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_rels/pivotTable7.xml.rels" ContentType="application/vnd.openxmlformats-package.relationships+xml"/>
  <Override PartName="/xl/pivotTables/_rels/pivotTable6.xml.rels" ContentType="application/vnd.openxmlformats-package.relationships+xml"/>
  <Override PartName="/xl/pivotTables/_rels/pivotTable5.xml.rels" ContentType="application/vnd.openxmlformats-package.relationships+xml"/>
  <Override PartName="/xl/pivotTables/_rels/pivotTable4.xml.rels" ContentType="application/vnd.openxmlformats-package.relationships+xml"/>
  <Override PartName="/xl/pivotTables/_rels/pivotTable3.xml.rels" ContentType="application/vnd.openxmlformats-package.relationships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styles.xml" ContentType="application/vnd.openxmlformats-officedocument.spreadsheetml.styles+xml"/>
  <Override PartName="/xl/worksheets/_rels/sheet16.xml.rels" ContentType="application/vnd.openxmlformats-package.relationships+xml"/>
  <Override PartName="/xl/worksheets/_rels/sheet15.xml.rels" ContentType="application/vnd.openxmlformats-package.relationships+xml"/>
  <Override PartName="/xl/worksheets/_rels/sheet9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12.xml.rels" ContentType="application/vnd.openxmlformats-package.relationships+xml"/>
  <Override PartName="/xl/worksheets/_rels/sheet8.xml.rels" ContentType="application/vnd.openxmlformats-package.relationships+xml"/>
  <Override PartName="/xl/worksheets/_rels/sheet14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pivotCache/_rels/pivotCacheDefinition1.xml.rels" ContentType="application/vnd.openxmlformats-package.relationships+xml"/>
  <Override PartName="/xl/pivotCache/_rels/pivotCacheDefinition2.xml.rels" ContentType="application/vnd.openxmlformats-package.relationships+xml"/>
  <Override PartName="/xl/pivotCache/_rels/pivotCacheDefinition3.xml.rels" ContentType="application/vnd.openxmlformats-package.relationships+xml"/>
  <Override PartName="/xl/pivotCache/_rels/pivotCacheDefinition4.xml.rels" ContentType="application/vnd.openxmlformats-package.relationships+xml"/>
  <Override PartName="/xl/pivotCache/_rels/pivotCacheDefinition5.xml.rels" ContentType="application/vnd.openxmlformats-package.relationships+xml"/>
  <Override PartName="/xl/pivotCache/_rels/pivotCacheDefinition6.xml.rels" ContentType="application/vnd.openxmlformats-package.relationships+xml"/>
  <Override PartName="/xl/pivotCache/_rels/pivotCacheDefinition7.xml.rels" ContentType="application/vnd.openxmlformats-package.relationships+xml"/>
  <Override PartName="/xl/pivotCache/pivotCacheRecords7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Records1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drawings/_rels/drawing2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-Mail" sheetId="1" state="visible" r:id="rId3"/>
    <sheet name="Enron Activity-ICE" sheetId="2" state="visible" r:id="rId4"/>
    <sheet name="Enron Activity - Dynegy Direct" sheetId="3" state="visible" r:id="rId5"/>
    <sheet name="ICE-OIL" sheetId="4" state="visible" r:id="rId6"/>
    <sheet name="ICE-Power" sheetId="5" state="visible" r:id="rId7"/>
    <sheet name="ICE-Physical Gas" sheetId="6" state="visible" r:id="rId8"/>
    <sheet name="ICE-Financial Gas" sheetId="7" state="visible" r:id="rId9"/>
    <sheet name="ICE-ENA" sheetId="8" state="visible" r:id="rId10"/>
    <sheet name="ICE-EPM" sheetId="9" state="visible" r:id="rId11"/>
    <sheet name="ICE-ECC" sheetId="10" state="visible" r:id="rId12"/>
    <sheet name="DD-ENA" sheetId="11" state="visible" r:id="rId13"/>
    <sheet name="DD-EPM" sheetId="12" state="visible" r:id="rId14"/>
    <sheet name="DD-EGL" sheetId="13" state="visible" r:id="rId15"/>
    <sheet name="TRANSACTIONSUMMARYREPORT -1" sheetId="14" state="visible" r:id="rId16"/>
    <sheet name="DD-Lookup" sheetId="15" state="visible" r:id="rId17"/>
    <sheet name="Historical Volumes" sheetId="16" state="visible" r:id="rId18"/>
  </sheets>
  <definedNames>
    <definedName function="false" hidden="true" localSheetId="13" name="_xlnm._FilterDatabase" vbProcedure="false">'TRANSACTIONSUMMARYREPORT -1'!$A$10:$AE$10158</definedName>
    <definedName function="false" hidden="false" name="DDEGL_USERS" vbProcedure="false">'DD-Lookup'!$G$5:$H$125</definedName>
    <definedName function="false" hidden="false" name="DDENA_USERS" vbProcedure="false">'DD-Lookup'!$A$5:$B$120</definedName>
    <definedName function="false" hidden="false" name="DDEPM_USERS" vbProcedure="false">'DD-Lookup'!$D$5:$E$125</definedName>
    <definedName function="false" hidden="false" name="DELETEDATA" vbProcedure="false">'TRANSACTIONSUMMARYREPORT -1'!$G$11:$AC$10000</definedName>
    <definedName function="false" hidden="false" name="DELIV_CONV" vbProcedure="false">'DD-EPM'!$AF$10:$AG$38</definedName>
    <definedName function="false" hidden="false" name="EGL_DELETE" vbProcedure="false">'DD-EGL'!$D$10:$Y$2500</definedName>
    <definedName function="false" hidden="false" name="ENA_DELETE" vbProcedure="false">'DD-ENA'!$D$11:$Y$1500</definedName>
    <definedName function="false" hidden="false" name="EPM_DELETE" vbProcedure="false">'DD-EPM'!$F$10:$AA$2500</definedName>
    <definedName function="false" hidden="false" name="UOM_CONV" vbProcedure="false">'DD-EPM'!$A$7:$B$41</definedName>
    <definedName function="false" hidden="false" localSheetId="4" name="TABLE" vbProcedure="false">'ICE-Power'!$A$9:$I$42</definedName>
    <definedName function="false" hidden="false" localSheetId="4" name="TABLE_10" vbProcedure="false">'ICE-Power'!$A$9:$I$38</definedName>
    <definedName function="false" hidden="false" localSheetId="4" name="TABLE_11" vbProcedure="false">'ICE-Power'!$A$9:$I$42</definedName>
    <definedName function="false" hidden="false" localSheetId="4" name="TABLE_12" vbProcedure="false">'ICE-Power'!$A$9:$I$45</definedName>
    <definedName function="false" hidden="false" localSheetId="4" name="TABLE_13" vbProcedure="false">'ICE-Power'!$A$9:$I$40</definedName>
    <definedName function="false" hidden="false" localSheetId="4" name="TABLE_14" vbProcedure="false">'ICE-Power'!$A$9:$I$52</definedName>
    <definedName function="false" hidden="false" localSheetId="4" name="TABLE_15" vbProcedure="false">'ICE-Power'!$A$9:$I$41</definedName>
    <definedName function="false" hidden="false" localSheetId="4" name="TABLE_16" vbProcedure="false">'ICE-Power'!$A$9:$I$47</definedName>
    <definedName function="false" hidden="false" localSheetId="4" name="TABLE_17" vbProcedure="false">'ICE-Power'!$A$9:$I$49</definedName>
    <definedName function="false" hidden="false" localSheetId="4" name="TABLE_18" vbProcedure="false">'ICE-Power'!$A$9:$I$53</definedName>
    <definedName function="false" hidden="false" localSheetId="4" name="TABLE_19" vbProcedure="false">'ICE-Power'!$A$9:$I$50</definedName>
    <definedName function="false" hidden="false" localSheetId="4" name="TABLE_2" vbProcedure="false">'ICE-Power'!$A$9:$I$45</definedName>
    <definedName function="false" hidden="false" localSheetId="4" name="TABLE_20" vbProcedure="false">'ICE-Power'!$A$9:$I$47</definedName>
    <definedName function="false" hidden="false" localSheetId="4" name="TABLE_21" vbProcedure="false">'ICE-Power'!$A$9:$I$47</definedName>
    <definedName function="false" hidden="false" localSheetId="4" name="TABLE_22" vbProcedure="false">'ICE-Power'!$A$9:$I$42</definedName>
    <definedName function="false" hidden="false" localSheetId="4" name="TABLE_23" vbProcedure="false">'ICE-Power'!$A$9:$I$42</definedName>
    <definedName function="false" hidden="false" localSheetId="4" name="TABLE_24" vbProcedure="false">'ICE-Power'!$A$9:$I$56</definedName>
    <definedName function="false" hidden="false" localSheetId="4" name="TABLE_25" vbProcedure="false">'ICE-Power'!$A$9:$I$54</definedName>
    <definedName function="false" hidden="false" localSheetId="4" name="TABLE_26" vbProcedure="false">'ICE-Power'!$A$9:$I$47</definedName>
    <definedName function="false" hidden="false" localSheetId="4" name="TABLE_27" vbProcedure="false">'ICE-Power'!$A$9:$I$47</definedName>
    <definedName function="false" hidden="false" localSheetId="4" name="TABLE_3" vbProcedure="false">'ICE-Power'!$A$9:$I$47</definedName>
    <definedName function="false" hidden="false" localSheetId="4" name="TABLE_4" vbProcedure="false">'ICE-Power'!$A$9:$I$47</definedName>
    <definedName function="false" hidden="false" localSheetId="4" name="TABLE_5" vbProcedure="false">'ICE-Power'!$A$9:$I$50</definedName>
    <definedName function="false" hidden="false" localSheetId="4" name="TABLE_6" vbProcedure="false">'ICE-Power'!$A$9:$I$51</definedName>
    <definedName function="false" hidden="false" localSheetId="4" name="TABLE_7" vbProcedure="false">'ICE-Power'!$A$9:$I$52</definedName>
    <definedName function="false" hidden="false" localSheetId="4" name="TABLE_8" vbProcedure="false">'ICE-Power'!$A$9:$I$47</definedName>
    <definedName function="false" hidden="false" localSheetId="4" name="TABLE_9" vbProcedure="false">'ICE-Power'!$A$9:$I$52</definedName>
    <definedName function="false" hidden="false" localSheetId="5" name="TABLE" vbProcedure="false">'ICE-Physical Gas'!$A$9:$I$47</definedName>
    <definedName function="false" hidden="false" localSheetId="5" name="TABLE_10" vbProcedure="false">'ICE-Physical Gas'!$A$9:$I$48</definedName>
    <definedName function="false" hidden="false" localSheetId="5" name="TABLE_11" vbProcedure="false">'ICE-Physical Gas'!$A$9:$I$43</definedName>
    <definedName function="false" hidden="false" localSheetId="5" name="TABLE_12" vbProcedure="false">'ICE-Physical Gas'!$A$9:$I$52</definedName>
    <definedName function="false" hidden="false" localSheetId="5" name="TABLE_13" vbProcedure="false">'ICE-Physical Gas'!$A$9:$I$50</definedName>
    <definedName function="false" hidden="false" localSheetId="5" name="TABLE_14" vbProcedure="false">'ICE-Physical Gas'!$A$9:$I$44</definedName>
    <definedName function="false" hidden="false" localSheetId="5" name="TABLE_15" vbProcedure="false">'ICE-Physical Gas'!$A$9:$I$49</definedName>
    <definedName function="false" hidden="false" localSheetId="5" name="TABLE_16" vbProcedure="false">'ICE-Physical Gas'!$A$9:$I$50</definedName>
    <definedName function="false" hidden="false" localSheetId="5" name="TABLE_17" vbProcedure="false">'ICE-Physical Gas'!$A$9:$I$54</definedName>
    <definedName function="false" hidden="false" localSheetId="5" name="TABLE_18" vbProcedure="false">'ICE-Physical Gas'!$A$9:$I$51</definedName>
    <definedName function="false" hidden="false" localSheetId="5" name="TABLE_19" vbProcedure="false">'ICE-Physical Gas'!$A$9:$I$53</definedName>
    <definedName function="false" hidden="false" localSheetId="5" name="TABLE_2" vbProcedure="false">'ICE-Physical Gas'!$A$9:$I$48</definedName>
    <definedName function="false" hidden="false" localSheetId="5" name="TABLE_20" vbProcedure="false">'ICE-Physical Gas'!$A$9:$I$59</definedName>
    <definedName function="false" hidden="false" localSheetId="5" name="TABLE_21" vbProcedure="false">'ICE-Physical Gas'!$A$9:$I$54</definedName>
    <definedName function="false" hidden="false" localSheetId="5" name="TABLE_22" vbProcedure="false">'ICE-Physical Gas'!$A$9:$I$56</definedName>
    <definedName function="false" hidden="false" localSheetId="5" name="TABLE_23" vbProcedure="false">'ICE-Physical Gas'!$A$9:$I$59</definedName>
    <definedName function="false" hidden="false" localSheetId="5" name="TABLE_24" vbProcedure="false">'ICE-Physical Gas'!$A$9:$I$59</definedName>
    <definedName function="false" hidden="false" localSheetId="5" name="TABLE_3" vbProcedure="false">'ICE-Physical Gas'!$A$9:$I$51</definedName>
    <definedName function="false" hidden="false" localSheetId="5" name="TABLE_4" vbProcedure="false">'ICE-Physical Gas'!$A$9:$I$37</definedName>
    <definedName function="false" hidden="false" localSheetId="5" name="TABLE_5" vbProcedure="false">'ICE-Physical Gas'!$A$9:$I$37</definedName>
    <definedName function="false" hidden="false" localSheetId="5" name="TABLE_6" vbProcedure="false">'ICE-Physical Gas'!$A$9:$I$48</definedName>
    <definedName function="false" hidden="false" localSheetId="5" name="TABLE_7" vbProcedure="false">'ICE-Physical Gas'!$A$9:$I$48</definedName>
    <definedName function="false" hidden="false" localSheetId="5" name="TABLE_8" vbProcedure="false">'ICE-Physical Gas'!$A$9:$I$41</definedName>
    <definedName function="false" hidden="false" localSheetId="5" name="TABLE_9" vbProcedure="false">'ICE-Physical Gas'!$A$9:$I$44</definedName>
    <definedName function="false" hidden="false" localSheetId="6" name="TABLE" vbProcedure="false">'ICE-Financial Gas'!$A$9:$I$24</definedName>
    <definedName function="false" hidden="false" localSheetId="6" name="TABLE_10" vbProcedure="false">'ICE-Financial Gas'!$A$9:$I$26</definedName>
    <definedName function="false" hidden="false" localSheetId="6" name="TABLE_11" vbProcedure="false">'ICE-Financial Gas'!$A$9:$I$21</definedName>
    <definedName function="false" hidden="false" localSheetId="6" name="TABLE_12" vbProcedure="false">'ICE-Financial Gas'!$A$9:$I$27</definedName>
    <definedName function="false" hidden="false" localSheetId="6" name="TABLE_13" vbProcedure="false">'ICE-Financial Gas'!$A$9:$I$24</definedName>
    <definedName function="false" hidden="false" localSheetId="6" name="TABLE_14" vbProcedure="false">'ICE-Financial Gas'!$A$9:$I$30</definedName>
    <definedName function="false" hidden="false" localSheetId="6" name="TABLE_15" vbProcedure="false">'ICE-Financial Gas'!$A$9:$I$26</definedName>
    <definedName function="false" hidden="false" localSheetId="6" name="TABLE_16" vbProcedure="false">'ICE-Financial Gas'!$A$9:$I$22</definedName>
    <definedName function="false" hidden="false" localSheetId="6" name="TABLE_17" vbProcedure="false">'ICE-Financial Gas'!$A$9:$I$22</definedName>
    <definedName function="false" hidden="false" localSheetId="6" name="TABLE_18" vbProcedure="false">'ICE-Financial Gas'!$A$9:$I$26</definedName>
    <definedName function="false" hidden="false" localSheetId="6" name="TABLE_19" vbProcedure="false">'ICE-Financial Gas'!$A$9:$I$25</definedName>
    <definedName function="false" hidden="false" localSheetId="6" name="TABLE_2" vbProcedure="false">'ICE-Financial Gas'!$A$9:$I$23</definedName>
    <definedName function="false" hidden="false" localSheetId="6" name="TABLE_20" vbProcedure="false">'ICE-Financial Gas'!$A$9:$I$38</definedName>
    <definedName function="false" hidden="false" localSheetId="6" name="TABLE_21" vbProcedure="false">'ICE-Financial Gas'!$A$9:$I$34</definedName>
    <definedName function="false" hidden="false" localSheetId="6" name="TABLE_22" vbProcedure="false">'ICE-Financial Gas'!$A$9:$I$38</definedName>
    <definedName function="false" hidden="false" localSheetId="6" name="TABLE_23" vbProcedure="false">'ICE-Financial Gas'!$A$9:$I$42</definedName>
    <definedName function="false" hidden="false" localSheetId="6" name="TABLE_3" vbProcedure="false">'ICE-Financial Gas'!$A$9:$I$24</definedName>
    <definedName function="false" hidden="false" localSheetId="6" name="TABLE_4" vbProcedure="false">'ICE-Financial Gas'!$A$9:$I$29</definedName>
    <definedName function="false" hidden="false" localSheetId="6" name="TABLE_5" vbProcedure="false">'ICE-Financial Gas'!$A$9:$I$30</definedName>
    <definedName function="false" hidden="false" localSheetId="6" name="TABLE_6" vbProcedure="false">'ICE-Financial Gas'!$A$9:$I$24</definedName>
    <definedName function="false" hidden="false" localSheetId="6" name="TABLE_7" vbProcedure="false">'ICE-Financial Gas'!$A$9:$I$26</definedName>
    <definedName function="false" hidden="false" localSheetId="6" name="TABLE_8" vbProcedure="false">'ICE-Financial Gas'!$A$9:$I$23</definedName>
    <definedName function="false" hidden="false" localSheetId="6" name="TABLE_9" vbProcedure="false">'ICE-Financial Gas'!$A$9:$I$20</definedName>
    <definedName function="false" hidden="false" localSheetId="7" name="TABLE" vbProcedure="false">'ICE-ENA'!$B$17:$U$17</definedName>
    <definedName function="false" hidden="false" localSheetId="7" name="TABLE_2" vbProcedure="false">'ICE-ENA'!$B$17:$U$17</definedName>
    <definedName function="false" hidden="false" localSheetId="8" name="TABLE" vbProcedure="false">'ICE-EPM'!$B$17:$U$18</definedName>
    <definedName function="false" hidden="false" localSheetId="10" name="TABLE" vbProcedure="false">'DD-ENA'!$D$10:$Y$143</definedName>
    <definedName function="false" hidden="false" localSheetId="11" name="TABLE" vbProcedure="false">'DD-EPM'!$F$9:$AA$114</definedName>
    <definedName function="false" hidden="false" localSheetId="12" name="TABLE" vbProcedure="false">'DD-EGL'!$D$9:$Y$15</definedName>
  </definedNames>
  <calcPr iterateCount="100" refMode="A1" iterate="false" iterateDelta="0.001"/>
  <pivotCaches>
    <pivotCache cacheId="1" r:id="rId20"/>
    <pivotCache cacheId="2" r:id="rId21"/>
    <pivotCache cacheId="3" r:id="rId22"/>
    <pivotCache cacheId="4" r:id="rId23"/>
    <pivotCache cacheId="5" r:id="rId24"/>
    <pivotCache cacheId="6" r:id="rId25"/>
    <pivotCache cacheId="7" r:id="rId26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<sst xmlns="http://schemas.openxmlformats.org/spreadsheetml/2006/main" count="65681" uniqueCount="4541">
  <si>
    <t xml:space="preserve">Intercontinental Exchange</t>
  </si>
  <si>
    <t xml:space="preserve">Enron's Activity on ICE</t>
  </si>
  <si>
    <t xml:space="preserve">Commodity</t>
  </si>
  <si>
    <t xml:space="preserve">ICE Volume</t>
  </si>
  <si>
    <t xml:space="preserve">EOL US Volume (approx)</t>
  </si>
  <si>
    <t xml:space="preserve">Enron Entity</t>
  </si>
  <si>
    <t xml:space="preserve">Deals</t>
  </si>
  <si>
    <t xml:space="preserve">Volume</t>
  </si>
  <si>
    <t xml:space="preserve">TOTAL POWER (MWH)</t>
  </si>
  <si>
    <t xml:space="preserve">EPM</t>
  </si>
  <si>
    <t xml:space="preserve">POWER</t>
  </si>
  <si>
    <t xml:space="preserve">TOTAL GAS (MMBTU)</t>
  </si>
  <si>
    <t xml:space="preserve">ENA</t>
  </si>
  <si>
    <t xml:space="preserve">GAS</t>
  </si>
  <si>
    <t xml:space="preserve">&gt;ICE PHYSICAL GAS</t>
  </si>
  <si>
    <t xml:space="preserve">CRUDE</t>
  </si>
  <si>
    <t xml:space="preserve">&gt;ICE FINANCIAL GAS</t>
  </si>
  <si>
    <t xml:space="preserve">ECC</t>
  </si>
  <si>
    <t xml:space="preserve">TOTAL CRUDE PRODUCTS (BBL)</t>
  </si>
  <si>
    <t xml:space="preserve">Enron's Activity on Dynegy Direct</t>
  </si>
  <si>
    <t xml:space="preserve">US NATURAL GAS</t>
  </si>
  <si>
    <t xml:space="preserve">COAL</t>
  </si>
  <si>
    <t xml:space="preserve">EGL</t>
  </si>
  <si>
    <t xml:space="preserve">NATURAL GAS LIQUIDS</t>
  </si>
  <si>
    <t xml:space="preserve">ICE</t>
  </si>
  <si>
    <t xml:space="preserve">Transactions and Notional Volume</t>
  </si>
  <si>
    <t xml:space="preserve">By Enron Entity, Commodity, and Trader</t>
  </si>
  <si>
    <t xml:space="preserve">Enron North America - ICE</t>
  </si>
  <si>
    <t xml:space="preserve">Enron Power Marketing - ICE</t>
  </si>
  <si>
    <t xml:space="preserve">Enron Canada Corp - ICE</t>
  </si>
  <si>
    <t xml:space="preserve">ICE GAS VOLUME:</t>
  </si>
  <si>
    <t xml:space="preserve">ENRON PERCENTAGE: </t>
  </si>
  <si>
    <t xml:space="preserve">ICE POWER VOLUME:</t>
  </si>
  <si>
    <t xml:space="preserve">ICE CRUDE PRODUCTS VOLUME:</t>
  </si>
  <si>
    <t xml:space="preserve">Data</t>
  </si>
  <si>
    <t xml:space="preserve">No Activity</t>
  </si>
  <si>
    <t xml:space="preserve">Trader</t>
  </si>
  <si>
    <t xml:space="preserve">Product</t>
  </si>
  <si>
    <t xml:space="preserve">Qty Units</t>
  </si>
  <si>
    <t xml:space="preserve">Transactions</t>
  </si>
  <si>
    <t xml:space="preserve">Arnold, J</t>
  </si>
  <si>
    <t xml:space="preserve">NG Fin, FP for LD1</t>
  </si>
  <si>
    <t xml:space="preserve">MMBtus</t>
  </si>
  <si>
    <t xml:space="preserve">Fischer, M</t>
  </si>
  <si>
    <t xml:space="preserve">Firm-LD Off-Peak</t>
  </si>
  <si>
    <t xml:space="preserve">MWhs</t>
  </si>
  <si>
    <t xml:space="preserve">Storey, G</t>
  </si>
  <si>
    <t xml:space="preserve">NG Fin BS, LD1 for GDM</t>
  </si>
  <si>
    <t xml:space="preserve">Richter, J</t>
  </si>
  <si>
    <t xml:space="preserve">NG Fin BS, LD1 for NGI</t>
  </si>
  <si>
    <t xml:space="preserve">Stalford, R</t>
  </si>
  <si>
    <t xml:space="preserve">Firm-LD Peak</t>
  </si>
  <si>
    <t xml:space="preserve">NG Firm Phys, ID, GDM</t>
  </si>
  <si>
    <t xml:space="preserve">Carson, M</t>
  </si>
  <si>
    <t xml:space="preserve">Mckay, B</t>
  </si>
  <si>
    <t xml:space="preserve">NG Fin BS, LD1 for IF</t>
  </si>
  <si>
    <t xml:space="preserve">Grand Total</t>
  </si>
  <si>
    <t xml:space="preserve">Goodell, S</t>
  </si>
  <si>
    <t xml:space="preserve">NG Firm Phys, FP</t>
  </si>
  <si>
    <t xml:space="preserve">DYNEGY DIRECT</t>
  </si>
  <si>
    <t xml:space="preserve">Note: Total Activity for Dynegy Direct is not available, therefore Enron's percentage can not be calculated</t>
  </si>
  <si>
    <t xml:space="preserve">Enron North America - Dynegy Direct</t>
  </si>
  <si>
    <t xml:space="preserve">Enron Power Marketing - Dynegy Direct</t>
  </si>
  <si>
    <t xml:space="preserve">Enron Global Liquids - Dynegy Direct</t>
  </si>
  <si>
    <t xml:space="preserve">Major Commodity </t>
  </si>
  <si>
    <t xml:space="preserve">Enron Trader</t>
  </si>
  <si>
    <t xml:space="preserve">Notional Volume</t>
  </si>
  <si>
    <t xml:space="preserve">Power</t>
  </si>
  <si>
    <t xml:space="preserve">Gautam Gupta</t>
  </si>
  <si>
    <t xml:space="preserve">Clint Dean</t>
  </si>
  <si>
    <t xml:space="preserve">Natural Gas Liquids</t>
  </si>
  <si>
    <t xml:space="preserve">Wade Hicks</t>
  </si>
  <si>
    <t xml:space="preserve">Power Total</t>
  </si>
  <si>
    <t xml:space="preserve">Jeff King</t>
  </si>
  <si>
    <t xml:space="preserve">Natural Gas Liquids Total</t>
  </si>
  <si>
    <t xml:space="preserve">US Natural Gas</t>
  </si>
  <si>
    <t xml:space="preserve">Chris Germany</t>
  </si>
  <si>
    <t xml:space="preserve">Don Baughman</t>
  </si>
  <si>
    <t xml:space="preserve">Kelli Stevens</t>
  </si>
  <si>
    <t xml:space="preserve">US Natural Gas Total</t>
  </si>
  <si>
    <t xml:space="preserve">Intercontinental Exchange - ICE</t>
  </si>
  <si>
    <t xml:space="preserve">BBL</t>
  </si>
  <si>
    <t xml:space="preserve">OIL</t>
  </si>
  <si>
    <t xml:space="preserve">MT to BBL</t>
  </si>
  <si>
    <t xml:space="preserve">TOTAL BBL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</si>
  <si>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Oil Swaps/Forwards</t>
    </r>
  </si>
  <si>
    <r>
      <rPr>
        <b val="true"/>
        <sz val="8"/>
        <color rgb="FF000000"/>
        <rFont val="Verdana"/>
        <family val="2"/>
      </rPr>
      <t xml:space="preserve"> Hub:  </t>
    </r>
    <r>
      <rPr>
        <sz val="8"/>
        <color rgb="FF000000"/>
        <rFont val="Verdana"/>
        <family val="2"/>
      </rPr>
      <t xml:space="preserve">All</t>
    </r>
  </si>
  <si>
    <r>
      <rPr>
        <b val="true"/>
        <sz val="8"/>
        <color rgb="FF000000"/>
        <rFont val="Verdana"/>
        <family val="2"/>
      </rPr>
      <t xml:space="preserve"> Trade Dates:  </t>
    </r>
    <r>
      <rPr>
        <sz val="8"/>
        <color rgb="FF000000"/>
        <rFont val="Verdana"/>
        <family val="2"/>
      </rPr>
      <t xml:space="preserve">May-24-01 thru May-24-01</t>
    </r>
  </si>
  <si>
    <t xml:space="preserve">     Description</t>
  </si>
  <si>
    <t xml:space="preserve">Strip</t>
  </si>
  <si>
    <t xml:space="preserve">Low Price</t>
  </si>
  <si>
    <t xml:space="preserve">High Price</t>
  </si>
  <si>
    <t xml:space="preserve">Weighted</t>
  </si>
  <si>
    <t xml:space="preserve">Last Price</t>
  </si>
  <si>
    <t xml:space="preserve">Last Price Date</t>
  </si>
  <si>
    <t xml:space="preserve">      </t>
  </si>
  <si>
    <t xml:space="preserve">Average Price</t>
  </si>
  <si>
    <t xml:space="preserve">Crude</t>
  </si>
  <si>
    <t xml:space="preserve">    Crude - Brent 1st line swap - Q3 01</t>
  </si>
  <si>
    <t xml:space="preserve">Q3 01</t>
  </si>
  <si>
    <t xml:space="preserve">May-24-01 09:06 GMT</t>
  </si>
  <si>
    <t xml:space="preserve">bbl</t>
  </si>
  <si>
    <t xml:space="preserve">    Crude - Brent 1st line swap - Q4 01</t>
  </si>
  <si>
    <t xml:space="preserve">Q4 01</t>
  </si>
  <si>
    <t xml:space="preserve">May-24-01 14:31 GMT</t>
  </si>
  <si>
    <t xml:space="preserve">    Crude - Brent 1st line swap - Q1 02</t>
  </si>
  <si>
    <t xml:space="preserve">Q1 02</t>
  </si>
  <si>
    <t xml:space="preserve">    Crude - Brent 1st line swap - Cal 02</t>
  </si>
  <si>
    <t xml:space="preserve">Cal 02</t>
  </si>
  <si>
    <t xml:space="preserve">May-24-01 15:46 GMT</t>
  </si>
  <si>
    <t xml:space="preserve">    Crude - Dubai 1st line swap - Jun01</t>
  </si>
  <si>
    <t xml:space="preserve">May-24-01 11:15 GMT</t>
  </si>
  <si>
    <t xml:space="preserve">    Crude - Dubai 1st line swap - Jul01</t>
  </si>
  <si>
    <t xml:space="preserve">    Crude - WTI 1st line swap - Q4 01</t>
  </si>
  <si>
    <t xml:space="preserve">    Crude - WTI 1st line swap - Cal 02</t>
  </si>
  <si>
    <t xml:space="preserve">May-24-01 13:41 GMT</t>
  </si>
  <si>
    <t xml:space="preserve">    Crude - WTI bullet swap - Jul01</t>
  </si>
  <si>
    <t xml:space="preserve">May-24-01 19:00 GMT</t>
  </si>
  <si>
    <t xml:space="preserve">    Crude - WTI bullet swap - Aug01</t>
  </si>
  <si>
    <t xml:space="preserve">Crude Diff</t>
  </si>
  <si>
    <t xml:space="preserve">    Crude Diff - Dated/Brent 1st line swap - Q3 01</t>
  </si>
  <si>
    <t xml:space="preserve">May-24-01 08:48 GMT</t>
  </si>
  <si>
    <t xml:space="preserve">    Crude Diff - Dated/Brent 1st line swap - Q4 01</t>
  </si>
  <si>
    <t xml:space="preserve">May-24-01 10:23 GMT</t>
  </si>
  <si>
    <t xml:space="preserve">    Crude Diff - Dated/Brent 1st line swap - Q2 02</t>
  </si>
  <si>
    <t xml:space="preserve">Q2 02</t>
  </si>
  <si>
    <t xml:space="preserve">May-24-01 09:48 GMT</t>
  </si>
  <si>
    <t xml:space="preserve">    Crude Diff - WTI 1st line swap/Brent 1st line swap - Q3 01</t>
  </si>
  <si>
    <t xml:space="preserve">May-24-01 15:13 GMT</t>
  </si>
  <si>
    <t xml:space="preserve">    Crude Diff - WTI 1st line swap/Brent 1st line swap - Q1 02</t>
  </si>
  <si>
    <t xml:space="preserve">May-24-01 15:21 GMT</t>
  </si>
  <si>
    <t xml:space="preserve">    Crude Diff - WTI 1st line swap/Brent 1st line swap - Jun01</t>
  </si>
  <si>
    <t xml:space="preserve">May-24-01 16:19 GMT</t>
  </si>
  <si>
    <t xml:space="preserve">Fuel Oil</t>
  </si>
  <si>
    <t xml:space="preserve">    Fuel Oil - 180cst Sing swap - Jun01</t>
  </si>
  <si>
    <t xml:space="preserve">May-24-01 10:20 GMT</t>
  </si>
  <si>
    <t xml:space="preserve">mt</t>
  </si>
  <si>
    <t xml:space="preserve">    Fuel Oil - 180cst Sing swap - Jul01</t>
  </si>
  <si>
    <t xml:space="preserve">    Fuel Oil - 180cst Sing swap - Aug01</t>
  </si>
  <si>
    <t xml:space="preserve">May-24-01 09:37 GMT</t>
  </si>
  <si>
    <t xml:space="preserve">Gasoil Crack</t>
  </si>
  <si>
    <t xml:space="preserve">    Gasoil Crack - GO 1st line/Brent 1st line swap - Q4 01</t>
  </si>
  <si>
    <t xml:space="preserve">May-24-01 15:58 GMT</t>
  </si>
  <si>
    <t xml:space="preserve">    Gasoil Crack - GO 1st line/Brent 1st line swap - Q1 02</t>
  </si>
  <si>
    <t xml:space="preserve">May-24-01 15:54 GMT</t>
  </si>
  <si>
    <t xml:space="preserve">    Gasoil Crack - GO 1st line/Brent 1st line swap - Q2 02</t>
  </si>
  <si>
    <t xml:space="preserve">Gasoil Diff</t>
  </si>
  <si>
    <t xml:space="preserve">    Gasoil Diff - GO MED FOB/GO 1st line swap - Jun01</t>
  </si>
  <si>
    <t xml:space="preserve">May-24-01 15:23 GMT</t>
  </si>
  <si>
    <t xml:space="preserve">    Gasoil Diff - GO NWE CIF/GO 1st line swap - Sep01</t>
  </si>
  <si>
    <t xml:space="preserve">May-24-01 15:35 GMT</t>
  </si>
  <si>
    <t xml:space="preserve">    Gasoil Diff - EN590 NWE CIF/GO 1st line swap - Jun01</t>
  </si>
  <si>
    <t xml:space="preserve">May-24-01 13:49 GMT</t>
  </si>
  <si>
    <t xml:space="preserve">    Gasoil Diff - EN590 NWE CIF/GO 1st line swap - Q1 02</t>
  </si>
  <si>
    <t xml:space="preserve">May-24-01 10:46 GMT</t>
  </si>
  <si>
    <t xml:space="preserve">Gasoline</t>
  </si>
  <si>
    <t xml:space="preserve">    Gasoline - Rdam Barges Eurograde swap - Jun01</t>
  </si>
  <si>
    <t xml:space="preserve">May-24-01 15:04 GMT</t>
  </si>
  <si>
    <t xml:space="preserve">    Gasoline - Rdam Barges Eurograde swap - Aug01</t>
  </si>
  <si>
    <t xml:space="preserve">May-24-01 10:00 GMT</t>
  </si>
  <si>
    <t xml:space="preserve">    Gasoline - Rdam Barges Eurograde swap - Sep01</t>
  </si>
  <si>
    <t xml:space="preserve">Jet Fuel</t>
  </si>
  <si>
    <t xml:space="preserve">    Jet Fuel - Sing Kero swap - Q4 01</t>
  </si>
  <si>
    <t xml:space="preserve">May-24-01 09:19 GMT</t>
  </si>
  <si>
    <t xml:space="preserve">Jet Fuel Diff</t>
  </si>
  <si>
    <t xml:space="preserve">    Jet Fuel Diff - NWE CIF Cargo/GO 1st line swap - Jun01</t>
  </si>
  <si>
    <t xml:space="preserve">May-24-01 14:05 GMT</t>
  </si>
  <si>
    <t xml:space="preserve">    Jet Fuel Diff - NWE CIF Cargo/GO 1st line swap - Jul01</t>
  </si>
  <si>
    <t xml:space="preserve">May-24-01 11:08 GMT</t>
  </si>
  <si>
    <t xml:space="preserve">    Jet Fuel Diff - NWE CIF Cargo/GO 1st line swap - Aug01</t>
  </si>
  <si>
    <t xml:space="preserve">May-24-01 10:25 GMT</t>
  </si>
  <si>
    <t xml:space="preserve">    Jet Fuel Diff - NWE CIF Cargo/GO 1st line swap - Sep01</t>
  </si>
  <si>
    <t xml:space="preserve">May-24-01 10:24 GMT</t>
  </si>
  <si>
    <t xml:space="preserve">    Jet Fuel Diff - NWE CIF Cargo/GO 1st line swap - Q3 01</t>
  </si>
  <si>
    <t xml:space="preserve">    Jet Fuel Diff - NWE CIF Cargo/GO 1st line swap - Q4 01</t>
  </si>
  <si>
    <t xml:space="preserve">May-24-01 11:06 GMT</t>
  </si>
  <si>
    <t xml:space="preserve">    Jet Fuel Diff - NWE CIF Cargo/GO 1st line swap - Q1 02</t>
  </si>
  <si>
    <t xml:space="preserve">May-24-01 13:55 GMT</t>
  </si>
  <si>
    <t xml:space="preserve">POWER VOLUME</t>
  </si>
  <si>
    <r>
      <rPr>
        <b val="true"/>
        <sz val="8"/>
        <color rgb="FF000000"/>
        <rFont val="Verdana"/>
        <family val="2"/>
      </rPr>
      <t xml:space="preserve"> Commodity Type:  </t>
    </r>
    <r>
      <rPr>
        <sz val="8"/>
        <color rgb="FF000000"/>
        <rFont val="Verdana"/>
        <family val="2"/>
      </rPr>
      <t xml:space="preserve"> Power Swaps/Forwards</t>
    </r>
  </si>
  <si>
    <t xml:space="preserve">Fin Swap-Peak</t>
  </si>
  <si>
    <t xml:space="preserve">    Fin Swap-Peak - NYPOOL J - Custom</t>
  </si>
  <si>
    <t xml:space="preserve">Custom</t>
  </si>
  <si>
    <t xml:space="preserve">May-24-01 11:59 GMT</t>
  </si>
  <si>
    <t xml:space="preserve">    Fin Swap-Peak - NYPOOL A - Jun01</t>
  </si>
  <si>
    <t xml:space="preserve">May-24-01 17:01 GMT</t>
  </si>
  <si>
    <t xml:space="preserve">    Fin Swap-Peak - NYPOOL G - Custom</t>
  </si>
  <si>
    <t xml:space="preserve">May-24-01 12:14 GMT</t>
  </si>
  <si>
    <t xml:space="preserve">    Fin Swap-Peak - NYPOOL G - Jun01</t>
  </si>
  <si>
    <t xml:space="preserve">May-24-01 17:08 GMT</t>
  </si>
  <si>
    <t xml:space="preserve">    Firm-LD Off-Peak - NP-15 Off-Peak - Next Day Off-Peak</t>
  </si>
  <si>
    <t xml:space="preserve">Next Day Off-Peak</t>
  </si>
  <si>
    <t xml:space="preserve">May-24-01 13:11 GMT</t>
  </si>
  <si>
    <t xml:space="preserve">    Firm-LD Off-Peak - Palo Off-Peak - Next Day Off-Peak</t>
  </si>
  <si>
    <t xml:space="preserve">    Firm-LD Off-Peak - SP-15 Off-Peak - Next Day Off-Peak</t>
  </si>
  <si>
    <t xml:space="preserve">May-24-01 14:04 GMT</t>
  </si>
  <si>
    <t xml:space="preserve">    Firm-LD Off-Peak - SP-15 Off-Peak - Jun01</t>
  </si>
  <si>
    <t xml:space="preserve">May-24-01 18:06 GMT</t>
  </si>
  <si>
    <t xml:space="preserve">    Firm-LD Peak - Cin - Custom</t>
  </si>
  <si>
    <t xml:space="preserve">May-24-01 19:15 GMT</t>
  </si>
  <si>
    <t xml:space="preserve">    Firm-LD Peak - Cin - Next Day</t>
  </si>
  <si>
    <t xml:space="preserve">Next Day</t>
  </si>
  <si>
    <t xml:space="preserve">May-24-01 14:10 GMT</t>
  </si>
  <si>
    <t xml:space="preserve">    Firm-LD Peak - Cin - Next Week</t>
  </si>
  <si>
    <t xml:space="preserve">Next Week</t>
  </si>
  <si>
    <t xml:space="preserve">May-24-01 19:02 GMT</t>
  </si>
  <si>
    <t xml:space="preserve">    Firm-LD Peak - Cin - Jun01</t>
  </si>
  <si>
    <t xml:space="preserve">May-24-01 19:07 GMT</t>
  </si>
  <si>
    <t xml:space="preserve">    Firm-LD Peak - Cin - Jul01-Aug01</t>
  </si>
  <si>
    <t xml:space="preserve">Jul01-Aug01</t>
  </si>
  <si>
    <t xml:space="preserve">    Firm-LD Peak - Cin - Sep01</t>
  </si>
  <si>
    <t xml:space="preserve">    Firm-LD Peak - Cin - Jan02-Feb02</t>
  </si>
  <si>
    <t xml:space="preserve">Jan02-Feb02</t>
  </si>
  <si>
    <t xml:space="preserve">May-24-01 14:26 GMT</t>
  </si>
  <si>
    <t xml:space="preserve">    Firm-LD Peak - Comed - Next Day</t>
  </si>
  <si>
    <t xml:space="preserve">May-24-01 12:13 GMT</t>
  </si>
  <si>
    <t xml:space="preserve">    Firm-LD Peak - Comed - Jun01</t>
  </si>
  <si>
    <t xml:space="preserve">May-24-01 13:52 GMT</t>
  </si>
  <si>
    <t xml:space="preserve">    Firm-LD Peak - Ent - Next Day</t>
  </si>
  <si>
    <t xml:space="preserve">May-24-01 12:57 GMT</t>
  </si>
  <si>
    <t xml:space="preserve">    Firm-LD Peak - Ent - Jun01</t>
  </si>
  <si>
    <t xml:space="preserve">May-24-01 17:29 GMT</t>
  </si>
  <si>
    <t xml:space="preserve">    Firm-LD Peak - Ent - Jul01-Aug01</t>
  </si>
  <si>
    <t xml:space="preserve">May-24-01 15:08 GMT</t>
  </si>
  <si>
    <t xml:space="preserve">    Firm-LD Peak - Ent - Sep01</t>
  </si>
  <si>
    <t xml:space="preserve">May-24-01 17:19 GMT</t>
  </si>
  <si>
    <t xml:space="preserve">    Firm-LD Peak - Nepool - Custom</t>
  </si>
  <si>
    <t xml:space="preserve">May-24-01 13:40 GMT</t>
  </si>
  <si>
    <t xml:space="preserve">    Firm-LD Peak - Nepool - Next Day</t>
  </si>
  <si>
    <t xml:space="preserve">May-24-01 16:39 GMT</t>
  </si>
  <si>
    <t xml:space="preserve">    Firm-LD Peak - Nepool - Jun01</t>
  </si>
  <si>
    <t xml:space="preserve">May-24-01 16:40 GMT</t>
  </si>
  <si>
    <t xml:space="preserve">    Firm-LD Peak - Nepool - Sep01</t>
  </si>
  <si>
    <t xml:space="preserve">May-24-01 19:08 GMT</t>
  </si>
  <si>
    <t xml:space="preserve">    Firm-LD Peak - Nepool - Q4 01</t>
  </si>
  <si>
    <t xml:space="preserve">May-24-01 14:17 GMT</t>
  </si>
  <si>
    <t xml:space="preserve">    Firm-LD Peak - Nepool - Q4 02</t>
  </si>
  <si>
    <t xml:space="preserve">Q4 02</t>
  </si>
  <si>
    <t xml:space="preserve">May-24-01 15:18 GMT</t>
  </si>
  <si>
    <t xml:space="preserve">    Firm-LD Peak - PJM-W - Custom</t>
  </si>
  <si>
    <t xml:space="preserve">May-24-01 20:33 GMT</t>
  </si>
  <si>
    <t xml:space="preserve">    Firm-LD Peak - PJM-W - Next Day</t>
  </si>
  <si>
    <t xml:space="preserve">May-24-01 20:50 GMT</t>
  </si>
  <si>
    <t xml:space="preserve">    Firm-LD Peak - PJM-W - Next Week</t>
  </si>
  <si>
    <t xml:space="preserve">May-24-01 16:25 GMT</t>
  </si>
  <si>
    <t xml:space="preserve">    Firm-LD Peak - PJM-W - Jun01</t>
  </si>
  <si>
    <t xml:space="preserve">    Firm-LD Peak - PJM-W - Aug01</t>
  </si>
  <si>
    <t xml:space="preserve">May-24-01 15:52 GMT</t>
  </si>
  <si>
    <t xml:space="preserve">    Firm-LD Peak - PJM-W - Jul01-Aug01</t>
  </si>
  <si>
    <t xml:space="preserve">May-24-01 19:29 GMT</t>
  </si>
  <si>
    <t xml:space="preserve">    Firm-LD Peak - PJM-W - Sep01</t>
  </si>
  <si>
    <t xml:space="preserve">May-24-01 16:37 GMT</t>
  </si>
  <si>
    <t xml:space="preserve">    Firm-LD Peak - PJM-W - Q4 01</t>
  </si>
  <si>
    <t xml:space="preserve">May-24-01 13:47 GMT</t>
  </si>
  <si>
    <t xml:space="preserve">    Firm-LD Peak - PJM-W - Jun02</t>
  </si>
  <si>
    <t xml:space="preserve">May-24-01 15:27 GMT</t>
  </si>
  <si>
    <t xml:space="preserve">    Firm-LD Peak - Palo - Bal Month</t>
  </si>
  <si>
    <t xml:space="preserve">Bal Month</t>
  </si>
  <si>
    <t xml:space="preserve">May-24-01 19:23 GMT</t>
  </si>
  <si>
    <t xml:space="preserve">    Firm-LD Peak - Palo - Jul01</t>
  </si>
  <si>
    <t xml:space="preserve">May-24-01 14:24 GMT</t>
  </si>
  <si>
    <t xml:space="preserve">    Firm-LD Peak - SP-15 - Jun01</t>
  </si>
  <si>
    <t xml:space="preserve">May-24-01 16:41 GMT</t>
  </si>
  <si>
    <t xml:space="preserve">    Firm-LD Peak - TVA - Next Day</t>
  </si>
  <si>
    <t xml:space="preserve">May-24-01 13:26 GMT</t>
  </si>
  <si>
    <t xml:space="preserve">    Firm-LD Peak - TVA - Jun01</t>
  </si>
  <si>
    <t xml:space="preserve">May-24-01 19:25 GMT</t>
  </si>
  <si>
    <t xml:space="preserve">    Firm-LD Peak - TVA - Sep01</t>
  </si>
  <si>
    <t xml:space="preserve">May-24-01 16:55 GMT</t>
  </si>
  <si>
    <t xml:space="preserve">    Firm-LD Peak - Ercot UBU - Jul01-Aug01</t>
  </si>
  <si>
    <t xml:space="preserve">May-24-01 16:43 GMT</t>
  </si>
  <si>
    <t xml:space="preserve">    Firm-LD Peak - Ercot UBU - Cal 02</t>
  </si>
  <si>
    <t xml:space="preserve">May-24-01 19:03 GMT</t>
  </si>
  <si>
    <t xml:space="preserve">PHYSICAL GAS VOLUME</t>
  </si>
  <si>
    <t xml:space="preserve">PHYSICAL GAS</t>
  </si>
  <si>
    <r>
      <rPr>
        <b val="true"/>
        <sz val="8"/>
        <color rgb="FF000000"/>
        <rFont val="Verdana"/>
        <family val="2"/>
      </rPr>
      <t xml:space="preserve"> Commodity Type:  </t>
    </r>
    <r>
      <rPr>
        <sz val="8"/>
        <color rgb="FF000000"/>
        <rFont val="Verdana"/>
        <family val="2"/>
      </rPr>
      <t xml:space="preserve"> Physical Gas Swaps/Forwards</t>
    </r>
  </si>
  <si>
    <t xml:space="preserve">CAN NG Firm Phys, FP</t>
  </si>
  <si>
    <t xml:space="preserve">    CAN NG Firm Phys, FP - AB-NIT - Custom</t>
  </si>
  <si>
    <t xml:space="preserve">May-24-01 14:03 GMT</t>
  </si>
  <si>
    <t xml:space="preserve">GJ</t>
  </si>
  <si>
    <t xml:space="preserve">    CAN NG Firm Phys, FP - AB-NIT - Same Day</t>
  </si>
  <si>
    <t xml:space="preserve">Same Day</t>
  </si>
  <si>
    <t xml:space="preserve">May-24-01 15:37 GMT</t>
  </si>
  <si>
    <t xml:space="preserve">NG Firm Phys, BS, LD1</t>
  </si>
  <si>
    <t xml:space="preserve">    NG Firm Phys, BS, LD1 - AB-NIT - Nov01-Mar02</t>
  </si>
  <si>
    <t xml:space="preserve">Nov01-Mar02</t>
  </si>
  <si>
    <t xml:space="preserve">May-24-01 16:35 GMT</t>
  </si>
  <si>
    <t xml:space="preserve">    NG Firm Phys, BS, LD1 - Mich - Jun01</t>
  </si>
  <si>
    <t xml:space="preserve">May-24-01 20:35 GMT</t>
  </si>
  <si>
    <t xml:space="preserve">    NG Firm Phys, BS, LD1 - Tenn-5L - Jun01</t>
  </si>
  <si>
    <t xml:space="preserve">May-24-01 17:53 GMT</t>
  </si>
  <si>
    <t xml:space="preserve">    NG Firm Phys, BS, LD1 - TGT-SL - Jun01</t>
  </si>
  <si>
    <t xml:space="preserve">    NG Firm Phys, FP - ANR-SW - Next Day Gas</t>
  </si>
  <si>
    <t xml:space="preserve">Next Day Gas</t>
  </si>
  <si>
    <t xml:space="preserve">    NG Firm Phys, FP - ANR-SE-T - Next Day Gas</t>
  </si>
  <si>
    <t xml:space="preserve">May-24-01 14:59 GMT</t>
  </si>
  <si>
    <t xml:space="preserve">    NG Firm Phys, FP - Malin - Next Day Gas</t>
  </si>
  <si>
    <t xml:space="preserve">May-24-01 13:17 GMT</t>
  </si>
  <si>
    <t xml:space="preserve">    NG Firm Phys, FP - Carthage - Next Day Gas</t>
  </si>
  <si>
    <t xml:space="preserve">May-24-01 13:34 GMT</t>
  </si>
  <si>
    <t xml:space="preserve">    NG Firm Phys, FP - TCO - Next Day Gas</t>
  </si>
  <si>
    <t xml:space="preserve">May-24-01 14:22 GMT</t>
  </si>
  <si>
    <t xml:space="preserve">    NG Firm Phys, FP - CG-ML - Next Day Gas</t>
  </si>
  <si>
    <t xml:space="preserve">May-24-01 14:29 GMT</t>
  </si>
  <si>
    <t xml:space="preserve">    NG Firm Phys, FP - CG-ONSH - Next Day Gas</t>
  </si>
  <si>
    <t xml:space="preserve">May-24-01 15:39 GMT</t>
  </si>
  <si>
    <t xml:space="preserve">    NG Firm Phys, FP - Cons Pwr - Next Day Gas</t>
  </si>
  <si>
    <t xml:space="preserve">    NG Firm Phys, FP - CNG-SP - Next Day Gas</t>
  </si>
  <si>
    <t xml:space="preserve">May-24-01 20:09 GMT</t>
  </si>
  <si>
    <t xml:space="preserve">    NG Firm Phys, FP - EP-Keystone - Next Day Gas</t>
  </si>
  <si>
    <t xml:space="preserve">May-24-01 14:20 GMT</t>
  </si>
  <si>
    <t xml:space="preserve">    NG Firm Phys, FP - EP-Keystone - Jun01</t>
  </si>
  <si>
    <t xml:space="preserve">May-24-01 18:39 GMT</t>
  </si>
  <si>
    <t xml:space="preserve">    NG Firm Phys, FP - EP-San Juan Blanco - Next Day Gas</t>
  </si>
  <si>
    <t xml:space="preserve">May-24-01 14:01 GMT</t>
  </si>
  <si>
    <t xml:space="preserve">    NG Firm Phys, FP - Exxon Katy - Next Day Gas</t>
  </si>
  <si>
    <t xml:space="preserve">May-24-01 14:02 GMT</t>
  </si>
  <si>
    <t xml:space="preserve">    NG Firm Phys, FP - FGT-Z2 - Next Day Gas</t>
  </si>
  <si>
    <t xml:space="preserve">May-24-01 13:09 GMT</t>
  </si>
  <si>
    <t xml:space="preserve">    NG Firm Phys, FP - Henry - Next Day Gas</t>
  </si>
  <si>
    <t xml:space="preserve">May-24-01 15:44 GMT</t>
  </si>
  <si>
    <t xml:space="preserve">    NG Firm Phys, FP - Opal - Next Day Gas</t>
  </si>
  <si>
    <t xml:space="preserve">May-24-01 13:43 GMT</t>
  </si>
  <si>
    <t xml:space="preserve">    NG Firm Phys, FP - Mich - Next Day Gas</t>
  </si>
  <si>
    <t xml:space="preserve">May-24-01 14:12 GMT</t>
  </si>
  <si>
    <t xml:space="preserve">    NG Firm Phys, FP - NGPL-LA - Next Day Gas</t>
  </si>
  <si>
    <t xml:space="preserve">May-24-01 15:55 GMT</t>
  </si>
  <si>
    <t xml:space="preserve">    NG Firm Phys, FP - NGPL-Mid - Next Day Gas</t>
  </si>
  <si>
    <t xml:space="preserve">    NG Firm Phys, FP - NGPL-Nicor - Next Day Gas</t>
  </si>
  <si>
    <t xml:space="preserve">    NG Firm Phys, FP - NGPL-Nipsco - Next Day Gas</t>
  </si>
  <si>
    <t xml:space="preserve">    NG Firm Phys, FP - NGPL-STX - Next Day Gas</t>
  </si>
  <si>
    <t xml:space="preserve">May-24-01 13:33 GMT</t>
  </si>
  <si>
    <t xml:space="preserve">    NG Firm Phys, FP - NGPL-TxOk East-GC - Next Day Gas</t>
  </si>
  <si>
    <t xml:space="preserve">    NG Firm Phys, FP - NNG-Demarc - Next Day Gas</t>
  </si>
  <si>
    <t xml:space="preserve">May-24-01 14:13 GMT</t>
  </si>
  <si>
    <t xml:space="preserve">    NG Firm Phys, FP - NW-Stanfield - Next Day Gas</t>
  </si>
  <si>
    <t xml:space="preserve">May-24-01 14:00 GMT</t>
  </si>
  <si>
    <t xml:space="preserve">    NG Firm Phys, FP - PG&amp;E-Citygate - Next Day Gas</t>
  </si>
  <si>
    <t xml:space="preserve">May-24-01 14:16 GMT</t>
  </si>
  <si>
    <t xml:space="preserve">    NG Firm Phys, FP - PG&amp;E-Citygate - Jun01</t>
  </si>
  <si>
    <t xml:space="preserve">May-24-01 16:38 GMT</t>
  </si>
  <si>
    <t xml:space="preserve">    NG Firm Phys, FP - Panhandle - Next Day Gas</t>
  </si>
  <si>
    <t xml:space="preserve">May-24-01 13:56 GMT</t>
  </si>
  <si>
    <t xml:space="preserve">    NG Firm Phys, FP - PGLC - Next Day Gas</t>
  </si>
  <si>
    <t xml:space="preserve">May-24-01 14:36 GMT</t>
  </si>
  <si>
    <t xml:space="preserve">    NG Firm Phys, FP - Socal-Ehrenberg - Next Day Gas</t>
  </si>
  <si>
    <t xml:space="preserve">    NG Firm Phys, FP - Socal-Topock - Next Day Gas</t>
  </si>
  <si>
    <t xml:space="preserve">    NG Firm Phys, FP - Tenn-Z0 - Next Day Gas</t>
  </si>
  <si>
    <t xml:space="preserve">May-24-01 14:15 GMT</t>
  </si>
  <si>
    <t xml:space="preserve">    NG Firm Phys, FP - Tenn-5L - Next Day Gas</t>
  </si>
  <si>
    <t xml:space="preserve">    NG Firm Phys, FP - Tenn-8L - Next Day Gas</t>
  </si>
  <si>
    <t xml:space="preserve">    NG Firm Phys, FP - TET ELA - Next Day Gas</t>
  </si>
  <si>
    <t xml:space="preserve">May-24-01 14:56 GMT</t>
  </si>
  <si>
    <t xml:space="preserve">    NG Firm Phys, FP - TET M3 - Next Day Gas</t>
  </si>
  <si>
    <t xml:space="preserve">May-24-01 13:59 GMT</t>
  </si>
  <si>
    <t xml:space="preserve">    NG Firm Phys, FP - TET-STX - Next Day Gas</t>
  </si>
  <si>
    <t xml:space="preserve">    NG Firm Phys, FP - TET WLA - Next Day Gas</t>
  </si>
  <si>
    <t xml:space="preserve">May-24-01 14:44 GMT</t>
  </si>
  <si>
    <t xml:space="preserve">    NG Firm Phys, FP - TGT-SL - Next Day Gas</t>
  </si>
  <si>
    <t xml:space="preserve">    NG Firm Phys, FP - Tran 65 - Next Day Gas</t>
  </si>
  <si>
    <t xml:space="preserve">May-24-01 14:35 GMT</t>
  </si>
  <si>
    <t xml:space="preserve">    NG Firm Phys, FP - Transco Z-6 (NY) - Next Day Gas</t>
  </si>
  <si>
    <t xml:space="preserve">    NG Firm Phys, FP - Transco Z-6 (non-NY) - Next Day Gas</t>
  </si>
  <si>
    <t xml:space="preserve">May-24-01 13:04 GMT</t>
  </si>
  <si>
    <t xml:space="preserve">    NG Firm Phys, FP - Trunk ELA - Next Day Gas</t>
  </si>
  <si>
    <t xml:space="preserve">May-24-01 15:22 GMT</t>
  </si>
  <si>
    <t xml:space="preserve">    NG Firm Phys, FP - Waha - Next Day Gas</t>
  </si>
  <si>
    <t xml:space="preserve">May-24-01 15:31 GMT</t>
  </si>
  <si>
    <t xml:space="preserve">    NG Firm Phys, FP - Hunt - Next Day Gas</t>
  </si>
  <si>
    <t xml:space="preserve">NG Firm Phys, ID, GDD</t>
  </si>
  <si>
    <t xml:space="preserve">    NG Firm Phys, ID, GDD - ANR-SE-T - Next Day Gas</t>
  </si>
  <si>
    <t xml:space="preserve">May-24-01 13:46 GMT</t>
  </si>
  <si>
    <t xml:space="preserve">    NG Firm Phys, ID, GDD - ANR-SE-T - Bal Month Gas</t>
  </si>
  <si>
    <t xml:space="preserve">Bal Month Gas</t>
  </si>
  <si>
    <t xml:space="preserve">May-24-01 13:48 GMT</t>
  </si>
  <si>
    <t xml:space="preserve">    NG Firm Phys, ID, GDD - TCO - Next Day Gas</t>
  </si>
  <si>
    <t xml:space="preserve">May-24-01 19:11 GMT</t>
  </si>
  <si>
    <t xml:space="preserve">    NG Firm Phys, ID, GDD - CG-ML - Next Day Gas</t>
  </si>
  <si>
    <t xml:space="preserve">May-24-01 13:31 GMT</t>
  </si>
  <si>
    <t xml:space="preserve">    NG Firm Phys, ID, GDD - CG-ONSH - Jun01</t>
  </si>
  <si>
    <t xml:space="preserve">May-24-01 14:46 GMT</t>
  </si>
  <si>
    <t xml:space="preserve">    NG Firm Phys, ID, GDD - CG-ONSH - Jun01-Oct01</t>
  </si>
  <si>
    <t xml:space="preserve">Jun01-Oct01</t>
  </si>
  <si>
    <t xml:space="preserve">    NG Firm Phys, ID, GDD - CNG-SP - Next Day Gas</t>
  </si>
  <si>
    <t xml:space="preserve">    NG Firm Phys, ID, GDD - EP-Keystone - Next Day Gas</t>
  </si>
  <si>
    <t xml:space="preserve">May-24-01 13:58 GMT</t>
  </si>
  <si>
    <t xml:space="preserve">    NG Firm Phys, ID, GDD - EP-Keystone - Jun01</t>
  </si>
  <si>
    <t xml:space="preserve">May-24-01 14:50 GMT</t>
  </si>
  <si>
    <t xml:space="preserve">    NG Firm Phys, ID, GDD - EP-San Juan Blanco - Next Day Gas</t>
  </si>
  <si>
    <t xml:space="preserve">May-24-01 13:20 GMT</t>
  </si>
  <si>
    <t xml:space="preserve">    NG Firm Phys, ID, GDD - Exxon Katy - Next Day Gas</t>
  </si>
  <si>
    <t xml:space="preserve">May-24-01 13:05 GMT</t>
  </si>
  <si>
    <t xml:space="preserve">    NG Firm Phys, ID, GDD - FGT-Z1 - Next Day Gas</t>
  </si>
  <si>
    <t xml:space="preserve">May-24-01 13:29 GMT</t>
  </si>
  <si>
    <t xml:space="preserve">    NG Firm Phys, ID, GDD - FGT-Z2 - Next Day Gas</t>
  </si>
  <si>
    <t xml:space="preserve">May-24-01 14:21 GMT</t>
  </si>
  <si>
    <t xml:space="preserve">    NG Firm Phys, ID, GDD - Mich - Next Day Gas</t>
  </si>
  <si>
    <t xml:space="preserve">    NG Firm Phys, ID, GDD - Mich - Bal Month Gas</t>
  </si>
  <si>
    <t xml:space="preserve">    NG Firm Phys, ID, GDD - NGPL-LA - Next Day Gas</t>
  </si>
  <si>
    <t xml:space="preserve">May-24-01 12:32 GMT</t>
  </si>
  <si>
    <t xml:space="preserve">    NG Firm Phys, ID, GDD - NGPL-Mid - Next Day Gas</t>
  </si>
  <si>
    <t xml:space="preserve">May-24-01 12:36 GMT</t>
  </si>
  <si>
    <t xml:space="preserve">    NG Firm Phys, ID, GDD - NGPL-TxOk East-GC - Jun01</t>
  </si>
  <si>
    <t xml:space="preserve">May-24-01 14:37 GMT</t>
  </si>
  <si>
    <t xml:space="preserve">    NG Firm Phys, ID, GDD - NNG-Demarc - Next Day Gas</t>
  </si>
  <si>
    <t xml:space="preserve">    NG Firm Phys, ID, GDD - Panhandle - Next Day Gas</t>
  </si>
  <si>
    <t xml:space="preserve">May-24-01 13:45 GMT</t>
  </si>
  <si>
    <t xml:space="preserve">    NG Firm Phys, ID, GDD - Sonat-T1 - Next Day Gas</t>
  </si>
  <si>
    <t xml:space="preserve">May-24-01 13:00 GMT</t>
  </si>
  <si>
    <t xml:space="preserve">    NG Firm Phys, ID, GDD - Tenn-5L - Bal Month Gas</t>
  </si>
  <si>
    <t xml:space="preserve">May-24-01 21:07 GMT</t>
  </si>
  <si>
    <t xml:space="preserve">    NG Firm Phys, ID, GDD - TET M3 - Next Day Gas</t>
  </si>
  <si>
    <t xml:space="preserve">    NG Firm Phys, ID, GDD - TGT-SL - Next Day Gas</t>
  </si>
  <si>
    <t xml:space="preserve">May-24-01 13:27 GMT</t>
  </si>
  <si>
    <t xml:space="preserve">    NG Firm Phys, ID, GDD - Tran 85 - Next Day Gas</t>
  </si>
  <si>
    <t xml:space="preserve">May-24-01 13:01 GMT</t>
  </si>
  <si>
    <t xml:space="preserve">    NG Firm Phys, ID, GDD - Transco Z-6 (NY) - Next Day Gas</t>
  </si>
  <si>
    <t xml:space="preserve">May-24-01 13:35 GMT</t>
  </si>
  <si>
    <t xml:space="preserve">    NG Firm Phys, ID, GDD - Transco Z-6 (non-NY) - Next Day Gas</t>
  </si>
  <si>
    <t xml:space="preserve">May-24-01 12:52 GMT</t>
  </si>
  <si>
    <t xml:space="preserve">    NG Firm Phys, ID, GDD - Trunk ELA - Bal Month Gas</t>
  </si>
  <si>
    <t xml:space="preserve">May-24-01 21:17 GMT</t>
  </si>
  <si>
    <t xml:space="preserve">    NG Firm Phys, ID, GDD - Waha - Jun01</t>
  </si>
  <si>
    <t xml:space="preserve">May-24-01 17:39 GMT</t>
  </si>
  <si>
    <t xml:space="preserve">    NG Firm Phys, ID, GDM - Mich - Jun01</t>
  </si>
  <si>
    <t xml:space="preserve">May-24-01 19:06 GMT</t>
  </si>
  <si>
    <t xml:space="preserve">NG Firm Phys, ID, IF</t>
  </si>
  <si>
    <t xml:space="preserve">    NG Firm Phys, ID, IF - ANR-SW - Jun01</t>
  </si>
  <si>
    <t xml:space="preserve">May-24-01 20:38 GMT</t>
  </si>
  <si>
    <t xml:space="preserve">    NG Firm Phys, ID, IF - CG-ML - Jun01</t>
  </si>
  <si>
    <t xml:space="preserve">May-24-01 19:57 GMT</t>
  </si>
  <si>
    <t xml:space="preserve">    NG Firm Phys, ID, IF - CG-ONSH - Nov01-Mar02</t>
  </si>
  <si>
    <t xml:space="preserve">May-24-01 17:48 GMT</t>
  </si>
  <si>
    <t xml:space="preserve">    NG Firm Phys, ID, IF - Exxon Katy - Jun01</t>
  </si>
  <si>
    <t xml:space="preserve">    NG Firm Phys, ID, IF - FGT-Z2 - Jun01</t>
  </si>
  <si>
    <t xml:space="preserve">May-24-01 21:59 GMT</t>
  </si>
  <si>
    <t xml:space="preserve">    NG Firm Phys, ID, IF - Opal - Jun01</t>
  </si>
  <si>
    <t xml:space="preserve">May-24-01 15:19 GMT</t>
  </si>
  <si>
    <t xml:space="preserve">    NG Firm Phys, ID, IF - NGPL-LA - Jun01-Oct01</t>
  </si>
  <si>
    <t xml:space="preserve">May-24-01 14:54 GMT</t>
  </si>
  <si>
    <t xml:space="preserve">    NG Firm Phys, ID, IF - NGPL-Mid - Jun01</t>
  </si>
  <si>
    <t xml:space="preserve">May-24-01 20:45 GMT</t>
  </si>
  <si>
    <t xml:space="preserve">    NG Firm Phys, ID, IF - NGPL-TxOk East-GC - Jun01</t>
  </si>
  <si>
    <t xml:space="preserve">May-24-01 18:34 GMT</t>
  </si>
  <si>
    <t xml:space="preserve">    NG Firm Phys, ID, IF - NNG-Demarc - Jun01</t>
  </si>
  <si>
    <t xml:space="preserve">May-24-01 17:51 GMT</t>
  </si>
  <si>
    <t xml:space="preserve">    NG Firm Phys, ID, IF - Panhandle - Jun01</t>
  </si>
  <si>
    <t xml:space="preserve">May-24-01 20:39 GMT</t>
  </si>
  <si>
    <t xml:space="preserve">    NG Firm Phys, ID, IF - Tenn-Z0 - Jun01</t>
  </si>
  <si>
    <t xml:space="preserve">May-24-01 18:08 GMT</t>
  </si>
  <si>
    <t xml:space="preserve">    NG Firm Phys, ID, IF - Tenn-5L - Jun01</t>
  </si>
  <si>
    <t xml:space="preserve">    NG Firm Phys, ID, IF - Tenn-8L - Jun01</t>
  </si>
  <si>
    <t xml:space="preserve">May-24-01 14:57 GMT</t>
  </si>
  <si>
    <t xml:space="preserve">    NG Firm Phys, ID, IF - TET WLA - Jun01</t>
  </si>
  <si>
    <t xml:space="preserve">May-24-01 19:43 GMT</t>
  </si>
  <si>
    <t xml:space="preserve">    NG Firm Phys, ID, IF - TGT-SL - Jun01</t>
  </si>
  <si>
    <t xml:space="preserve">May-24-01 18:26 GMT</t>
  </si>
  <si>
    <t xml:space="preserve">    NG Firm Phys, ID, IF - Tran 65 - Jun01</t>
  </si>
  <si>
    <t xml:space="preserve">    NG Firm Phys, ID, IF - Trunk ELA - Jun01</t>
  </si>
  <si>
    <t xml:space="preserve">May-24-01 20:02 GMT</t>
  </si>
  <si>
    <t xml:space="preserve">NG Firm Phys, ID, NGI</t>
  </si>
  <si>
    <t xml:space="preserve">    NG Firm Phys, ID, NGI - NGPL-Nicor - Jun01</t>
  </si>
  <si>
    <t xml:space="preserve">May-24-01 19:04 GMT</t>
  </si>
  <si>
    <t xml:space="preserve">    NG Firm Phys, ID, NGI - NGPL-Nicor - Jun01-Oct01</t>
  </si>
  <si>
    <t xml:space="preserve">May-24-01 18:11 GMT</t>
  </si>
  <si>
    <t xml:space="preserve">FINANCIAL GAS VOLUME</t>
  </si>
  <si>
    <t xml:space="preserve">FINANCIAL GAS</t>
  </si>
  <si>
    <r>
      <rPr>
        <b val="true"/>
        <sz val="8"/>
        <color rgb="FF000000"/>
        <rFont val="Verdana"/>
        <family val="2"/>
      </rPr>
      <t xml:space="preserve"> Commodity Type:  </t>
    </r>
    <r>
      <rPr>
        <sz val="8"/>
        <color rgb="FF000000"/>
        <rFont val="Verdana"/>
        <family val="2"/>
      </rPr>
      <t xml:space="preserve"> Financial Gas Swaps/Forwards</t>
    </r>
  </si>
  <si>
    <t xml:space="preserve">NG Fin BS, LD1 for CGPR</t>
  </si>
  <si>
    <t xml:space="preserve">    NG Fin BS, LD1 for CGPR - AB-NIT - Jul01-Oct01</t>
  </si>
  <si>
    <t xml:space="preserve">Jul01-Oct01</t>
  </si>
  <si>
    <t xml:space="preserve">May-24-01 19:21 GMT</t>
  </si>
  <si>
    <t xml:space="preserve">    NG Fin BS, LD1 for CGPR - AB-NIT - Nov01-Mar02</t>
  </si>
  <si>
    <t xml:space="preserve">    NG Fin BS, LD1 for GDM - Mich - Jun01</t>
  </si>
  <si>
    <t xml:space="preserve">    NG Fin BS, LD1 for IF - TCO - Jun01</t>
  </si>
  <si>
    <t xml:space="preserve">May-24-01 18:48 GMT</t>
  </si>
  <si>
    <t xml:space="preserve">    NG Fin BS, LD1 for IF - TCO - Jul01-Oct01</t>
  </si>
  <si>
    <t xml:space="preserve">May-24-01 18:47 GMT</t>
  </si>
  <si>
    <t xml:space="preserve">    NG Fin BS, LD1 for IF - TCO - Jun01-Oct01</t>
  </si>
  <si>
    <t xml:space="preserve">    NG Fin BS, LD1 for IF - TCO - Nov01-Mar02</t>
  </si>
  <si>
    <t xml:space="preserve">    NG Fin BS, LD1 for IF - CG-ONSH - Jun01</t>
  </si>
  <si>
    <t xml:space="preserve">May-24-01 19:12 GMT</t>
  </si>
  <si>
    <t xml:space="preserve">    NG Fin BS, LD1 for IF - CG-ONSH - Jul01-Oct01</t>
  </si>
  <si>
    <t xml:space="preserve">May-24-01 19:39 GMT</t>
  </si>
  <si>
    <t xml:space="preserve">    NG Fin BS, LD1 for IF - CNG-SP - Jun01</t>
  </si>
  <si>
    <t xml:space="preserve">May-24-01 16:30 GMT</t>
  </si>
  <si>
    <t xml:space="preserve">    NG Fin BS, LD1 for IF - CNG-SP - Nov01-Mar02</t>
  </si>
  <si>
    <t xml:space="preserve">May-24-01 21:09 GMT</t>
  </si>
  <si>
    <t xml:space="preserve">    NG Fin BS, LD1 for IF - Henry - Jun01</t>
  </si>
  <si>
    <t xml:space="preserve">May-24-01 19:05 GMT</t>
  </si>
  <si>
    <t xml:space="preserve">    NG Fin BS, LD1 for IF - Henry - Nov01-Mar02</t>
  </si>
  <si>
    <t xml:space="preserve">May-24-01 14:38 GMT</t>
  </si>
  <si>
    <t xml:space="preserve">    NG Fin BS, LD1 for IF - HSC - Jun01</t>
  </si>
  <si>
    <t xml:space="preserve">May-24-01 13:54 GMT</t>
  </si>
  <si>
    <t xml:space="preserve">    NG Fin BS, LD1 for IF - HSC - Jul01</t>
  </si>
  <si>
    <t xml:space="preserve">    NG Fin BS, LD1 for IF - HSC - Aug01</t>
  </si>
  <si>
    <t xml:space="preserve">May-24-01 19:22 GMT</t>
  </si>
  <si>
    <t xml:space="preserve">    NG Fin BS, LD1 for IF - HSC - Sep01</t>
  </si>
  <si>
    <t xml:space="preserve">May-24-01 18:31 GMT</t>
  </si>
  <si>
    <t xml:space="preserve">    NG Fin BS, LD1 for IF - NGPL-Mid - Jun01</t>
  </si>
  <si>
    <t xml:space="preserve">May-24-01 13:21 GMT</t>
  </si>
  <si>
    <t xml:space="preserve">    NG Fin BS, LD1 for IF - NNG-Demarc - Jun01</t>
  </si>
  <si>
    <t xml:space="preserve">May-24-01 13:14 GMT</t>
  </si>
  <si>
    <t xml:space="preserve">    NG Fin BS, LD1 for IF - NNG-Demarc - Jul01-Oct01</t>
  </si>
  <si>
    <t xml:space="preserve">May-24-01 17:30 GMT</t>
  </si>
  <si>
    <t xml:space="preserve">    NG Fin BS, LD1 for IF - NNG-Demarc - Jun01-Oct01</t>
  </si>
  <si>
    <t xml:space="preserve">May-24-01 15:34 GMT</t>
  </si>
  <si>
    <t xml:space="preserve">    NG Fin BS, LD1 for IF - NW-Rockies - Jun01</t>
  </si>
  <si>
    <t xml:space="preserve">May-24-01 18:50 GMT</t>
  </si>
  <si>
    <t xml:space="preserve">    NG Fin BS, LD1 for IF - Perm - Jun01</t>
  </si>
  <si>
    <t xml:space="preserve">    NG Fin BS, LD1 for IF - SJ - Jun01</t>
  </si>
  <si>
    <t xml:space="preserve">    NG Fin BS, LD1 for IF - Sonat-T1 - Jun01</t>
  </si>
  <si>
    <t xml:space="preserve">May-24-01 21:02 GMT</t>
  </si>
  <si>
    <t xml:space="preserve">    NG Fin BS, LD1 for IF - Tenn-LA - Jun01</t>
  </si>
  <si>
    <t xml:space="preserve">May-24-01 14:19 GMT</t>
  </si>
  <si>
    <t xml:space="preserve">    NG Fin BS, LD1 for IF - TET ELA - Jun01</t>
  </si>
  <si>
    <t xml:space="preserve">May-24-01 19:18 GMT</t>
  </si>
  <si>
    <t xml:space="preserve">    NG Fin BS, LD1 for IF - TET M3 - Nov01-Mar02</t>
  </si>
  <si>
    <t xml:space="preserve">May-24-01 21:46 GMT</t>
  </si>
  <si>
    <t xml:space="preserve">    NG Fin BS, LD1 for IF - TET M3 - Apr02-Oct02</t>
  </si>
  <si>
    <t xml:space="preserve">Apr02-Oct02</t>
  </si>
  <si>
    <t xml:space="preserve">May-24-01 18:49 GMT</t>
  </si>
  <si>
    <t xml:space="preserve">    NG Fin BS, LD1 for IF - TGT-SL - Jun01</t>
  </si>
  <si>
    <t xml:space="preserve">    NG Fin BS, LD1 for IF - TGT-SL - Nov01-Mar02</t>
  </si>
  <si>
    <t xml:space="preserve">May-24-01 12:47 GMT</t>
  </si>
  <si>
    <t xml:space="preserve">    NG Fin BS, LD1 for IF - Tran 65 - Nov01-Mar02</t>
  </si>
  <si>
    <t xml:space="preserve">    NG Fin BS, LD1 for IF - Transco Z6 (NY) - Jun01</t>
  </si>
  <si>
    <t xml:space="preserve">    NG Fin BS, LD1 for IF - Transco Z6 (NY) - Aug01</t>
  </si>
  <si>
    <t xml:space="preserve">May-24-01 18:04 GMT</t>
  </si>
  <si>
    <t xml:space="preserve">    NG Fin BS, LD1 for IF - Transco Z6 (NY) - Nov01-Mar02</t>
  </si>
  <si>
    <t xml:space="preserve">    NG Fin BS, LD1 for IF - Waha - Jun01</t>
  </si>
  <si>
    <t xml:space="preserve">    NG Fin BS, LD1 for IF - Waha - Jun01-Oct01</t>
  </si>
  <si>
    <t xml:space="preserve">May-24-01 17:26 GMT</t>
  </si>
  <si>
    <t xml:space="preserve">    NG Fin BS, LD1 for NGI - Chicago - Nov01-Mar02</t>
  </si>
  <si>
    <t xml:space="preserve">May-24-01 14:08 GMT</t>
  </si>
  <si>
    <t xml:space="preserve">    NG Fin BS, LD1 for NGI - PG&amp;E-Citygate - Jun01</t>
  </si>
  <si>
    <t xml:space="preserve">May-24-01 17:17 GMT</t>
  </si>
  <si>
    <t xml:space="preserve">    NG Fin BS, LD1 for NGI - Socal - Jun01</t>
  </si>
  <si>
    <t xml:space="preserve">May-24-01 15:09 GMT</t>
  </si>
  <si>
    <t xml:space="preserve">    NG Fin BS, LD1 for NGI - Socal - Q3 01</t>
  </si>
  <si>
    <t xml:space="preserve">May-24-01 13:32 GMT</t>
  </si>
  <si>
    <t xml:space="preserve">NG Fin Sw Swap, FP for GDD</t>
  </si>
  <si>
    <t xml:space="preserve">    NG Fin Sw Swap, FP for GDD - Henry - Bal Month Gas</t>
  </si>
  <si>
    <t xml:space="preserve">May-24-01 20:17 GMT</t>
  </si>
  <si>
    <t xml:space="preserve">NG Fin Sw Swap, GDM for GDD</t>
  </si>
  <si>
    <t xml:space="preserve">    NG Fin Sw Swap, GDM for GDD - Mich - Jun01</t>
  </si>
  <si>
    <t xml:space="preserve">May-24-01 20:11 GMT</t>
  </si>
  <si>
    <t xml:space="preserve">NG Fin Sw Swap, IF for GDD</t>
  </si>
  <si>
    <t xml:space="preserve">    NG Fin Sw Swap, IF for GDD - NGPL-LA - Jun01</t>
  </si>
  <si>
    <t xml:space="preserve">May-24-01 20:49 GMT</t>
  </si>
  <si>
    <t xml:space="preserve">    NG Fin Sw Swap, IF for GDD - NNG-Demarc - Jun01</t>
  </si>
  <si>
    <t xml:space="preserve">May-24-01 15:49 GMT</t>
  </si>
  <si>
    <t xml:space="preserve">    NG Fin, FP for LD1 - Henry - Jun01</t>
  </si>
  <si>
    <t xml:space="preserve">    NG Fin, FP for LD1 - Henry - Jul01</t>
  </si>
  <si>
    <t xml:space="preserve">May-24-01 21:08 GMT</t>
  </si>
  <si>
    <t xml:space="preserve">    NG Fin, FP for LD1 - Henry - Aug01</t>
  </si>
  <si>
    <t xml:space="preserve">May-24-01 21:04 GMT</t>
  </si>
  <si>
    <t xml:space="preserve">    NG Fin, FP for LD1 - Henry - Jun01-Oct01</t>
  </si>
  <si>
    <t xml:space="preserve">May-24-01 20:58 GMT</t>
  </si>
  <si>
    <t xml:space="preserve">    NG Fin, FP for LD1 - Henry - Dec01</t>
  </si>
  <si>
    <t xml:space="preserve">May-24-01 21:00 GMT</t>
  </si>
  <si>
    <t xml:space="preserve">    NG Fin, FP for LD1 - Henry - Nov01-Mar02</t>
  </si>
  <si>
    <t xml:space="preserve">    NG Fin, FP for LD1 - Henry - Cal 02</t>
  </si>
  <si>
    <t xml:space="preserve">May-24-01 20:55 GMT</t>
  </si>
  <si>
    <t xml:space="preserve">    NG Fin, FP for LD1 - Henry - Cal 03</t>
  </si>
  <si>
    <t xml:space="preserve">Cal 03</t>
  </si>
  <si>
    <t xml:space="preserve">Enron North America</t>
  </si>
  <si>
    <t xml:space="preserve">Activity on ICE</t>
  </si>
  <si>
    <t xml:space="preserve">UOM</t>
  </si>
  <si>
    <t xml:space="preserve">START</t>
  </si>
  <si>
    <t xml:space="preserve">END</t>
  </si>
  <si>
    <t xml:space="preserve">Enron North America Corp.</t>
  </si>
  <si>
    <t xml:space="preserve">Commodity Type:  All</t>
  </si>
  <si>
    <t xml:space="preserve"> Instruments:  All</t>
  </si>
  <si>
    <t xml:space="preserve"> Trade Dates:  May-24-01 thru May-24-01</t>
  </si>
  <si>
    <t xml:space="preserve">Trade Date</t>
  </si>
  <si>
    <t xml:space="preserve">Deal ID</t>
  </si>
  <si>
    <t xml:space="preserve">Leg ID</t>
  </si>
  <si>
    <t xml:space="preserve">B/S</t>
  </si>
  <si>
    <t xml:space="preserve">Hub</t>
  </si>
  <si>
    <t xml:space="preserve">Option</t>
  </si>
  <si>
    <t xml:space="preserve">Strike</t>
  </si>
  <si>
    <t xml:space="preserve">Style</t>
  </si>
  <si>
    <t xml:space="preserve">Counterparty</t>
  </si>
  <si>
    <t xml:space="preserve">Price</t>
  </si>
  <si>
    <t xml:space="preserve">Price Units</t>
  </si>
  <si>
    <t xml:space="preserve">Qty Per Period</t>
  </si>
  <si>
    <t xml:space="preserve">Periods</t>
  </si>
  <si>
    <t xml:space="preserve">Total Quantity</t>
  </si>
  <si>
    <t xml:space="preserve">May-24-01</t>
  </si>
  <si>
    <t xml:space="preserve">Bought</t>
  </si>
  <si>
    <t xml:space="preserve">TET ELA</t>
  </si>
  <si>
    <t xml:space="preserve">May-25-01</t>
  </si>
  <si>
    <t xml:space="preserve">AEP Energy Services, Inc.</t>
  </si>
  <si>
    <t xml:space="preserve">USD / MMBtu</t>
  </si>
  <si>
    <t xml:space="preserve">Daily</t>
  </si>
  <si>
    <t xml:space="preserve">Sold</t>
  </si>
  <si>
    <t xml:space="preserve">Chicago</t>
  </si>
  <si>
    <t xml:space="preserve">Nov-01-01</t>
  </si>
  <si>
    <t xml:space="preserve">Mar-31-02</t>
  </si>
  <si>
    <t xml:space="preserve">Reliant Energy Services, Inc.</t>
  </si>
  <si>
    <t xml:space="preserve">Henry</t>
  </si>
  <si>
    <t xml:space="preserve">Jan-01-02</t>
  </si>
  <si>
    <t xml:space="preserve">Dec-31-02</t>
  </si>
  <si>
    <t xml:space="preserve">Transco Z6 (NY)</t>
  </si>
  <si>
    <t xml:space="preserve">Mirant Americas Energy Marketing, LP</t>
  </si>
  <si>
    <t xml:space="preserve">Jan-01-03</t>
  </si>
  <si>
    <t xml:space="preserve">Dec-31-03</t>
  </si>
  <si>
    <t xml:space="preserve">El Paso Merchant Energy L.P.</t>
  </si>
  <si>
    <t xml:space="preserve">Duke Energy Trading and Marketing LLC</t>
  </si>
  <si>
    <t xml:space="preserve">Mich</t>
  </si>
  <si>
    <t xml:space="preserve">Jun-01-01</t>
  </si>
  <si>
    <t xml:space="preserve">Jun-30-01</t>
  </si>
  <si>
    <t xml:space="preserve">CNG-SP</t>
  </si>
  <si>
    <t xml:space="preserve">TET M3</t>
  </si>
  <si>
    <t xml:space="preserve">BP Amoco Corporation</t>
  </si>
  <si>
    <t xml:space="preserve">May-24-01  Deals</t>
  </si>
  <si>
    <t xml:space="preserve">Enron Power Marketing</t>
  </si>
  <si>
    <t xml:space="preserve">Enron Power Marketing, Inc.</t>
  </si>
  <si>
    <t xml:space="preserve">NP-15 Off-Peak</t>
  </si>
  <si>
    <t xml:space="preserve">May-27-01</t>
  </si>
  <si>
    <t xml:space="preserve">May-28-01</t>
  </si>
  <si>
    <t xml:space="preserve">USD / MWh</t>
  </si>
  <si>
    <t xml:space="preserve">Hourly</t>
  </si>
  <si>
    <t xml:space="preserve">TVA</t>
  </si>
  <si>
    <t xml:space="preserve">SP-15 Off-Peak</t>
  </si>
  <si>
    <t xml:space="preserve">Ercot UBU</t>
  </si>
  <si>
    <t xml:space="preserve">Enron Canada Corporation</t>
  </si>
  <si>
    <t xml:space="preserve">Enron Canada Corp.</t>
  </si>
  <si>
    <t xml:space="preserve">Dynegy Direct</t>
  </si>
  <si>
    <t xml:space="preserve">Coal</t>
  </si>
  <si>
    <t xml:space="preserve">Note: COAL PRB8800 VOL is 1 Train (12,500 ST/Train/Mo)</t>
  </si>
  <si>
    <t xml:space="preserve">Period</t>
  </si>
  <si>
    <t xml:space="preserve">Total Volume</t>
  </si>
  <si>
    <t xml:space="preserve">Activity Type </t>
  </si>
  <si>
    <t xml:space="preserve">Customer </t>
  </si>
  <si>
    <t xml:space="preserve">User Name </t>
  </si>
  <si>
    <t xml:space="preserve">Dynegy User Name </t>
  </si>
  <si>
    <t xml:space="preserve">Minor Commodity </t>
  </si>
  <si>
    <t xml:space="preserve">Priority Of Service </t>
  </si>
  <si>
    <t xml:space="preserve">Deal Type </t>
  </si>
  <si>
    <t xml:space="preserve">Location </t>
  </si>
  <si>
    <t xml:space="preserve">Pricing Mechanism </t>
  </si>
  <si>
    <t xml:space="preserve">Settlement Type </t>
  </si>
  <si>
    <t xml:space="preserve">Term </t>
  </si>
  <si>
    <t xml:space="preserve">Term Start Date </t>
  </si>
  <si>
    <t xml:space="preserve">Term End Date </t>
  </si>
  <si>
    <t xml:space="preserve">Delivery Time </t>
  </si>
  <si>
    <t xml:space="preserve">Transportation Description </t>
  </si>
  <si>
    <t xml:space="preserve">Transaction Date </t>
  </si>
  <si>
    <t xml:space="preserve">Transaction Time </t>
  </si>
  <si>
    <t xml:space="preserve">Buy/Sell </t>
  </si>
  <si>
    <t xml:space="preserve">Volume </t>
  </si>
  <si>
    <t xml:space="preserve">Price </t>
  </si>
  <si>
    <t xml:space="preserve">Deal Number </t>
  </si>
  <si>
    <t xml:space="preserve">Transaction</t>
  </si>
  <si>
    <t xml:space="preserve">ENRON NORTH AMERICA CORP.</t>
  </si>
  <si>
    <t xml:space="preserve">GGUPTA_FIN</t>
  </si>
  <si>
    <t xml:space="preserve">DYNJPEP</t>
  </si>
  <si>
    <t xml:space="preserve">pwr.East Power</t>
  </si>
  <si>
    <t xml:space="preserve">pwr.asterisk</t>
  </si>
  <si>
    <t xml:space="preserve">pwr.Financial Swap</t>
  </si>
  <si>
    <t xml:space="preserve">pwr.New York Zone G</t>
  </si>
  <si>
    <t xml:space="preserve">pwr.financial swap</t>
  </si>
  <si>
    <t xml:space="preserve">pwr.NY Zone G</t>
  </si>
  <si>
    <t xml:space="preserve">pwr.East Coast Spot Power</t>
  </si>
  <si>
    <t xml:space="preserve">HE8-23EPT</t>
  </si>
  <si>
    <t xml:space="preserve">08:22 A.M.</t>
  </si>
  <si>
    <t xml:space="preserve">BUY</t>
  </si>
  <si>
    <t xml:space="preserve">ENECGERMANY</t>
  </si>
  <si>
    <t xml:space="preserve">DYNCMCG</t>
  </si>
  <si>
    <t xml:space="preserve">ng.US Natural Gas</t>
  </si>
  <si>
    <t xml:space="preserve">ng-pwr.Firm</t>
  </si>
  <si>
    <t xml:space="preserve">Physical</t>
  </si>
  <si>
    <t xml:space="preserve">ng.TETCO ELA</t>
  </si>
  <si>
    <t xml:space="preserve">ng-pwr.Fixed Price</t>
  </si>
  <si>
    <t xml:space="preserve">ng.Next Day</t>
  </si>
  <si>
    <t xml:space="preserve">08:27 A.M.</t>
  </si>
  <si>
    <t xml:space="preserve">09:37 A.M.</t>
  </si>
  <si>
    <t xml:space="preserve">ENEkelli</t>
  </si>
  <si>
    <t xml:space="preserve">DYNLMCD</t>
  </si>
  <si>
    <t xml:space="preserve">ng.ANR Southwest</t>
  </si>
  <si>
    <t xml:space="preserve">07:54 A.M.</t>
  </si>
  <si>
    <t xml:space="preserve">09:28 A.M.</t>
  </si>
  <si>
    <t xml:space="preserve">ng.Natural Gas Pipeline, Mid-Continent</t>
  </si>
  <si>
    <t xml:space="preserve">08:16 A.M.</t>
  </si>
  <si>
    <t xml:space="preserve">08:32 A.M.</t>
  </si>
  <si>
    <t xml:space="preserve">09:53 A.M.</t>
  </si>
  <si>
    <t xml:space="preserve">SELL</t>
  </si>
  <si>
    <t xml:space="preserve">ng.Northern Natural Demarc</t>
  </si>
  <si>
    <t xml:space="preserve">08:56 A.M.</t>
  </si>
  <si>
    <t xml:space="preserve">ng.Panhandle (PEPL)</t>
  </si>
  <si>
    <t xml:space="preserve">07:51 A.M.</t>
  </si>
  <si>
    <t xml:space="preserve">08:28 A.M.</t>
  </si>
  <si>
    <t xml:space="preserve">REFRESH</t>
  </si>
  <si>
    <t xml:space="preserve">Count of Deal Number </t>
  </si>
  <si>
    <t xml:space="preserve">NEW UOM</t>
  </si>
  <si>
    <t xml:space="preserve">Total</t>
  </si>
  <si>
    <t xml:space="preserve">HE 12 CPT</t>
  </si>
  <si>
    <t xml:space="preserve">HE7-22CPT</t>
  </si>
  <si>
    <t xml:space="preserve">(blank)</t>
  </si>
  <si>
    <t xml:space="preserve">Hours</t>
  </si>
  <si>
    <t xml:space="preserve">Notional Value</t>
  </si>
  <si>
    <t xml:space="preserve">ENRON POWER MARKETING, IN</t>
  </si>
  <si>
    <t xml:space="preserve">CDEANEPM</t>
  </si>
  <si>
    <t xml:space="preserve">DYNAPYA</t>
  </si>
  <si>
    <t xml:space="preserve">pwr.Ercot</t>
  </si>
  <si>
    <t xml:space="preserve">pwr.Jan-Feb 02</t>
  </si>
  <si>
    <t xml:space="preserve">10:56 A.M.</t>
  </si>
  <si>
    <t xml:space="preserve">DBAUGHMANPHY</t>
  </si>
  <si>
    <t xml:space="preserve">DYNRABE</t>
  </si>
  <si>
    <t xml:space="preserve">pwr.NONFIRM</t>
  </si>
  <si>
    <t xml:space="preserve">pwr.IP/TVA</t>
  </si>
  <si>
    <t xml:space="preserve">pwr.Hourly Power</t>
  </si>
  <si>
    <t xml:space="preserve">HE 15 CPT</t>
  </si>
  <si>
    <t xml:space="preserve">01:04 P.M.</t>
  </si>
  <si>
    <t xml:space="preserve">HE 14 CPT</t>
  </si>
  <si>
    <t xml:space="preserve">JKINGEPM</t>
  </si>
  <si>
    <t xml:space="preserve">DYNBTAM</t>
  </si>
  <si>
    <t xml:space="preserve">pwr.TVA</t>
  </si>
  <si>
    <t xml:space="preserve">pwr.June01</t>
  </si>
  <si>
    <t xml:space="preserve">11:52 A.M.</t>
  </si>
  <si>
    <t xml:space="preserve">DYNSMCGI</t>
  </si>
  <si>
    <t xml:space="preserve">07:38 A.M.</t>
  </si>
  <si>
    <t xml:space="preserve">HE 16 CPT</t>
  </si>
  <si>
    <t xml:space="preserve">08:12 A.M.</t>
  </si>
  <si>
    <t xml:space="preserve">Enron Global Liquids</t>
  </si>
  <si>
    <t xml:space="preserve">Period (Mo)</t>
  </si>
  <si>
    <t xml:space="preserve">ENRON GAS LIQUIDS INC</t>
  </si>
  <si>
    <t xml:space="preserve">WWHICKSPHY</t>
  </si>
  <si>
    <t xml:space="preserve">DYNDDEL</t>
  </si>
  <si>
    <t xml:space="preserve">ngl.propane</t>
  </si>
  <si>
    <t xml:space="preserve">ngl.N/A</t>
  </si>
  <si>
    <t xml:space="preserve">ngl.Physical</t>
  </si>
  <si>
    <t xml:space="preserve">ngl.Mont Belvieu, Dynegy</t>
  </si>
  <si>
    <t xml:space="preserve">ngl.Fixed</t>
  </si>
  <si>
    <t xml:space="preserve">ngl.May 2001</t>
  </si>
  <si>
    <t xml:space="preserve">ngl.As Directed</t>
  </si>
  <si>
    <t xml:space="preserve">09:30 A.M.</t>
  </si>
  <si>
    <t xml:space="preserve">DYNVMCC</t>
  </si>
  <si>
    <t xml:space="preserve">ngl.Mont Belvieu, TET</t>
  </si>
  <si>
    <t xml:space="preserve">01:13 P.M.</t>
  </si>
  <si>
    <r>
      <rPr>
        <b val="true"/>
        <sz val="10"/>
        <rFont val="Arial"/>
        <family val="2"/>
      </rPr>
      <t xml:space="preserve">US Power </t>
    </r>
    <r>
      <rPr>
        <b val="true"/>
        <sz val="8"/>
        <rFont val="Arial"/>
        <family val="2"/>
      </rPr>
      <t xml:space="preserve">(EOL VOL from Enpower)</t>
    </r>
  </si>
  <si>
    <t xml:space="preserve">&lt;==INPUT</t>
  </si>
  <si>
    <t xml:space="preserve">US Natural Gas Physical</t>
  </si>
  <si>
    <t xml:space="preserve">EnronOnline</t>
  </si>
  <si>
    <t xml:space="preserve">US Natural Gas Financial</t>
  </si>
  <si>
    <t xml:space="preserve">Transaction Summary Report</t>
  </si>
  <si>
    <t xml:space="preserve">US Crude Physical</t>
  </si>
  <si>
    <t xml:space="preserve">US Oil Products Physical</t>
  </si>
  <si>
    <t xml:space="preserve">US Crude Financial</t>
  </si>
  <si>
    <t xml:space="preserve">US Oil Products Financial</t>
  </si>
  <si>
    <t xml:space="preserve">Note: Volume Calculations are only for products listed above</t>
  </si>
  <si>
    <t xml:space="preserve">PASTE BELOW</t>
  </si>
  <si>
    <t xml:space="preserve">INDEX</t>
  </si>
  <si>
    <t xml:space="preserve">Country</t>
  </si>
  <si>
    <t xml:space="preserve">Comm</t>
  </si>
  <si>
    <t xml:space="preserve">FINvsPHY</t>
  </si>
  <si>
    <t xml:space="preserve">TERM</t>
  </si>
  <si>
    <t xml:space="preserve">Transaction ID</t>
  </si>
  <si>
    <t xml:space="preserve">Transaction Time</t>
  </si>
  <si>
    <t xml:space="preserve">Counterparty Name</t>
  </si>
  <si>
    <t xml:space="preserve">External Party</t>
  </si>
  <si>
    <t xml:space="preserve">External Party Type</t>
  </si>
  <si>
    <t xml:space="preserve">External Deal ID</t>
  </si>
  <si>
    <t xml:space="preserve">Commodity Group</t>
  </si>
  <si>
    <t xml:space="preserve">Product Type</t>
  </si>
  <si>
    <t xml:space="preserve">Product Name</t>
  </si>
  <si>
    <t xml:space="preserve">Buy Volume</t>
  </si>
  <si>
    <t xml:space="preserve">Sell Volume</t>
  </si>
  <si>
    <t xml:space="preserve">Option Delta</t>
  </si>
  <si>
    <t xml:space="preserve">Units</t>
  </si>
  <si>
    <t xml:space="preserve">Currency</t>
  </si>
  <si>
    <t xml:space="preserve">External User ID</t>
  </si>
  <si>
    <t xml:space="preserve">Trader ID</t>
  </si>
  <si>
    <t xml:space="preserve">Risk Book</t>
  </si>
  <si>
    <t xml:space="preserve">Bridge</t>
  </si>
  <si>
    <t xml:space="preserve">Begin Date</t>
  </si>
  <si>
    <t xml:space="preserve">End Date</t>
  </si>
  <si>
    <t xml:space="preserve">Macquarie Bank Ltd</t>
  </si>
  <si>
    <t xml:space="preserve">Metals</t>
  </si>
  <si>
    <t xml:space="preserve">Aluminum LME Registered Contract</t>
  </si>
  <si>
    <t xml:space="preserve">Al LME Reg.      Contract                3 Month         USD/mt-L</t>
  </si>
  <si>
    <t xml:space="preserve">LME Registered 25 mt Lot</t>
  </si>
  <si>
    <t xml:space="preserve">United States Dollar</t>
  </si>
  <si>
    <t xml:space="preserve">ADM01803</t>
  </si>
  <si>
    <t xml:space="preserve">TCHENG</t>
  </si>
  <si>
    <t xml:space="preserve">Enron Metals Trading System</t>
  </si>
  <si>
    <t xml:space="preserve">Enron Metals Trading</t>
  </si>
  <si>
    <t xml:space="preserve">Enron Metals Limited</t>
  </si>
  <si>
    <t xml:space="preserve">Sumitomo Corp.</t>
  </si>
  <si>
    <t xml:space="preserve">SUMFAKAS</t>
  </si>
  <si>
    <t xml:space="preserve">Hunter Douglas NV</t>
  </si>
  <si>
    <t xml:space="preserve">jthommen</t>
  </si>
  <si>
    <t xml:space="preserve">Naw Co limited</t>
  </si>
  <si>
    <t xml:space="preserve">JNAWNEDW</t>
  </si>
  <si>
    <t xml:space="preserve">J. Aron &amp; Company</t>
  </si>
  <si>
    <t xml:space="preserve">Zinc LME Registered Contract</t>
  </si>
  <si>
    <t xml:space="preserve">Zinc LME Reg.    Contract                3 Month         USD/mt-L</t>
  </si>
  <si>
    <t xml:space="preserve">ADM08839</t>
  </si>
  <si>
    <t xml:space="preserve">ATURNER</t>
  </si>
  <si>
    <t xml:space="preserve">Prudential Bache International Limited</t>
  </si>
  <si>
    <t xml:space="preserve">SIMONEVANS</t>
  </si>
  <si>
    <t xml:space="preserve">BMARCHAN</t>
  </si>
  <si>
    <t xml:space="preserve">Copper LME Registered Contract</t>
  </si>
  <si>
    <t xml:space="preserve">Cu LME Reg.      Contract                3 Month         USD/mt-L</t>
  </si>
  <si>
    <t xml:space="preserve">ANDYMARSH</t>
  </si>
  <si>
    <t xml:space="preserve">AIG International Limited</t>
  </si>
  <si>
    <t xml:space="preserve">HART1201</t>
  </si>
  <si>
    <t xml:space="preserve">Manro Haydan Trading</t>
  </si>
  <si>
    <t xml:space="preserve">ADM51397</t>
  </si>
  <si>
    <t xml:space="preserve">Credit Lyonnais Rouse Limited</t>
  </si>
  <si>
    <t xml:space="preserve">caseygary</t>
  </si>
  <si>
    <t xml:space="preserve">Anglojam Investments Limited</t>
  </si>
  <si>
    <t xml:space="preserve">CHARLIE1</t>
  </si>
  <si>
    <t xml:space="preserve">Refco Overseas Ltd</t>
  </si>
  <si>
    <t xml:space="preserve">marknunn1</t>
  </si>
  <si>
    <t xml:space="preserve">Golly Hott Trading Limited</t>
  </si>
  <si>
    <t xml:space="preserve">ADM83160</t>
  </si>
  <si>
    <t xml:space="preserve">The Bank of Nova Scotia</t>
  </si>
  <si>
    <t xml:space="preserve">DIGITDEEP</t>
  </si>
  <si>
    <t xml:space="preserve">IFX Limited</t>
  </si>
  <si>
    <t xml:space="preserve">ADM26133</t>
  </si>
  <si>
    <t xml:space="preserve">Toyota Tsusho Metals Limited</t>
  </si>
  <si>
    <t xml:space="preserve">ADM90670</t>
  </si>
  <si>
    <t xml:space="preserve">N M Rothschild &amp; Sons Limited</t>
  </si>
  <si>
    <t xml:space="preserve">Al LME Reg.      Contract                15Aug01         USD/mt-L</t>
  </si>
  <si>
    <t xml:space="preserve">LEEMDRAGE</t>
  </si>
  <si>
    <t xml:space="preserve">Barclays Bank PLC</t>
  </si>
  <si>
    <t xml:space="preserve">pridielrp</t>
  </si>
  <si>
    <t xml:space="preserve">VANDESBO</t>
  </si>
  <si>
    <t xml:space="preserve">Oil Products</t>
  </si>
  <si>
    <t xml:space="preserve">SG Jet-GO Rgrde</t>
  </si>
  <si>
    <t xml:space="preserve">SG Jet-GO Rgrde  Platts                  Jun01           USD/bbl</t>
  </si>
  <si>
    <t xml:space="preserve">Barrel</t>
  </si>
  <si>
    <t xml:space="preserve">andurandp</t>
  </si>
  <si>
    <t xml:space="preserve">HWONG</t>
  </si>
  <si>
    <t xml:space="preserve">Singapore - Kerosene</t>
  </si>
  <si>
    <t xml:space="preserve">TAGG/ ERMS</t>
  </si>
  <si>
    <t xml:space="preserve">Enron Capital &amp; Trade Resources International Corp. Singapore Branch</t>
  </si>
  <si>
    <t xml:space="preserve">Morgan Stanley Capital Group, Inc.</t>
  </si>
  <si>
    <t xml:space="preserve">US Crude WTI Fin Swap </t>
  </si>
  <si>
    <t xml:space="preserve">US WTI Swap      Nymex PEN               Jul01           USD/bl/m</t>
  </si>
  <si>
    <t xml:space="preserve">Barrel per month</t>
  </si>
  <si>
    <t xml:space="preserve">alfsalti</t>
  </si>
  <si>
    <t xml:space="preserve">GWHALLE</t>
  </si>
  <si>
    <t xml:space="preserve">WTI-GW-NXC2</t>
  </si>
  <si>
    <t xml:space="preserve">BOND</t>
  </si>
  <si>
    <t xml:space="preserve">WHISKERS</t>
  </si>
  <si>
    <t xml:space="preserve">DUNC1206</t>
  </si>
  <si>
    <t xml:space="preserve">ED &amp; F Man International Limited</t>
  </si>
  <si>
    <t xml:space="preserve">aarongiles</t>
  </si>
  <si>
    <t xml:space="preserve">Tin LME Registered Contract</t>
  </si>
  <si>
    <t xml:space="preserve">Tin LME Reg.     Contract                3 Month         USD/mt-L</t>
  </si>
  <si>
    <t xml:space="preserve">LME Registered 5 mt LOT</t>
  </si>
  <si>
    <t xml:space="preserve">FISHBOYS</t>
  </si>
  <si>
    <t xml:space="preserve">JGORDON1</t>
  </si>
  <si>
    <t xml:space="preserve">AEP Energy Services Ltd</t>
  </si>
  <si>
    <t xml:space="preserve">Natural Gas</t>
  </si>
  <si>
    <t xml:space="preserve">UK Gas Phy Fwd NBP</t>
  </si>
  <si>
    <t xml:space="preserve">UK Gas Phy       NBP                     24May01         p/th</t>
  </si>
  <si>
    <t xml:space="preserve">therm</t>
  </si>
  <si>
    <t xml:space="preserve">Pound Sterling</t>
  </si>
  <si>
    <t xml:space="preserve">psheffield</t>
  </si>
  <si>
    <t xml:space="preserve">MNICHOLA</t>
  </si>
  <si>
    <t xml:space="preserve">Non Affiliate Gas Book</t>
  </si>
  <si>
    <t xml:space="preserve">GasDesk</t>
  </si>
  <si>
    <t xml:space="preserve">Enron Capital &amp; Trade Resources Limited</t>
  </si>
  <si>
    <t xml:space="preserve">EDF Trading Limited</t>
  </si>
  <si>
    <t xml:space="preserve">RICHARDR</t>
  </si>
  <si>
    <t xml:space="preserve">Cinergy Global Trading Limited</t>
  </si>
  <si>
    <t xml:space="preserve">UK Gas Phy       NBP                     Oct-Dec01       p/th</t>
  </si>
  <si>
    <t xml:space="preserve">DSTHOMAS1</t>
  </si>
  <si>
    <t xml:space="preserve">AFAIRLE</t>
  </si>
  <si>
    <t xml:space="preserve">Sucden (UK) Ltd.</t>
  </si>
  <si>
    <t xml:space="preserve">LMEDESK1</t>
  </si>
  <si>
    <t xml:space="preserve">Amerada Hess Gas Limited</t>
  </si>
  <si>
    <t xml:space="preserve">UK Gas Phy       NBP                     Jun01           p/th</t>
  </si>
  <si>
    <t xml:space="preserve">ADM36075</t>
  </si>
  <si>
    <t xml:space="preserve">Lead LME Registered Contract</t>
  </si>
  <si>
    <t xml:space="preserve">Lead LME Reg.    Contract                3 Month         USD/mt-L</t>
  </si>
  <si>
    <t xml:space="preserve">Fortum Gas Ltd.</t>
  </si>
  <si>
    <t xml:space="preserve">UK Gas Phy       NBP                     Jul-Sep01       p/th</t>
  </si>
  <si>
    <t xml:space="preserve">ahhavvas</t>
  </si>
  <si>
    <t xml:space="preserve">Societe Generale</t>
  </si>
  <si>
    <t xml:space="preserve">SCOTCOFF</t>
  </si>
  <si>
    <t xml:space="preserve">jtompkins</t>
  </si>
  <si>
    <t xml:space="preserve">SARNSBY1</t>
  </si>
  <si>
    <t xml:space="preserve">Glencore Commodities Limited</t>
  </si>
  <si>
    <t xml:space="preserve">US WTI Swap      Nymex LD                Jul01           USD/bl/m</t>
  </si>
  <si>
    <t xml:space="preserve">nsaperia</t>
  </si>
  <si>
    <t xml:space="preserve">WTI-GW-NXC1</t>
  </si>
  <si>
    <t xml:space="preserve">Amalgamated Metal Trading Limited</t>
  </si>
  <si>
    <t xml:space="preserve">lieccles</t>
  </si>
  <si>
    <t xml:space="preserve">Engelhard International Limited</t>
  </si>
  <si>
    <t xml:space="preserve">ADM62411</t>
  </si>
  <si>
    <t xml:space="preserve">Nickel LME Registered Contract</t>
  </si>
  <si>
    <t xml:space="preserve">Ni LME Reg.      Contract                3 Month         USD/mt-L</t>
  </si>
  <si>
    <t xml:space="preserve">LME Registered 6 mt Lot</t>
  </si>
  <si>
    <t xml:space="preserve">johnmanfld</t>
  </si>
  <si>
    <t xml:space="preserve">glawrence</t>
  </si>
  <si>
    <t xml:space="preserve">Koch Metals Trading Limited</t>
  </si>
  <si>
    <t xml:space="preserve">pornstar</t>
  </si>
  <si>
    <t xml:space="preserve">chashastie</t>
  </si>
  <si>
    <t xml:space="preserve">CALLINAN</t>
  </si>
  <si>
    <t xml:space="preserve">GNI Limited</t>
  </si>
  <si>
    <t xml:space="preserve">ADM59084</t>
  </si>
  <si>
    <t xml:space="preserve">Cargill Investor Services Ltd</t>
  </si>
  <si>
    <t xml:space="preserve">baileyap</t>
  </si>
  <si>
    <t xml:space="preserve">atkinsjs</t>
  </si>
  <si>
    <t xml:space="preserve">MLEONARD</t>
  </si>
  <si>
    <t xml:space="preserve">ADM83162</t>
  </si>
  <si>
    <t xml:space="preserve">Coryton Energy Company Ltd</t>
  </si>
  <si>
    <t xml:space="preserve">UK Gas Phy       NBP                     Jan-Mar02       p/th</t>
  </si>
  <si>
    <t xml:space="preserve">ADM90732</t>
  </si>
  <si>
    <t xml:space="preserve">Hydro Aluminium AS</t>
  </si>
  <si>
    <t xml:space="preserve">ADM73800</t>
  </si>
  <si>
    <t xml:space="preserve">Innogy PLC</t>
  </si>
  <si>
    <t xml:space="preserve">farrinpx</t>
  </si>
  <si>
    <t xml:space="preserve">PowerGen UK Plc</t>
  </si>
  <si>
    <t xml:space="preserve">BEL Gas Phy Fwd Zee HUB</t>
  </si>
  <si>
    <t xml:space="preserve">BEL Gas Phy      ZEE HUB                 Jun01           p/th</t>
  </si>
  <si>
    <t xml:space="preserve">halstga1</t>
  </si>
  <si>
    <t xml:space="preserve">DFURNER</t>
  </si>
  <si>
    <t xml:space="preserve">Continental Gas Book</t>
  </si>
  <si>
    <t xml:space="preserve">TotalFinaElf Gas and Power Limited</t>
  </si>
  <si>
    <t xml:space="preserve">RICHPUGH</t>
  </si>
  <si>
    <t xml:space="preserve">El Paso Merchant Energy Europe Ltd</t>
  </si>
  <si>
    <t xml:space="preserve">UK Power Phy Sch 5 Exc</t>
  </si>
  <si>
    <t xml:space="preserve">UK Pwr Phy       445 Trans Inc BASE      Sum 02          GBP/MWh</t>
  </si>
  <si>
    <t xml:space="preserve">MWh</t>
  </si>
  <si>
    <t xml:space="preserve">lxk64040</t>
  </si>
  <si>
    <t xml:space="preserve">NJACKSON</t>
  </si>
  <si>
    <t xml:space="preserve">UK-Power-Phy-Term-ECTRL-Production</t>
  </si>
  <si>
    <t xml:space="preserve">Powerdesk UK</t>
  </si>
  <si>
    <t xml:space="preserve">Enron Capital &amp; Trade Resources International Corp.</t>
  </si>
  <si>
    <t xml:space="preserve">Dynegy UK Limited</t>
  </si>
  <si>
    <t xml:space="preserve">UK Gas Phy       NBP                     25May01         p/th</t>
  </si>
  <si>
    <t xml:space="preserve">chriskenuk</t>
  </si>
  <si>
    <t xml:space="preserve">Sogemin Metals Ltd.</t>
  </si>
  <si>
    <t xml:space="preserve">TRD01018</t>
  </si>
  <si>
    <t xml:space="preserve">ADM Investor Services International Limited</t>
  </si>
  <si>
    <t xml:space="preserve">PAULDODGE</t>
  </si>
  <si>
    <t xml:space="preserve">Agip (UK) Limited</t>
  </si>
  <si>
    <t xml:space="preserve">ADM42088</t>
  </si>
  <si>
    <t xml:space="preserve">UK Gas Phy       NBP                     Oct-Dec02       p/th</t>
  </si>
  <si>
    <t xml:space="preserve">UK Gas Phy       NBP                     Apr-Sep02       p/th</t>
  </si>
  <si>
    <t xml:space="preserve">pxs64040</t>
  </si>
  <si>
    <t xml:space="preserve">UK Gas Phy       NBP                     Apr-Sep03       p/th</t>
  </si>
  <si>
    <t xml:space="preserve">TOMEARL1</t>
  </si>
  <si>
    <t xml:space="preserve">Axia Energy Europe Limited</t>
  </si>
  <si>
    <t xml:space="preserve">UK Pwr Phy       445 Trans Inc BASE      Sep01           GBP/MWh</t>
  </si>
  <si>
    <t xml:space="preserve">stevemason</t>
  </si>
  <si>
    <t xml:space="preserve">UK Pwr Phy       445 Trans Inc BASE      Sum 03          GBP/MWh</t>
  </si>
  <si>
    <t xml:space="preserve">ETA44556</t>
  </si>
  <si>
    <t xml:space="preserve">UK Dtd Brent vs. IPE Frontline</t>
  </si>
  <si>
    <t xml:space="preserve">DTD Brent vs.    IPE Frontline           Q4 2001         USD/bbl</t>
  </si>
  <si>
    <t xml:space="preserve">tukechar</t>
  </si>
  <si>
    <t xml:space="preserve">CGLAAS</t>
  </si>
  <si>
    <t xml:space="preserve">UK - ECTRIC - Crude Brent</t>
  </si>
  <si>
    <t xml:space="preserve">VB7615.1</t>
  </si>
  <si>
    <t xml:space="preserve">brotherton</t>
  </si>
  <si>
    <t xml:space="preserve">rupestanna</t>
  </si>
  <si>
    <t xml:space="preserve">bowris1x</t>
  </si>
  <si>
    <t xml:space="preserve">UK Gas Phy       NBP                     Jan-Mar03       p/th</t>
  </si>
  <si>
    <t xml:space="preserve">simon7660</t>
  </si>
  <si>
    <t xml:space="preserve">UK Pwr Phy       445 Trans Inc BASE      Win 01          GBP/MWh</t>
  </si>
  <si>
    <t xml:space="preserve">sammurray</t>
  </si>
  <si>
    <t xml:space="preserve">Chase Manhattan International Limited</t>
  </si>
  <si>
    <t xml:space="preserve">greenben</t>
  </si>
  <si>
    <t xml:space="preserve">JOHNM123</t>
  </si>
  <si>
    <t xml:space="preserve">Elf Trading SA</t>
  </si>
  <si>
    <t xml:space="preserve">4matheron</t>
  </si>
  <si>
    <t xml:space="preserve">Accord Energy Ltd.</t>
  </si>
  <si>
    <t xml:space="preserve">BEL Gas Phy      ZEE HUB                 29May01-01Jun01 p/th</t>
  </si>
  <si>
    <t xml:space="preserve">tommacal</t>
  </si>
  <si>
    <t xml:space="preserve">Cu LME Reg.      Contract                18Jul01         USD/mt-L</t>
  </si>
  <si>
    <t xml:space="preserve">GRANKINE</t>
  </si>
  <si>
    <t xml:space="preserve">Cu LME Reg.      Contract                15Aug01         USD/mt-L</t>
  </si>
  <si>
    <t xml:space="preserve">doncastur</t>
  </si>
  <si>
    <t xml:space="preserve">Hess Energy Trading Company UK Limited as agents for Hess Energy Trading Company LLC</t>
  </si>
  <si>
    <t xml:space="preserve">UK IPE Gasoil Swap</t>
  </si>
  <si>
    <t xml:space="preserve">UK Gasoil Swap   IPE PEN                 Jun01           USD/mt</t>
  </si>
  <si>
    <t xml:space="preserve">IPE mt</t>
  </si>
  <si>
    <t xml:space="preserve">christoph</t>
  </si>
  <si>
    <t xml:space="preserve">CMAHONE</t>
  </si>
  <si>
    <t xml:space="preserve">UK - ECTRIC - Lite Gasoil</t>
  </si>
  <si>
    <t xml:space="preserve">RWE Trading GmbH</t>
  </si>
  <si>
    <t xml:space="preserve">UK Gas Phy       NBP                     26-31May01      p/th</t>
  </si>
  <si>
    <t xml:space="preserve">bahram11</t>
  </si>
  <si>
    <t xml:space="preserve">SATNAMBA</t>
  </si>
  <si>
    <t xml:space="preserve">ADM79905</t>
  </si>
  <si>
    <t xml:space="preserve">UK Gas Phy       NBP                     26-28May01      p/th</t>
  </si>
  <si>
    <t xml:space="preserve">farshid2</t>
  </si>
  <si>
    <t xml:space="preserve">TRD11002</t>
  </si>
  <si>
    <t xml:space="preserve">tlavin3242</t>
  </si>
  <si>
    <t xml:space="preserve">Sempra Energy Europe Ltd</t>
  </si>
  <si>
    <t xml:space="preserve">bengreen</t>
  </si>
  <si>
    <t xml:space="preserve">DTD Brent vs.    IPE Frontline           Q2 2002         USD/bbl</t>
  </si>
  <si>
    <t xml:space="preserve">VB7633.1</t>
  </si>
  <si>
    <t xml:space="preserve">BEL Gas Phy Fwd Zee IZT Ent</t>
  </si>
  <si>
    <t xml:space="preserve">BEL Gas Phy      ZEE IZT ENT             29May01-01Jun01 p/th</t>
  </si>
  <si>
    <t xml:space="preserve">UK IPE Brent Swap </t>
  </si>
  <si>
    <t xml:space="preserve">UK Brent Swap    IPE PEN                 Jul01           USD/bbl</t>
  </si>
  <si>
    <t xml:space="preserve">IPE Barrels</t>
  </si>
  <si>
    <t xml:space="preserve">MJONES2</t>
  </si>
  <si>
    <t xml:space="preserve">UK - ECTRIC - Crude D-Brent</t>
  </si>
  <si>
    <t xml:space="preserve">Gasoil MOM Diff</t>
  </si>
  <si>
    <t xml:space="preserve">Gasoil MOM Diff  Platts                  28May-01Jun     USD/mt</t>
  </si>
  <si>
    <t xml:space="preserve"> VB7732</t>
  </si>
  <si>
    <t xml:space="preserve">VB7767</t>
  </si>
  <si>
    <t xml:space="preserve">VB7770</t>
  </si>
  <si>
    <t xml:space="preserve">VB7772</t>
  </si>
  <si>
    <t xml:space="preserve">VB7784</t>
  </si>
  <si>
    <t xml:space="preserve">Alliance Gas Limited</t>
  </si>
  <si>
    <t xml:space="preserve">BEL Gas Phy      ZEE IZT ENT             25May01         p/th</t>
  </si>
  <si>
    <t xml:space="preserve">RICHARDW</t>
  </si>
  <si>
    <t xml:space="preserve">DAVIDWALK</t>
  </si>
  <si>
    <t xml:space="preserve">VB7817</t>
  </si>
  <si>
    <t xml:space="preserve">Alum Alloy LME Registered Contract</t>
  </si>
  <si>
    <t xml:space="preserve">Al Alloy LME Reg Contract                3 Month         USD/mt-L</t>
  </si>
  <si>
    <t xml:space="preserve">LME Registered 20 mt LOT</t>
  </si>
  <si>
    <t xml:space="preserve">VB7823</t>
  </si>
  <si>
    <t xml:space="preserve">Aquila Risk Management Corporation</t>
  </si>
  <si>
    <t xml:space="preserve">US Gas Fin Swap</t>
  </si>
  <si>
    <t xml:space="preserve">US Gas Swap      Nymex                   Jun01           USD/MM</t>
  </si>
  <si>
    <t xml:space="preserve">MMBtu</t>
  </si>
  <si>
    <t xml:space="preserve">AQUILA1002</t>
  </si>
  <si>
    <t xml:space="preserve">JARNOLD</t>
  </si>
  <si>
    <t xml:space="preserve">NG-Price</t>
  </si>
  <si>
    <t xml:space="preserve">VB7640.1</t>
  </si>
  <si>
    <t xml:space="preserve">VB7641.1</t>
  </si>
  <si>
    <t xml:space="preserve">aepes209</t>
  </si>
  <si>
    <t xml:space="preserve">VB7643.1</t>
  </si>
  <si>
    <t xml:space="preserve">VB7645.1</t>
  </si>
  <si>
    <t xml:space="preserve">VB7647.1</t>
  </si>
  <si>
    <t xml:space="preserve">VB7649.1</t>
  </si>
  <si>
    <t xml:space="preserve">VB7651.1</t>
  </si>
  <si>
    <t xml:space="preserve">Prior Energy Corporation</t>
  </si>
  <si>
    <t xml:space="preserve">ADM47252</t>
  </si>
  <si>
    <t xml:space="preserve">VB7652.1</t>
  </si>
  <si>
    <t xml:space="preserve">stanleyf</t>
  </si>
  <si>
    <t xml:space="preserve">jackmanp</t>
  </si>
  <si>
    <t xml:space="preserve">TRD01016</t>
  </si>
  <si>
    <t xml:space="preserve">ALANZIEPE</t>
  </si>
  <si>
    <t xml:space="preserve">Tractebel Energy Marketing, Inc.</t>
  </si>
  <si>
    <t xml:space="preserve">US East Power Fin Swap</t>
  </si>
  <si>
    <t xml:space="preserve">US Pwr Fin Swap  PJM W IntC HE09-23 EPT  24May01         USD/MWh</t>
  </si>
  <si>
    <t xml:space="preserve">BIRDWELL</t>
  </si>
  <si>
    <t xml:space="preserve">JSTEPENO</t>
  </si>
  <si>
    <t xml:space="preserve">EPMI-HRLY-NE</t>
  </si>
  <si>
    <t xml:space="preserve">Enpower US</t>
  </si>
  <si>
    <t xml:space="preserve">Zinc LME Reg.    Contract                18Jul01         USD/mt-L</t>
  </si>
  <si>
    <t xml:space="preserve">ADM84566</t>
  </si>
  <si>
    <t xml:space="preserve">Deutsche Bank AG</t>
  </si>
  <si>
    <t xml:space="preserve">EvanRich</t>
  </si>
  <si>
    <t xml:space="preserve">jimboland</t>
  </si>
  <si>
    <t xml:space="preserve">ABN AMRO Futures Limited</t>
  </si>
  <si>
    <t xml:space="preserve">JWALSH02</t>
  </si>
  <si>
    <t xml:space="preserve">Dynegy Marketing and Trade</t>
  </si>
  <si>
    <t xml:space="preserve">US Pwr Fin Swap  ISO NY Z-G Peak         25May01         USD/MWh</t>
  </si>
  <si>
    <t xml:space="preserve">GRAMS001</t>
  </si>
  <si>
    <t xml:space="preserve">GGUPTA</t>
  </si>
  <si>
    <t xml:space="preserve">ST-New England</t>
  </si>
  <si>
    <t xml:space="preserve">aepes214</t>
  </si>
  <si>
    <t xml:space="preserve">VB7675.1</t>
  </si>
  <si>
    <t xml:space="preserve">Coral Energy Holding L.P.</t>
  </si>
  <si>
    <t xml:space="preserve">wsullivan5</t>
  </si>
  <si>
    <t xml:space="preserve">US Pwr Fin Swap  ISO NY Z-G Peak         29-31May01      USD/MWh</t>
  </si>
  <si>
    <t xml:space="preserve">jasontudor</t>
  </si>
  <si>
    <t xml:space="preserve">Euromin SA</t>
  </si>
  <si>
    <t xml:space="preserve">ADM88806</t>
  </si>
  <si>
    <t xml:space="preserve">US Pwr Fin Swap  ISO NY Z-G Peak         04-08Jun01      USD/MWh</t>
  </si>
  <si>
    <t xml:space="preserve">Duke Energy Trading and Marketing, L.L.C.</t>
  </si>
  <si>
    <t xml:space="preserve">TODJANIA</t>
  </si>
  <si>
    <t xml:space="preserve">VB7678.1</t>
  </si>
  <si>
    <t xml:space="preserve">kayjason</t>
  </si>
  <si>
    <t xml:space="preserve">VB7679.1</t>
  </si>
  <si>
    <t xml:space="preserve">Williams Energy Marketing &amp; Trading Company</t>
  </si>
  <si>
    <t xml:space="preserve">realtime</t>
  </si>
  <si>
    <t xml:space="preserve">Coral Power, L.L.C.</t>
  </si>
  <si>
    <t xml:space="preserve">US East Power Phy Fwd Firm</t>
  </si>
  <si>
    <t xml:space="preserve">US Pwr Phy Firm  Entergy Peak            25May01         USD/MWh</t>
  </si>
  <si>
    <t xml:space="preserve">FEEMSTER</t>
  </si>
  <si>
    <t xml:space="preserve">MCARSON2</t>
  </si>
  <si>
    <t xml:space="preserve">ST-SPP</t>
  </si>
  <si>
    <t xml:space="preserve">BARRYGERSH</t>
  </si>
  <si>
    <t xml:space="preserve">American Electric Power Service Corporation</t>
  </si>
  <si>
    <t xml:space="preserve">US Pwr Phy Firm  Cinergy Peak            Jul-Aug01       USD/MWh</t>
  </si>
  <si>
    <t xml:space="preserve">aepsvc132</t>
  </si>
  <si>
    <t xml:space="preserve">FSTURM</t>
  </si>
  <si>
    <t xml:space="preserve">LT-ECAR</t>
  </si>
  <si>
    <t xml:space="preserve">US Pwr Phy Firm  NEPOOL Peak             29-31May01      USD/MWh</t>
  </si>
  <si>
    <t xml:space="preserve">aepsvc133</t>
  </si>
  <si>
    <t xml:space="preserve">PBRODER</t>
  </si>
  <si>
    <t xml:space="preserve">US Pwr Phy Firm  NEPOOL Peak             01Jun01         USD/MWh</t>
  </si>
  <si>
    <t xml:space="preserve">US Pwr Phy Firm  NEPOOL Peak             04-08Jun01      USD/MWh</t>
  </si>
  <si>
    <t xml:space="preserve">VB7681.1</t>
  </si>
  <si>
    <t xml:space="preserve">OGE Energy Resources, Inc.</t>
  </si>
  <si>
    <t xml:space="preserve">US Gas Swap      Nymex                   Jul01           USD/MM</t>
  </si>
  <si>
    <t xml:space="preserve">kdiamond</t>
  </si>
  <si>
    <t xml:space="preserve">VB7682.1</t>
  </si>
  <si>
    <t xml:space="preserve">PG&amp;E Energy Trading - Power, L.P.</t>
  </si>
  <si>
    <t xml:space="preserve">US Pwr Phy Firm  PJM-W Peak              Sep01           USD/MWh</t>
  </si>
  <si>
    <t xml:space="preserve">STEVESTE</t>
  </si>
  <si>
    <t xml:space="preserve">RBENSON</t>
  </si>
  <si>
    <t xml:space="preserve">LT-PJM</t>
  </si>
  <si>
    <t xml:space="preserve">Mirant Americas Energy Marketing, L.P.</t>
  </si>
  <si>
    <t xml:space="preserve">fnelson1</t>
  </si>
  <si>
    <t xml:space="preserve">Conectiv Energy Supply, Inc.</t>
  </si>
  <si>
    <t xml:space="preserve">US Pwr Phy Firm  NEPOOL Peak             25May01         USD/MWh</t>
  </si>
  <si>
    <t xml:space="preserve">willswartz</t>
  </si>
  <si>
    <t xml:space="preserve">Sempra Energy Trading Corp.</t>
  </si>
  <si>
    <t xml:space="preserve">US Pwr Phy Firm  Cinergy Peak            Jun02           USD/MWh</t>
  </si>
  <si>
    <t xml:space="preserve">tocoletti</t>
  </si>
  <si>
    <t xml:space="preserve">El Paso Merchant Energy, L.P.</t>
  </si>
  <si>
    <t xml:space="preserve">US Pwr Phy Firm  PJM-W Peak              May02           USD/MWh</t>
  </si>
  <si>
    <t xml:space="preserve">PowerSXD</t>
  </si>
  <si>
    <t xml:space="preserve">US Pwr Fin Swap  ISO NY Z-A Peak         25May01         USD/MWh</t>
  </si>
  <si>
    <t xml:space="preserve">US Pwr Fin Swap  ISO NY Z-A Peak         29-31May01      USD/MWh</t>
  </si>
  <si>
    <t xml:space="preserve">US Pwr Phy Firm  PJM-W Peak              25May01         USD/MWh</t>
  </si>
  <si>
    <t xml:space="preserve">JIMMCCABE1</t>
  </si>
  <si>
    <t xml:space="preserve">JQUENET</t>
  </si>
  <si>
    <t xml:space="preserve">ST-PJM</t>
  </si>
  <si>
    <t xml:space="preserve">Constellation Power Source, Inc.</t>
  </si>
  <si>
    <t xml:space="preserve">US Pwr Phy Firm  COMED Peak              25May01         USD/MWh</t>
  </si>
  <si>
    <t xml:space="preserve">johnboring</t>
  </si>
  <si>
    <t xml:space="preserve">MLORENZ</t>
  </si>
  <si>
    <t xml:space="preserve">ST-Main</t>
  </si>
  <si>
    <t xml:space="preserve">NRG Power Marketing Inc.</t>
  </si>
  <si>
    <t xml:space="preserve">Mikepavo</t>
  </si>
  <si>
    <t xml:space="preserve">Peco Energy Company</t>
  </si>
  <si>
    <t xml:space="preserve">US Pwr Phy Firm  Cinergy Peak            25May01         USD/MWh</t>
  </si>
  <si>
    <t xml:space="preserve">OTCDESK1</t>
  </si>
  <si>
    <t xml:space="preserve">CDORLAN</t>
  </si>
  <si>
    <t xml:space="preserve">ST-ECAR</t>
  </si>
  <si>
    <t xml:space="preserve">ADM83161</t>
  </si>
  <si>
    <t xml:space="preserve">marissa2</t>
  </si>
  <si>
    <t xml:space="preserve">VB7686.1</t>
  </si>
  <si>
    <t xml:space="preserve">PSEG Energy Resources &amp; Trade LLC</t>
  </si>
  <si>
    <t xml:space="preserve">mdesousa1</t>
  </si>
  <si>
    <t xml:space="preserve">PG&amp;E Energy Trading-Gas Corporation</t>
  </si>
  <si>
    <t xml:space="preserve">jimgoetz</t>
  </si>
  <si>
    <t xml:space="preserve">VB7687.1</t>
  </si>
  <si>
    <t xml:space="preserve">Citibank, N.A.</t>
  </si>
  <si>
    <t xml:space="preserve">US Gas Swap      Nymex                   Aug01           USD/MM</t>
  </si>
  <si>
    <t xml:space="preserve">ADM83725</t>
  </si>
  <si>
    <t xml:space="preserve">VB7688.1</t>
  </si>
  <si>
    <t xml:space="preserve">US Pwr Phy Firm  PJM-W Peak              Oct-Dec01       USD/MWh</t>
  </si>
  <si>
    <t xml:space="preserve">cingersoll</t>
  </si>
  <si>
    <t xml:space="preserve">aforgion</t>
  </si>
  <si>
    <t xml:space="preserve">VB7689.1</t>
  </si>
  <si>
    <t xml:space="preserve">Cinergy Services, Inc.</t>
  </si>
  <si>
    <t xml:space="preserve">DaveWilson</t>
  </si>
  <si>
    <t xml:space="preserve">VB7691.1</t>
  </si>
  <si>
    <t xml:space="preserve">Axia Energy, LP</t>
  </si>
  <si>
    <t xml:space="preserve">berginpat2</t>
  </si>
  <si>
    <t xml:space="preserve">VB7692.1</t>
  </si>
  <si>
    <t xml:space="preserve">VB7694.1</t>
  </si>
  <si>
    <t xml:space="preserve">WAHFAGGOT</t>
  </si>
  <si>
    <t xml:space="preserve">bmason0001</t>
  </si>
  <si>
    <t xml:space="preserve">US Pwr Phy Firm  Cinergy Peak            Jun01           USD/MWh</t>
  </si>
  <si>
    <t xml:space="preserve">STEPHENA</t>
  </si>
  <si>
    <t xml:space="preserve">PPL EnergyPlus, LLC</t>
  </si>
  <si>
    <t xml:space="preserve">pplhourly3</t>
  </si>
  <si>
    <t xml:space="preserve">Allegheny Energy Supply Company, LLC</t>
  </si>
  <si>
    <t xml:space="preserve">US Pwr Phy Firm  PJM-W Peak              Jun01           USD/MWh</t>
  </si>
  <si>
    <t xml:space="preserve">cgaes123</t>
  </si>
  <si>
    <t xml:space="preserve">apizzut1</t>
  </si>
  <si>
    <t xml:space="preserve">brianagre</t>
  </si>
  <si>
    <t xml:space="preserve">BP Corporation North America Inc.</t>
  </si>
  <si>
    <t xml:space="preserve">Lamoreal</t>
  </si>
  <si>
    <t xml:space="preserve">VB7697.1</t>
  </si>
  <si>
    <t xml:space="preserve">cmcnally</t>
  </si>
  <si>
    <t xml:space="preserve">VB7698.1</t>
  </si>
  <si>
    <t xml:space="preserve">aepes213</t>
  </si>
  <si>
    <t xml:space="preserve">VB7700.1</t>
  </si>
  <si>
    <t xml:space="preserve">US Pwr Phy Firm  PJM-W Peak              04-08Jun01      USD/MWh</t>
  </si>
  <si>
    <t xml:space="preserve">blacina1</t>
  </si>
  <si>
    <t xml:space="preserve">Northern Indiana Public Service Company</t>
  </si>
  <si>
    <t xml:space="preserve">williamson</t>
  </si>
  <si>
    <t xml:space="preserve">US Pwr Phy Firm  Entergy Peak            Jun01           USD/MWh</t>
  </si>
  <si>
    <t xml:space="preserve">LT-SPP</t>
  </si>
  <si>
    <t xml:space="preserve">Aquila Energy Marketing Corporation</t>
  </si>
  <si>
    <t xml:space="preserve">DANMURPHY</t>
  </si>
  <si>
    <t xml:space="preserve">EPowerML</t>
  </si>
  <si>
    <t xml:space="preserve">toddbrown</t>
  </si>
  <si>
    <t xml:space="preserve">VB7704.1</t>
  </si>
  <si>
    <t xml:space="preserve">jheinecke1</t>
  </si>
  <si>
    <t xml:space="preserve">US Pwr Fin Swap  PJM W IntC Peak         25May01         USD/MWh</t>
  </si>
  <si>
    <t xml:space="preserve">vfaes123</t>
  </si>
  <si>
    <t xml:space="preserve">VB7708.1</t>
  </si>
  <si>
    <t xml:space="preserve">VB7709.1</t>
  </si>
  <si>
    <t xml:space="preserve">VB7712.1</t>
  </si>
  <si>
    <t xml:space="preserve">US Pwr Phy Firm  COMED Off-Peak          25May01         USD/MWh</t>
  </si>
  <si>
    <t xml:space="preserve">EPMI-Midwest</t>
  </si>
  <si>
    <t xml:space="preserve">US Pwr Fin Swap  ISO NY Z-G Peak         01Jun01         USD/MWh</t>
  </si>
  <si>
    <t xml:space="preserve">lindberg</t>
  </si>
  <si>
    <t xml:space="preserve">VB7714.1</t>
  </si>
  <si>
    <t xml:space="preserve">Natsource LLC</t>
  </si>
  <si>
    <t xml:space="preserve">Broker</t>
  </si>
  <si>
    <t xml:space="preserve">PJMPower</t>
  </si>
  <si>
    <t xml:space="preserve">REDRAIDER</t>
  </si>
  <si>
    <t xml:space="preserve">blicejeff</t>
  </si>
  <si>
    <t xml:space="preserve">Cargill-Alliant, LLC</t>
  </si>
  <si>
    <t xml:space="preserve">US East Power Phy Fwd Firm Unplan B</t>
  </si>
  <si>
    <t xml:space="preserve">US Pwr Phy Unp B ERCOT Peak              29-31May01      USD/MWh</t>
  </si>
  <si>
    <t xml:space="preserve">ROBWALKER</t>
  </si>
  <si>
    <t xml:space="preserve">RBALLATO</t>
  </si>
  <si>
    <t xml:space="preserve">LT-ERCOT</t>
  </si>
  <si>
    <t xml:space="preserve">US Pwr Phy Firm  PJM-W Peak              Jun02           USD/MWh</t>
  </si>
  <si>
    <t xml:space="preserve">briangrant</t>
  </si>
  <si>
    <t xml:space="preserve">US Pwr Phy Firm  Cinergy OffPk           25May01         USD/MWh</t>
  </si>
  <si>
    <t xml:space="preserve">herbpetr</t>
  </si>
  <si>
    <t xml:space="preserve">VB7715.1</t>
  </si>
  <si>
    <t xml:space="preserve">US Pwr Phy Firm  Cinergy Peak            Oct-Dec01       USD/MWh</t>
  </si>
  <si>
    <t xml:space="preserve">smarland</t>
  </si>
  <si>
    <t xml:space="preserve">hillblak</t>
  </si>
  <si>
    <t xml:space="preserve">VB7716.1</t>
  </si>
  <si>
    <t xml:space="preserve">rmessmer</t>
  </si>
  <si>
    <t xml:space="preserve">US Pwr Phy Firm  PJM-W Peak              Mar-Apr02       USD/MWh</t>
  </si>
  <si>
    <t xml:space="preserve">CONLEYRA</t>
  </si>
  <si>
    <t xml:space="preserve">jrobertson</t>
  </si>
  <si>
    <t xml:space="preserve">US Pwr Phy Firm  PJM-W Peak              Jul-Aug02       USD/MWh</t>
  </si>
  <si>
    <t xml:space="preserve">aepsvc128</t>
  </si>
  <si>
    <t xml:space="preserve">BP Energy Company</t>
  </si>
  <si>
    <t xml:space="preserve">Kellybry</t>
  </si>
  <si>
    <t xml:space="preserve">US Pwr Phy Firm  SOCO Peak               Oct-Dec02       USD/MWh</t>
  </si>
  <si>
    <t xml:space="preserve">KPRESTO</t>
  </si>
  <si>
    <t xml:space="preserve">LT-SERC</t>
  </si>
  <si>
    <t xml:space="preserve">Sherrera</t>
  </si>
  <si>
    <t xml:space="preserve">US Pwr Phy Firm  SOCO Peak               Jan-Dec02       USD/MWh</t>
  </si>
  <si>
    <t xml:space="preserve">US Pwr Phy Firm  SOCO Peak               Jan-Dec03       USD/MWh</t>
  </si>
  <si>
    <t xml:space="preserve">Calpine Energy Services, L.P.</t>
  </si>
  <si>
    <t xml:space="preserve">JWOODALL1</t>
  </si>
  <si>
    <t xml:space="preserve">US Pwr Phy Firm  SOCO Peak               Sep02           USD/MWh</t>
  </si>
  <si>
    <t xml:space="preserve">US Pwr Phy Firm  SOCO Peak               May02           USD/MWh</t>
  </si>
  <si>
    <t xml:space="preserve">joe12345</t>
  </si>
  <si>
    <t xml:space="preserve">Select Energy, Inc.</t>
  </si>
  <si>
    <t xml:space="preserve">NepoolDesk</t>
  </si>
  <si>
    <t xml:space="preserve">US Pwr Phy Firm  TVA Peak                Jun01           USD/MWh</t>
  </si>
  <si>
    <t xml:space="preserve">JKING6</t>
  </si>
  <si>
    <t xml:space="preserve">US Pwr Phy Firm  Entergy Peak            28May-01Jun     USD/MWh</t>
  </si>
  <si>
    <t xml:space="preserve">aepsvc127</t>
  </si>
  <si>
    <t xml:space="preserve">Triland Metals Limited</t>
  </si>
  <si>
    <t xml:space="preserve">ADM06610</t>
  </si>
  <si>
    <t xml:space="preserve">APB Energy, Inc.</t>
  </si>
  <si>
    <t xml:space="preserve">CHRISB008</t>
  </si>
  <si>
    <t xml:space="preserve">Dynegy Power Marketing, Inc.</t>
  </si>
  <si>
    <t xml:space="preserve">jmpepper</t>
  </si>
  <si>
    <t xml:space="preserve">US Pwr Phy Firm  TVA Peak                25May01         USD/MWh</t>
  </si>
  <si>
    <t xml:space="preserve">yhoulihan</t>
  </si>
  <si>
    <t xml:space="preserve">ST-SERC</t>
  </si>
  <si>
    <t xml:space="preserve">TRD11003</t>
  </si>
  <si>
    <t xml:space="preserve">slattery</t>
  </si>
  <si>
    <t xml:space="preserve">US Pwr Phy Firm  Cinergy Peak            28May-01Jun     USD/MWh</t>
  </si>
  <si>
    <t xml:space="preserve">bobsteele</t>
  </si>
  <si>
    <t xml:space="preserve">US Pwr Fin Swap  ISO NY Z-A Peak         01Jun01         USD/MWh</t>
  </si>
  <si>
    <t xml:space="preserve">Investec Bank (UK) Limited</t>
  </si>
  <si>
    <t xml:space="preserve">CHADWALLS</t>
  </si>
  <si>
    <t xml:space="preserve">DTE Energy Trading, Inc.</t>
  </si>
  <si>
    <t xml:space="preserve">US Pwr Phy Firm  Cinergy Peak            Sep01           USD/MWh</t>
  </si>
  <si>
    <t xml:space="preserve">wiselyan</t>
  </si>
  <si>
    <t xml:space="preserve">rsavocch</t>
  </si>
  <si>
    <t xml:space="preserve">VB7719.1</t>
  </si>
  <si>
    <t xml:space="preserve">HERNDON1</t>
  </si>
  <si>
    <t xml:space="preserve">US Pwr Phy Unp B ERCOT Peak              25May01         USD/MWh</t>
  </si>
  <si>
    <t xml:space="preserve">mstegall</t>
  </si>
  <si>
    <t xml:space="preserve">ST-ERCOT</t>
  </si>
  <si>
    <t xml:space="preserve">Standard Bank London Limited</t>
  </si>
  <si>
    <t xml:space="preserve">SHEPPAR1</t>
  </si>
  <si>
    <t xml:space="preserve">FirstEnergy Services Corp.</t>
  </si>
  <si>
    <t xml:space="preserve">ROBEROSE</t>
  </si>
  <si>
    <t xml:space="preserve">Ameren Energy, Inc., as agent</t>
  </si>
  <si>
    <t xml:space="preserve">bf162233</t>
  </si>
  <si>
    <t xml:space="preserve">ADM50837</t>
  </si>
  <si>
    <t xml:space="preserve">VB7721.1</t>
  </si>
  <si>
    <t xml:space="preserve">skilpat1</t>
  </si>
  <si>
    <t xml:space="preserve">CMS Marketing, Services and Trading Company</t>
  </si>
  <si>
    <t xml:space="preserve">PATGRIMES</t>
  </si>
  <si>
    <t xml:space="preserve">VB7724.1</t>
  </si>
  <si>
    <t xml:space="preserve">mustang1</t>
  </si>
  <si>
    <t xml:space="preserve">VB7725.1</t>
  </si>
  <si>
    <t xml:space="preserve">VB7726.1</t>
  </si>
  <si>
    <t xml:space="preserve">US Pwr Phy Firm  SOCO Peak               Jun01           USD/MWh</t>
  </si>
  <si>
    <t xml:space="preserve">US Pwr Phy Firm  Entergy Peak            Jan-Dec03       USD/MWh</t>
  </si>
  <si>
    <t xml:space="preserve">DAVIDBLACK</t>
  </si>
  <si>
    <t xml:space="preserve">EPMI-Southeast</t>
  </si>
  <si>
    <t xml:space="preserve">VB7729.1</t>
  </si>
  <si>
    <t xml:space="preserve">US Gas Swap      Nymex                   Nov01-Mar02     USD/MM</t>
  </si>
  <si>
    <t xml:space="preserve">VB7730.1</t>
  </si>
  <si>
    <t xml:space="preserve">CLECO Marketing and Trading, LLC</t>
  </si>
  <si>
    <t xml:space="preserve">esansing</t>
  </si>
  <si>
    <t xml:space="preserve">BRETJONES</t>
  </si>
  <si>
    <t xml:space="preserve">RODRIGUEZ</t>
  </si>
  <si>
    <t xml:space="preserve">VB7731.1</t>
  </si>
  <si>
    <t xml:space="preserve">US Pwr Fin Swap  PJM W IntC HE10-23 EPT  24May01         USD/MWh</t>
  </si>
  <si>
    <t xml:space="preserve">pplhourly1</t>
  </si>
  <si>
    <t xml:space="preserve">US Pwr Phy Firm  Cinergy Peak            04-08Jun01      USD/MWh</t>
  </si>
  <si>
    <t xml:space="preserve">wolfstev</t>
  </si>
  <si>
    <t xml:space="preserve">jvaccaro</t>
  </si>
  <si>
    <t xml:space="preserve">NedCosman</t>
  </si>
  <si>
    <t xml:space="preserve">VB7733.1</t>
  </si>
  <si>
    <t xml:space="preserve">US Gas Swap      Nymex                   Jun-Oct01       USD/MM</t>
  </si>
  <si>
    <t xml:space="preserve">VB7735.1</t>
  </si>
  <si>
    <t xml:space="preserve">US Gas Phy Fwd Firm non-TX &lt; or = 1Mo </t>
  </si>
  <si>
    <t xml:space="preserve">US Gas Phy       NGPL NICOR              25May01         USD/MM</t>
  </si>
  <si>
    <t xml:space="preserve">BIGDADDY</t>
  </si>
  <si>
    <t xml:space="preserve">PMIMS</t>
  </si>
  <si>
    <t xml:space="preserve">ENA - IM MKT Central CG</t>
  </si>
  <si>
    <t xml:space="preserve">Sitara</t>
  </si>
  <si>
    <t xml:space="preserve">mattmanley</t>
  </si>
  <si>
    <t xml:space="preserve">VB7736.1</t>
  </si>
  <si>
    <t xml:space="preserve">US Gas Phy       NGPL LA Pool            25May01         USD/MM</t>
  </si>
  <si>
    <t xml:space="preserve">TDONOHO</t>
  </si>
  <si>
    <t xml:space="preserve">ENA - IM Central Gulf</t>
  </si>
  <si>
    <t xml:space="preserve">cgorman1</t>
  </si>
  <si>
    <t xml:space="preserve">MidAmerican Energy Company</t>
  </si>
  <si>
    <t xml:space="preserve">SCOTTWIR</t>
  </si>
  <si>
    <t xml:space="preserve">US Gas Phy       NGPL STX                25May01         USD/MM</t>
  </si>
  <si>
    <t xml:space="preserve">briankrall</t>
  </si>
  <si>
    <t xml:space="preserve">AQUILA1000</t>
  </si>
  <si>
    <t xml:space="preserve">VB7738.1</t>
  </si>
  <si>
    <t xml:space="preserve">JEFFREYONG</t>
  </si>
  <si>
    <t xml:space="preserve">VB7740.1</t>
  </si>
  <si>
    <t xml:space="preserve">DAVEMORGAN</t>
  </si>
  <si>
    <t xml:space="preserve">Al LME Reg.      Contract                18Jul01         USD/mt-L</t>
  </si>
  <si>
    <t xml:space="preserve">US Pwr Phy Firm  PJM-W Peak              Jul-Aug01       USD/MWh</t>
  </si>
  <si>
    <t xml:space="preserve">US Gas Phy       Trunkline WLA           25May01         USD/MM</t>
  </si>
  <si>
    <t xml:space="preserve">tomdickey</t>
  </si>
  <si>
    <t xml:space="preserve">VB7744.1</t>
  </si>
  <si>
    <t xml:space="preserve">CARASPICER</t>
  </si>
  <si>
    <t xml:space="preserve">VB7745.1</t>
  </si>
  <si>
    <t xml:space="preserve">Dynegy Canada Inc.</t>
  </si>
  <si>
    <t xml:space="preserve">CAN Gas Phy Fwd Firm East &lt; or = 1Mo</t>
  </si>
  <si>
    <t xml:space="preserve">CAN Gas Phy      Dawn                    25May01         USD/MM</t>
  </si>
  <si>
    <t xml:space="preserve">DAROOKIE</t>
  </si>
  <si>
    <t xml:space="preserve">MCUILLA</t>
  </si>
  <si>
    <t xml:space="preserve">ENA - IM Ontario</t>
  </si>
  <si>
    <t xml:space="preserve">PowerBCK</t>
  </si>
  <si>
    <t xml:space="preserve">rbordeleau</t>
  </si>
  <si>
    <t xml:space="preserve">VB7747.1</t>
  </si>
  <si>
    <t xml:space="preserve">agillespie</t>
  </si>
  <si>
    <t xml:space="preserve">Torch Energy Marketing Inc.</t>
  </si>
  <si>
    <t xml:space="preserve">torchrech</t>
  </si>
  <si>
    <t xml:space="preserve">VB7748.1</t>
  </si>
  <si>
    <t xml:space="preserve">jimmchugh1</t>
  </si>
  <si>
    <t xml:space="preserve">US Pwr Phy Firm  TVA Peak                28May-01Jun     USD/MWh</t>
  </si>
  <si>
    <t xml:space="preserve">US Pwr Phy Firm  Entergy Peak            Jan-Dec02       USD/MWh</t>
  </si>
  <si>
    <t xml:space="preserve">LAVIELLE</t>
  </si>
  <si>
    <t xml:space="preserve">US Gas Fin Opt Put</t>
  </si>
  <si>
    <t xml:space="preserve">US Gas Fin Opt   NYMEX        EP4.0      Jun01           USD/MM-L</t>
  </si>
  <si>
    <t xml:space="preserve">MMBtu/Lots (Options)</t>
  </si>
  <si>
    <t xml:space="preserve">WHITEWATER</t>
  </si>
  <si>
    <t xml:space="preserve">MMAGGI</t>
  </si>
  <si>
    <t xml:space="preserve">NG EXOTIC</t>
  </si>
  <si>
    <t xml:space="preserve">VB7749.1</t>
  </si>
  <si>
    <t xml:space="preserve">VB7752.1</t>
  </si>
  <si>
    <t xml:space="preserve">TransCanada Energy Marketing USA, Inc.</t>
  </si>
  <si>
    <t xml:space="preserve">US Gas Phy       NNG Ventura             25May01         USD/MM</t>
  </si>
  <si>
    <t xml:space="preserve">coopertr</t>
  </si>
  <si>
    <t xml:space="preserve">KSTEVEN</t>
  </si>
  <si>
    <t xml:space="preserve">ENA-IM Mid Central South</t>
  </si>
  <si>
    <t xml:space="preserve">US Gas Phy       NNG Demarc              25May01         USD/MM</t>
  </si>
  <si>
    <t xml:space="preserve">schwalbach</t>
  </si>
  <si>
    <t xml:space="preserve">ADM12984</t>
  </si>
  <si>
    <t xml:space="preserve">jpedersen</t>
  </si>
  <si>
    <t xml:space="preserve">US Pwr Phy Firm  NEPOOL Peak             Jun01           USD/MWh</t>
  </si>
  <si>
    <t xml:space="preserve">bkeefer001</t>
  </si>
  <si>
    <t xml:space="preserve">LT-New England</t>
  </si>
  <si>
    <t xml:space="preserve">PEGGIALL</t>
  </si>
  <si>
    <t xml:space="preserve">flight123</t>
  </si>
  <si>
    <t xml:space="preserve">US Gas Phy       ANR SW Pool             25May01         USD/MM</t>
  </si>
  <si>
    <t xml:space="preserve">cscharton</t>
  </si>
  <si>
    <t xml:space="preserve">aepes206</t>
  </si>
  <si>
    <t xml:space="preserve">grabowskim</t>
  </si>
  <si>
    <t xml:space="preserve">Hess Energy Trading Company LLC</t>
  </si>
  <si>
    <t xml:space="preserve">rsrsrsrs</t>
  </si>
  <si>
    <t xml:space="preserve">US Gas Phy       PEPL Pool               25May01         USD/MM</t>
  </si>
  <si>
    <t xml:space="preserve">US Pwr Phy Firm  SOCO Peak               Jan-Feb02       USD/MWh</t>
  </si>
  <si>
    <t xml:space="preserve">US Pwr Phy Firm  SOCO Peak               Mar-Apr02       USD/MWh</t>
  </si>
  <si>
    <t xml:space="preserve">Texaco Natural Gas Inc.</t>
  </si>
  <si>
    <t xml:space="preserve">US Gas Phy       Trunkline ELA           25May01         USD/MM</t>
  </si>
  <si>
    <t xml:space="preserve">STEPHENSJE</t>
  </si>
  <si>
    <t xml:space="preserve">Gerald Metals Inc.</t>
  </si>
  <si>
    <t xml:space="preserve">GLOVERJOHN</t>
  </si>
  <si>
    <t xml:space="preserve">US Gas Phy       TETCO M3                Jun01           USD/MM</t>
  </si>
  <si>
    <t xml:space="preserve">cprovenzan</t>
  </si>
  <si>
    <t xml:space="preserve">VPIMENOV</t>
  </si>
  <si>
    <t xml:space="preserve">ENA-IM ME NEW YORK</t>
  </si>
  <si>
    <t xml:space="preserve">VB7758.1 / 806856</t>
  </si>
  <si>
    <t xml:space="preserve">VB7760.1</t>
  </si>
  <si>
    <t xml:space="preserve">US Pwr Phy Firm  Cinergy Peak            Jul-Aug02       USD/MWh</t>
  </si>
  <si>
    <t xml:space="preserve">AROSENBERG</t>
  </si>
  <si>
    <t xml:space="preserve">US Pwr Phy Firm  Entergy Peak            Oct-Dec01       USD/MWh</t>
  </si>
  <si>
    <t xml:space="preserve">US Pwr Phy Firm  SOCO Peak               Oct-Dec01       USD/MWh</t>
  </si>
  <si>
    <t xml:space="preserve">Occidental Energy Marketing, Inc.</t>
  </si>
  <si>
    <t xml:space="preserve">US Gas Phy       NGPL Midcont            25May01         USD/MM</t>
  </si>
  <si>
    <t xml:space="preserve">smallfitz</t>
  </si>
  <si>
    <t xml:space="preserve">Cook Inlet Energy Supply L.L.C.</t>
  </si>
  <si>
    <t xml:space="preserve">MIDCONT1</t>
  </si>
  <si>
    <t xml:space="preserve">MIDCONT4</t>
  </si>
  <si>
    <t xml:space="preserve">KREMERTODD</t>
  </si>
  <si>
    <t xml:space="preserve">VB7761.1</t>
  </si>
  <si>
    <t xml:space="preserve">US Gas Daily     HHub                    25-31May01      USD/MM</t>
  </si>
  <si>
    <t xml:space="preserve">aepes222</t>
  </si>
  <si>
    <t xml:space="preserve">PKEAVEY</t>
  </si>
  <si>
    <t xml:space="preserve">G-DAILY-EST</t>
  </si>
  <si>
    <t xml:space="preserve">VB7762.1</t>
  </si>
  <si>
    <t xml:space="preserve">pmarable</t>
  </si>
  <si>
    <t xml:space="preserve">EPMELPjrc</t>
  </si>
  <si>
    <t xml:space="preserve">VB7766.1</t>
  </si>
  <si>
    <t xml:space="preserve">shortterm</t>
  </si>
  <si>
    <t xml:space="preserve">benharner</t>
  </si>
  <si>
    <t xml:space="preserve">tracyschwa</t>
  </si>
  <si>
    <t xml:space="preserve">US Gas Swap      Nymex                   Jan-Dec02       USD/MM</t>
  </si>
  <si>
    <t xml:space="preserve">AQUILA1004</t>
  </si>
  <si>
    <t xml:space="preserve">VB7768.1</t>
  </si>
  <si>
    <t xml:space="preserve">US Gas Phy       Transco Z6 NY           25May01         USD/MM</t>
  </si>
  <si>
    <t xml:space="preserve">shawnmaz</t>
  </si>
  <si>
    <t xml:space="preserve">US Gas Phy       COL Onshore             25-31May01      USD/MM</t>
  </si>
  <si>
    <t xml:space="preserve">gregt00001</t>
  </si>
  <si>
    <t xml:space="preserve">SPEREIR</t>
  </si>
  <si>
    <t xml:space="preserve">ENA-IM NE GULF2</t>
  </si>
  <si>
    <t xml:space="preserve">aepes201</t>
  </si>
  <si>
    <t xml:space="preserve">bcollins</t>
  </si>
  <si>
    <t xml:space="preserve">Cargill Energy, a division of Cargill, Incorporated</t>
  </si>
  <si>
    <t xml:space="preserve">DMCPHERSON</t>
  </si>
  <si>
    <t xml:space="preserve">Midcoast Marketing, Inc.</t>
  </si>
  <si>
    <t xml:space="preserve">kimery00</t>
  </si>
  <si>
    <t xml:space="preserve">MAXFIELD</t>
  </si>
  <si>
    <t xml:space="preserve">BGML - IM Bridgeline</t>
  </si>
  <si>
    <t xml:space="preserve">US Gas Phy       HeHub                   25May01         USD/MM</t>
  </si>
  <si>
    <t xml:space="preserve">dmccairns</t>
  </si>
  <si>
    <t xml:space="preserve">ARING</t>
  </si>
  <si>
    <t xml:space="preserve">ENA-IM NE GULF1</t>
  </si>
  <si>
    <t xml:space="preserve">US Gas Phy       APC/ANR WillCo          25May01         USD/MM</t>
  </si>
  <si>
    <t xml:space="preserve">VB7771.1</t>
  </si>
  <si>
    <t xml:space="preserve">US Gas Phy       Mich Con                25May01         USD/MM</t>
  </si>
  <si>
    <t xml:space="preserve">JWILLI13</t>
  </si>
  <si>
    <t xml:space="preserve">ENA - IM Mkt Central MICH</t>
  </si>
  <si>
    <t xml:space="preserve">MIDCONT2</t>
  </si>
  <si>
    <t xml:space="preserve">US Gas Phy       Transco St.65           25May01         USD/MM</t>
  </si>
  <si>
    <t xml:space="preserve">FMORGAN1</t>
  </si>
  <si>
    <t xml:space="preserve">VB7774.1</t>
  </si>
  <si>
    <t xml:space="preserve">VB7775.1</t>
  </si>
  <si>
    <t xml:space="preserve">kimnorman</t>
  </si>
  <si>
    <t xml:space="preserve">AQUILA1047</t>
  </si>
  <si>
    <t xml:space="preserve">US Gas Phy       Consumers Pwr           25May01         USD/MM</t>
  </si>
  <si>
    <t xml:space="preserve">Firm Trade Bridgeline</t>
  </si>
  <si>
    <t xml:space="preserve">ADM45207</t>
  </si>
  <si>
    <t xml:space="preserve">VB7776.1</t>
  </si>
  <si>
    <t xml:space="preserve">Tenaska Marketing Ventures</t>
  </si>
  <si>
    <t xml:space="preserve">TMVTMD02</t>
  </si>
  <si>
    <t xml:space="preserve">steven12</t>
  </si>
  <si>
    <t xml:space="preserve">VB7777.1</t>
  </si>
  <si>
    <t xml:space="preserve">Cu LME Reg.      Contract                20Jun01         USD/mt-L</t>
  </si>
  <si>
    <t xml:space="preserve">US Pwr Phy Firm  Entergy Peak            Jul-Aug01       USD/MWh</t>
  </si>
  <si>
    <t xml:space="preserve">US Gas Phy       NBPL/Nicor              25May01         USD/MM</t>
  </si>
  <si>
    <t xml:space="preserve">US Pwr Phy Firm  Entergy Peak            Sep02           USD/MWh</t>
  </si>
  <si>
    <t xml:space="preserve">jpellegrin</t>
  </si>
  <si>
    <t xml:space="preserve">CoEnergy Trading Company</t>
  </si>
  <si>
    <t xml:space="preserve">PANNONE12</t>
  </si>
  <si>
    <t xml:space="preserve">bpollard</t>
  </si>
  <si>
    <t xml:space="preserve">ZACHA007</t>
  </si>
  <si>
    <t xml:space="preserve">aepes224</t>
  </si>
  <si>
    <t xml:space="preserve">PowerGLW</t>
  </si>
  <si>
    <t xml:space="preserve">TMVTML01</t>
  </si>
  <si>
    <t xml:space="preserve">toddbandy</t>
  </si>
  <si>
    <t xml:space="preserve">US Gas Phy       ANR SE Trans            25May01         USD/MM</t>
  </si>
  <si>
    <t xml:space="preserve">ADM90884</t>
  </si>
  <si>
    <t xml:space="preserve">Virginia Power Energy Marketing, Inc.</t>
  </si>
  <si>
    <t xml:space="preserve">SPJOHRDE</t>
  </si>
  <si>
    <t xml:space="preserve">VB7783.1</t>
  </si>
  <si>
    <t xml:space="preserve">tharringto</t>
  </si>
  <si>
    <t xml:space="preserve">Unocal Energy Trading, Inc.</t>
  </si>
  <si>
    <t xml:space="preserve">UETINGAS04</t>
  </si>
  <si>
    <t xml:space="preserve">US Pwr Phy Firm  COMED Peak              Jun01           USD/MWh</t>
  </si>
  <si>
    <t xml:space="preserve">US Gas Swap      Nymex                   Jul01           USD/MM-L</t>
  </si>
  <si>
    <t xml:space="preserve">VB7786.1</t>
  </si>
  <si>
    <t xml:space="preserve">US Gas Swap      Nymex                   Aug01           USD/MM-L</t>
  </si>
  <si>
    <t xml:space="preserve">VB7785.1</t>
  </si>
  <si>
    <t xml:space="preserve">US Gas Fin BasisSwap</t>
  </si>
  <si>
    <t xml:space="preserve">US Gas Basis     TCO Pool                Jun01           USD/MM</t>
  </si>
  <si>
    <t xml:space="preserve">aepes207</t>
  </si>
  <si>
    <t xml:space="preserve">BMCKAY</t>
  </si>
  <si>
    <t xml:space="preserve">FT-NY</t>
  </si>
  <si>
    <t xml:space="preserve">VB7789.1</t>
  </si>
  <si>
    <t xml:space="preserve">mikepowers</t>
  </si>
  <si>
    <t xml:space="preserve">BRROWE01</t>
  </si>
  <si>
    <t xml:space="preserve">VB7795.1</t>
  </si>
  <si>
    <t xml:space="preserve">US Gas Phy       TCO Pool                25May01         USD/MM</t>
  </si>
  <si>
    <t xml:space="preserve">NMENEN01</t>
  </si>
  <si>
    <t xml:space="preserve">JHODGE2</t>
  </si>
  <si>
    <t xml:space="preserve">ENA-IM ME TCO</t>
  </si>
  <si>
    <t xml:space="preserve">US Gas Daily     HHub                    Jun01           USD/MM</t>
  </si>
  <si>
    <t xml:space="preserve">JORDAN01</t>
  </si>
  <si>
    <t xml:space="preserve">VB7797.1</t>
  </si>
  <si>
    <t xml:space="preserve">US Gas Phy       TETCO M3                25May01         USD/MM</t>
  </si>
  <si>
    <t xml:space="preserve">VB7798.1</t>
  </si>
  <si>
    <t xml:space="preserve">Enserco Energy, Inc.</t>
  </si>
  <si>
    <t xml:space="preserve">US Gas Phy Index Firm non-TX &lt; or = 1Mo</t>
  </si>
  <si>
    <t xml:space="preserve">US Gas Phy Index IF NGPL TXOK GC         Jun01           USD/MM</t>
  </si>
  <si>
    <t xml:space="preserve">wwarburton</t>
  </si>
  <si>
    <t xml:space="preserve">VB7799.1 / 806966</t>
  </si>
  <si>
    <t xml:space="preserve">TXU Energy Trading Company</t>
  </si>
  <si>
    <t xml:space="preserve">txuetclj</t>
  </si>
  <si>
    <t xml:space="preserve">jtaylor1</t>
  </si>
  <si>
    <t xml:space="preserve">Virginia Electric and Power Company</t>
  </si>
  <si>
    <t xml:space="preserve">VB7801.1</t>
  </si>
  <si>
    <t xml:space="preserve">MICWHITE</t>
  </si>
  <si>
    <t xml:space="preserve">VB7803.1</t>
  </si>
  <si>
    <t xml:space="preserve">US Gas Daily     IF GD/D EP-Perm         Jun01           USD/MM</t>
  </si>
  <si>
    <t xml:space="preserve">ADM36631</t>
  </si>
  <si>
    <t xml:space="preserve">RGAY</t>
  </si>
  <si>
    <t xml:space="preserve">West-Keystone</t>
  </si>
  <si>
    <t xml:space="preserve">VB7802.1</t>
  </si>
  <si>
    <t xml:space="preserve">VB7804.1</t>
  </si>
  <si>
    <t xml:space="preserve">garrison</t>
  </si>
  <si>
    <t xml:space="preserve">csaponaro</t>
  </si>
  <si>
    <t xml:space="preserve">US Gas Phy       ANR SE Gath             25May01         USD/MM</t>
  </si>
  <si>
    <t xml:space="preserve">mcorbett</t>
  </si>
  <si>
    <t xml:space="preserve">Cozartta</t>
  </si>
  <si>
    <t xml:space="preserve">VB7805.1</t>
  </si>
  <si>
    <t xml:space="preserve">AQUILA1037</t>
  </si>
  <si>
    <t xml:space="preserve">VB7807.1</t>
  </si>
  <si>
    <t xml:space="preserve">VB7808.1</t>
  </si>
  <si>
    <t xml:space="preserve">US Gas Phy       TranscoZ6NNY            25May01         USD/MM</t>
  </si>
  <si>
    <t xml:space="preserve">jaelee14</t>
  </si>
  <si>
    <t xml:space="preserve">US Gas Phy       Dom SP TT               25May01         USD/MM</t>
  </si>
  <si>
    <t xml:space="preserve">aepes205</t>
  </si>
  <si>
    <t xml:space="preserve">SHENDRI</t>
  </si>
  <si>
    <t xml:space="preserve">ENA-IM ME CNG</t>
  </si>
  <si>
    <t xml:space="preserve">US Gas Phy       EPNG Keystone           25May01         USD/MM</t>
  </si>
  <si>
    <t xml:space="preserve">aepes216</t>
  </si>
  <si>
    <t xml:space="preserve">ENA - IM West</t>
  </si>
  <si>
    <t xml:space="preserve">VB7809.1</t>
  </si>
  <si>
    <t xml:space="preserve">US Gas Fin Opt Call</t>
  </si>
  <si>
    <t xml:space="preserve">US Gas Fin Opt   NYMEX        EC5.0      Aug01           USD/MM-L</t>
  </si>
  <si>
    <t xml:space="preserve">winyahay</t>
  </si>
  <si>
    <t xml:space="preserve">VB7810.1</t>
  </si>
  <si>
    <t xml:space="preserve">US Pwr Phy Firm  Cinergy Peak            May02           USD/MWh</t>
  </si>
  <si>
    <t xml:space="preserve">btamplen</t>
  </si>
  <si>
    <t xml:space="preserve">aepes215</t>
  </si>
  <si>
    <t xml:space="preserve">Noble Gas Marketing Inc.</t>
  </si>
  <si>
    <t xml:space="preserve">ADM26578</t>
  </si>
  <si>
    <t xml:space="preserve">VB7813.1</t>
  </si>
  <si>
    <t xml:space="preserve">US Gas Phy       Opal                    25May01         USD/MM</t>
  </si>
  <si>
    <t xml:space="preserve">SSOUTH</t>
  </si>
  <si>
    <t xml:space="preserve">VB7814.1</t>
  </si>
  <si>
    <t xml:space="preserve">US Pwr Phy Firm  Cinergy Peak            Jan-Feb02       USD/MWh</t>
  </si>
  <si>
    <t xml:space="preserve">VB7815.1</t>
  </si>
  <si>
    <t xml:space="preserve">mikekeen</t>
  </si>
  <si>
    <t xml:space="preserve">VB7816.1</t>
  </si>
  <si>
    <t xml:space="preserve">txuetckat</t>
  </si>
  <si>
    <t xml:space="preserve">VB7818.1</t>
  </si>
  <si>
    <t xml:space="preserve">EPMELPwlh</t>
  </si>
  <si>
    <t xml:space="preserve">US Gas Phy       EPNG SoCal Topk         25May01         USD/MM</t>
  </si>
  <si>
    <t xml:space="preserve">HEATHERW</t>
  </si>
  <si>
    <t xml:space="preserve">JTHOLT</t>
  </si>
  <si>
    <t xml:space="preserve">Kaztex Energy Management Inc.</t>
  </si>
  <si>
    <t xml:space="preserve">ADM91068</t>
  </si>
  <si>
    <t xml:space="preserve">CSPRINGER</t>
  </si>
  <si>
    <t xml:space="preserve">VB7819.1</t>
  </si>
  <si>
    <t xml:space="preserve">WESTDESK1</t>
  </si>
  <si>
    <t xml:space="preserve">VB7820.1</t>
  </si>
  <si>
    <t xml:space="preserve">US Gas Phy       SoCal EHR               25May01         USD/MM</t>
  </si>
  <si>
    <t xml:space="preserve">MRBECKNER</t>
  </si>
  <si>
    <t xml:space="preserve">EPMELPrr2</t>
  </si>
  <si>
    <t xml:space="preserve">ahamby0001</t>
  </si>
  <si>
    <t xml:space="preserve">meredith</t>
  </si>
  <si>
    <t xml:space="preserve">US Gas Phy Fwd Firm TX &lt; or = 1Mo </t>
  </si>
  <si>
    <t xml:space="preserve">US Gas Phy       Exxon Katy              25May01         USD/MM</t>
  </si>
  <si>
    <t xml:space="preserve">JPARKS</t>
  </si>
  <si>
    <t xml:space="preserve">HPLC - IM HPLC</t>
  </si>
  <si>
    <t xml:space="preserve">Houston Pipe Line Company</t>
  </si>
  <si>
    <t xml:space="preserve">JOHNBOYLE</t>
  </si>
  <si>
    <t xml:space="preserve">US Gas Phy       PGT Malin               25May01         USD/MM</t>
  </si>
  <si>
    <t xml:space="preserve">mattreed</t>
  </si>
  <si>
    <t xml:space="preserve">MLENHAR</t>
  </si>
  <si>
    <t xml:space="preserve">Coast Energy Canada, Inc.</t>
  </si>
  <si>
    <t xml:space="preserve">US Gas Phy       PG&amp;E CtyGte             25May01         USD/MM</t>
  </si>
  <si>
    <t xml:space="preserve">EOLBILLY</t>
  </si>
  <si>
    <t xml:space="preserve">PG&amp;E Energy Trading, Canada Corporation</t>
  </si>
  <si>
    <t xml:space="preserve">POWELLCO</t>
  </si>
  <si>
    <t xml:space="preserve">KEVMASEK</t>
  </si>
  <si>
    <t xml:space="preserve">ADM96017</t>
  </si>
  <si>
    <t xml:space="preserve">txuetctmb</t>
  </si>
  <si>
    <t xml:space="preserve">ROBPLATT</t>
  </si>
  <si>
    <t xml:space="preserve">CAN Gas Phy      Parkway                 25May01         USD/MM</t>
  </si>
  <si>
    <t xml:space="preserve">US Pwr Phy Unp B ERCOT Peak              Oct-Dec01       USD/MWh</t>
  </si>
  <si>
    <t xml:space="preserve">DSMITH3</t>
  </si>
  <si>
    <t xml:space="preserve">aepes204</t>
  </si>
  <si>
    <t xml:space="preserve">CANADANW3</t>
  </si>
  <si>
    <t xml:space="preserve">VB7825.1</t>
  </si>
  <si>
    <t xml:space="preserve">VB7826.1</t>
  </si>
  <si>
    <t xml:space="preserve">US Gas Phy       NGPL TxOkGCPool         25May01         USD/MM</t>
  </si>
  <si>
    <t xml:space="preserve">EOL3PTREE</t>
  </si>
  <si>
    <t xml:space="preserve">BG International Limited</t>
  </si>
  <si>
    <t xml:space="preserve">GILLHGILL</t>
  </si>
  <si>
    <t xml:space="preserve">NUI Energy Brokers, Inc.</t>
  </si>
  <si>
    <t xml:space="preserve">NUITBOHREN</t>
  </si>
  <si>
    <t xml:space="preserve">VB7830.1</t>
  </si>
  <si>
    <t xml:space="preserve">ADM49879</t>
  </si>
  <si>
    <t xml:space="preserve">US Gas Phy       WIC                     25May01         USD/MM</t>
  </si>
  <si>
    <t xml:space="preserve">JREITME</t>
  </si>
  <si>
    <t xml:space="preserve">ENA - IM Denver</t>
  </si>
  <si>
    <t xml:space="preserve">SANDBERG</t>
  </si>
  <si>
    <t xml:space="preserve">VB7831.1</t>
  </si>
  <si>
    <t xml:space="preserve">Castle Power LLC</t>
  </si>
  <si>
    <t xml:space="preserve">US Gas Daily     Transco Z6 NY           Jun01           USD/MM</t>
  </si>
  <si>
    <t xml:space="preserve">ADM97524</t>
  </si>
  <si>
    <t xml:space="preserve">EAST-NEW YORK</t>
  </si>
  <si>
    <t xml:space="preserve">VB7832.1</t>
  </si>
  <si>
    <t xml:space="preserve">Sierra Pacific Power Company</t>
  </si>
  <si>
    <t xml:space="preserve">AUSTIN4874</t>
  </si>
  <si>
    <t xml:space="preserve">VB7834.1</t>
  </si>
  <si>
    <t xml:space="preserve">JCARROLL</t>
  </si>
  <si>
    <t xml:space="preserve">Cargill Energy Trading Canada, Inc.</t>
  </si>
  <si>
    <t xml:space="preserve">SETHMAN1</t>
  </si>
  <si>
    <t xml:space="preserve">VB7835.1</t>
  </si>
  <si>
    <t xml:space="preserve">EPMELPrdm</t>
  </si>
  <si>
    <t xml:space="preserve">BNP Paribas</t>
  </si>
  <si>
    <t xml:space="preserve">HEVREGAS1</t>
  </si>
  <si>
    <t xml:space="preserve">VB7836.1</t>
  </si>
  <si>
    <t xml:space="preserve">US Gas Phy       COL Onshore             25May01         USD/MM</t>
  </si>
  <si>
    <t xml:space="preserve">raganbond1</t>
  </si>
  <si>
    <t xml:space="preserve">VB7837.1</t>
  </si>
  <si>
    <t xml:space="preserve">US West Power Phy Fwd Firm</t>
  </si>
  <si>
    <t xml:space="preserve">US Pwr Phy Firm  PALVE OffPk             27-28May01      USD/MWh</t>
  </si>
  <si>
    <t xml:space="preserve">RCAUTHEN1</t>
  </si>
  <si>
    <t xml:space="preserve">HSALISBU</t>
  </si>
  <si>
    <t xml:space="preserve">ST-SW</t>
  </si>
  <si>
    <t xml:space="preserve">US Gas Basis     Transco Z6 NY           Jul01           USD/MM</t>
  </si>
  <si>
    <t xml:space="preserve">BEICHTEN</t>
  </si>
  <si>
    <t xml:space="preserve">VB7838.1</t>
  </si>
  <si>
    <t xml:space="preserve">VB7839.1</t>
  </si>
  <si>
    <t xml:space="preserve">NJR Energy Services Company</t>
  </si>
  <si>
    <t xml:space="preserve">US Gas Phy       TETCO WLA               25May01         USD/MM</t>
  </si>
  <si>
    <t xml:space="preserve">ENA-IM NE GULF3</t>
  </si>
  <si>
    <t xml:space="preserve">jromita73</t>
  </si>
  <si>
    <t xml:space="preserve">spmoore1</t>
  </si>
  <si>
    <t xml:space="preserve">Amerada Hess Corporation</t>
  </si>
  <si>
    <t xml:space="preserve">US Gas Phy       TCO Pool                25-31May01      USD/MM</t>
  </si>
  <si>
    <t xml:space="preserve">jwalker1</t>
  </si>
  <si>
    <t xml:space="preserve">joekennedy</t>
  </si>
  <si>
    <t xml:space="preserve">NOVERO777</t>
  </si>
  <si>
    <t xml:space="preserve">AES NewEnergy, Inc.</t>
  </si>
  <si>
    <t xml:space="preserve">US West Power Phy Fwd CAISO</t>
  </si>
  <si>
    <t xml:space="preserve">US Pwr Phy CAISO SP15 OffPk              27-28May01      USD/MWh</t>
  </si>
  <si>
    <t xml:space="preserve">sunshine1</t>
  </si>
  <si>
    <t xml:space="preserve">CMALLOR</t>
  </si>
  <si>
    <t xml:space="preserve">ST-CA</t>
  </si>
  <si>
    <t xml:space="preserve">Birch Metals Company</t>
  </si>
  <si>
    <t xml:space="preserve">ADM42262</t>
  </si>
  <si>
    <t xml:space="preserve">City of Redding</t>
  </si>
  <si>
    <t xml:space="preserve">US Pwr Phy CAISO NP15 OffPk              27-28May01      USD/MWh</t>
  </si>
  <si>
    <t xml:space="preserve">PEON1959</t>
  </si>
  <si>
    <t xml:space="preserve">VB7845.1</t>
  </si>
  <si>
    <t xml:space="preserve">mrsmith32</t>
  </si>
  <si>
    <t xml:space="preserve">VB7847.1</t>
  </si>
  <si>
    <t xml:space="preserve">VB7848.1</t>
  </si>
  <si>
    <t xml:space="preserve">Idaho Power Company, dba IDACORP Energy</t>
  </si>
  <si>
    <t xml:space="preserve">US Pwr Phy Firm  Mid-C OffPk             27-28May01      USD/MWh</t>
  </si>
  <si>
    <t xml:space="preserve">SCJ09120</t>
  </si>
  <si>
    <t xml:space="preserve">SCRANDA</t>
  </si>
  <si>
    <t xml:space="preserve">US Gas Phy       FGT Z2                  25May01         USD/MM</t>
  </si>
  <si>
    <t xml:space="preserve">SNEAL</t>
  </si>
  <si>
    <t xml:space="preserve">ENA-IM NE GULF4</t>
  </si>
  <si>
    <t xml:space="preserve">City of Santa Clara California, Silicon Valley Power</t>
  </si>
  <si>
    <t xml:space="preserve">KENSIMMS</t>
  </si>
  <si>
    <t xml:space="preserve">aepes217</t>
  </si>
  <si>
    <t xml:space="preserve">Coral Energy Resources, L.P.</t>
  </si>
  <si>
    <t xml:space="preserve">ericgraffp</t>
  </si>
  <si>
    <t xml:space="preserve">US Gas Phy       Cheyenne Hub            25May01         USD/MM</t>
  </si>
  <si>
    <t xml:space="preserve">TMVMLP01</t>
  </si>
  <si>
    <t xml:space="preserve">VB7851.1</t>
  </si>
  <si>
    <t xml:space="preserve">danabrown</t>
  </si>
  <si>
    <t xml:space="preserve">VB7853.1</t>
  </si>
  <si>
    <t xml:space="preserve">VB7852.1</t>
  </si>
  <si>
    <t xml:space="preserve">US Pwr Phy Firm  PJM-W OffPk             25May01         USD/MWh</t>
  </si>
  <si>
    <t xml:space="preserve">Avista Corporation - Washington Water Power Division</t>
  </si>
  <si>
    <t xml:space="preserve">US Pwr Phy Firm  COB N/S OffPk           27-28May01      USD/MWh</t>
  </si>
  <si>
    <t xml:space="preserve">mattern1</t>
  </si>
  <si>
    <t xml:space="preserve">VB7856.1</t>
  </si>
  <si>
    <t xml:space="preserve">epmepNLA</t>
  </si>
  <si>
    <t xml:space="preserve">PHILLIPSM</t>
  </si>
  <si>
    <t xml:space="preserve">US Gas Phy       TENN 800                25May01         USD/MM</t>
  </si>
  <si>
    <t xml:space="preserve">LANCEMCW</t>
  </si>
  <si>
    <t xml:space="preserve">NUIMCCABE</t>
  </si>
  <si>
    <t xml:space="preserve">VB7858.1</t>
  </si>
  <si>
    <t xml:space="preserve">daveyell</t>
  </si>
  <si>
    <t xml:space="preserve">VB7860.1</t>
  </si>
  <si>
    <t xml:space="preserve">kyleross</t>
  </si>
  <si>
    <t xml:space="preserve">Duke Energy Marketing Limited Partnership</t>
  </si>
  <si>
    <t xml:space="preserve">mattmann</t>
  </si>
  <si>
    <t xml:space="preserve">VB7859.1</t>
  </si>
  <si>
    <t xml:space="preserve">Texaco Energy Marketing L.P.</t>
  </si>
  <si>
    <t xml:space="preserve">ADM56981</t>
  </si>
  <si>
    <t xml:space="preserve">Colonial Energy Inc.</t>
  </si>
  <si>
    <t xml:space="preserve">BRIANKELLY</t>
  </si>
  <si>
    <t xml:space="preserve">Scottish Power UK plc</t>
  </si>
  <si>
    <t xml:space="preserve">GREGORMCD</t>
  </si>
  <si>
    <t xml:space="preserve">US Gas Phy       TENN 500                25May01         USD/MM</t>
  </si>
  <si>
    <t xml:space="preserve">jonivesela</t>
  </si>
  <si>
    <t xml:space="preserve">US Pwr Phy Firm  PJM-W Peak              Sep02           USD/MWh</t>
  </si>
  <si>
    <t xml:space="preserve">US Pwr Phy Firm  Cinergy Peak            Mar-Apr02       USD/MWh</t>
  </si>
  <si>
    <t xml:space="preserve">aepsvc124</t>
  </si>
  <si>
    <t xml:space="preserve">JSJ14000</t>
  </si>
  <si>
    <t xml:space="preserve">amdizona</t>
  </si>
  <si>
    <t xml:space="preserve">WPS Energy Services, Inc.</t>
  </si>
  <si>
    <t xml:space="preserve">TC3KEENAN</t>
  </si>
  <si>
    <t xml:space="preserve">US Gas Basis     NGI SoCal               Jun01           USD/MM</t>
  </si>
  <si>
    <t xml:space="preserve">knuppway</t>
  </si>
  <si>
    <t xml:space="preserve">KHOLST</t>
  </si>
  <si>
    <t xml:space="preserve">FT-West</t>
  </si>
  <si>
    <t xml:space="preserve">VB7861.1</t>
  </si>
  <si>
    <t xml:space="preserve">YJACKSON</t>
  </si>
  <si>
    <t xml:space="preserve">US Gas Phy       PG&amp;E Topock             25May01         USD/MM</t>
  </si>
  <si>
    <t xml:space="preserve">SUNGDORA</t>
  </si>
  <si>
    <t xml:space="preserve">VB7862.1</t>
  </si>
  <si>
    <t xml:space="preserve">Enterprise Products Operating L.P.</t>
  </si>
  <si>
    <t xml:space="preserve">Jnesser1</t>
  </si>
  <si>
    <t xml:space="preserve">VB7864.1</t>
  </si>
  <si>
    <t xml:space="preserve">US Gas Phy       EP Blanco Avg           25May01         USD/MM</t>
  </si>
  <si>
    <t xml:space="preserve">LREICHEL02</t>
  </si>
  <si>
    <t xml:space="preserve">VB7866.1</t>
  </si>
  <si>
    <t xml:space="preserve">Powerex Corp.</t>
  </si>
  <si>
    <t xml:space="preserve">POWEREX5</t>
  </si>
  <si>
    <t xml:space="preserve">rdm00001</t>
  </si>
  <si>
    <t xml:space="preserve">KMZIOBER</t>
  </si>
  <si>
    <t xml:space="preserve">LEDBETTER</t>
  </si>
  <si>
    <t xml:space="preserve">EnergyUSA-TPC Corp.</t>
  </si>
  <si>
    <t xml:space="preserve">scallender</t>
  </si>
  <si>
    <t xml:space="preserve">JOELWOOD</t>
  </si>
  <si>
    <t xml:space="preserve">Hess Energy Services Company, LLC</t>
  </si>
  <si>
    <t xml:space="preserve">US Gas Phy       CIG Mainline            25May01         USD/MM</t>
  </si>
  <si>
    <t xml:space="preserve">timriordan</t>
  </si>
  <si>
    <t xml:space="preserve">Idacorp Energy Solutions, L.P.</t>
  </si>
  <si>
    <t xml:space="preserve">ADM48146</t>
  </si>
  <si>
    <t xml:space="preserve">TransAlta Energy Marketing (US) Inc.</t>
  </si>
  <si>
    <t xml:space="preserve">harriganw</t>
  </si>
  <si>
    <t xml:space="preserve">US Gas Basis     Transco Z6 NY           Jun01           USD/MM</t>
  </si>
  <si>
    <t xml:space="preserve">EPMELPmwf</t>
  </si>
  <si>
    <t xml:space="preserve">VB7870.1</t>
  </si>
  <si>
    <t xml:space="preserve">georgerada</t>
  </si>
  <si>
    <t xml:space="preserve">coraljet1</t>
  </si>
  <si>
    <t xml:space="preserve">beckster</t>
  </si>
  <si>
    <t xml:space="preserve">grooms12</t>
  </si>
  <si>
    <t xml:space="preserve">mchamblee</t>
  </si>
  <si>
    <t xml:space="preserve">PanCanadian Energy Services Inc.</t>
  </si>
  <si>
    <t xml:space="preserve">pces5155</t>
  </si>
  <si>
    <t xml:space="preserve">iversonm</t>
  </si>
  <si>
    <t xml:space="preserve">VB7871.1</t>
  </si>
  <si>
    <t xml:space="preserve">Northern California Power Agency</t>
  </si>
  <si>
    <t xml:space="preserve">ADM30236</t>
  </si>
  <si>
    <t xml:space="preserve">US Gas Phy       PG&amp;E CtyGte             Jun01           USD/MM</t>
  </si>
  <si>
    <t xml:space="preserve">jfh00001</t>
  </si>
  <si>
    <t xml:space="preserve">MGRIGSB</t>
  </si>
  <si>
    <t xml:space="preserve">VB7872.1 / 807147</t>
  </si>
  <si>
    <t xml:space="preserve">HALLIREG</t>
  </si>
  <si>
    <t xml:space="preserve">pfreyre1</t>
  </si>
  <si>
    <t xml:space="preserve">VB7873.1</t>
  </si>
  <si>
    <t xml:space="preserve">HDESTEFA</t>
  </si>
  <si>
    <t xml:space="preserve">VB7874.1</t>
  </si>
  <si>
    <t xml:space="preserve">EPMELPclk</t>
  </si>
  <si>
    <t xml:space="preserve">US Gas Phy       TGT Z-SL                25May01         USD/MM</t>
  </si>
  <si>
    <t xml:space="preserve">duanelaw</t>
  </si>
  <si>
    <t xml:space="preserve">EASTDESK7</t>
  </si>
  <si>
    <t xml:space="preserve">TROYKELLY</t>
  </si>
  <si>
    <t xml:space="preserve">Velasquez</t>
  </si>
  <si>
    <t xml:space="preserve">kurtgibson</t>
  </si>
  <si>
    <t xml:space="preserve">VB7877.1</t>
  </si>
  <si>
    <t xml:space="preserve">Enron Energy Services, Inc.</t>
  </si>
  <si>
    <t xml:space="preserve">REYNOLDS</t>
  </si>
  <si>
    <t xml:space="preserve">ANDYMIGS</t>
  </si>
  <si>
    <t xml:space="preserve">VB7879.1</t>
  </si>
  <si>
    <t xml:space="preserve">CAN Gas Phy      Iroquois, TCPL          25May01         USD/MM</t>
  </si>
  <si>
    <t xml:space="preserve">ADM54361</t>
  </si>
  <si>
    <t xml:space="preserve">Cinergy Marketing &amp; Trading, LLC</t>
  </si>
  <si>
    <t xml:space="preserve">WAYNEPIVEC</t>
  </si>
  <si>
    <t xml:space="preserve">VB7880.1 / 807176</t>
  </si>
  <si>
    <t xml:space="preserve">wbaes123</t>
  </si>
  <si>
    <t xml:space="preserve">waggonerva</t>
  </si>
  <si>
    <t xml:space="preserve">scunning</t>
  </si>
  <si>
    <t xml:space="preserve">brianhurst</t>
  </si>
  <si>
    <t xml:space="preserve">US Pwr Fin Swap  ISO NY Z-A Peak         Jun01           USD/MWh</t>
  </si>
  <si>
    <t xml:space="preserve">US Gas Phy       TETCO ELA               25May01         USD/MM</t>
  </si>
  <si>
    <t xml:space="preserve">timothym</t>
  </si>
  <si>
    <t xml:space="preserve">EPMELPdg</t>
  </si>
  <si>
    <t xml:space="preserve">US Pwr Phy Firm  PALVE Peak              Oct-Dec02       USD/MWh</t>
  </si>
  <si>
    <t xml:space="preserve">jgoodman</t>
  </si>
  <si>
    <t xml:space="preserve">MMOTLEY</t>
  </si>
  <si>
    <t xml:space="preserve">US Pwr Phy CAISO NP15 OffPk odd-lot      27-28May01      USD/MWh</t>
  </si>
  <si>
    <t xml:space="preserve">timnhanna</t>
  </si>
  <si>
    <t xml:space="preserve">PPLATTE</t>
  </si>
  <si>
    <t xml:space="preserve">US Gas Basis     Transco Z6 NY           Oct01           USD/MM</t>
  </si>
  <si>
    <t xml:space="preserve">txuetcck</t>
  </si>
  <si>
    <t xml:space="preserve">VB7882.1</t>
  </si>
  <si>
    <t xml:space="preserve">powermax</t>
  </si>
  <si>
    <t xml:space="preserve">jayknobl</t>
  </si>
  <si>
    <t xml:space="preserve">US Pwr Phy Firm  PALVE Peak              Aug01           USD/MWh</t>
  </si>
  <si>
    <t xml:space="preserve">jgriffiths</t>
  </si>
  <si>
    <t xml:space="preserve">Cross Timbers Energy Services, Inc.</t>
  </si>
  <si>
    <t xml:space="preserve">US Gas Phy       Opal                    Jun01           USD/MM</t>
  </si>
  <si>
    <t xml:space="preserve">redwood1</t>
  </si>
  <si>
    <t xml:space="preserve">VB7884.1 / 807194</t>
  </si>
  <si>
    <t xml:space="preserve">Cross Timbers Oil Company</t>
  </si>
  <si>
    <t xml:space="preserve">redwood3</t>
  </si>
  <si>
    <t xml:space="preserve">VB7885.1</t>
  </si>
  <si>
    <t xml:space="preserve">VB7886.1</t>
  </si>
  <si>
    <t xml:space="preserve">US Pwr Phy Firm  PALVE Peak              Jun01           USD/MWh</t>
  </si>
  <si>
    <t xml:space="preserve">WRUSSELL</t>
  </si>
  <si>
    <t xml:space="preserve">TALONSO</t>
  </si>
  <si>
    <t xml:space="preserve">US Pwr Phy CAISO SP15 Peak               Sep01           USD/MWh</t>
  </si>
  <si>
    <t xml:space="preserve">RBADEER</t>
  </si>
  <si>
    <t xml:space="preserve">LT-CA</t>
  </si>
  <si>
    <t xml:space="preserve">US Pwr Phy Firm  PALVE Peak              Jul01           USD/MWh</t>
  </si>
  <si>
    <t xml:space="preserve">Biggsbyron</t>
  </si>
  <si>
    <t xml:space="preserve">US Pwr Phy CAISO SP15 OffPk odd-lot      27-28May01      USD/MWh</t>
  </si>
  <si>
    <t xml:space="preserve">BERRYJOE1</t>
  </si>
  <si>
    <t xml:space="preserve">STOCKHAMN</t>
  </si>
  <si>
    <t xml:space="preserve">US Gas Basis     PEPL                    Jul-Oct01       USD/MM</t>
  </si>
  <si>
    <t xml:space="preserve">EPMELPmh</t>
  </si>
  <si>
    <t xml:space="preserve">ALEWIS</t>
  </si>
  <si>
    <t xml:space="preserve">GD-CENTRAL</t>
  </si>
  <si>
    <t xml:space="preserve">VB7890.1</t>
  </si>
  <si>
    <t xml:space="preserve">US Gas Basis     PEPL                    Jun01           USD/MM</t>
  </si>
  <si>
    <t xml:space="preserve">RANSLEMDV</t>
  </si>
  <si>
    <t xml:space="preserve">VB7891.1</t>
  </si>
  <si>
    <t xml:space="preserve">ONEOK Energy Marketing and Trading Company, L.P.</t>
  </si>
  <si>
    <t xml:space="preserve">US Gas Phy       Chi Peoples             25May01         USD/MM</t>
  </si>
  <si>
    <t xml:space="preserve">KURTISWOOD</t>
  </si>
  <si>
    <t xml:space="preserve">EPMELPddd</t>
  </si>
  <si>
    <t xml:space="preserve">US Gas Phy       EPNG SoCal Topk         Jun01           USD/MM</t>
  </si>
  <si>
    <t xml:space="preserve">Lewellyn</t>
  </si>
  <si>
    <t xml:space="preserve">VB7892.1 / 807223</t>
  </si>
  <si>
    <t xml:space="preserve">VB7896.1</t>
  </si>
  <si>
    <t xml:space="preserve">US Gas Daily     IF GD/D NGPL MidCont    Jun01           USD/MM</t>
  </si>
  <si>
    <t xml:space="preserve">VB7898.1</t>
  </si>
  <si>
    <t xml:space="preserve">US Gas Basis     NGPL Midcont            Jun01           USD/MM</t>
  </si>
  <si>
    <t xml:space="preserve">VB7899.1</t>
  </si>
  <si>
    <t xml:space="preserve">Emily456</t>
  </si>
  <si>
    <t xml:space="preserve">pces5020</t>
  </si>
  <si>
    <t xml:space="preserve">EASTDESK</t>
  </si>
  <si>
    <t xml:space="preserve">ccubbison</t>
  </si>
  <si>
    <t xml:space="preserve">JIMBARKER</t>
  </si>
  <si>
    <t xml:space="preserve">TransCanada Gas Services Inc.</t>
  </si>
  <si>
    <t xml:space="preserve">kollmaninc</t>
  </si>
  <si>
    <t xml:space="preserve">US Gas Basis     EP Permian              Jun01           USD/MM</t>
  </si>
  <si>
    <t xml:space="preserve">WICKLUND</t>
  </si>
  <si>
    <t xml:space="preserve">EBASS</t>
  </si>
  <si>
    <t xml:space="preserve">FT-Texas</t>
  </si>
  <si>
    <t xml:space="preserve">VB7903.1</t>
  </si>
  <si>
    <t xml:space="preserve">ADM63233</t>
  </si>
  <si>
    <t xml:space="preserve">MARKOTTE</t>
  </si>
  <si>
    <t xml:space="preserve">Willowbridge Associates Inc</t>
  </si>
  <si>
    <t xml:space="preserve">ADM52993</t>
  </si>
  <si>
    <t xml:space="preserve">Puget Sound Energy, Inc.</t>
  </si>
  <si>
    <t xml:space="preserve">DWILKINS</t>
  </si>
  <si>
    <t xml:space="preserve">VB7947.1 / 807248</t>
  </si>
  <si>
    <t xml:space="preserve">VB7950.1 / 807250</t>
  </si>
  <si>
    <t xml:space="preserve">benpratt1</t>
  </si>
  <si>
    <t xml:space="preserve">Avista Energy, Inc.</t>
  </si>
  <si>
    <t xml:space="preserve">HARA01234</t>
  </si>
  <si>
    <t xml:space="preserve">Conoco Inc.</t>
  </si>
  <si>
    <t xml:space="preserve">diclementi</t>
  </si>
  <si>
    <t xml:space="preserve">rrm00001</t>
  </si>
  <si>
    <t xml:space="preserve">TONYT003</t>
  </si>
  <si>
    <t xml:space="preserve">US Gas Basis     Waha                    Jun-Oct01       USD/MM</t>
  </si>
  <si>
    <t xml:space="preserve">andrewk5</t>
  </si>
  <si>
    <t xml:space="preserve">VB7961.1</t>
  </si>
  <si>
    <t xml:space="preserve">VB7962.1</t>
  </si>
  <si>
    <t xml:space="preserve">frankfield</t>
  </si>
  <si>
    <t xml:space="preserve">Aquila Canada Corp.</t>
  </si>
  <si>
    <t xml:space="preserve">davidlake</t>
  </si>
  <si>
    <t xml:space="preserve">VB7963.1</t>
  </si>
  <si>
    <t xml:space="preserve">avgallo51</t>
  </si>
  <si>
    <t xml:space="preserve">EPMELPrj</t>
  </si>
  <si>
    <t xml:space="preserve">US Gas Daily     IF GD/D Reliant         Jun01           USD/MM</t>
  </si>
  <si>
    <t xml:space="preserve">ddunnavant</t>
  </si>
  <si>
    <t xml:space="preserve">KRUSCIT</t>
  </si>
  <si>
    <t xml:space="preserve">VB7966.1</t>
  </si>
  <si>
    <t xml:space="preserve">VB7967.1</t>
  </si>
  <si>
    <t xml:space="preserve">perryperg</t>
  </si>
  <si>
    <t xml:space="preserve">VB7968.1</t>
  </si>
  <si>
    <t xml:space="preserve">Western Gas Resources, Inc.</t>
  </si>
  <si>
    <t xml:space="preserve">RICKALLEN</t>
  </si>
  <si>
    <t xml:space="preserve">VB7969.1</t>
  </si>
  <si>
    <t xml:space="preserve">VB7970.1</t>
  </si>
  <si>
    <t xml:space="preserve">EnergyUSA - Appalachian Corp</t>
  </si>
  <si>
    <t xml:space="preserve">tmeyers1</t>
  </si>
  <si>
    <t xml:space="preserve">KRISTINKK</t>
  </si>
  <si>
    <t xml:space="preserve">VB7972.1</t>
  </si>
  <si>
    <t xml:space="preserve">VB7971.1</t>
  </si>
  <si>
    <t xml:space="preserve">FLOYDS14</t>
  </si>
  <si>
    <t xml:space="preserve">VB7973.1</t>
  </si>
  <si>
    <t xml:space="preserve">jkippels01</t>
  </si>
  <si>
    <t xml:space="preserve">US Pwr Fin Swap  ISO NE HE11-23 EPT      24May01         USD/MWh</t>
  </si>
  <si>
    <t xml:space="preserve">ANDYCARTER</t>
  </si>
  <si>
    <t xml:space="preserve">VB7974.1</t>
  </si>
  <si>
    <t xml:space="preserve">New Jersey Natural Gas Company</t>
  </si>
  <si>
    <t xml:space="preserve">VB7976.1</t>
  </si>
  <si>
    <t xml:space="preserve">US Gas Basis     Dom APP                 Jun01           USD/MM</t>
  </si>
  <si>
    <t xml:space="preserve">AQUILA1075</t>
  </si>
  <si>
    <t xml:space="preserve">VB7977.1</t>
  </si>
  <si>
    <t xml:space="preserve">VB7978.1</t>
  </si>
  <si>
    <t xml:space="preserve">VB7979.1</t>
  </si>
  <si>
    <t xml:space="preserve">VB7981.1</t>
  </si>
  <si>
    <t xml:space="preserve">MICKELSON1</t>
  </si>
  <si>
    <t xml:space="preserve">jdbsempra</t>
  </si>
  <si>
    <t xml:space="preserve">VB7980.1</t>
  </si>
  <si>
    <t xml:space="preserve">SG Interests I, Ltd.</t>
  </si>
  <si>
    <t xml:space="preserve">ADM73620</t>
  </si>
  <si>
    <t xml:space="preserve">US Gas Daily     IF GD/D Demarc          Jun01           USD/MM</t>
  </si>
  <si>
    <t xml:space="preserve">aepes212</t>
  </si>
  <si>
    <t xml:space="preserve">VB7982.1</t>
  </si>
  <si>
    <t xml:space="preserve">VB7983.1</t>
  </si>
  <si>
    <t xml:space="preserve">US Gas Phy Index TransZ6NNY NL1          Jun01           USD/MM</t>
  </si>
  <si>
    <t xml:space="preserve">VB7984.1 / 807329</t>
  </si>
  <si>
    <t xml:space="preserve">US Gas Phy       TENN Z-0                25May01         USD/MM</t>
  </si>
  <si>
    <t xml:space="preserve">McMillanL</t>
  </si>
  <si>
    <t xml:space="preserve">phillips</t>
  </si>
  <si>
    <t xml:space="preserve">billbryce</t>
  </si>
  <si>
    <t xml:space="preserve">Griffith</t>
  </si>
  <si>
    <t xml:space="preserve">The New Power Company</t>
  </si>
  <si>
    <t xml:space="preserve">US Gas Basis     NGI SoCal               Jul01           USD/MM</t>
  </si>
  <si>
    <t xml:space="preserve">JDBECKER</t>
  </si>
  <si>
    <t xml:space="preserve">VB7985.1</t>
  </si>
  <si>
    <t xml:space="preserve">VB7986.1</t>
  </si>
  <si>
    <t xml:space="preserve">Texla Energy Management Inc.</t>
  </si>
  <si>
    <t xml:space="preserve">STANHORTON</t>
  </si>
  <si>
    <t xml:space="preserve">US Pwr Phy Firm  Mid-C Peak              Jun01           USD/MWh</t>
  </si>
  <si>
    <t xml:space="preserve">MSWERZB</t>
  </si>
  <si>
    <t xml:space="preserve">LT-NW</t>
  </si>
  <si>
    <t xml:space="preserve">US Gas Phy Index GD/D TrunkSTX           25May01         USD/MM</t>
  </si>
  <si>
    <t xml:space="preserve">luchetti</t>
  </si>
  <si>
    <t xml:space="preserve">ZZZ (ARCHIVED)ENA-IM Central Gulf</t>
  </si>
  <si>
    <t xml:space="preserve">TRAVERSE99</t>
  </si>
  <si>
    <t xml:space="preserve">US Gas Basis     NGI SoCal               Nov-Dec01       USD/MM</t>
  </si>
  <si>
    <t xml:space="preserve">CAMTHOR02</t>
  </si>
  <si>
    <t xml:space="preserve">VB7987.1</t>
  </si>
  <si>
    <t xml:space="preserve">TransCanada Gas Services, a division of TransCanada Energy Ltd.</t>
  </si>
  <si>
    <t xml:space="preserve">CHRUMKA1</t>
  </si>
  <si>
    <t xml:space="preserve">aplander</t>
  </si>
  <si>
    <t xml:space="preserve">DANNAYLOR</t>
  </si>
  <si>
    <t xml:space="preserve">VB7990.1</t>
  </si>
  <si>
    <t xml:space="preserve">det00001</t>
  </si>
  <si>
    <t xml:space="preserve">VB7989.1</t>
  </si>
  <si>
    <t xml:space="preserve">LONGERLL</t>
  </si>
  <si>
    <t xml:space="preserve">US Gas Basis     EP SanJuan              Nov01-Mar02     USD/MM</t>
  </si>
  <si>
    <t xml:space="preserve">ritanagle</t>
  </si>
  <si>
    <t xml:space="preserve">MSANCH2</t>
  </si>
  <si>
    <t xml:space="preserve">GD-New-Jr</t>
  </si>
  <si>
    <t xml:space="preserve">VB7991.1</t>
  </si>
  <si>
    <t xml:space="preserve">Hallbrian1</t>
  </si>
  <si>
    <t xml:space="preserve">US Gas Daily     IF GD/D HHub            Jun01           USD/MM</t>
  </si>
  <si>
    <t xml:space="preserve">CAMERONC</t>
  </si>
  <si>
    <t xml:space="preserve">VB7994.1</t>
  </si>
  <si>
    <t xml:space="preserve">VB7995.1</t>
  </si>
  <si>
    <t xml:space="preserve">Texex Energy Partners Ltd.</t>
  </si>
  <si>
    <t xml:space="preserve">texexener</t>
  </si>
  <si>
    <t xml:space="preserve">VB7996.1</t>
  </si>
  <si>
    <t xml:space="preserve">Bankers Trust Company</t>
  </si>
  <si>
    <t xml:space="preserve">BRHUNTER</t>
  </si>
  <si>
    <t xml:space="preserve">VB7997.1</t>
  </si>
  <si>
    <t xml:space="preserve">VB7998.1</t>
  </si>
  <si>
    <t xml:space="preserve">kwapisze</t>
  </si>
  <si>
    <t xml:space="preserve">WOODBYKEN</t>
  </si>
  <si>
    <t xml:space="preserve">VB7999.1</t>
  </si>
  <si>
    <t xml:space="preserve">VB8000.1 / 807368</t>
  </si>
  <si>
    <t xml:space="preserve">US Gas Phy       NGPL TxOkGCPool         25-31May01      USD/MM</t>
  </si>
  <si>
    <t xml:space="preserve">rickmcconn</t>
  </si>
  <si>
    <t xml:space="preserve">VB8005.1</t>
  </si>
  <si>
    <t xml:space="preserve">US Gas Basis     NGI SoCal               Jan-Mar02       USD/MM</t>
  </si>
  <si>
    <t xml:space="preserve">VB8004.1</t>
  </si>
  <si>
    <t xml:space="preserve">ProLiance Energy, LLC</t>
  </si>
  <si>
    <t xml:space="preserve">CLINTDAVIS</t>
  </si>
  <si>
    <t xml:space="preserve">VB8008.1</t>
  </si>
  <si>
    <t xml:space="preserve">BILLBALSA</t>
  </si>
  <si>
    <t xml:space="preserve">VB8007.1</t>
  </si>
  <si>
    <t xml:space="preserve">US Gas Phy       Waha                    25May01         USD/MM</t>
  </si>
  <si>
    <t xml:space="preserve">annesley</t>
  </si>
  <si>
    <t xml:space="preserve">Florida Power Corporation</t>
  </si>
  <si>
    <t xml:space="preserve">KENWHITE</t>
  </si>
  <si>
    <t xml:space="preserve">mtherrell</t>
  </si>
  <si>
    <t xml:space="preserve">VB8010.1</t>
  </si>
  <si>
    <t xml:space="preserve">VB8011.1</t>
  </si>
  <si>
    <t xml:space="preserve">US Pwr Phy Firm  PALVE Peak              Sep01           USD/MWh</t>
  </si>
  <si>
    <t xml:space="preserve">JEANHALL</t>
  </si>
  <si>
    <t xml:space="preserve">N587JK00</t>
  </si>
  <si>
    <t xml:space="preserve">US Gas Phy       NGPL NIPSCO             25May01         USD/MM</t>
  </si>
  <si>
    <t xml:space="preserve">trevorh1</t>
  </si>
  <si>
    <t xml:space="preserve">VB8012.1</t>
  </si>
  <si>
    <t xml:space="preserve">KFLOVELESS</t>
  </si>
  <si>
    <t xml:space="preserve">VB8016.1</t>
  </si>
  <si>
    <t xml:space="preserve">US Gas Basis     NGI SoCal               Sep01           USD/MM</t>
  </si>
  <si>
    <t xml:space="preserve">Quekchin</t>
  </si>
  <si>
    <t xml:space="preserve">VB8015.1</t>
  </si>
  <si>
    <t xml:space="preserve">kgebhard</t>
  </si>
  <si>
    <t xml:space="preserve">VB8017.1</t>
  </si>
  <si>
    <t xml:space="preserve">US Gas Basis     NGI SoCal               Aug01           USD/MM</t>
  </si>
  <si>
    <t xml:space="preserve">VB8019.1</t>
  </si>
  <si>
    <t xml:space="preserve">geridanc</t>
  </si>
  <si>
    <t xml:space="preserve">VB8022.1</t>
  </si>
  <si>
    <t xml:space="preserve">US Gas Basis     NGI SoCal               Oct01           USD/MM</t>
  </si>
  <si>
    <t xml:space="preserve">eracer00</t>
  </si>
  <si>
    <t xml:space="preserve">VB8020.1</t>
  </si>
  <si>
    <t xml:space="preserve">VB8021.1</t>
  </si>
  <si>
    <t xml:space="preserve">VB8025.1</t>
  </si>
  <si>
    <t xml:space="preserve">EASTDESK5</t>
  </si>
  <si>
    <t xml:space="preserve">AQUILA1001</t>
  </si>
  <si>
    <t xml:space="preserve">VB8028.1</t>
  </si>
  <si>
    <t xml:space="preserve">VB8030.1 / 807408</t>
  </si>
  <si>
    <t xml:space="preserve">USGT/Aquila, L.P.</t>
  </si>
  <si>
    <t xml:space="preserve">robsommerf</t>
  </si>
  <si>
    <t xml:space="preserve">STMURPHY</t>
  </si>
  <si>
    <t xml:space="preserve">US Gas Phy       TETCO STX               25May01         USD/MM</t>
  </si>
  <si>
    <t xml:space="preserve">bobharp2</t>
  </si>
  <si>
    <t xml:space="preserve">Marathon Oil Company</t>
  </si>
  <si>
    <t xml:space="preserve">ENRONCAT</t>
  </si>
  <si>
    <t xml:space="preserve">tracycolli</t>
  </si>
  <si>
    <t xml:space="preserve">VB8032.1</t>
  </si>
  <si>
    <t xml:space="preserve">AIG Energy Trading Inc.</t>
  </si>
  <si>
    <t xml:space="preserve">johncasey1</t>
  </si>
  <si>
    <t xml:space="preserve">VB8034.1</t>
  </si>
  <si>
    <t xml:space="preserve">LAURABATES</t>
  </si>
  <si>
    <t xml:space="preserve">JEFFFOX1</t>
  </si>
  <si>
    <t xml:space="preserve">VB8037.1</t>
  </si>
  <si>
    <t xml:space="preserve">Wisconsin Power And Light Company</t>
  </si>
  <si>
    <t xml:space="preserve">wpla04446</t>
  </si>
  <si>
    <t xml:space="preserve">NGTS LLC</t>
  </si>
  <si>
    <t xml:space="preserve">DARREN10</t>
  </si>
  <si>
    <t xml:space="preserve">MHOMESTEAD</t>
  </si>
  <si>
    <t xml:space="preserve">VB8038.1</t>
  </si>
  <si>
    <t xml:space="preserve">VB8039.1 / 807435</t>
  </si>
  <si>
    <t xml:space="preserve">georgede</t>
  </si>
  <si>
    <t xml:space="preserve">Petrocom Energy Group Limited</t>
  </si>
  <si>
    <t xml:space="preserve">roncampb</t>
  </si>
  <si>
    <t xml:space="preserve">VB8042.1</t>
  </si>
  <si>
    <t xml:space="preserve">Coral Energy Canada Inc.</t>
  </si>
  <si>
    <t xml:space="preserve">shane2001</t>
  </si>
  <si>
    <t xml:space="preserve">VB8041.1</t>
  </si>
  <si>
    <t xml:space="preserve">PATTILLO</t>
  </si>
  <si>
    <t xml:space="preserve">VB8043.1</t>
  </si>
  <si>
    <t xml:space="preserve">bhofman99</t>
  </si>
  <si>
    <t xml:space="preserve">VB8045.1</t>
  </si>
  <si>
    <t xml:space="preserve">US Pwr Phy CAISO SP15 Peak               Jun01           USD/MWh</t>
  </si>
  <si>
    <t xml:space="preserve">TODREHER</t>
  </si>
  <si>
    <t xml:space="preserve">JRICHTE</t>
  </si>
  <si>
    <t xml:space="preserve">marytuttle</t>
  </si>
  <si>
    <t xml:space="preserve">VB8046.1</t>
  </si>
  <si>
    <t xml:space="preserve">txuetckbb</t>
  </si>
  <si>
    <t xml:space="preserve">TC2SHANDY</t>
  </si>
  <si>
    <t xml:space="preserve">ADM02409</t>
  </si>
  <si>
    <t xml:space="preserve">VB8048.1</t>
  </si>
  <si>
    <t xml:space="preserve">Arizona Public Service Company</t>
  </si>
  <si>
    <t xml:space="preserve">THERESAC</t>
  </si>
  <si>
    <t xml:space="preserve">VB8050.1 / 807458</t>
  </si>
  <si>
    <t xml:space="preserve">VB8052.1</t>
  </si>
  <si>
    <t xml:space="preserve">VB8051.1</t>
  </si>
  <si>
    <t xml:space="preserve">lwilliams</t>
  </si>
  <si>
    <t xml:space="preserve">ADM44050</t>
  </si>
  <si>
    <t xml:space="preserve">ppa00001</t>
  </si>
  <si>
    <t xml:space="preserve">VB8053.1</t>
  </si>
  <si>
    <t xml:space="preserve">EPMELPfjs</t>
  </si>
  <si>
    <t xml:space="preserve">VB8054.1</t>
  </si>
  <si>
    <t xml:space="preserve">Astra Power, LLC</t>
  </si>
  <si>
    <t xml:space="preserve">ceweyman</t>
  </si>
  <si>
    <t xml:space="preserve">US Gas Basis     NGI PGE CtyGate         Jun01           USD/MM</t>
  </si>
  <si>
    <t xml:space="preserve">FERMIS</t>
  </si>
  <si>
    <t xml:space="preserve">FT - North West</t>
  </si>
  <si>
    <t xml:space="preserve">VB8055.1</t>
  </si>
  <si>
    <t xml:space="preserve">TROONEYT</t>
  </si>
  <si>
    <t xml:space="preserve">dread2000</t>
  </si>
  <si>
    <t xml:space="preserve">PowerMAS</t>
  </si>
  <si>
    <t xml:space="preserve">toerner01</t>
  </si>
  <si>
    <t xml:space="preserve">VB8056.1 / 807474</t>
  </si>
  <si>
    <t xml:space="preserve">VB8057.1</t>
  </si>
  <si>
    <t xml:space="preserve">VB8058.1</t>
  </si>
  <si>
    <t xml:space="preserve">VB8060.1</t>
  </si>
  <si>
    <t xml:space="preserve">kzanaboni</t>
  </si>
  <si>
    <t xml:space="preserve">robpitts</t>
  </si>
  <si>
    <t xml:space="preserve">VB8061.1</t>
  </si>
  <si>
    <t xml:space="preserve">robmacinc</t>
  </si>
  <si>
    <t xml:space="preserve">MELISA94</t>
  </si>
  <si>
    <t xml:space="preserve">US Gas Basis     GD/D TZ6NY-HHub         25-31May01      USD/MM</t>
  </si>
  <si>
    <t xml:space="preserve">VB8063.1</t>
  </si>
  <si>
    <t xml:space="preserve">VB8064.1</t>
  </si>
  <si>
    <t xml:space="preserve">CBOHN010</t>
  </si>
  <si>
    <t xml:space="preserve">Nexen Marketing</t>
  </si>
  <si>
    <t xml:space="preserve">US Gas Basis     NWPL RkyMtn             Nov01-Mar02     USD/MM</t>
  </si>
  <si>
    <t xml:space="preserve">wenarchukj</t>
  </si>
  <si>
    <t xml:space="preserve">VB8066.1</t>
  </si>
  <si>
    <t xml:space="preserve">Merrill Lynch Capital Services, Inc.</t>
  </si>
  <si>
    <t xml:space="preserve">dscmlcom</t>
  </si>
  <si>
    <t xml:space="preserve">VB8067.1</t>
  </si>
  <si>
    <t xml:space="preserve">e prime, inc.</t>
  </si>
  <si>
    <t xml:space="preserve">EPRIME29</t>
  </si>
  <si>
    <t xml:space="preserve">US Gas Basis     GD/M Mich Con           Nov01-Mar02     USD/MM</t>
  </si>
  <si>
    <t xml:space="preserve">brendanc</t>
  </si>
  <si>
    <t xml:space="preserve">GSTOREY</t>
  </si>
  <si>
    <t xml:space="preserve">FT-ONTARIO</t>
  </si>
  <si>
    <t xml:space="preserve">VB8069.1</t>
  </si>
  <si>
    <t xml:space="preserve">VB8071.1</t>
  </si>
  <si>
    <t xml:space="preserve">VB8072.1</t>
  </si>
  <si>
    <t xml:space="preserve">VB8073.1</t>
  </si>
  <si>
    <t xml:space="preserve">Bank of America, National Association</t>
  </si>
  <si>
    <t xml:space="preserve">damian41</t>
  </si>
  <si>
    <t xml:space="preserve">VB8074.1</t>
  </si>
  <si>
    <t xml:space="preserve">RPREVATT</t>
  </si>
  <si>
    <t xml:space="preserve">VB8077.1</t>
  </si>
  <si>
    <t xml:space="preserve">sjt00001</t>
  </si>
  <si>
    <t xml:space="preserve">VB8075.1</t>
  </si>
  <si>
    <t xml:space="preserve">VB8076.1</t>
  </si>
  <si>
    <t xml:space="preserve">UETINGAS01</t>
  </si>
  <si>
    <t xml:space="preserve">US Gas Phy       OGT                     25May01         USD/MM</t>
  </si>
  <si>
    <t xml:space="preserve">TOMSAX01</t>
  </si>
  <si>
    <t xml:space="preserve">Martinjan</t>
  </si>
  <si>
    <t xml:space="preserve">KFRIEDRICH</t>
  </si>
  <si>
    <t xml:space="preserve">Nicor Gas Company</t>
  </si>
  <si>
    <t xml:space="preserve">mmc12345</t>
  </si>
  <si>
    <t xml:space="preserve">VB8078.1 / 807524</t>
  </si>
  <si>
    <t xml:space="preserve">EPRIME26</t>
  </si>
  <si>
    <t xml:space="preserve">sharibri</t>
  </si>
  <si>
    <t xml:space="preserve">pces5051</t>
  </si>
  <si>
    <t xml:space="preserve">petverma</t>
  </si>
  <si>
    <t xml:space="preserve">VB8081.1</t>
  </si>
  <si>
    <t xml:space="preserve">wsh00001</t>
  </si>
  <si>
    <t xml:space="preserve">VB8082.1</t>
  </si>
  <si>
    <t xml:space="preserve">ADM38449</t>
  </si>
  <si>
    <t xml:space="preserve">arvanitis1</t>
  </si>
  <si>
    <t xml:space="preserve">mikeflores</t>
  </si>
  <si>
    <t xml:space="preserve">VB8084.1</t>
  </si>
  <si>
    <t xml:space="preserve">markgriff</t>
  </si>
  <si>
    <t xml:space="preserve">VB8085.1</t>
  </si>
  <si>
    <t xml:space="preserve">VB8086.1</t>
  </si>
  <si>
    <t xml:space="preserve">VB8088.1</t>
  </si>
  <si>
    <t xml:space="preserve">VB8087.1</t>
  </si>
  <si>
    <t xml:space="preserve">pces5054</t>
  </si>
  <si>
    <t xml:space="preserve">UK Gas Phy       NBP WkD                 29May01-01Jun01 p/th</t>
  </si>
  <si>
    <t xml:space="preserve">VB8091.1</t>
  </si>
  <si>
    <t xml:space="preserve">mhorowitz</t>
  </si>
  <si>
    <t xml:space="preserve">VB8094.1</t>
  </si>
  <si>
    <t xml:space="preserve">VB8092.1</t>
  </si>
  <si>
    <t xml:space="preserve">ADM27493</t>
  </si>
  <si>
    <t xml:space="preserve">VB8093.1</t>
  </si>
  <si>
    <t xml:space="preserve">AQUILA1074</t>
  </si>
  <si>
    <t xml:space="preserve">VB8095.1</t>
  </si>
  <si>
    <t xml:space="preserve">Coast Energy Group, a division of Cornerstone Propane, L.P.</t>
  </si>
  <si>
    <t xml:space="preserve">buckdiers</t>
  </si>
  <si>
    <t xml:space="preserve">gturrent1</t>
  </si>
  <si>
    <t xml:space="preserve">US Pwr Phy CAISO NP15 Peak               Jul01           USD/MWh</t>
  </si>
  <si>
    <t xml:space="preserve">MSIECKHAUS</t>
  </si>
  <si>
    <t xml:space="preserve">VB8096.1</t>
  </si>
  <si>
    <t xml:space="preserve">CHRISBOSCO</t>
  </si>
  <si>
    <t xml:space="preserve">ZHWF0S01</t>
  </si>
  <si>
    <t xml:space="preserve">Firm Trading Bridgeline Gas Marketing</t>
  </si>
  <si>
    <t xml:space="preserve">ADM84149</t>
  </si>
  <si>
    <t xml:space="preserve">VB8097.1</t>
  </si>
  <si>
    <t xml:space="preserve">VB8101.1</t>
  </si>
  <si>
    <t xml:space="preserve">VB8099.1</t>
  </si>
  <si>
    <t xml:space="preserve">JPASTORE</t>
  </si>
  <si>
    <t xml:space="preserve">VB8103.1</t>
  </si>
  <si>
    <t xml:space="preserve">VB8100.1</t>
  </si>
  <si>
    <t xml:space="preserve">NEALWOOD</t>
  </si>
  <si>
    <t xml:space="preserve">VB8102.1</t>
  </si>
  <si>
    <t xml:space="preserve">VB8104.1</t>
  </si>
  <si>
    <t xml:space="preserve">VB8105.1</t>
  </si>
  <si>
    <t xml:space="preserve">VB8106.1</t>
  </si>
  <si>
    <t xml:space="preserve">Reliant Energy Services Canada Ltd.</t>
  </si>
  <si>
    <t xml:space="preserve">CAN Gas Phy Fwd Firm West &lt; or = 1Mo</t>
  </si>
  <si>
    <t xml:space="preserve">CAN Gas Phy      NIT                     Jun01           CAD/GJ</t>
  </si>
  <si>
    <t xml:space="preserve">Canadian Dollars</t>
  </si>
  <si>
    <t xml:space="preserve">williamw</t>
  </si>
  <si>
    <t xml:space="preserve">MCOWAN</t>
  </si>
  <si>
    <t xml:space="preserve">EC-IM Canada West</t>
  </si>
  <si>
    <t xml:space="preserve">NYSPower</t>
  </si>
  <si>
    <t xml:space="preserve">MCGAUGHEY1</t>
  </si>
  <si>
    <t xml:space="preserve">VB8108.1</t>
  </si>
  <si>
    <t xml:space="preserve">stratton</t>
  </si>
  <si>
    <t xml:space="preserve">HS Energy Services, Inc.</t>
  </si>
  <si>
    <t xml:space="preserve">JIMLK19641</t>
  </si>
  <si>
    <t xml:space="preserve">robmoore</t>
  </si>
  <si>
    <t xml:space="preserve">US Gas Phy       EP Blanco Avg           Jun01           USD/MM</t>
  </si>
  <si>
    <t xml:space="preserve">VB8109.1 / 807591</t>
  </si>
  <si>
    <t xml:space="preserve">VB8110.1</t>
  </si>
  <si>
    <t xml:space="preserve">VB8111.1</t>
  </si>
  <si>
    <t xml:space="preserve">VB8112.1</t>
  </si>
  <si>
    <t xml:space="preserve">KBENJAMIN1</t>
  </si>
  <si>
    <t xml:space="preserve">txuetcje</t>
  </si>
  <si>
    <t xml:space="preserve">VB8115.1</t>
  </si>
  <si>
    <t xml:space="preserve">cindybisho</t>
  </si>
  <si>
    <t xml:space="preserve">EPMELPgs</t>
  </si>
  <si>
    <t xml:space="preserve">VB8116.1</t>
  </si>
  <si>
    <t xml:space="preserve">VB8117.1</t>
  </si>
  <si>
    <t xml:space="preserve">aepes203</t>
  </si>
  <si>
    <t xml:space="preserve">VB8119.1</t>
  </si>
  <si>
    <t xml:space="preserve">US Gas Basis     HHub                    Jun01           USD/MM</t>
  </si>
  <si>
    <t xml:space="preserve">SBRAWNE</t>
  </si>
  <si>
    <t xml:space="preserve">FT-East</t>
  </si>
  <si>
    <t xml:space="preserve">VB8118.1</t>
  </si>
  <si>
    <t xml:space="preserve">lesliehyne</t>
  </si>
  <si>
    <t xml:space="preserve">Ashland Specialty Chemicals Company</t>
  </si>
  <si>
    <t xml:space="preserve">ADM07229</t>
  </si>
  <si>
    <t xml:space="preserve">Wisconsin Gas Company</t>
  </si>
  <si>
    <t xml:space="preserve">JFuller99</t>
  </si>
  <si>
    <t xml:space="preserve">VB8122.1</t>
  </si>
  <si>
    <t xml:space="preserve">VB8121.1</t>
  </si>
  <si>
    <t xml:space="preserve">US Gas Phy Index Mich Con NL1            Jun01           USD/MM</t>
  </si>
  <si>
    <t xml:space="preserve">VB8124.1 / 807624</t>
  </si>
  <si>
    <t xml:space="preserve">pces5126</t>
  </si>
  <si>
    <t xml:space="preserve">US Gas Basis     TETCO M3                Jun01           USD/MM</t>
  </si>
  <si>
    <t xml:space="preserve">VB8123.1</t>
  </si>
  <si>
    <t xml:space="preserve">VB8125.1</t>
  </si>
  <si>
    <t xml:space="preserve">tsamaska</t>
  </si>
  <si>
    <t xml:space="preserve">TransAlta Energy Marketing Corp.</t>
  </si>
  <si>
    <t xml:space="preserve">CAN Power Fin Swap</t>
  </si>
  <si>
    <t xml:space="preserve">CAN Pwr Swap     PPoA Flat               25May01         CAD/MWh</t>
  </si>
  <si>
    <t xml:space="preserve">MWh (Canada)</t>
  </si>
  <si>
    <t xml:space="preserve">christemp</t>
  </si>
  <si>
    <t xml:space="preserve">BGREENI</t>
  </si>
  <si>
    <t xml:space="preserve">ST Alberta</t>
  </si>
  <si>
    <t xml:space="preserve">CAN Gas Phy      NIT                     24May01         CAD/GJ</t>
  </si>
  <si>
    <t xml:space="preserve">ngeerds01</t>
  </si>
  <si>
    <t xml:space="preserve">RWATT</t>
  </si>
  <si>
    <t xml:space="preserve">DAVSMITH</t>
  </si>
  <si>
    <t xml:space="preserve">VB8126.1</t>
  </si>
  <si>
    <t xml:space="preserve">Electrabel SA</t>
  </si>
  <si>
    <t xml:space="preserve">BEL Gas Phy      ZEE HUB                 25May01         p/th</t>
  </si>
  <si>
    <t xml:space="preserve">ADM67970</t>
  </si>
  <si>
    <t xml:space="preserve">BANKYBRAD</t>
  </si>
  <si>
    <t xml:space="preserve">VB8127.1</t>
  </si>
  <si>
    <t xml:space="preserve">NORTHTRA</t>
  </si>
  <si>
    <t xml:space="preserve">jfortune</t>
  </si>
  <si>
    <t xml:space="preserve">US Gas Phy       NGPL AmarilloML         25May01         USD/MM</t>
  </si>
  <si>
    <t xml:space="preserve">ENA-IM Mid Central North</t>
  </si>
  <si>
    <t xml:space="preserve">VB8128.1</t>
  </si>
  <si>
    <t xml:space="preserve">VB8129.1</t>
  </si>
  <si>
    <t xml:space="preserve">BP Amoco Chemical Company</t>
  </si>
  <si>
    <t xml:space="preserve">Petchems</t>
  </si>
  <si>
    <t xml:space="preserve">US NitToluene Fin Swap</t>
  </si>
  <si>
    <t xml:space="preserve">US NitTol Swap   CMAI Spot               Jul01           USD/Gl-b</t>
  </si>
  <si>
    <t xml:space="preserve">Gallon</t>
  </si>
  <si>
    <t xml:space="preserve">ADM32792</t>
  </si>
  <si>
    <t xml:space="preserve">AMETRY</t>
  </si>
  <si>
    <t xml:space="preserve">Toluene</t>
  </si>
  <si>
    <t xml:space="preserve">txuetcdc</t>
  </si>
  <si>
    <t xml:space="preserve">jbroyles</t>
  </si>
  <si>
    <t xml:space="preserve">VB8130.1</t>
  </si>
  <si>
    <t xml:space="preserve">VB8132.1</t>
  </si>
  <si>
    <t xml:space="preserve">VB8134.1</t>
  </si>
  <si>
    <t xml:space="preserve">CRAIGDUKE</t>
  </si>
  <si>
    <t xml:space="preserve">ALANHUDSON</t>
  </si>
  <si>
    <t xml:space="preserve">VB8137.1</t>
  </si>
  <si>
    <t xml:space="preserve">VB8138.1</t>
  </si>
  <si>
    <t xml:space="preserve">NGC12345</t>
  </si>
  <si>
    <t xml:space="preserve">VB8139.1</t>
  </si>
  <si>
    <t xml:space="preserve">VB8141.1</t>
  </si>
  <si>
    <t xml:space="preserve">ConAgra Energy Services, Inc.</t>
  </si>
  <si>
    <t xml:space="preserve">JALTILIO</t>
  </si>
  <si>
    <t xml:space="preserve">VB8144.1</t>
  </si>
  <si>
    <t xml:space="preserve">scottduff</t>
  </si>
  <si>
    <t xml:space="preserve">US Crude WTI Cal Spd Fin Swap</t>
  </si>
  <si>
    <t xml:space="preserve">US WTI Cal Swap  Spread NX2              Jul-Aug 01      USD/bbl</t>
  </si>
  <si>
    <t xml:space="preserve">DOMESTIC2</t>
  </si>
  <si>
    <t xml:space="preserve">PDANAHER</t>
  </si>
  <si>
    <t xml:space="preserve">PHYOIL - Price</t>
  </si>
  <si>
    <t xml:space="preserve">VB8143.1</t>
  </si>
  <si>
    <t xml:space="preserve">jh1825ps</t>
  </si>
  <si>
    <t xml:space="preserve">VB8146.1</t>
  </si>
  <si>
    <t xml:space="preserve">GLOVERBJ</t>
  </si>
  <si>
    <t xml:space="preserve">VB8149.1</t>
  </si>
  <si>
    <t xml:space="preserve">VB8148.1</t>
  </si>
  <si>
    <t xml:space="preserve">VB8152.1</t>
  </si>
  <si>
    <t xml:space="preserve">US Pwr Phy Firm  SOCO Peak               Sep01           USD/MWh</t>
  </si>
  <si>
    <t xml:space="preserve">VB8153.1</t>
  </si>
  <si>
    <t xml:space="preserve">VB8156.1</t>
  </si>
  <si>
    <t xml:space="preserve">EASTDESK6</t>
  </si>
  <si>
    <t xml:space="preserve">VB8158.1</t>
  </si>
  <si>
    <t xml:space="preserve">jwhitnah</t>
  </si>
  <si>
    <t xml:space="preserve">VB8160.1</t>
  </si>
  <si>
    <t xml:space="preserve">Crosstex Energy Services, Ltd.</t>
  </si>
  <si>
    <t xml:space="preserve">ADM14275</t>
  </si>
  <si>
    <t xml:space="preserve">schottbt</t>
  </si>
  <si>
    <t xml:space="preserve">Engage Energy Canada L.P.</t>
  </si>
  <si>
    <t xml:space="preserve">CAN Pwr Swap     PPoA Peak               26-31May01      CAD/MWh</t>
  </si>
  <si>
    <t xml:space="preserve">wespower</t>
  </si>
  <si>
    <t xml:space="preserve">Burlington Resources Trading Inc.</t>
  </si>
  <si>
    <t xml:space="preserve">brtrader03</t>
  </si>
  <si>
    <t xml:space="preserve">Nicor Enerchange, LLC</t>
  </si>
  <si>
    <t xml:space="preserve">ADM83303</t>
  </si>
  <si>
    <t xml:space="preserve">VB8163.1</t>
  </si>
  <si>
    <t xml:space="preserve">VB8162.1</t>
  </si>
  <si>
    <t xml:space="preserve">Sprague Energy Corp.</t>
  </si>
  <si>
    <t xml:space="preserve">RICHARDCOC</t>
  </si>
  <si>
    <t xml:space="preserve">VB8164.1 / 807686</t>
  </si>
  <si>
    <t xml:space="preserve">IGI Resources, Inc.</t>
  </si>
  <si>
    <t xml:space="preserve">LORIPIGI</t>
  </si>
  <si>
    <t xml:space="preserve">HAUEISEN</t>
  </si>
  <si>
    <t xml:space="preserve">Glencore Ltd.</t>
  </si>
  <si>
    <t xml:space="preserve">ADM48210</t>
  </si>
  <si>
    <t xml:space="preserve">VB8165.1</t>
  </si>
  <si>
    <t xml:space="preserve">ADM45135</t>
  </si>
  <si>
    <t xml:space="preserve">VB8166.1</t>
  </si>
  <si>
    <t xml:space="preserve">JBULRICH</t>
  </si>
  <si>
    <t xml:space="preserve">VB8167.1</t>
  </si>
  <si>
    <t xml:space="preserve">Amerex Power, Ltd.</t>
  </si>
  <si>
    <t xml:space="preserve">MSCH1234</t>
  </si>
  <si>
    <t xml:space="preserve">VB8168.1</t>
  </si>
  <si>
    <t xml:space="preserve">craigwest</t>
  </si>
  <si>
    <t xml:space="preserve">EPMELPbp</t>
  </si>
  <si>
    <t xml:space="preserve">JTREADWAY</t>
  </si>
  <si>
    <t xml:space="preserve">US Gas Phy       EPNG Keystone           Jun01           USD/MM</t>
  </si>
  <si>
    <t xml:space="preserve">VB8169.1 / 807713</t>
  </si>
  <si>
    <t xml:space="preserve">Mirant Americas Energy Marketing Canada, Ltd.</t>
  </si>
  <si>
    <t xml:space="preserve">CAN Gas Phy      Hntgdn                  25May01         USD/MM</t>
  </si>
  <si>
    <t xml:space="preserve">chichan2</t>
  </si>
  <si>
    <t xml:space="preserve">CCLARK5</t>
  </si>
  <si>
    <t xml:space="preserve">EC - IM Canada BC</t>
  </si>
  <si>
    <t xml:space="preserve">Phibro Inc.</t>
  </si>
  <si>
    <t xml:space="preserve">SPENCERV</t>
  </si>
  <si>
    <t xml:space="preserve">powerexgas</t>
  </si>
  <si>
    <t xml:space="preserve">Koch Petroleum Group, L.P.</t>
  </si>
  <si>
    <t xml:space="preserve">DTD Brent vs.    IPE Frontline           Sep01           USD/bbl</t>
  </si>
  <si>
    <t xml:space="preserve">fouqueta01</t>
  </si>
  <si>
    <t xml:space="preserve">VB8170.1</t>
  </si>
  <si>
    <t xml:space="preserve">VB8171.1</t>
  </si>
  <si>
    <t xml:space="preserve">VB8175.1</t>
  </si>
  <si>
    <t xml:space="preserve">DBARRETT</t>
  </si>
  <si>
    <t xml:space="preserve">VB8174.1</t>
  </si>
  <si>
    <t xml:space="preserve">VB8173.1</t>
  </si>
  <si>
    <t xml:space="preserve">US Pwr Phy Unp B ERCOT Peak              Jan-Feb02       USD/MWh</t>
  </si>
  <si>
    <t xml:space="preserve">txuetcas</t>
  </si>
  <si>
    <t xml:space="preserve">tombrown</t>
  </si>
  <si>
    <t xml:space="preserve">WILSHUSEN</t>
  </si>
  <si>
    <t xml:space="preserve">US Pwr Fin Swap  PJM W IntC Peak         Jun01           USD/MWh</t>
  </si>
  <si>
    <t xml:space="preserve">VB8180.1 / 807735</t>
  </si>
  <si>
    <t xml:space="preserve">EPMELPjpp</t>
  </si>
  <si>
    <t xml:space="preserve">DOMESTIC1</t>
  </si>
  <si>
    <t xml:space="preserve">VB8181.1</t>
  </si>
  <si>
    <t xml:space="preserve">Premstar Energy Canada Ltd</t>
  </si>
  <si>
    <t xml:space="preserve">DLPECL02</t>
  </si>
  <si>
    <t xml:space="preserve">VB8182.1</t>
  </si>
  <si>
    <t xml:space="preserve">LITNER01</t>
  </si>
  <si>
    <t xml:space="preserve">TMVWTC01</t>
  </si>
  <si>
    <t xml:space="preserve">US Gas Basis     NGI Chicago             Jun01           USD/MM</t>
  </si>
  <si>
    <t xml:space="preserve">ADM66046</t>
  </si>
  <si>
    <t xml:space="preserve">VB8183.1</t>
  </si>
  <si>
    <t xml:space="preserve">VB8186.1</t>
  </si>
  <si>
    <t xml:space="preserve">VB8189.1</t>
  </si>
  <si>
    <t xml:space="preserve">VB8190.1</t>
  </si>
  <si>
    <t xml:space="preserve">lafrance</t>
  </si>
  <si>
    <t xml:space="preserve">VB8187.1</t>
  </si>
  <si>
    <t xml:space="preserve">Washington Gas Energy Services, Inc.</t>
  </si>
  <si>
    <t xml:space="preserve">ADM44241</t>
  </si>
  <si>
    <t xml:space="preserve">Collinscin</t>
  </si>
  <si>
    <t xml:space="preserve">VB8192.1</t>
  </si>
  <si>
    <t xml:space="preserve">bbrent01</t>
  </si>
  <si>
    <t xml:space="preserve">US Gas Phy       TETCO ELA               25-31May01      USD/MM</t>
  </si>
  <si>
    <t xml:space="preserve">Adams Resources Marketing, Ltd.</t>
  </si>
  <si>
    <t xml:space="preserve">KENTRADES1</t>
  </si>
  <si>
    <t xml:space="preserve">DILLABOUGH</t>
  </si>
  <si>
    <t xml:space="preserve">US Gas Fin Opt   NYMEX        EC6.0      Aug01           USD/MM-L</t>
  </si>
  <si>
    <t xml:space="preserve">VB8203.1</t>
  </si>
  <si>
    <t xml:space="preserve">EPMELPmw</t>
  </si>
  <si>
    <t xml:space="preserve">shanelee</t>
  </si>
  <si>
    <t xml:space="preserve">VB8206.1</t>
  </si>
  <si>
    <t xml:space="preserve">wethering</t>
  </si>
  <si>
    <t xml:space="preserve">VB8205.1</t>
  </si>
  <si>
    <t xml:space="preserve">VB8211.1</t>
  </si>
  <si>
    <t xml:space="preserve">TransCanada Energy Financial Products Limited</t>
  </si>
  <si>
    <t xml:space="preserve">BRESEE00</t>
  </si>
  <si>
    <t xml:space="preserve">VB8212.1</t>
  </si>
  <si>
    <t xml:space="preserve">CAN Gas Phy      Station 2               25May01         CAD/GJ</t>
  </si>
  <si>
    <t xml:space="preserve">VB8214.1</t>
  </si>
  <si>
    <t xml:space="preserve">VB8216.1</t>
  </si>
  <si>
    <t xml:space="preserve">US Pwr Phy Firm  NEPOOL Peak             Jul-Aug01       USD/MWh</t>
  </si>
  <si>
    <t xml:space="preserve">bucht00001</t>
  </si>
  <si>
    <t xml:space="preserve">DDAVIS</t>
  </si>
  <si>
    <t xml:space="preserve">GREGHHHH</t>
  </si>
  <si>
    <t xml:space="preserve">WARNERTODD</t>
  </si>
  <si>
    <t xml:space="preserve">VB8220.1</t>
  </si>
  <si>
    <t xml:space="preserve">Summit Natural Gas, LLP</t>
  </si>
  <si>
    <t xml:space="preserve">ADM05645</t>
  </si>
  <si>
    <t xml:space="preserve">Lenmore Inc</t>
  </si>
  <si>
    <t xml:space="preserve">Al LME Reg.      Contract                20Jun01         USD/mt-L</t>
  </si>
  <si>
    <t xml:space="preserve">ADM74404</t>
  </si>
  <si>
    <t xml:space="preserve">SPELLMAN</t>
  </si>
  <si>
    <t xml:space="preserve">US Gas Phy       Waha                    Jun01           USD/MM</t>
  </si>
  <si>
    <t xml:space="preserve">TIMMYSMALL</t>
  </si>
  <si>
    <t xml:space="preserve">ENA-IM WAHA</t>
  </si>
  <si>
    <t xml:space="preserve">VB8222.1 / 807823</t>
  </si>
  <si>
    <t xml:space="preserve">US Gas Phy       TENN 800                25-31May01      USD/MM</t>
  </si>
  <si>
    <t xml:space="preserve">VB8224.1</t>
  </si>
  <si>
    <t xml:space="preserve">VB8226.1</t>
  </si>
  <si>
    <t xml:space="preserve">US Gas Phy       Iroquois Z2             Jun01           USD/MM</t>
  </si>
  <si>
    <t xml:space="preserve">grecoinc</t>
  </si>
  <si>
    <t xml:space="preserve">ENA-IM ME NEW ENGLAND</t>
  </si>
  <si>
    <t xml:space="preserve">VB8229.1 / 807840</t>
  </si>
  <si>
    <t xml:space="preserve">SCHRIMSHER</t>
  </si>
  <si>
    <t xml:space="preserve">VB8227.1</t>
  </si>
  <si>
    <t xml:space="preserve">VB8230.1</t>
  </si>
  <si>
    <t xml:space="preserve">erdelsing</t>
  </si>
  <si>
    <t xml:space="preserve">Highland Energy Company</t>
  </si>
  <si>
    <t xml:space="preserve">ADM86284</t>
  </si>
  <si>
    <t xml:space="preserve">JOEGRAHAM</t>
  </si>
  <si>
    <t xml:space="preserve">VB8232.1</t>
  </si>
  <si>
    <t xml:space="preserve">US Gas Phy Index GD/D Dom South          25May01         USD/MM</t>
  </si>
  <si>
    <t xml:space="preserve">benninger</t>
  </si>
  <si>
    <t xml:space="preserve">US Gas Fin Opt   NYMEX        EP4.0      Jul01           USD/MM-L</t>
  </si>
  <si>
    <t xml:space="preserve">VB8234.1</t>
  </si>
  <si>
    <t xml:space="preserve">VB8236.1</t>
  </si>
  <si>
    <t xml:space="preserve">Niagara Mohawk Energy Marketing, Inc.</t>
  </si>
  <si>
    <t xml:space="preserve">LITTLEJOE</t>
  </si>
  <si>
    <t xml:space="preserve">VB8237.1</t>
  </si>
  <si>
    <t xml:space="preserve">JAYMUNSIE</t>
  </si>
  <si>
    <t xml:space="preserve">NUIEBJOP</t>
  </si>
  <si>
    <t xml:space="preserve">johnlewis</t>
  </si>
  <si>
    <t xml:space="preserve">CAN Gas Phy      NIT                     25-31May01      CAD/GJ</t>
  </si>
  <si>
    <t xml:space="preserve">VB8238.1</t>
  </si>
  <si>
    <t xml:space="preserve">US Gas Phy       OGT                     25-31May01      USD/MM</t>
  </si>
  <si>
    <t xml:space="preserve">LAURAEES</t>
  </si>
  <si>
    <t xml:space="preserve">VB8240.1</t>
  </si>
  <si>
    <t xml:space="preserve">NICOLEBR</t>
  </si>
  <si>
    <t xml:space="preserve">JOSEPHHE</t>
  </si>
  <si>
    <t xml:space="preserve">Penn West Petroleum</t>
  </si>
  <si>
    <t xml:space="preserve">ADM00359</t>
  </si>
  <si>
    <t xml:space="preserve">VB8242.1 / 807885</t>
  </si>
  <si>
    <t xml:space="preserve">mgbrooks</t>
  </si>
  <si>
    <t xml:space="preserve">VB8243.1</t>
  </si>
  <si>
    <t xml:space="preserve">Florida Power &amp; Light Company</t>
  </si>
  <si>
    <t xml:space="preserve">rajlall2</t>
  </si>
  <si>
    <t xml:space="preserve">VB8244.1</t>
  </si>
  <si>
    <t xml:space="preserve">US Gas Basis     NWPL RkyMtn             Jun01           USD/MM</t>
  </si>
  <si>
    <t xml:space="preserve">ADM90030</t>
  </si>
  <si>
    <t xml:space="preserve">VB8245.1</t>
  </si>
  <si>
    <t xml:space="preserve">US Pwr Phy Firm  NEPOOL Peak             Oct-Dec01       USD/MWh</t>
  </si>
  <si>
    <t xml:space="preserve">STVDIXON</t>
  </si>
  <si>
    <t xml:space="preserve">jwashabaug</t>
  </si>
  <si>
    <t xml:space="preserve">SHIREMAN</t>
  </si>
  <si>
    <t xml:space="preserve">VB8246.1 / 807906</t>
  </si>
  <si>
    <t xml:space="preserve">VB8250.1</t>
  </si>
  <si>
    <t xml:space="preserve">DOMESTIC</t>
  </si>
  <si>
    <t xml:space="preserve">WHALENMIKE</t>
  </si>
  <si>
    <t xml:space="preserve">VB8251.1</t>
  </si>
  <si>
    <t xml:space="preserve">CAN Gas Phy Basis Firm East &gt;1Mo&lt;1Yr</t>
  </si>
  <si>
    <t xml:space="preserve">CAN Gas PhyBasis Dawn                    Nov01-Mar02     USD/MM</t>
  </si>
  <si>
    <t xml:space="preserve">STEVEBUT</t>
  </si>
  <si>
    <t xml:space="preserve">VB8252.1 / 807920</t>
  </si>
  <si>
    <t xml:space="preserve">RANGER123</t>
  </si>
  <si>
    <t xml:space="preserve">rjvandamp</t>
  </si>
  <si>
    <t xml:space="preserve">VB8255.1 / 807927</t>
  </si>
  <si>
    <t xml:space="preserve">VB8256.1</t>
  </si>
  <si>
    <t xml:space="preserve">VB8257.1</t>
  </si>
  <si>
    <t xml:space="preserve">VB8258.1</t>
  </si>
  <si>
    <t xml:space="preserve">Robbinsk</t>
  </si>
  <si>
    <t xml:space="preserve">South Jersey Resources Group LLC</t>
  </si>
  <si>
    <t xml:space="preserve">US Gas Phy       TCO Pool                Jun01           USD/MM</t>
  </si>
  <si>
    <t xml:space="preserve">ADM75164</t>
  </si>
  <si>
    <t xml:space="preserve">VB8261.1 / 807945</t>
  </si>
  <si>
    <t xml:space="preserve">ADM42855</t>
  </si>
  <si>
    <t xml:space="preserve">ROBKEHOE</t>
  </si>
  <si>
    <t xml:space="preserve">VB8264.1 / 807947</t>
  </si>
  <si>
    <t xml:space="preserve">Lutzchris</t>
  </si>
  <si>
    <t xml:space="preserve">rjvandam</t>
  </si>
  <si>
    <t xml:space="preserve">VB8267.1</t>
  </si>
  <si>
    <t xml:space="preserve">ageorge001</t>
  </si>
  <si>
    <t xml:space="preserve">VB8265.1 / 807950</t>
  </si>
  <si>
    <t xml:space="preserve">VB8266.1 / 807952</t>
  </si>
  <si>
    <t xml:space="preserve">NALEAF11</t>
  </si>
  <si>
    <t xml:space="preserve">VB8268.1</t>
  </si>
  <si>
    <t xml:space="preserve">VB8270.1</t>
  </si>
  <si>
    <t xml:space="preserve">Pinnacle West Capital Corporation</t>
  </si>
  <si>
    <t xml:space="preserve">US Pwr Phy Firm  PALVE OffPk             Sep01           USD/MWh</t>
  </si>
  <si>
    <t xml:space="preserve">BILLYMAC</t>
  </si>
  <si>
    <t xml:space="preserve">MDRISC3</t>
  </si>
  <si>
    <t xml:space="preserve">SCHWERTNER</t>
  </si>
  <si>
    <t xml:space="preserve">US Pwr Phy Firm  PALVE OffPk             Jul01           USD/MWh</t>
  </si>
  <si>
    <t xml:space="preserve">DSTONEBE</t>
  </si>
  <si>
    <t xml:space="preserve">REAVISMAN</t>
  </si>
  <si>
    <t xml:space="preserve">lewislee</t>
  </si>
  <si>
    <t xml:space="preserve">VB8273.1</t>
  </si>
  <si>
    <t xml:space="preserve">VANOIRSCHO</t>
  </si>
  <si>
    <t xml:space="preserve">ADM18276</t>
  </si>
  <si>
    <t xml:space="preserve">VB8275.1</t>
  </si>
  <si>
    <t xml:space="preserve">bryangins</t>
  </si>
  <si>
    <t xml:space="preserve">VB8277.1</t>
  </si>
  <si>
    <t xml:space="preserve">stharper</t>
  </si>
  <si>
    <t xml:space="preserve">UETINGAS02</t>
  </si>
  <si>
    <t xml:space="preserve">LESLIE01</t>
  </si>
  <si>
    <t xml:space="preserve">VB8279.1</t>
  </si>
  <si>
    <t xml:space="preserve">US Gas Phy       SoCal EHR               Jun01           USD/MM</t>
  </si>
  <si>
    <t xml:space="preserve">VB8280.1 / 807993</t>
  </si>
  <si>
    <t xml:space="preserve">VB8281.1</t>
  </si>
  <si>
    <t xml:space="preserve">JLIPMAN1</t>
  </si>
  <si>
    <t xml:space="preserve">VB8283.1</t>
  </si>
  <si>
    <t xml:space="preserve">ADM73094</t>
  </si>
  <si>
    <t xml:space="preserve">VB8285.1</t>
  </si>
  <si>
    <t xml:space="preserve">AQUILA1003</t>
  </si>
  <si>
    <t xml:space="preserve">VB8286.1</t>
  </si>
  <si>
    <t xml:space="preserve">VB8288.1</t>
  </si>
  <si>
    <t xml:space="preserve">KEVINLEGG</t>
  </si>
  <si>
    <t xml:space="preserve">US Gas Basis     Reliant E               Jun01           USD/MM</t>
  </si>
  <si>
    <t xml:space="preserve">GREGTYSON</t>
  </si>
  <si>
    <t xml:space="preserve">Firm Trading Central</t>
  </si>
  <si>
    <t xml:space="preserve">VB8291.1</t>
  </si>
  <si>
    <t xml:space="preserve">AQUILA1014</t>
  </si>
  <si>
    <t xml:space="preserve">VB8292.1</t>
  </si>
  <si>
    <t xml:space="preserve">US Pwr Phy Firm  Entergy Peak            Jan-Feb02       USD/MWh</t>
  </si>
  <si>
    <t xml:space="preserve">MICGUIDO</t>
  </si>
  <si>
    <t xml:space="preserve">brentrookp</t>
  </si>
  <si>
    <t xml:space="preserve">Freundgord</t>
  </si>
  <si>
    <t xml:space="preserve">VB8295.1</t>
  </si>
  <si>
    <t xml:space="preserve">MIKELARSEN</t>
  </si>
  <si>
    <t xml:space="preserve">MIKETRADES</t>
  </si>
  <si>
    <t xml:space="preserve">eriksaaa</t>
  </si>
  <si>
    <t xml:space="preserve">US Gas Daily     HSC                     25-31May01      USD/MM</t>
  </si>
  <si>
    <t xml:space="preserve">VB8304.1</t>
  </si>
  <si>
    <t xml:space="preserve">johnwest</t>
  </si>
  <si>
    <t xml:space="preserve">US Gas Phy Index GD/D TCO Pool           25May01         USD/MM</t>
  </si>
  <si>
    <t xml:space="preserve">NADEAUBRAD</t>
  </si>
  <si>
    <t xml:space="preserve">VB8306.1</t>
  </si>
  <si>
    <t xml:space="preserve">VB8307.1</t>
  </si>
  <si>
    <t xml:space="preserve">VB8308.1</t>
  </si>
  <si>
    <t xml:space="preserve">VB8311.1</t>
  </si>
  <si>
    <t xml:space="preserve">DillardK</t>
  </si>
  <si>
    <t xml:space="preserve">ramcharger</t>
  </si>
  <si>
    <t xml:space="preserve">VB8313.1</t>
  </si>
  <si>
    <t xml:space="preserve">JRHEARNE</t>
  </si>
  <si>
    <t xml:space="preserve">US Gas Phy       Harper                  25May01         USD/MM</t>
  </si>
  <si>
    <t xml:space="preserve">MCCARTHY</t>
  </si>
  <si>
    <t xml:space="preserve">CMS Field Services, Inc.</t>
  </si>
  <si>
    <t xml:space="preserve">CMSKDG4935</t>
  </si>
  <si>
    <t xml:space="preserve">US Gas Basis     NGI Malin               Jun01           USD/MM</t>
  </si>
  <si>
    <t xml:space="preserve">Condonpatf</t>
  </si>
  <si>
    <t xml:space="preserve">VB8317.1</t>
  </si>
  <si>
    <t xml:space="preserve">US Gas Basis     NGPL TXOK               Jun01           USD/MM</t>
  </si>
  <si>
    <t xml:space="preserve">VB8318.1</t>
  </si>
  <si>
    <t xml:space="preserve">US Pwr Phy Firm  Entergy Peak            Oct-Dec02       USD/MWh</t>
  </si>
  <si>
    <t xml:space="preserve">CAN Gas Fin BasSwap</t>
  </si>
  <si>
    <t xml:space="preserve">CAN Gas Basis    Sumas                   Jul-Sep01       USD/MM</t>
  </si>
  <si>
    <t xml:space="preserve">rhoughton</t>
  </si>
  <si>
    <t xml:space="preserve">JMCKAY</t>
  </si>
  <si>
    <t xml:space="preserve">FT - CAND - EGSC - EA</t>
  </si>
  <si>
    <t xml:space="preserve">VB8326.1</t>
  </si>
  <si>
    <t xml:space="preserve">US Pwr Phy Firm  Entergy Peak            May02           USD/MWh</t>
  </si>
  <si>
    <t xml:space="preserve">VB8328.1</t>
  </si>
  <si>
    <t xml:space="preserve">brucewest</t>
  </si>
  <si>
    <t xml:space="preserve">jeffstone</t>
  </si>
  <si>
    <t xml:space="preserve">VB8330.1</t>
  </si>
  <si>
    <t xml:space="preserve">US Gas Basis     NGPL STX                Jun01           USD/MM</t>
  </si>
  <si>
    <t xml:space="preserve">JOHNKNOWS</t>
  </si>
  <si>
    <t xml:space="preserve">VB8332.1</t>
  </si>
  <si>
    <t xml:space="preserve">VB8333.1 / 808083</t>
  </si>
  <si>
    <t xml:space="preserve">US Gas Phy       HPL/AguaD               25May01         USD/MM</t>
  </si>
  <si>
    <t xml:space="preserve">bbharleyp</t>
  </si>
  <si>
    <t xml:space="preserve">KEVINGRADY</t>
  </si>
  <si>
    <t xml:space="preserve">VB8335.1</t>
  </si>
  <si>
    <t xml:space="preserve">SCOTTBISK</t>
  </si>
  <si>
    <t xml:space="preserve">davidwest</t>
  </si>
  <si>
    <t xml:space="preserve">VB8336.1</t>
  </si>
  <si>
    <t xml:space="preserve">CMCGRATH</t>
  </si>
  <si>
    <t xml:space="preserve">VB8337.1</t>
  </si>
  <si>
    <t xml:space="preserve">US Pwr Phy CAISO SP15 OffPk              Oct-Dec01       USD/MWh</t>
  </si>
  <si>
    <t xml:space="preserve">US Gas Daily     KatyPltTailgate         25-31May01      USD/MM</t>
  </si>
  <si>
    <t xml:space="preserve">JSTANTON</t>
  </si>
  <si>
    <t xml:space="preserve">FT-KATY</t>
  </si>
  <si>
    <t xml:space="preserve">VB8340.1</t>
  </si>
  <si>
    <t xml:space="preserve">CADILLAC</t>
  </si>
  <si>
    <t xml:space="preserve">VB8342.1</t>
  </si>
  <si>
    <t xml:space="preserve">jjjohnson</t>
  </si>
  <si>
    <t xml:space="preserve">US Gas Daily     Waha                    25-31May01      USD/MM</t>
  </si>
  <si>
    <t xml:space="preserve">VB8343.1</t>
  </si>
  <si>
    <t xml:space="preserve">VB8345.1</t>
  </si>
  <si>
    <t xml:space="preserve">VB8344.1</t>
  </si>
  <si>
    <t xml:space="preserve">TMVJDG01</t>
  </si>
  <si>
    <t xml:space="preserve">VB8349.1</t>
  </si>
  <si>
    <t xml:space="preserve">Mitchell Gas Services L.P.</t>
  </si>
  <si>
    <t xml:space="preserve">ADM75252</t>
  </si>
  <si>
    <t xml:space="preserve">pandersen</t>
  </si>
  <si>
    <t xml:space="preserve">VB8350.1</t>
  </si>
  <si>
    <t xml:space="preserve">Tenaska Marketing Canada, a division of TMV Corp.</t>
  </si>
  <si>
    <t xml:space="preserve">KJMTMC01</t>
  </si>
  <si>
    <t xml:space="preserve">VB8355.1 / 808129</t>
  </si>
  <si>
    <t xml:space="preserve">US Pwr Phy Firm  PJM-W Peak              Jul01           USD/MWh</t>
  </si>
  <si>
    <t xml:space="preserve">VB8356.1</t>
  </si>
  <si>
    <t xml:space="preserve">robdecard</t>
  </si>
  <si>
    <t xml:space="preserve">VB8357.1</t>
  </si>
  <si>
    <t xml:space="preserve">KENTLUND</t>
  </si>
  <si>
    <t xml:space="preserve">dhendrick</t>
  </si>
  <si>
    <t xml:space="preserve">CAN Gas Phy      Niagara, TCPL           25May01         USD/MM</t>
  </si>
  <si>
    <t xml:space="preserve">VB8360.1</t>
  </si>
  <si>
    <t xml:space="preserve">kendalleas</t>
  </si>
  <si>
    <t xml:space="preserve">VB8363.1</t>
  </si>
  <si>
    <t xml:space="preserve">RHUGGINS</t>
  </si>
  <si>
    <t xml:space="preserve">DAVIDSET</t>
  </si>
  <si>
    <t xml:space="preserve">VB8367.1</t>
  </si>
  <si>
    <t xml:space="preserve">ASTORFER</t>
  </si>
  <si>
    <t xml:space="preserve">VB8364.1</t>
  </si>
  <si>
    <t xml:space="preserve">US Gas Basis     GD/M Mich Con           Jun01           USD/MM</t>
  </si>
  <si>
    <t xml:space="preserve">scoerverf</t>
  </si>
  <si>
    <t xml:space="preserve">VB8365.1</t>
  </si>
  <si>
    <t xml:space="preserve">aepes220</t>
  </si>
  <si>
    <t xml:space="preserve">VB8368.1</t>
  </si>
  <si>
    <t xml:space="preserve">US Gas Phy       PGT Malin               Jun01           USD/MM</t>
  </si>
  <si>
    <t xml:space="preserve">VB8370.1 / 808162</t>
  </si>
  <si>
    <t xml:space="preserve">pces5038</t>
  </si>
  <si>
    <t xml:space="preserve">VB8371.1</t>
  </si>
  <si>
    <t xml:space="preserve">VB8372.1</t>
  </si>
  <si>
    <t xml:space="preserve">GIBSON01</t>
  </si>
  <si>
    <t xml:space="preserve">VB8374.1</t>
  </si>
  <si>
    <t xml:space="preserve">JOHNNYMAC</t>
  </si>
  <si>
    <t xml:space="preserve">VB8373.1</t>
  </si>
  <si>
    <t xml:space="preserve">KENNYMAN</t>
  </si>
  <si>
    <t xml:space="preserve">CAN Gas Basis    Sumas                   Apr-Oct02       USD/MM</t>
  </si>
  <si>
    <t xml:space="preserve">EPMELPteg</t>
  </si>
  <si>
    <t xml:space="preserve">VB8378.1</t>
  </si>
  <si>
    <t xml:space="preserve">JIMMCGHEE</t>
  </si>
  <si>
    <t xml:space="preserve">OBANNONR</t>
  </si>
  <si>
    <t xml:space="preserve">rapini0001</t>
  </si>
  <si>
    <t xml:space="preserve">VABLAISE</t>
  </si>
  <si>
    <t xml:space="preserve">VB8384.1</t>
  </si>
  <si>
    <t xml:space="preserve">shourihan2</t>
  </si>
  <si>
    <t xml:space="preserve">US UNL Gasoline Fin Spread</t>
  </si>
  <si>
    <t xml:space="preserve">US UNL Gasoline  GC Crack Spread         CAL 2002        USD/bl/m</t>
  </si>
  <si>
    <t xml:space="preserve">eglasgow</t>
  </si>
  <si>
    <t xml:space="preserve">AHAUSER</t>
  </si>
  <si>
    <t xml:space="preserve">Blnd-Hu-Hdg</t>
  </si>
  <si>
    <t xml:space="preserve">VB8383.1</t>
  </si>
  <si>
    <t xml:space="preserve">VB8385.1</t>
  </si>
  <si>
    <t xml:space="preserve">VB8386.1 / 808200</t>
  </si>
  <si>
    <t xml:space="preserve">VB8387.1</t>
  </si>
  <si>
    <t xml:space="preserve">VB8390.1</t>
  </si>
  <si>
    <t xml:space="preserve">VB8388.1</t>
  </si>
  <si>
    <t xml:space="preserve">fishmongr</t>
  </si>
  <si>
    <t xml:space="preserve">US Pwr Phy Firm  Mid-C Peak              Jul01           USD/MWh</t>
  </si>
  <si>
    <t xml:space="preserve">US UNL Gasoline Fin Swap</t>
  </si>
  <si>
    <t xml:space="preserve">US UNL Gasoline  Platts GC               Jun01           c/Gl-b</t>
  </si>
  <si>
    <t xml:space="preserve">VB8396.1</t>
  </si>
  <si>
    <t xml:space="preserve">ADM33962</t>
  </si>
  <si>
    <t xml:space="preserve">US Pwr Fin Swap  PJM W IntC HE12-23 EPT  24May01         USD/MWh</t>
  </si>
  <si>
    <t xml:space="preserve">ADM48147</t>
  </si>
  <si>
    <t xml:space="preserve">VB8401.1</t>
  </si>
  <si>
    <t xml:space="preserve">US UNL Gasoline  NYMEX UnlGas CrkSpd     Q3 2001         USD/bl/m</t>
  </si>
  <si>
    <t xml:space="preserve">dbecker1</t>
  </si>
  <si>
    <t xml:space="preserve">VB8400.1</t>
  </si>
  <si>
    <t xml:space="preserve">aepes202</t>
  </si>
  <si>
    <t xml:space="preserve">VB8402.1</t>
  </si>
  <si>
    <t xml:space="preserve">VB8403.1</t>
  </si>
  <si>
    <t xml:space="preserve">VB8405.1</t>
  </si>
  <si>
    <t xml:space="preserve">VB8406.1 / 808238</t>
  </si>
  <si>
    <t xml:space="preserve">RBartlow99</t>
  </si>
  <si>
    <t xml:space="preserve">gregoryn</t>
  </si>
  <si>
    <t xml:space="preserve">VB8408.1</t>
  </si>
  <si>
    <t xml:space="preserve">dnixon01</t>
  </si>
  <si>
    <t xml:space="preserve">US Gas Swap      Nymex                   Jun01           USD/MM-L</t>
  </si>
  <si>
    <t xml:space="preserve">VB8407.1</t>
  </si>
  <si>
    <t xml:space="preserve">US Gas Daily     IF GD/D HSC             Jun01           USD/MM</t>
  </si>
  <si>
    <t xml:space="preserve">TMVMET01</t>
  </si>
  <si>
    <t xml:space="preserve">VB8411.1</t>
  </si>
  <si>
    <t xml:space="preserve">US Gas Basis     EP SanJuan              Aug01           USD/MM</t>
  </si>
  <si>
    <t xml:space="preserve">VB8412.1</t>
  </si>
  <si>
    <t xml:space="preserve">VB8415.1 / 808256</t>
  </si>
  <si>
    <t xml:space="preserve">US Gas Basis     Waha                    Jun01           USD/MM</t>
  </si>
  <si>
    <t xml:space="preserve">VB8416.1</t>
  </si>
  <si>
    <t xml:space="preserve">CAN Gas Phy Index Firm West &lt; or = 1Mo</t>
  </si>
  <si>
    <t xml:space="preserve">CAN Gas PhyIndex NIT Monthly             Jul01           CAD/GJ</t>
  </si>
  <si>
    <t xml:space="preserve">JCARROLLC</t>
  </si>
  <si>
    <t xml:space="preserve">VB8417.1 / 808258</t>
  </si>
  <si>
    <t xml:space="preserve">VB8420.1</t>
  </si>
  <si>
    <t xml:space="preserve">VB8421.1</t>
  </si>
  <si>
    <t xml:space="preserve">US Gas Phy Index IF Dom SP TT            Jun01           USD/MM</t>
  </si>
  <si>
    <t xml:space="preserve">AGIGLIA2</t>
  </si>
  <si>
    <t xml:space="preserve">VB8422.1 / 808269</t>
  </si>
  <si>
    <t xml:space="preserve">amontgomer</t>
  </si>
  <si>
    <t xml:space="preserve">VB8425.1</t>
  </si>
  <si>
    <t xml:space="preserve">Roseyehuda</t>
  </si>
  <si>
    <t xml:space="preserve">VB8424.1 / 808272</t>
  </si>
  <si>
    <t xml:space="preserve">US Gas Phy       Transco St.65           25-31May01      USD/MM</t>
  </si>
  <si>
    <t xml:space="preserve">aepes208</t>
  </si>
  <si>
    <t xml:space="preserve">mccallto</t>
  </si>
  <si>
    <t xml:space="preserve">VB8432.1</t>
  </si>
  <si>
    <t xml:space="preserve">SHIMAITIS</t>
  </si>
  <si>
    <t xml:space="preserve">VB8433.1</t>
  </si>
  <si>
    <t xml:space="preserve">Tiger Natural Gas Inc.</t>
  </si>
  <si>
    <t xml:space="preserve">ADM31821</t>
  </si>
  <si>
    <t xml:space="preserve">VB8434.1</t>
  </si>
  <si>
    <t xml:space="preserve">aepes211</t>
  </si>
  <si>
    <t xml:space="preserve">VB8435.1</t>
  </si>
  <si>
    <t xml:space="preserve">semprakuo</t>
  </si>
  <si>
    <t xml:space="preserve">VB8438.1</t>
  </si>
  <si>
    <t xml:space="preserve">SCISORCHAN</t>
  </si>
  <si>
    <t xml:space="preserve">VB8439.1</t>
  </si>
  <si>
    <t xml:space="preserve">US Pwr Phy Firm  TVA Peak                Jan-Dec02       USD/MWh</t>
  </si>
  <si>
    <t xml:space="preserve">STUDMFFN</t>
  </si>
  <si>
    <t xml:space="preserve">US Gas Phy Index IF TCO Pool             Jun01           USD/MM</t>
  </si>
  <si>
    <t xml:space="preserve">VB8442.1 / 808317</t>
  </si>
  <si>
    <t xml:space="preserve">rdyoung1</t>
  </si>
  <si>
    <t xml:space="preserve">VB8446.1</t>
  </si>
  <si>
    <t xml:space="preserve">kenirwin</t>
  </si>
  <si>
    <t xml:space="preserve">VB8447.1</t>
  </si>
  <si>
    <t xml:space="preserve">VB8449.1</t>
  </si>
  <si>
    <t xml:space="preserve">JHTRAMEL</t>
  </si>
  <si>
    <t xml:space="preserve">VB8451.1 / 808333</t>
  </si>
  <si>
    <t xml:space="preserve">Cokinos Natural Gas Company</t>
  </si>
  <si>
    <t xml:space="preserve">ADM90618</t>
  </si>
  <si>
    <t xml:space="preserve">VB8452.1</t>
  </si>
  <si>
    <t xml:space="preserve">VB8453.1</t>
  </si>
  <si>
    <t xml:space="preserve">powerfunk</t>
  </si>
  <si>
    <t xml:space="preserve">US Pwr Phy Firm  COB N/S Peak            Jul01           USD/MWh</t>
  </si>
  <si>
    <t xml:space="preserve">ADM74235</t>
  </si>
  <si>
    <t xml:space="preserve">US Gas Phy       HeHub                   25-31May01      USD/MM</t>
  </si>
  <si>
    <t xml:space="preserve">VB8457.1</t>
  </si>
  <si>
    <t xml:space="preserve">VB8454.1</t>
  </si>
  <si>
    <t xml:space="preserve">VB8455.1</t>
  </si>
  <si>
    <t xml:space="preserve">TMVDEC02</t>
  </si>
  <si>
    <t xml:space="preserve">VB8459.1 / 808360</t>
  </si>
  <si>
    <t xml:space="preserve">US Gas Basis     Dom APP                 Nov01-Mar02     USD/MM</t>
  </si>
  <si>
    <t xml:space="preserve">VB8460.1</t>
  </si>
  <si>
    <t xml:space="preserve">bobharp1</t>
  </si>
  <si>
    <t xml:space="preserve">VB8461.1</t>
  </si>
  <si>
    <t xml:space="preserve">VB8462.1</t>
  </si>
  <si>
    <t xml:space="preserve">VB8463.1 / 808371</t>
  </si>
  <si>
    <t xml:space="preserve">basspro1</t>
  </si>
  <si>
    <t xml:space="preserve">VB8464.1</t>
  </si>
  <si>
    <t xml:space="preserve">US Gas Basis     NGI PGE CtyGate         Jul-Sep01       USD/MM</t>
  </si>
  <si>
    <t xml:space="preserve">VB8465.1</t>
  </si>
  <si>
    <t xml:space="preserve">VB8467.1</t>
  </si>
  <si>
    <t xml:space="preserve">ANTONIOB</t>
  </si>
  <si>
    <t xml:space="preserve">quantum3</t>
  </si>
  <si>
    <t xml:space="preserve">US Gas Daily     Trunkline ELA           25-31May01      USD/MM</t>
  </si>
  <si>
    <t xml:space="preserve">VB8469.1</t>
  </si>
  <si>
    <t xml:space="preserve">dealjunkie</t>
  </si>
  <si>
    <t xml:space="preserve">VB8470.1</t>
  </si>
  <si>
    <t xml:space="preserve">JOHNSONC1</t>
  </si>
  <si>
    <t xml:space="preserve">VB8472.1 / 808391</t>
  </si>
  <si>
    <t xml:space="preserve">VB8473.1</t>
  </si>
  <si>
    <t xml:space="preserve">VB8475.1</t>
  </si>
  <si>
    <t xml:space="preserve">VB8478.1</t>
  </si>
  <si>
    <t xml:space="preserve">Cornerstone Propane, L.P.</t>
  </si>
  <si>
    <t xml:space="preserve">US Gas Basis     Tenn-LA                 Jun01           USD/MM</t>
  </si>
  <si>
    <t xml:space="preserve">kaadmire</t>
  </si>
  <si>
    <t xml:space="preserve">VB8483.1</t>
  </si>
  <si>
    <t xml:space="preserve">US Gas Phy       Cheyenne Hub            Jun01           USD/MM</t>
  </si>
  <si>
    <t xml:space="preserve">VB8484.1 / 808412</t>
  </si>
  <si>
    <t xml:space="preserve">VB8485.1</t>
  </si>
  <si>
    <t xml:space="preserve">US Gas Phy Index NGI NGPL NICOR          Jun01           USD/MM</t>
  </si>
  <si>
    <t xml:space="preserve">EOLSMGR</t>
  </si>
  <si>
    <t xml:space="preserve">VB8486.1 / 808415</t>
  </si>
  <si>
    <t xml:space="preserve">Standsse</t>
  </si>
  <si>
    <t xml:space="preserve">cordimoore</t>
  </si>
  <si>
    <t xml:space="preserve">VB8488.1</t>
  </si>
  <si>
    <t xml:space="preserve">Aquila Energy Limited</t>
  </si>
  <si>
    <t xml:space="preserve">CA2244668</t>
  </si>
  <si>
    <t xml:space="preserve">US Gas Basis     NNG Demarc              Jun01           USD/MM</t>
  </si>
  <si>
    <t xml:space="preserve">ADM80098</t>
  </si>
  <si>
    <t xml:space="preserve">VB8493.1</t>
  </si>
  <si>
    <t xml:space="preserve">CAN Gas Straddle Option</t>
  </si>
  <si>
    <t xml:space="preserve">CAN NG Stdle Opt NIT Monthly ES6.5       Nov01-Mar02     CAD/GJ</t>
  </si>
  <si>
    <t xml:space="preserve">stefaniuk</t>
  </si>
  <si>
    <t xml:space="preserve">JDISTUR</t>
  </si>
  <si>
    <t xml:space="preserve">FT-CAND-EGSC-OP</t>
  </si>
  <si>
    <t xml:space="preserve">VB8494.1</t>
  </si>
  <si>
    <t xml:space="preserve">VB8495.1</t>
  </si>
  <si>
    <t xml:space="preserve">JENNCLAYO</t>
  </si>
  <si>
    <t xml:space="preserve">VB8496.1 / 808439</t>
  </si>
  <si>
    <t xml:space="preserve">CAN Gas Basis    AECO                    Apr-Oct02       USD/MM</t>
  </si>
  <si>
    <t xml:space="preserve">FT-CAND-EGSC</t>
  </si>
  <si>
    <t xml:space="preserve">VB8501.1</t>
  </si>
  <si>
    <t xml:space="preserve">chasdurkin</t>
  </si>
  <si>
    <t xml:space="preserve">VB8506.1</t>
  </si>
  <si>
    <t xml:space="preserve">VB8510.1</t>
  </si>
  <si>
    <t xml:space="preserve">VB8512.1</t>
  </si>
  <si>
    <t xml:space="preserve">bradhoese2</t>
  </si>
  <si>
    <t xml:space="preserve">US Gas Daily     IF GD/D Ventura         Jun01           USD/MM</t>
  </si>
  <si>
    <t xml:space="preserve">VB8511.1</t>
  </si>
  <si>
    <t xml:space="preserve">Anadarko Energy Services Company</t>
  </si>
  <si>
    <t xml:space="preserve">ADM26674</t>
  </si>
  <si>
    <t xml:space="preserve">VB8515.1</t>
  </si>
  <si>
    <t xml:space="preserve">Conoco Canada Limited</t>
  </si>
  <si>
    <t xml:space="preserve">ADM07389</t>
  </si>
  <si>
    <t xml:space="preserve">giordano</t>
  </si>
  <si>
    <t xml:space="preserve">VB8519.1</t>
  </si>
  <si>
    <t xml:space="preserve">VB8523.1</t>
  </si>
  <si>
    <t xml:space="preserve">VB8526.1</t>
  </si>
  <si>
    <t xml:space="preserve">VB8528.1</t>
  </si>
  <si>
    <t xml:space="preserve">VB8531.1</t>
  </si>
  <si>
    <t xml:space="preserve">VB8532.1</t>
  </si>
  <si>
    <t xml:space="preserve">BARHAMCPS</t>
  </si>
  <si>
    <t xml:space="preserve">IPE Gasoil Crack Fin Spd</t>
  </si>
  <si>
    <t xml:space="preserve">Gasoil Crk SPD   IPE                     Jul-Sep01       USD/bl/m</t>
  </si>
  <si>
    <t xml:space="preserve">Crack bl/m</t>
  </si>
  <si>
    <t xml:space="preserve">pschurman</t>
  </si>
  <si>
    <t xml:space="preserve">VB8572</t>
  </si>
  <si>
    <t xml:space="preserve">oilderiv</t>
  </si>
  <si>
    <t xml:space="preserve">VB8534.1</t>
  </si>
  <si>
    <t xml:space="preserve">VB8535.1</t>
  </si>
  <si>
    <t xml:space="preserve">JFieber01</t>
  </si>
  <si>
    <t xml:space="preserve">VB8538.1</t>
  </si>
  <si>
    <t xml:space="preserve">US Gas Basis     TETCO ELA               Jun01           USD/MM</t>
  </si>
  <si>
    <t xml:space="preserve">GREGH002</t>
  </si>
  <si>
    <t xml:space="preserve">VB8540.1</t>
  </si>
  <si>
    <t xml:space="preserve">JONEYSSEN</t>
  </si>
  <si>
    <t xml:space="preserve">gbricker</t>
  </si>
  <si>
    <t xml:space="preserve">nikkigoode</t>
  </si>
  <si>
    <t xml:space="preserve">CAN Pwr Swap     PPoA OffPeak            26-31May01      CAD/MWh</t>
  </si>
  <si>
    <t xml:space="preserve">EPRIME28</t>
  </si>
  <si>
    <t xml:space="preserve">VB8547.1 / 808507</t>
  </si>
  <si>
    <t xml:space="preserve">COLEYGAYNO</t>
  </si>
  <si>
    <t xml:space="preserve">VB8551.1</t>
  </si>
  <si>
    <t xml:space="preserve">kamelcan</t>
  </si>
  <si>
    <t xml:space="preserve">VB8550.1</t>
  </si>
  <si>
    <t xml:space="preserve">VB8553.1</t>
  </si>
  <si>
    <t xml:space="preserve">OCHSNERJ</t>
  </si>
  <si>
    <t xml:space="preserve">VB8554.1</t>
  </si>
  <si>
    <t xml:space="preserve">VB8555.1</t>
  </si>
  <si>
    <t xml:space="preserve">VB8556.1</t>
  </si>
  <si>
    <t xml:space="preserve">VB8558.1</t>
  </si>
  <si>
    <t xml:space="preserve">CAN Gas Basis    AECO                    Nov01-Mar02     USD/MM</t>
  </si>
  <si>
    <t xml:space="preserve">VB8557.1</t>
  </si>
  <si>
    <t xml:space="preserve">VB8560.1</t>
  </si>
  <si>
    <t xml:space="preserve">VB8561.1</t>
  </si>
  <si>
    <t xml:space="preserve">VB8562.1</t>
  </si>
  <si>
    <t xml:space="preserve">CSTANLEY</t>
  </si>
  <si>
    <t xml:space="preserve">US UNL Gasoline  Nymex NX2               Jul01           c/Gl-b</t>
  </si>
  <si>
    <t xml:space="preserve">VB8566.1</t>
  </si>
  <si>
    <t xml:space="preserve">Anadarko Canada Corporation</t>
  </si>
  <si>
    <t xml:space="preserve">sgrimbly</t>
  </si>
  <si>
    <t xml:space="preserve">US Gas Basis     TCO Pool                Nov01-Mar02     USD/MM</t>
  </si>
  <si>
    <t xml:space="preserve">VB8568.1</t>
  </si>
  <si>
    <t xml:space="preserve">Kearbyka</t>
  </si>
  <si>
    <t xml:space="preserve">VB8570.1</t>
  </si>
  <si>
    <t xml:space="preserve">DAVIDFRE</t>
  </si>
  <si>
    <t xml:space="preserve">VB8574.1</t>
  </si>
  <si>
    <t xml:space="preserve">Equitable Gas Company</t>
  </si>
  <si>
    <t xml:space="preserve">ADM89359</t>
  </si>
  <si>
    <t xml:space="preserve">VB8577.1</t>
  </si>
  <si>
    <t xml:space="preserve">US Pwr Phy Firm  PJM-W OffPk             Jun01           USD/MWh</t>
  </si>
  <si>
    <t xml:space="preserve">RCHAHAL1</t>
  </si>
  <si>
    <t xml:space="preserve">Scana Energy Marketing, Inc.</t>
  </si>
  <si>
    <t xml:space="preserve">SEMIMICHOF</t>
  </si>
  <si>
    <t xml:space="preserve">VB8578.1 / 808557</t>
  </si>
  <si>
    <t xml:space="preserve">US Gas Phy Index IF Waha                 Jun01           USD/MM</t>
  </si>
  <si>
    <t xml:space="preserve">VB8579.1 / 808563</t>
  </si>
  <si>
    <t xml:space="preserve">US Gas Basis     GD/D TCO P-HHub         25-31May01      USD/MM</t>
  </si>
  <si>
    <t xml:space="preserve">jerryfutch</t>
  </si>
  <si>
    <t xml:space="preserve">VB8580.1</t>
  </si>
  <si>
    <t xml:space="preserve">US Gas Daily     IF GD/D Waha            Jun01           USD/MM</t>
  </si>
  <si>
    <t xml:space="preserve">VB8582.1</t>
  </si>
  <si>
    <t xml:space="preserve">pcesbobs</t>
  </si>
  <si>
    <t xml:space="preserve">VB8587.1</t>
  </si>
  <si>
    <t xml:space="preserve">VB8591.1</t>
  </si>
  <si>
    <t xml:space="preserve">VB8593.1 / 808590</t>
  </si>
  <si>
    <t xml:space="preserve">KINZY123</t>
  </si>
  <si>
    <t xml:space="preserve">US HeatingOil2 Fin Swap</t>
  </si>
  <si>
    <t xml:space="preserve">US HeatOil2 Swap Nymex NX2               Jun01           c/Gl-b</t>
  </si>
  <si>
    <t xml:space="preserve">LMENA</t>
  </si>
  <si>
    <t xml:space="preserve">HO</t>
  </si>
  <si>
    <t xml:space="preserve">VB8596.1 / 808599</t>
  </si>
  <si>
    <t xml:space="preserve">VB8600.1</t>
  </si>
  <si>
    <t xml:space="preserve">Koch Industries, Inc.</t>
  </si>
  <si>
    <t xml:space="preserve">LPG</t>
  </si>
  <si>
    <t xml:space="preserve">US Propane Fin Swap </t>
  </si>
  <si>
    <t xml:space="preserve">US Prop Swap     OPIS MB TET             Jul-Sep01       c/Gl-b</t>
  </si>
  <si>
    <t xml:space="preserve">ADM72518</t>
  </si>
  <si>
    <t xml:space="preserve">CSOUTH</t>
  </si>
  <si>
    <t xml:space="preserve">C3</t>
  </si>
  <si>
    <t xml:space="preserve">BRADCLAUSE</t>
  </si>
  <si>
    <t xml:space="preserve">Gas Pipeline Capacity</t>
  </si>
  <si>
    <t xml:space="preserve">US Pipeline Capacity NNG (Firm)</t>
  </si>
  <si>
    <t xml:space="preserve">US PLCapNNG Frm  Demarc29-EDubq R+C      25May01         USD/MM</t>
  </si>
  <si>
    <t xml:space="preserve">BARBEE10</t>
  </si>
  <si>
    <t xml:space="preserve">JNIELSE</t>
  </si>
  <si>
    <t xml:space="preserve">NONE</t>
  </si>
  <si>
    <t xml:space="preserve">ETS</t>
  </si>
  <si>
    <t xml:space="preserve">EOL NNG</t>
  </si>
  <si>
    <t xml:space="preserve">US Gas Basis     HSC                     Jun01           USD/MM</t>
  </si>
  <si>
    <t xml:space="preserve">VB8604.1</t>
  </si>
  <si>
    <t xml:space="preserve">VB8606.1</t>
  </si>
  <si>
    <t xml:space="preserve">CGILBERT</t>
  </si>
  <si>
    <t xml:space="preserve">Wild Goose Storage Inc.</t>
  </si>
  <si>
    <t xml:space="preserve">daberle3</t>
  </si>
  <si>
    <t xml:space="preserve">VB8613.1</t>
  </si>
  <si>
    <t xml:space="preserve">OGEBASIS</t>
  </si>
  <si>
    <t xml:space="preserve">VB8617.1</t>
  </si>
  <si>
    <t xml:space="preserve">jaysurles</t>
  </si>
  <si>
    <t xml:space="preserve">VB8618.1</t>
  </si>
  <si>
    <t xml:space="preserve">US Gas Fin Opt   NYMEX        EC5.25     Aug01           USD/MM-L</t>
  </si>
  <si>
    <t xml:space="preserve">VB8620.1</t>
  </si>
  <si>
    <t xml:space="preserve">VB8623.1</t>
  </si>
  <si>
    <t xml:space="preserve">US Gas Basis     Transco Z6 NY           Nov01-Mar02     USD/MM</t>
  </si>
  <si>
    <t xml:space="preserve">VB8624.1</t>
  </si>
  <si>
    <t xml:space="preserve">VB8626.1</t>
  </si>
  <si>
    <t xml:space="preserve">VB8627.1</t>
  </si>
  <si>
    <t xml:space="preserve">VB8631.1 / 808674</t>
  </si>
  <si>
    <t xml:space="preserve">Pepco Gas Services, Inc.</t>
  </si>
  <si>
    <t xml:space="preserve">ADM01791</t>
  </si>
  <si>
    <t xml:space="preserve">VB8633.1</t>
  </si>
  <si>
    <t xml:space="preserve">MMCGARVEY</t>
  </si>
  <si>
    <t xml:space="preserve">DALEWONG</t>
  </si>
  <si>
    <t xml:space="preserve">VB8634.1</t>
  </si>
  <si>
    <t xml:space="preserve">VB8638.1</t>
  </si>
  <si>
    <t xml:space="preserve">VB8640.1</t>
  </si>
  <si>
    <t xml:space="preserve">tomkurtz</t>
  </si>
  <si>
    <t xml:space="preserve">VB8644.1</t>
  </si>
  <si>
    <t xml:space="preserve">AQUILA1015</t>
  </si>
  <si>
    <t xml:space="preserve">VB8642.1</t>
  </si>
  <si>
    <t xml:space="preserve">ADM56374</t>
  </si>
  <si>
    <t xml:space="preserve">VB8646.1</t>
  </si>
  <si>
    <t xml:space="preserve">VB8647.1</t>
  </si>
  <si>
    <t xml:space="preserve">VB8650.1 / 808721</t>
  </si>
  <si>
    <t xml:space="preserve">US Gas Basis     EP SanJuan              Jun01           USD/MM</t>
  </si>
  <si>
    <t xml:space="preserve">VB8651.1</t>
  </si>
  <si>
    <t xml:space="preserve">VB8653.1</t>
  </si>
  <si>
    <t xml:space="preserve">VB8654.1</t>
  </si>
  <si>
    <t xml:space="preserve">VB8656.1</t>
  </si>
  <si>
    <t xml:space="preserve">Equitable Energy L.L.C.</t>
  </si>
  <si>
    <t xml:space="preserve">US Gas Phy       Dom SP TT               25-31May01      USD/MM</t>
  </si>
  <si>
    <t xml:space="preserve">SWOGGERJ</t>
  </si>
  <si>
    <t xml:space="preserve">mjrembury</t>
  </si>
  <si>
    <t xml:space="preserve">TMVCRV01</t>
  </si>
  <si>
    <t xml:space="preserve">VB8662.1</t>
  </si>
  <si>
    <t xml:space="preserve">VB8660.1</t>
  </si>
  <si>
    <t xml:space="preserve">VB8663.1</t>
  </si>
  <si>
    <t xml:space="preserve">DOCONNER</t>
  </si>
  <si>
    <t xml:space="preserve">ctm00001</t>
  </si>
  <si>
    <t xml:space="preserve">VB8666.1</t>
  </si>
  <si>
    <t xml:space="preserve">VB8664.1</t>
  </si>
  <si>
    <t xml:space="preserve">VB8668.1</t>
  </si>
  <si>
    <t xml:space="preserve">gillespie1</t>
  </si>
  <si>
    <t xml:space="preserve">ZUBEL001</t>
  </si>
  <si>
    <t xml:space="preserve">MARKGRAM01</t>
  </si>
  <si>
    <t xml:space="preserve">VB8673.1</t>
  </si>
  <si>
    <t xml:space="preserve">VB8677.1</t>
  </si>
  <si>
    <t xml:space="preserve">VB8678.1</t>
  </si>
  <si>
    <t xml:space="preserve">VB8682.1</t>
  </si>
  <si>
    <t xml:space="preserve">ADM67150</t>
  </si>
  <si>
    <t xml:space="preserve">US Gas Daily     Waha                    Jun01           USD/MM</t>
  </si>
  <si>
    <t xml:space="preserve">VB8684.1</t>
  </si>
  <si>
    <t xml:space="preserve">US PLCapNNG Frm  Demarc29-Jnsvl R+C      25May01         USD/MM</t>
  </si>
  <si>
    <t xml:space="preserve">US PurityEthane Fin Swap</t>
  </si>
  <si>
    <t xml:space="preserve">US PuEthane Swap OPIS MB PurEth          Jul-Sep01       c/Gl-b</t>
  </si>
  <si>
    <t xml:space="preserve">C2</t>
  </si>
  <si>
    <t xml:space="preserve">Carr Futures, Inc</t>
  </si>
  <si>
    <t xml:space="preserve">charlie1</t>
  </si>
  <si>
    <t xml:space="preserve">VB8689.1</t>
  </si>
  <si>
    <t xml:space="preserve">VB8690.1</t>
  </si>
  <si>
    <t xml:space="preserve">VB8692.1 / 808798</t>
  </si>
  <si>
    <t xml:space="preserve">VB8694.1</t>
  </si>
  <si>
    <t xml:space="preserve">TIMLARRY</t>
  </si>
  <si>
    <t xml:space="preserve">VB8695.1</t>
  </si>
  <si>
    <t xml:space="preserve">VB8697.1 / 808807</t>
  </si>
  <si>
    <t xml:space="preserve">US Gas Phy       NBPL/ANR WillCo         25May01         USD/MM</t>
  </si>
  <si>
    <t xml:space="preserve">US Pwr Phy CAISO SP15 Peak               Oct-Dec02       USD/MWh</t>
  </si>
  <si>
    <t xml:space="preserve">gfischer</t>
  </si>
  <si>
    <t xml:space="preserve">ADM40684</t>
  </si>
  <si>
    <t xml:space="preserve">VB8698.1</t>
  </si>
  <si>
    <t xml:space="preserve">VB8699.1</t>
  </si>
  <si>
    <t xml:space="preserve">VB8702.1 / 808819</t>
  </si>
  <si>
    <t xml:space="preserve">Valero Marketing and Supply Company</t>
  </si>
  <si>
    <t xml:space="preserve">US UNL Gasoline  GC Crack Spread         Q3 2001         USD/bl/m</t>
  </si>
  <si>
    <t xml:space="preserve">SAL90520</t>
  </si>
  <si>
    <t xml:space="preserve">VB8704.1</t>
  </si>
  <si>
    <t xml:space="preserve">VB8708.1</t>
  </si>
  <si>
    <t xml:space="preserve">VB8710.1</t>
  </si>
  <si>
    <t xml:space="preserve">VB8711.1</t>
  </si>
  <si>
    <t xml:space="preserve">FRANCESCOC</t>
  </si>
  <si>
    <t xml:space="preserve">Refco Investments Services Pte Ltd</t>
  </si>
  <si>
    <t xml:space="preserve">refmetal</t>
  </si>
  <si>
    <t xml:space="preserve">BYASSEEL</t>
  </si>
  <si>
    <t xml:space="preserve">VB8713.1</t>
  </si>
  <si>
    <t xml:space="preserve">Torch Energy TM, Inc.</t>
  </si>
  <si>
    <t xml:space="preserve">CLIFFBRUN</t>
  </si>
  <si>
    <t xml:space="preserve">VB8714.1</t>
  </si>
  <si>
    <t xml:space="preserve">VB8716.1</t>
  </si>
  <si>
    <t xml:space="preserve">VB8715.1</t>
  </si>
  <si>
    <t xml:space="preserve">VB8718.1</t>
  </si>
  <si>
    <t xml:space="preserve">VB8720.1</t>
  </si>
  <si>
    <t xml:space="preserve">jlagadin</t>
  </si>
  <si>
    <t xml:space="preserve">VB8722.1</t>
  </si>
  <si>
    <t xml:space="preserve">EPMELPgc</t>
  </si>
  <si>
    <t xml:space="preserve">VB8723.1</t>
  </si>
  <si>
    <t xml:space="preserve">PanCanadian Petroleum Limited</t>
  </si>
  <si>
    <t xml:space="preserve">e0006122</t>
  </si>
  <si>
    <t xml:space="preserve">VB8729.1</t>
  </si>
  <si>
    <t xml:space="preserve">VB8730.1</t>
  </si>
  <si>
    <t xml:space="preserve">US Gas Daily     NGPL Midcont            25-31May01      USD/MM</t>
  </si>
  <si>
    <t xml:space="preserve">VB8734.1</t>
  </si>
  <si>
    <t xml:space="preserve">VB8736.1</t>
  </si>
  <si>
    <t xml:space="preserve">VB8738.1</t>
  </si>
  <si>
    <t xml:space="preserve">VB8739.1</t>
  </si>
  <si>
    <t xml:space="preserve">VB8740.1</t>
  </si>
  <si>
    <t xml:space="preserve">VB8742.1</t>
  </si>
  <si>
    <t xml:space="preserve">VB8741.1</t>
  </si>
  <si>
    <t xml:space="preserve">VB8743.1</t>
  </si>
  <si>
    <t xml:space="preserve">VB8744.1</t>
  </si>
  <si>
    <t xml:space="preserve">KELLYADAM</t>
  </si>
  <si>
    <t xml:space="preserve">US Pwr Phy CAISO NP15 OffPk              Oct-Dec01       USD/MWh</t>
  </si>
  <si>
    <t xml:space="preserve">MELISSA1</t>
  </si>
  <si>
    <t xml:space="preserve">SWAINROB</t>
  </si>
  <si>
    <t xml:space="preserve">VB8749.1</t>
  </si>
  <si>
    <t xml:space="preserve">VB8753.1</t>
  </si>
  <si>
    <t xml:space="preserve">VB8756.1</t>
  </si>
  <si>
    <t xml:space="preserve">VB8761.1</t>
  </si>
  <si>
    <t xml:space="preserve">VB8763.1</t>
  </si>
  <si>
    <t xml:space="preserve">US Gas Basis     ColGulf LA              Jun01           USD/MM</t>
  </si>
  <si>
    <t xml:space="preserve">DREWPATRIC</t>
  </si>
  <si>
    <t xml:space="preserve">VB8764.1</t>
  </si>
  <si>
    <t xml:space="preserve">VB8765.1 / 808942</t>
  </si>
  <si>
    <t xml:space="preserve">VB8766.1 / 808943</t>
  </si>
  <si>
    <t xml:space="preserve">SKAER0501</t>
  </si>
  <si>
    <t xml:space="preserve">VB8767.1</t>
  </si>
  <si>
    <t xml:space="preserve">VB8768.1</t>
  </si>
  <si>
    <t xml:space="preserve">dougsmith1</t>
  </si>
  <si>
    <t xml:space="preserve">MOOREROB</t>
  </si>
  <si>
    <t xml:space="preserve">US UNL Gasoline  Platts GC               Jul01           c/Gl-b</t>
  </si>
  <si>
    <t xml:space="preserve">VB8773.1</t>
  </si>
  <si>
    <t xml:space="preserve">VB8774.1 / 808962</t>
  </si>
  <si>
    <t xml:space="preserve">elizabeth</t>
  </si>
  <si>
    <t xml:space="preserve">US Gas Phy       Carthage                Jun01           USD/MM</t>
  </si>
  <si>
    <t xml:space="preserve">TMARTIN</t>
  </si>
  <si>
    <t xml:space="preserve">ENA-IM CARTHAGE</t>
  </si>
  <si>
    <t xml:space="preserve">VB8778.1 / 808970</t>
  </si>
  <si>
    <t xml:space="preserve">sarahoch</t>
  </si>
  <si>
    <t xml:space="preserve">US Gas Phy Index IF HSC Carthage         Jun01           USD/MM</t>
  </si>
  <si>
    <t xml:space="preserve">VB8782.1 / 808983</t>
  </si>
  <si>
    <t xml:space="preserve">VB8789.1</t>
  </si>
  <si>
    <t xml:space="preserve">VB8793.1 / 808998</t>
  </si>
  <si>
    <t xml:space="preserve">VB8795.1</t>
  </si>
  <si>
    <t xml:space="preserve">VB8797.1 / 809001</t>
  </si>
  <si>
    <t xml:space="preserve">VB8798.1</t>
  </si>
  <si>
    <t xml:space="preserve">US Gas Daily     TGT Z-SL                25-31May01      USD/MM</t>
  </si>
  <si>
    <t xml:space="preserve">VB8799.1</t>
  </si>
  <si>
    <t xml:space="preserve">VB8800.1</t>
  </si>
  <si>
    <t xml:space="preserve">VB8802.1</t>
  </si>
  <si>
    <t xml:space="preserve">US Gas Daily     NGI GD/D Chi            Jun01           USD/MM</t>
  </si>
  <si>
    <t xml:space="preserve">VB8801.1</t>
  </si>
  <si>
    <t xml:space="preserve">EPMELPbag</t>
  </si>
  <si>
    <t xml:space="preserve">VB8804.1</t>
  </si>
  <si>
    <t xml:space="preserve">VB8806.1</t>
  </si>
  <si>
    <t xml:space="preserve">VB8807.1 / 809006</t>
  </si>
  <si>
    <t xml:space="preserve">VB8809.1 / 809013</t>
  </si>
  <si>
    <t xml:space="preserve">VB8811.1</t>
  </si>
  <si>
    <t xml:space="preserve">VB8814.1</t>
  </si>
  <si>
    <t xml:space="preserve">VB8816.1 / 809030</t>
  </si>
  <si>
    <t xml:space="preserve">jhollman1</t>
  </si>
  <si>
    <t xml:space="preserve">VB8818.1</t>
  </si>
  <si>
    <t xml:space="preserve">VB8823.1 / 809044</t>
  </si>
  <si>
    <t xml:space="preserve">VB8826.1</t>
  </si>
  <si>
    <t xml:space="preserve">TotalFinaElf Gas &amp; Power North America, Inc.</t>
  </si>
  <si>
    <t xml:space="preserve">kiethbourg</t>
  </si>
  <si>
    <t xml:space="preserve">merkouris</t>
  </si>
  <si>
    <t xml:space="preserve">VB8827.1</t>
  </si>
  <si>
    <t xml:space="preserve">US Gas Daily     TX E M3                 25-31May01      USD/MM</t>
  </si>
  <si>
    <t xml:space="preserve">VB8828.1</t>
  </si>
  <si>
    <t xml:space="preserve">VB8830.1</t>
  </si>
  <si>
    <t xml:space="preserve">VB8831.1</t>
  </si>
  <si>
    <t xml:space="preserve">WESTPOWER</t>
  </si>
  <si>
    <t xml:space="preserve">VB8835.1</t>
  </si>
  <si>
    <t xml:space="preserve">ADM88678</t>
  </si>
  <si>
    <t xml:space="preserve">Interstate Power Company</t>
  </si>
  <si>
    <t xml:space="preserve">ipca04446</t>
  </si>
  <si>
    <t xml:space="preserve">US Gas Daily     NNG Demarc              25-31May01      USD/MM</t>
  </si>
  <si>
    <t xml:space="preserve">VB8836.1</t>
  </si>
  <si>
    <t xml:space="preserve">VB8838.1</t>
  </si>
  <si>
    <t xml:space="preserve">VB8839.1</t>
  </si>
  <si>
    <t xml:space="preserve">US Gas Daily     PEPL                    25-31May01      USD/MM</t>
  </si>
  <si>
    <t xml:space="preserve">VB8840.1</t>
  </si>
  <si>
    <t xml:space="preserve">US Pwr Phy CAISO NP15 Peak               Jul-Sep02       USD/MWh</t>
  </si>
  <si>
    <t xml:space="preserve">VB8841.1 / 809063</t>
  </si>
  <si>
    <t xml:space="preserve">BTRAYERS</t>
  </si>
  <si>
    <t xml:space="preserve">US Pwr Phy Firm  Mid-C Peak              Jul-Sep02       USD/MWh</t>
  </si>
  <si>
    <t xml:space="preserve">TLP47450</t>
  </si>
  <si>
    <t xml:space="preserve">US Gas Phy Index TENN Dracut NL1         Jun01           USD/MM</t>
  </si>
  <si>
    <t xml:space="preserve">VB8843.1 / 809069</t>
  </si>
  <si>
    <t xml:space="preserve">VB8846.1</t>
  </si>
  <si>
    <t xml:space="preserve">US Gas Phy Index Iroquois Z2 NL1         Jun01           USD/MM</t>
  </si>
  <si>
    <t xml:space="preserve">VB8849.1 / 809074</t>
  </si>
  <si>
    <t xml:space="preserve">VB8851.1</t>
  </si>
  <si>
    <t xml:space="preserve">VB8854.1</t>
  </si>
  <si>
    <t xml:space="preserve">US Gas Daily     Transco St.65           25-31May01      USD/MM</t>
  </si>
  <si>
    <t xml:space="preserve">VB8856.1</t>
  </si>
  <si>
    <t xml:space="preserve">VB8858.1 / 809096</t>
  </si>
  <si>
    <t xml:space="preserve">VB8861.1</t>
  </si>
  <si>
    <t xml:space="preserve">FBEUZELIN</t>
  </si>
  <si>
    <t xml:space="preserve">terryl00</t>
  </si>
  <si>
    <t xml:space="preserve">VB8864.1</t>
  </si>
  <si>
    <t xml:space="preserve">VB8866.1</t>
  </si>
  <si>
    <t xml:space="preserve">brentcap</t>
  </si>
  <si>
    <t xml:space="preserve">VB8869.1</t>
  </si>
  <si>
    <t xml:space="preserve">VB8871.1</t>
  </si>
  <si>
    <t xml:space="preserve">MCCORMICK1</t>
  </si>
  <si>
    <t xml:space="preserve">VB8874.1</t>
  </si>
  <si>
    <t xml:space="preserve">VB8872.1</t>
  </si>
  <si>
    <t xml:space="preserve">Reliant Energy HL&amp;P</t>
  </si>
  <si>
    <t xml:space="preserve">bradjacobs</t>
  </si>
  <si>
    <t xml:space="preserve">VB8873.1</t>
  </si>
  <si>
    <t xml:space="preserve">VB8877.1</t>
  </si>
  <si>
    <t xml:space="preserve">VB8876.1</t>
  </si>
  <si>
    <t xml:space="preserve">VB8878.1</t>
  </si>
  <si>
    <t xml:space="preserve">CAN Gas Phy      NIT                     25May01         CAD/GJ</t>
  </si>
  <si>
    <t xml:space="preserve">US Pwr Phy Firm  PJM-W Peak              Oct-Dec02       USD/MWh</t>
  </si>
  <si>
    <t xml:space="preserve">bgarnett</t>
  </si>
  <si>
    <t xml:space="preserve">peglerjo</t>
  </si>
  <si>
    <t xml:space="preserve">VB9213</t>
  </si>
  <si>
    <t xml:space="preserve">VB8879.1</t>
  </si>
  <si>
    <t xml:space="preserve">VB8881.1</t>
  </si>
  <si>
    <t xml:space="preserve">VB8882.1</t>
  </si>
  <si>
    <t xml:space="preserve">VB8884.1 / 809124</t>
  </si>
  <si>
    <t xml:space="preserve">VB8885.1 / 809127</t>
  </si>
  <si>
    <t xml:space="preserve">VB8887.1</t>
  </si>
  <si>
    <t xml:space="preserve">VB8889.1</t>
  </si>
  <si>
    <t xml:space="preserve">VB8891.1</t>
  </si>
  <si>
    <t xml:space="preserve">VB8893.1</t>
  </si>
  <si>
    <t xml:space="preserve">VB8896.1</t>
  </si>
  <si>
    <t xml:space="preserve">VB8897.1</t>
  </si>
  <si>
    <t xml:space="preserve">VB8898.1 / 809134</t>
  </si>
  <si>
    <t xml:space="preserve">VB8899.1</t>
  </si>
  <si>
    <t xml:space="preserve">VB8901.1 / 809139</t>
  </si>
  <si>
    <t xml:space="preserve">VB8904.1</t>
  </si>
  <si>
    <t xml:space="preserve">VB8906.1</t>
  </si>
  <si>
    <t xml:space="preserve">US Pwr Fin Swap  PJM W IntC HE13-23 EPT  24May01         USD/MWh</t>
  </si>
  <si>
    <t xml:space="preserve">andyhyman3</t>
  </si>
  <si>
    <t xml:space="preserve">VB8908.1</t>
  </si>
  <si>
    <t xml:space="preserve">VB8910.1</t>
  </si>
  <si>
    <t xml:space="preserve">TLEONARD</t>
  </si>
  <si>
    <t xml:space="preserve">US Pwr Phy CAISO NP15 Peak               Sep01           USD/MWh</t>
  </si>
  <si>
    <t xml:space="preserve">VB8914.1</t>
  </si>
  <si>
    <t xml:space="preserve">VB8916.1</t>
  </si>
  <si>
    <t xml:space="preserve">VB8920.1</t>
  </si>
  <si>
    <t xml:space="preserve">EPMELPkac</t>
  </si>
  <si>
    <t xml:space="preserve">VB8921.1</t>
  </si>
  <si>
    <t xml:space="preserve">VB8929.1</t>
  </si>
  <si>
    <t xml:space="preserve">mstimson</t>
  </si>
  <si>
    <t xml:space="preserve">VB8932.1</t>
  </si>
  <si>
    <t xml:space="preserve">VB8936.1</t>
  </si>
  <si>
    <t xml:space="preserve">VB8940.1</t>
  </si>
  <si>
    <t xml:space="preserve">VB8941.1</t>
  </si>
  <si>
    <t xml:space="preserve">VB8942.1 / 809163</t>
  </si>
  <si>
    <t xml:space="preserve">VB8943.1</t>
  </si>
  <si>
    <t xml:space="preserve">spaes123</t>
  </si>
  <si>
    <t xml:space="preserve">VB8946.1</t>
  </si>
  <si>
    <t xml:space="preserve">VB8947.1</t>
  </si>
  <si>
    <t xml:space="preserve">SCOTTK01</t>
  </si>
  <si>
    <t xml:space="preserve">VB8949.1</t>
  </si>
  <si>
    <t xml:space="preserve">US Gas Basis     GD/D DomSP-HHub         Jun01           USD/MM</t>
  </si>
  <si>
    <t xml:space="preserve">VB8948.1</t>
  </si>
  <si>
    <t xml:space="preserve">VB8950.1</t>
  </si>
  <si>
    <t xml:space="preserve">VB8951.1</t>
  </si>
  <si>
    <t xml:space="preserve">ERICYAO2</t>
  </si>
  <si>
    <t xml:space="preserve">VB8953.1 / 809169</t>
  </si>
  <si>
    <t xml:space="preserve">HQ Energy Services (U.S.) Inc.</t>
  </si>
  <si>
    <t xml:space="preserve">24hrdesk2</t>
  </si>
  <si>
    <t xml:space="preserve">AQUILA1041</t>
  </si>
  <si>
    <t xml:space="preserve">VB8954.1</t>
  </si>
  <si>
    <t xml:space="preserve">VB8956.1</t>
  </si>
  <si>
    <t xml:space="preserve">VB8958.1</t>
  </si>
  <si>
    <t xml:space="preserve">TROYBROE</t>
  </si>
  <si>
    <t xml:space="preserve">Duke Energy International Trading and Marketing (UK) Limited</t>
  </si>
  <si>
    <t xml:space="preserve">PRBEYNON</t>
  </si>
  <si>
    <t xml:space="preserve">VB8960.1 / 809177</t>
  </si>
  <si>
    <t xml:space="preserve">VB8966.1</t>
  </si>
  <si>
    <t xml:space="preserve">Hallbrianf</t>
  </si>
  <si>
    <t xml:space="preserve">VB8964.1</t>
  </si>
  <si>
    <t xml:space="preserve">VB8967.1</t>
  </si>
  <si>
    <t xml:space="preserve">VB8968.1</t>
  </si>
  <si>
    <t xml:space="preserve">US Gas Daily     HSC                     Jun01           USD/MM</t>
  </si>
  <si>
    <t xml:space="preserve">VB8969.1</t>
  </si>
  <si>
    <t xml:space="preserve">Element Re Capital Products Inc., as agent for XL Trading Partners Ltd.</t>
  </si>
  <si>
    <t xml:space="preserve">Weather</t>
  </si>
  <si>
    <t xml:space="preserve">US Weather CDD Swap</t>
  </si>
  <si>
    <t xml:space="preserve">US Wthr CDD Swap SAC 100/20K             Jun01           USD/CDD</t>
  </si>
  <si>
    <t xml:space="preserve">Cooling Degree Day</t>
  </si>
  <si>
    <t xml:space="preserve">CDANG123</t>
  </si>
  <si>
    <t xml:space="preserve">CWOOLGAR</t>
  </si>
  <si>
    <t xml:space="preserve">ECTWEADES</t>
  </si>
  <si>
    <t xml:space="preserve">bchrumka</t>
  </si>
  <si>
    <t xml:space="preserve">VB8975.1</t>
  </si>
  <si>
    <t xml:space="preserve">VB8976.1</t>
  </si>
  <si>
    <t xml:space="preserve">CAN Gas Basis    AECO                    Jul-Oct01       USD/MM</t>
  </si>
  <si>
    <t xml:space="preserve">VB8977.1</t>
  </si>
  <si>
    <t xml:space="preserve">stevemcgin</t>
  </si>
  <si>
    <t xml:space="preserve">VB8978.1</t>
  </si>
  <si>
    <t xml:space="preserve">VB8979.1</t>
  </si>
  <si>
    <t xml:space="preserve">VB8981.1</t>
  </si>
  <si>
    <t xml:space="preserve">VB8982.1 / 809189</t>
  </si>
  <si>
    <t xml:space="preserve">VB8983.1</t>
  </si>
  <si>
    <t xml:space="preserve">VB8984.1 / 809193</t>
  </si>
  <si>
    <t xml:space="preserve">DAVEGRAHAM</t>
  </si>
  <si>
    <t xml:space="preserve">VB8986.1</t>
  </si>
  <si>
    <t xml:space="preserve">US Gas Basis     TETCO STX               Jun01           USD/MM</t>
  </si>
  <si>
    <t xml:space="preserve">VB8988.1</t>
  </si>
  <si>
    <t xml:space="preserve">VB8989.1</t>
  </si>
  <si>
    <t xml:space="preserve">VB8990.1</t>
  </si>
  <si>
    <t xml:space="preserve">US Pwr Phy Firm  PALVE Peak              29-31May01      USD/MWh</t>
  </si>
  <si>
    <t xml:space="preserve">aepsvc134</t>
  </si>
  <si>
    <t xml:space="preserve">MFISCHE2</t>
  </si>
  <si>
    <t xml:space="preserve">VB8994.1</t>
  </si>
  <si>
    <t xml:space="preserve">VB8996.1</t>
  </si>
  <si>
    <t xml:space="preserve">VB9003.1</t>
  </si>
  <si>
    <t xml:space="preserve">VB9007.1</t>
  </si>
  <si>
    <t xml:space="preserve">VB9010.1</t>
  </si>
  <si>
    <t xml:space="preserve">VB9016.1</t>
  </si>
  <si>
    <t xml:space="preserve">Brant-Allen Industries, Inc.</t>
  </si>
  <si>
    <t xml:space="preserve">ClickPaper.com, L.L.Cs, Inc.</t>
  </si>
  <si>
    <t xml:space="preserve">Exchange</t>
  </si>
  <si>
    <t xml:space="preserve">Paper</t>
  </si>
  <si>
    <t xml:space="preserve">US Newsprint Phy</t>
  </si>
  <si>
    <t xml:space="preserve">US Newsprnt Phy  48.8 gm Mid-Atl         Jul01           USD/MT</t>
  </si>
  <si>
    <t xml:space="preserve">Metric Tons (+/- 5%)</t>
  </si>
  <si>
    <t xml:space="preserve">ADM81953</t>
  </si>
  <si>
    <t xml:space="preserve">SGRIFFI2</t>
  </si>
  <si>
    <t xml:space="preserve">PAPER-CONSOL</t>
  </si>
  <si>
    <t xml:space="preserve">VB9018.1</t>
  </si>
  <si>
    <t xml:space="preserve">Canadian Imperial Bank of Commerce</t>
  </si>
  <si>
    <t xml:space="preserve">CAN NG Stdle Opt NIT Monthly ES5.7       Jun01           CAD/GJ</t>
  </si>
  <si>
    <t xml:space="preserve">fredallan</t>
  </si>
  <si>
    <t xml:space="preserve">LDRAPER</t>
  </si>
  <si>
    <t xml:space="preserve">VB9020.1</t>
  </si>
  <si>
    <t xml:space="preserve">VB9021.1</t>
  </si>
  <si>
    <t xml:space="preserve">VB9022.1</t>
  </si>
  <si>
    <t xml:space="preserve">VB9023.1</t>
  </si>
  <si>
    <t xml:space="preserve">VB9024.1</t>
  </si>
  <si>
    <t xml:space="preserve">VB9027.1</t>
  </si>
  <si>
    <t xml:space="preserve">VB9031.1</t>
  </si>
  <si>
    <t xml:space="preserve">VB9034.1</t>
  </si>
  <si>
    <t xml:space="preserve">VB9037.1</t>
  </si>
  <si>
    <t xml:space="preserve">VB9038.1</t>
  </si>
  <si>
    <t xml:space="preserve">VB9040.1</t>
  </si>
  <si>
    <t xml:space="preserve">VB9041.1</t>
  </si>
  <si>
    <t xml:space="preserve">ADM50248</t>
  </si>
  <si>
    <t xml:space="preserve">VB9044.1</t>
  </si>
  <si>
    <t xml:space="preserve">VB9045.1</t>
  </si>
  <si>
    <t xml:space="preserve">VB9048.1</t>
  </si>
  <si>
    <t xml:space="preserve">US Gas Daily     HHub                    26-31May01      USD/MM</t>
  </si>
  <si>
    <t xml:space="preserve">VB9047.1</t>
  </si>
  <si>
    <t xml:space="preserve">VB9050.1</t>
  </si>
  <si>
    <t xml:space="preserve">VB9051.1</t>
  </si>
  <si>
    <t xml:space="preserve">VB9052.1</t>
  </si>
  <si>
    <t xml:space="preserve">US Gas Basis     CIG Rky Mtn             Jun01           USD/MM</t>
  </si>
  <si>
    <t xml:space="preserve">VB9053.1</t>
  </si>
  <si>
    <t xml:space="preserve">VB9055.1</t>
  </si>
  <si>
    <t xml:space="preserve">VB9054.1 / 809238</t>
  </si>
  <si>
    <t xml:space="preserve">jeffwelch</t>
  </si>
  <si>
    <t xml:space="preserve">VB9059.1</t>
  </si>
  <si>
    <t xml:space="preserve">VB9063.1</t>
  </si>
  <si>
    <t xml:space="preserve">VB9061.1</t>
  </si>
  <si>
    <t xml:space="preserve">VB9062.1</t>
  </si>
  <si>
    <t xml:space="preserve">VB9064.1</t>
  </si>
  <si>
    <t xml:space="preserve">ADM24744</t>
  </si>
  <si>
    <t xml:space="preserve">VB9067.1</t>
  </si>
  <si>
    <t xml:space="preserve">VB9068.1</t>
  </si>
  <si>
    <t xml:space="preserve">VB9070.1</t>
  </si>
  <si>
    <t xml:space="preserve">holcombe</t>
  </si>
  <si>
    <t xml:space="preserve">VB9073.1</t>
  </si>
  <si>
    <t xml:space="preserve">patriciac</t>
  </si>
  <si>
    <t xml:space="preserve">VB9074.1</t>
  </si>
  <si>
    <t xml:space="preserve">VB9076.1</t>
  </si>
  <si>
    <t xml:space="preserve">VB9075.1</t>
  </si>
  <si>
    <t xml:space="preserve">VB9077.1</t>
  </si>
  <si>
    <t xml:space="preserve">VB9078.1</t>
  </si>
  <si>
    <t xml:space="preserve">VB9079.1</t>
  </si>
  <si>
    <t xml:space="preserve">VB9081.1</t>
  </si>
  <si>
    <t xml:space="preserve">ADM59980</t>
  </si>
  <si>
    <t xml:space="preserve">VB9083.1</t>
  </si>
  <si>
    <t xml:space="preserve">CAN Gas Basis    Sumas                   Jun01           USD/MM</t>
  </si>
  <si>
    <t xml:space="preserve">INTRA-CAND-BC</t>
  </si>
  <si>
    <t xml:space="preserve">VB9082.1</t>
  </si>
  <si>
    <t xml:space="preserve">VB9084.1</t>
  </si>
  <si>
    <t xml:space="preserve">VB9085.1</t>
  </si>
  <si>
    <t xml:space="preserve">RICKERSB</t>
  </si>
  <si>
    <t xml:space="preserve">VB9086.1</t>
  </si>
  <si>
    <t xml:space="preserve">VB9087.1</t>
  </si>
  <si>
    <t xml:space="preserve">ADM98493</t>
  </si>
  <si>
    <t xml:space="preserve">VB9089.1</t>
  </si>
  <si>
    <t xml:space="preserve">AEC Marketing</t>
  </si>
  <si>
    <t xml:space="preserve">emullane1</t>
  </si>
  <si>
    <t xml:space="preserve">VB9090.1</t>
  </si>
  <si>
    <t xml:space="preserve">VB9093.1</t>
  </si>
  <si>
    <t xml:space="preserve">VB9091.1</t>
  </si>
  <si>
    <t xml:space="preserve">VB9094.1</t>
  </si>
  <si>
    <t xml:space="preserve">VB9097.1</t>
  </si>
  <si>
    <t xml:space="preserve">ADM61910</t>
  </si>
  <si>
    <t xml:space="preserve">VB9101.1</t>
  </si>
  <si>
    <t xml:space="preserve">VB9102.1</t>
  </si>
  <si>
    <t xml:space="preserve">VB9104.1</t>
  </si>
  <si>
    <t xml:space="preserve">VB9105.1</t>
  </si>
  <si>
    <t xml:space="preserve">VB9107.1</t>
  </si>
  <si>
    <t xml:space="preserve">crudebuyer</t>
  </si>
  <si>
    <t xml:space="preserve">VB9112.1</t>
  </si>
  <si>
    <t xml:space="preserve">VB9111.1</t>
  </si>
  <si>
    <t xml:space="preserve">VB9113.1</t>
  </si>
  <si>
    <t xml:space="preserve">VB9115.1</t>
  </si>
  <si>
    <t xml:space="preserve">VB9117.1</t>
  </si>
  <si>
    <t xml:space="preserve">Texaco Canada Petroleum  Inc.</t>
  </si>
  <si>
    <t xml:space="preserve">SANTUCCI1</t>
  </si>
  <si>
    <t xml:space="preserve">US Gas Phy       ExxonKaty               Jun01           USD/MM</t>
  </si>
  <si>
    <t xml:space="preserve">ENA - IM Katy</t>
  </si>
  <si>
    <t xml:space="preserve">VB9119.1 / 809269</t>
  </si>
  <si>
    <t xml:space="preserve">VB9120.1</t>
  </si>
  <si>
    <t xml:space="preserve">VB9123.1</t>
  </si>
  <si>
    <t xml:space="preserve">VB9125.1</t>
  </si>
  <si>
    <t xml:space="preserve">VB9127.1</t>
  </si>
  <si>
    <t xml:space="preserve">VB9130.1</t>
  </si>
  <si>
    <t xml:space="preserve">VB9132.1 / 809274</t>
  </si>
  <si>
    <t xml:space="preserve">VB9136.1</t>
  </si>
  <si>
    <t xml:space="preserve">VB9138.1</t>
  </si>
  <si>
    <t xml:space="preserve">VB9141.1</t>
  </si>
  <si>
    <t xml:space="preserve">VB9144.1</t>
  </si>
  <si>
    <t xml:space="preserve">Wanglawr</t>
  </si>
  <si>
    <t xml:space="preserve">VB9145.1</t>
  </si>
  <si>
    <t xml:space="preserve">US Pwr Phy Firm  SOCO Peak               Jun02           USD/MWh</t>
  </si>
  <si>
    <t xml:space="preserve">VB9150.1</t>
  </si>
  <si>
    <t xml:space="preserve">simonwils</t>
  </si>
  <si>
    <t xml:space="preserve">VB9153.1</t>
  </si>
  <si>
    <t xml:space="preserve">VB9154.1</t>
  </si>
  <si>
    <t xml:space="preserve">VB9155.1</t>
  </si>
  <si>
    <t xml:space="preserve">US Pwr Phy Firm  Entergy Peak            Jun02           USD/MWh</t>
  </si>
  <si>
    <t xml:space="preserve">VB9157.1</t>
  </si>
  <si>
    <t xml:space="preserve">VB9166.1</t>
  </si>
  <si>
    <t xml:space="preserve">VB9169.1</t>
  </si>
  <si>
    <t xml:space="preserve">VB9170.1</t>
  </si>
  <si>
    <t xml:space="preserve">VB9173.1 / 809295</t>
  </si>
  <si>
    <t xml:space="preserve">US Gas Phy       CIG Mainline            Jun01           USD/MM</t>
  </si>
  <si>
    <t xml:space="preserve">VB9174.1 / 809297</t>
  </si>
  <si>
    <t xml:space="preserve">pfreyre2</t>
  </si>
  <si>
    <t xml:space="preserve">VB9180.1</t>
  </si>
  <si>
    <t xml:space="preserve">US Gas Phy Index IF TGT Z-SL             Jun01           USD/MM</t>
  </si>
  <si>
    <t xml:space="preserve">aepes210</t>
  </si>
  <si>
    <t xml:space="preserve">VB9182.1 / 809303</t>
  </si>
  <si>
    <t xml:space="preserve">VB9184.1</t>
  </si>
  <si>
    <t xml:space="preserve">VB9186.1 / 809306</t>
  </si>
  <si>
    <t xml:space="preserve">Amerex Natural Gas I,, Inc.</t>
  </si>
  <si>
    <t xml:space="preserve">GLEE1234</t>
  </si>
  <si>
    <t xml:space="preserve">VB9191.1</t>
  </si>
  <si>
    <t xml:space="preserve">VB9193.1 / 809312</t>
  </si>
  <si>
    <t xml:space="preserve">VB9195.1</t>
  </si>
  <si>
    <t xml:space="preserve">VB9194.1</t>
  </si>
  <si>
    <t xml:space="preserve">VB9196.1</t>
  </si>
  <si>
    <t xml:space="preserve">VB9197.1 / 809316</t>
  </si>
  <si>
    <t xml:space="preserve">VB9198.1</t>
  </si>
  <si>
    <t xml:space="preserve">VB9200.1</t>
  </si>
  <si>
    <t xml:space="preserve">CAN Pwr Swap     PPoA Flat               Oct-Dec01       CAD/MWh</t>
  </si>
  <si>
    <t xml:space="preserve">oconnor1</t>
  </si>
  <si>
    <t xml:space="preserve">JZUFFER</t>
  </si>
  <si>
    <t xml:space="preserve">HEDGECDN</t>
  </si>
  <si>
    <t xml:space="preserve">US Gas Daily     HSC                     26-31May01      USD/MM</t>
  </si>
  <si>
    <t xml:space="preserve">VB9201.1</t>
  </si>
  <si>
    <t xml:space="preserve">VB9204.1</t>
  </si>
  <si>
    <t xml:space="preserve">VB9206.1</t>
  </si>
  <si>
    <t xml:space="preserve">UK IPE Brent Cal Swap</t>
  </si>
  <si>
    <t xml:space="preserve">UK BrentCalSwap  IPE                     Jul-Aug01       USD/bbl</t>
  </si>
  <si>
    <t xml:space="preserve">jdockery</t>
  </si>
  <si>
    <t xml:space="preserve">VB9205.1</t>
  </si>
  <si>
    <t xml:space="preserve">VB9207.1</t>
  </si>
  <si>
    <t xml:space="preserve">VB9208.1</t>
  </si>
  <si>
    <t xml:space="preserve">VB9210.1</t>
  </si>
  <si>
    <t xml:space="preserve">VB9212.1</t>
  </si>
  <si>
    <t xml:space="preserve">avenette</t>
  </si>
  <si>
    <t xml:space="preserve">VB9216.1</t>
  </si>
  <si>
    <t xml:space="preserve">VB9217.1</t>
  </si>
  <si>
    <t xml:space="preserve">VB9219.1</t>
  </si>
  <si>
    <t xml:space="preserve">VB9220.1</t>
  </si>
  <si>
    <t xml:space="preserve">US Pwr Phy Firm  Cinergy OffPk           Jul-Aug01       USD/MWh</t>
  </si>
  <si>
    <t xml:space="preserve">VB9248</t>
  </si>
  <si>
    <t xml:space="preserve">cschaffer</t>
  </si>
  <si>
    <t xml:space="preserve">VB9226.1</t>
  </si>
  <si>
    <t xml:space="preserve">US Gas Basis     NNG Ventura             Jun01           USD/MM</t>
  </si>
  <si>
    <t xml:space="preserve">VB9228.1</t>
  </si>
  <si>
    <t xml:space="preserve">VB9230.1</t>
  </si>
  <si>
    <t xml:space="preserve">VB9231.1</t>
  </si>
  <si>
    <t xml:space="preserve">VB9232.1</t>
  </si>
  <si>
    <t xml:space="preserve">VB9233.1 / 809324</t>
  </si>
  <si>
    <t xml:space="preserve">VB9234.1</t>
  </si>
  <si>
    <t xml:space="preserve">VB9236.1</t>
  </si>
  <si>
    <t xml:space="preserve">US Gas Daily     IF GD/D NGPL LA         Jun01           USD/MM</t>
  </si>
  <si>
    <t xml:space="preserve">EPMELPctk</t>
  </si>
  <si>
    <t xml:space="preserve">VB9235.1</t>
  </si>
  <si>
    <t xml:space="preserve">VB9238.1 / 809335</t>
  </si>
  <si>
    <t xml:space="preserve">VB9239.1</t>
  </si>
  <si>
    <t xml:space="preserve">VB9240.1</t>
  </si>
  <si>
    <t xml:space="preserve">US Pwr Phy Firm  Entergy Peak            Sep01           USD/MWh</t>
  </si>
  <si>
    <t xml:space="preserve">JOHNRED01</t>
  </si>
  <si>
    <t xml:space="preserve">VB9244.1</t>
  </si>
  <si>
    <t xml:space="preserve">US Pwr Phy Firm  PJM-W Peak              29May01-01Jun01 USD/MWh</t>
  </si>
  <si>
    <t xml:space="preserve">VEPCOJOE</t>
  </si>
  <si>
    <t xml:space="preserve">bradkibbe</t>
  </si>
  <si>
    <t xml:space="preserve">VB9247.1</t>
  </si>
  <si>
    <t xml:space="preserve">VB9252.1</t>
  </si>
  <si>
    <t xml:space="preserve">VB9253.1</t>
  </si>
  <si>
    <t xml:space="preserve">VB9254.1</t>
  </si>
  <si>
    <t xml:space="preserve">VB9256.1 / 809345</t>
  </si>
  <si>
    <t xml:space="preserve">VB9257.1 / 809348</t>
  </si>
  <si>
    <t xml:space="preserve">VB9259.1</t>
  </si>
  <si>
    <t xml:space="preserve">VB9263.1 / 809350</t>
  </si>
  <si>
    <t xml:space="preserve">VB9265.1</t>
  </si>
  <si>
    <t xml:space="preserve">VB9268.1</t>
  </si>
  <si>
    <t xml:space="preserve">VB9269.1</t>
  </si>
  <si>
    <t xml:space="preserve">VB9270.1</t>
  </si>
  <si>
    <t xml:space="preserve">Talisman Energy Inc.</t>
  </si>
  <si>
    <t xml:space="preserve">ADM94989</t>
  </si>
  <si>
    <t xml:space="preserve">US HeatingOil2 Fin Spread</t>
  </si>
  <si>
    <t xml:space="preserve">US HeatOil2 Swap NYMEX HO CrkSpd         Q4 2001         USD/bl/m</t>
  </si>
  <si>
    <t xml:space="preserve">VB9274.1</t>
  </si>
  <si>
    <t xml:space="preserve">E0003432</t>
  </si>
  <si>
    <t xml:space="preserve">SUNEETNPW</t>
  </si>
  <si>
    <t xml:space="preserve">VB9279.1</t>
  </si>
  <si>
    <t xml:space="preserve">VB9281.1</t>
  </si>
  <si>
    <t xml:space="preserve">VB9282.1 / 809364</t>
  </si>
  <si>
    <t xml:space="preserve">VB9283.1</t>
  </si>
  <si>
    <t xml:space="preserve">VB9284.1</t>
  </si>
  <si>
    <t xml:space="preserve">VB9289.1</t>
  </si>
  <si>
    <t xml:space="preserve">VB9293.1</t>
  </si>
  <si>
    <t xml:space="preserve">VB9295.1</t>
  </si>
  <si>
    <t xml:space="preserve">VB9296.1</t>
  </si>
  <si>
    <t xml:space="preserve">US Pwr Phy Firm  PJM-W Peak              Aug01           USD/MWh</t>
  </si>
  <si>
    <t xml:space="preserve">VB9299.1</t>
  </si>
  <si>
    <t xml:space="preserve">VB9298.1</t>
  </si>
  <si>
    <t xml:space="preserve">US Pwr Fin Swap  ISO NY Z-G Peak         29May01         USD/MWh</t>
  </si>
  <si>
    <t xml:space="preserve">VB9300.1</t>
  </si>
  <si>
    <t xml:space="preserve">VB9301.1</t>
  </si>
  <si>
    <t xml:space="preserve">VB9302.1</t>
  </si>
  <si>
    <t xml:space="preserve">JHHANSEY</t>
  </si>
  <si>
    <t xml:space="preserve">VB9303.1</t>
  </si>
  <si>
    <t xml:space="preserve">VB9305.1</t>
  </si>
  <si>
    <t xml:space="preserve">sthevenot1</t>
  </si>
  <si>
    <t xml:space="preserve">VB9304.1</t>
  </si>
  <si>
    <t xml:space="preserve">VB9307.1</t>
  </si>
  <si>
    <t xml:space="preserve">VB9309.1 / 809369</t>
  </si>
  <si>
    <t xml:space="preserve">VB9311.1</t>
  </si>
  <si>
    <t xml:space="preserve">VB9314.1</t>
  </si>
  <si>
    <t xml:space="preserve">VB9315.1</t>
  </si>
  <si>
    <t xml:space="preserve">VB9316.1</t>
  </si>
  <si>
    <t xml:space="preserve">VB9317.1</t>
  </si>
  <si>
    <t xml:space="preserve">VB9323.1</t>
  </si>
  <si>
    <t xml:space="preserve">VB9325.1</t>
  </si>
  <si>
    <t xml:space="preserve">Chevron Canada Resources</t>
  </si>
  <si>
    <t xml:space="preserve">GMOLNAR1</t>
  </si>
  <si>
    <t xml:space="preserve">VB9327.1</t>
  </si>
  <si>
    <t xml:space="preserve">BDAH1234</t>
  </si>
  <si>
    <t xml:space="preserve">VB9332.1</t>
  </si>
  <si>
    <t xml:space="preserve">VB9331.1</t>
  </si>
  <si>
    <t xml:space="preserve">VB9333.1</t>
  </si>
  <si>
    <t xml:space="preserve">VB9335.1</t>
  </si>
  <si>
    <t xml:space="preserve">VB9337.1</t>
  </si>
  <si>
    <t xml:space="preserve">VB9339.1</t>
  </si>
  <si>
    <t xml:space="preserve">natricher</t>
  </si>
  <si>
    <t xml:space="preserve">VB9340.1</t>
  </si>
  <si>
    <t xml:space="preserve">VB9342.1</t>
  </si>
  <si>
    <t xml:space="preserve">US Pwr Phy Firm  NEPOOL Peak             29May01         USD/MWh</t>
  </si>
  <si>
    <t xml:space="preserve">AQUILA1029</t>
  </si>
  <si>
    <t xml:space="preserve">VB9345.1</t>
  </si>
  <si>
    <t xml:space="preserve">US Pwr Phy CAISO SP15 OffPk              Jun01           USD/MWh</t>
  </si>
  <si>
    <t xml:space="preserve">joeknauth</t>
  </si>
  <si>
    <t xml:space="preserve">VB9346.1</t>
  </si>
  <si>
    <t xml:space="preserve">VB9347.1</t>
  </si>
  <si>
    <t xml:space="preserve">VB9348.1</t>
  </si>
  <si>
    <t xml:space="preserve">VB9350.1</t>
  </si>
  <si>
    <t xml:space="preserve">VB9352.1</t>
  </si>
  <si>
    <t xml:space="preserve">VB9353.1</t>
  </si>
  <si>
    <t xml:space="preserve">VB9354.1</t>
  </si>
  <si>
    <t xml:space="preserve">VB9356.1</t>
  </si>
  <si>
    <t xml:space="preserve">VB9355.1</t>
  </si>
  <si>
    <t xml:space="preserve">VB9357.1</t>
  </si>
  <si>
    <t xml:space="preserve">VB9359.1</t>
  </si>
  <si>
    <t xml:space="preserve">VB9362.1</t>
  </si>
  <si>
    <t xml:space="preserve">VB9363.1</t>
  </si>
  <si>
    <t xml:space="preserve">VB9364.1</t>
  </si>
  <si>
    <t xml:space="preserve">VB9365.1</t>
  </si>
  <si>
    <t xml:space="preserve">CLECO Corporation</t>
  </si>
  <si>
    <t xml:space="preserve">US Gas Phy       COL Onshore             Jun01           USD/MM</t>
  </si>
  <si>
    <t xml:space="preserve">martyduck</t>
  </si>
  <si>
    <t xml:space="preserve">VB9367.1 / 809387</t>
  </si>
  <si>
    <t xml:space="preserve">EPIER006</t>
  </si>
  <si>
    <t xml:space="preserve">VB9369.1</t>
  </si>
  <si>
    <t xml:space="preserve">VB9371.1</t>
  </si>
  <si>
    <t xml:space="preserve">VB9370.1</t>
  </si>
  <si>
    <t xml:space="preserve">cmharden</t>
  </si>
  <si>
    <t xml:space="preserve">patinjef</t>
  </si>
  <si>
    <t xml:space="preserve">VB9373.1</t>
  </si>
  <si>
    <t xml:space="preserve">DANIELCOWL</t>
  </si>
  <si>
    <t xml:space="preserve">VB9374.1</t>
  </si>
  <si>
    <t xml:space="preserve">VB9377.1</t>
  </si>
  <si>
    <t xml:space="preserve">VB9379.1</t>
  </si>
  <si>
    <t xml:space="preserve">jcl00001</t>
  </si>
  <si>
    <t xml:space="preserve">VB9385.1</t>
  </si>
  <si>
    <t xml:space="preserve">VB9384.1</t>
  </si>
  <si>
    <t xml:space="preserve">VB9387.1</t>
  </si>
  <si>
    <t xml:space="preserve">VB9389.1 / 809392</t>
  </si>
  <si>
    <t xml:space="preserve">VB9393.1</t>
  </si>
  <si>
    <t xml:space="preserve">VB9395.1</t>
  </si>
  <si>
    <t xml:space="preserve">VB9402.1</t>
  </si>
  <si>
    <t xml:space="preserve">VB9404.1</t>
  </si>
  <si>
    <t xml:space="preserve">VB9406.1</t>
  </si>
  <si>
    <t xml:space="preserve">VB9408.1</t>
  </si>
  <si>
    <t xml:space="preserve">rolston1</t>
  </si>
  <si>
    <t xml:space="preserve">VB9410.1</t>
  </si>
  <si>
    <t xml:space="preserve">MACGROIN</t>
  </si>
  <si>
    <t xml:space="preserve">VB9411.1</t>
  </si>
  <si>
    <t xml:space="preserve">VB9414.1</t>
  </si>
  <si>
    <t xml:space="preserve">VB9413.1</t>
  </si>
  <si>
    <t xml:space="preserve">VB9415.1</t>
  </si>
  <si>
    <t xml:space="preserve">Schlenkerc</t>
  </si>
  <si>
    <t xml:space="preserve">VB9417.1</t>
  </si>
  <si>
    <t xml:space="preserve">VB9420.1</t>
  </si>
  <si>
    <t xml:space="preserve">VB9418.1</t>
  </si>
  <si>
    <t xml:space="preserve">VB9421.1</t>
  </si>
  <si>
    <t xml:space="preserve">VB9424.1</t>
  </si>
  <si>
    <t xml:space="preserve">VB9422.1</t>
  </si>
  <si>
    <t xml:space="preserve">VB9423.1</t>
  </si>
  <si>
    <t xml:space="preserve">VB9425.1</t>
  </si>
  <si>
    <t xml:space="preserve">VB9426.1</t>
  </si>
  <si>
    <t xml:space="preserve">VB9427.1</t>
  </si>
  <si>
    <t xml:space="preserve">VB9428.1</t>
  </si>
  <si>
    <t xml:space="preserve">US Pwr Phy Firm  Cinergy Peak            Oct-Dec02       USD/MWh</t>
  </si>
  <si>
    <t xml:space="preserve">VB9433.1</t>
  </si>
  <si>
    <t xml:space="preserve">VB9436.1</t>
  </si>
  <si>
    <t xml:space="preserve">US Pwr Phy Firm  NEPOOL Peak             Sep01           USD/MWh</t>
  </si>
  <si>
    <t xml:space="preserve">VB9438.1</t>
  </si>
  <si>
    <t xml:space="preserve">VB9437.1</t>
  </si>
  <si>
    <t xml:space="preserve">VB9444.1</t>
  </si>
  <si>
    <t xml:space="preserve">VB9448.1</t>
  </si>
  <si>
    <t xml:space="preserve">canadanw1</t>
  </si>
  <si>
    <t xml:space="preserve">US Gas Phy       FGT Z2                  26-31May01      USD/MM</t>
  </si>
  <si>
    <t xml:space="preserve">VB9450.1 / 809403</t>
  </si>
  <si>
    <t xml:space="preserve">VB9455.1</t>
  </si>
  <si>
    <t xml:space="preserve">VB9456.1</t>
  </si>
  <si>
    <t xml:space="preserve">VB9457.1</t>
  </si>
  <si>
    <t xml:space="preserve">VB9459.1 / 809407</t>
  </si>
  <si>
    <t xml:space="preserve">DCURTIS09</t>
  </si>
  <si>
    <t xml:space="preserve">VB9461.1</t>
  </si>
  <si>
    <t xml:space="preserve">VB9463.1</t>
  </si>
  <si>
    <t xml:space="preserve">VB9467.1</t>
  </si>
  <si>
    <t xml:space="preserve">joshthomas</t>
  </si>
  <si>
    <t xml:space="preserve">VB9471.1</t>
  </si>
  <si>
    <t xml:space="preserve">VB9476.1</t>
  </si>
  <si>
    <t xml:space="preserve">VB9475.1</t>
  </si>
  <si>
    <t xml:space="preserve">US Gas Phy       TGT Z-SL                Jun01           USD/MM</t>
  </si>
  <si>
    <t xml:space="preserve">VB9478.1 / 809412</t>
  </si>
  <si>
    <t xml:space="preserve">VB9480.1</t>
  </si>
  <si>
    <t xml:space="preserve">VB9479.1</t>
  </si>
  <si>
    <t xml:space="preserve">US Gas Phy       HeHub                   26-29May01      USD/MM</t>
  </si>
  <si>
    <t xml:space="preserve">VB9482.1</t>
  </si>
  <si>
    <t xml:space="preserve">VB9483.1</t>
  </si>
  <si>
    <t xml:space="preserve">VB9485.1</t>
  </si>
  <si>
    <t xml:space="preserve">VB9486.1</t>
  </si>
  <si>
    <t xml:space="preserve">VB9488.1</t>
  </si>
  <si>
    <t xml:space="preserve">VB9491.1</t>
  </si>
  <si>
    <t xml:space="preserve">CAN Pwr Swap     PPoA HE19-24 MPT        24May01         CAD/MWh</t>
  </si>
  <si>
    <t xml:space="preserve">CRICHEY</t>
  </si>
  <si>
    <t xml:space="preserve">Alberta-Hourly</t>
  </si>
  <si>
    <t xml:space="preserve">VB9495.1</t>
  </si>
  <si>
    <t xml:space="preserve">VB9494.1 / 809418</t>
  </si>
  <si>
    <t xml:space="preserve">VB9496.1</t>
  </si>
  <si>
    <t xml:space="preserve">VB9498.1</t>
  </si>
  <si>
    <t xml:space="preserve">VB9499.1</t>
  </si>
  <si>
    <t xml:space="preserve">VB9500.1</t>
  </si>
  <si>
    <t xml:space="preserve">VB9501.1</t>
  </si>
  <si>
    <t xml:space="preserve">VB9502.1</t>
  </si>
  <si>
    <t xml:space="preserve">VB9504.1</t>
  </si>
  <si>
    <t xml:space="preserve">VB9503.1</t>
  </si>
  <si>
    <t xml:space="preserve">US Gas Daily     TX E M3                 26-31May01      USD/MM</t>
  </si>
  <si>
    <t xml:space="preserve">VB9505.1</t>
  </si>
  <si>
    <t xml:space="preserve">VB9507.1</t>
  </si>
  <si>
    <t xml:space="preserve">VB9509.1</t>
  </si>
  <si>
    <t xml:space="preserve">VB9510.1</t>
  </si>
  <si>
    <t xml:space="preserve">VB9513.1</t>
  </si>
  <si>
    <t xml:space="preserve">VB9516.1</t>
  </si>
  <si>
    <t xml:space="preserve">VB9517.1 / 809428</t>
  </si>
  <si>
    <t xml:space="preserve">VB9518.1</t>
  </si>
  <si>
    <t xml:space="preserve">US Pwr Fin Swap  ISO NY Z-G Peak         Jun01           USD/MWh</t>
  </si>
  <si>
    <t xml:space="preserve">KAPLANFRED</t>
  </si>
  <si>
    <t xml:space="preserve">VB9519.1</t>
  </si>
  <si>
    <t xml:space="preserve">VB9522.1</t>
  </si>
  <si>
    <t xml:space="preserve">VB9528.1</t>
  </si>
  <si>
    <t xml:space="preserve">US Gas Basis     Katy                    Jun01           USD/MM</t>
  </si>
  <si>
    <t xml:space="preserve">VB9536.1</t>
  </si>
  <si>
    <t xml:space="preserve">US Gas Daily     Waha                    26-31May01      USD/MM</t>
  </si>
  <si>
    <t xml:space="preserve">VB9537.1</t>
  </si>
  <si>
    <t xml:space="preserve">VB9541.1</t>
  </si>
  <si>
    <t xml:space="preserve">VB9543.1</t>
  </si>
  <si>
    <t xml:space="preserve">US Gas Basis     TCO Pool                Jul01           USD/MM</t>
  </si>
  <si>
    <t xml:space="preserve">VB9546.1</t>
  </si>
  <si>
    <t xml:space="preserve">VB9547.1</t>
  </si>
  <si>
    <t xml:space="preserve">VB9550.1</t>
  </si>
  <si>
    <t xml:space="preserve">VB9553.1</t>
  </si>
  <si>
    <t xml:space="preserve">VB9557.1</t>
  </si>
  <si>
    <t xml:space="preserve">VB9559.1</t>
  </si>
  <si>
    <t xml:space="preserve">VB9558.1</t>
  </si>
  <si>
    <t xml:space="preserve">US Gas Fin Opt   NYMEX        EP4.1      Jun01           USD/MM-L</t>
  </si>
  <si>
    <t xml:space="preserve">VB9562.1</t>
  </si>
  <si>
    <t xml:space="preserve">US Gas Phy       COL Onshore             26-31May01      USD/MM</t>
  </si>
  <si>
    <t xml:space="preserve">Firm Trading Bridgeliorp.</t>
  </si>
  <si>
    <t xml:space="preserve">US Gas Phy Index IF ANR SW Pool          Jun01           USD/MM</t>
  </si>
  <si>
    <t xml:space="preserve">MARKMOYER</t>
  </si>
  <si>
    <t xml:space="preserve">VB9565.1 / 809440</t>
  </si>
  <si>
    <t xml:space="preserve">JOHNNELSON</t>
  </si>
  <si>
    <t xml:space="preserve">VB9569.1</t>
  </si>
  <si>
    <t xml:space="preserve">VB9571.1</t>
  </si>
  <si>
    <t xml:space="preserve">VB9573.1</t>
  </si>
  <si>
    <t xml:space="preserve">VB9576.1</t>
  </si>
  <si>
    <t xml:space="preserve">VB9574.1</t>
  </si>
  <si>
    <t xml:space="preserve">US Gas Phy Index TETCO M3 NL1            Jun01           USD/MM</t>
  </si>
  <si>
    <t xml:space="preserve">ADM05933</t>
  </si>
  <si>
    <t xml:space="preserve">VB9578.1 / 809445</t>
  </si>
  <si>
    <t xml:space="preserve">US Gas Phy       TCO Pool                26-31May01      USD/MM</t>
  </si>
  <si>
    <t xml:space="preserve">CAN Pwr Swap     PPoA HE13-18 MPT        24May01         CAD/MWh</t>
  </si>
  <si>
    <t xml:space="preserve">VB9585.1</t>
  </si>
  <si>
    <t xml:space="preserve">VB9586.1</t>
  </si>
  <si>
    <t xml:space="preserve">VB9588.1</t>
  </si>
  <si>
    <t xml:space="preserve">johndarm</t>
  </si>
  <si>
    <t xml:space="preserve">VB9589.1</t>
  </si>
  <si>
    <t xml:space="preserve">VB9590.1</t>
  </si>
  <si>
    <t xml:space="preserve">VB9592.1</t>
  </si>
  <si>
    <t xml:space="preserve">US Gas Phy       FGT Z2                  26-29May01      USD/MM</t>
  </si>
  <si>
    <t xml:space="preserve">VB9598.1</t>
  </si>
  <si>
    <t xml:space="preserve">VB9599.1</t>
  </si>
  <si>
    <t xml:space="preserve">US Gas Phy Index IF Ventura              Jun01           USD/MM</t>
  </si>
  <si>
    <t xml:space="preserve">VB9606.1 / 809456</t>
  </si>
  <si>
    <t xml:space="preserve">VB9607.1</t>
  </si>
  <si>
    <t xml:space="preserve">US Gas Phy       TENN 800                26-29May01      USD/MM</t>
  </si>
  <si>
    <t xml:space="preserve">VB9619.1</t>
  </si>
  <si>
    <t xml:space="preserve">US Gas Phy       TENN 500                26-29May01      USD/MM</t>
  </si>
  <si>
    <t xml:space="preserve">US Gas Basis     TCO Pool                Oct01           USD/MM</t>
  </si>
  <si>
    <t xml:space="preserve">VB9632.1</t>
  </si>
  <si>
    <t xml:space="preserve">US Gas Basis     TCO Pool                Jul-Sep01       USD/MM</t>
  </si>
  <si>
    <t xml:space="preserve">VB9637.1</t>
  </si>
  <si>
    <t xml:space="preserve">VB9644.1</t>
  </si>
  <si>
    <t xml:space="preserve">stephenj</t>
  </si>
  <si>
    <t xml:space="preserve">VB9647.1</t>
  </si>
  <si>
    <t xml:space="preserve">VB9654.1</t>
  </si>
  <si>
    <t xml:space="preserve">VB9653.1</t>
  </si>
  <si>
    <t xml:space="preserve">VB9655.1</t>
  </si>
  <si>
    <t xml:space="preserve">VB9657.1</t>
  </si>
  <si>
    <t xml:space="preserve">VB9661.1</t>
  </si>
  <si>
    <t xml:space="preserve">VB9663.1</t>
  </si>
  <si>
    <t xml:space="preserve">VB9670.1</t>
  </si>
  <si>
    <t xml:space="preserve">US Pwr Phy Firm  TVA Peak                Jul-Aug01       USD/MWh</t>
  </si>
  <si>
    <t xml:space="preserve">jmaes123</t>
  </si>
  <si>
    <t xml:space="preserve">VB9672.1</t>
  </si>
  <si>
    <t xml:space="preserve">chemschot</t>
  </si>
  <si>
    <t xml:space="preserve">VB9675.1</t>
  </si>
  <si>
    <t xml:space="preserve">VB9676.1</t>
  </si>
  <si>
    <t xml:space="preserve">VB9678.1</t>
  </si>
  <si>
    <t xml:space="preserve">US Pwr Phy Firm  TVA Peak                Sep01           USD/MWh</t>
  </si>
  <si>
    <t xml:space="preserve">VB9681.1 / 809476</t>
  </si>
  <si>
    <t xml:space="preserve">US MixedXylene Fin Swap</t>
  </si>
  <si>
    <t xml:space="preserve">US MxXylene Swap CMAI Spot               Jun01           USD/Gl-b</t>
  </si>
  <si>
    <t xml:space="preserve">Xylene</t>
  </si>
  <si>
    <t xml:space="preserve">rkc00001</t>
  </si>
  <si>
    <t xml:space="preserve">VB9688.1</t>
  </si>
  <si>
    <t xml:space="preserve">VB9693.1</t>
  </si>
  <si>
    <t xml:space="preserve">VB9694.1</t>
  </si>
  <si>
    <t xml:space="preserve">VB9698.1</t>
  </si>
  <si>
    <t xml:space="preserve">US Gas Phy       TENN Z-0                26-29May01      USD/MM</t>
  </si>
  <si>
    <t xml:space="preserve">NAMHO123</t>
  </si>
  <si>
    <t xml:space="preserve">US Pwr Phy Unp B ERCOT Peak              Jun01           USD/MWh</t>
  </si>
  <si>
    <t xml:space="preserve">VB9703.1</t>
  </si>
  <si>
    <t xml:space="preserve">US Gas Phy Index IF HSC ExxnKaty         Jun01           USD/MM</t>
  </si>
  <si>
    <t xml:space="preserve">VB9705.1 / 809490</t>
  </si>
  <si>
    <t xml:space="preserve">VB9708.1 / 809492</t>
  </si>
  <si>
    <t xml:space="preserve">MMETTERS</t>
  </si>
  <si>
    <t xml:space="preserve">VB9709.1</t>
  </si>
  <si>
    <t xml:space="preserve">VB9711.1</t>
  </si>
  <si>
    <t xml:space="preserve">US Gas Basis     SONAT LA                Jun01           USD/MM</t>
  </si>
  <si>
    <t xml:space="preserve">VB9710.1</t>
  </si>
  <si>
    <t xml:space="preserve">US Pwr Phy Firm  COMED Peak              Sep01           USD/MWh</t>
  </si>
  <si>
    <t xml:space="preserve">VB9712.1</t>
  </si>
  <si>
    <t xml:space="preserve">VB9715.1</t>
  </si>
  <si>
    <t xml:space="preserve">VB9716.1 / 809495</t>
  </si>
  <si>
    <t xml:space="preserve">VB9722.1</t>
  </si>
  <si>
    <t xml:space="preserve">VB9721.1</t>
  </si>
  <si>
    <t xml:space="preserve">VB9725.1</t>
  </si>
  <si>
    <t xml:space="preserve">VB9724.1</t>
  </si>
  <si>
    <t xml:space="preserve">VB9728.1</t>
  </si>
  <si>
    <t xml:space="preserve">VB9729.1</t>
  </si>
  <si>
    <t xml:space="preserve">VB9731.1</t>
  </si>
  <si>
    <t xml:space="preserve">VB9734.1</t>
  </si>
  <si>
    <t xml:space="preserve">US Pwr Phy Unp B ERCOT Peak              Jan-Dec02       USD/MWh</t>
  </si>
  <si>
    <t xml:space="preserve">VB9735.1</t>
  </si>
  <si>
    <t xml:space="preserve">VB9736.1</t>
  </si>
  <si>
    <t xml:space="preserve">VB9737.1</t>
  </si>
  <si>
    <t xml:space="preserve">VB9740.1</t>
  </si>
  <si>
    <t xml:space="preserve">VB9741.1</t>
  </si>
  <si>
    <t xml:space="preserve">CHRYARROW</t>
  </si>
  <si>
    <t xml:space="preserve">MADDENPF</t>
  </si>
  <si>
    <t xml:space="preserve">VB9744.1</t>
  </si>
  <si>
    <t xml:space="preserve">VB9746.1</t>
  </si>
  <si>
    <t xml:space="preserve">jefffoose1</t>
  </si>
  <si>
    <t xml:space="preserve">mcmane00</t>
  </si>
  <si>
    <t xml:space="preserve">VB9752.1</t>
  </si>
  <si>
    <t xml:space="preserve">VB9756.1</t>
  </si>
  <si>
    <t xml:space="preserve">VB9757.1</t>
  </si>
  <si>
    <t xml:space="preserve">VB9762.1</t>
  </si>
  <si>
    <t xml:space="preserve">VB9763.1</t>
  </si>
  <si>
    <t xml:space="preserve">VB9764.1 / 809505</t>
  </si>
  <si>
    <t xml:space="preserve">pvaes123</t>
  </si>
  <si>
    <t xml:space="preserve">VB9768.1</t>
  </si>
  <si>
    <t xml:space="preserve">US Pwr Phy CAISO SP15 Peak               Jul01           USD/MWh</t>
  </si>
  <si>
    <t xml:space="preserve">VB9770.1</t>
  </si>
  <si>
    <t xml:space="preserve">mdoconnor</t>
  </si>
  <si>
    <t xml:space="preserve">VB9772.1</t>
  </si>
  <si>
    <t xml:space="preserve">US Pwr Phy CAISO SP15 Peak               Oct-Dec01       USD/MWh</t>
  </si>
  <si>
    <t xml:space="preserve">VB9773.1</t>
  </si>
  <si>
    <t xml:space="preserve">VB9775.1 / 809510</t>
  </si>
  <si>
    <t xml:space="preserve">VB9776.1</t>
  </si>
  <si>
    <t xml:space="preserve">VB9777.1</t>
  </si>
  <si>
    <t xml:space="preserve">VB9780.1 / 809516</t>
  </si>
  <si>
    <t xml:space="preserve">ttw00001</t>
  </si>
  <si>
    <t xml:space="preserve">VB9782.1</t>
  </si>
  <si>
    <t xml:space="preserve">VB9793.1</t>
  </si>
  <si>
    <t xml:space="preserve">CAN Gas Fin BasSwap East</t>
  </si>
  <si>
    <t xml:space="preserve">CAN Gas Basis    GD/D Dawn               Jun01           USD/MM</t>
  </si>
  <si>
    <t xml:space="preserve">VB9795.1</t>
  </si>
  <si>
    <t xml:space="preserve">VB9799.1</t>
  </si>
  <si>
    <t xml:space="preserve">US Gas Phy Index IF FGT Z2               Jun01           USD/MM</t>
  </si>
  <si>
    <t xml:space="preserve">VB9800.1 / 809523</t>
  </si>
  <si>
    <t xml:space="preserve">VB9803.1</t>
  </si>
  <si>
    <t xml:space="preserve">VB9804.1</t>
  </si>
  <si>
    <t xml:space="preserve">VB9805.1</t>
  </si>
  <si>
    <t xml:space="preserve">VB9806.1 / 809527</t>
  </si>
  <si>
    <t xml:space="preserve">VB9810.1</t>
  </si>
  <si>
    <t xml:space="preserve">US Pwr Phy Firm  PALVE OffPk             Jun01           USD/MWh</t>
  </si>
  <si>
    <t xml:space="preserve">rleforce</t>
  </si>
  <si>
    <t xml:space="preserve">Bank of Montreal</t>
  </si>
  <si>
    <t xml:space="preserve">ADM28948</t>
  </si>
  <si>
    <t xml:space="preserve">VB9812.1</t>
  </si>
  <si>
    <t xml:space="preserve">VB9813.1</t>
  </si>
  <si>
    <t xml:space="preserve">VB9815.1</t>
  </si>
  <si>
    <t xml:space="preserve">US Gas Phy       Dom SP TT               26-29May01      USD/MM</t>
  </si>
  <si>
    <t xml:space="preserve">VB9817.1</t>
  </si>
  <si>
    <t xml:space="preserve">VB9819.1</t>
  </si>
  <si>
    <t xml:space="preserve">VB9820.1</t>
  </si>
  <si>
    <t xml:space="preserve">VB9825.1</t>
  </si>
  <si>
    <t xml:space="preserve">US Gas Basis     NGI SoBord PG&amp;E Top     Jun01           USD/MM</t>
  </si>
  <si>
    <t xml:space="preserve">West-Perm</t>
  </si>
  <si>
    <t xml:space="preserve">VB9826.1</t>
  </si>
  <si>
    <t xml:space="preserve">VB9829.1</t>
  </si>
  <si>
    <t xml:space="preserve">VB9831.1</t>
  </si>
  <si>
    <t xml:space="preserve">VB9832.1 / 809537</t>
  </si>
  <si>
    <t xml:space="preserve">VB9835.1</t>
  </si>
  <si>
    <t xml:space="preserve">VB9839.1</t>
  </si>
  <si>
    <t xml:space="preserve">US Pwr Phy Firm  Cinergy Peak            Jul01           USD/MWh</t>
  </si>
  <si>
    <t xml:space="preserve">VB9842.1 / 809541</t>
  </si>
  <si>
    <t xml:space="preserve">VB9845.1</t>
  </si>
  <si>
    <t xml:space="preserve">bernbroph</t>
  </si>
  <si>
    <t xml:space="preserve">VB9848.1</t>
  </si>
  <si>
    <t xml:space="preserve">VB9855.1</t>
  </si>
  <si>
    <t xml:space="preserve">VB9857.1 / 809544</t>
  </si>
  <si>
    <t xml:space="preserve">VB9858.1</t>
  </si>
  <si>
    <t xml:space="preserve">VB9859.1</t>
  </si>
  <si>
    <t xml:space="preserve">VB9862.1</t>
  </si>
  <si>
    <t xml:space="preserve">VB9864.1</t>
  </si>
  <si>
    <t xml:space="preserve">VB9866.1</t>
  </si>
  <si>
    <t xml:space="preserve">VB9867.1</t>
  </si>
  <si>
    <t xml:space="preserve">US Pwr Phy Unp B ERCOT Peak              Jul-Aug01       USD/MWh</t>
  </si>
  <si>
    <t xml:space="preserve">VB9872.1</t>
  </si>
  <si>
    <t xml:space="preserve">VB9873.1</t>
  </si>
  <si>
    <t xml:space="preserve">809782/VC0518.1</t>
  </si>
  <si>
    <t xml:space="preserve">blkwerner</t>
  </si>
  <si>
    <t xml:space="preserve">VB9881.1</t>
  </si>
  <si>
    <t xml:space="preserve">ADM28939</t>
  </si>
  <si>
    <t xml:space="preserve">US Gas Basis     GD/D TZ6NY-HHub         26-31May01      USD/MM</t>
  </si>
  <si>
    <t xml:space="preserve">vincewes</t>
  </si>
  <si>
    <t xml:space="preserve">VB9882.1</t>
  </si>
  <si>
    <t xml:space="preserve">VB9883.1</t>
  </si>
  <si>
    <t xml:space="preserve">VB9887.1</t>
  </si>
  <si>
    <t xml:space="preserve">VB9888.1</t>
  </si>
  <si>
    <t xml:space="preserve">VB9893.1</t>
  </si>
  <si>
    <t xml:space="preserve">VB9896.1</t>
  </si>
  <si>
    <t xml:space="preserve">VB9900.1</t>
  </si>
  <si>
    <t xml:space="preserve">VB9903.1 / 809554</t>
  </si>
  <si>
    <t xml:space="preserve">US Gas Phy Index AlgonqinCG NL1          Jun01           USD/MM</t>
  </si>
  <si>
    <t xml:space="preserve">Jamesjohn</t>
  </si>
  <si>
    <t xml:space="preserve">VB9905.1 / 809556</t>
  </si>
  <si>
    <t xml:space="preserve">US Gas Phy Index IF TENN Z-0             Jun01           USD/MM</t>
  </si>
  <si>
    <t xml:space="preserve">VB9909.1 / 809559</t>
  </si>
  <si>
    <t xml:space="preserve">VB9910.1</t>
  </si>
  <si>
    <t xml:space="preserve">VB9915.1</t>
  </si>
  <si>
    <t xml:space="preserve">US Pwr Phy Firm  Mid-C Peak              Aug01           USD/MWh</t>
  </si>
  <si>
    <t xml:space="preserve">VB9925.1</t>
  </si>
  <si>
    <t xml:space="preserve">VB9928.1</t>
  </si>
  <si>
    <t xml:space="preserve">VB9929.1</t>
  </si>
  <si>
    <t xml:space="preserve">VB9931.1</t>
  </si>
  <si>
    <t xml:space="preserve">VB9930.1</t>
  </si>
  <si>
    <t xml:space="preserve">VB9932.1</t>
  </si>
  <si>
    <t xml:space="preserve">VB9936.1</t>
  </si>
  <si>
    <t xml:space="preserve">VB9938.1</t>
  </si>
  <si>
    <t xml:space="preserve">VB9939.1 / 809567</t>
  </si>
  <si>
    <t xml:space="preserve">VB9943.1</t>
  </si>
  <si>
    <t xml:space="preserve">VB9942.1</t>
  </si>
  <si>
    <t xml:space="preserve">VB9944.1</t>
  </si>
  <si>
    <t xml:space="preserve">kwgeiger</t>
  </si>
  <si>
    <t xml:space="preserve">VB9946.1</t>
  </si>
  <si>
    <t xml:space="preserve">VB9949.1</t>
  </si>
  <si>
    <t xml:space="preserve">VB9952.1</t>
  </si>
  <si>
    <t xml:space="preserve">VB9955.1</t>
  </si>
  <si>
    <t xml:space="preserve">VB9956.1</t>
  </si>
  <si>
    <t xml:space="preserve">VB9957.1</t>
  </si>
  <si>
    <t xml:space="preserve">US Pwr Phy Firm  PJM-W OffPk             Jul-Aug01       USD/MWh</t>
  </si>
  <si>
    <t xml:space="preserve">OTCDESK6</t>
  </si>
  <si>
    <t xml:space="preserve">VB9959.1 / 809573</t>
  </si>
  <si>
    <t xml:space="preserve">VB9962.1</t>
  </si>
  <si>
    <t xml:space="preserve">VB9963.1</t>
  </si>
  <si>
    <t xml:space="preserve">VB9965.1 / 809576</t>
  </si>
  <si>
    <t xml:space="preserve">VB9971.1 / 809579</t>
  </si>
  <si>
    <t xml:space="preserve">VB9972.1</t>
  </si>
  <si>
    <t xml:space="preserve">VB9973.1</t>
  </si>
  <si>
    <t xml:space="preserve">US Gas Fin Opt   NYMEX        EC4.25     Jun01           USD/MM-L</t>
  </si>
  <si>
    <t xml:space="preserve">VB9974.1</t>
  </si>
  <si>
    <t xml:space="preserve">VB9976.1</t>
  </si>
  <si>
    <t xml:space="preserve">AQUILA1012</t>
  </si>
  <si>
    <t xml:space="preserve">VB9977.1</t>
  </si>
  <si>
    <t xml:space="preserve">MSMI1234</t>
  </si>
  <si>
    <t xml:space="preserve">VB9978.1</t>
  </si>
  <si>
    <t xml:space="preserve">VB9979.1</t>
  </si>
  <si>
    <t xml:space="preserve">VB9980.1</t>
  </si>
  <si>
    <t xml:space="preserve">Amerex Natural Gas I,g and Trading Company, L.P.</t>
  </si>
  <si>
    <t xml:space="preserve">MCAR1234</t>
  </si>
  <si>
    <t xml:space="preserve">VB9981.1</t>
  </si>
  <si>
    <t xml:space="preserve">VB9985.1</t>
  </si>
  <si>
    <t xml:space="preserve">VB9987.1</t>
  </si>
  <si>
    <t xml:space="preserve">CRABTREE</t>
  </si>
  <si>
    <t xml:space="preserve">VB9988.1</t>
  </si>
  <si>
    <t xml:space="preserve">CHADDMOORE</t>
  </si>
  <si>
    <t xml:space="preserve">VB9991.1</t>
  </si>
  <si>
    <t xml:space="preserve">VB9993.1 / 809589</t>
  </si>
  <si>
    <t xml:space="preserve">VB9998.1 / 809594</t>
  </si>
  <si>
    <t xml:space="preserve">US Gas Daily     NGPL TXOK East          Jun01           USD/MM</t>
  </si>
  <si>
    <t xml:space="preserve">VC0006.1</t>
  </si>
  <si>
    <t xml:space="preserve">US Gas Phy Index IF TN/LA 500Leg         Jun01           USD/MM</t>
  </si>
  <si>
    <t xml:space="preserve">dhollier</t>
  </si>
  <si>
    <t xml:space="preserve">VC0008.1 / 809597</t>
  </si>
  <si>
    <t xml:space="preserve">johnswatek</t>
  </si>
  <si>
    <t xml:space="preserve">VC0009.1</t>
  </si>
  <si>
    <t xml:space="preserve">US Gas Phy       TENN 800                26-31May01      USD/MM</t>
  </si>
  <si>
    <t xml:space="preserve">US Gas Fin Opt   NYMEX        EC4.2      Jun01           USD/MM-L</t>
  </si>
  <si>
    <t xml:space="preserve">VC0012.1</t>
  </si>
  <si>
    <t xml:space="preserve">VC0014.1</t>
  </si>
  <si>
    <t xml:space="preserve">VC0015.1</t>
  </si>
  <si>
    <t xml:space="preserve">VC0016.1</t>
  </si>
  <si>
    <t xml:space="preserve">VC0018.1</t>
  </si>
  <si>
    <t xml:space="preserve">VC0020.1</t>
  </si>
  <si>
    <t xml:space="preserve">VC0021.1 / 809613</t>
  </si>
  <si>
    <t xml:space="preserve">VC0022.1</t>
  </si>
  <si>
    <t xml:space="preserve">AQUILA1066</t>
  </si>
  <si>
    <t xml:space="preserve">VC0025.1</t>
  </si>
  <si>
    <t xml:space="preserve">VC0024.1 / 809615</t>
  </si>
  <si>
    <t xml:space="preserve">VC0026.1</t>
  </si>
  <si>
    <t xml:space="preserve">VC0027.1</t>
  </si>
  <si>
    <t xml:space="preserve">US Gas Phy       TCO Pool                26-29May01      USD/MM</t>
  </si>
  <si>
    <t xml:space="preserve">VC0033.1</t>
  </si>
  <si>
    <t xml:space="preserve">VC0031.1</t>
  </si>
  <si>
    <t xml:space="preserve">VC0034.1</t>
  </si>
  <si>
    <t xml:space="preserve">VC0037.1</t>
  </si>
  <si>
    <t xml:space="preserve">pces5095</t>
  </si>
  <si>
    <t xml:space="preserve">VC0039.1</t>
  </si>
  <si>
    <t xml:space="preserve">VC0042.1</t>
  </si>
  <si>
    <t xml:space="preserve">VC0044.1 / 809626</t>
  </si>
  <si>
    <t xml:space="preserve">VC0046.1</t>
  </si>
  <si>
    <t xml:space="preserve">VC0049.1</t>
  </si>
  <si>
    <t xml:space="preserve">VC0051.1</t>
  </si>
  <si>
    <t xml:space="preserve">VC0050.1</t>
  </si>
  <si>
    <t xml:space="preserve">VC0052.1</t>
  </si>
  <si>
    <t xml:space="preserve">VC0055.1 / 809634</t>
  </si>
  <si>
    <t xml:space="preserve">VC0057.1</t>
  </si>
  <si>
    <t xml:space="preserve">VC0060.1</t>
  </si>
  <si>
    <t xml:space="preserve">VC0065.1</t>
  </si>
  <si>
    <t xml:space="preserve">VC0067.1</t>
  </si>
  <si>
    <t xml:space="preserve">VC0068.1</t>
  </si>
  <si>
    <t xml:space="preserve">VC0069.1</t>
  </si>
  <si>
    <t xml:space="preserve">VC0070.1</t>
  </si>
  <si>
    <t xml:space="preserve">VC0071.1</t>
  </si>
  <si>
    <t xml:space="preserve">VC0074.1</t>
  </si>
  <si>
    <t xml:space="preserve">US Gas Phy       TETCO WLA               26-29May01      USD/MM</t>
  </si>
  <si>
    <t xml:space="preserve">VC0073.1</t>
  </si>
  <si>
    <t xml:space="preserve">VC0075.1</t>
  </si>
  <si>
    <t xml:space="preserve">VC0078.1</t>
  </si>
  <si>
    <t xml:space="preserve">VC0082.1</t>
  </si>
  <si>
    <t xml:space="preserve">VC0080.1 / 809651</t>
  </si>
  <si>
    <t xml:space="preserve">VC0081.1</t>
  </si>
  <si>
    <t xml:space="preserve">VC0085.1</t>
  </si>
  <si>
    <t xml:space="preserve">PowerTRH</t>
  </si>
  <si>
    <t xml:space="preserve">VC0087.1</t>
  </si>
  <si>
    <t xml:space="preserve">VC0090.1</t>
  </si>
  <si>
    <t xml:space="preserve">VC0089.1</t>
  </si>
  <si>
    <t xml:space="preserve">VC0092.1</t>
  </si>
  <si>
    <t xml:space="preserve">VC0091.1</t>
  </si>
  <si>
    <t xml:space="preserve">VC0102.1</t>
  </si>
  <si>
    <t xml:space="preserve">matthunter</t>
  </si>
  <si>
    <t xml:space="preserve">VC0101.1</t>
  </si>
  <si>
    <t xml:space="preserve">VC0104.1</t>
  </si>
  <si>
    <t xml:space="preserve">VC0106.1</t>
  </si>
  <si>
    <t xml:space="preserve">POWERWEST</t>
  </si>
  <si>
    <t xml:space="preserve">VC0107.1</t>
  </si>
  <si>
    <t xml:space="preserve">VC0111.1</t>
  </si>
  <si>
    <t xml:space="preserve">VC0116.1</t>
  </si>
  <si>
    <t xml:space="preserve">conoverc</t>
  </si>
  <si>
    <t xml:space="preserve">VC0117.1</t>
  </si>
  <si>
    <t xml:space="preserve">VC0122.1</t>
  </si>
  <si>
    <t xml:space="preserve">VC0125.1</t>
  </si>
  <si>
    <t xml:space="preserve">VC0127.1</t>
  </si>
  <si>
    <t xml:space="preserve">VC0126.1</t>
  </si>
  <si>
    <t xml:space="preserve">VC0129.1</t>
  </si>
  <si>
    <t xml:space="preserve">VC0130.1</t>
  </si>
  <si>
    <t xml:space="preserve">US Pwr Phy Unp B ERCOT Peak              Sep02           USD/MWh</t>
  </si>
  <si>
    <t xml:space="preserve">VC0132.1</t>
  </si>
  <si>
    <t xml:space="preserve">VC0136.1 / 809667</t>
  </si>
  <si>
    <t xml:space="preserve">The Chase Manhattan Bank</t>
  </si>
  <si>
    <t xml:space="preserve">CJCREGAR</t>
  </si>
  <si>
    <t xml:space="preserve">VC0137.1</t>
  </si>
  <si>
    <t xml:space="preserve">US Gas Phy       COL Onshore             26-29May01      USD/MM</t>
  </si>
  <si>
    <t xml:space="preserve">VC0141.1</t>
  </si>
  <si>
    <t xml:space="preserve">VC0145.1</t>
  </si>
  <si>
    <t xml:space="preserve">US Gas Basis     NNG Ventura             Jul-Oct01       USD/MM</t>
  </si>
  <si>
    <t xml:space="preserve">jennypoo</t>
  </si>
  <si>
    <t xml:space="preserve">VC0147.1</t>
  </si>
  <si>
    <t xml:space="preserve">US Gas Basis     NNG Ventura             Nov01-Mar02     USD/MM</t>
  </si>
  <si>
    <t xml:space="preserve">VC0148.1</t>
  </si>
  <si>
    <t xml:space="preserve">VC0149.1</t>
  </si>
  <si>
    <t xml:space="preserve">VC0150.1</t>
  </si>
  <si>
    <t xml:space="preserve">VC0153.1</t>
  </si>
  <si>
    <t xml:space="preserve">VC0154.1</t>
  </si>
  <si>
    <t xml:space="preserve">VC0159.1</t>
  </si>
  <si>
    <t xml:space="preserve">VC0162.1 / 809682</t>
  </si>
  <si>
    <t xml:space="preserve">VC0163.1</t>
  </si>
  <si>
    <t xml:space="preserve">Anadarko Petroleum Corporation</t>
  </si>
  <si>
    <t xml:space="preserve">ADM81271</t>
  </si>
  <si>
    <t xml:space="preserve">VC0168.1</t>
  </si>
  <si>
    <t xml:space="preserve">VC0170.1</t>
  </si>
  <si>
    <t xml:space="preserve">SUNSHINE</t>
  </si>
  <si>
    <t xml:space="preserve">VC0172.1</t>
  </si>
  <si>
    <t xml:space="preserve">VC0174.1</t>
  </si>
  <si>
    <t xml:space="preserve">VC0178.1</t>
  </si>
  <si>
    <t xml:space="preserve">VC0183.1</t>
  </si>
  <si>
    <t xml:space="preserve">US Gas Phy       TGT Z-SL                26-31May01      USD/MM</t>
  </si>
  <si>
    <t xml:space="preserve">VC0186.1</t>
  </si>
  <si>
    <t xml:space="preserve">VC0188.1</t>
  </si>
  <si>
    <t xml:space="preserve">VC0190.1</t>
  </si>
  <si>
    <t xml:space="preserve">VC0191.1 / 809695</t>
  </si>
  <si>
    <t xml:space="preserve">VC0192.1</t>
  </si>
  <si>
    <t xml:space="preserve">VC0194.1</t>
  </si>
  <si>
    <t xml:space="preserve">mikecocco</t>
  </si>
  <si>
    <t xml:space="preserve">VC0196.1</t>
  </si>
  <si>
    <t xml:space="preserve">US Gas Basis     NGI SoBord PG&amp;E Top     Jul-Sep01       USD/MM</t>
  </si>
  <si>
    <t xml:space="preserve">Houtenda</t>
  </si>
  <si>
    <t xml:space="preserve">VC0198.1</t>
  </si>
  <si>
    <t xml:space="preserve">VC0202.1</t>
  </si>
  <si>
    <t xml:space="preserve">VC0204.1</t>
  </si>
  <si>
    <t xml:space="preserve">VC0207.1</t>
  </si>
  <si>
    <t xml:space="preserve">VC0206.1</t>
  </si>
  <si>
    <t xml:space="preserve">JARMENTA1</t>
  </si>
  <si>
    <t xml:space="preserve">VC0208.1</t>
  </si>
  <si>
    <t xml:space="preserve">VC0209.1</t>
  </si>
  <si>
    <t xml:space="preserve">JRTHOMAS</t>
  </si>
  <si>
    <t xml:space="preserve">VC0210.1</t>
  </si>
  <si>
    <t xml:space="preserve">VC0217.1</t>
  </si>
  <si>
    <t xml:space="preserve">VC0218.1</t>
  </si>
  <si>
    <t xml:space="preserve">VC0219.1</t>
  </si>
  <si>
    <t xml:space="preserve">VC0220.1</t>
  </si>
  <si>
    <t xml:space="preserve">VC0221.1</t>
  </si>
  <si>
    <t xml:space="preserve">VC0223.1</t>
  </si>
  <si>
    <t xml:space="preserve">VC0225.1</t>
  </si>
  <si>
    <t xml:space="preserve">US Gas Basis     TETCO M3                Nov01-Mar02     USD/MM</t>
  </si>
  <si>
    <t xml:space="preserve">mckennas</t>
  </si>
  <si>
    <t xml:space="preserve">VC0224.1</t>
  </si>
  <si>
    <t xml:space="preserve">Western Resources Inc.</t>
  </si>
  <si>
    <t xml:space="preserve">henrylane</t>
  </si>
  <si>
    <t xml:space="preserve">Amlingst</t>
  </si>
  <si>
    <t xml:space="preserve">VC0231.1</t>
  </si>
  <si>
    <t xml:space="preserve">CHRISW001</t>
  </si>
  <si>
    <t xml:space="preserve">VC0233.1 / 809709</t>
  </si>
  <si>
    <t xml:space="preserve">VC0237.1</t>
  </si>
  <si>
    <t xml:space="preserve">VC0235.1</t>
  </si>
  <si>
    <t xml:space="preserve">VC0241.1</t>
  </si>
  <si>
    <t xml:space="preserve">VC0243.1</t>
  </si>
  <si>
    <t xml:space="preserve">US Pwr Fin Swap  PJM W IntC Peak         29May01-01Jun01 USD/MWh</t>
  </si>
  <si>
    <t xml:space="preserve">VC0244.1</t>
  </si>
  <si>
    <t xml:space="preserve">VC0245.1</t>
  </si>
  <si>
    <t xml:space="preserve">US Pwr Phy Unp B ERCOT Peak              Mar-Apr02       USD/MWh</t>
  </si>
  <si>
    <t xml:space="preserve">VC0256.1</t>
  </si>
  <si>
    <t xml:space="preserve">VC0257.1</t>
  </si>
  <si>
    <t xml:space="preserve">VC0258.1</t>
  </si>
  <si>
    <t xml:space="preserve">VC0260.1</t>
  </si>
  <si>
    <t xml:space="preserve">US Gas Basis     ANR OK                  Jun01           USD/MM</t>
  </si>
  <si>
    <t xml:space="preserve">VC0261.1</t>
  </si>
  <si>
    <t xml:space="preserve">VC0262.1</t>
  </si>
  <si>
    <t xml:space="preserve">VC0263.1</t>
  </si>
  <si>
    <t xml:space="preserve">VC0266.1</t>
  </si>
  <si>
    <t xml:space="preserve">VC0267.1</t>
  </si>
  <si>
    <t xml:space="preserve">Dynegy Liquids Marketing and Trade</t>
  </si>
  <si>
    <t xml:space="preserve">US Prop Swap     OPIS MB TET             Jun01           c/Gl-b</t>
  </si>
  <si>
    <t xml:space="preserve">DEDE0001</t>
  </si>
  <si>
    <t xml:space="preserve">LJACKSO</t>
  </si>
  <si>
    <t xml:space="preserve">VC0270.1</t>
  </si>
  <si>
    <t xml:space="preserve">VC0276.1</t>
  </si>
  <si>
    <t xml:space="preserve">VC0281.1</t>
  </si>
  <si>
    <t xml:space="preserve">VC0285.1</t>
  </si>
  <si>
    <t xml:space="preserve">VC0284.1</t>
  </si>
  <si>
    <t xml:space="preserve">VC0288.1</t>
  </si>
  <si>
    <t xml:space="preserve">VC0286.1</t>
  </si>
  <si>
    <t xml:space="preserve">VC0287.1</t>
  </si>
  <si>
    <t xml:space="preserve">VC0294.1</t>
  </si>
  <si>
    <t xml:space="preserve">VC0298.1</t>
  </si>
  <si>
    <t xml:space="preserve">VC0300.1</t>
  </si>
  <si>
    <t xml:space="preserve">VC0301.1</t>
  </si>
  <si>
    <t xml:space="preserve">VC0303.1</t>
  </si>
  <si>
    <t xml:space="preserve">DLCATMAN</t>
  </si>
  <si>
    <t xml:space="preserve">VC0311.1</t>
  </si>
  <si>
    <t xml:space="preserve">VC0312.1</t>
  </si>
  <si>
    <t xml:space="preserve">VC0314.1</t>
  </si>
  <si>
    <t xml:space="preserve">VC0317.1</t>
  </si>
  <si>
    <t xml:space="preserve">VC0315.1</t>
  </si>
  <si>
    <t xml:space="preserve">VC0319.1</t>
  </si>
  <si>
    <t xml:space="preserve">VC0320.1</t>
  </si>
  <si>
    <t xml:space="preserve">VC0318.1</t>
  </si>
  <si>
    <t xml:space="preserve">VC0322.1</t>
  </si>
  <si>
    <t xml:space="preserve">VC0324.1</t>
  </si>
  <si>
    <t xml:space="preserve">VC0329.1</t>
  </si>
  <si>
    <t xml:space="preserve">VC0330.1</t>
  </si>
  <si>
    <t xml:space="preserve">VC0332.1</t>
  </si>
  <si>
    <t xml:space="preserve">VC0337.1</t>
  </si>
  <si>
    <t xml:space="preserve">RITAWILL</t>
  </si>
  <si>
    <t xml:space="preserve">VC0340.1 / 809737</t>
  </si>
  <si>
    <t xml:space="preserve">VC0342.1</t>
  </si>
  <si>
    <t xml:space="preserve">VC0346.1</t>
  </si>
  <si>
    <t xml:space="preserve">VC0343.1</t>
  </si>
  <si>
    <t xml:space="preserve">VC0344.1</t>
  </si>
  <si>
    <t xml:space="preserve">VC0345.1</t>
  </si>
  <si>
    <t xml:space="preserve">VC0347.1</t>
  </si>
  <si>
    <t xml:space="preserve">VC0348.1</t>
  </si>
  <si>
    <t xml:space="preserve">Bakerrob</t>
  </si>
  <si>
    <t xml:space="preserve">VC0355.1</t>
  </si>
  <si>
    <t xml:space="preserve">VC0358.1 / 809743</t>
  </si>
  <si>
    <t xml:space="preserve">VC0359.1</t>
  </si>
  <si>
    <t xml:space="preserve">US Pwr Phy CAISO SP15 OffPk              Jul01           USD/MWh</t>
  </si>
  <si>
    <t xml:space="preserve">mattdagst</t>
  </si>
  <si>
    <t xml:space="preserve">VC0362.1</t>
  </si>
  <si>
    <t xml:space="preserve">VC0366.1</t>
  </si>
  <si>
    <t xml:space="preserve">PowerJXM</t>
  </si>
  <si>
    <t xml:space="preserve">VC0370.1</t>
  </si>
  <si>
    <t xml:space="preserve">VC0371.1</t>
  </si>
  <si>
    <t xml:space="preserve">VC0372.1</t>
  </si>
  <si>
    <t xml:space="preserve">VC0375.1</t>
  </si>
  <si>
    <t xml:space="preserve">VC0378.1 / 809748</t>
  </si>
  <si>
    <t xml:space="preserve">VC0381.1</t>
  </si>
  <si>
    <t xml:space="preserve">VC0382.1 / 809750</t>
  </si>
  <si>
    <t xml:space="preserve">VC0395.1 / 809753</t>
  </si>
  <si>
    <t xml:space="preserve">VC0401.1</t>
  </si>
  <si>
    <t xml:space="preserve">VC0404.1</t>
  </si>
  <si>
    <t xml:space="preserve">VC0405.1 / 809757</t>
  </si>
  <si>
    <t xml:space="preserve">VC0415.1</t>
  </si>
  <si>
    <t xml:space="preserve">VC0416.1 / 809759</t>
  </si>
  <si>
    <t xml:space="preserve">US Gas Phy Index IF NGPL Midcont         Jun01           USD/MM</t>
  </si>
  <si>
    <t xml:space="preserve">VC0421.1 / 809761</t>
  </si>
  <si>
    <t xml:space="preserve">Amerex Natural Gas I,eting, Inc.</t>
  </si>
  <si>
    <t xml:space="preserve">SHAL1234</t>
  </si>
  <si>
    <t xml:space="preserve">VC0424.1</t>
  </si>
  <si>
    <t xml:space="preserve">VC0436.1</t>
  </si>
  <si>
    <t xml:space="preserve">VC0438.1</t>
  </si>
  <si>
    <t xml:space="preserve">VC0465.1</t>
  </si>
  <si>
    <t xml:space="preserve">VC0467.1 / 809767</t>
  </si>
  <si>
    <t xml:space="preserve">ADM48157</t>
  </si>
  <si>
    <t xml:space="preserve">KGWOZDZ</t>
  </si>
  <si>
    <t xml:space="preserve">VC0468.1</t>
  </si>
  <si>
    <t xml:space="preserve">VC0475.1</t>
  </si>
  <si>
    <t xml:space="preserve">VC0482.1</t>
  </si>
  <si>
    <t xml:space="preserve">VC0481.1</t>
  </si>
  <si>
    <t xml:space="preserve">VC0484.1</t>
  </si>
  <si>
    <t xml:space="preserve">VC0483.1</t>
  </si>
  <si>
    <t xml:space="preserve">VC0487.1</t>
  </si>
  <si>
    <t xml:space="preserve">VC0489.1</t>
  </si>
  <si>
    <t xml:space="preserve">VC0491.1</t>
  </si>
  <si>
    <t xml:space="preserve">Amerex Natural Gas I,</t>
  </si>
  <si>
    <t xml:space="preserve">VC0492.1</t>
  </si>
  <si>
    <t xml:space="preserve">VC0493.1 / 809771</t>
  </si>
  <si>
    <t xml:space="preserve">VC0494.1</t>
  </si>
  <si>
    <t xml:space="preserve">VC0496.1</t>
  </si>
  <si>
    <t xml:space="preserve">jwheatley1</t>
  </si>
  <si>
    <t xml:space="preserve">VC0498.1</t>
  </si>
  <si>
    <t xml:space="preserve">US Gas Basis     HSC                     Aug01           USD/MM</t>
  </si>
  <si>
    <t xml:space="preserve">VC0497.1</t>
  </si>
  <si>
    <t xml:space="preserve">US Pwr Phy Firm  PALVE OffPk             Aug01           USD/MWh</t>
  </si>
  <si>
    <t xml:space="preserve">VC0501.1 / 809773</t>
  </si>
  <si>
    <t xml:space="preserve">VC0502.1</t>
  </si>
  <si>
    <t xml:space="preserve">VC0511.1</t>
  </si>
  <si>
    <t xml:space="preserve">VC0525.1</t>
  </si>
  <si>
    <t xml:space="preserve">VC0526.1 / 809787</t>
  </si>
  <si>
    <t xml:space="preserve">VC0529.1</t>
  </si>
  <si>
    <t xml:space="preserve">VC0530.1</t>
  </si>
  <si>
    <t xml:space="preserve">VC0531.1</t>
  </si>
  <si>
    <t xml:space="preserve">VC0542.1</t>
  </si>
  <si>
    <t xml:space="preserve">VC0545.1</t>
  </si>
  <si>
    <t xml:space="preserve">VC0553.1</t>
  </si>
  <si>
    <t xml:space="preserve">Firm Trade Bridgeline Gas Marketing LLC</t>
  </si>
  <si>
    <t xml:space="preserve">US Gas Basis     HSC                     Sep01           USD/MM</t>
  </si>
  <si>
    <t xml:space="preserve">ADM38409</t>
  </si>
  <si>
    <t xml:space="preserve">VC0567.1</t>
  </si>
  <si>
    <t xml:space="preserve">VC0577.1</t>
  </si>
  <si>
    <t xml:space="preserve">VC0579.1</t>
  </si>
  <si>
    <t xml:space="preserve">JEFFERYM</t>
  </si>
  <si>
    <t xml:space="preserve">VC0588.1</t>
  </si>
  <si>
    <t xml:space="preserve">VC0591.1</t>
  </si>
  <si>
    <t xml:space="preserve">US Gas Basis     NGI SoCal               Apr-Oct02       USD/MM</t>
  </si>
  <si>
    <t xml:space="preserve">VC0597.1</t>
  </si>
  <si>
    <t xml:space="preserve">Anderson Exploration</t>
  </si>
  <si>
    <t xml:space="preserve">mdelaney</t>
  </si>
  <si>
    <t xml:space="preserve">US Pwr Fin Swap  PJM W IntC HE17-23 EPT  24May01         USD/MWh</t>
  </si>
  <si>
    <t xml:space="preserve">US Gas Phy Index GD/M Mich Con           Jun01           USD/MM</t>
  </si>
  <si>
    <t xml:space="preserve">VC0631.1 / 809816</t>
  </si>
  <si>
    <t xml:space="preserve">VC0639.1</t>
  </si>
  <si>
    <t xml:space="preserve">US Gas Basis     NGI Chicago             Nov01-Mar02     USD/MM</t>
  </si>
  <si>
    <t xml:space="preserve">PATRICK22</t>
  </si>
  <si>
    <t xml:space="preserve">VC0653.1</t>
  </si>
  <si>
    <t xml:space="preserve">VC0654.1</t>
  </si>
  <si>
    <t xml:space="preserve">VC0657.1</t>
  </si>
  <si>
    <t xml:space="preserve">US Gas Basis     GD/M Mich Con           Jul-Oct01       USD/MM</t>
  </si>
  <si>
    <t xml:space="preserve">VC0660.1</t>
  </si>
  <si>
    <t xml:space="preserve">US Gas Basis     GD/M Mich Con           Apr-Oct02       USD/MM</t>
  </si>
  <si>
    <t xml:space="preserve">VC0666.1</t>
  </si>
  <si>
    <t xml:space="preserve">VC0670.1</t>
  </si>
  <si>
    <t xml:space="preserve">VC0671.1</t>
  </si>
  <si>
    <t xml:space="preserve">US Gas Basis     GD/D TZ6NY-HHub         Jun01           USD/MM</t>
  </si>
  <si>
    <t xml:space="preserve">VC0673.1</t>
  </si>
  <si>
    <t xml:space="preserve">VC0674.1</t>
  </si>
  <si>
    <t xml:space="preserve">dfulghum</t>
  </si>
  <si>
    <t xml:space="preserve">VC0679.1</t>
  </si>
  <si>
    <t xml:space="preserve">VC0681.1</t>
  </si>
  <si>
    <t xml:space="preserve">US Gas Basis     NGPL TXOK               Jul-Oct01       USD/MM</t>
  </si>
  <si>
    <t xml:space="preserve">VC0682.1</t>
  </si>
  <si>
    <t xml:space="preserve">ADM66321</t>
  </si>
  <si>
    <t xml:space="preserve">VC0688.1 / 809839</t>
  </si>
  <si>
    <t xml:space="preserve">VC0704.1</t>
  </si>
  <si>
    <t xml:space="preserve">VC0711.1</t>
  </si>
  <si>
    <t xml:space="preserve">VC0714.1</t>
  </si>
  <si>
    <t xml:space="preserve">US Gas Phy Index IF TRKL ELA             Jun01           USD/MM</t>
  </si>
  <si>
    <t xml:space="preserve">VC0715.1 / 809845</t>
  </si>
  <si>
    <t xml:space="preserve">VC0717.1</t>
  </si>
  <si>
    <t xml:space="preserve">VC0719.1</t>
  </si>
  <si>
    <t xml:space="preserve">US Gas Basis     NWPL RkyMtn             Oct01           USD/MM</t>
  </si>
  <si>
    <t xml:space="preserve">VC0721.1</t>
  </si>
  <si>
    <t xml:space="preserve">Northstar Energy</t>
  </si>
  <si>
    <t xml:space="preserve">SMITHJAY</t>
  </si>
  <si>
    <t xml:space="preserve">borislibma</t>
  </si>
  <si>
    <t xml:space="preserve">VC0723.1</t>
  </si>
  <si>
    <t xml:space="preserve">VC0724.1 / 809850</t>
  </si>
  <si>
    <t xml:space="preserve">VC0728.1 / 809855</t>
  </si>
  <si>
    <t xml:space="preserve">Coxclay1</t>
  </si>
  <si>
    <t xml:space="preserve"> </t>
  </si>
  <si>
    <t xml:space="preserve">VC0739.1</t>
  </si>
  <si>
    <t xml:space="preserve">VC0740.1</t>
  </si>
  <si>
    <t xml:space="preserve">VC0743.1</t>
  </si>
  <si>
    <t xml:space="preserve">VC0765.1</t>
  </si>
  <si>
    <t xml:space="preserve">Louis Dreyfus Corporation</t>
  </si>
  <si>
    <t xml:space="preserve">DEMETRIOS</t>
  </si>
  <si>
    <t xml:space="preserve">VC0767.1</t>
  </si>
  <si>
    <t xml:space="preserve">gturnbul</t>
  </si>
  <si>
    <t xml:space="preserve">VC0778.1</t>
  </si>
  <si>
    <t xml:space="preserve">VC0788.1</t>
  </si>
  <si>
    <t xml:space="preserve">Alberta Energy Company Ltd.</t>
  </si>
  <si>
    <t xml:space="preserve">daberleaec</t>
  </si>
  <si>
    <t xml:space="preserve">VC0797.1</t>
  </si>
  <si>
    <t xml:space="preserve">VC0806.1</t>
  </si>
  <si>
    <t xml:space="preserve">VC0810.1</t>
  </si>
  <si>
    <t xml:space="preserve">VC0818.1</t>
  </si>
  <si>
    <t xml:space="preserve">VC0822.1</t>
  </si>
  <si>
    <t xml:space="preserve">Kinder Morgan, Inc.</t>
  </si>
  <si>
    <t xml:space="preserve">hotelmotel</t>
  </si>
  <si>
    <t xml:space="preserve">VC0831.1</t>
  </si>
  <si>
    <t xml:space="preserve">VC0837.1</t>
  </si>
  <si>
    <t xml:space="preserve">VC0852.1</t>
  </si>
  <si>
    <t xml:space="preserve">LINGARDF</t>
  </si>
  <si>
    <t xml:space="preserve">US Gas Daily     IF GD/D PEPL            Jun01           USD/MM</t>
  </si>
  <si>
    <t xml:space="preserve">VC0858.1</t>
  </si>
  <si>
    <t xml:space="preserve">VC0871.1</t>
  </si>
  <si>
    <t xml:space="preserve">VC0898.1</t>
  </si>
  <si>
    <t xml:space="preserve">VC0914.1</t>
  </si>
  <si>
    <t xml:space="preserve">VC0920.1</t>
  </si>
  <si>
    <t xml:space="preserve">VC0951.1</t>
  </si>
  <si>
    <t xml:space="preserve">VC0962.1</t>
  </si>
  <si>
    <t xml:space="preserve">VC0965.1</t>
  </si>
  <si>
    <t xml:space="preserve">BC Gas Utility Ltd.</t>
  </si>
  <si>
    <t xml:space="preserve">MHOPKINS</t>
  </si>
  <si>
    <t xml:space="preserve">VC0972.1</t>
  </si>
  <si>
    <t xml:space="preserve">VC0977.1</t>
  </si>
  <si>
    <t xml:space="preserve">CAN Gas Basis    AECO                    Jul01           USD/MM</t>
  </si>
  <si>
    <t xml:space="preserve">BIGBRADLY</t>
  </si>
  <si>
    <t xml:space="preserve">VC0980.1</t>
  </si>
  <si>
    <t xml:space="preserve">VC0988.1 / 809916</t>
  </si>
  <si>
    <t xml:space="preserve">Amerex Natural Gas I,Trade</t>
  </si>
  <si>
    <t xml:space="preserve">JSCH1234</t>
  </si>
  <si>
    <t xml:space="preserve">VC0989.1</t>
  </si>
  <si>
    <t xml:space="preserve">VC0990.1</t>
  </si>
  <si>
    <t xml:space="preserve">US Gas Phy Index IF OGT                  Jun01           USD/MM</t>
  </si>
  <si>
    <t xml:space="preserve">VC0992.1 / 809919</t>
  </si>
  <si>
    <t xml:space="preserve">VC0993.1</t>
  </si>
  <si>
    <t xml:space="preserve">US Gas Basis     NGPL LA                 Jun01           USD/MM</t>
  </si>
  <si>
    <t xml:space="preserve">VC0994.1</t>
  </si>
  <si>
    <t xml:space="preserve">VC0998.1 / 809930</t>
  </si>
  <si>
    <t xml:space="preserve">US Gas Basis     TGT Z-SL                Jun01           USD/MM</t>
  </si>
  <si>
    <t xml:space="preserve">VC0999.1</t>
  </si>
  <si>
    <t xml:space="preserve">US Gas Basis     NGPL LA                 Jul-Oct01       USD/MM</t>
  </si>
  <si>
    <t xml:space="preserve">VC1096.1</t>
  </si>
  <si>
    <t xml:space="preserve">US Gas Phy Index IF Demarc               Jun01           USD/MM</t>
  </si>
  <si>
    <t xml:space="preserve">VC1097.1 / 809935</t>
  </si>
  <si>
    <t xml:space="preserve">DOUGBURNS</t>
  </si>
  <si>
    <t xml:space="preserve">US Gas Phy Index Consumers NL1           Jun01           USD/MM</t>
  </si>
  <si>
    <t xml:space="preserve">VC1098.1 / 809942</t>
  </si>
  <si>
    <t xml:space="preserve">VC1099.1 / 809944</t>
  </si>
  <si>
    <t xml:space="preserve">VC1100.1</t>
  </si>
  <si>
    <t xml:space="preserve">VC1101.1 / 809946</t>
  </si>
  <si>
    <t xml:space="preserve">VC1103.1 / 809953</t>
  </si>
  <si>
    <t xml:space="preserve">US Gas Phy Index IF PEPL                 Jun01           USD/MM</t>
  </si>
  <si>
    <t xml:space="preserve">VC1104.1 / 809955</t>
  </si>
  <si>
    <t xml:space="preserve">US Gas Daily     NNG Demarc              Jun01           USD/MM</t>
  </si>
  <si>
    <t xml:space="preserve">VC1105.1</t>
  </si>
  <si>
    <t xml:space="preserve">US Gas Basis     TENN TX                 Jun01           USD/MM</t>
  </si>
  <si>
    <t xml:space="preserve">VC1106.1</t>
  </si>
  <si>
    <t xml:space="preserve">VC1109.1</t>
  </si>
  <si>
    <t xml:space="preserve">US Gas Daily     IF GD/D ANR OK          Jun01           USD/MM</t>
  </si>
  <si>
    <t xml:space="preserve">VC1110.1</t>
  </si>
  <si>
    <t xml:space="preserve">VC1112.1</t>
  </si>
  <si>
    <t xml:space="preserve">VC1113.1</t>
  </si>
  <si>
    <t xml:space="preserve">VC1117.1</t>
  </si>
  <si>
    <t xml:space="preserve">VC1137.1</t>
  </si>
  <si>
    <t xml:space="preserve">VC1145.1 / 809972</t>
  </si>
  <si>
    <t xml:space="preserve">VC1148.1 / 809974</t>
  </si>
  <si>
    <t xml:space="preserve">US Gas Phy       Transco Z6 NY           26-29May01      USD/MM</t>
  </si>
  <si>
    <t xml:space="preserve">VC1156.1 / 809978</t>
  </si>
  <si>
    <t xml:space="preserve">US Gas Phy       TETCO M3                26-29May01      USD/MM</t>
  </si>
  <si>
    <t xml:space="preserve">VC1166.1 / 809982</t>
  </si>
  <si>
    <t xml:space="preserve">VC1180.1</t>
  </si>
  <si>
    <t xml:space="preserve">VC1181.1</t>
  </si>
  <si>
    <t xml:space="preserve">US Gas Phy Index IF TETCO M3             Jun01           USD/MM</t>
  </si>
  <si>
    <t xml:space="preserve">VC1182.1 / 809988</t>
  </si>
  <si>
    <t xml:space="preserve">VC1192.1</t>
  </si>
  <si>
    <t xml:space="preserve">VC1195.1</t>
  </si>
  <si>
    <t xml:space="preserve">VC1199.1</t>
  </si>
  <si>
    <t xml:space="preserve">boneillb</t>
  </si>
  <si>
    <t xml:space="preserve">VC1201.1</t>
  </si>
  <si>
    <t xml:space="preserve">VC1202.1 / 809996</t>
  </si>
  <si>
    <t xml:space="preserve">VC1209.1</t>
  </si>
  <si>
    <t xml:space="preserve">VC1211.1</t>
  </si>
  <si>
    <t xml:space="preserve">VC1214.1</t>
  </si>
  <si>
    <t xml:space="preserve">VC1218.1</t>
  </si>
  <si>
    <t xml:space="preserve">US Gas Phy       HeHub                   26-31May01      USD/MM</t>
  </si>
  <si>
    <t xml:space="preserve">VC1259.1</t>
  </si>
  <si>
    <t xml:space="preserve">VC1264.1</t>
  </si>
  <si>
    <t xml:space="preserve">US Gas Basis     Reliant E               Jul-Oct01       USD/MM</t>
  </si>
  <si>
    <t xml:space="preserve">VC1262.1</t>
  </si>
  <si>
    <t xml:space="preserve">VC1266.1</t>
  </si>
  <si>
    <t xml:space="preserve">VC1265.1</t>
  </si>
  <si>
    <t xml:space="preserve">US Gas Phy       Dom SP TT               Jun01           USD/MM</t>
  </si>
  <si>
    <t xml:space="preserve">mjkimner</t>
  </si>
  <si>
    <t xml:space="preserve">VC1307.1</t>
  </si>
  <si>
    <t xml:space="preserve">US Gas Fin Opt   NYMEX        EP3.75     Jul01           USD/MM-L</t>
  </si>
  <si>
    <t xml:space="preserve">kempjones</t>
  </si>
  <si>
    <t xml:space="preserve">VC1456</t>
  </si>
  <si>
    <t xml:space="preserve">CARMSTRO</t>
  </si>
  <si>
    <t xml:space="preserve">US Pipeline Capacity FGT (Frm)</t>
  </si>
  <si>
    <t xml:space="preserve">US PLCapFGT Frm  Dstn-GSU                Jun01           USD/MM</t>
  </si>
  <si>
    <t xml:space="preserve">RCADY</t>
  </si>
  <si>
    <t xml:space="preserve">Spreadsheet</t>
  </si>
  <si>
    <t xml:space="preserve">Florida Gas Transmission Company</t>
  </si>
  <si>
    <t xml:space="preserve">slwidner</t>
  </si>
  <si>
    <t xml:space="preserve">JEFFAVERY</t>
  </si>
  <si>
    <t xml:space="preserve">VB3700.1</t>
  </si>
  <si>
    <t xml:space="preserve">VB3701.1</t>
  </si>
  <si>
    <t xml:space="preserve">VB3703.1</t>
  </si>
  <si>
    <t xml:space="preserve">VB3704.1</t>
  </si>
  <si>
    <t xml:space="preserve">VB3707.1</t>
  </si>
  <si>
    <t xml:space="preserve">VB3710.1</t>
  </si>
  <si>
    <t xml:space="preserve">VB3712.1</t>
  </si>
  <si>
    <t xml:space="preserve">CAN Gas PhyBasis Dawn                    Jul-Oct01       USD/MM</t>
  </si>
  <si>
    <t xml:space="preserve">VB3713.1 / 803668</t>
  </si>
  <si>
    <t xml:space="preserve">VB3714.1</t>
  </si>
  <si>
    <t xml:space="preserve">VB3715.1</t>
  </si>
  <si>
    <t xml:space="preserve">US Gas Daily     IF GD/D EP-SJ           Jun01           USD/MM</t>
  </si>
  <si>
    <t xml:space="preserve">AQUILA1033</t>
  </si>
  <si>
    <t xml:space="preserve">West-SW</t>
  </si>
  <si>
    <t xml:space="preserve">VB3722.1</t>
  </si>
  <si>
    <t xml:space="preserve">VB3723.1</t>
  </si>
  <si>
    <t xml:space="preserve">VB3778.1</t>
  </si>
  <si>
    <t xml:space="preserve">US Gas Phy       HeHub                   24May01         USD/MM</t>
  </si>
  <si>
    <t xml:space="preserve">VB3731.1</t>
  </si>
  <si>
    <t xml:space="preserve">VB3733.1</t>
  </si>
  <si>
    <t xml:space="preserve">kschwartz</t>
  </si>
  <si>
    <t xml:space="preserve">VB3735.1</t>
  </si>
  <si>
    <t xml:space="preserve">VB3734.1</t>
  </si>
  <si>
    <t xml:space="preserve">VB3736.1</t>
  </si>
  <si>
    <t xml:space="preserve">VB3741.1</t>
  </si>
  <si>
    <t xml:space="preserve">VB3744.1</t>
  </si>
  <si>
    <t xml:space="preserve">US Pwr Phy Firm  Cinergy Peak            24-25May01      USD/MWh</t>
  </si>
  <si>
    <t xml:space="preserve">VB3745.1</t>
  </si>
  <si>
    <t xml:space="preserve">US Gas Basis     EP SanJuan              Oct01           USD/MM</t>
  </si>
  <si>
    <t xml:space="preserve">VB3747.1</t>
  </si>
  <si>
    <t xml:space="preserve">US Pwr Fin Swap  PJM W IntC HE17-23 EPT  22May01         USD/MWh</t>
  </si>
  <si>
    <t xml:space="preserve">VB3749.1</t>
  </si>
  <si>
    <t xml:space="preserve">CAN Gas Phy      NIT                     22May01         CAD/GJ</t>
  </si>
  <si>
    <t xml:space="preserve">US Pwr Phy Firm  COMED Peak              24-25May01      USD/MWh</t>
  </si>
  <si>
    <t xml:space="preserve">VB3757.1</t>
  </si>
  <si>
    <t xml:space="preserve">VB3758.1</t>
  </si>
  <si>
    <t xml:space="preserve">US Gas Basis     ANR OK                  Jul-Oct01       USD/MM</t>
  </si>
  <si>
    <t xml:space="preserve">VB3759.1</t>
  </si>
  <si>
    <t xml:space="preserve">VB3762.1</t>
  </si>
  <si>
    <t xml:space="preserve">VB3764.1</t>
  </si>
  <si>
    <t xml:space="preserve">VB3767.1</t>
  </si>
  <si>
    <t xml:space="preserve">US Gas Phy       TCO Pool                24May01         USD/MM</t>
  </si>
  <si>
    <t xml:space="preserve">US Gas Phy       COL Onshore             24May01         USD/MM</t>
  </si>
  <si>
    <t xml:space="preserve">CAN Gas Phy      NIT                     23May01         CAD/GJ</t>
  </si>
  <si>
    <t xml:space="preserve">VB3776.1</t>
  </si>
  <si>
    <t xml:space="preserve">VB3789.1</t>
  </si>
  <si>
    <t xml:space="preserve">US Gas Phy       TETCO STX               24May01         USD/MM</t>
  </si>
  <si>
    <t xml:space="preserve">US Gas Phy       TETCO WLA               24May01         USD/MM</t>
  </si>
  <si>
    <t xml:space="preserve">VB3810.1</t>
  </si>
  <si>
    <t xml:space="preserve">VB3809.1</t>
  </si>
  <si>
    <t xml:space="preserve">US Pwr Phy Unp B ERCOT Peak              24-25May01      USD/MWh</t>
  </si>
  <si>
    <t xml:space="preserve">VB3824.1</t>
  </si>
  <si>
    <t xml:space="preserve">US Gas Phy       TETCO ELA               24May01         USD/MM</t>
  </si>
  <si>
    <t xml:space="preserve">US Pwr Phy Firm  SOCO Peak               Jul-Aug01       USD/MWh</t>
  </si>
  <si>
    <t xml:space="preserve">US Gas Phy       TGT Z-SL                24May01         USD/MM</t>
  </si>
  <si>
    <t xml:space="preserve">howardte</t>
  </si>
  <si>
    <t xml:space="preserve">kevinmil</t>
  </si>
  <si>
    <t xml:space="preserve">US Pwr Phy Firm  PALVE Peak              25-26May01      USD/MWh</t>
  </si>
  <si>
    <t xml:space="preserve">jstebbins</t>
  </si>
  <si>
    <t xml:space="preserve">VB3881.1</t>
  </si>
  <si>
    <t xml:space="preserve">VB3958.1</t>
  </si>
  <si>
    <t xml:space="preserve">VB3961.1</t>
  </si>
  <si>
    <t xml:space="preserve">US Gas Daily     HHub                    24-31May01      USD/MM</t>
  </si>
  <si>
    <t xml:space="preserve">VB3962.1</t>
  </si>
  <si>
    <t xml:space="preserve">mwhitfield</t>
  </si>
  <si>
    <t xml:space="preserve">VB3999.1</t>
  </si>
  <si>
    <t xml:space="preserve">VB4000.1</t>
  </si>
  <si>
    <t xml:space="preserve">VB4004.1</t>
  </si>
  <si>
    <t xml:space="preserve">VB4014.1</t>
  </si>
  <si>
    <t xml:space="preserve">VB4015.1 / 803729</t>
  </si>
  <si>
    <t xml:space="preserve">VB4017.1 / 803732</t>
  </si>
  <si>
    <t xml:space="preserve">BP Exploration &amp; Oil Inc.</t>
  </si>
  <si>
    <t xml:space="preserve">KNOXST01</t>
  </si>
  <si>
    <t xml:space="preserve">VB4031.1 / 803739</t>
  </si>
  <si>
    <t xml:space="preserve">US Gas Phy Index IF TETCO STX            Jun01           USD/MM</t>
  </si>
  <si>
    <t xml:space="preserve">VB4033.1 / 803741</t>
  </si>
  <si>
    <t xml:space="preserve">VB4036.1 / 803743</t>
  </si>
  <si>
    <t xml:space="preserve">US Gas Daily     PG&amp;E CtyGate            24-31May01      USD/MM</t>
  </si>
  <si>
    <t xml:space="preserve">VB4047.1</t>
  </si>
  <si>
    <t xml:space="preserve">VB4091.1</t>
  </si>
  <si>
    <t xml:space="preserve">US Gas Daily     SoCal                   24-31May01      USD/MM</t>
  </si>
  <si>
    <t xml:space="preserve">VB4092.1</t>
  </si>
  <si>
    <t xml:space="preserve">VB4094.1</t>
  </si>
  <si>
    <t xml:space="preserve">VB4096.1</t>
  </si>
  <si>
    <t xml:space="preserve">VB4100.1</t>
  </si>
  <si>
    <t xml:space="preserve">VB4101.1</t>
  </si>
  <si>
    <t xml:space="preserve">VB4102.1</t>
  </si>
  <si>
    <t xml:space="preserve">VB4103.1</t>
  </si>
  <si>
    <t xml:space="preserve">US Gas Daily     ANR LA                  24-31May01      USD/MM</t>
  </si>
  <si>
    <t xml:space="preserve">VB4121.1</t>
  </si>
  <si>
    <t xml:space="preserve">VB4122.1</t>
  </si>
  <si>
    <t xml:space="preserve">amitgupta</t>
  </si>
  <si>
    <t xml:space="preserve">VB4125.1</t>
  </si>
  <si>
    <t xml:space="preserve">VB4124.1</t>
  </si>
  <si>
    <t xml:space="preserve">VB4127.1</t>
  </si>
  <si>
    <t xml:space="preserve">VB4126.1</t>
  </si>
  <si>
    <t xml:space="preserve">VB4128.1</t>
  </si>
  <si>
    <t xml:space="preserve">VB4130.1</t>
  </si>
  <si>
    <t xml:space="preserve">VB4131.1</t>
  </si>
  <si>
    <t xml:space="preserve">VB4135.1</t>
  </si>
  <si>
    <t xml:space="preserve">VB4138.1</t>
  </si>
  <si>
    <t xml:space="preserve">VB4139.1</t>
  </si>
  <si>
    <t xml:space="preserve">VB4140.1</t>
  </si>
  <si>
    <t xml:space="preserve">VB4148.1</t>
  </si>
  <si>
    <t xml:space="preserve">US Gas Daily     NNG Demarc              24-31May01      USD/MM</t>
  </si>
  <si>
    <t xml:space="preserve">AQUILA1060</t>
  </si>
  <si>
    <t xml:space="preserve">VB4156.1</t>
  </si>
  <si>
    <t xml:space="preserve">US Gas Daily     Chicago                 24-31May01      USD/MM</t>
  </si>
  <si>
    <t xml:space="preserve">AQUILA1008</t>
  </si>
  <si>
    <t xml:space="preserve">VB4158.1</t>
  </si>
  <si>
    <t xml:space="preserve">AQUILA1079</t>
  </si>
  <si>
    <t xml:space="preserve">VB4163.1</t>
  </si>
  <si>
    <t xml:space="preserve">VB4164.1</t>
  </si>
  <si>
    <t xml:space="preserve">US Gas Daily     HSC                     24-31May01      USD/MM</t>
  </si>
  <si>
    <t xml:space="preserve">VB4166.1</t>
  </si>
  <si>
    <t xml:space="preserve">VB4167.1</t>
  </si>
  <si>
    <t xml:space="preserve">Dynegy DIrect</t>
  </si>
  <si>
    <t xml:space="preserve">User Lookup</t>
  </si>
  <si>
    <t xml:space="preserve">Count of Transaction ID</t>
  </si>
  <si>
    <t xml:space="preserve">User Name</t>
  </si>
  <si>
    <t xml:space="preserve">Real Name</t>
  </si>
  <si>
    <t xml:space="preserve">DELIVERY</t>
  </si>
  <si>
    <t xml:space="preserve">CONV</t>
  </si>
  <si>
    <t xml:space="preserve">AFAIRLEY</t>
  </si>
  <si>
    <t xml:space="preserve">Andrew Fairley</t>
  </si>
  <si>
    <t xml:space="preserve">AGROSSPHY</t>
  </si>
  <si>
    <t xml:space="preserve">Adam Gross</t>
  </si>
  <si>
    <t xml:space="preserve">Monthly</t>
  </si>
  <si>
    <t xml:space="preserve">AGOSALIA</t>
  </si>
  <si>
    <t xml:space="preserve">Amita Gosalia</t>
  </si>
  <si>
    <t xml:space="preserve">EGLSTHOM</t>
  </si>
  <si>
    <t xml:space="preserve">Sheri Thomas</t>
  </si>
  <si>
    <t xml:space="preserve">Barrel per day</t>
  </si>
  <si>
    <t xml:space="preserve">AGROSS</t>
  </si>
  <si>
    <t xml:space="preserve">EMETOYEREPM</t>
  </si>
  <si>
    <t xml:space="preserve">Evelyn Metoyer</t>
  </si>
  <si>
    <t xml:space="preserve">LJACKSONPHY</t>
  </si>
  <si>
    <t xml:space="preserve">Lee Jackson</t>
  </si>
  <si>
    <t xml:space="preserve">AZIPPER</t>
  </si>
  <si>
    <t xml:space="preserve">Andy Zipper</t>
  </si>
  <si>
    <t xml:space="preserve">ENAPDADAM</t>
  </si>
  <si>
    <t xml:space="preserve">Don Adams</t>
  </si>
  <si>
    <t xml:space="preserve">BGUILMINO</t>
  </si>
  <si>
    <t xml:space="preserve">Brad Guilmino</t>
  </si>
  <si>
    <t xml:space="preserve">ENAPJLAVO</t>
  </si>
  <si>
    <t xml:space="preserve">Johm Lavorato</t>
  </si>
  <si>
    <t xml:space="preserve">BHENDRY</t>
  </si>
  <si>
    <t xml:space="preserve">Brent Hendry</t>
  </si>
  <si>
    <t xml:space="preserve">ENAPRHERN</t>
  </si>
  <si>
    <t xml:space="preserve">Rogers Herndon</t>
  </si>
  <si>
    <t xml:space="preserve">CDEANENA</t>
  </si>
  <si>
    <t xml:space="preserve">ENAPSHAN</t>
  </si>
  <si>
    <t xml:space="preserve">Jeff Shankman</t>
  </si>
  <si>
    <t xml:space="preserve">CPENNIX</t>
  </si>
  <si>
    <t xml:space="preserve">Chad Pennix</t>
  </si>
  <si>
    <t xml:space="preserve">ENPSTHOM</t>
  </si>
  <si>
    <t xml:space="preserve">DBAUGHMAN_FIN</t>
  </si>
  <si>
    <t xml:space="preserve">ESAIBIEPM</t>
  </si>
  <si>
    <t xml:space="preserve">Eric Saibi</t>
  </si>
  <si>
    <t xml:space="preserve">DBAUGHMAN_PHY</t>
  </si>
  <si>
    <t xml:space="preserve">GGUPTA_PHY</t>
  </si>
  <si>
    <t xml:space="preserve">DHYVL1</t>
  </si>
  <si>
    <t xml:space="preserve">Dan Hyvl</t>
  </si>
  <si>
    <t xml:space="preserve">DSAMUELS</t>
  </si>
  <si>
    <t xml:space="preserve">Dave Samuels</t>
  </si>
  <si>
    <t xml:space="preserve">JSTEPENO_PHY</t>
  </si>
  <si>
    <t xml:space="preserve">Joe Stepenovitch</t>
  </si>
  <si>
    <t xml:space="preserve">EMETOYER</t>
  </si>
  <si>
    <t xml:space="preserve">KTHOMPSONEPM</t>
  </si>
  <si>
    <t xml:space="preserve">Kerri Thompson</t>
  </si>
  <si>
    <t xml:space="preserve">MCARSONEPM</t>
  </si>
  <si>
    <t xml:space="preserve">Mike Carson</t>
  </si>
  <si>
    <t xml:space="preserve">ENECUILLA</t>
  </si>
  <si>
    <t xml:space="preserve">Martin Cuilla</t>
  </si>
  <si>
    <t xml:space="preserve">NMISRA_PHY</t>
  </si>
  <si>
    <t xml:space="preserve">Narsimha Misra</t>
  </si>
  <si>
    <t xml:space="preserve">ENEDADAM</t>
  </si>
  <si>
    <t xml:space="preserve">Don Adam</t>
  </si>
  <si>
    <t xml:space="preserve">PMAKKAIEPM</t>
  </si>
  <si>
    <t xml:space="preserve">Peter Makkai</t>
  </si>
  <si>
    <t xml:space="preserve">ENEGRIFFITH</t>
  </si>
  <si>
    <t xml:space="preserve">John Griffith</t>
  </si>
  <si>
    <t xml:space="preserve">RSTALFORD_PHY</t>
  </si>
  <si>
    <t xml:space="preserve">Robert Stalford</t>
  </si>
  <si>
    <t xml:space="preserve">ENEHENDR</t>
  </si>
  <si>
    <t xml:space="preserve">Scott Hendrickson</t>
  </si>
  <si>
    <t xml:space="preserve">SPIWETZEPM</t>
  </si>
  <si>
    <t xml:space="preserve">Stephanie Piwetz</t>
  </si>
  <si>
    <t xml:space="preserve">Thousand Board Feet</t>
  </si>
  <si>
    <t xml:space="preserve">ENEJARNO</t>
  </si>
  <si>
    <t xml:space="preserve">John Arnold</t>
  </si>
  <si>
    <t xml:space="preserve">TMAY_PHY</t>
  </si>
  <si>
    <t xml:space="preserve">Tom May</t>
  </si>
  <si>
    <t xml:space="preserve">ENEJMCKA</t>
  </si>
  <si>
    <t xml:space="preserve">John McKay</t>
  </si>
  <si>
    <t xml:space="preserve">ENEJOLAV</t>
  </si>
  <si>
    <t xml:space="preserve">John Lavorato</t>
  </si>
  <si>
    <t xml:space="preserve">ENEJSHAN</t>
  </si>
  <si>
    <t xml:space="preserve">ENEJTOWNSEND</t>
  </si>
  <si>
    <t xml:space="preserve">Judy Townsend</t>
  </si>
  <si>
    <t xml:space="preserve">ENEJUNEK</t>
  </si>
  <si>
    <t xml:space="preserve">Dan Junek</t>
  </si>
  <si>
    <t xml:space="preserve">ENEMCKAY</t>
  </si>
  <si>
    <t xml:space="preserve">Brad McKay</t>
  </si>
  <si>
    <t xml:space="preserve">ENEPEREI</t>
  </si>
  <si>
    <t xml:space="preserve">Susan Pereira</t>
  </si>
  <si>
    <t xml:space="preserve">ENERHERN</t>
  </si>
  <si>
    <t xml:space="preserve">ENERING</t>
  </si>
  <si>
    <t xml:space="preserve">Andrea Ring</t>
  </si>
  <si>
    <t xml:space="preserve">ENESANDRA</t>
  </si>
  <si>
    <t xml:space="preserve">Sandra Brawner</t>
  </si>
  <si>
    <t xml:space="preserve">ENESTHOM</t>
  </si>
  <si>
    <t xml:space="preserve">ENETHUR</t>
  </si>
  <si>
    <t xml:space="preserve">Patrice Mims-Thurston</t>
  </si>
  <si>
    <t xml:space="preserve">ENEVVERS</t>
  </si>
  <si>
    <t xml:space="preserve">Vicki Versen</t>
  </si>
  <si>
    <t xml:space="preserve">ESAIBIENA</t>
  </si>
  <si>
    <t xml:space="preserve">GWHALLEY</t>
  </si>
  <si>
    <t xml:space="preserve">Greg Whalley</t>
  </si>
  <si>
    <t xml:space="preserve">JBARKER</t>
  </si>
  <si>
    <t xml:space="preserve">James Barker</t>
  </si>
  <si>
    <t xml:space="preserve">JBELL1</t>
  </si>
  <si>
    <t xml:space="preserve">Jean Bell</t>
  </si>
  <si>
    <t xml:space="preserve">JKING1</t>
  </si>
  <si>
    <t xml:space="preserve">JLAVORATO</t>
  </si>
  <si>
    <t xml:space="preserve">JMASSEY</t>
  </si>
  <si>
    <t xml:space="preserve">John Massey</t>
  </si>
  <si>
    <t xml:space="preserve">JMASSEY1</t>
  </si>
  <si>
    <t xml:space="preserve">JSHANKMAN</t>
  </si>
  <si>
    <t xml:space="preserve">JSTEPENO_FIN</t>
  </si>
  <si>
    <t xml:space="preserve">JTHOME</t>
  </si>
  <si>
    <t xml:space="preserve">Jennifer Thome</t>
  </si>
  <si>
    <t xml:space="preserve">KMCGOWAN</t>
  </si>
  <si>
    <t xml:space="preserve">Kevin McGowan</t>
  </si>
  <si>
    <t xml:space="preserve">KTHOMPSON</t>
  </si>
  <si>
    <t xml:space="preserve">LHANSEN</t>
  </si>
  <si>
    <t xml:space="preserve">Leslie Hansen</t>
  </si>
  <si>
    <t xml:space="preserve">LJACKSON</t>
  </si>
  <si>
    <t xml:space="preserve">LKITCHEN</t>
  </si>
  <si>
    <t xml:space="preserve">Louise Kitchen</t>
  </si>
  <si>
    <t xml:space="preserve">MBRIDGES</t>
  </si>
  <si>
    <t xml:space="preserve">Michael Bridges</t>
  </si>
  <si>
    <t xml:space="preserve">MCARSONENA</t>
  </si>
  <si>
    <t xml:space="preserve">MNETTEL</t>
  </si>
  <si>
    <t xml:space="preserve">Marcus Nettelton</t>
  </si>
  <si>
    <t xml:space="preserve">NMISRA_FIN</t>
  </si>
  <si>
    <t xml:space="preserve">PMAKKAIENA</t>
  </si>
  <si>
    <t xml:space="preserve">PTHOMASENA</t>
  </si>
  <si>
    <t xml:space="preserve">Paul Thomas</t>
  </si>
  <si>
    <t xml:space="preserve">RHERNDON</t>
  </si>
  <si>
    <t xml:space="preserve">RJAFRY</t>
  </si>
  <si>
    <t xml:space="preserve">Rahil Jafry</t>
  </si>
  <si>
    <t xml:space="preserve">RSTALFORD_FIN</t>
  </si>
  <si>
    <t xml:space="preserve">RTOMASKI</t>
  </si>
  <si>
    <t xml:space="preserve">Richard Tomaski</t>
  </si>
  <si>
    <t xml:space="preserve">SPIWETZ</t>
  </si>
  <si>
    <t xml:space="preserve">SSEVER</t>
  </si>
  <si>
    <t xml:space="preserve">Stephanie Sever</t>
  </si>
  <si>
    <t xml:space="preserve">SSHACKLE</t>
  </si>
  <si>
    <t xml:space="preserve">Sara Shackleton</t>
  </si>
  <si>
    <t xml:space="preserve">TJONES</t>
  </si>
  <si>
    <t xml:space="preserve">Tana Jones</t>
  </si>
  <si>
    <t xml:space="preserve">TKUYKENDALL</t>
  </si>
  <si>
    <t xml:space="preserve">Tori Kuykendall</t>
  </si>
  <si>
    <t xml:space="preserve">TMAY_FIN</t>
  </si>
  <si>
    <t xml:space="preserve">WGRESHAM</t>
  </si>
  <si>
    <t xml:space="preserve">Wayne Gresham</t>
  </si>
  <si>
    <t xml:space="preserve">WWHICKSFIN</t>
  </si>
  <si>
    <t xml:space="preserve">ENESTOREY</t>
  </si>
  <si>
    <t xml:space="preserve">Geoffrey Storey</t>
  </si>
  <si>
    <t xml:space="preserve">Historical Volumes</t>
  </si>
  <si>
    <t xml:space="preserve">DATE</t>
  </si>
  <si>
    <t xml:space="preserve">PHY GAS</t>
  </si>
  <si>
    <t xml:space="preserve">FIN GAS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</si>
</sst>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mmmm\ d&quot;, &quot;yyyy"/>
    <numFmt numFmtId="166" formatCode="_(* #,##0.00_);_(* \(#,##0.00\);_(* \-??_);_(@_)"/>
    <numFmt numFmtId="167" formatCode="_(* #,##0_);_(* \(#,##0\);_(* \-??_);_(@_)"/>
    <numFmt numFmtId="168" formatCode="_(* #,##0.00000_);_(* \(#,##0.00000\);_(* \-??_);_(@_)"/>
    <numFmt numFmtId="169" formatCode="0%"/>
    <numFmt numFmtId="170" formatCode="#,##0"/>
    <numFmt numFmtId="171" formatCode="[$-409]d\-mmm"/>
    <numFmt numFmtId="172" formatCode="0;[RED]0"/>
    <numFmt numFmtId="173" formatCode="[$-409]m/d/yyyy"/>
    <numFmt numFmtId="174" formatCode="[$-409]m/d/yyyy\ h:mm"/>
    <numFmt numFmtId="175" formatCode="_(\$* #,##0.00_);_(\$* \(#,##0.00\);_(\$* \-??_);_(@_)"/>
    <numFmt numFmtId="176" formatCode="_(\$* #,##0_);_(\$* \(#,##0\);_(\$* \-??_);_(@_)"/>
    <numFmt numFmtId="177" formatCode="#0"/>
    <numFmt numFmtId="178" formatCode="mm/dd/yyyy\ hh:mm\ AM/PM"/>
    <numFmt numFmtId="179" formatCode="#,##0.##"/>
    <numFmt numFmtId="180" formatCode="#,##0.####"/>
    <numFmt numFmtId="181" formatCode="#,##0.00###"/>
  </numFmts>
  <fonts count="44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9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8"/>
      <name val="Arial"/>
      <family val="2"/>
    </font>
    <font>
      <u val="single"/>
      <sz val="10"/>
      <color rgb="FF0000FF"/>
      <name val="Arial"/>
      <family val="0"/>
    </font>
    <font>
      <u val="single"/>
      <sz val="10"/>
      <name val="Arial"/>
      <family val="2"/>
    </font>
    <font>
      <b val="true"/>
      <sz val="8"/>
      <color rgb="FF000000"/>
      <name val="Arial"/>
      <family val="2"/>
    </font>
    <font>
      <b val="true"/>
      <sz val="14"/>
      <name val="Arial"/>
      <family val="2"/>
    </font>
    <font>
      <b val="true"/>
      <sz val="12"/>
      <color rgb="FF0000FF"/>
      <name val="Arial"/>
      <family val="2"/>
    </font>
    <font>
      <b val="true"/>
      <sz val="10"/>
      <color rgb="FF0000FF"/>
      <name val="Arial"/>
      <family val="2"/>
    </font>
    <font>
      <b val="true"/>
      <sz val="10"/>
      <color rgb="FFFF0000"/>
      <name val="Arial"/>
      <family val="2"/>
    </font>
    <font>
      <b val="true"/>
      <i val="true"/>
      <sz val="11"/>
      <name val="Arial"/>
      <family val="2"/>
    </font>
    <font>
      <b val="true"/>
      <sz val="12"/>
      <color rgb="FF000080"/>
      <name val="Arial"/>
      <family val="2"/>
    </font>
    <font>
      <b val="true"/>
      <sz val="10"/>
      <name val="Arial"/>
      <family val="0"/>
    </font>
    <font>
      <b val="true"/>
      <sz val="10"/>
      <color rgb="FF333399"/>
      <name val="Arial"/>
      <family val="0"/>
    </font>
    <font>
      <b val="true"/>
      <sz val="10"/>
      <color rgb="FF000080"/>
      <name val="Arial"/>
      <family val="0"/>
    </font>
    <font>
      <b val="true"/>
      <u val="single"/>
      <sz val="14"/>
      <color rgb="FFFF0000"/>
      <name val="Arial"/>
      <family val="2"/>
    </font>
    <font>
      <b val="true"/>
      <sz val="8"/>
      <color rgb="FF000000"/>
      <name val="Verdana"/>
      <family val="2"/>
    </font>
    <font>
      <sz val="8"/>
      <color rgb="FF000000"/>
      <name val="Verdana"/>
      <family val="2"/>
    </font>
    <font>
      <b val="true"/>
      <sz val="8"/>
      <color rgb="FF993300"/>
      <name val="Times New Roman"/>
      <family val="1"/>
    </font>
    <font>
      <b val="true"/>
      <sz val="16"/>
      <color rgb="FFFF0000"/>
      <name val="Arial"/>
      <family val="2"/>
    </font>
    <font>
      <b val="true"/>
      <sz val="12"/>
      <name val="Arial"/>
      <family val="2"/>
    </font>
    <font>
      <sz val="11"/>
      <name val="Arial"/>
      <family val="2"/>
    </font>
    <font>
      <b val="true"/>
      <sz val="8"/>
      <color rgb="FF000000"/>
      <name val="Times New Roman"/>
      <family val="1"/>
    </font>
    <font>
      <b val="true"/>
      <sz val="9"/>
      <color rgb="FF993300"/>
      <name val="Arial"/>
      <family val="2"/>
    </font>
    <font>
      <sz val="8"/>
      <color rgb="FF000000"/>
      <name val="Times New Roman"/>
      <family val="1"/>
    </font>
    <font>
      <b val="true"/>
      <sz val="8"/>
      <color rgb="FFFF0000"/>
      <name val="Verdana"/>
      <family val="2"/>
    </font>
    <font>
      <b val="true"/>
      <u val="single"/>
      <sz val="11"/>
      <color rgb="FF0000FF"/>
      <name val="Arial"/>
      <family val="2"/>
    </font>
    <font>
      <b val="true"/>
      <sz val="10"/>
      <color rgb="FFFFFFFF"/>
      <name val="Arial"/>
      <family val="0"/>
    </font>
    <font>
      <b val="true"/>
      <sz val="11"/>
      <color rgb="FFFF0000"/>
      <name val="Arial"/>
      <family val="2"/>
    </font>
    <font>
      <b val="true"/>
      <sz val="10"/>
      <color rgb="FFFF0000"/>
      <name val="Verdana"/>
      <family val="2"/>
    </font>
    <font>
      <b val="true"/>
      <sz val="10"/>
      <color rgb="FF0000FF"/>
      <name val="Haettenschweiler"/>
      <family val="2"/>
    </font>
    <font>
      <b val="true"/>
      <sz val="10"/>
      <name val="Verdana"/>
      <family val="2"/>
    </font>
    <font>
      <b val="true"/>
      <sz val="8"/>
      <color rgb="FFFFFFFF"/>
      <name val="Arial"/>
      <family val="2"/>
    </font>
    <font>
      <b val="true"/>
      <u val="single"/>
      <sz val="14"/>
      <name val="Arial"/>
      <family val="2"/>
    </font>
    <font>
      <b val="true"/>
      <u val="single"/>
      <sz val="10"/>
      <color rgb="FF0000FF"/>
      <name val="Arial"/>
      <family val="2"/>
    </font>
    <font>
      <b val="true"/>
      <u val="single"/>
      <sz val="10"/>
      <name val="Arial"/>
      <family val="2"/>
    </font>
    <font>
      <sz val="10"/>
      <color rgb="FFFF0000"/>
      <name val="Arial"/>
      <family val="2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99CCFF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99CC00"/>
        <bgColor rgb="FFFFCC00"/>
      </patternFill>
    </fill>
    <fill>
      <patternFill patternType="solid">
        <fgColor rgb="FF00FF00"/>
        <bgColor rgb="FF33CCCC"/>
      </patternFill>
    </fill>
    <fill>
      <patternFill patternType="solid">
        <fgColor rgb="FF808080"/>
        <bgColor rgb="FF969696"/>
      </patternFill>
    </fill>
    <fill>
      <patternFill patternType="solid">
        <fgColor rgb="FFFFFF99"/>
        <bgColor rgb="FFFFFFCC"/>
      </patternFill>
    </fill>
    <fill>
      <patternFill patternType="solid">
        <fgColor rgb="FFFF0000"/>
        <bgColor rgb="FF993300"/>
      </patternFill>
    </fill>
  </fills>
  <borders count="46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>
        <color rgb="FFFFFFFF"/>
      </left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 style="thick"/>
      <right style="thick"/>
      <top style="thick"/>
      <bottom/>
      <diagonal/>
    </border>
    <border diagonalUp="false" diagonalDown="false">
      <left style="thick"/>
      <right style="thick"/>
      <top/>
      <bottom style="thick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mediumDashed">
        <color rgb="FFFF0000"/>
      </right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8" fillId="0" borderId="0" applyFont="true" applyBorder="false" applyAlignment="false" applyProtection="false"/>
  </cellStyleXfs>
  <cellXfs count="26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2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3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7" fontId="10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7" fillId="3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4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4" fillId="4" borderId="2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4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4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5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6" borderId="3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1" fillId="6" borderId="38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39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4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3" fillId="7" borderId="38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6" borderId="3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2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6" borderId="3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39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2" fillId="6" borderId="39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2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23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71" fontId="2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4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6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6" borderId="38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9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9" fillId="6" borderId="3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3" fillId="7" borderId="39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0" borderId="0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71" fontId="29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9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9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23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2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42" xfId="0" applyFont="fals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2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0" fillId="4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5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7" fillId="11" borderId="1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3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8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9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1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5" borderId="4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3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16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7" fillId="3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5" fillId="0" borderId="2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0" fillId="0" borderId="4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41" xfId="15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8"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sharedStrings" Target="sharedStrings.xml"/><Relationship Id="rId20" Type="http://schemas.openxmlformats.org/officeDocument/2006/relationships/pivotCacheDefinition" Target="pivotCache/pivotCacheDefinition1.xml"/><Relationship Id="rId21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4.xml"/><Relationship Id="rId24" Type="http://schemas.openxmlformats.org/officeDocument/2006/relationships/pivotCacheDefinition" Target="pivotCache/pivotCacheDefinition5.xml"/><Relationship Id="rId25" Type="http://schemas.openxmlformats.org/officeDocument/2006/relationships/pivotCacheDefinition" Target="pivotCache/pivotCacheDefinition6.xml"/><Relationship Id="rId26" Type="http://schemas.openxmlformats.org/officeDocument/2006/relationships/pivotCacheDefinition" Target="pivotCache/pivotCacheDefinition7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POWER (MWH)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Volumes'!$B$5</c:f>
              <c:strCache>
                <c:ptCount val="1"/>
                <c:pt idx="0">
                  <c:v>TOTAL POWER (MWH)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Volumes'!$B$6:$B$30</c:f>
              <c:numCache>
                <c:formatCode>_(* #,##0_);_(* \(#,##0\);_(* \-??_);_(@_)</c:formatCode>
                <c:ptCount val="25"/>
                <c:pt idx="0">
                  <c:v>3734400</c:v>
                </c:pt>
                <c:pt idx="1">
                  <c:v>3230400</c:v>
                </c:pt>
                <c:pt idx="2">
                  <c:v>4234200</c:v>
                </c:pt>
                <c:pt idx="3">
                  <c:v>4261600</c:v>
                </c:pt>
                <c:pt idx="4">
                  <c:v>3789225</c:v>
                </c:pt>
                <c:pt idx="5">
                  <c:v>5221400</c:v>
                </c:pt>
                <c:pt idx="6">
                  <c:v>4635200</c:v>
                </c:pt>
                <c:pt idx="7">
                  <c:v>3381200</c:v>
                </c:pt>
                <c:pt idx="8">
                  <c:v>4088400</c:v>
                </c:pt>
                <c:pt idx="9">
                  <c:v>2755800</c:v>
                </c:pt>
                <c:pt idx="10">
                  <c:v>3824800</c:v>
                </c:pt>
                <c:pt idx="11">
                  <c:v>2898400</c:v>
                </c:pt>
                <c:pt idx="12">
                  <c:v>6100200</c:v>
                </c:pt>
                <c:pt idx="13">
                  <c:v>4544000</c:v>
                </c:pt>
                <c:pt idx="14">
                  <c:v>2296400</c:v>
                </c:pt>
                <c:pt idx="15">
                  <c:v>5578400</c:v>
                </c:pt>
                <c:pt idx="16">
                  <c:v>5753600</c:v>
                </c:pt>
                <c:pt idx="17">
                  <c:v>6257800</c:v>
                </c:pt>
                <c:pt idx="18">
                  <c:v>2959600</c:v>
                </c:pt>
                <c:pt idx="19">
                  <c:v>8300400</c:v>
                </c:pt>
                <c:pt idx="20">
                  <c:v>5596800</c:v>
                </c:pt>
                <c:pt idx="21">
                  <c:v>8357600</c:v>
                </c:pt>
                <c:pt idx="22">
                  <c:v>7342400</c:v>
                </c:pt>
                <c:pt idx="23">
                  <c:v>4808400</c:v>
                </c:pt>
                <c:pt idx="24">
                  <c:v>3836400</c:v>
                </c:pt>
              </c:numCache>
            </c:numRef>
          </c:val>
        </c:ser>
        <c:gapWidth val="150"/>
        <c:overlap val="0"/>
        <c:axId val="45181577"/>
        <c:axId val="93227438"/>
      </c:barChart>
      <c:catAx>
        <c:axId val="45181577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3227438"/>
        <c:crossesAt val="0"/>
        <c:auto val="1"/>
        <c:lblAlgn val="ctr"/>
        <c:lblOffset val="100"/>
        <c:noMultiLvlLbl val="0"/>
      </c:catAx>
      <c:valAx>
        <c:axId val="93227438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5181577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 - Total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stack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Volumes'!$D$6:$D$30</c:f>
              <c:numCache>
                <c:formatCode>_(* #,##0_);_(* \(#,##0\);_(* \-??_);_(@_)</c:formatCode>
                <c:ptCount val="25"/>
                <c:pt idx="0">
                  <c:v>6667500</c:v>
                </c:pt>
                <c:pt idx="1">
                  <c:v>4052500</c:v>
                </c:pt>
                <c:pt idx="2">
                  <c:v>7405000</c:v>
                </c:pt>
                <c:pt idx="3">
                  <c:v>6287500</c:v>
                </c:pt>
                <c:pt idx="4">
                  <c:v>30285000</c:v>
                </c:pt>
                <c:pt idx="5">
                  <c:v>8845000</c:v>
                </c:pt>
                <c:pt idx="6">
                  <c:v>31765000</c:v>
                </c:pt>
                <c:pt idx="7">
                  <c:v>15657500</c:v>
                </c:pt>
                <c:pt idx="8">
                  <c:v>8002500</c:v>
                </c:pt>
                <c:pt idx="9">
                  <c:v>15375000</c:v>
                </c:pt>
                <c:pt idx="10">
                  <c:v>18080000</c:v>
                </c:pt>
                <c:pt idx="11">
                  <c:v>16697500</c:v>
                </c:pt>
                <c:pt idx="12">
                  <c:v>50730000</c:v>
                </c:pt>
                <c:pt idx="13">
                  <c:v>31740000</c:v>
                </c:pt>
                <c:pt idx="14">
                  <c:v>14362500</c:v>
                </c:pt>
                <c:pt idx="15">
                  <c:v>93077500</c:v>
                </c:pt>
                <c:pt idx="16">
                  <c:v>129925000</c:v>
                </c:pt>
                <c:pt idx="17">
                  <c:v>208852500</c:v>
                </c:pt>
                <c:pt idx="18">
                  <c:v>99510000</c:v>
                </c:pt>
                <c:pt idx="19">
                  <c:v>216390000</c:v>
                </c:pt>
                <c:pt idx="20">
                  <c:v>96370000</c:v>
                </c:pt>
                <c:pt idx="21">
                  <c:v>33457500</c:v>
                </c:pt>
                <c:pt idx="22">
                  <c:v>27540000</c:v>
                </c:pt>
                <c:pt idx="23">
                  <c:v>15405000</c:v>
                </c:pt>
                <c:pt idx="24">
                  <c:v>10970000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Volumes'!$E$6:$E$30</c:f>
              <c:numCache>
                <c:formatCode>_(* #,##0_);_(* \(#,##0\);_(* \-??_);_(@_)</c:formatCode>
                <c:ptCount val="25"/>
                <c:pt idx="0">
                  <c:v>48527500</c:v>
                </c:pt>
                <c:pt idx="1">
                  <c:v>75472500</c:v>
                </c:pt>
                <c:pt idx="2">
                  <c:v>81382500</c:v>
                </c:pt>
                <c:pt idx="3">
                  <c:v>72127500</c:v>
                </c:pt>
                <c:pt idx="4">
                  <c:v>76500000</c:v>
                </c:pt>
                <c:pt idx="5">
                  <c:v>72632500</c:v>
                </c:pt>
                <c:pt idx="6">
                  <c:v>109367500</c:v>
                </c:pt>
                <c:pt idx="7">
                  <c:v>51575000</c:v>
                </c:pt>
                <c:pt idx="8">
                  <c:v>91282500</c:v>
                </c:pt>
                <c:pt idx="9">
                  <c:v>57892500</c:v>
                </c:pt>
                <c:pt idx="10">
                  <c:v>73860000</c:v>
                </c:pt>
                <c:pt idx="11">
                  <c:v>33352500</c:v>
                </c:pt>
                <c:pt idx="12">
                  <c:v>71675000</c:v>
                </c:pt>
                <c:pt idx="13">
                  <c:v>107250000</c:v>
                </c:pt>
                <c:pt idx="14">
                  <c:v>57745000</c:v>
                </c:pt>
                <c:pt idx="15">
                  <c:v>119670000</c:v>
                </c:pt>
                <c:pt idx="16">
                  <c:v>154490000</c:v>
                </c:pt>
                <c:pt idx="17">
                  <c:v>106625000</c:v>
                </c:pt>
                <c:pt idx="18">
                  <c:v>134647500</c:v>
                </c:pt>
                <c:pt idx="19">
                  <c:v>144462500</c:v>
                </c:pt>
                <c:pt idx="20">
                  <c:v>134775000</c:v>
                </c:pt>
                <c:pt idx="21">
                  <c:v>224242500</c:v>
                </c:pt>
                <c:pt idx="22">
                  <c:v>213125000</c:v>
                </c:pt>
                <c:pt idx="23">
                  <c:v>127472500</c:v>
                </c:pt>
                <c:pt idx="24">
                  <c:v>140680000</c:v>
                </c:pt>
              </c:numCache>
            </c:numRef>
          </c:val>
        </c:ser>
        <c:gapWidth val="150"/>
        <c:overlap val="100"/>
        <c:axId val="47331466"/>
        <c:axId val="66775109"/>
      </c:barChart>
      <c:catAx>
        <c:axId val="47331466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6775109"/>
        <c:crossesAt val="0"/>
        <c:auto val="1"/>
        <c:lblAlgn val="ctr"/>
        <c:lblOffset val="100"/>
        <c:noMultiLvlLbl val="0"/>
      </c:catAx>
      <c:valAx>
        <c:axId val="66775109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7331466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ICE- PHY vs FIN Gas Volume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Volumes'!$D$5</c:f>
              <c:strCache>
                <c:ptCount val="1"/>
                <c:pt idx="0">
                  <c:v> PHY GAS 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Volumes'!$D$6:$D$30</c:f>
              <c:numCache>
                <c:formatCode>_(* #,##0_);_(* \(#,##0\);_(* \-??_);_(@_)</c:formatCode>
                <c:ptCount val="25"/>
                <c:pt idx="0">
                  <c:v>6667500</c:v>
                </c:pt>
                <c:pt idx="1">
                  <c:v>4052500</c:v>
                </c:pt>
                <c:pt idx="2">
                  <c:v>7405000</c:v>
                </c:pt>
                <c:pt idx="3">
                  <c:v>6287500</c:v>
                </c:pt>
                <c:pt idx="4">
                  <c:v>30285000</c:v>
                </c:pt>
                <c:pt idx="5">
                  <c:v>8845000</c:v>
                </c:pt>
                <c:pt idx="6">
                  <c:v>31765000</c:v>
                </c:pt>
                <c:pt idx="7">
                  <c:v>15657500</c:v>
                </c:pt>
                <c:pt idx="8">
                  <c:v>8002500</c:v>
                </c:pt>
                <c:pt idx="9">
                  <c:v>15375000</c:v>
                </c:pt>
                <c:pt idx="10">
                  <c:v>18080000</c:v>
                </c:pt>
                <c:pt idx="11">
                  <c:v>16697500</c:v>
                </c:pt>
                <c:pt idx="12">
                  <c:v>50730000</c:v>
                </c:pt>
                <c:pt idx="13">
                  <c:v>31740000</c:v>
                </c:pt>
                <c:pt idx="14">
                  <c:v>14362500</c:v>
                </c:pt>
                <c:pt idx="15">
                  <c:v>93077500</c:v>
                </c:pt>
                <c:pt idx="16">
                  <c:v>129925000</c:v>
                </c:pt>
                <c:pt idx="17">
                  <c:v>208852500</c:v>
                </c:pt>
                <c:pt idx="18">
                  <c:v>99510000</c:v>
                </c:pt>
                <c:pt idx="19">
                  <c:v>216390000</c:v>
                </c:pt>
                <c:pt idx="20">
                  <c:v>96370000</c:v>
                </c:pt>
                <c:pt idx="21">
                  <c:v>33457500</c:v>
                </c:pt>
                <c:pt idx="22">
                  <c:v>27540000</c:v>
                </c:pt>
                <c:pt idx="23">
                  <c:v>15405000</c:v>
                </c:pt>
                <c:pt idx="24">
                  <c:v>10970000</c:v>
                </c:pt>
              </c:numCache>
            </c:numRef>
          </c:val>
        </c:ser>
        <c:ser>
          <c:idx val="1"/>
          <c:order val="1"/>
          <c:tx>
            <c:strRef>
              <c:f>'Historical Volumes'!$E$5</c:f>
              <c:strCache>
                <c:ptCount val="1"/>
                <c:pt idx="0">
                  <c:v> FIN GAS </c:v>
                </c:pt>
              </c:strCache>
            </c:strRef>
          </c:tx>
          <c:spPr>
            <a:solidFill>
              <a:srgbClr val="99336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Volumes'!$A$6:$A$30</c:f>
              <c:strCache>
                <c:ptCount val="25"/>
                <c:pt idx="0">
                  <c:v>4/16/2001</c:v>
                </c:pt>
                <c:pt idx="1">
                  <c:v>4/17/2001</c:v>
                </c:pt>
                <c:pt idx="2">
                  <c:v>4/18/2001</c:v>
                </c:pt>
                <c:pt idx="3">
                  <c:v>4/19/2001</c:v>
                </c:pt>
                <c:pt idx="4">
                  <c:v>4/20/2001</c:v>
                </c:pt>
                <c:pt idx="5">
                  <c:v>4/23/2001</c:v>
                </c:pt>
                <c:pt idx="6">
                  <c:v>4/24/2001</c:v>
                </c:pt>
                <c:pt idx="7">
                  <c:v>4/25/2001</c:v>
                </c:pt>
                <c:pt idx="8">
                  <c:v>4/26/2001</c:v>
                </c:pt>
                <c:pt idx="9">
                  <c:v>4/27/2001</c:v>
                </c:pt>
                <c:pt idx="10">
                  <c:v>4/30/2001</c:v>
                </c:pt>
                <c:pt idx="11">
                  <c:v>5/1/2001</c:v>
                </c:pt>
                <c:pt idx="12">
                  <c:v>5/2/2001</c:v>
                </c:pt>
                <c:pt idx="13">
                  <c:v>5/3/2001</c:v>
                </c:pt>
                <c:pt idx="14">
                  <c:v>5/4/2001</c:v>
                </c:pt>
                <c:pt idx="15">
                  <c:v>5/7/2001</c:v>
                </c:pt>
                <c:pt idx="16">
                  <c:v>5/8/2001</c:v>
                </c:pt>
                <c:pt idx="17">
                  <c:v>5/9/2001</c:v>
                </c:pt>
                <c:pt idx="18">
                  <c:v>5/10/2001</c:v>
                </c:pt>
                <c:pt idx="19">
                  <c:v>5/11/2001</c:v>
                </c:pt>
                <c:pt idx="20">
                  <c:v>5/14/2001</c:v>
                </c:pt>
                <c:pt idx="21">
                  <c:v>5/15/2001</c:v>
                </c:pt>
                <c:pt idx="22">
                  <c:v>5/16/2001</c:v>
                </c:pt>
                <c:pt idx="23">
                  <c:v>5/17/2001</c:v>
                </c:pt>
                <c:pt idx="24">
                  <c:v>5/18/2001</c:v>
                </c:pt>
              </c:strCache>
            </c:strRef>
          </c:cat>
          <c:val>
            <c:numRef>
              <c:f>'Historical Volumes'!$E$6:$E$30</c:f>
              <c:numCache>
                <c:formatCode>_(* #,##0_);_(* \(#,##0\);_(* \-??_);_(@_)</c:formatCode>
                <c:ptCount val="25"/>
                <c:pt idx="0">
                  <c:v>48527500</c:v>
                </c:pt>
                <c:pt idx="1">
                  <c:v>75472500</c:v>
                </c:pt>
                <c:pt idx="2">
                  <c:v>81382500</c:v>
                </c:pt>
                <c:pt idx="3">
                  <c:v>72127500</c:v>
                </c:pt>
                <c:pt idx="4">
                  <c:v>76500000</c:v>
                </c:pt>
                <c:pt idx="5">
                  <c:v>72632500</c:v>
                </c:pt>
                <c:pt idx="6">
                  <c:v>109367500</c:v>
                </c:pt>
                <c:pt idx="7">
                  <c:v>51575000</c:v>
                </c:pt>
                <c:pt idx="8">
                  <c:v>91282500</c:v>
                </c:pt>
                <c:pt idx="9">
                  <c:v>57892500</c:v>
                </c:pt>
                <c:pt idx="10">
                  <c:v>73860000</c:v>
                </c:pt>
                <c:pt idx="11">
                  <c:v>33352500</c:v>
                </c:pt>
                <c:pt idx="12">
                  <c:v>71675000</c:v>
                </c:pt>
                <c:pt idx="13">
                  <c:v>107250000</c:v>
                </c:pt>
                <c:pt idx="14">
                  <c:v>57745000</c:v>
                </c:pt>
                <c:pt idx="15">
                  <c:v>119670000</c:v>
                </c:pt>
                <c:pt idx="16">
                  <c:v>154490000</c:v>
                </c:pt>
                <c:pt idx="17">
                  <c:v>106625000</c:v>
                </c:pt>
                <c:pt idx="18">
                  <c:v>134647500</c:v>
                </c:pt>
                <c:pt idx="19">
                  <c:v>144462500</c:v>
                </c:pt>
                <c:pt idx="20">
                  <c:v>134775000</c:v>
                </c:pt>
                <c:pt idx="21">
                  <c:v>224242500</c:v>
                </c:pt>
                <c:pt idx="22">
                  <c:v>213125000</c:v>
                </c:pt>
                <c:pt idx="23">
                  <c:v>127472500</c:v>
                </c:pt>
                <c:pt idx="24">
                  <c:v>140680000</c:v>
                </c:pt>
              </c:numCache>
            </c:numRef>
          </c:val>
        </c:ser>
        <c:gapWidth val="150"/>
        <c:overlap val="0"/>
        <c:axId val="79231939"/>
        <c:axId val="39659710"/>
      </c:barChart>
      <c:catAx>
        <c:axId val="79231939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9659710"/>
        <c:crossesAt val="0"/>
        <c:auto val="1"/>
        <c:lblAlgn val="ctr"/>
        <c:lblOffset val="100"/>
        <c:noMultiLvlLbl val="0"/>
      </c:catAx>
      <c:valAx>
        <c:axId val="39659710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9231939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TOTAL CRUDE PRODUCTS (BBL)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tx>
            <c:strRef>
              <c:f>'Historical Volumes'!$F$5</c:f>
              <c:strCache>
                <c:ptCount val="1"/>
                <c:pt idx="0">
                  <c:v>TOTAL CRUDE PRODUCTS (BBL)</c:v>
                </c:pt>
              </c:strCache>
            </c:strRef>
          </c:tx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'Historical Volumes'!$A$16:$A$30</c:f>
              <c:strCache>
                <c:ptCount val="15"/>
                <c:pt idx="0">
                  <c:v>4/30/2001</c:v>
                </c:pt>
                <c:pt idx="1">
                  <c:v>5/1/2001</c:v>
                </c:pt>
                <c:pt idx="2">
                  <c:v>5/2/2001</c:v>
                </c:pt>
                <c:pt idx="3">
                  <c:v>5/3/2001</c:v>
                </c:pt>
                <c:pt idx="4">
                  <c:v>5/4/2001</c:v>
                </c:pt>
                <c:pt idx="5">
                  <c:v>5/7/2001</c:v>
                </c:pt>
                <c:pt idx="6">
                  <c:v>5/8/2001</c:v>
                </c:pt>
                <c:pt idx="7">
                  <c:v>5/9/2001</c:v>
                </c:pt>
                <c:pt idx="8">
                  <c:v>5/10/2001</c:v>
                </c:pt>
                <c:pt idx="9">
                  <c:v>5/11/2001</c:v>
                </c:pt>
                <c:pt idx="10">
                  <c:v>5/14/2001</c:v>
                </c:pt>
                <c:pt idx="11">
                  <c:v>5/15/2001</c:v>
                </c:pt>
                <c:pt idx="12">
                  <c:v>5/16/2001</c:v>
                </c:pt>
                <c:pt idx="13">
                  <c:v>5/17/2001</c:v>
                </c:pt>
                <c:pt idx="14">
                  <c:v>5/18/2001</c:v>
                </c:pt>
              </c:strCache>
            </c:strRef>
          </c:cat>
          <c:val>
            <c:numRef>
              <c:f>'Historical Volumes'!$F$16:$F$30</c:f>
              <c:numCache>
                <c:formatCode>_(* #,##0_);_(* \(#,##0\);_(* \-??_);_(@_)</c:formatCode>
                <c:ptCount val="15"/>
                <c:pt idx="0">
                  <c:v>7156000</c:v>
                </c:pt>
                <c:pt idx="1">
                  <c:v>3150000</c:v>
                </c:pt>
                <c:pt idx="2">
                  <c:v>5836000</c:v>
                </c:pt>
                <c:pt idx="3">
                  <c:v>7490000</c:v>
                </c:pt>
                <c:pt idx="4">
                  <c:v>4973000</c:v>
                </c:pt>
                <c:pt idx="5">
                  <c:v>810000</c:v>
                </c:pt>
                <c:pt idx="6">
                  <c:v>12587000</c:v>
                </c:pt>
                <c:pt idx="7">
                  <c:v>6083000</c:v>
                </c:pt>
                <c:pt idx="8">
                  <c:v>8784000</c:v>
                </c:pt>
                <c:pt idx="9">
                  <c:v>6610000</c:v>
                </c:pt>
                <c:pt idx="10">
                  <c:v>3240000</c:v>
                </c:pt>
                <c:pt idx="11">
                  <c:v>11014000</c:v>
                </c:pt>
                <c:pt idx="12">
                  <c:v>10827000</c:v>
                </c:pt>
                <c:pt idx="13">
                  <c:v>8806000</c:v>
                </c:pt>
                <c:pt idx="14">
                  <c:v>6475000</c:v>
                </c:pt>
              </c:numCache>
            </c:numRef>
          </c:val>
        </c:ser>
        <c:gapWidth val="150"/>
        <c:overlap val="0"/>
        <c:axId val="30719395"/>
        <c:axId val="80644707"/>
      </c:barChart>
      <c:catAx>
        <c:axId val="30719395"/>
        <c:scaling>
          <c:orientation val="minMax"/>
        </c:scaling>
        <c:delete val="0"/>
        <c:axPos val="b"/>
        <c:numFmt formatCode="[$-409]m/d/yy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0644707"/>
        <c:crossesAt val="0"/>
        <c:auto val="1"/>
        <c:lblAlgn val="ctr"/>
        <c:lblOffset val="100"/>
        <c:noMultiLvlLbl val="0"/>
      </c:catAx>
      <c:valAx>
        <c:axId val="80644707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0719395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b"/>
      <c:overlay val="0"/>
      <c:spPr>
        <a:solidFill>
          <a:srgbClr val="ffffff"/>
        </a:solidFill>
        <a:ln w="0">
          <a:noFill/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8</xdr:col>
      <xdr:colOff>10440</xdr:colOff>
      <xdr:row>3</xdr:row>
      <xdr:rowOff>0</xdr:rowOff>
    </xdr:from>
    <xdr:to>
      <xdr:col>15</xdr:col>
      <xdr:colOff>170280</xdr:colOff>
      <xdr:row>22</xdr:row>
      <xdr:rowOff>9360</xdr:rowOff>
    </xdr:to>
    <xdr:graphicFrame>
      <xdr:nvGraphicFramePr>
        <xdr:cNvPr id="0" name="Chart 1"/>
        <xdr:cNvGraphicFramePr/>
      </xdr:nvGraphicFramePr>
      <xdr:xfrm>
        <a:off x="8609040" y="485640"/>
        <a:ext cx="5771880" cy="3267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618120</xdr:colOff>
      <xdr:row>3</xdr:row>
      <xdr:rowOff>9360</xdr:rowOff>
    </xdr:from>
    <xdr:to>
      <xdr:col>24</xdr:col>
      <xdr:colOff>618840</xdr:colOff>
      <xdr:row>22</xdr:row>
      <xdr:rowOff>19080</xdr:rowOff>
    </xdr:to>
    <xdr:graphicFrame>
      <xdr:nvGraphicFramePr>
        <xdr:cNvPr id="1" name="Chart 2"/>
        <xdr:cNvGraphicFramePr/>
      </xdr:nvGraphicFramePr>
      <xdr:xfrm>
        <a:off x="14828760" y="495000"/>
        <a:ext cx="5744160" cy="3267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0</xdr:colOff>
      <xdr:row>23</xdr:row>
      <xdr:rowOff>19080</xdr:rowOff>
    </xdr:from>
    <xdr:to>
      <xdr:col>25</xdr:col>
      <xdr:colOff>720</xdr:colOff>
      <xdr:row>42</xdr:row>
      <xdr:rowOff>66240</xdr:rowOff>
    </xdr:to>
    <xdr:graphicFrame>
      <xdr:nvGraphicFramePr>
        <xdr:cNvPr id="2" name="Chart 3"/>
        <xdr:cNvGraphicFramePr/>
      </xdr:nvGraphicFramePr>
      <xdr:xfrm>
        <a:off x="14848920" y="3924360"/>
        <a:ext cx="5744160" cy="314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23</xdr:row>
      <xdr:rowOff>0</xdr:rowOff>
    </xdr:from>
    <xdr:to>
      <xdr:col>15</xdr:col>
      <xdr:colOff>160200</xdr:colOff>
      <xdr:row>42</xdr:row>
      <xdr:rowOff>47520</xdr:rowOff>
    </xdr:to>
    <xdr:graphicFrame>
      <xdr:nvGraphicFramePr>
        <xdr:cNvPr id="3" name="Chart 4"/>
        <xdr:cNvGraphicFramePr/>
      </xdr:nvGraphicFramePr>
      <xdr:xfrm>
        <a:off x="8598600" y="3905280"/>
        <a:ext cx="5772240" cy="3143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_rels/pivotCacheDefinition3.xml.rels><?xml version="1.0" encoding="UTF-8"?>
<Relationships xmlns="http://schemas.openxmlformats.org/package/2006/relationships"><Relationship Id="rId1" Type="http://schemas.openxmlformats.org/officeDocument/2006/relationships/pivotCacheRecords" Target="pivotCacheRecords3.xml"/>
</Relationships>
</file>

<file path=xl/pivotCache/_rels/pivotCacheDefinition4.xml.rels><?xml version="1.0" encoding="UTF-8"?>
<Relationships xmlns="http://schemas.openxmlformats.org/package/2006/relationships"><Relationship Id="rId1" Type="http://schemas.openxmlformats.org/officeDocument/2006/relationships/pivotCacheRecords" Target="pivotCacheRecords4.xml"/>
</Relationships>
</file>

<file path=xl/pivotCache/_rels/pivotCacheDefinition5.xml.rels><?xml version="1.0" encoding="UTF-8"?>
<Relationships xmlns="http://schemas.openxmlformats.org/package/2006/relationships"><Relationship Id="rId1" Type="http://schemas.openxmlformats.org/officeDocument/2006/relationships/pivotCacheRecords" Target="pivotCacheRecords5.xml"/>
</Relationships>
</file>

<file path=xl/pivotCache/_rels/pivotCacheDefinition6.xml.rels><?xml version="1.0" encoding="UTF-8"?>
<Relationships xmlns="http://schemas.openxmlformats.org/package/2006/relationships"><Relationship Id="rId1" Type="http://schemas.openxmlformats.org/officeDocument/2006/relationships/pivotCacheRecords" Target="pivotCacheRecords6.xml"/>
</Relationships>
</file>

<file path=xl/pivotCache/_rels/pivotCacheDefinition7.xml.rels><?xml version="1.0" encoding="UTF-8"?>
<Relationships xmlns="http://schemas.openxmlformats.org/package/2006/relationships"><Relationship Id="rId1" Type="http://schemas.openxmlformats.org/officeDocument/2006/relationships/pivotCacheRecords" Target="pivotCacheRecords7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13" createdVersion="3">
  <cacheSource type="worksheet">
    <worksheetSource ref="A15:T28" sheet="ICE-ENA"/>
  </cacheSource>
  <cacheFields count="20">
    <cacheField name="Trade Date" numFmtId="0">
      <sharedItems count="1">
        <s v="May-24-01"/>
      </sharedItems>
    </cacheField>
    <cacheField name="Deal ID" numFmtId="0">
      <sharedItems containsSemiMixedTypes="0" containsString="0" containsNumber="1" containsInteger="1" minValue="117071951" maxValue="34316778755" count="13">
        <n v="117071951"/>
        <n v="134504470"/>
        <n v="137299442"/>
        <n v="140027712"/>
        <n v="168772571"/>
        <n v="201695465"/>
        <n v="201723783"/>
        <n v="206402009"/>
        <n v="354869168"/>
        <n v="383626750"/>
        <n v="451433662"/>
        <n v="536841796"/>
        <n v="34316778755"/>
      </sharedItems>
    </cacheField>
    <cacheField name="Leg ID" numFmtId="0">
      <sharedItems containsString="0" containsBlank="1" count="1">
        <m/>
      </sharedItems>
    </cacheField>
    <cacheField name="B/S" numFmtId="0">
      <sharedItems count="2">
        <s v="Bought"/>
        <s v="Sold"/>
      </sharedItems>
    </cacheField>
    <cacheField name="Product" numFmtId="0">
      <sharedItems count="6">
        <s v="NG Fin BS, LD1 for GDM"/>
        <s v="NG Fin BS, LD1 for IF"/>
        <s v="NG Fin BS, LD1 for NGI"/>
        <s v="NG Fin, FP for LD1"/>
        <s v="NG Firm Phys, FP"/>
        <s v="NG Firm Phys, ID, GDM"/>
      </sharedItems>
    </cacheField>
    <cacheField name="Hub" numFmtId="0">
      <sharedItems count="7">
        <s v="Chicago"/>
        <s v="CNG-SP"/>
        <s v="Henry"/>
        <s v="Mich"/>
        <s v="TET ELA"/>
        <s v="TET M3"/>
        <s v="Transco Z6 (NY)"/>
      </sharedItems>
    </cacheField>
    <cacheField name="Strip" numFmtId="0">
      <sharedItems containsDate="1" containsMixedTypes="1" minDate="2001-06-01T00:00:00" maxDate="2001-06-01T00:00:00" count="5">
        <d v="2001-06-01T00:00:00"/>
        <s v="Cal 02"/>
        <s v="Cal 03"/>
        <s v="Next Day Gas"/>
        <s v="Nov01-Mar02"/>
      </sharedItems>
    </cacheField>
    <cacheField name="START" numFmtId="0">
      <sharedItems count="5">
        <s v="Jan-01-02"/>
        <s v="Jan-01-03"/>
        <s v="Jun-01-01"/>
        <s v="May-25-01"/>
        <s v="Nov-01-01"/>
      </sharedItems>
    </cacheField>
    <cacheField name="END" numFmtId="0">
      <sharedItems count="5">
        <s v="Dec-31-02"/>
        <s v="Dec-31-03"/>
        <s v="Jun-30-01"/>
        <s v="Mar-31-02"/>
        <s v="May-25-01"/>
      </sharedItems>
    </cacheField>
    <cacheField name="Option" numFmtId="0">
      <sharedItems containsString="0" containsBlank="1" count="1">
        <m/>
      </sharedItems>
    </cacheField>
    <cacheField name="Strike" numFmtId="0">
      <sharedItems containsString="0" containsBlank="1" count="1">
        <m/>
      </sharedItems>
    </cacheField>
    <cacheField name="Style" numFmtId="0">
      <sharedItems containsString="0" containsBlank="1" count="1">
        <m/>
      </sharedItems>
    </cacheField>
    <cacheField name="Counterparty" numFmtId="0">
      <sharedItems count="6">
        <s v="AEP Energy Services, Inc."/>
        <s v="BP Amoco Corporation"/>
        <s v="Duke Energy Trading and Marketing LLC"/>
        <s v="El Paso Merchant Energy L.P."/>
        <s v="Mirant Americas Energy Marketing, LP"/>
        <s v="Reliant Energy Services, Inc."/>
      </sharedItems>
    </cacheField>
    <cacheField name="Price" numFmtId="0">
      <sharedItems containsSemiMixedTypes="0" containsString="0" containsNumber="1" minValue="0.005" maxValue="4.325" count="11">
        <n v="0.005"/>
        <n v="0.175"/>
        <n v="0.4425"/>
        <n v="0.97"/>
        <n v="0.98"/>
        <n v="0.985"/>
        <n v="1.51"/>
        <n v="4.075"/>
        <n v="4.18"/>
        <n v="4.3"/>
        <n v="4.325"/>
      </sharedItems>
    </cacheField>
    <cacheField name="Price Units" numFmtId="0">
      <sharedItems count="1">
        <s v="USD / MMBtu"/>
      </sharedItems>
    </cacheField>
    <cacheField name="Qty Per Period" numFmtId="0">
      <sharedItems containsSemiMixedTypes="0" containsString="0" containsNumber="1" containsInteger="1" minValue="2500" maxValue="20000" count="4">
        <n v="2500"/>
        <n v="5000"/>
        <n v="10000"/>
        <n v="20000"/>
      </sharedItems>
    </cacheField>
    <cacheField name="Periods" numFmtId="0">
      <sharedItems count="1">
        <s v="Daily"/>
      </sharedItems>
    </cacheField>
    <cacheField name="Total Quantity" numFmtId="0">
      <sharedItems containsSemiMixedTypes="0" containsString="0" containsNumber="1" containsInteger="1" minValue="5000" maxValue="3020000" count="8">
        <n v="5000"/>
        <n v="150000"/>
        <n v="300000"/>
        <n v="600000"/>
        <n v="755000"/>
        <n v="912500"/>
        <n v="1825000"/>
        <n v="3020000"/>
      </sharedItems>
    </cacheField>
    <cacheField name="Qty Units" numFmtId="0">
      <sharedItems count="1">
        <s v="MMBtus"/>
      </sharedItems>
    </cacheField>
    <cacheField name="Trader" numFmtId="0">
      <sharedItems count="4">
        <s v="Arnold, J"/>
        <s v="Goodell, S"/>
        <s v="Mckay, B"/>
        <s v="Storey, G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5" createdVersion="3">
  <cacheSource type="worksheet">
    <worksheetSource ref="A15:T20" sheet="ICE-EPM"/>
  </cacheSource>
  <cacheFields count="20">
    <cacheField name="Trade Date" numFmtId="0">
      <sharedItems count="1">
        <s v="May-24-01"/>
      </sharedItems>
    </cacheField>
    <cacheField name="Deal ID" numFmtId="0">
      <sharedItems containsSemiMixedTypes="0" containsString="0" containsNumber="1" containsInteger="1" minValue="153563060" maxValue="919819041" count="5">
        <n v="153563060"/>
        <n v="181959941"/>
        <n v="201382763"/>
        <n v="205790257"/>
        <n v="919819041"/>
      </sharedItems>
    </cacheField>
    <cacheField name="Leg ID" numFmtId="0">
      <sharedItems containsString="0" containsBlank="1" count="1">
        <m/>
      </sharedItems>
    </cacheField>
    <cacheField name="B/S" numFmtId="0">
      <sharedItems count="2">
        <s v="Bought"/>
        <s v="Sold"/>
      </sharedItems>
    </cacheField>
    <cacheField name="Product" numFmtId="0">
      <sharedItems count="2">
        <s v="Firm-LD Off-Peak"/>
        <s v="Firm-LD Peak"/>
      </sharedItems>
    </cacheField>
    <cacheField name="Hub" numFmtId="0">
      <sharedItems count="4">
        <s v="Ercot UBU"/>
        <s v="NP-15 Off-Peak"/>
        <s v="SP-15 Off-Peak"/>
        <s v="TVA"/>
      </sharedItems>
    </cacheField>
    <cacheField name="Strip" numFmtId="0">
      <sharedItems containsDate="1" containsMixedTypes="1" minDate="2001-06-01T00:00:00" maxDate="2001-06-01T00:00:00" count="4">
        <d v="2001-06-01T00:00:00"/>
        <s v="Cal 02"/>
        <s v="Next Day"/>
        <s v="Next Day Off-Peak"/>
      </sharedItems>
    </cacheField>
    <cacheField name="START" numFmtId="0">
      <sharedItems count="4">
        <s v="Jan-01-02"/>
        <s v="Jun-01-01"/>
        <s v="May-25-01"/>
        <s v="May-27-01"/>
      </sharedItems>
    </cacheField>
    <cacheField name="END" numFmtId="0">
      <sharedItems count="4">
        <s v="Dec-31-02"/>
        <s v="Jun-30-01"/>
        <s v="May-25-01"/>
        <s v="May-28-01"/>
      </sharedItems>
    </cacheField>
    <cacheField name="Option" numFmtId="0">
      <sharedItems containsString="0" containsBlank="1" count="1">
        <m/>
      </sharedItems>
    </cacheField>
    <cacheField name="Strike" numFmtId="0">
      <sharedItems containsString="0" containsBlank="1" count="1">
        <m/>
      </sharedItems>
    </cacheField>
    <cacheField name="Style" numFmtId="0">
      <sharedItems containsString="0" containsBlank="1" count="1">
        <m/>
      </sharedItems>
    </cacheField>
    <cacheField name="Counterparty" numFmtId="0">
      <sharedItems count="2">
        <s v="Mirant Americas Energy Marketing, LP"/>
        <s v="Reliant Energy Services, Inc."/>
      </sharedItems>
    </cacheField>
    <cacheField name="Price" numFmtId="0">
      <sharedItems containsSemiMixedTypes="0" containsString="0" containsNumber="1" containsInteger="1" minValue="18" maxValue="180" count="5">
        <n v="18"/>
        <n v="42"/>
        <n v="79"/>
        <n v="105"/>
        <n v="180"/>
      </sharedItems>
    </cacheField>
    <cacheField name="Price Units" numFmtId="0">
      <sharedItems count="1">
        <s v="USD / MWh"/>
      </sharedItems>
    </cacheField>
    <cacheField name="Qty Per Period" numFmtId="0">
      <sharedItems containsSemiMixedTypes="0" containsString="0" containsNumber="1" containsInteger="1" minValue="25" maxValue="50" count="2">
        <n v="25"/>
        <n v="50"/>
      </sharedItems>
    </cacheField>
    <cacheField name="Periods" numFmtId="0">
      <sharedItems count="1">
        <s v="Hourly"/>
      </sharedItems>
    </cacheField>
    <cacheField name="Total Quantity" numFmtId="0">
      <sharedItems containsSemiMixedTypes="0" containsString="0" containsNumber="1" containsInteger="1" minValue="800" maxValue="204000" count="4">
        <n v="800"/>
        <n v="1200"/>
        <n v="7600"/>
        <n v="204000"/>
      </sharedItems>
    </cacheField>
    <cacheField name="Qty Units" numFmtId="0">
      <sharedItems count="1">
        <s v="MWhs"/>
      </sharedItems>
    </cacheField>
    <cacheField name="Trader" numFmtId="0">
      <sharedItems count="4">
        <s v="Carson, M"/>
        <s v="Fischer, M"/>
        <s v="Richter, J"/>
        <s v="Stalford, R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cordCount="5" createdVersion="3">
  <cacheSource type="worksheet">
    <worksheetSource ref="A9:AA14" sheet="DD-EPM"/>
  </cacheSource>
  <cacheFields count="27">
    <cacheField name="Enron Trader" numFmtId="0">
      <sharedItems count="3">
        <s v="Clint Dean"/>
        <s v="Don Baughman"/>
        <s v="Jeff King"/>
      </sharedItems>
    </cacheField>
    <cacheField name="Hours" numFmtId="0">
      <sharedItems containsSemiMixedTypes="0" containsString="0" containsNumber="1" containsInteger="1" minValue="15" maxValue="16" count="2">
        <n v="15"/>
        <n v="16"/>
      </sharedItems>
    </cacheField>
    <cacheField name="Period" numFmtId="0">
      <sharedItems containsSemiMixedTypes="0" containsString="0" containsNumber="1" containsInteger="1" minValue="1" maxValue="59" count="3">
        <n v="1"/>
        <n v="30"/>
        <n v="59"/>
      </sharedItems>
    </cacheField>
    <cacheField name="Total Volume" numFmtId="0">
      <sharedItems containsSemiMixedTypes="0" containsString="0" containsNumber="1" containsInteger="1" minValue="750" maxValue="47200" count="4">
        <n v="750"/>
        <n v="800"/>
        <n v="24000"/>
        <n v="47200"/>
      </sharedItems>
    </cacheField>
    <cacheField name="Notional Value" numFmtId="0">
      <sharedItems containsSemiMixedTypes="0" containsString="0" containsNumber="1" containsInteger="1" minValue="14800" maxValue="1888000" count="5">
        <n v="14800"/>
        <n v="15600"/>
        <n v="15750"/>
        <n v="1548000"/>
        <n v="1888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POWER MARKETING, IN"/>
      </sharedItems>
    </cacheField>
    <cacheField name="Major Commodity " numFmtId="0">
      <sharedItems count="1">
        <s v="Power"/>
      </sharedItems>
    </cacheField>
    <cacheField name="User Name " numFmtId="0">
      <sharedItems count="3">
        <s v="CDEANEPM"/>
        <s v="DBAUGHMANPHY"/>
        <s v="JKINGEPM"/>
      </sharedItems>
    </cacheField>
    <cacheField name="Dynegy User Name " numFmtId="0">
      <sharedItems count="4">
        <s v="DYNAPYA"/>
        <s v="DYNBTAM"/>
        <s v="DYNRABE"/>
        <s v="DYNSMCGI"/>
      </sharedItems>
    </cacheField>
    <cacheField name="Minor Commodity " numFmtId="0">
      <sharedItems count="1">
        <s v="pwr.East Power"/>
      </sharedItems>
    </cacheField>
    <cacheField name="Priority Of Service " numFmtId="0">
      <sharedItems count="2">
        <s v="ng-pwr.Firm"/>
        <s v="pwr.NONFIRM"/>
      </sharedItems>
    </cacheField>
    <cacheField name="Deal Type " numFmtId="0">
      <sharedItems count="1">
        <s v="Physical"/>
      </sharedItems>
    </cacheField>
    <cacheField name="Location " numFmtId="0">
      <sharedItems count="3">
        <s v="pwr.Ercot"/>
        <s v="pwr.IP/TVA"/>
        <s v="pwr.TVA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4">
        <s v="pwr.East Coast Spot Power"/>
        <s v="pwr.Hourly Power"/>
        <s v="pwr.Jan-Feb 02"/>
        <s v="pwr.June01"/>
      </sharedItems>
    </cacheField>
    <cacheField name="Term Start Date " numFmtId="0">
      <sharedItems containsSemiMixedTypes="0" containsNonDate="0" containsDate="1" containsString="0" minDate="2001-05-24T00:00:00" maxDate="2002-01-01T00:00:00" count="4">
        <d v="2001-05-24T00:00:00"/>
        <d v="2001-05-25T00:00:00"/>
        <d v="2001-06-01T00:00:00"/>
        <d v="2002-01-01T00:00:00"/>
      </sharedItems>
    </cacheField>
    <cacheField name="Term End Date " numFmtId="0">
      <sharedItems containsSemiMixedTypes="0" containsNonDate="0" containsDate="1" containsString="0" minDate="2001-05-24T00:00:00" maxDate="2002-02-28T00:00:00" count="4">
        <d v="2001-05-24T00:00:00"/>
        <d v="2001-05-25T00:00:00"/>
        <d v="2001-06-30T00:00:00"/>
        <d v="2002-02-28T00:00:00"/>
      </sharedItems>
    </cacheField>
    <cacheField name="Delivery Time " numFmtId="0">
      <sharedItems count="2">
        <s v="HE 15 CPT"/>
        <s v="HE7-22CPT"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5-24T00:00:00" maxDate="2001-05-24T00:00:00" count="1">
        <d v="2001-05-24T00:00:00"/>
      </sharedItems>
    </cacheField>
    <cacheField name="Transaction Time " numFmtId="0">
      <sharedItems count="5">
        <s v="01:04 P.M."/>
        <s v="07:38 A.M."/>
        <s v="08:12 A.M."/>
        <s v="10:56 A.M."/>
        <s v="11:52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" maxValue="50" count="1">
        <n v="50"/>
      </sharedItems>
    </cacheField>
    <cacheField name="Price " numFmtId="0">
      <sharedItems containsSemiMixedTypes="0" containsString="0" containsNumber="1" minValue="18.5" maxValue="64.5" count="5">
        <n v="18.5"/>
        <n v="19.5"/>
        <n v="21"/>
        <n v="40"/>
        <n v="64.5"/>
      </sharedItems>
    </cacheField>
    <cacheField name="Deal Number " numFmtId="0">
      <sharedItems containsSemiMixedTypes="0" containsString="0" containsNumber="1" containsInteger="1" minValue="32589" maxValue="32880" count="5">
        <n v="32589"/>
        <n v="32619"/>
        <n v="32841"/>
        <n v="32857"/>
        <n v="32880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cordCount="2" createdVersion="3">
  <cacheSource type="worksheet">
    <worksheetSource ref="A9:Y11" sheet="DD-EGL"/>
  </cacheSource>
  <cacheFields count="25">
    <cacheField name="Enron Trader" numFmtId="0">
      <sharedItems count="1">
        <s v="Wade Hicks"/>
      </sharedItems>
    </cacheField>
    <cacheField name="Period (Mo)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25000" maxValue="25000" count="1">
        <n v="25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GAS LIQUIDS INC"/>
      </sharedItems>
    </cacheField>
    <cacheField name="Major Commodity " numFmtId="0">
      <sharedItems count="1">
        <s v="Natural Gas Liquids"/>
      </sharedItems>
    </cacheField>
    <cacheField name="User Name " numFmtId="0">
      <sharedItems count="1">
        <s v="WWHICKSPHY"/>
      </sharedItems>
    </cacheField>
    <cacheField name="Dynegy User Name " numFmtId="0">
      <sharedItems count="2">
        <s v="DYNDDEL"/>
        <s v="DYNVMCC"/>
      </sharedItems>
    </cacheField>
    <cacheField name="Minor Commodity " numFmtId="0">
      <sharedItems count="1">
        <s v="ngl.propane"/>
      </sharedItems>
    </cacheField>
    <cacheField name="Priority Of Service " numFmtId="0">
      <sharedItems count="1">
        <s v="ngl.N/A"/>
      </sharedItems>
    </cacheField>
    <cacheField name="Deal Type " numFmtId="0">
      <sharedItems count="1">
        <s v="ngl.Physical"/>
      </sharedItems>
    </cacheField>
    <cacheField name="Location " numFmtId="0">
      <sharedItems count="2">
        <s v="ngl.Mont Belvieu, Dynegy"/>
        <s v="ngl.Mont Belvieu, TET"/>
      </sharedItems>
    </cacheField>
    <cacheField name="Pricing Mechanism " numFmtId="0">
      <sharedItems count="1">
        <s v="ngl.Fixed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1">
        <s v="ngl.May 2001"/>
      </sharedItems>
    </cacheField>
    <cacheField name="Term Start Date " numFmtId="0">
      <sharedItems containsSemiMixedTypes="0" containsNonDate="0" containsDate="1" containsString="0" minDate="2001-05-01T00:00:00" maxDate="2001-05-01T00:00:00" count="1">
        <d v="2001-05-01T00:00:00"/>
      </sharedItems>
    </cacheField>
    <cacheField name="Term End Date " numFmtId="0">
      <sharedItems containsSemiMixedTypes="0" containsNonDate="0" containsDate="1" containsString="0" minDate="2001-05-31T00:00:00" maxDate="2001-05-31T00:00:00" count="1">
        <d v="2001-05-31T00:00:00"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unt="1">
        <s v="ngl.As Directed"/>
      </sharedItems>
    </cacheField>
    <cacheField name="Transaction Date " numFmtId="0">
      <sharedItems containsSemiMixedTypes="0" containsNonDate="0" containsDate="1" containsString="0" minDate="2001-05-24T00:00:00" maxDate="2001-05-24T00:00:00" count="1">
        <d v="2001-05-24T00:00:00"/>
      </sharedItems>
    </cacheField>
    <cacheField name="Transaction Time " numFmtId="0">
      <sharedItems count="2">
        <s v="01:13 P.M."/>
        <s v="09:30 A.M."/>
      </sharedItems>
    </cacheField>
    <cacheField name="Buy/Sell " numFmtId="0">
      <sharedItems count="1">
        <s v="BUY"/>
      </sharedItems>
    </cacheField>
    <cacheField name="Volume " numFmtId="0">
      <sharedItems containsSemiMixedTypes="0" containsString="0" containsNumber="1" containsInteger="1" minValue="25000" maxValue="25000" count="1">
        <n v="25000"/>
      </sharedItems>
    </cacheField>
    <cacheField name="Price " numFmtId="0">
      <sharedItems containsSemiMixedTypes="0" containsString="0" containsNumber="1" minValue="0.50875" maxValue="0.51" count="2">
        <n v="0.50875"/>
        <n v="0.51"/>
      </sharedItems>
    </cacheField>
    <cacheField name="Deal Number " numFmtId="0">
      <sharedItems containsSemiMixedTypes="0" containsString="0" containsNumber="1" containsInteger="1" minValue="32799" maxValue="32881" count="2">
        <n v="32799"/>
        <n v="32881"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cordCount="15" createdVersion="3">
  <cacheSource type="worksheet">
    <worksheetSource ref="A10:Y25" sheet="DD-ENA"/>
  </cacheSource>
  <cacheFields count="25">
    <cacheField name="Enron Trader" numFmtId="0">
      <sharedItems count="3">
        <s v="Chris Germany"/>
        <s v="Gautam Gupta"/>
        <s v="Kelli Stevens"/>
      </sharedItems>
    </cacheField>
    <cacheField name="Period" numFmtId="0">
      <sharedItems containsSemiMixedTypes="0" containsString="0" containsNumber="1" containsInteger="1" minValue="1" maxValue="16" count="2">
        <n v="1"/>
        <n v="16"/>
      </sharedItems>
    </cacheField>
    <cacheField name="Total Volume" numFmtId="0">
      <sharedItems containsSemiMixedTypes="0" containsString="0" containsNumber="1" containsInteger="1" minValue="800" maxValue="10000" count="4">
        <n v="800"/>
        <n v="2000"/>
        <n v="5000"/>
        <n v="10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NORTH AMERICA CORP."/>
      </sharedItems>
    </cacheField>
    <cacheField name="Major Commodity " numFmtId="0">
      <sharedItems count="2">
        <s v="Power"/>
        <s v="US Natural Gas"/>
      </sharedItems>
    </cacheField>
    <cacheField name="User Name " numFmtId="0">
      <sharedItems count="3">
        <s v="ENECGERMANY"/>
        <s v="ENEkelli"/>
        <s v="GGUPTA_FIN"/>
      </sharedItems>
    </cacheField>
    <cacheField name="Dynegy User Name " numFmtId="0">
      <sharedItems count="3">
        <s v="DYNCMCG"/>
        <s v="DYNJPEP"/>
        <s v="DYNLMCD"/>
      </sharedItems>
    </cacheField>
    <cacheField name="Minor Commodity " numFmtId="0">
      <sharedItems count="2">
        <s v="ng.US Natural Gas"/>
        <s v="pwr.East Power"/>
      </sharedItems>
    </cacheField>
    <cacheField name="Priority Of Service " numFmtId="0">
      <sharedItems count="2">
        <s v="ng-pwr.Firm"/>
        <s v="pwr.asterisk"/>
      </sharedItems>
    </cacheField>
    <cacheField name="Deal Type " numFmtId="0">
      <sharedItems count="2">
        <s v="Physical"/>
        <s v="pwr.Financial Swap"/>
      </sharedItems>
    </cacheField>
    <cacheField name="Location " numFmtId="0">
      <sharedItems count="6">
        <s v="ng.ANR Southwest"/>
        <s v="ng.Natural Gas Pipeline, Mid-Continent"/>
        <s v="ng.Northern Natural Demarc"/>
        <s v="ng.Panhandle (PEPL)"/>
        <s v="ng.TETCO ELA"/>
        <s v="pwr.New York Zone G"/>
      </sharedItems>
    </cacheField>
    <cacheField name="Pricing Mechanism " numFmtId="0">
      <sharedItems count="2">
        <s v="ng-pwr.Fixed Price"/>
        <s v="pwr.financial swap"/>
      </sharedItems>
    </cacheField>
    <cacheField name="Settlement Type " numFmtId="0">
      <sharedItems containsBlank="1" count="2">
        <s v="pwr.NY Zone G"/>
        <m/>
      </sharedItems>
    </cacheField>
    <cacheField name="Term " numFmtId="0">
      <sharedItems count="2">
        <s v="ng.Next Day"/>
        <s v="pwr.East Coast Spot Power"/>
      </sharedItems>
    </cacheField>
    <cacheField name="Term Start Date " numFmtId="0">
      <sharedItems containsSemiMixedTypes="0" containsNonDate="0" containsDate="1" containsString="0" minDate="2001-05-25T00:00:00" maxDate="2001-05-25T00:00:00" count="1">
        <d v="2001-05-25T00:00:00"/>
      </sharedItems>
    </cacheField>
    <cacheField name="Term End Date " numFmtId="0">
      <sharedItems containsSemiMixedTypes="0" containsNonDate="0" containsDate="1" containsString="0" minDate="2001-05-25T00:00:00" maxDate="2001-05-25T00:00:00" count="1">
        <d v="2001-05-25T00:00:00"/>
      </sharedItems>
    </cacheField>
    <cacheField name="Delivery Time " numFmtId="0">
      <sharedItems containsBlank="1" count="2">
        <s v="HE8-23EPT"/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5-24T00:00:00" maxDate="2001-05-24T00:00:00" count="1">
        <d v="2001-05-24T00:00:00"/>
      </sharedItems>
    </cacheField>
    <cacheField name="Transaction Time " numFmtId="0">
      <sharedItems count="11">
        <s v="07:51 A.M."/>
        <s v="07:54 A.M."/>
        <s v="08:16 A.M."/>
        <s v="08:22 A.M."/>
        <s v="08:27 A.M."/>
        <s v="08:28 A.M."/>
        <s v="08:32 A.M."/>
        <s v="08:56 A.M."/>
        <s v="09:28 A.M."/>
        <s v="09:37 A.M."/>
        <s v="09:53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" maxValue="10000" count="4">
        <n v="50"/>
        <n v="2000"/>
        <n v="5000"/>
        <n v="10000"/>
      </sharedItems>
    </cacheField>
    <cacheField name="Price " numFmtId="0">
      <sharedItems containsSemiMixedTypes="0" containsString="0" containsNumber="1" minValue="4.0125" maxValue="50" count="14">
        <n v="4.0125"/>
        <n v="4.015"/>
        <n v="4.0175"/>
        <n v="4.02"/>
        <n v="4.0225"/>
        <n v="4.0275"/>
        <n v="4.0325"/>
        <n v="4.035"/>
        <n v="4.04"/>
        <n v="4.045"/>
        <n v="4.0525"/>
        <n v="4.0625"/>
        <n v="4.07"/>
        <n v="50"/>
      </sharedItems>
    </cacheField>
    <cacheField name="Deal Number " numFmtId="0">
      <sharedItems containsSemiMixedTypes="0" containsString="0" containsNumber="1" containsInteger="1" minValue="32597" maxValue="32822" count="15">
        <n v="32597"/>
        <n v="32601"/>
        <n v="32624"/>
        <n v="32633"/>
        <n v="32639"/>
        <n v="32642"/>
        <n v="32653"/>
        <n v="32655"/>
        <n v="32724"/>
        <n v="32793"/>
        <n v="32794"/>
        <n v="32795"/>
        <n v="32796"/>
        <n v="32807"/>
        <n v="32822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cordCount="487" createdVersion="3">
  <cacheSource type="worksheet">
    <worksheetSource ref="A9:AA500" sheet="DD-EPM"/>
  </cacheSource>
  <cacheFields count="27">
    <cacheField name="Enron Trader" numFmtId="0">
      <sharedItems containsBlank="1" count="5">
        <s v="Clint Dean"/>
        <s v="Don Baughman"/>
        <s v="Jeff King"/>
        <e v="#N/A"/>
        <m/>
      </sharedItems>
    </cacheField>
    <cacheField name="Hours" numFmtId="0">
      <sharedItems containsBlank="1" containsMixedTypes="1" containsNumber="1" containsInteger="1" minValue="15" maxValue="16" count="4">
        <n v="15"/>
        <n v="16"/>
        <e v="#N/A"/>
        <m/>
      </sharedItems>
    </cacheField>
    <cacheField name="Period" numFmtId="0">
      <sharedItems containsString="0" containsBlank="1" containsNumber="1" containsInteger="1" minValue="1" maxValue="59" count="4">
        <n v="1"/>
        <n v="30"/>
        <n v="59"/>
        <m/>
      </sharedItems>
    </cacheField>
    <cacheField name="Total Volume" numFmtId="0">
      <sharedItems containsBlank="1" containsMixedTypes="1" containsNumber="1" containsInteger="1" minValue="750" maxValue="47200" count="6">
        <n v="750"/>
        <n v="800"/>
        <n v="24000"/>
        <n v="47200"/>
        <e v="#N/A"/>
        <m/>
      </sharedItems>
    </cacheField>
    <cacheField name="Notional Value" numFmtId="0">
      <sharedItems containsBlank="1" containsMixedTypes="1" containsNumber="1" containsInteger="1" minValue="14800" maxValue="1888000" count="7">
        <n v="14800"/>
        <n v="15600"/>
        <n v="15750"/>
        <n v="1548000"/>
        <n v="1888000"/>
        <e v="#N/A"/>
        <m/>
      </sharedItems>
    </cacheField>
    <cacheField name="Activity Type " numFmtId="0">
      <sharedItems containsBlank="1" count="2">
        <s v="Transaction"/>
        <m/>
      </sharedItems>
    </cacheField>
    <cacheField name="Customer " numFmtId="0">
      <sharedItems containsBlank="1" count="2">
        <s v="ENRON POWER MARKETING, IN"/>
        <m/>
      </sharedItems>
    </cacheField>
    <cacheField name="Major Commodity " numFmtId="0">
      <sharedItems containsBlank="1" count="2">
        <s v="Power"/>
        <m/>
      </sharedItems>
    </cacheField>
    <cacheField name="User Name " numFmtId="0">
      <sharedItems containsBlank="1" count="4">
        <s v="CDEANEPM"/>
        <s v="DBAUGHMANPHY"/>
        <s v="JKINGEPM"/>
        <m/>
      </sharedItems>
    </cacheField>
    <cacheField name="Dynegy User Name " numFmtId="0">
      <sharedItems containsBlank="1" count="5">
        <s v="DYNAPYA"/>
        <s v="DYNBTAM"/>
        <s v="DYNRABE"/>
        <s v="DYNSMCGI"/>
        <m/>
      </sharedItems>
    </cacheField>
    <cacheField name="Minor Commodity " numFmtId="0">
      <sharedItems containsBlank="1" count="2">
        <s v="pwr.East Power"/>
        <m/>
      </sharedItems>
    </cacheField>
    <cacheField name="Priority Of Service " numFmtId="0">
      <sharedItems containsBlank="1" count="3">
        <s v="ng-pwr.Firm"/>
        <s v="pwr.NONFIRM"/>
        <m/>
      </sharedItems>
    </cacheField>
    <cacheField name="Deal Type " numFmtId="0">
      <sharedItems containsBlank="1" count="2">
        <s v="Physical"/>
        <m/>
      </sharedItems>
    </cacheField>
    <cacheField name="Location " numFmtId="0">
      <sharedItems containsBlank="1" count="4">
        <s v="pwr.Ercot"/>
        <s v="pwr.IP/TVA"/>
        <s v="pwr.TVA"/>
        <m/>
      </sharedItems>
    </cacheField>
    <cacheField name="Pricing Mechanism " numFmtId="0">
      <sharedItems containsBlank="1" count="2">
        <s v="ng-pwr.Fixed Price"/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Blank="1" count="5">
        <s v="pwr.East Coast Spot Power"/>
        <s v="pwr.Hourly Power"/>
        <s v="pwr.Jan-Feb 02"/>
        <s v="pwr.June01"/>
        <m/>
      </sharedItems>
    </cacheField>
    <cacheField name="Term Start Date " numFmtId="0">
      <sharedItems containsNonDate="0" containsDate="1" containsString="0" containsBlank="1" minDate="2001-05-24T00:00:00" maxDate="2002-01-01T00:00:00" count="5">
        <d v="2001-05-24T00:00:00"/>
        <d v="2001-05-25T00:00:00"/>
        <d v="2001-06-01T00:00:00"/>
        <d v="2002-01-01T00:00:00"/>
        <m/>
      </sharedItems>
    </cacheField>
    <cacheField name="Term End Date " numFmtId="0">
      <sharedItems containsNonDate="0" containsDate="1" containsString="0" containsBlank="1" minDate="2001-05-24T00:00:00" maxDate="2002-02-28T00:00:00" count="5">
        <d v="2001-05-24T00:00:00"/>
        <d v="2001-05-25T00:00:00"/>
        <d v="2001-06-30T00:00:00"/>
        <d v="2002-02-28T00:00:00"/>
        <m/>
      </sharedItems>
    </cacheField>
    <cacheField name="Delivery Time " numFmtId="0">
      <sharedItems containsBlank="1" count="3">
        <s v="HE 15 CPT"/>
        <s v="HE7-22CPT"/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NonDate="0" containsDate="1" containsString="0" containsBlank="1" minDate="2001-05-24T00:00:00" maxDate="2001-05-24T00:00:00" count="2">
        <d v="2001-05-24T00:00:00"/>
        <m/>
      </sharedItems>
    </cacheField>
    <cacheField name="Transaction Time " numFmtId="0">
      <sharedItems containsBlank="1" count="6">
        <s v="01:04 P.M."/>
        <s v="07:38 A.M."/>
        <s v="08:12 A.M."/>
        <s v="10:56 A.M."/>
        <s v="11:52 A.M."/>
        <m/>
      </sharedItems>
    </cacheField>
    <cacheField name="Buy/Sell " numFmtId="0">
      <sharedItems containsBlank="1" count="3">
        <s v="BUY"/>
        <s v="SELL"/>
        <m/>
      </sharedItems>
    </cacheField>
    <cacheField name="Volume " numFmtId="0">
      <sharedItems containsString="0" containsBlank="1" containsNumber="1" containsInteger="1" minValue="50" maxValue="50" count="2">
        <n v="50"/>
        <m/>
      </sharedItems>
    </cacheField>
    <cacheField name="Price " numFmtId="0">
      <sharedItems containsString="0" containsBlank="1" containsNumber="1" minValue="18.5" maxValue="64.5" count="6">
        <n v="18.5"/>
        <n v="19.5"/>
        <n v="21"/>
        <n v="40"/>
        <n v="64.5"/>
        <m/>
      </sharedItems>
    </cacheField>
    <cacheField name="Deal Number " numFmtId="0">
      <sharedItems containsString="0" containsBlank="1" containsNumber="1" containsInteger="1" minValue="32589" maxValue="32880" count="6">
        <n v="32589"/>
        <n v="32619"/>
        <n v="32841"/>
        <n v="32857"/>
        <n v="32880"/>
        <m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cordCount="9994" createdVersion="3">
  <cacheSource type="worksheet">
    <worksheetSource ref="B10:AB10004" sheet="TRANSACTIONSUMMARYREPORT -1"/>
  </cacheSource>
  <cacheFields count="27">
    <cacheField name="Country" numFmtId="0">
      <sharedItems containsBlank="1" count="3">
        <s v=""/>
        <s v="US"/>
        <m/>
      </sharedItems>
    </cacheField>
    <cacheField name="Comm" numFmtId="0">
      <sharedItems containsBlank="1" containsMixedTypes="1" containsNumber="1" containsInteger="1" minValue="0" maxValue="0" count="12">
        <n v="0"/>
        <s v="Crude"/>
        <s v="Gas Pipeline Capacity"/>
        <s v="LPG"/>
        <s v="Metals"/>
        <s v="Natural Gas"/>
        <s v="Oil Products"/>
        <s v="Paper"/>
        <s v="Petchems"/>
        <s v="Power"/>
        <s v="Weather"/>
        <m/>
      </sharedItems>
    </cacheField>
    <cacheField name="FINvsPHY" numFmtId="0">
      <sharedItems containsBlank="1" count="3">
        <s v="Financial"/>
        <s v="Physical"/>
        <m/>
      </sharedItems>
    </cacheField>
    <cacheField name="TERM" numFmtId="0">
      <sharedItems containsBlank="1" containsMixedTypes="1" containsNumber="1" containsInteger="1" minValue="1" maxValue="365" count="25">
        <n v="1"/>
        <n v="2"/>
        <n v="3"/>
        <n v="4"/>
        <n v="5"/>
        <n v="6"/>
        <n v="7"/>
        <n v="12"/>
        <n v="30"/>
        <n v="31"/>
        <n v="35"/>
        <n v="59"/>
        <n v="61"/>
        <n v="62"/>
        <n v="90"/>
        <n v="92"/>
        <n v="123"/>
        <n v="151"/>
        <n v="153"/>
        <n v="182"/>
        <n v="183"/>
        <n v="214"/>
        <n v="365"/>
        <e v="#N/A"/>
        <m/>
      </sharedItems>
    </cacheField>
    <cacheField name="Volume" numFmtId="0">
      <sharedItems containsBlank="1" containsMixedTypes="1" containsNumber="1" containsInteger="1" minValue="1" maxValue="4575000" count="43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5"/>
        <n v="26"/>
        <n v="40"/>
        <n v="45"/>
        <n v="50"/>
        <n v="64"/>
        <n v="71"/>
        <n v="75"/>
        <n v="90"/>
        <n v="92"/>
        <n v="100"/>
        <n v="110"/>
        <n v="114"/>
        <n v="118"/>
        <n v="129"/>
        <n v="139"/>
        <n v="142"/>
        <n v="150"/>
        <n v="181"/>
        <n v="200"/>
        <n v="211"/>
        <n v="215"/>
        <n v="218"/>
        <n v="224"/>
        <n v="230"/>
        <n v="237"/>
        <n v="250"/>
        <n v="255"/>
        <n v="257"/>
        <n v="267"/>
        <n v="282"/>
        <n v="285"/>
        <n v="290"/>
        <n v="300"/>
        <n v="301"/>
        <n v="305"/>
        <n v="310"/>
        <n v="315"/>
        <n v="322"/>
        <n v="333"/>
        <n v="336"/>
        <n v="346"/>
        <n v="350"/>
        <n v="356"/>
        <n v="357"/>
        <n v="370"/>
        <n v="371"/>
        <n v="400"/>
        <n v="410"/>
        <n v="417"/>
        <n v="448"/>
        <n v="464"/>
        <n v="494"/>
        <n v="497"/>
        <n v="500"/>
        <n v="516"/>
        <n v="536"/>
        <n v="550"/>
        <n v="590"/>
        <n v="600"/>
        <n v="614"/>
        <n v="628"/>
        <n v="650"/>
        <n v="669"/>
        <n v="672"/>
        <n v="680"/>
        <n v="700"/>
        <n v="748"/>
        <n v="750"/>
        <n v="775"/>
        <n v="785"/>
        <n v="796"/>
        <n v="800"/>
        <n v="833"/>
        <n v="841"/>
        <n v="846"/>
        <n v="880"/>
        <n v="896"/>
        <n v="900"/>
        <n v="910"/>
        <n v="922"/>
        <n v="939"/>
        <n v="950"/>
        <n v="957"/>
        <n v="969"/>
        <n v="1000"/>
        <n v="1013"/>
        <n v="1023"/>
        <n v="1029"/>
        <n v="1046"/>
        <n v="1050"/>
        <n v="1064"/>
        <n v="1069"/>
        <n v="1076"/>
        <n v="1081"/>
        <n v="1094"/>
        <n v="1100"/>
        <n v="1119"/>
        <n v="1150"/>
        <n v="1180"/>
        <n v="1197"/>
        <n v="1200"/>
        <n v="1238"/>
        <n v="1272"/>
        <n v="1287"/>
        <n v="1299"/>
        <n v="1300"/>
        <n v="1318"/>
        <n v="1345"/>
        <n v="1362"/>
        <n v="1396"/>
        <n v="1400"/>
        <n v="1411"/>
        <n v="1412"/>
        <n v="1425"/>
        <n v="1432"/>
        <n v="1480"/>
        <n v="1500"/>
        <n v="1524"/>
        <n v="1550"/>
        <n v="1566"/>
        <n v="1630"/>
        <n v="1638"/>
        <n v="1641"/>
        <n v="1674"/>
        <n v="1681"/>
        <n v="1700"/>
        <n v="1718"/>
        <n v="1730"/>
        <n v="1744"/>
        <n v="1770"/>
        <n v="1800"/>
        <n v="1841"/>
        <n v="1875"/>
        <n v="1880"/>
        <n v="1883"/>
        <n v="1900"/>
        <n v="1904"/>
        <n v="1925"/>
        <n v="1957"/>
        <n v="1958"/>
        <n v="1968"/>
        <n v="2000"/>
        <n v="2009"/>
        <n v="2034"/>
        <n v="2075"/>
        <n v="2097"/>
        <n v="2100"/>
        <n v="2155"/>
        <n v="2175"/>
        <n v="2184"/>
        <n v="2228"/>
        <n v="2251"/>
        <n v="2291"/>
        <n v="2300"/>
        <n v="2324"/>
        <n v="2339"/>
        <n v="2345"/>
        <n v="2400"/>
        <n v="2500"/>
        <n v="2657"/>
        <n v="2695"/>
        <n v="2750"/>
        <n v="2766"/>
        <n v="2833"/>
        <n v="2870"/>
        <n v="2900"/>
        <n v="2935"/>
        <n v="2940"/>
        <n v="2950"/>
        <n v="2962"/>
        <n v="2975"/>
        <n v="2984"/>
        <n v="2991"/>
        <n v="3000"/>
        <n v="3006"/>
        <n v="3032"/>
        <n v="3042"/>
        <n v="3050"/>
        <n v="3059"/>
        <n v="3069"/>
        <n v="3075"/>
        <n v="3100"/>
        <n v="3125"/>
        <n v="3128"/>
        <n v="3180"/>
        <n v="3200"/>
        <n v="3256"/>
        <n v="3270"/>
        <n v="3285"/>
        <n v="3300"/>
        <n v="3319"/>
        <n v="3333"/>
        <n v="3335"/>
        <n v="3387"/>
        <n v="3399"/>
        <n v="3400"/>
        <n v="3500"/>
        <n v="3502"/>
        <n v="3640"/>
        <n v="3650"/>
        <n v="3690"/>
        <n v="3768"/>
        <n v="3775"/>
        <n v="3871"/>
        <n v="3872"/>
        <n v="3881"/>
        <n v="3900"/>
        <n v="4000"/>
        <n v="4036"/>
        <n v="4090"/>
        <n v="4100"/>
        <n v="4170"/>
        <n v="4201"/>
        <n v="4250"/>
        <n v="4264"/>
        <n v="4293"/>
        <n v="4378"/>
        <n v="4386"/>
        <n v="4400"/>
        <n v="4500"/>
        <n v="4536"/>
        <n v="4552"/>
        <n v="4560"/>
        <n v="4589"/>
        <n v="4600"/>
        <n v="4644"/>
        <n v="4650"/>
        <n v="4699"/>
        <n v="4700"/>
        <n v="4734"/>
        <n v="4735"/>
        <n v="4810"/>
        <n v="4819"/>
        <n v="4823"/>
        <n v="4839"/>
        <n v="4900"/>
        <n v="4948"/>
        <n v="4993"/>
        <n v="4995"/>
        <n v="5000"/>
        <n v="5037"/>
        <n v="5146"/>
        <n v="5181"/>
        <n v="5190"/>
        <n v="5217"/>
        <n v="5218"/>
        <n v="5292"/>
        <n v="5400"/>
        <n v="5409"/>
        <n v="5438"/>
        <n v="5500"/>
        <n v="5600"/>
        <n v="5654"/>
        <n v="5669"/>
        <n v="5700"/>
        <n v="5718"/>
        <n v="5733"/>
        <n v="5736"/>
        <n v="5799"/>
        <n v="5856"/>
        <n v="5885"/>
        <n v="5896"/>
        <n v="5900"/>
        <n v="6000"/>
        <n v="6031"/>
        <n v="6100"/>
        <n v="6127"/>
        <n v="6138"/>
        <n v="6174"/>
        <n v="6280"/>
        <n v="6290"/>
        <n v="6311"/>
        <n v="6500"/>
        <n v="6531"/>
        <n v="6630"/>
        <n v="6872"/>
        <n v="7000"/>
        <n v="7127"/>
        <n v="7155"/>
        <n v="7234"/>
        <n v="7328"/>
        <n v="7500"/>
        <n v="7600"/>
        <n v="7812"/>
        <n v="7836"/>
        <n v="7871"/>
        <n v="7880"/>
        <n v="8000"/>
        <n v="8270"/>
        <n v="8282"/>
        <n v="8283"/>
        <n v="8326"/>
        <n v="8476"/>
        <n v="8500"/>
        <n v="8638"/>
        <n v="8728"/>
        <n v="8850"/>
        <n v="8900"/>
        <n v="8924"/>
        <n v="9000"/>
        <n v="9104"/>
        <n v="9200"/>
        <n v="9500"/>
        <n v="9818"/>
        <n v="9820"/>
        <n v="9990"/>
        <n v="10000"/>
        <n v="10500"/>
        <n v="10620"/>
        <n v="11012"/>
        <n v="11250"/>
        <n v="11600"/>
        <n v="12000"/>
        <n v="13033"/>
        <n v="14000"/>
        <n v="15000"/>
        <n v="15500"/>
        <n v="17500"/>
        <n v="18250"/>
        <n v="20000"/>
        <n v="21000"/>
        <n v="22020"/>
        <n v="24512"/>
        <n v="25000"/>
        <n v="27000"/>
        <n v="30000"/>
        <n v="31000"/>
        <n v="32190"/>
        <n v="35000"/>
        <n v="36000"/>
        <n v="38700"/>
        <n v="39729"/>
        <n v="39900"/>
        <n v="40000"/>
        <n v="42000"/>
        <n v="45000"/>
        <n v="48540"/>
        <n v="48773"/>
        <n v="50000"/>
        <n v="56625"/>
        <n v="60000"/>
        <n v="61470"/>
        <n v="62000"/>
        <n v="65030"/>
        <n v="65580"/>
        <n v="70000"/>
        <n v="75000"/>
        <n v="77500"/>
        <n v="90000"/>
        <n v="100000"/>
        <n v="105000"/>
        <n v="110000"/>
        <n v="120000"/>
        <n v="120800"/>
        <n v="128400"/>
        <n v="134267"/>
        <n v="140000"/>
        <n v="144970"/>
        <n v="150000"/>
        <n v="152500"/>
        <n v="155000"/>
        <n v="159000"/>
        <n v="180000"/>
        <n v="182500"/>
        <n v="184500"/>
        <n v="200000"/>
        <n v="210000"/>
        <n v="214000"/>
        <n v="218325"/>
        <n v="225000"/>
        <n v="225810"/>
        <n v="232500"/>
        <n v="296050"/>
        <n v="300000"/>
        <n v="305000"/>
        <n v="310000"/>
        <n v="330000"/>
        <n v="365000"/>
        <n v="375000"/>
        <n v="377500"/>
        <n v="382500"/>
        <n v="385000"/>
        <n v="387500"/>
        <n v="450000"/>
        <n v="460000"/>
        <n v="465000"/>
        <n v="525000"/>
        <n v="600000"/>
        <n v="615000"/>
        <n v="620000"/>
        <n v="660000"/>
        <n v="700000"/>
        <n v="730000"/>
        <n v="750000"/>
        <n v="755000"/>
        <n v="765000"/>
        <n v="900000"/>
        <n v="912500"/>
        <n v="1070000"/>
        <n v="1095000"/>
        <n v="1200000"/>
        <n v="1230000"/>
        <n v="1500000"/>
        <n v="1510000"/>
        <n v="1530000"/>
        <n v="1825000"/>
        <n v="1950000"/>
        <n v="2250000"/>
        <n v="2300000"/>
        <n v="3060000"/>
        <n v="3650000"/>
        <n v="4575000"/>
        <e v="#N/A"/>
        <m/>
      </sharedItems>
    </cacheField>
    <cacheField name="Transaction ID" numFmtId="0">
      <sharedItems containsString="0" containsBlank="1" containsNumber="1" containsInteger="1" minValue="1281078" maxValue="1294800" count="5475">
        <n v="1281078"/>
        <n v="1281079"/>
        <n v="1281081"/>
        <n v="1281082"/>
        <n v="1287983"/>
        <n v="1287984"/>
        <n v="1288013"/>
        <n v="1288015"/>
        <n v="1288017"/>
        <n v="1288018"/>
        <n v="1288019"/>
        <n v="1288020"/>
        <n v="1288021"/>
        <n v="1288022"/>
        <n v="1288023"/>
        <n v="1288025"/>
        <n v="1288026"/>
        <n v="1288027"/>
        <n v="1288028"/>
        <n v="1288029"/>
        <n v="1288030"/>
        <n v="1288031"/>
        <n v="1288032"/>
        <n v="1288033"/>
        <n v="1288034"/>
        <n v="1288035"/>
        <n v="1288036"/>
        <n v="1288037"/>
        <n v="1288038"/>
        <n v="1288039"/>
        <n v="1288040"/>
        <n v="1288041"/>
        <n v="1288042"/>
        <n v="1288043"/>
        <n v="1288044"/>
        <n v="1288045"/>
        <n v="1288046"/>
        <n v="1288047"/>
        <n v="1288048"/>
        <n v="1288049"/>
        <n v="1288050"/>
        <n v="1288051"/>
        <n v="1288052"/>
        <n v="1288053"/>
        <n v="1288055"/>
        <n v="1288056"/>
        <n v="1288058"/>
        <n v="1288059"/>
        <n v="1288060"/>
        <n v="1288061"/>
        <n v="1288062"/>
        <n v="1288063"/>
        <n v="1288064"/>
        <n v="1288065"/>
        <n v="1288066"/>
        <n v="1288067"/>
        <n v="1288068"/>
        <n v="1288069"/>
        <n v="1288070"/>
        <n v="1288071"/>
        <n v="1288072"/>
        <n v="1288073"/>
        <n v="1288074"/>
        <n v="1288075"/>
        <n v="1288076"/>
        <n v="1288077"/>
        <n v="1288078"/>
        <n v="1288079"/>
        <n v="1288080"/>
        <n v="1288081"/>
        <n v="1288082"/>
        <n v="1288083"/>
        <n v="1288084"/>
        <n v="1288085"/>
        <n v="1288086"/>
        <n v="1288087"/>
        <n v="1288088"/>
        <n v="1288091"/>
        <n v="1288092"/>
        <n v="1288093"/>
        <n v="1288094"/>
        <n v="1288095"/>
        <n v="1288097"/>
        <n v="1288098"/>
        <n v="1288099"/>
        <n v="1288100"/>
        <n v="1288101"/>
        <n v="1288102"/>
        <n v="1288103"/>
        <n v="1288104"/>
        <n v="1288105"/>
        <n v="1288106"/>
        <n v="1288107"/>
        <n v="1288108"/>
        <n v="1288109"/>
        <n v="1288110"/>
        <n v="1288111"/>
        <n v="1288112"/>
        <n v="1288113"/>
        <n v="1288114"/>
        <n v="1288115"/>
        <n v="1288116"/>
        <n v="1288117"/>
        <n v="1288118"/>
        <n v="1288119"/>
        <n v="1288120"/>
        <n v="1288121"/>
        <n v="1288122"/>
        <n v="1288123"/>
        <n v="1288124"/>
        <n v="1288125"/>
        <n v="1288126"/>
        <n v="1288127"/>
        <n v="1288128"/>
        <n v="1288129"/>
        <n v="1288130"/>
        <n v="1288131"/>
        <n v="1288132"/>
        <n v="1288133"/>
        <n v="1288134"/>
        <n v="1288135"/>
        <n v="1288136"/>
        <n v="1288137"/>
        <n v="1288138"/>
        <n v="1288139"/>
        <n v="1288140"/>
        <n v="1288141"/>
        <n v="1288142"/>
        <n v="1288143"/>
        <n v="1288144"/>
        <n v="1288145"/>
        <n v="1288146"/>
        <n v="1288147"/>
        <n v="1288148"/>
        <n v="1288149"/>
        <n v="1288150"/>
        <n v="1288151"/>
        <n v="1288152"/>
        <n v="1288153"/>
        <n v="1288154"/>
        <n v="1288155"/>
        <n v="1288156"/>
        <n v="1288157"/>
        <n v="1288158"/>
        <n v="1288159"/>
        <n v="1288160"/>
        <n v="1288163"/>
        <n v="1288164"/>
        <n v="1288165"/>
        <n v="1288166"/>
        <n v="1288167"/>
        <n v="1288168"/>
        <n v="1288170"/>
        <n v="1288171"/>
        <n v="1288172"/>
        <n v="1288173"/>
        <n v="1288176"/>
        <n v="1288177"/>
        <n v="1288178"/>
        <n v="1288179"/>
        <n v="1288180"/>
        <n v="1288181"/>
        <n v="1288182"/>
        <n v="1288184"/>
        <n v="1288185"/>
        <n v="1288186"/>
        <n v="1288187"/>
        <n v="1288188"/>
        <n v="1288189"/>
        <n v="1288190"/>
        <n v="1288191"/>
        <n v="1288192"/>
        <n v="1288193"/>
        <n v="1288194"/>
        <n v="1288195"/>
        <n v="1288196"/>
        <n v="1288197"/>
        <n v="1288198"/>
        <n v="1288199"/>
        <n v="1288201"/>
        <n v="1288202"/>
        <n v="1288203"/>
        <n v="1288204"/>
        <n v="1288205"/>
        <n v="1288206"/>
        <n v="1288207"/>
        <n v="1288209"/>
        <n v="1288211"/>
        <n v="1288214"/>
        <n v="1288215"/>
        <n v="1288216"/>
        <n v="1288217"/>
        <n v="1288218"/>
        <n v="1288220"/>
        <n v="1288221"/>
        <n v="1288224"/>
        <n v="1288225"/>
        <n v="1288226"/>
        <n v="1288227"/>
        <n v="1288228"/>
        <n v="1288230"/>
        <n v="1288231"/>
        <n v="1288232"/>
        <n v="1288233"/>
        <n v="1288234"/>
        <n v="1288235"/>
        <n v="1288236"/>
        <n v="1288238"/>
        <n v="1288239"/>
        <n v="1288240"/>
        <n v="1288241"/>
        <n v="1288242"/>
        <n v="1288243"/>
        <n v="1288244"/>
        <n v="1288245"/>
        <n v="1288246"/>
        <n v="1288247"/>
        <n v="1288248"/>
        <n v="1288249"/>
        <n v="1288250"/>
        <n v="1288251"/>
        <n v="1288252"/>
        <n v="1288253"/>
        <n v="1288254"/>
        <n v="1288255"/>
        <n v="1288256"/>
        <n v="1288257"/>
        <n v="1288258"/>
        <n v="1288259"/>
        <n v="1288261"/>
        <n v="1288263"/>
        <n v="1288264"/>
        <n v="1288265"/>
        <n v="1288267"/>
        <n v="1288269"/>
        <n v="1288270"/>
        <n v="1288271"/>
        <n v="1288272"/>
        <n v="1288273"/>
        <n v="1288274"/>
        <n v="1288275"/>
        <n v="1288276"/>
        <n v="1288277"/>
        <n v="1288278"/>
        <n v="1288279"/>
        <n v="1288280"/>
        <n v="1288281"/>
        <n v="1288282"/>
        <n v="1288283"/>
        <n v="1288284"/>
        <n v="1288285"/>
        <n v="1288288"/>
        <n v="1288289"/>
        <n v="1288290"/>
        <n v="1288291"/>
        <n v="1288293"/>
        <n v="1288294"/>
        <n v="1288295"/>
        <n v="1288298"/>
        <n v="1288301"/>
        <n v="1288302"/>
        <n v="1288304"/>
        <n v="1288305"/>
        <n v="1288306"/>
        <n v="1288310"/>
        <n v="1288311"/>
        <n v="1288312"/>
        <n v="1288313"/>
        <n v="1288314"/>
        <n v="1288315"/>
        <n v="1288316"/>
        <n v="1288317"/>
        <n v="1288318"/>
        <n v="1288320"/>
        <n v="1288321"/>
        <n v="1288322"/>
        <n v="1288323"/>
        <n v="1288324"/>
        <n v="1288325"/>
        <n v="1288326"/>
        <n v="1288327"/>
        <n v="1288328"/>
        <n v="1288329"/>
        <n v="1288330"/>
        <n v="1288331"/>
        <n v="1288332"/>
        <n v="1288333"/>
        <n v="1288334"/>
        <n v="1288335"/>
        <n v="1288336"/>
        <n v="1288340"/>
        <n v="1288342"/>
        <n v="1288345"/>
        <n v="1288346"/>
        <n v="1288348"/>
        <n v="1288349"/>
        <n v="1288350"/>
        <n v="1288351"/>
        <n v="1288352"/>
        <n v="1288353"/>
        <n v="1288354"/>
        <n v="1288355"/>
        <n v="1288356"/>
        <n v="1288357"/>
        <n v="1288358"/>
        <n v="1288359"/>
        <n v="1288360"/>
        <n v="1288361"/>
        <n v="1288362"/>
        <n v="1288364"/>
        <n v="1288365"/>
        <n v="1288366"/>
        <n v="1288367"/>
        <n v="1288368"/>
        <n v="1288370"/>
        <n v="1288371"/>
        <n v="1288372"/>
        <n v="1288373"/>
        <n v="1288374"/>
        <n v="1288375"/>
        <n v="1288378"/>
        <n v="1288379"/>
        <n v="1288380"/>
        <n v="1288381"/>
        <n v="1288382"/>
        <n v="1288383"/>
        <n v="1288387"/>
        <n v="1288388"/>
        <n v="1288389"/>
        <n v="1288390"/>
        <n v="1288392"/>
        <n v="1288394"/>
        <n v="1288395"/>
        <n v="1288396"/>
        <n v="1288397"/>
        <n v="1288399"/>
        <n v="1288400"/>
        <n v="1288401"/>
        <n v="1288403"/>
        <n v="1288404"/>
        <n v="1288405"/>
        <n v="1288406"/>
        <n v="1288407"/>
        <n v="1288408"/>
        <n v="1288409"/>
        <n v="1288410"/>
        <n v="1288411"/>
        <n v="1288415"/>
        <n v="1288419"/>
        <n v="1288420"/>
        <n v="1288421"/>
        <n v="1288422"/>
        <n v="1288423"/>
        <n v="1288424"/>
        <n v="1288425"/>
        <n v="1288426"/>
        <n v="1288427"/>
        <n v="1288428"/>
        <n v="1288429"/>
        <n v="1288430"/>
        <n v="1288434"/>
        <n v="1288439"/>
        <n v="1288441"/>
        <n v="1288442"/>
        <n v="1288443"/>
        <n v="1288444"/>
        <n v="1288445"/>
        <n v="1288450"/>
        <n v="1288451"/>
        <n v="1288452"/>
        <n v="1288454"/>
        <n v="1288455"/>
        <n v="1288456"/>
        <n v="1288458"/>
        <n v="1288459"/>
        <n v="1288460"/>
        <n v="1288462"/>
        <n v="1288463"/>
        <n v="1288464"/>
        <n v="1288465"/>
        <n v="1288466"/>
        <n v="1288467"/>
        <n v="1288468"/>
        <n v="1288469"/>
        <n v="1288470"/>
        <n v="1288471"/>
        <n v="1288472"/>
        <n v="1288473"/>
        <n v="1288474"/>
        <n v="1288475"/>
        <n v="1288476"/>
        <n v="1288477"/>
        <n v="1288479"/>
        <n v="1288481"/>
        <n v="1288483"/>
        <n v="1288484"/>
        <n v="1288485"/>
        <n v="1288486"/>
        <n v="1288487"/>
        <n v="1288488"/>
        <n v="1288489"/>
        <n v="1288490"/>
        <n v="1288491"/>
        <n v="1288492"/>
        <n v="1288493"/>
        <n v="1288494"/>
        <n v="1288495"/>
        <n v="1288496"/>
        <n v="1288497"/>
        <n v="1288498"/>
        <n v="1288499"/>
        <n v="1288500"/>
        <n v="1288501"/>
        <n v="1288502"/>
        <n v="1288504"/>
        <n v="1288505"/>
        <n v="1288506"/>
        <n v="1288507"/>
        <n v="1288508"/>
        <n v="1288509"/>
        <n v="1288510"/>
        <n v="1288511"/>
        <n v="1288513"/>
        <n v="1288514"/>
        <n v="1288515"/>
        <n v="1288516"/>
        <n v="1288518"/>
        <n v="1288519"/>
        <n v="1288520"/>
        <n v="1288521"/>
        <n v="1288522"/>
        <n v="1288523"/>
        <n v="1288524"/>
        <n v="1288525"/>
        <n v="1288526"/>
        <n v="1288527"/>
        <n v="1288528"/>
        <n v="1288529"/>
        <n v="1288530"/>
        <n v="1288531"/>
        <n v="1288532"/>
        <n v="1288533"/>
        <n v="1288534"/>
        <n v="1288538"/>
        <n v="1288539"/>
        <n v="1288541"/>
        <n v="1288542"/>
        <n v="1288543"/>
        <n v="1288544"/>
        <n v="1288545"/>
        <n v="1288546"/>
        <n v="1288549"/>
        <n v="1288550"/>
        <n v="1288553"/>
        <n v="1288554"/>
        <n v="1288557"/>
        <n v="1288560"/>
        <n v="1288561"/>
        <n v="1288562"/>
        <n v="1288563"/>
        <n v="1288564"/>
        <n v="1288566"/>
        <n v="1288567"/>
        <n v="1288570"/>
        <n v="1288572"/>
        <n v="1288573"/>
        <n v="1288574"/>
        <n v="1288575"/>
        <n v="1288576"/>
        <n v="1288577"/>
        <n v="1288578"/>
        <n v="1288579"/>
        <n v="1288580"/>
        <n v="1288581"/>
        <n v="1288582"/>
        <n v="1288584"/>
        <n v="1288585"/>
        <n v="1288586"/>
        <n v="1288587"/>
        <n v="1288588"/>
        <n v="1288589"/>
        <n v="1288590"/>
        <n v="1288592"/>
        <n v="1288593"/>
        <n v="1288594"/>
        <n v="1288595"/>
        <n v="1288596"/>
        <n v="1288597"/>
        <n v="1288598"/>
        <n v="1288604"/>
        <n v="1288605"/>
        <n v="1288606"/>
        <n v="1288607"/>
        <n v="1288608"/>
        <n v="1288609"/>
        <n v="1288610"/>
        <n v="1288611"/>
        <n v="1288612"/>
        <n v="1288613"/>
        <n v="1288614"/>
        <n v="1288615"/>
        <n v="1288616"/>
        <n v="1288618"/>
        <n v="1288620"/>
        <n v="1288622"/>
        <n v="1288623"/>
        <n v="1288624"/>
        <n v="1288625"/>
        <n v="1288626"/>
        <n v="1288627"/>
        <n v="1288628"/>
        <n v="1288629"/>
        <n v="1288630"/>
        <n v="1288632"/>
        <n v="1288633"/>
        <n v="1288634"/>
        <n v="1288636"/>
        <n v="1288637"/>
        <n v="1288639"/>
        <n v="1288640"/>
        <n v="1288641"/>
        <n v="1288642"/>
        <n v="1288643"/>
        <n v="1288644"/>
        <n v="1288645"/>
        <n v="1288646"/>
        <n v="1288649"/>
        <n v="1288650"/>
        <n v="1288651"/>
        <n v="1288652"/>
        <n v="1288653"/>
        <n v="1288654"/>
        <n v="1288655"/>
        <n v="1288656"/>
        <n v="1288657"/>
        <n v="1288660"/>
        <n v="1288661"/>
        <n v="1288662"/>
        <n v="1288663"/>
        <n v="1288665"/>
        <n v="1288666"/>
        <n v="1288667"/>
        <n v="1288668"/>
        <n v="1288669"/>
        <n v="1288670"/>
        <n v="1288671"/>
        <n v="1288672"/>
        <n v="1288673"/>
        <n v="1288676"/>
        <n v="1288678"/>
        <n v="1288680"/>
        <n v="1288681"/>
        <n v="1288682"/>
        <n v="1288683"/>
        <n v="1288685"/>
        <n v="1288686"/>
        <n v="1288687"/>
        <n v="1288688"/>
        <n v="1288689"/>
        <n v="1288690"/>
        <n v="1288691"/>
        <n v="1288692"/>
        <n v="1288693"/>
        <n v="1288694"/>
        <n v="1288695"/>
        <n v="1288696"/>
        <n v="1288697"/>
        <n v="1288698"/>
        <n v="1288699"/>
        <n v="1288700"/>
        <n v="1288701"/>
        <n v="1288702"/>
        <n v="1288703"/>
        <n v="1288704"/>
        <n v="1288705"/>
        <n v="1288706"/>
        <n v="1288707"/>
        <n v="1288708"/>
        <n v="1288710"/>
        <n v="1288714"/>
        <n v="1288715"/>
        <n v="1288716"/>
        <n v="1288717"/>
        <n v="1288718"/>
        <n v="1288719"/>
        <n v="1288720"/>
        <n v="1288721"/>
        <n v="1288722"/>
        <n v="1288723"/>
        <n v="1288724"/>
        <n v="1288725"/>
        <n v="1288726"/>
        <n v="1288727"/>
        <n v="1288728"/>
        <n v="1288729"/>
        <n v="1288730"/>
        <n v="1288731"/>
        <n v="1288732"/>
        <n v="1288733"/>
        <n v="1288734"/>
        <n v="1288735"/>
        <n v="1288736"/>
        <n v="1288737"/>
        <n v="1288738"/>
        <n v="1288739"/>
        <n v="1288740"/>
        <n v="1288741"/>
        <n v="1288742"/>
        <n v="1288743"/>
        <n v="1288744"/>
        <n v="1288745"/>
        <n v="1288747"/>
        <n v="1288748"/>
        <n v="1288749"/>
        <n v="1288750"/>
        <n v="1288751"/>
        <n v="1288752"/>
        <n v="1288754"/>
        <n v="1288755"/>
        <n v="1288756"/>
        <n v="1288758"/>
        <n v="1288759"/>
        <n v="1288760"/>
        <n v="1288761"/>
        <n v="1288765"/>
        <n v="1288766"/>
        <n v="1288767"/>
        <n v="1288768"/>
        <n v="1288769"/>
        <n v="1288770"/>
        <n v="1288771"/>
        <n v="1288772"/>
        <n v="1288773"/>
        <n v="1288774"/>
        <n v="1288775"/>
        <n v="1288776"/>
        <n v="1288777"/>
        <n v="1288778"/>
        <n v="1288779"/>
        <n v="1288780"/>
        <n v="1288781"/>
        <n v="1288782"/>
        <n v="1288783"/>
        <n v="1288785"/>
        <n v="1288787"/>
        <n v="1288788"/>
        <n v="1288789"/>
        <n v="1288790"/>
        <n v="1288791"/>
        <n v="1288792"/>
        <n v="1288793"/>
        <n v="1288794"/>
        <n v="1288795"/>
        <n v="1288796"/>
        <n v="1288797"/>
        <n v="1288798"/>
        <n v="1288799"/>
        <n v="1288800"/>
        <n v="1288801"/>
        <n v="1288802"/>
        <n v="1288803"/>
        <n v="1288804"/>
        <n v="1288805"/>
        <n v="1288806"/>
        <n v="1288807"/>
        <n v="1288808"/>
        <n v="1288809"/>
        <n v="1288811"/>
        <n v="1288812"/>
        <n v="1288813"/>
        <n v="1288814"/>
        <n v="1288816"/>
        <n v="1288818"/>
        <n v="1288820"/>
        <n v="1288822"/>
        <n v="1288823"/>
        <n v="1288824"/>
        <n v="1288825"/>
        <n v="1288827"/>
        <n v="1288831"/>
        <n v="1288832"/>
        <n v="1288833"/>
        <n v="1288834"/>
        <n v="1288835"/>
        <n v="1288836"/>
        <n v="1288837"/>
        <n v="1288838"/>
        <n v="1288839"/>
        <n v="1288840"/>
        <n v="1288841"/>
        <n v="1288842"/>
        <n v="1288843"/>
        <n v="1288844"/>
        <n v="1288845"/>
        <n v="1288846"/>
        <n v="1288847"/>
        <n v="1288848"/>
        <n v="1288849"/>
        <n v="1288850"/>
        <n v="1288851"/>
        <n v="1288852"/>
        <n v="1288853"/>
        <n v="1288854"/>
        <n v="1288855"/>
        <n v="1288856"/>
        <n v="1288857"/>
        <n v="1288858"/>
        <n v="1288859"/>
        <n v="1288860"/>
        <n v="1288861"/>
        <n v="1288862"/>
        <n v="1288863"/>
        <n v="1288864"/>
        <n v="1288865"/>
        <n v="1288866"/>
        <n v="1288867"/>
        <n v="1288868"/>
        <n v="1288869"/>
        <n v="1288871"/>
        <n v="1288872"/>
        <n v="1288873"/>
        <n v="1288874"/>
        <n v="1288875"/>
        <n v="1288876"/>
        <n v="1288879"/>
        <n v="1288880"/>
        <n v="1288883"/>
        <n v="1288884"/>
        <n v="1288885"/>
        <n v="1288886"/>
        <n v="1288887"/>
        <n v="1288888"/>
        <n v="1288889"/>
        <n v="1288890"/>
        <n v="1288891"/>
        <n v="1288892"/>
        <n v="1288893"/>
        <n v="1288895"/>
        <n v="1288896"/>
        <n v="1288897"/>
        <n v="1288900"/>
        <n v="1288901"/>
        <n v="1288903"/>
        <n v="1288905"/>
        <n v="1288908"/>
        <n v="1288911"/>
        <n v="1288914"/>
        <n v="1288917"/>
        <n v="1288920"/>
        <n v="1288921"/>
        <n v="1288922"/>
        <n v="1288923"/>
        <n v="1288925"/>
        <n v="1288926"/>
        <n v="1288927"/>
        <n v="1288928"/>
        <n v="1288930"/>
        <n v="1288931"/>
        <n v="1288932"/>
        <n v="1288933"/>
        <n v="1288934"/>
        <n v="1288935"/>
        <n v="1288936"/>
        <n v="1288937"/>
        <n v="1288938"/>
        <n v="1288941"/>
        <n v="1288943"/>
        <n v="1288944"/>
        <n v="1288945"/>
        <n v="1288946"/>
        <n v="1288947"/>
        <n v="1288948"/>
        <n v="1288949"/>
        <n v="1288950"/>
        <n v="1288952"/>
        <n v="1288954"/>
        <n v="1288955"/>
        <n v="1288956"/>
        <n v="1288958"/>
        <n v="1288959"/>
        <n v="1288960"/>
        <n v="1288961"/>
        <n v="1288962"/>
        <n v="1288963"/>
        <n v="1288964"/>
        <n v="1288965"/>
        <n v="1288966"/>
        <n v="1288969"/>
        <n v="1288970"/>
        <n v="1288971"/>
        <n v="1288972"/>
        <n v="1288973"/>
        <n v="1288974"/>
        <n v="1288975"/>
        <n v="1288976"/>
        <n v="1288977"/>
        <n v="1288978"/>
        <n v="1288979"/>
        <n v="1288980"/>
        <n v="1288981"/>
        <n v="1288982"/>
        <n v="1288983"/>
        <n v="1288984"/>
        <n v="1288985"/>
        <n v="1288986"/>
        <n v="1288990"/>
        <n v="1288991"/>
        <n v="1288992"/>
        <n v="1288995"/>
        <n v="1288996"/>
        <n v="1288997"/>
        <n v="1288999"/>
        <n v="1289000"/>
        <n v="1289001"/>
        <n v="1289002"/>
        <n v="1289003"/>
        <n v="1289004"/>
        <n v="1289005"/>
        <n v="1289006"/>
        <n v="1289007"/>
        <n v="1289008"/>
        <n v="1289009"/>
        <n v="1289010"/>
        <n v="1289011"/>
        <n v="1289014"/>
        <n v="1289015"/>
        <n v="1289018"/>
        <n v="1289019"/>
        <n v="1289020"/>
        <n v="1289021"/>
        <n v="1289022"/>
        <n v="1289023"/>
        <n v="1289024"/>
        <n v="1289025"/>
        <n v="1289026"/>
        <n v="1289029"/>
        <n v="1289030"/>
        <n v="1289031"/>
        <n v="1289032"/>
        <n v="1289034"/>
        <n v="1289035"/>
        <n v="1289036"/>
        <n v="1289037"/>
        <n v="1289038"/>
        <n v="1289041"/>
        <n v="1289042"/>
        <n v="1289043"/>
        <n v="1289044"/>
        <n v="1289045"/>
        <n v="1289046"/>
        <n v="1289047"/>
        <n v="1289049"/>
        <n v="1289050"/>
        <n v="1289051"/>
        <n v="1289052"/>
        <n v="1289053"/>
        <n v="1289054"/>
        <n v="1289055"/>
        <n v="1289056"/>
        <n v="1289057"/>
        <n v="1289058"/>
        <n v="1289059"/>
        <n v="1289060"/>
        <n v="1289061"/>
        <n v="1289062"/>
        <n v="1289063"/>
        <n v="1289065"/>
        <n v="1289066"/>
        <n v="1289067"/>
        <n v="1289068"/>
        <n v="1289069"/>
        <n v="1289071"/>
        <n v="1289072"/>
        <n v="1289073"/>
        <n v="1289077"/>
        <n v="1289080"/>
        <n v="1289081"/>
        <n v="1289082"/>
        <n v="1289083"/>
        <n v="1289084"/>
        <n v="1289085"/>
        <n v="1289086"/>
        <n v="1289087"/>
        <n v="1289088"/>
        <n v="1289089"/>
        <n v="1289090"/>
        <n v="1289091"/>
        <n v="1289093"/>
        <n v="1289094"/>
        <n v="1289095"/>
        <n v="1289096"/>
        <n v="1289097"/>
        <n v="1289099"/>
        <n v="1289102"/>
        <n v="1289103"/>
        <n v="1289104"/>
        <n v="1289105"/>
        <n v="1289106"/>
        <n v="1289107"/>
        <n v="1289108"/>
        <n v="1289109"/>
        <n v="1289110"/>
        <n v="1289111"/>
        <n v="1289112"/>
        <n v="1289113"/>
        <n v="1289114"/>
        <n v="1289115"/>
        <n v="1289116"/>
        <n v="1289117"/>
        <n v="1289118"/>
        <n v="1289119"/>
        <n v="1289120"/>
        <n v="1289122"/>
        <n v="1289123"/>
        <n v="1289124"/>
        <n v="1289125"/>
        <n v="1289126"/>
        <n v="1289127"/>
        <n v="1289128"/>
        <n v="1289129"/>
        <n v="1289130"/>
        <n v="1289131"/>
        <n v="1289132"/>
        <n v="1289135"/>
        <n v="1289136"/>
        <n v="1289137"/>
        <n v="1289138"/>
        <n v="1289140"/>
        <n v="1289141"/>
        <n v="1289142"/>
        <n v="1289143"/>
        <n v="1289144"/>
        <n v="1289145"/>
        <n v="1289146"/>
        <n v="1289147"/>
        <n v="1289148"/>
        <n v="1289149"/>
        <n v="1289153"/>
        <n v="1289154"/>
        <n v="1289155"/>
        <n v="1289156"/>
        <n v="1289157"/>
        <n v="1289158"/>
        <n v="1289159"/>
        <n v="1289160"/>
        <n v="1289161"/>
        <n v="1289162"/>
        <n v="1289163"/>
        <n v="1289164"/>
        <n v="1289165"/>
        <n v="1289166"/>
        <n v="1289168"/>
        <n v="1289169"/>
        <n v="1289170"/>
        <n v="1289171"/>
        <n v="1289172"/>
        <n v="1289173"/>
        <n v="1289174"/>
        <n v="1289175"/>
        <n v="1289176"/>
        <n v="1289177"/>
        <n v="1289179"/>
        <n v="1289180"/>
        <n v="1289181"/>
        <n v="1289182"/>
        <n v="1289183"/>
        <n v="1289184"/>
        <n v="1289185"/>
        <n v="1289186"/>
        <n v="1289187"/>
        <n v="1289188"/>
        <n v="1289189"/>
        <n v="1289190"/>
        <n v="1289191"/>
        <n v="1289192"/>
        <n v="1289193"/>
        <n v="1289194"/>
        <n v="1289195"/>
        <n v="1289196"/>
        <n v="1289197"/>
        <n v="1289198"/>
        <n v="1289199"/>
        <n v="1289200"/>
        <n v="1289201"/>
        <n v="1289202"/>
        <n v="1289203"/>
        <n v="1289204"/>
        <n v="1289205"/>
        <n v="1289206"/>
        <n v="1289207"/>
        <n v="1289208"/>
        <n v="1289209"/>
        <n v="1289210"/>
        <n v="1289212"/>
        <n v="1289213"/>
        <n v="1289214"/>
        <n v="1289215"/>
        <n v="1289216"/>
        <n v="1289217"/>
        <n v="1289218"/>
        <n v="1289219"/>
        <n v="1289220"/>
        <n v="1289221"/>
        <n v="1289222"/>
        <n v="1289223"/>
        <n v="1289224"/>
        <n v="1289225"/>
        <n v="1289226"/>
        <n v="1289227"/>
        <n v="1289228"/>
        <n v="1289229"/>
        <n v="1289230"/>
        <n v="1289231"/>
        <n v="1289232"/>
        <n v="1289233"/>
        <n v="1289235"/>
        <n v="1289237"/>
        <n v="1289238"/>
        <n v="1289240"/>
        <n v="1289241"/>
        <n v="1289242"/>
        <n v="1289243"/>
        <n v="1289244"/>
        <n v="1289246"/>
        <n v="1289247"/>
        <n v="1289249"/>
        <n v="1289250"/>
        <n v="1289251"/>
        <n v="1289252"/>
        <n v="1289253"/>
        <n v="1289254"/>
        <n v="1289255"/>
        <n v="1289257"/>
        <n v="1289258"/>
        <n v="1289259"/>
        <n v="1289260"/>
        <n v="1289261"/>
        <n v="1289264"/>
        <n v="1289265"/>
        <n v="1289266"/>
        <n v="1289267"/>
        <n v="1289268"/>
        <n v="1289269"/>
        <n v="1289270"/>
        <n v="1289271"/>
        <n v="1289272"/>
        <n v="1289273"/>
        <n v="1289274"/>
        <n v="1289275"/>
        <n v="1289276"/>
        <n v="1289277"/>
        <n v="1289278"/>
        <n v="1289279"/>
        <n v="1289280"/>
        <n v="1289281"/>
        <n v="1289282"/>
        <n v="1289283"/>
        <n v="1289284"/>
        <n v="1289285"/>
        <n v="1289286"/>
        <n v="1289287"/>
        <n v="1289289"/>
        <n v="1289290"/>
        <n v="1289291"/>
        <n v="1289292"/>
        <n v="1289293"/>
        <n v="1289294"/>
        <n v="1289295"/>
        <n v="1289296"/>
        <n v="1289297"/>
        <n v="1289298"/>
        <n v="1289299"/>
        <n v="1289300"/>
        <n v="1289301"/>
        <n v="1289302"/>
        <n v="1289303"/>
        <n v="1289304"/>
        <n v="1289305"/>
        <n v="1289306"/>
        <n v="1289307"/>
        <n v="1289309"/>
        <n v="1289310"/>
        <n v="1289311"/>
        <n v="1289312"/>
        <n v="1289313"/>
        <n v="1289314"/>
        <n v="1289315"/>
        <n v="1289316"/>
        <n v="1289317"/>
        <n v="1289318"/>
        <n v="1289319"/>
        <n v="1289321"/>
        <n v="1289322"/>
        <n v="1289323"/>
        <n v="1289324"/>
        <n v="1289326"/>
        <n v="1289327"/>
        <n v="1289328"/>
        <n v="1289329"/>
        <n v="1289330"/>
        <n v="1289331"/>
        <n v="1289332"/>
        <n v="1289333"/>
        <n v="1289334"/>
        <n v="1289335"/>
        <n v="1289336"/>
        <n v="1289337"/>
        <n v="1289338"/>
        <n v="1289340"/>
        <n v="1289341"/>
        <n v="1289342"/>
        <n v="1289343"/>
        <n v="1289344"/>
        <n v="1289345"/>
        <n v="1289346"/>
        <n v="1289347"/>
        <n v="1289348"/>
        <n v="1289349"/>
        <n v="1289350"/>
        <n v="1289351"/>
        <n v="1289352"/>
        <n v="1289353"/>
        <n v="1289354"/>
        <n v="1289355"/>
        <n v="1289356"/>
        <n v="1289357"/>
        <n v="1289359"/>
        <n v="1289360"/>
        <n v="1289361"/>
        <n v="1289364"/>
        <n v="1289365"/>
        <n v="1289366"/>
        <n v="1289367"/>
        <n v="1289368"/>
        <n v="1289369"/>
        <n v="1289370"/>
        <n v="1289371"/>
        <n v="1289372"/>
        <n v="1289373"/>
        <n v="1289374"/>
        <n v="1289375"/>
        <n v="1289376"/>
        <n v="1289377"/>
        <n v="1289378"/>
        <n v="1289379"/>
        <n v="1289380"/>
        <n v="1289381"/>
        <n v="1289382"/>
        <n v="1289383"/>
        <n v="1289384"/>
        <n v="1289385"/>
        <n v="1289386"/>
        <n v="1289387"/>
        <n v="1289388"/>
        <n v="1289389"/>
        <n v="1289390"/>
        <n v="1289391"/>
        <n v="1289393"/>
        <n v="1289394"/>
        <n v="1289395"/>
        <n v="1289396"/>
        <n v="1289397"/>
        <n v="1289399"/>
        <n v="1289400"/>
        <n v="1289402"/>
        <n v="1289403"/>
        <n v="1289404"/>
        <n v="1289405"/>
        <n v="1289406"/>
        <n v="1289407"/>
        <n v="1289408"/>
        <n v="1289409"/>
        <n v="1289410"/>
        <n v="1289411"/>
        <n v="1289413"/>
        <n v="1289414"/>
        <n v="1289415"/>
        <n v="1289416"/>
        <n v="1289417"/>
        <n v="1289418"/>
        <n v="1289419"/>
        <n v="1289424"/>
        <n v="1289425"/>
        <n v="1289426"/>
        <n v="1289427"/>
        <n v="1289428"/>
        <n v="1289430"/>
        <n v="1289431"/>
        <n v="1289432"/>
        <n v="1289434"/>
        <n v="1289435"/>
        <n v="1289436"/>
        <n v="1289437"/>
        <n v="1289438"/>
        <n v="1289439"/>
        <n v="1289440"/>
        <n v="1289441"/>
        <n v="1289442"/>
        <n v="1289443"/>
        <n v="1289444"/>
        <n v="1289445"/>
        <n v="1289446"/>
        <n v="1289447"/>
        <n v="1289448"/>
        <n v="1289449"/>
        <n v="1289450"/>
        <n v="1289451"/>
        <n v="1289452"/>
        <n v="1289453"/>
        <n v="1289458"/>
        <n v="1289464"/>
        <n v="1289466"/>
        <n v="1289468"/>
        <n v="1289469"/>
        <n v="1289470"/>
        <n v="1289471"/>
        <n v="1289472"/>
        <n v="1289473"/>
        <n v="1289474"/>
        <n v="1289475"/>
        <n v="1289476"/>
        <n v="1289477"/>
        <n v="1289478"/>
        <n v="1289479"/>
        <n v="1289480"/>
        <n v="1289481"/>
        <n v="1289482"/>
        <n v="1289483"/>
        <n v="1289484"/>
        <n v="1289485"/>
        <n v="1289486"/>
        <n v="1289487"/>
        <n v="1289489"/>
        <n v="1289490"/>
        <n v="1289491"/>
        <n v="1289493"/>
        <n v="1289494"/>
        <n v="1289495"/>
        <n v="1289496"/>
        <n v="1289498"/>
        <n v="1289499"/>
        <n v="1289500"/>
        <n v="1289501"/>
        <n v="1289502"/>
        <n v="1289503"/>
        <n v="1289504"/>
        <n v="1289505"/>
        <n v="1289506"/>
        <n v="1289507"/>
        <n v="1289508"/>
        <n v="1289510"/>
        <n v="1289511"/>
        <n v="1289515"/>
        <n v="1289516"/>
        <n v="1289517"/>
        <n v="1289518"/>
        <n v="1289519"/>
        <n v="1289520"/>
        <n v="1289521"/>
        <n v="1289522"/>
        <n v="1289523"/>
        <n v="1289524"/>
        <n v="1289525"/>
        <n v="1289527"/>
        <n v="1289528"/>
        <n v="1289529"/>
        <n v="1289530"/>
        <n v="1289532"/>
        <n v="1289533"/>
        <n v="1289534"/>
        <n v="1289535"/>
        <n v="1289536"/>
        <n v="1289537"/>
        <n v="1289538"/>
        <n v="1289539"/>
        <n v="1289540"/>
        <n v="1289541"/>
        <n v="1289542"/>
        <n v="1289543"/>
        <n v="1289544"/>
        <n v="1289545"/>
        <n v="1289546"/>
        <n v="1289547"/>
        <n v="1289548"/>
        <n v="1289549"/>
        <n v="1289550"/>
        <n v="1289551"/>
        <n v="1289552"/>
        <n v="1289553"/>
        <n v="1289555"/>
        <n v="1289556"/>
        <n v="1289557"/>
        <n v="1289558"/>
        <n v="1289559"/>
        <n v="1289560"/>
        <n v="1289561"/>
        <n v="1289562"/>
        <n v="1289563"/>
        <n v="1289564"/>
        <n v="1289565"/>
        <n v="1289566"/>
        <n v="1289567"/>
        <n v="1289568"/>
        <n v="1289569"/>
        <n v="1289570"/>
        <n v="1289571"/>
        <n v="1289572"/>
        <n v="1289573"/>
        <n v="1289574"/>
        <n v="1289575"/>
        <n v="1289576"/>
        <n v="1289577"/>
        <n v="1289579"/>
        <n v="1289580"/>
        <n v="1289581"/>
        <n v="1289582"/>
        <n v="1289583"/>
        <n v="1289584"/>
        <n v="1289585"/>
        <n v="1289586"/>
        <n v="1289587"/>
        <n v="1289588"/>
        <n v="1289589"/>
        <n v="1289590"/>
        <n v="1289591"/>
        <n v="1289592"/>
        <n v="1289593"/>
        <n v="1289594"/>
        <n v="1289595"/>
        <n v="1289596"/>
        <n v="1289597"/>
        <n v="1289598"/>
        <n v="1289599"/>
        <n v="1289601"/>
        <n v="1289602"/>
        <n v="1289603"/>
        <n v="1289604"/>
        <n v="1289605"/>
        <n v="1289606"/>
        <n v="1289607"/>
        <n v="1289608"/>
        <n v="1289609"/>
        <n v="1289610"/>
        <n v="1289611"/>
        <n v="1289612"/>
        <n v="1289613"/>
        <n v="1289615"/>
        <n v="1289616"/>
        <n v="1289617"/>
        <n v="1289618"/>
        <n v="1289619"/>
        <n v="1289620"/>
        <n v="1289621"/>
        <n v="1289622"/>
        <n v="1289623"/>
        <n v="1289624"/>
        <n v="1289625"/>
        <n v="1289626"/>
        <n v="1289627"/>
        <n v="1289628"/>
        <n v="1289629"/>
        <n v="1289630"/>
        <n v="1289631"/>
        <n v="1289632"/>
        <n v="1289633"/>
        <n v="1289634"/>
        <n v="1289638"/>
        <n v="1289639"/>
        <n v="1289640"/>
        <n v="1289641"/>
        <n v="1289642"/>
        <n v="1289643"/>
        <n v="1289644"/>
        <n v="1289645"/>
        <n v="1289646"/>
        <n v="1289647"/>
        <n v="1289648"/>
        <n v="1289649"/>
        <n v="1289650"/>
        <n v="1289651"/>
        <n v="1289652"/>
        <n v="1289653"/>
        <n v="1289654"/>
        <n v="1289655"/>
        <n v="1289656"/>
        <n v="1289658"/>
        <n v="1289662"/>
        <n v="1289663"/>
        <n v="1289664"/>
        <n v="1289665"/>
        <n v="1289666"/>
        <n v="1289667"/>
        <n v="1289668"/>
        <n v="1289670"/>
        <n v="1289671"/>
        <n v="1289672"/>
        <n v="1289673"/>
        <n v="1289674"/>
        <n v="1289675"/>
        <n v="1289677"/>
        <n v="1289678"/>
        <n v="1289679"/>
        <n v="1289680"/>
        <n v="1289681"/>
        <n v="1289683"/>
        <n v="1289684"/>
        <n v="1289685"/>
        <n v="1289686"/>
        <n v="1289687"/>
        <n v="1289688"/>
        <n v="1289689"/>
        <n v="1289691"/>
        <n v="1289692"/>
        <n v="1289694"/>
        <n v="1289695"/>
        <n v="1289697"/>
        <n v="1289698"/>
        <n v="1289699"/>
        <n v="1289700"/>
        <n v="1289701"/>
        <n v="1289702"/>
        <n v="1289703"/>
        <n v="1289704"/>
        <n v="1289705"/>
        <n v="1289706"/>
        <n v="1289707"/>
        <n v="1289708"/>
        <n v="1289709"/>
        <n v="1289710"/>
        <n v="1289712"/>
        <n v="1289716"/>
        <n v="1289717"/>
        <n v="1289720"/>
        <n v="1289721"/>
        <n v="1289722"/>
        <n v="1289723"/>
        <n v="1289724"/>
        <n v="1289725"/>
        <n v="1289727"/>
        <n v="1289728"/>
        <n v="1289729"/>
        <n v="1289730"/>
        <n v="1289732"/>
        <n v="1289733"/>
        <n v="1289734"/>
        <n v="1289735"/>
        <n v="1289736"/>
        <n v="1289738"/>
        <n v="1289739"/>
        <n v="1289740"/>
        <n v="1289741"/>
        <n v="1289742"/>
        <n v="1289743"/>
        <n v="1289744"/>
        <n v="1289746"/>
        <n v="1289747"/>
        <n v="1289748"/>
        <n v="1289750"/>
        <n v="1289751"/>
        <n v="1289752"/>
        <n v="1289753"/>
        <n v="1289754"/>
        <n v="1289755"/>
        <n v="1289756"/>
        <n v="1289757"/>
        <n v="1289758"/>
        <n v="1289759"/>
        <n v="1289760"/>
        <n v="1289761"/>
        <n v="1289762"/>
        <n v="1289763"/>
        <n v="1289764"/>
        <n v="1289766"/>
        <n v="1289767"/>
        <n v="1289768"/>
        <n v="1289769"/>
        <n v="1289770"/>
        <n v="1289771"/>
        <n v="1289772"/>
        <n v="1289773"/>
        <n v="1289774"/>
        <n v="1289775"/>
        <n v="1289776"/>
        <n v="1289777"/>
        <n v="1289778"/>
        <n v="1289779"/>
        <n v="1289780"/>
        <n v="1289781"/>
        <n v="1289783"/>
        <n v="1289784"/>
        <n v="1289785"/>
        <n v="1289787"/>
        <n v="1289788"/>
        <n v="1289789"/>
        <n v="1289790"/>
        <n v="1289791"/>
        <n v="1289792"/>
        <n v="1289794"/>
        <n v="1289795"/>
        <n v="1289796"/>
        <n v="1289797"/>
        <n v="1289798"/>
        <n v="1289799"/>
        <n v="1289800"/>
        <n v="1289801"/>
        <n v="1289802"/>
        <n v="1289803"/>
        <n v="1289804"/>
        <n v="1289805"/>
        <n v="1289806"/>
        <n v="1289807"/>
        <n v="1289808"/>
        <n v="1289809"/>
        <n v="1289810"/>
        <n v="1289811"/>
        <n v="1289812"/>
        <n v="1289813"/>
        <n v="1289814"/>
        <n v="1289815"/>
        <n v="1289816"/>
        <n v="1289817"/>
        <n v="1289818"/>
        <n v="1289819"/>
        <n v="1289820"/>
        <n v="1289821"/>
        <n v="1289822"/>
        <n v="1289823"/>
        <n v="1289824"/>
        <n v="1289825"/>
        <n v="1289827"/>
        <n v="1289828"/>
        <n v="1289830"/>
        <n v="1289832"/>
        <n v="1289833"/>
        <n v="1289834"/>
        <n v="1289835"/>
        <n v="1289836"/>
        <n v="1289837"/>
        <n v="1289838"/>
        <n v="1289840"/>
        <n v="1289841"/>
        <n v="1289842"/>
        <n v="1289843"/>
        <n v="1289844"/>
        <n v="1289845"/>
        <n v="1289846"/>
        <n v="1289847"/>
        <n v="1289849"/>
        <n v="1289850"/>
        <n v="1289851"/>
        <n v="1289853"/>
        <n v="1289854"/>
        <n v="1289855"/>
        <n v="1289856"/>
        <n v="1289857"/>
        <n v="1289859"/>
        <n v="1289860"/>
        <n v="1289861"/>
        <n v="1289862"/>
        <n v="1289863"/>
        <n v="1289867"/>
        <n v="1289869"/>
        <n v="1289870"/>
        <n v="1289871"/>
        <n v="1289872"/>
        <n v="1289873"/>
        <n v="1289874"/>
        <n v="1289875"/>
        <n v="1289876"/>
        <n v="1289877"/>
        <n v="1289878"/>
        <n v="1289879"/>
        <n v="1289880"/>
        <n v="1289881"/>
        <n v="1289882"/>
        <n v="1289883"/>
        <n v="1289884"/>
        <n v="1289885"/>
        <n v="1289886"/>
        <n v="1289887"/>
        <n v="1289888"/>
        <n v="1289889"/>
        <n v="1289890"/>
        <n v="1289891"/>
        <n v="1289892"/>
        <n v="1289893"/>
        <n v="1289894"/>
        <n v="1289895"/>
        <n v="1289896"/>
        <n v="1289897"/>
        <n v="1289898"/>
        <n v="1289899"/>
        <n v="1289900"/>
        <n v="1289901"/>
        <n v="1289902"/>
        <n v="1289903"/>
        <n v="1289905"/>
        <n v="1289906"/>
        <n v="1289907"/>
        <n v="1289908"/>
        <n v="1289912"/>
        <n v="1289913"/>
        <n v="1289914"/>
        <n v="1289918"/>
        <n v="1289919"/>
        <n v="1289920"/>
        <n v="1289921"/>
        <n v="1289922"/>
        <n v="1289923"/>
        <n v="1289924"/>
        <n v="1289925"/>
        <n v="1289926"/>
        <n v="1289927"/>
        <n v="1289928"/>
        <n v="1289929"/>
        <n v="1289930"/>
        <n v="1289931"/>
        <n v="1289932"/>
        <n v="1289933"/>
        <n v="1289934"/>
        <n v="1289935"/>
        <n v="1289936"/>
        <n v="1289937"/>
        <n v="1289938"/>
        <n v="1289939"/>
        <n v="1289944"/>
        <n v="1289945"/>
        <n v="1289946"/>
        <n v="1289947"/>
        <n v="1289948"/>
        <n v="1289949"/>
        <n v="1289950"/>
        <n v="1289951"/>
        <n v="1289952"/>
        <n v="1289953"/>
        <n v="1289954"/>
        <n v="1289955"/>
        <n v="1289956"/>
        <n v="1289957"/>
        <n v="1289958"/>
        <n v="1289959"/>
        <n v="1289960"/>
        <n v="1289961"/>
        <n v="1289962"/>
        <n v="1289963"/>
        <n v="1289964"/>
        <n v="1289965"/>
        <n v="1289966"/>
        <n v="1289967"/>
        <n v="1289968"/>
        <n v="1289969"/>
        <n v="1289970"/>
        <n v="1289971"/>
        <n v="1289972"/>
        <n v="1289973"/>
        <n v="1289974"/>
        <n v="1289975"/>
        <n v="1289976"/>
        <n v="1289977"/>
        <n v="1289978"/>
        <n v="1289979"/>
        <n v="1289981"/>
        <n v="1289982"/>
        <n v="1289984"/>
        <n v="1289985"/>
        <n v="1289986"/>
        <n v="1289987"/>
        <n v="1289988"/>
        <n v="1289989"/>
        <n v="1289990"/>
        <n v="1289991"/>
        <n v="1289992"/>
        <n v="1289993"/>
        <n v="1289994"/>
        <n v="1289995"/>
        <n v="1289996"/>
        <n v="1289997"/>
        <n v="1289999"/>
        <n v="1290000"/>
        <n v="1290001"/>
        <n v="1290002"/>
        <n v="1290003"/>
        <n v="1290004"/>
        <n v="1290005"/>
        <n v="1290006"/>
        <n v="1290007"/>
        <n v="1290008"/>
        <n v="1290009"/>
        <n v="1290010"/>
        <n v="1290011"/>
        <n v="1290012"/>
        <n v="1290013"/>
        <n v="1290015"/>
        <n v="1290016"/>
        <n v="1290017"/>
        <n v="1290018"/>
        <n v="1290019"/>
        <n v="1290020"/>
        <n v="1290021"/>
        <n v="1290022"/>
        <n v="1290023"/>
        <n v="1290024"/>
        <n v="1290025"/>
        <n v="1290026"/>
        <n v="1290027"/>
        <n v="1290028"/>
        <n v="1290029"/>
        <n v="1290030"/>
        <n v="1290031"/>
        <n v="1290032"/>
        <n v="1290033"/>
        <n v="1290034"/>
        <n v="1290035"/>
        <n v="1290036"/>
        <n v="1290037"/>
        <n v="1290039"/>
        <n v="1290040"/>
        <n v="1290041"/>
        <n v="1290042"/>
        <n v="1290043"/>
        <n v="1290044"/>
        <n v="1290045"/>
        <n v="1290046"/>
        <n v="1290047"/>
        <n v="1290049"/>
        <n v="1290051"/>
        <n v="1290053"/>
        <n v="1290054"/>
        <n v="1290055"/>
        <n v="1290056"/>
        <n v="1290058"/>
        <n v="1290059"/>
        <n v="1290060"/>
        <n v="1290061"/>
        <n v="1290062"/>
        <n v="1290063"/>
        <n v="1290064"/>
        <n v="1290065"/>
        <n v="1290066"/>
        <n v="1290067"/>
        <n v="1290069"/>
        <n v="1290070"/>
        <n v="1290071"/>
        <n v="1290072"/>
        <n v="1290073"/>
        <n v="1290074"/>
        <n v="1290075"/>
        <n v="1290076"/>
        <n v="1290077"/>
        <n v="1290078"/>
        <n v="1290080"/>
        <n v="1290081"/>
        <n v="1290082"/>
        <n v="1290083"/>
        <n v="1290084"/>
        <n v="1290085"/>
        <n v="1290086"/>
        <n v="1290087"/>
        <n v="1290088"/>
        <n v="1290089"/>
        <n v="1290091"/>
        <n v="1290092"/>
        <n v="1290095"/>
        <n v="1290096"/>
        <n v="1290097"/>
        <n v="1290099"/>
        <n v="1290100"/>
        <n v="1290101"/>
        <n v="1290102"/>
        <n v="1290103"/>
        <n v="1290104"/>
        <n v="1290105"/>
        <n v="1290106"/>
        <n v="1290107"/>
        <n v="1290108"/>
        <n v="1290110"/>
        <n v="1290111"/>
        <n v="1290113"/>
        <n v="1290114"/>
        <n v="1290115"/>
        <n v="1290116"/>
        <n v="1290117"/>
        <n v="1290118"/>
        <n v="1290119"/>
        <n v="1290120"/>
        <n v="1290121"/>
        <n v="1290122"/>
        <n v="1290123"/>
        <n v="1290124"/>
        <n v="1290125"/>
        <n v="1290126"/>
        <n v="1290127"/>
        <n v="1290128"/>
        <n v="1290129"/>
        <n v="1290131"/>
        <n v="1290133"/>
        <n v="1290134"/>
        <n v="1290136"/>
        <n v="1290137"/>
        <n v="1290138"/>
        <n v="1290140"/>
        <n v="1290143"/>
        <n v="1290148"/>
        <n v="1290149"/>
        <n v="1290150"/>
        <n v="1290151"/>
        <n v="1290152"/>
        <n v="1290153"/>
        <n v="1290154"/>
        <n v="1290156"/>
        <n v="1290157"/>
        <n v="1290158"/>
        <n v="1290159"/>
        <n v="1290160"/>
        <n v="1290161"/>
        <n v="1290162"/>
        <n v="1290163"/>
        <n v="1290164"/>
        <n v="1290165"/>
        <n v="1290166"/>
        <n v="1290167"/>
        <n v="1290168"/>
        <n v="1290169"/>
        <n v="1290170"/>
        <n v="1290171"/>
        <n v="1290172"/>
        <n v="1290173"/>
        <n v="1290174"/>
        <n v="1290175"/>
        <n v="1290176"/>
        <n v="1290177"/>
        <n v="1290178"/>
        <n v="1290179"/>
        <n v="1290180"/>
        <n v="1290181"/>
        <n v="1290182"/>
        <n v="1290183"/>
        <n v="1290184"/>
        <n v="1290185"/>
        <n v="1290186"/>
        <n v="1290187"/>
        <n v="1290188"/>
        <n v="1290189"/>
        <n v="1290190"/>
        <n v="1290191"/>
        <n v="1290192"/>
        <n v="1290193"/>
        <n v="1290194"/>
        <n v="1290195"/>
        <n v="1290196"/>
        <n v="1290197"/>
        <n v="1290198"/>
        <n v="1290199"/>
        <n v="1290200"/>
        <n v="1290201"/>
        <n v="1290202"/>
        <n v="1290203"/>
        <n v="1290204"/>
        <n v="1290205"/>
        <n v="1290206"/>
        <n v="1290207"/>
        <n v="1290208"/>
        <n v="1290209"/>
        <n v="1290210"/>
        <n v="1290211"/>
        <n v="1290212"/>
        <n v="1290213"/>
        <n v="1290214"/>
        <n v="1290215"/>
        <n v="1290216"/>
        <n v="1290217"/>
        <n v="1290218"/>
        <n v="1290219"/>
        <n v="1290220"/>
        <n v="1290221"/>
        <n v="1290223"/>
        <n v="1290224"/>
        <n v="1290225"/>
        <n v="1290226"/>
        <n v="1290228"/>
        <n v="1290229"/>
        <n v="1290230"/>
        <n v="1290231"/>
        <n v="1290232"/>
        <n v="1290233"/>
        <n v="1290234"/>
        <n v="1290235"/>
        <n v="1290236"/>
        <n v="1290237"/>
        <n v="1290238"/>
        <n v="1290239"/>
        <n v="1290240"/>
        <n v="1290241"/>
        <n v="1290242"/>
        <n v="1290243"/>
        <n v="1290244"/>
        <n v="1290245"/>
        <n v="1290246"/>
        <n v="1290247"/>
        <n v="1290248"/>
        <n v="1290249"/>
        <n v="1290250"/>
        <n v="1290251"/>
        <n v="1290252"/>
        <n v="1290253"/>
        <n v="1290255"/>
        <n v="1290256"/>
        <n v="1290257"/>
        <n v="1290260"/>
        <n v="1290261"/>
        <n v="1290262"/>
        <n v="1290263"/>
        <n v="1290264"/>
        <n v="1290266"/>
        <n v="1290267"/>
        <n v="1290268"/>
        <n v="1290269"/>
        <n v="1290270"/>
        <n v="1290271"/>
        <n v="1290272"/>
        <n v="1290273"/>
        <n v="1290274"/>
        <n v="1290275"/>
        <n v="1290276"/>
        <n v="1290277"/>
        <n v="1290278"/>
        <n v="1290279"/>
        <n v="1290280"/>
        <n v="1290281"/>
        <n v="1290282"/>
        <n v="1290283"/>
        <n v="1290284"/>
        <n v="1290286"/>
        <n v="1290288"/>
        <n v="1290289"/>
        <n v="1290290"/>
        <n v="1290292"/>
        <n v="1290293"/>
        <n v="1290294"/>
        <n v="1290298"/>
        <n v="1290299"/>
        <n v="1290300"/>
        <n v="1290301"/>
        <n v="1290302"/>
        <n v="1290303"/>
        <n v="1290304"/>
        <n v="1290305"/>
        <n v="1290306"/>
        <n v="1290308"/>
        <n v="1290309"/>
        <n v="1290310"/>
        <n v="1290311"/>
        <n v="1290312"/>
        <n v="1290314"/>
        <n v="1290315"/>
        <n v="1290316"/>
        <n v="1290317"/>
        <n v="1290318"/>
        <n v="1290320"/>
        <n v="1290321"/>
        <n v="1290322"/>
        <n v="1290325"/>
        <n v="1290326"/>
        <n v="1290327"/>
        <n v="1290328"/>
        <n v="1290329"/>
        <n v="1290330"/>
        <n v="1290331"/>
        <n v="1290332"/>
        <n v="1290333"/>
        <n v="1290335"/>
        <n v="1290336"/>
        <n v="1290338"/>
        <n v="1290340"/>
        <n v="1290341"/>
        <n v="1290342"/>
        <n v="1290343"/>
        <n v="1290345"/>
        <n v="1290346"/>
        <n v="1290347"/>
        <n v="1290348"/>
        <n v="1290350"/>
        <n v="1290351"/>
        <n v="1290352"/>
        <n v="1290353"/>
        <n v="1290354"/>
        <n v="1290355"/>
        <n v="1290357"/>
        <n v="1290358"/>
        <n v="1290360"/>
        <n v="1290361"/>
        <n v="1290362"/>
        <n v="1290363"/>
        <n v="1290364"/>
        <n v="1290365"/>
        <n v="1290366"/>
        <n v="1290367"/>
        <n v="1290368"/>
        <n v="1290369"/>
        <n v="1290370"/>
        <n v="1290371"/>
        <n v="1290374"/>
        <n v="1290375"/>
        <n v="1290376"/>
        <n v="1290377"/>
        <n v="1290379"/>
        <n v="1290381"/>
        <n v="1290382"/>
        <n v="1290383"/>
        <n v="1290384"/>
        <n v="1290385"/>
        <n v="1290386"/>
        <n v="1290387"/>
        <n v="1290388"/>
        <n v="1290389"/>
        <n v="1290391"/>
        <n v="1290392"/>
        <n v="1290393"/>
        <n v="1290394"/>
        <n v="1290397"/>
        <n v="1290398"/>
        <n v="1290399"/>
        <n v="1290400"/>
        <n v="1290401"/>
        <n v="1290402"/>
        <n v="1290403"/>
        <n v="1290404"/>
        <n v="1290405"/>
        <n v="1290406"/>
        <n v="1290407"/>
        <n v="1290408"/>
        <n v="1290409"/>
        <n v="1290410"/>
        <n v="1290411"/>
        <n v="1290412"/>
        <n v="1290413"/>
        <n v="1290414"/>
        <n v="1290416"/>
        <n v="1290417"/>
        <n v="1290418"/>
        <n v="1290420"/>
        <n v="1290421"/>
        <n v="1290422"/>
        <n v="1290423"/>
        <n v="1290424"/>
        <n v="1290425"/>
        <n v="1290426"/>
        <n v="1290427"/>
        <n v="1290428"/>
        <n v="1290429"/>
        <n v="1290430"/>
        <n v="1290433"/>
        <n v="1290434"/>
        <n v="1290435"/>
        <n v="1290436"/>
        <n v="1290438"/>
        <n v="1290439"/>
        <n v="1290441"/>
        <n v="1290443"/>
        <n v="1290444"/>
        <n v="1290446"/>
        <n v="1290447"/>
        <n v="1290448"/>
        <n v="1290449"/>
        <n v="1290450"/>
        <n v="1290451"/>
        <n v="1290452"/>
        <n v="1290453"/>
        <n v="1290454"/>
        <n v="1290455"/>
        <n v="1290456"/>
        <n v="1290457"/>
        <n v="1290458"/>
        <n v="1290459"/>
        <n v="1290460"/>
        <n v="1290461"/>
        <n v="1290462"/>
        <n v="1290463"/>
        <n v="1290464"/>
        <n v="1290465"/>
        <n v="1290466"/>
        <n v="1290467"/>
        <n v="1290468"/>
        <n v="1290469"/>
        <n v="1290471"/>
        <n v="1290472"/>
        <n v="1290474"/>
        <n v="1290475"/>
        <n v="1290477"/>
        <n v="1290478"/>
        <n v="1290479"/>
        <n v="1290480"/>
        <n v="1290481"/>
        <n v="1290482"/>
        <n v="1290483"/>
        <n v="1290484"/>
        <n v="1290486"/>
        <n v="1290487"/>
        <n v="1290488"/>
        <n v="1290489"/>
        <n v="1290490"/>
        <n v="1290491"/>
        <n v="1290492"/>
        <n v="1290493"/>
        <n v="1290494"/>
        <n v="1290495"/>
        <n v="1290496"/>
        <n v="1290497"/>
        <n v="1290498"/>
        <n v="1290499"/>
        <n v="1290500"/>
        <n v="1290501"/>
        <n v="1290502"/>
        <n v="1290503"/>
        <n v="1290504"/>
        <n v="1290506"/>
        <n v="1290507"/>
        <n v="1290508"/>
        <n v="1290510"/>
        <n v="1290511"/>
        <n v="1290512"/>
        <n v="1290513"/>
        <n v="1290516"/>
        <n v="1290517"/>
        <n v="1290518"/>
        <n v="1290519"/>
        <n v="1290520"/>
        <n v="1290521"/>
        <n v="1290522"/>
        <n v="1290523"/>
        <n v="1290524"/>
        <n v="1290525"/>
        <n v="1290526"/>
        <n v="1290527"/>
        <n v="1290529"/>
        <n v="1290531"/>
        <n v="1290532"/>
        <n v="1290533"/>
        <n v="1290535"/>
        <n v="1290536"/>
        <n v="1290537"/>
        <n v="1290538"/>
        <n v="1290539"/>
        <n v="1290540"/>
        <n v="1290541"/>
        <n v="1290542"/>
        <n v="1290543"/>
        <n v="1290544"/>
        <n v="1290545"/>
        <n v="1290546"/>
        <n v="1290548"/>
        <n v="1290550"/>
        <n v="1290551"/>
        <n v="1290552"/>
        <n v="1290553"/>
        <n v="1290554"/>
        <n v="1290555"/>
        <n v="1290556"/>
        <n v="1290557"/>
        <n v="1290558"/>
        <n v="1290559"/>
        <n v="1290560"/>
        <n v="1290561"/>
        <n v="1290562"/>
        <n v="1290563"/>
        <n v="1290564"/>
        <n v="1290565"/>
        <n v="1290566"/>
        <n v="1290567"/>
        <n v="1290568"/>
        <n v="1290569"/>
        <n v="1290570"/>
        <n v="1290571"/>
        <n v="1290572"/>
        <n v="1290573"/>
        <n v="1290574"/>
        <n v="1290575"/>
        <n v="1290576"/>
        <n v="1290577"/>
        <n v="1290578"/>
        <n v="1290579"/>
        <n v="1290580"/>
        <n v="1290581"/>
        <n v="1290582"/>
        <n v="1290583"/>
        <n v="1290584"/>
        <n v="1290586"/>
        <n v="1290587"/>
        <n v="1290588"/>
        <n v="1290589"/>
        <n v="1290590"/>
        <n v="1290591"/>
        <n v="1290592"/>
        <n v="1290594"/>
        <n v="1290595"/>
        <n v="1290596"/>
        <n v="1290597"/>
        <n v="1290598"/>
        <n v="1290600"/>
        <n v="1290601"/>
        <n v="1290602"/>
        <n v="1290603"/>
        <n v="1290604"/>
        <n v="1290605"/>
        <n v="1290606"/>
        <n v="1290607"/>
        <n v="1290608"/>
        <n v="1290609"/>
        <n v="1290610"/>
        <n v="1290611"/>
        <n v="1290612"/>
        <n v="1290613"/>
        <n v="1290614"/>
        <n v="1290615"/>
        <n v="1290616"/>
        <n v="1290617"/>
        <n v="1290619"/>
        <n v="1290620"/>
        <n v="1290621"/>
        <n v="1290622"/>
        <n v="1290623"/>
        <n v="1290624"/>
        <n v="1290625"/>
        <n v="1290626"/>
        <n v="1290627"/>
        <n v="1290629"/>
        <n v="1290630"/>
        <n v="1290631"/>
        <n v="1290632"/>
        <n v="1290633"/>
        <n v="1290634"/>
        <n v="1290635"/>
        <n v="1290636"/>
        <n v="1290637"/>
        <n v="1290638"/>
        <n v="1290639"/>
        <n v="1290642"/>
        <n v="1290644"/>
        <n v="1290645"/>
        <n v="1290646"/>
        <n v="1290647"/>
        <n v="1290648"/>
        <n v="1290649"/>
        <n v="1290650"/>
        <n v="1290651"/>
        <n v="1290652"/>
        <n v="1290653"/>
        <n v="1290654"/>
        <n v="1290655"/>
        <n v="1290657"/>
        <n v="1290658"/>
        <n v="1290659"/>
        <n v="1290660"/>
        <n v="1290661"/>
        <n v="1290663"/>
        <n v="1290664"/>
        <n v="1290665"/>
        <n v="1290666"/>
        <n v="1290667"/>
        <n v="1290668"/>
        <n v="1290669"/>
        <n v="1290670"/>
        <n v="1290671"/>
        <n v="1290672"/>
        <n v="1290673"/>
        <n v="1290674"/>
        <n v="1290677"/>
        <n v="1290678"/>
        <n v="1290679"/>
        <n v="1290680"/>
        <n v="1290681"/>
        <n v="1290682"/>
        <n v="1290683"/>
        <n v="1290684"/>
        <n v="1290685"/>
        <n v="1290686"/>
        <n v="1290687"/>
        <n v="1290688"/>
        <n v="1290690"/>
        <n v="1290691"/>
        <n v="1290692"/>
        <n v="1290693"/>
        <n v="1290694"/>
        <n v="1290696"/>
        <n v="1290697"/>
        <n v="1290698"/>
        <n v="1290699"/>
        <n v="1290700"/>
        <n v="1290701"/>
        <n v="1290702"/>
        <n v="1290703"/>
        <n v="1290704"/>
        <n v="1290705"/>
        <n v="1290706"/>
        <n v="1290707"/>
        <n v="1290708"/>
        <n v="1290709"/>
        <n v="1290711"/>
        <n v="1290712"/>
        <n v="1290713"/>
        <n v="1290714"/>
        <n v="1290715"/>
        <n v="1290717"/>
        <n v="1290718"/>
        <n v="1290720"/>
        <n v="1290721"/>
        <n v="1290722"/>
        <n v="1290723"/>
        <n v="1290724"/>
        <n v="1290726"/>
        <n v="1290727"/>
        <n v="1290728"/>
        <n v="1290729"/>
        <n v="1290730"/>
        <n v="1290731"/>
        <n v="1290732"/>
        <n v="1290734"/>
        <n v="1290735"/>
        <n v="1290736"/>
        <n v="1290737"/>
        <n v="1290738"/>
        <n v="1290739"/>
        <n v="1290740"/>
        <n v="1290741"/>
        <n v="1290742"/>
        <n v="1290743"/>
        <n v="1290744"/>
        <n v="1290745"/>
        <n v="1290746"/>
        <n v="1290747"/>
        <n v="1290748"/>
        <n v="1290749"/>
        <n v="1290750"/>
        <n v="1290751"/>
        <n v="1290752"/>
        <n v="1290753"/>
        <n v="1290754"/>
        <n v="1290755"/>
        <n v="1290756"/>
        <n v="1290757"/>
        <n v="1290758"/>
        <n v="1290760"/>
        <n v="1290761"/>
        <n v="1290762"/>
        <n v="1290763"/>
        <n v="1290764"/>
        <n v="1290765"/>
        <n v="1290766"/>
        <n v="1290767"/>
        <n v="1290768"/>
        <n v="1290769"/>
        <n v="1290771"/>
        <n v="1290772"/>
        <n v="1290773"/>
        <n v="1290774"/>
        <n v="1290775"/>
        <n v="1290776"/>
        <n v="1290777"/>
        <n v="1290778"/>
        <n v="1290779"/>
        <n v="1290780"/>
        <n v="1290781"/>
        <n v="1290782"/>
        <n v="1290783"/>
        <n v="1290784"/>
        <n v="1290785"/>
        <n v="1290786"/>
        <n v="1290787"/>
        <n v="1290788"/>
        <n v="1290789"/>
        <n v="1290790"/>
        <n v="1290792"/>
        <n v="1290793"/>
        <n v="1290794"/>
        <n v="1290797"/>
        <n v="1290798"/>
        <n v="1290799"/>
        <n v="1290801"/>
        <n v="1290802"/>
        <n v="1290803"/>
        <n v="1290804"/>
        <n v="1290805"/>
        <n v="1290806"/>
        <n v="1290807"/>
        <n v="1290808"/>
        <n v="1290809"/>
        <n v="1290810"/>
        <n v="1290811"/>
        <n v="1290812"/>
        <n v="1290813"/>
        <n v="1290814"/>
        <n v="1290815"/>
        <n v="1290816"/>
        <n v="1290817"/>
        <n v="1290818"/>
        <n v="1290819"/>
        <n v="1290820"/>
        <n v="1290821"/>
        <n v="1290823"/>
        <n v="1290824"/>
        <n v="1290825"/>
        <n v="1290826"/>
        <n v="1290827"/>
        <n v="1290828"/>
        <n v="1290829"/>
        <n v="1290830"/>
        <n v="1290831"/>
        <n v="1290832"/>
        <n v="1290833"/>
        <n v="1290834"/>
        <n v="1290835"/>
        <n v="1290836"/>
        <n v="1290837"/>
        <n v="1290838"/>
        <n v="1290839"/>
        <n v="1290840"/>
        <n v="1290841"/>
        <n v="1290842"/>
        <n v="1290843"/>
        <n v="1290845"/>
        <n v="1290846"/>
        <n v="1290849"/>
        <n v="1290853"/>
        <n v="1290854"/>
        <n v="1290855"/>
        <n v="1290856"/>
        <n v="1290857"/>
        <n v="1290858"/>
        <n v="1290859"/>
        <n v="1290861"/>
        <n v="1290862"/>
        <n v="1290863"/>
        <n v="1290864"/>
        <n v="1290865"/>
        <n v="1290866"/>
        <n v="1290867"/>
        <n v="1290868"/>
        <n v="1290869"/>
        <n v="1290870"/>
        <n v="1290871"/>
        <n v="1290872"/>
        <n v="1290873"/>
        <n v="1290874"/>
        <n v="1290876"/>
        <n v="1290877"/>
        <n v="1290878"/>
        <n v="1290879"/>
        <n v="1290880"/>
        <n v="1290881"/>
        <n v="1290882"/>
        <n v="1290883"/>
        <n v="1290884"/>
        <n v="1290885"/>
        <n v="1290886"/>
        <n v="1290887"/>
        <n v="1290888"/>
        <n v="1290889"/>
        <n v="1290891"/>
        <n v="1290892"/>
        <n v="1290893"/>
        <n v="1290894"/>
        <n v="1290895"/>
        <n v="1290896"/>
        <n v="1290897"/>
        <n v="1290899"/>
        <n v="1290900"/>
        <n v="1290901"/>
        <n v="1290902"/>
        <n v="1290903"/>
        <n v="1290904"/>
        <n v="1290905"/>
        <n v="1290906"/>
        <n v="1290907"/>
        <n v="1290908"/>
        <n v="1290909"/>
        <n v="1290910"/>
        <n v="1290911"/>
        <n v="1290912"/>
        <n v="1290913"/>
        <n v="1290914"/>
        <n v="1290915"/>
        <n v="1290916"/>
        <n v="1290917"/>
        <n v="1290918"/>
        <n v="1290919"/>
        <n v="1290920"/>
        <n v="1290921"/>
        <n v="1290922"/>
        <n v="1290923"/>
        <n v="1290924"/>
        <n v="1290925"/>
        <n v="1290926"/>
        <n v="1290927"/>
        <n v="1290928"/>
        <n v="1290929"/>
        <n v="1290931"/>
        <n v="1290932"/>
        <n v="1290933"/>
        <n v="1290934"/>
        <n v="1290935"/>
        <n v="1290937"/>
        <n v="1290938"/>
        <n v="1290940"/>
        <n v="1290941"/>
        <n v="1290942"/>
        <n v="1290943"/>
        <n v="1290944"/>
        <n v="1290945"/>
        <n v="1290946"/>
        <n v="1290947"/>
        <n v="1290948"/>
        <n v="1290949"/>
        <n v="1290950"/>
        <n v="1290952"/>
        <n v="1290953"/>
        <n v="1290955"/>
        <n v="1290956"/>
        <n v="1290957"/>
        <n v="1290958"/>
        <n v="1290959"/>
        <n v="1290960"/>
        <n v="1290961"/>
        <n v="1290962"/>
        <n v="1290963"/>
        <n v="1290964"/>
        <n v="1290965"/>
        <n v="1290966"/>
        <n v="1290967"/>
        <n v="1290968"/>
        <n v="1290969"/>
        <n v="1290970"/>
        <n v="1290971"/>
        <n v="1290972"/>
        <n v="1290973"/>
        <n v="1290974"/>
        <n v="1290975"/>
        <n v="1290976"/>
        <n v="1290977"/>
        <n v="1290978"/>
        <n v="1290979"/>
        <n v="1290980"/>
        <n v="1290981"/>
        <n v="1290983"/>
        <n v="1290984"/>
        <n v="1290985"/>
        <n v="1290986"/>
        <n v="1290987"/>
        <n v="1290988"/>
        <n v="1290989"/>
        <n v="1290990"/>
        <n v="1290991"/>
        <n v="1290993"/>
        <n v="1290994"/>
        <n v="1290995"/>
        <n v="1290996"/>
        <n v="1290997"/>
        <n v="1290998"/>
        <n v="1290999"/>
        <n v="1291000"/>
        <n v="1291001"/>
        <n v="1291002"/>
        <n v="1291003"/>
        <n v="1291004"/>
        <n v="1291005"/>
        <n v="1291006"/>
        <n v="1291007"/>
        <n v="1291008"/>
        <n v="1291009"/>
        <n v="1291010"/>
        <n v="1291011"/>
        <n v="1291012"/>
        <n v="1291013"/>
        <n v="1291014"/>
        <n v="1291015"/>
        <n v="1291016"/>
        <n v="1291017"/>
        <n v="1291018"/>
        <n v="1291019"/>
        <n v="1291020"/>
        <n v="1291021"/>
        <n v="1291023"/>
        <n v="1291024"/>
        <n v="1291025"/>
        <n v="1291026"/>
        <n v="1291027"/>
        <n v="1291028"/>
        <n v="1291029"/>
        <n v="1291030"/>
        <n v="1291031"/>
        <n v="1291032"/>
        <n v="1291033"/>
        <n v="1291034"/>
        <n v="1291035"/>
        <n v="1291036"/>
        <n v="1291037"/>
        <n v="1291038"/>
        <n v="1291039"/>
        <n v="1291040"/>
        <n v="1291041"/>
        <n v="1291043"/>
        <n v="1291044"/>
        <n v="1291045"/>
        <n v="1291046"/>
        <n v="1291047"/>
        <n v="1291048"/>
        <n v="1291049"/>
        <n v="1291050"/>
        <n v="1291051"/>
        <n v="1291052"/>
        <n v="1291053"/>
        <n v="1291054"/>
        <n v="1291056"/>
        <n v="1291057"/>
        <n v="1291058"/>
        <n v="1291059"/>
        <n v="1291060"/>
        <n v="1291061"/>
        <n v="1291062"/>
        <n v="1291063"/>
        <n v="1291064"/>
        <n v="1291065"/>
        <n v="1291066"/>
        <n v="1291067"/>
        <n v="1291068"/>
        <n v="1291069"/>
        <n v="1291070"/>
        <n v="1291072"/>
        <n v="1291073"/>
        <n v="1291074"/>
        <n v="1291075"/>
        <n v="1291076"/>
        <n v="1291077"/>
        <n v="1291079"/>
        <n v="1291080"/>
        <n v="1291081"/>
        <n v="1291082"/>
        <n v="1291083"/>
        <n v="1291084"/>
        <n v="1291086"/>
        <n v="1291087"/>
        <n v="1291088"/>
        <n v="1291089"/>
        <n v="1291090"/>
        <n v="1291091"/>
        <n v="1291092"/>
        <n v="1291093"/>
        <n v="1291094"/>
        <n v="1291095"/>
        <n v="1291096"/>
        <n v="1291097"/>
        <n v="1291098"/>
        <n v="1291099"/>
        <n v="1291100"/>
        <n v="1291101"/>
        <n v="1291102"/>
        <n v="1291103"/>
        <n v="1291104"/>
        <n v="1291105"/>
        <n v="1291106"/>
        <n v="1291107"/>
        <n v="1291108"/>
        <n v="1291109"/>
        <n v="1291110"/>
        <n v="1291111"/>
        <n v="1291112"/>
        <n v="1291114"/>
        <n v="1291115"/>
        <n v="1291116"/>
        <n v="1291117"/>
        <n v="1291118"/>
        <n v="1291119"/>
        <n v="1291120"/>
        <n v="1291121"/>
        <n v="1291122"/>
        <n v="1291123"/>
        <n v="1291124"/>
        <n v="1291125"/>
        <n v="1291126"/>
        <n v="1291127"/>
        <n v="1291129"/>
        <n v="1291130"/>
        <n v="1291132"/>
        <n v="1291133"/>
        <n v="1291134"/>
        <n v="1291136"/>
        <n v="1291137"/>
        <n v="1291138"/>
        <n v="1291139"/>
        <n v="1291140"/>
        <n v="1291141"/>
        <n v="1291142"/>
        <n v="1291143"/>
        <n v="1291144"/>
        <n v="1291145"/>
        <n v="1291146"/>
        <n v="1291147"/>
        <n v="1291148"/>
        <n v="1291149"/>
        <n v="1291150"/>
        <n v="1291151"/>
        <n v="1291152"/>
        <n v="1291153"/>
        <n v="1291154"/>
        <n v="1291155"/>
        <n v="1291156"/>
        <n v="1291157"/>
        <n v="1291159"/>
        <n v="1291160"/>
        <n v="1291161"/>
        <n v="1291162"/>
        <n v="1291163"/>
        <n v="1291164"/>
        <n v="1291165"/>
        <n v="1291166"/>
        <n v="1291167"/>
        <n v="1291168"/>
        <n v="1291169"/>
        <n v="1291170"/>
        <n v="1291171"/>
        <n v="1291172"/>
        <n v="1291173"/>
        <n v="1291174"/>
        <n v="1291175"/>
        <n v="1291176"/>
        <n v="1291177"/>
        <n v="1291178"/>
        <n v="1291179"/>
        <n v="1291180"/>
        <n v="1291181"/>
        <n v="1291182"/>
        <n v="1291183"/>
        <n v="1291184"/>
        <n v="1291185"/>
        <n v="1291186"/>
        <n v="1291187"/>
        <n v="1291188"/>
        <n v="1291190"/>
        <n v="1291192"/>
        <n v="1291194"/>
        <n v="1291196"/>
        <n v="1291197"/>
        <n v="1291198"/>
        <n v="1291199"/>
        <n v="1291200"/>
        <n v="1291201"/>
        <n v="1291203"/>
        <n v="1291204"/>
        <n v="1291205"/>
        <n v="1291206"/>
        <n v="1291207"/>
        <n v="1291208"/>
        <n v="1291209"/>
        <n v="1291211"/>
        <n v="1291212"/>
        <n v="1291214"/>
        <n v="1291216"/>
        <n v="1291217"/>
        <n v="1291218"/>
        <n v="1291219"/>
        <n v="1291220"/>
        <n v="1291221"/>
        <n v="1291222"/>
        <n v="1291223"/>
        <n v="1291224"/>
        <n v="1291225"/>
        <n v="1291226"/>
        <n v="1291227"/>
        <n v="1291228"/>
        <n v="1291229"/>
        <n v="1291231"/>
        <n v="1291232"/>
        <n v="1291233"/>
        <n v="1291234"/>
        <n v="1291235"/>
        <n v="1291236"/>
        <n v="1291237"/>
        <n v="1291239"/>
        <n v="1291240"/>
        <n v="1291242"/>
        <n v="1291243"/>
        <n v="1291244"/>
        <n v="1291245"/>
        <n v="1291246"/>
        <n v="1291247"/>
        <n v="1291249"/>
        <n v="1291250"/>
        <n v="1291251"/>
        <n v="1291252"/>
        <n v="1291253"/>
        <n v="1291254"/>
        <n v="1291255"/>
        <n v="1291256"/>
        <n v="1291257"/>
        <n v="1291258"/>
        <n v="1291259"/>
        <n v="1291260"/>
        <n v="1291261"/>
        <n v="1291264"/>
        <n v="1291265"/>
        <n v="1291266"/>
        <n v="1291268"/>
        <n v="1291269"/>
        <n v="1291271"/>
        <n v="1291272"/>
        <n v="1291274"/>
        <n v="1291275"/>
        <n v="1291277"/>
        <n v="1291278"/>
        <n v="1291279"/>
        <n v="1291281"/>
        <n v="1291282"/>
        <n v="1291283"/>
        <n v="1291288"/>
        <n v="1291289"/>
        <n v="1291290"/>
        <n v="1291291"/>
        <n v="1291292"/>
        <n v="1291293"/>
        <n v="1291294"/>
        <n v="1291295"/>
        <n v="1291296"/>
        <n v="1291297"/>
        <n v="1291298"/>
        <n v="1291299"/>
        <n v="1291300"/>
        <n v="1291301"/>
        <n v="1291305"/>
        <n v="1291306"/>
        <n v="1291307"/>
        <n v="1291308"/>
        <n v="1291309"/>
        <n v="1291310"/>
        <n v="1291311"/>
        <n v="1291312"/>
        <n v="1291313"/>
        <n v="1291314"/>
        <n v="1291315"/>
        <n v="1291316"/>
        <n v="1291317"/>
        <n v="1291318"/>
        <n v="1291319"/>
        <n v="1291321"/>
        <n v="1291322"/>
        <n v="1291323"/>
        <n v="1291325"/>
        <n v="1291326"/>
        <n v="1291327"/>
        <n v="1291328"/>
        <n v="1291329"/>
        <n v="1291330"/>
        <n v="1291331"/>
        <n v="1291332"/>
        <n v="1291333"/>
        <n v="1291334"/>
        <n v="1291335"/>
        <n v="1291336"/>
        <n v="1291337"/>
        <n v="1291340"/>
        <n v="1291341"/>
        <n v="1291342"/>
        <n v="1291343"/>
        <n v="1291344"/>
        <n v="1291345"/>
        <n v="1291346"/>
        <n v="1291347"/>
        <n v="1291348"/>
        <n v="1291349"/>
        <n v="1291350"/>
        <n v="1291351"/>
        <n v="1291352"/>
        <n v="1291354"/>
        <n v="1291355"/>
        <n v="1291356"/>
        <n v="1291358"/>
        <n v="1291359"/>
        <n v="1291360"/>
        <n v="1291362"/>
        <n v="1291363"/>
        <n v="1291364"/>
        <n v="1291365"/>
        <n v="1291366"/>
        <n v="1291367"/>
        <n v="1291368"/>
        <n v="1291369"/>
        <n v="1291370"/>
        <n v="1291371"/>
        <n v="1291372"/>
        <n v="1291373"/>
        <n v="1291374"/>
        <n v="1291375"/>
        <n v="1291376"/>
        <n v="1291377"/>
        <n v="1291378"/>
        <n v="1291379"/>
        <n v="1291380"/>
        <n v="1291381"/>
        <n v="1291384"/>
        <n v="1291385"/>
        <n v="1291388"/>
        <n v="1291389"/>
        <n v="1291390"/>
        <n v="1291391"/>
        <n v="1291392"/>
        <n v="1291393"/>
        <n v="1291396"/>
        <n v="1291397"/>
        <n v="1291398"/>
        <n v="1291399"/>
        <n v="1291400"/>
        <n v="1291401"/>
        <n v="1291402"/>
        <n v="1291404"/>
        <n v="1291405"/>
        <n v="1291406"/>
        <n v="1291407"/>
        <n v="1291408"/>
        <n v="1291409"/>
        <n v="1291410"/>
        <n v="1291411"/>
        <n v="1291412"/>
        <n v="1291416"/>
        <n v="1291418"/>
        <n v="1291419"/>
        <n v="1291420"/>
        <n v="1291421"/>
        <n v="1291422"/>
        <n v="1291423"/>
        <n v="1291424"/>
        <n v="1291425"/>
        <n v="1291426"/>
        <n v="1291427"/>
        <n v="1291428"/>
        <n v="1291430"/>
        <n v="1291431"/>
        <n v="1291432"/>
        <n v="1291433"/>
        <n v="1291434"/>
        <n v="1291435"/>
        <n v="1291436"/>
        <n v="1291437"/>
        <n v="1291438"/>
        <n v="1291439"/>
        <n v="1291440"/>
        <n v="1291441"/>
        <n v="1291442"/>
        <n v="1291443"/>
        <n v="1291444"/>
        <n v="1291445"/>
        <n v="1291446"/>
        <n v="1291447"/>
        <n v="1291448"/>
        <n v="1291449"/>
        <n v="1291450"/>
        <n v="1291451"/>
        <n v="1291452"/>
        <n v="1291454"/>
        <n v="1291455"/>
        <n v="1291456"/>
        <n v="1291457"/>
        <n v="1291458"/>
        <n v="1291459"/>
        <n v="1291460"/>
        <n v="1291461"/>
        <n v="1291462"/>
        <n v="1291463"/>
        <n v="1291464"/>
        <n v="1291466"/>
        <n v="1291467"/>
        <n v="1291468"/>
        <n v="1291469"/>
        <n v="1291470"/>
        <n v="1291471"/>
        <n v="1291472"/>
        <n v="1291473"/>
        <n v="1291474"/>
        <n v="1291475"/>
        <n v="1291476"/>
        <n v="1291477"/>
        <n v="1291478"/>
        <n v="1291479"/>
        <n v="1291480"/>
        <n v="1291481"/>
        <n v="1291482"/>
        <n v="1291483"/>
        <n v="1291484"/>
        <n v="1291486"/>
        <n v="1291487"/>
        <n v="1291489"/>
        <n v="1291490"/>
        <n v="1291492"/>
        <n v="1291494"/>
        <n v="1291498"/>
        <n v="1291499"/>
        <n v="1291500"/>
        <n v="1291501"/>
        <n v="1291502"/>
        <n v="1291504"/>
        <n v="1291505"/>
        <n v="1291506"/>
        <n v="1291507"/>
        <n v="1291508"/>
        <n v="1291509"/>
        <n v="1291510"/>
        <n v="1291511"/>
        <n v="1291514"/>
        <n v="1291515"/>
        <n v="1291516"/>
        <n v="1291517"/>
        <n v="1291518"/>
        <n v="1291519"/>
        <n v="1291520"/>
        <n v="1291521"/>
        <n v="1291522"/>
        <n v="1291523"/>
        <n v="1291525"/>
        <n v="1291526"/>
        <n v="1291527"/>
        <n v="1291528"/>
        <n v="1291532"/>
        <n v="1291533"/>
        <n v="1291534"/>
        <n v="1291535"/>
        <n v="1291536"/>
        <n v="1291537"/>
        <n v="1291541"/>
        <n v="1291542"/>
        <n v="1291543"/>
        <n v="1291544"/>
        <n v="1291545"/>
        <n v="1291546"/>
        <n v="1291547"/>
        <n v="1291548"/>
        <n v="1291550"/>
        <n v="1291551"/>
        <n v="1291552"/>
        <n v="1291553"/>
        <n v="1291554"/>
        <n v="1291555"/>
        <n v="1291556"/>
        <n v="1291557"/>
        <n v="1291558"/>
        <n v="1291559"/>
        <n v="1291560"/>
        <n v="1291561"/>
        <n v="1291562"/>
        <n v="1291563"/>
        <n v="1291564"/>
        <n v="1291566"/>
        <n v="1291568"/>
        <n v="1291570"/>
        <n v="1291571"/>
        <n v="1291572"/>
        <n v="1291573"/>
        <n v="1291574"/>
        <n v="1291575"/>
        <n v="1291576"/>
        <n v="1291577"/>
        <n v="1291578"/>
        <n v="1291579"/>
        <n v="1291581"/>
        <n v="1291582"/>
        <n v="1291583"/>
        <n v="1291584"/>
        <n v="1291585"/>
        <n v="1291587"/>
        <n v="1291588"/>
        <n v="1291590"/>
        <n v="1291591"/>
        <n v="1291592"/>
        <n v="1291593"/>
        <n v="1291594"/>
        <n v="1291595"/>
        <n v="1291596"/>
        <n v="1291597"/>
        <n v="1291598"/>
        <n v="1291599"/>
        <n v="1291600"/>
        <n v="1291601"/>
        <n v="1291602"/>
        <n v="1291603"/>
        <n v="1291604"/>
        <n v="1291605"/>
        <n v="1291606"/>
        <n v="1291607"/>
        <n v="1291608"/>
        <n v="1291609"/>
        <n v="1291610"/>
        <n v="1291611"/>
        <n v="1291612"/>
        <n v="1291613"/>
        <n v="1291614"/>
        <n v="1291616"/>
        <n v="1291617"/>
        <n v="1291618"/>
        <n v="1291619"/>
        <n v="1291620"/>
        <n v="1291621"/>
        <n v="1291622"/>
        <n v="1291623"/>
        <n v="1291624"/>
        <n v="1291626"/>
        <n v="1291627"/>
        <n v="1291629"/>
        <n v="1291630"/>
        <n v="1291632"/>
        <n v="1291633"/>
        <n v="1291634"/>
        <n v="1291635"/>
        <n v="1291636"/>
        <n v="1291638"/>
        <n v="1291639"/>
        <n v="1291640"/>
        <n v="1291641"/>
        <n v="1291642"/>
        <n v="1291644"/>
        <n v="1291645"/>
        <n v="1291646"/>
        <n v="1291647"/>
        <n v="1291648"/>
        <n v="1291649"/>
        <n v="1291650"/>
        <n v="1291651"/>
        <n v="1291652"/>
        <n v="1291653"/>
        <n v="1291654"/>
        <n v="1291655"/>
        <n v="1291656"/>
        <n v="1291657"/>
        <n v="1291658"/>
        <n v="1291659"/>
        <n v="1291660"/>
        <n v="1291661"/>
        <n v="1291662"/>
        <n v="1291663"/>
        <n v="1291664"/>
        <n v="1291665"/>
        <n v="1291666"/>
        <n v="1291667"/>
        <n v="1291668"/>
        <n v="1291669"/>
        <n v="1291670"/>
        <n v="1291671"/>
        <n v="1291672"/>
        <n v="1291673"/>
        <n v="1291674"/>
        <n v="1291675"/>
        <n v="1291677"/>
        <n v="1291678"/>
        <n v="1291679"/>
        <n v="1291680"/>
        <n v="1291682"/>
        <n v="1291683"/>
        <n v="1291684"/>
        <n v="1291686"/>
        <n v="1291687"/>
        <n v="1291688"/>
        <n v="1291689"/>
        <n v="1291690"/>
        <n v="1291691"/>
        <n v="1291692"/>
        <n v="1291693"/>
        <n v="1291694"/>
        <n v="1291696"/>
        <n v="1291697"/>
        <n v="1291698"/>
        <n v="1291699"/>
        <n v="1291700"/>
        <n v="1291701"/>
        <n v="1291702"/>
        <n v="1291703"/>
        <n v="1291704"/>
        <n v="1291705"/>
        <n v="1291706"/>
        <n v="1291707"/>
        <n v="1291708"/>
        <n v="1291709"/>
        <n v="1291710"/>
        <n v="1291711"/>
        <n v="1291712"/>
        <n v="1291713"/>
        <n v="1291714"/>
        <n v="1291715"/>
        <n v="1291716"/>
        <n v="1291717"/>
        <n v="1291719"/>
        <n v="1291721"/>
        <n v="1291722"/>
        <n v="1291723"/>
        <n v="1291724"/>
        <n v="1291725"/>
        <n v="1291726"/>
        <n v="1291727"/>
        <n v="1291728"/>
        <n v="1291729"/>
        <n v="1291731"/>
        <n v="1291732"/>
        <n v="1291733"/>
        <n v="1291734"/>
        <n v="1291736"/>
        <n v="1291737"/>
        <n v="1291738"/>
        <n v="1291739"/>
        <n v="1291740"/>
        <n v="1291742"/>
        <n v="1291743"/>
        <n v="1291745"/>
        <n v="1291748"/>
        <n v="1291749"/>
        <n v="1291751"/>
        <n v="1291752"/>
        <n v="1291753"/>
        <n v="1291755"/>
        <n v="1291756"/>
        <n v="1291757"/>
        <n v="1291758"/>
        <n v="1291759"/>
        <n v="1291760"/>
        <n v="1291761"/>
        <n v="1291762"/>
        <n v="1291764"/>
        <n v="1291765"/>
        <n v="1291766"/>
        <n v="1291767"/>
        <n v="1291768"/>
        <n v="1291769"/>
        <n v="1291771"/>
        <n v="1291772"/>
        <n v="1291773"/>
        <n v="1291774"/>
        <n v="1291776"/>
        <n v="1291777"/>
        <n v="1291778"/>
        <n v="1291779"/>
        <n v="1291780"/>
        <n v="1291781"/>
        <n v="1291782"/>
        <n v="1291784"/>
        <n v="1291785"/>
        <n v="1291786"/>
        <n v="1291787"/>
        <n v="1291788"/>
        <n v="1291789"/>
        <n v="1291790"/>
        <n v="1291791"/>
        <n v="1291792"/>
        <n v="1291793"/>
        <n v="1291794"/>
        <n v="1291795"/>
        <n v="1291796"/>
        <n v="1291797"/>
        <n v="1291798"/>
        <n v="1291799"/>
        <n v="1291800"/>
        <n v="1291801"/>
        <n v="1291802"/>
        <n v="1291803"/>
        <n v="1291804"/>
        <n v="1291805"/>
        <n v="1291806"/>
        <n v="1291807"/>
        <n v="1291808"/>
        <n v="1291809"/>
        <n v="1291810"/>
        <n v="1291811"/>
        <n v="1291812"/>
        <n v="1291814"/>
        <n v="1291815"/>
        <n v="1291816"/>
        <n v="1291817"/>
        <n v="1291818"/>
        <n v="1291819"/>
        <n v="1291820"/>
        <n v="1291821"/>
        <n v="1291822"/>
        <n v="1291823"/>
        <n v="1291824"/>
        <n v="1291825"/>
        <n v="1291826"/>
        <n v="1291827"/>
        <n v="1291828"/>
        <n v="1291830"/>
        <n v="1291831"/>
        <n v="1291832"/>
        <n v="1291834"/>
        <n v="1291835"/>
        <n v="1291836"/>
        <n v="1291837"/>
        <n v="1291838"/>
        <n v="1291839"/>
        <n v="1291840"/>
        <n v="1291841"/>
        <n v="1291842"/>
        <n v="1291843"/>
        <n v="1291844"/>
        <n v="1291845"/>
        <n v="1291846"/>
        <n v="1291847"/>
        <n v="1291848"/>
        <n v="1291849"/>
        <n v="1291850"/>
        <n v="1291851"/>
        <n v="1291852"/>
        <n v="1291853"/>
        <n v="1291855"/>
        <n v="1291856"/>
        <n v="1291857"/>
        <n v="1291858"/>
        <n v="1291859"/>
        <n v="1291860"/>
        <n v="1291861"/>
        <n v="1291862"/>
        <n v="1291863"/>
        <n v="1291864"/>
        <n v="1291865"/>
        <n v="1291867"/>
        <n v="1291868"/>
        <n v="1291869"/>
        <n v="1291870"/>
        <n v="1291871"/>
        <n v="1291872"/>
        <n v="1291873"/>
        <n v="1291874"/>
        <n v="1291875"/>
        <n v="1291876"/>
        <n v="1291877"/>
        <n v="1291878"/>
        <n v="1291879"/>
        <n v="1291880"/>
        <n v="1291881"/>
        <n v="1291882"/>
        <n v="1291883"/>
        <n v="1291884"/>
        <n v="1291885"/>
        <n v="1291887"/>
        <n v="1291888"/>
        <n v="1291889"/>
        <n v="1291890"/>
        <n v="1291891"/>
        <n v="1291892"/>
        <n v="1291893"/>
        <n v="1291894"/>
        <n v="1291895"/>
        <n v="1291896"/>
        <n v="1291897"/>
        <n v="1291898"/>
        <n v="1291899"/>
        <n v="1291900"/>
        <n v="1291901"/>
        <n v="1291902"/>
        <n v="1291903"/>
        <n v="1291904"/>
        <n v="1291905"/>
        <n v="1291906"/>
        <n v="1291907"/>
        <n v="1291908"/>
        <n v="1291909"/>
        <n v="1291910"/>
        <n v="1291911"/>
        <n v="1291912"/>
        <n v="1291913"/>
        <n v="1291914"/>
        <n v="1291915"/>
        <n v="1291916"/>
        <n v="1291917"/>
        <n v="1291918"/>
        <n v="1291919"/>
        <n v="1291920"/>
        <n v="1291921"/>
        <n v="1291923"/>
        <n v="1291924"/>
        <n v="1291925"/>
        <n v="1291926"/>
        <n v="1291927"/>
        <n v="1291928"/>
        <n v="1291929"/>
        <n v="1291930"/>
        <n v="1291931"/>
        <n v="1291933"/>
        <n v="1291934"/>
        <n v="1291935"/>
        <n v="1291936"/>
        <n v="1291937"/>
        <n v="1291938"/>
        <n v="1291939"/>
        <n v="1291940"/>
        <n v="1291941"/>
        <n v="1291942"/>
        <n v="1291943"/>
        <n v="1291944"/>
        <n v="1291945"/>
        <n v="1291946"/>
        <n v="1291947"/>
        <n v="1291948"/>
        <n v="1291949"/>
        <n v="1291950"/>
        <n v="1291951"/>
        <n v="1291952"/>
        <n v="1291953"/>
        <n v="1291954"/>
        <n v="1291956"/>
        <n v="1291957"/>
        <n v="1291958"/>
        <n v="1291959"/>
        <n v="1291960"/>
        <n v="1291961"/>
        <n v="1291963"/>
        <n v="1291964"/>
        <n v="1291965"/>
        <n v="1291967"/>
        <n v="1291968"/>
        <n v="1291969"/>
        <n v="1291970"/>
        <n v="1291971"/>
        <n v="1291972"/>
        <n v="1291973"/>
        <n v="1291974"/>
        <n v="1291975"/>
        <n v="1291978"/>
        <n v="1291979"/>
        <n v="1291980"/>
        <n v="1291981"/>
        <n v="1291982"/>
        <n v="1291983"/>
        <n v="1291984"/>
        <n v="1291985"/>
        <n v="1291986"/>
        <n v="1291987"/>
        <n v="1291988"/>
        <n v="1291989"/>
        <n v="1291990"/>
        <n v="1291991"/>
        <n v="1291992"/>
        <n v="1291994"/>
        <n v="1291997"/>
        <n v="1291998"/>
        <n v="1291999"/>
        <n v="1292000"/>
        <n v="1292002"/>
        <n v="1292003"/>
        <n v="1292006"/>
        <n v="1292007"/>
        <n v="1292008"/>
        <n v="1292009"/>
        <n v="1292010"/>
        <n v="1292011"/>
        <n v="1292012"/>
        <n v="1292013"/>
        <n v="1292014"/>
        <n v="1292015"/>
        <n v="1292016"/>
        <n v="1292017"/>
        <n v="1292018"/>
        <n v="1292019"/>
        <n v="1292020"/>
        <n v="1292021"/>
        <n v="1292022"/>
        <n v="1292023"/>
        <n v="1292024"/>
        <n v="1292025"/>
        <n v="1292026"/>
        <n v="1292027"/>
        <n v="1292028"/>
        <n v="1292029"/>
        <n v="1292030"/>
        <n v="1292031"/>
        <n v="1292032"/>
        <n v="1292033"/>
        <n v="1292034"/>
        <n v="1292035"/>
        <n v="1292036"/>
        <n v="1292037"/>
        <n v="1292038"/>
        <n v="1292039"/>
        <n v="1292040"/>
        <n v="1292041"/>
        <n v="1292042"/>
        <n v="1292043"/>
        <n v="1292044"/>
        <n v="1292045"/>
        <n v="1292046"/>
        <n v="1292047"/>
        <n v="1292048"/>
        <n v="1292049"/>
        <n v="1292050"/>
        <n v="1292051"/>
        <n v="1292052"/>
        <n v="1292054"/>
        <n v="1292055"/>
        <n v="1292057"/>
        <n v="1292058"/>
        <n v="1292059"/>
        <n v="1292060"/>
        <n v="1292061"/>
        <n v="1292062"/>
        <n v="1292063"/>
        <n v="1292064"/>
        <n v="1292065"/>
        <n v="1292066"/>
        <n v="1292067"/>
        <n v="1292068"/>
        <n v="1292069"/>
        <n v="1292071"/>
        <n v="1292073"/>
        <n v="1292074"/>
        <n v="1292075"/>
        <n v="1292076"/>
        <n v="1292077"/>
        <n v="1292078"/>
        <n v="1292079"/>
        <n v="1292080"/>
        <n v="1292081"/>
        <n v="1292082"/>
        <n v="1292083"/>
        <n v="1292084"/>
        <n v="1292085"/>
        <n v="1292086"/>
        <n v="1292087"/>
        <n v="1292088"/>
        <n v="1292090"/>
        <n v="1292091"/>
        <n v="1292093"/>
        <n v="1292094"/>
        <n v="1292095"/>
        <n v="1292096"/>
        <n v="1292097"/>
        <n v="1292098"/>
        <n v="1292100"/>
        <n v="1292101"/>
        <n v="1292103"/>
        <n v="1292104"/>
        <n v="1292105"/>
        <n v="1292107"/>
        <n v="1292108"/>
        <n v="1292109"/>
        <n v="1292110"/>
        <n v="1292111"/>
        <n v="1292112"/>
        <n v="1292113"/>
        <n v="1292114"/>
        <n v="1292115"/>
        <n v="1292116"/>
        <n v="1292117"/>
        <n v="1292118"/>
        <n v="1292119"/>
        <n v="1292121"/>
        <n v="1292122"/>
        <n v="1292123"/>
        <n v="1292125"/>
        <n v="1292126"/>
        <n v="1292127"/>
        <n v="1292128"/>
        <n v="1292129"/>
        <n v="1292130"/>
        <n v="1292131"/>
        <n v="1292132"/>
        <n v="1292133"/>
        <n v="1292134"/>
        <n v="1292135"/>
        <n v="1292136"/>
        <n v="1292137"/>
        <n v="1292138"/>
        <n v="1292139"/>
        <n v="1292140"/>
        <n v="1292141"/>
        <n v="1292142"/>
        <n v="1292143"/>
        <n v="1292144"/>
        <n v="1292145"/>
        <n v="1292146"/>
        <n v="1292147"/>
        <n v="1292148"/>
        <n v="1292149"/>
        <n v="1292151"/>
        <n v="1292152"/>
        <n v="1292153"/>
        <n v="1292154"/>
        <n v="1292155"/>
        <n v="1292157"/>
        <n v="1292158"/>
        <n v="1292159"/>
        <n v="1292160"/>
        <n v="1292161"/>
        <n v="1292162"/>
        <n v="1292163"/>
        <n v="1292164"/>
        <n v="1292165"/>
        <n v="1292166"/>
        <n v="1292168"/>
        <n v="1292169"/>
        <n v="1292170"/>
        <n v="1292171"/>
        <n v="1292173"/>
        <n v="1292175"/>
        <n v="1292176"/>
        <n v="1292177"/>
        <n v="1292178"/>
        <n v="1292179"/>
        <n v="1292180"/>
        <n v="1292181"/>
        <n v="1292182"/>
        <n v="1292183"/>
        <n v="1292184"/>
        <n v="1292185"/>
        <n v="1292186"/>
        <n v="1292187"/>
        <n v="1292189"/>
        <n v="1292190"/>
        <n v="1292191"/>
        <n v="1292192"/>
        <n v="1292193"/>
        <n v="1292194"/>
        <n v="1292195"/>
        <n v="1292196"/>
        <n v="1292197"/>
        <n v="1292198"/>
        <n v="1292199"/>
        <n v="1292200"/>
        <n v="1292201"/>
        <n v="1292202"/>
        <n v="1292203"/>
        <n v="1292204"/>
        <n v="1292205"/>
        <n v="1292207"/>
        <n v="1292208"/>
        <n v="1292209"/>
        <n v="1292210"/>
        <n v="1292211"/>
        <n v="1292212"/>
        <n v="1292213"/>
        <n v="1292214"/>
        <n v="1292215"/>
        <n v="1292216"/>
        <n v="1292217"/>
        <n v="1292218"/>
        <n v="1292219"/>
        <n v="1292220"/>
        <n v="1292221"/>
        <n v="1292222"/>
        <n v="1292223"/>
        <n v="1292224"/>
        <n v="1292226"/>
        <n v="1292227"/>
        <n v="1292230"/>
        <n v="1292232"/>
        <n v="1292233"/>
        <n v="1292234"/>
        <n v="1292235"/>
        <n v="1292236"/>
        <n v="1292237"/>
        <n v="1292238"/>
        <n v="1292239"/>
        <n v="1292240"/>
        <n v="1292242"/>
        <n v="1292243"/>
        <n v="1292244"/>
        <n v="1292246"/>
        <n v="1292248"/>
        <n v="1292249"/>
        <n v="1292250"/>
        <n v="1292251"/>
        <n v="1292252"/>
        <n v="1292253"/>
        <n v="1292254"/>
        <n v="1292255"/>
        <n v="1292256"/>
        <n v="1292257"/>
        <n v="1292258"/>
        <n v="1292259"/>
        <n v="1292260"/>
        <n v="1292261"/>
        <n v="1292262"/>
        <n v="1292264"/>
        <n v="1292265"/>
        <n v="1292266"/>
        <n v="1292267"/>
        <n v="1292268"/>
        <n v="1292269"/>
        <n v="1292270"/>
        <n v="1292272"/>
        <n v="1292273"/>
        <n v="1292274"/>
        <n v="1292275"/>
        <n v="1292276"/>
        <n v="1292277"/>
        <n v="1292278"/>
        <n v="1292279"/>
        <n v="1292280"/>
        <n v="1292281"/>
        <n v="1292282"/>
        <n v="1292283"/>
        <n v="1292284"/>
        <n v="1292286"/>
        <n v="1292287"/>
        <n v="1292288"/>
        <n v="1292289"/>
        <n v="1292290"/>
        <n v="1292291"/>
        <n v="1292292"/>
        <n v="1292293"/>
        <n v="1292294"/>
        <n v="1292297"/>
        <n v="1292298"/>
        <n v="1292299"/>
        <n v="1292300"/>
        <n v="1292301"/>
        <n v="1292302"/>
        <n v="1292303"/>
        <n v="1292304"/>
        <n v="1292305"/>
        <n v="1292306"/>
        <n v="1292307"/>
        <n v="1292308"/>
        <n v="1292309"/>
        <n v="1292310"/>
        <n v="1292311"/>
        <n v="1292312"/>
        <n v="1292313"/>
        <n v="1292314"/>
        <n v="1292316"/>
        <n v="1292317"/>
        <n v="1292319"/>
        <n v="1292320"/>
        <n v="1292321"/>
        <n v="1292322"/>
        <n v="1292323"/>
        <n v="1292326"/>
        <n v="1292327"/>
        <n v="1292328"/>
        <n v="1292329"/>
        <n v="1292330"/>
        <n v="1292332"/>
        <n v="1292333"/>
        <n v="1292334"/>
        <n v="1292335"/>
        <n v="1292336"/>
        <n v="1292337"/>
        <n v="1292338"/>
        <n v="1292340"/>
        <n v="1292341"/>
        <n v="1292342"/>
        <n v="1292343"/>
        <n v="1292345"/>
        <n v="1292346"/>
        <n v="1292348"/>
        <n v="1292349"/>
        <n v="1292350"/>
        <n v="1292351"/>
        <n v="1292352"/>
        <n v="1292353"/>
        <n v="1292354"/>
        <n v="1292355"/>
        <n v="1292357"/>
        <n v="1292358"/>
        <n v="1292360"/>
        <n v="1292362"/>
        <n v="1292365"/>
        <n v="1292366"/>
        <n v="1292367"/>
        <n v="1292369"/>
        <n v="1292370"/>
        <n v="1292371"/>
        <n v="1292372"/>
        <n v="1292373"/>
        <n v="1292374"/>
        <n v="1292376"/>
        <n v="1292379"/>
        <n v="1292380"/>
        <n v="1292381"/>
        <n v="1292383"/>
        <n v="1292385"/>
        <n v="1292386"/>
        <n v="1292388"/>
        <n v="1292389"/>
        <n v="1292390"/>
        <n v="1292391"/>
        <n v="1292392"/>
        <n v="1292394"/>
        <n v="1292395"/>
        <n v="1292396"/>
        <n v="1292397"/>
        <n v="1292398"/>
        <n v="1292400"/>
        <n v="1292402"/>
        <n v="1292403"/>
        <n v="1292404"/>
        <n v="1292406"/>
        <n v="1292407"/>
        <n v="1292409"/>
        <n v="1292410"/>
        <n v="1292411"/>
        <n v="1292413"/>
        <n v="1292414"/>
        <n v="1292416"/>
        <n v="1292417"/>
        <n v="1292418"/>
        <n v="1292419"/>
        <n v="1292420"/>
        <n v="1292421"/>
        <n v="1292422"/>
        <n v="1292424"/>
        <n v="1292425"/>
        <n v="1292426"/>
        <n v="1292427"/>
        <n v="1292428"/>
        <n v="1292429"/>
        <n v="1292430"/>
        <n v="1292431"/>
        <n v="1292432"/>
        <n v="1292435"/>
        <n v="1292436"/>
        <n v="1292437"/>
        <n v="1292438"/>
        <n v="1292439"/>
        <n v="1292440"/>
        <n v="1292441"/>
        <n v="1292442"/>
        <n v="1292444"/>
        <n v="1292445"/>
        <n v="1292447"/>
        <n v="1292448"/>
        <n v="1292450"/>
        <n v="1292451"/>
        <n v="1292452"/>
        <n v="1292453"/>
        <n v="1292454"/>
        <n v="1292455"/>
        <n v="1292457"/>
        <n v="1292458"/>
        <n v="1292459"/>
        <n v="1292460"/>
        <n v="1292461"/>
        <n v="1292462"/>
        <n v="1292463"/>
        <n v="1292464"/>
        <n v="1292465"/>
        <n v="1292466"/>
        <n v="1292468"/>
        <n v="1292469"/>
        <n v="1292470"/>
        <n v="1292471"/>
        <n v="1292473"/>
        <n v="1292474"/>
        <n v="1292475"/>
        <n v="1292476"/>
        <n v="1292477"/>
        <n v="1292478"/>
        <n v="1292479"/>
        <n v="1292481"/>
        <n v="1292482"/>
        <n v="1292483"/>
        <n v="1292484"/>
        <n v="1292485"/>
        <n v="1292486"/>
        <n v="1292487"/>
        <n v="1292488"/>
        <n v="1292490"/>
        <n v="1292492"/>
        <n v="1292493"/>
        <n v="1292494"/>
        <n v="1292495"/>
        <n v="1292496"/>
        <n v="1292497"/>
        <n v="1292499"/>
        <n v="1292501"/>
        <n v="1292502"/>
        <n v="1292505"/>
        <n v="1292506"/>
        <n v="1292507"/>
        <n v="1292508"/>
        <n v="1292509"/>
        <n v="1292510"/>
        <n v="1292511"/>
        <n v="1292512"/>
        <n v="1292513"/>
        <n v="1292514"/>
        <n v="1292515"/>
        <n v="1292516"/>
        <n v="1292517"/>
        <n v="1292518"/>
        <n v="1292519"/>
        <n v="1292521"/>
        <n v="1292522"/>
        <n v="1292523"/>
        <n v="1292525"/>
        <n v="1292526"/>
        <n v="1292527"/>
        <n v="1292528"/>
        <n v="1292529"/>
        <n v="1292530"/>
        <n v="1292531"/>
        <n v="1292532"/>
        <n v="1292533"/>
        <n v="1292534"/>
        <n v="1292535"/>
        <n v="1292536"/>
        <n v="1292537"/>
        <n v="1292538"/>
        <n v="1292539"/>
        <n v="1292540"/>
        <n v="1292543"/>
        <n v="1292545"/>
        <n v="1292546"/>
        <n v="1292549"/>
        <n v="1292550"/>
        <n v="1292551"/>
        <n v="1292552"/>
        <n v="1292553"/>
        <n v="1292554"/>
        <n v="1292555"/>
        <n v="1292556"/>
        <n v="1292557"/>
        <n v="1292558"/>
        <n v="1292559"/>
        <n v="1292560"/>
        <n v="1292562"/>
        <n v="1292563"/>
        <n v="1292564"/>
        <n v="1292565"/>
        <n v="1292567"/>
        <n v="1292568"/>
        <n v="1292570"/>
        <n v="1292571"/>
        <n v="1292573"/>
        <n v="1292575"/>
        <n v="1292577"/>
        <n v="1292579"/>
        <n v="1292581"/>
        <n v="1292582"/>
        <n v="1292583"/>
        <n v="1292584"/>
        <n v="1292585"/>
        <n v="1292586"/>
        <n v="1292587"/>
        <n v="1292588"/>
        <n v="1292589"/>
        <n v="1292590"/>
        <n v="1292591"/>
        <n v="1292592"/>
        <n v="1292593"/>
        <n v="1292594"/>
        <n v="1292597"/>
        <n v="1292598"/>
        <n v="1292599"/>
        <n v="1292600"/>
        <n v="1292603"/>
        <n v="1292604"/>
        <n v="1292605"/>
        <n v="1292606"/>
        <n v="1292607"/>
        <n v="1292609"/>
        <n v="1292610"/>
        <n v="1292611"/>
        <n v="1292612"/>
        <n v="1292614"/>
        <n v="1292615"/>
        <n v="1292617"/>
        <n v="1292618"/>
        <n v="1292619"/>
        <n v="1292620"/>
        <n v="1292621"/>
        <n v="1292622"/>
        <n v="1292624"/>
        <n v="1292627"/>
        <n v="1292628"/>
        <n v="1292629"/>
        <n v="1292630"/>
        <n v="1292631"/>
        <n v="1292632"/>
        <n v="1292633"/>
        <n v="1292634"/>
        <n v="1292635"/>
        <n v="1292636"/>
        <n v="1292639"/>
        <n v="1292641"/>
        <n v="1292642"/>
        <n v="1292643"/>
        <n v="1292644"/>
        <n v="1292645"/>
        <n v="1292646"/>
        <n v="1292647"/>
        <n v="1292648"/>
        <n v="1292649"/>
        <n v="1292651"/>
        <n v="1292653"/>
        <n v="1292654"/>
        <n v="1292655"/>
        <n v="1292656"/>
        <n v="1292657"/>
        <n v="1292658"/>
        <n v="1292660"/>
        <n v="1292661"/>
        <n v="1292662"/>
        <n v="1292664"/>
        <n v="1292665"/>
        <n v="1292666"/>
        <n v="1292667"/>
        <n v="1292671"/>
        <n v="1292672"/>
        <n v="1292673"/>
        <n v="1292674"/>
        <n v="1292675"/>
        <n v="1292676"/>
        <n v="1292677"/>
        <n v="1292678"/>
        <n v="1292679"/>
        <n v="1292680"/>
        <n v="1292683"/>
        <n v="1292684"/>
        <n v="1292685"/>
        <n v="1292686"/>
        <n v="1292687"/>
        <n v="1292688"/>
        <n v="1292689"/>
        <n v="1292690"/>
        <n v="1292691"/>
        <n v="1292692"/>
        <n v="1292693"/>
        <n v="1292694"/>
        <n v="1292695"/>
        <n v="1292697"/>
        <n v="1292698"/>
        <n v="1292699"/>
        <n v="1292700"/>
        <n v="1292701"/>
        <n v="1292702"/>
        <n v="1292703"/>
        <n v="1292704"/>
        <n v="1292706"/>
        <n v="1292707"/>
        <n v="1292708"/>
        <n v="1292709"/>
        <n v="1292711"/>
        <n v="1292713"/>
        <n v="1292714"/>
        <n v="1292716"/>
        <n v="1292718"/>
        <n v="1292719"/>
        <n v="1292720"/>
        <n v="1292721"/>
        <n v="1292722"/>
        <n v="1292724"/>
        <n v="1292727"/>
        <n v="1292729"/>
        <n v="1292731"/>
        <n v="1292732"/>
        <n v="1292733"/>
        <n v="1292734"/>
        <n v="1292735"/>
        <n v="1292738"/>
        <n v="1292740"/>
        <n v="1292741"/>
        <n v="1292745"/>
        <n v="1292747"/>
        <n v="1292750"/>
        <n v="1292751"/>
        <n v="1292752"/>
        <n v="1292753"/>
        <n v="1292757"/>
        <n v="1292758"/>
        <n v="1292759"/>
        <n v="1292760"/>
        <n v="1292761"/>
        <n v="1292764"/>
        <n v="1292765"/>
        <n v="1292766"/>
        <n v="1292767"/>
        <n v="1292768"/>
        <n v="1292770"/>
        <n v="1292772"/>
        <n v="1292773"/>
        <n v="1292774"/>
        <n v="1292775"/>
        <n v="1292777"/>
        <n v="1292778"/>
        <n v="1292781"/>
        <n v="1292783"/>
        <n v="1292784"/>
        <n v="1292785"/>
        <n v="1292786"/>
        <n v="1292787"/>
        <n v="1292788"/>
        <n v="1292790"/>
        <n v="1292791"/>
        <n v="1292792"/>
        <n v="1292794"/>
        <n v="1292797"/>
        <n v="1292799"/>
        <n v="1292800"/>
        <n v="1292801"/>
        <n v="1292802"/>
        <n v="1292803"/>
        <n v="1292805"/>
        <n v="1292806"/>
        <n v="1292808"/>
        <n v="1292809"/>
        <n v="1292812"/>
        <n v="1292815"/>
        <n v="1292816"/>
        <n v="1292817"/>
        <n v="1292818"/>
        <n v="1292819"/>
        <n v="1292820"/>
        <n v="1292821"/>
        <n v="1292823"/>
        <n v="1292824"/>
        <n v="1292827"/>
        <n v="1292828"/>
        <n v="1292829"/>
        <n v="1292832"/>
        <n v="1292833"/>
        <n v="1292835"/>
        <n v="1292836"/>
        <n v="1292837"/>
        <n v="1292839"/>
        <n v="1292840"/>
        <n v="1292841"/>
        <n v="1292842"/>
        <n v="1292843"/>
        <n v="1292845"/>
        <n v="1292848"/>
        <n v="1292849"/>
        <n v="1292853"/>
        <n v="1292855"/>
        <n v="1292856"/>
        <n v="1292857"/>
        <n v="1292859"/>
        <n v="1292861"/>
        <n v="1292862"/>
        <n v="1292863"/>
        <n v="1292864"/>
        <n v="1292865"/>
        <n v="1292866"/>
        <n v="1292867"/>
        <n v="1292868"/>
        <n v="1292869"/>
        <n v="1292870"/>
        <n v="1292872"/>
        <n v="1292873"/>
        <n v="1292874"/>
        <n v="1292875"/>
        <n v="1292876"/>
        <n v="1292879"/>
        <n v="1292880"/>
        <n v="1292882"/>
        <n v="1292883"/>
        <n v="1292884"/>
        <n v="1292885"/>
        <n v="1292886"/>
        <n v="1292887"/>
        <n v="1292890"/>
        <n v="1292891"/>
        <n v="1292894"/>
        <n v="1292896"/>
        <n v="1292897"/>
        <n v="1292901"/>
        <n v="1292903"/>
        <n v="1292905"/>
        <n v="1292906"/>
        <n v="1292907"/>
        <n v="1292908"/>
        <n v="1292909"/>
        <n v="1292910"/>
        <n v="1292911"/>
        <n v="1292912"/>
        <n v="1292913"/>
        <n v="1292914"/>
        <n v="1292915"/>
        <n v="1292916"/>
        <n v="1292919"/>
        <n v="1292920"/>
        <n v="1292921"/>
        <n v="1292922"/>
        <n v="1292926"/>
        <n v="1292927"/>
        <n v="1292928"/>
        <n v="1292929"/>
        <n v="1292930"/>
        <n v="1292931"/>
        <n v="1292932"/>
        <n v="1292933"/>
        <n v="1292934"/>
        <n v="1292935"/>
        <n v="1292936"/>
        <n v="1292937"/>
        <n v="1292938"/>
        <n v="1292939"/>
        <n v="1292940"/>
        <n v="1292942"/>
        <n v="1292945"/>
        <n v="1292946"/>
        <n v="1292947"/>
        <n v="1292948"/>
        <n v="1292950"/>
        <n v="1292951"/>
        <n v="1292952"/>
        <n v="1292953"/>
        <n v="1292954"/>
        <n v="1292957"/>
        <n v="1292958"/>
        <n v="1292959"/>
        <n v="1292960"/>
        <n v="1292961"/>
        <n v="1292962"/>
        <n v="1292963"/>
        <n v="1292964"/>
        <n v="1292965"/>
        <n v="1292966"/>
        <n v="1292967"/>
        <n v="1292968"/>
        <n v="1292969"/>
        <n v="1292970"/>
        <n v="1292972"/>
        <n v="1292973"/>
        <n v="1292975"/>
        <n v="1292977"/>
        <n v="1292978"/>
        <n v="1292979"/>
        <n v="1292980"/>
        <n v="1292982"/>
        <n v="1292983"/>
        <n v="1292984"/>
        <n v="1292989"/>
        <n v="1292990"/>
        <n v="1292991"/>
        <n v="1292992"/>
        <n v="1292993"/>
        <n v="1292994"/>
        <n v="1292995"/>
        <n v="1292997"/>
        <n v="1292998"/>
        <n v="1292999"/>
        <n v="1293000"/>
        <n v="1293002"/>
        <n v="1293003"/>
        <n v="1293004"/>
        <n v="1293005"/>
        <n v="1293006"/>
        <n v="1293007"/>
        <n v="1293009"/>
        <n v="1293011"/>
        <n v="1293013"/>
        <n v="1293014"/>
        <n v="1293015"/>
        <n v="1293016"/>
        <n v="1293018"/>
        <n v="1293020"/>
        <n v="1293022"/>
        <n v="1293023"/>
        <n v="1293024"/>
        <n v="1293025"/>
        <n v="1293028"/>
        <n v="1293030"/>
        <n v="1293031"/>
        <n v="1293033"/>
        <n v="1293035"/>
        <n v="1293038"/>
        <n v="1293041"/>
        <n v="1293042"/>
        <n v="1293046"/>
        <n v="1293047"/>
        <n v="1293050"/>
        <n v="1293051"/>
        <n v="1293053"/>
        <n v="1293057"/>
        <n v="1293058"/>
        <n v="1293060"/>
        <n v="1293061"/>
        <n v="1293064"/>
        <n v="1293072"/>
        <n v="1293073"/>
        <n v="1293075"/>
        <n v="1293076"/>
        <n v="1293077"/>
        <n v="1293078"/>
        <n v="1293080"/>
        <n v="1293081"/>
        <n v="1293083"/>
        <n v="1293084"/>
        <n v="1293087"/>
        <n v="1293089"/>
        <n v="1293091"/>
        <n v="1293092"/>
        <n v="1293093"/>
        <n v="1293095"/>
        <n v="1293098"/>
        <n v="1293099"/>
        <n v="1293102"/>
        <n v="1293105"/>
        <n v="1293107"/>
        <n v="1293108"/>
        <n v="1293110"/>
        <n v="1293112"/>
        <n v="1293116"/>
        <n v="1293117"/>
        <n v="1293119"/>
        <n v="1293120"/>
        <n v="1293121"/>
        <n v="1293122"/>
        <n v="1293124"/>
        <n v="1293126"/>
        <n v="1293127"/>
        <n v="1293129"/>
        <n v="1293130"/>
        <n v="1293131"/>
        <n v="1293132"/>
        <n v="1293134"/>
        <n v="1293135"/>
        <n v="1293136"/>
        <n v="1293139"/>
        <n v="1293140"/>
        <n v="1293141"/>
        <n v="1293142"/>
        <n v="1293145"/>
        <n v="1293147"/>
        <n v="1293149"/>
        <n v="1293150"/>
        <n v="1293151"/>
        <n v="1293153"/>
        <n v="1293154"/>
        <n v="1293155"/>
        <n v="1293156"/>
        <n v="1293157"/>
        <n v="1293159"/>
        <n v="1293162"/>
        <n v="1293164"/>
        <n v="1293165"/>
        <n v="1293166"/>
        <n v="1293167"/>
        <n v="1293168"/>
        <n v="1293171"/>
        <n v="1293173"/>
        <n v="1293175"/>
        <n v="1293176"/>
        <n v="1293177"/>
        <n v="1293178"/>
        <n v="1293179"/>
        <n v="1293181"/>
        <n v="1293182"/>
        <n v="1293186"/>
        <n v="1293188"/>
        <n v="1293189"/>
        <n v="1293193"/>
        <n v="1293196"/>
        <n v="1293198"/>
        <n v="1293199"/>
        <n v="1293202"/>
        <n v="1293203"/>
        <n v="1293204"/>
        <n v="1293207"/>
        <n v="1293209"/>
        <n v="1293210"/>
        <n v="1293211"/>
        <n v="1293212"/>
        <n v="1293214"/>
        <n v="1293216"/>
        <n v="1293217"/>
        <n v="1293218"/>
        <n v="1293219"/>
        <n v="1293221"/>
        <n v="1293223"/>
        <n v="1293224"/>
        <n v="1293225"/>
        <n v="1293226"/>
        <n v="1293227"/>
        <n v="1293228"/>
        <n v="1293229"/>
        <n v="1293230"/>
        <n v="1293231"/>
        <n v="1293232"/>
        <n v="1293234"/>
        <n v="1293235"/>
        <n v="1293236"/>
        <n v="1293238"/>
        <n v="1293240"/>
        <n v="1293241"/>
        <n v="1293242"/>
        <n v="1293243"/>
        <n v="1293246"/>
        <n v="1293250"/>
        <n v="1293251"/>
        <n v="1293253"/>
        <n v="1293255"/>
        <n v="1293256"/>
        <n v="1293257"/>
        <n v="1293260"/>
        <n v="1293267"/>
        <n v="1293268"/>
        <n v="1293269"/>
        <n v="1293270"/>
        <n v="1293271"/>
        <n v="1293272"/>
        <n v="1293274"/>
        <n v="1293277"/>
        <n v="1293278"/>
        <n v="1293279"/>
        <n v="1293280"/>
        <n v="1293283"/>
        <n v="1293284"/>
        <n v="1293287"/>
        <n v="1293288"/>
        <n v="1293291"/>
        <n v="1293298"/>
        <n v="1293300"/>
        <n v="1293301"/>
        <n v="1293304"/>
        <n v="1293307"/>
        <n v="1293309"/>
        <n v="1293310"/>
        <n v="1293311"/>
        <n v="1293312"/>
        <n v="1293313"/>
        <n v="1293314"/>
        <n v="1293315"/>
        <n v="1293317"/>
        <n v="1293318"/>
        <n v="1293319"/>
        <n v="1293320"/>
        <n v="1293323"/>
        <n v="1293324"/>
        <n v="1293326"/>
        <n v="1293327"/>
        <n v="1293328"/>
        <n v="1293329"/>
        <n v="1293332"/>
        <n v="1293334"/>
        <n v="1293335"/>
        <n v="1293336"/>
        <n v="1293338"/>
        <n v="1293339"/>
        <n v="1293342"/>
        <n v="1293343"/>
        <n v="1293344"/>
        <n v="1293346"/>
        <n v="1293347"/>
        <n v="1293348"/>
        <n v="1293350"/>
        <n v="1293352"/>
        <n v="1293353"/>
        <n v="1293354"/>
        <n v="1293355"/>
        <n v="1293356"/>
        <n v="1293357"/>
        <n v="1293359"/>
        <n v="1293361"/>
        <n v="1293365"/>
        <n v="1293366"/>
        <n v="1293367"/>
        <n v="1293368"/>
        <n v="1293369"/>
        <n v="1293370"/>
        <n v="1293371"/>
        <n v="1293373"/>
        <n v="1293376"/>
        <n v="1293378"/>
        <n v="1293388"/>
        <n v="1293389"/>
        <n v="1293390"/>
        <n v="1293391"/>
        <n v="1293392"/>
        <n v="1293395"/>
        <n v="1293396"/>
        <n v="1293398"/>
        <n v="1293399"/>
        <n v="1293401"/>
        <n v="1293402"/>
        <n v="1293405"/>
        <n v="1293407"/>
        <n v="1293408"/>
        <n v="1293409"/>
        <n v="1293410"/>
        <n v="1293411"/>
        <n v="1293412"/>
        <n v="1293413"/>
        <n v="1293414"/>
        <n v="1293415"/>
        <n v="1293416"/>
        <n v="1293418"/>
        <n v="1293419"/>
        <n v="1293420"/>
        <n v="1293421"/>
        <n v="1293423"/>
        <n v="1293425"/>
        <n v="1293426"/>
        <n v="1293428"/>
        <n v="1293429"/>
        <n v="1293430"/>
        <n v="1293431"/>
        <n v="1293432"/>
        <n v="1293433"/>
        <n v="1293434"/>
        <n v="1293435"/>
        <n v="1293436"/>
        <n v="1293437"/>
        <n v="1293438"/>
        <n v="1293439"/>
        <n v="1293440"/>
        <n v="1293441"/>
        <n v="1293442"/>
        <n v="1293443"/>
        <n v="1293444"/>
        <n v="1293446"/>
        <n v="1293450"/>
        <n v="1293451"/>
        <n v="1293452"/>
        <n v="1293453"/>
        <n v="1293454"/>
        <n v="1293455"/>
        <n v="1293456"/>
        <n v="1293457"/>
        <n v="1293458"/>
        <n v="1293459"/>
        <n v="1293460"/>
        <n v="1293461"/>
        <n v="1293463"/>
        <n v="1293464"/>
        <n v="1293465"/>
        <n v="1293466"/>
        <n v="1293467"/>
        <n v="1293470"/>
        <n v="1293471"/>
        <n v="1293472"/>
        <n v="1293473"/>
        <n v="1293474"/>
        <n v="1293476"/>
        <n v="1293477"/>
        <n v="1293479"/>
        <n v="1293480"/>
        <n v="1293482"/>
        <n v="1293483"/>
        <n v="1293485"/>
        <n v="1293486"/>
        <n v="1293489"/>
        <n v="1293490"/>
        <n v="1293494"/>
        <n v="1293495"/>
        <n v="1293496"/>
        <n v="1293498"/>
        <n v="1293499"/>
        <n v="1293500"/>
        <n v="1293501"/>
        <n v="1293502"/>
        <n v="1293503"/>
        <n v="1293505"/>
        <n v="1293506"/>
        <n v="1293508"/>
        <n v="1293509"/>
        <n v="1293510"/>
        <n v="1293511"/>
        <n v="1293512"/>
        <n v="1293513"/>
        <n v="1293514"/>
        <n v="1293515"/>
        <n v="1293516"/>
        <n v="1293517"/>
        <n v="1293518"/>
        <n v="1293520"/>
        <n v="1293521"/>
        <n v="1293522"/>
        <n v="1293523"/>
        <n v="1293524"/>
        <n v="1293525"/>
        <n v="1293527"/>
        <n v="1293530"/>
        <n v="1293531"/>
        <n v="1293532"/>
        <n v="1293533"/>
        <n v="1293534"/>
        <n v="1293535"/>
        <n v="1293536"/>
        <n v="1293537"/>
        <n v="1293539"/>
        <n v="1293540"/>
        <n v="1293541"/>
        <n v="1293542"/>
        <n v="1293543"/>
        <n v="1293544"/>
        <n v="1293545"/>
        <n v="1293547"/>
        <n v="1293551"/>
        <n v="1293552"/>
        <n v="1293553"/>
        <n v="1293555"/>
        <n v="1293556"/>
        <n v="1293557"/>
        <n v="1293559"/>
        <n v="1293560"/>
        <n v="1293562"/>
        <n v="1293563"/>
        <n v="1293564"/>
        <n v="1293566"/>
        <n v="1293567"/>
        <n v="1293569"/>
        <n v="1293570"/>
        <n v="1293571"/>
        <n v="1293573"/>
        <n v="1293576"/>
        <n v="1293577"/>
        <n v="1293579"/>
        <n v="1293581"/>
        <n v="1293582"/>
        <n v="1293584"/>
        <n v="1293585"/>
        <n v="1293586"/>
        <n v="1293587"/>
        <n v="1293588"/>
        <n v="1293589"/>
        <n v="1293590"/>
        <n v="1293592"/>
        <n v="1293594"/>
        <n v="1293595"/>
        <n v="1293596"/>
        <n v="1293598"/>
        <n v="1293599"/>
        <n v="1293601"/>
        <n v="1293602"/>
        <n v="1293603"/>
        <n v="1293605"/>
        <n v="1293606"/>
        <n v="1293609"/>
        <n v="1293610"/>
        <n v="1293612"/>
        <n v="1293613"/>
        <n v="1293614"/>
        <n v="1293615"/>
        <n v="1293616"/>
        <n v="1293617"/>
        <n v="1293619"/>
        <n v="1293620"/>
        <n v="1293621"/>
        <n v="1293623"/>
        <n v="1293624"/>
        <n v="1293625"/>
        <n v="1293626"/>
        <n v="1293628"/>
        <n v="1293629"/>
        <n v="1293631"/>
        <n v="1293632"/>
        <n v="1293633"/>
        <n v="1293634"/>
        <n v="1293635"/>
        <n v="1293636"/>
        <n v="1293637"/>
        <n v="1293638"/>
        <n v="1293639"/>
        <n v="1293640"/>
        <n v="1293641"/>
        <n v="1293643"/>
        <n v="1293644"/>
        <n v="1293645"/>
        <n v="1293646"/>
        <n v="1293647"/>
        <n v="1293648"/>
        <n v="1293649"/>
        <n v="1293651"/>
        <n v="1293652"/>
        <n v="1293653"/>
        <n v="1293654"/>
        <n v="1293655"/>
        <n v="1293656"/>
        <n v="1293657"/>
        <n v="1293658"/>
        <n v="1293660"/>
        <n v="1293661"/>
        <n v="1293662"/>
        <n v="1293663"/>
        <n v="1293664"/>
        <n v="1293665"/>
        <n v="1293666"/>
        <n v="1293668"/>
        <n v="1293672"/>
        <n v="1293673"/>
        <n v="1293675"/>
        <n v="1293676"/>
        <n v="1293677"/>
        <n v="1293678"/>
        <n v="1293680"/>
        <n v="1293682"/>
        <n v="1293683"/>
        <n v="1293684"/>
        <n v="1293685"/>
        <n v="1293686"/>
        <n v="1293687"/>
        <n v="1293689"/>
        <n v="1293690"/>
        <n v="1293692"/>
        <n v="1293693"/>
        <n v="1293694"/>
        <n v="1293695"/>
        <n v="1293696"/>
        <n v="1293697"/>
        <n v="1293698"/>
        <n v="1293699"/>
        <n v="1293700"/>
        <n v="1293701"/>
        <n v="1293702"/>
        <n v="1293703"/>
        <n v="1293704"/>
        <n v="1293705"/>
        <n v="1293706"/>
        <n v="1293707"/>
        <n v="1293708"/>
        <n v="1293709"/>
        <n v="1293710"/>
        <n v="1293711"/>
        <n v="1293712"/>
        <n v="1293713"/>
        <n v="1293715"/>
        <n v="1293716"/>
        <n v="1293717"/>
        <n v="1293718"/>
        <n v="1293719"/>
        <n v="1293720"/>
        <n v="1293721"/>
        <n v="1293722"/>
        <n v="1293723"/>
        <n v="1293724"/>
        <n v="1293725"/>
        <n v="1293726"/>
        <n v="1293727"/>
        <n v="1293728"/>
        <n v="1293729"/>
        <n v="1293730"/>
        <n v="1293731"/>
        <n v="1293732"/>
        <n v="1293734"/>
        <n v="1293735"/>
        <n v="1293736"/>
        <n v="1293737"/>
        <n v="1293738"/>
        <n v="1293739"/>
        <n v="1293740"/>
        <n v="1293741"/>
        <n v="1293742"/>
        <n v="1293743"/>
        <n v="1293744"/>
        <n v="1293747"/>
        <n v="1293749"/>
        <n v="1293751"/>
        <n v="1293754"/>
        <n v="1293755"/>
        <n v="1293756"/>
        <n v="1293759"/>
        <n v="1293760"/>
        <n v="1293761"/>
        <n v="1293764"/>
        <n v="1293768"/>
        <n v="1293769"/>
        <n v="1293770"/>
        <n v="1293771"/>
        <n v="1293773"/>
        <n v="1293774"/>
        <n v="1293775"/>
        <n v="1293776"/>
        <n v="1293777"/>
        <n v="1293778"/>
        <n v="1293779"/>
        <n v="1293780"/>
        <n v="1293781"/>
        <n v="1293782"/>
        <n v="1293784"/>
        <n v="1293785"/>
        <n v="1293786"/>
        <n v="1293787"/>
        <n v="1293788"/>
        <n v="1293789"/>
        <n v="1293790"/>
        <n v="1293791"/>
        <n v="1293792"/>
        <n v="1293793"/>
        <n v="1293794"/>
        <n v="1293796"/>
        <n v="1293798"/>
        <n v="1293800"/>
        <n v="1293803"/>
        <n v="1293804"/>
        <n v="1293805"/>
        <n v="1293806"/>
        <n v="1293809"/>
        <n v="1293810"/>
        <n v="1293811"/>
        <n v="1293813"/>
        <n v="1293814"/>
        <n v="1293817"/>
        <n v="1293818"/>
        <n v="1293822"/>
        <n v="1293824"/>
        <n v="1293825"/>
        <n v="1293830"/>
        <n v="1293833"/>
        <n v="1293834"/>
        <n v="1293835"/>
        <n v="1293836"/>
        <n v="1293837"/>
        <n v="1293839"/>
        <n v="1293840"/>
        <n v="1293841"/>
        <n v="1293842"/>
        <n v="1293843"/>
        <n v="1293844"/>
        <n v="1293845"/>
        <n v="1293846"/>
        <n v="1293847"/>
        <n v="1293849"/>
        <n v="1293850"/>
        <n v="1293851"/>
        <n v="1293854"/>
        <n v="1293859"/>
        <n v="1293860"/>
        <n v="1293864"/>
        <n v="1293866"/>
        <n v="1293869"/>
        <n v="1293870"/>
        <n v="1293871"/>
        <n v="1293873"/>
        <n v="1293876"/>
        <n v="1293877"/>
        <n v="1293878"/>
        <n v="1293879"/>
        <n v="1293880"/>
        <n v="1293881"/>
        <n v="1293882"/>
        <n v="1293883"/>
        <n v="1293884"/>
        <n v="1293885"/>
        <n v="1293886"/>
        <n v="1293887"/>
        <n v="1293888"/>
        <n v="1293890"/>
        <n v="1293891"/>
        <n v="1293893"/>
        <n v="1293895"/>
        <n v="1293897"/>
        <n v="1293898"/>
        <n v="1293899"/>
        <n v="1293900"/>
        <n v="1293901"/>
        <n v="1293902"/>
        <n v="1293903"/>
        <n v="1293904"/>
        <n v="1293905"/>
        <n v="1293906"/>
        <n v="1293907"/>
        <n v="1293908"/>
        <n v="1293909"/>
        <n v="1293910"/>
        <n v="1293911"/>
        <n v="1293912"/>
        <n v="1293914"/>
        <n v="1293915"/>
        <n v="1293916"/>
        <n v="1293918"/>
        <n v="1293920"/>
        <n v="1293922"/>
        <n v="1293923"/>
        <n v="1293926"/>
        <n v="1293927"/>
        <n v="1293928"/>
        <n v="1293929"/>
        <n v="1293930"/>
        <n v="1293931"/>
        <n v="1293932"/>
        <n v="1293934"/>
        <n v="1293936"/>
        <n v="1293937"/>
        <n v="1293938"/>
        <n v="1293939"/>
        <n v="1293940"/>
        <n v="1293941"/>
        <n v="1293942"/>
        <n v="1293944"/>
        <n v="1293945"/>
        <n v="1293946"/>
        <n v="1293947"/>
        <n v="1293948"/>
        <n v="1293952"/>
        <n v="1293953"/>
        <n v="1293954"/>
        <n v="1293955"/>
        <n v="1293956"/>
        <n v="1293957"/>
        <n v="1293958"/>
        <n v="1293959"/>
        <n v="1293960"/>
        <n v="1293961"/>
        <n v="1293963"/>
        <n v="1293964"/>
        <n v="1293965"/>
        <n v="1293966"/>
        <n v="1293967"/>
        <n v="1293968"/>
        <n v="1293969"/>
        <n v="1293971"/>
        <n v="1293972"/>
        <n v="1293974"/>
        <n v="1293977"/>
        <n v="1293978"/>
        <n v="1293979"/>
        <n v="1293980"/>
        <n v="1293981"/>
        <n v="1293985"/>
        <n v="1293986"/>
        <n v="1293989"/>
        <n v="1293990"/>
        <n v="1293991"/>
        <n v="1293992"/>
        <n v="1293994"/>
        <n v="1293995"/>
        <n v="1293996"/>
        <n v="1293997"/>
        <n v="1293998"/>
        <n v="1294003"/>
        <n v="1294004"/>
        <n v="1294005"/>
        <n v="1294006"/>
        <n v="1294007"/>
        <n v="1294008"/>
        <n v="1294010"/>
        <n v="1294012"/>
        <n v="1294013"/>
        <n v="1294015"/>
        <n v="1294016"/>
        <n v="1294019"/>
        <n v="1294021"/>
        <n v="1294022"/>
        <n v="1294025"/>
        <n v="1294026"/>
        <n v="1294027"/>
        <n v="1294028"/>
        <n v="1294031"/>
        <n v="1294032"/>
        <n v="1294033"/>
        <n v="1294034"/>
        <n v="1294035"/>
        <n v="1294036"/>
        <n v="1294038"/>
        <n v="1294039"/>
        <n v="1294040"/>
        <n v="1294041"/>
        <n v="1294042"/>
        <n v="1294043"/>
        <n v="1294046"/>
        <n v="1294047"/>
        <n v="1294048"/>
        <n v="1294049"/>
        <n v="1294050"/>
        <n v="1294051"/>
        <n v="1294052"/>
        <n v="1294058"/>
        <n v="1294059"/>
        <n v="1294060"/>
        <n v="1294065"/>
        <n v="1294068"/>
        <n v="1294070"/>
        <n v="1294071"/>
        <n v="1294072"/>
        <n v="1294075"/>
        <n v="1294076"/>
        <n v="1294077"/>
        <n v="1294078"/>
        <n v="1294080"/>
        <n v="1294081"/>
        <n v="1294082"/>
        <n v="1294083"/>
        <n v="1294085"/>
        <n v="1294086"/>
        <n v="1294089"/>
        <n v="1294091"/>
        <n v="1294092"/>
        <n v="1294093"/>
        <n v="1294094"/>
        <n v="1294096"/>
        <n v="1294097"/>
        <n v="1294098"/>
        <n v="1294100"/>
        <n v="1294101"/>
        <n v="1294102"/>
        <n v="1294104"/>
        <n v="1294107"/>
        <n v="1294108"/>
        <n v="1294109"/>
        <n v="1294110"/>
        <n v="1294111"/>
        <n v="1294112"/>
        <n v="1294113"/>
        <n v="1294114"/>
        <n v="1294115"/>
        <n v="1294116"/>
        <n v="1294117"/>
        <n v="1294118"/>
        <n v="1294120"/>
        <n v="1294121"/>
        <n v="1294122"/>
        <n v="1294124"/>
        <n v="1294125"/>
        <n v="1294126"/>
        <n v="1294128"/>
        <n v="1294129"/>
        <n v="1294131"/>
        <n v="1294133"/>
        <n v="1294134"/>
        <n v="1294135"/>
        <n v="1294136"/>
        <n v="1294137"/>
        <n v="1294138"/>
        <n v="1294139"/>
        <n v="1294140"/>
        <n v="1294141"/>
        <n v="1294142"/>
        <n v="1294143"/>
        <n v="1294144"/>
        <n v="1294146"/>
        <n v="1294147"/>
        <n v="1294148"/>
        <n v="1294149"/>
        <n v="1294151"/>
        <n v="1294153"/>
        <n v="1294154"/>
        <n v="1294157"/>
        <n v="1294160"/>
        <n v="1294161"/>
        <n v="1294162"/>
        <n v="1294165"/>
        <n v="1294167"/>
        <n v="1294168"/>
        <n v="1294169"/>
        <n v="1294170"/>
        <n v="1294171"/>
        <n v="1294172"/>
        <n v="1294173"/>
        <n v="1294175"/>
        <n v="1294177"/>
        <n v="1294178"/>
        <n v="1294180"/>
        <n v="1294182"/>
        <n v="1294183"/>
        <n v="1294184"/>
        <n v="1294186"/>
        <n v="1294187"/>
        <n v="1294188"/>
        <n v="1294189"/>
        <n v="1294191"/>
        <n v="1294192"/>
        <n v="1294193"/>
        <n v="1294194"/>
        <n v="1294195"/>
        <n v="1294196"/>
        <n v="1294197"/>
        <n v="1294198"/>
        <n v="1294199"/>
        <n v="1294200"/>
        <n v="1294201"/>
        <n v="1294202"/>
        <n v="1294204"/>
        <n v="1294205"/>
        <n v="1294207"/>
        <n v="1294209"/>
        <n v="1294210"/>
        <n v="1294211"/>
        <n v="1294212"/>
        <n v="1294213"/>
        <n v="1294214"/>
        <n v="1294215"/>
        <n v="1294217"/>
        <n v="1294219"/>
        <n v="1294220"/>
        <n v="1294221"/>
        <n v="1294222"/>
        <n v="1294223"/>
        <n v="1294225"/>
        <n v="1294226"/>
        <n v="1294227"/>
        <n v="1294228"/>
        <n v="1294229"/>
        <n v="1294230"/>
        <n v="1294231"/>
        <n v="1294232"/>
        <n v="1294233"/>
        <n v="1294235"/>
        <n v="1294237"/>
        <n v="1294239"/>
        <n v="1294241"/>
        <n v="1294243"/>
        <n v="1294244"/>
        <n v="1294245"/>
        <n v="1294246"/>
        <n v="1294248"/>
        <n v="1294249"/>
        <n v="1294251"/>
        <n v="1294252"/>
        <n v="1294253"/>
        <n v="1294255"/>
        <n v="1294256"/>
        <n v="1294257"/>
        <n v="1294258"/>
        <n v="1294259"/>
        <n v="1294260"/>
        <n v="1294265"/>
        <n v="1294266"/>
        <n v="1294267"/>
        <n v="1294269"/>
        <n v="1294270"/>
        <n v="1294271"/>
        <n v="1294272"/>
        <n v="1294273"/>
        <n v="1294274"/>
        <n v="1294275"/>
        <n v="1294276"/>
        <n v="1294278"/>
        <n v="1294279"/>
        <n v="1294280"/>
        <n v="1294281"/>
        <n v="1294283"/>
        <n v="1294284"/>
        <n v="1294285"/>
        <n v="1294286"/>
        <n v="1294287"/>
        <n v="1294289"/>
        <n v="1294292"/>
        <n v="1294294"/>
        <n v="1294295"/>
        <n v="1294298"/>
        <n v="1294302"/>
        <n v="1294306"/>
        <n v="1294307"/>
        <n v="1294310"/>
        <n v="1294311"/>
        <n v="1294312"/>
        <n v="1294314"/>
        <n v="1294315"/>
        <n v="1294317"/>
        <n v="1294318"/>
        <n v="1294319"/>
        <n v="1294320"/>
        <n v="1294321"/>
        <n v="1294322"/>
        <n v="1294323"/>
        <n v="1294327"/>
        <n v="1294328"/>
        <n v="1294329"/>
        <n v="1294332"/>
        <n v="1294334"/>
        <n v="1294335"/>
        <n v="1294336"/>
        <n v="1294337"/>
        <n v="1294338"/>
        <n v="1294339"/>
        <n v="1294340"/>
        <n v="1294341"/>
        <n v="1294344"/>
        <n v="1294345"/>
        <n v="1294346"/>
        <n v="1294350"/>
        <n v="1294351"/>
        <n v="1294352"/>
        <n v="1294353"/>
        <n v="1294354"/>
        <n v="1294355"/>
        <n v="1294356"/>
        <n v="1294357"/>
        <n v="1294358"/>
        <n v="1294359"/>
        <n v="1294360"/>
        <n v="1294361"/>
        <n v="1294364"/>
        <n v="1294365"/>
        <n v="1294366"/>
        <n v="1294368"/>
        <n v="1294369"/>
        <n v="1294370"/>
        <n v="1294371"/>
        <n v="1294372"/>
        <n v="1294376"/>
        <n v="1294378"/>
        <n v="1294379"/>
        <n v="1294380"/>
        <n v="1294382"/>
        <n v="1294383"/>
        <n v="1294384"/>
        <n v="1294385"/>
        <n v="1294386"/>
        <n v="1294387"/>
        <n v="1294390"/>
        <n v="1294391"/>
        <n v="1294392"/>
        <n v="1294394"/>
        <n v="1294395"/>
        <n v="1294396"/>
        <n v="1294399"/>
        <n v="1294400"/>
        <n v="1294401"/>
        <n v="1294403"/>
        <n v="1294404"/>
        <n v="1294405"/>
        <n v="1294407"/>
        <n v="1294408"/>
        <n v="1294409"/>
        <n v="1294413"/>
        <n v="1294414"/>
        <n v="1294415"/>
        <n v="1294416"/>
        <n v="1294417"/>
        <n v="1294418"/>
        <n v="1294419"/>
        <n v="1294420"/>
        <n v="1294421"/>
        <n v="1294424"/>
        <n v="1294426"/>
        <n v="1294427"/>
        <n v="1294430"/>
        <n v="1294431"/>
        <n v="1294432"/>
        <n v="1294435"/>
        <n v="1294436"/>
        <n v="1294442"/>
        <n v="1294444"/>
        <n v="1294447"/>
        <n v="1294448"/>
        <n v="1294449"/>
        <n v="1294451"/>
        <n v="1294453"/>
        <n v="1294454"/>
        <n v="1294459"/>
        <n v="1294460"/>
        <n v="1294461"/>
        <n v="1294463"/>
        <n v="1294464"/>
        <n v="1294465"/>
        <n v="1294469"/>
        <n v="1294470"/>
        <n v="1294471"/>
        <n v="1294472"/>
        <n v="1294477"/>
        <n v="1294478"/>
        <n v="1294480"/>
        <n v="1294481"/>
        <n v="1294482"/>
        <n v="1294483"/>
        <n v="1294484"/>
        <n v="1294485"/>
        <n v="1294486"/>
        <n v="1294487"/>
        <n v="1294488"/>
        <n v="1294489"/>
        <n v="1294490"/>
        <n v="1294491"/>
        <n v="1294492"/>
        <n v="1294493"/>
        <n v="1294497"/>
        <n v="1294498"/>
        <n v="1294500"/>
        <n v="1294501"/>
        <n v="1294502"/>
        <n v="1294503"/>
        <n v="1294504"/>
        <n v="1294506"/>
        <n v="1294507"/>
        <n v="1294508"/>
        <n v="1294509"/>
        <n v="1294510"/>
        <n v="1294511"/>
        <n v="1294514"/>
        <n v="1294515"/>
        <n v="1294516"/>
        <n v="1294517"/>
        <n v="1294519"/>
        <n v="1294520"/>
        <n v="1294521"/>
        <n v="1294523"/>
        <n v="1294524"/>
        <n v="1294525"/>
        <n v="1294526"/>
        <n v="1294527"/>
        <n v="1294528"/>
        <n v="1294529"/>
        <n v="1294530"/>
        <n v="1294531"/>
        <n v="1294532"/>
        <n v="1294535"/>
        <n v="1294537"/>
        <n v="1294538"/>
        <n v="1294539"/>
        <n v="1294540"/>
        <n v="1294541"/>
        <n v="1294543"/>
        <n v="1294545"/>
        <n v="1294546"/>
        <n v="1294547"/>
        <n v="1294548"/>
        <n v="1294549"/>
        <n v="1294550"/>
        <n v="1294551"/>
        <n v="1294552"/>
        <n v="1294553"/>
        <n v="1294554"/>
        <n v="1294555"/>
        <n v="1294556"/>
        <n v="1294557"/>
        <n v="1294558"/>
        <n v="1294559"/>
        <n v="1294560"/>
        <n v="1294561"/>
        <n v="1294562"/>
        <n v="1294563"/>
        <n v="1294564"/>
        <n v="1294565"/>
        <n v="1294566"/>
        <n v="1294567"/>
        <n v="1294568"/>
        <n v="1294569"/>
        <n v="1294570"/>
        <n v="1294571"/>
        <n v="1294573"/>
        <n v="1294574"/>
        <n v="1294575"/>
        <n v="1294576"/>
        <n v="1294577"/>
        <n v="1294578"/>
        <n v="1294579"/>
        <n v="1294580"/>
        <n v="1294582"/>
        <n v="1294583"/>
        <n v="1294586"/>
        <n v="1294587"/>
        <n v="1294588"/>
        <n v="1294590"/>
        <n v="1294592"/>
        <n v="1294593"/>
        <n v="1294594"/>
        <n v="1294595"/>
        <n v="1294597"/>
        <n v="1294598"/>
        <n v="1294599"/>
        <n v="1294601"/>
        <n v="1294602"/>
        <n v="1294604"/>
        <n v="1294605"/>
        <n v="1294607"/>
        <n v="1294609"/>
        <n v="1294610"/>
        <n v="1294611"/>
        <n v="1294612"/>
        <n v="1294613"/>
        <n v="1294614"/>
        <n v="1294615"/>
        <n v="1294616"/>
        <n v="1294617"/>
        <n v="1294618"/>
        <n v="1294619"/>
        <n v="1294620"/>
        <n v="1294621"/>
        <n v="1294622"/>
        <n v="1294623"/>
        <n v="1294624"/>
        <n v="1294627"/>
        <n v="1294628"/>
        <n v="1294629"/>
        <n v="1294630"/>
        <n v="1294631"/>
        <n v="1294632"/>
        <n v="1294633"/>
        <n v="1294634"/>
        <n v="1294635"/>
        <n v="1294636"/>
        <n v="1294637"/>
        <n v="1294638"/>
        <n v="1294639"/>
        <n v="1294640"/>
        <n v="1294641"/>
        <n v="1294643"/>
        <n v="1294645"/>
        <n v="1294646"/>
        <n v="1294648"/>
        <n v="1294649"/>
        <n v="1294650"/>
        <n v="1294651"/>
        <n v="1294652"/>
        <n v="1294653"/>
        <n v="1294655"/>
        <n v="1294656"/>
        <n v="1294657"/>
        <n v="1294659"/>
        <n v="1294660"/>
        <n v="1294661"/>
        <n v="1294662"/>
        <n v="1294663"/>
        <n v="1294664"/>
        <n v="1294665"/>
        <n v="1294666"/>
        <n v="1294667"/>
        <n v="1294668"/>
        <n v="1294669"/>
        <n v="1294670"/>
        <n v="1294671"/>
        <n v="1294674"/>
        <n v="1294675"/>
        <n v="1294676"/>
        <n v="1294677"/>
        <n v="1294680"/>
        <n v="1294681"/>
        <n v="1294682"/>
        <n v="1294683"/>
        <n v="1294685"/>
        <n v="1294686"/>
        <n v="1294687"/>
        <n v="1294688"/>
        <n v="1294690"/>
        <n v="1294692"/>
        <n v="1294693"/>
        <n v="1294694"/>
        <n v="1294697"/>
        <n v="1294698"/>
        <n v="1294701"/>
        <n v="1294702"/>
        <n v="1294704"/>
        <n v="1294705"/>
        <n v="1294706"/>
        <n v="1294707"/>
        <n v="1294708"/>
        <n v="1294710"/>
        <n v="1294711"/>
        <n v="1294712"/>
        <n v="1294713"/>
        <n v="1294714"/>
        <n v="1294715"/>
        <n v="1294718"/>
        <n v="1294720"/>
        <n v="1294721"/>
        <n v="1294722"/>
        <n v="1294725"/>
        <n v="1294726"/>
        <n v="1294728"/>
        <n v="1294729"/>
        <n v="1294730"/>
        <n v="1294733"/>
        <n v="1294734"/>
        <n v="1294735"/>
        <n v="1294737"/>
        <n v="1294738"/>
        <n v="1294741"/>
        <n v="1294742"/>
        <n v="1294745"/>
        <n v="1294746"/>
        <n v="1294748"/>
        <n v="1294749"/>
        <n v="1294750"/>
        <n v="1294751"/>
        <n v="1294752"/>
        <n v="1294753"/>
        <n v="1294754"/>
        <n v="1294755"/>
        <n v="1294756"/>
        <n v="1294757"/>
        <n v="1294758"/>
        <n v="1294759"/>
        <n v="1294760"/>
        <n v="1294761"/>
        <n v="1294762"/>
        <n v="1294764"/>
        <n v="1294765"/>
        <n v="1294767"/>
        <n v="1294769"/>
        <n v="1294770"/>
        <n v="1294772"/>
        <n v="1294775"/>
        <n v="1294776"/>
        <n v="1294777"/>
        <n v="1294779"/>
        <n v="1294791"/>
        <n v="1294792"/>
        <n v="1294794"/>
        <n v="1294795"/>
        <n v="1294796"/>
        <n v="1294797"/>
        <n v="1294800"/>
        <m/>
      </sharedItems>
    </cacheField>
    <cacheField name="Transaction Time" numFmtId="0">
      <sharedItems containsNonDate="0" containsDate="1" containsString="0" containsBlank="1" minDate="2001-05-22T14:28:53" maxDate="2001-05-24T23:39:18" count="4890">
        <d v="2001-05-22T14:28:53"/>
        <d v="2001-05-22T14:28:57"/>
        <d v="2001-05-22T14:29:13"/>
        <d v="2001-05-22T14:29:37"/>
        <d v="2001-05-23T19:14:27"/>
        <d v="2001-05-23T19:22:03"/>
        <d v="2001-05-23T21:33:00"/>
        <d v="2001-05-24T00:22:29"/>
        <d v="2001-05-24T01:22:22"/>
        <d v="2001-05-24T01:25:54"/>
        <d v="2001-05-24T01:34:31"/>
        <d v="2001-05-24T01:34:46"/>
        <d v="2001-05-24T01:44:20"/>
        <d v="2001-05-24T01:45:05"/>
        <d v="2001-05-24T01:57:04"/>
        <d v="2001-05-24T01:59:46"/>
        <d v="2001-05-24T01:59:53"/>
        <d v="2001-05-24T01:59:58"/>
        <d v="2001-05-24T02:00:36"/>
        <d v="2001-05-24T02:00:45"/>
        <d v="2001-05-24T02:00:55"/>
        <d v="2001-05-24T02:01:29"/>
        <d v="2001-05-24T02:01:50"/>
        <d v="2001-05-24T02:05:51"/>
        <d v="2001-05-24T02:07:28"/>
        <d v="2001-05-24T02:08:48"/>
        <d v="2001-05-24T02:11:07"/>
        <d v="2001-05-24T02:12:27"/>
        <d v="2001-05-24T02:13:34"/>
        <d v="2001-05-24T02:14:13"/>
        <d v="2001-05-24T02:18:43"/>
        <d v="2001-05-24T02:18:48"/>
        <d v="2001-05-24T02:21:31"/>
        <d v="2001-05-24T02:23:23"/>
        <d v="2001-05-24T02:24:44"/>
        <d v="2001-05-24T02:24:57"/>
        <d v="2001-05-24T02:27:21"/>
        <d v="2001-05-24T02:28:06"/>
        <d v="2001-05-24T02:32:42"/>
        <d v="2001-05-24T02:37:26"/>
        <d v="2001-05-24T02:37:49"/>
        <d v="2001-05-24T02:37:54"/>
        <d v="2001-05-24T02:37:55"/>
        <d v="2001-05-24T02:38:03"/>
        <d v="2001-05-24T02:39:47"/>
        <d v="2001-05-24T02:39:52"/>
        <d v="2001-05-24T02:41:35"/>
        <d v="2001-05-24T02:41:42"/>
        <d v="2001-05-24T02:44:00"/>
        <d v="2001-05-24T02:44:19"/>
        <d v="2001-05-24T02:48:00"/>
        <d v="2001-05-24T02:48:04"/>
        <d v="2001-05-24T02:48:08"/>
        <d v="2001-05-24T02:48:16"/>
        <d v="2001-05-24T02:48:17"/>
        <d v="2001-05-24T02:48:19"/>
        <d v="2001-05-24T02:49:17"/>
        <d v="2001-05-24T02:50:27"/>
        <d v="2001-05-24T02:50:35"/>
        <d v="2001-05-24T02:52:03"/>
        <d v="2001-05-24T02:52:38"/>
        <d v="2001-05-24T02:54:30"/>
        <d v="2001-05-24T02:54:46"/>
        <d v="2001-05-24T02:55:26"/>
        <d v="2001-05-24T02:56:01"/>
        <d v="2001-05-24T02:56:59"/>
        <d v="2001-05-24T02:57:14"/>
        <d v="2001-05-24T02:57:26"/>
        <d v="2001-05-24T02:57:36"/>
        <d v="2001-05-24T02:57:48"/>
        <d v="2001-05-24T03:00:15"/>
        <d v="2001-05-24T03:00:21"/>
        <d v="2001-05-24T03:00:24"/>
        <d v="2001-05-24T03:00:29"/>
        <d v="2001-05-24T03:00:30"/>
        <d v="2001-05-24T03:00:36"/>
        <d v="2001-05-24T03:00:42"/>
        <d v="2001-05-24T03:01:14"/>
        <d v="2001-05-24T03:01:30"/>
        <d v="2001-05-24T03:01:36"/>
        <d v="2001-05-24T03:02:13"/>
        <d v="2001-05-24T03:02:21"/>
        <d v="2001-05-24T03:03:08"/>
        <d v="2001-05-24T03:03:15"/>
        <d v="2001-05-24T03:03:22"/>
        <d v="2001-05-24T03:03:31"/>
        <d v="2001-05-24T03:03:43"/>
        <d v="2001-05-24T03:03:49"/>
        <d v="2001-05-24T03:04:00"/>
        <d v="2001-05-24T03:04:04"/>
        <d v="2001-05-24T03:04:05"/>
        <d v="2001-05-24T03:04:17"/>
        <d v="2001-05-24T03:04:24"/>
        <d v="2001-05-24T03:05:05"/>
        <d v="2001-05-24T03:05:27"/>
        <d v="2001-05-24T03:05:52"/>
        <d v="2001-05-24T03:06:19"/>
        <d v="2001-05-24T03:06:53"/>
        <d v="2001-05-24T03:07:25"/>
        <d v="2001-05-24T03:07:50"/>
        <d v="2001-05-24T03:08:02"/>
        <d v="2001-05-24T03:08:30"/>
        <d v="2001-05-24T03:08:46"/>
        <d v="2001-05-24T03:08:48"/>
        <d v="2001-05-24T03:09:27"/>
        <d v="2001-05-24T03:09:52"/>
        <d v="2001-05-24T03:10:04"/>
        <d v="2001-05-24T03:11:31"/>
        <d v="2001-05-24T03:11:46"/>
        <d v="2001-05-24T03:11:59"/>
        <d v="2001-05-24T03:12:21"/>
        <d v="2001-05-24T03:13:37"/>
        <d v="2001-05-24T03:13:45"/>
        <d v="2001-05-24T03:13:52"/>
        <d v="2001-05-24T03:13:56"/>
        <d v="2001-05-24T03:14:23"/>
        <d v="2001-05-24T03:14:39"/>
        <d v="2001-05-24T03:15:03"/>
        <d v="2001-05-24T03:15:14"/>
        <d v="2001-05-24T03:16:05"/>
        <d v="2001-05-24T03:16:09"/>
        <d v="2001-05-24T03:16:16"/>
        <d v="2001-05-24T03:16:40"/>
        <d v="2001-05-24T03:16:43"/>
        <d v="2001-05-24T03:17:11"/>
        <d v="2001-05-24T03:18:12"/>
        <d v="2001-05-24T03:18:27"/>
        <d v="2001-05-24T03:18:51"/>
        <d v="2001-05-24T03:19:11"/>
        <d v="2001-05-24T03:19:34"/>
        <d v="2001-05-24T03:19:42"/>
        <d v="2001-05-24T03:19:44"/>
        <d v="2001-05-24T03:19:51"/>
        <d v="2001-05-24T03:20:10"/>
        <d v="2001-05-24T03:20:38"/>
        <d v="2001-05-24T03:20:52"/>
        <d v="2001-05-24T03:21:43"/>
        <d v="2001-05-24T03:22:44"/>
        <d v="2001-05-24T03:22:56"/>
        <d v="2001-05-24T03:24:21"/>
        <d v="2001-05-24T03:25:41"/>
        <d v="2001-05-24T03:25:58"/>
        <d v="2001-05-24T03:26:03"/>
        <d v="2001-05-24T03:26:12"/>
        <d v="2001-05-24T03:26:16"/>
        <d v="2001-05-24T03:26:24"/>
        <d v="2001-05-24T03:27:43"/>
        <d v="2001-05-24T03:27:50"/>
        <d v="2001-05-24T03:28:03"/>
        <d v="2001-05-24T03:28:28"/>
        <d v="2001-05-24T03:28:44"/>
        <d v="2001-05-24T03:29:12"/>
        <d v="2001-05-24T03:32:49"/>
        <d v="2001-05-24T03:34:08"/>
        <d v="2001-05-24T03:34:50"/>
        <d v="2001-05-24T03:35:49"/>
        <d v="2001-05-24T03:47:30"/>
        <d v="2001-05-24T03:47:46"/>
        <d v="2001-05-24T03:47:48"/>
        <d v="2001-05-24T03:48:07"/>
        <d v="2001-05-24T03:50:08"/>
        <d v="2001-05-24T03:50:14"/>
        <d v="2001-05-24T03:51:20"/>
        <d v="2001-05-24T03:55:38"/>
        <d v="2001-05-24T03:56:09"/>
        <d v="2001-05-24T03:56:21"/>
        <d v="2001-05-24T03:56:25"/>
        <d v="2001-05-24T03:57:46"/>
        <d v="2001-05-24T03:57:55"/>
        <d v="2001-05-24T03:58:18"/>
        <d v="2001-05-24T04:00:06"/>
        <d v="2001-05-24T04:00:12"/>
        <d v="2001-05-24T04:01:17"/>
        <d v="2001-05-24T04:02:09"/>
        <d v="2001-05-24T04:04:28"/>
        <d v="2001-05-24T04:12:02"/>
        <d v="2001-05-24T04:12:04"/>
        <d v="2001-05-24T04:12:19"/>
        <d v="2001-05-24T04:14:14"/>
        <d v="2001-05-24T04:16:22"/>
        <d v="2001-05-24T04:16:37"/>
        <d v="2001-05-24T04:16:39"/>
        <d v="2001-05-24T04:17:11"/>
        <d v="2001-05-24T04:18:17"/>
        <d v="2001-05-24T04:18:25"/>
        <d v="2001-05-24T04:19:17"/>
        <d v="2001-05-24T04:21:07"/>
        <d v="2001-05-24T04:24:22"/>
        <d v="2001-05-24T04:24:33"/>
        <d v="2001-05-24T04:25:12"/>
        <d v="2001-05-24T04:25:34"/>
        <d v="2001-05-24T04:26:24"/>
        <d v="2001-05-24T04:27:15"/>
        <d v="2001-05-24T04:27:43"/>
        <d v="2001-05-24T04:37:06"/>
        <d v="2001-05-24T04:37:19"/>
        <d v="2001-05-24T04:37:51"/>
        <d v="2001-05-24T04:40:46"/>
        <d v="2001-05-24T04:41:09"/>
        <d v="2001-05-24T04:43:26"/>
        <d v="2001-05-24T04:45:44"/>
        <d v="2001-05-24T04:47:45"/>
        <d v="2001-05-24T04:47:47"/>
        <d v="2001-05-24T04:48:25"/>
        <d v="2001-05-24T04:48:37"/>
        <d v="2001-05-24T04:51:20"/>
        <d v="2001-05-24T04:53:00"/>
        <d v="2001-05-24T04:53:08"/>
        <d v="2001-05-24T04:53:11"/>
        <d v="2001-05-24T04:53:15"/>
        <d v="2001-05-24T04:53:20"/>
        <d v="2001-05-24T04:53:36"/>
        <d v="2001-05-24T04:53:43"/>
        <d v="2001-05-24T04:55:14"/>
        <d v="2001-05-24T05:00:12"/>
        <d v="2001-05-24T05:02:54"/>
        <d v="2001-05-24T05:03:14"/>
        <d v="2001-05-24T05:04:08"/>
        <d v="2001-05-24T05:07:28"/>
        <d v="2001-05-24T05:10:15"/>
        <d v="2001-05-24T05:16:21"/>
        <d v="2001-05-24T05:19:37"/>
        <d v="2001-05-24T05:21:47"/>
        <d v="2001-05-24T05:23:43"/>
        <d v="2001-05-24T05:29:28"/>
        <d v="2001-05-24T05:32:05"/>
        <d v="2001-05-24T05:36:13"/>
        <d v="2001-05-24T05:36:48"/>
        <d v="2001-05-24T05:45:50"/>
        <d v="2001-05-24T05:45:56"/>
        <d v="2001-05-24T05:45:58"/>
        <d v="2001-05-24T05:46:52"/>
        <d v="2001-05-24T05:46:59"/>
        <d v="2001-05-24T05:47:06"/>
        <d v="2001-05-24T05:47:09"/>
        <d v="2001-05-24T05:48:34"/>
        <d v="2001-05-24T05:49:15"/>
        <d v="2001-05-24T05:50:25"/>
        <d v="2001-05-24T05:50:32"/>
        <d v="2001-05-24T05:51:11"/>
        <d v="2001-05-24T05:55:29"/>
        <d v="2001-05-24T05:56:27"/>
        <d v="2001-05-24T05:56:34"/>
        <d v="2001-05-24T05:58:12"/>
        <d v="2001-05-24T05:58:53"/>
        <d v="2001-05-24T06:00:03"/>
        <d v="2001-05-24T06:00:13"/>
        <d v="2001-05-24T06:01:47"/>
        <d v="2001-05-24T06:01:51"/>
        <d v="2001-05-24T06:02:26"/>
        <d v="2001-05-24T06:03:02"/>
        <d v="2001-05-24T06:03:15"/>
        <d v="2001-05-24T06:03:55"/>
        <d v="2001-05-24T06:05:01"/>
        <d v="2001-05-24T06:05:12"/>
        <d v="2001-05-24T06:05:15"/>
        <d v="2001-05-24T06:05:25"/>
        <d v="2001-05-24T06:07:11"/>
        <d v="2001-05-24T06:08:11"/>
        <d v="2001-05-24T06:08:46"/>
        <d v="2001-05-24T06:08:59"/>
        <d v="2001-05-24T06:09:00"/>
        <d v="2001-05-24T06:09:53"/>
        <d v="2001-05-24T06:10:03"/>
        <d v="2001-05-24T06:10:21"/>
        <d v="2001-05-24T06:11:07"/>
        <d v="2001-05-24T06:14:21"/>
        <d v="2001-05-24T06:15:07"/>
        <d v="2001-05-24T06:15:29"/>
        <d v="2001-05-24T06:15:54"/>
        <d v="2001-05-24T06:15:55"/>
        <d v="2001-05-24T06:17:13"/>
        <d v="2001-05-24T06:17:29"/>
        <d v="2001-05-24T06:17:48"/>
        <d v="2001-05-24T06:18:02"/>
        <d v="2001-05-24T06:18:07"/>
        <d v="2001-05-24T06:18:09"/>
        <d v="2001-05-24T06:18:11"/>
        <d v="2001-05-24T06:18:29"/>
        <d v="2001-05-24T06:18:59"/>
        <d v="2001-05-24T06:19:23"/>
        <d v="2001-05-24T06:19:46"/>
        <d v="2001-05-24T06:20:54"/>
        <d v="2001-05-24T06:22:44"/>
        <d v="2001-05-24T06:22:46"/>
        <d v="2001-05-24T06:22:49"/>
        <d v="2001-05-24T06:22:57"/>
        <d v="2001-05-24T06:23:10"/>
        <d v="2001-05-24T06:23:20"/>
        <d v="2001-05-24T06:23:32"/>
        <d v="2001-05-24T06:25:20"/>
        <d v="2001-05-24T06:26:12"/>
        <d v="2001-05-24T06:28:04"/>
        <d v="2001-05-24T06:28:22"/>
        <d v="2001-05-24T06:28:25"/>
        <d v="2001-05-24T06:28:46"/>
        <d v="2001-05-24T06:28:58"/>
        <d v="2001-05-24T06:29:00"/>
        <d v="2001-05-24T06:29:23"/>
        <d v="2001-05-24T06:29:25"/>
        <d v="2001-05-24T06:29:32"/>
        <d v="2001-05-24T06:29:33"/>
        <d v="2001-05-24T06:29:37"/>
        <d v="2001-05-24T06:29:50"/>
        <d v="2001-05-24T06:29:55"/>
        <d v="2001-05-24T06:30:16"/>
        <d v="2001-05-24T06:30:25"/>
        <d v="2001-05-24T06:30:44"/>
        <d v="2001-05-24T06:30:47"/>
        <d v="2001-05-24T06:30:54"/>
        <d v="2001-05-24T06:31:04"/>
        <d v="2001-05-24T06:31:10"/>
        <d v="2001-05-24T06:32:03"/>
        <d v="2001-05-24T06:32:15"/>
        <d v="2001-05-24T06:32:17"/>
        <d v="2001-05-24T06:32:27"/>
        <d v="2001-05-24T06:32:30"/>
        <d v="2001-05-24T06:32:31"/>
        <d v="2001-05-24T06:32:49"/>
        <d v="2001-05-24T06:32:55"/>
        <d v="2001-05-24T06:32:58"/>
        <d v="2001-05-24T06:33:03"/>
        <d v="2001-05-24T06:33:07"/>
        <d v="2001-05-24T06:34:02"/>
        <d v="2001-05-24T06:34:04"/>
        <d v="2001-05-24T06:34:15"/>
        <d v="2001-05-24T06:34:19"/>
        <d v="2001-05-24T06:34:30"/>
        <d v="2001-05-24T06:34:54"/>
        <d v="2001-05-24T06:35:00"/>
        <d v="2001-05-24T06:35:02"/>
        <d v="2001-05-24T06:35:06"/>
        <d v="2001-05-24T06:35:15"/>
        <d v="2001-05-24T06:35:18"/>
        <d v="2001-05-24T06:35:23"/>
        <d v="2001-05-24T06:35:31"/>
        <d v="2001-05-24T06:35:34"/>
        <d v="2001-05-24T06:35:37"/>
        <d v="2001-05-24T06:35:48"/>
        <d v="2001-05-24T06:35:58"/>
        <d v="2001-05-24T06:36:24"/>
        <d v="2001-05-24T06:36:45"/>
        <d v="2001-05-24T06:36:47"/>
        <d v="2001-05-24T06:36:52"/>
        <d v="2001-05-24T06:37:07"/>
        <d v="2001-05-24T06:37:21"/>
        <d v="2001-05-24T06:37:30"/>
        <d v="2001-05-24T06:37:35"/>
        <d v="2001-05-24T06:37:39"/>
        <d v="2001-05-24T06:37:40"/>
        <d v="2001-05-24T06:37:42"/>
        <d v="2001-05-24T06:37:44"/>
        <d v="2001-05-24T06:37:49"/>
        <d v="2001-05-24T06:37:52"/>
        <d v="2001-05-24T06:38:06"/>
        <d v="2001-05-24T06:38:22"/>
        <d v="2001-05-24T06:38:31"/>
        <d v="2001-05-24T06:39:18"/>
        <d v="2001-05-24T06:39:39"/>
        <d v="2001-05-24T06:39:43"/>
        <d v="2001-05-24T06:39:51"/>
        <d v="2001-05-24T06:40:03"/>
        <d v="2001-05-24T06:40:09"/>
        <d v="2001-05-24T06:40:13"/>
        <d v="2001-05-24T06:40:33"/>
        <d v="2001-05-24T06:40:39"/>
        <d v="2001-05-24T06:40:49"/>
        <d v="2001-05-24T06:40:50"/>
        <d v="2001-05-24T06:40:54"/>
        <d v="2001-05-24T06:41:18"/>
        <d v="2001-05-24T06:41:50"/>
        <d v="2001-05-24T06:42:07"/>
        <d v="2001-05-24T06:42:44"/>
        <d v="2001-05-24T06:42:49"/>
        <d v="2001-05-24T06:42:54"/>
        <d v="2001-05-24T06:42:59"/>
        <d v="2001-05-24T06:43:01"/>
        <d v="2001-05-24T06:43:08"/>
        <d v="2001-05-24T06:43:22"/>
        <d v="2001-05-24T06:43:53"/>
        <d v="2001-05-24T06:44:25"/>
        <d v="2001-05-24T06:45:01"/>
        <d v="2001-05-24T06:45:08"/>
        <d v="2001-05-24T06:45:37"/>
        <d v="2001-05-24T06:45:50"/>
        <d v="2001-05-24T06:46:01"/>
        <d v="2001-05-24T06:46:11"/>
        <d v="2001-05-24T06:46:25"/>
        <d v="2001-05-24T06:47:43"/>
        <d v="2001-05-24T06:48:05"/>
        <d v="2001-05-24T06:48:43"/>
        <d v="2001-05-24T06:48:53"/>
        <d v="2001-05-24T06:48:56"/>
        <d v="2001-05-24T06:48:57"/>
        <d v="2001-05-24T06:49:00"/>
        <d v="2001-05-24T06:49:23"/>
        <d v="2001-05-24T06:49:55"/>
        <d v="2001-05-24T06:49:58"/>
        <d v="2001-05-24T06:50:02"/>
        <d v="2001-05-24T06:51:17"/>
        <d v="2001-05-24T06:51:35"/>
        <d v="2001-05-24T06:51:41"/>
        <d v="2001-05-24T06:51:45"/>
        <d v="2001-05-24T06:51:51"/>
        <d v="2001-05-24T06:51:52"/>
        <d v="2001-05-24T06:52:11"/>
        <d v="2001-05-24T06:52:51"/>
        <d v="2001-05-24T06:53:45"/>
        <d v="2001-05-24T06:53:51"/>
        <d v="2001-05-24T06:53:53"/>
        <d v="2001-05-24T06:53:54"/>
        <d v="2001-05-24T06:53:57"/>
        <d v="2001-05-24T06:54:08"/>
        <d v="2001-05-24T06:54:16"/>
        <d v="2001-05-24T06:54:52"/>
        <d v="2001-05-24T06:55:25"/>
        <d v="2001-05-24T06:55:39"/>
        <d v="2001-05-24T06:55:52"/>
        <d v="2001-05-24T06:56:14"/>
        <d v="2001-05-24T06:56:49"/>
        <d v="2001-05-24T06:57:08"/>
        <d v="2001-05-24T06:57:22"/>
        <d v="2001-05-24T06:57:23"/>
        <d v="2001-05-24T06:57:29"/>
        <d v="2001-05-24T06:57:42"/>
        <d v="2001-05-24T06:57:47"/>
        <d v="2001-05-24T06:57:51"/>
        <d v="2001-05-24T06:58:23"/>
        <d v="2001-05-24T06:58:26"/>
        <d v="2001-05-24T06:59:19"/>
        <d v="2001-05-24T06:59:30"/>
        <d v="2001-05-24T06:59:37"/>
        <d v="2001-05-24T06:59:38"/>
        <d v="2001-05-24T07:00:09"/>
        <d v="2001-05-24T07:00:28"/>
        <d v="2001-05-24T07:00:29"/>
        <d v="2001-05-24T07:00:40"/>
        <d v="2001-05-24T07:00:42"/>
        <d v="2001-05-24T07:00:57"/>
        <d v="2001-05-24T07:00:58"/>
        <d v="2001-05-24T07:01:02"/>
        <d v="2001-05-24T07:01:08"/>
        <d v="2001-05-24T07:01:16"/>
        <d v="2001-05-24T07:01:50"/>
        <d v="2001-05-24T07:02:53"/>
        <d v="2001-05-24T07:03:34"/>
        <d v="2001-05-24T07:04:17"/>
        <d v="2001-05-24T07:04:18"/>
        <d v="2001-05-24T07:04:36"/>
        <d v="2001-05-24T07:06:12"/>
        <d v="2001-05-24T07:06:22"/>
        <d v="2001-05-24T07:06:50"/>
        <d v="2001-05-24T07:06:58"/>
        <d v="2001-05-24T07:07:17"/>
        <d v="2001-05-24T07:07:59"/>
        <d v="2001-05-24T07:08:36"/>
        <d v="2001-05-24T07:09:02"/>
        <d v="2001-05-24T07:09:31"/>
        <d v="2001-05-24T07:09:48"/>
        <d v="2001-05-24T07:10:06"/>
        <d v="2001-05-24T07:10:11"/>
        <d v="2001-05-24T07:10:27"/>
        <d v="2001-05-24T07:10:41"/>
        <d v="2001-05-24T07:10:50"/>
        <d v="2001-05-24T07:11:12"/>
        <d v="2001-05-24T07:11:22"/>
        <d v="2001-05-24T07:12:24"/>
        <d v="2001-05-24T07:12:36"/>
        <d v="2001-05-24T07:12:50"/>
        <d v="2001-05-24T07:12:58"/>
        <d v="2001-05-24T07:13:54"/>
        <d v="2001-05-24T07:14:16"/>
        <d v="2001-05-24T07:15:33"/>
        <d v="2001-05-24T07:15:56"/>
        <d v="2001-05-24T07:16:09"/>
        <d v="2001-05-24T07:16:36"/>
        <d v="2001-05-24T07:16:46"/>
        <d v="2001-05-24T07:16:48"/>
        <d v="2001-05-24T07:16:52"/>
        <d v="2001-05-24T07:16:54"/>
        <d v="2001-05-24T07:17:02"/>
        <d v="2001-05-24T07:17:05"/>
        <d v="2001-05-24T07:17:15"/>
        <d v="2001-05-24T07:17:20"/>
        <d v="2001-05-24T07:17:23"/>
        <d v="2001-05-24T07:17:25"/>
        <d v="2001-05-24T07:17:31"/>
        <d v="2001-05-24T07:17:50"/>
        <d v="2001-05-24T07:18:30"/>
        <d v="2001-05-24T07:18:50"/>
        <d v="2001-05-24T07:18:58"/>
        <d v="2001-05-24T07:19:04"/>
        <d v="2001-05-24T07:19:32"/>
        <d v="2001-05-24T07:19:47"/>
        <d v="2001-05-24T07:20:31"/>
        <d v="2001-05-24T07:20:38"/>
        <d v="2001-05-24T07:20:46"/>
        <d v="2001-05-24T07:20:49"/>
        <d v="2001-05-24T07:20:52"/>
        <d v="2001-05-24T07:21:01"/>
        <d v="2001-05-24T07:21:28"/>
        <d v="2001-05-24T07:21:29"/>
        <d v="2001-05-24T07:21:36"/>
        <d v="2001-05-24T07:21:37"/>
        <d v="2001-05-24T07:21:48"/>
        <d v="2001-05-24T07:22:59"/>
        <d v="2001-05-24T07:23:08"/>
        <d v="2001-05-24T07:23:11"/>
        <d v="2001-05-24T07:23:36"/>
        <d v="2001-05-24T07:24:03"/>
        <d v="2001-05-24T07:24:15"/>
        <d v="2001-05-24T07:24:42"/>
        <d v="2001-05-24T07:24:46"/>
        <d v="2001-05-24T07:25:20"/>
        <d v="2001-05-24T07:25:29"/>
        <d v="2001-05-24T07:26:23"/>
        <d v="2001-05-24T07:26:54"/>
        <d v="2001-05-24T07:27:13"/>
        <d v="2001-05-24T07:27:52"/>
        <d v="2001-05-24T07:28:16"/>
        <d v="2001-05-24T07:28:19"/>
        <d v="2001-05-24T07:28:24"/>
        <d v="2001-05-24T07:28:34"/>
        <d v="2001-05-24T07:28:35"/>
        <d v="2001-05-24T07:28:42"/>
        <d v="2001-05-24T07:28:57"/>
        <d v="2001-05-24T07:29:01"/>
        <d v="2001-05-24T07:29:22"/>
        <d v="2001-05-24T07:29:23"/>
        <d v="2001-05-24T07:29:58"/>
        <d v="2001-05-24T07:30:01"/>
        <d v="2001-05-24T07:30:03"/>
        <d v="2001-05-24T07:30:05"/>
        <d v="2001-05-24T07:30:07"/>
        <d v="2001-05-24T07:30:08"/>
        <d v="2001-05-24T07:30:10"/>
        <d v="2001-05-24T07:30:15"/>
        <d v="2001-05-24T07:30:21"/>
        <d v="2001-05-24T07:30:37"/>
        <d v="2001-05-24T07:30:38"/>
        <d v="2001-05-24T07:30:39"/>
        <d v="2001-05-24T07:30:47"/>
        <d v="2001-05-24T07:30:48"/>
        <d v="2001-05-24T07:31:04"/>
        <d v="2001-05-24T07:31:19"/>
        <d v="2001-05-24T07:31:22"/>
        <d v="2001-05-24T07:31:39"/>
        <d v="2001-05-24T07:31:53"/>
        <d v="2001-05-24T07:31:59"/>
        <d v="2001-05-24T07:32:13"/>
        <d v="2001-05-24T07:32:25"/>
        <d v="2001-05-24T07:32:30"/>
        <d v="2001-05-24T07:32:43"/>
        <d v="2001-05-24T07:32:44"/>
        <d v="2001-05-24T07:32:45"/>
        <d v="2001-05-24T07:32:48"/>
        <d v="2001-05-24T07:32:49"/>
        <d v="2001-05-24T07:32:51"/>
        <d v="2001-05-24T07:32:52"/>
        <d v="2001-05-24T07:32:54"/>
        <d v="2001-05-24T07:32:55"/>
        <d v="2001-05-24T07:33:07"/>
        <d v="2001-05-24T07:33:08"/>
        <d v="2001-05-24T07:33:19"/>
        <d v="2001-05-24T07:33:20"/>
        <d v="2001-05-24T07:33:42"/>
        <d v="2001-05-24T07:33:49"/>
        <d v="2001-05-24T07:33:58"/>
        <d v="2001-05-24T07:34:01"/>
        <d v="2001-05-24T07:34:02"/>
        <d v="2001-05-24T07:34:08"/>
        <d v="2001-05-24T07:34:11"/>
        <d v="2001-05-24T07:34:14"/>
        <d v="2001-05-24T07:34:18"/>
        <d v="2001-05-24T07:34:21"/>
        <d v="2001-05-24T07:34:25"/>
        <d v="2001-05-24T07:34:34"/>
        <d v="2001-05-24T07:34:36"/>
        <d v="2001-05-24T07:34:43"/>
        <d v="2001-05-24T07:34:57"/>
        <d v="2001-05-24T07:35:02"/>
        <d v="2001-05-24T07:35:04"/>
        <d v="2001-05-24T07:35:08"/>
        <d v="2001-05-24T07:35:24"/>
        <d v="2001-05-24T07:35:28"/>
        <d v="2001-05-24T07:35:30"/>
        <d v="2001-05-24T07:35:39"/>
        <d v="2001-05-24T07:35:42"/>
        <d v="2001-05-24T07:35:51"/>
        <d v="2001-05-24T07:35:58"/>
        <d v="2001-05-24T07:35:59"/>
        <d v="2001-05-24T07:36:02"/>
        <d v="2001-05-24T07:36:03"/>
        <d v="2001-05-24T07:36:05"/>
        <d v="2001-05-24T07:36:06"/>
        <d v="2001-05-24T07:36:11"/>
        <d v="2001-05-24T07:36:13"/>
        <d v="2001-05-24T07:36:19"/>
        <d v="2001-05-24T07:36:21"/>
        <d v="2001-05-24T07:36:24"/>
        <d v="2001-05-24T07:36:33"/>
        <d v="2001-05-24T07:36:35"/>
        <d v="2001-05-24T07:36:37"/>
        <d v="2001-05-24T07:36:38"/>
        <d v="2001-05-24T07:36:40"/>
        <d v="2001-05-24T07:36:44"/>
        <d v="2001-05-24T07:36:46"/>
        <d v="2001-05-24T07:36:48"/>
        <d v="2001-05-24T07:36:58"/>
        <d v="2001-05-24T07:37:05"/>
        <d v="2001-05-24T07:37:17"/>
        <d v="2001-05-24T07:37:24"/>
        <d v="2001-05-24T07:37:32"/>
        <d v="2001-05-24T07:37:36"/>
        <d v="2001-05-24T07:37:45"/>
        <d v="2001-05-24T07:37:58"/>
        <d v="2001-05-24T07:38:13"/>
        <d v="2001-05-24T07:38:20"/>
        <d v="2001-05-24T07:38:22"/>
        <d v="2001-05-24T07:38:24"/>
        <d v="2001-05-24T07:38:29"/>
        <d v="2001-05-24T07:38:32"/>
        <d v="2001-05-24T07:39:15"/>
        <d v="2001-05-24T07:39:23"/>
        <d v="2001-05-24T07:39:27"/>
        <d v="2001-05-24T07:39:42"/>
        <d v="2001-05-24T07:40:03"/>
        <d v="2001-05-24T07:40:42"/>
        <d v="2001-05-24T07:40:43"/>
        <d v="2001-05-24T07:41:16"/>
        <d v="2001-05-24T07:41:40"/>
        <d v="2001-05-24T07:41:41"/>
        <d v="2001-05-24T07:41:56"/>
        <d v="2001-05-24T07:42:03"/>
        <d v="2001-05-24T07:42:07"/>
        <d v="2001-05-24T07:42:10"/>
        <d v="2001-05-24T07:42:23"/>
        <d v="2001-05-24T07:42:42"/>
        <d v="2001-05-24T07:42:44"/>
        <d v="2001-05-24T07:42:47"/>
        <d v="2001-05-24T07:42:48"/>
        <d v="2001-05-24T07:42:54"/>
        <d v="2001-05-24T07:43:08"/>
        <d v="2001-05-24T07:43:18"/>
        <d v="2001-05-24T07:43:36"/>
        <d v="2001-05-24T07:44:01"/>
        <d v="2001-05-24T07:44:30"/>
        <d v="2001-05-24T07:44:42"/>
        <d v="2001-05-24T07:45:10"/>
        <d v="2001-05-24T07:45:23"/>
        <d v="2001-05-24T07:45:26"/>
        <d v="2001-05-24T07:45:31"/>
        <d v="2001-05-24T07:45:32"/>
        <d v="2001-05-24T07:45:41"/>
        <d v="2001-05-24T07:46:01"/>
        <d v="2001-05-24T07:46:16"/>
        <d v="2001-05-24T07:46:19"/>
        <d v="2001-05-24T07:46:20"/>
        <d v="2001-05-24T07:46:26"/>
        <d v="2001-05-24T07:46:40"/>
        <d v="2001-05-24T07:46:50"/>
        <d v="2001-05-24T07:46:53"/>
        <d v="2001-05-24T07:47:00"/>
        <d v="2001-05-24T07:47:09"/>
        <d v="2001-05-24T07:47:13"/>
        <d v="2001-05-24T07:47:38"/>
        <d v="2001-05-24T07:47:43"/>
        <d v="2001-05-24T07:48:03"/>
        <d v="2001-05-24T07:48:04"/>
        <d v="2001-05-24T07:48:09"/>
        <d v="2001-05-24T07:48:16"/>
        <d v="2001-05-24T07:48:20"/>
        <d v="2001-05-24T07:48:24"/>
        <d v="2001-05-24T07:48:28"/>
        <d v="2001-05-24T07:48:29"/>
        <d v="2001-05-24T07:48:49"/>
        <d v="2001-05-24T07:48:50"/>
        <d v="2001-05-24T07:48:59"/>
        <d v="2001-05-24T07:49:02"/>
        <d v="2001-05-24T07:49:03"/>
        <d v="2001-05-24T07:49:06"/>
        <d v="2001-05-24T07:49:07"/>
        <d v="2001-05-24T07:49:09"/>
        <d v="2001-05-24T07:49:12"/>
        <d v="2001-05-24T07:49:14"/>
        <d v="2001-05-24T07:49:18"/>
        <d v="2001-05-24T07:49:19"/>
        <d v="2001-05-24T07:49:20"/>
        <d v="2001-05-24T07:49:29"/>
        <d v="2001-05-24T07:49:32"/>
        <d v="2001-05-24T07:49:49"/>
        <d v="2001-05-24T07:49:56"/>
        <d v="2001-05-24T07:49:58"/>
        <d v="2001-05-24T07:50:17"/>
        <d v="2001-05-24T07:50:22"/>
        <d v="2001-05-24T07:50:23"/>
        <d v="2001-05-24T07:50:27"/>
        <d v="2001-05-24T07:50:28"/>
        <d v="2001-05-24T07:50:32"/>
        <d v="2001-05-24T07:50:34"/>
        <d v="2001-05-24T07:50:38"/>
        <d v="2001-05-24T07:50:40"/>
        <d v="2001-05-24T07:50:42"/>
        <d v="2001-05-24T07:50:46"/>
        <d v="2001-05-24T07:50:47"/>
        <d v="2001-05-24T07:50:51"/>
        <d v="2001-05-24T07:50:52"/>
        <d v="2001-05-24T07:50:58"/>
        <d v="2001-05-24T07:50:59"/>
        <d v="2001-05-24T07:51:00"/>
        <d v="2001-05-24T07:51:12"/>
        <d v="2001-05-24T07:51:14"/>
        <d v="2001-05-24T07:51:21"/>
        <d v="2001-05-24T07:51:23"/>
        <d v="2001-05-24T07:51:28"/>
        <d v="2001-05-24T07:51:36"/>
        <d v="2001-05-24T07:51:42"/>
        <d v="2001-05-24T07:51:55"/>
        <d v="2001-05-24T07:52:00"/>
        <d v="2001-05-24T07:52:10"/>
        <d v="2001-05-24T07:52:14"/>
        <d v="2001-05-24T07:52:16"/>
        <d v="2001-05-24T07:52:17"/>
        <d v="2001-05-24T07:52:18"/>
        <d v="2001-05-24T07:52:25"/>
        <d v="2001-05-24T07:52:27"/>
        <d v="2001-05-24T07:52:31"/>
        <d v="2001-05-24T07:52:36"/>
        <d v="2001-05-24T07:52:37"/>
        <d v="2001-05-24T07:52:38"/>
        <d v="2001-05-24T07:52:39"/>
        <d v="2001-05-24T07:52:42"/>
        <d v="2001-05-24T07:52:45"/>
        <d v="2001-05-24T07:52:47"/>
        <d v="2001-05-24T07:52:59"/>
        <d v="2001-05-24T07:53:05"/>
        <d v="2001-05-24T07:53:08"/>
        <d v="2001-05-24T07:53:09"/>
        <d v="2001-05-24T07:53:11"/>
        <d v="2001-05-24T07:53:12"/>
        <d v="2001-05-24T07:53:14"/>
        <d v="2001-05-24T07:53:15"/>
        <d v="2001-05-24T07:53:16"/>
        <d v="2001-05-24T07:53:22"/>
        <d v="2001-05-24T07:53:30"/>
        <d v="2001-05-24T07:53:34"/>
        <d v="2001-05-24T07:53:39"/>
        <d v="2001-05-24T07:53:40"/>
        <d v="2001-05-24T07:53:44"/>
        <d v="2001-05-24T07:53:46"/>
        <d v="2001-05-24T07:53:47"/>
        <d v="2001-05-24T07:53:48"/>
        <d v="2001-05-24T07:53:50"/>
        <d v="2001-05-24T07:53:55"/>
        <d v="2001-05-24T07:54:11"/>
        <d v="2001-05-24T07:54:22"/>
        <d v="2001-05-24T07:54:23"/>
        <d v="2001-05-24T07:54:25"/>
        <d v="2001-05-24T07:54:29"/>
        <d v="2001-05-24T07:54:39"/>
        <d v="2001-05-24T07:54:43"/>
        <d v="2001-05-24T07:54:48"/>
        <d v="2001-05-24T07:54:53"/>
        <d v="2001-05-24T07:54:58"/>
        <d v="2001-05-24T07:54:59"/>
        <d v="2001-05-24T07:55:03"/>
        <d v="2001-05-24T07:55:07"/>
        <d v="2001-05-24T07:55:10"/>
        <d v="2001-05-24T07:55:18"/>
        <d v="2001-05-24T07:55:20"/>
        <d v="2001-05-24T07:55:23"/>
        <d v="2001-05-24T07:55:27"/>
        <d v="2001-05-24T07:55:50"/>
        <d v="2001-05-24T07:56:03"/>
        <d v="2001-05-24T07:56:06"/>
        <d v="2001-05-24T07:56:14"/>
        <d v="2001-05-24T07:56:16"/>
        <d v="2001-05-24T07:56:19"/>
        <d v="2001-05-24T07:56:21"/>
        <d v="2001-05-24T07:56:23"/>
        <d v="2001-05-24T07:56:24"/>
        <d v="2001-05-24T07:56:26"/>
        <d v="2001-05-24T07:56:31"/>
        <d v="2001-05-24T07:56:32"/>
        <d v="2001-05-24T07:56:33"/>
        <d v="2001-05-24T07:56:34"/>
        <d v="2001-05-24T07:56:35"/>
        <d v="2001-05-24T07:56:40"/>
        <d v="2001-05-24T07:56:41"/>
        <d v="2001-05-24T07:56:46"/>
        <d v="2001-05-24T07:56:58"/>
        <d v="2001-05-24T07:56:59"/>
        <d v="2001-05-24T07:57:00"/>
        <d v="2001-05-24T07:57:02"/>
        <d v="2001-05-24T07:57:03"/>
        <d v="2001-05-24T07:57:04"/>
        <d v="2001-05-24T07:57:09"/>
        <d v="2001-05-24T07:57:10"/>
        <d v="2001-05-24T07:57:15"/>
        <d v="2001-05-24T07:57:21"/>
        <d v="2001-05-24T07:57:27"/>
        <d v="2001-05-24T07:57:28"/>
        <d v="2001-05-24T07:57:31"/>
        <d v="2001-05-24T07:57:41"/>
        <d v="2001-05-24T07:57:45"/>
        <d v="2001-05-24T07:57:48"/>
        <d v="2001-05-24T07:57:50"/>
        <d v="2001-05-24T07:57:51"/>
        <d v="2001-05-24T07:57:54"/>
        <d v="2001-05-24T07:57:55"/>
        <d v="2001-05-24T07:58:14"/>
        <d v="2001-05-24T07:58:15"/>
        <d v="2001-05-24T07:58:16"/>
        <d v="2001-05-24T07:58:17"/>
        <d v="2001-05-24T07:58:20"/>
        <d v="2001-05-24T07:58:25"/>
        <d v="2001-05-24T07:58:27"/>
        <d v="2001-05-24T07:58:35"/>
        <d v="2001-05-24T07:58:37"/>
        <d v="2001-05-24T07:58:42"/>
        <d v="2001-05-24T07:58:46"/>
        <d v="2001-05-24T07:58:57"/>
        <d v="2001-05-24T07:58:58"/>
        <d v="2001-05-24T07:59:01"/>
        <d v="2001-05-24T07:59:04"/>
        <d v="2001-05-24T07:59:08"/>
        <d v="2001-05-24T07:59:12"/>
        <d v="2001-05-24T07:59:17"/>
        <d v="2001-05-24T07:59:18"/>
        <d v="2001-05-24T07:59:30"/>
        <d v="2001-05-24T07:59:32"/>
        <d v="2001-05-24T07:59:34"/>
        <d v="2001-05-24T07:59:36"/>
        <d v="2001-05-24T07:59:42"/>
        <d v="2001-05-24T07:59:43"/>
        <d v="2001-05-24T07:59:44"/>
        <d v="2001-05-24T07:59:45"/>
        <d v="2001-05-24T07:59:49"/>
        <d v="2001-05-24T08:00:01"/>
        <d v="2001-05-24T08:00:02"/>
        <d v="2001-05-24T08:00:03"/>
        <d v="2001-05-24T08:00:07"/>
        <d v="2001-05-24T08:00:09"/>
        <d v="2001-05-24T08:00:11"/>
        <d v="2001-05-24T08:00:12"/>
        <d v="2001-05-24T08:00:13"/>
        <d v="2001-05-24T08:00:23"/>
        <d v="2001-05-24T08:00:28"/>
        <d v="2001-05-24T08:00:30"/>
        <d v="2001-05-24T08:00:39"/>
        <d v="2001-05-24T08:00:40"/>
        <d v="2001-05-24T08:00:41"/>
        <d v="2001-05-24T08:00:42"/>
        <d v="2001-05-24T08:00:45"/>
        <d v="2001-05-24T08:00:51"/>
        <d v="2001-05-24T08:01:01"/>
        <d v="2001-05-24T08:01:02"/>
        <d v="2001-05-24T08:01:03"/>
        <d v="2001-05-24T08:01:05"/>
        <d v="2001-05-24T08:01:08"/>
        <d v="2001-05-24T08:01:12"/>
        <d v="2001-05-24T08:01:16"/>
        <d v="2001-05-24T08:01:17"/>
        <d v="2001-05-24T08:01:20"/>
        <d v="2001-05-24T08:01:23"/>
        <d v="2001-05-24T08:01:29"/>
        <d v="2001-05-24T08:01:41"/>
        <d v="2001-05-24T08:01:43"/>
        <d v="2001-05-24T08:01:44"/>
        <d v="2001-05-24T08:01:54"/>
        <d v="2001-05-24T08:01:57"/>
        <d v="2001-05-24T08:02:01"/>
        <d v="2001-05-24T08:02:02"/>
        <d v="2001-05-24T08:02:16"/>
        <d v="2001-05-24T08:02:27"/>
        <d v="2001-05-24T08:02:29"/>
        <d v="2001-05-24T08:02:32"/>
        <d v="2001-05-24T08:02:36"/>
        <d v="2001-05-24T08:02:38"/>
        <d v="2001-05-24T08:02:40"/>
        <d v="2001-05-24T08:02:44"/>
        <d v="2001-05-24T08:02:45"/>
        <d v="2001-05-24T08:02:47"/>
        <d v="2001-05-24T08:02:51"/>
        <d v="2001-05-24T08:03:15"/>
        <d v="2001-05-24T08:03:32"/>
        <d v="2001-05-24T08:03:35"/>
        <d v="2001-05-24T08:03:39"/>
        <d v="2001-05-24T08:03:48"/>
        <d v="2001-05-24T08:03:53"/>
        <d v="2001-05-24T08:03:59"/>
        <d v="2001-05-24T08:04:01"/>
        <d v="2001-05-24T08:04:06"/>
        <d v="2001-05-24T08:04:10"/>
        <d v="2001-05-24T08:04:26"/>
        <d v="2001-05-24T08:04:28"/>
        <d v="2001-05-24T08:04:39"/>
        <d v="2001-05-24T08:04:44"/>
        <d v="2001-05-24T08:04:48"/>
        <d v="2001-05-24T08:05:01"/>
        <d v="2001-05-24T08:05:04"/>
        <d v="2001-05-24T08:05:06"/>
        <d v="2001-05-24T08:05:14"/>
        <d v="2001-05-24T08:05:16"/>
        <d v="2001-05-24T08:05:17"/>
        <d v="2001-05-24T08:05:18"/>
        <d v="2001-05-24T08:05:21"/>
        <d v="2001-05-24T08:05:23"/>
        <d v="2001-05-24T08:05:26"/>
        <d v="2001-05-24T08:05:27"/>
        <d v="2001-05-24T08:05:31"/>
        <d v="2001-05-24T08:05:35"/>
        <d v="2001-05-24T08:05:44"/>
        <d v="2001-05-24T08:05:45"/>
        <d v="2001-05-24T08:05:50"/>
        <d v="2001-05-24T08:05:51"/>
        <d v="2001-05-24T08:05:56"/>
        <d v="2001-05-24T08:06:05"/>
        <d v="2001-05-24T08:06:09"/>
        <d v="2001-05-24T08:06:11"/>
        <d v="2001-05-24T08:06:14"/>
        <d v="2001-05-24T08:06:16"/>
        <d v="2001-05-24T08:06:17"/>
        <d v="2001-05-24T08:06:23"/>
        <d v="2001-05-24T08:06:24"/>
        <d v="2001-05-24T08:06:26"/>
        <d v="2001-05-24T08:06:29"/>
        <d v="2001-05-24T08:06:31"/>
        <d v="2001-05-24T08:06:34"/>
        <d v="2001-05-24T08:06:36"/>
        <d v="2001-05-24T08:06:48"/>
        <d v="2001-05-24T08:06:52"/>
        <d v="2001-05-24T08:06:57"/>
        <d v="2001-05-24T08:06:58"/>
        <d v="2001-05-24T08:06:59"/>
        <d v="2001-05-24T08:07:00"/>
        <d v="2001-05-24T08:07:10"/>
        <d v="2001-05-24T08:07:16"/>
        <d v="2001-05-24T08:07:19"/>
        <d v="2001-05-24T08:07:27"/>
        <d v="2001-05-24T08:07:30"/>
        <d v="2001-05-24T08:07:31"/>
        <d v="2001-05-24T08:07:37"/>
        <d v="2001-05-24T08:07:41"/>
        <d v="2001-05-24T08:07:46"/>
        <d v="2001-05-24T08:07:47"/>
        <d v="2001-05-24T08:07:50"/>
        <d v="2001-05-24T08:07:51"/>
        <d v="2001-05-24T08:07:53"/>
        <d v="2001-05-24T08:07:56"/>
        <d v="2001-05-24T08:08:00"/>
        <d v="2001-05-24T08:08:01"/>
        <d v="2001-05-24T08:08:03"/>
        <d v="2001-05-24T08:08:11"/>
        <d v="2001-05-24T08:08:15"/>
        <d v="2001-05-24T08:08:16"/>
        <d v="2001-05-24T08:08:34"/>
        <d v="2001-05-24T08:08:37"/>
        <d v="2001-05-24T08:08:44"/>
        <d v="2001-05-24T08:08:47"/>
        <d v="2001-05-24T08:08:48"/>
        <d v="2001-05-24T08:08:55"/>
        <d v="2001-05-24T08:08:57"/>
        <d v="2001-05-24T08:09:02"/>
        <d v="2001-05-24T08:09:05"/>
        <d v="2001-05-24T08:09:09"/>
        <d v="2001-05-24T08:09:14"/>
        <d v="2001-05-24T08:09:19"/>
        <d v="2001-05-24T08:09:21"/>
        <d v="2001-05-24T08:09:26"/>
        <d v="2001-05-24T08:09:27"/>
        <d v="2001-05-24T08:09:30"/>
        <d v="2001-05-24T08:09:39"/>
        <d v="2001-05-24T08:09:43"/>
        <d v="2001-05-24T08:09:49"/>
        <d v="2001-05-24T08:09:51"/>
        <d v="2001-05-24T08:09:53"/>
        <d v="2001-05-24T08:09:55"/>
        <d v="2001-05-24T08:10:01"/>
        <d v="2001-05-24T08:10:02"/>
        <d v="2001-05-24T08:10:03"/>
        <d v="2001-05-24T08:10:11"/>
        <d v="2001-05-24T08:10:13"/>
        <d v="2001-05-24T08:10:17"/>
        <d v="2001-05-24T08:10:18"/>
        <d v="2001-05-24T08:10:19"/>
        <d v="2001-05-24T08:10:31"/>
        <d v="2001-05-24T08:10:42"/>
        <d v="2001-05-24T08:10:44"/>
        <d v="2001-05-24T08:10:52"/>
        <d v="2001-05-24T08:10:56"/>
        <d v="2001-05-24T08:10:58"/>
        <d v="2001-05-24T08:11:04"/>
        <d v="2001-05-24T08:11:08"/>
        <d v="2001-05-24T08:11:19"/>
        <d v="2001-05-24T08:11:23"/>
        <d v="2001-05-24T08:11:29"/>
        <d v="2001-05-24T08:11:31"/>
        <d v="2001-05-24T08:11:34"/>
        <d v="2001-05-24T08:11:40"/>
        <d v="2001-05-24T08:11:43"/>
        <d v="2001-05-24T08:11:46"/>
        <d v="2001-05-24T08:11:49"/>
        <d v="2001-05-24T08:11:57"/>
        <d v="2001-05-24T08:11:58"/>
        <d v="2001-05-24T08:12:02"/>
        <d v="2001-05-24T08:12:07"/>
        <d v="2001-05-24T08:12:09"/>
        <d v="2001-05-24T08:12:25"/>
        <d v="2001-05-24T08:12:29"/>
        <d v="2001-05-24T08:12:38"/>
        <d v="2001-05-24T08:12:41"/>
        <d v="2001-05-24T08:12:42"/>
        <d v="2001-05-24T08:12:49"/>
        <d v="2001-05-24T08:12:55"/>
        <d v="2001-05-24T08:13:03"/>
        <d v="2001-05-24T08:13:07"/>
        <d v="2001-05-24T08:13:08"/>
        <d v="2001-05-24T08:13:09"/>
        <d v="2001-05-24T08:13:12"/>
        <d v="2001-05-24T08:13:14"/>
        <d v="2001-05-24T08:13:15"/>
        <d v="2001-05-24T08:13:23"/>
        <d v="2001-05-24T08:13:27"/>
        <d v="2001-05-24T08:13:29"/>
        <d v="2001-05-24T08:13:32"/>
        <d v="2001-05-24T08:13:41"/>
        <d v="2001-05-24T08:13:46"/>
        <d v="2001-05-24T08:14:07"/>
        <d v="2001-05-24T08:14:09"/>
        <d v="2001-05-24T08:14:16"/>
        <d v="2001-05-24T08:14:17"/>
        <d v="2001-05-24T08:14:26"/>
        <d v="2001-05-24T08:14:27"/>
        <d v="2001-05-24T08:14:30"/>
        <d v="2001-05-24T08:14:31"/>
        <d v="2001-05-24T08:14:40"/>
        <d v="2001-05-24T08:14:42"/>
        <d v="2001-05-24T08:14:46"/>
        <d v="2001-05-24T08:14:47"/>
        <d v="2001-05-24T08:14:51"/>
        <d v="2001-05-24T08:14:55"/>
        <d v="2001-05-24T08:14:58"/>
        <d v="2001-05-24T08:15:00"/>
        <d v="2001-05-24T08:15:05"/>
        <d v="2001-05-24T08:15:12"/>
        <d v="2001-05-24T08:15:13"/>
        <d v="2001-05-24T08:15:17"/>
        <d v="2001-05-24T08:15:28"/>
        <d v="2001-05-24T08:15:33"/>
        <d v="2001-05-24T08:15:34"/>
        <d v="2001-05-24T08:15:38"/>
        <d v="2001-05-24T08:15:46"/>
        <d v="2001-05-24T08:15:47"/>
        <d v="2001-05-24T08:15:58"/>
        <d v="2001-05-24T08:16:01"/>
        <d v="2001-05-24T08:16:14"/>
        <d v="2001-05-24T08:16:15"/>
        <d v="2001-05-24T08:16:22"/>
        <d v="2001-05-24T08:16:24"/>
        <d v="2001-05-24T08:16:36"/>
        <d v="2001-05-24T08:16:41"/>
        <d v="2001-05-24T08:16:42"/>
        <d v="2001-05-24T08:16:48"/>
        <d v="2001-05-24T08:16:51"/>
        <d v="2001-05-24T08:17:10"/>
        <d v="2001-05-24T08:17:14"/>
        <d v="2001-05-24T08:17:16"/>
        <d v="2001-05-24T08:17:17"/>
        <d v="2001-05-24T08:17:18"/>
        <d v="2001-05-24T08:17:22"/>
        <d v="2001-05-24T08:17:24"/>
        <d v="2001-05-24T08:17:28"/>
        <d v="2001-05-24T08:17:32"/>
        <d v="2001-05-24T08:17:35"/>
        <d v="2001-05-24T08:17:36"/>
        <d v="2001-05-24T08:17:39"/>
        <d v="2001-05-24T08:17:41"/>
        <d v="2001-05-24T08:17:45"/>
        <d v="2001-05-24T08:17:48"/>
        <d v="2001-05-24T08:17:57"/>
        <d v="2001-05-24T08:18:01"/>
        <d v="2001-05-24T08:18:04"/>
        <d v="2001-05-24T08:18:05"/>
        <d v="2001-05-24T08:18:06"/>
        <d v="2001-05-24T08:18:13"/>
        <d v="2001-05-24T08:18:15"/>
        <d v="2001-05-24T08:18:17"/>
        <d v="2001-05-24T08:18:23"/>
        <d v="2001-05-24T08:18:48"/>
        <d v="2001-05-24T08:18:50"/>
        <d v="2001-05-24T08:18:52"/>
        <d v="2001-05-24T08:18:56"/>
        <d v="2001-05-24T08:18:59"/>
        <d v="2001-05-24T08:19:01"/>
        <d v="2001-05-24T08:19:02"/>
        <d v="2001-05-24T08:19:05"/>
        <d v="2001-05-24T08:19:08"/>
        <d v="2001-05-24T08:19:10"/>
        <d v="2001-05-24T08:19:14"/>
        <d v="2001-05-24T08:19:24"/>
        <d v="2001-05-24T08:19:31"/>
        <d v="2001-05-24T08:19:33"/>
        <d v="2001-05-24T08:19:40"/>
        <d v="2001-05-24T08:19:41"/>
        <d v="2001-05-24T08:19:42"/>
        <d v="2001-05-24T08:20:11"/>
        <d v="2001-05-24T08:20:12"/>
        <d v="2001-05-24T08:20:13"/>
        <d v="2001-05-24T08:20:15"/>
        <d v="2001-05-24T08:20:16"/>
        <d v="2001-05-24T08:20:28"/>
        <d v="2001-05-24T08:20:32"/>
        <d v="2001-05-24T08:20:33"/>
        <d v="2001-05-24T08:20:42"/>
        <d v="2001-05-24T08:20:46"/>
        <d v="2001-05-24T08:20:48"/>
        <d v="2001-05-24T08:20:51"/>
        <d v="2001-05-24T08:20:52"/>
        <d v="2001-05-24T08:20:54"/>
        <d v="2001-05-24T08:20:57"/>
        <d v="2001-05-24T08:21:01"/>
        <d v="2001-05-24T08:21:04"/>
        <d v="2001-05-24T08:21:05"/>
        <d v="2001-05-24T08:21:06"/>
        <d v="2001-05-24T08:21:17"/>
        <d v="2001-05-24T08:21:20"/>
        <d v="2001-05-24T08:21:22"/>
        <d v="2001-05-24T08:21:26"/>
        <d v="2001-05-24T08:21:31"/>
        <d v="2001-05-24T08:21:44"/>
        <d v="2001-05-24T08:22:03"/>
        <d v="2001-05-24T08:22:10"/>
        <d v="2001-05-24T08:22:34"/>
        <d v="2001-05-24T08:22:36"/>
        <d v="2001-05-24T08:22:43"/>
        <d v="2001-05-24T08:22:44"/>
        <d v="2001-05-24T08:22:47"/>
        <d v="2001-05-24T08:22:48"/>
        <d v="2001-05-24T08:22:51"/>
        <d v="2001-05-24T08:23:04"/>
        <d v="2001-05-24T08:23:06"/>
        <d v="2001-05-24T08:23:10"/>
        <d v="2001-05-24T08:23:12"/>
        <d v="2001-05-24T08:23:15"/>
        <d v="2001-05-24T08:23:21"/>
        <d v="2001-05-24T08:23:30"/>
        <d v="2001-05-24T08:23:31"/>
        <d v="2001-05-24T08:23:34"/>
        <d v="2001-05-24T08:23:40"/>
        <d v="2001-05-24T08:23:44"/>
        <d v="2001-05-24T08:23:45"/>
        <d v="2001-05-24T08:23:51"/>
        <d v="2001-05-24T08:23:54"/>
        <d v="2001-05-24T08:23:57"/>
        <d v="2001-05-24T08:24:24"/>
        <d v="2001-05-24T08:24:27"/>
        <d v="2001-05-24T08:24:34"/>
        <d v="2001-05-24T08:24:39"/>
        <d v="2001-05-24T08:24:40"/>
        <d v="2001-05-24T08:24:42"/>
        <d v="2001-05-24T08:24:45"/>
        <d v="2001-05-24T08:24:47"/>
        <d v="2001-05-24T08:24:50"/>
        <d v="2001-05-24T08:24:53"/>
        <d v="2001-05-24T08:24:54"/>
        <d v="2001-05-24T08:25:00"/>
        <d v="2001-05-24T08:25:03"/>
        <d v="2001-05-24T08:25:08"/>
        <d v="2001-05-24T08:25:12"/>
        <d v="2001-05-24T08:25:13"/>
        <d v="2001-05-24T08:25:16"/>
        <d v="2001-05-24T08:25:19"/>
        <d v="2001-05-24T08:25:20"/>
        <d v="2001-05-24T08:25:24"/>
        <d v="2001-05-24T08:25:26"/>
        <d v="2001-05-24T08:25:27"/>
        <d v="2001-05-24T08:25:31"/>
        <d v="2001-05-24T08:25:34"/>
        <d v="2001-05-24T08:25:36"/>
        <d v="2001-05-24T08:25:38"/>
        <d v="2001-05-24T08:25:45"/>
        <d v="2001-05-24T08:25:46"/>
        <d v="2001-05-24T08:25:53"/>
        <d v="2001-05-24T08:25:55"/>
        <d v="2001-05-24T08:25:57"/>
        <d v="2001-05-24T08:25:59"/>
        <d v="2001-05-24T08:26:01"/>
        <d v="2001-05-24T08:26:09"/>
        <d v="2001-05-24T08:26:13"/>
        <d v="2001-05-24T08:26:20"/>
        <d v="2001-05-24T08:26:26"/>
        <d v="2001-05-24T08:26:28"/>
        <d v="2001-05-24T08:26:33"/>
        <d v="2001-05-24T08:26:36"/>
        <d v="2001-05-24T08:26:39"/>
        <d v="2001-05-24T08:26:40"/>
        <d v="2001-05-24T08:26:45"/>
        <d v="2001-05-24T08:26:48"/>
        <d v="2001-05-24T08:26:56"/>
        <d v="2001-05-24T08:26:57"/>
        <d v="2001-05-24T08:26:58"/>
        <d v="2001-05-24T08:27:01"/>
        <d v="2001-05-24T08:27:04"/>
        <d v="2001-05-24T08:27:05"/>
        <d v="2001-05-24T08:27:09"/>
        <d v="2001-05-24T08:27:12"/>
        <d v="2001-05-24T08:27:15"/>
        <d v="2001-05-24T08:27:16"/>
        <d v="2001-05-24T08:27:17"/>
        <d v="2001-05-24T08:27:23"/>
        <d v="2001-05-24T08:27:33"/>
        <d v="2001-05-24T08:27:34"/>
        <d v="2001-05-24T08:27:35"/>
        <d v="2001-05-24T08:27:38"/>
        <d v="2001-05-24T08:27:39"/>
        <d v="2001-05-24T08:27:55"/>
        <d v="2001-05-24T08:28:01"/>
        <d v="2001-05-24T08:28:05"/>
        <d v="2001-05-24T08:28:09"/>
        <d v="2001-05-24T08:28:17"/>
        <d v="2001-05-24T08:28:27"/>
        <d v="2001-05-24T08:28:30"/>
        <d v="2001-05-24T08:28:32"/>
        <d v="2001-05-24T08:28:35"/>
        <d v="2001-05-24T08:28:36"/>
        <d v="2001-05-24T08:28:42"/>
        <d v="2001-05-24T08:28:44"/>
        <d v="2001-05-24T08:28:46"/>
        <d v="2001-05-24T08:28:48"/>
        <d v="2001-05-24T08:28:50"/>
        <d v="2001-05-24T08:28:51"/>
        <d v="2001-05-24T08:28:52"/>
        <d v="2001-05-24T08:28:56"/>
        <d v="2001-05-24T08:29:01"/>
        <d v="2001-05-24T08:29:04"/>
        <d v="2001-05-24T08:29:06"/>
        <d v="2001-05-24T08:29:16"/>
        <d v="2001-05-24T08:29:20"/>
        <d v="2001-05-24T08:29:34"/>
        <d v="2001-05-24T08:29:43"/>
        <d v="2001-05-24T08:29:49"/>
        <d v="2001-05-24T08:29:55"/>
        <d v="2001-05-24T08:30:05"/>
        <d v="2001-05-24T08:30:09"/>
        <d v="2001-05-24T08:30:18"/>
        <d v="2001-05-24T08:30:20"/>
        <d v="2001-05-24T08:30:22"/>
        <d v="2001-05-24T08:30:26"/>
        <d v="2001-05-24T08:30:28"/>
        <d v="2001-05-24T08:30:30"/>
        <d v="2001-05-24T08:30:33"/>
        <d v="2001-05-24T08:30:35"/>
        <d v="2001-05-24T08:30:42"/>
        <d v="2001-05-24T08:30:43"/>
        <d v="2001-05-24T08:30:45"/>
        <d v="2001-05-24T08:30:47"/>
        <d v="2001-05-24T08:30:48"/>
        <d v="2001-05-24T08:30:55"/>
        <d v="2001-05-24T08:30:56"/>
        <d v="2001-05-24T08:30:58"/>
        <d v="2001-05-24T08:31:02"/>
        <d v="2001-05-24T08:31:04"/>
        <d v="2001-05-24T08:31:06"/>
        <d v="2001-05-24T08:31:07"/>
        <d v="2001-05-24T08:31:09"/>
        <d v="2001-05-24T08:31:10"/>
        <d v="2001-05-24T08:31:12"/>
        <d v="2001-05-24T08:31:13"/>
        <d v="2001-05-24T08:31:16"/>
        <d v="2001-05-24T08:31:17"/>
        <d v="2001-05-24T08:31:19"/>
        <d v="2001-05-24T08:31:23"/>
        <d v="2001-05-24T08:31:24"/>
        <d v="2001-05-24T08:31:26"/>
        <d v="2001-05-24T08:31:32"/>
        <d v="2001-05-24T08:31:33"/>
        <d v="2001-05-24T08:31:34"/>
        <d v="2001-05-24T08:31:36"/>
        <d v="2001-05-24T08:31:40"/>
        <d v="2001-05-24T08:31:41"/>
        <d v="2001-05-24T08:31:42"/>
        <d v="2001-05-24T08:31:47"/>
        <d v="2001-05-24T08:31:48"/>
        <d v="2001-05-24T08:31:51"/>
        <d v="2001-05-24T08:31:56"/>
        <d v="2001-05-24T08:31:57"/>
        <d v="2001-05-24T08:31:58"/>
        <d v="2001-05-24T08:31:59"/>
        <d v="2001-05-24T08:32:03"/>
        <d v="2001-05-24T08:32:06"/>
        <d v="2001-05-24T08:32:07"/>
        <d v="2001-05-24T08:32:09"/>
        <d v="2001-05-24T08:32:10"/>
        <d v="2001-05-24T08:32:11"/>
        <d v="2001-05-24T08:32:14"/>
        <d v="2001-05-24T08:32:18"/>
        <d v="2001-05-24T08:32:19"/>
        <d v="2001-05-24T08:32:20"/>
        <d v="2001-05-24T08:32:21"/>
        <d v="2001-05-24T08:32:24"/>
        <d v="2001-05-24T08:32:29"/>
        <d v="2001-05-24T08:32:31"/>
        <d v="2001-05-24T08:32:32"/>
        <d v="2001-05-24T08:32:38"/>
        <d v="2001-05-24T08:32:39"/>
        <d v="2001-05-24T08:32:42"/>
        <d v="2001-05-24T08:32:44"/>
        <d v="2001-05-24T08:32:50"/>
        <d v="2001-05-24T08:32:53"/>
        <d v="2001-05-24T08:32:58"/>
        <d v="2001-05-24T08:32:59"/>
        <d v="2001-05-24T08:33:02"/>
        <d v="2001-05-24T08:33:03"/>
        <d v="2001-05-24T08:33:06"/>
        <d v="2001-05-24T08:33:07"/>
        <d v="2001-05-24T08:33:09"/>
        <d v="2001-05-24T08:33:12"/>
        <d v="2001-05-24T08:33:14"/>
        <d v="2001-05-24T08:33:15"/>
        <d v="2001-05-24T08:33:17"/>
        <d v="2001-05-24T08:33:25"/>
        <d v="2001-05-24T08:33:26"/>
        <d v="2001-05-24T08:33:27"/>
        <d v="2001-05-24T08:33:28"/>
        <d v="2001-05-24T08:33:29"/>
        <d v="2001-05-24T08:33:30"/>
        <d v="2001-05-24T08:33:31"/>
        <d v="2001-05-24T08:33:32"/>
        <d v="2001-05-24T08:33:36"/>
        <d v="2001-05-24T08:33:37"/>
        <d v="2001-05-24T08:33:41"/>
        <d v="2001-05-24T08:33:42"/>
        <d v="2001-05-24T08:33:44"/>
        <d v="2001-05-24T08:33:45"/>
        <d v="2001-05-24T08:33:50"/>
        <d v="2001-05-24T08:33:52"/>
        <d v="2001-05-24T08:33:54"/>
        <d v="2001-05-24T08:33:56"/>
        <d v="2001-05-24T08:33:57"/>
        <d v="2001-05-24T08:34:00"/>
        <d v="2001-05-24T08:34:02"/>
        <d v="2001-05-24T08:34:03"/>
        <d v="2001-05-24T08:34:04"/>
        <d v="2001-05-24T08:34:09"/>
        <d v="2001-05-24T08:34:11"/>
        <d v="2001-05-24T08:34:12"/>
        <d v="2001-05-24T08:34:14"/>
        <d v="2001-05-24T08:34:15"/>
        <d v="2001-05-24T08:34:16"/>
        <d v="2001-05-24T08:34:18"/>
        <d v="2001-05-24T08:34:19"/>
        <d v="2001-05-24T08:34:21"/>
        <d v="2001-05-24T08:34:24"/>
        <d v="2001-05-24T08:34:27"/>
        <d v="2001-05-24T08:34:29"/>
        <d v="2001-05-24T08:34:36"/>
        <d v="2001-05-24T08:34:38"/>
        <d v="2001-05-24T08:34:39"/>
        <d v="2001-05-24T08:34:40"/>
        <d v="2001-05-24T08:34:43"/>
        <d v="2001-05-24T08:34:47"/>
        <d v="2001-05-24T08:34:49"/>
        <d v="2001-05-24T08:34:52"/>
        <d v="2001-05-24T08:34:54"/>
        <d v="2001-05-24T08:34:57"/>
        <d v="2001-05-24T08:35:00"/>
        <d v="2001-05-24T08:35:02"/>
        <d v="2001-05-24T08:35:04"/>
        <d v="2001-05-24T08:35:07"/>
        <d v="2001-05-24T08:35:14"/>
        <d v="2001-05-24T08:35:17"/>
        <d v="2001-05-24T08:35:19"/>
        <d v="2001-05-24T08:35:20"/>
        <d v="2001-05-24T08:35:24"/>
        <d v="2001-05-24T08:35:25"/>
        <d v="2001-05-24T08:35:30"/>
        <d v="2001-05-24T08:35:32"/>
        <d v="2001-05-24T08:35:34"/>
        <d v="2001-05-24T08:35:37"/>
        <d v="2001-05-24T08:35:39"/>
        <d v="2001-05-24T08:35:40"/>
        <d v="2001-05-24T08:35:44"/>
        <d v="2001-05-24T08:35:45"/>
        <d v="2001-05-24T08:35:46"/>
        <d v="2001-05-24T08:35:47"/>
        <d v="2001-05-24T08:35:52"/>
        <d v="2001-05-24T08:35:53"/>
        <d v="2001-05-24T08:35:56"/>
        <d v="2001-05-24T08:35:57"/>
        <d v="2001-05-24T08:36:02"/>
        <d v="2001-05-24T08:36:07"/>
        <d v="2001-05-24T08:36:12"/>
        <d v="2001-05-24T08:36:18"/>
        <d v="2001-05-24T08:36:26"/>
        <d v="2001-05-24T08:36:31"/>
        <d v="2001-05-24T08:36:35"/>
        <d v="2001-05-24T08:36:36"/>
        <d v="2001-05-24T08:36:44"/>
        <d v="2001-05-24T08:36:45"/>
        <d v="2001-05-24T08:36:46"/>
        <d v="2001-05-24T08:36:48"/>
        <d v="2001-05-24T08:36:52"/>
        <d v="2001-05-24T08:36:53"/>
        <d v="2001-05-24T08:36:54"/>
        <d v="2001-05-24T08:37:00"/>
        <d v="2001-05-24T08:37:02"/>
        <d v="2001-05-24T08:37:04"/>
        <d v="2001-05-24T08:37:05"/>
        <d v="2001-05-24T08:37:06"/>
        <d v="2001-05-24T08:37:10"/>
        <d v="2001-05-24T08:37:11"/>
        <d v="2001-05-24T08:37:12"/>
        <d v="2001-05-24T08:37:18"/>
        <d v="2001-05-24T08:37:19"/>
        <d v="2001-05-24T08:37:24"/>
        <d v="2001-05-24T08:37:26"/>
        <d v="2001-05-24T08:37:28"/>
        <d v="2001-05-24T08:37:31"/>
        <d v="2001-05-24T08:37:33"/>
        <d v="2001-05-24T08:37:34"/>
        <d v="2001-05-24T08:37:35"/>
        <d v="2001-05-24T08:37:37"/>
        <d v="2001-05-24T08:37:39"/>
        <d v="2001-05-24T08:37:40"/>
        <d v="2001-05-24T08:37:44"/>
        <d v="2001-05-24T08:37:45"/>
        <d v="2001-05-24T08:37:47"/>
        <d v="2001-05-24T08:37:48"/>
        <d v="2001-05-24T08:37:50"/>
        <d v="2001-05-24T08:37:52"/>
        <d v="2001-05-24T08:37:53"/>
        <d v="2001-05-24T08:37:54"/>
        <d v="2001-05-24T08:37:57"/>
        <d v="2001-05-24T08:37:58"/>
        <d v="2001-05-24T08:37:59"/>
        <d v="2001-05-24T08:38:00"/>
        <d v="2001-05-24T08:38:01"/>
        <d v="2001-05-24T08:38:03"/>
        <d v="2001-05-24T08:38:11"/>
        <d v="2001-05-24T08:38:12"/>
        <d v="2001-05-24T08:38:13"/>
        <d v="2001-05-24T08:38:15"/>
        <d v="2001-05-24T08:38:16"/>
        <d v="2001-05-24T08:38:18"/>
        <d v="2001-05-24T08:38:19"/>
        <d v="2001-05-24T08:38:21"/>
        <d v="2001-05-24T08:38:25"/>
        <d v="2001-05-24T08:38:30"/>
        <d v="2001-05-24T08:38:33"/>
        <d v="2001-05-24T08:38:37"/>
        <d v="2001-05-24T08:38:38"/>
        <d v="2001-05-24T08:38:44"/>
        <d v="2001-05-24T08:38:52"/>
        <d v="2001-05-24T08:38:53"/>
        <d v="2001-05-24T08:38:57"/>
        <d v="2001-05-24T08:38:58"/>
        <d v="2001-05-24T08:38:59"/>
        <d v="2001-05-24T08:39:00"/>
        <d v="2001-05-24T08:39:01"/>
        <d v="2001-05-24T08:39:03"/>
        <d v="2001-05-24T08:39:04"/>
        <d v="2001-05-24T08:39:07"/>
        <d v="2001-05-24T08:39:09"/>
        <d v="2001-05-24T08:39:10"/>
        <d v="2001-05-24T08:39:12"/>
        <d v="2001-05-24T08:39:14"/>
        <d v="2001-05-24T08:39:16"/>
        <d v="2001-05-24T08:39:17"/>
        <d v="2001-05-24T08:39:18"/>
        <d v="2001-05-24T08:39:20"/>
        <d v="2001-05-24T08:39:26"/>
        <d v="2001-05-24T08:39:30"/>
        <d v="2001-05-24T08:39:31"/>
        <d v="2001-05-24T08:39:32"/>
        <d v="2001-05-24T08:39:34"/>
        <d v="2001-05-24T08:39:36"/>
        <d v="2001-05-24T08:39:37"/>
        <d v="2001-05-24T08:39:38"/>
        <d v="2001-05-24T08:39:40"/>
        <d v="2001-05-24T08:39:41"/>
        <d v="2001-05-24T08:39:42"/>
        <d v="2001-05-24T08:39:43"/>
        <d v="2001-05-24T08:39:46"/>
        <d v="2001-05-24T08:39:48"/>
        <d v="2001-05-24T08:39:49"/>
        <d v="2001-05-24T08:39:50"/>
        <d v="2001-05-24T08:39:52"/>
        <d v="2001-05-24T08:39:54"/>
        <d v="2001-05-24T08:39:56"/>
        <d v="2001-05-24T08:39:57"/>
        <d v="2001-05-24T08:40:02"/>
        <d v="2001-05-24T08:40:04"/>
        <d v="2001-05-24T08:40:05"/>
        <d v="2001-05-24T08:40:07"/>
        <d v="2001-05-24T08:40:08"/>
        <d v="2001-05-24T08:40:10"/>
        <d v="2001-05-24T08:40:11"/>
        <d v="2001-05-24T08:40:14"/>
        <d v="2001-05-24T08:40:18"/>
        <d v="2001-05-24T08:40:30"/>
        <d v="2001-05-24T08:40:34"/>
        <d v="2001-05-24T08:40:35"/>
        <d v="2001-05-24T08:40:36"/>
        <d v="2001-05-24T08:40:37"/>
        <d v="2001-05-24T08:40:39"/>
        <d v="2001-05-24T08:40:41"/>
        <d v="2001-05-24T08:40:43"/>
        <d v="2001-05-24T08:40:48"/>
        <d v="2001-05-24T08:40:49"/>
        <d v="2001-05-24T08:40:51"/>
        <d v="2001-05-24T08:40:54"/>
        <d v="2001-05-24T08:40:58"/>
        <d v="2001-05-24T08:41:00"/>
        <d v="2001-05-24T08:41:03"/>
        <d v="2001-05-24T08:41:05"/>
        <d v="2001-05-24T08:41:06"/>
        <d v="2001-05-24T08:41:12"/>
        <d v="2001-05-24T08:41:15"/>
        <d v="2001-05-24T08:41:17"/>
        <d v="2001-05-24T08:41:18"/>
        <d v="2001-05-24T08:41:23"/>
        <d v="2001-05-24T08:41:32"/>
        <d v="2001-05-24T08:41:34"/>
        <d v="2001-05-24T08:41:35"/>
        <d v="2001-05-24T08:41:36"/>
        <d v="2001-05-24T08:41:39"/>
        <d v="2001-05-24T08:41:40"/>
        <d v="2001-05-24T08:41:43"/>
        <d v="2001-05-24T08:41:44"/>
        <d v="2001-05-24T08:41:46"/>
        <d v="2001-05-24T08:41:48"/>
        <d v="2001-05-24T08:41:56"/>
        <d v="2001-05-24T08:42:00"/>
        <d v="2001-05-24T08:42:02"/>
        <d v="2001-05-24T08:42:06"/>
        <d v="2001-05-24T08:42:09"/>
        <d v="2001-05-24T08:42:10"/>
        <d v="2001-05-24T08:42:14"/>
        <d v="2001-05-24T08:42:16"/>
        <d v="2001-05-24T08:42:17"/>
        <d v="2001-05-24T08:42:18"/>
        <d v="2001-05-24T08:42:19"/>
        <d v="2001-05-24T08:42:20"/>
        <d v="2001-05-24T08:42:23"/>
        <d v="2001-05-24T08:42:28"/>
        <d v="2001-05-24T08:42:38"/>
        <d v="2001-05-24T08:42:40"/>
        <d v="2001-05-24T08:42:42"/>
        <d v="2001-05-24T08:42:47"/>
        <d v="2001-05-24T08:42:52"/>
        <d v="2001-05-24T08:42:53"/>
        <d v="2001-05-24T08:42:55"/>
        <d v="2001-05-24T08:42:58"/>
        <d v="2001-05-24T08:42:59"/>
        <d v="2001-05-24T08:43:00"/>
        <d v="2001-05-24T08:43:02"/>
        <d v="2001-05-24T08:43:08"/>
        <d v="2001-05-24T08:43:11"/>
        <d v="2001-05-24T08:43:12"/>
        <d v="2001-05-24T08:43:18"/>
        <d v="2001-05-24T08:43:24"/>
        <d v="2001-05-24T08:43:26"/>
        <d v="2001-05-24T08:43:31"/>
        <d v="2001-05-24T08:43:33"/>
        <d v="2001-05-24T08:43:35"/>
        <d v="2001-05-24T08:43:38"/>
        <d v="2001-05-24T08:43:42"/>
        <d v="2001-05-24T08:43:43"/>
        <d v="2001-05-24T08:43:45"/>
        <d v="2001-05-24T08:43:49"/>
        <d v="2001-05-24T08:43:53"/>
        <d v="2001-05-24T08:44:00"/>
        <d v="2001-05-24T08:44:03"/>
        <d v="2001-05-24T08:44:06"/>
        <d v="2001-05-24T08:44:07"/>
        <d v="2001-05-24T08:44:12"/>
        <d v="2001-05-24T08:44:14"/>
        <d v="2001-05-24T08:44:17"/>
        <d v="2001-05-24T08:44:26"/>
        <d v="2001-05-24T08:44:30"/>
        <d v="2001-05-24T08:44:31"/>
        <d v="2001-05-24T08:44:34"/>
        <d v="2001-05-24T08:44:37"/>
        <d v="2001-05-24T08:44:38"/>
        <d v="2001-05-24T08:44:39"/>
        <d v="2001-05-24T08:44:42"/>
        <d v="2001-05-24T08:44:45"/>
        <d v="2001-05-24T08:44:48"/>
        <d v="2001-05-24T08:44:55"/>
        <d v="2001-05-24T08:44:59"/>
        <d v="2001-05-24T08:45:05"/>
        <d v="2001-05-24T08:45:06"/>
        <d v="2001-05-24T08:45:09"/>
        <d v="2001-05-24T08:45:10"/>
        <d v="2001-05-24T08:45:11"/>
        <d v="2001-05-24T08:45:12"/>
        <d v="2001-05-24T08:45:15"/>
        <d v="2001-05-24T08:45:21"/>
        <d v="2001-05-24T08:45:22"/>
        <d v="2001-05-24T08:45:24"/>
        <d v="2001-05-24T08:45:26"/>
        <d v="2001-05-24T08:45:27"/>
        <d v="2001-05-24T08:45:29"/>
        <d v="2001-05-24T08:45:30"/>
        <d v="2001-05-24T08:45:31"/>
        <d v="2001-05-24T08:45:36"/>
        <d v="2001-05-24T08:45:37"/>
        <d v="2001-05-24T08:45:38"/>
        <d v="2001-05-24T08:45:41"/>
        <d v="2001-05-24T08:45:45"/>
        <d v="2001-05-24T08:46:01"/>
        <d v="2001-05-24T08:46:05"/>
        <d v="2001-05-24T08:46:07"/>
        <d v="2001-05-24T08:46:09"/>
        <d v="2001-05-24T08:46:12"/>
        <d v="2001-05-24T08:46:17"/>
        <d v="2001-05-24T08:46:21"/>
        <d v="2001-05-24T08:46:26"/>
        <d v="2001-05-24T08:46:29"/>
        <d v="2001-05-24T08:46:31"/>
        <d v="2001-05-24T08:46:35"/>
        <d v="2001-05-24T08:46:36"/>
        <d v="2001-05-24T08:46:37"/>
        <d v="2001-05-24T08:46:38"/>
        <d v="2001-05-24T08:46:41"/>
        <d v="2001-05-24T08:46:44"/>
        <d v="2001-05-24T08:46:45"/>
        <d v="2001-05-24T08:46:48"/>
        <d v="2001-05-24T08:46:51"/>
        <d v="2001-05-24T08:46:52"/>
        <d v="2001-05-24T08:46:54"/>
        <d v="2001-05-24T08:46:59"/>
        <d v="2001-05-24T08:47:00"/>
        <d v="2001-05-24T08:47:01"/>
        <d v="2001-05-24T08:47:02"/>
        <d v="2001-05-24T08:47:05"/>
        <d v="2001-05-24T08:47:15"/>
        <d v="2001-05-24T08:47:16"/>
        <d v="2001-05-24T08:47:19"/>
        <d v="2001-05-24T08:47:21"/>
        <d v="2001-05-24T08:47:23"/>
        <d v="2001-05-24T08:47:29"/>
        <d v="2001-05-24T08:47:31"/>
        <d v="2001-05-24T08:47:37"/>
        <d v="2001-05-24T08:47:39"/>
        <d v="2001-05-24T08:47:45"/>
        <d v="2001-05-24T08:47:49"/>
        <d v="2001-05-24T08:47:50"/>
        <d v="2001-05-24T08:47:51"/>
        <d v="2001-05-24T08:47:52"/>
        <d v="2001-05-24T08:47:54"/>
        <d v="2001-05-24T08:47:56"/>
        <d v="2001-05-24T08:47:57"/>
        <d v="2001-05-24T08:47:59"/>
        <d v="2001-05-24T08:48:02"/>
        <d v="2001-05-24T08:48:03"/>
        <d v="2001-05-24T08:48:05"/>
        <d v="2001-05-24T08:48:06"/>
        <d v="2001-05-24T08:48:09"/>
        <d v="2001-05-24T08:48:10"/>
        <d v="2001-05-24T08:48:11"/>
        <d v="2001-05-24T08:48:12"/>
        <d v="2001-05-24T08:48:15"/>
        <d v="2001-05-24T08:48:16"/>
        <d v="2001-05-24T08:48:18"/>
        <d v="2001-05-24T08:48:19"/>
        <d v="2001-05-24T08:48:25"/>
        <d v="2001-05-24T08:48:30"/>
        <d v="2001-05-24T08:48:31"/>
        <d v="2001-05-24T08:48:32"/>
        <d v="2001-05-24T08:48:34"/>
        <d v="2001-05-24T08:48:42"/>
        <d v="2001-05-24T08:48:44"/>
        <d v="2001-05-24T08:48:49"/>
        <d v="2001-05-24T08:48:50"/>
        <d v="2001-05-24T08:48:54"/>
        <d v="2001-05-24T08:48:56"/>
        <d v="2001-05-24T08:48:57"/>
        <d v="2001-05-24T08:48:59"/>
        <d v="2001-05-24T08:49:01"/>
        <d v="2001-05-24T08:49:03"/>
        <d v="2001-05-24T08:49:05"/>
        <d v="2001-05-24T08:49:07"/>
        <d v="2001-05-24T08:49:09"/>
        <d v="2001-05-24T08:49:12"/>
        <d v="2001-05-24T08:49:16"/>
        <d v="2001-05-24T08:49:17"/>
        <d v="2001-05-24T08:49:25"/>
        <d v="2001-05-24T08:49:26"/>
        <d v="2001-05-24T08:49:29"/>
        <d v="2001-05-24T08:49:30"/>
        <d v="2001-05-24T08:49:31"/>
        <d v="2001-05-24T08:49:33"/>
        <d v="2001-05-24T08:49:36"/>
        <d v="2001-05-24T08:49:44"/>
        <d v="2001-05-24T08:49:48"/>
        <d v="2001-05-24T08:49:49"/>
        <d v="2001-05-24T08:49:50"/>
        <d v="2001-05-24T08:49:54"/>
        <d v="2001-05-24T08:49:55"/>
        <d v="2001-05-24T08:49:58"/>
        <d v="2001-05-24T08:49:59"/>
        <d v="2001-05-24T08:50:00"/>
        <d v="2001-05-24T08:50:02"/>
        <d v="2001-05-24T08:50:03"/>
        <d v="2001-05-24T08:50:05"/>
        <d v="2001-05-24T08:50:06"/>
        <d v="2001-05-24T08:50:07"/>
        <d v="2001-05-24T08:50:08"/>
        <d v="2001-05-24T08:50:09"/>
        <d v="2001-05-24T08:50:11"/>
        <d v="2001-05-24T08:50:12"/>
        <d v="2001-05-24T08:50:16"/>
        <d v="2001-05-24T08:50:17"/>
        <d v="2001-05-24T08:50:19"/>
        <d v="2001-05-24T08:50:22"/>
        <d v="2001-05-24T08:50:23"/>
        <d v="2001-05-24T08:50:25"/>
        <d v="2001-05-24T08:50:29"/>
        <d v="2001-05-24T08:50:30"/>
        <d v="2001-05-24T08:50:31"/>
        <d v="2001-05-24T08:50:32"/>
        <d v="2001-05-24T08:50:33"/>
        <d v="2001-05-24T08:50:35"/>
        <d v="2001-05-24T08:50:43"/>
        <d v="2001-05-24T08:50:46"/>
        <d v="2001-05-24T08:50:49"/>
        <d v="2001-05-24T08:50:50"/>
        <d v="2001-05-24T08:50:51"/>
        <d v="2001-05-24T08:50:53"/>
        <d v="2001-05-24T08:50:56"/>
        <d v="2001-05-24T08:50:58"/>
        <d v="2001-05-24T08:51:01"/>
        <d v="2001-05-24T08:51:02"/>
        <d v="2001-05-24T08:51:08"/>
        <d v="2001-05-24T08:51:10"/>
        <d v="2001-05-24T08:51:11"/>
        <d v="2001-05-24T08:51:19"/>
        <d v="2001-05-24T08:51:20"/>
        <d v="2001-05-24T08:51:24"/>
        <d v="2001-05-24T08:51:28"/>
        <d v="2001-05-24T08:51:29"/>
        <d v="2001-05-24T08:51:31"/>
        <d v="2001-05-24T08:51:36"/>
        <d v="2001-05-24T08:51:37"/>
        <d v="2001-05-24T08:51:39"/>
        <d v="2001-05-24T08:51:40"/>
        <d v="2001-05-24T08:51:43"/>
        <d v="2001-05-24T08:51:44"/>
        <d v="2001-05-24T08:51:45"/>
        <d v="2001-05-24T08:51:46"/>
        <d v="2001-05-24T08:51:47"/>
        <d v="2001-05-24T08:51:48"/>
        <d v="2001-05-24T08:51:55"/>
        <d v="2001-05-24T08:51:56"/>
        <d v="2001-05-24T08:51:57"/>
        <d v="2001-05-24T08:52:00"/>
        <d v="2001-05-24T08:52:01"/>
        <d v="2001-05-24T08:52:02"/>
        <d v="2001-05-24T08:52:05"/>
        <d v="2001-05-24T08:52:07"/>
        <d v="2001-05-24T08:52:08"/>
        <d v="2001-05-24T08:52:09"/>
        <d v="2001-05-24T08:52:10"/>
        <d v="2001-05-24T08:52:11"/>
        <d v="2001-05-24T08:52:13"/>
        <d v="2001-05-24T08:52:14"/>
        <d v="2001-05-24T08:52:15"/>
        <d v="2001-05-24T08:52:18"/>
        <d v="2001-05-24T08:52:20"/>
        <d v="2001-05-24T08:52:22"/>
        <d v="2001-05-24T08:52:24"/>
        <d v="2001-05-24T08:52:26"/>
        <d v="2001-05-24T08:52:27"/>
        <d v="2001-05-24T08:52:28"/>
        <d v="2001-05-24T08:52:31"/>
        <d v="2001-05-24T08:52:32"/>
        <d v="2001-05-24T08:52:36"/>
        <d v="2001-05-24T08:52:40"/>
        <d v="2001-05-24T08:52:42"/>
        <d v="2001-05-24T08:52:44"/>
        <d v="2001-05-24T08:52:47"/>
        <d v="2001-05-24T08:52:48"/>
        <d v="2001-05-24T08:52:49"/>
        <d v="2001-05-24T08:52:51"/>
        <d v="2001-05-24T08:52:57"/>
        <d v="2001-05-24T08:52:59"/>
        <d v="2001-05-24T08:53:00"/>
        <d v="2001-05-24T08:53:06"/>
        <d v="2001-05-24T08:53:08"/>
        <d v="2001-05-24T08:53:09"/>
        <d v="2001-05-24T08:53:10"/>
        <d v="2001-05-24T08:53:11"/>
        <d v="2001-05-24T08:53:15"/>
        <d v="2001-05-24T08:53:17"/>
        <d v="2001-05-24T08:53:18"/>
        <d v="2001-05-24T08:53:20"/>
        <d v="2001-05-24T08:53:21"/>
        <d v="2001-05-24T08:53:26"/>
        <d v="2001-05-24T08:53:28"/>
        <d v="2001-05-24T08:53:29"/>
        <d v="2001-05-24T08:53:32"/>
        <d v="2001-05-24T08:53:34"/>
        <d v="2001-05-24T08:53:35"/>
        <d v="2001-05-24T08:53:38"/>
        <d v="2001-05-24T08:53:39"/>
        <d v="2001-05-24T08:53:41"/>
        <d v="2001-05-24T08:53:44"/>
        <d v="2001-05-24T08:53:46"/>
        <d v="2001-05-24T08:53:47"/>
        <d v="2001-05-24T08:53:49"/>
        <d v="2001-05-24T08:53:52"/>
        <d v="2001-05-24T08:53:53"/>
        <d v="2001-05-24T08:53:54"/>
        <d v="2001-05-24T08:53:55"/>
        <d v="2001-05-24T08:53:57"/>
        <d v="2001-05-24T08:53:58"/>
        <d v="2001-05-24T08:53:59"/>
        <d v="2001-05-24T08:54:00"/>
        <d v="2001-05-24T08:54:07"/>
        <d v="2001-05-24T08:54:09"/>
        <d v="2001-05-24T08:54:10"/>
        <d v="2001-05-24T08:54:12"/>
        <d v="2001-05-24T08:54:13"/>
        <d v="2001-05-24T08:54:14"/>
        <d v="2001-05-24T08:54:22"/>
        <d v="2001-05-24T08:54:27"/>
        <d v="2001-05-24T08:54:35"/>
        <d v="2001-05-24T08:54:37"/>
        <d v="2001-05-24T08:54:39"/>
        <d v="2001-05-24T08:54:40"/>
        <d v="2001-05-24T08:54:42"/>
        <d v="2001-05-24T08:54:43"/>
        <d v="2001-05-24T08:54:44"/>
        <d v="2001-05-24T08:54:48"/>
        <d v="2001-05-24T08:54:49"/>
        <d v="2001-05-24T08:54:50"/>
        <d v="2001-05-24T08:54:55"/>
        <d v="2001-05-24T08:54:56"/>
        <d v="2001-05-24T08:54:59"/>
        <d v="2001-05-24T08:55:01"/>
        <d v="2001-05-24T08:55:02"/>
        <d v="2001-05-24T08:55:04"/>
        <d v="2001-05-24T08:55:05"/>
        <d v="2001-05-24T08:55:06"/>
        <d v="2001-05-24T08:55:07"/>
        <d v="2001-05-24T08:55:08"/>
        <d v="2001-05-24T08:55:19"/>
        <d v="2001-05-24T08:55:21"/>
        <d v="2001-05-24T08:55:23"/>
        <d v="2001-05-24T08:55:29"/>
        <d v="2001-05-24T08:55:31"/>
        <d v="2001-05-24T08:55:43"/>
        <d v="2001-05-24T08:55:44"/>
        <d v="2001-05-24T08:55:48"/>
        <d v="2001-05-24T08:55:50"/>
        <d v="2001-05-24T08:55:52"/>
        <d v="2001-05-24T08:55:53"/>
        <d v="2001-05-24T08:55:55"/>
        <d v="2001-05-24T08:56:01"/>
        <d v="2001-05-24T08:56:02"/>
        <d v="2001-05-24T08:56:03"/>
        <d v="2001-05-24T08:56:09"/>
        <d v="2001-05-24T08:56:11"/>
        <d v="2001-05-24T08:56:14"/>
        <d v="2001-05-24T08:56:21"/>
        <d v="2001-05-24T08:56:22"/>
        <d v="2001-05-24T08:56:24"/>
        <d v="2001-05-24T08:56:25"/>
        <d v="2001-05-24T08:56:26"/>
        <d v="2001-05-24T08:56:29"/>
        <d v="2001-05-24T08:56:30"/>
        <d v="2001-05-24T08:56:37"/>
        <d v="2001-05-24T08:56:39"/>
        <d v="2001-05-24T08:56:43"/>
        <d v="2001-05-24T08:56:44"/>
        <d v="2001-05-24T08:56:46"/>
        <d v="2001-05-24T08:56:51"/>
        <d v="2001-05-24T08:56:58"/>
        <d v="2001-05-24T08:57:03"/>
        <d v="2001-05-24T08:57:14"/>
        <d v="2001-05-24T08:57:19"/>
        <d v="2001-05-24T08:57:21"/>
        <d v="2001-05-24T08:57:23"/>
        <d v="2001-05-24T08:57:26"/>
        <d v="2001-05-24T08:57:27"/>
        <d v="2001-05-24T08:57:29"/>
        <d v="2001-05-24T08:57:31"/>
        <d v="2001-05-24T08:57:32"/>
        <d v="2001-05-24T08:57:37"/>
        <d v="2001-05-24T08:57:39"/>
        <d v="2001-05-24T08:57:40"/>
        <d v="2001-05-24T08:57:42"/>
        <d v="2001-05-24T08:57:44"/>
        <d v="2001-05-24T08:57:45"/>
        <d v="2001-05-24T08:57:47"/>
        <d v="2001-05-24T08:57:52"/>
        <d v="2001-05-24T08:57:53"/>
        <d v="2001-05-24T08:58:03"/>
        <d v="2001-05-24T08:58:07"/>
        <d v="2001-05-24T08:58:13"/>
        <d v="2001-05-24T08:58:17"/>
        <d v="2001-05-24T08:58:21"/>
        <d v="2001-05-24T08:58:22"/>
        <d v="2001-05-24T08:58:23"/>
        <d v="2001-05-24T08:58:24"/>
        <d v="2001-05-24T08:58:25"/>
        <d v="2001-05-24T08:58:26"/>
        <d v="2001-05-24T08:58:27"/>
        <d v="2001-05-24T08:58:28"/>
        <d v="2001-05-24T08:58:31"/>
        <d v="2001-05-24T08:58:35"/>
        <d v="2001-05-24T08:58:50"/>
        <d v="2001-05-24T08:58:51"/>
        <d v="2001-05-24T08:58:52"/>
        <d v="2001-05-24T08:58:59"/>
        <d v="2001-05-24T08:59:00"/>
        <d v="2001-05-24T08:59:01"/>
        <d v="2001-05-24T08:59:04"/>
        <d v="2001-05-24T08:59:07"/>
        <d v="2001-05-24T08:59:09"/>
        <d v="2001-05-24T08:59:15"/>
        <d v="2001-05-24T08:59:20"/>
        <d v="2001-05-24T08:59:23"/>
        <d v="2001-05-24T08:59:25"/>
        <d v="2001-05-24T08:59:28"/>
        <d v="2001-05-24T08:59:29"/>
        <d v="2001-05-24T08:59:30"/>
        <d v="2001-05-24T08:59:32"/>
        <d v="2001-05-24T08:59:38"/>
        <d v="2001-05-24T08:59:43"/>
        <d v="2001-05-24T08:59:45"/>
        <d v="2001-05-24T08:59:46"/>
        <d v="2001-05-24T08:59:48"/>
        <d v="2001-05-24T08:59:49"/>
        <d v="2001-05-24T08:59:53"/>
        <d v="2001-05-24T09:00:03"/>
        <d v="2001-05-24T09:00:08"/>
        <d v="2001-05-24T09:00:11"/>
        <d v="2001-05-24T09:00:13"/>
        <d v="2001-05-24T09:00:14"/>
        <d v="2001-05-24T09:00:15"/>
        <d v="2001-05-24T09:00:17"/>
        <d v="2001-05-24T09:00:21"/>
        <d v="2001-05-24T09:00:23"/>
        <d v="2001-05-24T09:00:26"/>
        <d v="2001-05-24T09:00:28"/>
        <d v="2001-05-24T09:00:30"/>
        <d v="2001-05-24T09:00:31"/>
        <d v="2001-05-24T09:00:32"/>
        <d v="2001-05-24T09:00:36"/>
        <d v="2001-05-24T09:00:37"/>
        <d v="2001-05-24T09:00:38"/>
        <d v="2001-05-24T09:00:41"/>
        <d v="2001-05-24T09:00:44"/>
        <d v="2001-05-24T09:00:45"/>
        <d v="2001-05-24T09:00:46"/>
        <d v="2001-05-24T09:00:50"/>
        <d v="2001-05-24T09:00:53"/>
        <d v="2001-05-24T09:00:54"/>
        <d v="2001-05-24T09:00:55"/>
        <d v="2001-05-24T09:00:57"/>
        <d v="2001-05-24T09:01:04"/>
        <d v="2001-05-24T09:01:05"/>
        <d v="2001-05-24T09:01:07"/>
        <d v="2001-05-24T09:01:08"/>
        <d v="2001-05-24T09:01:11"/>
        <d v="2001-05-24T09:01:13"/>
        <d v="2001-05-24T09:01:17"/>
        <d v="2001-05-24T09:01:18"/>
        <d v="2001-05-24T09:01:20"/>
        <d v="2001-05-24T09:01:21"/>
        <d v="2001-05-24T09:01:25"/>
        <d v="2001-05-24T09:01:30"/>
        <d v="2001-05-24T09:01:37"/>
        <d v="2001-05-24T09:01:38"/>
        <d v="2001-05-24T09:01:39"/>
        <d v="2001-05-24T09:01:42"/>
        <d v="2001-05-24T09:01:43"/>
        <d v="2001-05-24T09:01:49"/>
        <d v="2001-05-24T09:01:51"/>
        <d v="2001-05-24T09:01:52"/>
        <d v="2001-05-24T09:01:53"/>
        <d v="2001-05-24T09:01:54"/>
        <d v="2001-05-24T09:01:55"/>
        <d v="2001-05-24T09:01:56"/>
        <d v="2001-05-24T09:01:59"/>
        <d v="2001-05-24T09:02:00"/>
        <d v="2001-05-24T09:02:01"/>
        <d v="2001-05-24T09:02:11"/>
        <d v="2001-05-24T09:02:17"/>
        <d v="2001-05-24T09:02:18"/>
        <d v="2001-05-24T09:02:21"/>
        <d v="2001-05-24T09:02:27"/>
        <d v="2001-05-24T09:02:31"/>
        <d v="2001-05-24T09:02:32"/>
        <d v="2001-05-24T09:02:34"/>
        <d v="2001-05-24T09:02:35"/>
        <d v="2001-05-24T09:02:39"/>
        <d v="2001-05-24T09:02:42"/>
        <d v="2001-05-24T09:02:46"/>
        <d v="2001-05-24T09:02:47"/>
        <d v="2001-05-24T09:02:51"/>
        <d v="2001-05-24T09:02:52"/>
        <d v="2001-05-24T09:02:55"/>
        <d v="2001-05-24T09:02:59"/>
        <d v="2001-05-24T09:03:02"/>
        <d v="2001-05-24T09:03:15"/>
        <d v="2001-05-24T09:03:16"/>
        <d v="2001-05-24T09:03:18"/>
        <d v="2001-05-24T09:03:19"/>
        <d v="2001-05-24T09:03:21"/>
        <d v="2001-05-24T09:03:24"/>
        <d v="2001-05-24T09:03:28"/>
        <d v="2001-05-24T09:03:30"/>
        <d v="2001-05-24T09:03:34"/>
        <d v="2001-05-24T09:03:36"/>
        <d v="2001-05-24T09:03:39"/>
        <d v="2001-05-24T09:03:41"/>
        <d v="2001-05-24T09:03:43"/>
        <d v="2001-05-24T09:03:45"/>
        <d v="2001-05-24T09:03:46"/>
        <d v="2001-05-24T09:03:49"/>
        <d v="2001-05-24T09:03:51"/>
        <d v="2001-05-24T09:03:54"/>
        <d v="2001-05-24T09:03:57"/>
        <d v="2001-05-24T09:04:01"/>
        <d v="2001-05-24T09:04:02"/>
        <d v="2001-05-24T09:04:04"/>
        <d v="2001-05-24T09:04:06"/>
        <d v="2001-05-24T09:04:07"/>
        <d v="2001-05-24T09:04:09"/>
        <d v="2001-05-24T09:04:10"/>
        <d v="2001-05-24T09:04:11"/>
        <d v="2001-05-24T09:04:12"/>
        <d v="2001-05-24T09:04:13"/>
        <d v="2001-05-24T09:04:18"/>
        <d v="2001-05-24T09:04:19"/>
        <d v="2001-05-24T09:04:23"/>
        <d v="2001-05-24T09:04:24"/>
        <d v="2001-05-24T09:04:26"/>
        <d v="2001-05-24T09:04:27"/>
        <d v="2001-05-24T09:04:29"/>
        <d v="2001-05-24T09:04:31"/>
        <d v="2001-05-24T09:04:33"/>
        <d v="2001-05-24T09:04:35"/>
        <d v="2001-05-24T09:04:37"/>
        <d v="2001-05-24T09:04:39"/>
        <d v="2001-05-24T09:04:40"/>
        <d v="2001-05-24T09:04:42"/>
        <d v="2001-05-24T09:04:43"/>
        <d v="2001-05-24T09:04:44"/>
        <d v="2001-05-24T09:04:46"/>
        <d v="2001-05-24T09:04:47"/>
        <d v="2001-05-24T09:04:50"/>
        <d v="2001-05-24T09:04:54"/>
        <d v="2001-05-24T09:04:55"/>
        <d v="2001-05-24T09:04:56"/>
        <d v="2001-05-24T09:04:59"/>
        <d v="2001-05-24T09:05:00"/>
        <d v="2001-05-24T09:05:03"/>
        <d v="2001-05-24T09:05:04"/>
        <d v="2001-05-24T09:05:05"/>
        <d v="2001-05-24T09:05:06"/>
        <d v="2001-05-24T09:05:10"/>
        <d v="2001-05-24T09:05:11"/>
        <d v="2001-05-24T09:05:12"/>
        <d v="2001-05-24T09:05:23"/>
        <d v="2001-05-24T09:05:26"/>
        <d v="2001-05-24T09:05:28"/>
        <d v="2001-05-24T09:05:30"/>
        <d v="2001-05-24T09:05:33"/>
        <d v="2001-05-24T09:05:39"/>
        <d v="2001-05-24T09:05:40"/>
        <d v="2001-05-24T09:05:44"/>
        <d v="2001-05-24T09:05:46"/>
        <d v="2001-05-24T09:05:48"/>
        <d v="2001-05-24T09:05:50"/>
        <d v="2001-05-24T09:05:51"/>
        <d v="2001-05-24T09:05:54"/>
        <d v="2001-05-24T09:05:57"/>
        <d v="2001-05-24T09:06:00"/>
        <d v="2001-05-24T09:06:03"/>
        <d v="2001-05-24T09:06:07"/>
        <d v="2001-05-24T09:06:08"/>
        <d v="2001-05-24T09:06:09"/>
        <d v="2001-05-24T09:06:10"/>
        <d v="2001-05-24T09:06:13"/>
        <d v="2001-05-24T09:06:15"/>
        <d v="2001-05-24T09:06:19"/>
        <d v="2001-05-24T09:06:21"/>
        <d v="2001-05-24T09:06:22"/>
        <d v="2001-05-24T09:06:24"/>
        <d v="2001-05-24T09:06:27"/>
        <d v="2001-05-24T09:06:33"/>
        <d v="2001-05-24T09:06:36"/>
        <d v="2001-05-24T09:06:37"/>
        <d v="2001-05-24T09:06:39"/>
        <d v="2001-05-24T09:06:40"/>
        <d v="2001-05-24T09:06:42"/>
        <d v="2001-05-24T09:06:43"/>
        <d v="2001-05-24T09:06:44"/>
        <d v="2001-05-24T09:06:45"/>
        <d v="2001-05-24T09:06:47"/>
        <d v="2001-05-24T09:06:49"/>
        <d v="2001-05-24T09:06:50"/>
        <d v="2001-05-24T09:06:53"/>
        <d v="2001-05-24T09:06:54"/>
        <d v="2001-05-24T09:06:56"/>
        <d v="2001-05-24T09:06:58"/>
        <d v="2001-05-24T09:07:00"/>
        <d v="2001-05-24T09:07:01"/>
        <d v="2001-05-24T09:07:02"/>
        <d v="2001-05-24T09:07:03"/>
        <d v="2001-05-24T09:07:04"/>
        <d v="2001-05-24T09:07:07"/>
        <d v="2001-05-24T09:07:12"/>
        <d v="2001-05-24T09:07:13"/>
        <d v="2001-05-24T09:07:16"/>
        <d v="2001-05-24T09:07:17"/>
        <d v="2001-05-24T09:07:18"/>
        <d v="2001-05-24T09:07:19"/>
        <d v="2001-05-24T09:07:20"/>
        <d v="2001-05-24T09:07:21"/>
        <d v="2001-05-24T09:07:24"/>
        <d v="2001-05-24T09:07:25"/>
        <d v="2001-05-24T09:07:28"/>
        <d v="2001-05-24T09:07:30"/>
        <d v="2001-05-24T09:07:35"/>
        <d v="2001-05-24T09:07:36"/>
        <d v="2001-05-24T09:07:40"/>
        <d v="2001-05-24T09:07:44"/>
        <d v="2001-05-24T09:07:52"/>
        <d v="2001-05-24T09:07:54"/>
        <d v="2001-05-24T09:07:58"/>
        <d v="2001-05-24T09:08:01"/>
        <d v="2001-05-24T09:08:02"/>
        <d v="2001-05-24T09:08:03"/>
        <d v="2001-05-24T09:08:04"/>
        <d v="2001-05-24T09:08:06"/>
        <d v="2001-05-24T09:08:08"/>
        <d v="2001-05-24T09:08:13"/>
        <d v="2001-05-24T09:08:14"/>
        <d v="2001-05-24T09:08:15"/>
        <d v="2001-05-24T09:08:18"/>
        <d v="2001-05-24T09:08:21"/>
        <d v="2001-05-24T09:08:26"/>
        <d v="2001-05-24T09:08:31"/>
        <d v="2001-05-24T09:08:35"/>
        <d v="2001-05-24T09:08:44"/>
        <d v="2001-05-24T09:08:45"/>
        <d v="2001-05-24T09:08:46"/>
        <d v="2001-05-24T09:08:52"/>
        <d v="2001-05-24T09:08:55"/>
        <d v="2001-05-24T09:08:57"/>
        <d v="2001-05-24T09:09:00"/>
        <d v="2001-05-24T09:09:01"/>
        <d v="2001-05-24T09:09:03"/>
        <d v="2001-05-24T09:09:04"/>
        <d v="2001-05-24T09:09:07"/>
        <d v="2001-05-24T09:09:18"/>
        <d v="2001-05-24T09:09:20"/>
        <d v="2001-05-24T09:09:21"/>
        <d v="2001-05-24T09:09:22"/>
        <d v="2001-05-24T09:09:23"/>
        <d v="2001-05-24T09:09:26"/>
        <d v="2001-05-24T09:09:30"/>
        <d v="2001-05-24T09:09:31"/>
        <d v="2001-05-24T09:09:32"/>
        <d v="2001-05-24T09:09:33"/>
        <d v="2001-05-24T09:09:34"/>
        <d v="2001-05-24T09:09:36"/>
        <d v="2001-05-24T09:09:39"/>
        <d v="2001-05-24T09:09:40"/>
        <d v="2001-05-24T09:09:41"/>
        <d v="2001-05-24T09:09:43"/>
        <d v="2001-05-24T09:09:45"/>
        <d v="2001-05-24T09:09:51"/>
        <d v="2001-05-24T09:10:06"/>
        <d v="2001-05-24T09:10:08"/>
        <d v="2001-05-24T09:10:09"/>
        <d v="2001-05-24T09:10:10"/>
        <d v="2001-05-24T09:10:16"/>
        <d v="2001-05-24T09:10:19"/>
        <d v="2001-05-24T09:10:21"/>
        <d v="2001-05-24T09:10:23"/>
        <d v="2001-05-24T09:10:24"/>
        <d v="2001-05-24T09:10:25"/>
        <d v="2001-05-24T09:10:29"/>
        <d v="2001-05-24T09:10:32"/>
        <d v="2001-05-24T09:10:34"/>
        <d v="2001-05-24T09:10:37"/>
        <d v="2001-05-24T09:10:40"/>
        <d v="2001-05-24T09:10:42"/>
        <d v="2001-05-24T09:10:44"/>
        <d v="2001-05-24T09:10:45"/>
        <d v="2001-05-24T09:10:48"/>
        <d v="2001-05-24T09:10:51"/>
        <d v="2001-05-24T09:10:52"/>
        <d v="2001-05-24T09:10:56"/>
        <d v="2001-05-24T09:10:57"/>
        <d v="2001-05-24T09:11:00"/>
        <d v="2001-05-24T09:11:01"/>
        <d v="2001-05-24T09:11:04"/>
        <d v="2001-05-24T09:11:06"/>
        <d v="2001-05-24T09:11:09"/>
        <d v="2001-05-24T09:11:12"/>
        <d v="2001-05-24T09:11:16"/>
        <d v="2001-05-24T09:11:19"/>
        <d v="2001-05-24T09:11:20"/>
        <d v="2001-05-24T09:11:21"/>
        <d v="2001-05-24T09:11:22"/>
        <d v="2001-05-24T09:11:27"/>
        <d v="2001-05-24T09:11:31"/>
        <d v="2001-05-24T09:11:33"/>
        <d v="2001-05-24T09:11:38"/>
        <d v="2001-05-24T09:11:42"/>
        <d v="2001-05-24T09:11:43"/>
        <d v="2001-05-24T09:11:47"/>
        <d v="2001-05-24T09:11:54"/>
        <d v="2001-05-24T09:11:55"/>
        <d v="2001-05-24T09:11:56"/>
        <d v="2001-05-24T09:11:57"/>
        <d v="2001-05-24T09:12:05"/>
        <d v="2001-05-24T09:12:11"/>
        <d v="2001-05-24T09:12:17"/>
        <d v="2001-05-24T09:12:29"/>
        <d v="2001-05-24T09:12:31"/>
        <d v="2001-05-24T09:12:32"/>
        <d v="2001-05-24T09:12:38"/>
        <d v="2001-05-24T09:12:40"/>
        <d v="2001-05-24T09:12:43"/>
        <d v="2001-05-24T09:12:47"/>
        <d v="2001-05-24T09:12:49"/>
        <d v="2001-05-24T09:12:50"/>
        <d v="2001-05-24T09:12:56"/>
        <d v="2001-05-24T09:12:58"/>
        <d v="2001-05-24T09:13:00"/>
        <d v="2001-05-24T09:13:04"/>
        <d v="2001-05-24T09:13:08"/>
        <d v="2001-05-24T09:13:09"/>
        <d v="2001-05-24T09:13:13"/>
        <d v="2001-05-24T09:13:16"/>
        <d v="2001-05-24T09:13:17"/>
        <d v="2001-05-24T09:13:19"/>
        <d v="2001-05-24T09:13:21"/>
        <d v="2001-05-24T09:13:22"/>
        <d v="2001-05-24T09:13:23"/>
        <d v="2001-05-24T09:13:25"/>
        <d v="2001-05-24T09:13:28"/>
        <d v="2001-05-24T09:13:29"/>
        <d v="2001-05-24T09:13:30"/>
        <d v="2001-05-24T09:13:32"/>
        <d v="2001-05-24T09:13:33"/>
        <d v="2001-05-24T09:13:35"/>
        <d v="2001-05-24T09:13:36"/>
        <d v="2001-05-24T09:13:37"/>
        <d v="2001-05-24T09:13:39"/>
        <d v="2001-05-24T09:13:42"/>
        <d v="2001-05-24T09:13:45"/>
        <d v="2001-05-24T09:13:46"/>
        <d v="2001-05-24T09:13:48"/>
        <d v="2001-05-24T09:13:50"/>
        <d v="2001-05-24T09:13:52"/>
        <d v="2001-05-24T09:13:54"/>
        <d v="2001-05-24T09:14:00"/>
        <d v="2001-05-24T09:14:03"/>
        <d v="2001-05-24T09:14:08"/>
        <d v="2001-05-24T09:14:11"/>
        <d v="2001-05-24T09:14:13"/>
        <d v="2001-05-24T09:14:18"/>
        <d v="2001-05-24T09:14:19"/>
        <d v="2001-05-24T09:14:21"/>
        <d v="2001-05-24T09:14:27"/>
        <d v="2001-05-24T09:14:28"/>
        <d v="2001-05-24T09:14:29"/>
        <d v="2001-05-24T09:14:30"/>
        <d v="2001-05-24T09:14:32"/>
        <d v="2001-05-24T09:14:35"/>
        <d v="2001-05-24T09:14:41"/>
        <d v="2001-05-24T09:14:48"/>
        <d v="2001-05-24T09:14:49"/>
        <d v="2001-05-24T09:14:54"/>
        <d v="2001-05-24T09:14:57"/>
        <d v="2001-05-24T09:14:58"/>
        <d v="2001-05-24T09:15:02"/>
        <d v="2001-05-24T09:15:03"/>
        <d v="2001-05-24T09:15:07"/>
        <d v="2001-05-24T09:15:08"/>
        <d v="2001-05-24T09:15:11"/>
        <d v="2001-05-24T09:15:13"/>
        <d v="2001-05-24T09:15:15"/>
        <d v="2001-05-24T09:15:16"/>
        <d v="2001-05-24T09:15:19"/>
        <d v="2001-05-24T09:15:23"/>
        <d v="2001-05-24T09:15:24"/>
        <d v="2001-05-24T09:15:26"/>
        <d v="2001-05-24T09:15:28"/>
        <d v="2001-05-24T09:15:32"/>
        <d v="2001-05-24T09:15:33"/>
        <d v="2001-05-24T09:15:34"/>
        <d v="2001-05-24T09:15:35"/>
        <d v="2001-05-24T09:15:39"/>
        <d v="2001-05-24T09:15:40"/>
        <d v="2001-05-24T09:15:41"/>
        <d v="2001-05-24T09:15:53"/>
        <d v="2001-05-24T09:15:54"/>
        <d v="2001-05-24T09:15:55"/>
        <d v="2001-05-24T09:15:58"/>
        <d v="2001-05-24T09:16:01"/>
        <d v="2001-05-24T09:16:03"/>
        <d v="2001-05-24T09:16:04"/>
        <d v="2001-05-24T09:16:07"/>
        <d v="2001-05-24T09:16:08"/>
        <d v="2001-05-24T09:16:11"/>
        <d v="2001-05-24T09:16:12"/>
        <d v="2001-05-24T09:16:16"/>
        <d v="2001-05-24T09:16:23"/>
        <d v="2001-05-24T09:16:25"/>
        <d v="2001-05-24T09:16:26"/>
        <d v="2001-05-24T09:16:28"/>
        <d v="2001-05-24T09:16:32"/>
        <d v="2001-05-24T09:16:33"/>
        <d v="2001-05-24T09:16:34"/>
        <d v="2001-05-24T09:16:36"/>
        <d v="2001-05-24T09:16:37"/>
        <d v="2001-05-24T09:16:42"/>
        <d v="2001-05-24T09:16:44"/>
        <d v="2001-05-24T09:16:48"/>
        <d v="2001-05-24T09:16:59"/>
        <d v="2001-05-24T09:17:05"/>
        <d v="2001-05-24T09:17:09"/>
        <d v="2001-05-24T09:17:10"/>
        <d v="2001-05-24T09:17:14"/>
        <d v="2001-05-24T09:17:17"/>
        <d v="2001-05-24T09:17:21"/>
        <d v="2001-05-24T09:17:22"/>
        <d v="2001-05-24T09:17:24"/>
        <d v="2001-05-24T09:17:26"/>
        <d v="2001-05-24T09:17:28"/>
        <d v="2001-05-24T09:17:32"/>
        <d v="2001-05-24T09:17:34"/>
        <d v="2001-05-24T09:17:39"/>
        <d v="2001-05-24T09:17:41"/>
        <d v="2001-05-24T09:17:50"/>
        <d v="2001-05-24T09:17:53"/>
        <d v="2001-05-24T09:17:55"/>
        <d v="2001-05-24T09:17:56"/>
        <d v="2001-05-24T09:17:58"/>
        <d v="2001-05-24T09:17:59"/>
        <d v="2001-05-24T09:18:00"/>
        <d v="2001-05-24T09:18:02"/>
        <d v="2001-05-24T09:18:04"/>
        <d v="2001-05-24T09:18:08"/>
        <d v="2001-05-24T09:18:12"/>
        <d v="2001-05-24T09:18:14"/>
        <d v="2001-05-24T09:18:16"/>
        <d v="2001-05-24T09:18:20"/>
        <d v="2001-05-24T09:18:22"/>
        <d v="2001-05-24T09:18:25"/>
        <d v="2001-05-24T09:18:28"/>
        <d v="2001-05-24T09:18:31"/>
        <d v="2001-05-24T09:18:32"/>
        <d v="2001-05-24T09:18:37"/>
        <d v="2001-05-24T09:18:38"/>
        <d v="2001-05-24T09:18:39"/>
        <d v="2001-05-24T09:18:41"/>
        <d v="2001-05-24T09:18:43"/>
        <d v="2001-05-24T09:18:45"/>
        <d v="2001-05-24T09:18:46"/>
        <d v="2001-05-24T09:18:47"/>
        <d v="2001-05-24T09:18:55"/>
        <d v="2001-05-24T09:18:59"/>
        <d v="2001-05-24T09:19:00"/>
        <d v="2001-05-24T09:19:01"/>
        <d v="2001-05-24T09:19:02"/>
        <d v="2001-05-24T09:19:09"/>
        <d v="2001-05-24T09:19:12"/>
        <d v="2001-05-24T09:19:17"/>
        <d v="2001-05-24T09:19:22"/>
        <d v="2001-05-24T09:19:25"/>
        <d v="2001-05-24T09:19:33"/>
        <d v="2001-05-24T09:19:35"/>
        <d v="2001-05-24T09:19:37"/>
        <d v="2001-05-24T09:19:38"/>
        <d v="2001-05-24T09:19:39"/>
        <d v="2001-05-24T09:19:42"/>
        <d v="2001-05-24T09:19:43"/>
        <d v="2001-05-24T09:19:45"/>
        <d v="2001-05-24T09:19:46"/>
        <d v="2001-05-24T09:19:48"/>
        <d v="2001-05-24T09:19:50"/>
        <d v="2001-05-24T09:19:56"/>
        <d v="2001-05-24T09:19:58"/>
        <d v="2001-05-24T09:20:02"/>
        <d v="2001-05-24T09:20:03"/>
        <d v="2001-05-24T09:20:04"/>
        <d v="2001-05-24T09:20:05"/>
        <d v="2001-05-24T09:20:06"/>
        <d v="2001-05-24T09:20:09"/>
        <d v="2001-05-24T09:20:12"/>
        <d v="2001-05-24T09:20:14"/>
        <d v="2001-05-24T09:20:16"/>
        <d v="2001-05-24T09:20:17"/>
        <d v="2001-05-24T09:20:18"/>
        <d v="2001-05-24T09:20:19"/>
        <d v="2001-05-24T09:20:22"/>
        <d v="2001-05-24T09:20:24"/>
        <d v="2001-05-24T09:20:28"/>
        <d v="2001-05-24T09:20:31"/>
        <d v="2001-05-24T09:20:33"/>
        <d v="2001-05-24T09:20:48"/>
        <d v="2001-05-24T09:20:49"/>
        <d v="2001-05-24T09:20:52"/>
        <d v="2001-05-24T09:20:56"/>
        <d v="2001-05-24T09:20:58"/>
        <d v="2001-05-24T09:20:59"/>
        <d v="2001-05-24T09:21:02"/>
        <d v="2001-05-24T09:21:05"/>
        <d v="2001-05-24T09:21:09"/>
        <d v="2001-05-24T09:21:11"/>
        <d v="2001-05-24T09:21:14"/>
        <d v="2001-05-24T09:21:19"/>
        <d v="2001-05-24T09:21:21"/>
        <d v="2001-05-24T09:21:25"/>
        <d v="2001-05-24T09:21:30"/>
        <d v="2001-05-24T09:21:31"/>
        <d v="2001-05-24T09:21:32"/>
        <d v="2001-05-24T09:21:37"/>
        <d v="2001-05-24T09:21:42"/>
        <d v="2001-05-24T09:21:44"/>
        <d v="2001-05-24T09:21:50"/>
        <d v="2001-05-24T09:21:51"/>
        <d v="2001-05-24T09:21:57"/>
        <d v="2001-05-24T09:21:58"/>
        <d v="2001-05-24T09:22:04"/>
        <d v="2001-05-24T09:22:05"/>
        <d v="2001-05-24T09:22:15"/>
        <d v="2001-05-24T09:22:17"/>
        <d v="2001-05-24T09:22:22"/>
        <d v="2001-05-24T09:22:26"/>
        <d v="2001-05-24T09:22:39"/>
        <d v="2001-05-24T09:22:40"/>
        <d v="2001-05-24T09:22:41"/>
        <d v="2001-05-24T09:22:42"/>
        <d v="2001-05-24T09:22:43"/>
        <d v="2001-05-24T09:22:44"/>
        <d v="2001-05-24T09:22:46"/>
        <d v="2001-05-24T09:22:48"/>
        <d v="2001-05-24T09:22:52"/>
        <d v="2001-05-24T09:22:57"/>
        <d v="2001-05-24T09:22:58"/>
        <d v="2001-05-24T09:23:09"/>
        <d v="2001-05-24T09:23:13"/>
        <d v="2001-05-24T09:23:18"/>
        <d v="2001-05-24T09:23:32"/>
        <d v="2001-05-24T09:23:33"/>
        <d v="2001-05-24T09:23:34"/>
        <d v="2001-05-24T09:23:35"/>
        <d v="2001-05-24T09:23:37"/>
        <d v="2001-05-24T09:23:40"/>
        <d v="2001-05-24T09:23:42"/>
        <d v="2001-05-24T09:23:45"/>
        <d v="2001-05-24T09:23:47"/>
        <d v="2001-05-24T09:23:52"/>
        <d v="2001-05-24T09:23:56"/>
        <d v="2001-05-24T09:23:57"/>
        <d v="2001-05-24T09:23:58"/>
        <d v="2001-05-24T09:24:15"/>
        <d v="2001-05-24T09:24:19"/>
        <d v="2001-05-24T09:24:21"/>
        <d v="2001-05-24T09:24:22"/>
        <d v="2001-05-24T09:24:26"/>
        <d v="2001-05-24T09:24:29"/>
        <d v="2001-05-24T09:24:35"/>
        <d v="2001-05-24T09:24:42"/>
        <d v="2001-05-24T09:24:43"/>
        <d v="2001-05-24T09:24:47"/>
        <d v="2001-05-24T09:24:48"/>
        <d v="2001-05-24T09:24:51"/>
        <d v="2001-05-24T09:24:54"/>
        <d v="2001-05-24T09:24:56"/>
        <d v="2001-05-24T09:25:00"/>
        <d v="2001-05-24T09:25:02"/>
        <d v="2001-05-24T09:25:03"/>
        <d v="2001-05-24T09:25:05"/>
        <d v="2001-05-24T09:25:10"/>
        <d v="2001-05-24T09:25:12"/>
        <d v="2001-05-24T09:25:13"/>
        <d v="2001-05-24T09:25:20"/>
        <d v="2001-05-24T09:25:22"/>
        <d v="2001-05-24T09:25:26"/>
        <d v="2001-05-24T09:25:27"/>
        <d v="2001-05-24T09:25:32"/>
        <d v="2001-05-24T09:25:35"/>
        <d v="2001-05-24T09:25:38"/>
        <d v="2001-05-24T09:25:40"/>
        <d v="2001-05-24T09:25:48"/>
        <d v="2001-05-24T09:25:49"/>
        <d v="2001-05-24T09:25:50"/>
        <d v="2001-05-24T09:25:53"/>
        <d v="2001-05-24T09:25:56"/>
        <d v="2001-05-24T09:26:05"/>
        <d v="2001-05-24T09:26:11"/>
        <d v="2001-05-24T09:26:15"/>
        <d v="2001-05-24T09:26:17"/>
        <d v="2001-05-24T09:26:19"/>
        <d v="2001-05-24T09:26:21"/>
        <d v="2001-05-24T09:26:23"/>
        <d v="2001-05-24T09:26:24"/>
        <d v="2001-05-24T09:26:26"/>
        <d v="2001-05-24T09:26:27"/>
        <d v="2001-05-24T09:26:32"/>
        <d v="2001-05-24T09:26:36"/>
        <d v="2001-05-24T09:26:37"/>
        <d v="2001-05-24T09:26:38"/>
        <d v="2001-05-24T09:26:40"/>
        <d v="2001-05-24T09:26:41"/>
        <d v="2001-05-24T09:26:46"/>
        <d v="2001-05-24T09:26:47"/>
        <d v="2001-05-24T09:26:52"/>
        <d v="2001-05-24T09:26:54"/>
        <d v="2001-05-24T09:27:12"/>
        <d v="2001-05-24T09:27:18"/>
        <d v="2001-05-24T09:27:19"/>
        <d v="2001-05-24T09:27:23"/>
        <d v="2001-05-24T09:27:27"/>
        <d v="2001-05-24T09:27:29"/>
        <d v="2001-05-24T09:27:30"/>
        <d v="2001-05-24T09:27:35"/>
        <d v="2001-05-24T09:27:37"/>
        <d v="2001-05-24T09:27:38"/>
        <d v="2001-05-24T09:27:42"/>
        <d v="2001-05-24T09:27:44"/>
        <d v="2001-05-24T09:27:46"/>
        <d v="2001-05-24T09:27:48"/>
        <d v="2001-05-24T09:27:53"/>
        <d v="2001-05-24T09:27:55"/>
        <d v="2001-05-24T09:28:00"/>
        <d v="2001-05-24T09:28:02"/>
        <d v="2001-05-24T09:28:05"/>
        <d v="2001-05-24T09:28:07"/>
        <d v="2001-05-24T09:28:17"/>
        <d v="2001-05-24T09:28:18"/>
        <d v="2001-05-24T09:28:19"/>
        <d v="2001-05-24T09:28:26"/>
        <d v="2001-05-24T09:28:28"/>
        <d v="2001-05-24T09:28:29"/>
        <d v="2001-05-24T09:28:30"/>
        <d v="2001-05-24T09:28:39"/>
        <d v="2001-05-24T09:28:47"/>
        <d v="2001-05-24T09:28:48"/>
        <d v="2001-05-24T09:28:54"/>
        <d v="2001-05-24T09:28:58"/>
        <d v="2001-05-24T09:29:01"/>
        <d v="2001-05-24T09:29:07"/>
        <d v="2001-05-24T09:29:08"/>
        <d v="2001-05-24T09:29:10"/>
        <d v="2001-05-24T09:29:11"/>
        <d v="2001-05-24T09:29:13"/>
        <d v="2001-05-24T09:29:25"/>
        <d v="2001-05-24T09:29:28"/>
        <d v="2001-05-24T09:29:31"/>
        <d v="2001-05-24T09:29:32"/>
        <d v="2001-05-24T09:29:35"/>
        <d v="2001-05-24T09:29:37"/>
        <d v="2001-05-24T09:29:42"/>
        <d v="2001-05-24T09:29:45"/>
        <d v="2001-05-24T09:29:54"/>
        <d v="2001-05-24T09:29:57"/>
        <d v="2001-05-24T09:29:58"/>
        <d v="2001-05-24T09:30:06"/>
        <d v="2001-05-24T09:30:10"/>
        <d v="2001-05-24T09:30:14"/>
        <d v="2001-05-24T09:30:18"/>
        <d v="2001-05-24T09:30:21"/>
        <d v="2001-05-24T09:30:23"/>
        <d v="2001-05-24T09:30:25"/>
        <d v="2001-05-24T09:30:27"/>
        <d v="2001-05-24T09:30:29"/>
        <d v="2001-05-24T09:30:31"/>
        <d v="2001-05-24T09:30:39"/>
        <d v="2001-05-24T09:30:47"/>
        <d v="2001-05-24T09:31:06"/>
        <d v="2001-05-24T09:31:09"/>
        <d v="2001-05-24T09:31:11"/>
        <d v="2001-05-24T09:31:16"/>
        <d v="2001-05-24T09:31:17"/>
        <d v="2001-05-24T09:31:19"/>
        <d v="2001-05-24T09:31:24"/>
        <d v="2001-05-24T09:31:33"/>
        <d v="2001-05-24T09:31:39"/>
        <d v="2001-05-24T09:31:47"/>
        <d v="2001-05-24T09:31:48"/>
        <d v="2001-05-24T09:31:52"/>
        <d v="2001-05-24T09:31:54"/>
        <d v="2001-05-24T09:31:56"/>
        <d v="2001-05-24T09:31:59"/>
        <d v="2001-05-24T09:32:03"/>
        <d v="2001-05-24T09:32:13"/>
        <d v="2001-05-24T09:32:15"/>
        <d v="2001-05-24T09:32:27"/>
        <d v="2001-05-24T09:32:28"/>
        <d v="2001-05-24T09:32:41"/>
        <d v="2001-05-24T09:32:42"/>
        <d v="2001-05-24T09:32:46"/>
        <d v="2001-05-24T09:32:47"/>
        <d v="2001-05-24T09:32:52"/>
        <d v="2001-05-24T09:33:02"/>
        <d v="2001-05-24T09:33:08"/>
        <d v="2001-05-24T09:33:14"/>
        <d v="2001-05-24T09:33:16"/>
        <d v="2001-05-24T09:33:17"/>
        <d v="2001-05-24T09:33:18"/>
        <d v="2001-05-24T09:33:19"/>
        <d v="2001-05-24T09:33:25"/>
        <d v="2001-05-24T09:33:27"/>
        <d v="2001-05-24T09:33:34"/>
        <d v="2001-05-24T09:33:37"/>
        <d v="2001-05-24T09:33:40"/>
        <d v="2001-05-24T09:33:41"/>
        <d v="2001-05-24T09:33:45"/>
        <d v="2001-05-24T09:33:47"/>
        <d v="2001-05-24T09:33:57"/>
        <d v="2001-05-24T09:34:00"/>
        <d v="2001-05-24T09:34:01"/>
        <d v="2001-05-24T09:34:02"/>
        <d v="2001-05-24T09:34:09"/>
        <d v="2001-05-24T09:34:12"/>
        <d v="2001-05-24T09:34:13"/>
        <d v="2001-05-24T09:34:30"/>
        <d v="2001-05-24T09:34:31"/>
        <d v="2001-05-24T09:34:32"/>
        <d v="2001-05-24T09:34:35"/>
        <d v="2001-05-24T09:34:37"/>
        <d v="2001-05-24T09:34:39"/>
        <d v="2001-05-24T09:34:47"/>
        <d v="2001-05-24T09:34:57"/>
        <d v="2001-05-24T09:34:59"/>
        <d v="2001-05-24T09:35:00"/>
        <d v="2001-05-24T09:35:05"/>
        <d v="2001-05-24T09:35:06"/>
        <d v="2001-05-24T09:35:17"/>
        <d v="2001-05-24T09:35:20"/>
        <d v="2001-05-24T09:35:21"/>
        <d v="2001-05-24T09:35:22"/>
        <d v="2001-05-24T09:35:23"/>
        <d v="2001-05-24T09:35:25"/>
        <d v="2001-05-24T09:35:27"/>
        <d v="2001-05-24T09:35:31"/>
        <d v="2001-05-24T09:35:33"/>
        <d v="2001-05-24T09:35:35"/>
        <d v="2001-05-24T09:35:36"/>
        <d v="2001-05-24T09:35:39"/>
        <d v="2001-05-24T09:35:40"/>
        <d v="2001-05-24T09:35:42"/>
        <d v="2001-05-24T09:35:43"/>
        <d v="2001-05-24T09:35:46"/>
        <d v="2001-05-24T09:35:54"/>
        <d v="2001-05-24T09:35:55"/>
        <d v="2001-05-24T09:35:58"/>
        <d v="2001-05-24T09:36:07"/>
        <d v="2001-05-24T09:36:10"/>
        <d v="2001-05-24T09:36:15"/>
        <d v="2001-05-24T09:36:18"/>
        <d v="2001-05-24T09:36:20"/>
        <d v="2001-05-24T09:36:21"/>
        <d v="2001-05-24T09:36:27"/>
        <d v="2001-05-24T09:36:33"/>
        <d v="2001-05-24T09:36:35"/>
        <d v="2001-05-24T09:36:38"/>
        <d v="2001-05-24T09:36:42"/>
        <d v="2001-05-24T09:36:43"/>
        <d v="2001-05-24T09:36:44"/>
        <d v="2001-05-24T09:36:47"/>
        <d v="2001-05-24T09:36:50"/>
        <d v="2001-05-24T09:37:02"/>
        <d v="2001-05-24T09:37:06"/>
        <d v="2001-05-24T09:37:11"/>
        <d v="2001-05-24T09:37:15"/>
        <d v="2001-05-24T09:37:19"/>
        <d v="2001-05-24T09:37:25"/>
        <d v="2001-05-24T09:37:30"/>
        <d v="2001-05-24T09:37:31"/>
        <d v="2001-05-24T09:37:34"/>
        <d v="2001-05-24T09:37:36"/>
        <d v="2001-05-24T09:37:41"/>
        <d v="2001-05-24T09:37:43"/>
        <d v="2001-05-24T09:37:44"/>
        <d v="2001-05-24T09:37:45"/>
        <d v="2001-05-24T09:37:46"/>
        <d v="2001-05-24T09:37:48"/>
        <d v="2001-05-24T09:37:51"/>
        <d v="2001-05-24T09:37:54"/>
        <d v="2001-05-24T09:37:55"/>
        <d v="2001-05-24T09:38:01"/>
        <d v="2001-05-24T09:38:02"/>
        <d v="2001-05-24T09:38:05"/>
        <d v="2001-05-24T09:38:12"/>
        <d v="2001-05-24T09:38:14"/>
        <d v="2001-05-24T09:38:15"/>
        <d v="2001-05-24T09:38:16"/>
        <d v="2001-05-24T09:38:19"/>
        <d v="2001-05-24T09:38:27"/>
        <d v="2001-05-24T09:38:29"/>
        <d v="2001-05-24T09:38:32"/>
        <d v="2001-05-24T09:38:34"/>
        <d v="2001-05-24T09:38:38"/>
        <d v="2001-05-24T09:38:39"/>
        <d v="2001-05-24T09:38:40"/>
        <d v="2001-05-24T09:38:49"/>
        <d v="2001-05-24T09:38:50"/>
        <d v="2001-05-24T09:38:51"/>
        <d v="2001-05-24T09:38:57"/>
        <d v="2001-05-24T09:38:59"/>
        <d v="2001-05-24T09:39:06"/>
        <d v="2001-05-24T09:39:12"/>
        <d v="2001-05-24T09:39:15"/>
        <d v="2001-05-24T09:39:20"/>
        <d v="2001-05-24T09:39:21"/>
        <d v="2001-05-24T09:39:24"/>
        <d v="2001-05-24T09:39:25"/>
        <d v="2001-05-24T09:39:28"/>
        <d v="2001-05-24T09:39:29"/>
        <d v="2001-05-24T09:39:32"/>
        <d v="2001-05-24T09:39:42"/>
        <d v="2001-05-24T09:39:43"/>
        <d v="2001-05-24T09:39:47"/>
        <d v="2001-05-24T09:39:48"/>
        <d v="2001-05-24T09:39:51"/>
        <d v="2001-05-24T09:39:52"/>
        <d v="2001-05-24T09:39:53"/>
        <d v="2001-05-24T09:40:00"/>
        <d v="2001-05-24T09:40:01"/>
        <d v="2001-05-24T09:40:02"/>
        <d v="2001-05-24T09:40:03"/>
        <d v="2001-05-24T09:40:04"/>
        <d v="2001-05-24T09:40:09"/>
        <d v="2001-05-24T09:40:17"/>
        <d v="2001-05-24T09:40:19"/>
        <d v="2001-05-24T09:40:27"/>
        <d v="2001-05-24T09:40:28"/>
        <d v="2001-05-24T09:40:32"/>
        <d v="2001-05-24T09:40:34"/>
        <d v="2001-05-24T09:40:47"/>
        <d v="2001-05-24T09:40:48"/>
        <d v="2001-05-24T09:40:49"/>
        <d v="2001-05-24T09:41:04"/>
        <d v="2001-05-24T09:41:08"/>
        <d v="2001-05-24T09:41:18"/>
        <d v="2001-05-24T09:41:21"/>
        <d v="2001-05-24T09:41:23"/>
        <d v="2001-05-24T09:41:31"/>
        <d v="2001-05-24T09:41:35"/>
        <d v="2001-05-24T09:41:37"/>
        <d v="2001-05-24T09:41:38"/>
        <d v="2001-05-24T09:41:44"/>
        <d v="2001-05-24T09:41:46"/>
        <d v="2001-05-24T09:42:03"/>
        <d v="2001-05-24T09:42:06"/>
        <d v="2001-05-24T09:42:13"/>
        <d v="2001-05-24T09:42:15"/>
        <d v="2001-05-24T09:42:19"/>
        <d v="2001-05-24T09:42:21"/>
        <d v="2001-05-24T09:42:30"/>
        <d v="2001-05-24T09:42:35"/>
        <d v="2001-05-24T09:42:42"/>
        <d v="2001-05-24T09:42:43"/>
        <d v="2001-05-24T09:42:47"/>
        <d v="2001-05-24T09:42:49"/>
        <d v="2001-05-24T09:42:52"/>
        <d v="2001-05-24T09:42:58"/>
        <d v="2001-05-24T09:43:01"/>
        <d v="2001-05-24T09:43:04"/>
        <d v="2001-05-24T09:43:05"/>
        <d v="2001-05-24T09:43:07"/>
        <d v="2001-05-24T09:43:09"/>
        <d v="2001-05-24T09:43:13"/>
        <d v="2001-05-24T09:43:15"/>
        <d v="2001-05-24T09:43:18"/>
        <d v="2001-05-24T09:43:19"/>
        <d v="2001-05-24T09:43:22"/>
        <d v="2001-05-24T09:43:25"/>
        <d v="2001-05-24T09:43:29"/>
        <d v="2001-05-24T09:43:30"/>
        <d v="2001-05-24T09:43:36"/>
        <d v="2001-05-24T09:43:43"/>
        <d v="2001-05-24T09:43:48"/>
        <d v="2001-05-24T09:43:50"/>
        <d v="2001-05-24T09:43:54"/>
        <d v="2001-05-24T09:43:55"/>
        <d v="2001-05-24T09:44:09"/>
        <d v="2001-05-24T09:44:14"/>
        <d v="2001-05-24T09:44:21"/>
        <d v="2001-05-24T09:44:23"/>
        <d v="2001-05-24T09:44:26"/>
        <d v="2001-05-24T09:44:30"/>
        <d v="2001-05-24T09:44:43"/>
        <d v="2001-05-24T09:44:45"/>
        <d v="2001-05-24T09:44:46"/>
        <d v="2001-05-24T09:44:54"/>
        <d v="2001-05-24T09:44:58"/>
        <d v="2001-05-24T09:45:00"/>
        <d v="2001-05-24T09:45:09"/>
        <d v="2001-05-24T09:45:12"/>
        <d v="2001-05-24T09:45:16"/>
        <d v="2001-05-24T09:45:21"/>
        <d v="2001-05-24T09:45:22"/>
        <d v="2001-05-24T09:45:30"/>
        <d v="2001-05-24T09:45:42"/>
        <d v="2001-05-24T09:45:43"/>
        <d v="2001-05-24T09:45:44"/>
        <d v="2001-05-24T09:45:46"/>
        <d v="2001-05-24T09:45:55"/>
        <d v="2001-05-24T09:46:00"/>
        <d v="2001-05-24T09:46:02"/>
        <d v="2001-05-24T09:46:05"/>
        <d v="2001-05-24T09:46:06"/>
        <d v="2001-05-24T09:46:22"/>
        <d v="2001-05-24T09:46:23"/>
        <d v="2001-05-24T09:46:25"/>
        <d v="2001-05-24T09:46:27"/>
        <d v="2001-05-24T09:46:28"/>
        <d v="2001-05-24T09:46:30"/>
        <d v="2001-05-24T09:46:33"/>
        <d v="2001-05-24T09:46:39"/>
        <d v="2001-05-24T09:46:43"/>
        <d v="2001-05-24T09:46:44"/>
        <d v="2001-05-24T09:46:47"/>
        <d v="2001-05-24T09:46:49"/>
        <d v="2001-05-24T09:46:51"/>
        <d v="2001-05-24T09:46:53"/>
        <d v="2001-05-24T09:46:56"/>
        <d v="2001-05-24T09:46:58"/>
        <d v="2001-05-24T09:47:00"/>
        <d v="2001-05-24T09:47:01"/>
        <d v="2001-05-24T09:47:02"/>
        <d v="2001-05-24T09:47:03"/>
        <d v="2001-05-24T09:47:12"/>
        <d v="2001-05-24T09:47:14"/>
        <d v="2001-05-24T09:47:16"/>
        <d v="2001-05-24T09:47:28"/>
        <d v="2001-05-24T09:47:29"/>
        <d v="2001-05-24T09:47:37"/>
        <d v="2001-05-24T09:47:39"/>
        <d v="2001-05-24T09:47:40"/>
        <d v="2001-05-24T09:47:41"/>
        <d v="2001-05-24T09:47:42"/>
        <d v="2001-05-24T09:47:44"/>
        <d v="2001-05-24T09:47:45"/>
        <d v="2001-05-24T09:47:50"/>
        <d v="2001-05-24T09:47:57"/>
        <d v="2001-05-24T09:48:01"/>
        <d v="2001-05-24T09:48:02"/>
        <d v="2001-05-24T09:48:08"/>
        <d v="2001-05-24T09:48:11"/>
        <d v="2001-05-24T09:48:15"/>
        <d v="2001-05-24T09:48:16"/>
        <d v="2001-05-24T09:48:17"/>
        <d v="2001-05-24T09:48:20"/>
        <d v="2001-05-24T09:48:21"/>
        <d v="2001-05-24T09:48:32"/>
        <d v="2001-05-24T09:48:33"/>
        <d v="2001-05-24T09:48:35"/>
        <d v="2001-05-24T09:48:37"/>
        <d v="2001-05-24T09:48:39"/>
        <d v="2001-05-24T09:48:46"/>
        <d v="2001-05-24T09:48:47"/>
        <d v="2001-05-24T09:48:48"/>
        <d v="2001-05-24T09:48:50"/>
        <d v="2001-05-24T09:48:52"/>
        <d v="2001-05-24T09:48:58"/>
        <d v="2001-05-24T09:49:12"/>
        <d v="2001-05-24T09:49:13"/>
        <d v="2001-05-24T09:49:14"/>
        <d v="2001-05-24T09:49:16"/>
        <d v="2001-05-24T09:49:26"/>
        <d v="2001-05-24T09:49:27"/>
        <d v="2001-05-24T09:49:28"/>
        <d v="2001-05-24T09:49:34"/>
        <d v="2001-05-24T09:49:37"/>
        <d v="2001-05-24T09:49:38"/>
        <d v="2001-05-24T09:49:39"/>
        <d v="2001-05-24T09:49:45"/>
        <d v="2001-05-24T09:49:47"/>
        <d v="2001-05-24T09:49:48"/>
        <d v="2001-05-24T09:49:49"/>
        <d v="2001-05-24T09:49:51"/>
        <d v="2001-05-24T09:49:53"/>
        <d v="2001-05-24T09:49:56"/>
        <d v="2001-05-24T09:50:02"/>
        <d v="2001-05-24T09:50:04"/>
        <d v="2001-05-24T09:50:05"/>
        <d v="2001-05-24T09:50:11"/>
        <d v="2001-05-24T09:50:13"/>
        <d v="2001-05-24T09:50:14"/>
        <d v="2001-05-24T09:50:15"/>
        <d v="2001-05-24T09:50:17"/>
        <d v="2001-05-24T09:50:18"/>
        <d v="2001-05-24T09:50:19"/>
        <d v="2001-05-24T09:50:27"/>
        <d v="2001-05-24T09:50:29"/>
        <d v="2001-05-24T09:50:30"/>
        <d v="2001-05-24T09:50:31"/>
        <d v="2001-05-24T09:50:32"/>
        <d v="2001-05-24T09:50:36"/>
        <d v="2001-05-24T09:50:38"/>
        <d v="2001-05-24T09:50:41"/>
        <d v="2001-05-24T09:50:43"/>
        <d v="2001-05-24T09:50:49"/>
        <d v="2001-05-24T09:50:50"/>
        <d v="2001-05-24T09:50:52"/>
        <d v="2001-05-24T09:50:54"/>
        <d v="2001-05-24T09:50:59"/>
        <d v="2001-05-24T09:51:05"/>
        <d v="2001-05-24T09:51:08"/>
        <d v="2001-05-24T09:51:13"/>
        <d v="2001-05-24T09:51:16"/>
        <d v="2001-05-24T09:51:17"/>
        <d v="2001-05-24T09:51:24"/>
        <d v="2001-05-24T09:51:26"/>
        <d v="2001-05-24T09:51:30"/>
        <d v="2001-05-24T09:51:39"/>
        <d v="2001-05-24T09:51:40"/>
        <d v="2001-05-24T09:51:41"/>
        <d v="2001-05-24T09:51:48"/>
        <d v="2001-05-24T09:51:56"/>
        <d v="2001-05-24T09:51:58"/>
        <d v="2001-05-24T09:52:00"/>
        <d v="2001-05-24T09:52:13"/>
        <d v="2001-05-24T09:52:15"/>
        <d v="2001-05-24T09:52:21"/>
        <d v="2001-05-24T09:52:22"/>
        <d v="2001-05-24T09:52:29"/>
        <d v="2001-05-24T09:52:39"/>
        <d v="2001-05-24T09:52:44"/>
        <d v="2001-05-24T09:52:46"/>
        <d v="2001-05-24T09:52:48"/>
        <d v="2001-05-24T09:52:49"/>
        <d v="2001-05-24T09:52:53"/>
        <d v="2001-05-24T09:53:01"/>
        <d v="2001-05-24T09:53:10"/>
        <d v="2001-05-24T09:53:14"/>
        <d v="2001-05-24T09:53:15"/>
        <d v="2001-05-24T09:53:16"/>
        <d v="2001-05-24T09:53:29"/>
        <d v="2001-05-24T09:53:32"/>
        <d v="2001-05-24T09:53:33"/>
        <d v="2001-05-24T09:53:39"/>
        <d v="2001-05-24T09:53:42"/>
        <d v="2001-05-24T09:53:43"/>
        <d v="2001-05-24T09:53:44"/>
        <d v="2001-05-24T09:53:45"/>
        <d v="2001-05-24T09:53:46"/>
        <d v="2001-05-24T09:53:48"/>
        <d v="2001-05-24T09:53:52"/>
        <d v="2001-05-24T09:53:56"/>
        <d v="2001-05-24T09:53:59"/>
        <d v="2001-05-24T09:54:05"/>
        <d v="2001-05-24T09:54:18"/>
        <d v="2001-05-24T09:54:20"/>
        <d v="2001-05-24T09:54:28"/>
        <d v="2001-05-24T09:54:41"/>
        <d v="2001-05-24T09:54:42"/>
        <d v="2001-05-24T09:54:51"/>
        <d v="2001-05-24T09:54:53"/>
        <d v="2001-05-24T09:54:59"/>
        <d v="2001-05-24T09:55:02"/>
        <d v="2001-05-24T09:55:06"/>
        <d v="2001-05-24T09:55:09"/>
        <d v="2001-05-24T09:55:16"/>
        <d v="2001-05-24T09:55:18"/>
        <d v="2001-05-24T09:55:30"/>
        <d v="2001-05-24T09:55:31"/>
        <d v="2001-05-24T09:55:40"/>
        <d v="2001-05-24T09:55:46"/>
        <d v="2001-05-24T09:55:47"/>
        <d v="2001-05-24T09:55:49"/>
        <d v="2001-05-24T09:55:54"/>
        <d v="2001-05-24T09:56:02"/>
        <d v="2001-05-24T09:56:16"/>
        <d v="2001-05-24T09:56:17"/>
        <d v="2001-05-24T09:56:18"/>
        <d v="2001-05-24T09:56:30"/>
        <d v="2001-05-24T09:56:31"/>
        <d v="2001-05-24T09:56:38"/>
        <d v="2001-05-24T09:56:39"/>
        <d v="2001-05-24T09:56:43"/>
        <d v="2001-05-24T09:56:59"/>
        <d v="2001-05-24T09:57:03"/>
        <d v="2001-05-24T09:57:06"/>
        <d v="2001-05-24T09:57:09"/>
        <d v="2001-05-24T09:57:17"/>
        <d v="2001-05-24T09:57:23"/>
        <d v="2001-05-24T09:57:29"/>
        <d v="2001-05-24T09:57:40"/>
        <d v="2001-05-24T09:57:44"/>
        <d v="2001-05-24T09:57:46"/>
        <d v="2001-05-24T09:57:47"/>
        <d v="2001-05-24T09:57:52"/>
        <d v="2001-05-24T09:57:54"/>
        <d v="2001-05-24T09:58:03"/>
        <d v="2001-05-24T09:58:05"/>
        <d v="2001-05-24T09:58:06"/>
        <d v="2001-05-24T09:58:17"/>
        <d v="2001-05-24T09:58:18"/>
        <d v="2001-05-24T09:58:24"/>
        <d v="2001-05-24T09:58:25"/>
        <d v="2001-05-24T09:58:38"/>
        <d v="2001-05-24T09:58:49"/>
        <d v="2001-05-24T09:58:50"/>
        <d v="2001-05-24T09:58:54"/>
        <d v="2001-05-24T09:58:58"/>
        <d v="2001-05-24T09:59:05"/>
        <d v="2001-05-24T09:59:06"/>
        <d v="2001-05-24T09:59:12"/>
        <d v="2001-05-24T09:59:20"/>
        <d v="2001-05-24T09:59:23"/>
        <d v="2001-05-24T09:59:25"/>
        <d v="2001-05-24T09:59:29"/>
        <d v="2001-05-24T09:59:38"/>
        <d v="2001-05-24T09:59:43"/>
        <d v="2001-05-24T09:59:44"/>
        <d v="2001-05-24T09:59:50"/>
        <d v="2001-05-24T09:59:51"/>
        <d v="2001-05-24T09:59:56"/>
        <d v="2001-05-24T09:59:59"/>
        <d v="2001-05-24T10:00:00"/>
        <d v="2001-05-24T10:00:04"/>
        <d v="2001-05-24T10:00:05"/>
        <d v="2001-05-24T10:00:06"/>
        <d v="2001-05-24T10:00:10"/>
        <d v="2001-05-24T10:00:16"/>
        <d v="2001-05-24T10:00:18"/>
        <d v="2001-05-24T10:00:25"/>
        <d v="2001-05-24T10:00:27"/>
        <d v="2001-05-24T10:00:33"/>
        <d v="2001-05-24T10:00:39"/>
        <d v="2001-05-24T10:00:44"/>
        <d v="2001-05-24T10:00:47"/>
        <d v="2001-05-24T10:00:51"/>
        <d v="2001-05-24T10:00:52"/>
        <d v="2001-05-24T10:00:56"/>
        <d v="2001-05-24T10:01:01"/>
        <d v="2001-05-24T10:01:03"/>
        <d v="2001-05-24T10:01:18"/>
        <d v="2001-05-24T10:01:21"/>
        <d v="2001-05-24T10:01:36"/>
        <d v="2001-05-24T10:01:42"/>
        <d v="2001-05-24T10:02:09"/>
        <d v="2001-05-24T10:02:13"/>
        <d v="2001-05-24T10:02:37"/>
        <d v="2001-05-24T10:02:40"/>
        <d v="2001-05-24T10:02:49"/>
        <d v="2001-05-24T10:02:53"/>
        <d v="2001-05-24T10:03:00"/>
        <d v="2001-05-24T10:03:02"/>
        <d v="2001-05-24T10:03:09"/>
        <d v="2001-05-24T10:03:13"/>
        <d v="2001-05-24T10:03:17"/>
        <d v="2001-05-24T10:03:19"/>
        <d v="2001-05-24T10:03:26"/>
        <d v="2001-05-24T10:03:27"/>
        <d v="2001-05-24T10:03:34"/>
        <d v="2001-05-24T10:03:43"/>
        <d v="2001-05-24T10:03:49"/>
        <d v="2001-05-24T10:03:58"/>
        <d v="2001-05-24T10:03:59"/>
        <d v="2001-05-24T10:04:01"/>
        <d v="2001-05-24T10:04:05"/>
        <d v="2001-05-24T10:04:09"/>
        <d v="2001-05-24T10:04:15"/>
        <d v="2001-05-24T10:04:24"/>
        <d v="2001-05-24T10:04:58"/>
        <d v="2001-05-24T10:05:15"/>
        <d v="2001-05-24T10:05:34"/>
        <d v="2001-05-24T10:05:35"/>
        <d v="2001-05-24T10:05:51"/>
        <d v="2001-05-24T10:05:58"/>
        <d v="2001-05-24T10:06:01"/>
        <d v="2001-05-24T10:06:02"/>
        <d v="2001-05-24T10:06:06"/>
        <d v="2001-05-24T10:06:07"/>
        <d v="2001-05-24T10:06:09"/>
        <d v="2001-05-24T10:06:10"/>
        <d v="2001-05-24T10:06:29"/>
        <d v="2001-05-24T10:06:32"/>
        <d v="2001-05-24T10:06:42"/>
        <d v="2001-05-24T10:06:55"/>
        <d v="2001-05-24T10:06:56"/>
        <d v="2001-05-24T10:06:59"/>
        <d v="2001-05-24T10:07:00"/>
        <d v="2001-05-24T10:07:12"/>
        <d v="2001-05-24T10:07:13"/>
        <d v="2001-05-24T10:07:17"/>
        <d v="2001-05-24T10:07:31"/>
        <d v="2001-05-24T10:07:34"/>
        <d v="2001-05-24T10:07:44"/>
        <d v="2001-05-24T10:07:58"/>
        <d v="2001-05-24T10:08:03"/>
        <d v="2001-05-24T10:08:08"/>
        <d v="2001-05-24T10:08:11"/>
        <d v="2001-05-24T10:08:19"/>
        <d v="2001-05-24T10:08:20"/>
        <d v="2001-05-24T10:08:24"/>
        <d v="2001-05-24T10:08:28"/>
        <d v="2001-05-24T10:08:41"/>
        <d v="2001-05-24T10:08:44"/>
        <d v="2001-05-24T10:08:48"/>
        <d v="2001-05-24T10:08:50"/>
        <d v="2001-05-24T10:08:54"/>
        <d v="2001-05-24T10:08:57"/>
        <d v="2001-05-24T10:09:00"/>
        <d v="2001-05-24T10:09:25"/>
        <d v="2001-05-24T10:09:26"/>
        <d v="2001-05-24T10:09:27"/>
        <d v="2001-05-24T10:09:30"/>
        <d v="2001-05-24T10:09:37"/>
        <d v="2001-05-24T10:09:45"/>
        <d v="2001-05-24T10:09:51"/>
        <d v="2001-05-24T10:09:59"/>
        <d v="2001-05-24T10:10:07"/>
        <d v="2001-05-24T10:10:11"/>
        <d v="2001-05-24T10:10:21"/>
        <d v="2001-05-24T10:10:22"/>
        <d v="2001-05-24T10:10:23"/>
        <d v="2001-05-24T10:10:28"/>
        <d v="2001-05-24T10:10:29"/>
        <d v="2001-05-24T10:10:32"/>
        <d v="2001-05-24T10:10:35"/>
        <d v="2001-05-24T10:10:41"/>
        <d v="2001-05-24T10:10:52"/>
        <d v="2001-05-24T10:10:56"/>
        <d v="2001-05-24T10:10:58"/>
        <d v="2001-05-24T10:11:00"/>
        <d v="2001-05-24T10:11:01"/>
        <d v="2001-05-24T10:11:04"/>
        <d v="2001-05-24T10:11:07"/>
        <d v="2001-05-24T10:11:09"/>
        <d v="2001-05-24T10:11:13"/>
        <d v="2001-05-24T10:11:21"/>
        <d v="2001-05-24T10:11:51"/>
        <d v="2001-05-24T10:11:56"/>
        <d v="2001-05-24T10:12:04"/>
        <d v="2001-05-24T10:12:14"/>
        <d v="2001-05-24T10:12:19"/>
        <d v="2001-05-24T10:12:25"/>
        <d v="2001-05-24T10:12:37"/>
        <d v="2001-05-24T10:12:46"/>
        <d v="2001-05-24T10:12:50"/>
        <d v="2001-05-24T10:13:07"/>
        <d v="2001-05-24T10:13:36"/>
        <d v="2001-05-24T10:13:38"/>
        <d v="2001-05-24T10:13:41"/>
        <d v="2001-05-24T10:13:45"/>
        <d v="2001-05-24T10:13:49"/>
        <d v="2001-05-24T10:13:53"/>
        <d v="2001-05-24T10:13:54"/>
        <d v="2001-05-24T10:13:55"/>
        <d v="2001-05-24T10:14:02"/>
        <d v="2001-05-24T10:14:04"/>
        <d v="2001-05-24T10:14:09"/>
        <d v="2001-05-24T10:14:17"/>
        <d v="2001-05-24T10:14:19"/>
        <d v="2001-05-24T10:14:22"/>
        <d v="2001-05-24T10:14:26"/>
        <d v="2001-05-24T10:14:27"/>
        <d v="2001-05-24T10:14:30"/>
        <d v="2001-05-24T10:14:33"/>
        <d v="2001-05-24T10:14:35"/>
        <d v="2001-05-24T10:14:38"/>
        <d v="2001-05-24T10:14:41"/>
        <d v="2001-05-24T10:14:45"/>
        <d v="2001-05-24T10:14:57"/>
        <d v="2001-05-24T10:15:07"/>
        <d v="2001-05-24T10:15:09"/>
        <d v="2001-05-24T10:15:18"/>
        <d v="2001-05-24T10:15:23"/>
        <d v="2001-05-24T10:15:24"/>
        <d v="2001-05-24T10:15:27"/>
        <d v="2001-05-24T10:15:29"/>
        <d v="2001-05-24T10:15:38"/>
        <d v="2001-05-24T10:15:46"/>
        <d v="2001-05-24T10:15:56"/>
        <d v="2001-05-24T10:15:59"/>
        <d v="2001-05-24T10:16:00"/>
        <d v="2001-05-24T10:16:03"/>
        <d v="2001-05-24T10:16:05"/>
        <d v="2001-05-24T10:16:10"/>
        <d v="2001-05-24T10:16:12"/>
        <d v="2001-05-24T10:16:23"/>
        <d v="2001-05-24T10:16:26"/>
        <d v="2001-05-24T10:16:40"/>
        <d v="2001-05-24T10:16:47"/>
        <d v="2001-05-24T10:16:51"/>
        <d v="2001-05-24T10:16:56"/>
        <d v="2001-05-24T10:17:01"/>
        <d v="2001-05-24T10:17:02"/>
        <d v="2001-05-24T10:17:03"/>
        <d v="2001-05-24T10:17:05"/>
        <d v="2001-05-24T10:17:43"/>
        <d v="2001-05-24T10:17:45"/>
        <d v="2001-05-24T10:17:50"/>
        <d v="2001-05-24T10:17:52"/>
        <d v="2001-05-24T10:17:53"/>
        <d v="2001-05-24T10:17:59"/>
        <d v="2001-05-24T10:18:02"/>
        <d v="2001-05-24T10:18:06"/>
        <d v="2001-05-24T10:18:14"/>
        <d v="2001-05-24T10:18:18"/>
        <d v="2001-05-24T10:18:30"/>
        <d v="2001-05-24T10:18:33"/>
        <d v="2001-05-24T10:18:37"/>
        <d v="2001-05-24T10:18:46"/>
        <d v="2001-05-24T10:18:57"/>
        <d v="2001-05-24T10:19:12"/>
        <d v="2001-05-24T10:19:16"/>
        <d v="2001-05-24T10:19:19"/>
        <d v="2001-05-24T10:19:20"/>
        <d v="2001-05-24T10:19:24"/>
        <d v="2001-05-24T10:19:42"/>
        <d v="2001-05-24T10:19:45"/>
        <d v="2001-05-24T10:19:46"/>
        <d v="2001-05-24T10:19:51"/>
        <d v="2001-05-24T10:19:53"/>
        <d v="2001-05-24T10:20:04"/>
        <d v="2001-05-24T10:20:07"/>
        <d v="2001-05-24T10:20:10"/>
        <d v="2001-05-24T10:20:23"/>
        <d v="2001-05-24T10:20:34"/>
        <d v="2001-05-24T10:20:35"/>
        <d v="2001-05-24T10:20:37"/>
        <d v="2001-05-24T10:20:53"/>
        <d v="2001-05-24T10:20:56"/>
        <d v="2001-05-24T10:21:14"/>
        <d v="2001-05-24T10:21:18"/>
        <d v="2001-05-24T10:21:25"/>
        <d v="2001-05-24T10:21:39"/>
        <d v="2001-05-24T10:21:40"/>
        <d v="2001-05-24T10:21:41"/>
        <d v="2001-05-24T10:21:44"/>
        <d v="2001-05-24T10:21:45"/>
        <d v="2001-05-24T10:22:05"/>
        <d v="2001-05-24T10:22:17"/>
        <d v="2001-05-24T10:22:32"/>
        <d v="2001-05-24T10:22:38"/>
        <d v="2001-05-24T10:22:46"/>
        <d v="2001-05-24T10:22:54"/>
        <d v="2001-05-24T10:22:55"/>
        <d v="2001-05-24T10:23:05"/>
        <d v="2001-05-24T10:23:15"/>
        <d v="2001-05-24T10:23:24"/>
        <d v="2001-05-24T10:23:29"/>
        <d v="2001-05-24T10:23:34"/>
        <d v="2001-05-24T10:23:37"/>
        <d v="2001-05-24T10:24:05"/>
        <d v="2001-05-24T10:24:14"/>
        <d v="2001-05-24T10:24:15"/>
        <d v="2001-05-24T10:24:18"/>
        <d v="2001-05-24T10:24:21"/>
        <d v="2001-05-24T10:24:32"/>
        <d v="2001-05-24T10:24:33"/>
        <d v="2001-05-24T10:24:42"/>
        <d v="2001-05-24T10:24:46"/>
        <d v="2001-05-24T10:24:48"/>
        <d v="2001-05-24T10:24:54"/>
        <d v="2001-05-24T10:25:02"/>
        <d v="2001-05-24T10:25:08"/>
        <d v="2001-05-24T10:25:20"/>
        <d v="2001-05-24T10:25:21"/>
        <d v="2001-05-24T10:25:34"/>
        <d v="2001-05-24T10:25:39"/>
        <d v="2001-05-24T10:26:35"/>
        <d v="2001-05-24T10:26:37"/>
        <d v="2001-05-24T10:26:39"/>
        <d v="2001-05-24T10:26:44"/>
        <d v="2001-05-24T10:26:52"/>
        <d v="2001-05-24T10:27:06"/>
        <d v="2001-05-24T10:27:08"/>
        <d v="2001-05-24T10:27:12"/>
        <d v="2001-05-24T10:27:17"/>
        <d v="2001-05-24T10:27:19"/>
        <d v="2001-05-24T10:27:20"/>
        <d v="2001-05-24T10:27:23"/>
        <d v="2001-05-24T10:27:29"/>
        <d v="2001-05-24T10:27:32"/>
        <d v="2001-05-24T10:27:34"/>
        <d v="2001-05-24T10:27:55"/>
        <d v="2001-05-24T10:27:56"/>
        <d v="2001-05-24T10:28:00"/>
        <d v="2001-05-24T10:28:13"/>
        <d v="2001-05-24T10:28:34"/>
        <d v="2001-05-24T10:28:39"/>
        <d v="2001-05-24T10:28:43"/>
        <d v="2001-05-24T10:28:46"/>
        <d v="2001-05-24T10:28:54"/>
        <d v="2001-05-24T10:28:58"/>
        <d v="2001-05-24T10:29:04"/>
        <d v="2001-05-24T10:29:05"/>
        <d v="2001-05-24T10:29:18"/>
        <d v="2001-05-24T10:29:23"/>
        <d v="2001-05-24T10:29:31"/>
        <d v="2001-05-24T10:29:44"/>
        <d v="2001-05-24T10:29:46"/>
        <d v="2001-05-24T10:29:56"/>
        <d v="2001-05-24T10:30:08"/>
        <d v="2001-05-24T10:30:23"/>
        <d v="2001-05-24T10:30:39"/>
        <d v="2001-05-24T10:30:41"/>
        <d v="2001-05-24T10:30:47"/>
        <d v="2001-05-24T10:30:48"/>
        <d v="2001-05-24T10:30:54"/>
        <d v="2001-05-24T10:31:09"/>
        <d v="2001-05-24T10:31:13"/>
        <d v="2001-05-24T10:31:18"/>
        <d v="2001-05-24T10:31:21"/>
        <d v="2001-05-24T10:31:22"/>
        <d v="2001-05-24T10:31:23"/>
        <d v="2001-05-24T10:31:26"/>
        <d v="2001-05-24T10:31:28"/>
        <d v="2001-05-24T10:31:32"/>
        <d v="2001-05-24T10:31:44"/>
        <d v="2001-05-24T10:31:55"/>
        <d v="2001-05-24T10:31:59"/>
        <d v="2001-05-24T10:32:20"/>
        <d v="2001-05-24T10:32:31"/>
        <d v="2001-05-24T10:32:38"/>
        <d v="2001-05-24T10:32:43"/>
        <d v="2001-05-24T10:32:46"/>
        <d v="2001-05-24T10:32:48"/>
        <d v="2001-05-24T10:33:00"/>
        <d v="2001-05-24T10:33:10"/>
        <d v="2001-05-24T10:33:24"/>
        <d v="2001-05-24T10:33:31"/>
        <d v="2001-05-24T10:33:35"/>
        <d v="2001-05-24T10:33:51"/>
        <d v="2001-05-24T10:33:59"/>
        <d v="2001-05-24T10:34:10"/>
        <d v="2001-05-24T10:34:18"/>
        <d v="2001-05-24T10:34:21"/>
        <d v="2001-05-24T10:34:28"/>
        <d v="2001-05-24T10:34:32"/>
        <d v="2001-05-24T10:34:46"/>
        <d v="2001-05-24T10:34:53"/>
        <d v="2001-05-24T10:35:00"/>
        <d v="2001-05-24T10:35:06"/>
        <d v="2001-05-24T10:35:20"/>
        <d v="2001-05-24T10:35:25"/>
        <d v="2001-05-24T10:35:30"/>
        <d v="2001-05-24T10:36:39"/>
        <d v="2001-05-24T10:36:42"/>
        <d v="2001-05-24T10:36:53"/>
        <d v="2001-05-24T10:37:02"/>
        <d v="2001-05-24T10:37:12"/>
        <d v="2001-05-24T10:37:26"/>
        <d v="2001-05-24T10:37:27"/>
        <d v="2001-05-24T10:37:44"/>
        <d v="2001-05-24T10:37:46"/>
        <d v="2001-05-24T10:37:47"/>
        <d v="2001-05-24T10:38:19"/>
        <d v="2001-05-24T10:38:24"/>
        <d v="2001-05-24T10:38:30"/>
        <d v="2001-05-24T10:38:36"/>
        <d v="2001-05-24T10:38:41"/>
        <d v="2001-05-24T10:38:42"/>
        <d v="2001-05-24T10:38:53"/>
        <d v="2001-05-24T10:39:06"/>
        <d v="2001-05-24T10:39:17"/>
        <d v="2001-05-24T10:39:44"/>
        <d v="2001-05-24T10:39:53"/>
        <d v="2001-05-24T10:39:54"/>
        <d v="2001-05-24T10:39:58"/>
        <d v="2001-05-24T10:40:03"/>
        <d v="2001-05-24T10:40:04"/>
        <d v="2001-05-24T10:40:13"/>
        <d v="2001-05-24T10:40:16"/>
        <d v="2001-05-24T10:40:26"/>
        <d v="2001-05-24T10:40:33"/>
        <d v="2001-05-24T10:40:44"/>
        <d v="2001-05-24T10:40:53"/>
        <d v="2001-05-24T10:41:18"/>
        <d v="2001-05-24T10:41:36"/>
        <d v="2001-05-24T10:42:05"/>
        <d v="2001-05-24T10:42:19"/>
        <d v="2001-05-24T10:42:20"/>
        <d v="2001-05-24T10:43:19"/>
        <d v="2001-05-24T10:43:30"/>
        <d v="2001-05-24T10:43:37"/>
        <d v="2001-05-24T10:43:39"/>
        <d v="2001-05-24T10:43:52"/>
        <d v="2001-05-24T10:44:01"/>
        <d v="2001-05-24T10:44:07"/>
        <d v="2001-05-24T10:44:12"/>
        <d v="2001-05-24T10:44:14"/>
        <d v="2001-05-24T10:44:16"/>
        <d v="2001-05-24T10:44:21"/>
        <d v="2001-05-24T10:44:34"/>
        <d v="2001-05-24T10:44:35"/>
        <d v="2001-05-24T10:44:48"/>
        <d v="2001-05-24T10:44:53"/>
        <d v="2001-05-24T10:45:01"/>
        <d v="2001-05-24T10:45:03"/>
        <d v="2001-05-24T10:45:30"/>
        <d v="2001-05-24T10:45:56"/>
        <d v="2001-05-24T10:46:02"/>
        <d v="2001-05-24T10:46:03"/>
        <d v="2001-05-24T10:46:26"/>
        <d v="2001-05-24T10:46:28"/>
        <d v="2001-05-24T10:46:36"/>
        <d v="2001-05-24T10:46:42"/>
        <d v="2001-05-24T10:46:49"/>
        <d v="2001-05-24T10:46:57"/>
        <d v="2001-05-24T10:47:02"/>
        <d v="2001-05-24T10:47:04"/>
        <d v="2001-05-24T10:47:40"/>
        <d v="2001-05-24T10:47:46"/>
        <d v="2001-05-24T10:47:51"/>
        <d v="2001-05-24T10:47:54"/>
        <d v="2001-05-24T10:47:56"/>
        <d v="2001-05-24T10:47:57"/>
        <d v="2001-05-24T10:48:05"/>
        <d v="2001-05-24T10:48:08"/>
        <d v="2001-05-24T10:48:10"/>
        <d v="2001-05-24T10:48:14"/>
        <d v="2001-05-24T10:48:28"/>
        <d v="2001-05-24T10:48:31"/>
        <d v="2001-05-24T10:48:46"/>
        <d v="2001-05-24T10:48:53"/>
        <d v="2001-05-24T10:48:55"/>
        <d v="2001-05-24T10:49:06"/>
        <d v="2001-05-24T10:49:11"/>
        <d v="2001-05-24T10:49:16"/>
        <d v="2001-05-24T10:49:27"/>
        <d v="2001-05-24T10:49:29"/>
        <d v="2001-05-24T10:49:46"/>
        <d v="2001-05-24T10:49:53"/>
        <d v="2001-05-24T10:49:56"/>
        <d v="2001-05-24T10:49:58"/>
        <d v="2001-05-24T10:50:15"/>
        <d v="2001-05-24T10:50:18"/>
        <d v="2001-05-24T10:50:28"/>
        <d v="2001-05-24T10:50:45"/>
        <d v="2001-05-24T10:50:50"/>
        <d v="2001-05-24T10:50:52"/>
        <d v="2001-05-24T10:50:58"/>
        <d v="2001-05-24T10:51:03"/>
        <d v="2001-05-24T10:51:18"/>
        <d v="2001-05-24T10:51:24"/>
        <d v="2001-05-24T10:51:25"/>
        <d v="2001-05-24T10:51:39"/>
        <d v="2001-05-24T10:52:01"/>
        <d v="2001-05-24T10:52:02"/>
        <d v="2001-05-24T10:52:09"/>
        <d v="2001-05-24T10:52:13"/>
        <d v="2001-05-24T10:52:34"/>
        <d v="2001-05-24T10:52:39"/>
        <d v="2001-05-24T10:52:49"/>
        <d v="2001-05-24T10:52:52"/>
        <d v="2001-05-24T10:52:53"/>
        <d v="2001-05-24T10:53:07"/>
        <d v="2001-05-24T10:53:23"/>
        <d v="2001-05-24T10:53:24"/>
        <d v="2001-05-24T10:53:52"/>
        <d v="2001-05-24T10:54:04"/>
        <d v="2001-05-24T10:54:13"/>
        <d v="2001-05-24T10:54:24"/>
        <d v="2001-05-24T10:54:28"/>
        <d v="2001-05-24T10:54:31"/>
        <d v="2001-05-24T10:55:04"/>
        <d v="2001-05-24T10:55:05"/>
        <d v="2001-05-24T10:55:07"/>
        <d v="2001-05-24T10:55:13"/>
        <d v="2001-05-24T10:55:24"/>
        <d v="2001-05-24T10:55:25"/>
        <d v="2001-05-24T10:55:28"/>
        <d v="2001-05-24T10:55:32"/>
        <d v="2001-05-24T10:55:34"/>
        <d v="2001-05-24T10:55:37"/>
        <d v="2001-05-24T10:55:38"/>
        <d v="2001-05-24T10:55:47"/>
        <d v="2001-05-24T10:55:48"/>
        <d v="2001-05-24T10:55:52"/>
        <d v="2001-05-24T10:55:59"/>
        <d v="2001-05-24T10:56:14"/>
        <d v="2001-05-24T10:56:17"/>
        <d v="2001-05-24T10:56:42"/>
        <d v="2001-05-24T10:56:45"/>
        <d v="2001-05-24T10:56:48"/>
        <d v="2001-05-24T10:57:00"/>
        <d v="2001-05-24T10:57:13"/>
        <d v="2001-05-24T10:57:14"/>
        <d v="2001-05-24T10:57:40"/>
        <d v="2001-05-24T10:57:47"/>
        <d v="2001-05-24T10:57:48"/>
        <d v="2001-05-24T10:57:58"/>
        <d v="2001-05-24T10:58:13"/>
        <d v="2001-05-24T10:58:14"/>
        <d v="2001-05-24T10:58:24"/>
        <d v="2001-05-24T10:58:25"/>
        <d v="2001-05-24T10:58:31"/>
        <d v="2001-05-24T10:58:35"/>
        <d v="2001-05-24T10:58:38"/>
        <d v="2001-05-24T10:58:43"/>
        <d v="2001-05-24T10:58:45"/>
        <d v="2001-05-24T10:58:52"/>
        <d v="2001-05-24T10:58:53"/>
        <d v="2001-05-24T10:58:57"/>
        <d v="2001-05-24T10:59:04"/>
        <d v="2001-05-24T10:59:07"/>
        <d v="2001-05-24T10:59:11"/>
        <d v="2001-05-24T10:59:13"/>
        <d v="2001-05-24T10:59:21"/>
        <d v="2001-05-24T10:59:22"/>
        <d v="2001-05-24T10:59:23"/>
        <d v="2001-05-24T10:59:24"/>
        <d v="2001-05-24T10:59:32"/>
        <d v="2001-05-24T10:59:39"/>
        <d v="2001-05-24T10:59:44"/>
        <d v="2001-05-24T11:00:01"/>
        <d v="2001-05-24T11:00:13"/>
        <d v="2001-05-24T11:00:19"/>
        <d v="2001-05-24T11:00:26"/>
        <d v="2001-05-24T11:00:34"/>
        <d v="2001-05-24T11:00:35"/>
        <d v="2001-05-24T11:00:53"/>
        <d v="2001-05-24T11:01:06"/>
        <d v="2001-05-24T11:01:22"/>
        <d v="2001-05-24T11:01:37"/>
        <d v="2001-05-24T11:01:46"/>
        <d v="2001-05-24T11:01:47"/>
        <d v="2001-05-24T11:01:56"/>
        <d v="2001-05-24T11:02:05"/>
        <d v="2001-05-24T11:02:07"/>
        <d v="2001-05-24T11:02:19"/>
        <d v="2001-05-24T11:02:33"/>
        <d v="2001-05-24T11:02:57"/>
        <d v="2001-05-24T11:03:03"/>
        <d v="2001-05-24T11:03:04"/>
        <d v="2001-05-24T11:03:08"/>
        <d v="2001-05-24T11:03:11"/>
        <d v="2001-05-24T11:03:19"/>
        <d v="2001-05-24T11:03:46"/>
        <d v="2001-05-24T11:03:57"/>
        <d v="2001-05-24T11:04:17"/>
        <d v="2001-05-24T11:04:22"/>
        <d v="2001-05-24T11:04:45"/>
        <d v="2001-05-24T11:04:49"/>
        <d v="2001-05-24T11:04:59"/>
        <d v="2001-05-24T11:05:08"/>
        <d v="2001-05-24T11:05:15"/>
        <d v="2001-05-24T11:05:16"/>
        <d v="2001-05-24T11:05:48"/>
        <d v="2001-05-24T11:05:49"/>
        <d v="2001-05-24T11:06:17"/>
        <d v="2001-05-24T11:06:19"/>
        <d v="2001-05-24T11:06:32"/>
        <d v="2001-05-24T11:06:44"/>
        <d v="2001-05-24T11:06:50"/>
        <d v="2001-05-24T11:07:02"/>
        <d v="2001-05-24T11:07:05"/>
        <d v="2001-05-24T11:07:07"/>
        <d v="2001-05-24T11:07:13"/>
        <d v="2001-05-24T11:07:16"/>
        <d v="2001-05-24T11:07:23"/>
        <d v="2001-05-24T11:07:37"/>
        <d v="2001-05-24T11:07:59"/>
        <d v="2001-05-24T11:08:07"/>
        <d v="2001-05-24T11:08:21"/>
        <d v="2001-05-24T11:08:30"/>
        <d v="2001-05-24T11:08:32"/>
        <d v="2001-05-24T11:08:48"/>
        <d v="2001-05-24T11:08:50"/>
        <d v="2001-05-24T11:09:13"/>
        <d v="2001-05-24T11:09:27"/>
        <d v="2001-05-24T11:09:37"/>
        <d v="2001-05-24T11:09:44"/>
        <d v="2001-05-24T11:09:58"/>
        <d v="2001-05-24T11:10:06"/>
        <d v="2001-05-24T11:11:03"/>
        <d v="2001-05-24T11:11:16"/>
        <d v="2001-05-24T11:11:20"/>
        <d v="2001-05-24T11:11:25"/>
        <d v="2001-05-24T11:11:41"/>
        <d v="2001-05-24T11:11:48"/>
        <d v="2001-05-24T11:11:49"/>
        <d v="2001-05-24T11:12:02"/>
        <d v="2001-05-24T11:12:12"/>
        <d v="2001-05-24T11:12:21"/>
        <d v="2001-05-24T11:12:42"/>
        <d v="2001-05-24T11:13:02"/>
        <d v="2001-05-24T11:13:07"/>
        <d v="2001-05-24T11:13:33"/>
        <d v="2001-05-24T11:13:44"/>
        <d v="2001-05-24T11:13:51"/>
        <d v="2001-05-24T11:14:13"/>
        <d v="2001-05-24T11:14:20"/>
        <d v="2001-05-24T11:14:25"/>
        <d v="2001-05-24T11:14:28"/>
        <d v="2001-05-24T11:14:29"/>
        <d v="2001-05-24T11:15:07"/>
        <d v="2001-05-24T11:15:16"/>
        <d v="2001-05-24T11:15:18"/>
        <d v="2001-05-24T11:15:30"/>
        <d v="2001-05-24T11:15:32"/>
        <d v="2001-05-24T11:15:39"/>
        <d v="2001-05-24T11:16:36"/>
        <d v="2001-05-24T11:16:40"/>
        <d v="2001-05-24T11:16:42"/>
        <d v="2001-05-24T11:16:44"/>
        <d v="2001-05-24T11:17:04"/>
        <d v="2001-05-24T11:17:10"/>
        <d v="2001-05-24T11:17:11"/>
        <d v="2001-05-24T11:17:29"/>
        <d v="2001-05-24T11:17:37"/>
        <d v="2001-05-24T11:17:49"/>
        <d v="2001-05-24T11:17:57"/>
        <d v="2001-05-24T11:18:13"/>
        <d v="2001-05-24T11:18:27"/>
        <d v="2001-05-24T11:18:47"/>
        <d v="2001-05-24T11:19:05"/>
        <d v="2001-05-24T11:19:09"/>
        <d v="2001-05-24T11:19:10"/>
        <d v="2001-05-24T11:19:28"/>
        <d v="2001-05-24T11:19:36"/>
        <d v="2001-05-24T11:19:47"/>
        <d v="2001-05-24T11:19:48"/>
        <d v="2001-05-24T11:19:55"/>
        <d v="2001-05-24T11:20:11"/>
        <d v="2001-05-24T11:20:13"/>
        <d v="2001-05-24T11:20:40"/>
        <d v="2001-05-24T11:21:35"/>
        <d v="2001-05-24T11:21:53"/>
        <d v="2001-05-24T11:22:19"/>
        <d v="2001-05-24T11:22:32"/>
        <d v="2001-05-24T11:22:34"/>
        <d v="2001-05-24T11:22:41"/>
        <d v="2001-05-24T11:22:48"/>
        <d v="2001-05-24T11:22:55"/>
        <d v="2001-05-24T11:22:57"/>
        <d v="2001-05-24T11:23:02"/>
        <d v="2001-05-24T11:23:12"/>
        <d v="2001-05-24T11:23:16"/>
        <d v="2001-05-24T11:23:21"/>
        <d v="2001-05-24T11:23:25"/>
        <d v="2001-05-24T11:23:28"/>
        <d v="2001-05-24T11:23:31"/>
        <d v="2001-05-24T11:23:34"/>
        <d v="2001-05-24T11:23:35"/>
        <d v="2001-05-24T11:23:44"/>
        <d v="2001-05-24T11:23:45"/>
        <d v="2001-05-24T11:24:01"/>
        <d v="2001-05-24T11:24:06"/>
        <d v="2001-05-24T11:24:14"/>
        <d v="2001-05-24T11:24:30"/>
        <d v="2001-05-24T11:24:40"/>
        <d v="2001-05-24T11:24:48"/>
        <d v="2001-05-24T11:24:57"/>
        <d v="2001-05-24T11:25:04"/>
        <d v="2001-05-24T11:25:36"/>
        <d v="2001-05-24T11:25:48"/>
        <d v="2001-05-24T11:26:20"/>
        <d v="2001-05-24T11:26:23"/>
        <d v="2001-05-24T11:26:27"/>
        <d v="2001-05-24T11:27:03"/>
        <d v="2001-05-24T11:27:10"/>
        <d v="2001-05-24T11:27:33"/>
        <d v="2001-05-24T11:27:43"/>
        <d v="2001-05-24T11:28:07"/>
        <d v="2001-05-24T11:28:23"/>
        <d v="2001-05-24T11:28:25"/>
        <d v="2001-05-24T11:28:29"/>
        <d v="2001-05-24T11:28:31"/>
        <d v="2001-05-24T11:28:32"/>
        <d v="2001-05-24T11:28:42"/>
        <d v="2001-05-24T11:28:44"/>
        <d v="2001-05-24T11:28:47"/>
        <d v="2001-05-24T11:28:59"/>
        <d v="2001-05-24T11:29:18"/>
        <d v="2001-05-24T11:29:26"/>
        <d v="2001-05-24T11:29:44"/>
        <d v="2001-05-24T11:30:06"/>
        <d v="2001-05-24T11:30:13"/>
        <d v="2001-05-24T11:30:15"/>
        <d v="2001-05-24T11:30:29"/>
        <d v="2001-05-24T11:30:31"/>
        <d v="2001-05-24T11:30:41"/>
        <d v="2001-05-24T11:30:45"/>
        <d v="2001-05-24T11:31:02"/>
        <d v="2001-05-24T11:31:10"/>
        <d v="2001-05-24T11:32:20"/>
        <d v="2001-05-24T11:32:35"/>
        <d v="2001-05-24T11:32:39"/>
        <d v="2001-05-24T11:32:42"/>
        <d v="2001-05-24T11:32:45"/>
        <d v="2001-05-24T11:32:52"/>
        <d v="2001-05-24T11:32:58"/>
        <d v="2001-05-24T11:33:00"/>
        <d v="2001-05-24T11:34:12"/>
        <d v="2001-05-24T11:34:41"/>
        <d v="2001-05-24T11:34:51"/>
        <d v="2001-05-24T11:34:53"/>
        <d v="2001-05-24T11:35:01"/>
        <d v="2001-05-24T11:35:21"/>
        <d v="2001-05-24T11:35:22"/>
        <d v="2001-05-24T11:36:07"/>
        <d v="2001-05-24T11:36:21"/>
        <d v="2001-05-24T11:36:33"/>
        <d v="2001-05-24T11:37:00"/>
        <d v="2001-05-24T11:37:18"/>
        <d v="2001-05-24T11:37:24"/>
        <d v="2001-05-24T11:37:35"/>
        <d v="2001-05-24T11:37:37"/>
        <d v="2001-05-24T11:37:44"/>
        <d v="2001-05-24T11:37:46"/>
        <d v="2001-05-24T11:37:56"/>
        <d v="2001-05-24T11:38:00"/>
        <d v="2001-05-24T11:38:10"/>
        <d v="2001-05-24T11:38:12"/>
        <d v="2001-05-24T11:38:15"/>
        <d v="2001-05-24T11:38:18"/>
        <d v="2001-05-24T11:38:25"/>
        <d v="2001-05-24T11:38:33"/>
        <d v="2001-05-24T11:38:43"/>
        <d v="2001-05-24T11:38:52"/>
        <d v="2001-05-24T11:38:54"/>
        <d v="2001-05-24T11:39:16"/>
        <d v="2001-05-24T11:39:28"/>
        <d v="2001-05-24T11:39:51"/>
        <d v="2001-05-24T11:40:02"/>
        <d v="2001-05-24T11:40:04"/>
        <d v="2001-05-24T11:40:07"/>
        <d v="2001-05-24T11:40:14"/>
        <d v="2001-05-24T11:40:33"/>
        <d v="2001-05-24T11:40:34"/>
        <d v="2001-05-24T11:40:35"/>
        <d v="2001-05-24T11:40:38"/>
        <d v="2001-05-24T11:40:43"/>
        <d v="2001-05-24T11:40:48"/>
        <d v="2001-05-24T11:40:50"/>
        <d v="2001-05-24T11:40:54"/>
        <d v="2001-05-24T11:41:10"/>
        <d v="2001-05-24T11:41:13"/>
        <d v="2001-05-24T11:41:28"/>
        <d v="2001-05-24T11:41:49"/>
        <d v="2001-05-24T11:41:53"/>
        <d v="2001-05-24T11:41:54"/>
        <d v="2001-05-24T11:41:58"/>
        <d v="2001-05-24T11:42:08"/>
        <d v="2001-05-24T11:42:24"/>
        <d v="2001-05-24T11:42:27"/>
        <d v="2001-05-24T11:42:35"/>
        <d v="2001-05-24T11:42:49"/>
        <d v="2001-05-24T11:42:52"/>
        <d v="2001-05-24T11:42:55"/>
        <d v="2001-05-24T11:43:05"/>
        <d v="2001-05-24T11:43:09"/>
        <d v="2001-05-24T11:43:46"/>
        <d v="2001-05-24T11:43:52"/>
        <d v="2001-05-24T11:43:55"/>
        <d v="2001-05-24T11:44:02"/>
        <d v="2001-05-24T11:44:04"/>
        <d v="2001-05-24T11:44:15"/>
        <d v="2001-05-24T11:44:27"/>
        <d v="2001-05-24T11:44:36"/>
        <d v="2001-05-24T11:44:38"/>
        <d v="2001-05-24T11:44:46"/>
        <d v="2001-05-24T11:45:01"/>
        <d v="2001-05-24T11:45:14"/>
        <d v="2001-05-24T11:45:18"/>
        <d v="2001-05-24T11:45:39"/>
        <d v="2001-05-24T11:45:46"/>
        <d v="2001-05-24T11:45:48"/>
        <d v="2001-05-24T11:46:02"/>
        <d v="2001-05-24T11:46:09"/>
        <d v="2001-05-24T11:46:10"/>
        <d v="2001-05-24T11:46:18"/>
        <d v="2001-05-24T11:46:25"/>
        <d v="2001-05-24T11:46:26"/>
        <d v="2001-05-24T11:46:47"/>
        <d v="2001-05-24T11:46:48"/>
        <d v="2001-05-24T11:46:59"/>
        <d v="2001-05-24T11:47:02"/>
        <d v="2001-05-24T11:47:07"/>
        <d v="2001-05-24T11:47:08"/>
        <d v="2001-05-24T11:47:25"/>
        <d v="2001-05-24T11:47:42"/>
        <d v="2001-05-24T11:47:44"/>
        <d v="2001-05-24T11:47:50"/>
        <d v="2001-05-24T11:48:16"/>
        <d v="2001-05-24T11:48:18"/>
        <d v="2001-05-24T11:48:28"/>
        <d v="2001-05-24T11:48:31"/>
        <d v="2001-05-24T11:48:56"/>
        <d v="2001-05-24T11:49:14"/>
        <d v="2001-05-24T11:49:23"/>
        <d v="2001-05-24T11:49:27"/>
        <d v="2001-05-24T11:49:32"/>
        <d v="2001-05-24T11:49:38"/>
        <d v="2001-05-24T11:49:48"/>
        <d v="2001-05-24T11:49:49"/>
        <d v="2001-05-24T11:49:56"/>
        <d v="2001-05-24T11:50:26"/>
        <d v="2001-05-24T11:50:34"/>
        <d v="2001-05-24T11:50:36"/>
        <d v="2001-05-24T11:50:46"/>
        <d v="2001-05-24T11:51:16"/>
        <d v="2001-05-24T11:51:18"/>
        <d v="2001-05-24T11:51:26"/>
        <d v="2001-05-24T11:51:43"/>
        <d v="2001-05-24T11:51:49"/>
        <d v="2001-05-24T11:51:51"/>
        <d v="2001-05-24T11:52:29"/>
        <d v="2001-05-24T11:52:41"/>
        <d v="2001-05-24T11:52:45"/>
        <d v="2001-05-24T11:53:55"/>
        <d v="2001-05-24T11:54:09"/>
        <d v="2001-05-24T11:54:13"/>
        <d v="2001-05-24T11:54:24"/>
        <d v="2001-05-24T11:54:26"/>
        <d v="2001-05-24T11:54:34"/>
        <d v="2001-05-24T11:54:39"/>
        <d v="2001-05-24T11:54:46"/>
        <d v="2001-05-24T11:54:57"/>
        <d v="2001-05-24T11:54:58"/>
        <d v="2001-05-24T11:55:06"/>
        <d v="2001-05-24T11:55:11"/>
        <d v="2001-05-24T11:55:12"/>
        <d v="2001-05-24T11:55:13"/>
        <d v="2001-05-24T11:55:15"/>
        <d v="2001-05-24T11:55:16"/>
        <d v="2001-05-24T11:55:23"/>
        <d v="2001-05-24T11:55:28"/>
        <d v="2001-05-24T11:55:33"/>
        <d v="2001-05-24T11:55:44"/>
        <d v="2001-05-24T11:56:08"/>
        <d v="2001-05-24T11:56:14"/>
        <d v="2001-05-24T11:56:17"/>
        <d v="2001-05-24T11:56:19"/>
        <d v="2001-05-24T11:56:42"/>
        <d v="2001-05-24T11:57:04"/>
        <d v="2001-05-24T11:57:14"/>
        <d v="2001-05-24T11:57:26"/>
        <d v="2001-05-24T11:57:30"/>
        <d v="2001-05-24T11:57:41"/>
        <d v="2001-05-24T11:58:23"/>
        <d v="2001-05-24T11:58:24"/>
        <d v="2001-05-24T11:58:27"/>
        <d v="2001-05-24T11:58:33"/>
        <d v="2001-05-24T11:58:38"/>
        <d v="2001-05-24T11:58:40"/>
        <d v="2001-05-24T11:58:48"/>
        <d v="2001-05-24T11:59:02"/>
        <d v="2001-05-24T11:59:10"/>
        <d v="2001-05-24T11:59:21"/>
        <d v="2001-05-24T11:59:36"/>
        <d v="2001-05-24T11:59:46"/>
        <d v="2001-05-24T11:59:47"/>
        <d v="2001-05-24T11:59:55"/>
        <d v="2001-05-24T12:00:11"/>
        <d v="2001-05-24T12:00:27"/>
        <d v="2001-05-24T12:00:52"/>
        <d v="2001-05-24T12:00:54"/>
        <d v="2001-05-24T12:01:00"/>
        <d v="2001-05-24T12:01:09"/>
        <d v="2001-05-24T12:01:12"/>
        <d v="2001-05-24T12:01:19"/>
        <d v="2001-05-24T12:01:32"/>
        <d v="2001-05-24T12:01:35"/>
        <d v="2001-05-24T12:01:38"/>
        <d v="2001-05-24T12:01:43"/>
        <d v="2001-05-24T12:01:45"/>
        <d v="2001-05-24T12:01:51"/>
        <d v="2001-05-24T12:01:59"/>
        <d v="2001-05-24T12:02:06"/>
        <d v="2001-05-24T12:02:09"/>
        <d v="2001-05-24T12:02:19"/>
        <d v="2001-05-24T12:02:46"/>
        <d v="2001-05-24T12:02:53"/>
        <d v="2001-05-24T12:02:58"/>
        <d v="2001-05-24T12:03:05"/>
        <d v="2001-05-24T12:03:15"/>
        <d v="2001-05-24T12:04:02"/>
        <d v="2001-05-24T12:04:10"/>
        <d v="2001-05-24T12:04:24"/>
        <d v="2001-05-24T12:04:28"/>
        <d v="2001-05-24T12:04:33"/>
        <d v="2001-05-24T12:04:35"/>
        <d v="2001-05-24T12:04:38"/>
        <d v="2001-05-24T12:04:39"/>
        <d v="2001-05-24T12:04:48"/>
        <d v="2001-05-24T12:04:51"/>
        <d v="2001-05-24T12:05:09"/>
        <d v="2001-05-24T12:05:17"/>
        <d v="2001-05-24T12:05:27"/>
        <d v="2001-05-24T12:05:31"/>
        <d v="2001-05-24T12:05:32"/>
        <d v="2001-05-24T12:05:45"/>
        <d v="2001-05-24T12:06:05"/>
        <d v="2001-05-24T12:06:07"/>
        <d v="2001-05-24T12:06:16"/>
        <d v="2001-05-24T12:06:32"/>
        <d v="2001-05-24T12:06:43"/>
        <d v="2001-05-24T12:06:45"/>
        <d v="2001-05-24T12:06:50"/>
        <d v="2001-05-24T12:06:58"/>
        <d v="2001-05-24T12:07:12"/>
        <d v="2001-05-24T12:07:13"/>
        <d v="2001-05-24T12:07:50"/>
        <d v="2001-05-24T12:08:19"/>
        <d v="2001-05-24T12:08:29"/>
        <d v="2001-05-24T12:09:41"/>
        <d v="2001-05-24T12:09:58"/>
        <d v="2001-05-24T12:10:09"/>
        <d v="2001-05-24T12:10:17"/>
        <d v="2001-05-24T12:10:24"/>
        <d v="2001-05-24T12:10:45"/>
        <d v="2001-05-24T12:10:56"/>
        <d v="2001-05-24T12:11:27"/>
        <d v="2001-05-24T12:11:30"/>
        <d v="2001-05-24T12:12:04"/>
        <d v="2001-05-24T12:12:09"/>
        <d v="2001-05-24T12:12:50"/>
        <d v="2001-05-24T12:13:07"/>
        <d v="2001-05-24T12:13:10"/>
        <d v="2001-05-24T12:13:12"/>
        <d v="2001-05-24T12:13:17"/>
        <d v="2001-05-24T12:13:18"/>
        <d v="2001-05-24T12:13:41"/>
        <d v="2001-05-24T12:14:01"/>
        <d v="2001-05-24T12:14:04"/>
        <d v="2001-05-24T12:14:07"/>
        <d v="2001-05-24T12:14:09"/>
        <d v="2001-05-24T12:14:10"/>
        <d v="2001-05-24T12:14:18"/>
        <d v="2001-05-24T12:14:21"/>
        <d v="2001-05-24T12:14:27"/>
        <d v="2001-05-24T12:14:39"/>
        <d v="2001-05-24T12:14:43"/>
        <d v="2001-05-24T12:14:54"/>
        <d v="2001-05-24T12:15:01"/>
        <d v="2001-05-24T12:15:03"/>
        <d v="2001-05-24T12:15:06"/>
        <d v="2001-05-24T12:15:12"/>
        <d v="2001-05-24T12:15:15"/>
        <d v="2001-05-24T12:15:19"/>
        <d v="2001-05-24T12:15:21"/>
        <d v="2001-05-24T12:15:29"/>
        <d v="2001-05-24T12:15:31"/>
        <d v="2001-05-24T12:15:32"/>
        <d v="2001-05-24T12:15:46"/>
        <d v="2001-05-24T12:15:47"/>
        <d v="2001-05-24T12:15:49"/>
        <d v="2001-05-24T12:16:00"/>
        <d v="2001-05-24T12:16:20"/>
        <d v="2001-05-24T12:16:26"/>
        <d v="2001-05-24T12:16:35"/>
        <d v="2001-05-24T12:16:38"/>
        <d v="2001-05-24T12:16:44"/>
        <d v="2001-05-24T12:16:46"/>
        <d v="2001-05-24T12:16:52"/>
        <d v="2001-05-24T12:16:54"/>
        <d v="2001-05-24T12:17:00"/>
        <d v="2001-05-24T12:17:05"/>
        <d v="2001-05-24T12:17:06"/>
        <d v="2001-05-24T12:17:09"/>
        <d v="2001-05-24T12:17:51"/>
        <d v="2001-05-24T12:17:55"/>
        <d v="2001-05-24T12:18:03"/>
        <d v="2001-05-24T12:18:40"/>
        <d v="2001-05-24T12:18:49"/>
        <d v="2001-05-24T12:18:54"/>
        <d v="2001-05-24T12:18:56"/>
        <d v="2001-05-24T12:19:13"/>
        <d v="2001-05-24T12:19:19"/>
        <d v="2001-05-24T12:19:23"/>
        <d v="2001-05-24T12:19:30"/>
        <d v="2001-05-24T12:19:32"/>
        <d v="2001-05-24T12:19:52"/>
        <d v="2001-05-24T12:20:21"/>
        <d v="2001-05-24T12:20:26"/>
        <d v="2001-05-24T12:20:35"/>
        <d v="2001-05-24T12:20:36"/>
        <d v="2001-05-24T12:20:57"/>
        <d v="2001-05-24T12:20:58"/>
        <d v="2001-05-24T12:22:04"/>
        <d v="2001-05-24T12:22:11"/>
        <d v="2001-05-24T12:22:13"/>
        <d v="2001-05-24T12:22:18"/>
        <d v="2001-05-24T12:22:25"/>
        <d v="2001-05-24T12:22:33"/>
        <d v="2001-05-24T12:22:53"/>
        <d v="2001-05-24T12:22:55"/>
        <d v="2001-05-24T12:23:06"/>
        <d v="2001-05-24T12:23:20"/>
        <d v="2001-05-24T12:23:23"/>
        <d v="2001-05-24T12:23:24"/>
        <d v="2001-05-24T12:23:31"/>
        <d v="2001-05-24T12:23:34"/>
        <d v="2001-05-24T12:23:40"/>
        <d v="2001-05-24T12:23:41"/>
        <d v="2001-05-24T12:23:45"/>
        <d v="2001-05-24T12:23:53"/>
        <d v="2001-05-24T12:24:05"/>
        <d v="2001-05-24T12:24:07"/>
        <d v="2001-05-24T12:24:20"/>
        <d v="2001-05-24T12:24:51"/>
        <d v="2001-05-24T12:25:08"/>
        <d v="2001-05-24T12:25:23"/>
        <d v="2001-05-24T12:25:35"/>
        <d v="2001-05-24T12:25:38"/>
        <d v="2001-05-24T12:25:44"/>
        <d v="2001-05-24T12:25:52"/>
        <d v="2001-05-24T12:25:54"/>
        <d v="2001-05-24T12:26:05"/>
        <d v="2001-05-24T12:26:09"/>
        <d v="2001-05-24T12:26:14"/>
        <d v="2001-05-24T12:26:25"/>
        <d v="2001-05-24T12:26:32"/>
        <d v="2001-05-24T12:26:37"/>
        <d v="2001-05-24T12:26:47"/>
        <d v="2001-05-24T12:27:08"/>
        <d v="2001-05-24T12:27:09"/>
        <d v="2001-05-24T12:27:42"/>
        <d v="2001-05-24T12:27:45"/>
        <d v="2001-05-24T12:27:49"/>
        <d v="2001-05-24T12:27:54"/>
        <d v="2001-05-24T12:27:58"/>
        <d v="2001-05-24T12:28:16"/>
        <d v="2001-05-24T12:28:21"/>
        <d v="2001-05-24T12:28:37"/>
        <d v="2001-05-24T12:28:38"/>
        <d v="2001-05-24T12:28:45"/>
        <d v="2001-05-24T12:29:02"/>
        <d v="2001-05-24T12:29:04"/>
        <d v="2001-05-24T12:29:12"/>
        <d v="2001-05-24T12:29:14"/>
        <d v="2001-05-24T12:29:19"/>
        <d v="2001-05-24T12:29:34"/>
        <d v="2001-05-24T12:29:36"/>
        <d v="2001-05-24T12:30:03"/>
        <d v="2001-05-24T12:30:05"/>
        <d v="2001-05-24T12:30:07"/>
        <d v="2001-05-24T12:30:21"/>
        <d v="2001-05-24T12:30:39"/>
        <d v="2001-05-24T12:30:41"/>
        <d v="2001-05-24T12:30:43"/>
        <d v="2001-05-24T12:30:47"/>
        <d v="2001-05-24T12:30:51"/>
        <d v="2001-05-24T12:31:00"/>
        <d v="2001-05-24T12:31:01"/>
        <d v="2001-05-24T12:31:08"/>
        <d v="2001-05-24T12:31:17"/>
        <d v="2001-05-24T12:31:25"/>
        <d v="2001-05-24T12:31:26"/>
        <d v="2001-05-24T12:31:38"/>
        <d v="2001-05-24T12:31:41"/>
        <d v="2001-05-24T12:31:52"/>
        <d v="2001-05-24T12:32:00"/>
        <d v="2001-05-24T12:32:06"/>
        <d v="2001-05-24T12:32:08"/>
        <d v="2001-05-24T12:32:15"/>
        <d v="2001-05-24T12:32:16"/>
        <d v="2001-05-24T12:32:29"/>
        <d v="2001-05-24T12:32:32"/>
        <d v="2001-05-24T12:32:54"/>
        <d v="2001-05-24T12:32:56"/>
        <d v="2001-05-24T12:33:03"/>
        <d v="2001-05-24T12:33:13"/>
        <d v="2001-05-24T12:33:15"/>
        <d v="2001-05-24T12:33:21"/>
        <d v="2001-05-24T12:33:33"/>
        <d v="2001-05-24T12:33:45"/>
        <d v="2001-05-24T12:33:56"/>
        <d v="2001-05-24T12:33:58"/>
        <d v="2001-05-24T12:34:11"/>
        <d v="2001-05-24T12:34:34"/>
        <d v="2001-05-24T12:34:36"/>
        <d v="2001-05-24T12:34:39"/>
        <d v="2001-05-24T12:34:45"/>
        <d v="2001-05-24T12:34:49"/>
        <d v="2001-05-24T12:35:11"/>
        <d v="2001-05-24T12:35:23"/>
        <d v="2001-05-24T12:35:59"/>
        <d v="2001-05-24T12:36:01"/>
        <d v="2001-05-24T12:36:05"/>
        <d v="2001-05-24T12:36:27"/>
        <d v="2001-05-24T12:36:28"/>
        <d v="2001-05-24T12:36:45"/>
        <d v="2001-05-24T12:36:49"/>
        <d v="2001-05-24T12:37:08"/>
        <d v="2001-05-24T12:37:16"/>
        <d v="2001-05-24T12:37:18"/>
        <d v="2001-05-24T12:37:22"/>
        <d v="2001-05-24T12:37:31"/>
        <d v="2001-05-24T12:38:08"/>
        <d v="2001-05-24T12:38:26"/>
        <d v="2001-05-24T12:38:44"/>
        <d v="2001-05-24T12:39:27"/>
        <d v="2001-05-24T12:39:35"/>
        <d v="2001-05-24T12:39:38"/>
        <d v="2001-05-24T12:39:42"/>
        <d v="2001-05-24T12:39:44"/>
        <d v="2001-05-24T12:39:45"/>
        <d v="2001-05-24T12:40:15"/>
        <d v="2001-05-24T12:40:21"/>
        <d v="2001-05-24T12:40:32"/>
        <d v="2001-05-24T12:40:34"/>
        <d v="2001-05-24T12:41:13"/>
        <d v="2001-05-24T12:41:22"/>
        <d v="2001-05-24T12:41:24"/>
        <d v="2001-05-24T12:41:39"/>
        <d v="2001-05-24T12:42:43"/>
        <d v="2001-05-24T12:42:53"/>
        <d v="2001-05-24T12:43:06"/>
        <d v="2001-05-24T12:43:11"/>
        <d v="2001-05-24T12:43:25"/>
        <d v="2001-05-24T12:43:49"/>
        <d v="2001-05-24T12:44:09"/>
        <d v="2001-05-24T12:44:13"/>
        <d v="2001-05-24T12:44:38"/>
        <d v="2001-05-24T12:44:55"/>
        <d v="2001-05-24T12:45:16"/>
        <d v="2001-05-24T12:45:40"/>
        <d v="2001-05-24T12:45:49"/>
        <d v="2001-05-24T12:46:01"/>
        <d v="2001-05-24T12:46:25"/>
        <d v="2001-05-24T12:46:32"/>
        <d v="2001-05-24T12:46:38"/>
        <d v="2001-05-24T12:46:59"/>
        <d v="2001-05-24T12:47:34"/>
        <d v="2001-05-24T12:48:15"/>
        <d v="2001-05-24T12:48:21"/>
        <d v="2001-05-24T12:49:00"/>
        <d v="2001-05-24T12:49:08"/>
        <d v="2001-05-24T12:49:20"/>
        <d v="2001-05-24T12:49:23"/>
        <d v="2001-05-24T12:49:25"/>
        <d v="2001-05-24T12:49:44"/>
        <d v="2001-05-24T12:49:53"/>
        <d v="2001-05-24T12:50:04"/>
        <d v="2001-05-24T12:50:21"/>
        <d v="2001-05-24T12:50:54"/>
        <d v="2001-05-24T12:50:56"/>
        <d v="2001-05-24T12:51:12"/>
        <d v="2001-05-24T12:51:32"/>
        <d v="2001-05-24T12:51:41"/>
        <d v="2001-05-24T12:51:56"/>
        <d v="2001-05-24T12:51:58"/>
        <d v="2001-05-24T12:52:05"/>
        <d v="2001-05-24T12:52:07"/>
        <d v="2001-05-24T12:52:20"/>
        <d v="2001-05-24T12:52:23"/>
        <d v="2001-05-24T12:52:30"/>
        <d v="2001-05-24T12:52:38"/>
        <d v="2001-05-24T12:52:47"/>
        <d v="2001-05-24T12:52:51"/>
        <d v="2001-05-24T12:52:54"/>
        <d v="2001-05-24T12:53:00"/>
        <d v="2001-05-24T12:53:05"/>
        <d v="2001-05-24T12:53:19"/>
        <d v="2001-05-24T12:53:33"/>
        <d v="2001-05-24T12:53:48"/>
        <d v="2001-05-24T12:53:56"/>
        <d v="2001-05-24T12:54:48"/>
        <d v="2001-05-24T12:54:49"/>
        <d v="2001-05-24T12:54:58"/>
        <d v="2001-05-24T12:55:02"/>
        <d v="2001-05-24T12:55:08"/>
        <d v="2001-05-24T12:55:09"/>
        <d v="2001-05-24T12:55:14"/>
        <d v="2001-05-24T12:55:40"/>
        <d v="2001-05-24T12:56:04"/>
        <d v="2001-05-24T12:56:21"/>
        <d v="2001-05-24T12:56:52"/>
        <d v="2001-05-24T12:57:27"/>
        <d v="2001-05-24T12:57:53"/>
        <d v="2001-05-24T12:58:18"/>
        <d v="2001-05-24T12:58:20"/>
        <d v="2001-05-24T12:58:33"/>
        <d v="2001-05-24T12:58:34"/>
        <d v="2001-05-24T12:58:50"/>
        <d v="2001-05-24T12:58:52"/>
        <d v="2001-05-24T12:58:59"/>
        <d v="2001-05-24T12:59:07"/>
        <d v="2001-05-24T12:59:24"/>
        <d v="2001-05-24T12:59:26"/>
        <d v="2001-05-24T12:59:33"/>
        <d v="2001-05-24T12:59:43"/>
        <d v="2001-05-24T13:00:02"/>
        <d v="2001-05-24T13:00:03"/>
        <d v="2001-05-24T13:00:09"/>
        <d v="2001-05-24T13:00:11"/>
        <d v="2001-05-24T13:00:28"/>
        <d v="2001-05-24T13:00:36"/>
        <d v="2001-05-24T13:00:48"/>
        <d v="2001-05-24T13:01:00"/>
        <d v="2001-05-24T13:01:22"/>
        <d v="2001-05-24T13:01:33"/>
        <d v="2001-05-24T13:01:55"/>
        <d v="2001-05-24T13:02:02"/>
        <d v="2001-05-24T13:02:08"/>
        <d v="2001-05-24T13:02:19"/>
        <d v="2001-05-24T13:02:20"/>
        <d v="2001-05-24T13:02:32"/>
        <d v="2001-05-24T13:02:48"/>
        <d v="2001-05-24T13:02:50"/>
        <d v="2001-05-24T13:02:57"/>
        <d v="2001-05-24T13:03:11"/>
        <d v="2001-05-24T13:03:28"/>
        <d v="2001-05-24T13:04:46"/>
        <d v="2001-05-24T13:05:04"/>
        <d v="2001-05-24T13:05:14"/>
        <d v="2001-05-24T13:06:01"/>
        <d v="2001-05-24T13:06:05"/>
        <d v="2001-05-24T13:06:12"/>
        <d v="2001-05-24T13:07:07"/>
        <d v="2001-05-24T13:07:32"/>
        <d v="2001-05-24T13:07:43"/>
        <d v="2001-05-24T13:08:44"/>
        <d v="2001-05-24T13:08:45"/>
        <d v="2001-05-24T13:09:26"/>
        <d v="2001-05-24T13:10:47"/>
        <d v="2001-05-24T13:11:15"/>
        <d v="2001-05-24T13:13:31"/>
        <d v="2001-05-24T13:13:36"/>
        <d v="2001-05-24T13:13:42"/>
        <d v="2001-05-24T13:17:15"/>
        <d v="2001-05-24T13:17:36"/>
        <d v="2001-05-24T13:17:43"/>
        <d v="2001-05-24T13:18:02"/>
        <d v="2001-05-24T13:18:09"/>
        <d v="2001-05-24T13:18:51"/>
        <d v="2001-05-24T13:18:52"/>
        <d v="2001-05-24T13:19:22"/>
        <d v="2001-05-24T13:19:29"/>
        <d v="2001-05-24T13:20:13"/>
        <d v="2001-05-24T13:20:20"/>
        <d v="2001-05-24T13:20:46"/>
        <d v="2001-05-24T13:20:47"/>
        <d v="2001-05-24T13:21:01"/>
        <d v="2001-05-24T13:21:07"/>
        <d v="2001-05-24T13:21:08"/>
        <d v="2001-05-24T13:21:27"/>
        <d v="2001-05-24T13:22:24"/>
        <d v="2001-05-24T13:22:33"/>
        <d v="2001-05-24T13:23:02"/>
        <d v="2001-05-24T13:23:13"/>
        <d v="2001-05-24T13:23:26"/>
        <d v="2001-05-24T13:23:30"/>
        <d v="2001-05-24T13:23:49"/>
        <d v="2001-05-24T13:23:57"/>
        <d v="2001-05-24T13:24:18"/>
        <d v="2001-05-24T13:24:33"/>
        <d v="2001-05-24T13:24:36"/>
        <d v="2001-05-24T13:24:39"/>
        <d v="2001-05-24T13:24:44"/>
        <d v="2001-05-24T13:24:45"/>
        <d v="2001-05-24T13:25:15"/>
        <d v="2001-05-24T13:25:37"/>
        <d v="2001-05-24T13:25:38"/>
        <d v="2001-05-24T13:25:59"/>
        <d v="2001-05-24T13:26:10"/>
        <d v="2001-05-24T13:26:15"/>
        <d v="2001-05-24T13:26:51"/>
        <d v="2001-05-24T13:27:14"/>
        <d v="2001-05-24T13:27:33"/>
        <d v="2001-05-24T13:28:26"/>
        <d v="2001-05-24T13:28:38"/>
        <d v="2001-05-24T13:28:49"/>
        <d v="2001-05-24T13:29:25"/>
        <d v="2001-05-24T13:29:39"/>
        <d v="2001-05-24T13:30:12"/>
        <d v="2001-05-24T13:30:13"/>
        <d v="2001-05-24T13:30:55"/>
        <d v="2001-05-24T13:31:10"/>
        <d v="2001-05-24T13:31:34"/>
        <d v="2001-05-24T13:31:41"/>
        <d v="2001-05-24T13:32:23"/>
        <d v="2001-05-24T13:32:56"/>
        <d v="2001-05-24T13:33:04"/>
        <d v="2001-05-24T13:33:08"/>
        <d v="2001-05-24T13:33:31"/>
        <d v="2001-05-24T13:33:39"/>
        <d v="2001-05-24T13:33:55"/>
        <d v="2001-05-24T13:34:22"/>
        <d v="2001-05-24T13:34:46"/>
        <d v="2001-05-24T13:34:48"/>
        <d v="2001-05-24T13:35:13"/>
        <d v="2001-05-24T13:36:01"/>
        <d v="2001-05-24T13:36:15"/>
        <d v="2001-05-24T13:36:21"/>
        <d v="2001-05-24T13:36:31"/>
        <d v="2001-05-24T13:36:40"/>
        <d v="2001-05-24T13:36:50"/>
        <d v="2001-05-24T13:36:52"/>
        <d v="2001-05-24T13:37:00"/>
        <d v="2001-05-24T13:37:35"/>
        <d v="2001-05-24T13:37:55"/>
        <d v="2001-05-24T13:37:58"/>
        <d v="2001-05-24T13:38:11"/>
        <d v="2001-05-24T13:38:18"/>
        <d v="2001-05-24T13:38:27"/>
        <d v="2001-05-24T13:38:34"/>
        <d v="2001-05-24T13:39:01"/>
        <d v="2001-05-24T13:39:09"/>
        <d v="2001-05-24T13:39:12"/>
        <d v="2001-05-24T13:39:27"/>
        <d v="2001-05-24T13:39:37"/>
        <d v="2001-05-24T13:39:44"/>
        <d v="2001-05-24T13:39:52"/>
        <d v="2001-05-24T13:40:04"/>
        <d v="2001-05-24T13:40:11"/>
        <d v="2001-05-24T13:40:14"/>
        <d v="2001-05-24T13:40:16"/>
        <d v="2001-05-24T13:40:23"/>
        <d v="2001-05-24T13:40:27"/>
        <d v="2001-05-24T13:40:31"/>
        <d v="2001-05-24T13:40:40"/>
        <d v="2001-05-24T13:40:41"/>
        <d v="2001-05-24T13:40:44"/>
        <d v="2001-05-24T13:40:47"/>
        <d v="2001-05-24T13:40:50"/>
        <d v="2001-05-24T13:41:01"/>
        <d v="2001-05-24T13:41:02"/>
        <d v="2001-05-24T13:41:07"/>
        <d v="2001-05-24T13:41:08"/>
        <d v="2001-05-24T13:41:13"/>
        <d v="2001-05-24T13:41:22"/>
        <d v="2001-05-24T13:41:25"/>
        <d v="2001-05-24T13:41:28"/>
        <d v="2001-05-24T13:41:29"/>
        <d v="2001-05-24T13:41:33"/>
        <d v="2001-05-24T13:41:46"/>
        <d v="2001-05-24T13:41:48"/>
        <d v="2001-05-24T13:41:54"/>
        <d v="2001-05-24T13:42:08"/>
        <d v="2001-05-24T13:42:09"/>
        <d v="2001-05-24T13:42:10"/>
        <d v="2001-05-24T13:42:16"/>
        <d v="2001-05-24T13:42:17"/>
        <d v="2001-05-24T13:42:23"/>
        <d v="2001-05-24T13:42:28"/>
        <d v="2001-05-24T13:42:32"/>
        <d v="2001-05-24T13:42:46"/>
        <d v="2001-05-24T13:42:48"/>
        <d v="2001-05-24T13:42:51"/>
        <d v="2001-05-24T13:42:57"/>
        <d v="2001-05-24T13:43:02"/>
        <d v="2001-05-24T13:43:08"/>
        <d v="2001-05-24T13:43:23"/>
        <d v="2001-05-24T13:43:26"/>
        <d v="2001-05-24T13:43:27"/>
        <d v="2001-05-24T13:43:31"/>
        <d v="2001-05-24T13:43:36"/>
        <d v="2001-05-24T13:43:40"/>
        <d v="2001-05-24T13:43:41"/>
        <d v="2001-05-24T13:43:46"/>
        <d v="2001-05-24T13:43:48"/>
        <d v="2001-05-24T13:43:49"/>
        <d v="2001-05-24T13:43:57"/>
        <d v="2001-05-24T13:44:04"/>
        <d v="2001-05-24T13:44:05"/>
        <d v="2001-05-24T13:44:17"/>
        <d v="2001-05-24T13:44:23"/>
        <d v="2001-05-24T13:44:30"/>
        <d v="2001-05-24T13:44:41"/>
        <d v="2001-05-24T13:44:43"/>
        <d v="2001-05-24T13:44:44"/>
        <d v="2001-05-24T13:44:46"/>
        <d v="2001-05-24T13:44:50"/>
        <d v="2001-05-24T13:45:06"/>
        <d v="2001-05-24T13:45:10"/>
        <d v="2001-05-24T13:45:11"/>
        <d v="2001-05-24T13:45:17"/>
        <d v="2001-05-24T13:45:18"/>
        <d v="2001-05-24T13:45:19"/>
        <d v="2001-05-24T13:45:22"/>
        <d v="2001-05-24T13:45:24"/>
        <d v="2001-05-24T13:45:36"/>
        <d v="2001-05-24T13:45:45"/>
        <d v="2001-05-24T13:46:05"/>
        <d v="2001-05-24T13:46:08"/>
        <d v="2001-05-24T13:46:24"/>
        <d v="2001-05-24T13:46:29"/>
        <d v="2001-05-24T13:46:32"/>
        <d v="2001-05-24T13:46:34"/>
        <d v="2001-05-24T13:46:45"/>
        <d v="2001-05-24T13:46:47"/>
        <d v="2001-05-24T13:46:50"/>
        <d v="2001-05-24T13:46:51"/>
        <d v="2001-05-24T13:46:53"/>
        <d v="2001-05-24T13:47:00"/>
        <d v="2001-05-24T13:47:03"/>
        <d v="2001-05-24T13:47:04"/>
        <d v="2001-05-24T13:47:08"/>
        <d v="2001-05-24T13:47:20"/>
        <d v="2001-05-24T13:47:21"/>
        <d v="2001-05-24T13:47:33"/>
        <d v="2001-05-24T13:47:35"/>
        <d v="2001-05-24T13:47:38"/>
        <d v="2001-05-24T13:47:43"/>
        <d v="2001-05-24T13:47:49"/>
        <d v="2001-05-24T13:48:03"/>
        <d v="2001-05-24T13:48:04"/>
        <d v="2001-05-24T13:48:08"/>
        <d v="2001-05-24T13:48:22"/>
        <d v="2001-05-24T13:48:26"/>
        <d v="2001-05-24T13:48:27"/>
        <d v="2001-05-24T13:48:31"/>
        <d v="2001-05-24T13:48:53"/>
        <d v="2001-05-24T13:49:00"/>
        <d v="2001-05-24T13:49:12"/>
        <d v="2001-05-24T13:49:16"/>
        <d v="2001-05-24T13:49:19"/>
        <d v="2001-05-24T13:49:27"/>
        <d v="2001-05-24T13:49:30"/>
        <d v="2001-05-24T13:49:33"/>
        <d v="2001-05-24T13:49:36"/>
        <d v="2001-05-24T13:50:06"/>
        <d v="2001-05-24T13:50:20"/>
        <d v="2001-05-24T13:50:53"/>
        <d v="2001-05-24T13:50:55"/>
        <d v="2001-05-24T13:50:56"/>
        <d v="2001-05-24T13:51:17"/>
        <d v="2001-05-24T13:51:19"/>
        <d v="2001-05-24T13:51:24"/>
        <d v="2001-05-24T13:52:08"/>
        <d v="2001-05-24T13:52:21"/>
        <d v="2001-05-24T13:52:45"/>
        <d v="2001-05-24T13:52:58"/>
        <d v="2001-05-24T13:53:04"/>
        <d v="2001-05-24T13:53:10"/>
        <d v="2001-05-24T13:53:23"/>
        <d v="2001-05-24T13:53:33"/>
        <d v="2001-05-24T13:53:35"/>
        <d v="2001-05-24T13:53:40"/>
        <d v="2001-05-24T13:53:52"/>
        <d v="2001-05-24T13:53:55"/>
        <d v="2001-05-24T13:54:04"/>
        <d v="2001-05-24T13:54:13"/>
        <d v="2001-05-24T13:54:22"/>
        <d v="2001-05-24T13:54:24"/>
        <d v="2001-05-24T13:54:30"/>
        <d v="2001-05-24T13:55:07"/>
        <d v="2001-05-24T13:55:11"/>
        <d v="2001-05-24T13:55:14"/>
        <d v="2001-05-24T13:55:35"/>
        <d v="2001-05-24T13:55:55"/>
        <d v="2001-05-24T13:56:05"/>
        <d v="2001-05-24T13:56:06"/>
        <d v="2001-05-24T13:56:38"/>
        <d v="2001-05-24T13:56:39"/>
        <d v="2001-05-24T13:56:45"/>
        <d v="2001-05-24T13:56:46"/>
        <d v="2001-05-24T13:56:57"/>
        <d v="2001-05-24T13:57:02"/>
        <d v="2001-05-24T13:57:10"/>
        <d v="2001-05-24T13:57:23"/>
        <d v="2001-05-24T13:57:56"/>
        <d v="2001-05-24T13:58:00"/>
        <d v="2001-05-24T13:58:08"/>
        <d v="2001-05-24T13:58:12"/>
        <d v="2001-05-24T13:58:28"/>
        <d v="2001-05-24T13:58:32"/>
        <d v="2001-05-24T13:58:39"/>
        <d v="2001-05-24T13:58:42"/>
        <d v="2001-05-24T13:58:45"/>
        <d v="2001-05-24T13:58:50"/>
        <d v="2001-05-24T13:59:04"/>
        <d v="2001-05-24T13:59:21"/>
        <d v="2001-05-24T13:59:23"/>
        <d v="2001-05-24T13:59:32"/>
        <d v="2001-05-24T13:59:44"/>
        <d v="2001-05-24T13:59:51"/>
        <d v="2001-05-24T14:00:00"/>
        <d v="2001-05-24T14:00:12"/>
        <d v="2001-05-24T14:00:16"/>
        <d v="2001-05-24T14:00:26"/>
        <d v="2001-05-24T14:00:46"/>
        <d v="2001-05-24T14:00:55"/>
        <d v="2001-05-24T14:01:04"/>
        <d v="2001-05-24T14:01:23"/>
        <d v="2001-05-24T14:01:33"/>
        <d v="2001-05-24T14:01:37"/>
        <d v="2001-05-24T14:01:42"/>
        <d v="2001-05-24T14:01:48"/>
        <d v="2001-05-24T14:01:49"/>
        <d v="2001-05-24T14:01:57"/>
        <d v="2001-05-24T14:02:00"/>
        <d v="2001-05-24T14:02:03"/>
        <d v="2001-05-24T14:02:13"/>
        <d v="2001-05-24T14:02:15"/>
        <d v="2001-05-24T14:02:20"/>
        <d v="2001-05-24T14:02:29"/>
        <d v="2001-05-24T14:02:32"/>
        <d v="2001-05-24T14:02:46"/>
        <d v="2001-05-24T14:02:55"/>
        <d v="2001-05-24T14:02:56"/>
        <d v="2001-05-24T14:03:03"/>
        <d v="2001-05-24T14:03:05"/>
        <d v="2001-05-24T14:03:07"/>
        <d v="2001-05-24T14:03:10"/>
        <d v="2001-05-24T14:03:13"/>
        <d v="2001-05-24T14:03:15"/>
        <d v="2001-05-24T14:03:19"/>
        <d v="2001-05-24T14:03:20"/>
        <d v="2001-05-24T14:03:25"/>
        <d v="2001-05-24T14:03:32"/>
        <d v="2001-05-24T14:03:38"/>
        <d v="2001-05-24T14:03:49"/>
        <d v="2001-05-24T14:03:50"/>
        <d v="2001-05-24T14:03:51"/>
        <d v="2001-05-24T14:03:56"/>
        <d v="2001-05-24T14:04:04"/>
        <d v="2001-05-24T14:04:11"/>
        <d v="2001-05-24T14:04:16"/>
        <d v="2001-05-24T14:04:17"/>
        <d v="2001-05-24T14:04:19"/>
        <d v="2001-05-24T14:04:24"/>
        <d v="2001-05-24T14:04:25"/>
        <d v="2001-05-24T14:04:29"/>
        <d v="2001-05-24T14:04:33"/>
        <d v="2001-05-24T14:04:51"/>
        <d v="2001-05-24T14:04:53"/>
        <d v="2001-05-24T14:04:54"/>
        <d v="2001-05-24T14:05:06"/>
        <d v="2001-05-24T14:05:09"/>
        <d v="2001-05-24T14:05:12"/>
        <d v="2001-05-24T14:05:20"/>
        <d v="2001-05-24T14:05:25"/>
        <d v="2001-05-24T14:05:27"/>
        <d v="2001-05-24T14:05:29"/>
        <d v="2001-05-24T14:05:32"/>
        <d v="2001-05-24T14:05:39"/>
        <d v="2001-05-24T14:05:41"/>
        <d v="2001-05-24T14:05:48"/>
        <d v="2001-05-24T14:05:55"/>
        <d v="2001-05-24T14:06:05"/>
        <d v="2001-05-24T14:06:10"/>
        <d v="2001-05-24T14:06:11"/>
        <d v="2001-05-24T14:06:22"/>
        <d v="2001-05-24T14:06:28"/>
        <d v="2001-05-24T14:06:36"/>
        <d v="2001-05-24T14:06:37"/>
        <d v="2001-05-24T14:06:39"/>
        <d v="2001-05-24T14:06:53"/>
        <d v="2001-05-24T14:07:03"/>
        <d v="2001-05-24T14:07:04"/>
        <d v="2001-05-24T14:07:16"/>
        <d v="2001-05-24T14:07:17"/>
        <d v="2001-05-24T14:07:23"/>
        <d v="2001-05-24T14:07:24"/>
        <d v="2001-05-24T14:07:27"/>
        <d v="2001-05-24T14:07:31"/>
        <d v="2001-05-24T14:07:32"/>
        <d v="2001-05-24T14:07:36"/>
        <d v="2001-05-24T14:07:39"/>
        <d v="2001-05-24T14:07:46"/>
        <d v="2001-05-24T14:08:02"/>
        <d v="2001-05-24T14:08:03"/>
        <d v="2001-05-24T14:08:06"/>
        <d v="2001-05-24T14:08:13"/>
        <d v="2001-05-24T14:08:14"/>
        <d v="2001-05-24T14:08:18"/>
        <d v="2001-05-24T14:08:24"/>
        <d v="2001-05-24T14:08:26"/>
        <d v="2001-05-24T14:08:27"/>
        <d v="2001-05-24T14:08:31"/>
        <d v="2001-05-24T14:08:33"/>
        <d v="2001-05-24T14:08:36"/>
        <d v="2001-05-24T14:08:43"/>
        <d v="2001-05-24T14:08:45"/>
        <d v="2001-05-24T14:08:57"/>
        <d v="2001-05-24T14:08:58"/>
        <d v="2001-05-24T14:09:00"/>
        <d v="2001-05-24T14:09:02"/>
        <d v="2001-05-24T14:09:05"/>
        <d v="2001-05-24T14:09:06"/>
        <d v="2001-05-24T14:09:10"/>
        <d v="2001-05-24T14:09:11"/>
        <d v="2001-05-24T14:09:13"/>
        <d v="2001-05-24T14:09:15"/>
        <d v="2001-05-24T14:09:16"/>
        <d v="2001-05-24T14:09:19"/>
        <d v="2001-05-24T14:09:26"/>
        <d v="2001-05-24T14:09:27"/>
        <d v="2001-05-24T14:09:28"/>
        <d v="2001-05-24T14:09:41"/>
        <d v="2001-05-24T14:09:48"/>
        <d v="2001-05-24T14:09:51"/>
        <d v="2001-05-24T14:10:00"/>
        <d v="2001-05-24T14:10:22"/>
        <d v="2001-05-24T14:10:29"/>
        <d v="2001-05-24T14:10:31"/>
        <d v="2001-05-24T14:10:33"/>
        <d v="2001-05-24T14:10:37"/>
        <d v="2001-05-24T14:10:39"/>
        <d v="2001-05-24T14:10:40"/>
        <d v="2001-05-24T14:10:41"/>
        <d v="2001-05-24T14:10:45"/>
        <d v="2001-05-24T14:10:49"/>
        <d v="2001-05-24T14:10:52"/>
        <d v="2001-05-24T14:10:53"/>
        <d v="2001-05-24T14:11:07"/>
        <d v="2001-05-24T14:11:15"/>
        <d v="2001-05-24T14:11:18"/>
        <d v="2001-05-24T14:11:31"/>
        <d v="2001-05-24T14:11:33"/>
        <d v="2001-05-24T14:11:34"/>
        <d v="2001-05-24T14:11:55"/>
        <d v="2001-05-24T14:11:56"/>
        <d v="2001-05-24T14:12:05"/>
        <d v="2001-05-24T14:12:06"/>
        <d v="2001-05-24T14:12:08"/>
        <d v="2001-05-24T14:12:22"/>
        <d v="2001-05-24T14:12:55"/>
        <d v="2001-05-24T14:13:09"/>
        <d v="2001-05-24T14:13:10"/>
        <d v="2001-05-24T14:13:15"/>
        <d v="2001-05-24T14:13:22"/>
        <d v="2001-05-24T14:13:38"/>
        <d v="2001-05-24T14:13:43"/>
        <d v="2001-05-24T14:13:51"/>
        <d v="2001-05-24T14:13:57"/>
        <d v="2001-05-24T14:14:06"/>
        <d v="2001-05-24T14:14:14"/>
        <d v="2001-05-24T14:14:47"/>
        <d v="2001-05-24T14:15:23"/>
        <d v="2001-05-24T14:15:33"/>
        <d v="2001-05-24T14:15:52"/>
        <d v="2001-05-24T14:16:05"/>
        <d v="2001-05-24T14:16:13"/>
        <d v="2001-05-24T14:17:12"/>
        <d v="2001-05-24T14:17:20"/>
        <d v="2001-05-24T14:17:36"/>
        <d v="2001-05-24T14:17:45"/>
        <d v="2001-05-24T14:18:01"/>
        <d v="2001-05-24T14:18:12"/>
        <d v="2001-05-24T14:18:26"/>
        <d v="2001-05-24T14:18:31"/>
        <d v="2001-05-24T14:19:58"/>
        <d v="2001-05-24T14:20:02"/>
        <d v="2001-05-24T14:20:06"/>
        <d v="2001-05-24T14:20:11"/>
        <d v="2001-05-24T14:20:14"/>
        <d v="2001-05-24T14:20:29"/>
        <d v="2001-05-24T14:20:43"/>
        <d v="2001-05-24T14:20:47"/>
        <d v="2001-05-24T14:20:51"/>
        <d v="2001-05-24T14:20:54"/>
        <d v="2001-05-24T14:21:26"/>
        <d v="2001-05-24T14:21:46"/>
        <d v="2001-05-24T14:21:57"/>
        <d v="2001-05-24T14:22:02"/>
        <d v="2001-05-24T14:22:07"/>
        <d v="2001-05-24T14:22:15"/>
        <d v="2001-05-24T14:22:16"/>
        <d v="2001-05-24T14:22:19"/>
        <d v="2001-05-24T14:22:27"/>
        <d v="2001-05-24T14:22:30"/>
        <d v="2001-05-24T14:22:36"/>
        <d v="2001-05-24T14:22:39"/>
        <d v="2001-05-24T14:22:42"/>
        <d v="2001-05-24T14:22:48"/>
        <d v="2001-05-24T14:22:52"/>
        <d v="2001-05-24T14:23:13"/>
        <d v="2001-05-24T14:24:43"/>
        <d v="2001-05-24T14:25:20"/>
        <d v="2001-05-24T14:25:53"/>
        <d v="2001-05-24T14:26:21"/>
        <d v="2001-05-24T14:26:24"/>
        <d v="2001-05-24T14:26:26"/>
        <d v="2001-05-24T14:27:13"/>
        <d v="2001-05-24T14:27:37"/>
        <d v="2001-05-24T14:27:53"/>
        <d v="2001-05-24T14:28:06"/>
        <d v="2001-05-24T14:28:41"/>
        <d v="2001-05-24T14:28:55"/>
        <d v="2001-05-24T14:28:56"/>
        <d v="2001-05-24T14:29:48"/>
        <d v="2001-05-24T14:30:51"/>
        <d v="2001-05-24T14:32:19"/>
        <d v="2001-05-24T14:32:50"/>
        <d v="2001-05-24T14:33:29"/>
        <d v="2001-05-24T14:33:58"/>
        <d v="2001-05-24T14:34:20"/>
        <d v="2001-05-24T14:35:09"/>
        <d v="2001-05-24T14:35:20"/>
        <d v="2001-05-24T14:37:36"/>
        <d v="2001-05-24T14:37:56"/>
        <d v="2001-05-24T14:39:20"/>
        <d v="2001-05-24T14:42:30"/>
        <d v="2001-05-24T14:42:51"/>
        <d v="2001-05-24T14:44:35"/>
        <d v="2001-05-24T14:45:20"/>
        <d v="2001-05-24T14:48:25"/>
        <d v="2001-05-24T14:49:10"/>
        <d v="2001-05-24T14:49:38"/>
        <d v="2001-05-24T14:50:09"/>
        <d v="2001-05-24T14:50:46"/>
        <d v="2001-05-24T14:50:48"/>
        <d v="2001-05-24T14:51:29"/>
        <d v="2001-05-24T14:52:22"/>
        <d v="2001-05-24T14:52:28"/>
        <d v="2001-05-24T14:52:53"/>
        <d v="2001-05-24T14:53:01"/>
        <d v="2001-05-24T14:53:43"/>
        <d v="2001-05-24T14:53:53"/>
        <d v="2001-05-24T14:54:33"/>
        <d v="2001-05-24T14:55:39"/>
        <d v="2001-05-24T14:55:45"/>
        <d v="2001-05-24T14:56:09"/>
        <d v="2001-05-24T14:57:11"/>
        <d v="2001-05-24T14:57:24"/>
        <d v="2001-05-24T14:57:27"/>
        <d v="2001-05-24T14:58:14"/>
        <d v="2001-05-24T14:58:15"/>
        <d v="2001-05-24T14:58:22"/>
        <d v="2001-05-24T14:58:25"/>
        <d v="2001-05-24T14:58:28"/>
        <d v="2001-05-24T14:58:33"/>
        <d v="2001-05-24T14:58:44"/>
        <d v="2001-05-24T14:58:45"/>
        <d v="2001-05-24T14:59:01"/>
        <d v="2001-05-24T14:59:41"/>
        <d v="2001-05-24T14:59:56"/>
        <d v="2001-05-24T15:01:45"/>
        <d v="2001-05-24T15:02:02"/>
        <d v="2001-05-24T15:02:13"/>
        <d v="2001-05-24T15:02:15"/>
        <d v="2001-05-24T15:02:28"/>
        <d v="2001-05-24T15:02:55"/>
        <d v="2001-05-24T15:04:19"/>
        <d v="2001-05-24T15:04:34"/>
        <d v="2001-05-24T15:05:55"/>
        <d v="2001-05-24T15:06:18"/>
        <d v="2001-05-24T15:07:18"/>
        <d v="2001-05-24T15:07:49"/>
        <d v="2001-05-24T15:08:11"/>
        <d v="2001-05-24T15:09:07"/>
        <d v="2001-05-24T15:09:33"/>
        <d v="2001-05-24T15:09:56"/>
        <d v="2001-05-24T15:10:25"/>
        <d v="2001-05-24T15:10:45"/>
        <d v="2001-05-24T15:11:10"/>
        <d v="2001-05-24T15:12:05"/>
        <d v="2001-05-24T15:12:18"/>
        <d v="2001-05-24T15:12:26"/>
        <d v="2001-05-24T15:13:20"/>
        <d v="2001-05-24T15:13:32"/>
        <d v="2001-05-24T15:14:22"/>
        <d v="2001-05-24T15:16:03"/>
        <d v="2001-05-24T15:16:12"/>
        <d v="2001-05-24T15:17:21"/>
        <d v="2001-05-24T15:17:47"/>
        <d v="2001-05-24T15:18:06"/>
        <d v="2001-05-24T15:19:31"/>
        <d v="2001-05-24T15:19:32"/>
        <d v="2001-05-24T15:20:19"/>
        <d v="2001-05-24T15:22:13"/>
        <d v="2001-05-24T15:22:15"/>
        <d v="2001-05-24T15:22:18"/>
        <d v="2001-05-24T15:23:20"/>
        <d v="2001-05-24T15:23:42"/>
        <d v="2001-05-24T15:23:48"/>
        <d v="2001-05-24T15:24:22"/>
        <d v="2001-05-24T15:24:29"/>
        <d v="2001-05-24T15:25:12"/>
        <d v="2001-05-24T15:25:22"/>
        <d v="2001-05-24T15:25:23"/>
        <d v="2001-05-24T15:26:46"/>
        <d v="2001-05-24T15:26:50"/>
        <d v="2001-05-24T15:26:52"/>
        <d v="2001-05-24T15:27:08"/>
        <d v="2001-05-24T15:27:21"/>
        <d v="2001-05-24T15:27:26"/>
        <d v="2001-05-24T15:29:22"/>
        <d v="2001-05-24T15:29:42"/>
        <d v="2001-05-24T15:32:05"/>
        <d v="2001-05-24T15:32:14"/>
        <d v="2001-05-24T15:32:40"/>
        <d v="2001-05-24T15:32:42"/>
        <d v="2001-05-24T15:32:53"/>
        <d v="2001-05-24T15:33:27"/>
        <d v="2001-05-24T15:33:43"/>
        <d v="2001-05-24T15:35:42"/>
        <d v="2001-05-24T15:35:53"/>
        <d v="2001-05-24T15:36:12"/>
        <d v="2001-05-24T15:36:20"/>
        <d v="2001-05-24T15:37:22"/>
        <d v="2001-05-24T15:37:34"/>
        <d v="2001-05-24T15:38:28"/>
        <d v="2001-05-24T15:38:37"/>
        <d v="2001-05-24T15:38:54"/>
        <d v="2001-05-24T15:43:28"/>
        <d v="2001-05-24T15:43:46"/>
        <d v="2001-05-24T15:45:35"/>
        <d v="2001-05-24T15:46:12"/>
        <d v="2001-05-24T15:47:21"/>
        <d v="2001-05-24T15:47:31"/>
        <d v="2001-05-24T15:48:33"/>
        <d v="2001-05-24T15:48:43"/>
        <d v="2001-05-24T15:48:53"/>
        <d v="2001-05-24T15:50:22"/>
        <d v="2001-05-24T15:50:39"/>
        <d v="2001-05-24T15:50:59"/>
        <d v="2001-05-24T15:51:23"/>
        <d v="2001-05-24T15:52:36"/>
        <d v="2001-05-24T15:52:40"/>
        <d v="2001-05-24T15:52:55"/>
        <d v="2001-05-24T15:54:12"/>
        <d v="2001-05-24T15:54:35"/>
        <d v="2001-05-24T15:54:48"/>
        <d v="2001-05-24T15:55:17"/>
        <d v="2001-05-24T15:56:02"/>
        <d v="2001-05-24T15:56:17"/>
        <d v="2001-05-24T15:56:19"/>
        <d v="2001-05-24T15:56:23"/>
        <d v="2001-05-24T15:56:41"/>
        <d v="2001-05-24T15:57:17"/>
        <d v="2001-05-24T15:59:17"/>
        <d v="2001-05-24T15:59:21"/>
        <d v="2001-05-24T15:59:39"/>
        <d v="2001-05-24T15:59:40"/>
        <d v="2001-05-24T15:59:51"/>
        <d v="2001-05-24T15:59:55"/>
        <d v="2001-05-24T16:00:22"/>
        <d v="2001-05-24T16:00:36"/>
        <d v="2001-05-24T16:00:49"/>
        <d v="2001-05-24T16:01:14"/>
        <d v="2001-05-24T16:01:20"/>
        <d v="2001-05-24T16:01:49"/>
        <d v="2001-05-24T16:01:57"/>
        <d v="2001-05-24T16:03:06"/>
        <d v="2001-05-24T16:03:22"/>
        <d v="2001-05-24T16:03:26"/>
        <d v="2001-05-24T16:03:33"/>
        <d v="2001-05-24T16:03:48"/>
        <d v="2001-05-24T16:04:15"/>
        <d v="2001-05-24T16:04:30"/>
        <d v="2001-05-24T16:04:46"/>
        <d v="2001-05-24T16:04:58"/>
        <d v="2001-05-24T16:05:36"/>
        <d v="2001-05-24T16:05:50"/>
        <d v="2001-05-24T16:06:11"/>
        <d v="2001-05-24T16:06:54"/>
        <d v="2001-05-24T16:07:31"/>
        <d v="2001-05-24T16:08:02"/>
        <d v="2001-05-24T16:08:21"/>
        <d v="2001-05-24T16:08:55"/>
        <d v="2001-05-24T16:09:07"/>
        <d v="2001-05-24T16:09:20"/>
        <d v="2001-05-24T16:09:33"/>
        <d v="2001-05-24T16:09:58"/>
        <d v="2001-05-24T16:10:41"/>
        <d v="2001-05-24T16:11:36"/>
        <d v="2001-05-24T16:12:10"/>
        <d v="2001-05-24T16:12:23"/>
        <d v="2001-05-24T16:12:31"/>
        <d v="2001-05-24T16:12:40"/>
        <d v="2001-05-24T16:12:48"/>
        <d v="2001-05-24T16:13:35"/>
        <d v="2001-05-24T16:13:36"/>
        <d v="2001-05-24T16:14:43"/>
        <d v="2001-05-24T16:14:57"/>
        <d v="2001-05-24T16:18:51"/>
        <d v="2001-05-24T16:21:25"/>
        <d v="2001-05-24T16:21:32"/>
        <d v="2001-05-24T16:29:30"/>
        <d v="2001-05-24T16:33:28"/>
        <d v="2001-05-24T16:34:05"/>
        <d v="2001-05-24T16:45:43"/>
        <d v="2001-05-24T16:46:42"/>
        <d v="2001-05-24T17:00:38"/>
        <d v="2001-05-24T17:05:38"/>
        <d v="2001-05-24T17:10:34"/>
        <d v="2001-05-24T17:11:33"/>
        <d v="2001-05-24T17:17:39"/>
        <d v="2001-05-24T17:19:21"/>
        <d v="2001-05-24T17:32:36"/>
        <d v="2001-05-24T18:56:55"/>
        <d v="2001-05-24T20:30:04"/>
        <d v="2001-05-24T20:39:28"/>
        <d v="2001-05-24T21:56:51"/>
        <d v="2001-05-24T21:57:07"/>
        <d v="2001-05-24T21:57:48"/>
        <d v="2001-05-24T22:09:58"/>
        <d v="2001-05-24T23:39:18"/>
        <m/>
      </sharedItems>
    </cacheField>
    <cacheField name="Counterparty Name" numFmtId="0">
      <sharedItems containsBlank="1" count="263">
        <s v="ABN AMRO Futures Limited"/>
        <s v="Accord Energy Ltd."/>
        <s v="Adams Resources Marketing, Ltd."/>
        <s v="ADM Investor Services International Limited"/>
        <s v="AEC Marketing"/>
        <s v="AEP Energy Services Ltd"/>
        <s v="AEP Energy Services, Inc."/>
        <s v="AES NewEnergy, Inc."/>
        <s v="Agip (UK) Limited"/>
        <s v="AIG Energy Trading Inc."/>
        <s v="AIG International Limited"/>
        <s v="Alberta Energy Company Ltd."/>
        <s v="Allegheny Energy Supply Company, LLC"/>
        <s v="Alliance Gas Limited"/>
        <s v="Amalgamated Metal Trading Limited"/>
        <s v="Amerada Hess Corporation"/>
        <s v="Amerada Hess Gas Limited"/>
        <s v="Ameren Energy, Inc., as agent"/>
        <s v="American Electric Power Service Corporation"/>
        <s v="Anadarko Canada Corporation"/>
        <s v="Anadarko Energy Services Company"/>
        <s v="Anadarko Petroleum Corporation"/>
        <s v="Anderson Exploration"/>
        <s v="Anglojam Investments Limited"/>
        <s v="Aquila Canada Corp."/>
        <s v="Aquila Energy Limited"/>
        <s v="Aquila Energy Marketing Corporation"/>
        <s v="Aquila Risk Management Corporation"/>
        <s v="Arizona Public Service Company"/>
        <s v="Ashland Specialty Chemicals Company"/>
        <s v="Astra Power, LLC"/>
        <s v="Avista Corporation - Washington Water Power Division"/>
        <s v="Avista Energy, Inc."/>
        <s v="Axia Energy Europe Limited"/>
        <s v="Axia Energy, LP"/>
        <s v="Bank of America, National Association"/>
        <s v="Bank of Montreal"/>
        <s v="Bankers Trust Company"/>
        <s v="Barclays Bank PLC"/>
        <s v="BC Gas Utility Ltd."/>
        <s v="BG International Limited"/>
        <s v="BGML - IM Bridgeline"/>
        <s v="Birch Metals Company"/>
        <s v="BNP Paribas"/>
        <s v="BP Amoco Chemical Company"/>
        <s v="BP Corporation North America Inc."/>
        <s v="BP Energy Company"/>
        <s v="Brant-Allen Industries, Inc."/>
        <s v="Burlington Resources Trading Inc."/>
        <s v="Calpine Energy Services, L.P."/>
        <s v="Canadian Imperial Bank of Commerce"/>
        <s v="Cargill Energy Trading Canada, Inc."/>
        <s v="Cargill Energy, a division of Cargill, Incorporated"/>
        <s v="Cargill Investor Services Ltd"/>
        <s v="Cargill-Alliant, LLC"/>
        <s v="Carr Futures, Inc"/>
        <s v="Castle Power LLC"/>
        <s v="Chase Manhattan International Limited"/>
        <s v="Chevron Canada Resources"/>
        <s v="Cinergy Global Trading Limited"/>
        <s v="Cinergy Marketing &amp; Trading, LLC"/>
        <s v="Cinergy Services, Inc."/>
        <s v="Citibank, N.A."/>
        <s v="City of Redding"/>
        <s v="City of Santa Clara California, Silicon Valley Power"/>
        <s v="CLECO Corporation"/>
        <s v="CLECO Marketing and Trading, LLC"/>
        <s v="CMS Field Services, Inc."/>
        <s v="CMS Marketing, Services and Trading Company"/>
        <s v="Coast Energy Canada, Inc."/>
        <s v="Coast Energy Group, a division of Cornerstone Propane, L.P."/>
        <s v="CoEnergy Trading Company"/>
        <s v="Cokinos Natural Gas Company"/>
        <s v="Colonial Energy Inc."/>
        <s v="ConAgra Energy Services, Inc."/>
        <s v="Conectiv Energy Supply, Inc."/>
        <s v="Conoco Canada Limited"/>
        <s v="Conoco Inc."/>
        <s v="Constellation Power Source, Inc."/>
        <s v="Cook Inlet Energy Supply L.L.C."/>
        <s v="Coral Energy Canada Inc."/>
        <s v="Coral Energy Holding L.P."/>
        <s v="Coral Energy Resources, L.P."/>
        <s v="Coral Power, L.L.C."/>
        <s v="Cornerstone Propane, L.P."/>
        <s v="Coryton Energy Company Ltd"/>
        <s v="Credit Lyonnais Rouse Limited"/>
        <s v="Cross Timbers Energy Services, Inc."/>
        <s v="Cross Timbers Oil Company"/>
        <s v="Crosstex Energy Services, Ltd."/>
        <s v="Deutsche Bank AG"/>
        <s v="DTE Energy Trading, Inc."/>
        <s v="Duke Energy International Trading and Marketing (UK) Limited"/>
        <s v="Duke Energy Marketing Limited Partnership"/>
        <s v="Duke Energy Trading and Marketing, L.L.C."/>
        <s v="Dynegy Canada Inc."/>
        <s v="Dynegy Liquids Marketing and Trade"/>
        <s v="Dynegy Marketing and Trade"/>
        <s v="Dynegy Power Marketing, Inc."/>
        <s v="Dynegy UK Limited"/>
        <s v="e prime, inc."/>
        <s v="ED &amp; F Man International Limited"/>
        <s v="EDF Trading Limited"/>
        <s v="El Paso Merchant Energy Europe Ltd"/>
        <s v="El Paso Merchant Energy, L.P."/>
        <s v="Electrabel SA"/>
        <s v="Element Re Capital Products Inc., as agent for XL Trading Partners Ltd."/>
        <s v="Elf Trading SA"/>
        <s v="EnergyUSA - Appalachian Corp"/>
        <s v="EnergyUSA-TPC Corp."/>
        <s v="Engage Energy Canada L.P."/>
        <s v="Engelhard International Limited"/>
        <s v="Enron Energy Services, Inc."/>
        <s v="Enserco Energy, Inc."/>
        <s v="Enterprise Products Operating L.P."/>
        <s v="Equitable Energy L.L.C."/>
        <s v="Equitable Gas Company"/>
        <s v="Euromin SA"/>
        <s v="Firm Trade Bridgeline"/>
        <s v="Firm Trade Bridgeline Gas Marketing LLC"/>
        <s v="Firm Trading Bridgeline Gas Marketing"/>
        <s v="FirstEnergy Services Corp."/>
        <s v="Florida Power &amp; Light Company"/>
        <s v="Florida Power Corporation"/>
        <s v="Fortum Gas Ltd."/>
        <s v="Gerald Metals Inc."/>
        <s v="Glencore Commodities Limited"/>
        <s v="Glencore Ltd."/>
        <s v="GNI Limited"/>
        <s v="Golly Hott Trading Limited"/>
        <s v="Hess Energy Services Company, LLC"/>
        <s v="Hess Energy Trading Company LLC"/>
        <s v="Hess Energy Trading Company UK Limited as agents for Hess Energy Trading Company LLC"/>
        <s v="Highland Energy Company"/>
        <s v="HQ Energy Services (U.S.) Inc."/>
        <s v="HS Energy Services, Inc."/>
        <s v="Hunter Douglas NV"/>
        <s v="Hydro Aluminium AS"/>
        <s v="Idacorp Energy Solutions, L.P."/>
        <s v="Idaho Power Company, dba IDACORP Energy"/>
        <s v="IFX Limited"/>
        <s v="IGI Resources, Inc."/>
        <s v="Innogy PLC"/>
        <s v="Interstate Power Company"/>
        <s v="Investec Bank (UK) Limited"/>
        <s v="J. Aron &amp; Company"/>
        <s v="Kaztex Energy Management Inc."/>
        <s v="Kinder Morgan, Inc."/>
        <s v="Koch Industries, Inc."/>
        <s v="Koch Metals Trading Limited"/>
        <s v="Koch Petroleum Group, L.P."/>
        <s v="Lenmore Inc"/>
        <s v="Louis Dreyfus Corporation"/>
        <s v="Macquarie Bank Ltd"/>
        <s v="Manro Haydan Trading"/>
        <s v="Marathon Oil Company"/>
        <s v="Merrill Lynch Capital Services, Inc."/>
        <s v="MidAmerican Energy Company"/>
        <s v="Midcoast Marketing, Inc."/>
        <s v="Mirant Americas Energy Marketing Canada, Ltd."/>
        <s v="Mirant Americas Energy Marketing, L.P."/>
        <s v="Mitchell Gas Services L.P."/>
        <s v="Morgan Stanley Capital Group, Inc."/>
        <s v="N M Rothschild &amp; Sons Limited"/>
        <s v="Naw Co limited"/>
        <s v="New Jersey Natural Gas Company"/>
        <s v="Nexen Marketing"/>
        <s v="NGTS LLC"/>
        <s v="Niagara Mohawk Energy Marketing, Inc."/>
        <s v="Nicor Enerchange, LLC"/>
        <s v="Nicor Gas Company"/>
        <s v="NJR Energy Services Company"/>
        <s v="Noble Gas Marketing Inc."/>
        <s v="Northern California Power Agency"/>
        <s v="Northern Indiana Public Service Company"/>
        <s v="Northstar Energy"/>
        <s v="NRG Power Marketing Inc."/>
        <s v="NUI Energy Brokers, Inc."/>
        <s v="Occidental Energy Marketing, Inc."/>
        <s v="OGE Energy Resources, Inc."/>
        <s v="ONEOK Energy Marketing and Trading Company, L.P."/>
        <s v="PanCanadian Energy Services Inc."/>
        <s v="PanCanadian Petroleum Limited"/>
        <s v="Peco Energy Company"/>
        <s v="Penn West Petroleum"/>
        <s v="Pepco Gas Services, Inc."/>
        <s v="Petrocom Energy Group Limited"/>
        <s v="PG&amp;E Energy Trading - Power, L.P."/>
        <s v="PG&amp;E Energy Trading-Gas Corporation"/>
        <s v="PG&amp;E Energy Trading, Canada Corporation"/>
        <s v="Phibro Inc."/>
        <s v="Pinnacle West Capital Corporation"/>
        <s v="Powerex Corp."/>
        <s v="PowerGen UK Plc"/>
        <s v="PPL EnergyPlus, LLC"/>
        <s v="Premstar Energy Canada Ltd"/>
        <s v="Prior Energy Corporation"/>
        <s v="ProLiance Energy, LLC"/>
        <s v="Prudential Bache International Limited"/>
        <s v="PSEG Energy Resources &amp; Trade LLC"/>
        <s v="Puget Sound Energy, Inc."/>
        <s v="Refco Investments Services Pte Ltd"/>
        <s v="Refco Overseas Ltd"/>
        <s v="Reliant Energy HL&amp;P"/>
        <s v="Reliant Energy Services Canada Ltd."/>
        <s v="Reliant Energy Services, Inc."/>
        <s v="RWE Trading GmbH"/>
        <s v="Scana Energy Marketing, Inc."/>
        <s v="Scottish Power UK plc"/>
        <s v="Select Energy, Inc."/>
        <s v="Sempra Energy Europe Ltd"/>
        <s v="Sempra Energy Trading Corp."/>
        <s v="SG Interests I, Ltd."/>
        <s v="Sierra Pacific Power Company"/>
        <s v="Societe Generale"/>
        <s v="Sogemin Metals Ltd."/>
        <s v="South Jersey Resources Group LLC"/>
        <s v="Sprague Energy Corp."/>
        <s v="Standard Bank London Limited"/>
        <s v="Sucden (UK) Ltd."/>
        <s v="Sumitomo Corp."/>
        <s v="Summit Natural Gas, LLP"/>
        <s v="Talisman Energy Inc."/>
        <s v="Tenaska Marketing Canada, a division of TMV Corp."/>
        <s v="Tenaska Marketing Ventures"/>
        <s v="Texaco Canada Petroleum  Inc."/>
        <s v="Texaco Energy Marketing L.P."/>
        <s v="Texaco Natural Gas Inc."/>
        <s v="Texex Energy Partners Ltd."/>
        <s v="Texla Energy Management Inc."/>
        <s v="The Bank of Nova Scotia"/>
        <s v="The Chase Manhattan Bank"/>
        <s v="The New Power Company"/>
        <s v="Tiger Natural Gas Inc."/>
        <s v="Torch Energy Marketing Inc."/>
        <s v="Torch Energy TM, Inc."/>
        <s v="TotalFinaElf Gas &amp; Power North America, Inc."/>
        <s v="TotalFinaElf Gas and Power Limited"/>
        <s v="Toyota Tsusho Metals Limited"/>
        <s v="Tractebel Energy Marketing, Inc."/>
        <s v="TransAlta Energy Marketing (US) Inc."/>
        <s v="TransAlta Energy Marketing Corp."/>
        <s v="TransCanada Energy Financial Products Limited"/>
        <s v="TransCanada Energy Marketing USA, Inc."/>
        <s v="TransCanada Gas Services Inc."/>
        <s v="TransCanada Gas Services, a division of TransCanada Energy Ltd."/>
        <s v="Triland Metals Limited"/>
        <s v="TXU Energy Trading Company"/>
        <s v="Unocal Energy Trading, Inc."/>
        <s v="USGT/Aquila, L.P."/>
        <s v="Valero Marketing and Supply Company"/>
        <s v="Virginia Electric and Power Company"/>
        <s v="Virginia Power Energy Marketing, Inc."/>
        <s v="Washington Gas Energy Services, Inc."/>
        <s v="Western Gas Resources, Inc."/>
        <s v="Western Resources Inc."/>
        <s v="Wild Goose Storage Inc."/>
        <s v="Williams Energy Marketing &amp; Trading Company"/>
        <s v="Willowbridge Associates Inc"/>
        <s v="Wisconsin Gas Company"/>
        <s v="Wisconsin Power And Light Company"/>
        <s v="WPS Energy Services, Inc."/>
        <m/>
      </sharedItems>
    </cacheField>
    <cacheField name="External Party" numFmtId="0">
      <sharedItems containsBlank="1" count="11">
        <s v="Amerex Natural Gas I,"/>
        <s v="Amerex Natural Gas I,, Inc."/>
        <s v="Amerex Natural Gas I,eting, Inc."/>
        <s v="Amerex Natural Gas I,g and Trading Company, L.P."/>
        <s v="Amerex Natural Gas I,Trade"/>
        <s v="Amerex Power, Ltd."/>
        <s v="APB Energy, Inc."/>
        <s v="ClickPaper.com, L.L.Cs, Inc."/>
        <s v="Firm Trading Bridgeliorp."/>
        <s v="Natsource LLC"/>
        <m/>
      </sharedItems>
    </cacheField>
    <cacheField name="External Party Type" numFmtId="0">
      <sharedItems containsBlank="1" count="3">
        <s v="Broker"/>
        <s v="Exchange"/>
        <m/>
      </sharedItems>
    </cacheField>
    <cacheField name="External Deal ID" numFmtId="0">
      <sharedItems containsString="0" containsBlank="1" containsNumber="1" containsInteger="1" minValue="182" maxValue="182" count="2">
        <n v="182"/>
        <m/>
      </sharedItems>
    </cacheField>
    <cacheField name="Commodity Group" numFmtId="0">
      <sharedItems containsBlank="1" count="11">
        <s v="Crude"/>
        <s v="Gas Pipeline Capacity"/>
        <s v="LPG"/>
        <s v="Metals"/>
        <s v="Natural Gas"/>
        <s v="Oil Products"/>
        <s v="Paper"/>
        <s v="Petchems"/>
        <s v="Power"/>
        <s v="Weather"/>
        <m/>
      </sharedItems>
    </cacheField>
    <cacheField name="Product Type" numFmtId="0">
      <sharedItems containsBlank="1" count="53">
        <s v="Alum Alloy LME Registered Contract"/>
        <s v="Aluminum LME Registered Contract"/>
        <s v="BEL Gas Phy Fwd Zee HUB"/>
        <s v="BEL Gas Phy Fwd Zee IZT Ent"/>
        <s v="CAN Gas Fin BasSwap"/>
        <s v="CAN Gas Fin BasSwap East"/>
        <s v="CAN Gas Phy Basis Firm East &gt;1Mo&lt;1Yr"/>
        <s v="CAN Gas Phy Fwd Firm East &lt; or = 1Mo"/>
        <s v="CAN Gas Phy Fwd Firm West &lt; or = 1Mo"/>
        <s v="CAN Gas Phy Index Firm West &lt; or = 1Mo"/>
        <s v="CAN Gas Straddle Option"/>
        <s v="CAN Power Fin Swap"/>
        <s v="Copper LME Registered Contract"/>
        <s v="Gasoil MOM Diff"/>
        <s v="IPE Gasoil Crack Fin Spd"/>
        <s v="Lead LME Registered Contract"/>
        <s v="Nickel LME Registered Contract"/>
        <s v="SG Jet-GO Rgrde"/>
        <s v="Tin LME Registered Contract"/>
        <s v="UK Dtd Brent vs. IPE Frontline"/>
        <s v="UK Gas Phy Fwd NBP"/>
        <s v="UK IPE Brent Cal Swap"/>
        <s v="UK IPE Brent Swap "/>
        <s v="UK IPE Gasoil Swap"/>
        <s v="UK Power Phy Sch 5 Exc"/>
        <s v="US Crude WTI Cal Spd Fin Swap"/>
        <s v="US Crude WTI Fin Swap "/>
        <s v="US East Power Fin Swap"/>
        <s v="US East Power Phy Fwd Firm"/>
        <s v="US East Power Phy Fwd Firm Unplan B"/>
        <s v="US Gas Fin BasisSwap"/>
        <s v="US Gas Fin Opt Call"/>
        <s v="US Gas Fin Opt Put"/>
        <s v="US Gas Fin Swap"/>
        <s v="US Gas Phy Fwd Firm non-TX &lt; or = 1Mo "/>
        <s v="US Gas Phy Fwd Firm TX &lt; or = 1Mo "/>
        <s v="US Gas Phy Index Firm non-TX &lt; or = 1Mo"/>
        <s v="US HeatingOil2 Fin Spread"/>
        <s v="US HeatingOil2 Fin Swap"/>
        <s v="US MixedXylene Fin Swap"/>
        <s v="US Newsprint Phy"/>
        <s v="US NitToluene Fin Swap"/>
        <s v="US Pipeline Capacity FGT (Frm)"/>
        <s v="US Pipeline Capacity NNG (Firm)"/>
        <s v="US Propane Fin Swap "/>
        <s v="US PurityEthane Fin Swap"/>
        <s v="US UNL Gasoline Fin Spread"/>
        <s v="US UNL Gasoline Fin Swap"/>
        <s v="US Weather CDD Swap"/>
        <s v="US West Power Phy Fwd CAISO"/>
        <s v="US West Power Phy Fwd Firm"/>
        <s v="Zinc LME Registered Contract"/>
        <m/>
      </sharedItems>
    </cacheField>
    <cacheField name="Product Name" numFmtId="0">
      <sharedItems containsBlank="1" count="486">
        <s v="Al Alloy LME Reg Contract                3 Month         USD/mt-L"/>
        <s v="Al LME Reg.      Contract                15Aug01         USD/mt-L"/>
        <s v="Al LME Reg.      Contract                18Jul01         USD/mt-L"/>
        <s v="Al LME Reg.      Contract                20Jun01         USD/mt-L"/>
        <s v="Al LME Reg.      Contract                3 Month         USD/mt-L"/>
        <s v="BEL Gas Phy      ZEE HUB                 25May01         p/th"/>
        <s v="BEL Gas Phy      ZEE HUB                 29May01-01Jun01 p/th"/>
        <s v="BEL Gas Phy      ZEE HUB                 Jun01           p/th"/>
        <s v="BEL Gas Phy      ZEE IZT ENT             25May01         p/th"/>
        <s v="BEL Gas Phy      ZEE IZT ENT             29May01-01Jun01 p/th"/>
        <s v="CAN Gas Basis    AECO                    Apr-Oct02       USD/MM"/>
        <s v="CAN Gas Basis    AECO                    Jul-Oct01       USD/MM"/>
        <s v="CAN Gas Basis    AECO                    Jul01           USD/MM"/>
        <s v="CAN Gas Basis    AECO                    Nov01-Mar02     USD/MM"/>
        <s v="CAN Gas Basis    GD/D Dawn               Jun01           USD/MM"/>
        <s v="CAN Gas Basis    Sumas                   Apr-Oct02       USD/MM"/>
        <s v="CAN Gas Basis    Sumas                   Jul-Sep01       USD/MM"/>
        <s v="CAN Gas Basis    Sumas                   Jun01           USD/MM"/>
        <s v="CAN Gas Phy      Dawn                    25May01         USD/MM"/>
        <s v="CAN Gas Phy      Hntgdn                  25May01         USD/MM"/>
        <s v="CAN Gas Phy      Iroquois, TCPL          25May01         USD/MM"/>
        <s v="CAN Gas Phy      Niagara, TCPL           25May01         USD/MM"/>
        <s v="CAN Gas Phy      NIT                     24May01         CAD/GJ"/>
        <s v="CAN Gas Phy      NIT                     25-31May01      CAD/GJ"/>
        <s v="CAN Gas Phy      NIT                     25May01         CAD/GJ"/>
        <s v="CAN Gas Phy      NIT                     Jun01           CAD/GJ"/>
        <s v="CAN Gas Phy      Parkway                 25May01         USD/MM"/>
        <s v="CAN Gas Phy      Station 2               25May01         CAD/GJ"/>
        <s v="CAN Gas PhyBasis Dawn                    Nov01-Mar02     USD/MM"/>
        <s v="CAN Gas PhyIndex NIT Monthly             Jul01           CAD/GJ"/>
        <s v="CAN NG Stdle Opt NIT Monthly ES5.7       Jun01           CAD/GJ"/>
        <s v="CAN NG Stdle Opt NIT Monthly ES6.5       Nov01-Mar02     CAD/GJ"/>
        <s v="CAN Pwr Swap     PPoA Flat               25May01         CAD/MWh"/>
        <s v="CAN Pwr Swap     PPoA Flat               Oct-Dec01       CAD/MWh"/>
        <s v="CAN Pwr Swap     PPoA HE13-18 MPT        24May01         CAD/MWh"/>
        <s v="CAN Pwr Swap     PPoA HE19-24 MPT        24May01         CAD/MWh"/>
        <s v="CAN Pwr Swap     PPoA OffPeak            26-31May01      CAD/MWh"/>
        <s v="CAN Pwr Swap     PPoA Peak               26-31May01      CAD/MWh"/>
        <s v="Cu LME Reg.      Contract                15Aug01         USD/mt-L"/>
        <s v="Cu LME Reg.      Contract                18Jul01         USD/mt-L"/>
        <s v="Cu LME Reg.      Contract                20Jun01         USD/mt-L"/>
        <s v="Cu LME Reg.      Contract                3 Month         USD/mt-L"/>
        <s v="DTD Brent vs.    IPE Frontline           Q2 2002         USD/bbl"/>
        <s v="DTD Brent vs.    IPE Frontline           Q4 2001         USD/bbl"/>
        <s v="DTD Brent vs.    IPE Frontline           Sep01           USD/bbl"/>
        <s v="Gasoil Crk SPD   IPE                     Jul-Sep01       USD/bl/m"/>
        <s v="Gasoil MOM Diff  Platts                  28May-01Jun     USD/mt"/>
        <s v="Lead LME Reg.    Contract                3 Month         USD/mt-L"/>
        <s v="Ni LME Reg.      Contract                3 Month         USD/mt-L"/>
        <s v="SG Jet-GO Rgrde  Platts                  Jun01           USD/bbl"/>
        <s v="Tin LME Reg.     Contract                3 Month         USD/mt-L"/>
        <s v="UK Brent Swap    IPE PEN                 Jul01           USD/bbl"/>
        <s v="UK BrentCalSwap  IPE                     Jul-Aug01       USD/bbl"/>
        <s v="UK Gas Phy       NBP                     24May01         p/th"/>
        <s v="UK Gas Phy       NBP                     25May01         p/th"/>
        <s v="UK Gas Phy       NBP                     26-28May01      p/th"/>
        <s v="UK Gas Phy       NBP                     26-31May01      p/th"/>
        <s v="UK Gas Phy       NBP                     Apr-Sep02       p/th"/>
        <s v="UK Gas Phy       NBP                     Apr-Sep03       p/th"/>
        <s v="UK Gas Phy       NBP                     Jan-Mar02       p/th"/>
        <s v="UK Gas Phy       NBP                     Jan-Mar03       p/th"/>
        <s v="UK Gas Phy       NBP                     Jul-Sep01       p/th"/>
        <s v="UK Gas Phy       NBP                     Jun01           p/th"/>
        <s v="UK Gas Phy       NBP                     Oct-Dec01       p/th"/>
        <s v="UK Gas Phy       NBP                     Oct-Dec02       p/th"/>
        <s v="UK Gas Phy       NBP WkD                 29May01-01Jun01 p/th"/>
        <s v="UK Gasoil Swap   IPE PEN                 Jun01           USD/mt"/>
        <s v="UK Pwr Phy       445 Trans Inc BASE      Sep01           GBP/MWh"/>
        <s v="UK Pwr Phy       445 Trans Inc BASE      Sum 02          GBP/MWh"/>
        <s v="UK Pwr Phy       445 Trans Inc BASE      Sum 03          GBP/MWh"/>
        <s v="UK Pwr Phy       445 Trans Inc BASE      Win 01          GBP/MWh"/>
        <s v="US Gas Basis     ANR OK                  Jun01           USD/MM"/>
        <s v="US Gas Basis     CIG Rky Mtn             Jun01           USD/MM"/>
        <s v="US Gas Basis     ColGulf LA              Jun01           USD/MM"/>
        <s v="US Gas Basis     Dom APP                 Jun01           USD/MM"/>
        <s v="US Gas Basis     Dom APP                 Nov01-Mar02     USD/MM"/>
        <s v="US Gas Basis     EP Permian              Jun01           USD/MM"/>
        <s v="US Gas Basis     EP SanJuan              Aug01           USD/MM"/>
        <s v="US Gas Basis     EP SanJuan              Jun01           USD/MM"/>
        <s v="US Gas Basis     EP SanJuan              Nov01-Mar02     USD/MM"/>
        <s v="US Gas Basis     GD/D DomSP-HHub         Jun01           USD/MM"/>
        <s v="US Gas Basis     GD/D TCO P-HHub         25-31May01      USD/MM"/>
        <s v="US Gas Basis     GD/D TZ6NY-HHub         25-31May01      USD/MM"/>
        <s v="US Gas Basis     GD/D TZ6NY-HHub         26-31May01      USD/MM"/>
        <s v="US Gas Basis     GD/D TZ6NY-HHub         Jun01           USD/MM"/>
        <s v="US Gas Basis     GD/M Mich Con           Apr-Oct02       USD/MM"/>
        <s v="US Gas Basis     GD/M Mich Con           Jul-Oct01       USD/MM"/>
        <s v="US Gas Basis     GD/M Mich Con           Jun01           USD/MM"/>
        <s v="US Gas Basis     GD/M Mich Con           Nov01-Mar02     USD/MM"/>
        <s v="US Gas Basis     HHub                    Jun01           USD/MM"/>
        <s v="US Gas Basis     HSC                     Aug01           USD/MM"/>
        <s v="US Gas Basis     HSC                     Jun01           USD/MM"/>
        <s v="US Gas Basis     HSC                     Sep01           USD/MM"/>
        <s v="US Gas Basis     Katy                    Jun01           USD/MM"/>
        <s v="US Gas Basis     NGI Chicago             Jun01           USD/MM"/>
        <s v="US Gas Basis     NGI Chicago             Nov01-Mar02     USD/MM"/>
        <s v="US Gas Basis     NGI Malin               Jun01           USD/MM"/>
        <s v="US Gas Basis     NGI PGE CtyGate         Jul-Sep01       USD/MM"/>
        <s v="US Gas Basis     NGI PGE CtyGate         Jun01           USD/MM"/>
        <s v="US Gas Basis     NGI SoBord PG&amp;E Top     Jul-Sep01       USD/MM"/>
        <s v="US Gas Basis     NGI SoBord PG&amp;E Top     Jun01           USD/MM"/>
        <s v="US Gas Basis     NGI SoCal               Apr-Oct02       USD/MM"/>
        <s v="US Gas Basis     NGI SoCal               Aug01           USD/MM"/>
        <s v="US Gas Basis     NGI SoCal               Jan-Mar02       USD/MM"/>
        <s v="US Gas Basis     NGI SoCal               Jul01           USD/MM"/>
        <s v="US Gas Basis     NGI SoCal               Jun01           USD/MM"/>
        <s v="US Gas Basis     NGI SoCal               Nov-Dec01       USD/MM"/>
        <s v="US Gas Basis     NGI SoCal               Oct01           USD/MM"/>
        <s v="US Gas Basis     NGI SoCal               Sep01           USD/MM"/>
        <s v="US Gas Basis     NGPL LA                 Jul-Oct01       USD/MM"/>
        <s v="US Gas Basis     NGPL LA                 Jun01           USD/MM"/>
        <s v="US Gas Basis     NGPL Midcont            Jun01           USD/MM"/>
        <s v="US Gas Basis     NGPL STX                Jun01           USD/MM"/>
        <s v="US Gas Basis     NGPL TXOK               Jul-Oct01       USD/MM"/>
        <s v="US Gas Basis     NGPL TXOK               Jun01           USD/MM"/>
        <s v="US Gas Basis     NNG Demarc              Jun01           USD/MM"/>
        <s v="US Gas Basis     NNG Ventura             Jul-Oct01       USD/MM"/>
        <s v="US Gas Basis     NNG Ventura             Jun01           USD/MM"/>
        <s v="US Gas Basis     NNG Ventura             Nov01-Mar02     USD/MM"/>
        <s v="US Gas Basis     NWPL RkyMtn             Jun01           USD/MM"/>
        <s v="US Gas Basis     NWPL RkyMtn             Nov01-Mar02     USD/MM"/>
        <s v="US Gas Basis     NWPL RkyMtn             Oct01           USD/MM"/>
        <s v="US Gas Basis     PEPL                    Jul-Oct01       USD/MM"/>
        <s v="US Gas Basis     PEPL                    Jun01           USD/MM"/>
        <s v="US Gas Basis     Reliant E               Jul-Oct01       USD/MM"/>
        <s v="US Gas Basis     Reliant E               Jun01           USD/MM"/>
        <s v="US Gas Basis     SONAT LA                Jun01           USD/MM"/>
        <s v="US Gas Basis     TCO Pool                Jul-Sep01       USD/MM"/>
        <s v="US Gas Basis     TCO Pool                Jul01           USD/MM"/>
        <s v="US Gas Basis     TCO Pool                Jun01           USD/MM"/>
        <s v="US Gas Basis     TCO Pool                Nov01-Mar02     USD/MM"/>
        <s v="US Gas Basis     TCO Pool                Oct01           USD/MM"/>
        <s v="US Gas Basis     TENN TX                 Jun01           USD/MM"/>
        <s v="US Gas Basis     Tenn-LA                 Jun01           USD/MM"/>
        <s v="US Gas Basis     TETCO ELA               Jun01           USD/MM"/>
        <s v="US Gas Basis     TETCO M3                Jun01           USD/MM"/>
        <s v="US Gas Basis     TETCO M3                Nov01-Mar02     USD/MM"/>
        <s v="US Gas Basis     TETCO STX               Jun01           USD/MM"/>
        <s v="US Gas Basis     TGT Z-SL                Jun01           USD/MM"/>
        <s v="US Gas Basis     Transco Z6 NY           Jul01           USD/MM"/>
        <s v="US Gas Basis     Transco Z6 NY           Jun01           USD/MM"/>
        <s v="US Gas Basis     Transco Z6 NY           Nov01-Mar02     USD/MM"/>
        <s v="US Gas Basis     Transco Z6 NY           Oct01           USD/MM"/>
        <s v="US Gas Basis     Waha                    Jun-Oct01       USD/MM"/>
        <s v="US Gas Basis     Waha                    Jun01           USD/MM"/>
        <s v="US Gas Daily     HHub                    25-31May01      USD/MM"/>
        <s v="US Gas Daily     HHub                    26-31May01      USD/MM"/>
        <s v="US Gas Daily     HHub                    Jun01           USD/MM"/>
        <s v="US Gas Daily     HSC                     25-31May01      USD/MM"/>
        <s v="US Gas Daily     HSC                     26-31May01      USD/MM"/>
        <s v="US Gas Daily     HSC                     Jun01           USD/MM"/>
        <s v="US Gas Daily     IF GD/D ANR OK          Jun01           USD/MM"/>
        <s v="US Gas Daily     IF GD/D Demarc          Jun01           USD/MM"/>
        <s v="US Gas Daily     IF GD/D EP-Perm         Jun01           USD/MM"/>
        <s v="US Gas Daily     IF GD/D HHub            Jun01           USD/MM"/>
        <s v="US Gas Daily     IF GD/D HSC             Jun01           USD/MM"/>
        <s v="US Gas Daily     IF GD/D NGPL LA         Jun01           USD/MM"/>
        <s v="US Gas Daily     IF GD/D NGPL MidCont    Jun01           USD/MM"/>
        <s v="US Gas Daily     IF GD/D PEPL            Jun01           USD/MM"/>
        <s v="US Gas Daily     IF GD/D Reliant         Jun01           USD/MM"/>
        <s v="US Gas Daily     IF GD/D Ventura         Jun01           USD/MM"/>
        <s v="US Gas Daily     IF GD/D Waha            Jun01           USD/MM"/>
        <s v="US Gas Daily     KatyPltTailgate         25-31May01      USD/MM"/>
        <s v="US Gas Daily     NGI GD/D Chi            Jun01           USD/MM"/>
        <s v="US Gas Daily     NGPL Midcont            25-31May01      USD/MM"/>
        <s v="US Gas Daily     NGPL TXOK East          Jun01           USD/MM"/>
        <s v="US Gas Daily     NNG Demarc              25-31May01      USD/MM"/>
        <s v="US Gas Daily     NNG Demarc              Jun01           USD/MM"/>
        <s v="US Gas Daily     PEPL                    25-31May01      USD/MM"/>
        <s v="US Gas Daily     TGT Z-SL                25-31May01      USD/MM"/>
        <s v="US Gas Daily     Transco St.65           25-31May01      USD/MM"/>
        <s v="US Gas Daily     Transco Z6 NY           Jun01           USD/MM"/>
        <s v="US Gas Daily     Trunkline ELA           25-31May01      USD/MM"/>
        <s v="US Gas Daily     TX E M3                 25-31May01      USD/MM"/>
        <s v="US Gas Daily     TX E M3                 26-31May01      USD/MM"/>
        <s v="US Gas Daily     Waha                    25-31May01      USD/MM"/>
        <s v="US Gas Daily     Waha                    26-31May01      USD/MM"/>
        <s v="US Gas Daily     Waha                    Jun01           USD/MM"/>
        <s v="US Gas Fin Opt   NYMEX        EC4.2      Jun01           USD/MM-L"/>
        <s v="US Gas Fin Opt   NYMEX        EC4.25     Jun01           USD/MM-L"/>
        <s v="US Gas Fin Opt   NYMEX        EC5.0      Aug01           USD/MM-L"/>
        <s v="US Gas Fin Opt   NYMEX        EC5.25     Aug01           USD/MM-L"/>
        <s v="US Gas Fin Opt   NYMEX        EC6.0      Aug01           USD/MM-L"/>
        <s v="US Gas Fin Opt   NYMEX        EP3.75     Jul01           USD/MM-L"/>
        <s v="US Gas Fin Opt   NYMEX        EP4.0      Jul01           USD/MM-L"/>
        <s v="US Gas Fin Opt   NYMEX        EP4.0      Jun01           USD/MM-L"/>
        <s v="US Gas Fin Opt   NYMEX        EP4.1      Jun01           USD/MM-L"/>
        <s v="US Gas Phy       ANR SE Gath             25May01         USD/MM"/>
        <s v="US Gas Phy       ANR SE Trans            25May01         USD/MM"/>
        <s v="US Gas Phy       ANR SW Pool             25May01         USD/MM"/>
        <s v="US Gas Phy       APC/ANR WillCo          25May01         USD/MM"/>
        <s v="US Gas Phy       Carthage                Jun01           USD/MM"/>
        <s v="US Gas Phy       Cheyenne Hub            25May01         USD/MM"/>
        <s v="US Gas Phy       Cheyenne Hub            Jun01           USD/MM"/>
        <s v="US Gas Phy       Chi Peoples             25May01         USD/MM"/>
        <s v="US Gas Phy       CIG Mainline            25May01         USD/MM"/>
        <s v="US Gas Phy       CIG Mainline            Jun01           USD/MM"/>
        <s v="US Gas Phy       COL Onshore             25-31May01      USD/MM"/>
        <s v="US Gas Phy       COL Onshore             25May01         USD/MM"/>
        <s v="US Gas Phy       COL Onshore             26-29May01      USD/MM"/>
        <s v="US Gas Phy       COL Onshore             26-31May01      USD/MM"/>
        <s v="US Gas Phy       COL Onshore             Jun01           USD/MM"/>
        <s v="US Gas Phy       Consumers Pwr           25May01         USD/MM"/>
        <s v="US Gas Phy       Dom SP TT               25-31May01      USD/MM"/>
        <s v="US Gas Phy       Dom SP TT               25May01         USD/MM"/>
        <s v="US Gas Phy       Dom SP TT               26-29May01      USD/MM"/>
        <s v="US Gas Phy       Dom SP TT               Jun01           USD/MM"/>
        <s v="US Gas Phy       EP Blanco Avg           25May01         USD/MM"/>
        <s v="US Gas Phy       EP Blanco Avg           Jun01           USD/MM"/>
        <s v="US Gas Phy       EPNG Keystone           25May01         USD/MM"/>
        <s v="US Gas Phy       EPNG Keystone           Jun01           USD/MM"/>
        <s v="US Gas Phy       EPNG SoCal Topk         25May01         USD/MM"/>
        <s v="US Gas Phy       EPNG SoCal Topk         Jun01           USD/MM"/>
        <s v="US Gas Phy       Exxon Katy              25May01         USD/MM"/>
        <s v="US Gas Phy       ExxonKaty               Jun01           USD/MM"/>
        <s v="US Gas Phy       FGT Z2                  25May01         USD/MM"/>
        <s v="US Gas Phy       FGT Z2                  26-29May01      USD/MM"/>
        <s v="US Gas Phy       FGT Z2                  26-31May01      USD/MM"/>
        <s v="US Gas Phy       Harper                  25May01         USD/MM"/>
        <s v="US Gas Phy       HeHub                   25-31May01      USD/MM"/>
        <s v="US Gas Phy       HeHub                   25May01         USD/MM"/>
        <s v="US Gas Phy       HeHub                   26-29May01      USD/MM"/>
        <s v="US Gas Phy       HeHub                   26-31May01      USD/MM"/>
        <s v="US Gas Phy       HPL/AguaD               25May01         USD/MM"/>
        <s v="US Gas Phy       Iroquois Z2             Jun01           USD/MM"/>
        <s v="US Gas Phy       Mich Con                25May01         USD/MM"/>
        <s v="US Gas Phy       NBPL/ANR WillCo         25May01         USD/MM"/>
        <s v="US Gas Phy       NBPL/Nicor              25May01         USD/MM"/>
        <s v="US Gas Phy       NGPL AmarilloML         25May01         USD/MM"/>
        <s v="US Gas Phy       NGPL LA Pool            25May01         USD/MM"/>
        <s v="US Gas Phy       NGPL Midcont            25May01         USD/MM"/>
        <s v="US Gas Phy       NGPL NICOR              25May01         USD/MM"/>
        <s v="US Gas Phy       NGPL NIPSCO             25May01         USD/MM"/>
        <s v="US Gas Phy       NGPL STX                25May01         USD/MM"/>
        <s v="US Gas Phy       NGPL TxOkGCPool         25-31May01      USD/MM"/>
        <s v="US Gas Phy       NGPL TxOkGCPool         25May01         USD/MM"/>
        <s v="US Gas Phy       NNG Demarc              25May01         USD/MM"/>
        <s v="US Gas Phy       NNG Ventura             25May01         USD/MM"/>
        <s v="US Gas Phy       OGT                     25-31May01      USD/MM"/>
        <s v="US Gas Phy       OGT                     25May01         USD/MM"/>
        <s v="US Gas Phy       Opal                    25May01         USD/MM"/>
        <s v="US Gas Phy       Opal                    Jun01           USD/MM"/>
        <s v="US Gas Phy       PEPL Pool               25May01         USD/MM"/>
        <s v="US Gas Phy       PG&amp;E CtyGte             25May01         USD/MM"/>
        <s v="US Gas Phy       PG&amp;E CtyGte             Jun01           USD/MM"/>
        <s v="US Gas Phy       PG&amp;E Topock             25May01         USD/MM"/>
        <s v="US Gas Phy       PGT Malin               25May01         USD/MM"/>
        <s v="US Gas Phy       PGT Malin               Jun01           USD/MM"/>
        <s v="US Gas Phy       SoCal EHR               25May01         USD/MM"/>
        <s v="US Gas Phy       SoCal EHR               Jun01           USD/MM"/>
        <s v="US Gas Phy       TCO Pool                25-31May01      USD/MM"/>
        <s v="US Gas Phy       TCO Pool                25May01         USD/MM"/>
        <s v="US Gas Phy       TCO Pool                26-29May01      USD/MM"/>
        <s v="US Gas Phy       TCO Pool                26-31May01      USD/MM"/>
        <s v="US Gas Phy       TCO Pool                Jun01           USD/MM"/>
        <s v="US Gas Phy       TENN 500                25May01         USD/MM"/>
        <s v="US Gas Phy       TENN 500                26-29May01      USD/MM"/>
        <s v="US Gas Phy       TENN 800                25-31May01      USD/MM"/>
        <s v="US Gas Phy       TENN 800                25May01         USD/MM"/>
        <s v="US Gas Phy       TENN 800                26-29May01      USD/MM"/>
        <s v="US Gas Phy       TENN 800                26-31May01      USD/MM"/>
        <s v="US Gas Phy       TENN Z-0                25May01         USD/MM"/>
        <s v="US Gas Phy       TENN Z-0                26-29May01      USD/MM"/>
        <s v="US Gas Phy       TETCO ELA               25-31May01      USD/MM"/>
        <s v="US Gas Phy       TETCO ELA               25May01         USD/MM"/>
        <s v="US Gas Phy       TETCO M3                25May01         USD/MM"/>
        <s v="US Gas Phy       TETCO M3                26-29May01      USD/MM"/>
        <s v="US Gas Phy       TETCO M3                Jun01           USD/MM"/>
        <s v="US Gas Phy       TETCO STX               25May01         USD/MM"/>
        <s v="US Gas Phy       TETCO WLA               25May01         USD/MM"/>
        <s v="US Gas Phy       TETCO WLA               26-29May01      USD/MM"/>
        <s v="US Gas Phy       TGT Z-SL                25May01         USD/MM"/>
        <s v="US Gas Phy       TGT Z-SL                26-31May01      USD/MM"/>
        <s v="US Gas Phy       TGT Z-SL                Jun01           USD/MM"/>
        <s v="US Gas Phy       Transco St.65           25-31May01      USD/MM"/>
        <s v="US Gas Phy       Transco St.65           25May01         USD/MM"/>
        <s v="US Gas Phy       Transco Z6 NY           25May01         USD/MM"/>
        <s v="US Gas Phy       Transco Z6 NY           26-29May01      USD/MM"/>
        <s v="US Gas Phy       TranscoZ6NNY            25May01         USD/MM"/>
        <s v="US Gas Phy       Trunkline ELA           25May01         USD/MM"/>
        <s v="US Gas Phy       Trunkline WLA           25May01         USD/MM"/>
        <s v="US Gas Phy       Waha                    25May01         USD/MM"/>
        <s v="US Gas Phy       Waha                    Jun01           USD/MM"/>
        <s v="US Gas Phy       WIC                     25May01         USD/MM"/>
        <s v="US Gas Phy Index AlgonqinCG NL1          Jun01           USD/MM"/>
        <s v="US Gas Phy Index Consumers NL1           Jun01           USD/MM"/>
        <s v="US Gas Phy Index GD/D Dom South          25May01         USD/MM"/>
        <s v="US Gas Phy Index GD/D TCO Pool           25May01         USD/MM"/>
        <s v="US Gas Phy Index GD/D TrunkSTX           25May01         USD/MM"/>
        <s v="US Gas Phy Index GD/M Mich Con           Jun01           USD/MM"/>
        <s v="US Gas Phy Index IF ANR SW Pool          Jun01           USD/MM"/>
        <s v="US Gas Phy Index IF Demarc               Jun01           USD/MM"/>
        <s v="US Gas Phy Index IF Dom SP TT            Jun01           USD/MM"/>
        <s v="US Gas Phy Index IF FGT Z2               Jun01           USD/MM"/>
        <s v="US Gas Phy Index IF HSC Carthage         Jun01           USD/MM"/>
        <s v="US Gas Phy Index IF HSC ExxnKaty         Jun01           USD/MM"/>
        <s v="US Gas Phy Index IF NGPL Midcont         Jun01           USD/MM"/>
        <s v="US Gas Phy Index IF NGPL TXOK GC         Jun01           USD/MM"/>
        <s v="US Gas Phy Index IF OGT                  Jun01           USD/MM"/>
        <s v="US Gas Phy Index IF PEPL                 Jun01           USD/MM"/>
        <s v="US Gas Phy Index IF TCO Pool             Jun01           USD/MM"/>
        <s v="US Gas Phy Index IF TENN Z-0             Jun01           USD/MM"/>
        <s v="US Gas Phy Index IF TETCO M3             Jun01           USD/MM"/>
        <s v="US Gas Phy Index IF TGT Z-SL             Jun01           USD/MM"/>
        <s v="US Gas Phy Index IF TN/LA 500Leg         Jun01           USD/MM"/>
        <s v="US Gas Phy Index IF TRKL ELA             Jun01           USD/MM"/>
        <s v="US Gas Phy Index IF Ventura              Jun01           USD/MM"/>
        <s v="US Gas Phy Index IF Waha                 Jun01           USD/MM"/>
        <s v="US Gas Phy Index Iroquois Z2 NL1         Jun01           USD/MM"/>
        <s v="US Gas Phy Index Mich Con NL1            Jun01           USD/MM"/>
        <s v="US Gas Phy Index NGI NGPL NICOR          Jun01           USD/MM"/>
        <s v="US Gas Phy Index TENN Dracut NL1         Jun01           USD/MM"/>
        <s v="US Gas Phy Index TETCO M3 NL1            Jun01           USD/MM"/>
        <s v="US Gas Phy Index TransZ6NNY NL1          Jun01           USD/MM"/>
        <s v="US Gas Swap      Nymex                   Aug01           USD/MM"/>
        <s v="US Gas Swap      Nymex                   Aug01           USD/MM-L"/>
        <s v="US Gas Swap      Nymex                   Jan-Dec02       USD/MM"/>
        <s v="US Gas Swap      Nymex                   Jul01           USD/MM"/>
        <s v="US Gas Swap      Nymex                   Jul01           USD/MM-L"/>
        <s v="US Gas Swap      Nymex                   Jun-Oct01       USD/MM"/>
        <s v="US Gas Swap      Nymex                   Jun01           USD/MM"/>
        <s v="US Gas Swap      Nymex                   Jun01           USD/MM-L"/>
        <s v="US Gas Swap      Nymex                   Nov01-Mar02     USD/MM"/>
        <s v="US HeatOil2 Swap NYMEX HO CrkSpd         Q4 2001         USD/bl/m"/>
        <s v="US HeatOil2 Swap Nymex NX2               Jun01           c/Gl-b"/>
        <s v="US MxXylene Swap CMAI Spot               Jun01           USD/Gl-b"/>
        <s v="US Newsprnt Phy  48.8 gm Mid-Atl         Jul01           USD/MT"/>
        <s v="US NitTol Swap   CMAI Spot               Jul01           USD/Gl-b"/>
        <s v="US PLCapFGT Frm  Dstn-GSU                Jun01           USD/MM"/>
        <s v="US PLCapNNG Frm  Demarc29-EDubq R+C      25May01         USD/MM"/>
        <s v="US PLCapNNG Frm  Demarc29-Jnsvl R+C      25May01         USD/MM"/>
        <s v="US Prop Swap     OPIS MB TET             Jul-Sep01       c/Gl-b"/>
        <s v="US Prop Swap     OPIS MB TET             Jun01           c/Gl-b"/>
        <s v="US PuEthane Swap OPIS MB PurEth          Jul-Sep01       c/Gl-b"/>
        <s v="US Pwr Fin Swap  ISO NE HE11-23 EPT      24May01         USD/MWh"/>
        <s v="US Pwr Fin Swap  ISO NY Z-A Peak         01Jun01         USD/MWh"/>
        <s v="US Pwr Fin Swap  ISO NY Z-A Peak         25May01         USD/MWh"/>
        <s v="US Pwr Fin Swap  ISO NY Z-A Peak         29-31May01      USD/MWh"/>
        <s v="US Pwr Fin Swap  ISO NY Z-A Peak         Jun01           USD/MWh"/>
        <s v="US Pwr Fin Swap  ISO NY Z-G Peak         01Jun01         USD/MWh"/>
        <s v="US Pwr Fin Swap  ISO NY Z-G Peak         04-08Jun01      USD/MWh"/>
        <s v="US Pwr Fin Swap  ISO NY Z-G Peak         25May01         USD/MWh"/>
        <s v="US Pwr Fin Swap  ISO NY Z-G Peak         29-31May01      USD/MWh"/>
        <s v="US Pwr Fin Swap  ISO NY Z-G Peak         29May01         USD/MWh"/>
        <s v="US Pwr Fin Swap  ISO NY Z-G Peak         Jun01           USD/MWh"/>
        <s v="US Pwr Fin Swap  PJM W IntC HE09-23 EPT  24May01         USD/MWh"/>
        <s v="US Pwr Fin Swap  PJM W IntC HE10-23 EPT  24May01         USD/MWh"/>
        <s v="US Pwr Fin Swap  PJM W IntC HE12-23 EPT  24May01         USD/MWh"/>
        <s v="US Pwr Fin Swap  PJM W IntC HE13-23 EPT  24May01         USD/MWh"/>
        <s v="US Pwr Fin Swap  PJM W IntC HE17-23 EPT  24May01         USD/MWh"/>
        <s v="US Pwr Fin Swap  PJM W IntC Peak         25May01         USD/MWh"/>
        <s v="US Pwr Fin Swap  PJM W IntC Peak         29May01-01Jun01 USD/MWh"/>
        <s v="US Pwr Fin Swap  PJM W IntC Peak         Jun01           USD/MWh"/>
        <s v="US Pwr Phy CAISO NP15 OffPk              27-28May01      USD/MWh"/>
        <s v="US Pwr Phy CAISO NP15 OffPk              Oct-Dec01       USD/MWh"/>
        <s v="US Pwr Phy CAISO NP15 OffPk odd-lot      27-28May01      USD/MWh"/>
        <s v="US Pwr Phy CAISO NP15 Peak               Jul-Sep02       USD/MWh"/>
        <s v="US Pwr Phy CAISO NP15 Peak               Jul01           USD/MWh"/>
        <s v="US Pwr Phy CAISO NP15 Peak               Sep01           USD/MWh"/>
        <s v="US Pwr Phy CAISO SP15 OffPk              27-28May01      USD/MWh"/>
        <s v="US Pwr Phy CAISO SP15 OffPk              Jul01           USD/MWh"/>
        <s v="US Pwr Phy CAISO SP15 OffPk              Jun01           USD/MWh"/>
        <s v="US Pwr Phy CAISO SP15 OffPk              Oct-Dec01       USD/MWh"/>
        <s v="US Pwr Phy CAISO SP15 OffPk odd-lot      27-28May01      USD/MWh"/>
        <s v="US Pwr Phy CAISO SP15 Peak               Jul01           USD/MWh"/>
        <s v="US Pwr Phy CAISO SP15 Peak               Jun01           USD/MWh"/>
        <s v="US Pwr Phy CAISO SP15 Peak               Oct-Dec01       USD/MWh"/>
        <s v="US Pwr Phy CAISO SP15 Peak               Oct-Dec02       USD/MWh"/>
        <s v="US Pwr Phy CAISO SP15 Peak               Sep01           USD/MWh"/>
        <s v="US Pwr Phy Firm  Cinergy OffPk           25May01         USD/MWh"/>
        <s v="US Pwr Phy Firm  Cinergy OffPk           Jul-Aug01       USD/MWh"/>
        <s v="US Pwr Phy Firm  Cinergy Peak            04-08Jun01      USD/MWh"/>
        <s v="US Pwr Phy Firm  Cinergy Peak            25May01         USD/MWh"/>
        <s v="US Pwr Phy Firm  Cinergy Peak            28May-01Jun     USD/MWh"/>
        <s v="US Pwr Phy Firm  Cinergy Peak            Jan-Feb02       USD/MWh"/>
        <s v="US Pwr Phy Firm  Cinergy Peak            Jul-Aug01       USD/MWh"/>
        <s v="US Pwr Phy Firm  Cinergy Peak            Jul-Aug02       USD/MWh"/>
        <s v="US Pwr Phy Firm  Cinergy Peak            Jul01           USD/MWh"/>
        <s v="US Pwr Phy Firm  Cinergy Peak            Jun01           USD/MWh"/>
        <s v="US Pwr Phy Firm  Cinergy Peak            Jun02           USD/MWh"/>
        <s v="US Pwr Phy Firm  Cinergy Peak            Mar-Apr02       USD/MWh"/>
        <s v="US Pwr Phy Firm  Cinergy Peak            May02           USD/MWh"/>
        <s v="US Pwr Phy Firm  Cinergy Peak            Oct-Dec01       USD/MWh"/>
        <s v="US Pwr Phy Firm  Cinergy Peak            Oct-Dec02       USD/MWh"/>
        <s v="US Pwr Phy Firm  Cinergy Peak            Sep01           USD/MWh"/>
        <s v="US Pwr Phy Firm  COB N/S OffPk           27-28May01      USD/MWh"/>
        <s v="US Pwr Phy Firm  COB N/S Peak            Jul01           USD/MWh"/>
        <s v="US Pwr Phy Firm  COMED Off-Peak          25May01         USD/MWh"/>
        <s v="US Pwr Phy Firm  COMED Peak              25May01         USD/MWh"/>
        <s v="US Pwr Phy Firm  COMED Peak              Jun01           USD/MWh"/>
        <s v="US Pwr Phy Firm  COMED Peak              Sep01           USD/MWh"/>
        <s v="US Pwr Phy Firm  Entergy Peak            25May01         USD/MWh"/>
        <s v="US Pwr Phy Firm  Entergy Peak            28May-01Jun     USD/MWh"/>
        <s v="US Pwr Phy Firm  Entergy Peak            Jan-Dec02       USD/MWh"/>
        <s v="US Pwr Phy Firm  Entergy Peak            Jan-Dec03       USD/MWh"/>
        <s v="US Pwr Phy Firm  Entergy Peak            Jan-Feb02       USD/MWh"/>
        <s v="US Pwr Phy Firm  Entergy Peak            Jul-Aug01       USD/MWh"/>
        <s v="US Pwr Phy Firm  Entergy Peak            Jun01           USD/MWh"/>
        <s v="US Pwr Phy Firm  Entergy Peak            Jun02           USD/MWh"/>
        <s v="US Pwr Phy Firm  Entergy Peak            May02           USD/MWh"/>
        <s v="US Pwr Phy Firm  Entergy Peak            Oct-Dec01       USD/MWh"/>
        <s v="US Pwr Phy Firm  Entergy Peak            Oct-Dec02       USD/MWh"/>
        <s v="US Pwr Phy Firm  Entergy Peak            Sep01           USD/MWh"/>
        <s v="US Pwr Phy Firm  Entergy Peak            Sep02           USD/MWh"/>
        <s v="US Pwr Phy Firm  Mid-C OffPk             27-28May01      USD/MWh"/>
        <s v="US Pwr Phy Firm  Mid-C Peak              Aug01           USD/MWh"/>
        <s v="US Pwr Phy Firm  Mid-C Peak              Jul-Sep02       USD/MWh"/>
        <s v="US Pwr Phy Firm  Mid-C Peak              Jul01           USD/MWh"/>
        <s v="US Pwr Phy Firm  Mid-C Peak              Jun01           USD/MWh"/>
        <s v="US Pwr Phy Firm  NEPOOL Peak             01Jun01         USD/MWh"/>
        <s v="US Pwr Phy Firm  NEPOOL Peak             04-08Jun01      USD/MWh"/>
        <s v="US Pwr Phy Firm  NEPOOL Peak             25May01         USD/MWh"/>
        <s v="US Pwr Phy Firm  NEPOOL Peak             29-31May01      USD/MWh"/>
        <s v="US Pwr Phy Firm  NEPOOL Peak             29May01         USD/MWh"/>
        <s v="US Pwr Phy Firm  NEPOOL Peak             Jul-Aug01       USD/MWh"/>
        <s v="US Pwr Phy Firm  NEPOOL Peak             Jun01           USD/MWh"/>
        <s v="US Pwr Phy Firm  NEPOOL Peak             Oct-Dec01       USD/MWh"/>
        <s v="US Pwr Phy Firm  NEPOOL Peak             Sep01           USD/MWh"/>
        <s v="US Pwr Phy Firm  PALVE OffPk             27-28May01      USD/MWh"/>
        <s v="US Pwr Phy Firm  PALVE OffPk             Aug01           USD/MWh"/>
        <s v="US Pwr Phy Firm  PALVE OffPk             Jul01           USD/MWh"/>
        <s v="US Pwr Phy Firm  PALVE OffPk             Jun01           USD/MWh"/>
        <s v="US Pwr Phy Firm  PALVE OffPk             Sep01           USD/MWh"/>
        <s v="US Pwr Phy Firm  PALVE Peak              29-31May01      USD/MWh"/>
        <s v="US Pwr Phy Firm  PALVE Peak              Aug01           USD/MWh"/>
        <s v="US Pwr Phy Firm  PALVE Peak              Jul01           USD/MWh"/>
        <s v="US Pwr Phy Firm  PALVE Peak              Jun01           USD/MWh"/>
        <s v="US Pwr Phy Firm  PALVE Peak              Oct-Dec02       USD/MWh"/>
        <s v="US Pwr Phy Firm  PALVE Peak              Sep01           USD/MWh"/>
        <s v="US Pwr Phy Firm  PJM-W OffPk             25May01         USD/MWh"/>
        <s v="US Pwr Phy Firm  PJM-W OffPk             Jul-Aug01       USD/MWh"/>
        <s v="US Pwr Phy Firm  PJM-W OffPk             Jun01           USD/MWh"/>
        <s v="US Pwr Phy Firm  PJM-W Peak              04-08Jun01      USD/MWh"/>
        <s v="US Pwr Phy Firm  PJM-W Peak              25May01         USD/MWh"/>
        <s v="US Pwr Phy Firm  PJM-W Peak              29May01-01Jun01 USD/MWh"/>
        <s v="US Pwr Phy Firm  PJM-W Peak              Aug01           USD/MWh"/>
        <s v="US Pwr Phy Firm  PJM-W Peak              Jul-Aug01       USD/MWh"/>
        <s v="US Pwr Phy Firm  PJM-W Peak              Jul-Aug02       USD/MWh"/>
        <s v="US Pwr Phy Firm  PJM-W Peak              Jul01           USD/MWh"/>
        <s v="US Pwr Phy Firm  PJM-W Peak              Jun01           USD/MWh"/>
        <s v="US Pwr Phy Firm  PJM-W Peak              Jun02           USD/MWh"/>
        <s v="US Pwr Phy Firm  PJM-W Peak              Mar-Apr02       USD/MWh"/>
        <s v="US Pwr Phy Firm  PJM-W Peak              May02           USD/MWh"/>
        <s v="US Pwr Phy Firm  PJM-W Peak              Oct-Dec01       USD/MWh"/>
        <s v="US Pwr Phy Firm  PJM-W Peak              Oct-Dec02       USD/MWh"/>
        <s v="US Pwr Phy Firm  PJM-W Peak              Sep01           USD/MWh"/>
        <s v="US Pwr Phy Firm  PJM-W Peak              Sep02           USD/MWh"/>
        <s v="US Pwr Phy Firm  SOCO Peak               Jan-Dec02       USD/MWh"/>
        <s v="US Pwr Phy Firm  SOCO Peak               Jan-Dec03       USD/MWh"/>
        <s v="US Pwr Phy Firm  SOCO Peak               Jan-Feb02       USD/MWh"/>
        <s v="US Pwr Phy Firm  SOCO Peak               Jun01           USD/MWh"/>
        <s v="US Pwr Phy Firm  SOCO Peak               Jun02           USD/MWh"/>
        <s v="US Pwr Phy Firm  SOCO Peak               Mar-Apr02       USD/MWh"/>
        <s v="US Pwr Phy Firm  SOCO Peak               May02           USD/MWh"/>
        <s v="US Pwr Phy Firm  SOCO Peak               Oct-Dec01       USD/MWh"/>
        <s v="US Pwr Phy Firm  SOCO Peak               Oct-Dec02       USD/MWh"/>
        <s v="US Pwr Phy Firm  SOCO Peak               Sep01           USD/MWh"/>
        <s v="US Pwr Phy Firm  SOCO Peak               Sep02           USD/MWh"/>
        <s v="US Pwr Phy Firm  TVA Peak                25May01         USD/MWh"/>
        <s v="US Pwr Phy Firm  TVA Peak                28May-01Jun     USD/MWh"/>
        <s v="US Pwr Phy Firm  TVA Peak                Jan-Dec02       USD/MWh"/>
        <s v="US Pwr Phy Firm  TVA Peak                Jul-Aug01       USD/MWh"/>
        <s v="US Pwr Phy Firm  TVA Peak                Jun01           USD/MWh"/>
        <s v="US Pwr Phy Firm  TVA Peak                Sep01           USD/MWh"/>
        <s v="US Pwr Phy Unp B ERCOT Peak              25May01         USD/MWh"/>
        <s v="US Pwr Phy Unp B ERCOT Peak              29-31May01      USD/MWh"/>
        <s v="US Pwr Phy Unp B ERCOT Peak              Jan-Dec02       USD/MWh"/>
        <s v="US Pwr Phy Unp B ERCOT Peak              Jan-Feb02       USD/MWh"/>
        <s v="US Pwr Phy Unp B ERCOT Peak              Jul-Aug01       USD/MWh"/>
        <s v="US Pwr Phy Unp B ERCOT Peak              Jun01           USD/MWh"/>
        <s v="US Pwr Phy Unp B ERCOT Peak              Mar-Apr02       USD/MWh"/>
        <s v="US Pwr Phy Unp B ERCOT Peak              Oct-Dec01       USD/MWh"/>
        <s v="US Pwr Phy Unp B ERCOT Peak              Sep02           USD/MWh"/>
        <s v="US UNL Gasoline  GC Crack Spread         CAL 2002        USD/bl/m"/>
        <s v="US UNL Gasoline  GC Crack Spread         Q3 2001         USD/bl/m"/>
        <s v="US UNL Gasoline  Nymex NX2               Jul01           c/Gl-b"/>
        <s v="US UNL Gasoline  NYMEX UnlGas CrkSpd     Q3 2001         USD/bl/m"/>
        <s v="US UNL Gasoline  Platts GC               Jul01           c/Gl-b"/>
        <s v="US UNL Gasoline  Platts GC               Jun01           c/Gl-b"/>
        <s v="US Wthr CDD Swap SAC 100/20K             Jun01           USD/CDD"/>
        <s v="US WTI Cal Swap  Spread NX2              Jul-Aug 01      USD/bbl"/>
        <s v="US WTI Swap      Nymex LD                Jul01           USD/bl/m"/>
        <s v="US WTI Swap      Nymex PEN               Jul01           USD/bl/m"/>
        <s v="Zinc LME Reg.    Contract                18Jul01         USD/mt-L"/>
        <s v="Zinc LME Reg.    Contract                3 Month         USD/mt-L"/>
        <m/>
      </sharedItems>
    </cacheField>
    <cacheField name="Buy Volume" numFmtId="0">
      <sharedItems containsString="0" containsBlank="1" containsNumber="1" containsInteger="1" minValue="1" maxValue="110000" count="211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5"/>
        <n v="40"/>
        <n v="45"/>
        <n v="50"/>
        <n v="71"/>
        <n v="100"/>
        <n v="110"/>
        <n v="139"/>
        <n v="150"/>
        <n v="181"/>
        <n v="211"/>
        <n v="218"/>
        <n v="237"/>
        <n v="257"/>
        <n v="282"/>
        <n v="300"/>
        <n v="301"/>
        <n v="305"/>
        <n v="310"/>
        <n v="315"/>
        <n v="333"/>
        <n v="346"/>
        <n v="350"/>
        <n v="400"/>
        <n v="417"/>
        <n v="464"/>
        <n v="494"/>
        <n v="497"/>
        <n v="500"/>
        <n v="536"/>
        <n v="550"/>
        <n v="590"/>
        <n v="600"/>
        <n v="628"/>
        <n v="680"/>
        <n v="700"/>
        <n v="796"/>
        <n v="800"/>
        <n v="833"/>
        <n v="841"/>
        <n v="880"/>
        <n v="896"/>
        <n v="922"/>
        <n v="939"/>
        <n v="1000"/>
        <n v="1013"/>
        <n v="1046"/>
        <n v="1050"/>
        <n v="1069"/>
        <n v="1073"/>
        <n v="1094"/>
        <n v="1100"/>
        <n v="1119"/>
        <n v="1150"/>
        <n v="1180"/>
        <n v="1238"/>
        <n v="1272"/>
        <n v="1287"/>
        <n v="1299"/>
        <n v="1318"/>
        <n v="1345"/>
        <n v="1400"/>
        <n v="1412"/>
        <n v="1425"/>
        <n v="1432"/>
        <n v="1480"/>
        <n v="1500"/>
        <n v="1524"/>
        <n v="1566"/>
        <n v="1630"/>
        <n v="1638"/>
        <n v="1674"/>
        <n v="1681"/>
        <n v="1730"/>
        <n v="1744"/>
        <n v="1770"/>
        <n v="1800"/>
        <n v="1841"/>
        <n v="1875"/>
        <n v="1880"/>
        <n v="1958"/>
        <n v="2000"/>
        <n v="2009"/>
        <n v="2034"/>
        <n v="2075"/>
        <n v="2175"/>
        <n v="2184"/>
        <n v="2228"/>
        <n v="2291"/>
        <n v="2300"/>
        <n v="2500"/>
        <n v="2657"/>
        <n v="2750"/>
        <n v="2753"/>
        <n v="2766"/>
        <n v="2833"/>
        <n v="2900"/>
        <n v="2935"/>
        <n v="2975"/>
        <n v="2991"/>
        <n v="3000"/>
        <n v="3006"/>
        <n v="3042"/>
        <n v="3059"/>
        <n v="3125"/>
        <n v="3128"/>
        <n v="3200"/>
        <n v="3256"/>
        <n v="3270"/>
        <n v="3285"/>
        <n v="3300"/>
        <n v="3319"/>
        <n v="3399"/>
        <n v="3400"/>
        <n v="3500"/>
        <n v="3690"/>
        <n v="3871"/>
        <n v="3872"/>
        <n v="3881"/>
        <n v="4000"/>
        <n v="4036"/>
        <n v="4170"/>
        <n v="4250"/>
        <n v="4293"/>
        <n v="4400"/>
        <n v="4536"/>
        <n v="4560"/>
        <n v="4600"/>
        <n v="4699"/>
        <n v="4700"/>
        <n v="4735"/>
        <n v="4819"/>
        <n v="4823"/>
        <n v="4839"/>
        <n v="4900"/>
        <n v="4995"/>
        <n v="5000"/>
        <n v="5037"/>
        <n v="5146"/>
        <n v="5181"/>
        <n v="5190"/>
        <n v="5217"/>
        <n v="5218"/>
        <n v="5400"/>
        <n v="5409"/>
        <n v="5438"/>
        <n v="5654"/>
        <n v="5700"/>
        <n v="5856"/>
        <n v="5885"/>
        <n v="6000"/>
        <n v="6031"/>
        <n v="6100"/>
        <n v="6531"/>
        <n v="6872"/>
        <n v="7000"/>
        <n v="7127"/>
        <n v="7155"/>
        <n v="7234"/>
        <n v="7328"/>
        <n v="7500"/>
        <n v="7527"/>
        <n v="7600"/>
        <n v="7871"/>
        <n v="8000"/>
        <n v="8270"/>
        <n v="8326"/>
        <n v="8476"/>
        <n v="8728"/>
        <n v="8850"/>
        <n v="9000"/>
        <n v="9290"/>
        <n v="9500"/>
        <n v="9550"/>
        <n v="9820"/>
        <n v="10000"/>
        <n v="12500"/>
        <n v="15000"/>
        <n v="17500"/>
        <n v="20000"/>
        <n v="20710"/>
        <n v="22000"/>
        <n v="25000"/>
        <n v="30000"/>
        <n v="40000"/>
        <n v="50000"/>
        <n v="55000"/>
        <n v="65000"/>
        <n v="100000"/>
        <n v="110000"/>
        <m/>
      </sharedItems>
    </cacheField>
    <cacheField name="Sell Volume" numFmtId="0">
      <sharedItems containsString="0" containsBlank="1" containsNumber="1" containsInteger="1" minValue="1" maxValue="100000" count="210">
        <n v="1"/>
        <n v="2"/>
        <n v="3"/>
        <n v="4"/>
        <n v="5"/>
        <n v="6"/>
        <n v="7"/>
        <n v="8"/>
        <n v="9"/>
        <n v="10"/>
        <n v="12"/>
        <n v="13"/>
        <n v="14"/>
        <n v="15"/>
        <n v="16"/>
        <n v="18"/>
        <n v="19"/>
        <n v="20"/>
        <n v="25"/>
        <n v="26"/>
        <n v="40"/>
        <n v="50"/>
        <n v="64"/>
        <n v="80"/>
        <n v="92"/>
        <n v="100"/>
        <n v="106"/>
        <n v="114"/>
        <n v="118"/>
        <n v="129"/>
        <n v="142"/>
        <n v="150"/>
        <n v="215"/>
        <n v="224"/>
        <n v="230"/>
        <n v="255"/>
        <n v="267"/>
        <n v="285"/>
        <n v="290"/>
        <n v="310"/>
        <n v="322"/>
        <n v="323"/>
        <n v="333"/>
        <n v="336"/>
        <n v="354"/>
        <n v="356"/>
        <n v="357"/>
        <n v="370"/>
        <n v="371"/>
        <n v="375"/>
        <n v="400"/>
        <n v="410"/>
        <n v="448"/>
        <n v="500"/>
        <n v="516"/>
        <n v="600"/>
        <n v="614"/>
        <n v="650"/>
        <n v="669"/>
        <n v="672"/>
        <n v="734"/>
        <n v="748"/>
        <n v="785"/>
        <n v="800"/>
        <n v="819"/>
        <n v="841"/>
        <n v="846"/>
        <n v="882"/>
        <n v="896"/>
        <n v="900"/>
        <n v="910"/>
        <n v="950"/>
        <n v="957"/>
        <n v="969"/>
        <n v="1000"/>
        <n v="1023"/>
        <n v="1029"/>
        <n v="1064"/>
        <n v="1076"/>
        <n v="1081"/>
        <n v="1100"/>
        <n v="1197"/>
        <n v="1200"/>
        <n v="1250"/>
        <n v="1290"/>
        <n v="1300"/>
        <n v="1362"/>
        <n v="1396"/>
        <n v="1400"/>
        <n v="1411"/>
        <n v="1500"/>
        <n v="1618"/>
        <n v="1641"/>
        <n v="1681"/>
        <n v="1700"/>
        <n v="1718"/>
        <n v="1775"/>
        <n v="1800"/>
        <n v="1883"/>
        <n v="1900"/>
        <n v="1904"/>
        <n v="1925"/>
        <n v="1957"/>
        <n v="1968"/>
        <n v="2000"/>
        <n v="2049"/>
        <n v="2097"/>
        <n v="2100"/>
        <n v="2155"/>
        <n v="2186"/>
        <n v="2251"/>
        <n v="2324"/>
        <n v="2339"/>
        <n v="2345"/>
        <n v="2400"/>
        <n v="2500"/>
        <n v="2695"/>
        <n v="2750"/>
        <n v="2870"/>
        <n v="2900"/>
        <n v="2940"/>
        <n v="2962"/>
        <n v="2984"/>
        <n v="3000"/>
        <n v="3032"/>
        <n v="3069"/>
        <n v="3075"/>
        <n v="3200"/>
        <n v="3256"/>
        <n v="3319"/>
        <n v="3333"/>
        <n v="3335"/>
        <n v="3387"/>
        <n v="3500"/>
        <n v="3502"/>
        <n v="3650"/>
        <n v="3768"/>
        <n v="3775"/>
        <n v="3900"/>
        <n v="4000"/>
        <n v="4090"/>
        <n v="4100"/>
        <n v="4201"/>
        <n v="4264"/>
        <n v="4378"/>
        <n v="4386"/>
        <n v="4400"/>
        <n v="4500"/>
        <n v="4552"/>
        <n v="4589"/>
        <n v="4600"/>
        <n v="4644"/>
        <n v="4734"/>
        <n v="4810"/>
        <n v="4948"/>
        <n v="4993"/>
        <n v="5000"/>
        <n v="5190"/>
        <n v="5500"/>
        <n v="5600"/>
        <n v="5669"/>
        <n v="5700"/>
        <n v="5718"/>
        <n v="5736"/>
        <n v="5799"/>
        <n v="5896"/>
        <n v="5900"/>
        <n v="6000"/>
        <n v="6127"/>
        <n v="6128"/>
        <n v="6280"/>
        <n v="6290"/>
        <n v="6311"/>
        <n v="6500"/>
        <n v="6630"/>
        <n v="7000"/>
        <n v="7500"/>
        <n v="7600"/>
        <n v="7812"/>
        <n v="7836"/>
        <n v="7880"/>
        <n v="8000"/>
        <n v="8282"/>
        <n v="8283"/>
        <n v="8500"/>
        <n v="8638"/>
        <n v="8900"/>
        <n v="8924"/>
        <n v="9000"/>
        <n v="9104"/>
        <n v="9200"/>
        <n v="9500"/>
        <n v="9818"/>
        <n v="9975"/>
        <n v="10000"/>
        <n v="12500"/>
        <n v="13033"/>
        <n v="15000"/>
        <n v="17500"/>
        <n v="19181"/>
        <n v="20000"/>
        <n v="25000"/>
        <n v="26500"/>
        <n v="30000"/>
        <n v="40000"/>
        <n v="45000"/>
        <n v="50000"/>
        <n v="55000"/>
        <n v="100000"/>
        <m/>
      </sharedItems>
    </cacheField>
    <cacheField name="Option Delta" numFmtId="0">
      <sharedItems containsString="0" containsBlank="1" count="1">
        <m/>
      </sharedItems>
    </cacheField>
    <cacheField name="Units" numFmtId="0">
      <sharedItems containsBlank="1" count="20">
        <s v="Barrel"/>
        <s v="Barrel per month"/>
        <s v="Cooling Degree Day"/>
        <s v="Crack bl/m"/>
        <s v="Gallon"/>
        <s v="GJ"/>
        <s v="IPE Barrels"/>
        <s v="IPE mt"/>
        <s v="LME Registered 20 mt LOT"/>
        <s v="LME Registered 25 mt Lot"/>
        <s v="LME Registered 5 mt LOT"/>
        <s v="LME Registered 6 mt Lot"/>
        <s v="Metric Tons (+/- 5%)"/>
        <s v="MMBtu"/>
        <s v="MMBtu/Lots (Options)"/>
        <s v="mt"/>
        <s v="MWh"/>
        <s v="MWh (Canada)"/>
        <s v="therm"/>
        <m/>
      </sharedItems>
    </cacheField>
    <cacheField name="Currency" numFmtId="0">
      <sharedItems containsBlank="1" count="4">
        <s v="Canadian Dollars"/>
        <s v="Pound Sterling"/>
        <s v="United States Dollar"/>
        <m/>
      </sharedItems>
    </cacheField>
    <cacheField name="Price" numFmtId="0">
      <sharedItems containsString="0" containsBlank="1" containsNumber="1" minValue="-1.3875" maxValue="7270" count="1269">
        <n v="-1.3875"/>
        <n v="-1.295"/>
        <n v="-1.28"/>
        <n v="-1.27"/>
        <n v="-1.265"/>
        <n v="-1.26"/>
        <n v="-0.925"/>
        <n v="-0.77"/>
        <n v="-0.76"/>
        <n v="-0.745"/>
        <n v="-0.74"/>
        <n v="-0.73"/>
        <n v="-0.715"/>
        <n v="-0.71"/>
        <n v="-0.705"/>
        <n v="-0.68"/>
        <n v="-0.375"/>
        <n v="-0.3725"/>
        <n v="-0.37"/>
        <n v="-0.36"/>
        <n v="-0.355"/>
        <n v="-0.35"/>
        <n v="-0.305"/>
        <n v="-0.3"/>
        <n v="-0.275"/>
        <n v="-0.24"/>
        <n v="-0.23"/>
        <n v="-0.22"/>
        <n v="-0.2"/>
        <n v="-0.19"/>
        <n v="-0.18"/>
        <n v="-0.17"/>
        <n v="-0.16"/>
        <n v="-0.15"/>
        <n v="-0.145"/>
        <n v="-0.14"/>
        <n v="-0.13"/>
        <n v="-0.1275"/>
        <n v="-0.12"/>
        <n v="-0.105"/>
        <n v="-0.1025"/>
        <n v="-0.1"/>
        <n v="-0.095"/>
        <n v="-0.0925"/>
        <n v="-0.09"/>
        <n v="-0.0875"/>
        <n v="-0.085"/>
        <n v="-0.0825"/>
        <n v="-0.08"/>
        <n v="-0.0775"/>
        <n v="-0.075"/>
        <n v="-0.07"/>
        <n v="-0.06"/>
        <n v="-0.05"/>
        <n v="-0.0475"/>
        <n v="-0.045"/>
        <n v="-0.0425"/>
        <n v="-0.04"/>
        <n v="-0.0375"/>
        <n v="-0.035"/>
        <n v="-0.0325"/>
        <n v="-0.03"/>
        <n v="-0.0275"/>
        <n v="-0.025"/>
        <n v="-0.0225"/>
        <n v="-0.02"/>
        <n v="-0.0175"/>
        <n v="-0.015"/>
        <n v="-0.0125"/>
        <n v="-0.01"/>
        <n v="-0.0075"/>
        <n v="-0.005"/>
        <n v="-0.0025"/>
        <n v="0"/>
        <n v="0.0025"/>
        <n v="0.005"/>
        <n v="0.01"/>
        <n v="0.0125"/>
        <n v="0.0145"/>
        <n v="0.0175"/>
        <n v="0.025"/>
        <n v="0.0275"/>
        <n v="0.03"/>
        <n v="0.0375"/>
        <n v="0.045"/>
        <n v="0.0675"/>
        <n v="0.07"/>
        <n v="0.085"/>
        <n v="0.09"/>
        <n v="0.0925"/>
        <n v="0.095"/>
        <n v="0.1225"/>
        <n v="0.13"/>
        <n v="0.15"/>
        <n v="0.16"/>
        <n v="0.165"/>
        <n v="0.17"/>
        <n v="0.175"/>
        <n v="0.18"/>
        <n v="0.185"/>
        <n v="0.19"/>
        <n v="0.1925"/>
        <n v="0.195"/>
        <n v="0.2"/>
        <n v="0.2025"/>
        <n v="0.2075"/>
        <n v="0.215"/>
        <n v="0.22"/>
        <n v="0.2225"/>
        <n v="0.225"/>
        <n v="0.24"/>
        <n v="0.2525"/>
        <n v="0.26"/>
        <n v="0.28"/>
        <n v="0.2825"/>
        <n v="0.285"/>
        <n v="0.345"/>
        <n v="0.3475"/>
        <n v="0.35"/>
        <n v="0.355"/>
        <n v="0.36"/>
        <n v="0.3625"/>
        <n v="0.37"/>
        <n v="0.4125"/>
        <n v="0.415"/>
        <n v="0.4175"/>
        <n v="0.43"/>
        <n v="0.45"/>
        <n v="0.48"/>
        <n v="0.525"/>
        <n v="0.59"/>
        <n v="0.75"/>
        <n v="0.99"/>
        <n v="1.12"/>
        <n v="1.25"/>
        <n v="1.27"/>
        <n v="1.5"/>
        <n v="1.515"/>
        <n v="1.525"/>
        <n v="1.75"/>
        <n v="2"/>
        <n v="2.17"/>
        <n v="2.25"/>
        <n v="2.45"/>
        <n v="2.6"/>
        <n v="2.65"/>
        <n v="2.675"/>
        <n v="2.735"/>
        <n v="2.745"/>
        <n v="2.75"/>
        <n v="2.755"/>
        <n v="2.7575"/>
        <n v="2.7675"/>
        <n v="2.77"/>
        <n v="2.79"/>
        <n v="2.805"/>
        <n v="2.81"/>
        <n v="2.82"/>
        <n v="2.84"/>
        <n v="2.845"/>
        <n v="2.85"/>
        <n v="2.865"/>
        <n v="2.87"/>
        <n v="2.8725"/>
        <n v="2.875"/>
        <n v="2.885"/>
        <n v="2.89"/>
        <n v="2.895"/>
        <n v="2.905"/>
        <n v="2.91"/>
        <n v="2.915"/>
        <n v="2.92"/>
        <n v="2.925"/>
        <n v="2.93"/>
        <n v="2.935"/>
        <n v="2.94"/>
        <n v="2.945"/>
        <n v="2.95"/>
        <n v="2.955"/>
        <n v="2.96"/>
        <n v="2.965"/>
        <n v="2.975"/>
        <n v="2.98"/>
        <n v="2.99"/>
        <n v="2.995"/>
        <n v="3.005"/>
        <n v="3.01"/>
        <n v="3.02"/>
        <n v="3.03"/>
        <n v="3.045"/>
        <n v="3.05"/>
        <n v="3.055"/>
        <n v="3.06"/>
        <n v="3.065"/>
        <n v="3.07"/>
        <n v="3.075"/>
        <n v="3.08"/>
        <n v="3.085"/>
        <n v="3.09"/>
        <n v="3.095"/>
        <n v="3.1"/>
        <n v="3.135"/>
        <n v="3.15"/>
        <n v="3.225"/>
        <n v="3.23"/>
        <n v="3.25"/>
        <n v="3.285"/>
        <n v="3.29"/>
        <n v="3.3325"/>
        <n v="3.355"/>
        <n v="3.3825"/>
        <n v="3.385"/>
        <n v="3.3875"/>
        <n v="3.395"/>
        <n v="3.4"/>
        <n v="3.405"/>
        <n v="3.42"/>
        <n v="3.45"/>
        <n v="3.46"/>
        <n v="3.475"/>
        <n v="3.5"/>
        <n v="3.525"/>
        <n v="3.55"/>
        <n v="3.65"/>
        <n v="3.675"/>
        <n v="3.85"/>
        <n v="3.885"/>
        <n v="3.895"/>
        <n v="3.9"/>
        <n v="3.905"/>
        <n v="3.91"/>
        <n v="3.915"/>
        <n v="3.9175"/>
        <n v="3.92"/>
        <n v="3.925"/>
        <n v="3.93"/>
        <n v="3.9325"/>
        <n v="3.935"/>
        <n v="3.94"/>
        <n v="3.9425"/>
        <n v="3.945"/>
        <n v="3.95"/>
        <n v="3.955"/>
        <n v="3.96"/>
        <n v="3.9625"/>
        <n v="3.965"/>
        <n v="3.9675"/>
        <n v="3.97"/>
        <n v="3.975"/>
        <n v="3.98"/>
        <n v="3.9825"/>
        <n v="3.985"/>
        <n v="3.99"/>
        <n v="3.9925"/>
        <n v="3.995"/>
        <n v="3.9975"/>
        <n v="4"/>
        <n v="4.0025"/>
        <n v="4.005"/>
        <n v="4.0075"/>
        <n v="4.01"/>
        <n v="4.0125"/>
        <n v="4.015"/>
        <n v="4.0175"/>
        <n v="4.02"/>
        <n v="4.0225"/>
        <n v="4.025"/>
        <n v="4.0275"/>
        <n v="4.03"/>
        <n v="4.0325"/>
        <n v="4.035"/>
        <n v="4.0375"/>
        <n v="4.04"/>
        <n v="4.0425"/>
        <n v="4.045"/>
        <n v="4.0475"/>
        <n v="4.05"/>
        <n v="4.0525"/>
        <n v="4.055"/>
        <n v="4.0575"/>
        <n v="4.06"/>
        <n v="4.0625"/>
        <n v="4.065"/>
        <n v="4.0675"/>
        <n v="4.07"/>
        <n v="4.0725"/>
        <n v="4.075"/>
        <n v="4.0775"/>
        <n v="4.08"/>
        <n v="4.0825"/>
        <n v="4.085"/>
        <n v="4.0875"/>
        <n v="4.09"/>
        <n v="4.0925"/>
        <n v="4.095"/>
        <n v="4.0975"/>
        <n v="4.1"/>
        <n v="4.1025"/>
        <n v="4.105"/>
        <n v="4.1075"/>
        <n v="4.11"/>
        <n v="4.1125"/>
        <n v="4.115"/>
        <n v="4.1175"/>
        <n v="4.12"/>
        <n v="4.1225"/>
        <n v="4.125"/>
        <n v="4.1275"/>
        <n v="4.13"/>
        <n v="4.1325"/>
        <n v="4.135"/>
        <n v="4.1375"/>
        <n v="4.14"/>
        <n v="4.1425"/>
        <n v="4.145"/>
        <n v="4.1475"/>
        <n v="4.15"/>
        <n v="4.1525"/>
        <n v="4.155"/>
        <n v="4.1575"/>
        <n v="4.16"/>
        <n v="4.1625"/>
        <n v="4.165"/>
        <n v="4.1675"/>
        <n v="4.17"/>
        <n v="4.1725"/>
        <n v="4.175"/>
        <n v="4.1775"/>
        <n v="4.18"/>
        <n v="4.1813"/>
        <n v="4.1825"/>
        <n v="4.185"/>
        <n v="4.1863"/>
        <n v="4.1875"/>
        <n v="4.1876"/>
        <n v="4.1888"/>
        <n v="4.19"/>
        <n v="4.1913"/>
        <n v="4.1925"/>
        <n v="4.1926"/>
        <n v="4.1938"/>
        <n v="4.195"/>
        <n v="4.1951"/>
        <n v="4.1963"/>
        <n v="4.1975"/>
        <n v="4.1976"/>
        <n v="4.1988"/>
        <n v="4.2"/>
        <n v="4.2001"/>
        <n v="4.2013"/>
        <n v="4.2025"/>
        <n v="4.2026"/>
        <n v="4.2038"/>
        <n v="4.205"/>
        <n v="4.2051"/>
        <n v="4.2063"/>
        <n v="4.2075"/>
        <n v="4.2076"/>
        <n v="4.2088"/>
        <n v="4.21"/>
        <n v="4.2101"/>
        <n v="4.211"/>
        <n v="4.2113"/>
        <n v="4.2125"/>
        <n v="4.2126"/>
        <n v="4.2138"/>
        <n v="4.215"/>
        <n v="4.2151"/>
        <n v="4.2163"/>
        <n v="4.2176"/>
        <n v="4.2188"/>
        <n v="4.22"/>
        <n v="4.2213"/>
        <n v="4.2225"/>
        <n v="4.2226"/>
        <n v="4.2238"/>
        <n v="4.225"/>
        <n v="4.2275"/>
        <n v="4.23"/>
        <n v="4.2313"/>
        <n v="4.2325"/>
        <n v="4.235"/>
        <n v="4.2375"/>
        <n v="4.238"/>
        <n v="4.24"/>
        <n v="4.2425"/>
        <n v="4.245"/>
        <n v="4.2475"/>
        <n v="4.2488"/>
        <n v="4.25"/>
        <n v="4.2525"/>
        <n v="4.255"/>
        <n v="4.26"/>
        <n v="4.265"/>
        <n v="4.2675"/>
        <n v="4.27"/>
        <n v="4.2725"/>
        <n v="4.275"/>
        <n v="4.2775"/>
        <n v="4.28"/>
        <n v="4.285"/>
        <n v="4.29"/>
        <n v="4.295"/>
        <n v="4.2975"/>
        <n v="4.3"/>
        <n v="4.3025"/>
        <n v="4.305"/>
        <n v="4.3075"/>
        <n v="4.3095"/>
        <n v="4.31"/>
        <n v="4.3125"/>
        <n v="4.315"/>
        <n v="4.3175"/>
        <n v="4.32"/>
        <n v="4.3225"/>
        <n v="4.325"/>
        <n v="4.33"/>
        <n v="4.335"/>
        <n v="4.34"/>
        <n v="4.345"/>
        <n v="4.35"/>
        <n v="4.3525"/>
        <n v="4.355"/>
        <n v="4.3575"/>
        <n v="4.36"/>
        <n v="4.3625"/>
        <n v="4.365"/>
        <n v="4.3675"/>
        <n v="4.37"/>
        <n v="4.375"/>
        <n v="4.3775"/>
        <n v="4.38"/>
        <n v="4.385"/>
        <n v="4.3875"/>
        <n v="4.39"/>
        <n v="4.395"/>
        <n v="4.4"/>
        <n v="4.405"/>
        <n v="4.41"/>
        <n v="4.415"/>
        <n v="4.42"/>
        <n v="4.425"/>
        <n v="4.43"/>
        <n v="4.435"/>
        <n v="4.4375"/>
        <n v="4.44"/>
        <n v="4.445"/>
        <n v="4.45"/>
        <n v="4.455"/>
        <n v="4.46"/>
        <n v="4.465"/>
        <n v="4.47"/>
        <n v="4.475"/>
        <n v="4.48"/>
        <n v="4.485"/>
        <n v="4.49"/>
        <n v="4.4925"/>
        <n v="4.495"/>
        <n v="4.5"/>
        <n v="4.5025"/>
        <n v="4.505"/>
        <n v="4.51"/>
        <n v="4.515"/>
        <n v="4.52"/>
        <n v="4.53"/>
        <n v="4.535"/>
        <n v="4.55"/>
        <n v="4.5525"/>
        <n v="4.555"/>
        <n v="4.56"/>
        <n v="4.57"/>
        <n v="4.575"/>
        <n v="4.58"/>
        <n v="4.59"/>
        <n v="4.5925"/>
        <n v="4.595"/>
        <n v="4.6"/>
        <n v="4.6025"/>
        <n v="4.605"/>
        <n v="4.6075"/>
        <n v="4.61"/>
        <n v="4.615"/>
        <n v="4.62"/>
        <n v="4.6225"/>
        <n v="4.625"/>
        <n v="4.6275"/>
        <n v="4.63"/>
        <n v="4.6325"/>
        <n v="4.635"/>
        <n v="4.6375"/>
        <n v="4.64"/>
        <n v="4.645"/>
        <n v="4.65"/>
        <n v="4.655"/>
        <n v="4.66"/>
        <n v="4.665"/>
        <n v="4.67"/>
        <n v="4.675"/>
        <n v="4.68"/>
        <n v="4.69"/>
        <n v="4.695"/>
        <n v="4.7"/>
        <n v="4.705"/>
        <n v="4.79"/>
        <n v="4.86"/>
        <n v="4.94"/>
        <n v="4.97"/>
        <n v="5.12"/>
        <n v="5.22"/>
        <n v="5.32"/>
        <n v="5.4"/>
        <n v="5.41"/>
        <n v="5.42"/>
        <n v="5.43"/>
        <n v="5.435"/>
        <n v="5.44"/>
        <n v="5.445"/>
        <n v="5.45"/>
        <n v="5.46"/>
        <n v="5.465"/>
        <n v="5.47"/>
        <n v="5.475"/>
        <n v="5.48"/>
        <n v="5.485"/>
        <n v="5.49"/>
        <n v="5.495"/>
        <n v="5.5"/>
        <n v="5.51"/>
        <n v="5.52"/>
        <n v="5.53"/>
        <n v="5.54"/>
        <n v="5.545"/>
        <n v="5.55"/>
        <n v="5.555"/>
        <n v="5.56"/>
        <n v="5.57"/>
        <n v="5.575"/>
        <n v="5.58"/>
        <n v="5.59"/>
        <n v="5.595"/>
        <n v="5.6"/>
        <n v="5.605"/>
        <n v="5.61"/>
        <n v="5.615"/>
        <n v="5.62"/>
        <n v="5.63"/>
        <n v="5.635"/>
        <n v="5.64"/>
        <n v="5.645"/>
        <n v="5.65"/>
        <n v="5.655"/>
        <n v="5.66"/>
        <n v="5.665"/>
        <n v="5.67"/>
        <n v="5.6725"/>
        <n v="5.675"/>
        <n v="5.68"/>
        <n v="5.685"/>
        <n v="5.69"/>
        <n v="5.7"/>
        <n v="5.705"/>
        <n v="5.71"/>
        <n v="5.72"/>
        <n v="5.74"/>
        <n v="6.02"/>
        <n v="6.1"/>
        <n v="6.14"/>
        <n v="6.2"/>
        <n v="6.34"/>
        <n v="6.45"/>
        <n v="6.5"/>
        <n v="6.55"/>
        <n v="6.6"/>
        <n v="6.7"/>
        <n v="6.72"/>
        <n v="6.75"/>
        <n v="6.8"/>
        <n v="6.83"/>
        <n v="6.85"/>
        <n v="6.87"/>
        <n v="6.9"/>
        <n v="6.95"/>
        <n v="6.98"/>
        <n v="7"/>
        <n v="7.05"/>
        <n v="7.075"/>
        <n v="7.08"/>
        <n v="7.1"/>
        <n v="7.14"/>
        <n v="7.15"/>
        <n v="7.2"/>
        <n v="7.24"/>
        <n v="7.25"/>
        <n v="7.3"/>
        <n v="7.35"/>
        <n v="7.4"/>
        <n v="7.43"/>
        <n v="7.45"/>
        <n v="7.5"/>
        <n v="7.52"/>
        <n v="7.53"/>
        <n v="7.54"/>
        <n v="7.55"/>
        <n v="7.6"/>
        <n v="7.62"/>
        <n v="7.64"/>
        <n v="7.65"/>
        <n v="7.68"/>
        <n v="7.69"/>
        <n v="7.7"/>
        <n v="7.71"/>
        <n v="7.74"/>
        <n v="7.75"/>
        <n v="7.76"/>
        <n v="7.78"/>
        <n v="7.84"/>
        <n v="7.85"/>
        <n v="7.86"/>
        <n v="7.88"/>
        <n v="7.9"/>
        <n v="7.95"/>
        <n v="8"/>
        <n v="8.05"/>
        <n v="8.1"/>
        <n v="8.15"/>
        <n v="8.16"/>
        <n v="8.2"/>
        <n v="8.24"/>
        <n v="8.25"/>
        <n v="8.26"/>
        <n v="8.3"/>
        <n v="8.32"/>
        <n v="8.35"/>
        <n v="8.36"/>
        <n v="8.4"/>
        <n v="8.65"/>
        <n v="8.72"/>
        <n v="8.75"/>
        <n v="8.8"/>
        <n v="8.9"/>
        <n v="8.95"/>
        <n v="9"/>
        <n v="9.1"/>
        <n v="9.2"/>
        <n v="9.265"/>
        <n v="9.3"/>
        <n v="9.35"/>
        <n v="9.37"/>
        <n v="9.4"/>
        <n v="9.45"/>
        <n v="9.48"/>
        <n v="9.5"/>
        <n v="9.545"/>
        <n v="9.6"/>
        <n v="9.695"/>
        <n v="10.225"/>
        <n v="10.3175"/>
        <n v="10.47"/>
        <n v="10.475"/>
        <n v="10.575"/>
        <n v="10.585"/>
        <n v="10.775"/>
        <n v="10.815"/>
        <n v="10.885"/>
        <n v="10.98"/>
        <n v="11"/>
        <n v="11.02"/>
        <n v="11.055"/>
        <n v="11.075"/>
        <n v="11.115"/>
        <n v="11.16"/>
        <n v="11.19"/>
        <n v="11.215"/>
        <n v="11.225"/>
        <n v="11.235"/>
        <n v="11.265"/>
        <n v="11.27"/>
        <n v="11.31"/>
        <n v="11.355"/>
        <n v="11.435"/>
        <n v="11.5"/>
        <n v="12.4"/>
        <n v="12.425"/>
        <n v="12.4525"/>
        <n v="12.475"/>
        <n v="12.5"/>
        <n v="12.51"/>
        <n v="12.55"/>
        <n v="12.575"/>
        <n v="12.605"/>
        <n v="12.625"/>
        <n v="12.65"/>
        <n v="12.7"/>
        <n v="12.725"/>
        <n v="12.77"/>
        <n v="12.775"/>
        <n v="12.79"/>
        <n v="12.8"/>
        <n v="12.825"/>
        <n v="12.85"/>
        <n v="12.875"/>
        <n v="12.9"/>
        <n v="12.925"/>
        <n v="12.975"/>
        <n v="13"/>
        <n v="13.05"/>
        <n v="13.1"/>
        <n v="13.15"/>
        <n v="13.225"/>
        <n v="13.3"/>
        <n v="17.25"/>
        <n v="18.25"/>
        <n v="18.31"/>
        <n v="18.32"/>
        <n v="18.35"/>
        <n v="18.36"/>
        <n v="18.4"/>
        <n v="18.45"/>
        <n v="18.5"/>
        <n v="18.55"/>
        <n v="18.6"/>
        <n v="18.7"/>
        <n v="18.75"/>
        <n v="18.8"/>
        <n v="18.85"/>
        <n v="19"/>
        <n v="19.05"/>
        <n v="19.2"/>
        <n v="19.5"/>
        <n v="19.75"/>
        <n v="19.8"/>
        <n v="20"/>
        <n v="20.1"/>
        <n v="20.2"/>
        <n v="20.25"/>
        <n v="20.3"/>
        <n v="20.35"/>
        <n v="20.4"/>
        <n v="20.45"/>
        <n v="20.5"/>
        <n v="20.55"/>
        <n v="20.75"/>
        <n v="20.95"/>
        <n v="21"/>
        <n v="21.2"/>
        <n v="21.25"/>
        <n v="21.3"/>
        <n v="21.35"/>
        <n v="21.4"/>
        <n v="21.44"/>
        <n v="21.45"/>
        <n v="21.48"/>
        <n v="21.5"/>
        <n v="21.75"/>
        <n v="21.8"/>
        <n v="23.15"/>
        <n v="23.4"/>
        <n v="23.55"/>
        <n v="23.7"/>
        <n v="23.75"/>
        <n v="23.8"/>
        <n v="24.2"/>
        <n v="24.25"/>
        <n v="24.3"/>
        <n v="24.85"/>
        <n v="24.9"/>
        <n v="25.25"/>
        <n v="25.5"/>
        <n v="25.75"/>
        <n v="26"/>
        <n v="26.05"/>
        <n v="26.25"/>
        <n v="26.5"/>
        <n v="26.75"/>
        <n v="27"/>
        <n v="27.25"/>
        <n v="27.5"/>
        <n v="28"/>
        <n v="28.21"/>
        <n v="28.23"/>
        <n v="28.25"/>
        <n v="28.27"/>
        <n v="28.29"/>
        <n v="28.31"/>
        <n v="28.33"/>
        <n v="28.35"/>
        <n v="28.37"/>
        <n v="28.39"/>
        <n v="28.41"/>
        <n v="28.43"/>
        <n v="28.45"/>
        <n v="28.47"/>
        <n v="28.49"/>
        <n v="28.5"/>
        <n v="28.55"/>
        <n v="28.57"/>
        <n v="28.58"/>
        <n v="28.59"/>
        <n v="28.6"/>
        <n v="28.61"/>
        <n v="28.62"/>
        <n v="28.63"/>
        <n v="28.64"/>
        <n v="28.66"/>
        <n v="28.68"/>
        <n v="28.7"/>
        <n v="28.72"/>
        <n v="28.74"/>
        <n v="28.76"/>
        <n v="28.78"/>
        <n v="28.82"/>
        <n v="28.84"/>
        <n v="28.86"/>
        <n v="28.87"/>
        <n v="28.88"/>
        <n v="28.9"/>
        <n v="28.92"/>
        <n v="28.94"/>
        <n v="28.95"/>
        <n v="28.96"/>
        <n v="29"/>
        <n v="29.02"/>
        <n v="29.04"/>
        <n v="29.06"/>
        <n v="29.08"/>
        <n v="29.1"/>
        <n v="29.12"/>
        <n v="29.14"/>
        <n v="29.16"/>
        <n v="29.18"/>
        <n v="29.2"/>
        <n v="29.22"/>
        <n v="29.24"/>
        <n v="29.25"/>
        <n v="29.26"/>
        <n v="29.28"/>
        <n v="29.3"/>
        <n v="29.32"/>
        <n v="29.34"/>
        <n v="29.36"/>
        <n v="29.38"/>
        <n v="29.4"/>
        <n v="29.42"/>
        <n v="29.44"/>
        <n v="29.46"/>
        <n v="29.48"/>
        <n v="29.5"/>
        <n v="29.52"/>
        <n v="29.54"/>
        <n v="29.56"/>
        <n v="29.58"/>
        <n v="29.6"/>
        <n v="29.62"/>
        <n v="29.64"/>
        <n v="29.66"/>
        <n v="29.75"/>
        <n v="30"/>
        <n v="30.5"/>
        <n v="30.6"/>
        <n v="30.7"/>
        <n v="30.8"/>
        <n v="30.9"/>
        <n v="31"/>
        <n v="31.1"/>
        <n v="31.25"/>
        <n v="31.5"/>
        <n v="32"/>
        <n v="32.25"/>
        <n v="32.5"/>
        <n v="32.75"/>
        <n v="33"/>
        <n v="33.75"/>
        <n v="34"/>
        <n v="34.25"/>
        <n v="34.5"/>
        <n v="35"/>
        <n v="36"/>
        <n v="36.25"/>
        <n v="36.5"/>
        <n v="36.65"/>
        <n v="36.7"/>
        <n v="36.75"/>
        <n v="37"/>
        <n v="37.25"/>
        <n v="37.35"/>
        <n v="37.5"/>
        <n v="37.75"/>
        <n v="38"/>
        <n v="38.25"/>
        <n v="38.5"/>
        <n v="38.65"/>
        <n v="38.75"/>
        <n v="39"/>
        <n v="39.25"/>
        <n v="39.4"/>
        <n v="39.5"/>
        <n v="39.65"/>
        <n v="39.75"/>
        <n v="40"/>
        <n v="40.25"/>
        <n v="40.5"/>
        <n v="40.75"/>
        <n v="41"/>
        <n v="41.1"/>
        <n v="41.25"/>
        <n v="41.5"/>
        <n v="42"/>
        <n v="42.25"/>
        <n v="42.3"/>
        <n v="42.5"/>
        <n v="42.65"/>
        <n v="42.75"/>
        <n v="43"/>
        <n v="43.25"/>
        <n v="43.5"/>
        <n v="43.75"/>
        <n v="44"/>
        <n v="44.25"/>
        <n v="44.5"/>
        <n v="44.75"/>
        <n v="45"/>
        <n v="45.25"/>
        <n v="45.5"/>
        <n v="45.75"/>
        <n v="46"/>
        <n v="46.1"/>
        <n v="46.75"/>
        <n v="47"/>
        <n v="47.5"/>
        <n v="47.75"/>
        <n v="48"/>
        <n v="48.25"/>
        <n v="48.5"/>
        <n v="48.75"/>
        <n v="49"/>
        <n v="49.25"/>
        <n v="49.5"/>
        <n v="49.75"/>
        <n v="50"/>
        <n v="50.25"/>
        <n v="50.5"/>
        <n v="51"/>
        <n v="51.125"/>
        <n v="51.25"/>
        <n v="51.5"/>
        <n v="51.75"/>
        <n v="52"/>
        <n v="52.25"/>
        <n v="53.15"/>
        <n v="53.25"/>
        <n v="54.25"/>
        <n v="54.3"/>
        <n v="54.8"/>
        <n v="55"/>
        <n v="55.25"/>
        <n v="55.5"/>
        <n v="55.75"/>
        <n v="57.5"/>
        <n v="58.75"/>
        <n v="59"/>
        <n v="59.5"/>
        <n v="60"/>
        <n v="60.25"/>
        <n v="60.75"/>
        <n v="61"/>
        <n v="61.25"/>
        <n v="61.5"/>
        <n v="61.75"/>
        <n v="62"/>
        <n v="62.25"/>
        <n v="62.4"/>
        <n v="62.5"/>
        <n v="62.55"/>
        <n v="62.6"/>
        <n v="62.7"/>
        <n v="62.75"/>
        <n v="62.85"/>
        <n v="62.9"/>
        <n v="62.95"/>
        <n v="63"/>
        <n v="63.15"/>
        <n v="63.25"/>
        <n v="63.4"/>
        <n v="63.5"/>
        <n v="63.75"/>
        <n v="64"/>
        <n v="64.25"/>
        <n v="64.5"/>
        <n v="64.75"/>
        <n v="65"/>
        <n v="65.25"/>
        <n v="65.5"/>
        <n v="65.75"/>
        <n v="66"/>
        <n v="66.25"/>
        <n v="66.5"/>
        <n v="67"/>
        <n v="67.5"/>
        <n v="68"/>
        <n v="68.25"/>
        <n v="68.5"/>
        <n v="68.75"/>
        <n v="69"/>
        <n v="70"/>
        <n v="70.25"/>
        <n v="70.5"/>
        <n v="70.75"/>
        <n v="71"/>
        <n v="71.25"/>
        <n v="71.5"/>
        <n v="72.25"/>
        <n v="72.5"/>
        <n v="72.75"/>
        <n v="73"/>
        <n v="73.25"/>
        <n v="73.5"/>
        <n v="73.75"/>
        <n v="74.5"/>
        <n v="74.75"/>
        <n v="75.25"/>
        <n v="75.5"/>
        <n v="76.25"/>
        <n v="79"/>
        <n v="79.05"/>
        <n v="79.1"/>
        <n v="79.25"/>
        <n v="79.5"/>
        <n v="79.9"/>
        <n v="80"/>
        <n v="80.35"/>
        <n v="80.65"/>
        <n v="80.7"/>
        <n v="80.8"/>
        <n v="81.75"/>
        <n v="82"/>
        <n v="84"/>
        <n v="84.55"/>
        <n v="84.7"/>
        <n v="84.75"/>
        <n v="84.8"/>
        <n v="84.85"/>
        <n v="85"/>
        <n v="86.25"/>
        <n v="87"/>
        <n v="88.5"/>
        <n v="89.25"/>
        <n v="89.6"/>
        <n v="90"/>
        <n v="90.25"/>
        <n v="90.3"/>
        <n v="90.5"/>
        <n v="90.75"/>
        <n v="91"/>
        <n v="91.5"/>
        <n v="92"/>
        <n v="93"/>
        <n v="94.5"/>
        <n v="95"/>
        <n v="96"/>
        <n v="96.5"/>
        <n v="97"/>
        <n v="98"/>
        <n v="99.95"/>
        <n v="99.975"/>
        <n v="100"/>
        <n v="100.375"/>
        <n v="100.425"/>
        <n v="100.475"/>
        <n v="100.5"/>
        <n v="100.75"/>
        <n v="102.5"/>
        <n v="103"/>
        <n v="105"/>
        <n v="106.25"/>
        <n v="107"/>
        <n v="110"/>
        <n v="110.5"/>
        <n v="111"/>
        <n v="111.5"/>
        <n v="112"/>
        <n v="113"/>
        <n v="115"/>
        <n v="116"/>
        <n v="117"/>
        <n v="118"/>
        <n v="120"/>
        <n v="123"/>
        <n v="125"/>
        <n v="128"/>
        <n v="129"/>
        <n v="130"/>
        <n v="132"/>
        <n v="133"/>
        <n v="134"/>
        <n v="135"/>
        <n v="136"/>
        <n v="137"/>
        <n v="143"/>
        <n v="145"/>
        <n v="147"/>
        <n v="160"/>
        <n v="178"/>
        <n v="200"/>
        <n v="205"/>
        <n v="210"/>
        <n v="217"/>
        <n v="220"/>
        <n v="222"/>
        <n v="224"/>
        <n v="225"/>
        <n v="230"/>
        <n v="235"/>
        <n v="242"/>
        <n v="243.25"/>
        <n v="243.75"/>
        <n v="244.5"/>
        <n v="282"/>
        <n v="283"/>
        <n v="285"/>
        <n v="290"/>
        <n v="300"/>
        <n v="308"/>
        <n v="312.5"/>
        <n v="320"/>
        <n v="322.5"/>
        <n v="326"/>
        <n v="327.5"/>
        <n v="335"/>
        <n v="340"/>
        <n v="348"/>
        <n v="349.5"/>
        <n v="357.5"/>
        <n v="365"/>
        <n v="371"/>
        <n v="375"/>
        <n v="385"/>
        <n v="390"/>
        <n v="393"/>
        <n v="403"/>
        <n v="406"/>
        <n v="408"/>
        <n v="479"/>
        <n v="480"/>
        <n v="481"/>
        <n v="481.5"/>
        <n v="482"/>
        <n v="483"/>
        <n v="484"/>
        <n v="594"/>
        <n v="947"/>
        <n v="949"/>
        <n v="950"/>
        <n v="951"/>
        <n v="952"/>
        <n v="953"/>
        <n v="954"/>
        <n v="1262"/>
        <n v="1264"/>
        <n v="1267"/>
        <n v="1268"/>
        <n v="1269"/>
        <n v="1270"/>
        <n v="1271"/>
        <n v="1272"/>
        <n v="1273"/>
        <n v="1531"/>
        <n v="1532"/>
        <n v="1532.5"/>
        <n v="1533"/>
        <n v="1533.5"/>
        <n v="1534"/>
        <n v="1534.5"/>
        <n v="1535"/>
        <n v="1535.5"/>
        <n v="1536"/>
        <n v="1537"/>
        <n v="1537.5"/>
        <n v="1538"/>
        <n v="1538.5"/>
        <n v="1539"/>
        <n v="1539.5"/>
        <n v="1540"/>
        <n v="1541"/>
        <n v="1542"/>
        <n v="1542.5"/>
        <n v="1543"/>
        <n v="1543.5"/>
        <n v="1544"/>
        <n v="1545"/>
        <n v="1546"/>
        <n v="1547"/>
        <n v="1548"/>
        <n v="1549"/>
        <n v="1550"/>
        <n v="1728"/>
        <n v="1728.5"/>
        <n v="1729"/>
        <n v="1729.5"/>
        <n v="1730"/>
        <n v="1730.5"/>
        <n v="1731"/>
        <n v="1731.5"/>
        <n v="1732"/>
        <n v="1732.5"/>
        <n v="1733"/>
        <n v="1733.5"/>
        <n v="1734"/>
        <n v="1734.5"/>
        <n v="1735"/>
        <n v="1736"/>
        <n v="1737"/>
        <n v="1737.5"/>
        <n v="1738"/>
        <n v="1739"/>
        <n v="1739.5"/>
        <n v="1740"/>
        <n v="1740.25"/>
        <n v="1741"/>
        <n v="1742"/>
        <n v="1742.5"/>
        <n v="1743"/>
        <n v="1743.25"/>
        <n v="1744"/>
        <n v="1745"/>
        <n v="1745.5"/>
        <n v="1746"/>
        <n v="1746.5"/>
        <n v="1747"/>
        <n v="1747.75"/>
        <n v="1748"/>
        <n v="1749"/>
        <n v="1750"/>
        <n v="1751"/>
        <n v="1751.5"/>
        <n v="1752"/>
        <n v="1753"/>
        <n v="1757"/>
        <n v="1758"/>
        <n v="4920"/>
        <n v="4925"/>
        <n v="4930"/>
        <n v="4935"/>
        <n v="4940"/>
        <n v="4945"/>
        <n v="4950"/>
        <n v="4955"/>
        <n v="4960"/>
        <n v="4965"/>
        <n v="7125"/>
        <n v="7135"/>
        <n v="7140"/>
        <n v="7145"/>
        <n v="7150"/>
        <n v="7155"/>
        <n v="7165"/>
        <n v="7170"/>
        <n v="7175"/>
        <n v="7180"/>
        <n v="7185"/>
        <n v="7205"/>
        <n v="7210"/>
        <n v="7220"/>
        <n v="7230"/>
        <n v="7235"/>
        <n v="7245"/>
        <n v="7250"/>
        <n v="7255"/>
        <n v="7270"/>
        <m/>
      </sharedItems>
    </cacheField>
    <cacheField name="External User ID" numFmtId="0">
      <sharedItems containsBlank="1" containsMixedTypes="1" containsNumber="1" containsInteger="1" minValue="10041965" maxValue="19691994" count="1010">
        <n v="10041965"/>
        <n v="12867107"/>
        <n v="19691994"/>
        <s v="24hrdesk2"/>
        <s v="4matheron"/>
        <s v="aarongiles"/>
        <s v="ADM00359"/>
        <s v="ADM01791"/>
        <s v="ADM01803"/>
        <s v="ADM02409"/>
        <s v="ADM05645"/>
        <s v="ADM05933"/>
        <s v="ADM06610"/>
        <s v="ADM07229"/>
        <s v="ADM07389"/>
        <s v="ADM08839"/>
        <s v="ADM12984"/>
        <s v="ADM14275"/>
        <s v="ADM18276"/>
        <s v="ADM24744"/>
        <s v="ADM26133"/>
        <s v="ADM26578"/>
        <s v="ADM26674"/>
        <s v="ADM27493"/>
        <s v="ADM28939"/>
        <s v="ADM28948"/>
        <s v="ADM30236"/>
        <s v="ADM31821"/>
        <s v="ADM32792"/>
        <s v="ADM33962"/>
        <s v="ADM36075"/>
        <s v="ADM36631"/>
        <s v="ADM38409"/>
        <s v="ADM38449"/>
        <s v="ADM40684"/>
        <s v="ADM42088"/>
        <s v="ADM42262"/>
        <s v="ADM42855"/>
        <s v="ADM44050"/>
        <s v="ADM44241"/>
        <s v="ADM45135"/>
        <s v="ADM45207"/>
        <s v="ADM47252"/>
        <s v="ADM48146"/>
        <s v="ADM48147"/>
        <s v="ADM48157"/>
        <s v="ADM48210"/>
        <s v="ADM49879"/>
        <s v="ADM50248"/>
        <s v="ADM50837"/>
        <s v="ADM51397"/>
        <s v="ADM52993"/>
        <s v="ADM54361"/>
        <s v="ADM56374"/>
        <s v="ADM56981"/>
        <s v="ADM59084"/>
        <s v="ADM59980"/>
        <s v="ADM61910"/>
        <s v="ADM62411"/>
        <s v="ADM63233"/>
        <s v="ADM66046"/>
        <s v="ADM66321"/>
        <s v="ADM67150"/>
        <s v="ADM67970"/>
        <s v="ADM72518"/>
        <s v="ADM73094"/>
        <s v="ADM73620"/>
        <s v="ADM73800"/>
        <s v="ADM74235"/>
        <s v="ADM74404"/>
        <s v="ADM75164"/>
        <s v="ADM75252"/>
        <s v="ADM79905"/>
        <s v="ADM80098"/>
        <s v="ADM81271"/>
        <s v="ADM81953"/>
        <s v="ADM83160"/>
        <s v="ADM83161"/>
        <s v="ADM83162"/>
        <s v="ADM83303"/>
        <s v="ADM83725"/>
        <s v="ADM84149"/>
        <s v="ADM84566"/>
        <s v="ADM86284"/>
        <s v="ADM88678"/>
        <s v="ADM88806"/>
        <s v="ADM89359"/>
        <s v="ADM90030"/>
        <s v="ADM90618"/>
        <s v="ADM90670"/>
        <s v="ADM90732"/>
        <s v="ADM90884"/>
        <s v="ADM91068"/>
        <s v="ADM94989"/>
        <s v="ADM96017"/>
        <s v="ADM97524"/>
        <s v="ADM98493"/>
        <s v="aepes201"/>
        <s v="aepes202"/>
        <s v="aepes203"/>
        <s v="aepes204"/>
        <s v="aepes205"/>
        <s v="aepes206"/>
        <s v="aepes207"/>
        <s v="aepes208"/>
        <s v="aepes209"/>
        <s v="aepes210"/>
        <s v="aepes211"/>
        <s v="aepes212"/>
        <s v="aepes213"/>
        <s v="aepes214"/>
        <s v="aepes215"/>
        <s v="aepes216"/>
        <s v="aepes217"/>
        <s v="aepes220"/>
        <s v="aepes222"/>
        <s v="aepes224"/>
        <s v="aepsvc124"/>
        <s v="aepsvc127"/>
        <s v="aepsvc128"/>
        <s v="aepsvc132"/>
        <s v="aepsvc133"/>
        <s v="aepsvc134"/>
        <s v="aforgion"/>
        <s v="ageorge001"/>
        <s v="AGIGLIA2"/>
        <s v="agillespie"/>
        <s v="ahamby0001"/>
        <s v="ahhavvas"/>
        <s v="ALANHUDSON"/>
        <s v="ALANZIEPE"/>
        <s v="alfsalti"/>
        <s v="amdizona"/>
        <s v="Amlingst"/>
        <s v="amontgomer"/>
        <s v="andrewk5"/>
        <s v="andurandp"/>
        <s v="ANDYCARTER"/>
        <s v="andyhyman3"/>
        <s v="ANDYMARSH"/>
        <s v="ANDYMIGS"/>
        <s v="annesley"/>
        <s v="ANTONIOB"/>
        <s v="apizzut1"/>
        <s v="aplander"/>
        <s v="AQUILA1000"/>
        <s v="AQUILA1001"/>
        <s v="AQUILA1002"/>
        <s v="AQUILA1003"/>
        <s v="AQUILA1004"/>
        <s v="AQUILA1012"/>
        <s v="AQUILA1014"/>
        <s v="AQUILA1015"/>
        <s v="AQUILA1029"/>
        <s v="AQUILA1037"/>
        <s v="AQUILA1041"/>
        <s v="AQUILA1047"/>
        <s v="AQUILA1066"/>
        <s v="AQUILA1074"/>
        <s v="AQUILA1075"/>
        <s v="AROSENBERG"/>
        <s v="arvanitis1"/>
        <s v="ASTORFER"/>
        <s v="atkinsjs"/>
        <s v="AUSTIN4874"/>
        <s v="avenette"/>
        <s v="avgallo51"/>
        <s v="bahram11"/>
        <s v="baileyap"/>
        <s v="Bakerrob"/>
        <s v="BANKYBRAD"/>
        <s v="BARBEE10"/>
        <s v="BARHAMCPS"/>
        <s v="BARRYGERSH"/>
        <s v="basspro1"/>
        <s v="bbharleyp"/>
        <s v="bbrent01"/>
        <s v="bchrumka"/>
        <s v="bcollins"/>
        <s v="BDAH1234"/>
        <s v="beckster"/>
        <s v="BEICHTEN"/>
        <s v="bengreen"/>
        <s v="benharner"/>
        <s v="benninger"/>
        <s v="benpratt1"/>
        <s v="berginpat2"/>
        <s v="bernbroph"/>
        <s v="BERRYJOE1"/>
        <s v="bf162233"/>
        <s v="bgarnett"/>
        <s v="bhofman99"/>
        <s v="BIGBRADLY"/>
        <s v="BIGDADDY"/>
        <s v="Biggsbyron"/>
        <s v="BILLBALSA"/>
        <s v="billbryce"/>
        <s v="BILLYMAC"/>
        <s v="BIRDWELL"/>
        <s v="bkeefer001"/>
        <s v="blacina1"/>
        <s v="blicejeff"/>
        <s v="blkwerner"/>
        <s v="bmason0001"/>
        <s v="bobharp1"/>
        <s v="bobharp2"/>
        <s v="bobsteele"/>
        <s v="boneillb"/>
        <s v="borislibma"/>
        <s v="bowris1x"/>
        <s v="bpollard"/>
        <s v="BRADCLAUSE"/>
        <s v="bradhoese2"/>
        <s v="bradjacobs"/>
        <s v="bradkibbe"/>
        <s v="brendanc"/>
        <s v="brentcap"/>
        <s v="brentrookp"/>
        <s v="BRESEE00"/>
        <s v="BRETJONES"/>
        <s v="BRHUNTER"/>
        <s v="brianagre"/>
        <s v="briangrant"/>
        <s v="brianhurst"/>
        <s v="BRIANKELLY"/>
        <s v="briankrall"/>
        <s v="brotherton"/>
        <s v="BRROWE01"/>
        <s v="brtrader03"/>
        <s v="brucewest"/>
        <s v="bryangins"/>
        <s v="btamplen"/>
        <s v="BTRAYERS"/>
        <s v="bucht00001"/>
        <s v="buckdiers"/>
        <s v="BYASSEEL"/>
        <s v="CA2244668"/>
        <s v="CADILLAC"/>
        <s v="CALLINAN"/>
        <s v="CAMERONC"/>
        <s v="CAMTHOR02"/>
        <s v="canadanw1"/>
        <s v="CANADANW3"/>
        <s v="CARASPICER"/>
        <s v="CARMSTRO"/>
        <s v="caseygary"/>
        <s v="CBOHN010"/>
        <s v="ccubbison"/>
        <s v="CDANG123"/>
        <s v="ceweyman"/>
        <s v="cgaes123"/>
        <s v="CGILBERT"/>
        <s v="cgorman1"/>
        <s v="CHADDMOORE"/>
        <s v="CHADWALLS"/>
        <s v="charlie1"/>
        <s v="chasdurkin"/>
        <s v="chashastie"/>
        <s v="chemschot"/>
        <s v="chichan2"/>
        <s v="CHRISB008"/>
        <s v="CHRISBOSCO"/>
        <s v="chriskenuk"/>
        <s v="christemp"/>
        <s v="christoph"/>
        <s v="CHRISW001"/>
        <s v="CHRUMKA1"/>
        <s v="CHRYARROW"/>
        <s v="cindybisho"/>
        <s v="cingersoll"/>
        <s v="CJCREGAR"/>
        <s v="CLIFFBRUN"/>
        <s v="CLINTDAVIS"/>
        <s v="CMCGRATH"/>
        <s v="cmcnally"/>
        <s v="cmharden"/>
        <s v="CMSKDG4935"/>
        <s v="COLEYGAYNO"/>
        <s v="Collinscin"/>
        <s v="Condonpatf"/>
        <s v="CONLEYRA"/>
        <s v="conoverc"/>
        <s v="coopertr"/>
        <s v="coraljet1"/>
        <s v="cordimoore"/>
        <s v="Coxclay1"/>
        <s v="Cozartta"/>
        <s v="cprovenzan"/>
        <s v="CRABTREE"/>
        <s v="CRAIGDUKE"/>
        <s v="craigwest"/>
        <s v="crudebuyer"/>
        <s v="csaponaro"/>
        <s v="cschaffer"/>
        <s v="cscharton"/>
        <s v="CSPRINGER"/>
        <s v="CSTANLEY"/>
        <s v="ctm00001"/>
        <s v="daberle3"/>
        <s v="daberleaec"/>
        <s v="DALEWONG"/>
        <s v="damian41"/>
        <s v="danabrown"/>
        <s v="DANIELCOWL"/>
        <s v="DANMURPHY"/>
        <s v="DANNAYLOR"/>
        <s v="DAROOKIE"/>
        <s v="DARREN10"/>
        <s v="DAVEGRAHAM"/>
        <s v="DAVEMORGAN"/>
        <s v="DaveWilson"/>
        <s v="daveyell"/>
        <s v="DAVIDBLACK"/>
        <s v="DAVIDFRE"/>
        <s v="davidlake"/>
        <s v="DAVIDSET"/>
        <s v="DAVIDWALK"/>
        <s v="davidwest"/>
        <s v="DAVSMITH"/>
        <s v="DBARRETT"/>
        <s v="dbecker1"/>
        <s v="DCURTIS09"/>
        <s v="ddunnavant"/>
        <s v="dealjunkie"/>
        <s v="DEDE0001"/>
        <s v="DEMETRIOS"/>
        <s v="det00001"/>
        <s v="dfulghum"/>
        <s v="dhendrick"/>
        <s v="dhollier"/>
        <s v="diclementi"/>
        <s v="DIGITDEEP"/>
        <s v="DILLABOUGH"/>
        <s v="DillardK"/>
        <s v="DLCATMAN"/>
        <s v="DLPECL02"/>
        <s v="dmccairns"/>
        <s v="DMCPHERSON"/>
        <s v="dnixon01"/>
        <s v="DOCONNER"/>
        <s v="DOMESTIC"/>
        <s v="DOMESTIC1"/>
        <s v="DOMESTIC2"/>
        <s v="doncastur"/>
        <s v="DOUGBURNS"/>
        <s v="dougsmith1"/>
        <s v="dread2000"/>
        <s v="DREWPATRIC"/>
        <s v="dscmlcom"/>
        <s v="DSTHOMAS1"/>
        <s v="DSTONEBE"/>
        <s v="duanelaw"/>
        <s v="DUNC1206"/>
        <s v="DWILKINS"/>
        <s v="E0003432"/>
        <s v="e0006122"/>
        <s v="EASTDESK"/>
        <s v="EASTDESK5"/>
        <s v="EASTDESK6"/>
        <s v="EASTDESK7"/>
        <s v="eglasgow"/>
        <s v="elizabeth"/>
        <s v="Emily456"/>
        <s v="emullane1"/>
        <s v="ENRONCAT"/>
        <s v="EOL3PTREE"/>
        <s v="EOLBILLY"/>
        <s v="EPIER006"/>
        <s v="EPMELPbag"/>
        <s v="EPMELPbp"/>
        <s v="EPMELPclk"/>
        <s v="EPMELPctk"/>
        <s v="EPMELPddd"/>
        <s v="EPMELPdg"/>
        <s v="EPMELPfjs"/>
        <s v="EPMELPgc"/>
        <s v="EPMELPgs"/>
        <s v="EPMELPjpp"/>
        <s v="EPMELPjrc"/>
        <s v="EPMELPkac"/>
        <s v="EPMELPmh"/>
        <s v="EPMELPmw"/>
        <s v="EPMELPmwf"/>
        <s v="EPMELPrdm"/>
        <s v="EPMELPrj"/>
        <s v="EPMELPrr2"/>
        <s v="EPMELPteg"/>
        <s v="EPMELPwlh"/>
        <s v="epmepNLA"/>
        <s v="EPowerML"/>
        <s v="EPRIME26"/>
        <s v="EPRIME28"/>
        <s v="EPRIME29"/>
        <s v="eracer00"/>
        <s v="erdelsing"/>
        <s v="ericgraffp"/>
        <s v="ERICYAO2"/>
        <s v="eriksaaa"/>
        <s v="esansing"/>
        <s v="ETA44556"/>
        <s v="EvanRich"/>
        <s v="farrinpx"/>
        <s v="farshid2"/>
        <s v="FBEUZELIN"/>
        <s v="FEEMSTER"/>
        <s v="FISHBOYS"/>
        <s v="fishmongr"/>
        <s v="flight123"/>
        <s v="FLOYDS14"/>
        <s v="FMORGAN1"/>
        <s v="fnelson1"/>
        <s v="fouqueta01"/>
        <s v="FRANCESCOC"/>
        <s v="frankfield"/>
        <s v="fredallan"/>
        <s v="Freundgord"/>
        <s v="garrison"/>
        <s v="gbricker"/>
        <s v="georgede"/>
        <s v="georgerada"/>
        <s v="geridanc"/>
        <s v="gfischer"/>
        <s v="GIBSON01"/>
        <s v="gillespie1"/>
        <s v="GILLHGILL"/>
        <s v="giordano"/>
        <s v="glawrence"/>
        <s v="GLEE1234"/>
        <s v="GLOVERBJ"/>
        <s v="GLOVERJOHN"/>
        <s v="GMOLNAR1"/>
        <s v="grabowskim"/>
        <s v="GRAMS001"/>
        <s v="grecoinc"/>
        <s v="greenben"/>
        <s v="GREGH002"/>
        <s v="GREGHHHH"/>
        <s v="GREGORMCD"/>
        <s v="gregoryn"/>
        <s v="gregt00001"/>
        <s v="GREGTYSON"/>
        <s v="Griffith"/>
        <s v="grooms12"/>
        <s v="gturnbul"/>
        <s v="gturrent1"/>
        <s v="Hallbrian1"/>
        <s v="Hallbrianf"/>
        <s v="HALLIREG"/>
        <s v="halstga1"/>
        <s v="HARA01234"/>
        <s v="harriganw"/>
        <s v="HART1201"/>
        <s v="HAUEISEN"/>
        <s v="HDESTEFA"/>
        <s v="HEATHERW"/>
        <s v="henrylane"/>
        <s v="herbpetr"/>
        <s v="HERNDON1"/>
        <s v="HEVREGAS1"/>
        <s v="hillblak"/>
        <s v="holcombe"/>
        <s v="hotelmotel"/>
        <s v="Houtenda"/>
        <s v="ipca04446"/>
        <s v="iversonm"/>
        <s v="jackmanp"/>
        <s v="jaelee14"/>
        <s v="JALTILIO"/>
        <s v="Jamesjohn"/>
        <s v="JARMENTA1"/>
        <s v="jasontudor"/>
        <s v="jayknobl"/>
        <s v="JAYMUNSIE"/>
        <s v="jaysurles"/>
        <s v="jbroyles"/>
        <s v="JBULRICH"/>
        <s v="JCARROLL"/>
        <s v="JCARROLLC"/>
        <s v="jcl00001"/>
        <s v="JDBECKER"/>
        <s v="jdbsempra"/>
        <s v="jdockery"/>
        <s v="JEANHALL"/>
        <s v="JEFFAVERY"/>
        <s v="JEFFERYM"/>
        <s v="jefffoose1"/>
        <s v="JEFFFOX1"/>
        <s v="JEFFREYONG"/>
        <s v="jeffstone"/>
        <s v="jeffwelch"/>
        <s v="JENNCLAYO"/>
        <s v="jennypoo"/>
        <s v="jerryfutch"/>
        <s v="jfh00001"/>
        <s v="JFieber01"/>
        <s v="jfortune"/>
        <s v="JFuller99"/>
        <s v="jgoodman"/>
        <s v="jgriffiths"/>
        <s v="jh1825ps"/>
        <s v="jheinecke1"/>
        <s v="JHHANSEY"/>
        <s v="jhollman1"/>
        <s v="JHTRAMEL"/>
        <s v="JIMBARKER"/>
        <s v="jimboland"/>
        <s v="jimgoetz"/>
        <s v="JIMLK19641"/>
        <s v="JIMMCCABE1"/>
        <s v="JIMMCGHEE"/>
        <s v="jimmchugh1"/>
        <s v="jjjohnson"/>
        <s v="jkippels01"/>
        <s v="jlagadin"/>
        <s v="JLIPMAN1"/>
        <s v="jmaes123"/>
        <s v="jmpepper"/>
        <s v="JNAWNEDW"/>
        <s v="Jnesser1"/>
        <s v="joe12345"/>
        <s v="JOEGRAHAM"/>
        <s v="joekennedy"/>
        <s v="joeknauth"/>
        <s v="JOELWOOD"/>
        <s v="johnboring"/>
        <s v="JOHNBOYLE"/>
        <s v="johncasey1"/>
        <s v="johndarm"/>
        <s v="JOHNKNOWS"/>
        <s v="johnlewis"/>
        <s v="JOHNM123"/>
        <s v="johnmanfld"/>
        <s v="JOHNNELSON"/>
        <s v="JOHNNYMAC"/>
        <s v="JOHNRED01"/>
        <s v="JOHNSONC1"/>
        <s v="johnswatek"/>
        <s v="johnwest"/>
        <s v="JONEYSSEN"/>
        <s v="jonivesela"/>
        <s v="JORDAN01"/>
        <s v="JOSEPHHE"/>
        <s v="joshthomas"/>
        <s v="JPASTORE"/>
        <s v="jpedersen"/>
        <s v="jpellegrin"/>
        <s v="JRHEARNE"/>
        <s v="jrobertson"/>
        <s v="jromita73"/>
        <s v="JRTHOMAS"/>
        <s v="JSCH1234"/>
        <s v="JSJ14000"/>
        <s v="JSTANTON"/>
        <s v="jtaylor1"/>
        <s v="jthommen"/>
        <s v="jtompkins"/>
        <s v="JTREADWAY"/>
        <s v="jvaccaro"/>
        <s v="jwalker1"/>
        <s v="JWALSH02"/>
        <s v="jwashabaug"/>
        <s v="jwheatley1"/>
        <s v="jwhitnah"/>
        <s v="JWOODALL1"/>
        <s v="kaadmire"/>
        <s v="kamelcan"/>
        <s v="KAPLANFRED"/>
        <s v="kayjason"/>
        <s v="KBENJAMIN1"/>
        <s v="kdiamond"/>
        <s v="Kearbyka"/>
        <s v="KELLYADAM"/>
        <s v="Kellybry"/>
        <s v="kempjones"/>
        <s v="kendalleas"/>
        <s v="kenirwin"/>
        <s v="KENNYMAN"/>
        <s v="KENSIMMS"/>
        <s v="KENTLUND"/>
        <s v="KENTRADES1"/>
        <s v="KENWHITE"/>
        <s v="KEVINGRADY"/>
        <s v="KEVINLEGG"/>
        <s v="KEVMASEK"/>
        <s v="KFLOVELESS"/>
        <s v="KFRIEDRICH"/>
        <s v="kgebhard"/>
        <s v="kiethbourg"/>
        <s v="kimery00"/>
        <s v="kimnorman"/>
        <s v="KINZY123"/>
        <s v="KJMTMC01"/>
        <s v="KMZIOBER"/>
        <s v="knuppway"/>
        <s v="kollmaninc"/>
        <s v="KREMERTODD"/>
        <s v="KRISTINKK"/>
        <s v="kurtgibson"/>
        <s v="KURTISWOOD"/>
        <s v="kwapisze"/>
        <s v="kwgeiger"/>
        <s v="kyleross"/>
        <s v="kzanaboni"/>
        <s v="lafrance"/>
        <s v="Lamoreal"/>
        <s v="LANCEMCW"/>
        <s v="LAURABATES"/>
        <s v="LAURAEES"/>
        <s v="LAVIELLE"/>
        <s v="LEDBETTER"/>
        <s v="LEEMDRAGE"/>
        <s v="LESLIE01"/>
        <s v="lesliehyne"/>
        <s v="Lewellyn"/>
        <s v="lewislee"/>
        <s v="lieccles"/>
        <s v="lindberg"/>
        <s v="LINGARDF"/>
        <s v="LITNER01"/>
        <s v="LITTLEJOE"/>
        <s v="LMEDESK1"/>
        <s v="LONGERLL"/>
        <s v="LORIPIGI"/>
        <s v="LREICHEL02"/>
        <s v="luchetti"/>
        <s v="Lutzchris"/>
        <s v="lwilliams"/>
        <s v="lxk64040"/>
        <s v="MACGROIN"/>
        <s v="MADDENPF"/>
        <s v="marissa2"/>
        <s v="MARKGRAM01"/>
        <s v="markgriff"/>
        <s v="MARKMOYER"/>
        <s v="marknunn1"/>
        <s v="MARKOTTE"/>
        <s v="Martinjan"/>
        <s v="martyduck"/>
        <s v="marytuttle"/>
        <s v="mattdagst"/>
        <s v="mattern1"/>
        <s v="matthunter"/>
        <s v="mattmanley"/>
        <s v="mattmann"/>
        <s v="mattreed"/>
        <s v="MAXFIELD"/>
        <s v="MCAR1234"/>
        <s v="mccallto"/>
        <s v="MCCARTHY"/>
        <s v="MCCORMICK1"/>
        <s v="MCGAUGHEY1"/>
        <s v="mchamblee"/>
        <s v="mckennas"/>
        <s v="mcmane00"/>
        <s v="McMillanL"/>
        <s v="mcorbett"/>
        <s v="mdelaney"/>
        <s v="mdesousa1"/>
        <s v="mdoconnor"/>
        <s v="MELISA94"/>
        <s v="MELISSA1"/>
        <s v="meredith"/>
        <s v="merkouris"/>
        <s v="mgbrooks"/>
        <s v="MHOMESTEAD"/>
        <s v="MHOPKINS"/>
        <s v="mhorowitz"/>
        <s v="MICGUIDO"/>
        <s v="MICKELSON1"/>
        <s v="MICWHITE"/>
        <s v="MIDCONT1"/>
        <s v="MIDCONT2"/>
        <s v="MIDCONT4"/>
        <s v="mikecocco"/>
        <s v="mikeflores"/>
        <s v="mikekeen"/>
        <s v="MIKELARSEN"/>
        <s v="Mikepavo"/>
        <s v="mikepowers"/>
        <s v="MIKETRADES"/>
        <s v="mjkimner"/>
        <s v="mjrembury"/>
        <s v="MLEONARD"/>
        <s v="mmc12345"/>
        <s v="MMCGARVEY"/>
        <s v="MMETTERS"/>
        <s v="MOOREROB"/>
        <s v="MRBECKNER"/>
        <s v="mrsmith32"/>
        <s v="MSCH1234"/>
        <s v="MSIECKHAUS"/>
        <s v="MSMI1234"/>
        <s v="mstegall"/>
        <s v="mstimson"/>
        <s v="mtherrell"/>
        <s v="mustang1"/>
        <s v="N587JK00"/>
        <s v="NADEAUBRAD"/>
        <s v="NALEAF11"/>
        <s v="NAMHO123"/>
        <s v="natricher"/>
        <s v="NEALWOOD"/>
        <s v="NedCosman"/>
        <s v="NepoolDesk"/>
        <s v="NGC12345"/>
        <s v="ngeerds01"/>
        <s v="NICOLEBR"/>
        <s v="nikkigoode"/>
        <s v="NMENEN01"/>
        <s v="NORTHTRA"/>
        <s v="NOVERO777"/>
        <s v="nsaperia"/>
        <s v="NUIEBJOP"/>
        <s v="NUIMCCABE"/>
        <s v="NUITBOHREN"/>
        <s v="NYSPower"/>
        <s v="OBANNONR"/>
        <s v="OCHSNERJ"/>
        <s v="oconnor1"/>
        <s v="OGEBASIS"/>
        <s v="oilderiv"/>
        <s v="OTCDESK1"/>
        <s v="OTCDESK6"/>
        <s v="pandersen"/>
        <s v="PANNONE12"/>
        <s v="PATGRIMES"/>
        <s v="patinjef"/>
        <s v="patriciac"/>
        <s v="PATRICK22"/>
        <s v="PATTILLO"/>
        <s v="PAULDODGE"/>
        <s v="pces5020"/>
        <s v="pces5038"/>
        <s v="pces5051"/>
        <s v="pces5054"/>
        <s v="pces5095"/>
        <s v="pces5126"/>
        <s v="pces5155"/>
        <s v="pcesbobs"/>
        <s v="PEGGIALL"/>
        <s v="peglerjo"/>
        <s v="PEON1959"/>
        <s v="perryperg"/>
        <s v="petverma"/>
        <s v="pfreyre1"/>
        <s v="pfreyre2"/>
        <s v="phillips"/>
        <s v="PHILLIPSM"/>
        <s v="PJMPower"/>
        <s v="pmarable"/>
        <s v="pornstar"/>
        <s v="POWELLCO"/>
        <s v="PowerBCK"/>
        <s v="POWEREX5"/>
        <s v="powerexgas"/>
        <s v="powerfunk"/>
        <s v="PowerGLW"/>
        <s v="PowerJXM"/>
        <s v="PowerMAS"/>
        <s v="powermax"/>
        <s v="PowerSXD"/>
        <s v="PowerTRH"/>
        <s v="POWERWEST"/>
        <s v="ppa00001"/>
        <s v="pplhourly1"/>
        <s v="pplhourly3"/>
        <s v="PRBEYNON"/>
        <s v="pridielrp"/>
        <s v="pschurman"/>
        <s v="psheffield"/>
        <s v="pvaes123"/>
        <s v="pxs64040"/>
        <s v="quantum3"/>
        <s v="Quekchin"/>
        <s v="raganbond1"/>
        <s v="rajlall2"/>
        <s v="ramcharger"/>
        <s v="RANGER123"/>
        <s v="RANSLEMDV"/>
        <s v="rapini0001"/>
        <s v="RBartlow99"/>
        <s v="rbordeleau"/>
        <s v="RCAUTHEN1"/>
        <s v="RCHAHAL1"/>
        <s v="rdm00001"/>
        <s v="rdyoung1"/>
        <s v="realtime"/>
        <s v="REAVISMAN"/>
        <s v="REDRAIDER"/>
        <s v="redwood1"/>
        <s v="redwood3"/>
        <s v="refmetal"/>
        <s v="REYNOLDS"/>
        <s v="rhoughton"/>
        <s v="RHUGGINS"/>
        <s v="RICHARDCOC"/>
        <s v="RICHARDR"/>
        <s v="RICHARDW"/>
        <s v="RICHPUGH"/>
        <s v="RICKALLEN"/>
        <s v="RICKERSB"/>
        <s v="rickmcconn"/>
        <s v="ritanagle"/>
        <s v="RITAWILL"/>
        <s v="rjvandam"/>
        <s v="rjvandamp"/>
        <s v="rkc00001"/>
        <s v="rleforce"/>
        <s v="rmessmer"/>
        <s v="Robbinsk"/>
        <s v="robdecard"/>
        <s v="ROBEROSE"/>
        <s v="ROBKEHOE"/>
        <s v="robmacinc"/>
        <s v="robmoore"/>
        <s v="robpitts"/>
        <s v="ROBPLATT"/>
        <s v="robsommerf"/>
        <s v="ROBWALKER"/>
        <s v="RODRIGUEZ"/>
        <s v="rolston1"/>
        <s v="roncampb"/>
        <s v="Roseyehuda"/>
        <s v="RPREVATT"/>
        <s v="rrm00001"/>
        <s v="rsavocch"/>
        <s v="rsrsrsrs"/>
        <s v="rupestanna"/>
        <s v="SAL90520"/>
        <s v="sammurray"/>
        <s v="SANDBERG"/>
        <s v="SANTUCCI1"/>
        <s v="sarahoch"/>
        <s v="SARNSBY1"/>
        <s v="SATNAMBA"/>
        <s v="scallender"/>
        <s v="Schlenkerc"/>
        <s v="schottbt"/>
        <s v="SCHRIMSHER"/>
        <s v="schwalbach"/>
        <s v="SCHWERTNER"/>
        <s v="SCISORCHAN"/>
        <s v="SCJ09120"/>
        <s v="scoerverf"/>
        <s v="SCOTCOFF"/>
        <s v="SCOTTBISK"/>
        <s v="scottduff"/>
        <s v="SCOTTK01"/>
        <s v="SCOTTWIR"/>
        <s v="scunning"/>
        <s v="SEMIMICHOF"/>
        <s v="semprakuo"/>
        <s v="SETHMAN1"/>
        <s v="sgrimbly"/>
        <s v="SHAL1234"/>
        <s v="shane2001"/>
        <s v="shanelee"/>
        <s v="sharibri"/>
        <s v="shawnmaz"/>
        <s v="SHEPPAR1"/>
        <s v="Sherrera"/>
        <s v="SHIMAITIS"/>
        <s v="SHIREMAN"/>
        <s v="shortterm"/>
        <s v="shourihan2"/>
        <s v="simon7660"/>
        <s v="SIMONEVANS"/>
        <s v="simonwils"/>
        <s v="sjt00001"/>
        <s v="SKAER0501"/>
        <s v="skilpat1"/>
        <s v="slattery"/>
        <s v="slwidner"/>
        <s v="smallfitz"/>
        <s v="smarland"/>
        <s v="SMITHJAY"/>
        <s v="spaes123"/>
        <s v="SPELLMAN"/>
        <s v="SPENCERV"/>
        <s v="SPJOHRDE"/>
        <s v="spmoore1"/>
        <s v="Standsse"/>
        <s v="STANHORTON"/>
        <s v="stanleyf"/>
        <s v="stefaniuk"/>
        <s v="STEPHENA"/>
        <s v="stephenj"/>
        <s v="STEPHENSJE"/>
        <s v="STEVEBUT"/>
        <s v="stevemason"/>
        <s v="stevemcgin"/>
        <s v="steven12"/>
        <s v="STEVESTE"/>
        <s v="stharper"/>
        <s v="sthevenot1"/>
        <s v="STMURPHY"/>
        <s v="STOCKHAMN"/>
        <s v="stratton"/>
        <s v="STUDMFFN"/>
        <s v="STVDIXON"/>
        <s v="SUMFAKAS"/>
        <s v="SUNEETNPW"/>
        <s v="SUNGDORA"/>
        <s v="SUNSHINE"/>
        <s v="sunshine1"/>
        <s v="SWAINROB"/>
        <s v="SWOGGERJ"/>
        <s v="TC2SHANDY"/>
        <s v="TC3KEENAN"/>
        <s v="terryl00"/>
        <s v="texexener"/>
        <s v="tharringto"/>
        <s v="THERESAC"/>
        <s v="TIMLARRY"/>
        <s v="TIMMYSMALL"/>
        <s v="timnhanna"/>
        <s v="timothym"/>
        <s v="timriordan"/>
        <s v="tlavin3242"/>
        <s v="TLEONARD"/>
        <s v="TLP47450"/>
        <s v="tmeyers1"/>
        <s v="TMVCRV01"/>
        <s v="TMVDEC02"/>
        <s v="TMVJDG01"/>
        <s v="TMVMET01"/>
        <s v="TMVMLP01"/>
        <s v="TMVTMD02"/>
        <s v="TMVTML01"/>
        <s v="TMVWTC01"/>
        <s v="tocoletti"/>
        <s v="toddbandy"/>
        <s v="toddbrown"/>
        <s v="TODJANIA"/>
        <s v="TODREHER"/>
        <s v="toerner01"/>
        <s v="tombrown"/>
        <s v="tomdickey"/>
        <s v="TOMEARL1"/>
        <s v="tomkurtz"/>
        <s v="tommacal"/>
        <s v="TOMSAX01"/>
        <s v="TONYT003"/>
        <s v="torchrech"/>
        <s v="tracycolli"/>
        <s v="tracyschwa"/>
        <s v="TRAVERSE99"/>
        <s v="TRD01016"/>
        <s v="TRD01018"/>
        <s v="TRD11002"/>
        <s v="TRD11003"/>
        <s v="trevorh1"/>
        <s v="TROONEYT"/>
        <s v="TROYBROE"/>
        <s v="TROYKELLY"/>
        <s v="tsamaska"/>
        <s v="ttw00001"/>
        <s v="tukechar"/>
        <s v="txuetcas"/>
        <s v="txuetcck"/>
        <s v="txuetcdc"/>
        <s v="txuetcje"/>
        <s v="txuetckat"/>
        <s v="txuetckbb"/>
        <s v="txuetclj"/>
        <s v="txuetctmb"/>
        <s v="UETINGAS01"/>
        <s v="UETINGAS02"/>
        <s v="UETINGAS04"/>
        <s v="VABLAISE"/>
        <s v="VANDESBO"/>
        <s v="VANOIRSCHO"/>
        <s v="Velasquez"/>
        <s v="VEPCOJOE"/>
        <s v="vfaes123"/>
        <s v="vincewes"/>
        <s v="waggonerva"/>
        <s v="WAHFAGGOT"/>
        <s v="Wanglawr"/>
        <s v="WARNERTODD"/>
        <s v="WAYNEPIVEC"/>
        <s v="wbaes123"/>
        <s v="wenarchukj"/>
        <s v="wespower"/>
        <s v="WESTDESK1"/>
        <s v="WESTPOWER"/>
        <s v="wethering"/>
        <s v="WHALENMIKE"/>
        <s v="WHISKERS"/>
        <s v="WHITEWATER"/>
        <s v="WICKLUND"/>
        <s v="williamson"/>
        <s v="williamw"/>
        <s v="willswartz"/>
        <s v="WILSHUSEN"/>
        <s v="winyahay"/>
        <s v="wiselyan"/>
        <s v="wolfstev"/>
        <s v="WOODBYKEN"/>
        <s v="wpla04446"/>
        <s v="WRUSSELL"/>
        <s v="wsh00001"/>
        <s v="wsullivan5"/>
        <s v="wwarburton"/>
        <s v="yhoulihan"/>
        <s v="YJACKSON"/>
        <s v="ZACHA007"/>
        <s v="ZHWF0S01"/>
        <s v="ZUBEL001"/>
        <m/>
      </sharedItems>
    </cacheField>
    <cacheField name="Trader ID" numFmtId="0">
      <sharedItems containsBlank="1" count="92">
        <s v="AFAIRLE"/>
        <s v="AHAUSER"/>
        <s v="ALEWIS"/>
        <s v="AMETRY"/>
        <s v="ARING"/>
        <s v="ATURNER"/>
        <s v="BGREENI"/>
        <s v="BMARCHAN"/>
        <s v="BMCKAY"/>
        <s v="CCLARK5"/>
        <s v="CDORLAN"/>
        <s v="CGLAAS"/>
        <s v="CMAHONE"/>
        <s v="CMALLOR"/>
        <s v="CRICHEY"/>
        <s v="CSOUTH"/>
        <s v="CWOOLGAR"/>
        <s v="DDAVIS"/>
        <s v="DFURNER"/>
        <s v="DSMITH3"/>
        <s v="EBASS"/>
        <s v="EOLSMGR"/>
        <s v="FERMIS"/>
        <s v="FSTURM"/>
        <s v="GGUPTA"/>
        <s v="GRANKINE"/>
        <s v="GSTOREY"/>
        <s v="GWHALLE"/>
        <s v="HSALISBU"/>
        <s v="HWONG"/>
        <s v="JARNOLD"/>
        <s v="JDISTUR"/>
        <s v="JGORDON1"/>
        <s v="JHODGE2"/>
        <s v="JKING6"/>
        <s v="JMCKAY"/>
        <s v="JNIELSE"/>
        <s v="JPARKS"/>
        <s v="JQUENET"/>
        <s v="JREITME"/>
        <s v="JRICHTE"/>
        <s v="JSTEPENO"/>
        <s v="JTHOLT"/>
        <s v="JWILLI13"/>
        <s v="JZUFFER"/>
        <s v="KGWOZDZ"/>
        <s v="KHOLST"/>
        <s v="KPRESTO"/>
        <s v="KRUSCIT"/>
        <s v="KSTEVEN"/>
        <s v="LDRAPER"/>
        <s v="LJACKSO"/>
        <s v="LMENA"/>
        <s v="MCARSON2"/>
        <s v="MCOWAN"/>
        <s v="MCUILLA"/>
        <s v="MDRISC3"/>
        <s v="MFISCHE2"/>
        <s v="MGRIGSB"/>
        <s v="MJONES2"/>
        <s v="MLENHAR"/>
        <s v="MLORENZ"/>
        <s v="MMAGGI"/>
        <s v="MMOTLEY"/>
        <s v="MNICHOLA"/>
        <s v="MSANCH2"/>
        <s v="MSWERZB"/>
        <s v="NJACKSON"/>
        <s v="PBRODER"/>
        <s v="PDANAHER"/>
        <s v="PKEAVEY"/>
        <s v="PMIMS"/>
        <s v="PPLATTE"/>
        <s v="RBADEER"/>
        <s v="RBALLATO"/>
        <s v="RBENSON"/>
        <s v="RCADY"/>
        <s v="RGAY"/>
        <s v="RWATT"/>
        <s v="SBRAWNE"/>
        <s v="SCRANDA"/>
        <s v="SGRIFFI2"/>
        <s v="SHENDRI"/>
        <s v="SNEAL"/>
        <s v="SPEREIR"/>
        <s v="SSOUTH"/>
        <s v="TALONSO"/>
        <s v="TCHENG"/>
        <s v="TDONOHO"/>
        <s v="TMARTIN"/>
        <s v="VPIMENOV"/>
        <m/>
      </sharedItems>
    </cacheField>
    <cacheField name="Risk Book" numFmtId="0">
      <sharedItems containsBlank="1" count="87">
        <s v="Alberta-Hourly"/>
        <s v="Blnd-Hu-Hdg"/>
        <s v="C2"/>
        <s v="C3"/>
        <s v="Continental Gas Book"/>
        <s v="EAST-NEW YORK"/>
        <s v="EC - IM Canada BC"/>
        <s v="EC-IM Canada West"/>
        <s v="ECTWEADES"/>
        <s v="ENA - IM Central Gulf"/>
        <s v="ENA - IM Denver"/>
        <s v="ENA - IM Katy"/>
        <s v="ENA - IM MKT Central CG"/>
        <s v="ENA - IM Mkt Central MICH"/>
        <s v="ENA - IM Ontario"/>
        <s v="ENA - IM West"/>
        <s v="ENA-IM CARTHAGE"/>
        <s v="ENA-IM ME CNG"/>
        <s v="ENA-IM ME NEW ENGLAND"/>
        <s v="ENA-IM ME NEW YORK"/>
        <s v="ENA-IM ME TCO"/>
        <s v="ENA-IM Mid Central North"/>
        <s v="ENA-IM Mid Central South"/>
        <s v="ENA-IM NE GULF1"/>
        <s v="ENA-IM NE GULF2"/>
        <s v="ENA-IM NE GULF3"/>
        <s v="ENA-IM NE GULF4"/>
        <s v="ENA-IM WAHA"/>
        <s v="Enron Metals Trading System"/>
        <s v="EPMI-HRLY-NE"/>
        <s v="EPMI-Midwest"/>
        <s v="EPMI-Southeast"/>
        <s v="Firm Trading Central"/>
        <s v="FT - CAND - EGSC - EA"/>
        <s v="FT - North West"/>
        <s v="FT-CAND-EGSC"/>
        <s v="FT-CAND-EGSC-OP"/>
        <s v="FT-East"/>
        <s v="FT-KATY"/>
        <s v="FT-NY"/>
        <s v="FT-ONTARIO"/>
        <s v="FT-Texas"/>
        <s v="FT-West"/>
        <s v="G-DAILY-EST"/>
        <s v="GD-CENTRAL"/>
        <s v="GD-New-Jr"/>
        <s v="HEDGECDN"/>
        <s v="HO"/>
        <s v="HPLC - IM HPLC"/>
        <s v="INTRA-CAND-BC"/>
        <s v="LT-CA"/>
        <s v="LT-ECAR"/>
        <s v="LT-ERCOT"/>
        <s v="LT-New England"/>
        <s v="LT-NW"/>
        <s v="LT-PJM"/>
        <s v="LT-SERC"/>
        <s v="LT-SPP"/>
        <s v="NG EXOTIC"/>
        <s v="NG-Price"/>
        <s v="Non Affiliate Gas Book"/>
        <s v="NONE"/>
        <s v="PAPER-CONSOL"/>
        <s v="PHYOIL - Price"/>
        <s v="Singapore - Kerosene"/>
        <s v="ST Alberta"/>
        <s v="ST-CA"/>
        <s v="ST-ECAR"/>
        <s v="ST-ERCOT"/>
        <s v="ST-Main"/>
        <s v="ST-New England"/>
        <s v="ST-PJM"/>
        <s v="ST-SERC"/>
        <s v="ST-SPP"/>
        <s v="ST-SW"/>
        <s v="Toluene"/>
        <s v="UK - ECTRIC - Crude Brent"/>
        <s v="UK - ECTRIC - Crude D-Brent"/>
        <s v="UK - ECTRIC - Lite Gasoil"/>
        <s v="UK-Power-Phy-Term-ECTRL-Production"/>
        <s v="West-Keystone"/>
        <s v="West-Perm"/>
        <s v="WTI-GW-NXC1"/>
        <s v="WTI-GW-NXC2"/>
        <s v="Xylene"/>
        <s v="ZZZ (ARCHIVED)ENA-IM Central Gulf"/>
        <m/>
      </sharedItems>
    </cacheField>
    <cacheField name="Bridge" numFmtId="0">
      <sharedItems containsBlank="1" count="11">
        <s v="BOND"/>
        <s v="Enpower US"/>
        <s v="Enron Metals Trading"/>
        <s v="ETS"/>
        <s v="GasDesk"/>
        <s v="Powerdesk UK"/>
        <s v="Sitara"/>
        <s v="Spreadsheet"/>
        <s v="TAGG/ ERMS"/>
        <s v="Weather"/>
        <m/>
      </sharedItems>
    </cacheField>
    <cacheField name="Enron Entity" numFmtId="0">
      <sharedItems containsBlank="1" count="11">
        <s v="Enron Canada Corp."/>
        <s v="Enron Capital &amp; Trade Resources International Corp."/>
        <s v="Enron Capital &amp; Trade Resources International Corp. Singapore Branch"/>
        <s v="Enron Capital &amp; Trade Resources Limited"/>
        <s v="Enron Metals Limited"/>
        <s v="Enron North America Corp."/>
        <s v="Enron Power Marketing, Inc."/>
        <s v="EOL NNG"/>
        <s v="Florida Gas Transmission Company"/>
        <s v="Houston Pipe Line Company"/>
        <m/>
      </sharedItems>
    </cacheField>
    <cacheField name="Deal ID" numFmtId="0">
      <sharedItems containsBlank="1" containsMixedTypes="1" containsNumber="1" minValue="41060" maxValue="2151815" count="5409">
        <n v="41060"/>
        <n v="41061"/>
        <n v="41063"/>
        <n v="104706"/>
        <n v="104707"/>
        <n v="104708"/>
        <n v="104710"/>
        <n v="104711"/>
        <n v="104715"/>
        <n v="104716"/>
        <n v="104717"/>
        <n v="104718"/>
        <n v="104719"/>
        <n v="104720"/>
        <n v="104722"/>
        <n v="104723"/>
        <n v="104724"/>
        <n v="104725"/>
        <n v="104726"/>
        <n v="104727"/>
        <n v="104732"/>
        <n v="104733"/>
        <n v="104734"/>
        <n v="104735"/>
        <n v="104738"/>
        <n v="104739"/>
        <n v="104744"/>
        <n v="104751"/>
        <n v="104753"/>
        <n v="104754"/>
        <n v="104758"/>
        <n v="104759"/>
        <n v="104760"/>
        <n v="104761"/>
        <n v="104762"/>
        <n v="104763"/>
        <n v="104768"/>
        <n v="104778"/>
        <n v="104785"/>
        <n v="104786"/>
        <n v="104787"/>
        <n v="104789"/>
        <n v="104790"/>
        <n v="104794"/>
        <n v="104795"/>
        <n v="104796"/>
        <n v="104797"/>
        <n v="104798"/>
        <n v="104799"/>
        <n v="104800"/>
        <n v="104801"/>
        <n v="104802"/>
        <n v="104803"/>
        <n v="104804"/>
        <n v="104806"/>
        <n v="104808"/>
        <n v="104809"/>
        <n v="104814"/>
        <n v="104815"/>
        <n v="104816"/>
        <n v="104825"/>
        <n v="104826"/>
        <n v="104827"/>
        <n v="104828"/>
        <n v="104829"/>
        <n v="104830"/>
        <n v="104836"/>
        <n v="104844"/>
        <n v="104847"/>
        <n v="106204.1"/>
        <n v="106212.1"/>
        <n v="106216.1"/>
        <n v="106225.1"/>
        <n v="106226.1"/>
        <n v="106227.1"/>
        <n v="106228.1"/>
        <n v="106229.1"/>
        <n v="106315.1"/>
        <n v="106827"/>
        <n v="106828"/>
        <n v="106829"/>
        <n v="106835"/>
        <n v="106836"/>
        <n v="106837"/>
        <n v="106838"/>
        <n v="106839"/>
        <n v="106840"/>
        <n v="106842"/>
        <n v="106844"/>
        <n v="106845"/>
        <n v="106846"/>
        <n v="106847"/>
        <n v="106848"/>
        <n v="106849"/>
        <n v="106850"/>
        <n v="106856"/>
        <n v="106859"/>
        <n v="106886"/>
        <n v="106894"/>
        <n v="106898"/>
        <n v="106900"/>
        <n v="106901"/>
        <n v="106902"/>
        <n v="106903"/>
        <n v="106904"/>
        <n v="106905"/>
        <n v="106906"/>
        <n v="106907"/>
        <n v="106911"/>
        <n v="106917"/>
        <n v="106918"/>
        <n v="106920"/>
        <n v="106921"/>
        <n v="106922"/>
        <n v="106923"/>
        <n v="106925"/>
        <n v="106926"/>
        <n v="106927"/>
        <n v="106928"/>
        <n v="106929"/>
        <n v="106931"/>
        <n v="106933"/>
        <n v="106934"/>
        <n v="106935"/>
        <n v="106937"/>
        <n v="106938"/>
        <n v="106939"/>
        <n v="106941"/>
        <n v="106942"/>
        <n v="106943"/>
        <n v="106945"/>
        <n v="106947"/>
        <n v="106952"/>
        <n v="106953"/>
        <n v="106955"/>
        <n v="106957"/>
        <n v="106958"/>
        <n v="106959"/>
        <n v="106960"/>
        <n v="106961"/>
        <n v="106962"/>
        <n v="106963"/>
        <n v="106964"/>
        <n v="106965"/>
        <n v="106966"/>
        <n v="106967"/>
        <n v="106968"/>
        <n v="106969"/>
        <n v="106971"/>
        <n v="106972"/>
        <n v="106973"/>
        <n v="106974"/>
        <n v="106975"/>
        <n v="106976"/>
        <n v="106977"/>
        <n v="106978"/>
        <n v="106979"/>
        <n v="106982"/>
        <n v="106983"/>
        <n v="106984"/>
        <n v="106985"/>
        <n v="106986"/>
        <n v="106987"/>
        <n v="106989"/>
        <n v="106990"/>
        <n v="106992"/>
        <n v="106993"/>
        <n v="106997"/>
        <n v="106998"/>
        <n v="107001"/>
        <n v="107002"/>
        <n v="107003"/>
        <n v="107004"/>
        <n v="107005"/>
        <n v="107006"/>
        <n v="107007"/>
        <n v="107008"/>
        <n v="107009"/>
        <n v="107012"/>
        <n v="107013"/>
        <n v="107014"/>
        <n v="107016"/>
        <n v="107018"/>
        <n v="107019"/>
        <n v="107020"/>
        <n v="107021"/>
        <n v="107022"/>
        <n v="107023"/>
        <n v="107026"/>
        <n v="107028"/>
        <n v="107029"/>
        <n v="107030"/>
        <n v="107031"/>
        <n v="107032"/>
        <n v="107033"/>
        <n v="107034"/>
        <n v="107035"/>
        <n v="107036"/>
        <n v="107037"/>
        <n v="107038"/>
        <n v="107039"/>
        <n v="107040"/>
        <n v="107041"/>
        <n v="107042"/>
        <n v="107043"/>
        <n v="107044"/>
        <n v="107046"/>
        <n v="107047"/>
        <n v="107049"/>
        <n v="107050"/>
        <n v="107051"/>
        <n v="107052"/>
        <n v="107053"/>
        <n v="107055"/>
        <n v="107056"/>
        <n v="107057"/>
        <n v="107058"/>
        <n v="107060"/>
        <n v="107061"/>
        <n v="107062"/>
        <n v="107064"/>
        <n v="107065"/>
        <n v="107066"/>
        <n v="107067"/>
        <n v="107068"/>
        <n v="107070"/>
        <n v="107071"/>
        <n v="107072"/>
        <n v="107073"/>
        <n v="107074"/>
        <n v="107075"/>
        <n v="107076"/>
        <n v="107077"/>
        <n v="107078"/>
        <n v="107079"/>
        <n v="107080"/>
        <n v="107083"/>
        <n v="107084"/>
        <n v="107085"/>
        <n v="107086"/>
        <n v="107087"/>
        <n v="107088"/>
        <n v="107089"/>
        <n v="107091"/>
        <n v="107093"/>
        <n v="107094"/>
        <n v="107097"/>
        <n v="107098"/>
        <n v="107099"/>
        <n v="107100"/>
        <n v="107101"/>
        <n v="107102"/>
        <n v="107103"/>
        <n v="107104"/>
        <n v="107105"/>
        <n v="107106"/>
        <n v="107107"/>
        <n v="107110"/>
        <n v="107111"/>
        <n v="107113"/>
        <n v="107115"/>
        <n v="107118"/>
        <n v="107121"/>
        <n v="107124"/>
        <n v="107126"/>
        <n v="107127"/>
        <n v="107128"/>
        <n v="107130"/>
        <n v="107131"/>
        <n v="107132"/>
        <n v="107133"/>
        <n v="107134"/>
        <n v="107136"/>
        <n v="107137"/>
        <n v="107139"/>
        <n v="107140"/>
        <n v="107141"/>
        <n v="107142"/>
        <n v="107145"/>
        <n v="107146"/>
        <n v="107148"/>
        <n v="107150"/>
        <n v="107151"/>
        <n v="107153"/>
        <n v="107154"/>
        <n v="107158"/>
        <n v="107159"/>
        <n v="107160"/>
        <n v="107162"/>
        <n v="107164"/>
        <n v="107165"/>
        <n v="107167"/>
        <n v="107169"/>
        <n v="107172"/>
        <n v="107173"/>
        <n v="107174"/>
        <n v="107175"/>
        <n v="107176"/>
        <n v="107178"/>
        <n v="107179"/>
        <n v="107181"/>
        <n v="107182"/>
        <n v="107185"/>
        <n v="107186"/>
        <n v="107187"/>
        <n v="107188"/>
        <n v="107189"/>
        <n v="107190"/>
        <n v="107191"/>
        <n v="107192"/>
        <n v="107193"/>
        <n v="107194"/>
        <n v="107196"/>
        <n v="107198"/>
        <n v="107200"/>
        <n v="107201"/>
        <n v="107202"/>
        <n v="107203"/>
        <n v="107204"/>
        <n v="107205"/>
        <n v="107206"/>
        <n v="107207"/>
        <n v="107208"/>
        <n v="107209"/>
        <n v="107210"/>
        <n v="107211"/>
        <n v="107213"/>
        <n v="107218"/>
        <n v="107219"/>
        <n v="107220"/>
        <n v="107221"/>
        <n v="107222"/>
        <n v="107223"/>
        <n v="107224"/>
        <n v="107225"/>
        <n v="107226"/>
        <n v="107227"/>
        <n v="107228"/>
        <n v="107230"/>
        <n v="107231"/>
        <n v="107232"/>
        <n v="107233"/>
        <n v="107234"/>
        <n v="107236"/>
        <n v="107238"/>
        <n v="107239"/>
        <n v="107240"/>
        <n v="107241"/>
        <n v="107242"/>
        <n v="107243"/>
        <n v="107244"/>
        <n v="107246"/>
        <n v="107248"/>
        <n v="107250"/>
        <n v="107251"/>
        <n v="107252"/>
        <n v="107254"/>
        <n v="107259"/>
        <n v="107262"/>
        <n v="107264"/>
        <n v="107266"/>
        <n v="107269"/>
        <n v="107270"/>
        <n v="107272"/>
        <n v="107278"/>
        <n v="107284"/>
        <n v="107287"/>
        <n v="107293"/>
        <n v="107295"/>
        <n v="107296"/>
        <n v="107297"/>
        <n v="107298"/>
        <n v="107299"/>
        <n v="107300"/>
        <n v="107301"/>
        <n v="107302"/>
        <n v="107303"/>
        <n v="107304"/>
        <n v="107305"/>
        <n v="107307"/>
        <n v="107308"/>
        <n v="107309"/>
        <n v="107310"/>
        <n v="107311"/>
        <n v="107312"/>
        <n v="107313"/>
        <n v="107315"/>
        <n v="107316"/>
        <n v="107317"/>
        <n v="107318"/>
        <n v="107319"/>
        <n v="107320"/>
        <n v="107321"/>
        <n v="107322"/>
        <n v="107323"/>
        <n v="107324"/>
        <n v="107325"/>
        <n v="107326"/>
        <n v="107327"/>
        <n v="107329"/>
        <n v="107331"/>
        <n v="107332"/>
        <n v="107334"/>
        <n v="107336"/>
        <n v="107337"/>
        <n v="107338"/>
        <n v="107339"/>
        <n v="107340"/>
        <n v="107341"/>
        <n v="107342"/>
        <n v="107343"/>
        <n v="107345"/>
        <n v="107347"/>
        <n v="107348"/>
        <n v="107349"/>
        <n v="107350"/>
        <n v="107351"/>
        <n v="107352"/>
        <n v="107353"/>
        <n v="107354"/>
        <n v="107355"/>
        <n v="107356"/>
        <n v="107357"/>
        <n v="107358"/>
        <n v="107359"/>
        <n v="107360"/>
        <n v="107361"/>
        <n v="107362"/>
        <n v="107363"/>
        <n v="107364"/>
        <n v="107365"/>
        <n v="107366"/>
        <n v="107367"/>
        <n v="107368"/>
        <n v="107369"/>
        <n v="107370"/>
        <n v="107371"/>
        <n v="107372"/>
        <n v="107373"/>
        <n v="107374"/>
        <n v="107375"/>
        <n v="107376"/>
        <n v="107377"/>
        <n v="107378"/>
        <n v="107379"/>
        <n v="107380"/>
        <n v="107381"/>
        <n v="107382"/>
        <n v="107383"/>
        <n v="107384"/>
        <n v="107385"/>
        <n v="107386"/>
        <n v="107387"/>
        <n v="107388"/>
        <n v="107389"/>
        <n v="107390"/>
        <n v="107393"/>
        <n v="107396"/>
        <n v="107397"/>
        <n v="107398"/>
        <n v="107399"/>
        <n v="107400"/>
        <n v="107403"/>
        <n v="107404"/>
        <n v="107405"/>
        <n v="107406"/>
        <n v="107409"/>
        <n v="107426"/>
        <n v="107486"/>
        <n v="107516"/>
        <n v="107568"/>
        <n v="107569"/>
        <n v="107580"/>
        <n v="620904.1"/>
        <n v="620907.1"/>
        <n v="620908.1"/>
        <n v="620909.1"/>
        <n v="620910.1"/>
        <n v="620911.1"/>
        <n v="620912.1"/>
        <n v="620913.1"/>
        <n v="620914.1"/>
        <n v="620915.1"/>
        <n v="620916.1"/>
        <n v="620917.1"/>
        <n v="620921.1"/>
        <n v="620922.1"/>
        <n v="620923.1"/>
        <n v="620924.1"/>
        <n v="620925.1"/>
        <n v="620926.1"/>
        <n v="620927.1"/>
        <n v="620928.1"/>
        <n v="620929.1"/>
        <n v="620930.1"/>
        <n v="620932.1"/>
        <n v="620933.1"/>
        <n v="620934.1"/>
        <n v="620936.1"/>
        <n v="620937.1"/>
        <n v="620938.1"/>
        <n v="620939.1"/>
        <n v="620940.1"/>
        <n v="620942.1"/>
        <n v="620943.1"/>
        <n v="620945.1"/>
        <n v="620946.1"/>
        <n v="620947.1"/>
        <n v="620948.1"/>
        <n v="620949.1"/>
        <n v="620950.1"/>
        <n v="620951.1"/>
        <n v="620952.1"/>
        <n v="620953.1"/>
        <n v="620954.1"/>
        <n v="620955.1"/>
        <n v="620956.1"/>
        <n v="620957.1"/>
        <n v="620958.1"/>
        <n v="620959.1"/>
        <n v="620960.1"/>
        <n v="620961.1"/>
        <n v="620962.1"/>
        <n v="620963.1"/>
        <n v="620964.1"/>
        <n v="620965.1"/>
        <n v="620967.1"/>
        <n v="620968.1"/>
        <n v="620969.1"/>
        <n v="620970.1"/>
        <n v="620971.1"/>
        <n v="620972.1"/>
        <n v="620973.1"/>
        <n v="620974.1"/>
        <n v="620976.1"/>
        <n v="620977.1"/>
        <n v="620978.1"/>
        <n v="620979.1"/>
        <n v="620980.1"/>
        <n v="620981.1"/>
        <n v="620982.1"/>
        <n v="620983.1"/>
        <n v="620984.1"/>
        <n v="620985.1"/>
        <n v="620986.1"/>
        <n v="620987.1"/>
        <n v="620988.1"/>
        <n v="620989.1"/>
        <n v="620991.1"/>
        <n v="620993.1"/>
        <n v="620995.1"/>
        <n v="620996.1"/>
        <n v="620997.1"/>
        <n v="620998.1"/>
        <n v="620999.1"/>
        <n v="621000.1"/>
        <n v="621001.1"/>
        <n v="621002.1"/>
        <n v="621003.1"/>
        <n v="621004.1"/>
        <n v="621005.1"/>
        <n v="621006.1"/>
        <n v="621007.1"/>
        <n v="621008.1"/>
        <n v="621009.1"/>
        <n v="621010.1"/>
        <n v="621011.1"/>
        <n v="621012.1"/>
        <n v="621014.1"/>
        <n v="621016.1"/>
        <n v="621017.1"/>
        <n v="621018.1"/>
        <n v="621019.1"/>
        <n v="621020.1"/>
        <n v="621021.1"/>
        <n v="621024.1"/>
        <n v="621025.1"/>
        <n v="621026.1"/>
        <n v="621028.1"/>
        <n v="621030.1"/>
        <n v="621031.1"/>
        <n v="621032.1"/>
        <n v="621034.1"/>
        <n v="621035.1"/>
        <n v="621036.1"/>
        <n v="621037.1"/>
        <n v="621038.1"/>
        <n v="621040.1"/>
        <n v="621041.1"/>
        <n v="621042.1"/>
        <n v="621044.1"/>
        <n v="621045.1"/>
        <n v="621046.1"/>
        <n v="621047.1"/>
        <n v="621050.1"/>
        <n v="621053.1"/>
        <n v="621058.1"/>
        <n v="621064.1"/>
        <n v="621065.1"/>
        <n v="621067.1"/>
        <n v="621068.1"/>
        <n v="621070.1"/>
        <n v="621071.1"/>
        <n v="621072.1"/>
        <n v="621073.1"/>
        <n v="621074.1"/>
        <n v="621077.1"/>
        <n v="621079.1"/>
        <n v="621082.1"/>
        <n v="621083.1"/>
        <n v="621084.1"/>
        <n v="621086.1"/>
        <n v="621087.1"/>
        <n v="621089.1"/>
        <n v="621090.1"/>
        <n v="621094.1"/>
        <n v="621095.1"/>
        <n v="621097.1"/>
        <n v="621101.1"/>
        <n v="621102.1"/>
        <n v="621103.1"/>
        <n v="621104.1"/>
        <n v="621105.1"/>
        <n v="621106.1"/>
        <n v="621108.1"/>
        <n v="621109.1"/>
        <n v="621111.1"/>
        <n v="621112.1"/>
        <n v="621113.1"/>
        <n v="621114.1"/>
        <n v="621115.1"/>
        <n v="621116.1"/>
        <n v="621117.1"/>
        <n v="621118.1"/>
        <n v="621120.1"/>
        <n v="621121.1"/>
        <n v="621122.1"/>
        <n v="621123.1"/>
        <n v="621124.1"/>
        <n v="621125.1"/>
        <n v="621126.1"/>
        <n v="621127.1"/>
        <n v="621128.1"/>
        <n v="621129.1"/>
        <n v="621130.1"/>
        <n v="621131.1"/>
        <n v="621133.1"/>
        <n v="621134.1"/>
        <n v="621135.1"/>
        <n v="621137.1"/>
        <n v="621139.1"/>
        <n v="621142.1"/>
        <n v="621143.1"/>
        <n v="621144.1"/>
        <n v="621145.1"/>
        <n v="621146.1"/>
        <n v="621158.1"/>
        <n v="621159.1"/>
        <n v="621160.1"/>
        <n v="621161.1"/>
        <n v="621162.1"/>
        <n v="621163.1"/>
        <n v="621164.1"/>
        <n v="621165.1"/>
        <n v="621166.1"/>
        <n v="621167.1"/>
        <n v="621168.1"/>
        <n v="621169.1"/>
        <n v="621170.1"/>
        <n v="621171.1"/>
        <n v="621172.1"/>
        <n v="621173.1"/>
        <n v="621175.1"/>
        <n v="621179.1"/>
        <n v="621180.1"/>
        <n v="621181.1"/>
        <n v="621183.1"/>
        <n v="621184.1"/>
        <n v="621185.1"/>
        <n v="621188.1"/>
        <n v="621193.1"/>
        <n v="621194.1"/>
        <n v="621196.1"/>
        <n v="621197.1"/>
        <n v="621198.1"/>
        <n v="621199.1"/>
        <n v="621201.1"/>
        <n v="621202.1"/>
        <n v="621203.1"/>
        <n v="621204.1"/>
        <n v="621205.1"/>
        <n v="621207.1"/>
        <n v="621208.1"/>
        <n v="621210.1"/>
        <n v="621211.1"/>
        <n v="621212.1"/>
        <n v="621213.1"/>
        <n v="621214.1"/>
        <n v="621215.1"/>
        <n v="621216.1"/>
        <n v="621217.1"/>
        <n v="621219.1"/>
        <n v="621220.1"/>
        <n v="621221.1"/>
        <n v="621222.1"/>
        <n v="621224.1"/>
        <n v="621225.1"/>
        <n v="621226.1"/>
        <n v="621227.1"/>
        <n v="621228.1"/>
        <n v="621229.1"/>
        <n v="621230.1"/>
        <n v="621231.1"/>
        <n v="621234.1"/>
        <n v="621235.1"/>
        <n v="621236.1"/>
        <n v="621237.1"/>
        <n v="621238.1"/>
        <n v="621239.1"/>
        <n v="621241.1"/>
        <n v="621242.1"/>
        <n v="621243.1"/>
        <n v="621244.1"/>
        <n v="621245.1"/>
        <n v="621246.1"/>
        <n v="621247.1"/>
        <n v="621248.1"/>
        <n v="621249.1"/>
        <n v="621250.1"/>
        <n v="621251.1"/>
        <n v="621252.1"/>
        <n v="621253.1"/>
        <n v="621254.1"/>
        <n v="621255.1"/>
        <n v="621256.1"/>
        <n v="621258.1"/>
        <n v="621259.1"/>
        <n v="621260.1"/>
        <n v="621261.1"/>
        <n v="621262.1"/>
        <n v="621263.1"/>
        <n v="621265.1"/>
        <n v="621267.1"/>
        <n v="621268.1"/>
        <n v="621270.1"/>
        <n v="621271.1"/>
        <n v="621272.1"/>
        <n v="621273.1"/>
        <n v="621274.1"/>
        <n v="621275.1"/>
        <n v="621276.1"/>
        <n v="621277.1"/>
        <n v="621279.1"/>
        <n v="621280.1"/>
        <n v="621281.1"/>
        <n v="621282.1"/>
        <n v="621283.1"/>
        <n v="621284.1"/>
        <n v="621285.1"/>
        <n v="621286.1"/>
        <n v="621288.1"/>
        <n v="621291.1"/>
        <n v="621292.1"/>
        <n v="621293.1"/>
        <n v="621294.1"/>
        <n v="621295.1"/>
        <n v="621296.1"/>
        <n v="621297.1"/>
        <n v="621298.1"/>
        <n v="621299.1"/>
        <n v="621301.1"/>
        <n v="621302.1"/>
        <n v="621303.1"/>
        <n v="621304.1"/>
        <n v="621305.1"/>
        <n v="621306.1"/>
        <n v="621307.1"/>
        <n v="621308.1"/>
        <n v="621309.1"/>
        <n v="621310.1"/>
        <n v="621311.1"/>
        <n v="621313.1"/>
        <n v="621314.1"/>
        <n v="621316.1"/>
        <n v="621317.1"/>
        <n v="621319.1"/>
        <n v="621320.1"/>
        <n v="621321.1"/>
        <n v="621322.1"/>
        <n v="621323.1"/>
        <n v="621324.1"/>
        <n v="621327.1"/>
        <n v="621328.1"/>
        <n v="621329.1"/>
        <n v="621330.1"/>
        <n v="621331.1"/>
        <n v="621332.1"/>
        <n v="621333.1"/>
        <n v="621334.1"/>
        <n v="621336.1"/>
        <n v="621339.1"/>
        <n v="621340.1"/>
        <n v="621341.1"/>
        <n v="621342.1"/>
        <n v="621346.1"/>
        <n v="621347.1"/>
        <n v="621348.1"/>
        <n v="621349.1"/>
        <n v="621350.1"/>
        <n v="621352.1"/>
        <n v="621353.1"/>
        <n v="621356.1"/>
        <n v="621357.1"/>
        <n v="621358.1"/>
        <n v="621359.1"/>
        <n v="621360.1"/>
        <n v="621361.1"/>
        <n v="621363.1"/>
        <n v="621364.1"/>
        <n v="621367.1"/>
        <n v="621368.1"/>
        <n v="621369.1"/>
        <n v="621372.1"/>
        <n v="621374.1"/>
        <n v="621382.1"/>
        <n v="621385.1"/>
        <n v="621386.1"/>
        <n v="621387.1"/>
        <n v="621388.1"/>
        <n v="621389.1"/>
        <n v="621390.1"/>
        <n v="621391.1"/>
        <n v="621394.1"/>
        <n v="621397.1"/>
        <n v="621399.1"/>
        <n v="621405.1"/>
        <n v="621406.1"/>
        <n v="621408.1"/>
        <n v="621409.1"/>
        <n v="621411.1"/>
        <n v="621412.1"/>
        <n v="621417.1"/>
        <n v="621418.1"/>
        <n v="621419.1"/>
        <n v="621420.1"/>
        <n v="621422.1"/>
        <n v="621424.1"/>
        <n v="621425.1"/>
        <n v="621427.1"/>
        <n v="621428.1"/>
        <n v="621430.1"/>
        <n v="621431.1"/>
        <n v="621432.1"/>
        <n v="621436.1"/>
        <n v="621439.1"/>
        <n v="621440.1"/>
        <n v="621442.1"/>
        <n v="621444.1"/>
        <n v="621445.1"/>
        <n v="621447.1"/>
        <n v="621449.1"/>
        <n v="621452.1"/>
        <n v="621455.1"/>
        <n v="621459.1"/>
        <n v="621460.1"/>
        <n v="621461.1"/>
        <n v="621463.1"/>
        <n v="621464.1"/>
        <n v="621465.1"/>
        <n v="621466.1"/>
        <n v="621467.1"/>
        <n v="621468.1"/>
        <n v="621469.1"/>
        <n v="621470.1"/>
        <n v="621472.1"/>
        <n v="621473.1"/>
        <n v="621474.1"/>
        <n v="621475.1"/>
        <n v="621476.1"/>
        <n v="621477.1"/>
        <n v="621479.1"/>
        <n v="621480.1"/>
        <n v="621481.1"/>
        <n v="621483.1"/>
        <n v="621484.1"/>
        <n v="621485.1"/>
        <n v="621489.1"/>
        <n v="621490.1"/>
        <n v="621491.1"/>
        <n v="621501.1"/>
        <n v="621503.1"/>
        <n v="621506.1"/>
        <n v="621507.1"/>
        <n v="621512.1"/>
        <n v="621514.1"/>
        <n v="621517.1"/>
        <n v="621518.1"/>
        <n v="621521.1"/>
        <n v="621522.1"/>
        <n v="621523.1"/>
        <n v="621525.1"/>
        <n v="621526.1"/>
        <n v="621528.1"/>
        <n v="621532.1"/>
        <n v="621534.1"/>
        <n v="621535.1"/>
        <n v="621539.1"/>
        <n v="621540.1"/>
        <n v="621542.1"/>
        <n v="621543.1"/>
        <n v="621544.1"/>
        <n v="621555.1"/>
        <n v="621558.1"/>
        <n v="621567.1"/>
        <n v="621568.1"/>
        <n v="621569.1"/>
        <n v="621570.1"/>
        <n v="621571.1"/>
        <n v="621572.1"/>
        <n v="621573.1"/>
        <n v="621574.1"/>
        <n v="621575.1"/>
        <n v="621577.1"/>
        <n v="621578.1"/>
        <n v="621579.1"/>
        <n v="621581.1"/>
        <n v="621582.1"/>
        <n v="621586.1"/>
        <n v="621587.1"/>
        <n v="621588.1"/>
        <n v="621589.1"/>
        <n v="621594.1"/>
        <n v="621597.1"/>
        <n v="621598.1"/>
        <n v="621599.1"/>
        <n v="621600.1"/>
        <n v="621603.1"/>
        <n v="621604.1"/>
        <n v="621605.1"/>
        <n v="621608.1"/>
        <n v="621625.1"/>
        <n v="621627.1"/>
        <n v="621633.1"/>
        <n v="621635.1"/>
        <n v="621642.1"/>
        <n v="621650.1"/>
        <n v="621654.1"/>
        <n v="621655.1"/>
        <n v="621664.1"/>
        <n v="621667.1"/>
        <n v="621668.1"/>
        <n v="621670.1"/>
        <n v="621672.1"/>
        <n v="621673.1"/>
        <n v="621674.1"/>
        <n v="621680.1"/>
        <n v="621681.1"/>
        <n v="621683.1"/>
        <n v="621684.1"/>
        <n v="621685.1"/>
        <n v="621687.1"/>
        <n v="621688.1"/>
        <n v="621689.1"/>
        <n v="621694.1"/>
        <n v="621699.1"/>
        <n v="621700.1"/>
        <n v="621701.1"/>
        <n v="621702.1"/>
        <n v="621704.1"/>
        <n v="621706.1"/>
        <n v="621708.1"/>
        <n v="621710.1"/>
        <n v="621711.1"/>
        <n v="621712.1"/>
        <n v="621714.1"/>
        <n v="621715.1"/>
        <n v="621716.1"/>
        <n v="621717.1"/>
        <n v="621718.1"/>
        <n v="621719.1"/>
        <n v="621723.1"/>
        <n v="621724.1"/>
        <n v="621727.1"/>
        <n v="621728.1"/>
        <n v="621729.1"/>
        <n v="621732.1"/>
        <n v="621734.1"/>
        <n v="621747.1"/>
        <n v="621748.1"/>
        <n v="621749.1"/>
        <n v="621750.1"/>
        <n v="621754.1"/>
        <n v="621756.1"/>
        <n v="621757.1"/>
        <n v="621758.1"/>
        <n v="621759.1"/>
        <n v="621760.1"/>
        <n v="621761.1"/>
        <n v="621764.1"/>
        <n v="621765.1"/>
        <n v="621766.1"/>
        <n v="621767.1"/>
        <n v="621770.1"/>
        <n v="621771.1"/>
        <n v="621776.1"/>
        <n v="621777.1"/>
        <n v="621780.1"/>
        <n v="621782.1"/>
        <n v="621783.1"/>
        <n v="621784.1"/>
        <n v="621785.1"/>
        <n v="621786.1"/>
        <n v="621788.1"/>
        <n v="621790.1"/>
        <n v="621793.1"/>
        <n v="621794.1"/>
        <n v="621795.1"/>
        <n v="621799.1"/>
        <n v="621807.1"/>
        <n v="621813.1"/>
        <n v="621815.1"/>
        <n v="621819.1"/>
        <n v="621820.1"/>
        <n v="621821.1"/>
        <n v="621822.1"/>
        <n v="621825.1"/>
        <n v="621829.1"/>
        <n v="621836.1"/>
        <n v="621837.1"/>
        <n v="621840.1"/>
        <n v="621842.1"/>
        <n v="621844.1"/>
        <n v="621847.1"/>
        <n v="621848.1"/>
        <n v="621849.1"/>
        <n v="621850.1"/>
        <n v="621852.1"/>
        <n v="621853.1"/>
        <n v="621854.1"/>
        <n v="621856.1"/>
        <n v="621857.1"/>
        <n v="621858.1"/>
        <n v="621864.1"/>
        <n v="621865.1"/>
        <n v="621866.1"/>
        <n v="621868.1"/>
        <n v="621875.1"/>
        <n v="621880.1"/>
        <n v="621882.1"/>
        <n v="621884.1"/>
        <n v="621885.1"/>
        <n v="621886.1"/>
        <n v="621887.1"/>
        <n v="621888.1"/>
        <n v="621889.1"/>
        <n v="621893.1"/>
        <n v="621894.1"/>
        <n v="621896.1"/>
        <n v="621897.1"/>
        <n v="621898.1"/>
        <n v="621899.1"/>
        <n v="621904.1"/>
        <n v="621909.1"/>
        <n v="621910.1"/>
        <n v="621911.1"/>
        <n v="621916.1"/>
        <n v="621918.1"/>
        <n v="621919.1"/>
        <n v="621920.1"/>
        <n v="621921.1"/>
        <n v="621922.1"/>
        <n v="621923.1"/>
        <n v="621924.1"/>
        <n v="621925.1"/>
        <n v="621926.1"/>
        <n v="621928.1"/>
        <n v="621930.1"/>
        <n v="621931.1"/>
        <n v="621932.1"/>
        <n v="621933.1"/>
        <n v="621934.1"/>
        <n v="621935.1"/>
        <n v="621948.1"/>
        <n v="621962.1"/>
        <n v="621963.1"/>
        <n v="621967.1"/>
        <n v="621970.1"/>
        <n v="621971.1"/>
        <n v="621973.1"/>
        <n v="621985.1"/>
        <n v="621991.1"/>
        <n v="621992.1"/>
        <n v="622001.1"/>
        <n v="622002.1"/>
        <n v="622004.1"/>
        <n v="622005.1"/>
        <n v="622009.1"/>
        <n v="622019.1"/>
        <n v="622021.1"/>
        <n v="622022.1"/>
        <n v="622026.1"/>
        <n v="622028.1"/>
        <n v="622032.1"/>
        <n v="622035.1"/>
        <n v="622036.1"/>
        <n v="622038.1"/>
        <n v="622039.1"/>
        <n v="622042.1"/>
        <n v="622043.1"/>
        <n v="622044.1"/>
        <n v="622050.1"/>
        <n v="622053.1"/>
        <n v="622058.1"/>
        <n v="622059.1"/>
        <n v="622074.1"/>
        <n v="622076.1"/>
        <n v="622078.1"/>
        <n v="622080.1"/>
        <n v="622083.1"/>
        <n v="622084.1"/>
        <n v="622085.1"/>
        <n v="622086.1"/>
        <n v="622087.1"/>
        <n v="622090.1"/>
        <n v="622092.1"/>
        <n v="622094.1"/>
        <n v="622095.1"/>
        <n v="622096.1"/>
        <n v="622100.1"/>
        <n v="622102.1"/>
        <n v="622103.1"/>
        <n v="622104.1"/>
        <n v="622105.1"/>
        <n v="622106.1"/>
        <n v="622107.1"/>
        <n v="622108.1"/>
        <n v="622109.1"/>
        <n v="622110.1"/>
        <n v="622111.1"/>
        <n v="622112.1"/>
        <n v="622114.1"/>
        <n v="622115.1"/>
        <n v="622118.1"/>
        <n v="622121.1"/>
        <n v="622122.1"/>
        <n v="622123.1"/>
        <n v="622125.1"/>
        <n v="622130.1"/>
        <n v="622131.1"/>
        <n v="622135.1"/>
        <n v="622136.1"/>
        <n v="622137.1"/>
        <n v="622138.1"/>
        <n v="622140.1"/>
        <n v="622143.1"/>
        <n v="622144.1"/>
        <n v="622145.1"/>
        <n v="622146.1"/>
        <n v="622147.1"/>
        <n v="622156.1"/>
        <n v="622157.1"/>
        <n v="622163.1"/>
        <n v="622167.1"/>
        <n v="622175.1"/>
        <n v="622195.1"/>
        <n v="622211.1"/>
        <n v="622212.1"/>
        <n v="622219.1"/>
        <n v="622229.1"/>
        <n v="622234.1"/>
        <n v="622250.1"/>
        <n v="806827"/>
        <n v="806828"/>
        <n v="806829"/>
        <n v="806830"/>
        <n v="806831"/>
        <n v="806832"/>
        <n v="806833"/>
        <n v="806834"/>
        <n v="806835"/>
        <n v="806836"/>
        <n v="806837"/>
        <n v="806838"/>
        <n v="806839"/>
        <n v="806840"/>
        <n v="806841"/>
        <n v="806842"/>
        <n v="806843"/>
        <n v="806844"/>
        <n v="806845"/>
        <n v="806846"/>
        <n v="806847"/>
        <n v="806848"/>
        <n v="806849"/>
        <n v="806850"/>
        <n v="806851"/>
        <n v="806852"/>
        <n v="806853"/>
        <n v="806854"/>
        <n v="806855"/>
        <n v="806858"/>
        <n v="806859"/>
        <n v="806860"/>
        <n v="806861"/>
        <n v="806862"/>
        <n v="806863"/>
        <n v="806864"/>
        <n v="806865"/>
        <n v="806866"/>
        <n v="806867"/>
        <n v="806868"/>
        <n v="806869"/>
        <n v="806870"/>
        <n v="806871"/>
        <n v="806872"/>
        <n v="806873"/>
        <n v="806874"/>
        <n v="806875"/>
        <n v="806876"/>
        <n v="806877"/>
        <n v="806878"/>
        <n v="806879"/>
        <n v="806880"/>
        <n v="806881"/>
        <n v="806882"/>
        <n v="806883"/>
        <n v="806884"/>
        <n v="806885"/>
        <n v="806886"/>
        <n v="806887"/>
        <n v="806888"/>
        <n v="806889"/>
        <n v="806890"/>
        <n v="806891"/>
        <n v="806892"/>
        <n v="806893"/>
        <n v="806894"/>
        <n v="806895"/>
        <n v="806896"/>
        <n v="806897"/>
        <n v="806898"/>
        <n v="806899"/>
        <n v="806900"/>
        <n v="806901"/>
        <n v="806902"/>
        <n v="806903"/>
        <n v="806904"/>
        <n v="806905"/>
        <n v="806906"/>
        <n v="806907"/>
        <n v="806908"/>
        <n v="806909"/>
        <n v="806910"/>
        <n v="806911"/>
        <n v="806912"/>
        <n v="806913"/>
        <n v="806914"/>
        <n v="806915"/>
        <n v="806916"/>
        <n v="806917"/>
        <n v="806918"/>
        <n v="806919"/>
        <n v="806920"/>
        <n v="806921"/>
        <n v="806922"/>
        <n v="806923"/>
        <n v="806924"/>
        <n v="806925"/>
        <n v="806926"/>
        <n v="806927"/>
        <n v="806928"/>
        <n v="806929"/>
        <n v="806930"/>
        <n v="806931"/>
        <n v="806932"/>
        <n v="806933"/>
        <n v="806934"/>
        <n v="806935"/>
        <n v="806936"/>
        <n v="806937"/>
        <n v="806938"/>
        <n v="806939"/>
        <n v="806940"/>
        <n v="806941"/>
        <n v="806942"/>
        <n v="806943"/>
        <n v="806944"/>
        <n v="806945"/>
        <n v="806946"/>
        <n v="806947"/>
        <n v="806948"/>
        <n v="806949"/>
        <n v="806950"/>
        <n v="806951"/>
        <n v="806952"/>
        <n v="806953"/>
        <n v="806954"/>
        <n v="806955"/>
        <n v="806956"/>
        <n v="806957"/>
        <n v="806959"/>
        <n v="806960"/>
        <n v="806961"/>
        <n v="806963"/>
        <n v="806964"/>
        <n v="806965"/>
        <n v="806968"/>
        <n v="806969"/>
        <n v="806970"/>
        <n v="806971"/>
        <n v="806972"/>
        <n v="806973"/>
        <n v="806974"/>
        <n v="806975"/>
        <n v="806976"/>
        <n v="806977"/>
        <n v="806978"/>
        <n v="806979"/>
        <n v="806980"/>
        <n v="806981"/>
        <n v="806982"/>
        <n v="806983"/>
        <n v="806984"/>
        <n v="806986"/>
        <n v="806987"/>
        <n v="806988"/>
        <n v="806989"/>
        <n v="806990"/>
        <n v="806991"/>
        <n v="806992"/>
        <n v="806993"/>
        <n v="806994"/>
        <n v="806995"/>
        <n v="806996"/>
        <n v="806997"/>
        <n v="806998"/>
        <n v="806999"/>
        <n v="807000"/>
        <n v="807001"/>
        <n v="807002"/>
        <n v="807003"/>
        <n v="807004"/>
        <n v="807005"/>
        <n v="807006"/>
        <n v="807007"/>
        <n v="807008"/>
        <n v="807009"/>
        <n v="807010"/>
        <n v="807011"/>
        <n v="807012"/>
        <n v="807013"/>
        <n v="807014"/>
        <n v="807015"/>
        <n v="807016"/>
        <n v="807017"/>
        <n v="807018"/>
        <n v="807019"/>
        <n v="807021"/>
        <n v="807022"/>
        <n v="807023"/>
        <n v="807024"/>
        <n v="807025"/>
        <n v="807026"/>
        <n v="807027"/>
        <n v="807028"/>
        <n v="807029"/>
        <n v="807030"/>
        <n v="807031"/>
        <n v="807032"/>
        <n v="807033"/>
        <n v="807034"/>
        <n v="807035"/>
        <n v="807036"/>
        <n v="807037"/>
        <n v="807039"/>
        <n v="807040"/>
        <n v="807041"/>
        <n v="807042"/>
        <n v="807043"/>
        <n v="807044"/>
        <n v="807045"/>
        <n v="807046"/>
        <n v="807047"/>
        <n v="807048"/>
        <n v="807049"/>
        <n v="807050"/>
        <n v="807051"/>
        <n v="807052"/>
        <n v="807053"/>
        <n v="807054"/>
        <n v="807055"/>
        <n v="807056"/>
        <n v="807057"/>
        <n v="807058"/>
        <n v="807059"/>
        <n v="807060"/>
        <n v="807061"/>
        <n v="807062"/>
        <n v="807063"/>
        <n v="807064"/>
        <n v="807065"/>
        <n v="807066"/>
        <n v="807067"/>
        <n v="807068"/>
        <n v="807069"/>
        <n v="807070"/>
        <n v="807071"/>
        <n v="807072"/>
        <n v="807073"/>
        <n v="807074"/>
        <n v="807075"/>
        <n v="807076"/>
        <n v="807077"/>
        <n v="807078"/>
        <n v="807079"/>
        <n v="807080"/>
        <n v="807081"/>
        <n v="807082"/>
        <n v="807083"/>
        <n v="807084"/>
        <n v="807085"/>
        <n v="807086"/>
        <n v="807087"/>
        <n v="807088"/>
        <n v="807089"/>
        <n v="807091"/>
        <n v="807092"/>
        <n v="807093"/>
        <n v="807094"/>
        <n v="807095"/>
        <n v="807096"/>
        <n v="807097"/>
        <n v="807098"/>
        <n v="807099"/>
        <n v="807100"/>
        <n v="807101"/>
        <n v="807102"/>
        <n v="807103"/>
        <n v="807104"/>
        <n v="807105"/>
        <n v="807106"/>
        <n v="807107"/>
        <n v="807108"/>
        <n v="807109"/>
        <n v="807110"/>
        <n v="807111"/>
        <n v="807113"/>
        <n v="807114"/>
        <n v="807115"/>
        <n v="807116"/>
        <n v="807117"/>
        <n v="807118"/>
        <n v="807119"/>
        <n v="807120"/>
        <n v="807121"/>
        <n v="807122"/>
        <n v="807123"/>
        <n v="807124"/>
        <n v="807125"/>
        <n v="807126"/>
        <n v="807127"/>
        <n v="807128"/>
        <n v="807130"/>
        <n v="807131"/>
        <n v="807132"/>
        <n v="807133"/>
        <n v="807134"/>
        <n v="807135"/>
        <n v="807136"/>
        <n v="807137"/>
        <n v="807138"/>
        <n v="807139"/>
        <n v="807140"/>
        <n v="807141"/>
        <n v="807143"/>
        <n v="807144"/>
        <n v="807145"/>
        <n v="807146"/>
        <n v="807148"/>
        <n v="807150"/>
        <n v="807151"/>
        <n v="807152"/>
        <n v="807153"/>
        <n v="807154"/>
        <n v="807155"/>
        <n v="807156"/>
        <n v="807157"/>
        <n v="807158"/>
        <n v="807159"/>
        <n v="807160"/>
        <n v="807161"/>
        <n v="807162"/>
        <n v="807163"/>
        <n v="807164"/>
        <n v="807165"/>
        <n v="807166"/>
        <n v="807167"/>
        <n v="807168"/>
        <n v="807169"/>
        <n v="807170"/>
        <n v="807171"/>
        <n v="807172"/>
        <n v="807173"/>
        <n v="807174"/>
        <n v="807175"/>
        <n v="807178"/>
        <n v="807179"/>
        <n v="807180"/>
        <n v="807181"/>
        <n v="807182"/>
        <n v="807183"/>
        <n v="807184"/>
        <n v="807185"/>
        <n v="807186"/>
        <n v="807188"/>
        <n v="807189"/>
        <n v="807190"/>
        <n v="807191"/>
        <n v="807193"/>
        <n v="807195"/>
        <n v="807197"/>
        <n v="807198"/>
        <n v="807199"/>
        <n v="807200"/>
        <n v="807201"/>
        <n v="807202"/>
        <n v="807203"/>
        <n v="807204"/>
        <n v="807205"/>
        <n v="807206"/>
        <n v="807207"/>
        <n v="807208"/>
        <n v="807209"/>
        <n v="807210"/>
        <n v="807212"/>
        <n v="807213"/>
        <n v="807214"/>
        <n v="807215"/>
        <n v="807216"/>
        <n v="807217"/>
        <n v="807218"/>
        <n v="807219"/>
        <n v="807220"/>
        <n v="807221"/>
        <n v="807222"/>
        <n v="807225"/>
        <n v="807226"/>
        <n v="807227"/>
        <n v="807228"/>
        <n v="807229"/>
        <n v="807230"/>
        <n v="807231"/>
        <n v="807232"/>
        <n v="807233"/>
        <n v="807234"/>
        <n v="807235"/>
        <n v="807236"/>
        <n v="807237"/>
        <n v="807238"/>
        <n v="807239"/>
        <n v="807240"/>
        <n v="807241"/>
        <n v="807242"/>
        <n v="807243"/>
        <n v="807245"/>
        <n v="807246"/>
        <n v="807247"/>
        <n v="807252"/>
        <n v="807253"/>
        <n v="807254"/>
        <n v="807255"/>
        <n v="807256"/>
        <n v="807257"/>
        <n v="807258"/>
        <n v="807259"/>
        <n v="807260"/>
        <n v="807261"/>
        <n v="807262"/>
        <n v="807263"/>
        <n v="807264"/>
        <n v="807265"/>
        <n v="807266"/>
        <n v="807267"/>
        <n v="807268"/>
        <n v="807269"/>
        <n v="807270"/>
        <n v="807271"/>
        <n v="807272"/>
        <n v="807273"/>
        <n v="807274"/>
        <n v="807275"/>
        <n v="807276"/>
        <n v="807277"/>
        <n v="807278"/>
        <n v="807279"/>
        <n v="807280"/>
        <n v="807281"/>
        <n v="807282"/>
        <n v="807283"/>
        <n v="807284"/>
        <n v="807285"/>
        <n v="807287"/>
        <n v="807288"/>
        <n v="807289"/>
        <n v="807290"/>
        <n v="807291"/>
        <n v="807293"/>
        <n v="807294"/>
        <n v="807295"/>
        <n v="807296"/>
        <n v="807297"/>
        <n v="807298"/>
        <n v="807299"/>
        <n v="807300"/>
        <n v="807301"/>
        <n v="807302"/>
        <n v="807304"/>
        <n v="807305"/>
        <n v="807306"/>
        <n v="807307"/>
        <n v="807308"/>
        <n v="807309"/>
        <n v="807310"/>
        <n v="807311"/>
        <n v="807312"/>
        <n v="807313"/>
        <n v="807314"/>
        <n v="807315"/>
        <n v="807316"/>
        <n v="807318"/>
        <n v="807319"/>
        <n v="807320"/>
        <n v="807321"/>
        <n v="807322"/>
        <n v="807323"/>
        <n v="807324"/>
        <n v="807325"/>
        <n v="807326"/>
        <n v="807327"/>
        <n v="807328"/>
        <n v="807332"/>
        <n v="807333"/>
        <n v="807335"/>
        <n v="807336"/>
        <n v="807337"/>
        <n v="807338"/>
        <n v="807339"/>
        <n v="807340"/>
        <n v="807341"/>
        <n v="807342"/>
        <n v="807343"/>
        <n v="807344"/>
        <n v="807345"/>
        <n v="807346"/>
        <n v="807347"/>
        <n v="807348"/>
        <n v="807349"/>
        <n v="807350"/>
        <n v="807351"/>
        <n v="807352"/>
        <n v="807353"/>
        <n v="807354"/>
        <n v="807355"/>
        <n v="807356"/>
        <n v="807357"/>
        <n v="807359"/>
        <n v="807360"/>
        <n v="807361"/>
        <n v="807362"/>
        <n v="807363"/>
        <n v="807364"/>
        <n v="807365"/>
        <n v="807366"/>
        <n v="807367"/>
        <n v="807370"/>
        <n v="807371"/>
        <n v="807372"/>
        <n v="807373"/>
        <n v="807374"/>
        <n v="807376"/>
        <n v="807377"/>
        <n v="807378"/>
        <n v="807379"/>
        <n v="807380"/>
        <n v="807381"/>
        <n v="807382"/>
        <n v="807383"/>
        <n v="807384"/>
        <n v="807385"/>
        <n v="807386"/>
        <n v="807387"/>
        <n v="807388"/>
        <n v="807389"/>
        <n v="807390"/>
        <n v="807391"/>
        <n v="807392"/>
        <n v="807393"/>
        <n v="807394"/>
        <n v="807395"/>
        <n v="807396"/>
        <n v="807397"/>
        <n v="807398"/>
        <n v="807399"/>
        <n v="807400"/>
        <n v="807401"/>
        <n v="807402"/>
        <n v="807403"/>
        <n v="807404"/>
        <n v="807405"/>
        <n v="807406"/>
        <n v="807407"/>
        <n v="807410"/>
        <n v="807412"/>
        <n v="807413"/>
        <n v="807414"/>
        <n v="807416"/>
        <n v="807417"/>
        <n v="807418"/>
        <n v="807419"/>
        <n v="807420"/>
        <n v="807421"/>
        <n v="807422"/>
        <n v="807424"/>
        <n v="807425"/>
        <n v="807426"/>
        <n v="807427"/>
        <n v="807428"/>
        <n v="807429"/>
        <n v="807430"/>
        <n v="807431"/>
        <n v="807432"/>
        <n v="807433"/>
        <n v="807434"/>
        <n v="807436"/>
        <n v="807437"/>
        <n v="807439"/>
        <n v="807440"/>
        <n v="807441"/>
        <n v="807442"/>
        <n v="807443"/>
        <n v="807444"/>
        <n v="807445"/>
        <n v="807446"/>
        <n v="807447"/>
        <n v="807448"/>
        <n v="807449"/>
        <n v="807450"/>
        <n v="807452"/>
        <n v="807453"/>
        <n v="807454"/>
        <n v="807455"/>
        <n v="807456"/>
        <n v="807457"/>
        <n v="807460"/>
        <n v="807461"/>
        <n v="807462"/>
        <n v="807463"/>
        <n v="807464"/>
        <n v="807465"/>
        <n v="807466"/>
        <n v="807467"/>
        <n v="807468"/>
        <n v="807469"/>
        <n v="807470"/>
        <n v="807471"/>
        <n v="807472"/>
        <n v="807473"/>
        <n v="807476"/>
        <n v="807477"/>
        <n v="807478"/>
        <n v="807479"/>
        <n v="807480"/>
        <n v="807481"/>
        <n v="807482"/>
        <n v="807483"/>
        <n v="807484"/>
        <n v="807485"/>
        <n v="807486"/>
        <n v="807487"/>
        <n v="807488"/>
        <n v="807489"/>
        <n v="807490"/>
        <n v="807491"/>
        <n v="807492"/>
        <n v="807493"/>
        <n v="807494"/>
        <n v="807495"/>
        <n v="807496"/>
        <n v="807497"/>
        <n v="807498"/>
        <n v="807499"/>
        <n v="807500"/>
        <n v="807501"/>
        <n v="807502"/>
        <n v="807503"/>
        <n v="807504"/>
        <n v="807505"/>
        <n v="807506"/>
        <n v="807507"/>
        <n v="807508"/>
        <n v="807509"/>
        <n v="807510"/>
        <n v="807511"/>
        <n v="807512"/>
        <n v="807513"/>
        <n v="807514"/>
        <n v="807515"/>
        <n v="807516"/>
        <n v="807517"/>
        <n v="807518"/>
        <n v="807519"/>
        <n v="807520"/>
        <n v="807521"/>
        <n v="807522"/>
        <n v="807526"/>
        <n v="807527"/>
        <n v="807528"/>
        <n v="807529"/>
        <n v="807530"/>
        <n v="807531"/>
        <n v="807532"/>
        <n v="807533"/>
        <n v="807534"/>
        <n v="807535"/>
        <n v="807536"/>
        <n v="807537"/>
        <n v="807538"/>
        <n v="807539"/>
        <n v="807540"/>
        <n v="807541"/>
        <n v="807542"/>
        <n v="807543"/>
        <n v="807544"/>
        <n v="807545"/>
        <n v="807546"/>
        <n v="807547"/>
        <n v="807548"/>
        <n v="807549"/>
        <n v="807550"/>
        <n v="807551"/>
        <n v="807552"/>
        <n v="807553"/>
        <n v="807554"/>
        <n v="807555"/>
        <n v="807556"/>
        <n v="807557"/>
        <n v="807558"/>
        <n v="807559"/>
        <n v="807560"/>
        <n v="807561"/>
        <n v="807562"/>
        <n v="807563"/>
        <n v="807564"/>
        <n v="807565"/>
        <n v="807566"/>
        <n v="807567"/>
        <n v="807568"/>
        <n v="807569"/>
        <n v="807570"/>
        <n v="807571"/>
        <n v="807572"/>
        <n v="807574"/>
        <n v="807575"/>
        <n v="807576"/>
        <n v="807577"/>
        <n v="807578"/>
        <n v="807579"/>
        <n v="807580"/>
        <n v="807581"/>
        <n v="807582"/>
        <n v="807583"/>
        <n v="807584"/>
        <n v="807585"/>
        <n v="807586"/>
        <n v="807587"/>
        <n v="807588"/>
        <n v="807589"/>
        <n v="807590"/>
        <n v="807593"/>
        <n v="807594"/>
        <n v="807595"/>
        <n v="807596"/>
        <n v="807597"/>
        <n v="807598"/>
        <n v="807599"/>
        <n v="807600"/>
        <n v="807601"/>
        <n v="807602"/>
        <n v="807603"/>
        <n v="807604"/>
        <n v="807605"/>
        <n v="807606"/>
        <n v="807607"/>
        <n v="807608"/>
        <n v="807609"/>
        <n v="807610"/>
        <n v="807611"/>
        <n v="807613"/>
        <n v="807614"/>
        <n v="807615"/>
        <n v="807616"/>
        <n v="807617"/>
        <n v="807618"/>
        <n v="807619"/>
        <n v="807620"/>
        <n v="807621"/>
        <n v="807622"/>
        <n v="807625"/>
        <n v="807626"/>
        <n v="807627"/>
        <n v="807629"/>
        <n v="807630"/>
        <n v="807632"/>
        <n v="807633"/>
        <n v="807634"/>
        <n v="807635"/>
        <n v="807636"/>
        <n v="807637"/>
        <n v="807638"/>
        <n v="807639"/>
        <n v="807640"/>
        <n v="807641"/>
        <n v="807642"/>
        <n v="807644"/>
        <n v="807645"/>
        <n v="807646"/>
        <n v="807647"/>
        <n v="807648"/>
        <n v="807649"/>
        <n v="807650"/>
        <n v="807651"/>
        <n v="807652"/>
        <n v="807654"/>
        <n v="807655"/>
        <n v="807656"/>
        <n v="807657"/>
        <n v="807658"/>
        <n v="807659"/>
        <n v="807660"/>
        <n v="807661"/>
        <n v="807662"/>
        <n v="807663"/>
        <n v="807664"/>
        <n v="807666"/>
        <n v="807667"/>
        <n v="807668"/>
        <n v="807669"/>
        <n v="807670"/>
        <n v="807671"/>
        <n v="807672"/>
        <n v="807673"/>
        <n v="807674"/>
        <n v="807675"/>
        <n v="807676"/>
        <n v="807677"/>
        <n v="807678"/>
        <n v="807679"/>
        <n v="807680"/>
        <n v="807681"/>
        <n v="807682"/>
        <n v="807683"/>
        <n v="807684"/>
        <n v="807685"/>
        <n v="807688"/>
        <n v="807689"/>
        <n v="807690"/>
        <n v="807691"/>
        <n v="807692"/>
        <n v="807693"/>
        <n v="807694"/>
        <n v="807695"/>
        <n v="807696"/>
        <n v="807697"/>
        <n v="807698"/>
        <n v="807699"/>
        <n v="807700"/>
        <n v="807701"/>
        <n v="807702"/>
        <n v="807703"/>
        <n v="807704"/>
        <n v="807705"/>
        <n v="807706"/>
        <n v="807707"/>
        <n v="807708"/>
        <n v="807709"/>
        <n v="807710"/>
        <n v="807711"/>
        <n v="807712"/>
        <n v="807714"/>
        <n v="807716"/>
        <n v="807717"/>
        <n v="807718"/>
        <n v="807719"/>
        <n v="807720"/>
        <n v="807721"/>
        <n v="807722"/>
        <n v="807723"/>
        <n v="807724"/>
        <n v="807725"/>
        <n v="807726"/>
        <n v="807727"/>
        <n v="807728"/>
        <n v="807729"/>
        <n v="807730"/>
        <n v="807731"/>
        <n v="807732"/>
        <n v="807733"/>
        <n v="807734"/>
        <n v="807737"/>
        <n v="807738"/>
        <n v="807739"/>
        <n v="807740"/>
        <n v="807741"/>
        <n v="807742"/>
        <n v="807743"/>
        <n v="807744"/>
        <n v="807745"/>
        <n v="807746"/>
        <n v="807747"/>
        <n v="807748"/>
        <n v="807749"/>
        <n v="807750"/>
        <n v="807751"/>
        <n v="807752"/>
        <n v="807754"/>
        <n v="807755"/>
        <n v="807756"/>
        <n v="807757"/>
        <n v="807758"/>
        <n v="807759"/>
        <n v="807760"/>
        <n v="807761"/>
        <n v="807762"/>
        <n v="807763"/>
        <n v="807765"/>
        <n v="807766"/>
        <n v="807767"/>
        <n v="807768"/>
        <n v="807769"/>
        <n v="807770"/>
        <n v="807771"/>
        <n v="807772"/>
        <n v="807773"/>
        <n v="807774"/>
        <n v="807775"/>
        <n v="807776"/>
        <n v="807777"/>
        <n v="807778"/>
        <n v="807779"/>
        <n v="807780"/>
        <n v="807781"/>
        <n v="807782"/>
        <n v="807783"/>
        <n v="807804"/>
        <n v="807805"/>
        <n v="807806"/>
        <n v="807807"/>
        <n v="807808"/>
        <n v="807809"/>
        <n v="807810"/>
        <n v="807811"/>
        <n v="807812"/>
        <n v="807813"/>
        <n v="807814"/>
        <n v="807815"/>
        <n v="807816"/>
        <n v="807817"/>
        <n v="807818"/>
        <n v="807819"/>
        <n v="807820"/>
        <n v="807821"/>
        <n v="807822"/>
        <n v="807824"/>
        <n v="807825"/>
        <n v="807826"/>
        <n v="807828"/>
        <n v="807829"/>
        <n v="807830"/>
        <n v="807831"/>
        <n v="807832"/>
        <n v="807834"/>
        <n v="807835"/>
        <n v="807836"/>
        <n v="807837"/>
        <n v="807838"/>
        <n v="807839"/>
        <n v="807841"/>
        <n v="807843"/>
        <n v="807844"/>
        <n v="807846"/>
        <n v="807847"/>
        <n v="807848"/>
        <n v="807849"/>
        <n v="807850"/>
        <n v="807851"/>
        <n v="807852"/>
        <n v="807853"/>
        <n v="807854"/>
        <n v="807855"/>
        <n v="807856"/>
        <n v="807857"/>
        <n v="807858"/>
        <n v="807859"/>
        <n v="807860"/>
        <n v="807861"/>
        <n v="807862"/>
        <n v="807864"/>
        <n v="807865"/>
        <n v="807866"/>
        <n v="807867"/>
        <n v="807868"/>
        <n v="807869"/>
        <n v="807870"/>
        <n v="807871"/>
        <n v="807872"/>
        <n v="807874"/>
        <n v="807875"/>
        <n v="807876"/>
        <n v="807877"/>
        <n v="807878"/>
        <n v="807879"/>
        <n v="807880"/>
        <n v="807881"/>
        <n v="807882"/>
        <n v="807884"/>
        <n v="807887"/>
        <n v="807888"/>
        <n v="807889"/>
        <n v="807890"/>
        <n v="807891"/>
        <n v="807892"/>
        <n v="807893"/>
        <n v="807894"/>
        <n v="807895"/>
        <n v="807896"/>
        <n v="807897"/>
        <n v="807899"/>
        <n v="807900"/>
        <n v="807901"/>
        <n v="807902"/>
        <n v="807903"/>
        <n v="807904"/>
        <n v="807908"/>
        <n v="807909"/>
        <n v="807910"/>
        <n v="807911"/>
        <n v="807912"/>
        <n v="807913"/>
        <n v="807914"/>
        <n v="807915"/>
        <n v="807916"/>
        <n v="807917"/>
        <n v="807918"/>
        <n v="807919"/>
        <n v="807922"/>
        <n v="807923"/>
        <n v="807924"/>
        <n v="807925"/>
        <n v="807926"/>
        <n v="807928"/>
        <n v="807930"/>
        <n v="807931"/>
        <n v="807932"/>
        <n v="807933"/>
        <n v="807934"/>
        <n v="807935"/>
        <n v="807936"/>
        <n v="807937"/>
        <n v="807938"/>
        <n v="807939"/>
        <n v="807940"/>
        <n v="807941"/>
        <n v="807942"/>
        <n v="807943"/>
        <n v="807944"/>
        <n v="807949"/>
        <n v="807954"/>
        <n v="807955"/>
        <n v="807956"/>
        <n v="807957"/>
        <n v="807958"/>
        <n v="807959"/>
        <n v="807960"/>
        <n v="807961"/>
        <n v="807962"/>
        <n v="807963"/>
        <n v="807964"/>
        <n v="807965"/>
        <n v="807966"/>
        <n v="807967"/>
        <n v="807969"/>
        <n v="807970"/>
        <n v="807971"/>
        <n v="807972"/>
        <n v="807973"/>
        <n v="807974"/>
        <n v="807975"/>
        <n v="807976"/>
        <n v="807977"/>
        <n v="807978"/>
        <n v="807979"/>
        <n v="807980"/>
        <n v="807981"/>
        <n v="807983"/>
        <n v="807984"/>
        <n v="807985"/>
        <n v="807986"/>
        <n v="807987"/>
        <n v="807988"/>
        <n v="807989"/>
        <n v="807990"/>
        <n v="807991"/>
        <n v="807992"/>
        <n v="807995"/>
        <n v="807996"/>
        <n v="807997"/>
        <n v="807998"/>
        <n v="807999"/>
        <n v="808000"/>
        <n v="808001"/>
        <n v="808002"/>
        <n v="808003"/>
        <n v="808004"/>
        <n v="808005"/>
        <n v="808006"/>
        <n v="808007"/>
        <n v="808009"/>
        <n v="808011"/>
        <n v="808012"/>
        <n v="808013"/>
        <n v="808014"/>
        <n v="808015"/>
        <n v="808016"/>
        <n v="808017"/>
        <n v="808018"/>
        <n v="808019"/>
        <n v="808020"/>
        <n v="808021"/>
        <n v="808022"/>
        <n v="808023"/>
        <n v="808024"/>
        <n v="808025"/>
        <n v="808026"/>
        <n v="808028"/>
        <n v="808029"/>
        <n v="808031"/>
        <n v="808032"/>
        <n v="808033"/>
        <n v="808034"/>
        <n v="808035"/>
        <n v="808036"/>
        <n v="808037"/>
        <n v="808038"/>
        <n v="808039"/>
        <n v="808040"/>
        <n v="808041"/>
        <n v="808042"/>
        <n v="808043"/>
        <n v="808044"/>
        <n v="808045"/>
        <n v="808047"/>
        <n v="808048"/>
        <n v="808049"/>
        <n v="808050"/>
        <n v="808051"/>
        <n v="808052"/>
        <n v="808053"/>
        <n v="808055"/>
        <n v="808056"/>
        <n v="808058"/>
        <n v="808059"/>
        <n v="808060"/>
        <n v="808061"/>
        <n v="808062"/>
        <n v="808063"/>
        <n v="808064"/>
        <n v="808065"/>
        <n v="808066"/>
        <n v="808067"/>
        <n v="808068"/>
        <n v="808069"/>
        <n v="808070"/>
        <n v="808071"/>
        <n v="808072"/>
        <n v="808073"/>
        <n v="808074"/>
        <n v="808075"/>
        <n v="808076"/>
        <n v="808077"/>
        <n v="808078"/>
        <n v="808079"/>
        <n v="808080"/>
        <n v="808081"/>
        <n v="808082"/>
        <n v="808087"/>
        <n v="808088"/>
        <n v="808089"/>
        <n v="808090"/>
        <n v="808091"/>
        <n v="808092"/>
        <n v="808093"/>
        <n v="808094"/>
        <n v="808095"/>
        <n v="808096"/>
        <n v="808097"/>
        <n v="808098"/>
        <n v="808099"/>
        <n v="808100"/>
        <n v="808101"/>
        <n v="808102"/>
        <n v="808103"/>
        <n v="808104"/>
        <n v="808105"/>
        <n v="808106"/>
        <n v="808107"/>
        <n v="808108"/>
        <n v="808109"/>
        <n v="808111"/>
        <n v="808112"/>
        <n v="808113"/>
        <n v="808114"/>
        <n v="808115"/>
        <n v="808116"/>
        <n v="808117"/>
        <n v="808118"/>
        <n v="808119"/>
        <n v="808120"/>
        <n v="808121"/>
        <n v="808122"/>
        <n v="808123"/>
        <n v="808124"/>
        <n v="808125"/>
        <n v="808126"/>
        <n v="808127"/>
        <n v="808128"/>
        <n v="808131"/>
        <n v="808132"/>
        <n v="808133"/>
        <n v="808134"/>
        <n v="808135"/>
        <n v="808136"/>
        <n v="808137"/>
        <n v="808138"/>
        <n v="808139"/>
        <n v="808140"/>
        <n v="808142"/>
        <n v="808143"/>
        <n v="808144"/>
        <n v="808145"/>
        <n v="808146"/>
        <n v="808147"/>
        <n v="808148"/>
        <n v="808149"/>
        <n v="808150"/>
        <n v="808151"/>
        <n v="808152"/>
        <n v="808153"/>
        <n v="808154"/>
        <n v="808155"/>
        <n v="808156"/>
        <n v="808157"/>
        <n v="808158"/>
        <n v="808159"/>
        <n v="808160"/>
        <n v="808161"/>
        <n v="808163"/>
        <n v="808164"/>
        <n v="808166"/>
        <n v="808167"/>
        <n v="808168"/>
        <n v="808169"/>
        <n v="808170"/>
        <n v="808171"/>
        <n v="808172"/>
        <n v="808173"/>
        <n v="808174"/>
        <n v="808175"/>
        <n v="808176"/>
        <n v="808178"/>
        <n v="808179"/>
        <n v="808180"/>
        <n v="808181"/>
        <n v="808182"/>
        <n v="808183"/>
        <n v="808184"/>
        <n v="808185"/>
        <n v="808186"/>
        <n v="808187"/>
        <n v="808188"/>
        <n v="808189"/>
        <n v="808190"/>
        <n v="808191"/>
        <n v="808192"/>
        <n v="808193"/>
        <n v="808194"/>
        <n v="808195"/>
        <n v="808196"/>
        <n v="808197"/>
        <n v="808198"/>
        <n v="808199"/>
        <n v="808203"/>
        <n v="808204"/>
        <n v="808205"/>
        <n v="808206"/>
        <n v="808207"/>
        <n v="808208"/>
        <n v="808209"/>
        <n v="808211"/>
        <n v="808212"/>
        <n v="808213"/>
        <n v="808214"/>
        <n v="808215"/>
        <n v="808216"/>
        <n v="808217"/>
        <n v="808218"/>
        <n v="808219"/>
        <n v="808220"/>
        <n v="808221"/>
        <n v="808222"/>
        <n v="808223"/>
        <n v="808224"/>
        <n v="808225"/>
        <n v="808226"/>
        <n v="808227"/>
        <n v="808228"/>
        <n v="808229"/>
        <n v="808230"/>
        <n v="808231"/>
        <n v="808232"/>
        <n v="808233"/>
        <n v="808234"/>
        <n v="808235"/>
        <n v="808236"/>
        <n v="808237"/>
        <n v="808239"/>
        <n v="808240"/>
        <n v="808242"/>
        <n v="808243"/>
        <n v="808244"/>
        <n v="808245"/>
        <n v="808246"/>
        <n v="808247"/>
        <n v="808248"/>
        <n v="808249"/>
        <n v="808250"/>
        <n v="808251"/>
        <n v="808253"/>
        <n v="808254"/>
        <n v="808259"/>
        <n v="808260"/>
        <n v="808262"/>
        <n v="808263"/>
        <n v="808264"/>
        <n v="808265"/>
        <n v="808266"/>
        <n v="808267"/>
        <n v="808268"/>
        <n v="808271"/>
        <n v="808274"/>
        <n v="808275"/>
        <n v="808276"/>
        <n v="808277"/>
        <n v="808278"/>
        <n v="808279"/>
        <n v="808280"/>
        <n v="808281"/>
        <n v="808282"/>
        <n v="808283"/>
        <n v="808284"/>
        <n v="808285"/>
        <n v="808286"/>
        <n v="808287"/>
        <n v="808288"/>
        <n v="808289"/>
        <n v="808291"/>
        <n v="808292"/>
        <n v="808293"/>
        <n v="808294"/>
        <n v="808295"/>
        <n v="808296"/>
        <n v="808297"/>
        <n v="808298"/>
        <n v="808299"/>
        <n v="808301"/>
        <n v="808303"/>
        <n v="808304"/>
        <n v="808306"/>
        <n v="808307"/>
        <n v="808308"/>
        <n v="808309"/>
        <n v="808310"/>
        <n v="808311"/>
        <n v="808312"/>
        <n v="808313"/>
        <n v="808314"/>
        <n v="808315"/>
        <n v="808316"/>
        <n v="808318"/>
        <n v="808319"/>
        <n v="808321"/>
        <n v="808323"/>
        <n v="808324"/>
        <n v="808325"/>
        <n v="808326"/>
        <n v="808327"/>
        <n v="808328"/>
        <n v="808329"/>
        <n v="808330"/>
        <n v="808331"/>
        <n v="808332"/>
        <n v="808335"/>
        <n v="808336"/>
        <n v="808337"/>
        <n v="808338"/>
        <n v="808339"/>
        <n v="808340"/>
        <n v="808341"/>
        <n v="808342"/>
        <n v="808343"/>
        <n v="808344"/>
        <n v="808346"/>
        <n v="808347"/>
        <n v="808348"/>
        <n v="808349"/>
        <n v="808350"/>
        <n v="808351"/>
        <n v="808352"/>
        <n v="808354"/>
        <n v="808355"/>
        <n v="808356"/>
        <n v="808357"/>
        <n v="808358"/>
        <n v="808359"/>
        <n v="808362"/>
        <n v="808363"/>
        <n v="808364"/>
        <n v="808365"/>
        <n v="808366"/>
        <n v="808367"/>
        <n v="808368"/>
        <n v="808369"/>
        <n v="808370"/>
        <n v="808373"/>
        <n v="808374"/>
        <n v="808375"/>
        <n v="808376"/>
        <n v="808377"/>
        <n v="808378"/>
        <n v="808379"/>
        <n v="808380"/>
        <n v="808381"/>
        <n v="808382"/>
        <n v="808383"/>
        <n v="808384"/>
        <n v="808385"/>
        <n v="808386"/>
        <n v="808387"/>
        <n v="808388"/>
        <n v="808389"/>
        <n v="808390"/>
        <n v="808393"/>
        <n v="808394"/>
        <n v="808395"/>
        <n v="808396"/>
        <n v="808397"/>
        <n v="808400"/>
        <n v="808401"/>
        <n v="808402"/>
        <n v="808403"/>
        <n v="808404"/>
        <n v="808405"/>
        <n v="808406"/>
        <n v="808407"/>
        <n v="808408"/>
        <n v="808409"/>
        <n v="808411"/>
        <n v="808414"/>
        <n v="808417"/>
        <n v="808418"/>
        <n v="808419"/>
        <n v="808420"/>
        <n v="808421"/>
        <n v="808422"/>
        <n v="808423"/>
        <n v="808424"/>
        <n v="808425"/>
        <n v="808426"/>
        <n v="808427"/>
        <n v="808428"/>
        <n v="808430"/>
        <n v="808431"/>
        <n v="808432"/>
        <n v="808433"/>
        <n v="808434"/>
        <n v="808435"/>
        <n v="808436"/>
        <n v="808437"/>
        <n v="808438"/>
        <n v="808441"/>
        <n v="808442"/>
        <n v="808443"/>
        <n v="808444"/>
        <n v="808445"/>
        <n v="808446"/>
        <n v="808447"/>
        <n v="808448"/>
        <n v="808449"/>
        <n v="808450"/>
        <n v="808451"/>
        <n v="808452"/>
        <n v="808453"/>
        <n v="808454"/>
        <n v="808455"/>
        <n v="808456"/>
        <n v="808458"/>
        <n v="808459"/>
        <n v="808460"/>
        <n v="808461"/>
        <n v="808462"/>
        <n v="808463"/>
        <n v="808464"/>
        <n v="808465"/>
        <n v="808466"/>
        <n v="808467"/>
        <n v="808468"/>
        <n v="808469"/>
        <n v="808470"/>
        <n v="808471"/>
        <n v="808473"/>
        <n v="808474"/>
        <n v="808475"/>
        <n v="808476"/>
        <n v="808477"/>
        <n v="808479"/>
        <n v="808480"/>
        <n v="808481"/>
        <n v="808482"/>
        <n v="808483"/>
        <n v="808484"/>
        <n v="808485"/>
        <n v="808486"/>
        <n v="808487"/>
        <n v="808488"/>
        <n v="808489"/>
        <n v="808490"/>
        <n v="808491"/>
        <n v="808492"/>
        <n v="808493"/>
        <n v="808496"/>
        <n v="808497"/>
        <n v="808498"/>
        <n v="808499"/>
        <n v="808500"/>
        <n v="808501"/>
        <n v="808502"/>
        <n v="808503"/>
        <n v="808504"/>
        <n v="808505"/>
        <n v="808506"/>
        <n v="808510"/>
        <n v="808511"/>
        <n v="808512"/>
        <n v="808513"/>
        <n v="808514"/>
        <n v="808515"/>
        <n v="808517"/>
        <n v="808518"/>
        <n v="808520"/>
        <n v="808521"/>
        <n v="808522"/>
        <n v="808523"/>
        <n v="808524"/>
        <n v="808525"/>
        <n v="808526"/>
        <n v="808527"/>
        <n v="808528"/>
        <n v="808529"/>
        <n v="808530"/>
        <n v="808531"/>
        <n v="808532"/>
        <n v="808533"/>
        <n v="808534"/>
        <n v="808536"/>
        <n v="808537"/>
        <n v="808538"/>
        <n v="808539"/>
        <n v="808540"/>
        <n v="808541"/>
        <n v="808542"/>
        <n v="808543"/>
        <n v="808544"/>
        <n v="808545"/>
        <n v="808547"/>
        <n v="808549"/>
        <n v="808550"/>
        <n v="808551"/>
        <n v="808552"/>
        <n v="808553"/>
        <n v="808554"/>
        <n v="808555"/>
        <n v="808556"/>
        <n v="808560"/>
        <n v="808561"/>
        <n v="808562"/>
        <n v="808565"/>
        <n v="808566"/>
        <n v="808567"/>
        <n v="808568"/>
        <n v="808569"/>
        <n v="808571"/>
        <n v="808572"/>
        <n v="808573"/>
        <n v="808574"/>
        <n v="808575"/>
        <n v="808576"/>
        <n v="808577"/>
        <n v="808578"/>
        <n v="808579"/>
        <n v="808580"/>
        <n v="808581"/>
        <n v="808582"/>
        <n v="808584"/>
        <n v="808585"/>
        <n v="808586"/>
        <n v="808587"/>
        <n v="808588"/>
        <n v="808589"/>
        <n v="808592"/>
        <n v="808593"/>
        <n v="808594"/>
        <n v="808596"/>
        <n v="808597"/>
        <n v="808598"/>
        <n v="808601"/>
        <n v="808605"/>
        <n v="808606"/>
        <n v="808607"/>
        <n v="808608"/>
        <n v="808609"/>
        <n v="808610"/>
        <n v="808611"/>
        <n v="808612"/>
        <n v="808614"/>
        <n v="808615"/>
        <n v="808616"/>
        <n v="808617"/>
        <n v="808619"/>
        <n v="808620"/>
        <n v="808621"/>
        <n v="808623"/>
        <n v="808624"/>
        <n v="808625"/>
        <n v="808626"/>
        <n v="808627"/>
        <n v="808628"/>
        <n v="808629"/>
        <n v="808630"/>
        <n v="808631"/>
        <n v="808632"/>
        <n v="808633"/>
        <n v="808634"/>
        <n v="808635"/>
        <n v="808637"/>
        <n v="808638"/>
        <n v="808639"/>
        <n v="808640"/>
        <n v="808641"/>
        <n v="808642"/>
        <n v="808643"/>
        <n v="808644"/>
        <n v="808645"/>
        <n v="808646"/>
        <n v="808647"/>
        <n v="808648"/>
        <n v="808649"/>
        <n v="808650"/>
        <n v="808651"/>
        <n v="808653"/>
        <n v="808654"/>
        <n v="808655"/>
        <n v="808656"/>
        <n v="808657"/>
        <n v="808659"/>
        <n v="808662"/>
        <n v="808663"/>
        <n v="808664"/>
        <n v="808665"/>
        <n v="808666"/>
        <n v="808667"/>
        <n v="808668"/>
        <n v="808669"/>
        <n v="808670"/>
        <n v="808671"/>
        <n v="808672"/>
        <n v="808673"/>
        <n v="808675"/>
        <n v="808677"/>
        <n v="808678"/>
        <n v="808679"/>
        <n v="808680"/>
        <n v="808681"/>
        <n v="808682"/>
        <n v="808683"/>
        <n v="808684"/>
        <n v="808685"/>
        <n v="808688"/>
        <n v="808689"/>
        <n v="808690"/>
        <n v="808691"/>
        <n v="808692"/>
        <n v="808693"/>
        <n v="808694"/>
        <n v="808695"/>
        <n v="808697"/>
        <n v="808698"/>
        <n v="808699"/>
        <n v="808700"/>
        <n v="808701"/>
        <n v="808702"/>
        <n v="808703"/>
        <n v="808704"/>
        <n v="808705"/>
        <n v="808706"/>
        <n v="808707"/>
        <n v="808708"/>
        <n v="808709"/>
        <n v="808710"/>
        <n v="808711"/>
        <n v="808712"/>
        <n v="808713"/>
        <n v="808714"/>
        <n v="808715"/>
        <n v="808716"/>
        <n v="808717"/>
        <n v="808718"/>
        <n v="808720"/>
        <n v="808723"/>
        <n v="808724"/>
        <n v="808725"/>
        <n v="808726"/>
        <n v="808727"/>
        <n v="808729"/>
        <n v="808730"/>
        <n v="808731"/>
        <n v="808732"/>
        <n v="808733"/>
        <n v="808734"/>
        <n v="808736"/>
        <n v="808737"/>
        <n v="808738"/>
        <n v="808739"/>
        <n v="808740"/>
        <n v="808741"/>
        <n v="808742"/>
        <n v="808743"/>
        <n v="808744"/>
        <n v="808745"/>
        <n v="808746"/>
        <n v="808747"/>
        <n v="808748"/>
        <n v="808749"/>
        <n v="808750"/>
        <n v="808752"/>
        <n v="808753"/>
        <n v="808754"/>
        <n v="808755"/>
        <n v="808757"/>
        <n v="808758"/>
        <n v="808759"/>
        <n v="808760"/>
        <n v="808761"/>
        <n v="808763"/>
        <n v="808764"/>
        <n v="808765"/>
        <n v="808766"/>
        <n v="808767"/>
        <n v="808768"/>
        <n v="808770"/>
        <n v="808772"/>
        <n v="808773"/>
        <n v="808774"/>
        <n v="808775"/>
        <n v="808776"/>
        <n v="808777"/>
        <n v="808778"/>
        <n v="808779"/>
        <n v="808780"/>
        <n v="808781"/>
        <n v="808782"/>
        <n v="808783"/>
        <n v="808784"/>
        <n v="808785"/>
        <n v="808786"/>
        <n v="808787"/>
        <n v="808788"/>
        <n v="808789"/>
        <n v="808791"/>
        <n v="808793"/>
        <n v="808794"/>
        <n v="808795"/>
        <n v="808796"/>
        <n v="808797"/>
        <n v="808801"/>
        <n v="808802"/>
        <n v="808803"/>
        <n v="808804"/>
        <n v="808805"/>
        <n v="808806"/>
        <n v="808809"/>
        <n v="808810"/>
        <n v="808811"/>
        <n v="808812"/>
        <n v="808814"/>
        <n v="808815"/>
        <n v="808817"/>
        <n v="808818"/>
        <n v="808822"/>
        <n v="808823"/>
        <n v="808824"/>
        <n v="808825"/>
        <n v="808826"/>
        <n v="808827"/>
        <n v="808828"/>
        <n v="808829"/>
        <n v="808830"/>
        <n v="808831"/>
        <n v="808832"/>
        <n v="808834"/>
        <n v="808835"/>
        <n v="808836"/>
        <n v="808837"/>
        <n v="808838"/>
        <n v="808839"/>
        <n v="808840"/>
        <n v="808841"/>
        <n v="808843"/>
        <n v="808844"/>
        <n v="808845"/>
        <n v="808847"/>
        <n v="808848"/>
        <n v="808849"/>
        <n v="808850"/>
        <n v="808852"/>
        <n v="808853"/>
        <n v="808854"/>
        <n v="808855"/>
        <n v="808856"/>
        <n v="808857"/>
        <n v="808858"/>
        <n v="808859"/>
        <n v="808860"/>
        <n v="808861"/>
        <n v="808862"/>
        <n v="808863"/>
        <n v="808864"/>
        <n v="808865"/>
        <n v="808867"/>
        <n v="808868"/>
        <n v="808870"/>
        <n v="808871"/>
        <n v="808872"/>
        <n v="808873"/>
        <n v="808874"/>
        <n v="808876"/>
        <n v="808877"/>
        <n v="808878"/>
        <n v="808879"/>
        <n v="808880"/>
        <n v="808881"/>
        <n v="808882"/>
        <n v="808883"/>
        <n v="808885"/>
        <n v="808886"/>
        <n v="808887"/>
        <n v="808888"/>
        <n v="808889"/>
        <n v="808890"/>
        <n v="808891"/>
        <n v="808892"/>
        <n v="808893"/>
        <n v="808894"/>
        <n v="808896"/>
        <n v="808897"/>
        <n v="808898"/>
        <n v="808899"/>
        <n v="808900"/>
        <n v="808902"/>
        <n v="808903"/>
        <n v="808904"/>
        <n v="808907"/>
        <n v="808908"/>
        <n v="808910"/>
        <n v="808913"/>
        <n v="808914"/>
        <n v="808915"/>
        <n v="808916"/>
        <n v="808917"/>
        <n v="808918"/>
        <n v="808919"/>
        <n v="808920"/>
        <n v="808921"/>
        <n v="808922"/>
        <n v="808923"/>
        <n v="808924"/>
        <n v="808925"/>
        <n v="808926"/>
        <n v="808927"/>
        <n v="808928"/>
        <n v="808931"/>
        <n v="808932"/>
        <n v="808934"/>
        <n v="808935"/>
        <n v="808936"/>
        <n v="808937"/>
        <n v="808938"/>
        <n v="808939"/>
        <n v="808940"/>
        <n v="808941"/>
        <n v="808946"/>
        <n v="808947"/>
        <n v="808948"/>
        <n v="808950"/>
        <n v="808951"/>
        <n v="808952"/>
        <n v="808953"/>
        <n v="808954"/>
        <n v="808955"/>
        <n v="808956"/>
        <n v="808957"/>
        <n v="808958"/>
        <n v="808960"/>
        <n v="808961"/>
        <n v="808964"/>
        <n v="808965"/>
        <n v="808966"/>
        <n v="808967"/>
        <n v="808968"/>
        <n v="808969"/>
        <n v="808972"/>
        <n v="808973"/>
        <n v="808974"/>
        <n v="808975"/>
        <n v="808976"/>
        <n v="808977"/>
        <n v="808978"/>
        <n v="808979"/>
        <n v="808980"/>
        <n v="808981"/>
        <n v="808982"/>
        <n v="808985"/>
        <n v="808986"/>
        <n v="808987"/>
        <n v="808988"/>
        <n v="808989"/>
        <n v="808990"/>
        <n v="808991"/>
        <n v="808992"/>
        <n v="808993"/>
        <n v="808994"/>
        <n v="808995"/>
        <n v="808996"/>
        <n v="808997"/>
        <n v="809003"/>
        <n v="809004"/>
        <n v="809005"/>
        <n v="809007"/>
        <n v="809010"/>
        <n v="809011"/>
        <n v="809012"/>
        <n v="809015"/>
        <n v="809016"/>
        <n v="809017"/>
        <n v="809018"/>
        <n v="809019"/>
        <n v="809020"/>
        <n v="809021"/>
        <n v="809022"/>
        <n v="809023"/>
        <n v="809024"/>
        <n v="809025"/>
        <n v="809026"/>
        <n v="809027"/>
        <n v="809029"/>
        <n v="809032"/>
        <n v="809033"/>
        <n v="809034"/>
        <n v="809035"/>
        <n v="809036"/>
        <n v="809038"/>
        <n v="809040"/>
        <n v="809041"/>
        <n v="809042"/>
        <n v="809046"/>
        <n v="809047"/>
        <n v="809048"/>
        <n v="809049"/>
        <n v="809050"/>
        <n v="809051"/>
        <n v="809052"/>
        <n v="809053"/>
        <n v="809054"/>
        <n v="809055"/>
        <n v="809056"/>
        <n v="809057"/>
        <n v="809059"/>
        <n v="809060"/>
        <n v="809061"/>
        <n v="809062"/>
        <n v="809065"/>
        <n v="809067"/>
        <n v="809072"/>
        <n v="809076"/>
        <n v="809077"/>
        <n v="809078"/>
        <n v="809079"/>
        <n v="809080"/>
        <n v="809081"/>
        <n v="809082"/>
        <n v="809083"/>
        <n v="809084"/>
        <n v="809086"/>
        <n v="809087"/>
        <n v="809088"/>
        <n v="809089"/>
        <n v="809090"/>
        <n v="809091"/>
        <n v="809092"/>
        <n v="809094"/>
        <n v="809095"/>
        <n v="809099"/>
        <n v="809100"/>
        <n v="809101"/>
        <n v="809102"/>
        <n v="809104"/>
        <n v="809105"/>
        <n v="809106"/>
        <n v="809107"/>
        <n v="809108"/>
        <n v="809109"/>
        <n v="809110"/>
        <n v="809111"/>
        <n v="809112"/>
        <n v="809113"/>
        <n v="809115"/>
        <n v="809116"/>
        <n v="809117"/>
        <n v="809118"/>
        <n v="809119"/>
        <n v="809120"/>
        <n v="809121"/>
        <n v="809122"/>
        <n v="809123"/>
        <n v="809126"/>
        <n v="809129"/>
        <n v="809130"/>
        <n v="809132"/>
        <n v="809133"/>
        <n v="809136"/>
        <n v="809138"/>
        <n v="809141"/>
        <n v="809143"/>
        <n v="809146"/>
        <n v="809147"/>
        <n v="809149"/>
        <n v="809152"/>
        <n v="809154"/>
        <n v="809158"/>
        <n v="809159"/>
        <n v="809160"/>
        <n v="809161"/>
        <n v="809166"/>
        <n v="809167"/>
        <n v="809168"/>
        <n v="809171"/>
        <n v="809172"/>
        <n v="809173"/>
        <n v="809174"/>
        <n v="809176"/>
        <n v="809179"/>
        <n v="809180"/>
        <n v="809181"/>
        <n v="809182"/>
        <n v="809183"/>
        <n v="809184"/>
        <n v="809192"/>
        <n v="809196"/>
        <n v="809200"/>
        <n v="809203"/>
        <n v="809208"/>
        <n v="809212"/>
        <n v="809215"/>
        <n v="809216"/>
        <n v="809217"/>
        <n v="809219"/>
        <n v="809221"/>
        <n v="809222"/>
        <n v="809223"/>
        <n v="809226"/>
        <n v="809227"/>
        <n v="809230"/>
        <n v="809231"/>
        <n v="809234"/>
        <n v="809241"/>
        <n v="809244"/>
        <n v="809245"/>
        <n v="809247"/>
        <n v="809248"/>
        <n v="809249"/>
        <n v="809250"/>
        <n v="809251"/>
        <n v="809253"/>
        <n v="809255"/>
        <n v="809256"/>
        <n v="809258"/>
        <n v="809261"/>
        <n v="809265"/>
        <n v="809267"/>
        <n v="809276"/>
        <n v="809279"/>
        <n v="809288"/>
        <n v="809293"/>
        <n v="809301"/>
        <n v="809327"/>
        <n v="809329"/>
        <n v="809330"/>
        <n v="809331"/>
        <n v="809332"/>
        <n v="809333"/>
        <n v="809334"/>
        <n v="809341"/>
        <n v="809342"/>
        <n v="809347"/>
        <n v="809353"/>
        <n v="809354"/>
        <n v="809355"/>
        <n v="809357"/>
        <n v="809358"/>
        <n v="809359"/>
        <n v="809360"/>
        <n v="809361"/>
        <n v="809362"/>
        <n v="809366"/>
        <n v="809373"/>
        <n v="809374"/>
        <n v="809375"/>
        <n v="809376"/>
        <n v="809378"/>
        <n v="809386"/>
        <n v="809389"/>
        <n v="809390"/>
        <n v="809399"/>
        <n v="809400"/>
        <n v="809401"/>
        <n v="809402"/>
        <n v="809406"/>
        <n v="809409"/>
        <n v="809410"/>
        <n v="809414"/>
        <n v="809415"/>
        <n v="809416"/>
        <n v="809417"/>
        <n v="809421"/>
        <n v="809422"/>
        <n v="809424"/>
        <n v="809426"/>
        <n v="809430"/>
        <n v="809437"/>
        <n v="809438"/>
        <n v="809439"/>
        <n v="809442"/>
        <n v="809444"/>
        <n v="809447"/>
        <n v="809450"/>
        <n v="809452"/>
        <n v="809455"/>
        <n v="809458"/>
        <n v="809459"/>
        <n v="809462"/>
        <n v="809464"/>
        <n v="809467"/>
        <n v="809471"/>
        <n v="809472"/>
        <n v="809474"/>
        <n v="809480"/>
        <n v="809481"/>
        <n v="809483"/>
        <n v="809484"/>
        <n v="809485"/>
        <n v="809486"/>
        <n v="809497"/>
        <n v="809509"/>
        <n v="809519"/>
        <n v="809520"/>
        <n v="809531"/>
        <n v="809532"/>
        <n v="809535"/>
        <n v="809539"/>
        <n v="809548"/>
        <n v="809550"/>
        <n v="809553"/>
        <n v="809565"/>
        <n v="809566"/>
        <n v="809578"/>
        <n v="809586"/>
        <n v="809587"/>
        <n v="809599"/>
        <n v="809600"/>
        <n v="809602"/>
        <n v="809603"/>
        <n v="809605"/>
        <n v="809607"/>
        <n v="809609"/>
        <n v="809610"/>
        <n v="809611"/>
        <n v="809617"/>
        <n v="809619"/>
        <n v="809621"/>
        <n v="809622"/>
        <n v="809624"/>
        <n v="809625"/>
        <n v="809629"/>
        <n v="809630"/>
        <n v="809631"/>
        <n v="809632"/>
        <n v="809633"/>
        <n v="809638"/>
        <n v="809639"/>
        <n v="809640"/>
        <n v="809641"/>
        <n v="809642"/>
        <n v="809643"/>
        <n v="809644"/>
        <n v="809645"/>
        <n v="809646"/>
        <n v="809647"/>
        <n v="809648"/>
        <n v="809650"/>
        <n v="809653"/>
        <n v="809655"/>
        <n v="809656"/>
        <n v="809657"/>
        <n v="809659"/>
        <n v="809660"/>
        <n v="809663"/>
        <n v="809664"/>
        <n v="809669"/>
        <n v="809670"/>
        <n v="809672"/>
        <n v="809673"/>
        <n v="809674"/>
        <n v="809678"/>
        <n v="809684"/>
        <n v="809686"/>
        <n v="809691"/>
        <n v="809692"/>
        <n v="809693"/>
        <n v="809697"/>
        <n v="809698"/>
        <n v="809701"/>
        <n v="809703"/>
        <n v="809704"/>
        <n v="809706"/>
        <n v="809707"/>
        <n v="809708"/>
        <n v="809711"/>
        <n v="809713"/>
        <n v="809714"/>
        <n v="809716"/>
        <n v="809717"/>
        <n v="809718"/>
        <n v="809719"/>
        <n v="809721"/>
        <n v="809723"/>
        <n v="809725"/>
        <n v="809729"/>
        <n v="809730"/>
        <n v="809731"/>
        <n v="809733"/>
        <n v="809735"/>
        <n v="809736"/>
        <n v="809740"/>
        <n v="809741"/>
        <n v="809742"/>
        <n v="809745"/>
        <n v="809747"/>
        <n v="809791"/>
        <n v="809794"/>
        <n v="809813"/>
        <n v="809822"/>
        <n v="809847"/>
        <n v="809848"/>
        <n v="809852"/>
        <n v="809874"/>
        <n v="809881"/>
        <n v="809882"/>
        <n v="809889"/>
        <n v="809890"/>
        <n v="809896"/>
        <n v="809897"/>
        <n v="809902"/>
        <n v="809904"/>
        <n v="809911"/>
        <n v="809968"/>
        <n v="809977"/>
        <n v="809981"/>
        <n v="809987"/>
        <n v="809991"/>
        <n v="809998"/>
        <n v="810001"/>
        <n v="810003"/>
        <n v="1292499"/>
        <n v="2149232"/>
        <n v="2149234"/>
        <n v="2149236"/>
        <n v="2149238"/>
        <n v="2149240"/>
        <n v="2149242"/>
        <n v="2149244"/>
        <n v="2149246"/>
        <n v="2149248"/>
        <n v="2149252"/>
        <n v="2149254"/>
        <n v="2149256"/>
        <n v="2149258"/>
        <n v="2149260"/>
        <n v="2149262"/>
        <n v="2149264"/>
        <n v="2149266"/>
        <n v="2149270"/>
        <n v="2149272"/>
        <n v="2149274"/>
        <n v="2149276"/>
        <n v="2149326"/>
        <n v="2149380"/>
        <n v="2149382"/>
        <n v="2149384"/>
        <n v="2149386"/>
        <n v="2149388"/>
        <n v="2149390"/>
        <n v="2149392"/>
        <n v="2149396"/>
        <n v="2149398"/>
        <n v="2149400"/>
        <n v="2149402"/>
        <n v="2149407"/>
        <n v="2149409"/>
        <n v="2149411"/>
        <n v="2149413"/>
        <n v="2149423"/>
        <n v="2149427"/>
        <n v="2149429"/>
        <n v="2149435"/>
        <n v="2149437"/>
        <n v="2149441"/>
        <n v="2149443"/>
        <n v="2149445"/>
        <n v="2149447"/>
        <n v="2149451"/>
        <n v="2149453"/>
        <n v="2149455"/>
        <n v="2149457"/>
        <n v="2149459"/>
        <n v="2149461"/>
        <n v="2149463"/>
        <n v="2149465"/>
        <n v="2149467"/>
        <n v="2149469"/>
        <n v="2149471"/>
        <n v="2149473"/>
        <n v="2149475"/>
        <n v="2149477"/>
        <n v="2149479"/>
        <n v="2149481"/>
        <n v="2149483"/>
        <n v="2149485"/>
        <n v="2149487"/>
        <n v="2149493"/>
        <n v="2149495"/>
        <n v="2149497"/>
        <n v="2149499"/>
        <n v="2149501"/>
        <n v="2149505"/>
        <n v="2149507"/>
        <n v="2149509"/>
        <n v="2149513"/>
        <n v="2149517"/>
        <n v="2149519"/>
        <n v="2149521"/>
        <n v="2149523"/>
        <n v="2149525"/>
        <n v="2149527"/>
        <n v="2149529"/>
        <n v="2149531"/>
        <n v="2149533"/>
        <n v="2149535"/>
        <n v="2149537"/>
        <n v="2149540"/>
        <n v="2149543"/>
        <n v="2149545"/>
        <n v="2149548"/>
        <n v="2149553"/>
        <n v="2149555"/>
        <n v="2149558"/>
        <n v="2149562"/>
        <n v="2149566"/>
        <n v="2149574"/>
        <n v="2149576"/>
        <n v="2149580"/>
        <n v="2149582"/>
        <n v="2149588"/>
        <n v="2149602"/>
        <n v="2149604"/>
        <n v="2149606"/>
        <n v="2149608"/>
        <n v="2149612"/>
        <n v="2149618"/>
        <n v="2149622"/>
        <n v="2149631"/>
        <n v="2149633"/>
        <n v="2149641"/>
        <n v="2149645"/>
        <n v="2149647"/>
        <n v="2149649"/>
        <n v="2149651"/>
        <n v="2149653"/>
        <n v="2149656"/>
        <n v="2149659"/>
        <n v="2149661"/>
        <n v="2149666"/>
        <n v="2149671"/>
        <n v="2149675"/>
        <n v="2149677"/>
        <n v="2149681"/>
        <n v="2149683"/>
        <n v="2149691"/>
        <n v="2149693"/>
        <n v="2149695"/>
        <n v="2149697"/>
        <n v="2149701"/>
        <n v="2149703"/>
        <n v="2149705"/>
        <n v="2149707"/>
        <n v="2149721"/>
        <n v="2149723"/>
        <n v="2149725"/>
        <n v="2149731"/>
        <n v="2149733"/>
        <n v="2149735"/>
        <n v="2149737"/>
        <n v="2149750"/>
        <n v="2149765"/>
        <n v="2149771"/>
        <n v="2149773"/>
        <n v="2149826"/>
        <n v="2149861"/>
        <n v="2149865"/>
        <n v="2149874"/>
        <n v="2149899"/>
        <n v="2149901"/>
        <n v="2149903"/>
        <n v="2149905"/>
        <n v="2149945"/>
        <n v="2149965"/>
        <n v="2149972"/>
        <n v="2149978"/>
        <n v="2150012"/>
        <n v="2150021"/>
        <n v="2150023"/>
        <n v="2150025"/>
        <n v="2150027"/>
        <n v="2150041"/>
        <n v="2150049"/>
        <n v="2150051"/>
        <n v="2150059"/>
        <n v="2150063"/>
        <n v="2150071"/>
        <n v="2150075"/>
        <n v="2150081"/>
        <n v="2150083"/>
        <n v="2150086"/>
        <n v="2150092"/>
        <n v="2150094"/>
        <n v="2150101"/>
        <n v="2150107"/>
        <n v="2150109"/>
        <n v="2150111"/>
        <n v="2150118"/>
        <n v="2150125"/>
        <n v="2150127"/>
        <n v="2150129"/>
        <n v="2150131"/>
        <n v="2150133"/>
        <n v="2150135"/>
        <n v="2150137"/>
        <n v="2150139"/>
        <n v="2150141"/>
        <n v="2150146"/>
        <n v="2150148"/>
        <n v="2150150"/>
        <n v="2150152"/>
        <n v="2150154"/>
        <n v="2150156"/>
        <n v="2150158"/>
        <n v="2150191"/>
        <n v="2150193"/>
        <n v="2150197"/>
        <n v="2150199"/>
        <n v="2150201"/>
        <n v="2150203"/>
        <n v="2150205"/>
        <n v="2150207"/>
        <n v="2150209"/>
        <n v="2150211"/>
        <n v="2150213"/>
        <n v="2150215"/>
        <n v="2150221"/>
        <n v="2150223"/>
        <n v="2150225"/>
        <n v="2150227"/>
        <n v="2150244"/>
        <n v="2150250"/>
        <n v="2150252"/>
        <n v="2150254"/>
        <n v="2150282"/>
        <n v="2150286"/>
        <n v="2150288"/>
        <n v="2150290"/>
        <n v="2150292"/>
        <n v="2150294"/>
        <n v="2150296"/>
        <n v="2150298"/>
        <n v="2150300"/>
        <n v="2150302"/>
        <n v="2150306"/>
        <n v="2150308"/>
        <n v="2150310"/>
        <n v="2150334"/>
        <n v="2150336"/>
        <n v="2150342"/>
        <n v="2150345"/>
        <n v="2150347"/>
        <n v="2150349"/>
        <n v="2150351"/>
        <n v="2150356"/>
        <n v="2150358"/>
        <n v="2150360"/>
        <n v="2150362"/>
        <n v="2150364"/>
        <n v="2150366"/>
        <n v="2150368"/>
        <n v="2150372"/>
        <n v="2150374"/>
        <n v="2150376"/>
        <n v="2150378"/>
        <n v="2150380"/>
        <n v="2150385"/>
        <n v="2150397"/>
        <n v="2150405"/>
        <n v="2150407"/>
        <n v="2150411"/>
        <n v="2150413"/>
        <n v="2150429"/>
        <n v="2150432"/>
        <n v="2150434"/>
        <n v="2150436"/>
        <n v="2150438"/>
        <n v="2150440"/>
        <n v="2150442"/>
        <n v="2150444"/>
        <n v="2150448"/>
        <n v="2150450"/>
        <n v="2150452"/>
        <n v="2150454"/>
        <n v="2150456"/>
        <n v="2150458"/>
        <n v="2150464"/>
        <n v="2150466"/>
        <n v="2150468"/>
        <n v="2150470"/>
        <n v="2150472"/>
        <n v="2150478"/>
        <n v="2150489"/>
        <n v="2150495"/>
        <n v="2150497"/>
        <n v="2150524"/>
        <n v="2150530"/>
        <n v="2150532"/>
        <n v="2150553"/>
        <n v="2150560"/>
        <n v="2150568"/>
        <n v="2150571"/>
        <n v="2150590"/>
        <n v="2150595"/>
        <n v="2150599"/>
        <n v="2150604"/>
        <n v="2150606"/>
        <n v="2150608"/>
        <n v="2150618"/>
        <n v="2150620"/>
        <n v="2150622"/>
        <n v="2150624"/>
        <n v="2150626"/>
        <n v="2150638"/>
        <n v="2150642"/>
        <n v="2150672"/>
        <n v="2150679"/>
        <n v="2150681"/>
        <n v="2150683"/>
        <n v="2150686"/>
        <n v="2150690"/>
        <n v="2150692"/>
        <n v="2150718"/>
        <n v="2150724"/>
        <n v="2150728"/>
        <n v="2150736"/>
        <n v="2150740"/>
        <n v="2150746"/>
        <n v="2150759"/>
        <n v="2150771"/>
        <n v="2150802"/>
        <n v="2150805"/>
        <n v="2150809"/>
        <n v="2150813"/>
        <n v="2150824"/>
        <n v="2150847"/>
        <n v="2150854"/>
        <n v="2150868"/>
        <n v="2150870"/>
        <n v="2150878"/>
        <n v="2150885"/>
        <n v="2150887"/>
        <n v="2150889"/>
        <n v="2150891"/>
        <n v="2150893"/>
        <n v="2150895"/>
        <n v="2150897"/>
        <n v="2150901"/>
        <n v="2150903"/>
        <n v="2150905"/>
        <n v="2150909"/>
        <n v="2150913"/>
        <n v="2150915"/>
        <n v="2150917"/>
        <n v="2150919"/>
        <n v="2150925"/>
        <n v="2150937"/>
        <n v="2150941"/>
        <n v="2150943"/>
        <n v="2150945"/>
        <n v="2150948"/>
        <n v="2150950"/>
        <n v="2150952"/>
        <n v="2150954"/>
        <n v="2150956"/>
        <n v="2150958"/>
        <n v="2150961"/>
        <n v="2150963"/>
        <n v="2150966"/>
        <n v="2150968"/>
        <n v="2150972"/>
        <n v="2150977"/>
        <n v="2150979"/>
        <n v="2150983"/>
        <n v="2150985"/>
        <n v="2150987"/>
        <n v="2150989"/>
        <n v="2150992"/>
        <n v="2150994"/>
        <n v="2150996"/>
        <n v="2150999"/>
        <n v="2151001"/>
        <n v="2151003"/>
        <n v="2151006"/>
        <n v="2151012"/>
        <n v="2151020"/>
        <n v="2151034"/>
        <n v="2151037"/>
        <n v="2151044"/>
        <n v="2151048"/>
        <n v="2151050"/>
        <n v="2151054"/>
        <n v="2151056"/>
        <n v="2151058"/>
        <n v="2151060"/>
        <n v="2151062"/>
        <n v="2151064"/>
        <n v="2151066"/>
        <n v="2151068"/>
        <n v="2151070"/>
        <n v="2151072"/>
        <n v="2151074"/>
        <n v="2151076"/>
        <n v="2151078"/>
        <n v="2151080"/>
        <n v="2151082"/>
        <n v="2151084"/>
        <n v="2151086"/>
        <n v="2151088"/>
        <n v="2151090"/>
        <n v="2151092"/>
        <n v="2151094"/>
        <n v="2151096"/>
        <n v="2151098"/>
        <n v="2151100"/>
        <n v="2151102"/>
        <n v="2151106"/>
        <n v="2151108"/>
        <n v="2151114"/>
        <n v="2151123"/>
        <n v="2151126"/>
        <n v="2151129"/>
        <n v="2151132"/>
        <n v="2151134"/>
        <n v="2151136"/>
        <n v="2151138"/>
        <n v="2151140"/>
        <n v="2151146"/>
        <n v="2151148"/>
        <n v="2151152"/>
        <n v="2151154"/>
        <n v="2151158"/>
        <n v="2151160"/>
        <n v="2151162"/>
        <n v="2151164"/>
        <n v="2151167"/>
        <n v="2151180"/>
        <n v="2151184"/>
        <n v="2151190"/>
        <n v="2151194"/>
        <n v="2151196"/>
        <n v="2151198"/>
        <n v="2151200"/>
        <n v="2151202"/>
        <n v="2151204"/>
        <n v="2151206"/>
        <n v="2151208"/>
        <n v="2151210"/>
        <n v="2151212"/>
        <n v="2151215"/>
        <n v="2151219"/>
        <n v="2151225"/>
        <n v="2151227"/>
        <n v="2151231"/>
        <n v="2151233"/>
        <n v="2151240"/>
        <n v="2151242"/>
        <n v="2151246"/>
        <n v="2151248"/>
        <n v="2151250"/>
        <n v="2151252"/>
        <n v="2151254"/>
        <n v="2151256"/>
        <n v="2151265"/>
        <n v="2151269"/>
        <n v="2151271"/>
        <n v="2151273"/>
        <n v="2151279"/>
        <n v="2151281"/>
        <n v="2151299"/>
        <n v="2151303"/>
        <n v="2151308"/>
        <n v="2151316"/>
        <n v="2151324"/>
        <n v="2151326"/>
        <n v="2151329"/>
        <n v="2151332"/>
        <n v="2151340"/>
        <n v="2151357"/>
        <n v="2151359"/>
        <n v="2151361"/>
        <n v="2151363"/>
        <n v="2151365"/>
        <n v="2151367"/>
        <n v="2151371"/>
        <n v="2151375"/>
        <n v="2151379"/>
        <n v="2151381"/>
        <n v="2151383"/>
        <n v="2151385"/>
        <n v="2151387"/>
        <n v="2151391"/>
        <n v="2151393"/>
        <n v="2151395"/>
        <n v="2151397"/>
        <n v="2151399"/>
        <n v="2151403"/>
        <n v="2151405"/>
        <n v="2151409"/>
        <n v="2151413"/>
        <n v="2151415"/>
        <n v="2151417"/>
        <n v="2151419"/>
        <n v="2151421"/>
        <n v="2151423"/>
        <n v="2151425"/>
        <n v="2151427"/>
        <n v="2151429"/>
        <n v="2151431"/>
        <n v="2151433"/>
        <n v="2151435"/>
        <n v="2151437"/>
        <n v="2151695"/>
        <n v="2151707"/>
        <n v="2151710"/>
        <n v="2151714"/>
        <n v="2151716"/>
        <n v="2151718"/>
        <n v="2151720"/>
        <n v="2151722"/>
        <n v="2151724"/>
        <n v="2151726"/>
        <n v="2151728"/>
        <n v="2151730"/>
        <n v="2151732"/>
        <n v="2151734"/>
        <n v="2151736"/>
        <n v="2151738"/>
        <n v="2151740"/>
        <n v="2151742"/>
        <n v="2151744"/>
        <n v="2151746"/>
        <n v="2151748"/>
        <n v="2151750"/>
        <n v="2151752"/>
        <n v="2151754"/>
        <n v="2151756"/>
        <n v="2151758"/>
        <n v="2151760"/>
        <n v="2151762"/>
        <n v="2151764"/>
        <n v="2151766"/>
        <n v="2151768"/>
        <n v="2151770"/>
        <n v="2151772"/>
        <n v="2151774"/>
        <n v="2151776"/>
        <n v="2151778"/>
        <n v="2151780"/>
        <n v="2151782"/>
        <n v="2151786"/>
        <n v="2151788"/>
        <n v="2151790"/>
        <n v="2151792"/>
        <n v="2151794"/>
        <n v="2151796"/>
        <n v="2151798"/>
        <n v="2151800"/>
        <n v="2151802"/>
        <n v="2151804"/>
        <n v="2151808"/>
        <n v="2151810"/>
        <n v="2151813"/>
        <n v="2151815"/>
        <s v=" "/>
        <s v=" VB7732"/>
        <s v="809782/VC0518.1"/>
        <s v="VB3700.1"/>
        <s v="VB3701.1"/>
        <s v="VB3703.1"/>
        <s v="VB3704.1"/>
        <s v="VB7615.1"/>
        <s v="VB7633.1"/>
        <s v="VB7640.1"/>
        <s v="VB7641.1"/>
        <s v="VB7643.1"/>
        <s v="VB7645.1"/>
        <s v="VB7647.1"/>
        <s v="VB7649.1"/>
        <s v="VB7651.1"/>
        <s v="VB7652.1"/>
        <s v="VB7675.1"/>
        <s v="VB7678.1"/>
        <s v="VB7679.1"/>
        <s v="VB7681.1"/>
        <s v="VB7682.1"/>
        <s v="VB7686.1"/>
        <s v="VB7687.1"/>
        <s v="VB7688.1"/>
        <s v="VB7689.1"/>
        <s v="VB7691.1"/>
        <s v="VB7692.1"/>
        <s v="VB7694.1"/>
        <s v="VB7697.1"/>
        <s v="VB7698.1"/>
        <s v="VB7700.1"/>
        <s v="VB7704.1"/>
        <s v="VB7708.1"/>
        <s v="VB7709.1"/>
        <s v="VB7712.1"/>
        <s v="VB7714.1"/>
        <s v="VB7715.1"/>
        <s v="VB7716.1"/>
        <s v="VB7719.1"/>
        <s v="VB7721.1"/>
        <s v="VB7724.1"/>
        <s v="VB7725.1"/>
        <s v="VB7726.1"/>
        <s v="VB7729.1"/>
        <s v="VB7730.1"/>
        <s v="VB7731.1"/>
        <s v="VB7733.1"/>
        <s v="VB7735.1"/>
        <s v="VB7736.1"/>
        <s v="VB7738.1"/>
        <s v="VB7740.1"/>
        <s v="VB7744.1"/>
        <s v="VB7745.1"/>
        <s v="VB7747.1"/>
        <s v="VB7748.1"/>
        <s v="VB7749.1"/>
        <s v="VB7752.1"/>
        <s v="VB7758.1 / 806856"/>
        <s v="VB7760.1"/>
        <s v="VB7761.1"/>
        <s v="VB7762.1"/>
        <s v="VB7766.1"/>
        <s v="VB7767"/>
        <s v="VB7768.1"/>
        <s v="VB7770"/>
        <s v="VB7771.1"/>
        <s v="VB7772"/>
        <s v="VB7774.1"/>
        <s v="VB7775.1"/>
        <s v="VB7776.1"/>
        <s v="VB7777.1"/>
        <s v="VB7783.1"/>
        <s v="VB7784"/>
        <s v="VB7785.1"/>
        <s v="VB7786.1"/>
        <s v="VB7789.1"/>
        <s v="VB7795.1"/>
        <s v="VB7797.1"/>
        <s v="VB7798.1"/>
        <s v="VB7799.1 / 806966"/>
        <s v="VB7801.1"/>
        <s v="VB7802.1"/>
        <s v="VB7803.1"/>
        <s v="VB7804.1"/>
        <s v="VB7805.1"/>
        <s v="VB7807.1"/>
        <s v="VB7808.1"/>
        <s v="VB7809.1"/>
        <s v="VB7810.1"/>
        <s v="VB7813.1"/>
        <s v="VB7814.1"/>
        <s v="VB7815.1"/>
        <s v="VB7816.1"/>
        <s v="VB7817"/>
        <s v="VB7818.1"/>
        <s v="VB7819.1"/>
        <s v="VB7820.1"/>
        <s v="VB7823"/>
        <s v="VB7825.1"/>
        <s v="VB7826.1"/>
        <s v="VB7830.1"/>
        <s v="VB7831.1"/>
        <s v="VB7832.1"/>
        <s v="VB7834.1"/>
        <s v="VB7835.1"/>
        <s v="VB7836.1"/>
        <s v="VB7837.1"/>
        <s v="VB7838.1"/>
        <s v="VB7839.1"/>
        <s v="VB7845.1"/>
        <s v="VB7847.1"/>
        <s v="VB7848.1"/>
        <s v="VB7851.1"/>
        <s v="VB7852.1"/>
        <s v="VB7853.1"/>
        <s v="VB7856.1"/>
        <s v="VB7858.1"/>
        <s v="VB7859.1"/>
        <s v="VB7860.1"/>
        <s v="VB7861.1"/>
        <s v="VB7862.1"/>
        <s v="VB7864.1"/>
        <s v="VB7866.1"/>
        <s v="VB7870.1"/>
        <s v="VB7871.1"/>
        <s v="VB7872.1 / 807147"/>
        <s v="VB7873.1"/>
        <s v="VB7874.1"/>
        <s v="VB7877.1"/>
        <s v="VB7879.1"/>
        <s v="VB7880.1 / 807176"/>
        <s v="VB7882.1"/>
        <s v="VB7884.1 / 807194"/>
        <s v="VB7885.1"/>
        <s v="VB7886.1"/>
        <s v="VB7890.1"/>
        <s v="VB7891.1"/>
        <s v="VB7892.1 / 807223"/>
        <s v="VB7896.1"/>
        <s v="VB7898.1"/>
        <s v="VB7899.1"/>
        <s v="VB7903.1"/>
        <s v="VB7947.1 / 807248"/>
        <s v="VB7950.1 / 807250"/>
        <s v="VB7961.1"/>
        <s v="VB7962.1"/>
        <s v="VB7963.1"/>
        <s v="VB7966.1"/>
        <s v="VB7967.1"/>
        <s v="VB7968.1"/>
        <s v="VB7969.1"/>
        <s v="VB7970.1"/>
        <s v="VB7971.1"/>
        <s v="VB7972.1"/>
        <s v="VB7973.1"/>
        <s v="VB7974.1"/>
        <s v="VB7976.1"/>
        <s v="VB7977.1"/>
        <s v="VB7978.1"/>
        <s v="VB7979.1"/>
        <s v="VB7980.1"/>
        <s v="VB7981.1"/>
        <s v="VB7982.1"/>
        <s v="VB7983.1"/>
        <s v="VB7984.1 / 807329"/>
        <s v="VB7985.1"/>
        <s v="VB7986.1"/>
        <s v="VB7987.1"/>
        <s v="VB7989.1"/>
        <s v="VB7990.1"/>
        <s v="VB7991.1"/>
        <s v="VB7994.1"/>
        <s v="VB7995.1"/>
        <s v="VB7996.1"/>
        <s v="VB7997.1"/>
        <s v="VB7998.1"/>
        <s v="VB7999.1"/>
        <s v="VB8000.1 / 807368"/>
        <s v="VB8004.1"/>
        <s v="VB8005.1"/>
        <s v="VB8007.1"/>
        <s v="VB8008.1"/>
        <s v="VB8010.1"/>
        <s v="VB8011.1"/>
        <s v="VB8012.1"/>
        <s v="VB8015.1"/>
        <s v="VB8016.1"/>
        <s v="VB8017.1"/>
        <s v="VB8019.1"/>
        <s v="VB8020.1"/>
        <s v="VB8021.1"/>
        <s v="VB8022.1"/>
        <s v="VB8025.1"/>
        <s v="VB8028.1"/>
        <s v="VB8030.1 / 807408"/>
        <s v="VB8032.1"/>
        <s v="VB8034.1"/>
        <s v="VB8037.1"/>
        <s v="VB8038.1"/>
        <s v="VB8039.1 / 807435"/>
        <s v="VB8041.1"/>
        <s v="VB8042.1"/>
        <s v="VB8043.1"/>
        <s v="VB8045.1"/>
        <s v="VB8046.1"/>
        <s v="VB8048.1"/>
        <s v="VB8050.1 / 807458"/>
        <s v="VB8051.1"/>
        <s v="VB8052.1"/>
        <s v="VB8053.1"/>
        <s v="VB8054.1"/>
        <s v="VB8055.1"/>
        <s v="VB8056.1 / 807474"/>
        <s v="VB8057.1"/>
        <s v="VB8058.1"/>
        <s v="VB8060.1"/>
        <s v="VB8061.1"/>
        <s v="VB8063.1"/>
        <s v="VB8064.1"/>
        <s v="VB8066.1"/>
        <s v="VB8067.1"/>
        <s v="VB8069.1"/>
        <s v="VB8071.1"/>
        <s v="VB8072.1"/>
        <s v="VB8073.1"/>
        <s v="VB8074.1"/>
        <s v="VB8075.1"/>
        <s v="VB8076.1"/>
        <s v="VB8077.1"/>
        <s v="VB8078.1 / 807524"/>
        <s v="VB8081.1"/>
        <s v="VB8082.1"/>
        <s v="VB8084.1"/>
        <s v="VB8085.1"/>
        <s v="VB8086.1"/>
        <s v="VB8087.1"/>
        <s v="VB8088.1"/>
        <s v="VB8091.1"/>
        <s v="VB8092.1"/>
        <s v="VB8093.1"/>
        <s v="VB8094.1"/>
        <s v="VB8095.1"/>
        <s v="VB8096.1"/>
        <s v="VB8097.1"/>
        <s v="VB8099.1"/>
        <s v="VB8100.1"/>
        <s v="VB8101.1"/>
        <s v="VB8102.1"/>
        <s v="VB8103.1"/>
        <s v="VB8104.1"/>
        <s v="VB8105.1"/>
        <s v="VB8106.1"/>
        <s v="VB8108.1"/>
        <s v="VB8109.1 / 807591"/>
        <s v="VB8110.1"/>
        <s v="VB8111.1"/>
        <s v="VB8112.1"/>
        <s v="VB8115.1"/>
        <s v="VB8116.1"/>
        <s v="VB8117.1"/>
        <s v="VB8118.1"/>
        <s v="VB8119.1"/>
        <s v="VB8121.1"/>
        <s v="VB8122.1"/>
        <s v="VB8123.1"/>
        <s v="VB8124.1 / 807624"/>
        <s v="VB8125.1"/>
        <s v="VB8126.1"/>
        <s v="VB8127.1"/>
        <s v="VB8128.1"/>
        <s v="VB8129.1"/>
        <s v="VB8130.1"/>
        <s v="VB8132.1"/>
        <s v="VB8134.1"/>
        <s v="VB8137.1"/>
        <s v="VB8138.1"/>
        <s v="VB8139.1"/>
        <s v="VB8141.1"/>
        <s v="VB8143.1"/>
        <s v="VB8144.1"/>
        <s v="VB8146.1"/>
        <s v="VB8148.1"/>
        <s v="VB8149.1"/>
        <s v="VB8152.1"/>
        <s v="VB8153.1"/>
        <s v="VB8156.1"/>
        <s v="VB8158.1"/>
        <s v="VB8160.1"/>
        <s v="VB8162.1"/>
        <s v="VB8163.1"/>
        <s v="VB8164.1 / 807686"/>
        <s v="VB8165.1"/>
        <s v="VB8166.1"/>
        <s v="VB8167.1"/>
        <s v="VB8168.1"/>
        <s v="VB8169.1 / 807713"/>
        <s v="VB8170.1"/>
        <s v="VB8171.1"/>
        <s v="VB8173.1"/>
        <s v="VB8174.1"/>
        <s v="VB8175.1"/>
        <s v="VB8180.1 / 807735"/>
        <s v="VB8181.1"/>
        <s v="VB8182.1"/>
        <s v="VB8183.1"/>
        <s v="VB8186.1"/>
        <s v="VB8187.1"/>
        <s v="VB8189.1"/>
        <s v="VB8190.1"/>
        <s v="VB8192.1"/>
        <s v="VB8203.1"/>
        <s v="VB8205.1"/>
        <s v="VB8206.1"/>
        <s v="VB8211.1"/>
        <s v="VB8212.1"/>
        <s v="VB8214.1"/>
        <s v="VB8216.1"/>
        <s v="VB8220.1"/>
        <s v="VB8222.1 / 807823"/>
        <s v="VB8224.1"/>
        <s v="VB8226.1"/>
        <s v="VB8227.1"/>
        <s v="VB8229.1 / 807840"/>
        <s v="VB8230.1"/>
        <s v="VB8232.1"/>
        <s v="VB8234.1"/>
        <s v="VB8236.1"/>
        <s v="VB8237.1"/>
        <s v="VB8238.1"/>
        <s v="VB8240.1"/>
        <s v="VB8242.1 / 807885"/>
        <s v="VB8243.1"/>
        <s v="VB8244.1"/>
        <s v="VB8245.1"/>
        <s v="VB8246.1 / 807906"/>
        <s v="VB8250.1"/>
        <s v="VB8251.1"/>
        <s v="VB8252.1 / 807920"/>
        <s v="VB8255.1 / 807927"/>
        <s v="VB8256.1"/>
        <s v="VB8257.1"/>
        <s v="VB8258.1"/>
        <s v="VB8261.1 / 807945"/>
        <s v="VB8264.1 / 807947"/>
        <s v="VB8265.1 / 807950"/>
        <s v="VB8266.1 / 807952"/>
        <s v="VB8267.1"/>
        <s v="VB8268.1"/>
        <s v="VB8270.1"/>
        <s v="VB8273.1"/>
        <s v="VB8275.1"/>
        <s v="VB8277.1"/>
        <s v="VB8279.1"/>
        <s v="VB8280.1 / 807993"/>
        <s v="VB8281.1"/>
        <s v="VB8283.1"/>
        <s v="VB8285.1"/>
        <s v="VB8286.1"/>
        <s v="VB8288.1"/>
        <s v="VB8291.1"/>
        <s v="VB8292.1"/>
        <s v="VB8295.1"/>
        <s v="VB8304.1"/>
        <s v="VB8306.1"/>
        <s v="VB8307.1"/>
        <s v="VB8308.1"/>
        <s v="VB8311.1"/>
        <s v="VB8313.1"/>
        <s v="VB8317.1"/>
        <s v="VB8318.1"/>
        <s v="VB8326.1"/>
        <s v="VB8328.1"/>
        <s v="VB8330.1"/>
        <s v="VB8332.1"/>
        <s v="VB8333.1 / 808083"/>
        <s v="VB8335.1"/>
        <s v="VB8336.1"/>
        <s v="VB8337.1"/>
        <s v="VB8340.1"/>
        <s v="VB8342.1"/>
        <s v="VB8343.1"/>
        <s v="VB8344.1"/>
        <s v="VB8345.1"/>
        <s v="VB8349.1"/>
        <s v="VB8350.1"/>
        <s v="VB8355.1 / 808129"/>
        <s v="VB8356.1"/>
        <s v="VB8357.1"/>
        <s v="VB8360.1"/>
        <s v="VB8363.1"/>
        <s v="VB8364.1"/>
        <s v="VB8365.1"/>
        <s v="VB8367.1"/>
        <s v="VB8368.1"/>
        <s v="VB8370.1 / 808162"/>
        <s v="VB8371.1"/>
        <s v="VB8372.1"/>
        <s v="VB8373.1"/>
        <s v="VB8374.1"/>
        <s v="VB8378.1"/>
        <s v="VB8383.1"/>
        <s v="VB8384.1"/>
        <s v="VB8385.1"/>
        <s v="VB8386.1 / 808200"/>
        <s v="VB8387.1"/>
        <s v="VB8388.1"/>
        <s v="VB8390.1"/>
        <s v="VB8396.1"/>
        <s v="VB8400.1"/>
        <s v="VB8401.1"/>
        <s v="VB8402.1"/>
        <s v="VB8403.1"/>
        <s v="VB8405.1"/>
        <s v="VB8406.1 / 808238"/>
        <s v="VB8407.1"/>
        <s v="VB8408.1"/>
        <s v="VB8411.1"/>
        <s v="VB8412.1"/>
        <s v="VB8415.1 / 808256"/>
        <s v="VB8416.1"/>
        <s v="VB8417.1 / 808258"/>
        <s v="VB8420.1"/>
        <s v="VB8421.1"/>
        <s v="VB8422.1 / 808269"/>
        <s v="VB8424.1 / 808272"/>
        <s v="VB8425.1"/>
        <s v="VB8432.1"/>
        <s v="VB8433.1"/>
        <s v="VB8434.1"/>
        <s v="VB8435.1"/>
        <s v="VB8438.1"/>
        <s v="VB8439.1"/>
        <s v="VB8442.1 / 808317"/>
        <s v="VB8446.1"/>
        <s v="VB8447.1"/>
        <s v="VB8449.1"/>
        <s v="VB8451.1 / 808333"/>
        <s v="VB8452.1"/>
        <s v="VB8453.1"/>
        <s v="VB8454.1"/>
        <s v="VB8455.1"/>
        <s v="VB8457.1"/>
        <s v="VB8459.1 / 808360"/>
        <s v="VB8460.1"/>
        <s v="VB8461.1"/>
        <s v="VB8462.1"/>
        <s v="VB8463.1 / 808371"/>
        <s v="VB8464.1"/>
        <s v="VB8465.1"/>
        <s v="VB8467.1"/>
        <s v="VB8469.1"/>
        <s v="VB8470.1"/>
        <s v="VB8472.1 / 808391"/>
        <s v="VB8473.1"/>
        <s v="VB8475.1"/>
        <s v="VB8478.1"/>
        <s v="VB8483.1"/>
        <s v="VB8484.1 / 808412"/>
        <s v="VB8485.1"/>
        <s v="VB8486.1 / 808415"/>
        <s v="VB8488.1"/>
        <s v="VB8493.1"/>
        <s v="VB8494.1"/>
        <s v="VB8495.1"/>
        <s v="VB8496.1 / 808439"/>
        <s v="VB8501.1"/>
        <s v="VB8506.1"/>
        <s v="VB8510.1"/>
        <s v="VB8511.1"/>
        <s v="VB8512.1"/>
        <s v="VB8515.1"/>
        <s v="VB8519.1"/>
        <s v="VB8523.1"/>
        <s v="VB8526.1"/>
        <s v="VB8528.1"/>
        <s v="VB8531.1"/>
        <s v="VB8532.1"/>
        <s v="VB8534.1"/>
        <s v="VB8535.1"/>
        <s v="VB8538.1"/>
        <s v="VB8540.1"/>
        <s v="VB8547.1 / 808507"/>
        <s v="VB8550.1"/>
        <s v="VB8551.1"/>
        <s v="VB8553.1"/>
        <s v="VB8554.1"/>
        <s v="VB8555.1"/>
        <s v="VB8556.1"/>
        <s v="VB8557.1"/>
        <s v="VB8558.1"/>
        <s v="VB8560.1"/>
        <s v="VB8561.1"/>
        <s v="VB8562.1"/>
        <s v="VB8566.1"/>
        <s v="VB8568.1"/>
        <s v="VB8570.1"/>
        <s v="VB8572"/>
        <s v="VB8574.1"/>
        <s v="VB8577.1"/>
        <s v="VB8578.1 / 808557"/>
        <s v="VB8579.1 / 808563"/>
        <s v="VB8580.1"/>
        <s v="VB8582.1"/>
        <s v="VB8587.1"/>
        <s v="VB8591.1"/>
        <s v="VB8593.1 / 808590"/>
        <s v="VB8596.1 / 808599"/>
        <s v="VB8600.1"/>
        <s v="VB8604.1"/>
        <s v="VB8606.1"/>
        <s v="VB8613.1"/>
        <s v="VB8617.1"/>
        <s v="VB8618.1"/>
        <s v="VB8620.1"/>
        <s v="VB8623.1"/>
        <s v="VB8624.1"/>
        <s v="VB8626.1"/>
        <s v="VB8627.1"/>
        <s v="VB8631.1 / 808674"/>
        <s v="VB8633.1"/>
        <s v="VB8634.1"/>
        <s v="VB8638.1"/>
        <s v="VB8640.1"/>
        <s v="VB8642.1"/>
        <s v="VB8644.1"/>
        <s v="VB8646.1"/>
        <s v="VB8647.1"/>
        <s v="VB8650.1 / 808721"/>
        <s v="VB8651.1"/>
        <s v="VB8653.1"/>
        <s v="VB8654.1"/>
        <s v="VB8656.1"/>
        <s v="VB8660.1"/>
        <s v="VB8662.1"/>
        <s v="VB8663.1"/>
        <s v="VB8664.1"/>
        <s v="VB8666.1"/>
        <s v="VB8668.1"/>
        <s v="VB8673.1"/>
        <s v="VB8677.1"/>
        <s v="VB8678.1"/>
        <s v="VB8682.1"/>
        <s v="VB8684.1"/>
        <s v="VB8689.1"/>
        <s v="VB8690.1"/>
        <s v="VB8692.1 / 808798"/>
        <s v="VB8694.1"/>
        <s v="VB8695.1"/>
        <s v="VB8697.1 / 808807"/>
        <s v="VB8698.1"/>
        <s v="VB8699.1"/>
        <s v="VB8702.1 / 808819"/>
        <s v="VB8704.1"/>
        <s v="VB8708.1"/>
        <s v="VB8710.1"/>
        <s v="VB8711.1"/>
        <s v="VB8713.1"/>
        <s v="VB8714.1"/>
        <s v="VB8715.1"/>
        <s v="VB8716.1"/>
        <s v="VB8718.1"/>
        <s v="VB8720.1"/>
        <s v="VB8722.1"/>
        <s v="VB8723.1"/>
        <s v="VB8729.1"/>
        <s v="VB8730.1"/>
        <s v="VB8734.1"/>
        <s v="VB8736.1"/>
        <s v="VB8738.1"/>
        <s v="VB8739.1"/>
        <s v="VB8740.1"/>
        <s v="VB8741.1"/>
        <s v="VB8742.1"/>
        <s v="VB8743.1"/>
        <s v="VB8744.1"/>
        <s v="VB8749.1"/>
        <s v="VB8753.1"/>
        <s v="VB8756.1"/>
        <s v="VB8761.1"/>
        <s v="VB8763.1"/>
        <s v="VB8764.1"/>
        <s v="VB8765.1 / 808942"/>
        <s v="VB8766.1 / 808943"/>
        <s v="VB8767.1"/>
        <s v="VB8768.1"/>
        <s v="VB8773.1"/>
        <s v="VB8774.1 / 808962"/>
        <s v="VB8778.1 / 808970"/>
        <s v="VB8782.1 / 808983"/>
        <s v="VB8789.1"/>
        <s v="VB8793.1 / 808998"/>
        <s v="VB8795.1"/>
        <s v="VB8797.1 / 809001"/>
        <s v="VB8798.1"/>
        <s v="VB8799.1"/>
        <s v="VB8800.1"/>
        <s v="VB8801.1"/>
        <s v="VB8802.1"/>
        <s v="VB8804.1"/>
        <s v="VB8806.1"/>
        <s v="VB8807.1 / 809006"/>
        <s v="VB8809.1 / 809013"/>
        <s v="VB8811.1"/>
        <s v="VB8814.1"/>
        <s v="VB8816.1 / 809030"/>
        <s v="VB8818.1"/>
        <s v="VB8823.1 / 809044"/>
        <s v="VB8826.1"/>
        <s v="VB8827.1"/>
        <s v="VB8828.1"/>
        <s v="VB8830.1"/>
        <s v="VB8831.1"/>
        <s v="VB8835.1"/>
        <s v="VB8836.1"/>
        <s v="VB8838.1"/>
        <s v="VB8839.1"/>
        <s v="VB8840.1"/>
        <s v="VB8841.1 / 809063"/>
        <s v="VB8843.1 / 809069"/>
        <s v="VB8846.1"/>
        <s v="VB8849.1 / 809074"/>
        <s v="VB8851.1"/>
        <s v="VB8854.1"/>
        <s v="VB8856.1"/>
        <s v="VB8858.1 / 809096"/>
        <s v="VB8861.1"/>
        <s v="VB8864.1"/>
        <s v="VB8866.1"/>
        <s v="VB8869.1"/>
        <s v="VB8871.1"/>
        <s v="VB8872.1"/>
        <s v="VB8873.1"/>
        <s v="VB8874.1"/>
        <s v="VB8876.1"/>
        <s v="VB8877.1"/>
        <s v="VB8878.1"/>
        <s v="VB8879.1"/>
        <s v="VB8881.1"/>
        <s v="VB8882.1"/>
        <s v="VB8884.1 / 809124"/>
        <s v="VB8885.1 / 809127"/>
        <s v="VB8887.1"/>
        <s v="VB8889.1"/>
        <s v="VB8891.1"/>
        <s v="VB8893.1"/>
        <s v="VB8896.1"/>
        <s v="VB8897.1"/>
        <s v="VB8898.1 / 809134"/>
        <s v="VB8899.1"/>
        <s v="VB8901.1 / 809139"/>
        <s v="VB8904.1"/>
        <s v="VB8906.1"/>
        <s v="VB8908.1"/>
        <s v="VB8910.1"/>
        <s v="VB8914.1"/>
        <s v="VB8916.1"/>
        <s v="VB8920.1"/>
        <s v="VB8921.1"/>
        <s v="VB8929.1"/>
        <s v="VB8932.1"/>
        <s v="VB8936.1"/>
        <s v="VB8940.1"/>
        <s v="VB8941.1"/>
        <s v="VB8942.1 / 809163"/>
        <s v="VB8943.1"/>
        <s v="VB8946.1"/>
        <s v="VB8947.1"/>
        <s v="VB8948.1"/>
        <s v="VB8949.1"/>
        <s v="VB8950.1"/>
        <s v="VB8951.1"/>
        <s v="VB8953.1 / 809169"/>
        <s v="VB8954.1"/>
        <s v="VB8956.1"/>
        <s v="VB8958.1"/>
        <s v="VB8960.1 / 809177"/>
        <s v="VB8964.1"/>
        <s v="VB8966.1"/>
        <s v="VB8967.1"/>
        <s v="VB8968.1"/>
        <s v="VB8969.1"/>
        <s v="VB8975.1"/>
        <s v="VB8976.1"/>
        <s v="VB8977.1"/>
        <s v="VB8978.1"/>
        <s v="VB8979.1"/>
        <s v="VB8981.1"/>
        <s v="VB8982.1 / 809189"/>
        <s v="VB8983.1"/>
        <s v="VB8984.1 / 809193"/>
        <s v="VB8986.1"/>
        <s v="VB8988.1"/>
        <s v="VB8989.1"/>
        <s v="VB8990.1"/>
        <s v="VB8994.1"/>
        <s v="VB8996.1"/>
        <s v="VB9003.1"/>
        <s v="VB9007.1"/>
        <s v="VB9010.1"/>
        <s v="VB9016.1"/>
        <s v="VB9018.1"/>
        <s v="VB9020.1"/>
        <s v="VB9021.1"/>
        <s v="VB9022.1"/>
        <s v="VB9023.1"/>
        <s v="VB9024.1"/>
        <s v="VB9027.1"/>
        <s v="VB9031.1"/>
        <s v="VB9034.1"/>
        <s v="VB9037.1"/>
        <s v="VB9038.1"/>
        <s v="VB9040.1"/>
        <s v="VB9041.1"/>
        <s v="VB9044.1"/>
        <s v="VB9045.1"/>
        <s v="VB9047.1"/>
        <s v="VB9048.1"/>
        <s v="VB9050.1"/>
        <s v="VB9051.1"/>
        <s v="VB9052.1"/>
        <s v="VB9053.1"/>
        <s v="VB9054.1 / 809238"/>
        <s v="VB9055.1"/>
        <s v="VB9059.1"/>
        <s v="VB9061.1"/>
        <s v="VB9062.1"/>
        <s v="VB9063.1"/>
        <s v="VB9064.1"/>
        <s v="VB9067.1"/>
        <s v="VB9068.1"/>
        <s v="VB9070.1"/>
        <s v="VB9073.1"/>
        <s v="VB9074.1"/>
        <s v="VB9075.1"/>
        <s v="VB9076.1"/>
        <s v="VB9077.1"/>
        <s v="VB9078.1"/>
        <s v="VB9079.1"/>
        <s v="VB9081.1"/>
        <s v="VB9082.1"/>
        <s v="VB9083.1"/>
        <s v="VB9084.1"/>
        <s v="VB9085.1"/>
        <s v="VB9086.1"/>
        <s v="VB9087.1"/>
        <s v="VB9089.1"/>
        <s v="VB9090.1"/>
        <s v="VB9091.1"/>
        <s v="VB9093.1"/>
        <s v="VB9094.1"/>
        <s v="VB9097.1"/>
        <s v="VB9101.1"/>
        <s v="VB9102.1"/>
        <s v="VB9104.1"/>
        <s v="VB9105.1"/>
        <s v="VB9107.1"/>
        <s v="VB9111.1"/>
        <s v="VB9112.1"/>
        <s v="VB9113.1"/>
        <s v="VB9115.1"/>
        <s v="VB9117.1"/>
        <s v="VB9119.1 / 809269"/>
        <s v="VB9120.1"/>
        <s v="VB9123.1"/>
        <s v="VB9125.1"/>
        <s v="VB9127.1"/>
        <s v="VB9130.1"/>
        <s v="VB9132.1 / 809274"/>
        <s v="VB9136.1"/>
        <s v="VB9138.1"/>
        <s v="VB9141.1"/>
        <s v="VB9144.1"/>
        <s v="VB9145.1"/>
        <s v="VB9150.1"/>
        <s v="VB9153.1"/>
        <s v="VB9154.1"/>
        <s v="VB9155.1"/>
        <s v="VB9157.1"/>
        <s v="VB9166.1"/>
        <s v="VB9169.1"/>
        <s v="VB9170.1"/>
        <s v="VB9173.1 / 809295"/>
        <s v="VB9174.1 / 809297"/>
        <s v="VB9180.1"/>
        <s v="VB9182.1 / 809303"/>
        <s v="VB9184.1"/>
        <s v="VB9186.1 / 809306"/>
        <s v="VB9191.1"/>
        <s v="VB9193.1 / 809312"/>
        <s v="VB9194.1"/>
        <s v="VB9195.1"/>
        <s v="VB9196.1"/>
        <s v="VB9197.1 / 809316"/>
        <s v="VB9198.1"/>
        <s v="VB9200.1"/>
        <s v="VB9201.1"/>
        <s v="VB9204.1"/>
        <s v="VB9205.1"/>
        <s v="VB9206.1"/>
        <s v="VB9207.1"/>
        <s v="VB9208.1"/>
        <s v="VB9210.1"/>
        <s v="VB9212.1"/>
        <s v="VB9213"/>
        <s v="VB9216.1"/>
        <s v="VB9217.1"/>
        <s v="VB9219.1"/>
        <s v="VB9220.1"/>
        <s v="VB9226.1"/>
        <s v="VB9228.1"/>
        <s v="VB9230.1"/>
        <s v="VB9231.1"/>
        <s v="VB9232.1"/>
        <s v="VB9233.1 / 809324"/>
        <s v="VB9234.1"/>
        <s v="VB9235.1"/>
        <s v="VB9236.1"/>
        <s v="VB9238.1 / 809335"/>
        <s v="VB9239.1"/>
        <s v="VB9240.1"/>
        <s v="VB9244.1"/>
        <s v="VB9247.1"/>
        <s v="VB9248"/>
        <s v="VB9252.1"/>
        <s v="VB9253.1"/>
        <s v="VB9254.1"/>
        <s v="VB9256.1 / 809345"/>
        <s v="VB9257.1 / 809348"/>
        <s v="VB9259.1"/>
        <s v="VB9263.1 / 809350"/>
        <s v="VB9265.1"/>
        <s v="VB9268.1"/>
        <s v="VB9269.1"/>
        <s v="VB9270.1"/>
        <s v="VB9274.1"/>
        <s v="VB9279.1"/>
        <s v="VB9281.1"/>
        <s v="VB9282.1 / 809364"/>
        <s v="VB9283.1"/>
        <s v="VB9284.1"/>
        <s v="VB9289.1"/>
        <s v="VB9293.1"/>
        <s v="VB9295.1"/>
        <s v="VB9296.1"/>
        <s v="VB9298.1"/>
        <s v="VB9299.1"/>
        <s v="VB9300.1"/>
        <s v="VB9301.1"/>
        <s v="VB9302.1"/>
        <s v="VB9303.1"/>
        <s v="VB9304.1"/>
        <s v="VB9305.1"/>
        <s v="VB9307.1"/>
        <s v="VB9309.1 / 809369"/>
        <s v="VB9311.1"/>
        <s v="VB9314.1"/>
        <s v="VB9315.1"/>
        <s v="VB9316.1"/>
        <s v="VB9317.1"/>
        <s v="VB9323.1"/>
        <s v="VB9325.1"/>
        <s v="VB9327.1"/>
        <s v="VB9331.1"/>
        <s v="VB9332.1"/>
        <s v="VB9333.1"/>
        <s v="VB9335.1"/>
        <s v="VB9337.1"/>
        <s v="VB9339.1"/>
        <s v="VB9340.1"/>
        <s v="VB9342.1"/>
        <s v="VB9345.1"/>
        <s v="VB9346.1"/>
        <s v="VB9347.1"/>
        <s v="VB9348.1"/>
        <s v="VB9350.1"/>
        <s v="VB9352.1"/>
        <s v="VB9353.1"/>
        <s v="VB9354.1"/>
        <s v="VB9355.1"/>
        <s v="VB9356.1"/>
        <s v="VB9357.1"/>
        <s v="VB9359.1"/>
        <s v="VB9362.1"/>
        <s v="VB9363.1"/>
        <s v="VB9364.1"/>
        <s v="VB9365.1"/>
        <s v="VB9367.1 / 809387"/>
        <s v="VB9369.1"/>
        <s v="VB9370.1"/>
        <s v="VB9371.1"/>
        <s v="VB9373.1"/>
        <s v="VB9374.1"/>
        <s v="VB9377.1"/>
        <s v="VB9379.1"/>
        <s v="VB9384.1"/>
        <s v="VB9385.1"/>
        <s v="VB9387.1"/>
        <s v="VB9389.1 / 809392"/>
        <s v="VB9393.1"/>
        <s v="VB9395.1"/>
        <s v="VB9402.1"/>
        <s v="VB9404.1"/>
        <s v="VB9406.1"/>
        <s v="VB9408.1"/>
        <s v="VB9410.1"/>
        <s v="VB9411.1"/>
        <s v="VB9413.1"/>
        <s v="VB9414.1"/>
        <s v="VB9415.1"/>
        <s v="VB9417.1"/>
        <s v="VB9418.1"/>
        <s v="VB9420.1"/>
        <s v="VB9421.1"/>
        <s v="VB9422.1"/>
        <s v="VB9423.1"/>
        <s v="VB9424.1"/>
        <s v="VB9425.1"/>
        <s v="VB9426.1"/>
        <s v="VB9427.1"/>
        <s v="VB9428.1"/>
        <s v="VB9433.1"/>
        <s v="VB9436.1"/>
        <s v="VB9437.1"/>
        <s v="VB9438.1"/>
        <s v="VB9444.1"/>
        <s v="VB9448.1"/>
        <s v="VB9450.1 / 809403"/>
        <s v="VB9455.1"/>
        <s v="VB9456.1"/>
        <s v="VB9457.1"/>
        <s v="VB9459.1 / 809407"/>
        <s v="VB9461.1"/>
        <s v="VB9463.1"/>
        <s v="VB9467.1"/>
        <s v="VB9471.1"/>
        <s v="VB9475.1"/>
        <s v="VB9476.1"/>
        <s v="VB9478.1 / 809412"/>
        <s v="VB9479.1"/>
        <s v="VB9480.1"/>
        <s v="VB9482.1"/>
        <s v="VB9483.1"/>
        <s v="VB9485.1"/>
        <s v="VB9486.1"/>
        <s v="VB9488.1"/>
        <s v="VB9491.1"/>
        <s v="VB9494.1 / 809418"/>
        <s v="VB9495.1"/>
        <s v="VB9496.1"/>
        <s v="VB9498.1"/>
        <s v="VB9499.1"/>
        <s v="VB9500.1"/>
        <s v="VB9501.1"/>
        <s v="VB9502.1"/>
        <s v="VB9503.1"/>
        <s v="VB9504.1"/>
        <s v="VB9505.1"/>
        <s v="VB9507.1"/>
        <s v="VB9509.1"/>
        <s v="VB9510.1"/>
        <s v="VB9513.1"/>
        <s v="VB9516.1"/>
        <s v="VB9517.1 / 809428"/>
        <s v="VB9518.1"/>
        <s v="VB9519.1"/>
        <s v="VB9522.1"/>
        <s v="VB9528.1"/>
        <s v="VB9536.1"/>
        <s v="VB9537.1"/>
        <s v="VB9541.1"/>
        <s v="VB9543.1"/>
        <s v="VB9546.1"/>
        <s v="VB9547.1"/>
        <s v="VB9550.1"/>
        <s v="VB9553.1"/>
        <s v="VB9557.1"/>
        <s v="VB9558.1"/>
        <s v="VB9559.1"/>
        <s v="VB9562.1"/>
        <s v="VB9565.1 / 809440"/>
        <s v="VB9569.1"/>
        <s v="VB9571.1"/>
        <s v="VB9573.1"/>
        <s v="VB9574.1"/>
        <s v="VB9576.1"/>
        <s v="VB9578.1 / 809445"/>
        <s v="VB9585.1"/>
        <s v="VB9586.1"/>
        <s v="VB9588.1"/>
        <s v="VB9589.1"/>
        <s v="VB9590.1"/>
        <s v="VB9592.1"/>
        <s v="VB9598.1"/>
        <s v="VB9599.1"/>
        <s v="VB9606.1 / 809456"/>
        <s v="VB9607.1"/>
        <s v="VB9619.1"/>
        <s v="VB9632.1"/>
        <s v="VB9637.1"/>
        <s v="VB9644.1"/>
        <s v="VB9647.1"/>
        <s v="VB9653.1"/>
        <s v="VB9654.1"/>
        <s v="VB9655.1"/>
        <s v="VB9657.1"/>
        <s v="VB9661.1"/>
        <s v="VB9663.1"/>
        <s v="VB9670.1"/>
        <s v="VB9672.1"/>
        <s v="VB9675.1"/>
        <s v="VB9676.1"/>
        <s v="VB9678.1"/>
        <s v="VB9681.1 / 809476"/>
        <s v="VB9688.1"/>
        <s v="VB9693.1"/>
        <s v="VB9694.1"/>
        <s v="VB9698.1"/>
        <s v="VB9703.1"/>
        <s v="VB9705.1 / 809490"/>
        <s v="VB9708.1 / 809492"/>
        <s v="VB9709.1"/>
        <s v="VB9710.1"/>
        <s v="VB9711.1"/>
        <s v="VB9712.1"/>
        <s v="VB9715.1"/>
        <s v="VB9716.1 / 809495"/>
        <s v="VB9721.1"/>
        <s v="VB9722.1"/>
        <s v="VB9724.1"/>
        <s v="VB9725.1"/>
        <s v="VB9728.1"/>
        <s v="VB9729.1"/>
        <s v="VB9731.1"/>
        <s v="VB9734.1"/>
        <s v="VB9735.1"/>
        <s v="VB9736.1"/>
        <s v="VB9737.1"/>
        <s v="VB9740.1"/>
        <s v="VB9741.1"/>
        <s v="VB9744.1"/>
        <s v="VB9746.1"/>
        <s v="VB9752.1"/>
        <s v="VB9756.1"/>
        <s v="VB9757.1"/>
        <s v="VB9762.1"/>
        <s v="VB9763.1"/>
        <s v="VB9764.1 / 809505"/>
        <s v="VB9768.1"/>
        <s v="VB9770.1"/>
        <s v="VB9772.1"/>
        <s v="VB9773.1"/>
        <s v="VB9775.1 / 809510"/>
        <s v="VB9776.1"/>
        <s v="VB9777.1"/>
        <s v="VB9780.1 / 809516"/>
        <s v="VB9782.1"/>
        <s v="VB9793.1"/>
        <s v="VB9795.1"/>
        <s v="VB9799.1"/>
        <s v="VB9800.1 / 809523"/>
        <s v="VB9803.1"/>
        <s v="VB9804.1"/>
        <s v="VB9805.1"/>
        <s v="VB9806.1 / 809527"/>
        <s v="VB9810.1"/>
        <s v="VB9812.1"/>
        <s v="VB9813.1"/>
        <s v="VB9815.1"/>
        <s v="VB9817.1"/>
        <s v="VB9819.1"/>
        <s v="VB9820.1"/>
        <s v="VB9825.1"/>
        <s v="VB9826.1"/>
        <s v="VB9829.1"/>
        <s v="VB9831.1"/>
        <s v="VB9832.1 / 809537"/>
        <s v="VB9835.1"/>
        <s v="VB9839.1"/>
        <s v="VB9842.1 / 809541"/>
        <s v="VB9845.1"/>
        <s v="VB9848.1"/>
        <s v="VB9855.1"/>
        <s v="VB9857.1 / 809544"/>
        <s v="VB9858.1"/>
        <s v="VB9859.1"/>
        <s v="VB9862.1"/>
        <s v="VB9864.1"/>
        <s v="VB9866.1"/>
        <s v="VB9867.1"/>
        <s v="VB9872.1"/>
        <s v="VB9873.1"/>
        <s v="VB9881.1"/>
        <s v="VB9882.1"/>
        <s v="VB9883.1"/>
        <s v="VB9887.1"/>
        <s v="VB9888.1"/>
        <s v="VB9893.1"/>
        <s v="VB9896.1"/>
        <s v="VB9900.1"/>
        <s v="VB9903.1 / 809554"/>
        <s v="VB9905.1 / 809556"/>
        <s v="VB9909.1 / 809559"/>
        <s v="VB9910.1"/>
        <s v="VB9915.1"/>
        <s v="VB9925.1"/>
        <s v="VB9928.1"/>
        <s v="VB9929.1"/>
        <s v="VB9930.1"/>
        <s v="VB9931.1"/>
        <s v="VB9932.1"/>
        <s v="VB9936.1"/>
        <s v="VB9938.1"/>
        <s v="VB9939.1 / 809567"/>
        <s v="VB9942.1"/>
        <s v="VB9943.1"/>
        <s v="VB9944.1"/>
        <s v="VB9946.1"/>
        <s v="VB9949.1"/>
        <s v="VB9952.1"/>
        <s v="VB9955.1"/>
        <s v="VB9956.1"/>
        <s v="VB9957.1"/>
        <s v="VB9959.1 / 809573"/>
        <s v="VB9962.1"/>
        <s v="VB9963.1"/>
        <s v="VB9965.1 / 809576"/>
        <s v="VB9971.1 / 809579"/>
        <s v="VB9972.1"/>
        <s v="VB9973.1"/>
        <s v="VB9974.1"/>
        <s v="VB9976.1"/>
        <s v="VB9977.1"/>
        <s v="VB9978.1"/>
        <s v="VB9979.1"/>
        <s v="VB9980.1"/>
        <s v="VB9981.1"/>
        <s v="VB9985.1"/>
        <s v="VB9987.1"/>
        <s v="VB9988.1"/>
        <s v="VB9991.1"/>
        <s v="VB9993.1 / 809589"/>
        <s v="VB9998.1 / 809594"/>
        <s v="VC0006.1"/>
        <s v="VC0008.1 / 809597"/>
        <s v="VC0009.1"/>
        <s v="VC0012.1"/>
        <s v="VC0014.1"/>
        <s v="VC0015.1"/>
        <s v="VC0016.1"/>
        <s v="VC0018.1"/>
        <s v="VC0020.1"/>
        <s v="VC0021.1 / 809613"/>
        <s v="VC0022.1"/>
        <s v="VC0024.1 / 809615"/>
        <s v="VC0025.1"/>
        <s v="VC0026.1"/>
        <s v="VC0027.1"/>
        <s v="VC0031.1"/>
        <s v="VC0033.1"/>
        <s v="VC0034.1"/>
        <s v="VC0037.1"/>
        <s v="VC0039.1"/>
        <s v="VC0042.1"/>
        <s v="VC0044.1 / 809626"/>
        <s v="VC0046.1"/>
        <s v="VC0049.1"/>
        <s v="VC0050.1"/>
        <s v="VC0051.1"/>
        <s v="VC0052.1"/>
        <s v="VC0055.1 / 809634"/>
        <s v="VC0057.1"/>
        <s v="VC0060.1"/>
        <s v="VC0065.1"/>
        <s v="VC0067.1"/>
        <s v="VC0068.1"/>
        <s v="VC0069.1"/>
        <s v="VC0070.1"/>
        <s v="VC0071.1"/>
        <s v="VC0073.1"/>
        <s v="VC0074.1"/>
        <s v="VC0075.1"/>
        <s v="VC0078.1"/>
        <s v="VC0080.1 / 809651"/>
        <s v="VC0081.1"/>
        <s v="VC0082.1"/>
        <s v="VC0085.1"/>
        <s v="VC0087.1"/>
        <s v="VC0089.1"/>
        <s v="VC0090.1"/>
        <s v="VC0091.1"/>
        <s v="VC0092.1"/>
        <s v="VC0101.1"/>
        <s v="VC0102.1"/>
        <s v="VC0104.1"/>
        <s v="VC0106.1"/>
        <s v="VC0107.1"/>
        <s v="VC0111.1"/>
        <s v="VC0116.1"/>
        <s v="VC0117.1"/>
        <s v="VC0122.1"/>
        <s v="VC0125.1"/>
        <s v="VC0126.1"/>
        <s v="VC0127.1"/>
        <s v="VC0129.1"/>
        <s v="VC0130.1"/>
        <s v="VC0132.1"/>
        <s v="VC0136.1 / 809667"/>
        <s v="VC0137.1"/>
        <s v="VC0141.1"/>
        <s v="VC0145.1"/>
        <s v="VC0147.1"/>
        <s v="VC0148.1"/>
        <s v="VC0149.1"/>
        <s v="VC0150.1"/>
        <s v="VC0153.1"/>
        <s v="VC0154.1"/>
        <s v="VC0159.1"/>
        <s v="VC0162.1 / 809682"/>
        <s v="VC0163.1"/>
        <s v="VC0168.1"/>
        <s v="VC0170.1"/>
        <s v="VC0172.1"/>
        <s v="VC0174.1"/>
        <s v="VC0178.1"/>
        <s v="VC0183.1"/>
        <s v="VC0186.1"/>
        <s v="VC0188.1"/>
        <s v="VC0190.1"/>
        <s v="VC0191.1 / 809695"/>
        <s v="VC0192.1"/>
        <s v="VC0194.1"/>
        <s v="VC0196.1"/>
        <s v="VC0198.1"/>
        <s v="VC0202.1"/>
        <s v="VC0204.1"/>
        <s v="VC0206.1"/>
        <s v="VC0207.1"/>
        <s v="VC0208.1"/>
        <s v="VC0209.1"/>
        <s v="VC0210.1"/>
        <s v="VC0217.1"/>
        <s v="VC0218.1"/>
        <s v="VC0219.1"/>
        <s v="VC0220.1"/>
        <s v="VC0221.1"/>
        <s v="VC0223.1"/>
        <s v="VC0224.1"/>
        <s v="VC0225.1"/>
        <s v="VC0231.1"/>
        <s v="VC0233.1 / 809709"/>
        <s v="VC0235.1"/>
        <s v="VC0237.1"/>
        <s v="VC0241.1"/>
        <s v="VC0243.1"/>
        <s v="VC0244.1"/>
        <s v="VC0245.1"/>
        <s v="VC0256.1"/>
        <s v="VC0257.1"/>
        <s v="VC0258.1"/>
        <s v="VC0260.1"/>
        <s v="VC0261.1"/>
        <s v="VC0262.1"/>
        <s v="VC0263.1"/>
        <s v="VC0266.1"/>
        <s v="VC0267.1"/>
        <s v="VC0270.1"/>
        <s v="VC0276.1"/>
        <s v="VC0281.1"/>
        <s v="VC0284.1"/>
        <s v="VC0285.1"/>
        <s v="VC0286.1"/>
        <s v="VC0287.1"/>
        <s v="VC0288.1"/>
        <s v="VC0294.1"/>
        <s v="VC0298.1"/>
        <s v="VC0300.1"/>
        <s v="VC0301.1"/>
        <s v="VC0303.1"/>
        <s v="VC0311.1"/>
        <s v="VC0312.1"/>
        <s v="VC0314.1"/>
        <s v="VC0315.1"/>
        <s v="VC0317.1"/>
        <s v="VC0318.1"/>
        <s v="VC0319.1"/>
        <s v="VC0320.1"/>
        <s v="VC0322.1"/>
        <s v="VC0324.1"/>
        <s v="VC0329.1"/>
        <s v="VC0330.1"/>
        <s v="VC0332.1"/>
        <s v="VC0337.1"/>
        <s v="VC0340.1 / 809737"/>
        <s v="VC0342.1"/>
        <s v="VC0343.1"/>
        <s v="VC0344.1"/>
        <s v="VC0345.1"/>
        <s v="VC0346.1"/>
        <s v="VC0347.1"/>
        <s v="VC0348.1"/>
        <s v="VC0355.1"/>
        <s v="VC0358.1 / 809743"/>
        <s v="VC0359.1"/>
        <s v="VC0362.1"/>
        <s v="VC0366.1"/>
        <s v="VC0370.1"/>
        <s v="VC0371.1"/>
        <s v="VC0372.1"/>
        <s v="VC0375.1"/>
        <s v="VC0378.1 / 809748"/>
        <s v="VC0381.1"/>
        <s v="VC0382.1 / 809750"/>
        <s v="VC0395.1 / 809753"/>
        <s v="VC0401.1"/>
        <s v="VC0404.1"/>
        <s v="VC0405.1 / 809757"/>
        <s v="VC0415.1"/>
        <s v="VC0416.1 / 809759"/>
        <s v="VC0421.1 / 809761"/>
        <s v="VC0424.1"/>
        <s v="VC0436.1"/>
        <s v="VC0438.1"/>
        <s v="VC0465.1"/>
        <s v="VC0467.1 / 809767"/>
        <s v="VC0468.1"/>
        <s v="VC0475.1"/>
        <s v="VC0481.1"/>
        <s v="VC0482.1"/>
        <s v="VC0483.1"/>
        <s v="VC0484.1"/>
        <s v="VC0487.1"/>
        <s v="VC0489.1"/>
        <s v="VC0491.1"/>
        <s v="VC0492.1"/>
        <s v="VC0493.1 / 809771"/>
        <s v="VC0494.1"/>
        <s v="VC0496.1"/>
        <s v="VC0497.1"/>
        <s v="VC0498.1"/>
        <s v="VC0501.1 / 809773"/>
        <s v="VC0502.1"/>
        <s v="VC0511.1"/>
        <s v="VC0525.1"/>
        <s v="VC0526.1 / 809787"/>
        <s v="VC0529.1"/>
        <s v="VC0530.1"/>
        <s v="VC0531.1"/>
        <s v="VC0542.1"/>
        <s v="VC0545.1"/>
        <s v="VC0553.1"/>
        <s v="VC0567.1"/>
        <s v="VC0577.1"/>
        <s v="VC0579.1"/>
        <s v="VC0588.1"/>
        <s v="VC0591.1"/>
        <s v="VC0597.1"/>
        <s v="VC0631.1 / 809816"/>
        <s v="VC0639.1"/>
        <s v="VC0653.1"/>
        <s v="VC0654.1"/>
        <s v="VC0657.1"/>
        <s v="VC0660.1"/>
        <s v="VC0666.1"/>
        <s v="VC0670.1"/>
        <s v="VC0671.1"/>
        <s v="VC0673.1"/>
        <s v="VC0674.1"/>
        <s v="VC0679.1"/>
        <s v="VC0681.1"/>
        <s v="VC0682.1"/>
        <s v="VC0688.1 / 809839"/>
        <s v="VC0704.1"/>
        <s v="VC0711.1"/>
        <s v="VC0714.1"/>
        <s v="VC0715.1 / 809845"/>
        <s v="VC0717.1"/>
        <s v="VC0719.1"/>
        <s v="VC0721.1"/>
        <s v="VC0723.1"/>
        <s v="VC0724.1 / 809850"/>
        <s v="VC0728.1 / 809855"/>
        <s v="VC0739.1"/>
        <s v="VC0740.1"/>
        <s v="VC0743.1"/>
        <s v="VC0765.1"/>
        <s v="VC0767.1"/>
        <s v="VC0778.1"/>
        <s v="VC0788.1"/>
        <s v="VC0797.1"/>
        <s v="VC0806.1"/>
        <s v="VC0810.1"/>
        <s v="VC0818.1"/>
        <s v="VC0822.1"/>
        <s v="VC0831.1"/>
        <s v="VC0837.1"/>
        <s v="VC0852.1"/>
        <s v="VC0858.1"/>
        <s v="VC0871.1"/>
        <s v="VC0898.1"/>
        <s v="VC0914.1"/>
        <s v="VC0920.1"/>
        <s v="VC0951.1"/>
        <s v="VC0962.1"/>
        <s v="VC0965.1"/>
        <s v="VC0972.1"/>
        <s v="VC0977.1"/>
        <s v="VC0980.1"/>
        <s v="VC0988.1 / 809916"/>
        <s v="VC0989.1"/>
        <s v="VC0990.1"/>
        <s v="VC0992.1 / 809919"/>
        <s v="VC0993.1"/>
        <s v="VC0994.1"/>
        <s v="VC0998.1 / 809930"/>
        <s v="VC0999.1"/>
        <s v="VC1096.1"/>
        <s v="VC1097.1 / 809935"/>
        <s v="VC1098.1 / 809942"/>
        <s v="VC1099.1 / 809944"/>
        <s v="VC1100.1"/>
        <s v="VC1101.1 / 809946"/>
        <s v="VC1103.1 / 809953"/>
        <s v="VC1104.1 / 809955"/>
        <s v="VC1105.1"/>
        <s v="VC1106.1"/>
        <s v="VC1109.1"/>
        <s v="VC1110.1"/>
        <s v="VC1112.1"/>
        <s v="VC1113.1"/>
        <s v="VC1117.1"/>
        <s v="VC1137.1"/>
        <s v="VC1145.1 / 809972"/>
        <s v="VC1148.1 / 809974"/>
        <s v="VC1156.1 / 809978"/>
        <s v="VC1166.1 / 809982"/>
        <s v="VC1180.1"/>
        <s v="VC1181.1"/>
        <s v="VC1182.1 / 809988"/>
        <s v="VC1192.1"/>
        <s v="VC1195.1"/>
        <s v="VC1199.1"/>
        <s v="VC1201.1"/>
        <s v="VC1202.1 / 809996"/>
        <s v="VC1209.1"/>
        <s v="VC1211.1"/>
        <s v="VC1214.1"/>
        <s v="VC1218.1"/>
        <s v="VC1259.1"/>
        <s v="VC1262.1"/>
        <s v="VC1264.1"/>
        <s v="VC1265.1"/>
        <s v="VC1266.1"/>
        <s v="VC1307.1"/>
        <s v="VC1456"/>
        <m/>
      </sharedItems>
    </cacheField>
    <cacheField name="Begin Date" numFmtId="0">
      <sharedItems containsNonDate="0" containsDate="1" containsString="0" containsBlank="1" minDate="2001-05-24T21:00:00" maxDate="2003-04-01T00:00:00" count="83">
        <d v="2001-05-24T21:00:00"/>
        <d v="2001-05-25T21:00:00"/>
        <d v="2001-05-26T00:00:00"/>
        <d v="2001-05-26T21:00:00"/>
        <d v="2001-05-27T21:00:00"/>
        <d v="2001-05-28T21:00:00"/>
        <d v="2001-05-29T00:00:00"/>
        <d v="2001-05-29T21:00:00"/>
        <d v="2001-06-01T00:00:00"/>
        <d v="2001-06-01T09:47:00"/>
        <d v="2001-06-01T09:50:00"/>
        <d v="2001-06-01T11:44:00"/>
        <d v="2001-06-01T14:12:00"/>
        <d v="2001-06-01T14:16:00"/>
        <d v="2001-06-01T14:25:00"/>
        <d v="2001-06-01T17:03:00"/>
        <d v="2001-06-01T17:11:00"/>
        <d v="2001-06-01T21:00:00"/>
        <d v="2001-06-01T21:59:00"/>
        <d v="2001-06-04T21:00:00"/>
        <d v="2001-06-20T00:00:00"/>
        <d v="2001-06-20T15:32:00"/>
        <d v="2001-07-01T00:00:00"/>
        <d v="2001-07-01T14:12:00"/>
        <d v="2001-07-01T14:16:00"/>
        <d v="2001-07-01T14:25:00"/>
        <d v="2001-07-01T17:11:00"/>
        <d v="2001-07-01T21:00:00"/>
        <d v="2001-07-18T00:00:00"/>
        <d v="2001-07-18T15:32:00"/>
        <d v="2001-07-18T21:00:00"/>
        <d v="2001-08-01T00:00:00"/>
        <d v="2001-08-01T21:00:00"/>
        <d v="2001-08-15T00:00:00"/>
        <d v="2001-08-15T15:32:00"/>
        <d v="2001-08-27T00:00:00"/>
        <d v="2001-09-01T00:00:00"/>
        <d v="2001-09-01T14:12:00"/>
        <d v="2001-09-01T14:16:00"/>
        <d v="2001-09-01T14:25:00"/>
        <d v="2001-09-01T17:03:00"/>
        <d v="2001-09-01T17:11:00"/>
        <d v="2001-09-01T21:00:00"/>
        <d v="2001-10-01T00:00:00"/>
        <d v="2001-10-01T14:12:00"/>
        <d v="2001-10-01T14:16:00"/>
        <d v="2001-10-01T17:11:00"/>
        <d v="2001-10-01T21:00:00"/>
        <d v="2001-10-01T21:59:00"/>
        <d v="2001-11-01T00:00:00"/>
        <d v="2002-01-01T00:00:00"/>
        <d v="2002-01-01T14:16:00"/>
        <d v="2002-01-01T14:25:00"/>
        <d v="2002-01-01T17:11:00"/>
        <d v="2002-01-01T21:00:00"/>
        <d v="2002-03-01T00:00:00"/>
        <d v="2002-03-01T14:12:00"/>
        <d v="2002-03-01T14:25:00"/>
        <d v="2002-03-01T21:00:00"/>
        <d v="2002-04-01T00:00:00"/>
        <d v="2002-05-01T14:12:00"/>
        <d v="2002-05-01T17:11:00"/>
        <d v="2002-05-01T21:00:00"/>
        <d v="2002-06-01T14:12:00"/>
        <d v="2002-06-01T17:11:00"/>
        <d v="2002-06-01T21:00:00"/>
        <d v="2002-07-01T00:00:00"/>
        <d v="2002-07-01T14:12:00"/>
        <d v="2002-07-01T16:50:00"/>
        <d v="2002-07-01T17:11:00"/>
        <d v="2002-09-01T00:00:00"/>
        <d v="2002-09-01T14:12:00"/>
        <d v="2002-09-01T21:00:00"/>
        <d v="2002-10-01T00:00:00"/>
        <d v="2002-10-01T16:50:00"/>
        <d v="2002-10-01T17:11:00"/>
        <d v="2002-10-01T21:00:00"/>
        <d v="2003-01-01T00:00:00"/>
        <d v="2003-01-01T14:16:00"/>
        <d v="2003-01-01T21:00:00"/>
        <d v="2003-03-31T00:00:00"/>
        <d v="2003-04-01T00:00:0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">
  <r>
    <x v="0"/>
    <x v="4"/>
    <x v="0"/>
    <x v="0"/>
    <x v="4"/>
    <x v="4"/>
    <x v="3"/>
    <x v="3"/>
    <x v="4"/>
    <x v="0"/>
    <x v="0"/>
    <x v="0"/>
    <x v="0"/>
    <x v="7"/>
    <x v="0"/>
    <x v="1"/>
    <x v="0"/>
    <x v="0"/>
    <x v="0"/>
    <x v="1"/>
  </r>
  <r>
    <x v="0"/>
    <x v="5"/>
    <x v="0"/>
    <x v="1"/>
    <x v="2"/>
    <x v="0"/>
    <x v="4"/>
    <x v="4"/>
    <x v="3"/>
    <x v="0"/>
    <x v="0"/>
    <x v="0"/>
    <x v="5"/>
    <x v="1"/>
    <x v="0"/>
    <x v="3"/>
    <x v="0"/>
    <x v="7"/>
    <x v="0"/>
    <x v="3"/>
  </r>
  <r>
    <x v="0"/>
    <x v="12"/>
    <x v="0"/>
    <x v="1"/>
    <x v="3"/>
    <x v="2"/>
    <x v="1"/>
    <x v="0"/>
    <x v="0"/>
    <x v="0"/>
    <x v="0"/>
    <x v="0"/>
    <x v="0"/>
    <x v="10"/>
    <x v="0"/>
    <x v="0"/>
    <x v="0"/>
    <x v="5"/>
    <x v="0"/>
    <x v="0"/>
  </r>
  <r>
    <x v="0"/>
    <x v="9"/>
    <x v="0"/>
    <x v="1"/>
    <x v="1"/>
    <x v="6"/>
    <x v="4"/>
    <x v="4"/>
    <x v="3"/>
    <x v="0"/>
    <x v="0"/>
    <x v="0"/>
    <x v="4"/>
    <x v="6"/>
    <x v="0"/>
    <x v="1"/>
    <x v="0"/>
    <x v="4"/>
    <x v="0"/>
    <x v="2"/>
  </r>
  <r>
    <x v="0"/>
    <x v="8"/>
    <x v="0"/>
    <x v="1"/>
    <x v="3"/>
    <x v="2"/>
    <x v="2"/>
    <x v="1"/>
    <x v="1"/>
    <x v="0"/>
    <x v="0"/>
    <x v="0"/>
    <x v="3"/>
    <x v="8"/>
    <x v="0"/>
    <x v="1"/>
    <x v="0"/>
    <x v="6"/>
    <x v="0"/>
    <x v="0"/>
  </r>
  <r>
    <x v="0"/>
    <x v="2"/>
    <x v="0"/>
    <x v="1"/>
    <x v="3"/>
    <x v="2"/>
    <x v="1"/>
    <x v="0"/>
    <x v="0"/>
    <x v="0"/>
    <x v="0"/>
    <x v="0"/>
    <x v="2"/>
    <x v="9"/>
    <x v="0"/>
    <x v="0"/>
    <x v="0"/>
    <x v="5"/>
    <x v="0"/>
    <x v="0"/>
  </r>
  <r>
    <x v="0"/>
    <x v="3"/>
    <x v="0"/>
    <x v="0"/>
    <x v="5"/>
    <x v="3"/>
    <x v="0"/>
    <x v="2"/>
    <x v="2"/>
    <x v="0"/>
    <x v="0"/>
    <x v="0"/>
    <x v="0"/>
    <x v="0"/>
    <x v="0"/>
    <x v="3"/>
    <x v="0"/>
    <x v="3"/>
    <x v="0"/>
    <x v="3"/>
  </r>
  <r>
    <x v="0"/>
    <x v="7"/>
    <x v="0"/>
    <x v="0"/>
    <x v="5"/>
    <x v="3"/>
    <x v="0"/>
    <x v="2"/>
    <x v="2"/>
    <x v="0"/>
    <x v="0"/>
    <x v="0"/>
    <x v="0"/>
    <x v="0"/>
    <x v="0"/>
    <x v="1"/>
    <x v="0"/>
    <x v="1"/>
    <x v="0"/>
    <x v="3"/>
  </r>
  <r>
    <x v="0"/>
    <x v="6"/>
    <x v="0"/>
    <x v="1"/>
    <x v="0"/>
    <x v="3"/>
    <x v="0"/>
    <x v="2"/>
    <x v="2"/>
    <x v="0"/>
    <x v="0"/>
    <x v="0"/>
    <x v="0"/>
    <x v="1"/>
    <x v="0"/>
    <x v="2"/>
    <x v="0"/>
    <x v="2"/>
    <x v="0"/>
    <x v="3"/>
  </r>
  <r>
    <x v="0"/>
    <x v="10"/>
    <x v="0"/>
    <x v="1"/>
    <x v="1"/>
    <x v="1"/>
    <x v="4"/>
    <x v="4"/>
    <x v="3"/>
    <x v="0"/>
    <x v="0"/>
    <x v="0"/>
    <x v="4"/>
    <x v="2"/>
    <x v="0"/>
    <x v="1"/>
    <x v="0"/>
    <x v="4"/>
    <x v="0"/>
    <x v="2"/>
  </r>
  <r>
    <x v="0"/>
    <x v="11"/>
    <x v="0"/>
    <x v="1"/>
    <x v="1"/>
    <x v="5"/>
    <x v="4"/>
    <x v="4"/>
    <x v="3"/>
    <x v="0"/>
    <x v="0"/>
    <x v="0"/>
    <x v="4"/>
    <x v="5"/>
    <x v="0"/>
    <x v="1"/>
    <x v="0"/>
    <x v="4"/>
    <x v="0"/>
    <x v="2"/>
  </r>
  <r>
    <x v="0"/>
    <x v="1"/>
    <x v="0"/>
    <x v="1"/>
    <x v="1"/>
    <x v="5"/>
    <x v="4"/>
    <x v="4"/>
    <x v="3"/>
    <x v="0"/>
    <x v="0"/>
    <x v="0"/>
    <x v="1"/>
    <x v="4"/>
    <x v="0"/>
    <x v="1"/>
    <x v="0"/>
    <x v="4"/>
    <x v="0"/>
    <x v="2"/>
  </r>
  <r>
    <x v="0"/>
    <x v="0"/>
    <x v="0"/>
    <x v="1"/>
    <x v="1"/>
    <x v="5"/>
    <x v="4"/>
    <x v="4"/>
    <x v="3"/>
    <x v="0"/>
    <x v="0"/>
    <x v="0"/>
    <x v="1"/>
    <x v="3"/>
    <x v="0"/>
    <x v="1"/>
    <x v="0"/>
    <x v="4"/>
    <x v="0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">
  <r>
    <x v="0"/>
    <x v="2"/>
    <x v="0"/>
    <x v="1"/>
    <x v="0"/>
    <x v="1"/>
    <x v="3"/>
    <x v="3"/>
    <x v="3"/>
    <x v="0"/>
    <x v="0"/>
    <x v="0"/>
    <x v="0"/>
    <x v="4"/>
    <x v="0"/>
    <x v="0"/>
    <x v="0"/>
    <x v="1"/>
    <x v="0"/>
    <x v="2"/>
  </r>
  <r>
    <x v="0"/>
    <x v="0"/>
    <x v="0"/>
    <x v="1"/>
    <x v="1"/>
    <x v="3"/>
    <x v="2"/>
    <x v="2"/>
    <x v="2"/>
    <x v="0"/>
    <x v="0"/>
    <x v="0"/>
    <x v="1"/>
    <x v="0"/>
    <x v="0"/>
    <x v="1"/>
    <x v="0"/>
    <x v="0"/>
    <x v="0"/>
    <x v="0"/>
  </r>
  <r>
    <x v="0"/>
    <x v="3"/>
    <x v="0"/>
    <x v="0"/>
    <x v="0"/>
    <x v="2"/>
    <x v="3"/>
    <x v="3"/>
    <x v="3"/>
    <x v="0"/>
    <x v="0"/>
    <x v="0"/>
    <x v="1"/>
    <x v="2"/>
    <x v="0"/>
    <x v="0"/>
    <x v="0"/>
    <x v="1"/>
    <x v="0"/>
    <x v="2"/>
  </r>
  <r>
    <x v="0"/>
    <x v="1"/>
    <x v="0"/>
    <x v="1"/>
    <x v="0"/>
    <x v="2"/>
    <x v="0"/>
    <x v="1"/>
    <x v="1"/>
    <x v="0"/>
    <x v="0"/>
    <x v="0"/>
    <x v="1"/>
    <x v="3"/>
    <x v="0"/>
    <x v="0"/>
    <x v="0"/>
    <x v="2"/>
    <x v="0"/>
    <x v="1"/>
  </r>
  <r>
    <x v="0"/>
    <x v="4"/>
    <x v="0"/>
    <x v="1"/>
    <x v="1"/>
    <x v="0"/>
    <x v="1"/>
    <x v="0"/>
    <x v="0"/>
    <x v="0"/>
    <x v="0"/>
    <x v="0"/>
    <x v="1"/>
    <x v="1"/>
    <x v="0"/>
    <x v="1"/>
    <x v="0"/>
    <x v="3"/>
    <x v="0"/>
    <x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">
  <r>
    <x v="0"/>
    <x v="1"/>
    <x v="2"/>
    <x v="3"/>
    <x v="4"/>
    <x v="0"/>
    <x v="0"/>
    <x v="0"/>
    <x v="0"/>
    <x v="0"/>
    <x v="0"/>
    <x v="0"/>
    <x v="0"/>
    <x v="0"/>
    <x v="0"/>
    <x v="0"/>
    <x v="2"/>
    <x v="3"/>
    <x v="3"/>
    <x v="1"/>
    <x v="0"/>
    <x v="0"/>
    <x v="3"/>
    <x v="1"/>
    <x v="0"/>
    <x v="3"/>
    <x v="2"/>
  </r>
  <r>
    <x v="1"/>
    <x v="0"/>
    <x v="0"/>
    <x v="0"/>
    <x v="2"/>
    <x v="0"/>
    <x v="0"/>
    <x v="0"/>
    <x v="1"/>
    <x v="2"/>
    <x v="0"/>
    <x v="1"/>
    <x v="0"/>
    <x v="1"/>
    <x v="0"/>
    <x v="0"/>
    <x v="1"/>
    <x v="0"/>
    <x v="0"/>
    <x v="0"/>
    <x v="0"/>
    <x v="0"/>
    <x v="0"/>
    <x v="0"/>
    <x v="0"/>
    <x v="2"/>
    <x v="4"/>
  </r>
  <r>
    <x v="2"/>
    <x v="1"/>
    <x v="1"/>
    <x v="2"/>
    <x v="3"/>
    <x v="0"/>
    <x v="0"/>
    <x v="0"/>
    <x v="2"/>
    <x v="1"/>
    <x v="0"/>
    <x v="0"/>
    <x v="0"/>
    <x v="2"/>
    <x v="0"/>
    <x v="0"/>
    <x v="3"/>
    <x v="2"/>
    <x v="2"/>
    <x v="1"/>
    <x v="0"/>
    <x v="0"/>
    <x v="4"/>
    <x v="1"/>
    <x v="0"/>
    <x v="4"/>
    <x v="3"/>
  </r>
  <r>
    <x v="2"/>
    <x v="1"/>
    <x v="0"/>
    <x v="1"/>
    <x v="1"/>
    <x v="0"/>
    <x v="0"/>
    <x v="0"/>
    <x v="2"/>
    <x v="3"/>
    <x v="0"/>
    <x v="0"/>
    <x v="0"/>
    <x v="2"/>
    <x v="0"/>
    <x v="0"/>
    <x v="0"/>
    <x v="1"/>
    <x v="1"/>
    <x v="1"/>
    <x v="0"/>
    <x v="0"/>
    <x v="1"/>
    <x v="1"/>
    <x v="0"/>
    <x v="1"/>
    <x v="0"/>
  </r>
  <r>
    <x v="2"/>
    <x v="1"/>
    <x v="0"/>
    <x v="1"/>
    <x v="0"/>
    <x v="0"/>
    <x v="0"/>
    <x v="0"/>
    <x v="2"/>
    <x v="3"/>
    <x v="0"/>
    <x v="0"/>
    <x v="0"/>
    <x v="2"/>
    <x v="0"/>
    <x v="0"/>
    <x v="0"/>
    <x v="1"/>
    <x v="1"/>
    <x v="1"/>
    <x v="0"/>
    <x v="0"/>
    <x v="2"/>
    <x v="1"/>
    <x v="0"/>
    <x v="0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1"/>
    <x v="0"/>
  </r>
  <r>
    <x v="0"/>
    <x v="0"/>
    <x v="0"/>
    <x v="0"/>
    <x v="0"/>
    <x v="0"/>
    <x v="0"/>
    <x v="1"/>
    <x v="0"/>
    <x v="0"/>
    <x v="0"/>
    <x v="1"/>
    <x v="0"/>
    <x v="0"/>
    <x v="0"/>
    <x v="0"/>
    <x v="0"/>
    <x v="0"/>
    <x v="0"/>
    <x v="0"/>
    <x v="0"/>
    <x v="0"/>
    <x v="0"/>
    <x v="0"/>
    <x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5">
  <r>
    <x v="1"/>
    <x v="1"/>
    <x v="0"/>
    <x v="0"/>
    <x v="0"/>
    <x v="0"/>
    <x v="2"/>
    <x v="1"/>
    <x v="1"/>
    <x v="1"/>
    <x v="1"/>
    <x v="5"/>
    <x v="1"/>
    <x v="0"/>
    <x v="1"/>
    <x v="0"/>
    <x v="0"/>
    <x v="0"/>
    <x v="0"/>
    <x v="0"/>
    <x v="3"/>
    <x v="0"/>
    <x v="0"/>
    <x v="13"/>
    <x v="3"/>
  </r>
  <r>
    <x v="0"/>
    <x v="0"/>
    <x v="3"/>
    <x v="0"/>
    <x v="0"/>
    <x v="1"/>
    <x v="0"/>
    <x v="0"/>
    <x v="0"/>
    <x v="0"/>
    <x v="0"/>
    <x v="4"/>
    <x v="0"/>
    <x v="1"/>
    <x v="0"/>
    <x v="0"/>
    <x v="0"/>
    <x v="1"/>
    <x v="0"/>
    <x v="0"/>
    <x v="4"/>
    <x v="0"/>
    <x v="3"/>
    <x v="12"/>
    <x v="4"/>
  </r>
  <r>
    <x v="0"/>
    <x v="0"/>
    <x v="2"/>
    <x v="0"/>
    <x v="0"/>
    <x v="1"/>
    <x v="0"/>
    <x v="0"/>
    <x v="0"/>
    <x v="0"/>
    <x v="0"/>
    <x v="4"/>
    <x v="0"/>
    <x v="1"/>
    <x v="0"/>
    <x v="0"/>
    <x v="0"/>
    <x v="1"/>
    <x v="0"/>
    <x v="0"/>
    <x v="9"/>
    <x v="0"/>
    <x v="2"/>
    <x v="9"/>
    <x v="13"/>
  </r>
  <r>
    <x v="2"/>
    <x v="0"/>
    <x v="2"/>
    <x v="0"/>
    <x v="0"/>
    <x v="1"/>
    <x v="1"/>
    <x v="2"/>
    <x v="0"/>
    <x v="0"/>
    <x v="0"/>
    <x v="0"/>
    <x v="0"/>
    <x v="1"/>
    <x v="0"/>
    <x v="0"/>
    <x v="0"/>
    <x v="1"/>
    <x v="0"/>
    <x v="0"/>
    <x v="1"/>
    <x v="0"/>
    <x v="2"/>
    <x v="4"/>
    <x v="1"/>
  </r>
  <r>
    <x v="2"/>
    <x v="0"/>
    <x v="2"/>
    <x v="0"/>
    <x v="0"/>
    <x v="1"/>
    <x v="1"/>
    <x v="2"/>
    <x v="0"/>
    <x v="0"/>
    <x v="0"/>
    <x v="0"/>
    <x v="0"/>
    <x v="1"/>
    <x v="0"/>
    <x v="0"/>
    <x v="0"/>
    <x v="1"/>
    <x v="0"/>
    <x v="0"/>
    <x v="8"/>
    <x v="0"/>
    <x v="2"/>
    <x v="6"/>
    <x v="11"/>
  </r>
  <r>
    <x v="2"/>
    <x v="0"/>
    <x v="2"/>
    <x v="0"/>
    <x v="0"/>
    <x v="1"/>
    <x v="1"/>
    <x v="2"/>
    <x v="0"/>
    <x v="0"/>
    <x v="0"/>
    <x v="1"/>
    <x v="0"/>
    <x v="1"/>
    <x v="0"/>
    <x v="0"/>
    <x v="0"/>
    <x v="1"/>
    <x v="0"/>
    <x v="0"/>
    <x v="2"/>
    <x v="0"/>
    <x v="2"/>
    <x v="3"/>
    <x v="2"/>
  </r>
  <r>
    <x v="2"/>
    <x v="0"/>
    <x v="2"/>
    <x v="0"/>
    <x v="0"/>
    <x v="1"/>
    <x v="1"/>
    <x v="2"/>
    <x v="0"/>
    <x v="0"/>
    <x v="0"/>
    <x v="1"/>
    <x v="0"/>
    <x v="1"/>
    <x v="0"/>
    <x v="0"/>
    <x v="0"/>
    <x v="1"/>
    <x v="0"/>
    <x v="0"/>
    <x v="6"/>
    <x v="0"/>
    <x v="2"/>
    <x v="5"/>
    <x v="7"/>
  </r>
  <r>
    <x v="2"/>
    <x v="0"/>
    <x v="2"/>
    <x v="0"/>
    <x v="0"/>
    <x v="1"/>
    <x v="1"/>
    <x v="2"/>
    <x v="0"/>
    <x v="0"/>
    <x v="0"/>
    <x v="1"/>
    <x v="0"/>
    <x v="1"/>
    <x v="0"/>
    <x v="0"/>
    <x v="0"/>
    <x v="1"/>
    <x v="0"/>
    <x v="0"/>
    <x v="8"/>
    <x v="0"/>
    <x v="2"/>
    <x v="2"/>
    <x v="12"/>
  </r>
  <r>
    <x v="2"/>
    <x v="0"/>
    <x v="1"/>
    <x v="0"/>
    <x v="0"/>
    <x v="1"/>
    <x v="1"/>
    <x v="2"/>
    <x v="0"/>
    <x v="0"/>
    <x v="0"/>
    <x v="1"/>
    <x v="0"/>
    <x v="1"/>
    <x v="0"/>
    <x v="0"/>
    <x v="0"/>
    <x v="1"/>
    <x v="0"/>
    <x v="0"/>
    <x v="10"/>
    <x v="1"/>
    <x v="1"/>
    <x v="0"/>
    <x v="14"/>
  </r>
  <r>
    <x v="2"/>
    <x v="0"/>
    <x v="2"/>
    <x v="0"/>
    <x v="0"/>
    <x v="1"/>
    <x v="1"/>
    <x v="2"/>
    <x v="0"/>
    <x v="0"/>
    <x v="0"/>
    <x v="2"/>
    <x v="0"/>
    <x v="1"/>
    <x v="0"/>
    <x v="0"/>
    <x v="0"/>
    <x v="1"/>
    <x v="0"/>
    <x v="0"/>
    <x v="7"/>
    <x v="1"/>
    <x v="2"/>
    <x v="11"/>
    <x v="8"/>
  </r>
  <r>
    <x v="2"/>
    <x v="0"/>
    <x v="2"/>
    <x v="0"/>
    <x v="0"/>
    <x v="1"/>
    <x v="1"/>
    <x v="2"/>
    <x v="0"/>
    <x v="0"/>
    <x v="0"/>
    <x v="2"/>
    <x v="0"/>
    <x v="1"/>
    <x v="0"/>
    <x v="0"/>
    <x v="0"/>
    <x v="1"/>
    <x v="0"/>
    <x v="0"/>
    <x v="8"/>
    <x v="1"/>
    <x v="2"/>
    <x v="10"/>
    <x v="9"/>
  </r>
  <r>
    <x v="2"/>
    <x v="0"/>
    <x v="2"/>
    <x v="0"/>
    <x v="0"/>
    <x v="1"/>
    <x v="1"/>
    <x v="2"/>
    <x v="0"/>
    <x v="0"/>
    <x v="0"/>
    <x v="3"/>
    <x v="0"/>
    <x v="1"/>
    <x v="0"/>
    <x v="0"/>
    <x v="0"/>
    <x v="1"/>
    <x v="0"/>
    <x v="0"/>
    <x v="0"/>
    <x v="0"/>
    <x v="2"/>
    <x v="1"/>
    <x v="0"/>
  </r>
  <r>
    <x v="2"/>
    <x v="0"/>
    <x v="2"/>
    <x v="0"/>
    <x v="0"/>
    <x v="1"/>
    <x v="1"/>
    <x v="2"/>
    <x v="0"/>
    <x v="0"/>
    <x v="0"/>
    <x v="3"/>
    <x v="0"/>
    <x v="1"/>
    <x v="0"/>
    <x v="0"/>
    <x v="0"/>
    <x v="1"/>
    <x v="0"/>
    <x v="0"/>
    <x v="5"/>
    <x v="0"/>
    <x v="2"/>
    <x v="7"/>
    <x v="5"/>
  </r>
  <r>
    <x v="2"/>
    <x v="0"/>
    <x v="2"/>
    <x v="0"/>
    <x v="0"/>
    <x v="1"/>
    <x v="1"/>
    <x v="2"/>
    <x v="0"/>
    <x v="0"/>
    <x v="0"/>
    <x v="3"/>
    <x v="0"/>
    <x v="1"/>
    <x v="0"/>
    <x v="0"/>
    <x v="0"/>
    <x v="1"/>
    <x v="0"/>
    <x v="0"/>
    <x v="6"/>
    <x v="0"/>
    <x v="2"/>
    <x v="8"/>
    <x v="6"/>
  </r>
  <r>
    <x v="2"/>
    <x v="0"/>
    <x v="2"/>
    <x v="0"/>
    <x v="0"/>
    <x v="1"/>
    <x v="1"/>
    <x v="2"/>
    <x v="0"/>
    <x v="0"/>
    <x v="0"/>
    <x v="3"/>
    <x v="0"/>
    <x v="1"/>
    <x v="0"/>
    <x v="0"/>
    <x v="0"/>
    <x v="1"/>
    <x v="0"/>
    <x v="0"/>
    <x v="8"/>
    <x v="0"/>
    <x v="2"/>
    <x v="6"/>
    <x v="1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87">
  <r>
    <x v="0"/>
    <x v="1"/>
    <x v="2"/>
    <x v="3"/>
    <x v="4"/>
    <x v="0"/>
    <x v="0"/>
    <x v="0"/>
    <x v="0"/>
    <x v="0"/>
    <x v="0"/>
    <x v="0"/>
    <x v="0"/>
    <x v="0"/>
    <x v="0"/>
    <x v="0"/>
    <x v="2"/>
    <x v="3"/>
    <x v="3"/>
    <x v="1"/>
    <x v="0"/>
    <x v="0"/>
    <x v="3"/>
    <x v="1"/>
    <x v="0"/>
    <x v="3"/>
    <x v="2"/>
  </r>
  <r>
    <x v="1"/>
    <x v="0"/>
    <x v="0"/>
    <x v="0"/>
    <x v="2"/>
    <x v="0"/>
    <x v="0"/>
    <x v="0"/>
    <x v="1"/>
    <x v="2"/>
    <x v="0"/>
    <x v="1"/>
    <x v="0"/>
    <x v="1"/>
    <x v="0"/>
    <x v="0"/>
    <x v="1"/>
    <x v="0"/>
    <x v="0"/>
    <x v="0"/>
    <x v="0"/>
    <x v="0"/>
    <x v="0"/>
    <x v="0"/>
    <x v="0"/>
    <x v="2"/>
    <x v="4"/>
  </r>
  <r>
    <x v="2"/>
    <x v="1"/>
    <x v="1"/>
    <x v="2"/>
    <x v="3"/>
    <x v="0"/>
    <x v="0"/>
    <x v="0"/>
    <x v="2"/>
    <x v="1"/>
    <x v="0"/>
    <x v="0"/>
    <x v="0"/>
    <x v="2"/>
    <x v="0"/>
    <x v="0"/>
    <x v="3"/>
    <x v="2"/>
    <x v="2"/>
    <x v="1"/>
    <x v="0"/>
    <x v="0"/>
    <x v="4"/>
    <x v="1"/>
    <x v="0"/>
    <x v="4"/>
    <x v="3"/>
  </r>
  <r>
    <x v="2"/>
    <x v="1"/>
    <x v="0"/>
    <x v="1"/>
    <x v="1"/>
    <x v="0"/>
    <x v="0"/>
    <x v="0"/>
    <x v="2"/>
    <x v="3"/>
    <x v="0"/>
    <x v="0"/>
    <x v="0"/>
    <x v="2"/>
    <x v="0"/>
    <x v="0"/>
    <x v="0"/>
    <x v="1"/>
    <x v="1"/>
    <x v="1"/>
    <x v="0"/>
    <x v="0"/>
    <x v="1"/>
    <x v="1"/>
    <x v="0"/>
    <x v="1"/>
    <x v="0"/>
  </r>
  <r>
    <x v="2"/>
    <x v="1"/>
    <x v="0"/>
    <x v="1"/>
    <x v="0"/>
    <x v="0"/>
    <x v="0"/>
    <x v="0"/>
    <x v="2"/>
    <x v="3"/>
    <x v="0"/>
    <x v="0"/>
    <x v="0"/>
    <x v="2"/>
    <x v="0"/>
    <x v="0"/>
    <x v="0"/>
    <x v="1"/>
    <x v="1"/>
    <x v="1"/>
    <x v="0"/>
    <x v="0"/>
    <x v="2"/>
    <x v="1"/>
    <x v="0"/>
    <x v="0"/>
    <x v="1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  <r>
    <x v="3"/>
    <x v="2"/>
    <x v="0"/>
    <x v="4"/>
    <x v="5"/>
    <x v="1"/>
    <x v="1"/>
    <x v="1"/>
    <x v="3"/>
    <x v="4"/>
    <x v="1"/>
    <x v="2"/>
    <x v="1"/>
    <x v="3"/>
    <x v="1"/>
    <x v="0"/>
    <x v="4"/>
    <x v="4"/>
    <x v="4"/>
    <x v="2"/>
    <x v="0"/>
    <x v="1"/>
    <x v="5"/>
    <x v="2"/>
    <x v="1"/>
    <x v="5"/>
    <x v="5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9994">
  <r>
    <x v="0"/>
    <x v="4"/>
    <x v="0"/>
    <x v="0"/>
    <x v="19"/>
    <x v="4"/>
    <x v="4"/>
    <x v="153"/>
    <x v="10"/>
    <x v="2"/>
    <x v="1"/>
    <x v="3"/>
    <x v="1"/>
    <x v="4"/>
    <x v="19"/>
    <x v="209"/>
    <x v="0"/>
    <x v="9"/>
    <x v="2"/>
    <x v="1171"/>
    <x v="8"/>
    <x v="87"/>
    <x v="28"/>
    <x v="2"/>
    <x v="4"/>
    <x v="3431"/>
    <x v="82"/>
  </r>
  <r>
    <x v="0"/>
    <x v="4"/>
    <x v="0"/>
    <x v="0"/>
    <x v="1"/>
    <x v="5"/>
    <x v="5"/>
    <x v="220"/>
    <x v="10"/>
    <x v="2"/>
    <x v="1"/>
    <x v="3"/>
    <x v="1"/>
    <x v="4"/>
    <x v="210"/>
    <x v="1"/>
    <x v="0"/>
    <x v="9"/>
    <x v="2"/>
    <x v="1174"/>
    <x v="900"/>
    <x v="87"/>
    <x v="28"/>
    <x v="2"/>
    <x v="4"/>
    <x v="3430"/>
    <x v="82"/>
  </r>
  <r>
    <x v="0"/>
    <x v="4"/>
    <x v="0"/>
    <x v="0"/>
    <x v="2"/>
    <x v="6"/>
    <x v="6"/>
    <x v="136"/>
    <x v="10"/>
    <x v="2"/>
    <x v="1"/>
    <x v="3"/>
    <x v="1"/>
    <x v="4"/>
    <x v="210"/>
    <x v="2"/>
    <x v="0"/>
    <x v="9"/>
    <x v="2"/>
    <x v="1177"/>
    <x v="554"/>
    <x v="87"/>
    <x v="28"/>
    <x v="2"/>
    <x v="4"/>
    <x v="3429"/>
    <x v="82"/>
  </r>
  <r>
    <x v="0"/>
    <x v="4"/>
    <x v="0"/>
    <x v="0"/>
    <x v="7"/>
    <x v="7"/>
    <x v="7"/>
    <x v="164"/>
    <x v="10"/>
    <x v="2"/>
    <x v="1"/>
    <x v="3"/>
    <x v="1"/>
    <x v="4"/>
    <x v="7"/>
    <x v="209"/>
    <x v="0"/>
    <x v="9"/>
    <x v="2"/>
    <x v="1172"/>
    <x v="517"/>
    <x v="87"/>
    <x v="28"/>
    <x v="2"/>
    <x v="4"/>
    <x v="3428"/>
    <x v="82"/>
  </r>
  <r>
    <x v="0"/>
    <x v="4"/>
    <x v="0"/>
    <x v="0"/>
    <x v="19"/>
    <x v="8"/>
    <x v="8"/>
    <x v="145"/>
    <x v="10"/>
    <x v="2"/>
    <x v="1"/>
    <x v="3"/>
    <x v="51"/>
    <x v="484"/>
    <x v="19"/>
    <x v="209"/>
    <x v="0"/>
    <x v="9"/>
    <x v="2"/>
    <x v="1153"/>
    <x v="15"/>
    <x v="5"/>
    <x v="28"/>
    <x v="2"/>
    <x v="4"/>
    <x v="3427"/>
    <x v="82"/>
  </r>
  <r>
    <x v="0"/>
    <x v="4"/>
    <x v="0"/>
    <x v="0"/>
    <x v="19"/>
    <x v="9"/>
    <x v="9"/>
    <x v="198"/>
    <x v="10"/>
    <x v="2"/>
    <x v="1"/>
    <x v="3"/>
    <x v="1"/>
    <x v="4"/>
    <x v="19"/>
    <x v="209"/>
    <x v="0"/>
    <x v="9"/>
    <x v="2"/>
    <x v="1174"/>
    <x v="866"/>
    <x v="7"/>
    <x v="28"/>
    <x v="2"/>
    <x v="4"/>
    <x v="3426"/>
    <x v="82"/>
  </r>
  <r>
    <x v="0"/>
    <x v="4"/>
    <x v="0"/>
    <x v="0"/>
    <x v="19"/>
    <x v="10"/>
    <x v="10"/>
    <x v="198"/>
    <x v="10"/>
    <x v="2"/>
    <x v="1"/>
    <x v="3"/>
    <x v="12"/>
    <x v="41"/>
    <x v="19"/>
    <x v="209"/>
    <x v="0"/>
    <x v="9"/>
    <x v="2"/>
    <x v="1200"/>
    <x v="139"/>
    <x v="7"/>
    <x v="28"/>
    <x v="2"/>
    <x v="4"/>
    <x v="3425"/>
    <x v="82"/>
  </r>
  <r>
    <x v="0"/>
    <x v="4"/>
    <x v="0"/>
    <x v="0"/>
    <x v="11"/>
    <x v="11"/>
    <x v="11"/>
    <x v="220"/>
    <x v="10"/>
    <x v="2"/>
    <x v="1"/>
    <x v="3"/>
    <x v="12"/>
    <x v="41"/>
    <x v="210"/>
    <x v="10"/>
    <x v="0"/>
    <x v="9"/>
    <x v="2"/>
    <x v="1202"/>
    <x v="900"/>
    <x v="7"/>
    <x v="28"/>
    <x v="2"/>
    <x v="4"/>
    <x v="3424"/>
    <x v="82"/>
  </r>
  <r>
    <x v="0"/>
    <x v="4"/>
    <x v="0"/>
    <x v="0"/>
    <x v="19"/>
    <x v="12"/>
    <x v="12"/>
    <x v="10"/>
    <x v="10"/>
    <x v="2"/>
    <x v="1"/>
    <x v="3"/>
    <x v="1"/>
    <x v="4"/>
    <x v="19"/>
    <x v="209"/>
    <x v="0"/>
    <x v="9"/>
    <x v="2"/>
    <x v="1172"/>
    <x v="451"/>
    <x v="7"/>
    <x v="28"/>
    <x v="2"/>
    <x v="4"/>
    <x v="3423"/>
    <x v="82"/>
  </r>
  <r>
    <x v="0"/>
    <x v="4"/>
    <x v="0"/>
    <x v="0"/>
    <x v="9"/>
    <x v="13"/>
    <x v="13"/>
    <x v="154"/>
    <x v="10"/>
    <x v="2"/>
    <x v="1"/>
    <x v="3"/>
    <x v="1"/>
    <x v="4"/>
    <x v="9"/>
    <x v="209"/>
    <x v="0"/>
    <x v="9"/>
    <x v="2"/>
    <x v="1170"/>
    <x v="50"/>
    <x v="7"/>
    <x v="28"/>
    <x v="2"/>
    <x v="4"/>
    <x v="3422"/>
    <x v="82"/>
  </r>
  <r>
    <x v="0"/>
    <x v="4"/>
    <x v="0"/>
    <x v="0"/>
    <x v="9"/>
    <x v="14"/>
    <x v="14"/>
    <x v="86"/>
    <x v="10"/>
    <x v="2"/>
    <x v="1"/>
    <x v="3"/>
    <x v="1"/>
    <x v="4"/>
    <x v="9"/>
    <x v="209"/>
    <x v="0"/>
    <x v="9"/>
    <x v="2"/>
    <x v="1170"/>
    <x v="245"/>
    <x v="7"/>
    <x v="28"/>
    <x v="2"/>
    <x v="4"/>
    <x v="3421"/>
    <x v="82"/>
  </r>
  <r>
    <x v="0"/>
    <x v="4"/>
    <x v="0"/>
    <x v="0"/>
    <x v="19"/>
    <x v="15"/>
    <x v="15"/>
    <x v="10"/>
    <x v="10"/>
    <x v="2"/>
    <x v="1"/>
    <x v="3"/>
    <x v="12"/>
    <x v="41"/>
    <x v="19"/>
    <x v="209"/>
    <x v="0"/>
    <x v="9"/>
    <x v="2"/>
    <x v="1198"/>
    <x v="451"/>
    <x v="7"/>
    <x v="28"/>
    <x v="2"/>
    <x v="4"/>
    <x v="3419"/>
    <x v="82"/>
  </r>
  <r>
    <x v="0"/>
    <x v="4"/>
    <x v="0"/>
    <x v="0"/>
    <x v="19"/>
    <x v="16"/>
    <x v="16"/>
    <x v="10"/>
    <x v="10"/>
    <x v="2"/>
    <x v="1"/>
    <x v="3"/>
    <x v="12"/>
    <x v="41"/>
    <x v="19"/>
    <x v="209"/>
    <x v="0"/>
    <x v="9"/>
    <x v="2"/>
    <x v="1196"/>
    <x v="451"/>
    <x v="7"/>
    <x v="28"/>
    <x v="2"/>
    <x v="4"/>
    <x v="3418"/>
    <x v="82"/>
  </r>
  <r>
    <x v="0"/>
    <x v="4"/>
    <x v="0"/>
    <x v="0"/>
    <x v="19"/>
    <x v="17"/>
    <x v="17"/>
    <x v="10"/>
    <x v="10"/>
    <x v="2"/>
    <x v="1"/>
    <x v="3"/>
    <x v="1"/>
    <x v="4"/>
    <x v="19"/>
    <x v="209"/>
    <x v="0"/>
    <x v="9"/>
    <x v="2"/>
    <x v="1168"/>
    <x v="451"/>
    <x v="7"/>
    <x v="28"/>
    <x v="2"/>
    <x v="4"/>
    <x v="3417"/>
    <x v="82"/>
  </r>
  <r>
    <x v="0"/>
    <x v="4"/>
    <x v="0"/>
    <x v="0"/>
    <x v="7"/>
    <x v="18"/>
    <x v="18"/>
    <x v="23"/>
    <x v="10"/>
    <x v="2"/>
    <x v="1"/>
    <x v="3"/>
    <x v="12"/>
    <x v="41"/>
    <x v="210"/>
    <x v="7"/>
    <x v="0"/>
    <x v="9"/>
    <x v="2"/>
    <x v="1198"/>
    <x v="255"/>
    <x v="7"/>
    <x v="28"/>
    <x v="2"/>
    <x v="4"/>
    <x v="3416"/>
    <x v="82"/>
  </r>
  <r>
    <x v="0"/>
    <x v="4"/>
    <x v="0"/>
    <x v="0"/>
    <x v="3"/>
    <x v="19"/>
    <x v="19"/>
    <x v="202"/>
    <x v="10"/>
    <x v="2"/>
    <x v="1"/>
    <x v="3"/>
    <x v="12"/>
    <x v="41"/>
    <x v="3"/>
    <x v="209"/>
    <x v="0"/>
    <x v="9"/>
    <x v="2"/>
    <x v="1196"/>
    <x v="634"/>
    <x v="7"/>
    <x v="28"/>
    <x v="2"/>
    <x v="4"/>
    <x v="3415"/>
    <x v="82"/>
  </r>
  <r>
    <x v="0"/>
    <x v="4"/>
    <x v="0"/>
    <x v="0"/>
    <x v="15"/>
    <x v="20"/>
    <x v="20"/>
    <x v="10"/>
    <x v="10"/>
    <x v="2"/>
    <x v="1"/>
    <x v="3"/>
    <x v="12"/>
    <x v="41"/>
    <x v="15"/>
    <x v="209"/>
    <x v="0"/>
    <x v="9"/>
    <x v="2"/>
    <x v="1196"/>
    <x v="451"/>
    <x v="7"/>
    <x v="28"/>
    <x v="2"/>
    <x v="4"/>
    <x v="3414"/>
    <x v="82"/>
  </r>
  <r>
    <x v="0"/>
    <x v="4"/>
    <x v="0"/>
    <x v="0"/>
    <x v="9"/>
    <x v="21"/>
    <x v="21"/>
    <x v="129"/>
    <x v="10"/>
    <x v="2"/>
    <x v="1"/>
    <x v="3"/>
    <x v="12"/>
    <x v="41"/>
    <x v="210"/>
    <x v="9"/>
    <x v="0"/>
    <x v="9"/>
    <x v="2"/>
    <x v="1198"/>
    <x v="76"/>
    <x v="7"/>
    <x v="28"/>
    <x v="2"/>
    <x v="4"/>
    <x v="3413"/>
    <x v="82"/>
  </r>
  <r>
    <x v="0"/>
    <x v="4"/>
    <x v="0"/>
    <x v="0"/>
    <x v="19"/>
    <x v="22"/>
    <x v="22"/>
    <x v="230"/>
    <x v="10"/>
    <x v="2"/>
    <x v="1"/>
    <x v="3"/>
    <x v="1"/>
    <x v="4"/>
    <x v="210"/>
    <x v="17"/>
    <x v="0"/>
    <x v="9"/>
    <x v="2"/>
    <x v="1170"/>
    <x v="331"/>
    <x v="7"/>
    <x v="28"/>
    <x v="2"/>
    <x v="4"/>
    <x v="3412"/>
    <x v="82"/>
  </r>
  <r>
    <x v="0"/>
    <x v="4"/>
    <x v="0"/>
    <x v="0"/>
    <x v="19"/>
    <x v="23"/>
    <x v="23"/>
    <x v="140"/>
    <x v="10"/>
    <x v="2"/>
    <x v="1"/>
    <x v="3"/>
    <x v="12"/>
    <x v="41"/>
    <x v="19"/>
    <x v="209"/>
    <x v="0"/>
    <x v="9"/>
    <x v="2"/>
    <x v="1194"/>
    <x v="20"/>
    <x v="7"/>
    <x v="28"/>
    <x v="2"/>
    <x v="4"/>
    <x v="3411"/>
    <x v="82"/>
  </r>
  <r>
    <x v="0"/>
    <x v="4"/>
    <x v="0"/>
    <x v="0"/>
    <x v="9"/>
    <x v="24"/>
    <x v="24"/>
    <x v="23"/>
    <x v="10"/>
    <x v="2"/>
    <x v="1"/>
    <x v="3"/>
    <x v="12"/>
    <x v="41"/>
    <x v="210"/>
    <x v="9"/>
    <x v="0"/>
    <x v="9"/>
    <x v="2"/>
    <x v="1196"/>
    <x v="255"/>
    <x v="7"/>
    <x v="28"/>
    <x v="2"/>
    <x v="4"/>
    <x v="3420"/>
    <x v="82"/>
  </r>
  <r>
    <x v="0"/>
    <x v="4"/>
    <x v="0"/>
    <x v="0"/>
    <x v="19"/>
    <x v="25"/>
    <x v="25"/>
    <x v="238"/>
    <x v="10"/>
    <x v="2"/>
    <x v="1"/>
    <x v="3"/>
    <x v="1"/>
    <x v="4"/>
    <x v="210"/>
    <x v="17"/>
    <x v="0"/>
    <x v="9"/>
    <x v="2"/>
    <x v="1172"/>
    <x v="89"/>
    <x v="7"/>
    <x v="28"/>
    <x v="2"/>
    <x v="4"/>
    <x v="3432"/>
    <x v="82"/>
  </r>
  <r>
    <x v="0"/>
    <x v="4"/>
    <x v="0"/>
    <x v="0"/>
    <x v="1"/>
    <x v="26"/>
    <x v="26"/>
    <x v="202"/>
    <x v="10"/>
    <x v="2"/>
    <x v="1"/>
    <x v="3"/>
    <x v="1"/>
    <x v="4"/>
    <x v="1"/>
    <x v="209"/>
    <x v="0"/>
    <x v="9"/>
    <x v="2"/>
    <x v="1170"/>
    <x v="634"/>
    <x v="7"/>
    <x v="28"/>
    <x v="2"/>
    <x v="4"/>
    <x v="3433"/>
    <x v="82"/>
  </r>
  <r>
    <x v="0"/>
    <x v="4"/>
    <x v="0"/>
    <x v="0"/>
    <x v="12"/>
    <x v="27"/>
    <x v="27"/>
    <x v="163"/>
    <x v="10"/>
    <x v="2"/>
    <x v="1"/>
    <x v="3"/>
    <x v="1"/>
    <x v="1"/>
    <x v="210"/>
    <x v="11"/>
    <x v="0"/>
    <x v="9"/>
    <x v="2"/>
    <x v="1173"/>
    <x v="610"/>
    <x v="7"/>
    <x v="28"/>
    <x v="2"/>
    <x v="4"/>
    <x v="3434"/>
    <x v="33"/>
  </r>
  <r>
    <x v="0"/>
    <x v="4"/>
    <x v="0"/>
    <x v="0"/>
    <x v="19"/>
    <x v="28"/>
    <x v="28"/>
    <x v="38"/>
    <x v="10"/>
    <x v="2"/>
    <x v="1"/>
    <x v="3"/>
    <x v="12"/>
    <x v="41"/>
    <x v="19"/>
    <x v="209"/>
    <x v="0"/>
    <x v="9"/>
    <x v="2"/>
    <x v="1194"/>
    <x v="767"/>
    <x v="7"/>
    <x v="28"/>
    <x v="2"/>
    <x v="4"/>
    <x v="3435"/>
    <x v="82"/>
  </r>
  <r>
    <x v="0"/>
    <x v="4"/>
    <x v="0"/>
    <x v="0"/>
    <x v="17"/>
    <x v="29"/>
    <x v="29"/>
    <x v="154"/>
    <x v="10"/>
    <x v="2"/>
    <x v="1"/>
    <x v="3"/>
    <x v="1"/>
    <x v="4"/>
    <x v="17"/>
    <x v="209"/>
    <x v="0"/>
    <x v="9"/>
    <x v="2"/>
    <x v="1170"/>
    <x v="50"/>
    <x v="7"/>
    <x v="28"/>
    <x v="2"/>
    <x v="4"/>
    <x v="3436"/>
    <x v="82"/>
  </r>
  <r>
    <x v="0"/>
    <x v="4"/>
    <x v="0"/>
    <x v="0"/>
    <x v="6"/>
    <x v="30"/>
    <x v="30"/>
    <x v="202"/>
    <x v="10"/>
    <x v="2"/>
    <x v="1"/>
    <x v="3"/>
    <x v="1"/>
    <x v="4"/>
    <x v="210"/>
    <x v="6"/>
    <x v="0"/>
    <x v="9"/>
    <x v="2"/>
    <x v="1172"/>
    <x v="634"/>
    <x v="7"/>
    <x v="28"/>
    <x v="2"/>
    <x v="4"/>
    <x v="3437"/>
    <x v="82"/>
  </r>
  <r>
    <x v="0"/>
    <x v="4"/>
    <x v="0"/>
    <x v="0"/>
    <x v="19"/>
    <x v="31"/>
    <x v="31"/>
    <x v="202"/>
    <x v="10"/>
    <x v="2"/>
    <x v="1"/>
    <x v="3"/>
    <x v="1"/>
    <x v="4"/>
    <x v="19"/>
    <x v="209"/>
    <x v="0"/>
    <x v="9"/>
    <x v="2"/>
    <x v="1170"/>
    <x v="634"/>
    <x v="7"/>
    <x v="28"/>
    <x v="2"/>
    <x v="4"/>
    <x v="3438"/>
    <x v="82"/>
  </r>
  <r>
    <x v="0"/>
    <x v="4"/>
    <x v="0"/>
    <x v="0"/>
    <x v="19"/>
    <x v="32"/>
    <x v="32"/>
    <x v="145"/>
    <x v="10"/>
    <x v="2"/>
    <x v="1"/>
    <x v="3"/>
    <x v="12"/>
    <x v="41"/>
    <x v="210"/>
    <x v="17"/>
    <x v="0"/>
    <x v="9"/>
    <x v="2"/>
    <x v="1196"/>
    <x v="15"/>
    <x v="7"/>
    <x v="28"/>
    <x v="2"/>
    <x v="4"/>
    <x v="3439"/>
    <x v="82"/>
  </r>
  <r>
    <x v="0"/>
    <x v="4"/>
    <x v="0"/>
    <x v="0"/>
    <x v="9"/>
    <x v="33"/>
    <x v="33"/>
    <x v="23"/>
    <x v="10"/>
    <x v="2"/>
    <x v="1"/>
    <x v="3"/>
    <x v="12"/>
    <x v="41"/>
    <x v="210"/>
    <x v="9"/>
    <x v="0"/>
    <x v="9"/>
    <x v="2"/>
    <x v="1198"/>
    <x v="255"/>
    <x v="7"/>
    <x v="28"/>
    <x v="2"/>
    <x v="4"/>
    <x v="3440"/>
    <x v="82"/>
  </r>
  <r>
    <x v="0"/>
    <x v="4"/>
    <x v="0"/>
    <x v="0"/>
    <x v="4"/>
    <x v="34"/>
    <x v="34"/>
    <x v="145"/>
    <x v="10"/>
    <x v="2"/>
    <x v="1"/>
    <x v="3"/>
    <x v="1"/>
    <x v="4"/>
    <x v="210"/>
    <x v="4"/>
    <x v="0"/>
    <x v="9"/>
    <x v="2"/>
    <x v="1172"/>
    <x v="970"/>
    <x v="7"/>
    <x v="28"/>
    <x v="2"/>
    <x v="4"/>
    <x v="3441"/>
    <x v="82"/>
  </r>
  <r>
    <x v="0"/>
    <x v="6"/>
    <x v="0"/>
    <x v="0"/>
    <x v="359"/>
    <x v="35"/>
    <x v="35"/>
    <x v="145"/>
    <x v="10"/>
    <x v="2"/>
    <x v="1"/>
    <x v="5"/>
    <x v="17"/>
    <x v="49"/>
    <x v="210"/>
    <x v="206"/>
    <x v="0"/>
    <x v="0"/>
    <x v="2"/>
    <x v="130"/>
    <x v="136"/>
    <x v="29"/>
    <x v="64"/>
    <x v="8"/>
    <x v="2"/>
    <x v="80"/>
    <x v="8"/>
  </r>
  <r>
    <x v="0"/>
    <x v="4"/>
    <x v="0"/>
    <x v="0"/>
    <x v="2"/>
    <x v="36"/>
    <x v="36"/>
    <x v="202"/>
    <x v="10"/>
    <x v="2"/>
    <x v="1"/>
    <x v="3"/>
    <x v="51"/>
    <x v="484"/>
    <x v="2"/>
    <x v="209"/>
    <x v="0"/>
    <x v="9"/>
    <x v="2"/>
    <x v="1152"/>
    <x v="634"/>
    <x v="5"/>
    <x v="28"/>
    <x v="2"/>
    <x v="4"/>
    <x v="3442"/>
    <x v="82"/>
  </r>
  <r>
    <x v="1"/>
    <x v="1"/>
    <x v="0"/>
    <x v="0"/>
    <x v="359"/>
    <x v="37"/>
    <x v="37"/>
    <x v="162"/>
    <x v="10"/>
    <x v="2"/>
    <x v="1"/>
    <x v="0"/>
    <x v="26"/>
    <x v="482"/>
    <x v="210"/>
    <x v="206"/>
    <x v="0"/>
    <x v="1"/>
    <x v="2"/>
    <x v="848"/>
    <x v="131"/>
    <x v="27"/>
    <x v="83"/>
    <x v="0"/>
    <x v="5"/>
    <x v="78"/>
    <x v="22"/>
  </r>
  <r>
    <x v="0"/>
    <x v="4"/>
    <x v="0"/>
    <x v="0"/>
    <x v="16"/>
    <x v="38"/>
    <x v="38"/>
    <x v="230"/>
    <x v="10"/>
    <x v="2"/>
    <x v="1"/>
    <x v="3"/>
    <x v="51"/>
    <x v="484"/>
    <x v="16"/>
    <x v="209"/>
    <x v="0"/>
    <x v="9"/>
    <x v="2"/>
    <x v="1151"/>
    <x v="988"/>
    <x v="5"/>
    <x v="28"/>
    <x v="2"/>
    <x v="4"/>
    <x v="3443"/>
    <x v="82"/>
  </r>
  <r>
    <x v="0"/>
    <x v="4"/>
    <x v="0"/>
    <x v="0"/>
    <x v="19"/>
    <x v="39"/>
    <x v="39"/>
    <x v="10"/>
    <x v="10"/>
    <x v="2"/>
    <x v="1"/>
    <x v="3"/>
    <x v="12"/>
    <x v="41"/>
    <x v="19"/>
    <x v="209"/>
    <x v="0"/>
    <x v="9"/>
    <x v="2"/>
    <x v="1194"/>
    <x v="352"/>
    <x v="7"/>
    <x v="28"/>
    <x v="2"/>
    <x v="4"/>
    <x v="3444"/>
    <x v="82"/>
  </r>
  <r>
    <x v="0"/>
    <x v="4"/>
    <x v="0"/>
    <x v="0"/>
    <x v="9"/>
    <x v="40"/>
    <x v="40"/>
    <x v="153"/>
    <x v="10"/>
    <x v="2"/>
    <x v="1"/>
    <x v="3"/>
    <x v="12"/>
    <x v="41"/>
    <x v="210"/>
    <x v="9"/>
    <x v="0"/>
    <x v="9"/>
    <x v="2"/>
    <x v="1196"/>
    <x v="8"/>
    <x v="7"/>
    <x v="28"/>
    <x v="2"/>
    <x v="4"/>
    <x v="3445"/>
    <x v="82"/>
  </r>
  <r>
    <x v="0"/>
    <x v="4"/>
    <x v="0"/>
    <x v="0"/>
    <x v="19"/>
    <x v="41"/>
    <x v="41"/>
    <x v="101"/>
    <x v="10"/>
    <x v="2"/>
    <x v="1"/>
    <x v="3"/>
    <x v="51"/>
    <x v="484"/>
    <x v="19"/>
    <x v="209"/>
    <x v="0"/>
    <x v="9"/>
    <x v="2"/>
    <x v="1150"/>
    <x v="5"/>
    <x v="5"/>
    <x v="28"/>
    <x v="2"/>
    <x v="4"/>
    <x v="3446"/>
    <x v="82"/>
  </r>
  <r>
    <x v="0"/>
    <x v="4"/>
    <x v="0"/>
    <x v="0"/>
    <x v="9"/>
    <x v="42"/>
    <x v="42"/>
    <x v="230"/>
    <x v="10"/>
    <x v="2"/>
    <x v="1"/>
    <x v="3"/>
    <x v="18"/>
    <x v="50"/>
    <x v="9"/>
    <x v="209"/>
    <x v="0"/>
    <x v="10"/>
    <x v="2"/>
    <x v="1239"/>
    <x v="405"/>
    <x v="32"/>
    <x v="28"/>
    <x v="2"/>
    <x v="4"/>
    <x v="3447"/>
    <x v="82"/>
  </r>
  <r>
    <x v="0"/>
    <x v="5"/>
    <x v="1"/>
    <x v="0"/>
    <x v="359"/>
    <x v="43"/>
    <x v="43"/>
    <x v="5"/>
    <x v="10"/>
    <x v="2"/>
    <x v="1"/>
    <x v="4"/>
    <x v="20"/>
    <x v="53"/>
    <x v="205"/>
    <x v="209"/>
    <x v="0"/>
    <x v="18"/>
    <x v="1"/>
    <x v="716"/>
    <x v="769"/>
    <x v="64"/>
    <x v="60"/>
    <x v="4"/>
    <x v="3"/>
    <x v="3"/>
    <x v="0"/>
  </r>
  <r>
    <x v="0"/>
    <x v="5"/>
    <x v="1"/>
    <x v="0"/>
    <x v="359"/>
    <x v="44"/>
    <x v="44"/>
    <x v="102"/>
    <x v="10"/>
    <x v="2"/>
    <x v="1"/>
    <x v="4"/>
    <x v="20"/>
    <x v="53"/>
    <x v="210"/>
    <x v="206"/>
    <x v="0"/>
    <x v="18"/>
    <x v="1"/>
    <x v="719"/>
    <x v="796"/>
    <x v="64"/>
    <x v="60"/>
    <x v="4"/>
    <x v="3"/>
    <x v="4"/>
    <x v="0"/>
  </r>
  <r>
    <x v="0"/>
    <x v="4"/>
    <x v="0"/>
    <x v="0"/>
    <x v="19"/>
    <x v="45"/>
    <x v="45"/>
    <x v="230"/>
    <x v="10"/>
    <x v="2"/>
    <x v="1"/>
    <x v="3"/>
    <x v="51"/>
    <x v="484"/>
    <x v="19"/>
    <x v="209"/>
    <x v="0"/>
    <x v="9"/>
    <x v="2"/>
    <x v="1150"/>
    <x v="405"/>
    <x v="5"/>
    <x v="28"/>
    <x v="2"/>
    <x v="4"/>
    <x v="3448"/>
    <x v="82"/>
  </r>
  <r>
    <x v="0"/>
    <x v="5"/>
    <x v="1"/>
    <x v="15"/>
    <x v="429"/>
    <x v="46"/>
    <x v="46"/>
    <x v="59"/>
    <x v="10"/>
    <x v="2"/>
    <x v="1"/>
    <x v="4"/>
    <x v="20"/>
    <x v="63"/>
    <x v="202"/>
    <x v="209"/>
    <x v="0"/>
    <x v="18"/>
    <x v="1"/>
    <x v="761"/>
    <x v="349"/>
    <x v="0"/>
    <x v="60"/>
    <x v="4"/>
    <x v="3"/>
    <x v="7"/>
    <x v="43"/>
  </r>
  <r>
    <x v="0"/>
    <x v="4"/>
    <x v="0"/>
    <x v="0"/>
    <x v="6"/>
    <x v="47"/>
    <x v="47"/>
    <x v="219"/>
    <x v="10"/>
    <x v="2"/>
    <x v="1"/>
    <x v="3"/>
    <x v="1"/>
    <x v="4"/>
    <x v="6"/>
    <x v="209"/>
    <x v="0"/>
    <x v="9"/>
    <x v="2"/>
    <x v="1168"/>
    <x v="620"/>
    <x v="7"/>
    <x v="28"/>
    <x v="2"/>
    <x v="4"/>
    <x v="3449"/>
    <x v="82"/>
  </r>
  <r>
    <x v="0"/>
    <x v="4"/>
    <x v="0"/>
    <x v="0"/>
    <x v="12"/>
    <x v="48"/>
    <x v="48"/>
    <x v="86"/>
    <x v="10"/>
    <x v="2"/>
    <x v="1"/>
    <x v="3"/>
    <x v="1"/>
    <x v="4"/>
    <x v="12"/>
    <x v="209"/>
    <x v="0"/>
    <x v="9"/>
    <x v="2"/>
    <x v="1168"/>
    <x v="245"/>
    <x v="7"/>
    <x v="28"/>
    <x v="2"/>
    <x v="4"/>
    <x v="3450"/>
    <x v="82"/>
  </r>
  <r>
    <x v="0"/>
    <x v="5"/>
    <x v="1"/>
    <x v="8"/>
    <x v="414"/>
    <x v="49"/>
    <x v="49"/>
    <x v="16"/>
    <x v="10"/>
    <x v="2"/>
    <x v="1"/>
    <x v="4"/>
    <x v="20"/>
    <x v="62"/>
    <x v="202"/>
    <x v="209"/>
    <x v="0"/>
    <x v="18"/>
    <x v="1"/>
    <x v="734"/>
    <x v="30"/>
    <x v="0"/>
    <x v="60"/>
    <x v="4"/>
    <x v="3"/>
    <x v="6"/>
    <x v="17"/>
  </r>
  <r>
    <x v="0"/>
    <x v="4"/>
    <x v="0"/>
    <x v="0"/>
    <x v="9"/>
    <x v="50"/>
    <x v="50"/>
    <x v="202"/>
    <x v="10"/>
    <x v="2"/>
    <x v="1"/>
    <x v="3"/>
    <x v="15"/>
    <x v="47"/>
    <x v="9"/>
    <x v="209"/>
    <x v="0"/>
    <x v="9"/>
    <x v="2"/>
    <x v="1143"/>
    <x v="634"/>
    <x v="32"/>
    <x v="28"/>
    <x v="2"/>
    <x v="4"/>
    <x v="3451"/>
    <x v="82"/>
  </r>
  <r>
    <x v="0"/>
    <x v="4"/>
    <x v="0"/>
    <x v="0"/>
    <x v="9"/>
    <x v="51"/>
    <x v="51"/>
    <x v="230"/>
    <x v="10"/>
    <x v="2"/>
    <x v="1"/>
    <x v="3"/>
    <x v="15"/>
    <x v="47"/>
    <x v="9"/>
    <x v="209"/>
    <x v="0"/>
    <x v="9"/>
    <x v="2"/>
    <x v="1143"/>
    <x v="405"/>
    <x v="32"/>
    <x v="28"/>
    <x v="2"/>
    <x v="4"/>
    <x v="3452"/>
    <x v="82"/>
  </r>
  <r>
    <x v="0"/>
    <x v="5"/>
    <x v="1"/>
    <x v="15"/>
    <x v="429"/>
    <x v="52"/>
    <x v="52"/>
    <x v="124"/>
    <x v="10"/>
    <x v="2"/>
    <x v="1"/>
    <x v="4"/>
    <x v="20"/>
    <x v="61"/>
    <x v="202"/>
    <x v="209"/>
    <x v="0"/>
    <x v="18"/>
    <x v="1"/>
    <x v="737"/>
    <x v="128"/>
    <x v="0"/>
    <x v="60"/>
    <x v="4"/>
    <x v="3"/>
    <x v="5"/>
    <x v="22"/>
  </r>
  <r>
    <x v="0"/>
    <x v="4"/>
    <x v="0"/>
    <x v="0"/>
    <x v="3"/>
    <x v="53"/>
    <x v="53"/>
    <x v="214"/>
    <x v="10"/>
    <x v="2"/>
    <x v="1"/>
    <x v="3"/>
    <x v="12"/>
    <x v="41"/>
    <x v="3"/>
    <x v="209"/>
    <x v="0"/>
    <x v="9"/>
    <x v="2"/>
    <x v="1194"/>
    <x v="844"/>
    <x v="7"/>
    <x v="28"/>
    <x v="2"/>
    <x v="4"/>
    <x v="3453"/>
    <x v="82"/>
  </r>
  <r>
    <x v="0"/>
    <x v="4"/>
    <x v="0"/>
    <x v="0"/>
    <x v="4"/>
    <x v="54"/>
    <x v="54"/>
    <x v="202"/>
    <x v="10"/>
    <x v="2"/>
    <x v="1"/>
    <x v="3"/>
    <x v="1"/>
    <x v="4"/>
    <x v="210"/>
    <x v="4"/>
    <x v="0"/>
    <x v="9"/>
    <x v="2"/>
    <x v="1168"/>
    <x v="555"/>
    <x v="7"/>
    <x v="28"/>
    <x v="2"/>
    <x v="4"/>
    <x v="3454"/>
    <x v="82"/>
  </r>
  <r>
    <x v="0"/>
    <x v="4"/>
    <x v="0"/>
    <x v="0"/>
    <x v="19"/>
    <x v="55"/>
    <x v="55"/>
    <x v="230"/>
    <x v="10"/>
    <x v="2"/>
    <x v="1"/>
    <x v="3"/>
    <x v="15"/>
    <x v="47"/>
    <x v="19"/>
    <x v="209"/>
    <x v="0"/>
    <x v="9"/>
    <x v="2"/>
    <x v="1142"/>
    <x v="405"/>
    <x v="32"/>
    <x v="28"/>
    <x v="2"/>
    <x v="4"/>
    <x v="3455"/>
    <x v="82"/>
  </r>
  <r>
    <x v="0"/>
    <x v="4"/>
    <x v="0"/>
    <x v="0"/>
    <x v="1"/>
    <x v="56"/>
    <x v="56"/>
    <x v="219"/>
    <x v="10"/>
    <x v="2"/>
    <x v="1"/>
    <x v="3"/>
    <x v="12"/>
    <x v="41"/>
    <x v="1"/>
    <x v="209"/>
    <x v="0"/>
    <x v="9"/>
    <x v="2"/>
    <x v="1194"/>
    <x v="833"/>
    <x v="7"/>
    <x v="28"/>
    <x v="2"/>
    <x v="4"/>
    <x v="3456"/>
    <x v="82"/>
  </r>
  <r>
    <x v="1"/>
    <x v="1"/>
    <x v="0"/>
    <x v="0"/>
    <x v="327"/>
    <x v="57"/>
    <x v="57"/>
    <x v="126"/>
    <x v="10"/>
    <x v="2"/>
    <x v="1"/>
    <x v="0"/>
    <x v="26"/>
    <x v="481"/>
    <x v="210"/>
    <x v="194"/>
    <x v="0"/>
    <x v="1"/>
    <x v="2"/>
    <x v="849"/>
    <x v="711"/>
    <x v="27"/>
    <x v="82"/>
    <x v="0"/>
    <x v="5"/>
    <x v="79"/>
    <x v="22"/>
  </r>
  <r>
    <x v="0"/>
    <x v="4"/>
    <x v="0"/>
    <x v="0"/>
    <x v="8"/>
    <x v="58"/>
    <x v="58"/>
    <x v="14"/>
    <x v="10"/>
    <x v="2"/>
    <x v="1"/>
    <x v="3"/>
    <x v="12"/>
    <x v="41"/>
    <x v="8"/>
    <x v="209"/>
    <x v="0"/>
    <x v="9"/>
    <x v="2"/>
    <x v="1194"/>
    <x v="615"/>
    <x v="7"/>
    <x v="28"/>
    <x v="2"/>
    <x v="4"/>
    <x v="3457"/>
    <x v="82"/>
  </r>
  <r>
    <x v="0"/>
    <x v="4"/>
    <x v="0"/>
    <x v="0"/>
    <x v="4"/>
    <x v="59"/>
    <x v="59"/>
    <x v="38"/>
    <x v="10"/>
    <x v="2"/>
    <x v="1"/>
    <x v="3"/>
    <x v="12"/>
    <x v="41"/>
    <x v="4"/>
    <x v="209"/>
    <x v="0"/>
    <x v="9"/>
    <x v="2"/>
    <x v="1194"/>
    <x v="767"/>
    <x v="7"/>
    <x v="28"/>
    <x v="2"/>
    <x v="4"/>
    <x v="3458"/>
    <x v="82"/>
  </r>
  <r>
    <x v="0"/>
    <x v="4"/>
    <x v="0"/>
    <x v="0"/>
    <x v="9"/>
    <x v="60"/>
    <x v="60"/>
    <x v="230"/>
    <x v="10"/>
    <x v="2"/>
    <x v="1"/>
    <x v="3"/>
    <x v="15"/>
    <x v="47"/>
    <x v="9"/>
    <x v="209"/>
    <x v="0"/>
    <x v="9"/>
    <x v="2"/>
    <x v="1141"/>
    <x v="405"/>
    <x v="32"/>
    <x v="28"/>
    <x v="2"/>
    <x v="4"/>
    <x v="3459"/>
    <x v="82"/>
  </r>
  <r>
    <x v="0"/>
    <x v="4"/>
    <x v="0"/>
    <x v="0"/>
    <x v="9"/>
    <x v="61"/>
    <x v="61"/>
    <x v="10"/>
    <x v="10"/>
    <x v="2"/>
    <x v="1"/>
    <x v="3"/>
    <x v="1"/>
    <x v="4"/>
    <x v="9"/>
    <x v="209"/>
    <x v="0"/>
    <x v="9"/>
    <x v="2"/>
    <x v="1166"/>
    <x v="451"/>
    <x v="7"/>
    <x v="28"/>
    <x v="2"/>
    <x v="4"/>
    <x v="3460"/>
    <x v="82"/>
  </r>
  <r>
    <x v="0"/>
    <x v="4"/>
    <x v="0"/>
    <x v="0"/>
    <x v="14"/>
    <x v="62"/>
    <x v="62"/>
    <x v="153"/>
    <x v="10"/>
    <x v="2"/>
    <x v="1"/>
    <x v="3"/>
    <x v="12"/>
    <x v="41"/>
    <x v="210"/>
    <x v="13"/>
    <x v="0"/>
    <x v="9"/>
    <x v="2"/>
    <x v="1196"/>
    <x v="8"/>
    <x v="7"/>
    <x v="28"/>
    <x v="2"/>
    <x v="4"/>
    <x v="3461"/>
    <x v="82"/>
  </r>
  <r>
    <x v="0"/>
    <x v="4"/>
    <x v="0"/>
    <x v="0"/>
    <x v="14"/>
    <x v="63"/>
    <x v="63"/>
    <x v="111"/>
    <x v="10"/>
    <x v="2"/>
    <x v="1"/>
    <x v="3"/>
    <x v="1"/>
    <x v="4"/>
    <x v="14"/>
    <x v="209"/>
    <x v="0"/>
    <x v="9"/>
    <x v="2"/>
    <x v="1165"/>
    <x v="58"/>
    <x v="7"/>
    <x v="28"/>
    <x v="2"/>
    <x v="4"/>
    <x v="3462"/>
    <x v="82"/>
  </r>
  <r>
    <x v="0"/>
    <x v="4"/>
    <x v="0"/>
    <x v="0"/>
    <x v="7"/>
    <x v="64"/>
    <x v="64"/>
    <x v="164"/>
    <x v="10"/>
    <x v="2"/>
    <x v="1"/>
    <x v="3"/>
    <x v="1"/>
    <x v="4"/>
    <x v="210"/>
    <x v="7"/>
    <x v="0"/>
    <x v="9"/>
    <x v="2"/>
    <x v="1166"/>
    <x v="517"/>
    <x v="7"/>
    <x v="28"/>
    <x v="2"/>
    <x v="4"/>
    <x v="3463"/>
    <x v="82"/>
  </r>
  <r>
    <x v="0"/>
    <x v="4"/>
    <x v="0"/>
    <x v="0"/>
    <x v="14"/>
    <x v="65"/>
    <x v="65"/>
    <x v="10"/>
    <x v="10"/>
    <x v="2"/>
    <x v="1"/>
    <x v="3"/>
    <x v="1"/>
    <x v="4"/>
    <x v="14"/>
    <x v="209"/>
    <x v="0"/>
    <x v="9"/>
    <x v="2"/>
    <x v="1165"/>
    <x v="451"/>
    <x v="7"/>
    <x v="28"/>
    <x v="2"/>
    <x v="4"/>
    <x v="3464"/>
    <x v="82"/>
  </r>
  <r>
    <x v="0"/>
    <x v="4"/>
    <x v="0"/>
    <x v="0"/>
    <x v="0"/>
    <x v="66"/>
    <x v="66"/>
    <x v="202"/>
    <x v="10"/>
    <x v="2"/>
    <x v="1"/>
    <x v="3"/>
    <x v="16"/>
    <x v="48"/>
    <x v="0"/>
    <x v="209"/>
    <x v="0"/>
    <x v="11"/>
    <x v="2"/>
    <x v="1249"/>
    <x v="634"/>
    <x v="5"/>
    <x v="28"/>
    <x v="2"/>
    <x v="4"/>
    <x v="3465"/>
    <x v="82"/>
  </r>
  <r>
    <x v="0"/>
    <x v="4"/>
    <x v="0"/>
    <x v="0"/>
    <x v="0"/>
    <x v="67"/>
    <x v="67"/>
    <x v="202"/>
    <x v="10"/>
    <x v="2"/>
    <x v="1"/>
    <x v="3"/>
    <x v="16"/>
    <x v="48"/>
    <x v="0"/>
    <x v="209"/>
    <x v="0"/>
    <x v="11"/>
    <x v="2"/>
    <x v="1249"/>
    <x v="634"/>
    <x v="5"/>
    <x v="28"/>
    <x v="2"/>
    <x v="4"/>
    <x v="3466"/>
    <x v="82"/>
  </r>
  <r>
    <x v="0"/>
    <x v="4"/>
    <x v="0"/>
    <x v="0"/>
    <x v="1"/>
    <x v="68"/>
    <x v="68"/>
    <x v="86"/>
    <x v="10"/>
    <x v="2"/>
    <x v="1"/>
    <x v="3"/>
    <x v="16"/>
    <x v="48"/>
    <x v="1"/>
    <x v="209"/>
    <x v="0"/>
    <x v="11"/>
    <x v="2"/>
    <x v="1249"/>
    <x v="531"/>
    <x v="5"/>
    <x v="28"/>
    <x v="2"/>
    <x v="4"/>
    <x v="3467"/>
    <x v="82"/>
  </r>
  <r>
    <x v="0"/>
    <x v="4"/>
    <x v="0"/>
    <x v="0"/>
    <x v="5"/>
    <x v="69"/>
    <x v="69"/>
    <x v="202"/>
    <x v="10"/>
    <x v="2"/>
    <x v="1"/>
    <x v="3"/>
    <x v="16"/>
    <x v="48"/>
    <x v="5"/>
    <x v="209"/>
    <x v="0"/>
    <x v="11"/>
    <x v="2"/>
    <x v="1249"/>
    <x v="426"/>
    <x v="5"/>
    <x v="28"/>
    <x v="2"/>
    <x v="4"/>
    <x v="3468"/>
    <x v="82"/>
  </r>
  <r>
    <x v="0"/>
    <x v="4"/>
    <x v="0"/>
    <x v="0"/>
    <x v="4"/>
    <x v="70"/>
    <x v="70"/>
    <x v="202"/>
    <x v="10"/>
    <x v="2"/>
    <x v="1"/>
    <x v="3"/>
    <x v="12"/>
    <x v="41"/>
    <x v="210"/>
    <x v="4"/>
    <x v="0"/>
    <x v="9"/>
    <x v="2"/>
    <x v="1194"/>
    <x v="634"/>
    <x v="7"/>
    <x v="28"/>
    <x v="2"/>
    <x v="4"/>
    <x v="3469"/>
    <x v="82"/>
  </r>
  <r>
    <x v="0"/>
    <x v="4"/>
    <x v="0"/>
    <x v="0"/>
    <x v="9"/>
    <x v="71"/>
    <x v="71"/>
    <x v="149"/>
    <x v="10"/>
    <x v="2"/>
    <x v="1"/>
    <x v="3"/>
    <x v="12"/>
    <x v="41"/>
    <x v="210"/>
    <x v="9"/>
    <x v="0"/>
    <x v="9"/>
    <x v="2"/>
    <x v="1195"/>
    <x v="750"/>
    <x v="7"/>
    <x v="28"/>
    <x v="2"/>
    <x v="4"/>
    <x v="3470"/>
    <x v="82"/>
  </r>
  <r>
    <x v="0"/>
    <x v="4"/>
    <x v="0"/>
    <x v="0"/>
    <x v="4"/>
    <x v="72"/>
    <x v="72"/>
    <x v="202"/>
    <x v="10"/>
    <x v="2"/>
    <x v="1"/>
    <x v="3"/>
    <x v="1"/>
    <x v="4"/>
    <x v="210"/>
    <x v="4"/>
    <x v="0"/>
    <x v="9"/>
    <x v="2"/>
    <x v="1166"/>
    <x v="634"/>
    <x v="7"/>
    <x v="28"/>
    <x v="2"/>
    <x v="4"/>
    <x v="3471"/>
    <x v="82"/>
  </r>
  <r>
    <x v="0"/>
    <x v="4"/>
    <x v="0"/>
    <x v="0"/>
    <x v="6"/>
    <x v="73"/>
    <x v="73"/>
    <x v="202"/>
    <x v="10"/>
    <x v="2"/>
    <x v="1"/>
    <x v="3"/>
    <x v="1"/>
    <x v="4"/>
    <x v="210"/>
    <x v="6"/>
    <x v="0"/>
    <x v="9"/>
    <x v="2"/>
    <x v="1166"/>
    <x v="634"/>
    <x v="7"/>
    <x v="28"/>
    <x v="2"/>
    <x v="4"/>
    <x v="3472"/>
    <x v="82"/>
  </r>
  <r>
    <x v="0"/>
    <x v="4"/>
    <x v="0"/>
    <x v="0"/>
    <x v="9"/>
    <x v="74"/>
    <x v="74"/>
    <x v="145"/>
    <x v="10"/>
    <x v="2"/>
    <x v="1"/>
    <x v="3"/>
    <x v="12"/>
    <x v="41"/>
    <x v="210"/>
    <x v="9"/>
    <x v="0"/>
    <x v="9"/>
    <x v="2"/>
    <x v="1196"/>
    <x v="15"/>
    <x v="7"/>
    <x v="28"/>
    <x v="2"/>
    <x v="4"/>
    <x v="3473"/>
    <x v="82"/>
  </r>
  <r>
    <x v="0"/>
    <x v="4"/>
    <x v="0"/>
    <x v="0"/>
    <x v="9"/>
    <x v="75"/>
    <x v="75"/>
    <x v="145"/>
    <x v="10"/>
    <x v="2"/>
    <x v="1"/>
    <x v="3"/>
    <x v="12"/>
    <x v="41"/>
    <x v="210"/>
    <x v="9"/>
    <x v="0"/>
    <x v="9"/>
    <x v="2"/>
    <x v="1197"/>
    <x v="15"/>
    <x v="7"/>
    <x v="28"/>
    <x v="2"/>
    <x v="4"/>
    <x v="3474"/>
    <x v="82"/>
  </r>
  <r>
    <x v="0"/>
    <x v="4"/>
    <x v="0"/>
    <x v="0"/>
    <x v="9"/>
    <x v="76"/>
    <x v="76"/>
    <x v="154"/>
    <x v="10"/>
    <x v="2"/>
    <x v="1"/>
    <x v="3"/>
    <x v="1"/>
    <x v="4"/>
    <x v="210"/>
    <x v="9"/>
    <x v="0"/>
    <x v="9"/>
    <x v="2"/>
    <x v="1167"/>
    <x v="50"/>
    <x v="7"/>
    <x v="28"/>
    <x v="2"/>
    <x v="4"/>
    <x v="3475"/>
    <x v="82"/>
  </r>
  <r>
    <x v="0"/>
    <x v="4"/>
    <x v="0"/>
    <x v="0"/>
    <x v="9"/>
    <x v="77"/>
    <x v="77"/>
    <x v="214"/>
    <x v="10"/>
    <x v="2"/>
    <x v="1"/>
    <x v="3"/>
    <x v="12"/>
    <x v="41"/>
    <x v="9"/>
    <x v="209"/>
    <x v="0"/>
    <x v="9"/>
    <x v="2"/>
    <x v="1198"/>
    <x v="844"/>
    <x v="7"/>
    <x v="28"/>
    <x v="2"/>
    <x v="4"/>
    <x v="3476"/>
    <x v="82"/>
  </r>
  <r>
    <x v="0"/>
    <x v="4"/>
    <x v="0"/>
    <x v="0"/>
    <x v="9"/>
    <x v="78"/>
    <x v="78"/>
    <x v="86"/>
    <x v="10"/>
    <x v="2"/>
    <x v="1"/>
    <x v="3"/>
    <x v="1"/>
    <x v="4"/>
    <x v="210"/>
    <x v="9"/>
    <x v="0"/>
    <x v="9"/>
    <x v="2"/>
    <x v="1166"/>
    <x v="245"/>
    <x v="7"/>
    <x v="28"/>
    <x v="2"/>
    <x v="4"/>
    <x v="3477"/>
    <x v="82"/>
  </r>
  <r>
    <x v="0"/>
    <x v="4"/>
    <x v="0"/>
    <x v="0"/>
    <x v="9"/>
    <x v="79"/>
    <x v="79"/>
    <x v="10"/>
    <x v="10"/>
    <x v="2"/>
    <x v="1"/>
    <x v="3"/>
    <x v="12"/>
    <x v="41"/>
    <x v="9"/>
    <x v="209"/>
    <x v="0"/>
    <x v="9"/>
    <x v="2"/>
    <x v="1197"/>
    <x v="352"/>
    <x v="7"/>
    <x v="28"/>
    <x v="2"/>
    <x v="4"/>
    <x v="3478"/>
    <x v="82"/>
  </r>
  <r>
    <x v="0"/>
    <x v="4"/>
    <x v="0"/>
    <x v="0"/>
    <x v="9"/>
    <x v="80"/>
    <x v="80"/>
    <x v="154"/>
    <x v="10"/>
    <x v="2"/>
    <x v="1"/>
    <x v="3"/>
    <x v="12"/>
    <x v="41"/>
    <x v="210"/>
    <x v="9"/>
    <x v="0"/>
    <x v="9"/>
    <x v="2"/>
    <x v="1198"/>
    <x v="50"/>
    <x v="7"/>
    <x v="28"/>
    <x v="2"/>
    <x v="4"/>
    <x v="3479"/>
    <x v="82"/>
  </r>
  <r>
    <x v="0"/>
    <x v="4"/>
    <x v="0"/>
    <x v="0"/>
    <x v="9"/>
    <x v="81"/>
    <x v="81"/>
    <x v="10"/>
    <x v="10"/>
    <x v="2"/>
    <x v="1"/>
    <x v="3"/>
    <x v="12"/>
    <x v="41"/>
    <x v="9"/>
    <x v="209"/>
    <x v="0"/>
    <x v="9"/>
    <x v="2"/>
    <x v="1197"/>
    <x v="352"/>
    <x v="7"/>
    <x v="28"/>
    <x v="2"/>
    <x v="4"/>
    <x v="3480"/>
    <x v="82"/>
  </r>
  <r>
    <x v="0"/>
    <x v="4"/>
    <x v="0"/>
    <x v="0"/>
    <x v="9"/>
    <x v="82"/>
    <x v="82"/>
    <x v="101"/>
    <x v="10"/>
    <x v="2"/>
    <x v="1"/>
    <x v="3"/>
    <x v="12"/>
    <x v="41"/>
    <x v="210"/>
    <x v="9"/>
    <x v="0"/>
    <x v="9"/>
    <x v="2"/>
    <x v="1198"/>
    <x v="257"/>
    <x v="7"/>
    <x v="28"/>
    <x v="2"/>
    <x v="4"/>
    <x v="3481"/>
    <x v="82"/>
  </r>
  <r>
    <x v="0"/>
    <x v="4"/>
    <x v="0"/>
    <x v="0"/>
    <x v="9"/>
    <x v="83"/>
    <x v="83"/>
    <x v="101"/>
    <x v="10"/>
    <x v="2"/>
    <x v="1"/>
    <x v="3"/>
    <x v="12"/>
    <x v="41"/>
    <x v="210"/>
    <x v="9"/>
    <x v="0"/>
    <x v="9"/>
    <x v="2"/>
    <x v="1199"/>
    <x v="257"/>
    <x v="7"/>
    <x v="28"/>
    <x v="2"/>
    <x v="4"/>
    <x v="3482"/>
    <x v="82"/>
  </r>
  <r>
    <x v="0"/>
    <x v="4"/>
    <x v="0"/>
    <x v="0"/>
    <x v="9"/>
    <x v="84"/>
    <x v="84"/>
    <x v="214"/>
    <x v="10"/>
    <x v="2"/>
    <x v="1"/>
    <x v="3"/>
    <x v="12"/>
    <x v="41"/>
    <x v="9"/>
    <x v="209"/>
    <x v="0"/>
    <x v="9"/>
    <x v="2"/>
    <x v="1198"/>
    <x v="844"/>
    <x v="7"/>
    <x v="28"/>
    <x v="2"/>
    <x v="4"/>
    <x v="3483"/>
    <x v="82"/>
  </r>
  <r>
    <x v="0"/>
    <x v="4"/>
    <x v="0"/>
    <x v="0"/>
    <x v="9"/>
    <x v="85"/>
    <x v="85"/>
    <x v="101"/>
    <x v="10"/>
    <x v="2"/>
    <x v="1"/>
    <x v="3"/>
    <x v="12"/>
    <x v="41"/>
    <x v="210"/>
    <x v="9"/>
    <x v="0"/>
    <x v="9"/>
    <x v="2"/>
    <x v="1199"/>
    <x v="257"/>
    <x v="7"/>
    <x v="28"/>
    <x v="2"/>
    <x v="4"/>
    <x v="3484"/>
    <x v="82"/>
  </r>
  <r>
    <x v="0"/>
    <x v="4"/>
    <x v="0"/>
    <x v="0"/>
    <x v="9"/>
    <x v="86"/>
    <x v="86"/>
    <x v="86"/>
    <x v="10"/>
    <x v="2"/>
    <x v="1"/>
    <x v="3"/>
    <x v="12"/>
    <x v="41"/>
    <x v="9"/>
    <x v="209"/>
    <x v="0"/>
    <x v="9"/>
    <x v="2"/>
    <x v="1198"/>
    <x v="531"/>
    <x v="7"/>
    <x v="28"/>
    <x v="2"/>
    <x v="4"/>
    <x v="3485"/>
    <x v="82"/>
  </r>
  <r>
    <x v="0"/>
    <x v="4"/>
    <x v="0"/>
    <x v="0"/>
    <x v="9"/>
    <x v="87"/>
    <x v="87"/>
    <x v="101"/>
    <x v="10"/>
    <x v="2"/>
    <x v="1"/>
    <x v="3"/>
    <x v="12"/>
    <x v="41"/>
    <x v="210"/>
    <x v="9"/>
    <x v="0"/>
    <x v="9"/>
    <x v="2"/>
    <x v="1199"/>
    <x v="257"/>
    <x v="7"/>
    <x v="28"/>
    <x v="2"/>
    <x v="4"/>
    <x v="3486"/>
    <x v="82"/>
  </r>
  <r>
    <x v="0"/>
    <x v="4"/>
    <x v="0"/>
    <x v="0"/>
    <x v="9"/>
    <x v="88"/>
    <x v="88"/>
    <x v="86"/>
    <x v="10"/>
    <x v="2"/>
    <x v="1"/>
    <x v="3"/>
    <x v="12"/>
    <x v="41"/>
    <x v="9"/>
    <x v="209"/>
    <x v="0"/>
    <x v="9"/>
    <x v="2"/>
    <x v="1198"/>
    <x v="531"/>
    <x v="7"/>
    <x v="28"/>
    <x v="2"/>
    <x v="4"/>
    <x v="3487"/>
    <x v="82"/>
  </r>
  <r>
    <x v="0"/>
    <x v="4"/>
    <x v="0"/>
    <x v="0"/>
    <x v="9"/>
    <x v="89"/>
    <x v="89"/>
    <x v="101"/>
    <x v="10"/>
    <x v="2"/>
    <x v="1"/>
    <x v="3"/>
    <x v="12"/>
    <x v="41"/>
    <x v="210"/>
    <x v="9"/>
    <x v="0"/>
    <x v="9"/>
    <x v="2"/>
    <x v="1199"/>
    <x v="257"/>
    <x v="7"/>
    <x v="28"/>
    <x v="2"/>
    <x v="4"/>
    <x v="3489"/>
    <x v="82"/>
  </r>
  <r>
    <x v="0"/>
    <x v="4"/>
    <x v="0"/>
    <x v="0"/>
    <x v="1"/>
    <x v="90"/>
    <x v="90"/>
    <x v="153"/>
    <x v="10"/>
    <x v="2"/>
    <x v="1"/>
    <x v="3"/>
    <x v="1"/>
    <x v="4"/>
    <x v="210"/>
    <x v="1"/>
    <x v="0"/>
    <x v="9"/>
    <x v="2"/>
    <x v="1167"/>
    <x v="8"/>
    <x v="7"/>
    <x v="28"/>
    <x v="2"/>
    <x v="4"/>
    <x v="3488"/>
    <x v="82"/>
  </r>
  <r>
    <x v="0"/>
    <x v="5"/>
    <x v="1"/>
    <x v="0"/>
    <x v="359"/>
    <x v="91"/>
    <x v="91"/>
    <x v="102"/>
    <x v="10"/>
    <x v="2"/>
    <x v="1"/>
    <x v="4"/>
    <x v="20"/>
    <x v="53"/>
    <x v="210"/>
    <x v="206"/>
    <x v="0"/>
    <x v="18"/>
    <x v="1"/>
    <x v="720"/>
    <x v="238"/>
    <x v="64"/>
    <x v="60"/>
    <x v="4"/>
    <x v="3"/>
    <x v="8"/>
    <x v="0"/>
  </r>
  <r>
    <x v="0"/>
    <x v="4"/>
    <x v="0"/>
    <x v="0"/>
    <x v="4"/>
    <x v="92"/>
    <x v="92"/>
    <x v="86"/>
    <x v="10"/>
    <x v="2"/>
    <x v="1"/>
    <x v="3"/>
    <x v="12"/>
    <x v="41"/>
    <x v="4"/>
    <x v="209"/>
    <x v="0"/>
    <x v="9"/>
    <x v="2"/>
    <x v="1198"/>
    <x v="531"/>
    <x v="7"/>
    <x v="28"/>
    <x v="2"/>
    <x v="4"/>
    <x v="3490"/>
    <x v="82"/>
  </r>
  <r>
    <x v="0"/>
    <x v="4"/>
    <x v="0"/>
    <x v="0"/>
    <x v="7"/>
    <x v="93"/>
    <x v="93"/>
    <x v="230"/>
    <x v="10"/>
    <x v="2"/>
    <x v="1"/>
    <x v="3"/>
    <x v="1"/>
    <x v="4"/>
    <x v="210"/>
    <x v="7"/>
    <x v="0"/>
    <x v="9"/>
    <x v="2"/>
    <x v="1167"/>
    <x v="331"/>
    <x v="7"/>
    <x v="28"/>
    <x v="2"/>
    <x v="4"/>
    <x v="3491"/>
    <x v="82"/>
  </r>
  <r>
    <x v="0"/>
    <x v="4"/>
    <x v="0"/>
    <x v="0"/>
    <x v="9"/>
    <x v="94"/>
    <x v="94"/>
    <x v="128"/>
    <x v="10"/>
    <x v="2"/>
    <x v="1"/>
    <x v="3"/>
    <x v="12"/>
    <x v="41"/>
    <x v="210"/>
    <x v="9"/>
    <x v="0"/>
    <x v="9"/>
    <x v="2"/>
    <x v="1200"/>
    <x v="55"/>
    <x v="7"/>
    <x v="28"/>
    <x v="2"/>
    <x v="4"/>
    <x v="3492"/>
    <x v="82"/>
  </r>
  <r>
    <x v="0"/>
    <x v="4"/>
    <x v="0"/>
    <x v="0"/>
    <x v="1"/>
    <x v="95"/>
    <x v="95"/>
    <x v="53"/>
    <x v="10"/>
    <x v="2"/>
    <x v="1"/>
    <x v="3"/>
    <x v="1"/>
    <x v="4"/>
    <x v="1"/>
    <x v="209"/>
    <x v="0"/>
    <x v="9"/>
    <x v="2"/>
    <x v="1166"/>
    <x v="168"/>
    <x v="7"/>
    <x v="28"/>
    <x v="2"/>
    <x v="4"/>
    <x v="3493"/>
    <x v="82"/>
  </r>
  <r>
    <x v="0"/>
    <x v="4"/>
    <x v="0"/>
    <x v="0"/>
    <x v="9"/>
    <x v="96"/>
    <x v="96"/>
    <x v="145"/>
    <x v="10"/>
    <x v="2"/>
    <x v="1"/>
    <x v="3"/>
    <x v="1"/>
    <x v="4"/>
    <x v="210"/>
    <x v="9"/>
    <x v="0"/>
    <x v="9"/>
    <x v="2"/>
    <x v="1168"/>
    <x v="970"/>
    <x v="7"/>
    <x v="28"/>
    <x v="2"/>
    <x v="4"/>
    <x v="3494"/>
    <x v="82"/>
  </r>
  <r>
    <x v="0"/>
    <x v="4"/>
    <x v="0"/>
    <x v="0"/>
    <x v="0"/>
    <x v="97"/>
    <x v="97"/>
    <x v="202"/>
    <x v="10"/>
    <x v="2"/>
    <x v="1"/>
    <x v="3"/>
    <x v="12"/>
    <x v="41"/>
    <x v="0"/>
    <x v="209"/>
    <x v="0"/>
    <x v="9"/>
    <x v="2"/>
    <x v="1200"/>
    <x v="634"/>
    <x v="7"/>
    <x v="28"/>
    <x v="2"/>
    <x v="4"/>
    <x v="3495"/>
    <x v="82"/>
  </r>
  <r>
    <x v="0"/>
    <x v="4"/>
    <x v="0"/>
    <x v="0"/>
    <x v="7"/>
    <x v="98"/>
    <x v="98"/>
    <x v="14"/>
    <x v="10"/>
    <x v="2"/>
    <x v="1"/>
    <x v="3"/>
    <x v="1"/>
    <x v="4"/>
    <x v="7"/>
    <x v="209"/>
    <x v="0"/>
    <x v="9"/>
    <x v="2"/>
    <x v="1168"/>
    <x v="163"/>
    <x v="7"/>
    <x v="28"/>
    <x v="2"/>
    <x v="4"/>
    <x v="3496"/>
    <x v="82"/>
  </r>
  <r>
    <x v="0"/>
    <x v="4"/>
    <x v="0"/>
    <x v="0"/>
    <x v="9"/>
    <x v="99"/>
    <x v="99"/>
    <x v="101"/>
    <x v="10"/>
    <x v="2"/>
    <x v="1"/>
    <x v="3"/>
    <x v="12"/>
    <x v="41"/>
    <x v="210"/>
    <x v="9"/>
    <x v="0"/>
    <x v="9"/>
    <x v="2"/>
    <x v="1202"/>
    <x v="682"/>
    <x v="7"/>
    <x v="28"/>
    <x v="2"/>
    <x v="4"/>
    <x v="3497"/>
    <x v="82"/>
  </r>
  <r>
    <x v="0"/>
    <x v="4"/>
    <x v="0"/>
    <x v="0"/>
    <x v="9"/>
    <x v="100"/>
    <x v="100"/>
    <x v="154"/>
    <x v="10"/>
    <x v="2"/>
    <x v="1"/>
    <x v="3"/>
    <x v="1"/>
    <x v="4"/>
    <x v="210"/>
    <x v="9"/>
    <x v="0"/>
    <x v="9"/>
    <x v="2"/>
    <x v="1169"/>
    <x v="50"/>
    <x v="7"/>
    <x v="28"/>
    <x v="2"/>
    <x v="4"/>
    <x v="3498"/>
    <x v="82"/>
  </r>
  <r>
    <x v="0"/>
    <x v="4"/>
    <x v="0"/>
    <x v="0"/>
    <x v="3"/>
    <x v="101"/>
    <x v="101"/>
    <x v="128"/>
    <x v="10"/>
    <x v="2"/>
    <x v="1"/>
    <x v="3"/>
    <x v="12"/>
    <x v="41"/>
    <x v="210"/>
    <x v="3"/>
    <x v="0"/>
    <x v="9"/>
    <x v="2"/>
    <x v="1203"/>
    <x v="55"/>
    <x v="7"/>
    <x v="28"/>
    <x v="2"/>
    <x v="4"/>
    <x v="3499"/>
    <x v="82"/>
  </r>
  <r>
    <x v="0"/>
    <x v="4"/>
    <x v="0"/>
    <x v="0"/>
    <x v="5"/>
    <x v="102"/>
    <x v="102"/>
    <x v="214"/>
    <x v="10"/>
    <x v="2"/>
    <x v="1"/>
    <x v="3"/>
    <x v="12"/>
    <x v="41"/>
    <x v="210"/>
    <x v="5"/>
    <x v="0"/>
    <x v="9"/>
    <x v="2"/>
    <x v="1203"/>
    <x v="844"/>
    <x v="7"/>
    <x v="28"/>
    <x v="2"/>
    <x v="4"/>
    <x v="3500"/>
    <x v="82"/>
  </r>
  <r>
    <x v="0"/>
    <x v="4"/>
    <x v="0"/>
    <x v="0"/>
    <x v="0"/>
    <x v="103"/>
    <x v="103"/>
    <x v="202"/>
    <x v="10"/>
    <x v="2"/>
    <x v="1"/>
    <x v="3"/>
    <x v="12"/>
    <x v="41"/>
    <x v="0"/>
    <x v="209"/>
    <x v="0"/>
    <x v="9"/>
    <x v="2"/>
    <x v="1202"/>
    <x v="634"/>
    <x v="7"/>
    <x v="28"/>
    <x v="2"/>
    <x v="4"/>
    <x v="3501"/>
    <x v="82"/>
  </r>
  <r>
    <x v="0"/>
    <x v="4"/>
    <x v="0"/>
    <x v="0"/>
    <x v="0"/>
    <x v="104"/>
    <x v="104"/>
    <x v="202"/>
    <x v="10"/>
    <x v="2"/>
    <x v="1"/>
    <x v="3"/>
    <x v="12"/>
    <x v="41"/>
    <x v="210"/>
    <x v="0"/>
    <x v="0"/>
    <x v="9"/>
    <x v="2"/>
    <x v="1204"/>
    <x v="634"/>
    <x v="7"/>
    <x v="28"/>
    <x v="2"/>
    <x v="4"/>
    <x v="3502"/>
    <x v="82"/>
  </r>
  <r>
    <x v="0"/>
    <x v="4"/>
    <x v="0"/>
    <x v="0"/>
    <x v="9"/>
    <x v="105"/>
    <x v="105"/>
    <x v="145"/>
    <x v="10"/>
    <x v="2"/>
    <x v="1"/>
    <x v="3"/>
    <x v="1"/>
    <x v="4"/>
    <x v="9"/>
    <x v="209"/>
    <x v="0"/>
    <x v="9"/>
    <x v="2"/>
    <x v="1170"/>
    <x v="970"/>
    <x v="7"/>
    <x v="28"/>
    <x v="2"/>
    <x v="4"/>
    <x v="3503"/>
    <x v="82"/>
  </r>
  <r>
    <x v="0"/>
    <x v="4"/>
    <x v="0"/>
    <x v="0"/>
    <x v="8"/>
    <x v="106"/>
    <x v="106"/>
    <x v="101"/>
    <x v="10"/>
    <x v="2"/>
    <x v="1"/>
    <x v="3"/>
    <x v="12"/>
    <x v="41"/>
    <x v="210"/>
    <x v="8"/>
    <x v="0"/>
    <x v="9"/>
    <x v="2"/>
    <x v="1204"/>
    <x v="257"/>
    <x v="7"/>
    <x v="28"/>
    <x v="2"/>
    <x v="4"/>
    <x v="3504"/>
    <x v="82"/>
  </r>
  <r>
    <x v="0"/>
    <x v="4"/>
    <x v="0"/>
    <x v="0"/>
    <x v="9"/>
    <x v="107"/>
    <x v="107"/>
    <x v="198"/>
    <x v="10"/>
    <x v="2"/>
    <x v="1"/>
    <x v="3"/>
    <x v="1"/>
    <x v="4"/>
    <x v="210"/>
    <x v="9"/>
    <x v="0"/>
    <x v="9"/>
    <x v="2"/>
    <x v="1171"/>
    <x v="866"/>
    <x v="7"/>
    <x v="28"/>
    <x v="2"/>
    <x v="4"/>
    <x v="3505"/>
    <x v="82"/>
  </r>
  <r>
    <x v="0"/>
    <x v="4"/>
    <x v="0"/>
    <x v="0"/>
    <x v="7"/>
    <x v="108"/>
    <x v="108"/>
    <x v="145"/>
    <x v="10"/>
    <x v="2"/>
    <x v="1"/>
    <x v="3"/>
    <x v="12"/>
    <x v="41"/>
    <x v="7"/>
    <x v="209"/>
    <x v="0"/>
    <x v="9"/>
    <x v="2"/>
    <x v="1205"/>
    <x v="15"/>
    <x v="7"/>
    <x v="28"/>
    <x v="2"/>
    <x v="4"/>
    <x v="3506"/>
    <x v="82"/>
  </r>
  <r>
    <x v="0"/>
    <x v="4"/>
    <x v="0"/>
    <x v="0"/>
    <x v="1"/>
    <x v="109"/>
    <x v="109"/>
    <x v="86"/>
    <x v="10"/>
    <x v="2"/>
    <x v="1"/>
    <x v="3"/>
    <x v="1"/>
    <x v="4"/>
    <x v="1"/>
    <x v="209"/>
    <x v="0"/>
    <x v="9"/>
    <x v="2"/>
    <x v="1170"/>
    <x v="531"/>
    <x v="7"/>
    <x v="28"/>
    <x v="2"/>
    <x v="4"/>
    <x v="3507"/>
    <x v="82"/>
  </r>
  <r>
    <x v="0"/>
    <x v="4"/>
    <x v="0"/>
    <x v="0"/>
    <x v="7"/>
    <x v="110"/>
    <x v="110"/>
    <x v="230"/>
    <x v="10"/>
    <x v="2"/>
    <x v="1"/>
    <x v="3"/>
    <x v="1"/>
    <x v="4"/>
    <x v="7"/>
    <x v="209"/>
    <x v="0"/>
    <x v="9"/>
    <x v="2"/>
    <x v="1170"/>
    <x v="331"/>
    <x v="7"/>
    <x v="28"/>
    <x v="2"/>
    <x v="4"/>
    <x v="3508"/>
    <x v="82"/>
  </r>
  <r>
    <x v="0"/>
    <x v="4"/>
    <x v="0"/>
    <x v="0"/>
    <x v="9"/>
    <x v="111"/>
    <x v="111"/>
    <x v="220"/>
    <x v="10"/>
    <x v="2"/>
    <x v="1"/>
    <x v="3"/>
    <x v="12"/>
    <x v="41"/>
    <x v="9"/>
    <x v="209"/>
    <x v="0"/>
    <x v="9"/>
    <x v="2"/>
    <x v="1206"/>
    <x v="900"/>
    <x v="7"/>
    <x v="28"/>
    <x v="2"/>
    <x v="4"/>
    <x v="3509"/>
    <x v="82"/>
  </r>
  <r>
    <x v="0"/>
    <x v="4"/>
    <x v="0"/>
    <x v="0"/>
    <x v="9"/>
    <x v="112"/>
    <x v="112"/>
    <x v="129"/>
    <x v="10"/>
    <x v="2"/>
    <x v="1"/>
    <x v="3"/>
    <x v="12"/>
    <x v="41"/>
    <x v="210"/>
    <x v="9"/>
    <x v="0"/>
    <x v="9"/>
    <x v="2"/>
    <x v="1207"/>
    <x v="78"/>
    <x v="7"/>
    <x v="28"/>
    <x v="2"/>
    <x v="4"/>
    <x v="3510"/>
    <x v="82"/>
  </r>
  <r>
    <x v="0"/>
    <x v="4"/>
    <x v="0"/>
    <x v="0"/>
    <x v="9"/>
    <x v="113"/>
    <x v="113"/>
    <x v="220"/>
    <x v="10"/>
    <x v="2"/>
    <x v="1"/>
    <x v="3"/>
    <x v="1"/>
    <x v="4"/>
    <x v="210"/>
    <x v="9"/>
    <x v="0"/>
    <x v="9"/>
    <x v="2"/>
    <x v="1171"/>
    <x v="900"/>
    <x v="7"/>
    <x v="28"/>
    <x v="2"/>
    <x v="4"/>
    <x v="3511"/>
    <x v="82"/>
  </r>
  <r>
    <x v="0"/>
    <x v="4"/>
    <x v="0"/>
    <x v="0"/>
    <x v="9"/>
    <x v="114"/>
    <x v="114"/>
    <x v="214"/>
    <x v="10"/>
    <x v="2"/>
    <x v="1"/>
    <x v="3"/>
    <x v="12"/>
    <x v="41"/>
    <x v="9"/>
    <x v="209"/>
    <x v="0"/>
    <x v="9"/>
    <x v="2"/>
    <x v="1206"/>
    <x v="844"/>
    <x v="7"/>
    <x v="28"/>
    <x v="2"/>
    <x v="4"/>
    <x v="3512"/>
    <x v="82"/>
  </r>
  <r>
    <x v="0"/>
    <x v="4"/>
    <x v="0"/>
    <x v="0"/>
    <x v="9"/>
    <x v="115"/>
    <x v="115"/>
    <x v="128"/>
    <x v="10"/>
    <x v="2"/>
    <x v="1"/>
    <x v="3"/>
    <x v="1"/>
    <x v="4"/>
    <x v="210"/>
    <x v="9"/>
    <x v="0"/>
    <x v="9"/>
    <x v="2"/>
    <x v="1172"/>
    <x v="55"/>
    <x v="7"/>
    <x v="28"/>
    <x v="2"/>
    <x v="4"/>
    <x v="3513"/>
    <x v="82"/>
  </r>
  <r>
    <x v="0"/>
    <x v="4"/>
    <x v="0"/>
    <x v="0"/>
    <x v="9"/>
    <x v="116"/>
    <x v="116"/>
    <x v="149"/>
    <x v="10"/>
    <x v="2"/>
    <x v="1"/>
    <x v="3"/>
    <x v="12"/>
    <x v="41"/>
    <x v="210"/>
    <x v="9"/>
    <x v="0"/>
    <x v="9"/>
    <x v="2"/>
    <x v="1207"/>
    <x v="750"/>
    <x v="7"/>
    <x v="28"/>
    <x v="2"/>
    <x v="4"/>
    <x v="3514"/>
    <x v="82"/>
  </r>
  <r>
    <x v="0"/>
    <x v="5"/>
    <x v="1"/>
    <x v="14"/>
    <x v="428"/>
    <x v="117"/>
    <x v="117"/>
    <x v="85"/>
    <x v="10"/>
    <x v="2"/>
    <x v="1"/>
    <x v="4"/>
    <x v="20"/>
    <x v="59"/>
    <x v="202"/>
    <x v="209"/>
    <x v="0"/>
    <x v="18"/>
    <x v="1"/>
    <x v="769"/>
    <x v="90"/>
    <x v="0"/>
    <x v="60"/>
    <x v="4"/>
    <x v="3"/>
    <x v="9"/>
    <x v="50"/>
  </r>
  <r>
    <x v="0"/>
    <x v="4"/>
    <x v="0"/>
    <x v="0"/>
    <x v="9"/>
    <x v="118"/>
    <x v="118"/>
    <x v="145"/>
    <x v="10"/>
    <x v="2"/>
    <x v="1"/>
    <x v="3"/>
    <x v="12"/>
    <x v="41"/>
    <x v="9"/>
    <x v="209"/>
    <x v="0"/>
    <x v="9"/>
    <x v="2"/>
    <x v="1206"/>
    <x v="15"/>
    <x v="7"/>
    <x v="28"/>
    <x v="2"/>
    <x v="4"/>
    <x v="3515"/>
    <x v="82"/>
  </r>
  <r>
    <x v="0"/>
    <x v="4"/>
    <x v="0"/>
    <x v="0"/>
    <x v="9"/>
    <x v="119"/>
    <x v="119"/>
    <x v="137"/>
    <x v="10"/>
    <x v="2"/>
    <x v="1"/>
    <x v="3"/>
    <x v="1"/>
    <x v="4"/>
    <x v="9"/>
    <x v="209"/>
    <x v="0"/>
    <x v="9"/>
    <x v="2"/>
    <x v="1171"/>
    <x v="67"/>
    <x v="7"/>
    <x v="28"/>
    <x v="2"/>
    <x v="4"/>
    <x v="3516"/>
    <x v="82"/>
  </r>
  <r>
    <x v="0"/>
    <x v="5"/>
    <x v="1"/>
    <x v="8"/>
    <x v="414"/>
    <x v="120"/>
    <x v="120"/>
    <x v="142"/>
    <x v="10"/>
    <x v="2"/>
    <x v="1"/>
    <x v="4"/>
    <x v="20"/>
    <x v="62"/>
    <x v="210"/>
    <x v="201"/>
    <x v="0"/>
    <x v="18"/>
    <x v="1"/>
    <x v="735"/>
    <x v="401"/>
    <x v="0"/>
    <x v="60"/>
    <x v="4"/>
    <x v="3"/>
    <x v="10"/>
    <x v="17"/>
  </r>
  <r>
    <x v="0"/>
    <x v="5"/>
    <x v="1"/>
    <x v="8"/>
    <x v="414"/>
    <x v="121"/>
    <x v="121"/>
    <x v="193"/>
    <x v="10"/>
    <x v="2"/>
    <x v="1"/>
    <x v="4"/>
    <x v="2"/>
    <x v="7"/>
    <x v="210"/>
    <x v="201"/>
    <x v="0"/>
    <x v="18"/>
    <x v="1"/>
    <x v="740"/>
    <x v="448"/>
    <x v="18"/>
    <x v="4"/>
    <x v="4"/>
    <x v="3"/>
    <x v="11"/>
    <x v="17"/>
  </r>
  <r>
    <x v="0"/>
    <x v="5"/>
    <x v="1"/>
    <x v="15"/>
    <x v="429"/>
    <x v="122"/>
    <x v="122"/>
    <x v="237"/>
    <x v="10"/>
    <x v="2"/>
    <x v="1"/>
    <x v="4"/>
    <x v="20"/>
    <x v="63"/>
    <x v="210"/>
    <x v="201"/>
    <x v="0"/>
    <x v="18"/>
    <x v="1"/>
    <x v="762"/>
    <x v="798"/>
    <x v="0"/>
    <x v="60"/>
    <x v="4"/>
    <x v="3"/>
    <x v="12"/>
    <x v="43"/>
  </r>
  <r>
    <x v="0"/>
    <x v="5"/>
    <x v="1"/>
    <x v="14"/>
    <x v="428"/>
    <x v="123"/>
    <x v="123"/>
    <x v="237"/>
    <x v="10"/>
    <x v="2"/>
    <x v="1"/>
    <x v="4"/>
    <x v="20"/>
    <x v="59"/>
    <x v="210"/>
    <x v="201"/>
    <x v="0"/>
    <x v="18"/>
    <x v="1"/>
    <x v="770"/>
    <x v="798"/>
    <x v="0"/>
    <x v="60"/>
    <x v="4"/>
    <x v="3"/>
    <x v="13"/>
    <x v="50"/>
  </r>
  <r>
    <x v="0"/>
    <x v="9"/>
    <x v="1"/>
    <x v="19"/>
    <x v="219"/>
    <x v="124"/>
    <x v="124"/>
    <x v="103"/>
    <x v="10"/>
    <x v="2"/>
    <x v="1"/>
    <x v="8"/>
    <x v="24"/>
    <x v="68"/>
    <x v="19"/>
    <x v="209"/>
    <x v="0"/>
    <x v="16"/>
    <x v="1"/>
    <x v="715"/>
    <x v="627"/>
    <x v="67"/>
    <x v="79"/>
    <x v="5"/>
    <x v="1"/>
    <x v="69"/>
    <x v="59"/>
  </r>
  <r>
    <x v="0"/>
    <x v="4"/>
    <x v="0"/>
    <x v="0"/>
    <x v="19"/>
    <x v="125"/>
    <x v="125"/>
    <x v="145"/>
    <x v="10"/>
    <x v="2"/>
    <x v="1"/>
    <x v="3"/>
    <x v="1"/>
    <x v="4"/>
    <x v="19"/>
    <x v="209"/>
    <x v="0"/>
    <x v="9"/>
    <x v="2"/>
    <x v="1170"/>
    <x v="970"/>
    <x v="7"/>
    <x v="28"/>
    <x v="2"/>
    <x v="4"/>
    <x v="3517"/>
    <x v="82"/>
  </r>
  <r>
    <x v="0"/>
    <x v="4"/>
    <x v="0"/>
    <x v="0"/>
    <x v="19"/>
    <x v="126"/>
    <x v="126"/>
    <x v="145"/>
    <x v="10"/>
    <x v="2"/>
    <x v="1"/>
    <x v="3"/>
    <x v="12"/>
    <x v="41"/>
    <x v="19"/>
    <x v="209"/>
    <x v="0"/>
    <x v="9"/>
    <x v="2"/>
    <x v="1205"/>
    <x v="15"/>
    <x v="7"/>
    <x v="28"/>
    <x v="2"/>
    <x v="4"/>
    <x v="3518"/>
    <x v="82"/>
  </r>
  <r>
    <x v="0"/>
    <x v="4"/>
    <x v="0"/>
    <x v="0"/>
    <x v="9"/>
    <x v="127"/>
    <x v="127"/>
    <x v="145"/>
    <x v="10"/>
    <x v="2"/>
    <x v="1"/>
    <x v="3"/>
    <x v="12"/>
    <x v="41"/>
    <x v="9"/>
    <x v="209"/>
    <x v="0"/>
    <x v="9"/>
    <x v="2"/>
    <x v="1204"/>
    <x v="15"/>
    <x v="7"/>
    <x v="28"/>
    <x v="2"/>
    <x v="4"/>
    <x v="3519"/>
    <x v="82"/>
  </r>
  <r>
    <x v="0"/>
    <x v="4"/>
    <x v="0"/>
    <x v="0"/>
    <x v="9"/>
    <x v="128"/>
    <x v="128"/>
    <x v="145"/>
    <x v="10"/>
    <x v="2"/>
    <x v="1"/>
    <x v="3"/>
    <x v="12"/>
    <x v="41"/>
    <x v="9"/>
    <x v="209"/>
    <x v="0"/>
    <x v="9"/>
    <x v="2"/>
    <x v="1203"/>
    <x v="15"/>
    <x v="7"/>
    <x v="28"/>
    <x v="2"/>
    <x v="4"/>
    <x v="3520"/>
    <x v="82"/>
  </r>
  <r>
    <x v="0"/>
    <x v="4"/>
    <x v="0"/>
    <x v="0"/>
    <x v="9"/>
    <x v="129"/>
    <x v="129"/>
    <x v="145"/>
    <x v="10"/>
    <x v="2"/>
    <x v="1"/>
    <x v="3"/>
    <x v="12"/>
    <x v="41"/>
    <x v="9"/>
    <x v="209"/>
    <x v="0"/>
    <x v="9"/>
    <x v="2"/>
    <x v="1202"/>
    <x v="15"/>
    <x v="7"/>
    <x v="28"/>
    <x v="2"/>
    <x v="4"/>
    <x v="3521"/>
    <x v="82"/>
  </r>
  <r>
    <x v="0"/>
    <x v="5"/>
    <x v="1"/>
    <x v="0"/>
    <x v="359"/>
    <x v="130"/>
    <x v="130"/>
    <x v="99"/>
    <x v="10"/>
    <x v="2"/>
    <x v="1"/>
    <x v="4"/>
    <x v="20"/>
    <x v="54"/>
    <x v="210"/>
    <x v="206"/>
    <x v="0"/>
    <x v="18"/>
    <x v="1"/>
    <x v="721"/>
    <x v="262"/>
    <x v="64"/>
    <x v="60"/>
    <x v="4"/>
    <x v="3"/>
    <x v="14"/>
    <x v="1"/>
  </r>
  <r>
    <x v="0"/>
    <x v="4"/>
    <x v="0"/>
    <x v="0"/>
    <x v="9"/>
    <x v="131"/>
    <x v="131"/>
    <x v="129"/>
    <x v="10"/>
    <x v="2"/>
    <x v="1"/>
    <x v="3"/>
    <x v="12"/>
    <x v="41"/>
    <x v="210"/>
    <x v="9"/>
    <x v="0"/>
    <x v="9"/>
    <x v="2"/>
    <x v="1201"/>
    <x v="78"/>
    <x v="7"/>
    <x v="28"/>
    <x v="2"/>
    <x v="4"/>
    <x v="3522"/>
    <x v="82"/>
  </r>
  <r>
    <x v="0"/>
    <x v="4"/>
    <x v="0"/>
    <x v="0"/>
    <x v="9"/>
    <x v="132"/>
    <x v="132"/>
    <x v="38"/>
    <x v="10"/>
    <x v="2"/>
    <x v="1"/>
    <x v="3"/>
    <x v="12"/>
    <x v="41"/>
    <x v="210"/>
    <x v="9"/>
    <x v="0"/>
    <x v="9"/>
    <x v="2"/>
    <x v="1202"/>
    <x v="767"/>
    <x v="7"/>
    <x v="28"/>
    <x v="2"/>
    <x v="4"/>
    <x v="3523"/>
    <x v="82"/>
  </r>
  <r>
    <x v="0"/>
    <x v="4"/>
    <x v="0"/>
    <x v="0"/>
    <x v="9"/>
    <x v="133"/>
    <x v="133"/>
    <x v="215"/>
    <x v="10"/>
    <x v="2"/>
    <x v="1"/>
    <x v="3"/>
    <x v="15"/>
    <x v="47"/>
    <x v="9"/>
    <x v="209"/>
    <x v="0"/>
    <x v="9"/>
    <x v="2"/>
    <x v="1141"/>
    <x v="948"/>
    <x v="32"/>
    <x v="28"/>
    <x v="2"/>
    <x v="4"/>
    <x v="3524"/>
    <x v="82"/>
  </r>
  <r>
    <x v="0"/>
    <x v="4"/>
    <x v="0"/>
    <x v="0"/>
    <x v="9"/>
    <x v="134"/>
    <x v="134"/>
    <x v="145"/>
    <x v="10"/>
    <x v="2"/>
    <x v="1"/>
    <x v="3"/>
    <x v="12"/>
    <x v="41"/>
    <x v="9"/>
    <x v="209"/>
    <x v="0"/>
    <x v="9"/>
    <x v="2"/>
    <x v="1201"/>
    <x v="15"/>
    <x v="7"/>
    <x v="28"/>
    <x v="2"/>
    <x v="4"/>
    <x v="3525"/>
    <x v="82"/>
  </r>
  <r>
    <x v="0"/>
    <x v="4"/>
    <x v="0"/>
    <x v="0"/>
    <x v="9"/>
    <x v="135"/>
    <x v="135"/>
    <x v="129"/>
    <x v="10"/>
    <x v="2"/>
    <x v="1"/>
    <x v="3"/>
    <x v="12"/>
    <x v="41"/>
    <x v="210"/>
    <x v="9"/>
    <x v="0"/>
    <x v="9"/>
    <x v="2"/>
    <x v="1202"/>
    <x v="76"/>
    <x v="7"/>
    <x v="28"/>
    <x v="2"/>
    <x v="4"/>
    <x v="3526"/>
    <x v="82"/>
  </r>
  <r>
    <x v="0"/>
    <x v="4"/>
    <x v="0"/>
    <x v="0"/>
    <x v="9"/>
    <x v="136"/>
    <x v="136"/>
    <x v="86"/>
    <x v="10"/>
    <x v="2"/>
    <x v="1"/>
    <x v="3"/>
    <x v="12"/>
    <x v="41"/>
    <x v="9"/>
    <x v="209"/>
    <x v="0"/>
    <x v="9"/>
    <x v="2"/>
    <x v="1201"/>
    <x v="531"/>
    <x v="7"/>
    <x v="28"/>
    <x v="2"/>
    <x v="4"/>
    <x v="3527"/>
    <x v="82"/>
  </r>
  <r>
    <x v="0"/>
    <x v="4"/>
    <x v="0"/>
    <x v="0"/>
    <x v="9"/>
    <x v="137"/>
    <x v="137"/>
    <x v="3"/>
    <x v="10"/>
    <x v="2"/>
    <x v="1"/>
    <x v="3"/>
    <x v="12"/>
    <x v="41"/>
    <x v="9"/>
    <x v="209"/>
    <x v="0"/>
    <x v="9"/>
    <x v="2"/>
    <x v="1200"/>
    <x v="730"/>
    <x v="7"/>
    <x v="28"/>
    <x v="2"/>
    <x v="4"/>
    <x v="3528"/>
    <x v="82"/>
  </r>
  <r>
    <x v="0"/>
    <x v="5"/>
    <x v="1"/>
    <x v="15"/>
    <x v="429"/>
    <x v="138"/>
    <x v="138"/>
    <x v="8"/>
    <x v="10"/>
    <x v="2"/>
    <x v="1"/>
    <x v="4"/>
    <x v="20"/>
    <x v="63"/>
    <x v="210"/>
    <x v="201"/>
    <x v="0"/>
    <x v="18"/>
    <x v="1"/>
    <x v="763"/>
    <x v="35"/>
    <x v="0"/>
    <x v="60"/>
    <x v="4"/>
    <x v="3"/>
    <x v="15"/>
    <x v="43"/>
  </r>
  <r>
    <x v="0"/>
    <x v="4"/>
    <x v="0"/>
    <x v="0"/>
    <x v="19"/>
    <x v="139"/>
    <x v="139"/>
    <x v="38"/>
    <x v="10"/>
    <x v="2"/>
    <x v="1"/>
    <x v="3"/>
    <x v="12"/>
    <x v="41"/>
    <x v="210"/>
    <x v="17"/>
    <x v="0"/>
    <x v="9"/>
    <x v="2"/>
    <x v="1200"/>
    <x v="767"/>
    <x v="7"/>
    <x v="28"/>
    <x v="2"/>
    <x v="4"/>
    <x v="3529"/>
    <x v="82"/>
  </r>
  <r>
    <x v="0"/>
    <x v="4"/>
    <x v="0"/>
    <x v="0"/>
    <x v="14"/>
    <x v="140"/>
    <x v="140"/>
    <x v="3"/>
    <x v="10"/>
    <x v="2"/>
    <x v="1"/>
    <x v="3"/>
    <x v="12"/>
    <x v="41"/>
    <x v="14"/>
    <x v="209"/>
    <x v="0"/>
    <x v="9"/>
    <x v="2"/>
    <x v="1198"/>
    <x v="730"/>
    <x v="7"/>
    <x v="28"/>
    <x v="2"/>
    <x v="4"/>
    <x v="3530"/>
    <x v="82"/>
  </r>
  <r>
    <x v="0"/>
    <x v="4"/>
    <x v="0"/>
    <x v="0"/>
    <x v="0"/>
    <x v="141"/>
    <x v="141"/>
    <x v="202"/>
    <x v="10"/>
    <x v="2"/>
    <x v="1"/>
    <x v="3"/>
    <x v="16"/>
    <x v="48"/>
    <x v="0"/>
    <x v="209"/>
    <x v="0"/>
    <x v="11"/>
    <x v="2"/>
    <x v="1248"/>
    <x v="634"/>
    <x v="5"/>
    <x v="28"/>
    <x v="2"/>
    <x v="4"/>
    <x v="3531"/>
    <x v="82"/>
  </r>
  <r>
    <x v="0"/>
    <x v="4"/>
    <x v="0"/>
    <x v="0"/>
    <x v="7"/>
    <x v="142"/>
    <x v="142"/>
    <x v="53"/>
    <x v="10"/>
    <x v="2"/>
    <x v="1"/>
    <x v="3"/>
    <x v="1"/>
    <x v="4"/>
    <x v="210"/>
    <x v="7"/>
    <x v="0"/>
    <x v="9"/>
    <x v="2"/>
    <x v="1170"/>
    <x v="168"/>
    <x v="7"/>
    <x v="28"/>
    <x v="2"/>
    <x v="4"/>
    <x v="3532"/>
    <x v="82"/>
  </r>
  <r>
    <x v="0"/>
    <x v="4"/>
    <x v="0"/>
    <x v="0"/>
    <x v="0"/>
    <x v="143"/>
    <x v="143"/>
    <x v="202"/>
    <x v="10"/>
    <x v="2"/>
    <x v="1"/>
    <x v="3"/>
    <x v="16"/>
    <x v="48"/>
    <x v="0"/>
    <x v="209"/>
    <x v="0"/>
    <x v="11"/>
    <x v="2"/>
    <x v="1248"/>
    <x v="634"/>
    <x v="5"/>
    <x v="28"/>
    <x v="2"/>
    <x v="4"/>
    <x v="3533"/>
    <x v="82"/>
  </r>
  <r>
    <x v="0"/>
    <x v="5"/>
    <x v="1"/>
    <x v="15"/>
    <x v="429"/>
    <x v="144"/>
    <x v="144"/>
    <x v="8"/>
    <x v="10"/>
    <x v="2"/>
    <x v="1"/>
    <x v="4"/>
    <x v="20"/>
    <x v="64"/>
    <x v="210"/>
    <x v="201"/>
    <x v="0"/>
    <x v="18"/>
    <x v="1"/>
    <x v="758"/>
    <x v="35"/>
    <x v="0"/>
    <x v="60"/>
    <x v="4"/>
    <x v="3"/>
    <x v="16"/>
    <x v="73"/>
  </r>
  <r>
    <x v="0"/>
    <x v="5"/>
    <x v="1"/>
    <x v="20"/>
    <x v="432"/>
    <x v="145"/>
    <x v="145"/>
    <x v="103"/>
    <x v="10"/>
    <x v="2"/>
    <x v="1"/>
    <x v="4"/>
    <x v="20"/>
    <x v="57"/>
    <x v="210"/>
    <x v="201"/>
    <x v="0"/>
    <x v="18"/>
    <x v="1"/>
    <x v="753"/>
    <x v="771"/>
    <x v="0"/>
    <x v="60"/>
    <x v="4"/>
    <x v="3"/>
    <x v="17"/>
    <x v="59"/>
  </r>
  <r>
    <x v="0"/>
    <x v="4"/>
    <x v="0"/>
    <x v="0"/>
    <x v="9"/>
    <x v="146"/>
    <x v="146"/>
    <x v="86"/>
    <x v="10"/>
    <x v="2"/>
    <x v="1"/>
    <x v="3"/>
    <x v="12"/>
    <x v="41"/>
    <x v="9"/>
    <x v="209"/>
    <x v="0"/>
    <x v="9"/>
    <x v="2"/>
    <x v="1198"/>
    <x v="531"/>
    <x v="7"/>
    <x v="28"/>
    <x v="2"/>
    <x v="4"/>
    <x v="3534"/>
    <x v="82"/>
  </r>
  <r>
    <x v="0"/>
    <x v="5"/>
    <x v="1"/>
    <x v="20"/>
    <x v="432"/>
    <x v="147"/>
    <x v="147"/>
    <x v="8"/>
    <x v="10"/>
    <x v="2"/>
    <x v="1"/>
    <x v="4"/>
    <x v="20"/>
    <x v="57"/>
    <x v="210"/>
    <x v="201"/>
    <x v="0"/>
    <x v="18"/>
    <x v="1"/>
    <x v="754"/>
    <x v="35"/>
    <x v="0"/>
    <x v="60"/>
    <x v="4"/>
    <x v="3"/>
    <x v="18"/>
    <x v="59"/>
  </r>
  <r>
    <x v="0"/>
    <x v="5"/>
    <x v="1"/>
    <x v="20"/>
    <x v="432"/>
    <x v="148"/>
    <x v="148"/>
    <x v="237"/>
    <x v="10"/>
    <x v="2"/>
    <x v="1"/>
    <x v="4"/>
    <x v="20"/>
    <x v="58"/>
    <x v="210"/>
    <x v="201"/>
    <x v="0"/>
    <x v="18"/>
    <x v="1"/>
    <x v="730"/>
    <x v="938"/>
    <x v="0"/>
    <x v="60"/>
    <x v="4"/>
    <x v="3"/>
    <x v="19"/>
    <x v="81"/>
  </r>
  <r>
    <x v="0"/>
    <x v="4"/>
    <x v="0"/>
    <x v="0"/>
    <x v="9"/>
    <x v="149"/>
    <x v="149"/>
    <x v="38"/>
    <x v="10"/>
    <x v="2"/>
    <x v="1"/>
    <x v="3"/>
    <x v="12"/>
    <x v="41"/>
    <x v="9"/>
    <x v="209"/>
    <x v="0"/>
    <x v="9"/>
    <x v="2"/>
    <x v="1200"/>
    <x v="767"/>
    <x v="7"/>
    <x v="28"/>
    <x v="2"/>
    <x v="4"/>
    <x v="3535"/>
    <x v="82"/>
  </r>
  <r>
    <x v="0"/>
    <x v="4"/>
    <x v="0"/>
    <x v="0"/>
    <x v="19"/>
    <x v="150"/>
    <x v="150"/>
    <x v="214"/>
    <x v="10"/>
    <x v="2"/>
    <x v="1"/>
    <x v="3"/>
    <x v="12"/>
    <x v="41"/>
    <x v="210"/>
    <x v="17"/>
    <x v="0"/>
    <x v="9"/>
    <x v="2"/>
    <x v="1202"/>
    <x v="844"/>
    <x v="7"/>
    <x v="28"/>
    <x v="2"/>
    <x v="4"/>
    <x v="3536"/>
    <x v="82"/>
  </r>
  <r>
    <x v="0"/>
    <x v="4"/>
    <x v="0"/>
    <x v="0"/>
    <x v="19"/>
    <x v="151"/>
    <x v="151"/>
    <x v="38"/>
    <x v="10"/>
    <x v="2"/>
    <x v="1"/>
    <x v="3"/>
    <x v="12"/>
    <x v="41"/>
    <x v="19"/>
    <x v="209"/>
    <x v="0"/>
    <x v="9"/>
    <x v="2"/>
    <x v="1200"/>
    <x v="767"/>
    <x v="7"/>
    <x v="28"/>
    <x v="2"/>
    <x v="4"/>
    <x v="3537"/>
    <x v="82"/>
  </r>
  <r>
    <x v="0"/>
    <x v="4"/>
    <x v="0"/>
    <x v="0"/>
    <x v="19"/>
    <x v="152"/>
    <x v="152"/>
    <x v="149"/>
    <x v="10"/>
    <x v="2"/>
    <x v="1"/>
    <x v="3"/>
    <x v="12"/>
    <x v="41"/>
    <x v="210"/>
    <x v="17"/>
    <x v="0"/>
    <x v="9"/>
    <x v="2"/>
    <x v="1204"/>
    <x v="750"/>
    <x v="7"/>
    <x v="28"/>
    <x v="2"/>
    <x v="4"/>
    <x v="3538"/>
    <x v="82"/>
  </r>
  <r>
    <x v="0"/>
    <x v="4"/>
    <x v="0"/>
    <x v="0"/>
    <x v="9"/>
    <x v="153"/>
    <x v="153"/>
    <x v="3"/>
    <x v="10"/>
    <x v="2"/>
    <x v="1"/>
    <x v="3"/>
    <x v="12"/>
    <x v="41"/>
    <x v="9"/>
    <x v="209"/>
    <x v="0"/>
    <x v="9"/>
    <x v="2"/>
    <x v="1202"/>
    <x v="730"/>
    <x v="7"/>
    <x v="28"/>
    <x v="2"/>
    <x v="4"/>
    <x v="3539"/>
    <x v="82"/>
  </r>
  <r>
    <x v="0"/>
    <x v="4"/>
    <x v="0"/>
    <x v="0"/>
    <x v="11"/>
    <x v="154"/>
    <x v="154"/>
    <x v="145"/>
    <x v="10"/>
    <x v="2"/>
    <x v="1"/>
    <x v="3"/>
    <x v="1"/>
    <x v="4"/>
    <x v="210"/>
    <x v="10"/>
    <x v="0"/>
    <x v="9"/>
    <x v="2"/>
    <x v="1170"/>
    <x v="970"/>
    <x v="7"/>
    <x v="28"/>
    <x v="2"/>
    <x v="4"/>
    <x v="3540"/>
    <x v="82"/>
  </r>
  <r>
    <x v="0"/>
    <x v="4"/>
    <x v="0"/>
    <x v="0"/>
    <x v="1"/>
    <x v="155"/>
    <x v="155"/>
    <x v="202"/>
    <x v="10"/>
    <x v="2"/>
    <x v="1"/>
    <x v="3"/>
    <x v="12"/>
    <x v="41"/>
    <x v="210"/>
    <x v="1"/>
    <x v="0"/>
    <x v="9"/>
    <x v="2"/>
    <x v="1206"/>
    <x v="634"/>
    <x v="7"/>
    <x v="28"/>
    <x v="2"/>
    <x v="4"/>
    <x v="3541"/>
    <x v="82"/>
  </r>
  <r>
    <x v="0"/>
    <x v="4"/>
    <x v="0"/>
    <x v="0"/>
    <x v="11"/>
    <x v="156"/>
    <x v="156"/>
    <x v="163"/>
    <x v="10"/>
    <x v="2"/>
    <x v="1"/>
    <x v="3"/>
    <x v="1"/>
    <x v="4"/>
    <x v="210"/>
    <x v="10"/>
    <x v="0"/>
    <x v="9"/>
    <x v="2"/>
    <x v="1174"/>
    <x v="610"/>
    <x v="7"/>
    <x v="28"/>
    <x v="2"/>
    <x v="4"/>
    <x v="3542"/>
    <x v="82"/>
  </r>
  <r>
    <x v="0"/>
    <x v="4"/>
    <x v="0"/>
    <x v="0"/>
    <x v="9"/>
    <x v="157"/>
    <x v="157"/>
    <x v="38"/>
    <x v="10"/>
    <x v="2"/>
    <x v="1"/>
    <x v="3"/>
    <x v="12"/>
    <x v="41"/>
    <x v="9"/>
    <x v="209"/>
    <x v="0"/>
    <x v="9"/>
    <x v="2"/>
    <x v="1204"/>
    <x v="767"/>
    <x v="7"/>
    <x v="28"/>
    <x v="2"/>
    <x v="4"/>
    <x v="3543"/>
    <x v="82"/>
  </r>
  <r>
    <x v="0"/>
    <x v="4"/>
    <x v="0"/>
    <x v="0"/>
    <x v="7"/>
    <x v="158"/>
    <x v="158"/>
    <x v="202"/>
    <x v="10"/>
    <x v="2"/>
    <x v="1"/>
    <x v="3"/>
    <x v="1"/>
    <x v="4"/>
    <x v="210"/>
    <x v="7"/>
    <x v="0"/>
    <x v="9"/>
    <x v="2"/>
    <x v="1174"/>
    <x v="555"/>
    <x v="7"/>
    <x v="28"/>
    <x v="2"/>
    <x v="4"/>
    <x v="3544"/>
    <x v="82"/>
  </r>
  <r>
    <x v="0"/>
    <x v="9"/>
    <x v="1"/>
    <x v="10"/>
    <x v="86"/>
    <x v="159"/>
    <x v="159"/>
    <x v="33"/>
    <x v="10"/>
    <x v="2"/>
    <x v="1"/>
    <x v="8"/>
    <x v="24"/>
    <x v="67"/>
    <x v="19"/>
    <x v="209"/>
    <x v="0"/>
    <x v="16"/>
    <x v="1"/>
    <x v="735"/>
    <x v="889"/>
    <x v="67"/>
    <x v="79"/>
    <x v="5"/>
    <x v="1"/>
    <x v="70"/>
    <x v="35"/>
  </r>
  <r>
    <x v="0"/>
    <x v="9"/>
    <x v="1"/>
    <x v="19"/>
    <x v="219"/>
    <x v="160"/>
    <x v="160"/>
    <x v="237"/>
    <x v="10"/>
    <x v="2"/>
    <x v="1"/>
    <x v="8"/>
    <x v="24"/>
    <x v="69"/>
    <x v="210"/>
    <x v="17"/>
    <x v="0"/>
    <x v="16"/>
    <x v="1"/>
    <x v="712"/>
    <x v="399"/>
    <x v="67"/>
    <x v="79"/>
    <x v="5"/>
    <x v="1"/>
    <x v="71"/>
    <x v="80"/>
  </r>
  <r>
    <x v="0"/>
    <x v="4"/>
    <x v="0"/>
    <x v="0"/>
    <x v="0"/>
    <x v="161"/>
    <x v="161"/>
    <x v="202"/>
    <x v="10"/>
    <x v="2"/>
    <x v="1"/>
    <x v="3"/>
    <x v="1"/>
    <x v="4"/>
    <x v="0"/>
    <x v="209"/>
    <x v="0"/>
    <x v="9"/>
    <x v="2"/>
    <x v="1172"/>
    <x v="634"/>
    <x v="7"/>
    <x v="28"/>
    <x v="2"/>
    <x v="4"/>
    <x v="3545"/>
    <x v="82"/>
  </r>
  <r>
    <x v="0"/>
    <x v="4"/>
    <x v="0"/>
    <x v="0"/>
    <x v="18"/>
    <x v="162"/>
    <x v="162"/>
    <x v="145"/>
    <x v="10"/>
    <x v="2"/>
    <x v="1"/>
    <x v="3"/>
    <x v="1"/>
    <x v="4"/>
    <x v="18"/>
    <x v="209"/>
    <x v="0"/>
    <x v="9"/>
    <x v="2"/>
    <x v="1172"/>
    <x v="970"/>
    <x v="7"/>
    <x v="28"/>
    <x v="2"/>
    <x v="4"/>
    <x v="3546"/>
    <x v="82"/>
  </r>
  <r>
    <x v="0"/>
    <x v="1"/>
    <x v="0"/>
    <x v="2"/>
    <x v="394"/>
    <x v="163"/>
    <x v="163"/>
    <x v="145"/>
    <x v="10"/>
    <x v="2"/>
    <x v="1"/>
    <x v="0"/>
    <x v="19"/>
    <x v="43"/>
    <x v="208"/>
    <x v="209"/>
    <x v="0"/>
    <x v="0"/>
    <x v="2"/>
    <x v="82"/>
    <x v="957"/>
    <x v="11"/>
    <x v="76"/>
    <x v="8"/>
    <x v="1"/>
    <x v="3960"/>
    <x v="43"/>
  </r>
  <r>
    <x v="0"/>
    <x v="4"/>
    <x v="0"/>
    <x v="0"/>
    <x v="9"/>
    <x v="164"/>
    <x v="164"/>
    <x v="202"/>
    <x v="10"/>
    <x v="2"/>
    <x v="1"/>
    <x v="3"/>
    <x v="18"/>
    <x v="50"/>
    <x v="210"/>
    <x v="9"/>
    <x v="0"/>
    <x v="10"/>
    <x v="2"/>
    <x v="1240"/>
    <x v="226"/>
    <x v="32"/>
    <x v="28"/>
    <x v="2"/>
    <x v="4"/>
    <x v="3547"/>
    <x v="82"/>
  </r>
  <r>
    <x v="0"/>
    <x v="5"/>
    <x v="1"/>
    <x v="8"/>
    <x v="414"/>
    <x v="165"/>
    <x v="165"/>
    <x v="237"/>
    <x v="10"/>
    <x v="2"/>
    <x v="1"/>
    <x v="4"/>
    <x v="20"/>
    <x v="62"/>
    <x v="210"/>
    <x v="201"/>
    <x v="0"/>
    <x v="18"/>
    <x v="1"/>
    <x v="736"/>
    <x v="938"/>
    <x v="0"/>
    <x v="60"/>
    <x v="4"/>
    <x v="3"/>
    <x v="20"/>
    <x v="17"/>
  </r>
  <r>
    <x v="0"/>
    <x v="4"/>
    <x v="0"/>
    <x v="0"/>
    <x v="1"/>
    <x v="166"/>
    <x v="166"/>
    <x v="230"/>
    <x v="10"/>
    <x v="2"/>
    <x v="1"/>
    <x v="3"/>
    <x v="18"/>
    <x v="50"/>
    <x v="1"/>
    <x v="209"/>
    <x v="0"/>
    <x v="10"/>
    <x v="2"/>
    <x v="1238"/>
    <x v="405"/>
    <x v="32"/>
    <x v="28"/>
    <x v="2"/>
    <x v="4"/>
    <x v="3548"/>
    <x v="82"/>
  </r>
  <r>
    <x v="0"/>
    <x v="9"/>
    <x v="1"/>
    <x v="19"/>
    <x v="219"/>
    <x v="167"/>
    <x v="167"/>
    <x v="33"/>
    <x v="10"/>
    <x v="2"/>
    <x v="1"/>
    <x v="8"/>
    <x v="24"/>
    <x v="68"/>
    <x v="19"/>
    <x v="209"/>
    <x v="0"/>
    <x v="16"/>
    <x v="1"/>
    <x v="715"/>
    <x v="827"/>
    <x v="67"/>
    <x v="79"/>
    <x v="5"/>
    <x v="1"/>
    <x v="72"/>
    <x v="59"/>
  </r>
  <r>
    <x v="0"/>
    <x v="5"/>
    <x v="1"/>
    <x v="15"/>
    <x v="429"/>
    <x v="168"/>
    <x v="168"/>
    <x v="142"/>
    <x v="10"/>
    <x v="2"/>
    <x v="1"/>
    <x v="4"/>
    <x v="20"/>
    <x v="61"/>
    <x v="210"/>
    <x v="201"/>
    <x v="0"/>
    <x v="18"/>
    <x v="1"/>
    <x v="739"/>
    <x v="401"/>
    <x v="0"/>
    <x v="60"/>
    <x v="4"/>
    <x v="3"/>
    <x v="22"/>
    <x v="22"/>
  </r>
  <r>
    <x v="0"/>
    <x v="9"/>
    <x v="1"/>
    <x v="19"/>
    <x v="219"/>
    <x v="169"/>
    <x v="169"/>
    <x v="142"/>
    <x v="10"/>
    <x v="2"/>
    <x v="1"/>
    <x v="8"/>
    <x v="24"/>
    <x v="69"/>
    <x v="210"/>
    <x v="17"/>
    <x v="0"/>
    <x v="16"/>
    <x v="1"/>
    <x v="712"/>
    <x v="209"/>
    <x v="67"/>
    <x v="79"/>
    <x v="5"/>
    <x v="1"/>
    <x v="73"/>
    <x v="80"/>
  </r>
  <r>
    <x v="0"/>
    <x v="9"/>
    <x v="1"/>
    <x v="19"/>
    <x v="219"/>
    <x v="170"/>
    <x v="170"/>
    <x v="142"/>
    <x v="10"/>
    <x v="2"/>
    <x v="1"/>
    <x v="8"/>
    <x v="24"/>
    <x v="69"/>
    <x v="210"/>
    <x v="17"/>
    <x v="0"/>
    <x v="16"/>
    <x v="1"/>
    <x v="713"/>
    <x v="209"/>
    <x v="67"/>
    <x v="79"/>
    <x v="5"/>
    <x v="1"/>
    <x v="74"/>
    <x v="80"/>
  </r>
  <r>
    <x v="0"/>
    <x v="5"/>
    <x v="1"/>
    <x v="14"/>
    <x v="428"/>
    <x v="171"/>
    <x v="171"/>
    <x v="162"/>
    <x v="10"/>
    <x v="2"/>
    <x v="1"/>
    <x v="4"/>
    <x v="20"/>
    <x v="60"/>
    <x v="210"/>
    <x v="201"/>
    <x v="0"/>
    <x v="18"/>
    <x v="1"/>
    <x v="765"/>
    <x v="865"/>
    <x v="0"/>
    <x v="60"/>
    <x v="4"/>
    <x v="3"/>
    <x v="21"/>
    <x v="77"/>
  </r>
  <r>
    <x v="0"/>
    <x v="9"/>
    <x v="1"/>
    <x v="19"/>
    <x v="219"/>
    <x v="172"/>
    <x v="172"/>
    <x v="99"/>
    <x v="10"/>
    <x v="2"/>
    <x v="1"/>
    <x v="8"/>
    <x v="24"/>
    <x v="70"/>
    <x v="210"/>
    <x v="17"/>
    <x v="0"/>
    <x v="16"/>
    <x v="1"/>
    <x v="751"/>
    <x v="829"/>
    <x v="67"/>
    <x v="79"/>
    <x v="5"/>
    <x v="1"/>
    <x v="75"/>
    <x v="43"/>
  </r>
  <r>
    <x v="0"/>
    <x v="4"/>
    <x v="0"/>
    <x v="0"/>
    <x v="19"/>
    <x v="173"/>
    <x v="173"/>
    <x v="57"/>
    <x v="10"/>
    <x v="2"/>
    <x v="1"/>
    <x v="3"/>
    <x v="1"/>
    <x v="4"/>
    <x v="19"/>
    <x v="209"/>
    <x v="0"/>
    <x v="9"/>
    <x v="2"/>
    <x v="1170"/>
    <x v="434"/>
    <x v="7"/>
    <x v="28"/>
    <x v="2"/>
    <x v="4"/>
    <x v="3549"/>
    <x v="82"/>
  </r>
  <r>
    <x v="0"/>
    <x v="5"/>
    <x v="1"/>
    <x v="0"/>
    <x v="359"/>
    <x v="174"/>
    <x v="174"/>
    <x v="237"/>
    <x v="10"/>
    <x v="2"/>
    <x v="1"/>
    <x v="4"/>
    <x v="20"/>
    <x v="53"/>
    <x v="205"/>
    <x v="209"/>
    <x v="0"/>
    <x v="18"/>
    <x v="1"/>
    <x v="717"/>
    <x v="530"/>
    <x v="64"/>
    <x v="60"/>
    <x v="4"/>
    <x v="3"/>
    <x v="23"/>
    <x v="0"/>
  </r>
  <r>
    <x v="1"/>
    <x v="1"/>
    <x v="0"/>
    <x v="0"/>
    <x v="354"/>
    <x v="175"/>
    <x v="175"/>
    <x v="107"/>
    <x v="10"/>
    <x v="2"/>
    <x v="1"/>
    <x v="0"/>
    <x v="26"/>
    <x v="482"/>
    <x v="210"/>
    <x v="204"/>
    <x v="0"/>
    <x v="1"/>
    <x v="2"/>
    <x v="849"/>
    <x v="4"/>
    <x v="27"/>
    <x v="83"/>
    <x v="0"/>
    <x v="5"/>
    <x v="81"/>
    <x v="22"/>
  </r>
  <r>
    <x v="0"/>
    <x v="4"/>
    <x v="0"/>
    <x v="0"/>
    <x v="2"/>
    <x v="176"/>
    <x v="176"/>
    <x v="101"/>
    <x v="10"/>
    <x v="2"/>
    <x v="1"/>
    <x v="3"/>
    <x v="1"/>
    <x v="4"/>
    <x v="2"/>
    <x v="209"/>
    <x v="0"/>
    <x v="9"/>
    <x v="2"/>
    <x v="1168"/>
    <x v="257"/>
    <x v="7"/>
    <x v="28"/>
    <x v="2"/>
    <x v="4"/>
    <x v="3550"/>
    <x v="82"/>
  </r>
  <r>
    <x v="0"/>
    <x v="5"/>
    <x v="1"/>
    <x v="20"/>
    <x v="432"/>
    <x v="177"/>
    <x v="177"/>
    <x v="103"/>
    <x v="10"/>
    <x v="2"/>
    <x v="1"/>
    <x v="4"/>
    <x v="20"/>
    <x v="58"/>
    <x v="202"/>
    <x v="209"/>
    <x v="0"/>
    <x v="18"/>
    <x v="1"/>
    <x v="729"/>
    <x v="771"/>
    <x v="0"/>
    <x v="60"/>
    <x v="4"/>
    <x v="3"/>
    <x v="24"/>
    <x v="81"/>
  </r>
  <r>
    <x v="0"/>
    <x v="5"/>
    <x v="1"/>
    <x v="3"/>
    <x v="386"/>
    <x v="178"/>
    <x v="178"/>
    <x v="1"/>
    <x v="10"/>
    <x v="2"/>
    <x v="1"/>
    <x v="4"/>
    <x v="2"/>
    <x v="6"/>
    <x v="205"/>
    <x v="209"/>
    <x v="0"/>
    <x v="18"/>
    <x v="1"/>
    <x v="747"/>
    <x v="940"/>
    <x v="18"/>
    <x v="4"/>
    <x v="4"/>
    <x v="3"/>
    <x v="25"/>
    <x v="7"/>
  </r>
  <r>
    <x v="0"/>
    <x v="4"/>
    <x v="0"/>
    <x v="0"/>
    <x v="24"/>
    <x v="179"/>
    <x v="179"/>
    <x v="101"/>
    <x v="10"/>
    <x v="2"/>
    <x v="1"/>
    <x v="3"/>
    <x v="12"/>
    <x v="39"/>
    <x v="210"/>
    <x v="21"/>
    <x v="0"/>
    <x v="9"/>
    <x v="2"/>
    <x v="1209"/>
    <x v="257"/>
    <x v="25"/>
    <x v="28"/>
    <x v="2"/>
    <x v="4"/>
    <x v="3551"/>
    <x v="29"/>
  </r>
  <r>
    <x v="0"/>
    <x v="4"/>
    <x v="0"/>
    <x v="0"/>
    <x v="24"/>
    <x v="180"/>
    <x v="179"/>
    <x v="101"/>
    <x v="10"/>
    <x v="2"/>
    <x v="1"/>
    <x v="3"/>
    <x v="12"/>
    <x v="38"/>
    <x v="23"/>
    <x v="209"/>
    <x v="0"/>
    <x v="9"/>
    <x v="2"/>
    <x v="1201"/>
    <x v="257"/>
    <x v="25"/>
    <x v="28"/>
    <x v="2"/>
    <x v="4"/>
    <x v="3552"/>
    <x v="34"/>
  </r>
  <r>
    <x v="1"/>
    <x v="1"/>
    <x v="0"/>
    <x v="0"/>
    <x v="359"/>
    <x v="181"/>
    <x v="180"/>
    <x v="145"/>
    <x v="10"/>
    <x v="2"/>
    <x v="1"/>
    <x v="0"/>
    <x v="26"/>
    <x v="482"/>
    <x v="210"/>
    <x v="206"/>
    <x v="0"/>
    <x v="1"/>
    <x v="2"/>
    <x v="850"/>
    <x v="343"/>
    <x v="27"/>
    <x v="83"/>
    <x v="0"/>
    <x v="5"/>
    <x v="82"/>
    <x v="22"/>
  </r>
  <r>
    <x v="0"/>
    <x v="6"/>
    <x v="0"/>
    <x v="8"/>
    <x v="379"/>
    <x v="182"/>
    <x v="181"/>
    <x v="132"/>
    <x v="10"/>
    <x v="2"/>
    <x v="1"/>
    <x v="5"/>
    <x v="23"/>
    <x v="66"/>
    <x v="210"/>
    <x v="156"/>
    <x v="0"/>
    <x v="7"/>
    <x v="2"/>
    <x v="1114"/>
    <x v="264"/>
    <x v="12"/>
    <x v="78"/>
    <x v="0"/>
    <x v="1"/>
    <x v="83"/>
    <x v="8"/>
  </r>
  <r>
    <x v="1"/>
    <x v="1"/>
    <x v="0"/>
    <x v="0"/>
    <x v="359"/>
    <x v="183"/>
    <x v="182"/>
    <x v="145"/>
    <x v="10"/>
    <x v="2"/>
    <x v="1"/>
    <x v="0"/>
    <x v="26"/>
    <x v="481"/>
    <x v="210"/>
    <x v="206"/>
    <x v="0"/>
    <x v="1"/>
    <x v="2"/>
    <x v="851"/>
    <x v="343"/>
    <x v="27"/>
    <x v="82"/>
    <x v="0"/>
    <x v="5"/>
    <x v="84"/>
    <x v="22"/>
  </r>
  <r>
    <x v="1"/>
    <x v="1"/>
    <x v="0"/>
    <x v="0"/>
    <x v="359"/>
    <x v="184"/>
    <x v="183"/>
    <x v="145"/>
    <x v="10"/>
    <x v="2"/>
    <x v="1"/>
    <x v="0"/>
    <x v="26"/>
    <x v="481"/>
    <x v="210"/>
    <x v="206"/>
    <x v="0"/>
    <x v="1"/>
    <x v="2"/>
    <x v="852"/>
    <x v="343"/>
    <x v="27"/>
    <x v="82"/>
    <x v="0"/>
    <x v="5"/>
    <x v="85"/>
    <x v="22"/>
  </r>
  <r>
    <x v="1"/>
    <x v="1"/>
    <x v="0"/>
    <x v="0"/>
    <x v="359"/>
    <x v="185"/>
    <x v="184"/>
    <x v="145"/>
    <x v="10"/>
    <x v="2"/>
    <x v="1"/>
    <x v="0"/>
    <x v="26"/>
    <x v="481"/>
    <x v="210"/>
    <x v="206"/>
    <x v="0"/>
    <x v="1"/>
    <x v="2"/>
    <x v="853"/>
    <x v="343"/>
    <x v="27"/>
    <x v="82"/>
    <x v="0"/>
    <x v="5"/>
    <x v="86"/>
    <x v="22"/>
  </r>
  <r>
    <x v="0"/>
    <x v="5"/>
    <x v="1"/>
    <x v="5"/>
    <x v="394"/>
    <x v="186"/>
    <x v="185"/>
    <x v="206"/>
    <x v="10"/>
    <x v="2"/>
    <x v="1"/>
    <x v="4"/>
    <x v="20"/>
    <x v="56"/>
    <x v="205"/>
    <x v="209"/>
    <x v="0"/>
    <x v="18"/>
    <x v="1"/>
    <x v="734"/>
    <x v="167"/>
    <x v="64"/>
    <x v="60"/>
    <x v="4"/>
    <x v="3"/>
    <x v="26"/>
    <x v="3"/>
  </r>
  <r>
    <x v="1"/>
    <x v="1"/>
    <x v="0"/>
    <x v="0"/>
    <x v="344"/>
    <x v="187"/>
    <x v="186"/>
    <x v="145"/>
    <x v="10"/>
    <x v="2"/>
    <x v="1"/>
    <x v="0"/>
    <x v="26"/>
    <x v="481"/>
    <x v="210"/>
    <x v="201"/>
    <x v="0"/>
    <x v="1"/>
    <x v="2"/>
    <x v="854"/>
    <x v="343"/>
    <x v="27"/>
    <x v="82"/>
    <x v="0"/>
    <x v="5"/>
    <x v="87"/>
    <x v="22"/>
  </r>
  <r>
    <x v="1"/>
    <x v="1"/>
    <x v="0"/>
    <x v="0"/>
    <x v="344"/>
    <x v="188"/>
    <x v="187"/>
    <x v="145"/>
    <x v="10"/>
    <x v="2"/>
    <x v="1"/>
    <x v="0"/>
    <x v="26"/>
    <x v="481"/>
    <x v="202"/>
    <x v="209"/>
    <x v="0"/>
    <x v="1"/>
    <x v="2"/>
    <x v="854"/>
    <x v="343"/>
    <x v="27"/>
    <x v="82"/>
    <x v="0"/>
    <x v="5"/>
    <x v="88"/>
    <x v="22"/>
  </r>
  <r>
    <x v="0"/>
    <x v="6"/>
    <x v="0"/>
    <x v="8"/>
    <x v="379"/>
    <x v="189"/>
    <x v="188"/>
    <x v="132"/>
    <x v="10"/>
    <x v="2"/>
    <x v="1"/>
    <x v="5"/>
    <x v="23"/>
    <x v="66"/>
    <x v="156"/>
    <x v="209"/>
    <x v="0"/>
    <x v="7"/>
    <x v="2"/>
    <x v="1115"/>
    <x v="264"/>
    <x v="12"/>
    <x v="78"/>
    <x v="0"/>
    <x v="1"/>
    <x v="89"/>
    <x v="8"/>
  </r>
  <r>
    <x v="1"/>
    <x v="1"/>
    <x v="0"/>
    <x v="0"/>
    <x v="346"/>
    <x v="190"/>
    <x v="189"/>
    <x v="107"/>
    <x v="10"/>
    <x v="2"/>
    <x v="1"/>
    <x v="0"/>
    <x v="26"/>
    <x v="481"/>
    <x v="203"/>
    <x v="209"/>
    <x v="0"/>
    <x v="1"/>
    <x v="2"/>
    <x v="853"/>
    <x v="4"/>
    <x v="27"/>
    <x v="82"/>
    <x v="0"/>
    <x v="5"/>
    <x v="90"/>
    <x v="22"/>
  </r>
  <r>
    <x v="1"/>
    <x v="1"/>
    <x v="0"/>
    <x v="0"/>
    <x v="340"/>
    <x v="191"/>
    <x v="190"/>
    <x v="145"/>
    <x v="10"/>
    <x v="2"/>
    <x v="1"/>
    <x v="0"/>
    <x v="26"/>
    <x v="482"/>
    <x v="199"/>
    <x v="209"/>
    <x v="0"/>
    <x v="1"/>
    <x v="2"/>
    <x v="853"/>
    <x v="957"/>
    <x v="27"/>
    <x v="83"/>
    <x v="0"/>
    <x v="5"/>
    <x v="91"/>
    <x v="22"/>
  </r>
  <r>
    <x v="0"/>
    <x v="4"/>
    <x v="0"/>
    <x v="0"/>
    <x v="19"/>
    <x v="192"/>
    <x v="191"/>
    <x v="198"/>
    <x v="10"/>
    <x v="2"/>
    <x v="1"/>
    <x v="3"/>
    <x v="12"/>
    <x v="41"/>
    <x v="19"/>
    <x v="209"/>
    <x v="0"/>
    <x v="9"/>
    <x v="2"/>
    <x v="1204"/>
    <x v="139"/>
    <x v="7"/>
    <x v="28"/>
    <x v="2"/>
    <x v="4"/>
    <x v="3553"/>
    <x v="82"/>
  </r>
  <r>
    <x v="1"/>
    <x v="1"/>
    <x v="0"/>
    <x v="0"/>
    <x v="359"/>
    <x v="193"/>
    <x v="192"/>
    <x v="145"/>
    <x v="10"/>
    <x v="2"/>
    <x v="1"/>
    <x v="0"/>
    <x v="26"/>
    <x v="482"/>
    <x v="205"/>
    <x v="209"/>
    <x v="0"/>
    <x v="1"/>
    <x v="2"/>
    <x v="852"/>
    <x v="957"/>
    <x v="27"/>
    <x v="83"/>
    <x v="0"/>
    <x v="5"/>
    <x v="92"/>
    <x v="22"/>
  </r>
  <r>
    <x v="0"/>
    <x v="9"/>
    <x v="1"/>
    <x v="19"/>
    <x v="219"/>
    <x v="194"/>
    <x v="193"/>
    <x v="237"/>
    <x v="10"/>
    <x v="2"/>
    <x v="1"/>
    <x v="8"/>
    <x v="24"/>
    <x v="69"/>
    <x v="210"/>
    <x v="17"/>
    <x v="0"/>
    <x v="16"/>
    <x v="1"/>
    <x v="714"/>
    <x v="834"/>
    <x v="67"/>
    <x v="79"/>
    <x v="5"/>
    <x v="1"/>
    <x v="76"/>
    <x v="80"/>
  </r>
  <r>
    <x v="0"/>
    <x v="5"/>
    <x v="1"/>
    <x v="5"/>
    <x v="394"/>
    <x v="195"/>
    <x v="194"/>
    <x v="124"/>
    <x v="10"/>
    <x v="2"/>
    <x v="1"/>
    <x v="4"/>
    <x v="20"/>
    <x v="56"/>
    <x v="210"/>
    <x v="206"/>
    <x v="0"/>
    <x v="18"/>
    <x v="1"/>
    <x v="737"/>
    <x v="128"/>
    <x v="64"/>
    <x v="60"/>
    <x v="4"/>
    <x v="3"/>
    <x v="27"/>
    <x v="3"/>
  </r>
  <r>
    <x v="0"/>
    <x v="4"/>
    <x v="0"/>
    <x v="0"/>
    <x v="19"/>
    <x v="196"/>
    <x v="195"/>
    <x v="149"/>
    <x v="10"/>
    <x v="2"/>
    <x v="1"/>
    <x v="3"/>
    <x v="1"/>
    <x v="4"/>
    <x v="210"/>
    <x v="17"/>
    <x v="0"/>
    <x v="9"/>
    <x v="2"/>
    <x v="1172"/>
    <x v="72"/>
    <x v="7"/>
    <x v="28"/>
    <x v="2"/>
    <x v="4"/>
    <x v="3554"/>
    <x v="82"/>
  </r>
  <r>
    <x v="0"/>
    <x v="4"/>
    <x v="0"/>
    <x v="0"/>
    <x v="16"/>
    <x v="197"/>
    <x v="196"/>
    <x v="14"/>
    <x v="10"/>
    <x v="2"/>
    <x v="1"/>
    <x v="3"/>
    <x v="1"/>
    <x v="4"/>
    <x v="16"/>
    <x v="209"/>
    <x v="0"/>
    <x v="9"/>
    <x v="2"/>
    <x v="1170"/>
    <x v="163"/>
    <x v="7"/>
    <x v="28"/>
    <x v="2"/>
    <x v="4"/>
    <x v="3555"/>
    <x v="82"/>
  </r>
  <r>
    <x v="0"/>
    <x v="5"/>
    <x v="1"/>
    <x v="2"/>
    <x v="379"/>
    <x v="198"/>
    <x v="197"/>
    <x v="206"/>
    <x v="10"/>
    <x v="2"/>
    <x v="1"/>
    <x v="4"/>
    <x v="20"/>
    <x v="55"/>
    <x v="210"/>
    <x v="206"/>
    <x v="0"/>
    <x v="18"/>
    <x v="1"/>
    <x v="732"/>
    <x v="167"/>
    <x v="64"/>
    <x v="60"/>
    <x v="4"/>
    <x v="3"/>
    <x v="28"/>
    <x v="3"/>
  </r>
  <r>
    <x v="0"/>
    <x v="5"/>
    <x v="1"/>
    <x v="0"/>
    <x v="359"/>
    <x v="199"/>
    <x v="198"/>
    <x v="8"/>
    <x v="10"/>
    <x v="2"/>
    <x v="1"/>
    <x v="4"/>
    <x v="20"/>
    <x v="54"/>
    <x v="210"/>
    <x v="206"/>
    <x v="0"/>
    <x v="18"/>
    <x v="1"/>
    <x v="724"/>
    <x v="402"/>
    <x v="64"/>
    <x v="60"/>
    <x v="4"/>
    <x v="3"/>
    <x v="29"/>
    <x v="1"/>
  </r>
  <r>
    <x v="0"/>
    <x v="4"/>
    <x v="0"/>
    <x v="0"/>
    <x v="19"/>
    <x v="200"/>
    <x v="199"/>
    <x v="215"/>
    <x v="10"/>
    <x v="2"/>
    <x v="1"/>
    <x v="3"/>
    <x v="12"/>
    <x v="41"/>
    <x v="19"/>
    <x v="209"/>
    <x v="0"/>
    <x v="9"/>
    <x v="2"/>
    <x v="1206"/>
    <x v="949"/>
    <x v="7"/>
    <x v="28"/>
    <x v="2"/>
    <x v="4"/>
    <x v="3556"/>
    <x v="82"/>
  </r>
  <r>
    <x v="1"/>
    <x v="1"/>
    <x v="0"/>
    <x v="0"/>
    <x v="359"/>
    <x v="201"/>
    <x v="200"/>
    <x v="126"/>
    <x v="10"/>
    <x v="2"/>
    <x v="1"/>
    <x v="0"/>
    <x v="26"/>
    <x v="481"/>
    <x v="205"/>
    <x v="209"/>
    <x v="0"/>
    <x v="1"/>
    <x v="2"/>
    <x v="851"/>
    <x v="918"/>
    <x v="27"/>
    <x v="82"/>
    <x v="0"/>
    <x v="5"/>
    <x v="93"/>
    <x v="22"/>
  </r>
  <r>
    <x v="0"/>
    <x v="5"/>
    <x v="1"/>
    <x v="5"/>
    <x v="394"/>
    <x v="202"/>
    <x v="201"/>
    <x v="210"/>
    <x v="10"/>
    <x v="2"/>
    <x v="1"/>
    <x v="4"/>
    <x v="20"/>
    <x v="56"/>
    <x v="210"/>
    <x v="206"/>
    <x v="0"/>
    <x v="18"/>
    <x v="1"/>
    <x v="741"/>
    <x v="182"/>
    <x v="64"/>
    <x v="60"/>
    <x v="4"/>
    <x v="3"/>
    <x v="30"/>
    <x v="3"/>
  </r>
  <r>
    <x v="0"/>
    <x v="1"/>
    <x v="0"/>
    <x v="2"/>
    <x v="394"/>
    <x v="203"/>
    <x v="202"/>
    <x v="145"/>
    <x v="10"/>
    <x v="2"/>
    <x v="1"/>
    <x v="0"/>
    <x v="19"/>
    <x v="42"/>
    <x v="208"/>
    <x v="209"/>
    <x v="0"/>
    <x v="0"/>
    <x v="2"/>
    <x v="65"/>
    <x v="957"/>
    <x v="11"/>
    <x v="76"/>
    <x v="8"/>
    <x v="1"/>
    <x v="3961"/>
    <x v="59"/>
  </r>
  <r>
    <x v="0"/>
    <x v="5"/>
    <x v="1"/>
    <x v="3"/>
    <x v="386"/>
    <x v="204"/>
    <x v="203"/>
    <x v="1"/>
    <x v="10"/>
    <x v="2"/>
    <x v="1"/>
    <x v="4"/>
    <x v="3"/>
    <x v="9"/>
    <x v="210"/>
    <x v="206"/>
    <x v="0"/>
    <x v="18"/>
    <x v="1"/>
    <x v="750"/>
    <x v="940"/>
    <x v="18"/>
    <x v="4"/>
    <x v="4"/>
    <x v="3"/>
    <x v="31"/>
    <x v="7"/>
  </r>
  <r>
    <x v="0"/>
    <x v="5"/>
    <x v="1"/>
    <x v="2"/>
    <x v="379"/>
    <x v="205"/>
    <x v="204"/>
    <x v="124"/>
    <x v="10"/>
    <x v="2"/>
    <x v="1"/>
    <x v="4"/>
    <x v="20"/>
    <x v="55"/>
    <x v="210"/>
    <x v="206"/>
    <x v="0"/>
    <x v="18"/>
    <x v="1"/>
    <x v="733"/>
    <x v="128"/>
    <x v="64"/>
    <x v="60"/>
    <x v="4"/>
    <x v="3"/>
    <x v="32"/>
    <x v="3"/>
  </r>
  <r>
    <x v="0"/>
    <x v="1"/>
    <x v="0"/>
    <x v="0"/>
    <x v="344"/>
    <x v="206"/>
    <x v="205"/>
    <x v="126"/>
    <x v="10"/>
    <x v="2"/>
    <x v="1"/>
    <x v="0"/>
    <x v="22"/>
    <x v="51"/>
    <x v="202"/>
    <x v="209"/>
    <x v="0"/>
    <x v="6"/>
    <x v="2"/>
    <x v="835"/>
    <x v="918"/>
    <x v="59"/>
    <x v="77"/>
    <x v="0"/>
    <x v="1"/>
    <x v="94"/>
    <x v="22"/>
  </r>
  <r>
    <x v="0"/>
    <x v="4"/>
    <x v="0"/>
    <x v="0"/>
    <x v="19"/>
    <x v="207"/>
    <x v="206"/>
    <x v="53"/>
    <x v="10"/>
    <x v="2"/>
    <x v="1"/>
    <x v="3"/>
    <x v="1"/>
    <x v="4"/>
    <x v="210"/>
    <x v="17"/>
    <x v="0"/>
    <x v="9"/>
    <x v="2"/>
    <x v="1172"/>
    <x v="168"/>
    <x v="7"/>
    <x v="28"/>
    <x v="2"/>
    <x v="4"/>
    <x v="3557"/>
    <x v="82"/>
  </r>
  <r>
    <x v="0"/>
    <x v="6"/>
    <x v="0"/>
    <x v="4"/>
    <x v="344"/>
    <x v="208"/>
    <x v="207"/>
    <x v="132"/>
    <x v="10"/>
    <x v="2"/>
    <x v="1"/>
    <x v="5"/>
    <x v="13"/>
    <x v="46"/>
    <x v="156"/>
    <x v="209"/>
    <x v="0"/>
    <x v="15"/>
    <x v="2"/>
    <x v="205"/>
    <x v="264"/>
    <x v="12"/>
    <x v="78"/>
    <x v="8"/>
    <x v="1"/>
    <x v="3954"/>
    <x v="5"/>
  </r>
  <r>
    <x v="0"/>
    <x v="4"/>
    <x v="0"/>
    <x v="0"/>
    <x v="9"/>
    <x v="209"/>
    <x v="208"/>
    <x v="215"/>
    <x v="10"/>
    <x v="2"/>
    <x v="1"/>
    <x v="3"/>
    <x v="15"/>
    <x v="47"/>
    <x v="9"/>
    <x v="209"/>
    <x v="0"/>
    <x v="9"/>
    <x v="2"/>
    <x v="1142"/>
    <x v="948"/>
    <x v="32"/>
    <x v="28"/>
    <x v="2"/>
    <x v="4"/>
    <x v="3558"/>
    <x v="82"/>
  </r>
  <r>
    <x v="0"/>
    <x v="6"/>
    <x v="0"/>
    <x v="4"/>
    <x v="179"/>
    <x v="210"/>
    <x v="209"/>
    <x v="132"/>
    <x v="10"/>
    <x v="2"/>
    <x v="1"/>
    <x v="5"/>
    <x v="13"/>
    <x v="46"/>
    <x v="48"/>
    <x v="209"/>
    <x v="0"/>
    <x v="15"/>
    <x v="2"/>
    <x v="149"/>
    <x v="264"/>
    <x v="12"/>
    <x v="78"/>
    <x v="8"/>
    <x v="1"/>
    <x v="4016"/>
    <x v="5"/>
  </r>
  <r>
    <x v="0"/>
    <x v="6"/>
    <x v="0"/>
    <x v="4"/>
    <x v="179"/>
    <x v="211"/>
    <x v="210"/>
    <x v="132"/>
    <x v="10"/>
    <x v="2"/>
    <x v="1"/>
    <x v="5"/>
    <x v="13"/>
    <x v="46"/>
    <x v="48"/>
    <x v="209"/>
    <x v="0"/>
    <x v="15"/>
    <x v="2"/>
    <x v="142"/>
    <x v="264"/>
    <x v="12"/>
    <x v="78"/>
    <x v="8"/>
    <x v="1"/>
    <x v="4018"/>
    <x v="5"/>
  </r>
  <r>
    <x v="0"/>
    <x v="6"/>
    <x v="0"/>
    <x v="4"/>
    <x v="344"/>
    <x v="212"/>
    <x v="211"/>
    <x v="132"/>
    <x v="10"/>
    <x v="2"/>
    <x v="1"/>
    <x v="5"/>
    <x v="13"/>
    <x v="46"/>
    <x v="210"/>
    <x v="156"/>
    <x v="0"/>
    <x v="15"/>
    <x v="2"/>
    <x v="149"/>
    <x v="264"/>
    <x v="12"/>
    <x v="78"/>
    <x v="8"/>
    <x v="1"/>
    <x v="4020"/>
    <x v="5"/>
  </r>
  <r>
    <x v="0"/>
    <x v="4"/>
    <x v="0"/>
    <x v="0"/>
    <x v="14"/>
    <x v="213"/>
    <x v="212"/>
    <x v="238"/>
    <x v="10"/>
    <x v="2"/>
    <x v="1"/>
    <x v="3"/>
    <x v="12"/>
    <x v="41"/>
    <x v="210"/>
    <x v="13"/>
    <x v="0"/>
    <x v="9"/>
    <x v="2"/>
    <x v="1208"/>
    <x v="89"/>
    <x v="7"/>
    <x v="28"/>
    <x v="2"/>
    <x v="4"/>
    <x v="3559"/>
    <x v="82"/>
  </r>
  <r>
    <x v="0"/>
    <x v="4"/>
    <x v="0"/>
    <x v="0"/>
    <x v="9"/>
    <x v="214"/>
    <x v="213"/>
    <x v="14"/>
    <x v="10"/>
    <x v="2"/>
    <x v="1"/>
    <x v="3"/>
    <x v="15"/>
    <x v="47"/>
    <x v="9"/>
    <x v="209"/>
    <x v="0"/>
    <x v="9"/>
    <x v="2"/>
    <x v="1142"/>
    <x v="163"/>
    <x v="32"/>
    <x v="28"/>
    <x v="2"/>
    <x v="4"/>
    <x v="3560"/>
    <x v="82"/>
  </r>
  <r>
    <x v="0"/>
    <x v="6"/>
    <x v="0"/>
    <x v="4"/>
    <x v="344"/>
    <x v="215"/>
    <x v="214"/>
    <x v="132"/>
    <x v="10"/>
    <x v="2"/>
    <x v="1"/>
    <x v="5"/>
    <x v="13"/>
    <x v="46"/>
    <x v="156"/>
    <x v="209"/>
    <x v="0"/>
    <x v="15"/>
    <x v="2"/>
    <x v="140"/>
    <x v="264"/>
    <x v="12"/>
    <x v="78"/>
    <x v="8"/>
    <x v="1"/>
    <x v="4026"/>
    <x v="5"/>
  </r>
  <r>
    <x v="0"/>
    <x v="5"/>
    <x v="1"/>
    <x v="0"/>
    <x v="359"/>
    <x v="216"/>
    <x v="215"/>
    <x v="13"/>
    <x v="10"/>
    <x v="2"/>
    <x v="1"/>
    <x v="4"/>
    <x v="3"/>
    <x v="8"/>
    <x v="205"/>
    <x v="209"/>
    <x v="0"/>
    <x v="18"/>
    <x v="1"/>
    <x v="725"/>
    <x v="797"/>
    <x v="18"/>
    <x v="4"/>
    <x v="4"/>
    <x v="3"/>
    <x v="33"/>
    <x v="1"/>
  </r>
  <r>
    <x v="0"/>
    <x v="5"/>
    <x v="1"/>
    <x v="0"/>
    <x v="359"/>
    <x v="217"/>
    <x v="216"/>
    <x v="13"/>
    <x v="10"/>
    <x v="2"/>
    <x v="1"/>
    <x v="4"/>
    <x v="20"/>
    <x v="54"/>
    <x v="210"/>
    <x v="206"/>
    <x v="0"/>
    <x v="18"/>
    <x v="1"/>
    <x v="725"/>
    <x v="316"/>
    <x v="64"/>
    <x v="60"/>
    <x v="4"/>
    <x v="3"/>
    <x v="34"/>
    <x v="1"/>
  </r>
  <r>
    <x v="0"/>
    <x v="5"/>
    <x v="1"/>
    <x v="15"/>
    <x v="429"/>
    <x v="218"/>
    <x v="217"/>
    <x v="142"/>
    <x v="10"/>
    <x v="2"/>
    <x v="1"/>
    <x v="4"/>
    <x v="20"/>
    <x v="61"/>
    <x v="202"/>
    <x v="209"/>
    <x v="0"/>
    <x v="18"/>
    <x v="1"/>
    <x v="739"/>
    <x v="401"/>
    <x v="0"/>
    <x v="60"/>
    <x v="4"/>
    <x v="3"/>
    <x v="35"/>
    <x v="22"/>
  </r>
  <r>
    <x v="0"/>
    <x v="4"/>
    <x v="0"/>
    <x v="0"/>
    <x v="4"/>
    <x v="219"/>
    <x v="218"/>
    <x v="145"/>
    <x v="10"/>
    <x v="2"/>
    <x v="1"/>
    <x v="3"/>
    <x v="12"/>
    <x v="41"/>
    <x v="210"/>
    <x v="4"/>
    <x v="0"/>
    <x v="9"/>
    <x v="2"/>
    <x v="1209"/>
    <x v="970"/>
    <x v="7"/>
    <x v="28"/>
    <x v="2"/>
    <x v="4"/>
    <x v="3561"/>
    <x v="82"/>
  </r>
  <r>
    <x v="0"/>
    <x v="6"/>
    <x v="0"/>
    <x v="4"/>
    <x v="344"/>
    <x v="220"/>
    <x v="219"/>
    <x v="132"/>
    <x v="10"/>
    <x v="2"/>
    <x v="1"/>
    <x v="5"/>
    <x v="13"/>
    <x v="46"/>
    <x v="156"/>
    <x v="209"/>
    <x v="0"/>
    <x v="15"/>
    <x v="2"/>
    <x v="139"/>
    <x v="264"/>
    <x v="12"/>
    <x v="78"/>
    <x v="8"/>
    <x v="1"/>
    <x v="4047"/>
    <x v="5"/>
  </r>
  <r>
    <x v="0"/>
    <x v="4"/>
    <x v="0"/>
    <x v="0"/>
    <x v="19"/>
    <x v="221"/>
    <x v="220"/>
    <x v="198"/>
    <x v="10"/>
    <x v="2"/>
    <x v="1"/>
    <x v="3"/>
    <x v="1"/>
    <x v="4"/>
    <x v="210"/>
    <x v="17"/>
    <x v="0"/>
    <x v="9"/>
    <x v="2"/>
    <x v="1174"/>
    <x v="866"/>
    <x v="7"/>
    <x v="28"/>
    <x v="2"/>
    <x v="4"/>
    <x v="3562"/>
    <x v="82"/>
  </r>
  <r>
    <x v="0"/>
    <x v="4"/>
    <x v="0"/>
    <x v="0"/>
    <x v="9"/>
    <x v="222"/>
    <x v="221"/>
    <x v="149"/>
    <x v="10"/>
    <x v="2"/>
    <x v="1"/>
    <x v="3"/>
    <x v="0"/>
    <x v="0"/>
    <x v="210"/>
    <x v="9"/>
    <x v="0"/>
    <x v="8"/>
    <x v="2"/>
    <x v="1157"/>
    <x v="72"/>
    <x v="32"/>
    <x v="28"/>
    <x v="2"/>
    <x v="4"/>
    <x v="3563"/>
    <x v="82"/>
  </r>
  <r>
    <x v="0"/>
    <x v="4"/>
    <x v="0"/>
    <x v="0"/>
    <x v="9"/>
    <x v="223"/>
    <x v="222"/>
    <x v="198"/>
    <x v="10"/>
    <x v="2"/>
    <x v="1"/>
    <x v="3"/>
    <x v="0"/>
    <x v="0"/>
    <x v="9"/>
    <x v="209"/>
    <x v="0"/>
    <x v="8"/>
    <x v="2"/>
    <x v="1156"/>
    <x v="866"/>
    <x v="32"/>
    <x v="28"/>
    <x v="2"/>
    <x v="4"/>
    <x v="3564"/>
    <x v="82"/>
  </r>
  <r>
    <x v="0"/>
    <x v="6"/>
    <x v="0"/>
    <x v="4"/>
    <x v="344"/>
    <x v="224"/>
    <x v="223"/>
    <x v="132"/>
    <x v="10"/>
    <x v="2"/>
    <x v="1"/>
    <x v="5"/>
    <x v="13"/>
    <x v="46"/>
    <x v="156"/>
    <x v="209"/>
    <x v="0"/>
    <x v="15"/>
    <x v="2"/>
    <x v="136"/>
    <x v="264"/>
    <x v="12"/>
    <x v="78"/>
    <x v="8"/>
    <x v="1"/>
    <x v="4051"/>
    <x v="5"/>
  </r>
  <r>
    <x v="0"/>
    <x v="5"/>
    <x v="1"/>
    <x v="8"/>
    <x v="414"/>
    <x v="225"/>
    <x v="224"/>
    <x v="13"/>
    <x v="10"/>
    <x v="2"/>
    <x v="1"/>
    <x v="4"/>
    <x v="20"/>
    <x v="62"/>
    <x v="210"/>
    <x v="201"/>
    <x v="0"/>
    <x v="18"/>
    <x v="1"/>
    <x v="737"/>
    <x v="797"/>
    <x v="0"/>
    <x v="60"/>
    <x v="4"/>
    <x v="3"/>
    <x v="36"/>
    <x v="17"/>
  </r>
  <r>
    <x v="0"/>
    <x v="4"/>
    <x v="0"/>
    <x v="0"/>
    <x v="9"/>
    <x v="226"/>
    <x v="225"/>
    <x v="149"/>
    <x v="10"/>
    <x v="2"/>
    <x v="1"/>
    <x v="3"/>
    <x v="0"/>
    <x v="0"/>
    <x v="210"/>
    <x v="9"/>
    <x v="0"/>
    <x v="8"/>
    <x v="2"/>
    <x v="1157"/>
    <x v="72"/>
    <x v="32"/>
    <x v="28"/>
    <x v="2"/>
    <x v="4"/>
    <x v="3565"/>
    <x v="82"/>
  </r>
  <r>
    <x v="1"/>
    <x v="5"/>
    <x v="0"/>
    <x v="8"/>
    <x v="379"/>
    <x v="227"/>
    <x v="226"/>
    <x v="27"/>
    <x v="10"/>
    <x v="2"/>
    <x v="1"/>
    <x v="4"/>
    <x v="33"/>
    <x v="320"/>
    <x v="210"/>
    <x v="156"/>
    <x v="0"/>
    <x v="13"/>
    <x v="2"/>
    <x v="314"/>
    <x v="147"/>
    <x v="30"/>
    <x v="59"/>
    <x v="8"/>
    <x v="5"/>
    <x v="3962"/>
    <x v="17"/>
  </r>
  <r>
    <x v="1"/>
    <x v="5"/>
    <x v="0"/>
    <x v="8"/>
    <x v="394"/>
    <x v="228"/>
    <x v="227"/>
    <x v="27"/>
    <x v="10"/>
    <x v="2"/>
    <x v="1"/>
    <x v="4"/>
    <x v="33"/>
    <x v="320"/>
    <x v="210"/>
    <x v="194"/>
    <x v="0"/>
    <x v="13"/>
    <x v="2"/>
    <x v="316"/>
    <x v="147"/>
    <x v="30"/>
    <x v="59"/>
    <x v="8"/>
    <x v="5"/>
    <x v="3963"/>
    <x v="17"/>
  </r>
  <r>
    <x v="1"/>
    <x v="5"/>
    <x v="0"/>
    <x v="8"/>
    <x v="394"/>
    <x v="229"/>
    <x v="228"/>
    <x v="6"/>
    <x v="10"/>
    <x v="2"/>
    <x v="1"/>
    <x v="4"/>
    <x v="33"/>
    <x v="320"/>
    <x v="210"/>
    <x v="194"/>
    <x v="0"/>
    <x v="13"/>
    <x v="2"/>
    <x v="316"/>
    <x v="105"/>
    <x v="30"/>
    <x v="59"/>
    <x v="8"/>
    <x v="5"/>
    <x v="3964"/>
    <x v="17"/>
  </r>
  <r>
    <x v="1"/>
    <x v="5"/>
    <x v="0"/>
    <x v="8"/>
    <x v="394"/>
    <x v="230"/>
    <x v="229"/>
    <x v="6"/>
    <x v="10"/>
    <x v="2"/>
    <x v="1"/>
    <x v="4"/>
    <x v="33"/>
    <x v="320"/>
    <x v="210"/>
    <x v="194"/>
    <x v="0"/>
    <x v="13"/>
    <x v="2"/>
    <x v="316"/>
    <x v="105"/>
    <x v="30"/>
    <x v="59"/>
    <x v="8"/>
    <x v="5"/>
    <x v="3965"/>
    <x v="17"/>
  </r>
  <r>
    <x v="1"/>
    <x v="1"/>
    <x v="0"/>
    <x v="0"/>
    <x v="359"/>
    <x v="231"/>
    <x v="230"/>
    <x v="126"/>
    <x v="10"/>
    <x v="2"/>
    <x v="1"/>
    <x v="0"/>
    <x v="26"/>
    <x v="481"/>
    <x v="210"/>
    <x v="206"/>
    <x v="0"/>
    <x v="1"/>
    <x v="2"/>
    <x v="852"/>
    <x v="918"/>
    <x v="27"/>
    <x v="82"/>
    <x v="0"/>
    <x v="5"/>
    <x v="95"/>
    <x v="22"/>
  </r>
  <r>
    <x v="1"/>
    <x v="5"/>
    <x v="0"/>
    <x v="8"/>
    <x v="394"/>
    <x v="232"/>
    <x v="231"/>
    <x v="6"/>
    <x v="10"/>
    <x v="2"/>
    <x v="1"/>
    <x v="4"/>
    <x v="33"/>
    <x v="320"/>
    <x v="210"/>
    <x v="194"/>
    <x v="0"/>
    <x v="13"/>
    <x v="2"/>
    <x v="318"/>
    <x v="105"/>
    <x v="30"/>
    <x v="59"/>
    <x v="8"/>
    <x v="5"/>
    <x v="3966"/>
    <x v="17"/>
  </r>
  <r>
    <x v="1"/>
    <x v="5"/>
    <x v="0"/>
    <x v="8"/>
    <x v="394"/>
    <x v="233"/>
    <x v="232"/>
    <x v="6"/>
    <x v="10"/>
    <x v="2"/>
    <x v="1"/>
    <x v="4"/>
    <x v="33"/>
    <x v="320"/>
    <x v="210"/>
    <x v="194"/>
    <x v="0"/>
    <x v="13"/>
    <x v="2"/>
    <x v="318"/>
    <x v="105"/>
    <x v="30"/>
    <x v="59"/>
    <x v="8"/>
    <x v="5"/>
    <x v="3967"/>
    <x v="17"/>
  </r>
  <r>
    <x v="1"/>
    <x v="5"/>
    <x v="0"/>
    <x v="8"/>
    <x v="394"/>
    <x v="234"/>
    <x v="233"/>
    <x v="6"/>
    <x v="10"/>
    <x v="2"/>
    <x v="1"/>
    <x v="4"/>
    <x v="33"/>
    <x v="320"/>
    <x v="210"/>
    <x v="194"/>
    <x v="0"/>
    <x v="13"/>
    <x v="2"/>
    <x v="318"/>
    <x v="105"/>
    <x v="30"/>
    <x v="59"/>
    <x v="8"/>
    <x v="5"/>
    <x v="3968"/>
    <x v="17"/>
  </r>
  <r>
    <x v="1"/>
    <x v="5"/>
    <x v="0"/>
    <x v="8"/>
    <x v="367"/>
    <x v="235"/>
    <x v="234"/>
    <x v="196"/>
    <x v="10"/>
    <x v="2"/>
    <x v="1"/>
    <x v="4"/>
    <x v="33"/>
    <x v="320"/>
    <x v="110"/>
    <x v="209"/>
    <x v="0"/>
    <x v="13"/>
    <x v="2"/>
    <x v="316"/>
    <x v="42"/>
    <x v="30"/>
    <x v="59"/>
    <x v="8"/>
    <x v="5"/>
    <x v="3969"/>
    <x v="17"/>
  </r>
  <r>
    <x v="1"/>
    <x v="1"/>
    <x v="0"/>
    <x v="0"/>
    <x v="260"/>
    <x v="236"/>
    <x v="235"/>
    <x v="126"/>
    <x v="10"/>
    <x v="2"/>
    <x v="1"/>
    <x v="0"/>
    <x v="26"/>
    <x v="482"/>
    <x v="156"/>
    <x v="209"/>
    <x v="0"/>
    <x v="1"/>
    <x v="2"/>
    <x v="851"/>
    <x v="918"/>
    <x v="27"/>
    <x v="83"/>
    <x v="0"/>
    <x v="5"/>
    <x v="96"/>
    <x v="22"/>
  </r>
  <r>
    <x v="0"/>
    <x v="4"/>
    <x v="0"/>
    <x v="0"/>
    <x v="19"/>
    <x v="237"/>
    <x v="236"/>
    <x v="101"/>
    <x v="10"/>
    <x v="2"/>
    <x v="1"/>
    <x v="3"/>
    <x v="12"/>
    <x v="41"/>
    <x v="210"/>
    <x v="17"/>
    <x v="0"/>
    <x v="9"/>
    <x v="2"/>
    <x v="1210"/>
    <x v="883"/>
    <x v="7"/>
    <x v="28"/>
    <x v="2"/>
    <x v="4"/>
    <x v="3566"/>
    <x v="82"/>
  </r>
  <r>
    <x v="0"/>
    <x v="4"/>
    <x v="0"/>
    <x v="0"/>
    <x v="19"/>
    <x v="238"/>
    <x v="237"/>
    <x v="149"/>
    <x v="10"/>
    <x v="2"/>
    <x v="1"/>
    <x v="3"/>
    <x v="12"/>
    <x v="41"/>
    <x v="19"/>
    <x v="209"/>
    <x v="0"/>
    <x v="9"/>
    <x v="2"/>
    <x v="1210"/>
    <x v="750"/>
    <x v="7"/>
    <x v="28"/>
    <x v="2"/>
    <x v="4"/>
    <x v="3567"/>
    <x v="82"/>
  </r>
  <r>
    <x v="0"/>
    <x v="4"/>
    <x v="0"/>
    <x v="0"/>
    <x v="19"/>
    <x v="239"/>
    <x v="238"/>
    <x v="3"/>
    <x v="10"/>
    <x v="2"/>
    <x v="1"/>
    <x v="3"/>
    <x v="12"/>
    <x v="41"/>
    <x v="210"/>
    <x v="17"/>
    <x v="0"/>
    <x v="9"/>
    <x v="2"/>
    <x v="1212"/>
    <x v="730"/>
    <x v="7"/>
    <x v="28"/>
    <x v="2"/>
    <x v="4"/>
    <x v="3568"/>
    <x v="82"/>
  </r>
  <r>
    <x v="0"/>
    <x v="4"/>
    <x v="0"/>
    <x v="0"/>
    <x v="3"/>
    <x v="240"/>
    <x v="239"/>
    <x v="202"/>
    <x v="10"/>
    <x v="2"/>
    <x v="1"/>
    <x v="3"/>
    <x v="18"/>
    <x v="50"/>
    <x v="210"/>
    <x v="3"/>
    <x v="0"/>
    <x v="10"/>
    <x v="2"/>
    <x v="1241"/>
    <x v="634"/>
    <x v="32"/>
    <x v="28"/>
    <x v="2"/>
    <x v="4"/>
    <x v="3569"/>
    <x v="82"/>
  </r>
  <r>
    <x v="0"/>
    <x v="4"/>
    <x v="0"/>
    <x v="0"/>
    <x v="19"/>
    <x v="241"/>
    <x v="240"/>
    <x v="101"/>
    <x v="10"/>
    <x v="2"/>
    <x v="1"/>
    <x v="3"/>
    <x v="12"/>
    <x v="41"/>
    <x v="210"/>
    <x v="17"/>
    <x v="0"/>
    <x v="9"/>
    <x v="2"/>
    <x v="1213"/>
    <x v="883"/>
    <x v="7"/>
    <x v="28"/>
    <x v="2"/>
    <x v="4"/>
    <x v="3570"/>
    <x v="82"/>
  </r>
  <r>
    <x v="0"/>
    <x v="4"/>
    <x v="0"/>
    <x v="0"/>
    <x v="19"/>
    <x v="242"/>
    <x v="241"/>
    <x v="145"/>
    <x v="10"/>
    <x v="2"/>
    <x v="1"/>
    <x v="3"/>
    <x v="12"/>
    <x v="41"/>
    <x v="19"/>
    <x v="209"/>
    <x v="0"/>
    <x v="9"/>
    <x v="2"/>
    <x v="1213"/>
    <x v="15"/>
    <x v="7"/>
    <x v="28"/>
    <x v="2"/>
    <x v="4"/>
    <x v="3571"/>
    <x v="82"/>
  </r>
  <r>
    <x v="0"/>
    <x v="4"/>
    <x v="0"/>
    <x v="0"/>
    <x v="19"/>
    <x v="243"/>
    <x v="242"/>
    <x v="101"/>
    <x v="10"/>
    <x v="2"/>
    <x v="1"/>
    <x v="3"/>
    <x v="12"/>
    <x v="41"/>
    <x v="210"/>
    <x v="17"/>
    <x v="0"/>
    <x v="9"/>
    <x v="2"/>
    <x v="1215"/>
    <x v="883"/>
    <x v="7"/>
    <x v="28"/>
    <x v="2"/>
    <x v="4"/>
    <x v="3572"/>
    <x v="82"/>
  </r>
  <r>
    <x v="0"/>
    <x v="4"/>
    <x v="0"/>
    <x v="0"/>
    <x v="19"/>
    <x v="244"/>
    <x v="243"/>
    <x v="153"/>
    <x v="10"/>
    <x v="2"/>
    <x v="1"/>
    <x v="3"/>
    <x v="12"/>
    <x v="41"/>
    <x v="19"/>
    <x v="209"/>
    <x v="0"/>
    <x v="9"/>
    <x v="2"/>
    <x v="1213"/>
    <x v="8"/>
    <x v="7"/>
    <x v="28"/>
    <x v="2"/>
    <x v="4"/>
    <x v="3573"/>
    <x v="82"/>
  </r>
  <r>
    <x v="0"/>
    <x v="4"/>
    <x v="0"/>
    <x v="0"/>
    <x v="5"/>
    <x v="245"/>
    <x v="244"/>
    <x v="38"/>
    <x v="10"/>
    <x v="2"/>
    <x v="1"/>
    <x v="3"/>
    <x v="18"/>
    <x v="50"/>
    <x v="210"/>
    <x v="5"/>
    <x v="0"/>
    <x v="10"/>
    <x v="2"/>
    <x v="1242"/>
    <x v="465"/>
    <x v="32"/>
    <x v="28"/>
    <x v="2"/>
    <x v="4"/>
    <x v="3574"/>
    <x v="82"/>
  </r>
  <r>
    <x v="0"/>
    <x v="4"/>
    <x v="0"/>
    <x v="0"/>
    <x v="19"/>
    <x v="246"/>
    <x v="245"/>
    <x v="101"/>
    <x v="10"/>
    <x v="2"/>
    <x v="1"/>
    <x v="3"/>
    <x v="1"/>
    <x v="4"/>
    <x v="210"/>
    <x v="17"/>
    <x v="0"/>
    <x v="9"/>
    <x v="2"/>
    <x v="1179"/>
    <x v="883"/>
    <x v="7"/>
    <x v="28"/>
    <x v="2"/>
    <x v="4"/>
    <x v="3575"/>
    <x v="82"/>
  </r>
  <r>
    <x v="0"/>
    <x v="4"/>
    <x v="0"/>
    <x v="0"/>
    <x v="19"/>
    <x v="247"/>
    <x v="246"/>
    <x v="215"/>
    <x v="10"/>
    <x v="2"/>
    <x v="1"/>
    <x v="3"/>
    <x v="12"/>
    <x v="41"/>
    <x v="210"/>
    <x v="17"/>
    <x v="0"/>
    <x v="9"/>
    <x v="2"/>
    <x v="1215"/>
    <x v="947"/>
    <x v="7"/>
    <x v="28"/>
    <x v="2"/>
    <x v="4"/>
    <x v="3576"/>
    <x v="82"/>
  </r>
  <r>
    <x v="0"/>
    <x v="4"/>
    <x v="0"/>
    <x v="0"/>
    <x v="9"/>
    <x v="248"/>
    <x v="247"/>
    <x v="111"/>
    <x v="10"/>
    <x v="2"/>
    <x v="1"/>
    <x v="3"/>
    <x v="1"/>
    <x v="4"/>
    <x v="210"/>
    <x v="9"/>
    <x v="0"/>
    <x v="9"/>
    <x v="2"/>
    <x v="1181"/>
    <x v="58"/>
    <x v="7"/>
    <x v="28"/>
    <x v="2"/>
    <x v="4"/>
    <x v="3577"/>
    <x v="82"/>
  </r>
  <r>
    <x v="0"/>
    <x v="4"/>
    <x v="0"/>
    <x v="0"/>
    <x v="9"/>
    <x v="249"/>
    <x v="248"/>
    <x v="154"/>
    <x v="10"/>
    <x v="2"/>
    <x v="1"/>
    <x v="3"/>
    <x v="1"/>
    <x v="4"/>
    <x v="210"/>
    <x v="9"/>
    <x v="0"/>
    <x v="9"/>
    <x v="2"/>
    <x v="1181"/>
    <x v="50"/>
    <x v="7"/>
    <x v="28"/>
    <x v="2"/>
    <x v="4"/>
    <x v="3578"/>
    <x v="82"/>
  </r>
  <r>
    <x v="0"/>
    <x v="4"/>
    <x v="0"/>
    <x v="0"/>
    <x v="1"/>
    <x v="250"/>
    <x v="249"/>
    <x v="3"/>
    <x v="10"/>
    <x v="2"/>
    <x v="1"/>
    <x v="3"/>
    <x v="1"/>
    <x v="4"/>
    <x v="1"/>
    <x v="209"/>
    <x v="0"/>
    <x v="9"/>
    <x v="2"/>
    <x v="1181"/>
    <x v="130"/>
    <x v="7"/>
    <x v="28"/>
    <x v="2"/>
    <x v="4"/>
    <x v="3579"/>
    <x v="82"/>
  </r>
  <r>
    <x v="0"/>
    <x v="4"/>
    <x v="0"/>
    <x v="0"/>
    <x v="9"/>
    <x v="251"/>
    <x v="250"/>
    <x v="149"/>
    <x v="10"/>
    <x v="2"/>
    <x v="1"/>
    <x v="3"/>
    <x v="0"/>
    <x v="0"/>
    <x v="210"/>
    <x v="9"/>
    <x v="0"/>
    <x v="8"/>
    <x v="2"/>
    <x v="1162"/>
    <x v="72"/>
    <x v="32"/>
    <x v="28"/>
    <x v="2"/>
    <x v="4"/>
    <x v="3580"/>
    <x v="82"/>
  </r>
  <r>
    <x v="0"/>
    <x v="4"/>
    <x v="0"/>
    <x v="0"/>
    <x v="19"/>
    <x v="252"/>
    <x v="251"/>
    <x v="10"/>
    <x v="10"/>
    <x v="2"/>
    <x v="1"/>
    <x v="3"/>
    <x v="15"/>
    <x v="47"/>
    <x v="210"/>
    <x v="17"/>
    <x v="0"/>
    <x v="9"/>
    <x v="2"/>
    <x v="1143"/>
    <x v="451"/>
    <x v="32"/>
    <x v="28"/>
    <x v="2"/>
    <x v="4"/>
    <x v="3581"/>
    <x v="82"/>
  </r>
  <r>
    <x v="1"/>
    <x v="9"/>
    <x v="0"/>
    <x v="0"/>
    <x v="24"/>
    <x v="253"/>
    <x v="252"/>
    <x v="239"/>
    <x v="10"/>
    <x v="2"/>
    <x v="1"/>
    <x v="8"/>
    <x v="27"/>
    <x v="345"/>
    <x v="23"/>
    <x v="209"/>
    <x v="0"/>
    <x v="16"/>
    <x v="2"/>
    <x v="862"/>
    <x v="198"/>
    <x v="41"/>
    <x v="29"/>
    <x v="1"/>
    <x v="5"/>
    <x v="473"/>
    <x v="0"/>
  </r>
  <r>
    <x v="0"/>
    <x v="4"/>
    <x v="0"/>
    <x v="0"/>
    <x v="19"/>
    <x v="254"/>
    <x v="253"/>
    <x v="3"/>
    <x v="10"/>
    <x v="2"/>
    <x v="1"/>
    <x v="3"/>
    <x v="12"/>
    <x v="41"/>
    <x v="210"/>
    <x v="17"/>
    <x v="0"/>
    <x v="9"/>
    <x v="2"/>
    <x v="1218"/>
    <x v="730"/>
    <x v="7"/>
    <x v="28"/>
    <x v="2"/>
    <x v="4"/>
    <x v="3582"/>
    <x v="82"/>
  </r>
  <r>
    <x v="0"/>
    <x v="4"/>
    <x v="0"/>
    <x v="0"/>
    <x v="1"/>
    <x v="255"/>
    <x v="254"/>
    <x v="219"/>
    <x v="10"/>
    <x v="2"/>
    <x v="1"/>
    <x v="3"/>
    <x v="12"/>
    <x v="41"/>
    <x v="210"/>
    <x v="1"/>
    <x v="0"/>
    <x v="9"/>
    <x v="2"/>
    <x v="1218"/>
    <x v="833"/>
    <x v="7"/>
    <x v="28"/>
    <x v="2"/>
    <x v="4"/>
    <x v="3583"/>
    <x v="82"/>
  </r>
  <r>
    <x v="0"/>
    <x v="4"/>
    <x v="0"/>
    <x v="0"/>
    <x v="17"/>
    <x v="256"/>
    <x v="255"/>
    <x v="10"/>
    <x v="10"/>
    <x v="2"/>
    <x v="1"/>
    <x v="3"/>
    <x v="12"/>
    <x v="41"/>
    <x v="210"/>
    <x v="15"/>
    <x v="0"/>
    <x v="9"/>
    <x v="2"/>
    <x v="1218"/>
    <x v="352"/>
    <x v="7"/>
    <x v="28"/>
    <x v="2"/>
    <x v="4"/>
    <x v="3584"/>
    <x v="82"/>
  </r>
  <r>
    <x v="0"/>
    <x v="4"/>
    <x v="0"/>
    <x v="0"/>
    <x v="0"/>
    <x v="257"/>
    <x v="256"/>
    <x v="101"/>
    <x v="10"/>
    <x v="2"/>
    <x v="1"/>
    <x v="3"/>
    <x v="51"/>
    <x v="483"/>
    <x v="210"/>
    <x v="0"/>
    <x v="0"/>
    <x v="9"/>
    <x v="2"/>
    <x v="1149"/>
    <x v="82"/>
    <x v="5"/>
    <x v="28"/>
    <x v="2"/>
    <x v="4"/>
    <x v="3585"/>
    <x v="30"/>
  </r>
  <r>
    <x v="0"/>
    <x v="4"/>
    <x v="0"/>
    <x v="0"/>
    <x v="9"/>
    <x v="258"/>
    <x v="257"/>
    <x v="101"/>
    <x v="10"/>
    <x v="2"/>
    <x v="1"/>
    <x v="3"/>
    <x v="16"/>
    <x v="48"/>
    <x v="210"/>
    <x v="9"/>
    <x v="0"/>
    <x v="11"/>
    <x v="2"/>
    <x v="1256"/>
    <x v="82"/>
    <x v="5"/>
    <x v="28"/>
    <x v="2"/>
    <x v="4"/>
    <x v="3586"/>
    <x v="82"/>
  </r>
  <r>
    <x v="0"/>
    <x v="4"/>
    <x v="0"/>
    <x v="0"/>
    <x v="19"/>
    <x v="259"/>
    <x v="258"/>
    <x v="90"/>
    <x v="10"/>
    <x v="2"/>
    <x v="1"/>
    <x v="3"/>
    <x v="1"/>
    <x v="4"/>
    <x v="210"/>
    <x v="17"/>
    <x v="0"/>
    <x v="9"/>
    <x v="2"/>
    <x v="1183"/>
    <x v="400"/>
    <x v="7"/>
    <x v="28"/>
    <x v="2"/>
    <x v="4"/>
    <x v="3587"/>
    <x v="82"/>
  </r>
  <r>
    <x v="0"/>
    <x v="4"/>
    <x v="0"/>
    <x v="0"/>
    <x v="19"/>
    <x v="260"/>
    <x v="259"/>
    <x v="10"/>
    <x v="10"/>
    <x v="2"/>
    <x v="1"/>
    <x v="3"/>
    <x v="15"/>
    <x v="47"/>
    <x v="210"/>
    <x v="17"/>
    <x v="0"/>
    <x v="9"/>
    <x v="2"/>
    <x v="1145"/>
    <x v="451"/>
    <x v="32"/>
    <x v="28"/>
    <x v="2"/>
    <x v="4"/>
    <x v="3588"/>
    <x v="82"/>
  </r>
  <r>
    <x v="0"/>
    <x v="4"/>
    <x v="0"/>
    <x v="0"/>
    <x v="9"/>
    <x v="261"/>
    <x v="260"/>
    <x v="101"/>
    <x v="10"/>
    <x v="2"/>
    <x v="1"/>
    <x v="3"/>
    <x v="12"/>
    <x v="39"/>
    <x v="210"/>
    <x v="9"/>
    <x v="0"/>
    <x v="9"/>
    <x v="2"/>
    <x v="1225"/>
    <x v="257"/>
    <x v="25"/>
    <x v="28"/>
    <x v="2"/>
    <x v="4"/>
    <x v="3589"/>
    <x v="29"/>
  </r>
  <r>
    <x v="0"/>
    <x v="4"/>
    <x v="0"/>
    <x v="0"/>
    <x v="9"/>
    <x v="262"/>
    <x v="261"/>
    <x v="101"/>
    <x v="10"/>
    <x v="2"/>
    <x v="1"/>
    <x v="3"/>
    <x v="12"/>
    <x v="38"/>
    <x v="9"/>
    <x v="209"/>
    <x v="0"/>
    <x v="9"/>
    <x v="2"/>
    <x v="1216"/>
    <x v="257"/>
    <x v="25"/>
    <x v="28"/>
    <x v="2"/>
    <x v="4"/>
    <x v="3590"/>
    <x v="34"/>
  </r>
  <r>
    <x v="0"/>
    <x v="4"/>
    <x v="0"/>
    <x v="0"/>
    <x v="19"/>
    <x v="263"/>
    <x v="262"/>
    <x v="90"/>
    <x v="10"/>
    <x v="2"/>
    <x v="1"/>
    <x v="3"/>
    <x v="1"/>
    <x v="4"/>
    <x v="210"/>
    <x v="17"/>
    <x v="0"/>
    <x v="9"/>
    <x v="2"/>
    <x v="1185"/>
    <x v="400"/>
    <x v="7"/>
    <x v="28"/>
    <x v="2"/>
    <x v="4"/>
    <x v="3591"/>
    <x v="82"/>
  </r>
  <r>
    <x v="0"/>
    <x v="4"/>
    <x v="0"/>
    <x v="0"/>
    <x v="19"/>
    <x v="264"/>
    <x v="263"/>
    <x v="149"/>
    <x v="10"/>
    <x v="2"/>
    <x v="1"/>
    <x v="3"/>
    <x v="12"/>
    <x v="41"/>
    <x v="210"/>
    <x v="17"/>
    <x v="0"/>
    <x v="9"/>
    <x v="2"/>
    <x v="1218"/>
    <x v="750"/>
    <x v="7"/>
    <x v="28"/>
    <x v="2"/>
    <x v="4"/>
    <x v="3592"/>
    <x v="82"/>
  </r>
  <r>
    <x v="0"/>
    <x v="4"/>
    <x v="0"/>
    <x v="0"/>
    <x v="17"/>
    <x v="265"/>
    <x v="264"/>
    <x v="86"/>
    <x v="10"/>
    <x v="2"/>
    <x v="1"/>
    <x v="3"/>
    <x v="1"/>
    <x v="4"/>
    <x v="17"/>
    <x v="209"/>
    <x v="0"/>
    <x v="9"/>
    <x v="2"/>
    <x v="1183"/>
    <x v="505"/>
    <x v="7"/>
    <x v="28"/>
    <x v="2"/>
    <x v="4"/>
    <x v="3593"/>
    <x v="82"/>
  </r>
  <r>
    <x v="0"/>
    <x v="4"/>
    <x v="0"/>
    <x v="0"/>
    <x v="1"/>
    <x v="266"/>
    <x v="265"/>
    <x v="0"/>
    <x v="10"/>
    <x v="2"/>
    <x v="1"/>
    <x v="3"/>
    <x v="1"/>
    <x v="4"/>
    <x v="210"/>
    <x v="1"/>
    <x v="0"/>
    <x v="9"/>
    <x v="2"/>
    <x v="1185"/>
    <x v="559"/>
    <x v="7"/>
    <x v="28"/>
    <x v="2"/>
    <x v="4"/>
    <x v="3594"/>
    <x v="82"/>
  </r>
  <r>
    <x v="1"/>
    <x v="9"/>
    <x v="0"/>
    <x v="0"/>
    <x v="24"/>
    <x v="267"/>
    <x v="266"/>
    <x v="97"/>
    <x v="10"/>
    <x v="2"/>
    <x v="1"/>
    <x v="8"/>
    <x v="27"/>
    <x v="341"/>
    <x v="23"/>
    <x v="209"/>
    <x v="0"/>
    <x v="16"/>
    <x v="2"/>
    <x v="936"/>
    <x v="432"/>
    <x v="24"/>
    <x v="70"/>
    <x v="1"/>
    <x v="5"/>
    <x v="474"/>
    <x v="1"/>
  </r>
  <r>
    <x v="1"/>
    <x v="5"/>
    <x v="0"/>
    <x v="8"/>
    <x v="394"/>
    <x v="268"/>
    <x v="267"/>
    <x v="6"/>
    <x v="10"/>
    <x v="2"/>
    <x v="1"/>
    <x v="4"/>
    <x v="33"/>
    <x v="320"/>
    <x v="210"/>
    <x v="194"/>
    <x v="0"/>
    <x v="13"/>
    <x v="2"/>
    <x v="318"/>
    <x v="110"/>
    <x v="30"/>
    <x v="59"/>
    <x v="8"/>
    <x v="5"/>
    <x v="3970"/>
    <x v="17"/>
  </r>
  <r>
    <x v="1"/>
    <x v="9"/>
    <x v="0"/>
    <x v="0"/>
    <x v="24"/>
    <x v="269"/>
    <x v="268"/>
    <x v="81"/>
    <x v="10"/>
    <x v="2"/>
    <x v="1"/>
    <x v="8"/>
    <x v="27"/>
    <x v="341"/>
    <x v="23"/>
    <x v="209"/>
    <x v="0"/>
    <x v="16"/>
    <x v="2"/>
    <x v="935"/>
    <x v="1002"/>
    <x v="24"/>
    <x v="70"/>
    <x v="1"/>
    <x v="5"/>
    <x v="475"/>
    <x v="1"/>
  </r>
  <r>
    <x v="1"/>
    <x v="9"/>
    <x v="0"/>
    <x v="2"/>
    <x v="37"/>
    <x v="270"/>
    <x v="269"/>
    <x v="97"/>
    <x v="10"/>
    <x v="2"/>
    <x v="1"/>
    <x v="8"/>
    <x v="27"/>
    <x v="342"/>
    <x v="23"/>
    <x v="209"/>
    <x v="0"/>
    <x v="16"/>
    <x v="2"/>
    <x v="938"/>
    <x v="432"/>
    <x v="24"/>
    <x v="70"/>
    <x v="1"/>
    <x v="5"/>
    <x v="476"/>
    <x v="7"/>
  </r>
  <r>
    <x v="0"/>
    <x v="4"/>
    <x v="0"/>
    <x v="0"/>
    <x v="19"/>
    <x v="271"/>
    <x v="270"/>
    <x v="38"/>
    <x v="10"/>
    <x v="2"/>
    <x v="1"/>
    <x v="3"/>
    <x v="1"/>
    <x v="4"/>
    <x v="19"/>
    <x v="209"/>
    <x v="0"/>
    <x v="9"/>
    <x v="2"/>
    <x v="1182"/>
    <x v="470"/>
    <x v="7"/>
    <x v="28"/>
    <x v="2"/>
    <x v="4"/>
    <x v="3595"/>
    <x v="82"/>
  </r>
  <r>
    <x v="0"/>
    <x v="4"/>
    <x v="0"/>
    <x v="0"/>
    <x v="19"/>
    <x v="272"/>
    <x v="271"/>
    <x v="198"/>
    <x v="10"/>
    <x v="2"/>
    <x v="1"/>
    <x v="3"/>
    <x v="1"/>
    <x v="4"/>
    <x v="19"/>
    <x v="209"/>
    <x v="0"/>
    <x v="9"/>
    <x v="2"/>
    <x v="1181"/>
    <x v="866"/>
    <x v="7"/>
    <x v="28"/>
    <x v="2"/>
    <x v="4"/>
    <x v="3596"/>
    <x v="82"/>
  </r>
  <r>
    <x v="0"/>
    <x v="4"/>
    <x v="0"/>
    <x v="0"/>
    <x v="19"/>
    <x v="273"/>
    <x v="272"/>
    <x v="117"/>
    <x v="10"/>
    <x v="2"/>
    <x v="1"/>
    <x v="3"/>
    <x v="12"/>
    <x v="38"/>
    <x v="19"/>
    <x v="209"/>
    <x v="0"/>
    <x v="9"/>
    <x v="2"/>
    <x v="1216"/>
    <x v="85"/>
    <x v="7"/>
    <x v="28"/>
    <x v="2"/>
    <x v="4"/>
    <x v="3597"/>
    <x v="34"/>
  </r>
  <r>
    <x v="1"/>
    <x v="9"/>
    <x v="0"/>
    <x v="4"/>
    <x v="46"/>
    <x v="274"/>
    <x v="273"/>
    <x v="97"/>
    <x v="10"/>
    <x v="2"/>
    <x v="1"/>
    <x v="8"/>
    <x v="27"/>
    <x v="340"/>
    <x v="23"/>
    <x v="209"/>
    <x v="0"/>
    <x v="16"/>
    <x v="2"/>
    <x v="989"/>
    <x v="432"/>
    <x v="24"/>
    <x v="70"/>
    <x v="1"/>
    <x v="5"/>
    <x v="477"/>
    <x v="19"/>
  </r>
  <r>
    <x v="1"/>
    <x v="5"/>
    <x v="0"/>
    <x v="8"/>
    <x v="394"/>
    <x v="276"/>
    <x v="274"/>
    <x v="94"/>
    <x v="10"/>
    <x v="2"/>
    <x v="1"/>
    <x v="4"/>
    <x v="33"/>
    <x v="320"/>
    <x v="195"/>
    <x v="209"/>
    <x v="0"/>
    <x v="13"/>
    <x v="2"/>
    <x v="318"/>
    <x v="933"/>
    <x v="30"/>
    <x v="59"/>
    <x v="8"/>
    <x v="5"/>
    <x v="3971"/>
    <x v="17"/>
  </r>
  <r>
    <x v="0"/>
    <x v="4"/>
    <x v="0"/>
    <x v="0"/>
    <x v="9"/>
    <x v="275"/>
    <x v="274"/>
    <x v="38"/>
    <x v="10"/>
    <x v="2"/>
    <x v="1"/>
    <x v="3"/>
    <x v="16"/>
    <x v="48"/>
    <x v="9"/>
    <x v="209"/>
    <x v="0"/>
    <x v="11"/>
    <x v="2"/>
    <x v="1255"/>
    <x v="567"/>
    <x v="5"/>
    <x v="28"/>
    <x v="2"/>
    <x v="4"/>
    <x v="3598"/>
    <x v="82"/>
  </r>
  <r>
    <x v="0"/>
    <x v="4"/>
    <x v="0"/>
    <x v="0"/>
    <x v="7"/>
    <x v="277"/>
    <x v="275"/>
    <x v="198"/>
    <x v="10"/>
    <x v="2"/>
    <x v="1"/>
    <x v="3"/>
    <x v="18"/>
    <x v="50"/>
    <x v="7"/>
    <x v="209"/>
    <x v="0"/>
    <x v="10"/>
    <x v="2"/>
    <x v="1242"/>
    <x v="866"/>
    <x v="32"/>
    <x v="28"/>
    <x v="2"/>
    <x v="4"/>
    <x v="3599"/>
    <x v="82"/>
  </r>
  <r>
    <x v="0"/>
    <x v="4"/>
    <x v="0"/>
    <x v="0"/>
    <x v="19"/>
    <x v="278"/>
    <x v="276"/>
    <x v="145"/>
    <x v="10"/>
    <x v="2"/>
    <x v="1"/>
    <x v="3"/>
    <x v="15"/>
    <x v="47"/>
    <x v="19"/>
    <x v="209"/>
    <x v="0"/>
    <x v="9"/>
    <x v="2"/>
    <x v="1144"/>
    <x v="15"/>
    <x v="32"/>
    <x v="28"/>
    <x v="2"/>
    <x v="4"/>
    <x v="3600"/>
    <x v="82"/>
  </r>
  <r>
    <x v="1"/>
    <x v="5"/>
    <x v="0"/>
    <x v="8"/>
    <x v="394"/>
    <x v="279"/>
    <x v="277"/>
    <x v="6"/>
    <x v="10"/>
    <x v="2"/>
    <x v="1"/>
    <x v="4"/>
    <x v="33"/>
    <x v="320"/>
    <x v="210"/>
    <x v="194"/>
    <x v="0"/>
    <x v="13"/>
    <x v="2"/>
    <x v="320"/>
    <x v="110"/>
    <x v="30"/>
    <x v="59"/>
    <x v="8"/>
    <x v="5"/>
    <x v="3972"/>
    <x v="17"/>
  </r>
  <r>
    <x v="1"/>
    <x v="9"/>
    <x v="0"/>
    <x v="0"/>
    <x v="24"/>
    <x v="280"/>
    <x v="278"/>
    <x v="257"/>
    <x v="10"/>
    <x v="2"/>
    <x v="1"/>
    <x v="8"/>
    <x v="27"/>
    <x v="345"/>
    <x v="210"/>
    <x v="21"/>
    <x v="0"/>
    <x v="16"/>
    <x v="2"/>
    <x v="865"/>
    <x v="786"/>
    <x v="41"/>
    <x v="29"/>
    <x v="1"/>
    <x v="5"/>
    <x v="478"/>
    <x v="0"/>
  </r>
  <r>
    <x v="1"/>
    <x v="9"/>
    <x v="1"/>
    <x v="0"/>
    <x v="24"/>
    <x v="281"/>
    <x v="279"/>
    <x v="83"/>
    <x v="10"/>
    <x v="2"/>
    <x v="1"/>
    <x v="8"/>
    <x v="28"/>
    <x v="391"/>
    <x v="210"/>
    <x v="21"/>
    <x v="0"/>
    <x v="16"/>
    <x v="2"/>
    <x v="776"/>
    <x v="404"/>
    <x v="53"/>
    <x v="73"/>
    <x v="1"/>
    <x v="6"/>
    <x v="479"/>
    <x v="1"/>
  </r>
  <r>
    <x v="0"/>
    <x v="4"/>
    <x v="0"/>
    <x v="0"/>
    <x v="9"/>
    <x v="282"/>
    <x v="280"/>
    <x v="101"/>
    <x v="10"/>
    <x v="2"/>
    <x v="1"/>
    <x v="3"/>
    <x v="16"/>
    <x v="48"/>
    <x v="210"/>
    <x v="9"/>
    <x v="0"/>
    <x v="11"/>
    <x v="2"/>
    <x v="1260"/>
    <x v="257"/>
    <x v="5"/>
    <x v="28"/>
    <x v="2"/>
    <x v="4"/>
    <x v="3601"/>
    <x v="82"/>
  </r>
  <r>
    <x v="0"/>
    <x v="4"/>
    <x v="0"/>
    <x v="0"/>
    <x v="9"/>
    <x v="283"/>
    <x v="281"/>
    <x v="198"/>
    <x v="10"/>
    <x v="2"/>
    <x v="1"/>
    <x v="3"/>
    <x v="16"/>
    <x v="48"/>
    <x v="9"/>
    <x v="209"/>
    <x v="0"/>
    <x v="11"/>
    <x v="2"/>
    <x v="1259"/>
    <x v="173"/>
    <x v="5"/>
    <x v="28"/>
    <x v="2"/>
    <x v="4"/>
    <x v="3602"/>
    <x v="82"/>
  </r>
  <r>
    <x v="1"/>
    <x v="9"/>
    <x v="1"/>
    <x v="13"/>
    <x v="202"/>
    <x v="284"/>
    <x v="282"/>
    <x v="18"/>
    <x v="10"/>
    <x v="2"/>
    <x v="1"/>
    <x v="8"/>
    <x v="28"/>
    <x v="375"/>
    <x v="210"/>
    <x v="21"/>
    <x v="0"/>
    <x v="16"/>
    <x v="2"/>
    <x v="1056"/>
    <x v="120"/>
    <x v="23"/>
    <x v="51"/>
    <x v="1"/>
    <x v="6"/>
    <x v="480"/>
    <x v="26"/>
  </r>
  <r>
    <x v="1"/>
    <x v="9"/>
    <x v="1"/>
    <x v="2"/>
    <x v="37"/>
    <x v="285"/>
    <x v="283"/>
    <x v="18"/>
    <x v="10"/>
    <x v="2"/>
    <x v="1"/>
    <x v="8"/>
    <x v="28"/>
    <x v="412"/>
    <x v="210"/>
    <x v="21"/>
    <x v="0"/>
    <x v="16"/>
    <x v="2"/>
    <x v="930"/>
    <x v="121"/>
    <x v="68"/>
    <x v="70"/>
    <x v="1"/>
    <x v="6"/>
    <x v="481"/>
    <x v="7"/>
  </r>
  <r>
    <x v="1"/>
    <x v="9"/>
    <x v="1"/>
    <x v="0"/>
    <x v="24"/>
    <x v="286"/>
    <x v="284"/>
    <x v="18"/>
    <x v="10"/>
    <x v="2"/>
    <x v="1"/>
    <x v="8"/>
    <x v="28"/>
    <x v="409"/>
    <x v="210"/>
    <x v="21"/>
    <x v="0"/>
    <x v="16"/>
    <x v="2"/>
    <x v="930"/>
    <x v="121"/>
    <x v="68"/>
    <x v="70"/>
    <x v="1"/>
    <x v="6"/>
    <x v="482"/>
    <x v="17"/>
  </r>
  <r>
    <x v="1"/>
    <x v="9"/>
    <x v="1"/>
    <x v="4"/>
    <x v="46"/>
    <x v="287"/>
    <x v="285"/>
    <x v="18"/>
    <x v="10"/>
    <x v="2"/>
    <x v="1"/>
    <x v="8"/>
    <x v="28"/>
    <x v="410"/>
    <x v="210"/>
    <x v="21"/>
    <x v="0"/>
    <x v="16"/>
    <x v="2"/>
    <x v="991"/>
    <x v="121"/>
    <x v="68"/>
    <x v="70"/>
    <x v="1"/>
    <x v="6"/>
    <x v="483"/>
    <x v="19"/>
  </r>
  <r>
    <x v="1"/>
    <x v="9"/>
    <x v="1"/>
    <x v="2"/>
    <x v="37"/>
    <x v="288"/>
    <x v="286"/>
    <x v="18"/>
    <x v="10"/>
    <x v="2"/>
    <x v="1"/>
    <x v="8"/>
    <x v="28"/>
    <x v="412"/>
    <x v="210"/>
    <x v="21"/>
    <x v="0"/>
    <x v="16"/>
    <x v="2"/>
    <x v="931"/>
    <x v="121"/>
    <x v="68"/>
    <x v="70"/>
    <x v="1"/>
    <x v="6"/>
    <x v="484"/>
    <x v="7"/>
  </r>
  <r>
    <x v="0"/>
    <x v="5"/>
    <x v="1"/>
    <x v="0"/>
    <x v="359"/>
    <x v="289"/>
    <x v="287"/>
    <x v="13"/>
    <x v="10"/>
    <x v="2"/>
    <x v="1"/>
    <x v="4"/>
    <x v="3"/>
    <x v="8"/>
    <x v="205"/>
    <x v="209"/>
    <x v="0"/>
    <x v="18"/>
    <x v="1"/>
    <x v="726"/>
    <x v="316"/>
    <x v="18"/>
    <x v="4"/>
    <x v="4"/>
    <x v="3"/>
    <x v="37"/>
    <x v="1"/>
  </r>
  <r>
    <x v="1"/>
    <x v="5"/>
    <x v="0"/>
    <x v="8"/>
    <x v="367"/>
    <x v="290"/>
    <x v="288"/>
    <x v="196"/>
    <x v="10"/>
    <x v="2"/>
    <x v="1"/>
    <x v="4"/>
    <x v="33"/>
    <x v="320"/>
    <x v="110"/>
    <x v="209"/>
    <x v="0"/>
    <x v="13"/>
    <x v="2"/>
    <x v="320"/>
    <x v="42"/>
    <x v="30"/>
    <x v="59"/>
    <x v="8"/>
    <x v="5"/>
    <x v="3973"/>
    <x v="17"/>
  </r>
  <r>
    <x v="1"/>
    <x v="5"/>
    <x v="0"/>
    <x v="9"/>
    <x v="368"/>
    <x v="291"/>
    <x v="289"/>
    <x v="179"/>
    <x v="10"/>
    <x v="2"/>
    <x v="1"/>
    <x v="4"/>
    <x v="33"/>
    <x v="317"/>
    <x v="110"/>
    <x v="209"/>
    <x v="0"/>
    <x v="13"/>
    <x v="2"/>
    <x v="377"/>
    <x v="569"/>
    <x v="30"/>
    <x v="59"/>
    <x v="8"/>
    <x v="5"/>
    <x v="3974"/>
    <x v="27"/>
  </r>
  <r>
    <x v="1"/>
    <x v="9"/>
    <x v="1"/>
    <x v="8"/>
    <x v="137"/>
    <x v="292"/>
    <x v="290"/>
    <x v="187"/>
    <x v="10"/>
    <x v="2"/>
    <x v="1"/>
    <x v="8"/>
    <x v="28"/>
    <x v="445"/>
    <x v="210"/>
    <x v="21"/>
    <x v="0"/>
    <x v="16"/>
    <x v="2"/>
    <x v="910"/>
    <x v="892"/>
    <x v="75"/>
    <x v="55"/>
    <x v="1"/>
    <x v="6"/>
    <x v="485"/>
    <x v="37"/>
  </r>
  <r>
    <x v="1"/>
    <x v="9"/>
    <x v="0"/>
    <x v="0"/>
    <x v="24"/>
    <x v="293"/>
    <x v="291"/>
    <x v="160"/>
    <x v="10"/>
    <x v="2"/>
    <x v="1"/>
    <x v="8"/>
    <x v="27"/>
    <x v="345"/>
    <x v="23"/>
    <x v="209"/>
    <x v="0"/>
    <x v="16"/>
    <x v="2"/>
    <x v="857"/>
    <x v="410"/>
    <x v="41"/>
    <x v="29"/>
    <x v="1"/>
    <x v="5"/>
    <x v="486"/>
    <x v="0"/>
  </r>
  <r>
    <x v="1"/>
    <x v="9"/>
    <x v="1"/>
    <x v="0"/>
    <x v="24"/>
    <x v="294"/>
    <x v="292"/>
    <x v="75"/>
    <x v="10"/>
    <x v="2"/>
    <x v="1"/>
    <x v="8"/>
    <x v="28"/>
    <x v="411"/>
    <x v="23"/>
    <x v="209"/>
    <x v="0"/>
    <x v="16"/>
    <x v="2"/>
    <x v="920"/>
    <x v="993"/>
    <x v="68"/>
    <x v="70"/>
    <x v="1"/>
    <x v="6"/>
    <x v="487"/>
    <x v="1"/>
  </r>
  <r>
    <x v="0"/>
    <x v="4"/>
    <x v="0"/>
    <x v="0"/>
    <x v="9"/>
    <x v="295"/>
    <x v="293"/>
    <x v="3"/>
    <x v="10"/>
    <x v="2"/>
    <x v="1"/>
    <x v="3"/>
    <x v="16"/>
    <x v="48"/>
    <x v="9"/>
    <x v="209"/>
    <x v="0"/>
    <x v="11"/>
    <x v="2"/>
    <x v="1261"/>
    <x v="730"/>
    <x v="5"/>
    <x v="28"/>
    <x v="2"/>
    <x v="4"/>
    <x v="3603"/>
    <x v="82"/>
  </r>
  <r>
    <x v="0"/>
    <x v="4"/>
    <x v="0"/>
    <x v="0"/>
    <x v="17"/>
    <x v="296"/>
    <x v="294"/>
    <x v="10"/>
    <x v="10"/>
    <x v="2"/>
    <x v="1"/>
    <x v="3"/>
    <x v="1"/>
    <x v="4"/>
    <x v="210"/>
    <x v="15"/>
    <x v="0"/>
    <x v="9"/>
    <x v="2"/>
    <x v="1182"/>
    <x v="451"/>
    <x v="7"/>
    <x v="28"/>
    <x v="2"/>
    <x v="4"/>
    <x v="3604"/>
    <x v="82"/>
  </r>
  <r>
    <x v="0"/>
    <x v="4"/>
    <x v="0"/>
    <x v="0"/>
    <x v="9"/>
    <x v="297"/>
    <x v="295"/>
    <x v="3"/>
    <x v="10"/>
    <x v="2"/>
    <x v="1"/>
    <x v="3"/>
    <x v="16"/>
    <x v="48"/>
    <x v="9"/>
    <x v="209"/>
    <x v="0"/>
    <x v="11"/>
    <x v="2"/>
    <x v="1261"/>
    <x v="730"/>
    <x v="5"/>
    <x v="28"/>
    <x v="2"/>
    <x v="4"/>
    <x v="3605"/>
    <x v="82"/>
  </r>
  <r>
    <x v="1"/>
    <x v="9"/>
    <x v="1"/>
    <x v="8"/>
    <x v="137"/>
    <x v="298"/>
    <x v="296"/>
    <x v="211"/>
    <x v="10"/>
    <x v="2"/>
    <x v="1"/>
    <x v="8"/>
    <x v="28"/>
    <x v="379"/>
    <x v="210"/>
    <x v="21"/>
    <x v="0"/>
    <x v="16"/>
    <x v="2"/>
    <x v="953"/>
    <x v="930"/>
    <x v="23"/>
    <x v="51"/>
    <x v="1"/>
    <x v="6"/>
    <x v="488"/>
    <x v="64"/>
  </r>
  <r>
    <x v="1"/>
    <x v="9"/>
    <x v="0"/>
    <x v="0"/>
    <x v="24"/>
    <x v="299"/>
    <x v="297"/>
    <x v="81"/>
    <x v="10"/>
    <x v="2"/>
    <x v="1"/>
    <x v="8"/>
    <x v="27"/>
    <x v="341"/>
    <x v="23"/>
    <x v="209"/>
    <x v="0"/>
    <x v="16"/>
    <x v="2"/>
    <x v="934"/>
    <x v="1002"/>
    <x v="24"/>
    <x v="70"/>
    <x v="1"/>
    <x v="5"/>
    <x v="489"/>
    <x v="1"/>
  </r>
  <r>
    <x v="1"/>
    <x v="9"/>
    <x v="1"/>
    <x v="9"/>
    <x v="139"/>
    <x v="300"/>
    <x v="298"/>
    <x v="104"/>
    <x v="10"/>
    <x v="2"/>
    <x v="1"/>
    <x v="8"/>
    <x v="28"/>
    <x v="442"/>
    <x v="210"/>
    <x v="21"/>
    <x v="0"/>
    <x v="16"/>
    <x v="2"/>
    <x v="912"/>
    <x v="760"/>
    <x v="75"/>
    <x v="55"/>
    <x v="1"/>
    <x v="6"/>
    <x v="490"/>
    <x v="60"/>
  </r>
  <r>
    <x v="0"/>
    <x v="4"/>
    <x v="0"/>
    <x v="0"/>
    <x v="19"/>
    <x v="301"/>
    <x v="299"/>
    <x v="154"/>
    <x v="10"/>
    <x v="2"/>
    <x v="1"/>
    <x v="3"/>
    <x v="1"/>
    <x v="4"/>
    <x v="19"/>
    <x v="209"/>
    <x v="0"/>
    <x v="9"/>
    <x v="2"/>
    <x v="1181"/>
    <x v="50"/>
    <x v="7"/>
    <x v="28"/>
    <x v="2"/>
    <x v="4"/>
    <x v="3606"/>
    <x v="82"/>
  </r>
  <r>
    <x v="1"/>
    <x v="9"/>
    <x v="0"/>
    <x v="0"/>
    <x v="24"/>
    <x v="302"/>
    <x v="300"/>
    <x v="81"/>
    <x v="10"/>
    <x v="2"/>
    <x v="1"/>
    <x v="8"/>
    <x v="27"/>
    <x v="336"/>
    <x v="210"/>
    <x v="21"/>
    <x v="0"/>
    <x v="16"/>
    <x v="2"/>
    <x v="882"/>
    <x v="1002"/>
    <x v="24"/>
    <x v="70"/>
    <x v="1"/>
    <x v="5"/>
    <x v="491"/>
    <x v="1"/>
  </r>
  <r>
    <x v="0"/>
    <x v="4"/>
    <x v="0"/>
    <x v="0"/>
    <x v="19"/>
    <x v="303"/>
    <x v="301"/>
    <x v="154"/>
    <x v="10"/>
    <x v="2"/>
    <x v="1"/>
    <x v="3"/>
    <x v="12"/>
    <x v="41"/>
    <x v="19"/>
    <x v="209"/>
    <x v="0"/>
    <x v="9"/>
    <x v="2"/>
    <x v="1217"/>
    <x v="50"/>
    <x v="7"/>
    <x v="28"/>
    <x v="2"/>
    <x v="4"/>
    <x v="3607"/>
    <x v="82"/>
  </r>
  <r>
    <x v="1"/>
    <x v="9"/>
    <x v="0"/>
    <x v="2"/>
    <x v="37"/>
    <x v="304"/>
    <x v="302"/>
    <x v="18"/>
    <x v="10"/>
    <x v="2"/>
    <x v="1"/>
    <x v="8"/>
    <x v="27"/>
    <x v="342"/>
    <x v="210"/>
    <x v="21"/>
    <x v="0"/>
    <x v="16"/>
    <x v="2"/>
    <x v="939"/>
    <x v="121"/>
    <x v="24"/>
    <x v="70"/>
    <x v="1"/>
    <x v="5"/>
    <x v="492"/>
    <x v="7"/>
  </r>
  <r>
    <x v="1"/>
    <x v="9"/>
    <x v="0"/>
    <x v="2"/>
    <x v="37"/>
    <x v="305"/>
    <x v="303"/>
    <x v="18"/>
    <x v="10"/>
    <x v="2"/>
    <x v="1"/>
    <x v="8"/>
    <x v="27"/>
    <x v="337"/>
    <x v="210"/>
    <x v="21"/>
    <x v="0"/>
    <x v="16"/>
    <x v="2"/>
    <x v="892"/>
    <x v="121"/>
    <x v="24"/>
    <x v="70"/>
    <x v="1"/>
    <x v="5"/>
    <x v="493"/>
    <x v="7"/>
  </r>
  <r>
    <x v="0"/>
    <x v="4"/>
    <x v="0"/>
    <x v="0"/>
    <x v="9"/>
    <x v="306"/>
    <x v="304"/>
    <x v="3"/>
    <x v="10"/>
    <x v="2"/>
    <x v="1"/>
    <x v="3"/>
    <x v="12"/>
    <x v="41"/>
    <x v="210"/>
    <x v="9"/>
    <x v="0"/>
    <x v="9"/>
    <x v="2"/>
    <x v="1218"/>
    <x v="130"/>
    <x v="7"/>
    <x v="28"/>
    <x v="2"/>
    <x v="4"/>
    <x v="3608"/>
    <x v="82"/>
  </r>
  <r>
    <x v="1"/>
    <x v="9"/>
    <x v="1"/>
    <x v="0"/>
    <x v="24"/>
    <x v="307"/>
    <x v="305"/>
    <x v="75"/>
    <x v="10"/>
    <x v="2"/>
    <x v="1"/>
    <x v="8"/>
    <x v="28"/>
    <x v="433"/>
    <x v="210"/>
    <x v="21"/>
    <x v="0"/>
    <x v="16"/>
    <x v="2"/>
    <x v="862"/>
    <x v="508"/>
    <x v="38"/>
    <x v="71"/>
    <x v="1"/>
    <x v="6"/>
    <x v="494"/>
    <x v="1"/>
  </r>
  <r>
    <x v="0"/>
    <x v="4"/>
    <x v="0"/>
    <x v="0"/>
    <x v="4"/>
    <x v="308"/>
    <x v="306"/>
    <x v="3"/>
    <x v="10"/>
    <x v="2"/>
    <x v="1"/>
    <x v="3"/>
    <x v="16"/>
    <x v="48"/>
    <x v="4"/>
    <x v="209"/>
    <x v="0"/>
    <x v="11"/>
    <x v="2"/>
    <x v="1261"/>
    <x v="730"/>
    <x v="5"/>
    <x v="28"/>
    <x v="2"/>
    <x v="4"/>
    <x v="3609"/>
    <x v="82"/>
  </r>
  <r>
    <x v="1"/>
    <x v="9"/>
    <x v="1"/>
    <x v="0"/>
    <x v="24"/>
    <x v="309"/>
    <x v="307"/>
    <x v="78"/>
    <x v="10"/>
    <x v="2"/>
    <x v="1"/>
    <x v="8"/>
    <x v="28"/>
    <x v="388"/>
    <x v="23"/>
    <x v="209"/>
    <x v="0"/>
    <x v="16"/>
    <x v="2"/>
    <x v="743"/>
    <x v="524"/>
    <x v="61"/>
    <x v="69"/>
    <x v="1"/>
    <x v="6"/>
    <x v="495"/>
    <x v="1"/>
  </r>
  <r>
    <x v="1"/>
    <x v="9"/>
    <x v="1"/>
    <x v="0"/>
    <x v="24"/>
    <x v="310"/>
    <x v="308"/>
    <x v="176"/>
    <x v="10"/>
    <x v="2"/>
    <x v="1"/>
    <x v="8"/>
    <x v="28"/>
    <x v="411"/>
    <x v="23"/>
    <x v="209"/>
    <x v="0"/>
    <x v="16"/>
    <x v="2"/>
    <x v="919"/>
    <x v="677"/>
    <x v="68"/>
    <x v="70"/>
    <x v="1"/>
    <x v="6"/>
    <x v="496"/>
    <x v="1"/>
  </r>
  <r>
    <x v="0"/>
    <x v="4"/>
    <x v="0"/>
    <x v="0"/>
    <x v="9"/>
    <x v="311"/>
    <x v="309"/>
    <x v="86"/>
    <x v="10"/>
    <x v="2"/>
    <x v="1"/>
    <x v="3"/>
    <x v="0"/>
    <x v="0"/>
    <x v="9"/>
    <x v="209"/>
    <x v="0"/>
    <x v="8"/>
    <x v="2"/>
    <x v="1161"/>
    <x v="505"/>
    <x v="32"/>
    <x v="28"/>
    <x v="2"/>
    <x v="4"/>
    <x v="3610"/>
    <x v="82"/>
  </r>
  <r>
    <x v="1"/>
    <x v="9"/>
    <x v="1"/>
    <x v="0"/>
    <x v="24"/>
    <x v="312"/>
    <x v="310"/>
    <x v="183"/>
    <x v="10"/>
    <x v="2"/>
    <x v="1"/>
    <x v="8"/>
    <x v="28"/>
    <x v="372"/>
    <x v="210"/>
    <x v="21"/>
    <x v="0"/>
    <x v="16"/>
    <x v="2"/>
    <x v="752"/>
    <x v="721"/>
    <x v="10"/>
    <x v="67"/>
    <x v="1"/>
    <x v="6"/>
    <x v="497"/>
    <x v="1"/>
  </r>
  <r>
    <x v="0"/>
    <x v="4"/>
    <x v="0"/>
    <x v="0"/>
    <x v="9"/>
    <x v="313"/>
    <x v="311"/>
    <x v="129"/>
    <x v="10"/>
    <x v="2"/>
    <x v="1"/>
    <x v="3"/>
    <x v="12"/>
    <x v="41"/>
    <x v="210"/>
    <x v="9"/>
    <x v="0"/>
    <x v="9"/>
    <x v="2"/>
    <x v="1218"/>
    <x v="77"/>
    <x v="7"/>
    <x v="28"/>
    <x v="2"/>
    <x v="4"/>
    <x v="3611"/>
    <x v="82"/>
  </r>
  <r>
    <x v="1"/>
    <x v="5"/>
    <x v="0"/>
    <x v="8"/>
    <x v="379"/>
    <x v="315"/>
    <x v="312"/>
    <x v="75"/>
    <x v="10"/>
    <x v="2"/>
    <x v="1"/>
    <x v="4"/>
    <x v="33"/>
    <x v="320"/>
    <x v="156"/>
    <x v="209"/>
    <x v="0"/>
    <x v="13"/>
    <x v="2"/>
    <x v="322"/>
    <x v="630"/>
    <x v="30"/>
    <x v="59"/>
    <x v="8"/>
    <x v="5"/>
    <x v="3975"/>
    <x v="17"/>
  </r>
  <r>
    <x v="1"/>
    <x v="9"/>
    <x v="1"/>
    <x v="0"/>
    <x v="24"/>
    <x v="314"/>
    <x v="312"/>
    <x v="199"/>
    <x v="10"/>
    <x v="2"/>
    <x v="1"/>
    <x v="8"/>
    <x v="28"/>
    <x v="433"/>
    <x v="23"/>
    <x v="209"/>
    <x v="0"/>
    <x v="16"/>
    <x v="2"/>
    <x v="863"/>
    <x v="657"/>
    <x v="38"/>
    <x v="71"/>
    <x v="1"/>
    <x v="6"/>
    <x v="498"/>
    <x v="1"/>
  </r>
  <r>
    <x v="1"/>
    <x v="5"/>
    <x v="0"/>
    <x v="8"/>
    <x v="394"/>
    <x v="316"/>
    <x v="313"/>
    <x v="188"/>
    <x v="10"/>
    <x v="2"/>
    <x v="1"/>
    <x v="4"/>
    <x v="33"/>
    <x v="320"/>
    <x v="210"/>
    <x v="194"/>
    <x v="0"/>
    <x v="13"/>
    <x v="2"/>
    <x v="324"/>
    <x v="506"/>
    <x v="30"/>
    <x v="59"/>
    <x v="8"/>
    <x v="5"/>
    <x v="3976"/>
    <x v="17"/>
  </r>
  <r>
    <x v="0"/>
    <x v="4"/>
    <x v="0"/>
    <x v="0"/>
    <x v="19"/>
    <x v="317"/>
    <x v="314"/>
    <x v="145"/>
    <x v="10"/>
    <x v="2"/>
    <x v="1"/>
    <x v="3"/>
    <x v="1"/>
    <x v="4"/>
    <x v="210"/>
    <x v="17"/>
    <x v="0"/>
    <x v="9"/>
    <x v="2"/>
    <x v="1182"/>
    <x v="970"/>
    <x v="7"/>
    <x v="28"/>
    <x v="2"/>
    <x v="4"/>
    <x v="3612"/>
    <x v="82"/>
  </r>
  <r>
    <x v="0"/>
    <x v="4"/>
    <x v="0"/>
    <x v="0"/>
    <x v="9"/>
    <x v="318"/>
    <x v="315"/>
    <x v="111"/>
    <x v="10"/>
    <x v="2"/>
    <x v="1"/>
    <x v="3"/>
    <x v="12"/>
    <x v="41"/>
    <x v="210"/>
    <x v="9"/>
    <x v="0"/>
    <x v="9"/>
    <x v="2"/>
    <x v="1222"/>
    <x v="58"/>
    <x v="7"/>
    <x v="28"/>
    <x v="2"/>
    <x v="4"/>
    <x v="3613"/>
    <x v="82"/>
  </r>
  <r>
    <x v="1"/>
    <x v="5"/>
    <x v="0"/>
    <x v="9"/>
    <x v="381"/>
    <x v="319"/>
    <x v="316"/>
    <x v="62"/>
    <x v="10"/>
    <x v="2"/>
    <x v="1"/>
    <x v="4"/>
    <x v="33"/>
    <x v="314"/>
    <x v="210"/>
    <x v="156"/>
    <x v="0"/>
    <x v="13"/>
    <x v="2"/>
    <x v="414"/>
    <x v="80"/>
    <x v="30"/>
    <x v="59"/>
    <x v="8"/>
    <x v="5"/>
    <x v="3977"/>
    <x v="32"/>
  </r>
  <r>
    <x v="1"/>
    <x v="9"/>
    <x v="1"/>
    <x v="15"/>
    <x v="245"/>
    <x v="320"/>
    <x v="317"/>
    <x v="205"/>
    <x v="10"/>
    <x v="2"/>
    <x v="1"/>
    <x v="8"/>
    <x v="28"/>
    <x v="443"/>
    <x v="210"/>
    <x v="21"/>
    <x v="0"/>
    <x v="16"/>
    <x v="2"/>
    <x v="891"/>
    <x v="269"/>
    <x v="75"/>
    <x v="55"/>
    <x v="1"/>
    <x v="6"/>
    <x v="499"/>
    <x v="44"/>
  </r>
  <r>
    <x v="1"/>
    <x v="9"/>
    <x v="1"/>
    <x v="0"/>
    <x v="24"/>
    <x v="321"/>
    <x v="318"/>
    <x v="257"/>
    <x v="10"/>
    <x v="2"/>
    <x v="1"/>
    <x v="8"/>
    <x v="28"/>
    <x v="411"/>
    <x v="210"/>
    <x v="21"/>
    <x v="0"/>
    <x v="16"/>
    <x v="2"/>
    <x v="919"/>
    <x v="123"/>
    <x v="68"/>
    <x v="70"/>
    <x v="1"/>
    <x v="6"/>
    <x v="500"/>
    <x v="1"/>
  </r>
  <r>
    <x v="1"/>
    <x v="9"/>
    <x v="1"/>
    <x v="0"/>
    <x v="24"/>
    <x v="322"/>
    <x v="319"/>
    <x v="199"/>
    <x v="10"/>
    <x v="2"/>
    <x v="1"/>
    <x v="8"/>
    <x v="28"/>
    <x v="433"/>
    <x v="23"/>
    <x v="209"/>
    <x v="0"/>
    <x v="16"/>
    <x v="2"/>
    <x v="862"/>
    <x v="657"/>
    <x v="38"/>
    <x v="71"/>
    <x v="1"/>
    <x v="6"/>
    <x v="501"/>
    <x v="1"/>
  </r>
  <r>
    <x v="1"/>
    <x v="5"/>
    <x v="0"/>
    <x v="8"/>
    <x v="394"/>
    <x v="323"/>
    <x v="320"/>
    <x v="75"/>
    <x v="10"/>
    <x v="2"/>
    <x v="1"/>
    <x v="4"/>
    <x v="33"/>
    <x v="320"/>
    <x v="195"/>
    <x v="209"/>
    <x v="0"/>
    <x v="13"/>
    <x v="2"/>
    <x v="322"/>
    <x v="630"/>
    <x v="30"/>
    <x v="59"/>
    <x v="8"/>
    <x v="5"/>
    <x v="3978"/>
    <x v="17"/>
  </r>
  <r>
    <x v="0"/>
    <x v="4"/>
    <x v="0"/>
    <x v="0"/>
    <x v="9"/>
    <x v="324"/>
    <x v="321"/>
    <x v="145"/>
    <x v="10"/>
    <x v="2"/>
    <x v="1"/>
    <x v="3"/>
    <x v="12"/>
    <x v="41"/>
    <x v="9"/>
    <x v="209"/>
    <x v="0"/>
    <x v="9"/>
    <x v="2"/>
    <x v="1220"/>
    <x v="15"/>
    <x v="7"/>
    <x v="28"/>
    <x v="2"/>
    <x v="4"/>
    <x v="3614"/>
    <x v="82"/>
  </r>
  <r>
    <x v="1"/>
    <x v="9"/>
    <x v="1"/>
    <x v="0"/>
    <x v="24"/>
    <x v="325"/>
    <x v="322"/>
    <x v="61"/>
    <x v="10"/>
    <x v="2"/>
    <x v="1"/>
    <x v="8"/>
    <x v="28"/>
    <x v="372"/>
    <x v="23"/>
    <x v="209"/>
    <x v="0"/>
    <x v="16"/>
    <x v="2"/>
    <x v="743"/>
    <x v="310"/>
    <x v="10"/>
    <x v="67"/>
    <x v="1"/>
    <x v="6"/>
    <x v="502"/>
    <x v="1"/>
  </r>
  <r>
    <x v="1"/>
    <x v="5"/>
    <x v="0"/>
    <x v="8"/>
    <x v="394"/>
    <x v="326"/>
    <x v="323"/>
    <x v="75"/>
    <x v="10"/>
    <x v="2"/>
    <x v="1"/>
    <x v="4"/>
    <x v="33"/>
    <x v="320"/>
    <x v="195"/>
    <x v="209"/>
    <x v="0"/>
    <x v="13"/>
    <x v="2"/>
    <x v="322"/>
    <x v="630"/>
    <x v="30"/>
    <x v="59"/>
    <x v="8"/>
    <x v="5"/>
    <x v="3979"/>
    <x v="17"/>
  </r>
  <r>
    <x v="0"/>
    <x v="4"/>
    <x v="0"/>
    <x v="0"/>
    <x v="19"/>
    <x v="327"/>
    <x v="324"/>
    <x v="145"/>
    <x v="10"/>
    <x v="2"/>
    <x v="1"/>
    <x v="3"/>
    <x v="12"/>
    <x v="41"/>
    <x v="19"/>
    <x v="209"/>
    <x v="0"/>
    <x v="9"/>
    <x v="2"/>
    <x v="1218"/>
    <x v="15"/>
    <x v="7"/>
    <x v="28"/>
    <x v="2"/>
    <x v="4"/>
    <x v="3615"/>
    <x v="82"/>
  </r>
  <r>
    <x v="1"/>
    <x v="9"/>
    <x v="1"/>
    <x v="8"/>
    <x v="137"/>
    <x v="328"/>
    <x v="325"/>
    <x v="205"/>
    <x v="10"/>
    <x v="2"/>
    <x v="1"/>
    <x v="8"/>
    <x v="28"/>
    <x v="445"/>
    <x v="210"/>
    <x v="21"/>
    <x v="0"/>
    <x v="16"/>
    <x v="2"/>
    <x v="912"/>
    <x v="269"/>
    <x v="75"/>
    <x v="55"/>
    <x v="1"/>
    <x v="6"/>
    <x v="503"/>
    <x v="37"/>
  </r>
  <r>
    <x v="1"/>
    <x v="5"/>
    <x v="0"/>
    <x v="8"/>
    <x v="394"/>
    <x v="329"/>
    <x v="326"/>
    <x v="34"/>
    <x v="10"/>
    <x v="2"/>
    <x v="1"/>
    <x v="4"/>
    <x v="33"/>
    <x v="320"/>
    <x v="210"/>
    <x v="194"/>
    <x v="0"/>
    <x v="13"/>
    <x v="2"/>
    <x v="324"/>
    <x v="186"/>
    <x v="30"/>
    <x v="59"/>
    <x v="8"/>
    <x v="5"/>
    <x v="3980"/>
    <x v="17"/>
  </r>
  <r>
    <x v="1"/>
    <x v="5"/>
    <x v="0"/>
    <x v="9"/>
    <x v="368"/>
    <x v="330"/>
    <x v="327"/>
    <x v="179"/>
    <x v="10"/>
    <x v="2"/>
    <x v="1"/>
    <x v="4"/>
    <x v="33"/>
    <x v="317"/>
    <x v="110"/>
    <x v="209"/>
    <x v="0"/>
    <x v="13"/>
    <x v="2"/>
    <x v="380"/>
    <x v="569"/>
    <x v="30"/>
    <x v="59"/>
    <x v="8"/>
    <x v="5"/>
    <x v="3981"/>
    <x v="27"/>
  </r>
  <r>
    <x v="0"/>
    <x v="4"/>
    <x v="0"/>
    <x v="0"/>
    <x v="9"/>
    <x v="331"/>
    <x v="328"/>
    <x v="230"/>
    <x v="10"/>
    <x v="2"/>
    <x v="1"/>
    <x v="3"/>
    <x v="12"/>
    <x v="41"/>
    <x v="210"/>
    <x v="9"/>
    <x v="0"/>
    <x v="9"/>
    <x v="2"/>
    <x v="1218"/>
    <x v="977"/>
    <x v="7"/>
    <x v="28"/>
    <x v="2"/>
    <x v="4"/>
    <x v="3616"/>
    <x v="82"/>
  </r>
  <r>
    <x v="0"/>
    <x v="4"/>
    <x v="0"/>
    <x v="0"/>
    <x v="19"/>
    <x v="332"/>
    <x v="329"/>
    <x v="111"/>
    <x v="10"/>
    <x v="2"/>
    <x v="1"/>
    <x v="3"/>
    <x v="12"/>
    <x v="41"/>
    <x v="210"/>
    <x v="17"/>
    <x v="0"/>
    <x v="9"/>
    <x v="2"/>
    <x v="1220"/>
    <x v="58"/>
    <x v="7"/>
    <x v="28"/>
    <x v="2"/>
    <x v="4"/>
    <x v="3617"/>
    <x v="82"/>
  </r>
  <r>
    <x v="1"/>
    <x v="9"/>
    <x v="1"/>
    <x v="0"/>
    <x v="24"/>
    <x v="333"/>
    <x v="330"/>
    <x v="160"/>
    <x v="10"/>
    <x v="2"/>
    <x v="1"/>
    <x v="8"/>
    <x v="28"/>
    <x v="391"/>
    <x v="23"/>
    <x v="209"/>
    <x v="0"/>
    <x v="16"/>
    <x v="2"/>
    <x v="775"/>
    <x v="203"/>
    <x v="53"/>
    <x v="73"/>
    <x v="1"/>
    <x v="6"/>
    <x v="504"/>
    <x v="1"/>
  </r>
  <r>
    <x v="0"/>
    <x v="4"/>
    <x v="0"/>
    <x v="0"/>
    <x v="19"/>
    <x v="334"/>
    <x v="331"/>
    <x v="38"/>
    <x v="10"/>
    <x v="2"/>
    <x v="1"/>
    <x v="3"/>
    <x v="12"/>
    <x v="41"/>
    <x v="19"/>
    <x v="209"/>
    <x v="0"/>
    <x v="9"/>
    <x v="2"/>
    <x v="1218"/>
    <x v="567"/>
    <x v="7"/>
    <x v="28"/>
    <x v="2"/>
    <x v="4"/>
    <x v="3618"/>
    <x v="82"/>
  </r>
  <r>
    <x v="1"/>
    <x v="9"/>
    <x v="1"/>
    <x v="8"/>
    <x v="137"/>
    <x v="335"/>
    <x v="332"/>
    <x v="94"/>
    <x v="10"/>
    <x v="2"/>
    <x v="1"/>
    <x v="8"/>
    <x v="28"/>
    <x v="378"/>
    <x v="210"/>
    <x v="21"/>
    <x v="0"/>
    <x v="16"/>
    <x v="2"/>
    <x v="983"/>
    <x v="885"/>
    <x v="10"/>
    <x v="67"/>
    <x v="1"/>
    <x v="6"/>
    <x v="505"/>
    <x v="16"/>
  </r>
  <r>
    <x v="1"/>
    <x v="9"/>
    <x v="0"/>
    <x v="0"/>
    <x v="24"/>
    <x v="336"/>
    <x v="333"/>
    <x v="194"/>
    <x v="10"/>
    <x v="2"/>
    <x v="1"/>
    <x v="8"/>
    <x v="27"/>
    <x v="345"/>
    <x v="210"/>
    <x v="21"/>
    <x v="0"/>
    <x v="16"/>
    <x v="2"/>
    <x v="862"/>
    <x v="765"/>
    <x v="41"/>
    <x v="29"/>
    <x v="1"/>
    <x v="5"/>
    <x v="506"/>
    <x v="0"/>
  </r>
  <r>
    <x v="1"/>
    <x v="9"/>
    <x v="1"/>
    <x v="8"/>
    <x v="137"/>
    <x v="337"/>
    <x v="334"/>
    <x v="12"/>
    <x v="10"/>
    <x v="2"/>
    <x v="1"/>
    <x v="8"/>
    <x v="28"/>
    <x v="439"/>
    <x v="210"/>
    <x v="21"/>
    <x v="0"/>
    <x v="16"/>
    <x v="2"/>
    <x v="968"/>
    <x v="250"/>
    <x v="38"/>
    <x v="55"/>
    <x v="1"/>
    <x v="6"/>
    <x v="507"/>
    <x v="12"/>
  </r>
  <r>
    <x v="1"/>
    <x v="9"/>
    <x v="1"/>
    <x v="0"/>
    <x v="24"/>
    <x v="338"/>
    <x v="335"/>
    <x v="12"/>
    <x v="10"/>
    <x v="2"/>
    <x v="1"/>
    <x v="8"/>
    <x v="28"/>
    <x v="391"/>
    <x v="23"/>
    <x v="209"/>
    <x v="0"/>
    <x v="16"/>
    <x v="2"/>
    <x v="774"/>
    <x v="143"/>
    <x v="53"/>
    <x v="73"/>
    <x v="1"/>
    <x v="6"/>
    <x v="508"/>
    <x v="1"/>
  </r>
  <r>
    <x v="1"/>
    <x v="9"/>
    <x v="1"/>
    <x v="8"/>
    <x v="137"/>
    <x v="339"/>
    <x v="336"/>
    <x v="12"/>
    <x v="10"/>
    <x v="2"/>
    <x v="1"/>
    <x v="8"/>
    <x v="28"/>
    <x v="439"/>
    <x v="210"/>
    <x v="21"/>
    <x v="0"/>
    <x v="16"/>
    <x v="2"/>
    <x v="975"/>
    <x v="250"/>
    <x v="38"/>
    <x v="55"/>
    <x v="1"/>
    <x v="6"/>
    <x v="509"/>
    <x v="12"/>
  </r>
  <r>
    <x v="1"/>
    <x v="9"/>
    <x v="0"/>
    <x v="0"/>
    <x v="24"/>
    <x v="340"/>
    <x v="337"/>
    <x v="257"/>
    <x v="10"/>
    <x v="2"/>
    <x v="1"/>
    <x v="8"/>
    <x v="27"/>
    <x v="336"/>
    <x v="210"/>
    <x v="21"/>
    <x v="0"/>
    <x v="16"/>
    <x v="2"/>
    <x v="882"/>
    <x v="221"/>
    <x v="24"/>
    <x v="70"/>
    <x v="1"/>
    <x v="5"/>
    <x v="510"/>
    <x v="1"/>
  </r>
  <r>
    <x v="1"/>
    <x v="5"/>
    <x v="0"/>
    <x v="8"/>
    <x v="390"/>
    <x v="341"/>
    <x v="338"/>
    <x v="45"/>
    <x v="10"/>
    <x v="2"/>
    <x v="1"/>
    <x v="4"/>
    <x v="33"/>
    <x v="320"/>
    <x v="180"/>
    <x v="209"/>
    <x v="0"/>
    <x v="13"/>
    <x v="2"/>
    <x v="324"/>
    <x v="604"/>
    <x v="30"/>
    <x v="59"/>
    <x v="8"/>
    <x v="5"/>
    <x v="3982"/>
    <x v="17"/>
  </r>
  <r>
    <x v="1"/>
    <x v="9"/>
    <x v="0"/>
    <x v="0"/>
    <x v="24"/>
    <x v="342"/>
    <x v="339"/>
    <x v="160"/>
    <x v="10"/>
    <x v="2"/>
    <x v="1"/>
    <x v="8"/>
    <x v="27"/>
    <x v="345"/>
    <x v="23"/>
    <x v="209"/>
    <x v="0"/>
    <x v="16"/>
    <x v="2"/>
    <x v="857"/>
    <x v="410"/>
    <x v="41"/>
    <x v="29"/>
    <x v="1"/>
    <x v="5"/>
    <x v="511"/>
    <x v="0"/>
  </r>
  <r>
    <x v="1"/>
    <x v="9"/>
    <x v="1"/>
    <x v="8"/>
    <x v="137"/>
    <x v="343"/>
    <x v="340"/>
    <x v="205"/>
    <x v="10"/>
    <x v="2"/>
    <x v="1"/>
    <x v="8"/>
    <x v="28"/>
    <x v="439"/>
    <x v="210"/>
    <x v="21"/>
    <x v="0"/>
    <x v="16"/>
    <x v="2"/>
    <x v="981"/>
    <x v="274"/>
    <x v="38"/>
    <x v="55"/>
    <x v="1"/>
    <x v="6"/>
    <x v="512"/>
    <x v="12"/>
  </r>
  <r>
    <x v="1"/>
    <x v="9"/>
    <x v="1"/>
    <x v="8"/>
    <x v="137"/>
    <x v="344"/>
    <x v="341"/>
    <x v="205"/>
    <x v="10"/>
    <x v="2"/>
    <x v="1"/>
    <x v="8"/>
    <x v="28"/>
    <x v="439"/>
    <x v="210"/>
    <x v="21"/>
    <x v="0"/>
    <x v="16"/>
    <x v="2"/>
    <x v="983"/>
    <x v="274"/>
    <x v="38"/>
    <x v="55"/>
    <x v="1"/>
    <x v="6"/>
    <x v="513"/>
    <x v="12"/>
  </r>
  <r>
    <x v="1"/>
    <x v="5"/>
    <x v="0"/>
    <x v="8"/>
    <x v="379"/>
    <x v="345"/>
    <x v="342"/>
    <x v="34"/>
    <x v="10"/>
    <x v="2"/>
    <x v="1"/>
    <x v="4"/>
    <x v="33"/>
    <x v="320"/>
    <x v="210"/>
    <x v="156"/>
    <x v="0"/>
    <x v="13"/>
    <x v="2"/>
    <x v="326"/>
    <x v="186"/>
    <x v="30"/>
    <x v="59"/>
    <x v="8"/>
    <x v="5"/>
    <x v="3983"/>
    <x v="17"/>
  </r>
  <r>
    <x v="1"/>
    <x v="9"/>
    <x v="1"/>
    <x v="0"/>
    <x v="24"/>
    <x v="346"/>
    <x v="343"/>
    <x v="257"/>
    <x v="10"/>
    <x v="2"/>
    <x v="1"/>
    <x v="8"/>
    <x v="28"/>
    <x v="411"/>
    <x v="23"/>
    <x v="209"/>
    <x v="0"/>
    <x v="16"/>
    <x v="2"/>
    <x v="920"/>
    <x v="123"/>
    <x v="68"/>
    <x v="70"/>
    <x v="1"/>
    <x v="6"/>
    <x v="514"/>
    <x v="1"/>
  </r>
  <r>
    <x v="1"/>
    <x v="5"/>
    <x v="0"/>
    <x v="8"/>
    <x v="394"/>
    <x v="347"/>
    <x v="344"/>
    <x v="6"/>
    <x v="10"/>
    <x v="2"/>
    <x v="1"/>
    <x v="4"/>
    <x v="33"/>
    <x v="320"/>
    <x v="195"/>
    <x v="209"/>
    <x v="0"/>
    <x v="13"/>
    <x v="2"/>
    <x v="324"/>
    <x v="109"/>
    <x v="30"/>
    <x v="59"/>
    <x v="8"/>
    <x v="5"/>
    <x v="3984"/>
    <x v="17"/>
  </r>
  <r>
    <x v="1"/>
    <x v="9"/>
    <x v="1"/>
    <x v="8"/>
    <x v="137"/>
    <x v="348"/>
    <x v="345"/>
    <x v="12"/>
    <x v="10"/>
    <x v="2"/>
    <x v="1"/>
    <x v="8"/>
    <x v="28"/>
    <x v="439"/>
    <x v="23"/>
    <x v="209"/>
    <x v="0"/>
    <x v="16"/>
    <x v="2"/>
    <x v="981"/>
    <x v="250"/>
    <x v="38"/>
    <x v="55"/>
    <x v="1"/>
    <x v="6"/>
    <x v="515"/>
    <x v="12"/>
  </r>
  <r>
    <x v="1"/>
    <x v="9"/>
    <x v="1"/>
    <x v="4"/>
    <x v="46"/>
    <x v="349"/>
    <x v="346"/>
    <x v="18"/>
    <x v="10"/>
    <x v="2"/>
    <x v="1"/>
    <x v="8"/>
    <x v="28"/>
    <x v="432"/>
    <x v="210"/>
    <x v="21"/>
    <x v="0"/>
    <x v="16"/>
    <x v="2"/>
    <x v="996"/>
    <x v="121"/>
    <x v="38"/>
    <x v="71"/>
    <x v="1"/>
    <x v="6"/>
    <x v="516"/>
    <x v="19"/>
  </r>
  <r>
    <x v="1"/>
    <x v="9"/>
    <x v="1"/>
    <x v="8"/>
    <x v="137"/>
    <x v="350"/>
    <x v="347"/>
    <x v="83"/>
    <x v="10"/>
    <x v="2"/>
    <x v="1"/>
    <x v="8"/>
    <x v="28"/>
    <x v="378"/>
    <x v="23"/>
    <x v="209"/>
    <x v="0"/>
    <x v="16"/>
    <x v="2"/>
    <x v="985"/>
    <x v="404"/>
    <x v="10"/>
    <x v="67"/>
    <x v="1"/>
    <x v="6"/>
    <x v="517"/>
    <x v="16"/>
  </r>
  <r>
    <x v="1"/>
    <x v="9"/>
    <x v="1"/>
    <x v="8"/>
    <x v="137"/>
    <x v="351"/>
    <x v="348"/>
    <x v="83"/>
    <x v="10"/>
    <x v="2"/>
    <x v="1"/>
    <x v="8"/>
    <x v="28"/>
    <x v="439"/>
    <x v="23"/>
    <x v="209"/>
    <x v="0"/>
    <x v="16"/>
    <x v="2"/>
    <x v="979"/>
    <x v="200"/>
    <x v="38"/>
    <x v="55"/>
    <x v="1"/>
    <x v="6"/>
    <x v="518"/>
    <x v="12"/>
  </r>
  <r>
    <x v="0"/>
    <x v="4"/>
    <x v="0"/>
    <x v="0"/>
    <x v="9"/>
    <x v="352"/>
    <x v="349"/>
    <x v="111"/>
    <x v="10"/>
    <x v="2"/>
    <x v="1"/>
    <x v="3"/>
    <x v="12"/>
    <x v="41"/>
    <x v="210"/>
    <x v="9"/>
    <x v="0"/>
    <x v="9"/>
    <x v="2"/>
    <x v="1220"/>
    <x v="58"/>
    <x v="7"/>
    <x v="28"/>
    <x v="2"/>
    <x v="4"/>
    <x v="3619"/>
    <x v="82"/>
  </r>
  <r>
    <x v="1"/>
    <x v="9"/>
    <x v="1"/>
    <x v="0"/>
    <x v="24"/>
    <x v="353"/>
    <x v="350"/>
    <x v="174"/>
    <x v="10"/>
    <x v="2"/>
    <x v="1"/>
    <x v="8"/>
    <x v="28"/>
    <x v="388"/>
    <x v="23"/>
    <x v="209"/>
    <x v="0"/>
    <x v="16"/>
    <x v="2"/>
    <x v="743"/>
    <x v="991"/>
    <x v="61"/>
    <x v="69"/>
    <x v="1"/>
    <x v="6"/>
    <x v="519"/>
    <x v="1"/>
  </r>
  <r>
    <x v="1"/>
    <x v="9"/>
    <x v="1"/>
    <x v="4"/>
    <x v="46"/>
    <x v="354"/>
    <x v="351"/>
    <x v="199"/>
    <x v="10"/>
    <x v="2"/>
    <x v="1"/>
    <x v="8"/>
    <x v="28"/>
    <x v="432"/>
    <x v="23"/>
    <x v="209"/>
    <x v="0"/>
    <x v="16"/>
    <x v="2"/>
    <x v="994"/>
    <x v="657"/>
    <x v="38"/>
    <x v="71"/>
    <x v="1"/>
    <x v="6"/>
    <x v="520"/>
    <x v="19"/>
  </r>
  <r>
    <x v="1"/>
    <x v="9"/>
    <x v="1"/>
    <x v="8"/>
    <x v="137"/>
    <x v="355"/>
    <x v="352"/>
    <x v="160"/>
    <x v="10"/>
    <x v="2"/>
    <x v="1"/>
    <x v="8"/>
    <x v="28"/>
    <x v="397"/>
    <x v="23"/>
    <x v="209"/>
    <x v="0"/>
    <x v="16"/>
    <x v="2"/>
    <x v="1012"/>
    <x v="203"/>
    <x v="53"/>
    <x v="57"/>
    <x v="1"/>
    <x v="6"/>
    <x v="521"/>
    <x v="13"/>
  </r>
  <r>
    <x v="1"/>
    <x v="9"/>
    <x v="1"/>
    <x v="8"/>
    <x v="137"/>
    <x v="356"/>
    <x v="353"/>
    <x v="12"/>
    <x v="10"/>
    <x v="2"/>
    <x v="1"/>
    <x v="8"/>
    <x v="28"/>
    <x v="439"/>
    <x v="23"/>
    <x v="209"/>
    <x v="0"/>
    <x v="16"/>
    <x v="2"/>
    <x v="975"/>
    <x v="250"/>
    <x v="38"/>
    <x v="55"/>
    <x v="1"/>
    <x v="6"/>
    <x v="522"/>
    <x v="12"/>
  </r>
  <r>
    <x v="1"/>
    <x v="9"/>
    <x v="1"/>
    <x v="8"/>
    <x v="137"/>
    <x v="357"/>
    <x v="354"/>
    <x v="26"/>
    <x v="10"/>
    <x v="2"/>
    <x v="1"/>
    <x v="8"/>
    <x v="28"/>
    <x v="378"/>
    <x v="210"/>
    <x v="21"/>
    <x v="0"/>
    <x v="16"/>
    <x v="2"/>
    <x v="985"/>
    <x v="304"/>
    <x v="10"/>
    <x v="67"/>
    <x v="1"/>
    <x v="6"/>
    <x v="523"/>
    <x v="16"/>
  </r>
  <r>
    <x v="1"/>
    <x v="9"/>
    <x v="1"/>
    <x v="8"/>
    <x v="137"/>
    <x v="358"/>
    <x v="355"/>
    <x v="104"/>
    <x v="10"/>
    <x v="2"/>
    <x v="1"/>
    <x v="8"/>
    <x v="28"/>
    <x v="439"/>
    <x v="23"/>
    <x v="209"/>
    <x v="0"/>
    <x v="16"/>
    <x v="2"/>
    <x v="971"/>
    <x v="389"/>
    <x v="38"/>
    <x v="55"/>
    <x v="1"/>
    <x v="6"/>
    <x v="524"/>
    <x v="12"/>
  </r>
  <r>
    <x v="1"/>
    <x v="9"/>
    <x v="1"/>
    <x v="8"/>
    <x v="137"/>
    <x v="359"/>
    <x v="356"/>
    <x v="160"/>
    <x v="10"/>
    <x v="2"/>
    <x v="1"/>
    <x v="8"/>
    <x v="28"/>
    <x v="378"/>
    <x v="23"/>
    <x v="209"/>
    <x v="0"/>
    <x v="16"/>
    <x v="2"/>
    <x v="984"/>
    <x v="932"/>
    <x v="10"/>
    <x v="67"/>
    <x v="1"/>
    <x v="6"/>
    <x v="525"/>
    <x v="16"/>
  </r>
  <r>
    <x v="1"/>
    <x v="5"/>
    <x v="0"/>
    <x v="8"/>
    <x v="394"/>
    <x v="360"/>
    <x v="357"/>
    <x v="45"/>
    <x v="10"/>
    <x v="2"/>
    <x v="1"/>
    <x v="4"/>
    <x v="33"/>
    <x v="320"/>
    <x v="195"/>
    <x v="209"/>
    <x v="0"/>
    <x v="13"/>
    <x v="2"/>
    <x v="326"/>
    <x v="604"/>
    <x v="30"/>
    <x v="59"/>
    <x v="8"/>
    <x v="5"/>
    <x v="3985"/>
    <x v="17"/>
  </r>
  <r>
    <x v="1"/>
    <x v="9"/>
    <x v="1"/>
    <x v="8"/>
    <x v="137"/>
    <x v="361"/>
    <x v="358"/>
    <x v="257"/>
    <x v="10"/>
    <x v="2"/>
    <x v="1"/>
    <x v="8"/>
    <x v="28"/>
    <x v="397"/>
    <x v="23"/>
    <x v="209"/>
    <x v="0"/>
    <x v="16"/>
    <x v="2"/>
    <x v="1012"/>
    <x v="500"/>
    <x v="53"/>
    <x v="57"/>
    <x v="1"/>
    <x v="6"/>
    <x v="526"/>
    <x v="13"/>
  </r>
  <r>
    <x v="1"/>
    <x v="9"/>
    <x v="0"/>
    <x v="0"/>
    <x v="24"/>
    <x v="362"/>
    <x v="359"/>
    <x v="12"/>
    <x v="10"/>
    <x v="2"/>
    <x v="1"/>
    <x v="8"/>
    <x v="27"/>
    <x v="350"/>
    <x v="23"/>
    <x v="209"/>
    <x v="0"/>
    <x v="16"/>
    <x v="2"/>
    <x v="862"/>
    <x v="974"/>
    <x v="38"/>
    <x v="71"/>
    <x v="1"/>
    <x v="5"/>
    <x v="527"/>
    <x v="1"/>
  </r>
  <r>
    <x v="1"/>
    <x v="5"/>
    <x v="0"/>
    <x v="8"/>
    <x v="394"/>
    <x v="363"/>
    <x v="360"/>
    <x v="45"/>
    <x v="10"/>
    <x v="2"/>
    <x v="1"/>
    <x v="4"/>
    <x v="33"/>
    <x v="320"/>
    <x v="195"/>
    <x v="209"/>
    <x v="0"/>
    <x v="13"/>
    <x v="2"/>
    <x v="328"/>
    <x v="604"/>
    <x v="30"/>
    <x v="59"/>
    <x v="8"/>
    <x v="5"/>
    <x v="3986"/>
    <x v="17"/>
  </r>
  <r>
    <x v="1"/>
    <x v="5"/>
    <x v="0"/>
    <x v="8"/>
    <x v="394"/>
    <x v="364"/>
    <x v="361"/>
    <x v="6"/>
    <x v="10"/>
    <x v="2"/>
    <x v="1"/>
    <x v="4"/>
    <x v="33"/>
    <x v="320"/>
    <x v="195"/>
    <x v="209"/>
    <x v="0"/>
    <x v="13"/>
    <x v="2"/>
    <x v="326"/>
    <x v="109"/>
    <x v="30"/>
    <x v="59"/>
    <x v="8"/>
    <x v="5"/>
    <x v="3987"/>
    <x v="17"/>
  </r>
  <r>
    <x v="1"/>
    <x v="9"/>
    <x v="1"/>
    <x v="8"/>
    <x v="137"/>
    <x v="365"/>
    <x v="362"/>
    <x v="18"/>
    <x v="10"/>
    <x v="2"/>
    <x v="1"/>
    <x v="8"/>
    <x v="28"/>
    <x v="378"/>
    <x v="23"/>
    <x v="209"/>
    <x v="0"/>
    <x v="16"/>
    <x v="2"/>
    <x v="983"/>
    <x v="120"/>
    <x v="10"/>
    <x v="67"/>
    <x v="1"/>
    <x v="6"/>
    <x v="528"/>
    <x v="16"/>
  </r>
  <r>
    <x v="1"/>
    <x v="9"/>
    <x v="1"/>
    <x v="8"/>
    <x v="137"/>
    <x v="366"/>
    <x v="363"/>
    <x v="83"/>
    <x v="10"/>
    <x v="2"/>
    <x v="1"/>
    <x v="8"/>
    <x v="28"/>
    <x v="439"/>
    <x v="23"/>
    <x v="209"/>
    <x v="0"/>
    <x v="16"/>
    <x v="2"/>
    <x v="969"/>
    <x v="200"/>
    <x v="38"/>
    <x v="55"/>
    <x v="1"/>
    <x v="6"/>
    <x v="529"/>
    <x v="12"/>
  </r>
  <r>
    <x v="0"/>
    <x v="4"/>
    <x v="0"/>
    <x v="0"/>
    <x v="0"/>
    <x v="367"/>
    <x v="364"/>
    <x v="101"/>
    <x v="10"/>
    <x v="2"/>
    <x v="1"/>
    <x v="3"/>
    <x v="12"/>
    <x v="39"/>
    <x v="0"/>
    <x v="209"/>
    <x v="0"/>
    <x v="9"/>
    <x v="2"/>
    <x v="1229"/>
    <x v="257"/>
    <x v="25"/>
    <x v="28"/>
    <x v="2"/>
    <x v="4"/>
    <x v="3620"/>
    <x v="29"/>
  </r>
  <r>
    <x v="0"/>
    <x v="4"/>
    <x v="0"/>
    <x v="0"/>
    <x v="0"/>
    <x v="368"/>
    <x v="364"/>
    <x v="101"/>
    <x v="10"/>
    <x v="2"/>
    <x v="1"/>
    <x v="3"/>
    <x v="12"/>
    <x v="41"/>
    <x v="210"/>
    <x v="0"/>
    <x v="0"/>
    <x v="9"/>
    <x v="2"/>
    <x v="1220"/>
    <x v="257"/>
    <x v="25"/>
    <x v="28"/>
    <x v="2"/>
    <x v="4"/>
    <x v="3621"/>
    <x v="82"/>
  </r>
  <r>
    <x v="1"/>
    <x v="9"/>
    <x v="1"/>
    <x v="8"/>
    <x v="137"/>
    <x v="369"/>
    <x v="365"/>
    <x v="12"/>
    <x v="10"/>
    <x v="2"/>
    <x v="1"/>
    <x v="8"/>
    <x v="28"/>
    <x v="439"/>
    <x v="210"/>
    <x v="21"/>
    <x v="0"/>
    <x v="16"/>
    <x v="2"/>
    <x v="971"/>
    <x v="250"/>
    <x v="38"/>
    <x v="55"/>
    <x v="1"/>
    <x v="6"/>
    <x v="530"/>
    <x v="12"/>
  </r>
  <r>
    <x v="1"/>
    <x v="5"/>
    <x v="0"/>
    <x v="8"/>
    <x v="394"/>
    <x v="370"/>
    <x v="366"/>
    <x v="6"/>
    <x v="10"/>
    <x v="2"/>
    <x v="1"/>
    <x v="4"/>
    <x v="33"/>
    <x v="320"/>
    <x v="195"/>
    <x v="209"/>
    <x v="0"/>
    <x v="13"/>
    <x v="2"/>
    <x v="326"/>
    <x v="109"/>
    <x v="30"/>
    <x v="59"/>
    <x v="8"/>
    <x v="5"/>
    <x v="3988"/>
    <x v="17"/>
  </r>
  <r>
    <x v="1"/>
    <x v="9"/>
    <x v="1"/>
    <x v="0"/>
    <x v="24"/>
    <x v="371"/>
    <x v="367"/>
    <x v="26"/>
    <x v="10"/>
    <x v="2"/>
    <x v="1"/>
    <x v="8"/>
    <x v="28"/>
    <x v="387"/>
    <x v="23"/>
    <x v="209"/>
    <x v="0"/>
    <x v="16"/>
    <x v="2"/>
    <x v="665"/>
    <x v="304"/>
    <x v="61"/>
    <x v="30"/>
    <x v="1"/>
    <x v="6"/>
    <x v="531"/>
    <x v="1"/>
  </r>
  <r>
    <x v="1"/>
    <x v="9"/>
    <x v="0"/>
    <x v="0"/>
    <x v="24"/>
    <x v="372"/>
    <x v="368"/>
    <x v="97"/>
    <x v="10"/>
    <x v="2"/>
    <x v="1"/>
    <x v="8"/>
    <x v="27"/>
    <x v="339"/>
    <x v="210"/>
    <x v="21"/>
    <x v="0"/>
    <x v="16"/>
    <x v="2"/>
    <x v="944"/>
    <x v="616"/>
    <x v="24"/>
    <x v="70"/>
    <x v="1"/>
    <x v="5"/>
    <x v="532"/>
    <x v="17"/>
  </r>
  <r>
    <x v="1"/>
    <x v="5"/>
    <x v="0"/>
    <x v="8"/>
    <x v="394"/>
    <x v="373"/>
    <x v="369"/>
    <x v="6"/>
    <x v="10"/>
    <x v="2"/>
    <x v="1"/>
    <x v="4"/>
    <x v="33"/>
    <x v="320"/>
    <x v="195"/>
    <x v="209"/>
    <x v="0"/>
    <x v="13"/>
    <x v="2"/>
    <x v="326"/>
    <x v="109"/>
    <x v="30"/>
    <x v="59"/>
    <x v="8"/>
    <x v="5"/>
    <x v="3989"/>
    <x v="17"/>
  </r>
  <r>
    <x v="1"/>
    <x v="9"/>
    <x v="1"/>
    <x v="8"/>
    <x v="137"/>
    <x v="374"/>
    <x v="370"/>
    <x v="78"/>
    <x v="9"/>
    <x v="0"/>
    <x v="1"/>
    <x v="8"/>
    <x v="28"/>
    <x v="439"/>
    <x v="23"/>
    <x v="209"/>
    <x v="0"/>
    <x v="16"/>
    <x v="2"/>
    <x v="969"/>
    <x v="748"/>
    <x v="38"/>
    <x v="55"/>
    <x v="1"/>
    <x v="6"/>
    <x v="533"/>
    <x v="12"/>
  </r>
  <r>
    <x v="0"/>
    <x v="4"/>
    <x v="0"/>
    <x v="0"/>
    <x v="9"/>
    <x v="375"/>
    <x v="371"/>
    <x v="101"/>
    <x v="10"/>
    <x v="2"/>
    <x v="1"/>
    <x v="3"/>
    <x v="16"/>
    <x v="48"/>
    <x v="9"/>
    <x v="209"/>
    <x v="0"/>
    <x v="11"/>
    <x v="2"/>
    <x v="1261"/>
    <x v="82"/>
    <x v="5"/>
    <x v="28"/>
    <x v="2"/>
    <x v="4"/>
    <x v="3622"/>
    <x v="82"/>
  </r>
  <r>
    <x v="1"/>
    <x v="9"/>
    <x v="1"/>
    <x v="8"/>
    <x v="137"/>
    <x v="376"/>
    <x v="372"/>
    <x v="83"/>
    <x v="10"/>
    <x v="2"/>
    <x v="1"/>
    <x v="8"/>
    <x v="28"/>
    <x v="378"/>
    <x v="23"/>
    <x v="209"/>
    <x v="0"/>
    <x v="16"/>
    <x v="2"/>
    <x v="981"/>
    <x v="788"/>
    <x v="10"/>
    <x v="67"/>
    <x v="1"/>
    <x v="6"/>
    <x v="534"/>
    <x v="16"/>
  </r>
  <r>
    <x v="1"/>
    <x v="9"/>
    <x v="1"/>
    <x v="8"/>
    <x v="137"/>
    <x v="377"/>
    <x v="372"/>
    <x v="34"/>
    <x v="10"/>
    <x v="2"/>
    <x v="1"/>
    <x v="8"/>
    <x v="28"/>
    <x v="397"/>
    <x v="23"/>
    <x v="209"/>
    <x v="0"/>
    <x v="16"/>
    <x v="2"/>
    <x v="1011"/>
    <x v="201"/>
    <x v="53"/>
    <x v="57"/>
    <x v="1"/>
    <x v="6"/>
    <x v="535"/>
    <x v="13"/>
  </r>
  <r>
    <x v="1"/>
    <x v="9"/>
    <x v="1"/>
    <x v="8"/>
    <x v="137"/>
    <x v="378"/>
    <x v="373"/>
    <x v="205"/>
    <x v="10"/>
    <x v="2"/>
    <x v="1"/>
    <x v="8"/>
    <x v="28"/>
    <x v="439"/>
    <x v="23"/>
    <x v="209"/>
    <x v="0"/>
    <x v="16"/>
    <x v="2"/>
    <x v="968"/>
    <x v="274"/>
    <x v="38"/>
    <x v="55"/>
    <x v="1"/>
    <x v="6"/>
    <x v="536"/>
    <x v="12"/>
  </r>
  <r>
    <x v="1"/>
    <x v="9"/>
    <x v="1"/>
    <x v="4"/>
    <x v="46"/>
    <x v="379"/>
    <x v="374"/>
    <x v="18"/>
    <x v="10"/>
    <x v="2"/>
    <x v="1"/>
    <x v="8"/>
    <x v="28"/>
    <x v="410"/>
    <x v="23"/>
    <x v="209"/>
    <x v="0"/>
    <x v="16"/>
    <x v="2"/>
    <x v="1003"/>
    <x v="121"/>
    <x v="68"/>
    <x v="70"/>
    <x v="1"/>
    <x v="6"/>
    <x v="537"/>
    <x v="19"/>
  </r>
  <r>
    <x v="1"/>
    <x v="9"/>
    <x v="1"/>
    <x v="2"/>
    <x v="37"/>
    <x v="380"/>
    <x v="375"/>
    <x v="54"/>
    <x v="10"/>
    <x v="2"/>
    <x v="1"/>
    <x v="8"/>
    <x v="29"/>
    <x v="465"/>
    <x v="210"/>
    <x v="21"/>
    <x v="0"/>
    <x v="16"/>
    <x v="2"/>
    <x v="916"/>
    <x v="818"/>
    <x v="74"/>
    <x v="52"/>
    <x v="1"/>
    <x v="6"/>
    <x v="538"/>
    <x v="6"/>
  </r>
  <r>
    <x v="1"/>
    <x v="9"/>
    <x v="1"/>
    <x v="8"/>
    <x v="137"/>
    <x v="381"/>
    <x v="376"/>
    <x v="104"/>
    <x v="10"/>
    <x v="2"/>
    <x v="1"/>
    <x v="8"/>
    <x v="28"/>
    <x v="440"/>
    <x v="23"/>
    <x v="209"/>
    <x v="0"/>
    <x v="16"/>
    <x v="2"/>
    <x v="955"/>
    <x v="760"/>
    <x v="75"/>
    <x v="55"/>
    <x v="1"/>
    <x v="6"/>
    <x v="539"/>
    <x v="63"/>
  </r>
  <r>
    <x v="1"/>
    <x v="9"/>
    <x v="1"/>
    <x v="4"/>
    <x v="46"/>
    <x v="382"/>
    <x v="377"/>
    <x v="54"/>
    <x v="10"/>
    <x v="2"/>
    <x v="1"/>
    <x v="8"/>
    <x v="28"/>
    <x v="432"/>
    <x v="23"/>
    <x v="209"/>
    <x v="0"/>
    <x v="16"/>
    <x v="2"/>
    <x v="991"/>
    <x v="222"/>
    <x v="38"/>
    <x v="71"/>
    <x v="1"/>
    <x v="6"/>
    <x v="540"/>
    <x v="19"/>
  </r>
  <r>
    <x v="1"/>
    <x v="9"/>
    <x v="1"/>
    <x v="0"/>
    <x v="24"/>
    <x v="383"/>
    <x v="378"/>
    <x v="78"/>
    <x v="10"/>
    <x v="2"/>
    <x v="1"/>
    <x v="8"/>
    <x v="28"/>
    <x v="369"/>
    <x v="23"/>
    <x v="209"/>
    <x v="0"/>
    <x v="16"/>
    <x v="2"/>
    <x v="665"/>
    <x v="524"/>
    <x v="61"/>
    <x v="30"/>
    <x v="1"/>
    <x v="6"/>
    <x v="541"/>
    <x v="1"/>
  </r>
  <r>
    <x v="1"/>
    <x v="5"/>
    <x v="0"/>
    <x v="8"/>
    <x v="394"/>
    <x v="384"/>
    <x v="379"/>
    <x v="145"/>
    <x v="10"/>
    <x v="2"/>
    <x v="1"/>
    <x v="4"/>
    <x v="33"/>
    <x v="320"/>
    <x v="195"/>
    <x v="209"/>
    <x v="0"/>
    <x v="13"/>
    <x v="2"/>
    <x v="324"/>
    <x v="456"/>
    <x v="30"/>
    <x v="59"/>
    <x v="8"/>
    <x v="5"/>
    <x v="3990"/>
    <x v="17"/>
  </r>
  <r>
    <x v="1"/>
    <x v="9"/>
    <x v="1"/>
    <x v="15"/>
    <x v="245"/>
    <x v="385"/>
    <x v="380"/>
    <x v="205"/>
    <x v="10"/>
    <x v="2"/>
    <x v="1"/>
    <x v="8"/>
    <x v="28"/>
    <x v="382"/>
    <x v="23"/>
    <x v="209"/>
    <x v="0"/>
    <x v="16"/>
    <x v="2"/>
    <x v="882"/>
    <x v="874"/>
    <x v="23"/>
    <x v="51"/>
    <x v="1"/>
    <x v="6"/>
    <x v="542"/>
    <x v="46"/>
  </r>
  <r>
    <x v="1"/>
    <x v="9"/>
    <x v="1"/>
    <x v="8"/>
    <x v="137"/>
    <x v="386"/>
    <x v="381"/>
    <x v="257"/>
    <x v="10"/>
    <x v="2"/>
    <x v="1"/>
    <x v="8"/>
    <x v="28"/>
    <x v="397"/>
    <x v="23"/>
    <x v="209"/>
    <x v="0"/>
    <x v="16"/>
    <x v="2"/>
    <x v="1010"/>
    <x v="500"/>
    <x v="53"/>
    <x v="57"/>
    <x v="1"/>
    <x v="6"/>
    <x v="543"/>
    <x v="13"/>
  </r>
  <r>
    <x v="1"/>
    <x v="5"/>
    <x v="0"/>
    <x v="8"/>
    <x v="394"/>
    <x v="387"/>
    <x v="382"/>
    <x v="34"/>
    <x v="10"/>
    <x v="2"/>
    <x v="1"/>
    <x v="4"/>
    <x v="33"/>
    <x v="320"/>
    <x v="195"/>
    <x v="209"/>
    <x v="0"/>
    <x v="13"/>
    <x v="2"/>
    <x v="322"/>
    <x v="459"/>
    <x v="30"/>
    <x v="59"/>
    <x v="8"/>
    <x v="5"/>
    <x v="3991"/>
    <x v="17"/>
  </r>
  <r>
    <x v="1"/>
    <x v="9"/>
    <x v="1"/>
    <x v="0"/>
    <x v="24"/>
    <x v="388"/>
    <x v="383"/>
    <x v="257"/>
    <x v="10"/>
    <x v="2"/>
    <x v="1"/>
    <x v="8"/>
    <x v="28"/>
    <x v="369"/>
    <x v="210"/>
    <x v="21"/>
    <x v="0"/>
    <x v="16"/>
    <x v="2"/>
    <x v="680"/>
    <x v="808"/>
    <x v="61"/>
    <x v="30"/>
    <x v="1"/>
    <x v="6"/>
    <x v="544"/>
    <x v="1"/>
  </r>
  <r>
    <x v="1"/>
    <x v="9"/>
    <x v="1"/>
    <x v="8"/>
    <x v="137"/>
    <x v="389"/>
    <x v="384"/>
    <x v="205"/>
    <x v="10"/>
    <x v="2"/>
    <x v="1"/>
    <x v="8"/>
    <x v="28"/>
    <x v="439"/>
    <x v="23"/>
    <x v="209"/>
    <x v="0"/>
    <x v="16"/>
    <x v="2"/>
    <x v="966"/>
    <x v="274"/>
    <x v="38"/>
    <x v="55"/>
    <x v="1"/>
    <x v="6"/>
    <x v="545"/>
    <x v="12"/>
  </r>
  <r>
    <x v="1"/>
    <x v="9"/>
    <x v="1"/>
    <x v="12"/>
    <x v="198"/>
    <x v="390"/>
    <x v="385"/>
    <x v="104"/>
    <x v="10"/>
    <x v="2"/>
    <x v="1"/>
    <x v="8"/>
    <x v="28"/>
    <x v="441"/>
    <x v="23"/>
    <x v="209"/>
    <x v="0"/>
    <x v="16"/>
    <x v="2"/>
    <x v="891"/>
    <x v="760"/>
    <x v="75"/>
    <x v="55"/>
    <x v="1"/>
    <x v="6"/>
    <x v="546"/>
    <x v="56"/>
  </r>
  <r>
    <x v="1"/>
    <x v="9"/>
    <x v="1"/>
    <x v="0"/>
    <x v="24"/>
    <x v="391"/>
    <x v="386"/>
    <x v="94"/>
    <x v="10"/>
    <x v="2"/>
    <x v="1"/>
    <x v="8"/>
    <x v="28"/>
    <x v="391"/>
    <x v="210"/>
    <x v="21"/>
    <x v="0"/>
    <x v="16"/>
    <x v="2"/>
    <x v="775"/>
    <x v="280"/>
    <x v="53"/>
    <x v="73"/>
    <x v="1"/>
    <x v="6"/>
    <x v="547"/>
    <x v="1"/>
  </r>
  <r>
    <x v="1"/>
    <x v="9"/>
    <x v="1"/>
    <x v="8"/>
    <x v="137"/>
    <x v="392"/>
    <x v="387"/>
    <x v="205"/>
    <x v="10"/>
    <x v="2"/>
    <x v="1"/>
    <x v="8"/>
    <x v="28"/>
    <x v="439"/>
    <x v="23"/>
    <x v="209"/>
    <x v="0"/>
    <x v="16"/>
    <x v="2"/>
    <x v="966"/>
    <x v="274"/>
    <x v="38"/>
    <x v="55"/>
    <x v="1"/>
    <x v="6"/>
    <x v="548"/>
    <x v="12"/>
  </r>
  <r>
    <x v="1"/>
    <x v="9"/>
    <x v="0"/>
    <x v="0"/>
    <x v="24"/>
    <x v="393"/>
    <x v="388"/>
    <x v="81"/>
    <x v="10"/>
    <x v="2"/>
    <x v="1"/>
    <x v="8"/>
    <x v="27"/>
    <x v="341"/>
    <x v="210"/>
    <x v="21"/>
    <x v="0"/>
    <x v="16"/>
    <x v="2"/>
    <x v="934"/>
    <x v="1002"/>
    <x v="24"/>
    <x v="70"/>
    <x v="1"/>
    <x v="5"/>
    <x v="549"/>
    <x v="1"/>
  </r>
  <r>
    <x v="1"/>
    <x v="9"/>
    <x v="1"/>
    <x v="8"/>
    <x v="137"/>
    <x v="394"/>
    <x v="389"/>
    <x v="61"/>
    <x v="10"/>
    <x v="2"/>
    <x v="1"/>
    <x v="8"/>
    <x v="28"/>
    <x v="439"/>
    <x v="210"/>
    <x v="21"/>
    <x v="0"/>
    <x v="16"/>
    <x v="2"/>
    <x v="967"/>
    <x v="547"/>
    <x v="38"/>
    <x v="55"/>
    <x v="1"/>
    <x v="6"/>
    <x v="550"/>
    <x v="12"/>
  </r>
  <r>
    <x v="1"/>
    <x v="9"/>
    <x v="1"/>
    <x v="13"/>
    <x v="202"/>
    <x v="395"/>
    <x v="390"/>
    <x v="18"/>
    <x v="10"/>
    <x v="2"/>
    <x v="1"/>
    <x v="8"/>
    <x v="28"/>
    <x v="437"/>
    <x v="210"/>
    <x v="21"/>
    <x v="0"/>
    <x v="16"/>
    <x v="2"/>
    <x v="1021"/>
    <x v="119"/>
    <x v="75"/>
    <x v="55"/>
    <x v="1"/>
    <x v="6"/>
    <x v="551"/>
    <x v="67"/>
  </r>
  <r>
    <x v="1"/>
    <x v="9"/>
    <x v="1"/>
    <x v="0"/>
    <x v="24"/>
    <x v="396"/>
    <x v="391"/>
    <x v="46"/>
    <x v="10"/>
    <x v="2"/>
    <x v="1"/>
    <x v="8"/>
    <x v="28"/>
    <x v="433"/>
    <x v="23"/>
    <x v="209"/>
    <x v="0"/>
    <x v="16"/>
    <x v="2"/>
    <x v="862"/>
    <x v="572"/>
    <x v="38"/>
    <x v="71"/>
    <x v="1"/>
    <x v="6"/>
    <x v="552"/>
    <x v="1"/>
  </r>
  <r>
    <x v="1"/>
    <x v="9"/>
    <x v="1"/>
    <x v="15"/>
    <x v="245"/>
    <x v="397"/>
    <x v="391"/>
    <x v="257"/>
    <x v="10"/>
    <x v="2"/>
    <x v="1"/>
    <x v="8"/>
    <x v="28"/>
    <x v="455"/>
    <x v="23"/>
    <x v="209"/>
    <x v="0"/>
    <x v="16"/>
    <x v="2"/>
    <x v="895"/>
    <x v="500"/>
    <x v="47"/>
    <x v="56"/>
    <x v="1"/>
    <x v="6"/>
    <x v="553"/>
    <x v="76"/>
  </r>
  <r>
    <x v="1"/>
    <x v="9"/>
    <x v="1"/>
    <x v="0"/>
    <x v="24"/>
    <x v="398"/>
    <x v="392"/>
    <x v="61"/>
    <x v="10"/>
    <x v="2"/>
    <x v="1"/>
    <x v="8"/>
    <x v="28"/>
    <x v="391"/>
    <x v="23"/>
    <x v="209"/>
    <x v="0"/>
    <x v="16"/>
    <x v="2"/>
    <x v="774"/>
    <x v="860"/>
    <x v="53"/>
    <x v="73"/>
    <x v="1"/>
    <x v="6"/>
    <x v="554"/>
    <x v="1"/>
  </r>
  <r>
    <x v="1"/>
    <x v="9"/>
    <x v="1"/>
    <x v="22"/>
    <x v="339"/>
    <x v="399"/>
    <x v="393"/>
    <x v="257"/>
    <x v="10"/>
    <x v="2"/>
    <x v="1"/>
    <x v="8"/>
    <x v="28"/>
    <x v="447"/>
    <x v="23"/>
    <x v="209"/>
    <x v="0"/>
    <x v="16"/>
    <x v="2"/>
    <x v="944"/>
    <x v="500"/>
    <x v="47"/>
    <x v="56"/>
    <x v="1"/>
    <x v="6"/>
    <x v="555"/>
    <x v="54"/>
  </r>
  <r>
    <x v="1"/>
    <x v="9"/>
    <x v="1"/>
    <x v="22"/>
    <x v="339"/>
    <x v="400"/>
    <x v="394"/>
    <x v="257"/>
    <x v="10"/>
    <x v="2"/>
    <x v="1"/>
    <x v="8"/>
    <x v="28"/>
    <x v="448"/>
    <x v="23"/>
    <x v="209"/>
    <x v="0"/>
    <x v="16"/>
    <x v="2"/>
    <x v="920"/>
    <x v="500"/>
    <x v="47"/>
    <x v="56"/>
    <x v="1"/>
    <x v="6"/>
    <x v="556"/>
    <x v="79"/>
  </r>
  <r>
    <x v="1"/>
    <x v="9"/>
    <x v="1"/>
    <x v="13"/>
    <x v="202"/>
    <x v="401"/>
    <x v="395"/>
    <x v="104"/>
    <x v="10"/>
    <x v="2"/>
    <x v="1"/>
    <x v="8"/>
    <x v="28"/>
    <x v="437"/>
    <x v="23"/>
    <x v="209"/>
    <x v="0"/>
    <x v="16"/>
    <x v="2"/>
    <x v="1020"/>
    <x v="760"/>
    <x v="75"/>
    <x v="55"/>
    <x v="1"/>
    <x v="6"/>
    <x v="557"/>
    <x v="67"/>
  </r>
  <r>
    <x v="1"/>
    <x v="9"/>
    <x v="0"/>
    <x v="0"/>
    <x v="24"/>
    <x v="402"/>
    <x v="396"/>
    <x v="81"/>
    <x v="10"/>
    <x v="2"/>
    <x v="1"/>
    <x v="8"/>
    <x v="27"/>
    <x v="336"/>
    <x v="210"/>
    <x v="21"/>
    <x v="0"/>
    <x v="16"/>
    <x v="2"/>
    <x v="883"/>
    <x v="1002"/>
    <x v="24"/>
    <x v="70"/>
    <x v="1"/>
    <x v="5"/>
    <x v="558"/>
    <x v="1"/>
  </r>
  <r>
    <x v="1"/>
    <x v="9"/>
    <x v="1"/>
    <x v="0"/>
    <x v="24"/>
    <x v="403"/>
    <x v="397"/>
    <x v="49"/>
    <x v="10"/>
    <x v="2"/>
    <x v="1"/>
    <x v="8"/>
    <x v="28"/>
    <x v="411"/>
    <x v="23"/>
    <x v="209"/>
    <x v="0"/>
    <x v="16"/>
    <x v="2"/>
    <x v="919"/>
    <x v="563"/>
    <x v="68"/>
    <x v="70"/>
    <x v="1"/>
    <x v="6"/>
    <x v="559"/>
    <x v="1"/>
  </r>
  <r>
    <x v="1"/>
    <x v="9"/>
    <x v="0"/>
    <x v="4"/>
    <x v="46"/>
    <x v="404"/>
    <x v="398"/>
    <x v="18"/>
    <x v="10"/>
    <x v="2"/>
    <x v="1"/>
    <x v="8"/>
    <x v="27"/>
    <x v="340"/>
    <x v="23"/>
    <x v="209"/>
    <x v="0"/>
    <x v="16"/>
    <x v="2"/>
    <x v="1000"/>
    <x v="121"/>
    <x v="24"/>
    <x v="70"/>
    <x v="1"/>
    <x v="5"/>
    <x v="560"/>
    <x v="19"/>
  </r>
  <r>
    <x v="1"/>
    <x v="9"/>
    <x v="1"/>
    <x v="8"/>
    <x v="137"/>
    <x v="405"/>
    <x v="399"/>
    <x v="257"/>
    <x v="10"/>
    <x v="2"/>
    <x v="1"/>
    <x v="8"/>
    <x v="28"/>
    <x v="457"/>
    <x v="23"/>
    <x v="209"/>
    <x v="0"/>
    <x v="16"/>
    <x v="2"/>
    <x v="907"/>
    <x v="500"/>
    <x v="47"/>
    <x v="56"/>
    <x v="1"/>
    <x v="6"/>
    <x v="561"/>
    <x v="72"/>
  </r>
  <r>
    <x v="1"/>
    <x v="9"/>
    <x v="1"/>
    <x v="9"/>
    <x v="139"/>
    <x v="406"/>
    <x v="400"/>
    <x v="257"/>
    <x v="10"/>
    <x v="2"/>
    <x v="1"/>
    <x v="8"/>
    <x v="28"/>
    <x v="453"/>
    <x v="23"/>
    <x v="209"/>
    <x v="0"/>
    <x v="16"/>
    <x v="2"/>
    <x v="931"/>
    <x v="500"/>
    <x v="47"/>
    <x v="56"/>
    <x v="1"/>
    <x v="6"/>
    <x v="562"/>
    <x v="62"/>
  </r>
  <r>
    <x v="0"/>
    <x v="4"/>
    <x v="0"/>
    <x v="0"/>
    <x v="9"/>
    <x v="407"/>
    <x v="401"/>
    <x v="101"/>
    <x v="10"/>
    <x v="2"/>
    <x v="1"/>
    <x v="3"/>
    <x v="16"/>
    <x v="48"/>
    <x v="9"/>
    <x v="209"/>
    <x v="0"/>
    <x v="11"/>
    <x v="2"/>
    <x v="1261"/>
    <x v="82"/>
    <x v="5"/>
    <x v="28"/>
    <x v="2"/>
    <x v="4"/>
    <x v="3623"/>
    <x v="82"/>
  </r>
  <r>
    <x v="1"/>
    <x v="9"/>
    <x v="0"/>
    <x v="4"/>
    <x v="46"/>
    <x v="408"/>
    <x v="402"/>
    <x v="176"/>
    <x v="10"/>
    <x v="2"/>
    <x v="1"/>
    <x v="8"/>
    <x v="27"/>
    <x v="340"/>
    <x v="23"/>
    <x v="209"/>
    <x v="0"/>
    <x v="16"/>
    <x v="2"/>
    <x v="995"/>
    <x v="519"/>
    <x v="24"/>
    <x v="70"/>
    <x v="1"/>
    <x v="5"/>
    <x v="563"/>
    <x v="19"/>
  </r>
  <r>
    <x v="1"/>
    <x v="9"/>
    <x v="1"/>
    <x v="0"/>
    <x v="24"/>
    <x v="409"/>
    <x v="403"/>
    <x v="199"/>
    <x v="10"/>
    <x v="2"/>
    <x v="1"/>
    <x v="8"/>
    <x v="28"/>
    <x v="433"/>
    <x v="23"/>
    <x v="209"/>
    <x v="0"/>
    <x v="16"/>
    <x v="2"/>
    <x v="862"/>
    <x v="657"/>
    <x v="38"/>
    <x v="71"/>
    <x v="1"/>
    <x v="6"/>
    <x v="564"/>
    <x v="1"/>
  </r>
  <r>
    <x v="1"/>
    <x v="9"/>
    <x v="1"/>
    <x v="8"/>
    <x v="137"/>
    <x v="410"/>
    <x v="404"/>
    <x v="160"/>
    <x v="10"/>
    <x v="2"/>
    <x v="1"/>
    <x v="8"/>
    <x v="28"/>
    <x v="397"/>
    <x v="210"/>
    <x v="21"/>
    <x v="0"/>
    <x v="16"/>
    <x v="2"/>
    <x v="1010"/>
    <x v="203"/>
    <x v="53"/>
    <x v="57"/>
    <x v="1"/>
    <x v="6"/>
    <x v="565"/>
    <x v="13"/>
  </r>
  <r>
    <x v="1"/>
    <x v="9"/>
    <x v="1"/>
    <x v="0"/>
    <x v="24"/>
    <x v="412"/>
    <x v="405"/>
    <x v="209"/>
    <x v="9"/>
    <x v="0"/>
    <x v="1"/>
    <x v="8"/>
    <x v="28"/>
    <x v="411"/>
    <x v="23"/>
    <x v="209"/>
    <x v="0"/>
    <x v="16"/>
    <x v="2"/>
    <x v="919"/>
    <x v="703"/>
    <x v="68"/>
    <x v="70"/>
    <x v="1"/>
    <x v="6"/>
    <x v="567"/>
    <x v="1"/>
  </r>
  <r>
    <x v="1"/>
    <x v="9"/>
    <x v="1"/>
    <x v="0"/>
    <x v="24"/>
    <x v="411"/>
    <x v="405"/>
    <x v="78"/>
    <x v="10"/>
    <x v="2"/>
    <x v="1"/>
    <x v="8"/>
    <x v="28"/>
    <x v="388"/>
    <x v="23"/>
    <x v="209"/>
    <x v="0"/>
    <x v="16"/>
    <x v="2"/>
    <x v="741"/>
    <x v="524"/>
    <x v="61"/>
    <x v="69"/>
    <x v="1"/>
    <x v="6"/>
    <x v="566"/>
    <x v="1"/>
  </r>
  <r>
    <x v="1"/>
    <x v="9"/>
    <x v="1"/>
    <x v="8"/>
    <x v="137"/>
    <x v="413"/>
    <x v="406"/>
    <x v="26"/>
    <x v="10"/>
    <x v="2"/>
    <x v="1"/>
    <x v="8"/>
    <x v="28"/>
    <x v="462"/>
    <x v="210"/>
    <x v="21"/>
    <x v="0"/>
    <x v="16"/>
    <x v="2"/>
    <x v="989"/>
    <x v="304"/>
    <x v="34"/>
    <x v="56"/>
    <x v="1"/>
    <x v="6"/>
    <x v="568"/>
    <x v="14"/>
  </r>
  <r>
    <x v="1"/>
    <x v="9"/>
    <x v="1"/>
    <x v="4"/>
    <x v="46"/>
    <x v="414"/>
    <x v="407"/>
    <x v="18"/>
    <x v="10"/>
    <x v="2"/>
    <x v="1"/>
    <x v="8"/>
    <x v="28"/>
    <x v="392"/>
    <x v="210"/>
    <x v="21"/>
    <x v="0"/>
    <x v="16"/>
    <x v="2"/>
    <x v="887"/>
    <x v="118"/>
    <x v="53"/>
    <x v="73"/>
    <x v="1"/>
    <x v="6"/>
    <x v="569"/>
    <x v="5"/>
  </r>
  <r>
    <x v="0"/>
    <x v="4"/>
    <x v="0"/>
    <x v="0"/>
    <x v="9"/>
    <x v="415"/>
    <x v="408"/>
    <x v="246"/>
    <x v="10"/>
    <x v="2"/>
    <x v="1"/>
    <x v="3"/>
    <x v="12"/>
    <x v="41"/>
    <x v="210"/>
    <x v="9"/>
    <x v="0"/>
    <x v="9"/>
    <x v="2"/>
    <x v="1220"/>
    <x v="12"/>
    <x v="7"/>
    <x v="28"/>
    <x v="2"/>
    <x v="4"/>
    <x v="3624"/>
    <x v="82"/>
  </r>
  <r>
    <x v="1"/>
    <x v="9"/>
    <x v="1"/>
    <x v="0"/>
    <x v="24"/>
    <x v="416"/>
    <x v="409"/>
    <x v="257"/>
    <x v="6"/>
    <x v="0"/>
    <x v="1"/>
    <x v="8"/>
    <x v="28"/>
    <x v="391"/>
    <x v="23"/>
    <x v="209"/>
    <x v="0"/>
    <x v="16"/>
    <x v="2"/>
    <x v="773"/>
    <x v="260"/>
    <x v="53"/>
    <x v="73"/>
    <x v="1"/>
    <x v="6"/>
    <x v="570"/>
    <x v="1"/>
  </r>
  <r>
    <x v="1"/>
    <x v="9"/>
    <x v="1"/>
    <x v="4"/>
    <x v="46"/>
    <x v="417"/>
    <x v="410"/>
    <x v="18"/>
    <x v="10"/>
    <x v="2"/>
    <x v="1"/>
    <x v="8"/>
    <x v="28"/>
    <x v="392"/>
    <x v="210"/>
    <x v="21"/>
    <x v="0"/>
    <x v="16"/>
    <x v="2"/>
    <x v="889"/>
    <x v="118"/>
    <x v="53"/>
    <x v="73"/>
    <x v="1"/>
    <x v="6"/>
    <x v="571"/>
    <x v="5"/>
  </r>
  <r>
    <x v="1"/>
    <x v="9"/>
    <x v="0"/>
    <x v="4"/>
    <x v="46"/>
    <x v="418"/>
    <x v="411"/>
    <x v="97"/>
    <x v="10"/>
    <x v="2"/>
    <x v="1"/>
    <x v="8"/>
    <x v="27"/>
    <x v="340"/>
    <x v="23"/>
    <x v="209"/>
    <x v="0"/>
    <x v="16"/>
    <x v="2"/>
    <x v="987"/>
    <x v="616"/>
    <x v="24"/>
    <x v="70"/>
    <x v="1"/>
    <x v="5"/>
    <x v="572"/>
    <x v="19"/>
  </r>
  <r>
    <x v="1"/>
    <x v="9"/>
    <x v="1"/>
    <x v="8"/>
    <x v="137"/>
    <x v="419"/>
    <x v="412"/>
    <x v="160"/>
    <x v="10"/>
    <x v="2"/>
    <x v="1"/>
    <x v="8"/>
    <x v="28"/>
    <x v="378"/>
    <x v="23"/>
    <x v="209"/>
    <x v="0"/>
    <x v="16"/>
    <x v="2"/>
    <x v="983"/>
    <x v="932"/>
    <x v="10"/>
    <x v="67"/>
    <x v="1"/>
    <x v="6"/>
    <x v="573"/>
    <x v="16"/>
  </r>
  <r>
    <x v="1"/>
    <x v="9"/>
    <x v="1"/>
    <x v="8"/>
    <x v="137"/>
    <x v="420"/>
    <x v="413"/>
    <x v="98"/>
    <x v="10"/>
    <x v="2"/>
    <x v="1"/>
    <x v="8"/>
    <x v="28"/>
    <x v="439"/>
    <x v="210"/>
    <x v="21"/>
    <x v="0"/>
    <x v="16"/>
    <x v="2"/>
    <x v="968"/>
    <x v="516"/>
    <x v="38"/>
    <x v="55"/>
    <x v="1"/>
    <x v="6"/>
    <x v="574"/>
    <x v="12"/>
  </r>
  <r>
    <x v="0"/>
    <x v="4"/>
    <x v="0"/>
    <x v="0"/>
    <x v="18"/>
    <x v="421"/>
    <x v="414"/>
    <x v="10"/>
    <x v="10"/>
    <x v="2"/>
    <x v="1"/>
    <x v="3"/>
    <x v="51"/>
    <x v="484"/>
    <x v="210"/>
    <x v="16"/>
    <x v="0"/>
    <x v="9"/>
    <x v="2"/>
    <x v="1154"/>
    <x v="451"/>
    <x v="5"/>
    <x v="28"/>
    <x v="2"/>
    <x v="4"/>
    <x v="3625"/>
    <x v="82"/>
  </r>
  <r>
    <x v="1"/>
    <x v="9"/>
    <x v="1"/>
    <x v="8"/>
    <x v="137"/>
    <x v="422"/>
    <x v="415"/>
    <x v="46"/>
    <x v="10"/>
    <x v="2"/>
    <x v="1"/>
    <x v="8"/>
    <x v="28"/>
    <x v="397"/>
    <x v="210"/>
    <x v="21"/>
    <x v="0"/>
    <x v="16"/>
    <x v="2"/>
    <x v="1011"/>
    <x v="572"/>
    <x v="53"/>
    <x v="57"/>
    <x v="1"/>
    <x v="6"/>
    <x v="575"/>
    <x v="13"/>
  </r>
  <r>
    <x v="1"/>
    <x v="9"/>
    <x v="1"/>
    <x v="8"/>
    <x v="137"/>
    <x v="423"/>
    <x v="416"/>
    <x v="205"/>
    <x v="10"/>
    <x v="2"/>
    <x v="1"/>
    <x v="8"/>
    <x v="28"/>
    <x v="445"/>
    <x v="210"/>
    <x v="21"/>
    <x v="0"/>
    <x v="16"/>
    <x v="2"/>
    <x v="912"/>
    <x v="269"/>
    <x v="75"/>
    <x v="55"/>
    <x v="1"/>
    <x v="6"/>
    <x v="576"/>
    <x v="37"/>
  </r>
  <r>
    <x v="0"/>
    <x v="4"/>
    <x v="0"/>
    <x v="0"/>
    <x v="19"/>
    <x v="424"/>
    <x v="417"/>
    <x v="153"/>
    <x v="10"/>
    <x v="2"/>
    <x v="1"/>
    <x v="3"/>
    <x v="12"/>
    <x v="41"/>
    <x v="210"/>
    <x v="17"/>
    <x v="0"/>
    <x v="9"/>
    <x v="2"/>
    <x v="1222"/>
    <x v="8"/>
    <x v="7"/>
    <x v="28"/>
    <x v="2"/>
    <x v="4"/>
    <x v="3626"/>
    <x v="82"/>
  </r>
  <r>
    <x v="1"/>
    <x v="9"/>
    <x v="1"/>
    <x v="0"/>
    <x v="24"/>
    <x v="425"/>
    <x v="418"/>
    <x v="205"/>
    <x v="10"/>
    <x v="2"/>
    <x v="1"/>
    <x v="8"/>
    <x v="28"/>
    <x v="458"/>
    <x v="23"/>
    <x v="209"/>
    <x v="0"/>
    <x v="16"/>
    <x v="2"/>
    <x v="728"/>
    <x v="1004"/>
    <x v="34"/>
    <x v="72"/>
    <x v="1"/>
    <x v="6"/>
    <x v="577"/>
    <x v="1"/>
  </r>
  <r>
    <x v="0"/>
    <x v="4"/>
    <x v="0"/>
    <x v="0"/>
    <x v="19"/>
    <x v="426"/>
    <x v="419"/>
    <x v="230"/>
    <x v="10"/>
    <x v="2"/>
    <x v="1"/>
    <x v="3"/>
    <x v="12"/>
    <x v="41"/>
    <x v="19"/>
    <x v="209"/>
    <x v="0"/>
    <x v="9"/>
    <x v="2"/>
    <x v="1220"/>
    <x v="977"/>
    <x v="7"/>
    <x v="28"/>
    <x v="2"/>
    <x v="4"/>
    <x v="3627"/>
    <x v="82"/>
  </r>
  <r>
    <x v="0"/>
    <x v="4"/>
    <x v="0"/>
    <x v="0"/>
    <x v="19"/>
    <x v="427"/>
    <x v="420"/>
    <x v="215"/>
    <x v="10"/>
    <x v="2"/>
    <x v="1"/>
    <x v="3"/>
    <x v="12"/>
    <x v="39"/>
    <x v="210"/>
    <x v="17"/>
    <x v="0"/>
    <x v="9"/>
    <x v="2"/>
    <x v="1232"/>
    <x v="950"/>
    <x v="7"/>
    <x v="28"/>
    <x v="2"/>
    <x v="4"/>
    <x v="3628"/>
    <x v="29"/>
  </r>
  <r>
    <x v="0"/>
    <x v="4"/>
    <x v="0"/>
    <x v="0"/>
    <x v="8"/>
    <x v="428"/>
    <x v="421"/>
    <x v="101"/>
    <x v="10"/>
    <x v="2"/>
    <x v="1"/>
    <x v="3"/>
    <x v="12"/>
    <x v="41"/>
    <x v="8"/>
    <x v="209"/>
    <x v="0"/>
    <x v="9"/>
    <x v="2"/>
    <x v="1220"/>
    <x v="871"/>
    <x v="7"/>
    <x v="28"/>
    <x v="2"/>
    <x v="4"/>
    <x v="3629"/>
    <x v="82"/>
  </r>
  <r>
    <x v="1"/>
    <x v="9"/>
    <x v="1"/>
    <x v="15"/>
    <x v="245"/>
    <x v="429"/>
    <x v="422"/>
    <x v="46"/>
    <x v="10"/>
    <x v="2"/>
    <x v="1"/>
    <x v="8"/>
    <x v="28"/>
    <x v="382"/>
    <x v="210"/>
    <x v="21"/>
    <x v="0"/>
    <x v="16"/>
    <x v="2"/>
    <x v="883"/>
    <x v="572"/>
    <x v="23"/>
    <x v="51"/>
    <x v="1"/>
    <x v="6"/>
    <x v="578"/>
    <x v="46"/>
  </r>
  <r>
    <x v="0"/>
    <x v="4"/>
    <x v="0"/>
    <x v="0"/>
    <x v="10"/>
    <x v="430"/>
    <x v="423"/>
    <x v="149"/>
    <x v="10"/>
    <x v="2"/>
    <x v="1"/>
    <x v="3"/>
    <x v="12"/>
    <x v="41"/>
    <x v="10"/>
    <x v="209"/>
    <x v="0"/>
    <x v="9"/>
    <x v="2"/>
    <x v="1220"/>
    <x v="750"/>
    <x v="7"/>
    <x v="28"/>
    <x v="2"/>
    <x v="4"/>
    <x v="3630"/>
    <x v="82"/>
  </r>
  <r>
    <x v="1"/>
    <x v="9"/>
    <x v="1"/>
    <x v="4"/>
    <x v="46"/>
    <x v="431"/>
    <x v="424"/>
    <x v="205"/>
    <x v="10"/>
    <x v="2"/>
    <x v="1"/>
    <x v="8"/>
    <x v="28"/>
    <x v="373"/>
    <x v="210"/>
    <x v="21"/>
    <x v="0"/>
    <x v="16"/>
    <x v="2"/>
    <x v="866"/>
    <x v="1004"/>
    <x v="10"/>
    <x v="67"/>
    <x v="1"/>
    <x v="6"/>
    <x v="579"/>
    <x v="5"/>
  </r>
  <r>
    <x v="1"/>
    <x v="9"/>
    <x v="1"/>
    <x v="0"/>
    <x v="24"/>
    <x v="432"/>
    <x v="425"/>
    <x v="75"/>
    <x v="10"/>
    <x v="2"/>
    <x v="1"/>
    <x v="8"/>
    <x v="28"/>
    <x v="411"/>
    <x v="23"/>
    <x v="209"/>
    <x v="0"/>
    <x v="16"/>
    <x v="2"/>
    <x v="919"/>
    <x v="993"/>
    <x v="68"/>
    <x v="70"/>
    <x v="1"/>
    <x v="6"/>
    <x v="580"/>
    <x v="1"/>
  </r>
  <r>
    <x v="1"/>
    <x v="9"/>
    <x v="1"/>
    <x v="0"/>
    <x v="24"/>
    <x v="433"/>
    <x v="426"/>
    <x v="257"/>
    <x v="10"/>
    <x v="2"/>
    <x v="1"/>
    <x v="8"/>
    <x v="28"/>
    <x v="411"/>
    <x v="23"/>
    <x v="209"/>
    <x v="0"/>
    <x v="16"/>
    <x v="2"/>
    <x v="919"/>
    <x v="123"/>
    <x v="68"/>
    <x v="70"/>
    <x v="1"/>
    <x v="6"/>
    <x v="581"/>
    <x v="1"/>
  </r>
  <r>
    <x v="1"/>
    <x v="9"/>
    <x v="1"/>
    <x v="4"/>
    <x v="46"/>
    <x v="434"/>
    <x v="427"/>
    <x v="75"/>
    <x v="10"/>
    <x v="2"/>
    <x v="1"/>
    <x v="8"/>
    <x v="28"/>
    <x v="373"/>
    <x v="210"/>
    <x v="21"/>
    <x v="0"/>
    <x v="16"/>
    <x v="2"/>
    <x v="868"/>
    <x v="206"/>
    <x v="10"/>
    <x v="67"/>
    <x v="1"/>
    <x v="6"/>
    <x v="582"/>
    <x v="5"/>
  </r>
  <r>
    <x v="0"/>
    <x v="4"/>
    <x v="0"/>
    <x v="0"/>
    <x v="9"/>
    <x v="435"/>
    <x v="428"/>
    <x v="3"/>
    <x v="10"/>
    <x v="2"/>
    <x v="1"/>
    <x v="3"/>
    <x v="15"/>
    <x v="47"/>
    <x v="210"/>
    <x v="9"/>
    <x v="0"/>
    <x v="9"/>
    <x v="2"/>
    <x v="1147"/>
    <x v="130"/>
    <x v="32"/>
    <x v="28"/>
    <x v="2"/>
    <x v="4"/>
    <x v="3631"/>
    <x v="82"/>
  </r>
  <r>
    <x v="1"/>
    <x v="9"/>
    <x v="1"/>
    <x v="15"/>
    <x v="245"/>
    <x v="436"/>
    <x v="429"/>
    <x v="257"/>
    <x v="10"/>
    <x v="2"/>
    <x v="1"/>
    <x v="8"/>
    <x v="28"/>
    <x v="455"/>
    <x v="23"/>
    <x v="209"/>
    <x v="0"/>
    <x v="16"/>
    <x v="2"/>
    <x v="892"/>
    <x v="500"/>
    <x v="47"/>
    <x v="56"/>
    <x v="1"/>
    <x v="6"/>
    <x v="583"/>
    <x v="76"/>
  </r>
  <r>
    <x v="1"/>
    <x v="9"/>
    <x v="0"/>
    <x v="0"/>
    <x v="24"/>
    <x v="437"/>
    <x v="430"/>
    <x v="18"/>
    <x v="10"/>
    <x v="2"/>
    <x v="1"/>
    <x v="8"/>
    <x v="27"/>
    <x v="335"/>
    <x v="210"/>
    <x v="21"/>
    <x v="0"/>
    <x v="16"/>
    <x v="2"/>
    <x v="900"/>
    <x v="121"/>
    <x v="24"/>
    <x v="70"/>
    <x v="1"/>
    <x v="5"/>
    <x v="584"/>
    <x v="17"/>
  </r>
  <r>
    <x v="1"/>
    <x v="9"/>
    <x v="1"/>
    <x v="9"/>
    <x v="139"/>
    <x v="438"/>
    <x v="431"/>
    <x v="257"/>
    <x v="10"/>
    <x v="2"/>
    <x v="1"/>
    <x v="8"/>
    <x v="28"/>
    <x v="453"/>
    <x v="23"/>
    <x v="209"/>
    <x v="0"/>
    <x v="16"/>
    <x v="2"/>
    <x v="929"/>
    <x v="500"/>
    <x v="47"/>
    <x v="56"/>
    <x v="1"/>
    <x v="6"/>
    <x v="585"/>
    <x v="62"/>
  </r>
  <r>
    <x v="1"/>
    <x v="9"/>
    <x v="0"/>
    <x v="0"/>
    <x v="24"/>
    <x v="439"/>
    <x v="432"/>
    <x v="18"/>
    <x v="10"/>
    <x v="2"/>
    <x v="1"/>
    <x v="8"/>
    <x v="27"/>
    <x v="339"/>
    <x v="210"/>
    <x v="21"/>
    <x v="0"/>
    <x v="16"/>
    <x v="2"/>
    <x v="947"/>
    <x v="121"/>
    <x v="24"/>
    <x v="70"/>
    <x v="1"/>
    <x v="5"/>
    <x v="586"/>
    <x v="17"/>
  </r>
  <r>
    <x v="0"/>
    <x v="4"/>
    <x v="0"/>
    <x v="0"/>
    <x v="19"/>
    <x v="440"/>
    <x v="433"/>
    <x v="144"/>
    <x v="10"/>
    <x v="2"/>
    <x v="1"/>
    <x v="3"/>
    <x v="1"/>
    <x v="4"/>
    <x v="210"/>
    <x v="17"/>
    <x v="0"/>
    <x v="9"/>
    <x v="2"/>
    <x v="1183"/>
    <x v="254"/>
    <x v="7"/>
    <x v="28"/>
    <x v="2"/>
    <x v="4"/>
    <x v="3632"/>
    <x v="82"/>
  </r>
  <r>
    <x v="1"/>
    <x v="9"/>
    <x v="1"/>
    <x v="8"/>
    <x v="137"/>
    <x v="441"/>
    <x v="434"/>
    <x v="160"/>
    <x v="10"/>
    <x v="2"/>
    <x v="1"/>
    <x v="8"/>
    <x v="28"/>
    <x v="397"/>
    <x v="23"/>
    <x v="209"/>
    <x v="0"/>
    <x v="16"/>
    <x v="2"/>
    <x v="1011"/>
    <x v="203"/>
    <x v="53"/>
    <x v="57"/>
    <x v="1"/>
    <x v="6"/>
    <x v="587"/>
    <x v="13"/>
  </r>
  <r>
    <x v="1"/>
    <x v="9"/>
    <x v="1"/>
    <x v="8"/>
    <x v="137"/>
    <x v="442"/>
    <x v="435"/>
    <x v="91"/>
    <x v="10"/>
    <x v="2"/>
    <x v="1"/>
    <x v="8"/>
    <x v="28"/>
    <x v="384"/>
    <x v="210"/>
    <x v="21"/>
    <x v="0"/>
    <x v="16"/>
    <x v="2"/>
    <x v="895"/>
    <x v="996"/>
    <x v="23"/>
    <x v="67"/>
    <x v="1"/>
    <x v="6"/>
    <x v="588"/>
    <x v="41"/>
  </r>
  <r>
    <x v="1"/>
    <x v="5"/>
    <x v="0"/>
    <x v="8"/>
    <x v="394"/>
    <x v="443"/>
    <x v="436"/>
    <x v="211"/>
    <x v="10"/>
    <x v="2"/>
    <x v="1"/>
    <x v="4"/>
    <x v="33"/>
    <x v="320"/>
    <x v="195"/>
    <x v="209"/>
    <x v="0"/>
    <x v="13"/>
    <x v="2"/>
    <x v="320"/>
    <x v="825"/>
    <x v="30"/>
    <x v="59"/>
    <x v="8"/>
    <x v="5"/>
    <x v="3992"/>
    <x v="17"/>
  </r>
  <r>
    <x v="1"/>
    <x v="9"/>
    <x v="1"/>
    <x v="0"/>
    <x v="24"/>
    <x v="444"/>
    <x v="437"/>
    <x v="61"/>
    <x v="10"/>
    <x v="2"/>
    <x v="1"/>
    <x v="8"/>
    <x v="28"/>
    <x v="458"/>
    <x v="210"/>
    <x v="21"/>
    <x v="0"/>
    <x v="16"/>
    <x v="2"/>
    <x v="729"/>
    <x v="860"/>
    <x v="34"/>
    <x v="72"/>
    <x v="1"/>
    <x v="6"/>
    <x v="589"/>
    <x v="1"/>
  </r>
  <r>
    <x v="1"/>
    <x v="9"/>
    <x v="0"/>
    <x v="2"/>
    <x v="37"/>
    <x v="445"/>
    <x v="438"/>
    <x v="18"/>
    <x v="10"/>
    <x v="2"/>
    <x v="1"/>
    <x v="8"/>
    <x v="27"/>
    <x v="342"/>
    <x v="210"/>
    <x v="21"/>
    <x v="0"/>
    <x v="16"/>
    <x v="2"/>
    <x v="940"/>
    <x v="121"/>
    <x v="24"/>
    <x v="70"/>
    <x v="1"/>
    <x v="5"/>
    <x v="590"/>
    <x v="7"/>
  </r>
  <r>
    <x v="1"/>
    <x v="9"/>
    <x v="1"/>
    <x v="0"/>
    <x v="24"/>
    <x v="446"/>
    <x v="439"/>
    <x v="239"/>
    <x v="10"/>
    <x v="2"/>
    <x v="1"/>
    <x v="8"/>
    <x v="28"/>
    <x v="411"/>
    <x v="210"/>
    <x v="21"/>
    <x v="0"/>
    <x v="16"/>
    <x v="2"/>
    <x v="919"/>
    <x v="457"/>
    <x v="68"/>
    <x v="70"/>
    <x v="1"/>
    <x v="6"/>
    <x v="591"/>
    <x v="1"/>
  </r>
  <r>
    <x v="1"/>
    <x v="9"/>
    <x v="1"/>
    <x v="0"/>
    <x v="24"/>
    <x v="447"/>
    <x v="440"/>
    <x v="98"/>
    <x v="10"/>
    <x v="2"/>
    <x v="1"/>
    <x v="8"/>
    <x v="29"/>
    <x v="464"/>
    <x v="210"/>
    <x v="21"/>
    <x v="0"/>
    <x v="16"/>
    <x v="2"/>
    <x v="889"/>
    <x v="692"/>
    <x v="74"/>
    <x v="68"/>
    <x v="1"/>
    <x v="6"/>
    <x v="592"/>
    <x v="1"/>
  </r>
  <r>
    <x v="1"/>
    <x v="9"/>
    <x v="1"/>
    <x v="0"/>
    <x v="24"/>
    <x v="448"/>
    <x v="441"/>
    <x v="239"/>
    <x v="10"/>
    <x v="2"/>
    <x v="1"/>
    <x v="8"/>
    <x v="28"/>
    <x v="411"/>
    <x v="210"/>
    <x v="21"/>
    <x v="0"/>
    <x v="16"/>
    <x v="2"/>
    <x v="919"/>
    <x v="457"/>
    <x v="68"/>
    <x v="70"/>
    <x v="1"/>
    <x v="6"/>
    <x v="593"/>
    <x v="1"/>
  </r>
  <r>
    <x v="0"/>
    <x v="4"/>
    <x v="0"/>
    <x v="0"/>
    <x v="9"/>
    <x v="449"/>
    <x v="442"/>
    <x v="218"/>
    <x v="10"/>
    <x v="2"/>
    <x v="1"/>
    <x v="3"/>
    <x v="15"/>
    <x v="47"/>
    <x v="9"/>
    <x v="209"/>
    <x v="0"/>
    <x v="9"/>
    <x v="2"/>
    <x v="1146"/>
    <x v="859"/>
    <x v="32"/>
    <x v="28"/>
    <x v="2"/>
    <x v="4"/>
    <x v="3633"/>
    <x v="82"/>
  </r>
  <r>
    <x v="1"/>
    <x v="9"/>
    <x v="1"/>
    <x v="0"/>
    <x v="24"/>
    <x v="450"/>
    <x v="443"/>
    <x v="121"/>
    <x v="10"/>
    <x v="2"/>
    <x v="1"/>
    <x v="8"/>
    <x v="28"/>
    <x v="433"/>
    <x v="23"/>
    <x v="209"/>
    <x v="0"/>
    <x v="16"/>
    <x v="2"/>
    <x v="861"/>
    <x v="811"/>
    <x v="38"/>
    <x v="71"/>
    <x v="1"/>
    <x v="6"/>
    <x v="594"/>
    <x v="1"/>
  </r>
  <r>
    <x v="1"/>
    <x v="9"/>
    <x v="1"/>
    <x v="0"/>
    <x v="24"/>
    <x v="451"/>
    <x v="444"/>
    <x v="17"/>
    <x v="10"/>
    <x v="2"/>
    <x v="1"/>
    <x v="8"/>
    <x v="28"/>
    <x v="458"/>
    <x v="210"/>
    <x v="21"/>
    <x v="0"/>
    <x v="16"/>
    <x v="2"/>
    <x v="731"/>
    <x v="189"/>
    <x v="34"/>
    <x v="72"/>
    <x v="1"/>
    <x v="6"/>
    <x v="595"/>
    <x v="1"/>
  </r>
  <r>
    <x v="0"/>
    <x v="4"/>
    <x v="0"/>
    <x v="0"/>
    <x v="4"/>
    <x v="452"/>
    <x v="445"/>
    <x v="129"/>
    <x v="10"/>
    <x v="2"/>
    <x v="1"/>
    <x v="3"/>
    <x v="16"/>
    <x v="48"/>
    <x v="210"/>
    <x v="4"/>
    <x v="0"/>
    <x v="11"/>
    <x v="2"/>
    <x v="1264"/>
    <x v="77"/>
    <x v="5"/>
    <x v="28"/>
    <x v="2"/>
    <x v="4"/>
    <x v="3634"/>
    <x v="82"/>
  </r>
  <r>
    <x v="0"/>
    <x v="4"/>
    <x v="0"/>
    <x v="0"/>
    <x v="19"/>
    <x v="453"/>
    <x v="446"/>
    <x v="57"/>
    <x v="10"/>
    <x v="2"/>
    <x v="1"/>
    <x v="3"/>
    <x v="12"/>
    <x v="41"/>
    <x v="19"/>
    <x v="209"/>
    <x v="0"/>
    <x v="9"/>
    <x v="2"/>
    <x v="1218"/>
    <x v="49"/>
    <x v="7"/>
    <x v="28"/>
    <x v="2"/>
    <x v="4"/>
    <x v="3635"/>
    <x v="82"/>
  </r>
  <r>
    <x v="1"/>
    <x v="5"/>
    <x v="0"/>
    <x v="8"/>
    <x v="394"/>
    <x v="454"/>
    <x v="447"/>
    <x v="188"/>
    <x v="10"/>
    <x v="2"/>
    <x v="1"/>
    <x v="4"/>
    <x v="33"/>
    <x v="320"/>
    <x v="210"/>
    <x v="194"/>
    <x v="0"/>
    <x v="13"/>
    <x v="2"/>
    <x v="322"/>
    <x v="506"/>
    <x v="30"/>
    <x v="59"/>
    <x v="8"/>
    <x v="5"/>
    <x v="3993"/>
    <x v="17"/>
  </r>
  <r>
    <x v="1"/>
    <x v="9"/>
    <x v="1"/>
    <x v="4"/>
    <x v="46"/>
    <x v="455"/>
    <x v="448"/>
    <x v="199"/>
    <x v="10"/>
    <x v="2"/>
    <x v="1"/>
    <x v="8"/>
    <x v="28"/>
    <x v="373"/>
    <x v="23"/>
    <x v="209"/>
    <x v="0"/>
    <x v="16"/>
    <x v="2"/>
    <x v="867"/>
    <x v="870"/>
    <x v="10"/>
    <x v="67"/>
    <x v="1"/>
    <x v="6"/>
    <x v="596"/>
    <x v="5"/>
  </r>
  <r>
    <x v="1"/>
    <x v="9"/>
    <x v="0"/>
    <x v="0"/>
    <x v="24"/>
    <x v="456"/>
    <x v="449"/>
    <x v="257"/>
    <x v="10"/>
    <x v="2"/>
    <x v="1"/>
    <x v="8"/>
    <x v="27"/>
    <x v="341"/>
    <x v="23"/>
    <x v="209"/>
    <x v="0"/>
    <x v="16"/>
    <x v="2"/>
    <x v="935"/>
    <x v="221"/>
    <x v="24"/>
    <x v="70"/>
    <x v="1"/>
    <x v="5"/>
    <x v="597"/>
    <x v="1"/>
  </r>
  <r>
    <x v="1"/>
    <x v="9"/>
    <x v="1"/>
    <x v="0"/>
    <x v="24"/>
    <x v="457"/>
    <x v="450"/>
    <x v="18"/>
    <x v="10"/>
    <x v="2"/>
    <x v="1"/>
    <x v="8"/>
    <x v="28"/>
    <x v="458"/>
    <x v="210"/>
    <x v="21"/>
    <x v="0"/>
    <x v="16"/>
    <x v="2"/>
    <x v="739"/>
    <x v="118"/>
    <x v="34"/>
    <x v="72"/>
    <x v="1"/>
    <x v="6"/>
    <x v="598"/>
    <x v="1"/>
  </r>
  <r>
    <x v="1"/>
    <x v="5"/>
    <x v="0"/>
    <x v="8"/>
    <x v="404"/>
    <x v="458"/>
    <x v="451"/>
    <x v="68"/>
    <x v="10"/>
    <x v="2"/>
    <x v="1"/>
    <x v="4"/>
    <x v="33"/>
    <x v="320"/>
    <x v="210"/>
    <x v="197"/>
    <x v="0"/>
    <x v="13"/>
    <x v="2"/>
    <x v="322"/>
    <x v="725"/>
    <x v="30"/>
    <x v="59"/>
    <x v="8"/>
    <x v="5"/>
    <x v="3994"/>
    <x v="17"/>
  </r>
  <r>
    <x v="1"/>
    <x v="5"/>
    <x v="0"/>
    <x v="8"/>
    <x v="404"/>
    <x v="459"/>
    <x v="452"/>
    <x v="179"/>
    <x v="10"/>
    <x v="2"/>
    <x v="1"/>
    <x v="4"/>
    <x v="33"/>
    <x v="320"/>
    <x v="210"/>
    <x v="197"/>
    <x v="0"/>
    <x v="13"/>
    <x v="2"/>
    <x v="324"/>
    <x v="695"/>
    <x v="30"/>
    <x v="59"/>
    <x v="8"/>
    <x v="5"/>
    <x v="3995"/>
    <x v="17"/>
  </r>
  <r>
    <x v="1"/>
    <x v="5"/>
    <x v="0"/>
    <x v="9"/>
    <x v="396"/>
    <x v="460"/>
    <x v="453"/>
    <x v="179"/>
    <x v="10"/>
    <x v="2"/>
    <x v="1"/>
    <x v="4"/>
    <x v="33"/>
    <x v="317"/>
    <x v="210"/>
    <x v="194"/>
    <x v="0"/>
    <x v="13"/>
    <x v="2"/>
    <x v="385"/>
    <x v="695"/>
    <x v="30"/>
    <x v="59"/>
    <x v="8"/>
    <x v="5"/>
    <x v="3996"/>
    <x v="27"/>
  </r>
  <r>
    <x v="1"/>
    <x v="9"/>
    <x v="1"/>
    <x v="8"/>
    <x v="137"/>
    <x v="461"/>
    <x v="454"/>
    <x v="257"/>
    <x v="10"/>
    <x v="2"/>
    <x v="1"/>
    <x v="8"/>
    <x v="28"/>
    <x v="450"/>
    <x v="210"/>
    <x v="21"/>
    <x v="0"/>
    <x v="16"/>
    <x v="2"/>
    <x v="1004"/>
    <x v="500"/>
    <x v="47"/>
    <x v="56"/>
    <x v="1"/>
    <x v="6"/>
    <x v="599"/>
    <x v="17"/>
  </r>
  <r>
    <x v="1"/>
    <x v="9"/>
    <x v="1"/>
    <x v="22"/>
    <x v="339"/>
    <x v="462"/>
    <x v="455"/>
    <x v="94"/>
    <x v="10"/>
    <x v="2"/>
    <x v="1"/>
    <x v="8"/>
    <x v="28"/>
    <x v="394"/>
    <x v="210"/>
    <x v="21"/>
    <x v="0"/>
    <x v="16"/>
    <x v="2"/>
    <x v="905"/>
    <x v="312"/>
    <x v="53"/>
    <x v="31"/>
    <x v="1"/>
    <x v="6"/>
    <x v="600"/>
    <x v="78"/>
  </r>
  <r>
    <x v="1"/>
    <x v="9"/>
    <x v="1"/>
    <x v="2"/>
    <x v="37"/>
    <x v="463"/>
    <x v="456"/>
    <x v="98"/>
    <x v="10"/>
    <x v="2"/>
    <x v="1"/>
    <x v="8"/>
    <x v="29"/>
    <x v="465"/>
    <x v="23"/>
    <x v="209"/>
    <x v="0"/>
    <x v="16"/>
    <x v="2"/>
    <x v="915"/>
    <x v="692"/>
    <x v="74"/>
    <x v="52"/>
    <x v="1"/>
    <x v="6"/>
    <x v="601"/>
    <x v="6"/>
  </r>
  <r>
    <x v="1"/>
    <x v="5"/>
    <x v="0"/>
    <x v="8"/>
    <x v="379"/>
    <x v="464"/>
    <x v="457"/>
    <x v="34"/>
    <x v="10"/>
    <x v="2"/>
    <x v="1"/>
    <x v="4"/>
    <x v="33"/>
    <x v="320"/>
    <x v="156"/>
    <x v="209"/>
    <x v="0"/>
    <x v="13"/>
    <x v="2"/>
    <x v="324"/>
    <x v="186"/>
    <x v="30"/>
    <x v="59"/>
    <x v="8"/>
    <x v="5"/>
    <x v="3997"/>
    <x v="17"/>
  </r>
  <r>
    <x v="1"/>
    <x v="5"/>
    <x v="0"/>
    <x v="17"/>
    <x v="415"/>
    <x v="465"/>
    <x v="458"/>
    <x v="75"/>
    <x v="10"/>
    <x v="2"/>
    <x v="1"/>
    <x v="4"/>
    <x v="33"/>
    <x v="322"/>
    <x v="156"/>
    <x v="209"/>
    <x v="0"/>
    <x v="13"/>
    <x v="2"/>
    <x v="495"/>
    <x v="630"/>
    <x v="30"/>
    <x v="59"/>
    <x v="8"/>
    <x v="5"/>
    <x v="3998"/>
    <x v="49"/>
  </r>
  <r>
    <x v="1"/>
    <x v="9"/>
    <x v="1"/>
    <x v="8"/>
    <x v="137"/>
    <x v="466"/>
    <x v="459"/>
    <x v="66"/>
    <x v="10"/>
    <x v="2"/>
    <x v="1"/>
    <x v="8"/>
    <x v="28"/>
    <x v="397"/>
    <x v="23"/>
    <x v="209"/>
    <x v="0"/>
    <x v="16"/>
    <x v="2"/>
    <x v="1010"/>
    <x v="398"/>
    <x v="53"/>
    <x v="57"/>
    <x v="1"/>
    <x v="6"/>
    <x v="602"/>
    <x v="13"/>
  </r>
  <r>
    <x v="1"/>
    <x v="9"/>
    <x v="1"/>
    <x v="0"/>
    <x v="24"/>
    <x v="467"/>
    <x v="460"/>
    <x v="54"/>
    <x v="10"/>
    <x v="2"/>
    <x v="1"/>
    <x v="8"/>
    <x v="28"/>
    <x v="391"/>
    <x v="210"/>
    <x v="21"/>
    <x v="0"/>
    <x v="16"/>
    <x v="2"/>
    <x v="773"/>
    <x v="219"/>
    <x v="53"/>
    <x v="73"/>
    <x v="1"/>
    <x v="6"/>
    <x v="603"/>
    <x v="1"/>
  </r>
  <r>
    <x v="1"/>
    <x v="5"/>
    <x v="0"/>
    <x v="8"/>
    <x v="394"/>
    <x v="468"/>
    <x v="461"/>
    <x v="97"/>
    <x v="10"/>
    <x v="2"/>
    <x v="1"/>
    <x v="4"/>
    <x v="33"/>
    <x v="320"/>
    <x v="195"/>
    <x v="209"/>
    <x v="0"/>
    <x v="13"/>
    <x v="2"/>
    <x v="324"/>
    <x v="819"/>
    <x v="30"/>
    <x v="59"/>
    <x v="8"/>
    <x v="5"/>
    <x v="3999"/>
    <x v="17"/>
  </r>
  <r>
    <x v="0"/>
    <x v="4"/>
    <x v="0"/>
    <x v="0"/>
    <x v="9"/>
    <x v="469"/>
    <x v="462"/>
    <x v="140"/>
    <x v="10"/>
    <x v="2"/>
    <x v="1"/>
    <x v="3"/>
    <x v="12"/>
    <x v="41"/>
    <x v="210"/>
    <x v="9"/>
    <x v="0"/>
    <x v="9"/>
    <x v="2"/>
    <x v="1220"/>
    <x v="20"/>
    <x v="7"/>
    <x v="28"/>
    <x v="2"/>
    <x v="4"/>
    <x v="3636"/>
    <x v="82"/>
  </r>
  <r>
    <x v="0"/>
    <x v="4"/>
    <x v="0"/>
    <x v="0"/>
    <x v="9"/>
    <x v="470"/>
    <x v="463"/>
    <x v="129"/>
    <x v="10"/>
    <x v="2"/>
    <x v="1"/>
    <x v="3"/>
    <x v="12"/>
    <x v="41"/>
    <x v="210"/>
    <x v="9"/>
    <x v="0"/>
    <x v="9"/>
    <x v="2"/>
    <x v="1220"/>
    <x v="77"/>
    <x v="7"/>
    <x v="28"/>
    <x v="2"/>
    <x v="4"/>
    <x v="3637"/>
    <x v="82"/>
  </r>
  <r>
    <x v="1"/>
    <x v="9"/>
    <x v="0"/>
    <x v="0"/>
    <x v="24"/>
    <x v="471"/>
    <x v="464"/>
    <x v="160"/>
    <x v="10"/>
    <x v="2"/>
    <x v="1"/>
    <x v="8"/>
    <x v="27"/>
    <x v="346"/>
    <x v="23"/>
    <x v="209"/>
    <x v="0"/>
    <x v="16"/>
    <x v="2"/>
    <x v="846"/>
    <x v="410"/>
    <x v="41"/>
    <x v="29"/>
    <x v="1"/>
    <x v="5"/>
    <x v="604"/>
    <x v="0"/>
  </r>
  <r>
    <x v="1"/>
    <x v="9"/>
    <x v="0"/>
    <x v="0"/>
    <x v="24"/>
    <x v="472"/>
    <x v="465"/>
    <x v="257"/>
    <x v="10"/>
    <x v="2"/>
    <x v="1"/>
    <x v="8"/>
    <x v="27"/>
    <x v="341"/>
    <x v="23"/>
    <x v="209"/>
    <x v="0"/>
    <x v="16"/>
    <x v="2"/>
    <x v="935"/>
    <x v="221"/>
    <x v="24"/>
    <x v="70"/>
    <x v="1"/>
    <x v="5"/>
    <x v="605"/>
    <x v="1"/>
  </r>
  <r>
    <x v="1"/>
    <x v="9"/>
    <x v="0"/>
    <x v="0"/>
    <x v="24"/>
    <x v="473"/>
    <x v="466"/>
    <x v="194"/>
    <x v="10"/>
    <x v="2"/>
    <x v="1"/>
    <x v="8"/>
    <x v="27"/>
    <x v="350"/>
    <x v="23"/>
    <x v="209"/>
    <x v="0"/>
    <x v="16"/>
    <x v="2"/>
    <x v="861"/>
    <x v="764"/>
    <x v="38"/>
    <x v="71"/>
    <x v="1"/>
    <x v="5"/>
    <x v="606"/>
    <x v="1"/>
  </r>
  <r>
    <x v="1"/>
    <x v="9"/>
    <x v="1"/>
    <x v="0"/>
    <x v="24"/>
    <x v="474"/>
    <x v="467"/>
    <x v="18"/>
    <x v="10"/>
    <x v="2"/>
    <x v="1"/>
    <x v="8"/>
    <x v="28"/>
    <x v="388"/>
    <x v="23"/>
    <x v="209"/>
    <x v="0"/>
    <x v="16"/>
    <x v="2"/>
    <x v="739"/>
    <x v="118"/>
    <x v="61"/>
    <x v="69"/>
    <x v="1"/>
    <x v="6"/>
    <x v="607"/>
    <x v="1"/>
  </r>
  <r>
    <x v="1"/>
    <x v="9"/>
    <x v="1"/>
    <x v="4"/>
    <x v="46"/>
    <x v="475"/>
    <x v="468"/>
    <x v="160"/>
    <x v="10"/>
    <x v="2"/>
    <x v="1"/>
    <x v="8"/>
    <x v="28"/>
    <x v="371"/>
    <x v="23"/>
    <x v="209"/>
    <x v="0"/>
    <x v="16"/>
    <x v="2"/>
    <x v="986"/>
    <x v="932"/>
    <x v="10"/>
    <x v="67"/>
    <x v="1"/>
    <x v="6"/>
    <x v="608"/>
    <x v="19"/>
  </r>
  <r>
    <x v="1"/>
    <x v="9"/>
    <x v="0"/>
    <x v="0"/>
    <x v="24"/>
    <x v="476"/>
    <x v="469"/>
    <x v="34"/>
    <x v="10"/>
    <x v="2"/>
    <x v="1"/>
    <x v="8"/>
    <x v="27"/>
    <x v="336"/>
    <x v="210"/>
    <x v="21"/>
    <x v="0"/>
    <x v="16"/>
    <x v="2"/>
    <x v="883"/>
    <x v="997"/>
    <x v="24"/>
    <x v="70"/>
    <x v="1"/>
    <x v="5"/>
    <x v="609"/>
    <x v="1"/>
  </r>
  <r>
    <x v="1"/>
    <x v="9"/>
    <x v="1"/>
    <x v="0"/>
    <x v="24"/>
    <x v="477"/>
    <x v="470"/>
    <x v="187"/>
    <x v="10"/>
    <x v="2"/>
    <x v="1"/>
    <x v="8"/>
    <x v="28"/>
    <x v="391"/>
    <x v="210"/>
    <x v="21"/>
    <x v="0"/>
    <x v="16"/>
    <x v="2"/>
    <x v="773"/>
    <x v="557"/>
    <x v="53"/>
    <x v="73"/>
    <x v="1"/>
    <x v="6"/>
    <x v="610"/>
    <x v="1"/>
  </r>
  <r>
    <x v="1"/>
    <x v="9"/>
    <x v="1"/>
    <x v="0"/>
    <x v="24"/>
    <x v="478"/>
    <x v="471"/>
    <x v="12"/>
    <x v="10"/>
    <x v="2"/>
    <x v="1"/>
    <x v="8"/>
    <x v="28"/>
    <x v="391"/>
    <x v="23"/>
    <x v="209"/>
    <x v="0"/>
    <x v="16"/>
    <x v="2"/>
    <x v="772"/>
    <x v="143"/>
    <x v="53"/>
    <x v="73"/>
    <x v="1"/>
    <x v="6"/>
    <x v="611"/>
    <x v="1"/>
  </r>
  <r>
    <x v="1"/>
    <x v="5"/>
    <x v="0"/>
    <x v="8"/>
    <x v="379"/>
    <x v="479"/>
    <x v="472"/>
    <x v="188"/>
    <x v="10"/>
    <x v="2"/>
    <x v="1"/>
    <x v="4"/>
    <x v="33"/>
    <x v="320"/>
    <x v="156"/>
    <x v="209"/>
    <x v="0"/>
    <x v="13"/>
    <x v="2"/>
    <x v="322"/>
    <x v="702"/>
    <x v="30"/>
    <x v="59"/>
    <x v="8"/>
    <x v="5"/>
    <x v="4000"/>
    <x v="17"/>
  </r>
  <r>
    <x v="0"/>
    <x v="4"/>
    <x v="0"/>
    <x v="0"/>
    <x v="19"/>
    <x v="480"/>
    <x v="473"/>
    <x v="3"/>
    <x v="10"/>
    <x v="2"/>
    <x v="1"/>
    <x v="3"/>
    <x v="12"/>
    <x v="41"/>
    <x v="210"/>
    <x v="17"/>
    <x v="0"/>
    <x v="9"/>
    <x v="2"/>
    <x v="1222"/>
    <x v="730"/>
    <x v="7"/>
    <x v="28"/>
    <x v="2"/>
    <x v="4"/>
    <x v="3638"/>
    <x v="82"/>
  </r>
  <r>
    <x v="0"/>
    <x v="4"/>
    <x v="0"/>
    <x v="0"/>
    <x v="19"/>
    <x v="481"/>
    <x v="474"/>
    <x v="149"/>
    <x v="10"/>
    <x v="2"/>
    <x v="1"/>
    <x v="3"/>
    <x v="12"/>
    <x v="41"/>
    <x v="19"/>
    <x v="209"/>
    <x v="0"/>
    <x v="9"/>
    <x v="2"/>
    <x v="1222"/>
    <x v="750"/>
    <x v="7"/>
    <x v="28"/>
    <x v="2"/>
    <x v="4"/>
    <x v="3639"/>
    <x v="82"/>
  </r>
  <r>
    <x v="1"/>
    <x v="5"/>
    <x v="0"/>
    <x v="18"/>
    <x v="401"/>
    <x v="482"/>
    <x v="475"/>
    <x v="6"/>
    <x v="10"/>
    <x v="2"/>
    <x v="1"/>
    <x v="4"/>
    <x v="33"/>
    <x v="319"/>
    <x v="110"/>
    <x v="209"/>
    <x v="0"/>
    <x v="13"/>
    <x v="2"/>
    <x v="400"/>
    <x v="110"/>
    <x v="30"/>
    <x v="59"/>
    <x v="8"/>
    <x v="5"/>
    <x v="4001"/>
    <x v="8"/>
  </r>
  <r>
    <x v="1"/>
    <x v="5"/>
    <x v="1"/>
    <x v="0"/>
    <x v="327"/>
    <x v="483"/>
    <x v="476"/>
    <x v="26"/>
    <x v="10"/>
    <x v="2"/>
    <x v="1"/>
    <x v="4"/>
    <x v="34"/>
    <x v="231"/>
    <x v="210"/>
    <x v="194"/>
    <x v="0"/>
    <x v="13"/>
    <x v="2"/>
    <x v="346"/>
    <x v="193"/>
    <x v="71"/>
    <x v="12"/>
    <x v="6"/>
    <x v="5"/>
    <x v="1172"/>
    <x v="1"/>
  </r>
  <r>
    <x v="1"/>
    <x v="5"/>
    <x v="1"/>
    <x v="0"/>
    <x v="327"/>
    <x v="484"/>
    <x v="477"/>
    <x v="26"/>
    <x v="10"/>
    <x v="2"/>
    <x v="1"/>
    <x v="4"/>
    <x v="34"/>
    <x v="231"/>
    <x v="210"/>
    <x v="194"/>
    <x v="0"/>
    <x v="13"/>
    <x v="2"/>
    <x v="348"/>
    <x v="193"/>
    <x v="71"/>
    <x v="12"/>
    <x v="6"/>
    <x v="5"/>
    <x v="1171"/>
    <x v="1"/>
  </r>
  <r>
    <x v="0"/>
    <x v="4"/>
    <x v="0"/>
    <x v="0"/>
    <x v="9"/>
    <x v="485"/>
    <x v="478"/>
    <x v="111"/>
    <x v="10"/>
    <x v="2"/>
    <x v="1"/>
    <x v="3"/>
    <x v="1"/>
    <x v="4"/>
    <x v="210"/>
    <x v="9"/>
    <x v="0"/>
    <x v="9"/>
    <x v="2"/>
    <x v="1185"/>
    <x v="58"/>
    <x v="7"/>
    <x v="28"/>
    <x v="2"/>
    <x v="4"/>
    <x v="3640"/>
    <x v="82"/>
  </r>
  <r>
    <x v="0"/>
    <x v="4"/>
    <x v="0"/>
    <x v="0"/>
    <x v="19"/>
    <x v="486"/>
    <x v="479"/>
    <x v="149"/>
    <x v="10"/>
    <x v="2"/>
    <x v="1"/>
    <x v="3"/>
    <x v="12"/>
    <x v="41"/>
    <x v="19"/>
    <x v="209"/>
    <x v="0"/>
    <x v="9"/>
    <x v="2"/>
    <x v="1220"/>
    <x v="750"/>
    <x v="7"/>
    <x v="28"/>
    <x v="2"/>
    <x v="4"/>
    <x v="3641"/>
    <x v="82"/>
  </r>
  <r>
    <x v="1"/>
    <x v="9"/>
    <x v="1"/>
    <x v="0"/>
    <x v="24"/>
    <x v="487"/>
    <x v="480"/>
    <x v="187"/>
    <x v="10"/>
    <x v="2"/>
    <x v="1"/>
    <x v="8"/>
    <x v="28"/>
    <x v="433"/>
    <x v="210"/>
    <x v="21"/>
    <x v="0"/>
    <x v="16"/>
    <x v="2"/>
    <x v="863"/>
    <x v="642"/>
    <x v="38"/>
    <x v="71"/>
    <x v="1"/>
    <x v="6"/>
    <x v="612"/>
    <x v="1"/>
  </r>
  <r>
    <x v="1"/>
    <x v="5"/>
    <x v="0"/>
    <x v="9"/>
    <x v="381"/>
    <x v="488"/>
    <x v="481"/>
    <x v="97"/>
    <x v="10"/>
    <x v="2"/>
    <x v="1"/>
    <x v="4"/>
    <x v="33"/>
    <x v="317"/>
    <x v="156"/>
    <x v="209"/>
    <x v="0"/>
    <x v="13"/>
    <x v="2"/>
    <x v="380"/>
    <x v="819"/>
    <x v="30"/>
    <x v="59"/>
    <x v="8"/>
    <x v="5"/>
    <x v="4002"/>
    <x v="27"/>
  </r>
  <r>
    <x v="1"/>
    <x v="5"/>
    <x v="1"/>
    <x v="0"/>
    <x v="327"/>
    <x v="489"/>
    <x v="482"/>
    <x v="26"/>
    <x v="10"/>
    <x v="2"/>
    <x v="1"/>
    <x v="4"/>
    <x v="34"/>
    <x v="229"/>
    <x v="195"/>
    <x v="209"/>
    <x v="0"/>
    <x v="13"/>
    <x v="2"/>
    <x v="289"/>
    <x v="193"/>
    <x v="88"/>
    <x v="9"/>
    <x v="6"/>
    <x v="5"/>
    <x v="1173"/>
    <x v="1"/>
  </r>
  <r>
    <x v="1"/>
    <x v="9"/>
    <x v="1"/>
    <x v="0"/>
    <x v="24"/>
    <x v="491"/>
    <x v="483"/>
    <x v="187"/>
    <x v="10"/>
    <x v="2"/>
    <x v="1"/>
    <x v="8"/>
    <x v="28"/>
    <x v="433"/>
    <x v="23"/>
    <x v="209"/>
    <x v="0"/>
    <x v="16"/>
    <x v="2"/>
    <x v="862"/>
    <x v="252"/>
    <x v="38"/>
    <x v="71"/>
    <x v="1"/>
    <x v="6"/>
    <x v="613"/>
    <x v="1"/>
  </r>
  <r>
    <x v="1"/>
    <x v="5"/>
    <x v="1"/>
    <x v="0"/>
    <x v="327"/>
    <x v="490"/>
    <x v="483"/>
    <x v="26"/>
    <x v="10"/>
    <x v="2"/>
    <x v="1"/>
    <x v="4"/>
    <x v="34"/>
    <x v="229"/>
    <x v="195"/>
    <x v="209"/>
    <x v="0"/>
    <x v="13"/>
    <x v="2"/>
    <x v="288"/>
    <x v="193"/>
    <x v="88"/>
    <x v="9"/>
    <x v="6"/>
    <x v="5"/>
    <x v="1174"/>
    <x v="1"/>
  </r>
  <r>
    <x v="1"/>
    <x v="5"/>
    <x v="1"/>
    <x v="0"/>
    <x v="327"/>
    <x v="492"/>
    <x v="484"/>
    <x v="157"/>
    <x v="10"/>
    <x v="2"/>
    <x v="1"/>
    <x v="4"/>
    <x v="34"/>
    <x v="231"/>
    <x v="195"/>
    <x v="209"/>
    <x v="0"/>
    <x v="13"/>
    <x v="2"/>
    <x v="343"/>
    <x v="848"/>
    <x v="71"/>
    <x v="12"/>
    <x v="6"/>
    <x v="5"/>
    <x v="1175"/>
    <x v="1"/>
  </r>
  <r>
    <x v="1"/>
    <x v="9"/>
    <x v="1"/>
    <x v="0"/>
    <x v="24"/>
    <x v="493"/>
    <x v="485"/>
    <x v="187"/>
    <x v="10"/>
    <x v="2"/>
    <x v="1"/>
    <x v="8"/>
    <x v="28"/>
    <x v="433"/>
    <x v="23"/>
    <x v="209"/>
    <x v="0"/>
    <x v="16"/>
    <x v="2"/>
    <x v="861"/>
    <x v="252"/>
    <x v="38"/>
    <x v="71"/>
    <x v="1"/>
    <x v="6"/>
    <x v="614"/>
    <x v="1"/>
  </r>
  <r>
    <x v="0"/>
    <x v="4"/>
    <x v="0"/>
    <x v="0"/>
    <x v="1"/>
    <x v="494"/>
    <x v="486"/>
    <x v="202"/>
    <x v="10"/>
    <x v="2"/>
    <x v="1"/>
    <x v="3"/>
    <x v="1"/>
    <x v="4"/>
    <x v="1"/>
    <x v="209"/>
    <x v="0"/>
    <x v="9"/>
    <x v="2"/>
    <x v="1182"/>
    <x v="634"/>
    <x v="7"/>
    <x v="28"/>
    <x v="2"/>
    <x v="4"/>
    <x v="3642"/>
    <x v="82"/>
  </r>
  <r>
    <x v="1"/>
    <x v="5"/>
    <x v="1"/>
    <x v="0"/>
    <x v="327"/>
    <x v="495"/>
    <x v="487"/>
    <x v="26"/>
    <x v="10"/>
    <x v="2"/>
    <x v="1"/>
    <x v="4"/>
    <x v="34"/>
    <x v="229"/>
    <x v="195"/>
    <x v="209"/>
    <x v="0"/>
    <x v="13"/>
    <x v="2"/>
    <x v="286"/>
    <x v="193"/>
    <x v="88"/>
    <x v="9"/>
    <x v="6"/>
    <x v="5"/>
    <x v="1176"/>
    <x v="1"/>
  </r>
  <r>
    <x v="1"/>
    <x v="5"/>
    <x v="1"/>
    <x v="0"/>
    <x v="327"/>
    <x v="496"/>
    <x v="488"/>
    <x v="26"/>
    <x v="10"/>
    <x v="2"/>
    <x v="1"/>
    <x v="4"/>
    <x v="34"/>
    <x v="231"/>
    <x v="210"/>
    <x v="194"/>
    <x v="0"/>
    <x v="13"/>
    <x v="2"/>
    <x v="345"/>
    <x v="193"/>
    <x v="71"/>
    <x v="12"/>
    <x v="6"/>
    <x v="5"/>
    <x v="1177"/>
    <x v="1"/>
  </r>
  <r>
    <x v="1"/>
    <x v="5"/>
    <x v="1"/>
    <x v="0"/>
    <x v="260"/>
    <x v="497"/>
    <x v="489"/>
    <x v="26"/>
    <x v="10"/>
    <x v="2"/>
    <x v="1"/>
    <x v="4"/>
    <x v="34"/>
    <x v="233"/>
    <x v="210"/>
    <x v="156"/>
    <x v="0"/>
    <x v="13"/>
    <x v="2"/>
    <x v="255"/>
    <x v="193"/>
    <x v="88"/>
    <x v="9"/>
    <x v="6"/>
    <x v="5"/>
    <x v="1178"/>
    <x v="1"/>
  </r>
  <r>
    <x v="1"/>
    <x v="5"/>
    <x v="1"/>
    <x v="0"/>
    <x v="260"/>
    <x v="498"/>
    <x v="490"/>
    <x v="26"/>
    <x v="10"/>
    <x v="2"/>
    <x v="1"/>
    <x v="4"/>
    <x v="34"/>
    <x v="231"/>
    <x v="156"/>
    <x v="209"/>
    <x v="0"/>
    <x v="13"/>
    <x v="2"/>
    <x v="343"/>
    <x v="193"/>
    <x v="71"/>
    <x v="12"/>
    <x v="6"/>
    <x v="5"/>
    <x v="1179"/>
    <x v="1"/>
  </r>
  <r>
    <x v="1"/>
    <x v="9"/>
    <x v="0"/>
    <x v="0"/>
    <x v="24"/>
    <x v="499"/>
    <x v="491"/>
    <x v="199"/>
    <x v="10"/>
    <x v="2"/>
    <x v="1"/>
    <x v="8"/>
    <x v="27"/>
    <x v="341"/>
    <x v="210"/>
    <x v="21"/>
    <x v="0"/>
    <x v="16"/>
    <x v="2"/>
    <x v="935"/>
    <x v="225"/>
    <x v="24"/>
    <x v="70"/>
    <x v="1"/>
    <x v="5"/>
    <x v="615"/>
    <x v="1"/>
  </r>
  <r>
    <x v="1"/>
    <x v="5"/>
    <x v="0"/>
    <x v="18"/>
    <x v="416"/>
    <x v="500"/>
    <x v="492"/>
    <x v="27"/>
    <x v="10"/>
    <x v="2"/>
    <x v="1"/>
    <x v="4"/>
    <x v="33"/>
    <x v="319"/>
    <x v="210"/>
    <x v="156"/>
    <x v="0"/>
    <x v="13"/>
    <x v="2"/>
    <x v="401"/>
    <x v="145"/>
    <x v="30"/>
    <x v="59"/>
    <x v="8"/>
    <x v="5"/>
    <x v="4003"/>
    <x v="8"/>
  </r>
  <r>
    <x v="1"/>
    <x v="9"/>
    <x v="0"/>
    <x v="0"/>
    <x v="24"/>
    <x v="501"/>
    <x v="493"/>
    <x v="199"/>
    <x v="10"/>
    <x v="2"/>
    <x v="1"/>
    <x v="8"/>
    <x v="27"/>
    <x v="341"/>
    <x v="210"/>
    <x v="21"/>
    <x v="0"/>
    <x v="16"/>
    <x v="2"/>
    <x v="936"/>
    <x v="225"/>
    <x v="24"/>
    <x v="70"/>
    <x v="1"/>
    <x v="5"/>
    <x v="616"/>
    <x v="1"/>
  </r>
  <r>
    <x v="1"/>
    <x v="5"/>
    <x v="0"/>
    <x v="9"/>
    <x v="396"/>
    <x v="502"/>
    <x v="494"/>
    <x v="239"/>
    <x v="10"/>
    <x v="2"/>
    <x v="1"/>
    <x v="4"/>
    <x v="33"/>
    <x v="317"/>
    <x v="195"/>
    <x v="209"/>
    <x v="0"/>
    <x v="13"/>
    <x v="2"/>
    <x v="377"/>
    <x v="487"/>
    <x v="30"/>
    <x v="59"/>
    <x v="8"/>
    <x v="5"/>
    <x v="4004"/>
    <x v="27"/>
  </r>
  <r>
    <x v="0"/>
    <x v="4"/>
    <x v="0"/>
    <x v="0"/>
    <x v="19"/>
    <x v="503"/>
    <x v="495"/>
    <x v="101"/>
    <x v="10"/>
    <x v="2"/>
    <x v="1"/>
    <x v="3"/>
    <x v="12"/>
    <x v="41"/>
    <x v="210"/>
    <x v="17"/>
    <x v="0"/>
    <x v="9"/>
    <x v="2"/>
    <x v="1222"/>
    <x v="883"/>
    <x v="7"/>
    <x v="28"/>
    <x v="2"/>
    <x v="4"/>
    <x v="3643"/>
    <x v="82"/>
  </r>
  <r>
    <x v="0"/>
    <x v="4"/>
    <x v="0"/>
    <x v="0"/>
    <x v="19"/>
    <x v="504"/>
    <x v="496"/>
    <x v="198"/>
    <x v="10"/>
    <x v="2"/>
    <x v="1"/>
    <x v="3"/>
    <x v="12"/>
    <x v="41"/>
    <x v="19"/>
    <x v="209"/>
    <x v="0"/>
    <x v="9"/>
    <x v="2"/>
    <x v="1220"/>
    <x v="139"/>
    <x v="7"/>
    <x v="28"/>
    <x v="2"/>
    <x v="4"/>
    <x v="3644"/>
    <x v="82"/>
  </r>
  <r>
    <x v="1"/>
    <x v="5"/>
    <x v="1"/>
    <x v="0"/>
    <x v="327"/>
    <x v="505"/>
    <x v="497"/>
    <x v="26"/>
    <x v="10"/>
    <x v="2"/>
    <x v="1"/>
    <x v="4"/>
    <x v="34"/>
    <x v="231"/>
    <x v="210"/>
    <x v="194"/>
    <x v="0"/>
    <x v="13"/>
    <x v="2"/>
    <x v="340"/>
    <x v="193"/>
    <x v="71"/>
    <x v="12"/>
    <x v="6"/>
    <x v="5"/>
    <x v="1180"/>
    <x v="1"/>
  </r>
  <r>
    <x v="1"/>
    <x v="5"/>
    <x v="1"/>
    <x v="0"/>
    <x v="327"/>
    <x v="506"/>
    <x v="498"/>
    <x v="26"/>
    <x v="10"/>
    <x v="2"/>
    <x v="1"/>
    <x v="4"/>
    <x v="34"/>
    <x v="229"/>
    <x v="195"/>
    <x v="209"/>
    <x v="0"/>
    <x v="13"/>
    <x v="2"/>
    <x v="285"/>
    <x v="193"/>
    <x v="88"/>
    <x v="9"/>
    <x v="6"/>
    <x v="5"/>
    <x v="1181"/>
    <x v="1"/>
  </r>
  <r>
    <x v="0"/>
    <x v="4"/>
    <x v="0"/>
    <x v="0"/>
    <x v="9"/>
    <x v="507"/>
    <x v="499"/>
    <x v="145"/>
    <x v="10"/>
    <x v="2"/>
    <x v="1"/>
    <x v="3"/>
    <x v="15"/>
    <x v="47"/>
    <x v="9"/>
    <x v="209"/>
    <x v="0"/>
    <x v="9"/>
    <x v="2"/>
    <x v="1146"/>
    <x v="15"/>
    <x v="32"/>
    <x v="28"/>
    <x v="2"/>
    <x v="4"/>
    <x v="3645"/>
    <x v="82"/>
  </r>
  <r>
    <x v="1"/>
    <x v="9"/>
    <x v="1"/>
    <x v="8"/>
    <x v="137"/>
    <x v="508"/>
    <x v="500"/>
    <x v="78"/>
    <x v="9"/>
    <x v="0"/>
    <x v="1"/>
    <x v="8"/>
    <x v="28"/>
    <x v="439"/>
    <x v="210"/>
    <x v="21"/>
    <x v="0"/>
    <x v="16"/>
    <x v="2"/>
    <x v="967"/>
    <x v="748"/>
    <x v="38"/>
    <x v="55"/>
    <x v="1"/>
    <x v="6"/>
    <x v="617"/>
    <x v="12"/>
  </r>
  <r>
    <x v="0"/>
    <x v="4"/>
    <x v="0"/>
    <x v="0"/>
    <x v="9"/>
    <x v="509"/>
    <x v="501"/>
    <x v="140"/>
    <x v="10"/>
    <x v="2"/>
    <x v="1"/>
    <x v="3"/>
    <x v="12"/>
    <x v="41"/>
    <x v="9"/>
    <x v="209"/>
    <x v="0"/>
    <x v="9"/>
    <x v="2"/>
    <x v="1218"/>
    <x v="20"/>
    <x v="7"/>
    <x v="28"/>
    <x v="2"/>
    <x v="4"/>
    <x v="3646"/>
    <x v="82"/>
  </r>
  <r>
    <x v="0"/>
    <x v="4"/>
    <x v="0"/>
    <x v="0"/>
    <x v="9"/>
    <x v="510"/>
    <x v="502"/>
    <x v="154"/>
    <x v="10"/>
    <x v="2"/>
    <x v="1"/>
    <x v="3"/>
    <x v="1"/>
    <x v="4"/>
    <x v="9"/>
    <x v="209"/>
    <x v="0"/>
    <x v="9"/>
    <x v="2"/>
    <x v="1182"/>
    <x v="50"/>
    <x v="7"/>
    <x v="28"/>
    <x v="2"/>
    <x v="4"/>
    <x v="3647"/>
    <x v="82"/>
  </r>
  <r>
    <x v="0"/>
    <x v="4"/>
    <x v="0"/>
    <x v="0"/>
    <x v="9"/>
    <x v="511"/>
    <x v="503"/>
    <x v="101"/>
    <x v="10"/>
    <x v="2"/>
    <x v="1"/>
    <x v="3"/>
    <x v="12"/>
    <x v="41"/>
    <x v="9"/>
    <x v="209"/>
    <x v="0"/>
    <x v="9"/>
    <x v="2"/>
    <x v="1218"/>
    <x v="257"/>
    <x v="7"/>
    <x v="28"/>
    <x v="2"/>
    <x v="4"/>
    <x v="3648"/>
    <x v="82"/>
  </r>
  <r>
    <x v="0"/>
    <x v="4"/>
    <x v="0"/>
    <x v="0"/>
    <x v="7"/>
    <x v="512"/>
    <x v="504"/>
    <x v="101"/>
    <x v="10"/>
    <x v="2"/>
    <x v="1"/>
    <x v="3"/>
    <x v="1"/>
    <x v="4"/>
    <x v="7"/>
    <x v="209"/>
    <x v="0"/>
    <x v="9"/>
    <x v="2"/>
    <x v="1182"/>
    <x v="883"/>
    <x v="7"/>
    <x v="28"/>
    <x v="2"/>
    <x v="4"/>
    <x v="3649"/>
    <x v="82"/>
  </r>
  <r>
    <x v="0"/>
    <x v="4"/>
    <x v="0"/>
    <x v="0"/>
    <x v="19"/>
    <x v="513"/>
    <x v="505"/>
    <x v="149"/>
    <x v="10"/>
    <x v="2"/>
    <x v="1"/>
    <x v="3"/>
    <x v="12"/>
    <x v="41"/>
    <x v="19"/>
    <x v="209"/>
    <x v="0"/>
    <x v="9"/>
    <x v="2"/>
    <x v="1217"/>
    <x v="750"/>
    <x v="7"/>
    <x v="28"/>
    <x v="2"/>
    <x v="4"/>
    <x v="3650"/>
    <x v="82"/>
  </r>
  <r>
    <x v="1"/>
    <x v="5"/>
    <x v="1"/>
    <x v="0"/>
    <x v="327"/>
    <x v="514"/>
    <x v="506"/>
    <x v="26"/>
    <x v="10"/>
    <x v="2"/>
    <x v="1"/>
    <x v="4"/>
    <x v="34"/>
    <x v="231"/>
    <x v="210"/>
    <x v="194"/>
    <x v="0"/>
    <x v="13"/>
    <x v="2"/>
    <x v="336"/>
    <x v="193"/>
    <x v="71"/>
    <x v="12"/>
    <x v="6"/>
    <x v="5"/>
    <x v="1182"/>
    <x v="1"/>
  </r>
  <r>
    <x v="1"/>
    <x v="5"/>
    <x v="1"/>
    <x v="0"/>
    <x v="327"/>
    <x v="515"/>
    <x v="507"/>
    <x v="26"/>
    <x v="10"/>
    <x v="2"/>
    <x v="1"/>
    <x v="4"/>
    <x v="34"/>
    <x v="229"/>
    <x v="195"/>
    <x v="209"/>
    <x v="0"/>
    <x v="13"/>
    <x v="2"/>
    <x v="284"/>
    <x v="193"/>
    <x v="88"/>
    <x v="9"/>
    <x v="6"/>
    <x v="5"/>
    <x v="1183"/>
    <x v="1"/>
  </r>
  <r>
    <x v="0"/>
    <x v="4"/>
    <x v="0"/>
    <x v="0"/>
    <x v="9"/>
    <x v="516"/>
    <x v="508"/>
    <x v="144"/>
    <x v="10"/>
    <x v="2"/>
    <x v="1"/>
    <x v="3"/>
    <x v="12"/>
    <x v="41"/>
    <x v="210"/>
    <x v="9"/>
    <x v="0"/>
    <x v="9"/>
    <x v="2"/>
    <x v="1217"/>
    <x v="254"/>
    <x v="7"/>
    <x v="28"/>
    <x v="2"/>
    <x v="4"/>
    <x v="3651"/>
    <x v="82"/>
  </r>
  <r>
    <x v="0"/>
    <x v="4"/>
    <x v="0"/>
    <x v="0"/>
    <x v="19"/>
    <x v="517"/>
    <x v="509"/>
    <x v="57"/>
    <x v="10"/>
    <x v="2"/>
    <x v="1"/>
    <x v="3"/>
    <x v="12"/>
    <x v="41"/>
    <x v="210"/>
    <x v="17"/>
    <x v="0"/>
    <x v="9"/>
    <x v="2"/>
    <x v="1218"/>
    <x v="49"/>
    <x v="7"/>
    <x v="28"/>
    <x v="2"/>
    <x v="4"/>
    <x v="3652"/>
    <x v="82"/>
  </r>
  <r>
    <x v="0"/>
    <x v="4"/>
    <x v="0"/>
    <x v="0"/>
    <x v="24"/>
    <x v="519"/>
    <x v="510"/>
    <x v="198"/>
    <x v="10"/>
    <x v="2"/>
    <x v="1"/>
    <x v="3"/>
    <x v="1"/>
    <x v="1"/>
    <x v="23"/>
    <x v="209"/>
    <x v="0"/>
    <x v="9"/>
    <x v="2"/>
    <x v="1180"/>
    <x v="309"/>
    <x v="25"/>
    <x v="28"/>
    <x v="2"/>
    <x v="4"/>
    <x v="3654"/>
    <x v="33"/>
  </r>
  <r>
    <x v="0"/>
    <x v="4"/>
    <x v="0"/>
    <x v="0"/>
    <x v="24"/>
    <x v="518"/>
    <x v="510"/>
    <x v="198"/>
    <x v="10"/>
    <x v="2"/>
    <x v="1"/>
    <x v="3"/>
    <x v="1"/>
    <x v="2"/>
    <x v="210"/>
    <x v="21"/>
    <x v="0"/>
    <x v="9"/>
    <x v="2"/>
    <x v="1172"/>
    <x v="309"/>
    <x v="25"/>
    <x v="28"/>
    <x v="2"/>
    <x v="4"/>
    <x v="3653"/>
    <x v="28"/>
  </r>
  <r>
    <x v="1"/>
    <x v="9"/>
    <x v="1"/>
    <x v="13"/>
    <x v="202"/>
    <x v="520"/>
    <x v="511"/>
    <x v="12"/>
    <x v="10"/>
    <x v="2"/>
    <x v="1"/>
    <x v="8"/>
    <x v="28"/>
    <x v="436"/>
    <x v="210"/>
    <x v="21"/>
    <x v="0"/>
    <x v="16"/>
    <x v="2"/>
    <x v="1050"/>
    <x v="250"/>
    <x v="75"/>
    <x v="55"/>
    <x v="1"/>
    <x v="6"/>
    <x v="618"/>
    <x v="23"/>
  </r>
  <r>
    <x v="0"/>
    <x v="4"/>
    <x v="0"/>
    <x v="0"/>
    <x v="3"/>
    <x v="521"/>
    <x v="512"/>
    <x v="101"/>
    <x v="10"/>
    <x v="2"/>
    <x v="1"/>
    <x v="3"/>
    <x v="12"/>
    <x v="41"/>
    <x v="3"/>
    <x v="209"/>
    <x v="0"/>
    <x v="9"/>
    <x v="2"/>
    <x v="1217"/>
    <x v="257"/>
    <x v="7"/>
    <x v="28"/>
    <x v="2"/>
    <x v="4"/>
    <x v="3655"/>
    <x v="82"/>
  </r>
  <r>
    <x v="1"/>
    <x v="5"/>
    <x v="1"/>
    <x v="0"/>
    <x v="307"/>
    <x v="522"/>
    <x v="513"/>
    <x v="188"/>
    <x v="10"/>
    <x v="2"/>
    <x v="1"/>
    <x v="4"/>
    <x v="34"/>
    <x v="280"/>
    <x v="210"/>
    <x v="180"/>
    <x v="0"/>
    <x v="13"/>
    <x v="2"/>
    <x v="247"/>
    <x v="937"/>
    <x v="88"/>
    <x v="9"/>
    <x v="6"/>
    <x v="5"/>
    <x v="1184"/>
    <x v="1"/>
  </r>
  <r>
    <x v="1"/>
    <x v="5"/>
    <x v="0"/>
    <x v="8"/>
    <x v="379"/>
    <x v="523"/>
    <x v="514"/>
    <x v="34"/>
    <x v="10"/>
    <x v="2"/>
    <x v="1"/>
    <x v="4"/>
    <x v="33"/>
    <x v="320"/>
    <x v="210"/>
    <x v="156"/>
    <x v="0"/>
    <x v="13"/>
    <x v="2"/>
    <x v="322"/>
    <x v="186"/>
    <x v="30"/>
    <x v="59"/>
    <x v="8"/>
    <x v="5"/>
    <x v="4005"/>
    <x v="17"/>
  </r>
  <r>
    <x v="1"/>
    <x v="5"/>
    <x v="0"/>
    <x v="17"/>
    <x v="400"/>
    <x v="524"/>
    <x v="515"/>
    <x v="94"/>
    <x v="10"/>
    <x v="2"/>
    <x v="1"/>
    <x v="4"/>
    <x v="33"/>
    <x v="322"/>
    <x v="110"/>
    <x v="209"/>
    <x v="0"/>
    <x v="13"/>
    <x v="2"/>
    <x v="493"/>
    <x v="243"/>
    <x v="30"/>
    <x v="59"/>
    <x v="8"/>
    <x v="5"/>
    <x v="4006"/>
    <x v="49"/>
  </r>
  <r>
    <x v="1"/>
    <x v="5"/>
    <x v="1"/>
    <x v="0"/>
    <x v="327"/>
    <x v="525"/>
    <x v="516"/>
    <x v="157"/>
    <x v="10"/>
    <x v="2"/>
    <x v="1"/>
    <x v="4"/>
    <x v="34"/>
    <x v="231"/>
    <x v="210"/>
    <x v="194"/>
    <x v="0"/>
    <x v="13"/>
    <x v="2"/>
    <x v="335"/>
    <x v="848"/>
    <x v="71"/>
    <x v="12"/>
    <x v="6"/>
    <x v="5"/>
    <x v="1185"/>
    <x v="1"/>
  </r>
  <r>
    <x v="1"/>
    <x v="9"/>
    <x v="1"/>
    <x v="0"/>
    <x v="24"/>
    <x v="526"/>
    <x v="517"/>
    <x v="12"/>
    <x v="10"/>
    <x v="2"/>
    <x v="1"/>
    <x v="8"/>
    <x v="28"/>
    <x v="458"/>
    <x v="23"/>
    <x v="209"/>
    <x v="0"/>
    <x v="16"/>
    <x v="2"/>
    <x v="741"/>
    <x v="143"/>
    <x v="34"/>
    <x v="72"/>
    <x v="1"/>
    <x v="6"/>
    <x v="619"/>
    <x v="1"/>
  </r>
  <r>
    <x v="1"/>
    <x v="9"/>
    <x v="1"/>
    <x v="2"/>
    <x v="37"/>
    <x v="527"/>
    <x v="518"/>
    <x v="98"/>
    <x v="10"/>
    <x v="2"/>
    <x v="1"/>
    <x v="8"/>
    <x v="29"/>
    <x v="465"/>
    <x v="23"/>
    <x v="209"/>
    <x v="0"/>
    <x v="16"/>
    <x v="2"/>
    <x v="915"/>
    <x v="692"/>
    <x v="74"/>
    <x v="52"/>
    <x v="1"/>
    <x v="6"/>
    <x v="620"/>
    <x v="6"/>
  </r>
  <r>
    <x v="0"/>
    <x v="5"/>
    <x v="1"/>
    <x v="0"/>
    <x v="327"/>
    <x v="528"/>
    <x v="519"/>
    <x v="95"/>
    <x v="10"/>
    <x v="2"/>
    <x v="1"/>
    <x v="4"/>
    <x v="7"/>
    <x v="18"/>
    <x v="210"/>
    <x v="194"/>
    <x v="0"/>
    <x v="13"/>
    <x v="2"/>
    <x v="420"/>
    <x v="306"/>
    <x v="55"/>
    <x v="14"/>
    <x v="6"/>
    <x v="5"/>
    <x v="1186"/>
    <x v="1"/>
  </r>
  <r>
    <x v="0"/>
    <x v="5"/>
    <x v="1"/>
    <x v="0"/>
    <x v="327"/>
    <x v="529"/>
    <x v="520"/>
    <x v="95"/>
    <x v="10"/>
    <x v="2"/>
    <x v="1"/>
    <x v="4"/>
    <x v="7"/>
    <x v="18"/>
    <x v="210"/>
    <x v="194"/>
    <x v="0"/>
    <x v="13"/>
    <x v="2"/>
    <x v="422"/>
    <x v="306"/>
    <x v="55"/>
    <x v="14"/>
    <x v="6"/>
    <x v="5"/>
    <x v="1187"/>
    <x v="1"/>
  </r>
  <r>
    <x v="1"/>
    <x v="9"/>
    <x v="1"/>
    <x v="2"/>
    <x v="37"/>
    <x v="530"/>
    <x v="521"/>
    <x v="104"/>
    <x v="10"/>
    <x v="2"/>
    <x v="1"/>
    <x v="8"/>
    <x v="29"/>
    <x v="465"/>
    <x v="210"/>
    <x v="21"/>
    <x v="0"/>
    <x v="16"/>
    <x v="2"/>
    <x v="916"/>
    <x v="752"/>
    <x v="74"/>
    <x v="52"/>
    <x v="1"/>
    <x v="6"/>
    <x v="621"/>
    <x v="6"/>
  </r>
  <r>
    <x v="1"/>
    <x v="9"/>
    <x v="1"/>
    <x v="4"/>
    <x v="46"/>
    <x v="531"/>
    <x v="522"/>
    <x v="187"/>
    <x v="10"/>
    <x v="2"/>
    <x v="1"/>
    <x v="8"/>
    <x v="28"/>
    <x v="410"/>
    <x v="23"/>
    <x v="209"/>
    <x v="0"/>
    <x v="16"/>
    <x v="2"/>
    <x v="997"/>
    <x v="781"/>
    <x v="68"/>
    <x v="70"/>
    <x v="1"/>
    <x v="6"/>
    <x v="622"/>
    <x v="19"/>
  </r>
  <r>
    <x v="0"/>
    <x v="4"/>
    <x v="0"/>
    <x v="0"/>
    <x v="3"/>
    <x v="532"/>
    <x v="523"/>
    <x v="101"/>
    <x v="10"/>
    <x v="2"/>
    <x v="1"/>
    <x v="3"/>
    <x v="1"/>
    <x v="4"/>
    <x v="210"/>
    <x v="3"/>
    <x v="0"/>
    <x v="9"/>
    <x v="2"/>
    <x v="1185"/>
    <x v="257"/>
    <x v="7"/>
    <x v="28"/>
    <x v="2"/>
    <x v="4"/>
    <x v="3656"/>
    <x v="82"/>
  </r>
  <r>
    <x v="1"/>
    <x v="9"/>
    <x v="1"/>
    <x v="0"/>
    <x v="24"/>
    <x v="533"/>
    <x v="524"/>
    <x v="160"/>
    <x v="10"/>
    <x v="2"/>
    <x v="1"/>
    <x v="8"/>
    <x v="28"/>
    <x v="391"/>
    <x v="23"/>
    <x v="209"/>
    <x v="0"/>
    <x v="16"/>
    <x v="2"/>
    <x v="769"/>
    <x v="203"/>
    <x v="53"/>
    <x v="73"/>
    <x v="1"/>
    <x v="6"/>
    <x v="623"/>
    <x v="1"/>
  </r>
  <r>
    <x v="1"/>
    <x v="5"/>
    <x v="0"/>
    <x v="9"/>
    <x v="368"/>
    <x v="534"/>
    <x v="525"/>
    <x v="179"/>
    <x v="10"/>
    <x v="2"/>
    <x v="1"/>
    <x v="4"/>
    <x v="33"/>
    <x v="314"/>
    <x v="110"/>
    <x v="209"/>
    <x v="0"/>
    <x v="13"/>
    <x v="2"/>
    <x v="407"/>
    <x v="569"/>
    <x v="30"/>
    <x v="59"/>
    <x v="8"/>
    <x v="5"/>
    <x v="4007"/>
    <x v="32"/>
  </r>
  <r>
    <x v="1"/>
    <x v="9"/>
    <x v="0"/>
    <x v="0"/>
    <x v="24"/>
    <x v="535"/>
    <x v="526"/>
    <x v="160"/>
    <x v="10"/>
    <x v="2"/>
    <x v="1"/>
    <x v="8"/>
    <x v="27"/>
    <x v="341"/>
    <x v="23"/>
    <x v="209"/>
    <x v="0"/>
    <x v="16"/>
    <x v="2"/>
    <x v="937"/>
    <x v="126"/>
    <x v="24"/>
    <x v="70"/>
    <x v="1"/>
    <x v="5"/>
    <x v="624"/>
    <x v="1"/>
  </r>
  <r>
    <x v="1"/>
    <x v="9"/>
    <x v="1"/>
    <x v="22"/>
    <x v="339"/>
    <x v="536"/>
    <x v="527"/>
    <x v="257"/>
    <x v="10"/>
    <x v="2"/>
    <x v="1"/>
    <x v="8"/>
    <x v="28"/>
    <x v="447"/>
    <x v="23"/>
    <x v="209"/>
    <x v="0"/>
    <x v="16"/>
    <x v="2"/>
    <x v="941"/>
    <x v="500"/>
    <x v="47"/>
    <x v="56"/>
    <x v="1"/>
    <x v="6"/>
    <x v="625"/>
    <x v="54"/>
  </r>
  <r>
    <x v="1"/>
    <x v="5"/>
    <x v="0"/>
    <x v="8"/>
    <x v="367"/>
    <x v="537"/>
    <x v="528"/>
    <x v="234"/>
    <x v="10"/>
    <x v="2"/>
    <x v="1"/>
    <x v="4"/>
    <x v="33"/>
    <x v="320"/>
    <x v="110"/>
    <x v="209"/>
    <x v="0"/>
    <x v="13"/>
    <x v="2"/>
    <x v="320"/>
    <x v="943"/>
    <x v="30"/>
    <x v="59"/>
    <x v="8"/>
    <x v="5"/>
    <x v="4008"/>
    <x v="17"/>
  </r>
  <r>
    <x v="1"/>
    <x v="9"/>
    <x v="1"/>
    <x v="8"/>
    <x v="137"/>
    <x v="538"/>
    <x v="529"/>
    <x v="75"/>
    <x v="10"/>
    <x v="2"/>
    <x v="1"/>
    <x v="8"/>
    <x v="28"/>
    <x v="439"/>
    <x v="210"/>
    <x v="21"/>
    <x v="0"/>
    <x v="16"/>
    <x v="2"/>
    <x v="969"/>
    <x v="510"/>
    <x v="38"/>
    <x v="55"/>
    <x v="1"/>
    <x v="6"/>
    <x v="626"/>
    <x v="12"/>
  </r>
  <r>
    <x v="0"/>
    <x v="4"/>
    <x v="0"/>
    <x v="0"/>
    <x v="5"/>
    <x v="539"/>
    <x v="530"/>
    <x v="101"/>
    <x v="10"/>
    <x v="2"/>
    <x v="1"/>
    <x v="3"/>
    <x v="1"/>
    <x v="4"/>
    <x v="210"/>
    <x v="5"/>
    <x v="0"/>
    <x v="9"/>
    <x v="2"/>
    <x v="1187"/>
    <x v="257"/>
    <x v="7"/>
    <x v="28"/>
    <x v="2"/>
    <x v="4"/>
    <x v="3657"/>
    <x v="82"/>
  </r>
  <r>
    <x v="1"/>
    <x v="9"/>
    <x v="1"/>
    <x v="22"/>
    <x v="339"/>
    <x v="540"/>
    <x v="531"/>
    <x v="257"/>
    <x v="10"/>
    <x v="2"/>
    <x v="1"/>
    <x v="8"/>
    <x v="28"/>
    <x v="447"/>
    <x v="210"/>
    <x v="21"/>
    <x v="0"/>
    <x v="16"/>
    <x v="2"/>
    <x v="940"/>
    <x v="500"/>
    <x v="47"/>
    <x v="56"/>
    <x v="1"/>
    <x v="6"/>
    <x v="627"/>
    <x v="54"/>
  </r>
  <r>
    <x v="1"/>
    <x v="9"/>
    <x v="1"/>
    <x v="4"/>
    <x v="46"/>
    <x v="541"/>
    <x v="532"/>
    <x v="18"/>
    <x v="10"/>
    <x v="2"/>
    <x v="1"/>
    <x v="8"/>
    <x v="28"/>
    <x v="392"/>
    <x v="210"/>
    <x v="21"/>
    <x v="0"/>
    <x v="16"/>
    <x v="2"/>
    <x v="892"/>
    <x v="118"/>
    <x v="53"/>
    <x v="73"/>
    <x v="1"/>
    <x v="6"/>
    <x v="628"/>
    <x v="5"/>
  </r>
  <r>
    <x v="1"/>
    <x v="9"/>
    <x v="1"/>
    <x v="8"/>
    <x v="137"/>
    <x v="543"/>
    <x v="533"/>
    <x v="104"/>
    <x v="10"/>
    <x v="2"/>
    <x v="1"/>
    <x v="8"/>
    <x v="28"/>
    <x v="445"/>
    <x v="210"/>
    <x v="21"/>
    <x v="0"/>
    <x v="16"/>
    <x v="2"/>
    <x v="912"/>
    <x v="760"/>
    <x v="75"/>
    <x v="55"/>
    <x v="1"/>
    <x v="6"/>
    <x v="630"/>
    <x v="37"/>
  </r>
  <r>
    <x v="1"/>
    <x v="9"/>
    <x v="1"/>
    <x v="4"/>
    <x v="46"/>
    <x v="542"/>
    <x v="533"/>
    <x v="18"/>
    <x v="10"/>
    <x v="2"/>
    <x v="1"/>
    <x v="8"/>
    <x v="28"/>
    <x v="459"/>
    <x v="210"/>
    <x v="21"/>
    <x v="0"/>
    <x v="16"/>
    <x v="2"/>
    <x v="870"/>
    <x v="118"/>
    <x v="34"/>
    <x v="72"/>
    <x v="1"/>
    <x v="6"/>
    <x v="629"/>
    <x v="5"/>
  </r>
  <r>
    <x v="1"/>
    <x v="9"/>
    <x v="1"/>
    <x v="8"/>
    <x v="137"/>
    <x v="544"/>
    <x v="534"/>
    <x v="34"/>
    <x v="10"/>
    <x v="2"/>
    <x v="1"/>
    <x v="8"/>
    <x v="28"/>
    <x v="397"/>
    <x v="210"/>
    <x v="21"/>
    <x v="0"/>
    <x v="16"/>
    <x v="2"/>
    <x v="1011"/>
    <x v="201"/>
    <x v="53"/>
    <x v="57"/>
    <x v="1"/>
    <x v="6"/>
    <x v="631"/>
    <x v="13"/>
  </r>
  <r>
    <x v="1"/>
    <x v="9"/>
    <x v="1"/>
    <x v="22"/>
    <x v="339"/>
    <x v="545"/>
    <x v="535"/>
    <x v="94"/>
    <x v="10"/>
    <x v="2"/>
    <x v="1"/>
    <x v="8"/>
    <x v="28"/>
    <x v="393"/>
    <x v="210"/>
    <x v="21"/>
    <x v="0"/>
    <x v="16"/>
    <x v="2"/>
    <x v="927"/>
    <x v="608"/>
    <x v="53"/>
    <x v="57"/>
    <x v="1"/>
    <x v="6"/>
    <x v="632"/>
    <x v="51"/>
  </r>
  <r>
    <x v="0"/>
    <x v="4"/>
    <x v="0"/>
    <x v="0"/>
    <x v="19"/>
    <x v="546"/>
    <x v="536"/>
    <x v="57"/>
    <x v="10"/>
    <x v="2"/>
    <x v="1"/>
    <x v="3"/>
    <x v="12"/>
    <x v="41"/>
    <x v="210"/>
    <x v="17"/>
    <x v="0"/>
    <x v="9"/>
    <x v="2"/>
    <x v="1222"/>
    <x v="49"/>
    <x v="7"/>
    <x v="28"/>
    <x v="2"/>
    <x v="4"/>
    <x v="3658"/>
    <x v="82"/>
  </r>
  <r>
    <x v="1"/>
    <x v="5"/>
    <x v="0"/>
    <x v="8"/>
    <x v="194"/>
    <x v="547"/>
    <x v="537"/>
    <x v="97"/>
    <x v="10"/>
    <x v="2"/>
    <x v="1"/>
    <x v="4"/>
    <x v="32"/>
    <x v="185"/>
    <x v="210"/>
    <x v="25"/>
    <x v="0"/>
    <x v="14"/>
    <x v="2"/>
    <x v="79"/>
    <x v="989"/>
    <x v="62"/>
    <x v="58"/>
    <x v="8"/>
    <x v="5"/>
    <x v="4009"/>
    <x v="8"/>
  </r>
  <r>
    <x v="1"/>
    <x v="5"/>
    <x v="0"/>
    <x v="8"/>
    <x v="194"/>
    <x v="548"/>
    <x v="538"/>
    <x v="97"/>
    <x v="10"/>
    <x v="2"/>
    <x v="1"/>
    <x v="4"/>
    <x v="32"/>
    <x v="185"/>
    <x v="210"/>
    <x v="25"/>
    <x v="0"/>
    <x v="14"/>
    <x v="2"/>
    <x v="79"/>
    <x v="989"/>
    <x v="62"/>
    <x v="58"/>
    <x v="8"/>
    <x v="5"/>
    <x v="4010"/>
    <x v="8"/>
  </r>
  <r>
    <x v="1"/>
    <x v="5"/>
    <x v="1"/>
    <x v="0"/>
    <x v="260"/>
    <x v="549"/>
    <x v="539"/>
    <x v="243"/>
    <x v="10"/>
    <x v="2"/>
    <x v="1"/>
    <x v="4"/>
    <x v="34"/>
    <x v="237"/>
    <x v="210"/>
    <x v="156"/>
    <x v="0"/>
    <x v="13"/>
    <x v="2"/>
    <x v="272"/>
    <x v="282"/>
    <x v="49"/>
    <x v="22"/>
    <x v="6"/>
    <x v="5"/>
    <x v="1188"/>
    <x v="1"/>
  </r>
  <r>
    <x v="0"/>
    <x v="4"/>
    <x v="0"/>
    <x v="0"/>
    <x v="22"/>
    <x v="550"/>
    <x v="540"/>
    <x v="215"/>
    <x v="10"/>
    <x v="2"/>
    <x v="1"/>
    <x v="3"/>
    <x v="1"/>
    <x v="2"/>
    <x v="210"/>
    <x v="20"/>
    <x v="0"/>
    <x v="9"/>
    <x v="2"/>
    <x v="1177"/>
    <x v="947"/>
    <x v="25"/>
    <x v="28"/>
    <x v="2"/>
    <x v="4"/>
    <x v="3659"/>
    <x v="28"/>
  </r>
  <r>
    <x v="0"/>
    <x v="4"/>
    <x v="0"/>
    <x v="0"/>
    <x v="22"/>
    <x v="551"/>
    <x v="540"/>
    <x v="215"/>
    <x v="10"/>
    <x v="2"/>
    <x v="1"/>
    <x v="3"/>
    <x v="1"/>
    <x v="4"/>
    <x v="21"/>
    <x v="209"/>
    <x v="0"/>
    <x v="9"/>
    <x v="2"/>
    <x v="1186"/>
    <x v="947"/>
    <x v="25"/>
    <x v="28"/>
    <x v="2"/>
    <x v="4"/>
    <x v="3660"/>
    <x v="82"/>
  </r>
  <r>
    <x v="1"/>
    <x v="5"/>
    <x v="1"/>
    <x v="0"/>
    <x v="260"/>
    <x v="552"/>
    <x v="541"/>
    <x v="243"/>
    <x v="10"/>
    <x v="2"/>
    <x v="1"/>
    <x v="4"/>
    <x v="34"/>
    <x v="236"/>
    <x v="210"/>
    <x v="156"/>
    <x v="0"/>
    <x v="13"/>
    <x v="2"/>
    <x v="270"/>
    <x v="839"/>
    <x v="49"/>
    <x v="22"/>
    <x v="6"/>
    <x v="5"/>
    <x v="1189"/>
    <x v="1"/>
  </r>
  <r>
    <x v="1"/>
    <x v="9"/>
    <x v="1"/>
    <x v="4"/>
    <x v="46"/>
    <x v="553"/>
    <x v="542"/>
    <x v="98"/>
    <x v="10"/>
    <x v="2"/>
    <x v="1"/>
    <x v="8"/>
    <x v="28"/>
    <x v="392"/>
    <x v="210"/>
    <x v="21"/>
    <x v="0"/>
    <x v="16"/>
    <x v="2"/>
    <x v="895"/>
    <x v="16"/>
    <x v="53"/>
    <x v="73"/>
    <x v="1"/>
    <x v="6"/>
    <x v="633"/>
    <x v="5"/>
  </r>
  <r>
    <x v="1"/>
    <x v="5"/>
    <x v="1"/>
    <x v="0"/>
    <x v="172"/>
    <x v="554"/>
    <x v="543"/>
    <x v="188"/>
    <x v="10"/>
    <x v="2"/>
    <x v="1"/>
    <x v="4"/>
    <x v="34"/>
    <x v="231"/>
    <x v="210"/>
    <x v="110"/>
    <x v="0"/>
    <x v="13"/>
    <x v="2"/>
    <x v="336"/>
    <x v="544"/>
    <x v="71"/>
    <x v="12"/>
    <x v="6"/>
    <x v="5"/>
    <x v="1190"/>
    <x v="1"/>
  </r>
  <r>
    <x v="1"/>
    <x v="9"/>
    <x v="1"/>
    <x v="8"/>
    <x v="137"/>
    <x v="555"/>
    <x v="544"/>
    <x v="160"/>
    <x v="10"/>
    <x v="2"/>
    <x v="1"/>
    <x v="8"/>
    <x v="28"/>
    <x v="415"/>
    <x v="210"/>
    <x v="21"/>
    <x v="0"/>
    <x v="16"/>
    <x v="2"/>
    <x v="987"/>
    <x v="199"/>
    <x v="68"/>
    <x v="53"/>
    <x v="1"/>
    <x v="6"/>
    <x v="634"/>
    <x v="16"/>
  </r>
  <r>
    <x v="1"/>
    <x v="5"/>
    <x v="1"/>
    <x v="0"/>
    <x v="260"/>
    <x v="556"/>
    <x v="545"/>
    <x v="243"/>
    <x v="10"/>
    <x v="2"/>
    <x v="1"/>
    <x v="4"/>
    <x v="34"/>
    <x v="236"/>
    <x v="210"/>
    <x v="156"/>
    <x v="0"/>
    <x v="13"/>
    <x v="2"/>
    <x v="271"/>
    <x v="839"/>
    <x v="49"/>
    <x v="22"/>
    <x v="6"/>
    <x v="5"/>
    <x v="1191"/>
    <x v="1"/>
  </r>
  <r>
    <x v="0"/>
    <x v="4"/>
    <x v="0"/>
    <x v="0"/>
    <x v="5"/>
    <x v="557"/>
    <x v="546"/>
    <x v="215"/>
    <x v="10"/>
    <x v="2"/>
    <x v="1"/>
    <x v="3"/>
    <x v="12"/>
    <x v="39"/>
    <x v="5"/>
    <x v="209"/>
    <x v="0"/>
    <x v="9"/>
    <x v="2"/>
    <x v="1231"/>
    <x v="950"/>
    <x v="7"/>
    <x v="28"/>
    <x v="2"/>
    <x v="4"/>
    <x v="3661"/>
    <x v="29"/>
  </r>
  <r>
    <x v="1"/>
    <x v="5"/>
    <x v="1"/>
    <x v="0"/>
    <x v="260"/>
    <x v="558"/>
    <x v="547"/>
    <x v="157"/>
    <x v="10"/>
    <x v="2"/>
    <x v="1"/>
    <x v="4"/>
    <x v="34"/>
    <x v="236"/>
    <x v="210"/>
    <x v="156"/>
    <x v="0"/>
    <x v="13"/>
    <x v="2"/>
    <x v="272"/>
    <x v="848"/>
    <x v="49"/>
    <x v="22"/>
    <x v="6"/>
    <x v="5"/>
    <x v="1192"/>
    <x v="1"/>
  </r>
  <r>
    <x v="1"/>
    <x v="5"/>
    <x v="1"/>
    <x v="0"/>
    <x v="260"/>
    <x v="559"/>
    <x v="548"/>
    <x v="157"/>
    <x v="10"/>
    <x v="2"/>
    <x v="1"/>
    <x v="4"/>
    <x v="34"/>
    <x v="236"/>
    <x v="210"/>
    <x v="156"/>
    <x v="0"/>
    <x v="13"/>
    <x v="2"/>
    <x v="273"/>
    <x v="739"/>
    <x v="49"/>
    <x v="22"/>
    <x v="6"/>
    <x v="5"/>
    <x v="1193"/>
    <x v="1"/>
  </r>
  <r>
    <x v="0"/>
    <x v="4"/>
    <x v="0"/>
    <x v="0"/>
    <x v="4"/>
    <x v="560"/>
    <x v="549"/>
    <x v="14"/>
    <x v="10"/>
    <x v="2"/>
    <x v="1"/>
    <x v="3"/>
    <x v="16"/>
    <x v="48"/>
    <x v="210"/>
    <x v="4"/>
    <x v="0"/>
    <x v="11"/>
    <x v="2"/>
    <x v="1262"/>
    <x v="407"/>
    <x v="5"/>
    <x v="28"/>
    <x v="2"/>
    <x v="4"/>
    <x v="3662"/>
    <x v="82"/>
  </r>
  <r>
    <x v="0"/>
    <x v="4"/>
    <x v="0"/>
    <x v="0"/>
    <x v="9"/>
    <x v="561"/>
    <x v="550"/>
    <x v="149"/>
    <x v="10"/>
    <x v="2"/>
    <x v="1"/>
    <x v="3"/>
    <x v="0"/>
    <x v="0"/>
    <x v="210"/>
    <x v="9"/>
    <x v="0"/>
    <x v="8"/>
    <x v="2"/>
    <x v="1160"/>
    <x v="72"/>
    <x v="32"/>
    <x v="28"/>
    <x v="2"/>
    <x v="4"/>
    <x v="3663"/>
    <x v="82"/>
  </r>
  <r>
    <x v="0"/>
    <x v="4"/>
    <x v="0"/>
    <x v="0"/>
    <x v="14"/>
    <x v="562"/>
    <x v="551"/>
    <x v="3"/>
    <x v="10"/>
    <x v="2"/>
    <x v="1"/>
    <x v="3"/>
    <x v="12"/>
    <x v="41"/>
    <x v="210"/>
    <x v="13"/>
    <x v="0"/>
    <x v="9"/>
    <x v="2"/>
    <x v="1225"/>
    <x v="730"/>
    <x v="7"/>
    <x v="28"/>
    <x v="2"/>
    <x v="4"/>
    <x v="3665"/>
    <x v="82"/>
  </r>
  <r>
    <x v="0"/>
    <x v="4"/>
    <x v="0"/>
    <x v="0"/>
    <x v="9"/>
    <x v="563"/>
    <x v="551"/>
    <x v="14"/>
    <x v="10"/>
    <x v="2"/>
    <x v="1"/>
    <x v="3"/>
    <x v="16"/>
    <x v="48"/>
    <x v="210"/>
    <x v="9"/>
    <x v="0"/>
    <x v="11"/>
    <x v="2"/>
    <x v="1264"/>
    <x v="407"/>
    <x v="5"/>
    <x v="28"/>
    <x v="2"/>
    <x v="4"/>
    <x v="3664"/>
    <x v="82"/>
  </r>
  <r>
    <x v="1"/>
    <x v="5"/>
    <x v="1"/>
    <x v="0"/>
    <x v="260"/>
    <x v="564"/>
    <x v="552"/>
    <x v="243"/>
    <x v="10"/>
    <x v="2"/>
    <x v="1"/>
    <x v="4"/>
    <x v="34"/>
    <x v="189"/>
    <x v="156"/>
    <x v="209"/>
    <x v="0"/>
    <x v="13"/>
    <x v="2"/>
    <x v="256"/>
    <x v="294"/>
    <x v="49"/>
    <x v="22"/>
    <x v="6"/>
    <x v="5"/>
    <x v="1194"/>
    <x v="1"/>
  </r>
  <r>
    <x v="1"/>
    <x v="5"/>
    <x v="1"/>
    <x v="0"/>
    <x v="327"/>
    <x v="565"/>
    <x v="553"/>
    <x v="6"/>
    <x v="10"/>
    <x v="2"/>
    <x v="1"/>
    <x v="4"/>
    <x v="34"/>
    <x v="231"/>
    <x v="210"/>
    <x v="194"/>
    <x v="0"/>
    <x v="13"/>
    <x v="2"/>
    <x v="336"/>
    <x v="102"/>
    <x v="71"/>
    <x v="12"/>
    <x v="6"/>
    <x v="5"/>
    <x v="1195"/>
    <x v="1"/>
  </r>
  <r>
    <x v="1"/>
    <x v="9"/>
    <x v="1"/>
    <x v="4"/>
    <x v="46"/>
    <x v="566"/>
    <x v="554"/>
    <x v="91"/>
    <x v="10"/>
    <x v="2"/>
    <x v="1"/>
    <x v="8"/>
    <x v="28"/>
    <x v="392"/>
    <x v="210"/>
    <x v="21"/>
    <x v="0"/>
    <x v="16"/>
    <x v="2"/>
    <x v="898"/>
    <x v="431"/>
    <x v="53"/>
    <x v="73"/>
    <x v="1"/>
    <x v="6"/>
    <x v="635"/>
    <x v="5"/>
  </r>
  <r>
    <x v="1"/>
    <x v="1"/>
    <x v="0"/>
    <x v="0"/>
    <x v="359"/>
    <x v="567"/>
    <x v="555"/>
    <x v="131"/>
    <x v="10"/>
    <x v="2"/>
    <x v="1"/>
    <x v="0"/>
    <x v="26"/>
    <x v="482"/>
    <x v="210"/>
    <x v="206"/>
    <x v="0"/>
    <x v="1"/>
    <x v="2"/>
    <x v="853"/>
    <x v="826"/>
    <x v="27"/>
    <x v="83"/>
    <x v="0"/>
    <x v="5"/>
    <x v="97"/>
    <x v="22"/>
  </r>
  <r>
    <x v="1"/>
    <x v="5"/>
    <x v="1"/>
    <x v="0"/>
    <x v="260"/>
    <x v="569"/>
    <x v="556"/>
    <x v="243"/>
    <x v="10"/>
    <x v="2"/>
    <x v="1"/>
    <x v="4"/>
    <x v="34"/>
    <x v="242"/>
    <x v="210"/>
    <x v="156"/>
    <x v="0"/>
    <x v="13"/>
    <x v="2"/>
    <x v="258"/>
    <x v="294"/>
    <x v="49"/>
    <x v="22"/>
    <x v="6"/>
    <x v="5"/>
    <x v="1197"/>
    <x v="1"/>
  </r>
  <r>
    <x v="1"/>
    <x v="5"/>
    <x v="1"/>
    <x v="0"/>
    <x v="260"/>
    <x v="568"/>
    <x v="556"/>
    <x v="26"/>
    <x v="10"/>
    <x v="2"/>
    <x v="1"/>
    <x v="4"/>
    <x v="34"/>
    <x v="233"/>
    <x v="210"/>
    <x v="156"/>
    <x v="0"/>
    <x v="13"/>
    <x v="2"/>
    <x v="252"/>
    <x v="193"/>
    <x v="88"/>
    <x v="9"/>
    <x v="6"/>
    <x v="5"/>
    <x v="1196"/>
    <x v="1"/>
  </r>
  <r>
    <x v="1"/>
    <x v="9"/>
    <x v="1"/>
    <x v="11"/>
    <x v="189"/>
    <x v="570"/>
    <x v="557"/>
    <x v="257"/>
    <x v="10"/>
    <x v="2"/>
    <x v="1"/>
    <x v="8"/>
    <x v="28"/>
    <x v="449"/>
    <x v="210"/>
    <x v="21"/>
    <x v="0"/>
    <x v="16"/>
    <x v="2"/>
    <x v="917"/>
    <x v="500"/>
    <x v="47"/>
    <x v="56"/>
    <x v="1"/>
    <x v="6"/>
    <x v="636"/>
    <x v="54"/>
  </r>
  <r>
    <x v="1"/>
    <x v="9"/>
    <x v="1"/>
    <x v="0"/>
    <x v="24"/>
    <x v="571"/>
    <x v="558"/>
    <x v="54"/>
    <x v="10"/>
    <x v="2"/>
    <x v="1"/>
    <x v="8"/>
    <x v="29"/>
    <x v="464"/>
    <x v="210"/>
    <x v="21"/>
    <x v="0"/>
    <x v="16"/>
    <x v="2"/>
    <x v="892"/>
    <x v="818"/>
    <x v="74"/>
    <x v="68"/>
    <x v="1"/>
    <x v="6"/>
    <x v="637"/>
    <x v="1"/>
  </r>
  <r>
    <x v="0"/>
    <x v="4"/>
    <x v="0"/>
    <x v="0"/>
    <x v="1"/>
    <x v="572"/>
    <x v="559"/>
    <x v="202"/>
    <x v="10"/>
    <x v="2"/>
    <x v="1"/>
    <x v="3"/>
    <x v="12"/>
    <x v="41"/>
    <x v="1"/>
    <x v="209"/>
    <x v="0"/>
    <x v="9"/>
    <x v="2"/>
    <x v="1223"/>
    <x v="634"/>
    <x v="7"/>
    <x v="28"/>
    <x v="2"/>
    <x v="4"/>
    <x v="3666"/>
    <x v="82"/>
  </r>
  <r>
    <x v="1"/>
    <x v="9"/>
    <x v="1"/>
    <x v="12"/>
    <x v="198"/>
    <x v="573"/>
    <x v="560"/>
    <x v="257"/>
    <x v="10"/>
    <x v="2"/>
    <x v="1"/>
    <x v="8"/>
    <x v="28"/>
    <x v="452"/>
    <x v="210"/>
    <x v="21"/>
    <x v="0"/>
    <x v="16"/>
    <x v="2"/>
    <x v="902"/>
    <x v="500"/>
    <x v="47"/>
    <x v="56"/>
    <x v="1"/>
    <x v="6"/>
    <x v="638"/>
    <x v="58"/>
  </r>
  <r>
    <x v="1"/>
    <x v="5"/>
    <x v="1"/>
    <x v="0"/>
    <x v="260"/>
    <x v="574"/>
    <x v="561"/>
    <x v="227"/>
    <x v="10"/>
    <x v="2"/>
    <x v="1"/>
    <x v="4"/>
    <x v="34"/>
    <x v="279"/>
    <x v="210"/>
    <x v="156"/>
    <x v="0"/>
    <x v="13"/>
    <x v="2"/>
    <x v="251"/>
    <x v="887"/>
    <x v="88"/>
    <x v="9"/>
    <x v="6"/>
    <x v="5"/>
    <x v="1198"/>
    <x v="1"/>
  </r>
  <r>
    <x v="0"/>
    <x v="4"/>
    <x v="0"/>
    <x v="0"/>
    <x v="7"/>
    <x v="575"/>
    <x v="562"/>
    <x v="125"/>
    <x v="10"/>
    <x v="2"/>
    <x v="1"/>
    <x v="3"/>
    <x v="12"/>
    <x v="41"/>
    <x v="7"/>
    <x v="209"/>
    <x v="0"/>
    <x v="9"/>
    <x v="2"/>
    <x v="1223"/>
    <x v="429"/>
    <x v="7"/>
    <x v="28"/>
    <x v="2"/>
    <x v="4"/>
    <x v="3667"/>
    <x v="82"/>
  </r>
  <r>
    <x v="0"/>
    <x v="4"/>
    <x v="0"/>
    <x v="0"/>
    <x v="4"/>
    <x v="577"/>
    <x v="563"/>
    <x v="101"/>
    <x v="10"/>
    <x v="2"/>
    <x v="1"/>
    <x v="3"/>
    <x v="12"/>
    <x v="41"/>
    <x v="210"/>
    <x v="4"/>
    <x v="0"/>
    <x v="9"/>
    <x v="2"/>
    <x v="1225"/>
    <x v="883"/>
    <x v="7"/>
    <x v="28"/>
    <x v="2"/>
    <x v="4"/>
    <x v="3668"/>
    <x v="82"/>
  </r>
  <r>
    <x v="1"/>
    <x v="5"/>
    <x v="1"/>
    <x v="8"/>
    <x v="379"/>
    <x v="576"/>
    <x v="563"/>
    <x v="78"/>
    <x v="10"/>
    <x v="2"/>
    <x v="1"/>
    <x v="4"/>
    <x v="34"/>
    <x v="267"/>
    <x v="156"/>
    <x v="209"/>
    <x v="0"/>
    <x v="13"/>
    <x v="2"/>
    <x v="459"/>
    <x v="287"/>
    <x v="90"/>
    <x v="19"/>
    <x v="6"/>
    <x v="5"/>
    <x v="4011"/>
    <x v="17"/>
  </r>
  <r>
    <x v="1"/>
    <x v="5"/>
    <x v="1"/>
    <x v="0"/>
    <x v="80"/>
    <x v="578"/>
    <x v="564"/>
    <x v="227"/>
    <x v="10"/>
    <x v="2"/>
    <x v="1"/>
    <x v="4"/>
    <x v="34"/>
    <x v="279"/>
    <x v="210"/>
    <x v="56"/>
    <x v="0"/>
    <x v="13"/>
    <x v="2"/>
    <x v="252"/>
    <x v="887"/>
    <x v="88"/>
    <x v="9"/>
    <x v="6"/>
    <x v="5"/>
    <x v="1199"/>
    <x v="1"/>
  </r>
  <r>
    <x v="1"/>
    <x v="5"/>
    <x v="0"/>
    <x v="8"/>
    <x v="394"/>
    <x v="579"/>
    <x v="565"/>
    <x v="188"/>
    <x v="10"/>
    <x v="2"/>
    <x v="1"/>
    <x v="4"/>
    <x v="33"/>
    <x v="320"/>
    <x v="210"/>
    <x v="194"/>
    <x v="0"/>
    <x v="13"/>
    <x v="2"/>
    <x v="320"/>
    <x v="506"/>
    <x v="30"/>
    <x v="59"/>
    <x v="8"/>
    <x v="5"/>
    <x v="4012"/>
    <x v="17"/>
  </r>
  <r>
    <x v="1"/>
    <x v="9"/>
    <x v="1"/>
    <x v="13"/>
    <x v="202"/>
    <x v="580"/>
    <x v="566"/>
    <x v="83"/>
    <x v="10"/>
    <x v="2"/>
    <x v="1"/>
    <x v="8"/>
    <x v="28"/>
    <x v="376"/>
    <x v="210"/>
    <x v="21"/>
    <x v="0"/>
    <x v="16"/>
    <x v="2"/>
    <x v="1021"/>
    <x v="160"/>
    <x v="23"/>
    <x v="51"/>
    <x v="1"/>
    <x v="6"/>
    <x v="639"/>
    <x v="69"/>
  </r>
  <r>
    <x v="0"/>
    <x v="4"/>
    <x v="0"/>
    <x v="0"/>
    <x v="19"/>
    <x v="581"/>
    <x v="567"/>
    <x v="145"/>
    <x v="10"/>
    <x v="2"/>
    <x v="1"/>
    <x v="3"/>
    <x v="1"/>
    <x v="4"/>
    <x v="19"/>
    <x v="209"/>
    <x v="0"/>
    <x v="9"/>
    <x v="2"/>
    <x v="1187"/>
    <x v="970"/>
    <x v="7"/>
    <x v="28"/>
    <x v="2"/>
    <x v="4"/>
    <x v="3669"/>
    <x v="82"/>
  </r>
  <r>
    <x v="0"/>
    <x v="4"/>
    <x v="0"/>
    <x v="0"/>
    <x v="9"/>
    <x v="582"/>
    <x v="568"/>
    <x v="154"/>
    <x v="10"/>
    <x v="2"/>
    <x v="1"/>
    <x v="3"/>
    <x v="12"/>
    <x v="41"/>
    <x v="9"/>
    <x v="209"/>
    <x v="0"/>
    <x v="9"/>
    <x v="2"/>
    <x v="1223"/>
    <x v="50"/>
    <x v="7"/>
    <x v="28"/>
    <x v="2"/>
    <x v="4"/>
    <x v="3670"/>
    <x v="82"/>
  </r>
  <r>
    <x v="1"/>
    <x v="9"/>
    <x v="1"/>
    <x v="0"/>
    <x v="24"/>
    <x v="583"/>
    <x v="568"/>
    <x v="94"/>
    <x v="10"/>
    <x v="2"/>
    <x v="1"/>
    <x v="8"/>
    <x v="28"/>
    <x v="391"/>
    <x v="23"/>
    <x v="209"/>
    <x v="0"/>
    <x v="16"/>
    <x v="2"/>
    <x v="768"/>
    <x v="280"/>
    <x v="53"/>
    <x v="73"/>
    <x v="1"/>
    <x v="6"/>
    <x v="640"/>
    <x v="1"/>
  </r>
  <r>
    <x v="0"/>
    <x v="4"/>
    <x v="0"/>
    <x v="0"/>
    <x v="9"/>
    <x v="585"/>
    <x v="569"/>
    <x v="111"/>
    <x v="10"/>
    <x v="2"/>
    <x v="1"/>
    <x v="3"/>
    <x v="16"/>
    <x v="48"/>
    <x v="9"/>
    <x v="209"/>
    <x v="0"/>
    <x v="11"/>
    <x v="2"/>
    <x v="1263"/>
    <x v="58"/>
    <x v="5"/>
    <x v="28"/>
    <x v="2"/>
    <x v="4"/>
    <x v="3671"/>
    <x v="82"/>
  </r>
  <r>
    <x v="1"/>
    <x v="9"/>
    <x v="1"/>
    <x v="15"/>
    <x v="245"/>
    <x v="584"/>
    <x v="569"/>
    <x v="46"/>
    <x v="10"/>
    <x v="2"/>
    <x v="1"/>
    <x v="8"/>
    <x v="28"/>
    <x v="400"/>
    <x v="210"/>
    <x v="21"/>
    <x v="0"/>
    <x v="16"/>
    <x v="2"/>
    <x v="899"/>
    <x v="572"/>
    <x v="53"/>
    <x v="57"/>
    <x v="1"/>
    <x v="6"/>
    <x v="641"/>
    <x v="45"/>
  </r>
  <r>
    <x v="0"/>
    <x v="4"/>
    <x v="0"/>
    <x v="0"/>
    <x v="9"/>
    <x v="586"/>
    <x v="570"/>
    <x v="198"/>
    <x v="10"/>
    <x v="2"/>
    <x v="1"/>
    <x v="3"/>
    <x v="12"/>
    <x v="41"/>
    <x v="9"/>
    <x v="209"/>
    <x v="0"/>
    <x v="9"/>
    <x v="2"/>
    <x v="1223"/>
    <x v="139"/>
    <x v="7"/>
    <x v="28"/>
    <x v="2"/>
    <x v="4"/>
    <x v="3672"/>
    <x v="82"/>
  </r>
  <r>
    <x v="1"/>
    <x v="9"/>
    <x v="1"/>
    <x v="4"/>
    <x v="46"/>
    <x v="587"/>
    <x v="571"/>
    <x v="54"/>
    <x v="10"/>
    <x v="2"/>
    <x v="1"/>
    <x v="8"/>
    <x v="28"/>
    <x v="373"/>
    <x v="210"/>
    <x v="21"/>
    <x v="0"/>
    <x v="16"/>
    <x v="2"/>
    <x v="869"/>
    <x v="219"/>
    <x v="10"/>
    <x v="67"/>
    <x v="1"/>
    <x v="6"/>
    <x v="642"/>
    <x v="5"/>
  </r>
  <r>
    <x v="0"/>
    <x v="4"/>
    <x v="0"/>
    <x v="0"/>
    <x v="9"/>
    <x v="588"/>
    <x v="572"/>
    <x v="154"/>
    <x v="10"/>
    <x v="2"/>
    <x v="1"/>
    <x v="3"/>
    <x v="1"/>
    <x v="4"/>
    <x v="9"/>
    <x v="209"/>
    <x v="0"/>
    <x v="9"/>
    <x v="2"/>
    <x v="1185"/>
    <x v="50"/>
    <x v="7"/>
    <x v="28"/>
    <x v="2"/>
    <x v="4"/>
    <x v="3673"/>
    <x v="82"/>
  </r>
  <r>
    <x v="1"/>
    <x v="9"/>
    <x v="0"/>
    <x v="0"/>
    <x v="24"/>
    <x v="589"/>
    <x v="573"/>
    <x v="257"/>
    <x v="10"/>
    <x v="2"/>
    <x v="1"/>
    <x v="8"/>
    <x v="27"/>
    <x v="341"/>
    <x v="23"/>
    <x v="209"/>
    <x v="0"/>
    <x v="16"/>
    <x v="2"/>
    <x v="936"/>
    <x v="221"/>
    <x v="24"/>
    <x v="70"/>
    <x v="1"/>
    <x v="5"/>
    <x v="643"/>
    <x v="1"/>
  </r>
  <r>
    <x v="1"/>
    <x v="9"/>
    <x v="1"/>
    <x v="15"/>
    <x v="245"/>
    <x v="590"/>
    <x v="574"/>
    <x v="257"/>
    <x v="10"/>
    <x v="2"/>
    <x v="1"/>
    <x v="8"/>
    <x v="28"/>
    <x v="454"/>
    <x v="210"/>
    <x v="21"/>
    <x v="0"/>
    <x v="16"/>
    <x v="2"/>
    <x v="900"/>
    <x v="500"/>
    <x v="47"/>
    <x v="56"/>
    <x v="1"/>
    <x v="6"/>
    <x v="644"/>
    <x v="47"/>
  </r>
  <r>
    <x v="1"/>
    <x v="9"/>
    <x v="1"/>
    <x v="15"/>
    <x v="245"/>
    <x v="591"/>
    <x v="575"/>
    <x v="257"/>
    <x v="10"/>
    <x v="2"/>
    <x v="1"/>
    <x v="8"/>
    <x v="28"/>
    <x v="400"/>
    <x v="23"/>
    <x v="209"/>
    <x v="0"/>
    <x v="16"/>
    <x v="2"/>
    <x v="898"/>
    <x v="500"/>
    <x v="53"/>
    <x v="57"/>
    <x v="1"/>
    <x v="6"/>
    <x v="645"/>
    <x v="45"/>
  </r>
  <r>
    <x v="1"/>
    <x v="5"/>
    <x v="1"/>
    <x v="0"/>
    <x v="260"/>
    <x v="592"/>
    <x v="576"/>
    <x v="178"/>
    <x v="10"/>
    <x v="2"/>
    <x v="1"/>
    <x v="4"/>
    <x v="34"/>
    <x v="230"/>
    <x v="210"/>
    <x v="156"/>
    <x v="0"/>
    <x v="13"/>
    <x v="2"/>
    <x v="252"/>
    <x v="873"/>
    <x v="49"/>
    <x v="22"/>
    <x v="6"/>
    <x v="5"/>
    <x v="1200"/>
    <x v="1"/>
  </r>
  <r>
    <x v="0"/>
    <x v="4"/>
    <x v="0"/>
    <x v="0"/>
    <x v="9"/>
    <x v="593"/>
    <x v="577"/>
    <x v="57"/>
    <x v="10"/>
    <x v="2"/>
    <x v="1"/>
    <x v="3"/>
    <x v="12"/>
    <x v="41"/>
    <x v="210"/>
    <x v="9"/>
    <x v="0"/>
    <x v="9"/>
    <x v="2"/>
    <x v="1223"/>
    <x v="49"/>
    <x v="7"/>
    <x v="28"/>
    <x v="2"/>
    <x v="4"/>
    <x v="3674"/>
    <x v="82"/>
  </r>
  <r>
    <x v="1"/>
    <x v="5"/>
    <x v="1"/>
    <x v="0"/>
    <x v="327"/>
    <x v="594"/>
    <x v="578"/>
    <x v="79"/>
    <x v="10"/>
    <x v="2"/>
    <x v="1"/>
    <x v="4"/>
    <x v="34"/>
    <x v="231"/>
    <x v="195"/>
    <x v="209"/>
    <x v="0"/>
    <x v="13"/>
    <x v="2"/>
    <x v="335"/>
    <x v="670"/>
    <x v="71"/>
    <x v="12"/>
    <x v="6"/>
    <x v="5"/>
    <x v="1201"/>
    <x v="1"/>
  </r>
  <r>
    <x v="1"/>
    <x v="5"/>
    <x v="1"/>
    <x v="0"/>
    <x v="260"/>
    <x v="595"/>
    <x v="579"/>
    <x v="243"/>
    <x v="10"/>
    <x v="2"/>
    <x v="1"/>
    <x v="4"/>
    <x v="34"/>
    <x v="236"/>
    <x v="210"/>
    <x v="156"/>
    <x v="0"/>
    <x v="13"/>
    <x v="2"/>
    <x v="276"/>
    <x v="839"/>
    <x v="49"/>
    <x v="22"/>
    <x v="6"/>
    <x v="5"/>
    <x v="1202"/>
    <x v="1"/>
  </r>
  <r>
    <x v="1"/>
    <x v="5"/>
    <x v="1"/>
    <x v="0"/>
    <x v="260"/>
    <x v="596"/>
    <x v="580"/>
    <x v="243"/>
    <x v="10"/>
    <x v="2"/>
    <x v="1"/>
    <x v="4"/>
    <x v="34"/>
    <x v="236"/>
    <x v="210"/>
    <x v="156"/>
    <x v="0"/>
    <x v="13"/>
    <x v="2"/>
    <x v="277"/>
    <x v="839"/>
    <x v="49"/>
    <x v="22"/>
    <x v="6"/>
    <x v="5"/>
    <x v="1203"/>
    <x v="1"/>
  </r>
  <r>
    <x v="1"/>
    <x v="5"/>
    <x v="1"/>
    <x v="0"/>
    <x v="260"/>
    <x v="597"/>
    <x v="581"/>
    <x v="243"/>
    <x v="10"/>
    <x v="2"/>
    <x v="1"/>
    <x v="4"/>
    <x v="34"/>
    <x v="237"/>
    <x v="210"/>
    <x v="156"/>
    <x v="0"/>
    <x v="13"/>
    <x v="2"/>
    <x v="277"/>
    <x v="839"/>
    <x v="49"/>
    <x v="22"/>
    <x v="6"/>
    <x v="5"/>
    <x v="1204"/>
    <x v="1"/>
  </r>
  <r>
    <x v="1"/>
    <x v="5"/>
    <x v="1"/>
    <x v="0"/>
    <x v="260"/>
    <x v="598"/>
    <x v="582"/>
    <x v="243"/>
    <x v="10"/>
    <x v="2"/>
    <x v="1"/>
    <x v="4"/>
    <x v="34"/>
    <x v="236"/>
    <x v="210"/>
    <x v="156"/>
    <x v="0"/>
    <x v="13"/>
    <x v="2"/>
    <x v="278"/>
    <x v="839"/>
    <x v="49"/>
    <x v="22"/>
    <x v="6"/>
    <x v="5"/>
    <x v="1205"/>
    <x v="1"/>
  </r>
  <r>
    <x v="1"/>
    <x v="5"/>
    <x v="1"/>
    <x v="0"/>
    <x v="260"/>
    <x v="599"/>
    <x v="583"/>
    <x v="79"/>
    <x v="10"/>
    <x v="2"/>
    <x v="1"/>
    <x v="4"/>
    <x v="34"/>
    <x v="236"/>
    <x v="210"/>
    <x v="156"/>
    <x v="0"/>
    <x v="13"/>
    <x v="2"/>
    <x v="281"/>
    <x v="672"/>
    <x v="49"/>
    <x v="22"/>
    <x v="6"/>
    <x v="5"/>
    <x v="1206"/>
    <x v="1"/>
  </r>
  <r>
    <x v="1"/>
    <x v="5"/>
    <x v="1"/>
    <x v="0"/>
    <x v="327"/>
    <x v="600"/>
    <x v="584"/>
    <x v="6"/>
    <x v="10"/>
    <x v="2"/>
    <x v="1"/>
    <x v="4"/>
    <x v="34"/>
    <x v="231"/>
    <x v="210"/>
    <x v="194"/>
    <x v="0"/>
    <x v="13"/>
    <x v="2"/>
    <x v="336"/>
    <x v="102"/>
    <x v="71"/>
    <x v="12"/>
    <x v="6"/>
    <x v="5"/>
    <x v="1207"/>
    <x v="1"/>
  </r>
  <r>
    <x v="1"/>
    <x v="5"/>
    <x v="1"/>
    <x v="0"/>
    <x v="260"/>
    <x v="601"/>
    <x v="585"/>
    <x v="79"/>
    <x v="10"/>
    <x v="2"/>
    <x v="1"/>
    <x v="4"/>
    <x v="34"/>
    <x v="242"/>
    <x v="210"/>
    <x v="156"/>
    <x v="0"/>
    <x v="13"/>
    <x v="2"/>
    <x v="261"/>
    <x v="670"/>
    <x v="49"/>
    <x v="22"/>
    <x v="6"/>
    <x v="5"/>
    <x v="1208"/>
    <x v="1"/>
  </r>
  <r>
    <x v="1"/>
    <x v="5"/>
    <x v="1"/>
    <x v="0"/>
    <x v="260"/>
    <x v="602"/>
    <x v="586"/>
    <x v="79"/>
    <x v="10"/>
    <x v="2"/>
    <x v="1"/>
    <x v="4"/>
    <x v="34"/>
    <x v="230"/>
    <x v="210"/>
    <x v="156"/>
    <x v="0"/>
    <x v="13"/>
    <x v="2"/>
    <x v="257"/>
    <x v="672"/>
    <x v="49"/>
    <x v="22"/>
    <x v="6"/>
    <x v="5"/>
    <x v="1209"/>
    <x v="1"/>
  </r>
  <r>
    <x v="1"/>
    <x v="5"/>
    <x v="1"/>
    <x v="0"/>
    <x v="260"/>
    <x v="603"/>
    <x v="587"/>
    <x v="157"/>
    <x v="10"/>
    <x v="2"/>
    <x v="1"/>
    <x v="4"/>
    <x v="34"/>
    <x v="189"/>
    <x v="210"/>
    <x v="156"/>
    <x v="0"/>
    <x v="13"/>
    <x v="2"/>
    <x v="261"/>
    <x v="739"/>
    <x v="49"/>
    <x v="22"/>
    <x v="6"/>
    <x v="5"/>
    <x v="1210"/>
    <x v="1"/>
  </r>
  <r>
    <x v="1"/>
    <x v="5"/>
    <x v="1"/>
    <x v="0"/>
    <x v="327"/>
    <x v="604"/>
    <x v="588"/>
    <x v="157"/>
    <x v="10"/>
    <x v="2"/>
    <x v="1"/>
    <x v="4"/>
    <x v="34"/>
    <x v="231"/>
    <x v="210"/>
    <x v="194"/>
    <x v="0"/>
    <x v="13"/>
    <x v="2"/>
    <x v="337"/>
    <x v="595"/>
    <x v="71"/>
    <x v="12"/>
    <x v="6"/>
    <x v="5"/>
    <x v="1211"/>
    <x v="1"/>
  </r>
  <r>
    <x v="1"/>
    <x v="5"/>
    <x v="1"/>
    <x v="0"/>
    <x v="260"/>
    <x v="605"/>
    <x v="589"/>
    <x v="157"/>
    <x v="10"/>
    <x v="2"/>
    <x v="1"/>
    <x v="4"/>
    <x v="34"/>
    <x v="236"/>
    <x v="156"/>
    <x v="209"/>
    <x v="0"/>
    <x v="13"/>
    <x v="2"/>
    <x v="284"/>
    <x v="848"/>
    <x v="49"/>
    <x v="22"/>
    <x v="6"/>
    <x v="5"/>
    <x v="1212"/>
    <x v="1"/>
  </r>
  <r>
    <x v="0"/>
    <x v="4"/>
    <x v="0"/>
    <x v="0"/>
    <x v="4"/>
    <x v="606"/>
    <x v="590"/>
    <x v="117"/>
    <x v="10"/>
    <x v="2"/>
    <x v="1"/>
    <x v="3"/>
    <x v="12"/>
    <x v="39"/>
    <x v="4"/>
    <x v="209"/>
    <x v="0"/>
    <x v="9"/>
    <x v="2"/>
    <x v="1231"/>
    <x v="85"/>
    <x v="7"/>
    <x v="28"/>
    <x v="2"/>
    <x v="4"/>
    <x v="3675"/>
    <x v="29"/>
  </r>
  <r>
    <x v="1"/>
    <x v="5"/>
    <x v="1"/>
    <x v="0"/>
    <x v="260"/>
    <x v="607"/>
    <x v="591"/>
    <x v="157"/>
    <x v="10"/>
    <x v="2"/>
    <x v="1"/>
    <x v="4"/>
    <x v="34"/>
    <x v="236"/>
    <x v="156"/>
    <x v="209"/>
    <x v="0"/>
    <x v="13"/>
    <x v="2"/>
    <x v="283"/>
    <x v="595"/>
    <x v="49"/>
    <x v="22"/>
    <x v="6"/>
    <x v="5"/>
    <x v="1214"/>
    <x v="1"/>
  </r>
  <r>
    <x v="1"/>
    <x v="5"/>
    <x v="1"/>
    <x v="0"/>
    <x v="260"/>
    <x v="608"/>
    <x v="592"/>
    <x v="157"/>
    <x v="10"/>
    <x v="2"/>
    <x v="1"/>
    <x v="4"/>
    <x v="34"/>
    <x v="189"/>
    <x v="156"/>
    <x v="209"/>
    <x v="0"/>
    <x v="13"/>
    <x v="2"/>
    <x v="262"/>
    <x v="739"/>
    <x v="49"/>
    <x v="22"/>
    <x v="6"/>
    <x v="5"/>
    <x v="1213"/>
    <x v="1"/>
  </r>
  <r>
    <x v="1"/>
    <x v="5"/>
    <x v="0"/>
    <x v="17"/>
    <x v="400"/>
    <x v="609"/>
    <x v="593"/>
    <x v="34"/>
    <x v="10"/>
    <x v="2"/>
    <x v="1"/>
    <x v="4"/>
    <x v="33"/>
    <x v="322"/>
    <x v="110"/>
    <x v="209"/>
    <x v="0"/>
    <x v="13"/>
    <x v="2"/>
    <x v="492"/>
    <x v="186"/>
    <x v="30"/>
    <x v="59"/>
    <x v="8"/>
    <x v="5"/>
    <x v="4013"/>
    <x v="49"/>
  </r>
  <r>
    <x v="1"/>
    <x v="5"/>
    <x v="1"/>
    <x v="0"/>
    <x v="260"/>
    <x v="610"/>
    <x v="594"/>
    <x v="157"/>
    <x v="10"/>
    <x v="2"/>
    <x v="1"/>
    <x v="4"/>
    <x v="34"/>
    <x v="236"/>
    <x v="156"/>
    <x v="209"/>
    <x v="0"/>
    <x v="13"/>
    <x v="2"/>
    <x v="282"/>
    <x v="595"/>
    <x v="49"/>
    <x v="22"/>
    <x v="6"/>
    <x v="5"/>
    <x v="1215"/>
    <x v="1"/>
  </r>
  <r>
    <x v="0"/>
    <x v="4"/>
    <x v="0"/>
    <x v="0"/>
    <x v="1"/>
    <x v="611"/>
    <x v="595"/>
    <x v="202"/>
    <x v="10"/>
    <x v="2"/>
    <x v="1"/>
    <x v="3"/>
    <x v="12"/>
    <x v="41"/>
    <x v="1"/>
    <x v="209"/>
    <x v="0"/>
    <x v="9"/>
    <x v="2"/>
    <x v="1222"/>
    <x v="634"/>
    <x v="7"/>
    <x v="28"/>
    <x v="2"/>
    <x v="4"/>
    <x v="3676"/>
    <x v="82"/>
  </r>
  <r>
    <x v="1"/>
    <x v="5"/>
    <x v="0"/>
    <x v="6"/>
    <x v="387"/>
    <x v="612"/>
    <x v="596"/>
    <x v="6"/>
    <x v="10"/>
    <x v="2"/>
    <x v="1"/>
    <x v="4"/>
    <x v="33"/>
    <x v="145"/>
    <x v="203"/>
    <x v="209"/>
    <x v="0"/>
    <x v="13"/>
    <x v="2"/>
    <x v="300"/>
    <x v="115"/>
    <x v="70"/>
    <x v="43"/>
    <x v="8"/>
    <x v="5"/>
    <x v="4014"/>
    <x v="1"/>
  </r>
  <r>
    <x v="0"/>
    <x v="4"/>
    <x v="0"/>
    <x v="0"/>
    <x v="12"/>
    <x v="613"/>
    <x v="597"/>
    <x v="149"/>
    <x v="10"/>
    <x v="2"/>
    <x v="1"/>
    <x v="3"/>
    <x v="12"/>
    <x v="41"/>
    <x v="12"/>
    <x v="209"/>
    <x v="0"/>
    <x v="9"/>
    <x v="2"/>
    <x v="1222"/>
    <x v="750"/>
    <x v="7"/>
    <x v="28"/>
    <x v="2"/>
    <x v="4"/>
    <x v="3677"/>
    <x v="82"/>
  </r>
  <r>
    <x v="1"/>
    <x v="5"/>
    <x v="1"/>
    <x v="0"/>
    <x v="260"/>
    <x v="614"/>
    <x v="598"/>
    <x v="243"/>
    <x v="10"/>
    <x v="2"/>
    <x v="1"/>
    <x v="4"/>
    <x v="34"/>
    <x v="237"/>
    <x v="156"/>
    <x v="209"/>
    <x v="0"/>
    <x v="13"/>
    <x v="2"/>
    <x v="282"/>
    <x v="839"/>
    <x v="49"/>
    <x v="22"/>
    <x v="6"/>
    <x v="5"/>
    <x v="1216"/>
    <x v="1"/>
  </r>
  <r>
    <x v="1"/>
    <x v="5"/>
    <x v="1"/>
    <x v="0"/>
    <x v="260"/>
    <x v="615"/>
    <x v="599"/>
    <x v="243"/>
    <x v="10"/>
    <x v="2"/>
    <x v="1"/>
    <x v="4"/>
    <x v="34"/>
    <x v="236"/>
    <x v="156"/>
    <x v="209"/>
    <x v="0"/>
    <x v="13"/>
    <x v="2"/>
    <x v="281"/>
    <x v="839"/>
    <x v="49"/>
    <x v="22"/>
    <x v="6"/>
    <x v="5"/>
    <x v="1217"/>
    <x v="1"/>
  </r>
  <r>
    <x v="1"/>
    <x v="5"/>
    <x v="1"/>
    <x v="0"/>
    <x v="260"/>
    <x v="616"/>
    <x v="600"/>
    <x v="157"/>
    <x v="10"/>
    <x v="2"/>
    <x v="1"/>
    <x v="4"/>
    <x v="34"/>
    <x v="236"/>
    <x v="156"/>
    <x v="209"/>
    <x v="0"/>
    <x v="13"/>
    <x v="2"/>
    <x v="278"/>
    <x v="739"/>
    <x v="49"/>
    <x v="22"/>
    <x v="6"/>
    <x v="5"/>
    <x v="1218"/>
    <x v="1"/>
  </r>
  <r>
    <x v="1"/>
    <x v="5"/>
    <x v="1"/>
    <x v="0"/>
    <x v="260"/>
    <x v="617"/>
    <x v="601"/>
    <x v="243"/>
    <x v="10"/>
    <x v="2"/>
    <x v="1"/>
    <x v="4"/>
    <x v="34"/>
    <x v="236"/>
    <x v="210"/>
    <x v="156"/>
    <x v="0"/>
    <x v="13"/>
    <x v="2"/>
    <x v="279"/>
    <x v="839"/>
    <x v="49"/>
    <x v="22"/>
    <x v="6"/>
    <x v="5"/>
    <x v="1219"/>
    <x v="1"/>
  </r>
  <r>
    <x v="1"/>
    <x v="5"/>
    <x v="1"/>
    <x v="0"/>
    <x v="260"/>
    <x v="618"/>
    <x v="602"/>
    <x v="79"/>
    <x v="10"/>
    <x v="2"/>
    <x v="1"/>
    <x v="4"/>
    <x v="34"/>
    <x v="236"/>
    <x v="156"/>
    <x v="209"/>
    <x v="0"/>
    <x v="13"/>
    <x v="2"/>
    <x v="278"/>
    <x v="672"/>
    <x v="49"/>
    <x v="22"/>
    <x v="6"/>
    <x v="5"/>
    <x v="1220"/>
    <x v="1"/>
  </r>
  <r>
    <x v="1"/>
    <x v="5"/>
    <x v="1"/>
    <x v="0"/>
    <x v="260"/>
    <x v="619"/>
    <x v="603"/>
    <x v="243"/>
    <x v="10"/>
    <x v="2"/>
    <x v="1"/>
    <x v="4"/>
    <x v="34"/>
    <x v="236"/>
    <x v="210"/>
    <x v="156"/>
    <x v="0"/>
    <x v="13"/>
    <x v="2"/>
    <x v="279"/>
    <x v="839"/>
    <x v="49"/>
    <x v="22"/>
    <x v="6"/>
    <x v="5"/>
    <x v="1221"/>
    <x v="1"/>
  </r>
  <r>
    <x v="1"/>
    <x v="5"/>
    <x v="1"/>
    <x v="0"/>
    <x v="260"/>
    <x v="620"/>
    <x v="604"/>
    <x v="79"/>
    <x v="10"/>
    <x v="2"/>
    <x v="1"/>
    <x v="4"/>
    <x v="34"/>
    <x v="230"/>
    <x v="156"/>
    <x v="209"/>
    <x v="0"/>
    <x v="13"/>
    <x v="2"/>
    <x v="258"/>
    <x v="672"/>
    <x v="49"/>
    <x v="22"/>
    <x v="6"/>
    <x v="5"/>
    <x v="1222"/>
    <x v="1"/>
  </r>
  <r>
    <x v="1"/>
    <x v="9"/>
    <x v="1"/>
    <x v="0"/>
    <x v="24"/>
    <x v="621"/>
    <x v="605"/>
    <x v="78"/>
    <x v="10"/>
    <x v="2"/>
    <x v="1"/>
    <x v="8"/>
    <x v="28"/>
    <x v="391"/>
    <x v="23"/>
    <x v="209"/>
    <x v="0"/>
    <x v="16"/>
    <x v="2"/>
    <x v="767"/>
    <x v="749"/>
    <x v="53"/>
    <x v="73"/>
    <x v="1"/>
    <x v="6"/>
    <x v="646"/>
    <x v="1"/>
  </r>
  <r>
    <x v="1"/>
    <x v="5"/>
    <x v="1"/>
    <x v="0"/>
    <x v="260"/>
    <x v="622"/>
    <x v="606"/>
    <x v="79"/>
    <x v="10"/>
    <x v="2"/>
    <x v="1"/>
    <x v="4"/>
    <x v="34"/>
    <x v="242"/>
    <x v="156"/>
    <x v="209"/>
    <x v="0"/>
    <x v="13"/>
    <x v="2"/>
    <x v="264"/>
    <x v="670"/>
    <x v="49"/>
    <x v="22"/>
    <x v="6"/>
    <x v="5"/>
    <x v="1223"/>
    <x v="1"/>
  </r>
  <r>
    <x v="1"/>
    <x v="5"/>
    <x v="1"/>
    <x v="0"/>
    <x v="260"/>
    <x v="623"/>
    <x v="607"/>
    <x v="243"/>
    <x v="10"/>
    <x v="2"/>
    <x v="1"/>
    <x v="4"/>
    <x v="34"/>
    <x v="236"/>
    <x v="210"/>
    <x v="156"/>
    <x v="0"/>
    <x v="13"/>
    <x v="2"/>
    <x v="280"/>
    <x v="839"/>
    <x v="49"/>
    <x v="22"/>
    <x v="6"/>
    <x v="5"/>
    <x v="1224"/>
    <x v="1"/>
  </r>
  <r>
    <x v="1"/>
    <x v="5"/>
    <x v="0"/>
    <x v="8"/>
    <x v="394"/>
    <x v="624"/>
    <x v="608"/>
    <x v="104"/>
    <x v="10"/>
    <x v="2"/>
    <x v="1"/>
    <x v="4"/>
    <x v="33"/>
    <x v="320"/>
    <x v="195"/>
    <x v="209"/>
    <x v="0"/>
    <x v="13"/>
    <x v="2"/>
    <x v="318"/>
    <x v="378"/>
    <x v="30"/>
    <x v="59"/>
    <x v="8"/>
    <x v="5"/>
    <x v="4015"/>
    <x v="17"/>
  </r>
  <r>
    <x v="0"/>
    <x v="4"/>
    <x v="0"/>
    <x v="0"/>
    <x v="1"/>
    <x v="625"/>
    <x v="609"/>
    <x v="202"/>
    <x v="10"/>
    <x v="2"/>
    <x v="1"/>
    <x v="3"/>
    <x v="1"/>
    <x v="4"/>
    <x v="1"/>
    <x v="209"/>
    <x v="0"/>
    <x v="9"/>
    <x v="2"/>
    <x v="1183"/>
    <x v="634"/>
    <x v="7"/>
    <x v="28"/>
    <x v="2"/>
    <x v="4"/>
    <x v="3678"/>
    <x v="82"/>
  </r>
  <r>
    <x v="1"/>
    <x v="9"/>
    <x v="1"/>
    <x v="0"/>
    <x v="24"/>
    <x v="626"/>
    <x v="610"/>
    <x v="78"/>
    <x v="10"/>
    <x v="2"/>
    <x v="1"/>
    <x v="8"/>
    <x v="28"/>
    <x v="458"/>
    <x v="23"/>
    <x v="209"/>
    <x v="0"/>
    <x v="16"/>
    <x v="2"/>
    <x v="731"/>
    <x v="749"/>
    <x v="34"/>
    <x v="72"/>
    <x v="1"/>
    <x v="6"/>
    <x v="647"/>
    <x v="1"/>
  </r>
  <r>
    <x v="1"/>
    <x v="9"/>
    <x v="1"/>
    <x v="0"/>
    <x v="24"/>
    <x v="627"/>
    <x v="611"/>
    <x v="211"/>
    <x v="10"/>
    <x v="2"/>
    <x v="1"/>
    <x v="8"/>
    <x v="28"/>
    <x v="458"/>
    <x v="23"/>
    <x v="209"/>
    <x v="0"/>
    <x v="16"/>
    <x v="2"/>
    <x v="729"/>
    <x v="863"/>
    <x v="34"/>
    <x v="72"/>
    <x v="1"/>
    <x v="6"/>
    <x v="648"/>
    <x v="1"/>
  </r>
  <r>
    <x v="1"/>
    <x v="5"/>
    <x v="1"/>
    <x v="0"/>
    <x v="327"/>
    <x v="628"/>
    <x v="612"/>
    <x v="79"/>
    <x v="10"/>
    <x v="2"/>
    <x v="1"/>
    <x v="4"/>
    <x v="34"/>
    <x v="229"/>
    <x v="195"/>
    <x v="209"/>
    <x v="0"/>
    <x v="13"/>
    <x v="2"/>
    <x v="280"/>
    <x v="670"/>
    <x v="88"/>
    <x v="9"/>
    <x v="6"/>
    <x v="5"/>
    <x v="1225"/>
    <x v="1"/>
  </r>
  <r>
    <x v="0"/>
    <x v="4"/>
    <x v="0"/>
    <x v="0"/>
    <x v="9"/>
    <x v="629"/>
    <x v="613"/>
    <x v="238"/>
    <x v="10"/>
    <x v="2"/>
    <x v="1"/>
    <x v="3"/>
    <x v="1"/>
    <x v="4"/>
    <x v="210"/>
    <x v="9"/>
    <x v="0"/>
    <x v="9"/>
    <x v="2"/>
    <x v="1185"/>
    <x v="89"/>
    <x v="7"/>
    <x v="28"/>
    <x v="2"/>
    <x v="4"/>
    <x v="3679"/>
    <x v="82"/>
  </r>
  <r>
    <x v="1"/>
    <x v="9"/>
    <x v="1"/>
    <x v="8"/>
    <x v="137"/>
    <x v="630"/>
    <x v="614"/>
    <x v="66"/>
    <x v="10"/>
    <x v="2"/>
    <x v="1"/>
    <x v="8"/>
    <x v="28"/>
    <x v="397"/>
    <x v="23"/>
    <x v="209"/>
    <x v="0"/>
    <x v="16"/>
    <x v="2"/>
    <x v="1011"/>
    <x v="398"/>
    <x v="53"/>
    <x v="57"/>
    <x v="1"/>
    <x v="6"/>
    <x v="649"/>
    <x v="13"/>
  </r>
  <r>
    <x v="1"/>
    <x v="5"/>
    <x v="1"/>
    <x v="0"/>
    <x v="327"/>
    <x v="631"/>
    <x v="615"/>
    <x v="26"/>
    <x v="10"/>
    <x v="2"/>
    <x v="1"/>
    <x v="4"/>
    <x v="34"/>
    <x v="231"/>
    <x v="210"/>
    <x v="194"/>
    <x v="0"/>
    <x v="13"/>
    <x v="2"/>
    <x v="336"/>
    <x v="183"/>
    <x v="71"/>
    <x v="12"/>
    <x v="6"/>
    <x v="5"/>
    <x v="1226"/>
    <x v="1"/>
  </r>
  <r>
    <x v="1"/>
    <x v="9"/>
    <x v="1"/>
    <x v="22"/>
    <x v="339"/>
    <x v="632"/>
    <x v="616"/>
    <x v="257"/>
    <x v="10"/>
    <x v="2"/>
    <x v="1"/>
    <x v="8"/>
    <x v="28"/>
    <x v="394"/>
    <x v="210"/>
    <x v="21"/>
    <x v="0"/>
    <x v="16"/>
    <x v="2"/>
    <x v="906"/>
    <x v="500"/>
    <x v="53"/>
    <x v="31"/>
    <x v="1"/>
    <x v="6"/>
    <x v="650"/>
    <x v="78"/>
  </r>
  <r>
    <x v="1"/>
    <x v="5"/>
    <x v="1"/>
    <x v="0"/>
    <x v="327"/>
    <x v="633"/>
    <x v="617"/>
    <x v="243"/>
    <x v="10"/>
    <x v="2"/>
    <x v="1"/>
    <x v="4"/>
    <x v="34"/>
    <x v="231"/>
    <x v="195"/>
    <x v="209"/>
    <x v="0"/>
    <x v="13"/>
    <x v="2"/>
    <x v="335"/>
    <x v="945"/>
    <x v="71"/>
    <x v="12"/>
    <x v="6"/>
    <x v="5"/>
    <x v="1227"/>
    <x v="1"/>
  </r>
  <r>
    <x v="0"/>
    <x v="4"/>
    <x v="0"/>
    <x v="0"/>
    <x v="7"/>
    <x v="634"/>
    <x v="618"/>
    <x v="149"/>
    <x v="10"/>
    <x v="2"/>
    <x v="1"/>
    <x v="3"/>
    <x v="1"/>
    <x v="4"/>
    <x v="7"/>
    <x v="209"/>
    <x v="0"/>
    <x v="9"/>
    <x v="2"/>
    <x v="1183"/>
    <x v="72"/>
    <x v="7"/>
    <x v="28"/>
    <x v="2"/>
    <x v="4"/>
    <x v="3680"/>
    <x v="82"/>
  </r>
  <r>
    <x v="1"/>
    <x v="5"/>
    <x v="1"/>
    <x v="0"/>
    <x v="327"/>
    <x v="635"/>
    <x v="619"/>
    <x v="157"/>
    <x v="10"/>
    <x v="2"/>
    <x v="1"/>
    <x v="4"/>
    <x v="34"/>
    <x v="231"/>
    <x v="210"/>
    <x v="194"/>
    <x v="0"/>
    <x v="13"/>
    <x v="2"/>
    <x v="336"/>
    <x v="595"/>
    <x v="71"/>
    <x v="12"/>
    <x v="6"/>
    <x v="5"/>
    <x v="1228"/>
    <x v="1"/>
  </r>
  <r>
    <x v="1"/>
    <x v="5"/>
    <x v="1"/>
    <x v="0"/>
    <x v="260"/>
    <x v="636"/>
    <x v="620"/>
    <x v="157"/>
    <x v="10"/>
    <x v="2"/>
    <x v="1"/>
    <x v="4"/>
    <x v="34"/>
    <x v="230"/>
    <x v="156"/>
    <x v="209"/>
    <x v="0"/>
    <x v="13"/>
    <x v="2"/>
    <x v="257"/>
    <x v="595"/>
    <x v="49"/>
    <x v="22"/>
    <x v="6"/>
    <x v="5"/>
    <x v="1229"/>
    <x v="1"/>
  </r>
  <r>
    <x v="1"/>
    <x v="5"/>
    <x v="1"/>
    <x v="0"/>
    <x v="260"/>
    <x v="637"/>
    <x v="621"/>
    <x v="157"/>
    <x v="10"/>
    <x v="2"/>
    <x v="1"/>
    <x v="4"/>
    <x v="34"/>
    <x v="230"/>
    <x v="156"/>
    <x v="209"/>
    <x v="0"/>
    <x v="13"/>
    <x v="2"/>
    <x v="256"/>
    <x v="595"/>
    <x v="49"/>
    <x v="22"/>
    <x v="6"/>
    <x v="5"/>
    <x v="1230"/>
    <x v="1"/>
  </r>
  <r>
    <x v="1"/>
    <x v="5"/>
    <x v="0"/>
    <x v="22"/>
    <x v="418"/>
    <x v="638"/>
    <x v="622"/>
    <x v="27"/>
    <x v="10"/>
    <x v="2"/>
    <x v="1"/>
    <x v="4"/>
    <x v="33"/>
    <x v="316"/>
    <x v="110"/>
    <x v="209"/>
    <x v="0"/>
    <x v="13"/>
    <x v="2"/>
    <x v="420"/>
    <x v="149"/>
    <x v="30"/>
    <x v="59"/>
    <x v="8"/>
    <x v="5"/>
    <x v="4017"/>
    <x v="54"/>
  </r>
  <r>
    <x v="1"/>
    <x v="5"/>
    <x v="1"/>
    <x v="0"/>
    <x v="260"/>
    <x v="639"/>
    <x v="623"/>
    <x v="211"/>
    <x v="10"/>
    <x v="2"/>
    <x v="1"/>
    <x v="4"/>
    <x v="34"/>
    <x v="276"/>
    <x v="156"/>
    <x v="209"/>
    <x v="0"/>
    <x v="13"/>
    <x v="2"/>
    <x v="447"/>
    <x v="858"/>
    <x v="90"/>
    <x v="19"/>
    <x v="6"/>
    <x v="5"/>
    <x v="1231"/>
    <x v="1"/>
  </r>
  <r>
    <x v="0"/>
    <x v="4"/>
    <x v="0"/>
    <x v="0"/>
    <x v="1"/>
    <x v="640"/>
    <x v="624"/>
    <x v="202"/>
    <x v="10"/>
    <x v="2"/>
    <x v="1"/>
    <x v="3"/>
    <x v="1"/>
    <x v="4"/>
    <x v="1"/>
    <x v="209"/>
    <x v="0"/>
    <x v="9"/>
    <x v="2"/>
    <x v="1182"/>
    <x v="634"/>
    <x v="7"/>
    <x v="28"/>
    <x v="2"/>
    <x v="4"/>
    <x v="3681"/>
    <x v="82"/>
  </r>
  <r>
    <x v="1"/>
    <x v="5"/>
    <x v="1"/>
    <x v="0"/>
    <x v="327"/>
    <x v="641"/>
    <x v="625"/>
    <x v="157"/>
    <x v="10"/>
    <x v="2"/>
    <x v="1"/>
    <x v="4"/>
    <x v="34"/>
    <x v="231"/>
    <x v="195"/>
    <x v="209"/>
    <x v="0"/>
    <x v="13"/>
    <x v="2"/>
    <x v="335"/>
    <x v="848"/>
    <x v="71"/>
    <x v="12"/>
    <x v="6"/>
    <x v="5"/>
    <x v="1232"/>
    <x v="1"/>
  </r>
  <r>
    <x v="0"/>
    <x v="4"/>
    <x v="0"/>
    <x v="0"/>
    <x v="1"/>
    <x v="642"/>
    <x v="626"/>
    <x v="202"/>
    <x v="10"/>
    <x v="2"/>
    <x v="1"/>
    <x v="3"/>
    <x v="1"/>
    <x v="4"/>
    <x v="1"/>
    <x v="209"/>
    <x v="0"/>
    <x v="9"/>
    <x v="2"/>
    <x v="1182"/>
    <x v="634"/>
    <x v="7"/>
    <x v="28"/>
    <x v="2"/>
    <x v="4"/>
    <x v="3682"/>
    <x v="82"/>
  </r>
  <r>
    <x v="1"/>
    <x v="5"/>
    <x v="1"/>
    <x v="6"/>
    <x v="366"/>
    <x v="643"/>
    <x v="627"/>
    <x v="160"/>
    <x v="10"/>
    <x v="2"/>
    <x v="1"/>
    <x v="4"/>
    <x v="34"/>
    <x v="197"/>
    <x v="195"/>
    <x v="209"/>
    <x v="0"/>
    <x v="13"/>
    <x v="2"/>
    <x v="280"/>
    <x v="439"/>
    <x v="84"/>
    <x v="24"/>
    <x v="6"/>
    <x v="5"/>
    <x v="1233"/>
    <x v="1"/>
  </r>
  <r>
    <x v="1"/>
    <x v="9"/>
    <x v="1"/>
    <x v="2"/>
    <x v="37"/>
    <x v="644"/>
    <x v="628"/>
    <x v="104"/>
    <x v="10"/>
    <x v="2"/>
    <x v="1"/>
    <x v="8"/>
    <x v="29"/>
    <x v="465"/>
    <x v="210"/>
    <x v="21"/>
    <x v="0"/>
    <x v="16"/>
    <x v="2"/>
    <x v="919"/>
    <x v="752"/>
    <x v="74"/>
    <x v="52"/>
    <x v="1"/>
    <x v="6"/>
    <x v="651"/>
    <x v="6"/>
  </r>
  <r>
    <x v="1"/>
    <x v="5"/>
    <x v="1"/>
    <x v="0"/>
    <x v="327"/>
    <x v="646"/>
    <x v="629"/>
    <x v="26"/>
    <x v="10"/>
    <x v="2"/>
    <x v="1"/>
    <x v="4"/>
    <x v="34"/>
    <x v="231"/>
    <x v="210"/>
    <x v="194"/>
    <x v="0"/>
    <x v="13"/>
    <x v="2"/>
    <x v="336"/>
    <x v="183"/>
    <x v="71"/>
    <x v="12"/>
    <x v="6"/>
    <x v="5"/>
    <x v="1234"/>
    <x v="1"/>
  </r>
  <r>
    <x v="1"/>
    <x v="5"/>
    <x v="1"/>
    <x v="0"/>
    <x v="327"/>
    <x v="645"/>
    <x v="629"/>
    <x v="6"/>
    <x v="10"/>
    <x v="2"/>
    <x v="1"/>
    <x v="4"/>
    <x v="34"/>
    <x v="229"/>
    <x v="195"/>
    <x v="209"/>
    <x v="0"/>
    <x v="13"/>
    <x v="2"/>
    <x v="279"/>
    <x v="97"/>
    <x v="88"/>
    <x v="9"/>
    <x v="6"/>
    <x v="5"/>
    <x v="1235"/>
    <x v="1"/>
  </r>
  <r>
    <x v="1"/>
    <x v="5"/>
    <x v="1"/>
    <x v="0"/>
    <x v="327"/>
    <x v="647"/>
    <x v="630"/>
    <x v="205"/>
    <x v="10"/>
    <x v="2"/>
    <x v="1"/>
    <x v="4"/>
    <x v="34"/>
    <x v="229"/>
    <x v="195"/>
    <x v="209"/>
    <x v="0"/>
    <x v="13"/>
    <x v="2"/>
    <x v="278"/>
    <x v="178"/>
    <x v="88"/>
    <x v="9"/>
    <x v="6"/>
    <x v="5"/>
    <x v="1236"/>
    <x v="1"/>
  </r>
  <r>
    <x v="1"/>
    <x v="5"/>
    <x v="1"/>
    <x v="0"/>
    <x v="260"/>
    <x v="648"/>
    <x v="631"/>
    <x v="52"/>
    <x v="10"/>
    <x v="2"/>
    <x v="1"/>
    <x v="4"/>
    <x v="34"/>
    <x v="230"/>
    <x v="156"/>
    <x v="209"/>
    <x v="0"/>
    <x v="13"/>
    <x v="2"/>
    <x v="255"/>
    <x v="337"/>
    <x v="49"/>
    <x v="22"/>
    <x v="6"/>
    <x v="5"/>
    <x v="1237"/>
    <x v="1"/>
  </r>
  <r>
    <x v="1"/>
    <x v="5"/>
    <x v="1"/>
    <x v="0"/>
    <x v="260"/>
    <x v="649"/>
    <x v="632"/>
    <x v="52"/>
    <x v="10"/>
    <x v="2"/>
    <x v="1"/>
    <x v="4"/>
    <x v="34"/>
    <x v="230"/>
    <x v="156"/>
    <x v="209"/>
    <x v="0"/>
    <x v="13"/>
    <x v="2"/>
    <x v="254"/>
    <x v="337"/>
    <x v="49"/>
    <x v="22"/>
    <x v="6"/>
    <x v="5"/>
    <x v="1238"/>
    <x v="1"/>
  </r>
  <r>
    <x v="1"/>
    <x v="5"/>
    <x v="1"/>
    <x v="0"/>
    <x v="260"/>
    <x v="650"/>
    <x v="633"/>
    <x v="158"/>
    <x v="10"/>
    <x v="2"/>
    <x v="1"/>
    <x v="4"/>
    <x v="34"/>
    <x v="230"/>
    <x v="156"/>
    <x v="209"/>
    <x v="0"/>
    <x v="13"/>
    <x v="2"/>
    <x v="253"/>
    <x v="588"/>
    <x v="49"/>
    <x v="22"/>
    <x v="6"/>
    <x v="5"/>
    <x v="1239"/>
    <x v="1"/>
  </r>
  <r>
    <x v="1"/>
    <x v="5"/>
    <x v="1"/>
    <x v="0"/>
    <x v="327"/>
    <x v="651"/>
    <x v="634"/>
    <x v="97"/>
    <x v="10"/>
    <x v="2"/>
    <x v="1"/>
    <x v="4"/>
    <x v="34"/>
    <x v="229"/>
    <x v="210"/>
    <x v="194"/>
    <x v="0"/>
    <x v="13"/>
    <x v="2"/>
    <x v="279"/>
    <x v="645"/>
    <x v="88"/>
    <x v="9"/>
    <x v="6"/>
    <x v="5"/>
    <x v="1240"/>
    <x v="1"/>
  </r>
  <r>
    <x v="1"/>
    <x v="5"/>
    <x v="1"/>
    <x v="0"/>
    <x v="260"/>
    <x v="652"/>
    <x v="635"/>
    <x v="79"/>
    <x v="10"/>
    <x v="2"/>
    <x v="1"/>
    <x v="4"/>
    <x v="34"/>
    <x v="189"/>
    <x v="156"/>
    <x v="209"/>
    <x v="0"/>
    <x v="13"/>
    <x v="2"/>
    <x v="261"/>
    <x v="670"/>
    <x v="49"/>
    <x v="22"/>
    <x v="6"/>
    <x v="5"/>
    <x v="1241"/>
    <x v="1"/>
  </r>
  <r>
    <x v="1"/>
    <x v="5"/>
    <x v="1"/>
    <x v="0"/>
    <x v="260"/>
    <x v="653"/>
    <x v="636"/>
    <x v="243"/>
    <x v="10"/>
    <x v="2"/>
    <x v="1"/>
    <x v="4"/>
    <x v="34"/>
    <x v="242"/>
    <x v="156"/>
    <x v="209"/>
    <x v="0"/>
    <x v="13"/>
    <x v="2"/>
    <x v="263"/>
    <x v="294"/>
    <x v="49"/>
    <x v="22"/>
    <x v="6"/>
    <x v="5"/>
    <x v="1242"/>
    <x v="1"/>
  </r>
  <r>
    <x v="1"/>
    <x v="5"/>
    <x v="1"/>
    <x v="0"/>
    <x v="260"/>
    <x v="654"/>
    <x v="637"/>
    <x v="243"/>
    <x v="10"/>
    <x v="2"/>
    <x v="1"/>
    <x v="4"/>
    <x v="34"/>
    <x v="230"/>
    <x v="210"/>
    <x v="156"/>
    <x v="0"/>
    <x v="13"/>
    <x v="2"/>
    <x v="254"/>
    <x v="294"/>
    <x v="49"/>
    <x v="22"/>
    <x v="6"/>
    <x v="5"/>
    <x v="1243"/>
    <x v="1"/>
  </r>
  <r>
    <x v="0"/>
    <x v="4"/>
    <x v="0"/>
    <x v="0"/>
    <x v="19"/>
    <x v="655"/>
    <x v="638"/>
    <x v="144"/>
    <x v="10"/>
    <x v="2"/>
    <x v="1"/>
    <x v="3"/>
    <x v="12"/>
    <x v="41"/>
    <x v="19"/>
    <x v="209"/>
    <x v="0"/>
    <x v="9"/>
    <x v="2"/>
    <x v="1220"/>
    <x v="254"/>
    <x v="7"/>
    <x v="28"/>
    <x v="2"/>
    <x v="4"/>
    <x v="3683"/>
    <x v="82"/>
  </r>
  <r>
    <x v="1"/>
    <x v="5"/>
    <x v="1"/>
    <x v="0"/>
    <x v="260"/>
    <x v="657"/>
    <x v="639"/>
    <x v="79"/>
    <x v="10"/>
    <x v="2"/>
    <x v="1"/>
    <x v="4"/>
    <x v="34"/>
    <x v="189"/>
    <x v="156"/>
    <x v="209"/>
    <x v="0"/>
    <x v="13"/>
    <x v="2"/>
    <x v="260"/>
    <x v="670"/>
    <x v="49"/>
    <x v="22"/>
    <x v="6"/>
    <x v="5"/>
    <x v="1245"/>
    <x v="1"/>
  </r>
  <r>
    <x v="1"/>
    <x v="5"/>
    <x v="1"/>
    <x v="0"/>
    <x v="327"/>
    <x v="656"/>
    <x v="639"/>
    <x v="41"/>
    <x v="10"/>
    <x v="2"/>
    <x v="1"/>
    <x v="4"/>
    <x v="34"/>
    <x v="220"/>
    <x v="210"/>
    <x v="194"/>
    <x v="0"/>
    <x v="13"/>
    <x v="2"/>
    <x v="300"/>
    <x v="336"/>
    <x v="4"/>
    <x v="23"/>
    <x v="6"/>
    <x v="5"/>
    <x v="1244"/>
    <x v="1"/>
  </r>
  <r>
    <x v="1"/>
    <x v="5"/>
    <x v="1"/>
    <x v="0"/>
    <x v="260"/>
    <x v="658"/>
    <x v="640"/>
    <x v="243"/>
    <x v="10"/>
    <x v="2"/>
    <x v="1"/>
    <x v="4"/>
    <x v="34"/>
    <x v="190"/>
    <x v="156"/>
    <x v="209"/>
    <x v="0"/>
    <x v="13"/>
    <x v="2"/>
    <x v="335"/>
    <x v="945"/>
    <x v="71"/>
    <x v="12"/>
    <x v="6"/>
    <x v="5"/>
    <x v="1246"/>
    <x v="1"/>
  </r>
  <r>
    <x v="1"/>
    <x v="9"/>
    <x v="1"/>
    <x v="8"/>
    <x v="137"/>
    <x v="659"/>
    <x v="641"/>
    <x v="104"/>
    <x v="10"/>
    <x v="2"/>
    <x v="1"/>
    <x v="8"/>
    <x v="28"/>
    <x v="439"/>
    <x v="210"/>
    <x v="21"/>
    <x v="0"/>
    <x v="16"/>
    <x v="2"/>
    <x v="969"/>
    <x v="389"/>
    <x v="38"/>
    <x v="55"/>
    <x v="1"/>
    <x v="6"/>
    <x v="652"/>
    <x v="12"/>
  </r>
  <r>
    <x v="1"/>
    <x v="5"/>
    <x v="1"/>
    <x v="0"/>
    <x v="327"/>
    <x v="660"/>
    <x v="642"/>
    <x v="205"/>
    <x v="10"/>
    <x v="2"/>
    <x v="1"/>
    <x v="4"/>
    <x v="34"/>
    <x v="229"/>
    <x v="195"/>
    <x v="209"/>
    <x v="0"/>
    <x v="13"/>
    <x v="2"/>
    <x v="278"/>
    <x v="178"/>
    <x v="88"/>
    <x v="9"/>
    <x v="6"/>
    <x v="5"/>
    <x v="1247"/>
    <x v="1"/>
  </r>
  <r>
    <x v="1"/>
    <x v="5"/>
    <x v="1"/>
    <x v="0"/>
    <x v="327"/>
    <x v="661"/>
    <x v="643"/>
    <x v="79"/>
    <x v="10"/>
    <x v="2"/>
    <x v="1"/>
    <x v="4"/>
    <x v="34"/>
    <x v="220"/>
    <x v="195"/>
    <x v="209"/>
    <x v="0"/>
    <x v="13"/>
    <x v="2"/>
    <x v="300"/>
    <x v="670"/>
    <x v="4"/>
    <x v="23"/>
    <x v="6"/>
    <x v="5"/>
    <x v="1248"/>
    <x v="1"/>
  </r>
  <r>
    <x v="1"/>
    <x v="9"/>
    <x v="1"/>
    <x v="8"/>
    <x v="137"/>
    <x v="662"/>
    <x v="644"/>
    <x v="12"/>
    <x v="6"/>
    <x v="0"/>
    <x v="1"/>
    <x v="8"/>
    <x v="28"/>
    <x v="397"/>
    <x v="23"/>
    <x v="209"/>
    <x v="0"/>
    <x v="16"/>
    <x v="2"/>
    <x v="1011"/>
    <x v="260"/>
    <x v="53"/>
    <x v="57"/>
    <x v="1"/>
    <x v="6"/>
    <x v="653"/>
    <x v="13"/>
  </r>
  <r>
    <x v="1"/>
    <x v="9"/>
    <x v="1"/>
    <x v="0"/>
    <x v="24"/>
    <x v="663"/>
    <x v="645"/>
    <x v="160"/>
    <x v="10"/>
    <x v="2"/>
    <x v="1"/>
    <x v="8"/>
    <x v="28"/>
    <x v="411"/>
    <x v="23"/>
    <x v="209"/>
    <x v="0"/>
    <x v="16"/>
    <x v="2"/>
    <x v="918"/>
    <x v="199"/>
    <x v="68"/>
    <x v="70"/>
    <x v="1"/>
    <x v="6"/>
    <x v="654"/>
    <x v="1"/>
  </r>
  <r>
    <x v="1"/>
    <x v="5"/>
    <x v="0"/>
    <x v="8"/>
    <x v="379"/>
    <x v="664"/>
    <x v="646"/>
    <x v="188"/>
    <x v="10"/>
    <x v="2"/>
    <x v="1"/>
    <x v="4"/>
    <x v="33"/>
    <x v="320"/>
    <x v="156"/>
    <x v="209"/>
    <x v="0"/>
    <x v="13"/>
    <x v="2"/>
    <x v="316"/>
    <x v="702"/>
    <x v="30"/>
    <x v="59"/>
    <x v="8"/>
    <x v="5"/>
    <x v="4019"/>
    <x v="17"/>
  </r>
  <r>
    <x v="1"/>
    <x v="9"/>
    <x v="1"/>
    <x v="0"/>
    <x v="24"/>
    <x v="665"/>
    <x v="647"/>
    <x v="12"/>
    <x v="10"/>
    <x v="2"/>
    <x v="1"/>
    <x v="8"/>
    <x v="28"/>
    <x v="391"/>
    <x v="23"/>
    <x v="209"/>
    <x v="0"/>
    <x v="16"/>
    <x v="2"/>
    <x v="766"/>
    <x v="143"/>
    <x v="53"/>
    <x v="73"/>
    <x v="1"/>
    <x v="6"/>
    <x v="655"/>
    <x v="1"/>
  </r>
  <r>
    <x v="1"/>
    <x v="5"/>
    <x v="1"/>
    <x v="0"/>
    <x v="260"/>
    <x v="666"/>
    <x v="648"/>
    <x v="6"/>
    <x v="10"/>
    <x v="2"/>
    <x v="1"/>
    <x v="4"/>
    <x v="34"/>
    <x v="279"/>
    <x v="156"/>
    <x v="209"/>
    <x v="0"/>
    <x v="13"/>
    <x v="2"/>
    <x v="249"/>
    <x v="97"/>
    <x v="88"/>
    <x v="9"/>
    <x v="6"/>
    <x v="5"/>
    <x v="1249"/>
    <x v="1"/>
  </r>
  <r>
    <x v="1"/>
    <x v="5"/>
    <x v="1"/>
    <x v="0"/>
    <x v="260"/>
    <x v="667"/>
    <x v="649"/>
    <x v="26"/>
    <x v="10"/>
    <x v="2"/>
    <x v="1"/>
    <x v="4"/>
    <x v="34"/>
    <x v="225"/>
    <x v="156"/>
    <x v="209"/>
    <x v="0"/>
    <x v="13"/>
    <x v="2"/>
    <x v="418"/>
    <x v="183"/>
    <x v="43"/>
    <x v="13"/>
    <x v="6"/>
    <x v="5"/>
    <x v="1250"/>
    <x v="1"/>
  </r>
  <r>
    <x v="1"/>
    <x v="5"/>
    <x v="1"/>
    <x v="0"/>
    <x v="327"/>
    <x v="668"/>
    <x v="650"/>
    <x v="79"/>
    <x v="10"/>
    <x v="2"/>
    <x v="1"/>
    <x v="4"/>
    <x v="34"/>
    <x v="231"/>
    <x v="195"/>
    <x v="209"/>
    <x v="0"/>
    <x v="13"/>
    <x v="2"/>
    <x v="335"/>
    <x v="671"/>
    <x v="71"/>
    <x v="12"/>
    <x v="6"/>
    <x v="5"/>
    <x v="1251"/>
    <x v="1"/>
  </r>
  <r>
    <x v="1"/>
    <x v="5"/>
    <x v="1"/>
    <x v="0"/>
    <x v="327"/>
    <x v="669"/>
    <x v="651"/>
    <x v="79"/>
    <x v="10"/>
    <x v="2"/>
    <x v="1"/>
    <x v="4"/>
    <x v="34"/>
    <x v="231"/>
    <x v="195"/>
    <x v="209"/>
    <x v="0"/>
    <x v="13"/>
    <x v="2"/>
    <x v="334"/>
    <x v="671"/>
    <x v="71"/>
    <x v="12"/>
    <x v="6"/>
    <x v="5"/>
    <x v="1252"/>
    <x v="1"/>
  </r>
  <r>
    <x v="1"/>
    <x v="5"/>
    <x v="1"/>
    <x v="0"/>
    <x v="260"/>
    <x v="670"/>
    <x v="652"/>
    <x v="26"/>
    <x v="10"/>
    <x v="2"/>
    <x v="1"/>
    <x v="4"/>
    <x v="34"/>
    <x v="225"/>
    <x v="156"/>
    <x v="209"/>
    <x v="0"/>
    <x v="13"/>
    <x v="2"/>
    <x v="417"/>
    <x v="183"/>
    <x v="43"/>
    <x v="13"/>
    <x v="6"/>
    <x v="5"/>
    <x v="1253"/>
    <x v="1"/>
  </r>
  <r>
    <x v="1"/>
    <x v="5"/>
    <x v="1"/>
    <x v="0"/>
    <x v="327"/>
    <x v="671"/>
    <x v="653"/>
    <x v="79"/>
    <x v="10"/>
    <x v="2"/>
    <x v="1"/>
    <x v="4"/>
    <x v="34"/>
    <x v="231"/>
    <x v="195"/>
    <x v="209"/>
    <x v="0"/>
    <x v="13"/>
    <x v="2"/>
    <x v="332"/>
    <x v="671"/>
    <x v="71"/>
    <x v="12"/>
    <x v="6"/>
    <x v="5"/>
    <x v="1254"/>
    <x v="1"/>
  </r>
  <r>
    <x v="1"/>
    <x v="5"/>
    <x v="1"/>
    <x v="0"/>
    <x v="327"/>
    <x v="672"/>
    <x v="654"/>
    <x v="79"/>
    <x v="10"/>
    <x v="2"/>
    <x v="1"/>
    <x v="4"/>
    <x v="34"/>
    <x v="220"/>
    <x v="195"/>
    <x v="209"/>
    <x v="0"/>
    <x v="13"/>
    <x v="2"/>
    <x v="296"/>
    <x v="671"/>
    <x v="4"/>
    <x v="23"/>
    <x v="6"/>
    <x v="5"/>
    <x v="1255"/>
    <x v="1"/>
  </r>
  <r>
    <x v="1"/>
    <x v="5"/>
    <x v="1"/>
    <x v="0"/>
    <x v="327"/>
    <x v="673"/>
    <x v="655"/>
    <x v="97"/>
    <x v="10"/>
    <x v="2"/>
    <x v="1"/>
    <x v="4"/>
    <x v="34"/>
    <x v="275"/>
    <x v="195"/>
    <x v="209"/>
    <x v="0"/>
    <x v="13"/>
    <x v="2"/>
    <x v="304"/>
    <x v="409"/>
    <x v="4"/>
    <x v="23"/>
    <x v="6"/>
    <x v="5"/>
    <x v="1256"/>
    <x v="1"/>
  </r>
  <r>
    <x v="1"/>
    <x v="5"/>
    <x v="1"/>
    <x v="0"/>
    <x v="327"/>
    <x v="675"/>
    <x v="656"/>
    <x v="157"/>
    <x v="10"/>
    <x v="2"/>
    <x v="1"/>
    <x v="4"/>
    <x v="34"/>
    <x v="231"/>
    <x v="195"/>
    <x v="209"/>
    <x v="0"/>
    <x v="13"/>
    <x v="2"/>
    <x v="331"/>
    <x v="739"/>
    <x v="71"/>
    <x v="12"/>
    <x v="6"/>
    <x v="5"/>
    <x v="1258"/>
    <x v="1"/>
  </r>
  <r>
    <x v="1"/>
    <x v="5"/>
    <x v="1"/>
    <x v="0"/>
    <x v="260"/>
    <x v="674"/>
    <x v="656"/>
    <x v="157"/>
    <x v="10"/>
    <x v="2"/>
    <x v="1"/>
    <x v="4"/>
    <x v="34"/>
    <x v="230"/>
    <x v="156"/>
    <x v="209"/>
    <x v="0"/>
    <x v="13"/>
    <x v="2"/>
    <x v="253"/>
    <x v="595"/>
    <x v="49"/>
    <x v="22"/>
    <x v="6"/>
    <x v="5"/>
    <x v="1257"/>
    <x v="1"/>
  </r>
  <r>
    <x v="1"/>
    <x v="5"/>
    <x v="0"/>
    <x v="6"/>
    <x v="366"/>
    <x v="677"/>
    <x v="657"/>
    <x v="79"/>
    <x v="10"/>
    <x v="2"/>
    <x v="1"/>
    <x v="4"/>
    <x v="33"/>
    <x v="145"/>
    <x v="195"/>
    <x v="209"/>
    <x v="0"/>
    <x v="13"/>
    <x v="2"/>
    <x v="296"/>
    <x v="670"/>
    <x v="70"/>
    <x v="43"/>
    <x v="8"/>
    <x v="5"/>
    <x v="4021"/>
    <x v="1"/>
  </r>
  <r>
    <x v="1"/>
    <x v="5"/>
    <x v="1"/>
    <x v="0"/>
    <x v="327"/>
    <x v="676"/>
    <x v="657"/>
    <x v="97"/>
    <x v="10"/>
    <x v="2"/>
    <x v="1"/>
    <x v="4"/>
    <x v="34"/>
    <x v="275"/>
    <x v="195"/>
    <x v="209"/>
    <x v="0"/>
    <x v="13"/>
    <x v="2"/>
    <x v="300"/>
    <x v="409"/>
    <x v="4"/>
    <x v="23"/>
    <x v="6"/>
    <x v="5"/>
    <x v="1259"/>
    <x v="1"/>
  </r>
  <r>
    <x v="1"/>
    <x v="5"/>
    <x v="0"/>
    <x v="6"/>
    <x v="366"/>
    <x v="678"/>
    <x v="658"/>
    <x v="6"/>
    <x v="10"/>
    <x v="2"/>
    <x v="1"/>
    <x v="4"/>
    <x v="33"/>
    <x v="145"/>
    <x v="195"/>
    <x v="209"/>
    <x v="0"/>
    <x v="13"/>
    <x v="2"/>
    <x v="296"/>
    <x v="115"/>
    <x v="70"/>
    <x v="43"/>
    <x v="8"/>
    <x v="5"/>
    <x v="4022"/>
    <x v="1"/>
  </r>
  <r>
    <x v="1"/>
    <x v="5"/>
    <x v="1"/>
    <x v="0"/>
    <x v="260"/>
    <x v="679"/>
    <x v="659"/>
    <x v="205"/>
    <x v="10"/>
    <x v="2"/>
    <x v="1"/>
    <x v="4"/>
    <x v="34"/>
    <x v="220"/>
    <x v="210"/>
    <x v="156"/>
    <x v="0"/>
    <x v="13"/>
    <x v="2"/>
    <x v="296"/>
    <x v="589"/>
    <x v="4"/>
    <x v="23"/>
    <x v="6"/>
    <x v="5"/>
    <x v="1260"/>
    <x v="1"/>
  </r>
  <r>
    <x v="1"/>
    <x v="9"/>
    <x v="0"/>
    <x v="0"/>
    <x v="24"/>
    <x v="680"/>
    <x v="660"/>
    <x v="27"/>
    <x v="10"/>
    <x v="2"/>
    <x v="1"/>
    <x v="8"/>
    <x v="27"/>
    <x v="341"/>
    <x v="210"/>
    <x v="21"/>
    <x v="0"/>
    <x v="16"/>
    <x v="2"/>
    <x v="937"/>
    <x v="156"/>
    <x v="24"/>
    <x v="70"/>
    <x v="1"/>
    <x v="5"/>
    <x v="656"/>
    <x v="1"/>
  </r>
  <r>
    <x v="1"/>
    <x v="9"/>
    <x v="1"/>
    <x v="0"/>
    <x v="24"/>
    <x v="681"/>
    <x v="661"/>
    <x v="160"/>
    <x v="10"/>
    <x v="2"/>
    <x v="1"/>
    <x v="8"/>
    <x v="28"/>
    <x v="391"/>
    <x v="210"/>
    <x v="21"/>
    <x v="0"/>
    <x v="16"/>
    <x v="2"/>
    <x v="767"/>
    <x v="203"/>
    <x v="53"/>
    <x v="73"/>
    <x v="1"/>
    <x v="6"/>
    <x v="657"/>
    <x v="1"/>
  </r>
  <r>
    <x v="1"/>
    <x v="5"/>
    <x v="1"/>
    <x v="0"/>
    <x v="260"/>
    <x v="682"/>
    <x v="662"/>
    <x v="97"/>
    <x v="10"/>
    <x v="2"/>
    <x v="1"/>
    <x v="4"/>
    <x v="34"/>
    <x v="225"/>
    <x v="156"/>
    <x v="209"/>
    <x v="0"/>
    <x v="13"/>
    <x v="2"/>
    <x v="416"/>
    <x v="645"/>
    <x v="43"/>
    <x v="13"/>
    <x v="6"/>
    <x v="5"/>
    <x v="1261"/>
    <x v="1"/>
  </r>
  <r>
    <x v="1"/>
    <x v="5"/>
    <x v="1"/>
    <x v="0"/>
    <x v="260"/>
    <x v="683"/>
    <x v="663"/>
    <x v="97"/>
    <x v="10"/>
    <x v="2"/>
    <x v="1"/>
    <x v="4"/>
    <x v="34"/>
    <x v="202"/>
    <x v="156"/>
    <x v="209"/>
    <x v="0"/>
    <x v="13"/>
    <x v="2"/>
    <x v="416"/>
    <x v="645"/>
    <x v="43"/>
    <x v="13"/>
    <x v="6"/>
    <x v="5"/>
    <x v="1262"/>
    <x v="1"/>
  </r>
  <r>
    <x v="1"/>
    <x v="5"/>
    <x v="1"/>
    <x v="0"/>
    <x v="327"/>
    <x v="684"/>
    <x v="664"/>
    <x v="205"/>
    <x v="10"/>
    <x v="2"/>
    <x v="1"/>
    <x v="4"/>
    <x v="34"/>
    <x v="229"/>
    <x v="210"/>
    <x v="194"/>
    <x v="0"/>
    <x v="13"/>
    <x v="2"/>
    <x v="278"/>
    <x v="178"/>
    <x v="88"/>
    <x v="9"/>
    <x v="6"/>
    <x v="5"/>
    <x v="1264"/>
    <x v="1"/>
  </r>
  <r>
    <x v="1"/>
    <x v="5"/>
    <x v="1"/>
    <x v="0"/>
    <x v="327"/>
    <x v="685"/>
    <x v="664"/>
    <x v="227"/>
    <x v="10"/>
    <x v="2"/>
    <x v="1"/>
    <x v="4"/>
    <x v="34"/>
    <x v="220"/>
    <x v="210"/>
    <x v="194"/>
    <x v="0"/>
    <x v="13"/>
    <x v="2"/>
    <x v="298"/>
    <x v="887"/>
    <x v="4"/>
    <x v="23"/>
    <x v="6"/>
    <x v="5"/>
    <x v="1263"/>
    <x v="1"/>
  </r>
  <r>
    <x v="1"/>
    <x v="9"/>
    <x v="1"/>
    <x v="4"/>
    <x v="46"/>
    <x v="686"/>
    <x v="665"/>
    <x v="205"/>
    <x v="10"/>
    <x v="2"/>
    <x v="1"/>
    <x v="8"/>
    <x v="28"/>
    <x v="392"/>
    <x v="210"/>
    <x v="21"/>
    <x v="0"/>
    <x v="16"/>
    <x v="2"/>
    <x v="893"/>
    <x v="1004"/>
    <x v="53"/>
    <x v="73"/>
    <x v="1"/>
    <x v="6"/>
    <x v="658"/>
    <x v="5"/>
  </r>
  <r>
    <x v="1"/>
    <x v="5"/>
    <x v="1"/>
    <x v="0"/>
    <x v="260"/>
    <x v="687"/>
    <x v="666"/>
    <x v="243"/>
    <x v="10"/>
    <x v="2"/>
    <x v="1"/>
    <x v="4"/>
    <x v="34"/>
    <x v="230"/>
    <x v="210"/>
    <x v="156"/>
    <x v="0"/>
    <x v="13"/>
    <x v="2"/>
    <x v="252"/>
    <x v="294"/>
    <x v="49"/>
    <x v="22"/>
    <x v="6"/>
    <x v="5"/>
    <x v="1265"/>
    <x v="1"/>
  </r>
  <r>
    <x v="1"/>
    <x v="5"/>
    <x v="1"/>
    <x v="0"/>
    <x v="327"/>
    <x v="688"/>
    <x v="667"/>
    <x v="6"/>
    <x v="10"/>
    <x v="2"/>
    <x v="1"/>
    <x v="4"/>
    <x v="34"/>
    <x v="231"/>
    <x v="210"/>
    <x v="194"/>
    <x v="0"/>
    <x v="13"/>
    <x v="2"/>
    <x v="332"/>
    <x v="102"/>
    <x v="71"/>
    <x v="12"/>
    <x v="6"/>
    <x v="5"/>
    <x v="1266"/>
    <x v="1"/>
  </r>
  <r>
    <x v="1"/>
    <x v="5"/>
    <x v="0"/>
    <x v="8"/>
    <x v="379"/>
    <x v="689"/>
    <x v="668"/>
    <x v="118"/>
    <x v="10"/>
    <x v="2"/>
    <x v="1"/>
    <x v="4"/>
    <x v="33"/>
    <x v="320"/>
    <x v="210"/>
    <x v="156"/>
    <x v="0"/>
    <x v="13"/>
    <x v="2"/>
    <x v="318"/>
    <x v="41"/>
    <x v="30"/>
    <x v="59"/>
    <x v="8"/>
    <x v="5"/>
    <x v="4023"/>
    <x v="17"/>
  </r>
  <r>
    <x v="1"/>
    <x v="9"/>
    <x v="1"/>
    <x v="13"/>
    <x v="202"/>
    <x v="690"/>
    <x v="669"/>
    <x v="18"/>
    <x v="10"/>
    <x v="2"/>
    <x v="1"/>
    <x v="8"/>
    <x v="28"/>
    <x v="375"/>
    <x v="210"/>
    <x v="21"/>
    <x v="0"/>
    <x v="16"/>
    <x v="2"/>
    <x v="1057"/>
    <x v="120"/>
    <x v="23"/>
    <x v="51"/>
    <x v="1"/>
    <x v="6"/>
    <x v="659"/>
    <x v="26"/>
  </r>
  <r>
    <x v="1"/>
    <x v="9"/>
    <x v="1"/>
    <x v="13"/>
    <x v="202"/>
    <x v="693"/>
    <x v="670"/>
    <x v="18"/>
    <x v="10"/>
    <x v="2"/>
    <x v="1"/>
    <x v="8"/>
    <x v="28"/>
    <x v="436"/>
    <x v="210"/>
    <x v="21"/>
    <x v="0"/>
    <x v="16"/>
    <x v="2"/>
    <x v="1051"/>
    <x v="119"/>
    <x v="75"/>
    <x v="55"/>
    <x v="1"/>
    <x v="6"/>
    <x v="661"/>
    <x v="23"/>
  </r>
  <r>
    <x v="1"/>
    <x v="5"/>
    <x v="1"/>
    <x v="0"/>
    <x v="327"/>
    <x v="692"/>
    <x v="670"/>
    <x v="224"/>
    <x v="10"/>
    <x v="2"/>
    <x v="1"/>
    <x v="4"/>
    <x v="34"/>
    <x v="231"/>
    <x v="195"/>
    <x v="209"/>
    <x v="0"/>
    <x v="13"/>
    <x v="2"/>
    <x v="331"/>
    <x v="927"/>
    <x v="71"/>
    <x v="12"/>
    <x v="6"/>
    <x v="5"/>
    <x v="1267"/>
    <x v="1"/>
  </r>
  <r>
    <x v="1"/>
    <x v="9"/>
    <x v="1"/>
    <x v="13"/>
    <x v="202"/>
    <x v="691"/>
    <x v="670"/>
    <x v="18"/>
    <x v="10"/>
    <x v="2"/>
    <x v="1"/>
    <x v="8"/>
    <x v="28"/>
    <x v="375"/>
    <x v="210"/>
    <x v="21"/>
    <x v="0"/>
    <x v="16"/>
    <x v="2"/>
    <x v="1058"/>
    <x v="120"/>
    <x v="23"/>
    <x v="51"/>
    <x v="1"/>
    <x v="6"/>
    <x v="660"/>
    <x v="26"/>
  </r>
  <r>
    <x v="1"/>
    <x v="5"/>
    <x v="0"/>
    <x v="8"/>
    <x v="394"/>
    <x v="694"/>
    <x v="671"/>
    <x v="75"/>
    <x v="10"/>
    <x v="2"/>
    <x v="1"/>
    <x v="4"/>
    <x v="33"/>
    <x v="320"/>
    <x v="210"/>
    <x v="194"/>
    <x v="0"/>
    <x v="13"/>
    <x v="2"/>
    <x v="318"/>
    <x v="891"/>
    <x v="30"/>
    <x v="59"/>
    <x v="8"/>
    <x v="5"/>
    <x v="4024"/>
    <x v="17"/>
  </r>
  <r>
    <x v="0"/>
    <x v="4"/>
    <x v="0"/>
    <x v="0"/>
    <x v="4"/>
    <x v="695"/>
    <x v="672"/>
    <x v="125"/>
    <x v="10"/>
    <x v="2"/>
    <x v="1"/>
    <x v="3"/>
    <x v="12"/>
    <x v="40"/>
    <x v="4"/>
    <x v="209"/>
    <x v="0"/>
    <x v="9"/>
    <x v="2"/>
    <x v="1211"/>
    <x v="429"/>
    <x v="7"/>
    <x v="28"/>
    <x v="2"/>
    <x v="4"/>
    <x v="3684"/>
    <x v="21"/>
  </r>
  <r>
    <x v="1"/>
    <x v="9"/>
    <x v="1"/>
    <x v="13"/>
    <x v="202"/>
    <x v="696"/>
    <x v="673"/>
    <x v="205"/>
    <x v="10"/>
    <x v="2"/>
    <x v="1"/>
    <x v="8"/>
    <x v="28"/>
    <x v="396"/>
    <x v="210"/>
    <x v="21"/>
    <x v="0"/>
    <x v="16"/>
    <x v="2"/>
    <x v="1073"/>
    <x v="874"/>
    <x v="53"/>
    <x v="57"/>
    <x v="1"/>
    <x v="6"/>
    <x v="662"/>
    <x v="24"/>
  </r>
  <r>
    <x v="1"/>
    <x v="5"/>
    <x v="1"/>
    <x v="0"/>
    <x v="327"/>
    <x v="697"/>
    <x v="674"/>
    <x v="243"/>
    <x v="10"/>
    <x v="2"/>
    <x v="1"/>
    <x v="4"/>
    <x v="34"/>
    <x v="227"/>
    <x v="210"/>
    <x v="194"/>
    <x v="0"/>
    <x v="13"/>
    <x v="2"/>
    <x v="329"/>
    <x v="945"/>
    <x v="71"/>
    <x v="12"/>
    <x v="6"/>
    <x v="5"/>
    <x v="1268"/>
    <x v="1"/>
  </r>
  <r>
    <x v="1"/>
    <x v="9"/>
    <x v="1"/>
    <x v="8"/>
    <x v="137"/>
    <x v="698"/>
    <x v="675"/>
    <x v="187"/>
    <x v="10"/>
    <x v="2"/>
    <x v="1"/>
    <x v="8"/>
    <x v="28"/>
    <x v="403"/>
    <x v="210"/>
    <x v="21"/>
    <x v="0"/>
    <x v="16"/>
    <x v="2"/>
    <x v="883"/>
    <x v="545"/>
    <x v="53"/>
    <x v="31"/>
    <x v="1"/>
    <x v="6"/>
    <x v="663"/>
    <x v="72"/>
  </r>
  <r>
    <x v="1"/>
    <x v="9"/>
    <x v="1"/>
    <x v="0"/>
    <x v="24"/>
    <x v="700"/>
    <x v="676"/>
    <x v="183"/>
    <x v="10"/>
    <x v="2"/>
    <x v="1"/>
    <x v="8"/>
    <x v="28"/>
    <x v="372"/>
    <x v="210"/>
    <x v="21"/>
    <x v="0"/>
    <x v="16"/>
    <x v="2"/>
    <x v="741"/>
    <x v="721"/>
    <x v="10"/>
    <x v="67"/>
    <x v="1"/>
    <x v="6"/>
    <x v="664"/>
    <x v="1"/>
  </r>
  <r>
    <x v="1"/>
    <x v="5"/>
    <x v="1"/>
    <x v="0"/>
    <x v="260"/>
    <x v="699"/>
    <x v="676"/>
    <x v="211"/>
    <x v="10"/>
    <x v="2"/>
    <x v="1"/>
    <x v="4"/>
    <x v="34"/>
    <x v="276"/>
    <x v="156"/>
    <x v="209"/>
    <x v="0"/>
    <x v="13"/>
    <x v="2"/>
    <x v="445"/>
    <x v="858"/>
    <x v="90"/>
    <x v="19"/>
    <x v="6"/>
    <x v="5"/>
    <x v="1269"/>
    <x v="1"/>
  </r>
  <r>
    <x v="1"/>
    <x v="5"/>
    <x v="1"/>
    <x v="0"/>
    <x v="260"/>
    <x v="701"/>
    <x v="677"/>
    <x v="71"/>
    <x v="10"/>
    <x v="2"/>
    <x v="1"/>
    <x v="4"/>
    <x v="34"/>
    <x v="225"/>
    <x v="210"/>
    <x v="156"/>
    <x v="0"/>
    <x v="13"/>
    <x v="2"/>
    <x v="417"/>
    <x v="724"/>
    <x v="43"/>
    <x v="13"/>
    <x v="6"/>
    <x v="5"/>
    <x v="1270"/>
    <x v="1"/>
  </r>
  <r>
    <x v="1"/>
    <x v="5"/>
    <x v="1"/>
    <x v="0"/>
    <x v="260"/>
    <x v="702"/>
    <x v="678"/>
    <x v="71"/>
    <x v="10"/>
    <x v="2"/>
    <x v="1"/>
    <x v="4"/>
    <x v="34"/>
    <x v="225"/>
    <x v="210"/>
    <x v="156"/>
    <x v="0"/>
    <x v="13"/>
    <x v="2"/>
    <x v="418"/>
    <x v="724"/>
    <x v="43"/>
    <x v="13"/>
    <x v="6"/>
    <x v="5"/>
    <x v="1271"/>
    <x v="1"/>
  </r>
  <r>
    <x v="1"/>
    <x v="9"/>
    <x v="1"/>
    <x v="8"/>
    <x v="137"/>
    <x v="703"/>
    <x v="679"/>
    <x v="98"/>
    <x v="10"/>
    <x v="2"/>
    <x v="1"/>
    <x v="8"/>
    <x v="28"/>
    <x v="462"/>
    <x v="210"/>
    <x v="21"/>
    <x v="0"/>
    <x v="16"/>
    <x v="2"/>
    <x v="991"/>
    <x v="210"/>
    <x v="34"/>
    <x v="56"/>
    <x v="1"/>
    <x v="6"/>
    <x v="665"/>
    <x v="14"/>
  </r>
  <r>
    <x v="1"/>
    <x v="5"/>
    <x v="1"/>
    <x v="0"/>
    <x v="260"/>
    <x v="704"/>
    <x v="680"/>
    <x v="71"/>
    <x v="10"/>
    <x v="2"/>
    <x v="1"/>
    <x v="4"/>
    <x v="34"/>
    <x v="225"/>
    <x v="210"/>
    <x v="156"/>
    <x v="0"/>
    <x v="13"/>
    <x v="2"/>
    <x v="419"/>
    <x v="724"/>
    <x v="43"/>
    <x v="13"/>
    <x v="6"/>
    <x v="5"/>
    <x v="1272"/>
    <x v="1"/>
  </r>
  <r>
    <x v="0"/>
    <x v="4"/>
    <x v="0"/>
    <x v="0"/>
    <x v="14"/>
    <x v="705"/>
    <x v="681"/>
    <x v="230"/>
    <x v="10"/>
    <x v="2"/>
    <x v="1"/>
    <x v="3"/>
    <x v="12"/>
    <x v="41"/>
    <x v="14"/>
    <x v="209"/>
    <x v="0"/>
    <x v="9"/>
    <x v="2"/>
    <x v="1218"/>
    <x v="977"/>
    <x v="7"/>
    <x v="28"/>
    <x v="2"/>
    <x v="4"/>
    <x v="3685"/>
    <x v="82"/>
  </r>
  <r>
    <x v="1"/>
    <x v="9"/>
    <x v="1"/>
    <x v="8"/>
    <x v="137"/>
    <x v="706"/>
    <x v="682"/>
    <x v="46"/>
    <x v="6"/>
    <x v="0"/>
    <x v="1"/>
    <x v="8"/>
    <x v="28"/>
    <x v="379"/>
    <x v="210"/>
    <x v="21"/>
    <x v="0"/>
    <x v="16"/>
    <x v="2"/>
    <x v="954"/>
    <x v="1006"/>
    <x v="23"/>
    <x v="51"/>
    <x v="1"/>
    <x v="6"/>
    <x v="666"/>
    <x v="64"/>
  </r>
  <r>
    <x v="1"/>
    <x v="5"/>
    <x v="1"/>
    <x v="0"/>
    <x v="260"/>
    <x v="707"/>
    <x v="682"/>
    <x v="6"/>
    <x v="10"/>
    <x v="2"/>
    <x v="1"/>
    <x v="4"/>
    <x v="34"/>
    <x v="276"/>
    <x v="210"/>
    <x v="156"/>
    <x v="0"/>
    <x v="13"/>
    <x v="2"/>
    <x v="447"/>
    <x v="116"/>
    <x v="90"/>
    <x v="19"/>
    <x v="6"/>
    <x v="5"/>
    <x v="1273"/>
    <x v="1"/>
  </r>
  <r>
    <x v="1"/>
    <x v="5"/>
    <x v="1"/>
    <x v="0"/>
    <x v="260"/>
    <x v="708"/>
    <x v="683"/>
    <x v="71"/>
    <x v="10"/>
    <x v="2"/>
    <x v="1"/>
    <x v="4"/>
    <x v="34"/>
    <x v="202"/>
    <x v="210"/>
    <x v="156"/>
    <x v="0"/>
    <x v="13"/>
    <x v="2"/>
    <x v="417"/>
    <x v="724"/>
    <x v="43"/>
    <x v="13"/>
    <x v="6"/>
    <x v="5"/>
    <x v="1274"/>
    <x v="1"/>
  </r>
  <r>
    <x v="1"/>
    <x v="5"/>
    <x v="1"/>
    <x v="0"/>
    <x v="327"/>
    <x v="709"/>
    <x v="684"/>
    <x v="6"/>
    <x v="10"/>
    <x v="2"/>
    <x v="1"/>
    <x v="4"/>
    <x v="34"/>
    <x v="231"/>
    <x v="210"/>
    <x v="194"/>
    <x v="0"/>
    <x v="13"/>
    <x v="2"/>
    <x v="332"/>
    <x v="102"/>
    <x v="71"/>
    <x v="12"/>
    <x v="6"/>
    <x v="5"/>
    <x v="1275"/>
    <x v="1"/>
  </r>
  <r>
    <x v="0"/>
    <x v="4"/>
    <x v="0"/>
    <x v="0"/>
    <x v="8"/>
    <x v="710"/>
    <x v="685"/>
    <x v="215"/>
    <x v="10"/>
    <x v="2"/>
    <x v="1"/>
    <x v="3"/>
    <x v="12"/>
    <x v="41"/>
    <x v="8"/>
    <x v="209"/>
    <x v="0"/>
    <x v="9"/>
    <x v="2"/>
    <x v="1217"/>
    <x v="950"/>
    <x v="7"/>
    <x v="28"/>
    <x v="2"/>
    <x v="4"/>
    <x v="3686"/>
    <x v="82"/>
  </r>
  <r>
    <x v="1"/>
    <x v="5"/>
    <x v="1"/>
    <x v="0"/>
    <x v="260"/>
    <x v="711"/>
    <x v="686"/>
    <x v="97"/>
    <x v="10"/>
    <x v="2"/>
    <x v="1"/>
    <x v="4"/>
    <x v="34"/>
    <x v="225"/>
    <x v="156"/>
    <x v="209"/>
    <x v="0"/>
    <x v="13"/>
    <x v="2"/>
    <x v="419"/>
    <x v="645"/>
    <x v="43"/>
    <x v="13"/>
    <x v="6"/>
    <x v="5"/>
    <x v="1276"/>
    <x v="1"/>
  </r>
  <r>
    <x v="1"/>
    <x v="9"/>
    <x v="1"/>
    <x v="4"/>
    <x v="46"/>
    <x v="712"/>
    <x v="687"/>
    <x v="98"/>
    <x v="10"/>
    <x v="2"/>
    <x v="1"/>
    <x v="8"/>
    <x v="28"/>
    <x v="392"/>
    <x v="210"/>
    <x v="21"/>
    <x v="0"/>
    <x v="16"/>
    <x v="2"/>
    <x v="897"/>
    <x v="16"/>
    <x v="53"/>
    <x v="73"/>
    <x v="1"/>
    <x v="6"/>
    <x v="667"/>
    <x v="5"/>
  </r>
  <r>
    <x v="1"/>
    <x v="9"/>
    <x v="1"/>
    <x v="8"/>
    <x v="137"/>
    <x v="713"/>
    <x v="688"/>
    <x v="104"/>
    <x v="10"/>
    <x v="2"/>
    <x v="1"/>
    <x v="8"/>
    <x v="28"/>
    <x v="384"/>
    <x v="210"/>
    <x v="21"/>
    <x v="0"/>
    <x v="16"/>
    <x v="2"/>
    <x v="894"/>
    <x v="756"/>
    <x v="23"/>
    <x v="67"/>
    <x v="1"/>
    <x v="6"/>
    <x v="668"/>
    <x v="41"/>
  </r>
  <r>
    <x v="1"/>
    <x v="9"/>
    <x v="0"/>
    <x v="4"/>
    <x v="46"/>
    <x v="714"/>
    <x v="689"/>
    <x v="18"/>
    <x v="10"/>
    <x v="2"/>
    <x v="1"/>
    <x v="8"/>
    <x v="27"/>
    <x v="340"/>
    <x v="210"/>
    <x v="21"/>
    <x v="0"/>
    <x v="16"/>
    <x v="2"/>
    <x v="996"/>
    <x v="121"/>
    <x v="24"/>
    <x v="70"/>
    <x v="1"/>
    <x v="5"/>
    <x v="669"/>
    <x v="19"/>
  </r>
  <r>
    <x v="1"/>
    <x v="5"/>
    <x v="1"/>
    <x v="0"/>
    <x v="260"/>
    <x v="715"/>
    <x v="690"/>
    <x v="224"/>
    <x v="10"/>
    <x v="2"/>
    <x v="1"/>
    <x v="4"/>
    <x v="34"/>
    <x v="225"/>
    <x v="156"/>
    <x v="209"/>
    <x v="0"/>
    <x v="13"/>
    <x v="2"/>
    <x v="418"/>
    <x v="928"/>
    <x v="43"/>
    <x v="13"/>
    <x v="6"/>
    <x v="5"/>
    <x v="1277"/>
    <x v="1"/>
  </r>
  <r>
    <x v="1"/>
    <x v="9"/>
    <x v="1"/>
    <x v="4"/>
    <x v="46"/>
    <x v="716"/>
    <x v="691"/>
    <x v="98"/>
    <x v="10"/>
    <x v="2"/>
    <x v="1"/>
    <x v="8"/>
    <x v="28"/>
    <x v="392"/>
    <x v="210"/>
    <x v="21"/>
    <x v="0"/>
    <x v="16"/>
    <x v="2"/>
    <x v="899"/>
    <x v="16"/>
    <x v="53"/>
    <x v="73"/>
    <x v="1"/>
    <x v="6"/>
    <x v="670"/>
    <x v="5"/>
  </r>
  <r>
    <x v="1"/>
    <x v="9"/>
    <x v="1"/>
    <x v="8"/>
    <x v="137"/>
    <x v="717"/>
    <x v="692"/>
    <x v="83"/>
    <x v="10"/>
    <x v="2"/>
    <x v="1"/>
    <x v="8"/>
    <x v="28"/>
    <x v="439"/>
    <x v="210"/>
    <x v="21"/>
    <x v="0"/>
    <x v="16"/>
    <x v="2"/>
    <x v="969"/>
    <x v="200"/>
    <x v="38"/>
    <x v="55"/>
    <x v="1"/>
    <x v="6"/>
    <x v="671"/>
    <x v="12"/>
  </r>
  <r>
    <x v="1"/>
    <x v="5"/>
    <x v="1"/>
    <x v="0"/>
    <x v="260"/>
    <x v="718"/>
    <x v="693"/>
    <x v="79"/>
    <x v="10"/>
    <x v="2"/>
    <x v="1"/>
    <x v="4"/>
    <x v="34"/>
    <x v="230"/>
    <x v="210"/>
    <x v="156"/>
    <x v="0"/>
    <x v="13"/>
    <x v="2"/>
    <x v="253"/>
    <x v="671"/>
    <x v="49"/>
    <x v="22"/>
    <x v="6"/>
    <x v="5"/>
    <x v="1278"/>
    <x v="1"/>
  </r>
  <r>
    <x v="1"/>
    <x v="5"/>
    <x v="1"/>
    <x v="0"/>
    <x v="260"/>
    <x v="719"/>
    <x v="694"/>
    <x v="79"/>
    <x v="10"/>
    <x v="2"/>
    <x v="1"/>
    <x v="4"/>
    <x v="34"/>
    <x v="230"/>
    <x v="210"/>
    <x v="156"/>
    <x v="0"/>
    <x v="13"/>
    <x v="2"/>
    <x v="254"/>
    <x v="671"/>
    <x v="49"/>
    <x v="22"/>
    <x v="6"/>
    <x v="5"/>
    <x v="1279"/>
    <x v="1"/>
  </r>
  <r>
    <x v="1"/>
    <x v="5"/>
    <x v="1"/>
    <x v="0"/>
    <x v="260"/>
    <x v="720"/>
    <x v="695"/>
    <x v="26"/>
    <x v="10"/>
    <x v="2"/>
    <x v="1"/>
    <x v="4"/>
    <x v="34"/>
    <x v="237"/>
    <x v="210"/>
    <x v="156"/>
    <x v="0"/>
    <x v="13"/>
    <x v="2"/>
    <x v="281"/>
    <x v="931"/>
    <x v="49"/>
    <x v="22"/>
    <x v="6"/>
    <x v="5"/>
    <x v="1280"/>
    <x v="1"/>
  </r>
  <r>
    <x v="1"/>
    <x v="5"/>
    <x v="1"/>
    <x v="0"/>
    <x v="260"/>
    <x v="721"/>
    <x v="696"/>
    <x v="79"/>
    <x v="10"/>
    <x v="2"/>
    <x v="1"/>
    <x v="4"/>
    <x v="34"/>
    <x v="230"/>
    <x v="210"/>
    <x v="156"/>
    <x v="0"/>
    <x v="13"/>
    <x v="2"/>
    <x v="255"/>
    <x v="671"/>
    <x v="49"/>
    <x v="22"/>
    <x v="6"/>
    <x v="5"/>
    <x v="1281"/>
    <x v="1"/>
  </r>
  <r>
    <x v="1"/>
    <x v="5"/>
    <x v="1"/>
    <x v="0"/>
    <x v="260"/>
    <x v="722"/>
    <x v="697"/>
    <x v="26"/>
    <x v="10"/>
    <x v="2"/>
    <x v="1"/>
    <x v="4"/>
    <x v="34"/>
    <x v="236"/>
    <x v="210"/>
    <x v="156"/>
    <x v="0"/>
    <x v="13"/>
    <x v="2"/>
    <x v="279"/>
    <x v="931"/>
    <x v="49"/>
    <x v="22"/>
    <x v="6"/>
    <x v="5"/>
    <x v="1282"/>
    <x v="1"/>
  </r>
  <r>
    <x v="1"/>
    <x v="5"/>
    <x v="1"/>
    <x v="0"/>
    <x v="260"/>
    <x v="723"/>
    <x v="697"/>
    <x v="224"/>
    <x v="10"/>
    <x v="2"/>
    <x v="1"/>
    <x v="4"/>
    <x v="34"/>
    <x v="188"/>
    <x v="210"/>
    <x v="156"/>
    <x v="0"/>
    <x v="13"/>
    <x v="2"/>
    <x v="273"/>
    <x v="928"/>
    <x v="88"/>
    <x v="9"/>
    <x v="6"/>
    <x v="5"/>
    <x v="1283"/>
    <x v="1"/>
  </r>
  <r>
    <x v="1"/>
    <x v="5"/>
    <x v="1"/>
    <x v="0"/>
    <x v="260"/>
    <x v="724"/>
    <x v="698"/>
    <x v="79"/>
    <x v="10"/>
    <x v="2"/>
    <x v="1"/>
    <x v="4"/>
    <x v="34"/>
    <x v="230"/>
    <x v="210"/>
    <x v="156"/>
    <x v="0"/>
    <x v="13"/>
    <x v="2"/>
    <x v="256"/>
    <x v="671"/>
    <x v="49"/>
    <x v="22"/>
    <x v="6"/>
    <x v="5"/>
    <x v="1284"/>
    <x v="1"/>
  </r>
  <r>
    <x v="1"/>
    <x v="5"/>
    <x v="1"/>
    <x v="0"/>
    <x v="260"/>
    <x v="725"/>
    <x v="699"/>
    <x v="26"/>
    <x v="10"/>
    <x v="2"/>
    <x v="1"/>
    <x v="4"/>
    <x v="34"/>
    <x v="236"/>
    <x v="210"/>
    <x v="156"/>
    <x v="0"/>
    <x v="13"/>
    <x v="2"/>
    <x v="280"/>
    <x v="931"/>
    <x v="49"/>
    <x v="22"/>
    <x v="6"/>
    <x v="5"/>
    <x v="1285"/>
    <x v="1"/>
  </r>
  <r>
    <x v="1"/>
    <x v="5"/>
    <x v="1"/>
    <x v="0"/>
    <x v="327"/>
    <x v="726"/>
    <x v="700"/>
    <x v="157"/>
    <x v="10"/>
    <x v="2"/>
    <x v="1"/>
    <x v="4"/>
    <x v="34"/>
    <x v="231"/>
    <x v="210"/>
    <x v="194"/>
    <x v="0"/>
    <x v="13"/>
    <x v="2"/>
    <x v="334"/>
    <x v="848"/>
    <x v="71"/>
    <x v="12"/>
    <x v="6"/>
    <x v="5"/>
    <x v="1286"/>
    <x v="1"/>
  </r>
  <r>
    <x v="1"/>
    <x v="5"/>
    <x v="1"/>
    <x v="0"/>
    <x v="327"/>
    <x v="727"/>
    <x v="701"/>
    <x v="52"/>
    <x v="10"/>
    <x v="2"/>
    <x v="1"/>
    <x v="4"/>
    <x v="34"/>
    <x v="220"/>
    <x v="210"/>
    <x v="194"/>
    <x v="0"/>
    <x v="13"/>
    <x v="2"/>
    <x v="300"/>
    <x v="91"/>
    <x v="4"/>
    <x v="23"/>
    <x v="6"/>
    <x v="5"/>
    <x v="1287"/>
    <x v="1"/>
  </r>
  <r>
    <x v="1"/>
    <x v="5"/>
    <x v="1"/>
    <x v="0"/>
    <x v="260"/>
    <x v="728"/>
    <x v="702"/>
    <x v="252"/>
    <x v="10"/>
    <x v="2"/>
    <x v="1"/>
    <x v="4"/>
    <x v="34"/>
    <x v="188"/>
    <x v="210"/>
    <x v="156"/>
    <x v="0"/>
    <x v="13"/>
    <x v="2"/>
    <x v="273"/>
    <x v="879"/>
    <x v="88"/>
    <x v="9"/>
    <x v="6"/>
    <x v="5"/>
    <x v="1288"/>
    <x v="1"/>
  </r>
  <r>
    <x v="1"/>
    <x v="5"/>
    <x v="1"/>
    <x v="0"/>
    <x v="327"/>
    <x v="729"/>
    <x v="703"/>
    <x v="157"/>
    <x v="10"/>
    <x v="2"/>
    <x v="1"/>
    <x v="4"/>
    <x v="34"/>
    <x v="229"/>
    <x v="210"/>
    <x v="194"/>
    <x v="0"/>
    <x v="13"/>
    <x v="2"/>
    <x v="278"/>
    <x v="739"/>
    <x v="88"/>
    <x v="9"/>
    <x v="6"/>
    <x v="5"/>
    <x v="1289"/>
    <x v="1"/>
  </r>
  <r>
    <x v="1"/>
    <x v="5"/>
    <x v="1"/>
    <x v="0"/>
    <x v="260"/>
    <x v="730"/>
    <x v="704"/>
    <x v="52"/>
    <x v="10"/>
    <x v="2"/>
    <x v="1"/>
    <x v="4"/>
    <x v="34"/>
    <x v="236"/>
    <x v="156"/>
    <x v="209"/>
    <x v="0"/>
    <x v="13"/>
    <x v="2"/>
    <x v="279"/>
    <x v="91"/>
    <x v="49"/>
    <x v="22"/>
    <x v="6"/>
    <x v="5"/>
    <x v="1290"/>
    <x v="1"/>
  </r>
  <r>
    <x v="1"/>
    <x v="5"/>
    <x v="0"/>
    <x v="22"/>
    <x v="426"/>
    <x v="731"/>
    <x v="705"/>
    <x v="27"/>
    <x v="10"/>
    <x v="2"/>
    <x v="1"/>
    <x v="4"/>
    <x v="33"/>
    <x v="316"/>
    <x v="210"/>
    <x v="156"/>
    <x v="0"/>
    <x v="13"/>
    <x v="2"/>
    <x v="424"/>
    <x v="149"/>
    <x v="30"/>
    <x v="59"/>
    <x v="8"/>
    <x v="5"/>
    <x v="4025"/>
    <x v="54"/>
  </r>
  <r>
    <x v="1"/>
    <x v="5"/>
    <x v="1"/>
    <x v="0"/>
    <x v="327"/>
    <x v="732"/>
    <x v="705"/>
    <x v="205"/>
    <x v="10"/>
    <x v="2"/>
    <x v="1"/>
    <x v="4"/>
    <x v="34"/>
    <x v="275"/>
    <x v="210"/>
    <x v="194"/>
    <x v="0"/>
    <x v="13"/>
    <x v="2"/>
    <x v="308"/>
    <x v="911"/>
    <x v="4"/>
    <x v="23"/>
    <x v="6"/>
    <x v="5"/>
    <x v="1291"/>
    <x v="1"/>
  </r>
  <r>
    <x v="1"/>
    <x v="5"/>
    <x v="1"/>
    <x v="0"/>
    <x v="260"/>
    <x v="733"/>
    <x v="706"/>
    <x v="52"/>
    <x v="10"/>
    <x v="2"/>
    <x v="1"/>
    <x v="4"/>
    <x v="34"/>
    <x v="236"/>
    <x v="156"/>
    <x v="209"/>
    <x v="0"/>
    <x v="13"/>
    <x v="2"/>
    <x v="278"/>
    <x v="91"/>
    <x v="49"/>
    <x v="22"/>
    <x v="6"/>
    <x v="5"/>
    <x v="1292"/>
    <x v="1"/>
  </r>
  <r>
    <x v="1"/>
    <x v="5"/>
    <x v="1"/>
    <x v="0"/>
    <x v="260"/>
    <x v="734"/>
    <x v="707"/>
    <x v="243"/>
    <x v="10"/>
    <x v="2"/>
    <x v="1"/>
    <x v="4"/>
    <x v="34"/>
    <x v="236"/>
    <x v="210"/>
    <x v="156"/>
    <x v="0"/>
    <x v="13"/>
    <x v="2"/>
    <x v="279"/>
    <x v="839"/>
    <x v="49"/>
    <x v="22"/>
    <x v="6"/>
    <x v="5"/>
    <x v="1293"/>
    <x v="1"/>
  </r>
  <r>
    <x v="1"/>
    <x v="5"/>
    <x v="1"/>
    <x v="0"/>
    <x v="327"/>
    <x v="735"/>
    <x v="708"/>
    <x v="248"/>
    <x v="10"/>
    <x v="2"/>
    <x v="1"/>
    <x v="4"/>
    <x v="34"/>
    <x v="275"/>
    <x v="210"/>
    <x v="194"/>
    <x v="0"/>
    <x v="13"/>
    <x v="2"/>
    <x v="312"/>
    <x v="968"/>
    <x v="4"/>
    <x v="23"/>
    <x v="6"/>
    <x v="5"/>
    <x v="1294"/>
    <x v="1"/>
  </r>
  <r>
    <x v="1"/>
    <x v="9"/>
    <x v="1"/>
    <x v="8"/>
    <x v="137"/>
    <x v="736"/>
    <x v="709"/>
    <x v="174"/>
    <x v="10"/>
    <x v="2"/>
    <x v="1"/>
    <x v="8"/>
    <x v="28"/>
    <x v="389"/>
    <x v="210"/>
    <x v="21"/>
    <x v="0"/>
    <x v="16"/>
    <x v="2"/>
    <x v="961"/>
    <x v="991"/>
    <x v="61"/>
    <x v="51"/>
    <x v="1"/>
    <x v="6"/>
    <x v="672"/>
    <x v="15"/>
  </r>
  <r>
    <x v="1"/>
    <x v="5"/>
    <x v="0"/>
    <x v="9"/>
    <x v="247"/>
    <x v="737"/>
    <x v="710"/>
    <x v="45"/>
    <x v="10"/>
    <x v="2"/>
    <x v="1"/>
    <x v="4"/>
    <x v="33"/>
    <x v="318"/>
    <x v="210"/>
    <x v="31"/>
    <x v="0"/>
    <x v="14"/>
    <x v="2"/>
    <x v="380"/>
    <x v="604"/>
    <x v="30"/>
    <x v="59"/>
    <x v="8"/>
    <x v="5"/>
    <x v="4028"/>
    <x v="27"/>
  </r>
  <r>
    <x v="1"/>
    <x v="5"/>
    <x v="0"/>
    <x v="9"/>
    <x v="247"/>
    <x v="738"/>
    <x v="710"/>
    <x v="45"/>
    <x v="10"/>
    <x v="2"/>
    <x v="1"/>
    <x v="4"/>
    <x v="33"/>
    <x v="315"/>
    <x v="28"/>
    <x v="209"/>
    <x v="0"/>
    <x v="14"/>
    <x v="2"/>
    <x v="408"/>
    <x v="604"/>
    <x v="30"/>
    <x v="59"/>
    <x v="8"/>
    <x v="5"/>
    <x v="4027"/>
    <x v="32"/>
  </r>
  <r>
    <x v="1"/>
    <x v="5"/>
    <x v="1"/>
    <x v="0"/>
    <x v="260"/>
    <x v="739"/>
    <x v="711"/>
    <x v="79"/>
    <x v="10"/>
    <x v="2"/>
    <x v="1"/>
    <x v="4"/>
    <x v="34"/>
    <x v="189"/>
    <x v="210"/>
    <x v="156"/>
    <x v="0"/>
    <x v="13"/>
    <x v="2"/>
    <x v="259"/>
    <x v="670"/>
    <x v="49"/>
    <x v="22"/>
    <x v="6"/>
    <x v="5"/>
    <x v="1295"/>
    <x v="1"/>
  </r>
  <r>
    <x v="1"/>
    <x v="5"/>
    <x v="1"/>
    <x v="0"/>
    <x v="260"/>
    <x v="740"/>
    <x v="712"/>
    <x v="79"/>
    <x v="10"/>
    <x v="2"/>
    <x v="1"/>
    <x v="4"/>
    <x v="34"/>
    <x v="242"/>
    <x v="210"/>
    <x v="156"/>
    <x v="0"/>
    <x v="13"/>
    <x v="2"/>
    <x v="261"/>
    <x v="670"/>
    <x v="49"/>
    <x v="22"/>
    <x v="6"/>
    <x v="5"/>
    <x v="1296"/>
    <x v="1"/>
  </r>
  <r>
    <x v="1"/>
    <x v="5"/>
    <x v="1"/>
    <x v="0"/>
    <x v="327"/>
    <x v="741"/>
    <x v="713"/>
    <x v="97"/>
    <x v="10"/>
    <x v="2"/>
    <x v="1"/>
    <x v="4"/>
    <x v="34"/>
    <x v="231"/>
    <x v="210"/>
    <x v="194"/>
    <x v="0"/>
    <x v="13"/>
    <x v="2"/>
    <x v="335"/>
    <x v="645"/>
    <x v="71"/>
    <x v="12"/>
    <x v="6"/>
    <x v="5"/>
    <x v="1297"/>
    <x v="1"/>
  </r>
  <r>
    <x v="1"/>
    <x v="5"/>
    <x v="1"/>
    <x v="0"/>
    <x v="260"/>
    <x v="742"/>
    <x v="714"/>
    <x v="71"/>
    <x v="10"/>
    <x v="2"/>
    <x v="1"/>
    <x v="4"/>
    <x v="34"/>
    <x v="225"/>
    <x v="210"/>
    <x v="156"/>
    <x v="0"/>
    <x v="13"/>
    <x v="2"/>
    <x v="419"/>
    <x v="724"/>
    <x v="43"/>
    <x v="13"/>
    <x v="6"/>
    <x v="5"/>
    <x v="1298"/>
    <x v="1"/>
  </r>
  <r>
    <x v="1"/>
    <x v="9"/>
    <x v="1"/>
    <x v="8"/>
    <x v="137"/>
    <x v="743"/>
    <x v="715"/>
    <x v="78"/>
    <x v="9"/>
    <x v="0"/>
    <x v="1"/>
    <x v="8"/>
    <x v="28"/>
    <x v="439"/>
    <x v="210"/>
    <x v="21"/>
    <x v="0"/>
    <x v="16"/>
    <x v="2"/>
    <x v="971"/>
    <x v="748"/>
    <x v="38"/>
    <x v="55"/>
    <x v="1"/>
    <x v="6"/>
    <x v="673"/>
    <x v="12"/>
  </r>
  <r>
    <x v="1"/>
    <x v="5"/>
    <x v="0"/>
    <x v="8"/>
    <x v="423"/>
    <x v="744"/>
    <x v="716"/>
    <x v="6"/>
    <x v="10"/>
    <x v="2"/>
    <x v="1"/>
    <x v="4"/>
    <x v="30"/>
    <x v="129"/>
    <x v="210"/>
    <x v="206"/>
    <x v="0"/>
    <x v="13"/>
    <x v="2"/>
    <x v="105"/>
    <x v="103"/>
    <x v="8"/>
    <x v="39"/>
    <x v="8"/>
    <x v="5"/>
    <x v="4029"/>
    <x v="17"/>
  </r>
  <r>
    <x v="1"/>
    <x v="5"/>
    <x v="1"/>
    <x v="0"/>
    <x v="327"/>
    <x v="745"/>
    <x v="717"/>
    <x v="205"/>
    <x v="10"/>
    <x v="2"/>
    <x v="1"/>
    <x v="4"/>
    <x v="34"/>
    <x v="188"/>
    <x v="210"/>
    <x v="194"/>
    <x v="0"/>
    <x v="13"/>
    <x v="2"/>
    <x v="275"/>
    <x v="678"/>
    <x v="88"/>
    <x v="9"/>
    <x v="6"/>
    <x v="5"/>
    <x v="1299"/>
    <x v="1"/>
  </r>
  <r>
    <x v="1"/>
    <x v="9"/>
    <x v="1"/>
    <x v="4"/>
    <x v="46"/>
    <x v="746"/>
    <x v="718"/>
    <x v="54"/>
    <x v="10"/>
    <x v="2"/>
    <x v="1"/>
    <x v="8"/>
    <x v="28"/>
    <x v="373"/>
    <x v="210"/>
    <x v="21"/>
    <x v="0"/>
    <x v="16"/>
    <x v="2"/>
    <x v="870"/>
    <x v="219"/>
    <x v="10"/>
    <x v="67"/>
    <x v="1"/>
    <x v="6"/>
    <x v="674"/>
    <x v="5"/>
  </r>
  <r>
    <x v="1"/>
    <x v="5"/>
    <x v="0"/>
    <x v="8"/>
    <x v="379"/>
    <x v="747"/>
    <x v="719"/>
    <x v="97"/>
    <x v="10"/>
    <x v="2"/>
    <x v="1"/>
    <x v="4"/>
    <x v="33"/>
    <x v="320"/>
    <x v="156"/>
    <x v="209"/>
    <x v="0"/>
    <x v="13"/>
    <x v="2"/>
    <x v="324"/>
    <x v="227"/>
    <x v="30"/>
    <x v="59"/>
    <x v="8"/>
    <x v="5"/>
    <x v="4030"/>
    <x v="17"/>
  </r>
  <r>
    <x v="1"/>
    <x v="5"/>
    <x v="1"/>
    <x v="0"/>
    <x v="260"/>
    <x v="748"/>
    <x v="720"/>
    <x v="243"/>
    <x v="10"/>
    <x v="2"/>
    <x v="1"/>
    <x v="4"/>
    <x v="34"/>
    <x v="236"/>
    <x v="210"/>
    <x v="156"/>
    <x v="0"/>
    <x v="13"/>
    <x v="2"/>
    <x v="280"/>
    <x v="282"/>
    <x v="49"/>
    <x v="22"/>
    <x v="6"/>
    <x v="5"/>
    <x v="1300"/>
    <x v="1"/>
  </r>
  <r>
    <x v="1"/>
    <x v="5"/>
    <x v="1"/>
    <x v="0"/>
    <x v="327"/>
    <x v="749"/>
    <x v="721"/>
    <x v="97"/>
    <x v="10"/>
    <x v="2"/>
    <x v="1"/>
    <x v="4"/>
    <x v="34"/>
    <x v="251"/>
    <x v="210"/>
    <x v="194"/>
    <x v="0"/>
    <x v="13"/>
    <x v="2"/>
    <x v="419"/>
    <x v="708"/>
    <x v="33"/>
    <x v="20"/>
    <x v="6"/>
    <x v="5"/>
    <x v="1301"/>
    <x v="1"/>
  </r>
  <r>
    <x v="1"/>
    <x v="5"/>
    <x v="0"/>
    <x v="8"/>
    <x v="379"/>
    <x v="750"/>
    <x v="722"/>
    <x v="97"/>
    <x v="10"/>
    <x v="2"/>
    <x v="1"/>
    <x v="4"/>
    <x v="33"/>
    <x v="147"/>
    <x v="156"/>
    <x v="209"/>
    <x v="0"/>
    <x v="13"/>
    <x v="2"/>
    <x v="323"/>
    <x v="540"/>
    <x v="30"/>
    <x v="59"/>
    <x v="8"/>
    <x v="5"/>
    <x v="4031"/>
    <x v="18"/>
  </r>
  <r>
    <x v="1"/>
    <x v="5"/>
    <x v="1"/>
    <x v="0"/>
    <x v="260"/>
    <x v="751"/>
    <x v="723"/>
    <x v="6"/>
    <x v="10"/>
    <x v="2"/>
    <x v="1"/>
    <x v="4"/>
    <x v="34"/>
    <x v="265"/>
    <x v="210"/>
    <x v="156"/>
    <x v="0"/>
    <x v="13"/>
    <x v="2"/>
    <x v="448"/>
    <x v="116"/>
    <x v="90"/>
    <x v="19"/>
    <x v="6"/>
    <x v="5"/>
    <x v="1302"/>
    <x v="1"/>
  </r>
  <r>
    <x v="1"/>
    <x v="5"/>
    <x v="0"/>
    <x v="17"/>
    <x v="415"/>
    <x v="752"/>
    <x v="724"/>
    <x v="75"/>
    <x v="10"/>
    <x v="2"/>
    <x v="1"/>
    <x v="4"/>
    <x v="33"/>
    <x v="322"/>
    <x v="156"/>
    <x v="209"/>
    <x v="0"/>
    <x v="13"/>
    <x v="2"/>
    <x v="494"/>
    <x v="891"/>
    <x v="30"/>
    <x v="59"/>
    <x v="8"/>
    <x v="5"/>
    <x v="4032"/>
    <x v="49"/>
  </r>
  <r>
    <x v="1"/>
    <x v="9"/>
    <x v="1"/>
    <x v="13"/>
    <x v="202"/>
    <x v="753"/>
    <x v="725"/>
    <x v="26"/>
    <x v="10"/>
    <x v="2"/>
    <x v="1"/>
    <x v="8"/>
    <x v="28"/>
    <x v="375"/>
    <x v="210"/>
    <x v="21"/>
    <x v="0"/>
    <x v="16"/>
    <x v="2"/>
    <x v="1060"/>
    <x v="304"/>
    <x v="23"/>
    <x v="51"/>
    <x v="1"/>
    <x v="6"/>
    <x v="675"/>
    <x v="26"/>
  </r>
  <r>
    <x v="0"/>
    <x v="4"/>
    <x v="0"/>
    <x v="0"/>
    <x v="15"/>
    <x v="755"/>
    <x v="726"/>
    <x v="10"/>
    <x v="10"/>
    <x v="2"/>
    <x v="1"/>
    <x v="3"/>
    <x v="1"/>
    <x v="4"/>
    <x v="15"/>
    <x v="209"/>
    <x v="0"/>
    <x v="9"/>
    <x v="2"/>
    <x v="1182"/>
    <x v="451"/>
    <x v="7"/>
    <x v="28"/>
    <x v="2"/>
    <x v="4"/>
    <x v="3687"/>
    <x v="82"/>
  </r>
  <r>
    <x v="1"/>
    <x v="5"/>
    <x v="1"/>
    <x v="8"/>
    <x v="333"/>
    <x v="754"/>
    <x v="726"/>
    <x v="113"/>
    <x v="10"/>
    <x v="2"/>
    <x v="1"/>
    <x v="4"/>
    <x v="36"/>
    <x v="297"/>
    <x v="43"/>
    <x v="209"/>
    <x v="0"/>
    <x v="13"/>
    <x v="2"/>
    <x v="68"/>
    <x v="1003"/>
    <x v="88"/>
    <x v="9"/>
    <x v="6"/>
    <x v="5"/>
    <x v="4033"/>
    <x v="17"/>
  </r>
  <r>
    <x v="1"/>
    <x v="5"/>
    <x v="1"/>
    <x v="0"/>
    <x v="260"/>
    <x v="756"/>
    <x v="727"/>
    <x v="247"/>
    <x v="10"/>
    <x v="2"/>
    <x v="1"/>
    <x v="4"/>
    <x v="34"/>
    <x v="276"/>
    <x v="210"/>
    <x v="156"/>
    <x v="0"/>
    <x v="13"/>
    <x v="2"/>
    <x v="449"/>
    <x v="964"/>
    <x v="90"/>
    <x v="19"/>
    <x v="6"/>
    <x v="5"/>
    <x v="1303"/>
    <x v="1"/>
  </r>
  <r>
    <x v="1"/>
    <x v="5"/>
    <x v="1"/>
    <x v="0"/>
    <x v="260"/>
    <x v="757"/>
    <x v="728"/>
    <x v="205"/>
    <x v="10"/>
    <x v="2"/>
    <x v="1"/>
    <x v="4"/>
    <x v="34"/>
    <x v="265"/>
    <x v="210"/>
    <x v="156"/>
    <x v="0"/>
    <x v="13"/>
    <x v="2"/>
    <x v="449"/>
    <x v="553"/>
    <x v="90"/>
    <x v="19"/>
    <x v="6"/>
    <x v="5"/>
    <x v="1304"/>
    <x v="1"/>
  </r>
  <r>
    <x v="1"/>
    <x v="5"/>
    <x v="1"/>
    <x v="0"/>
    <x v="260"/>
    <x v="758"/>
    <x v="729"/>
    <x v="79"/>
    <x v="10"/>
    <x v="2"/>
    <x v="1"/>
    <x v="4"/>
    <x v="34"/>
    <x v="242"/>
    <x v="210"/>
    <x v="156"/>
    <x v="0"/>
    <x v="13"/>
    <x v="2"/>
    <x v="263"/>
    <x v="670"/>
    <x v="49"/>
    <x v="22"/>
    <x v="6"/>
    <x v="5"/>
    <x v="1305"/>
    <x v="1"/>
  </r>
  <r>
    <x v="1"/>
    <x v="9"/>
    <x v="1"/>
    <x v="8"/>
    <x v="137"/>
    <x v="759"/>
    <x v="730"/>
    <x v="257"/>
    <x v="10"/>
    <x v="2"/>
    <x v="1"/>
    <x v="8"/>
    <x v="28"/>
    <x v="450"/>
    <x v="210"/>
    <x v="21"/>
    <x v="0"/>
    <x v="16"/>
    <x v="2"/>
    <x v="1006"/>
    <x v="500"/>
    <x v="47"/>
    <x v="56"/>
    <x v="1"/>
    <x v="6"/>
    <x v="676"/>
    <x v="17"/>
  </r>
  <r>
    <x v="1"/>
    <x v="9"/>
    <x v="1"/>
    <x v="0"/>
    <x v="24"/>
    <x v="760"/>
    <x v="731"/>
    <x v="251"/>
    <x v="9"/>
    <x v="0"/>
    <x v="1"/>
    <x v="8"/>
    <x v="28"/>
    <x v="433"/>
    <x v="23"/>
    <x v="209"/>
    <x v="0"/>
    <x v="16"/>
    <x v="2"/>
    <x v="860"/>
    <x v="748"/>
    <x v="38"/>
    <x v="71"/>
    <x v="1"/>
    <x v="6"/>
    <x v="677"/>
    <x v="1"/>
  </r>
  <r>
    <x v="1"/>
    <x v="5"/>
    <x v="1"/>
    <x v="0"/>
    <x v="260"/>
    <x v="761"/>
    <x v="732"/>
    <x v="205"/>
    <x v="10"/>
    <x v="2"/>
    <x v="1"/>
    <x v="4"/>
    <x v="34"/>
    <x v="265"/>
    <x v="210"/>
    <x v="156"/>
    <x v="0"/>
    <x v="13"/>
    <x v="2"/>
    <x v="450"/>
    <x v="911"/>
    <x v="90"/>
    <x v="19"/>
    <x v="6"/>
    <x v="5"/>
    <x v="1306"/>
    <x v="1"/>
  </r>
  <r>
    <x v="1"/>
    <x v="9"/>
    <x v="1"/>
    <x v="0"/>
    <x v="24"/>
    <x v="762"/>
    <x v="733"/>
    <x v="251"/>
    <x v="9"/>
    <x v="0"/>
    <x v="1"/>
    <x v="8"/>
    <x v="28"/>
    <x v="433"/>
    <x v="23"/>
    <x v="209"/>
    <x v="0"/>
    <x v="16"/>
    <x v="2"/>
    <x v="859"/>
    <x v="748"/>
    <x v="38"/>
    <x v="71"/>
    <x v="1"/>
    <x v="6"/>
    <x v="678"/>
    <x v="1"/>
  </r>
  <r>
    <x v="1"/>
    <x v="5"/>
    <x v="1"/>
    <x v="0"/>
    <x v="327"/>
    <x v="763"/>
    <x v="733"/>
    <x v="26"/>
    <x v="10"/>
    <x v="2"/>
    <x v="1"/>
    <x v="4"/>
    <x v="34"/>
    <x v="229"/>
    <x v="210"/>
    <x v="194"/>
    <x v="0"/>
    <x v="13"/>
    <x v="2"/>
    <x v="280"/>
    <x v="193"/>
    <x v="88"/>
    <x v="9"/>
    <x v="6"/>
    <x v="5"/>
    <x v="1307"/>
    <x v="1"/>
  </r>
  <r>
    <x v="1"/>
    <x v="5"/>
    <x v="1"/>
    <x v="0"/>
    <x v="260"/>
    <x v="764"/>
    <x v="734"/>
    <x v="247"/>
    <x v="10"/>
    <x v="2"/>
    <x v="1"/>
    <x v="4"/>
    <x v="34"/>
    <x v="276"/>
    <x v="210"/>
    <x v="156"/>
    <x v="0"/>
    <x v="13"/>
    <x v="2"/>
    <x v="451"/>
    <x v="964"/>
    <x v="90"/>
    <x v="19"/>
    <x v="6"/>
    <x v="5"/>
    <x v="1308"/>
    <x v="1"/>
  </r>
  <r>
    <x v="1"/>
    <x v="5"/>
    <x v="0"/>
    <x v="9"/>
    <x v="381"/>
    <x v="765"/>
    <x v="735"/>
    <x v="97"/>
    <x v="10"/>
    <x v="2"/>
    <x v="1"/>
    <x v="4"/>
    <x v="33"/>
    <x v="317"/>
    <x v="156"/>
    <x v="209"/>
    <x v="0"/>
    <x v="13"/>
    <x v="2"/>
    <x v="382"/>
    <x v="819"/>
    <x v="30"/>
    <x v="59"/>
    <x v="8"/>
    <x v="5"/>
    <x v="4034"/>
    <x v="27"/>
  </r>
  <r>
    <x v="1"/>
    <x v="9"/>
    <x v="1"/>
    <x v="13"/>
    <x v="202"/>
    <x v="766"/>
    <x v="736"/>
    <x v="18"/>
    <x v="10"/>
    <x v="2"/>
    <x v="1"/>
    <x v="8"/>
    <x v="28"/>
    <x v="375"/>
    <x v="23"/>
    <x v="209"/>
    <x v="0"/>
    <x v="16"/>
    <x v="2"/>
    <x v="1059"/>
    <x v="120"/>
    <x v="23"/>
    <x v="51"/>
    <x v="1"/>
    <x v="6"/>
    <x v="679"/>
    <x v="26"/>
  </r>
  <r>
    <x v="1"/>
    <x v="5"/>
    <x v="1"/>
    <x v="0"/>
    <x v="327"/>
    <x v="767"/>
    <x v="737"/>
    <x v="157"/>
    <x v="10"/>
    <x v="2"/>
    <x v="1"/>
    <x v="4"/>
    <x v="34"/>
    <x v="231"/>
    <x v="210"/>
    <x v="194"/>
    <x v="0"/>
    <x v="13"/>
    <x v="2"/>
    <x v="336"/>
    <x v="739"/>
    <x v="71"/>
    <x v="12"/>
    <x v="6"/>
    <x v="5"/>
    <x v="1309"/>
    <x v="1"/>
  </r>
  <r>
    <x v="1"/>
    <x v="5"/>
    <x v="1"/>
    <x v="0"/>
    <x v="260"/>
    <x v="768"/>
    <x v="737"/>
    <x v="157"/>
    <x v="10"/>
    <x v="2"/>
    <x v="1"/>
    <x v="4"/>
    <x v="34"/>
    <x v="230"/>
    <x v="210"/>
    <x v="156"/>
    <x v="0"/>
    <x v="13"/>
    <x v="2"/>
    <x v="257"/>
    <x v="595"/>
    <x v="49"/>
    <x v="22"/>
    <x v="6"/>
    <x v="5"/>
    <x v="1310"/>
    <x v="1"/>
  </r>
  <r>
    <x v="1"/>
    <x v="5"/>
    <x v="1"/>
    <x v="0"/>
    <x v="327"/>
    <x v="769"/>
    <x v="738"/>
    <x v="252"/>
    <x v="10"/>
    <x v="2"/>
    <x v="1"/>
    <x v="4"/>
    <x v="34"/>
    <x v="188"/>
    <x v="210"/>
    <x v="194"/>
    <x v="0"/>
    <x v="13"/>
    <x v="2"/>
    <x v="276"/>
    <x v="879"/>
    <x v="88"/>
    <x v="9"/>
    <x v="6"/>
    <x v="5"/>
    <x v="1311"/>
    <x v="1"/>
  </r>
  <r>
    <x v="1"/>
    <x v="5"/>
    <x v="0"/>
    <x v="8"/>
    <x v="379"/>
    <x v="770"/>
    <x v="739"/>
    <x v="131"/>
    <x v="10"/>
    <x v="2"/>
    <x v="1"/>
    <x v="4"/>
    <x v="33"/>
    <x v="320"/>
    <x v="156"/>
    <x v="209"/>
    <x v="0"/>
    <x v="13"/>
    <x v="2"/>
    <x v="324"/>
    <x v="669"/>
    <x v="30"/>
    <x v="59"/>
    <x v="8"/>
    <x v="5"/>
    <x v="4036"/>
    <x v="17"/>
  </r>
  <r>
    <x v="0"/>
    <x v="5"/>
    <x v="1"/>
    <x v="0"/>
    <x v="327"/>
    <x v="771"/>
    <x v="740"/>
    <x v="95"/>
    <x v="10"/>
    <x v="2"/>
    <x v="1"/>
    <x v="4"/>
    <x v="7"/>
    <x v="18"/>
    <x v="210"/>
    <x v="194"/>
    <x v="0"/>
    <x v="13"/>
    <x v="2"/>
    <x v="424"/>
    <x v="306"/>
    <x v="55"/>
    <x v="14"/>
    <x v="6"/>
    <x v="5"/>
    <x v="1312"/>
    <x v="1"/>
  </r>
  <r>
    <x v="1"/>
    <x v="5"/>
    <x v="1"/>
    <x v="0"/>
    <x v="327"/>
    <x v="772"/>
    <x v="740"/>
    <x v="97"/>
    <x v="10"/>
    <x v="2"/>
    <x v="1"/>
    <x v="4"/>
    <x v="34"/>
    <x v="251"/>
    <x v="210"/>
    <x v="194"/>
    <x v="0"/>
    <x v="13"/>
    <x v="2"/>
    <x v="420"/>
    <x v="708"/>
    <x v="33"/>
    <x v="20"/>
    <x v="6"/>
    <x v="5"/>
    <x v="1313"/>
    <x v="1"/>
  </r>
  <r>
    <x v="1"/>
    <x v="5"/>
    <x v="0"/>
    <x v="8"/>
    <x v="394"/>
    <x v="773"/>
    <x v="741"/>
    <x v="188"/>
    <x v="10"/>
    <x v="2"/>
    <x v="1"/>
    <x v="4"/>
    <x v="33"/>
    <x v="153"/>
    <x v="210"/>
    <x v="194"/>
    <x v="0"/>
    <x v="13"/>
    <x v="2"/>
    <x v="61"/>
    <x v="31"/>
    <x v="77"/>
    <x v="80"/>
    <x v="8"/>
    <x v="5"/>
    <x v="4035"/>
    <x v="17"/>
  </r>
  <r>
    <x v="1"/>
    <x v="5"/>
    <x v="0"/>
    <x v="8"/>
    <x v="379"/>
    <x v="774"/>
    <x v="742"/>
    <x v="97"/>
    <x v="10"/>
    <x v="2"/>
    <x v="1"/>
    <x v="4"/>
    <x v="33"/>
    <x v="147"/>
    <x v="156"/>
    <x v="209"/>
    <x v="0"/>
    <x v="13"/>
    <x v="2"/>
    <x v="323"/>
    <x v="540"/>
    <x v="30"/>
    <x v="59"/>
    <x v="8"/>
    <x v="5"/>
    <x v="4037"/>
    <x v="18"/>
  </r>
  <r>
    <x v="1"/>
    <x v="5"/>
    <x v="1"/>
    <x v="0"/>
    <x v="260"/>
    <x v="775"/>
    <x v="743"/>
    <x v="205"/>
    <x v="10"/>
    <x v="2"/>
    <x v="1"/>
    <x v="4"/>
    <x v="34"/>
    <x v="188"/>
    <x v="210"/>
    <x v="156"/>
    <x v="0"/>
    <x v="13"/>
    <x v="2"/>
    <x v="277"/>
    <x v="678"/>
    <x v="88"/>
    <x v="9"/>
    <x v="6"/>
    <x v="5"/>
    <x v="1314"/>
    <x v="1"/>
  </r>
  <r>
    <x v="1"/>
    <x v="5"/>
    <x v="1"/>
    <x v="0"/>
    <x v="327"/>
    <x v="776"/>
    <x v="744"/>
    <x v="34"/>
    <x v="10"/>
    <x v="2"/>
    <x v="1"/>
    <x v="4"/>
    <x v="34"/>
    <x v="220"/>
    <x v="210"/>
    <x v="194"/>
    <x v="0"/>
    <x v="13"/>
    <x v="2"/>
    <x v="304"/>
    <x v="416"/>
    <x v="4"/>
    <x v="23"/>
    <x v="6"/>
    <x v="5"/>
    <x v="1315"/>
    <x v="1"/>
  </r>
  <r>
    <x v="1"/>
    <x v="5"/>
    <x v="1"/>
    <x v="0"/>
    <x v="260"/>
    <x v="777"/>
    <x v="745"/>
    <x v="26"/>
    <x v="10"/>
    <x v="2"/>
    <x v="1"/>
    <x v="4"/>
    <x v="34"/>
    <x v="225"/>
    <x v="156"/>
    <x v="209"/>
    <x v="0"/>
    <x v="13"/>
    <x v="2"/>
    <x v="419"/>
    <x v="183"/>
    <x v="43"/>
    <x v="13"/>
    <x v="6"/>
    <x v="5"/>
    <x v="1316"/>
    <x v="1"/>
  </r>
  <r>
    <x v="1"/>
    <x v="5"/>
    <x v="1"/>
    <x v="0"/>
    <x v="260"/>
    <x v="778"/>
    <x v="746"/>
    <x v="26"/>
    <x v="10"/>
    <x v="2"/>
    <x v="1"/>
    <x v="4"/>
    <x v="34"/>
    <x v="225"/>
    <x v="156"/>
    <x v="209"/>
    <x v="0"/>
    <x v="13"/>
    <x v="2"/>
    <x v="418"/>
    <x v="183"/>
    <x v="43"/>
    <x v="13"/>
    <x v="6"/>
    <x v="5"/>
    <x v="1317"/>
    <x v="1"/>
  </r>
  <r>
    <x v="1"/>
    <x v="5"/>
    <x v="1"/>
    <x v="0"/>
    <x v="260"/>
    <x v="779"/>
    <x v="747"/>
    <x v="79"/>
    <x v="10"/>
    <x v="2"/>
    <x v="1"/>
    <x v="4"/>
    <x v="34"/>
    <x v="189"/>
    <x v="210"/>
    <x v="156"/>
    <x v="0"/>
    <x v="13"/>
    <x v="2"/>
    <x v="262"/>
    <x v="670"/>
    <x v="49"/>
    <x v="22"/>
    <x v="6"/>
    <x v="5"/>
    <x v="1318"/>
    <x v="1"/>
  </r>
  <r>
    <x v="1"/>
    <x v="5"/>
    <x v="1"/>
    <x v="0"/>
    <x v="260"/>
    <x v="780"/>
    <x v="748"/>
    <x v="157"/>
    <x v="10"/>
    <x v="2"/>
    <x v="1"/>
    <x v="4"/>
    <x v="34"/>
    <x v="242"/>
    <x v="210"/>
    <x v="156"/>
    <x v="0"/>
    <x v="13"/>
    <x v="2"/>
    <x v="264"/>
    <x v="739"/>
    <x v="49"/>
    <x v="22"/>
    <x v="6"/>
    <x v="5"/>
    <x v="1319"/>
    <x v="1"/>
  </r>
  <r>
    <x v="1"/>
    <x v="9"/>
    <x v="1"/>
    <x v="8"/>
    <x v="137"/>
    <x v="781"/>
    <x v="749"/>
    <x v="98"/>
    <x v="10"/>
    <x v="2"/>
    <x v="1"/>
    <x v="8"/>
    <x v="28"/>
    <x v="397"/>
    <x v="210"/>
    <x v="21"/>
    <x v="0"/>
    <x v="16"/>
    <x v="2"/>
    <x v="1014"/>
    <x v="16"/>
    <x v="53"/>
    <x v="57"/>
    <x v="1"/>
    <x v="6"/>
    <x v="680"/>
    <x v="13"/>
  </r>
  <r>
    <x v="1"/>
    <x v="5"/>
    <x v="1"/>
    <x v="0"/>
    <x v="260"/>
    <x v="782"/>
    <x v="750"/>
    <x v="75"/>
    <x v="10"/>
    <x v="2"/>
    <x v="1"/>
    <x v="4"/>
    <x v="34"/>
    <x v="220"/>
    <x v="156"/>
    <x v="209"/>
    <x v="0"/>
    <x v="13"/>
    <x v="2"/>
    <x v="304"/>
    <x v="292"/>
    <x v="4"/>
    <x v="23"/>
    <x v="6"/>
    <x v="5"/>
    <x v="1320"/>
    <x v="1"/>
  </r>
  <r>
    <x v="1"/>
    <x v="5"/>
    <x v="1"/>
    <x v="0"/>
    <x v="129"/>
    <x v="783"/>
    <x v="751"/>
    <x v="227"/>
    <x v="10"/>
    <x v="2"/>
    <x v="1"/>
    <x v="4"/>
    <x v="34"/>
    <x v="187"/>
    <x v="210"/>
    <x v="86"/>
    <x v="0"/>
    <x v="13"/>
    <x v="2"/>
    <x v="284"/>
    <x v="887"/>
    <x v="88"/>
    <x v="9"/>
    <x v="6"/>
    <x v="5"/>
    <x v="1321"/>
    <x v="1"/>
  </r>
  <r>
    <x v="1"/>
    <x v="5"/>
    <x v="1"/>
    <x v="0"/>
    <x v="327"/>
    <x v="784"/>
    <x v="752"/>
    <x v="157"/>
    <x v="10"/>
    <x v="2"/>
    <x v="1"/>
    <x v="4"/>
    <x v="34"/>
    <x v="231"/>
    <x v="210"/>
    <x v="194"/>
    <x v="0"/>
    <x v="13"/>
    <x v="2"/>
    <x v="337"/>
    <x v="595"/>
    <x v="71"/>
    <x v="12"/>
    <x v="6"/>
    <x v="5"/>
    <x v="1322"/>
    <x v="1"/>
  </r>
  <r>
    <x v="1"/>
    <x v="9"/>
    <x v="1"/>
    <x v="4"/>
    <x v="46"/>
    <x v="785"/>
    <x v="753"/>
    <x v="78"/>
    <x v="10"/>
    <x v="2"/>
    <x v="1"/>
    <x v="8"/>
    <x v="28"/>
    <x v="410"/>
    <x v="23"/>
    <x v="209"/>
    <x v="0"/>
    <x v="16"/>
    <x v="2"/>
    <x v="997"/>
    <x v="655"/>
    <x v="68"/>
    <x v="70"/>
    <x v="1"/>
    <x v="6"/>
    <x v="681"/>
    <x v="19"/>
  </r>
  <r>
    <x v="1"/>
    <x v="5"/>
    <x v="0"/>
    <x v="8"/>
    <x v="394"/>
    <x v="786"/>
    <x v="754"/>
    <x v="45"/>
    <x v="10"/>
    <x v="2"/>
    <x v="1"/>
    <x v="4"/>
    <x v="33"/>
    <x v="147"/>
    <x v="195"/>
    <x v="209"/>
    <x v="0"/>
    <x v="13"/>
    <x v="2"/>
    <x v="321"/>
    <x v="286"/>
    <x v="30"/>
    <x v="59"/>
    <x v="8"/>
    <x v="5"/>
    <x v="4038"/>
    <x v="18"/>
  </r>
  <r>
    <x v="1"/>
    <x v="5"/>
    <x v="0"/>
    <x v="8"/>
    <x v="379"/>
    <x v="787"/>
    <x v="755"/>
    <x v="27"/>
    <x v="10"/>
    <x v="2"/>
    <x v="1"/>
    <x v="4"/>
    <x v="33"/>
    <x v="320"/>
    <x v="156"/>
    <x v="209"/>
    <x v="0"/>
    <x v="13"/>
    <x v="2"/>
    <x v="324"/>
    <x v="154"/>
    <x v="30"/>
    <x v="59"/>
    <x v="8"/>
    <x v="5"/>
    <x v="4039"/>
    <x v="17"/>
  </r>
  <r>
    <x v="1"/>
    <x v="9"/>
    <x v="1"/>
    <x v="0"/>
    <x v="24"/>
    <x v="788"/>
    <x v="756"/>
    <x v="91"/>
    <x v="10"/>
    <x v="2"/>
    <x v="1"/>
    <x v="8"/>
    <x v="28"/>
    <x v="433"/>
    <x v="210"/>
    <x v="21"/>
    <x v="0"/>
    <x v="16"/>
    <x v="2"/>
    <x v="859"/>
    <x v="431"/>
    <x v="38"/>
    <x v="71"/>
    <x v="1"/>
    <x v="6"/>
    <x v="682"/>
    <x v="1"/>
  </r>
  <r>
    <x v="1"/>
    <x v="5"/>
    <x v="0"/>
    <x v="22"/>
    <x v="426"/>
    <x v="789"/>
    <x v="757"/>
    <x v="27"/>
    <x v="10"/>
    <x v="2"/>
    <x v="1"/>
    <x v="4"/>
    <x v="33"/>
    <x v="316"/>
    <x v="210"/>
    <x v="156"/>
    <x v="0"/>
    <x v="13"/>
    <x v="2"/>
    <x v="426"/>
    <x v="149"/>
    <x v="30"/>
    <x v="59"/>
    <x v="8"/>
    <x v="5"/>
    <x v="4040"/>
    <x v="54"/>
  </r>
  <r>
    <x v="0"/>
    <x v="4"/>
    <x v="0"/>
    <x v="0"/>
    <x v="9"/>
    <x v="790"/>
    <x v="758"/>
    <x v="145"/>
    <x v="10"/>
    <x v="2"/>
    <x v="1"/>
    <x v="3"/>
    <x v="0"/>
    <x v="0"/>
    <x v="9"/>
    <x v="209"/>
    <x v="0"/>
    <x v="8"/>
    <x v="2"/>
    <x v="1159"/>
    <x v="970"/>
    <x v="32"/>
    <x v="28"/>
    <x v="2"/>
    <x v="4"/>
    <x v="3688"/>
    <x v="82"/>
  </r>
  <r>
    <x v="1"/>
    <x v="5"/>
    <x v="1"/>
    <x v="0"/>
    <x v="260"/>
    <x v="791"/>
    <x v="758"/>
    <x v="205"/>
    <x v="10"/>
    <x v="2"/>
    <x v="1"/>
    <x v="4"/>
    <x v="34"/>
    <x v="278"/>
    <x v="156"/>
    <x v="209"/>
    <x v="0"/>
    <x v="13"/>
    <x v="2"/>
    <x v="445"/>
    <x v="466"/>
    <x v="90"/>
    <x v="19"/>
    <x v="6"/>
    <x v="5"/>
    <x v="1323"/>
    <x v="1"/>
  </r>
  <r>
    <x v="1"/>
    <x v="5"/>
    <x v="1"/>
    <x v="0"/>
    <x v="327"/>
    <x v="792"/>
    <x v="759"/>
    <x v="79"/>
    <x v="10"/>
    <x v="2"/>
    <x v="1"/>
    <x v="4"/>
    <x v="34"/>
    <x v="220"/>
    <x v="195"/>
    <x v="209"/>
    <x v="0"/>
    <x v="13"/>
    <x v="2"/>
    <x v="304"/>
    <x v="671"/>
    <x v="4"/>
    <x v="23"/>
    <x v="6"/>
    <x v="5"/>
    <x v="1324"/>
    <x v="1"/>
  </r>
  <r>
    <x v="1"/>
    <x v="5"/>
    <x v="1"/>
    <x v="0"/>
    <x v="260"/>
    <x v="793"/>
    <x v="760"/>
    <x v="243"/>
    <x v="10"/>
    <x v="2"/>
    <x v="1"/>
    <x v="4"/>
    <x v="34"/>
    <x v="236"/>
    <x v="156"/>
    <x v="209"/>
    <x v="0"/>
    <x v="13"/>
    <x v="2"/>
    <x v="281"/>
    <x v="839"/>
    <x v="49"/>
    <x v="22"/>
    <x v="6"/>
    <x v="5"/>
    <x v="1325"/>
    <x v="1"/>
  </r>
  <r>
    <x v="1"/>
    <x v="5"/>
    <x v="1"/>
    <x v="0"/>
    <x v="260"/>
    <x v="794"/>
    <x v="761"/>
    <x v="157"/>
    <x v="10"/>
    <x v="2"/>
    <x v="1"/>
    <x v="4"/>
    <x v="34"/>
    <x v="242"/>
    <x v="156"/>
    <x v="209"/>
    <x v="0"/>
    <x v="13"/>
    <x v="2"/>
    <x v="265"/>
    <x v="739"/>
    <x v="49"/>
    <x v="22"/>
    <x v="6"/>
    <x v="5"/>
    <x v="1326"/>
    <x v="1"/>
  </r>
  <r>
    <x v="1"/>
    <x v="5"/>
    <x v="1"/>
    <x v="0"/>
    <x v="260"/>
    <x v="795"/>
    <x v="762"/>
    <x v="157"/>
    <x v="10"/>
    <x v="2"/>
    <x v="1"/>
    <x v="4"/>
    <x v="34"/>
    <x v="236"/>
    <x v="156"/>
    <x v="209"/>
    <x v="0"/>
    <x v="13"/>
    <x v="2"/>
    <x v="280"/>
    <x v="848"/>
    <x v="49"/>
    <x v="22"/>
    <x v="6"/>
    <x v="5"/>
    <x v="1327"/>
    <x v="1"/>
  </r>
  <r>
    <x v="1"/>
    <x v="9"/>
    <x v="0"/>
    <x v="0"/>
    <x v="24"/>
    <x v="796"/>
    <x v="762"/>
    <x v="257"/>
    <x v="10"/>
    <x v="2"/>
    <x v="1"/>
    <x v="8"/>
    <x v="27"/>
    <x v="336"/>
    <x v="23"/>
    <x v="209"/>
    <x v="0"/>
    <x v="16"/>
    <x v="2"/>
    <x v="886"/>
    <x v="221"/>
    <x v="24"/>
    <x v="70"/>
    <x v="1"/>
    <x v="5"/>
    <x v="683"/>
    <x v="1"/>
  </r>
  <r>
    <x v="1"/>
    <x v="5"/>
    <x v="1"/>
    <x v="0"/>
    <x v="327"/>
    <x v="797"/>
    <x v="763"/>
    <x v="205"/>
    <x v="10"/>
    <x v="2"/>
    <x v="1"/>
    <x v="4"/>
    <x v="34"/>
    <x v="231"/>
    <x v="210"/>
    <x v="194"/>
    <x v="0"/>
    <x v="13"/>
    <x v="2"/>
    <x v="339"/>
    <x v="178"/>
    <x v="71"/>
    <x v="12"/>
    <x v="6"/>
    <x v="5"/>
    <x v="1328"/>
    <x v="1"/>
  </r>
  <r>
    <x v="1"/>
    <x v="9"/>
    <x v="1"/>
    <x v="0"/>
    <x v="24"/>
    <x v="798"/>
    <x v="764"/>
    <x v="160"/>
    <x v="10"/>
    <x v="2"/>
    <x v="1"/>
    <x v="8"/>
    <x v="28"/>
    <x v="391"/>
    <x v="210"/>
    <x v="21"/>
    <x v="0"/>
    <x v="16"/>
    <x v="2"/>
    <x v="767"/>
    <x v="203"/>
    <x v="53"/>
    <x v="73"/>
    <x v="1"/>
    <x v="6"/>
    <x v="684"/>
    <x v="1"/>
  </r>
  <r>
    <x v="1"/>
    <x v="5"/>
    <x v="1"/>
    <x v="0"/>
    <x v="260"/>
    <x v="799"/>
    <x v="764"/>
    <x v="26"/>
    <x v="10"/>
    <x v="2"/>
    <x v="1"/>
    <x v="4"/>
    <x v="34"/>
    <x v="236"/>
    <x v="210"/>
    <x v="156"/>
    <x v="0"/>
    <x v="13"/>
    <x v="2"/>
    <x v="281"/>
    <x v="931"/>
    <x v="49"/>
    <x v="22"/>
    <x v="6"/>
    <x v="5"/>
    <x v="1329"/>
    <x v="1"/>
  </r>
  <r>
    <x v="1"/>
    <x v="5"/>
    <x v="1"/>
    <x v="0"/>
    <x v="196"/>
    <x v="800"/>
    <x v="765"/>
    <x v="6"/>
    <x v="10"/>
    <x v="2"/>
    <x v="1"/>
    <x v="4"/>
    <x v="34"/>
    <x v="204"/>
    <x v="210"/>
    <x v="124"/>
    <x v="0"/>
    <x v="13"/>
    <x v="2"/>
    <x v="434"/>
    <x v="101"/>
    <x v="82"/>
    <x v="17"/>
    <x v="6"/>
    <x v="5"/>
    <x v="1330"/>
    <x v="1"/>
  </r>
  <r>
    <x v="1"/>
    <x v="5"/>
    <x v="1"/>
    <x v="0"/>
    <x v="260"/>
    <x v="801"/>
    <x v="766"/>
    <x v="6"/>
    <x v="10"/>
    <x v="2"/>
    <x v="1"/>
    <x v="4"/>
    <x v="34"/>
    <x v="209"/>
    <x v="156"/>
    <x v="209"/>
    <x v="0"/>
    <x v="13"/>
    <x v="2"/>
    <x v="256"/>
    <x v="112"/>
    <x v="77"/>
    <x v="15"/>
    <x v="6"/>
    <x v="5"/>
    <x v="1331"/>
    <x v="1"/>
  </r>
  <r>
    <x v="1"/>
    <x v="5"/>
    <x v="1"/>
    <x v="0"/>
    <x v="327"/>
    <x v="802"/>
    <x v="767"/>
    <x v="6"/>
    <x v="10"/>
    <x v="2"/>
    <x v="1"/>
    <x v="4"/>
    <x v="34"/>
    <x v="209"/>
    <x v="195"/>
    <x v="209"/>
    <x v="0"/>
    <x v="13"/>
    <x v="2"/>
    <x v="248"/>
    <x v="112"/>
    <x v="77"/>
    <x v="15"/>
    <x v="6"/>
    <x v="5"/>
    <x v="1332"/>
    <x v="1"/>
  </r>
  <r>
    <x v="1"/>
    <x v="5"/>
    <x v="0"/>
    <x v="17"/>
    <x v="415"/>
    <x v="803"/>
    <x v="768"/>
    <x v="75"/>
    <x v="10"/>
    <x v="2"/>
    <x v="1"/>
    <x v="4"/>
    <x v="33"/>
    <x v="322"/>
    <x v="156"/>
    <x v="209"/>
    <x v="0"/>
    <x v="13"/>
    <x v="2"/>
    <x v="494"/>
    <x v="891"/>
    <x v="30"/>
    <x v="59"/>
    <x v="8"/>
    <x v="5"/>
    <x v="4041"/>
    <x v="49"/>
  </r>
  <r>
    <x v="1"/>
    <x v="5"/>
    <x v="0"/>
    <x v="9"/>
    <x v="202"/>
    <x v="804"/>
    <x v="769"/>
    <x v="188"/>
    <x v="10"/>
    <x v="2"/>
    <x v="1"/>
    <x v="4"/>
    <x v="31"/>
    <x v="180"/>
    <x v="210"/>
    <x v="25"/>
    <x v="0"/>
    <x v="14"/>
    <x v="2"/>
    <x v="97"/>
    <x v="995"/>
    <x v="62"/>
    <x v="58"/>
    <x v="8"/>
    <x v="5"/>
    <x v="4042"/>
    <x v="31"/>
  </r>
  <r>
    <x v="1"/>
    <x v="9"/>
    <x v="1"/>
    <x v="9"/>
    <x v="139"/>
    <x v="805"/>
    <x v="770"/>
    <x v="98"/>
    <x v="10"/>
    <x v="2"/>
    <x v="1"/>
    <x v="8"/>
    <x v="28"/>
    <x v="381"/>
    <x v="210"/>
    <x v="21"/>
    <x v="0"/>
    <x v="16"/>
    <x v="2"/>
    <x v="911"/>
    <x v="231"/>
    <x v="23"/>
    <x v="30"/>
    <x v="1"/>
    <x v="6"/>
    <x v="685"/>
    <x v="61"/>
  </r>
  <r>
    <x v="1"/>
    <x v="5"/>
    <x v="1"/>
    <x v="0"/>
    <x v="260"/>
    <x v="806"/>
    <x v="771"/>
    <x v="243"/>
    <x v="10"/>
    <x v="2"/>
    <x v="1"/>
    <x v="4"/>
    <x v="34"/>
    <x v="189"/>
    <x v="156"/>
    <x v="209"/>
    <x v="0"/>
    <x v="13"/>
    <x v="2"/>
    <x v="264"/>
    <x v="294"/>
    <x v="49"/>
    <x v="22"/>
    <x v="6"/>
    <x v="5"/>
    <x v="1333"/>
    <x v="1"/>
  </r>
  <r>
    <x v="1"/>
    <x v="5"/>
    <x v="1"/>
    <x v="0"/>
    <x v="327"/>
    <x v="807"/>
    <x v="771"/>
    <x v="6"/>
    <x v="10"/>
    <x v="2"/>
    <x v="1"/>
    <x v="4"/>
    <x v="34"/>
    <x v="275"/>
    <x v="210"/>
    <x v="194"/>
    <x v="0"/>
    <x v="13"/>
    <x v="2"/>
    <x v="314"/>
    <x v="111"/>
    <x v="4"/>
    <x v="23"/>
    <x v="6"/>
    <x v="5"/>
    <x v="1334"/>
    <x v="1"/>
  </r>
  <r>
    <x v="0"/>
    <x v="4"/>
    <x v="0"/>
    <x v="0"/>
    <x v="9"/>
    <x v="808"/>
    <x v="772"/>
    <x v="145"/>
    <x v="10"/>
    <x v="2"/>
    <x v="1"/>
    <x v="3"/>
    <x v="16"/>
    <x v="48"/>
    <x v="9"/>
    <x v="209"/>
    <x v="0"/>
    <x v="11"/>
    <x v="2"/>
    <x v="1262"/>
    <x v="970"/>
    <x v="5"/>
    <x v="28"/>
    <x v="2"/>
    <x v="4"/>
    <x v="3689"/>
    <x v="82"/>
  </r>
  <r>
    <x v="0"/>
    <x v="4"/>
    <x v="0"/>
    <x v="0"/>
    <x v="9"/>
    <x v="809"/>
    <x v="773"/>
    <x v="3"/>
    <x v="10"/>
    <x v="2"/>
    <x v="1"/>
    <x v="3"/>
    <x v="16"/>
    <x v="48"/>
    <x v="210"/>
    <x v="9"/>
    <x v="0"/>
    <x v="11"/>
    <x v="2"/>
    <x v="1264"/>
    <x v="730"/>
    <x v="5"/>
    <x v="28"/>
    <x v="2"/>
    <x v="4"/>
    <x v="3690"/>
    <x v="82"/>
  </r>
  <r>
    <x v="1"/>
    <x v="5"/>
    <x v="0"/>
    <x v="9"/>
    <x v="368"/>
    <x v="810"/>
    <x v="774"/>
    <x v="172"/>
    <x v="10"/>
    <x v="2"/>
    <x v="1"/>
    <x v="4"/>
    <x v="33"/>
    <x v="317"/>
    <x v="110"/>
    <x v="209"/>
    <x v="0"/>
    <x v="13"/>
    <x v="2"/>
    <x v="382"/>
    <x v="21"/>
    <x v="30"/>
    <x v="59"/>
    <x v="8"/>
    <x v="5"/>
    <x v="4043"/>
    <x v="27"/>
  </r>
  <r>
    <x v="1"/>
    <x v="5"/>
    <x v="1"/>
    <x v="0"/>
    <x v="260"/>
    <x v="811"/>
    <x v="775"/>
    <x v="113"/>
    <x v="10"/>
    <x v="2"/>
    <x v="1"/>
    <x v="4"/>
    <x v="34"/>
    <x v="240"/>
    <x v="210"/>
    <x v="156"/>
    <x v="0"/>
    <x v="13"/>
    <x v="2"/>
    <x v="169"/>
    <x v="1003"/>
    <x v="85"/>
    <x v="15"/>
    <x v="6"/>
    <x v="5"/>
    <x v="1335"/>
    <x v="1"/>
  </r>
  <r>
    <x v="1"/>
    <x v="5"/>
    <x v="1"/>
    <x v="0"/>
    <x v="260"/>
    <x v="812"/>
    <x v="776"/>
    <x v="113"/>
    <x v="10"/>
    <x v="2"/>
    <x v="1"/>
    <x v="4"/>
    <x v="34"/>
    <x v="240"/>
    <x v="210"/>
    <x v="156"/>
    <x v="0"/>
    <x v="13"/>
    <x v="2"/>
    <x v="172"/>
    <x v="1003"/>
    <x v="85"/>
    <x v="15"/>
    <x v="6"/>
    <x v="5"/>
    <x v="1336"/>
    <x v="1"/>
  </r>
  <r>
    <x v="1"/>
    <x v="5"/>
    <x v="0"/>
    <x v="22"/>
    <x v="426"/>
    <x v="813"/>
    <x v="777"/>
    <x v="6"/>
    <x v="10"/>
    <x v="2"/>
    <x v="1"/>
    <x v="4"/>
    <x v="33"/>
    <x v="316"/>
    <x v="210"/>
    <x v="156"/>
    <x v="0"/>
    <x v="13"/>
    <x v="2"/>
    <x v="426"/>
    <x v="110"/>
    <x v="30"/>
    <x v="59"/>
    <x v="8"/>
    <x v="5"/>
    <x v="4044"/>
    <x v="54"/>
  </r>
  <r>
    <x v="1"/>
    <x v="9"/>
    <x v="1"/>
    <x v="11"/>
    <x v="189"/>
    <x v="814"/>
    <x v="778"/>
    <x v="91"/>
    <x v="10"/>
    <x v="2"/>
    <x v="1"/>
    <x v="8"/>
    <x v="28"/>
    <x v="374"/>
    <x v="210"/>
    <x v="21"/>
    <x v="0"/>
    <x v="16"/>
    <x v="2"/>
    <x v="904"/>
    <x v="996"/>
    <x v="23"/>
    <x v="51"/>
    <x v="1"/>
    <x v="6"/>
    <x v="686"/>
    <x v="53"/>
  </r>
  <r>
    <x v="1"/>
    <x v="5"/>
    <x v="0"/>
    <x v="8"/>
    <x v="367"/>
    <x v="815"/>
    <x v="779"/>
    <x v="34"/>
    <x v="10"/>
    <x v="2"/>
    <x v="1"/>
    <x v="4"/>
    <x v="33"/>
    <x v="320"/>
    <x v="110"/>
    <x v="209"/>
    <x v="0"/>
    <x v="13"/>
    <x v="2"/>
    <x v="324"/>
    <x v="186"/>
    <x v="30"/>
    <x v="59"/>
    <x v="8"/>
    <x v="5"/>
    <x v="4045"/>
    <x v="17"/>
  </r>
  <r>
    <x v="1"/>
    <x v="5"/>
    <x v="1"/>
    <x v="0"/>
    <x v="260"/>
    <x v="816"/>
    <x v="780"/>
    <x v="113"/>
    <x v="10"/>
    <x v="2"/>
    <x v="1"/>
    <x v="4"/>
    <x v="34"/>
    <x v="240"/>
    <x v="210"/>
    <x v="156"/>
    <x v="0"/>
    <x v="13"/>
    <x v="2"/>
    <x v="179"/>
    <x v="1003"/>
    <x v="85"/>
    <x v="15"/>
    <x v="6"/>
    <x v="5"/>
    <x v="1337"/>
    <x v="1"/>
  </r>
  <r>
    <x v="1"/>
    <x v="5"/>
    <x v="1"/>
    <x v="0"/>
    <x v="327"/>
    <x v="817"/>
    <x v="781"/>
    <x v="205"/>
    <x v="10"/>
    <x v="2"/>
    <x v="1"/>
    <x v="4"/>
    <x v="34"/>
    <x v="209"/>
    <x v="210"/>
    <x v="194"/>
    <x v="0"/>
    <x v="13"/>
    <x v="2"/>
    <x v="256"/>
    <x v="675"/>
    <x v="77"/>
    <x v="15"/>
    <x v="6"/>
    <x v="5"/>
    <x v="1338"/>
    <x v="1"/>
  </r>
  <r>
    <x v="1"/>
    <x v="5"/>
    <x v="1"/>
    <x v="0"/>
    <x v="327"/>
    <x v="818"/>
    <x v="782"/>
    <x v="6"/>
    <x v="10"/>
    <x v="2"/>
    <x v="1"/>
    <x v="4"/>
    <x v="34"/>
    <x v="209"/>
    <x v="195"/>
    <x v="209"/>
    <x v="0"/>
    <x v="13"/>
    <x v="2"/>
    <x v="248"/>
    <x v="112"/>
    <x v="77"/>
    <x v="15"/>
    <x v="6"/>
    <x v="5"/>
    <x v="1339"/>
    <x v="1"/>
  </r>
  <r>
    <x v="1"/>
    <x v="5"/>
    <x v="1"/>
    <x v="0"/>
    <x v="327"/>
    <x v="819"/>
    <x v="783"/>
    <x v="34"/>
    <x v="10"/>
    <x v="2"/>
    <x v="1"/>
    <x v="4"/>
    <x v="34"/>
    <x v="220"/>
    <x v="210"/>
    <x v="194"/>
    <x v="0"/>
    <x v="13"/>
    <x v="2"/>
    <x v="306"/>
    <x v="416"/>
    <x v="4"/>
    <x v="23"/>
    <x v="6"/>
    <x v="5"/>
    <x v="1340"/>
    <x v="1"/>
  </r>
  <r>
    <x v="1"/>
    <x v="9"/>
    <x v="1"/>
    <x v="15"/>
    <x v="245"/>
    <x v="820"/>
    <x v="784"/>
    <x v="205"/>
    <x v="10"/>
    <x v="2"/>
    <x v="1"/>
    <x v="8"/>
    <x v="28"/>
    <x v="382"/>
    <x v="210"/>
    <x v="21"/>
    <x v="0"/>
    <x v="16"/>
    <x v="2"/>
    <x v="884"/>
    <x v="874"/>
    <x v="23"/>
    <x v="51"/>
    <x v="1"/>
    <x v="6"/>
    <x v="687"/>
    <x v="46"/>
  </r>
  <r>
    <x v="1"/>
    <x v="5"/>
    <x v="1"/>
    <x v="0"/>
    <x v="260"/>
    <x v="821"/>
    <x v="785"/>
    <x v="113"/>
    <x v="10"/>
    <x v="2"/>
    <x v="1"/>
    <x v="4"/>
    <x v="34"/>
    <x v="240"/>
    <x v="210"/>
    <x v="156"/>
    <x v="0"/>
    <x v="13"/>
    <x v="2"/>
    <x v="184"/>
    <x v="1003"/>
    <x v="85"/>
    <x v="15"/>
    <x v="6"/>
    <x v="5"/>
    <x v="1341"/>
    <x v="1"/>
  </r>
  <r>
    <x v="1"/>
    <x v="5"/>
    <x v="1"/>
    <x v="0"/>
    <x v="260"/>
    <x v="822"/>
    <x v="786"/>
    <x v="26"/>
    <x v="10"/>
    <x v="2"/>
    <x v="1"/>
    <x v="4"/>
    <x v="34"/>
    <x v="236"/>
    <x v="210"/>
    <x v="156"/>
    <x v="0"/>
    <x v="13"/>
    <x v="2"/>
    <x v="282"/>
    <x v="931"/>
    <x v="49"/>
    <x v="22"/>
    <x v="6"/>
    <x v="5"/>
    <x v="1342"/>
    <x v="1"/>
  </r>
  <r>
    <x v="1"/>
    <x v="5"/>
    <x v="0"/>
    <x v="9"/>
    <x v="368"/>
    <x v="823"/>
    <x v="787"/>
    <x v="172"/>
    <x v="10"/>
    <x v="2"/>
    <x v="1"/>
    <x v="4"/>
    <x v="33"/>
    <x v="314"/>
    <x v="110"/>
    <x v="209"/>
    <x v="0"/>
    <x v="13"/>
    <x v="2"/>
    <x v="412"/>
    <x v="21"/>
    <x v="30"/>
    <x v="59"/>
    <x v="8"/>
    <x v="5"/>
    <x v="4046"/>
    <x v="32"/>
  </r>
  <r>
    <x v="1"/>
    <x v="5"/>
    <x v="1"/>
    <x v="0"/>
    <x v="327"/>
    <x v="824"/>
    <x v="788"/>
    <x v="205"/>
    <x v="10"/>
    <x v="2"/>
    <x v="1"/>
    <x v="4"/>
    <x v="34"/>
    <x v="209"/>
    <x v="210"/>
    <x v="194"/>
    <x v="0"/>
    <x v="13"/>
    <x v="2"/>
    <x v="256"/>
    <x v="675"/>
    <x v="77"/>
    <x v="15"/>
    <x v="6"/>
    <x v="5"/>
    <x v="1343"/>
    <x v="1"/>
  </r>
  <r>
    <x v="1"/>
    <x v="5"/>
    <x v="0"/>
    <x v="9"/>
    <x v="381"/>
    <x v="825"/>
    <x v="789"/>
    <x v="247"/>
    <x v="10"/>
    <x v="2"/>
    <x v="1"/>
    <x v="4"/>
    <x v="33"/>
    <x v="314"/>
    <x v="156"/>
    <x v="209"/>
    <x v="0"/>
    <x v="13"/>
    <x v="2"/>
    <x v="412"/>
    <x v="962"/>
    <x v="30"/>
    <x v="59"/>
    <x v="8"/>
    <x v="5"/>
    <x v="4048"/>
    <x v="32"/>
  </r>
  <r>
    <x v="1"/>
    <x v="5"/>
    <x v="1"/>
    <x v="0"/>
    <x v="260"/>
    <x v="826"/>
    <x v="790"/>
    <x v="104"/>
    <x v="10"/>
    <x v="2"/>
    <x v="1"/>
    <x v="4"/>
    <x v="34"/>
    <x v="278"/>
    <x v="210"/>
    <x v="156"/>
    <x v="0"/>
    <x v="13"/>
    <x v="2"/>
    <x v="447"/>
    <x v="387"/>
    <x v="90"/>
    <x v="19"/>
    <x v="6"/>
    <x v="5"/>
    <x v="1344"/>
    <x v="1"/>
  </r>
  <r>
    <x v="1"/>
    <x v="5"/>
    <x v="1"/>
    <x v="0"/>
    <x v="327"/>
    <x v="828"/>
    <x v="791"/>
    <x v="94"/>
    <x v="10"/>
    <x v="2"/>
    <x v="1"/>
    <x v="4"/>
    <x v="34"/>
    <x v="211"/>
    <x v="195"/>
    <x v="209"/>
    <x v="0"/>
    <x v="13"/>
    <x v="2"/>
    <x v="709"/>
    <x v="454"/>
    <x v="42"/>
    <x v="15"/>
    <x v="6"/>
    <x v="5"/>
    <x v="1346"/>
    <x v="1"/>
  </r>
  <r>
    <x v="1"/>
    <x v="5"/>
    <x v="1"/>
    <x v="0"/>
    <x v="327"/>
    <x v="827"/>
    <x v="791"/>
    <x v="146"/>
    <x v="10"/>
    <x v="2"/>
    <x v="1"/>
    <x v="4"/>
    <x v="34"/>
    <x v="227"/>
    <x v="210"/>
    <x v="194"/>
    <x v="0"/>
    <x v="13"/>
    <x v="2"/>
    <x v="337"/>
    <x v="92"/>
    <x v="71"/>
    <x v="12"/>
    <x v="6"/>
    <x v="5"/>
    <x v="1345"/>
    <x v="1"/>
  </r>
  <r>
    <x v="1"/>
    <x v="5"/>
    <x v="0"/>
    <x v="8"/>
    <x v="367"/>
    <x v="829"/>
    <x v="792"/>
    <x v="94"/>
    <x v="10"/>
    <x v="2"/>
    <x v="1"/>
    <x v="4"/>
    <x v="33"/>
    <x v="320"/>
    <x v="110"/>
    <x v="209"/>
    <x v="0"/>
    <x v="13"/>
    <x v="2"/>
    <x v="324"/>
    <x v="295"/>
    <x v="30"/>
    <x v="59"/>
    <x v="8"/>
    <x v="5"/>
    <x v="4049"/>
    <x v="17"/>
  </r>
  <r>
    <x v="1"/>
    <x v="5"/>
    <x v="1"/>
    <x v="0"/>
    <x v="161"/>
    <x v="830"/>
    <x v="793"/>
    <x v="205"/>
    <x v="10"/>
    <x v="2"/>
    <x v="1"/>
    <x v="4"/>
    <x v="34"/>
    <x v="204"/>
    <x v="210"/>
    <x v="103"/>
    <x v="0"/>
    <x v="13"/>
    <x v="2"/>
    <x v="435"/>
    <x v="553"/>
    <x v="82"/>
    <x v="17"/>
    <x v="6"/>
    <x v="5"/>
    <x v="1347"/>
    <x v="1"/>
  </r>
  <r>
    <x v="1"/>
    <x v="5"/>
    <x v="1"/>
    <x v="0"/>
    <x v="260"/>
    <x v="831"/>
    <x v="794"/>
    <x v="79"/>
    <x v="10"/>
    <x v="2"/>
    <x v="1"/>
    <x v="4"/>
    <x v="34"/>
    <x v="240"/>
    <x v="156"/>
    <x v="209"/>
    <x v="0"/>
    <x v="13"/>
    <x v="2"/>
    <x v="183"/>
    <x v="984"/>
    <x v="85"/>
    <x v="15"/>
    <x v="6"/>
    <x v="5"/>
    <x v="1348"/>
    <x v="1"/>
  </r>
  <r>
    <x v="1"/>
    <x v="5"/>
    <x v="1"/>
    <x v="0"/>
    <x v="327"/>
    <x v="832"/>
    <x v="795"/>
    <x v="94"/>
    <x v="10"/>
    <x v="2"/>
    <x v="1"/>
    <x v="4"/>
    <x v="34"/>
    <x v="211"/>
    <x v="195"/>
    <x v="209"/>
    <x v="0"/>
    <x v="13"/>
    <x v="2"/>
    <x v="708"/>
    <x v="454"/>
    <x v="42"/>
    <x v="15"/>
    <x v="6"/>
    <x v="5"/>
    <x v="1349"/>
    <x v="1"/>
  </r>
  <r>
    <x v="1"/>
    <x v="5"/>
    <x v="0"/>
    <x v="8"/>
    <x v="390"/>
    <x v="833"/>
    <x v="796"/>
    <x v="27"/>
    <x v="10"/>
    <x v="2"/>
    <x v="1"/>
    <x v="4"/>
    <x v="33"/>
    <x v="320"/>
    <x v="210"/>
    <x v="176"/>
    <x v="0"/>
    <x v="13"/>
    <x v="2"/>
    <x v="326"/>
    <x v="147"/>
    <x v="30"/>
    <x v="59"/>
    <x v="8"/>
    <x v="5"/>
    <x v="4050"/>
    <x v="17"/>
  </r>
  <r>
    <x v="1"/>
    <x v="5"/>
    <x v="1"/>
    <x v="0"/>
    <x v="327"/>
    <x v="834"/>
    <x v="797"/>
    <x v="26"/>
    <x v="10"/>
    <x v="2"/>
    <x v="1"/>
    <x v="4"/>
    <x v="34"/>
    <x v="248"/>
    <x v="195"/>
    <x v="209"/>
    <x v="0"/>
    <x v="13"/>
    <x v="2"/>
    <x v="707"/>
    <x v="687"/>
    <x v="42"/>
    <x v="15"/>
    <x v="6"/>
    <x v="5"/>
    <x v="1350"/>
    <x v="1"/>
  </r>
  <r>
    <x v="1"/>
    <x v="9"/>
    <x v="0"/>
    <x v="0"/>
    <x v="24"/>
    <x v="835"/>
    <x v="798"/>
    <x v="97"/>
    <x v="10"/>
    <x v="2"/>
    <x v="1"/>
    <x v="8"/>
    <x v="27"/>
    <x v="339"/>
    <x v="210"/>
    <x v="21"/>
    <x v="0"/>
    <x v="16"/>
    <x v="2"/>
    <x v="949"/>
    <x v="616"/>
    <x v="24"/>
    <x v="70"/>
    <x v="1"/>
    <x v="5"/>
    <x v="688"/>
    <x v="17"/>
  </r>
  <r>
    <x v="1"/>
    <x v="5"/>
    <x v="1"/>
    <x v="0"/>
    <x v="260"/>
    <x v="836"/>
    <x v="799"/>
    <x v="104"/>
    <x v="10"/>
    <x v="2"/>
    <x v="1"/>
    <x v="4"/>
    <x v="34"/>
    <x v="240"/>
    <x v="156"/>
    <x v="209"/>
    <x v="0"/>
    <x v="13"/>
    <x v="2"/>
    <x v="181"/>
    <x v="385"/>
    <x v="85"/>
    <x v="15"/>
    <x v="6"/>
    <x v="5"/>
    <x v="1351"/>
    <x v="1"/>
  </r>
  <r>
    <x v="1"/>
    <x v="5"/>
    <x v="1"/>
    <x v="0"/>
    <x v="260"/>
    <x v="838"/>
    <x v="800"/>
    <x v="79"/>
    <x v="10"/>
    <x v="2"/>
    <x v="1"/>
    <x v="4"/>
    <x v="34"/>
    <x v="240"/>
    <x v="156"/>
    <x v="209"/>
    <x v="0"/>
    <x v="13"/>
    <x v="2"/>
    <x v="179"/>
    <x v="984"/>
    <x v="85"/>
    <x v="15"/>
    <x v="6"/>
    <x v="5"/>
    <x v="1352"/>
    <x v="1"/>
  </r>
  <r>
    <x v="1"/>
    <x v="5"/>
    <x v="1"/>
    <x v="0"/>
    <x v="260"/>
    <x v="837"/>
    <x v="800"/>
    <x v="160"/>
    <x v="10"/>
    <x v="2"/>
    <x v="1"/>
    <x v="4"/>
    <x v="34"/>
    <x v="231"/>
    <x v="210"/>
    <x v="156"/>
    <x v="0"/>
    <x v="13"/>
    <x v="2"/>
    <x v="343"/>
    <x v="127"/>
    <x v="71"/>
    <x v="12"/>
    <x v="6"/>
    <x v="5"/>
    <x v="1353"/>
    <x v="1"/>
  </r>
  <r>
    <x v="1"/>
    <x v="9"/>
    <x v="1"/>
    <x v="0"/>
    <x v="24"/>
    <x v="841"/>
    <x v="801"/>
    <x v="98"/>
    <x v="10"/>
    <x v="2"/>
    <x v="1"/>
    <x v="8"/>
    <x v="28"/>
    <x v="391"/>
    <x v="210"/>
    <x v="21"/>
    <x v="0"/>
    <x v="16"/>
    <x v="2"/>
    <x v="767"/>
    <x v="16"/>
    <x v="53"/>
    <x v="73"/>
    <x v="1"/>
    <x v="6"/>
    <x v="689"/>
    <x v="1"/>
  </r>
  <r>
    <x v="1"/>
    <x v="5"/>
    <x v="1"/>
    <x v="0"/>
    <x v="327"/>
    <x v="839"/>
    <x v="801"/>
    <x v="26"/>
    <x v="10"/>
    <x v="2"/>
    <x v="1"/>
    <x v="4"/>
    <x v="34"/>
    <x v="248"/>
    <x v="195"/>
    <x v="209"/>
    <x v="0"/>
    <x v="13"/>
    <x v="2"/>
    <x v="706"/>
    <x v="687"/>
    <x v="42"/>
    <x v="15"/>
    <x v="6"/>
    <x v="5"/>
    <x v="1354"/>
    <x v="1"/>
  </r>
  <r>
    <x v="1"/>
    <x v="5"/>
    <x v="1"/>
    <x v="0"/>
    <x v="260"/>
    <x v="840"/>
    <x v="801"/>
    <x v="243"/>
    <x v="10"/>
    <x v="2"/>
    <x v="1"/>
    <x v="4"/>
    <x v="34"/>
    <x v="242"/>
    <x v="210"/>
    <x v="156"/>
    <x v="0"/>
    <x v="13"/>
    <x v="2"/>
    <x v="266"/>
    <x v="294"/>
    <x v="49"/>
    <x v="22"/>
    <x v="6"/>
    <x v="5"/>
    <x v="1355"/>
    <x v="1"/>
  </r>
  <r>
    <x v="1"/>
    <x v="9"/>
    <x v="1"/>
    <x v="0"/>
    <x v="24"/>
    <x v="842"/>
    <x v="802"/>
    <x v="34"/>
    <x v="10"/>
    <x v="2"/>
    <x v="1"/>
    <x v="8"/>
    <x v="28"/>
    <x v="433"/>
    <x v="23"/>
    <x v="209"/>
    <x v="0"/>
    <x v="16"/>
    <x v="2"/>
    <x v="858"/>
    <x v="661"/>
    <x v="38"/>
    <x v="71"/>
    <x v="1"/>
    <x v="6"/>
    <x v="690"/>
    <x v="1"/>
  </r>
  <r>
    <x v="1"/>
    <x v="5"/>
    <x v="1"/>
    <x v="0"/>
    <x v="260"/>
    <x v="843"/>
    <x v="803"/>
    <x v="188"/>
    <x v="10"/>
    <x v="2"/>
    <x v="1"/>
    <x v="4"/>
    <x v="35"/>
    <x v="213"/>
    <x v="210"/>
    <x v="156"/>
    <x v="0"/>
    <x v="13"/>
    <x v="2"/>
    <x v="304"/>
    <x v="937"/>
    <x v="37"/>
    <x v="48"/>
    <x v="6"/>
    <x v="9"/>
    <x v="1356"/>
    <x v="1"/>
  </r>
  <r>
    <x v="1"/>
    <x v="5"/>
    <x v="1"/>
    <x v="0"/>
    <x v="327"/>
    <x v="844"/>
    <x v="804"/>
    <x v="26"/>
    <x v="10"/>
    <x v="2"/>
    <x v="1"/>
    <x v="4"/>
    <x v="34"/>
    <x v="248"/>
    <x v="195"/>
    <x v="209"/>
    <x v="0"/>
    <x v="13"/>
    <x v="2"/>
    <x v="704"/>
    <x v="687"/>
    <x v="42"/>
    <x v="15"/>
    <x v="6"/>
    <x v="5"/>
    <x v="1357"/>
    <x v="1"/>
  </r>
  <r>
    <x v="1"/>
    <x v="5"/>
    <x v="1"/>
    <x v="0"/>
    <x v="327"/>
    <x v="845"/>
    <x v="805"/>
    <x v="26"/>
    <x v="10"/>
    <x v="2"/>
    <x v="1"/>
    <x v="4"/>
    <x v="34"/>
    <x v="229"/>
    <x v="210"/>
    <x v="194"/>
    <x v="0"/>
    <x v="13"/>
    <x v="2"/>
    <x v="283"/>
    <x v="193"/>
    <x v="88"/>
    <x v="9"/>
    <x v="6"/>
    <x v="5"/>
    <x v="1358"/>
    <x v="1"/>
  </r>
  <r>
    <x v="1"/>
    <x v="5"/>
    <x v="1"/>
    <x v="0"/>
    <x v="260"/>
    <x v="846"/>
    <x v="806"/>
    <x v="26"/>
    <x v="10"/>
    <x v="2"/>
    <x v="1"/>
    <x v="4"/>
    <x v="34"/>
    <x v="240"/>
    <x v="156"/>
    <x v="209"/>
    <x v="0"/>
    <x v="13"/>
    <x v="2"/>
    <x v="173"/>
    <x v="525"/>
    <x v="85"/>
    <x v="15"/>
    <x v="6"/>
    <x v="5"/>
    <x v="1359"/>
    <x v="1"/>
  </r>
  <r>
    <x v="1"/>
    <x v="9"/>
    <x v="1"/>
    <x v="0"/>
    <x v="24"/>
    <x v="848"/>
    <x v="807"/>
    <x v="98"/>
    <x v="10"/>
    <x v="2"/>
    <x v="1"/>
    <x v="8"/>
    <x v="28"/>
    <x v="391"/>
    <x v="210"/>
    <x v="21"/>
    <x v="0"/>
    <x v="16"/>
    <x v="2"/>
    <x v="768"/>
    <x v="16"/>
    <x v="53"/>
    <x v="73"/>
    <x v="1"/>
    <x v="6"/>
    <x v="691"/>
    <x v="1"/>
  </r>
  <r>
    <x v="1"/>
    <x v="5"/>
    <x v="1"/>
    <x v="0"/>
    <x v="260"/>
    <x v="847"/>
    <x v="807"/>
    <x v="157"/>
    <x v="10"/>
    <x v="2"/>
    <x v="1"/>
    <x v="4"/>
    <x v="34"/>
    <x v="230"/>
    <x v="210"/>
    <x v="156"/>
    <x v="0"/>
    <x v="13"/>
    <x v="2"/>
    <x v="260"/>
    <x v="848"/>
    <x v="49"/>
    <x v="22"/>
    <x v="6"/>
    <x v="5"/>
    <x v="1360"/>
    <x v="1"/>
  </r>
  <r>
    <x v="1"/>
    <x v="9"/>
    <x v="1"/>
    <x v="8"/>
    <x v="137"/>
    <x v="849"/>
    <x v="808"/>
    <x v="257"/>
    <x v="10"/>
    <x v="2"/>
    <x v="1"/>
    <x v="8"/>
    <x v="28"/>
    <x v="397"/>
    <x v="23"/>
    <x v="209"/>
    <x v="0"/>
    <x v="16"/>
    <x v="2"/>
    <x v="1014"/>
    <x v="500"/>
    <x v="53"/>
    <x v="57"/>
    <x v="1"/>
    <x v="6"/>
    <x v="692"/>
    <x v="13"/>
  </r>
  <r>
    <x v="1"/>
    <x v="5"/>
    <x v="1"/>
    <x v="0"/>
    <x v="260"/>
    <x v="850"/>
    <x v="809"/>
    <x v="104"/>
    <x v="10"/>
    <x v="2"/>
    <x v="1"/>
    <x v="4"/>
    <x v="34"/>
    <x v="240"/>
    <x v="156"/>
    <x v="209"/>
    <x v="0"/>
    <x v="13"/>
    <x v="2"/>
    <x v="170"/>
    <x v="385"/>
    <x v="85"/>
    <x v="15"/>
    <x v="6"/>
    <x v="5"/>
    <x v="1361"/>
    <x v="1"/>
  </r>
  <r>
    <x v="1"/>
    <x v="9"/>
    <x v="1"/>
    <x v="0"/>
    <x v="24"/>
    <x v="851"/>
    <x v="810"/>
    <x v="98"/>
    <x v="10"/>
    <x v="2"/>
    <x v="1"/>
    <x v="8"/>
    <x v="28"/>
    <x v="391"/>
    <x v="210"/>
    <x v="21"/>
    <x v="0"/>
    <x v="16"/>
    <x v="2"/>
    <x v="769"/>
    <x v="16"/>
    <x v="53"/>
    <x v="73"/>
    <x v="1"/>
    <x v="6"/>
    <x v="693"/>
    <x v="1"/>
  </r>
  <r>
    <x v="1"/>
    <x v="5"/>
    <x v="1"/>
    <x v="0"/>
    <x v="327"/>
    <x v="852"/>
    <x v="811"/>
    <x v="113"/>
    <x v="10"/>
    <x v="2"/>
    <x v="1"/>
    <x v="4"/>
    <x v="34"/>
    <x v="246"/>
    <x v="210"/>
    <x v="194"/>
    <x v="0"/>
    <x v="13"/>
    <x v="2"/>
    <x v="569"/>
    <x v="644"/>
    <x v="60"/>
    <x v="15"/>
    <x v="6"/>
    <x v="5"/>
    <x v="1362"/>
    <x v="1"/>
  </r>
  <r>
    <x v="1"/>
    <x v="5"/>
    <x v="1"/>
    <x v="0"/>
    <x v="260"/>
    <x v="853"/>
    <x v="812"/>
    <x v="69"/>
    <x v="10"/>
    <x v="2"/>
    <x v="1"/>
    <x v="4"/>
    <x v="34"/>
    <x v="243"/>
    <x v="210"/>
    <x v="156"/>
    <x v="0"/>
    <x v="13"/>
    <x v="2"/>
    <x v="653"/>
    <x v="366"/>
    <x v="60"/>
    <x v="15"/>
    <x v="6"/>
    <x v="5"/>
    <x v="1363"/>
    <x v="1"/>
  </r>
  <r>
    <x v="1"/>
    <x v="5"/>
    <x v="1"/>
    <x v="0"/>
    <x v="260"/>
    <x v="854"/>
    <x v="813"/>
    <x v="113"/>
    <x v="10"/>
    <x v="2"/>
    <x v="1"/>
    <x v="4"/>
    <x v="34"/>
    <x v="246"/>
    <x v="210"/>
    <x v="156"/>
    <x v="0"/>
    <x v="13"/>
    <x v="2"/>
    <x v="571"/>
    <x v="644"/>
    <x v="60"/>
    <x v="15"/>
    <x v="6"/>
    <x v="5"/>
    <x v="1364"/>
    <x v="1"/>
  </r>
  <r>
    <x v="1"/>
    <x v="9"/>
    <x v="1"/>
    <x v="0"/>
    <x v="24"/>
    <x v="855"/>
    <x v="814"/>
    <x v="160"/>
    <x v="10"/>
    <x v="2"/>
    <x v="1"/>
    <x v="8"/>
    <x v="28"/>
    <x v="391"/>
    <x v="210"/>
    <x v="21"/>
    <x v="0"/>
    <x v="16"/>
    <x v="2"/>
    <x v="771"/>
    <x v="203"/>
    <x v="53"/>
    <x v="73"/>
    <x v="1"/>
    <x v="6"/>
    <x v="694"/>
    <x v="1"/>
  </r>
  <r>
    <x v="1"/>
    <x v="5"/>
    <x v="1"/>
    <x v="0"/>
    <x v="260"/>
    <x v="856"/>
    <x v="814"/>
    <x v="113"/>
    <x v="10"/>
    <x v="2"/>
    <x v="1"/>
    <x v="4"/>
    <x v="34"/>
    <x v="240"/>
    <x v="210"/>
    <x v="156"/>
    <x v="0"/>
    <x v="13"/>
    <x v="2"/>
    <x v="173"/>
    <x v="1003"/>
    <x v="85"/>
    <x v="15"/>
    <x v="6"/>
    <x v="5"/>
    <x v="1365"/>
    <x v="1"/>
  </r>
  <r>
    <x v="1"/>
    <x v="9"/>
    <x v="1"/>
    <x v="0"/>
    <x v="24"/>
    <x v="857"/>
    <x v="814"/>
    <x v="160"/>
    <x v="10"/>
    <x v="2"/>
    <x v="1"/>
    <x v="8"/>
    <x v="28"/>
    <x v="411"/>
    <x v="210"/>
    <x v="21"/>
    <x v="0"/>
    <x v="16"/>
    <x v="2"/>
    <x v="918"/>
    <x v="199"/>
    <x v="68"/>
    <x v="70"/>
    <x v="1"/>
    <x v="6"/>
    <x v="695"/>
    <x v="1"/>
  </r>
  <r>
    <x v="1"/>
    <x v="5"/>
    <x v="1"/>
    <x v="0"/>
    <x v="260"/>
    <x v="858"/>
    <x v="815"/>
    <x v="113"/>
    <x v="10"/>
    <x v="2"/>
    <x v="1"/>
    <x v="4"/>
    <x v="34"/>
    <x v="246"/>
    <x v="210"/>
    <x v="156"/>
    <x v="0"/>
    <x v="13"/>
    <x v="2"/>
    <x v="575"/>
    <x v="644"/>
    <x v="60"/>
    <x v="15"/>
    <x v="6"/>
    <x v="5"/>
    <x v="1366"/>
    <x v="1"/>
  </r>
  <r>
    <x v="1"/>
    <x v="5"/>
    <x v="1"/>
    <x v="0"/>
    <x v="260"/>
    <x v="859"/>
    <x v="816"/>
    <x v="26"/>
    <x v="10"/>
    <x v="2"/>
    <x v="1"/>
    <x v="4"/>
    <x v="34"/>
    <x v="225"/>
    <x v="210"/>
    <x v="156"/>
    <x v="0"/>
    <x v="13"/>
    <x v="2"/>
    <x v="419"/>
    <x v="183"/>
    <x v="43"/>
    <x v="13"/>
    <x v="6"/>
    <x v="5"/>
    <x v="1367"/>
    <x v="1"/>
  </r>
  <r>
    <x v="0"/>
    <x v="5"/>
    <x v="1"/>
    <x v="0"/>
    <x v="327"/>
    <x v="861"/>
    <x v="817"/>
    <x v="189"/>
    <x v="10"/>
    <x v="2"/>
    <x v="1"/>
    <x v="4"/>
    <x v="7"/>
    <x v="18"/>
    <x v="210"/>
    <x v="194"/>
    <x v="0"/>
    <x v="13"/>
    <x v="2"/>
    <x v="426"/>
    <x v="751"/>
    <x v="55"/>
    <x v="14"/>
    <x v="6"/>
    <x v="5"/>
    <x v="1370"/>
    <x v="1"/>
  </r>
  <r>
    <x v="1"/>
    <x v="5"/>
    <x v="1"/>
    <x v="0"/>
    <x v="327"/>
    <x v="860"/>
    <x v="817"/>
    <x v="239"/>
    <x v="10"/>
    <x v="2"/>
    <x v="1"/>
    <x v="4"/>
    <x v="34"/>
    <x v="248"/>
    <x v="210"/>
    <x v="194"/>
    <x v="0"/>
    <x v="13"/>
    <x v="2"/>
    <x v="707"/>
    <x v="583"/>
    <x v="42"/>
    <x v="15"/>
    <x v="6"/>
    <x v="5"/>
    <x v="1368"/>
    <x v="1"/>
  </r>
  <r>
    <x v="1"/>
    <x v="5"/>
    <x v="1"/>
    <x v="0"/>
    <x v="260"/>
    <x v="862"/>
    <x v="818"/>
    <x v="113"/>
    <x v="10"/>
    <x v="2"/>
    <x v="1"/>
    <x v="4"/>
    <x v="34"/>
    <x v="246"/>
    <x v="210"/>
    <x v="156"/>
    <x v="0"/>
    <x v="13"/>
    <x v="2"/>
    <x v="584"/>
    <x v="94"/>
    <x v="60"/>
    <x v="15"/>
    <x v="6"/>
    <x v="5"/>
    <x v="1369"/>
    <x v="1"/>
  </r>
  <r>
    <x v="1"/>
    <x v="5"/>
    <x v="1"/>
    <x v="0"/>
    <x v="327"/>
    <x v="863"/>
    <x v="818"/>
    <x v="247"/>
    <x v="10"/>
    <x v="2"/>
    <x v="1"/>
    <x v="4"/>
    <x v="34"/>
    <x v="231"/>
    <x v="195"/>
    <x v="209"/>
    <x v="0"/>
    <x v="13"/>
    <x v="2"/>
    <x v="343"/>
    <x v="965"/>
    <x v="71"/>
    <x v="12"/>
    <x v="6"/>
    <x v="5"/>
    <x v="1371"/>
    <x v="1"/>
  </r>
  <r>
    <x v="1"/>
    <x v="5"/>
    <x v="1"/>
    <x v="0"/>
    <x v="260"/>
    <x v="864"/>
    <x v="819"/>
    <x v="94"/>
    <x v="10"/>
    <x v="2"/>
    <x v="1"/>
    <x v="4"/>
    <x v="34"/>
    <x v="246"/>
    <x v="210"/>
    <x v="156"/>
    <x v="0"/>
    <x v="13"/>
    <x v="2"/>
    <x v="589"/>
    <x v="816"/>
    <x v="60"/>
    <x v="15"/>
    <x v="6"/>
    <x v="5"/>
    <x v="1372"/>
    <x v="1"/>
  </r>
  <r>
    <x v="0"/>
    <x v="5"/>
    <x v="1"/>
    <x v="0"/>
    <x v="327"/>
    <x v="865"/>
    <x v="820"/>
    <x v="189"/>
    <x v="10"/>
    <x v="2"/>
    <x v="1"/>
    <x v="4"/>
    <x v="7"/>
    <x v="26"/>
    <x v="195"/>
    <x v="209"/>
    <x v="0"/>
    <x v="13"/>
    <x v="2"/>
    <x v="426"/>
    <x v="751"/>
    <x v="55"/>
    <x v="14"/>
    <x v="6"/>
    <x v="5"/>
    <x v="1373"/>
    <x v="1"/>
  </r>
  <r>
    <x v="1"/>
    <x v="9"/>
    <x v="1"/>
    <x v="15"/>
    <x v="245"/>
    <x v="866"/>
    <x v="821"/>
    <x v="104"/>
    <x v="10"/>
    <x v="2"/>
    <x v="1"/>
    <x v="8"/>
    <x v="29"/>
    <x v="471"/>
    <x v="210"/>
    <x v="21"/>
    <x v="0"/>
    <x v="16"/>
    <x v="2"/>
    <x v="889"/>
    <x v="752"/>
    <x v="19"/>
    <x v="52"/>
    <x v="1"/>
    <x v="6"/>
    <x v="696"/>
    <x v="43"/>
  </r>
  <r>
    <x v="1"/>
    <x v="5"/>
    <x v="1"/>
    <x v="0"/>
    <x v="260"/>
    <x v="867"/>
    <x v="822"/>
    <x v="6"/>
    <x v="10"/>
    <x v="2"/>
    <x v="1"/>
    <x v="4"/>
    <x v="34"/>
    <x v="246"/>
    <x v="210"/>
    <x v="156"/>
    <x v="0"/>
    <x v="13"/>
    <x v="2"/>
    <x v="597"/>
    <x v="100"/>
    <x v="60"/>
    <x v="15"/>
    <x v="6"/>
    <x v="5"/>
    <x v="1374"/>
    <x v="1"/>
  </r>
  <r>
    <x v="1"/>
    <x v="5"/>
    <x v="1"/>
    <x v="0"/>
    <x v="260"/>
    <x v="868"/>
    <x v="823"/>
    <x v="26"/>
    <x v="10"/>
    <x v="2"/>
    <x v="1"/>
    <x v="4"/>
    <x v="34"/>
    <x v="202"/>
    <x v="156"/>
    <x v="209"/>
    <x v="0"/>
    <x v="13"/>
    <x v="2"/>
    <x v="418"/>
    <x v="183"/>
    <x v="43"/>
    <x v="13"/>
    <x v="6"/>
    <x v="5"/>
    <x v="1375"/>
    <x v="1"/>
  </r>
  <r>
    <x v="1"/>
    <x v="5"/>
    <x v="1"/>
    <x v="0"/>
    <x v="260"/>
    <x v="869"/>
    <x v="824"/>
    <x v="79"/>
    <x v="10"/>
    <x v="2"/>
    <x v="1"/>
    <x v="4"/>
    <x v="34"/>
    <x v="246"/>
    <x v="210"/>
    <x v="156"/>
    <x v="0"/>
    <x v="13"/>
    <x v="2"/>
    <x v="602"/>
    <x v="242"/>
    <x v="60"/>
    <x v="15"/>
    <x v="6"/>
    <x v="5"/>
    <x v="1376"/>
    <x v="1"/>
  </r>
  <r>
    <x v="1"/>
    <x v="5"/>
    <x v="0"/>
    <x v="9"/>
    <x v="392"/>
    <x v="870"/>
    <x v="825"/>
    <x v="94"/>
    <x v="10"/>
    <x v="2"/>
    <x v="1"/>
    <x v="4"/>
    <x v="33"/>
    <x v="317"/>
    <x v="210"/>
    <x v="176"/>
    <x v="0"/>
    <x v="13"/>
    <x v="2"/>
    <x v="387"/>
    <x v="243"/>
    <x v="30"/>
    <x v="59"/>
    <x v="8"/>
    <x v="5"/>
    <x v="4052"/>
    <x v="27"/>
  </r>
  <r>
    <x v="1"/>
    <x v="5"/>
    <x v="0"/>
    <x v="8"/>
    <x v="379"/>
    <x v="871"/>
    <x v="826"/>
    <x v="211"/>
    <x v="10"/>
    <x v="2"/>
    <x v="1"/>
    <x v="4"/>
    <x v="33"/>
    <x v="320"/>
    <x v="156"/>
    <x v="209"/>
    <x v="0"/>
    <x v="13"/>
    <x v="2"/>
    <x v="324"/>
    <x v="825"/>
    <x v="30"/>
    <x v="59"/>
    <x v="8"/>
    <x v="5"/>
    <x v="4053"/>
    <x v="17"/>
  </r>
  <r>
    <x v="1"/>
    <x v="9"/>
    <x v="0"/>
    <x v="0"/>
    <x v="24"/>
    <x v="872"/>
    <x v="827"/>
    <x v="97"/>
    <x v="10"/>
    <x v="2"/>
    <x v="1"/>
    <x v="8"/>
    <x v="27"/>
    <x v="339"/>
    <x v="210"/>
    <x v="21"/>
    <x v="0"/>
    <x v="16"/>
    <x v="2"/>
    <x v="950"/>
    <x v="616"/>
    <x v="24"/>
    <x v="70"/>
    <x v="1"/>
    <x v="5"/>
    <x v="697"/>
    <x v="17"/>
  </r>
  <r>
    <x v="1"/>
    <x v="5"/>
    <x v="1"/>
    <x v="0"/>
    <x v="260"/>
    <x v="873"/>
    <x v="828"/>
    <x v="26"/>
    <x v="10"/>
    <x v="2"/>
    <x v="1"/>
    <x v="4"/>
    <x v="34"/>
    <x v="235"/>
    <x v="210"/>
    <x v="156"/>
    <x v="0"/>
    <x v="13"/>
    <x v="2"/>
    <x v="275"/>
    <x v="931"/>
    <x v="88"/>
    <x v="9"/>
    <x v="6"/>
    <x v="5"/>
    <x v="1377"/>
    <x v="1"/>
  </r>
  <r>
    <x v="1"/>
    <x v="9"/>
    <x v="1"/>
    <x v="0"/>
    <x v="24"/>
    <x v="874"/>
    <x v="829"/>
    <x v="61"/>
    <x v="10"/>
    <x v="2"/>
    <x v="1"/>
    <x v="8"/>
    <x v="28"/>
    <x v="433"/>
    <x v="23"/>
    <x v="209"/>
    <x v="0"/>
    <x v="16"/>
    <x v="2"/>
    <x v="858"/>
    <x v="547"/>
    <x v="38"/>
    <x v="71"/>
    <x v="1"/>
    <x v="6"/>
    <x v="698"/>
    <x v="1"/>
  </r>
  <r>
    <x v="1"/>
    <x v="5"/>
    <x v="1"/>
    <x v="0"/>
    <x v="33"/>
    <x v="875"/>
    <x v="830"/>
    <x v="69"/>
    <x v="10"/>
    <x v="2"/>
    <x v="1"/>
    <x v="4"/>
    <x v="34"/>
    <x v="246"/>
    <x v="210"/>
    <x v="28"/>
    <x v="0"/>
    <x v="13"/>
    <x v="2"/>
    <x v="616"/>
    <x v="365"/>
    <x v="60"/>
    <x v="15"/>
    <x v="6"/>
    <x v="5"/>
    <x v="1378"/>
    <x v="1"/>
  </r>
  <r>
    <x v="0"/>
    <x v="4"/>
    <x v="0"/>
    <x v="0"/>
    <x v="9"/>
    <x v="876"/>
    <x v="831"/>
    <x v="144"/>
    <x v="10"/>
    <x v="2"/>
    <x v="1"/>
    <x v="3"/>
    <x v="12"/>
    <x v="41"/>
    <x v="210"/>
    <x v="9"/>
    <x v="0"/>
    <x v="9"/>
    <x v="2"/>
    <x v="1218"/>
    <x v="254"/>
    <x v="7"/>
    <x v="28"/>
    <x v="2"/>
    <x v="4"/>
    <x v="3691"/>
    <x v="82"/>
  </r>
  <r>
    <x v="1"/>
    <x v="5"/>
    <x v="1"/>
    <x v="0"/>
    <x v="260"/>
    <x v="877"/>
    <x v="832"/>
    <x v="104"/>
    <x v="10"/>
    <x v="2"/>
    <x v="1"/>
    <x v="4"/>
    <x v="34"/>
    <x v="240"/>
    <x v="156"/>
    <x v="209"/>
    <x v="0"/>
    <x v="13"/>
    <x v="2"/>
    <x v="170"/>
    <x v="385"/>
    <x v="85"/>
    <x v="15"/>
    <x v="6"/>
    <x v="5"/>
    <x v="1379"/>
    <x v="1"/>
  </r>
  <r>
    <x v="1"/>
    <x v="5"/>
    <x v="1"/>
    <x v="0"/>
    <x v="327"/>
    <x v="878"/>
    <x v="833"/>
    <x v="26"/>
    <x v="10"/>
    <x v="2"/>
    <x v="1"/>
    <x v="4"/>
    <x v="34"/>
    <x v="220"/>
    <x v="210"/>
    <x v="194"/>
    <x v="0"/>
    <x v="13"/>
    <x v="2"/>
    <x v="308"/>
    <x v="193"/>
    <x v="4"/>
    <x v="23"/>
    <x v="6"/>
    <x v="5"/>
    <x v="1380"/>
    <x v="1"/>
  </r>
  <r>
    <x v="0"/>
    <x v="5"/>
    <x v="1"/>
    <x v="0"/>
    <x v="359"/>
    <x v="879"/>
    <x v="834"/>
    <x v="40"/>
    <x v="10"/>
    <x v="2"/>
    <x v="1"/>
    <x v="4"/>
    <x v="20"/>
    <x v="53"/>
    <x v="205"/>
    <x v="209"/>
    <x v="0"/>
    <x v="18"/>
    <x v="1"/>
    <x v="711"/>
    <x v="424"/>
    <x v="64"/>
    <x v="60"/>
    <x v="4"/>
    <x v="3"/>
    <x v="38"/>
    <x v="0"/>
  </r>
  <r>
    <x v="1"/>
    <x v="9"/>
    <x v="1"/>
    <x v="0"/>
    <x v="24"/>
    <x v="880"/>
    <x v="835"/>
    <x v="121"/>
    <x v="10"/>
    <x v="2"/>
    <x v="1"/>
    <x v="8"/>
    <x v="28"/>
    <x v="433"/>
    <x v="210"/>
    <x v="21"/>
    <x v="0"/>
    <x v="16"/>
    <x v="2"/>
    <x v="859"/>
    <x v="811"/>
    <x v="38"/>
    <x v="71"/>
    <x v="1"/>
    <x v="6"/>
    <x v="699"/>
    <x v="1"/>
  </r>
  <r>
    <x v="1"/>
    <x v="5"/>
    <x v="1"/>
    <x v="0"/>
    <x v="260"/>
    <x v="881"/>
    <x v="836"/>
    <x v="94"/>
    <x v="10"/>
    <x v="2"/>
    <x v="1"/>
    <x v="4"/>
    <x v="34"/>
    <x v="243"/>
    <x v="156"/>
    <x v="209"/>
    <x v="0"/>
    <x v="13"/>
    <x v="2"/>
    <x v="648"/>
    <x v="454"/>
    <x v="60"/>
    <x v="15"/>
    <x v="6"/>
    <x v="5"/>
    <x v="1381"/>
    <x v="1"/>
  </r>
  <r>
    <x v="1"/>
    <x v="5"/>
    <x v="0"/>
    <x v="8"/>
    <x v="379"/>
    <x v="882"/>
    <x v="837"/>
    <x v="177"/>
    <x v="10"/>
    <x v="2"/>
    <x v="1"/>
    <x v="4"/>
    <x v="33"/>
    <x v="320"/>
    <x v="210"/>
    <x v="156"/>
    <x v="0"/>
    <x v="13"/>
    <x v="2"/>
    <x v="331"/>
    <x v="714"/>
    <x v="30"/>
    <x v="59"/>
    <x v="8"/>
    <x v="5"/>
    <x v="4054"/>
    <x v="17"/>
  </r>
  <r>
    <x v="1"/>
    <x v="9"/>
    <x v="1"/>
    <x v="0"/>
    <x v="24"/>
    <x v="884"/>
    <x v="838"/>
    <x v="187"/>
    <x v="10"/>
    <x v="2"/>
    <x v="1"/>
    <x v="8"/>
    <x v="28"/>
    <x v="433"/>
    <x v="210"/>
    <x v="21"/>
    <x v="0"/>
    <x v="16"/>
    <x v="2"/>
    <x v="860"/>
    <x v="47"/>
    <x v="38"/>
    <x v="71"/>
    <x v="1"/>
    <x v="6"/>
    <x v="700"/>
    <x v="1"/>
  </r>
  <r>
    <x v="1"/>
    <x v="5"/>
    <x v="1"/>
    <x v="0"/>
    <x v="179"/>
    <x v="883"/>
    <x v="838"/>
    <x v="113"/>
    <x v="10"/>
    <x v="2"/>
    <x v="1"/>
    <x v="4"/>
    <x v="34"/>
    <x v="283"/>
    <x v="210"/>
    <x v="115"/>
    <x v="0"/>
    <x v="13"/>
    <x v="2"/>
    <x v="166"/>
    <x v="1003"/>
    <x v="39"/>
    <x v="10"/>
    <x v="6"/>
    <x v="5"/>
    <x v="1382"/>
    <x v="1"/>
  </r>
  <r>
    <x v="1"/>
    <x v="5"/>
    <x v="0"/>
    <x v="6"/>
    <x v="377"/>
    <x v="885"/>
    <x v="839"/>
    <x v="97"/>
    <x v="10"/>
    <x v="2"/>
    <x v="1"/>
    <x v="4"/>
    <x v="33"/>
    <x v="145"/>
    <x v="210"/>
    <x v="200"/>
    <x v="0"/>
    <x v="13"/>
    <x v="2"/>
    <x v="302"/>
    <x v="830"/>
    <x v="70"/>
    <x v="43"/>
    <x v="8"/>
    <x v="5"/>
    <x v="4055"/>
    <x v="1"/>
  </r>
  <r>
    <x v="1"/>
    <x v="5"/>
    <x v="0"/>
    <x v="8"/>
    <x v="379"/>
    <x v="886"/>
    <x v="840"/>
    <x v="56"/>
    <x v="10"/>
    <x v="2"/>
    <x v="1"/>
    <x v="4"/>
    <x v="33"/>
    <x v="171"/>
    <x v="156"/>
    <x v="209"/>
    <x v="0"/>
    <x v="13"/>
    <x v="2"/>
    <x v="474"/>
    <x v="95"/>
    <x v="90"/>
    <x v="5"/>
    <x v="8"/>
    <x v="5"/>
    <x v="4056"/>
    <x v="17"/>
  </r>
  <r>
    <x v="1"/>
    <x v="5"/>
    <x v="1"/>
    <x v="0"/>
    <x v="260"/>
    <x v="887"/>
    <x v="841"/>
    <x v="79"/>
    <x v="10"/>
    <x v="2"/>
    <x v="1"/>
    <x v="4"/>
    <x v="34"/>
    <x v="246"/>
    <x v="210"/>
    <x v="156"/>
    <x v="0"/>
    <x v="13"/>
    <x v="2"/>
    <x v="621"/>
    <x v="984"/>
    <x v="60"/>
    <x v="15"/>
    <x v="6"/>
    <x v="5"/>
    <x v="1383"/>
    <x v="1"/>
  </r>
  <r>
    <x v="1"/>
    <x v="5"/>
    <x v="1"/>
    <x v="0"/>
    <x v="327"/>
    <x v="888"/>
    <x v="842"/>
    <x v="213"/>
    <x v="10"/>
    <x v="2"/>
    <x v="1"/>
    <x v="4"/>
    <x v="34"/>
    <x v="246"/>
    <x v="195"/>
    <x v="209"/>
    <x v="0"/>
    <x v="13"/>
    <x v="2"/>
    <x v="619"/>
    <x v="164"/>
    <x v="60"/>
    <x v="15"/>
    <x v="6"/>
    <x v="5"/>
    <x v="1384"/>
    <x v="1"/>
  </r>
  <r>
    <x v="1"/>
    <x v="5"/>
    <x v="0"/>
    <x v="6"/>
    <x v="366"/>
    <x v="889"/>
    <x v="843"/>
    <x v="79"/>
    <x v="10"/>
    <x v="2"/>
    <x v="1"/>
    <x v="4"/>
    <x v="33"/>
    <x v="145"/>
    <x v="210"/>
    <x v="194"/>
    <x v="0"/>
    <x v="13"/>
    <x v="2"/>
    <x v="302"/>
    <x v="670"/>
    <x v="70"/>
    <x v="43"/>
    <x v="8"/>
    <x v="5"/>
    <x v="4057"/>
    <x v="1"/>
  </r>
  <r>
    <x v="1"/>
    <x v="5"/>
    <x v="1"/>
    <x v="0"/>
    <x v="327"/>
    <x v="890"/>
    <x v="844"/>
    <x v="52"/>
    <x v="10"/>
    <x v="2"/>
    <x v="1"/>
    <x v="4"/>
    <x v="34"/>
    <x v="220"/>
    <x v="195"/>
    <x v="209"/>
    <x v="0"/>
    <x v="13"/>
    <x v="2"/>
    <x v="308"/>
    <x v="476"/>
    <x v="4"/>
    <x v="23"/>
    <x v="6"/>
    <x v="5"/>
    <x v="1385"/>
    <x v="1"/>
  </r>
  <r>
    <x v="0"/>
    <x v="5"/>
    <x v="1"/>
    <x v="0"/>
    <x v="327"/>
    <x v="891"/>
    <x v="845"/>
    <x v="51"/>
    <x v="10"/>
    <x v="2"/>
    <x v="1"/>
    <x v="4"/>
    <x v="7"/>
    <x v="18"/>
    <x v="210"/>
    <x v="194"/>
    <x v="0"/>
    <x v="13"/>
    <x v="2"/>
    <x v="428"/>
    <x v="852"/>
    <x v="55"/>
    <x v="14"/>
    <x v="6"/>
    <x v="5"/>
    <x v="1386"/>
    <x v="1"/>
  </r>
  <r>
    <x v="1"/>
    <x v="5"/>
    <x v="0"/>
    <x v="9"/>
    <x v="368"/>
    <x v="892"/>
    <x v="846"/>
    <x v="172"/>
    <x v="10"/>
    <x v="2"/>
    <x v="1"/>
    <x v="4"/>
    <x v="33"/>
    <x v="314"/>
    <x v="110"/>
    <x v="209"/>
    <x v="0"/>
    <x v="13"/>
    <x v="2"/>
    <x v="414"/>
    <x v="21"/>
    <x v="30"/>
    <x v="59"/>
    <x v="8"/>
    <x v="5"/>
    <x v="4058"/>
    <x v="32"/>
  </r>
  <r>
    <x v="0"/>
    <x v="4"/>
    <x v="0"/>
    <x v="0"/>
    <x v="3"/>
    <x v="893"/>
    <x v="847"/>
    <x v="202"/>
    <x v="10"/>
    <x v="2"/>
    <x v="1"/>
    <x v="3"/>
    <x v="1"/>
    <x v="4"/>
    <x v="210"/>
    <x v="3"/>
    <x v="0"/>
    <x v="9"/>
    <x v="2"/>
    <x v="1182"/>
    <x v="634"/>
    <x v="7"/>
    <x v="28"/>
    <x v="2"/>
    <x v="4"/>
    <x v="3692"/>
    <x v="82"/>
  </r>
  <r>
    <x v="1"/>
    <x v="5"/>
    <x v="1"/>
    <x v="0"/>
    <x v="327"/>
    <x v="894"/>
    <x v="848"/>
    <x v="205"/>
    <x v="10"/>
    <x v="2"/>
    <x v="1"/>
    <x v="4"/>
    <x v="34"/>
    <x v="209"/>
    <x v="210"/>
    <x v="194"/>
    <x v="0"/>
    <x v="13"/>
    <x v="2"/>
    <x v="266"/>
    <x v="675"/>
    <x v="77"/>
    <x v="15"/>
    <x v="6"/>
    <x v="5"/>
    <x v="1387"/>
    <x v="1"/>
  </r>
  <r>
    <x v="1"/>
    <x v="5"/>
    <x v="1"/>
    <x v="0"/>
    <x v="327"/>
    <x v="895"/>
    <x v="849"/>
    <x v="6"/>
    <x v="10"/>
    <x v="2"/>
    <x v="1"/>
    <x v="4"/>
    <x v="34"/>
    <x v="209"/>
    <x v="195"/>
    <x v="209"/>
    <x v="0"/>
    <x v="13"/>
    <x v="2"/>
    <x v="256"/>
    <x v="112"/>
    <x v="77"/>
    <x v="15"/>
    <x v="6"/>
    <x v="5"/>
    <x v="1388"/>
    <x v="1"/>
  </r>
  <r>
    <x v="0"/>
    <x v="4"/>
    <x v="0"/>
    <x v="0"/>
    <x v="5"/>
    <x v="897"/>
    <x v="850"/>
    <x v="145"/>
    <x v="10"/>
    <x v="2"/>
    <x v="1"/>
    <x v="3"/>
    <x v="1"/>
    <x v="4"/>
    <x v="210"/>
    <x v="5"/>
    <x v="0"/>
    <x v="9"/>
    <x v="2"/>
    <x v="1182"/>
    <x v="970"/>
    <x v="7"/>
    <x v="28"/>
    <x v="2"/>
    <x v="4"/>
    <x v="3693"/>
    <x v="82"/>
  </r>
  <r>
    <x v="1"/>
    <x v="5"/>
    <x v="1"/>
    <x v="0"/>
    <x v="179"/>
    <x v="896"/>
    <x v="850"/>
    <x v="113"/>
    <x v="10"/>
    <x v="2"/>
    <x v="1"/>
    <x v="4"/>
    <x v="34"/>
    <x v="283"/>
    <x v="210"/>
    <x v="115"/>
    <x v="0"/>
    <x v="13"/>
    <x v="2"/>
    <x v="170"/>
    <x v="1003"/>
    <x v="39"/>
    <x v="10"/>
    <x v="6"/>
    <x v="5"/>
    <x v="1390"/>
    <x v="1"/>
  </r>
  <r>
    <x v="1"/>
    <x v="5"/>
    <x v="1"/>
    <x v="0"/>
    <x v="260"/>
    <x v="898"/>
    <x v="851"/>
    <x v="104"/>
    <x v="10"/>
    <x v="2"/>
    <x v="1"/>
    <x v="4"/>
    <x v="34"/>
    <x v="243"/>
    <x v="210"/>
    <x v="156"/>
    <x v="0"/>
    <x v="13"/>
    <x v="2"/>
    <x v="653"/>
    <x v="383"/>
    <x v="60"/>
    <x v="15"/>
    <x v="6"/>
    <x v="5"/>
    <x v="1389"/>
    <x v="1"/>
  </r>
  <r>
    <x v="1"/>
    <x v="5"/>
    <x v="0"/>
    <x v="18"/>
    <x v="416"/>
    <x v="899"/>
    <x v="852"/>
    <x v="43"/>
    <x v="10"/>
    <x v="2"/>
    <x v="1"/>
    <x v="4"/>
    <x v="33"/>
    <x v="319"/>
    <x v="156"/>
    <x v="209"/>
    <x v="0"/>
    <x v="13"/>
    <x v="2"/>
    <x v="402"/>
    <x v="458"/>
    <x v="30"/>
    <x v="59"/>
    <x v="8"/>
    <x v="5"/>
    <x v="4059"/>
    <x v="8"/>
  </r>
  <r>
    <x v="1"/>
    <x v="5"/>
    <x v="1"/>
    <x v="0"/>
    <x v="327"/>
    <x v="900"/>
    <x v="853"/>
    <x v="205"/>
    <x v="10"/>
    <x v="2"/>
    <x v="1"/>
    <x v="4"/>
    <x v="34"/>
    <x v="209"/>
    <x v="210"/>
    <x v="194"/>
    <x v="0"/>
    <x v="13"/>
    <x v="2"/>
    <x v="266"/>
    <x v="675"/>
    <x v="77"/>
    <x v="15"/>
    <x v="6"/>
    <x v="5"/>
    <x v="1391"/>
    <x v="1"/>
  </r>
  <r>
    <x v="1"/>
    <x v="5"/>
    <x v="1"/>
    <x v="0"/>
    <x v="327"/>
    <x v="901"/>
    <x v="854"/>
    <x v="41"/>
    <x v="10"/>
    <x v="2"/>
    <x v="1"/>
    <x v="4"/>
    <x v="34"/>
    <x v="198"/>
    <x v="210"/>
    <x v="194"/>
    <x v="0"/>
    <x v="13"/>
    <x v="2"/>
    <x v="292"/>
    <x v="774"/>
    <x v="84"/>
    <x v="24"/>
    <x v="6"/>
    <x v="5"/>
    <x v="1392"/>
    <x v="1"/>
  </r>
  <r>
    <x v="1"/>
    <x v="5"/>
    <x v="0"/>
    <x v="8"/>
    <x v="367"/>
    <x v="902"/>
    <x v="855"/>
    <x v="75"/>
    <x v="10"/>
    <x v="2"/>
    <x v="1"/>
    <x v="4"/>
    <x v="33"/>
    <x v="320"/>
    <x v="110"/>
    <x v="209"/>
    <x v="0"/>
    <x v="13"/>
    <x v="2"/>
    <x v="326"/>
    <x v="891"/>
    <x v="30"/>
    <x v="59"/>
    <x v="8"/>
    <x v="5"/>
    <x v="4060"/>
    <x v="17"/>
  </r>
  <r>
    <x v="1"/>
    <x v="5"/>
    <x v="1"/>
    <x v="0"/>
    <x v="58"/>
    <x v="903"/>
    <x v="855"/>
    <x v="188"/>
    <x v="10"/>
    <x v="2"/>
    <x v="1"/>
    <x v="4"/>
    <x v="34"/>
    <x v="202"/>
    <x v="210"/>
    <x v="40"/>
    <x v="0"/>
    <x v="13"/>
    <x v="2"/>
    <x v="419"/>
    <x v="544"/>
    <x v="43"/>
    <x v="13"/>
    <x v="6"/>
    <x v="5"/>
    <x v="1393"/>
    <x v="1"/>
  </r>
  <r>
    <x v="1"/>
    <x v="9"/>
    <x v="1"/>
    <x v="0"/>
    <x v="24"/>
    <x v="904"/>
    <x v="856"/>
    <x v="98"/>
    <x v="10"/>
    <x v="2"/>
    <x v="1"/>
    <x v="8"/>
    <x v="28"/>
    <x v="391"/>
    <x v="210"/>
    <x v="21"/>
    <x v="0"/>
    <x v="16"/>
    <x v="2"/>
    <x v="773"/>
    <x v="16"/>
    <x v="53"/>
    <x v="73"/>
    <x v="1"/>
    <x v="6"/>
    <x v="701"/>
    <x v="1"/>
  </r>
  <r>
    <x v="1"/>
    <x v="5"/>
    <x v="1"/>
    <x v="0"/>
    <x v="327"/>
    <x v="905"/>
    <x v="857"/>
    <x v="6"/>
    <x v="10"/>
    <x v="2"/>
    <x v="1"/>
    <x v="4"/>
    <x v="34"/>
    <x v="209"/>
    <x v="195"/>
    <x v="209"/>
    <x v="0"/>
    <x v="13"/>
    <x v="2"/>
    <x v="256"/>
    <x v="112"/>
    <x v="77"/>
    <x v="15"/>
    <x v="6"/>
    <x v="5"/>
    <x v="1394"/>
    <x v="1"/>
  </r>
  <r>
    <x v="1"/>
    <x v="9"/>
    <x v="1"/>
    <x v="0"/>
    <x v="24"/>
    <x v="906"/>
    <x v="858"/>
    <x v="187"/>
    <x v="10"/>
    <x v="2"/>
    <x v="1"/>
    <x v="8"/>
    <x v="28"/>
    <x v="433"/>
    <x v="210"/>
    <x v="21"/>
    <x v="0"/>
    <x v="16"/>
    <x v="2"/>
    <x v="861"/>
    <x v="252"/>
    <x v="38"/>
    <x v="71"/>
    <x v="1"/>
    <x v="6"/>
    <x v="702"/>
    <x v="1"/>
  </r>
  <r>
    <x v="1"/>
    <x v="5"/>
    <x v="1"/>
    <x v="0"/>
    <x v="327"/>
    <x v="907"/>
    <x v="858"/>
    <x v="26"/>
    <x v="10"/>
    <x v="2"/>
    <x v="1"/>
    <x v="4"/>
    <x v="34"/>
    <x v="229"/>
    <x v="210"/>
    <x v="194"/>
    <x v="0"/>
    <x v="13"/>
    <x v="2"/>
    <x v="285"/>
    <x v="193"/>
    <x v="88"/>
    <x v="9"/>
    <x v="6"/>
    <x v="5"/>
    <x v="1395"/>
    <x v="1"/>
  </r>
  <r>
    <x v="1"/>
    <x v="5"/>
    <x v="1"/>
    <x v="0"/>
    <x v="82"/>
    <x v="908"/>
    <x v="859"/>
    <x v="104"/>
    <x v="10"/>
    <x v="2"/>
    <x v="1"/>
    <x v="4"/>
    <x v="34"/>
    <x v="240"/>
    <x v="210"/>
    <x v="57"/>
    <x v="0"/>
    <x v="13"/>
    <x v="2"/>
    <x v="173"/>
    <x v="385"/>
    <x v="85"/>
    <x v="15"/>
    <x v="6"/>
    <x v="5"/>
    <x v="1396"/>
    <x v="1"/>
  </r>
  <r>
    <x v="1"/>
    <x v="9"/>
    <x v="1"/>
    <x v="0"/>
    <x v="24"/>
    <x v="909"/>
    <x v="860"/>
    <x v="187"/>
    <x v="10"/>
    <x v="2"/>
    <x v="1"/>
    <x v="8"/>
    <x v="28"/>
    <x v="433"/>
    <x v="210"/>
    <x v="21"/>
    <x v="0"/>
    <x v="16"/>
    <x v="2"/>
    <x v="862"/>
    <x v="252"/>
    <x v="38"/>
    <x v="71"/>
    <x v="1"/>
    <x v="6"/>
    <x v="703"/>
    <x v="1"/>
  </r>
  <r>
    <x v="1"/>
    <x v="9"/>
    <x v="1"/>
    <x v="1"/>
    <x v="24"/>
    <x v="910"/>
    <x v="861"/>
    <x v="49"/>
    <x v="10"/>
    <x v="2"/>
    <x v="1"/>
    <x v="8"/>
    <x v="50"/>
    <x v="418"/>
    <x v="20"/>
    <x v="209"/>
    <x v="0"/>
    <x v="16"/>
    <x v="2"/>
    <x v="1047"/>
    <x v="782"/>
    <x v="28"/>
    <x v="74"/>
    <x v="1"/>
    <x v="6"/>
    <x v="704"/>
    <x v="4"/>
  </r>
  <r>
    <x v="1"/>
    <x v="5"/>
    <x v="1"/>
    <x v="0"/>
    <x v="327"/>
    <x v="911"/>
    <x v="862"/>
    <x v="205"/>
    <x v="10"/>
    <x v="2"/>
    <x v="1"/>
    <x v="4"/>
    <x v="34"/>
    <x v="209"/>
    <x v="210"/>
    <x v="194"/>
    <x v="0"/>
    <x v="13"/>
    <x v="2"/>
    <x v="266"/>
    <x v="675"/>
    <x v="77"/>
    <x v="15"/>
    <x v="6"/>
    <x v="5"/>
    <x v="1397"/>
    <x v="1"/>
  </r>
  <r>
    <x v="1"/>
    <x v="5"/>
    <x v="1"/>
    <x v="0"/>
    <x v="260"/>
    <x v="912"/>
    <x v="863"/>
    <x v="157"/>
    <x v="10"/>
    <x v="2"/>
    <x v="1"/>
    <x v="4"/>
    <x v="34"/>
    <x v="236"/>
    <x v="156"/>
    <x v="209"/>
    <x v="0"/>
    <x v="13"/>
    <x v="2"/>
    <x v="283"/>
    <x v="848"/>
    <x v="49"/>
    <x v="22"/>
    <x v="6"/>
    <x v="5"/>
    <x v="1398"/>
    <x v="1"/>
  </r>
  <r>
    <x v="1"/>
    <x v="5"/>
    <x v="0"/>
    <x v="9"/>
    <x v="381"/>
    <x v="913"/>
    <x v="864"/>
    <x v="52"/>
    <x v="10"/>
    <x v="2"/>
    <x v="1"/>
    <x v="4"/>
    <x v="30"/>
    <x v="139"/>
    <x v="210"/>
    <x v="156"/>
    <x v="0"/>
    <x v="13"/>
    <x v="2"/>
    <x v="129"/>
    <x v="181"/>
    <x v="8"/>
    <x v="39"/>
    <x v="8"/>
    <x v="5"/>
    <x v="4061"/>
    <x v="27"/>
  </r>
  <r>
    <x v="1"/>
    <x v="5"/>
    <x v="0"/>
    <x v="8"/>
    <x v="379"/>
    <x v="914"/>
    <x v="865"/>
    <x v="177"/>
    <x v="10"/>
    <x v="2"/>
    <x v="1"/>
    <x v="4"/>
    <x v="33"/>
    <x v="320"/>
    <x v="210"/>
    <x v="156"/>
    <x v="0"/>
    <x v="13"/>
    <x v="2"/>
    <x v="328"/>
    <x v="714"/>
    <x v="30"/>
    <x v="59"/>
    <x v="8"/>
    <x v="5"/>
    <x v="4062"/>
    <x v="17"/>
  </r>
  <r>
    <x v="1"/>
    <x v="5"/>
    <x v="1"/>
    <x v="0"/>
    <x v="260"/>
    <x v="915"/>
    <x v="866"/>
    <x v="171"/>
    <x v="10"/>
    <x v="2"/>
    <x v="1"/>
    <x v="4"/>
    <x v="34"/>
    <x v="269"/>
    <x v="156"/>
    <x v="209"/>
    <x v="0"/>
    <x v="13"/>
    <x v="2"/>
    <x v="272"/>
    <x v="2"/>
    <x v="84"/>
    <x v="25"/>
    <x v="6"/>
    <x v="5"/>
    <x v="1399"/>
    <x v="1"/>
  </r>
  <r>
    <x v="1"/>
    <x v="5"/>
    <x v="1"/>
    <x v="0"/>
    <x v="260"/>
    <x v="916"/>
    <x v="867"/>
    <x v="113"/>
    <x v="10"/>
    <x v="2"/>
    <x v="1"/>
    <x v="4"/>
    <x v="34"/>
    <x v="240"/>
    <x v="210"/>
    <x v="156"/>
    <x v="0"/>
    <x v="13"/>
    <x v="2"/>
    <x v="173"/>
    <x v="1003"/>
    <x v="85"/>
    <x v="15"/>
    <x v="6"/>
    <x v="5"/>
    <x v="1400"/>
    <x v="1"/>
  </r>
  <r>
    <x v="1"/>
    <x v="9"/>
    <x v="1"/>
    <x v="8"/>
    <x v="137"/>
    <x v="917"/>
    <x v="868"/>
    <x v="160"/>
    <x v="10"/>
    <x v="2"/>
    <x v="1"/>
    <x v="8"/>
    <x v="28"/>
    <x v="415"/>
    <x v="210"/>
    <x v="21"/>
    <x v="0"/>
    <x v="16"/>
    <x v="2"/>
    <x v="990"/>
    <x v="199"/>
    <x v="68"/>
    <x v="53"/>
    <x v="1"/>
    <x v="6"/>
    <x v="705"/>
    <x v="16"/>
  </r>
  <r>
    <x v="1"/>
    <x v="9"/>
    <x v="1"/>
    <x v="15"/>
    <x v="245"/>
    <x v="918"/>
    <x v="869"/>
    <x v="94"/>
    <x v="10"/>
    <x v="2"/>
    <x v="1"/>
    <x v="8"/>
    <x v="28"/>
    <x v="400"/>
    <x v="210"/>
    <x v="21"/>
    <x v="0"/>
    <x v="16"/>
    <x v="2"/>
    <x v="899"/>
    <x v="312"/>
    <x v="53"/>
    <x v="57"/>
    <x v="1"/>
    <x v="6"/>
    <x v="706"/>
    <x v="45"/>
  </r>
  <r>
    <x v="1"/>
    <x v="9"/>
    <x v="1"/>
    <x v="0"/>
    <x v="24"/>
    <x v="919"/>
    <x v="870"/>
    <x v="187"/>
    <x v="10"/>
    <x v="2"/>
    <x v="1"/>
    <x v="8"/>
    <x v="28"/>
    <x v="411"/>
    <x v="210"/>
    <x v="21"/>
    <x v="0"/>
    <x v="16"/>
    <x v="2"/>
    <x v="919"/>
    <x v="781"/>
    <x v="68"/>
    <x v="70"/>
    <x v="1"/>
    <x v="6"/>
    <x v="707"/>
    <x v="1"/>
  </r>
  <r>
    <x v="1"/>
    <x v="5"/>
    <x v="1"/>
    <x v="0"/>
    <x v="179"/>
    <x v="921"/>
    <x v="871"/>
    <x v="211"/>
    <x v="10"/>
    <x v="2"/>
    <x v="1"/>
    <x v="4"/>
    <x v="34"/>
    <x v="283"/>
    <x v="110"/>
    <x v="209"/>
    <x v="0"/>
    <x v="13"/>
    <x v="2"/>
    <x v="166"/>
    <x v="548"/>
    <x v="39"/>
    <x v="10"/>
    <x v="6"/>
    <x v="5"/>
    <x v="1401"/>
    <x v="1"/>
  </r>
  <r>
    <x v="1"/>
    <x v="5"/>
    <x v="1"/>
    <x v="0"/>
    <x v="327"/>
    <x v="920"/>
    <x v="871"/>
    <x v="205"/>
    <x v="10"/>
    <x v="2"/>
    <x v="1"/>
    <x v="4"/>
    <x v="34"/>
    <x v="229"/>
    <x v="210"/>
    <x v="194"/>
    <x v="0"/>
    <x v="13"/>
    <x v="2"/>
    <x v="286"/>
    <x v="178"/>
    <x v="88"/>
    <x v="9"/>
    <x v="6"/>
    <x v="5"/>
    <x v="1402"/>
    <x v="1"/>
  </r>
  <r>
    <x v="1"/>
    <x v="5"/>
    <x v="1"/>
    <x v="0"/>
    <x v="327"/>
    <x v="922"/>
    <x v="872"/>
    <x v="160"/>
    <x v="10"/>
    <x v="2"/>
    <x v="1"/>
    <x v="4"/>
    <x v="34"/>
    <x v="198"/>
    <x v="195"/>
    <x v="209"/>
    <x v="0"/>
    <x v="13"/>
    <x v="2"/>
    <x v="288"/>
    <x v="439"/>
    <x v="84"/>
    <x v="24"/>
    <x v="6"/>
    <x v="5"/>
    <x v="1403"/>
    <x v="1"/>
  </r>
  <r>
    <x v="1"/>
    <x v="5"/>
    <x v="1"/>
    <x v="0"/>
    <x v="260"/>
    <x v="923"/>
    <x v="873"/>
    <x v="104"/>
    <x v="10"/>
    <x v="2"/>
    <x v="1"/>
    <x v="4"/>
    <x v="34"/>
    <x v="240"/>
    <x v="156"/>
    <x v="209"/>
    <x v="0"/>
    <x v="13"/>
    <x v="2"/>
    <x v="174"/>
    <x v="385"/>
    <x v="85"/>
    <x v="15"/>
    <x v="6"/>
    <x v="5"/>
    <x v="1404"/>
    <x v="1"/>
  </r>
  <r>
    <x v="1"/>
    <x v="9"/>
    <x v="1"/>
    <x v="1"/>
    <x v="24"/>
    <x v="924"/>
    <x v="874"/>
    <x v="205"/>
    <x v="10"/>
    <x v="2"/>
    <x v="1"/>
    <x v="8"/>
    <x v="50"/>
    <x v="418"/>
    <x v="20"/>
    <x v="209"/>
    <x v="0"/>
    <x v="16"/>
    <x v="2"/>
    <x v="1028"/>
    <x v="880"/>
    <x v="28"/>
    <x v="74"/>
    <x v="1"/>
    <x v="6"/>
    <x v="709"/>
    <x v="4"/>
  </r>
  <r>
    <x v="1"/>
    <x v="9"/>
    <x v="1"/>
    <x v="4"/>
    <x v="46"/>
    <x v="925"/>
    <x v="874"/>
    <x v="18"/>
    <x v="10"/>
    <x v="2"/>
    <x v="1"/>
    <x v="8"/>
    <x v="28"/>
    <x v="371"/>
    <x v="210"/>
    <x v="21"/>
    <x v="0"/>
    <x v="16"/>
    <x v="2"/>
    <x v="991"/>
    <x v="120"/>
    <x v="10"/>
    <x v="67"/>
    <x v="1"/>
    <x v="6"/>
    <x v="708"/>
    <x v="19"/>
  </r>
  <r>
    <x v="1"/>
    <x v="5"/>
    <x v="1"/>
    <x v="6"/>
    <x v="366"/>
    <x v="926"/>
    <x v="875"/>
    <x v="15"/>
    <x v="10"/>
    <x v="2"/>
    <x v="1"/>
    <x v="4"/>
    <x v="34"/>
    <x v="250"/>
    <x v="195"/>
    <x v="209"/>
    <x v="0"/>
    <x v="13"/>
    <x v="2"/>
    <x v="416"/>
    <x v="558"/>
    <x v="33"/>
    <x v="20"/>
    <x v="6"/>
    <x v="5"/>
    <x v="1405"/>
    <x v="1"/>
  </r>
  <r>
    <x v="1"/>
    <x v="5"/>
    <x v="1"/>
    <x v="0"/>
    <x v="327"/>
    <x v="928"/>
    <x v="876"/>
    <x v="26"/>
    <x v="10"/>
    <x v="2"/>
    <x v="1"/>
    <x v="4"/>
    <x v="34"/>
    <x v="209"/>
    <x v="195"/>
    <x v="209"/>
    <x v="0"/>
    <x v="13"/>
    <x v="2"/>
    <x v="256"/>
    <x v="521"/>
    <x v="77"/>
    <x v="15"/>
    <x v="6"/>
    <x v="5"/>
    <x v="1407"/>
    <x v="1"/>
  </r>
  <r>
    <x v="1"/>
    <x v="5"/>
    <x v="1"/>
    <x v="0"/>
    <x v="327"/>
    <x v="927"/>
    <x v="876"/>
    <x v="26"/>
    <x v="10"/>
    <x v="2"/>
    <x v="1"/>
    <x v="4"/>
    <x v="34"/>
    <x v="248"/>
    <x v="195"/>
    <x v="209"/>
    <x v="0"/>
    <x v="13"/>
    <x v="2"/>
    <x v="704"/>
    <x v="687"/>
    <x v="42"/>
    <x v="15"/>
    <x v="6"/>
    <x v="5"/>
    <x v="1406"/>
    <x v="1"/>
  </r>
  <r>
    <x v="1"/>
    <x v="5"/>
    <x v="1"/>
    <x v="0"/>
    <x v="327"/>
    <x v="929"/>
    <x v="877"/>
    <x v="97"/>
    <x v="10"/>
    <x v="2"/>
    <x v="1"/>
    <x v="4"/>
    <x v="34"/>
    <x v="211"/>
    <x v="195"/>
    <x v="209"/>
    <x v="0"/>
    <x v="13"/>
    <x v="2"/>
    <x v="705"/>
    <x v="710"/>
    <x v="42"/>
    <x v="15"/>
    <x v="6"/>
    <x v="5"/>
    <x v="1408"/>
    <x v="1"/>
  </r>
  <r>
    <x v="1"/>
    <x v="5"/>
    <x v="1"/>
    <x v="0"/>
    <x v="327"/>
    <x v="930"/>
    <x v="878"/>
    <x v="97"/>
    <x v="10"/>
    <x v="2"/>
    <x v="1"/>
    <x v="4"/>
    <x v="34"/>
    <x v="188"/>
    <x v="195"/>
    <x v="209"/>
    <x v="0"/>
    <x v="13"/>
    <x v="2"/>
    <x v="281"/>
    <x v="645"/>
    <x v="88"/>
    <x v="9"/>
    <x v="6"/>
    <x v="5"/>
    <x v="1409"/>
    <x v="1"/>
  </r>
  <r>
    <x v="1"/>
    <x v="9"/>
    <x v="1"/>
    <x v="1"/>
    <x v="24"/>
    <x v="931"/>
    <x v="879"/>
    <x v="7"/>
    <x v="10"/>
    <x v="2"/>
    <x v="1"/>
    <x v="8"/>
    <x v="49"/>
    <x v="359"/>
    <x v="20"/>
    <x v="209"/>
    <x v="0"/>
    <x v="16"/>
    <x v="2"/>
    <x v="1047"/>
    <x v="904"/>
    <x v="13"/>
    <x v="66"/>
    <x v="1"/>
    <x v="6"/>
    <x v="710"/>
    <x v="4"/>
  </r>
  <r>
    <x v="1"/>
    <x v="5"/>
    <x v="1"/>
    <x v="0"/>
    <x v="260"/>
    <x v="932"/>
    <x v="880"/>
    <x v="157"/>
    <x v="10"/>
    <x v="2"/>
    <x v="1"/>
    <x v="4"/>
    <x v="34"/>
    <x v="229"/>
    <x v="156"/>
    <x v="209"/>
    <x v="0"/>
    <x v="13"/>
    <x v="2"/>
    <x v="286"/>
    <x v="595"/>
    <x v="88"/>
    <x v="9"/>
    <x v="6"/>
    <x v="5"/>
    <x v="1410"/>
    <x v="1"/>
  </r>
  <r>
    <x v="0"/>
    <x v="4"/>
    <x v="0"/>
    <x v="0"/>
    <x v="10"/>
    <x v="933"/>
    <x v="881"/>
    <x v="42"/>
    <x v="10"/>
    <x v="2"/>
    <x v="1"/>
    <x v="3"/>
    <x v="12"/>
    <x v="39"/>
    <x v="10"/>
    <x v="209"/>
    <x v="0"/>
    <x v="9"/>
    <x v="2"/>
    <x v="1229"/>
    <x v="36"/>
    <x v="7"/>
    <x v="28"/>
    <x v="2"/>
    <x v="4"/>
    <x v="3694"/>
    <x v="29"/>
  </r>
  <r>
    <x v="1"/>
    <x v="9"/>
    <x v="1"/>
    <x v="8"/>
    <x v="137"/>
    <x v="934"/>
    <x v="882"/>
    <x v="174"/>
    <x v="10"/>
    <x v="2"/>
    <x v="1"/>
    <x v="8"/>
    <x v="28"/>
    <x v="389"/>
    <x v="210"/>
    <x v="21"/>
    <x v="0"/>
    <x v="16"/>
    <x v="2"/>
    <x v="962"/>
    <x v="991"/>
    <x v="61"/>
    <x v="51"/>
    <x v="1"/>
    <x v="6"/>
    <x v="711"/>
    <x v="15"/>
  </r>
  <r>
    <x v="1"/>
    <x v="9"/>
    <x v="1"/>
    <x v="1"/>
    <x v="24"/>
    <x v="935"/>
    <x v="883"/>
    <x v="63"/>
    <x v="10"/>
    <x v="2"/>
    <x v="1"/>
    <x v="8"/>
    <x v="49"/>
    <x v="353"/>
    <x v="20"/>
    <x v="209"/>
    <x v="0"/>
    <x v="16"/>
    <x v="2"/>
    <x v="1100"/>
    <x v="741"/>
    <x v="13"/>
    <x v="66"/>
    <x v="1"/>
    <x v="6"/>
    <x v="712"/>
    <x v="4"/>
  </r>
  <r>
    <x v="1"/>
    <x v="5"/>
    <x v="0"/>
    <x v="17"/>
    <x v="415"/>
    <x v="936"/>
    <x v="884"/>
    <x v="75"/>
    <x v="10"/>
    <x v="2"/>
    <x v="1"/>
    <x v="4"/>
    <x v="33"/>
    <x v="322"/>
    <x v="210"/>
    <x v="156"/>
    <x v="0"/>
    <x v="13"/>
    <x v="2"/>
    <x v="498"/>
    <x v="891"/>
    <x v="30"/>
    <x v="59"/>
    <x v="8"/>
    <x v="5"/>
    <x v="4063"/>
    <x v="49"/>
  </r>
  <r>
    <x v="1"/>
    <x v="9"/>
    <x v="1"/>
    <x v="8"/>
    <x v="137"/>
    <x v="937"/>
    <x v="885"/>
    <x v="104"/>
    <x v="10"/>
    <x v="2"/>
    <x v="1"/>
    <x v="8"/>
    <x v="28"/>
    <x v="439"/>
    <x v="210"/>
    <x v="21"/>
    <x v="0"/>
    <x v="16"/>
    <x v="2"/>
    <x v="975"/>
    <x v="389"/>
    <x v="38"/>
    <x v="55"/>
    <x v="1"/>
    <x v="6"/>
    <x v="713"/>
    <x v="12"/>
  </r>
  <r>
    <x v="1"/>
    <x v="5"/>
    <x v="0"/>
    <x v="8"/>
    <x v="379"/>
    <x v="938"/>
    <x v="886"/>
    <x v="205"/>
    <x v="10"/>
    <x v="2"/>
    <x v="1"/>
    <x v="4"/>
    <x v="33"/>
    <x v="320"/>
    <x v="210"/>
    <x v="156"/>
    <x v="0"/>
    <x v="13"/>
    <x v="2"/>
    <x v="331"/>
    <x v="688"/>
    <x v="30"/>
    <x v="59"/>
    <x v="8"/>
    <x v="5"/>
    <x v="4064"/>
    <x v="17"/>
  </r>
  <r>
    <x v="1"/>
    <x v="9"/>
    <x v="1"/>
    <x v="8"/>
    <x v="137"/>
    <x v="939"/>
    <x v="887"/>
    <x v="205"/>
    <x v="10"/>
    <x v="2"/>
    <x v="1"/>
    <x v="8"/>
    <x v="28"/>
    <x v="384"/>
    <x v="210"/>
    <x v="21"/>
    <x v="0"/>
    <x v="16"/>
    <x v="2"/>
    <x v="896"/>
    <x v="874"/>
    <x v="23"/>
    <x v="67"/>
    <x v="1"/>
    <x v="6"/>
    <x v="714"/>
    <x v="41"/>
  </r>
  <r>
    <x v="1"/>
    <x v="5"/>
    <x v="0"/>
    <x v="8"/>
    <x v="394"/>
    <x v="940"/>
    <x v="888"/>
    <x v="239"/>
    <x v="10"/>
    <x v="2"/>
    <x v="1"/>
    <x v="4"/>
    <x v="33"/>
    <x v="320"/>
    <x v="210"/>
    <x v="194"/>
    <x v="0"/>
    <x v="13"/>
    <x v="2"/>
    <x v="336"/>
    <x v="487"/>
    <x v="30"/>
    <x v="59"/>
    <x v="8"/>
    <x v="5"/>
    <x v="4065"/>
    <x v="17"/>
  </r>
  <r>
    <x v="1"/>
    <x v="9"/>
    <x v="1"/>
    <x v="4"/>
    <x v="46"/>
    <x v="941"/>
    <x v="889"/>
    <x v="18"/>
    <x v="10"/>
    <x v="2"/>
    <x v="1"/>
    <x v="8"/>
    <x v="28"/>
    <x v="371"/>
    <x v="210"/>
    <x v="21"/>
    <x v="0"/>
    <x v="16"/>
    <x v="2"/>
    <x v="993"/>
    <x v="120"/>
    <x v="10"/>
    <x v="67"/>
    <x v="1"/>
    <x v="6"/>
    <x v="715"/>
    <x v="19"/>
  </r>
  <r>
    <x v="1"/>
    <x v="5"/>
    <x v="1"/>
    <x v="0"/>
    <x v="327"/>
    <x v="942"/>
    <x v="890"/>
    <x v="6"/>
    <x v="10"/>
    <x v="2"/>
    <x v="1"/>
    <x v="4"/>
    <x v="34"/>
    <x v="198"/>
    <x v="210"/>
    <x v="194"/>
    <x v="0"/>
    <x v="13"/>
    <x v="2"/>
    <x v="292"/>
    <x v="111"/>
    <x v="84"/>
    <x v="24"/>
    <x v="6"/>
    <x v="5"/>
    <x v="1411"/>
    <x v="1"/>
  </r>
  <r>
    <x v="1"/>
    <x v="5"/>
    <x v="1"/>
    <x v="0"/>
    <x v="327"/>
    <x v="943"/>
    <x v="891"/>
    <x v="26"/>
    <x v="10"/>
    <x v="2"/>
    <x v="1"/>
    <x v="4"/>
    <x v="34"/>
    <x v="231"/>
    <x v="210"/>
    <x v="194"/>
    <x v="0"/>
    <x v="13"/>
    <x v="2"/>
    <x v="345"/>
    <x v="193"/>
    <x v="71"/>
    <x v="12"/>
    <x v="6"/>
    <x v="5"/>
    <x v="1412"/>
    <x v="1"/>
  </r>
  <r>
    <x v="1"/>
    <x v="9"/>
    <x v="1"/>
    <x v="1"/>
    <x v="24"/>
    <x v="944"/>
    <x v="892"/>
    <x v="139"/>
    <x v="10"/>
    <x v="2"/>
    <x v="1"/>
    <x v="8"/>
    <x v="50"/>
    <x v="404"/>
    <x v="20"/>
    <x v="209"/>
    <x v="0"/>
    <x v="16"/>
    <x v="2"/>
    <x v="1090"/>
    <x v="842"/>
    <x v="80"/>
    <x v="74"/>
    <x v="1"/>
    <x v="6"/>
    <x v="716"/>
    <x v="4"/>
  </r>
  <r>
    <x v="1"/>
    <x v="5"/>
    <x v="1"/>
    <x v="0"/>
    <x v="327"/>
    <x v="945"/>
    <x v="893"/>
    <x v="41"/>
    <x v="10"/>
    <x v="2"/>
    <x v="1"/>
    <x v="4"/>
    <x v="34"/>
    <x v="215"/>
    <x v="210"/>
    <x v="194"/>
    <x v="0"/>
    <x v="13"/>
    <x v="2"/>
    <x v="310"/>
    <x v="774"/>
    <x v="83"/>
    <x v="26"/>
    <x v="6"/>
    <x v="5"/>
    <x v="1413"/>
    <x v="1"/>
  </r>
  <r>
    <x v="1"/>
    <x v="9"/>
    <x v="1"/>
    <x v="1"/>
    <x v="24"/>
    <x v="946"/>
    <x v="894"/>
    <x v="64"/>
    <x v="10"/>
    <x v="2"/>
    <x v="1"/>
    <x v="8"/>
    <x v="50"/>
    <x v="418"/>
    <x v="20"/>
    <x v="209"/>
    <x v="0"/>
    <x v="16"/>
    <x v="2"/>
    <x v="996"/>
    <x v="577"/>
    <x v="28"/>
    <x v="74"/>
    <x v="1"/>
    <x v="6"/>
    <x v="717"/>
    <x v="4"/>
  </r>
  <r>
    <x v="0"/>
    <x v="5"/>
    <x v="1"/>
    <x v="0"/>
    <x v="327"/>
    <x v="947"/>
    <x v="895"/>
    <x v="95"/>
    <x v="10"/>
    <x v="2"/>
    <x v="1"/>
    <x v="4"/>
    <x v="7"/>
    <x v="18"/>
    <x v="210"/>
    <x v="194"/>
    <x v="0"/>
    <x v="13"/>
    <x v="2"/>
    <x v="429"/>
    <x v="306"/>
    <x v="55"/>
    <x v="14"/>
    <x v="6"/>
    <x v="5"/>
    <x v="1414"/>
    <x v="1"/>
  </r>
  <r>
    <x v="1"/>
    <x v="9"/>
    <x v="1"/>
    <x v="8"/>
    <x v="137"/>
    <x v="948"/>
    <x v="896"/>
    <x v="98"/>
    <x v="10"/>
    <x v="2"/>
    <x v="1"/>
    <x v="8"/>
    <x v="28"/>
    <x v="462"/>
    <x v="210"/>
    <x v="21"/>
    <x v="0"/>
    <x v="16"/>
    <x v="2"/>
    <x v="994"/>
    <x v="210"/>
    <x v="34"/>
    <x v="56"/>
    <x v="1"/>
    <x v="6"/>
    <x v="718"/>
    <x v="14"/>
  </r>
  <r>
    <x v="1"/>
    <x v="5"/>
    <x v="1"/>
    <x v="0"/>
    <x v="260"/>
    <x v="949"/>
    <x v="897"/>
    <x v="104"/>
    <x v="10"/>
    <x v="2"/>
    <x v="1"/>
    <x v="4"/>
    <x v="34"/>
    <x v="240"/>
    <x v="156"/>
    <x v="209"/>
    <x v="0"/>
    <x v="13"/>
    <x v="2"/>
    <x v="175"/>
    <x v="385"/>
    <x v="85"/>
    <x v="15"/>
    <x v="6"/>
    <x v="5"/>
    <x v="1415"/>
    <x v="1"/>
  </r>
  <r>
    <x v="1"/>
    <x v="5"/>
    <x v="1"/>
    <x v="0"/>
    <x v="327"/>
    <x v="950"/>
    <x v="898"/>
    <x v="6"/>
    <x v="10"/>
    <x v="2"/>
    <x v="1"/>
    <x v="4"/>
    <x v="34"/>
    <x v="211"/>
    <x v="195"/>
    <x v="209"/>
    <x v="0"/>
    <x v="13"/>
    <x v="2"/>
    <x v="703"/>
    <x v="113"/>
    <x v="42"/>
    <x v="15"/>
    <x v="6"/>
    <x v="5"/>
    <x v="1416"/>
    <x v="1"/>
  </r>
  <r>
    <x v="1"/>
    <x v="5"/>
    <x v="1"/>
    <x v="0"/>
    <x v="340"/>
    <x v="951"/>
    <x v="899"/>
    <x v="82"/>
    <x v="10"/>
    <x v="2"/>
    <x v="1"/>
    <x v="4"/>
    <x v="34"/>
    <x v="251"/>
    <x v="210"/>
    <x v="200"/>
    <x v="0"/>
    <x v="13"/>
    <x v="2"/>
    <x v="422"/>
    <x v="395"/>
    <x v="33"/>
    <x v="20"/>
    <x v="6"/>
    <x v="5"/>
    <x v="1417"/>
    <x v="1"/>
  </r>
  <r>
    <x v="1"/>
    <x v="5"/>
    <x v="1"/>
    <x v="0"/>
    <x v="260"/>
    <x v="952"/>
    <x v="900"/>
    <x v="224"/>
    <x v="10"/>
    <x v="2"/>
    <x v="1"/>
    <x v="4"/>
    <x v="34"/>
    <x v="192"/>
    <x v="210"/>
    <x v="156"/>
    <x v="0"/>
    <x v="13"/>
    <x v="2"/>
    <x v="182"/>
    <x v="926"/>
    <x v="39"/>
    <x v="10"/>
    <x v="6"/>
    <x v="5"/>
    <x v="1418"/>
    <x v="1"/>
  </r>
  <r>
    <x v="1"/>
    <x v="5"/>
    <x v="0"/>
    <x v="8"/>
    <x v="379"/>
    <x v="954"/>
    <x v="901"/>
    <x v="177"/>
    <x v="10"/>
    <x v="2"/>
    <x v="1"/>
    <x v="4"/>
    <x v="33"/>
    <x v="320"/>
    <x v="210"/>
    <x v="156"/>
    <x v="0"/>
    <x v="13"/>
    <x v="2"/>
    <x v="336"/>
    <x v="714"/>
    <x v="30"/>
    <x v="59"/>
    <x v="8"/>
    <x v="5"/>
    <x v="4066"/>
    <x v="17"/>
  </r>
  <r>
    <x v="1"/>
    <x v="9"/>
    <x v="1"/>
    <x v="1"/>
    <x v="24"/>
    <x v="953"/>
    <x v="901"/>
    <x v="257"/>
    <x v="10"/>
    <x v="2"/>
    <x v="1"/>
    <x v="8"/>
    <x v="50"/>
    <x v="404"/>
    <x v="20"/>
    <x v="209"/>
    <x v="0"/>
    <x v="16"/>
    <x v="2"/>
    <x v="1087"/>
    <x v="302"/>
    <x v="80"/>
    <x v="74"/>
    <x v="1"/>
    <x v="6"/>
    <x v="719"/>
    <x v="4"/>
  </r>
  <r>
    <x v="1"/>
    <x v="9"/>
    <x v="1"/>
    <x v="8"/>
    <x v="137"/>
    <x v="955"/>
    <x v="902"/>
    <x v="257"/>
    <x v="10"/>
    <x v="2"/>
    <x v="1"/>
    <x v="8"/>
    <x v="28"/>
    <x v="378"/>
    <x v="23"/>
    <x v="209"/>
    <x v="0"/>
    <x v="16"/>
    <x v="2"/>
    <x v="988"/>
    <x v="500"/>
    <x v="10"/>
    <x v="67"/>
    <x v="1"/>
    <x v="6"/>
    <x v="720"/>
    <x v="16"/>
  </r>
  <r>
    <x v="1"/>
    <x v="9"/>
    <x v="1"/>
    <x v="1"/>
    <x v="24"/>
    <x v="956"/>
    <x v="903"/>
    <x v="49"/>
    <x v="10"/>
    <x v="2"/>
    <x v="1"/>
    <x v="8"/>
    <x v="49"/>
    <x v="353"/>
    <x v="20"/>
    <x v="209"/>
    <x v="0"/>
    <x v="16"/>
    <x v="2"/>
    <x v="1090"/>
    <x v="782"/>
    <x v="13"/>
    <x v="66"/>
    <x v="1"/>
    <x v="6"/>
    <x v="721"/>
    <x v="4"/>
  </r>
  <r>
    <x v="1"/>
    <x v="5"/>
    <x v="1"/>
    <x v="0"/>
    <x v="260"/>
    <x v="957"/>
    <x v="904"/>
    <x v="113"/>
    <x v="10"/>
    <x v="2"/>
    <x v="1"/>
    <x v="4"/>
    <x v="34"/>
    <x v="240"/>
    <x v="210"/>
    <x v="156"/>
    <x v="0"/>
    <x v="13"/>
    <x v="2"/>
    <x v="178"/>
    <x v="644"/>
    <x v="85"/>
    <x v="15"/>
    <x v="6"/>
    <x v="5"/>
    <x v="1419"/>
    <x v="1"/>
  </r>
  <r>
    <x v="1"/>
    <x v="5"/>
    <x v="0"/>
    <x v="8"/>
    <x v="404"/>
    <x v="958"/>
    <x v="905"/>
    <x v="104"/>
    <x v="10"/>
    <x v="2"/>
    <x v="1"/>
    <x v="4"/>
    <x v="33"/>
    <x v="320"/>
    <x v="197"/>
    <x v="209"/>
    <x v="0"/>
    <x v="13"/>
    <x v="2"/>
    <x v="331"/>
    <x v="378"/>
    <x v="30"/>
    <x v="59"/>
    <x v="8"/>
    <x v="5"/>
    <x v="4068"/>
    <x v="17"/>
  </r>
  <r>
    <x v="1"/>
    <x v="5"/>
    <x v="0"/>
    <x v="22"/>
    <x v="398"/>
    <x v="959"/>
    <x v="906"/>
    <x v="179"/>
    <x v="10"/>
    <x v="2"/>
    <x v="1"/>
    <x v="4"/>
    <x v="33"/>
    <x v="316"/>
    <x v="210"/>
    <x v="74"/>
    <x v="0"/>
    <x v="13"/>
    <x v="2"/>
    <x v="432"/>
    <x v="569"/>
    <x v="30"/>
    <x v="59"/>
    <x v="8"/>
    <x v="5"/>
    <x v="4067"/>
    <x v="54"/>
  </r>
  <r>
    <x v="1"/>
    <x v="9"/>
    <x v="1"/>
    <x v="0"/>
    <x v="24"/>
    <x v="960"/>
    <x v="906"/>
    <x v="12"/>
    <x v="10"/>
    <x v="2"/>
    <x v="1"/>
    <x v="8"/>
    <x v="28"/>
    <x v="429"/>
    <x v="23"/>
    <x v="209"/>
    <x v="0"/>
    <x v="16"/>
    <x v="2"/>
    <x v="710"/>
    <x v="974"/>
    <x v="38"/>
    <x v="71"/>
    <x v="1"/>
    <x v="6"/>
    <x v="722"/>
    <x v="1"/>
  </r>
  <r>
    <x v="1"/>
    <x v="5"/>
    <x v="1"/>
    <x v="0"/>
    <x v="260"/>
    <x v="961"/>
    <x v="907"/>
    <x v="6"/>
    <x v="10"/>
    <x v="2"/>
    <x v="1"/>
    <x v="4"/>
    <x v="34"/>
    <x v="225"/>
    <x v="156"/>
    <x v="209"/>
    <x v="0"/>
    <x v="13"/>
    <x v="2"/>
    <x v="418"/>
    <x v="102"/>
    <x v="43"/>
    <x v="13"/>
    <x v="6"/>
    <x v="5"/>
    <x v="1420"/>
    <x v="1"/>
  </r>
  <r>
    <x v="1"/>
    <x v="9"/>
    <x v="1"/>
    <x v="1"/>
    <x v="24"/>
    <x v="962"/>
    <x v="908"/>
    <x v="31"/>
    <x v="10"/>
    <x v="2"/>
    <x v="1"/>
    <x v="8"/>
    <x v="50"/>
    <x v="385"/>
    <x v="20"/>
    <x v="209"/>
    <x v="0"/>
    <x v="16"/>
    <x v="2"/>
    <x v="1087"/>
    <x v="640"/>
    <x v="80"/>
    <x v="74"/>
    <x v="1"/>
    <x v="6"/>
    <x v="723"/>
    <x v="4"/>
  </r>
  <r>
    <x v="1"/>
    <x v="5"/>
    <x v="1"/>
    <x v="0"/>
    <x v="179"/>
    <x v="963"/>
    <x v="909"/>
    <x v="113"/>
    <x v="10"/>
    <x v="2"/>
    <x v="1"/>
    <x v="4"/>
    <x v="34"/>
    <x v="283"/>
    <x v="210"/>
    <x v="115"/>
    <x v="0"/>
    <x v="13"/>
    <x v="2"/>
    <x v="170"/>
    <x v="1003"/>
    <x v="39"/>
    <x v="10"/>
    <x v="6"/>
    <x v="5"/>
    <x v="1421"/>
    <x v="1"/>
  </r>
  <r>
    <x v="1"/>
    <x v="5"/>
    <x v="0"/>
    <x v="8"/>
    <x v="404"/>
    <x v="964"/>
    <x v="910"/>
    <x v="27"/>
    <x v="10"/>
    <x v="2"/>
    <x v="1"/>
    <x v="4"/>
    <x v="33"/>
    <x v="320"/>
    <x v="197"/>
    <x v="209"/>
    <x v="0"/>
    <x v="13"/>
    <x v="2"/>
    <x v="331"/>
    <x v="147"/>
    <x v="30"/>
    <x v="59"/>
    <x v="8"/>
    <x v="5"/>
    <x v="4069"/>
    <x v="17"/>
  </r>
  <r>
    <x v="1"/>
    <x v="9"/>
    <x v="1"/>
    <x v="8"/>
    <x v="137"/>
    <x v="965"/>
    <x v="911"/>
    <x v="98"/>
    <x v="10"/>
    <x v="2"/>
    <x v="1"/>
    <x v="8"/>
    <x v="28"/>
    <x v="462"/>
    <x v="210"/>
    <x v="21"/>
    <x v="0"/>
    <x v="16"/>
    <x v="2"/>
    <x v="995"/>
    <x v="210"/>
    <x v="34"/>
    <x v="56"/>
    <x v="1"/>
    <x v="6"/>
    <x v="724"/>
    <x v="14"/>
  </r>
  <r>
    <x v="1"/>
    <x v="5"/>
    <x v="1"/>
    <x v="0"/>
    <x v="260"/>
    <x v="966"/>
    <x v="912"/>
    <x v="15"/>
    <x v="10"/>
    <x v="2"/>
    <x v="1"/>
    <x v="4"/>
    <x v="34"/>
    <x v="251"/>
    <x v="156"/>
    <x v="209"/>
    <x v="0"/>
    <x v="13"/>
    <x v="2"/>
    <x v="419"/>
    <x v="558"/>
    <x v="33"/>
    <x v="20"/>
    <x v="6"/>
    <x v="5"/>
    <x v="1422"/>
    <x v="1"/>
  </r>
  <r>
    <x v="1"/>
    <x v="9"/>
    <x v="1"/>
    <x v="8"/>
    <x v="137"/>
    <x v="967"/>
    <x v="913"/>
    <x v="26"/>
    <x v="10"/>
    <x v="2"/>
    <x v="1"/>
    <x v="8"/>
    <x v="28"/>
    <x v="462"/>
    <x v="23"/>
    <x v="209"/>
    <x v="0"/>
    <x v="16"/>
    <x v="2"/>
    <x v="994"/>
    <x v="304"/>
    <x v="34"/>
    <x v="56"/>
    <x v="1"/>
    <x v="6"/>
    <x v="725"/>
    <x v="14"/>
  </r>
  <r>
    <x v="1"/>
    <x v="9"/>
    <x v="1"/>
    <x v="1"/>
    <x v="24"/>
    <x v="968"/>
    <x v="914"/>
    <x v="104"/>
    <x v="10"/>
    <x v="2"/>
    <x v="1"/>
    <x v="8"/>
    <x v="49"/>
    <x v="353"/>
    <x v="20"/>
    <x v="209"/>
    <x v="0"/>
    <x v="16"/>
    <x v="2"/>
    <x v="1087"/>
    <x v="388"/>
    <x v="13"/>
    <x v="66"/>
    <x v="1"/>
    <x v="6"/>
    <x v="726"/>
    <x v="4"/>
  </r>
  <r>
    <x v="0"/>
    <x v="4"/>
    <x v="0"/>
    <x v="0"/>
    <x v="19"/>
    <x v="969"/>
    <x v="915"/>
    <x v="218"/>
    <x v="10"/>
    <x v="2"/>
    <x v="1"/>
    <x v="3"/>
    <x v="12"/>
    <x v="41"/>
    <x v="210"/>
    <x v="17"/>
    <x v="0"/>
    <x v="9"/>
    <x v="2"/>
    <x v="1220"/>
    <x v="747"/>
    <x v="7"/>
    <x v="28"/>
    <x v="2"/>
    <x v="4"/>
    <x v="3695"/>
    <x v="82"/>
  </r>
  <r>
    <x v="1"/>
    <x v="5"/>
    <x v="1"/>
    <x v="0"/>
    <x v="260"/>
    <x v="970"/>
    <x v="916"/>
    <x v="79"/>
    <x v="10"/>
    <x v="2"/>
    <x v="1"/>
    <x v="4"/>
    <x v="34"/>
    <x v="240"/>
    <x v="156"/>
    <x v="209"/>
    <x v="0"/>
    <x v="13"/>
    <x v="2"/>
    <x v="182"/>
    <x v="984"/>
    <x v="85"/>
    <x v="15"/>
    <x v="6"/>
    <x v="5"/>
    <x v="1423"/>
    <x v="1"/>
  </r>
  <r>
    <x v="1"/>
    <x v="5"/>
    <x v="1"/>
    <x v="0"/>
    <x v="327"/>
    <x v="971"/>
    <x v="916"/>
    <x v="26"/>
    <x v="10"/>
    <x v="2"/>
    <x v="1"/>
    <x v="4"/>
    <x v="34"/>
    <x v="258"/>
    <x v="210"/>
    <x v="194"/>
    <x v="0"/>
    <x v="13"/>
    <x v="2"/>
    <x v="286"/>
    <x v="605"/>
    <x v="83"/>
    <x v="25"/>
    <x v="6"/>
    <x v="5"/>
    <x v="1424"/>
    <x v="1"/>
  </r>
  <r>
    <x v="0"/>
    <x v="4"/>
    <x v="0"/>
    <x v="0"/>
    <x v="2"/>
    <x v="972"/>
    <x v="917"/>
    <x v="202"/>
    <x v="10"/>
    <x v="2"/>
    <x v="1"/>
    <x v="3"/>
    <x v="51"/>
    <x v="484"/>
    <x v="210"/>
    <x v="2"/>
    <x v="0"/>
    <x v="9"/>
    <x v="2"/>
    <x v="1155"/>
    <x v="634"/>
    <x v="5"/>
    <x v="28"/>
    <x v="2"/>
    <x v="4"/>
    <x v="3696"/>
    <x v="82"/>
  </r>
  <r>
    <x v="1"/>
    <x v="5"/>
    <x v="1"/>
    <x v="0"/>
    <x v="260"/>
    <x v="973"/>
    <x v="917"/>
    <x v="104"/>
    <x v="10"/>
    <x v="2"/>
    <x v="1"/>
    <x v="4"/>
    <x v="34"/>
    <x v="240"/>
    <x v="156"/>
    <x v="209"/>
    <x v="0"/>
    <x v="13"/>
    <x v="2"/>
    <x v="180"/>
    <x v="385"/>
    <x v="85"/>
    <x v="15"/>
    <x v="6"/>
    <x v="5"/>
    <x v="1425"/>
    <x v="1"/>
  </r>
  <r>
    <x v="1"/>
    <x v="5"/>
    <x v="0"/>
    <x v="8"/>
    <x v="367"/>
    <x v="974"/>
    <x v="918"/>
    <x v="177"/>
    <x v="10"/>
    <x v="2"/>
    <x v="1"/>
    <x v="4"/>
    <x v="33"/>
    <x v="320"/>
    <x v="210"/>
    <x v="115"/>
    <x v="0"/>
    <x v="13"/>
    <x v="2"/>
    <x v="336"/>
    <x v="713"/>
    <x v="30"/>
    <x v="59"/>
    <x v="8"/>
    <x v="5"/>
    <x v="4070"/>
    <x v="17"/>
  </r>
  <r>
    <x v="1"/>
    <x v="9"/>
    <x v="1"/>
    <x v="1"/>
    <x v="24"/>
    <x v="975"/>
    <x v="919"/>
    <x v="94"/>
    <x v="10"/>
    <x v="2"/>
    <x v="1"/>
    <x v="8"/>
    <x v="49"/>
    <x v="353"/>
    <x v="210"/>
    <x v="18"/>
    <x v="0"/>
    <x v="16"/>
    <x v="2"/>
    <x v="1090"/>
    <x v="311"/>
    <x v="13"/>
    <x v="66"/>
    <x v="1"/>
    <x v="6"/>
    <x v="727"/>
    <x v="4"/>
  </r>
  <r>
    <x v="1"/>
    <x v="5"/>
    <x v="0"/>
    <x v="8"/>
    <x v="404"/>
    <x v="976"/>
    <x v="920"/>
    <x v="145"/>
    <x v="10"/>
    <x v="2"/>
    <x v="1"/>
    <x v="4"/>
    <x v="33"/>
    <x v="320"/>
    <x v="197"/>
    <x v="209"/>
    <x v="0"/>
    <x v="13"/>
    <x v="2"/>
    <x v="328"/>
    <x v="456"/>
    <x v="30"/>
    <x v="59"/>
    <x v="8"/>
    <x v="5"/>
    <x v="4072"/>
    <x v="17"/>
  </r>
  <r>
    <x v="1"/>
    <x v="9"/>
    <x v="1"/>
    <x v="1"/>
    <x v="24"/>
    <x v="977"/>
    <x v="921"/>
    <x v="98"/>
    <x v="10"/>
    <x v="2"/>
    <x v="1"/>
    <x v="8"/>
    <x v="49"/>
    <x v="353"/>
    <x v="210"/>
    <x v="18"/>
    <x v="0"/>
    <x v="16"/>
    <x v="2"/>
    <x v="1093"/>
    <x v="601"/>
    <x v="13"/>
    <x v="66"/>
    <x v="1"/>
    <x v="6"/>
    <x v="728"/>
    <x v="4"/>
  </r>
  <r>
    <x v="1"/>
    <x v="5"/>
    <x v="0"/>
    <x v="17"/>
    <x v="415"/>
    <x v="978"/>
    <x v="922"/>
    <x v="93"/>
    <x v="10"/>
    <x v="2"/>
    <x v="1"/>
    <x v="4"/>
    <x v="33"/>
    <x v="322"/>
    <x v="156"/>
    <x v="209"/>
    <x v="0"/>
    <x v="13"/>
    <x v="2"/>
    <x v="498"/>
    <x v="643"/>
    <x v="30"/>
    <x v="59"/>
    <x v="8"/>
    <x v="5"/>
    <x v="4071"/>
    <x v="49"/>
  </r>
  <r>
    <x v="1"/>
    <x v="5"/>
    <x v="1"/>
    <x v="0"/>
    <x v="260"/>
    <x v="979"/>
    <x v="923"/>
    <x v="226"/>
    <x v="10"/>
    <x v="2"/>
    <x v="1"/>
    <x v="4"/>
    <x v="34"/>
    <x v="276"/>
    <x v="210"/>
    <x v="156"/>
    <x v="0"/>
    <x v="13"/>
    <x v="2"/>
    <x v="455"/>
    <x v="54"/>
    <x v="90"/>
    <x v="19"/>
    <x v="6"/>
    <x v="5"/>
    <x v="1426"/>
    <x v="1"/>
  </r>
  <r>
    <x v="1"/>
    <x v="5"/>
    <x v="1"/>
    <x v="0"/>
    <x v="260"/>
    <x v="980"/>
    <x v="924"/>
    <x v="73"/>
    <x v="10"/>
    <x v="2"/>
    <x v="1"/>
    <x v="4"/>
    <x v="34"/>
    <x v="265"/>
    <x v="156"/>
    <x v="209"/>
    <x v="0"/>
    <x v="13"/>
    <x v="2"/>
    <x v="451"/>
    <x v="224"/>
    <x v="90"/>
    <x v="19"/>
    <x v="6"/>
    <x v="5"/>
    <x v="1427"/>
    <x v="1"/>
  </r>
  <r>
    <x v="0"/>
    <x v="5"/>
    <x v="1"/>
    <x v="0"/>
    <x v="359"/>
    <x v="981"/>
    <x v="925"/>
    <x v="208"/>
    <x v="10"/>
    <x v="2"/>
    <x v="1"/>
    <x v="4"/>
    <x v="20"/>
    <x v="54"/>
    <x v="205"/>
    <x v="209"/>
    <x v="0"/>
    <x v="18"/>
    <x v="1"/>
    <x v="718"/>
    <x v="437"/>
    <x v="64"/>
    <x v="60"/>
    <x v="4"/>
    <x v="3"/>
    <x v="39"/>
    <x v="1"/>
  </r>
  <r>
    <x v="1"/>
    <x v="5"/>
    <x v="1"/>
    <x v="0"/>
    <x v="260"/>
    <x v="982"/>
    <x v="926"/>
    <x v="188"/>
    <x v="10"/>
    <x v="2"/>
    <x v="1"/>
    <x v="4"/>
    <x v="34"/>
    <x v="255"/>
    <x v="210"/>
    <x v="156"/>
    <x v="0"/>
    <x v="13"/>
    <x v="2"/>
    <x v="286"/>
    <x v="539"/>
    <x v="83"/>
    <x v="25"/>
    <x v="6"/>
    <x v="5"/>
    <x v="1428"/>
    <x v="1"/>
  </r>
  <r>
    <x v="1"/>
    <x v="5"/>
    <x v="1"/>
    <x v="0"/>
    <x v="179"/>
    <x v="983"/>
    <x v="927"/>
    <x v="211"/>
    <x v="10"/>
    <x v="2"/>
    <x v="1"/>
    <x v="4"/>
    <x v="34"/>
    <x v="283"/>
    <x v="110"/>
    <x v="209"/>
    <x v="0"/>
    <x v="13"/>
    <x v="2"/>
    <x v="166"/>
    <x v="548"/>
    <x v="39"/>
    <x v="10"/>
    <x v="6"/>
    <x v="5"/>
    <x v="1429"/>
    <x v="1"/>
  </r>
  <r>
    <x v="1"/>
    <x v="9"/>
    <x v="1"/>
    <x v="8"/>
    <x v="137"/>
    <x v="984"/>
    <x v="928"/>
    <x v="104"/>
    <x v="10"/>
    <x v="2"/>
    <x v="1"/>
    <x v="8"/>
    <x v="28"/>
    <x v="446"/>
    <x v="210"/>
    <x v="21"/>
    <x v="0"/>
    <x v="16"/>
    <x v="2"/>
    <x v="885"/>
    <x v="760"/>
    <x v="75"/>
    <x v="55"/>
    <x v="1"/>
    <x v="6"/>
    <x v="729"/>
    <x v="71"/>
  </r>
  <r>
    <x v="1"/>
    <x v="9"/>
    <x v="1"/>
    <x v="1"/>
    <x v="24"/>
    <x v="985"/>
    <x v="929"/>
    <x v="49"/>
    <x v="10"/>
    <x v="2"/>
    <x v="1"/>
    <x v="8"/>
    <x v="49"/>
    <x v="353"/>
    <x v="20"/>
    <x v="209"/>
    <x v="0"/>
    <x v="16"/>
    <x v="2"/>
    <x v="1088"/>
    <x v="782"/>
    <x v="13"/>
    <x v="66"/>
    <x v="1"/>
    <x v="6"/>
    <x v="730"/>
    <x v="4"/>
  </r>
  <r>
    <x v="1"/>
    <x v="5"/>
    <x v="1"/>
    <x v="0"/>
    <x v="327"/>
    <x v="986"/>
    <x v="930"/>
    <x v="79"/>
    <x v="10"/>
    <x v="2"/>
    <x v="1"/>
    <x v="4"/>
    <x v="34"/>
    <x v="209"/>
    <x v="195"/>
    <x v="209"/>
    <x v="0"/>
    <x v="13"/>
    <x v="2"/>
    <x v="256"/>
    <x v="984"/>
    <x v="77"/>
    <x v="15"/>
    <x v="6"/>
    <x v="5"/>
    <x v="1430"/>
    <x v="1"/>
  </r>
  <r>
    <x v="1"/>
    <x v="9"/>
    <x v="1"/>
    <x v="12"/>
    <x v="198"/>
    <x v="987"/>
    <x v="931"/>
    <x v="91"/>
    <x v="10"/>
    <x v="2"/>
    <x v="1"/>
    <x v="8"/>
    <x v="28"/>
    <x v="380"/>
    <x v="210"/>
    <x v="21"/>
    <x v="0"/>
    <x v="16"/>
    <x v="2"/>
    <x v="885"/>
    <x v="996"/>
    <x v="23"/>
    <x v="56"/>
    <x v="1"/>
    <x v="6"/>
    <x v="731"/>
    <x v="57"/>
  </r>
  <r>
    <x v="1"/>
    <x v="9"/>
    <x v="1"/>
    <x v="8"/>
    <x v="137"/>
    <x v="988"/>
    <x v="932"/>
    <x v="98"/>
    <x v="10"/>
    <x v="2"/>
    <x v="1"/>
    <x v="8"/>
    <x v="28"/>
    <x v="462"/>
    <x v="210"/>
    <x v="21"/>
    <x v="0"/>
    <x v="16"/>
    <x v="2"/>
    <x v="995"/>
    <x v="210"/>
    <x v="34"/>
    <x v="56"/>
    <x v="1"/>
    <x v="6"/>
    <x v="732"/>
    <x v="14"/>
  </r>
  <r>
    <x v="1"/>
    <x v="9"/>
    <x v="1"/>
    <x v="1"/>
    <x v="24"/>
    <x v="989"/>
    <x v="933"/>
    <x v="94"/>
    <x v="10"/>
    <x v="2"/>
    <x v="1"/>
    <x v="8"/>
    <x v="49"/>
    <x v="353"/>
    <x v="210"/>
    <x v="18"/>
    <x v="0"/>
    <x v="16"/>
    <x v="2"/>
    <x v="1092"/>
    <x v="311"/>
    <x v="13"/>
    <x v="66"/>
    <x v="1"/>
    <x v="6"/>
    <x v="733"/>
    <x v="4"/>
  </r>
  <r>
    <x v="1"/>
    <x v="9"/>
    <x v="1"/>
    <x v="0"/>
    <x v="24"/>
    <x v="990"/>
    <x v="934"/>
    <x v="251"/>
    <x v="9"/>
    <x v="0"/>
    <x v="1"/>
    <x v="8"/>
    <x v="28"/>
    <x v="433"/>
    <x v="23"/>
    <x v="209"/>
    <x v="0"/>
    <x v="16"/>
    <x v="2"/>
    <x v="861"/>
    <x v="748"/>
    <x v="38"/>
    <x v="71"/>
    <x v="1"/>
    <x v="6"/>
    <x v="734"/>
    <x v="1"/>
  </r>
  <r>
    <x v="1"/>
    <x v="5"/>
    <x v="1"/>
    <x v="0"/>
    <x v="260"/>
    <x v="991"/>
    <x v="935"/>
    <x v="213"/>
    <x v="10"/>
    <x v="2"/>
    <x v="1"/>
    <x v="4"/>
    <x v="34"/>
    <x v="246"/>
    <x v="156"/>
    <x v="209"/>
    <x v="0"/>
    <x v="13"/>
    <x v="2"/>
    <x v="609"/>
    <x v="164"/>
    <x v="60"/>
    <x v="15"/>
    <x v="6"/>
    <x v="5"/>
    <x v="1431"/>
    <x v="1"/>
  </r>
  <r>
    <x v="1"/>
    <x v="5"/>
    <x v="1"/>
    <x v="0"/>
    <x v="260"/>
    <x v="992"/>
    <x v="936"/>
    <x v="6"/>
    <x v="10"/>
    <x v="2"/>
    <x v="1"/>
    <x v="4"/>
    <x v="34"/>
    <x v="279"/>
    <x v="156"/>
    <x v="209"/>
    <x v="0"/>
    <x v="13"/>
    <x v="2"/>
    <x v="262"/>
    <x v="97"/>
    <x v="88"/>
    <x v="9"/>
    <x v="6"/>
    <x v="5"/>
    <x v="1432"/>
    <x v="1"/>
  </r>
  <r>
    <x v="1"/>
    <x v="9"/>
    <x v="1"/>
    <x v="1"/>
    <x v="24"/>
    <x v="993"/>
    <x v="937"/>
    <x v="18"/>
    <x v="10"/>
    <x v="2"/>
    <x v="1"/>
    <x v="8"/>
    <x v="50"/>
    <x v="385"/>
    <x v="210"/>
    <x v="18"/>
    <x v="0"/>
    <x v="16"/>
    <x v="2"/>
    <x v="1081"/>
    <x v="117"/>
    <x v="80"/>
    <x v="74"/>
    <x v="1"/>
    <x v="6"/>
    <x v="735"/>
    <x v="4"/>
  </r>
  <r>
    <x v="1"/>
    <x v="5"/>
    <x v="1"/>
    <x v="0"/>
    <x v="260"/>
    <x v="994"/>
    <x v="938"/>
    <x v="6"/>
    <x v="10"/>
    <x v="2"/>
    <x v="1"/>
    <x v="4"/>
    <x v="34"/>
    <x v="246"/>
    <x v="156"/>
    <x v="209"/>
    <x v="0"/>
    <x v="13"/>
    <x v="2"/>
    <x v="603"/>
    <x v="100"/>
    <x v="60"/>
    <x v="15"/>
    <x v="6"/>
    <x v="5"/>
    <x v="1433"/>
    <x v="1"/>
  </r>
  <r>
    <x v="1"/>
    <x v="9"/>
    <x v="1"/>
    <x v="1"/>
    <x v="24"/>
    <x v="995"/>
    <x v="939"/>
    <x v="139"/>
    <x v="10"/>
    <x v="2"/>
    <x v="1"/>
    <x v="8"/>
    <x v="49"/>
    <x v="353"/>
    <x v="20"/>
    <x v="209"/>
    <x v="0"/>
    <x v="16"/>
    <x v="2"/>
    <x v="1090"/>
    <x v="551"/>
    <x v="13"/>
    <x v="66"/>
    <x v="1"/>
    <x v="6"/>
    <x v="736"/>
    <x v="4"/>
  </r>
  <r>
    <x v="1"/>
    <x v="5"/>
    <x v="1"/>
    <x v="0"/>
    <x v="260"/>
    <x v="997"/>
    <x v="940"/>
    <x v="82"/>
    <x v="10"/>
    <x v="2"/>
    <x v="1"/>
    <x v="4"/>
    <x v="34"/>
    <x v="246"/>
    <x v="156"/>
    <x v="209"/>
    <x v="0"/>
    <x v="13"/>
    <x v="2"/>
    <x v="598"/>
    <x v="132"/>
    <x v="60"/>
    <x v="15"/>
    <x v="6"/>
    <x v="5"/>
    <x v="1436"/>
    <x v="1"/>
  </r>
  <r>
    <x v="1"/>
    <x v="5"/>
    <x v="1"/>
    <x v="0"/>
    <x v="327"/>
    <x v="996"/>
    <x v="940"/>
    <x v="26"/>
    <x v="10"/>
    <x v="2"/>
    <x v="1"/>
    <x v="4"/>
    <x v="34"/>
    <x v="275"/>
    <x v="210"/>
    <x v="194"/>
    <x v="0"/>
    <x v="13"/>
    <x v="2"/>
    <x v="322"/>
    <x v="605"/>
    <x v="4"/>
    <x v="23"/>
    <x v="6"/>
    <x v="5"/>
    <x v="1434"/>
    <x v="1"/>
  </r>
  <r>
    <x v="1"/>
    <x v="5"/>
    <x v="1"/>
    <x v="0"/>
    <x v="260"/>
    <x v="998"/>
    <x v="941"/>
    <x v="261"/>
    <x v="10"/>
    <x v="2"/>
    <x v="1"/>
    <x v="4"/>
    <x v="34"/>
    <x v="202"/>
    <x v="156"/>
    <x v="209"/>
    <x v="0"/>
    <x v="13"/>
    <x v="2"/>
    <x v="418"/>
    <x v="908"/>
    <x v="43"/>
    <x v="13"/>
    <x v="6"/>
    <x v="5"/>
    <x v="1435"/>
    <x v="1"/>
  </r>
  <r>
    <x v="1"/>
    <x v="5"/>
    <x v="1"/>
    <x v="0"/>
    <x v="266"/>
    <x v="999"/>
    <x v="942"/>
    <x v="6"/>
    <x v="10"/>
    <x v="2"/>
    <x v="1"/>
    <x v="4"/>
    <x v="34"/>
    <x v="279"/>
    <x v="162"/>
    <x v="209"/>
    <x v="0"/>
    <x v="13"/>
    <x v="2"/>
    <x v="260"/>
    <x v="97"/>
    <x v="88"/>
    <x v="9"/>
    <x v="6"/>
    <x v="5"/>
    <x v="1437"/>
    <x v="1"/>
  </r>
  <r>
    <x v="1"/>
    <x v="5"/>
    <x v="1"/>
    <x v="0"/>
    <x v="327"/>
    <x v="1000"/>
    <x v="943"/>
    <x v="213"/>
    <x v="10"/>
    <x v="2"/>
    <x v="1"/>
    <x v="4"/>
    <x v="34"/>
    <x v="246"/>
    <x v="195"/>
    <x v="209"/>
    <x v="0"/>
    <x v="13"/>
    <x v="2"/>
    <x v="594"/>
    <x v="164"/>
    <x v="60"/>
    <x v="15"/>
    <x v="6"/>
    <x v="5"/>
    <x v="1438"/>
    <x v="1"/>
  </r>
  <r>
    <x v="1"/>
    <x v="9"/>
    <x v="1"/>
    <x v="1"/>
    <x v="24"/>
    <x v="1001"/>
    <x v="944"/>
    <x v="98"/>
    <x v="10"/>
    <x v="2"/>
    <x v="1"/>
    <x v="8"/>
    <x v="49"/>
    <x v="353"/>
    <x v="210"/>
    <x v="18"/>
    <x v="0"/>
    <x v="16"/>
    <x v="2"/>
    <x v="1094"/>
    <x v="601"/>
    <x v="13"/>
    <x v="66"/>
    <x v="1"/>
    <x v="6"/>
    <x v="737"/>
    <x v="4"/>
  </r>
  <r>
    <x v="1"/>
    <x v="9"/>
    <x v="1"/>
    <x v="1"/>
    <x v="24"/>
    <x v="1002"/>
    <x v="945"/>
    <x v="64"/>
    <x v="10"/>
    <x v="2"/>
    <x v="1"/>
    <x v="8"/>
    <x v="50"/>
    <x v="404"/>
    <x v="210"/>
    <x v="18"/>
    <x v="0"/>
    <x v="16"/>
    <x v="2"/>
    <x v="1081"/>
    <x v="577"/>
    <x v="80"/>
    <x v="74"/>
    <x v="1"/>
    <x v="6"/>
    <x v="738"/>
    <x v="4"/>
  </r>
  <r>
    <x v="1"/>
    <x v="5"/>
    <x v="1"/>
    <x v="0"/>
    <x v="260"/>
    <x v="1003"/>
    <x v="946"/>
    <x v="82"/>
    <x v="10"/>
    <x v="2"/>
    <x v="1"/>
    <x v="4"/>
    <x v="34"/>
    <x v="246"/>
    <x v="156"/>
    <x v="209"/>
    <x v="0"/>
    <x v="13"/>
    <x v="2"/>
    <x v="589"/>
    <x v="132"/>
    <x v="60"/>
    <x v="15"/>
    <x v="6"/>
    <x v="5"/>
    <x v="1439"/>
    <x v="1"/>
  </r>
  <r>
    <x v="1"/>
    <x v="5"/>
    <x v="0"/>
    <x v="8"/>
    <x v="367"/>
    <x v="1004"/>
    <x v="947"/>
    <x v="34"/>
    <x v="10"/>
    <x v="2"/>
    <x v="1"/>
    <x v="4"/>
    <x v="30"/>
    <x v="105"/>
    <x v="110"/>
    <x v="209"/>
    <x v="0"/>
    <x v="13"/>
    <x v="2"/>
    <x v="633"/>
    <x v="593"/>
    <x v="46"/>
    <x v="42"/>
    <x v="8"/>
    <x v="5"/>
    <x v="4073"/>
    <x v="17"/>
  </r>
  <r>
    <x v="1"/>
    <x v="5"/>
    <x v="1"/>
    <x v="0"/>
    <x v="327"/>
    <x v="1005"/>
    <x v="948"/>
    <x v="6"/>
    <x v="10"/>
    <x v="2"/>
    <x v="1"/>
    <x v="4"/>
    <x v="34"/>
    <x v="198"/>
    <x v="210"/>
    <x v="194"/>
    <x v="0"/>
    <x v="13"/>
    <x v="2"/>
    <x v="292"/>
    <x v="111"/>
    <x v="84"/>
    <x v="24"/>
    <x v="6"/>
    <x v="5"/>
    <x v="1440"/>
    <x v="1"/>
  </r>
  <r>
    <x v="1"/>
    <x v="9"/>
    <x v="1"/>
    <x v="1"/>
    <x v="24"/>
    <x v="1006"/>
    <x v="949"/>
    <x v="64"/>
    <x v="10"/>
    <x v="2"/>
    <x v="1"/>
    <x v="8"/>
    <x v="49"/>
    <x v="353"/>
    <x v="20"/>
    <x v="209"/>
    <x v="0"/>
    <x v="16"/>
    <x v="2"/>
    <x v="1088"/>
    <x v="577"/>
    <x v="13"/>
    <x v="66"/>
    <x v="1"/>
    <x v="6"/>
    <x v="739"/>
    <x v="4"/>
  </r>
  <r>
    <x v="1"/>
    <x v="5"/>
    <x v="1"/>
    <x v="0"/>
    <x v="260"/>
    <x v="1007"/>
    <x v="950"/>
    <x v="113"/>
    <x v="10"/>
    <x v="2"/>
    <x v="1"/>
    <x v="4"/>
    <x v="34"/>
    <x v="246"/>
    <x v="210"/>
    <x v="156"/>
    <x v="0"/>
    <x v="13"/>
    <x v="2"/>
    <x v="590"/>
    <x v="94"/>
    <x v="60"/>
    <x v="15"/>
    <x v="6"/>
    <x v="5"/>
    <x v="1441"/>
    <x v="1"/>
  </r>
  <r>
    <x v="1"/>
    <x v="5"/>
    <x v="1"/>
    <x v="0"/>
    <x v="327"/>
    <x v="1008"/>
    <x v="951"/>
    <x v="94"/>
    <x v="10"/>
    <x v="2"/>
    <x v="1"/>
    <x v="4"/>
    <x v="34"/>
    <x v="198"/>
    <x v="210"/>
    <x v="194"/>
    <x v="0"/>
    <x v="13"/>
    <x v="2"/>
    <x v="294"/>
    <x v="1005"/>
    <x v="84"/>
    <x v="24"/>
    <x v="6"/>
    <x v="5"/>
    <x v="1442"/>
    <x v="1"/>
  </r>
  <r>
    <x v="1"/>
    <x v="5"/>
    <x v="1"/>
    <x v="0"/>
    <x v="260"/>
    <x v="1009"/>
    <x v="952"/>
    <x v="113"/>
    <x v="10"/>
    <x v="2"/>
    <x v="1"/>
    <x v="4"/>
    <x v="34"/>
    <x v="246"/>
    <x v="210"/>
    <x v="156"/>
    <x v="0"/>
    <x v="13"/>
    <x v="2"/>
    <x v="593"/>
    <x v="94"/>
    <x v="60"/>
    <x v="15"/>
    <x v="6"/>
    <x v="5"/>
    <x v="1443"/>
    <x v="1"/>
  </r>
  <r>
    <x v="1"/>
    <x v="5"/>
    <x v="1"/>
    <x v="0"/>
    <x v="260"/>
    <x v="1010"/>
    <x v="953"/>
    <x v="113"/>
    <x v="10"/>
    <x v="2"/>
    <x v="1"/>
    <x v="4"/>
    <x v="34"/>
    <x v="245"/>
    <x v="156"/>
    <x v="209"/>
    <x v="0"/>
    <x v="13"/>
    <x v="2"/>
    <x v="651"/>
    <x v="644"/>
    <x v="60"/>
    <x v="15"/>
    <x v="6"/>
    <x v="5"/>
    <x v="1444"/>
    <x v="1"/>
  </r>
  <r>
    <x v="1"/>
    <x v="5"/>
    <x v="1"/>
    <x v="0"/>
    <x v="260"/>
    <x v="1011"/>
    <x v="954"/>
    <x v="113"/>
    <x v="10"/>
    <x v="2"/>
    <x v="1"/>
    <x v="4"/>
    <x v="34"/>
    <x v="245"/>
    <x v="156"/>
    <x v="209"/>
    <x v="0"/>
    <x v="13"/>
    <x v="2"/>
    <x v="648"/>
    <x v="644"/>
    <x v="60"/>
    <x v="15"/>
    <x v="6"/>
    <x v="5"/>
    <x v="1445"/>
    <x v="1"/>
  </r>
  <r>
    <x v="1"/>
    <x v="5"/>
    <x v="0"/>
    <x v="18"/>
    <x v="416"/>
    <x v="1012"/>
    <x v="955"/>
    <x v="43"/>
    <x v="10"/>
    <x v="2"/>
    <x v="1"/>
    <x v="4"/>
    <x v="33"/>
    <x v="319"/>
    <x v="156"/>
    <x v="209"/>
    <x v="0"/>
    <x v="13"/>
    <x v="2"/>
    <x v="404"/>
    <x v="902"/>
    <x v="30"/>
    <x v="59"/>
    <x v="8"/>
    <x v="5"/>
    <x v="4074"/>
    <x v="8"/>
  </r>
  <r>
    <x v="1"/>
    <x v="5"/>
    <x v="1"/>
    <x v="0"/>
    <x v="327"/>
    <x v="1013"/>
    <x v="956"/>
    <x v="6"/>
    <x v="10"/>
    <x v="2"/>
    <x v="1"/>
    <x v="4"/>
    <x v="34"/>
    <x v="220"/>
    <x v="210"/>
    <x v="194"/>
    <x v="0"/>
    <x v="13"/>
    <x v="2"/>
    <x v="310"/>
    <x v="111"/>
    <x v="4"/>
    <x v="23"/>
    <x v="6"/>
    <x v="5"/>
    <x v="1446"/>
    <x v="1"/>
  </r>
  <r>
    <x v="1"/>
    <x v="9"/>
    <x v="1"/>
    <x v="1"/>
    <x v="24"/>
    <x v="1014"/>
    <x v="957"/>
    <x v="98"/>
    <x v="10"/>
    <x v="2"/>
    <x v="1"/>
    <x v="8"/>
    <x v="49"/>
    <x v="353"/>
    <x v="210"/>
    <x v="18"/>
    <x v="0"/>
    <x v="16"/>
    <x v="2"/>
    <x v="1094"/>
    <x v="601"/>
    <x v="13"/>
    <x v="66"/>
    <x v="1"/>
    <x v="6"/>
    <x v="740"/>
    <x v="4"/>
  </r>
  <r>
    <x v="1"/>
    <x v="5"/>
    <x v="0"/>
    <x v="8"/>
    <x v="367"/>
    <x v="1015"/>
    <x v="958"/>
    <x v="114"/>
    <x v="10"/>
    <x v="2"/>
    <x v="1"/>
    <x v="4"/>
    <x v="33"/>
    <x v="320"/>
    <x v="210"/>
    <x v="115"/>
    <x v="0"/>
    <x v="13"/>
    <x v="2"/>
    <x v="331"/>
    <x v="518"/>
    <x v="30"/>
    <x v="59"/>
    <x v="8"/>
    <x v="5"/>
    <x v="4075"/>
    <x v="17"/>
  </r>
  <r>
    <x v="1"/>
    <x v="5"/>
    <x v="1"/>
    <x v="0"/>
    <x v="327"/>
    <x v="1016"/>
    <x v="959"/>
    <x v="113"/>
    <x v="10"/>
    <x v="2"/>
    <x v="1"/>
    <x v="4"/>
    <x v="34"/>
    <x v="207"/>
    <x v="195"/>
    <x v="209"/>
    <x v="0"/>
    <x v="13"/>
    <x v="2"/>
    <x v="221"/>
    <x v="644"/>
    <x v="77"/>
    <x v="15"/>
    <x v="6"/>
    <x v="5"/>
    <x v="1447"/>
    <x v="1"/>
  </r>
  <r>
    <x v="1"/>
    <x v="5"/>
    <x v="1"/>
    <x v="0"/>
    <x v="260"/>
    <x v="1017"/>
    <x v="960"/>
    <x v="49"/>
    <x v="10"/>
    <x v="2"/>
    <x v="1"/>
    <x v="4"/>
    <x v="34"/>
    <x v="243"/>
    <x v="156"/>
    <x v="209"/>
    <x v="0"/>
    <x v="13"/>
    <x v="2"/>
    <x v="651"/>
    <x v="623"/>
    <x v="60"/>
    <x v="15"/>
    <x v="6"/>
    <x v="5"/>
    <x v="1448"/>
    <x v="1"/>
  </r>
  <r>
    <x v="1"/>
    <x v="5"/>
    <x v="0"/>
    <x v="6"/>
    <x v="387"/>
    <x v="1018"/>
    <x v="961"/>
    <x v="227"/>
    <x v="10"/>
    <x v="2"/>
    <x v="1"/>
    <x v="4"/>
    <x v="33"/>
    <x v="145"/>
    <x v="210"/>
    <x v="203"/>
    <x v="0"/>
    <x v="13"/>
    <x v="2"/>
    <x v="306"/>
    <x v="887"/>
    <x v="70"/>
    <x v="43"/>
    <x v="8"/>
    <x v="5"/>
    <x v="4076"/>
    <x v="1"/>
  </r>
  <r>
    <x v="1"/>
    <x v="9"/>
    <x v="1"/>
    <x v="1"/>
    <x v="24"/>
    <x v="1019"/>
    <x v="962"/>
    <x v="192"/>
    <x v="10"/>
    <x v="2"/>
    <x v="1"/>
    <x v="8"/>
    <x v="50"/>
    <x v="404"/>
    <x v="20"/>
    <x v="209"/>
    <x v="0"/>
    <x v="16"/>
    <x v="2"/>
    <x v="1075"/>
    <x v="753"/>
    <x v="80"/>
    <x v="74"/>
    <x v="1"/>
    <x v="6"/>
    <x v="741"/>
    <x v="4"/>
  </r>
  <r>
    <x v="1"/>
    <x v="5"/>
    <x v="1"/>
    <x v="0"/>
    <x v="265"/>
    <x v="1020"/>
    <x v="963"/>
    <x v="160"/>
    <x v="10"/>
    <x v="2"/>
    <x v="1"/>
    <x v="4"/>
    <x v="34"/>
    <x v="246"/>
    <x v="161"/>
    <x v="209"/>
    <x v="0"/>
    <x v="13"/>
    <x v="2"/>
    <x v="592"/>
    <x v="784"/>
    <x v="60"/>
    <x v="15"/>
    <x v="6"/>
    <x v="5"/>
    <x v="1449"/>
    <x v="1"/>
  </r>
  <r>
    <x v="1"/>
    <x v="5"/>
    <x v="1"/>
    <x v="0"/>
    <x v="260"/>
    <x v="1021"/>
    <x v="964"/>
    <x v="94"/>
    <x v="10"/>
    <x v="2"/>
    <x v="1"/>
    <x v="4"/>
    <x v="34"/>
    <x v="276"/>
    <x v="156"/>
    <x v="209"/>
    <x v="0"/>
    <x v="13"/>
    <x v="2"/>
    <x v="453"/>
    <x v="592"/>
    <x v="90"/>
    <x v="19"/>
    <x v="6"/>
    <x v="5"/>
    <x v="1450"/>
    <x v="1"/>
  </r>
  <r>
    <x v="1"/>
    <x v="5"/>
    <x v="1"/>
    <x v="0"/>
    <x v="327"/>
    <x v="1022"/>
    <x v="964"/>
    <x v="94"/>
    <x v="10"/>
    <x v="2"/>
    <x v="1"/>
    <x v="4"/>
    <x v="34"/>
    <x v="275"/>
    <x v="195"/>
    <x v="209"/>
    <x v="0"/>
    <x v="13"/>
    <x v="2"/>
    <x v="324"/>
    <x v="609"/>
    <x v="4"/>
    <x v="23"/>
    <x v="6"/>
    <x v="5"/>
    <x v="1451"/>
    <x v="1"/>
  </r>
  <r>
    <x v="1"/>
    <x v="5"/>
    <x v="1"/>
    <x v="0"/>
    <x v="260"/>
    <x v="1023"/>
    <x v="965"/>
    <x v="26"/>
    <x v="10"/>
    <x v="2"/>
    <x v="1"/>
    <x v="4"/>
    <x v="34"/>
    <x v="230"/>
    <x v="210"/>
    <x v="156"/>
    <x v="0"/>
    <x v="13"/>
    <x v="2"/>
    <x v="263"/>
    <x v="931"/>
    <x v="49"/>
    <x v="22"/>
    <x v="6"/>
    <x v="5"/>
    <x v="1452"/>
    <x v="1"/>
  </r>
  <r>
    <x v="1"/>
    <x v="5"/>
    <x v="1"/>
    <x v="0"/>
    <x v="260"/>
    <x v="1024"/>
    <x v="966"/>
    <x v="247"/>
    <x v="10"/>
    <x v="2"/>
    <x v="1"/>
    <x v="4"/>
    <x v="34"/>
    <x v="265"/>
    <x v="210"/>
    <x v="156"/>
    <x v="0"/>
    <x v="13"/>
    <x v="2"/>
    <x v="452"/>
    <x v="964"/>
    <x v="90"/>
    <x v="19"/>
    <x v="6"/>
    <x v="5"/>
    <x v="1453"/>
    <x v="1"/>
  </r>
  <r>
    <x v="0"/>
    <x v="5"/>
    <x v="1"/>
    <x v="0"/>
    <x v="327"/>
    <x v="1025"/>
    <x v="967"/>
    <x v="189"/>
    <x v="10"/>
    <x v="2"/>
    <x v="1"/>
    <x v="4"/>
    <x v="7"/>
    <x v="18"/>
    <x v="210"/>
    <x v="194"/>
    <x v="0"/>
    <x v="13"/>
    <x v="2"/>
    <x v="431"/>
    <x v="751"/>
    <x v="55"/>
    <x v="14"/>
    <x v="6"/>
    <x v="5"/>
    <x v="1454"/>
    <x v="1"/>
  </r>
  <r>
    <x v="1"/>
    <x v="5"/>
    <x v="1"/>
    <x v="0"/>
    <x v="260"/>
    <x v="1026"/>
    <x v="968"/>
    <x v="26"/>
    <x v="10"/>
    <x v="2"/>
    <x v="1"/>
    <x v="4"/>
    <x v="34"/>
    <x v="204"/>
    <x v="210"/>
    <x v="156"/>
    <x v="0"/>
    <x v="13"/>
    <x v="2"/>
    <x v="436"/>
    <x v="605"/>
    <x v="82"/>
    <x v="17"/>
    <x v="6"/>
    <x v="5"/>
    <x v="1455"/>
    <x v="1"/>
  </r>
  <r>
    <x v="1"/>
    <x v="5"/>
    <x v="1"/>
    <x v="0"/>
    <x v="260"/>
    <x v="1027"/>
    <x v="969"/>
    <x v="26"/>
    <x v="10"/>
    <x v="2"/>
    <x v="1"/>
    <x v="4"/>
    <x v="34"/>
    <x v="204"/>
    <x v="210"/>
    <x v="156"/>
    <x v="0"/>
    <x v="13"/>
    <x v="2"/>
    <x v="438"/>
    <x v="605"/>
    <x v="82"/>
    <x v="17"/>
    <x v="6"/>
    <x v="5"/>
    <x v="1456"/>
    <x v="1"/>
  </r>
  <r>
    <x v="1"/>
    <x v="5"/>
    <x v="1"/>
    <x v="0"/>
    <x v="260"/>
    <x v="1028"/>
    <x v="970"/>
    <x v="109"/>
    <x v="10"/>
    <x v="2"/>
    <x v="1"/>
    <x v="4"/>
    <x v="34"/>
    <x v="279"/>
    <x v="210"/>
    <x v="156"/>
    <x v="0"/>
    <x v="13"/>
    <x v="2"/>
    <x v="262"/>
    <x v="835"/>
    <x v="88"/>
    <x v="9"/>
    <x v="6"/>
    <x v="5"/>
    <x v="1457"/>
    <x v="1"/>
  </r>
  <r>
    <x v="1"/>
    <x v="9"/>
    <x v="1"/>
    <x v="8"/>
    <x v="137"/>
    <x v="1029"/>
    <x v="971"/>
    <x v="104"/>
    <x v="10"/>
    <x v="2"/>
    <x v="1"/>
    <x v="8"/>
    <x v="28"/>
    <x v="378"/>
    <x v="23"/>
    <x v="209"/>
    <x v="0"/>
    <x v="16"/>
    <x v="2"/>
    <x v="988"/>
    <x v="389"/>
    <x v="10"/>
    <x v="67"/>
    <x v="1"/>
    <x v="6"/>
    <x v="742"/>
    <x v="16"/>
  </r>
  <r>
    <x v="1"/>
    <x v="9"/>
    <x v="1"/>
    <x v="1"/>
    <x v="24"/>
    <x v="1031"/>
    <x v="972"/>
    <x v="98"/>
    <x v="10"/>
    <x v="2"/>
    <x v="1"/>
    <x v="8"/>
    <x v="49"/>
    <x v="353"/>
    <x v="210"/>
    <x v="18"/>
    <x v="0"/>
    <x v="16"/>
    <x v="2"/>
    <x v="1094"/>
    <x v="601"/>
    <x v="13"/>
    <x v="66"/>
    <x v="1"/>
    <x v="6"/>
    <x v="743"/>
    <x v="4"/>
  </r>
  <r>
    <x v="1"/>
    <x v="9"/>
    <x v="1"/>
    <x v="8"/>
    <x v="137"/>
    <x v="1032"/>
    <x v="972"/>
    <x v="26"/>
    <x v="10"/>
    <x v="2"/>
    <x v="1"/>
    <x v="8"/>
    <x v="28"/>
    <x v="462"/>
    <x v="23"/>
    <x v="209"/>
    <x v="0"/>
    <x v="16"/>
    <x v="2"/>
    <x v="994"/>
    <x v="523"/>
    <x v="34"/>
    <x v="56"/>
    <x v="1"/>
    <x v="6"/>
    <x v="744"/>
    <x v="14"/>
  </r>
  <r>
    <x v="1"/>
    <x v="5"/>
    <x v="1"/>
    <x v="0"/>
    <x v="260"/>
    <x v="1030"/>
    <x v="972"/>
    <x v="130"/>
    <x v="10"/>
    <x v="2"/>
    <x v="1"/>
    <x v="4"/>
    <x v="34"/>
    <x v="195"/>
    <x v="210"/>
    <x v="156"/>
    <x v="0"/>
    <x v="13"/>
    <x v="2"/>
    <x v="171"/>
    <x v="917"/>
    <x v="39"/>
    <x v="10"/>
    <x v="6"/>
    <x v="5"/>
    <x v="1458"/>
    <x v="1"/>
  </r>
  <r>
    <x v="1"/>
    <x v="5"/>
    <x v="1"/>
    <x v="0"/>
    <x v="260"/>
    <x v="1033"/>
    <x v="973"/>
    <x v="75"/>
    <x v="10"/>
    <x v="2"/>
    <x v="1"/>
    <x v="4"/>
    <x v="34"/>
    <x v="220"/>
    <x v="156"/>
    <x v="209"/>
    <x v="0"/>
    <x v="13"/>
    <x v="2"/>
    <x v="310"/>
    <x v="292"/>
    <x v="4"/>
    <x v="23"/>
    <x v="6"/>
    <x v="5"/>
    <x v="1459"/>
    <x v="1"/>
  </r>
  <r>
    <x v="1"/>
    <x v="5"/>
    <x v="1"/>
    <x v="0"/>
    <x v="260"/>
    <x v="1034"/>
    <x v="974"/>
    <x v="138"/>
    <x v="10"/>
    <x v="2"/>
    <x v="1"/>
    <x v="4"/>
    <x v="34"/>
    <x v="220"/>
    <x v="156"/>
    <x v="209"/>
    <x v="0"/>
    <x v="13"/>
    <x v="2"/>
    <x v="310"/>
    <x v="43"/>
    <x v="4"/>
    <x v="23"/>
    <x v="6"/>
    <x v="5"/>
    <x v="1460"/>
    <x v="1"/>
  </r>
  <r>
    <x v="1"/>
    <x v="5"/>
    <x v="1"/>
    <x v="0"/>
    <x v="178"/>
    <x v="1035"/>
    <x v="975"/>
    <x v="188"/>
    <x v="10"/>
    <x v="2"/>
    <x v="1"/>
    <x v="4"/>
    <x v="34"/>
    <x v="198"/>
    <x v="210"/>
    <x v="114"/>
    <x v="0"/>
    <x v="13"/>
    <x v="2"/>
    <x v="298"/>
    <x v="539"/>
    <x v="84"/>
    <x v="24"/>
    <x v="6"/>
    <x v="5"/>
    <x v="1461"/>
    <x v="1"/>
  </r>
  <r>
    <x v="0"/>
    <x v="5"/>
    <x v="1"/>
    <x v="0"/>
    <x v="320"/>
    <x v="1036"/>
    <x v="976"/>
    <x v="189"/>
    <x v="10"/>
    <x v="2"/>
    <x v="1"/>
    <x v="4"/>
    <x v="7"/>
    <x v="26"/>
    <x v="190"/>
    <x v="209"/>
    <x v="0"/>
    <x v="13"/>
    <x v="2"/>
    <x v="431"/>
    <x v="751"/>
    <x v="55"/>
    <x v="14"/>
    <x v="6"/>
    <x v="5"/>
    <x v="1462"/>
    <x v="1"/>
  </r>
  <r>
    <x v="1"/>
    <x v="5"/>
    <x v="1"/>
    <x v="0"/>
    <x v="260"/>
    <x v="1037"/>
    <x v="977"/>
    <x v="247"/>
    <x v="10"/>
    <x v="2"/>
    <x v="1"/>
    <x v="4"/>
    <x v="34"/>
    <x v="276"/>
    <x v="210"/>
    <x v="156"/>
    <x v="0"/>
    <x v="13"/>
    <x v="2"/>
    <x v="455"/>
    <x v="964"/>
    <x v="90"/>
    <x v="19"/>
    <x v="6"/>
    <x v="5"/>
    <x v="1463"/>
    <x v="1"/>
  </r>
  <r>
    <x v="1"/>
    <x v="5"/>
    <x v="1"/>
    <x v="0"/>
    <x v="260"/>
    <x v="1038"/>
    <x v="978"/>
    <x v="243"/>
    <x v="10"/>
    <x v="2"/>
    <x v="1"/>
    <x v="4"/>
    <x v="34"/>
    <x v="230"/>
    <x v="156"/>
    <x v="209"/>
    <x v="0"/>
    <x v="13"/>
    <x v="2"/>
    <x v="264"/>
    <x v="294"/>
    <x v="49"/>
    <x v="22"/>
    <x v="6"/>
    <x v="5"/>
    <x v="1464"/>
    <x v="1"/>
  </r>
  <r>
    <x v="1"/>
    <x v="9"/>
    <x v="1"/>
    <x v="1"/>
    <x v="24"/>
    <x v="1039"/>
    <x v="979"/>
    <x v="240"/>
    <x v="10"/>
    <x v="2"/>
    <x v="1"/>
    <x v="8"/>
    <x v="49"/>
    <x v="359"/>
    <x v="210"/>
    <x v="18"/>
    <x v="0"/>
    <x v="16"/>
    <x v="2"/>
    <x v="1043"/>
    <x v="450"/>
    <x v="13"/>
    <x v="66"/>
    <x v="1"/>
    <x v="6"/>
    <x v="745"/>
    <x v="4"/>
  </r>
  <r>
    <x v="1"/>
    <x v="9"/>
    <x v="1"/>
    <x v="0"/>
    <x v="24"/>
    <x v="1040"/>
    <x v="980"/>
    <x v="78"/>
    <x v="10"/>
    <x v="2"/>
    <x v="1"/>
    <x v="8"/>
    <x v="28"/>
    <x v="391"/>
    <x v="23"/>
    <x v="209"/>
    <x v="0"/>
    <x v="16"/>
    <x v="2"/>
    <x v="772"/>
    <x v="749"/>
    <x v="53"/>
    <x v="73"/>
    <x v="1"/>
    <x v="6"/>
    <x v="746"/>
    <x v="1"/>
  </r>
  <r>
    <x v="1"/>
    <x v="5"/>
    <x v="1"/>
    <x v="0"/>
    <x v="260"/>
    <x v="1041"/>
    <x v="980"/>
    <x v="52"/>
    <x v="10"/>
    <x v="2"/>
    <x v="1"/>
    <x v="4"/>
    <x v="34"/>
    <x v="230"/>
    <x v="156"/>
    <x v="209"/>
    <x v="0"/>
    <x v="13"/>
    <x v="2"/>
    <x v="263"/>
    <x v="337"/>
    <x v="49"/>
    <x v="22"/>
    <x v="6"/>
    <x v="5"/>
    <x v="1465"/>
    <x v="1"/>
  </r>
  <r>
    <x v="1"/>
    <x v="5"/>
    <x v="1"/>
    <x v="0"/>
    <x v="327"/>
    <x v="1042"/>
    <x v="981"/>
    <x v="243"/>
    <x v="10"/>
    <x v="2"/>
    <x v="1"/>
    <x v="4"/>
    <x v="34"/>
    <x v="231"/>
    <x v="210"/>
    <x v="194"/>
    <x v="0"/>
    <x v="13"/>
    <x v="2"/>
    <x v="349"/>
    <x v="945"/>
    <x v="71"/>
    <x v="12"/>
    <x v="6"/>
    <x v="5"/>
    <x v="1466"/>
    <x v="1"/>
  </r>
  <r>
    <x v="1"/>
    <x v="9"/>
    <x v="1"/>
    <x v="1"/>
    <x v="24"/>
    <x v="1043"/>
    <x v="982"/>
    <x v="98"/>
    <x v="10"/>
    <x v="2"/>
    <x v="1"/>
    <x v="8"/>
    <x v="49"/>
    <x v="353"/>
    <x v="210"/>
    <x v="18"/>
    <x v="0"/>
    <x v="16"/>
    <x v="2"/>
    <x v="1095"/>
    <x v="601"/>
    <x v="13"/>
    <x v="66"/>
    <x v="1"/>
    <x v="6"/>
    <x v="747"/>
    <x v="4"/>
  </r>
  <r>
    <x v="1"/>
    <x v="5"/>
    <x v="1"/>
    <x v="0"/>
    <x v="327"/>
    <x v="1044"/>
    <x v="983"/>
    <x v="205"/>
    <x v="10"/>
    <x v="2"/>
    <x v="1"/>
    <x v="4"/>
    <x v="34"/>
    <x v="231"/>
    <x v="195"/>
    <x v="209"/>
    <x v="0"/>
    <x v="13"/>
    <x v="2"/>
    <x v="348"/>
    <x v="178"/>
    <x v="71"/>
    <x v="12"/>
    <x v="6"/>
    <x v="5"/>
    <x v="1467"/>
    <x v="1"/>
  </r>
  <r>
    <x v="1"/>
    <x v="5"/>
    <x v="1"/>
    <x v="0"/>
    <x v="260"/>
    <x v="1045"/>
    <x v="984"/>
    <x v="6"/>
    <x v="10"/>
    <x v="2"/>
    <x v="1"/>
    <x v="4"/>
    <x v="34"/>
    <x v="279"/>
    <x v="156"/>
    <x v="209"/>
    <x v="0"/>
    <x v="13"/>
    <x v="2"/>
    <x v="262"/>
    <x v="97"/>
    <x v="88"/>
    <x v="9"/>
    <x v="6"/>
    <x v="5"/>
    <x v="1468"/>
    <x v="1"/>
  </r>
  <r>
    <x v="1"/>
    <x v="5"/>
    <x v="1"/>
    <x v="0"/>
    <x v="260"/>
    <x v="1046"/>
    <x v="985"/>
    <x v="130"/>
    <x v="10"/>
    <x v="2"/>
    <x v="1"/>
    <x v="4"/>
    <x v="34"/>
    <x v="195"/>
    <x v="156"/>
    <x v="209"/>
    <x v="0"/>
    <x v="13"/>
    <x v="2"/>
    <x v="170"/>
    <x v="917"/>
    <x v="39"/>
    <x v="10"/>
    <x v="6"/>
    <x v="5"/>
    <x v="1469"/>
    <x v="1"/>
  </r>
  <r>
    <x v="1"/>
    <x v="5"/>
    <x v="0"/>
    <x v="8"/>
    <x v="417"/>
    <x v="1047"/>
    <x v="986"/>
    <x v="104"/>
    <x v="10"/>
    <x v="2"/>
    <x v="1"/>
    <x v="4"/>
    <x v="30"/>
    <x v="140"/>
    <x v="210"/>
    <x v="203"/>
    <x v="0"/>
    <x v="13"/>
    <x v="2"/>
    <x v="124"/>
    <x v="382"/>
    <x v="8"/>
    <x v="39"/>
    <x v="8"/>
    <x v="5"/>
    <x v="4077"/>
    <x v="17"/>
  </r>
  <r>
    <x v="1"/>
    <x v="9"/>
    <x v="1"/>
    <x v="1"/>
    <x v="24"/>
    <x v="1048"/>
    <x v="987"/>
    <x v="187"/>
    <x v="10"/>
    <x v="2"/>
    <x v="1"/>
    <x v="8"/>
    <x v="49"/>
    <x v="359"/>
    <x v="210"/>
    <x v="18"/>
    <x v="0"/>
    <x v="16"/>
    <x v="2"/>
    <x v="1055"/>
    <x v="419"/>
    <x v="13"/>
    <x v="66"/>
    <x v="1"/>
    <x v="6"/>
    <x v="748"/>
    <x v="4"/>
  </r>
  <r>
    <x v="1"/>
    <x v="5"/>
    <x v="1"/>
    <x v="0"/>
    <x v="327"/>
    <x v="1049"/>
    <x v="988"/>
    <x v="82"/>
    <x v="10"/>
    <x v="2"/>
    <x v="1"/>
    <x v="4"/>
    <x v="34"/>
    <x v="207"/>
    <x v="195"/>
    <x v="209"/>
    <x v="0"/>
    <x v="13"/>
    <x v="2"/>
    <x v="220"/>
    <x v="283"/>
    <x v="77"/>
    <x v="15"/>
    <x v="6"/>
    <x v="5"/>
    <x v="1470"/>
    <x v="1"/>
  </r>
  <r>
    <x v="1"/>
    <x v="9"/>
    <x v="1"/>
    <x v="1"/>
    <x v="24"/>
    <x v="1050"/>
    <x v="989"/>
    <x v="211"/>
    <x v="10"/>
    <x v="2"/>
    <x v="1"/>
    <x v="8"/>
    <x v="50"/>
    <x v="404"/>
    <x v="210"/>
    <x v="18"/>
    <x v="0"/>
    <x v="16"/>
    <x v="2"/>
    <x v="1081"/>
    <x v="180"/>
    <x v="80"/>
    <x v="74"/>
    <x v="1"/>
    <x v="6"/>
    <x v="749"/>
    <x v="4"/>
  </r>
  <r>
    <x v="1"/>
    <x v="9"/>
    <x v="1"/>
    <x v="1"/>
    <x v="24"/>
    <x v="1051"/>
    <x v="990"/>
    <x v="94"/>
    <x v="10"/>
    <x v="2"/>
    <x v="1"/>
    <x v="8"/>
    <x v="50"/>
    <x v="385"/>
    <x v="210"/>
    <x v="18"/>
    <x v="0"/>
    <x v="16"/>
    <x v="2"/>
    <x v="1085"/>
    <x v="311"/>
    <x v="80"/>
    <x v="74"/>
    <x v="1"/>
    <x v="6"/>
    <x v="750"/>
    <x v="4"/>
  </r>
  <r>
    <x v="1"/>
    <x v="5"/>
    <x v="1"/>
    <x v="0"/>
    <x v="260"/>
    <x v="1052"/>
    <x v="990"/>
    <x v="104"/>
    <x v="10"/>
    <x v="2"/>
    <x v="1"/>
    <x v="4"/>
    <x v="34"/>
    <x v="240"/>
    <x v="156"/>
    <x v="209"/>
    <x v="0"/>
    <x v="13"/>
    <x v="2"/>
    <x v="182"/>
    <x v="385"/>
    <x v="85"/>
    <x v="15"/>
    <x v="6"/>
    <x v="5"/>
    <x v="1471"/>
    <x v="1"/>
  </r>
  <r>
    <x v="1"/>
    <x v="5"/>
    <x v="1"/>
    <x v="0"/>
    <x v="327"/>
    <x v="1053"/>
    <x v="991"/>
    <x v="227"/>
    <x v="10"/>
    <x v="2"/>
    <x v="1"/>
    <x v="4"/>
    <x v="34"/>
    <x v="220"/>
    <x v="210"/>
    <x v="194"/>
    <x v="0"/>
    <x v="13"/>
    <x v="2"/>
    <x v="310"/>
    <x v="887"/>
    <x v="4"/>
    <x v="23"/>
    <x v="6"/>
    <x v="5"/>
    <x v="1472"/>
    <x v="1"/>
  </r>
  <r>
    <x v="1"/>
    <x v="9"/>
    <x v="1"/>
    <x v="0"/>
    <x v="24"/>
    <x v="1054"/>
    <x v="992"/>
    <x v="176"/>
    <x v="10"/>
    <x v="2"/>
    <x v="1"/>
    <x v="8"/>
    <x v="28"/>
    <x v="391"/>
    <x v="23"/>
    <x v="209"/>
    <x v="0"/>
    <x v="16"/>
    <x v="2"/>
    <x v="772"/>
    <x v="442"/>
    <x v="53"/>
    <x v="73"/>
    <x v="1"/>
    <x v="6"/>
    <x v="751"/>
    <x v="1"/>
  </r>
  <r>
    <x v="1"/>
    <x v="5"/>
    <x v="1"/>
    <x v="0"/>
    <x v="327"/>
    <x v="1055"/>
    <x v="993"/>
    <x v="79"/>
    <x v="10"/>
    <x v="2"/>
    <x v="1"/>
    <x v="4"/>
    <x v="34"/>
    <x v="207"/>
    <x v="210"/>
    <x v="194"/>
    <x v="0"/>
    <x v="13"/>
    <x v="2"/>
    <x v="221"/>
    <x v="984"/>
    <x v="77"/>
    <x v="15"/>
    <x v="6"/>
    <x v="5"/>
    <x v="1473"/>
    <x v="1"/>
  </r>
  <r>
    <x v="1"/>
    <x v="9"/>
    <x v="1"/>
    <x v="1"/>
    <x v="24"/>
    <x v="1056"/>
    <x v="994"/>
    <x v="98"/>
    <x v="10"/>
    <x v="2"/>
    <x v="1"/>
    <x v="8"/>
    <x v="49"/>
    <x v="359"/>
    <x v="210"/>
    <x v="18"/>
    <x v="0"/>
    <x v="16"/>
    <x v="2"/>
    <x v="1064"/>
    <x v="651"/>
    <x v="13"/>
    <x v="66"/>
    <x v="1"/>
    <x v="6"/>
    <x v="752"/>
    <x v="4"/>
  </r>
  <r>
    <x v="1"/>
    <x v="5"/>
    <x v="1"/>
    <x v="0"/>
    <x v="212"/>
    <x v="1057"/>
    <x v="995"/>
    <x v="181"/>
    <x v="10"/>
    <x v="2"/>
    <x v="1"/>
    <x v="4"/>
    <x v="34"/>
    <x v="279"/>
    <x v="210"/>
    <x v="130"/>
    <x v="0"/>
    <x v="13"/>
    <x v="2"/>
    <x v="264"/>
    <x v="737"/>
    <x v="88"/>
    <x v="9"/>
    <x v="6"/>
    <x v="5"/>
    <x v="1474"/>
    <x v="1"/>
  </r>
  <r>
    <x v="1"/>
    <x v="9"/>
    <x v="1"/>
    <x v="1"/>
    <x v="24"/>
    <x v="1058"/>
    <x v="996"/>
    <x v="98"/>
    <x v="10"/>
    <x v="2"/>
    <x v="1"/>
    <x v="8"/>
    <x v="50"/>
    <x v="418"/>
    <x v="210"/>
    <x v="18"/>
    <x v="0"/>
    <x v="16"/>
    <x v="2"/>
    <x v="989"/>
    <x v="464"/>
    <x v="28"/>
    <x v="74"/>
    <x v="1"/>
    <x v="6"/>
    <x v="753"/>
    <x v="4"/>
  </r>
  <r>
    <x v="1"/>
    <x v="5"/>
    <x v="1"/>
    <x v="0"/>
    <x v="260"/>
    <x v="1059"/>
    <x v="997"/>
    <x v="52"/>
    <x v="10"/>
    <x v="2"/>
    <x v="1"/>
    <x v="4"/>
    <x v="34"/>
    <x v="231"/>
    <x v="210"/>
    <x v="156"/>
    <x v="0"/>
    <x v="13"/>
    <x v="2"/>
    <x v="349"/>
    <x v="337"/>
    <x v="71"/>
    <x v="12"/>
    <x v="6"/>
    <x v="5"/>
    <x v="1475"/>
    <x v="1"/>
  </r>
  <r>
    <x v="1"/>
    <x v="5"/>
    <x v="0"/>
    <x v="9"/>
    <x v="368"/>
    <x v="1060"/>
    <x v="998"/>
    <x v="179"/>
    <x v="10"/>
    <x v="2"/>
    <x v="1"/>
    <x v="4"/>
    <x v="33"/>
    <x v="317"/>
    <x v="110"/>
    <x v="209"/>
    <x v="0"/>
    <x v="13"/>
    <x v="2"/>
    <x v="385"/>
    <x v="569"/>
    <x v="30"/>
    <x v="59"/>
    <x v="8"/>
    <x v="5"/>
    <x v="4078"/>
    <x v="27"/>
  </r>
  <r>
    <x v="1"/>
    <x v="9"/>
    <x v="1"/>
    <x v="4"/>
    <x v="46"/>
    <x v="1061"/>
    <x v="999"/>
    <x v="94"/>
    <x v="10"/>
    <x v="2"/>
    <x v="1"/>
    <x v="8"/>
    <x v="28"/>
    <x v="371"/>
    <x v="23"/>
    <x v="209"/>
    <x v="0"/>
    <x v="16"/>
    <x v="2"/>
    <x v="993"/>
    <x v="885"/>
    <x v="10"/>
    <x v="67"/>
    <x v="1"/>
    <x v="6"/>
    <x v="754"/>
    <x v="19"/>
  </r>
  <r>
    <x v="1"/>
    <x v="9"/>
    <x v="1"/>
    <x v="8"/>
    <x v="137"/>
    <x v="1062"/>
    <x v="1000"/>
    <x v="98"/>
    <x v="10"/>
    <x v="2"/>
    <x v="1"/>
    <x v="8"/>
    <x v="28"/>
    <x v="439"/>
    <x v="210"/>
    <x v="21"/>
    <x v="0"/>
    <x v="16"/>
    <x v="2"/>
    <x v="975"/>
    <x v="516"/>
    <x v="38"/>
    <x v="55"/>
    <x v="1"/>
    <x v="6"/>
    <x v="755"/>
    <x v="12"/>
  </r>
  <r>
    <x v="1"/>
    <x v="5"/>
    <x v="1"/>
    <x v="0"/>
    <x v="260"/>
    <x v="1063"/>
    <x v="1001"/>
    <x v="6"/>
    <x v="10"/>
    <x v="2"/>
    <x v="1"/>
    <x v="4"/>
    <x v="34"/>
    <x v="231"/>
    <x v="210"/>
    <x v="156"/>
    <x v="0"/>
    <x v="13"/>
    <x v="2"/>
    <x v="349"/>
    <x v="102"/>
    <x v="71"/>
    <x v="12"/>
    <x v="6"/>
    <x v="5"/>
    <x v="1476"/>
    <x v="1"/>
  </r>
  <r>
    <x v="1"/>
    <x v="5"/>
    <x v="1"/>
    <x v="0"/>
    <x v="260"/>
    <x v="1064"/>
    <x v="1002"/>
    <x v="6"/>
    <x v="10"/>
    <x v="2"/>
    <x v="1"/>
    <x v="4"/>
    <x v="34"/>
    <x v="279"/>
    <x v="156"/>
    <x v="209"/>
    <x v="0"/>
    <x v="13"/>
    <x v="2"/>
    <x v="262"/>
    <x v="97"/>
    <x v="88"/>
    <x v="9"/>
    <x v="6"/>
    <x v="5"/>
    <x v="1477"/>
    <x v="1"/>
  </r>
  <r>
    <x v="0"/>
    <x v="5"/>
    <x v="1"/>
    <x v="2"/>
    <x v="379"/>
    <x v="1065"/>
    <x v="1003"/>
    <x v="206"/>
    <x v="10"/>
    <x v="2"/>
    <x v="1"/>
    <x v="4"/>
    <x v="20"/>
    <x v="55"/>
    <x v="205"/>
    <x v="209"/>
    <x v="0"/>
    <x v="18"/>
    <x v="1"/>
    <x v="731"/>
    <x v="167"/>
    <x v="64"/>
    <x v="60"/>
    <x v="4"/>
    <x v="3"/>
    <x v="40"/>
    <x v="3"/>
  </r>
  <r>
    <x v="1"/>
    <x v="9"/>
    <x v="1"/>
    <x v="1"/>
    <x v="24"/>
    <x v="1066"/>
    <x v="1004"/>
    <x v="173"/>
    <x v="10"/>
    <x v="2"/>
    <x v="1"/>
    <x v="8"/>
    <x v="49"/>
    <x v="353"/>
    <x v="20"/>
    <x v="209"/>
    <x v="0"/>
    <x v="16"/>
    <x v="2"/>
    <x v="1093"/>
    <x v="26"/>
    <x v="13"/>
    <x v="66"/>
    <x v="1"/>
    <x v="6"/>
    <x v="756"/>
    <x v="4"/>
  </r>
  <r>
    <x v="1"/>
    <x v="5"/>
    <x v="1"/>
    <x v="8"/>
    <x v="379"/>
    <x v="1067"/>
    <x v="1005"/>
    <x v="160"/>
    <x v="10"/>
    <x v="2"/>
    <x v="1"/>
    <x v="4"/>
    <x v="34"/>
    <x v="244"/>
    <x v="210"/>
    <x v="156"/>
    <x v="0"/>
    <x v="13"/>
    <x v="2"/>
    <x v="674"/>
    <x v="493"/>
    <x v="58"/>
    <x v="15"/>
    <x v="6"/>
    <x v="5"/>
    <x v="4079"/>
    <x v="17"/>
  </r>
  <r>
    <x v="0"/>
    <x v="4"/>
    <x v="0"/>
    <x v="0"/>
    <x v="9"/>
    <x v="1068"/>
    <x v="1006"/>
    <x v="129"/>
    <x v="10"/>
    <x v="2"/>
    <x v="1"/>
    <x v="3"/>
    <x v="12"/>
    <x v="41"/>
    <x v="210"/>
    <x v="9"/>
    <x v="0"/>
    <x v="9"/>
    <x v="2"/>
    <x v="1222"/>
    <x v="78"/>
    <x v="7"/>
    <x v="28"/>
    <x v="2"/>
    <x v="4"/>
    <x v="3697"/>
    <x v="82"/>
  </r>
  <r>
    <x v="1"/>
    <x v="5"/>
    <x v="1"/>
    <x v="0"/>
    <x v="260"/>
    <x v="1069"/>
    <x v="1007"/>
    <x v="157"/>
    <x v="10"/>
    <x v="2"/>
    <x v="1"/>
    <x v="4"/>
    <x v="34"/>
    <x v="236"/>
    <x v="210"/>
    <x v="156"/>
    <x v="0"/>
    <x v="13"/>
    <x v="2"/>
    <x v="284"/>
    <x v="447"/>
    <x v="49"/>
    <x v="22"/>
    <x v="6"/>
    <x v="5"/>
    <x v="1478"/>
    <x v="1"/>
  </r>
  <r>
    <x v="1"/>
    <x v="5"/>
    <x v="1"/>
    <x v="0"/>
    <x v="327"/>
    <x v="1070"/>
    <x v="1008"/>
    <x v="26"/>
    <x v="10"/>
    <x v="2"/>
    <x v="1"/>
    <x v="4"/>
    <x v="34"/>
    <x v="248"/>
    <x v="195"/>
    <x v="209"/>
    <x v="0"/>
    <x v="13"/>
    <x v="2"/>
    <x v="702"/>
    <x v="687"/>
    <x v="42"/>
    <x v="15"/>
    <x v="6"/>
    <x v="5"/>
    <x v="1479"/>
    <x v="1"/>
  </r>
  <r>
    <x v="1"/>
    <x v="9"/>
    <x v="1"/>
    <x v="1"/>
    <x v="24"/>
    <x v="1071"/>
    <x v="1009"/>
    <x v="139"/>
    <x v="10"/>
    <x v="2"/>
    <x v="1"/>
    <x v="8"/>
    <x v="49"/>
    <x v="353"/>
    <x v="20"/>
    <x v="209"/>
    <x v="0"/>
    <x v="16"/>
    <x v="2"/>
    <x v="1092"/>
    <x v="551"/>
    <x v="13"/>
    <x v="66"/>
    <x v="1"/>
    <x v="6"/>
    <x v="757"/>
    <x v="4"/>
  </r>
  <r>
    <x v="1"/>
    <x v="9"/>
    <x v="1"/>
    <x v="0"/>
    <x v="24"/>
    <x v="1072"/>
    <x v="1010"/>
    <x v="98"/>
    <x v="10"/>
    <x v="2"/>
    <x v="1"/>
    <x v="8"/>
    <x v="28"/>
    <x v="391"/>
    <x v="23"/>
    <x v="209"/>
    <x v="0"/>
    <x v="16"/>
    <x v="2"/>
    <x v="772"/>
    <x v="16"/>
    <x v="53"/>
    <x v="73"/>
    <x v="1"/>
    <x v="6"/>
    <x v="758"/>
    <x v="1"/>
  </r>
  <r>
    <x v="1"/>
    <x v="5"/>
    <x v="1"/>
    <x v="0"/>
    <x v="327"/>
    <x v="1073"/>
    <x v="1011"/>
    <x v="82"/>
    <x v="10"/>
    <x v="2"/>
    <x v="1"/>
    <x v="4"/>
    <x v="34"/>
    <x v="231"/>
    <x v="210"/>
    <x v="194"/>
    <x v="0"/>
    <x v="13"/>
    <x v="2"/>
    <x v="354"/>
    <x v="744"/>
    <x v="71"/>
    <x v="12"/>
    <x v="6"/>
    <x v="5"/>
    <x v="1480"/>
    <x v="1"/>
  </r>
  <r>
    <x v="1"/>
    <x v="5"/>
    <x v="0"/>
    <x v="6"/>
    <x v="349"/>
    <x v="1074"/>
    <x v="1012"/>
    <x v="94"/>
    <x v="10"/>
    <x v="2"/>
    <x v="1"/>
    <x v="4"/>
    <x v="33"/>
    <x v="145"/>
    <x v="156"/>
    <x v="209"/>
    <x v="0"/>
    <x v="13"/>
    <x v="2"/>
    <x v="302"/>
    <x v="933"/>
    <x v="70"/>
    <x v="43"/>
    <x v="8"/>
    <x v="5"/>
    <x v="4080"/>
    <x v="1"/>
  </r>
  <r>
    <x v="1"/>
    <x v="5"/>
    <x v="0"/>
    <x v="8"/>
    <x v="399"/>
    <x v="1075"/>
    <x v="1013"/>
    <x v="211"/>
    <x v="10"/>
    <x v="2"/>
    <x v="1"/>
    <x v="4"/>
    <x v="33"/>
    <x v="320"/>
    <x v="196"/>
    <x v="209"/>
    <x v="0"/>
    <x v="13"/>
    <x v="2"/>
    <x v="326"/>
    <x v="453"/>
    <x v="30"/>
    <x v="59"/>
    <x v="8"/>
    <x v="5"/>
    <x v="4081"/>
    <x v="17"/>
  </r>
  <r>
    <x v="1"/>
    <x v="5"/>
    <x v="1"/>
    <x v="0"/>
    <x v="327"/>
    <x v="1076"/>
    <x v="1014"/>
    <x v="26"/>
    <x v="10"/>
    <x v="2"/>
    <x v="1"/>
    <x v="4"/>
    <x v="34"/>
    <x v="231"/>
    <x v="195"/>
    <x v="209"/>
    <x v="0"/>
    <x v="13"/>
    <x v="2"/>
    <x v="352"/>
    <x v="183"/>
    <x v="71"/>
    <x v="12"/>
    <x v="6"/>
    <x v="5"/>
    <x v="1481"/>
    <x v="1"/>
  </r>
  <r>
    <x v="1"/>
    <x v="5"/>
    <x v="1"/>
    <x v="0"/>
    <x v="327"/>
    <x v="1077"/>
    <x v="1015"/>
    <x v="157"/>
    <x v="10"/>
    <x v="2"/>
    <x v="1"/>
    <x v="4"/>
    <x v="34"/>
    <x v="231"/>
    <x v="195"/>
    <x v="209"/>
    <x v="0"/>
    <x v="13"/>
    <x v="2"/>
    <x v="350"/>
    <x v="739"/>
    <x v="71"/>
    <x v="12"/>
    <x v="6"/>
    <x v="5"/>
    <x v="1482"/>
    <x v="1"/>
  </r>
  <r>
    <x v="1"/>
    <x v="9"/>
    <x v="1"/>
    <x v="1"/>
    <x v="24"/>
    <x v="1078"/>
    <x v="1016"/>
    <x v="240"/>
    <x v="10"/>
    <x v="2"/>
    <x v="1"/>
    <x v="8"/>
    <x v="49"/>
    <x v="359"/>
    <x v="210"/>
    <x v="18"/>
    <x v="0"/>
    <x v="16"/>
    <x v="2"/>
    <x v="1071"/>
    <x v="450"/>
    <x v="13"/>
    <x v="66"/>
    <x v="1"/>
    <x v="6"/>
    <x v="759"/>
    <x v="4"/>
  </r>
  <r>
    <x v="1"/>
    <x v="5"/>
    <x v="1"/>
    <x v="0"/>
    <x v="260"/>
    <x v="1079"/>
    <x v="1017"/>
    <x v="104"/>
    <x v="10"/>
    <x v="2"/>
    <x v="1"/>
    <x v="4"/>
    <x v="34"/>
    <x v="265"/>
    <x v="156"/>
    <x v="209"/>
    <x v="0"/>
    <x v="13"/>
    <x v="2"/>
    <x v="451"/>
    <x v="370"/>
    <x v="90"/>
    <x v="19"/>
    <x v="6"/>
    <x v="5"/>
    <x v="1483"/>
    <x v="1"/>
  </r>
  <r>
    <x v="1"/>
    <x v="5"/>
    <x v="1"/>
    <x v="0"/>
    <x v="327"/>
    <x v="1080"/>
    <x v="1018"/>
    <x v="157"/>
    <x v="10"/>
    <x v="2"/>
    <x v="1"/>
    <x v="4"/>
    <x v="34"/>
    <x v="231"/>
    <x v="195"/>
    <x v="209"/>
    <x v="0"/>
    <x v="13"/>
    <x v="2"/>
    <x v="349"/>
    <x v="595"/>
    <x v="71"/>
    <x v="12"/>
    <x v="6"/>
    <x v="5"/>
    <x v="1484"/>
    <x v="1"/>
  </r>
  <r>
    <x v="1"/>
    <x v="5"/>
    <x v="1"/>
    <x v="0"/>
    <x v="327"/>
    <x v="1081"/>
    <x v="1019"/>
    <x v="257"/>
    <x v="10"/>
    <x v="2"/>
    <x v="1"/>
    <x v="4"/>
    <x v="34"/>
    <x v="271"/>
    <x v="210"/>
    <x v="194"/>
    <x v="0"/>
    <x v="13"/>
    <x v="2"/>
    <x v="298"/>
    <x v="351"/>
    <x v="84"/>
    <x v="24"/>
    <x v="6"/>
    <x v="5"/>
    <x v="1485"/>
    <x v="1"/>
  </r>
  <r>
    <x v="1"/>
    <x v="5"/>
    <x v="1"/>
    <x v="0"/>
    <x v="260"/>
    <x v="1082"/>
    <x v="1020"/>
    <x v="157"/>
    <x v="10"/>
    <x v="2"/>
    <x v="1"/>
    <x v="4"/>
    <x v="34"/>
    <x v="229"/>
    <x v="156"/>
    <x v="209"/>
    <x v="0"/>
    <x v="13"/>
    <x v="2"/>
    <x v="287"/>
    <x v="739"/>
    <x v="88"/>
    <x v="9"/>
    <x v="6"/>
    <x v="5"/>
    <x v="1486"/>
    <x v="1"/>
  </r>
  <r>
    <x v="1"/>
    <x v="5"/>
    <x v="1"/>
    <x v="0"/>
    <x v="327"/>
    <x v="1083"/>
    <x v="1021"/>
    <x v="26"/>
    <x v="10"/>
    <x v="2"/>
    <x v="1"/>
    <x v="4"/>
    <x v="34"/>
    <x v="231"/>
    <x v="210"/>
    <x v="194"/>
    <x v="0"/>
    <x v="13"/>
    <x v="2"/>
    <x v="350"/>
    <x v="183"/>
    <x v="71"/>
    <x v="12"/>
    <x v="6"/>
    <x v="5"/>
    <x v="1487"/>
    <x v="1"/>
  </r>
  <r>
    <x v="1"/>
    <x v="5"/>
    <x v="1"/>
    <x v="0"/>
    <x v="327"/>
    <x v="1085"/>
    <x v="1022"/>
    <x v="6"/>
    <x v="10"/>
    <x v="2"/>
    <x v="1"/>
    <x v="4"/>
    <x v="34"/>
    <x v="209"/>
    <x v="195"/>
    <x v="209"/>
    <x v="0"/>
    <x v="13"/>
    <x v="2"/>
    <x v="256"/>
    <x v="112"/>
    <x v="77"/>
    <x v="15"/>
    <x v="6"/>
    <x v="5"/>
    <x v="1488"/>
    <x v="1"/>
  </r>
  <r>
    <x v="1"/>
    <x v="5"/>
    <x v="1"/>
    <x v="0"/>
    <x v="260"/>
    <x v="1084"/>
    <x v="1022"/>
    <x v="157"/>
    <x v="10"/>
    <x v="2"/>
    <x v="1"/>
    <x v="4"/>
    <x v="34"/>
    <x v="229"/>
    <x v="156"/>
    <x v="209"/>
    <x v="0"/>
    <x v="13"/>
    <x v="2"/>
    <x v="286"/>
    <x v="739"/>
    <x v="88"/>
    <x v="9"/>
    <x v="6"/>
    <x v="5"/>
    <x v="1489"/>
    <x v="1"/>
  </r>
  <r>
    <x v="1"/>
    <x v="5"/>
    <x v="1"/>
    <x v="0"/>
    <x v="260"/>
    <x v="1086"/>
    <x v="1023"/>
    <x v="79"/>
    <x v="10"/>
    <x v="2"/>
    <x v="1"/>
    <x v="4"/>
    <x v="34"/>
    <x v="265"/>
    <x v="210"/>
    <x v="156"/>
    <x v="0"/>
    <x v="13"/>
    <x v="2"/>
    <x v="452"/>
    <x v="359"/>
    <x v="90"/>
    <x v="19"/>
    <x v="6"/>
    <x v="5"/>
    <x v="1490"/>
    <x v="1"/>
  </r>
  <r>
    <x v="1"/>
    <x v="5"/>
    <x v="1"/>
    <x v="0"/>
    <x v="260"/>
    <x v="1087"/>
    <x v="1024"/>
    <x v="26"/>
    <x v="10"/>
    <x v="2"/>
    <x v="1"/>
    <x v="4"/>
    <x v="34"/>
    <x v="242"/>
    <x v="210"/>
    <x v="156"/>
    <x v="0"/>
    <x v="13"/>
    <x v="2"/>
    <x v="269"/>
    <x v="954"/>
    <x v="49"/>
    <x v="22"/>
    <x v="6"/>
    <x v="5"/>
    <x v="1491"/>
    <x v="1"/>
  </r>
  <r>
    <x v="1"/>
    <x v="9"/>
    <x v="1"/>
    <x v="1"/>
    <x v="24"/>
    <x v="1088"/>
    <x v="1025"/>
    <x v="83"/>
    <x v="10"/>
    <x v="2"/>
    <x v="1"/>
    <x v="8"/>
    <x v="49"/>
    <x v="353"/>
    <x v="20"/>
    <x v="209"/>
    <x v="0"/>
    <x v="16"/>
    <x v="2"/>
    <x v="1089"/>
    <x v="972"/>
    <x v="13"/>
    <x v="66"/>
    <x v="1"/>
    <x v="6"/>
    <x v="760"/>
    <x v="4"/>
  </r>
  <r>
    <x v="1"/>
    <x v="5"/>
    <x v="1"/>
    <x v="0"/>
    <x v="260"/>
    <x v="1089"/>
    <x v="1025"/>
    <x v="79"/>
    <x v="10"/>
    <x v="2"/>
    <x v="1"/>
    <x v="4"/>
    <x v="34"/>
    <x v="265"/>
    <x v="210"/>
    <x v="156"/>
    <x v="0"/>
    <x v="13"/>
    <x v="2"/>
    <x v="453"/>
    <x v="359"/>
    <x v="90"/>
    <x v="19"/>
    <x v="6"/>
    <x v="5"/>
    <x v="1492"/>
    <x v="1"/>
  </r>
  <r>
    <x v="1"/>
    <x v="5"/>
    <x v="0"/>
    <x v="8"/>
    <x v="367"/>
    <x v="1090"/>
    <x v="1026"/>
    <x v="205"/>
    <x v="10"/>
    <x v="2"/>
    <x v="1"/>
    <x v="4"/>
    <x v="33"/>
    <x v="320"/>
    <x v="110"/>
    <x v="209"/>
    <x v="0"/>
    <x v="13"/>
    <x v="2"/>
    <x v="324"/>
    <x v="597"/>
    <x v="30"/>
    <x v="59"/>
    <x v="8"/>
    <x v="5"/>
    <x v="4082"/>
    <x v="17"/>
  </r>
  <r>
    <x v="1"/>
    <x v="5"/>
    <x v="1"/>
    <x v="0"/>
    <x v="327"/>
    <x v="1091"/>
    <x v="1027"/>
    <x v="205"/>
    <x v="10"/>
    <x v="2"/>
    <x v="1"/>
    <x v="4"/>
    <x v="34"/>
    <x v="229"/>
    <x v="210"/>
    <x v="194"/>
    <x v="0"/>
    <x v="13"/>
    <x v="2"/>
    <x v="286"/>
    <x v="178"/>
    <x v="88"/>
    <x v="9"/>
    <x v="6"/>
    <x v="5"/>
    <x v="1493"/>
    <x v="1"/>
  </r>
  <r>
    <x v="1"/>
    <x v="5"/>
    <x v="1"/>
    <x v="0"/>
    <x v="327"/>
    <x v="1093"/>
    <x v="1028"/>
    <x v="6"/>
    <x v="10"/>
    <x v="2"/>
    <x v="1"/>
    <x v="4"/>
    <x v="34"/>
    <x v="231"/>
    <x v="210"/>
    <x v="194"/>
    <x v="0"/>
    <x v="13"/>
    <x v="2"/>
    <x v="352"/>
    <x v="102"/>
    <x v="71"/>
    <x v="12"/>
    <x v="6"/>
    <x v="5"/>
    <x v="1495"/>
    <x v="1"/>
  </r>
  <r>
    <x v="1"/>
    <x v="5"/>
    <x v="1"/>
    <x v="0"/>
    <x v="260"/>
    <x v="1092"/>
    <x v="1028"/>
    <x v="104"/>
    <x v="10"/>
    <x v="2"/>
    <x v="1"/>
    <x v="4"/>
    <x v="34"/>
    <x v="265"/>
    <x v="156"/>
    <x v="209"/>
    <x v="0"/>
    <x v="13"/>
    <x v="2"/>
    <x v="452"/>
    <x v="370"/>
    <x v="90"/>
    <x v="19"/>
    <x v="6"/>
    <x v="5"/>
    <x v="1494"/>
    <x v="1"/>
  </r>
  <r>
    <x v="1"/>
    <x v="5"/>
    <x v="1"/>
    <x v="0"/>
    <x v="320"/>
    <x v="1094"/>
    <x v="1029"/>
    <x v="112"/>
    <x v="10"/>
    <x v="2"/>
    <x v="1"/>
    <x v="4"/>
    <x v="34"/>
    <x v="207"/>
    <x v="190"/>
    <x v="209"/>
    <x v="0"/>
    <x v="13"/>
    <x v="2"/>
    <x v="220"/>
    <x v="792"/>
    <x v="77"/>
    <x v="15"/>
    <x v="6"/>
    <x v="5"/>
    <x v="1496"/>
    <x v="1"/>
  </r>
  <r>
    <x v="1"/>
    <x v="5"/>
    <x v="0"/>
    <x v="18"/>
    <x v="401"/>
    <x v="1095"/>
    <x v="1030"/>
    <x v="112"/>
    <x v="10"/>
    <x v="2"/>
    <x v="1"/>
    <x v="4"/>
    <x v="33"/>
    <x v="319"/>
    <x v="210"/>
    <x v="115"/>
    <x v="0"/>
    <x v="13"/>
    <x v="2"/>
    <x v="409"/>
    <x v="140"/>
    <x v="30"/>
    <x v="59"/>
    <x v="8"/>
    <x v="5"/>
    <x v="4083"/>
    <x v="8"/>
  </r>
  <r>
    <x v="1"/>
    <x v="5"/>
    <x v="1"/>
    <x v="0"/>
    <x v="327"/>
    <x v="1096"/>
    <x v="1031"/>
    <x v="6"/>
    <x v="10"/>
    <x v="2"/>
    <x v="1"/>
    <x v="4"/>
    <x v="34"/>
    <x v="198"/>
    <x v="210"/>
    <x v="194"/>
    <x v="0"/>
    <x v="13"/>
    <x v="2"/>
    <x v="294"/>
    <x v="101"/>
    <x v="84"/>
    <x v="24"/>
    <x v="6"/>
    <x v="5"/>
    <x v="1497"/>
    <x v="1"/>
  </r>
  <r>
    <x v="0"/>
    <x v="5"/>
    <x v="1"/>
    <x v="0"/>
    <x v="260"/>
    <x v="1097"/>
    <x v="1032"/>
    <x v="189"/>
    <x v="10"/>
    <x v="2"/>
    <x v="1"/>
    <x v="4"/>
    <x v="7"/>
    <x v="20"/>
    <x v="210"/>
    <x v="156"/>
    <x v="0"/>
    <x v="13"/>
    <x v="2"/>
    <x v="441"/>
    <x v="52"/>
    <x v="55"/>
    <x v="14"/>
    <x v="6"/>
    <x v="5"/>
    <x v="1498"/>
    <x v="1"/>
  </r>
  <r>
    <x v="1"/>
    <x v="5"/>
    <x v="1"/>
    <x v="0"/>
    <x v="327"/>
    <x v="1098"/>
    <x v="1033"/>
    <x v="60"/>
    <x v="10"/>
    <x v="2"/>
    <x v="1"/>
    <x v="4"/>
    <x v="34"/>
    <x v="227"/>
    <x v="210"/>
    <x v="194"/>
    <x v="0"/>
    <x v="13"/>
    <x v="2"/>
    <x v="348"/>
    <x v="980"/>
    <x v="71"/>
    <x v="12"/>
    <x v="6"/>
    <x v="5"/>
    <x v="1499"/>
    <x v="1"/>
  </r>
  <r>
    <x v="1"/>
    <x v="5"/>
    <x v="1"/>
    <x v="0"/>
    <x v="327"/>
    <x v="1099"/>
    <x v="1034"/>
    <x v="60"/>
    <x v="10"/>
    <x v="2"/>
    <x v="1"/>
    <x v="4"/>
    <x v="34"/>
    <x v="227"/>
    <x v="210"/>
    <x v="194"/>
    <x v="0"/>
    <x v="13"/>
    <x v="2"/>
    <x v="351"/>
    <x v="980"/>
    <x v="71"/>
    <x v="12"/>
    <x v="6"/>
    <x v="5"/>
    <x v="1500"/>
    <x v="1"/>
  </r>
  <r>
    <x v="1"/>
    <x v="5"/>
    <x v="1"/>
    <x v="0"/>
    <x v="327"/>
    <x v="1100"/>
    <x v="1035"/>
    <x v="205"/>
    <x v="10"/>
    <x v="2"/>
    <x v="1"/>
    <x v="4"/>
    <x v="34"/>
    <x v="231"/>
    <x v="195"/>
    <x v="209"/>
    <x v="0"/>
    <x v="13"/>
    <x v="2"/>
    <x v="350"/>
    <x v="178"/>
    <x v="71"/>
    <x v="12"/>
    <x v="6"/>
    <x v="5"/>
    <x v="1501"/>
    <x v="1"/>
  </r>
  <r>
    <x v="1"/>
    <x v="5"/>
    <x v="1"/>
    <x v="0"/>
    <x v="280"/>
    <x v="1101"/>
    <x v="1036"/>
    <x v="112"/>
    <x v="10"/>
    <x v="2"/>
    <x v="1"/>
    <x v="4"/>
    <x v="34"/>
    <x v="209"/>
    <x v="168"/>
    <x v="209"/>
    <x v="0"/>
    <x v="13"/>
    <x v="2"/>
    <x v="248"/>
    <x v="792"/>
    <x v="77"/>
    <x v="15"/>
    <x v="6"/>
    <x v="5"/>
    <x v="1502"/>
    <x v="1"/>
  </r>
  <r>
    <x v="1"/>
    <x v="5"/>
    <x v="1"/>
    <x v="8"/>
    <x v="379"/>
    <x v="1102"/>
    <x v="1037"/>
    <x v="26"/>
    <x v="10"/>
    <x v="2"/>
    <x v="1"/>
    <x v="4"/>
    <x v="34"/>
    <x v="244"/>
    <x v="210"/>
    <x v="156"/>
    <x v="0"/>
    <x v="13"/>
    <x v="2"/>
    <x v="679"/>
    <x v="525"/>
    <x v="58"/>
    <x v="15"/>
    <x v="6"/>
    <x v="5"/>
    <x v="4084"/>
    <x v="17"/>
  </r>
  <r>
    <x v="1"/>
    <x v="9"/>
    <x v="1"/>
    <x v="1"/>
    <x v="24"/>
    <x v="1103"/>
    <x v="1038"/>
    <x v="12"/>
    <x v="10"/>
    <x v="2"/>
    <x v="1"/>
    <x v="8"/>
    <x v="49"/>
    <x v="359"/>
    <x v="210"/>
    <x v="18"/>
    <x v="0"/>
    <x v="16"/>
    <x v="2"/>
    <x v="1074"/>
    <x v="981"/>
    <x v="13"/>
    <x v="66"/>
    <x v="1"/>
    <x v="6"/>
    <x v="761"/>
    <x v="4"/>
  </r>
  <r>
    <x v="1"/>
    <x v="5"/>
    <x v="1"/>
    <x v="0"/>
    <x v="260"/>
    <x v="1105"/>
    <x v="1039"/>
    <x v="130"/>
    <x v="10"/>
    <x v="2"/>
    <x v="1"/>
    <x v="4"/>
    <x v="34"/>
    <x v="195"/>
    <x v="210"/>
    <x v="156"/>
    <x v="0"/>
    <x v="13"/>
    <x v="2"/>
    <x v="170"/>
    <x v="917"/>
    <x v="39"/>
    <x v="10"/>
    <x v="6"/>
    <x v="5"/>
    <x v="1504"/>
    <x v="1"/>
  </r>
  <r>
    <x v="1"/>
    <x v="5"/>
    <x v="1"/>
    <x v="0"/>
    <x v="260"/>
    <x v="1104"/>
    <x v="1039"/>
    <x v="104"/>
    <x v="10"/>
    <x v="2"/>
    <x v="1"/>
    <x v="4"/>
    <x v="34"/>
    <x v="265"/>
    <x v="156"/>
    <x v="209"/>
    <x v="0"/>
    <x v="13"/>
    <x v="2"/>
    <x v="451"/>
    <x v="370"/>
    <x v="90"/>
    <x v="19"/>
    <x v="6"/>
    <x v="5"/>
    <x v="1503"/>
    <x v="1"/>
  </r>
  <r>
    <x v="1"/>
    <x v="5"/>
    <x v="1"/>
    <x v="0"/>
    <x v="260"/>
    <x v="1106"/>
    <x v="1040"/>
    <x v="227"/>
    <x v="10"/>
    <x v="2"/>
    <x v="1"/>
    <x v="4"/>
    <x v="34"/>
    <x v="204"/>
    <x v="210"/>
    <x v="156"/>
    <x v="0"/>
    <x v="13"/>
    <x v="2"/>
    <x v="440"/>
    <x v="976"/>
    <x v="82"/>
    <x v="17"/>
    <x v="6"/>
    <x v="5"/>
    <x v="1505"/>
    <x v="1"/>
  </r>
  <r>
    <x v="1"/>
    <x v="9"/>
    <x v="1"/>
    <x v="1"/>
    <x v="24"/>
    <x v="1107"/>
    <x v="1041"/>
    <x v="205"/>
    <x v="10"/>
    <x v="2"/>
    <x v="1"/>
    <x v="8"/>
    <x v="50"/>
    <x v="418"/>
    <x v="210"/>
    <x v="18"/>
    <x v="0"/>
    <x v="16"/>
    <x v="2"/>
    <x v="1028"/>
    <x v="849"/>
    <x v="28"/>
    <x v="74"/>
    <x v="1"/>
    <x v="6"/>
    <x v="762"/>
    <x v="4"/>
  </r>
  <r>
    <x v="1"/>
    <x v="9"/>
    <x v="1"/>
    <x v="1"/>
    <x v="24"/>
    <x v="1109"/>
    <x v="1042"/>
    <x v="257"/>
    <x v="10"/>
    <x v="2"/>
    <x v="1"/>
    <x v="8"/>
    <x v="50"/>
    <x v="418"/>
    <x v="210"/>
    <x v="18"/>
    <x v="0"/>
    <x v="16"/>
    <x v="2"/>
    <x v="1047"/>
    <x v="223"/>
    <x v="28"/>
    <x v="74"/>
    <x v="1"/>
    <x v="6"/>
    <x v="763"/>
    <x v="4"/>
  </r>
  <r>
    <x v="1"/>
    <x v="5"/>
    <x v="1"/>
    <x v="0"/>
    <x v="260"/>
    <x v="1108"/>
    <x v="1042"/>
    <x v="112"/>
    <x v="10"/>
    <x v="2"/>
    <x v="1"/>
    <x v="4"/>
    <x v="34"/>
    <x v="246"/>
    <x v="210"/>
    <x v="156"/>
    <x v="0"/>
    <x v="13"/>
    <x v="2"/>
    <x v="593"/>
    <x v="792"/>
    <x v="60"/>
    <x v="15"/>
    <x v="6"/>
    <x v="5"/>
    <x v="1506"/>
    <x v="1"/>
  </r>
  <r>
    <x v="1"/>
    <x v="5"/>
    <x v="1"/>
    <x v="0"/>
    <x v="260"/>
    <x v="1110"/>
    <x v="1043"/>
    <x v="130"/>
    <x v="10"/>
    <x v="2"/>
    <x v="1"/>
    <x v="4"/>
    <x v="34"/>
    <x v="195"/>
    <x v="156"/>
    <x v="209"/>
    <x v="0"/>
    <x v="13"/>
    <x v="2"/>
    <x v="171"/>
    <x v="917"/>
    <x v="39"/>
    <x v="10"/>
    <x v="6"/>
    <x v="5"/>
    <x v="1507"/>
    <x v="1"/>
  </r>
  <r>
    <x v="0"/>
    <x v="4"/>
    <x v="0"/>
    <x v="0"/>
    <x v="7"/>
    <x v="1111"/>
    <x v="1044"/>
    <x v="238"/>
    <x v="10"/>
    <x v="2"/>
    <x v="1"/>
    <x v="3"/>
    <x v="18"/>
    <x v="50"/>
    <x v="210"/>
    <x v="7"/>
    <x v="0"/>
    <x v="10"/>
    <x v="2"/>
    <x v="1244"/>
    <x v="89"/>
    <x v="32"/>
    <x v="28"/>
    <x v="2"/>
    <x v="4"/>
    <x v="3698"/>
    <x v="82"/>
  </r>
  <r>
    <x v="1"/>
    <x v="5"/>
    <x v="1"/>
    <x v="0"/>
    <x v="327"/>
    <x v="1112"/>
    <x v="1045"/>
    <x v="6"/>
    <x v="10"/>
    <x v="2"/>
    <x v="1"/>
    <x v="4"/>
    <x v="34"/>
    <x v="198"/>
    <x v="210"/>
    <x v="194"/>
    <x v="0"/>
    <x v="13"/>
    <x v="2"/>
    <x v="296"/>
    <x v="101"/>
    <x v="84"/>
    <x v="24"/>
    <x v="6"/>
    <x v="5"/>
    <x v="1508"/>
    <x v="1"/>
  </r>
  <r>
    <x v="1"/>
    <x v="9"/>
    <x v="1"/>
    <x v="1"/>
    <x v="24"/>
    <x v="1114"/>
    <x v="1046"/>
    <x v="94"/>
    <x v="10"/>
    <x v="2"/>
    <x v="1"/>
    <x v="8"/>
    <x v="49"/>
    <x v="353"/>
    <x v="210"/>
    <x v="18"/>
    <x v="0"/>
    <x v="16"/>
    <x v="2"/>
    <x v="1092"/>
    <x v="311"/>
    <x v="13"/>
    <x v="66"/>
    <x v="1"/>
    <x v="6"/>
    <x v="764"/>
    <x v="4"/>
  </r>
  <r>
    <x v="1"/>
    <x v="5"/>
    <x v="1"/>
    <x v="0"/>
    <x v="260"/>
    <x v="1113"/>
    <x v="1046"/>
    <x v="112"/>
    <x v="10"/>
    <x v="2"/>
    <x v="1"/>
    <x v="4"/>
    <x v="34"/>
    <x v="246"/>
    <x v="210"/>
    <x v="156"/>
    <x v="0"/>
    <x v="13"/>
    <x v="2"/>
    <x v="597"/>
    <x v="792"/>
    <x v="60"/>
    <x v="15"/>
    <x v="6"/>
    <x v="5"/>
    <x v="1509"/>
    <x v="1"/>
  </r>
  <r>
    <x v="1"/>
    <x v="9"/>
    <x v="1"/>
    <x v="1"/>
    <x v="24"/>
    <x v="1115"/>
    <x v="1047"/>
    <x v="94"/>
    <x v="10"/>
    <x v="2"/>
    <x v="1"/>
    <x v="8"/>
    <x v="50"/>
    <x v="385"/>
    <x v="210"/>
    <x v="18"/>
    <x v="0"/>
    <x v="16"/>
    <x v="2"/>
    <x v="1085"/>
    <x v="311"/>
    <x v="80"/>
    <x v="74"/>
    <x v="1"/>
    <x v="6"/>
    <x v="765"/>
    <x v="4"/>
  </r>
  <r>
    <x v="0"/>
    <x v="4"/>
    <x v="0"/>
    <x v="0"/>
    <x v="19"/>
    <x v="1117"/>
    <x v="1048"/>
    <x v="101"/>
    <x v="10"/>
    <x v="2"/>
    <x v="1"/>
    <x v="3"/>
    <x v="1"/>
    <x v="4"/>
    <x v="210"/>
    <x v="17"/>
    <x v="0"/>
    <x v="9"/>
    <x v="2"/>
    <x v="1185"/>
    <x v="883"/>
    <x v="7"/>
    <x v="28"/>
    <x v="2"/>
    <x v="4"/>
    <x v="3699"/>
    <x v="82"/>
  </r>
  <r>
    <x v="1"/>
    <x v="5"/>
    <x v="1"/>
    <x v="0"/>
    <x v="260"/>
    <x v="1116"/>
    <x v="1048"/>
    <x v="112"/>
    <x v="10"/>
    <x v="2"/>
    <x v="1"/>
    <x v="4"/>
    <x v="34"/>
    <x v="246"/>
    <x v="210"/>
    <x v="156"/>
    <x v="0"/>
    <x v="13"/>
    <x v="2"/>
    <x v="603"/>
    <x v="792"/>
    <x v="60"/>
    <x v="15"/>
    <x v="6"/>
    <x v="5"/>
    <x v="1510"/>
    <x v="1"/>
  </r>
  <r>
    <x v="1"/>
    <x v="9"/>
    <x v="0"/>
    <x v="8"/>
    <x v="137"/>
    <x v="1118"/>
    <x v="1049"/>
    <x v="34"/>
    <x v="10"/>
    <x v="2"/>
    <x v="1"/>
    <x v="8"/>
    <x v="27"/>
    <x v="338"/>
    <x v="210"/>
    <x v="21"/>
    <x v="0"/>
    <x v="16"/>
    <x v="2"/>
    <x v="948"/>
    <x v="997"/>
    <x v="24"/>
    <x v="53"/>
    <x v="1"/>
    <x v="5"/>
    <x v="766"/>
    <x v="8"/>
  </r>
  <r>
    <x v="1"/>
    <x v="5"/>
    <x v="1"/>
    <x v="0"/>
    <x v="200"/>
    <x v="1119"/>
    <x v="1050"/>
    <x v="109"/>
    <x v="10"/>
    <x v="2"/>
    <x v="1"/>
    <x v="4"/>
    <x v="34"/>
    <x v="264"/>
    <x v="210"/>
    <x v="125"/>
    <x v="0"/>
    <x v="13"/>
    <x v="2"/>
    <x v="280"/>
    <x v="916"/>
    <x v="84"/>
    <x v="25"/>
    <x v="6"/>
    <x v="5"/>
    <x v="1511"/>
    <x v="1"/>
  </r>
  <r>
    <x v="1"/>
    <x v="5"/>
    <x v="1"/>
    <x v="0"/>
    <x v="327"/>
    <x v="1120"/>
    <x v="1051"/>
    <x v="104"/>
    <x v="10"/>
    <x v="2"/>
    <x v="1"/>
    <x v="4"/>
    <x v="34"/>
    <x v="215"/>
    <x v="195"/>
    <x v="209"/>
    <x v="0"/>
    <x v="13"/>
    <x v="2"/>
    <x v="306"/>
    <x v="373"/>
    <x v="83"/>
    <x v="26"/>
    <x v="6"/>
    <x v="5"/>
    <x v="1512"/>
    <x v="1"/>
  </r>
  <r>
    <x v="1"/>
    <x v="5"/>
    <x v="1"/>
    <x v="0"/>
    <x v="327"/>
    <x v="1121"/>
    <x v="1052"/>
    <x v="157"/>
    <x v="10"/>
    <x v="2"/>
    <x v="1"/>
    <x v="4"/>
    <x v="34"/>
    <x v="188"/>
    <x v="195"/>
    <x v="209"/>
    <x v="0"/>
    <x v="13"/>
    <x v="2"/>
    <x v="280"/>
    <x v="595"/>
    <x v="88"/>
    <x v="9"/>
    <x v="6"/>
    <x v="5"/>
    <x v="1513"/>
    <x v="1"/>
  </r>
  <r>
    <x v="1"/>
    <x v="9"/>
    <x v="1"/>
    <x v="1"/>
    <x v="24"/>
    <x v="1123"/>
    <x v="1053"/>
    <x v="12"/>
    <x v="10"/>
    <x v="2"/>
    <x v="1"/>
    <x v="8"/>
    <x v="49"/>
    <x v="359"/>
    <x v="210"/>
    <x v="18"/>
    <x v="0"/>
    <x v="16"/>
    <x v="2"/>
    <x v="1077"/>
    <x v="981"/>
    <x v="13"/>
    <x v="66"/>
    <x v="1"/>
    <x v="6"/>
    <x v="768"/>
    <x v="4"/>
  </r>
  <r>
    <x v="1"/>
    <x v="9"/>
    <x v="1"/>
    <x v="15"/>
    <x v="174"/>
    <x v="1122"/>
    <x v="1053"/>
    <x v="257"/>
    <x v="10"/>
    <x v="2"/>
    <x v="1"/>
    <x v="8"/>
    <x v="50"/>
    <x v="427"/>
    <x v="20"/>
    <x v="209"/>
    <x v="0"/>
    <x v="16"/>
    <x v="2"/>
    <x v="916"/>
    <x v="497"/>
    <x v="63"/>
    <x v="74"/>
    <x v="1"/>
    <x v="6"/>
    <x v="767"/>
    <x v="74"/>
  </r>
  <r>
    <x v="1"/>
    <x v="9"/>
    <x v="1"/>
    <x v="1"/>
    <x v="17"/>
    <x v="1124"/>
    <x v="1054"/>
    <x v="211"/>
    <x v="10"/>
    <x v="2"/>
    <x v="1"/>
    <x v="8"/>
    <x v="49"/>
    <x v="355"/>
    <x v="210"/>
    <x v="8"/>
    <x v="0"/>
    <x v="16"/>
    <x v="2"/>
    <x v="1093"/>
    <x v="915"/>
    <x v="72"/>
    <x v="66"/>
    <x v="1"/>
    <x v="6"/>
    <x v="769"/>
    <x v="4"/>
  </r>
  <r>
    <x v="1"/>
    <x v="5"/>
    <x v="0"/>
    <x v="9"/>
    <x v="381"/>
    <x v="1125"/>
    <x v="1055"/>
    <x v="247"/>
    <x v="10"/>
    <x v="2"/>
    <x v="1"/>
    <x v="4"/>
    <x v="30"/>
    <x v="142"/>
    <x v="210"/>
    <x v="156"/>
    <x v="0"/>
    <x v="13"/>
    <x v="2"/>
    <x v="128"/>
    <x v="959"/>
    <x v="8"/>
    <x v="39"/>
    <x v="8"/>
    <x v="5"/>
    <x v="4085"/>
    <x v="43"/>
  </r>
  <r>
    <x v="1"/>
    <x v="5"/>
    <x v="1"/>
    <x v="0"/>
    <x v="260"/>
    <x v="1126"/>
    <x v="1056"/>
    <x v="243"/>
    <x v="10"/>
    <x v="2"/>
    <x v="1"/>
    <x v="4"/>
    <x v="34"/>
    <x v="236"/>
    <x v="156"/>
    <x v="209"/>
    <x v="0"/>
    <x v="13"/>
    <x v="2"/>
    <x v="283"/>
    <x v="839"/>
    <x v="49"/>
    <x v="22"/>
    <x v="6"/>
    <x v="5"/>
    <x v="1514"/>
    <x v="1"/>
  </r>
  <r>
    <x v="1"/>
    <x v="9"/>
    <x v="1"/>
    <x v="1"/>
    <x v="24"/>
    <x v="1128"/>
    <x v="1057"/>
    <x v="162"/>
    <x v="10"/>
    <x v="2"/>
    <x v="1"/>
    <x v="8"/>
    <x v="49"/>
    <x v="353"/>
    <x v="20"/>
    <x v="209"/>
    <x v="0"/>
    <x v="16"/>
    <x v="2"/>
    <x v="1090"/>
    <x v="759"/>
    <x v="13"/>
    <x v="66"/>
    <x v="1"/>
    <x v="6"/>
    <x v="770"/>
    <x v="4"/>
  </r>
  <r>
    <x v="1"/>
    <x v="5"/>
    <x v="1"/>
    <x v="0"/>
    <x v="327"/>
    <x v="1127"/>
    <x v="1057"/>
    <x v="41"/>
    <x v="10"/>
    <x v="2"/>
    <x v="1"/>
    <x v="4"/>
    <x v="34"/>
    <x v="220"/>
    <x v="195"/>
    <x v="209"/>
    <x v="0"/>
    <x v="13"/>
    <x v="2"/>
    <x v="306"/>
    <x v="471"/>
    <x v="4"/>
    <x v="23"/>
    <x v="6"/>
    <x v="5"/>
    <x v="1515"/>
    <x v="1"/>
  </r>
  <r>
    <x v="1"/>
    <x v="9"/>
    <x v="1"/>
    <x v="9"/>
    <x v="89"/>
    <x v="1129"/>
    <x v="1058"/>
    <x v="211"/>
    <x v="10"/>
    <x v="2"/>
    <x v="1"/>
    <x v="8"/>
    <x v="50"/>
    <x v="424"/>
    <x v="210"/>
    <x v="18"/>
    <x v="0"/>
    <x v="16"/>
    <x v="2"/>
    <x v="1137"/>
    <x v="180"/>
    <x v="63"/>
    <x v="74"/>
    <x v="1"/>
    <x v="6"/>
    <x v="771"/>
    <x v="32"/>
  </r>
  <r>
    <x v="1"/>
    <x v="5"/>
    <x v="1"/>
    <x v="0"/>
    <x v="260"/>
    <x v="1130"/>
    <x v="1059"/>
    <x v="109"/>
    <x v="10"/>
    <x v="2"/>
    <x v="1"/>
    <x v="4"/>
    <x v="34"/>
    <x v="276"/>
    <x v="156"/>
    <x v="209"/>
    <x v="0"/>
    <x v="13"/>
    <x v="2"/>
    <x v="453"/>
    <x v="498"/>
    <x v="90"/>
    <x v="19"/>
    <x v="6"/>
    <x v="5"/>
    <x v="1516"/>
    <x v="1"/>
  </r>
  <r>
    <x v="1"/>
    <x v="5"/>
    <x v="1"/>
    <x v="0"/>
    <x v="260"/>
    <x v="1131"/>
    <x v="1060"/>
    <x v="79"/>
    <x v="10"/>
    <x v="2"/>
    <x v="1"/>
    <x v="4"/>
    <x v="34"/>
    <x v="189"/>
    <x v="156"/>
    <x v="209"/>
    <x v="0"/>
    <x v="13"/>
    <x v="2"/>
    <x v="268"/>
    <x v="670"/>
    <x v="49"/>
    <x v="22"/>
    <x v="6"/>
    <x v="5"/>
    <x v="1517"/>
    <x v="1"/>
  </r>
  <r>
    <x v="1"/>
    <x v="5"/>
    <x v="1"/>
    <x v="0"/>
    <x v="327"/>
    <x v="1132"/>
    <x v="1061"/>
    <x v="26"/>
    <x v="10"/>
    <x v="2"/>
    <x v="1"/>
    <x v="4"/>
    <x v="34"/>
    <x v="229"/>
    <x v="210"/>
    <x v="194"/>
    <x v="0"/>
    <x v="13"/>
    <x v="2"/>
    <x v="286"/>
    <x v="193"/>
    <x v="88"/>
    <x v="9"/>
    <x v="6"/>
    <x v="5"/>
    <x v="1518"/>
    <x v="1"/>
  </r>
  <r>
    <x v="1"/>
    <x v="5"/>
    <x v="1"/>
    <x v="8"/>
    <x v="394"/>
    <x v="1133"/>
    <x v="1062"/>
    <x v="87"/>
    <x v="10"/>
    <x v="2"/>
    <x v="1"/>
    <x v="4"/>
    <x v="34"/>
    <x v="241"/>
    <x v="210"/>
    <x v="194"/>
    <x v="0"/>
    <x v="13"/>
    <x v="2"/>
    <x v="164"/>
    <x v="789"/>
    <x v="58"/>
    <x v="15"/>
    <x v="6"/>
    <x v="5"/>
    <x v="4086"/>
    <x v="17"/>
  </r>
  <r>
    <x v="1"/>
    <x v="5"/>
    <x v="1"/>
    <x v="0"/>
    <x v="327"/>
    <x v="1134"/>
    <x v="1063"/>
    <x v="205"/>
    <x v="10"/>
    <x v="2"/>
    <x v="1"/>
    <x v="4"/>
    <x v="34"/>
    <x v="229"/>
    <x v="210"/>
    <x v="194"/>
    <x v="0"/>
    <x v="13"/>
    <x v="2"/>
    <x v="286"/>
    <x v="178"/>
    <x v="88"/>
    <x v="9"/>
    <x v="6"/>
    <x v="5"/>
    <x v="1519"/>
    <x v="1"/>
  </r>
  <r>
    <x v="1"/>
    <x v="5"/>
    <x v="1"/>
    <x v="0"/>
    <x v="327"/>
    <x v="1135"/>
    <x v="1064"/>
    <x v="227"/>
    <x v="10"/>
    <x v="2"/>
    <x v="1"/>
    <x v="4"/>
    <x v="34"/>
    <x v="220"/>
    <x v="210"/>
    <x v="194"/>
    <x v="0"/>
    <x v="13"/>
    <x v="2"/>
    <x v="308"/>
    <x v="887"/>
    <x v="4"/>
    <x v="23"/>
    <x v="6"/>
    <x v="5"/>
    <x v="1520"/>
    <x v="1"/>
  </r>
  <r>
    <x v="1"/>
    <x v="9"/>
    <x v="1"/>
    <x v="1"/>
    <x v="24"/>
    <x v="1136"/>
    <x v="1065"/>
    <x v="98"/>
    <x v="10"/>
    <x v="2"/>
    <x v="1"/>
    <x v="8"/>
    <x v="50"/>
    <x v="418"/>
    <x v="20"/>
    <x v="209"/>
    <x v="0"/>
    <x v="16"/>
    <x v="2"/>
    <x v="1041"/>
    <x v="464"/>
    <x v="28"/>
    <x v="74"/>
    <x v="1"/>
    <x v="6"/>
    <x v="772"/>
    <x v="4"/>
  </r>
  <r>
    <x v="1"/>
    <x v="5"/>
    <x v="1"/>
    <x v="0"/>
    <x v="260"/>
    <x v="1137"/>
    <x v="1065"/>
    <x v="243"/>
    <x v="10"/>
    <x v="2"/>
    <x v="1"/>
    <x v="4"/>
    <x v="34"/>
    <x v="230"/>
    <x v="156"/>
    <x v="209"/>
    <x v="0"/>
    <x v="13"/>
    <x v="2"/>
    <x v="264"/>
    <x v="294"/>
    <x v="49"/>
    <x v="22"/>
    <x v="6"/>
    <x v="5"/>
    <x v="1521"/>
    <x v="1"/>
  </r>
  <r>
    <x v="1"/>
    <x v="5"/>
    <x v="1"/>
    <x v="0"/>
    <x v="260"/>
    <x v="1138"/>
    <x v="1066"/>
    <x v="79"/>
    <x v="10"/>
    <x v="2"/>
    <x v="1"/>
    <x v="4"/>
    <x v="34"/>
    <x v="230"/>
    <x v="156"/>
    <x v="209"/>
    <x v="0"/>
    <x v="13"/>
    <x v="2"/>
    <x v="263"/>
    <x v="671"/>
    <x v="49"/>
    <x v="22"/>
    <x v="6"/>
    <x v="5"/>
    <x v="1522"/>
    <x v="1"/>
  </r>
  <r>
    <x v="1"/>
    <x v="9"/>
    <x v="1"/>
    <x v="0"/>
    <x v="24"/>
    <x v="1139"/>
    <x v="1067"/>
    <x v="187"/>
    <x v="10"/>
    <x v="2"/>
    <x v="1"/>
    <x v="8"/>
    <x v="28"/>
    <x v="433"/>
    <x v="210"/>
    <x v="21"/>
    <x v="0"/>
    <x v="16"/>
    <x v="2"/>
    <x v="862"/>
    <x v="47"/>
    <x v="38"/>
    <x v="71"/>
    <x v="1"/>
    <x v="6"/>
    <x v="773"/>
    <x v="1"/>
  </r>
  <r>
    <x v="1"/>
    <x v="5"/>
    <x v="0"/>
    <x v="8"/>
    <x v="394"/>
    <x v="1140"/>
    <x v="1068"/>
    <x v="88"/>
    <x v="10"/>
    <x v="2"/>
    <x v="1"/>
    <x v="4"/>
    <x v="33"/>
    <x v="320"/>
    <x v="195"/>
    <x v="209"/>
    <x v="0"/>
    <x v="13"/>
    <x v="2"/>
    <x v="328"/>
    <x v="790"/>
    <x v="30"/>
    <x v="59"/>
    <x v="8"/>
    <x v="5"/>
    <x v="4087"/>
    <x v="17"/>
  </r>
  <r>
    <x v="1"/>
    <x v="5"/>
    <x v="1"/>
    <x v="0"/>
    <x v="260"/>
    <x v="1141"/>
    <x v="1069"/>
    <x v="79"/>
    <x v="10"/>
    <x v="2"/>
    <x v="1"/>
    <x v="4"/>
    <x v="34"/>
    <x v="230"/>
    <x v="156"/>
    <x v="209"/>
    <x v="0"/>
    <x v="13"/>
    <x v="2"/>
    <x v="262"/>
    <x v="671"/>
    <x v="49"/>
    <x v="22"/>
    <x v="6"/>
    <x v="5"/>
    <x v="1523"/>
    <x v="1"/>
  </r>
  <r>
    <x v="1"/>
    <x v="5"/>
    <x v="1"/>
    <x v="0"/>
    <x v="260"/>
    <x v="1142"/>
    <x v="1070"/>
    <x v="226"/>
    <x v="10"/>
    <x v="2"/>
    <x v="1"/>
    <x v="4"/>
    <x v="34"/>
    <x v="276"/>
    <x v="210"/>
    <x v="156"/>
    <x v="0"/>
    <x v="13"/>
    <x v="2"/>
    <x v="455"/>
    <x v="54"/>
    <x v="90"/>
    <x v="19"/>
    <x v="6"/>
    <x v="5"/>
    <x v="1524"/>
    <x v="1"/>
  </r>
  <r>
    <x v="1"/>
    <x v="5"/>
    <x v="0"/>
    <x v="8"/>
    <x v="367"/>
    <x v="1143"/>
    <x v="1071"/>
    <x v="104"/>
    <x v="10"/>
    <x v="2"/>
    <x v="1"/>
    <x v="4"/>
    <x v="33"/>
    <x v="320"/>
    <x v="110"/>
    <x v="209"/>
    <x v="0"/>
    <x v="13"/>
    <x v="2"/>
    <x v="328"/>
    <x v="378"/>
    <x v="30"/>
    <x v="59"/>
    <x v="8"/>
    <x v="5"/>
    <x v="4088"/>
    <x v="17"/>
  </r>
  <r>
    <x v="1"/>
    <x v="5"/>
    <x v="1"/>
    <x v="0"/>
    <x v="327"/>
    <x v="1144"/>
    <x v="1072"/>
    <x v="6"/>
    <x v="10"/>
    <x v="2"/>
    <x v="1"/>
    <x v="4"/>
    <x v="34"/>
    <x v="231"/>
    <x v="210"/>
    <x v="194"/>
    <x v="0"/>
    <x v="13"/>
    <x v="2"/>
    <x v="352"/>
    <x v="102"/>
    <x v="71"/>
    <x v="12"/>
    <x v="6"/>
    <x v="5"/>
    <x v="1525"/>
    <x v="1"/>
  </r>
  <r>
    <x v="1"/>
    <x v="5"/>
    <x v="1"/>
    <x v="0"/>
    <x v="258"/>
    <x v="1145"/>
    <x v="1073"/>
    <x v="112"/>
    <x v="10"/>
    <x v="2"/>
    <x v="1"/>
    <x v="4"/>
    <x v="34"/>
    <x v="246"/>
    <x v="210"/>
    <x v="155"/>
    <x v="0"/>
    <x v="13"/>
    <x v="2"/>
    <x v="612"/>
    <x v="792"/>
    <x v="60"/>
    <x v="15"/>
    <x v="6"/>
    <x v="5"/>
    <x v="1526"/>
    <x v="1"/>
  </r>
  <r>
    <x v="1"/>
    <x v="9"/>
    <x v="1"/>
    <x v="1"/>
    <x v="19"/>
    <x v="1146"/>
    <x v="1074"/>
    <x v="173"/>
    <x v="10"/>
    <x v="2"/>
    <x v="1"/>
    <x v="8"/>
    <x v="49"/>
    <x v="355"/>
    <x v="9"/>
    <x v="209"/>
    <x v="0"/>
    <x v="16"/>
    <x v="2"/>
    <x v="1091"/>
    <x v="26"/>
    <x v="72"/>
    <x v="66"/>
    <x v="1"/>
    <x v="6"/>
    <x v="774"/>
    <x v="4"/>
  </r>
  <r>
    <x v="1"/>
    <x v="5"/>
    <x v="1"/>
    <x v="0"/>
    <x v="327"/>
    <x v="1147"/>
    <x v="1075"/>
    <x v="104"/>
    <x v="10"/>
    <x v="2"/>
    <x v="1"/>
    <x v="4"/>
    <x v="34"/>
    <x v="209"/>
    <x v="210"/>
    <x v="194"/>
    <x v="0"/>
    <x v="13"/>
    <x v="2"/>
    <x v="256"/>
    <x v="383"/>
    <x v="77"/>
    <x v="15"/>
    <x v="6"/>
    <x v="5"/>
    <x v="1527"/>
    <x v="1"/>
  </r>
  <r>
    <x v="1"/>
    <x v="9"/>
    <x v="1"/>
    <x v="0"/>
    <x v="24"/>
    <x v="1148"/>
    <x v="1076"/>
    <x v="121"/>
    <x v="10"/>
    <x v="2"/>
    <x v="1"/>
    <x v="8"/>
    <x v="28"/>
    <x v="433"/>
    <x v="23"/>
    <x v="209"/>
    <x v="0"/>
    <x v="16"/>
    <x v="2"/>
    <x v="861"/>
    <x v="811"/>
    <x v="38"/>
    <x v="71"/>
    <x v="1"/>
    <x v="6"/>
    <x v="775"/>
    <x v="1"/>
  </r>
  <r>
    <x v="1"/>
    <x v="9"/>
    <x v="1"/>
    <x v="1"/>
    <x v="24"/>
    <x v="1149"/>
    <x v="1077"/>
    <x v="240"/>
    <x v="10"/>
    <x v="2"/>
    <x v="1"/>
    <x v="8"/>
    <x v="49"/>
    <x v="359"/>
    <x v="210"/>
    <x v="18"/>
    <x v="0"/>
    <x v="16"/>
    <x v="2"/>
    <x v="1081"/>
    <x v="450"/>
    <x v="13"/>
    <x v="66"/>
    <x v="1"/>
    <x v="6"/>
    <x v="776"/>
    <x v="4"/>
  </r>
  <r>
    <x v="1"/>
    <x v="5"/>
    <x v="1"/>
    <x v="0"/>
    <x v="327"/>
    <x v="1150"/>
    <x v="1078"/>
    <x v="82"/>
    <x v="10"/>
    <x v="2"/>
    <x v="1"/>
    <x v="4"/>
    <x v="34"/>
    <x v="246"/>
    <x v="195"/>
    <x v="209"/>
    <x v="0"/>
    <x v="13"/>
    <x v="2"/>
    <x v="602"/>
    <x v="132"/>
    <x v="60"/>
    <x v="15"/>
    <x v="6"/>
    <x v="5"/>
    <x v="1528"/>
    <x v="1"/>
  </r>
  <r>
    <x v="1"/>
    <x v="9"/>
    <x v="1"/>
    <x v="8"/>
    <x v="88"/>
    <x v="1151"/>
    <x v="1079"/>
    <x v="49"/>
    <x v="10"/>
    <x v="2"/>
    <x v="1"/>
    <x v="8"/>
    <x v="50"/>
    <x v="426"/>
    <x v="210"/>
    <x v="18"/>
    <x v="0"/>
    <x v="16"/>
    <x v="2"/>
    <x v="1123"/>
    <x v="1000"/>
    <x v="86"/>
    <x v="74"/>
    <x v="1"/>
    <x v="6"/>
    <x v="777"/>
    <x v="17"/>
  </r>
  <r>
    <x v="1"/>
    <x v="5"/>
    <x v="1"/>
    <x v="0"/>
    <x v="260"/>
    <x v="1152"/>
    <x v="1080"/>
    <x v="112"/>
    <x v="10"/>
    <x v="2"/>
    <x v="1"/>
    <x v="4"/>
    <x v="34"/>
    <x v="243"/>
    <x v="156"/>
    <x v="209"/>
    <x v="0"/>
    <x v="13"/>
    <x v="2"/>
    <x v="648"/>
    <x v="792"/>
    <x v="60"/>
    <x v="15"/>
    <x v="6"/>
    <x v="5"/>
    <x v="1529"/>
    <x v="1"/>
  </r>
  <r>
    <x v="1"/>
    <x v="9"/>
    <x v="1"/>
    <x v="8"/>
    <x v="88"/>
    <x v="1153"/>
    <x v="1081"/>
    <x v="257"/>
    <x v="10"/>
    <x v="2"/>
    <x v="1"/>
    <x v="8"/>
    <x v="49"/>
    <x v="368"/>
    <x v="20"/>
    <x v="209"/>
    <x v="0"/>
    <x v="16"/>
    <x v="2"/>
    <x v="1105"/>
    <x v="497"/>
    <x v="73"/>
    <x v="50"/>
    <x v="1"/>
    <x v="6"/>
    <x v="778"/>
    <x v="42"/>
  </r>
  <r>
    <x v="1"/>
    <x v="9"/>
    <x v="1"/>
    <x v="0"/>
    <x v="24"/>
    <x v="1154"/>
    <x v="1082"/>
    <x v="187"/>
    <x v="10"/>
    <x v="2"/>
    <x v="1"/>
    <x v="8"/>
    <x v="28"/>
    <x v="411"/>
    <x v="210"/>
    <x v="21"/>
    <x v="0"/>
    <x v="16"/>
    <x v="2"/>
    <x v="920"/>
    <x v="781"/>
    <x v="68"/>
    <x v="70"/>
    <x v="1"/>
    <x v="6"/>
    <x v="779"/>
    <x v="1"/>
  </r>
  <r>
    <x v="1"/>
    <x v="5"/>
    <x v="1"/>
    <x v="0"/>
    <x v="260"/>
    <x v="1155"/>
    <x v="1083"/>
    <x v="112"/>
    <x v="10"/>
    <x v="2"/>
    <x v="1"/>
    <x v="4"/>
    <x v="34"/>
    <x v="243"/>
    <x v="156"/>
    <x v="209"/>
    <x v="0"/>
    <x v="13"/>
    <x v="2"/>
    <x v="645"/>
    <x v="792"/>
    <x v="60"/>
    <x v="15"/>
    <x v="6"/>
    <x v="5"/>
    <x v="1530"/>
    <x v="1"/>
  </r>
  <r>
    <x v="1"/>
    <x v="9"/>
    <x v="1"/>
    <x v="9"/>
    <x v="89"/>
    <x v="1156"/>
    <x v="1084"/>
    <x v="46"/>
    <x v="10"/>
    <x v="2"/>
    <x v="1"/>
    <x v="8"/>
    <x v="50"/>
    <x v="425"/>
    <x v="210"/>
    <x v="18"/>
    <x v="0"/>
    <x v="16"/>
    <x v="2"/>
    <x v="1132"/>
    <x v="194"/>
    <x v="63"/>
    <x v="74"/>
    <x v="1"/>
    <x v="6"/>
    <x v="780"/>
    <x v="27"/>
  </r>
  <r>
    <x v="1"/>
    <x v="9"/>
    <x v="1"/>
    <x v="1"/>
    <x v="9"/>
    <x v="1158"/>
    <x v="1085"/>
    <x v="104"/>
    <x v="10"/>
    <x v="2"/>
    <x v="1"/>
    <x v="8"/>
    <x v="49"/>
    <x v="363"/>
    <x v="210"/>
    <x v="4"/>
    <x v="0"/>
    <x v="16"/>
    <x v="2"/>
    <x v="1080"/>
    <x v="388"/>
    <x v="72"/>
    <x v="66"/>
    <x v="1"/>
    <x v="6"/>
    <x v="781"/>
    <x v="4"/>
  </r>
  <r>
    <x v="1"/>
    <x v="5"/>
    <x v="1"/>
    <x v="0"/>
    <x v="327"/>
    <x v="1157"/>
    <x v="1085"/>
    <x v="60"/>
    <x v="10"/>
    <x v="2"/>
    <x v="1"/>
    <x v="4"/>
    <x v="34"/>
    <x v="209"/>
    <x v="195"/>
    <x v="209"/>
    <x v="0"/>
    <x v="13"/>
    <x v="2"/>
    <x v="248"/>
    <x v="188"/>
    <x v="77"/>
    <x v="15"/>
    <x v="6"/>
    <x v="5"/>
    <x v="1531"/>
    <x v="1"/>
  </r>
  <r>
    <x v="1"/>
    <x v="5"/>
    <x v="1"/>
    <x v="0"/>
    <x v="104"/>
    <x v="1159"/>
    <x v="1086"/>
    <x v="26"/>
    <x v="10"/>
    <x v="2"/>
    <x v="1"/>
    <x v="4"/>
    <x v="34"/>
    <x v="275"/>
    <x v="210"/>
    <x v="73"/>
    <x v="0"/>
    <x v="13"/>
    <x v="2"/>
    <x v="324"/>
    <x v="605"/>
    <x v="4"/>
    <x v="23"/>
    <x v="6"/>
    <x v="5"/>
    <x v="1532"/>
    <x v="1"/>
  </r>
  <r>
    <x v="1"/>
    <x v="5"/>
    <x v="1"/>
    <x v="0"/>
    <x v="260"/>
    <x v="1160"/>
    <x v="1087"/>
    <x v="82"/>
    <x v="10"/>
    <x v="2"/>
    <x v="1"/>
    <x v="4"/>
    <x v="34"/>
    <x v="246"/>
    <x v="156"/>
    <x v="209"/>
    <x v="0"/>
    <x v="13"/>
    <x v="2"/>
    <x v="598"/>
    <x v="132"/>
    <x v="60"/>
    <x v="15"/>
    <x v="6"/>
    <x v="5"/>
    <x v="1533"/>
    <x v="1"/>
  </r>
  <r>
    <x v="1"/>
    <x v="9"/>
    <x v="0"/>
    <x v="0"/>
    <x v="24"/>
    <x v="1161"/>
    <x v="1088"/>
    <x v="194"/>
    <x v="10"/>
    <x v="2"/>
    <x v="1"/>
    <x v="8"/>
    <x v="27"/>
    <x v="350"/>
    <x v="23"/>
    <x v="209"/>
    <x v="0"/>
    <x v="16"/>
    <x v="2"/>
    <x v="860"/>
    <x v="764"/>
    <x v="38"/>
    <x v="71"/>
    <x v="1"/>
    <x v="5"/>
    <x v="782"/>
    <x v="1"/>
  </r>
  <r>
    <x v="1"/>
    <x v="5"/>
    <x v="1"/>
    <x v="0"/>
    <x v="260"/>
    <x v="1162"/>
    <x v="1089"/>
    <x v="160"/>
    <x v="10"/>
    <x v="2"/>
    <x v="1"/>
    <x v="4"/>
    <x v="34"/>
    <x v="243"/>
    <x v="210"/>
    <x v="156"/>
    <x v="0"/>
    <x v="13"/>
    <x v="2"/>
    <x v="648"/>
    <x v="493"/>
    <x v="60"/>
    <x v="15"/>
    <x v="6"/>
    <x v="5"/>
    <x v="1534"/>
    <x v="1"/>
  </r>
  <r>
    <x v="1"/>
    <x v="5"/>
    <x v="1"/>
    <x v="0"/>
    <x v="260"/>
    <x v="1163"/>
    <x v="1090"/>
    <x v="205"/>
    <x v="10"/>
    <x v="2"/>
    <x v="1"/>
    <x v="4"/>
    <x v="34"/>
    <x v="229"/>
    <x v="156"/>
    <x v="209"/>
    <x v="0"/>
    <x v="13"/>
    <x v="2"/>
    <x v="286"/>
    <x v="178"/>
    <x v="88"/>
    <x v="9"/>
    <x v="6"/>
    <x v="5"/>
    <x v="1535"/>
    <x v="1"/>
  </r>
  <r>
    <x v="1"/>
    <x v="5"/>
    <x v="1"/>
    <x v="0"/>
    <x v="260"/>
    <x v="1165"/>
    <x v="1091"/>
    <x v="112"/>
    <x v="10"/>
    <x v="2"/>
    <x v="1"/>
    <x v="4"/>
    <x v="34"/>
    <x v="243"/>
    <x v="156"/>
    <x v="209"/>
    <x v="0"/>
    <x v="13"/>
    <x v="2"/>
    <x v="645"/>
    <x v="792"/>
    <x v="60"/>
    <x v="15"/>
    <x v="6"/>
    <x v="5"/>
    <x v="1537"/>
    <x v="1"/>
  </r>
  <r>
    <x v="1"/>
    <x v="5"/>
    <x v="1"/>
    <x v="0"/>
    <x v="260"/>
    <x v="1164"/>
    <x v="1091"/>
    <x v="60"/>
    <x v="10"/>
    <x v="2"/>
    <x v="1"/>
    <x v="4"/>
    <x v="34"/>
    <x v="204"/>
    <x v="210"/>
    <x v="156"/>
    <x v="0"/>
    <x v="13"/>
    <x v="2"/>
    <x v="442"/>
    <x v="896"/>
    <x v="82"/>
    <x v="17"/>
    <x v="6"/>
    <x v="5"/>
    <x v="1536"/>
    <x v="1"/>
  </r>
  <r>
    <x v="1"/>
    <x v="5"/>
    <x v="1"/>
    <x v="0"/>
    <x v="340"/>
    <x v="1166"/>
    <x v="1092"/>
    <x v="60"/>
    <x v="10"/>
    <x v="2"/>
    <x v="1"/>
    <x v="4"/>
    <x v="34"/>
    <x v="251"/>
    <x v="210"/>
    <x v="200"/>
    <x v="0"/>
    <x v="13"/>
    <x v="2"/>
    <x v="426"/>
    <x v="896"/>
    <x v="33"/>
    <x v="20"/>
    <x v="6"/>
    <x v="5"/>
    <x v="1538"/>
    <x v="1"/>
  </r>
  <r>
    <x v="1"/>
    <x v="9"/>
    <x v="1"/>
    <x v="8"/>
    <x v="137"/>
    <x v="1167"/>
    <x v="1093"/>
    <x v="104"/>
    <x v="10"/>
    <x v="2"/>
    <x v="1"/>
    <x v="8"/>
    <x v="28"/>
    <x v="439"/>
    <x v="23"/>
    <x v="209"/>
    <x v="0"/>
    <x v="16"/>
    <x v="2"/>
    <x v="971"/>
    <x v="389"/>
    <x v="38"/>
    <x v="55"/>
    <x v="1"/>
    <x v="6"/>
    <x v="783"/>
    <x v="12"/>
  </r>
  <r>
    <x v="1"/>
    <x v="5"/>
    <x v="1"/>
    <x v="0"/>
    <x v="260"/>
    <x v="1168"/>
    <x v="1093"/>
    <x v="69"/>
    <x v="10"/>
    <x v="2"/>
    <x v="1"/>
    <x v="4"/>
    <x v="34"/>
    <x v="243"/>
    <x v="210"/>
    <x v="156"/>
    <x v="0"/>
    <x v="13"/>
    <x v="2"/>
    <x v="648"/>
    <x v="366"/>
    <x v="60"/>
    <x v="15"/>
    <x v="6"/>
    <x v="5"/>
    <x v="1539"/>
    <x v="1"/>
  </r>
  <r>
    <x v="1"/>
    <x v="5"/>
    <x v="0"/>
    <x v="16"/>
    <x v="409"/>
    <x v="1169"/>
    <x v="1094"/>
    <x v="104"/>
    <x v="10"/>
    <x v="2"/>
    <x v="1"/>
    <x v="4"/>
    <x v="30"/>
    <x v="122"/>
    <x v="210"/>
    <x v="156"/>
    <x v="0"/>
    <x v="13"/>
    <x v="2"/>
    <x v="39"/>
    <x v="380"/>
    <x v="2"/>
    <x v="44"/>
    <x v="8"/>
    <x v="5"/>
    <x v="4089"/>
    <x v="22"/>
  </r>
  <r>
    <x v="1"/>
    <x v="5"/>
    <x v="1"/>
    <x v="0"/>
    <x v="244"/>
    <x v="1170"/>
    <x v="1095"/>
    <x v="171"/>
    <x v="10"/>
    <x v="2"/>
    <x v="1"/>
    <x v="4"/>
    <x v="34"/>
    <x v="265"/>
    <x v="210"/>
    <x v="149"/>
    <x v="0"/>
    <x v="13"/>
    <x v="2"/>
    <x v="452"/>
    <x v="2"/>
    <x v="90"/>
    <x v="19"/>
    <x v="6"/>
    <x v="5"/>
    <x v="1540"/>
    <x v="1"/>
  </r>
  <r>
    <x v="1"/>
    <x v="5"/>
    <x v="1"/>
    <x v="0"/>
    <x v="61"/>
    <x v="1171"/>
    <x v="1096"/>
    <x v="211"/>
    <x v="10"/>
    <x v="2"/>
    <x v="1"/>
    <x v="4"/>
    <x v="34"/>
    <x v="265"/>
    <x v="41"/>
    <x v="209"/>
    <x v="0"/>
    <x v="13"/>
    <x v="2"/>
    <x v="450"/>
    <x v="858"/>
    <x v="90"/>
    <x v="19"/>
    <x v="6"/>
    <x v="5"/>
    <x v="1541"/>
    <x v="1"/>
  </r>
  <r>
    <x v="1"/>
    <x v="9"/>
    <x v="1"/>
    <x v="0"/>
    <x v="24"/>
    <x v="1172"/>
    <x v="1097"/>
    <x v="187"/>
    <x v="10"/>
    <x v="2"/>
    <x v="1"/>
    <x v="8"/>
    <x v="28"/>
    <x v="409"/>
    <x v="210"/>
    <x v="21"/>
    <x v="0"/>
    <x v="16"/>
    <x v="2"/>
    <x v="936"/>
    <x v="781"/>
    <x v="68"/>
    <x v="70"/>
    <x v="1"/>
    <x v="6"/>
    <x v="784"/>
    <x v="17"/>
  </r>
  <r>
    <x v="1"/>
    <x v="5"/>
    <x v="0"/>
    <x v="8"/>
    <x v="394"/>
    <x v="1173"/>
    <x v="1098"/>
    <x v="60"/>
    <x v="10"/>
    <x v="2"/>
    <x v="1"/>
    <x v="4"/>
    <x v="30"/>
    <x v="123"/>
    <x v="210"/>
    <x v="194"/>
    <x v="0"/>
    <x v="13"/>
    <x v="2"/>
    <x v="39"/>
    <x v="778"/>
    <x v="2"/>
    <x v="44"/>
    <x v="8"/>
    <x v="5"/>
    <x v="4090"/>
    <x v="17"/>
  </r>
  <r>
    <x v="1"/>
    <x v="9"/>
    <x v="1"/>
    <x v="1"/>
    <x v="24"/>
    <x v="1174"/>
    <x v="1099"/>
    <x v="94"/>
    <x v="10"/>
    <x v="2"/>
    <x v="1"/>
    <x v="8"/>
    <x v="49"/>
    <x v="353"/>
    <x v="210"/>
    <x v="18"/>
    <x v="0"/>
    <x v="16"/>
    <x v="2"/>
    <x v="1093"/>
    <x v="311"/>
    <x v="13"/>
    <x v="66"/>
    <x v="1"/>
    <x v="6"/>
    <x v="785"/>
    <x v="4"/>
  </r>
  <r>
    <x v="1"/>
    <x v="5"/>
    <x v="1"/>
    <x v="0"/>
    <x v="327"/>
    <x v="1175"/>
    <x v="1100"/>
    <x v="180"/>
    <x v="10"/>
    <x v="2"/>
    <x v="1"/>
    <x v="4"/>
    <x v="34"/>
    <x v="194"/>
    <x v="210"/>
    <x v="194"/>
    <x v="0"/>
    <x v="13"/>
    <x v="2"/>
    <x v="344"/>
    <x v="598"/>
    <x v="71"/>
    <x v="12"/>
    <x v="6"/>
    <x v="5"/>
    <x v="1542"/>
    <x v="1"/>
  </r>
  <r>
    <x v="1"/>
    <x v="5"/>
    <x v="1"/>
    <x v="0"/>
    <x v="260"/>
    <x v="1176"/>
    <x v="1101"/>
    <x v="104"/>
    <x v="10"/>
    <x v="2"/>
    <x v="1"/>
    <x v="4"/>
    <x v="34"/>
    <x v="255"/>
    <x v="210"/>
    <x v="156"/>
    <x v="0"/>
    <x v="13"/>
    <x v="2"/>
    <x v="286"/>
    <x v="372"/>
    <x v="83"/>
    <x v="25"/>
    <x v="6"/>
    <x v="5"/>
    <x v="1543"/>
    <x v="1"/>
  </r>
  <r>
    <x v="1"/>
    <x v="9"/>
    <x v="1"/>
    <x v="1"/>
    <x v="24"/>
    <x v="1177"/>
    <x v="1102"/>
    <x v="49"/>
    <x v="10"/>
    <x v="2"/>
    <x v="1"/>
    <x v="8"/>
    <x v="50"/>
    <x v="418"/>
    <x v="210"/>
    <x v="18"/>
    <x v="0"/>
    <x v="16"/>
    <x v="2"/>
    <x v="1047"/>
    <x v="782"/>
    <x v="28"/>
    <x v="74"/>
    <x v="1"/>
    <x v="6"/>
    <x v="786"/>
    <x v="4"/>
  </r>
  <r>
    <x v="1"/>
    <x v="9"/>
    <x v="1"/>
    <x v="0"/>
    <x v="24"/>
    <x v="1178"/>
    <x v="1103"/>
    <x v="187"/>
    <x v="10"/>
    <x v="2"/>
    <x v="1"/>
    <x v="8"/>
    <x v="28"/>
    <x v="409"/>
    <x v="210"/>
    <x v="21"/>
    <x v="0"/>
    <x v="16"/>
    <x v="2"/>
    <x v="940"/>
    <x v="781"/>
    <x v="68"/>
    <x v="70"/>
    <x v="1"/>
    <x v="6"/>
    <x v="787"/>
    <x v="17"/>
  </r>
  <r>
    <x v="1"/>
    <x v="5"/>
    <x v="1"/>
    <x v="8"/>
    <x v="379"/>
    <x v="1179"/>
    <x v="1104"/>
    <x v="46"/>
    <x v="10"/>
    <x v="2"/>
    <x v="1"/>
    <x v="4"/>
    <x v="34"/>
    <x v="212"/>
    <x v="156"/>
    <x v="209"/>
    <x v="0"/>
    <x v="13"/>
    <x v="2"/>
    <x v="689"/>
    <x v="613"/>
    <x v="58"/>
    <x v="15"/>
    <x v="6"/>
    <x v="5"/>
    <x v="4091"/>
    <x v="17"/>
  </r>
  <r>
    <x v="1"/>
    <x v="5"/>
    <x v="1"/>
    <x v="0"/>
    <x v="293"/>
    <x v="1180"/>
    <x v="1105"/>
    <x v="60"/>
    <x v="10"/>
    <x v="2"/>
    <x v="1"/>
    <x v="4"/>
    <x v="34"/>
    <x v="227"/>
    <x v="210"/>
    <x v="173"/>
    <x v="0"/>
    <x v="13"/>
    <x v="2"/>
    <x v="350"/>
    <x v="980"/>
    <x v="71"/>
    <x v="12"/>
    <x v="6"/>
    <x v="5"/>
    <x v="1544"/>
    <x v="1"/>
  </r>
  <r>
    <x v="1"/>
    <x v="5"/>
    <x v="1"/>
    <x v="0"/>
    <x v="327"/>
    <x v="1181"/>
    <x v="1106"/>
    <x v="180"/>
    <x v="10"/>
    <x v="2"/>
    <x v="1"/>
    <x v="4"/>
    <x v="34"/>
    <x v="231"/>
    <x v="210"/>
    <x v="194"/>
    <x v="0"/>
    <x v="13"/>
    <x v="2"/>
    <x v="350"/>
    <x v="598"/>
    <x v="71"/>
    <x v="12"/>
    <x v="6"/>
    <x v="5"/>
    <x v="1545"/>
    <x v="1"/>
  </r>
  <r>
    <x v="1"/>
    <x v="5"/>
    <x v="1"/>
    <x v="0"/>
    <x v="260"/>
    <x v="1182"/>
    <x v="1107"/>
    <x v="112"/>
    <x v="10"/>
    <x v="2"/>
    <x v="1"/>
    <x v="4"/>
    <x v="34"/>
    <x v="243"/>
    <x v="156"/>
    <x v="209"/>
    <x v="0"/>
    <x v="13"/>
    <x v="2"/>
    <x v="645"/>
    <x v="792"/>
    <x v="60"/>
    <x v="15"/>
    <x v="6"/>
    <x v="5"/>
    <x v="1546"/>
    <x v="1"/>
  </r>
  <r>
    <x v="1"/>
    <x v="5"/>
    <x v="1"/>
    <x v="0"/>
    <x v="327"/>
    <x v="1183"/>
    <x v="1108"/>
    <x v="26"/>
    <x v="10"/>
    <x v="2"/>
    <x v="1"/>
    <x v="4"/>
    <x v="34"/>
    <x v="229"/>
    <x v="210"/>
    <x v="194"/>
    <x v="0"/>
    <x v="13"/>
    <x v="2"/>
    <x v="287"/>
    <x v="193"/>
    <x v="88"/>
    <x v="9"/>
    <x v="6"/>
    <x v="5"/>
    <x v="1547"/>
    <x v="1"/>
  </r>
  <r>
    <x v="1"/>
    <x v="5"/>
    <x v="0"/>
    <x v="22"/>
    <x v="426"/>
    <x v="1184"/>
    <x v="1109"/>
    <x v="27"/>
    <x v="10"/>
    <x v="2"/>
    <x v="1"/>
    <x v="4"/>
    <x v="33"/>
    <x v="316"/>
    <x v="156"/>
    <x v="209"/>
    <x v="0"/>
    <x v="13"/>
    <x v="2"/>
    <x v="428"/>
    <x v="149"/>
    <x v="30"/>
    <x v="59"/>
    <x v="8"/>
    <x v="5"/>
    <x v="4092"/>
    <x v="54"/>
  </r>
  <r>
    <x v="1"/>
    <x v="5"/>
    <x v="1"/>
    <x v="0"/>
    <x v="340"/>
    <x v="1185"/>
    <x v="1110"/>
    <x v="60"/>
    <x v="10"/>
    <x v="2"/>
    <x v="1"/>
    <x v="4"/>
    <x v="34"/>
    <x v="251"/>
    <x v="210"/>
    <x v="200"/>
    <x v="0"/>
    <x v="13"/>
    <x v="2"/>
    <x v="428"/>
    <x v="896"/>
    <x v="33"/>
    <x v="20"/>
    <x v="6"/>
    <x v="5"/>
    <x v="1548"/>
    <x v="1"/>
  </r>
  <r>
    <x v="1"/>
    <x v="5"/>
    <x v="0"/>
    <x v="8"/>
    <x v="394"/>
    <x v="1186"/>
    <x v="1111"/>
    <x v="52"/>
    <x v="10"/>
    <x v="2"/>
    <x v="1"/>
    <x v="4"/>
    <x v="33"/>
    <x v="157"/>
    <x v="210"/>
    <x v="194"/>
    <x v="0"/>
    <x v="13"/>
    <x v="2"/>
    <x v="63"/>
    <x v="91"/>
    <x v="2"/>
    <x v="44"/>
    <x v="8"/>
    <x v="5"/>
    <x v="4093"/>
    <x v="17"/>
  </r>
  <r>
    <x v="1"/>
    <x v="5"/>
    <x v="0"/>
    <x v="8"/>
    <x v="394"/>
    <x v="1187"/>
    <x v="1112"/>
    <x v="52"/>
    <x v="10"/>
    <x v="2"/>
    <x v="1"/>
    <x v="4"/>
    <x v="30"/>
    <x v="111"/>
    <x v="210"/>
    <x v="194"/>
    <x v="0"/>
    <x v="13"/>
    <x v="2"/>
    <x v="38"/>
    <x v="91"/>
    <x v="2"/>
    <x v="44"/>
    <x v="8"/>
    <x v="5"/>
    <x v="4094"/>
    <x v="17"/>
  </r>
  <r>
    <x v="1"/>
    <x v="5"/>
    <x v="1"/>
    <x v="0"/>
    <x v="260"/>
    <x v="1188"/>
    <x v="1112"/>
    <x v="112"/>
    <x v="10"/>
    <x v="2"/>
    <x v="1"/>
    <x v="4"/>
    <x v="34"/>
    <x v="243"/>
    <x v="156"/>
    <x v="209"/>
    <x v="0"/>
    <x v="13"/>
    <x v="2"/>
    <x v="643"/>
    <x v="792"/>
    <x v="60"/>
    <x v="15"/>
    <x v="6"/>
    <x v="5"/>
    <x v="1549"/>
    <x v="1"/>
  </r>
  <r>
    <x v="1"/>
    <x v="9"/>
    <x v="1"/>
    <x v="8"/>
    <x v="137"/>
    <x v="1189"/>
    <x v="1113"/>
    <x v="61"/>
    <x v="10"/>
    <x v="2"/>
    <x v="1"/>
    <x v="8"/>
    <x v="28"/>
    <x v="378"/>
    <x v="210"/>
    <x v="21"/>
    <x v="0"/>
    <x v="16"/>
    <x v="2"/>
    <x v="988"/>
    <x v="362"/>
    <x v="10"/>
    <x v="67"/>
    <x v="1"/>
    <x v="6"/>
    <x v="788"/>
    <x v="16"/>
  </r>
  <r>
    <x v="1"/>
    <x v="5"/>
    <x v="1"/>
    <x v="0"/>
    <x v="260"/>
    <x v="1190"/>
    <x v="1114"/>
    <x v="181"/>
    <x v="10"/>
    <x v="2"/>
    <x v="1"/>
    <x v="4"/>
    <x v="34"/>
    <x v="243"/>
    <x v="210"/>
    <x v="156"/>
    <x v="0"/>
    <x v="13"/>
    <x v="2"/>
    <x v="645"/>
    <x v="731"/>
    <x v="60"/>
    <x v="15"/>
    <x v="6"/>
    <x v="5"/>
    <x v="1550"/>
    <x v="1"/>
  </r>
  <r>
    <x v="1"/>
    <x v="5"/>
    <x v="1"/>
    <x v="0"/>
    <x v="340"/>
    <x v="1191"/>
    <x v="1114"/>
    <x v="79"/>
    <x v="10"/>
    <x v="2"/>
    <x v="1"/>
    <x v="4"/>
    <x v="34"/>
    <x v="251"/>
    <x v="199"/>
    <x v="209"/>
    <x v="0"/>
    <x v="13"/>
    <x v="2"/>
    <x v="426"/>
    <x v="356"/>
    <x v="33"/>
    <x v="20"/>
    <x v="6"/>
    <x v="5"/>
    <x v="1551"/>
    <x v="1"/>
  </r>
  <r>
    <x v="1"/>
    <x v="5"/>
    <x v="1"/>
    <x v="0"/>
    <x v="260"/>
    <x v="1192"/>
    <x v="1115"/>
    <x v="82"/>
    <x v="10"/>
    <x v="2"/>
    <x v="1"/>
    <x v="4"/>
    <x v="34"/>
    <x v="243"/>
    <x v="210"/>
    <x v="156"/>
    <x v="0"/>
    <x v="13"/>
    <x v="2"/>
    <x v="648"/>
    <x v="247"/>
    <x v="60"/>
    <x v="15"/>
    <x v="6"/>
    <x v="5"/>
    <x v="1552"/>
    <x v="1"/>
  </r>
  <r>
    <x v="1"/>
    <x v="5"/>
    <x v="1"/>
    <x v="0"/>
    <x v="340"/>
    <x v="1193"/>
    <x v="1116"/>
    <x v="112"/>
    <x v="10"/>
    <x v="2"/>
    <x v="1"/>
    <x v="4"/>
    <x v="34"/>
    <x v="251"/>
    <x v="210"/>
    <x v="200"/>
    <x v="0"/>
    <x v="13"/>
    <x v="2"/>
    <x v="428"/>
    <x v="504"/>
    <x v="33"/>
    <x v="20"/>
    <x v="6"/>
    <x v="5"/>
    <x v="1553"/>
    <x v="1"/>
  </r>
  <r>
    <x v="1"/>
    <x v="5"/>
    <x v="1"/>
    <x v="0"/>
    <x v="260"/>
    <x v="1194"/>
    <x v="1117"/>
    <x v="181"/>
    <x v="10"/>
    <x v="2"/>
    <x v="1"/>
    <x v="4"/>
    <x v="34"/>
    <x v="243"/>
    <x v="210"/>
    <x v="156"/>
    <x v="0"/>
    <x v="13"/>
    <x v="2"/>
    <x v="651"/>
    <x v="731"/>
    <x v="60"/>
    <x v="15"/>
    <x v="6"/>
    <x v="5"/>
    <x v="1554"/>
    <x v="1"/>
  </r>
  <r>
    <x v="1"/>
    <x v="5"/>
    <x v="1"/>
    <x v="0"/>
    <x v="260"/>
    <x v="1196"/>
    <x v="1118"/>
    <x v="244"/>
    <x v="10"/>
    <x v="2"/>
    <x v="1"/>
    <x v="4"/>
    <x v="34"/>
    <x v="225"/>
    <x v="156"/>
    <x v="209"/>
    <x v="0"/>
    <x v="13"/>
    <x v="2"/>
    <x v="420"/>
    <x v="594"/>
    <x v="43"/>
    <x v="13"/>
    <x v="6"/>
    <x v="5"/>
    <x v="1555"/>
    <x v="1"/>
  </r>
  <r>
    <x v="0"/>
    <x v="1"/>
    <x v="0"/>
    <x v="0"/>
    <x v="344"/>
    <x v="1195"/>
    <x v="1118"/>
    <x v="131"/>
    <x v="10"/>
    <x v="2"/>
    <x v="1"/>
    <x v="0"/>
    <x v="22"/>
    <x v="51"/>
    <x v="210"/>
    <x v="201"/>
    <x v="0"/>
    <x v="6"/>
    <x v="2"/>
    <x v="832"/>
    <x v="826"/>
    <x v="59"/>
    <x v="77"/>
    <x v="0"/>
    <x v="1"/>
    <x v="98"/>
    <x v="22"/>
  </r>
  <r>
    <x v="1"/>
    <x v="5"/>
    <x v="1"/>
    <x v="0"/>
    <x v="194"/>
    <x v="1197"/>
    <x v="1119"/>
    <x v="113"/>
    <x v="10"/>
    <x v="2"/>
    <x v="1"/>
    <x v="4"/>
    <x v="34"/>
    <x v="195"/>
    <x v="120"/>
    <x v="209"/>
    <x v="0"/>
    <x v="13"/>
    <x v="2"/>
    <x v="168"/>
    <x v="1003"/>
    <x v="39"/>
    <x v="10"/>
    <x v="6"/>
    <x v="5"/>
    <x v="1556"/>
    <x v="1"/>
  </r>
  <r>
    <x v="1"/>
    <x v="5"/>
    <x v="1"/>
    <x v="0"/>
    <x v="260"/>
    <x v="1198"/>
    <x v="1120"/>
    <x v="205"/>
    <x v="10"/>
    <x v="2"/>
    <x v="1"/>
    <x v="4"/>
    <x v="34"/>
    <x v="229"/>
    <x v="210"/>
    <x v="156"/>
    <x v="0"/>
    <x v="13"/>
    <x v="2"/>
    <x v="288"/>
    <x v="178"/>
    <x v="88"/>
    <x v="9"/>
    <x v="6"/>
    <x v="5"/>
    <x v="1557"/>
    <x v="1"/>
  </r>
  <r>
    <x v="1"/>
    <x v="5"/>
    <x v="0"/>
    <x v="8"/>
    <x v="394"/>
    <x v="1199"/>
    <x v="1121"/>
    <x v="239"/>
    <x v="10"/>
    <x v="2"/>
    <x v="1"/>
    <x v="4"/>
    <x v="30"/>
    <x v="76"/>
    <x v="195"/>
    <x v="209"/>
    <x v="0"/>
    <x v="13"/>
    <x v="2"/>
    <x v="59"/>
    <x v="990"/>
    <x v="20"/>
    <x v="41"/>
    <x v="8"/>
    <x v="5"/>
    <x v="4095"/>
    <x v="17"/>
  </r>
  <r>
    <x v="0"/>
    <x v="4"/>
    <x v="0"/>
    <x v="0"/>
    <x v="4"/>
    <x v="1200"/>
    <x v="1122"/>
    <x v="0"/>
    <x v="10"/>
    <x v="2"/>
    <x v="1"/>
    <x v="3"/>
    <x v="12"/>
    <x v="41"/>
    <x v="4"/>
    <x v="209"/>
    <x v="0"/>
    <x v="9"/>
    <x v="2"/>
    <x v="1220"/>
    <x v="59"/>
    <x v="7"/>
    <x v="28"/>
    <x v="2"/>
    <x v="4"/>
    <x v="3700"/>
    <x v="82"/>
  </r>
  <r>
    <x v="1"/>
    <x v="5"/>
    <x v="1"/>
    <x v="0"/>
    <x v="260"/>
    <x v="1201"/>
    <x v="1123"/>
    <x v="112"/>
    <x v="10"/>
    <x v="2"/>
    <x v="1"/>
    <x v="4"/>
    <x v="34"/>
    <x v="243"/>
    <x v="156"/>
    <x v="209"/>
    <x v="0"/>
    <x v="13"/>
    <x v="2"/>
    <x v="648"/>
    <x v="792"/>
    <x v="60"/>
    <x v="15"/>
    <x v="6"/>
    <x v="5"/>
    <x v="1558"/>
    <x v="1"/>
  </r>
  <r>
    <x v="1"/>
    <x v="9"/>
    <x v="1"/>
    <x v="1"/>
    <x v="9"/>
    <x v="1202"/>
    <x v="1124"/>
    <x v="104"/>
    <x v="10"/>
    <x v="2"/>
    <x v="1"/>
    <x v="8"/>
    <x v="49"/>
    <x v="355"/>
    <x v="210"/>
    <x v="4"/>
    <x v="0"/>
    <x v="16"/>
    <x v="2"/>
    <x v="1096"/>
    <x v="388"/>
    <x v="72"/>
    <x v="66"/>
    <x v="1"/>
    <x v="6"/>
    <x v="789"/>
    <x v="4"/>
  </r>
  <r>
    <x v="1"/>
    <x v="5"/>
    <x v="1"/>
    <x v="0"/>
    <x v="327"/>
    <x v="1203"/>
    <x v="1125"/>
    <x v="79"/>
    <x v="10"/>
    <x v="2"/>
    <x v="1"/>
    <x v="4"/>
    <x v="34"/>
    <x v="188"/>
    <x v="210"/>
    <x v="194"/>
    <x v="0"/>
    <x v="13"/>
    <x v="2"/>
    <x v="280"/>
    <x v="671"/>
    <x v="88"/>
    <x v="9"/>
    <x v="6"/>
    <x v="5"/>
    <x v="1559"/>
    <x v="1"/>
  </r>
  <r>
    <x v="1"/>
    <x v="5"/>
    <x v="1"/>
    <x v="0"/>
    <x v="260"/>
    <x v="1205"/>
    <x v="1126"/>
    <x v="104"/>
    <x v="10"/>
    <x v="2"/>
    <x v="1"/>
    <x v="4"/>
    <x v="34"/>
    <x v="240"/>
    <x v="156"/>
    <x v="209"/>
    <x v="0"/>
    <x v="13"/>
    <x v="2"/>
    <x v="181"/>
    <x v="385"/>
    <x v="85"/>
    <x v="15"/>
    <x v="6"/>
    <x v="5"/>
    <x v="1561"/>
    <x v="1"/>
  </r>
  <r>
    <x v="1"/>
    <x v="5"/>
    <x v="1"/>
    <x v="0"/>
    <x v="327"/>
    <x v="1204"/>
    <x v="1126"/>
    <x v="79"/>
    <x v="10"/>
    <x v="2"/>
    <x v="1"/>
    <x v="4"/>
    <x v="34"/>
    <x v="188"/>
    <x v="210"/>
    <x v="194"/>
    <x v="0"/>
    <x v="13"/>
    <x v="2"/>
    <x v="281"/>
    <x v="671"/>
    <x v="88"/>
    <x v="9"/>
    <x v="6"/>
    <x v="5"/>
    <x v="1560"/>
    <x v="1"/>
  </r>
  <r>
    <x v="1"/>
    <x v="5"/>
    <x v="1"/>
    <x v="0"/>
    <x v="340"/>
    <x v="1206"/>
    <x v="1127"/>
    <x v="26"/>
    <x v="10"/>
    <x v="2"/>
    <x v="1"/>
    <x v="4"/>
    <x v="34"/>
    <x v="251"/>
    <x v="210"/>
    <x v="200"/>
    <x v="0"/>
    <x v="13"/>
    <x v="2"/>
    <x v="429"/>
    <x v="635"/>
    <x v="33"/>
    <x v="20"/>
    <x v="6"/>
    <x v="5"/>
    <x v="1562"/>
    <x v="1"/>
  </r>
  <r>
    <x v="1"/>
    <x v="9"/>
    <x v="1"/>
    <x v="1"/>
    <x v="24"/>
    <x v="1207"/>
    <x v="1128"/>
    <x v="173"/>
    <x v="10"/>
    <x v="2"/>
    <x v="1"/>
    <x v="8"/>
    <x v="49"/>
    <x v="353"/>
    <x v="20"/>
    <x v="209"/>
    <x v="0"/>
    <x v="16"/>
    <x v="2"/>
    <x v="1091"/>
    <x v="26"/>
    <x v="13"/>
    <x v="66"/>
    <x v="1"/>
    <x v="6"/>
    <x v="790"/>
    <x v="4"/>
  </r>
  <r>
    <x v="0"/>
    <x v="4"/>
    <x v="0"/>
    <x v="0"/>
    <x v="9"/>
    <x v="1208"/>
    <x v="1129"/>
    <x v="258"/>
    <x v="10"/>
    <x v="2"/>
    <x v="1"/>
    <x v="3"/>
    <x v="12"/>
    <x v="41"/>
    <x v="210"/>
    <x v="9"/>
    <x v="0"/>
    <x v="9"/>
    <x v="2"/>
    <x v="1223"/>
    <x v="51"/>
    <x v="7"/>
    <x v="28"/>
    <x v="2"/>
    <x v="4"/>
    <x v="3701"/>
    <x v="82"/>
  </r>
  <r>
    <x v="1"/>
    <x v="5"/>
    <x v="1"/>
    <x v="0"/>
    <x v="260"/>
    <x v="1209"/>
    <x v="1130"/>
    <x v="157"/>
    <x v="10"/>
    <x v="2"/>
    <x v="1"/>
    <x v="4"/>
    <x v="34"/>
    <x v="188"/>
    <x v="156"/>
    <x v="209"/>
    <x v="0"/>
    <x v="13"/>
    <x v="2"/>
    <x v="280"/>
    <x v="739"/>
    <x v="88"/>
    <x v="9"/>
    <x v="6"/>
    <x v="5"/>
    <x v="1563"/>
    <x v="1"/>
  </r>
  <r>
    <x v="1"/>
    <x v="5"/>
    <x v="1"/>
    <x v="0"/>
    <x v="97"/>
    <x v="1210"/>
    <x v="1131"/>
    <x v="79"/>
    <x v="10"/>
    <x v="2"/>
    <x v="1"/>
    <x v="4"/>
    <x v="34"/>
    <x v="255"/>
    <x v="210"/>
    <x v="68"/>
    <x v="0"/>
    <x v="13"/>
    <x v="2"/>
    <x v="288"/>
    <x v="356"/>
    <x v="83"/>
    <x v="25"/>
    <x v="6"/>
    <x v="5"/>
    <x v="1564"/>
    <x v="1"/>
  </r>
  <r>
    <x v="1"/>
    <x v="5"/>
    <x v="1"/>
    <x v="0"/>
    <x v="260"/>
    <x v="1211"/>
    <x v="1132"/>
    <x v="6"/>
    <x v="10"/>
    <x v="2"/>
    <x v="1"/>
    <x v="4"/>
    <x v="34"/>
    <x v="279"/>
    <x v="156"/>
    <x v="209"/>
    <x v="0"/>
    <x v="13"/>
    <x v="2"/>
    <x v="262"/>
    <x v="97"/>
    <x v="88"/>
    <x v="9"/>
    <x v="6"/>
    <x v="5"/>
    <x v="1565"/>
    <x v="1"/>
  </r>
  <r>
    <x v="1"/>
    <x v="9"/>
    <x v="1"/>
    <x v="8"/>
    <x v="137"/>
    <x v="1212"/>
    <x v="1133"/>
    <x v="187"/>
    <x v="10"/>
    <x v="2"/>
    <x v="1"/>
    <x v="8"/>
    <x v="28"/>
    <x v="415"/>
    <x v="210"/>
    <x v="21"/>
    <x v="0"/>
    <x v="16"/>
    <x v="2"/>
    <x v="991"/>
    <x v="252"/>
    <x v="68"/>
    <x v="53"/>
    <x v="1"/>
    <x v="6"/>
    <x v="792"/>
    <x v="16"/>
  </r>
  <r>
    <x v="1"/>
    <x v="9"/>
    <x v="0"/>
    <x v="0"/>
    <x v="24"/>
    <x v="1213"/>
    <x v="1133"/>
    <x v="81"/>
    <x v="10"/>
    <x v="2"/>
    <x v="1"/>
    <x v="8"/>
    <x v="27"/>
    <x v="341"/>
    <x v="210"/>
    <x v="21"/>
    <x v="0"/>
    <x v="16"/>
    <x v="2"/>
    <x v="939"/>
    <x v="1002"/>
    <x v="24"/>
    <x v="70"/>
    <x v="1"/>
    <x v="5"/>
    <x v="791"/>
    <x v="1"/>
  </r>
  <r>
    <x v="1"/>
    <x v="9"/>
    <x v="1"/>
    <x v="1"/>
    <x v="24"/>
    <x v="1214"/>
    <x v="1134"/>
    <x v="200"/>
    <x v="10"/>
    <x v="2"/>
    <x v="1"/>
    <x v="8"/>
    <x v="50"/>
    <x v="404"/>
    <x v="210"/>
    <x v="18"/>
    <x v="0"/>
    <x v="16"/>
    <x v="2"/>
    <x v="1083"/>
    <x v="353"/>
    <x v="80"/>
    <x v="74"/>
    <x v="1"/>
    <x v="6"/>
    <x v="793"/>
    <x v="4"/>
  </r>
  <r>
    <x v="1"/>
    <x v="5"/>
    <x v="1"/>
    <x v="8"/>
    <x v="379"/>
    <x v="1215"/>
    <x v="1135"/>
    <x v="49"/>
    <x v="10"/>
    <x v="2"/>
    <x v="1"/>
    <x v="4"/>
    <x v="34"/>
    <x v="244"/>
    <x v="156"/>
    <x v="209"/>
    <x v="0"/>
    <x v="13"/>
    <x v="2"/>
    <x v="676"/>
    <x v="623"/>
    <x v="58"/>
    <x v="15"/>
    <x v="6"/>
    <x v="5"/>
    <x v="4096"/>
    <x v="17"/>
  </r>
  <r>
    <x v="1"/>
    <x v="5"/>
    <x v="1"/>
    <x v="0"/>
    <x v="327"/>
    <x v="1216"/>
    <x v="1135"/>
    <x v="26"/>
    <x v="10"/>
    <x v="2"/>
    <x v="1"/>
    <x v="4"/>
    <x v="34"/>
    <x v="231"/>
    <x v="195"/>
    <x v="209"/>
    <x v="0"/>
    <x v="13"/>
    <x v="2"/>
    <x v="349"/>
    <x v="183"/>
    <x v="71"/>
    <x v="12"/>
    <x v="6"/>
    <x v="5"/>
    <x v="1566"/>
    <x v="1"/>
  </r>
  <r>
    <x v="1"/>
    <x v="9"/>
    <x v="0"/>
    <x v="0"/>
    <x v="24"/>
    <x v="1217"/>
    <x v="1136"/>
    <x v="81"/>
    <x v="10"/>
    <x v="2"/>
    <x v="1"/>
    <x v="8"/>
    <x v="27"/>
    <x v="341"/>
    <x v="210"/>
    <x v="21"/>
    <x v="0"/>
    <x v="16"/>
    <x v="2"/>
    <x v="940"/>
    <x v="1002"/>
    <x v="24"/>
    <x v="70"/>
    <x v="1"/>
    <x v="5"/>
    <x v="794"/>
    <x v="1"/>
  </r>
  <r>
    <x v="1"/>
    <x v="5"/>
    <x v="1"/>
    <x v="8"/>
    <x v="379"/>
    <x v="1218"/>
    <x v="1137"/>
    <x v="49"/>
    <x v="10"/>
    <x v="2"/>
    <x v="1"/>
    <x v="4"/>
    <x v="34"/>
    <x v="212"/>
    <x v="210"/>
    <x v="156"/>
    <x v="0"/>
    <x v="13"/>
    <x v="2"/>
    <x v="696"/>
    <x v="623"/>
    <x v="58"/>
    <x v="15"/>
    <x v="6"/>
    <x v="5"/>
    <x v="4097"/>
    <x v="17"/>
  </r>
  <r>
    <x v="1"/>
    <x v="9"/>
    <x v="1"/>
    <x v="1"/>
    <x v="24"/>
    <x v="1219"/>
    <x v="1138"/>
    <x v="7"/>
    <x v="10"/>
    <x v="2"/>
    <x v="1"/>
    <x v="8"/>
    <x v="49"/>
    <x v="359"/>
    <x v="20"/>
    <x v="209"/>
    <x v="0"/>
    <x v="16"/>
    <x v="2"/>
    <x v="1080"/>
    <x v="904"/>
    <x v="13"/>
    <x v="66"/>
    <x v="1"/>
    <x v="6"/>
    <x v="795"/>
    <x v="4"/>
  </r>
  <r>
    <x v="1"/>
    <x v="9"/>
    <x v="1"/>
    <x v="8"/>
    <x v="88"/>
    <x v="1220"/>
    <x v="1139"/>
    <x v="257"/>
    <x v="10"/>
    <x v="2"/>
    <x v="1"/>
    <x v="8"/>
    <x v="50"/>
    <x v="426"/>
    <x v="20"/>
    <x v="209"/>
    <x v="0"/>
    <x v="16"/>
    <x v="2"/>
    <x v="1123"/>
    <x v="185"/>
    <x v="86"/>
    <x v="74"/>
    <x v="1"/>
    <x v="6"/>
    <x v="796"/>
    <x v="17"/>
  </r>
  <r>
    <x v="1"/>
    <x v="5"/>
    <x v="1"/>
    <x v="0"/>
    <x v="327"/>
    <x v="1221"/>
    <x v="1140"/>
    <x v="104"/>
    <x v="10"/>
    <x v="2"/>
    <x v="1"/>
    <x v="4"/>
    <x v="34"/>
    <x v="209"/>
    <x v="210"/>
    <x v="194"/>
    <x v="0"/>
    <x v="13"/>
    <x v="2"/>
    <x v="256"/>
    <x v="383"/>
    <x v="77"/>
    <x v="15"/>
    <x v="6"/>
    <x v="5"/>
    <x v="1567"/>
    <x v="1"/>
  </r>
  <r>
    <x v="1"/>
    <x v="9"/>
    <x v="1"/>
    <x v="1"/>
    <x v="24"/>
    <x v="1222"/>
    <x v="1141"/>
    <x v="32"/>
    <x v="10"/>
    <x v="2"/>
    <x v="1"/>
    <x v="8"/>
    <x v="50"/>
    <x v="404"/>
    <x v="20"/>
    <x v="209"/>
    <x v="0"/>
    <x v="16"/>
    <x v="2"/>
    <x v="1082"/>
    <x v="449"/>
    <x v="80"/>
    <x v="74"/>
    <x v="1"/>
    <x v="6"/>
    <x v="797"/>
    <x v="4"/>
  </r>
  <r>
    <x v="1"/>
    <x v="5"/>
    <x v="1"/>
    <x v="0"/>
    <x v="327"/>
    <x v="1223"/>
    <x v="1142"/>
    <x v="6"/>
    <x v="10"/>
    <x v="2"/>
    <x v="1"/>
    <x v="4"/>
    <x v="34"/>
    <x v="209"/>
    <x v="195"/>
    <x v="209"/>
    <x v="0"/>
    <x v="13"/>
    <x v="2"/>
    <x v="248"/>
    <x v="112"/>
    <x v="77"/>
    <x v="15"/>
    <x v="6"/>
    <x v="5"/>
    <x v="1568"/>
    <x v="1"/>
  </r>
  <r>
    <x v="1"/>
    <x v="5"/>
    <x v="1"/>
    <x v="0"/>
    <x v="260"/>
    <x v="1224"/>
    <x v="1143"/>
    <x v="157"/>
    <x v="10"/>
    <x v="2"/>
    <x v="1"/>
    <x v="4"/>
    <x v="34"/>
    <x v="188"/>
    <x v="156"/>
    <x v="209"/>
    <x v="0"/>
    <x v="13"/>
    <x v="2"/>
    <x v="279"/>
    <x v="595"/>
    <x v="88"/>
    <x v="9"/>
    <x v="6"/>
    <x v="5"/>
    <x v="1569"/>
    <x v="1"/>
  </r>
  <r>
    <x v="1"/>
    <x v="5"/>
    <x v="1"/>
    <x v="0"/>
    <x v="327"/>
    <x v="1225"/>
    <x v="1144"/>
    <x v="104"/>
    <x v="10"/>
    <x v="2"/>
    <x v="1"/>
    <x v="4"/>
    <x v="34"/>
    <x v="209"/>
    <x v="210"/>
    <x v="194"/>
    <x v="0"/>
    <x v="13"/>
    <x v="2"/>
    <x v="256"/>
    <x v="383"/>
    <x v="77"/>
    <x v="15"/>
    <x v="6"/>
    <x v="5"/>
    <x v="1570"/>
    <x v="1"/>
  </r>
  <r>
    <x v="1"/>
    <x v="5"/>
    <x v="1"/>
    <x v="0"/>
    <x v="327"/>
    <x v="1226"/>
    <x v="1145"/>
    <x v="113"/>
    <x v="10"/>
    <x v="2"/>
    <x v="1"/>
    <x v="4"/>
    <x v="34"/>
    <x v="207"/>
    <x v="195"/>
    <x v="209"/>
    <x v="0"/>
    <x v="13"/>
    <x v="2"/>
    <x v="222"/>
    <x v="644"/>
    <x v="77"/>
    <x v="15"/>
    <x v="6"/>
    <x v="5"/>
    <x v="1571"/>
    <x v="1"/>
  </r>
  <r>
    <x v="1"/>
    <x v="5"/>
    <x v="1"/>
    <x v="0"/>
    <x v="260"/>
    <x v="1227"/>
    <x v="1146"/>
    <x v="77"/>
    <x v="10"/>
    <x v="2"/>
    <x v="1"/>
    <x v="4"/>
    <x v="34"/>
    <x v="209"/>
    <x v="156"/>
    <x v="209"/>
    <x v="0"/>
    <x v="13"/>
    <x v="2"/>
    <x v="248"/>
    <x v="330"/>
    <x v="77"/>
    <x v="15"/>
    <x v="6"/>
    <x v="5"/>
    <x v="1572"/>
    <x v="1"/>
  </r>
  <r>
    <x v="1"/>
    <x v="5"/>
    <x v="1"/>
    <x v="0"/>
    <x v="260"/>
    <x v="1229"/>
    <x v="1147"/>
    <x v="60"/>
    <x v="10"/>
    <x v="2"/>
    <x v="1"/>
    <x v="4"/>
    <x v="34"/>
    <x v="209"/>
    <x v="156"/>
    <x v="209"/>
    <x v="0"/>
    <x v="13"/>
    <x v="2"/>
    <x v="248"/>
    <x v="188"/>
    <x v="77"/>
    <x v="15"/>
    <x v="6"/>
    <x v="5"/>
    <x v="1574"/>
    <x v="1"/>
  </r>
  <r>
    <x v="1"/>
    <x v="5"/>
    <x v="1"/>
    <x v="0"/>
    <x v="301"/>
    <x v="1228"/>
    <x v="1147"/>
    <x v="160"/>
    <x v="10"/>
    <x v="2"/>
    <x v="1"/>
    <x v="4"/>
    <x v="34"/>
    <x v="251"/>
    <x v="179"/>
    <x v="209"/>
    <x v="0"/>
    <x v="13"/>
    <x v="2"/>
    <x v="428"/>
    <x v="824"/>
    <x v="33"/>
    <x v="20"/>
    <x v="6"/>
    <x v="5"/>
    <x v="1573"/>
    <x v="1"/>
  </r>
  <r>
    <x v="1"/>
    <x v="5"/>
    <x v="1"/>
    <x v="0"/>
    <x v="327"/>
    <x v="1230"/>
    <x v="1148"/>
    <x v="104"/>
    <x v="10"/>
    <x v="2"/>
    <x v="1"/>
    <x v="4"/>
    <x v="34"/>
    <x v="211"/>
    <x v="195"/>
    <x v="209"/>
    <x v="0"/>
    <x v="13"/>
    <x v="2"/>
    <x v="701"/>
    <x v="383"/>
    <x v="42"/>
    <x v="15"/>
    <x v="6"/>
    <x v="5"/>
    <x v="1575"/>
    <x v="1"/>
  </r>
  <r>
    <x v="1"/>
    <x v="5"/>
    <x v="1"/>
    <x v="0"/>
    <x v="327"/>
    <x v="1231"/>
    <x v="1149"/>
    <x v="97"/>
    <x v="10"/>
    <x v="2"/>
    <x v="1"/>
    <x v="4"/>
    <x v="34"/>
    <x v="271"/>
    <x v="210"/>
    <x v="194"/>
    <x v="0"/>
    <x v="13"/>
    <x v="2"/>
    <x v="300"/>
    <x v="942"/>
    <x v="84"/>
    <x v="24"/>
    <x v="6"/>
    <x v="5"/>
    <x v="1576"/>
    <x v="1"/>
  </r>
  <r>
    <x v="1"/>
    <x v="9"/>
    <x v="1"/>
    <x v="1"/>
    <x v="24"/>
    <x v="1233"/>
    <x v="1150"/>
    <x v="64"/>
    <x v="10"/>
    <x v="2"/>
    <x v="1"/>
    <x v="8"/>
    <x v="49"/>
    <x v="353"/>
    <x v="20"/>
    <x v="209"/>
    <x v="0"/>
    <x v="16"/>
    <x v="2"/>
    <x v="1090"/>
    <x v="577"/>
    <x v="13"/>
    <x v="66"/>
    <x v="1"/>
    <x v="6"/>
    <x v="798"/>
    <x v="4"/>
  </r>
  <r>
    <x v="1"/>
    <x v="5"/>
    <x v="1"/>
    <x v="0"/>
    <x v="260"/>
    <x v="1232"/>
    <x v="1150"/>
    <x v="104"/>
    <x v="10"/>
    <x v="2"/>
    <x v="1"/>
    <x v="4"/>
    <x v="34"/>
    <x v="269"/>
    <x v="156"/>
    <x v="209"/>
    <x v="0"/>
    <x v="13"/>
    <x v="2"/>
    <x v="274"/>
    <x v="373"/>
    <x v="84"/>
    <x v="25"/>
    <x v="6"/>
    <x v="5"/>
    <x v="1577"/>
    <x v="1"/>
  </r>
  <r>
    <x v="1"/>
    <x v="5"/>
    <x v="1"/>
    <x v="0"/>
    <x v="260"/>
    <x v="1234"/>
    <x v="1151"/>
    <x v="205"/>
    <x v="10"/>
    <x v="2"/>
    <x v="1"/>
    <x v="4"/>
    <x v="34"/>
    <x v="204"/>
    <x v="156"/>
    <x v="209"/>
    <x v="0"/>
    <x v="13"/>
    <x v="2"/>
    <x v="441"/>
    <x v="553"/>
    <x v="82"/>
    <x v="17"/>
    <x v="6"/>
    <x v="5"/>
    <x v="1578"/>
    <x v="1"/>
  </r>
  <r>
    <x v="1"/>
    <x v="5"/>
    <x v="1"/>
    <x v="0"/>
    <x v="303"/>
    <x v="1235"/>
    <x v="1152"/>
    <x v="160"/>
    <x v="10"/>
    <x v="2"/>
    <x v="1"/>
    <x v="4"/>
    <x v="34"/>
    <x v="198"/>
    <x v="210"/>
    <x v="177"/>
    <x v="0"/>
    <x v="13"/>
    <x v="2"/>
    <x v="298"/>
    <x v="824"/>
    <x v="84"/>
    <x v="24"/>
    <x v="6"/>
    <x v="5"/>
    <x v="1579"/>
    <x v="1"/>
  </r>
  <r>
    <x v="1"/>
    <x v="5"/>
    <x v="1"/>
    <x v="0"/>
    <x v="327"/>
    <x v="1236"/>
    <x v="1153"/>
    <x v="79"/>
    <x v="10"/>
    <x v="2"/>
    <x v="1"/>
    <x v="4"/>
    <x v="34"/>
    <x v="188"/>
    <x v="210"/>
    <x v="194"/>
    <x v="0"/>
    <x v="13"/>
    <x v="2"/>
    <x v="280"/>
    <x v="671"/>
    <x v="88"/>
    <x v="9"/>
    <x v="6"/>
    <x v="5"/>
    <x v="1580"/>
    <x v="1"/>
  </r>
  <r>
    <x v="1"/>
    <x v="9"/>
    <x v="1"/>
    <x v="0"/>
    <x v="24"/>
    <x v="1237"/>
    <x v="1154"/>
    <x v="187"/>
    <x v="10"/>
    <x v="2"/>
    <x v="1"/>
    <x v="8"/>
    <x v="28"/>
    <x v="411"/>
    <x v="210"/>
    <x v="21"/>
    <x v="0"/>
    <x v="16"/>
    <x v="2"/>
    <x v="923"/>
    <x v="781"/>
    <x v="68"/>
    <x v="70"/>
    <x v="1"/>
    <x v="6"/>
    <x v="799"/>
    <x v="1"/>
  </r>
  <r>
    <x v="1"/>
    <x v="5"/>
    <x v="1"/>
    <x v="0"/>
    <x v="260"/>
    <x v="1238"/>
    <x v="1154"/>
    <x v="205"/>
    <x v="10"/>
    <x v="2"/>
    <x v="1"/>
    <x v="4"/>
    <x v="34"/>
    <x v="204"/>
    <x v="156"/>
    <x v="209"/>
    <x v="0"/>
    <x v="13"/>
    <x v="2"/>
    <x v="440"/>
    <x v="553"/>
    <x v="82"/>
    <x v="17"/>
    <x v="6"/>
    <x v="5"/>
    <x v="1581"/>
    <x v="1"/>
  </r>
  <r>
    <x v="1"/>
    <x v="5"/>
    <x v="1"/>
    <x v="0"/>
    <x v="21"/>
    <x v="1239"/>
    <x v="1155"/>
    <x v="247"/>
    <x v="10"/>
    <x v="2"/>
    <x v="1"/>
    <x v="4"/>
    <x v="34"/>
    <x v="279"/>
    <x v="210"/>
    <x v="19"/>
    <x v="0"/>
    <x v="13"/>
    <x v="2"/>
    <x v="264"/>
    <x v="965"/>
    <x v="88"/>
    <x v="9"/>
    <x v="6"/>
    <x v="5"/>
    <x v="1582"/>
    <x v="1"/>
  </r>
  <r>
    <x v="1"/>
    <x v="5"/>
    <x v="1"/>
    <x v="0"/>
    <x v="344"/>
    <x v="1240"/>
    <x v="1155"/>
    <x v="97"/>
    <x v="10"/>
    <x v="2"/>
    <x v="1"/>
    <x v="4"/>
    <x v="34"/>
    <x v="220"/>
    <x v="202"/>
    <x v="209"/>
    <x v="0"/>
    <x v="13"/>
    <x v="2"/>
    <x v="308"/>
    <x v="409"/>
    <x v="4"/>
    <x v="23"/>
    <x v="6"/>
    <x v="5"/>
    <x v="1583"/>
    <x v="1"/>
  </r>
  <r>
    <x v="1"/>
    <x v="5"/>
    <x v="1"/>
    <x v="0"/>
    <x v="260"/>
    <x v="1241"/>
    <x v="1156"/>
    <x v="113"/>
    <x v="10"/>
    <x v="2"/>
    <x v="1"/>
    <x v="4"/>
    <x v="34"/>
    <x v="283"/>
    <x v="156"/>
    <x v="209"/>
    <x v="0"/>
    <x v="13"/>
    <x v="2"/>
    <x v="166"/>
    <x v="1003"/>
    <x v="39"/>
    <x v="10"/>
    <x v="6"/>
    <x v="5"/>
    <x v="1584"/>
    <x v="1"/>
  </r>
  <r>
    <x v="1"/>
    <x v="5"/>
    <x v="0"/>
    <x v="18"/>
    <x v="425"/>
    <x v="1242"/>
    <x v="1157"/>
    <x v="188"/>
    <x v="10"/>
    <x v="2"/>
    <x v="1"/>
    <x v="4"/>
    <x v="30"/>
    <x v="143"/>
    <x v="210"/>
    <x v="194"/>
    <x v="0"/>
    <x v="13"/>
    <x v="2"/>
    <x v="75"/>
    <x v="135"/>
    <x v="20"/>
    <x v="41"/>
    <x v="8"/>
    <x v="5"/>
    <x v="4098"/>
    <x v="8"/>
  </r>
  <r>
    <x v="1"/>
    <x v="5"/>
    <x v="1"/>
    <x v="0"/>
    <x v="260"/>
    <x v="1243"/>
    <x v="1158"/>
    <x v="60"/>
    <x v="10"/>
    <x v="2"/>
    <x v="1"/>
    <x v="4"/>
    <x v="34"/>
    <x v="204"/>
    <x v="210"/>
    <x v="156"/>
    <x v="0"/>
    <x v="13"/>
    <x v="2"/>
    <x v="441"/>
    <x v="896"/>
    <x v="82"/>
    <x v="17"/>
    <x v="6"/>
    <x v="5"/>
    <x v="1585"/>
    <x v="1"/>
  </r>
  <r>
    <x v="1"/>
    <x v="5"/>
    <x v="0"/>
    <x v="8"/>
    <x v="394"/>
    <x v="1244"/>
    <x v="1159"/>
    <x v="27"/>
    <x v="10"/>
    <x v="2"/>
    <x v="1"/>
    <x v="4"/>
    <x v="33"/>
    <x v="320"/>
    <x v="195"/>
    <x v="209"/>
    <x v="0"/>
    <x v="13"/>
    <x v="2"/>
    <x v="324"/>
    <x v="145"/>
    <x v="30"/>
    <x v="59"/>
    <x v="8"/>
    <x v="5"/>
    <x v="4099"/>
    <x v="17"/>
  </r>
  <r>
    <x v="1"/>
    <x v="5"/>
    <x v="1"/>
    <x v="0"/>
    <x v="260"/>
    <x v="1245"/>
    <x v="1160"/>
    <x v="257"/>
    <x v="10"/>
    <x v="2"/>
    <x v="1"/>
    <x v="4"/>
    <x v="34"/>
    <x v="243"/>
    <x v="156"/>
    <x v="209"/>
    <x v="0"/>
    <x v="13"/>
    <x v="2"/>
    <x v="645"/>
    <x v="413"/>
    <x v="60"/>
    <x v="15"/>
    <x v="6"/>
    <x v="5"/>
    <x v="1586"/>
    <x v="1"/>
  </r>
  <r>
    <x v="1"/>
    <x v="5"/>
    <x v="1"/>
    <x v="0"/>
    <x v="327"/>
    <x v="1246"/>
    <x v="1161"/>
    <x v="205"/>
    <x v="10"/>
    <x v="2"/>
    <x v="1"/>
    <x v="4"/>
    <x v="34"/>
    <x v="231"/>
    <x v="210"/>
    <x v="194"/>
    <x v="0"/>
    <x v="13"/>
    <x v="2"/>
    <x v="350"/>
    <x v="178"/>
    <x v="71"/>
    <x v="12"/>
    <x v="6"/>
    <x v="5"/>
    <x v="1587"/>
    <x v="1"/>
  </r>
  <r>
    <x v="1"/>
    <x v="9"/>
    <x v="1"/>
    <x v="1"/>
    <x v="24"/>
    <x v="1247"/>
    <x v="1162"/>
    <x v="12"/>
    <x v="10"/>
    <x v="2"/>
    <x v="1"/>
    <x v="8"/>
    <x v="49"/>
    <x v="359"/>
    <x v="20"/>
    <x v="209"/>
    <x v="0"/>
    <x v="16"/>
    <x v="2"/>
    <x v="1080"/>
    <x v="981"/>
    <x v="13"/>
    <x v="66"/>
    <x v="1"/>
    <x v="6"/>
    <x v="800"/>
    <x v="4"/>
  </r>
  <r>
    <x v="1"/>
    <x v="5"/>
    <x v="0"/>
    <x v="8"/>
    <x v="404"/>
    <x v="1249"/>
    <x v="1163"/>
    <x v="24"/>
    <x v="10"/>
    <x v="2"/>
    <x v="1"/>
    <x v="4"/>
    <x v="33"/>
    <x v="320"/>
    <x v="210"/>
    <x v="197"/>
    <x v="0"/>
    <x v="13"/>
    <x v="2"/>
    <x v="328"/>
    <x v="314"/>
    <x v="30"/>
    <x v="59"/>
    <x v="8"/>
    <x v="5"/>
    <x v="4100"/>
    <x v="17"/>
  </r>
  <r>
    <x v="1"/>
    <x v="9"/>
    <x v="1"/>
    <x v="1"/>
    <x v="11"/>
    <x v="1248"/>
    <x v="1163"/>
    <x v="98"/>
    <x v="10"/>
    <x v="2"/>
    <x v="1"/>
    <x v="8"/>
    <x v="49"/>
    <x v="363"/>
    <x v="5"/>
    <x v="209"/>
    <x v="0"/>
    <x v="16"/>
    <x v="2"/>
    <x v="1079"/>
    <x v="601"/>
    <x v="72"/>
    <x v="66"/>
    <x v="1"/>
    <x v="6"/>
    <x v="801"/>
    <x v="4"/>
  </r>
  <r>
    <x v="1"/>
    <x v="5"/>
    <x v="1"/>
    <x v="0"/>
    <x v="344"/>
    <x v="1250"/>
    <x v="1164"/>
    <x v="6"/>
    <x v="10"/>
    <x v="2"/>
    <x v="1"/>
    <x v="4"/>
    <x v="34"/>
    <x v="220"/>
    <x v="210"/>
    <x v="201"/>
    <x v="0"/>
    <x v="13"/>
    <x v="2"/>
    <x v="308"/>
    <x v="111"/>
    <x v="4"/>
    <x v="23"/>
    <x v="6"/>
    <x v="5"/>
    <x v="1588"/>
    <x v="1"/>
  </r>
  <r>
    <x v="1"/>
    <x v="5"/>
    <x v="1"/>
    <x v="0"/>
    <x v="340"/>
    <x v="1251"/>
    <x v="1165"/>
    <x v="75"/>
    <x v="10"/>
    <x v="2"/>
    <x v="1"/>
    <x v="4"/>
    <x v="34"/>
    <x v="251"/>
    <x v="199"/>
    <x v="209"/>
    <x v="0"/>
    <x v="13"/>
    <x v="2"/>
    <x v="428"/>
    <x v="166"/>
    <x v="33"/>
    <x v="20"/>
    <x v="6"/>
    <x v="5"/>
    <x v="1589"/>
    <x v="1"/>
  </r>
  <r>
    <x v="1"/>
    <x v="5"/>
    <x v="1"/>
    <x v="0"/>
    <x v="260"/>
    <x v="1252"/>
    <x v="1166"/>
    <x v="79"/>
    <x v="10"/>
    <x v="2"/>
    <x v="1"/>
    <x v="4"/>
    <x v="34"/>
    <x v="189"/>
    <x v="156"/>
    <x v="209"/>
    <x v="0"/>
    <x v="13"/>
    <x v="2"/>
    <x v="267"/>
    <x v="670"/>
    <x v="49"/>
    <x v="22"/>
    <x v="6"/>
    <x v="5"/>
    <x v="1590"/>
    <x v="1"/>
  </r>
  <r>
    <x v="1"/>
    <x v="5"/>
    <x v="1"/>
    <x v="0"/>
    <x v="327"/>
    <x v="1253"/>
    <x v="1167"/>
    <x v="97"/>
    <x v="10"/>
    <x v="2"/>
    <x v="1"/>
    <x v="4"/>
    <x v="34"/>
    <x v="231"/>
    <x v="195"/>
    <x v="209"/>
    <x v="0"/>
    <x v="13"/>
    <x v="2"/>
    <x v="349"/>
    <x v="645"/>
    <x v="71"/>
    <x v="12"/>
    <x v="6"/>
    <x v="5"/>
    <x v="1591"/>
    <x v="1"/>
  </r>
  <r>
    <x v="1"/>
    <x v="9"/>
    <x v="1"/>
    <x v="1"/>
    <x v="24"/>
    <x v="1255"/>
    <x v="1168"/>
    <x v="32"/>
    <x v="10"/>
    <x v="2"/>
    <x v="1"/>
    <x v="8"/>
    <x v="50"/>
    <x v="385"/>
    <x v="20"/>
    <x v="209"/>
    <x v="0"/>
    <x v="16"/>
    <x v="2"/>
    <x v="1085"/>
    <x v="449"/>
    <x v="80"/>
    <x v="74"/>
    <x v="1"/>
    <x v="6"/>
    <x v="802"/>
    <x v="4"/>
  </r>
  <r>
    <x v="1"/>
    <x v="5"/>
    <x v="1"/>
    <x v="0"/>
    <x v="260"/>
    <x v="1254"/>
    <x v="1168"/>
    <x v="79"/>
    <x v="10"/>
    <x v="2"/>
    <x v="1"/>
    <x v="4"/>
    <x v="34"/>
    <x v="242"/>
    <x v="156"/>
    <x v="209"/>
    <x v="0"/>
    <x v="13"/>
    <x v="2"/>
    <x v="268"/>
    <x v="670"/>
    <x v="49"/>
    <x v="22"/>
    <x v="6"/>
    <x v="5"/>
    <x v="1592"/>
    <x v="1"/>
  </r>
  <r>
    <x v="1"/>
    <x v="5"/>
    <x v="1"/>
    <x v="0"/>
    <x v="260"/>
    <x v="1256"/>
    <x v="1169"/>
    <x v="97"/>
    <x v="10"/>
    <x v="2"/>
    <x v="1"/>
    <x v="4"/>
    <x v="34"/>
    <x v="202"/>
    <x v="156"/>
    <x v="209"/>
    <x v="0"/>
    <x v="13"/>
    <x v="2"/>
    <x v="419"/>
    <x v="645"/>
    <x v="43"/>
    <x v="13"/>
    <x v="6"/>
    <x v="5"/>
    <x v="1593"/>
    <x v="1"/>
  </r>
  <r>
    <x v="1"/>
    <x v="5"/>
    <x v="1"/>
    <x v="0"/>
    <x v="260"/>
    <x v="1257"/>
    <x v="1170"/>
    <x v="205"/>
    <x v="10"/>
    <x v="2"/>
    <x v="1"/>
    <x v="4"/>
    <x v="34"/>
    <x v="204"/>
    <x v="156"/>
    <x v="209"/>
    <x v="0"/>
    <x v="13"/>
    <x v="2"/>
    <x v="440"/>
    <x v="553"/>
    <x v="82"/>
    <x v="17"/>
    <x v="6"/>
    <x v="5"/>
    <x v="1594"/>
    <x v="1"/>
  </r>
  <r>
    <x v="1"/>
    <x v="9"/>
    <x v="1"/>
    <x v="1"/>
    <x v="24"/>
    <x v="1260"/>
    <x v="1171"/>
    <x v="32"/>
    <x v="10"/>
    <x v="2"/>
    <x v="1"/>
    <x v="8"/>
    <x v="50"/>
    <x v="404"/>
    <x v="20"/>
    <x v="209"/>
    <x v="0"/>
    <x v="16"/>
    <x v="2"/>
    <x v="1081"/>
    <x v="449"/>
    <x v="80"/>
    <x v="74"/>
    <x v="1"/>
    <x v="6"/>
    <x v="803"/>
    <x v="4"/>
  </r>
  <r>
    <x v="1"/>
    <x v="5"/>
    <x v="1"/>
    <x v="0"/>
    <x v="260"/>
    <x v="1259"/>
    <x v="1171"/>
    <x v="97"/>
    <x v="10"/>
    <x v="2"/>
    <x v="1"/>
    <x v="4"/>
    <x v="34"/>
    <x v="225"/>
    <x v="156"/>
    <x v="209"/>
    <x v="0"/>
    <x v="13"/>
    <x v="2"/>
    <x v="419"/>
    <x v="645"/>
    <x v="43"/>
    <x v="13"/>
    <x v="6"/>
    <x v="5"/>
    <x v="1596"/>
    <x v="1"/>
  </r>
  <r>
    <x v="1"/>
    <x v="5"/>
    <x v="1"/>
    <x v="0"/>
    <x v="260"/>
    <x v="1258"/>
    <x v="1171"/>
    <x v="113"/>
    <x v="10"/>
    <x v="2"/>
    <x v="1"/>
    <x v="4"/>
    <x v="34"/>
    <x v="283"/>
    <x v="210"/>
    <x v="156"/>
    <x v="0"/>
    <x v="13"/>
    <x v="2"/>
    <x v="170"/>
    <x v="1003"/>
    <x v="39"/>
    <x v="10"/>
    <x v="6"/>
    <x v="5"/>
    <x v="1595"/>
    <x v="1"/>
  </r>
  <r>
    <x v="1"/>
    <x v="5"/>
    <x v="1"/>
    <x v="0"/>
    <x v="229"/>
    <x v="1261"/>
    <x v="1172"/>
    <x v="104"/>
    <x v="10"/>
    <x v="2"/>
    <x v="1"/>
    <x v="4"/>
    <x v="34"/>
    <x v="195"/>
    <x v="140"/>
    <x v="209"/>
    <x v="0"/>
    <x v="13"/>
    <x v="2"/>
    <x v="167"/>
    <x v="384"/>
    <x v="39"/>
    <x v="10"/>
    <x v="6"/>
    <x v="5"/>
    <x v="1597"/>
    <x v="1"/>
  </r>
  <r>
    <x v="1"/>
    <x v="5"/>
    <x v="0"/>
    <x v="8"/>
    <x v="414"/>
    <x v="1262"/>
    <x v="1173"/>
    <x v="205"/>
    <x v="10"/>
    <x v="2"/>
    <x v="1"/>
    <x v="4"/>
    <x v="33"/>
    <x v="159"/>
    <x v="202"/>
    <x v="209"/>
    <x v="0"/>
    <x v="13"/>
    <x v="2"/>
    <x v="65"/>
    <x v="322"/>
    <x v="48"/>
    <x v="44"/>
    <x v="8"/>
    <x v="5"/>
    <x v="4101"/>
    <x v="17"/>
  </r>
  <r>
    <x v="1"/>
    <x v="5"/>
    <x v="1"/>
    <x v="0"/>
    <x v="260"/>
    <x v="1263"/>
    <x v="1174"/>
    <x v="79"/>
    <x v="10"/>
    <x v="2"/>
    <x v="1"/>
    <x v="4"/>
    <x v="34"/>
    <x v="240"/>
    <x v="156"/>
    <x v="209"/>
    <x v="0"/>
    <x v="13"/>
    <x v="2"/>
    <x v="183"/>
    <x v="984"/>
    <x v="85"/>
    <x v="15"/>
    <x v="6"/>
    <x v="5"/>
    <x v="1598"/>
    <x v="1"/>
  </r>
  <r>
    <x v="1"/>
    <x v="5"/>
    <x v="0"/>
    <x v="8"/>
    <x v="404"/>
    <x v="1264"/>
    <x v="1175"/>
    <x v="24"/>
    <x v="10"/>
    <x v="2"/>
    <x v="1"/>
    <x v="4"/>
    <x v="33"/>
    <x v="320"/>
    <x v="210"/>
    <x v="197"/>
    <x v="0"/>
    <x v="13"/>
    <x v="2"/>
    <x v="328"/>
    <x v="314"/>
    <x v="30"/>
    <x v="59"/>
    <x v="8"/>
    <x v="5"/>
    <x v="4102"/>
    <x v="17"/>
  </r>
  <r>
    <x v="1"/>
    <x v="5"/>
    <x v="1"/>
    <x v="0"/>
    <x v="260"/>
    <x v="1265"/>
    <x v="1175"/>
    <x v="243"/>
    <x v="10"/>
    <x v="2"/>
    <x v="1"/>
    <x v="4"/>
    <x v="34"/>
    <x v="236"/>
    <x v="156"/>
    <x v="209"/>
    <x v="0"/>
    <x v="13"/>
    <x v="2"/>
    <x v="282"/>
    <x v="839"/>
    <x v="49"/>
    <x v="22"/>
    <x v="6"/>
    <x v="5"/>
    <x v="1599"/>
    <x v="1"/>
  </r>
  <r>
    <x v="1"/>
    <x v="5"/>
    <x v="1"/>
    <x v="0"/>
    <x v="260"/>
    <x v="1266"/>
    <x v="1176"/>
    <x v="188"/>
    <x v="10"/>
    <x v="2"/>
    <x v="1"/>
    <x v="4"/>
    <x v="34"/>
    <x v="189"/>
    <x v="210"/>
    <x v="156"/>
    <x v="0"/>
    <x v="13"/>
    <x v="2"/>
    <x v="268"/>
    <x v="742"/>
    <x v="49"/>
    <x v="22"/>
    <x v="6"/>
    <x v="5"/>
    <x v="1600"/>
    <x v="1"/>
  </r>
  <r>
    <x v="1"/>
    <x v="5"/>
    <x v="0"/>
    <x v="6"/>
    <x v="387"/>
    <x v="1267"/>
    <x v="1177"/>
    <x v="6"/>
    <x v="10"/>
    <x v="2"/>
    <x v="1"/>
    <x v="4"/>
    <x v="33"/>
    <x v="145"/>
    <x v="203"/>
    <x v="209"/>
    <x v="0"/>
    <x v="13"/>
    <x v="2"/>
    <x v="310"/>
    <x v="115"/>
    <x v="70"/>
    <x v="43"/>
    <x v="8"/>
    <x v="5"/>
    <x v="4103"/>
    <x v="1"/>
  </r>
  <r>
    <x v="1"/>
    <x v="5"/>
    <x v="1"/>
    <x v="0"/>
    <x v="260"/>
    <x v="1268"/>
    <x v="1178"/>
    <x v="60"/>
    <x v="10"/>
    <x v="2"/>
    <x v="1"/>
    <x v="4"/>
    <x v="34"/>
    <x v="204"/>
    <x v="210"/>
    <x v="156"/>
    <x v="0"/>
    <x v="13"/>
    <x v="2"/>
    <x v="441"/>
    <x v="896"/>
    <x v="82"/>
    <x v="17"/>
    <x v="6"/>
    <x v="5"/>
    <x v="1601"/>
    <x v="1"/>
  </r>
  <r>
    <x v="1"/>
    <x v="5"/>
    <x v="1"/>
    <x v="0"/>
    <x v="260"/>
    <x v="1269"/>
    <x v="1179"/>
    <x v="79"/>
    <x v="10"/>
    <x v="2"/>
    <x v="1"/>
    <x v="4"/>
    <x v="34"/>
    <x v="242"/>
    <x v="210"/>
    <x v="156"/>
    <x v="0"/>
    <x v="13"/>
    <x v="2"/>
    <x v="269"/>
    <x v="670"/>
    <x v="49"/>
    <x v="22"/>
    <x v="6"/>
    <x v="5"/>
    <x v="1602"/>
    <x v="1"/>
  </r>
  <r>
    <x v="1"/>
    <x v="5"/>
    <x v="1"/>
    <x v="0"/>
    <x v="260"/>
    <x v="1270"/>
    <x v="1180"/>
    <x v="6"/>
    <x v="10"/>
    <x v="2"/>
    <x v="1"/>
    <x v="4"/>
    <x v="34"/>
    <x v="279"/>
    <x v="156"/>
    <x v="209"/>
    <x v="0"/>
    <x v="13"/>
    <x v="2"/>
    <x v="262"/>
    <x v="97"/>
    <x v="88"/>
    <x v="9"/>
    <x v="6"/>
    <x v="5"/>
    <x v="1603"/>
    <x v="1"/>
  </r>
  <r>
    <x v="1"/>
    <x v="5"/>
    <x v="1"/>
    <x v="0"/>
    <x v="327"/>
    <x v="1271"/>
    <x v="1181"/>
    <x v="79"/>
    <x v="10"/>
    <x v="2"/>
    <x v="1"/>
    <x v="4"/>
    <x v="34"/>
    <x v="220"/>
    <x v="195"/>
    <x v="209"/>
    <x v="0"/>
    <x v="13"/>
    <x v="2"/>
    <x v="310"/>
    <x v="671"/>
    <x v="4"/>
    <x v="23"/>
    <x v="6"/>
    <x v="5"/>
    <x v="1604"/>
    <x v="1"/>
  </r>
  <r>
    <x v="1"/>
    <x v="9"/>
    <x v="1"/>
    <x v="0"/>
    <x v="24"/>
    <x v="1272"/>
    <x v="1182"/>
    <x v="61"/>
    <x v="10"/>
    <x v="2"/>
    <x v="1"/>
    <x v="8"/>
    <x v="28"/>
    <x v="433"/>
    <x v="23"/>
    <x v="209"/>
    <x v="0"/>
    <x v="16"/>
    <x v="2"/>
    <x v="860"/>
    <x v="547"/>
    <x v="38"/>
    <x v="71"/>
    <x v="1"/>
    <x v="6"/>
    <x v="804"/>
    <x v="1"/>
  </r>
  <r>
    <x v="1"/>
    <x v="5"/>
    <x v="1"/>
    <x v="0"/>
    <x v="327"/>
    <x v="1273"/>
    <x v="1183"/>
    <x v="113"/>
    <x v="10"/>
    <x v="2"/>
    <x v="1"/>
    <x v="4"/>
    <x v="34"/>
    <x v="207"/>
    <x v="195"/>
    <x v="209"/>
    <x v="0"/>
    <x v="13"/>
    <x v="2"/>
    <x v="221"/>
    <x v="644"/>
    <x v="77"/>
    <x v="15"/>
    <x v="6"/>
    <x v="5"/>
    <x v="1605"/>
    <x v="1"/>
  </r>
  <r>
    <x v="1"/>
    <x v="9"/>
    <x v="1"/>
    <x v="1"/>
    <x v="24"/>
    <x v="1274"/>
    <x v="1184"/>
    <x v="94"/>
    <x v="10"/>
    <x v="2"/>
    <x v="1"/>
    <x v="8"/>
    <x v="49"/>
    <x v="353"/>
    <x v="210"/>
    <x v="18"/>
    <x v="0"/>
    <x v="16"/>
    <x v="2"/>
    <x v="1090"/>
    <x v="311"/>
    <x v="13"/>
    <x v="66"/>
    <x v="1"/>
    <x v="6"/>
    <x v="805"/>
    <x v="4"/>
  </r>
  <r>
    <x v="1"/>
    <x v="5"/>
    <x v="1"/>
    <x v="0"/>
    <x v="106"/>
    <x v="1275"/>
    <x v="1185"/>
    <x v="254"/>
    <x v="10"/>
    <x v="2"/>
    <x v="1"/>
    <x v="4"/>
    <x v="34"/>
    <x v="230"/>
    <x v="65"/>
    <x v="209"/>
    <x v="0"/>
    <x v="13"/>
    <x v="2"/>
    <x v="260"/>
    <x v="799"/>
    <x v="49"/>
    <x v="22"/>
    <x v="6"/>
    <x v="5"/>
    <x v="1606"/>
    <x v="1"/>
  </r>
  <r>
    <x v="1"/>
    <x v="5"/>
    <x v="1"/>
    <x v="0"/>
    <x v="327"/>
    <x v="1276"/>
    <x v="1186"/>
    <x v="104"/>
    <x v="10"/>
    <x v="2"/>
    <x v="1"/>
    <x v="4"/>
    <x v="34"/>
    <x v="209"/>
    <x v="210"/>
    <x v="194"/>
    <x v="0"/>
    <x v="13"/>
    <x v="2"/>
    <x v="256"/>
    <x v="383"/>
    <x v="77"/>
    <x v="15"/>
    <x v="6"/>
    <x v="5"/>
    <x v="1607"/>
    <x v="1"/>
  </r>
  <r>
    <x v="1"/>
    <x v="5"/>
    <x v="0"/>
    <x v="8"/>
    <x v="394"/>
    <x v="1277"/>
    <x v="1187"/>
    <x v="43"/>
    <x v="10"/>
    <x v="2"/>
    <x v="1"/>
    <x v="4"/>
    <x v="33"/>
    <x v="320"/>
    <x v="195"/>
    <x v="209"/>
    <x v="0"/>
    <x v="13"/>
    <x v="2"/>
    <x v="328"/>
    <x v="458"/>
    <x v="30"/>
    <x v="59"/>
    <x v="8"/>
    <x v="5"/>
    <x v="4104"/>
    <x v="17"/>
  </r>
  <r>
    <x v="1"/>
    <x v="5"/>
    <x v="0"/>
    <x v="8"/>
    <x v="379"/>
    <x v="1278"/>
    <x v="1188"/>
    <x v="104"/>
    <x v="10"/>
    <x v="2"/>
    <x v="1"/>
    <x v="4"/>
    <x v="33"/>
    <x v="320"/>
    <x v="156"/>
    <x v="209"/>
    <x v="0"/>
    <x v="13"/>
    <x v="2"/>
    <x v="328"/>
    <x v="378"/>
    <x v="30"/>
    <x v="59"/>
    <x v="8"/>
    <x v="5"/>
    <x v="4105"/>
    <x v="17"/>
  </r>
  <r>
    <x v="1"/>
    <x v="5"/>
    <x v="1"/>
    <x v="0"/>
    <x v="143"/>
    <x v="1279"/>
    <x v="1189"/>
    <x v="181"/>
    <x v="10"/>
    <x v="2"/>
    <x v="1"/>
    <x v="4"/>
    <x v="34"/>
    <x v="279"/>
    <x v="210"/>
    <x v="92"/>
    <x v="0"/>
    <x v="13"/>
    <x v="2"/>
    <x v="264"/>
    <x v="737"/>
    <x v="88"/>
    <x v="9"/>
    <x v="6"/>
    <x v="5"/>
    <x v="1608"/>
    <x v="1"/>
  </r>
  <r>
    <x v="1"/>
    <x v="5"/>
    <x v="1"/>
    <x v="0"/>
    <x v="327"/>
    <x v="1280"/>
    <x v="1190"/>
    <x v="60"/>
    <x v="10"/>
    <x v="2"/>
    <x v="1"/>
    <x v="4"/>
    <x v="34"/>
    <x v="209"/>
    <x v="195"/>
    <x v="209"/>
    <x v="0"/>
    <x v="13"/>
    <x v="2"/>
    <x v="248"/>
    <x v="188"/>
    <x v="77"/>
    <x v="15"/>
    <x v="6"/>
    <x v="5"/>
    <x v="1609"/>
    <x v="1"/>
  </r>
  <r>
    <x v="1"/>
    <x v="5"/>
    <x v="1"/>
    <x v="0"/>
    <x v="260"/>
    <x v="1281"/>
    <x v="1190"/>
    <x v="181"/>
    <x v="10"/>
    <x v="2"/>
    <x v="1"/>
    <x v="4"/>
    <x v="34"/>
    <x v="279"/>
    <x v="210"/>
    <x v="156"/>
    <x v="0"/>
    <x v="13"/>
    <x v="2"/>
    <x v="266"/>
    <x v="737"/>
    <x v="88"/>
    <x v="9"/>
    <x v="6"/>
    <x v="5"/>
    <x v="1610"/>
    <x v="1"/>
  </r>
  <r>
    <x v="1"/>
    <x v="5"/>
    <x v="1"/>
    <x v="0"/>
    <x v="260"/>
    <x v="1282"/>
    <x v="1191"/>
    <x v="6"/>
    <x v="10"/>
    <x v="2"/>
    <x v="1"/>
    <x v="4"/>
    <x v="34"/>
    <x v="279"/>
    <x v="156"/>
    <x v="209"/>
    <x v="0"/>
    <x v="13"/>
    <x v="2"/>
    <x v="264"/>
    <x v="97"/>
    <x v="88"/>
    <x v="9"/>
    <x v="6"/>
    <x v="5"/>
    <x v="1611"/>
    <x v="1"/>
  </r>
  <r>
    <x v="1"/>
    <x v="5"/>
    <x v="1"/>
    <x v="0"/>
    <x v="327"/>
    <x v="1283"/>
    <x v="1192"/>
    <x v="104"/>
    <x v="10"/>
    <x v="2"/>
    <x v="1"/>
    <x v="4"/>
    <x v="34"/>
    <x v="209"/>
    <x v="210"/>
    <x v="194"/>
    <x v="0"/>
    <x v="13"/>
    <x v="2"/>
    <x v="256"/>
    <x v="383"/>
    <x v="77"/>
    <x v="15"/>
    <x v="6"/>
    <x v="5"/>
    <x v="1612"/>
    <x v="1"/>
  </r>
  <r>
    <x v="1"/>
    <x v="5"/>
    <x v="1"/>
    <x v="0"/>
    <x v="340"/>
    <x v="1284"/>
    <x v="1193"/>
    <x v="108"/>
    <x v="10"/>
    <x v="2"/>
    <x v="1"/>
    <x v="4"/>
    <x v="34"/>
    <x v="251"/>
    <x v="199"/>
    <x v="209"/>
    <x v="0"/>
    <x v="13"/>
    <x v="2"/>
    <x v="426"/>
    <x v="921"/>
    <x v="33"/>
    <x v="20"/>
    <x v="6"/>
    <x v="5"/>
    <x v="1613"/>
    <x v="1"/>
  </r>
  <r>
    <x v="1"/>
    <x v="9"/>
    <x v="1"/>
    <x v="2"/>
    <x v="37"/>
    <x v="1285"/>
    <x v="1194"/>
    <x v="187"/>
    <x v="10"/>
    <x v="2"/>
    <x v="1"/>
    <x v="8"/>
    <x v="28"/>
    <x v="412"/>
    <x v="210"/>
    <x v="21"/>
    <x v="0"/>
    <x v="16"/>
    <x v="2"/>
    <x v="933"/>
    <x v="596"/>
    <x v="68"/>
    <x v="70"/>
    <x v="1"/>
    <x v="6"/>
    <x v="806"/>
    <x v="7"/>
  </r>
  <r>
    <x v="1"/>
    <x v="5"/>
    <x v="1"/>
    <x v="0"/>
    <x v="327"/>
    <x v="1286"/>
    <x v="1195"/>
    <x v="205"/>
    <x v="10"/>
    <x v="2"/>
    <x v="1"/>
    <x v="4"/>
    <x v="34"/>
    <x v="231"/>
    <x v="210"/>
    <x v="194"/>
    <x v="0"/>
    <x v="13"/>
    <x v="2"/>
    <x v="350"/>
    <x v="178"/>
    <x v="71"/>
    <x v="12"/>
    <x v="6"/>
    <x v="5"/>
    <x v="1614"/>
    <x v="1"/>
  </r>
  <r>
    <x v="1"/>
    <x v="5"/>
    <x v="1"/>
    <x v="0"/>
    <x v="327"/>
    <x v="1287"/>
    <x v="1196"/>
    <x v="60"/>
    <x v="10"/>
    <x v="2"/>
    <x v="1"/>
    <x v="4"/>
    <x v="34"/>
    <x v="209"/>
    <x v="195"/>
    <x v="209"/>
    <x v="0"/>
    <x v="13"/>
    <x v="2"/>
    <x v="248"/>
    <x v="188"/>
    <x v="77"/>
    <x v="15"/>
    <x v="6"/>
    <x v="5"/>
    <x v="1615"/>
    <x v="1"/>
  </r>
  <r>
    <x v="1"/>
    <x v="5"/>
    <x v="0"/>
    <x v="9"/>
    <x v="368"/>
    <x v="1288"/>
    <x v="1197"/>
    <x v="179"/>
    <x v="10"/>
    <x v="2"/>
    <x v="1"/>
    <x v="4"/>
    <x v="33"/>
    <x v="317"/>
    <x v="110"/>
    <x v="209"/>
    <x v="0"/>
    <x v="13"/>
    <x v="2"/>
    <x v="387"/>
    <x v="569"/>
    <x v="30"/>
    <x v="59"/>
    <x v="8"/>
    <x v="5"/>
    <x v="4107"/>
    <x v="27"/>
  </r>
  <r>
    <x v="1"/>
    <x v="5"/>
    <x v="0"/>
    <x v="18"/>
    <x v="430"/>
    <x v="1289"/>
    <x v="1198"/>
    <x v="188"/>
    <x v="10"/>
    <x v="2"/>
    <x v="1"/>
    <x v="4"/>
    <x v="30"/>
    <x v="143"/>
    <x v="210"/>
    <x v="200"/>
    <x v="0"/>
    <x v="13"/>
    <x v="2"/>
    <x v="75"/>
    <x v="506"/>
    <x v="20"/>
    <x v="41"/>
    <x v="8"/>
    <x v="5"/>
    <x v="4106"/>
    <x v="8"/>
  </r>
  <r>
    <x v="1"/>
    <x v="5"/>
    <x v="1"/>
    <x v="0"/>
    <x v="327"/>
    <x v="1290"/>
    <x v="1199"/>
    <x v="97"/>
    <x v="10"/>
    <x v="2"/>
    <x v="1"/>
    <x v="4"/>
    <x v="34"/>
    <x v="209"/>
    <x v="210"/>
    <x v="194"/>
    <x v="0"/>
    <x v="13"/>
    <x v="2"/>
    <x v="256"/>
    <x v="408"/>
    <x v="77"/>
    <x v="15"/>
    <x v="6"/>
    <x v="5"/>
    <x v="1616"/>
    <x v="1"/>
  </r>
  <r>
    <x v="1"/>
    <x v="5"/>
    <x v="0"/>
    <x v="8"/>
    <x v="394"/>
    <x v="1291"/>
    <x v="1200"/>
    <x v="68"/>
    <x v="10"/>
    <x v="2"/>
    <x v="1"/>
    <x v="4"/>
    <x v="33"/>
    <x v="320"/>
    <x v="195"/>
    <x v="209"/>
    <x v="0"/>
    <x v="13"/>
    <x v="2"/>
    <x v="328"/>
    <x v="725"/>
    <x v="30"/>
    <x v="59"/>
    <x v="8"/>
    <x v="5"/>
    <x v="4108"/>
    <x v="17"/>
  </r>
  <r>
    <x v="1"/>
    <x v="5"/>
    <x v="1"/>
    <x v="0"/>
    <x v="260"/>
    <x v="1292"/>
    <x v="1201"/>
    <x v="160"/>
    <x v="10"/>
    <x v="2"/>
    <x v="1"/>
    <x v="4"/>
    <x v="34"/>
    <x v="265"/>
    <x v="210"/>
    <x v="156"/>
    <x v="0"/>
    <x v="13"/>
    <x v="2"/>
    <x v="453"/>
    <x v="512"/>
    <x v="90"/>
    <x v="19"/>
    <x v="6"/>
    <x v="5"/>
    <x v="1617"/>
    <x v="1"/>
  </r>
  <r>
    <x v="1"/>
    <x v="5"/>
    <x v="1"/>
    <x v="0"/>
    <x v="327"/>
    <x v="1293"/>
    <x v="1202"/>
    <x v="6"/>
    <x v="10"/>
    <x v="2"/>
    <x v="1"/>
    <x v="4"/>
    <x v="34"/>
    <x v="209"/>
    <x v="195"/>
    <x v="209"/>
    <x v="0"/>
    <x v="13"/>
    <x v="2"/>
    <x v="248"/>
    <x v="112"/>
    <x v="77"/>
    <x v="15"/>
    <x v="6"/>
    <x v="5"/>
    <x v="1618"/>
    <x v="1"/>
  </r>
  <r>
    <x v="1"/>
    <x v="5"/>
    <x v="1"/>
    <x v="0"/>
    <x v="344"/>
    <x v="1294"/>
    <x v="1203"/>
    <x v="6"/>
    <x v="10"/>
    <x v="2"/>
    <x v="1"/>
    <x v="4"/>
    <x v="34"/>
    <x v="220"/>
    <x v="210"/>
    <x v="201"/>
    <x v="0"/>
    <x v="13"/>
    <x v="2"/>
    <x v="312"/>
    <x v="111"/>
    <x v="4"/>
    <x v="23"/>
    <x v="6"/>
    <x v="5"/>
    <x v="1619"/>
    <x v="1"/>
  </r>
  <r>
    <x v="1"/>
    <x v="9"/>
    <x v="1"/>
    <x v="1"/>
    <x v="24"/>
    <x v="1295"/>
    <x v="1204"/>
    <x v="98"/>
    <x v="10"/>
    <x v="2"/>
    <x v="1"/>
    <x v="8"/>
    <x v="50"/>
    <x v="418"/>
    <x v="20"/>
    <x v="209"/>
    <x v="0"/>
    <x v="16"/>
    <x v="2"/>
    <x v="1054"/>
    <x v="464"/>
    <x v="28"/>
    <x v="74"/>
    <x v="1"/>
    <x v="6"/>
    <x v="807"/>
    <x v="4"/>
  </r>
  <r>
    <x v="1"/>
    <x v="5"/>
    <x v="1"/>
    <x v="0"/>
    <x v="327"/>
    <x v="1296"/>
    <x v="1205"/>
    <x v="224"/>
    <x v="10"/>
    <x v="2"/>
    <x v="1"/>
    <x v="4"/>
    <x v="34"/>
    <x v="231"/>
    <x v="195"/>
    <x v="209"/>
    <x v="0"/>
    <x v="13"/>
    <x v="2"/>
    <x v="349"/>
    <x v="927"/>
    <x v="71"/>
    <x v="12"/>
    <x v="6"/>
    <x v="5"/>
    <x v="1620"/>
    <x v="1"/>
  </r>
  <r>
    <x v="1"/>
    <x v="5"/>
    <x v="1"/>
    <x v="0"/>
    <x v="260"/>
    <x v="1297"/>
    <x v="1206"/>
    <x v="6"/>
    <x v="10"/>
    <x v="2"/>
    <x v="1"/>
    <x v="4"/>
    <x v="34"/>
    <x v="279"/>
    <x v="156"/>
    <x v="209"/>
    <x v="0"/>
    <x v="13"/>
    <x v="2"/>
    <x v="262"/>
    <x v="97"/>
    <x v="88"/>
    <x v="9"/>
    <x v="6"/>
    <x v="5"/>
    <x v="1621"/>
    <x v="1"/>
  </r>
  <r>
    <x v="1"/>
    <x v="9"/>
    <x v="1"/>
    <x v="1"/>
    <x v="9"/>
    <x v="1298"/>
    <x v="1207"/>
    <x v="7"/>
    <x v="10"/>
    <x v="2"/>
    <x v="1"/>
    <x v="8"/>
    <x v="49"/>
    <x v="363"/>
    <x v="4"/>
    <x v="209"/>
    <x v="0"/>
    <x v="16"/>
    <x v="2"/>
    <x v="1072"/>
    <x v="904"/>
    <x v="72"/>
    <x v="66"/>
    <x v="1"/>
    <x v="6"/>
    <x v="808"/>
    <x v="4"/>
  </r>
  <r>
    <x v="1"/>
    <x v="5"/>
    <x v="1"/>
    <x v="0"/>
    <x v="260"/>
    <x v="1299"/>
    <x v="1208"/>
    <x v="252"/>
    <x v="10"/>
    <x v="2"/>
    <x v="1"/>
    <x v="4"/>
    <x v="34"/>
    <x v="188"/>
    <x v="156"/>
    <x v="209"/>
    <x v="0"/>
    <x v="13"/>
    <x v="2"/>
    <x v="281"/>
    <x v="879"/>
    <x v="88"/>
    <x v="9"/>
    <x v="6"/>
    <x v="5"/>
    <x v="1622"/>
    <x v="1"/>
  </r>
  <r>
    <x v="1"/>
    <x v="5"/>
    <x v="1"/>
    <x v="0"/>
    <x v="260"/>
    <x v="1300"/>
    <x v="1209"/>
    <x v="224"/>
    <x v="10"/>
    <x v="2"/>
    <x v="1"/>
    <x v="4"/>
    <x v="34"/>
    <x v="229"/>
    <x v="210"/>
    <x v="156"/>
    <x v="0"/>
    <x v="13"/>
    <x v="2"/>
    <x v="288"/>
    <x v="927"/>
    <x v="88"/>
    <x v="9"/>
    <x v="6"/>
    <x v="5"/>
    <x v="1623"/>
    <x v="1"/>
  </r>
  <r>
    <x v="1"/>
    <x v="5"/>
    <x v="1"/>
    <x v="0"/>
    <x v="340"/>
    <x v="1301"/>
    <x v="1210"/>
    <x v="6"/>
    <x v="10"/>
    <x v="2"/>
    <x v="1"/>
    <x v="4"/>
    <x v="34"/>
    <x v="251"/>
    <x v="210"/>
    <x v="200"/>
    <x v="0"/>
    <x v="13"/>
    <x v="2"/>
    <x v="428"/>
    <x v="101"/>
    <x v="33"/>
    <x v="20"/>
    <x v="6"/>
    <x v="5"/>
    <x v="1624"/>
    <x v="1"/>
  </r>
  <r>
    <x v="1"/>
    <x v="5"/>
    <x v="1"/>
    <x v="0"/>
    <x v="327"/>
    <x v="1302"/>
    <x v="1211"/>
    <x v="112"/>
    <x v="10"/>
    <x v="2"/>
    <x v="1"/>
    <x v="4"/>
    <x v="34"/>
    <x v="211"/>
    <x v="195"/>
    <x v="209"/>
    <x v="0"/>
    <x v="13"/>
    <x v="2"/>
    <x v="698"/>
    <x v="792"/>
    <x v="42"/>
    <x v="15"/>
    <x v="6"/>
    <x v="5"/>
    <x v="1625"/>
    <x v="1"/>
  </r>
  <r>
    <x v="1"/>
    <x v="9"/>
    <x v="0"/>
    <x v="0"/>
    <x v="24"/>
    <x v="1303"/>
    <x v="1211"/>
    <x v="239"/>
    <x v="10"/>
    <x v="2"/>
    <x v="1"/>
    <x v="8"/>
    <x v="27"/>
    <x v="334"/>
    <x v="210"/>
    <x v="21"/>
    <x v="0"/>
    <x v="16"/>
    <x v="2"/>
    <x v="924"/>
    <x v="457"/>
    <x v="41"/>
    <x v="29"/>
    <x v="1"/>
    <x v="5"/>
    <x v="809"/>
    <x v="0"/>
  </r>
  <r>
    <x v="1"/>
    <x v="5"/>
    <x v="1"/>
    <x v="0"/>
    <x v="260"/>
    <x v="1304"/>
    <x v="1212"/>
    <x v="75"/>
    <x v="10"/>
    <x v="2"/>
    <x v="1"/>
    <x v="4"/>
    <x v="34"/>
    <x v="220"/>
    <x v="156"/>
    <x v="209"/>
    <x v="0"/>
    <x v="13"/>
    <x v="2"/>
    <x v="312"/>
    <x v="292"/>
    <x v="4"/>
    <x v="23"/>
    <x v="6"/>
    <x v="5"/>
    <x v="1626"/>
    <x v="1"/>
  </r>
  <r>
    <x v="1"/>
    <x v="9"/>
    <x v="1"/>
    <x v="1"/>
    <x v="24"/>
    <x v="1305"/>
    <x v="1213"/>
    <x v="64"/>
    <x v="10"/>
    <x v="2"/>
    <x v="1"/>
    <x v="8"/>
    <x v="49"/>
    <x v="353"/>
    <x v="20"/>
    <x v="209"/>
    <x v="0"/>
    <x v="16"/>
    <x v="2"/>
    <x v="1088"/>
    <x v="577"/>
    <x v="13"/>
    <x v="66"/>
    <x v="1"/>
    <x v="6"/>
    <x v="810"/>
    <x v="4"/>
  </r>
  <r>
    <x v="1"/>
    <x v="5"/>
    <x v="1"/>
    <x v="0"/>
    <x v="179"/>
    <x v="1306"/>
    <x v="1214"/>
    <x v="254"/>
    <x v="10"/>
    <x v="2"/>
    <x v="1"/>
    <x v="4"/>
    <x v="34"/>
    <x v="283"/>
    <x v="210"/>
    <x v="115"/>
    <x v="0"/>
    <x v="13"/>
    <x v="2"/>
    <x v="175"/>
    <x v="137"/>
    <x v="39"/>
    <x v="10"/>
    <x v="6"/>
    <x v="5"/>
    <x v="1627"/>
    <x v="1"/>
  </r>
  <r>
    <x v="1"/>
    <x v="5"/>
    <x v="1"/>
    <x v="0"/>
    <x v="327"/>
    <x v="1307"/>
    <x v="1215"/>
    <x v="6"/>
    <x v="10"/>
    <x v="2"/>
    <x v="1"/>
    <x v="4"/>
    <x v="34"/>
    <x v="248"/>
    <x v="195"/>
    <x v="209"/>
    <x v="0"/>
    <x v="13"/>
    <x v="2"/>
    <x v="699"/>
    <x v="113"/>
    <x v="42"/>
    <x v="15"/>
    <x v="6"/>
    <x v="5"/>
    <x v="1628"/>
    <x v="1"/>
  </r>
  <r>
    <x v="1"/>
    <x v="5"/>
    <x v="0"/>
    <x v="8"/>
    <x v="394"/>
    <x v="1308"/>
    <x v="1216"/>
    <x v="257"/>
    <x v="10"/>
    <x v="2"/>
    <x v="1"/>
    <x v="4"/>
    <x v="33"/>
    <x v="147"/>
    <x v="210"/>
    <x v="194"/>
    <x v="0"/>
    <x v="13"/>
    <x v="2"/>
    <x v="333"/>
    <x v="351"/>
    <x v="30"/>
    <x v="59"/>
    <x v="8"/>
    <x v="5"/>
    <x v="4109"/>
    <x v="18"/>
  </r>
  <r>
    <x v="1"/>
    <x v="9"/>
    <x v="1"/>
    <x v="1"/>
    <x v="24"/>
    <x v="1309"/>
    <x v="1217"/>
    <x v="98"/>
    <x v="10"/>
    <x v="2"/>
    <x v="1"/>
    <x v="8"/>
    <x v="49"/>
    <x v="353"/>
    <x v="210"/>
    <x v="18"/>
    <x v="0"/>
    <x v="16"/>
    <x v="2"/>
    <x v="1090"/>
    <x v="601"/>
    <x v="13"/>
    <x v="66"/>
    <x v="1"/>
    <x v="6"/>
    <x v="811"/>
    <x v="4"/>
  </r>
  <r>
    <x v="1"/>
    <x v="5"/>
    <x v="1"/>
    <x v="0"/>
    <x v="260"/>
    <x v="1310"/>
    <x v="1218"/>
    <x v="165"/>
    <x v="10"/>
    <x v="2"/>
    <x v="1"/>
    <x v="4"/>
    <x v="34"/>
    <x v="278"/>
    <x v="210"/>
    <x v="156"/>
    <x v="0"/>
    <x v="13"/>
    <x v="2"/>
    <x v="451"/>
    <x v="1"/>
    <x v="90"/>
    <x v="19"/>
    <x v="6"/>
    <x v="5"/>
    <x v="1629"/>
    <x v="1"/>
  </r>
  <r>
    <x v="1"/>
    <x v="5"/>
    <x v="1"/>
    <x v="0"/>
    <x v="217"/>
    <x v="1311"/>
    <x v="1219"/>
    <x v="254"/>
    <x v="10"/>
    <x v="2"/>
    <x v="1"/>
    <x v="4"/>
    <x v="34"/>
    <x v="242"/>
    <x v="210"/>
    <x v="133"/>
    <x v="0"/>
    <x v="13"/>
    <x v="2"/>
    <x v="270"/>
    <x v="799"/>
    <x v="49"/>
    <x v="22"/>
    <x v="6"/>
    <x v="5"/>
    <x v="1630"/>
    <x v="1"/>
  </r>
  <r>
    <x v="1"/>
    <x v="5"/>
    <x v="0"/>
    <x v="8"/>
    <x v="414"/>
    <x v="1313"/>
    <x v="1220"/>
    <x v="205"/>
    <x v="10"/>
    <x v="2"/>
    <x v="1"/>
    <x v="4"/>
    <x v="33"/>
    <x v="159"/>
    <x v="202"/>
    <x v="209"/>
    <x v="0"/>
    <x v="13"/>
    <x v="2"/>
    <x v="63"/>
    <x v="322"/>
    <x v="48"/>
    <x v="44"/>
    <x v="8"/>
    <x v="5"/>
    <x v="4110"/>
    <x v="17"/>
  </r>
  <r>
    <x v="1"/>
    <x v="5"/>
    <x v="1"/>
    <x v="0"/>
    <x v="321"/>
    <x v="1312"/>
    <x v="1220"/>
    <x v="104"/>
    <x v="10"/>
    <x v="2"/>
    <x v="1"/>
    <x v="4"/>
    <x v="34"/>
    <x v="255"/>
    <x v="210"/>
    <x v="189"/>
    <x v="0"/>
    <x v="13"/>
    <x v="2"/>
    <x v="292"/>
    <x v="373"/>
    <x v="83"/>
    <x v="25"/>
    <x v="6"/>
    <x v="5"/>
    <x v="1631"/>
    <x v="1"/>
  </r>
  <r>
    <x v="0"/>
    <x v="5"/>
    <x v="1"/>
    <x v="0"/>
    <x v="327"/>
    <x v="1314"/>
    <x v="1221"/>
    <x v="51"/>
    <x v="10"/>
    <x v="2"/>
    <x v="1"/>
    <x v="4"/>
    <x v="7"/>
    <x v="18"/>
    <x v="210"/>
    <x v="194"/>
    <x v="0"/>
    <x v="13"/>
    <x v="2"/>
    <x v="432"/>
    <x v="852"/>
    <x v="55"/>
    <x v="14"/>
    <x v="6"/>
    <x v="5"/>
    <x v="1632"/>
    <x v="1"/>
  </r>
  <r>
    <x v="1"/>
    <x v="5"/>
    <x v="1"/>
    <x v="0"/>
    <x v="327"/>
    <x v="1315"/>
    <x v="1222"/>
    <x v="52"/>
    <x v="10"/>
    <x v="2"/>
    <x v="1"/>
    <x v="4"/>
    <x v="34"/>
    <x v="220"/>
    <x v="195"/>
    <x v="209"/>
    <x v="0"/>
    <x v="13"/>
    <x v="2"/>
    <x v="312"/>
    <x v="476"/>
    <x v="4"/>
    <x v="23"/>
    <x v="6"/>
    <x v="5"/>
    <x v="1633"/>
    <x v="1"/>
  </r>
  <r>
    <x v="1"/>
    <x v="5"/>
    <x v="0"/>
    <x v="8"/>
    <x v="379"/>
    <x v="1316"/>
    <x v="1223"/>
    <x v="27"/>
    <x v="10"/>
    <x v="2"/>
    <x v="1"/>
    <x v="4"/>
    <x v="30"/>
    <x v="74"/>
    <x v="210"/>
    <x v="156"/>
    <x v="0"/>
    <x v="13"/>
    <x v="2"/>
    <x v="110"/>
    <x v="159"/>
    <x v="8"/>
    <x v="39"/>
    <x v="8"/>
    <x v="5"/>
    <x v="4111"/>
    <x v="17"/>
  </r>
  <r>
    <x v="1"/>
    <x v="5"/>
    <x v="0"/>
    <x v="8"/>
    <x v="404"/>
    <x v="1317"/>
    <x v="1224"/>
    <x v="24"/>
    <x v="10"/>
    <x v="2"/>
    <x v="1"/>
    <x v="4"/>
    <x v="33"/>
    <x v="320"/>
    <x v="210"/>
    <x v="197"/>
    <x v="0"/>
    <x v="13"/>
    <x v="2"/>
    <x v="336"/>
    <x v="314"/>
    <x v="30"/>
    <x v="59"/>
    <x v="8"/>
    <x v="5"/>
    <x v="4112"/>
    <x v="17"/>
  </r>
  <r>
    <x v="1"/>
    <x v="5"/>
    <x v="1"/>
    <x v="0"/>
    <x v="260"/>
    <x v="1318"/>
    <x v="1225"/>
    <x v="79"/>
    <x v="10"/>
    <x v="2"/>
    <x v="1"/>
    <x v="4"/>
    <x v="34"/>
    <x v="246"/>
    <x v="156"/>
    <x v="209"/>
    <x v="0"/>
    <x v="13"/>
    <x v="2"/>
    <x v="609"/>
    <x v="242"/>
    <x v="60"/>
    <x v="15"/>
    <x v="6"/>
    <x v="5"/>
    <x v="1634"/>
    <x v="1"/>
  </r>
  <r>
    <x v="1"/>
    <x v="5"/>
    <x v="0"/>
    <x v="8"/>
    <x v="399"/>
    <x v="1319"/>
    <x v="1226"/>
    <x v="104"/>
    <x v="10"/>
    <x v="2"/>
    <x v="1"/>
    <x v="4"/>
    <x v="33"/>
    <x v="320"/>
    <x v="196"/>
    <x v="209"/>
    <x v="0"/>
    <x v="13"/>
    <x v="2"/>
    <x v="331"/>
    <x v="378"/>
    <x v="30"/>
    <x v="59"/>
    <x v="8"/>
    <x v="5"/>
    <x v="4113"/>
    <x v="17"/>
  </r>
  <r>
    <x v="1"/>
    <x v="9"/>
    <x v="1"/>
    <x v="4"/>
    <x v="46"/>
    <x v="1320"/>
    <x v="1227"/>
    <x v="61"/>
    <x v="10"/>
    <x v="2"/>
    <x v="1"/>
    <x v="8"/>
    <x v="28"/>
    <x v="371"/>
    <x v="23"/>
    <x v="209"/>
    <x v="0"/>
    <x v="16"/>
    <x v="2"/>
    <x v="989"/>
    <x v="362"/>
    <x v="10"/>
    <x v="67"/>
    <x v="1"/>
    <x v="6"/>
    <x v="812"/>
    <x v="19"/>
  </r>
  <r>
    <x v="1"/>
    <x v="9"/>
    <x v="1"/>
    <x v="1"/>
    <x v="24"/>
    <x v="1321"/>
    <x v="1228"/>
    <x v="240"/>
    <x v="10"/>
    <x v="2"/>
    <x v="1"/>
    <x v="8"/>
    <x v="49"/>
    <x v="359"/>
    <x v="20"/>
    <x v="209"/>
    <x v="0"/>
    <x v="16"/>
    <x v="2"/>
    <x v="1064"/>
    <x v="450"/>
    <x v="13"/>
    <x v="66"/>
    <x v="1"/>
    <x v="6"/>
    <x v="813"/>
    <x v="4"/>
  </r>
  <r>
    <x v="1"/>
    <x v="5"/>
    <x v="1"/>
    <x v="0"/>
    <x v="327"/>
    <x v="1322"/>
    <x v="1228"/>
    <x v="180"/>
    <x v="10"/>
    <x v="2"/>
    <x v="1"/>
    <x v="4"/>
    <x v="34"/>
    <x v="227"/>
    <x v="210"/>
    <x v="194"/>
    <x v="0"/>
    <x v="13"/>
    <x v="2"/>
    <x v="347"/>
    <x v="598"/>
    <x v="71"/>
    <x v="12"/>
    <x v="6"/>
    <x v="5"/>
    <x v="1635"/>
    <x v="1"/>
  </r>
  <r>
    <x v="1"/>
    <x v="5"/>
    <x v="0"/>
    <x v="8"/>
    <x v="367"/>
    <x v="1323"/>
    <x v="1229"/>
    <x v="205"/>
    <x v="10"/>
    <x v="2"/>
    <x v="1"/>
    <x v="4"/>
    <x v="33"/>
    <x v="320"/>
    <x v="110"/>
    <x v="209"/>
    <x v="0"/>
    <x v="13"/>
    <x v="2"/>
    <x v="328"/>
    <x v="597"/>
    <x v="30"/>
    <x v="59"/>
    <x v="8"/>
    <x v="5"/>
    <x v="4115"/>
    <x v="17"/>
  </r>
  <r>
    <x v="1"/>
    <x v="5"/>
    <x v="1"/>
    <x v="0"/>
    <x v="327"/>
    <x v="1324"/>
    <x v="1230"/>
    <x v="97"/>
    <x v="10"/>
    <x v="2"/>
    <x v="1"/>
    <x v="4"/>
    <x v="34"/>
    <x v="246"/>
    <x v="195"/>
    <x v="209"/>
    <x v="0"/>
    <x v="13"/>
    <x v="2"/>
    <x v="603"/>
    <x v="668"/>
    <x v="60"/>
    <x v="15"/>
    <x v="6"/>
    <x v="5"/>
    <x v="1636"/>
    <x v="1"/>
  </r>
  <r>
    <x v="1"/>
    <x v="5"/>
    <x v="1"/>
    <x v="0"/>
    <x v="327"/>
    <x v="1325"/>
    <x v="1231"/>
    <x v="180"/>
    <x v="10"/>
    <x v="2"/>
    <x v="1"/>
    <x v="4"/>
    <x v="34"/>
    <x v="194"/>
    <x v="210"/>
    <x v="194"/>
    <x v="0"/>
    <x v="13"/>
    <x v="2"/>
    <x v="347"/>
    <x v="598"/>
    <x v="71"/>
    <x v="12"/>
    <x v="6"/>
    <x v="5"/>
    <x v="1637"/>
    <x v="1"/>
  </r>
  <r>
    <x v="1"/>
    <x v="5"/>
    <x v="0"/>
    <x v="22"/>
    <x v="426"/>
    <x v="1326"/>
    <x v="1232"/>
    <x v="211"/>
    <x v="10"/>
    <x v="2"/>
    <x v="1"/>
    <x v="4"/>
    <x v="33"/>
    <x v="316"/>
    <x v="210"/>
    <x v="156"/>
    <x v="0"/>
    <x v="13"/>
    <x v="2"/>
    <x v="429"/>
    <x v="480"/>
    <x v="30"/>
    <x v="59"/>
    <x v="8"/>
    <x v="5"/>
    <x v="4114"/>
    <x v="54"/>
  </r>
  <r>
    <x v="1"/>
    <x v="5"/>
    <x v="1"/>
    <x v="0"/>
    <x v="260"/>
    <x v="1327"/>
    <x v="1233"/>
    <x v="212"/>
    <x v="10"/>
    <x v="2"/>
    <x v="1"/>
    <x v="4"/>
    <x v="34"/>
    <x v="207"/>
    <x v="156"/>
    <x v="209"/>
    <x v="0"/>
    <x v="13"/>
    <x v="2"/>
    <x v="220"/>
    <x v="66"/>
    <x v="77"/>
    <x v="15"/>
    <x v="6"/>
    <x v="5"/>
    <x v="1638"/>
    <x v="1"/>
  </r>
  <r>
    <x v="1"/>
    <x v="5"/>
    <x v="0"/>
    <x v="8"/>
    <x v="394"/>
    <x v="1328"/>
    <x v="1234"/>
    <x v="6"/>
    <x v="10"/>
    <x v="2"/>
    <x v="1"/>
    <x v="4"/>
    <x v="33"/>
    <x v="152"/>
    <x v="210"/>
    <x v="194"/>
    <x v="0"/>
    <x v="13"/>
    <x v="2"/>
    <x v="61"/>
    <x v="108"/>
    <x v="2"/>
    <x v="44"/>
    <x v="8"/>
    <x v="5"/>
    <x v="4116"/>
    <x v="17"/>
  </r>
  <r>
    <x v="1"/>
    <x v="9"/>
    <x v="1"/>
    <x v="8"/>
    <x v="137"/>
    <x v="1329"/>
    <x v="1235"/>
    <x v="26"/>
    <x v="10"/>
    <x v="2"/>
    <x v="1"/>
    <x v="8"/>
    <x v="28"/>
    <x v="397"/>
    <x v="23"/>
    <x v="209"/>
    <x v="0"/>
    <x v="16"/>
    <x v="2"/>
    <x v="1015"/>
    <x v="523"/>
    <x v="53"/>
    <x v="57"/>
    <x v="1"/>
    <x v="6"/>
    <x v="814"/>
    <x v="13"/>
  </r>
  <r>
    <x v="1"/>
    <x v="5"/>
    <x v="0"/>
    <x v="22"/>
    <x v="426"/>
    <x v="1330"/>
    <x v="1236"/>
    <x v="27"/>
    <x v="10"/>
    <x v="2"/>
    <x v="1"/>
    <x v="4"/>
    <x v="33"/>
    <x v="316"/>
    <x v="156"/>
    <x v="209"/>
    <x v="0"/>
    <x v="13"/>
    <x v="2"/>
    <x v="428"/>
    <x v="149"/>
    <x v="30"/>
    <x v="59"/>
    <x v="8"/>
    <x v="5"/>
    <x v="4117"/>
    <x v="54"/>
  </r>
  <r>
    <x v="1"/>
    <x v="5"/>
    <x v="1"/>
    <x v="0"/>
    <x v="157"/>
    <x v="1331"/>
    <x v="1237"/>
    <x v="171"/>
    <x v="10"/>
    <x v="2"/>
    <x v="1"/>
    <x v="4"/>
    <x v="34"/>
    <x v="265"/>
    <x v="210"/>
    <x v="100"/>
    <x v="0"/>
    <x v="13"/>
    <x v="2"/>
    <x v="454"/>
    <x v="2"/>
    <x v="90"/>
    <x v="19"/>
    <x v="6"/>
    <x v="5"/>
    <x v="1639"/>
    <x v="1"/>
  </r>
  <r>
    <x v="1"/>
    <x v="5"/>
    <x v="1"/>
    <x v="8"/>
    <x v="369"/>
    <x v="1332"/>
    <x v="1238"/>
    <x v="75"/>
    <x v="10"/>
    <x v="2"/>
    <x v="1"/>
    <x v="4"/>
    <x v="36"/>
    <x v="313"/>
    <x v="210"/>
    <x v="123"/>
    <x v="0"/>
    <x v="13"/>
    <x v="2"/>
    <x v="122"/>
    <x v="166"/>
    <x v="90"/>
    <x v="19"/>
    <x v="6"/>
    <x v="5"/>
    <x v="4118"/>
    <x v="17"/>
  </r>
  <r>
    <x v="1"/>
    <x v="5"/>
    <x v="1"/>
    <x v="0"/>
    <x v="165"/>
    <x v="1333"/>
    <x v="1239"/>
    <x v="171"/>
    <x v="10"/>
    <x v="2"/>
    <x v="1"/>
    <x v="4"/>
    <x v="34"/>
    <x v="269"/>
    <x v="104"/>
    <x v="209"/>
    <x v="0"/>
    <x v="13"/>
    <x v="2"/>
    <x v="274"/>
    <x v="2"/>
    <x v="84"/>
    <x v="25"/>
    <x v="6"/>
    <x v="5"/>
    <x v="1640"/>
    <x v="1"/>
  </r>
  <r>
    <x v="1"/>
    <x v="5"/>
    <x v="1"/>
    <x v="0"/>
    <x v="260"/>
    <x v="1334"/>
    <x v="1240"/>
    <x v="46"/>
    <x v="10"/>
    <x v="2"/>
    <x v="1"/>
    <x v="4"/>
    <x v="34"/>
    <x v="261"/>
    <x v="156"/>
    <x v="209"/>
    <x v="0"/>
    <x v="13"/>
    <x v="2"/>
    <x v="272"/>
    <x v="654"/>
    <x v="83"/>
    <x v="25"/>
    <x v="6"/>
    <x v="5"/>
    <x v="1641"/>
    <x v="1"/>
  </r>
  <r>
    <x v="1"/>
    <x v="9"/>
    <x v="1"/>
    <x v="1"/>
    <x v="24"/>
    <x v="1335"/>
    <x v="1241"/>
    <x v="98"/>
    <x v="10"/>
    <x v="2"/>
    <x v="1"/>
    <x v="8"/>
    <x v="49"/>
    <x v="353"/>
    <x v="210"/>
    <x v="18"/>
    <x v="0"/>
    <x v="16"/>
    <x v="2"/>
    <x v="1090"/>
    <x v="601"/>
    <x v="13"/>
    <x v="66"/>
    <x v="1"/>
    <x v="6"/>
    <x v="815"/>
    <x v="4"/>
  </r>
  <r>
    <x v="1"/>
    <x v="5"/>
    <x v="1"/>
    <x v="0"/>
    <x v="260"/>
    <x v="1336"/>
    <x v="1242"/>
    <x v="181"/>
    <x v="10"/>
    <x v="2"/>
    <x v="1"/>
    <x v="4"/>
    <x v="34"/>
    <x v="243"/>
    <x v="210"/>
    <x v="156"/>
    <x v="0"/>
    <x v="13"/>
    <x v="2"/>
    <x v="648"/>
    <x v="731"/>
    <x v="60"/>
    <x v="15"/>
    <x v="6"/>
    <x v="5"/>
    <x v="1642"/>
    <x v="1"/>
  </r>
  <r>
    <x v="1"/>
    <x v="5"/>
    <x v="1"/>
    <x v="0"/>
    <x v="260"/>
    <x v="1337"/>
    <x v="1243"/>
    <x v="34"/>
    <x v="10"/>
    <x v="2"/>
    <x v="1"/>
    <x v="4"/>
    <x v="34"/>
    <x v="236"/>
    <x v="210"/>
    <x v="156"/>
    <x v="0"/>
    <x v="13"/>
    <x v="2"/>
    <x v="283"/>
    <x v="746"/>
    <x v="49"/>
    <x v="22"/>
    <x v="6"/>
    <x v="5"/>
    <x v="1643"/>
    <x v="1"/>
  </r>
  <r>
    <x v="1"/>
    <x v="9"/>
    <x v="1"/>
    <x v="1"/>
    <x v="24"/>
    <x v="1339"/>
    <x v="1244"/>
    <x v="240"/>
    <x v="10"/>
    <x v="2"/>
    <x v="1"/>
    <x v="8"/>
    <x v="50"/>
    <x v="385"/>
    <x v="20"/>
    <x v="209"/>
    <x v="0"/>
    <x v="16"/>
    <x v="2"/>
    <x v="1081"/>
    <x v="196"/>
    <x v="80"/>
    <x v="74"/>
    <x v="1"/>
    <x v="6"/>
    <x v="816"/>
    <x v="4"/>
  </r>
  <r>
    <x v="1"/>
    <x v="5"/>
    <x v="1"/>
    <x v="0"/>
    <x v="327"/>
    <x v="1338"/>
    <x v="1244"/>
    <x v="46"/>
    <x v="10"/>
    <x v="2"/>
    <x v="1"/>
    <x v="4"/>
    <x v="34"/>
    <x v="231"/>
    <x v="195"/>
    <x v="209"/>
    <x v="0"/>
    <x v="13"/>
    <x v="2"/>
    <x v="348"/>
    <x v="441"/>
    <x v="71"/>
    <x v="12"/>
    <x v="6"/>
    <x v="5"/>
    <x v="1644"/>
    <x v="1"/>
  </r>
  <r>
    <x v="1"/>
    <x v="5"/>
    <x v="0"/>
    <x v="9"/>
    <x v="381"/>
    <x v="1340"/>
    <x v="1245"/>
    <x v="232"/>
    <x v="10"/>
    <x v="2"/>
    <x v="1"/>
    <x v="4"/>
    <x v="30"/>
    <x v="104"/>
    <x v="156"/>
    <x v="209"/>
    <x v="0"/>
    <x v="13"/>
    <x v="2"/>
    <x v="617"/>
    <x v="479"/>
    <x v="46"/>
    <x v="42"/>
    <x v="8"/>
    <x v="5"/>
    <x v="4119"/>
    <x v="27"/>
  </r>
  <r>
    <x v="1"/>
    <x v="5"/>
    <x v="0"/>
    <x v="8"/>
    <x v="404"/>
    <x v="1342"/>
    <x v="1246"/>
    <x v="68"/>
    <x v="10"/>
    <x v="2"/>
    <x v="1"/>
    <x v="4"/>
    <x v="33"/>
    <x v="320"/>
    <x v="210"/>
    <x v="197"/>
    <x v="0"/>
    <x v="13"/>
    <x v="2"/>
    <x v="336"/>
    <x v="725"/>
    <x v="30"/>
    <x v="59"/>
    <x v="8"/>
    <x v="5"/>
    <x v="4120"/>
    <x v="17"/>
  </r>
  <r>
    <x v="1"/>
    <x v="5"/>
    <x v="1"/>
    <x v="0"/>
    <x v="344"/>
    <x v="1341"/>
    <x v="1246"/>
    <x v="229"/>
    <x v="10"/>
    <x v="2"/>
    <x v="1"/>
    <x v="4"/>
    <x v="34"/>
    <x v="220"/>
    <x v="210"/>
    <x v="201"/>
    <x v="0"/>
    <x v="13"/>
    <x v="2"/>
    <x v="314"/>
    <x v="882"/>
    <x v="4"/>
    <x v="23"/>
    <x v="6"/>
    <x v="5"/>
    <x v="1645"/>
    <x v="1"/>
  </r>
  <r>
    <x v="1"/>
    <x v="9"/>
    <x v="1"/>
    <x v="8"/>
    <x v="88"/>
    <x v="1343"/>
    <x v="1247"/>
    <x v="49"/>
    <x v="10"/>
    <x v="2"/>
    <x v="1"/>
    <x v="8"/>
    <x v="50"/>
    <x v="408"/>
    <x v="210"/>
    <x v="18"/>
    <x v="0"/>
    <x v="16"/>
    <x v="2"/>
    <x v="1121"/>
    <x v="1000"/>
    <x v="66"/>
    <x v="54"/>
    <x v="1"/>
    <x v="6"/>
    <x v="817"/>
    <x v="17"/>
  </r>
  <r>
    <x v="1"/>
    <x v="9"/>
    <x v="1"/>
    <x v="8"/>
    <x v="88"/>
    <x v="1344"/>
    <x v="1248"/>
    <x v="49"/>
    <x v="10"/>
    <x v="2"/>
    <x v="1"/>
    <x v="8"/>
    <x v="50"/>
    <x v="426"/>
    <x v="210"/>
    <x v="18"/>
    <x v="0"/>
    <x v="16"/>
    <x v="2"/>
    <x v="1126"/>
    <x v="1000"/>
    <x v="86"/>
    <x v="74"/>
    <x v="1"/>
    <x v="6"/>
    <x v="818"/>
    <x v="17"/>
  </r>
  <r>
    <x v="1"/>
    <x v="5"/>
    <x v="1"/>
    <x v="0"/>
    <x v="306"/>
    <x v="1345"/>
    <x v="1249"/>
    <x v="77"/>
    <x v="10"/>
    <x v="2"/>
    <x v="1"/>
    <x v="4"/>
    <x v="36"/>
    <x v="288"/>
    <x v="183"/>
    <x v="209"/>
    <x v="0"/>
    <x v="13"/>
    <x v="2"/>
    <x v="73"/>
    <x v="624"/>
    <x v="88"/>
    <x v="85"/>
    <x v="6"/>
    <x v="5"/>
    <x v="1646"/>
    <x v="1"/>
  </r>
  <r>
    <x v="0"/>
    <x v="4"/>
    <x v="0"/>
    <x v="0"/>
    <x v="3"/>
    <x v="1346"/>
    <x v="1250"/>
    <x v="246"/>
    <x v="10"/>
    <x v="2"/>
    <x v="1"/>
    <x v="3"/>
    <x v="18"/>
    <x v="50"/>
    <x v="3"/>
    <x v="209"/>
    <x v="0"/>
    <x v="10"/>
    <x v="2"/>
    <x v="1243"/>
    <x v="12"/>
    <x v="32"/>
    <x v="28"/>
    <x v="2"/>
    <x v="4"/>
    <x v="3702"/>
    <x v="82"/>
  </r>
  <r>
    <x v="1"/>
    <x v="5"/>
    <x v="1"/>
    <x v="0"/>
    <x v="74"/>
    <x v="1348"/>
    <x v="1251"/>
    <x v="261"/>
    <x v="10"/>
    <x v="2"/>
    <x v="1"/>
    <x v="4"/>
    <x v="34"/>
    <x v="225"/>
    <x v="210"/>
    <x v="53"/>
    <x v="0"/>
    <x v="13"/>
    <x v="2"/>
    <x v="420"/>
    <x v="946"/>
    <x v="43"/>
    <x v="13"/>
    <x v="6"/>
    <x v="5"/>
    <x v="1647"/>
    <x v="1"/>
  </r>
  <r>
    <x v="1"/>
    <x v="5"/>
    <x v="1"/>
    <x v="0"/>
    <x v="327"/>
    <x v="1347"/>
    <x v="1251"/>
    <x v="243"/>
    <x v="10"/>
    <x v="2"/>
    <x v="1"/>
    <x v="4"/>
    <x v="34"/>
    <x v="231"/>
    <x v="210"/>
    <x v="194"/>
    <x v="0"/>
    <x v="13"/>
    <x v="2"/>
    <x v="349"/>
    <x v="945"/>
    <x v="71"/>
    <x v="12"/>
    <x v="6"/>
    <x v="5"/>
    <x v="1648"/>
    <x v="1"/>
  </r>
  <r>
    <x v="1"/>
    <x v="5"/>
    <x v="0"/>
    <x v="12"/>
    <x v="395"/>
    <x v="1349"/>
    <x v="1252"/>
    <x v="49"/>
    <x v="10"/>
    <x v="2"/>
    <x v="1"/>
    <x v="4"/>
    <x v="30"/>
    <x v="106"/>
    <x v="156"/>
    <x v="209"/>
    <x v="0"/>
    <x v="13"/>
    <x v="2"/>
    <x v="559"/>
    <x v="240"/>
    <x v="46"/>
    <x v="42"/>
    <x v="8"/>
    <x v="5"/>
    <x v="4121"/>
    <x v="49"/>
  </r>
  <r>
    <x v="1"/>
    <x v="5"/>
    <x v="1"/>
    <x v="0"/>
    <x v="179"/>
    <x v="1350"/>
    <x v="1253"/>
    <x v="254"/>
    <x v="10"/>
    <x v="2"/>
    <x v="1"/>
    <x v="4"/>
    <x v="34"/>
    <x v="283"/>
    <x v="210"/>
    <x v="115"/>
    <x v="0"/>
    <x v="13"/>
    <x v="2"/>
    <x v="180"/>
    <x v="137"/>
    <x v="39"/>
    <x v="10"/>
    <x v="6"/>
    <x v="5"/>
    <x v="1649"/>
    <x v="1"/>
  </r>
  <r>
    <x v="1"/>
    <x v="5"/>
    <x v="1"/>
    <x v="0"/>
    <x v="115"/>
    <x v="1351"/>
    <x v="1254"/>
    <x v="245"/>
    <x v="10"/>
    <x v="2"/>
    <x v="1"/>
    <x v="4"/>
    <x v="34"/>
    <x v="243"/>
    <x v="70"/>
    <x v="209"/>
    <x v="0"/>
    <x v="13"/>
    <x v="2"/>
    <x v="645"/>
    <x v="266"/>
    <x v="60"/>
    <x v="15"/>
    <x v="6"/>
    <x v="5"/>
    <x v="1650"/>
    <x v="1"/>
  </r>
  <r>
    <x v="1"/>
    <x v="5"/>
    <x v="1"/>
    <x v="0"/>
    <x v="142"/>
    <x v="1352"/>
    <x v="1255"/>
    <x v="205"/>
    <x v="10"/>
    <x v="2"/>
    <x v="1"/>
    <x v="4"/>
    <x v="34"/>
    <x v="278"/>
    <x v="90"/>
    <x v="209"/>
    <x v="0"/>
    <x v="13"/>
    <x v="2"/>
    <x v="449"/>
    <x v="144"/>
    <x v="90"/>
    <x v="19"/>
    <x v="6"/>
    <x v="5"/>
    <x v="1651"/>
    <x v="1"/>
  </r>
  <r>
    <x v="0"/>
    <x v="4"/>
    <x v="0"/>
    <x v="0"/>
    <x v="5"/>
    <x v="1353"/>
    <x v="1256"/>
    <x v="3"/>
    <x v="10"/>
    <x v="2"/>
    <x v="1"/>
    <x v="3"/>
    <x v="18"/>
    <x v="50"/>
    <x v="5"/>
    <x v="209"/>
    <x v="0"/>
    <x v="10"/>
    <x v="2"/>
    <x v="1243"/>
    <x v="305"/>
    <x v="32"/>
    <x v="28"/>
    <x v="2"/>
    <x v="4"/>
    <x v="3703"/>
    <x v="82"/>
  </r>
  <r>
    <x v="1"/>
    <x v="5"/>
    <x v="1"/>
    <x v="0"/>
    <x v="59"/>
    <x v="1355"/>
    <x v="1257"/>
    <x v="261"/>
    <x v="10"/>
    <x v="2"/>
    <x v="1"/>
    <x v="4"/>
    <x v="34"/>
    <x v="202"/>
    <x v="40"/>
    <x v="209"/>
    <x v="0"/>
    <x v="13"/>
    <x v="2"/>
    <x v="419"/>
    <x v="946"/>
    <x v="43"/>
    <x v="13"/>
    <x v="6"/>
    <x v="5"/>
    <x v="1653"/>
    <x v="1"/>
  </r>
  <r>
    <x v="1"/>
    <x v="5"/>
    <x v="1"/>
    <x v="0"/>
    <x v="327"/>
    <x v="1354"/>
    <x v="1257"/>
    <x v="41"/>
    <x v="10"/>
    <x v="2"/>
    <x v="1"/>
    <x v="4"/>
    <x v="34"/>
    <x v="215"/>
    <x v="195"/>
    <x v="209"/>
    <x v="0"/>
    <x v="13"/>
    <x v="2"/>
    <x v="312"/>
    <x v="471"/>
    <x v="83"/>
    <x v="26"/>
    <x v="6"/>
    <x v="5"/>
    <x v="1652"/>
    <x v="1"/>
  </r>
  <r>
    <x v="1"/>
    <x v="5"/>
    <x v="1"/>
    <x v="0"/>
    <x v="327"/>
    <x v="1356"/>
    <x v="1258"/>
    <x v="146"/>
    <x v="10"/>
    <x v="2"/>
    <x v="1"/>
    <x v="4"/>
    <x v="34"/>
    <x v="227"/>
    <x v="210"/>
    <x v="194"/>
    <x v="0"/>
    <x v="13"/>
    <x v="2"/>
    <x v="350"/>
    <x v="92"/>
    <x v="71"/>
    <x v="12"/>
    <x v="6"/>
    <x v="5"/>
    <x v="1654"/>
    <x v="1"/>
  </r>
  <r>
    <x v="1"/>
    <x v="5"/>
    <x v="0"/>
    <x v="8"/>
    <x v="404"/>
    <x v="1358"/>
    <x v="1259"/>
    <x v="211"/>
    <x v="10"/>
    <x v="2"/>
    <x v="1"/>
    <x v="4"/>
    <x v="33"/>
    <x v="320"/>
    <x v="210"/>
    <x v="197"/>
    <x v="0"/>
    <x v="13"/>
    <x v="2"/>
    <x v="341"/>
    <x v="480"/>
    <x v="30"/>
    <x v="59"/>
    <x v="8"/>
    <x v="5"/>
    <x v="4123"/>
    <x v="17"/>
  </r>
  <r>
    <x v="1"/>
    <x v="5"/>
    <x v="1"/>
    <x v="0"/>
    <x v="260"/>
    <x v="1357"/>
    <x v="1259"/>
    <x v="188"/>
    <x v="10"/>
    <x v="2"/>
    <x v="1"/>
    <x v="4"/>
    <x v="34"/>
    <x v="189"/>
    <x v="210"/>
    <x v="156"/>
    <x v="0"/>
    <x v="13"/>
    <x v="2"/>
    <x v="270"/>
    <x v="742"/>
    <x v="49"/>
    <x v="22"/>
    <x v="6"/>
    <x v="5"/>
    <x v="1655"/>
    <x v="1"/>
  </r>
  <r>
    <x v="1"/>
    <x v="5"/>
    <x v="1"/>
    <x v="0"/>
    <x v="327"/>
    <x v="1360"/>
    <x v="1260"/>
    <x v="82"/>
    <x v="10"/>
    <x v="2"/>
    <x v="1"/>
    <x v="4"/>
    <x v="34"/>
    <x v="209"/>
    <x v="210"/>
    <x v="194"/>
    <x v="0"/>
    <x v="13"/>
    <x v="2"/>
    <x v="256"/>
    <x v="283"/>
    <x v="77"/>
    <x v="15"/>
    <x v="6"/>
    <x v="5"/>
    <x v="1657"/>
    <x v="1"/>
  </r>
  <r>
    <x v="1"/>
    <x v="5"/>
    <x v="1"/>
    <x v="0"/>
    <x v="327"/>
    <x v="1359"/>
    <x v="1260"/>
    <x v="79"/>
    <x v="10"/>
    <x v="2"/>
    <x v="1"/>
    <x v="4"/>
    <x v="34"/>
    <x v="231"/>
    <x v="210"/>
    <x v="194"/>
    <x v="0"/>
    <x v="13"/>
    <x v="2"/>
    <x v="350"/>
    <x v="670"/>
    <x v="71"/>
    <x v="12"/>
    <x v="6"/>
    <x v="5"/>
    <x v="1656"/>
    <x v="1"/>
  </r>
  <r>
    <x v="1"/>
    <x v="5"/>
    <x v="0"/>
    <x v="22"/>
    <x v="418"/>
    <x v="1361"/>
    <x v="1261"/>
    <x v="160"/>
    <x v="10"/>
    <x v="2"/>
    <x v="1"/>
    <x v="4"/>
    <x v="33"/>
    <x v="316"/>
    <x v="110"/>
    <x v="209"/>
    <x v="0"/>
    <x v="13"/>
    <x v="2"/>
    <x v="429"/>
    <x v="326"/>
    <x v="30"/>
    <x v="59"/>
    <x v="8"/>
    <x v="5"/>
    <x v="4122"/>
    <x v="54"/>
  </r>
  <r>
    <x v="1"/>
    <x v="5"/>
    <x v="1"/>
    <x v="0"/>
    <x v="327"/>
    <x v="1362"/>
    <x v="1262"/>
    <x v="46"/>
    <x v="10"/>
    <x v="2"/>
    <x v="1"/>
    <x v="4"/>
    <x v="34"/>
    <x v="255"/>
    <x v="210"/>
    <x v="194"/>
    <x v="0"/>
    <x v="13"/>
    <x v="2"/>
    <x v="296"/>
    <x v="621"/>
    <x v="83"/>
    <x v="25"/>
    <x v="6"/>
    <x v="5"/>
    <x v="1658"/>
    <x v="1"/>
  </r>
  <r>
    <x v="1"/>
    <x v="5"/>
    <x v="0"/>
    <x v="17"/>
    <x v="415"/>
    <x v="1363"/>
    <x v="1263"/>
    <x v="145"/>
    <x v="10"/>
    <x v="2"/>
    <x v="1"/>
    <x v="4"/>
    <x v="30"/>
    <x v="79"/>
    <x v="156"/>
    <x v="209"/>
    <x v="0"/>
    <x v="13"/>
    <x v="2"/>
    <x v="24"/>
    <x v="802"/>
    <x v="65"/>
    <x v="45"/>
    <x v="8"/>
    <x v="5"/>
    <x v="4124"/>
    <x v="49"/>
  </r>
  <r>
    <x v="1"/>
    <x v="5"/>
    <x v="1"/>
    <x v="0"/>
    <x v="260"/>
    <x v="1364"/>
    <x v="1264"/>
    <x v="77"/>
    <x v="10"/>
    <x v="2"/>
    <x v="1"/>
    <x v="4"/>
    <x v="34"/>
    <x v="209"/>
    <x v="156"/>
    <x v="209"/>
    <x v="0"/>
    <x v="13"/>
    <x v="2"/>
    <x v="248"/>
    <x v="330"/>
    <x v="77"/>
    <x v="15"/>
    <x v="6"/>
    <x v="5"/>
    <x v="1659"/>
    <x v="1"/>
  </r>
  <r>
    <x v="1"/>
    <x v="5"/>
    <x v="1"/>
    <x v="0"/>
    <x v="260"/>
    <x v="1365"/>
    <x v="1265"/>
    <x v="46"/>
    <x v="10"/>
    <x v="2"/>
    <x v="1"/>
    <x v="4"/>
    <x v="34"/>
    <x v="209"/>
    <x v="156"/>
    <x v="209"/>
    <x v="0"/>
    <x v="13"/>
    <x v="2"/>
    <x v="248"/>
    <x v="445"/>
    <x v="77"/>
    <x v="15"/>
    <x v="6"/>
    <x v="5"/>
    <x v="1660"/>
    <x v="1"/>
  </r>
  <r>
    <x v="1"/>
    <x v="5"/>
    <x v="1"/>
    <x v="0"/>
    <x v="260"/>
    <x v="1366"/>
    <x v="1266"/>
    <x v="181"/>
    <x v="10"/>
    <x v="2"/>
    <x v="1"/>
    <x v="4"/>
    <x v="34"/>
    <x v="243"/>
    <x v="210"/>
    <x v="156"/>
    <x v="0"/>
    <x v="13"/>
    <x v="2"/>
    <x v="649"/>
    <x v="731"/>
    <x v="60"/>
    <x v="15"/>
    <x v="6"/>
    <x v="5"/>
    <x v="1661"/>
    <x v="1"/>
  </r>
  <r>
    <x v="1"/>
    <x v="5"/>
    <x v="0"/>
    <x v="8"/>
    <x v="394"/>
    <x v="1367"/>
    <x v="1267"/>
    <x v="254"/>
    <x v="10"/>
    <x v="2"/>
    <x v="1"/>
    <x v="4"/>
    <x v="33"/>
    <x v="154"/>
    <x v="195"/>
    <x v="209"/>
    <x v="0"/>
    <x v="13"/>
    <x v="2"/>
    <x v="71"/>
    <x v="239"/>
    <x v="70"/>
    <x v="43"/>
    <x v="8"/>
    <x v="5"/>
    <x v="4125"/>
    <x v="17"/>
  </r>
  <r>
    <x v="1"/>
    <x v="5"/>
    <x v="0"/>
    <x v="8"/>
    <x v="367"/>
    <x v="1368"/>
    <x v="1268"/>
    <x v="205"/>
    <x v="10"/>
    <x v="2"/>
    <x v="1"/>
    <x v="4"/>
    <x v="33"/>
    <x v="320"/>
    <x v="110"/>
    <x v="209"/>
    <x v="0"/>
    <x v="13"/>
    <x v="2"/>
    <x v="336"/>
    <x v="597"/>
    <x v="30"/>
    <x v="59"/>
    <x v="8"/>
    <x v="5"/>
    <x v="4126"/>
    <x v="17"/>
  </r>
  <r>
    <x v="1"/>
    <x v="5"/>
    <x v="1"/>
    <x v="0"/>
    <x v="260"/>
    <x v="1369"/>
    <x v="1269"/>
    <x v="104"/>
    <x v="10"/>
    <x v="2"/>
    <x v="1"/>
    <x v="4"/>
    <x v="34"/>
    <x v="261"/>
    <x v="156"/>
    <x v="209"/>
    <x v="0"/>
    <x v="13"/>
    <x v="2"/>
    <x v="276"/>
    <x v="372"/>
    <x v="83"/>
    <x v="25"/>
    <x v="6"/>
    <x v="5"/>
    <x v="1662"/>
    <x v="1"/>
  </r>
  <r>
    <x v="1"/>
    <x v="5"/>
    <x v="1"/>
    <x v="0"/>
    <x v="260"/>
    <x v="1370"/>
    <x v="1270"/>
    <x v="228"/>
    <x v="10"/>
    <x v="2"/>
    <x v="1"/>
    <x v="4"/>
    <x v="34"/>
    <x v="204"/>
    <x v="210"/>
    <x v="156"/>
    <x v="0"/>
    <x v="13"/>
    <x v="2"/>
    <x v="443"/>
    <x v="910"/>
    <x v="82"/>
    <x v="17"/>
    <x v="6"/>
    <x v="5"/>
    <x v="1663"/>
    <x v="1"/>
  </r>
  <r>
    <x v="1"/>
    <x v="9"/>
    <x v="1"/>
    <x v="8"/>
    <x v="137"/>
    <x v="1372"/>
    <x v="1271"/>
    <x v="26"/>
    <x v="10"/>
    <x v="2"/>
    <x v="1"/>
    <x v="8"/>
    <x v="28"/>
    <x v="378"/>
    <x v="210"/>
    <x v="21"/>
    <x v="0"/>
    <x v="16"/>
    <x v="2"/>
    <x v="987"/>
    <x v="523"/>
    <x v="10"/>
    <x v="67"/>
    <x v="1"/>
    <x v="6"/>
    <x v="819"/>
    <x v="16"/>
  </r>
  <r>
    <x v="1"/>
    <x v="5"/>
    <x v="1"/>
    <x v="0"/>
    <x v="79"/>
    <x v="1371"/>
    <x v="1271"/>
    <x v="82"/>
    <x v="10"/>
    <x v="2"/>
    <x v="1"/>
    <x v="4"/>
    <x v="34"/>
    <x v="265"/>
    <x v="210"/>
    <x v="55"/>
    <x v="0"/>
    <x v="13"/>
    <x v="2"/>
    <x v="454"/>
    <x v="395"/>
    <x v="90"/>
    <x v="19"/>
    <x v="6"/>
    <x v="5"/>
    <x v="1664"/>
    <x v="1"/>
  </r>
  <r>
    <x v="1"/>
    <x v="5"/>
    <x v="0"/>
    <x v="18"/>
    <x v="416"/>
    <x v="1373"/>
    <x v="1272"/>
    <x v="75"/>
    <x v="10"/>
    <x v="2"/>
    <x v="1"/>
    <x v="4"/>
    <x v="33"/>
    <x v="319"/>
    <x v="210"/>
    <x v="156"/>
    <x v="0"/>
    <x v="13"/>
    <x v="2"/>
    <x v="413"/>
    <x v="891"/>
    <x v="30"/>
    <x v="59"/>
    <x v="8"/>
    <x v="5"/>
    <x v="4127"/>
    <x v="8"/>
  </r>
  <r>
    <x v="1"/>
    <x v="5"/>
    <x v="0"/>
    <x v="8"/>
    <x v="404"/>
    <x v="1374"/>
    <x v="1273"/>
    <x v="37"/>
    <x v="10"/>
    <x v="2"/>
    <x v="1"/>
    <x v="4"/>
    <x v="33"/>
    <x v="320"/>
    <x v="210"/>
    <x v="197"/>
    <x v="0"/>
    <x v="13"/>
    <x v="2"/>
    <x v="347"/>
    <x v="220"/>
    <x v="30"/>
    <x v="59"/>
    <x v="8"/>
    <x v="5"/>
    <x v="4128"/>
    <x v="17"/>
  </r>
  <r>
    <x v="1"/>
    <x v="5"/>
    <x v="1"/>
    <x v="0"/>
    <x v="239"/>
    <x v="1375"/>
    <x v="1274"/>
    <x v="6"/>
    <x v="10"/>
    <x v="2"/>
    <x v="1"/>
    <x v="4"/>
    <x v="34"/>
    <x v="265"/>
    <x v="210"/>
    <x v="146"/>
    <x v="0"/>
    <x v="13"/>
    <x v="2"/>
    <x v="454"/>
    <x v="116"/>
    <x v="90"/>
    <x v="19"/>
    <x v="6"/>
    <x v="5"/>
    <x v="1665"/>
    <x v="1"/>
  </r>
  <r>
    <x v="1"/>
    <x v="5"/>
    <x v="0"/>
    <x v="22"/>
    <x v="384"/>
    <x v="1376"/>
    <x v="1275"/>
    <x v="179"/>
    <x v="10"/>
    <x v="2"/>
    <x v="1"/>
    <x v="4"/>
    <x v="33"/>
    <x v="316"/>
    <x v="210"/>
    <x v="53"/>
    <x v="0"/>
    <x v="13"/>
    <x v="2"/>
    <x v="432"/>
    <x v="569"/>
    <x v="30"/>
    <x v="59"/>
    <x v="8"/>
    <x v="5"/>
    <x v="4129"/>
    <x v="54"/>
  </r>
  <r>
    <x v="1"/>
    <x v="5"/>
    <x v="1"/>
    <x v="0"/>
    <x v="260"/>
    <x v="1377"/>
    <x v="1276"/>
    <x v="112"/>
    <x v="10"/>
    <x v="2"/>
    <x v="1"/>
    <x v="4"/>
    <x v="34"/>
    <x v="243"/>
    <x v="156"/>
    <x v="209"/>
    <x v="0"/>
    <x v="13"/>
    <x v="2"/>
    <x v="646"/>
    <x v="792"/>
    <x v="60"/>
    <x v="15"/>
    <x v="6"/>
    <x v="5"/>
    <x v="1666"/>
    <x v="1"/>
  </r>
  <r>
    <x v="1"/>
    <x v="5"/>
    <x v="1"/>
    <x v="0"/>
    <x v="327"/>
    <x v="1378"/>
    <x v="1277"/>
    <x v="109"/>
    <x v="10"/>
    <x v="2"/>
    <x v="1"/>
    <x v="4"/>
    <x v="34"/>
    <x v="251"/>
    <x v="195"/>
    <x v="209"/>
    <x v="0"/>
    <x v="13"/>
    <x v="2"/>
    <x v="424"/>
    <x v="835"/>
    <x v="33"/>
    <x v="20"/>
    <x v="6"/>
    <x v="5"/>
    <x v="1667"/>
    <x v="1"/>
  </r>
  <r>
    <x v="1"/>
    <x v="5"/>
    <x v="1"/>
    <x v="0"/>
    <x v="327"/>
    <x v="1379"/>
    <x v="1278"/>
    <x v="157"/>
    <x v="10"/>
    <x v="2"/>
    <x v="1"/>
    <x v="4"/>
    <x v="34"/>
    <x v="231"/>
    <x v="210"/>
    <x v="194"/>
    <x v="0"/>
    <x v="13"/>
    <x v="2"/>
    <x v="352"/>
    <x v="595"/>
    <x v="71"/>
    <x v="12"/>
    <x v="6"/>
    <x v="5"/>
    <x v="1668"/>
    <x v="1"/>
  </r>
  <r>
    <x v="1"/>
    <x v="5"/>
    <x v="1"/>
    <x v="0"/>
    <x v="327"/>
    <x v="1380"/>
    <x v="1279"/>
    <x v="34"/>
    <x v="10"/>
    <x v="2"/>
    <x v="1"/>
    <x v="4"/>
    <x v="34"/>
    <x v="231"/>
    <x v="210"/>
    <x v="194"/>
    <x v="0"/>
    <x v="13"/>
    <x v="2"/>
    <x v="354"/>
    <x v="599"/>
    <x v="71"/>
    <x v="12"/>
    <x v="6"/>
    <x v="5"/>
    <x v="1669"/>
    <x v="1"/>
  </r>
  <r>
    <x v="1"/>
    <x v="5"/>
    <x v="1"/>
    <x v="0"/>
    <x v="344"/>
    <x v="1381"/>
    <x v="1280"/>
    <x v="6"/>
    <x v="10"/>
    <x v="2"/>
    <x v="1"/>
    <x v="4"/>
    <x v="34"/>
    <x v="220"/>
    <x v="202"/>
    <x v="209"/>
    <x v="0"/>
    <x v="13"/>
    <x v="2"/>
    <x v="316"/>
    <x v="111"/>
    <x v="4"/>
    <x v="23"/>
    <x v="6"/>
    <x v="5"/>
    <x v="1670"/>
    <x v="1"/>
  </r>
  <r>
    <x v="1"/>
    <x v="5"/>
    <x v="0"/>
    <x v="8"/>
    <x v="394"/>
    <x v="1382"/>
    <x v="1281"/>
    <x v="227"/>
    <x v="10"/>
    <x v="2"/>
    <x v="1"/>
    <x v="4"/>
    <x v="33"/>
    <x v="153"/>
    <x v="195"/>
    <x v="209"/>
    <x v="0"/>
    <x v="13"/>
    <x v="2"/>
    <x v="59"/>
    <x v="998"/>
    <x v="77"/>
    <x v="80"/>
    <x v="8"/>
    <x v="5"/>
    <x v="4130"/>
    <x v="17"/>
  </r>
  <r>
    <x v="1"/>
    <x v="5"/>
    <x v="1"/>
    <x v="8"/>
    <x v="394"/>
    <x v="1383"/>
    <x v="1282"/>
    <x v="113"/>
    <x v="10"/>
    <x v="2"/>
    <x v="1"/>
    <x v="4"/>
    <x v="34"/>
    <x v="241"/>
    <x v="210"/>
    <x v="194"/>
    <x v="0"/>
    <x v="13"/>
    <x v="2"/>
    <x v="169"/>
    <x v="644"/>
    <x v="58"/>
    <x v="15"/>
    <x v="6"/>
    <x v="5"/>
    <x v="4131"/>
    <x v="17"/>
  </r>
  <r>
    <x v="1"/>
    <x v="5"/>
    <x v="1"/>
    <x v="0"/>
    <x v="67"/>
    <x v="1384"/>
    <x v="1282"/>
    <x v="82"/>
    <x v="10"/>
    <x v="2"/>
    <x v="1"/>
    <x v="4"/>
    <x v="34"/>
    <x v="278"/>
    <x v="210"/>
    <x v="50"/>
    <x v="0"/>
    <x v="13"/>
    <x v="2"/>
    <x v="452"/>
    <x v="395"/>
    <x v="90"/>
    <x v="19"/>
    <x v="6"/>
    <x v="5"/>
    <x v="1671"/>
    <x v="1"/>
  </r>
  <r>
    <x v="1"/>
    <x v="5"/>
    <x v="1"/>
    <x v="0"/>
    <x v="327"/>
    <x v="1386"/>
    <x v="1283"/>
    <x v="104"/>
    <x v="10"/>
    <x v="2"/>
    <x v="1"/>
    <x v="4"/>
    <x v="34"/>
    <x v="209"/>
    <x v="210"/>
    <x v="194"/>
    <x v="0"/>
    <x v="13"/>
    <x v="2"/>
    <x v="256"/>
    <x v="383"/>
    <x v="77"/>
    <x v="15"/>
    <x v="6"/>
    <x v="5"/>
    <x v="1673"/>
    <x v="1"/>
  </r>
  <r>
    <x v="1"/>
    <x v="5"/>
    <x v="1"/>
    <x v="6"/>
    <x v="366"/>
    <x v="1385"/>
    <x v="1283"/>
    <x v="188"/>
    <x v="10"/>
    <x v="2"/>
    <x v="1"/>
    <x v="4"/>
    <x v="34"/>
    <x v="234"/>
    <x v="210"/>
    <x v="194"/>
    <x v="0"/>
    <x v="13"/>
    <x v="2"/>
    <x v="292"/>
    <x v="995"/>
    <x v="88"/>
    <x v="9"/>
    <x v="6"/>
    <x v="5"/>
    <x v="1672"/>
    <x v="1"/>
  </r>
  <r>
    <x v="1"/>
    <x v="5"/>
    <x v="0"/>
    <x v="6"/>
    <x v="387"/>
    <x v="1388"/>
    <x v="1284"/>
    <x v="205"/>
    <x v="10"/>
    <x v="2"/>
    <x v="1"/>
    <x v="4"/>
    <x v="33"/>
    <x v="145"/>
    <x v="210"/>
    <x v="203"/>
    <x v="0"/>
    <x v="13"/>
    <x v="2"/>
    <x v="320"/>
    <x v="801"/>
    <x v="70"/>
    <x v="43"/>
    <x v="8"/>
    <x v="5"/>
    <x v="4133"/>
    <x v="1"/>
  </r>
  <r>
    <x v="1"/>
    <x v="5"/>
    <x v="0"/>
    <x v="14"/>
    <x v="404"/>
    <x v="1387"/>
    <x v="1284"/>
    <x v="49"/>
    <x v="10"/>
    <x v="2"/>
    <x v="1"/>
    <x v="4"/>
    <x v="30"/>
    <x v="103"/>
    <x v="156"/>
    <x v="209"/>
    <x v="0"/>
    <x v="13"/>
    <x v="2"/>
    <x v="404"/>
    <x v="240"/>
    <x v="46"/>
    <x v="42"/>
    <x v="8"/>
    <x v="5"/>
    <x v="4132"/>
    <x v="50"/>
  </r>
  <r>
    <x v="1"/>
    <x v="9"/>
    <x v="1"/>
    <x v="4"/>
    <x v="46"/>
    <x v="1389"/>
    <x v="1285"/>
    <x v="18"/>
    <x v="10"/>
    <x v="2"/>
    <x v="1"/>
    <x v="8"/>
    <x v="28"/>
    <x v="371"/>
    <x v="210"/>
    <x v="21"/>
    <x v="0"/>
    <x v="16"/>
    <x v="2"/>
    <x v="991"/>
    <x v="120"/>
    <x v="10"/>
    <x v="67"/>
    <x v="1"/>
    <x v="6"/>
    <x v="820"/>
    <x v="19"/>
  </r>
  <r>
    <x v="1"/>
    <x v="5"/>
    <x v="1"/>
    <x v="0"/>
    <x v="260"/>
    <x v="1390"/>
    <x v="1286"/>
    <x v="79"/>
    <x v="10"/>
    <x v="2"/>
    <x v="1"/>
    <x v="4"/>
    <x v="34"/>
    <x v="230"/>
    <x v="210"/>
    <x v="156"/>
    <x v="0"/>
    <x v="13"/>
    <x v="2"/>
    <x v="264"/>
    <x v="670"/>
    <x v="49"/>
    <x v="22"/>
    <x v="6"/>
    <x v="5"/>
    <x v="1674"/>
    <x v="1"/>
  </r>
  <r>
    <x v="1"/>
    <x v="5"/>
    <x v="1"/>
    <x v="0"/>
    <x v="260"/>
    <x v="1391"/>
    <x v="1287"/>
    <x v="197"/>
    <x v="10"/>
    <x v="2"/>
    <x v="1"/>
    <x v="4"/>
    <x v="34"/>
    <x v="242"/>
    <x v="210"/>
    <x v="156"/>
    <x v="0"/>
    <x v="13"/>
    <x v="2"/>
    <x v="271"/>
    <x v="272"/>
    <x v="49"/>
    <x v="22"/>
    <x v="6"/>
    <x v="5"/>
    <x v="1675"/>
    <x v="1"/>
  </r>
  <r>
    <x v="1"/>
    <x v="5"/>
    <x v="1"/>
    <x v="0"/>
    <x v="327"/>
    <x v="1392"/>
    <x v="1288"/>
    <x v="6"/>
    <x v="10"/>
    <x v="2"/>
    <x v="1"/>
    <x v="4"/>
    <x v="34"/>
    <x v="209"/>
    <x v="195"/>
    <x v="209"/>
    <x v="0"/>
    <x v="13"/>
    <x v="2"/>
    <x v="248"/>
    <x v="112"/>
    <x v="77"/>
    <x v="15"/>
    <x v="6"/>
    <x v="5"/>
    <x v="1676"/>
    <x v="1"/>
  </r>
  <r>
    <x v="1"/>
    <x v="5"/>
    <x v="1"/>
    <x v="0"/>
    <x v="292"/>
    <x v="1393"/>
    <x v="1289"/>
    <x v="26"/>
    <x v="10"/>
    <x v="2"/>
    <x v="1"/>
    <x v="4"/>
    <x v="34"/>
    <x v="235"/>
    <x v="210"/>
    <x v="172"/>
    <x v="0"/>
    <x v="13"/>
    <x v="2"/>
    <x v="280"/>
    <x v="931"/>
    <x v="88"/>
    <x v="9"/>
    <x v="6"/>
    <x v="5"/>
    <x v="1677"/>
    <x v="1"/>
  </r>
  <r>
    <x v="1"/>
    <x v="5"/>
    <x v="1"/>
    <x v="0"/>
    <x v="260"/>
    <x v="1394"/>
    <x v="1290"/>
    <x v="243"/>
    <x v="10"/>
    <x v="2"/>
    <x v="1"/>
    <x v="4"/>
    <x v="34"/>
    <x v="236"/>
    <x v="210"/>
    <x v="156"/>
    <x v="0"/>
    <x v="13"/>
    <x v="2"/>
    <x v="284"/>
    <x v="282"/>
    <x v="49"/>
    <x v="22"/>
    <x v="6"/>
    <x v="5"/>
    <x v="1678"/>
    <x v="1"/>
  </r>
  <r>
    <x v="1"/>
    <x v="5"/>
    <x v="0"/>
    <x v="8"/>
    <x v="394"/>
    <x v="1395"/>
    <x v="1291"/>
    <x v="97"/>
    <x v="10"/>
    <x v="2"/>
    <x v="1"/>
    <x v="4"/>
    <x v="33"/>
    <x v="147"/>
    <x v="195"/>
    <x v="209"/>
    <x v="0"/>
    <x v="13"/>
    <x v="2"/>
    <x v="338"/>
    <x v="540"/>
    <x v="30"/>
    <x v="59"/>
    <x v="8"/>
    <x v="5"/>
    <x v="4135"/>
    <x v="18"/>
  </r>
  <r>
    <x v="1"/>
    <x v="5"/>
    <x v="1"/>
    <x v="0"/>
    <x v="327"/>
    <x v="1396"/>
    <x v="1292"/>
    <x v="227"/>
    <x v="10"/>
    <x v="2"/>
    <x v="1"/>
    <x v="4"/>
    <x v="34"/>
    <x v="231"/>
    <x v="210"/>
    <x v="194"/>
    <x v="0"/>
    <x v="13"/>
    <x v="2"/>
    <x v="355"/>
    <x v="195"/>
    <x v="71"/>
    <x v="12"/>
    <x v="6"/>
    <x v="5"/>
    <x v="1679"/>
    <x v="1"/>
  </r>
  <r>
    <x v="1"/>
    <x v="5"/>
    <x v="0"/>
    <x v="17"/>
    <x v="415"/>
    <x v="1397"/>
    <x v="1293"/>
    <x v="6"/>
    <x v="10"/>
    <x v="2"/>
    <x v="1"/>
    <x v="4"/>
    <x v="33"/>
    <x v="322"/>
    <x v="156"/>
    <x v="209"/>
    <x v="0"/>
    <x v="13"/>
    <x v="2"/>
    <x v="499"/>
    <x v="110"/>
    <x v="30"/>
    <x v="59"/>
    <x v="8"/>
    <x v="5"/>
    <x v="4134"/>
    <x v="49"/>
  </r>
  <r>
    <x v="1"/>
    <x v="5"/>
    <x v="1"/>
    <x v="0"/>
    <x v="327"/>
    <x v="1398"/>
    <x v="1294"/>
    <x v="46"/>
    <x v="10"/>
    <x v="2"/>
    <x v="1"/>
    <x v="4"/>
    <x v="35"/>
    <x v="281"/>
    <x v="210"/>
    <x v="194"/>
    <x v="0"/>
    <x v="13"/>
    <x v="2"/>
    <x v="274"/>
    <x v="445"/>
    <x v="37"/>
    <x v="48"/>
    <x v="6"/>
    <x v="9"/>
    <x v="1680"/>
    <x v="1"/>
  </r>
  <r>
    <x v="1"/>
    <x v="5"/>
    <x v="1"/>
    <x v="0"/>
    <x v="327"/>
    <x v="1399"/>
    <x v="1295"/>
    <x v="179"/>
    <x v="10"/>
    <x v="2"/>
    <x v="1"/>
    <x v="4"/>
    <x v="34"/>
    <x v="231"/>
    <x v="210"/>
    <x v="194"/>
    <x v="0"/>
    <x v="13"/>
    <x v="2"/>
    <x v="356"/>
    <x v="141"/>
    <x v="71"/>
    <x v="12"/>
    <x v="6"/>
    <x v="5"/>
    <x v="1681"/>
    <x v="1"/>
  </r>
  <r>
    <x v="1"/>
    <x v="5"/>
    <x v="1"/>
    <x v="0"/>
    <x v="260"/>
    <x v="1400"/>
    <x v="1295"/>
    <x v="26"/>
    <x v="10"/>
    <x v="2"/>
    <x v="1"/>
    <x v="4"/>
    <x v="34"/>
    <x v="276"/>
    <x v="210"/>
    <x v="156"/>
    <x v="0"/>
    <x v="13"/>
    <x v="2"/>
    <x v="460"/>
    <x v="635"/>
    <x v="90"/>
    <x v="19"/>
    <x v="6"/>
    <x v="5"/>
    <x v="1682"/>
    <x v="1"/>
  </r>
  <r>
    <x v="1"/>
    <x v="5"/>
    <x v="1"/>
    <x v="0"/>
    <x v="327"/>
    <x v="1401"/>
    <x v="1296"/>
    <x v="224"/>
    <x v="10"/>
    <x v="2"/>
    <x v="1"/>
    <x v="4"/>
    <x v="34"/>
    <x v="229"/>
    <x v="210"/>
    <x v="194"/>
    <x v="0"/>
    <x v="13"/>
    <x v="2"/>
    <x v="290"/>
    <x v="927"/>
    <x v="88"/>
    <x v="9"/>
    <x v="6"/>
    <x v="5"/>
    <x v="1683"/>
    <x v="1"/>
  </r>
  <r>
    <x v="1"/>
    <x v="9"/>
    <x v="1"/>
    <x v="8"/>
    <x v="137"/>
    <x v="1402"/>
    <x v="1297"/>
    <x v="123"/>
    <x v="10"/>
    <x v="2"/>
    <x v="1"/>
    <x v="8"/>
    <x v="28"/>
    <x v="397"/>
    <x v="210"/>
    <x v="21"/>
    <x v="0"/>
    <x v="16"/>
    <x v="2"/>
    <x v="1016"/>
    <x v="580"/>
    <x v="53"/>
    <x v="57"/>
    <x v="1"/>
    <x v="6"/>
    <x v="821"/>
    <x v="13"/>
  </r>
  <r>
    <x v="1"/>
    <x v="5"/>
    <x v="0"/>
    <x v="9"/>
    <x v="403"/>
    <x v="1403"/>
    <x v="1298"/>
    <x v="34"/>
    <x v="10"/>
    <x v="2"/>
    <x v="1"/>
    <x v="4"/>
    <x v="33"/>
    <x v="317"/>
    <x v="210"/>
    <x v="195"/>
    <x v="0"/>
    <x v="13"/>
    <x v="2"/>
    <x v="394"/>
    <x v="694"/>
    <x v="30"/>
    <x v="59"/>
    <x v="8"/>
    <x v="5"/>
    <x v="4136"/>
    <x v="27"/>
  </r>
  <r>
    <x v="1"/>
    <x v="5"/>
    <x v="1"/>
    <x v="0"/>
    <x v="260"/>
    <x v="1404"/>
    <x v="1299"/>
    <x v="205"/>
    <x v="10"/>
    <x v="2"/>
    <x v="1"/>
    <x v="4"/>
    <x v="34"/>
    <x v="189"/>
    <x v="156"/>
    <x v="209"/>
    <x v="0"/>
    <x v="13"/>
    <x v="2"/>
    <x v="273"/>
    <x v="178"/>
    <x v="49"/>
    <x v="22"/>
    <x v="6"/>
    <x v="5"/>
    <x v="1684"/>
    <x v="1"/>
  </r>
  <r>
    <x v="1"/>
    <x v="5"/>
    <x v="0"/>
    <x v="6"/>
    <x v="387"/>
    <x v="1405"/>
    <x v="1300"/>
    <x v="227"/>
    <x v="10"/>
    <x v="2"/>
    <x v="1"/>
    <x v="4"/>
    <x v="33"/>
    <x v="145"/>
    <x v="203"/>
    <x v="209"/>
    <x v="0"/>
    <x v="13"/>
    <x v="2"/>
    <x v="318"/>
    <x v="887"/>
    <x v="70"/>
    <x v="43"/>
    <x v="8"/>
    <x v="5"/>
    <x v="4137"/>
    <x v="1"/>
  </r>
  <r>
    <x v="1"/>
    <x v="9"/>
    <x v="1"/>
    <x v="8"/>
    <x v="88"/>
    <x v="1406"/>
    <x v="1301"/>
    <x v="239"/>
    <x v="10"/>
    <x v="2"/>
    <x v="1"/>
    <x v="8"/>
    <x v="50"/>
    <x v="428"/>
    <x v="210"/>
    <x v="18"/>
    <x v="0"/>
    <x v="16"/>
    <x v="2"/>
    <x v="1110"/>
    <x v="482"/>
    <x v="63"/>
    <x v="74"/>
    <x v="1"/>
    <x v="6"/>
    <x v="822"/>
    <x v="42"/>
  </r>
  <r>
    <x v="1"/>
    <x v="1"/>
    <x v="0"/>
    <x v="0"/>
    <x v="340"/>
    <x v="1407"/>
    <x v="1301"/>
    <x v="131"/>
    <x v="10"/>
    <x v="2"/>
    <x v="1"/>
    <x v="0"/>
    <x v="26"/>
    <x v="482"/>
    <x v="199"/>
    <x v="209"/>
    <x v="0"/>
    <x v="1"/>
    <x v="2"/>
    <x v="853"/>
    <x v="696"/>
    <x v="27"/>
    <x v="83"/>
    <x v="0"/>
    <x v="5"/>
    <x v="99"/>
    <x v="22"/>
  </r>
  <r>
    <x v="1"/>
    <x v="5"/>
    <x v="1"/>
    <x v="0"/>
    <x v="327"/>
    <x v="1408"/>
    <x v="1302"/>
    <x v="109"/>
    <x v="10"/>
    <x v="2"/>
    <x v="1"/>
    <x v="4"/>
    <x v="34"/>
    <x v="232"/>
    <x v="210"/>
    <x v="194"/>
    <x v="0"/>
    <x v="13"/>
    <x v="2"/>
    <x v="370"/>
    <x v="951"/>
    <x v="71"/>
    <x v="12"/>
    <x v="6"/>
    <x v="5"/>
    <x v="1685"/>
    <x v="1"/>
  </r>
  <r>
    <x v="1"/>
    <x v="5"/>
    <x v="0"/>
    <x v="8"/>
    <x v="367"/>
    <x v="1409"/>
    <x v="1303"/>
    <x v="27"/>
    <x v="10"/>
    <x v="2"/>
    <x v="1"/>
    <x v="4"/>
    <x v="33"/>
    <x v="320"/>
    <x v="110"/>
    <x v="209"/>
    <x v="0"/>
    <x v="13"/>
    <x v="2"/>
    <x v="341"/>
    <x v="154"/>
    <x v="30"/>
    <x v="59"/>
    <x v="8"/>
    <x v="5"/>
    <x v="4138"/>
    <x v="17"/>
  </r>
  <r>
    <x v="1"/>
    <x v="5"/>
    <x v="1"/>
    <x v="0"/>
    <x v="315"/>
    <x v="1410"/>
    <x v="1304"/>
    <x v="94"/>
    <x v="10"/>
    <x v="2"/>
    <x v="1"/>
    <x v="4"/>
    <x v="34"/>
    <x v="187"/>
    <x v="210"/>
    <x v="185"/>
    <x v="0"/>
    <x v="13"/>
    <x v="2"/>
    <x v="290"/>
    <x v="584"/>
    <x v="88"/>
    <x v="9"/>
    <x v="6"/>
    <x v="5"/>
    <x v="1686"/>
    <x v="1"/>
  </r>
  <r>
    <x v="1"/>
    <x v="5"/>
    <x v="0"/>
    <x v="9"/>
    <x v="381"/>
    <x v="1412"/>
    <x v="1305"/>
    <x v="177"/>
    <x v="10"/>
    <x v="2"/>
    <x v="1"/>
    <x v="4"/>
    <x v="33"/>
    <x v="317"/>
    <x v="210"/>
    <x v="156"/>
    <x v="0"/>
    <x v="13"/>
    <x v="2"/>
    <x v="396"/>
    <x v="714"/>
    <x v="30"/>
    <x v="59"/>
    <x v="8"/>
    <x v="5"/>
    <x v="4140"/>
    <x v="27"/>
  </r>
  <r>
    <x v="1"/>
    <x v="9"/>
    <x v="0"/>
    <x v="0"/>
    <x v="24"/>
    <x v="1411"/>
    <x v="1305"/>
    <x v="34"/>
    <x v="10"/>
    <x v="2"/>
    <x v="1"/>
    <x v="8"/>
    <x v="27"/>
    <x v="336"/>
    <x v="23"/>
    <x v="209"/>
    <x v="0"/>
    <x v="16"/>
    <x v="2"/>
    <x v="888"/>
    <x v="997"/>
    <x v="24"/>
    <x v="70"/>
    <x v="1"/>
    <x v="5"/>
    <x v="823"/>
    <x v="1"/>
  </r>
  <r>
    <x v="1"/>
    <x v="5"/>
    <x v="1"/>
    <x v="0"/>
    <x v="260"/>
    <x v="1413"/>
    <x v="1306"/>
    <x v="197"/>
    <x v="10"/>
    <x v="2"/>
    <x v="1"/>
    <x v="4"/>
    <x v="34"/>
    <x v="242"/>
    <x v="210"/>
    <x v="156"/>
    <x v="0"/>
    <x v="13"/>
    <x v="2"/>
    <x v="276"/>
    <x v="272"/>
    <x v="49"/>
    <x v="22"/>
    <x v="6"/>
    <x v="5"/>
    <x v="1687"/>
    <x v="1"/>
  </r>
  <r>
    <x v="1"/>
    <x v="5"/>
    <x v="0"/>
    <x v="8"/>
    <x v="379"/>
    <x v="1414"/>
    <x v="1307"/>
    <x v="45"/>
    <x v="10"/>
    <x v="2"/>
    <x v="1"/>
    <x v="4"/>
    <x v="30"/>
    <x v="108"/>
    <x v="156"/>
    <x v="209"/>
    <x v="0"/>
    <x v="13"/>
    <x v="2"/>
    <x v="591"/>
    <x v="773"/>
    <x v="46"/>
    <x v="42"/>
    <x v="8"/>
    <x v="5"/>
    <x v="4139"/>
    <x v="42"/>
  </r>
  <r>
    <x v="1"/>
    <x v="5"/>
    <x v="0"/>
    <x v="8"/>
    <x v="379"/>
    <x v="1415"/>
    <x v="1308"/>
    <x v="205"/>
    <x v="10"/>
    <x v="2"/>
    <x v="1"/>
    <x v="4"/>
    <x v="30"/>
    <x v="108"/>
    <x v="156"/>
    <x v="209"/>
    <x v="0"/>
    <x v="13"/>
    <x v="2"/>
    <x v="588"/>
    <x v="586"/>
    <x v="46"/>
    <x v="42"/>
    <x v="8"/>
    <x v="5"/>
    <x v="4141"/>
    <x v="42"/>
  </r>
  <r>
    <x v="1"/>
    <x v="5"/>
    <x v="1"/>
    <x v="0"/>
    <x v="327"/>
    <x v="1416"/>
    <x v="1308"/>
    <x v="113"/>
    <x v="10"/>
    <x v="2"/>
    <x v="1"/>
    <x v="4"/>
    <x v="34"/>
    <x v="207"/>
    <x v="195"/>
    <x v="209"/>
    <x v="0"/>
    <x v="13"/>
    <x v="2"/>
    <x v="221"/>
    <x v="644"/>
    <x v="77"/>
    <x v="15"/>
    <x v="6"/>
    <x v="5"/>
    <x v="1688"/>
    <x v="1"/>
  </r>
  <r>
    <x v="1"/>
    <x v="5"/>
    <x v="0"/>
    <x v="9"/>
    <x v="381"/>
    <x v="1417"/>
    <x v="1309"/>
    <x v="45"/>
    <x v="10"/>
    <x v="2"/>
    <x v="1"/>
    <x v="4"/>
    <x v="30"/>
    <x v="102"/>
    <x v="156"/>
    <x v="209"/>
    <x v="0"/>
    <x v="13"/>
    <x v="2"/>
    <x v="610"/>
    <x v="773"/>
    <x v="46"/>
    <x v="42"/>
    <x v="8"/>
    <x v="5"/>
    <x v="4142"/>
    <x v="32"/>
  </r>
  <r>
    <x v="1"/>
    <x v="5"/>
    <x v="0"/>
    <x v="8"/>
    <x v="404"/>
    <x v="1418"/>
    <x v="1310"/>
    <x v="145"/>
    <x v="10"/>
    <x v="2"/>
    <x v="1"/>
    <x v="4"/>
    <x v="33"/>
    <x v="320"/>
    <x v="210"/>
    <x v="197"/>
    <x v="0"/>
    <x v="13"/>
    <x v="2"/>
    <x v="359"/>
    <x v="420"/>
    <x v="30"/>
    <x v="59"/>
    <x v="8"/>
    <x v="5"/>
    <x v="4145"/>
    <x v="17"/>
  </r>
  <r>
    <x v="1"/>
    <x v="5"/>
    <x v="1"/>
    <x v="0"/>
    <x v="327"/>
    <x v="1419"/>
    <x v="1311"/>
    <x v="188"/>
    <x v="10"/>
    <x v="2"/>
    <x v="1"/>
    <x v="4"/>
    <x v="34"/>
    <x v="248"/>
    <x v="195"/>
    <x v="209"/>
    <x v="0"/>
    <x v="13"/>
    <x v="2"/>
    <x v="695"/>
    <x v="31"/>
    <x v="42"/>
    <x v="15"/>
    <x v="6"/>
    <x v="5"/>
    <x v="1689"/>
    <x v="1"/>
  </r>
  <r>
    <x v="1"/>
    <x v="5"/>
    <x v="0"/>
    <x v="9"/>
    <x v="381"/>
    <x v="1421"/>
    <x v="1312"/>
    <x v="37"/>
    <x v="10"/>
    <x v="2"/>
    <x v="1"/>
    <x v="4"/>
    <x v="30"/>
    <x v="107"/>
    <x v="156"/>
    <x v="209"/>
    <x v="0"/>
    <x v="13"/>
    <x v="2"/>
    <x v="564"/>
    <x v="393"/>
    <x v="46"/>
    <x v="42"/>
    <x v="8"/>
    <x v="5"/>
    <x v="4143"/>
    <x v="43"/>
  </r>
  <r>
    <x v="1"/>
    <x v="5"/>
    <x v="1"/>
    <x v="0"/>
    <x v="344"/>
    <x v="1420"/>
    <x v="1312"/>
    <x v="41"/>
    <x v="10"/>
    <x v="2"/>
    <x v="1"/>
    <x v="4"/>
    <x v="34"/>
    <x v="220"/>
    <x v="210"/>
    <x v="201"/>
    <x v="0"/>
    <x v="13"/>
    <x v="2"/>
    <x v="316"/>
    <x v="774"/>
    <x v="4"/>
    <x v="23"/>
    <x v="6"/>
    <x v="5"/>
    <x v="1690"/>
    <x v="1"/>
  </r>
  <r>
    <x v="1"/>
    <x v="5"/>
    <x v="0"/>
    <x v="9"/>
    <x v="381"/>
    <x v="1422"/>
    <x v="1313"/>
    <x v="45"/>
    <x v="10"/>
    <x v="2"/>
    <x v="1"/>
    <x v="4"/>
    <x v="30"/>
    <x v="104"/>
    <x v="156"/>
    <x v="209"/>
    <x v="0"/>
    <x v="13"/>
    <x v="2"/>
    <x v="611"/>
    <x v="773"/>
    <x v="46"/>
    <x v="42"/>
    <x v="8"/>
    <x v="5"/>
    <x v="4144"/>
    <x v="27"/>
  </r>
  <r>
    <x v="1"/>
    <x v="5"/>
    <x v="1"/>
    <x v="0"/>
    <x v="340"/>
    <x v="1423"/>
    <x v="1314"/>
    <x v="6"/>
    <x v="10"/>
    <x v="2"/>
    <x v="1"/>
    <x v="4"/>
    <x v="34"/>
    <x v="251"/>
    <x v="210"/>
    <x v="200"/>
    <x v="0"/>
    <x v="13"/>
    <x v="2"/>
    <x v="429"/>
    <x v="101"/>
    <x v="33"/>
    <x v="20"/>
    <x v="6"/>
    <x v="5"/>
    <x v="1691"/>
    <x v="1"/>
  </r>
  <r>
    <x v="1"/>
    <x v="5"/>
    <x v="1"/>
    <x v="0"/>
    <x v="327"/>
    <x v="1424"/>
    <x v="1315"/>
    <x v="46"/>
    <x v="10"/>
    <x v="2"/>
    <x v="1"/>
    <x v="4"/>
    <x v="34"/>
    <x v="209"/>
    <x v="195"/>
    <x v="209"/>
    <x v="0"/>
    <x v="13"/>
    <x v="2"/>
    <x v="248"/>
    <x v="445"/>
    <x v="77"/>
    <x v="15"/>
    <x v="6"/>
    <x v="5"/>
    <x v="1692"/>
    <x v="1"/>
  </r>
  <r>
    <x v="0"/>
    <x v="5"/>
    <x v="1"/>
    <x v="0"/>
    <x v="327"/>
    <x v="1426"/>
    <x v="1316"/>
    <x v="189"/>
    <x v="10"/>
    <x v="2"/>
    <x v="1"/>
    <x v="4"/>
    <x v="7"/>
    <x v="18"/>
    <x v="210"/>
    <x v="194"/>
    <x v="0"/>
    <x v="13"/>
    <x v="2"/>
    <x v="434"/>
    <x v="52"/>
    <x v="55"/>
    <x v="14"/>
    <x v="6"/>
    <x v="5"/>
    <x v="1695"/>
    <x v="1"/>
  </r>
  <r>
    <x v="1"/>
    <x v="5"/>
    <x v="1"/>
    <x v="0"/>
    <x v="260"/>
    <x v="1427"/>
    <x v="1316"/>
    <x v="243"/>
    <x v="10"/>
    <x v="2"/>
    <x v="1"/>
    <x v="4"/>
    <x v="34"/>
    <x v="236"/>
    <x v="156"/>
    <x v="209"/>
    <x v="0"/>
    <x v="13"/>
    <x v="2"/>
    <x v="287"/>
    <x v="839"/>
    <x v="49"/>
    <x v="22"/>
    <x v="6"/>
    <x v="5"/>
    <x v="1694"/>
    <x v="1"/>
  </r>
  <r>
    <x v="1"/>
    <x v="5"/>
    <x v="1"/>
    <x v="0"/>
    <x v="260"/>
    <x v="1425"/>
    <x v="1316"/>
    <x v="52"/>
    <x v="10"/>
    <x v="2"/>
    <x v="1"/>
    <x v="4"/>
    <x v="34"/>
    <x v="230"/>
    <x v="156"/>
    <x v="209"/>
    <x v="0"/>
    <x v="13"/>
    <x v="2"/>
    <x v="267"/>
    <x v="337"/>
    <x v="49"/>
    <x v="22"/>
    <x v="6"/>
    <x v="5"/>
    <x v="1693"/>
    <x v="1"/>
  </r>
  <r>
    <x v="1"/>
    <x v="5"/>
    <x v="1"/>
    <x v="0"/>
    <x v="327"/>
    <x v="1428"/>
    <x v="1317"/>
    <x v="97"/>
    <x v="10"/>
    <x v="2"/>
    <x v="1"/>
    <x v="4"/>
    <x v="34"/>
    <x v="209"/>
    <x v="210"/>
    <x v="194"/>
    <x v="0"/>
    <x v="13"/>
    <x v="2"/>
    <x v="256"/>
    <x v="408"/>
    <x v="77"/>
    <x v="15"/>
    <x v="6"/>
    <x v="5"/>
    <x v="1696"/>
    <x v="1"/>
  </r>
  <r>
    <x v="1"/>
    <x v="5"/>
    <x v="0"/>
    <x v="9"/>
    <x v="406"/>
    <x v="1429"/>
    <x v="1318"/>
    <x v="179"/>
    <x v="10"/>
    <x v="2"/>
    <x v="1"/>
    <x v="4"/>
    <x v="33"/>
    <x v="314"/>
    <x v="210"/>
    <x v="197"/>
    <x v="0"/>
    <x v="13"/>
    <x v="2"/>
    <x v="425"/>
    <x v="695"/>
    <x v="30"/>
    <x v="59"/>
    <x v="8"/>
    <x v="5"/>
    <x v="4146"/>
    <x v="32"/>
  </r>
  <r>
    <x v="1"/>
    <x v="5"/>
    <x v="1"/>
    <x v="0"/>
    <x v="327"/>
    <x v="1430"/>
    <x v="1319"/>
    <x v="112"/>
    <x v="10"/>
    <x v="2"/>
    <x v="1"/>
    <x v="4"/>
    <x v="34"/>
    <x v="243"/>
    <x v="195"/>
    <x v="209"/>
    <x v="0"/>
    <x v="13"/>
    <x v="2"/>
    <x v="643"/>
    <x v="792"/>
    <x v="60"/>
    <x v="15"/>
    <x v="6"/>
    <x v="5"/>
    <x v="1697"/>
    <x v="1"/>
  </r>
  <r>
    <x v="1"/>
    <x v="5"/>
    <x v="1"/>
    <x v="0"/>
    <x v="327"/>
    <x v="1431"/>
    <x v="1320"/>
    <x v="6"/>
    <x v="10"/>
    <x v="2"/>
    <x v="1"/>
    <x v="4"/>
    <x v="34"/>
    <x v="209"/>
    <x v="195"/>
    <x v="209"/>
    <x v="0"/>
    <x v="13"/>
    <x v="2"/>
    <x v="248"/>
    <x v="112"/>
    <x v="77"/>
    <x v="15"/>
    <x v="6"/>
    <x v="5"/>
    <x v="1698"/>
    <x v="1"/>
  </r>
  <r>
    <x v="1"/>
    <x v="5"/>
    <x v="1"/>
    <x v="0"/>
    <x v="260"/>
    <x v="1433"/>
    <x v="1321"/>
    <x v="79"/>
    <x v="10"/>
    <x v="2"/>
    <x v="1"/>
    <x v="4"/>
    <x v="34"/>
    <x v="236"/>
    <x v="210"/>
    <x v="156"/>
    <x v="0"/>
    <x v="13"/>
    <x v="2"/>
    <x v="290"/>
    <x v="672"/>
    <x v="49"/>
    <x v="22"/>
    <x v="6"/>
    <x v="5"/>
    <x v="1700"/>
    <x v="1"/>
  </r>
  <r>
    <x v="1"/>
    <x v="5"/>
    <x v="1"/>
    <x v="0"/>
    <x v="327"/>
    <x v="1432"/>
    <x v="1321"/>
    <x v="79"/>
    <x v="10"/>
    <x v="2"/>
    <x v="1"/>
    <x v="4"/>
    <x v="34"/>
    <x v="198"/>
    <x v="195"/>
    <x v="209"/>
    <x v="0"/>
    <x v="13"/>
    <x v="2"/>
    <x v="304"/>
    <x v="357"/>
    <x v="84"/>
    <x v="24"/>
    <x v="6"/>
    <x v="5"/>
    <x v="1699"/>
    <x v="1"/>
  </r>
  <r>
    <x v="1"/>
    <x v="5"/>
    <x v="0"/>
    <x v="9"/>
    <x v="381"/>
    <x v="1435"/>
    <x v="1322"/>
    <x v="27"/>
    <x v="10"/>
    <x v="2"/>
    <x v="1"/>
    <x v="4"/>
    <x v="30"/>
    <x v="102"/>
    <x v="156"/>
    <x v="209"/>
    <x v="0"/>
    <x v="13"/>
    <x v="2"/>
    <x v="600"/>
    <x v="146"/>
    <x v="46"/>
    <x v="42"/>
    <x v="8"/>
    <x v="5"/>
    <x v="4147"/>
    <x v="32"/>
  </r>
  <r>
    <x v="1"/>
    <x v="5"/>
    <x v="1"/>
    <x v="0"/>
    <x v="260"/>
    <x v="1434"/>
    <x v="1322"/>
    <x v="104"/>
    <x v="10"/>
    <x v="2"/>
    <x v="1"/>
    <x v="4"/>
    <x v="34"/>
    <x v="209"/>
    <x v="210"/>
    <x v="156"/>
    <x v="0"/>
    <x v="13"/>
    <x v="2"/>
    <x v="256"/>
    <x v="383"/>
    <x v="77"/>
    <x v="15"/>
    <x v="6"/>
    <x v="5"/>
    <x v="1701"/>
    <x v="1"/>
  </r>
  <r>
    <x v="1"/>
    <x v="5"/>
    <x v="1"/>
    <x v="8"/>
    <x v="379"/>
    <x v="1437"/>
    <x v="1323"/>
    <x v="239"/>
    <x v="10"/>
    <x v="2"/>
    <x v="1"/>
    <x v="4"/>
    <x v="34"/>
    <x v="244"/>
    <x v="156"/>
    <x v="209"/>
    <x v="0"/>
    <x v="13"/>
    <x v="2"/>
    <x v="670"/>
    <x v="583"/>
    <x v="58"/>
    <x v="15"/>
    <x v="6"/>
    <x v="5"/>
    <x v="4148"/>
    <x v="17"/>
  </r>
  <r>
    <x v="1"/>
    <x v="5"/>
    <x v="1"/>
    <x v="0"/>
    <x v="327"/>
    <x v="1436"/>
    <x v="1323"/>
    <x v="79"/>
    <x v="10"/>
    <x v="2"/>
    <x v="1"/>
    <x v="4"/>
    <x v="34"/>
    <x v="229"/>
    <x v="210"/>
    <x v="194"/>
    <x v="0"/>
    <x v="13"/>
    <x v="2"/>
    <x v="292"/>
    <x v="671"/>
    <x v="88"/>
    <x v="9"/>
    <x v="6"/>
    <x v="5"/>
    <x v="1703"/>
    <x v="1"/>
  </r>
  <r>
    <x v="1"/>
    <x v="5"/>
    <x v="1"/>
    <x v="0"/>
    <x v="260"/>
    <x v="1438"/>
    <x v="1324"/>
    <x v="249"/>
    <x v="10"/>
    <x v="2"/>
    <x v="1"/>
    <x v="4"/>
    <x v="34"/>
    <x v="189"/>
    <x v="210"/>
    <x v="156"/>
    <x v="0"/>
    <x v="13"/>
    <x v="2"/>
    <x v="276"/>
    <x v="817"/>
    <x v="49"/>
    <x v="22"/>
    <x v="6"/>
    <x v="5"/>
    <x v="1702"/>
    <x v="1"/>
  </r>
  <r>
    <x v="1"/>
    <x v="5"/>
    <x v="1"/>
    <x v="0"/>
    <x v="327"/>
    <x v="1439"/>
    <x v="1324"/>
    <x v="224"/>
    <x v="10"/>
    <x v="2"/>
    <x v="1"/>
    <x v="4"/>
    <x v="34"/>
    <x v="188"/>
    <x v="210"/>
    <x v="194"/>
    <x v="0"/>
    <x v="13"/>
    <x v="2"/>
    <x v="285"/>
    <x v="928"/>
    <x v="88"/>
    <x v="9"/>
    <x v="6"/>
    <x v="5"/>
    <x v="1704"/>
    <x v="1"/>
  </r>
  <r>
    <x v="1"/>
    <x v="9"/>
    <x v="1"/>
    <x v="1"/>
    <x v="24"/>
    <x v="1440"/>
    <x v="1325"/>
    <x v="49"/>
    <x v="10"/>
    <x v="2"/>
    <x v="1"/>
    <x v="8"/>
    <x v="49"/>
    <x v="353"/>
    <x v="210"/>
    <x v="18"/>
    <x v="0"/>
    <x v="16"/>
    <x v="2"/>
    <x v="1090"/>
    <x v="895"/>
    <x v="13"/>
    <x v="66"/>
    <x v="1"/>
    <x v="6"/>
    <x v="824"/>
    <x v="4"/>
  </r>
  <r>
    <x v="1"/>
    <x v="5"/>
    <x v="1"/>
    <x v="0"/>
    <x v="260"/>
    <x v="1441"/>
    <x v="1326"/>
    <x v="205"/>
    <x v="10"/>
    <x v="2"/>
    <x v="1"/>
    <x v="4"/>
    <x v="34"/>
    <x v="268"/>
    <x v="156"/>
    <x v="209"/>
    <x v="0"/>
    <x v="13"/>
    <x v="2"/>
    <x v="268"/>
    <x v="466"/>
    <x v="84"/>
    <x v="25"/>
    <x v="6"/>
    <x v="5"/>
    <x v="1705"/>
    <x v="1"/>
  </r>
  <r>
    <x v="1"/>
    <x v="5"/>
    <x v="1"/>
    <x v="0"/>
    <x v="260"/>
    <x v="1442"/>
    <x v="1327"/>
    <x v="82"/>
    <x v="10"/>
    <x v="2"/>
    <x v="1"/>
    <x v="4"/>
    <x v="34"/>
    <x v="240"/>
    <x v="156"/>
    <x v="209"/>
    <x v="0"/>
    <x v="13"/>
    <x v="2"/>
    <x v="184"/>
    <x v="205"/>
    <x v="85"/>
    <x v="15"/>
    <x v="6"/>
    <x v="5"/>
    <x v="1706"/>
    <x v="1"/>
  </r>
  <r>
    <x v="1"/>
    <x v="5"/>
    <x v="1"/>
    <x v="0"/>
    <x v="327"/>
    <x v="1443"/>
    <x v="1327"/>
    <x v="79"/>
    <x v="10"/>
    <x v="2"/>
    <x v="1"/>
    <x v="4"/>
    <x v="34"/>
    <x v="229"/>
    <x v="210"/>
    <x v="194"/>
    <x v="0"/>
    <x v="13"/>
    <x v="2"/>
    <x v="293"/>
    <x v="671"/>
    <x v="88"/>
    <x v="9"/>
    <x v="6"/>
    <x v="5"/>
    <x v="1708"/>
    <x v="1"/>
  </r>
  <r>
    <x v="1"/>
    <x v="5"/>
    <x v="1"/>
    <x v="0"/>
    <x v="260"/>
    <x v="1446"/>
    <x v="1328"/>
    <x v="155"/>
    <x v="10"/>
    <x v="2"/>
    <x v="1"/>
    <x v="4"/>
    <x v="34"/>
    <x v="209"/>
    <x v="210"/>
    <x v="156"/>
    <x v="0"/>
    <x v="13"/>
    <x v="2"/>
    <x v="256"/>
    <x v="364"/>
    <x v="77"/>
    <x v="15"/>
    <x v="6"/>
    <x v="5"/>
    <x v="1707"/>
    <x v="1"/>
  </r>
  <r>
    <x v="1"/>
    <x v="5"/>
    <x v="1"/>
    <x v="0"/>
    <x v="327"/>
    <x v="1445"/>
    <x v="1328"/>
    <x v="26"/>
    <x v="10"/>
    <x v="2"/>
    <x v="1"/>
    <x v="4"/>
    <x v="34"/>
    <x v="231"/>
    <x v="210"/>
    <x v="194"/>
    <x v="0"/>
    <x v="13"/>
    <x v="2"/>
    <x v="365"/>
    <x v="183"/>
    <x v="71"/>
    <x v="12"/>
    <x v="6"/>
    <x v="5"/>
    <x v="1709"/>
    <x v="1"/>
  </r>
  <r>
    <x v="1"/>
    <x v="5"/>
    <x v="1"/>
    <x v="0"/>
    <x v="260"/>
    <x v="1444"/>
    <x v="1328"/>
    <x v="249"/>
    <x v="10"/>
    <x v="2"/>
    <x v="1"/>
    <x v="4"/>
    <x v="34"/>
    <x v="189"/>
    <x v="210"/>
    <x v="156"/>
    <x v="0"/>
    <x v="13"/>
    <x v="2"/>
    <x v="277"/>
    <x v="944"/>
    <x v="49"/>
    <x v="22"/>
    <x v="6"/>
    <x v="5"/>
    <x v="1710"/>
    <x v="1"/>
  </r>
  <r>
    <x v="1"/>
    <x v="5"/>
    <x v="1"/>
    <x v="0"/>
    <x v="260"/>
    <x v="1447"/>
    <x v="1329"/>
    <x v="75"/>
    <x v="10"/>
    <x v="2"/>
    <x v="1"/>
    <x v="4"/>
    <x v="34"/>
    <x v="220"/>
    <x v="156"/>
    <x v="209"/>
    <x v="0"/>
    <x v="13"/>
    <x v="2"/>
    <x v="320"/>
    <x v="292"/>
    <x v="4"/>
    <x v="23"/>
    <x v="6"/>
    <x v="5"/>
    <x v="1714"/>
    <x v="1"/>
  </r>
  <r>
    <x v="1"/>
    <x v="5"/>
    <x v="1"/>
    <x v="0"/>
    <x v="327"/>
    <x v="1448"/>
    <x v="1329"/>
    <x v="79"/>
    <x v="10"/>
    <x v="2"/>
    <x v="1"/>
    <x v="4"/>
    <x v="34"/>
    <x v="258"/>
    <x v="210"/>
    <x v="194"/>
    <x v="0"/>
    <x v="13"/>
    <x v="2"/>
    <x v="298"/>
    <x v="356"/>
    <x v="83"/>
    <x v="25"/>
    <x v="6"/>
    <x v="5"/>
    <x v="1711"/>
    <x v="1"/>
  </r>
  <r>
    <x v="1"/>
    <x v="5"/>
    <x v="0"/>
    <x v="8"/>
    <x v="394"/>
    <x v="1449"/>
    <x v="1330"/>
    <x v="205"/>
    <x v="10"/>
    <x v="2"/>
    <x v="1"/>
    <x v="4"/>
    <x v="33"/>
    <x v="320"/>
    <x v="210"/>
    <x v="194"/>
    <x v="0"/>
    <x v="13"/>
    <x v="2"/>
    <x v="366"/>
    <x v="688"/>
    <x v="30"/>
    <x v="59"/>
    <x v="8"/>
    <x v="5"/>
    <x v="4149"/>
    <x v="17"/>
  </r>
  <r>
    <x v="1"/>
    <x v="5"/>
    <x v="1"/>
    <x v="0"/>
    <x v="260"/>
    <x v="1450"/>
    <x v="1330"/>
    <x v="249"/>
    <x v="10"/>
    <x v="2"/>
    <x v="1"/>
    <x v="4"/>
    <x v="34"/>
    <x v="189"/>
    <x v="210"/>
    <x v="156"/>
    <x v="0"/>
    <x v="13"/>
    <x v="2"/>
    <x v="278"/>
    <x v="817"/>
    <x v="49"/>
    <x v="22"/>
    <x v="6"/>
    <x v="5"/>
    <x v="1712"/>
    <x v="1"/>
  </r>
  <r>
    <x v="1"/>
    <x v="5"/>
    <x v="1"/>
    <x v="0"/>
    <x v="327"/>
    <x v="1451"/>
    <x v="1331"/>
    <x v="252"/>
    <x v="10"/>
    <x v="2"/>
    <x v="1"/>
    <x v="4"/>
    <x v="34"/>
    <x v="251"/>
    <x v="210"/>
    <x v="194"/>
    <x v="0"/>
    <x v="13"/>
    <x v="2"/>
    <x v="431"/>
    <x v="879"/>
    <x v="33"/>
    <x v="20"/>
    <x v="6"/>
    <x v="5"/>
    <x v="1713"/>
    <x v="1"/>
  </r>
  <r>
    <x v="1"/>
    <x v="5"/>
    <x v="1"/>
    <x v="0"/>
    <x v="260"/>
    <x v="1453"/>
    <x v="1332"/>
    <x v="112"/>
    <x v="10"/>
    <x v="2"/>
    <x v="1"/>
    <x v="4"/>
    <x v="34"/>
    <x v="243"/>
    <x v="156"/>
    <x v="209"/>
    <x v="0"/>
    <x v="13"/>
    <x v="2"/>
    <x v="642"/>
    <x v="792"/>
    <x v="60"/>
    <x v="15"/>
    <x v="6"/>
    <x v="5"/>
    <x v="1715"/>
    <x v="1"/>
  </r>
  <r>
    <x v="1"/>
    <x v="5"/>
    <x v="1"/>
    <x v="0"/>
    <x v="327"/>
    <x v="1452"/>
    <x v="1332"/>
    <x v="205"/>
    <x v="10"/>
    <x v="2"/>
    <x v="1"/>
    <x v="4"/>
    <x v="34"/>
    <x v="229"/>
    <x v="195"/>
    <x v="209"/>
    <x v="0"/>
    <x v="13"/>
    <x v="2"/>
    <x v="293"/>
    <x v="178"/>
    <x v="88"/>
    <x v="9"/>
    <x v="6"/>
    <x v="5"/>
    <x v="1716"/>
    <x v="1"/>
  </r>
  <r>
    <x v="1"/>
    <x v="5"/>
    <x v="0"/>
    <x v="8"/>
    <x v="379"/>
    <x v="1454"/>
    <x v="1333"/>
    <x v="9"/>
    <x v="10"/>
    <x v="2"/>
    <x v="1"/>
    <x v="4"/>
    <x v="33"/>
    <x v="320"/>
    <x v="210"/>
    <x v="156"/>
    <x v="0"/>
    <x v="13"/>
    <x v="2"/>
    <x v="366"/>
    <x v="526"/>
    <x v="30"/>
    <x v="59"/>
    <x v="8"/>
    <x v="5"/>
    <x v="4150"/>
    <x v="17"/>
  </r>
  <r>
    <x v="1"/>
    <x v="5"/>
    <x v="1"/>
    <x v="0"/>
    <x v="260"/>
    <x v="1455"/>
    <x v="1334"/>
    <x v="247"/>
    <x v="10"/>
    <x v="2"/>
    <x v="1"/>
    <x v="4"/>
    <x v="34"/>
    <x v="276"/>
    <x v="210"/>
    <x v="156"/>
    <x v="0"/>
    <x v="13"/>
    <x v="2"/>
    <x v="463"/>
    <x v="964"/>
    <x v="90"/>
    <x v="19"/>
    <x v="6"/>
    <x v="5"/>
    <x v="1717"/>
    <x v="1"/>
  </r>
  <r>
    <x v="1"/>
    <x v="5"/>
    <x v="1"/>
    <x v="0"/>
    <x v="276"/>
    <x v="1456"/>
    <x v="1335"/>
    <x v="94"/>
    <x v="10"/>
    <x v="2"/>
    <x v="1"/>
    <x v="4"/>
    <x v="34"/>
    <x v="233"/>
    <x v="210"/>
    <x v="162"/>
    <x v="0"/>
    <x v="13"/>
    <x v="2"/>
    <x v="271"/>
    <x v="606"/>
    <x v="88"/>
    <x v="9"/>
    <x v="6"/>
    <x v="5"/>
    <x v="1718"/>
    <x v="1"/>
  </r>
  <r>
    <x v="1"/>
    <x v="9"/>
    <x v="1"/>
    <x v="1"/>
    <x v="24"/>
    <x v="1457"/>
    <x v="1336"/>
    <x v="139"/>
    <x v="10"/>
    <x v="2"/>
    <x v="1"/>
    <x v="8"/>
    <x v="49"/>
    <x v="353"/>
    <x v="20"/>
    <x v="209"/>
    <x v="0"/>
    <x v="16"/>
    <x v="2"/>
    <x v="1086"/>
    <x v="551"/>
    <x v="13"/>
    <x v="66"/>
    <x v="1"/>
    <x v="6"/>
    <x v="825"/>
    <x v="4"/>
  </r>
  <r>
    <x v="1"/>
    <x v="5"/>
    <x v="1"/>
    <x v="0"/>
    <x v="260"/>
    <x v="1458"/>
    <x v="1337"/>
    <x v="243"/>
    <x v="10"/>
    <x v="2"/>
    <x v="1"/>
    <x v="4"/>
    <x v="34"/>
    <x v="236"/>
    <x v="156"/>
    <x v="209"/>
    <x v="0"/>
    <x v="13"/>
    <x v="2"/>
    <x v="289"/>
    <x v="839"/>
    <x v="49"/>
    <x v="22"/>
    <x v="6"/>
    <x v="5"/>
    <x v="1719"/>
    <x v="1"/>
  </r>
  <r>
    <x v="1"/>
    <x v="5"/>
    <x v="1"/>
    <x v="0"/>
    <x v="260"/>
    <x v="1459"/>
    <x v="1338"/>
    <x v="247"/>
    <x v="10"/>
    <x v="2"/>
    <x v="1"/>
    <x v="4"/>
    <x v="34"/>
    <x v="276"/>
    <x v="210"/>
    <x v="156"/>
    <x v="0"/>
    <x v="13"/>
    <x v="2"/>
    <x v="464"/>
    <x v="964"/>
    <x v="90"/>
    <x v="19"/>
    <x v="6"/>
    <x v="5"/>
    <x v="1720"/>
    <x v="1"/>
  </r>
  <r>
    <x v="1"/>
    <x v="5"/>
    <x v="0"/>
    <x v="8"/>
    <x v="394"/>
    <x v="1461"/>
    <x v="1339"/>
    <x v="49"/>
    <x v="10"/>
    <x v="2"/>
    <x v="1"/>
    <x v="4"/>
    <x v="33"/>
    <x v="320"/>
    <x v="195"/>
    <x v="209"/>
    <x v="0"/>
    <x v="13"/>
    <x v="2"/>
    <x v="359"/>
    <x v="486"/>
    <x v="30"/>
    <x v="59"/>
    <x v="8"/>
    <x v="5"/>
    <x v="4151"/>
    <x v="17"/>
  </r>
  <r>
    <x v="1"/>
    <x v="5"/>
    <x v="1"/>
    <x v="0"/>
    <x v="260"/>
    <x v="1460"/>
    <x v="1339"/>
    <x v="260"/>
    <x v="10"/>
    <x v="2"/>
    <x v="1"/>
    <x v="4"/>
    <x v="34"/>
    <x v="236"/>
    <x v="210"/>
    <x v="156"/>
    <x v="0"/>
    <x v="13"/>
    <x v="2"/>
    <x v="290"/>
    <x v="999"/>
    <x v="49"/>
    <x v="22"/>
    <x v="6"/>
    <x v="5"/>
    <x v="1721"/>
    <x v="1"/>
  </r>
  <r>
    <x v="1"/>
    <x v="5"/>
    <x v="1"/>
    <x v="0"/>
    <x v="327"/>
    <x v="1462"/>
    <x v="1340"/>
    <x v="79"/>
    <x v="10"/>
    <x v="2"/>
    <x v="1"/>
    <x v="4"/>
    <x v="34"/>
    <x v="229"/>
    <x v="210"/>
    <x v="194"/>
    <x v="0"/>
    <x v="13"/>
    <x v="2"/>
    <x v="295"/>
    <x v="670"/>
    <x v="88"/>
    <x v="9"/>
    <x v="6"/>
    <x v="5"/>
    <x v="1722"/>
    <x v="1"/>
  </r>
  <r>
    <x v="1"/>
    <x v="5"/>
    <x v="1"/>
    <x v="0"/>
    <x v="327"/>
    <x v="1463"/>
    <x v="1341"/>
    <x v="167"/>
    <x v="10"/>
    <x v="2"/>
    <x v="1"/>
    <x v="4"/>
    <x v="34"/>
    <x v="209"/>
    <x v="210"/>
    <x v="194"/>
    <x v="0"/>
    <x v="13"/>
    <x v="2"/>
    <x v="266"/>
    <x v="307"/>
    <x v="77"/>
    <x v="15"/>
    <x v="6"/>
    <x v="5"/>
    <x v="1724"/>
    <x v="1"/>
  </r>
  <r>
    <x v="1"/>
    <x v="5"/>
    <x v="1"/>
    <x v="0"/>
    <x v="260"/>
    <x v="1464"/>
    <x v="1341"/>
    <x v="94"/>
    <x v="10"/>
    <x v="2"/>
    <x v="1"/>
    <x v="4"/>
    <x v="34"/>
    <x v="236"/>
    <x v="156"/>
    <x v="209"/>
    <x v="0"/>
    <x v="13"/>
    <x v="2"/>
    <x v="289"/>
    <x v="664"/>
    <x v="49"/>
    <x v="22"/>
    <x v="6"/>
    <x v="5"/>
    <x v="1723"/>
    <x v="1"/>
  </r>
  <r>
    <x v="1"/>
    <x v="5"/>
    <x v="1"/>
    <x v="0"/>
    <x v="327"/>
    <x v="1465"/>
    <x v="1342"/>
    <x v="113"/>
    <x v="10"/>
    <x v="2"/>
    <x v="1"/>
    <x v="4"/>
    <x v="34"/>
    <x v="211"/>
    <x v="195"/>
    <x v="209"/>
    <x v="0"/>
    <x v="13"/>
    <x v="2"/>
    <x v="697"/>
    <x v="644"/>
    <x v="42"/>
    <x v="15"/>
    <x v="6"/>
    <x v="5"/>
    <x v="1725"/>
    <x v="1"/>
  </r>
  <r>
    <x v="1"/>
    <x v="5"/>
    <x v="0"/>
    <x v="8"/>
    <x v="379"/>
    <x v="1466"/>
    <x v="1343"/>
    <x v="104"/>
    <x v="10"/>
    <x v="2"/>
    <x v="1"/>
    <x v="4"/>
    <x v="33"/>
    <x v="320"/>
    <x v="156"/>
    <x v="209"/>
    <x v="0"/>
    <x v="13"/>
    <x v="2"/>
    <x v="359"/>
    <x v="378"/>
    <x v="30"/>
    <x v="59"/>
    <x v="8"/>
    <x v="5"/>
    <x v="4152"/>
    <x v="17"/>
  </r>
  <r>
    <x v="1"/>
    <x v="5"/>
    <x v="1"/>
    <x v="0"/>
    <x v="327"/>
    <x v="1467"/>
    <x v="1343"/>
    <x v="46"/>
    <x v="10"/>
    <x v="2"/>
    <x v="1"/>
    <x v="4"/>
    <x v="35"/>
    <x v="281"/>
    <x v="210"/>
    <x v="194"/>
    <x v="0"/>
    <x v="13"/>
    <x v="2"/>
    <x v="280"/>
    <x v="445"/>
    <x v="37"/>
    <x v="48"/>
    <x v="6"/>
    <x v="9"/>
    <x v="1726"/>
    <x v="1"/>
  </r>
  <r>
    <x v="1"/>
    <x v="5"/>
    <x v="1"/>
    <x v="0"/>
    <x v="260"/>
    <x v="1468"/>
    <x v="1344"/>
    <x v="52"/>
    <x v="10"/>
    <x v="2"/>
    <x v="1"/>
    <x v="4"/>
    <x v="34"/>
    <x v="230"/>
    <x v="156"/>
    <x v="209"/>
    <x v="0"/>
    <x v="13"/>
    <x v="2"/>
    <x v="268"/>
    <x v="337"/>
    <x v="49"/>
    <x v="22"/>
    <x v="6"/>
    <x v="5"/>
    <x v="1727"/>
    <x v="1"/>
  </r>
  <r>
    <x v="1"/>
    <x v="5"/>
    <x v="1"/>
    <x v="8"/>
    <x v="379"/>
    <x v="1469"/>
    <x v="1345"/>
    <x v="94"/>
    <x v="10"/>
    <x v="2"/>
    <x v="1"/>
    <x v="4"/>
    <x v="34"/>
    <x v="244"/>
    <x v="210"/>
    <x v="156"/>
    <x v="0"/>
    <x v="13"/>
    <x v="2"/>
    <x v="675"/>
    <x v="454"/>
    <x v="58"/>
    <x v="15"/>
    <x v="6"/>
    <x v="5"/>
    <x v="4153"/>
    <x v="17"/>
  </r>
  <r>
    <x v="1"/>
    <x v="5"/>
    <x v="1"/>
    <x v="0"/>
    <x v="325"/>
    <x v="1471"/>
    <x v="1346"/>
    <x v="188"/>
    <x v="10"/>
    <x v="2"/>
    <x v="1"/>
    <x v="4"/>
    <x v="34"/>
    <x v="209"/>
    <x v="194"/>
    <x v="209"/>
    <x v="0"/>
    <x v="13"/>
    <x v="2"/>
    <x v="256"/>
    <x v="418"/>
    <x v="77"/>
    <x v="15"/>
    <x v="6"/>
    <x v="5"/>
    <x v="1728"/>
    <x v="1"/>
  </r>
  <r>
    <x v="1"/>
    <x v="5"/>
    <x v="1"/>
    <x v="0"/>
    <x v="260"/>
    <x v="1470"/>
    <x v="1346"/>
    <x v="252"/>
    <x v="10"/>
    <x v="2"/>
    <x v="1"/>
    <x v="4"/>
    <x v="34"/>
    <x v="204"/>
    <x v="210"/>
    <x v="156"/>
    <x v="0"/>
    <x v="13"/>
    <x v="2"/>
    <x v="446"/>
    <x v="879"/>
    <x v="82"/>
    <x v="17"/>
    <x v="6"/>
    <x v="5"/>
    <x v="1729"/>
    <x v="1"/>
  </r>
  <r>
    <x v="1"/>
    <x v="5"/>
    <x v="1"/>
    <x v="0"/>
    <x v="284"/>
    <x v="1472"/>
    <x v="1347"/>
    <x v="186"/>
    <x v="10"/>
    <x v="2"/>
    <x v="1"/>
    <x v="4"/>
    <x v="35"/>
    <x v="213"/>
    <x v="210"/>
    <x v="167"/>
    <x v="0"/>
    <x v="13"/>
    <x v="2"/>
    <x v="308"/>
    <x v="821"/>
    <x v="37"/>
    <x v="48"/>
    <x v="6"/>
    <x v="9"/>
    <x v="1730"/>
    <x v="1"/>
  </r>
  <r>
    <x v="1"/>
    <x v="5"/>
    <x v="0"/>
    <x v="8"/>
    <x v="404"/>
    <x v="1473"/>
    <x v="1348"/>
    <x v="9"/>
    <x v="10"/>
    <x v="2"/>
    <x v="1"/>
    <x v="4"/>
    <x v="33"/>
    <x v="320"/>
    <x v="210"/>
    <x v="197"/>
    <x v="0"/>
    <x v="13"/>
    <x v="2"/>
    <x v="366"/>
    <x v="526"/>
    <x v="30"/>
    <x v="59"/>
    <x v="8"/>
    <x v="5"/>
    <x v="4155"/>
    <x v="17"/>
  </r>
  <r>
    <x v="1"/>
    <x v="5"/>
    <x v="1"/>
    <x v="0"/>
    <x v="260"/>
    <x v="1475"/>
    <x v="1349"/>
    <x v="112"/>
    <x v="10"/>
    <x v="2"/>
    <x v="1"/>
    <x v="4"/>
    <x v="34"/>
    <x v="243"/>
    <x v="156"/>
    <x v="209"/>
    <x v="0"/>
    <x v="13"/>
    <x v="2"/>
    <x v="642"/>
    <x v="792"/>
    <x v="60"/>
    <x v="15"/>
    <x v="6"/>
    <x v="5"/>
    <x v="1731"/>
    <x v="1"/>
  </r>
  <r>
    <x v="1"/>
    <x v="5"/>
    <x v="1"/>
    <x v="0"/>
    <x v="260"/>
    <x v="1474"/>
    <x v="1349"/>
    <x v="158"/>
    <x v="10"/>
    <x v="2"/>
    <x v="1"/>
    <x v="4"/>
    <x v="34"/>
    <x v="230"/>
    <x v="156"/>
    <x v="209"/>
    <x v="0"/>
    <x v="13"/>
    <x v="2"/>
    <x v="267"/>
    <x v="588"/>
    <x v="49"/>
    <x v="22"/>
    <x v="6"/>
    <x v="5"/>
    <x v="1732"/>
    <x v="1"/>
  </r>
  <r>
    <x v="0"/>
    <x v="5"/>
    <x v="1"/>
    <x v="0"/>
    <x v="327"/>
    <x v="1476"/>
    <x v="1350"/>
    <x v="80"/>
    <x v="10"/>
    <x v="2"/>
    <x v="1"/>
    <x v="4"/>
    <x v="7"/>
    <x v="18"/>
    <x v="195"/>
    <x v="209"/>
    <x v="0"/>
    <x v="13"/>
    <x v="2"/>
    <x v="435"/>
    <x v="855"/>
    <x v="55"/>
    <x v="14"/>
    <x v="6"/>
    <x v="5"/>
    <x v="1734"/>
    <x v="1"/>
  </r>
  <r>
    <x v="1"/>
    <x v="5"/>
    <x v="1"/>
    <x v="0"/>
    <x v="260"/>
    <x v="1477"/>
    <x v="1351"/>
    <x v="243"/>
    <x v="10"/>
    <x v="2"/>
    <x v="1"/>
    <x v="4"/>
    <x v="34"/>
    <x v="189"/>
    <x v="156"/>
    <x v="209"/>
    <x v="0"/>
    <x v="13"/>
    <x v="2"/>
    <x v="278"/>
    <x v="294"/>
    <x v="49"/>
    <x v="22"/>
    <x v="6"/>
    <x v="5"/>
    <x v="1733"/>
    <x v="1"/>
  </r>
  <r>
    <x v="1"/>
    <x v="5"/>
    <x v="0"/>
    <x v="18"/>
    <x v="401"/>
    <x v="1478"/>
    <x v="1352"/>
    <x v="43"/>
    <x v="10"/>
    <x v="2"/>
    <x v="1"/>
    <x v="4"/>
    <x v="33"/>
    <x v="319"/>
    <x v="110"/>
    <x v="209"/>
    <x v="0"/>
    <x v="13"/>
    <x v="2"/>
    <x v="415"/>
    <x v="458"/>
    <x v="30"/>
    <x v="59"/>
    <x v="8"/>
    <x v="5"/>
    <x v="4154"/>
    <x v="8"/>
  </r>
  <r>
    <x v="1"/>
    <x v="5"/>
    <x v="1"/>
    <x v="0"/>
    <x v="260"/>
    <x v="1480"/>
    <x v="1353"/>
    <x v="157"/>
    <x v="10"/>
    <x v="2"/>
    <x v="1"/>
    <x v="4"/>
    <x v="34"/>
    <x v="242"/>
    <x v="156"/>
    <x v="209"/>
    <x v="0"/>
    <x v="13"/>
    <x v="2"/>
    <x v="277"/>
    <x v="739"/>
    <x v="49"/>
    <x v="22"/>
    <x v="6"/>
    <x v="5"/>
    <x v="1736"/>
    <x v="1"/>
  </r>
  <r>
    <x v="1"/>
    <x v="5"/>
    <x v="1"/>
    <x v="0"/>
    <x v="260"/>
    <x v="1479"/>
    <x v="1353"/>
    <x v="79"/>
    <x v="10"/>
    <x v="2"/>
    <x v="1"/>
    <x v="4"/>
    <x v="34"/>
    <x v="189"/>
    <x v="156"/>
    <x v="209"/>
    <x v="0"/>
    <x v="13"/>
    <x v="2"/>
    <x v="277"/>
    <x v="670"/>
    <x v="49"/>
    <x v="22"/>
    <x v="6"/>
    <x v="5"/>
    <x v="1735"/>
    <x v="1"/>
  </r>
  <r>
    <x v="0"/>
    <x v="5"/>
    <x v="1"/>
    <x v="0"/>
    <x v="327"/>
    <x v="1481"/>
    <x v="1354"/>
    <x v="80"/>
    <x v="10"/>
    <x v="2"/>
    <x v="1"/>
    <x v="4"/>
    <x v="7"/>
    <x v="18"/>
    <x v="195"/>
    <x v="209"/>
    <x v="0"/>
    <x v="13"/>
    <x v="2"/>
    <x v="434"/>
    <x v="855"/>
    <x v="55"/>
    <x v="14"/>
    <x v="6"/>
    <x v="5"/>
    <x v="1737"/>
    <x v="1"/>
  </r>
  <r>
    <x v="1"/>
    <x v="5"/>
    <x v="1"/>
    <x v="0"/>
    <x v="260"/>
    <x v="1482"/>
    <x v="1355"/>
    <x v="79"/>
    <x v="10"/>
    <x v="2"/>
    <x v="1"/>
    <x v="4"/>
    <x v="34"/>
    <x v="189"/>
    <x v="156"/>
    <x v="209"/>
    <x v="0"/>
    <x v="13"/>
    <x v="2"/>
    <x v="276"/>
    <x v="670"/>
    <x v="49"/>
    <x v="22"/>
    <x v="6"/>
    <x v="5"/>
    <x v="1738"/>
    <x v="1"/>
  </r>
  <r>
    <x v="1"/>
    <x v="5"/>
    <x v="0"/>
    <x v="9"/>
    <x v="337"/>
    <x v="1483"/>
    <x v="1356"/>
    <x v="227"/>
    <x v="10"/>
    <x v="2"/>
    <x v="1"/>
    <x v="4"/>
    <x v="30"/>
    <x v="104"/>
    <x v="210"/>
    <x v="53"/>
    <x v="0"/>
    <x v="13"/>
    <x v="2"/>
    <x v="603"/>
    <x v="729"/>
    <x v="46"/>
    <x v="42"/>
    <x v="8"/>
    <x v="5"/>
    <x v="4156"/>
    <x v="27"/>
  </r>
  <r>
    <x v="1"/>
    <x v="5"/>
    <x v="0"/>
    <x v="8"/>
    <x v="394"/>
    <x v="1484"/>
    <x v="1357"/>
    <x v="81"/>
    <x v="10"/>
    <x v="2"/>
    <x v="1"/>
    <x v="4"/>
    <x v="33"/>
    <x v="320"/>
    <x v="195"/>
    <x v="209"/>
    <x v="0"/>
    <x v="13"/>
    <x v="2"/>
    <x v="359"/>
    <x v="191"/>
    <x v="30"/>
    <x v="59"/>
    <x v="8"/>
    <x v="5"/>
    <x v="4157"/>
    <x v="17"/>
  </r>
  <r>
    <x v="0"/>
    <x v="5"/>
    <x v="1"/>
    <x v="0"/>
    <x v="327"/>
    <x v="1485"/>
    <x v="1358"/>
    <x v="80"/>
    <x v="10"/>
    <x v="2"/>
    <x v="1"/>
    <x v="4"/>
    <x v="7"/>
    <x v="18"/>
    <x v="195"/>
    <x v="209"/>
    <x v="0"/>
    <x v="13"/>
    <x v="2"/>
    <x v="432"/>
    <x v="855"/>
    <x v="55"/>
    <x v="14"/>
    <x v="6"/>
    <x v="5"/>
    <x v="1739"/>
    <x v="1"/>
  </r>
  <r>
    <x v="1"/>
    <x v="9"/>
    <x v="1"/>
    <x v="8"/>
    <x v="88"/>
    <x v="1486"/>
    <x v="1359"/>
    <x v="83"/>
    <x v="10"/>
    <x v="2"/>
    <x v="1"/>
    <x v="8"/>
    <x v="49"/>
    <x v="365"/>
    <x v="210"/>
    <x v="18"/>
    <x v="0"/>
    <x v="16"/>
    <x v="2"/>
    <x v="1119"/>
    <x v="934"/>
    <x v="40"/>
    <x v="66"/>
    <x v="1"/>
    <x v="6"/>
    <x v="826"/>
    <x v="17"/>
  </r>
  <r>
    <x v="1"/>
    <x v="5"/>
    <x v="1"/>
    <x v="0"/>
    <x v="327"/>
    <x v="1487"/>
    <x v="1360"/>
    <x v="249"/>
    <x v="10"/>
    <x v="2"/>
    <x v="1"/>
    <x v="4"/>
    <x v="34"/>
    <x v="209"/>
    <x v="210"/>
    <x v="194"/>
    <x v="0"/>
    <x v="13"/>
    <x v="2"/>
    <x v="266"/>
    <x v="638"/>
    <x v="77"/>
    <x v="15"/>
    <x v="6"/>
    <x v="5"/>
    <x v="1740"/>
    <x v="1"/>
  </r>
  <r>
    <x v="1"/>
    <x v="5"/>
    <x v="0"/>
    <x v="9"/>
    <x v="337"/>
    <x v="1488"/>
    <x v="1361"/>
    <x v="227"/>
    <x v="10"/>
    <x v="2"/>
    <x v="1"/>
    <x v="4"/>
    <x v="30"/>
    <x v="102"/>
    <x v="210"/>
    <x v="53"/>
    <x v="0"/>
    <x v="13"/>
    <x v="2"/>
    <x v="600"/>
    <x v="729"/>
    <x v="46"/>
    <x v="42"/>
    <x v="8"/>
    <x v="5"/>
    <x v="4158"/>
    <x v="32"/>
  </r>
  <r>
    <x v="1"/>
    <x v="5"/>
    <x v="1"/>
    <x v="0"/>
    <x v="260"/>
    <x v="1489"/>
    <x v="1362"/>
    <x v="243"/>
    <x v="10"/>
    <x v="2"/>
    <x v="1"/>
    <x v="4"/>
    <x v="34"/>
    <x v="242"/>
    <x v="156"/>
    <x v="209"/>
    <x v="0"/>
    <x v="13"/>
    <x v="2"/>
    <x v="276"/>
    <x v="294"/>
    <x v="49"/>
    <x v="22"/>
    <x v="6"/>
    <x v="5"/>
    <x v="1741"/>
    <x v="1"/>
  </r>
  <r>
    <x v="1"/>
    <x v="5"/>
    <x v="1"/>
    <x v="0"/>
    <x v="344"/>
    <x v="1490"/>
    <x v="1363"/>
    <x v="6"/>
    <x v="10"/>
    <x v="2"/>
    <x v="1"/>
    <x v="4"/>
    <x v="34"/>
    <x v="220"/>
    <x v="202"/>
    <x v="209"/>
    <x v="0"/>
    <x v="13"/>
    <x v="2"/>
    <x v="320"/>
    <x v="111"/>
    <x v="4"/>
    <x v="23"/>
    <x v="6"/>
    <x v="5"/>
    <x v="1742"/>
    <x v="1"/>
  </r>
  <r>
    <x v="1"/>
    <x v="5"/>
    <x v="1"/>
    <x v="0"/>
    <x v="236"/>
    <x v="1492"/>
    <x v="1364"/>
    <x v="247"/>
    <x v="10"/>
    <x v="2"/>
    <x v="1"/>
    <x v="4"/>
    <x v="34"/>
    <x v="246"/>
    <x v="143"/>
    <x v="209"/>
    <x v="0"/>
    <x v="13"/>
    <x v="2"/>
    <x v="609"/>
    <x v="963"/>
    <x v="60"/>
    <x v="15"/>
    <x v="6"/>
    <x v="5"/>
    <x v="1744"/>
    <x v="1"/>
  </r>
  <r>
    <x v="1"/>
    <x v="5"/>
    <x v="1"/>
    <x v="0"/>
    <x v="260"/>
    <x v="1491"/>
    <x v="1364"/>
    <x v="112"/>
    <x v="10"/>
    <x v="2"/>
    <x v="1"/>
    <x v="4"/>
    <x v="34"/>
    <x v="243"/>
    <x v="156"/>
    <x v="209"/>
    <x v="0"/>
    <x v="13"/>
    <x v="2"/>
    <x v="641"/>
    <x v="792"/>
    <x v="60"/>
    <x v="15"/>
    <x v="6"/>
    <x v="5"/>
    <x v="1743"/>
    <x v="1"/>
  </r>
  <r>
    <x v="1"/>
    <x v="5"/>
    <x v="1"/>
    <x v="0"/>
    <x v="327"/>
    <x v="1493"/>
    <x v="1365"/>
    <x v="113"/>
    <x v="10"/>
    <x v="2"/>
    <x v="1"/>
    <x v="4"/>
    <x v="34"/>
    <x v="248"/>
    <x v="195"/>
    <x v="209"/>
    <x v="0"/>
    <x v="13"/>
    <x v="2"/>
    <x v="692"/>
    <x v="644"/>
    <x v="42"/>
    <x v="15"/>
    <x v="6"/>
    <x v="5"/>
    <x v="1745"/>
    <x v="1"/>
  </r>
  <r>
    <x v="1"/>
    <x v="5"/>
    <x v="1"/>
    <x v="0"/>
    <x v="260"/>
    <x v="1494"/>
    <x v="1365"/>
    <x v="34"/>
    <x v="10"/>
    <x v="2"/>
    <x v="1"/>
    <x v="4"/>
    <x v="34"/>
    <x v="236"/>
    <x v="156"/>
    <x v="209"/>
    <x v="0"/>
    <x v="13"/>
    <x v="2"/>
    <x v="288"/>
    <x v="746"/>
    <x v="49"/>
    <x v="22"/>
    <x v="6"/>
    <x v="5"/>
    <x v="1746"/>
    <x v="1"/>
  </r>
  <r>
    <x v="1"/>
    <x v="9"/>
    <x v="1"/>
    <x v="1"/>
    <x v="24"/>
    <x v="1495"/>
    <x v="1366"/>
    <x v="162"/>
    <x v="10"/>
    <x v="2"/>
    <x v="1"/>
    <x v="8"/>
    <x v="49"/>
    <x v="353"/>
    <x v="20"/>
    <x v="209"/>
    <x v="0"/>
    <x v="16"/>
    <x v="2"/>
    <x v="1085"/>
    <x v="759"/>
    <x v="13"/>
    <x v="66"/>
    <x v="1"/>
    <x v="6"/>
    <x v="827"/>
    <x v="4"/>
  </r>
  <r>
    <x v="1"/>
    <x v="5"/>
    <x v="1"/>
    <x v="0"/>
    <x v="73"/>
    <x v="1496"/>
    <x v="1367"/>
    <x v="261"/>
    <x v="10"/>
    <x v="2"/>
    <x v="1"/>
    <x v="4"/>
    <x v="34"/>
    <x v="202"/>
    <x v="47"/>
    <x v="209"/>
    <x v="0"/>
    <x v="13"/>
    <x v="2"/>
    <x v="424"/>
    <x v="907"/>
    <x v="43"/>
    <x v="13"/>
    <x v="6"/>
    <x v="5"/>
    <x v="1747"/>
    <x v="1"/>
  </r>
  <r>
    <x v="1"/>
    <x v="5"/>
    <x v="0"/>
    <x v="8"/>
    <x v="379"/>
    <x v="1497"/>
    <x v="1368"/>
    <x v="94"/>
    <x v="10"/>
    <x v="2"/>
    <x v="1"/>
    <x v="4"/>
    <x v="30"/>
    <x v="105"/>
    <x v="156"/>
    <x v="209"/>
    <x v="0"/>
    <x v="13"/>
    <x v="2"/>
    <x v="626"/>
    <x v="9"/>
    <x v="46"/>
    <x v="42"/>
    <x v="8"/>
    <x v="5"/>
    <x v="4159"/>
    <x v="17"/>
  </r>
  <r>
    <x v="1"/>
    <x v="5"/>
    <x v="1"/>
    <x v="0"/>
    <x v="260"/>
    <x v="1498"/>
    <x v="1369"/>
    <x v="28"/>
    <x v="10"/>
    <x v="2"/>
    <x v="1"/>
    <x v="4"/>
    <x v="34"/>
    <x v="245"/>
    <x v="156"/>
    <x v="209"/>
    <x v="0"/>
    <x v="13"/>
    <x v="2"/>
    <x v="640"/>
    <x v="912"/>
    <x v="60"/>
    <x v="15"/>
    <x v="6"/>
    <x v="5"/>
    <x v="1748"/>
    <x v="1"/>
  </r>
  <r>
    <x v="1"/>
    <x v="5"/>
    <x v="1"/>
    <x v="8"/>
    <x v="379"/>
    <x v="1499"/>
    <x v="1370"/>
    <x v="49"/>
    <x v="10"/>
    <x v="2"/>
    <x v="1"/>
    <x v="4"/>
    <x v="34"/>
    <x v="244"/>
    <x v="156"/>
    <x v="209"/>
    <x v="0"/>
    <x v="13"/>
    <x v="2"/>
    <x v="667"/>
    <x v="623"/>
    <x v="58"/>
    <x v="15"/>
    <x v="6"/>
    <x v="5"/>
    <x v="4160"/>
    <x v="17"/>
  </r>
  <r>
    <x v="1"/>
    <x v="5"/>
    <x v="0"/>
    <x v="8"/>
    <x v="404"/>
    <x v="1502"/>
    <x v="1371"/>
    <x v="9"/>
    <x v="10"/>
    <x v="2"/>
    <x v="1"/>
    <x v="4"/>
    <x v="33"/>
    <x v="320"/>
    <x v="210"/>
    <x v="197"/>
    <x v="0"/>
    <x v="13"/>
    <x v="2"/>
    <x v="366"/>
    <x v="526"/>
    <x v="30"/>
    <x v="59"/>
    <x v="8"/>
    <x v="5"/>
    <x v="4162"/>
    <x v="17"/>
  </r>
  <r>
    <x v="1"/>
    <x v="5"/>
    <x v="1"/>
    <x v="0"/>
    <x v="327"/>
    <x v="1500"/>
    <x v="1371"/>
    <x v="113"/>
    <x v="10"/>
    <x v="2"/>
    <x v="1"/>
    <x v="4"/>
    <x v="34"/>
    <x v="246"/>
    <x v="195"/>
    <x v="209"/>
    <x v="0"/>
    <x v="13"/>
    <x v="2"/>
    <x v="603"/>
    <x v="644"/>
    <x v="60"/>
    <x v="15"/>
    <x v="6"/>
    <x v="5"/>
    <x v="1749"/>
    <x v="1"/>
  </r>
  <r>
    <x v="1"/>
    <x v="5"/>
    <x v="0"/>
    <x v="12"/>
    <x v="395"/>
    <x v="1501"/>
    <x v="1371"/>
    <x v="94"/>
    <x v="10"/>
    <x v="2"/>
    <x v="1"/>
    <x v="4"/>
    <x v="30"/>
    <x v="106"/>
    <x v="156"/>
    <x v="209"/>
    <x v="0"/>
    <x v="13"/>
    <x v="2"/>
    <x v="530"/>
    <x v="9"/>
    <x v="46"/>
    <x v="42"/>
    <x v="8"/>
    <x v="5"/>
    <x v="4161"/>
    <x v="49"/>
  </r>
  <r>
    <x v="1"/>
    <x v="5"/>
    <x v="1"/>
    <x v="0"/>
    <x v="179"/>
    <x v="1503"/>
    <x v="1372"/>
    <x v="205"/>
    <x v="10"/>
    <x v="2"/>
    <x v="1"/>
    <x v="4"/>
    <x v="34"/>
    <x v="236"/>
    <x v="110"/>
    <x v="209"/>
    <x v="0"/>
    <x v="13"/>
    <x v="2"/>
    <x v="287"/>
    <x v="626"/>
    <x v="49"/>
    <x v="22"/>
    <x v="6"/>
    <x v="5"/>
    <x v="1750"/>
    <x v="1"/>
  </r>
  <r>
    <x v="1"/>
    <x v="9"/>
    <x v="1"/>
    <x v="11"/>
    <x v="189"/>
    <x v="1506"/>
    <x v="1373"/>
    <x v="160"/>
    <x v="10"/>
    <x v="2"/>
    <x v="1"/>
    <x v="8"/>
    <x v="28"/>
    <x v="374"/>
    <x v="210"/>
    <x v="21"/>
    <x v="0"/>
    <x v="16"/>
    <x v="2"/>
    <x v="905"/>
    <x v="38"/>
    <x v="23"/>
    <x v="51"/>
    <x v="1"/>
    <x v="6"/>
    <x v="828"/>
    <x v="53"/>
  </r>
  <r>
    <x v="1"/>
    <x v="5"/>
    <x v="1"/>
    <x v="0"/>
    <x v="260"/>
    <x v="1505"/>
    <x v="1373"/>
    <x v="79"/>
    <x v="10"/>
    <x v="2"/>
    <x v="1"/>
    <x v="4"/>
    <x v="34"/>
    <x v="188"/>
    <x v="156"/>
    <x v="209"/>
    <x v="0"/>
    <x v="13"/>
    <x v="2"/>
    <x v="288"/>
    <x v="670"/>
    <x v="88"/>
    <x v="9"/>
    <x v="6"/>
    <x v="5"/>
    <x v="1752"/>
    <x v="1"/>
  </r>
  <r>
    <x v="1"/>
    <x v="5"/>
    <x v="1"/>
    <x v="0"/>
    <x v="259"/>
    <x v="1504"/>
    <x v="1373"/>
    <x v="160"/>
    <x v="10"/>
    <x v="2"/>
    <x v="1"/>
    <x v="4"/>
    <x v="34"/>
    <x v="240"/>
    <x v="155"/>
    <x v="209"/>
    <x v="0"/>
    <x v="13"/>
    <x v="2"/>
    <x v="182"/>
    <x v="763"/>
    <x v="85"/>
    <x v="15"/>
    <x v="6"/>
    <x v="5"/>
    <x v="1751"/>
    <x v="1"/>
  </r>
  <r>
    <x v="1"/>
    <x v="5"/>
    <x v="1"/>
    <x v="0"/>
    <x v="327"/>
    <x v="1508"/>
    <x v="1374"/>
    <x v="247"/>
    <x v="10"/>
    <x v="2"/>
    <x v="1"/>
    <x v="4"/>
    <x v="34"/>
    <x v="243"/>
    <x v="210"/>
    <x v="194"/>
    <x v="0"/>
    <x v="13"/>
    <x v="2"/>
    <x v="642"/>
    <x v="963"/>
    <x v="60"/>
    <x v="15"/>
    <x v="6"/>
    <x v="5"/>
    <x v="1755"/>
    <x v="1"/>
  </r>
  <r>
    <x v="1"/>
    <x v="5"/>
    <x v="1"/>
    <x v="0"/>
    <x v="261"/>
    <x v="1507"/>
    <x v="1374"/>
    <x v="60"/>
    <x v="10"/>
    <x v="2"/>
    <x v="1"/>
    <x v="4"/>
    <x v="34"/>
    <x v="209"/>
    <x v="157"/>
    <x v="209"/>
    <x v="0"/>
    <x v="13"/>
    <x v="2"/>
    <x v="256"/>
    <x v="188"/>
    <x v="77"/>
    <x v="15"/>
    <x v="6"/>
    <x v="5"/>
    <x v="1754"/>
    <x v="1"/>
  </r>
  <r>
    <x v="1"/>
    <x v="5"/>
    <x v="0"/>
    <x v="17"/>
    <x v="415"/>
    <x v="1511"/>
    <x v="1375"/>
    <x v="160"/>
    <x v="10"/>
    <x v="2"/>
    <x v="1"/>
    <x v="4"/>
    <x v="33"/>
    <x v="322"/>
    <x v="156"/>
    <x v="209"/>
    <x v="0"/>
    <x v="13"/>
    <x v="2"/>
    <x v="499"/>
    <x v="326"/>
    <x v="30"/>
    <x v="59"/>
    <x v="8"/>
    <x v="5"/>
    <x v="4163"/>
    <x v="49"/>
  </r>
  <r>
    <x v="1"/>
    <x v="5"/>
    <x v="0"/>
    <x v="8"/>
    <x v="404"/>
    <x v="1510"/>
    <x v="1375"/>
    <x v="104"/>
    <x v="10"/>
    <x v="2"/>
    <x v="1"/>
    <x v="4"/>
    <x v="33"/>
    <x v="320"/>
    <x v="197"/>
    <x v="209"/>
    <x v="0"/>
    <x v="13"/>
    <x v="2"/>
    <x v="359"/>
    <x v="374"/>
    <x v="30"/>
    <x v="59"/>
    <x v="8"/>
    <x v="5"/>
    <x v="4164"/>
    <x v="17"/>
  </r>
  <r>
    <x v="1"/>
    <x v="5"/>
    <x v="1"/>
    <x v="0"/>
    <x v="327"/>
    <x v="1509"/>
    <x v="1375"/>
    <x v="157"/>
    <x v="10"/>
    <x v="2"/>
    <x v="1"/>
    <x v="4"/>
    <x v="34"/>
    <x v="229"/>
    <x v="195"/>
    <x v="209"/>
    <x v="0"/>
    <x v="13"/>
    <x v="2"/>
    <x v="295"/>
    <x v="739"/>
    <x v="88"/>
    <x v="9"/>
    <x v="6"/>
    <x v="5"/>
    <x v="1753"/>
    <x v="1"/>
  </r>
  <r>
    <x v="1"/>
    <x v="5"/>
    <x v="1"/>
    <x v="0"/>
    <x v="260"/>
    <x v="1512"/>
    <x v="1376"/>
    <x v="113"/>
    <x v="10"/>
    <x v="2"/>
    <x v="1"/>
    <x v="4"/>
    <x v="34"/>
    <x v="192"/>
    <x v="156"/>
    <x v="209"/>
    <x v="0"/>
    <x v="13"/>
    <x v="2"/>
    <x v="186"/>
    <x v="1003"/>
    <x v="39"/>
    <x v="10"/>
    <x v="6"/>
    <x v="5"/>
    <x v="1756"/>
    <x v="1"/>
  </r>
  <r>
    <x v="1"/>
    <x v="5"/>
    <x v="1"/>
    <x v="0"/>
    <x v="260"/>
    <x v="1513"/>
    <x v="1377"/>
    <x v="49"/>
    <x v="10"/>
    <x v="2"/>
    <x v="1"/>
    <x v="4"/>
    <x v="34"/>
    <x v="243"/>
    <x v="156"/>
    <x v="209"/>
    <x v="0"/>
    <x v="13"/>
    <x v="2"/>
    <x v="641"/>
    <x v="623"/>
    <x v="60"/>
    <x v="15"/>
    <x v="6"/>
    <x v="5"/>
    <x v="1757"/>
    <x v="1"/>
  </r>
  <r>
    <x v="1"/>
    <x v="5"/>
    <x v="1"/>
    <x v="0"/>
    <x v="327"/>
    <x v="1514"/>
    <x v="1378"/>
    <x v="26"/>
    <x v="10"/>
    <x v="2"/>
    <x v="1"/>
    <x v="4"/>
    <x v="34"/>
    <x v="231"/>
    <x v="210"/>
    <x v="194"/>
    <x v="0"/>
    <x v="13"/>
    <x v="2"/>
    <x v="369"/>
    <x v="183"/>
    <x v="71"/>
    <x v="12"/>
    <x v="6"/>
    <x v="5"/>
    <x v="1758"/>
    <x v="1"/>
  </r>
  <r>
    <x v="1"/>
    <x v="5"/>
    <x v="1"/>
    <x v="0"/>
    <x v="327"/>
    <x v="1515"/>
    <x v="1379"/>
    <x v="205"/>
    <x v="10"/>
    <x v="2"/>
    <x v="1"/>
    <x v="4"/>
    <x v="34"/>
    <x v="229"/>
    <x v="210"/>
    <x v="194"/>
    <x v="0"/>
    <x v="13"/>
    <x v="2"/>
    <x v="295"/>
    <x v="178"/>
    <x v="88"/>
    <x v="9"/>
    <x v="6"/>
    <x v="5"/>
    <x v="1759"/>
    <x v="1"/>
  </r>
  <r>
    <x v="1"/>
    <x v="5"/>
    <x v="1"/>
    <x v="0"/>
    <x v="260"/>
    <x v="1516"/>
    <x v="1380"/>
    <x v="30"/>
    <x v="10"/>
    <x v="2"/>
    <x v="1"/>
    <x v="4"/>
    <x v="34"/>
    <x v="243"/>
    <x v="210"/>
    <x v="156"/>
    <x v="0"/>
    <x v="13"/>
    <x v="2"/>
    <x v="642"/>
    <x v="249"/>
    <x v="60"/>
    <x v="15"/>
    <x v="6"/>
    <x v="5"/>
    <x v="1760"/>
    <x v="1"/>
  </r>
  <r>
    <x v="1"/>
    <x v="5"/>
    <x v="1"/>
    <x v="0"/>
    <x v="327"/>
    <x v="1517"/>
    <x v="1381"/>
    <x v="79"/>
    <x v="10"/>
    <x v="2"/>
    <x v="1"/>
    <x v="4"/>
    <x v="34"/>
    <x v="188"/>
    <x v="195"/>
    <x v="209"/>
    <x v="0"/>
    <x v="13"/>
    <x v="2"/>
    <x v="287"/>
    <x v="671"/>
    <x v="88"/>
    <x v="9"/>
    <x v="6"/>
    <x v="5"/>
    <x v="1761"/>
    <x v="1"/>
  </r>
  <r>
    <x v="1"/>
    <x v="5"/>
    <x v="1"/>
    <x v="0"/>
    <x v="327"/>
    <x v="1518"/>
    <x v="1382"/>
    <x v="79"/>
    <x v="10"/>
    <x v="2"/>
    <x v="1"/>
    <x v="4"/>
    <x v="34"/>
    <x v="229"/>
    <x v="195"/>
    <x v="209"/>
    <x v="0"/>
    <x v="13"/>
    <x v="2"/>
    <x v="294"/>
    <x v="670"/>
    <x v="88"/>
    <x v="9"/>
    <x v="6"/>
    <x v="5"/>
    <x v="1762"/>
    <x v="1"/>
  </r>
  <r>
    <x v="1"/>
    <x v="5"/>
    <x v="1"/>
    <x v="0"/>
    <x v="260"/>
    <x v="1519"/>
    <x v="1383"/>
    <x v="157"/>
    <x v="10"/>
    <x v="2"/>
    <x v="1"/>
    <x v="4"/>
    <x v="34"/>
    <x v="229"/>
    <x v="156"/>
    <x v="209"/>
    <x v="0"/>
    <x v="13"/>
    <x v="2"/>
    <x v="293"/>
    <x v="739"/>
    <x v="88"/>
    <x v="9"/>
    <x v="6"/>
    <x v="5"/>
    <x v="1764"/>
    <x v="1"/>
  </r>
  <r>
    <x v="1"/>
    <x v="5"/>
    <x v="1"/>
    <x v="0"/>
    <x v="260"/>
    <x v="1520"/>
    <x v="1384"/>
    <x v="49"/>
    <x v="10"/>
    <x v="2"/>
    <x v="1"/>
    <x v="4"/>
    <x v="34"/>
    <x v="243"/>
    <x v="156"/>
    <x v="209"/>
    <x v="0"/>
    <x v="13"/>
    <x v="2"/>
    <x v="641"/>
    <x v="623"/>
    <x v="60"/>
    <x v="15"/>
    <x v="6"/>
    <x v="5"/>
    <x v="1763"/>
    <x v="1"/>
  </r>
  <r>
    <x v="1"/>
    <x v="5"/>
    <x v="0"/>
    <x v="8"/>
    <x v="379"/>
    <x v="1521"/>
    <x v="1385"/>
    <x v="211"/>
    <x v="10"/>
    <x v="2"/>
    <x v="1"/>
    <x v="4"/>
    <x v="30"/>
    <x v="98"/>
    <x v="156"/>
    <x v="209"/>
    <x v="0"/>
    <x v="13"/>
    <x v="2"/>
    <x v="587"/>
    <x v="453"/>
    <x v="22"/>
    <x v="34"/>
    <x v="8"/>
    <x v="5"/>
    <x v="4165"/>
    <x v="17"/>
  </r>
  <r>
    <x v="1"/>
    <x v="9"/>
    <x v="1"/>
    <x v="8"/>
    <x v="137"/>
    <x v="1522"/>
    <x v="1386"/>
    <x v="251"/>
    <x v="10"/>
    <x v="2"/>
    <x v="1"/>
    <x v="8"/>
    <x v="28"/>
    <x v="378"/>
    <x v="210"/>
    <x v="21"/>
    <x v="0"/>
    <x v="16"/>
    <x v="2"/>
    <x v="988"/>
    <x v="952"/>
    <x v="10"/>
    <x v="67"/>
    <x v="1"/>
    <x v="6"/>
    <x v="829"/>
    <x v="16"/>
  </r>
  <r>
    <x v="1"/>
    <x v="5"/>
    <x v="1"/>
    <x v="0"/>
    <x v="260"/>
    <x v="1523"/>
    <x v="1387"/>
    <x v="69"/>
    <x v="10"/>
    <x v="2"/>
    <x v="1"/>
    <x v="4"/>
    <x v="34"/>
    <x v="243"/>
    <x v="210"/>
    <x v="156"/>
    <x v="0"/>
    <x v="13"/>
    <x v="2"/>
    <x v="642"/>
    <x v="366"/>
    <x v="60"/>
    <x v="15"/>
    <x v="6"/>
    <x v="5"/>
    <x v="1765"/>
    <x v="1"/>
  </r>
  <r>
    <x v="0"/>
    <x v="5"/>
    <x v="1"/>
    <x v="0"/>
    <x v="260"/>
    <x v="1524"/>
    <x v="1388"/>
    <x v="24"/>
    <x v="10"/>
    <x v="2"/>
    <x v="1"/>
    <x v="4"/>
    <x v="7"/>
    <x v="18"/>
    <x v="156"/>
    <x v="209"/>
    <x v="0"/>
    <x v="13"/>
    <x v="2"/>
    <x v="431"/>
    <x v="346"/>
    <x v="55"/>
    <x v="14"/>
    <x v="6"/>
    <x v="5"/>
    <x v="1766"/>
    <x v="1"/>
  </r>
  <r>
    <x v="1"/>
    <x v="9"/>
    <x v="1"/>
    <x v="9"/>
    <x v="89"/>
    <x v="1526"/>
    <x v="1389"/>
    <x v="104"/>
    <x v="10"/>
    <x v="2"/>
    <x v="1"/>
    <x v="8"/>
    <x v="50"/>
    <x v="424"/>
    <x v="210"/>
    <x v="18"/>
    <x v="0"/>
    <x v="16"/>
    <x v="2"/>
    <x v="1138"/>
    <x v="758"/>
    <x v="63"/>
    <x v="74"/>
    <x v="1"/>
    <x v="6"/>
    <x v="830"/>
    <x v="32"/>
  </r>
  <r>
    <x v="1"/>
    <x v="5"/>
    <x v="1"/>
    <x v="8"/>
    <x v="379"/>
    <x v="1525"/>
    <x v="1389"/>
    <x v="205"/>
    <x v="10"/>
    <x v="2"/>
    <x v="1"/>
    <x v="4"/>
    <x v="34"/>
    <x v="244"/>
    <x v="210"/>
    <x v="156"/>
    <x v="0"/>
    <x v="13"/>
    <x v="2"/>
    <x v="672"/>
    <x v="935"/>
    <x v="58"/>
    <x v="15"/>
    <x v="6"/>
    <x v="5"/>
    <x v="4166"/>
    <x v="17"/>
  </r>
  <r>
    <x v="1"/>
    <x v="9"/>
    <x v="1"/>
    <x v="8"/>
    <x v="137"/>
    <x v="1527"/>
    <x v="1390"/>
    <x v="18"/>
    <x v="10"/>
    <x v="2"/>
    <x v="1"/>
    <x v="8"/>
    <x v="28"/>
    <x v="378"/>
    <x v="210"/>
    <x v="21"/>
    <x v="0"/>
    <x v="16"/>
    <x v="2"/>
    <x v="989"/>
    <x v="120"/>
    <x v="10"/>
    <x v="67"/>
    <x v="1"/>
    <x v="6"/>
    <x v="831"/>
    <x v="16"/>
  </r>
  <r>
    <x v="1"/>
    <x v="5"/>
    <x v="0"/>
    <x v="17"/>
    <x v="415"/>
    <x v="1528"/>
    <x v="1391"/>
    <x v="160"/>
    <x v="10"/>
    <x v="2"/>
    <x v="1"/>
    <x v="4"/>
    <x v="33"/>
    <x v="322"/>
    <x v="156"/>
    <x v="209"/>
    <x v="0"/>
    <x v="13"/>
    <x v="2"/>
    <x v="499"/>
    <x v="326"/>
    <x v="30"/>
    <x v="59"/>
    <x v="8"/>
    <x v="5"/>
    <x v="4167"/>
    <x v="49"/>
  </r>
  <r>
    <x v="1"/>
    <x v="5"/>
    <x v="0"/>
    <x v="8"/>
    <x v="394"/>
    <x v="1530"/>
    <x v="1392"/>
    <x v="97"/>
    <x v="10"/>
    <x v="2"/>
    <x v="1"/>
    <x v="4"/>
    <x v="33"/>
    <x v="147"/>
    <x v="195"/>
    <x v="209"/>
    <x v="0"/>
    <x v="13"/>
    <x v="2"/>
    <x v="350"/>
    <x v="540"/>
    <x v="30"/>
    <x v="59"/>
    <x v="8"/>
    <x v="5"/>
    <x v="4168"/>
    <x v="18"/>
  </r>
  <r>
    <x v="1"/>
    <x v="5"/>
    <x v="1"/>
    <x v="0"/>
    <x v="327"/>
    <x v="1529"/>
    <x v="1392"/>
    <x v="60"/>
    <x v="10"/>
    <x v="2"/>
    <x v="1"/>
    <x v="4"/>
    <x v="34"/>
    <x v="209"/>
    <x v="195"/>
    <x v="209"/>
    <x v="0"/>
    <x v="13"/>
    <x v="2"/>
    <x v="256"/>
    <x v="188"/>
    <x v="77"/>
    <x v="15"/>
    <x v="6"/>
    <x v="5"/>
    <x v="1767"/>
    <x v="1"/>
  </r>
  <r>
    <x v="1"/>
    <x v="5"/>
    <x v="1"/>
    <x v="0"/>
    <x v="327"/>
    <x v="1531"/>
    <x v="1393"/>
    <x v="112"/>
    <x v="10"/>
    <x v="2"/>
    <x v="1"/>
    <x v="4"/>
    <x v="34"/>
    <x v="243"/>
    <x v="195"/>
    <x v="209"/>
    <x v="0"/>
    <x v="13"/>
    <x v="2"/>
    <x v="641"/>
    <x v="792"/>
    <x v="60"/>
    <x v="15"/>
    <x v="6"/>
    <x v="5"/>
    <x v="1768"/>
    <x v="1"/>
  </r>
  <r>
    <x v="1"/>
    <x v="5"/>
    <x v="0"/>
    <x v="17"/>
    <x v="400"/>
    <x v="1534"/>
    <x v="1394"/>
    <x v="179"/>
    <x v="10"/>
    <x v="2"/>
    <x v="1"/>
    <x v="4"/>
    <x v="33"/>
    <x v="322"/>
    <x v="210"/>
    <x v="115"/>
    <x v="0"/>
    <x v="13"/>
    <x v="2"/>
    <x v="501"/>
    <x v="569"/>
    <x v="30"/>
    <x v="59"/>
    <x v="8"/>
    <x v="5"/>
    <x v="4169"/>
    <x v="49"/>
  </r>
  <r>
    <x v="1"/>
    <x v="5"/>
    <x v="1"/>
    <x v="0"/>
    <x v="327"/>
    <x v="1533"/>
    <x v="1394"/>
    <x v="205"/>
    <x v="10"/>
    <x v="2"/>
    <x v="1"/>
    <x v="4"/>
    <x v="34"/>
    <x v="248"/>
    <x v="210"/>
    <x v="194"/>
    <x v="0"/>
    <x v="13"/>
    <x v="2"/>
    <x v="695"/>
    <x v="602"/>
    <x v="42"/>
    <x v="15"/>
    <x v="6"/>
    <x v="5"/>
    <x v="1769"/>
    <x v="1"/>
  </r>
  <r>
    <x v="1"/>
    <x v="9"/>
    <x v="1"/>
    <x v="8"/>
    <x v="137"/>
    <x v="1532"/>
    <x v="1394"/>
    <x v="18"/>
    <x v="10"/>
    <x v="2"/>
    <x v="1"/>
    <x v="8"/>
    <x v="28"/>
    <x v="439"/>
    <x v="210"/>
    <x v="21"/>
    <x v="0"/>
    <x v="16"/>
    <x v="2"/>
    <x v="979"/>
    <x v="119"/>
    <x v="38"/>
    <x v="55"/>
    <x v="1"/>
    <x v="6"/>
    <x v="832"/>
    <x v="12"/>
  </r>
  <r>
    <x v="1"/>
    <x v="5"/>
    <x v="0"/>
    <x v="18"/>
    <x v="416"/>
    <x v="1536"/>
    <x v="1395"/>
    <x v="205"/>
    <x v="10"/>
    <x v="2"/>
    <x v="1"/>
    <x v="4"/>
    <x v="33"/>
    <x v="319"/>
    <x v="156"/>
    <x v="209"/>
    <x v="0"/>
    <x v="13"/>
    <x v="2"/>
    <x v="413"/>
    <x v="815"/>
    <x v="30"/>
    <x v="59"/>
    <x v="8"/>
    <x v="5"/>
    <x v="4170"/>
    <x v="8"/>
  </r>
  <r>
    <x v="1"/>
    <x v="5"/>
    <x v="1"/>
    <x v="0"/>
    <x v="260"/>
    <x v="1535"/>
    <x v="1395"/>
    <x v="244"/>
    <x v="10"/>
    <x v="2"/>
    <x v="1"/>
    <x v="4"/>
    <x v="34"/>
    <x v="268"/>
    <x v="210"/>
    <x v="156"/>
    <x v="0"/>
    <x v="13"/>
    <x v="2"/>
    <x v="270"/>
    <x v="813"/>
    <x v="84"/>
    <x v="25"/>
    <x v="6"/>
    <x v="5"/>
    <x v="1770"/>
    <x v="1"/>
  </r>
  <r>
    <x v="1"/>
    <x v="5"/>
    <x v="1"/>
    <x v="0"/>
    <x v="327"/>
    <x v="1537"/>
    <x v="1396"/>
    <x v="113"/>
    <x v="10"/>
    <x v="2"/>
    <x v="1"/>
    <x v="4"/>
    <x v="34"/>
    <x v="207"/>
    <x v="195"/>
    <x v="209"/>
    <x v="0"/>
    <x v="13"/>
    <x v="2"/>
    <x v="221"/>
    <x v="644"/>
    <x v="77"/>
    <x v="15"/>
    <x v="6"/>
    <x v="5"/>
    <x v="1771"/>
    <x v="1"/>
  </r>
  <r>
    <x v="1"/>
    <x v="5"/>
    <x v="1"/>
    <x v="0"/>
    <x v="120"/>
    <x v="1538"/>
    <x v="1397"/>
    <x v="181"/>
    <x v="10"/>
    <x v="2"/>
    <x v="1"/>
    <x v="4"/>
    <x v="34"/>
    <x v="229"/>
    <x v="210"/>
    <x v="81"/>
    <x v="0"/>
    <x v="13"/>
    <x v="2"/>
    <x v="295"/>
    <x v="737"/>
    <x v="88"/>
    <x v="9"/>
    <x v="6"/>
    <x v="5"/>
    <x v="1772"/>
    <x v="1"/>
  </r>
  <r>
    <x v="1"/>
    <x v="5"/>
    <x v="1"/>
    <x v="0"/>
    <x v="100"/>
    <x v="1539"/>
    <x v="1398"/>
    <x v="68"/>
    <x v="10"/>
    <x v="2"/>
    <x v="1"/>
    <x v="4"/>
    <x v="34"/>
    <x v="192"/>
    <x v="62"/>
    <x v="209"/>
    <x v="0"/>
    <x v="13"/>
    <x v="2"/>
    <x v="183"/>
    <x v="659"/>
    <x v="39"/>
    <x v="10"/>
    <x v="6"/>
    <x v="5"/>
    <x v="1773"/>
    <x v="1"/>
  </r>
  <r>
    <x v="1"/>
    <x v="5"/>
    <x v="1"/>
    <x v="0"/>
    <x v="260"/>
    <x v="1540"/>
    <x v="1399"/>
    <x v="205"/>
    <x v="10"/>
    <x v="2"/>
    <x v="1"/>
    <x v="4"/>
    <x v="34"/>
    <x v="204"/>
    <x v="156"/>
    <x v="209"/>
    <x v="0"/>
    <x v="13"/>
    <x v="2"/>
    <x v="446"/>
    <x v="466"/>
    <x v="82"/>
    <x v="17"/>
    <x v="6"/>
    <x v="5"/>
    <x v="1774"/>
    <x v="1"/>
  </r>
  <r>
    <x v="1"/>
    <x v="5"/>
    <x v="0"/>
    <x v="6"/>
    <x v="412"/>
    <x v="1541"/>
    <x v="1400"/>
    <x v="188"/>
    <x v="10"/>
    <x v="2"/>
    <x v="1"/>
    <x v="4"/>
    <x v="30"/>
    <x v="82"/>
    <x v="208"/>
    <x v="209"/>
    <x v="0"/>
    <x v="13"/>
    <x v="2"/>
    <x v="120"/>
    <x v="702"/>
    <x v="90"/>
    <x v="5"/>
    <x v="8"/>
    <x v="5"/>
    <x v="4171"/>
    <x v="1"/>
  </r>
  <r>
    <x v="1"/>
    <x v="5"/>
    <x v="1"/>
    <x v="0"/>
    <x v="260"/>
    <x v="1542"/>
    <x v="1401"/>
    <x v="138"/>
    <x v="10"/>
    <x v="2"/>
    <x v="1"/>
    <x v="4"/>
    <x v="34"/>
    <x v="220"/>
    <x v="156"/>
    <x v="209"/>
    <x v="0"/>
    <x v="13"/>
    <x v="2"/>
    <x v="316"/>
    <x v="43"/>
    <x v="4"/>
    <x v="23"/>
    <x v="6"/>
    <x v="5"/>
    <x v="1775"/>
    <x v="1"/>
  </r>
  <r>
    <x v="1"/>
    <x v="5"/>
    <x v="0"/>
    <x v="17"/>
    <x v="400"/>
    <x v="1543"/>
    <x v="1402"/>
    <x v="179"/>
    <x v="10"/>
    <x v="2"/>
    <x v="1"/>
    <x v="4"/>
    <x v="33"/>
    <x v="322"/>
    <x v="210"/>
    <x v="115"/>
    <x v="0"/>
    <x v="13"/>
    <x v="2"/>
    <x v="500"/>
    <x v="569"/>
    <x v="30"/>
    <x v="59"/>
    <x v="8"/>
    <x v="5"/>
    <x v="4172"/>
    <x v="49"/>
  </r>
  <r>
    <x v="1"/>
    <x v="5"/>
    <x v="1"/>
    <x v="0"/>
    <x v="327"/>
    <x v="1544"/>
    <x v="1403"/>
    <x v="224"/>
    <x v="10"/>
    <x v="2"/>
    <x v="1"/>
    <x v="4"/>
    <x v="34"/>
    <x v="231"/>
    <x v="195"/>
    <x v="209"/>
    <x v="0"/>
    <x v="13"/>
    <x v="2"/>
    <x v="365"/>
    <x v="927"/>
    <x v="71"/>
    <x v="12"/>
    <x v="6"/>
    <x v="5"/>
    <x v="1776"/>
    <x v="1"/>
  </r>
  <r>
    <x v="0"/>
    <x v="5"/>
    <x v="1"/>
    <x v="0"/>
    <x v="327"/>
    <x v="1545"/>
    <x v="1404"/>
    <x v="95"/>
    <x v="10"/>
    <x v="2"/>
    <x v="1"/>
    <x v="4"/>
    <x v="7"/>
    <x v="18"/>
    <x v="210"/>
    <x v="194"/>
    <x v="0"/>
    <x v="13"/>
    <x v="2"/>
    <x v="434"/>
    <x v="306"/>
    <x v="55"/>
    <x v="14"/>
    <x v="6"/>
    <x v="5"/>
    <x v="1777"/>
    <x v="1"/>
  </r>
  <r>
    <x v="1"/>
    <x v="5"/>
    <x v="1"/>
    <x v="0"/>
    <x v="340"/>
    <x v="1546"/>
    <x v="1404"/>
    <x v="34"/>
    <x v="10"/>
    <x v="2"/>
    <x v="1"/>
    <x v="4"/>
    <x v="34"/>
    <x v="220"/>
    <x v="199"/>
    <x v="209"/>
    <x v="0"/>
    <x v="13"/>
    <x v="2"/>
    <x v="316"/>
    <x v="416"/>
    <x v="4"/>
    <x v="23"/>
    <x v="6"/>
    <x v="5"/>
    <x v="1778"/>
    <x v="1"/>
  </r>
  <r>
    <x v="1"/>
    <x v="5"/>
    <x v="1"/>
    <x v="0"/>
    <x v="260"/>
    <x v="1547"/>
    <x v="1405"/>
    <x v="112"/>
    <x v="10"/>
    <x v="2"/>
    <x v="1"/>
    <x v="4"/>
    <x v="34"/>
    <x v="243"/>
    <x v="156"/>
    <x v="209"/>
    <x v="0"/>
    <x v="13"/>
    <x v="2"/>
    <x v="639"/>
    <x v="792"/>
    <x v="60"/>
    <x v="15"/>
    <x v="6"/>
    <x v="5"/>
    <x v="1779"/>
    <x v="1"/>
  </r>
  <r>
    <x v="1"/>
    <x v="9"/>
    <x v="1"/>
    <x v="9"/>
    <x v="89"/>
    <x v="1549"/>
    <x v="1406"/>
    <x v="257"/>
    <x v="6"/>
    <x v="0"/>
    <x v="1"/>
    <x v="8"/>
    <x v="50"/>
    <x v="425"/>
    <x v="210"/>
    <x v="18"/>
    <x v="0"/>
    <x v="16"/>
    <x v="2"/>
    <x v="1134"/>
    <x v="246"/>
    <x v="63"/>
    <x v="74"/>
    <x v="1"/>
    <x v="6"/>
    <x v="833"/>
    <x v="27"/>
  </r>
  <r>
    <x v="1"/>
    <x v="5"/>
    <x v="1"/>
    <x v="0"/>
    <x v="260"/>
    <x v="1548"/>
    <x v="1406"/>
    <x v="82"/>
    <x v="10"/>
    <x v="2"/>
    <x v="1"/>
    <x v="4"/>
    <x v="34"/>
    <x v="251"/>
    <x v="156"/>
    <x v="209"/>
    <x v="0"/>
    <x v="13"/>
    <x v="2"/>
    <x v="429"/>
    <x v="395"/>
    <x v="33"/>
    <x v="20"/>
    <x v="6"/>
    <x v="5"/>
    <x v="1780"/>
    <x v="1"/>
  </r>
  <r>
    <x v="1"/>
    <x v="5"/>
    <x v="1"/>
    <x v="0"/>
    <x v="260"/>
    <x v="1550"/>
    <x v="1407"/>
    <x v="113"/>
    <x v="10"/>
    <x v="2"/>
    <x v="1"/>
    <x v="4"/>
    <x v="34"/>
    <x v="240"/>
    <x v="210"/>
    <x v="156"/>
    <x v="0"/>
    <x v="13"/>
    <x v="2"/>
    <x v="186"/>
    <x v="644"/>
    <x v="85"/>
    <x v="15"/>
    <x v="6"/>
    <x v="5"/>
    <x v="1781"/>
    <x v="1"/>
  </r>
  <r>
    <x v="1"/>
    <x v="5"/>
    <x v="0"/>
    <x v="17"/>
    <x v="415"/>
    <x v="1551"/>
    <x v="1408"/>
    <x v="166"/>
    <x v="10"/>
    <x v="2"/>
    <x v="1"/>
    <x v="4"/>
    <x v="30"/>
    <x v="120"/>
    <x v="210"/>
    <x v="156"/>
    <x v="0"/>
    <x v="13"/>
    <x v="2"/>
    <x v="18"/>
    <x v="982"/>
    <x v="22"/>
    <x v="34"/>
    <x v="8"/>
    <x v="5"/>
    <x v="4173"/>
    <x v="49"/>
  </r>
  <r>
    <x v="1"/>
    <x v="9"/>
    <x v="1"/>
    <x v="8"/>
    <x v="137"/>
    <x v="1552"/>
    <x v="1408"/>
    <x v="156"/>
    <x v="10"/>
    <x v="2"/>
    <x v="1"/>
    <x v="8"/>
    <x v="28"/>
    <x v="439"/>
    <x v="210"/>
    <x v="21"/>
    <x v="0"/>
    <x v="16"/>
    <x v="2"/>
    <x v="981"/>
    <x v="348"/>
    <x v="38"/>
    <x v="55"/>
    <x v="1"/>
    <x v="6"/>
    <x v="834"/>
    <x v="12"/>
  </r>
  <r>
    <x v="1"/>
    <x v="5"/>
    <x v="0"/>
    <x v="17"/>
    <x v="400"/>
    <x v="1553"/>
    <x v="1409"/>
    <x v="34"/>
    <x v="10"/>
    <x v="2"/>
    <x v="1"/>
    <x v="4"/>
    <x v="33"/>
    <x v="322"/>
    <x v="210"/>
    <x v="115"/>
    <x v="0"/>
    <x v="13"/>
    <x v="2"/>
    <x v="501"/>
    <x v="186"/>
    <x v="30"/>
    <x v="59"/>
    <x v="8"/>
    <x v="5"/>
    <x v="4174"/>
    <x v="49"/>
  </r>
  <r>
    <x v="1"/>
    <x v="5"/>
    <x v="1"/>
    <x v="0"/>
    <x v="260"/>
    <x v="1554"/>
    <x v="1410"/>
    <x v="100"/>
    <x v="10"/>
    <x v="2"/>
    <x v="1"/>
    <x v="4"/>
    <x v="34"/>
    <x v="283"/>
    <x v="156"/>
    <x v="209"/>
    <x v="0"/>
    <x v="13"/>
    <x v="2"/>
    <x v="177"/>
    <x v="392"/>
    <x v="39"/>
    <x v="10"/>
    <x v="6"/>
    <x v="5"/>
    <x v="1782"/>
    <x v="1"/>
  </r>
  <r>
    <x v="1"/>
    <x v="5"/>
    <x v="1"/>
    <x v="0"/>
    <x v="260"/>
    <x v="1555"/>
    <x v="1411"/>
    <x v="26"/>
    <x v="10"/>
    <x v="2"/>
    <x v="1"/>
    <x v="4"/>
    <x v="34"/>
    <x v="204"/>
    <x v="156"/>
    <x v="209"/>
    <x v="0"/>
    <x v="13"/>
    <x v="2"/>
    <x v="445"/>
    <x v="605"/>
    <x v="82"/>
    <x v="17"/>
    <x v="6"/>
    <x v="5"/>
    <x v="1784"/>
    <x v="1"/>
  </r>
  <r>
    <x v="1"/>
    <x v="5"/>
    <x v="1"/>
    <x v="0"/>
    <x v="327"/>
    <x v="1557"/>
    <x v="1412"/>
    <x v="205"/>
    <x v="10"/>
    <x v="2"/>
    <x v="1"/>
    <x v="4"/>
    <x v="34"/>
    <x v="211"/>
    <x v="210"/>
    <x v="194"/>
    <x v="0"/>
    <x v="13"/>
    <x v="2"/>
    <x v="700"/>
    <x v="602"/>
    <x v="42"/>
    <x v="15"/>
    <x v="6"/>
    <x v="5"/>
    <x v="1785"/>
    <x v="1"/>
  </r>
  <r>
    <x v="1"/>
    <x v="5"/>
    <x v="1"/>
    <x v="0"/>
    <x v="260"/>
    <x v="1556"/>
    <x v="1412"/>
    <x v="79"/>
    <x v="10"/>
    <x v="2"/>
    <x v="1"/>
    <x v="4"/>
    <x v="34"/>
    <x v="230"/>
    <x v="156"/>
    <x v="209"/>
    <x v="0"/>
    <x v="13"/>
    <x v="2"/>
    <x v="266"/>
    <x v="671"/>
    <x v="49"/>
    <x v="22"/>
    <x v="6"/>
    <x v="5"/>
    <x v="1783"/>
    <x v="1"/>
  </r>
  <r>
    <x v="1"/>
    <x v="5"/>
    <x v="1"/>
    <x v="0"/>
    <x v="179"/>
    <x v="1558"/>
    <x v="1413"/>
    <x v="113"/>
    <x v="10"/>
    <x v="2"/>
    <x v="1"/>
    <x v="4"/>
    <x v="34"/>
    <x v="283"/>
    <x v="210"/>
    <x v="115"/>
    <x v="0"/>
    <x v="13"/>
    <x v="2"/>
    <x v="181"/>
    <x v="1003"/>
    <x v="39"/>
    <x v="10"/>
    <x v="6"/>
    <x v="5"/>
    <x v="1786"/>
    <x v="1"/>
  </r>
  <r>
    <x v="1"/>
    <x v="5"/>
    <x v="1"/>
    <x v="0"/>
    <x v="327"/>
    <x v="1559"/>
    <x v="1414"/>
    <x v="205"/>
    <x v="10"/>
    <x v="2"/>
    <x v="1"/>
    <x v="4"/>
    <x v="34"/>
    <x v="248"/>
    <x v="210"/>
    <x v="194"/>
    <x v="0"/>
    <x v="13"/>
    <x v="2"/>
    <x v="699"/>
    <x v="602"/>
    <x v="42"/>
    <x v="15"/>
    <x v="6"/>
    <x v="5"/>
    <x v="1787"/>
    <x v="1"/>
  </r>
  <r>
    <x v="1"/>
    <x v="5"/>
    <x v="0"/>
    <x v="17"/>
    <x v="415"/>
    <x v="1560"/>
    <x v="1415"/>
    <x v="162"/>
    <x v="10"/>
    <x v="2"/>
    <x v="1"/>
    <x v="4"/>
    <x v="30"/>
    <x v="88"/>
    <x v="210"/>
    <x v="156"/>
    <x v="0"/>
    <x v="13"/>
    <x v="2"/>
    <x v="107"/>
    <x v="215"/>
    <x v="26"/>
    <x v="40"/>
    <x v="8"/>
    <x v="5"/>
    <x v="4175"/>
    <x v="49"/>
  </r>
  <r>
    <x v="1"/>
    <x v="5"/>
    <x v="1"/>
    <x v="0"/>
    <x v="327"/>
    <x v="1561"/>
    <x v="1416"/>
    <x v="104"/>
    <x v="10"/>
    <x v="2"/>
    <x v="1"/>
    <x v="4"/>
    <x v="34"/>
    <x v="215"/>
    <x v="195"/>
    <x v="209"/>
    <x v="0"/>
    <x v="13"/>
    <x v="2"/>
    <x v="318"/>
    <x v="373"/>
    <x v="83"/>
    <x v="26"/>
    <x v="6"/>
    <x v="5"/>
    <x v="1788"/>
    <x v="1"/>
  </r>
  <r>
    <x v="1"/>
    <x v="5"/>
    <x v="0"/>
    <x v="9"/>
    <x v="381"/>
    <x v="1562"/>
    <x v="1417"/>
    <x v="49"/>
    <x v="10"/>
    <x v="2"/>
    <x v="1"/>
    <x v="4"/>
    <x v="30"/>
    <x v="104"/>
    <x v="210"/>
    <x v="156"/>
    <x v="0"/>
    <x v="13"/>
    <x v="2"/>
    <x v="603"/>
    <x v="240"/>
    <x v="46"/>
    <x v="42"/>
    <x v="8"/>
    <x v="5"/>
    <x v="4176"/>
    <x v="27"/>
  </r>
  <r>
    <x v="1"/>
    <x v="5"/>
    <x v="0"/>
    <x v="9"/>
    <x v="381"/>
    <x v="1563"/>
    <x v="1418"/>
    <x v="49"/>
    <x v="10"/>
    <x v="2"/>
    <x v="1"/>
    <x v="4"/>
    <x v="30"/>
    <x v="102"/>
    <x v="210"/>
    <x v="156"/>
    <x v="0"/>
    <x v="13"/>
    <x v="2"/>
    <x v="600"/>
    <x v="240"/>
    <x v="46"/>
    <x v="42"/>
    <x v="8"/>
    <x v="5"/>
    <x v="4177"/>
    <x v="32"/>
  </r>
  <r>
    <x v="1"/>
    <x v="5"/>
    <x v="1"/>
    <x v="0"/>
    <x v="260"/>
    <x v="1564"/>
    <x v="1419"/>
    <x v="60"/>
    <x v="10"/>
    <x v="2"/>
    <x v="1"/>
    <x v="4"/>
    <x v="34"/>
    <x v="209"/>
    <x v="156"/>
    <x v="209"/>
    <x v="0"/>
    <x v="13"/>
    <x v="2"/>
    <x v="256"/>
    <x v="188"/>
    <x v="77"/>
    <x v="15"/>
    <x v="6"/>
    <x v="5"/>
    <x v="1789"/>
    <x v="1"/>
  </r>
  <r>
    <x v="1"/>
    <x v="5"/>
    <x v="0"/>
    <x v="8"/>
    <x v="379"/>
    <x v="1565"/>
    <x v="1420"/>
    <x v="49"/>
    <x v="10"/>
    <x v="2"/>
    <x v="1"/>
    <x v="4"/>
    <x v="30"/>
    <x v="108"/>
    <x v="210"/>
    <x v="156"/>
    <x v="0"/>
    <x v="13"/>
    <x v="2"/>
    <x v="587"/>
    <x v="240"/>
    <x v="46"/>
    <x v="42"/>
    <x v="8"/>
    <x v="5"/>
    <x v="4178"/>
    <x v="42"/>
  </r>
  <r>
    <x v="1"/>
    <x v="5"/>
    <x v="1"/>
    <x v="0"/>
    <x v="260"/>
    <x v="1566"/>
    <x v="1421"/>
    <x v="26"/>
    <x v="10"/>
    <x v="2"/>
    <x v="1"/>
    <x v="4"/>
    <x v="34"/>
    <x v="240"/>
    <x v="156"/>
    <x v="209"/>
    <x v="0"/>
    <x v="13"/>
    <x v="2"/>
    <x v="185"/>
    <x v="525"/>
    <x v="85"/>
    <x v="15"/>
    <x v="6"/>
    <x v="5"/>
    <x v="1790"/>
    <x v="1"/>
  </r>
  <r>
    <x v="1"/>
    <x v="5"/>
    <x v="1"/>
    <x v="0"/>
    <x v="327"/>
    <x v="1568"/>
    <x v="1422"/>
    <x v="79"/>
    <x v="10"/>
    <x v="2"/>
    <x v="1"/>
    <x v="4"/>
    <x v="34"/>
    <x v="231"/>
    <x v="195"/>
    <x v="209"/>
    <x v="0"/>
    <x v="13"/>
    <x v="2"/>
    <x v="360"/>
    <x v="670"/>
    <x v="71"/>
    <x v="12"/>
    <x v="6"/>
    <x v="5"/>
    <x v="1792"/>
    <x v="1"/>
  </r>
  <r>
    <x v="1"/>
    <x v="5"/>
    <x v="1"/>
    <x v="0"/>
    <x v="344"/>
    <x v="1567"/>
    <x v="1422"/>
    <x v="34"/>
    <x v="10"/>
    <x v="2"/>
    <x v="1"/>
    <x v="4"/>
    <x v="34"/>
    <x v="220"/>
    <x v="202"/>
    <x v="209"/>
    <x v="0"/>
    <x v="13"/>
    <x v="2"/>
    <x v="314"/>
    <x v="416"/>
    <x v="4"/>
    <x v="23"/>
    <x v="6"/>
    <x v="5"/>
    <x v="1791"/>
    <x v="1"/>
  </r>
  <r>
    <x v="1"/>
    <x v="5"/>
    <x v="1"/>
    <x v="0"/>
    <x v="260"/>
    <x v="1569"/>
    <x v="1423"/>
    <x v="6"/>
    <x v="10"/>
    <x v="2"/>
    <x v="1"/>
    <x v="4"/>
    <x v="34"/>
    <x v="209"/>
    <x v="156"/>
    <x v="209"/>
    <x v="0"/>
    <x v="13"/>
    <x v="2"/>
    <x v="256"/>
    <x v="112"/>
    <x v="77"/>
    <x v="15"/>
    <x v="6"/>
    <x v="5"/>
    <x v="1793"/>
    <x v="1"/>
  </r>
  <r>
    <x v="1"/>
    <x v="5"/>
    <x v="0"/>
    <x v="8"/>
    <x v="379"/>
    <x v="1570"/>
    <x v="1424"/>
    <x v="35"/>
    <x v="10"/>
    <x v="2"/>
    <x v="1"/>
    <x v="4"/>
    <x v="30"/>
    <x v="105"/>
    <x v="210"/>
    <x v="156"/>
    <x v="0"/>
    <x v="13"/>
    <x v="2"/>
    <x v="630"/>
    <x v="301"/>
    <x v="46"/>
    <x v="42"/>
    <x v="8"/>
    <x v="5"/>
    <x v="4179"/>
    <x v="17"/>
  </r>
  <r>
    <x v="1"/>
    <x v="5"/>
    <x v="0"/>
    <x v="8"/>
    <x v="379"/>
    <x v="1571"/>
    <x v="1425"/>
    <x v="232"/>
    <x v="10"/>
    <x v="2"/>
    <x v="1"/>
    <x v="4"/>
    <x v="33"/>
    <x v="320"/>
    <x v="156"/>
    <x v="209"/>
    <x v="0"/>
    <x v="13"/>
    <x v="2"/>
    <x v="341"/>
    <x v="823"/>
    <x v="30"/>
    <x v="59"/>
    <x v="8"/>
    <x v="5"/>
    <x v="4182"/>
    <x v="17"/>
  </r>
  <r>
    <x v="1"/>
    <x v="5"/>
    <x v="0"/>
    <x v="8"/>
    <x v="379"/>
    <x v="1572"/>
    <x v="1426"/>
    <x v="160"/>
    <x v="10"/>
    <x v="2"/>
    <x v="1"/>
    <x v="4"/>
    <x v="30"/>
    <x v="105"/>
    <x v="210"/>
    <x v="156"/>
    <x v="0"/>
    <x v="13"/>
    <x v="2"/>
    <x v="634"/>
    <x v="868"/>
    <x v="46"/>
    <x v="42"/>
    <x v="8"/>
    <x v="5"/>
    <x v="4180"/>
    <x v="17"/>
  </r>
  <r>
    <x v="1"/>
    <x v="5"/>
    <x v="1"/>
    <x v="0"/>
    <x v="162"/>
    <x v="1573"/>
    <x v="1427"/>
    <x v="77"/>
    <x v="10"/>
    <x v="2"/>
    <x v="1"/>
    <x v="4"/>
    <x v="34"/>
    <x v="209"/>
    <x v="101"/>
    <x v="209"/>
    <x v="0"/>
    <x v="13"/>
    <x v="2"/>
    <x v="256"/>
    <x v="330"/>
    <x v="77"/>
    <x v="15"/>
    <x v="6"/>
    <x v="5"/>
    <x v="1794"/>
    <x v="1"/>
  </r>
  <r>
    <x v="1"/>
    <x v="5"/>
    <x v="1"/>
    <x v="0"/>
    <x v="260"/>
    <x v="1574"/>
    <x v="1428"/>
    <x v="79"/>
    <x v="10"/>
    <x v="2"/>
    <x v="1"/>
    <x v="4"/>
    <x v="34"/>
    <x v="230"/>
    <x v="156"/>
    <x v="209"/>
    <x v="0"/>
    <x v="13"/>
    <x v="2"/>
    <x v="265"/>
    <x v="671"/>
    <x v="49"/>
    <x v="22"/>
    <x v="6"/>
    <x v="5"/>
    <x v="1795"/>
    <x v="1"/>
  </r>
  <r>
    <x v="1"/>
    <x v="5"/>
    <x v="0"/>
    <x v="12"/>
    <x v="395"/>
    <x v="1575"/>
    <x v="1429"/>
    <x v="49"/>
    <x v="10"/>
    <x v="2"/>
    <x v="1"/>
    <x v="4"/>
    <x v="30"/>
    <x v="106"/>
    <x v="210"/>
    <x v="156"/>
    <x v="0"/>
    <x v="13"/>
    <x v="2"/>
    <x v="540"/>
    <x v="240"/>
    <x v="46"/>
    <x v="42"/>
    <x v="8"/>
    <x v="5"/>
    <x v="4181"/>
    <x v="49"/>
  </r>
  <r>
    <x v="0"/>
    <x v="4"/>
    <x v="0"/>
    <x v="0"/>
    <x v="19"/>
    <x v="1576"/>
    <x v="1430"/>
    <x v="57"/>
    <x v="10"/>
    <x v="2"/>
    <x v="1"/>
    <x v="3"/>
    <x v="1"/>
    <x v="4"/>
    <x v="210"/>
    <x v="17"/>
    <x v="0"/>
    <x v="9"/>
    <x v="2"/>
    <x v="1187"/>
    <x v="434"/>
    <x v="7"/>
    <x v="28"/>
    <x v="2"/>
    <x v="4"/>
    <x v="3704"/>
    <x v="82"/>
  </r>
  <r>
    <x v="1"/>
    <x v="5"/>
    <x v="1"/>
    <x v="0"/>
    <x v="327"/>
    <x v="1577"/>
    <x v="1431"/>
    <x v="248"/>
    <x v="10"/>
    <x v="2"/>
    <x v="1"/>
    <x v="4"/>
    <x v="34"/>
    <x v="188"/>
    <x v="210"/>
    <x v="194"/>
    <x v="0"/>
    <x v="13"/>
    <x v="2"/>
    <x v="287"/>
    <x v="966"/>
    <x v="88"/>
    <x v="9"/>
    <x v="6"/>
    <x v="5"/>
    <x v="1796"/>
    <x v="1"/>
  </r>
  <r>
    <x v="1"/>
    <x v="5"/>
    <x v="1"/>
    <x v="0"/>
    <x v="327"/>
    <x v="1578"/>
    <x v="1432"/>
    <x v="6"/>
    <x v="10"/>
    <x v="2"/>
    <x v="1"/>
    <x v="4"/>
    <x v="34"/>
    <x v="231"/>
    <x v="195"/>
    <x v="209"/>
    <x v="0"/>
    <x v="13"/>
    <x v="2"/>
    <x v="358"/>
    <x v="102"/>
    <x v="71"/>
    <x v="12"/>
    <x v="6"/>
    <x v="5"/>
    <x v="1797"/>
    <x v="1"/>
  </r>
  <r>
    <x v="1"/>
    <x v="5"/>
    <x v="1"/>
    <x v="0"/>
    <x v="327"/>
    <x v="1579"/>
    <x v="1433"/>
    <x v="6"/>
    <x v="10"/>
    <x v="2"/>
    <x v="1"/>
    <x v="4"/>
    <x v="34"/>
    <x v="231"/>
    <x v="195"/>
    <x v="209"/>
    <x v="0"/>
    <x v="13"/>
    <x v="2"/>
    <x v="356"/>
    <x v="102"/>
    <x v="71"/>
    <x v="12"/>
    <x v="6"/>
    <x v="5"/>
    <x v="1798"/>
    <x v="1"/>
  </r>
  <r>
    <x v="1"/>
    <x v="5"/>
    <x v="1"/>
    <x v="0"/>
    <x v="327"/>
    <x v="1580"/>
    <x v="1434"/>
    <x v="6"/>
    <x v="10"/>
    <x v="2"/>
    <x v="1"/>
    <x v="4"/>
    <x v="34"/>
    <x v="188"/>
    <x v="195"/>
    <x v="209"/>
    <x v="0"/>
    <x v="13"/>
    <x v="2"/>
    <x v="286"/>
    <x v="97"/>
    <x v="88"/>
    <x v="9"/>
    <x v="6"/>
    <x v="5"/>
    <x v="1800"/>
    <x v="1"/>
  </r>
  <r>
    <x v="1"/>
    <x v="5"/>
    <x v="1"/>
    <x v="0"/>
    <x v="260"/>
    <x v="1581"/>
    <x v="1435"/>
    <x v="160"/>
    <x v="10"/>
    <x v="2"/>
    <x v="1"/>
    <x v="4"/>
    <x v="34"/>
    <x v="239"/>
    <x v="156"/>
    <x v="209"/>
    <x v="0"/>
    <x v="13"/>
    <x v="2"/>
    <x v="264"/>
    <x v="941"/>
    <x v="49"/>
    <x v="22"/>
    <x v="6"/>
    <x v="5"/>
    <x v="1799"/>
    <x v="1"/>
  </r>
  <r>
    <x v="1"/>
    <x v="5"/>
    <x v="1"/>
    <x v="0"/>
    <x v="260"/>
    <x v="1582"/>
    <x v="1436"/>
    <x v="46"/>
    <x v="10"/>
    <x v="2"/>
    <x v="1"/>
    <x v="4"/>
    <x v="34"/>
    <x v="240"/>
    <x v="156"/>
    <x v="209"/>
    <x v="0"/>
    <x v="13"/>
    <x v="2"/>
    <x v="183"/>
    <x v="636"/>
    <x v="85"/>
    <x v="15"/>
    <x v="6"/>
    <x v="5"/>
    <x v="1801"/>
    <x v="1"/>
  </r>
  <r>
    <x v="1"/>
    <x v="5"/>
    <x v="1"/>
    <x v="0"/>
    <x v="327"/>
    <x v="1583"/>
    <x v="1437"/>
    <x v="157"/>
    <x v="10"/>
    <x v="2"/>
    <x v="1"/>
    <x v="4"/>
    <x v="34"/>
    <x v="231"/>
    <x v="195"/>
    <x v="209"/>
    <x v="0"/>
    <x v="13"/>
    <x v="2"/>
    <x v="355"/>
    <x v="595"/>
    <x v="71"/>
    <x v="12"/>
    <x v="6"/>
    <x v="5"/>
    <x v="1802"/>
    <x v="1"/>
  </r>
  <r>
    <x v="1"/>
    <x v="5"/>
    <x v="1"/>
    <x v="0"/>
    <x v="260"/>
    <x v="1584"/>
    <x v="1438"/>
    <x v="100"/>
    <x v="10"/>
    <x v="2"/>
    <x v="1"/>
    <x v="4"/>
    <x v="34"/>
    <x v="192"/>
    <x v="156"/>
    <x v="209"/>
    <x v="0"/>
    <x v="13"/>
    <x v="2"/>
    <x v="183"/>
    <x v="392"/>
    <x v="39"/>
    <x v="10"/>
    <x v="6"/>
    <x v="5"/>
    <x v="1803"/>
    <x v="1"/>
  </r>
  <r>
    <x v="1"/>
    <x v="5"/>
    <x v="1"/>
    <x v="0"/>
    <x v="179"/>
    <x v="1585"/>
    <x v="1439"/>
    <x v="26"/>
    <x v="10"/>
    <x v="2"/>
    <x v="1"/>
    <x v="4"/>
    <x v="34"/>
    <x v="236"/>
    <x v="110"/>
    <x v="209"/>
    <x v="0"/>
    <x v="13"/>
    <x v="2"/>
    <x v="285"/>
    <x v="931"/>
    <x v="49"/>
    <x v="22"/>
    <x v="6"/>
    <x v="5"/>
    <x v="1804"/>
    <x v="1"/>
  </r>
  <r>
    <x v="1"/>
    <x v="5"/>
    <x v="1"/>
    <x v="0"/>
    <x v="327"/>
    <x v="1586"/>
    <x v="1439"/>
    <x v="94"/>
    <x v="10"/>
    <x v="2"/>
    <x v="1"/>
    <x v="4"/>
    <x v="34"/>
    <x v="215"/>
    <x v="195"/>
    <x v="209"/>
    <x v="0"/>
    <x v="13"/>
    <x v="2"/>
    <x v="316"/>
    <x v="585"/>
    <x v="83"/>
    <x v="26"/>
    <x v="6"/>
    <x v="5"/>
    <x v="1805"/>
    <x v="1"/>
  </r>
  <r>
    <x v="1"/>
    <x v="5"/>
    <x v="1"/>
    <x v="0"/>
    <x v="327"/>
    <x v="1587"/>
    <x v="1440"/>
    <x v="79"/>
    <x v="10"/>
    <x v="2"/>
    <x v="1"/>
    <x v="4"/>
    <x v="34"/>
    <x v="275"/>
    <x v="210"/>
    <x v="194"/>
    <x v="0"/>
    <x v="13"/>
    <x v="2"/>
    <x v="322"/>
    <x v="359"/>
    <x v="4"/>
    <x v="23"/>
    <x v="6"/>
    <x v="5"/>
    <x v="1806"/>
    <x v="1"/>
  </r>
  <r>
    <x v="1"/>
    <x v="5"/>
    <x v="1"/>
    <x v="0"/>
    <x v="260"/>
    <x v="1589"/>
    <x v="1441"/>
    <x v="26"/>
    <x v="10"/>
    <x v="2"/>
    <x v="1"/>
    <x v="4"/>
    <x v="34"/>
    <x v="189"/>
    <x v="156"/>
    <x v="209"/>
    <x v="0"/>
    <x v="13"/>
    <x v="2"/>
    <x v="273"/>
    <x v="954"/>
    <x v="49"/>
    <x v="22"/>
    <x v="6"/>
    <x v="5"/>
    <x v="1808"/>
    <x v="1"/>
  </r>
  <r>
    <x v="1"/>
    <x v="5"/>
    <x v="1"/>
    <x v="0"/>
    <x v="260"/>
    <x v="1588"/>
    <x v="1441"/>
    <x v="170"/>
    <x v="10"/>
    <x v="2"/>
    <x v="1"/>
    <x v="4"/>
    <x v="34"/>
    <x v="229"/>
    <x v="156"/>
    <x v="209"/>
    <x v="0"/>
    <x v="13"/>
    <x v="2"/>
    <x v="292"/>
    <x v="683"/>
    <x v="88"/>
    <x v="9"/>
    <x v="6"/>
    <x v="5"/>
    <x v="1807"/>
    <x v="1"/>
  </r>
  <r>
    <x v="1"/>
    <x v="5"/>
    <x v="1"/>
    <x v="0"/>
    <x v="260"/>
    <x v="1590"/>
    <x v="1442"/>
    <x v="26"/>
    <x v="10"/>
    <x v="2"/>
    <x v="1"/>
    <x v="4"/>
    <x v="34"/>
    <x v="236"/>
    <x v="156"/>
    <x v="209"/>
    <x v="0"/>
    <x v="13"/>
    <x v="2"/>
    <x v="284"/>
    <x v="931"/>
    <x v="49"/>
    <x v="22"/>
    <x v="6"/>
    <x v="5"/>
    <x v="1809"/>
    <x v="1"/>
  </r>
  <r>
    <x v="1"/>
    <x v="5"/>
    <x v="1"/>
    <x v="0"/>
    <x v="260"/>
    <x v="1591"/>
    <x v="1443"/>
    <x v="112"/>
    <x v="10"/>
    <x v="2"/>
    <x v="1"/>
    <x v="4"/>
    <x v="34"/>
    <x v="243"/>
    <x v="156"/>
    <x v="209"/>
    <x v="0"/>
    <x v="13"/>
    <x v="2"/>
    <x v="638"/>
    <x v="792"/>
    <x v="60"/>
    <x v="15"/>
    <x v="6"/>
    <x v="5"/>
    <x v="1810"/>
    <x v="1"/>
  </r>
  <r>
    <x v="1"/>
    <x v="5"/>
    <x v="1"/>
    <x v="8"/>
    <x v="379"/>
    <x v="1592"/>
    <x v="1444"/>
    <x v="160"/>
    <x v="10"/>
    <x v="2"/>
    <x v="1"/>
    <x v="4"/>
    <x v="34"/>
    <x v="244"/>
    <x v="210"/>
    <x v="156"/>
    <x v="0"/>
    <x v="13"/>
    <x v="2"/>
    <x v="678"/>
    <x v="493"/>
    <x v="58"/>
    <x v="15"/>
    <x v="6"/>
    <x v="5"/>
    <x v="4183"/>
    <x v="17"/>
  </r>
  <r>
    <x v="1"/>
    <x v="5"/>
    <x v="1"/>
    <x v="0"/>
    <x v="260"/>
    <x v="1593"/>
    <x v="1445"/>
    <x v="100"/>
    <x v="10"/>
    <x v="2"/>
    <x v="1"/>
    <x v="4"/>
    <x v="34"/>
    <x v="207"/>
    <x v="156"/>
    <x v="209"/>
    <x v="0"/>
    <x v="13"/>
    <x v="2"/>
    <x v="220"/>
    <x v="390"/>
    <x v="77"/>
    <x v="15"/>
    <x v="6"/>
    <x v="5"/>
    <x v="1811"/>
    <x v="1"/>
  </r>
  <r>
    <x v="1"/>
    <x v="5"/>
    <x v="1"/>
    <x v="0"/>
    <x v="327"/>
    <x v="1594"/>
    <x v="1446"/>
    <x v="157"/>
    <x v="10"/>
    <x v="2"/>
    <x v="1"/>
    <x v="4"/>
    <x v="34"/>
    <x v="231"/>
    <x v="195"/>
    <x v="209"/>
    <x v="0"/>
    <x v="13"/>
    <x v="2"/>
    <x v="354"/>
    <x v="595"/>
    <x v="71"/>
    <x v="12"/>
    <x v="6"/>
    <x v="5"/>
    <x v="1812"/>
    <x v="1"/>
  </r>
  <r>
    <x v="1"/>
    <x v="5"/>
    <x v="1"/>
    <x v="0"/>
    <x v="260"/>
    <x v="1595"/>
    <x v="1446"/>
    <x v="205"/>
    <x v="10"/>
    <x v="2"/>
    <x v="1"/>
    <x v="4"/>
    <x v="34"/>
    <x v="229"/>
    <x v="210"/>
    <x v="156"/>
    <x v="0"/>
    <x v="13"/>
    <x v="2"/>
    <x v="292"/>
    <x v="178"/>
    <x v="88"/>
    <x v="9"/>
    <x v="6"/>
    <x v="5"/>
    <x v="1813"/>
    <x v="1"/>
  </r>
  <r>
    <x v="1"/>
    <x v="5"/>
    <x v="1"/>
    <x v="0"/>
    <x v="260"/>
    <x v="1596"/>
    <x v="1447"/>
    <x v="26"/>
    <x v="10"/>
    <x v="2"/>
    <x v="1"/>
    <x v="4"/>
    <x v="34"/>
    <x v="225"/>
    <x v="156"/>
    <x v="209"/>
    <x v="0"/>
    <x v="13"/>
    <x v="2"/>
    <x v="424"/>
    <x v="193"/>
    <x v="43"/>
    <x v="13"/>
    <x v="6"/>
    <x v="5"/>
    <x v="1814"/>
    <x v="1"/>
  </r>
  <r>
    <x v="1"/>
    <x v="5"/>
    <x v="1"/>
    <x v="0"/>
    <x v="327"/>
    <x v="1597"/>
    <x v="1448"/>
    <x v="205"/>
    <x v="10"/>
    <x v="2"/>
    <x v="1"/>
    <x v="4"/>
    <x v="34"/>
    <x v="246"/>
    <x v="195"/>
    <x v="209"/>
    <x v="0"/>
    <x v="13"/>
    <x v="2"/>
    <x v="603"/>
    <x v="857"/>
    <x v="60"/>
    <x v="15"/>
    <x v="6"/>
    <x v="5"/>
    <x v="1815"/>
    <x v="1"/>
  </r>
  <r>
    <x v="1"/>
    <x v="5"/>
    <x v="1"/>
    <x v="0"/>
    <x v="232"/>
    <x v="1598"/>
    <x v="1449"/>
    <x v="26"/>
    <x v="10"/>
    <x v="2"/>
    <x v="1"/>
    <x v="4"/>
    <x v="34"/>
    <x v="202"/>
    <x v="141"/>
    <x v="209"/>
    <x v="0"/>
    <x v="13"/>
    <x v="2"/>
    <x v="424"/>
    <x v="193"/>
    <x v="43"/>
    <x v="13"/>
    <x v="6"/>
    <x v="5"/>
    <x v="1817"/>
    <x v="1"/>
  </r>
  <r>
    <x v="1"/>
    <x v="5"/>
    <x v="1"/>
    <x v="0"/>
    <x v="260"/>
    <x v="1599"/>
    <x v="1449"/>
    <x v="181"/>
    <x v="10"/>
    <x v="2"/>
    <x v="1"/>
    <x v="4"/>
    <x v="34"/>
    <x v="235"/>
    <x v="156"/>
    <x v="209"/>
    <x v="0"/>
    <x v="13"/>
    <x v="2"/>
    <x v="276"/>
    <x v="733"/>
    <x v="88"/>
    <x v="9"/>
    <x v="6"/>
    <x v="5"/>
    <x v="1816"/>
    <x v="1"/>
  </r>
  <r>
    <x v="1"/>
    <x v="5"/>
    <x v="1"/>
    <x v="0"/>
    <x v="137"/>
    <x v="1600"/>
    <x v="1450"/>
    <x v="46"/>
    <x v="10"/>
    <x v="2"/>
    <x v="1"/>
    <x v="4"/>
    <x v="34"/>
    <x v="195"/>
    <x v="86"/>
    <x v="209"/>
    <x v="0"/>
    <x v="13"/>
    <x v="2"/>
    <x v="172"/>
    <x v="636"/>
    <x v="39"/>
    <x v="10"/>
    <x v="6"/>
    <x v="5"/>
    <x v="1819"/>
    <x v="1"/>
  </r>
  <r>
    <x v="1"/>
    <x v="5"/>
    <x v="1"/>
    <x v="0"/>
    <x v="260"/>
    <x v="1601"/>
    <x v="1451"/>
    <x v="82"/>
    <x v="10"/>
    <x v="2"/>
    <x v="1"/>
    <x v="4"/>
    <x v="34"/>
    <x v="251"/>
    <x v="156"/>
    <x v="209"/>
    <x v="0"/>
    <x v="13"/>
    <x v="2"/>
    <x v="431"/>
    <x v="395"/>
    <x v="33"/>
    <x v="20"/>
    <x v="6"/>
    <x v="5"/>
    <x v="1818"/>
    <x v="1"/>
  </r>
  <r>
    <x v="1"/>
    <x v="5"/>
    <x v="1"/>
    <x v="0"/>
    <x v="260"/>
    <x v="1602"/>
    <x v="1452"/>
    <x v="79"/>
    <x v="10"/>
    <x v="2"/>
    <x v="1"/>
    <x v="4"/>
    <x v="34"/>
    <x v="246"/>
    <x v="156"/>
    <x v="209"/>
    <x v="0"/>
    <x v="13"/>
    <x v="2"/>
    <x v="598"/>
    <x v="242"/>
    <x v="60"/>
    <x v="15"/>
    <x v="6"/>
    <x v="5"/>
    <x v="1820"/>
    <x v="1"/>
  </r>
  <r>
    <x v="1"/>
    <x v="5"/>
    <x v="0"/>
    <x v="18"/>
    <x v="416"/>
    <x v="1603"/>
    <x v="1453"/>
    <x v="211"/>
    <x v="10"/>
    <x v="2"/>
    <x v="1"/>
    <x v="4"/>
    <x v="33"/>
    <x v="319"/>
    <x v="210"/>
    <x v="156"/>
    <x v="0"/>
    <x v="13"/>
    <x v="2"/>
    <x v="413"/>
    <x v="743"/>
    <x v="30"/>
    <x v="59"/>
    <x v="8"/>
    <x v="5"/>
    <x v="4184"/>
    <x v="8"/>
  </r>
  <r>
    <x v="1"/>
    <x v="5"/>
    <x v="0"/>
    <x v="8"/>
    <x v="417"/>
    <x v="1604"/>
    <x v="1454"/>
    <x v="160"/>
    <x v="10"/>
    <x v="2"/>
    <x v="1"/>
    <x v="4"/>
    <x v="30"/>
    <x v="140"/>
    <x v="203"/>
    <x v="209"/>
    <x v="0"/>
    <x v="13"/>
    <x v="2"/>
    <x v="125"/>
    <x v="1001"/>
    <x v="8"/>
    <x v="39"/>
    <x v="8"/>
    <x v="5"/>
    <x v="4185"/>
    <x v="17"/>
  </r>
  <r>
    <x v="1"/>
    <x v="5"/>
    <x v="1"/>
    <x v="0"/>
    <x v="327"/>
    <x v="1605"/>
    <x v="1455"/>
    <x v="160"/>
    <x v="10"/>
    <x v="2"/>
    <x v="1"/>
    <x v="4"/>
    <x v="34"/>
    <x v="207"/>
    <x v="210"/>
    <x v="194"/>
    <x v="0"/>
    <x v="13"/>
    <x v="2"/>
    <x v="221"/>
    <x v="493"/>
    <x v="77"/>
    <x v="15"/>
    <x v="6"/>
    <x v="5"/>
    <x v="1821"/>
    <x v="1"/>
  </r>
  <r>
    <x v="1"/>
    <x v="5"/>
    <x v="1"/>
    <x v="0"/>
    <x v="260"/>
    <x v="1606"/>
    <x v="1456"/>
    <x v="26"/>
    <x v="10"/>
    <x v="2"/>
    <x v="1"/>
    <x v="4"/>
    <x v="34"/>
    <x v="189"/>
    <x v="156"/>
    <x v="209"/>
    <x v="0"/>
    <x v="13"/>
    <x v="2"/>
    <x v="270"/>
    <x v="954"/>
    <x v="49"/>
    <x v="22"/>
    <x v="6"/>
    <x v="5"/>
    <x v="1822"/>
    <x v="1"/>
  </r>
  <r>
    <x v="1"/>
    <x v="5"/>
    <x v="1"/>
    <x v="0"/>
    <x v="102"/>
    <x v="1607"/>
    <x v="1457"/>
    <x v="197"/>
    <x v="10"/>
    <x v="2"/>
    <x v="1"/>
    <x v="4"/>
    <x v="34"/>
    <x v="225"/>
    <x v="210"/>
    <x v="71"/>
    <x v="0"/>
    <x v="13"/>
    <x v="2"/>
    <x v="426"/>
    <x v="33"/>
    <x v="43"/>
    <x v="13"/>
    <x v="6"/>
    <x v="5"/>
    <x v="1824"/>
    <x v="1"/>
  </r>
  <r>
    <x v="0"/>
    <x v="5"/>
    <x v="1"/>
    <x v="0"/>
    <x v="327"/>
    <x v="1608"/>
    <x v="1458"/>
    <x v="160"/>
    <x v="10"/>
    <x v="2"/>
    <x v="1"/>
    <x v="4"/>
    <x v="7"/>
    <x v="18"/>
    <x v="210"/>
    <x v="194"/>
    <x v="0"/>
    <x v="13"/>
    <x v="2"/>
    <x v="435"/>
    <x v="161"/>
    <x v="55"/>
    <x v="14"/>
    <x v="6"/>
    <x v="5"/>
    <x v="1823"/>
    <x v="1"/>
  </r>
  <r>
    <x v="1"/>
    <x v="5"/>
    <x v="0"/>
    <x v="8"/>
    <x v="404"/>
    <x v="1609"/>
    <x v="1459"/>
    <x v="81"/>
    <x v="10"/>
    <x v="2"/>
    <x v="1"/>
    <x v="4"/>
    <x v="33"/>
    <x v="320"/>
    <x v="210"/>
    <x v="197"/>
    <x v="0"/>
    <x v="13"/>
    <x v="2"/>
    <x v="353"/>
    <x v="674"/>
    <x v="30"/>
    <x v="59"/>
    <x v="8"/>
    <x v="5"/>
    <x v="4186"/>
    <x v="17"/>
  </r>
  <r>
    <x v="1"/>
    <x v="5"/>
    <x v="1"/>
    <x v="0"/>
    <x v="344"/>
    <x v="1610"/>
    <x v="1460"/>
    <x v="6"/>
    <x v="10"/>
    <x v="2"/>
    <x v="1"/>
    <x v="4"/>
    <x v="34"/>
    <x v="220"/>
    <x v="210"/>
    <x v="201"/>
    <x v="0"/>
    <x v="13"/>
    <x v="2"/>
    <x v="314"/>
    <x v="111"/>
    <x v="4"/>
    <x v="23"/>
    <x v="6"/>
    <x v="5"/>
    <x v="1825"/>
    <x v="1"/>
  </r>
  <r>
    <x v="0"/>
    <x v="5"/>
    <x v="1"/>
    <x v="0"/>
    <x v="260"/>
    <x v="1611"/>
    <x v="1461"/>
    <x v="80"/>
    <x v="10"/>
    <x v="2"/>
    <x v="1"/>
    <x v="4"/>
    <x v="7"/>
    <x v="18"/>
    <x v="156"/>
    <x v="209"/>
    <x v="0"/>
    <x v="13"/>
    <x v="2"/>
    <x v="434"/>
    <x v="855"/>
    <x v="55"/>
    <x v="14"/>
    <x v="6"/>
    <x v="5"/>
    <x v="1826"/>
    <x v="1"/>
  </r>
  <r>
    <x v="1"/>
    <x v="5"/>
    <x v="1"/>
    <x v="0"/>
    <x v="344"/>
    <x v="1612"/>
    <x v="1462"/>
    <x v="229"/>
    <x v="10"/>
    <x v="2"/>
    <x v="1"/>
    <x v="4"/>
    <x v="34"/>
    <x v="220"/>
    <x v="210"/>
    <x v="201"/>
    <x v="0"/>
    <x v="13"/>
    <x v="2"/>
    <x v="314"/>
    <x v="882"/>
    <x v="4"/>
    <x v="23"/>
    <x v="6"/>
    <x v="5"/>
    <x v="1827"/>
    <x v="1"/>
  </r>
  <r>
    <x v="1"/>
    <x v="5"/>
    <x v="0"/>
    <x v="17"/>
    <x v="415"/>
    <x v="1614"/>
    <x v="1463"/>
    <x v="145"/>
    <x v="10"/>
    <x v="2"/>
    <x v="1"/>
    <x v="4"/>
    <x v="33"/>
    <x v="322"/>
    <x v="210"/>
    <x v="156"/>
    <x v="0"/>
    <x v="13"/>
    <x v="2"/>
    <x v="501"/>
    <x v="632"/>
    <x v="30"/>
    <x v="59"/>
    <x v="8"/>
    <x v="5"/>
    <x v="4187"/>
    <x v="49"/>
  </r>
  <r>
    <x v="1"/>
    <x v="5"/>
    <x v="0"/>
    <x v="8"/>
    <x v="404"/>
    <x v="1613"/>
    <x v="1463"/>
    <x v="6"/>
    <x v="10"/>
    <x v="2"/>
    <x v="1"/>
    <x v="4"/>
    <x v="33"/>
    <x v="320"/>
    <x v="197"/>
    <x v="209"/>
    <x v="0"/>
    <x v="13"/>
    <x v="2"/>
    <x v="347"/>
    <x v="105"/>
    <x v="30"/>
    <x v="59"/>
    <x v="8"/>
    <x v="5"/>
    <x v="4188"/>
    <x v="17"/>
  </r>
  <r>
    <x v="1"/>
    <x v="5"/>
    <x v="1"/>
    <x v="0"/>
    <x v="327"/>
    <x v="1615"/>
    <x v="1463"/>
    <x v="6"/>
    <x v="10"/>
    <x v="2"/>
    <x v="1"/>
    <x v="4"/>
    <x v="34"/>
    <x v="231"/>
    <x v="195"/>
    <x v="209"/>
    <x v="0"/>
    <x v="13"/>
    <x v="2"/>
    <x v="349"/>
    <x v="102"/>
    <x v="71"/>
    <x v="12"/>
    <x v="6"/>
    <x v="5"/>
    <x v="1832"/>
    <x v="1"/>
  </r>
  <r>
    <x v="1"/>
    <x v="5"/>
    <x v="1"/>
    <x v="0"/>
    <x v="327"/>
    <x v="1616"/>
    <x v="1464"/>
    <x v="160"/>
    <x v="10"/>
    <x v="2"/>
    <x v="1"/>
    <x v="4"/>
    <x v="34"/>
    <x v="243"/>
    <x v="210"/>
    <x v="194"/>
    <x v="0"/>
    <x v="13"/>
    <x v="2"/>
    <x v="639"/>
    <x v="784"/>
    <x v="60"/>
    <x v="15"/>
    <x v="6"/>
    <x v="5"/>
    <x v="1828"/>
    <x v="1"/>
  </r>
  <r>
    <x v="1"/>
    <x v="5"/>
    <x v="1"/>
    <x v="0"/>
    <x v="344"/>
    <x v="1617"/>
    <x v="1465"/>
    <x v="34"/>
    <x v="10"/>
    <x v="2"/>
    <x v="1"/>
    <x v="4"/>
    <x v="34"/>
    <x v="220"/>
    <x v="210"/>
    <x v="201"/>
    <x v="0"/>
    <x v="13"/>
    <x v="2"/>
    <x v="316"/>
    <x v="416"/>
    <x v="4"/>
    <x v="23"/>
    <x v="6"/>
    <x v="5"/>
    <x v="1829"/>
    <x v="1"/>
  </r>
  <r>
    <x v="0"/>
    <x v="5"/>
    <x v="1"/>
    <x v="0"/>
    <x v="327"/>
    <x v="1618"/>
    <x v="1466"/>
    <x v="80"/>
    <x v="10"/>
    <x v="2"/>
    <x v="1"/>
    <x v="4"/>
    <x v="7"/>
    <x v="18"/>
    <x v="195"/>
    <x v="209"/>
    <x v="0"/>
    <x v="13"/>
    <x v="2"/>
    <x v="432"/>
    <x v="855"/>
    <x v="55"/>
    <x v="14"/>
    <x v="6"/>
    <x v="5"/>
    <x v="1830"/>
    <x v="1"/>
  </r>
  <r>
    <x v="1"/>
    <x v="5"/>
    <x v="1"/>
    <x v="0"/>
    <x v="260"/>
    <x v="1619"/>
    <x v="1466"/>
    <x v="157"/>
    <x v="10"/>
    <x v="2"/>
    <x v="1"/>
    <x v="4"/>
    <x v="34"/>
    <x v="236"/>
    <x v="210"/>
    <x v="156"/>
    <x v="0"/>
    <x v="13"/>
    <x v="2"/>
    <x v="283"/>
    <x v="848"/>
    <x v="49"/>
    <x v="22"/>
    <x v="6"/>
    <x v="5"/>
    <x v="1831"/>
    <x v="1"/>
  </r>
  <r>
    <x v="1"/>
    <x v="5"/>
    <x v="0"/>
    <x v="8"/>
    <x v="404"/>
    <x v="1620"/>
    <x v="1467"/>
    <x v="131"/>
    <x v="10"/>
    <x v="2"/>
    <x v="1"/>
    <x v="4"/>
    <x v="33"/>
    <x v="320"/>
    <x v="210"/>
    <x v="197"/>
    <x v="0"/>
    <x v="13"/>
    <x v="2"/>
    <x v="353"/>
    <x v="669"/>
    <x v="30"/>
    <x v="59"/>
    <x v="8"/>
    <x v="5"/>
    <x v="4190"/>
    <x v="17"/>
  </r>
  <r>
    <x v="1"/>
    <x v="5"/>
    <x v="0"/>
    <x v="18"/>
    <x v="416"/>
    <x v="1621"/>
    <x v="1468"/>
    <x v="145"/>
    <x v="10"/>
    <x v="2"/>
    <x v="1"/>
    <x v="4"/>
    <x v="33"/>
    <x v="319"/>
    <x v="210"/>
    <x v="156"/>
    <x v="0"/>
    <x v="13"/>
    <x v="2"/>
    <x v="416"/>
    <x v="420"/>
    <x v="30"/>
    <x v="59"/>
    <x v="8"/>
    <x v="5"/>
    <x v="4189"/>
    <x v="8"/>
  </r>
  <r>
    <x v="1"/>
    <x v="5"/>
    <x v="1"/>
    <x v="0"/>
    <x v="327"/>
    <x v="1622"/>
    <x v="1468"/>
    <x v="181"/>
    <x v="10"/>
    <x v="2"/>
    <x v="1"/>
    <x v="4"/>
    <x v="34"/>
    <x v="231"/>
    <x v="195"/>
    <x v="209"/>
    <x v="0"/>
    <x v="13"/>
    <x v="2"/>
    <x v="350"/>
    <x v="734"/>
    <x v="71"/>
    <x v="12"/>
    <x v="6"/>
    <x v="5"/>
    <x v="1834"/>
    <x v="1"/>
  </r>
  <r>
    <x v="1"/>
    <x v="5"/>
    <x v="1"/>
    <x v="0"/>
    <x v="260"/>
    <x v="1623"/>
    <x v="1469"/>
    <x v="160"/>
    <x v="10"/>
    <x v="2"/>
    <x v="1"/>
    <x v="4"/>
    <x v="34"/>
    <x v="231"/>
    <x v="210"/>
    <x v="156"/>
    <x v="0"/>
    <x v="13"/>
    <x v="2"/>
    <x v="352"/>
    <x v="127"/>
    <x v="71"/>
    <x v="12"/>
    <x v="6"/>
    <x v="5"/>
    <x v="1833"/>
    <x v="1"/>
  </r>
  <r>
    <x v="1"/>
    <x v="5"/>
    <x v="1"/>
    <x v="0"/>
    <x v="327"/>
    <x v="1624"/>
    <x v="1470"/>
    <x v="46"/>
    <x v="10"/>
    <x v="2"/>
    <x v="1"/>
    <x v="4"/>
    <x v="35"/>
    <x v="281"/>
    <x v="210"/>
    <x v="194"/>
    <x v="0"/>
    <x v="13"/>
    <x v="2"/>
    <x v="280"/>
    <x v="445"/>
    <x v="37"/>
    <x v="48"/>
    <x v="6"/>
    <x v="9"/>
    <x v="1835"/>
    <x v="1"/>
  </r>
  <r>
    <x v="0"/>
    <x v="5"/>
    <x v="1"/>
    <x v="3"/>
    <x v="386"/>
    <x v="1625"/>
    <x v="1471"/>
    <x v="85"/>
    <x v="10"/>
    <x v="2"/>
    <x v="1"/>
    <x v="4"/>
    <x v="20"/>
    <x v="65"/>
    <x v="205"/>
    <x v="209"/>
    <x v="0"/>
    <x v="18"/>
    <x v="1"/>
    <x v="745"/>
    <x v="90"/>
    <x v="64"/>
    <x v="60"/>
    <x v="4"/>
    <x v="3"/>
    <x v="41"/>
    <x v="7"/>
  </r>
  <r>
    <x v="1"/>
    <x v="5"/>
    <x v="0"/>
    <x v="8"/>
    <x v="404"/>
    <x v="1626"/>
    <x v="1472"/>
    <x v="6"/>
    <x v="10"/>
    <x v="2"/>
    <x v="1"/>
    <x v="4"/>
    <x v="33"/>
    <x v="320"/>
    <x v="197"/>
    <x v="209"/>
    <x v="0"/>
    <x v="13"/>
    <x v="2"/>
    <x v="353"/>
    <x v="105"/>
    <x v="30"/>
    <x v="59"/>
    <x v="8"/>
    <x v="5"/>
    <x v="4191"/>
    <x v="17"/>
  </r>
  <r>
    <x v="1"/>
    <x v="5"/>
    <x v="1"/>
    <x v="0"/>
    <x v="260"/>
    <x v="1627"/>
    <x v="1473"/>
    <x v="79"/>
    <x v="10"/>
    <x v="2"/>
    <x v="1"/>
    <x v="4"/>
    <x v="34"/>
    <x v="189"/>
    <x v="210"/>
    <x v="156"/>
    <x v="0"/>
    <x v="13"/>
    <x v="2"/>
    <x v="271"/>
    <x v="670"/>
    <x v="49"/>
    <x v="22"/>
    <x v="6"/>
    <x v="5"/>
    <x v="1836"/>
    <x v="1"/>
  </r>
  <r>
    <x v="1"/>
    <x v="5"/>
    <x v="1"/>
    <x v="0"/>
    <x v="179"/>
    <x v="1628"/>
    <x v="1473"/>
    <x v="205"/>
    <x v="10"/>
    <x v="2"/>
    <x v="1"/>
    <x v="4"/>
    <x v="34"/>
    <x v="229"/>
    <x v="210"/>
    <x v="115"/>
    <x v="0"/>
    <x v="13"/>
    <x v="2"/>
    <x v="292"/>
    <x v="178"/>
    <x v="88"/>
    <x v="9"/>
    <x v="6"/>
    <x v="5"/>
    <x v="1837"/>
    <x v="1"/>
  </r>
  <r>
    <x v="1"/>
    <x v="5"/>
    <x v="1"/>
    <x v="0"/>
    <x v="260"/>
    <x v="1630"/>
    <x v="1474"/>
    <x v="26"/>
    <x v="10"/>
    <x v="2"/>
    <x v="1"/>
    <x v="4"/>
    <x v="34"/>
    <x v="202"/>
    <x v="156"/>
    <x v="209"/>
    <x v="0"/>
    <x v="13"/>
    <x v="2"/>
    <x v="422"/>
    <x v="193"/>
    <x v="43"/>
    <x v="13"/>
    <x v="6"/>
    <x v="5"/>
    <x v="1839"/>
    <x v="1"/>
  </r>
  <r>
    <x v="1"/>
    <x v="5"/>
    <x v="1"/>
    <x v="0"/>
    <x v="327"/>
    <x v="1629"/>
    <x v="1474"/>
    <x v="157"/>
    <x v="10"/>
    <x v="2"/>
    <x v="1"/>
    <x v="4"/>
    <x v="34"/>
    <x v="231"/>
    <x v="210"/>
    <x v="194"/>
    <x v="0"/>
    <x v="13"/>
    <x v="2"/>
    <x v="352"/>
    <x v="595"/>
    <x v="71"/>
    <x v="12"/>
    <x v="6"/>
    <x v="5"/>
    <x v="1838"/>
    <x v="1"/>
  </r>
  <r>
    <x v="1"/>
    <x v="5"/>
    <x v="1"/>
    <x v="0"/>
    <x v="327"/>
    <x v="1631"/>
    <x v="1475"/>
    <x v="79"/>
    <x v="10"/>
    <x v="2"/>
    <x v="1"/>
    <x v="4"/>
    <x v="34"/>
    <x v="188"/>
    <x v="210"/>
    <x v="194"/>
    <x v="0"/>
    <x v="13"/>
    <x v="2"/>
    <x v="286"/>
    <x v="671"/>
    <x v="88"/>
    <x v="9"/>
    <x v="6"/>
    <x v="5"/>
    <x v="1840"/>
    <x v="1"/>
  </r>
  <r>
    <x v="1"/>
    <x v="5"/>
    <x v="0"/>
    <x v="8"/>
    <x v="404"/>
    <x v="1634"/>
    <x v="1476"/>
    <x v="131"/>
    <x v="10"/>
    <x v="2"/>
    <x v="1"/>
    <x v="4"/>
    <x v="33"/>
    <x v="320"/>
    <x v="210"/>
    <x v="197"/>
    <x v="0"/>
    <x v="13"/>
    <x v="2"/>
    <x v="359"/>
    <x v="666"/>
    <x v="30"/>
    <x v="59"/>
    <x v="8"/>
    <x v="5"/>
    <x v="4194"/>
    <x v="17"/>
  </r>
  <r>
    <x v="1"/>
    <x v="5"/>
    <x v="1"/>
    <x v="0"/>
    <x v="327"/>
    <x v="1632"/>
    <x v="1476"/>
    <x v="60"/>
    <x v="10"/>
    <x v="2"/>
    <x v="1"/>
    <x v="4"/>
    <x v="34"/>
    <x v="231"/>
    <x v="210"/>
    <x v="194"/>
    <x v="0"/>
    <x v="13"/>
    <x v="2"/>
    <x v="354"/>
    <x v="980"/>
    <x v="71"/>
    <x v="12"/>
    <x v="6"/>
    <x v="5"/>
    <x v="1842"/>
    <x v="1"/>
  </r>
  <r>
    <x v="1"/>
    <x v="5"/>
    <x v="1"/>
    <x v="0"/>
    <x v="260"/>
    <x v="1633"/>
    <x v="1476"/>
    <x v="28"/>
    <x v="10"/>
    <x v="2"/>
    <x v="1"/>
    <x v="4"/>
    <x v="34"/>
    <x v="245"/>
    <x v="156"/>
    <x v="209"/>
    <x v="0"/>
    <x v="13"/>
    <x v="2"/>
    <x v="635"/>
    <x v="912"/>
    <x v="60"/>
    <x v="15"/>
    <x v="6"/>
    <x v="5"/>
    <x v="1841"/>
    <x v="1"/>
  </r>
  <r>
    <x v="1"/>
    <x v="5"/>
    <x v="1"/>
    <x v="0"/>
    <x v="260"/>
    <x v="1635"/>
    <x v="1477"/>
    <x v="49"/>
    <x v="10"/>
    <x v="2"/>
    <x v="1"/>
    <x v="4"/>
    <x v="34"/>
    <x v="243"/>
    <x v="156"/>
    <x v="209"/>
    <x v="0"/>
    <x v="13"/>
    <x v="2"/>
    <x v="638"/>
    <x v="623"/>
    <x v="60"/>
    <x v="15"/>
    <x v="6"/>
    <x v="5"/>
    <x v="1843"/>
    <x v="1"/>
  </r>
  <r>
    <x v="1"/>
    <x v="5"/>
    <x v="1"/>
    <x v="0"/>
    <x v="260"/>
    <x v="1636"/>
    <x v="1477"/>
    <x v="79"/>
    <x v="10"/>
    <x v="2"/>
    <x v="1"/>
    <x v="4"/>
    <x v="34"/>
    <x v="189"/>
    <x v="210"/>
    <x v="156"/>
    <x v="0"/>
    <x v="13"/>
    <x v="2"/>
    <x v="272"/>
    <x v="670"/>
    <x v="49"/>
    <x v="22"/>
    <x v="6"/>
    <x v="5"/>
    <x v="1845"/>
    <x v="1"/>
  </r>
  <r>
    <x v="1"/>
    <x v="5"/>
    <x v="1"/>
    <x v="0"/>
    <x v="344"/>
    <x v="1637"/>
    <x v="1478"/>
    <x v="6"/>
    <x v="10"/>
    <x v="2"/>
    <x v="1"/>
    <x v="4"/>
    <x v="34"/>
    <x v="220"/>
    <x v="210"/>
    <x v="201"/>
    <x v="0"/>
    <x v="13"/>
    <x v="2"/>
    <x v="318"/>
    <x v="111"/>
    <x v="4"/>
    <x v="23"/>
    <x v="6"/>
    <x v="5"/>
    <x v="1844"/>
    <x v="1"/>
  </r>
  <r>
    <x v="1"/>
    <x v="5"/>
    <x v="0"/>
    <x v="9"/>
    <x v="337"/>
    <x v="1640"/>
    <x v="1479"/>
    <x v="227"/>
    <x v="10"/>
    <x v="2"/>
    <x v="1"/>
    <x v="4"/>
    <x v="30"/>
    <x v="102"/>
    <x v="210"/>
    <x v="53"/>
    <x v="0"/>
    <x v="13"/>
    <x v="2"/>
    <x v="608"/>
    <x v="729"/>
    <x v="46"/>
    <x v="42"/>
    <x v="8"/>
    <x v="5"/>
    <x v="4192"/>
    <x v="32"/>
  </r>
  <r>
    <x v="1"/>
    <x v="5"/>
    <x v="1"/>
    <x v="0"/>
    <x v="260"/>
    <x v="1639"/>
    <x v="1479"/>
    <x v="49"/>
    <x v="10"/>
    <x v="2"/>
    <x v="1"/>
    <x v="4"/>
    <x v="34"/>
    <x v="243"/>
    <x v="156"/>
    <x v="209"/>
    <x v="0"/>
    <x v="13"/>
    <x v="2"/>
    <x v="638"/>
    <x v="623"/>
    <x v="60"/>
    <x v="15"/>
    <x v="6"/>
    <x v="5"/>
    <x v="1847"/>
    <x v="1"/>
  </r>
  <r>
    <x v="1"/>
    <x v="5"/>
    <x v="1"/>
    <x v="0"/>
    <x v="327"/>
    <x v="1638"/>
    <x v="1479"/>
    <x v="100"/>
    <x v="10"/>
    <x v="2"/>
    <x v="1"/>
    <x v="4"/>
    <x v="34"/>
    <x v="215"/>
    <x v="210"/>
    <x v="194"/>
    <x v="0"/>
    <x v="13"/>
    <x v="2"/>
    <x v="320"/>
    <x v="390"/>
    <x v="83"/>
    <x v="26"/>
    <x v="6"/>
    <x v="5"/>
    <x v="1846"/>
    <x v="1"/>
  </r>
  <r>
    <x v="1"/>
    <x v="5"/>
    <x v="1"/>
    <x v="0"/>
    <x v="327"/>
    <x v="1642"/>
    <x v="1480"/>
    <x v="30"/>
    <x v="10"/>
    <x v="2"/>
    <x v="1"/>
    <x v="4"/>
    <x v="34"/>
    <x v="248"/>
    <x v="210"/>
    <x v="194"/>
    <x v="0"/>
    <x v="13"/>
    <x v="2"/>
    <x v="702"/>
    <x v="23"/>
    <x v="42"/>
    <x v="15"/>
    <x v="6"/>
    <x v="5"/>
    <x v="1849"/>
    <x v="1"/>
  </r>
  <r>
    <x v="1"/>
    <x v="5"/>
    <x v="1"/>
    <x v="0"/>
    <x v="260"/>
    <x v="1641"/>
    <x v="1480"/>
    <x v="6"/>
    <x v="10"/>
    <x v="2"/>
    <x v="1"/>
    <x v="4"/>
    <x v="34"/>
    <x v="265"/>
    <x v="156"/>
    <x v="209"/>
    <x v="0"/>
    <x v="13"/>
    <x v="2"/>
    <x v="455"/>
    <x v="116"/>
    <x v="90"/>
    <x v="19"/>
    <x v="6"/>
    <x v="5"/>
    <x v="1848"/>
    <x v="1"/>
  </r>
  <r>
    <x v="1"/>
    <x v="5"/>
    <x v="0"/>
    <x v="17"/>
    <x v="415"/>
    <x v="1643"/>
    <x v="1481"/>
    <x v="145"/>
    <x v="10"/>
    <x v="2"/>
    <x v="1"/>
    <x v="4"/>
    <x v="33"/>
    <x v="322"/>
    <x v="210"/>
    <x v="156"/>
    <x v="0"/>
    <x v="13"/>
    <x v="2"/>
    <x v="502"/>
    <x v="632"/>
    <x v="30"/>
    <x v="59"/>
    <x v="8"/>
    <x v="5"/>
    <x v="4193"/>
    <x v="49"/>
  </r>
  <r>
    <x v="1"/>
    <x v="5"/>
    <x v="0"/>
    <x v="8"/>
    <x v="379"/>
    <x v="1645"/>
    <x v="1482"/>
    <x v="27"/>
    <x v="10"/>
    <x v="2"/>
    <x v="1"/>
    <x v="4"/>
    <x v="33"/>
    <x v="320"/>
    <x v="210"/>
    <x v="156"/>
    <x v="0"/>
    <x v="13"/>
    <x v="2"/>
    <x v="366"/>
    <x v="158"/>
    <x v="30"/>
    <x v="59"/>
    <x v="8"/>
    <x v="5"/>
    <x v="4195"/>
    <x v="17"/>
  </r>
  <r>
    <x v="1"/>
    <x v="5"/>
    <x v="1"/>
    <x v="0"/>
    <x v="260"/>
    <x v="1644"/>
    <x v="1482"/>
    <x v="70"/>
    <x v="10"/>
    <x v="2"/>
    <x v="1"/>
    <x v="4"/>
    <x v="34"/>
    <x v="236"/>
    <x v="210"/>
    <x v="156"/>
    <x v="0"/>
    <x v="13"/>
    <x v="2"/>
    <x v="284"/>
    <x v="234"/>
    <x v="49"/>
    <x v="22"/>
    <x v="6"/>
    <x v="5"/>
    <x v="1850"/>
    <x v="1"/>
  </r>
  <r>
    <x v="1"/>
    <x v="5"/>
    <x v="1"/>
    <x v="0"/>
    <x v="260"/>
    <x v="1646"/>
    <x v="1483"/>
    <x v="79"/>
    <x v="10"/>
    <x v="2"/>
    <x v="1"/>
    <x v="4"/>
    <x v="34"/>
    <x v="242"/>
    <x v="210"/>
    <x v="156"/>
    <x v="0"/>
    <x v="13"/>
    <x v="2"/>
    <x v="273"/>
    <x v="670"/>
    <x v="49"/>
    <x v="22"/>
    <x v="6"/>
    <x v="5"/>
    <x v="1851"/>
    <x v="1"/>
  </r>
  <r>
    <x v="1"/>
    <x v="5"/>
    <x v="1"/>
    <x v="0"/>
    <x v="327"/>
    <x v="1647"/>
    <x v="1484"/>
    <x v="104"/>
    <x v="10"/>
    <x v="2"/>
    <x v="1"/>
    <x v="4"/>
    <x v="34"/>
    <x v="261"/>
    <x v="195"/>
    <x v="209"/>
    <x v="0"/>
    <x v="13"/>
    <x v="2"/>
    <x v="278"/>
    <x v="373"/>
    <x v="83"/>
    <x v="25"/>
    <x v="6"/>
    <x v="5"/>
    <x v="1852"/>
    <x v="1"/>
  </r>
  <r>
    <x v="1"/>
    <x v="9"/>
    <x v="1"/>
    <x v="8"/>
    <x v="88"/>
    <x v="1648"/>
    <x v="1485"/>
    <x v="83"/>
    <x v="10"/>
    <x v="2"/>
    <x v="1"/>
    <x v="8"/>
    <x v="49"/>
    <x v="368"/>
    <x v="210"/>
    <x v="18"/>
    <x v="0"/>
    <x v="16"/>
    <x v="2"/>
    <x v="1106"/>
    <x v="444"/>
    <x v="73"/>
    <x v="50"/>
    <x v="1"/>
    <x v="6"/>
    <x v="835"/>
    <x v="42"/>
  </r>
  <r>
    <x v="1"/>
    <x v="9"/>
    <x v="1"/>
    <x v="9"/>
    <x v="89"/>
    <x v="1649"/>
    <x v="1485"/>
    <x v="83"/>
    <x v="10"/>
    <x v="2"/>
    <x v="1"/>
    <x v="8"/>
    <x v="49"/>
    <x v="357"/>
    <x v="210"/>
    <x v="18"/>
    <x v="0"/>
    <x v="16"/>
    <x v="2"/>
    <x v="1128"/>
    <x v="934"/>
    <x v="73"/>
    <x v="50"/>
    <x v="1"/>
    <x v="6"/>
    <x v="836"/>
    <x v="27"/>
  </r>
  <r>
    <x v="1"/>
    <x v="5"/>
    <x v="1"/>
    <x v="0"/>
    <x v="260"/>
    <x v="1650"/>
    <x v="1485"/>
    <x v="79"/>
    <x v="10"/>
    <x v="2"/>
    <x v="1"/>
    <x v="4"/>
    <x v="34"/>
    <x v="236"/>
    <x v="210"/>
    <x v="156"/>
    <x v="0"/>
    <x v="13"/>
    <x v="2"/>
    <x v="285"/>
    <x v="672"/>
    <x v="49"/>
    <x v="22"/>
    <x v="6"/>
    <x v="5"/>
    <x v="1853"/>
    <x v="1"/>
  </r>
  <r>
    <x v="1"/>
    <x v="5"/>
    <x v="0"/>
    <x v="8"/>
    <x v="404"/>
    <x v="1651"/>
    <x v="1486"/>
    <x v="211"/>
    <x v="10"/>
    <x v="2"/>
    <x v="1"/>
    <x v="4"/>
    <x v="33"/>
    <x v="320"/>
    <x v="197"/>
    <x v="209"/>
    <x v="0"/>
    <x v="13"/>
    <x v="2"/>
    <x v="353"/>
    <x v="690"/>
    <x v="30"/>
    <x v="59"/>
    <x v="8"/>
    <x v="5"/>
    <x v="4196"/>
    <x v="17"/>
  </r>
  <r>
    <x v="1"/>
    <x v="5"/>
    <x v="1"/>
    <x v="0"/>
    <x v="327"/>
    <x v="1652"/>
    <x v="1487"/>
    <x v="186"/>
    <x v="10"/>
    <x v="2"/>
    <x v="1"/>
    <x v="4"/>
    <x v="34"/>
    <x v="255"/>
    <x v="210"/>
    <x v="194"/>
    <x v="0"/>
    <x v="13"/>
    <x v="2"/>
    <x v="298"/>
    <x v="261"/>
    <x v="83"/>
    <x v="25"/>
    <x v="6"/>
    <x v="5"/>
    <x v="1854"/>
    <x v="1"/>
  </r>
  <r>
    <x v="1"/>
    <x v="5"/>
    <x v="1"/>
    <x v="0"/>
    <x v="327"/>
    <x v="1653"/>
    <x v="1488"/>
    <x v="113"/>
    <x v="10"/>
    <x v="2"/>
    <x v="1"/>
    <x v="4"/>
    <x v="34"/>
    <x v="248"/>
    <x v="195"/>
    <x v="209"/>
    <x v="0"/>
    <x v="13"/>
    <x v="2"/>
    <x v="699"/>
    <x v="644"/>
    <x v="42"/>
    <x v="15"/>
    <x v="6"/>
    <x v="5"/>
    <x v="1855"/>
    <x v="1"/>
  </r>
  <r>
    <x v="1"/>
    <x v="5"/>
    <x v="1"/>
    <x v="0"/>
    <x v="327"/>
    <x v="1654"/>
    <x v="1489"/>
    <x v="112"/>
    <x v="10"/>
    <x v="2"/>
    <x v="1"/>
    <x v="4"/>
    <x v="34"/>
    <x v="251"/>
    <x v="210"/>
    <x v="194"/>
    <x v="0"/>
    <x v="13"/>
    <x v="2"/>
    <x v="434"/>
    <x v="504"/>
    <x v="33"/>
    <x v="20"/>
    <x v="6"/>
    <x v="5"/>
    <x v="1856"/>
    <x v="1"/>
  </r>
  <r>
    <x v="1"/>
    <x v="5"/>
    <x v="1"/>
    <x v="0"/>
    <x v="214"/>
    <x v="1655"/>
    <x v="1489"/>
    <x v="46"/>
    <x v="10"/>
    <x v="2"/>
    <x v="1"/>
    <x v="4"/>
    <x v="34"/>
    <x v="220"/>
    <x v="210"/>
    <x v="132"/>
    <x v="0"/>
    <x v="13"/>
    <x v="2"/>
    <x v="320"/>
    <x v="1007"/>
    <x v="4"/>
    <x v="23"/>
    <x v="6"/>
    <x v="5"/>
    <x v="1857"/>
    <x v="1"/>
  </r>
  <r>
    <x v="1"/>
    <x v="5"/>
    <x v="0"/>
    <x v="8"/>
    <x v="394"/>
    <x v="1656"/>
    <x v="1490"/>
    <x v="120"/>
    <x v="10"/>
    <x v="2"/>
    <x v="1"/>
    <x v="4"/>
    <x v="33"/>
    <x v="320"/>
    <x v="210"/>
    <x v="194"/>
    <x v="0"/>
    <x v="13"/>
    <x v="2"/>
    <x v="359"/>
    <x v="81"/>
    <x v="30"/>
    <x v="59"/>
    <x v="8"/>
    <x v="5"/>
    <x v="4197"/>
    <x v="17"/>
  </r>
  <r>
    <x v="1"/>
    <x v="5"/>
    <x v="1"/>
    <x v="0"/>
    <x v="235"/>
    <x v="1657"/>
    <x v="1491"/>
    <x v="188"/>
    <x v="10"/>
    <x v="2"/>
    <x v="1"/>
    <x v="4"/>
    <x v="34"/>
    <x v="279"/>
    <x v="210"/>
    <x v="143"/>
    <x v="0"/>
    <x v="13"/>
    <x v="2"/>
    <x v="270"/>
    <x v="937"/>
    <x v="88"/>
    <x v="9"/>
    <x v="6"/>
    <x v="5"/>
    <x v="1858"/>
    <x v="1"/>
  </r>
  <r>
    <x v="1"/>
    <x v="5"/>
    <x v="0"/>
    <x v="8"/>
    <x v="367"/>
    <x v="1659"/>
    <x v="1492"/>
    <x v="205"/>
    <x v="10"/>
    <x v="2"/>
    <x v="1"/>
    <x v="4"/>
    <x v="33"/>
    <x v="320"/>
    <x v="110"/>
    <x v="209"/>
    <x v="0"/>
    <x v="13"/>
    <x v="2"/>
    <x v="353"/>
    <x v="597"/>
    <x v="30"/>
    <x v="59"/>
    <x v="8"/>
    <x v="5"/>
    <x v="4200"/>
    <x v="17"/>
  </r>
  <r>
    <x v="1"/>
    <x v="5"/>
    <x v="1"/>
    <x v="0"/>
    <x v="327"/>
    <x v="1658"/>
    <x v="1492"/>
    <x v="82"/>
    <x v="10"/>
    <x v="2"/>
    <x v="1"/>
    <x v="4"/>
    <x v="34"/>
    <x v="251"/>
    <x v="210"/>
    <x v="194"/>
    <x v="0"/>
    <x v="13"/>
    <x v="2"/>
    <x v="434"/>
    <x v="395"/>
    <x v="33"/>
    <x v="20"/>
    <x v="6"/>
    <x v="5"/>
    <x v="1859"/>
    <x v="1"/>
  </r>
  <r>
    <x v="1"/>
    <x v="5"/>
    <x v="1"/>
    <x v="0"/>
    <x v="260"/>
    <x v="1660"/>
    <x v="1493"/>
    <x v="104"/>
    <x v="10"/>
    <x v="2"/>
    <x v="1"/>
    <x v="4"/>
    <x v="34"/>
    <x v="265"/>
    <x v="156"/>
    <x v="209"/>
    <x v="0"/>
    <x v="13"/>
    <x v="2"/>
    <x v="453"/>
    <x v="387"/>
    <x v="90"/>
    <x v="19"/>
    <x v="6"/>
    <x v="5"/>
    <x v="1860"/>
    <x v="1"/>
  </r>
  <r>
    <x v="1"/>
    <x v="5"/>
    <x v="0"/>
    <x v="9"/>
    <x v="381"/>
    <x v="1661"/>
    <x v="1494"/>
    <x v="45"/>
    <x v="10"/>
    <x v="2"/>
    <x v="1"/>
    <x v="4"/>
    <x v="30"/>
    <x v="107"/>
    <x v="210"/>
    <x v="156"/>
    <x v="0"/>
    <x v="13"/>
    <x v="2"/>
    <x v="565"/>
    <x v="773"/>
    <x v="46"/>
    <x v="42"/>
    <x v="8"/>
    <x v="5"/>
    <x v="4198"/>
    <x v="43"/>
  </r>
  <r>
    <x v="1"/>
    <x v="9"/>
    <x v="1"/>
    <x v="8"/>
    <x v="137"/>
    <x v="1662"/>
    <x v="1495"/>
    <x v="98"/>
    <x v="10"/>
    <x v="2"/>
    <x v="1"/>
    <x v="8"/>
    <x v="28"/>
    <x v="397"/>
    <x v="23"/>
    <x v="209"/>
    <x v="0"/>
    <x v="16"/>
    <x v="2"/>
    <x v="1016"/>
    <x v="16"/>
    <x v="53"/>
    <x v="57"/>
    <x v="1"/>
    <x v="6"/>
    <x v="837"/>
    <x v="13"/>
  </r>
  <r>
    <x v="1"/>
    <x v="5"/>
    <x v="0"/>
    <x v="8"/>
    <x v="399"/>
    <x v="1664"/>
    <x v="1496"/>
    <x v="97"/>
    <x v="10"/>
    <x v="2"/>
    <x v="1"/>
    <x v="4"/>
    <x v="33"/>
    <x v="320"/>
    <x v="196"/>
    <x v="209"/>
    <x v="0"/>
    <x v="13"/>
    <x v="2"/>
    <x v="353"/>
    <x v="543"/>
    <x v="30"/>
    <x v="59"/>
    <x v="8"/>
    <x v="5"/>
    <x v="4202"/>
    <x v="17"/>
  </r>
  <r>
    <x v="1"/>
    <x v="5"/>
    <x v="0"/>
    <x v="9"/>
    <x v="381"/>
    <x v="1663"/>
    <x v="1496"/>
    <x v="35"/>
    <x v="10"/>
    <x v="2"/>
    <x v="1"/>
    <x v="4"/>
    <x v="30"/>
    <x v="104"/>
    <x v="210"/>
    <x v="156"/>
    <x v="0"/>
    <x v="13"/>
    <x v="2"/>
    <x v="614"/>
    <x v="301"/>
    <x v="46"/>
    <x v="42"/>
    <x v="8"/>
    <x v="5"/>
    <x v="4199"/>
    <x v="27"/>
  </r>
  <r>
    <x v="1"/>
    <x v="5"/>
    <x v="0"/>
    <x v="6"/>
    <x v="366"/>
    <x v="1665"/>
    <x v="1497"/>
    <x v="77"/>
    <x v="10"/>
    <x v="2"/>
    <x v="1"/>
    <x v="4"/>
    <x v="33"/>
    <x v="145"/>
    <x v="195"/>
    <x v="209"/>
    <x v="0"/>
    <x v="13"/>
    <x v="2"/>
    <x v="316"/>
    <x v="701"/>
    <x v="70"/>
    <x v="43"/>
    <x v="8"/>
    <x v="5"/>
    <x v="4201"/>
    <x v="1"/>
  </r>
  <r>
    <x v="1"/>
    <x v="5"/>
    <x v="1"/>
    <x v="0"/>
    <x v="327"/>
    <x v="1666"/>
    <x v="1498"/>
    <x v="113"/>
    <x v="10"/>
    <x v="2"/>
    <x v="1"/>
    <x v="4"/>
    <x v="34"/>
    <x v="246"/>
    <x v="195"/>
    <x v="209"/>
    <x v="0"/>
    <x v="13"/>
    <x v="2"/>
    <x v="597"/>
    <x v="94"/>
    <x v="60"/>
    <x v="15"/>
    <x v="6"/>
    <x v="5"/>
    <x v="1861"/>
    <x v="1"/>
  </r>
  <r>
    <x v="1"/>
    <x v="5"/>
    <x v="1"/>
    <x v="0"/>
    <x v="260"/>
    <x v="1667"/>
    <x v="1498"/>
    <x v="100"/>
    <x v="10"/>
    <x v="2"/>
    <x v="1"/>
    <x v="4"/>
    <x v="34"/>
    <x v="283"/>
    <x v="156"/>
    <x v="209"/>
    <x v="0"/>
    <x v="13"/>
    <x v="2"/>
    <x v="177"/>
    <x v="392"/>
    <x v="39"/>
    <x v="10"/>
    <x v="6"/>
    <x v="5"/>
    <x v="1862"/>
    <x v="1"/>
  </r>
  <r>
    <x v="1"/>
    <x v="5"/>
    <x v="0"/>
    <x v="8"/>
    <x v="394"/>
    <x v="1668"/>
    <x v="1499"/>
    <x v="49"/>
    <x v="10"/>
    <x v="2"/>
    <x v="1"/>
    <x v="4"/>
    <x v="33"/>
    <x v="320"/>
    <x v="210"/>
    <x v="194"/>
    <x v="0"/>
    <x v="13"/>
    <x v="2"/>
    <x v="359"/>
    <x v="486"/>
    <x v="30"/>
    <x v="59"/>
    <x v="8"/>
    <x v="5"/>
    <x v="4203"/>
    <x v="17"/>
  </r>
  <r>
    <x v="1"/>
    <x v="5"/>
    <x v="0"/>
    <x v="8"/>
    <x v="367"/>
    <x v="1669"/>
    <x v="1500"/>
    <x v="234"/>
    <x v="10"/>
    <x v="2"/>
    <x v="1"/>
    <x v="4"/>
    <x v="33"/>
    <x v="320"/>
    <x v="110"/>
    <x v="209"/>
    <x v="0"/>
    <x v="13"/>
    <x v="2"/>
    <x v="347"/>
    <x v="943"/>
    <x v="30"/>
    <x v="59"/>
    <x v="8"/>
    <x v="5"/>
    <x v="4204"/>
    <x v="17"/>
  </r>
  <r>
    <x v="1"/>
    <x v="5"/>
    <x v="1"/>
    <x v="0"/>
    <x v="327"/>
    <x v="1670"/>
    <x v="1501"/>
    <x v="26"/>
    <x v="10"/>
    <x v="2"/>
    <x v="1"/>
    <x v="4"/>
    <x v="34"/>
    <x v="231"/>
    <x v="210"/>
    <x v="194"/>
    <x v="0"/>
    <x v="13"/>
    <x v="2"/>
    <x v="355"/>
    <x v="183"/>
    <x v="71"/>
    <x v="12"/>
    <x v="6"/>
    <x v="5"/>
    <x v="1863"/>
    <x v="1"/>
  </r>
  <r>
    <x v="1"/>
    <x v="5"/>
    <x v="1"/>
    <x v="0"/>
    <x v="260"/>
    <x v="1671"/>
    <x v="1502"/>
    <x v="138"/>
    <x v="10"/>
    <x v="2"/>
    <x v="1"/>
    <x v="4"/>
    <x v="34"/>
    <x v="220"/>
    <x v="156"/>
    <x v="209"/>
    <x v="0"/>
    <x v="13"/>
    <x v="2"/>
    <x v="320"/>
    <x v="43"/>
    <x v="4"/>
    <x v="23"/>
    <x v="6"/>
    <x v="5"/>
    <x v="1864"/>
    <x v="1"/>
  </r>
  <r>
    <x v="1"/>
    <x v="5"/>
    <x v="1"/>
    <x v="0"/>
    <x v="327"/>
    <x v="1672"/>
    <x v="1503"/>
    <x v="170"/>
    <x v="10"/>
    <x v="2"/>
    <x v="1"/>
    <x v="4"/>
    <x v="34"/>
    <x v="229"/>
    <x v="195"/>
    <x v="209"/>
    <x v="0"/>
    <x v="13"/>
    <x v="2"/>
    <x v="292"/>
    <x v="683"/>
    <x v="88"/>
    <x v="9"/>
    <x v="6"/>
    <x v="5"/>
    <x v="1865"/>
    <x v="1"/>
  </r>
  <r>
    <x v="1"/>
    <x v="5"/>
    <x v="0"/>
    <x v="8"/>
    <x v="379"/>
    <x v="1673"/>
    <x v="1504"/>
    <x v="211"/>
    <x v="10"/>
    <x v="2"/>
    <x v="1"/>
    <x v="4"/>
    <x v="33"/>
    <x v="320"/>
    <x v="210"/>
    <x v="156"/>
    <x v="0"/>
    <x v="13"/>
    <x v="2"/>
    <x v="359"/>
    <x v="743"/>
    <x v="30"/>
    <x v="59"/>
    <x v="8"/>
    <x v="5"/>
    <x v="4205"/>
    <x v="17"/>
  </r>
  <r>
    <x v="0"/>
    <x v="5"/>
    <x v="1"/>
    <x v="8"/>
    <x v="379"/>
    <x v="1674"/>
    <x v="1505"/>
    <x v="204"/>
    <x v="10"/>
    <x v="2"/>
    <x v="1"/>
    <x v="4"/>
    <x v="8"/>
    <x v="25"/>
    <x v="156"/>
    <x v="209"/>
    <x v="0"/>
    <x v="5"/>
    <x v="0"/>
    <x v="556"/>
    <x v="992"/>
    <x v="54"/>
    <x v="7"/>
    <x v="6"/>
    <x v="0"/>
    <x v="1866"/>
    <x v="17"/>
  </r>
  <r>
    <x v="1"/>
    <x v="9"/>
    <x v="0"/>
    <x v="4"/>
    <x v="46"/>
    <x v="1675"/>
    <x v="1506"/>
    <x v="209"/>
    <x v="9"/>
    <x v="0"/>
    <x v="1"/>
    <x v="8"/>
    <x v="27"/>
    <x v="340"/>
    <x v="210"/>
    <x v="21"/>
    <x v="0"/>
    <x v="16"/>
    <x v="2"/>
    <x v="1000"/>
    <x v="715"/>
    <x v="24"/>
    <x v="70"/>
    <x v="1"/>
    <x v="5"/>
    <x v="838"/>
    <x v="19"/>
  </r>
  <r>
    <x v="1"/>
    <x v="5"/>
    <x v="1"/>
    <x v="0"/>
    <x v="327"/>
    <x v="1676"/>
    <x v="1507"/>
    <x v="6"/>
    <x v="10"/>
    <x v="2"/>
    <x v="1"/>
    <x v="4"/>
    <x v="34"/>
    <x v="231"/>
    <x v="210"/>
    <x v="194"/>
    <x v="0"/>
    <x v="13"/>
    <x v="2"/>
    <x v="356"/>
    <x v="102"/>
    <x v="71"/>
    <x v="12"/>
    <x v="6"/>
    <x v="5"/>
    <x v="1867"/>
    <x v="1"/>
  </r>
  <r>
    <x v="1"/>
    <x v="5"/>
    <x v="1"/>
    <x v="0"/>
    <x v="327"/>
    <x v="1678"/>
    <x v="1508"/>
    <x v="180"/>
    <x v="10"/>
    <x v="2"/>
    <x v="1"/>
    <x v="4"/>
    <x v="34"/>
    <x v="231"/>
    <x v="210"/>
    <x v="194"/>
    <x v="0"/>
    <x v="13"/>
    <x v="2"/>
    <x v="358"/>
    <x v="598"/>
    <x v="71"/>
    <x v="12"/>
    <x v="6"/>
    <x v="5"/>
    <x v="1869"/>
    <x v="1"/>
  </r>
  <r>
    <x v="1"/>
    <x v="5"/>
    <x v="1"/>
    <x v="0"/>
    <x v="327"/>
    <x v="1677"/>
    <x v="1508"/>
    <x v="97"/>
    <x v="10"/>
    <x v="2"/>
    <x v="1"/>
    <x v="4"/>
    <x v="34"/>
    <x v="261"/>
    <x v="210"/>
    <x v="194"/>
    <x v="0"/>
    <x v="13"/>
    <x v="2"/>
    <x v="280"/>
    <x v="650"/>
    <x v="83"/>
    <x v="25"/>
    <x v="6"/>
    <x v="5"/>
    <x v="1868"/>
    <x v="1"/>
  </r>
  <r>
    <x v="1"/>
    <x v="5"/>
    <x v="1"/>
    <x v="0"/>
    <x v="320"/>
    <x v="1679"/>
    <x v="1509"/>
    <x v="100"/>
    <x v="10"/>
    <x v="2"/>
    <x v="1"/>
    <x v="4"/>
    <x v="34"/>
    <x v="261"/>
    <x v="190"/>
    <x v="209"/>
    <x v="0"/>
    <x v="13"/>
    <x v="2"/>
    <x v="276"/>
    <x v="390"/>
    <x v="83"/>
    <x v="25"/>
    <x v="6"/>
    <x v="5"/>
    <x v="1870"/>
    <x v="1"/>
  </r>
  <r>
    <x v="1"/>
    <x v="9"/>
    <x v="0"/>
    <x v="0"/>
    <x v="24"/>
    <x v="1680"/>
    <x v="1510"/>
    <x v="27"/>
    <x v="10"/>
    <x v="2"/>
    <x v="1"/>
    <x v="8"/>
    <x v="27"/>
    <x v="336"/>
    <x v="210"/>
    <x v="21"/>
    <x v="0"/>
    <x v="16"/>
    <x v="2"/>
    <x v="888"/>
    <x v="156"/>
    <x v="24"/>
    <x v="70"/>
    <x v="1"/>
    <x v="5"/>
    <x v="839"/>
    <x v="1"/>
  </r>
  <r>
    <x v="1"/>
    <x v="5"/>
    <x v="0"/>
    <x v="17"/>
    <x v="415"/>
    <x v="1681"/>
    <x v="1511"/>
    <x v="160"/>
    <x v="10"/>
    <x v="2"/>
    <x v="1"/>
    <x v="4"/>
    <x v="33"/>
    <x v="322"/>
    <x v="156"/>
    <x v="209"/>
    <x v="0"/>
    <x v="13"/>
    <x v="2"/>
    <x v="501"/>
    <x v="326"/>
    <x v="30"/>
    <x v="59"/>
    <x v="8"/>
    <x v="5"/>
    <x v="4206"/>
    <x v="49"/>
  </r>
  <r>
    <x v="1"/>
    <x v="5"/>
    <x v="1"/>
    <x v="0"/>
    <x v="327"/>
    <x v="1682"/>
    <x v="1512"/>
    <x v="6"/>
    <x v="10"/>
    <x v="2"/>
    <x v="1"/>
    <x v="4"/>
    <x v="34"/>
    <x v="231"/>
    <x v="210"/>
    <x v="194"/>
    <x v="0"/>
    <x v="13"/>
    <x v="2"/>
    <x v="360"/>
    <x v="102"/>
    <x v="71"/>
    <x v="12"/>
    <x v="6"/>
    <x v="5"/>
    <x v="1871"/>
    <x v="1"/>
  </r>
  <r>
    <x v="1"/>
    <x v="5"/>
    <x v="1"/>
    <x v="0"/>
    <x v="260"/>
    <x v="1683"/>
    <x v="1513"/>
    <x v="71"/>
    <x v="10"/>
    <x v="2"/>
    <x v="1"/>
    <x v="4"/>
    <x v="34"/>
    <x v="225"/>
    <x v="210"/>
    <x v="156"/>
    <x v="0"/>
    <x v="13"/>
    <x v="2"/>
    <x v="426"/>
    <x v="724"/>
    <x v="43"/>
    <x v="13"/>
    <x v="6"/>
    <x v="5"/>
    <x v="1872"/>
    <x v="1"/>
  </r>
  <r>
    <x v="1"/>
    <x v="5"/>
    <x v="1"/>
    <x v="0"/>
    <x v="297"/>
    <x v="1684"/>
    <x v="1514"/>
    <x v="34"/>
    <x v="10"/>
    <x v="2"/>
    <x v="1"/>
    <x v="4"/>
    <x v="34"/>
    <x v="275"/>
    <x v="175"/>
    <x v="209"/>
    <x v="0"/>
    <x v="13"/>
    <x v="2"/>
    <x v="328"/>
    <x v="897"/>
    <x v="4"/>
    <x v="23"/>
    <x v="6"/>
    <x v="5"/>
    <x v="1873"/>
    <x v="1"/>
  </r>
  <r>
    <x v="1"/>
    <x v="5"/>
    <x v="1"/>
    <x v="0"/>
    <x v="260"/>
    <x v="1685"/>
    <x v="1515"/>
    <x v="205"/>
    <x v="10"/>
    <x v="2"/>
    <x v="1"/>
    <x v="4"/>
    <x v="34"/>
    <x v="204"/>
    <x v="156"/>
    <x v="209"/>
    <x v="0"/>
    <x v="13"/>
    <x v="2"/>
    <x v="443"/>
    <x v="553"/>
    <x v="82"/>
    <x v="17"/>
    <x v="6"/>
    <x v="5"/>
    <x v="1874"/>
    <x v="1"/>
  </r>
  <r>
    <x v="1"/>
    <x v="5"/>
    <x v="1"/>
    <x v="0"/>
    <x v="217"/>
    <x v="1686"/>
    <x v="1516"/>
    <x v="135"/>
    <x v="10"/>
    <x v="2"/>
    <x v="1"/>
    <x v="4"/>
    <x v="34"/>
    <x v="195"/>
    <x v="134"/>
    <x v="209"/>
    <x v="0"/>
    <x v="13"/>
    <x v="2"/>
    <x v="172"/>
    <x v="507"/>
    <x v="39"/>
    <x v="10"/>
    <x v="6"/>
    <x v="5"/>
    <x v="1875"/>
    <x v="1"/>
  </r>
  <r>
    <x v="1"/>
    <x v="5"/>
    <x v="1"/>
    <x v="0"/>
    <x v="327"/>
    <x v="1687"/>
    <x v="1517"/>
    <x v="6"/>
    <x v="10"/>
    <x v="2"/>
    <x v="1"/>
    <x v="4"/>
    <x v="34"/>
    <x v="231"/>
    <x v="210"/>
    <x v="194"/>
    <x v="0"/>
    <x v="13"/>
    <x v="2"/>
    <x v="365"/>
    <x v="102"/>
    <x v="71"/>
    <x v="12"/>
    <x v="6"/>
    <x v="5"/>
    <x v="1876"/>
    <x v="1"/>
  </r>
  <r>
    <x v="1"/>
    <x v="9"/>
    <x v="1"/>
    <x v="8"/>
    <x v="137"/>
    <x v="1688"/>
    <x v="1518"/>
    <x v="160"/>
    <x v="10"/>
    <x v="2"/>
    <x v="1"/>
    <x v="8"/>
    <x v="28"/>
    <x v="378"/>
    <x v="23"/>
    <x v="209"/>
    <x v="0"/>
    <x v="16"/>
    <x v="2"/>
    <x v="988"/>
    <x v="814"/>
    <x v="10"/>
    <x v="67"/>
    <x v="1"/>
    <x v="6"/>
    <x v="840"/>
    <x v="16"/>
  </r>
  <r>
    <x v="1"/>
    <x v="5"/>
    <x v="1"/>
    <x v="0"/>
    <x v="260"/>
    <x v="1689"/>
    <x v="1519"/>
    <x v="181"/>
    <x v="10"/>
    <x v="2"/>
    <x v="1"/>
    <x v="4"/>
    <x v="34"/>
    <x v="209"/>
    <x v="210"/>
    <x v="156"/>
    <x v="0"/>
    <x v="13"/>
    <x v="2"/>
    <x v="286"/>
    <x v="731"/>
    <x v="77"/>
    <x v="15"/>
    <x v="6"/>
    <x v="5"/>
    <x v="1877"/>
    <x v="1"/>
  </r>
  <r>
    <x v="1"/>
    <x v="5"/>
    <x v="1"/>
    <x v="8"/>
    <x v="394"/>
    <x v="1690"/>
    <x v="1520"/>
    <x v="100"/>
    <x v="10"/>
    <x v="2"/>
    <x v="1"/>
    <x v="4"/>
    <x v="34"/>
    <x v="208"/>
    <x v="210"/>
    <x v="194"/>
    <x v="0"/>
    <x v="13"/>
    <x v="2"/>
    <x v="218"/>
    <x v="390"/>
    <x v="58"/>
    <x v="15"/>
    <x v="6"/>
    <x v="5"/>
    <x v="4207"/>
    <x v="17"/>
  </r>
  <r>
    <x v="1"/>
    <x v="5"/>
    <x v="0"/>
    <x v="6"/>
    <x v="387"/>
    <x v="1691"/>
    <x v="1521"/>
    <x v="120"/>
    <x v="10"/>
    <x v="2"/>
    <x v="1"/>
    <x v="4"/>
    <x v="33"/>
    <x v="145"/>
    <x v="203"/>
    <x v="209"/>
    <x v="0"/>
    <x v="13"/>
    <x v="2"/>
    <x v="318"/>
    <x v="81"/>
    <x v="70"/>
    <x v="43"/>
    <x v="8"/>
    <x v="5"/>
    <x v="4208"/>
    <x v="1"/>
  </r>
  <r>
    <x v="1"/>
    <x v="5"/>
    <x v="0"/>
    <x v="18"/>
    <x v="401"/>
    <x v="1692"/>
    <x v="1522"/>
    <x v="205"/>
    <x v="10"/>
    <x v="2"/>
    <x v="1"/>
    <x v="4"/>
    <x v="33"/>
    <x v="319"/>
    <x v="110"/>
    <x v="209"/>
    <x v="0"/>
    <x v="13"/>
    <x v="2"/>
    <x v="413"/>
    <x v="815"/>
    <x v="30"/>
    <x v="59"/>
    <x v="8"/>
    <x v="5"/>
    <x v="4209"/>
    <x v="8"/>
  </r>
  <r>
    <x v="1"/>
    <x v="5"/>
    <x v="0"/>
    <x v="8"/>
    <x v="390"/>
    <x v="1693"/>
    <x v="1523"/>
    <x v="97"/>
    <x v="10"/>
    <x v="2"/>
    <x v="1"/>
    <x v="4"/>
    <x v="33"/>
    <x v="320"/>
    <x v="180"/>
    <x v="209"/>
    <x v="0"/>
    <x v="13"/>
    <x v="2"/>
    <x v="347"/>
    <x v="543"/>
    <x v="30"/>
    <x v="59"/>
    <x v="8"/>
    <x v="5"/>
    <x v="4210"/>
    <x v="17"/>
  </r>
  <r>
    <x v="1"/>
    <x v="5"/>
    <x v="1"/>
    <x v="0"/>
    <x v="327"/>
    <x v="1694"/>
    <x v="1524"/>
    <x v="243"/>
    <x v="10"/>
    <x v="2"/>
    <x v="1"/>
    <x v="4"/>
    <x v="34"/>
    <x v="231"/>
    <x v="195"/>
    <x v="209"/>
    <x v="0"/>
    <x v="13"/>
    <x v="2"/>
    <x v="364"/>
    <x v="945"/>
    <x v="71"/>
    <x v="12"/>
    <x v="6"/>
    <x v="5"/>
    <x v="1878"/>
    <x v="1"/>
  </r>
  <r>
    <x v="1"/>
    <x v="5"/>
    <x v="1"/>
    <x v="0"/>
    <x v="327"/>
    <x v="1695"/>
    <x v="1525"/>
    <x v="46"/>
    <x v="10"/>
    <x v="2"/>
    <x v="1"/>
    <x v="4"/>
    <x v="34"/>
    <x v="198"/>
    <x v="210"/>
    <x v="194"/>
    <x v="0"/>
    <x v="13"/>
    <x v="2"/>
    <x v="314"/>
    <x v="1007"/>
    <x v="84"/>
    <x v="24"/>
    <x v="6"/>
    <x v="5"/>
    <x v="1879"/>
    <x v="1"/>
  </r>
  <r>
    <x v="1"/>
    <x v="5"/>
    <x v="1"/>
    <x v="0"/>
    <x v="327"/>
    <x v="1696"/>
    <x v="1526"/>
    <x v="247"/>
    <x v="10"/>
    <x v="2"/>
    <x v="1"/>
    <x v="4"/>
    <x v="34"/>
    <x v="243"/>
    <x v="210"/>
    <x v="194"/>
    <x v="0"/>
    <x v="13"/>
    <x v="2"/>
    <x v="637"/>
    <x v="963"/>
    <x v="60"/>
    <x v="15"/>
    <x v="6"/>
    <x v="5"/>
    <x v="1880"/>
    <x v="1"/>
  </r>
  <r>
    <x v="1"/>
    <x v="5"/>
    <x v="1"/>
    <x v="0"/>
    <x v="250"/>
    <x v="1697"/>
    <x v="1526"/>
    <x v="49"/>
    <x v="10"/>
    <x v="2"/>
    <x v="1"/>
    <x v="4"/>
    <x v="34"/>
    <x v="275"/>
    <x v="210"/>
    <x v="152"/>
    <x v="0"/>
    <x v="13"/>
    <x v="2"/>
    <x v="336"/>
    <x v="568"/>
    <x v="4"/>
    <x v="23"/>
    <x v="6"/>
    <x v="5"/>
    <x v="1881"/>
    <x v="1"/>
  </r>
  <r>
    <x v="1"/>
    <x v="5"/>
    <x v="1"/>
    <x v="0"/>
    <x v="340"/>
    <x v="1698"/>
    <x v="1527"/>
    <x v="229"/>
    <x v="10"/>
    <x v="2"/>
    <x v="1"/>
    <x v="4"/>
    <x v="34"/>
    <x v="220"/>
    <x v="199"/>
    <x v="209"/>
    <x v="0"/>
    <x v="13"/>
    <x v="2"/>
    <x v="320"/>
    <x v="882"/>
    <x v="4"/>
    <x v="23"/>
    <x v="6"/>
    <x v="5"/>
    <x v="1882"/>
    <x v="1"/>
  </r>
  <r>
    <x v="1"/>
    <x v="5"/>
    <x v="0"/>
    <x v="6"/>
    <x v="366"/>
    <x v="1701"/>
    <x v="1528"/>
    <x v="247"/>
    <x v="10"/>
    <x v="2"/>
    <x v="1"/>
    <x v="4"/>
    <x v="33"/>
    <x v="145"/>
    <x v="195"/>
    <x v="209"/>
    <x v="0"/>
    <x v="13"/>
    <x v="2"/>
    <x v="316"/>
    <x v="961"/>
    <x v="70"/>
    <x v="43"/>
    <x v="8"/>
    <x v="5"/>
    <x v="4211"/>
    <x v="1"/>
  </r>
  <r>
    <x v="1"/>
    <x v="5"/>
    <x v="1"/>
    <x v="0"/>
    <x v="260"/>
    <x v="1699"/>
    <x v="1528"/>
    <x v="167"/>
    <x v="10"/>
    <x v="2"/>
    <x v="1"/>
    <x v="4"/>
    <x v="34"/>
    <x v="209"/>
    <x v="156"/>
    <x v="209"/>
    <x v="0"/>
    <x v="13"/>
    <x v="2"/>
    <x v="276"/>
    <x v="307"/>
    <x v="77"/>
    <x v="15"/>
    <x v="6"/>
    <x v="5"/>
    <x v="1884"/>
    <x v="1"/>
  </r>
  <r>
    <x v="1"/>
    <x v="5"/>
    <x v="1"/>
    <x v="0"/>
    <x v="260"/>
    <x v="1700"/>
    <x v="1528"/>
    <x v="73"/>
    <x v="10"/>
    <x v="2"/>
    <x v="1"/>
    <x v="4"/>
    <x v="34"/>
    <x v="265"/>
    <x v="210"/>
    <x v="156"/>
    <x v="0"/>
    <x v="13"/>
    <x v="2"/>
    <x v="453"/>
    <x v="224"/>
    <x v="90"/>
    <x v="19"/>
    <x v="6"/>
    <x v="5"/>
    <x v="1883"/>
    <x v="1"/>
  </r>
  <r>
    <x v="1"/>
    <x v="5"/>
    <x v="1"/>
    <x v="0"/>
    <x v="260"/>
    <x v="1702"/>
    <x v="1529"/>
    <x v="52"/>
    <x v="10"/>
    <x v="2"/>
    <x v="1"/>
    <x v="4"/>
    <x v="34"/>
    <x v="231"/>
    <x v="156"/>
    <x v="209"/>
    <x v="0"/>
    <x v="13"/>
    <x v="2"/>
    <x v="362"/>
    <x v="337"/>
    <x v="71"/>
    <x v="12"/>
    <x v="6"/>
    <x v="5"/>
    <x v="1885"/>
    <x v="1"/>
  </r>
  <r>
    <x v="1"/>
    <x v="5"/>
    <x v="1"/>
    <x v="0"/>
    <x v="260"/>
    <x v="1703"/>
    <x v="1530"/>
    <x v="249"/>
    <x v="10"/>
    <x v="2"/>
    <x v="1"/>
    <x v="4"/>
    <x v="34"/>
    <x v="209"/>
    <x v="156"/>
    <x v="209"/>
    <x v="0"/>
    <x v="13"/>
    <x v="2"/>
    <x v="276"/>
    <x v="268"/>
    <x v="77"/>
    <x v="15"/>
    <x v="6"/>
    <x v="5"/>
    <x v="1886"/>
    <x v="1"/>
  </r>
  <r>
    <x v="1"/>
    <x v="5"/>
    <x v="1"/>
    <x v="0"/>
    <x v="327"/>
    <x v="1704"/>
    <x v="1531"/>
    <x v="46"/>
    <x v="10"/>
    <x v="2"/>
    <x v="1"/>
    <x v="4"/>
    <x v="34"/>
    <x v="209"/>
    <x v="195"/>
    <x v="209"/>
    <x v="0"/>
    <x v="13"/>
    <x v="2"/>
    <x v="266"/>
    <x v="445"/>
    <x v="77"/>
    <x v="15"/>
    <x v="6"/>
    <x v="5"/>
    <x v="1887"/>
    <x v="1"/>
  </r>
  <r>
    <x v="1"/>
    <x v="5"/>
    <x v="1"/>
    <x v="0"/>
    <x v="327"/>
    <x v="1705"/>
    <x v="1532"/>
    <x v="104"/>
    <x v="10"/>
    <x v="2"/>
    <x v="1"/>
    <x v="4"/>
    <x v="34"/>
    <x v="248"/>
    <x v="195"/>
    <x v="209"/>
    <x v="0"/>
    <x v="13"/>
    <x v="2"/>
    <x v="695"/>
    <x v="376"/>
    <x v="42"/>
    <x v="15"/>
    <x v="6"/>
    <x v="5"/>
    <x v="1888"/>
    <x v="1"/>
  </r>
  <r>
    <x v="1"/>
    <x v="5"/>
    <x v="1"/>
    <x v="0"/>
    <x v="327"/>
    <x v="1706"/>
    <x v="1533"/>
    <x v="104"/>
    <x v="10"/>
    <x v="2"/>
    <x v="1"/>
    <x v="4"/>
    <x v="34"/>
    <x v="211"/>
    <x v="195"/>
    <x v="209"/>
    <x v="0"/>
    <x v="13"/>
    <x v="2"/>
    <x v="697"/>
    <x v="376"/>
    <x v="42"/>
    <x v="15"/>
    <x v="6"/>
    <x v="5"/>
    <x v="1889"/>
    <x v="1"/>
  </r>
  <r>
    <x v="1"/>
    <x v="5"/>
    <x v="0"/>
    <x v="17"/>
    <x v="415"/>
    <x v="1707"/>
    <x v="1534"/>
    <x v="160"/>
    <x v="10"/>
    <x v="2"/>
    <x v="1"/>
    <x v="4"/>
    <x v="33"/>
    <x v="322"/>
    <x v="156"/>
    <x v="209"/>
    <x v="0"/>
    <x v="13"/>
    <x v="2"/>
    <x v="500"/>
    <x v="326"/>
    <x v="30"/>
    <x v="59"/>
    <x v="8"/>
    <x v="5"/>
    <x v="4212"/>
    <x v="49"/>
  </r>
  <r>
    <x v="1"/>
    <x v="5"/>
    <x v="0"/>
    <x v="8"/>
    <x v="394"/>
    <x v="1709"/>
    <x v="1535"/>
    <x v="254"/>
    <x v="10"/>
    <x v="2"/>
    <x v="1"/>
    <x v="4"/>
    <x v="33"/>
    <x v="154"/>
    <x v="210"/>
    <x v="194"/>
    <x v="0"/>
    <x v="13"/>
    <x v="2"/>
    <x v="72"/>
    <x v="239"/>
    <x v="70"/>
    <x v="43"/>
    <x v="8"/>
    <x v="5"/>
    <x v="4213"/>
    <x v="17"/>
  </r>
  <r>
    <x v="1"/>
    <x v="5"/>
    <x v="1"/>
    <x v="0"/>
    <x v="260"/>
    <x v="1708"/>
    <x v="1535"/>
    <x v="157"/>
    <x v="10"/>
    <x v="2"/>
    <x v="1"/>
    <x v="4"/>
    <x v="34"/>
    <x v="188"/>
    <x v="156"/>
    <x v="209"/>
    <x v="0"/>
    <x v="13"/>
    <x v="2"/>
    <x v="286"/>
    <x v="739"/>
    <x v="88"/>
    <x v="9"/>
    <x v="6"/>
    <x v="5"/>
    <x v="1890"/>
    <x v="1"/>
  </r>
  <r>
    <x v="1"/>
    <x v="5"/>
    <x v="1"/>
    <x v="0"/>
    <x v="344"/>
    <x v="1710"/>
    <x v="1536"/>
    <x v="6"/>
    <x v="10"/>
    <x v="2"/>
    <x v="1"/>
    <x v="4"/>
    <x v="34"/>
    <x v="220"/>
    <x v="202"/>
    <x v="209"/>
    <x v="0"/>
    <x v="13"/>
    <x v="2"/>
    <x v="318"/>
    <x v="111"/>
    <x v="4"/>
    <x v="23"/>
    <x v="6"/>
    <x v="5"/>
    <x v="1891"/>
    <x v="1"/>
  </r>
  <r>
    <x v="0"/>
    <x v="5"/>
    <x v="1"/>
    <x v="0"/>
    <x v="327"/>
    <x v="1711"/>
    <x v="1537"/>
    <x v="95"/>
    <x v="10"/>
    <x v="2"/>
    <x v="1"/>
    <x v="4"/>
    <x v="7"/>
    <x v="18"/>
    <x v="210"/>
    <x v="194"/>
    <x v="0"/>
    <x v="13"/>
    <x v="2"/>
    <x v="432"/>
    <x v="306"/>
    <x v="55"/>
    <x v="14"/>
    <x v="6"/>
    <x v="5"/>
    <x v="1892"/>
    <x v="1"/>
  </r>
  <r>
    <x v="1"/>
    <x v="5"/>
    <x v="1"/>
    <x v="0"/>
    <x v="260"/>
    <x v="1712"/>
    <x v="1538"/>
    <x v="46"/>
    <x v="10"/>
    <x v="2"/>
    <x v="1"/>
    <x v="4"/>
    <x v="34"/>
    <x v="240"/>
    <x v="156"/>
    <x v="209"/>
    <x v="0"/>
    <x v="13"/>
    <x v="2"/>
    <x v="185"/>
    <x v="636"/>
    <x v="85"/>
    <x v="15"/>
    <x v="6"/>
    <x v="5"/>
    <x v="1893"/>
    <x v="1"/>
  </r>
  <r>
    <x v="1"/>
    <x v="5"/>
    <x v="1"/>
    <x v="0"/>
    <x v="260"/>
    <x v="1713"/>
    <x v="1539"/>
    <x v="157"/>
    <x v="10"/>
    <x v="2"/>
    <x v="1"/>
    <x v="4"/>
    <x v="34"/>
    <x v="229"/>
    <x v="156"/>
    <x v="209"/>
    <x v="0"/>
    <x v="13"/>
    <x v="2"/>
    <x v="291"/>
    <x v="739"/>
    <x v="88"/>
    <x v="9"/>
    <x v="6"/>
    <x v="5"/>
    <x v="1894"/>
    <x v="1"/>
  </r>
  <r>
    <x v="1"/>
    <x v="5"/>
    <x v="0"/>
    <x v="9"/>
    <x v="403"/>
    <x v="1714"/>
    <x v="1540"/>
    <x v="6"/>
    <x v="10"/>
    <x v="2"/>
    <x v="1"/>
    <x v="4"/>
    <x v="33"/>
    <x v="317"/>
    <x v="196"/>
    <x v="209"/>
    <x v="0"/>
    <x v="13"/>
    <x v="2"/>
    <x v="394"/>
    <x v="99"/>
    <x v="30"/>
    <x v="59"/>
    <x v="8"/>
    <x v="5"/>
    <x v="4215"/>
    <x v="27"/>
  </r>
  <r>
    <x v="1"/>
    <x v="5"/>
    <x v="1"/>
    <x v="0"/>
    <x v="340"/>
    <x v="1715"/>
    <x v="1541"/>
    <x v="26"/>
    <x v="10"/>
    <x v="2"/>
    <x v="1"/>
    <x v="4"/>
    <x v="34"/>
    <x v="251"/>
    <x v="199"/>
    <x v="209"/>
    <x v="0"/>
    <x v="13"/>
    <x v="2"/>
    <x v="432"/>
    <x v="635"/>
    <x v="33"/>
    <x v="20"/>
    <x v="6"/>
    <x v="5"/>
    <x v="1895"/>
    <x v="1"/>
  </r>
  <r>
    <x v="1"/>
    <x v="5"/>
    <x v="1"/>
    <x v="0"/>
    <x v="260"/>
    <x v="1716"/>
    <x v="1542"/>
    <x v="157"/>
    <x v="10"/>
    <x v="2"/>
    <x v="1"/>
    <x v="4"/>
    <x v="34"/>
    <x v="231"/>
    <x v="156"/>
    <x v="209"/>
    <x v="0"/>
    <x v="13"/>
    <x v="2"/>
    <x v="362"/>
    <x v="595"/>
    <x v="71"/>
    <x v="12"/>
    <x v="6"/>
    <x v="5"/>
    <x v="1896"/>
    <x v="1"/>
  </r>
  <r>
    <x v="1"/>
    <x v="5"/>
    <x v="0"/>
    <x v="8"/>
    <x v="394"/>
    <x v="1717"/>
    <x v="1543"/>
    <x v="254"/>
    <x v="10"/>
    <x v="2"/>
    <x v="1"/>
    <x v="4"/>
    <x v="30"/>
    <x v="89"/>
    <x v="210"/>
    <x v="194"/>
    <x v="0"/>
    <x v="13"/>
    <x v="2"/>
    <x v="72"/>
    <x v="239"/>
    <x v="79"/>
    <x v="37"/>
    <x v="8"/>
    <x v="5"/>
    <x v="4214"/>
    <x v="17"/>
  </r>
  <r>
    <x v="1"/>
    <x v="5"/>
    <x v="1"/>
    <x v="0"/>
    <x v="260"/>
    <x v="1718"/>
    <x v="1544"/>
    <x v="247"/>
    <x v="10"/>
    <x v="2"/>
    <x v="1"/>
    <x v="4"/>
    <x v="34"/>
    <x v="276"/>
    <x v="156"/>
    <x v="209"/>
    <x v="0"/>
    <x v="13"/>
    <x v="2"/>
    <x v="458"/>
    <x v="964"/>
    <x v="90"/>
    <x v="19"/>
    <x v="6"/>
    <x v="5"/>
    <x v="1897"/>
    <x v="1"/>
  </r>
  <r>
    <x v="1"/>
    <x v="5"/>
    <x v="1"/>
    <x v="0"/>
    <x v="327"/>
    <x v="1719"/>
    <x v="1545"/>
    <x v="205"/>
    <x v="10"/>
    <x v="2"/>
    <x v="1"/>
    <x v="4"/>
    <x v="34"/>
    <x v="248"/>
    <x v="210"/>
    <x v="194"/>
    <x v="0"/>
    <x v="13"/>
    <x v="2"/>
    <x v="699"/>
    <x v="602"/>
    <x v="42"/>
    <x v="15"/>
    <x v="6"/>
    <x v="5"/>
    <x v="1898"/>
    <x v="1"/>
  </r>
  <r>
    <x v="1"/>
    <x v="5"/>
    <x v="1"/>
    <x v="0"/>
    <x v="327"/>
    <x v="1721"/>
    <x v="1546"/>
    <x v="249"/>
    <x v="10"/>
    <x v="2"/>
    <x v="1"/>
    <x v="4"/>
    <x v="34"/>
    <x v="209"/>
    <x v="210"/>
    <x v="194"/>
    <x v="0"/>
    <x v="13"/>
    <x v="2"/>
    <x v="276"/>
    <x v="612"/>
    <x v="77"/>
    <x v="15"/>
    <x v="6"/>
    <x v="5"/>
    <x v="1900"/>
    <x v="1"/>
  </r>
  <r>
    <x v="1"/>
    <x v="5"/>
    <x v="1"/>
    <x v="0"/>
    <x v="260"/>
    <x v="1720"/>
    <x v="1546"/>
    <x v="29"/>
    <x v="10"/>
    <x v="2"/>
    <x v="1"/>
    <x v="4"/>
    <x v="34"/>
    <x v="278"/>
    <x v="210"/>
    <x v="156"/>
    <x v="0"/>
    <x v="13"/>
    <x v="2"/>
    <x v="452"/>
    <x v="13"/>
    <x v="90"/>
    <x v="19"/>
    <x v="6"/>
    <x v="5"/>
    <x v="1899"/>
    <x v="1"/>
  </r>
  <r>
    <x v="1"/>
    <x v="5"/>
    <x v="1"/>
    <x v="0"/>
    <x v="260"/>
    <x v="1723"/>
    <x v="1547"/>
    <x v="79"/>
    <x v="10"/>
    <x v="2"/>
    <x v="1"/>
    <x v="4"/>
    <x v="34"/>
    <x v="236"/>
    <x v="156"/>
    <x v="209"/>
    <x v="0"/>
    <x v="13"/>
    <x v="2"/>
    <x v="285"/>
    <x v="672"/>
    <x v="49"/>
    <x v="22"/>
    <x v="6"/>
    <x v="5"/>
    <x v="1903"/>
    <x v="1"/>
  </r>
  <r>
    <x v="1"/>
    <x v="5"/>
    <x v="1"/>
    <x v="0"/>
    <x v="74"/>
    <x v="1722"/>
    <x v="1547"/>
    <x v="158"/>
    <x v="10"/>
    <x v="2"/>
    <x v="1"/>
    <x v="4"/>
    <x v="34"/>
    <x v="268"/>
    <x v="210"/>
    <x v="53"/>
    <x v="0"/>
    <x v="13"/>
    <x v="2"/>
    <x v="272"/>
    <x v="588"/>
    <x v="84"/>
    <x v="25"/>
    <x v="6"/>
    <x v="5"/>
    <x v="1901"/>
    <x v="1"/>
  </r>
  <r>
    <x v="1"/>
    <x v="5"/>
    <x v="1"/>
    <x v="0"/>
    <x v="260"/>
    <x v="1724"/>
    <x v="1548"/>
    <x v="259"/>
    <x v="10"/>
    <x v="2"/>
    <x v="1"/>
    <x v="4"/>
    <x v="34"/>
    <x v="225"/>
    <x v="156"/>
    <x v="209"/>
    <x v="0"/>
    <x v="13"/>
    <x v="2"/>
    <x v="426"/>
    <x v="496"/>
    <x v="43"/>
    <x v="13"/>
    <x v="6"/>
    <x v="5"/>
    <x v="1902"/>
    <x v="1"/>
  </r>
  <r>
    <x v="1"/>
    <x v="5"/>
    <x v="0"/>
    <x v="8"/>
    <x v="394"/>
    <x v="1725"/>
    <x v="1549"/>
    <x v="9"/>
    <x v="10"/>
    <x v="2"/>
    <x v="1"/>
    <x v="4"/>
    <x v="33"/>
    <x v="320"/>
    <x v="210"/>
    <x v="194"/>
    <x v="0"/>
    <x v="13"/>
    <x v="2"/>
    <x v="353"/>
    <x v="526"/>
    <x v="30"/>
    <x v="59"/>
    <x v="8"/>
    <x v="5"/>
    <x v="4217"/>
    <x v="17"/>
  </r>
  <r>
    <x v="1"/>
    <x v="5"/>
    <x v="0"/>
    <x v="9"/>
    <x v="337"/>
    <x v="1726"/>
    <x v="1550"/>
    <x v="227"/>
    <x v="10"/>
    <x v="2"/>
    <x v="1"/>
    <x v="4"/>
    <x v="30"/>
    <x v="104"/>
    <x v="210"/>
    <x v="53"/>
    <x v="0"/>
    <x v="13"/>
    <x v="2"/>
    <x v="618"/>
    <x v="729"/>
    <x v="46"/>
    <x v="42"/>
    <x v="8"/>
    <x v="5"/>
    <x v="4216"/>
    <x v="27"/>
  </r>
  <r>
    <x v="1"/>
    <x v="5"/>
    <x v="1"/>
    <x v="8"/>
    <x v="379"/>
    <x v="1729"/>
    <x v="1551"/>
    <x v="71"/>
    <x v="10"/>
    <x v="2"/>
    <x v="1"/>
    <x v="4"/>
    <x v="36"/>
    <x v="309"/>
    <x v="210"/>
    <x v="156"/>
    <x v="0"/>
    <x v="13"/>
    <x v="2"/>
    <x v="100"/>
    <x v="724"/>
    <x v="26"/>
    <x v="13"/>
    <x v="6"/>
    <x v="5"/>
    <x v="4219"/>
    <x v="17"/>
  </r>
  <r>
    <x v="1"/>
    <x v="5"/>
    <x v="1"/>
    <x v="0"/>
    <x v="260"/>
    <x v="1728"/>
    <x v="1551"/>
    <x v="181"/>
    <x v="10"/>
    <x v="2"/>
    <x v="1"/>
    <x v="4"/>
    <x v="34"/>
    <x v="251"/>
    <x v="156"/>
    <x v="209"/>
    <x v="0"/>
    <x v="13"/>
    <x v="2"/>
    <x v="431"/>
    <x v="736"/>
    <x v="33"/>
    <x v="20"/>
    <x v="6"/>
    <x v="5"/>
    <x v="1904"/>
    <x v="1"/>
  </r>
  <r>
    <x v="1"/>
    <x v="5"/>
    <x v="0"/>
    <x v="8"/>
    <x v="417"/>
    <x v="1727"/>
    <x v="1551"/>
    <x v="160"/>
    <x v="10"/>
    <x v="2"/>
    <x v="1"/>
    <x v="4"/>
    <x v="30"/>
    <x v="135"/>
    <x v="210"/>
    <x v="203"/>
    <x v="0"/>
    <x v="13"/>
    <x v="2"/>
    <x v="121"/>
    <x v="1001"/>
    <x v="8"/>
    <x v="39"/>
    <x v="8"/>
    <x v="5"/>
    <x v="4218"/>
    <x v="17"/>
  </r>
  <r>
    <x v="1"/>
    <x v="5"/>
    <x v="1"/>
    <x v="0"/>
    <x v="67"/>
    <x v="1731"/>
    <x v="1552"/>
    <x v="135"/>
    <x v="10"/>
    <x v="2"/>
    <x v="1"/>
    <x v="4"/>
    <x v="34"/>
    <x v="195"/>
    <x v="43"/>
    <x v="209"/>
    <x v="0"/>
    <x v="13"/>
    <x v="2"/>
    <x v="170"/>
    <x v="507"/>
    <x v="39"/>
    <x v="10"/>
    <x v="6"/>
    <x v="5"/>
    <x v="1906"/>
    <x v="1"/>
  </r>
  <r>
    <x v="1"/>
    <x v="5"/>
    <x v="1"/>
    <x v="0"/>
    <x v="327"/>
    <x v="1730"/>
    <x v="1552"/>
    <x v="6"/>
    <x v="10"/>
    <x v="2"/>
    <x v="1"/>
    <x v="4"/>
    <x v="34"/>
    <x v="231"/>
    <x v="210"/>
    <x v="194"/>
    <x v="0"/>
    <x v="13"/>
    <x v="2"/>
    <x v="364"/>
    <x v="102"/>
    <x v="71"/>
    <x v="12"/>
    <x v="6"/>
    <x v="5"/>
    <x v="1905"/>
    <x v="1"/>
  </r>
  <r>
    <x v="1"/>
    <x v="5"/>
    <x v="0"/>
    <x v="8"/>
    <x v="369"/>
    <x v="1732"/>
    <x v="1553"/>
    <x v="162"/>
    <x v="10"/>
    <x v="2"/>
    <x v="1"/>
    <x v="4"/>
    <x v="30"/>
    <x v="108"/>
    <x v="210"/>
    <x v="123"/>
    <x v="0"/>
    <x v="13"/>
    <x v="2"/>
    <x v="593"/>
    <x v="215"/>
    <x v="46"/>
    <x v="42"/>
    <x v="8"/>
    <x v="5"/>
    <x v="4220"/>
    <x v="42"/>
  </r>
  <r>
    <x v="0"/>
    <x v="5"/>
    <x v="1"/>
    <x v="8"/>
    <x v="379"/>
    <x v="1733"/>
    <x v="1554"/>
    <x v="24"/>
    <x v="10"/>
    <x v="2"/>
    <x v="1"/>
    <x v="4"/>
    <x v="8"/>
    <x v="25"/>
    <x v="210"/>
    <x v="156"/>
    <x v="0"/>
    <x v="5"/>
    <x v="0"/>
    <x v="559"/>
    <x v="955"/>
    <x v="54"/>
    <x v="7"/>
    <x v="6"/>
    <x v="0"/>
    <x v="1907"/>
    <x v="17"/>
  </r>
  <r>
    <x v="1"/>
    <x v="5"/>
    <x v="1"/>
    <x v="0"/>
    <x v="327"/>
    <x v="1734"/>
    <x v="1555"/>
    <x v="113"/>
    <x v="10"/>
    <x v="2"/>
    <x v="1"/>
    <x v="4"/>
    <x v="34"/>
    <x v="207"/>
    <x v="195"/>
    <x v="209"/>
    <x v="0"/>
    <x v="13"/>
    <x v="2"/>
    <x v="222"/>
    <x v="644"/>
    <x v="77"/>
    <x v="15"/>
    <x v="6"/>
    <x v="5"/>
    <x v="1908"/>
    <x v="1"/>
  </r>
  <r>
    <x v="1"/>
    <x v="5"/>
    <x v="1"/>
    <x v="0"/>
    <x v="260"/>
    <x v="1735"/>
    <x v="1555"/>
    <x v="52"/>
    <x v="10"/>
    <x v="2"/>
    <x v="1"/>
    <x v="4"/>
    <x v="34"/>
    <x v="230"/>
    <x v="210"/>
    <x v="156"/>
    <x v="0"/>
    <x v="13"/>
    <x v="2"/>
    <x v="263"/>
    <x v="337"/>
    <x v="49"/>
    <x v="22"/>
    <x v="6"/>
    <x v="5"/>
    <x v="1909"/>
    <x v="1"/>
  </r>
  <r>
    <x v="1"/>
    <x v="5"/>
    <x v="1"/>
    <x v="0"/>
    <x v="336"/>
    <x v="1736"/>
    <x v="1556"/>
    <x v="29"/>
    <x v="10"/>
    <x v="2"/>
    <x v="1"/>
    <x v="4"/>
    <x v="34"/>
    <x v="251"/>
    <x v="197"/>
    <x v="209"/>
    <x v="0"/>
    <x v="13"/>
    <x v="2"/>
    <x v="431"/>
    <x v="13"/>
    <x v="33"/>
    <x v="20"/>
    <x v="6"/>
    <x v="5"/>
    <x v="1910"/>
    <x v="1"/>
  </r>
  <r>
    <x v="0"/>
    <x v="9"/>
    <x v="0"/>
    <x v="0"/>
    <x v="14"/>
    <x v="1737"/>
    <x v="1557"/>
    <x v="241"/>
    <x v="10"/>
    <x v="2"/>
    <x v="1"/>
    <x v="8"/>
    <x v="11"/>
    <x v="32"/>
    <x v="210"/>
    <x v="13"/>
    <x v="0"/>
    <x v="17"/>
    <x v="0"/>
    <x v="1078"/>
    <x v="263"/>
    <x v="6"/>
    <x v="65"/>
    <x v="1"/>
    <x v="0"/>
    <x v="841"/>
    <x v="1"/>
  </r>
  <r>
    <x v="0"/>
    <x v="5"/>
    <x v="1"/>
    <x v="0"/>
    <x v="327"/>
    <x v="1738"/>
    <x v="1558"/>
    <x v="80"/>
    <x v="10"/>
    <x v="2"/>
    <x v="1"/>
    <x v="4"/>
    <x v="8"/>
    <x v="22"/>
    <x v="210"/>
    <x v="194"/>
    <x v="0"/>
    <x v="5"/>
    <x v="0"/>
    <x v="562"/>
    <x v="705"/>
    <x v="78"/>
    <x v="7"/>
    <x v="6"/>
    <x v="0"/>
    <x v="1911"/>
    <x v="0"/>
  </r>
  <r>
    <x v="1"/>
    <x v="9"/>
    <x v="1"/>
    <x v="8"/>
    <x v="137"/>
    <x v="1739"/>
    <x v="1559"/>
    <x v="98"/>
    <x v="10"/>
    <x v="2"/>
    <x v="1"/>
    <x v="8"/>
    <x v="28"/>
    <x v="462"/>
    <x v="23"/>
    <x v="209"/>
    <x v="0"/>
    <x v="16"/>
    <x v="2"/>
    <x v="994"/>
    <x v="210"/>
    <x v="34"/>
    <x v="56"/>
    <x v="1"/>
    <x v="6"/>
    <x v="842"/>
    <x v="14"/>
  </r>
  <r>
    <x v="1"/>
    <x v="9"/>
    <x v="1"/>
    <x v="8"/>
    <x v="137"/>
    <x v="1740"/>
    <x v="1560"/>
    <x v="18"/>
    <x v="10"/>
    <x v="2"/>
    <x v="1"/>
    <x v="8"/>
    <x v="28"/>
    <x v="439"/>
    <x v="23"/>
    <x v="209"/>
    <x v="0"/>
    <x v="16"/>
    <x v="2"/>
    <x v="975"/>
    <x v="119"/>
    <x v="38"/>
    <x v="55"/>
    <x v="1"/>
    <x v="6"/>
    <x v="843"/>
    <x v="12"/>
  </r>
  <r>
    <x v="1"/>
    <x v="5"/>
    <x v="1"/>
    <x v="0"/>
    <x v="303"/>
    <x v="1741"/>
    <x v="1561"/>
    <x v="239"/>
    <x v="10"/>
    <x v="2"/>
    <x v="1"/>
    <x v="4"/>
    <x v="34"/>
    <x v="243"/>
    <x v="182"/>
    <x v="209"/>
    <x v="0"/>
    <x v="13"/>
    <x v="2"/>
    <x v="635"/>
    <x v="318"/>
    <x v="60"/>
    <x v="15"/>
    <x v="6"/>
    <x v="5"/>
    <x v="1912"/>
    <x v="1"/>
  </r>
  <r>
    <x v="1"/>
    <x v="5"/>
    <x v="0"/>
    <x v="9"/>
    <x v="381"/>
    <x v="1742"/>
    <x v="1562"/>
    <x v="45"/>
    <x v="10"/>
    <x v="2"/>
    <x v="1"/>
    <x v="4"/>
    <x v="30"/>
    <x v="107"/>
    <x v="210"/>
    <x v="156"/>
    <x v="0"/>
    <x v="13"/>
    <x v="2"/>
    <x v="567"/>
    <x v="773"/>
    <x v="46"/>
    <x v="42"/>
    <x v="8"/>
    <x v="5"/>
    <x v="4221"/>
    <x v="43"/>
  </r>
  <r>
    <x v="0"/>
    <x v="5"/>
    <x v="1"/>
    <x v="0"/>
    <x v="370"/>
    <x v="1743"/>
    <x v="1563"/>
    <x v="105"/>
    <x v="10"/>
    <x v="2"/>
    <x v="1"/>
    <x v="4"/>
    <x v="2"/>
    <x v="5"/>
    <x v="210"/>
    <x v="208"/>
    <x v="0"/>
    <x v="18"/>
    <x v="1"/>
    <x v="727"/>
    <x v="63"/>
    <x v="18"/>
    <x v="4"/>
    <x v="4"/>
    <x v="3"/>
    <x v="42"/>
    <x v="1"/>
  </r>
  <r>
    <x v="1"/>
    <x v="5"/>
    <x v="0"/>
    <x v="8"/>
    <x v="379"/>
    <x v="1744"/>
    <x v="1564"/>
    <x v="60"/>
    <x v="10"/>
    <x v="2"/>
    <x v="1"/>
    <x v="4"/>
    <x v="33"/>
    <x v="320"/>
    <x v="156"/>
    <x v="209"/>
    <x v="0"/>
    <x v="13"/>
    <x v="2"/>
    <x v="347"/>
    <x v="170"/>
    <x v="30"/>
    <x v="59"/>
    <x v="8"/>
    <x v="5"/>
    <x v="4222"/>
    <x v="17"/>
  </r>
  <r>
    <x v="0"/>
    <x v="5"/>
    <x v="1"/>
    <x v="0"/>
    <x v="327"/>
    <x v="1745"/>
    <x v="1564"/>
    <x v="166"/>
    <x v="10"/>
    <x v="2"/>
    <x v="1"/>
    <x v="4"/>
    <x v="8"/>
    <x v="22"/>
    <x v="195"/>
    <x v="209"/>
    <x v="0"/>
    <x v="5"/>
    <x v="0"/>
    <x v="559"/>
    <x v="709"/>
    <x v="78"/>
    <x v="7"/>
    <x v="6"/>
    <x v="0"/>
    <x v="1913"/>
    <x v="0"/>
  </r>
  <r>
    <x v="1"/>
    <x v="5"/>
    <x v="1"/>
    <x v="0"/>
    <x v="327"/>
    <x v="1746"/>
    <x v="1565"/>
    <x v="113"/>
    <x v="10"/>
    <x v="2"/>
    <x v="1"/>
    <x v="4"/>
    <x v="34"/>
    <x v="248"/>
    <x v="195"/>
    <x v="209"/>
    <x v="0"/>
    <x v="13"/>
    <x v="2"/>
    <x v="695"/>
    <x v="644"/>
    <x v="42"/>
    <x v="15"/>
    <x v="6"/>
    <x v="5"/>
    <x v="1914"/>
    <x v="1"/>
  </r>
  <r>
    <x v="1"/>
    <x v="5"/>
    <x v="1"/>
    <x v="0"/>
    <x v="327"/>
    <x v="1747"/>
    <x v="1566"/>
    <x v="113"/>
    <x v="10"/>
    <x v="2"/>
    <x v="1"/>
    <x v="4"/>
    <x v="34"/>
    <x v="248"/>
    <x v="195"/>
    <x v="209"/>
    <x v="0"/>
    <x v="13"/>
    <x v="2"/>
    <x v="692"/>
    <x v="644"/>
    <x v="42"/>
    <x v="15"/>
    <x v="6"/>
    <x v="5"/>
    <x v="1915"/>
    <x v="1"/>
  </r>
  <r>
    <x v="1"/>
    <x v="5"/>
    <x v="1"/>
    <x v="0"/>
    <x v="79"/>
    <x v="1748"/>
    <x v="1567"/>
    <x v="186"/>
    <x v="10"/>
    <x v="2"/>
    <x v="1"/>
    <x v="4"/>
    <x v="34"/>
    <x v="264"/>
    <x v="52"/>
    <x v="209"/>
    <x v="0"/>
    <x v="13"/>
    <x v="2"/>
    <x v="284"/>
    <x v="821"/>
    <x v="84"/>
    <x v="25"/>
    <x v="6"/>
    <x v="5"/>
    <x v="1916"/>
    <x v="1"/>
  </r>
  <r>
    <x v="1"/>
    <x v="5"/>
    <x v="1"/>
    <x v="0"/>
    <x v="101"/>
    <x v="1749"/>
    <x v="1568"/>
    <x v="82"/>
    <x v="10"/>
    <x v="2"/>
    <x v="1"/>
    <x v="4"/>
    <x v="34"/>
    <x v="225"/>
    <x v="63"/>
    <x v="209"/>
    <x v="0"/>
    <x v="13"/>
    <x v="2"/>
    <x v="424"/>
    <x v="495"/>
    <x v="43"/>
    <x v="13"/>
    <x v="6"/>
    <x v="5"/>
    <x v="1917"/>
    <x v="1"/>
  </r>
  <r>
    <x v="1"/>
    <x v="5"/>
    <x v="1"/>
    <x v="0"/>
    <x v="327"/>
    <x v="1751"/>
    <x v="1569"/>
    <x v="113"/>
    <x v="10"/>
    <x v="2"/>
    <x v="1"/>
    <x v="4"/>
    <x v="34"/>
    <x v="211"/>
    <x v="195"/>
    <x v="209"/>
    <x v="0"/>
    <x v="13"/>
    <x v="2"/>
    <x v="693"/>
    <x v="644"/>
    <x v="42"/>
    <x v="15"/>
    <x v="6"/>
    <x v="5"/>
    <x v="1918"/>
    <x v="1"/>
  </r>
  <r>
    <x v="1"/>
    <x v="5"/>
    <x v="1"/>
    <x v="0"/>
    <x v="274"/>
    <x v="1750"/>
    <x v="1569"/>
    <x v="26"/>
    <x v="10"/>
    <x v="2"/>
    <x v="1"/>
    <x v="4"/>
    <x v="34"/>
    <x v="228"/>
    <x v="210"/>
    <x v="160"/>
    <x v="0"/>
    <x v="13"/>
    <x v="2"/>
    <x v="284"/>
    <x v="193"/>
    <x v="43"/>
    <x v="21"/>
    <x v="6"/>
    <x v="5"/>
    <x v="1919"/>
    <x v="1"/>
  </r>
  <r>
    <x v="1"/>
    <x v="5"/>
    <x v="0"/>
    <x v="18"/>
    <x v="416"/>
    <x v="1752"/>
    <x v="1570"/>
    <x v="205"/>
    <x v="10"/>
    <x v="2"/>
    <x v="1"/>
    <x v="4"/>
    <x v="33"/>
    <x v="319"/>
    <x v="156"/>
    <x v="209"/>
    <x v="0"/>
    <x v="13"/>
    <x v="2"/>
    <x v="415"/>
    <x v="815"/>
    <x v="30"/>
    <x v="59"/>
    <x v="8"/>
    <x v="5"/>
    <x v="4223"/>
    <x v="8"/>
  </r>
  <r>
    <x v="1"/>
    <x v="5"/>
    <x v="0"/>
    <x v="8"/>
    <x v="379"/>
    <x v="1753"/>
    <x v="1570"/>
    <x v="93"/>
    <x v="10"/>
    <x v="2"/>
    <x v="1"/>
    <x v="4"/>
    <x v="33"/>
    <x v="320"/>
    <x v="156"/>
    <x v="209"/>
    <x v="0"/>
    <x v="13"/>
    <x v="2"/>
    <x v="347"/>
    <x v="643"/>
    <x v="30"/>
    <x v="59"/>
    <x v="8"/>
    <x v="5"/>
    <x v="4224"/>
    <x v="17"/>
  </r>
  <r>
    <x v="1"/>
    <x v="5"/>
    <x v="1"/>
    <x v="0"/>
    <x v="251"/>
    <x v="1754"/>
    <x v="1571"/>
    <x v="243"/>
    <x v="10"/>
    <x v="2"/>
    <x v="1"/>
    <x v="4"/>
    <x v="34"/>
    <x v="242"/>
    <x v="150"/>
    <x v="209"/>
    <x v="0"/>
    <x v="13"/>
    <x v="2"/>
    <x v="273"/>
    <x v="294"/>
    <x v="49"/>
    <x v="22"/>
    <x v="6"/>
    <x v="5"/>
    <x v="1920"/>
    <x v="1"/>
  </r>
  <r>
    <x v="1"/>
    <x v="5"/>
    <x v="1"/>
    <x v="0"/>
    <x v="327"/>
    <x v="1755"/>
    <x v="1572"/>
    <x v="6"/>
    <x v="10"/>
    <x v="2"/>
    <x v="1"/>
    <x v="4"/>
    <x v="34"/>
    <x v="209"/>
    <x v="195"/>
    <x v="209"/>
    <x v="0"/>
    <x v="13"/>
    <x v="2"/>
    <x v="266"/>
    <x v="112"/>
    <x v="77"/>
    <x v="15"/>
    <x v="6"/>
    <x v="5"/>
    <x v="1921"/>
    <x v="1"/>
  </r>
  <r>
    <x v="1"/>
    <x v="8"/>
    <x v="0"/>
    <x v="0"/>
    <x v="327"/>
    <x v="1756"/>
    <x v="1573"/>
    <x v="44"/>
    <x v="10"/>
    <x v="2"/>
    <x v="1"/>
    <x v="7"/>
    <x v="41"/>
    <x v="327"/>
    <x v="195"/>
    <x v="209"/>
    <x v="0"/>
    <x v="4"/>
    <x v="2"/>
    <x v="133"/>
    <x v="28"/>
    <x v="3"/>
    <x v="75"/>
    <x v="0"/>
    <x v="5"/>
    <x v="100"/>
    <x v="27"/>
  </r>
  <r>
    <x v="1"/>
    <x v="5"/>
    <x v="1"/>
    <x v="0"/>
    <x v="340"/>
    <x v="1757"/>
    <x v="1574"/>
    <x v="247"/>
    <x v="10"/>
    <x v="2"/>
    <x v="1"/>
    <x v="4"/>
    <x v="34"/>
    <x v="251"/>
    <x v="210"/>
    <x v="200"/>
    <x v="0"/>
    <x v="13"/>
    <x v="2"/>
    <x v="432"/>
    <x v="960"/>
    <x v="33"/>
    <x v="20"/>
    <x v="6"/>
    <x v="5"/>
    <x v="1922"/>
    <x v="1"/>
  </r>
  <r>
    <x v="1"/>
    <x v="5"/>
    <x v="0"/>
    <x v="18"/>
    <x v="416"/>
    <x v="1758"/>
    <x v="1575"/>
    <x v="188"/>
    <x v="10"/>
    <x v="2"/>
    <x v="1"/>
    <x v="4"/>
    <x v="33"/>
    <x v="319"/>
    <x v="156"/>
    <x v="209"/>
    <x v="0"/>
    <x v="13"/>
    <x v="2"/>
    <x v="415"/>
    <x v="474"/>
    <x v="30"/>
    <x v="59"/>
    <x v="8"/>
    <x v="5"/>
    <x v="4225"/>
    <x v="8"/>
  </r>
  <r>
    <x v="1"/>
    <x v="5"/>
    <x v="0"/>
    <x v="17"/>
    <x v="400"/>
    <x v="1759"/>
    <x v="1576"/>
    <x v="211"/>
    <x v="10"/>
    <x v="2"/>
    <x v="1"/>
    <x v="4"/>
    <x v="33"/>
    <x v="322"/>
    <x v="110"/>
    <x v="209"/>
    <x v="0"/>
    <x v="13"/>
    <x v="2"/>
    <x v="500"/>
    <x v="480"/>
    <x v="30"/>
    <x v="59"/>
    <x v="8"/>
    <x v="5"/>
    <x v="4226"/>
    <x v="49"/>
  </r>
  <r>
    <x v="1"/>
    <x v="5"/>
    <x v="1"/>
    <x v="0"/>
    <x v="320"/>
    <x v="1760"/>
    <x v="1577"/>
    <x v="6"/>
    <x v="10"/>
    <x v="2"/>
    <x v="1"/>
    <x v="4"/>
    <x v="34"/>
    <x v="229"/>
    <x v="210"/>
    <x v="188"/>
    <x v="0"/>
    <x v="13"/>
    <x v="2"/>
    <x v="292"/>
    <x v="97"/>
    <x v="88"/>
    <x v="9"/>
    <x v="6"/>
    <x v="5"/>
    <x v="1923"/>
    <x v="1"/>
  </r>
  <r>
    <x v="1"/>
    <x v="5"/>
    <x v="0"/>
    <x v="9"/>
    <x v="396"/>
    <x v="1761"/>
    <x v="1578"/>
    <x v="81"/>
    <x v="10"/>
    <x v="2"/>
    <x v="1"/>
    <x v="4"/>
    <x v="33"/>
    <x v="317"/>
    <x v="210"/>
    <x v="194"/>
    <x v="0"/>
    <x v="13"/>
    <x v="2"/>
    <x v="398"/>
    <x v="674"/>
    <x v="30"/>
    <x v="59"/>
    <x v="8"/>
    <x v="5"/>
    <x v="4227"/>
    <x v="27"/>
  </r>
  <r>
    <x v="1"/>
    <x v="5"/>
    <x v="1"/>
    <x v="0"/>
    <x v="260"/>
    <x v="1762"/>
    <x v="1579"/>
    <x v="94"/>
    <x v="10"/>
    <x v="2"/>
    <x v="1"/>
    <x v="4"/>
    <x v="34"/>
    <x v="240"/>
    <x v="156"/>
    <x v="209"/>
    <x v="0"/>
    <x v="13"/>
    <x v="2"/>
    <x v="187"/>
    <x v="289"/>
    <x v="85"/>
    <x v="15"/>
    <x v="6"/>
    <x v="5"/>
    <x v="1924"/>
    <x v="1"/>
  </r>
  <r>
    <x v="0"/>
    <x v="4"/>
    <x v="0"/>
    <x v="0"/>
    <x v="9"/>
    <x v="1763"/>
    <x v="1580"/>
    <x v="3"/>
    <x v="10"/>
    <x v="2"/>
    <x v="1"/>
    <x v="3"/>
    <x v="12"/>
    <x v="41"/>
    <x v="210"/>
    <x v="9"/>
    <x v="0"/>
    <x v="9"/>
    <x v="2"/>
    <x v="1222"/>
    <x v="129"/>
    <x v="7"/>
    <x v="28"/>
    <x v="2"/>
    <x v="4"/>
    <x v="3705"/>
    <x v="82"/>
  </r>
  <r>
    <x v="1"/>
    <x v="5"/>
    <x v="0"/>
    <x v="8"/>
    <x v="379"/>
    <x v="1764"/>
    <x v="1581"/>
    <x v="211"/>
    <x v="10"/>
    <x v="2"/>
    <x v="1"/>
    <x v="4"/>
    <x v="33"/>
    <x v="320"/>
    <x v="210"/>
    <x v="156"/>
    <x v="0"/>
    <x v="13"/>
    <x v="2"/>
    <x v="353"/>
    <x v="743"/>
    <x v="30"/>
    <x v="59"/>
    <x v="8"/>
    <x v="5"/>
    <x v="4228"/>
    <x v="17"/>
  </r>
  <r>
    <x v="1"/>
    <x v="5"/>
    <x v="1"/>
    <x v="0"/>
    <x v="344"/>
    <x v="1765"/>
    <x v="1582"/>
    <x v="6"/>
    <x v="10"/>
    <x v="2"/>
    <x v="1"/>
    <x v="4"/>
    <x v="34"/>
    <x v="220"/>
    <x v="210"/>
    <x v="201"/>
    <x v="0"/>
    <x v="13"/>
    <x v="2"/>
    <x v="318"/>
    <x v="111"/>
    <x v="4"/>
    <x v="23"/>
    <x v="6"/>
    <x v="5"/>
    <x v="1925"/>
    <x v="1"/>
  </r>
  <r>
    <x v="1"/>
    <x v="5"/>
    <x v="1"/>
    <x v="0"/>
    <x v="327"/>
    <x v="1766"/>
    <x v="1583"/>
    <x v="247"/>
    <x v="10"/>
    <x v="2"/>
    <x v="1"/>
    <x v="4"/>
    <x v="34"/>
    <x v="220"/>
    <x v="195"/>
    <x v="209"/>
    <x v="0"/>
    <x v="13"/>
    <x v="2"/>
    <x v="316"/>
    <x v="961"/>
    <x v="4"/>
    <x v="23"/>
    <x v="6"/>
    <x v="5"/>
    <x v="1926"/>
    <x v="1"/>
  </r>
  <r>
    <x v="1"/>
    <x v="5"/>
    <x v="0"/>
    <x v="8"/>
    <x v="379"/>
    <x v="1767"/>
    <x v="1584"/>
    <x v="131"/>
    <x v="10"/>
    <x v="2"/>
    <x v="1"/>
    <x v="4"/>
    <x v="33"/>
    <x v="320"/>
    <x v="210"/>
    <x v="156"/>
    <x v="0"/>
    <x v="13"/>
    <x v="2"/>
    <x v="359"/>
    <x v="666"/>
    <x v="30"/>
    <x v="59"/>
    <x v="8"/>
    <x v="5"/>
    <x v="4229"/>
    <x v="17"/>
  </r>
  <r>
    <x v="1"/>
    <x v="5"/>
    <x v="1"/>
    <x v="0"/>
    <x v="260"/>
    <x v="1768"/>
    <x v="1584"/>
    <x v="79"/>
    <x v="10"/>
    <x v="2"/>
    <x v="1"/>
    <x v="4"/>
    <x v="34"/>
    <x v="230"/>
    <x v="210"/>
    <x v="156"/>
    <x v="0"/>
    <x v="13"/>
    <x v="2"/>
    <x v="264"/>
    <x v="670"/>
    <x v="49"/>
    <x v="22"/>
    <x v="6"/>
    <x v="5"/>
    <x v="1927"/>
    <x v="1"/>
  </r>
  <r>
    <x v="1"/>
    <x v="5"/>
    <x v="1"/>
    <x v="0"/>
    <x v="260"/>
    <x v="1769"/>
    <x v="1585"/>
    <x v="26"/>
    <x v="10"/>
    <x v="2"/>
    <x v="1"/>
    <x v="4"/>
    <x v="34"/>
    <x v="204"/>
    <x v="156"/>
    <x v="209"/>
    <x v="0"/>
    <x v="13"/>
    <x v="2"/>
    <x v="442"/>
    <x v="635"/>
    <x v="82"/>
    <x v="17"/>
    <x v="6"/>
    <x v="5"/>
    <x v="1928"/>
    <x v="1"/>
  </r>
  <r>
    <x v="1"/>
    <x v="5"/>
    <x v="1"/>
    <x v="0"/>
    <x v="327"/>
    <x v="1771"/>
    <x v="1586"/>
    <x v="26"/>
    <x v="10"/>
    <x v="2"/>
    <x v="1"/>
    <x v="4"/>
    <x v="34"/>
    <x v="231"/>
    <x v="210"/>
    <x v="194"/>
    <x v="0"/>
    <x v="13"/>
    <x v="2"/>
    <x v="370"/>
    <x v="183"/>
    <x v="71"/>
    <x v="12"/>
    <x v="6"/>
    <x v="5"/>
    <x v="1929"/>
    <x v="1"/>
  </r>
  <r>
    <x v="1"/>
    <x v="5"/>
    <x v="1"/>
    <x v="0"/>
    <x v="260"/>
    <x v="1770"/>
    <x v="1586"/>
    <x v="109"/>
    <x v="10"/>
    <x v="2"/>
    <x v="1"/>
    <x v="4"/>
    <x v="34"/>
    <x v="251"/>
    <x v="156"/>
    <x v="209"/>
    <x v="0"/>
    <x v="13"/>
    <x v="2"/>
    <x v="431"/>
    <x v="951"/>
    <x v="33"/>
    <x v="20"/>
    <x v="6"/>
    <x v="5"/>
    <x v="1930"/>
    <x v="1"/>
  </r>
  <r>
    <x v="1"/>
    <x v="5"/>
    <x v="1"/>
    <x v="0"/>
    <x v="327"/>
    <x v="1772"/>
    <x v="1586"/>
    <x v="6"/>
    <x v="10"/>
    <x v="2"/>
    <x v="1"/>
    <x v="4"/>
    <x v="34"/>
    <x v="229"/>
    <x v="210"/>
    <x v="194"/>
    <x v="0"/>
    <x v="13"/>
    <x v="2"/>
    <x v="293"/>
    <x v="97"/>
    <x v="88"/>
    <x v="9"/>
    <x v="6"/>
    <x v="5"/>
    <x v="1931"/>
    <x v="1"/>
  </r>
  <r>
    <x v="1"/>
    <x v="5"/>
    <x v="0"/>
    <x v="8"/>
    <x v="394"/>
    <x v="1773"/>
    <x v="1587"/>
    <x v="95"/>
    <x v="10"/>
    <x v="2"/>
    <x v="1"/>
    <x v="4"/>
    <x v="33"/>
    <x v="320"/>
    <x v="210"/>
    <x v="194"/>
    <x v="0"/>
    <x v="13"/>
    <x v="2"/>
    <x v="359"/>
    <x v="704"/>
    <x v="30"/>
    <x v="59"/>
    <x v="8"/>
    <x v="5"/>
    <x v="4230"/>
    <x v="17"/>
  </r>
  <r>
    <x v="1"/>
    <x v="5"/>
    <x v="1"/>
    <x v="0"/>
    <x v="327"/>
    <x v="1774"/>
    <x v="1588"/>
    <x v="6"/>
    <x v="10"/>
    <x v="2"/>
    <x v="1"/>
    <x v="4"/>
    <x v="34"/>
    <x v="229"/>
    <x v="210"/>
    <x v="194"/>
    <x v="0"/>
    <x v="13"/>
    <x v="2"/>
    <x v="294"/>
    <x v="97"/>
    <x v="88"/>
    <x v="9"/>
    <x v="6"/>
    <x v="5"/>
    <x v="1932"/>
    <x v="1"/>
  </r>
  <r>
    <x v="0"/>
    <x v="5"/>
    <x v="1"/>
    <x v="0"/>
    <x v="327"/>
    <x v="1775"/>
    <x v="1589"/>
    <x v="95"/>
    <x v="10"/>
    <x v="2"/>
    <x v="1"/>
    <x v="4"/>
    <x v="7"/>
    <x v="18"/>
    <x v="210"/>
    <x v="194"/>
    <x v="0"/>
    <x v="13"/>
    <x v="2"/>
    <x v="434"/>
    <x v="306"/>
    <x v="55"/>
    <x v="14"/>
    <x v="6"/>
    <x v="5"/>
    <x v="1933"/>
    <x v="1"/>
  </r>
  <r>
    <x v="1"/>
    <x v="5"/>
    <x v="0"/>
    <x v="8"/>
    <x v="379"/>
    <x v="1776"/>
    <x v="1590"/>
    <x v="78"/>
    <x v="10"/>
    <x v="2"/>
    <x v="1"/>
    <x v="4"/>
    <x v="33"/>
    <x v="171"/>
    <x v="210"/>
    <x v="156"/>
    <x v="0"/>
    <x v="13"/>
    <x v="2"/>
    <x v="487"/>
    <x v="287"/>
    <x v="90"/>
    <x v="5"/>
    <x v="8"/>
    <x v="5"/>
    <x v="4231"/>
    <x v="17"/>
  </r>
  <r>
    <x v="1"/>
    <x v="5"/>
    <x v="1"/>
    <x v="0"/>
    <x v="327"/>
    <x v="1778"/>
    <x v="1591"/>
    <x v="227"/>
    <x v="10"/>
    <x v="2"/>
    <x v="1"/>
    <x v="4"/>
    <x v="34"/>
    <x v="231"/>
    <x v="195"/>
    <x v="209"/>
    <x v="0"/>
    <x v="13"/>
    <x v="2"/>
    <x v="369"/>
    <x v="195"/>
    <x v="71"/>
    <x v="12"/>
    <x v="6"/>
    <x v="5"/>
    <x v="1934"/>
    <x v="1"/>
  </r>
  <r>
    <x v="1"/>
    <x v="1"/>
    <x v="0"/>
    <x v="0"/>
    <x v="359"/>
    <x v="1777"/>
    <x v="1591"/>
    <x v="74"/>
    <x v="10"/>
    <x v="2"/>
    <x v="1"/>
    <x v="0"/>
    <x v="26"/>
    <x v="482"/>
    <x v="205"/>
    <x v="209"/>
    <x v="0"/>
    <x v="1"/>
    <x v="2"/>
    <x v="853"/>
    <x v="467"/>
    <x v="27"/>
    <x v="83"/>
    <x v="0"/>
    <x v="5"/>
    <x v="101"/>
    <x v="22"/>
  </r>
  <r>
    <x v="1"/>
    <x v="5"/>
    <x v="0"/>
    <x v="8"/>
    <x v="394"/>
    <x v="1779"/>
    <x v="1592"/>
    <x v="97"/>
    <x v="10"/>
    <x v="2"/>
    <x v="1"/>
    <x v="4"/>
    <x v="33"/>
    <x v="320"/>
    <x v="210"/>
    <x v="194"/>
    <x v="0"/>
    <x v="13"/>
    <x v="2"/>
    <x v="359"/>
    <x v="227"/>
    <x v="30"/>
    <x v="59"/>
    <x v="8"/>
    <x v="5"/>
    <x v="4233"/>
    <x v="17"/>
  </r>
  <r>
    <x v="1"/>
    <x v="1"/>
    <x v="0"/>
    <x v="0"/>
    <x v="359"/>
    <x v="1780"/>
    <x v="1593"/>
    <x v="145"/>
    <x v="10"/>
    <x v="2"/>
    <x v="1"/>
    <x v="0"/>
    <x v="26"/>
    <x v="482"/>
    <x v="205"/>
    <x v="209"/>
    <x v="0"/>
    <x v="1"/>
    <x v="2"/>
    <x v="852"/>
    <x v="846"/>
    <x v="27"/>
    <x v="83"/>
    <x v="0"/>
    <x v="5"/>
    <x v="102"/>
    <x v="22"/>
  </r>
  <r>
    <x v="1"/>
    <x v="1"/>
    <x v="0"/>
    <x v="0"/>
    <x v="344"/>
    <x v="1781"/>
    <x v="1594"/>
    <x v="211"/>
    <x v="10"/>
    <x v="2"/>
    <x v="1"/>
    <x v="0"/>
    <x v="25"/>
    <x v="480"/>
    <x v="202"/>
    <x v="209"/>
    <x v="0"/>
    <x v="0"/>
    <x v="2"/>
    <x v="38"/>
    <x v="342"/>
    <x v="69"/>
    <x v="63"/>
    <x v="8"/>
    <x v="5"/>
    <x v="4232"/>
    <x v="22"/>
  </r>
  <r>
    <x v="0"/>
    <x v="5"/>
    <x v="1"/>
    <x v="0"/>
    <x v="260"/>
    <x v="1782"/>
    <x v="1595"/>
    <x v="24"/>
    <x v="10"/>
    <x v="2"/>
    <x v="1"/>
    <x v="4"/>
    <x v="7"/>
    <x v="18"/>
    <x v="156"/>
    <x v="209"/>
    <x v="0"/>
    <x v="13"/>
    <x v="2"/>
    <x v="432"/>
    <x v="346"/>
    <x v="55"/>
    <x v="14"/>
    <x v="6"/>
    <x v="5"/>
    <x v="1935"/>
    <x v="1"/>
  </r>
  <r>
    <x v="1"/>
    <x v="5"/>
    <x v="1"/>
    <x v="0"/>
    <x v="327"/>
    <x v="1783"/>
    <x v="1596"/>
    <x v="6"/>
    <x v="10"/>
    <x v="2"/>
    <x v="1"/>
    <x v="4"/>
    <x v="34"/>
    <x v="229"/>
    <x v="210"/>
    <x v="194"/>
    <x v="0"/>
    <x v="13"/>
    <x v="2"/>
    <x v="294"/>
    <x v="97"/>
    <x v="88"/>
    <x v="9"/>
    <x v="6"/>
    <x v="5"/>
    <x v="1936"/>
    <x v="1"/>
  </r>
  <r>
    <x v="1"/>
    <x v="9"/>
    <x v="1"/>
    <x v="8"/>
    <x v="137"/>
    <x v="1784"/>
    <x v="1597"/>
    <x v="46"/>
    <x v="10"/>
    <x v="2"/>
    <x v="1"/>
    <x v="8"/>
    <x v="28"/>
    <x v="378"/>
    <x v="23"/>
    <x v="209"/>
    <x v="0"/>
    <x v="16"/>
    <x v="2"/>
    <x v="987"/>
    <x v="572"/>
    <x v="10"/>
    <x v="67"/>
    <x v="1"/>
    <x v="6"/>
    <x v="844"/>
    <x v="16"/>
  </r>
  <r>
    <x v="1"/>
    <x v="5"/>
    <x v="0"/>
    <x v="17"/>
    <x v="415"/>
    <x v="1785"/>
    <x v="1598"/>
    <x v="211"/>
    <x v="10"/>
    <x v="2"/>
    <x v="1"/>
    <x v="4"/>
    <x v="33"/>
    <x v="322"/>
    <x v="156"/>
    <x v="209"/>
    <x v="0"/>
    <x v="13"/>
    <x v="2"/>
    <x v="500"/>
    <x v="499"/>
    <x v="30"/>
    <x v="59"/>
    <x v="8"/>
    <x v="5"/>
    <x v="4234"/>
    <x v="49"/>
  </r>
  <r>
    <x v="1"/>
    <x v="5"/>
    <x v="0"/>
    <x v="8"/>
    <x v="394"/>
    <x v="1786"/>
    <x v="1599"/>
    <x v="60"/>
    <x v="10"/>
    <x v="2"/>
    <x v="1"/>
    <x v="4"/>
    <x v="33"/>
    <x v="320"/>
    <x v="195"/>
    <x v="209"/>
    <x v="0"/>
    <x v="13"/>
    <x v="2"/>
    <x v="353"/>
    <x v="428"/>
    <x v="30"/>
    <x v="59"/>
    <x v="8"/>
    <x v="5"/>
    <x v="4236"/>
    <x v="17"/>
  </r>
  <r>
    <x v="1"/>
    <x v="5"/>
    <x v="1"/>
    <x v="0"/>
    <x v="344"/>
    <x v="1787"/>
    <x v="1599"/>
    <x v="229"/>
    <x v="10"/>
    <x v="2"/>
    <x v="1"/>
    <x v="4"/>
    <x v="34"/>
    <x v="220"/>
    <x v="202"/>
    <x v="209"/>
    <x v="0"/>
    <x v="13"/>
    <x v="2"/>
    <x v="318"/>
    <x v="882"/>
    <x v="4"/>
    <x v="23"/>
    <x v="6"/>
    <x v="5"/>
    <x v="1937"/>
    <x v="1"/>
  </r>
  <r>
    <x v="1"/>
    <x v="5"/>
    <x v="1"/>
    <x v="0"/>
    <x v="151"/>
    <x v="1788"/>
    <x v="1600"/>
    <x v="228"/>
    <x v="10"/>
    <x v="2"/>
    <x v="1"/>
    <x v="4"/>
    <x v="34"/>
    <x v="194"/>
    <x v="96"/>
    <x v="209"/>
    <x v="0"/>
    <x v="13"/>
    <x v="2"/>
    <x v="332"/>
    <x v="910"/>
    <x v="71"/>
    <x v="12"/>
    <x v="6"/>
    <x v="5"/>
    <x v="1938"/>
    <x v="1"/>
  </r>
  <r>
    <x v="1"/>
    <x v="1"/>
    <x v="0"/>
    <x v="0"/>
    <x v="359"/>
    <x v="1789"/>
    <x v="1601"/>
    <x v="131"/>
    <x v="10"/>
    <x v="2"/>
    <x v="1"/>
    <x v="0"/>
    <x v="26"/>
    <x v="482"/>
    <x v="205"/>
    <x v="209"/>
    <x v="0"/>
    <x v="1"/>
    <x v="2"/>
    <x v="851"/>
    <x v="826"/>
    <x v="27"/>
    <x v="83"/>
    <x v="0"/>
    <x v="5"/>
    <x v="103"/>
    <x v="22"/>
  </r>
  <r>
    <x v="1"/>
    <x v="5"/>
    <x v="0"/>
    <x v="18"/>
    <x v="425"/>
    <x v="1791"/>
    <x v="1602"/>
    <x v="211"/>
    <x v="10"/>
    <x v="2"/>
    <x v="1"/>
    <x v="4"/>
    <x v="33"/>
    <x v="319"/>
    <x v="195"/>
    <x v="209"/>
    <x v="0"/>
    <x v="13"/>
    <x v="2"/>
    <x v="413"/>
    <x v="743"/>
    <x v="30"/>
    <x v="59"/>
    <x v="8"/>
    <x v="5"/>
    <x v="4235"/>
    <x v="8"/>
  </r>
  <r>
    <x v="1"/>
    <x v="5"/>
    <x v="1"/>
    <x v="0"/>
    <x v="327"/>
    <x v="1790"/>
    <x v="1602"/>
    <x v="224"/>
    <x v="10"/>
    <x v="2"/>
    <x v="1"/>
    <x v="4"/>
    <x v="34"/>
    <x v="231"/>
    <x v="195"/>
    <x v="209"/>
    <x v="0"/>
    <x v="13"/>
    <x v="2"/>
    <x v="368"/>
    <x v="927"/>
    <x v="71"/>
    <x v="12"/>
    <x v="6"/>
    <x v="5"/>
    <x v="1939"/>
    <x v="1"/>
  </r>
  <r>
    <x v="1"/>
    <x v="5"/>
    <x v="0"/>
    <x v="8"/>
    <x v="379"/>
    <x v="1792"/>
    <x v="1603"/>
    <x v="211"/>
    <x v="10"/>
    <x v="2"/>
    <x v="1"/>
    <x v="4"/>
    <x v="33"/>
    <x v="320"/>
    <x v="156"/>
    <x v="209"/>
    <x v="0"/>
    <x v="13"/>
    <x v="2"/>
    <x v="353"/>
    <x v="690"/>
    <x v="30"/>
    <x v="59"/>
    <x v="8"/>
    <x v="5"/>
    <x v="4237"/>
    <x v="17"/>
  </r>
  <r>
    <x v="1"/>
    <x v="5"/>
    <x v="1"/>
    <x v="6"/>
    <x v="349"/>
    <x v="1793"/>
    <x v="1603"/>
    <x v="15"/>
    <x v="10"/>
    <x v="2"/>
    <x v="1"/>
    <x v="4"/>
    <x v="34"/>
    <x v="250"/>
    <x v="156"/>
    <x v="209"/>
    <x v="0"/>
    <x v="13"/>
    <x v="2"/>
    <x v="422"/>
    <x v="558"/>
    <x v="33"/>
    <x v="20"/>
    <x v="6"/>
    <x v="5"/>
    <x v="1940"/>
    <x v="1"/>
  </r>
  <r>
    <x v="1"/>
    <x v="9"/>
    <x v="1"/>
    <x v="4"/>
    <x v="46"/>
    <x v="1794"/>
    <x v="1604"/>
    <x v="18"/>
    <x v="10"/>
    <x v="2"/>
    <x v="1"/>
    <x v="8"/>
    <x v="28"/>
    <x v="410"/>
    <x v="23"/>
    <x v="209"/>
    <x v="0"/>
    <x v="16"/>
    <x v="2"/>
    <x v="1002"/>
    <x v="121"/>
    <x v="68"/>
    <x v="70"/>
    <x v="1"/>
    <x v="6"/>
    <x v="845"/>
    <x v="19"/>
  </r>
  <r>
    <x v="1"/>
    <x v="9"/>
    <x v="1"/>
    <x v="8"/>
    <x v="137"/>
    <x v="1795"/>
    <x v="1605"/>
    <x v="98"/>
    <x v="10"/>
    <x v="2"/>
    <x v="1"/>
    <x v="8"/>
    <x v="28"/>
    <x v="456"/>
    <x v="23"/>
    <x v="209"/>
    <x v="0"/>
    <x v="16"/>
    <x v="2"/>
    <x v="926"/>
    <x v="231"/>
    <x v="47"/>
    <x v="56"/>
    <x v="1"/>
    <x v="6"/>
    <x v="846"/>
    <x v="42"/>
  </r>
  <r>
    <x v="1"/>
    <x v="5"/>
    <x v="0"/>
    <x v="8"/>
    <x v="379"/>
    <x v="1796"/>
    <x v="1606"/>
    <x v="78"/>
    <x v="10"/>
    <x v="2"/>
    <x v="1"/>
    <x v="4"/>
    <x v="33"/>
    <x v="171"/>
    <x v="210"/>
    <x v="156"/>
    <x v="0"/>
    <x v="13"/>
    <x v="2"/>
    <x v="489"/>
    <x v="287"/>
    <x v="90"/>
    <x v="5"/>
    <x v="8"/>
    <x v="5"/>
    <x v="4238"/>
    <x v="17"/>
  </r>
  <r>
    <x v="1"/>
    <x v="5"/>
    <x v="0"/>
    <x v="6"/>
    <x v="366"/>
    <x v="1797"/>
    <x v="1607"/>
    <x v="247"/>
    <x v="10"/>
    <x v="2"/>
    <x v="1"/>
    <x v="4"/>
    <x v="33"/>
    <x v="145"/>
    <x v="195"/>
    <x v="209"/>
    <x v="0"/>
    <x v="13"/>
    <x v="2"/>
    <x v="316"/>
    <x v="961"/>
    <x v="70"/>
    <x v="43"/>
    <x v="8"/>
    <x v="5"/>
    <x v="4239"/>
    <x v="1"/>
  </r>
  <r>
    <x v="1"/>
    <x v="5"/>
    <x v="1"/>
    <x v="0"/>
    <x v="260"/>
    <x v="1799"/>
    <x v="1608"/>
    <x v="157"/>
    <x v="10"/>
    <x v="2"/>
    <x v="1"/>
    <x v="4"/>
    <x v="34"/>
    <x v="229"/>
    <x v="156"/>
    <x v="209"/>
    <x v="0"/>
    <x v="13"/>
    <x v="2"/>
    <x v="293"/>
    <x v="739"/>
    <x v="88"/>
    <x v="9"/>
    <x v="6"/>
    <x v="5"/>
    <x v="1942"/>
    <x v="1"/>
  </r>
  <r>
    <x v="1"/>
    <x v="5"/>
    <x v="1"/>
    <x v="0"/>
    <x v="344"/>
    <x v="1798"/>
    <x v="1608"/>
    <x v="6"/>
    <x v="10"/>
    <x v="2"/>
    <x v="1"/>
    <x v="4"/>
    <x v="34"/>
    <x v="220"/>
    <x v="210"/>
    <x v="201"/>
    <x v="0"/>
    <x v="13"/>
    <x v="2"/>
    <x v="318"/>
    <x v="111"/>
    <x v="4"/>
    <x v="23"/>
    <x v="6"/>
    <x v="5"/>
    <x v="1941"/>
    <x v="1"/>
  </r>
  <r>
    <x v="1"/>
    <x v="9"/>
    <x v="1"/>
    <x v="8"/>
    <x v="137"/>
    <x v="1800"/>
    <x v="1609"/>
    <x v="98"/>
    <x v="10"/>
    <x v="2"/>
    <x v="1"/>
    <x v="8"/>
    <x v="28"/>
    <x v="397"/>
    <x v="23"/>
    <x v="209"/>
    <x v="0"/>
    <x v="16"/>
    <x v="2"/>
    <x v="1015"/>
    <x v="16"/>
    <x v="53"/>
    <x v="57"/>
    <x v="1"/>
    <x v="6"/>
    <x v="847"/>
    <x v="13"/>
  </r>
  <r>
    <x v="1"/>
    <x v="5"/>
    <x v="1"/>
    <x v="0"/>
    <x v="327"/>
    <x v="1801"/>
    <x v="1610"/>
    <x v="79"/>
    <x v="10"/>
    <x v="2"/>
    <x v="1"/>
    <x v="4"/>
    <x v="34"/>
    <x v="271"/>
    <x v="195"/>
    <x v="209"/>
    <x v="0"/>
    <x v="13"/>
    <x v="2"/>
    <x v="308"/>
    <x v="358"/>
    <x v="84"/>
    <x v="24"/>
    <x v="6"/>
    <x v="5"/>
    <x v="1943"/>
    <x v="1"/>
  </r>
  <r>
    <x v="1"/>
    <x v="5"/>
    <x v="0"/>
    <x v="17"/>
    <x v="400"/>
    <x v="1802"/>
    <x v="1611"/>
    <x v="34"/>
    <x v="10"/>
    <x v="2"/>
    <x v="1"/>
    <x v="4"/>
    <x v="33"/>
    <x v="322"/>
    <x v="210"/>
    <x v="115"/>
    <x v="0"/>
    <x v="13"/>
    <x v="2"/>
    <x v="501"/>
    <x v="186"/>
    <x v="30"/>
    <x v="59"/>
    <x v="8"/>
    <x v="5"/>
    <x v="4240"/>
    <x v="49"/>
  </r>
  <r>
    <x v="1"/>
    <x v="5"/>
    <x v="1"/>
    <x v="0"/>
    <x v="327"/>
    <x v="1803"/>
    <x v="1612"/>
    <x v="205"/>
    <x v="10"/>
    <x v="2"/>
    <x v="1"/>
    <x v="4"/>
    <x v="34"/>
    <x v="229"/>
    <x v="195"/>
    <x v="209"/>
    <x v="0"/>
    <x v="13"/>
    <x v="2"/>
    <x v="294"/>
    <x v="178"/>
    <x v="88"/>
    <x v="9"/>
    <x v="6"/>
    <x v="5"/>
    <x v="1944"/>
    <x v="1"/>
  </r>
  <r>
    <x v="1"/>
    <x v="5"/>
    <x v="0"/>
    <x v="8"/>
    <x v="394"/>
    <x v="1805"/>
    <x v="1613"/>
    <x v="81"/>
    <x v="10"/>
    <x v="2"/>
    <x v="1"/>
    <x v="4"/>
    <x v="33"/>
    <x v="320"/>
    <x v="210"/>
    <x v="194"/>
    <x v="0"/>
    <x v="13"/>
    <x v="2"/>
    <x v="359"/>
    <x v="562"/>
    <x v="30"/>
    <x v="59"/>
    <x v="8"/>
    <x v="5"/>
    <x v="4241"/>
    <x v="17"/>
  </r>
  <r>
    <x v="1"/>
    <x v="5"/>
    <x v="1"/>
    <x v="0"/>
    <x v="105"/>
    <x v="1804"/>
    <x v="1613"/>
    <x v="89"/>
    <x v="10"/>
    <x v="2"/>
    <x v="1"/>
    <x v="4"/>
    <x v="34"/>
    <x v="261"/>
    <x v="210"/>
    <x v="74"/>
    <x v="0"/>
    <x v="13"/>
    <x v="2"/>
    <x v="280"/>
    <x v="17"/>
    <x v="83"/>
    <x v="25"/>
    <x v="6"/>
    <x v="5"/>
    <x v="1945"/>
    <x v="1"/>
  </r>
  <r>
    <x v="1"/>
    <x v="5"/>
    <x v="1"/>
    <x v="0"/>
    <x v="297"/>
    <x v="1806"/>
    <x v="1614"/>
    <x v="188"/>
    <x v="10"/>
    <x v="2"/>
    <x v="1"/>
    <x v="4"/>
    <x v="34"/>
    <x v="264"/>
    <x v="175"/>
    <x v="209"/>
    <x v="0"/>
    <x v="13"/>
    <x v="2"/>
    <x v="284"/>
    <x v="995"/>
    <x v="84"/>
    <x v="25"/>
    <x v="6"/>
    <x v="5"/>
    <x v="1946"/>
    <x v="1"/>
  </r>
  <r>
    <x v="1"/>
    <x v="5"/>
    <x v="1"/>
    <x v="0"/>
    <x v="228"/>
    <x v="1808"/>
    <x v="1615"/>
    <x v="30"/>
    <x v="10"/>
    <x v="2"/>
    <x v="1"/>
    <x v="4"/>
    <x v="34"/>
    <x v="243"/>
    <x v="210"/>
    <x v="139"/>
    <x v="0"/>
    <x v="13"/>
    <x v="2"/>
    <x v="638"/>
    <x v="249"/>
    <x v="60"/>
    <x v="15"/>
    <x v="6"/>
    <x v="5"/>
    <x v="1948"/>
    <x v="1"/>
  </r>
  <r>
    <x v="1"/>
    <x v="5"/>
    <x v="1"/>
    <x v="0"/>
    <x v="260"/>
    <x v="1807"/>
    <x v="1615"/>
    <x v="179"/>
    <x v="10"/>
    <x v="2"/>
    <x v="1"/>
    <x v="4"/>
    <x v="34"/>
    <x v="236"/>
    <x v="210"/>
    <x v="156"/>
    <x v="0"/>
    <x v="13"/>
    <x v="2"/>
    <x v="286"/>
    <x v="837"/>
    <x v="49"/>
    <x v="22"/>
    <x v="6"/>
    <x v="5"/>
    <x v="1947"/>
    <x v="1"/>
  </r>
  <r>
    <x v="1"/>
    <x v="5"/>
    <x v="1"/>
    <x v="0"/>
    <x v="150"/>
    <x v="1809"/>
    <x v="1616"/>
    <x v="261"/>
    <x v="10"/>
    <x v="2"/>
    <x v="1"/>
    <x v="4"/>
    <x v="34"/>
    <x v="225"/>
    <x v="95"/>
    <x v="209"/>
    <x v="0"/>
    <x v="13"/>
    <x v="2"/>
    <x v="424"/>
    <x v="908"/>
    <x v="43"/>
    <x v="13"/>
    <x v="6"/>
    <x v="5"/>
    <x v="1949"/>
    <x v="1"/>
  </r>
  <r>
    <x v="0"/>
    <x v="9"/>
    <x v="0"/>
    <x v="5"/>
    <x v="28"/>
    <x v="1810"/>
    <x v="1617"/>
    <x v="110"/>
    <x v="10"/>
    <x v="2"/>
    <x v="1"/>
    <x v="8"/>
    <x v="11"/>
    <x v="37"/>
    <x v="210"/>
    <x v="13"/>
    <x v="0"/>
    <x v="17"/>
    <x v="0"/>
    <x v="1084"/>
    <x v="983"/>
    <x v="6"/>
    <x v="65"/>
    <x v="1"/>
    <x v="0"/>
    <x v="848"/>
    <x v="3"/>
  </r>
  <r>
    <x v="1"/>
    <x v="5"/>
    <x v="1"/>
    <x v="0"/>
    <x v="327"/>
    <x v="1811"/>
    <x v="1618"/>
    <x v="48"/>
    <x v="10"/>
    <x v="2"/>
    <x v="1"/>
    <x v="4"/>
    <x v="34"/>
    <x v="207"/>
    <x v="195"/>
    <x v="209"/>
    <x v="0"/>
    <x v="13"/>
    <x v="2"/>
    <x v="221"/>
    <x v="228"/>
    <x v="77"/>
    <x v="15"/>
    <x v="6"/>
    <x v="5"/>
    <x v="1950"/>
    <x v="1"/>
  </r>
  <r>
    <x v="1"/>
    <x v="5"/>
    <x v="1"/>
    <x v="0"/>
    <x v="327"/>
    <x v="1812"/>
    <x v="1619"/>
    <x v="26"/>
    <x v="10"/>
    <x v="2"/>
    <x v="1"/>
    <x v="4"/>
    <x v="34"/>
    <x v="229"/>
    <x v="210"/>
    <x v="194"/>
    <x v="0"/>
    <x v="13"/>
    <x v="2"/>
    <x v="295"/>
    <x v="193"/>
    <x v="88"/>
    <x v="9"/>
    <x v="6"/>
    <x v="5"/>
    <x v="1951"/>
    <x v="1"/>
  </r>
  <r>
    <x v="1"/>
    <x v="5"/>
    <x v="1"/>
    <x v="0"/>
    <x v="252"/>
    <x v="1813"/>
    <x v="1620"/>
    <x v="169"/>
    <x v="10"/>
    <x v="2"/>
    <x v="1"/>
    <x v="4"/>
    <x v="34"/>
    <x v="231"/>
    <x v="210"/>
    <x v="153"/>
    <x v="0"/>
    <x v="13"/>
    <x v="2"/>
    <x v="369"/>
    <x v="79"/>
    <x v="71"/>
    <x v="12"/>
    <x v="6"/>
    <x v="5"/>
    <x v="1952"/>
    <x v="1"/>
  </r>
  <r>
    <x v="1"/>
    <x v="5"/>
    <x v="0"/>
    <x v="8"/>
    <x v="379"/>
    <x v="1814"/>
    <x v="1621"/>
    <x v="131"/>
    <x v="10"/>
    <x v="2"/>
    <x v="1"/>
    <x v="4"/>
    <x v="33"/>
    <x v="320"/>
    <x v="210"/>
    <x v="156"/>
    <x v="0"/>
    <x v="13"/>
    <x v="2"/>
    <x v="359"/>
    <x v="666"/>
    <x v="30"/>
    <x v="59"/>
    <x v="8"/>
    <x v="5"/>
    <x v="4243"/>
    <x v="17"/>
  </r>
  <r>
    <x v="1"/>
    <x v="9"/>
    <x v="0"/>
    <x v="0"/>
    <x v="24"/>
    <x v="1815"/>
    <x v="1622"/>
    <x v="12"/>
    <x v="10"/>
    <x v="2"/>
    <x v="1"/>
    <x v="8"/>
    <x v="27"/>
    <x v="350"/>
    <x v="23"/>
    <x v="209"/>
    <x v="0"/>
    <x v="16"/>
    <x v="2"/>
    <x v="861"/>
    <x v="974"/>
    <x v="38"/>
    <x v="71"/>
    <x v="1"/>
    <x v="5"/>
    <x v="849"/>
    <x v="1"/>
  </r>
  <r>
    <x v="1"/>
    <x v="5"/>
    <x v="0"/>
    <x v="17"/>
    <x v="415"/>
    <x v="1817"/>
    <x v="1623"/>
    <x v="179"/>
    <x v="10"/>
    <x v="2"/>
    <x v="1"/>
    <x v="4"/>
    <x v="33"/>
    <x v="322"/>
    <x v="210"/>
    <x v="156"/>
    <x v="0"/>
    <x v="13"/>
    <x v="2"/>
    <x v="502"/>
    <x v="569"/>
    <x v="30"/>
    <x v="59"/>
    <x v="8"/>
    <x v="5"/>
    <x v="4242"/>
    <x v="49"/>
  </r>
  <r>
    <x v="1"/>
    <x v="5"/>
    <x v="1"/>
    <x v="0"/>
    <x v="260"/>
    <x v="1816"/>
    <x v="1623"/>
    <x v="104"/>
    <x v="10"/>
    <x v="2"/>
    <x v="1"/>
    <x v="4"/>
    <x v="34"/>
    <x v="240"/>
    <x v="210"/>
    <x v="156"/>
    <x v="0"/>
    <x v="13"/>
    <x v="2"/>
    <x v="191"/>
    <x v="385"/>
    <x v="85"/>
    <x v="15"/>
    <x v="6"/>
    <x v="5"/>
    <x v="1953"/>
    <x v="1"/>
  </r>
  <r>
    <x v="1"/>
    <x v="5"/>
    <x v="1"/>
    <x v="0"/>
    <x v="327"/>
    <x v="1818"/>
    <x v="1624"/>
    <x v="60"/>
    <x v="10"/>
    <x v="2"/>
    <x v="1"/>
    <x v="4"/>
    <x v="34"/>
    <x v="231"/>
    <x v="195"/>
    <x v="209"/>
    <x v="0"/>
    <x v="13"/>
    <x v="2"/>
    <x v="367"/>
    <x v="980"/>
    <x v="71"/>
    <x v="12"/>
    <x v="6"/>
    <x v="5"/>
    <x v="1954"/>
    <x v="1"/>
  </r>
  <r>
    <x v="1"/>
    <x v="5"/>
    <x v="1"/>
    <x v="0"/>
    <x v="128"/>
    <x v="1819"/>
    <x v="1625"/>
    <x v="217"/>
    <x v="10"/>
    <x v="2"/>
    <x v="1"/>
    <x v="4"/>
    <x v="34"/>
    <x v="258"/>
    <x v="80"/>
    <x v="209"/>
    <x v="0"/>
    <x v="13"/>
    <x v="2"/>
    <x v="294"/>
    <x v="795"/>
    <x v="83"/>
    <x v="25"/>
    <x v="6"/>
    <x v="5"/>
    <x v="1955"/>
    <x v="1"/>
  </r>
  <r>
    <x v="1"/>
    <x v="5"/>
    <x v="1"/>
    <x v="0"/>
    <x v="260"/>
    <x v="1820"/>
    <x v="1626"/>
    <x v="82"/>
    <x v="10"/>
    <x v="2"/>
    <x v="1"/>
    <x v="4"/>
    <x v="34"/>
    <x v="240"/>
    <x v="156"/>
    <x v="209"/>
    <x v="0"/>
    <x v="13"/>
    <x v="2"/>
    <x v="190"/>
    <x v="205"/>
    <x v="85"/>
    <x v="15"/>
    <x v="6"/>
    <x v="5"/>
    <x v="1956"/>
    <x v="1"/>
  </r>
  <r>
    <x v="0"/>
    <x v="5"/>
    <x v="1"/>
    <x v="0"/>
    <x v="260"/>
    <x v="1821"/>
    <x v="1627"/>
    <x v="24"/>
    <x v="10"/>
    <x v="2"/>
    <x v="1"/>
    <x v="4"/>
    <x v="7"/>
    <x v="18"/>
    <x v="156"/>
    <x v="209"/>
    <x v="0"/>
    <x v="13"/>
    <x v="2"/>
    <x v="432"/>
    <x v="346"/>
    <x v="55"/>
    <x v="14"/>
    <x v="6"/>
    <x v="5"/>
    <x v="1957"/>
    <x v="1"/>
  </r>
  <r>
    <x v="0"/>
    <x v="4"/>
    <x v="0"/>
    <x v="0"/>
    <x v="19"/>
    <x v="1822"/>
    <x v="1628"/>
    <x v="129"/>
    <x v="10"/>
    <x v="2"/>
    <x v="1"/>
    <x v="3"/>
    <x v="1"/>
    <x v="4"/>
    <x v="210"/>
    <x v="17"/>
    <x v="0"/>
    <x v="9"/>
    <x v="2"/>
    <x v="1188"/>
    <x v="76"/>
    <x v="7"/>
    <x v="28"/>
    <x v="2"/>
    <x v="4"/>
    <x v="3706"/>
    <x v="82"/>
  </r>
  <r>
    <x v="0"/>
    <x v="5"/>
    <x v="1"/>
    <x v="0"/>
    <x v="327"/>
    <x v="1824"/>
    <x v="1629"/>
    <x v="113"/>
    <x v="10"/>
    <x v="2"/>
    <x v="1"/>
    <x v="4"/>
    <x v="8"/>
    <x v="22"/>
    <x v="210"/>
    <x v="194"/>
    <x v="0"/>
    <x v="5"/>
    <x v="0"/>
    <x v="562"/>
    <x v="94"/>
    <x v="78"/>
    <x v="7"/>
    <x v="6"/>
    <x v="0"/>
    <x v="1960"/>
    <x v="0"/>
  </r>
  <r>
    <x v="1"/>
    <x v="5"/>
    <x v="1"/>
    <x v="0"/>
    <x v="173"/>
    <x v="1823"/>
    <x v="1629"/>
    <x v="109"/>
    <x v="10"/>
    <x v="2"/>
    <x v="1"/>
    <x v="4"/>
    <x v="34"/>
    <x v="225"/>
    <x v="108"/>
    <x v="209"/>
    <x v="0"/>
    <x v="13"/>
    <x v="2"/>
    <x v="424"/>
    <x v="835"/>
    <x v="43"/>
    <x v="13"/>
    <x v="6"/>
    <x v="5"/>
    <x v="1958"/>
    <x v="1"/>
  </r>
  <r>
    <x v="1"/>
    <x v="5"/>
    <x v="1"/>
    <x v="0"/>
    <x v="260"/>
    <x v="1825"/>
    <x v="1630"/>
    <x v="94"/>
    <x v="10"/>
    <x v="2"/>
    <x v="1"/>
    <x v="4"/>
    <x v="34"/>
    <x v="240"/>
    <x v="156"/>
    <x v="209"/>
    <x v="0"/>
    <x v="13"/>
    <x v="2"/>
    <x v="192"/>
    <x v="289"/>
    <x v="85"/>
    <x v="15"/>
    <x v="6"/>
    <x v="5"/>
    <x v="1959"/>
    <x v="1"/>
  </r>
  <r>
    <x v="1"/>
    <x v="5"/>
    <x v="1"/>
    <x v="8"/>
    <x v="379"/>
    <x v="1826"/>
    <x v="1631"/>
    <x v="6"/>
    <x v="10"/>
    <x v="2"/>
    <x v="1"/>
    <x v="4"/>
    <x v="34"/>
    <x v="244"/>
    <x v="210"/>
    <x v="156"/>
    <x v="0"/>
    <x v="13"/>
    <x v="2"/>
    <x v="677"/>
    <x v="100"/>
    <x v="58"/>
    <x v="15"/>
    <x v="6"/>
    <x v="5"/>
    <x v="4244"/>
    <x v="17"/>
  </r>
  <r>
    <x v="1"/>
    <x v="5"/>
    <x v="1"/>
    <x v="0"/>
    <x v="260"/>
    <x v="1827"/>
    <x v="1632"/>
    <x v="104"/>
    <x v="10"/>
    <x v="2"/>
    <x v="1"/>
    <x v="4"/>
    <x v="34"/>
    <x v="240"/>
    <x v="210"/>
    <x v="156"/>
    <x v="0"/>
    <x v="13"/>
    <x v="2"/>
    <x v="195"/>
    <x v="385"/>
    <x v="85"/>
    <x v="15"/>
    <x v="6"/>
    <x v="5"/>
    <x v="1961"/>
    <x v="1"/>
  </r>
  <r>
    <x v="1"/>
    <x v="5"/>
    <x v="1"/>
    <x v="0"/>
    <x v="297"/>
    <x v="1828"/>
    <x v="1633"/>
    <x v="141"/>
    <x v="10"/>
    <x v="2"/>
    <x v="1"/>
    <x v="4"/>
    <x v="34"/>
    <x v="246"/>
    <x v="175"/>
    <x v="209"/>
    <x v="0"/>
    <x v="13"/>
    <x v="2"/>
    <x v="606"/>
    <x v="622"/>
    <x v="60"/>
    <x v="15"/>
    <x v="6"/>
    <x v="5"/>
    <x v="1962"/>
    <x v="1"/>
  </r>
  <r>
    <x v="1"/>
    <x v="5"/>
    <x v="1"/>
    <x v="0"/>
    <x v="260"/>
    <x v="1829"/>
    <x v="1634"/>
    <x v="254"/>
    <x v="10"/>
    <x v="2"/>
    <x v="1"/>
    <x v="4"/>
    <x v="34"/>
    <x v="192"/>
    <x v="210"/>
    <x v="156"/>
    <x v="0"/>
    <x v="13"/>
    <x v="2"/>
    <x v="187"/>
    <x v="452"/>
    <x v="39"/>
    <x v="10"/>
    <x v="6"/>
    <x v="5"/>
    <x v="1963"/>
    <x v="1"/>
  </r>
  <r>
    <x v="0"/>
    <x v="4"/>
    <x v="0"/>
    <x v="0"/>
    <x v="19"/>
    <x v="1830"/>
    <x v="1635"/>
    <x v="145"/>
    <x v="10"/>
    <x v="2"/>
    <x v="1"/>
    <x v="3"/>
    <x v="1"/>
    <x v="4"/>
    <x v="19"/>
    <x v="209"/>
    <x v="0"/>
    <x v="9"/>
    <x v="2"/>
    <x v="1187"/>
    <x v="15"/>
    <x v="7"/>
    <x v="28"/>
    <x v="2"/>
    <x v="4"/>
    <x v="3707"/>
    <x v="82"/>
  </r>
  <r>
    <x v="1"/>
    <x v="5"/>
    <x v="1"/>
    <x v="0"/>
    <x v="260"/>
    <x v="1831"/>
    <x v="1636"/>
    <x v="229"/>
    <x v="10"/>
    <x v="2"/>
    <x v="1"/>
    <x v="4"/>
    <x v="34"/>
    <x v="220"/>
    <x v="156"/>
    <x v="209"/>
    <x v="0"/>
    <x v="13"/>
    <x v="2"/>
    <x v="318"/>
    <x v="882"/>
    <x v="4"/>
    <x v="23"/>
    <x v="6"/>
    <x v="5"/>
    <x v="1964"/>
    <x v="1"/>
  </r>
  <r>
    <x v="1"/>
    <x v="5"/>
    <x v="0"/>
    <x v="8"/>
    <x v="404"/>
    <x v="1832"/>
    <x v="1637"/>
    <x v="127"/>
    <x v="10"/>
    <x v="2"/>
    <x v="1"/>
    <x v="4"/>
    <x v="33"/>
    <x v="147"/>
    <x v="197"/>
    <x v="209"/>
    <x v="0"/>
    <x v="13"/>
    <x v="2"/>
    <x v="344"/>
    <x v="46"/>
    <x v="30"/>
    <x v="59"/>
    <x v="8"/>
    <x v="5"/>
    <x v="4245"/>
    <x v="18"/>
  </r>
  <r>
    <x v="1"/>
    <x v="5"/>
    <x v="1"/>
    <x v="0"/>
    <x v="40"/>
    <x v="1833"/>
    <x v="1638"/>
    <x v="46"/>
    <x v="10"/>
    <x v="2"/>
    <x v="1"/>
    <x v="4"/>
    <x v="34"/>
    <x v="189"/>
    <x v="30"/>
    <x v="209"/>
    <x v="0"/>
    <x v="13"/>
    <x v="2"/>
    <x v="272"/>
    <x v="40"/>
    <x v="49"/>
    <x v="22"/>
    <x v="6"/>
    <x v="5"/>
    <x v="1965"/>
    <x v="1"/>
  </r>
  <r>
    <x v="1"/>
    <x v="5"/>
    <x v="1"/>
    <x v="0"/>
    <x v="264"/>
    <x v="1834"/>
    <x v="1639"/>
    <x v="180"/>
    <x v="10"/>
    <x v="2"/>
    <x v="1"/>
    <x v="4"/>
    <x v="34"/>
    <x v="231"/>
    <x v="210"/>
    <x v="157"/>
    <x v="0"/>
    <x v="13"/>
    <x v="2"/>
    <x v="368"/>
    <x v="598"/>
    <x v="71"/>
    <x v="12"/>
    <x v="6"/>
    <x v="5"/>
    <x v="1966"/>
    <x v="1"/>
  </r>
  <r>
    <x v="1"/>
    <x v="5"/>
    <x v="1"/>
    <x v="0"/>
    <x v="203"/>
    <x v="1835"/>
    <x v="1640"/>
    <x v="261"/>
    <x v="10"/>
    <x v="2"/>
    <x v="1"/>
    <x v="4"/>
    <x v="34"/>
    <x v="202"/>
    <x v="124"/>
    <x v="209"/>
    <x v="0"/>
    <x v="13"/>
    <x v="2"/>
    <x v="420"/>
    <x v="908"/>
    <x v="43"/>
    <x v="13"/>
    <x v="6"/>
    <x v="5"/>
    <x v="1967"/>
    <x v="1"/>
  </r>
  <r>
    <x v="0"/>
    <x v="9"/>
    <x v="0"/>
    <x v="5"/>
    <x v="28"/>
    <x v="1836"/>
    <x v="1641"/>
    <x v="110"/>
    <x v="10"/>
    <x v="2"/>
    <x v="1"/>
    <x v="8"/>
    <x v="11"/>
    <x v="37"/>
    <x v="210"/>
    <x v="13"/>
    <x v="0"/>
    <x v="17"/>
    <x v="0"/>
    <x v="1087"/>
    <x v="983"/>
    <x v="6"/>
    <x v="65"/>
    <x v="1"/>
    <x v="0"/>
    <x v="850"/>
    <x v="3"/>
  </r>
  <r>
    <x v="1"/>
    <x v="5"/>
    <x v="1"/>
    <x v="0"/>
    <x v="340"/>
    <x v="1837"/>
    <x v="1642"/>
    <x v="34"/>
    <x v="10"/>
    <x v="2"/>
    <x v="1"/>
    <x v="4"/>
    <x v="34"/>
    <x v="220"/>
    <x v="199"/>
    <x v="209"/>
    <x v="0"/>
    <x v="13"/>
    <x v="2"/>
    <x v="318"/>
    <x v="416"/>
    <x v="4"/>
    <x v="23"/>
    <x v="6"/>
    <x v="5"/>
    <x v="1968"/>
    <x v="1"/>
  </r>
  <r>
    <x v="1"/>
    <x v="5"/>
    <x v="0"/>
    <x v="17"/>
    <x v="415"/>
    <x v="1839"/>
    <x v="1643"/>
    <x v="145"/>
    <x v="10"/>
    <x v="2"/>
    <x v="1"/>
    <x v="4"/>
    <x v="33"/>
    <x v="322"/>
    <x v="156"/>
    <x v="209"/>
    <x v="0"/>
    <x v="13"/>
    <x v="2"/>
    <x v="499"/>
    <x v="802"/>
    <x v="30"/>
    <x v="59"/>
    <x v="8"/>
    <x v="5"/>
    <x v="4246"/>
    <x v="49"/>
  </r>
  <r>
    <x v="1"/>
    <x v="5"/>
    <x v="1"/>
    <x v="0"/>
    <x v="260"/>
    <x v="1838"/>
    <x v="1643"/>
    <x v="94"/>
    <x v="10"/>
    <x v="2"/>
    <x v="1"/>
    <x v="4"/>
    <x v="34"/>
    <x v="190"/>
    <x v="156"/>
    <x v="209"/>
    <x v="0"/>
    <x v="13"/>
    <x v="2"/>
    <x v="357"/>
    <x v="475"/>
    <x v="71"/>
    <x v="12"/>
    <x v="6"/>
    <x v="5"/>
    <x v="1969"/>
    <x v="1"/>
  </r>
  <r>
    <x v="1"/>
    <x v="5"/>
    <x v="1"/>
    <x v="0"/>
    <x v="260"/>
    <x v="1840"/>
    <x v="1644"/>
    <x v="94"/>
    <x v="10"/>
    <x v="2"/>
    <x v="1"/>
    <x v="4"/>
    <x v="34"/>
    <x v="240"/>
    <x v="156"/>
    <x v="209"/>
    <x v="0"/>
    <x v="13"/>
    <x v="2"/>
    <x v="196"/>
    <x v="289"/>
    <x v="85"/>
    <x v="15"/>
    <x v="6"/>
    <x v="5"/>
    <x v="1970"/>
    <x v="1"/>
  </r>
  <r>
    <x v="1"/>
    <x v="5"/>
    <x v="0"/>
    <x v="8"/>
    <x v="404"/>
    <x v="1841"/>
    <x v="1645"/>
    <x v="34"/>
    <x v="10"/>
    <x v="2"/>
    <x v="1"/>
    <x v="4"/>
    <x v="33"/>
    <x v="320"/>
    <x v="197"/>
    <x v="209"/>
    <x v="0"/>
    <x v="13"/>
    <x v="2"/>
    <x v="341"/>
    <x v="459"/>
    <x v="30"/>
    <x v="59"/>
    <x v="8"/>
    <x v="5"/>
    <x v="4247"/>
    <x v="17"/>
  </r>
  <r>
    <x v="1"/>
    <x v="9"/>
    <x v="1"/>
    <x v="0"/>
    <x v="24"/>
    <x v="1842"/>
    <x v="1646"/>
    <x v="75"/>
    <x v="5"/>
    <x v="0"/>
    <x v="1"/>
    <x v="8"/>
    <x v="28"/>
    <x v="433"/>
    <x v="210"/>
    <x v="21"/>
    <x v="0"/>
    <x v="16"/>
    <x v="2"/>
    <x v="862"/>
    <x v="689"/>
    <x v="38"/>
    <x v="71"/>
    <x v="1"/>
    <x v="6"/>
    <x v="851"/>
    <x v="1"/>
  </r>
  <r>
    <x v="1"/>
    <x v="5"/>
    <x v="0"/>
    <x v="17"/>
    <x v="415"/>
    <x v="1844"/>
    <x v="1647"/>
    <x v="211"/>
    <x v="10"/>
    <x v="2"/>
    <x v="1"/>
    <x v="4"/>
    <x v="33"/>
    <x v="322"/>
    <x v="156"/>
    <x v="209"/>
    <x v="0"/>
    <x v="13"/>
    <x v="2"/>
    <x v="499"/>
    <x v="480"/>
    <x v="30"/>
    <x v="59"/>
    <x v="8"/>
    <x v="5"/>
    <x v="4248"/>
    <x v="49"/>
  </r>
  <r>
    <x v="1"/>
    <x v="5"/>
    <x v="1"/>
    <x v="0"/>
    <x v="344"/>
    <x v="1843"/>
    <x v="1647"/>
    <x v="6"/>
    <x v="10"/>
    <x v="2"/>
    <x v="1"/>
    <x v="4"/>
    <x v="34"/>
    <x v="220"/>
    <x v="202"/>
    <x v="209"/>
    <x v="0"/>
    <x v="13"/>
    <x v="2"/>
    <x v="316"/>
    <x v="111"/>
    <x v="4"/>
    <x v="23"/>
    <x v="6"/>
    <x v="5"/>
    <x v="1971"/>
    <x v="1"/>
  </r>
  <r>
    <x v="1"/>
    <x v="5"/>
    <x v="1"/>
    <x v="0"/>
    <x v="260"/>
    <x v="1845"/>
    <x v="1648"/>
    <x v="213"/>
    <x v="10"/>
    <x v="2"/>
    <x v="1"/>
    <x v="4"/>
    <x v="34"/>
    <x v="246"/>
    <x v="156"/>
    <x v="209"/>
    <x v="0"/>
    <x v="13"/>
    <x v="2"/>
    <x v="606"/>
    <x v="164"/>
    <x v="60"/>
    <x v="15"/>
    <x v="6"/>
    <x v="5"/>
    <x v="1972"/>
    <x v="1"/>
  </r>
  <r>
    <x v="0"/>
    <x v="5"/>
    <x v="1"/>
    <x v="0"/>
    <x v="327"/>
    <x v="1846"/>
    <x v="1649"/>
    <x v="110"/>
    <x v="10"/>
    <x v="2"/>
    <x v="1"/>
    <x v="4"/>
    <x v="8"/>
    <x v="22"/>
    <x v="195"/>
    <x v="209"/>
    <x v="0"/>
    <x v="5"/>
    <x v="0"/>
    <x v="560"/>
    <x v="290"/>
    <x v="78"/>
    <x v="7"/>
    <x v="6"/>
    <x v="0"/>
    <x v="1973"/>
    <x v="0"/>
  </r>
  <r>
    <x v="1"/>
    <x v="5"/>
    <x v="1"/>
    <x v="0"/>
    <x v="327"/>
    <x v="1847"/>
    <x v="1650"/>
    <x v="79"/>
    <x v="10"/>
    <x v="2"/>
    <x v="1"/>
    <x v="4"/>
    <x v="34"/>
    <x v="198"/>
    <x v="195"/>
    <x v="209"/>
    <x v="0"/>
    <x v="13"/>
    <x v="2"/>
    <x v="304"/>
    <x v="357"/>
    <x v="84"/>
    <x v="24"/>
    <x v="6"/>
    <x v="5"/>
    <x v="1974"/>
    <x v="1"/>
  </r>
  <r>
    <x v="1"/>
    <x v="5"/>
    <x v="1"/>
    <x v="0"/>
    <x v="179"/>
    <x v="1848"/>
    <x v="1651"/>
    <x v="254"/>
    <x v="10"/>
    <x v="2"/>
    <x v="1"/>
    <x v="4"/>
    <x v="34"/>
    <x v="192"/>
    <x v="210"/>
    <x v="115"/>
    <x v="0"/>
    <x v="13"/>
    <x v="2"/>
    <x v="192"/>
    <x v="452"/>
    <x v="39"/>
    <x v="10"/>
    <x v="6"/>
    <x v="5"/>
    <x v="1975"/>
    <x v="1"/>
  </r>
  <r>
    <x v="1"/>
    <x v="5"/>
    <x v="1"/>
    <x v="0"/>
    <x v="327"/>
    <x v="1849"/>
    <x v="1652"/>
    <x v="26"/>
    <x v="10"/>
    <x v="2"/>
    <x v="1"/>
    <x v="4"/>
    <x v="34"/>
    <x v="231"/>
    <x v="195"/>
    <x v="209"/>
    <x v="0"/>
    <x v="13"/>
    <x v="2"/>
    <x v="364"/>
    <x v="183"/>
    <x v="71"/>
    <x v="12"/>
    <x v="6"/>
    <x v="5"/>
    <x v="1976"/>
    <x v="1"/>
  </r>
  <r>
    <x v="1"/>
    <x v="5"/>
    <x v="1"/>
    <x v="0"/>
    <x v="260"/>
    <x v="1851"/>
    <x v="1653"/>
    <x v="109"/>
    <x v="10"/>
    <x v="2"/>
    <x v="1"/>
    <x v="4"/>
    <x v="34"/>
    <x v="225"/>
    <x v="156"/>
    <x v="209"/>
    <x v="0"/>
    <x v="13"/>
    <x v="2"/>
    <x v="422"/>
    <x v="835"/>
    <x v="43"/>
    <x v="13"/>
    <x v="6"/>
    <x v="5"/>
    <x v="1977"/>
    <x v="1"/>
  </r>
  <r>
    <x v="1"/>
    <x v="5"/>
    <x v="1"/>
    <x v="0"/>
    <x v="327"/>
    <x v="1850"/>
    <x v="1653"/>
    <x v="79"/>
    <x v="10"/>
    <x v="2"/>
    <x v="1"/>
    <x v="4"/>
    <x v="34"/>
    <x v="229"/>
    <x v="195"/>
    <x v="209"/>
    <x v="0"/>
    <x v="13"/>
    <x v="2"/>
    <x v="294"/>
    <x v="671"/>
    <x v="88"/>
    <x v="9"/>
    <x v="6"/>
    <x v="5"/>
    <x v="1979"/>
    <x v="1"/>
  </r>
  <r>
    <x v="1"/>
    <x v="5"/>
    <x v="1"/>
    <x v="0"/>
    <x v="327"/>
    <x v="1852"/>
    <x v="1654"/>
    <x v="259"/>
    <x v="10"/>
    <x v="2"/>
    <x v="1"/>
    <x v="4"/>
    <x v="34"/>
    <x v="188"/>
    <x v="210"/>
    <x v="194"/>
    <x v="0"/>
    <x v="13"/>
    <x v="2"/>
    <x v="290"/>
    <x v="496"/>
    <x v="88"/>
    <x v="9"/>
    <x v="6"/>
    <x v="5"/>
    <x v="1978"/>
    <x v="1"/>
  </r>
  <r>
    <x v="1"/>
    <x v="5"/>
    <x v="1"/>
    <x v="0"/>
    <x v="327"/>
    <x v="1853"/>
    <x v="1655"/>
    <x v="179"/>
    <x v="10"/>
    <x v="2"/>
    <x v="1"/>
    <x v="4"/>
    <x v="34"/>
    <x v="231"/>
    <x v="195"/>
    <x v="209"/>
    <x v="0"/>
    <x v="13"/>
    <x v="2"/>
    <x v="362"/>
    <x v="141"/>
    <x v="71"/>
    <x v="12"/>
    <x v="6"/>
    <x v="5"/>
    <x v="1981"/>
    <x v="1"/>
  </r>
  <r>
    <x v="1"/>
    <x v="5"/>
    <x v="1"/>
    <x v="0"/>
    <x v="260"/>
    <x v="1854"/>
    <x v="1656"/>
    <x v="104"/>
    <x v="10"/>
    <x v="2"/>
    <x v="1"/>
    <x v="4"/>
    <x v="34"/>
    <x v="279"/>
    <x v="156"/>
    <x v="209"/>
    <x v="0"/>
    <x v="13"/>
    <x v="2"/>
    <x v="270"/>
    <x v="369"/>
    <x v="88"/>
    <x v="9"/>
    <x v="6"/>
    <x v="5"/>
    <x v="1982"/>
    <x v="1"/>
  </r>
  <r>
    <x v="1"/>
    <x v="5"/>
    <x v="1"/>
    <x v="0"/>
    <x v="186"/>
    <x v="1855"/>
    <x v="1656"/>
    <x v="112"/>
    <x v="10"/>
    <x v="2"/>
    <x v="1"/>
    <x v="4"/>
    <x v="34"/>
    <x v="265"/>
    <x v="116"/>
    <x v="209"/>
    <x v="0"/>
    <x v="13"/>
    <x v="2"/>
    <x v="451"/>
    <x v="504"/>
    <x v="90"/>
    <x v="19"/>
    <x v="6"/>
    <x v="5"/>
    <x v="1980"/>
    <x v="1"/>
  </r>
  <r>
    <x v="1"/>
    <x v="1"/>
    <x v="0"/>
    <x v="0"/>
    <x v="359"/>
    <x v="1856"/>
    <x v="1657"/>
    <x v="131"/>
    <x v="10"/>
    <x v="2"/>
    <x v="1"/>
    <x v="0"/>
    <x v="26"/>
    <x v="482"/>
    <x v="210"/>
    <x v="206"/>
    <x v="0"/>
    <x v="1"/>
    <x v="2"/>
    <x v="852"/>
    <x v="556"/>
    <x v="27"/>
    <x v="83"/>
    <x v="0"/>
    <x v="5"/>
    <x v="104"/>
    <x v="22"/>
  </r>
  <r>
    <x v="1"/>
    <x v="5"/>
    <x v="1"/>
    <x v="0"/>
    <x v="260"/>
    <x v="1857"/>
    <x v="1658"/>
    <x v="79"/>
    <x v="10"/>
    <x v="2"/>
    <x v="1"/>
    <x v="4"/>
    <x v="34"/>
    <x v="189"/>
    <x v="156"/>
    <x v="209"/>
    <x v="0"/>
    <x v="13"/>
    <x v="2"/>
    <x v="272"/>
    <x v="670"/>
    <x v="49"/>
    <x v="22"/>
    <x v="6"/>
    <x v="5"/>
    <x v="1983"/>
    <x v="1"/>
  </r>
  <r>
    <x v="1"/>
    <x v="9"/>
    <x v="1"/>
    <x v="0"/>
    <x v="24"/>
    <x v="1858"/>
    <x v="1659"/>
    <x v="121"/>
    <x v="10"/>
    <x v="2"/>
    <x v="1"/>
    <x v="8"/>
    <x v="28"/>
    <x v="433"/>
    <x v="23"/>
    <x v="209"/>
    <x v="0"/>
    <x v="16"/>
    <x v="2"/>
    <x v="861"/>
    <x v="811"/>
    <x v="38"/>
    <x v="71"/>
    <x v="1"/>
    <x v="6"/>
    <x v="852"/>
    <x v="1"/>
  </r>
  <r>
    <x v="1"/>
    <x v="5"/>
    <x v="1"/>
    <x v="8"/>
    <x v="379"/>
    <x v="1859"/>
    <x v="1659"/>
    <x v="100"/>
    <x v="10"/>
    <x v="2"/>
    <x v="1"/>
    <x v="4"/>
    <x v="34"/>
    <x v="210"/>
    <x v="156"/>
    <x v="209"/>
    <x v="0"/>
    <x v="13"/>
    <x v="2"/>
    <x v="296"/>
    <x v="390"/>
    <x v="58"/>
    <x v="15"/>
    <x v="6"/>
    <x v="5"/>
    <x v="4249"/>
    <x v="17"/>
  </r>
  <r>
    <x v="1"/>
    <x v="5"/>
    <x v="1"/>
    <x v="0"/>
    <x v="327"/>
    <x v="1860"/>
    <x v="1659"/>
    <x v="6"/>
    <x v="10"/>
    <x v="2"/>
    <x v="1"/>
    <x v="4"/>
    <x v="34"/>
    <x v="229"/>
    <x v="210"/>
    <x v="194"/>
    <x v="0"/>
    <x v="13"/>
    <x v="2"/>
    <x v="295"/>
    <x v="97"/>
    <x v="88"/>
    <x v="9"/>
    <x v="6"/>
    <x v="5"/>
    <x v="1987"/>
    <x v="1"/>
  </r>
  <r>
    <x v="0"/>
    <x v="5"/>
    <x v="1"/>
    <x v="0"/>
    <x v="260"/>
    <x v="1861"/>
    <x v="1660"/>
    <x v="159"/>
    <x v="10"/>
    <x v="2"/>
    <x v="1"/>
    <x v="4"/>
    <x v="8"/>
    <x v="19"/>
    <x v="210"/>
    <x v="156"/>
    <x v="0"/>
    <x v="13"/>
    <x v="2"/>
    <x v="276"/>
    <x v="259"/>
    <x v="9"/>
    <x v="6"/>
    <x v="6"/>
    <x v="0"/>
    <x v="1985"/>
    <x v="1"/>
  </r>
  <r>
    <x v="1"/>
    <x v="1"/>
    <x v="0"/>
    <x v="0"/>
    <x v="359"/>
    <x v="1862"/>
    <x v="1660"/>
    <x v="190"/>
    <x v="10"/>
    <x v="2"/>
    <x v="1"/>
    <x v="0"/>
    <x v="26"/>
    <x v="481"/>
    <x v="210"/>
    <x v="206"/>
    <x v="0"/>
    <x v="1"/>
    <x v="2"/>
    <x v="853"/>
    <x v="878"/>
    <x v="27"/>
    <x v="82"/>
    <x v="0"/>
    <x v="5"/>
    <x v="105"/>
    <x v="22"/>
  </r>
  <r>
    <x v="0"/>
    <x v="5"/>
    <x v="1"/>
    <x v="0"/>
    <x v="260"/>
    <x v="1863"/>
    <x v="1661"/>
    <x v="192"/>
    <x v="10"/>
    <x v="2"/>
    <x v="1"/>
    <x v="4"/>
    <x v="8"/>
    <x v="19"/>
    <x v="156"/>
    <x v="209"/>
    <x v="0"/>
    <x v="13"/>
    <x v="2"/>
    <x v="270"/>
    <x v="754"/>
    <x v="9"/>
    <x v="6"/>
    <x v="6"/>
    <x v="0"/>
    <x v="1984"/>
    <x v="1"/>
  </r>
  <r>
    <x v="0"/>
    <x v="1"/>
    <x v="0"/>
    <x v="0"/>
    <x v="370"/>
    <x v="1865"/>
    <x v="1661"/>
    <x v="150"/>
    <x v="10"/>
    <x v="2"/>
    <x v="1"/>
    <x v="0"/>
    <x v="19"/>
    <x v="44"/>
    <x v="208"/>
    <x v="209"/>
    <x v="0"/>
    <x v="0"/>
    <x v="2"/>
    <x v="76"/>
    <x v="411"/>
    <x v="11"/>
    <x v="76"/>
    <x v="8"/>
    <x v="1"/>
    <x v="4250"/>
    <x v="36"/>
  </r>
  <r>
    <x v="1"/>
    <x v="5"/>
    <x v="1"/>
    <x v="0"/>
    <x v="179"/>
    <x v="1864"/>
    <x v="1661"/>
    <x v="254"/>
    <x v="10"/>
    <x v="2"/>
    <x v="1"/>
    <x v="4"/>
    <x v="34"/>
    <x v="240"/>
    <x v="110"/>
    <x v="209"/>
    <x v="0"/>
    <x v="13"/>
    <x v="2"/>
    <x v="195"/>
    <x v="137"/>
    <x v="85"/>
    <x v="15"/>
    <x v="6"/>
    <x v="5"/>
    <x v="1986"/>
    <x v="1"/>
  </r>
  <r>
    <x v="1"/>
    <x v="5"/>
    <x v="0"/>
    <x v="22"/>
    <x v="418"/>
    <x v="1866"/>
    <x v="1662"/>
    <x v="27"/>
    <x v="10"/>
    <x v="2"/>
    <x v="1"/>
    <x v="4"/>
    <x v="33"/>
    <x v="316"/>
    <x v="110"/>
    <x v="209"/>
    <x v="0"/>
    <x v="13"/>
    <x v="2"/>
    <x v="432"/>
    <x v="149"/>
    <x v="30"/>
    <x v="59"/>
    <x v="8"/>
    <x v="5"/>
    <x v="4251"/>
    <x v="54"/>
  </r>
  <r>
    <x v="1"/>
    <x v="5"/>
    <x v="0"/>
    <x v="8"/>
    <x v="404"/>
    <x v="1867"/>
    <x v="1663"/>
    <x v="127"/>
    <x v="10"/>
    <x v="2"/>
    <x v="1"/>
    <x v="4"/>
    <x v="33"/>
    <x v="147"/>
    <x v="197"/>
    <x v="209"/>
    <x v="0"/>
    <x v="13"/>
    <x v="2"/>
    <x v="333"/>
    <x v="46"/>
    <x v="30"/>
    <x v="59"/>
    <x v="8"/>
    <x v="5"/>
    <x v="4254"/>
    <x v="18"/>
  </r>
  <r>
    <x v="1"/>
    <x v="1"/>
    <x v="0"/>
    <x v="0"/>
    <x v="359"/>
    <x v="1868"/>
    <x v="1663"/>
    <x v="131"/>
    <x v="10"/>
    <x v="2"/>
    <x v="1"/>
    <x v="0"/>
    <x v="26"/>
    <x v="482"/>
    <x v="205"/>
    <x v="209"/>
    <x v="0"/>
    <x v="1"/>
    <x v="2"/>
    <x v="852"/>
    <x v="826"/>
    <x v="27"/>
    <x v="83"/>
    <x v="0"/>
    <x v="5"/>
    <x v="106"/>
    <x v="22"/>
  </r>
  <r>
    <x v="1"/>
    <x v="5"/>
    <x v="1"/>
    <x v="0"/>
    <x v="260"/>
    <x v="1869"/>
    <x v="1664"/>
    <x v="79"/>
    <x v="10"/>
    <x v="2"/>
    <x v="1"/>
    <x v="4"/>
    <x v="34"/>
    <x v="242"/>
    <x v="156"/>
    <x v="209"/>
    <x v="0"/>
    <x v="13"/>
    <x v="2"/>
    <x v="273"/>
    <x v="670"/>
    <x v="49"/>
    <x v="22"/>
    <x v="6"/>
    <x v="5"/>
    <x v="1988"/>
    <x v="1"/>
  </r>
  <r>
    <x v="0"/>
    <x v="5"/>
    <x v="1"/>
    <x v="0"/>
    <x v="260"/>
    <x v="1870"/>
    <x v="1665"/>
    <x v="200"/>
    <x v="10"/>
    <x v="2"/>
    <x v="1"/>
    <x v="4"/>
    <x v="8"/>
    <x v="19"/>
    <x v="156"/>
    <x v="209"/>
    <x v="0"/>
    <x v="13"/>
    <x v="2"/>
    <x v="264"/>
    <x v="319"/>
    <x v="9"/>
    <x v="6"/>
    <x v="6"/>
    <x v="0"/>
    <x v="1989"/>
    <x v="1"/>
  </r>
  <r>
    <x v="1"/>
    <x v="5"/>
    <x v="0"/>
    <x v="18"/>
    <x v="416"/>
    <x v="1873"/>
    <x v="1666"/>
    <x v="27"/>
    <x v="10"/>
    <x v="2"/>
    <x v="1"/>
    <x v="4"/>
    <x v="33"/>
    <x v="319"/>
    <x v="156"/>
    <x v="209"/>
    <x v="0"/>
    <x v="13"/>
    <x v="2"/>
    <x v="411"/>
    <x v="146"/>
    <x v="30"/>
    <x v="59"/>
    <x v="8"/>
    <x v="5"/>
    <x v="4253"/>
    <x v="8"/>
  </r>
  <r>
    <x v="1"/>
    <x v="5"/>
    <x v="1"/>
    <x v="0"/>
    <x v="260"/>
    <x v="1872"/>
    <x v="1666"/>
    <x v="157"/>
    <x v="10"/>
    <x v="2"/>
    <x v="1"/>
    <x v="4"/>
    <x v="34"/>
    <x v="230"/>
    <x v="156"/>
    <x v="209"/>
    <x v="0"/>
    <x v="13"/>
    <x v="2"/>
    <x v="263"/>
    <x v="848"/>
    <x v="49"/>
    <x v="22"/>
    <x v="6"/>
    <x v="5"/>
    <x v="1990"/>
    <x v="1"/>
  </r>
  <r>
    <x v="1"/>
    <x v="5"/>
    <x v="0"/>
    <x v="18"/>
    <x v="416"/>
    <x v="1871"/>
    <x v="1666"/>
    <x v="6"/>
    <x v="10"/>
    <x v="2"/>
    <x v="1"/>
    <x v="4"/>
    <x v="33"/>
    <x v="319"/>
    <x v="156"/>
    <x v="209"/>
    <x v="0"/>
    <x v="13"/>
    <x v="2"/>
    <x v="411"/>
    <x v="110"/>
    <x v="30"/>
    <x v="59"/>
    <x v="8"/>
    <x v="5"/>
    <x v="4252"/>
    <x v="8"/>
  </r>
  <r>
    <x v="1"/>
    <x v="5"/>
    <x v="1"/>
    <x v="0"/>
    <x v="327"/>
    <x v="1874"/>
    <x v="1667"/>
    <x v="157"/>
    <x v="10"/>
    <x v="2"/>
    <x v="1"/>
    <x v="4"/>
    <x v="34"/>
    <x v="231"/>
    <x v="195"/>
    <x v="209"/>
    <x v="0"/>
    <x v="13"/>
    <x v="2"/>
    <x v="360"/>
    <x v="739"/>
    <x v="71"/>
    <x v="12"/>
    <x v="6"/>
    <x v="5"/>
    <x v="1991"/>
    <x v="1"/>
  </r>
  <r>
    <x v="1"/>
    <x v="5"/>
    <x v="1"/>
    <x v="0"/>
    <x v="327"/>
    <x v="1875"/>
    <x v="1668"/>
    <x v="26"/>
    <x v="10"/>
    <x v="2"/>
    <x v="1"/>
    <x v="4"/>
    <x v="34"/>
    <x v="229"/>
    <x v="195"/>
    <x v="209"/>
    <x v="0"/>
    <x v="13"/>
    <x v="2"/>
    <x v="294"/>
    <x v="193"/>
    <x v="88"/>
    <x v="9"/>
    <x v="6"/>
    <x v="5"/>
    <x v="1993"/>
    <x v="1"/>
  </r>
  <r>
    <x v="1"/>
    <x v="5"/>
    <x v="1"/>
    <x v="0"/>
    <x v="302"/>
    <x v="1876"/>
    <x v="1669"/>
    <x v="46"/>
    <x v="10"/>
    <x v="2"/>
    <x v="1"/>
    <x v="4"/>
    <x v="34"/>
    <x v="240"/>
    <x v="180"/>
    <x v="209"/>
    <x v="0"/>
    <x v="13"/>
    <x v="2"/>
    <x v="195"/>
    <x v="636"/>
    <x v="85"/>
    <x v="15"/>
    <x v="6"/>
    <x v="5"/>
    <x v="1992"/>
    <x v="1"/>
  </r>
  <r>
    <x v="1"/>
    <x v="5"/>
    <x v="1"/>
    <x v="0"/>
    <x v="302"/>
    <x v="1877"/>
    <x v="1670"/>
    <x v="160"/>
    <x v="10"/>
    <x v="2"/>
    <x v="1"/>
    <x v="4"/>
    <x v="34"/>
    <x v="207"/>
    <x v="210"/>
    <x v="176"/>
    <x v="0"/>
    <x v="13"/>
    <x v="2"/>
    <x v="222"/>
    <x v="493"/>
    <x v="77"/>
    <x v="15"/>
    <x v="6"/>
    <x v="5"/>
    <x v="1994"/>
    <x v="1"/>
  </r>
  <r>
    <x v="1"/>
    <x v="9"/>
    <x v="1"/>
    <x v="11"/>
    <x v="189"/>
    <x v="1878"/>
    <x v="1671"/>
    <x v="247"/>
    <x v="10"/>
    <x v="2"/>
    <x v="1"/>
    <x v="8"/>
    <x v="29"/>
    <x v="467"/>
    <x v="23"/>
    <x v="209"/>
    <x v="0"/>
    <x v="16"/>
    <x v="2"/>
    <x v="900"/>
    <x v="958"/>
    <x v="19"/>
    <x v="52"/>
    <x v="1"/>
    <x v="6"/>
    <x v="853"/>
    <x v="50"/>
  </r>
  <r>
    <x v="1"/>
    <x v="5"/>
    <x v="1"/>
    <x v="0"/>
    <x v="260"/>
    <x v="1879"/>
    <x v="1671"/>
    <x v="243"/>
    <x v="10"/>
    <x v="2"/>
    <x v="1"/>
    <x v="4"/>
    <x v="34"/>
    <x v="230"/>
    <x v="156"/>
    <x v="209"/>
    <x v="0"/>
    <x v="13"/>
    <x v="2"/>
    <x v="262"/>
    <x v="294"/>
    <x v="49"/>
    <x v="22"/>
    <x v="6"/>
    <x v="5"/>
    <x v="1995"/>
    <x v="1"/>
  </r>
  <r>
    <x v="1"/>
    <x v="5"/>
    <x v="1"/>
    <x v="0"/>
    <x v="260"/>
    <x v="1880"/>
    <x v="1672"/>
    <x v="243"/>
    <x v="10"/>
    <x v="2"/>
    <x v="1"/>
    <x v="4"/>
    <x v="34"/>
    <x v="242"/>
    <x v="156"/>
    <x v="209"/>
    <x v="0"/>
    <x v="13"/>
    <x v="2"/>
    <x v="272"/>
    <x v="294"/>
    <x v="49"/>
    <x v="22"/>
    <x v="6"/>
    <x v="5"/>
    <x v="1996"/>
    <x v="1"/>
  </r>
  <r>
    <x v="1"/>
    <x v="5"/>
    <x v="1"/>
    <x v="0"/>
    <x v="344"/>
    <x v="1881"/>
    <x v="1673"/>
    <x v="34"/>
    <x v="10"/>
    <x v="2"/>
    <x v="1"/>
    <x v="4"/>
    <x v="34"/>
    <x v="220"/>
    <x v="202"/>
    <x v="209"/>
    <x v="0"/>
    <x v="13"/>
    <x v="2"/>
    <x v="314"/>
    <x v="416"/>
    <x v="4"/>
    <x v="23"/>
    <x v="6"/>
    <x v="5"/>
    <x v="1997"/>
    <x v="1"/>
  </r>
  <r>
    <x v="1"/>
    <x v="5"/>
    <x v="1"/>
    <x v="0"/>
    <x v="79"/>
    <x v="1882"/>
    <x v="1674"/>
    <x v="70"/>
    <x v="10"/>
    <x v="2"/>
    <x v="1"/>
    <x v="4"/>
    <x v="34"/>
    <x v="255"/>
    <x v="52"/>
    <x v="209"/>
    <x v="0"/>
    <x v="13"/>
    <x v="2"/>
    <x v="292"/>
    <x v="936"/>
    <x v="83"/>
    <x v="25"/>
    <x v="6"/>
    <x v="5"/>
    <x v="1998"/>
    <x v="1"/>
  </r>
  <r>
    <x v="1"/>
    <x v="5"/>
    <x v="1"/>
    <x v="0"/>
    <x v="121"/>
    <x v="1883"/>
    <x v="1675"/>
    <x v="30"/>
    <x v="10"/>
    <x v="2"/>
    <x v="1"/>
    <x v="4"/>
    <x v="34"/>
    <x v="209"/>
    <x v="210"/>
    <x v="82"/>
    <x v="0"/>
    <x v="13"/>
    <x v="2"/>
    <x v="276"/>
    <x v="249"/>
    <x v="77"/>
    <x v="15"/>
    <x v="6"/>
    <x v="5"/>
    <x v="1999"/>
    <x v="1"/>
  </r>
  <r>
    <x v="0"/>
    <x v="4"/>
    <x v="0"/>
    <x v="0"/>
    <x v="19"/>
    <x v="1884"/>
    <x v="1676"/>
    <x v="129"/>
    <x v="10"/>
    <x v="2"/>
    <x v="1"/>
    <x v="3"/>
    <x v="12"/>
    <x v="41"/>
    <x v="210"/>
    <x v="17"/>
    <x v="0"/>
    <x v="9"/>
    <x v="2"/>
    <x v="1223"/>
    <x v="76"/>
    <x v="7"/>
    <x v="28"/>
    <x v="2"/>
    <x v="4"/>
    <x v="3708"/>
    <x v="82"/>
  </r>
  <r>
    <x v="1"/>
    <x v="5"/>
    <x v="1"/>
    <x v="0"/>
    <x v="260"/>
    <x v="1885"/>
    <x v="1677"/>
    <x v="113"/>
    <x v="10"/>
    <x v="2"/>
    <x v="1"/>
    <x v="4"/>
    <x v="34"/>
    <x v="192"/>
    <x v="156"/>
    <x v="209"/>
    <x v="0"/>
    <x v="13"/>
    <x v="2"/>
    <x v="190"/>
    <x v="1003"/>
    <x v="39"/>
    <x v="10"/>
    <x v="6"/>
    <x v="5"/>
    <x v="2000"/>
    <x v="1"/>
  </r>
  <r>
    <x v="1"/>
    <x v="5"/>
    <x v="1"/>
    <x v="0"/>
    <x v="275"/>
    <x v="1886"/>
    <x v="1678"/>
    <x v="229"/>
    <x v="10"/>
    <x v="2"/>
    <x v="1"/>
    <x v="4"/>
    <x v="34"/>
    <x v="215"/>
    <x v="167"/>
    <x v="209"/>
    <x v="0"/>
    <x v="13"/>
    <x v="2"/>
    <x v="314"/>
    <x v="994"/>
    <x v="83"/>
    <x v="26"/>
    <x v="6"/>
    <x v="5"/>
    <x v="2001"/>
    <x v="1"/>
  </r>
  <r>
    <x v="1"/>
    <x v="9"/>
    <x v="0"/>
    <x v="8"/>
    <x v="137"/>
    <x v="1887"/>
    <x v="1679"/>
    <x v="104"/>
    <x v="10"/>
    <x v="2"/>
    <x v="1"/>
    <x v="8"/>
    <x v="27"/>
    <x v="352"/>
    <x v="23"/>
    <x v="209"/>
    <x v="0"/>
    <x v="16"/>
    <x v="2"/>
    <x v="971"/>
    <x v="389"/>
    <x v="38"/>
    <x v="55"/>
    <x v="1"/>
    <x v="5"/>
    <x v="854"/>
    <x v="17"/>
  </r>
  <r>
    <x v="1"/>
    <x v="5"/>
    <x v="1"/>
    <x v="0"/>
    <x v="260"/>
    <x v="1888"/>
    <x v="1680"/>
    <x v="79"/>
    <x v="10"/>
    <x v="2"/>
    <x v="1"/>
    <x v="4"/>
    <x v="34"/>
    <x v="236"/>
    <x v="156"/>
    <x v="209"/>
    <x v="0"/>
    <x v="13"/>
    <x v="2"/>
    <x v="285"/>
    <x v="672"/>
    <x v="49"/>
    <x v="22"/>
    <x v="6"/>
    <x v="5"/>
    <x v="2002"/>
    <x v="1"/>
  </r>
  <r>
    <x v="1"/>
    <x v="5"/>
    <x v="1"/>
    <x v="8"/>
    <x v="394"/>
    <x v="1889"/>
    <x v="1681"/>
    <x v="113"/>
    <x v="10"/>
    <x v="2"/>
    <x v="1"/>
    <x v="4"/>
    <x v="34"/>
    <x v="241"/>
    <x v="210"/>
    <x v="194"/>
    <x v="0"/>
    <x v="13"/>
    <x v="2"/>
    <x v="167"/>
    <x v="644"/>
    <x v="58"/>
    <x v="15"/>
    <x v="6"/>
    <x v="5"/>
    <x v="4255"/>
    <x v="17"/>
  </r>
  <r>
    <x v="1"/>
    <x v="5"/>
    <x v="1"/>
    <x v="0"/>
    <x v="294"/>
    <x v="1890"/>
    <x v="1681"/>
    <x v="104"/>
    <x v="10"/>
    <x v="2"/>
    <x v="1"/>
    <x v="4"/>
    <x v="35"/>
    <x v="213"/>
    <x v="173"/>
    <x v="209"/>
    <x v="0"/>
    <x v="13"/>
    <x v="2"/>
    <x v="302"/>
    <x v="377"/>
    <x v="37"/>
    <x v="48"/>
    <x v="6"/>
    <x v="9"/>
    <x v="2003"/>
    <x v="1"/>
  </r>
  <r>
    <x v="1"/>
    <x v="5"/>
    <x v="1"/>
    <x v="0"/>
    <x v="327"/>
    <x v="1891"/>
    <x v="1682"/>
    <x v="6"/>
    <x v="10"/>
    <x v="2"/>
    <x v="1"/>
    <x v="4"/>
    <x v="34"/>
    <x v="209"/>
    <x v="195"/>
    <x v="209"/>
    <x v="0"/>
    <x v="13"/>
    <x v="2"/>
    <x v="266"/>
    <x v="112"/>
    <x v="77"/>
    <x v="15"/>
    <x v="6"/>
    <x v="5"/>
    <x v="2004"/>
    <x v="1"/>
  </r>
  <r>
    <x v="1"/>
    <x v="5"/>
    <x v="1"/>
    <x v="0"/>
    <x v="239"/>
    <x v="1892"/>
    <x v="1683"/>
    <x v="178"/>
    <x v="10"/>
    <x v="2"/>
    <x v="1"/>
    <x v="4"/>
    <x v="34"/>
    <x v="231"/>
    <x v="144"/>
    <x v="209"/>
    <x v="0"/>
    <x v="13"/>
    <x v="2"/>
    <x v="358"/>
    <x v="873"/>
    <x v="71"/>
    <x v="12"/>
    <x v="6"/>
    <x v="5"/>
    <x v="2005"/>
    <x v="1"/>
  </r>
  <r>
    <x v="1"/>
    <x v="1"/>
    <x v="0"/>
    <x v="0"/>
    <x v="344"/>
    <x v="1894"/>
    <x v="1684"/>
    <x v="211"/>
    <x v="10"/>
    <x v="2"/>
    <x v="1"/>
    <x v="0"/>
    <x v="25"/>
    <x v="480"/>
    <x v="202"/>
    <x v="209"/>
    <x v="0"/>
    <x v="0"/>
    <x v="2"/>
    <x v="36"/>
    <x v="341"/>
    <x v="69"/>
    <x v="63"/>
    <x v="8"/>
    <x v="5"/>
    <x v="4256"/>
    <x v="22"/>
  </r>
  <r>
    <x v="1"/>
    <x v="5"/>
    <x v="1"/>
    <x v="0"/>
    <x v="260"/>
    <x v="1893"/>
    <x v="1684"/>
    <x v="34"/>
    <x v="10"/>
    <x v="2"/>
    <x v="1"/>
    <x v="4"/>
    <x v="34"/>
    <x v="236"/>
    <x v="210"/>
    <x v="156"/>
    <x v="0"/>
    <x v="13"/>
    <x v="2"/>
    <x v="286"/>
    <x v="746"/>
    <x v="49"/>
    <x v="22"/>
    <x v="6"/>
    <x v="5"/>
    <x v="2006"/>
    <x v="1"/>
  </r>
  <r>
    <x v="1"/>
    <x v="5"/>
    <x v="1"/>
    <x v="0"/>
    <x v="153"/>
    <x v="1895"/>
    <x v="1684"/>
    <x v="6"/>
    <x v="10"/>
    <x v="2"/>
    <x v="1"/>
    <x v="4"/>
    <x v="34"/>
    <x v="202"/>
    <x v="98"/>
    <x v="209"/>
    <x v="0"/>
    <x v="13"/>
    <x v="2"/>
    <x v="420"/>
    <x v="102"/>
    <x v="43"/>
    <x v="13"/>
    <x v="6"/>
    <x v="5"/>
    <x v="2007"/>
    <x v="1"/>
  </r>
  <r>
    <x v="1"/>
    <x v="5"/>
    <x v="1"/>
    <x v="0"/>
    <x v="269"/>
    <x v="1896"/>
    <x v="1685"/>
    <x v="60"/>
    <x v="10"/>
    <x v="2"/>
    <x v="1"/>
    <x v="4"/>
    <x v="34"/>
    <x v="207"/>
    <x v="164"/>
    <x v="209"/>
    <x v="0"/>
    <x v="13"/>
    <x v="2"/>
    <x v="221"/>
    <x v="188"/>
    <x v="77"/>
    <x v="15"/>
    <x v="6"/>
    <x v="5"/>
    <x v="2008"/>
    <x v="1"/>
  </r>
  <r>
    <x v="0"/>
    <x v="5"/>
    <x v="1"/>
    <x v="0"/>
    <x v="327"/>
    <x v="1897"/>
    <x v="1686"/>
    <x v="80"/>
    <x v="10"/>
    <x v="2"/>
    <x v="1"/>
    <x v="4"/>
    <x v="8"/>
    <x v="22"/>
    <x v="195"/>
    <x v="209"/>
    <x v="0"/>
    <x v="5"/>
    <x v="0"/>
    <x v="558"/>
    <x v="705"/>
    <x v="78"/>
    <x v="7"/>
    <x v="6"/>
    <x v="0"/>
    <x v="2009"/>
    <x v="0"/>
  </r>
  <r>
    <x v="0"/>
    <x v="5"/>
    <x v="1"/>
    <x v="0"/>
    <x v="204"/>
    <x v="1898"/>
    <x v="1687"/>
    <x v="195"/>
    <x v="10"/>
    <x v="2"/>
    <x v="1"/>
    <x v="4"/>
    <x v="7"/>
    <x v="18"/>
    <x v="125"/>
    <x v="209"/>
    <x v="0"/>
    <x v="13"/>
    <x v="2"/>
    <x v="429"/>
    <x v="335"/>
    <x v="55"/>
    <x v="14"/>
    <x v="6"/>
    <x v="5"/>
    <x v="2010"/>
    <x v="1"/>
  </r>
  <r>
    <x v="1"/>
    <x v="9"/>
    <x v="1"/>
    <x v="15"/>
    <x v="245"/>
    <x v="1899"/>
    <x v="1687"/>
    <x v="98"/>
    <x v="10"/>
    <x v="2"/>
    <x v="1"/>
    <x v="8"/>
    <x v="28"/>
    <x v="454"/>
    <x v="23"/>
    <x v="209"/>
    <x v="0"/>
    <x v="16"/>
    <x v="2"/>
    <x v="899"/>
    <x v="231"/>
    <x v="47"/>
    <x v="56"/>
    <x v="1"/>
    <x v="6"/>
    <x v="855"/>
    <x v="47"/>
  </r>
  <r>
    <x v="1"/>
    <x v="5"/>
    <x v="0"/>
    <x v="17"/>
    <x v="415"/>
    <x v="1900"/>
    <x v="1688"/>
    <x v="27"/>
    <x v="10"/>
    <x v="2"/>
    <x v="1"/>
    <x v="4"/>
    <x v="33"/>
    <x v="322"/>
    <x v="156"/>
    <x v="209"/>
    <x v="0"/>
    <x v="13"/>
    <x v="2"/>
    <x v="498"/>
    <x v="158"/>
    <x v="30"/>
    <x v="59"/>
    <x v="8"/>
    <x v="5"/>
    <x v="4257"/>
    <x v="49"/>
  </r>
  <r>
    <x v="1"/>
    <x v="5"/>
    <x v="1"/>
    <x v="0"/>
    <x v="260"/>
    <x v="1901"/>
    <x v="1689"/>
    <x v="100"/>
    <x v="10"/>
    <x v="2"/>
    <x v="1"/>
    <x v="4"/>
    <x v="34"/>
    <x v="233"/>
    <x v="210"/>
    <x v="156"/>
    <x v="0"/>
    <x v="13"/>
    <x v="2"/>
    <x v="279"/>
    <x v="390"/>
    <x v="88"/>
    <x v="9"/>
    <x v="6"/>
    <x v="5"/>
    <x v="2011"/>
    <x v="1"/>
  </r>
  <r>
    <x v="1"/>
    <x v="5"/>
    <x v="1"/>
    <x v="0"/>
    <x v="327"/>
    <x v="1902"/>
    <x v="1690"/>
    <x v="26"/>
    <x v="10"/>
    <x v="2"/>
    <x v="1"/>
    <x v="4"/>
    <x v="34"/>
    <x v="231"/>
    <x v="210"/>
    <x v="194"/>
    <x v="0"/>
    <x v="13"/>
    <x v="2"/>
    <x v="362"/>
    <x v="183"/>
    <x v="71"/>
    <x v="12"/>
    <x v="6"/>
    <x v="5"/>
    <x v="2013"/>
    <x v="1"/>
  </r>
  <r>
    <x v="1"/>
    <x v="5"/>
    <x v="1"/>
    <x v="0"/>
    <x v="260"/>
    <x v="1903"/>
    <x v="1690"/>
    <x v="97"/>
    <x v="10"/>
    <x v="2"/>
    <x v="1"/>
    <x v="4"/>
    <x v="34"/>
    <x v="204"/>
    <x v="156"/>
    <x v="209"/>
    <x v="0"/>
    <x v="13"/>
    <x v="2"/>
    <x v="441"/>
    <x v="618"/>
    <x v="82"/>
    <x v="17"/>
    <x v="6"/>
    <x v="5"/>
    <x v="2012"/>
    <x v="1"/>
  </r>
  <r>
    <x v="1"/>
    <x v="5"/>
    <x v="1"/>
    <x v="0"/>
    <x v="188"/>
    <x v="1904"/>
    <x v="1691"/>
    <x v="224"/>
    <x v="10"/>
    <x v="2"/>
    <x v="1"/>
    <x v="4"/>
    <x v="34"/>
    <x v="209"/>
    <x v="210"/>
    <x v="120"/>
    <x v="0"/>
    <x v="13"/>
    <x v="2"/>
    <x v="276"/>
    <x v="929"/>
    <x v="77"/>
    <x v="15"/>
    <x v="6"/>
    <x v="5"/>
    <x v="2014"/>
    <x v="1"/>
  </r>
  <r>
    <x v="1"/>
    <x v="1"/>
    <x v="0"/>
    <x v="0"/>
    <x v="359"/>
    <x v="1905"/>
    <x v="1692"/>
    <x v="131"/>
    <x v="10"/>
    <x v="2"/>
    <x v="1"/>
    <x v="0"/>
    <x v="26"/>
    <x v="482"/>
    <x v="205"/>
    <x v="209"/>
    <x v="0"/>
    <x v="1"/>
    <x v="2"/>
    <x v="851"/>
    <x v="826"/>
    <x v="27"/>
    <x v="83"/>
    <x v="0"/>
    <x v="5"/>
    <x v="107"/>
    <x v="22"/>
  </r>
  <r>
    <x v="1"/>
    <x v="5"/>
    <x v="1"/>
    <x v="0"/>
    <x v="260"/>
    <x v="1906"/>
    <x v="1693"/>
    <x v="160"/>
    <x v="10"/>
    <x v="2"/>
    <x v="1"/>
    <x v="4"/>
    <x v="34"/>
    <x v="265"/>
    <x v="210"/>
    <x v="156"/>
    <x v="0"/>
    <x v="13"/>
    <x v="2"/>
    <x v="452"/>
    <x v="512"/>
    <x v="90"/>
    <x v="19"/>
    <x v="6"/>
    <x v="5"/>
    <x v="2015"/>
    <x v="1"/>
  </r>
  <r>
    <x v="1"/>
    <x v="5"/>
    <x v="0"/>
    <x v="8"/>
    <x v="361"/>
    <x v="1907"/>
    <x v="1694"/>
    <x v="43"/>
    <x v="10"/>
    <x v="2"/>
    <x v="1"/>
    <x v="4"/>
    <x v="30"/>
    <x v="94"/>
    <x v="210"/>
    <x v="104"/>
    <x v="0"/>
    <x v="13"/>
    <x v="2"/>
    <x v="89"/>
    <x v="60"/>
    <x v="26"/>
    <x v="40"/>
    <x v="8"/>
    <x v="5"/>
    <x v="4258"/>
    <x v="17"/>
  </r>
  <r>
    <x v="1"/>
    <x v="5"/>
    <x v="1"/>
    <x v="0"/>
    <x v="260"/>
    <x v="1908"/>
    <x v="1695"/>
    <x v="6"/>
    <x v="10"/>
    <x v="2"/>
    <x v="1"/>
    <x v="4"/>
    <x v="34"/>
    <x v="279"/>
    <x v="156"/>
    <x v="209"/>
    <x v="0"/>
    <x v="13"/>
    <x v="2"/>
    <x v="268"/>
    <x v="97"/>
    <x v="88"/>
    <x v="9"/>
    <x v="6"/>
    <x v="5"/>
    <x v="2016"/>
    <x v="1"/>
  </r>
  <r>
    <x v="1"/>
    <x v="5"/>
    <x v="1"/>
    <x v="0"/>
    <x v="327"/>
    <x v="1909"/>
    <x v="1696"/>
    <x v="79"/>
    <x v="10"/>
    <x v="2"/>
    <x v="1"/>
    <x v="4"/>
    <x v="34"/>
    <x v="229"/>
    <x v="195"/>
    <x v="209"/>
    <x v="0"/>
    <x v="13"/>
    <x v="2"/>
    <x v="293"/>
    <x v="671"/>
    <x v="88"/>
    <x v="9"/>
    <x v="6"/>
    <x v="5"/>
    <x v="2017"/>
    <x v="1"/>
  </r>
  <r>
    <x v="1"/>
    <x v="5"/>
    <x v="0"/>
    <x v="6"/>
    <x v="366"/>
    <x v="1910"/>
    <x v="1697"/>
    <x v="79"/>
    <x v="10"/>
    <x v="2"/>
    <x v="1"/>
    <x v="4"/>
    <x v="33"/>
    <x v="145"/>
    <x v="195"/>
    <x v="209"/>
    <x v="0"/>
    <x v="13"/>
    <x v="2"/>
    <x v="312"/>
    <x v="670"/>
    <x v="70"/>
    <x v="43"/>
    <x v="8"/>
    <x v="5"/>
    <x v="4259"/>
    <x v="1"/>
  </r>
  <r>
    <x v="1"/>
    <x v="5"/>
    <x v="1"/>
    <x v="0"/>
    <x v="327"/>
    <x v="1912"/>
    <x v="1698"/>
    <x v="6"/>
    <x v="10"/>
    <x v="2"/>
    <x v="1"/>
    <x v="4"/>
    <x v="34"/>
    <x v="209"/>
    <x v="195"/>
    <x v="209"/>
    <x v="0"/>
    <x v="13"/>
    <x v="2"/>
    <x v="266"/>
    <x v="112"/>
    <x v="77"/>
    <x v="15"/>
    <x v="6"/>
    <x v="5"/>
    <x v="2018"/>
    <x v="1"/>
  </r>
  <r>
    <x v="1"/>
    <x v="1"/>
    <x v="0"/>
    <x v="0"/>
    <x v="327"/>
    <x v="1911"/>
    <x v="1698"/>
    <x v="131"/>
    <x v="10"/>
    <x v="2"/>
    <x v="1"/>
    <x v="0"/>
    <x v="26"/>
    <x v="482"/>
    <x v="195"/>
    <x v="209"/>
    <x v="0"/>
    <x v="1"/>
    <x v="2"/>
    <x v="850"/>
    <x v="556"/>
    <x v="27"/>
    <x v="83"/>
    <x v="0"/>
    <x v="5"/>
    <x v="108"/>
    <x v="22"/>
  </r>
  <r>
    <x v="1"/>
    <x v="5"/>
    <x v="0"/>
    <x v="8"/>
    <x v="404"/>
    <x v="1914"/>
    <x v="1699"/>
    <x v="97"/>
    <x v="10"/>
    <x v="2"/>
    <x v="1"/>
    <x v="4"/>
    <x v="33"/>
    <x v="320"/>
    <x v="197"/>
    <x v="209"/>
    <x v="0"/>
    <x v="13"/>
    <x v="2"/>
    <x v="331"/>
    <x v="543"/>
    <x v="30"/>
    <x v="59"/>
    <x v="8"/>
    <x v="5"/>
    <x v="4261"/>
    <x v="17"/>
  </r>
  <r>
    <x v="1"/>
    <x v="5"/>
    <x v="1"/>
    <x v="0"/>
    <x v="327"/>
    <x v="1913"/>
    <x v="1699"/>
    <x v="79"/>
    <x v="10"/>
    <x v="2"/>
    <x v="1"/>
    <x v="4"/>
    <x v="34"/>
    <x v="229"/>
    <x v="195"/>
    <x v="209"/>
    <x v="0"/>
    <x v="13"/>
    <x v="2"/>
    <x v="292"/>
    <x v="671"/>
    <x v="88"/>
    <x v="9"/>
    <x v="6"/>
    <x v="5"/>
    <x v="2020"/>
    <x v="1"/>
  </r>
  <r>
    <x v="1"/>
    <x v="5"/>
    <x v="1"/>
    <x v="0"/>
    <x v="344"/>
    <x v="1915"/>
    <x v="1699"/>
    <x v="6"/>
    <x v="10"/>
    <x v="2"/>
    <x v="1"/>
    <x v="4"/>
    <x v="34"/>
    <x v="220"/>
    <x v="202"/>
    <x v="209"/>
    <x v="0"/>
    <x v="13"/>
    <x v="2"/>
    <x v="312"/>
    <x v="111"/>
    <x v="4"/>
    <x v="23"/>
    <x v="6"/>
    <x v="5"/>
    <x v="2019"/>
    <x v="1"/>
  </r>
  <r>
    <x v="1"/>
    <x v="5"/>
    <x v="0"/>
    <x v="6"/>
    <x v="377"/>
    <x v="1917"/>
    <x v="1700"/>
    <x v="120"/>
    <x v="10"/>
    <x v="2"/>
    <x v="1"/>
    <x v="4"/>
    <x v="33"/>
    <x v="145"/>
    <x v="199"/>
    <x v="209"/>
    <x v="0"/>
    <x v="13"/>
    <x v="2"/>
    <x v="312"/>
    <x v="81"/>
    <x v="70"/>
    <x v="43"/>
    <x v="8"/>
    <x v="5"/>
    <x v="4262"/>
    <x v="1"/>
  </r>
  <r>
    <x v="1"/>
    <x v="5"/>
    <x v="1"/>
    <x v="0"/>
    <x v="327"/>
    <x v="1916"/>
    <x v="1700"/>
    <x v="97"/>
    <x v="10"/>
    <x v="2"/>
    <x v="1"/>
    <x v="4"/>
    <x v="34"/>
    <x v="261"/>
    <x v="195"/>
    <x v="209"/>
    <x v="0"/>
    <x v="13"/>
    <x v="2"/>
    <x v="278"/>
    <x v="942"/>
    <x v="83"/>
    <x v="25"/>
    <x v="6"/>
    <x v="5"/>
    <x v="2023"/>
    <x v="1"/>
  </r>
  <r>
    <x v="1"/>
    <x v="5"/>
    <x v="1"/>
    <x v="0"/>
    <x v="308"/>
    <x v="1918"/>
    <x v="1701"/>
    <x v="15"/>
    <x v="10"/>
    <x v="2"/>
    <x v="1"/>
    <x v="4"/>
    <x v="34"/>
    <x v="251"/>
    <x v="184"/>
    <x v="209"/>
    <x v="0"/>
    <x v="13"/>
    <x v="2"/>
    <x v="431"/>
    <x v="558"/>
    <x v="33"/>
    <x v="20"/>
    <x v="6"/>
    <x v="5"/>
    <x v="2021"/>
    <x v="1"/>
  </r>
  <r>
    <x v="1"/>
    <x v="5"/>
    <x v="0"/>
    <x v="18"/>
    <x v="401"/>
    <x v="1919"/>
    <x v="1702"/>
    <x v="81"/>
    <x v="10"/>
    <x v="2"/>
    <x v="1"/>
    <x v="4"/>
    <x v="33"/>
    <x v="319"/>
    <x v="110"/>
    <x v="209"/>
    <x v="0"/>
    <x v="13"/>
    <x v="2"/>
    <x v="409"/>
    <x v="603"/>
    <x v="30"/>
    <x v="59"/>
    <x v="8"/>
    <x v="5"/>
    <x v="4260"/>
    <x v="8"/>
  </r>
  <r>
    <x v="1"/>
    <x v="5"/>
    <x v="1"/>
    <x v="0"/>
    <x v="255"/>
    <x v="1920"/>
    <x v="1703"/>
    <x v="253"/>
    <x v="10"/>
    <x v="2"/>
    <x v="1"/>
    <x v="4"/>
    <x v="34"/>
    <x v="251"/>
    <x v="153"/>
    <x v="209"/>
    <x v="0"/>
    <x v="13"/>
    <x v="2"/>
    <x v="431"/>
    <x v="39"/>
    <x v="33"/>
    <x v="20"/>
    <x v="6"/>
    <x v="5"/>
    <x v="2022"/>
    <x v="1"/>
  </r>
  <r>
    <x v="1"/>
    <x v="5"/>
    <x v="1"/>
    <x v="0"/>
    <x v="284"/>
    <x v="1921"/>
    <x v="1704"/>
    <x v="46"/>
    <x v="10"/>
    <x v="2"/>
    <x v="1"/>
    <x v="4"/>
    <x v="34"/>
    <x v="271"/>
    <x v="170"/>
    <x v="209"/>
    <x v="0"/>
    <x v="13"/>
    <x v="2"/>
    <x v="298"/>
    <x v="278"/>
    <x v="84"/>
    <x v="24"/>
    <x v="6"/>
    <x v="5"/>
    <x v="2024"/>
    <x v="1"/>
  </r>
  <r>
    <x v="0"/>
    <x v="5"/>
    <x v="1"/>
    <x v="8"/>
    <x v="379"/>
    <x v="1922"/>
    <x v="1705"/>
    <x v="213"/>
    <x v="10"/>
    <x v="2"/>
    <x v="1"/>
    <x v="4"/>
    <x v="8"/>
    <x v="25"/>
    <x v="210"/>
    <x v="156"/>
    <x v="0"/>
    <x v="5"/>
    <x v="0"/>
    <x v="555"/>
    <x v="164"/>
    <x v="54"/>
    <x v="7"/>
    <x v="6"/>
    <x v="0"/>
    <x v="2025"/>
    <x v="17"/>
  </r>
  <r>
    <x v="1"/>
    <x v="5"/>
    <x v="0"/>
    <x v="17"/>
    <x v="400"/>
    <x v="1923"/>
    <x v="1706"/>
    <x v="211"/>
    <x v="10"/>
    <x v="2"/>
    <x v="1"/>
    <x v="4"/>
    <x v="33"/>
    <x v="322"/>
    <x v="110"/>
    <x v="209"/>
    <x v="0"/>
    <x v="13"/>
    <x v="2"/>
    <x v="498"/>
    <x v="690"/>
    <x v="30"/>
    <x v="59"/>
    <x v="8"/>
    <x v="5"/>
    <x v="4263"/>
    <x v="49"/>
  </r>
  <r>
    <x v="1"/>
    <x v="5"/>
    <x v="1"/>
    <x v="0"/>
    <x v="260"/>
    <x v="1924"/>
    <x v="1707"/>
    <x v="49"/>
    <x v="10"/>
    <x v="2"/>
    <x v="1"/>
    <x v="4"/>
    <x v="34"/>
    <x v="243"/>
    <x v="156"/>
    <x v="209"/>
    <x v="0"/>
    <x v="13"/>
    <x v="2"/>
    <x v="635"/>
    <x v="623"/>
    <x v="60"/>
    <x v="15"/>
    <x v="6"/>
    <x v="5"/>
    <x v="2027"/>
    <x v="1"/>
  </r>
  <r>
    <x v="1"/>
    <x v="5"/>
    <x v="1"/>
    <x v="0"/>
    <x v="327"/>
    <x v="1925"/>
    <x v="1708"/>
    <x v="205"/>
    <x v="10"/>
    <x v="2"/>
    <x v="1"/>
    <x v="4"/>
    <x v="34"/>
    <x v="229"/>
    <x v="210"/>
    <x v="194"/>
    <x v="0"/>
    <x v="13"/>
    <x v="2"/>
    <x v="292"/>
    <x v="178"/>
    <x v="88"/>
    <x v="9"/>
    <x v="6"/>
    <x v="5"/>
    <x v="2026"/>
    <x v="1"/>
  </r>
  <r>
    <x v="0"/>
    <x v="5"/>
    <x v="1"/>
    <x v="8"/>
    <x v="379"/>
    <x v="1926"/>
    <x v="1709"/>
    <x v="204"/>
    <x v="10"/>
    <x v="2"/>
    <x v="1"/>
    <x v="4"/>
    <x v="8"/>
    <x v="25"/>
    <x v="156"/>
    <x v="209"/>
    <x v="0"/>
    <x v="5"/>
    <x v="0"/>
    <x v="552"/>
    <x v="992"/>
    <x v="54"/>
    <x v="7"/>
    <x v="6"/>
    <x v="0"/>
    <x v="2029"/>
    <x v="17"/>
  </r>
  <r>
    <x v="1"/>
    <x v="5"/>
    <x v="1"/>
    <x v="0"/>
    <x v="260"/>
    <x v="1927"/>
    <x v="1709"/>
    <x v="205"/>
    <x v="10"/>
    <x v="2"/>
    <x v="1"/>
    <x v="4"/>
    <x v="34"/>
    <x v="243"/>
    <x v="210"/>
    <x v="156"/>
    <x v="0"/>
    <x v="13"/>
    <x v="2"/>
    <x v="637"/>
    <x v="176"/>
    <x v="60"/>
    <x v="15"/>
    <x v="6"/>
    <x v="5"/>
    <x v="2030"/>
    <x v="1"/>
  </r>
  <r>
    <x v="1"/>
    <x v="5"/>
    <x v="1"/>
    <x v="0"/>
    <x v="260"/>
    <x v="1928"/>
    <x v="1710"/>
    <x v="79"/>
    <x v="10"/>
    <x v="2"/>
    <x v="1"/>
    <x v="4"/>
    <x v="34"/>
    <x v="189"/>
    <x v="156"/>
    <x v="209"/>
    <x v="0"/>
    <x v="13"/>
    <x v="2"/>
    <x v="271"/>
    <x v="670"/>
    <x v="49"/>
    <x v="22"/>
    <x v="6"/>
    <x v="5"/>
    <x v="2028"/>
    <x v="1"/>
  </r>
  <r>
    <x v="1"/>
    <x v="5"/>
    <x v="1"/>
    <x v="0"/>
    <x v="179"/>
    <x v="1929"/>
    <x v="1711"/>
    <x v="254"/>
    <x v="10"/>
    <x v="2"/>
    <x v="1"/>
    <x v="4"/>
    <x v="34"/>
    <x v="283"/>
    <x v="210"/>
    <x v="115"/>
    <x v="0"/>
    <x v="13"/>
    <x v="2"/>
    <x v="187"/>
    <x v="137"/>
    <x v="39"/>
    <x v="10"/>
    <x v="6"/>
    <x v="5"/>
    <x v="2031"/>
    <x v="1"/>
  </r>
  <r>
    <x v="1"/>
    <x v="5"/>
    <x v="1"/>
    <x v="0"/>
    <x v="260"/>
    <x v="1930"/>
    <x v="1712"/>
    <x v="160"/>
    <x v="10"/>
    <x v="2"/>
    <x v="1"/>
    <x v="4"/>
    <x v="34"/>
    <x v="243"/>
    <x v="210"/>
    <x v="156"/>
    <x v="0"/>
    <x v="13"/>
    <x v="2"/>
    <x v="637"/>
    <x v="784"/>
    <x v="60"/>
    <x v="15"/>
    <x v="6"/>
    <x v="5"/>
    <x v="2032"/>
    <x v="1"/>
  </r>
  <r>
    <x v="1"/>
    <x v="5"/>
    <x v="1"/>
    <x v="6"/>
    <x v="349"/>
    <x v="1931"/>
    <x v="1713"/>
    <x v="158"/>
    <x v="10"/>
    <x v="2"/>
    <x v="1"/>
    <x v="4"/>
    <x v="34"/>
    <x v="263"/>
    <x v="210"/>
    <x v="156"/>
    <x v="0"/>
    <x v="13"/>
    <x v="2"/>
    <x v="294"/>
    <x v="588"/>
    <x v="84"/>
    <x v="25"/>
    <x v="6"/>
    <x v="5"/>
    <x v="2038"/>
    <x v="1"/>
  </r>
  <r>
    <x v="1"/>
    <x v="5"/>
    <x v="1"/>
    <x v="0"/>
    <x v="327"/>
    <x v="1932"/>
    <x v="1714"/>
    <x v="2"/>
    <x v="10"/>
    <x v="2"/>
    <x v="1"/>
    <x v="4"/>
    <x v="34"/>
    <x v="275"/>
    <x v="210"/>
    <x v="194"/>
    <x v="0"/>
    <x v="13"/>
    <x v="2"/>
    <x v="322"/>
    <x v="579"/>
    <x v="4"/>
    <x v="23"/>
    <x v="6"/>
    <x v="5"/>
    <x v="2034"/>
    <x v="1"/>
  </r>
  <r>
    <x v="1"/>
    <x v="5"/>
    <x v="1"/>
    <x v="0"/>
    <x v="327"/>
    <x v="1934"/>
    <x v="1715"/>
    <x v="34"/>
    <x v="10"/>
    <x v="2"/>
    <x v="1"/>
    <x v="4"/>
    <x v="34"/>
    <x v="231"/>
    <x v="210"/>
    <x v="194"/>
    <x v="0"/>
    <x v="13"/>
    <x v="2"/>
    <x v="362"/>
    <x v="599"/>
    <x v="71"/>
    <x v="12"/>
    <x v="6"/>
    <x v="5"/>
    <x v="2035"/>
    <x v="1"/>
  </r>
  <r>
    <x v="1"/>
    <x v="5"/>
    <x v="1"/>
    <x v="0"/>
    <x v="260"/>
    <x v="1933"/>
    <x v="1715"/>
    <x v="68"/>
    <x v="10"/>
    <x v="2"/>
    <x v="1"/>
    <x v="4"/>
    <x v="34"/>
    <x v="236"/>
    <x v="156"/>
    <x v="209"/>
    <x v="0"/>
    <x v="13"/>
    <x v="2"/>
    <x v="285"/>
    <x v="659"/>
    <x v="49"/>
    <x v="22"/>
    <x v="6"/>
    <x v="5"/>
    <x v="2033"/>
    <x v="1"/>
  </r>
  <r>
    <x v="1"/>
    <x v="5"/>
    <x v="1"/>
    <x v="0"/>
    <x v="179"/>
    <x v="1935"/>
    <x v="1716"/>
    <x v="254"/>
    <x v="10"/>
    <x v="2"/>
    <x v="1"/>
    <x v="4"/>
    <x v="34"/>
    <x v="240"/>
    <x v="110"/>
    <x v="209"/>
    <x v="0"/>
    <x v="13"/>
    <x v="2"/>
    <x v="192"/>
    <x v="137"/>
    <x v="85"/>
    <x v="15"/>
    <x v="6"/>
    <x v="5"/>
    <x v="2036"/>
    <x v="1"/>
  </r>
  <r>
    <x v="1"/>
    <x v="5"/>
    <x v="1"/>
    <x v="0"/>
    <x v="260"/>
    <x v="1936"/>
    <x v="1717"/>
    <x v="166"/>
    <x v="10"/>
    <x v="2"/>
    <x v="1"/>
    <x v="4"/>
    <x v="34"/>
    <x v="202"/>
    <x v="156"/>
    <x v="209"/>
    <x v="0"/>
    <x v="13"/>
    <x v="2"/>
    <x v="419"/>
    <x v="332"/>
    <x v="43"/>
    <x v="13"/>
    <x v="6"/>
    <x v="5"/>
    <x v="2037"/>
    <x v="1"/>
  </r>
  <r>
    <x v="1"/>
    <x v="5"/>
    <x v="0"/>
    <x v="9"/>
    <x v="202"/>
    <x v="1937"/>
    <x v="1718"/>
    <x v="188"/>
    <x v="10"/>
    <x v="2"/>
    <x v="1"/>
    <x v="4"/>
    <x v="31"/>
    <x v="182"/>
    <x v="25"/>
    <x v="209"/>
    <x v="0"/>
    <x v="14"/>
    <x v="2"/>
    <x v="84"/>
    <x v="995"/>
    <x v="62"/>
    <x v="58"/>
    <x v="8"/>
    <x v="5"/>
    <x v="4264"/>
    <x v="31"/>
  </r>
  <r>
    <x v="1"/>
    <x v="1"/>
    <x v="0"/>
    <x v="0"/>
    <x v="359"/>
    <x v="1938"/>
    <x v="1718"/>
    <x v="211"/>
    <x v="10"/>
    <x v="2"/>
    <x v="1"/>
    <x v="0"/>
    <x v="26"/>
    <x v="482"/>
    <x v="205"/>
    <x v="209"/>
    <x v="0"/>
    <x v="1"/>
    <x v="2"/>
    <x v="849"/>
    <x v="341"/>
    <x v="27"/>
    <x v="83"/>
    <x v="0"/>
    <x v="5"/>
    <x v="109"/>
    <x v="22"/>
  </r>
  <r>
    <x v="1"/>
    <x v="1"/>
    <x v="0"/>
    <x v="0"/>
    <x v="359"/>
    <x v="1939"/>
    <x v="1719"/>
    <x v="131"/>
    <x v="10"/>
    <x v="2"/>
    <x v="1"/>
    <x v="0"/>
    <x v="26"/>
    <x v="482"/>
    <x v="205"/>
    <x v="209"/>
    <x v="0"/>
    <x v="1"/>
    <x v="2"/>
    <x v="848"/>
    <x v="696"/>
    <x v="27"/>
    <x v="83"/>
    <x v="0"/>
    <x v="5"/>
    <x v="110"/>
    <x v="22"/>
  </r>
  <r>
    <x v="1"/>
    <x v="5"/>
    <x v="1"/>
    <x v="0"/>
    <x v="260"/>
    <x v="1940"/>
    <x v="1720"/>
    <x v="104"/>
    <x v="10"/>
    <x v="2"/>
    <x v="1"/>
    <x v="4"/>
    <x v="34"/>
    <x v="229"/>
    <x v="156"/>
    <x v="209"/>
    <x v="0"/>
    <x v="13"/>
    <x v="2"/>
    <x v="291"/>
    <x v="381"/>
    <x v="88"/>
    <x v="9"/>
    <x v="6"/>
    <x v="5"/>
    <x v="2039"/>
    <x v="1"/>
  </r>
  <r>
    <x v="1"/>
    <x v="5"/>
    <x v="0"/>
    <x v="8"/>
    <x v="394"/>
    <x v="1942"/>
    <x v="1721"/>
    <x v="81"/>
    <x v="10"/>
    <x v="2"/>
    <x v="1"/>
    <x v="4"/>
    <x v="33"/>
    <x v="320"/>
    <x v="210"/>
    <x v="194"/>
    <x v="0"/>
    <x v="13"/>
    <x v="2"/>
    <x v="336"/>
    <x v="856"/>
    <x v="30"/>
    <x v="59"/>
    <x v="8"/>
    <x v="5"/>
    <x v="4266"/>
    <x v="17"/>
  </r>
  <r>
    <x v="1"/>
    <x v="5"/>
    <x v="1"/>
    <x v="0"/>
    <x v="260"/>
    <x v="1941"/>
    <x v="1721"/>
    <x v="104"/>
    <x v="10"/>
    <x v="2"/>
    <x v="1"/>
    <x v="4"/>
    <x v="35"/>
    <x v="213"/>
    <x v="156"/>
    <x v="209"/>
    <x v="0"/>
    <x v="13"/>
    <x v="2"/>
    <x v="300"/>
    <x v="377"/>
    <x v="37"/>
    <x v="48"/>
    <x v="6"/>
    <x v="9"/>
    <x v="2041"/>
    <x v="1"/>
  </r>
  <r>
    <x v="1"/>
    <x v="5"/>
    <x v="1"/>
    <x v="0"/>
    <x v="260"/>
    <x v="1943"/>
    <x v="1722"/>
    <x v="160"/>
    <x v="10"/>
    <x v="2"/>
    <x v="1"/>
    <x v="4"/>
    <x v="34"/>
    <x v="264"/>
    <x v="210"/>
    <x v="156"/>
    <x v="0"/>
    <x v="13"/>
    <x v="2"/>
    <x v="280"/>
    <x v="986"/>
    <x v="84"/>
    <x v="25"/>
    <x v="6"/>
    <x v="5"/>
    <x v="2040"/>
    <x v="1"/>
  </r>
  <r>
    <x v="1"/>
    <x v="9"/>
    <x v="1"/>
    <x v="4"/>
    <x v="46"/>
    <x v="1944"/>
    <x v="1723"/>
    <x v="199"/>
    <x v="10"/>
    <x v="2"/>
    <x v="1"/>
    <x v="8"/>
    <x v="28"/>
    <x v="432"/>
    <x v="23"/>
    <x v="209"/>
    <x v="0"/>
    <x v="16"/>
    <x v="2"/>
    <x v="989"/>
    <x v="657"/>
    <x v="38"/>
    <x v="71"/>
    <x v="1"/>
    <x v="6"/>
    <x v="856"/>
    <x v="19"/>
  </r>
  <r>
    <x v="1"/>
    <x v="5"/>
    <x v="1"/>
    <x v="0"/>
    <x v="327"/>
    <x v="1945"/>
    <x v="1723"/>
    <x v="97"/>
    <x v="10"/>
    <x v="2"/>
    <x v="1"/>
    <x v="4"/>
    <x v="34"/>
    <x v="246"/>
    <x v="195"/>
    <x v="209"/>
    <x v="0"/>
    <x v="13"/>
    <x v="2"/>
    <x v="603"/>
    <x v="668"/>
    <x v="60"/>
    <x v="15"/>
    <x v="6"/>
    <x v="5"/>
    <x v="2042"/>
    <x v="1"/>
  </r>
  <r>
    <x v="1"/>
    <x v="1"/>
    <x v="0"/>
    <x v="0"/>
    <x v="344"/>
    <x v="1946"/>
    <x v="1724"/>
    <x v="211"/>
    <x v="10"/>
    <x v="2"/>
    <x v="1"/>
    <x v="0"/>
    <x v="25"/>
    <x v="480"/>
    <x v="202"/>
    <x v="209"/>
    <x v="0"/>
    <x v="0"/>
    <x v="2"/>
    <x v="35"/>
    <x v="341"/>
    <x v="69"/>
    <x v="63"/>
    <x v="8"/>
    <x v="5"/>
    <x v="4265"/>
    <x v="22"/>
  </r>
  <r>
    <x v="1"/>
    <x v="5"/>
    <x v="1"/>
    <x v="0"/>
    <x v="260"/>
    <x v="1947"/>
    <x v="1725"/>
    <x v="113"/>
    <x v="10"/>
    <x v="2"/>
    <x v="1"/>
    <x v="4"/>
    <x v="34"/>
    <x v="240"/>
    <x v="210"/>
    <x v="156"/>
    <x v="0"/>
    <x v="13"/>
    <x v="2"/>
    <x v="198"/>
    <x v="644"/>
    <x v="85"/>
    <x v="15"/>
    <x v="6"/>
    <x v="5"/>
    <x v="2043"/>
    <x v="1"/>
  </r>
  <r>
    <x v="1"/>
    <x v="5"/>
    <x v="1"/>
    <x v="0"/>
    <x v="327"/>
    <x v="1948"/>
    <x v="1726"/>
    <x v="34"/>
    <x v="10"/>
    <x v="2"/>
    <x v="1"/>
    <x v="4"/>
    <x v="34"/>
    <x v="231"/>
    <x v="210"/>
    <x v="194"/>
    <x v="0"/>
    <x v="13"/>
    <x v="2"/>
    <x v="364"/>
    <x v="599"/>
    <x v="71"/>
    <x v="12"/>
    <x v="6"/>
    <x v="5"/>
    <x v="2044"/>
    <x v="1"/>
  </r>
  <r>
    <x v="1"/>
    <x v="5"/>
    <x v="1"/>
    <x v="0"/>
    <x v="327"/>
    <x v="1949"/>
    <x v="1727"/>
    <x v="49"/>
    <x v="10"/>
    <x v="2"/>
    <x v="1"/>
    <x v="4"/>
    <x v="34"/>
    <x v="243"/>
    <x v="195"/>
    <x v="209"/>
    <x v="0"/>
    <x v="13"/>
    <x v="2"/>
    <x v="635"/>
    <x v="623"/>
    <x v="60"/>
    <x v="15"/>
    <x v="6"/>
    <x v="5"/>
    <x v="2046"/>
    <x v="1"/>
  </r>
  <r>
    <x v="1"/>
    <x v="5"/>
    <x v="1"/>
    <x v="0"/>
    <x v="260"/>
    <x v="1950"/>
    <x v="1728"/>
    <x v="243"/>
    <x v="10"/>
    <x v="2"/>
    <x v="1"/>
    <x v="4"/>
    <x v="34"/>
    <x v="242"/>
    <x v="156"/>
    <x v="209"/>
    <x v="0"/>
    <x v="13"/>
    <x v="2"/>
    <x v="271"/>
    <x v="294"/>
    <x v="49"/>
    <x v="22"/>
    <x v="6"/>
    <x v="5"/>
    <x v="2045"/>
    <x v="1"/>
  </r>
  <r>
    <x v="1"/>
    <x v="5"/>
    <x v="0"/>
    <x v="8"/>
    <x v="399"/>
    <x v="1951"/>
    <x v="1729"/>
    <x v="97"/>
    <x v="10"/>
    <x v="2"/>
    <x v="1"/>
    <x v="4"/>
    <x v="33"/>
    <x v="147"/>
    <x v="196"/>
    <x v="209"/>
    <x v="0"/>
    <x v="13"/>
    <x v="2"/>
    <x v="330"/>
    <x v="540"/>
    <x v="30"/>
    <x v="59"/>
    <x v="8"/>
    <x v="5"/>
    <x v="4267"/>
    <x v="18"/>
  </r>
  <r>
    <x v="1"/>
    <x v="5"/>
    <x v="1"/>
    <x v="0"/>
    <x v="327"/>
    <x v="1952"/>
    <x v="1730"/>
    <x v="26"/>
    <x v="10"/>
    <x v="2"/>
    <x v="1"/>
    <x v="4"/>
    <x v="34"/>
    <x v="231"/>
    <x v="195"/>
    <x v="209"/>
    <x v="0"/>
    <x v="13"/>
    <x v="2"/>
    <x v="362"/>
    <x v="183"/>
    <x v="71"/>
    <x v="12"/>
    <x v="6"/>
    <x v="5"/>
    <x v="2047"/>
    <x v="1"/>
  </r>
  <r>
    <x v="1"/>
    <x v="5"/>
    <x v="1"/>
    <x v="0"/>
    <x v="260"/>
    <x v="1953"/>
    <x v="1731"/>
    <x v="100"/>
    <x v="10"/>
    <x v="2"/>
    <x v="1"/>
    <x v="4"/>
    <x v="34"/>
    <x v="207"/>
    <x v="156"/>
    <x v="209"/>
    <x v="0"/>
    <x v="13"/>
    <x v="2"/>
    <x v="221"/>
    <x v="390"/>
    <x v="77"/>
    <x v="15"/>
    <x v="6"/>
    <x v="5"/>
    <x v="2048"/>
    <x v="1"/>
  </r>
  <r>
    <x v="0"/>
    <x v="5"/>
    <x v="1"/>
    <x v="0"/>
    <x v="327"/>
    <x v="1954"/>
    <x v="1732"/>
    <x v="80"/>
    <x v="10"/>
    <x v="2"/>
    <x v="1"/>
    <x v="4"/>
    <x v="8"/>
    <x v="22"/>
    <x v="195"/>
    <x v="209"/>
    <x v="0"/>
    <x v="5"/>
    <x v="0"/>
    <x v="553"/>
    <x v="705"/>
    <x v="78"/>
    <x v="7"/>
    <x v="6"/>
    <x v="0"/>
    <x v="2049"/>
    <x v="0"/>
  </r>
  <r>
    <x v="1"/>
    <x v="5"/>
    <x v="1"/>
    <x v="0"/>
    <x v="260"/>
    <x v="1955"/>
    <x v="1733"/>
    <x v="6"/>
    <x v="10"/>
    <x v="2"/>
    <x v="1"/>
    <x v="4"/>
    <x v="34"/>
    <x v="202"/>
    <x v="156"/>
    <x v="209"/>
    <x v="0"/>
    <x v="13"/>
    <x v="2"/>
    <x v="418"/>
    <x v="102"/>
    <x v="43"/>
    <x v="13"/>
    <x v="6"/>
    <x v="5"/>
    <x v="2050"/>
    <x v="1"/>
  </r>
  <r>
    <x v="1"/>
    <x v="5"/>
    <x v="0"/>
    <x v="17"/>
    <x v="415"/>
    <x v="1957"/>
    <x v="1734"/>
    <x v="242"/>
    <x v="10"/>
    <x v="2"/>
    <x v="1"/>
    <x v="4"/>
    <x v="33"/>
    <x v="322"/>
    <x v="156"/>
    <x v="209"/>
    <x v="0"/>
    <x v="13"/>
    <x v="2"/>
    <x v="497"/>
    <x v="218"/>
    <x v="30"/>
    <x v="59"/>
    <x v="8"/>
    <x v="5"/>
    <x v="4268"/>
    <x v="49"/>
  </r>
  <r>
    <x v="0"/>
    <x v="5"/>
    <x v="1"/>
    <x v="0"/>
    <x v="260"/>
    <x v="1956"/>
    <x v="1734"/>
    <x v="159"/>
    <x v="10"/>
    <x v="2"/>
    <x v="1"/>
    <x v="4"/>
    <x v="8"/>
    <x v="27"/>
    <x v="210"/>
    <x v="156"/>
    <x v="0"/>
    <x v="5"/>
    <x v="0"/>
    <x v="563"/>
    <x v="259"/>
    <x v="9"/>
    <x v="6"/>
    <x v="6"/>
    <x v="0"/>
    <x v="2051"/>
    <x v="1"/>
  </r>
  <r>
    <x v="1"/>
    <x v="9"/>
    <x v="1"/>
    <x v="4"/>
    <x v="46"/>
    <x v="1958"/>
    <x v="1735"/>
    <x v="187"/>
    <x v="10"/>
    <x v="2"/>
    <x v="1"/>
    <x v="8"/>
    <x v="28"/>
    <x v="410"/>
    <x v="23"/>
    <x v="209"/>
    <x v="0"/>
    <x v="16"/>
    <x v="2"/>
    <x v="998"/>
    <x v="781"/>
    <x v="68"/>
    <x v="70"/>
    <x v="1"/>
    <x v="6"/>
    <x v="857"/>
    <x v="19"/>
  </r>
  <r>
    <x v="1"/>
    <x v="5"/>
    <x v="1"/>
    <x v="0"/>
    <x v="260"/>
    <x v="1959"/>
    <x v="1736"/>
    <x v="79"/>
    <x v="10"/>
    <x v="2"/>
    <x v="1"/>
    <x v="4"/>
    <x v="34"/>
    <x v="188"/>
    <x v="156"/>
    <x v="209"/>
    <x v="0"/>
    <x v="13"/>
    <x v="2"/>
    <x v="288"/>
    <x v="671"/>
    <x v="88"/>
    <x v="9"/>
    <x v="6"/>
    <x v="5"/>
    <x v="2052"/>
    <x v="1"/>
  </r>
  <r>
    <x v="1"/>
    <x v="5"/>
    <x v="0"/>
    <x v="9"/>
    <x v="381"/>
    <x v="1960"/>
    <x v="1737"/>
    <x v="34"/>
    <x v="10"/>
    <x v="2"/>
    <x v="1"/>
    <x v="4"/>
    <x v="33"/>
    <x v="317"/>
    <x v="156"/>
    <x v="209"/>
    <x v="0"/>
    <x v="13"/>
    <x v="2"/>
    <x v="387"/>
    <x v="694"/>
    <x v="30"/>
    <x v="59"/>
    <x v="8"/>
    <x v="5"/>
    <x v="4269"/>
    <x v="27"/>
  </r>
  <r>
    <x v="1"/>
    <x v="5"/>
    <x v="0"/>
    <x v="8"/>
    <x v="394"/>
    <x v="1961"/>
    <x v="1738"/>
    <x v="211"/>
    <x v="10"/>
    <x v="2"/>
    <x v="1"/>
    <x v="4"/>
    <x v="33"/>
    <x v="320"/>
    <x v="195"/>
    <x v="209"/>
    <x v="0"/>
    <x v="13"/>
    <x v="2"/>
    <x v="328"/>
    <x v="743"/>
    <x v="30"/>
    <x v="59"/>
    <x v="8"/>
    <x v="5"/>
    <x v="4270"/>
    <x v="17"/>
  </r>
  <r>
    <x v="1"/>
    <x v="5"/>
    <x v="1"/>
    <x v="0"/>
    <x v="192"/>
    <x v="1962"/>
    <x v="1739"/>
    <x v="6"/>
    <x v="10"/>
    <x v="2"/>
    <x v="1"/>
    <x v="4"/>
    <x v="34"/>
    <x v="276"/>
    <x v="210"/>
    <x v="122"/>
    <x v="0"/>
    <x v="13"/>
    <x v="2"/>
    <x v="461"/>
    <x v="116"/>
    <x v="90"/>
    <x v="19"/>
    <x v="6"/>
    <x v="5"/>
    <x v="2053"/>
    <x v="1"/>
  </r>
  <r>
    <x v="1"/>
    <x v="9"/>
    <x v="1"/>
    <x v="13"/>
    <x v="202"/>
    <x v="1963"/>
    <x v="1740"/>
    <x v="160"/>
    <x v="10"/>
    <x v="2"/>
    <x v="1"/>
    <x v="8"/>
    <x v="28"/>
    <x v="414"/>
    <x v="210"/>
    <x v="21"/>
    <x v="0"/>
    <x v="16"/>
    <x v="2"/>
    <x v="1038"/>
    <x v="233"/>
    <x v="17"/>
    <x v="53"/>
    <x v="1"/>
    <x v="6"/>
    <x v="858"/>
    <x v="26"/>
  </r>
  <r>
    <x v="1"/>
    <x v="5"/>
    <x v="1"/>
    <x v="0"/>
    <x v="344"/>
    <x v="1964"/>
    <x v="1741"/>
    <x v="229"/>
    <x v="10"/>
    <x v="2"/>
    <x v="1"/>
    <x v="4"/>
    <x v="34"/>
    <x v="220"/>
    <x v="202"/>
    <x v="209"/>
    <x v="0"/>
    <x v="13"/>
    <x v="2"/>
    <x v="310"/>
    <x v="882"/>
    <x v="4"/>
    <x v="23"/>
    <x v="6"/>
    <x v="5"/>
    <x v="2054"/>
    <x v="1"/>
  </r>
  <r>
    <x v="1"/>
    <x v="1"/>
    <x v="0"/>
    <x v="0"/>
    <x v="359"/>
    <x v="1965"/>
    <x v="1742"/>
    <x v="131"/>
    <x v="10"/>
    <x v="2"/>
    <x v="1"/>
    <x v="0"/>
    <x v="26"/>
    <x v="482"/>
    <x v="210"/>
    <x v="206"/>
    <x v="0"/>
    <x v="1"/>
    <x v="2"/>
    <x v="848"/>
    <x v="826"/>
    <x v="27"/>
    <x v="83"/>
    <x v="0"/>
    <x v="5"/>
    <x v="111"/>
    <x v="22"/>
  </r>
  <r>
    <x v="1"/>
    <x v="5"/>
    <x v="1"/>
    <x v="0"/>
    <x v="260"/>
    <x v="1966"/>
    <x v="1743"/>
    <x v="26"/>
    <x v="10"/>
    <x v="2"/>
    <x v="1"/>
    <x v="4"/>
    <x v="34"/>
    <x v="233"/>
    <x v="156"/>
    <x v="209"/>
    <x v="0"/>
    <x v="13"/>
    <x v="2"/>
    <x v="273"/>
    <x v="193"/>
    <x v="88"/>
    <x v="9"/>
    <x v="6"/>
    <x v="5"/>
    <x v="2055"/>
    <x v="1"/>
  </r>
  <r>
    <x v="1"/>
    <x v="5"/>
    <x v="1"/>
    <x v="0"/>
    <x v="260"/>
    <x v="1967"/>
    <x v="1744"/>
    <x v="79"/>
    <x v="10"/>
    <x v="2"/>
    <x v="1"/>
    <x v="4"/>
    <x v="34"/>
    <x v="188"/>
    <x v="156"/>
    <x v="209"/>
    <x v="0"/>
    <x v="13"/>
    <x v="2"/>
    <x v="287"/>
    <x v="671"/>
    <x v="88"/>
    <x v="9"/>
    <x v="6"/>
    <x v="5"/>
    <x v="2056"/>
    <x v="1"/>
  </r>
  <r>
    <x v="1"/>
    <x v="5"/>
    <x v="1"/>
    <x v="0"/>
    <x v="327"/>
    <x v="1968"/>
    <x v="1745"/>
    <x v="243"/>
    <x v="10"/>
    <x v="2"/>
    <x v="1"/>
    <x v="4"/>
    <x v="34"/>
    <x v="231"/>
    <x v="195"/>
    <x v="209"/>
    <x v="0"/>
    <x v="13"/>
    <x v="2"/>
    <x v="360"/>
    <x v="945"/>
    <x v="71"/>
    <x v="12"/>
    <x v="6"/>
    <x v="5"/>
    <x v="2058"/>
    <x v="1"/>
  </r>
  <r>
    <x v="1"/>
    <x v="5"/>
    <x v="1"/>
    <x v="0"/>
    <x v="260"/>
    <x v="1969"/>
    <x v="1745"/>
    <x v="26"/>
    <x v="10"/>
    <x v="2"/>
    <x v="1"/>
    <x v="4"/>
    <x v="34"/>
    <x v="230"/>
    <x v="210"/>
    <x v="156"/>
    <x v="0"/>
    <x v="13"/>
    <x v="2"/>
    <x v="263"/>
    <x v="193"/>
    <x v="49"/>
    <x v="22"/>
    <x v="6"/>
    <x v="5"/>
    <x v="2057"/>
    <x v="1"/>
  </r>
  <r>
    <x v="1"/>
    <x v="5"/>
    <x v="1"/>
    <x v="0"/>
    <x v="260"/>
    <x v="1970"/>
    <x v="1746"/>
    <x v="79"/>
    <x v="10"/>
    <x v="2"/>
    <x v="1"/>
    <x v="4"/>
    <x v="34"/>
    <x v="189"/>
    <x v="156"/>
    <x v="209"/>
    <x v="0"/>
    <x v="13"/>
    <x v="2"/>
    <x v="270"/>
    <x v="670"/>
    <x v="49"/>
    <x v="22"/>
    <x v="6"/>
    <x v="5"/>
    <x v="2059"/>
    <x v="1"/>
  </r>
  <r>
    <x v="1"/>
    <x v="5"/>
    <x v="1"/>
    <x v="0"/>
    <x v="225"/>
    <x v="1971"/>
    <x v="1747"/>
    <x v="252"/>
    <x v="10"/>
    <x v="2"/>
    <x v="1"/>
    <x v="4"/>
    <x v="34"/>
    <x v="236"/>
    <x v="137"/>
    <x v="209"/>
    <x v="0"/>
    <x v="13"/>
    <x v="2"/>
    <x v="284"/>
    <x v="436"/>
    <x v="49"/>
    <x v="22"/>
    <x v="6"/>
    <x v="5"/>
    <x v="2060"/>
    <x v="1"/>
  </r>
  <r>
    <x v="1"/>
    <x v="5"/>
    <x v="1"/>
    <x v="0"/>
    <x v="92"/>
    <x v="1972"/>
    <x v="1748"/>
    <x v="229"/>
    <x v="10"/>
    <x v="2"/>
    <x v="1"/>
    <x v="4"/>
    <x v="34"/>
    <x v="261"/>
    <x v="57"/>
    <x v="209"/>
    <x v="0"/>
    <x v="13"/>
    <x v="2"/>
    <x v="274"/>
    <x v="994"/>
    <x v="83"/>
    <x v="25"/>
    <x v="6"/>
    <x v="5"/>
    <x v="2061"/>
    <x v="1"/>
  </r>
  <r>
    <x v="1"/>
    <x v="5"/>
    <x v="1"/>
    <x v="0"/>
    <x v="260"/>
    <x v="1974"/>
    <x v="1749"/>
    <x v="79"/>
    <x v="10"/>
    <x v="2"/>
    <x v="1"/>
    <x v="4"/>
    <x v="34"/>
    <x v="242"/>
    <x v="156"/>
    <x v="209"/>
    <x v="0"/>
    <x v="13"/>
    <x v="2"/>
    <x v="270"/>
    <x v="670"/>
    <x v="49"/>
    <x v="22"/>
    <x v="6"/>
    <x v="5"/>
    <x v="2063"/>
    <x v="1"/>
  </r>
  <r>
    <x v="1"/>
    <x v="5"/>
    <x v="1"/>
    <x v="0"/>
    <x v="327"/>
    <x v="1975"/>
    <x v="1749"/>
    <x v="227"/>
    <x v="10"/>
    <x v="2"/>
    <x v="1"/>
    <x v="4"/>
    <x v="34"/>
    <x v="198"/>
    <x v="195"/>
    <x v="209"/>
    <x v="0"/>
    <x v="13"/>
    <x v="2"/>
    <x v="296"/>
    <x v="979"/>
    <x v="84"/>
    <x v="24"/>
    <x v="6"/>
    <x v="5"/>
    <x v="2062"/>
    <x v="1"/>
  </r>
  <r>
    <x v="1"/>
    <x v="5"/>
    <x v="1"/>
    <x v="0"/>
    <x v="260"/>
    <x v="1973"/>
    <x v="1749"/>
    <x v="157"/>
    <x v="10"/>
    <x v="2"/>
    <x v="1"/>
    <x v="4"/>
    <x v="34"/>
    <x v="188"/>
    <x v="156"/>
    <x v="209"/>
    <x v="0"/>
    <x v="13"/>
    <x v="2"/>
    <x v="287"/>
    <x v="739"/>
    <x v="88"/>
    <x v="9"/>
    <x v="6"/>
    <x v="5"/>
    <x v="2064"/>
    <x v="1"/>
  </r>
  <r>
    <x v="1"/>
    <x v="5"/>
    <x v="0"/>
    <x v="9"/>
    <x v="381"/>
    <x v="1976"/>
    <x v="1750"/>
    <x v="179"/>
    <x v="10"/>
    <x v="2"/>
    <x v="1"/>
    <x v="4"/>
    <x v="33"/>
    <x v="317"/>
    <x v="156"/>
    <x v="209"/>
    <x v="0"/>
    <x v="13"/>
    <x v="2"/>
    <x v="385"/>
    <x v="569"/>
    <x v="30"/>
    <x v="59"/>
    <x v="8"/>
    <x v="5"/>
    <x v="4271"/>
    <x v="27"/>
  </r>
  <r>
    <x v="1"/>
    <x v="5"/>
    <x v="1"/>
    <x v="0"/>
    <x v="327"/>
    <x v="1977"/>
    <x v="1751"/>
    <x v="221"/>
    <x v="10"/>
    <x v="2"/>
    <x v="1"/>
    <x v="4"/>
    <x v="34"/>
    <x v="258"/>
    <x v="195"/>
    <x v="209"/>
    <x v="0"/>
    <x v="13"/>
    <x v="2"/>
    <x v="288"/>
    <x v="10"/>
    <x v="83"/>
    <x v="25"/>
    <x v="6"/>
    <x v="5"/>
    <x v="2065"/>
    <x v="1"/>
  </r>
  <r>
    <x v="1"/>
    <x v="5"/>
    <x v="1"/>
    <x v="0"/>
    <x v="327"/>
    <x v="1979"/>
    <x v="1752"/>
    <x v="2"/>
    <x v="10"/>
    <x v="2"/>
    <x v="1"/>
    <x v="4"/>
    <x v="34"/>
    <x v="275"/>
    <x v="210"/>
    <x v="194"/>
    <x v="0"/>
    <x v="13"/>
    <x v="2"/>
    <x v="326"/>
    <x v="579"/>
    <x v="4"/>
    <x v="23"/>
    <x v="6"/>
    <x v="5"/>
    <x v="2067"/>
    <x v="1"/>
  </r>
  <r>
    <x v="1"/>
    <x v="5"/>
    <x v="1"/>
    <x v="0"/>
    <x v="260"/>
    <x v="1978"/>
    <x v="1752"/>
    <x v="158"/>
    <x v="10"/>
    <x v="2"/>
    <x v="1"/>
    <x v="4"/>
    <x v="34"/>
    <x v="264"/>
    <x v="210"/>
    <x v="156"/>
    <x v="0"/>
    <x v="13"/>
    <x v="2"/>
    <x v="282"/>
    <x v="588"/>
    <x v="84"/>
    <x v="25"/>
    <x v="6"/>
    <x v="5"/>
    <x v="2066"/>
    <x v="1"/>
  </r>
  <r>
    <x v="1"/>
    <x v="9"/>
    <x v="1"/>
    <x v="8"/>
    <x v="137"/>
    <x v="1980"/>
    <x v="1753"/>
    <x v="61"/>
    <x v="10"/>
    <x v="2"/>
    <x v="1"/>
    <x v="8"/>
    <x v="28"/>
    <x v="439"/>
    <x v="23"/>
    <x v="209"/>
    <x v="0"/>
    <x v="16"/>
    <x v="2"/>
    <x v="969"/>
    <x v="547"/>
    <x v="38"/>
    <x v="55"/>
    <x v="1"/>
    <x v="6"/>
    <x v="859"/>
    <x v="12"/>
  </r>
  <r>
    <x v="0"/>
    <x v="4"/>
    <x v="0"/>
    <x v="0"/>
    <x v="0"/>
    <x v="1981"/>
    <x v="1754"/>
    <x v="151"/>
    <x v="10"/>
    <x v="2"/>
    <x v="1"/>
    <x v="3"/>
    <x v="1"/>
    <x v="3"/>
    <x v="0"/>
    <x v="209"/>
    <x v="0"/>
    <x v="9"/>
    <x v="2"/>
    <x v="1173"/>
    <x v="69"/>
    <x v="7"/>
    <x v="28"/>
    <x v="2"/>
    <x v="4"/>
    <x v="3709"/>
    <x v="20"/>
  </r>
  <r>
    <x v="1"/>
    <x v="1"/>
    <x v="0"/>
    <x v="0"/>
    <x v="359"/>
    <x v="1982"/>
    <x v="1755"/>
    <x v="190"/>
    <x v="10"/>
    <x v="2"/>
    <x v="1"/>
    <x v="0"/>
    <x v="26"/>
    <x v="481"/>
    <x v="210"/>
    <x v="206"/>
    <x v="0"/>
    <x v="1"/>
    <x v="2"/>
    <x v="849"/>
    <x v="878"/>
    <x v="27"/>
    <x v="82"/>
    <x v="0"/>
    <x v="5"/>
    <x v="112"/>
    <x v="22"/>
  </r>
  <r>
    <x v="1"/>
    <x v="9"/>
    <x v="1"/>
    <x v="12"/>
    <x v="198"/>
    <x v="1983"/>
    <x v="1756"/>
    <x v="104"/>
    <x v="10"/>
    <x v="2"/>
    <x v="1"/>
    <x v="8"/>
    <x v="28"/>
    <x v="441"/>
    <x v="23"/>
    <x v="209"/>
    <x v="0"/>
    <x v="16"/>
    <x v="2"/>
    <x v="892"/>
    <x v="760"/>
    <x v="75"/>
    <x v="55"/>
    <x v="1"/>
    <x v="6"/>
    <x v="860"/>
    <x v="56"/>
  </r>
  <r>
    <x v="1"/>
    <x v="5"/>
    <x v="1"/>
    <x v="0"/>
    <x v="260"/>
    <x v="1984"/>
    <x v="1756"/>
    <x v="79"/>
    <x v="10"/>
    <x v="2"/>
    <x v="1"/>
    <x v="4"/>
    <x v="34"/>
    <x v="230"/>
    <x v="156"/>
    <x v="209"/>
    <x v="0"/>
    <x v="13"/>
    <x v="2"/>
    <x v="262"/>
    <x v="670"/>
    <x v="49"/>
    <x v="22"/>
    <x v="6"/>
    <x v="5"/>
    <x v="2068"/>
    <x v="1"/>
  </r>
  <r>
    <x v="1"/>
    <x v="5"/>
    <x v="1"/>
    <x v="0"/>
    <x v="344"/>
    <x v="1985"/>
    <x v="1757"/>
    <x v="97"/>
    <x v="10"/>
    <x v="2"/>
    <x v="1"/>
    <x v="4"/>
    <x v="34"/>
    <x v="220"/>
    <x v="202"/>
    <x v="209"/>
    <x v="0"/>
    <x v="13"/>
    <x v="2"/>
    <x v="308"/>
    <x v="409"/>
    <x v="4"/>
    <x v="23"/>
    <x v="6"/>
    <x v="5"/>
    <x v="2069"/>
    <x v="1"/>
  </r>
  <r>
    <x v="1"/>
    <x v="5"/>
    <x v="1"/>
    <x v="0"/>
    <x v="260"/>
    <x v="1987"/>
    <x v="1758"/>
    <x v="200"/>
    <x v="10"/>
    <x v="2"/>
    <x v="1"/>
    <x v="4"/>
    <x v="34"/>
    <x v="240"/>
    <x v="156"/>
    <x v="209"/>
    <x v="0"/>
    <x v="13"/>
    <x v="2"/>
    <x v="198"/>
    <x v="877"/>
    <x v="85"/>
    <x v="15"/>
    <x v="6"/>
    <x v="5"/>
    <x v="2070"/>
    <x v="1"/>
  </r>
  <r>
    <x v="1"/>
    <x v="5"/>
    <x v="1"/>
    <x v="8"/>
    <x v="394"/>
    <x v="1986"/>
    <x v="1758"/>
    <x v="26"/>
    <x v="10"/>
    <x v="2"/>
    <x v="1"/>
    <x v="4"/>
    <x v="34"/>
    <x v="282"/>
    <x v="195"/>
    <x v="209"/>
    <x v="0"/>
    <x v="13"/>
    <x v="2"/>
    <x v="300"/>
    <x v="914"/>
    <x v="20"/>
    <x v="27"/>
    <x v="6"/>
    <x v="5"/>
    <x v="4272"/>
    <x v="9"/>
  </r>
  <r>
    <x v="1"/>
    <x v="5"/>
    <x v="1"/>
    <x v="6"/>
    <x v="366"/>
    <x v="1988"/>
    <x v="1759"/>
    <x v="221"/>
    <x v="10"/>
    <x v="2"/>
    <x v="1"/>
    <x v="4"/>
    <x v="34"/>
    <x v="257"/>
    <x v="195"/>
    <x v="209"/>
    <x v="0"/>
    <x v="13"/>
    <x v="2"/>
    <x v="278"/>
    <x v="10"/>
    <x v="83"/>
    <x v="25"/>
    <x v="6"/>
    <x v="5"/>
    <x v="2074"/>
    <x v="1"/>
  </r>
  <r>
    <x v="1"/>
    <x v="5"/>
    <x v="0"/>
    <x v="17"/>
    <x v="415"/>
    <x v="1989"/>
    <x v="1760"/>
    <x v="97"/>
    <x v="10"/>
    <x v="2"/>
    <x v="1"/>
    <x v="4"/>
    <x v="33"/>
    <x v="322"/>
    <x v="156"/>
    <x v="209"/>
    <x v="0"/>
    <x v="13"/>
    <x v="2"/>
    <x v="496"/>
    <x v="989"/>
    <x v="30"/>
    <x v="59"/>
    <x v="8"/>
    <x v="5"/>
    <x v="4273"/>
    <x v="49"/>
  </r>
  <r>
    <x v="1"/>
    <x v="5"/>
    <x v="1"/>
    <x v="0"/>
    <x v="327"/>
    <x v="1991"/>
    <x v="1761"/>
    <x v="247"/>
    <x v="10"/>
    <x v="2"/>
    <x v="1"/>
    <x v="4"/>
    <x v="34"/>
    <x v="246"/>
    <x v="195"/>
    <x v="209"/>
    <x v="0"/>
    <x v="13"/>
    <x v="2"/>
    <x v="598"/>
    <x v="963"/>
    <x v="60"/>
    <x v="15"/>
    <x v="6"/>
    <x v="5"/>
    <x v="2072"/>
    <x v="1"/>
  </r>
  <r>
    <x v="1"/>
    <x v="5"/>
    <x v="1"/>
    <x v="0"/>
    <x v="260"/>
    <x v="1990"/>
    <x v="1761"/>
    <x v="52"/>
    <x v="10"/>
    <x v="2"/>
    <x v="1"/>
    <x v="4"/>
    <x v="34"/>
    <x v="230"/>
    <x v="156"/>
    <x v="209"/>
    <x v="0"/>
    <x v="13"/>
    <x v="2"/>
    <x v="261"/>
    <x v="337"/>
    <x v="49"/>
    <x v="22"/>
    <x v="6"/>
    <x v="5"/>
    <x v="2071"/>
    <x v="1"/>
  </r>
  <r>
    <x v="0"/>
    <x v="4"/>
    <x v="0"/>
    <x v="0"/>
    <x v="0"/>
    <x v="1992"/>
    <x v="1762"/>
    <x v="151"/>
    <x v="10"/>
    <x v="2"/>
    <x v="1"/>
    <x v="3"/>
    <x v="1"/>
    <x v="2"/>
    <x v="0"/>
    <x v="209"/>
    <x v="0"/>
    <x v="9"/>
    <x v="2"/>
    <x v="1175"/>
    <x v="69"/>
    <x v="7"/>
    <x v="28"/>
    <x v="2"/>
    <x v="4"/>
    <x v="3710"/>
    <x v="28"/>
  </r>
  <r>
    <x v="1"/>
    <x v="5"/>
    <x v="0"/>
    <x v="8"/>
    <x v="394"/>
    <x v="1994"/>
    <x v="1762"/>
    <x v="188"/>
    <x v="10"/>
    <x v="2"/>
    <x v="1"/>
    <x v="4"/>
    <x v="33"/>
    <x v="320"/>
    <x v="195"/>
    <x v="209"/>
    <x v="0"/>
    <x v="13"/>
    <x v="2"/>
    <x v="326"/>
    <x v="135"/>
    <x v="30"/>
    <x v="59"/>
    <x v="8"/>
    <x v="5"/>
    <x v="4274"/>
    <x v="17"/>
  </r>
  <r>
    <x v="1"/>
    <x v="5"/>
    <x v="1"/>
    <x v="0"/>
    <x v="327"/>
    <x v="1993"/>
    <x v="1762"/>
    <x v="104"/>
    <x v="10"/>
    <x v="2"/>
    <x v="1"/>
    <x v="4"/>
    <x v="34"/>
    <x v="248"/>
    <x v="195"/>
    <x v="209"/>
    <x v="0"/>
    <x v="13"/>
    <x v="2"/>
    <x v="690"/>
    <x v="376"/>
    <x v="42"/>
    <x v="15"/>
    <x v="6"/>
    <x v="5"/>
    <x v="2073"/>
    <x v="1"/>
  </r>
  <r>
    <x v="1"/>
    <x v="5"/>
    <x v="1"/>
    <x v="0"/>
    <x v="260"/>
    <x v="1995"/>
    <x v="1763"/>
    <x v="200"/>
    <x v="10"/>
    <x v="2"/>
    <x v="1"/>
    <x v="4"/>
    <x v="34"/>
    <x v="240"/>
    <x v="156"/>
    <x v="209"/>
    <x v="0"/>
    <x v="13"/>
    <x v="2"/>
    <x v="195"/>
    <x v="877"/>
    <x v="85"/>
    <x v="15"/>
    <x v="6"/>
    <x v="5"/>
    <x v="2075"/>
    <x v="1"/>
  </r>
  <r>
    <x v="1"/>
    <x v="5"/>
    <x v="1"/>
    <x v="0"/>
    <x v="260"/>
    <x v="1996"/>
    <x v="1764"/>
    <x v="79"/>
    <x v="10"/>
    <x v="2"/>
    <x v="1"/>
    <x v="4"/>
    <x v="34"/>
    <x v="230"/>
    <x v="156"/>
    <x v="209"/>
    <x v="0"/>
    <x v="13"/>
    <x v="2"/>
    <x v="260"/>
    <x v="672"/>
    <x v="49"/>
    <x v="22"/>
    <x v="6"/>
    <x v="5"/>
    <x v="2076"/>
    <x v="1"/>
  </r>
  <r>
    <x v="1"/>
    <x v="5"/>
    <x v="1"/>
    <x v="0"/>
    <x v="260"/>
    <x v="1997"/>
    <x v="1765"/>
    <x v="73"/>
    <x v="10"/>
    <x v="2"/>
    <x v="1"/>
    <x v="4"/>
    <x v="34"/>
    <x v="204"/>
    <x v="156"/>
    <x v="209"/>
    <x v="0"/>
    <x v="13"/>
    <x v="2"/>
    <x v="441"/>
    <x v="224"/>
    <x v="82"/>
    <x v="17"/>
    <x v="6"/>
    <x v="5"/>
    <x v="2077"/>
    <x v="1"/>
  </r>
  <r>
    <x v="1"/>
    <x v="5"/>
    <x v="1"/>
    <x v="0"/>
    <x v="327"/>
    <x v="1998"/>
    <x v="1766"/>
    <x v="104"/>
    <x v="10"/>
    <x v="2"/>
    <x v="1"/>
    <x v="4"/>
    <x v="34"/>
    <x v="211"/>
    <x v="195"/>
    <x v="209"/>
    <x v="0"/>
    <x v="13"/>
    <x v="2"/>
    <x v="691"/>
    <x v="376"/>
    <x v="42"/>
    <x v="15"/>
    <x v="6"/>
    <x v="5"/>
    <x v="2078"/>
    <x v="1"/>
  </r>
  <r>
    <x v="1"/>
    <x v="5"/>
    <x v="1"/>
    <x v="0"/>
    <x v="69"/>
    <x v="1999"/>
    <x v="1767"/>
    <x v="229"/>
    <x v="10"/>
    <x v="2"/>
    <x v="1"/>
    <x v="4"/>
    <x v="34"/>
    <x v="258"/>
    <x v="44"/>
    <x v="209"/>
    <x v="0"/>
    <x v="13"/>
    <x v="2"/>
    <x v="286"/>
    <x v="994"/>
    <x v="83"/>
    <x v="25"/>
    <x v="6"/>
    <x v="5"/>
    <x v="2079"/>
    <x v="1"/>
  </r>
  <r>
    <x v="1"/>
    <x v="5"/>
    <x v="1"/>
    <x v="8"/>
    <x v="367"/>
    <x v="2000"/>
    <x v="1768"/>
    <x v="244"/>
    <x v="10"/>
    <x v="2"/>
    <x v="1"/>
    <x v="4"/>
    <x v="34"/>
    <x v="224"/>
    <x v="110"/>
    <x v="209"/>
    <x v="0"/>
    <x v="13"/>
    <x v="2"/>
    <x v="450"/>
    <x v="433"/>
    <x v="82"/>
    <x v="18"/>
    <x v="6"/>
    <x v="5"/>
    <x v="4276"/>
    <x v="17"/>
  </r>
  <r>
    <x v="1"/>
    <x v="5"/>
    <x v="1"/>
    <x v="0"/>
    <x v="260"/>
    <x v="2001"/>
    <x v="1769"/>
    <x v="97"/>
    <x v="10"/>
    <x v="2"/>
    <x v="1"/>
    <x v="4"/>
    <x v="34"/>
    <x v="236"/>
    <x v="156"/>
    <x v="209"/>
    <x v="0"/>
    <x v="13"/>
    <x v="2"/>
    <x v="284"/>
    <x v="838"/>
    <x v="49"/>
    <x v="22"/>
    <x v="6"/>
    <x v="5"/>
    <x v="2080"/>
    <x v="1"/>
  </r>
  <r>
    <x v="1"/>
    <x v="5"/>
    <x v="0"/>
    <x v="22"/>
    <x v="426"/>
    <x v="2002"/>
    <x v="1770"/>
    <x v="27"/>
    <x v="10"/>
    <x v="2"/>
    <x v="1"/>
    <x v="4"/>
    <x v="33"/>
    <x v="316"/>
    <x v="156"/>
    <x v="209"/>
    <x v="0"/>
    <x v="13"/>
    <x v="2"/>
    <x v="428"/>
    <x v="149"/>
    <x v="30"/>
    <x v="59"/>
    <x v="8"/>
    <x v="5"/>
    <x v="4275"/>
    <x v="54"/>
  </r>
  <r>
    <x v="1"/>
    <x v="5"/>
    <x v="0"/>
    <x v="9"/>
    <x v="392"/>
    <x v="2004"/>
    <x v="1771"/>
    <x v="131"/>
    <x v="10"/>
    <x v="2"/>
    <x v="1"/>
    <x v="4"/>
    <x v="33"/>
    <x v="317"/>
    <x v="180"/>
    <x v="209"/>
    <x v="0"/>
    <x v="13"/>
    <x v="2"/>
    <x v="385"/>
    <x v="666"/>
    <x v="30"/>
    <x v="59"/>
    <x v="8"/>
    <x v="5"/>
    <x v="4277"/>
    <x v="27"/>
  </r>
  <r>
    <x v="0"/>
    <x v="5"/>
    <x v="1"/>
    <x v="0"/>
    <x v="327"/>
    <x v="2003"/>
    <x v="1771"/>
    <x v="204"/>
    <x v="10"/>
    <x v="2"/>
    <x v="1"/>
    <x v="4"/>
    <x v="8"/>
    <x v="22"/>
    <x v="195"/>
    <x v="209"/>
    <x v="0"/>
    <x v="5"/>
    <x v="0"/>
    <x v="553"/>
    <x v="394"/>
    <x v="78"/>
    <x v="7"/>
    <x v="6"/>
    <x v="0"/>
    <x v="2081"/>
    <x v="0"/>
  </r>
  <r>
    <x v="1"/>
    <x v="9"/>
    <x v="1"/>
    <x v="8"/>
    <x v="137"/>
    <x v="2006"/>
    <x v="1772"/>
    <x v="98"/>
    <x v="10"/>
    <x v="2"/>
    <x v="1"/>
    <x v="8"/>
    <x v="28"/>
    <x v="397"/>
    <x v="23"/>
    <x v="209"/>
    <x v="0"/>
    <x v="16"/>
    <x v="2"/>
    <x v="1013"/>
    <x v="16"/>
    <x v="53"/>
    <x v="57"/>
    <x v="1"/>
    <x v="6"/>
    <x v="861"/>
    <x v="13"/>
  </r>
  <r>
    <x v="1"/>
    <x v="5"/>
    <x v="1"/>
    <x v="0"/>
    <x v="327"/>
    <x v="2005"/>
    <x v="1772"/>
    <x v="205"/>
    <x v="10"/>
    <x v="2"/>
    <x v="1"/>
    <x v="4"/>
    <x v="34"/>
    <x v="275"/>
    <x v="195"/>
    <x v="209"/>
    <x v="0"/>
    <x v="13"/>
    <x v="2"/>
    <x v="324"/>
    <x v="466"/>
    <x v="4"/>
    <x v="23"/>
    <x v="6"/>
    <x v="5"/>
    <x v="2082"/>
    <x v="1"/>
  </r>
  <r>
    <x v="1"/>
    <x v="5"/>
    <x v="1"/>
    <x v="0"/>
    <x v="260"/>
    <x v="2007"/>
    <x v="1773"/>
    <x v="100"/>
    <x v="10"/>
    <x v="2"/>
    <x v="1"/>
    <x v="4"/>
    <x v="35"/>
    <x v="213"/>
    <x v="156"/>
    <x v="209"/>
    <x v="0"/>
    <x v="13"/>
    <x v="2"/>
    <x v="294"/>
    <x v="390"/>
    <x v="37"/>
    <x v="48"/>
    <x v="6"/>
    <x v="9"/>
    <x v="2083"/>
    <x v="1"/>
  </r>
  <r>
    <x v="1"/>
    <x v="5"/>
    <x v="1"/>
    <x v="0"/>
    <x v="327"/>
    <x v="2008"/>
    <x v="1774"/>
    <x v="109"/>
    <x v="10"/>
    <x v="2"/>
    <x v="1"/>
    <x v="4"/>
    <x v="34"/>
    <x v="255"/>
    <x v="210"/>
    <x v="194"/>
    <x v="0"/>
    <x v="13"/>
    <x v="2"/>
    <x v="290"/>
    <x v="498"/>
    <x v="83"/>
    <x v="25"/>
    <x v="6"/>
    <x v="5"/>
    <x v="2084"/>
    <x v="1"/>
  </r>
  <r>
    <x v="1"/>
    <x v="5"/>
    <x v="1"/>
    <x v="0"/>
    <x v="260"/>
    <x v="2010"/>
    <x v="1775"/>
    <x v="26"/>
    <x v="10"/>
    <x v="2"/>
    <x v="1"/>
    <x v="4"/>
    <x v="34"/>
    <x v="204"/>
    <x v="156"/>
    <x v="209"/>
    <x v="0"/>
    <x v="13"/>
    <x v="2"/>
    <x v="440"/>
    <x v="635"/>
    <x v="82"/>
    <x v="17"/>
    <x v="6"/>
    <x v="5"/>
    <x v="2086"/>
    <x v="1"/>
  </r>
  <r>
    <x v="1"/>
    <x v="5"/>
    <x v="1"/>
    <x v="0"/>
    <x v="340"/>
    <x v="2009"/>
    <x v="1775"/>
    <x v="79"/>
    <x v="10"/>
    <x v="2"/>
    <x v="1"/>
    <x v="4"/>
    <x v="34"/>
    <x v="251"/>
    <x v="199"/>
    <x v="209"/>
    <x v="0"/>
    <x v="13"/>
    <x v="2"/>
    <x v="428"/>
    <x v="356"/>
    <x v="33"/>
    <x v="20"/>
    <x v="6"/>
    <x v="5"/>
    <x v="2085"/>
    <x v="1"/>
  </r>
  <r>
    <x v="1"/>
    <x v="5"/>
    <x v="1"/>
    <x v="0"/>
    <x v="327"/>
    <x v="2011"/>
    <x v="1776"/>
    <x v="160"/>
    <x v="10"/>
    <x v="2"/>
    <x v="1"/>
    <x v="4"/>
    <x v="34"/>
    <x v="243"/>
    <x v="210"/>
    <x v="194"/>
    <x v="0"/>
    <x v="13"/>
    <x v="2"/>
    <x v="637"/>
    <x v="784"/>
    <x v="60"/>
    <x v="15"/>
    <x v="6"/>
    <x v="5"/>
    <x v="2087"/>
    <x v="1"/>
  </r>
  <r>
    <x v="1"/>
    <x v="5"/>
    <x v="1"/>
    <x v="0"/>
    <x v="118"/>
    <x v="2012"/>
    <x v="1777"/>
    <x v="133"/>
    <x v="10"/>
    <x v="2"/>
    <x v="1"/>
    <x v="4"/>
    <x v="34"/>
    <x v="198"/>
    <x v="73"/>
    <x v="209"/>
    <x v="0"/>
    <x v="13"/>
    <x v="2"/>
    <x v="292"/>
    <x v="83"/>
    <x v="84"/>
    <x v="24"/>
    <x v="6"/>
    <x v="5"/>
    <x v="2088"/>
    <x v="1"/>
  </r>
  <r>
    <x v="1"/>
    <x v="1"/>
    <x v="0"/>
    <x v="0"/>
    <x v="359"/>
    <x v="2013"/>
    <x v="1778"/>
    <x v="74"/>
    <x v="10"/>
    <x v="2"/>
    <x v="1"/>
    <x v="0"/>
    <x v="26"/>
    <x v="482"/>
    <x v="210"/>
    <x v="206"/>
    <x v="0"/>
    <x v="1"/>
    <x v="2"/>
    <x v="850"/>
    <x v="467"/>
    <x v="27"/>
    <x v="83"/>
    <x v="0"/>
    <x v="5"/>
    <x v="113"/>
    <x v="22"/>
  </r>
  <r>
    <x v="1"/>
    <x v="5"/>
    <x v="0"/>
    <x v="18"/>
    <x v="401"/>
    <x v="2014"/>
    <x v="1779"/>
    <x v="35"/>
    <x v="10"/>
    <x v="2"/>
    <x v="1"/>
    <x v="4"/>
    <x v="33"/>
    <x v="319"/>
    <x v="110"/>
    <x v="209"/>
    <x v="0"/>
    <x v="13"/>
    <x v="2"/>
    <x v="404"/>
    <x v="520"/>
    <x v="30"/>
    <x v="59"/>
    <x v="8"/>
    <x v="5"/>
    <x v="4278"/>
    <x v="8"/>
  </r>
  <r>
    <x v="1"/>
    <x v="5"/>
    <x v="1"/>
    <x v="0"/>
    <x v="260"/>
    <x v="2016"/>
    <x v="1780"/>
    <x v="205"/>
    <x v="10"/>
    <x v="2"/>
    <x v="1"/>
    <x v="4"/>
    <x v="36"/>
    <x v="286"/>
    <x v="210"/>
    <x v="156"/>
    <x v="0"/>
    <x v="13"/>
    <x v="2"/>
    <x v="75"/>
    <x v="184"/>
    <x v="82"/>
    <x v="17"/>
    <x v="6"/>
    <x v="5"/>
    <x v="2089"/>
    <x v="1"/>
  </r>
  <r>
    <x v="1"/>
    <x v="5"/>
    <x v="1"/>
    <x v="0"/>
    <x v="344"/>
    <x v="2015"/>
    <x v="1780"/>
    <x v="41"/>
    <x v="10"/>
    <x v="2"/>
    <x v="1"/>
    <x v="4"/>
    <x v="34"/>
    <x v="220"/>
    <x v="210"/>
    <x v="201"/>
    <x v="0"/>
    <x v="13"/>
    <x v="2"/>
    <x v="308"/>
    <x v="336"/>
    <x v="4"/>
    <x v="23"/>
    <x v="6"/>
    <x v="5"/>
    <x v="2090"/>
    <x v="1"/>
  </r>
  <r>
    <x v="1"/>
    <x v="5"/>
    <x v="1"/>
    <x v="0"/>
    <x v="57"/>
    <x v="2017"/>
    <x v="1781"/>
    <x v="229"/>
    <x v="10"/>
    <x v="2"/>
    <x v="1"/>
    <x v="4"/>
    <x v="34"/>
    <x v="268"/>
    <x v="39"/>
    <x v="209"/>
    <x v="0"/>
    <x v="13"/>
    <x v="2"/>
    <x v="252"/>
    <x v="994"/>
    <x v="84"/>
    <x v="25"/>
    <x v="6"/>
    <x v="5"/>
    <x v="2091"/>
    <x v="1"/>
  </r>
  <r>
    <x v="1"/>
    <x v="5"/>
    <x v="0"/>
    <x v="9"/>
    <x v="202"/>
    <x v="2018"/>
    <x v="1782"/>
    <x v="239"/>
    <x v="10"/>
    <x v="2"/>
    <x v="1"/>
    <x v="4"/>
    <x v="32"/>
    <x v="184"/>
    <x v="210"/>
    <x v="25"/>
    <x v="0"/>
    <x v="14"/>
    <x v="2"/>
    <x v="96"/>
    <x v="487"/>
    <x v="62"/>
    <x v="58"/>
    <x v="8"/>
    <x v="5"/>
    <x v="4279"/>
    <x v="22"/>
  </r>
  <r>
    <x v="1"/>
    <x v="5"/>
    <x v="1"/>
    <x v="0"/>
    <x v="327"/>
    <x v="2019"/>
    <x v="1783"/>
    <x v="157"/>
    <x v="10"/>
    <x v="2"/>
    <x v="1"/>
    <x v="4"/>
    <x v="34"/>
    <x v="231"/>
    <x v="210"/>
    <x v="194"/>
    <x v="0"/>
    <x v="13"/>
    <x v="2"/>
    <x v="349"/>
    <x v="739"/>
    <x v="71"/>
    <x v="12"/>
    <x v="6"/>
    <x v="5"/>
    <x v="2093"/>
    <x v="1"/>
  </r>
  <r>
    <x v="1"/>
    <x v="5"/>
    <x v="1"/>
    <x v="0"/>
    <x v="340"/>
    <x v="2020"/>
    <x v="1783"/>
    <x v="82"/>
    <x v="10"/>
    <x v="2"/>
    <x v="1"/>
    <x v="4"/>
    <x v="34"/>
    <x v="251"/>
    <x v="199"/>
    <x v="209"/>
    <x v="0"/>
    <x v="13"/>
    <x v="2"/>
    <x v="424"/>
    <x v="395"/>
    <x v="33"/>
    <x v="20"/>
    <x v="6"/>
    <x v="5"/>
    <x v="2092"/>
    <x v="1"/>
  </r>
  <r>
    <x v="1"/>
    <x v="5"/>
    <x v="1"/>
    <x v="0"/>
    <x v="327"/>
    <x v="2021"/>
    <x v="1784"/>
    <x v="181"/>
    <x v="10"/>
    <x v="2"/>
    <x v="1"/>
    <x v="4"/>
    <x v="34"/>
    <x v="231"/>
    <x v="195"/>
    <x v="209"/>
    <x v="0"/>
    <x v="13"/>
    <x v="2"/>
    <x v="348"/>
    <x v="734"/>
    <x v="71"/>
    <x v="12"/>
    <x v="6"/>
    <x v="5"/>
    <x v="2094"/>
    <x v="1"/>
  </r>
  <r>
    <x v="1"/>
    <x v="5"/>
    <x v="0"/>
    <x v="6"/>
    <x v="387"/>
    <x v="2023"/>
    <x v="1785"/>
    <x v="227"/>
    <x v="10"/>
    <x v="2"/>
    <x v="1"/>
    <x v="4"/>
    <x v="33"/>
    <x v="145"/>
    <x v="203"/>
    <x v="209"/>
    <x v="0"/>
    <x v="13"/>
    <x v="2"/>
    <x v="306"/>
    <x v="887"/>
    <x v="70"/>
    <x v="43"/>
    <x v="8"/>
    <x v="5"/>
    <x v="4280"/>
    <x v="1"/>
  </r>
  <r>
    <x v="0"/>
    <x v="5"/>
    <x v="1"/>
    <x v="8"/>
    <x v="379"/>
    <x v="2022"/>
    <x v="1785"/>
    <x v="204"/>
    <x v="10"/>
    <x v="2"/>
    <x v="1"/>
    <x v="4"/>
    <x v="8"/>
    <x v="25"/>
    <x v="156"/>
    <x v="209"/>
    <x v="0"/>
    <x v="5"/>
    <x v="0"/>
    <x v="551"/>
    <x v="992"/>
    <x v="54"/>
    <x v="7"/>
    <x v="6"/>
    <x v="0"/>
    <x v="2095"/>
    <x v="17"/>
  </r>
  <r>
    <x v="1"/>
    <x v="5"/>
    <x v="1"/>
    <x v="0"/>
    <x v="327"/>
    <x v="2025"/>
    <x v="1786"/>
    <x v="97"/>
    <x v="10"/>
    <x v="2"/>
    <x v="1"/>
    <x v="4"/>
    <x v="34"/>
    <x v="240"/>
    <x v="195"/>
    <x v="209"/>
    <x v="0"/>
    <x v="13"/>
    <x v="2"/>
    <x v="196"/>
    <x v="668"/>
    <x v="85"/>
    <x v="15"/>
    <x v="6"/>
    <x v="5"/>
    <x v="2097"/>
    <x v="1"/>
  </r>
  <r>
    <x v="1"/>
    <x v="5"/>
    <x v="1"/>
    <x v="0"/>
    <x v="260"/>
    <x v="2024"/>
    <x v="1786"/>
    <x v="157"/>
    <x v="10"/>
    <x v="2"/>
    <x v="1"/>
    <x v="4"/>
    <x v="34"/>
    <x v="188"/>
    <x v="210"/>
    <x v="156"/>
    <x v="0"/>
    <x v="13"/>
    <x v="2"/>
    <x v="286"/>
    <x v="739"/>
    <x v="88"/>
    <x v="9"/>
    <x v="6"/>
    <x v="5"/>
    <x v="2096"/>
    <x v="1"/>
  </r>
  <r>
    <x v="1"/>
    <x v="5"/>
    <x v="1"/>
    <x v="0"/>
    <x v="260"/>
    <x v="2026"/>
    <x v="1786"/>
    <x v="168"/>
    <x v="10"/>
    <x v="2"/>
    <x v="1"/>
    <x v="4"/>
    <x v="34"/>
    <x v="204"/>
    <x v="156"/>
    <x v="209"/>
    <x v="0"/>
    <x v="13"/>
    <x v="2"/>
    <x v="439"/>
    <x v="619"/>
    <x v="82"/>
    <x v="17"/>
    <x v="6"/>
    <x v="5"/>
    <x v="2098"/>
    <x v="1"/>
  </r>
  <r>
    <x v="1"/>
    <x v="5"/>
    <x v="0"/>
    <x v="8"/>
    <x v="404"/>
    <x v="2027"/>
    <x v="1787"/>
    <x v="79"/>
    <x v="10"/>
    <x v="2"/>
    <x v="1"/>
    <x v="4"/>
    <x v="33"/>
    <x v="320"/>
    <x v="197"/>
    <x v="209"/>
    <x v="0"/>
    <x v="13"/>
    <x v="2"/>
    <x v="324"/>
    <x v="359"/>
    <x v="30"/>
    <x v="59"/>
    <x v="8"/>
    <x v="5"/>
    <x v="4281"/>
    <x v="17"/>
  </r>
  <r>
    <x v="1"/>
    <x v="5"/>
    <x v="1"/>
    <x v="0"/>
    <x v="327"/>
    <x v="2028"/>
    <x v="1787"/>
    <x v="169"/>
    <x v="10"/>
    <x v="2"/>
    <x v="1"/>
    <x v="4"/>
    <x v="34"/>
    <x v="231"/>
    <x v="195"/>
    <x v="209"/>
    <x v="0"/>
    <x v="13"/>
    <x v="2"/>
    <x v="346"/>
    <x v="79"/>
    <x v="71"/>
    <x v="12"/>
    <x v="6"/>
    <x v="5"/>
    <x v="2099"/>
    <x v="1"/>
  </r>
  <r>
    <x v="1"/>
    <x v="9"/>
    <x v="1"/>
    <x v="8"/>
    <x v="137"/>
    <x v="2029"/>
    <x v="1788"/>
    <x v="26"/>
    <x v="10"/>
    <x v="2"/>
    <x v="1"/>
    <x v="8"/>
    <x v="28"/>
    <x v="389"/>
    <x v="23"/>
    <x v="209"/>
    <x v="0"/>
    <x v="16"/>
    <x v="2"/>
    <x v="961"/>
    <x v="472"/>
    <x v="61"/>
    <x v="51"/>
    <x v="1"/>
    <x v="6"/>
    <x v="862"/>
    <x v="15"/>
  </r>
  <r>
    <x v="1"/>
    <x v="5"/>
    <x v="1"/>
    <x v="0"/>
    <x v="260"/>
    <x v="2030"/>
    <x v="1788"/>
    <x v="177"/>
    <x v="10"/>
    <x v="2"/>
    <x v="1"/>
    <x v="4"/>
    <x v="34"/>
    <x v="276"/>
    <x v="156"/>
    <x v="209"/>
    <x v="0"/>
    <x v="13"/>
    <x v="2"/>
    <x v="457"/>
    <x v="712"/>
    <x v="90"/>
    <x v="19"/>
    <x v="6"/>
    <x v="5"/>
    <x v="2100"/>
    <x v="1"/>
  </r>
  <r>
    <x v="1"/>
    <x v="5"/>
    <x v="1"/>
    <x v="0"/>
    <x v="340"/>
    <x v="2031"/>
    <x v="1789"/>
    <x v="108"/>
    <x v="10"/>
    <x v="2"/>
    <x v="1"/>
    <x v="4"/>
    <x v="34"/>
    <x v="251"/>
    <x v="199"/>
    <x v="209"/>
    <x v="0"/>
    <x v="13"/>
    <x v="2"/>
    <x v="419"/>
    <x v="921"/>
    <x v="33"/>
    <x v="20"/>
    <x v="6"/>
    <x v="5"/>
    <x v="2101"/>
    <x v="1"/>
  </r>
  <r>
    <x v="1"/>
    <x v="5"/>
    <x v="1"/>
    <x v="0"/>
    <x v="260"/>
    <x v="2032"/>
    <x v="1790"/>
    <x v="160"/>
    <x v="10"/>
    <x v="2"/>
    <x v="1"/>
    <x v="4"/>
    <x v="34"/>
    <x v="276"/>
    <x v="210"/>
    <x v="156"/>
    <x v="0"/>
    <x v="13"/>
    <x v="2"/>
    <x v="460"/>
    <x v="824"/>
    <x v="90"/>
    <x v="19"/>
    <x v="6"/>
    <x v="5"/>
    <x v="2102"/>
    <x v="1"/>
  </r>
  <r>
    <x v="1"/>
    <x v="5"/>
    <x v="1"/>
    <x v="0"/>
    <x v="133"/>
    <x v="2034"/>
    <x v="1791"/>
    <x v="141"/>
    <x v="10"/>
    <x v="2"/>
    <x v="1"/>
    <x v="4"/>
    <x v="34"/>
    <x v="240"/>
    <x v="82"/>
    <x v="209"/>
    <x v="0"/>
    <x v="13"/>
    <x v="2"/>
    <x v="193"/>
    <x v="622"/>
    <x v="85"/>
    <x v="15"/>
    <x v="6"/>
    <x v="5"/>
    <x v="2103"/>
    <x v="1"/>
  </r>
  <r>
    <x v="1"/>
    <x v="5"/>
    <x v="1"/>
    <x v="0"/>
    <x v="260"/>
    <x v="2033"/>
    <x v="1791"/>
    <x v="205"/>
    <x v="10"/>
    <x v="2"/>
    <x v="1"/>
    <x v="4"/>
    <x v="34"/>
    <x v="279"/>
    <x v="156"/>
    <x v="209"/>
    <x v="0"/>
    <x v="13"/>
    <x v="2"/>
    <x v="256"/>
    <x v="529"/>
    <x v="88"/>
    <x v="9"/>
    <x v="6"/>
    <x v="5"/>
    <x v="2104"/>
    <x v="1"/>
  </r>
  <r>
    <x v="0"/>
    <x v="5"/>
    <x v="1"/>
    <x v="6"/>
    <x v="349"/>
    <x v="2035"/>
    <x v="1792"/>
    <x v="110"/>
    <x v="10"/>
    <x v="2"/>
    <x v="1"/>
    <x v="4"/>
    <x v="8"/>
    <x v="23"/>
    <x v="156"/>
    <x v="209"/>
    <x v="0"/>
    <x v="5"/>
    <x v="0"/>
    <x v="544"/>
    <x v="290"/>
    <x v="54"/>
    <x v="7"/>
    <x v="6"/>
    <x v="0"/>
    <x v="2105"/>
    <x v="1"/>
  </r>
  <r>
    <x v="1"/>
    <x v="5"/>
    <x v="0"/>
    <x v="9"/>
    <x v="381"/>
    <x v="2036"/>
    <x v="1793"/>
    <x v="45"/>
    <x v="10"/>
    <x v="2"/>
    <x v="1"/>
    <x v="4"/>
    <x v="30"/>
    <x v="104"/>
    <x v="156"/>
    <x v="209"/>
    <x v="0"/>
    <x v="13"/>
    <x v="2"/>
    <x v="607"/>
    <x v="773"/>
    <x v="46"/>
    <x v="42"/>
    <x v="8"/>
    <x v="5"/>
    <x v="4282"/>
    <x v="27"/>
  </r>
  <r>
    <x v="1"/>
    <x v="5"/>
    <x v="1"/>
    <x v="0"/>
    <x v="327"/>
    <x v="2039"/>
    <x v="1794"/>
    <x v="205"/>
    <x v="10"/>
    <x v="2"/>
    <x v="1"/>
    <x v="4"/>
    <x v="34"/>
    <x v="211"/>
    <x v="210"/>
    <x v="194"/>
    <x v="0"/>
    <x v="13"/>
    <x v="2"/>
    <x v="693"/>
    <x v="602"/>
    <x v="42"/>
    <x v="15"/>
    <x v="6"/>
    <x v="5"/>
    <x v="2107"/>
    <x v="1"/>
  </r>
  <r>
    <x v="1"/>
    <x v="5"/>
    <x v="1"/>
    <x v="0"/>
    <x v="260"/>
    <x v="2038"/>
    <x v="1794"/>
    <x v="160"/>
    <x v="10"/>
    <x v="2"/>
    <x v="1"/>
    <x v="4"/>
    <x v="34"/>
    <x v="276"/>
    <x v="210"/>
    <x v="156"/>
    <x v="0"/>
    <x v="13"/>
    <x v="2"/>
    <x v="462"/>
    <x v="824"/>
    <x v="90"/>
    <x v="19"/>
    <x v="6"/>
    <x v="5"/>
    <x v="2106"/>
    <x v="1"/>
  </r>
  <r>
    <x v="1"/>
    <x v="5"/>
    <x v="1"/>
    <x v="6"/>
    <x v="297"/>
    <x v="2037"/>
    <x v="1794"/>
    <x v="112"/>
    <x v="10"/>
    <x v="2"/>
    <x v="1"/>
    <x v="4"/>
    <x v="34"/>
    <x v="238"/>
    <x v="64"/>
    <x v="209"/>
    <x v="0"/>
    <x v="13"/>
    <x v="2"/>
    <x v="245"/>
    <x v="607"/>
    <x v="49"/>
    <x v="22"/>
    <x v="6"/>
    <x v="5"/>
    <x v="2108"/>
    <x v="1"/>
  </r>
  <r>
    <x v="1"/>
    <x v="5"/>
    <x v="0"/>
    <x v="8"/>
    <x v="408"/>
    <x v="2041"/>
    <x v="1795"/>
    <x v="104"/>
    <x v="10"/>
    <x v="2"/>
    <x v="1"/>
    <x v="4"/>
    <x v="33"/>
    <x v="320"/>
    <x v="210"/>
    <x v="200"/>
    <x v="0"/>
    <x v="13"/>
    <x v="2"/>
    <x v="326"/>
    <x v="374"/>
    <x v="30"/>
    <x v="59"/>
    <x v="8"/>
    <x v="5"/>
    <x v="4283"/>
    <x v="17"/>
  </r>
  <r>
    <x v="1"/>
    <x v="5"/>
    <x v="1"/>
    <x v="0"/>
    <x v="260"/>
    <x v="2042"/>
    <x v="1795"/>
    <x v="160"/>
    <x v="10"/>
    <x v="2"/>
    <x v="1"/>
    <x v="4"/>
    <x v="34"/>
    <x v="207"/>
    <x v="156"/>
    <x v="209"/>
    <x v="0"/>
    <x v="13"/>
    <x v="2"/>
    <x v="221"/>
    <x v="493"/>
    <x v="77"/>
    <x v="15"/>
    <x v="6"/>
    <x v="5"/>
    <x v="2110"/>
    <x v="1"/>
  </r>
  <r>
    <x v="0"/>
    <x v="5"/>
    <x v="1"/>
    <x v="0"/>
    <x v="296"/>
    <x v="2040"/>
    <x v="1795"/>
    <x v="93"/>
    <x v="10"/>
    <x v="2"/>
    <x v="1"/>
    <x v="4"/>
    <x v="7"/>
    <x v="18"/>
    <x v="174"/>
    <x v="209"/>
    <x v="0"/>
    <x v="13"/>
    <x v="2"/>
    <x v="424"/>
    <x v="706"/>
    <x v="55"/>
    <x v="14"/>
    <x v="6"/>
    <x v="5"/>
    <x v="2109"/>
    <x v="1"/>
  </r>
  <r>
    <x v="1"/>
    <x v="5"/>
    <x v="1"/>
    <x v="0"/>
    <x v="260"/>
    <x v="2043"/>
    <x v="1796"/>
    <x v="177"/>
    <x v="10"/>
    <x v="2"/>
    <x v="1"/>
    <x v="4"/>
    <x v="34"/>
    <x v="276"/>
    <x v="156"/>
    <x v="209"/>
    <x v="0"/>
    <x v="13"/>
    <x v="2"/>
    <x v="460"/>
    <x v="712"/>
    <x v="90"/>
    <x v="19"/>
    <x v="6"/>
    <x v="5"/>
    <x v="2111"/>
    <x v="1"/>
  </r>
  <r>
    <x v="1"/>
    <x v="5"/>
    <x v="1"/>
    <x v="0"/>
    <x v="327"/>
    <x v="2044"/>
    <x v="1797"/>
    <x v="205"/>
    <x v="10"/>
    <x v="2"/>
    <x v="1"/>
    <x v="4"/>
    <x v="34"/>
    <x v="248"/>
    <x v="210"/>
    <x v="194"/>
    <x v="0"/>
    <x v="13"/>
    <x v="2"/>
    <x v="692"/>
    <x v="602"/>
    <x v="42"/>
    <x v="15"/>
    <x v="6"/>
    <x v="5"/>
    <x v="2112"/>
    <x v="1"/>
  </r>
  <r>
    <x v="1"/>
    <x v="5"/>
    <x v="1"/>
    <x v="0"/>
    <x v="327"/>
    <x v="2045"/>
    <x v="1798"/>
    <x v="113"/>
    <x v="10"/>
    <x v="2"/>
    <x v="1"/>
    <x v="4"/>
    <x v="34"/>
    <x v="246"/>
    <x v="195"/>
    <x v="209"/>
    <x v="0"/>
    <x v="13"/>
    <x v="2"/>
    <x v="595"/>
    <x v="94"/>
    <x v="60"/>
    <x v="15"/>
    <x v="6"/>
    <x v="5"/>
    <x v="2113"/>
    <x v="1"/>
  </r>
  <r>
    <x v="1"/>
    <x v="5"/>
    <x v="1"/>
    <x v="0"/>
    <x v="327"/>
    <x v="2046"/>
    <x v="1799"/>
    <x v="104"/>
    <x v="10"/>
    <x v="2"/>
    <x v="1"/>
    <x v="4"/>
    <x v="34"/>
    <x v="211"/>
    <x v="195"/>
    <x v="209"/>
    <x v="0"/>
    <x v="13"/>
    <x v="2"/>
    <x v="691"/>
    <x v="376"/>
    <x v="42"/>
    <x v="15"/>
    <x v="6"/>
    <x v="5"/>
    <x v="2114"/>
    <x v="1"/>
  </r>
  <r>
    <x v="1"/>
    <x v="5"/>
    <x v="1"/>
    <x v="0"/>
    <x v="327"/>
    <x v="2047"/>
    <x v="1800"/>
    <x v="26"/>
    <x v="10"/>
    <x v="2"/>
    <x v="1"/>
    <x v="4"/>
    <x v="34"/>
    <x v="231"/>
    <x v="210"/>
    <x v="194"/>
    <x v="0"/>
    <x v="13"/>
    <x v="2"/>
    <x v="348"/>
    <x v="541"/>
    <x v="71"/>
    <x v="12"/>
    <x v="6"/>
    <x v="5"/>
    <x v="2115"/>
    <x v="1"/>
  </r>
  <r>
    <x v="0"/>
    <x v="5"/>
    <x v="1"/>
    <x v="0"/>
    <x v="260"/>
    <x v="2050"/>
    <x v="1801"/>
    <x v="184"/>
    <x v="10"/>
    <x v="2"/>
    <x v="1"/>
    <x v="4"/>
    <x v="8"/>
    <x v="22"/>
    <x v="156"/>
    <x v="209"/>
    <x v="0"/>
    <x v="5"/>
    <x v="0"/>
    <x v="549"/>
    <x v="6"/>
    <x v="78"/>
    <x v="7"/>
    <x v="6"/>
    <x v="0"/>
    <x v="2118"/>
    <x v="0"/>
  </r>
  <r>
    <x v="0"/>
    <x v="5"/>
    <x v="1"/>
    <x v="0"/>
    <x v="327"/>
    <x v="2049"/>
    <x v="1801"/>
    <x v="93"/>
    <x v="10"/>
    <x v="2"/>
    <x v="1"/>
    <x v="4"/>
    <x v="7"/>
    <x v="18"/>
    <x v="195"/>
    <x v="209"/>
    <x v="0"/>
    <x v="13"/>
    <x v="2"/>
    <x v="419"/>
    <x v="706"/>
    <x v="55"/>
    <x v="14"/>
    <x v="6"/>
    <x v="5"/>
    <x v="2117"/>
    <x v="1"/>
  </r>
  <r>
    <x v="1"/>
    <x v="5"/>
    <x v="1"/>
    <x v="0"/>
    <x v="327"/>
    <x v="2048"/>
    <x v="1801"/>
    <x v="252"/>
    <x v="10"/>
    <x v="2"/>
    <x v="1"/>
    <x v="4"/>
    <x v="34"/>
    <x v="251"/>
    <x v="195"/>
    <x v="209"/>
    <x v="0"/>
    <x v="13"/>
    <x v="2"/>
    <x v="417"/>
    <x v="879"/>
    <x v="33"/>
    <x v="20"/>
    <x v="6"/>
    <x v="5"/>
    <x v="2116"/>
    <x v="1"/>
  </r>
  <r>
    <x v="0"/>
    <x v="5"/>
    <x v="1"/>
    <x v="0"/>
    <x v="260"/>
    <x v="2051"/>
    <x v="1802"/>
    <x v="159"/>
    <x v="10"/>
    <x v="2"/>
    <x v="1"/>
    <x v="4"/>
    <x v="8"/>
    <x v="19"/>
    <x v="210"/>
    <x v="156"/>
    <x v="0"/>
    <x v="13"/>
    <x v="2"/>
    <x v="256"/>
    <x v="259"/>
    <x v="9"/>
    <x v="6"/>
    <x v="6"/>
    <x v="0"/>
    <x v="2120"/>
    <x v="1"/>
  </r>
  <r>
    <x v="1"/>
    <x v="5"/>
    <x v="1"/>
    <x v="0"/>
    <x v="327"/>
    <x v="2052"/>
    <x v="1802"/>
    <x v="104"/>
    <x v="10"/>
    <x v="2"/>
    <x v="1"/>
    <x v="4"/>
    <x v="34"/>
    <x v="248"/>
    <x v="195"/>
    <x v="209"/>
    <x v="0"/>
    <x v="13"/>
    <x v="2"/>
    <x v="690"/>
    <x v="376"/>
    <x v="42"/>
    <x v="15"/>
    <x v="6"/>
    <x v="5"/>
    <x v="2119"/>
    <x v="1"/>
  </r>
  <r>
    <x v="1"/>
    <x v="5"/>
    <x v="1"/>
    <x v="0"/>
    <x v="317"/>
    <x v="2053"/>
    <x v="1803"/>
    <x v="94"/>
    <x v="10"/>
    <x v="2"/>
    <x v="1"/>
    <x v="4"/>
    <x v="34"/>
    <x v="198"/>
    <x v="189"/>
    <x v="209"/>
    <x v="0"/>
    <x v="13"/>
    <x v="2"/>
    <x v="294"/>
    <x v="1005"/>
    <x v="84"/>
    <x v="24"/>
    <x v="6"/>
    <x v="5"/>
    <x v="2121"/>
    <x v="1"/>
  </r>
  <r>
    <x v="1"/>
    <x v="5"/>
    <x v="1"/>
    <x v="0"/>
    <x v="62"/>
    <x v="2054"/>
    <x v="1804"/>
    <x v="229"/>
    <x v="10"/>
    <x v="2"/>
    <x v="1"/>
    <x v="4"/>
    <x v="34"/>
    <x v="269"/>
    <x v="42"/>
    <x v="209"/>
    <x v="0"/>
    <x v="13"/>
    <x v="2"/>
    <x v="268"/>
    <x v="994"/>
    <x v="84"/>
    <x v="25"/>
    <x v="6"/>
    <x v="5"/>
    <x v="2122"/>
    <x v="1"/>
  </r>
  <r>
    <x v="1"/>
    <x v="5"/>
    <x v="1"/>
    <x v="8"/>
    <x v="379"/>
    <x v="2055"/>
    <x v="1805"/>
    <x v="100"/>
    <x v="10"/>
    <x v="2"/>
    <x v="1"/>
    <x v="4"/>
    <x v="34"/>
    <x v="241"/>
    <x v="210"/>
    <x v="156"/>
    <x v="0"/>
    <x v="13"/>
    <x v="2"/>
    <x v="166"/>
    <x v="392"/>
    <x v="58"/>
    <x v="15"/>
    <x v="6"/>
    <x v="5"/>
    <x v="4284"/>
    <x v="17"/>
  </r>
  <r>
    <x v="1"/>
    <x v="5"/>
    <x v="0"/>
    <x v="9"/>
    <x v="368"/>
    <x v="2056"/>
    <x v="1806"/>
    <x v="179"/>
    <x v="10"/>
    <x v="2"/>
    <x v="1"/>
    <x v="4"/>
    <x v="33"/>
    <x v="317"/>
    <x v="110"/>
    <x v="209"/>
    <x v="0"/>
    <x v="13"/>
    <x v="2"/>
    <x v="382"/>
    <x v="663"/>
    <x v="30"/>
    <x v="59"/>
    <x v="8"/>
    <x v="5"/>
    <x v="4285"/>
    <x v="27"/>
  </r>
  <r>
    <x v="0"/>
    <x v="5"/>
    <x v="1"/>
    <x v="0"/>
    <x v="327"/>
    <x v="2057"/>
    <x v="1807"/>
    <x v="95"/>
    <x v="10"/>
    <x v="2"/>
    <x v="1"/>
    <x v="4"/>
    <x v="7"/>
    <x v="18"/>
    <x v="210"/>
    <x v="194"/>
    <x v="0"/>
    <x v="13"/>
    <x v="2"/>
    <x v="418"/>
    <x v="306"/>
    <x v="55"/>
    <x v="14"/>
    <x v="6"/>
    <x v="5"/>
    <x v="2123"/>
    <x v="1"/>
  </r>
  <r>
    <x v="1"/>
    <x v="5"/>
    <x v="1"/>
    <x v="0"/>
    <x v="174"/>
    <x v="2058"/>
    <x v="1808"/>
    <x v="70"/>
    <x v="10"/>
    <x v="2"/>
    <x v="1"/>
    <x v="4"/>
    <x v="34"/>
    <x v="258"/>
    <x v="109"/>
    <x v="209"/>
    <x v="0"/>
    <x v="13"/>
    <x v="2"/>
    <x v="284"/>
    <x v="234"/>
    <x v="83"/>
    <x v="25"/>
    <x v="6"/>
    <x v="5"/>
    <x v="2124"/>
    <x v="1"/>
  </r>
  <r>
    <x v="1"/>
    <x v="5"/>
    <x v="1"/>
    <x v="0"/>
    <x v="260"/>
    <x v="2059"/>
    <x v="1809"/>
    <x v="109"/>
    <x v="10"/>
    <x v="2"/>
    <x v="1"/>
    <x v="4"/>
    <x v="34"/>
    <x v="204"/>
    <x v="156"/>
    <x v="209"/>
    <x v="0"/>
    <x v="13"/>
    <x v="2"/>
    <x v="438"/>
    <x v="498"/>
    <x v="82"/>
    <x v="17"/>
    <x v="6"/>
    <x v="5"/>
    <x v="2125"/>
    <x v="1"/>
  </r>
  <r>
    <x v="1"/>
    <x v="5"/>
    <x v="0"/>
    <x v="8"/>
    <x v="379"/>
    <x v="2060"/>
    <x v="1810"/>
    <x v="122"/>
    <x v="10"/>
    <x v="2"/>
    <x v="1"/>
    <x v="4"/>
    <x v="33"/>
    <x v="320"/>
    <x v="156"/>
    <x v="209"/>
    <x v="0"/>
    <x v="13"/>
    <x v="2"/>
    <x v="324"/>
    <x v="775"/>
    <x v="30"/>
    <x v="59"/>
    <x v="8"/>
    <x v="5"/>
    <x v="4286"/>
    <x v="17"/>
  </r>
  <r>
    <x v="1"/>
    <x v="5"/>
    <x v="1"/>
    <x v="0"/>
    <x v="245"/>
    <x v="2061"/>
    <x v="1810"/>
    <x v="68"/>
    <x v="10"/>
    <x v="2"/>
    <x v="1"/>
    <x v="4"/>
    <x v="34"/>
    <x v="236"/>
    <x v="147"/>
    <x v="209"/>
    <x v="0"/>
    <x v="13"/>
    <x v="2"/>
    <x v="282"/>
    <x v="659"/>
    <x v="49"/>
    <x v="22"/>
    <x v="6"/>
    <x v="5"/>
    <x v="2126"/>
    <x v="1"/>
  </r>
  <r>
    <x v="1"/>
    <x v="5"/>
    <x v="1"/>
    <x v="0"/>
    <x v="260"/>
    <x v="2062"/>
    <x v="1811"/>
    <x v="75"/>
    <x v="10"/>
    <x v="2"/>
    <x v="1"/>
    <x v="4"/>
    <x v="34"/>
    <x v="251"/>
    <x v="210"/>
    <x v="156"/>
    <x v="0"/>
    <x v="13"/>
    <x v="2"/>
    <x v="420"/>
    <x v="630"/>
    <x v="33"/>
    <x v="20"/>
    <x v="6"/>
    <x v="5"/>
    <x v="2127"/>
    <x v="1"/>
  </r>
  <r>
    <x v="1"/>
    <x v="9"/>
    <x v="1"/>
    <x v="8"/>
    <x v="137"/>
    <x v="2064"/>
    <x v="1812"/>
    <x v="160"/>
    <x v="10"/>
    <x v="2"/>
    <x v="1"/>
    <x v="8"/>
    <x v="28"/>
    <x v="378"/>
    <x v="210"/>
    <x v="21"/>
    <x v="0"/>
    <x v="16"/>
    <x v="2"/>
    <x v="986"/>
    <x v="814"/>
    <x v="10"/>
    <x v="67"/>
    <x v="1"/>
    <x v="6"/>
    <x v="863"/>
    <x v="16"/>
  </r>
  <r>
    <x v="1"/>
    <x v="5"/>
    <x v="1"/>
    <x v="0"/>
    <x v="260"/>
    <x v="2063"/>
    <x v="1812"/>
    <x v="243"/>
    <x v="10"/>
    <x v="2"/>
    <x v="1"/>
    <x v="4"/>
    <x v="34"/>
    <x v="237"/>
    <x v="156"/>
    <x v="209"/>
    <x v="0"/>
    <x v="13"/>
    <x v="2"/>
    <x v="282"/>
    <x v="839"/>
    <x v="49"/>
    <x v="22"/>
    <x v="6"/>
    <x v="5"/>
    <x v="2128"/>
    <x v="1"/>
  </r>
  <r>
    <x v="0"/>
    <x v="5"/>
    <x v="1"/>
    <x v="0"/>
    <x v="260"/>
    <x v="2066"/>
    <x v="1813"/>
    <x v="80"/>
    <x v="10"/>
    <x v="2"/>
    <x v="1"/>
    <x v="4"/>
    <x v="8"/>
    <x v="22"/>
    <x v="156"/>
    <x v="209"/>
    <x v="0"/>
    <x v="5"/>
    <x v="0"/>
    <x v="549"/>
    <x v="705"/>
    <x v="78"/>
    <x v="7"/>
    <x v="6"/>
    <x v="0"/>
    <x v="2129"/>
    <x v="0"/>
  </r>
  <r>
    <x v="1"/>
    <x v="9"/>
    <x v="0"/>
    <x v="0"/>
    <x v="24"/>
    <x v="2065"/>
    <x v="1813"/>
    <x v="194"/>
    <x v="10"/>
    <x v="2"/>
    <x v="1"/>
    <x v="8"/>
    <x v="27"/>
    <x v="350"/>
    <x v="23"/>
    <x v="209"/>
    <x v="0"/>
    <x v="16"/>
    <x v="2"/>
    <x v="860"/>
    <x v="764"/>
    <x v="38"/>
    <x v="71"/>
    <x v="1"/>
    <x v="5"/>
    <x v="864"/>
    <x v="1"/>
  </r>
  <r>
    <x v="1"/>
    <x v="5"/>
    <x v="1"/>
    <x v="0"/>
    <x v="336"/>
    <x v="2067"/>
    <x v="1814"/>
    <x v="6"/>
    <x v="10"/>
    <x v="2"/>
    <x v="1"/>
    <x v="4"/>
    <x v="34"/>
    <x v="251"/>
    <x v="210"/>
    <x v="197"/>
    <x v="0"/>
    <x v="13"/>
    <x v="2"/>
    <x v="420"/>
    <x v="101"/>
    <x v="33"/>
    <x v="20"/>
    <x v="6"/>
    <x v="5"/>
    <x v="2130"/>
    <x v="1"/>
  </r>
  <r>
    <x v="1"/>
    <x v="5"/>
    <x v="0"/>
    <x v="8"/>
    <x v="379"/>
    <x v="2069"/>
    <x v="1815"/>
    <x v="100"/>
    <x v="10"/>
    <x v="2"/>
    <x v="1"/>
    <x v="4"/>
    <x v="30"/>
    <x v="119"/>
    <x v="156"/>
    <x v="209"/>
    <x v="0"/>
    <x v="13"/>
    <x v="2"/>
    <x v="3"/>
    <x v="87"/>
    <x v="22"/>
    <x v="34"/>
    <x v="8"/>
    <x v="5"/>
    <x v="4287"/>
    <x v="17"/>
  </r>
  <r>
    <x v="1"/>
    <x v="9"/>
    <x v="1"/>
    <x v="15"/>
    <x v="245"/>
    <x v="2068"/>
    <x v="1815"/>
    <x v="18"/>
    <x v="10"/>
    <x v="2"/>
    <x v="1"/>
    <x v="8"/>
    <x v="28"/>
    <x v="416"/>
    <x v="210"/>
    <x v="21"/>
    <x v="0"/>
    <x v="16"/>
    <x v="2"/>
    <x v="955"/>
    <x v="121"/>
    <x v="17"/>
    <x v="53"/>
    <x v="1"/>
    <x v="6"/>
    <x v="865"/>
    <x v="46"/>
  </r>
  <r>
    <x v="1"/>
    <x v="5"/>
    <x v="1"/>
    <x v="0"/>
    <x v="340"/>
    <x v="2070"/>
    <x v="1816"/>
    <x v="6"/>
    <x v="10"/>
    <x v="2"/>
    <x v="1"/>
    <x v="4"/>
    <x v="34"/>
    <x v="251"/>
    <x v="210"/>
    <x v="200"/>
    <x v="0"/>
    <x v="13"/>
    <x v="2"/>
    <x v="423"/>
    <x v="101"/>
    <x v="33"/>
    <x v="20"/>
    <x v="6"/>
    <x v="5"/>
    <x v="2131"/>
    <x v="1"/>
  </r>
  <r>
    <x v="1"/>
    <x v="5"/>
    <x v="1"/>
    <x v="0"/>
    <x v="260"/>
    <x v="2071"/>
    <x v="1817"/>
    <x v="180"/>
    <x v="10"/>
    <x v="2"/>
    <x v="1"/>
    <x v="4"/>
    <x v="34"/>
    <x v="242"/>
    <x v="156"/>
    <x v="209"/>
    <x v="0"/>
    <x v="13"/>
    <x v="2"/>
    <x v="268"/>
    <x v="899"/>
    <x v="49"/>
    <x v="22"/>
    <x v="6"/>
    <x v="5"/>
    <x v="2132"/>
    <x v="1"/>
  </r>
  <r>
    <x v="1"/>
    <x v="5"/>
    <x v="1"/>
    <x v="0"/>
    <x v="260"/>
    <x v="2072"/>
    <x v="1818"/>
    <x v="205"/>
    <x v="10"/>
    <x v="2"/>
    <x v="1"/>
    <x v="4"/>
    <x v="34"/>
    <x v="192"/>
    <x v="156"/>
    <x v="209"/>
    <x v="0"/>
    <x v="13"/>
    <x v="2"/>
    <x v="188"/>
    <x v="560"/>
    <x v="39"/>
    <x v="10"/>
    <x v="6"/>
    <x v="5"/>
    <x v="2133"/>
    <x v="1"/>
  </r>
  <r>
    <x v="1"/>
    <x v="5"/>
    <x v="1"/>
    <x v="0"/>
    <x v="260"/>
    <x v="2073"/>
    <x v="1819"/>
    <x v="6"/>
    <x v="10"/>
    <x v="2"/>
    <x v="1"/>
    <x v="4"/>
    <x v="34"/>
    <x v="202"/>
    <x v="156"/>
    <x v="209"/>
    <x v="0"/>
    <x v="13"/>
    <x v="2"/>
    <x v="417"/>
    <x v="102"/>
    <x v="43"/>
    <x v="13"/>
    <x v="6"/>
    <x v="5"/>
    <x v="2134"/>
    <x v="1"/>
  </r>
  <r>
    <x v="1"/>
    <x v="5"/>
    <x v="1"/>
    <x v="0"/>
    <x v="344"/>
    <x v="2074"/>
    <x v="1819"/>
    <x v="229"/>
    <x v="10"/>
    <x v="2"/>
    <x v="1"/>
    <x v="4"/>
    <x v="34"/>
    <x v="220"/>
    <x v="210"/>
    <x v="201"/>
    <x v="0"/>
    <x v="13"/>
    <x v="2"/>
    <x v="308"/>
    <x v="882"/>
    <x v="4"/>
    <x v="23"/>
    <x v="6"/>
    <x v="5"/>
    <x v="2135"/>
    <x v="1"/>
  </r>
  <r>
    <x v="1"/>
    <x v="5"/>
    <x v="1"/>
    <x v="0"/>
    <x v="327"/>
    <x v="2075"/>
    <x v="1820"/>
    <x v="247"/>
    <x v="10"/>
    <x v="2"/>
    <x v="1"/>
    <x v="4"/>
    <x v="34"/>
    <x v="264"/>
    <x v="195"/>
    <x v="209"/>
    <x v="0"/>
    <x v="13"/>
    <x v="2"/>
    <x v="276"/>
    <x v="961"/>
    <x v="84"/>
    <x v="25"/>
    <x v="6"/>
    <x v="5"/>
    <x v="2136"/>
    <x v="1"/>
  </r>
  <r>
    <x v="1"/>
    <x v="5"/>
    <x v="1"/>
    <x v="0"/>
    <x v="260"/>
    <x v="2076"/>
    <x v="1821"/>
    <x v="97"/>
    <x v="10"/>
    <x v="2"/>
    <x v="1"/>
    <x v="4"/>
    <x v="34"/>
    <x v="189"/>
    <x v="156"/>
    <x v="209"/>
    <x v="0"/>
    <x v="13"/>
    <x v="2"/>
    <x v="268"/>
    <x v="838"/>
    <x v="49"/>
    <x v="22"/>
    <x v="6"/>
    <x v="5"/>
    <x v="2137"/>
    <x v="1"/>
  </r>
  <r>
    <x v="1"/>
    <x v="5"/>
    <x v="1"/>
    <x v="0"/>
    <x v="260"/>
    <x v="2077"/>
    <x v="1821"/>
    <x v="177"/>
    <x v="10"/>
    <x v="2"/>
    <x v="1"/>
    <x v="4"/>
    <x v="34"/>
    <x v="276"/>
    <x v="156"/>
    <x v="209"/>
    <x v="0"/>
    <x v="13"/>
    <x v="2"/>
    <x v="457"/>
    <x v="712"/>
    <x v="90"/>
    <x v="19"/>
    <x v="6"/>
    <x v="5"/>
    <x v="2138"/>
    <x v="1"/>
  </r>
  <r>
    <x v="1"/>
    <x v="5"/>
    <x v="1"/>
    <x v="0"/>
    <x v="327"/>
    <x v="2078"/>
    <x v="1822"/>
    <x v="205"/>
    <x v="10"/>
    <x v="2"/>
    <x v="1"/>
    <x v="4"/>
    <x v="34"/>
    <x v="275"/>
    <x v="195"/>
    <x v="209"/>
    <x v="0"/>
    <x v="13"/>
    <x v="2"/>
    <x v="322"/>
    <x v="466"/>
    <x v="4"/>
    <x v="23"/>
    <x v="6"/>
    <x v="5"/>
    <x v="2139"/>
    <x v="1"/>
  </r>
  <r>
    <x v="1"/>
    <x v="5"/>
    <x v="1"/>
    <x v="0"/>
    <x v="260"/>
    <x v="2079"/>
    <x v="1823"/>
    <x v="109"/>
    <x v="10"/>
    <x v="2"/>
    <x v="1"/>
    <x v="4"/>
    <x v="34"/>
    <x v="204"/>
    <x v="156"/>
    <x v="209"/>
    <x v="0"/>
    <x v="13"/>
    <x v="2"/>
    <x v="436"/>
    <x v="498"/>
    <x v="82"/>
    <x v="17"/>
    <x v="6"/>
    <x v="5"/>
    <x v="2140"/>
    <x v="1"/>
  </r>
  <r>
    <x v="1"/>
    <x v="5"/>
    <x v="1"/>
    <x v="8"/>
    <x v="379"/>
    <x v="2080"/>
    <x v="1824"/>
    <x v="112"/>
    <x v="10"/>
    <x v="2"/>
    <x v="1"/>
    <x v="4"/>
    <x v="34"/>
    <x v="244"/>
    <x v="156"/>
    <x v="209"/>
    <x v="0"/>
    <x v="13"/>
    <x v="2"/>
    <x v="666"/>
    <x v="862"/>
    <x v="58"/>
    <x v="15"/>
    <x v="6"/>
    <x v="5"/>
    <x v="4288"/>
    <x v="17"/>
  </r>
  <r>
    <x v="1"/>
    <x v="5"/>
    <x v="1"/>
    <x v="0"/>
    <x v="260"/>
    <x v="2081"/>
    <x v="1825"/>
    <x v="79"/>
    <x v="10"/>
    <x v="2"/>
    <x v="1"/>
    <x v="4"/>
    <x v="34"/>
    <x v="198"/>
    <x v="210"/>
    <x v="156"/>
    <x v="0"/>
    <x v="13"/>
    <x v="2"/>
    <x v="300"/>
    <x v="357"/>
    <x v="84"/>
    <x v="24"/>
    <x v="6"/>
    <x v="5"/>
    <x v="2141"/>
    <x v="1"/>
  </r>
  <r>
    <x v="1"/>
    <x v="5"/>
    <x v="1"/>
    <x v="0"/>
    <x v="260"/>
    <x v="2082"/>
    <x v="1826"/>
    <x v="228"/>
    <x v="10"/>
    <x v="2"/>
    <x v="1"/>
    <x v="4"/>
    <x v="36"/>
    <x v="286"/>
    <x v="156"/>
    <x v="209"/>
    <x v="0"/>
    <x v="13"/>
    <x v="2"/>
    <x v="71"/>
    <x v="910"/>
    <x v="82"/>
    <x v="17"/>
    <x v="6"/>
    <x v="5"/>
    <x v="2142"/>
    <x v="1"/>
  </r>
  <r>
    <x v="1"/>
    <x v="5"/>
    <x v="1"/>
    <x v="0"/>
    <x v="327"/>
    <x v="2083"/>
    <x v="1827"/>
    <x v="26"/>
    <x v="10"/>
    <x v="2"/>
    <x v="1"/>
    <x v="4"/>
    <x v="34"/>
    <x v="231"/>
    <x v="210"/>
    <x v="194"/>
    <x v="0"/>
    <x v="13"/>
    <x v="2"/>
    <x v="349"/>
    <x v="183"/>
    <x v="71"/>
    <x v="12"/>
    <x v="6"/>
    <x v="5"/>
    <x v="2143"/>
    <x v="1"/>
  </r>
  <r>
    <x v="0"/>
    <x v="5"/>
    <x v="1"/>
    <x v="0"/>
    <x v="327"/>
    <x v="2084"/>
    <x v="1828"/>
    <x v="189"/>
    <x v="10"/>
    <x v="2"/>
    <x v="1"/>
    <x v="4"/>
    <x v="7"/>
    <x v="18"/>
    <x v="210"/>
    <x v="194"/>
    <x v="0"/>
    <x v="13"/>
    <x v="2"/>
    <x v="419"/>
    <x v="52"/>
    <x v="55"/>
    <x v="14"/>
    <x v="6"/>
    <x v="5"/>
    <x v="2144"/>
    <x v="1"/>
  </r>
  <r>
    <x v="1"/>
    <x v="5"/>
    <x v="1"/>
    <x v="0"/>
    <x v="327"/>
    <x v="2085"/>
    <x v="1829"/>
    <x v="157"/>
    <x v="10"/>
    <x v="2"/>
    <x v="1"/>
    <x v="4"/>
    <x v="34"/>
    <x v="231"/>
    <x v="210"/>
    <x v="194"/>
    <x v="0"/>
    <x v="13"/>
    <x v="2"/>
    <x v="350"/>
    <x v="595"/>
    <x v="71"/>
    <x v="12"/>
    <x v="6"/>
    <x v="5"/>
    <x v="2145"/>
    <x v="1"/>
  </r>
  <r>
    <x v="1"/>
    <x v="5"/>
    <x v="0"/>
    <x v="6"/>
    <x v="387"/>
    <x v="2086"/>
    <x v="1830"/>
    <x v="6"/>
    <x v="10"/>
    <x v="2"/>
    <x v="1"/>
    <x v="4"/>
    <x v="33"/>
    <x v="145"/>
    <x v="210"/>
    <x v="203"/>
    <x v="0"/>
    <x v="13"/>
    <x v="2"/>
    <x v="308"/>
    <x v="115"/>
    <x v="70"/>
    <x v="43"/>
    <x v="8"/>
    <x v="5"/>
    <x v="4289"/>
    <x v="1"/>
  </r>
  <r>
    <x v="1"/>
    <x v="5"/>
    <x v="1"/>
    <x v="0"/>
    <x v="260"/>
    <x v="2087"/>
    <x v="1831"/>
    <x v="82"/>
    <x v="10"/>
    <x v="2"/>
    <x v="1"/>
    <x v="4"/>
    <x v="34"/>
    <x v="246"/>
    <x v="156"/>
    <x v="209"/>
    <x v="0"/>
    <x v="13"/>
    <x v="2"/>
    <x v="593"/>
    <x v="132"/>
    <x v="60"/>
    <x v="15"/>
    <x v="6"/>
    <x v="5"/>
    <x v="2146"/>
    <x v="1"/>
  </r>
  <r>
    <x v="1"/>
    <x v="5"/>
    <x v="1"/>
    <x v="0"/>
    <x v="327"/>
    <x v="2088"/>
    <x v="1832"/>
    <x v="52"/>
    <x v="10"/>
    <x v="2"/>
    <x v="1"/>
    <x v="4"/>
    <x v="34"/>
    <x v="220"/>
    <x v="210"/>
    <x v="194"/>
    <x v="0"/>
    <x v="13"/>
    <x v="2"/>
    <x v="310"/>
    <x v="337"/>
    <x v="4"/>
    <x v="23"/>
    <x v="6"/>
    <x v="5"/>
    <x v="2147"/>
    <x v="1"/>
  </r>
  <r>
    <x v="1"/>
    <x v="5"/>
    <x v="1"/>
    <x v="0"/>
    <x v="49"/>
    <x v="2090"/>
    <x v="1833"/>
    <x v="97"/>
    <x v="10"/>
    <x v="2"/>
    <x v="1"/>
    <x v="4"/>
    <x v="34"/>
    <x v="276"/>
    <x v="210"/>
    <x v="36"/>
    <x v="0"/>
    <x v="13"/>
    <x v="2"/>
    <x v="460"/>
    <x v="618"/>
    <x v="90"/>
    <x v="19"/>
    <x v="6"/>
    <x v="5"/>
    <x v="2148"/>
    <x v="1"/>
  </r>
  <r>
    <x v="1"/>
    <x v="1"/>
    <x v="0"/>
    <x v="0"/>
    <x v="359"/>
    <x v="2089"/>
    <x v="1833"/>
    <x v="211"/>
    <x v="10"/>
    <x v="2"/>
    <x v="1"/>
    <x v="0"/>
    <x v="26"/>
    <x v="482"/>
    <x v="210"/>
    <x v="206"/>
    <x v="0"/>
    <x v="1"/>
    <x v="2"/>
    <x v="851"/>
    <x v="340"/>
    <x v="27"/>
    <x v="83"/>
    <x v="0"/>
    <x v="5"/>
    <x v="114"/>
    <x v="22"/>
  </r>
  <r>
    <x v="1"/>
    <x v="5"/>
    <x v="1"/>
    <x v="0"/>
    <x v="260"/>
    <x v="2091"/>
    <x v="1834"/>
    <x v="228"/>
    <x v="10"/>
    <x v="2"/>
    <x v="1"/>
    <x v="4"/>
    <x v="36"/>
    <x v="286"/>
    <x v="156"/>
    <x v="209"/>
    <x v="0"/>
    <x v="13"/>
    <x v="2"/>
    <x v="71"/>
    <x v="910"/>
    <x v="82"/>
    <x v="17"/>
    <x v="6"/>
    <x v="5"/>
    <x v="2149"/>
    <x v="1"/>
  </r>
  <r>
    <x v="1"/>
    <x v="5"/>
    <x v="1"/>
    <x v="0"/>
    <x v="260"/>
    <x v="2092"/>
    <x v="1834"/>
    <x v="179"/>
    <x v="10"/>
    <x v="2"/>
    <x v="1"/>
    <x v="4"/>
    <x v="34"/>
    <x v="231"/>
    <x v="210"/>
    <x v="156"/>
    <x v="0"/>
    <x v="13"/>
    <x v="2"/>
    <x v="352"/>
    <x v="141"/>
    <x v="71"/>
    <x v="12"/>
    <x v="6"/>
    <x v="5"/>
    <x v="2150"/>
    <x v="1"/>
  </r>
  <r>
    <x v="1"/>
    <x v="5"/>
    <x v="0"/>
    <x v="8"/>
    <x v="379"/>
    <x v="2093"/>
    <x v="1835"/>
    <x v="60"/>
    <x v="10"/>
    <x v="2"/>
    <x v="1"/>
    <x v="4"/>
    <x v="30"/>
    <x v="105"/>
    <x v="210"/>
    <x v="156"/>
    <x v="0"/>
    <x v="13"/>
    <x v="2"/>
    <x v="633"/>
    <x v="987"/>
    <x v="46"/>
    <x v="42"/>
    <x v="8"/>
    <x v="5"/>
    <x v="4290"/>
    <x v="17"/>
  </r>
  <r>
    <x v="0"/>
    <x v="5"/>
    <x v="1"/>
    <x v="17"/>
    <x v="415"/>
    <x v="2094"/>
    <x v="1836"/>
    <x v="93"/>
    <x v="10"/>
    <x v="2"/>
    <x v="1"/>
    <x v="4"/>
    <x v="6"/>
    <x v="28"/>
    <x v="156"/>
    <x v="209"/>
    <x v="0"/>
    <x v="13"/>
    <x v="2"/>
    <x v="115"/>
    <x v="888"/>
    <x v="26"/>
    <x v="14"/>
    <x v="6"/>
    <x v="5"/>
    <x v="4291"/>
    <x v="49"/>
  </r>
  <r>
    <x v="1"/>
    <x v="5"/>
    <x v="1"/>
    <x v="0"/>
    <x v="260"/>
    <x v="2095"/>
    <x v="1837"/>
    <x v="261"/>
    <x v="10"/>
    <x v="2"/>
    <x v="1"/>
    <x v="4"/>
    <x v="34"/>
    <x v="231"/>
    <x v="210"/>
    <x v="156"/>
    <x v="0"/>
    <x v="13"/>
    <x v="2"/>
    <x v="352"/>
    <x v="777"/>
    <x v="71"/>
    <x v="12"/>
    <x v="6"/>
    <x v="5"/>
    <x v="2151"/>
    <x v="1"/>
  </r>
  <r>
    <x v="1"/>
    <x v="5"/>
    <x v="1"/>
    <x v="0"/>
    <x v="327"/>
    <x v="2096"/>
    <x v="1838"/>
    <x v="261"/>
    <x v="10"/>
    <x v="2"/>
    <x v="1"/>
    <x v="4"/>
    <x v="34"/>
    <x v="231"/>
    <x v="210"/>
    <x v="194"/>
    <x v="0"/>
    <x v="13"/>
    <x v="2"/>
    <x v="354"/>
    <x v="777"/>
    <x v="71"/>
    <x v="12"/>
    <x v="6"/>
    <x v="5"/>
    <x v="2152"/>
    <x v="1"/>
  </r>
  <r>
    <x v="1"/>
    <x v="5"/>
    <x v="1"/>
    <x v="0"/>
    <x v="327"/>
    <x v="2097"/>
    <x v="1839"/>
    <x v="104"/>
    <x v="10"/>
    <x v="2"/>
    <x v="1"/>
    <x v="4"/>
    <x v="34"/>
    <x v="248"/>
    <x v="195"/>
    <x v="209"/>
    <x v="0"/>
    <x v="13"/>
    <x v="2"/>
    <x v="687"/>
    <x v="376"/>
    <x v="42"/>
    <x v="15"/>
    <x v="6"/>
    <x v="5"/>
    <x v="2153"/>
    <x v="1"/>
  </r>
  <r>
    <x v="1"/>
    <x v="5"/>
    <x v="1"/>
    <x v="0"/>
    <x v="336"/>
    <x v="2098"/>
    <x v="1840"/>
    <x v="34"/>
    <x v="10"/>
    <x v="2"/>
    <x v="1"/>
    <x v="4"/>
    <x v="34"/>
    <x v="220"/>
    <x v="210"/>
    <x v="197"/>
    <x v="0"/>
    <x v="13"/>
    <x v="2"/>
    <x v="310"/>
    <x v="416"/>
    <x v="4"/>
    <x v="23"/>
    <x v="6"/>
    <x v="5"/>
    <x v="2154"/>
    <x v="1"/>
  </r>
  <r>
    <x v="1"/>
    <x v="5"/>
    <x v="1"/>
    <x v="0"/>
    <x v="327"/>
    <x v="2099"/>
    <x v="1841"/>
    <x v="104"/>
    <x v="10"/>
    <x v="2"/>
    <x v="1"/>
    <x v="4"/>
    <x v="34"/>
    <x v="211"/>
    <x v="195"/>
    <x v="209"/>
    <x v="0"/>
    <x v="13"/>
    <x v="2"/>
    <x v="688"/>
    <x v="376"/>
    <x v="42"/>
    <x v="15"/>
    <x v="6"/>
    <x v="5"/>
    <x v="2155"/>
    <x v="1"/>
  </r>
  <r>
    <x v="1"/>
    <x v="5"/>
    <x v="1"/>
    <x v="0"/>
    <x v="260"/>
    <x v="2100"/>
    <x v="1842"/>
    <x v="94"/>
    <x v="10"/>
    <x v="2"/>
    <x v="1"/>
    <x v="4"/>
    <x v="34"/>
    <x v="240"/>
    <x v="156"/>
    <x v="209"/>
    <x v="0"/>
    <x v="13"/>
    <x v="2"/>
    <x v="192"/>
    <x v="289"/>
    <x v="85"/>
    <x v="15"/>
    <x v="6"/>
    <x v="5"/>
    <x v="2156"/>
    <x v="1"/>
  </r>
  <r>
    <x v="1"/>
    <x v="9"/>
    <x v="1"/>
    <x v="8"/>
    <x v="137"/>
    <x v="2101"/>
    <x v="1843"/>
    <x v="98"/>
    <x v="10"/>
    <x v="2"/>
    <x v="1"/>
    <x v="8"/>
    <x v="28"/>
    <x v="439"/>
    <x v="23"/>
    <x v="209"/>
    <x v="0"/>
    <x v="16"/>
    <x v="2"/>
    <x v="969"/>
    <x v="516"/>
    <x v="38"/>
    <x v="55"/>
    <x v="1"/>
    <x v="6"/>
    <x v="866"/>
    <x v="12"/>
  </r>
  <r>
    <x v="1"/>
    <x v="5"/>
    <x v="1"/>
    <x v="0"/>
    <x v="327"/>
    <x v="2102"/>
    <x v="1844"/>
    <x v="82"/>
    <x v="10"/>
    <x v="2"/>
    <x v="1"/>
    <x v="4"/>
    <x v="34"/>
    <x v="275"/>
    <x v="210"/>
    <x v="194"/>
    <x v="0"/>
    <x v="13"/>
    <x v="2"/>
    <x v="324"/>
    <x v="805"/>
    <x v="4"/>
    <x v="23"/>
    <x v="6"/>
    <x v="5"/>
    <x v="2157"/>
    <x v="1"/>
  </r>
  <r>
    <x v="1"/>
    <x v="5"/>
    <x v="1"/>
    <x v="8"/>
    <x v="379"/>
    <x v="2103"/>
    <x v="1845"/>
    <x v="112"/>
    <x v="10"/>
    <x v="2"/>
    <x v="1"/>
    <x v="4"/>
    <x v="34"/>
    <x v="244"/>
    <x v="156"/>
    <x v="209"/>
    <x v="0"/>
    <x v="13"/>
    <x v="2"/>
    <x v="663"/>
    <x v="862"/>
    <x v="58"/>
    <x v="15"/>
    <x v="6"/>
    <x v="5"/>
    <x v="4292"/>
    <x v="17"/>
  </r>
  <r>
    <x v="1"/>
    <x v="5"/>
    <x v="0"/>
    <x v="8"/>
    <x v="407"/>
    <x v="2105"/>
    <x v="1846"/>
    <x v="34"/>
    <x v="10"/>
    <x v="2"/>
    <x v="1"/>
    <x v="4"/>
    <x v="33"/>
    <x v="320"/>
    <x v="198"/>
    <x v="209"/>
    <x v="0"/>
    <x v="13"/>
    <x v="2"/>
    <x v="331"/>
    <x v="694"/>
    <x v="30"/>
    <x v="59"/>
    <x v="8"/>
    <x v="5"/>
    <x v="4293"/>
    <x v="17"/>
  </r>
  <r>
    <x v="1"/>
    <x v="5"/>
    <x v="1"/>
    <x v="0"/>
    <x v="260"/>
    <x v="2104"/>
    <x v="1846"/>
    <x v="227"/>
    <x v="10"/>
    <x v="2"/>
    <x v="1"/>
    <x v="4"/>
    <x v="34"/>
    <x v="204"/>
    <x v="210"/>
    <x v="156"/>
    <x v="0"/>
    <x v="13"/>
    <x v="2"/>
    <x v="436"/>
    <x v="976"/>
    <x v="82"/>
    <x v="17"/>
    <x v="6"/>
    <x v="5"/>
    <x v="2158"/>
    <x v="1"/>
  </r>
  <r>
    <x v="1"/>
    <x v="5"/>
    <x v="1"/>
    <x v="0"/>
    <x v="137"/>
    <x v="2106"/>
    <x v="1847"/>
    <x v="188"/>
    <x v="10"/>
    <x v="2"/>
    <x v="1"/>
    <x v="4"/>
    <x v="34"/>
    <x v="202"/>
    <x v="86"/>
    <x v="209"/>
    <x v="0"/>
    <x v="13"/>
    <x v="2"/>
    <x v="416"/>
    <x v="544"/>
    <x v="43"/>
    <x v="13"/>
    <x v="6"/>
    <x v="5"/>
    <x v="2159"/>
    <x v="1"/>
  </r>
  <r>
    <x v="1"/>
    <x v="5"/>
    <x v="1"/>
    <x v="0"/>
    <x v="260"/>
    <x v="2107"/>
    <x v="1848"/>
    <x v="6"/>
    <x v="10"/>
    <x v="2"/>
    <x v="1"/>
    <x v="4"/>
    <x v="34"/>
    <x v="204"/>
    <x v="210"/>
    <x v="156"/>
    <x v="0"/>
    <x v="13"/>
    <x v="2"/>
    <x v="437"/>
    <x v="101"/>
    <x v="82"/>
    <x v="17"/>
    <x v="6"/>
    <x v="5"/>
    <x v="2160"/>
    <x v="1"/>
  </r>
  <r>
    <x v="1"/>
    <x v="5"/>
    <x v="1"/>
    <x v="0"/>
    <x v="194"/>
    <x v="2108"/>
    <x v="1849"/>
    <x v="259"/>
    <x v="10"/>
    <x v="2"/>
    <x v="1"/>
    <x v="4"/>
    <x v="34"/>
    <x v="188"/>
    <x v="210"/>
    <x v="123"/>
    <x v="0"/>
    <x v="13"/>
    <x v="2"/>
    <x v="286"/>
    <x v="496"/>
    <x v="88"/>
    <x v="9"/>
    <x v="6"/>
    <x v="5"/>
    <x v="2161"/>
    <x v="1"/>
  </r>
  <r>
    <x v="1"/>
    <x v="5"/>
    <x v="1"/>
    <x v="0"/>
    <x v="260"/>
    <x v="2109"/>
    <x v="1850"/>
    <x v="6"/>
    <x v="10"/>
    <x v="2"/>
    <x v="1"/>
    <x v="4"/>
    <x v="34"/>
    <x v="204"/>
    <x v="210"/>
    <x v="156"/>
    <x v="0"/>
    <x v="13"/>
    <x v="2"/>
    <x v="438"/>
    <x v="101"/>
    <x v="82"/>
    <x v="17"/>
    <x v="6"/>
    <x v="5"/>
    <x v="2162"/>
    <x v="1"/>
  </r>
  <r>
    <x v="1"/>
    <x v="5"/>
    <x v="0"/>
    <x v="17"/>
    <x v="415"/>
    <x v="2111"/>
    <x v="1851"/>
    <x v="6"/>
    <x v="10"/>
    <x v="2"/>
    <x v="1"/>
    <x v="4"/>
    <x v="33"/>
    <x v="322"/>
    <x v="210"/>
    <x v="156"/>
    <x v="0"/>
    <x v="13"/>
    <x v="2"/>
    <x v="498"/>
    <x v="110"/>
    <x v="30"/>
    <x v="59"/>
    <x v="8"/>
    <x v="5"/>
    <x v="4294"/>
    <x v="49"/>
  </r>
  <r>
    <x v="1"/>
    <x v="5"/>
    <x v="1"/>
    <x v="0"/>
    <x v="327"/>
    <x v="2110"/>
    <x v="1851"/>
    <x v="94"/>
    <x v="10"/>
    <x v="2"/>
    <x v="1"/>
    <x v="4"/>
    <x v="34"/>
    <x v="215"/>
    <x v="210"/>
    <x v="194"/>
    <x v="0"/>
    <x v="13"/>
    <x v="2"/>
    <x v="308"/>
    <x v="585"/>
    <x v="83"/>
    <x v="26"/>
    <x v="6"/>
    <x v="5"/>
    <x v="2163"/>
    <x v="1"/>
  </r>
  <r>
    <x v="1"/>
    <x v="5"/>
    <x v="1"/>
    <x v="0"/>
    <x v="260"/>
    <x v="2112"/>
    <x v="1851"/>
    <x v="6"/>
    <x v="10"/>
    <x v="2"/>
    <x v="1"/>
    <x v="4"/>
    <x v="34"/>
    <x v="204"/>
    <x v="210"/>
    <x v="156"/>
    <x v="0"/>
    <x v="13"/>
    <x v="2"/>
    <x v="439"/>
    <x v="101"/>
    <x v="82"/>
    <x v="17"/>
    <x v="6"/>
    <x v="5"/>
    <x v="2164"/>
    <x v="1"/>
  </r>
  <r>
    <x v="1"/>
    <x v="5"/>
    <x v="1"/>
    <x v="0"/>
    <x v="327"/>
    <x v="2113"/>
    <x v="1852"/>
    <x v="6"/>
    <x v="10"/>
    <x v="2"/>
    <x v="1"/>
    <x v="4"/>
    <x v="34"/>
    <x v="275"/>
    <x v="195"/>
    <x v="209"/>
    <x v="0"/>
    <x v="13"/>
    <x v="2"/>
    <x v="322"/>
    <x v="111"/>
    <x v="4"/>
    <x v="23"/>
    <x v="6"/>
    <x v="5"/>
    <x v="2165"/>
    <x v="1"/>
  </r>
  <r>
    <x v="1"/>
    <x v="5"/>
    <x v="0"/>
    <x v="8"/>
    <x v="379"/>
    <x v="2114"/>
    <x v="1853"/>
    <x v="78"/>
    <x v="10"/>
    <x v="2"/>
    <x v="1"/>
    <x v="4"/>
    <x v="33"/>
    <x v="171"/>
    <x v="210"/>
    <x v="156"/>
    <x v="0"/>
    <x v="13"/>
    <x v="2"/>
    <x v="483"/>
    <x v="287"/>
    <x v="90"/>
    <x v="5"/>
    <x v="8"/>
    <x v="5"/>
    <x v="4295"/>
    <x v="17"/>
  </r>
  <r>
    <x v="1"/>
    <x v="5"/>
    <x v="1"/>
    <x v="0"/>
    <x v="260"/>
    <x v="2115"/>
    <x v="1854"/>
    <x v="94"/>
    <x v="10"/>
    <x v="2"/>
    <x v="1"/>
    <x v="4"/>
    <x v="34"/>
    <x v="236"/>
    <x v="156"/>
    <x v="209"/>
    <x v="0"/>
    <x v="13"/>
    <x v="2"/>
    <x v="282"/>
    <x v="664"/>
    <x v="49"/>
    <x v="22"/>
    <x v="6"/>
    <x v="5"/>
    <x v="2166"/>
    <x v="1"/>
  </r>
  <r>
    <x v="1"/>
    <x v="5"/>
    <x v="1"/>
    <x v="0"/>
    <x v="327"/>
    <x v="2116"/>
    <x v="1855"/>
    <x v="46"/>
    <x v="10"/>
    <x v="2"/>
    <x v="1"/>
    <x v="4"/>
    <x v="34"/>
    <x v="207"/>
    <x v="195"/>
    <x v="209"/>
    <x v="0"/>
    <x v="13"/>
    <x v="2"/>
    <x v="221"/>
    <x v="809"/>
    <x v="77"/>
    <x v="15"/>
    <x v="6"/>
    <x v="5"/>
    <x v="2167"/>
    <x v="1"/>
  </r>
  <r>
    <x v="1"/>
    <x v="5"/>
    <x v="1"/>
    <x v="8"/>
    <x v="391"/>
    <x v="2117"/>
    <x v="1856"/>
    <x v="216"/>
    <x v="10"/>
    <x v="2"/>
    <x v="1"/>
    <x v="4"/>
    <x v="34"/>
    <x v="254"/>
    <x v="181"/>
    <x v="209"/>
    <x v="0"/>
    <x v="13"/>
    <x v="2"/>
    <x v="431"/>
    <x v="70"/>
    <x v="33"/>
    <x v="20"/>
    <x v="6"/>
    <x v="5"/>
    <x v="4296"/>
    <x v="17"/>
  </r>
  <r>
    <x v="1"/>
    <x v="5"/>
    <x v="1"/>
    <x v="0"/>
    <x v="327"/>
    <x v="2118"/>
    <x v="1857"/>
    <x v="227"/>
    <x v="10"/>
    <x v="2"/>
    <x v="1"/>
    <x v="4"/>
    <x v="34"/>
    <x v="198"/>
    <x v="195"/>
    <x v="209"/>
    <x v="0"/>
    <x v="13"/>
    <x v="2"/>
    <x v="294"/>
    <x v="37"/>
    <x v="84"/>
    <x v="24"/>
    <x v="6"/>
    <x v="5"/>
    <x v="2169"/>
    <x v="1"/>
  </r>
  <r>
    <x v="1"/>
    <x v="5"/>
    <x v="1"/>
    <x v="0"/>
    <x v="344"/>
    <x v="2119"/>
    <x v="1858"/>
    <x v="229"/>
    <x v="10"/>
    <x v="2"/>
    <x v="1"/>
    <x v="4"/>
    <x v="34"/>
    <x v="220"/>
    <x v="210"/>
    <x v="201"/>
    <x v="0"/>
    <x v="13"/>
    <x v="2"/>
    <x v="312"/>
    <x v="882"/>
    <x v="4"/>
    <x v="23"/>
    <x v="6"/>
    <x v="5"/>
    <x v="2170"/>
    <x v="1"/>
  </r>
  <r>
    <x v="1"/>
    <x v="5"/>
    <x v="1"/>
    <x v="0"/>
    <x v="327"/>
    <x v="2120"/>
    <x v="1858"/>
    <x v="221"/>
    <x v="10"/>
    <x v="2"/>
    <x v="1"/>
    <x v="4"/>
    <x v="34"/>
    <x v="258"/>
    <x v="210"/>
    <x v="194"/>
    <x v="0"/>
    <x v="13"/>
    <x v="2"/>
    <x v="286"/>
    <x v="10"/>
    <x v="83"/>
    <x v="25"/>
    <x v="6"/>
    <x v="5"/>
    <x v="2168"/>
    <x v="1"/>
  </r>
  <r>
    <x v="1"/>
    <x v="5"/>
    <x v="1"/>
    <x v="0"/>
    <x v="260"/>
    <x v="2121"/>
    <x v="1859"/>
    <x v="188"/>
    <x v="10"/>
    <x v="2"/>
    <x v="1"/>
    <x v="4"/>
    <x v="34"/>
    <x v="189"/>
    <x v="210"/>
    <x v="156"/>
    <x v="0"/>
    <x v="13"/>
    <x v="2"/>
    <x v="269"/>
    <x v="742"/>
    <x v="49"/>
    <x v="22"/>
    <x v="6"/>
    <x v="5"/>
    <x v="2171"/>
    <x v="1"/>
  </r>
  <r>
    <x v="1"/>
    <x v="5"/>
    <x v="1"/>
    <x v="8"/>
    <x v="394"/>
    <x v="2123"/>
    <x v="1860"/>
    <x v="28"/>
    <x v="10"/>
    <x v="2"/>
    <x v="1"/>
    <x v="4"/>
    <x v="34"/>
    <x v="208"/>
    <x v="210"/>
    <x v="194"/>
    <x v="0"/>
    <x v="13"/>
    <x v="2"/>
    <x v="217"/>
    <x v="812"/>
    <x v="58"/>
    <x v="15"/>
    <x v="6"/>
    <x v="5"/>
    <x v="4297"/>
    <x v="17"/>
  </r>
  <r>
    <x v="1"/>
    <x v="5"/>
    <x v="1"/>
    <x v="0"/>
    <x v="260"/>
    <x v="2122"/>
    <x v="1860"/>
    <x v="188"/>
    <x v="10"/>
    <x v="2"/>
    <x v="1"/>
    <x v="4"/>
    <x v="35"/>
    <x v="213"/>
    <x v="210"/>
    <x v="156"/>
    <x v="0"/>
    <x v="13"/>
    <x v="2"/>
    <x v="294"/>
    <x v="937"/>
    <x v="37"/>
    <x v="48"/>
    <x v="6"/>
    <x v="9"/>
    <x v="2172"/>
    <x v="1"/>
  </r>
  <r>
    <x v="1"/>
    <x v="5"/>
    <x v="1"/>
    <x v="0"/>
    <x v="279"/>
    <x v="2124"/>
    <x v="1861"/>
    <x v="228"/>
    <x v="10"/>
    <x v="2"/>
    <x v="1"/>
    <x v="4"/>
    <x v="34"/>
    <x v="255"/>
    <x v="210"/>
    <x v="164"/>
    <x v="0"/>
    <x v="13"/>
    <x v="2"/>
    <x v="286"/>
    <x v="910"/>
    <x v="83"/>
    <x v="25"/>
    <x v="6"/>
    <x v="5"/>
    <x v="2173"/>
    <x v="1"/>
  </r>
  <r>
    <x v="1"/>
    <x v="5"/>
    <x v="1"/>
    <x v="0"/>
    <x v="260"/>
    <x v="2125"/>
    <x v="1862"/>
    <x v="46"/>
    <x v="10"/>
    <x v="2"/>
    <x v="1"/>
    <x v="4"/>
    <x v="34"/>
    <x v="225"/>
    <x v="156"/>
    <x v="209"/>
    <x v="0"/>
    <x v="13"/>
    <x v="2"/>
    <x v="419"/>
    <x v="625"/>
    <x v="43"/>
    <x v="13"/>
    <x v="6"/>
    <x v="5"/>
    <x v="2174"/>
    <x v="1"/>
  </r>
  <r>
    <x v="1"/>
    <x v="5"/>
    <x v="0"/>
    <x v="6"/>
    <x v="377"/>
    <x v="2127"/>
    <x v="1863"/>
    <x v="81"/>
    <x v="10"/>
    <x v="2"/>
    <x v="1"/>
    <x v="4"/>
    <x v="33"/>
    <x v="145"/>
    <x v="210"/>
    <x v="200"/>
    <x v="0"/>
    <x v="13"/>
    <x v="2"/>
    <x v="312"/>
    <x v="804"/>
    <x v="70"/>
    <x v="43"/>
    <x v="8"/>
    <x v="5"/>
    <x v="4300"/>
    <x v="1"/>
  </r>
  <r>
    <x v="1"/>
    <x v="5"/>
    <x v="1"/>
    <x v="8"/>
    <x v="379"/>
    <x v="2126"/>
    <x v="1863"/>
    <x v="160"/>
    <x v="10"/>
    <x v="2"/>
    <x v="1"/>
    <x v="4"/>
    <x v="34"/>
    <x v="244"/>
    <x v="210"/>
    <x v="156"/>
    <x v="0"/>
    <x v="13"/>
    <x v="2"/>
    <x v="671"/>
    <x v="124"/>
    <x v="58"/>
    <x v="15"/>
    <x v="6"/>
    <x v="5"/>
    <x v="4298"/>
    <x v="17"/>
  </r>
  <r>
    <x v="1"/>
    <x v="5"/>
    <x v="1"/>
    <x v="8"/>
    <x v="379"/>
    <x v="2128"/>
    <x v="1864"/>
    <x v="205"/>
    <x v="10"/>
    <x v="2"/>
    <x v="1"/>
    <x v="4"/>
    <x v="34"/>
    <x v="212"/>
    <x v="210"/>
    <x v="156"/>
    <x v="0"/>
    <x v="13"/>
    <x v="2"/>
    <x v="694"/>
    <x v="935"/>
    <x v="58"/>
    <x v="15"/>
    <x v="6"/>
    <x v="5"/>
    <x v="4299"/>
    <x v="17"/>
  </r>
  <r>
    <x v="1"/>
    <x v="5"/>
    <x v="1"/>
    <x v="0"/>
    <x v="327"/>
    <x v="2129"/>
    <x v="1865"/>
    <x v="243"/>
    <x v="10"/>
    <x v="2"/>
    <x v="1"/>
    <x v="4"/>
    <x v="34"/>
    <x v="231"/>
    <x v="210"/>
    <x v="194"/>
    <x v="0"/>
    <x v="13"/>
    <x v="2"/>
    <x v="352"/>
    <x v="945"/>
    <x v="71"/>
    <x v="12"/>
    <x v="6"/>
    <x v="5"/>
    <x v="2175"/>
    <x v="1"/>
  </r>
  <r>
    <x v="1"/>
    <x v="5"/>
    <x v="1"/>
    <x v="0"/>
    <x v="260"/>
    <x v="2130"/>
    <x v="1866"/>
    <x v="157"/>
    <x v="10"/>
    <x v="2"/>
    <x v="1"/>
    <x v="4"/>
    <x v="34"/>
    <x v="236"/>
    <x v="210"/>
    <x v="156"/>
    <x v="0"/>
    <x v="13"/>
    <x v="2"/>
    <x v="281"/>
    <x v="848"/>
    <x v="49"/>
    <x v="22"/>
    <x v="6"/>
    <x v="5"/>
    <x v="2176"/>
    <x v="1"/>
  </r>
  <r>
    <x v="1"/>
    <x v="5"/>
    <x v="1"/>
    <x v="0"/>
    <x v="260"/>
    <x v="2131"/>
    <x v="1867"/>
    <x v="46"/>
    <x v="10"/>
    <x v="2"/>
    <x v="1"/>
    <x v="4"/>
    <x v="34"/>
    <x v="225"/>
    <x v="156"/>
    <x v="209"/>
    <x v="0"/>
    <x v="13"/>
    <x v="2"/>
    <x v="418"/>
    <x v="625"/>
    <x v="43"/>
    <x v="13"/>
    <x v="6"/>
    <x v="5"/>
    <x v="2177"/>
    <x v="1"/>
  </r>
  <r>
    <x v="1"/>
    <x v="5"/>
    <x v="0"/>
    <x v="22"/>
    <x v="426"/>
    <x v="2132"/>
    <x v="1868"/>
    <x v="52"/>
    <x v="10"/>
    <x v="2"/>
    <x v="1"/>
    <x v="4"/>
    <x v="33"/>
    <x v="316"/>
    <x v="210"/>
    <x v="156"/>
    <x v="0"/>
    <x v="13"/>
    <x v="2"/>
    <x v="431"/>
    <x v="698"/>
    <x v="30"/>
    <x v="59"/>
    <x v="8"/>
    <x v="5"/>
    <x v="4301"/>
    <x v="54"/>
  </r>
  <r>
    <x v="1"/>
    <x v="5"/>
    <x v="0"/>
    <x v="8"/>
    <x v="379"/>
    <x v="2133"/>
    <x v="1869"/>
    <x v="75"/>
    <x v="10"/>
    <x v="2"/>
    <x v="1"/>
    <x v="4"/>
    <x v="33"/>
    <x v="171"/>
    <x v="210"/>
    <x v="156"/>
    <x v="0"/>
    <x v="13"/>
    <x v="2"/>
    <x v="485"/>
    <x v="166"/>
    <x v="90"/>
    <x v="5"/>
    <x v="8"/>
    <x v="5"/>
    <x v="4302"/>
    <x v="17"/>
  </r>
  <r>
    <x v="1"/>
    <x v="5"/>
    <x v="1"/>
    <x v="0"/>
    <x v="327"/>
    <x v="2134"/>
    <x v="1870"/>
    <x v="104"/>
    <x v="10"/>
    <x v="2"/>
    <x v="1"/>
    <x v="4"/>
    <x v="34"/>
    <x v="243"/>
    <x v="195"/>
    <x v="209"/>
    <x v="0"/>
    <x v="13"/>
    <x v="2"/>
    <x v="635"/>
    <x v="376"/>
    <x v="60"/>
    <x v="15"/>
    <x v="6"/>
    <x v="5"/>
    <x v="2178"/>
    <x v="1"/>
  </r>
  <r>
    <x v="1"/>
    <x v="9"/>
    <x v="1"/>
    <x v="8"/>
    <x v="88"/>
    <x v="2135"/>
    <x v="1871"/>
    <x v="191"/>
    <x v="10"/>
    <x v="2"/>
    <x v="1"/>
    <x v="8"/>
    <x v="50"/>
    <x v="422"/>
    <x v="20"/>
    <x v="209"/>
    <x v="0"/>
    <x v="16"/>
    <x v="2"/>
    <x v="1083"/>
    <x v="197"/>
    <x v="56"/>
    <x v="74"/>
    <x v="1"/>
    <x v="6"/>
    <x v="867"/>
    <x v="42"/>
  </r>
  <r>
    <x v="1"/>
    <x v="9"/>
    <x v="1"/>
    <x v="2"/>
    <x v="37"/>
    <x v="2137"/>
    <x v="1872"/>
    <x v="49"/>
    <x v="10"/>
    <x v="2"/>
    <x v="1"/>
    <x v="8"/>
    <x v="29"/>
    <x v="465"/>
    <x v="23"/>
    <x v="209"/>
    <x v="0"/>
    <x v="16"/>
    <x v="2"/>
    <x v="918"/>
    <x v="840"/>
    <x v="74"/>
    <x v="52"/>
    <x v="1"/>
    <x v="6"/>
    <x v="868"/>
    <x v="6"/>
  </r>
  <r>
    <x v="1"/>
    <x v="9"/>
    <x v="1"/>
    <x v="9"/>
    <x v="89"/>
    <x v="2136"/>
    <x v="1872"/>
    <x v="191"/>
    <x v="10"/>
    <x v="2"/>
    <x v="1"/>
    <x v="8"/>
    <x v="50"/>
    <x v="420"/>
    <x v="210"/>
    <x v="18"/>
    <x v="0"/>
    <x v="16"/>
    <x v="2"/>
    <x v="1095"/>
    <x v="350"/>
    <x v="56"/>
    <x v="74"/>
    <x v="1"/>
    <x v="6"/>
    <x v="869"/>
    <x v="27"/>
  </r>
  <r>
    <x v="1"/>
    <x v="5"/>
    <x v="1"/>
    <x v="0"/>
    <x v="327"/>
    <x v="2139"/>
    <x v="1873"/>
    <x v="205"/>
    <x v="10"/>
    <x v="2"/>
    <x v="1"/>
    <x v="4"/>
    <x v="34"/>
    <x v="248"/>
    <x v="210"/>
    <x v="194"/>
    <x v="0"/>
    <x v="13"/>
    <x v="2"/>
    <x v="690"/>
    <x v="602"/>
    <x v="42"/>
    <x v="15"/>
    <x v="6"/>
    <x v="5"/>
    <x v="2180"/>
    <x v="1"/>
  </r>
  <r>
    <x v="1"/>
    <x v="5"/>
    <x v="1"/>
    <x v="0"/>
    <x v="327"/>
    <x v="2138"/>
    <x v="1873"/>
    <x v="34"/>
    <x v="10"/>
    <x v="2"/>
    <x v="1"/>
    <x v="4"/>
    <x v="34"/>
    <x v="231"/>
    <x v="210"/>
    <x v="194"/>
    <x v="0"/>
    <x v="13"/>
    <x v="2"/>
    <x v="354"/>
    <x v="599"/>
    <x v="71"/>
    <x v="12"/>
    <x v="6"/>
    <x v="5"/>
    <x v="2179"/>
    <x v="1"/>
  </r>
  <r>
    <x v="1"/>
    <x v="5"/>
    <x v="1"/>
    <x v="0"/>
    <x v="179"/>
    <x v="2140"/>
    <x v="1874"/>
    <x v="26"/>
    <x v="10"/>
    <x v="2"/>
    <x v="1"/>
    <x v="4"/>
    <x v="34"/>
    <x v="240"/>
    <x v="110"/>
    <x v="209"/>
    <x v="0"/>
    <x v="13"/>
    <x v="2"/>
    <x v="189"/>
    <x v="525"/>
    <x v="85"/>
    <x v="15"/>
    <x v="6"/>
    <x v="5"/>
    <x v="2181"/>
    <x v="1"/>
  </r>
  <r>
    <x v="1"/>
    <x v="5"/>
    <x v="1"/>
    <x v="0"/>
    <x v="327"/>
    <x v="2141"/>
    <x v="1874"/>
    <x v="26"/>
    <x v="10"/>
    <x v="2"/>
    <x v="1"/>
    <x v="4"/>
    <x v="35"/>
    <x v="213"/>
    <x v="195"/>
    <x v="209"/>
    <x v="0"/>
    <x v="13"/>
    <x v="2"/>
    <x v="292"/>
    <x v="787"/>
    <x v="37"/>
    <x v="48"/>
    <x v="6"/>
    <x v="9"/>
    <x v="2182"/>
    <x v="1"/>
  </r>
  <r>
    <x v="1"/>
    <x v="5"/>
    <x v="1"/>
    <x v="0"/>
    <x v="260"/>
    <x v="2142"/>
    <x v="1875"/>
    <x v="79"/>
    <x v="10"/>
    <x v="2"/>
    <x v="1"/>
    <x v="4"/>
    <x v="34"/>
    <x v="236"/>
    <x v="210"/>
    <x v="156"/>
    <x v="0"/>
    <x v="13"/>
    <x v="2"/>
    <x v="282"/>
    <x v="672"/>
    <x v="49"/>
    <x v="22"/>
    <x v="6"/>
    <x v="5"/>
    <x v="2183"/>
    <x v="1"/>
  </r>
  <r>
    <x v="1"/>
    <x v="5"/>
    <x v="1"/>
    <x v="0"/>
    <x v="327"/>
    <x v="2143"/>
    <x v="1876"/>
    <x v="157"/>
    <x v="10"/>
    <x v="2"/>
    <x v="1"/>
    <x v="4"/>
    <x v="34"/>
    <x v="231"/>
    <x v="210"/>
    <x v="194"/>
    <x v="0"/>
    <x v="13"/>
    <x v="2"/>
    <x v="355"/>
    <x v="739"/>
    <x v="71"/>
    <x v="12"/>
    <x v="6"/>
    <x v="5"/>
    <x v="2184"/>
    <x v="1"/>
  </r>
  <r>
    <x v="1"/>
    <x v="5"/>
    <x v="0"/>
    <x v="8"/>
    <x v="404"/>
    <x v="2144"/>
    <x v="1877"/>
    <x v="91"/>
    <x v="10"/>
    <x v="2"/>
    <x v="1"/>
    <x v="4"/>
    <x v="33"/>
    <x v="320"/>
    <x v="197"/>
    <x v="209"/>
    <x v="0"/>
    <x v="13"/>
    <x v="2"/>
    <x v="331"/>
    <x v="614"/>
    <x v="30"/>
    <x v="59"/>
    <x v="8"/>
    <x v="5"/>
    <x v="4303"/>
    <x v="17"/>
  </r>
  <r>
    <x v="1"/>
    <x v="5"/>
    <x v="1"/>
    <x v="0"/>
    <x v="327"/>
    <x v="2145"/>
    <x v="1878"/>
    <x v="205"/>
    <x v="10"/>
    <x v="2"/>
    <x v="1"/>
    <x v="4"/>
    <x v="34"/>
    <x v="211"/>
    <x v="210"/>
    <x v="194"/>
    <x v="0"/>
    <x v="13"/>
    <x v="2"/>
    <x v="691"/>
    <x v="602"/>
    <x v="42"/>
    <x v="15"/>
    <x v="6"/>
    <x v="5"/>
    <x v="2185"/>
    <x v="1"/>
  </r>
  <r>
    <x v="1"/>
    <x v="5"/>
    <x v="1"/>
    <x v="0"/>
    <x v="303"/>
    <x v="2146"/>
    <x v="1879"/>
    <x v="79"/>
    <x v="10"/>
    <x v="2"/>
    <x v="1"/>
    <x v="4"/>
    <x v="34"/>
    <x v="229"/>
    <x v="210"/>
    <x v="177"/>
    <x v="0"/>
    <x v="13"/>
    <x v="2"/>
    <x v="292"/>
    <x v="670"/>
    <x v="88"/>
    <x v="9"/>
    <x v="6"/>
    <x v="5"/>
    <x v="2186"/>
    <x v="1"/>
  </r>
  <r>
    <x v="1"/>
    <x v="5"/>
    <x v="1"/>
    <x v="0"/>
    <x v="275"/>
    <x v="2147"/>
    <x v="1880"/>
    <x v="229"/>
    <x v="10"/>
    <x v="2"/>
    <x v="1"/>
    <x v="4"/>
    <x v="34"/>
    <x v="220"/>
    <x v="210"/>
    <x v="161"/>
    <x v="0"/>
    <x v="13"/>
    <x v="2"/>
    <x v="314"/>
    <x v="994"/>
    <x v="4"/>
    <x v="23"/>
    <x v="6"/>
    <x v="5"/>
    <x v="2187"/>
    <x v="1"/>
  </r>
  <r>
    <x v="1"/>
    <x v="5"/>
    <x v="1"/>
    <x v="6"/>
    <x v="355"/>
    <x v="2149"/>
    <x v="1881"/>
    <x v="71"/>
    <x v="10"/>
    <x v="2"/>
    <x v="1"/>
    <x v="4"/>
    <x v="34"/>
    <x v="250"/>
    <x v="210"/>
    <x v="167"/>
    <x v="0"/>
    <x v="13"/>
    <x v="2"/>
    <x v="426"/>
    <x v="971"/>
    <x v="33"/>
    <x v="20"/>
    <x v="6"/>
    <x v="5"/>
    <x v="2189"/>
    <x v="1"/>
  </r>
  <r>
    <x v="1"/>
    <x v="5"/>
    <x v="1"/>
    <x v="0"/>
    <x v="340"/>
    <x v="2148"/>
    <x v="1881"/>
    <x v="6"/>
    <x v="10"/>
    <x v="2"/>
    <x v="1"/>
    <x v="4"/>
    <x v="34"/>
    <x v="251"/>
    <x v="210"/>
    <x v="200"/>
    <x v="0"/>
    <x v="13"/>
    <x v="2"/>
    <x v="427"/>
    <x v="101"/>
    <x v="33"/>
    <x v="20"/>
    <x v="6"/>
    <x v="5"/>
    <x v="2188"/>
    <x v="1"/>
  </r>
  <r>
    <x v="1"/>
    <x v="9"/>
    <x v="1"/>
    <x v="0"/>
    <x v="24"/>
    <x v="2150"/>
    <x v="1882"/>
    <x v="199"/>
    <x v="10"/>
    <x v="2"/>
    <x v="1"/>
    <x v="8"/>
    <x v="28"/>
    <x v="429"/>
    <x v="210"/>
    <x v="21"/>
    <x v="0"/>
    <x v="16"/>
    <x v="2"/>
    <x v="710"/>
    <x v="657"/>
    <x v="38"/>
    <x v="71"/>
    <x v="1"/>
    <x v="6"/>
    <x v="870"/>
    <x v="1"/>
  </r>
  <r>
    <x v="1"/>
    <x v="5"/>
    <x v="0"/>
    <x v="8"/>
    <x v="394"/>
    <x v="2151"/>
    <x v="1883"/>
    <x v="120"/>
    <x v="10"/>
    <x v="2"/>
    <x v="1"/>
    <x v="4"/>
    <x v="33"/>
    <x v="320"/>
    <x v="210"/>
    <x v="194"/>
    <x v="0"/>
    <x v="13"/>
    <x v="2"/>
    <x v="336"/>
    <x v="18"/>
    <x v="30"/>
    <x v="59"/>
    <x v="8"/>
    <x v="5"/>
    <x v="4304"/>
    <x v="17"/>
  </r>
  <r>
    <x v="1"/>
    <x v="5"/>
    <x v="1"/>
    <x v="0"/>
    <x v="260"/>
    <x v="2152"/>
    <x v="1884"/>
    <x v="79"/>
    <x v="10"/>
    <x v="2"/>
    <x v="1"/>
    <x v="4"/>
    <x v="34"/>
    <x v="242"/>
    <x v="210"/>
    <x v="156"/>
    <x v="0"/>
    <x v="13"/>
    <x v="2"/>
    <x v="269"/>
    <x v="670"/>
    <x v="49"/>
    <x v="22"/>
    <x v="6"/>
    <x v="5"/>
    <x v="2190"/>
    <x v="1"/>
  </r>
  <r>
    <x v="1"/>
    <x v="5"/>
    <x v="1"/>
    <x v="0"/>
    <x v="260"/>
    <x v="2153"/>
    <x v="1884"/>
    <x v="97"/>
    <x v="10"/>
    <x v="2"/>
    <x v="1"/>
    <x v="4"/>
    <x v="34"/>
    <x v="204"/>
    <x v="156"/>
    <x v="209"/>
    <x v="0"/>
    <x v="13"/>
    <x v="2"/>
    <x v="438"/>
    <x v="618"/>
    <x v="82"/>
    <x v="17"/>
    <x v="6"/>
    <x v="5"/>
    <x v="2191"/>
    <x v="1"/>
  </r>
  <r>
    <x v="0"/>
    <x v="5"/>
    <x v="1"/>
    <x v="0"/>
    <x v="327"/>
    <x v="2155"/>
    <x v="1885"/>
    <x v="80"/>
    <x v="10"/>
    <x v="2"/>
    <x v="1"/>
    <x v="4"/>
    <x v="8"/>
    <x v="22"/>
    <x v="195"/>
    <x v="209"/>
    <x v="0"/>
    <x v="5"/>
    <x v="0"/>
    <x v="553"/>
    <x v="705"/>
    <x v="78"/>
    <x v="7"/>
    <x v="6"/>
    <x v="0"/>
    <x v="2193"/>
    <x v="0"/>
  </r>
  <r>
    <x v="1"/>
    <x v="5"/>
    <x v="1"/>
    <x v="0"/>
    <x v="327"/>
    <x v="2154"/>
    <x v="1885"/>
    <x v="160"/>
    <x v="10"/>
    <x v="2"/>
    <x v="1"/>
    <x v="4"/>
    <x v="34"/>
    <x v="243"/>
    <x v="210"/>
    <x v="194"/>
    <x v="0"/>
    <x v="13"/>
    <x v="2"/>
    <x v="634"/>
    <x v="784"/>
    <x v="60"/>
    <x v="15"/>
    <x v="6"/>
    <x v="5"/>
    <x v="2192"/>
    <x v="1"/>
  </r>
  <r>
    <x v="1"/>
    <x v="5"/>
    <x v="1"/>
    <x v="0"/>
    <x v="327"/>
    <x v="2156"/>
    <x v="1886"/>
    <x v="172"/>
    <x v="10"/>
    <x v="2"/>
    <x v="1"/>
    <x v="4"/>
    <x v="34"/>
    <x v="275"/>
    <x v="195"/>
    <x v="209"/>
    <x v="0"/>
    <x v="13"/>
    <x v="2"/>
    <x v="324"/>
    <x v="230"/>
    <x v="4"/>
    <x v="23"/>
    <x v="6"/>
    <x v="5"/>
    <x v="2194"/>
    <x v="1"/>
  </r>
  <r>
    <x v="1"/>
    <x v="5"/>
    <x v="1"/>
    <x v="0"/>
    <x v="217"/>
    <x v="2157"/>
    <x v="1887"/>
    <x v="181"/>
    <x v="10"/>
    <x v="2"/>
    <x v="1"/>
    <x v="4"/>
    <x v="34"/>
    <x v="194"/>
    <x v="210"/>
    <x v="133"/>
    <x v="0"/>
    <x v="13"/>
    <x v="2"/>
    <x v="356"/>
    <x v="734"/>
    <x v="71"/>
    <x v="12"/>
    <x v="6"/>
    <x v="5"/>
    <x v="2195"/>
    <x v="1"/>
  </r>
  <r>
    <x v="1"/>
    <x v="5"/>
    <x v="1"/>
    <x v="0"/>
    <x v="327"/>
    <x v="2158"/>
    <x v="1888"/>
    <x v="205"/>
    <x v="10"/>
    <x v="2"/>
    <x v="1"/>
    <x v="4"/>
    <x v="34"/>
    <x v="209"/>
    <x v="195"/>
    <x v="209"/>
    <x v="0"/>
    <x v="13"/>
    <x v="2"/>
    <x v="266"/>
    <x v="675"/>
    <x v="77"/>
    <x v="15"/>
    <x v="6"/>
    <x v="5"/>
    <x v="2196"/>
    <x v="1"/>
  </r>
  <r>
    <x v="1"/>
    <x v="9"/>
    <x v="0"/>
    <x v="0"/>
    <x v="24"/>
    <x v="2159"/>
    <x v="1888"/>
    <x v="194"/>
    <x v="10"/>
    <x v="2"/>
    <x v="1"/>
    <x v="8"/>
    <x v="27"/>
    <x v="350"/>
    <x v="23"/>
    <x v="209"/>
    <x v="0"/>
    <x v="16"/>
    <x v="2"/>
    <x v="859"/>
    <x v="764"/>
    <x v="38"/>
    <x v="71"/>
    <x v="1"/>
    <x v="5"/>
    <x v="871"/>
    <x v="1"/>
  </r>
  <r>
    <x v="0"/>
    <x v="5"/>
    <x v="1"/>
    <x v="0"/>
    <x v="194"/>
    <x v="2160"/>
    <x v="1889"/>
    <x v="113"/>
    <x v="10"/>
    <x v="2"/>
    <x v="1"/>
    <x v="4"/>
    <x v="8"/>
    <x v="19"/>
    <x v="120"/>
    <x v="209"/>
    <x v="0"/>
    <x v="13"/>
    <x v="2"/>
    <x v="247"/>
    <x v="94"/>
    <x v="9"/>
    <x v="6"/>
    <x v="6"/>
    <x v="0"/>
    <x v="2197"/>
    <x v="1"/>
  </r>
  <r>
    <x v="1"/>
    <x v="5"/>
    <x v="1"/>
    <x v="0"/>
    <x v="327"/>
    <x v="2162"/>
    <x v="1890"/>
    <x v="104"/>
    <x v="10"/>
    <x v="2"/>
    <x v="1"/>
    <x v="4"/>
    <x v="34"/>
    <x v="248"/>
    <x v="195"/>
    <x v="209"/>
    <x v="0"/>
    <x v="13"/>
    <x v="2"/>
    <x v="687"/>
    <x v="376"/>
    <x v="42"/>
    <x v="15"/>
    <x v="6"/>
    <x v="5"/>
    <x v="2199"/>
    <x v="1"/>
  </r>
  <r>
    <x v="1"/>
    <x v="5"/>
    <x v="1"/>
    <x v="0"/>
    <x v="327"/>
    <x v="2161"/>
    <x v="1890"/>
    <x v="69"/>
    <x v="10"/>
    <x v="2"/>
    <x v="1"/>
    <x v="4"/>
    <x v="34"/>
    <x v="243"/>
    <x v="195"/>
    <x v="209"/>
    <x v="0"/>
    <x v="13"/>
    <x v="2"/>
    <x v="628"/>
    <x v="366"/>
    <x v="60"/>
    <x v="15"/>
    <x v="6"/>
    <x v="5"/>
    <x v="2198"/>
    <x v="1"/>
  </r>
  <r>
    <x v="1"/>
    <x v="5"/>
    <x v="0"/>
    <x v="8"/>
    <x v="379"/>
    <x v="2163"/>
    <x v="1891"/>
    <x v="45"/>
    <x v="10"/>
    <x v="2"/>
    <x v="1"/>
    <x v="4"/>
    <x v="30"/>
    <x v="105"/>
    <x v="156"/>
    <x v="209"/>
    <x v="0"/>
    <x v="13"/>
    <x v="2"/>
    <x v="629"/>
    <x v="773"/>
    <x v="46"/>
    <x v="42"/>
    <x v="8"/>
    <x v="5"/>
    <x v="4305"/>
    <x v="17"/>
  </r>
  <r>
    <x v="1"/>
    <x v="5"/>
    <x v="1"/>
    <x v="0"/>
    <x v="260"/>
    <x v="2164"/>
    <x v="1892"/>
    <x v="171"/>
    <x v="10"/>
    <x v="2"/>
    <x v="1"/>
    <x v="4"/>
    <x v="34"/>
    <x v="276"/>
    <x v="156"/>
    <x v="209"/>
    <x v="0"/>
    <x v="13"/>
    <x v="2"/>
    <x v="454"/>
    <x v="2"/>
    <x v="90"/>
    <x v="19"/>
    <x v="6"/>
    <x v="5"/>
    <x v="2200"/>
    <x v="1"/>
  </r>
  <r>
    <x v="1"/>
    <x v="5"/>
    <x v="1"/>
    <x v="0"/>
    <x v="327"/>
    <x v="2165"/>
    <x v="1893"/>
    <x v="104"/>
    <x v="10"/>
    <x v="2"/>
    <x v="1"/>
    <x v="4"/>
    <x v="34"/>
    <x v="211"/>
    <x v="195"/>
    <x v="209"/>
    <x v="0"/>
    <x v="13"/>
    <x v="2"/>
    <x v="688"/>
    <x v="376"/>
    <x v="42"/>
    <x v="15"/>
    <x v="6"/>
    <x v="5"/>
    <x v="2201"/>
    <x v="1"/>
  </r>
  <r>
    <x v="1"/>
    <x v="5"/>
    <x v="1"/>
    <x v="0"/>
    <x v="327"/>
    <x v="2166"/>
    <x v="1894"/>
    <x v="32"/>
    <x v="10"/>
    <x v="2"/>
    <x v="1"/>
    <x v="4"/>
    <x v="34"/>
    <x v="246"/>
    <x v="195"/>
    <x v="209"/>
    <x v="0"/>
    <x v="13"/>
    <x v="2"/>
    <x v="593"/>
    <x v="893"/>
    <x v="60"/>
    <x v="15"/>
    <x v="6"/>
    <x v="5"/>
    <x v="2202"/>
    <x v="1"/>
  </r>
  <r>
    <x v="1"/>
    <x v="5"/>
    <x v="1"/>
    <x v="0"/>
    <x v="260"/>
    <x v="2167"/>
    <x v="1895"/>
    <x v="109"/>
    <x v="10"/>
    <x v="2"/>
    <x v="1"/>
    <x v="4"/>
    <x v="34"/>
    <x v="279"/>
    <x v="156"/>
    <x v="209"/>
    <x v="0"/>
    <x v="13"/>
    <x v="2"/>
    <x v="254"/>
    <x v="835"/>
    <x v="88"/>
    <x v="9"/>
    <x v="6"/>
    <x v="5"/>
    <x v="2203"/>
    <x v="1"/>
  </r>
  <r>
    <x v="1"/>
    <x v="5"/>
    <x v="1"/>
    <x v="0"/>
    <x v="327"/>
    <x v="2168"/>
    <x v="1896"/>
    <x v="248"/>
    <x v="10"/>
    <x v="2"/>
    <x v="1"/>
    <x v="4"/>
    <x v="34"/>
    <x v="275"/>
    <x v="210"/>
    <x v="194"/>
    <x v="0"/>
    <x v="13"/>
    <x v="2"/>
    <x v="324"/>
    <x v="967"/>
    <x v="4"/>
    <x v="23"/>
    <x v="6"/>
    <x v="5"/>
    <x v="2204"/>
    <x v="1"/>
  </r>
  <r>
    <x v="1"/>
    <x v="5"/>
    <x v="1"/>
    <x v="0"/>
    <x v="327"/>
    <x v="2169"/>
    <x v="1897"/>
    <x v="247"/>
    <x v="10"/>
    <x v="2"/>
    <x v="1"/>
    <x v="4"/>
    <x v="34"/>
    <x v="243"/>
    <x v="210"/>
    <x v="194"/>
    <x v="0"/>
    <x v="13"/>
    <x v="2"/>
    <x v="632"/>
    <x v="963"/>
    <x v="60"/>
    <x v="15"/>
    <x v="6"/>
    <x v="5"/>
    <x v="2206"/>
    <x v="1"/>
  </r>
  <r>
    <x v="1"/>
    <x v="5"/>
    <x v="0"/>
    <x v="9"/>
    <x v="381"/>
    <x v="2171"/>
    <x v="1898"/>
    <x v="97"/>
    <x v="10"/>
    <x v="2"/>
    <x v="1"/>
    <x v="4"/>
    <x v="30"/>
    <x v="104"/>
    <x v="156"/>
    <x v="209"/>
    <x v="0"/>
    <x v="13"/>
    <x v="2"/>
    <x v="599"/>
    <x v="611"/>
    <x v="46"/>
    <x v="42"/>
    <x v="8"/>
    <x v="5"/>
    <x v="4306"/>
    <x v="27"/>
  </r>
  <r>
    <x v="1"/>
    <x v="5"/>
    <x v="1"/>
    <x v="0"/>
    <x v="327"/>
    <x v="2170"/>
    <x v="1898"/>
    <x v="97"/>
    <x v="10"/>
    <x v="2"/>
    <x v="1"/>
    <x v="4"/>
    <x v="34"/>
    <x v="246"/>
    <x v="195"/>
    <x v="209"/>
    <x v="0"/>
    <x v="13"/>
    <x v="2"/>
    <x v="590"/>
    <x v="668"/>
    <x v="60"/>
    <x v="15"/>
    <x v="6"/>
    <x v="5"/>
    <x v="2205"/>
    <x v="1"/>
  </r>
  <r>
    <x v="1"/>
    <x v="5"/>
    <x v="1"/>
    <x v="0"/>
    <x v="260"/>
    <x v="2172"/>
    <x v="1899"/>
    <x v="52"/>
    <x v="10"/>
    <x v="2"/>
    <x v="1"/>
    <x v="4"/>
    <x v="34"/>
    <x v="230"/>
    <x v="156"/>
    <x v="209"/>
    <x v="0"/>
    <x v="13"/>
    <x v="2"/>
    <x v="262"/>
    <x v="337"/>
    <x v="49"/>
    <x v="22"/>
    <x v="6"/>
    <x v="5"/>
    <x v="2207"/>
    <x v="1"/>
  </r>
  <r>
    <x v="1"/>
    <x v="5"/>
    <x v="1"/>
    <x v="0"/>
    <x v="151"/>
    <x v="2174"/>
    <x v="1900"/>
    <x v="205"/>
    <x v="10"/>
    <x v="2"/>
    <x v="1"/>
    <x v="4"/>
    <x v="34"/>
    <x v="236"/>
    <x v="210"/>
    <x v="97"/>
    <x v="0"/>
    <x v="13"/>
    <x v="2"/>
    <x v="283"/>
    <x v="626"/>
    <x v="49"/>
    <x v="22"/>
    <x v="6"/>
    <x v="5"/>
    <x v="2208"/>
    <x v="1"/>
  </r>
  <r>
    <x v="1"/>
    <x v="5"/>
    <x v="1"/>
    <x v="0"/>
    <x v="123"/>
    <x v="2173"/>
    <x v="1900"/>
    <x v="133"/>
    <x v="10"/>
    <x v="2"/>
    <x v="1"/>
    <x v="4"/>
    <x v="34"/>
    <x v="258"/>
    <x v="76"/>
    <x v="209"/>
    <x v="0"/>
    <x v="13"/>
    <x v="2"/>
    <x v="284"/>
    <x v="83"/>
    <x v="83"/>
    <x v="25"/>
    <x v="6"/>
    <x v="5"/>
    <x v="2209"/>
    <x v="1"/>
  </r>
  <r>
    <x v="0"/>
    <x v="5"/>
    <x v="1"/>
    <x v="0"/>
    <x v="327"/>
    <x v="2175"/>
    <x v="1901"/>
    <x v="80"/>
    <x v="10"/>
    <x v="2"/>
    <x v="1"/>
    <x v="4"/>
    <x v="8"/>
    <x v="22"/>
    <x v="195"/>
    <x v="209"/>
    <x v="0"/>
    <x v="5"/>
    <x v="0"/>
    <x v="553"/>
    <x v="705"/>
    <x v="78"/>
    <x v="7"/>
    <x v="6"/>
    <x v="0"/>
    <x v="2210"/>
    <x v="0"/>
  </r>
  <r>
    <x v="1"/>
    <x v="5"/>
    <x v="1"/>
    <x v="8"/>
    <x v="379"/>
    <x v="2176"/>
    <x v="1902"/>
    <x v="46"/>
    <x v="10"/>
    <x v="2"/>
    <x v="1"/>
    <x v="4"/>
    <x v="34"/>
    <x v="249"/>
    <x v="156"/>
    <x v="209"/>
    <x v="0"/>
    <x v="13"/>
    <x v="2"/>
    <x v="686"/>
    <x v="613"/>
    <x v="58"/>
    <x v="15"/>
    <x v="6"/>
    <x v="5"/>
    <x v="4307"/>
    <x v="17"/>
  </r>
  <r>
    <x v="1"/>
    <x v="5"/>
    <x v="1"/>
    <x v="0"/>
    <x v="344"/>
    <x v="2177"/>
    <x v="1903"/>
    <x v="227"/>
    <x v="10"/>
    <x v="2"/>
    <x v="1"/>
    <x v="4"/>
    <x v="34"/>
    <x v="220"/>
    <x v="202"/>
    <x v="209"/>
    <x v="0"/>
    <x v="13"/>
    <x v="2"/>
    <x v="314"/>
    <x v="979"/>
    <x v="4"/>
    <x v="23"/>
    <x v="6"/>
    <x v="5"/>
    <x v="2211"/>
    <x v="1"/>
  </r>
  <r>
    <x v="1"/>
    <x v="5"/>
    <x v="1"/>
    <x v="0"/>
    <x v="141"/>
    <x v="2178"/>
    <x v="1904"/>
    <x v="247"/>
    <x v="10"/>
    <x v="2"/>
    <x v="1"/>
    <x v="4"/>
    <x v="34"/>
    <x v="231"/>
    <x v="89"/>
    <x v="209"/>
    <x v="0"/>
    <x v="13"/>
    <x v="2"/>
    <x v="354"/>
    <x v="965"/>
    <x v="71"/>
    <x v="12"/>
    <x v="6"/>
    <x v="5"/>
    <x v="2212"/>
    <x v="1"/>
  </r>
  <r>
    <x v="0"/>
    <x v="4"/>
    <x v="0"/>
    <x v="0"/>
    <x v="19"/>
    <x v="2179"/>
    <x v="1905"/>
    <x v="218"/>
    <x v="10"/>
    <x v="2"/>
    <x v="1"/>
    <x v="3"/>
    <x v="12"/>
    <x v="41"/>
    <x v="210"/>
    <x v="17"/>
    <x v="0"/>
    <x v="9"/>
    <x v="2"/>
    <x v="1223"/>
    <x v="747"/>
    <x v="7"/>
    <x v="28"/>
    <x v="2"/>
    <x v="4"/>
    <x v="3711"/>
    <x v="82"/>
  </r>
  <r>
    <x v="1"/>
    <x v="5"/>
    <x v="0"/>
    <x v="8"/>
    <x v="379"/>
    <x v="2180"/>
    <x v="1906"/>
    <x v="43"/>
    <x v="10"/>
    <x v="2"/>
    <x v="1"/>
    <x v="4"/>
    <x v="33"/>
    <x v="320"/>
    <x v="156"/>
    <x v="209"/>
    <x v="0"/>
    <x v="13"/>
    <x v="2"/>
    <x v="328"/>
    <x v="60"/>
    <x v="30"/>
    <x v="59"/>
    <x v="8"/>
    <x v="5"/>
    <x v="4308"/>
    <x v="17"/>
  </r>
  <r>
    <x v="1"/>
    <x v="5"/>
    <x v="1"/>
    <x v="0"/>
    <x v="260"/>
    <x v="2181"/>
    <x v="1907"/>
    <x v="160"/>
    <x v="10"/>
    <x v="2"/>
    <x v="1"/>
    <x v="4"/>
    <x v="34"/>
    <x v="240"/>
    <x v="156"/>
    <x v="209"/>
    <x v="0"/>
    <x v="13"/>
    <x v="2"/>
    <x v="192"/>
    <x v="763"/>
    <x v="85"/>
    <x v="15"/>
    <x v="6"/>
    <x v="5"/>
    <x v="2213"/>
    <x v="1"/>
  </r>
  <r>
    <x v="1"/>
    <x v="5"/>
    <x v="1"/>
    <x v="0"/>
    <x v="260"/>
    <x v="2182"/>
    <x v="1908"/>
    <x v="49"/>
    <x v="10"/>
    <x v="2"/>
    <x v="1"/>
    <x v="4"/>
    <x v="34"/>
    <x v="243"/>
    <x v="156"/>
    <x v="209"/>
    <x v="0"/>
    <x v="13"/>
    <x v="2"/>
    <x v="628"/>
    <x v="623"/>
    <x v="60"/>
    <x v="15"/>
    <x v="6"/>
    <x v="5"/>
    <x v="2214"/>
    <x v="1"/>
  </r>
  <r>
    <x v="1"/>
    <x v="9"/>
    <x v="0"/>
    <x v="0"/>
    <x v="24"/>
    <x v="2183"/>
    <x v="1908"/>
    <x v="194"/>
    <x v="10"/>
    <x v="2"/>
    <x v="1"/>
    <x v="8"/>
    <x v="27"/>
    <x v="350"/>
    <x v="23"/>
    <x v="209"/>
    <x v="0"/>
    <x v="16"/>
    <x v="2"/>
    <x v="858"/>
    <x v="764"/>
    <x v="38"/>
    <x v="71"/>
    <x v="1"/>
    <x v="5"/>
    <x v="872"/>
    <x v="1"/>
  </r>
  <r>
    <x v="1"/>
    <x v="5"/>
    <x v="1"/>
    <x v="0"/>
    <x v="327"/>
    <x v="2184"/>
    <x v="1909"/>
    <x v="46"/>
    <x v="10"/>
    <x v="2"/>
    <x v="1"/>
    <x v="4"/>
    <x v="34"/>
    <x v="209"/>
    <x v="195"/>
    <x v="209"/>
    <x v="0"/>
    <x v="13"/>
    <x v="2"/>
    <x v="256"/>
    <x v="445"/>
    <x v="77"/>
    <x v="15"/>
    <x v="6"/>
    <x v="5"/>
    <x v="2215"/>
    <x v="1"/>
  </r>
  <r>
    <x v="1"/>
    <x v="5"/>
    <x v="1"/>
    <x v="6"/>
    <x v="366"/>
    <x v="2185"/>
    <x v="1910"/>
    <x v="221"/>
    <x v="10"/>
    <x v="2"/>
    <x v="1"/>
    <x v="4"/>
    <x v="34"/>
    <x v="257"/>
    <x v="195"/>
    <x v="209"/>
    <x v="0"/>
    <x v="13"/>
    <x v="2"/>
    <x v="278"/>
    <x v="10"/>
    <x v="83"/>
    <x v="25"/>
    <x v="6"/>
    <x v="5"/>
    <x v="2216"/>
    <x v="1"/>
  </r>
  <r>
    <x v="1"/>
    <x v="5"/>
    <x v="0"/>
    <x v="8"/>
    <x v="394"/>
    <x v="2186"/>
    <x v="1911"/>
    <x v="211"/>
    <x v="10"/>
    <x v="2"/>
    <x v="1"/>
    <x v="4"/>
    <x v="33"/>
    <x v="320"/>
    <x v="195"/>
    <x v="209"/>
    <x v="0"/>
    <x v="13"/>
    <x v="2"/>
    <x v="328"/>
    <x v="514"/>
    <x v="30"/>
    <x v="59"/>
    <x v="8"/>
    <x v="5"/>
    <x v="4309"/>
    <x v="17"/>
  </r>
  <r>
    <x v="0"/>
    <x v="5"/>
    <x v="1"/>
    <x v="8"/>
    <x v="379"/>
    <x v="2187"/>
    <x v="1912"/>
    <x v="159"/>
    <x v="10"/>
    <x v="2"/>
    <x v="1"/>
    <x v="4"/>
    <x v="8"/>
    <x v="25"/>
    <x v="156"/>
    <x v="209"/>
    <x v="0"/>
    <x v="5"/>
    <x v="0"/>
    <x v="551"/>
    <x v="65"/>
    <x v="54"/>
    <x v="7"/>
    <x v="6"/>
    <x v="0"/>
    <x v="2217"/>
    <x v="17"/>
  </r>
  <r>
    <x v="0"/>
    <x v="5"/>
    <x v="1"/>
    <x v="0"/>
    <x v="327"/>
    <x v="2188"/>
    <x v="1913"/>
    <x v="189"/>
    <x v="10"/>
    <x v="2"/>
    <x v="1"/>
    <x v="4"/>
    <x v="7"/>
    <x v="18"/>
    <x v="210"/>
    <x v="194"/>
    <x v="0"/>
    <x v="13"/>
    <x v="2"/>
    <x v="422"/>
    <x v="52"/>
    <x v="55"/>
    <x v="14"/>
    <x v="6"/>
    <x v="5"/>
    <x v="2218"/>
    <x v="1"/>
  </r>
  <r>
    <x v="1"/>
    <x v="5"/>
    <x v="1"/>
    <x v="0"/>
    <x v="260"/>
    <x v="2189"/>
    <x v="1914"/>
    <x v="6"/>
    <x v="10"/>
    <x v="2"/>
    <x v="1"/>
    <x v="4"/>
    <x v="34"/>
    <x v="225"/>
    <x v="210"/>
    <x v="156"/>
    <x v="0"/>
    <x v="13"/>
    <x v="2"/>
    <x v="419"/>
    <x v="102"/>
    <x v="43"/>
    <x v="13"/>
    <x v="6"/>
    <x v="5"/>
    <x v="2219"/>
    <x v="1"/>
  </r>
  <r>
    <x v="1"/>
    <x v="5"/>
    <x v="0"/>
    <x v="22"/>
    <x v="426"/>
    <x v="2190"/>
    <x v="1915"/>
    <x v="49"/>
    <x v="10"/>
    <x v="2"/>
    <x v="1"/>
    <x v="4"/>
    <x v="33"/>
    <x v="316"/>
    <x v="156"/>
    <x v="209"/>
    <x v="0"/>
    <x v="13"/>
    <x v="2"/>
    <x v="429"/>
    <x v="486"/>
    <x v="30"/>
    <x v="59"/>
    <x v="8"/>
    <x v="5"/>
    <x v="4310"/>
    <x v="54"/>
  </r>
  <r>
    <x v="1"/>
    <x v="5"/>
    <x v="0"/>
    <x v="17"/>
    <x v="415"/>
    <x v="2191"/>
    <x v="1916"/>
    <x v="27"/>
    <x v="10"/>
    <x v="2"/>
    <x v="1"/>
    <x v="4"/>
    <x v="33"/>
    <x v="322"/>
    <x v="156"/>
    <x v="209"/>
    <x v="0"/>
    <x v="13"/>
    <x v="2"/>
    <x v="497"/>
    <x v="148"/>
    <x v="30"/>
    <x v="59"/>
    <x v="8"/>
    <x v="5"/>
    <x v="4311"/>
    <x v="49"/>
  </r>
  <r>
    <x v="1"/>
    <x v="5"/>
    <x v="1"/>
    <x v="6"/>
    <x v="289"/>
    <x v="2192"/>
    <x v="1917"/>
    <x v="97"/>
    <x v="10"/>
    <x v="2"/>
    <x v="1"/>
    <x v="4"/>
    <x v="34"/>
    <x v="250"/>
    <x v="210"/>
    <x v="67"/>
    <x v="0"/>
    <x v="13"/>
    <x v="2"/>
    <x v="428"/>
    <x v="708"/>
    <x v="33"/>
    <x v="20"/>
    <x v="6"/>
    <x v="5"/>
    <x v="2223"/>
    <x v="1"/>
  </r>
  <r>
    <x v="0"/>
    <x v="5"/>
    <x v="1"/>
    <x v="0"/>
    <x v="260"/>
    <x v="2194"/>
    <x v="1918"/>
    <x v="200"/>
    <x v="10"/>
    <x v="2"/>
    <x v="1"/>
    <x v="4"/>
    <x v="8"/>
    <x v="19"/>
    <x v="156"/>
    <x v="209"/>
    <x v="0"/>
    <x v="13"/>
    <x v="2"/>
    <x v="241"/>
    <x v="877"/>
    <x v="9"/>
    <x v="6"/>
    <x v="6"/>
    <x v="0"/>
    <x v="2221"/>
    <x v="1"/>
  </r>
  <r>
    <x v="1"/>
    <x v="5"/>
    <x v="1"/>
    <x v="0"/>
    <x v="260"/>
    <x v="2193"/>
    <x v="1918"/>
    <x v="205"/>
    <x v="10"/>
    <x v="2"/>
    <x v="1"/>
    <x v="4"/>
    <x v="34"/>
    <x v="230"/>
    <x v="156"/>
    <x v="209"/>
    <x v="0"/>
    <x v="13"/>
    <x v="2"/>
    <x v="263"/>
    <x v="178"/>
    <x v="49"/>
    <x v="22"/>
    <x v="6"/>
    <x v="5"/>
    <x v="2220"/>
    <x v="1"/>
  </r>
  <r>
    <x v="1"/>
    <x v="5"/>
    <x v="1"/>
    <x v="0"/>
    <x v="206"/>
    <x v="2195"/>
    <x v="1919"/>
    <x v="26"/>
    <x v="10"/>
    <x v="2"/>
    <x v="1"/>
    <x v="4"/>
    <x v="34"/>
    <x v="236"/>
    <x v="210"/>
    <x v="127"/>
    <x v="0"/>
    <x v="13"/>
    <x v="2"/>
    <x v="283"/>
    <x v="954"/>
    <x v="49"/>
    <x v="22"/>
    <x v="6"/>
    <x v="5"/>
    <x v="2222"/>
    <x v="1"/>
  </r>
  <r>
    <x v="1"/>
    <x v="5"/>
    <x v="0"/>
    <x v="8"/>
    <x v="408"/>
    <x v="2196"/>
    <x v="1920"/>
    <x v="97"/>
    <x v="10"/>
    <x v="2"/>
    <x v="1"/>
    <x v="4"/>
    <x v="33"/>
    <x v="320"/>
    <x v="199"/>
    <x v="209"/>
    <x v="0"/>
    <x v="13"/>
    <x v="2"/>
    <x v="326"/>
    <x v="543"/>
    <x v="30"/>
    <x v="59"/>
    <x v="8"/>
    <x v="5"/>
    <x v="4312"/>
    <x v="17"/>
  </r>
  <r>
    <x v="1"/>
    <x v="5"/>
    <x v="1"/>
    <x v="0"/>
    <x v="260"/>
    <x v="2197"/>
    <x v="1921"/>
    <x v="79"/>
    <x v="10"/>
    <x v="2"/>
    <x v="1"/>
    <x v="4"/>
    <x v="34"/>
    <x v="276"/>
    <x v="210"/>
    <x v="156"/>
    <x v="0"/>
    <x v="13"/>
    <x v="2"/>
    <x v="455"/>
    <x v="359"/>
    <x v="90"/>
    <x v="19"/>
    <x v="6"/>
    <x v="5"/>
    <x v="2224"/>
    <x v="1"/>
  </r>
  <r>
    <x v="1"/>
    <x v="1"/>
    <x v="0"/>
    <x v="0"/>
    <x v="359"/>
    <x v="2198"/>
    <x v="1922"/>
    <x v="131"/>
    <x v="10"/>
    <x v="2"/>
    <x v="1"/>
    <x v="0"/>
    <x v="26"/>
    <x v="482"/>
    <x v="205"/>
    <x v="209"/>
    <x v="0"/>
    <x v="1"/>
    <x v="2"/>
    <x v="850"/>
    <x v="826"/>
    <x v="27"/>
    <x v="83"/>
    <x v="0"/>
    <x v="5"/>
    <x v="115"/>
    <x v="22"/>
  </r>
  <r>
    <x v="1"/>
    <x v="5"/>
    <x v="1"/>
    <x v="0"/>
    <x v="194"/>
    <x v="2199"/>
    <x v="1923"/>
    <x v="82"/>
    <x v="10"/>
    <x v="2"/>
    <x v="1"/>
    <x v="4"/>
    <x v="34"/>
    <x v="240"/>
    <x v="120"/>
    <x v="209"/>
    <x v="0"/>
    <x v="13"/>
    <x v="2"/>
    <x v="192"/>
    <x v="205"/>
    <x v="85"/>
    <x v="15"/>
    <x v="6"/>
    <x v="5"/>
    <x v="2225"/>
    <x v="1"/>
  </r>
  <r>
    <x v="1"/>
    <x v="5"/>
    <x v="1"/>
    <x v="0"/>
    <x v="327"/>
    <x v="2200"/>
    <x v="1924"/>
    <x v="94"/>
    <x v="10"/>
    <x v="2"/>
    <x v="1"/>
    <x v="4"/>
    <x v="34"/>
    <x v="243"/>
    <x v="210"/>
    <x v="194"/>
    <x v="0"/>
    <x v="13"/>
    <x v="2"/>
    <x v="626"/>
    <x v="454"/>
    <x v="60"/>
    <x v="15"/>
    <x v="6"/>
    <x v="5"/>
    <x v="2226"/>
    <x v="1"/>
  </r>
  <r>
    <x v="1"/>
    <x v="5"/>
    <x v="1"/>
    <x v="0"/>
    <x v="93"/>
    <x v="2201"/>
    <x v="1925"/>
    <x v="247"/>
    <x v="10"/>
    <x v="2"/>
    <x v="1"/>
    <x v="4"/>
    <x v="34"/>
    <x v="189"/>
    <x v="58"/>
    <x v="209"/>
    <x v="0"/>
    <x v="13"/>
    <x v="2"/>
    <x v="268"/>
    <x v="965"/>
    <x v="49"/>
    <x v="22"/>
    <x v="6"/>
    <x v="5"/>
    <x v="2227"/>
    <x v="1"/>
  </r>
  <r>
    <x v="1"/>
    <x v="5"/>
    <x v="1"/>
    <x v="0"/>
    <x v="344"/>
    <x v="2202"/>
    <x v="1926"/>
    <x v="41"/>
    <x v="10"/>
    <x v="2"/>
    <x v="1"/>
    <x v="4"/>
    <x v="34"/>
    <x v="220"/>
    <x v="202"/>
    <x v="209"/>
    <x v="0"/>
    <x v="13"/>
    <x v="2"/>
    <x v="312"/>
    <x v="774"/>
    <x v="4"/>
    <x v="23"/>
    <x v="6"/>
    <x v="5"/>
    <x v="2228"/>
    <x v="1"/>
  </r>
  <r>
    <x v="1"/>
    <x v="5"/>
    <x v="1"/>
    <x v="0"/>
    <x v="32"/>
    <x v="2203"/>
    <x v="1927"/>
    <x v="26"/>
    <x v="10"/>
    <x v="2"/>
    <x v="1"/>
    <x v="4"/>
    <x v="34"/>
    <x v="246"/>
    <x v="210"/>
    <x v="27"/>
    <x v="0"/>
    <x v="13"/>
    <x v="2"/>
    <x v="592"/>
    <x v="582"/>
    <x v="60"/>
    <x v="15"/>
    <x v="6"/>
    <x v="5"/>
    <x v="2229"/>
    <x v="1"/>
  </r>
  <r>
    <x v="1"/>
    <x v="5"/>
    <x v="0"/>
    <x v="8"/>
    <x v="394"/>
    <x v="2204"/>
    <x v="1928"/>
    <x v="252"/>
    <x v="10"/>
    <x v="2"/>
    <x v="1"/>
    <x v="4"/>
    <x v="30"/>
    <x v="125"/>
    <x v="210"/>
    <x v="194"/>
    <x v="0"/>
    <x v="13"/>
    <x v="2"/>
    <x v="43"/>
    <x v="440"/>
    <x v="48"/>
    <x v="32"/>
    <x v="8"/>
    <x v="5"/>
    <x v="4313"/>
    <x v="17"/>
  </r>
  <r>
    <x v="1"/>
    <x v="5"/>
    <x v="0"/>
    <x v="6"/>
    <x v="377"/>
    <x v="2205"/>
    <x v="1929"/>
    <x v="27"/>
    <x v="10"/>
    <x v="2"/>
    <x v="1"/>
    <x v="4"/>
    <x v="33"/>
    <x v="145"/>
    <x v="199"/>
    <x v="209"/>
    <x v="0"/>
    <x v="13"/>
    <x v="2"/>
    <x v="310"/>
    <x v="151"/>
    <x v="70"/>
    <x v="43"/>
    <x v="8"/>
    <x v="5"/>
    <x v="4314"/>
    <x v="1"/>
  </r>
  <r>
    <x v="1"/>
    <x v="9"/>
    <x v="1"/>
    <x v="11"/>
    <x v="189"/>
    <x v="2207"/>
    <x v="1930"/>
    <x v="104"/>
    <x v="10"/>
    <x v="2"/>
    <x v="1"/>
    <x v="8"/>
    <x v="28"/>
    <x v="395"/>
    <x v="23"/>
    <x v="209"/>
    <x v="0"/>
    <x v="16"/>
    <x v="2"/>
    <x v="914"/>
    <x v="756"/>
    <x v="53"/>
    <x v="73"/>
    <x v="1"/>
    <x v="6"/>
    <x v="873"/>
    <x v="51"/>
  </r>
  <r>
    <x v="1"/>
    <x v="1"/>
    <x v="0"/>
    <x v="0"/>
    <x v="344"/>
    <x v="2206"/>
    <x v="1930"/>
    <x v="131"/>
    <x v="10"/>
    <x v="2"/>
    <x v="1"/>
    <x v="0"/>
    <x v="26"/>
    <x v="482"/>
    <x v="202"/>
    <x v="209"/>
    <x v="0"/>
    <x v="1"/>
    <x v="2"/>
    <x v="849"/>
    <x v="667"/>
    <x v="27"/>
    <x v="83"/>
    <x v="0"/>
    <x v="5"/>
    <x v="116"/>
    <x v="22"/>
  </r>
  <r>
    <x v="1"/>
    <x v="1"/>
    <x v="0"/>
    <x v="0"/>
    <x v="344"/>
    <x v="2208"/>
    <x v="1931"/>
    <x v="211"/>
    <x v="10"/>
    <x v="2"/>
    <x v="1"/>
    <x v="0"/>
    <x v="26"/>
    <x v="482"/>
    <x v="202"/>
    <x v="209"/>
    <x v="0"/>
    <x v="1"/>
    <x v="2"/>
    <x v="849"/>
    <x v="340"/>
    <x v="27"/>
    <x v="83"/>
    <x v="0"/>
    <x v="5"/>
    <x v="117"/>
    <x v="22"/>
  </r>
  <r>
    <x v="1"/>
    <x v="5"/>
    <x v="1"/>
    <x v="0"/>
    <x v="327"/>
    <x v="2209"/>
    <x v="1932"/>
    <x v="82"/>
    <x v="10"/>
    <x v="2"/>
    <x v="1"/>
    <x v="4"/>
    <x v="34"/>
    <x v="275"/>
    <x v="210"/>
    <x v="194"/>
    <x v="0"/>
    <x v="13"/>
    <x v="2"/>
    <x v="322"/>
    <x v="217"/>
    <x v="4"/>
    <x v="23"/>
    <x v="6"/>
    <x v="5"/>
    <x v="2230"/>
    <x v="1"/>
  </r>
  <r>
    <x v="1"/>
    <x v="5"/>
    <x v="1"/>
    <x v="0"/>
    <x v="260"/>
    <x v="2210"/>
    <x v="1933"/>
    <x v="68"/>
    <x v="10"/>
    <x v="2"/>
    <x v="1"/>
    <x v="4"/>
    <x v="34"/>
    <x v="242"/>
    <x v="210"/>
    <x v="156"/>
    <x v="0"/>
    <x v="13"/>
    <x v="2"/>
    <x v="270"/>
    <x v="659"/>
    <x v="49"/>
    <x v="22"/>
    <x v="6"/>
    <x v="5"/>
    <x v="2231"/>
    <x v="1"/>
  </r>
  <r>
    <x v="1"/>
    <x v="5"/>
    <x v="1"/>
    <x v="0"/>
    <x v="68"/>
    <x v="2211"/>
    <x v="1934"/>
    <x v="205"/>
    <x v="10"/>
    <x v="2"/>
    <x v="1"/>
    <x v="4"/>
    <x v="34"/>
    <x v="230"/>
    <x v="210"/>
    <x v="51"/>
    <x v="0"/>
    <x v="13"/>
    <x v="2"/>
    <x v="264"/>
    <x v="178"/>
    <x v="49"/>
    <x v="22"/>
    <x v="6"/>
    <x v="5"/>
    <x v="2234"/>
    <x v="1"/>
  </r>
  <r>
    <x v="1"/>
    <x v="5"/>
    <x v="1"/>
    <x v="0"/>
    <x v="344"/>
    <x v="2212"/>
    <x v="1934"/>
    <x v="34"/>
    <x v="10"/>
    <x v="2"/>
    <x v="1"/>
    <x v="4"/>
    <x v="34"/>
    <x v="220"/>
    <x v="202"/>
    <x v="209"/>
    <x v="0"/>
    <x v="13"/>
    <x v="2"/>
    <x v="310"/>
    <x v="416"/>
    <x v="4"/>
    <x v="23"/>
    <x v="6"/>
    <x v="5"/>
    <x v="2233"/>
    <x v="1"/>
  </r>
  <r>
    <x v="1"/>
    <x v="5"/>
    <x v="1"/>
    <x v="0"/>
    <x v="260"/>
    <x v="2213"/>
    <x v="1934"/>
    <x v="46"/>
    <x v="10"/>
    <x v="2"/>
    <x v="1"/>
    <x v="4"/>
    <x v="34"/>
    <x v="235"/>
    <x v="156"/>
    <x v="209"/>
    <x v="0"/>
    <x v="13"/>
    <x v="2"/>
    <x v="276"/>
    <x v="415"/>
    <x v="88"/>
    <x v="9"/>
    <x v="6"/>
    <x v="5"/>
    <x v="2232"/>
    <x v="1"/>
  </r>
  <r>
    <x v="1"/>
    <x v="5"/>
    <x v="0"/>
    <x v="8"/>
    <x v="404"/>
    <x v="2214"/>
    <x v="1935"/>
    <x v="211"/>
    <x v="10"/>
    <x v="2"/>
    <x v="1"/>
    <x v="4"/>
    <x v="33"/>
    <x v="320"/>
    <x v="197"/>
    <x v="209"/>
    <x v="0"/>
    <x v="13"/>
    <x v="2"/>
    <x v="324"/>
    <x v="690"/>
    <x v="30"/>
    <x v="59"/>
    <x v="8"/>
    <x v="5"/>
    <x v="4315"/>
    <x v="17"/>
  </r>
  <r>
    <x v="1"/>
    <x v="5"/>
    <x v="1"/>
    <x v="0"/>
    <x v="194"/>
    <x v="2215"/>
    <x v="1936"/>
    <x v="29"/>
    <x v="10"/>
    <x v="2"/>
    <x v="1"/>
    <x v="4"/>
    <x v="34"/>
    <x v="251"/>
    <x v="120"/>
    <x v="209"/>
    <x v="0"/>
    <x v="13"/>
    <x v="2"/>
    <x v="421"/>
    <x v="13"/>
    <x v="33"/>
    <x v="20"/>
    <x v="6"/>
    <x v="5"/>
    <x v="2235"/>
    <x v="1"/>
  </r>
  <r>
    <x v="1"/>
    <x v="5"/>
    <x v="1"/>
    <x v="0"/>
    <x v="260"/>
    <x v="2216"/>
    <x v="1937"/>
    <x v="52"/>
    <x v="10"/>
    <x v="2"/>
    <x v="1"/>
    <x v="4"/>
    <x v="34"/>
    <x v="230"/>
    <x v="156"/>
    <x v="209"/>
    <x v="0"/>
    <x v="13"/>
    <x v="2"/>
    <x v="262"/>
    <x v="337"/>
    <x v="49"/>
    <x v="22"/>
    <x v="6"/>
    <x v="5"/>
    <x v="2236"/>
    <x v="1"/>
  </r>
  <r>
    <x v="1"/>
    <x v="5"/>
    <x v="1"/>
    <x v="0"/>
    <x v="327"/>
    <x v="2217"/>
    <x v="1938"/>
    <x v="46"/>
    <x v="10"/>
    <x v="2"/>
    <x v="1"/>
    <x v="4"/>
    <x v="34"/>
    <x v="209"/>
    <x v="195"/>
    <x v="209"/>
    <x v="0"/>
    <x v="13"/>
    <x v="2"/>
    <x v="248"/>
    <x v="445"/>
    <x v="77"/>
    <x v="15"/>
    <x v="6"/>
    <x v="5"/>
    <x v="2237"/>
    <x v="1"/>
  </r>
  <r>
    <x v="1"/>
    <x v="5"/>
    <x v="1"/>
    <x v="0"/>
    <x v="327"/>
    <x v="2218"/>
    <x v="1938"/>
    <x v="94"/>
    <x v="10"/>
    <x v="2"/>
    <x v="1"/>
    <x v="4"/>
    <x v="34"/>
    <x v="209"/>
    <x v="210"/>
    <x v="194"/>
    <x v="0"/>
    <x v="13"/>
    <x v="2"/>
    <x v="256"/>
    <x v="676"/>
    <x v="77"/>
    <x v="15"/>
    <x v="6"/>
    <x v="5"/>
    <x v="2238"/>
    <x v="1"/>
  </r>
  <r>
    <x v="1"/>
    <x v="5"/>
    <x v="1"/>
    <x v="0"/>
    <x v="180"/>
    <x v="2220"/>
    <x v="1939"/>
    <x v="2"/>
    <x v="10"/>
    <x v="2"/>
    <x v="1"/>
    <x v="4"/>
    <x v="34"/>
    <x v="265"/>
    <x v="111"/>
    <x v="209"/>
    <x v="0"/>
    <x v="13"/>
    <x v="2"/>
    <x v="450"/>
    <x v="679"/>
    <x v="90"/>
    <x v="19"/>
    <x v="6"/>
    <x v="5"/>
    <x v="2239"/>
    <x v="1"/>
  </r>
  <r>
    <x v="1"/>
    <x v="5"/>
    <x v="1"/>
    <x v="0"/>
    <x v="344"/>
    <x v="2219"/>
    <x v="1939"/>
    <x v="229"/>
    <x v="10"/>
    <x v="2"/>
    <x v="1"/>
    <x v="4"/>
    <x v="34"/>
    <x v="220"/>
    <x v="202"/>
    <x v="209"/>
    <x v="0"/>
    <x v="13"/>
    <x v="2"/>
    <x v="308"/>
    <x v="882"/>
    <x v="4"/>
    <x v="23"/>
    <x v="6"/>
    <x v="5"/>
    <x v="2240"/>
    <x v="1"/>
  </r>
  <r>
    <x v="1"/>
    <x v="5"/>
    <x v="1"/>
    <x v="0"/>
    <x v="327"/>
    <x v="2221"/>
    <x v="1940"/>
    <x v="46"/>
    <x v="10"/>
    <x v="2"/>
    <x v="1"/>
    <x v="4"/>
    <x v="34"/>
    <x v="209"/>
    <x v="195"/>
    <x v="209"/>
    <x v="0"/>
    <x v="13"/>
    <x v="2"/>
    <x v="248"/>
    <x v="445"/>
    <x v="77"/>
    <x v="15"/>
    <x v="6"/>
    <x v="5"/>
    <x v="2241"/>
    <x v="1"/>
  </r>
  <r>
    <x v="1"/>
    <x v="5"/>
    <x v="1"/>
    <x v="0"/>
    <x v="327"/>
    <x v="2222"/>
    <x v="1941"/>
    <x v="79"/>
    <x v="10"/>
    <x v="2"/>
    <x v="1"/>
    <x v="4"/>
    <x v="34"/>
    <x v="220"/>
    <x v="210"/>
    <x v="194"/>
    <x v="0"/>
    <x v="13"/>
    <x v="2"/>
    <x v="310"/>
    <x v="671"/>
    <x v="4"/>
    <x v="23"/>
    <x v="6"/>
    <x v="5"/>
    <x v="2242"/>
    <x v="1"/>
  </r>
  <r>
    <x v="1"/>
    <x v="1"/>
    <x v="0"/>
    <x v="0"/>
    <x v="359"/>
    <x v="2223"/>
    <x v="1942"/>
    <x v="145"/>
    <x v="10"/>
    <x v="2"/>
    <x v="1"/>
    <x v="0"/>
    <x v="26"/>
    <x v="482"/>
    <x v="205"/>
    <x v="209"/>
    <x v="0"/>
    <x v="1"/>
    <x v="2"/>
    <x v="848"/>
    <x v="397"/>
    <x v="27"/>
    <x v="83"/>
    <x v="0"/>
    <x v="5"/>
    <x v="118"/>
    <x v="22"/>
  </r>
  <r>
    <x v="0"/>
    <x v="4"/>
    <x v="0"/>
    <x v="0"/>
    <x v="19"/>
    <x v="2224"/>
    <x v="1943"/>
    <x v="258"/>
    <x v="10"/>
    <x v="2"/>
    <x v="1"/>
    <x v="3"/>
    <x v="12"/>
    <x v="41"/>
    <x v="19"/>
    <x v="209"/>
    <x v="0"/>
    <x v="9"/>
    <x v="2"/>
    <x v="1222"/>
    <x v="51"/>
    <x v="7"/>
    <x v="28"/>
    <x v="2"/>
    <x v="4"/>
    <x v="3712"/>
    <x v="82"/>
  </r>
  <r>
    <x v="1"/>
    <x v="5"/>
    <x v="0"/>
    <x v="6"/>
    <x v="402"/>
    <x v="2226"/>
    <x v="1944"/>
    <x v="27"/>
    <x v="10"/>
    <x v="2"/>
    <x v="1"/>
    <x v="4"/>
    <x v="33"/>
    <x v="148"/>
    <x v="206"/>
    <x v="209"/>
    <x v="0"/>
    <x v="13"/>
    <x v="2"/>
    <x v="308"/>
    <x v="151"/>
    <x v="20"/>
    <x v="41"/>
    <x v="8"/>
    <x v="5"/>
    <x v="4316"/>
    <x v="1"/>
  </r>
  <r>
    <x v="0"/>
    <x v="5"/>
    <x v="1"/>
    <x v="8"/>
    <x v="379"/>
    <x v="2225"/>
    <x v="1944"/>
    <x v="110"/>
    <x v="10"/>
    <x v="2"/>
    <x v="1"/>
    <x v="4"/>
    <x v="8"/>
    <x v="25"/>
    <x v="156"/>
    <x v="209"/>
    <x v="0"/>
    <x v="5"/>
    <x v="0"/>
    <x v="548"/>
    <x v="537"/>
    <x v="54"/>
    <x v="7"/>
    <x v="6"/>
    <x v="0"/>
    <x v="2243"/>
    <x v="17"/>
  </r>
  <r>
    <x v="1"/>
    <x v="5"/>
    <x v="1"/>
    <x v="0"/>
    <x v="284"/>
    <x v="2227"/>
    <x v="1945"/>
    <x v="71"/>
    <x v="10"/>
    <x v="2"/>
    <x v="1"/>
    <x v="4"/>
    <x v="36"/>
    <x v="287"/>
    <x v="170"/>
    <x v="209"/>
    <x v="0"/>
    <x v="13"/>
    <x v="2"/>
    <x v="71"/>
    <x v="971"/>
    <x v="33"/>
    <x v="20"/>
    <x v="6"/>
    <x v="5"/>
    <x v="2244"/>
    <x v="1"/>
  </r>
  <r>
    <x v="0"/>
    <x v="5"/>
    <x v="1"/>
    <x v="0"/>
    <x v="260"/>
    <x v="2228"/>
    <x v="1946"/>
    <x v="189"/>
    <x v="10"/>
    <x v="2"/>
    <x v="1"/>
    <x v="4"/>
    <x v="8"/>
    <x v="19"/>
    <x v="156"/>
    <x v="209"/>
    <x v="0"/>
    <x v="13"/>
    <x v="2"/>
    <x v="234"/>
    <x v="697"/>
    <x v="9"/>
    <x v="6"/>
    <x v="6"/>
    <x v="0"/>
    <x v="2245"/>
    <x v="1"/>
  </r>
  <r>
    <x v="1"/>
    <x v="5"/>
    <x v="0"/>
    <x v="17"/>
    <x v="400"/>
    <x v="2229"/>
    <x v="1947"/>
    <x v="24"/>
    <x v="10"/>
    <x v="2"/>
    <x v="1"/>
    <x v="4"/>
    <x v="33"/>
    <x v="322"/>
    <x v="110"/>
    <x v="209"/>
    <x v="0"/>
    <x v="13"/>
    <x v="2"/>
    <x v="495"/>
    <x v="314"/>
    <x v="30"/>
    <x v="59"/>
    <x v="8"/>
    <x v="5"/>
    <x v="4317"/>
    <x v="49"/>
  </r>
  <r>
    <x v="1"/>
    <x v="5"/>
    <x v="0"/>
    <x v="8"/>
    <x v="394"/>
    <x v="2230"/>
    <x v="1948"/>
    <x v="68"/>
    <x v="10"/>
    <x v="2"/>
    <x v="1"/>
    <x v="4"/>
    <x v="33"/>
    <x v="320"/>
    <x v="195"/>
    <x v="209"/>
    <x v="0"/>
    <x v="13"/>
    <x v="2"/>
    <x v="324"/>
    <x v="725"/>
    <x v="30"/>
    <x v="59"/>
    <x v="8"/>
    <x v="5"/>
    <x v="4318"/>
    <x v="17"/>
  </r>
  <r>
    <x v="0"/>
    <x v="5"/>
    <x v="1"/>
    <x v="0"/>
    <x v="327"/>
    <x v="2232"/>
    <x v="1949"/>
    <x v="80"/>
    <x v="10"/>
    <x v="2"/>
    <x v="1"/>
    <x v="4"/>
    <x v="8"/>
    <x v="22"/>
    <x v="195"/>
    <x v="209"/>
    <x v="0"/>
    <x v="5"/>
    <x v="0"/>
    <x v="552"/>
    <x v="705"/>
    <x v="78"/>
    <x v="7"/>
    <x v="6"/>
    <x v="0"/>
    <x v="2247"/>
    <x v="0"/>
  </r>
  <r>
    <x v="1"/>
    <x v="5"/>
    <x v="1"/>
    <x v="0"/>
    <x v="327"/>
    <x v="2231"/>
    <x v="1949"/>
    <x v="181"/>
    <x v="10"/>
    <x v="2"/>
    <x v="1"/>
    <x v="4"/>
    <x v="34"/>
    <x v="255"/>
    <x v="195"/>
    <x v="209"/>
    <x v="0"/>
    <x v="13"/>
    <x v="2"/>
    <x v="284"/>
    <x v="737"/>
    <x v="83"/>
    <x v="25"/>
    <x v="6"/>
    <x v="5"/>
    <x v="2246"/>
    <x v="1"/>
  </r>
  <r>
    <x v="1"/>
    <x v="5"/>
    <x v="1"/>
    <x v="0"/>
    <x v="71"/>
    <x v="2233"/>
    <x v="1950"/>
    <x v="205"/>
    <x v="10"/>
    <x v="2"/>
    <x v="1"/>
    <x v="4"/>
    <x v="34"/>
    <x v="235"/>
    <x v="45"/>
    <x v="209"/>
    <x v="0"/>
    <x v="13"/>
    <x v="2"/>
    <x v="270"/>
    <x v="178"/>
    <x v="88"/>
    <x v="9"/>
    <x v="6"/>
    <x v="5"/>
    <x v="2248"/>
    <x v="1"/>
  </r>
  <r>
    <x v="0"/>
    <x v="4"/>
    <x v="0"/>
    <x v="0"/>
    <x v="19"/>
    <x v="2234"/>
    <x v="1951"/>
    <x v="154"/>
    <x v="10"/>
    <x v="2"/>
    <x v="1"/>
    <x v="3"/>
    <x v="1"/>
    <x v="4"/>
    <x v="210"/>
    <x v="17"/>
    <x v="0"/>
    <x v="9"/>
    <x v="2"/>
    <x v="1188"/>
    <x v="50"/>
    <x v="7"/>
    <x v="28"/>
    <x v="2"/>
    <x v="4"/>
    <x v="3713"/>
    <x v="82"/>
  </r>
  <r>
    <x v="1"/>
    <x v="5"/>
    <x v="0"/>
    <x v="9"/>
    <x v="202"/>
    <x v="2235"/>
    <x v="1952"/>
    <x v="97"/>
    <x v="10"/>
    <x v="2"/>
    <x v="1"/>
    <x v="4"/>
    <x v="32"/>
    <x v="184"/>
    <x v="210"/>
    <x v="25"/>
    <x v="0"/>
    <x v="14"/>
    <x v="2"/>
    <x v="96"/>
    <x v="819"/>
    <x v="62"/>
    <x v="58"/>
    <x v="8"/>
    <x v="5"/>
    <x v="4319"/>
    <x v="22"/>
  </r>
  <r>
    <x v="1"/>
    <x v="5"/>
    <x v="1"/>
    <x v="6"/>
    <x v="341"/>
    <x v="2236"/>
    <x v="1953"/>
    <x v="73"/>
    <x v="10"/>
    <x v="2"/>
    <x v="1"/>
    <x v="4"/>
    <x v="34"/>
    <x v="263"/>
    <x v="210"/>
    <x v="123"/>
    <x v="0"/>
    <x v="13"/>
    <x v="2"/>
    <x v="294"/>
    <x v="224"/>
    <x v="84"/>
    <x v="25"/>
    <x v="6"/>
    <x v="5"/>
    <x v="2250"/>
    <x v="1"/>
  </r>
  <r>
    <x v="1"/>
    <x v="5"/>
    <x v="1"/>
    <x v="0"/>
    <x v="316"/>
    <x v="2237"/>
    <x v="1954"/>
    <x v="181"/>
    <x v="10"/>
    <x v="2"/>
    <x v="1"/>
    <x v="4"/>
    <x v="34"/>
    <x v="258"/>
    <x v="188"/>
    <x v="209"/>
    <x v="0"/>
    <x v="13"/>
    <x v="2"/>
    <x v="284"/>
    <x v="737"/>
    <x v="83"/>
    <x v="25"/>
    <x v="6"/>
    <x v="5"/>
    <x v="2249"/>
    <x v="1"/>
  </r>
  <r>
    <x v="1"/>
    <x v="5"/>
    <x v="0"/>
    <x v="8"/>
    <x v="379"/>
    <x v="2238"/>
    <x v="1955"/>
    <x v="27"/>
    <x v="10"/>
    <x v="2"/>
    <x v="1"/>
    <x v="4"/>
    <x v="33"/>
    <x v="320"/>
    <x v="156"/>
    <x v="209"/>
    <x v="0"/>
    <x v="13"/>
    <x v="2"/>
    <x v="322"/>
    <x v="158"/>
    <x v="30"/>
    <x v="59"/>
    <x v="8"/>
    <x v="5"/>
    <x v="4320"/>
    <x v="17"/>
  </r>
  <r>
    <x v="1"/>
    <x v="5"/>
    <x v="1"/>
    <x v="0"/>
    <x v="344"/>
    <x v="2239"/>
    <x v="1956"/>
    <x v="6"/>
    <x v="10"/>
    <x v="2"/>
    <x v="1"/>
    <x v="4"/>
    <x v="34"/>
    <x v="220"/>
    <x v="202"/>
    <x v="209"/>
    <x v="0"/>
    <x v="13"/>
    <x v="2"/>
    <x v="308"/>
    <x v="111"/>
    <x v="4"/>
    <x v="23"/>
    <x v="6"/>
    <x v="5"/>
    <x v="2251"/>
    <x v="1"/>
  </r>
  <r>
    <x v="1"/>
    <x v="5"/>
    <x v="1"/>
    <x v="0"/>
    <x v="327"/>
    <x v="2240"/>
    <x v="1957"/>
    <x v="26"/>
    <x v="10"/>
    <x v="2"/>
    <x v="1"/>
    <x v="4"/>
    <x v="34"/>
    <x v="231"/>
    <x v="210"/>
    <x v="194"/>
    <x v="0"/>
    <x v="13"/>
    <x v="2"/>
    <x v="350"/>
    <x v="183"/>
    <x v="71"/>
    <x v="12"/>
    <x v="6"/>
    <x v="5"/>
    <x v="2252"/>
    <x v="1"/>
  </r>
  <r>
    <x v="1"/>
    <x v="5"/>
    <x v="1"/>
    <x v="0"/>
    <x v="327"/>
    <x v="2241"/>
    <x v="1958"/>
    <x v="26"/>
    <x v="10"/>
    <x v="2"/>
    <x v="1"/>
    <x v="4"/>
    <x v="34"/>
    <x v="248"/>
    <x v="210"/>
    <x v="194"/>
    <x v="0"/>
    <x v="13"/>
    <x v="2"/>
    <x v="690"/>
    <x v="687"/>
    <x v="42"/>
    <x v="15"/>
    <x v="6"/>
    <x v="5"/>
    <x v="2253"/>
    <x v="1"/>
  </r>
  <r>
    <x v="1"/>
    <x v="5"/>
    <x v="1"/>
    <x v="0"/>
    <x v="327"/>
    <x v="2242"/>
    <x v="1959"/>
    <x v="46"/>
    <x v="10"/>
    <x v="2"/>
    <x v="1"/>
    <x v="4"/>
    <x v="34"/>
    <x v="215"/>
    <x v="195"/>
    <x v="209"/>
    <x v="0"/>
    <x v="13"/>
    <x v="2"/>
    <x v="307"/>
    <x v="333"/>
    <x v="83"/>
    <x v="26"/>
    <x v="6"/>
    <x v="5"/>
    <x v="2254"/>
    <x v="1"/>
  </r>
  <r>
    <x v="0"/>
    <x v="5"/>
    <x v="1"/>
    <x v="0"/>
    <x v="327"/>
    <x v="2246"/>
    <x v="1960"/>
    <x v="166"/>
    <x v="10"/>
    <x v="2"/>
    <x v="1"/>
    <x v="4"/>
    <x v="7"/>
    <x v="18"/>
    <x v="195"/>
    <x v="209"/>
    <x v="0"/>
    <x v="13"/>
    <x v="2"/>
    <x v="420"/>
    <x v="332"/>
    <x v="55"/>
    <x v="14"/>
    <x v="6"/>
    <x v="5"/>
    <x v="2258"/>
    <x v="1"/>
  </r>
  <r>
    <x v="1"/>
    <x v="5"/>
    <x v="1"/>
    <x v="0"/>
    <x v="29"/>
    <x v="2245"/>
    <x v="1960"/>
    <x v="205"/>
    <x v="10"/>
    <x v="2"/>
    <x v="1"/>
    <x v="4"/>
    <x v="34"/>
    <x v="189"/>
    <x v="210"/>
    <x v="24"/>
    <x v="0"/>
    <x v="13"/>
    <x v="2"/>
    <x v="270"/>
    <x v="178"/>
    <x v="49"/>
    <x v="22"/>
    <x v="6"/>
    <x v="5"/>
    <x v="2257"/>
    <x v="1"/>
  </r>
  <r>
    <x v="1"/>
    <x v="5"/>
    <x v="1"/>
    <x v="0"/>
    <x v="260"/>
    <x v="2244"/>
    <x v="1960"/>
    <x v="68"/>
    <x v="10"/>
    <x v="2"/>
    <x v="1"/>
    <x v="4"/>
    <x v="34"/>
    <x v="236"/>
    <x v="156"/>
    <x v="209"/>
    <x v="0"/>
    <x v="13"/>
    <x v="2"/>
    <x v="282"/>
    <x v="659"/>
    <x v="49"/>
    <x v="22"/>
    <x v="6"/>
    <x v="5"/>
    <x v="2256"/>
    <x v="1"/>
  </r>
  <r>
    <x v="1"/>
    <x v="5"/>
    <x v="1"/>
    <x v="0"/>
    <x v="260"/>
    <x v="2243"/>
    <x v="1960"/>
    <x v="113"/>
    <x v="10"/>
    <x v="2"/>
    <x v="1"/>
    <x v="4"/>
    <x v="34"/>
    <x v="240"/>
    <x v="210"/>
    <x v="156"/>
    <x v="0"/>
    <x v="13"/>
    <x v="2"/>
    <x v="198"/>
    <x v="644"/>
    <x v="85"/>
    <x v="15"/>
    <x v="6"/>
    <x v="5"/>
    <x v="2255"/>
    <x v="1"/>
  </r>
  <r>
    <x v="1"/>
    <x v="1"/>
    <x v="0"/>
    <x v="0"/>
    <x v="359"/>
    <x v="2247"/>
    <x v="1961"/>
    <x v="131"/>
    <x v="10"/>
    <x v="2"/>
    <x v="1"/>
    <x v="0"/>
    <x v="26"/>
    <x v="482"/>
    <x v="210"/>
    <x v="206"/>
    <x v="0"/>
    <x v="1"/>
    <x v="2"/>
    <x v="849"/>
    <x v="556"/>
    <x v="27"/>
    <x v="83"/>
    <x v="0"/>
    <x v="5"/>
    <x v="119"/>
    <x v="22"/>
  </r>
  <r>
    <x v="1"/>
    <x v="5"/>
    <x v="1"/>
    <x v="0"/>
    <x v="327"/>
    <x v="2248"/>
    <x v="1962"/>
    <x v="211"/>
    <x v="10"/>
    <x v="2"/>
    <x v="1"/>
    <x v="4"/>
    <x v="34"/>
    <x v="248"/>
    <x v="210"/>
    <x v="194"/>
    <x v="0"/>
    <x v="13"/>
    <x v="2"/>
    <x v="692"/>
    <x v="776"/>
    <x v="42"/>
    <x v="15"/>
    <x v="6"/>
    <x v="5"/>
    <x v="2259"/>
    <x v="1"/>
  </r>
  <r>
    <x v="1"/>
    <x v="5"/>
    <x v="0"/>
    <x v="12"/>
    <x v="380"/>
    <x v="2249"/>
    <x v="1963"/>
    <x v="145"/>
    <x v="10"/>
    <x v="2"/>
    <x v="1"/>
    <x v="4"/>
    <x v="30"/>
    <x v="106"/>
    <x v="110"/>
    <x v="209"/>
    <x v="0"/>
    <x v="13"/>
    <x v="2"/>
    <x v="534"/>
    <x v="802"/>
    <x v="46"/>
    <x v="42"/>
    <x v="8"/>
    <x v="5"/>
    <x v="4321"/>
    <x v="49"/>
  </r>
  <r>
    <x v="1"/>
    <x v="5"/>
    <x v="1"/>
    <x v="0"/>
    <x v="327"/>
    <x v="2250"/>
    <x v="1963"/>
    <x v="211"/>
    <x v="10"/>
    <x v="2"/>
    <x v="1"/>
    <x v="4"/>
    <x v="34"/>
    <x v="211"/>
    <x v="210"/>
    <x v="194"/>
    <x v="0"/>
    <x v="13"/>
    <x v="2"/>
    <x v="691"/>
    <x v="776"/>
    <x v="42"/>
    <x v="15"/>
    <x v="6"/>
    <x v="5"/>
    <x v="2260"/>
    <x v="1"/>
  </r>
  <r>
    <x v="1"/>
    <x v="5"/>
    <x v="1"/>
    <x v="0"/>
    <x v="327"/>
    <x v="2251"/>
    <x v="1964"/>
    <x v="46"/>
    <x v="10"/>
    <x v="2"/>
    <x v="1"/>
    <x v="4"/>
    <x v="34"/>
    <x v="248"/>
    <x v="195"/>
    <x v="209"/>
    <x v="0"/>
    <x v="13"/>
    <x v="2"/>
    <x v="690"/>
    <x v="613"/>
    <x v="42"/>
    <x v="15"/>
    <x v="6"/>
    <x v="5"/>
    <x v="2261"/>
    <x v="1"/>
  </r>
  <r>
    <x v="1"/>
    <x v="5"/>
    <x v="1"/>
    <x v="0"/>
    <x v="260"/>
    <x v="2252"/>
    <x v="1965"/>
    <x v="94"/>
    <x v="10"/>
    <x v="2"/>
    <x v="1"/>
    <x v="4"/>
    <x v="34"/>
    <x v="204"/>
    <x v="156"/>
    <x v="209"/>
    <x v="0"/>
    <x v="13"/>
    <x v="2"/>
    <x v="437"/>
    <x v="546"/>
    <x v="82"/>
    <x v="17"/>
    <x v="6"/>
    <x v="5"/>
    <x v="2262"/>
    <x v="1"/>
  </r>
  <r>
    <x v="1"/>
    <x v="5"/>
    <x v="1"/>
    <x v="0"/>
    <x v="327"/>
    <x v="2253"/>
    <x v="1966"/>
    <x v="243"/>
    <x v="10"/>
    <x v="2"/>
    <x v="1"/>
    <x v="4"/>
    <x v="34"/>
    <x v="218"/>
    <x v="195"/>
    <x v="209"/>
    <x v="0"/>
    <x v="13"/>
    <x v="2"/>
    <x v="308"/>
    <x v="945"/>
    <x v="43"/>
    <x v="21"/>
    <x v="6"/>
    <x v="5"/>
    <x v="2263"/>
    <x v="1"/>
  </r>
  <r>
    <x v="1"/>
    <x v="5"/>
    <x v="1"/>
    <x v="0"/>
    <x v="179"/>
    <x v="2254"/>
    <x v="1967"/>
    <x v="100"/>
    <x v="10"/>
    <x v="2"/>
    <x v="1"/>
    <x v="4"/>
    <x v="34"/>
    <x v="209"/>
    <x v="210"/>
    <x v="115"/>
    <x v="0"/>
    <x v="13"/>
    <x v="2"/>
    <x v="256"/>
    <x v="390"/>
    <x v="77"/>
    <x v="15"/>
    <x v="6"/>
    <x v="5"/>
    <x v="2264"/>
    <x v="1"/>
  </r>
  <r>
    <x v="1"/>
    <x v="5"/>
    <x v="1"/>
    <x v="0"/>
    <x v="278"/>
    <x v="2255"/>
    <x v="1968"/>
    <x v="97"/>
    <x v="10"/>
    <x v="2"/>
    <x v="1"/>
    <x v="4"/>
    <x v="34"/>
    <x v="279"/>
    <x v="210"/>
    <x v="163"/>
    <x v="0"/>
    <x v="13"/>
    <x v="2"/>
    <x v="254"/>
    <x v="648"/>
    <x v="88"/>
    <x v="9"/>
    <x v="6"/>
    <x v="5"/>
    <x v="2265"/>
    <x v="1"/>
  </r>
  <r>
    <x v="1"/>
    <x v="5"/>
    <x v="1"/>
    <x v="0"/>
    <x v="210"/>
    <x v="2256"/>
    <x v="1969"/>
    <x v="6"/>
    <x v="10"/>
    <x v="2"/>
    <x v="1"/>
    <x v="4"/>
    <x v="34"/>
    <x v="207"/>
    <x v="130"/>
    <x v="209"/>
    <x v="0"/>
    <x v="13"/>
    <x v="2"/>
    <x v="220"/>
    <x v="113"/>
    <x v="77"/>
    <x v="15"/>
    <x v="6"/>
    <x v="5"/>
    <x v="2266"/>
    <x v="1"/>
  </r>
  <r>
    <x v="0"/>
    <x v="4"/>
    <x v="0"/>
    <x v="0"/>
    <x v="9"/>
    <x v="2257"/>
    <x v="1970"/>
    <x v="129"/>
    <x v="10"/>
    <x v="2"/>
    <x v="1"/>
    <x v="3"/>
    <x v="1"/>
    <x v="4"/>
    <x v="9"/>
    <x v="209"/>
    <x v="0"/>
    <x v="9"/>
    <x v="2"/>
    <x v="1187"/>
    <x v="76"/>
    <x v="7"/>
    <x v="28"/>
    <x v="2"/>
    <x v="4"/>
    <x v="3714"/>
    <x v="82"/>
  </r>
  <r>
    <x v="1"/>
    <x v="5"/>
    <x v="1"/>
    <x v="0"/>
    <x v="327"/>
    <x v="2258"/>
    <x v="1971"/>
    <x v="26"/>
    <x v="10"/>
    <x v="2"/>
    <x v="1"/>
    <x v="4"/>
    <x v="34"/>
    <x v="231"/>
    <x v="210"/>
    <x v="194"/>
    <x v="0"/>
    <x v="13"/>
    <x v="2"/>
    <x v="349"/>
    <x v="183"/>
    <x v="71"/>
    <x v="12"/>
    <x v="6"/>
    <x v="5"/>
    <x v="2267"/>
    <x v="1"/>
  </r>
  <r>
    <x v="1"/>
    <x v="5"/>
    <x v="1"/>
    <x v="0"/>
    <x v="260"/>
    <x v="2259"/>
    <x v="1972"/>
    <x v="67"/>
    <x v="10"/>
    <x v="2"/>
    <x v="1"/>
    <x v="4"/>
    <x v="34"/>
    <x v="230"/>
    <x v="156"/>
    <x v="209"/>
    <x v="0"/>
    <x v="13"/>
    <x v="2"/>
    <x v="261"/>
    <x v="276"/>
    <x v="49"/>
    <x v="22"/>
    <x v="6"/>
    <x v="5"/>
    <x v="2268"/>
    <x v="1"/>
  </r>
  <r>
    <x v="1"/>
    <x v="5"/>
    <x v="1"/>
    <x v="0"/>
    <x v="242"/>
    <x v="2260"/>
    <x v="1973"/>
    <x v="228"/>
    <x v="10"/>
    <x v="2"/>
    <x v="1"/>
    <x v="4"/>
    <x v="34"/>
    <x v="204"/>
    <x v="210"/>
    <x v="148"/>
    <x v="0"/>
    <x v="13"/>
    <x v="2"/>
    <x v="437"/>
    <x v="910"/>
    <x v="82"/>
    <x v="17"/>
    <x v="6"/>
    <x v="5"/>
    <x v="2269"/>
    <x v="1"/>
  </r>
  <r>
    <x v="1"/>
    <x v="5"/>
    <x v="0"/>
    <x v="8"/>
    <x v="379"/>
    <x v="2261"/>
    <x v="1974"/>
    <x v="45"/>
    <x v="10"/>
    <x v="2"/>
    <x v="1"/>
    <x v="4"/>
    <x v="30"/>
    <x v="96"/>
    <x v="156"/>
    <x v="209"/>
    <x v="0"/>
    <x v="13"/>
    <x v="2"/>
    <x v="186"/>
    <x v="279"/>
    <x v="22"/>
    <x v="34"/>
    <x v="8"/>
    <x v="5"/>
    <x v="4322"/>
    <x v="17"/>
  </r>
  <r>
    <x v="1"/>
    <x v="5"/>
    <x v="1"/>
    <x v="0"/>
    <x v="260"/>
    <x v="2262"/>
    <x v="1975"/>
    <x v="26"/>
    <x v="10"/>
    <x v="2"/>
    <x v="1"/>
    <x v="4"/>
    <x v="34"/>
    <x v="209"/>
    <x v="156"/>
    <x v="209"/>
    <x v="0"/>
    <x v="13"/>
    <x v="2"/>
    <x v="243"/>
    <x v="193"/>
    <x v="77"/>
    <x v="15"/>
    <x v="6"/>
    <x v="5"/>
    <x v="2270"/>
    <x v="1"/>
  </r>
  <r>
    <x v="1"/>
    <x v="5"/>
    <x v="0"/>
    <x v="8"/>
    <x v="394"/>
    <x v="2263"/>
    <x v="1976"/>
    <x v="252"/>
    <x v="10"/>
    <x v="2"/>
    <x v="1"/>
    <x v="4"/>
    <x v="30"/>
    <x v="114"/>
    <x v="210"/>
    <x v="194"/>
    <x v="0"/>
    <x v="13"/>
    <x v="2"/>
    <x v="49"/>
    <x v="440"/>
    <x v="48"/>
    <x v="32"/>
    <x v="8"/>
    <x v="5"/>
    <x v="4323"/>
    <x v="17"/>
  </r>
  <r>
    <x v="1"/>
    <x v="5"/>
    <x v="1"/>
    <x v="0"/>
    <x v="260"/>
    <x v="2264"/>
    <x v="1977"/>
    <x v="94"/>
    <x v="10"/>
    <x v="2"/>
    <x v="1"/>
    <x v="4"/>
    <x v="34"/>
    <x v="209"/>
    <x v="210"/>
    <x v="156"/>
    <x v="0"/>
    <x v="13"/>
    <x v="2"/>
    <x v="251"/>
    <x v="676"/>
    <x v="77"/>
    <x v="15"/>
    <x v="6"/>
    <x v="5"/>
    <x v="2271"/>
    <x v="1"/>
  </r>
  <r>
    <x v="1"/>
    <x v="9"/>
    <x v="1"/>
    <x v="15"/>
    <x v="245"/>
    <x v="2265"/>
    <x v="1978"/>
    <x v="26"/>
    <x v="10"/>
    <x v="2"/>
    <x v="1"/>
    <x v="8"/>
    <x v="28"/>
    <x v="401"/>
    <x v="23"/>
    <x v="209"/>
    <x v="0"/>
    <x v="16"/>
    <x v="2"/>
    <x v="875"/>
    <x v="304"/>
    <x v="53"/>
    <x v="31"/>
    <x v="1"/>
    <x v="6"/>
    <x v="874"/>
    <x v="76"/>
  </r>
  <r>
    <x v="0"/>
    <x v="4"/>
    <x v="0"/>
    <x v="0"/>
    <x v="7"/>
    <x v="2266"/>
    <x v="1979"/>
    <x v="10"/>
    <x v="10"/>
    <x v="2"/>
    <x v="1"/>
    <x v="3"/>
    <x v="1"/>
    <x v="4"/>
    <x v="7"/>
    <x v="209"/>
    <x v="0"/>
    <x v="9"/>
    <x v="2"/>
    <x v="1187"/>
    <x v="451"/>
    <x v="7"/>
    <x v="28"/>
    <x v="2"/>
    <x v="4"/>
    <x v="3715"/>
    <x v="82"/>
  </r>
  <r>
    <x v="1"/>
    <x v="5"/>
    <x v="1"/>
    <x v="0"/>
    <x v="260"/>
    <x v="2268"/>
    <x v="1980"/>
    <x v="166"/>
    <x v="10"/>
    <x v="2"/>
    <x v="1"/>
    <x v="4"/>
    <x v="34"/>
    <x v="225"/>
    <x v="156"/>
    <x v="209"/>
    <x v="0"/>
    <x v="13"/>
    <x v="2"/>
    <x v="418"/>
    <x v="332"/>
    <x v="43"/>
    <x v="13"/>
    <x v="6"/>
    <x v="5"/>
    <x v="2272"/>
    <x v="1"/>
  </r>
  <r>
    <x v="1"/>
    <x v="1"/>
    <x v="0"/>
    <x v="0"/>
    <x v="344"/>
    <x v="2267"/>
    <x v="1980"/>
    <x v="190"/>
    <x v="10"/>
    <x v="2"/>
    <x v="1"/>
    <x v="0"/>
    <x v="26"/>
    <x v="481"/>
    <x v="210"/>
    <x v="201"/>
    <x v="0"/>
    <x v="1"/>
    <x v="2"/>
    <x v="850"/>
    <x v="878"/>
    <x v="27"/>
    <x v="82"/>
    <x v="0"/>
    <x v="5"/>
    <x v="120"/>
    <x v="22"/>
  </r>
  <r>
    <x v="1"/>
    <x v="5"/>
    <x v="1"/>
    <x v="0"/>
    <x v="336"/>
    <x v="2269"/>
    <x v="1981"/>
    <x v="79"/>
    <x v="10"/>
    <x v="2"/>
    <x v="1"/>
    <x v="4"/>
    <x v="34"/>
    <x v="220"/>
    <x v="210"/>
    <x v="197"/>
    <x v="0"/>
    <x v="13"/>
    <x v="2"/>
    <x v="308"/>
    <x v="670"/>
    <x v="4"/>
    <x v="23"/>
    <x v="6"/>
    <x v="5"/>
    <x v="2273"/>
    <x v="1"/>
  </r>
  <r>
    <x v="1"/>
    <x v="5"/>
    <x v="1"/>
    <x v="0"/>
    <x v="243"/>
    <x v="2270"/>
    <x v="1982"/>
    <x v="172"/>
    <x v="10"/>
    <x v="2"/>
    <x v="1"/>
    <x v="4"/>
    <x v="34"/>
    <x v="229"/>
    <x v="146"/>
    <x v="209"/>
    <x v="0"/>
    <x v="13"/>
    <x v="2"/>
    <x v="290"/>
    <x v="230"/>
    <x v="88"/>
    <x v="9"/>
    <x v="6"/>
    <x v="5"/>
    <x v="2274"/>
    <x v="1"/>
  </r>
  <r>
    <x v="1"/>
    <x v="5"/>
    <x v="1"/>
    <x v="0"/>
    <x v="217"/>
    <x v="2271"/>
    <x v="1983"/>
    <x v="166"/>
    <x v="10"/>
    <x v="2"/>
    <x v="1"/>
    <x v="4"/>
    <x v="34"/>
    <x v="202"/>
    <x v="134"/>
    <x v="209"/>
    <x v="0"/>
    <x v="13"/>
    <x v="2"/>
    <x v="416"/>
    <x v="332"/>
    <x v="43"/>
    <x v="13"/>
    <x v="6"/>
    <x v="5"/>
    <x v="2275"/>
    <x v="1"/>
  </r>
  <r>
    <x v="1"/>
    <x v="5"/>
    <x v="1"/>
    <x v="0"/>
    <x v="152"/>
    <x v="2272"/>
    <x v="1984"/>
    <x v="97"/>
    <x v="10"/>
    <x v="2"/>
    <x v="1"/>
    <x v="4"/>
    <x v="34"/>
    <x v="246"/>
    <x v="97"/>
    <x v="209"/>
    <x v="0"/>
    <x v="13"/>
    <x v="2"/>
    <x v="587"/>
    <x v="668"/>
    <x v="60"/>
    <x v="15"/>
    <x v="6"/>
    <x v="5"/>
    <x v="2276"/>
    <x v="1"/>
  </r>
  <r>
    <x v="1"/>
    <x v="5"/>
    <x v="1"/>
    <x v="0"/>
    <x v="260"/>
    <x v="2273"/>
    <x v="1985"/>
    <x v="100"/>
    <x v="10"/>
    <x v="2"/>
    <x v="1"/>
    <x v="4"/>
    <x v="34"/>
    <x v="207"/>
    <x v="156"/>
    <x v="209"/>
    <x v="0"/>
    <x v="13"/>
    <x v="2"/>
    <x v="219"/>
    <x v="390"/>
    <x v="77"/>
    <x v="15"/>
    <x v="6"/>
    <x v="5"/>
    <x v="2277"/>
    <x v="1"/>
  </r>
  <r>
    <x v="1"/>
    <x v="5"/>
    <x v="1"/>
    <x v="0"/>
    <x v="327"/>
    <x v="2274"/>
    <x v="1985"/>
    <x v="104"/>
    <x v="10"/>
    <x v="2"/>
    <x v="1"/>
    <x v="4"/>
    <x v="34"/>
    <x v="248"/>
    <x v="195"/>
    <x v="209"/>
    <x v="0"/>
    <x v="13"/>
    <x v="2"/>
    <x v="687"/>
    <x v="376"/>
    <x v="42"/>
    <x v="15"/>
    <x v="6"/>
    <x v="5"/>
    <x v="2278"/>
    <x v="1"/>
  </r>
  <r>
    <x v="1"/>
    <x v="5"/>
    <x v="1"/>
    <x v="0"/>
    <x v="260"/>
    <x v="2275"/>
    <x v="1986"/>
    <x v="46"/>
    <x v="10"/>
    <x v="2"/>
    <x v="1"/>
    <x v="4"/>
    <x v="34"/>
    <x v="261"/>
    <x v="156"/>
    <x v="209"/>
    <x v="0"/>
    <x v="13"/>
    <x v="2"/>
    <x v="272"/>
    <x v="654"/>
    <x v="83"/>
    <x v="25"/>
    <x v="6"/>
    <x v="5"/>
    <x v="2279"/>
    <x v="1"/>
  </r>
  <r>
    <x v="1"/>
    <x v="5"/>
    <x v="1"/>
    <x v="0"/>
    <x v="260"/>
    <x v="2276"/>
    <x v="1987"/>
    <x v="205"/>
    <x v="10"/>
    <x v="2"/>
    <x v="1"/>
    <x v="4"/>
    <x v="34"/>
    <x v="230"/>
    <x v="210"/>
    <x v="156"/>
    <x v="0"/>
    <x v="13"/>
    <x v="2"/>
    <x v="262"/>
    <x v="178"/>
    <x v="49"/>
    <x v="22"/>
    <x v="6"/>
    <x v="5"/>
    <x v="2280"/>
    <x v="1"/>
  </r>
  <r>
    <x v="1"/>
    <x v="5"/>
    <x v="1"/>
    <x v="0"/>
    <x v="327"/>
    <x v="2277"/>
    <x v="1988"/>
    <x v="104"/>
    <x v="10"/>
    <x v="2"/>
    <x v="1"/>
    <x v="4"/>
    <x v="34"/>
    <x v="211"/>
    <x v="195"/>
    <x v="209"/>
    <x v="0"/>
    <x v="13"/>
    <x v="2"/>
    <x v="688"/>
    <x v="376"/>
    <x v="42"/>
    <x v="15"/>
    <x v="6"/>
    <x v="5"/>
    <x v="2281"/>
    <x v="1"/>
  </r>
  <r>
    <x v="0"/>
    <x v="5"/>
    <x v="0"/>
    <x v="15"/>
    <x v="405"/>
    <x v="2278"/>
    <x v="1989"/>
    <x v="24"/>
    <x v="10"/>
    <x v="2"/>
    <x v="1"/>
    <x v="4"/>
    <x v="4"/>
    <x v="16"/>
    <x v="156"/>
    <x v="209"/>
    <x v="0"/>
    <x v="13"/>
    <x v="2"/>
    <x v="27"/>
    <x v="793"/>
    <x v="35"/>
    <x v="33"/>
    <x v="8"/>
    <x v="0"/>
    <x v="4324"/>
    <x v="22"/>
  </r>
  <r>
    <x v="1"/>
    <x v="5"/>
    <x v="1"/>
    <x v="0"/>
    <x v="228"/>
    <x v="2279"/>
    <x v="1990"/>
    <x v="155"/>
    <x v="10"/>
    <x v="2"/>
    <x v="1"/>
    <x v="4"/>
    <x v="34"/>
    <x v="209"/>
    <x v="210"/>
    <x v="139"/>
    <x v="0"/>
    <x v="13"/>
    <x v="2"/>
    <x v="256"/>
    <x v="364"/>
    <x v="77"/>
    <x v="15"/>
    <x v="6"/>
    <x v="5"/>
    <x v="2282"/>
    <x v="1"/>
  </r>
  <r>
    <x v="1"/>
    <x v="5"/>
    <x v="1"/>
    <x v="0"/>
    <x v="327"/>
    <x v="2280"/>
    <x v="1991"/>
    <x v="34"/>
    <x v="10"/>
    <x v="2"/>
    <x v="1"/>
    <x v="4"/>
    <x v="34"/>
    <x v="220"/>
    <x v="210"/>
    <x v="194"/>
    <x v="0"/>
    <x v="13"/>
    <x v="2"/>
    <x v="308"/>
    <x v="416"/>
    <x v="4"/>
    <x v="23"/>
    <x v="6"/>
    <x v="5"/>
    <x v="2283"/>
    <x v="1"/>
  </r>
  <r>
    <x v="1"/>
    <x v="9"/>
    <x v="1"/>
    <x v="9"/>
    <x v="139"/>
    <x v="2281"/>
    <x v="1992"/>
    <x v="187"/>
    <x v="10"/>
    <x v="2"/>
    <x v="1"/>
    <x v="8"/>
    <x v="28"/>
    <x v="399"/>
    <x v="23"/>
    <x v="209"/>
    <x v="0"/>
    <x v="16"/>
    <x v="2"/>
    <x v="918"/>
    <x v="892"/>
    <x v="53"/>
    <x v="31"/>
    <x v="1"/>
    <x v="6"/>
    <x v="875"/>
    <x v="62"/>
  </r>
  <r>
    <x v="1"/>
    <x v="5"/>
    <x v="0"/>
    <x v="8"/>
    <x v="379"/>
    <x v="2282"/>
    <x v="1993"/>
    <x v="56"/>
    <x v="10"/>
    <x v="2"/>
    <x v="1"/>
    <x v="4"/>
    <x v="33"/>
    <x v="171"/>
    <x v="156"/>
    <x v="209"/>
    <x v="0"/>
    <x v="13"/>
    <x v="2"/>
    <x v="477"/>
    <x v="95"/>
    <x v="90"/>
    <x v="5"/>
    <x v="8"/>
    <x v="5"/>
    <x v="4325"/>
    <x v="17"/>
  </r>
  <r>
    <x v="1"/>
    <x v="5"/>
    <x v="1"/>
    <x v="0"/>
    <x v="260"/>
    <x v="2283"/>
    <x v="1994"/>
    <x v="100"/>
    <x v="10"/>
    <x v="2"/>
    <x v="1"/>
    <x v="4"/>
    <x v="34"/>
    <x v="215"/>
    <x v="210"/>
    <x v="156"/>
    <x v="0"/>
    <x v="13"/>
    <x v="2"/>
    <x v="311"/>
    <x v="390"/>
    <x v="83"/>
    <x v="26"/>
    <x v="6"/>
    <x v="5"/>
    <x v="2284"/>
    <x v="1"/>
  </r>
  <r>
    <x v="0"/>
    <x v="5"/>
    <x v="1"/>
    <x v="0"/>
    <x v="260"/>
    <x v="2284"/>
    <x v="1995"/>
    <x v="110"/>
    <x v="10"/>
    <x v="2"/>
    <x v="1"/>
    <x v="4"/>
    <x v="8"/>
    <x v="19"/>
    <x v="210"/>
    <x v="156"/>
    <x v="0"/>
    <x v="13"/>
    <x v="2"/>
    <x v="235"/>
    <x v="229"/>
    <x v="9"/>
    <x v="6"/>
    <x v="6"/>
    <x v="0"/>
    <x v="2285"/>
    <x v="1"/>
  </r>
  <r>
    <x v="1"/>
    <x v="5"/>
    <x v="1"/>
    <x v="0"/>
    <x v="327"/>
    <x v="2285"/>
    <x v="1996"/>
    <x v="52"/>
    <x v="10"/>
    <x v="2"/>
    <x v="1"/>
    <x v="4"/>
    <x v="34"/>
    <x v="220"/>
    <x v="210"/>
    <x v="194"/>
    <x v="0"/>
    <x v="13"/>
    <x v="2"/>
    <x v="310"/>
    <x v="337"/>
    <x v="4"/>
    <x v="23"/>
    <x v="6"/>
    <x v="5"/>
    <x v="2286"/>
    <x v="1"/>
  </r>
  <r>
    <x v="1"/>
    <x v="5"/>
    <x v="0"/>
    <x v="8"/>
    <x v="394"/>
    <x v="2286"/>
    <x v="1997"/>
    <x v="211"/>
    <x v="10"/>
    <x v="2"/>
    <x v="1"/>
    <x v="4"/>
    <x v="33"/>
    <x v="320"/>
    <x v="195"/>
    <x v="209"/>
    <x v="0"/>
    <x v="13"/>
    <x v="2"/>
    <x v="326"/>
    <x v="488"/>
    <x v="30"/>
    <x v="59"/>
    <x v="8"/>
    <x v="5"/>
    <x v="4326"/>
    <x v="17"/>
  </r>
  <r>
    <x v="1"/>
    <x v="5"/>
    <x v="1"/>
    <x v="0"/>
    <x v="327"/>
    <x v="2287"/>
    <x v="1998"/>
    <x v="49"/>
    <x v="10"/>
    <x v="2"/>
    <x v="1"/>
    <x v="4"/>
    <x v="34"/>
    <x v="243"/>
    <x v="195"/>
    <x v="209"/>
    <x v="0"/>
    <x v="13"/>
    <x v="2"/>
    <x v="621"/>
    <x v="623"/>
    <x v="60"/>
    <x v="15"/>
    <x v="6"/>
    <x v="5"/>
    <x v="2287"/>
    <x v="1"/>
  </r>
  <r>
    <x v="1"/>
    <x v="5"/>
    <x v="1"/>
    <x v="0"/>
    <x v="327"/>
    <x v="2288"/>
    <x v="1999"/>
    <x v="26"/>
    <x v="10"/>
    <x v="2"/>
    <x v="1"/>
    <x v="4"/>
    <x v="35"/>
    <x v="213"/>
    <x v="195"/>
    <x v="209"/>
    <x v="0"/>
    <x v="13"/>
    <x v="2"/>
    <x v="288"/>
    <x v="787"/>
    <x v="37"/>
    <x v="48"/>
    <x v="6"/>
    <x v="9"/>
    <x v="2288"/>
    <x v="1"/>
  </r>
  <r>
    <x v="0"/>
    <x v="4"/>
    <x v="0"/>
    <x v="0"/>
    <x v="19"/>
    <x v="2289"/>
    <x v="2000"/>
    <x v="57"/>
    <x v="10"/>
    <x v="2"/>
    <x v="1"/>
    <x v="3"/>
    <x v="12"/>
    <x v="41"/>
    <x v="19"/>
    <x v="209"/>
    <x v="0"/>
    <x v="9"/>
    <x v="2"/>
    <x v="1220"/>
    <x v="434"/>
    <x v="7"/>
    <x v="28"/>
    <x v="2"/>
    <x v="4"/>
    <x v="3716"/>
    <x v="82"/>
  </r>
  <r>
    <x v="1"/>
    <x v="5"/>
    <x v="1"/>
    <x v="0"/>
    <x v="327"/>
    <x v="2290"/>
    <x v="2001"/>
    <x v="205"/>
    <x v="10"/>
    <x v="2"/>
    <x v="1"/>
    <x v="4"/>
    <x v="34"/>
    <x v="231"/>
    <x v="210"/>
    <x v="194"/>
    <x v="0"/>
    <x v="13"/>
    <x v="2"/>
    <x v="345"/>
    <x v="178"/>
    <x v="71"/>
    <x v="12"/>
    <x v="6"/>
    <x v="5"/>
    <x v="2289"/>
    <x v="1"/>
  </r>
  <r>
    <x v="1"/>
    <x v="5"/>
    <x v="1"/>
    <x v="0"/>
    <x v="327"/>
    <x v="2291"/>
    <x v="2002"/>
    <x v="211"/>
    <x v="10"/>
    <x v="2"/>
    <x v="1"/>
    <x v="4"/>
    <x v="34"/>
    <x v="248"/>
    <x v="210"/>
    <x v="194"/>
    <x v="0"/>
    <x v="13"/>
    <x v="2"/>
    <x v="690"/>
    <x v="776"/>
    <x v="42"/>
    <x v="15"/>
    <x v="6"/>
    <x v="5"/>
    <x v="2290"/>
    <x v="1"/>
  </r>
  <r>
    <x v="1"/>
    <x v="5"/>
    <x v="1"/>
    <x v="0"/>
    <x v="327"/>
    <x v="2292"/>
    <x v="2003"/>
    <x v="211"/>
    <x v="10"/>
    <x v="2"/>
    <x v="1"/>
    <x v="4"/>
    <x v="34"/>
    <x v="211"/>
    <x v="210"/>
    <x v="194"/>
    <x v="0"/>
    <x v="13"/>
    <x v="2"/>
    <x v="691"/>
    <x v="776"/>
    <x v="42"/>
    <x v="15"/>
    <x v="6"/>
    <x v="5"/>
    <x v="2291"/>
    <x v="1"/>
  </r>
  <r>
    <x v="1"/>
    <x v="5"/>
    <x v="1"/>
    <x v="0"/>
    <x v="327"/>
    <x v="2293"/>
    <x v="2004"/>
    <x v="160"/>
    <x v="10"/>
    <x v="2"/>
    <x v="1"/>
    <x v="4"/>
    <x v="34"/>
    <x v="243"/>
    <x v="210"/>
    <x v="194"/>
    <x v="0"/>
    <x v="13"/>
    <x v="2"/>
    <x v="621"/>
    <x v="784"/>
    <x v="60"/>
    <x v="15"/>
    <x v="6"/>
    <x v="5"/>
    <x v="2292"/>
    <x v="1"/>
  </r>
  <r>
    <x v="1"/>
    <x v="5"/>
    <x v="0"/>
    <x v="8"/>
    <x v="394"/>
    <x v="2294"/>
    <x v="2005"/>
    <x v="180"/>
    <x v="10"/>
    <x v="2"/>
    <x v="1"/>
    <x v="4"/>
    <x v="30"/>
    <x v="112"/>
    <x v="210"/>
    <x v="194"/>
    <x v="0"/>
    <x v="13"/>
    <x v="2"/>
    <x v="37"/>
    <x v="528"/>
    <x v="48"/>
    <x v="32"/>
    <x v="8"/>
    <x v="5"/>
    <x v="4327"/>
    <x v="17"/>
  </r>
  <r>
    <x v="1"/>
    <x v="5"/>
    <x v="1"/>
    <x v="8"/>
    <x v="379"/>
    <x v="2295"/>
    <x v="2006"/>
    <x v="100"/>
    <x v="10"/>
    <x v="2"/>
    <x v="1"/>
    <x v="4"/>
    <x v="34"/>
    <x v="241"/>
    <x v="210"/>
    <x v="156"/>
    <x v="0"/>
    <x v="13"/>
    <x v="2"/>
    <x v="166"/>
    <x v="392"/>
    <x v="58"/>
    <x v="15"/>
    <x v="6"/>
    <x v="5"/>
    <x v="4328"/>
    <x v="17"/>
  </r>
  <r>
    <x v="1"/>
    <x v="5"/>
    <x v="1"/>
    <x v="0"/>
    <x v="260"/>
    <x v="2296"/>
    <x v="2007"/>
    <x v="46"/>
    <x v="10"/>
    <x v="2"/>
    <x v="1"/>
    <x v="4"/>
    <x v="34"/>
    <x v="240"/>
    <x v="156"/>
    <x v="209"/>
    <x v="0"/>
    <x v="13"/>
    <x v="2"/>
    <x v="199"/>
    <x v="636"/>
    <x v="85"/>
    <x v="15"/>
    <x v="6"/>
    <x v="5"/>
    <x v="2293"/>
    <x v="1"/>
  </r>
  <r>
    <x v="1"/>
    <x v="5"/>
    <x v="1"/>
    <x v="0"/>
    <x v="327"/>
    <x v="2297"/>
    <x v="2008"/>
    <x v="252"/>
    <x v="10"/>
    <x v="2"/>
    <x v="1"/>
    <x v="4"/>
    <x v="34"/>
    <x v="220"/>
    <x v="195"/>
    <x v="209"/>
    <x v="0"/>
    <x v="13"/>
    <x v="2"/>
    <x v="308"/>
    <x v="879"/>
    <x v="4"/>
    <x v="23"/>
    <x v="6"/>
    <x v="5"/>
    <x v="2294"/>
    <x v="1"/>
  </r>
  <r>
    <x v="1"/>
    <x v="5"/>
    <x v="1"/>
    <x v="0"/>
    <x v="327"/>
    <x v="2298"/>
    <x v="2009"/>
    <x v="82"/>
    <x v="10"/>
    <x v="2"/>
    <x v="1"/>
    <x v="4"/>
    <x v="35"/>
    <x v="223"/>
    <x v="195"/>
    <x v="209"/>
    <x v="0"/>
    <x v="13"/>
    <x v="2"/>
    <x v="284"/>
    <x v="175"/>
    <x v="37"/>
    <x v="48"/>
    <x v="6"/>
    <x v="9"/>
    <x v="2295"/>
    <x v="1"/>
  </r>
  <r>
    <x v="1"/>
    <x v="5"/>
    <x v="1"/>
    <x v="0"/>
    <x v="336"/>
    <x v="2299"/>
    <x v="2010"/>
    <x v="41"/>
    <x v="10"/>
    <x v="2"/>
    <x v="1"/>
    <x v="4"/>
    <x v="34"/>
    <x v="220"/>
    <x v="197"/>
    <x v="209"/>
    <x v="0"/>
    <x v="13"/>
    <x v="2"/>
    <x v="308"/>
    <x v="774"/>
    <x v="4"/>
    <x v="23"/>
    <x v="6"/>
    <x v="5"/>
    <x v="2296"/>
    <x v="1"/>
  </r>
  <r>
    <x v="1"/>
    <x v="5"/>
    <x v="1"/>
    <x v="0"/>
    <x v="260"/>
    <x v="2300"/>
    <x v="2011"/>
    <x v="6"/>
    <x v="10"/>
    <x v="2"/>
    <x v="1"/>
    <x v="4"/>
    <x v="34"/>
    <x v="209"/>
    <x v="156"/>
    <x v="209"/>
    <x v="0"/>
    <x v="13"/>
    <x v="2"/>
    <x v="248"/>
    <x v="112"/>
    <x v="77"/>
    <x v="15"/>
    <x v="6"/>
    <x v="5"/>
    <x v="2297"/>
    <x v="1"/>
  </r>
  <r>
    <x v="1"/>
    <x v="5"/>
    <x v="0"/>
    <x v="9"/>
    <x v="381"/>
    <x v="2301"/>
    <x v="2012"/>
    <x v="74"/>
    <x v="10"/>
    <x v="2"/>
    <x v="1"/>
    <x v="4"/>
    <x v="33"/>
    <x v="317"/>
    <x v="156"/>
    <x v="209"/>
    <x v="0"/>
    <x v="13"/>
    <x v="2"/>
    <x v="382"/>
    <x v="581"/>
    <x v="30"/>
    <x v="59"/>
    <x v="8"/>
    <x v="5"/>
    <x v="4329"/>
    <x v="27"/>
  </r>
  <r>
    <x v="1"/>
    <x v="5"/>
    <x v="1"/>
    <x v="0"/>
    <x v="260"/>
    <x v="2302"/>
    <x v="2013"/>
    <x v="26"/>
    <x v="10"/>
    <x v="2"/>
    <x v="1"/>
    <x v="4"/>
    <x v="34"/>
    <x v="225"/>
    <x v="210"/>
    <x v="156"/>
    <x v="0"/>
    <x v="13"/>
    <x v="2"/>
    <x v="420"/>
    <x v="183"/>
    <x v="43"/>
    <x v="13"/>
    <x v="6"/>
    <x v="5"/>
    <x v="2298"/>
    <x v="1"/>
  </r>
  <r>
    <x v="1"/>
    <x v="5"/>
    <x v="1"/>
    <x v="0"/>
    <x v="220"/>
    <x v="2303"/>
    <x v="2013"/>
    <x v="68"/>
    <x v="10"/>
    <x v="2"/>
    <x v="1"/>
    <x v="4"/>
    <x v="34"/>
    <x v="194"/>
    <x v="210"/>
    <x v="135"/>
    <x v="0"/>
    <x v="13"/>
    <x v="2"/>
    <x v="346"/>
    <x v="845"/>
    <x v="71"/>
    <x v="12"/>
    <x v="6"/>
    <x v="5"/>
    <x v="2299"/>
    <x v="1"/>
  </r>
  <r>
    <x v="1"/>
    <x v="5"/>
    <x v="0"/>
    <x v="8"/>
    <x v="394"/>
    <x v="2304"/>
    <x v="2014"/>
    <x v="110"/>
    <x v="10"/>
    <x v="2"/>
    <x v="1"/>
    <x v="4"/>
    <x v="33"/>
    <x v="320"/>
    <x v="195"/>
    <x v="209"/>
    <x v="0"/>
    <x v="13"/>
    <x v="2"/>
    <x v="324"/>
    <x v="317"/>
    <x v="30"/>
    <x v="59"/>
    <x v="8"/>
    <x v="5"/>
    <x v="4330"/>
    <x v="17"/>
  </r>
  <r>
    <x v="1"/>
    <x v="5"/>
    <x v="1"/>
    <x v="0"/>
    <x v="327"/>
    <x v="2305"/>
    <x v="2015"/>
    <x v="200"/>
    <x v="10"/>
    <x v="2"/>
    <x v="1"/>
    <x v="4"/>
    <x v="34"/>
    <x v="240"/>
    <x v="195"/>
    <x v="209"/>
    <x v="0"/>
    <x v="13"/>
    <x v="2"/>
    <x v="196"/>
    <x v="273"/>
    <x v="85"/>
    <x v="15"/>
    <x v="6"/>
    <x v="5"/>
    <x v="2300"/>
    <x v="1"/>
  </r>
  <r>
    <x v="1"/>
    <x v="5"/>
    <x v="1"/>
    <x v="0"/>
    <x v="207"/>
    <x v="2306"/>
    <x v="2016"/>
    <x v="82"/>
    <x v="10"/>
    <x v="2"/>
    <x v="1"/>
    <x v="4"/>
    <x v="34"/>
    <x v="209"/>
    <x v="210"/>
    <x v="128"/>
    <x v="0"/>
    <x v="13"/>
    <x v="2"/>
    <x v="256"/>
    <x v="283"/>
    <x v="77"/>
    <x v="15"/>
    <x v="6"/>
    <x v="5"/>
    <x v="2301"/>
    <x v="1"/>
  </r>
  <r>
    <x v="1"/>
    <x v="1"/>
    <x v="0"/>
    <x v="0"/>
    <x v="359"/>
    <x v="2307"/>
    <x v="2017"/>
    <x v="211"/>
    <x v="10"/>
    <x v="2"/>
    <x v="1"/>
    <x v="0"/>
    <x v="26"/>
    <x v="482"/>
    <x v="205"/>
    <x v="209"/>
    <x v="0"/>
    <x v="1"/>
    <x v="2"/>
    <x v="849"/>
    <x v="340"/>
    <x v="27"/>
    <x v="83"/>
    <x v="0"/>
    <x v="5"/>
    <x v="121"/>
    <x v="22"/>
  </r>
  <r>
    <x v="1"/>
    <x v="5"/>
    <x v="0"/>
    <x v="8"/>
    <x v="379"/>
    <x v="2308"/>
    <x v="2018"/>
    <x v="75"/>
    <x v="10"/>
    <x v="2"/>
    <x v="1"/>
    <x v="4"/>
    <x v="33"/>
    <x v="171"/>
    <x v="210"/>
    <x v="156"/>
    <x v="0"/>
    <x v="13"/>
    <x v="2"/>
    <x v="479"/>
    <x v="166"/>
    <x v="90"/>
    <x v="5"/>
    <x v="8"/>
    <x v="5"/>
    <x v="4331"/>
    <x v="17"/>
  </r>
  <r>
    <x v="1"/>
    <x v="5"/>
    <x v="1"/>
    <x v="0"/>
    <x v="260"/>
    <x v="2309"/>
    <x v="2019"/>
    <x v="160"/>
    <x v="10"/>
    <x v="2"/>
    <x v="1"/>
    <x v="4"/>
    <x v="34"/>
    <x v="239"/>
    <x v="156"/>
    <x v="209"/>
    <x v="0"/>
    <x v="13"/>
    <x v="2"/>
    <x v="253"/>
    <x v="941"/>
    <x v="49"/>
    <x v="22"/>
    <x v="6"/>
    <x v="5"/>
    <x v="2302"/>
    <x v="1"/>
  </r>
  <r>
    <x v="1"/>
    <x v="9"/>
    <x v="1"/>
    <x v="15"/>
    <x v="174"/>
    <x v="2310"/>
    <x v="2020"/>
    <x v="211"/>
    <x v="10"/>
    <x v="2"/>
    <x v="1"/>
    <x v="8"/>
    <x v="49"/>
    <x v="362"/>
    <x v="20"/>
    <x v="209"/>
    <x v="0"/>
    <x v="16"/>
    <x v="2"/>
    <x v="1034"/>
    <x v="180"/>
    <x v="73"/>
    <x v="66"/>
    <x v="1"/>
    <x v="6"/>
    <x v="876"/>
    <x v="43"/>
  </r>
  <r>
    <x v="1"/>
    <x v="5"/>
    <x v="1"/>
    <x v="0"/>
    <x v="260"/>
    <x v="2311"/>
    <x v="2021"/>
    <x v="205"/>
    <x v="10"/>
    <x v="2"/>
    <x v="1"/>
    <x v="4"/>
    <x v="34"/>
    <x v="189"/>
    <x v="156"/>
    <x v="209"/>
    <x v="0"/>
    <x v="13"/>
    <x v="2"/>
    <x v="269"/>
    <x v="178"/>
    <x v="49"/>
    <x v="22"/>
    <x v="6"/>
    <x v="5"/>
    <x v="2304"/>
    <x v="1"/>
  </r>
  <r>
    <x v="1"/>
    <x v="5"/>
    <x v="1"/>
    <x v="0"/>
    <x v="327"/>
    <x v="2312"/>
    <x v="2021"/>
    <x v="6"/>
    <x v="10"/>
    <x v="2"/>
    <x v="1"/>
    <x v="4"/>
    <x v="34"/>
    <x v="271"/>
    <x v="210"/>
    <x v="194"/>
    <x v="0"/>
    <x v="13"/>
    <x v="2"/>
    <x v="298"/>
    <x v="111"/>
    <x v="84"/>
    <x v="24"/>
    <x v="6"/>
    <x v="5"/>
    <x v="2303"/>
    <x v="1"/>
  </r>
  <r>
    <x v="1"/>
    <x v="5"/>
    <x v="1"/>
    <x v="0"/>
    <x v="260"/>
    <x v="2313"/>
    <x v="2022"/>
    <x v="69"/>
    <x v="10"/>
    <x v="2"/>
    <x v="1"/>
    <x v="4"/>
    <x v="34"/>
    <x v="243"/>
    <x v="156"/>
    <x v="209"/>
    <x v="0"/>
    <x v="13"/>
    <x v="2"/>
    <x v="616"/>
    <x v="366"/>
    <x v="60"/>
    <x v="15"/>
    <x v="6"/>
    <x v="5"/>
    <x v="2305"/>
    <x v="1"/>
  </r>
  <r>
    <x v="1"/>
    <x v="5"/>
    <x v="0"/>
    <x v="6"/>
    <x v="377"/>
    <x v="2315"/>
    <x v="2023"/>
    <x v="94"/>
    <x v="10"/>
    <x v="2"/>
    <x v="1"/>
    <x v="4"/>
    <x v="33"/>
    <x v="162"/>
    <x v="199"/>
    <x v="209"/>
    <x v="0"/>
    <x v="13"/>
    <x v="2"/>
    <x v="286"/>
    <x v="552"/>
    <x v="37"/>
    <x v="38"/>
    <x v="8"/>
    <x v="5"/>
    <x v="4332"/>
    <x v="1"/>
  </r>
  <r>
    <x v="1"/>
    <x v="5"/>
    <x v="1"/>
    <x v="0"/>
    <x v="105"/>
    <x v="2314"/>
    <x v="2023"/>
    <x v="155"/>
    <x v="10"/>
    <x v="2"/>
    <x v="1"/>
    <x v="4"/>
    <x v="34"/>
    <x v="261"/>
    <x v="64"/>
    <x v="209"/>
    <x v="0"/>
    <x v="13"/>
    <x v="2"/>
    <x v="268"/>
    <x v="237"/>
    <x v="83"/>
    <x v="25"/>
    <x v="6"/>
    <x v="5"/>
    <x v="2306"/>
    <x v="1"/>
  </r>
  <r>
    <x v="1"/>
    <x v="5"/>
    <x v="0"/>
    <x v="8"/>
    <x v="394"/>
    <x v="2316"/>
    <x v="2024"/>
    <x v="60"/>
    <x v="10"/>
    <x v="2"/>
    <x v="1"/>
    <x v="4"/>
    <x v="30"/>
    <x v="76"/>
    <x v="210"/>
    <x v="194"/>
    <x v="0"/>
    <x v="13"/>
    <x v="2"/>
    <x v="60"/>
    <x v="987"/>
    <x v="20"/>
    <x v="41"/>
    <x v="8"/>
    <x v="5"/>
    <x v="4333"/>
    <x v="17"/>
  </r>
  <r>
    <x v="1"/>
    <x v="5"/>
    <x v="1"/>
    <x v="0"/>
    <x v="105"/>
    <x v="2317"/>
    <x v="2025"/>
    <x v="205"/>
    <x v="10"/>
    <x v="2"/>
    <x v="1"/>
    <x v="4"/>
    <x v="34"/>
    <x v="279"/>
    <x v="64"/>
    <x v="209"/>
    <x v="0"/>
    <x v="13"/>
    <x v="2"/>
    <x v="252"/>
    <x v="678"/>
    <x v="88"/>
    <x v="9"/>
    <x v="6"/>
    <x v="5"/>
    <x v="2307"/>
    <x v="1"/>
  </r>
  <r>
    <x v="1"/>
    <x v="5"/>
    <x v="1"/>
    <x v="0"/>
    <x v="327"/>
    <x v="2318"/>
    <x v="2026"/>
    <x v="113"/>
    <x v="10"/>
    <x v="2"/>
    <x v="1"/>
    <x v="4"/>
    <x v="34"/>
    <x v="246"/>
    <x v="195"/>
    <x v="209"/>
    <x v="0"/>
    <x v="13"/>
    <x v="2"/>
    <x v="584"/>
    <x v="94"/>
    <x v="60"/>
    <x v="15"/>
    <x v="6"/>
    <x v="5"/>
    <x v="2308"/>
    <x v="1"/>
  </r>
  <r>
    <x v="1"/>
    <x v="5"/>
    <x v="1"/>
    <x v="0"/>
    <x v="260"/>
    <x v="2319"/>
    <x v="2027"/>
    <x v="52"/>
    <x v="10"/>
    <x v="2"/>
    <x v="1"/>
    <x v="4"/>
    <x v="34"/>
    <x v="230"/>
    <x v="156"/>
    <x v="209"/>
    <x v="0"/>
    <x v="13"/>
    <x v="2"/>
    <x v="261"/>
    <x v="337"/>
    <x v="49"/>
    <x v="22"/>
    <x v="6"/>
    <x v="5"/>
    <x v="2309"/>
    <x v="1"/>
  </r>
  <r>
    <x v="1"/>
    <x v="9"/>
    <x v="1"/>
    <x v="0"/>
    <x v="24"/>
    <x v="2320"/>
    <x v="2028"/>
    <x v="98"/>
    <x v="10"/>
    <x v="2"/>
    <x v="1"/>
    <x v="8"/>
    <x v="28"/>
    <x v="387"/>
    <x v="23"/>
    <x v="209"/>
    <x v="0"/>
    <x v="16"/>
    <x v="2"/>
    <x v="685"/>
    <x v="511"/>
    <x v="61"/>
    <x v="30"/>
    <x v="1"/>
    <x v="6"/>
    <x v="877"/>
    <x v="1"/>
  </r>
  <r>
    <x v="1"/>
    <x v="5"/>
    <x v="0"/>
    <x v="6"/>
    <x v="377"/>
    <x v="2321"/>
    <x v="2029"/>
    <x v="94"/>
    <x v="10"/>
    <x v="2"/>
    <x v="1"/>
    <x v="4"/>
    <x v="33"/>
    <x v="175"/>
    <x v="210"/>
    <x v="200"/>
    <x v="0"/>
    <x v="13"/>
    <x v="2"/>
    <x v="251"/>
    <x v="552"/>
    <x v="20"/>
    <x v="41"/>
    <x v="8"/>
    <x v="5"/>
    <x v="4334"/>
    <x v="1"/>
  </r>
  <r>
    <x v="1"/>
    <x v="5"/>
    <x v="0"/>
    <x v="8"/>
    <x v="379"/>
    <x v="2322"/>
    <x v="2030"/>
    <x v="177"/>
    <x v="10"/>
    <x v="2"/>
    <x v="1"/>
    <x v="4"/>
    <x v="33"/>
    <x v="320"/>
    <x v="156"/>
    <x v="209"/>
    <x v="0"/>
    <x v="13"/>
    <x v="2"/>
    <x v="322"/>
    <x v="714"/>
    <x v="30"/>
    <x v="59"/>
    <x v="8"/>
    <x v="5"/>
    <x v="4336"/>
    <x v="17"/>
  </r>
  <r>
    <x v="1"/>
    <x v="5"/>
    <x v="1"/>
    <x v="0"/>
    <x v="260"/>
    <x v="2323"/>
    <x v="2031"/>
    <x v="166"/>
    <x v="10"/>
    <x v="2"/>
    <x v="1"/>
    <x v="4"/>
    <x v="34"/>
    <x v="225"/>
    <x v="156"/>
    <x v="209"/>
    <x v="0"/>
    <x v="13"/>
    <x v="2"/>
    <x v="419"/>
    <x v="332"/>
    <x v="43"/>
    <x v="13"/>
    <x v="6"/>
    <x v="5"/>
    <x v="2310"/>
    <x v="1"/>
  </r>
  <r>
    <x v="1"/>
    <x v="1"/>
    <x v="0"/>
    <x v="0"/>
    <x v="344"/>
    <x v="2324"/>
    <x v="2032"/>
    <x v="126"/>
    <x v="10"/>
    <x v="2"/>
    <x v="1"/>
    <x v="0"/>
    <x v="26"/>
    <x v="482"/>
    <x v="202"/>
    <x v="209"/>
    <x v="0"/>
    <x v="1"/>
    <x v="2"/>
    <x v="848"/>
    <x v="918"/>
    <x v="27"/>
    <x v="83"/>
    <x v="0"/>
    <x v="5"/>
    <x v="122"/>
    <x v="22"/>
  </r>
  <r>
    <x v="1"/>
    <x v="5"/>
    <x v="1"/>
    <x v="0"/>
    <x v="260"/>
    <x v="2325"/>
    <x v="2033"/>
    <x v="166"/>
    <x v="10"/>
    <x v="2"/>
    <x v="1"/>
    <x v="4"/>
    <x v="34"/>
    <x v="202"/>
    <x v="156"/>
    <x v="209"/>
    <x v="0"/>
    <x v="13"/>
    <x v="2"/>
    <x v="416"/>
    <x v="332"/>
    <x v="43"/>
    <x v="13"/>
    <x v="6"/>
    <x v="5"/>
    <x v="2311"/>
    <x v="1"/>
  </r>
  <r>
    <x v="0"/>
    <x v="5"/>
    <x v="0"/>
    <x v="15"/>
    <x v="405"/>
    <x v="2326"/>
    <x v="2034"/>
    <x v="24"/>
    <x v="10"/>
    <x v="2"/>
    <x v="1"/>
    <x v="4"/>
    <x v="4"/>
    <x v="16"/>
    <x v="156"/>
    <x v="209"/>
    <x v="0"/>
    <x v="13"/>
    <x v="2"/>
    <x v="26"/>
    <x v="793"/>
    <x v="35"/>
    <x v="33"/>
    <x v="8"/>
    <x v="0"/>
    <x v="4335"/>
    <x v="22"/>
  </r>
  <r>
    <x v="1"/>
    <x v="5"/>
    <x v="1"/>
    <x v="0"/>
    <x v="260"/>
    <x v="2327"/>
    <x v="2035"/>
    <x v="82"/>
    <x v="10"/>
    <x v="2"/>
    <x v="1"/>
    <x v="4"/>
    <x v="34"/>
    <x v="265"/>
    <x v="210"/>
    <x v="156"/>
    <x v="0"/>
    <x v="13"/>
    <x v="2"/>
    <x v="452"/>
    <x v="395"/>
    <x v="90"/>
    <x v="19"/>
    <x v="6"/>
    <x v="5"/>
    <x v="2312"/>
    <x v="1"/>
  </r>
  <r>
    <x v="1"/>
    <x v="1"/>
    <x v="0"/>
    <x v="0"/>
    <x v="344"/>
    <x v="2328"/>
    <x v="2036"/>
    <x v="145"/>
    <x v="10"/>
    <x v="2"/>
    <x v="1"/>
    <x v="0"/>
    <x v="26"/>
    <x v="482"/>
    <x v="202"/>
    <x v="209"/>
    <x v="0"/>
    <x v="1"/>
    <x v="2"/>
    <x v="848"/>
    <x v="397"/>
    <x v="27"/>
    <x v="83"/>
    <x v="0"/>
    <x v="5"/>
    <x v="123"/>
    <x v="22"/>
  </r>
  <r>
    <x v="1"/>
    <x v="5"/>
    <x v="1"/>
    <x v="0"/>
    <x v="327"/>
    <x v="2329"/>
    <x v="2037"/>
    <x v="205"/>
    <x v="10"/>
    <x v="2"/>
    <x v="1"/>
    <x v="4"/>
    <x v="35"/>
    <x v="281"/>
    <x v="210"/>
    <x v="194"/>
    <x v="0"/>
    <x v="13"/>
    <x v="2"/>
    <x v="264"/>
    <x v="675"/>
    <x v="37"/>
    <x v="48"/>
    <x v="6"/>
    <x v="9"/>
    <x v="2313"/>
    <x v="1"/>
  </r>
  <r>
    <x v="1"/>
    <x v="5"/>
    <x v="1"/>
    <x v="0"/>
    <x v="94"/>
    <x v="2330"/>
    <x v="2038"/>
    <x v="224"/>
    <x v="10"/>
    <x v="2"/>
    <x v="1"/>
    <x v="4"/>
    <x v="34"/>
    <x v="239"/>
    <x v="210"/>
    <x v="65"/>
    <x v="0"/>
    <x v="13"/>
    <x v="2"/>
    <x v="257"/>
    <x v="924"/>
    <x v="49"/>
    <x v="22"/>
    <x v="6"/>
    <x v="5"/>
    <x v="2314"/>
    <x v="1"/>
  </r>
  <r>
    <x v="1"/>
    <x v="5"/>
    <x v="0"/>
    <x v="8"/>
    <x v="379"/>
    <x v="2331"/>
    <x v="2039"/>
    <x v="34"/>
    <x v="10"/>
    <x v="2"/>
    <x v="1"/>
    <x v="4"/>
    <x v="33"/>
    <x v="320"/>
    <x v="156"/>
    <x v="209"/>
    <x v="0"/>
    <x v="13"/>
    <x v="2"/>
    <x v="322"/>
    <x v="186"/>
    <x v="30"/>
    <x v="59"/>
    <x v="8"/>
    <x v="5"/>
    <x v="4337"/>
    <x v="17"/>
  </r>
  <r>
    <x v="1"/>
    <x v="5"/>
    <x v="1"/>
    <x v="0"/>
    <x v="260"/>
    <x v="2332"/>
    <x v="2040"/>
    <x v="224"/>
    <x v="10"/>
    <x v="2"/>
    <x v="1"/>
    <x v="4"/>
    <x v="34"/>
    <x v="231"/>
    <x v="156"/>
    <x v="209"/>
    <x v="0"/>
    <x v="13"/>
    <x v="2"/>
    <x v="340"/>
    <x v="927"/>
    <x v="71"/>
    <x v="12"/>
    <x v="6"/>
    <x v="5"/>
    <x v="2315"/>
    <x v="1"/>
  </r>
  <r>
    <x v="1"/>
    <x v="5"/>
    <x v="1"/>
    <x v="0"/>
    <x v="260"/>
    <x v="2333"/>
    <x v="2040"/>
    <x v="161"/>
    <x v="10"/>
    <x v="2"/>
    <x v="1"/>
    <x v="4"/>
    <x v="34"/>
    <x v="230"/>
    <x v="156"/>
    <x v="209"/>
    <x v="0"/>
    <x v="13"/>
    <x v="2"/>
    <x v="260"/>
    <x v="71"/>
    <x v="49"/>
    <x v="22"/>
    <x v="6"/>
    <x v="5"/>
    <x v="2316"/>
    <x v="1"/>
  </r>
  <r>
    <x v="1"/>
    <x v="5"/>
    <x v="1"/>
    <x v="0"/>
    <x v="94"/>
    <x v="2334"/>
    <x v="2041"/>
    <x v="224"/>
    <x v="10"/>
    <x v="2"/>
    <x v="1"/>
    <x v="4"/>
    <x v="34"/>
    <x v="242"/>
    <x v="59"/>
    <x v="209"/>
    <x v="0"/>
    <x v="13"/>
    <x v="2"/>
    <x v="269"/>
    <x v="924"/>
    <x v="49"/>
    <x v="22"/>
    <x v="6"/>
    <x v="5"/>
    <x v="2317"/>
    <x v="1"/>
  </r>
  <r>
    <x v="0"/>
    <x v="5"/>
    <x v="1"/>
    <x v="0"/>
    <x v="260"/>
    <x v="2335"/>
    <x v="2042"/>
    <x v="24"/>
    <x v="10"/>
    <x v="2"/>
    <x v="1"/>
    <x v="4"/>
    <x v="8"/>
    <x v="19"/>
    <x v="210"/>
    <x v="156"/>
    <x v="0"/>
    <x v="13"/>
    <x v="2"/>
    <x v="240"/>
    <x v="723"/>
    <x v="9"/>
    <x v="6"/>
    <x v="6"/>
    <x v="0"/>
    <x v="2318"/>
    <x v="1"/>
  </r>
  <r>
    <x v="1"/>
    <x v="5"/>
    <x v="1"/>
    <x v="0"/>
    <x v="327"/>
    <x v="2336"/>
    <x v="2043"/>
    <x v="82"/>
    <x v="10"/>
    <x v="2"/>
    <x v="1"/>
    <x v="4"/>
    <x v="34"/>
    <x v="243"/>
    <x v="210"/>
    <x v="194"/>
    <x v="0"/>
    <x v="13"/>
    <x v="2"/>
    <x v="616"/>
    <x v="247"/>
    <x v="60"/>
    <x v="15"/>
    <x v="6"/>
    <x v="5"/>
    <x v="2319"/>
    <x v="1"/>
  </r>
  <r>
    <x v="1"/>
    <x v="5"/>
    <x v="0"/>
    <x v="8"/>
    <x v="379"/>
    <x v="2337"/>
    <x v="2044"/>
    <x v="100"/>
    <x v="10"/>
    <x v="2"/>
    <x v="1"/>
    <x v="4"/>
    <x v="30"/>
    <x v="119"/>
    <x v="156"/>
    <x v="209"/>
    <x v="0"/>
    <x v="13"/>
    <x v="2"/>
    <x v="3"/>
    <x v="87"/>
    <x v="22"/>
    <x v="34"/>
    <x v="8"/>
    <x v="5"/>
    <x v="4338"/>
    <x v="17"/>
  </r>
  <r>
    <x v="1"/>
    <x v="5"/>
    <x v="1"/>
    <x v="0"/>
    <x v="160"/>
    <x v="2338"/>
    <x v="2045"/>
    <x v="109"/>
    <x v="10"/>
    <x v="2"/>
    <x v="1"/>
    <x v="4"/>
    <x v="34"/>
    <x v="225"/>
    <x v="100"/>
    <x v="209"/>
    <x v="0"/>
    <x v="13"/>
    <x v="2"/>
    <x v="418"/>
    <x v="951"/>
    <x v="43"/>
    <x v="13"/>
    <x v="6"/>
    <x v="5"/>
    <x v="2320"/>
    <x v="1"/>
  </r>
  <r>
    <x v="0"/>
    <x v="5"/>
    <x v="1"/>
    <x v="0"/>
    <x v="327"/>
    <x v="2340"/>
    <x v="2046"/>
    <x v="223"/>
    <x v="10"/>
    <x v="2"/>
    <x v="1"/>
    <x v="4"/>
    <x v="8"/>
    <x v="22"/>
    <x v="210"/>
    <x v="194"/>
    <x v="0"/>
    <x v="5"/>
    <x v="0"/>
    <x v="557"/>
    <x v="591"/>
    <x v="78"/>
    <x v="7"/>
    <x v="6"/>
    <x v="0"/>
    <x v="2322"/>
    <x v="0"/>
  </r>
  <r>
    <x v="1"/>
    <x v="5"/>
    <x v="1"/>
    <x v="0"/>
    <x v="197"/>
    <x v="2339"/>
    <x v="2046"/>
    <x v="166"/>
    <x v="10"/>
    <x v="2"/>
    <x v="1"/>
    <x v="4"/>
    <x v="34"/>
    <x v="225"/>
    <x v="122"/>
    <x v="209"/>
    <x v="0"/>
    <x v="13"/>
    <x v="2"/>
    <x v="418"/>
    <x v="332"/>
    <x v="43"/>
    <x v="13"/>
    <x v="6"/>
    <x v="5"/>
    <x v="2321"/>
    <x v="1"/>
  </r>
  <r>
    <x v="1"/>
    <x v="1"/>
    <x v="0"/>
    <x v="0"/>
    <x v="359"/>
    <x v="2341"/>
    <x v="2047"/>
    <x v="131"/>
    <x v="10"/>
    <x v="2"/>
    <x v="1"/>
    <x v="0"/>
    <x v="26"/>
    <x v="482"/>
    <x v="205"/>
    <x v="209"/>
    <x v="0"/>
    <x v="1"/>
    <x v="2"/>
    <x v="847"/>
    <x v="826"/>
    <x v="27"/>
    <x v="83"/>
    <x v="0"/>
    <x v="5"/>
    <x v="124"/>
    <x v="22"/>
  </r>
  <r>
    <x v="0"/>
    <x v="5"/>
    <x v="1"/>
    <x v="0"/>
    <x v="327"/>
    <x v="2342"/>
    <x v="2048"/>
    <x v="189"/>
    <x v="10"/>
    <x v="2"/>
    <x v="1"/>
    <x v="4"/>
    <x v="7"/>
    <x v="18"/>
    <x v="210"/>
    <x v="194"/>
    <x v="0"/>
    <x v="13"/>
    <x v="2"/>
    <x v="420"/>
    <x v="52"/>
    <x v="55"/>
    <x v="14"/>
    <x v="6"/>
    <x v="5"/>
    <x v="2323"/>
    <x v="1"/>
  </r>
  <r>
    <x v="1"/>
    <x v="5"/>
    <x v="1"/>
    <x v="0"/>
    <x v="260"/>
    <x v="2344"/>
    <x v="2049"/>
    <x v="245"/>
    <x v="10"/>
    <x v="2"/>
    <x v="1"/>
    <x v="4"/>
    <x v="34"/>
    <x v="243"/>
    <x v="210"/>
    <x v="156"/>
    <x v="0"/>
    <x v="13"/>
    <x v="2"/>
    <x v="620"/>
    <x v="266"/>
    <x v="60"/>
    <x v="15"/>
    <x v="6"/>
    <x v="5"/>
    <x v="2325"/>
    <x v="1"/>
  </r>
  <r>
    <x v="1"/>
    <x v="5"/>
    <x v="1"/>
    <x v="0"/>
    <x v="194"/>
    <x v="2343"/>
    <x v="2049"/>
    <x v="224"/>
    <x v="10"/>
    <x v="2"/>
    <x v="1"/>
    <x v="4"/>
    <x v="34"/>
    <x v="209"/>
    <x v="210"/>
    <x v="123"/>
    <x v="0"/>
    <x v="13"/>
    <x v="2"/>
    <x v="256"/>
    <x v="929"/>
    <x v="77"/>
    <x v="15"/>
    <x v="6"/>
    <x v="5"/>
    <x v="2324"/>
    <x v="1"/>
  </r>
  <r>
    <x v="1"/>
    <x v="5"/>
    <x v="1"/>
    <x v="0"/>
    <x v="105"/>
    <x v="2345"/>
    <x v="2050"/>
    <x v="171"/>
    <x v="10"/>
    <x v="2"/>
    <x v="1"/>
    <x v="4"/>
    <x v="34"/>
    <x v="276"/>
    <x v="64"/>
    <x v="209"/>
    <x v="0"/>
    <x v="13"/>
    <x v="2"/>
    <x v="452"/>
    <x v="2"/>
    <x v="90"/>
    <x v="19"/>
    <x v="6"/>
    <x v="5"/>
    <x v="2326"/>
    <x v="1"/>
  </r>
  <r>
    <x v="1"/>
    <x v="5"/>
    <x v="1"/>
    <x v="0"/>
    <x v="77"/>
    <x v="2346"/>
    <x v="2051"/>
    <x v="133"/>
    <x v="10"/>
    <x v="2"/>
    <x v="1"/>
    <x v="4"/>
    <x v="34"/>
    <x v="268"/>
    <x v="50"/>
    <x v="209"/>
    <x v="0"/>
    <x v="13"/>
    <x v="2"/>
    <x v="252"/>
    <x v="83"/>
    <x v="84"/>
    <x v="25"/>
    <x v="6"/>
    <x v="5"/>
    <x v="2327"/>
    <x v="1"/>
  </r>
  <r>
    <x v="1"/>
    <x v="5"/>
    <x v="1"/>
    <x v="0"/>
    <x v="223"/>
    <x v="2347"/>
    <x v="2052"/>
    <x v="229"/>
    <x v="10"/>
    <x v="2"/>
    <x v="1"/>
    <x v="4"/>
    <x v="34"/>
    <x v="220"/>
    <x v="210"/>
    <x v="137"/>
    <x v="0"/>
    <x v="13"/>
    <x v="2"/>
    <x v="308"/>
    <x v="994"/>
    <x v="4"/>
    <x v="23"/>
    <x v="6"/>
    <x v="5"/>
    <x v="2328"/>
    <x v="1"/>
  </r>
  <r>
    <x v="1"/>
    <x v="1"/>
    <x v="0"/>
    <x v="0"/>
    <x v="359"/>
    <x v="2348"/>
    <x v="2053"/>
    <x v="145"/>
    <x v="10"/>
    <x v="2"/>
    <x v="1"/>
    <x v="0"/>
    <x v="26"/>
    <x v="482"/>
    <x v="205"/>
    <x v="209"/>
    <x v="0"/>
    <x v="1"/>
    <x v="2"/>
    <x v="846"/>
    <x v="397"/>
    <x v="27"/>
    <x v="83"/>
    <x v="0"/>
    <x v="5"/>
    <x v="125"/>
    <x v="22"/>
  </r>
  <r>
    <x v="1"/>
    <x v="5"/>
    <x v="1"/>
    <x v="0"/>
    <x v="260"/>
    <x v="2349"/>
    <x v="2054"/>
    <x v="172"/>
    <x v="10"/>
    <x v="2"/>
    <x v="1"/>
    <x v="4"/>
    <x v="34"/>
    <x v="279"/>
    <x v="210"/>
    <x v="156"/>
    <x v="0"/>
    <x v="13"/>
    <x v="2"/>
    <x v="252"/>
    <x v="230"/>
    <x v="88"/>
    <x v="9"/>
    <x v="6"/>
    <x v="5"/>
    <x v="2329"/>
    <x v="1"/>
  </r>
  <r>
    <x v="1"/>
    <x v="5"/>
    <x v="1"/>
    <x v="8"/>
    <x v="379"/>
    <x v="2350"/>
    <x v="2055"/>
    <x v="78"/>
    <x v="10"/>
    <x v="2"/>
    <x v="1"/>
    <x v="4"/>
    <x v="34"/>
    <x v="267"/>
    <x v="156"/>
    <x v="209"/>
    <x v="0"/>
    <x v="13"/>
    <x v="2"/>
    <x v="459"/>
    <x v="287"/>
    <x v="90"/>
    <x v="19"/>
    <x v="6"/>
    <x v="5"/>
    <x v="4339"/>
    <x v="17"/>
  </r>
  <r>
    <x v="1"/>
    <x v="5"/>
    <x v="1"/>
    <x v="0"/>
    <x v="260"/>
    <x v="2351"/>
    <x v="2056"/>
    <x v="247"/>
    <x v="10"/>
    <x v="2"/>
    <x v="1"/>
    <x v="4"/>
    <x v="34"/>
    <x v="269"/>
    <x v="156"/>
    <x v="209"/>
    <x v="0"/>
    <x v="13"/>
    <x v="2"/>
    <x v="266"/>
    <x v="961"/>
    <x v="84"/>
    <x v="25"/>
    <x v="6"/>
    <x v="5"/>
    <x v="2330"/>
    <x v="1"/>
  </r>
  <r>
    <x v="1"/>
    <x v="9"/>
    <x v="1"/>
    <x v="9"/>
    <x v="139"/>
    <x v="2352"/>
    <x v="2057"/>
    <x v="83"/>
    <x v="10"/>
    <x v="2"/>
    <x v="1"/>
    <x v="8"/>
    <x v="28"/>
    <x v="438"/>
    <x v="210"/>
    <x v="21"/>
    <x v="0"/>
    <x v="16"/>
    <x v="2"/>
    <x v="1069"/>
    <x v="160"/>
    <x v="75"/>
    <x v="71"/>
    <x v="1"/>
    <x v="6"/>
    <x v="878"/>
    <x v="27"/>
  </r>
  <r>
    <x v="0"/>
    <x v="4"/>
    <x v="0"/>
    <x v="0"/>
    <x v="19"/>
    <x v="2353"/>
    <x v="2058"/>
    <x v="198"/>
    <x v="10"/>
    <x v="2"/>
    <x v="1"/>
    <x v="3"/>
    <x v="1"/>
    <x v="4"/>
    <x v="19"/>
    <x v="209"/>
    <x v="0"/>
    <x v="9"/>
    <x v="2"/>
    <x v="1185"/>
    <x v="866"/>
    <x v="7"/>
    <x v="28"/>
    <x v="2"/>
    <x v="4"/>
    <x v="3717"/>
    <x v="82"/>
  </r>
  <r>
    <x v="0"/>
    <x v="5"/>
    <x v="1"/>
    <x v="0"/>
    <x v="162"/>
    <x v="2354"/>
    <x v="2059"/>
    <x v="24"/>
    <x v="10"/>
    <x v="2"/>
    <x v="1"/>
    <x v="4"/>
    <x v="8"/>
    <x v="19"/>
    <x v="210"/>
    <x v="104"/>
    <x v="0"/>
    <x v="13"/>
    <x v="2"/>
    <x v="243"/>
    <x v="723"/>
    <x v="9"/>
    <x v="6"/>
    <x v="6"/>
    <x v="0"/>
    <x v="2331"/>
    <x v="1"/>
  </r>
  <r>
    <x v="1"/>
    <x v="5"/>
    <x v="1"/>
    <x v="0"/>
    <x v="327"/>
    <x v="2355"/>
    <x v="2060"/>
    <x v="94"/>
    <x v="10"/>
    <x v="2"/>
    <x v="1"/>
    <x v="4"/>
    <x v="34"/>
    <x v="243"/>
    <x v="210"/>
    <x v="194"/>
    <x v="0"/>
    <x v="13"/>
    <x v="2"/>
    <x v="621"/>
    <x v="454"/>
    <x v="60"/>
    <x v="15"/>
    <x v="6"/>
    <x v="5"/>
    <x v="2332"/>
    <x v="1"/>
  </r>
  <r>
    <x v="0"/>
    <x v="5"/>
    <x v="1"/>
    <x v="0"/>
    <x v="327"/>
    <x v="2356"/>
    <x v="2061"/>
    <x v="80"/>
    <x v="10"/>
    <x v="2"/>
    <x v="1"/>
    <x v="4"/>
    <x v="8"/>
    <x v="22"/>
    <x v="195"/>
    <x v="209"/>
    <x v="0"/>
    <x v="5"/>
    <x v="0"/>
    <x v="555"/>
    <x v="705"/>
    <x v="78"/>
    <x v="7"/>
    <x v="6"/>
    <x v="0"/>
    <x v="2334"/>
    <x v="0"/>
  </r>
  <r>
    <x v="1"/>
    <x v="5"/>
    <x v="1"/>
    <x v="0"/>
    <x v="260"/>
    <x v="2357"/>
    <x v="2062"/>
    <x v="6"/>
    <x v="10"/>
    <x v="2"/>
    <x v="1"/>
    <x v="4"/>
    <x v="34"/>
    <x v="202"/>
    <x v="156"/>
    <x v="209"/>
    <x v="0"/>
    <x v="13"/>
    <x v="2"/>
    <x v="415"/>
    <x v="102"/>
    <x v="43"/>
    <x v="13"/>
    <x v="6"/>
    <x v="5"/>
    <x v="2333"/>
    <x v="1"/>
  </r>
  <r>
    <x v="1"/>
    <x v="9"/>
    <x v="1"/>
    <x v="11"/>
    <x v="189"/>
    <x v="2358"/>
    <x v="2063"/>
    <x v="205"/>
    <x v="10"/>
    <x v="2"/>
    <x v="1"/>
    <x v="8"/>
    <x v="28"/>
    <x v="374"/>
    <x v="23"/>
    <x v="209"/>
    <x v="0"/>
    <x v="16"/>
    <x v="2"/>
    <x v="904"/>
    <x v="874"/>
    <x v="23"/>
    <x v="51"/>
    <x v="1"/>
    <x v="6"/>
    <x v="879"/>
    <x v="53"/>
  </r>
  <r>
    <x v="1"/>
    <x v="5"/>
    <x v="1"/>
    <x v="0"/>
    <x v="327"/>
    <x v="2359"/>
    <x v="2064"/>
    <x v="26"/>
    <x v="10"/>
    <x v="2"/>
    <x v="1"/>
    <x v="4"/>
    <x v="34"/>
    <x v="231"/>
    <x v="210"/>
    <x v="194"/>
    <x v="0"/>
    <x v="13"/>
    <x v="2"/>
    <x v="343"/>
    <x v="183"/>
    <x v="71"/>
    <x v="12"/>
    <x v="6"/>
    <x v="5"/>
    <x v="2335"/>
    <x v="1"/>
  </r>
  <r>
    <x v="1"/>
    <x v="5"/>
    <x v="1"/>
    <x v="0"/>
    <x v="260"/>
    <x v="2360"/>
    <x v="2065"/>
    <x v="109"/>
    <x v="10"/>
    <x v="2"/>
    <x v="1"/>
    <x v="4"/>
    <x v="34"/>
    <x v="202"/>
    <x v="210"/>
    <x v="156"/>
    <x v="0"/>
    <x v="13"/>
    <x v="2"/>
    <x v="416"/>
    <x v="951"/>
    <x v="43"/>
    <x v="13"/>
    <x v="6"/>
    <x v="5"/>
    <x v="2336"/>
    <x v="1"/>
  </r>
  <r>
    <x v="1"/>
    <x v="5"/>
    <x v="1"/>
    <x v="0"/>
    <x v="327"/>
    <x v="2362"/>
    <x v="2066"/>
    <x v="82"/>
    <x v="10"/>
    <x v="2"/>
    <x v="1"/>
    <x v="4"/>
    <x v="34"/>
    <x v="243"/>
    <x v="210"/>
    <x v="194"/>
    <x v="0"/>
    <x v="13"/>
    <x v="2"/>
    <x v="623"/>
    <x v="247"/>
    <x v="60"/>
    <x v="15"/>
    <x v="6"/>
    <x v="5"/>
    <x v="2338"/>
    <x v="1"/>
  </r>
  <r>
    <x v="1"/>
    <x v="5"/>
    <x v="1"/>
    <x v="0"/>
    <x v="260"/>
    <x v="2361"/>
    <x v="2066"/>
    <x v="6"/>
    <x v="10"/>
    <x v="2"/>
    <x v="1"/>
    <x v="4"/>
    <x v="34"/>
    <x v="202"/>
    <x v="156"/>
    <x v="209"/>
    <x v="0"/>
    <x v="13"/>
    <x v="2"/>
    <x v="415"/>
    <x v="102"/>
    <x v="43"/>
    <x v="13"/>
    <x v="6"/>
    <x v="5"/>
    <x v="2337"/>
    <x v="1"/>
  </r>
  <r>
    <x v="1"/>
    <x v="5"/>
    <x v="1"/>
    <x v="0"/>
    <x v="179"/>
    <x v="2363"/>
    <x v="2067"/>
    <x v="26"/>
    <x v="10"/>
    <x v="2"/>
    <x v="1"/>
    <x v="4"/>
    <x v="34"/>
    <x v="209"/>
    <x v="110"/>
    <x v="209"/>
    <x v="0"/>
    <x v="13"/>
    <x v="2"/>
    <x v="248"/>
    <x v="193"/>
    <x v="77"/>
    <x v="15"/>
    <x v="6"/>
    <x v="5"/>
    <x v="2339"/>
    <x v="1"/>
  </r>
  <r>
    <x v="1"/>
    <x v="5"/>
    <x v="1"/>
    <x v="0"/>
    <x v="327"/>
    <x v="2364"/>
    <x v="2068"/>
    <x v="46"/>
    <x v="10"/>
    <x v="2"/>
    <x v="1"/>
    <x v="4"/>
    <x v="35"/>
    <x v="281"/>
    <x v="210"/>
    <x v="194"/>
    <x v="0"/>
    <x v="13"/>
    <x v="2"/>
    <x v="268"/>
    <x v="445"/>
    <x v="37"/>
    <x v="48"/>
    <x v="6"/>
    <x v="9"/>
    <x v="2340"/>
    <x v="1"/>
  </r>
  <r>
    <x v="1"/>
    <x v="5"/>
    <x v="0"/>
    <x v="9"/>
    <x v="363"/>
    <x v="2365"/>
    <x v="2069"/>
    <x v="162"/>
    <x v="10"/>
    <x v="2"/>
    <x v="1"/>
    <x v="4"/>
    <x v="30"/>
    <x v="104"/>
    <x v="210"/>
    <x v="104"/>
    <x v="0"/>
    <x v="13"/>
    <x v="2"/>
    <x v="604"/>
    <x v="215"/>
    <x v="46"/>
    <x v="42"/>
    <x v="8"/>
    <x v="5"/>
    <x v="4340"/>
    <x v="27"/>
  </r>
  <r>
    <x v="1"/>
    <x v="5"/>
    <x v="0"/>
    <x v="8"/>
    <x v="408"/>
    <x v="2366"/>
    <x v="2070"/>
    <x v="81"/>
    <x v="10"/>
    <x v="2"/>
    <x v="1"/>
    <x v="4"/>
    <x v="33"/>
    <x v="320"/>
    <x v="199"/>
    <x v="209"/>
    <x v="0"/>
    <x v="13"/>
    <x v="2"/>
    <x v="320"/>
    <x v="810"/>
    <x v="30"/>
    <x v="59"/>
    <x v="8"/>
    <x v="5"/>
    <x v="4341"/>
    <x v="17"/>
  </r>
  <r>
    <x v="1"/>
    <x v="5"/>
    <x v="1"/>
    <x v="0"/>
    <x v="149"/>
    <x v="2368"/>
    <x v="2071"/>
    <x v="247"/>
    <x v="10"/>
    <x v="2"/>
    <x v="1"/>
    <x v="4"/>
    <x v="34"/>
    <x v="236"/>
    <x v="94"/>
    <x v="209"/>
    <x v="0"/>
    <x v="13"/>
    <x v="2"/>
    <x v="281"/>
    <x v="965"/>
    <x v="49"/>
    <x v="22"/>
    <x v="6"/>
    <x v="5"/>
    <x v="2341"/>
    <x v="1"/>
  </r>
  <r>
    <x v="1"/>
    <x v="5"/>
    <x v="1"/>
    <x v="0"/>
    <x v="344"/>
    <x v="2367"/>
    <x v="2071"/>
    <x v="227"/>
    <x v="10"/>
    <x v="2"/>
    <x v="1"/>
    <x v="4"/>
    <x v="34"/>
    <x v="220"/>
    <x v="202"/>
    <x v="209"/>
    <x v="0"/>
    <x v="13"/>
    <x v="2"/>
    <x v="306"/>
    <x v="887"/>
    <x v="4"/>
    <x v="23"/>
    <x v="6"/>
    <x v="5"/>
    <x v="2342"/>
    <x v="1"/>
  </r>
  <r>
    <x v="0"/>
    <x v="5"/>
    <x v="1"/>
    <x v="0"/>
    <x v="327"/>
    <x v="2369"/>
    <x v="2072"/>
    <x v="93"/>
    <x v="10"/>
    <x v="2"/>
    <x v="1"/>
    <x v="4"/>
    <x v="8"/>
    <x v="22"/>
    <x v="195"/>
    <x v="209"/>
    <x v="0"/>
    <x v="5"/>
    <x v="0"/>
    <x v="552"/>
    <x v="578"/>
    <x v="78"/>
    <x v="7"/>
    <x v="6"/>
    <x v="0"/>
    <x v="2343"/>
    <x v="0"/>
  </r>
  <r>
    <x v="1"/>
    <x v="9"/>
    <x v="1"/>
    <x v="9"/>
    <x v="89"/>
    <x v="2370"/>
    <x v="2073"/>
    <x v="94"/>
    <x v="10"/>
    <x v="2"/>
    <x v="1"/>
    <x v="8"/>
    <x v="49"/>
    <x v="357"/>
    <x v="20"/>
    <x v="209"/>
    <x v="0"/>
    <x v="16"/>
    <x v="2"/>
    <x v="1127"/>
    <x v="328"/>
    <x v="73"/>
    <x v="50"/>
    <x v="1"/>
    <x v="6"/>
    <x v="880"/>
    <x v="27"/>
  </r>
  <r>
    <x v="0"/>
    <x v="5"/>
    <x v="1"/>
    <x v="0"/>
    <x v="260"/>
    <x v="2371"/>
    <x v="2074"/>
    <x v="71"/>
    <x v="10"/>
    <x v="2"/>
    <x v="1"/>
    <x v="4"/>
    <x v="7"/>
    <x v="21"/>
    <x v="156"/>
    <x v="209"/>
    <x v="0"/>
    <x v="13"/>
    <x v="2"/>
    <x v="418"/>
    <x v="971"/>
    <x v="55"/>
    <x v="14"/>
    <x v="6"/>
    <x v="5"/>
    <x v="2344"/>
    <x v="1"/>
  </r>
  <r>
    <x v="1"/>
    <x v="1"/>
    <x v="0"/>
    <x v="0"/>
    <x v="359"/>
    <x v="2372"/>
    <x v="2075"/>
    <x v="190"/>
    <x v="10"/>
    <x v="2"/>
    <x v="1"/>
    <x v="0"/>
    <x v="26"/>
    <x v="481"/>
    <x v="210"/>
    <x v="206"/>
    <x v="0"/>
    <x v="1"/>
    <x v="2"/>
    <x v="847"/>
    <x v="878"/>
    <x v="27"/>
    <x v="82"/>
    <x v="0"/>
    <x v="5"/>
    <x v="126"/>
    <x v="22"/>
  </r>
  <r>
    <x v="1"/>
    <x v="5"/>
    <x v="0"/>
    <x v="9"/>
    <x v="381"/>
    <x v="2373"/>
    <x v="2076"/>
    <x v="177"/>
    <x v="10"/>
    <x v="2"/>
    <x v="1"/>
    <x v="4"/>
    <x v="33"/>
    <x v="317"/>
    <x v="156"/>
    <x v="209"/>
    <x v="0"/>
    <x v="13"/>
    <x v="2"/>
    <x v="373"/>
    <x v="714"/>
    <x v="30"/>
    <x v="59"/>
    <x v="8"/>
    <x v="5"/>
    <x v="4342"/>
    <x v="27"/>
  </r>
  <r>
    <x v="1"/>
    <x v="5"/>
    <x v="1"/>
    <x v="0"/>
    <x v="260"/>
    <x v="2374"/>
    <x v="2077"/>
    <x v="82"/>
    <x v="10"/>
    <x v="2"/>
    <x v="1"/>
    <x v="4"/>
    <x v="34"/>
    <x v="207"/>
    <x v="210"/>
    <x v="156"/>
    <x v="0"/>
    <x v="13"/>
    <x v="2"/>
    <x v="219"/>
    <x v="283"/>
    <x v="77"/>
    <x v="15"/>
    <x v="6"/>
    <x v="5"/>
    <x v="2345"/>
    <x v="1"/>
  </r>
  <r>
    <x v="1"/>
    <x v="5"/>
    <x v="1"/>
    <x v="0"/>
    <x v="30"/>
    <x v="2375"/>
    <x v="2078"/>
    <x v="229"/>
    <x v="10"/>
    <x v="2"/>
    <x v="1"/>
    <x v="4"/>
    <x v="34"/>
    <x v="230"/>
    <x v="25"/>
    <x v="209"/>
    <x v="0"/>
    <x v="13"/>
    <x v="2"/>
    <x v="259"/>
    <x v="994"/>
    <x v="49"/>
    <x v="22"/>
    <x v="6"/>
    <x v="5"/>
    <x v="2346"/>
    <x v="1"/>
  </r>
  <r>
    <x v="1"/>
    <x v="5"/>
    <x v="1"/>
    <x v="0"/>
    <x v="340"/>
    <x v="2376"/>
    <x v="2079"/>
    <x v="108"/>
    <x v="10"/>
    <x v="2"/>
    <x v="1"/>
    <x v="4"/>
    <x v="34"/>
    <x v="251"/>
    <x v="199"/>
    <x v="209"/>
    <x v="0"/>
    <x v="13"/>
    <x v="2"/>
    <x v="420"/>
    <x v="921"/>
    <x v="33"/>
    <x v="20"/>
    <x v="6"/>
    <x v="5"/>
    <x v="2347"/>
    <x v="1"/>
  </r>
  <r>
    <x v="1"/>
    <x v="5"/>
    <x v="1"/>
    <x v="0"/>
    <x v="260"/>
    <x v="2377"/>
    <x v="2080"/>
    <x v="110"/>
    <x v="10"/>
    <x v="2"/>
    <x v="1"/>
    <x v="4"/>
    <x v="34"/>
    <x v="231"/>
    <x v="156"/>
    <x v="209"/>
    <x v="0"/>
    <x v="13"/>
    <x v="2"/>
    <x v="342"/>
    <x v="574"/>
    <x v="71"/>
    <x v="12"/>
    <x v="6"/>
    <x v="5"/>
    <x v="2348"/>
    <x v="1"/>
  </r>
  <r>
    <x v="1"/>
    <x v="5"/>
    <x v="1"/>
    <x v="0"/>
    <x v="260"/>
    <x v="2378"/>
    <x v="2081"/>
    <x v="158"/>
    <x v="10"/>
    <x v="2"/>
    <x v="1"/>
    <x v="4"/>
    <x v="34"/>
    <x v="189"/>
    <x v="156"/>
    <x v="209"/>
    <x v="0"/>
    <x v="13"/>
    <x v="2"/>
    <x v="268"/>
    <x v="588"/>
    <x v="49"/>
    <x v="22"/>
    <x v="6"/>
    <x v="5"/>
    <x v="2349"/>
    <x v="1"/>
  </r>
  <r>
    <x v="1"/>
    <x v="5"/>
    <x v="1"/>
    <x v="0"/>
    <x v="327"/>
    <x v="2379"/>
    <x v="2082"/>
    <x v="46"/>
    <x v="10"/>
    <x v="2"/>
    <x v="1"/>
    <x v="4"/>
    <x v="34"/>
    <x v="248"/>
    <x v="195"/>
    <x v="209"/>
    <x v="0"/>
    <x v="13"/>
    <x v="2"/>
    <x v="687"/>
    <x v="613"/>
    <x v="42"/>
    <x v="15"/>
    <x v="6"/>
    <x v="5"/>
    <x v="2350"/>
    <x v="1"/>
  </r>
  <r>
    <x v="1"/>
    <x v="5"/>
    <x v="1"/>
    <x v="0"/>
    <x v="327"/>
    <x v="2380"/>
    <x v="2083"/>
    <x v="261"/>
    <x v="10"/>
    <x v="2"/>
    <x v="1"/>
    <x v="4"/>
    <x v="34"/>
    <x v="231"/>
    <x v="195"/>
    <x v="209"/>
    <x v="0"/>
    <x v="13"/>
    <x v="2"/>
    <x v="340"/>
    <x v="777"/>
    <x v="71"/>
    <x v="12"/>
    <x v="6"/>
    <x v="5"/>
    <x v="2351"/>
    <x v="1"/>
  </r>
  <r>
    <x v="1"/>
    <x v="5"/>
    <x v="0"/>
    <x v="18"/>
    <x v="416"/>
    <x v="2381"/>
    <x v="2084"/>
    <x v="211"/>
    <x v="10"/>
    <x v="2"/>
    <x v="1"/>
    <x v="4"/>
    <x v="33"/>
    <x v="319"/>
    <x v="156"/>
    <x v="209"/>
    <x v="0"/>
    <x v="13"/>
    <x v="2"/>
    <x v="400"/>
    <x v="480"/>
    <x v="30"/>
    <x v="59"/>
    <x v="8"/>
    <x v="5"/>
    <x v="4343"/>
    <x v="8"/>
  </r>
  <r>
    <x v="1"/>
    <x v="5"/>
    <x v="1"/>
    <x v="0"/>
    <x v="256"/>
    <x v="2382"/>
    <x v="2085"/>
    <x v="157"/>
    <x v="10"/>
    <x v="2"/>
    <x v="1"/>
    <x v="4"/>
    <x v="34"/>
    <x v="230"/>
    <x v="154"/>
    <x v="209"/>
    <x v="0"/>
    <x v="13"/>
    <x v="2"/>
    <x v="259"/>
    <x v="848"/>
    <x v="49"/>
    <x v="22"/>
    <x v="6"/>
    <x v="5"/>
    <x v="2352"/>
    <x v="1"/>
  </r>
  <r>
    <x v="1"/>
    <x v="1"/>
    <x v="0"/>
    <x v="0"/>
    <x v="359"/>
    <x v="2383"/>
    <x v="2086"/>
    <x v="131"/>
    <x v="10"/>
    <x v="2"/>
    <x v="1"/>
    <x v="0"/>
    <x v="26"/>
    <x v="482"/>
    <x v="205"/>
    <x v="209"/>
    <x v="0"/>
    <x v="1"/>
    <x v="2"/>
    <x v="846"/>
    <x v="826"/>
    <x v="27"/>
    <x v="83"/>
    <x v="0"/>
    <x v="5"/>
    <x v="127"/>
    <x v="22"/>
  </r>
  <r>
    <x v="1"/>
    <x v="5"/>
    <x v="1"/>
    <x v="0"/>
    <x v="260"/>
    <x v="2384"/>
    <x v="2087"/>
    <x v="94"/>
    <x v="10"/>
    <x v="2"/>
    <x v="1"/>
    <x v="4"/>
    <x v="34"/>
    <x v="189"/>
    <x v="156"/>
    <x v="209"/>
    <x v="0"/>
    <x v="13"/>
    <x v="2"/>
    <x v="267"/>
    <x v="794"/>
    <x v="49"/>
    <x v="22"/>
    <x v="6"/>
    <x v="5"/>
    <x v="2353"/>
    <x v="1"/>
  </r>
  <r>
    <x v="1"/>
    <x v="5"/>
    <x v="1"/>
    <x v="0"/>
    <x v="260"/>
    <x v="2385"/>
    <x v="2087"/>
    <x v="170"/>
    <x v="10"/>
    <x v="2"/>
    <x v="1"/>
    <x v="4"/>
    <x v="34"/>
    <x v="233"/>
    <x v="156"/>
    <x v="209"/>
    <x v="0"/>
    <x v="13"/>
    <x v="2"/>
    <x v="261"/>
    <x v="683"/>
    <x v="88"/>
    <x v="9"/>
    <x v="6"/>
    <x v="5"/>
    <x v="2354"/>
    <x v="1"/>
  </r>
  <r>
    <x v="1"/>
    <x v="5"/>
    <x v="0"/>
    <x v="8"/>
    <x v="394"/>
    <x v="2386"/>
    <x v="2088"/>
    <x v="211"/>
    <x v="10"/>
    <x v="2"/>
    <x v="1"/>
    <x v="4"/>
    <x v="33"/>
    <x v="320"/>
    <x v="210"/>
    <x v="194"/>
    <x v="0"/>
    <x v="13"/>
    <x v="2"/>
    <x v="320"/>
    <x v="315"/>
    <x v="30"/>
    <x v="59"/>
    <x v="8"/>
    <x v="5"/>
    <x v="4346"/>
    <x v="17"/>
  </r>
  <r>
    <x v="1"/>
    <x v="5"/>
    <x v="1"/>
    <x v="0"/>
    <x v="260"/>
    <x v="2388"/>
    <x v="2088"/>
    <x v="157"/>
    <x v="10"/>
    <x v="2"/>
    <x v="1"/>
    <x v="4"/>
    <x v="34"/>
    <x v="242"/>
    <x v="156"/>
    <x v="209"/>
    <x v="0"/>
    <x v="13"/>
    <x v="2"/>
    <x v="269"/>
    <x v="739"/>
    <x v="49"/>
    <x v="22"/>
    <x v="6"/>
    <x v="5"/>
    <x v="2355"/>
    <x v="1"/>
  </r>
  <r>
    <x v="0"/>
    <x v="5"/>
    <x v="1"/>
    <x v="0"/>
    <x v="260"/>
    <x v="2387"/>
    <x v="2088"/>
    <x v="211"/>
    <x v="10"/>
    <x v="2"/>
    <x v="1"/>
    <x v="4"/>
    <x v="7"/>
    <x v="21"/>
    <x v="210"/>
    <x v="156"/>
    <x v="0"/>
    <x v="13"/>
    <x v="2"/>
    <x v="424"/>
    <x v="162"/>
    <x v="55"/>
    <x v="14"/>
    <x v="6"/>
    <x v="5"/>
    <x v="2357"/>
    <x v="1"/>
  </r>
  <r>
    <x v="1"/>
    <x v="5"/>
    <x v="0"/>
    <x v="8"/>
    <x v="356"/>
    <x v="2390"/>
    <x v="2089"/>
    <x v="162"/>
    <x v="10"/>
    <x v="2"/>
    <x v="1"/>
    <x v="4"/>
    <x v="30"/>
    <x v="105"/>
    <x v="210"/>
    <x v="90"/>
    <x v="0"/>
    <x v="13"/>
    <x v="2"/>
    <x v="633"/>
    <x v="215"/>
    <x v="46"/>
    <x v="42"/>
    <x v="8"/>
    <x v="5"/>
    <x v="4344"/>
    <x v="17"/>
  </r>
  <r>
    <x v="1"/>
    <x v="5"/>
    <x v="1"/>
    <x v="0"/>
    <x v="260"/>
    <x v="2389"/>
    <x v="2089"/>
    <x v="71"/>
    <x v="10"/>
    <x v="2"/>
    <x v="1"/>
    <x v="4"/>
    <x v="34"/>
    <x v="225"/>
    <x v="210"/>
    <x v="156"/>
    <x v="0"/>
    <x v="13"/>
    <x v="2"/>
    <x v="419"/>
    <x v="971"/>
    <x v="43"/>
    <x v="13"/>
    <x v="6"/>
    <x v="5"/>
    <x v="2356"/>
    <x v="1"/>
  </r>
  <r>
    <x v="1"/>
    <x v="5"/>
    <x v="0"/>
    <x v="8"/>
    <x v="394"/>
    <x v="2391"/>
    <x v="2089"/>
    <x v="81"/>
    <x v="10"/>
    <x v="2"/>
    <x v="1"/>
    <x v="4"/>
    <x v="30"/>
    <x v="87"/>
    <x v="195"/>
    <x v="209"/>
    <x v="0"/>
    <x v="13"/>
    <x v="2"/>
    <x v="98"/>
    <x v="843"/>
    <x v="26"/>
    <x v="40"/>
    <x v="8"/>
    <x v="5"/>
    <x v="4345"/>
    <x v="17"/>
  </r>
  <r>
    <x v="1"/>
    <x v="5"/>
    <x v="1"/>
    <x v="0"/>
    <x v="260"/>
    <x v="2392"/>
    <x v="2090"/>
    <x v="34"/>
    <x v="10"/>
    <x v="2"/>
    <x v="1"/>
    <x v="4"/>
    <x v="34"/>
    <x v="265"/>
    <x v="156"/>
    <x v="209"/>
    <x v="0"/>
    <x v="13"/>
    <x v="2"/>
    <x v="450"/>
    <x v="897"/>
    <x v="90"/>
    <x v="19"/>
    <x v="6"/>
    <x v="5"/>
    <x v="2358"/>
    <x v="1"/>
  </r>
  <r>
    <x v="1"/>
    <x v="5"/>
    <x v="1"/>
    <x v="0"/>
    <x v="327"/>
    <x v="2393"/>
    <x v="2091"/>
    <x v="104"/>
    <x v="10"/>
    <x v="2"/>
    <x v="1"/>
    <x v="4"/>
    <x v="34"/>
    <x v="258"/>
    <x v="195"/>
    <x v="209"/>
    <x v="0"/>
    <x v="13"/>
    <x v="2"/>
    <x v="282"/>
    <x v="373"/>
    <x v="83"/>
    <x v="25"/>
    <x v="6"/>
    <x v="5"/>
    <x v="2359"/>
    <x v="1"/>
  </r>
  <r>
    <x v="0"/>
    <x v="5"/>
    <x v="1"/>
    <x v="0"/>
    <x v="327"/>
    <x v="2394"/>
    <x v="2092"/>
    <x v="223"/>
    <x v="10"/>
    <x v="2"/>
    <x v="1"/>
    <x v="4"/>
    <x v="8"/>
    <x v="22"/>
    <x v="210"/>
    <x v="194"/>
    <x v="0"/>
    <x v="5"/>
    <x v="0"/>
    <x v="555"/>
    <x v="591"/>
    <x v="78"/>
    <x v="7"/>
    <x v="6"/>
    <x v="0"/>
    <x v="2360"/>
    <x v="0"/>
  </r>
  <r>
    <x v="1"/>
    <x v="5"/>
    <x v="0"/>
    <x v="8"/>
    <x v="379"/>
    <x v="2395"/>
    <x v="2093"/>
    <x v="6"/>
    <x v="10"/>
    <x v="2"/>
    <x v="1"/>
    <x v="4"/>
    <x v="33"/>
    <x v="320"/>
    <x v="210"/>
    <x v="156"/>
    <x v="0"/>
    <x v="13"/>
    <x v="2"/>
    <x v="320"/>
    <x v="114"/>
    <x v="30"/>
    <x v="59"/>
    <x v="8"/>
    <x v="5"/>
    <x v="4347"/>
    <x v="17"/>
  </r>
  <r>
    <x v="1"/>
    <x v="5"/>
    <x v="1"/>
    <x v="0"/>
    <x v="327"/>
    <x v="2396"/>
    <x v="2094"/>
    <x v="205"/>
    <x v="10"/>
    <x v="2"/>
    <x v="1"/>
    <x v="4"/>
    <x v="34"/>
    <x v="248"/>
    <x v="210"/>
    <x v="194"/>
    <x v="0"/>
    <x v="13"/>
    <x v="2"/>
    <x v="690"/>
    <x v="602"/>
    <x v="42"/>
    <x v="15"/>
    <x v="6"/>
    <x v="5"/>
    <x v="2361"/>
    <x v="1"/>
  </r>
  <r>
    <x v="0"/>
    <x v="4"/>
    <x v="0"/>
    <x v="0"/>
    <x v="19"/>
    <x v="2397"/>
    <x v="2095"/>
    <x v="101"/>
    <x v="10"/>
    <x v="2"/>
    <x v="1"/>
    <x v="3"/>
    <x v="1"/>
    <x v="4"/>
    <x v="19"/>
    <x v="209"/>
    <x v="0"/>
    <x v="9"/>
    <x v="2"/>
    <x v="1183"/>
    <x v="257"/>
    <x v="7"/>
    <x v="28"/>
    <x v="2"/>
    <x v="4"/>
    <x v="3718"/>
    <x v="82"/>
  </r>
  <r>
    <x v="1"/>
    <x v="5"/>
    <x v="1"/>
    <x v="8"/>
    <x v="379"/>
    <x v="2398"/>
    <x v="2096"/>
    <x v="113"/>
    <x v="10"/>
    <x v="2"/>
    <x v="1"/>
    <x v="4"/>
    <x v="34"/>
    <x v="247"/>
    <x v="156"/>
    <x v="209"/>
    <x v="0"/>
    <x v="13"/>
    <x v="2"/>
    <x v="585"/>
    <x v="94"/>
    <x v="58"/>
    <x v="15"/>
    <x v="6"/>
    <x v="5"/>
    <x v="4348"/>
    <x v="17"/>
  </r>
  <r>
    <x v="1"/>
    <x v="5"/>
    <x v="1"/>
    <x v="0"/>
    <x v="233"/>
    <x v="2399"/>
    <x v="2097"/>
    <x v="109"/>
    <x v="10"/>
    <x v="2"/>
    <x v="1"/>
    <x v="4"/>
    <x v="34"/>
    <x v="255"/>
    <x v="210"/>
    <x v="142"/>
    <x v="0"/>
    <x v="13"/>
    <x v="2"/>
    <x v="284"/>
    <x v="498"/>
    <x v="83"/>
    <x v="25"/>
    <x v="6"/>
    <x v="5"/>
    <x v="2362"/>
    <x v="1"/>
  </r>
  <r>
    <x v="1"/>
    <x v="5"/>
    <x v="1"/>
    <x v="0"/>
    <x v="260"/>
    <x v="2400"/>
    <x v="2098"/>
    <x v="181"/>
    <x v="10"/>
    <x v="2"/>
    <x v="1"/>
    <x v="4"/>
    <x v="34"/>
    <x v="265"/>
    <x v="156"/>
    <x v="209"/>
    <x v="0"/>
    <x v="13"/>
    <x v="2"/>
    <x v="449"/>
    <x v="732"/>
    <x v="90"/>
    <x v="19"/>
    <x v="6"/>
    <x v="5"/>
    <x v="2363"/>
    <x v="1"/>
  </r>
  <r>
    <x v="1"/>
    <x v="5"/>
    <x v="0"/>
    <x v="17"/>
    <x v="400"/>
    <x v="2401"/>
    <x v="2099"/>
    <x v="35"/>
    <x v="10"/>
    <x v="2"/>
    <x v="1"/>
    <x v="4"/>
    <x v="33"/>
    <x v="322"/>
    <x v="110"/>
    <x v="209"/>
    <x v="0"/>
    <x v="13"/>
    <x v="2"/>
    <x v="493"/>
    <x v="520"/>
    <x v="30"/>
    <x v="59"/>
    <x v="8"/>
    <x v="5"/>
    <x v="4349"/>
    <x v="49"/>
  </r>
  <r>
    <x v="1"/>
    <x v="5"/>
    <x v="1"/>
    <x v="0"/>
    <x v="327"/>
    <x v="2402"/>
    <x v="2100"/>
    <x v="79"/>
    <x v="10"/>
    <x v="2"/>
    <x v="1"/>
    <x v="4"/>
    <x v="34"/>
    <x v="251"/>
    <x v="195"/>
    <x v="209"/>
    <x v="0"/>
    <x v="13"/>
    <x v="2"/>
    <x v="418"/>
    <x v="356"/>
    <x v="33"/>
    <x v="20"/>
    <x v="6"/>
    <x v="5"/>
    <x v="2364"/>
    <x v="1"/>
  </r>
  <r>
    <x v="1"/>
    <x v="5"/>
    <x v="0"/>
    <x v="8"/>
    <x v="408"/>
    <x v="2403"/>
    <x v="2101"/>
    <x v="188"/>
    <x v="10"/>
    <x v="2"/>
    <x v="1"/>
    <x v="4"/>
    <x v="33"/>
    <x v="320"/>
    <x v="199"/>
    <x v="209"/>
    <x v="0"/>
    <x v="13"/>
    <x v="2"/>
    <x v="318"/>
    <x v="506"/>
    <x v="30"/>
    <x v="59"/>
    <x v="8"/>
    <x v="5"/>
    <x v="4350"/>
    <x v="17"/>
  </r>
  <r>
    <x v="1"/>
    <x v="5"/>
    <x v="1"/>
    <x v="0"/>
    <x v="260"/>
    <x v="2404"/>
    <x v="2102"/>
    <x v="247"/>
    <x v="10"/>
    <x v="2"/>
    <x v="1"/>
    <x v="4"/>
    <x v="34"/>
    <x v="269"/>
    <x v="156"/>
    <x v="209"/>
    <x v="0"/>
    <x v="13"/>
    <x v="2"/>
    <x v="260"/>
    <x v="961"/>
    <x v="84"/>
    <x v="25"/>
    <x v="6"/>
    <x v="5"/>
    <x v="2366"/>
    <x v="1"/>
  </r>
  <r>
    <x v="1"/>
    <x v="5"/>
    <x v="1"/>
    <x v="0"/>
    <x v="285"/>
    <x v="2405"/>
    <x v="2103"/>
    <x v="97"/>
    <x v="10"/>
    <x v="2"/>
    <x v="1"/>
    <x v="4"/>
    <x v="35"/>
    <x v="223"/>
    <x v="171"/>
    <x v="209"/>
    <x v="0"/>
    <x v="13"/>
    <x v="2"/>
    <x v="282"/>
    <x v="422"/>
    <x v="37"/>
    <x v="48"/>
    <x v="6"/>
    <x v="9"/>
    <x v="2365"/>
    <x v="1"/>
  </r>
  <r>
    <x v="1"/>
    <x v="5"/>
    <x v="1"/>
    <x v="0"/>
    <x v="327"/>
    <x v="2406"/>
    <x v="2104"/>
    <x v="179"/>
    <x v="10"/>
    <x v="2"/>
    <x v="1"/>
    <x v="4"/>
    <x v="34"/>
    <x v="231"/>
    <x v="195"/>
    <x v="209"/>
    <x v="0"/>
    <x v="13"/>
    <x v="2"/>
    <x v="339"/>
    <x v="141"/>
    <x v="71"/>
    <x v="12"/>
    <x v="6"/>
    <x v="5"/>
    <x v="2367"/>
    <x v="1"/>
  </r>
  <r>
    <x v="1"/>
    <x v="5"/>
    <x v="1"/>
    <x v="0"/>
    <x v="211"/>
    <x v="2407"/>
    <x v="2105"/>
    <x v="67"/>
    <x v="10"/>
    <x v="2"/>
    <x v="1"/>
    <x v="4"/>
    <x v="34"/>
    <x v="239"/>
    <x v="210"/>
    <x v="129"/>
    <x v="0"/>
    <x v="13"/>
    <x v="2"/>
    <x v="254"/>
    <x v="276"/>
    <x v="49"/>
    <x v="22"/>
    <x v="6"/>
    <x v="5"/>
    <x v="2368"/>
    <x v="1"/>
  </r>
  <r>
    <x v="1"/>
    <x v="5"/>
    <x v="0"/>
    <x v="6"/>
    <x v="387"/>
    <x v="2408"/>
    <x v="2106"/>
    <x v="120"/>
    <x v="10"/>
    <x v="2"/>
    <x v="1"/>
    <x v="4"/>
    <x v="33"/>
    <x v="145"/>
    <x v="203"/>
    <x v="209"/>
    <x v="0"/>
    <x v="13"/>
    <x v="2"/>
    <x v="298"/>
    <x v="18"/>
    <x v="70"/>
    <x v="43"/>
    <x v="8"/>
    <x v="5"/>
    <x v="4352"/>
    <x v="1"/>
  </r>
  <r>
    <x v="1"/>
    <x v="5"/>
    <x v="0"/>
    <x v="17"/>
    <x v="400"/>
    <x v="2409"/>
    <x v="2107"/>
    <x v="252"/>
    <x v="10"/>
    <x v="2"/>
    <x v="1"/>
    <x v="4"/>
    <x v="33"/>
    <x v="322"/>
    <x v="110"/>
    <x v="209"/>
    <x v="0"/>
    <x v="13"/>
    <x v="2"/>
    <x v="493"/>
    <x v="533"/>
    <x v="30"/>
    <x v="59"/>
    <x v="8"/>
    <x v="5"/>
    <x v="4351"/>
    <x v="49"/>
  </r>
  <r>
    <x v="1"/>
    <x v="5"/>
    <x v="1"/>
    <x v="0"/>
    <x v="327"/>
    <x v="2410"/>
    <x v="2108"/>
    <x v="157"/>
    <x v="10"/>
    <x v="2"/>
    <x v="1"/>
    <x v="4"/>
    <x v="34"/>
    <x v="231"/>
    <x v="195"/>
    <x v="209"/>
    <x v="0"/>
    <x v="13"/>
    <x v="2"/>
    <x v="337"/>
    <x v="447"/>
    <x v="71"/>
    <x v="12"/>
    <x v="6"/>
    <x v="5"/>
    <x v="2369"/>
    <x v="1"/>
  </r>
  <r>
    <x v="1"/>
    <x v="1"/>
    <x v="0"/>
    <x v="0"/>
    <x v="344"/>
    <x v="2411"/>
    <x v="2109"/>
    <x v="126"/>
    <x v="10"/>
    <x v="2"/>
    <x v="1"/>
    <x v="0"/>
    <x v="26"/>
    <x v="482"/>
    <x v="202"/>
    <x v="209"/>
    <x v="0"/>
    <x v="1"/>
    <x v="2"/>
    <x v="845"/>
    <x v="918"/>
    <x v="27"/>
    <x v="83"/>
    <x v="0"/>
    <x v="5"/>
    <x v="128"/>
    <x v="22"/>
  </r>
  <r>
    <x v="1"/>
    <x v="5"/>
    <x v="1"/>
    <x v="0"/>
    <x v="74"/>
    <x v="2412"/>
    <x v="2110"/>
    <x v="94"/>
    <x v="10"/>
    <x v="2"/>
    <x v="1"/>
    <x v="4"/>
    <x v="34"/>
    <x v="231"/>
    <x v="210"/>
    <x v="53"/>
    <x v="0"/>
    <x v="13"/>
    <x v="2"/>
    <x v="339"/>
    <x v="475"/>
    <x v="71"/>
    <x v="12"/>
    <x v="6"/>
    <x v="5"/>
    <x v="2370"/>
    <x v="1"/>
  </r>
  <r>
    <x v="1"/>
    <x v="5"/>
    <x v="1"/>
    <x v="0"/>
    <x v="327"/>
    <x v="2414"/>
    <x v="2111"/>
    <x v="52"/>
    <x v="10"/>
    <x v="2"/>
    <x v="1"/>
    <x v="4"/>
    <x v="34"/>
    <x v="220"/>
    <x v="195"/>
    <x v="209"/>
    <x v="0"/>
    <x v="13"/>
    <x v="2"/>
    <x v="302"/>
    <x v="91"/>
    <x v="4"/>
    <x v="23"/>
    <x v="6"/>
    <x v="5"/>
    <x v="2371"/>
    <x v="1"/>
  </r>
  <r>
    <x v="1"/>
    <x v="1"/>
    <x v="0"/>
    <x v="0"/>
    <x v="344"/>
    <x v="2413"/>
    <x v="2111"/>
    <x v="211"/>
    <x v="10"/>
    <x v="2"/>
    <x v="1"/>
    <x v="0"/>
    <x v="26"/>
    <x v="482"/>
    <x v="202"/>
    <x v="209"/>
    <x v="0"/>
    <x v="1"/>
    <x v="2"/>
    <x v="845"/>
    <x v="340"/>
    <x v="27"/>
    <x v="83"/>
    <x v="0"/>
    <x v="5"/>
    <x v="129"/>
    <x v="22"/>
  </r>
  <r>
    <x v="1"/>
    <x v="5"/>
    <x v="1"/>
    <x v="0"/>
    <x v="241"/>
    <x v="2415"/>
    <x v="2112"/>
    <x v="170"/>
    <x v="10"/>
    <x v="2"/>
    <x v="1"/>
    <x v="4"/>
    <x v="34"/>
    <x v="235"/>
    <x v="145"/>
    <x v="209"/>
    <x v="0"/>
    <x v="13"/>
    <x v="2"/>
    <x v="271"/>
    <x v="683"/>
    <x v="88"/>
    <x v="9"/>
    <x v="6"/>
    <x v="5"/>
    <x v="2372"/>
    <x v="1"/>
  </r>
  <r>
    <x v="1"/>
    <x v="5"/>
    <x v="1"/>
    <x v="0"/>
    <x v="344"/>
    <x v="2416"/>
    <x v="2113"/>
    <x v="229"/>
    <x v="10"/>
    <x v="2"/>
    <x v="1"/>
    <x v="4"/>
    <x v="34"/>
    <x v="220"/>
    <x v="210"/>
    <x v="201"/>
    <x v="0"/>
    <x v="13"/>
    <x v="2"/>
    <x v="304"/>
    <x v="882"/>
    <x v="4"/>
    <x v="23"/>
    <x v="6"/>
    <x v="5"/>
    <x v="2373"/>
    <x v="1"/>
  </r>
  <r>
    <x v="1"/>
    <x v="5"/>
    <x v="1"/>
    <x v="0"/>
    <x v="260"/>
    <x v="2417"/>
    <x v="2114"/>
    <x v="157"/>
    <x v="10"/>
    <x v="2"/>
    <x v="1"/>
    <x v="4"/>
    <x v="34"/>
    <x v="231"/>
    <x v="156"/>
    <x v="209"/>
    <x v="0"/>
    <x v="13"/>
    <x v="2"/>
    <x v="336"/>
    <x v="576"/>
    <x v="71"/>
    <x v="12"/>
    <x v="6"/>
    <x v="5"/>
    <x v="2374"/>
    <x v="1"/>
  </r>
  <r>
    <x v="0"/>
    <x v="5"/>
    <x v="1"/>
    <x v="0"/>
    <x v="105"/>
    <x v="2418"/>
    <x v="2115"/>
    <x v="24"/>
    <x v="10"/>
    <x v="2"/>
    <x v="1"/>
    <x v="4"/>
    <x v="8"/>
    <x v="19"/>
    <x v="210"/>
    <x v="74"/>
    <x v="0"/>
    <x v="13"/>
    <x v="2"/>
    <x v="238"/>
    <x v="723"/>
    <x v="9"/>
    <x v="6"/>
    <x v="6"/>
    <x v="0"/>
    <x v="2375"/>
    <x v="1"/>
  </r>
  <r>
    <x v="1"/>
    <x v="5"/>
    <x v="1"/>
    <x v="0"/>
    <x v="246"/>
    <x v="2419"/>
    <x v="2116"/>
    <x v="188"/>
    <x v="10"/>
    <x v="2"/>
    <x v="1"/>
    <x v="4"/>
    <x v="34"/>
    <x v="189"/>
    <x v="210"/>
    <x v="151"/>
    <x v="0"/>
    <x v="13"/>
    <x v="2"/>
    <x v="266"/>
    <x v="742"/>
    <x v="49"/>
    <x v="22"/>
    <x v="6"/>
    <x v="5"/>
    <x v="2376"/>
    <x v="1"/>
  </r>
  <r>
    <x v="1"/>
    <x v="5"/>
    <x v="1"/>
    <x v="0"/>
    <x v="327"/>
    <x v="2420"/>
    <x v="2116"/>
    <x v="79"/>
    <x v="10"/>
    <x v="2"/>
    <x v="1"/>
    <x v="4"/>
    <x v="34"/>
    <x v="258"/>
    <x v="195"/>
    <x v="209"/>
    <x v="0"/>
    <x v="13"/>
    <x v="2"/>
    <x v="282"/>
    <x v="356"/>
    <x v="83"/>
    <x v="25"/>
    <x v="6"/>
    <x v="5"/>
    <x v="2377"/>
    <x v="1"/>
  </r>
  <r>
    <x v="1"/>
    <x v="5"/>
    <x v="1"/>
    <x v="0"/>
    <x v="327"/>
    <x v="2421"/>
    <x v="2117"/>
    <x v="6"/>
    <x v="10"/>
    <x v="2"/>
    <x v="1"/>
    <x v="4"/>
    <x v="34"/>
    <x v="231"/>
    <x v="195"/>
    <x v="209"/>
    <x v="0"/>
    <x v="13"/>
    <x v="2"/>
    <x v="335"/>
    <x v="102"/>
    <x v="71"/>
    <x v="12"/>
    <x v="6"/>
    <x v="5"/>
    <x v="2378"/>
    <x v="1"/>
  </r>
  <r>
    <x v="1"/>
    <x v="1"/>
    <x v="0"/>
    <x v="0"/>
    <x v="344"/>
    <x v="2422"/>
    <x v="2118"/>
    <x v="211"/>
    <x v="10"/>
    <x v="2"/>
    <x v="1"/>
    <x v="0"/>
    <x v="26"/>
    <x v="482"/>
    <x v="210"/>
    <x v="201"/>
    <x v="0"/>
    <x v="1"/>
    <x v="2"/>
    <x v="846"/>
    <x v="341"/>
    <x v="27"/>
    <x v="83"/>
    <x v="0"/>
    <x v="5"/>
    <x v="130"/>
    <x v="22"/>
  </r>
  <r>
    <x v="0"/>
    <x v="5"/>
    <x v="0"/>
    <x v="21"/>
    <x v="419"/>
    <x v="2424"/>
    <x v="2119"/>
    <x v="104"/>
    <x v="10"/>
    <x v="2"/>
    <x v="1"/>
    <x v="4"/>
    <x v="4"/>
    <x v="15"/>
    <x v="156"/>
    <x v="209"/>
    <x v="0"/>
    <x v="13"/>
    <x v="2"/>
    <x v="76"/>
    <x v="386"/>
    <x v="35"/>
    <x v="33"/>
    <x v="8"/>
    <x v="0"/>
    <x v="4353"/>
    <x v="59"/>
  </r>
  <r>
    <x v="1"/>
    <x v="5"/>
    <x v="1"/>
    <x v="0"/>
    <x v="327"/>
    <x v="2423"/>
    <x v="2119"/>
    <x v="205"/>
    <x v="10"/>
    <x v="2"/>
    <x v="1"/>
    <x v="4"/>
    <x v="34"/>
    <x v="229"/>
    <x v="210"/>
    <x v="194"/>
    <x v="0"/>
    <x v="13"/>
    <x v="2"/>
    <x v="288"/>
    <x v="178"/>
    <x v="88"/>
    <x v="9"/>
    <x v="6"/>
    <x v="5"/>
    <x v="2380"/>
    <x v="1"/>
  </r>
  <r>
    <x v="0"/>
    <x v="5"/>
    <x v="1"/>
    <x v="0"/>
    <x v="260"/>
    <x v="2425"/>
    <x v="2120"/>
    <x v="95"/>
    <x v="10"/>
    <x v="2"/>
    <x v="1"/>
    <x v="4"/>
    <x v="8"/>
    <x v="27"/>
    <x v="210"/>
    <x v="156"/>
    <x v="0"/>
    <x v="5"/>
    <x v="0"/>
    <x v="549"/>
    <x v="509"/>
    <x v="9"/>
    <x v="6"/>
    <x v="6"/>
    <x v="0"/>
    <x v="2379"/>
    <x v="1"/>
  </r>
  <r>
    <x v="1"/>
    <x v="5"/>
    <x v="1"/>
    <x v="0"/>
    <x v="260"/>
    <x v="2426"/>
    <x v="2121"/>
    <x v="227"/>
    <x v="10"/>
    <x v="2"/>
    <x v="1"/>
    <x v="4"/>
    <x v="34"/>
    <x v="209"/>
    <x v="210"/>
    <x v="156"/>
    <x v="0"/>
    <x v="13"/>
    <x v="2"/>
    <x v="266"/>
    <x v="716"/>
    <x v="77"/>
    <x v="15"/>
    <x v="6"/>
    <x v="5"/>
    <x v="2382"/>
    <x v="1"/>
  </r>
  <r>
    <x v="1"/>
    <x v="5"/>
    <x v="1"/>
    <x v="0"/>
    <x v="323"/>
    <x v="2428"/>
    <x v="2122"/>
    <x v="79"/>
    <x v="10"/>
    <x v="2"/>
    <x v="1"/>
    <x v="4"/>
    <x v="34"/>
    <x v="231"/>
    <x v="210"/>
    <x v="191"/>
    <x v="0"/>
    <x v="13"/>
    <x v="2"/>
    <x v="336"/>
    <x v="671"/>
    <x v="71"/>
    <x v="12"/>
    <x v="6"/>
    <x v="5"/>
    <x v="2383"/>
    <x v="1"/>
  </r>
  <r>
    <x v="1"/>
    <x v="5"/>
    <x v="1"/>
    <x v="0"/>
    <x v="340"/>
    <x v="2427"/>
    <x v="2122"/>
    <x v="75"/>
    <x v="10"/>
    <x v="2"/>
    <x v="1"/>
    <x v="4"/>
    <x v="34"/>
    <x v="251"/>
    <x v="210"/>
    <x v="200"/>
    <x v="0"/>
    <x v="13"/>
    <x v="2"/>
    <x v="420"/>
    <x v="166"/>
    <x v="33"/>
    <x v="20"/>
    <x v="6"/>
    <x v="5"/>
    <x v="2381"/>
    <x v="1"/>
  </r>
  <r>
    <x v="1"/>
    <x v="5"/>
    <x v="1"/>
    <x v="0"/>
    <x v="260"/>
    <x v="2429"/>
    <x v="2123"/>
    <x v="160"/>
    <x v="10"/>
    <x v="2"/>
    <x v="1"/>
    <x v="4"/>
    <x v="34"/>
    <x v="237"/>
    <x v="156"/>
    <x v="209"/>
    <x v="0"/>
    <x v="13"/>
    <x v="2"/>
    <x v="273"/>
    <x v="779"/>
    <x v="49"/>
    <x v="22"/>
    <x v="6"/>
    <x v="5"/>
    <x v="2386"/>
    <x v="1"/>
  </r>
  <r>
    <x v="1"/>
    <x v="5"/>
    <x v="1"/>
    <x v="0"/>
    <x v="327"/>
    <x v="2430"/>
    <x v="2124"/>
    <x v="108"/>
    <x v="10"/>
    <x v="2"/>
    <x v="1"/>
    <x v="4"/>
    <x v="34"/>
    <x v="251"/>
    <x v="195"/>
    <x v="209"/>
    <x v="0"/>
    <x v="13"/>
    <x v="2"/>
    <x v="418"/>
    <x v="921"/>
    <x v="33"/>
    <x v="20"/>
    <x v="6"/>
    <x v="5"/>
    <x v="2385"/>
    <x v="1"/>
  </r>
  <r>
    <x v="1"/>
    <x v="5"/>
    <x v="1"/>
    <x v="0"/>
    <x v="260"/>
    <x v="2431"/>
    <x v="2124"/>
    <x v="73"/>
    <x v="10"/>
    <x v="2"/>
    <x v="1"/>
    <x v="4"/>
    <x v="34"/>
    <x v="275"/>
    <x v="210"/>
    <x v="156"/>
    <x v="0"/>
    <x v="13"/>
    <x v="2"/>
    <x v="320"/>
    <x v="969"/>
    <x v="4"/>
    <x v="23"/>
    <x v="6"/>
    <x v="5"/>
    <x v="2384"/>
    <x v="1"/>
  </r>
  <r>
    <x v="1"/>
    <x v="5"/>
    <x v="1"/>
    <x v="0"/>
    <x v="260"/>
    <x v="2432"/>
    <x v="2125"/>
    <x v="205"/>
    <x v="10"/>
    <x v="2"/>
    <x v="1"/>
    <x v="4"/>
    <x v="34"/>
    <x v="209"/>
    <x v="156"/>
    <x v="209"/>
    <x v="0"/>
    <x v="13"/>
    <x v="2"/>
    <x v="256"/>
    <x v="675"/>
    <x v="77"/>
    <x v="15"/>
    <x v="6"/>
    <x v="5"/>
    <x v="2387"/>
    <x v="1"/>
  </r>
  <r>
    <x v="0"/>
    <x v="5"/>
    <x v="1"/>
    <x v="8"/>
    <x v="379"/>
    <x v="2433"/>
    <x v="2126"/>
    <x v="159"/>
    <x v="10"/>
    <x v="2"/>
    <x v="1"/>
    <x v="4"/>
    <x v="8"/>
    <x v="25"/>
    <x v="210"/>
    <x v="156"/>
    <x v="0"/>
    <x v="5"/>
    <x v="0"/>
    <x v="547"/>
    <x v="65"/>
    <x v="54"/>
    <x v="7"/>
    <x v="6"/>
    <x v="0"/>
    <x v="2388"/>
    <x v="17"/>
  </r>
  <r>
    <x v="1"/>
    <x v="5"/>
    <x v="1"/>
    <x v="0"/>
    <x v="327"/>
    <x v="2434"/>
    <x v="2127"/>
    <x v="26"/>
    <x v="10"/>
    <x v="2"/>
    <x v="1"/>
    <x v="4"/>
    <x v="34"/>
    <x v="231"/>
    <x v="210"/>
    <x v="194"/>
    <x v="0"/>
    <x v="13"/>
    <x v="2"/>
    <x v="337"/>
    <x v="183"/>
    <x v="71"/>
    <x v="12"/>
    <x v="6"/>
    <x v="5"/>
    <x v="2389"/>
    <x v="1"/>
  </r>
  <r>
    <x v="1"/>
    <x v="5"/>
    <x v="1"/>
    <x v="0"/>
    <x v="260"/>
    <x v="2435"/>
    <x v="2128"/>
    <x v="157"/>
    <x v="10"/>
    <x v="2"/>
    <x v="1"/>
    <x v="4"/>
    <x v="34"/>
    <x v="242"/>
    <x v="210"/>
    <x v="156"/>
    <x v="0"/>
    <x v="13"/>
    <x v="2"/>
    <x v="268"/>
    <x v="739"/>
    <x v="49"/>
    <x v="22"/>
    <x v="6"/>
    <x v="5"/>
    <x v="2390"/>
    <x v="1"/>
  </r>
  <r>
    <x v="1"/>
    <x v="5"/>
    <x v="0"/>
    <x v="6"/>
    <x v="366"/>
    <x v="2436"/>
    <x v="2129"/>
    <x v="97"/>
    <x v="10"/>
    <x v="2"/>
    <x v="1"/>
    <x v="4"/>
    <x v="33"/>
    <x v="145"/>
    <x v="210"/>
    <x v="194"/>
    <x v="0"/>
    <x v="13"/>
    <x v="2"/>
    <x v="300"/>
    <x v="830"/>
    <x v="70"/>
    <x v="43"/>
    <x v="8"/>
    <x v="5"/>
    <x v="4355"/>
    <x v="1"/>
  </r>
  <r>
    <x v="1"/>
    <x v="5"/>
    <x v="1"/>
    <x v="0"/>
    <x v="327"/>
    <x v="2437"/>
    <x v="2129"/>
    <x v="26"/>
    <x v="10"/>
    <x v="2"/>
    <x v="1"/>
    <x v="4"/>
    <x v="34"/>
    <x v="231"/>
    <x v="210"/>
    <x v="194"/>
    <x v="0"/>
    <x v="13"/>
    <x v="2"/>
    <x v="339"/>
    <x v="183"/>
    <x v="71"/>
    <x v="12"/>
    <x v="6"/>
    <x v="5"/>
    <x v="2391"/>
    <x v="1"/>
  </r>
  <r>
    <x v="0"/>
    <x v="5"/>
    <x v="1"/>
    <x v="0"/>
    <x v="327"/>
    <x v="2438"/>
    <x v="2130"/>
    <x v="211"/>
    <x v="10"/>
    <x v="2"/>
    <x v="1"/>
    <x v="4"/>
    <x v="8"/>
    <x v="19"/>
    <x v="210"/>
    <x v="194"/>
    <x v="0"/>
    <x v="13"/>
    <x v="2"/>
    <x v="238"/>
    <x v="864"/>
    <x v="9"/>
    <x v="6"/>
    <x v="6"/>
    <x v="0"/>
    <x v="2392"/>
    <x v="1"/>
  </r>
  <r>
    <x v="1"/>
    <x v="6"/>
    <x v="0"/>
    <x v="7"/>
    <x v="394"/>
    <x v="2439"/>
    <x v="2131"/>
    <x v="162"/>
    <x v="10"/>
    <x v="2"/>
    <x v="1"/>
    <x v="5"/>
    <x v="46"/>
    <x v="473"/>
    <x v="210"/>
    <x v="201"/>
    <x v="0"/>
    <x v="1"/>
    <x v="2"/>
    <x v="389"/>
    <x v="360"/>
    <x v="1"/>
    <x v="1"/>
    <x v="8"/>
    <x v="5"/>
    <x v="4354"/>
    <x v="50"/>
  </r>
  <r>
    <x v="1"/>
    <x v="5"/>
    <x v="1"/>
    <x v="0"/>
    <x v="74"/>
    <x v="2440"/>
    <x v="2132"/>
    <x v="79"/>
    <x v="10"/>
    <x v="2"/>
    <x v="1"/>
    <x v="4"/>
    <x v="34"/>
    <x v="231"/>
    <x v="210"/>
    <x v="53"/>
    <x v="0"/>
    <x v="13"/>
    <x v="2"/>
    <x v="340"/>
    <x v="671"/>
    <x v="71"/>
    <x v="12"/>
    <x v="6"/>
    <x v="5"/>
    <x v="2393"/>
    <x v="1"/>
  </r>
  <r>
    <x v="1"/>
    <x v="5"/>
    <x v="1"/>
    <x v="0"/>
    <x v="344"/>
    <x v="2441"/>
    <x v="2133"/>
    <x v="34"/>
    <x v="10"/>
    <x v="2"/>
    <x v="1"/>
    <x v="4"/>
    <x v="34"/>
    <x v="220"/>
    <x v="210"/>
    <x v="201"/>
    <x v="0"/>
    <x v="13"/>
    <x v="2"/>
    <x v="304"/>
    <x v="416"/>
    <x v="4"/>
    <x v="23"/>
    <x v="6"/>
    <x v="5"/>
    <x v="2394"/>
    <x v="1"/>
  </r>
  <r>
    <x v="1"/>
    <x v="5"/>
    <x v="0"/>
    <x v="9"/>
    <x v="368"/>
    <x v="2442"/>
    <x v="2134"/>
    <x v="179"/>
    <x v="10"/>
    <x v="2"/>
    <x v="1"/>
    <x v="4"/>
    <x v="33"/>
    <x v="317"/>
    <x v="210"/>
    <x v="115"/>
    <x v="0"/>
    <x v="13"/>
    <x v="2"/>
    <x v="382"/>
    <x v="569"/>
    <x v="30"/>
    <x v="59"/>
    <x v="8"/>
    <x v="5"/>
    <x v="4356"/>
    <x v="27"/>
  </r>
  <r>
    <x v="0"/>
    <x v="5"/>
    <x v="1"/>
    <x v="0"/>
    <x v="327"/>
    <x v="2443"/>
    <x v="2135"/>
    <x v="80"/>
    <x v="10"/>
    <x v="2"/>
    <x v="1"/>
    <x v="4"/>
    <x v="8"/>
    <x v="22"/>
    <x v="195"/>
    <x v="209"/>
    <x v="0"/>
    <x v="5"/>
    <x v="0"/>
    <x v="553"/>
    <x v="705"/>
    <x v="78"/>
    <x v="7"/>
    <x v="6"/>
    <x v="0"/>
    <x v="2395"/>
    <x v="0"/>
  </r>
  <r>
    <x v="1"/>
    <x v="5"/>
    <x v="1"/>
    <x v="8"/>
    <x v="379"/>
    <x v="2445"/>
    <x v="2136"/>
    <x v="100"/>
    <x v="10"/>
    <x v="2"/>
    <x v="1"/>
    <x v="4"/>
    <x v="34"/>
    <x v="241"/>
    <x v="210"/>
    <x v="156"/>
    <x v="0"/>
    <x v="13"/>
    <x v="2"/>
    <x v="162"/>
    <x v="392"/>
    <x v="58"/>
    <x v="15"/>
    <x v="6"/>
    <x v="5"/>
    <x v="4357"/>
    <x v="17"/>
  </r>
  <r>
    <x v="1"/>
    <x v="5"/>
    <x v="1"/>
    <x v="0"/>
    <x v="63"/>
    <x v="2444"/>
    <x v="2136"/>
    <x v="205"/>
    <x v="10"/>
    <x v="2"/>
    <x v="1"/>
    <x v="4"/>
    <x v="34"/>
    <x v="189"/>
    <x v="210"/>
    <x v="45"/>
    <x v="0"/>
    <x v="13"/>
    <x v="2"/>
    <x v="266"/>
    <x v="597"/>
    <x v="49"/>
    <x v="22"/>
    <x v="6"/>
    <x v="5"/>
    <x v="2396"/>
    <x v="1"/>
  </r>
  <r>
    <x v="1"/>
    <x v="5"/>
    <x v="0"/>
    <x v="8"/>
    <x v="379"/>
    <x v="2446"/>
    <x v="2137"/>
    <x v="113"/>
    <x v="10"/>
    <x v="2"/>
    <x v="1"/>
    <x v="4"/>
    <x v="30"/>
    <x v="96"/>
    <x v="156"/>
    <x v="209"/>
    <x v="0"/>
    <x v="13"/>
    <x v="2"/>
    <x v="160"/>
    <x v="94"/>
    <x v="22"/>
    <x v="34"/>
    <x v="8"/>
    <x v="5"/>
    <x v="4358"/>
    <x v="17"/>
  </r>
  <r>
    <x v="1"/>
    <x v="5"/>
    <x v="1"/>
    <x v="0"/>
    <x v="260"/>
    <x v="2447"/>
    <x v="2138"/>
    <x v="26"/>
    <x v="10"/>
    <x v="2"/>
    <x v="1"/>
    <x v="4"/>
    <x v="34"/>
    <x v="204"/>
    <x v="156"/>
    <x v="209"/>
    <x v="0"/>
    <x v="13"/>
    <x v="2"/>
    <x v="434"/>
    <x v="635"/>
    <x v="82"/>
    <x v="17"/>
    <x v="6"/>
    <x v="5"/>
    <x v="2397"/>
    <x v="1"/>
  </r>
  <r>
    <x v="1"/>
    <x v="5"/>
    <x v="1"/>
    <x v="0"/>
    <x v="260"/>
    <x v="2448"/>
    <x v="2139"/>
    <x v="52"/>
    <x v="10"/>
    <x v="2"/>
    <x v="1"/>
    <x v="4"/>
    <x v="34"/>
    <x v="236"/>
    <x v="210"/>
    <x v="156"/>
    <x v="0"/>
    <x v="13"/>
    <x v="2"/>
    <x v="279"/>
    <x v="91"/>
    <x v="49"/>
    <x v="22"/>
    <x v="6"/>
    <x v="5"/>
    <x v="2398"/>
    <x v="1"/>
  </r>
  <r>
    <x v="1"/>
    <x v="5"/>
    <x v="1"/>
    <x v="0"/>
    <x v="260"/>
    <x v="2449"/>
    <x v="2140"/>
    <x v="205"/>
    <x v="10"/>
    <x v="2"/>
    <x v="1"/>
    <x v="4"/>
    <x v="34"/>
    <x v="189"/>
    <x v="210"/>
    <x v="156"/>
    <x v="0"/>
    <x v="13"/>
    <x v="2"/>
    <x v="267"/>
    <x v="597"/>
    <x v="49"/>
    <x v="22"/>
    <x v="6"/>
    <x v="5"/>
    <x v="2399"/>
    <x v="1"/>
  </r>
  <r>
    <x v="1"/>
    <x v="5"/>
    <x v="1"/>
    <x v="0"/>
    <x v="159"/>
    <x v="2450"/>
    <x v="2141"/>
    <x v="75"/>
    <x v="10"/>
    <x v="2"/>
    <x v="1"/>
    <x v="4"/>
    <x v="34"/>
    <x v="251"/>
    <x v="210"/>
    <x v="102"/>
    <x v="0"/>
    <x v="13"/>
    <x v="2"/>
    <x v="420"/>
    <x v="630"/>
    <x v="33"/>
    <x v="20"/>
    <x v="6"/>
    <x v="5"/>
    <x v="2400"/>
    <x v="1"/>
  </r>
  <r>
    <x v="1"/>
    <x v="5"/>
    <x v="1"/>
    <x v="0"/>
    <x v="260"/>
    <x v="2452"/>
    <x v="2142"/>
    <x v="52"/>
    <x v="10"/>
    <x v="2"/>
    <x v="1"/>
    <x v="4"/>
    <x v="34"/>
    <x v="236"/>
    <x v="210"/>
    <x v="156"/>
    <x v="0"/>
    <x v="13"/>
    <x v="2"/>
    <x v="280"/>
    <x v="91"/>
    <x v="49"/>
    <x v="22"/>
    <x v="6"/>
    <x v="5"/>
    <x v="2401"/>
    <x v="1"/>
  </r>
  <r>
    <x v="1"/>
    <x v="1"/>
    <x v="0"/>
    <x v="0"/>
    <x v="359"/>
    <x v="2451"/>
    <x v="2142"/>
    <x v="211"/>
    <x v="10"/>
    <x v="2"/>
    <x v="1"/>
    <x v="0"/>
    <x v="26"/>
    <x v="482"/>
    <x v="205"/>
    <x v="209"/>
    <x v="0"/>
    <x v="1"/>
    <x v="2"/>
    <x v="845"/>
    <x v="340"/>
    <x v="27"/>
    <x v="83"/>
    <x v="0"/>
    <x v="5"/>
    <x v="131"/>
    <x v="22"/>
  </r>
  <r>
    <x v="1"/>
    <x v="5"/>
    <x v="1"/>
    <x v="0"/>
    <x v="260"/>
    <x v="2453"/>
    <x v="2143"/>
    <x v="205"/>
    <x v="10"/>
    <x v="2"/>
    <x v="1"/>
    <x v="4"/>
    <x v="34"/>
    <x v="189"/>
    <x v="210"/>
    <x v="156"/>
    <x v="0"/>
    <x v="13"/>
    <x v="2"/>
    <x v="268"/>
    <x v="597"/>
    <x v="49"/>
    <x v="22"/>
    <x v="6"/>
    <x v="5"/>
    <x v="2402"/>
    <x v="1"/>
  </r>
  <r>
    <x v="1"/>
    <x v="5"/>
    <x v="0"/>
    <x v="8"/>
    <x v="379"/>
    <x v="2454"/>
    <x v="2144"/>
    <x v="113"/>
    <x v="10"/>
    <x v="2"/>
    <x v="1"/>
    <x v="4"/>
    <x v="33"/>
    <x v="320"/>
    <x v="156"/>
    <x v="209"/>
    <x v="0"/>
    <x v="13"/>
    <x v="2"/>
    <x v="320"/>
    <x v="94"/>
    <x v="30"/>
    <x v="59"/>
    <x v="8"/>
    <x v="5"/>
    <x v="4360"/>
    <x v="17"/>
  </r>
  <r>
    <x v="1"/>
    <x v="5"/>
    <x v="0"/>
    <x v="6"/>
    <x v="387"/>
    <x v="2455"/>
    <x v="2144"/>
    <x v="120"/>
    <x v="10"/>
    <x v="2"/>
    <x v="1"/>
    <x v="4"/>
    <x v="33"/>
    <x v="148"/>
    <x v="210"/>
    <x v="203"/>
    <x v="0"/>
    <x v="13"/>
    <x v="2"/>
    <x v="300"/>
    <x v="18"/>
    <x v="20"/>
    <x v="41"/>
    <x v="8"/>
    <x v="5"/>
    <x v="4359"/>
    <x v="1"/>
  </r>
  <r>
    <x v="1"/>
    <x v="5"/>
    <x v="1"/>
    <x v="0"/>
    <x v="260"/>
    <x v="2456"/>
    <x v="2145"/>
    <x v="205"/>
    <x v="10"/>
    <x v="2"/>
    <x v="1"/>
    <x v="4"/>
    <x v="34"/>
    <x v="189"/>
    <x v="210"/>
    <x v="156"/>
    <x v="0"/>
    <x v="13"/>
    <x v="2"/>
    <x v="269"/>
    <x v="597"/>
    <x v="49"/>
    <x v="22"/>
    <x v="6"/>
    <x v="5"/>
    <x v="2403"/>
    <x v="1"/>
  </r>
  <r>
    <x v="1"/>
    <x v="5"/>
    <x v="1"/>
    <x v="0"/>
    <x v="260"/>
    <x v="2457"/>
    <x v="2146"/>
    <x v="178"/>
    <x v="10"/>
    <x v="2"/>
    <x v="1"/>
    <x v="4"/>
    <x v="34"/>
    <x v="242"/>
    <x v="210"/>
    <x v="156"/>
    <x v="0"/>
    <x v="13"/>
    <x v="2"/>
    <x v="269"/>
    <x v="406"/>
    <x v="49"/>
    <x v="22"/>
    <x v="6"/>
    <x v="5"/>
    <x v="2404"/>
    <x v="1"/>
  </r>
  <r>
    <x v="1"/>
    <x v="9"/>
    <x v="1"/>
    <x v="9"/>
    <x v="89"/>
    <x v="2458"/>
    <x v="2147"/>
    <x v="94"/>
    <x v="10"/>
    <x v="2"/>
    <x v="1"/>
    <x v="8"/>
    <x v="50"/>
    <x v="407"/>
    <x v="210"/>
    <x v="18"/>
    <x v="0"/>
    <x v="16"/>
    <x v="2"/>
    <x v="1129"/>
    <x v="328"/>
    <x v="66"/>
    <x v="54"/>
    <x v="1"/>
    <x v="6"/>
    <x v="881"/>
    <x v="27"/>
  </r>
  <r>
    <x v="1"/>
    <x v="5"/>
    <x v="1"/>
    <x v="0"/>
    <x v="199"/>
    <x v="2461"/>
    <x v="2148"/>
    <x v="104"/>
    <x v="10"/>
    <x v="2"/>
    <x v="1"/>
    <x v="4"/>
    <x v="34"/>
    <x v="204"/>
    <x v="123"/>
    <x v="209"/>
    <x v="0"/>
    <x v="13"/>
    <x v="2"/>
    <x v="431"/>
    <x v="387"/>
    <x v="82"/>
    <x v="17"/>
    <x v="6"/>
    <x v="5"/>
    <x v="2405"/>
    <x v="1"/>
  </r>
  <r>
    <x v="1"/>
    <x v="6"/>
    <x v="0"/>
    <x v="0"/>
    <x v="327"/>
    <x v="2459"/>
    <x v="2148"/>
    <x v="162"/>
    <x v="10"/>
    <x v="2"/>
    <x v="1"/>
    <x v="5"/>
    <x v="47"/>
    <x v="478"/>
    <x v="195"/>
    <x v="209"/>
    <x v="0"/>
    <x v="4"/>
    <x v="2"/>
    <x v="1049"/>
    <x v="360"/>
    <x v="1"/>
    <x v="1"/>
    <x v="0"/>
    <x v="5"/>
    <x v="132"/>
    <x v="17"/>
  </r>
  <r>
    <x v="1"/>
    <x v="1"/>
    <x v="0"/>
    <x v="0"/>
    <x v="359"/>
    <x v="2460"/>
    <x v="2148"/>
    <x v="211"/>
    <x v="10"/>
    <x v="2"/>
    <x v="1"/>
    <x v="0"/>
    <x v="26"/>
    <x v="482"/>
    <x v="205"/>
    <x v="209"/>
    <x v="0"/>
    <x v="1"/>
    <x v="2"/>
    <x v="845"/>
    <x v="341"/>
    <x v="27"/>
    <x v="83"/>
    <x v="0"/>
    <x v="5"/>
    <x v="133"/>
    <x v="22"/>
  </r>
  <r>
    <x v="1"/>
    <x v="5"/>
    <x v="0"/>
    <x v="9"/>
    <x v="347"/>
    <x v="2463"/>
    <x v="2149"/>
    <x v="162"/>
    <x v="10"/>
    <x v="2"/>
    <x v="1"/>
    <x v="4"/>
    <x v="30"/>
    <x v="107"/>
    <x v="210"/>
    <x v="74"/>
    <x v="0"/>
    <x v="13"/>
    <x v="2"/>
    <x v="566"/>
    <x v="215"/>
    <x v="46"/>
    <x v="42"/>
    <x v="8"/>
    <x v="5"/>
    <x v="4361"/>
    <x v="43"/>
  </r>
  <r>
    <x v="1"/>
    <x v="5"/>
    <x v="1"/>
    <x v="0"/>
    <x v="260"/>
    <x v="2462"/>
    <x v="2149"/>
    <x v="46"/>
    <x v="10"/>
    <x v="2"/>
    <x v="1"/>
    <x v="4"/>
    <x v="34"/>
    <x v="209"/>
    <x v="156"/>
    <x v="209"/>
    <x v="0"/>
    <x v="13"/>
    <x v="2"/>
    <x v="248"/>
    <x v="445"/>
    <x v="77"/>
    <x v="15"/>
    <x v="6"/>
    <x v="5"/>
    <x v="2406"/>
    <x v="1"/>
  </r>
  <r>
    <x v="1"/>
    <x v="5"/>
    <x v="1"/>
    <x v="0"/>
    <x v="260"/>
    <x v="2464"/>
    <x v="2150"/>
    <x v="243"/>
    <x v="10"/>
    <x v="2"/>
    <x v="1"/>
    <x v="4"/>
    <x v="34"/>
    <x v="237"/>
    <x v="210"/>
    <x v="156"/>
    <x v="0"/>
    <x v="13"/>
    <x v="2"/>
    <x v="278"/>
    <x v="839"/>
    <x v="49"/>
    <x v="22"/>
    <x v="6"/>
    <x v="5"/>
    <x v="2407"/>
    <x v="1"/>
  </r>
  <r>
    <x v="1"/>
    <x v="5"/>
    <x v="1"/>
    <x v="0"/>
    <x v="185"/>
    <x v="2465"/>
    <x v="2151"/>
    <x v="67"/>
    <x v="10"/>
    <x v="2"/>
    <x v="1"/>
    <x v="4"/>
    <x v="34"/>
    <x v="231"/>
    <x v="210"/>
    <x v="118"/>
    <x v="0"/>
    <x v="13"/>
    <x v="2"/>
    <x v="340"/>
    <x v="29"/>
    <x v="71"/>
    <x v="12"/>
    <x v="6"/>
    <x v="5"/>
    <x v="2408"/>
    <x v="1"/>
  </r>
  <r>
    <x v="1"/>
    <x v="9"/>
    <x v="0"/>
    <x v="0"/>
    <x v="24"/>
    <x v="2466"/>
    <x v="2151"/>
    <x v="239"/>
    <x v="10"/>
    <x v="2"/>
    <x v="1"/>
    <x v="8"/>
    <x v="27"/>
    <x v="347"/>
    <x v="210"/>
    <x v="21"/>
    <x v="0"/>
    <x v="16"/>
    <x v="2"/>
    <x v="876"/>
    <x v="198"/>
    <x v="41"/>
    <x v="29"/>
    <x v="1"/>
    <x v="5"/>
    <x v="882"/>
    <x v="0"/>
  </r>
  <r>
    <x v="1"/>
    <x v="5"/>
    <x v="1"/>
    <x v="0"/>
    <x v="207"/>
    <x v="2468"/>
    <x v="2152"/>
    <x v="243"/>
    <x v="10"/>
    <x v="2"/>
    <x v="1"/>
    <x v="4"/>
    <x v="34"/>
    <x v="236"/>
    <x v="127"/>
    <x v="209"/>
    <x v="0"/>
    <x v="13"/>
    <x v="2"/>
    <x v="281"/>
    <x v="839"/>
    <x v="49"/>
    <x v="22"/>
    <x v="6"/>
    <x v="5"/>
    <x v="2410"/>
    <x v="1"/>
  </r>
  <r>
    <x v="1"/>
    <x v="5"/>
    <x v="1"/>
    <x v="0"/>
    <x v="260"/>
    <x v="2467"/>
    <x v="2152"/>
    <x v="138"/>
    <x v="10"/>
    <x v="2"/>
    <x v="1"/>
    <x v="4"/>
    <x v="34"/>
    <x v="220"/>
    <x v="210"/>
    <x v="156"/>
    <x v="0"/>
    <x v="13"/>
    <x v="2"/>
    <x v="306"/>
    <x v="44"/>
    <x v="4"/>
    <x v="23"/>
    <x v="6"/>
    <x v="5"/>
    <x v="2409"/>
    <x v="1"/>
  </r>
  <r>
    <x v="1"/>
    <x v="5"/>
    <x v="0"/>
    <x v="8"/>
    <x v="407"/>
    <x v="2469"/>
    <x v="2153"/>
    <x v="211"/>
    <x v="10"/>
    <x v="2"/>
    <x v="1"/>
    <x v="4"/>
    <x v="33"/>
    <x v="320"/>
    <x v="210"/>
    <x v="198"/>
    <x v="0"/>
    <x v="13"/>
    <x v="2"/>
    <x v="324"/>
    <x v="480"/>
    <x v="30"/>
    <x v="59"/>
    <x v="8"/>
    <x v="5"/>
    <x v="4363"/>
    <x v="17"/>
  </r>
  <r>
    <x v="1"/>
    <x v="5"/>
    <x v="1"/>
    <x v="0"/>
    <x v="260"/>
    <x v="2471"/>
    <x v="2154"/>
    <x v="227"/>
    <x v="10"/>
    <x v="2"/>
    <x v="1"/>
    <x v="4"/>
    <x v="34"/>
    <x v="209"/>
    <x v="210"/>
    <x v="156"/>
    <x v="0"/>
    <x v="13"/>
    <x v="2"/>
    <x v="256"/>
    <x v="716"/>
    <x v="77"/>
    <x v="15"/>
    <x v="6"/>
    <x v="5"/>
    <x v="2412"/>
    <x v="1"/>
  </r>
  <r>
    <x v="1"/>
    <x v="5"/>
    <x v="1"/>
    <x v="0"/>
    <x v="260"/>
    <x v="2470"/>
    <x v="2154"/>
    <x v="227"/>
    <x v="10"/>
    <x v="2"/>
    <x v="1"/>
    <x v="4"/>
    <x v="34"/>
    <x v="204"/>
    <x v="210"/>
    <x v="156"/>
    <x v="0"/>
    <x v="13"/>
    <x v="2"/>
    <x v="431"/>
    <x v="976"/>
    <x v="82"/>
    <x v="17"/>
    <x v="6"/>
    <x v="5"/>
    <x v="2411"/>
    <x v="1"/>
  </r>
  <r>
    <x v="1"/>
    <x v="6"/>
    <x v="0"/>
    <x v="2"/>
    <x v="367"/>
    <x v="2472"/>
    <x v="2155"/>
    <x v="62"/>
    <x v="10"/>
    <x v="2"/>
    <x v="1"/>
    <x v="5"/>
    <x v="46"/>
    <x v="476"/>
    <x v="210"/>
    <x v="201"/>
    <x v="0"/>
    <x v="1"/>
    <x v="2"/>
    <x v="636"/>
    <x v="320"/>
    <x v="1"/>
    <x v="1"/>
    <x v="8"/>
    <x v="5"/>
    <x v="4362"/>
    <x v="22"/>
  </r>
  <r>
    <x v="1"/>
    <x v="5"/>
    <x v="1"/>
    <x v="0"/>
    <x v="54"/>
    <x v="2473"/>
    <x v="2156"/>
    <x v="6"/>
    <x v="10"/>
    <x v="2"/>
    <x v="1"/>
    <x v="4"/>
    <x v="34"/>
    <x v="202"/>
    <x v="36"/>
    <x v="209"/>
    <x v="0"/>
    <x v="13"/>
    <x v="2"/>
    <x v="413"/>
    <x v="102"/>
    <x v="43"/>
    <x v="13"/>
    <x v="6"/>
    <x v="5"/>
    <x v="2413"/>
    <x v="1"/>
  </r>
  <r>
    <x v="1"/>
    <x v="5"/>
    <x v="1"/>
    <x v="0"/>
    <x v="162"/>
    <x v="2474"/>
    <x v="2157"/>
    <x v="79"/>
    <x v="10"/>
    <x v="2"/>
    <x v="1"/>
    <x v="4"/>
    <x v="34"/>
    <x v="188"/>
    <x v="210"/>
    <x v="104"/>
    <x v="0"/>
    <x v="13"/>
    <x v="2"/>
    <x v="281"/>
    <x v="671"/>
    <x v="88"/>
    <x v="9"/>
    <x v="6"/>
    <x v="5"/>
    <x v="2414"/>
    <x v="1"/>
  </r>
  <r>
    <x v="1"/>
    <x v="5"/>
    <x v="1"/>
    <x v="0"/>
    <x v="327"/>
    <x v="2475"/>
    <x v="2158"/>
    <x v="6"/>
    <x v="10"/>
    <x v="2"/>
    <x v="1"/>
    <x v="4"/>
    <x v="34"/>
    <x v="255"/>
    <x v="210"/>
    <x v="194"/>
    <x v="0"/>
    <x v="13"/>
    <x v="2"/>
    <x v="284"/>
    <x v="98"/>
    <x v="83"/>
    <x v="25"/>
    <x v="6"/>
    <x v="5"/>
    <x v="2415"/>
    <x v="1"/>
  </r>
  <r>
    <x v="1"/>
    <x v="5"/>
    <x v="0"/>
    <x v="6"/>
    <x v="377"/>
    <x v="2476"/>
    <x v="2159"/>
    <x v="6"/>
    <x v="10"/>
    <x v="2"/>
    <x v="1"/>
    <x v="4"/>
    <x v="33"/>
    <x v="145"/>
    <x v="210"/>
    <x v="200"/>
    <x v="0"/>
    <x v="13"/>
    <x v="2"/>
    <x v="302"/>
    <x v="115"/>
    <x v="70"/>
    <x v="43"/>
    <x v="8"/>
    <x v="5"/>
    <x v="4364"/>
    <x v="1"/>
  </r>
  <r>
    <x v="1"/>
    <x v="5"/>
    <x v="1"/>
    <x v="0"/>
    <x v="260"/>
    <x v="2479"/>
    <x v="2160"/>
    <x v="180"/>
    <x v="10"/>
    <x v="2"/>
    <x v="1"/>
    <x v="4"/>
    <x v="34"/>
    <x v="189"/>
    <x v="156"/>
    <x v="209"/>
    <x v="0"/>
    <x v="13"/>
    <x v="2"/>
    <x v="270"/>
    <x v="899"/>
    <x v="49"/>
    <x v="22"/>
    <x v="6"/>
    <x v="5"/>
    <x v="2417"/>
    <x v="1"/>
  </r>
  <r>
    <x v="1"/>
    <x v="5"/>
    <x v="1"/>
    <x v="0"/>
    <x v="327"/>
    <x v="2477"/>
    <x v="2160"/>
    <x v="97"/>
    <x v="10"/>
    <x v="2"/>
    <x v="1"/>
    <x v="4"/>
    <x v="34"/>
    <x v="261"/>
    <x v="210"/>
    <x v="194"/>
    <x v="0"/>
    <x v="13"/>
    <x v="2"/>
    <x v="266"/>
    <x v="942"/>
    <x v="83"/>
    <x v="25"/>
    <x v="6"/>
    <x v="5"/>
    <x v="2416"/>
    <x v="1"/>
  </r>
  <r>
    <x v="1"/>
    <x v="5"/>
    <x v="1"/>
    <x v="0"/>
    <x v="327"/>
    <x v="2478"/>
    <x v="2160"/>
    <x v="6"/>
    <x v="10"/>
    <x v="2"/>
    <x v="1"/>
    <x v="4"/>
    <x v="34"/>
    <x v="255"/>
    <x v="210"/>
    <x v="194"/>
    <x v="0"/>
    <x v="13"/>
    <x v="2"/>
    <x v="286"/>
    <x v="98"/>
    <x v="83"/>
    <x v="25"/>
    <x v="6"/>
    <x v="5"/>
    <x v="2418"/>
    <x v="1"/>
  </r>
  <r>
    <x v="1"/>
    <x v="5"/>
    <x v="1"/>
    <x v="0"/>
    <x v="260"/>
    <x v="2480"/>
    <x v="2161"/>
    <x v="49"/>
    <x v="10"/>
    <x v="2"/>
    <x v="1"/>
    <x v="4"/>
    <x v="34"/>
    <x v="243"/>
    <x v="156"/>
    <x v="209"/>
    <x v="0"/>
    <x v="13"/>
    <x v="2"/>
    <x v="623"/>
    <x v="623"/>
    <x v="60"/>
    <x v="15"/>
    <x v="6"/>
    <x v="5"/>
    <x v="2419"/>
    <x v="1"/>
  </r>
  <r>
    <x v="1"/>
    <x v="1"/>
    <x v="0"/>
    <x v="0"/>
    <x v="359"/>
    <x v="2481"/>
    <x v="2161"/>
    <x v="190"/>
    <x v="10"/>
    <x v="2"/>
    <x v="1"/>
    <x v="0"/>
    <x v="26"/>
    <x v="481"/>
    <x v="210"/>
    <x v="206"/>
    <x v="0"/>
    <x v="1"/>
    <x v="2"/>
    <x v="845"/>
    <x v="878"/>
    <x v="27"/>
    <x v="82"/>
    <x v="0"/>
    <x v="5"/>
    <x v="134"/>
    <x v="22"/>
  </r>
  <r>
    <x v="1"/>
    <x v="5"/>
    <x v="1"/>
    <x v="0"/>
    <x v="145"/>
    <x v="2482"/>
    <x v="2162"/>
    <x v="67"/>
    <x v="10"/>
    <x v="2"/>
    <x v="1"/>
    <x v="4"/>
    <x v="34"/>
    <x v="239"/>
    <x v="210"/>
    <x v="93"/>
    <x v="0"/>
    <x v="13"/>
    <x v="2"/>
    <x v="256"/>
    <x v="276"/>
    <x v="49"/>
    <x v="22"/>
    <x v="6"/>
    <x v="5"/>
    <x v="2420"/>
    <x v="1"/>
  </r>
  <r>
    <x v="1"/>
    <x v="5"/>
    <x v="1"/>
    <x v="0"/>
    <x v="260"/>
    <x v="2483"/>
    <x v="2162"/>
    <x v="205"/>
    <x v="10"/>
    <x v="2"/>
    <x v="1"/>
    <x v="4"/>
    <x v="34"/>
    <x v="204"/>
    <x v="210"/>
    <x v="156"/>
    <x v="0"/>
    <x v="13"/>
    <x v="2"/>
    <x v="432"/>
    <x v="466"/>
    <x v="82"/>
    <x v="17"/>
    <x v="6"/>
    <x v="5"/>
    <x v="2421"/>
    <x v="1"/>
  </r>
  <r>
    <x v="1"/>
    <x v="5"/>
    <x v="1"/>
    <x v="0"/>
    <x v="260"/>
    <x v="2484"/>
    <x v="2162"/>
    <x v="26"/>
    <x v="10"/>
    <x v="2"/>
    <x v="1"/>
    <x v="4"/>
    <x v="34"/>
    <x v="235"/>
    <x v="210"/>
    <x v="156"/>
    <x v="0"/>
    <x v="13"/>
    <x v="2"/>
    <x v="273"/>
    <x v="193"/>
    <x v="88"/>
    <x v="9"/>
    <x v="6"/>
    <x v="5"/>
    <x v="2422"/>
    <x v="1"/>
  </r>
  <r>
    <x v="0"/>
    <x v="5"/>
    <x v="1"/>
    <x v="0"/>
    <x v="260"/>
    <x v="2485"/>
    <x v="2163"/>
    <x v="95"/>
    <x v="10"/>
    <x v="2"/>
    <x v="1"/>
    <x v="4"/>
    <x v="8"/>
    <x v="27"/>
    <x v="210"/>
    <x v="156"/>
    <x v="0"/>
    <x v="5"/>
    <x v="0"/>
    <x v="556"/>
    <x v="509"/>
    <x v="9"/>
    <x v="6"/>
    <x v="6"/>
    <x v="0"/>
    <x v="2423"/>
    <x v="1"/>
  </r>
  <r>
    <x v="1"/>
    <x v="5"/>
    <x v="0"/>
    <x v="8"/>
    <x v="379"/>
    <x v="2486"/>
    <x v="2164"/>
    <x v="160"/>
    <x v="10"/>
    <x v="2"/>
    <x v="1"/>
    <x v="4"/>
    <x v="30"/>
    <x v="105"/>
    <x v="210"/>
    <x v="156"/>
    <x v="0"/>
    <x v="13"/>
    <x v="2"/>
    <x v="634"/>
    <x v="868"/>
    <x v="46"/>
    <x v="42"/>
    <x v="8"/>
    <x v="5"/>
    <x v="4365"/>
    <x v="17"/>
  </r>
  <r>
    <x v="1"/>
    <x v="5"/>
    <x v="1"/>
    <x v="0"/>
    <x v="260"/>
    <x v="2487"/>
    <x v="2165"/>
    <x v="205"/>
    <x v="10"/>
    <x v="2"/>
    <x v="1"/>
    <x v="4"/>
    <x v="34"/>
    <x v="275"/>
    <x v="156"/>
    <x v="209"/>
    <x v="0"/>
    <x v="13"/>
    <x v="2"/>
    <x v="322"/>
    <x v="911"/>
    <x v="4"/>
    <x v="23"/>
    <x v="6"/>
    <x v="5"/>
    <x v="2424"/>
    <x v="1"/>
  </r>
  <r>
    <x v="1"/>
    <x v="5"/>
    <x v="1"/>
    <x v="0"/>
    <x v="260"/>
    <x v="2488"/>
    <x v="2166"/>
    <x v="32"/>
    <x v="10"/>
    <x v="2"/>
    <x v="1"/>
    <x v="4"/>
    <x v="34"/>
    <x v="246"/>
    <x v="156"/>
    <x v="209"/>
    <x v="0"/>
    <x v="13"/>
    <x v="2"/>
    <x v="581"/>
    <x v="893"/>
    <x v="60"/>
    <x v="15"/>
    <x v="6"/>
    <x v="5"/>
    <x v="2425"/>
    <x v="1"/>
  </r>
  <r>
    <x v="1"/>
    <x v="5"/>
    <x v="1"/>
    <x v="0"/>
    <x v="295"/>
    <x v="2489"/>
    <x v="2167"/>
    <x v="170"/>
    <x v="10"/>
    <x v="2"/>
    <x v="1"/>
    <x v="4"/>
    <x v="34"/>
    <x v="231"/>
    <x v="210"/>
    <x v="174"/>
    <x v="0"/>
    <x v="13"/>
    <x v="2"/>
    <x v="340"/>
    <x v="683"/>
    <x v="71"/>
    <x v="12"/>
    <x v="6"/>
    <x v="5"/>
    <x v="2426"/>
    <x v="1"/>
  </r>
  <r>
    <x v="1"/>
    <x v="5"/>
    <x v="1"/>
    <x v="0"/>
    <x v="327"/>
    <x v="2490"/>
    <x v="2168"/>
    <x v="94"/>
    <x v="10"/>
    <x v="2"/>
    <x v="1"/>
    <x v="4"/>
    <x v="34"/>
    <x v="243"/>
    <x v="210"/>
    <x v="194"/>
    <x v="0"/>
    <x v="13"/>
    <x v="2"/>
    <x v="626"/>
    <x v="454"/>
    <x v="60"/>
    <x v="15"/>
    <x v="6"/>
    <x v="5"/>
    <x v="2428"/>
    <x v="1"/>
  </r>
  <r>
    <x v="1"/>
    <x v="5"/>
    <x v="1"/>
    <x v="0"/>
    <x v="145"/>
    <x v="2491"/>
    <x v="2168"/>
    <x v="67"/>
    <x v="10"/>
    <x v="2"/>
    <x v="1"/>
    <x v="4"/>
    <x v="34"/>
    <x v="189"/>
    <x v="92"/>
    <x v="209"/>
    <x v="0"/>
    <x v="13"/>
    <x v="2"/>
    <x v="269"/>
    <x v="29"/>
    <x v="49"/>
    <x v="22"/>
    <x v="6"/>
    <x v="5"/>
    <x v="2427"/>
    <x v="1"/>
  </r>
  <r>
    <x v="1"/>
    <x v="5"/>
    <x v="0"/>
    <x v="8"/>
    <x v="379"/>
    <x v="2492"/>
    <x v="2169"/>
    <x v="100"/>
    <x v="10"/>
    <x v="2"/>
    <x v="1"/>
    <x v="4"/>
    <x v="30"/>
    <x v="119"/>
    <x v="156"/>
    <x v="209"/>
    <x v="0"/>
    <x v="13"/>
    <x v="2"/>
    <x v="2"/>
    <x v="87"/>
    <x v="22"/>
    <x v="34"/>
    <x v="8"/>
    <x v="5"/>
    <x v="4366"/>
    <x v="17"/>
  </r>
  <r>
    <x v="1"/>
    <x v="5"/>
    <x v="1"/>
    <x v="8"/>
    <x v="394"/>
    <x v="2493"/>
    <x v="2169"/>
    <x v="28"/>
    <x v="10"/>
    <x v="2"/>
    <x v="1"/>
    <x v="4"/>
    <x v="34"/>
    <x v="208"/>
    <x v="210"/>
    <x v="194"/>
    <x v="0"/>
    <x v="13"/>
    <x v="2"/>
    <x v="216"/>
    <x v="812"/>
    <x v="58"/>
    <x v="15"/>
    <x v="6"/>
    <x v="5"/>
    <x v="4367"/>
    <x v="17"/>
  </r>
  <r>
    <x v="1"/>
    <x v="5"/>
    <x v="1"/>
    <x v="0"/>
    <x v="260"/>
    <x v="2494"/>
    <x v="2170"/>
    <x v="259"/>
    <x v="10"/>
    <x v="2"/>
    <x v="1"/>
    <x v="4"/>
    <x v="34"/>
    <x v="225"/>
    <x v="156"/>
    <x v="209"/>
    <x v="0"/>
    <x v="13"/>
    <x v="2"/>
    <x v="418"/>
    <x v="780"/>
    <x v="43"/>
    <x v="13"/>
    <x v="6"/>
    <x v="5"/>
    <x v="2429"/>
    <x v="1"/>
  </r>
  <r>
    <x v="1"/>
    <x v="5"/>
    <x v="0"/>
    <x v="9"/>
    <x v="56"/>
    <x v="2497"/>
    <x v="2171"/>
    <x v="109"/>
    <x v="10"/>
    <x v="2"/>
    <x v="1"/>
    <x v="4"/>
    <x v="33"/>
    <x v="318"/>
    <x v="210"/>
    <x v="9"/>
    <x v="0"/>
    <x v="14"/>
    <x v="2"/>
    <x v="383"/>
    <x v="438"/>
    <x v="30"/>
    <x v="59"/>
    <x v="8"/>
    <x v="5"/>
    <x v="4369"/>
    <x v="27"/>
  </r>
  <r>
    <x v="1"/>
    <x v="5"/>
    <x v="1"/>
    <x v="0"/>
    <x v="213"/>
    <x v="2498"/>
    <x v="2171"/>
    <x v="160"/>
    <x v="10"/>
    <x v="2"/>
    <x v="1"/>
    <x v="4"/>
    <x v="34"/>
    <x v="268"/>
    <x v="210"/>
    <x v="131"/>
    <x v="0"/>
    <x v="13"/>
    <x v="2"/>
    <x v="260"/>
    <x v="338"/>
    <x v="84"/>
    <x v="25"/>
    <x v="6"/>
    <x v="5"/>
    <x v="2431"/>
    <x v="1"/>
  </r>
  <r>
    <x v="1"/>
    <x v="5"/>
    <x v="1"/>
    <x v="0"/>
    <x v="340"/>
    <x v="2496"/>
    <x v="2171"/>
    <x v="6"/>
    <x v="10"/>
    <x v="2"/>
    <x v="1"/>
    <x v="4"/>
    <x v="34"/>
    <x v="251"/>
    <x v="210"/>
    <x v="200"/>
    <x v="0"/>
    <x v="13"/>
    <x v="2"/>
    <x v="420"/>
    <x v="101"/>
    <x v="33"/>
    <x v="20"/>
    <x v="6"/>
    <x v="5"/>
    <x v="2430"/>
    <x v="1"/>
  </r>
  <r>
    <x v="1"/>
    <x v="5"/>
    <x v="0"/>
    <x v="8"/>
    <x v="53"/>
    <x v="2495"/>
    <x v="2171"/>
    <x v="109"/>
    <x v="10"/>
    <x v="2"/>
    <x v="1"/>
    <x v="4"/>
    <x v="33"/>
    <x v="321"/>
    <x v="9"/>
    <x v="209"/>
    <x v="0"/>
    <x v="14"/>
    <x v="2"/>
    <x v="324"/>
    <x v="438"/>
    <x v="30"/>
    <x v="59"/>
    <x v="8"/>
    <x v="5"/>
    <x v="4368"/>
    <x v="17"/>
  </r>
  <r>
    <x v="1"/>
    <x v="5"/>
    <x v="1"/>
    <x v="0"/>
    <x v="327"/>
    <x v="2499"/>
    <x v="2172"/>
    <x v="179"/>
    <x v="10"/>
    <x v="2"/>
    <x v="1"/>
    <x v="4"/>
    <x v="34"/>
    <x v="231"/>
    <x v="210"/>
    <x v="194"/>
    <x v="0"/>
    <x v="13"/>
    <x v="2"/>
    <x v="342"/>
    <x v="141"/>
    <x v="71"/>
    <x v="12"/>
    <x v="6"/>
    <x v="5"/>
    <x v="2432"/>
    <x v="1"/>
  </r>
  <r>
    <x v="1"/>
    <x v="5"/>
    <x v="1"/>
    <x v="0"/>
    <x v="260"/>
    <x v="2500"/>
    <x v="2173"/>
    <x v="71"/>
    <x v="10"/>
    <x v="2"/>
    <x v="1"/>
    <x v="4"/>
    <x v="34"/>
    <x v="225"/>
    <x v="210"/>
    <x v="156"/>
    <x v="0"/>
    <x v="13"/>
    <x v="2"/>
    <x v="419"/>
    <x v="971"/>
    <x v="43"/>
    <x v="13"/>
    <x v="6"/>
    <x v="5"/>
    <x v="2433"/>
    <x v="1"/>
  </r>
  <r>
    <x v="1"/>
    <x v="5"/>
    <x v="1"/>
    <x v="0"/>
    <x v="260"/>
    <x v="2501"/>
    <x v="2174"/>
    <x v="205"/>
    <x v="10"/>
    <x v="2"/>
    <x v="1"/>
    <x v="4"/>
    <x v="34"/>
    <x v="209"/>
    <x v="156"/>
    <x v="209"/>
    <x v="0"/>
    <x v="13"/>
    <x v="2"/>
    <x v="256"/>
    <x v="675"/>
    <x v="77"/>
    <x v="15"/>
    <x v="6"/>
    <x v="5"/>
    <x v="2435"/>
    <x v="1"/>
  </r>
  <r>
    <x v="1"/>
    <x v="5"/>
    <x v="1"/>
    <x v="0"/>
    <x v="260"/>
    <x v="2502"/>
    <x v="2175"/>
    <x v="26"/>
    <x v="10"/>
    <x v="2"/>
    <x v="1"/>
    <x v="4"/>
    <x v="34"/>
    <x v="236"/>
    <x v="156"/>
    <x v="209"/>
    <x v="0"/>
    <x v="13"/>
    <x v="2"/>
    <x v="280"/>
    <x v="931"/>
    <x v="49"/>
    <x v="22"/>
    <x v="6"/>
    <x v="5"/>
    <x v="2434"/>
    <x v="1"/>
  </r>
  <r>
    <x v="1"/>
    <x v="5"/>
    <x v="1"/>
    <x v="0"/>
    <x v="260"/>
    <x v="2503"/>
    <x v="2176"/>
    <x v="247"/>
    <x v="10"/>
    <x v="2"/>
    <x v="1"/>
    <x v="4"/>
    <x v="34"/>
    <x v="220"/>
    <x v="210"/>
    <x v="156"/>
    <x v="0"/>
    <x v="13"/>
    <x v="2"/>
    <x v="308"/>
    <x v="961"/>
    <x v="4"/>
    <x v="23"/>
    <x v="6"/>
    <x v="5"/>
    <x v="2436"/>
    <x v="1"/>
  </r>
  <r>
    <x v="1"/>
    <x v="5"/>
    <x v="1"/>
    <x v="0"/>
    <x v="260"/>
    <x v="2504"/>
    <x v="2177"/>
    <x v="46"/>
    <x v="10"/>
    <x v="2"/>
    <x v="1"/>
    <x v="4"/>
    <x v="34"/>
    <x v="240"/>
    <x v="156"/>
    <x v="209"/>
    <x v="0"/>
    <x v="13"/>
    <x v="2"/>
    <x v="193"/>
    <x v="636"/>
    <x v="85"/>
    <x v="15"/>
    <x v="6"/>
    <x v="5"/>
    <x v="2437"/>
    <x v="1"/>
  </r>
  <r>
    <x v="1"/>
    <x v="5"/>
    <x v="1"/>
    <x v="0"/>
    <x v="260"/>
    <x v="2505"/>
    <x v="2178"/>
    <x v="249"/>
    <x v="10"/>
    <x v="2"/>
    <x v="1"/>
    <x v="4"/>
    <x v="34"/>
    <x v="243"/>
    <x v="210"/>
    <x v="156"/>
    <x v="0"/>
    <x v="13"/>
    <x v="2"/>
    <x v="628"/>
    <x v="638"/>
    <x v="60"/>
    <x v="15"/>
    <x v="6"/>
    <x v="5"/>
    <x v="2438"/>
    <x v="1"/>
  </r>
  <r>
    <x v="1"/>
    <x v="5"/>
    <x v="1"/>
    <x v="0"/>
    <x v="327"/>
    <x v="2506"/>
    <x v="2179"/>
    <x v="79"/>
    <x v="10"/>
    <x v="2"/>
    <x v="1"/>
    <x v="4"/>
    <x v="34"/>
    <x v="255"/>
    <x v="195"/>
    <x v="209"/>
    <x v="0"/>
    <x v="13"/>
    <x v="2"/>
    <x v="284"/>
    <x v="356"/>
    <x v="83"/>
    <x v="25"/>
    <x v="6"/>
    <x v="5"/>
    <x v="2439"/>
    <x v="1"/>
  </r>
  <r>
    <x v="0"/>
    <x v="5"/>
    <x v="1"/>
    <x v="0"/>
    <x v="312"/>
    <x v="2507"/>
    <x v="2180"/>
    <x v="24"/>
    <x v="10"/>
    <x v="2"/>
    <x v="1"/>
    <x v="4"/>
    <x v="7"/>
    <x v="18"/>
    <x v="186"/>
    <x v="209"/>
    <x v="0"/>
    <x v="13"/>
    <x v="2"/>
    <x v="420"/>
    <x v="346"/>
    <x v="55"/>
    <x v="14"/>
    <x v="6"/>
    <x v="5"/>
    <x v="2443"/>
    <x v="1"/>
  </r>
  <r>
    <x v="0"/>
    <x v="5"/>
    <x v="1"/>
    <x v="0"/>
    <x v="260"/>
    <x v="2508"/>
    <x v="2181"/>
    <x v="95"/>
    <x v="10"/>
    <x v="2"/>
    <x v="1"/>
    <x v="4"/>
    <x v="8"/>
    <x v="27"/>
    <x v="210"/>
    <x v="156"/>
    <x v="0"/>
    <x v="5"/>
    <x v="0"/>
    <x v="561"/>
    <x v="509"/>
    <x v="9"/>
    <x v="6"/>
    <x v="6"/>
    <x v="0"/>
    <x v="2440"/>
    <x v="1"/>
  </r>
  <r>
    <x v="1"/>
    <x v="5"/>
    <x v="1"/>
    <x v="0"/>
    <x v="60"/>
    <x v="2510"/>
    <x v="2181"/>
    <x v="109"/>
    <x v="10"/>
    <x v="2"/>
    <x v="1"/>
    <x v="4"/>
    <x v="34"/>
    <x v="194"/>
    <x v="210"/>
    <x v="43"/>
    <x v="0"/>
    <x v="13"/>
    <x v="2"/>
    <x v="343"/>
    <x v="951"/>
    <x v="71"/>
    <x v="12"/>
    <x v="6"/>
    <x v="5"/>
    <x v="2442"/>
    <x v="1"/>
  </r>
  <r>
    <x v="1"/>
    <x v="5"/>
    <x v="1"/>
    <x v="0"/>
    <x v="327"/>
    <x v="2509"/>
    <x v="2181"/>
    <x v="79"/>
    <x v="10"/>
    <x v="2"/>
    <x v="1"/>
    <x v="4"/>
    <x v="34"/>
    <x v="258"/>
    <x v="195"/>
    <x v="209"/>
    <x v="0"/>
    <x v="13"/>
    <x v="2"/>
    <x v="284"/>
    <x v="356"/>
    <x v="83"/>
    <x v="25"/>
    <x v="6"/>
    <x v="5"/>
    <x v="2441"/>
    <x v="1"/>
  </r>
  <r>
    <x v="1"/>
    <x v="5"/>
    <x v="0"/>
    <x v="8"/>
    <x v="394"/>
    <x v="2511"/>
    <x v="2182"/>
    <x v="224"/>
    <x v="10"/>
    <x v="2"/>
    <x v="1"/>
    <x v="4"/>
    <x v="33"/>
    <x v="155"/>
    <x v="195"/>
    <x v="209"/>
    <x v="0"/>
    <x v="13"/>
    <x v="2"/>
    <x v="70"/>
    <x v="925"/>
    <x v="20"/>
    <x v="41"/>
    <x v="8"/>
    <x v="5"/>
    <x v="4370"/>
    <x v="17"/>
  </r>
  <r>
    <x v="1"/>
    <x v="5"/>
    <x v="1"/>
    <x v="0"/>
    <x v="284"/>
    <x v="2512"/>
    <x v="2183"/>
    <x v="26"/>
    <x v="10"/>
    <x v="2"/>
    <x v="1"/>
    <x v="4"/>
    <x v="34"/>
    <x v="279"/>
    <x v="210"/>
    <x v="167"/>
    <x v="0"/>
    <x v="13"/>
    <x v="2"/>
    <x v="249"/>
    <x v="193"/>
    <x v="88"/>
    <x v="9"/>
    <x v="6"/>
    <x v="5"/>
    <x v="2444"/>
    <x v="1"/>
  </r>
  <r>
    <x v="1"/>
    <x v="5"/>
    <x v="0"/>
    <x v="9"/>
    <x v="381"/>
    <x v="2513"/>
    <x v="2184"/>
    <x v="60"/>
    <x v="10"/>
    <x v="2"/>
    <x v="1"/>
    <x v="4"/>
    <x v="30"/>
    <x v="77"/>
    <x v="156"/>
    <x v="209"/>
    <x v="0"/>
    <x v="13"/>
    <x v="2"/>
    <x v="15"/>
    <x v="778"/>
    <x v="65"/>
    <x v="45"/>
    <x v="8"/>
    <x v="5"/>
    <x v="4371"/>
    <x v="32"/>
  </r>
  <r>
    <x v="1"/>
    <x v="5"/>
    <x v="1"/>
    <x v="0"/>
    <x v="260"/>
    <x v="2514"/>
    <x v="2185"/>
    <x v="6"/>
    <x v="10"/>
    <x v="2"/>
    <x v="1"/>
    <x v="4"/>
    <x v="34"/>
    <x v="204"/>
    <x v="210"/>
    <x v="156"/>
    <x v="0"/>
    <x v="13"/>
    <x v="2"/>
    <x v="434"/>
    <x v="101"/>
    <x v="82"/>
    <x v="17"/>
    <x v="6"/>
    <x v="5"/>
    <x v="2445"/>
    <x v="1"/>
  </r>
  <r>
    <x v="1"/>
    <x v="5"/>
    <x v="1"/>
    <x v="0"/>
    <x v="260"/>
    <x v="2515"/>
    <x v="2186"/>
    <x v="259"/>
    <x v="10"/>
    <x v="2"/>
    <x v="1"/>
    <x v="4"/>
    <x v="34"/>
    <x v="225"/>
    <x v="156"/>
    <x v="209"/>
    <x v="0"/>
    <x v="13"/>
    <x v="2"/>
    <x v="418"/>
    <x v="780"/>
    <x v="43"/>
    <x v="13"/>
    <x v="6"/>
    <x v="5"/>
    <x v="2447"/>
    <x v="1"/>
  </r>
  <r>
    <x v="1"/>
    <x v="5"/>
    <x v="1"/>
    <x v="0"/>
    <x v="248"/>
    <x v="2516"/>
    <x v="2186"/>
    <x v="26"/>
    <x v="10"/>
    <x v="2"/>
    <x v="1"/>
    <x v="4"/>
    <x v="34"/>
    <x v="202"/>
    <x v="148"/>
    <x v="209"/>
    <x v="0"/>
    <x v="13"/>
    <x v="2"/>
    <x v="413"/>
    <x v="193"/>
    <x v="43"/>
    <x v="13"/>
    <x v="6"/>
    <x v="5"/>
    <x v="2446"/>
    <x v="1"/>
  </r>
  <r>
    <x v="1"/>
    <x v="1"/>
    <x v="0"/>
    <x v="0"/>
    <x v="359"/>
    <x v="2517"/>
    <x v="2187"/>
    <x v="131"/>
    <x v="10"/>
    <x v="2"/>
    <x v="1"/>
    <x v="0"/>
    <x v="26"/>
    <x v="482"/>
    <x v="205"/>
    <x v="209"/>
    <x v="0"/>
    <x v="1"/>
    <x v="2"/>
    <x v="844"/>
    <x v="826"/>
    <x v="27"/>
    <x v="83"/>
    <x v="0"/>
    <x v="5"/>
    <x v="135"/>
    <x v="22"/>
  </r>
  <r>
    <x v="1"/>
    <x v="5"/>
    <x v="1"/>
    <x v="8"/>
    <x v="379"/>
    <x v="2518"/>
    <x v="2188"/>
    <x v="160"/>
    <x v="10"/>
    <x v="2"/>
    <x v="1"/>
    <x v="4"/>
    <x v="34"/>
    <x v="244"/>
    <x v="210"/>
    <x v="156"/>
    <x v="0"/>
    <x v="13"/>
    <x v="2"/>
    <x v="673"/>
    <x v="124"/>
    <x v="58"/>
    <x v="15"/>
    <x v="6"/>
    <x v="5"/>
    <x v="4372"/>
    <x v="17"/>
  </r>
  <r>
    <x v="1"/>
    <x v="1"/>
    <x v="0"/>
    <x v="0"/>
    <x v="359"/>
    <x v="2519"/>
    <x v="2189"/>
    <x v="131"/>
    <x v="10"/>
    <x v="2"/>
    <x v="1"/>
    <x v="0"/>
    <x v="26"/>
    <x v="482"/>
    <x v="205"/>
    <x v="209"/>
    <x v="0"/>
    <x v="1"/>
    <x v="2"/>
    <x v="843"/>
    <x v="826"/>
    <x v="27"/>
    <x v="83"/>
    <x v="0"/>
    <x v="5"/>
    <x v="136"/>
    <x v="22"/>
  </r>
  <r>
    <x v="1"/>
    <x v="5"/>
    <x v="0"/>
    <x v="8"/>
    <x v="394"/>
    <x v="2520"/>
    <x v="2190"/>
    <x v="160"/>
    <x v="10"/>
    <x v="2"/>
    <x v="1"/>
    <x v="4"/>
    <x v="30"/>
    <x v="144"/>
    <x v="210"/>
    <x v="194"/>
    <x v="0"/>
    <x v="13"/>
    <x v="2"/>
    <x v="55"/>
    <x v="868"/>
    <x v="20"/>
    <x v="41"/>
    <x v="8"/>
    <x v="5"/>
    <x v="4373"/>
    <x v="17"/>
  </r>
  <r>
    <x v="0"/>
    <x v="5"/>
    <x v="1"/>
    <x v="9"/>
    <x v="393"/>
    <x v="2521"/>
    <x v="2191"/>
    <x v="51"/>
    <x v="10"/>
    <x v="2"/>
    <x v="1"/>
    <x v="4"/>
    <x v="9"/>
    <x v="29"/>
    <x v="193"/>
    <x v="209"/>
    <x v="0"/>
    <x v="5"/>
    <x v="0"/>
    <x v="74"/>
    <x v="477"/>
    <x v="54"/>
    <x v="7"/>
    <x v="6"/>
    <x v="0"/>
    <x v="4374"/>
    <x v="27"/>
  </r>
  <r>
    <x v="1"/>
    <x v="5"/>
    <x v="0"/>
    <x v="8"/>
    <x v="394"/>
    <x v="2522"/>
    <x v="2192"/>
    <x v="91"/>
    <x v="10"/>
    <x v="2"/>
    <x v="1"/>
    <x v="4"/>
    <x v="33"/>
    <x v="320"/>
    <x v="195"/>
    <x v="209"/>
    <x v="0"/>
    <x v="13"/>
    <x v="2"/>
    <x v="322"/>
    <x v="614"/>
    <x v="30"/>
    <x v="59"/>
    <x v="8"/>
    <x v="5"/>
    <x v="4375"/>
    <x v="17"/>
  </r>
  <r>
    <x v="1"/>
    <x v="5"/>
    <x v="1"/>
    <x v="0"/>
    <x v="344"/>
    <x v="2523"/>
    <x v="2193"/>
    <x v="229"/>
    <x v="10"/>
    <x v="2"/>
    <x v="1"/>
    <x v="4"/>
    <x v="34"/>
    <x v="220"/>
    <x v="202"/>
    <x v="209"/>
    <x v="0"/>
    <x v="13"/>
    <x v="2"/>
    <x v="306"/>
    <x v="882"/>
    <x v="4"/>
    <x v="23"/>
    <x v="6"/>
    <x v="5"/>
    <x v="2448"/>
    <x v="1"/>
  </r>
  <r>
    <x v="1"/>
    <x v="5"/>
    <x v="1"/>
    <x v="0"/>
    <x v="211"/>
    <x v="2524"/>
    <x v="2194"/>
    <x v="224"/>
    <x v="10"/>
    <x v="2"/>
    <x v="1"/>
    <x v="4"/>
    <x v="34"/>
    <x v="239"/>
    <x v="210"/>
    <x v="129"/>
    <x v="0"/>
    <x v="13"/>
    <x v="2"/>
    <x v="256"/>
    <x v="924"/>
    <x v="49"/>
    <x v="22"/>
    <x v="6"/>
    <x v="5"/>
    <x v="2449"/>
    <x v="1"/>
  </r>
  <r>
    <x v="1"/>
    <x v="5"/>
    <x v="1"/>
    <x v="0"/>
    <x v="260"/>
    <x v="2525"/>
    <x v="2195"/>
    <x v="157"/>
    <x v="10"/>
    <x v="2"/>
    <x v="1"/>
    <x v="4"/>
    <x v="34"/>
    <x v="242"/>
    <x v="156"/>
    <x v="209"/>
    <x v="0"/>
    <x v="13"/>
    <x v="2"/>
    <x v="270"/>
    <x v="739"/>
    <x v="49"/>
    <x v="22"/>
    <x v="6"/>
    <x v="5"/>
    <x v="2450"/>
    <x v="1"/>
  </r>
  <r>
    <x v="1"/>
    <x v="5"/>
    <x v="1"/>
    <x v="0"/>
    <x v="327"/>
    <x v="2526"/>
    <x v="2196"/>
    <x v="227"/>
    <x v="10"/>
    <x v="2"/>
    <x v="1"/>
    <x v="4"/>
    <x v="34"/>
    <x v="198"/>
    <x v="195"/>
    <x v="209"/>
    <x v="0"/>
    <x v="13"/>
    <x v="2"/>
    <x v="290"/>
    <x v="887"/>
    <x v="84"/>
    <x v="24"/>
    <x v="6"/>
    <x v="5"/>
    <x v="2451"/>
    <x v="1"/>
  </r>
  <r>
    <x v="1"/>
    <x v="5"/>
    <x v="0"/>
    <x v="8"/>
    <x v="394"/>
    <x v="2527"/>
    <x v="2197"/>
    <x v="211"/>
    <x v="10"/>
    <x v="2"/>
    <x v="1"/>
    <x v="4"/>
    <x v="33"/>
    <x v="320"/>
    <x v="195"/>
    <x v="209"/>
    <x v="0"/>
    <x v="13"/>
    <x v="2"/>
    <x v="322"/>
    <x v="743"/>
    <x v="30"/>
    <x v="59"/>
    <x v="8"/>
    <x v="5"/>
    <x v="4376"/>
    <x v="17"/>
  </r>
  <r>
    <x v="1"/>
    <x v="5"/>
    <x v="1"/>
    <x v="0"/>
    <x v="344"/>
    <x v="2528"/>
    <x v="2197"/>
    <x v="34"/>
    <x v="10"/>
    <x v="2"/>
    <x v="1"/>
    <x v="4"/>
    <x v="34"/>
    <x v="220"/>
    <x v="202"/>
    <x v="209"/>
    <x v="0"/>
    <x v="13"/>
    <x v="2"/>
    <x v="304"/>
    <x v="416"/>
    <x v="4"/>
    <x v="23"/>
    <x v="6"/>
    <x v="5"/>
    <x v="2452"/>
    <x v="1"/>
  </r>
  <r>
    <x v="1"/>
    <x v="5"/>
    <x v="1"/>
    <x v="0"/>
    <x v="211"/>
    <x v="2530"/>
    <x v="2198"/>
    <x v="224"/>
    <x v="10"/>
    <x v="2"/>
    <x v="1"/>
    <x v="4"/>
    <x v="34"/>
    <x v="189"/>
    <x v="131"/>
    <x v="209"/>
    <x v="0"/>
    <x v="13"/>
    <x v="2"/>
    <x v="269"/>
    <x v="924"/>
    <x v="49"/>
    <x v="22"/>
    <x v="6"/>
    <x v="5"/>
    <x v="2453"/>
    <x v="1"/>
  </r>
  <r>
    <x v="1"/>
    <x v="1"/>
    <x v="0"/>
    <x v="0"/>
    <x v="359"/>
    <x v="2529"/>
    <x v="2198"/>
    <x v="145"/>
    <x v="10"/>
    <x v="2"/>
    <x v="1"/>
    <x v="0"/>
    <x v="26"/>
    <x v="482"/>
    <x v="205"/>
    <x v="209"/>
    <x v="0"/>
    <x v="1"/>
    <x v="2"/>
    <x v="842"/>
    <x v="397"/>
    <x v="27"/>
    <x v="83"/>
    <x v="0"/>
    <x v="5"/>
    <x v="137"/>
    <x v="22"/>
  </r>
  <r>
    <x v="1"/>
    <x v="5"/>
    <x v="1"/>
    <x v="0"/>
    <x v="260"/>
    <x v="2531"/>
    <x v="2199"/>
    <x v="6"/>
    <x v="10"/>
    <x v="2"/>
    <x v="1"/>
    <x v="4"/>
    <x v="34"/>
    <x v="225"/>
    <x v="210"/>
    <x v="156"/>
    <x v="0"/>
    <x v="13"/>
    <x v="2"/>
    <x v="419"/>
    <x v="102"/>
    <x v="43"/>
    <x v="13"/>
    <x v="6"/>
    <x v="5"/>
    <x v="2454"/>
    <x v="1"/>
  </r>
  <r>
    <x v="1"/>
    <x v="5"/>
    <x v="1"/>
    <x v="8"/>
    <x v="394"/>
    <x v="2532"/>
    <x v="2200"/>
    <x v="211"/>
    <x v="10"/>
    <x v="2"/>
    <x v="1"/>
    <x v="4"/>
    <x v="36"/>
    <x v="292"/>
    <x v="210"/>
    <x v="194"/>
    <x v="0"/>
    <x v="13"/>
    <x v="2"/>
    <x v="69"/>
    <x v="125"/>
    <x v="82"/>
    <x v="17"/>
    <x v="6"/>
    <x v="5"/>
    <x v="4377"/>
    <x v="17"/>
  </r>
  <r>
    <x v="1"/>
    <x v="5"/>
    <x v="1"/>
    <x v="0"/>
    <x v="327"/>
    <x v="2533"/>
    <x v="2201"/>
    <x v="6"/>
    <x v="10"/>
    <x v="2"/>
    <x v="1"/>
    <x v="4"/>
    <x v="34"/>
    <x v="271"/>
    <x v="210"/>
    <x v="194"/>
    <x v="0"/>
    <x v="13"/>
    <x v="2"/>
    <x v="296"/>
    <x v="111"/>
    <x v="84"/>
    <x v="24"/>
    <x v="6"/>
    <x v="5"/>
    <x v="2455"/>
    <x v="1"/>
  </r>
  <r>
    <x v="1"/>
    <x v="1"/>
    <x v="0"/>
    <x v="0"/>
    <x v="359"/>
    <x v="2534"/>
    <x v="2202"/>
    <x v="145"/>
    <x v="10"/>
    <x v="2"/>
    <x v="1"/>
    <x v="0"/>
    <x v="26"/>
    <x v="482"/>
    <x v="205"/>
    <x v="209"/>
    <x v="0"/>
    <x v="1"/>
    <x v="2"/>
    <x v="841"/>
    <x v="397"/>
    <x v="27"/>
    <x v="83"/>
    <x v="0"/>
    <x v="5"/>
    <x v="138"/>
    <x v="22"/>
  </r>
  <r>
    <x v="1"/>
    <x v="5"/>
    <x v="0"/>
    <x v="8"/>
    <x v="394"/>
    <x v="2536"/>
    <x v="2203"/>
    <x v="205"/>
    <x v="10"/>
    <x v="2"/>
    <x v="1"/>
    <x v="4"/>
    <x v="33"/>
    <x v="320"/>
    <x v="210"/>
    <x v="194"/>
    <x v="0"/>
    <x v="13"/>
    <x v="2"/>
    <x v="324"/>
    <x v="134"/>
    <x v="30"/>
    <x v="59"/>
    <x v="8"/>
    <x v="5"/>
    <x v="4379"/>
    <x v="17"/>
  </r>
  <r>
    <x v="1"/>
    <x v="5"/>
    <x v="1"/>
    <x v="0"/>
    <x v="260"/>
    <x v="2535"/>
    <x v="2203"/>
    <x v="94"/>
    <x v="10"/>
    <x v="2"/>
    <x v="1"/>
    <x v="4"/>
    <x v="34"/>
    <x v="189"/>
    <x v="156"/>
    <x v="209"/>
    <x v="0"/>
    <x v="13"/>
    <x v="2"/>
    <x v="268"/>
    <x v="794"/>
    <x v="49"/>
    <x v="22"/>
    <x v="6"/>
    <x v="5"/>
    <x v="2456"/>
    <x v="1"/>
  </r>
  <r>
    <x v="1"/>
    <x v="9"/>
    <x v="1"/>
    <x v="8"/>
    <x v="137"/>
    <x v="2537"/>
    <x v="2204"/>
    <x v="46"/>
    <x v="10"/>
    <x v="2"/>
    <x v="1"/>
    <x v="8"/>
    <x v="28"/>
    <x v="378"/>
    <x v="210"/>
    <x v="21"/>
    <x v="0"/>
    <x v="16"/>
    <x v="2"/>
    <x v="986"/>
    <x v="822"/>
    <x v="10"/>
    <x v="67"/>
    <x v="1"/>
    <x v="6"/>
    <x v="883"/>
    <x v="16"/>
  </r>
  <r>
    <x v="0"/>
    <x v="5"/>
    <x v="1"/>
    <x v="9"/>
    <x v="347"/>
    <x v="2538"/>
    <x v="2205"/>
    <x v="51"/>
    <x v="10"/>
    <x v="2"/>
    <x v="1"/>
    <x v="4"/>
    <x v="9"/>
    <x v="29"/>
    <x v="64"/>
    <x v="209"/>
    <x v="0"/>
    <x v="5"/>
    <x v="0"/>
    <x v="74"/>
    <x v="477"/>
    <x v="54"/>
    <x v="7"/>
    <x v="6"/>
    <x v="0"/>
    <x v="4378"/>
    <x v="27"/>
  </r>
  <r>
    <x v="1"/>
    <x v="5"/>
    <x v="1"/>
    <x v="0"/>
    <x v="260"/>
    <x v="2539"/>
    <x v="2206"/>
    <x v="26"/>
    <x v="10"/>
    <x v="2"/>
    <x v="1"/>
    <x v="4"/>
    <x v="34"/>
    <x v="225"/>
    <x v="156"/>
    <x v="209"/>
    <x v="0"/>
    <x v="13"/>
    <x v="2"/>
    <x v="418"/>
    <x v="193"/>
    <x v="43"/>
    <x v="13"/>
    <x v="6"/>
    <x v="5"/>
    <x v="2457"/>
    <x v="1"/>
  </r>
  <r>
    <x v="1"/>
    <x v="1"/>
    <x v="0"/>
    <x v="0"/>
    <x v="359"/>
    <x v="2540"/>
    <x v="2206"/>
    <x v="131"/>
    <x v="10"/>
    <x v="2"/>
    <x v="1"/>
    <x v="0"/>
    <x v="26"/>
    <x v="482"/>
    <x v="210"/>
    <x v="206"/>
    <x v="0"/>
    <x v="1"/>
    <x v="2"/>
    <x v="842"/>
    <x v="696"/>
    <x v="27"/>
    <x v="83"/>
    <x v="0"/>
    <x v="5"/>
    <x v="139"/>
    <x v="22"/>
  </r>
  <r>
    <x v="1"/>
    <x v="5"/>
    <x v="1"/>
    <x v="6"/>
    <x v="328"/>
    <x v="2541"/>
    <x v="2207"/>
    <x v="112"/>
    <x v="10"/>
    <x v="2"/>
    <x v="1"/>
    <x v="4"/>
    <x v="34"/>
    <x v="274"/>
    <x v="86"/>
    <x v="209"/>
    <x v="0"/>
    <x v="13"/>
    <x v="2"/>
    <x v="318"/>
    <x v="504"/>
    <x v="4"/>
    <x v="23"/>
    <x v="6"/>
    <x v="5"/>
    <x v="2458"/>
    <x v="1"/>
  </r>
  <r>
    <x v="1"/>
    <x v="1"/>
    <x v="0"/>
    <x v="0"/>
    <x v="344"/>
    <x v="2542"/>
    <x v="2208"/>
    <x v="211"/>
    <x v="10"/>
    <x v="2"/>
    <x v="1"/>
    <x v="0"/>
    <x v="26"/>
    <x v="482"/>
    <x v="210"/>
    <x v="201"/>
    <x v="0"/>
    <x v="1"/>
    <x v="2"/>
    <x v="843"/>
    <x v="341"/>
    <x v="27"/>
    <x v="83"/>
    <x v="0"/>
    <x v="5"/>
    <x v="140"/>
    <x v="22"/>
  </r>
  <r>
    <x v="1"/>
    <x v="5"/>
    <x v="1"/>
    <x v="0"/>
    <x v="260"/>
    <x v="2543"/>
    <x v="2209"/>
    <x v="6"/>
    <x v="10"/>
    <x v="2"/>
    <x v="1"/>
    <x v="4"/>
    <x v="34"/>
    <x v="279"/>
    <x v="210"/>
    <x v="156"/>
    <x v="0"/>
    <x v="13"/>
    <x v="2"/>
    <x v="249"/>
    <x v="97"/>
    <x v="88"/>
    <x v="9"/>
    <x v="6"/>
    <x v="5"/>
    <x v="2459"/>
    <x v="1"/>
  </r>
  <r>
    <x v="1"/>
    <x v="5"/>
    <x v="1"/>
    <x v="0"/>
    <x v="75"/>
    <x v="2544"/>
    <x v="2209"/>
    <x v="247"/>
    <x v="10"/>
    <x v="2"/>
    <x v="1"/>
    <x v="4"/>
    <x v="34"/>
    <x v="278"/>
    <x v="210"/>
    <x v="54"/>
    <x v="0"/>
    <x v="13"/>
    <x v="2"/>
    <x v="450"/>
    <x v="964"/>
    <x v="90"/>
    <x v="19"/>
    <x v="6"/>
    <x v="5"/>
    <x v="2460"/>
    <x v="1"/>
  </r>
  <r>
    <x v="1"/>
    <x v="5"/>
    <x v="1"/>
    <x v="0"/>
    <x v="327"/>
    <x v="2545"/>
    <x v="2210"/>
    <x v="94"/>
    <x v="10"/>
    <x v="2"/>
    <x v="1"/>
    <x v="4"/>
    <x v="34"/>
    <x v="243"/>
    <x v="210"/>
    <x v="194"/>
    <x v="0"/>
    <x v="13"/>
    <x v="2"/>
    <x v="628"/>
    <x v="454"/>
    <x v="60"/>
    <x v="15"/>
    <x v="6"/>
    <x v="5"/>
    <x v="2463"/>
    <x v="1"/>
  </r>
  <r>
    <x v="1"/>
    <x v="5"/>
    <x v="1"/>
    <x v="0"/>
    <x v="74"/>
    <x v="2546"/>
    <x v="2211"/>
    <x v="160"/>
    <x v="10"/>
    <x v="2"/>
    <x v="1"/>
    <x v="4"/>
    <x v="34"/>
    <x v="231"/>
    <x v="48"/>
    <x v="209"/>
    <x v="0"/>
    <x v="13"/>
    <x v="2"/>
    <x v="340"/>
    <x v="127"/>
    <x v="71"/>
    <x v="12"/>
    <x v="6"/>
    <x v="5"/>
    <x v="2461"/>
    <x v="1"/>
  </r>
  <r>
    <x v="1"/>
    <x v="5"/>
    <x v="1"/>
    <x v="0"/>
    <x v="260"/>
    <x v="2547"/>
    <x v="2212"/>
    <x v="26"/>
    <x v="10"/>
    <x v="2"/>
    <x v="1"/>
    <x v="4"/>
    <x v="34"/>
    <x v="189"/>
    <x v="156"/>
    <x v="209"/>
    <x v="0"/>
    <x v="13"/>
    <x v="2"/>
    <x v="265"/>
    <x v="954"/>
    <x v="49"/>
    <x v="22"/>
    <x v="6"/>
    <x v="5"/>
    <x v="2462"/>
    <x v="1"/>
  </r>
  <r>
    <x v="1"/>
    <x v="5"/>
    <x v="1"/>
    <x v="0"/>
    <x v="201"/>
    <x v="2548"/>
    <x v="2213"/>
    <x v="6"/>
    <x v="10"/>
    <x v="2"/>
    <x v="1"/>
    <x v="4"/>
    <x v="34"/>
    <x v="225"/>
    <x v="210"/>
    <x v="126"/>
    <x v="0"/>
    <x v="13"/>
    <x v="2"/>
    <x v="419"/>
    <x v="102"/>
    <x v="43"/>
    <x v="13"/>
    <x v="6"/>
    <x v="5"/>
    <x v="2464"/>
    <x v="1"/>
  </r>
  <r>
    <x v="1"/>
    <x v="5"/>
    <x v="1"/>
    <x v="0"/>
    <x v="158"/>
    <x v="2549"/>
    <x v="2214"/>
    <x v="71"/>
    <x v="10"/>
    <x v="2"/>
    <x v="1"/>
    <x v="4"/>
    <x v="34"/>
    <x v="225"/>
    <x v="210"/>
    <x v="101"/>
    <x v="0"/>
    <x v="13"/>
    <x v="2"/>
    <x v="419"/>
    <x v="971"/>
    <x v="43"/>
    <x v="13"/>
    <x v="6"/>
    <x v="5"/>
    <x v="2465"/>
    <x v="1"/>
  </r>
  <r>
    <x v="1"/>
    <x v="5"/>
    <x v="1"/>
    <x v="0"/>
    <x v="260"/>
    <x v="2550"/>
    <x v="2215"/>
    <x v="6"/>
    <x v="10"/>
    <x v="2"/>
    <x v="1"/>
    <x v="4"/>
    <x v="34"/>
    <x v="236"/>
    <x v="210"/>
    <x v="156"/>
    <x v="0"/>
    <x v="13"/>
    <x v="2"/>
    <x v="279"/>
    <x v="104"/>
    <x v="49"/>
    <x v="22"/>
    <x v="6"/>
    <x v="5"/>
    <x v="2466"/>
    <x v="1"/>
  </r>
  <r>
    <x v="1"/>
    <x v="5"/>
    <x v="1"/>
    <x v="0"/>
    <x v="260"/>
    <x v="2551"/>
    <x v="2216"/>
    <x v="158"/>
    <x v="10"/>
    <x v="2"/>
    <x v="1"/>
    <x v="4"/>
    <x v="34"/>
    <x v="189"/>
    <x v="210"/>
    <x v="156"/>
    <x v="0"/>
    <x v="13"/>
    <x v="2"/>
    <x v="266"/>
    <x v="588"/>
    <x v="49"/>
    <x v="22"/>
    <x v="6"/>
    <x v="5"/>
    <x v="2467"/>
    <x v="1"/>
  </r>
  <r>
    <x v="1"/>
    <x v="1"/>
    <x v="0"/>
    <x v="0"/>
    <x v="344"/>
    <x v="2552"/>
    <x v="2217"/>
    <x v="131"/>
    <x v="10"/>
    <x v="2"/>
    <x v="1"/>
    <x v="0"/>
    <x v="26"/>
    <x v="482"/>
    <x v="210"/>
    <x v="201"/>
    <x v="0"/>
    <x v="1"/>
    <x v="2"/>
    <x v="843"/>
    <x v="556"/>
    <x v="27"/>
    <x v="83"/>
    <x v="0"/>
    <x v="5"/>
    <x v="141"/>
    <x v="22"/>
  </r>
  <r>
    <x v="1"/>
    <x v="5"/>
    <x v="1"/>
    <x v="0"/>
    <x v="340"/>
    <x v="2553"/>
    <x v="2218"/>
    <x v="6"/>
    <x v="10"/>
    <x v="2"/>
    <x v="1"/>
    <x v="4"/>
    <x v="34"/>
    <x v="251"/>
    <x v="210"/>
    <x v="200"/>
    <x v="0"/>
    <x v="13"/>
    <x v="2"/>
    <x v="420"/>
    <x v="101"/>
    <x v="33"/>
    <x v="20"/>
    <x v="6"/>
    <x v="5"/>
    <x v="2468"/>
    <x v="1"/>
  </r>
  <r>
    <x v="1"/>
    <x v="5"/>
    <x v="1"/>
    <x v="0"/>
    <x v="228"/>
    <x v="2554"/>
    <x v="2219"/>
    <x v="26"/>
    <x v="10"/>
    <x v="2"/>
    <x v="1"/>
    <x v="4"/>
    <x v="34"/>
    <x v="279"/>
    <x v="210"/>
    <x v="139"/>
    <x v="0"/>
    <x v="13"/>
    <x v="2"/>
    <x v="251"/>
    <x v="193"/>
    <x v="88"/>
    <x v="9"/>
    <x v="6"/>
    <x v="5"/>
    <x v="2469"/>
    <x v="1"/>
  </r>
  <r>
    <x v="1"/>
    <x v="5"/>
    <x v="0"/>
    <x v="8"/>
    <x v="394"/>
    <x v="2555"/>
    <x v="2220"/>
    <x v="34"/>
    <x v="10"/>
    <x v="2"/>
    <x v="1"/>
    <x v="4"/>
    <x v="30"/>
    <x v="144"/>
    <x v="210"/>
    <x v="194"/>
    <x v="0"/>
    <x v="13"/>
    <x v="2"/>
    <x v="56"/>
    <x v="647"/>
    <x v="20"/>
    <x v="41"/>
    <x v="8"/>
    <x v="5"/>
    <x v="4380"/>
    <x v="17"/>
  </r>
  <r>
    <x v="1"/>
    <x v="5"/>
    <x v="0"/>
    <x v="18"/>
    <x v="416"/>
    <x v="2556"/>
    <x v="2221"/>
    <x v="97"/>
    <x v="10"/>
    <x v="2"/>
    <x v="1"/>
    <x v="4"/>
    <x v="33"/>
    <x v="319"/>
    <x v="156"/>
    <x v="209"/>
    <x v="0"/>
    <x v="13"/>
    <x v="2"/>
    <x v="400"/>
    <x v="861"/>
    <x v="30"/>
    <x v="59"/>
    <x v="8"/>
    <x v="5"/>
    <x v="4381"/>
    <x v="8"/>
  </r>
  <r>
    <x v="1"/>
    <x v="5"/>
    <x v="1"/>
    <x v="0"/>
    <x v="286"/>
    <x v="2557"/>
    <x v="2222"/>
    <x v="233"/>
    <x v="10"/>
    <x v="2"/>
    <x v="1"/>
    <x v="4"/>
    <x v="34"/>
    <x v="188"/>
    <x v="172"/>
    <x v="209"/>
    <x v="0"/>
    <x v="13"/>
    <x v="2"/>
    <x v="280"/>
    <x v="27"/>
    <x v="88"/>
    <x v="9"/>
    <x v="6"/>
    <x v="5"/>
    <x v="2470"/>
    <x v="1"/>
  </r>
  <r>
    <x v="1"/>
    <x v="5"/>
    <x v="1"/>
    <x v="0"/>
    <x v="194"/>
    <x v="2558"/>
    <x v="2223"/>
    <x v="178"/>
    <x v="10"/>
    <x v="2"/>
    <x v="1"/>
    <x v="4"/>
    <x v="34"/>
    <x v="242"/>
    <x v="210"/>
    <x v="123"/>
    <x v="0"/>
    <x v="13"/>
    <x v="2"/>
    <x v="269"/>
    <x v="406"/>
    <x v="49"/>
    <x v="22"/>
    <x v="6"/>
    <x v="5"/>
    <x v="2471"/>
    <x v="1"/>
  </r>
  <r>
    <x v="1"/>
    <x v="5"/>
    <x v="1"/>
    <x v="0"/>
    <x v="260"/>
    <x v="2559"/>
    <x v="2224"/>
    <x v="6"/>
    <x v="10"/>
    <x v="2"/>
    <x v="1"/>
    <x v="4"/>
    <x v="34"/>
    <x v="236"/>
    <x v="210"/>
    <x v="156"/>
    <x v="0"/>
    <x v="13"/>
    <x v="2"/>
    <x v="280"/>
    <x v="104"/>
    <x v="49"/>
    <x v="22"/>
    <x v="6"/>
    <x v="5"/>
    <x v="2472"/>
    <x v="1"/>
  </r>
  <r>
    <x v="1"/>
    <x v="5"/>
    <x v="0"/>
    <x v="8"/>
    <x v="394"/>
    <x v="2560"/>
    <x v="2225"/>
    <x v="60"/>
    <x v="10"/>
    <x v="2"/>
    <x v="1"/>
    <x v="4"/>
    <x v="30"/>
    <x v="123"/>
    <x v="210"/>
    <x v="194"/>
    <x v="0"/>
    <x v="13"/>
    <x v="2"/>
    <x v="41"/>
    <x v="778"/>
    <x v="2"/>
    <x v="44"/>
    <x v="8"/>
    <x v="5"/>
    <x v="4382"/>
    <x v="17"/>
  </r>
  <r>
    <x v="1"/>
    <x v="5"/>
    <x v="1"/>
    <x v="0"/>
    <x v="260"/>
    <x v="2561"/>
    <x v="2226"/>
    <x v="97"/>
    <x v="10"/>
    <x v="2"/>
    <x v="1"/>
    <x v="4"/>
    <x v="34"/>
    <x v="202"/>
    <x v="210"/>
    <x v="156"/>
    <x v="0"/>
    <x v="13"/>
    <x v="2"/>
    <x v="416"/>
    <x v="645"/>
    <x v="43"/>
    <x v="13"/>
    <x v="6"/>
    <x v="5"/>
    <x v="2473"/>
    <x v="1"/>
  </r>
  <r>
    <x v="1"/>
    <x v="5"/>
    <x v="0"/>
    <x v="8"/>
    <x v="379"/>
    <x v="2562"/>
    <x v="2227"/>
    <x v="6"/>
    <x v="10"/>
    <x v="2"/>
    <x v="1"/>
    <x v="4"/>
    <x v="33"/>
    <x v="320"/>
    <x v="210"/>
    <x v="156"/>
    <x v="0"/>
    <x v="13"/>
    <x v="2"/>
    <x v="324"/>
    <x v="107"/>
    <x v="30"/>
    <x v="59"/>
    <x v="8"/>
    <x v="5"/>
    <x v="4383"/>
    <x v="17"/>
  </r>
  <r>
    <x v="1"/>
    <x v="5"/>
    <x v="1"/>
    <x v="0"/>
    <x v="260"/>
    <x v="2563"/>
    <x v="2228"/>
    <x v="82"/>
    <x v="10"/>
    <x v="2"/>
    <x v="1"/>
    <x v="4"/>
    <x v="34"/>
    <x v="240"/>
    <x v="156"/>
    <x v="209"/>
    <x v="0"/>
    <x v="13"/>
    <x v="2"/>
    <x v="194"/>
    <x v="205"/>
    <x v="85"/>
    <x v="15"/>
    <x v="6"/>
    <x v="5"/>
    <x v="2474"/>
    <x v="1"/>
  </r>
  <r>
    <x v="1"/>
    <x v="5"/>
    <x v="1"/>
    <x v="0"/>
    <x v="327"/>
    <x v="2564"/>
    <x v="2229"/>
    <x v="211"/>
    <x v="10"/>
    <x v="2"/>
    <x v="1"/>
    <x v="4"/>
    <x v="34"/>
    <x v="248"/>
    <x v="210"/>
    <x v="194"/>
    <x v="0"/>
    <x v="13"/>
    <x v="2"/>
    <x v="692"/>
    <x v="776"/>
    <x v="42"/>
    <x v="15"/>
    <x v="6"/>
    <x v="5"/>
    <x v="2475"/>
    <x v="1"/>
  </r>
  <r>
    <x v="1"/>
    <x v="5"/>
    <x v="1"/>
    <x v="0"/>
    <x v="155"/>
    <x v="2565"/>
    <x v="2229"/>
    <x v="79"/>
    <x v="10"/>
    <x v="2"/>
    <x v="1"/>
    <x v="4"/>
    <x v="34"/>
    <x v="189"/>
    <x v="210"/>
    <x v="98"/>
    <x v="0"/>
    <x v="13"/>
    <x v="2"/>
    <x v="267"/>
    <x v="670"/>
    <x v="49"/>
    <x v="22"/>
    <x v="6"/>
    <x v="5"/>
    <x v="2476"/>
    <x v="1"/>
  </r>
  <r>
    <x v="1"/>
    <x v="1"/>
    <x v="0"/>
    <x v="0"/>
    <x v="359"/>
    <x v="2566"/>
    <x v="2230"/>
    <x v="131"/>
    <x v="10"/>
    <x v="2"/>
    <x v="1"/>
    <x v="0"/>
    <x v="26"/>
    <x v="482"/>
    <x v="205"/>
    <x v="209"/>
    <x v="0"/>
    <x v="1"/>
    <x v="2"/>
    <x v="842"/>
    <x v="826"/>
    <x v="27"/>
    <x v="83"/>
    <x v="0"/>
    <x v="5"/>
    <x v="142"/>
    <x v="22"/>
  </r>
  <r>
    <x v="0"/>
    <x v="5"/>
    <x v="1"/>
    <x v="8"/>
    <x v="379"/>
    <x v="2567"/>
    <x v="2231"/>
    <x v="204"/>
    <x v="10"/>
    <x v="2"/>
    <x v="1"/>
    <x v="4"/>
    <x v="8"/>
    <x v="25"/>
    <x v="210"/>
    <x v="156"/>
    <x v="0"/>
    <x v="5"/>
    <x v="0"/>
    <x v="547"/>
    <x v="992"/>
    <x v="54"/>
    <x v="7"/>
    <x v="6"/>
    <x v="0"/>
    <x v="2477"/>
    <x v="17"/>
  </r>
  <r>
    <x v="1"/>
    <x v="5"/>
    <x v="1"/>
    <x v="0"/>
    <x v="260"/>
    <x v="2568"/>
    <x v="2232"/>
    <x v="6"/>
    <x v="10"/>
    <x v="2"/>
    <x v="1"/>
    <x v="4"/>
    <x v="34"/>
    <x v="236"/>
    <x v="210"/>
    <x v="156"/>
    <x v="0"/>
    <x v="13"/>
    <x v="2"/>
    <x v="281"/>
    <x v="104"/>
    <x v="49"/>
    <x v="22"/>
    <x v="6"/>
    <x v="5"/>
    <x v="2478"/>
    <x v="1"/>
  </r>
  <r>
    <x v="1"/>
    <x v="5"/>
    <x v="1"/>
    <x v="0"/>
    <x v="114"/>
    <x v="2569"/>
    <x v="2233"/>
    <x v="227"/>
    <x v="10"/>
    <x v="2"/>
    <x v="1"/>
    <x v="4"/>
    <x v="34"/>
    <x v="204"/>
    <x v="210"/>
    <x v="79"/>
    <x v="0"/>
    <x v="13"/>
    <x v="2"/>
    <x v="435"/>
    <x v="976"/>
    <x v="82"/>
    <x v="17"/>
    <x v="6"/>
    <x v="5"/>
    <x v="2479"/>
    <x v="1"/>
  </r>
  <r>
    <x v="1"/>
    <x v="5"/>
    <x v="1"/>
    <x v="0"/>
    <x v="85"/>
    <x v="2570"/>
    <x v="2234"/>
    <x v="229"/>
    <x v="10"/>
    <x v="2"/>
    <x v="1"/>
    <x v="4"/>
    <x v="34"/>
    <x v="188"/>
    <x v="54"/>
    <x v="209"/>
    <x v="0"/>
    <x v="13"/>
    <x v="2"/>
    <x v="280"/>
    <x v="994"/>
    <x v="88"/>
    <x v="9"/>
    <x v="6"/>
    <x v="5"/>
    <x v="2480"/>
    <x v="1"/>
  </r>
  <r>
    <x v="1"/>
    <x v="1"/>
    <x v="0"/>
    <x v="0"/>
    <x v="359"/>
    <x v="2571"/>
    <x v="2235"/>
    <x v="211"/>
    <x v="10"/>
    <x v="2"/>
    <x v="1"/>
    <x v="0"/>
    <x v="26"/>
    <x v="482"/>
    <x v="205"/>
    <x v="209"/>
    <x v="0"/>
    <x v="1"/>
    <x v="2"/>
    <x v="841"/>
    <x v="851"/>
    <x v="27"/>
    <x v="83"/>
    <x v="0"/>
    <x v="5"/>
    <x v="143"/>
    <x v="22"/>
  </r>
  <r>
    <x v="0"/>
    <x v="5"/>
    <x v="1"/>
    <x v="0"/>
    <x v="260"/>
    <x v="2573"/>
    <x v="2236"/>
    <x v="192"/>
    <x v="10"/>
    <x v="2"/>
    <x v="1"/>
    <x v="4"/>
    <x v="8"/>
    <x v="19"/>
    <x v="210"/>
    <x v="156"/>
    <x v="0"/>
    <x v="13"/>
    <x v="2"/>
    <x v="241"/>
    <x v="754"/>
    <x v="9"/>
    <x v="6"/>
    <x v="6"/>
    <x v="0"/>
    <x v="2482"/>
    <x v="1"/>
  </r>
  <r>
    <x v="1"/>
    <x v="5"/>
    <x v="1"/>
    <x v="0"/>
    <x v="260"/>
    <x v="2572"/>
    <x v="2236"/>
    <x v="26"/>
    <x v="10"/>
    <x v="2"/>
    <x v="1"/>
    <x v="4"/>
    <x v="34"/>
    <x v="202"/>
    <x v="156"/>
    <x v="209"/>
    <x v="0"/>
    <x v="13"/>
    <x v="2"/>
    <x v="416"/>
    <x v="193"/>
    <x v="43"/>
    <x v="13"/>
    <x v="6"/>
    <x v="5"/>
    <x v="2481"/>
    <x v="1"/>
  </r>
  <r>
    <x v="1"/>
    <x v="5"/>
    <x v="0"/>
    <x v="8"/>
    <x v="404"/>
    <x v="2574"/>
    <x v="2237"/>
    <x v="81"/>
    <x v="10"/>
    <x v="2"/>
    <x v="1"/>
    <x v="4"/>
    <x v="33"/>
    <x v="320"/>
    <x v="210"/>
    <x v="197"/>
    <x v="0"/>
    <x v="13"/>
    <x v="2"/>
    <x v="326"/>
    <x v="674"/>
    <x v="30"/>
    <x v="59"/>
    <x v="8"/>
    <x v="5"/>
    <x v="4384"/>
    <x v="17"/>
  </r>
  <r>
    <x v="1"/>
    <x v="5"/>
    <x v="1"/>
    <x v="0"/>
    <x v="340"/>
    <x v="2575"/>
    <x v="2238"/>
    <x v="6"/>
    <x v="10"/>
    <x v="2"/>
    <x v="1"/>
    <x v="4"/>
    <x v="34"/>
    <x v="220"/>
    <x v="210"/>
    <x v="200"/>
    <x v="0"/>
    <x v="13"/>
    <x v="2"/>
    <x v="306"/>
    <x v="111"/>
    <x v="4"/>
    <x v="23"/>
    <x v="6"/>
    <x v="5"/>
    <x v="2483"/>
    <x v="1"/>
  </r>
  <r>
    <x v="1"/>
    <x v="5"/>
    <x v="0"/>
    <x v="18"/>
    <x v="416"/>
    <x v="2577"/>
    <x v="2239"/>
    <x v="93"/>
    <x v="10"/>
    <x v="2"/>
    <x v="1"/>
    <x v="4"/>
    <x v="33"/>
    <x v="319"/>
    <x v="156"/>
    <x v="209"/>
    <x v="0"/>
    <x v="13"/>
    <x v="2"/>
    <x v="401"/>
    <x v="841"/>
    <x v="30"/>
    <x v="59"/>
    <x v="8"/>
    <x v="5"/>
    <x v="4385"/>
    <x v="8"/>
  </r>
  <r>
    <x v="0"/>
    <x v="5"/>
    <x v="1"/>
    <x v="0"/>
    <x v="144"/>
    <x v="2576"/>
    <x v="2239"/>
    <x v="160"/>
    <x v="10"/>
    <x v="2"/>
    <x v="1"/>
    <x v="4"/>
    <x v="7"/>
    <x v="18"/>
    <x v="91"/>
    <x v="209"/>
    <x v="0"/>
    <x v="13"/>
    <x v="2"/>
    <x v="419"/>
    <x v="161"/>
    <x v="55"/>
    <x v="14"/>
    <x v="6"/>
    <x v="5"/>
    <x v="2484"/>
    <x v="1"/>
  </r>
  <r>
    <x v="1"/>
    <x v="9"/>
    <x v="1"/>
    <x v="22"/>
    <x v="339"/>
    <x v="2578"/>
    <x v="2240"/>
    <x v="98"/>
    <x v="10"/>
    <x v="2"/>
    <x v="1"/>
    <x v="8"/>
    <x v="28"/>
    <x v="460"/>
    <x v="210"/>
    <x v="21"/>
    <x v="0"/>
    <x v="16"/>
    <x v="2"/>
    <x v="925"/>
    <x v="231"/>
    <x v="34"/>
    <x v="72"/>
    <x v="1"/>
    <x v="6"/>
    <x v="884"/>
    <x v="52"/>
  </r>
  <r>
    <x v="1"/>
    <x v="5"/>
    <x v="1"/>
    <x v="0"/>
    <x v="260"/>
    <x v="2579"/>
    <x v="2241"/>
    <x v="94"/>
    <x v="10"/>
    <x v="2"/>
    <x v="1"/>
    <x v="4"/>
    <x v="34"/>
    <x v="240"/>
    <x v="156"/>
    <x v="209"/>
    <x v="0"/>
    <x v="13"/>
    <x v="2"/>
    <x v="193"/>
    <x v="289"/>
    <x v="85"/>
    <x v="15"/>
    <x v="6"/>
    <x v="5"/>
    <x v="2485"/>
    <x v="1"/>
  </r>
  <r>
    <x v="1"/>
    <x v="5"/>
    <x v="1"/>
    <x v="0"/>
    <x v="260"/>
    <x v="2580"/>
    <x v="2242"/>
    <x v="227"/>
    <x v="10"/>
    <x v="2"/>
    <x v="1"/>
    <x v="4"/>
    <x v="34"/>
    <x v="215"/>
    <x v="210"/>
    <x v="156"/>
    <x v="0"/>
    <x v="13"/>
    <x v="2"/>
    <x v="306"/>
    <x v="37"/>
    <x v="83"/>
    <x v="26"/>
    <x v="6"/>
    <x v="5"/>
    <x v="2486"/>
    <x v="1"/>
  </r>
  <r>
    <x v="0"/>
    <x v="5"/>
    <x v="1"/>
    <x v="0"/>
    <x v="260"/>
    <x v="2581"/>
    <x v="2243"/>
    <x v="211"/>
    <x v="10"/>
    <x v="2"/>
    <x v="1"/>
    <x v="4"/>
    <x v="7"/>
    <x v="21"/>
    <x v="210"/>
    <x v="156"/>
    <x v="0"/>
    <x v="13"/>
    <x v="2"/>
    <x v="424"/>
    <x v="162"/>
    <x v="55"/>
    <x v="14"/>
    <x v="6"/>
    <x v="5"/>
    <x v="2487"/>
    <x v="1"/>
  </r>
  <r>
    <x v="1"/>
    <x v="1"/>
    <x v="0"/>
    <x v="0"/>
    <x v="344"/>
    <x v="2582"/>
    <x v="2244"/>
    <x v="126"/>
    <x v="10"/>
    <x v="2"/>
    <x v="1"/>
    <x v="0"/>
    <x v="26"/>
    <x v="482"/>
    <x v="202"/>
    <x v="209"/>
    <x v="0"/>
    <x v="1"/>
    <x v="2"/>
    <x v="840"/>
    <x v="918"/>
    <x v="27"/>
    <x v="83"/>
    <x v="0"/>
    <x v="5"/>
    <x v="144"/>
    <x v="22"/>
  </r>
  <r>
    <x v="1"/>
    <x v="5"/>
    <x v="1"/>
    <x v="0"/>
    <x v="257"/>
    <x v="2583"/>
    <x v="2245"/>
    <x v="243"/>
    <x v="10"/>
    <x v="2"/>
    <x v="1"/>
    <x v="4"/>
    <x v="34"/>
    <x v="230"/>
    <x v="210"/>
    <x v="154"/>
    <x v="0"/>
    <x v="13"/>
    <x v="2"/>
    <x v="258"/>
    <x v="294"/>
    <x v="49"/>
    <x v="22"/>
    <x v="6"/>
    <x v="5"/>
    <x v="2488"/>
    <x v="1"/>
  </r>
  <r>
    <x v="1"/>
    <x v="5"/>
    <x v="1"/>
    <x v="0"/>
    <x v="260"/>
    <x v="2584"/>
    <x v="2246"/>
    <x v="243"/>
    <x v="10"/>
    <x v="2"/>
    <x v="1"/>
    <x v="4"/>
    <x v="34"/>
    <x v="237"/>
    <x v="210"/>
    <x v="156"/>
    <x v="0"/>
    <x v="13"/>
    <x v="2"/>
    <x v="279"/>
    <x v="839"/>
    <x v="49"/>
    <x v="22"/>
    <x v="6"/>
    <x v="5"/>
    <x v="2489"/>
    <x v="1"/>
  </r>
  <r>
    <x v="1"/>
    <x v="5"/>
    <x v="1"/>
    <x v="0"/>
    <x v="260"/>
    <x v="2585"/>
    <x v="2246"/>
    <x v="6"/>
    <x v="10"/>
    <x v="2"/>
    <x v="1"/>
    <x v="4"/>
    <x v="34"/>
    <x v="236"/>
    <x v="210"/>
    <x v="156"/>
    <x v="0"/>
    <x v="13"/>
    <x v="2"/>
    <x v="282"/>
    <x v="104"/>
    <x v="49"/>
    <x v="22"/>
    <x v="6"/>
    <x v="5"/>
    <x v="2490"/>
    <x v="1"/>
  </r>
  <r>
    <x v="1"/>
    <x v="1"/>
    <x v="0"/>
    <x v="0"/>
    <x v="344"/>
    <x v="2586"/>
    <x v="2247"/>
    <x v="211"/>
    <x v="10"/>
    <x v="2"/>
    <x v="1"/>
    <x v="0"/>
    <x v="26"/>
    <x v="482"/>
    <x v="202"/>
    <x v="209"/>
    <x v="0"/>
    <x v="1"/>
    <x v="2"/>
    <x v="840"/>
    <x v="340"/>
    <x v="27"/>
    <x v="83"/>
    <x v="0"/>
    <x v="5"/>
    <x v="145"/>
    <x v="22"/>
  </r>
  <r>
    <x v="1"/>
    <x v="5"/>
    <x v="1"/>
    <x v="0"/>
    <x v="260"/>
    <x v="2587"/>
    <x v="2248"/>
    <x v="259"/>
    <x v="10"/>
    <x v="2"/>
    <x v="1"/>
    <x v="4"/>
    <x v="34"/>
    <x v="225"/>
    <x v="156"/>
    <x v="209"/>
    <x v="0"/>
    <x v="13"/>
    <x v="2"/>
    <x v="418"/>
    <x v="780"/>
    <x v="43"/>
    <x v="13"/>
    <x v="6"/>
    <x v="5"/>
    <x v="2491"/>
    <x v="1"/>
  </r>
  <r>
    <x v="1"/>
    <x v="5"/>
    <x v="1"/>
    <x v="0"/>
    <x v="260"/>
    <x v="2588"/>
    <x v="2249"/>
    <x v="26"/>
    <x v="10"/>
    <x v="2"/>
    <x v="1"/>
    <x v="4"/>
    <x v="34"/>
    <x v="225"/>
    <x v="210"/>
    <x v="156"/>
    <x v="0"/>
    <x v="13"/>
    <x v="2"/>
    <x v="419"/>
    <x v="183"/>
    <x v="43"/>
    <x v="13"/>
    <x v="6"/>
    <x v="5"/>
    <x v="2492"/>
    <x v="1"/>
  </r>
  <r>
    <x v="1"/>
    <x v="1"/>
    <x v="0"/>
    <x v="0"/>
    <x v="359"/>
    <x v="2589"/>
    <x v="2249"/>
    <x v="211"/>
    <x v="10"/>
    <x v="2"/>
    <x v="1"/>
    <x v="0"/>
    <x v="26"/>
    <x v="482"/>
    <x v="205"/>
    <x v="209"/>
    <x v="0"/>
    <x v="1"/>
    <x v="2"/>
    <x v="839"/>
    <x v="851"/>
    <x v="27"/>
    <x v="83"/>
    <x v="0"/>
    <x v="5"/>
    <x v="146"/>
    <x v="22"/>
  </r>
  <r>
    <x v="0"/>
    <x v="4"/>
    <x v="0"/>
    <x v="0"/>
    <x v="19"/>
    <x v="2590"/>
    <x v="2250"/>
    <x v="90"/>
    <x v="10"/>
    <x v="2"/>
    <x v="1"/>
    <x v="3"/>
    <x v="12"/>
    <x v="41"/>
    <x v="210"/>
    <x v="17"/>
    <x v="0"/>
    <x v="9"/>
    <x v="2"/>
    <x v="1222"/>
    <x v="400"/>
    <x v="7"/>
    <x v="28"/>
    <x v="2"/>
    <x v="4"/>
    <x v="3719"/>
    <x v="82"/>
  </r>
  <r>
    <x v="1"/>
    <x v="5"/>
    <x v="1"/>
    <x v="0"/>
    <x v="260"/>
    <x v="2591"/>
    <x v="2250"/>
    <x v="158"/>
    <x v="10"/>
    <x v="2"/>
    <x v="1"/>
    <x v="4"/>
    <x v="34"/>
    <x v="255"/>
    <x v="210"/>
    <x v="156"/>
    <x v="0"/>
    <x v="13"/>
    <x v="2"/>
    <x v="284"/>
    <x v="898"/>
    <x v="83"/>
    <x v="25"/>
    <x v="6"/>
    <x v="5"/>
    <x v="2493"/>
    <x v="1"/>
  </r>
  <r>
    <x v="1"/>
    <x v="5"/>
    <x v="1"/>
    <x v="8"/>
    <x v="394"/>
    <x v="2592"/>
    <x v="2251"/>
    <x v="211"/>
    <x v="10"/>
    <x v="2"/>
    <x v="1"/>
    <x v="4"/>
    <x v="36"/>
    <x v="300"/>
    <x v="195"/>
    <x v="209"/>
    <x v="0"/>
    <x v="13"/>
    <x v="2"/>
    <x v="71"/>
    <x v="125"/>
    <x v="33"/>
    <x v="20"/>
    <x v="6"/>
    <x v="5"/>
    <x v="4386"/>
    <x v="17"/>
  </r>
  <r>
    <x v="1"/>
    <x v="9"/>
    <x v="1"/>
    <x v="8"/>
    <x v="137"/>
    <x v="2594"/>
    <x v="2252"/>
    <x v="46"/>
    <x v="10"/>
    <x v="2"/>
    <x v="1"/>
    <x v="8"/>
    <x v="28"/>
    <x v="378"/>
    <x v="210"/>
    <x v="21"/>
    <x v="0"/>
    <x v="16"/>
    <x v="2"/>
    <x v="987"/>
    <x v="572"/>
    <x v="10"/>
    <x v="67"/>
    <x v="1"/>
    <x v="6"/>
    <x v="885"/>
    <x v="16"/>
  </r>
  <r>
    <x v="1"/>
    <x v="5"/>
    <x v="1"/>
    <x v="0"/>
    <x v="327"/>
    <x v="2595"/>
    <x v="2252"/>
    <x v="6"/>
    <x v="10"/>
    <x v="2"/>
    <x v="1"/>
    <x v="4"/>
    <x v="34"/>
    <x v="275"/>
    <x v="210"/>
    <x v="194"/>
    <x v="0"/>
    <x v="13"/>
    <x v="2"/>
    <x v="326"/>
    <x v="111"/>
    <x v="4"/>
    <x v="23"/>
    <x v="6"/>
    <x v="5"/>
    <x v="2495"/>
    <x v="1"/>
  </r>
  <r>
    <x v="1"/>
    <x v="5"/>
    <x v="1"/>
    <x v="0"/>
    <x v="260"/>
    <x v="2593"/>
    <x v="2252"/>
    <x v="155"/>
    <x v="10"/>
    <x v="2"/>
    <x v="1"/>
    <x v="4"/>
    <x v="34"/>
    <x v="271"/>
    <x v="156"/>
    <x v="209"/>
    <x v="0"/>
    <x v="13"/>
    <x v="2"/>
    <x v="296"/>
    <x v="785"/>
    <x v="84"/>
    <x v="24"/>
    <x v="6"/>
    <x v="5"/>
    <x v="2494"/>
    <x v="1"/>
  </r>
  <r>
    <x v="1"/>
    <x v="5"/>
    <x v="0"/>
    <x v="6"/>
    <x v="338"/>
    <x v="2596"/>
    <x v="2253"/>
    <x v="75"/>
    <x v="10"/>
    <x v="2"/>
    <x v="1"/>
    <x v="4"/>
    <x v="33"/>
    <x v="145"/>
    <x v="210"/>
    <x v="115"/>
    <x v="0"/>
    <x v="13"/>
    <x v="2"/>
    <x v="306"/>
    <x v="630"/>
    <x v="70"/>
    <x v="43"/>
    <x v="8"/>
    <x v="5"/>
    <x v="4387"/>
    <x v="1"/>
  </r>
  <r>
    <x v="0"/>
    <x v="5"/>
    <x v="1"/>
    <x v="8"/>
    <x v="379"/>
    <x v="2597"/>
    <x v="2254"/>
    <x v="204"/>
    <x v="10"/>
    <x v="2"/>
    <x v="1"/>
    <x v="4"/>
    <x v="8"/>
    <x v="25"/>
    <x v="210"/>
    <x v="156"/>
    <x v="0"/>
    <x v="5"/>
    <x v="0"/>
    <x v="549"/>
    <x v="992"/>
    <x v="54"/>
    <x v="7"/>
    <x v="6"/>
    <x v="0"/>
    <x v="2496"/>
    <x v="17"/>
  </r>
  <r>
    <x v="1"/>
    <x v="5"/>
    <x v="1"/>
    <x v="0"/>
    <x v="327"/>
    <x v="2598"/>
    <x v="2255"/>
    <x v="6"/>
    <x v="10"/>
    <x v="2"/>
    <x v="1"/>
    <x v="4"/>
    <x v="34"/>
    <x v="229"/>
    <x v="210"/>
    <x v="194"/>
    <x v="0"/>
    <x v="13"/>
    <x v="2"/>
    <x v="289"/>
    <x v="97"/>
    <x v="88"/>
    <x v="9"/>
    <x v="6"/>
    <x v="5"/>
    <x v="2497"/>
    <x v="1"/>
  </r>
  <r>
    <x v="1"/>
    <x v="5"/>
    <x v="1"/>
    <x v="0"/>
    <x v="260"/>
    <x v="2599"/>
    <x v="2256"/>
    <x v="155"/>
    <x v="10"/>
    <x v="2"/>
    <x v="1"/>
    <x v="4"/>
    <x v="34"/>
    <x v="264"/>
    <x v="156"/>
    <x v="209"/>
    <x v="0"/>
    <x v="13"/>
    <x v="2"/>
    <x v="276"/>
    <x v="237"/>
    <x v="84"/>
    <x v="25"/>
    <x v="6"/>
    <x v="5"/>
    <x v="2498"/>
    <x v="1"/>
  </r>
  <r>
    <x v="0"/>
    <x v="4"/>
    <x v="0"/>
    <x v="0"/>
    <x v="19"/>
    <x v="2600"/>
    <x v="2257"/>
    <x v="90"/>
    <x v="10"/>
    <x v="2"/>
    <x v="1"/>
    <x v="3"/>
    <x v="12"/>
    <x v="41"/>
    <x v="210"/>
    <x v="17"/>
    <x v="0"/>
    <x v="9"/>
    <x v="2"/>
    <x v="1223"/>
    <x v="400"/>
    <x v="7"/>
    <x v="28"/>
    <x v="2"/>
    <x v="4"/>
    <x v="3720"/>
    <x v="82"/>
  </r>
  <r>
    <x v="1"/>
    <x v="5"/>
    <x v="1"/>
    <x v="0"/>
    <x v="327"/>
    <x v="2601"/>
    <x v="2258"/>
    <x v="261"/>
    <x v="10"/>
    <x v="2"/>
    <x v="1"/>
    <x v="4"/>
    <x v="34"/>
    <x v="231"/>
    <x v="210"/>
    <x v="194"/>
    <x v="0"/>
    <x v="13"/>
    <x v="2"/>
    <x v="343"/>
    <x v="777"/>
    <x v="71"/>
    <x v="12"/>
    <x v="6"/>
    <x v="5"/>
    <x v="2499"/>
    <x v="1"/>
  </r>
  <r>
    <x v="1"/>
    <x v="5"/>
    <x v="0"/>
    <x v="8"/>
    <x v="379"/>
    <x v="2602"/>
    <x v="2259"/>
    <x v="81"/>
    <x v="10"/>
    <x v="2"/>
    <x v="1"/>
    <x v="4"/>
    <x v="33"/>
    <x v="320"/>
    <x v="210"/>
    <x v="156"/>
    <x v="0"/>
    <x v="13"/>
    <x v="2"/>
    <x v="328"/>
    <x v="575"/>
    <x v="30"/>
    <x v="59"/>
    <x v="8"/>
    <x v="5"/>
    <x v="4388"/>
    <x v="17"/>
  </r>
  <r>
    <x v="1"/>
    <x v="5"/>
    <x v="1"/>
    <x v="0"/>
    <x v="260"/>
    <x v="2603"/>
    <x v="2260"/>
    <x v="249"/>
    <x v="10"/>
    <x v="2"/>
    <x v="1"/>
    <x v="4"/>
    <x v="34"/>
    <x v="242"/>
    <x v="156"/>
    <x v="209"/>
    <x v="0"/>
    <x v="13"/>
    <x v="2"/>
    <x v="269"/>
    <x v="944"/>
    <x v="49"/>
    <x v="22"/>
    <x v="6"/>
    <x v="5"/>
    <x v="2500"/>
    <x v="1"/>
  </r>
  <r>
    <x v="1"/>
    <x v="5"/>
    <x v="1"/>
    <x v="0"/>
    <x v="260"/>
    <x v="2604"/>
    <x v="2261"/>
    <x v="227"/>
    <x v="10"/>
    <x v="2"/>
    <x v="1"/>
    <x v="4"/>
    <x v="34"/>
    <x v="209"/>
    <x v="210"/>
    <x v="156"/>
    <x v="0"/>
    <x v="13"/>
    <x v="2"/>
    <x v="266"/>
    <x v="716"/>
    <x v="77"/>
    <x v="15"/>
    <x v="6"/>
    <x v="5"/>
    <x v="2501"/>
    <x v="1"/>
  </r>
  <r>
    <x v="0"/>
    <x v="4"/>
    <x v="0"/>
    <x v="0"/>
    <x v="19"/>
    <x v="2605"/>
    <x v="2262"/>
    <x v="101"/>
    <x v="10"/>
    <x v="2"/>
    <x v="1"/>
    <x v="3"/>
    <x v="1"/>
    <x v="4"/>
    <x v="210"/>
    <x v="17"/>
    <x v="0"/>
    <x v="9"/>
    <x v="2"/>
    <x v="1185"/>
    <x v="883"/>
    <x v="7"/>
    <x v="28"/>
    <x v="2"/>
    <x v="4"/>
    <x v="3721"/>
    <x v="82"/>
  </r>
  <r>
    <x v="1"/>
    <x v="1"/>
    <x v="0"/>
    <x v="0"/>
    <x v="359"/>
    <x v="2606"/>
    <x v="2263"/>
    <x v="190"/>
    <x v="10"/>
    <x v="2"/>
    <x v="1"/>
    <x v="0"/>
    <x v="26"/>
    <x v="481"/>
    <x v="210"/>
    <x v="206"/>
    <x v="0"/>
    <x v="1"/>
    <x v="2"/>
    <x v="840"/>
    <x v="878"/>
    <x v="27"/>
    <x v="82"/>
    <x v="0"/>
    <x v="5"/>
    <x v="147"/>
    <x v="22"/>
  </r>
  <r>
    <x v="1"/>
    <x v="5"/>
    <x v="0"/>
    <x v="8"/>
    <x v="394"/>
    <x v="2607"/>
    <x v="2264"/>
    <x v="211"/>
    <x v="10"/>
    <x v="2"/>
    <x v="1"/>
    <x v="4"/>
    <x v="33"/>
    <x v="320"/>
    <x v="195"/>
    <x v="209"/>
    <x v="0"/>
    <x v="13"/>
    <x v="2"/>
    <x v="324"/>
    <x v="514"/>
    <x v="30"/>
    <x v="59"/>
    <x v="8"/>
    <x v="5"/>
    <x v="4389"/>
    <x v="17"/>
  </r>
  <r>
    <x v="1"/>
    <x v="5"/>
    <x v="1"/>
    <x v="0"/>
    <x v="260"/>
    <x v="2608"/>
    <x v="2265"/>
    <x v="224"/>
    <x v="10"/>
    <x v="2"/>
    <x v="1"/>
    <x v="4"/>
    <x v="34"/>
    <x v="229"/>
    <x v="210"/>
    <x v="156"/>
    <x v="0"/>
    <x v="13"/>
    <x v="2"/>
    <x v="290"/>
    <x v="927"/>
    <x v="88"/>
    <x v="9"/>
    <x v="6"/>
    <x v="5"/>
    <x v="2503"/>
    <x v="1"/>
  </r>
  <r>
    <x v="1"/>
    <x v="5"/>
    <x v="1"/>
    <x v="0"/>
    <x v="327"/>
    <x v="2609"/>
    <x v="2265"/>
    <x v="254"/>
    <x v="10"/>
    <x v="2"/>
    <x v="1"/>
    <x v="4"/>
    <x v="34"/>
    <x v="198"/>
    <x v="195"/>
    <x v="209"/>
    <x v="0"/>
    <x v="13"/>
    <x v="2"/>
    <x v="296"/>
    <x v="503"/>
    <x v="84"/>
    <x v="24"/>
    <x v="6"/>
    <x v="5"/>
    <x v="2502"/>
    <x v="1"/>
  </r>
  <r>
    <x v="1"/>
    <x v="5"/>
    <x v="1"/>
    <x v="8"/>
    <x v="367"/>
    <x v="2610"/>
    <x v="2266"/>
    <x v="244"/>
    <x v="10"/>
    <x v="2"/>
    <x v="1"/>
    <x v="4"/>
    <x v="34"/>
    <x v="224"/>
    <x v="110"/>
    <x v="209"/>
    <x v="0"/>
    <x v="13"/>
    <x v="2"/>
    <x v="445"/>
    <x v="433"/>
    <x v="82"/>
    <x v="18"/>
    <x v="6"/>
    <x v="5"/>
    <x v="4390"/>
    <x v="17"/>
  </r>
  <r>
    <x v="1"/>
    <x v="5"/>
    <x v="1"/>
    <x v="0"/>
    <x v="344"/>
    <x v="2611"/>
    <x v="2266"/>
    <x v="97"/>
    <x v="10"/>
    <x v="2"/>
    <x v="1"/>
    <x v="4"/>
    <x v="34"/>
    <x v="220"/>
    <x v="210"/>
    <x v="201"/>
    <x v="0"/>
    <x v="13"/>
    <x v="2"/>
    <x v="308"/>
    <x v="409"/>
    <x v="4"/>
    <x v="23"/>
    <x v="6"/>
    <x v="5"/>
    <x v="2504"/>
    <x v="1"/>
  </r>
  <r>
    <x v="1"/>
    <x v="5"/>
    <x v="1"/>
    <x v="0"/>
    <x v="260"/>
    <x v="2612"/>
    <x v="2267"/>
    <x v="26"/>
    <x v="10"/>
    <x v="2"/>
    <x v="1"/>
    <x v="4"/>
    <x v="34"/>
    <x v="236"/>
    <x v="156"/>
    <x v="209"/>
    <x v="0"/>
    <x v="13"/>
    <x v="2"/>
    <x v="283"/>
    <x v="931"/>
    <x v="49"/>
    <x v="22"/>
    <x v="6"/>
    <x v="5"/>
    <x v="2505"/>
    <x v="1"/>
  </r>
  <r>
    <x v="0"/>
    <x v="5"/>
    <x v="1"/>
    <x v="0"/>
    <x v="327"/>
    <x v="2613"/>
    <x v="2268"/>
    <x v="80"/>
    <x v="10"/>
    <x v="2"/>
    <x v="1"/>
    <x v="4"/>
    <x v="7"/>
    <x v="18"/>
    <x v="210"/>
    <x v="194"/>
    <x v="0"/>
    <x v="13"/>
    <x v="2"/>
    <x v="422"/>
    <x v="855"/>
    <x v="55"/>
    <x v="14"/>
    <x v="6"/>
    <x v="5"/>
    <x v="2506"/>
    <x v="1"/>
  </r>
  <r>
    <x v="1"/>
    <x v="5"/>
    <x v="1"/>
    <x v="0"/>
    <x v="260"/>
    <x v="2615"/>
    <x v="2269"/>
    <x v="157"/>
    <x v="10"/>
    <x v="2"/>
    <x v="1"/>
    <x v="4"/>
    <x v="34"/>
    <x v="236"/>
    <x v="156"/>
    <x v="209"/>
    <x v="0"/>
    <x v="13"/>
    <x v="2"/>
    <x v="282"/>
    <x v="848"/>
    <x v="49"/>
    <x v="22"/>
    <x v="6"/>
    <x v="5"/>
    <x v="2508"/>
    <x v="1"/>
  </r>
  <r>
    <x v="1"/>
    <x v="5"/>
    <x v="1"/>
    <x v="0"/>
    <x v="260"/>
    <x v="2616"/>
    <x v="2269"/>
    <x v="94"/>
    <x v="10"/>
    <x v="2"/>
    <x v="1"/>
    <x v="4"/>
    <x v="34"/>
    <x v="278"/>
    <x v="210"/>
    <x v="156"/>
    <x v="0"/>
    <x v="13"/>
    <x v="2"/>
    <x v="450"/>
    <x v="592"/>
    <x v="90"/>
    <x v="19"/>
    <x v="6"/>
    <x v="5"/>
    <x v="2509"/>
    <x v="1"/>
  </r>
  <r>
    <x v="1"/>
    <x v="5"/>
    <x v="1"/>
    <x v="0"/>
    <x v="217"/>
    <x v="2614"/>
    <x v="2269"/>
    <x v="72"/>
    <x v="10"/>
    <x v="2"/>
    <x v="1"/>
    <x v="4"/>
    <x v="34"/>
    <x v="255"/>
    <x v="210"/>
    <x v="133"/>
    <x v="0"/>
    <x v="13"/>
    <x v="2"/>
    <x v="286"/>
    <x v="88"/>
    <x v="83"/>
    <x v="25"/>
    <x v="6"/>
    <x v="5"/>
    <x v="2507"/>
    <x v="1"/>
  </r>
  <r>
    <x v="1"/>
    <x v="5"/>
    <x v="1"/>
    <x v="0"/>
    <x v="260"/>
    <x v="2617"/>
    <x v="2270"/>
    <x v="6"/>
    <x v="10"/>
    <x v="2"/>
    <x v="1"/>
    <x v="4"/>
    <x v="34"/>
    <x v="236"/>
    <x v="210"/>
    <x v="156"/>
    <x v="0"/>
    <x v="13"/>
    <x v="2"/>
    <x v="283"/>
    <x v="104"/>
    <x v="49"/>
    <x v="22"/>
    <x v="6"/>
    <x v="5"/>
    <x v="2510"/>
    <x v="1"/>
  </r>
  <r>
    <x v="1"/>
    <x v="5"/>
    <x v="1"/>
    <x v="0"/>
    <x v="260"/>
    <x v="2618"/>
    <x v="2271"/>
    <x v="205"/>
    <x v="10"/>
    <x v="2"/>
    <x v="1"/>
    <x v="4"/>
    <x v="34"/>
    <x v="229"/>
    <x v="210"/>
    <x v="156"/>
    <x v="0"/>
    <x v="13"/>
    <x v="2"/>
    <x v="290"/>
    <x v="178"/>
    <x v="88"/>
    <x v="9"/>
    <x v="6"/>
    <x v="5"/>
    <x v="2511"/>
    <x v="1"/>
  </r>
  <r>
    <x v="1"/>
    <x v="5"/>
    <x v="1"/>
    <x v="0"/>
    <x v="323"/>
    <x v="2619"/>
    <x v="2272"/>
    <x v="26"/>
    <x v="10"/>
    <x v="2"/>
    <x v="1"/>
    <x v="4"/>
    <x v="34"/>
    <x v="231"/>
    <x v="192"/>
    <x v="209"/>
    <x v="0"/>
    <x v="13"/>
    <x v="2"/>
    <x v="348"/>
    <x v="183"/>
    <x v="71"/>
    <x v="12"/>
    <x v="6"/>
    <x v="5"/>
    <x v="2512"/>
    <x v="1"/>
  </r>
  <r>
    <x v="1"/>
    <x v="5"/>
    <x v="0"/>
    <x v="22"/>
    <x v="426"/>
    <x v="2620"/>
    <x v="2273"/>
    <x v="160"/>
    <x v="10"/>
    <x v="2"/>
    <x v="1"/>
    <x v="4"/>
    <x v="33"/>
    <x v="316"/>
    <x v="156"/>
    <x v="209"/>
    <x v="0"/>
    <x v="13"/>
    <x v="2"/>
    <x v="428"/>
    <x v="326"/>
    <x v="30"/>
    <x v="59"/>
    <x v="8"/>
    <x v="5"/>
    <x v="4391"/>
    <x v="54"/>
  </r>
  <r>
    <x v="1"/>
    <x v="5"/>
    <x v="0"/>
    <x v="8"/>
    <x v="390"/>
    <x v="2621"/>
    <x v="2274"/>
    <x v="34"/>
    <x v="10"/>
    <x v="2"/>
    <x v="1"/>
    <x v="4"/>
    <x v="33"/>
    <x v="320"/>
    <x v="180"/>
    <x v="209"/>
    <x v="0"/>
    <x v="13"/>
    <x v="2"/>
    <x v="324"/>
    <x v="694"/>
    <x v="30"/>
    <x v="59"/>
    <x v="8"/>
    <x v="5"/>
    <x v="4392"/>
    <x v="17"/>
  </r>
  <r>
    <x v="1"/>
    <x v="5"/>
    <x v="1"/>
    <x v="0"/>
    <x v="122"/>
    <x v="2622"/>
    <x v="2275"/>
    <x v="26"/>
    <x v="10"/>
    <x v="2"/>
    <x v="1"/>
    <x v="4"/>
    <x v="34"/>
    <x v="209"/>
    <x v="75"/>
    <x v="209"/>
    <x v="0"/>
    <x v="13"/>
    <x v="2"/>
    <x v="256"/>
    <x v="521"/>
    <x v="77"/>
    <x v="15"/>
    <x v="6"/>
    <x v="5"/>
    <x v="2513"/>
    <x v="1"/>
  </r>
  <r>
    <x v="1"/>
    <x v="5"/>
    <x v="1"/>
    <x v="0"/>
    <x v="234"/>
    <x v="2623"/>
    <x v="2275"/>
    <x v="78"/>
    <x v="10"/>
    <x v="2"/>
    <x v="1"/>
    <x v="4"/>
    <x v="34"/>
    <x v="278"/>
    <x v="142"/>
    <x v="209"/>
    <x v="0"/>
    <x v="13"/>
    <x v="2"/>
    <x v="448"/>
    <x v="287"/>
    <x v="90"/>
    <x v="19"/>
    <x v="6"/>
    <x v="5"/>
    <x v="2514"/>
    <x v="1"/>
  </r>
  <r>
    <x v="0"/>
    <x v="4"/>
    <x v="0"/>
    <x v="0"/>
    <x v="9"/>
    <x v="2625"/>
    <x v="2276"/>
    <x v="144"/>
    <x v="10"/>
    <x v="2"/>
    <x v="1"/>
    <x v="3"/>
    <x v="12"/>
    <x v="41"/>
    <x v="9"/>
    <x v="209"/>
    <x v="0"/>
    <x v="9"/>
    <x v="2"/>
    <x v="1222"/>
    <x v="254"/>
    <x v="7"/>
    <x v="28"/>
    <x v="2"/>
    <x v="4"/>
    <x v="3722"/>
    <x v="82"/>
  </r>
  <r>
    <x v="1"/>
    <x v="9"/>
    <x v="1"/>
    <x v="9"/>
    <x v="89"/>
    <x v="2626"/>
    <x v="2276"/>
    <x v="94"/>
    <x v="6"/>
    <x v="0"/>
    <x v="1"/>
    <x v="8"/>
    <x v="50"/>
    <x v="407"/>
    <x v="20"/>
    <x v="209"/>
    <x v="0"/>
    <x v="16"/>
    <x v="2"/>
    <x v="1130"/>
    <x v="246"/>
    <x v="66"/>
    <x v="54"/>
    <x v="1"/>
    <x v="6"/>
    <x v="887"/>
    <x v="27"/>
  </r>
  <r>
    <x v="1"/>
    <x v="9"/>
    <x v="1"/>
    <x v="9"/>
    <x v="89"/>
    <x v="2624"/>
    <x v="2276"/>
    <x v="162"/>
    <x v="10"/>
    <x v="2"/>
    <x v="1"/>
    <x v="8"/>
    <x v="50"/>
    <x v="425"/>
    <x v="20"/>
    <x v="209"/>
    <x v="0"/>
    <x v="16"/>
    <x v="2"/>
    <x v="1133"/>
    <x v="755"/>
    <x v="63"/>
    <x v="74"/>
    <x v="1"/>
    <x v="6"/>
    <x v="886"/>
    <x v="27"/>
  </r>
  <r>
    <x v="1"/>
    <x v="9"/>
    <x v="1"/>
    <x v="9"/>
    <x v="89"/>
    <x v="2627"/>
    <x v="2276"/>
    <x v="94"/>
    <x v="6"/>
    <x v="0"/>
    <x v="1"/>
    <x v="8"/>
    <x v="50"/>
    <x v="386"/>
    <x v="210"/>
    <x v="18"/>
    <x v="0"/>
    <x v="16"/>
    <x v="2"/>
    <x v="1131"/>
    <x v="246"/>
    <x v="66"/>
    <x v="54"/>
    <x v="1"/>
    <x v="6"/>
    <x v="888"/>
    <x v="27"/>
  </r>
  <r>
    <x v="0"/>
    <x v="5"/>
    <x v="1"/>
    <x v="0"/>
    <x v="327"/>
    <x v="2628"/>
    <x v="2277"/>
    <x v="69"/>
    <x v="10"/>
    <x v="2"/>
    <x v="1"/>
    <x v="4"/>
    <x v="8"/>
    <x v="22"/>
    <x v="195"/>
    <x v="209"/>
    <x v="0"/>
    <x v="5"/>
    <x v="0"/>
    <x v="555"/>
    <x v="68"/>
    <x v="78"/>
    <x v="7"/>
    <x v="6"/>
    <x v="0"/>
    <x v="2515"/>
    <x v="0"/>
  </r>
  <r>
    <x v="1"/>
    <x v="5"/>
    <x v="1"/>
    <x v="0"/>
    <x v="327"/>
    <x v="2629"/>
    <x v="2277"/>
    <x v="109"/>
    <x v="10"/>
    <x v="2"/>
    <x v="1"/>
    <x v="4"/>
    <x v="34"/>
    <x v="261"/>
    <x v="210"/>
    <x v="194"/>
    <x v="0"/>
    <x v="13"/>
    <x v="2"/>
    <x v="266"/>
    <x v="498"/>
    <x v="83"/>
    <x v="25"/>
    <x v="6"/>
    <x v="5"/>
    <x v="2517"/>
    <x v="1"/>
  </r>
  <r>
    <x v="1"/>
    <x v="5"/>
    <x v="1"/>
    <x v="0"/>
    <x v="105"/>
    <x v="2630"/>
    <x v="2277"/>
    <x v="41"/>
    <x v="10"/>
    <x v="2"/>
    <x v="1"/>
    <x v="4"/>
    <x v="34"/>
    <x v="198"/>
    <x v="210"/>
    <x v="74"/>
    <x v="0"/>
    <x v="13"/>
    <x v="2"/>
    <x v="300"/>
    <x v="774"/>
    <x v="84"/>
    <x v="24"/>
    <x v="6"/>
    <x v="5"/>
    <x v="2516"/>
    <x v="1"/>
  </r>
  <r>
    <x v="1"/>
    <x v="5"/>
    <x v="1"/>
    <x v="6"/>
    <x v="366"/>
    <x v="2631"/>
    <x v="2278"/>
    <x v="181"/>
    <x v="10"/>
    <x v="2"/>
    <x v="1"/>
    <x v="4"/>
    <x v="34"/>
    <x v="219"/>
    <x v="195"/>
    <x v="209"/>
    <x v="0"/>
    <x v="13"/>
    <x v="2"/>
    <x v="300"/>
    <x v="733"/>
    <x v="4"/>
    <x v="23"/>
    <x v="6"/>
    <x v="5"/>
    <x v="2518"/>
    <x v="1"/>
  </r>
  <r>
    <x v="1"/>
    <x v="5"/>
    <x v="0"/>
    <x v="8"/>
    <x v="379"/>
    <x v="2633"/>
    <x v="2279"/>
    <x v="211"/>
    <x v="10"/>
    <x v="2"/>
    <x v="1"/>
    <x v="4"/>
    <x v="33"/>
    <x v="320"/>
    <x v="156"/>
    <x v="209"/>
    <x v="0"/>
    <x v="13"/>
    <x v="2"/>
    <x v="324"/>
    <x v="690"/>
    <x v="30"/>
    <x v="59"/>
    <x v="8"/>
    <x v="5"/>
    <x v="4395"/>
    <x v="17"/>
  </r>
  <r>
    <x v="1"/>
    <x v="5"/>
    <x v="0"/>
    <x v="18"/>
    <x v="416"/>
    <x v="2632"/>
    <x v="2279"/>
    <x v="6"/>
    <x v="10"/>
    <x v="2"/>
    <x v="1"/>
    <x v="4"/>
    <x v="33"/>
    <x v="319"/>
    <x v="156"/>
    <x v="209"/>
    <x v="0"/>
    <x v="13"/>
    <x v="2"/>
    <x v="401"/>
    <x v="110"/>
    <x v="30"/>
    <x v="59"/>
    <x v="8"/>
    <x v="5"/>
    <x v="4393"/>
    <x v="8"/>
  </r>
  <r>
    <x v="1"/>
    <x v="5"/>
    <x v="0"/>
    <x v="8"/>
    <x v="394"/>
    <x v="2634"/>
    <x v="2279"/>
    <x v="52"/>
    <x v="10"/>
    <x v="2"/>
    <x v="1"/>
    <x v="4"/>
    <x v="30"/>
    <x v="129"/>
    <x v="210"/>
    <x v="194"/>
    <x v="0"/>
    <x v="13"/>
    <x v="2"/>
    <x v="105"/>
    <x v="181"/>
    <x v="8"/>
    <x v="39"/>
    <x v="8"/>
    <x v="5"/>
    <x v="4394"/>
    <x v="17"/>
  </r>
  <r>
    <x v="1"/>
    <x v="5"/>
    <x v="1"/>
    <x v="0"/>
    <x v="260"/>
    <x v="2635"/>
    <x v="2280"/>
    <x v="224"/>
    <x v="10"/>
    <x v="2"/>
    <x v="1"/>
    <x v="4"/>
    <x v="34"/>
    <x v="236"/>
    <x v="156"/>
    <x v="209"/>
    <x v="0"/>
    <x v="13"/>
    <x v="2"/>
    <x v="282"/>
    <x v="923"/>
    <x v="49"/>
    <x v="22"/>
    <x v="6"/>
    <x v="5"/>
    <x v="2519"/>
    <x v="1"/>
  </r>
  <r>
    <x v="1"/>
    <x v="5"/>
    <x v="1"/>
    <x v="0"/>
    <x v="260"/>
    <x v="2636"/>
    <x v="2281"/>
    <x v="26"/>
    <x v="10"/>
    <x v="2"/>
    <x v="1"/>
    <x v="4"/>
    <x v="34"/>
    <x v="202"/>
    <x v="156"/>
    <x v="209"/>
    <x v="0"/>
    <x v="13"/>
    <x v="2"/>
    <x v="415"/>
    <x v="193"/>
    <x v="43"/>
    <x v="13"/>
    <x v="6"/>
    <x v="5"/>
    <x v="2520"/>
    <x v="1"/>
  </r>
  <r>
    <x v="1"/>
    <x v="5"/>
    <x v="1"/>
    <x v="0"/>
    <x v="302"/>
    <x v="2637"/>
    <x v="2282"/>
    <x v="73"/>
    <x v="10"/>
    <x v="2"/>
    <x v="1"/>
    <x v="4"/>
    <x v="34"/>
    <x v="264"/>
    <x v="180"/>
    <x v="209"/>
    <x v="0"/>
    <x v="13"/>
    <x v="2"/>
    <x v="276"/>
    <x v="224"/>
    <x v="84"/>
    <x v="25"/>
    <x v="6"/>
    <x v="5"/>
    <x v="2521"/>
    <x v="1"/>
  </r>
  <r>
    <x v="1"/>
    <x v="5"/>
    <x v="1"/>
    <x v="0"/>
    <x v="127"/>
    <x v="2638"/>
    <x v="2283"/>
    <x v="180"/>
    <x v="10"/>
    <x v="2"/>
    <x v="1"/>
    <x v="4"/>
    <x v="34"/>
    <x v="189"/>
    <x v="79"/>
    <x v="209"/>
    <x v="0"/>
    <x v="13"/>
    <x v="2"/>
    <x v="267"/>
    <x v="899"/>
    <x v="49"/>
    <x v="22"/>
    <x v="6"/>
    <x v="5"/>
    <x v="2522"/>
    <x v="1"/>
  </r>
  <r>
    <x v="1"/>
    <x v="5"/>
    <x v="1"/>
    <x v="0"/>
    <x v="260"/>
    <x v="2639"/>
    <x v="2284"/>
    <x v="179"/>
    <x v="10"/>
    <x v="2"/>
    <x v="1"/>
    <x v="4"/>
    <x v="34"/>
    <x v="236"/>
    <x v="156"/>
    <x v="209"/>
    <x v="0"/>
    <x v="13"/>
    <x v="2"/>
    <x v="281"/>
    <x v="837"/>
    <x v="49"/>
    <x v="22"/>
    <x v="6"/>
    <x v="5"/>
    <x v="2523"/>
    <x v="1"/>
  </r>
  <r>
    <x v="1"/>
    <x v="5"/>
    <x v="1"/>
    <x v="0"/>
    <x v="260"/>
    <x v="2640"/>
    <x v="2285"/>
    <x v="6"/>
    <x v="10"/>
    <x v="2"/>
    <x v="1"/>
    <x v="4"/>
    <x v="34"/>
    <x v="236"/>
    <x v="210"/>
    <x v="156"/>
    <x v="0"/>
    <x v="13"/>
    <x v="2"/>
    <x v="282"/>
    <x v="104"/>
    <x v="49"/>
    <x v="22"/>
    <x v="6"/>
    <x v="5"/>
    <x v="2524"/>
    <x v="1"/>
  </r>
  <r>
    <x v="1"/>
    <x v="5"/>
    <x v="1"/>
    <x v="0"/>
    <x v="1"/>
    <x v="2641"/>
    <x v="2286"/>
    <x v="247"/>
    <x v="10"/>
    <x v="2"/>
    <x v="1"/>
    <x v="4"/>
    <x v="34"/>
    <x v="265"/>
    <x v="210"/>
    <x v="1"/>
    <x v="0"/>
    <x v="13"/>
    <x v="2"/>
    <x v="450"/>
    <x v="964"/>
    <x v="90"/>
    <x v="19"/>
    <x v="6"/>
    <x v="5"/>
    <x v="2525"/>
    <x v="1"/>
  </r>
  <r>
    <x v="1"/>
    <x v="5"/>
    <x v="1"/>
    <x v="0"/>
    <x v="327"/>
    <x v="2642"/>
    <x v="2287"/>
    <x v="211"/>
    <x v="10"/>
    <x v="2"/>
    <x v="1"/>
    <x v="4"/>
    <x v="34"/>
    <x v="211"/>
    <x v="210"/>
    <x v="194"/>
    <x v="0"/>
    <x v="13"/>
    <x v="2"/>
    <x v="693"/>
    <x v="776"/>
    <x v="42"/>
    <x v="15"/>
    <x v="6"/>
    <x v="5"/>
    <x v="2526"/>
    <x v="1"/>
  </r>
  <r>
    <x v="1"/>
    <x v="5"/>
    <x v="1"/>
    <x v="0"/>
    <x v="260"/>
    <x v="2643"/>
    <x v="2288"/>
    <x v="224"/>
    <x v="10"/>
    <x v="2"/>
    <x v="1"/>
    <x v="4"/>
    <x v="34"/>
    <x v="236"/>
    <x v="156"/>
    <x v="209"/>
    <x v="0"/>
    <x v="13"/>
    <x v="2"/>
    <x v="281"/>
    <x v="923"/>
    <x v="49"/>
    <x v="22"/>
    <x v="6"/>
    <x v="5"/>
    <x v="2527"/>
    <x v="1"/>
  </r>
  <r>
    <x v="1"/>
    <x v="5"/>
    <x v="1"/>
    <x v="0"/>
    <x v="260"/>
    <x v="2644"/>
    <x v="2289"/>
    <x v="94"/>
    <x v="10"/>
    <x v="2"/>
    <x v="1"/>
    <x v="4"/>
    <x v="34"/>
    <x v="246"/>
    <x v="156"/>
    <x v="209"/>
    <x v="0"/>
    <x v="13"/>
    <x v="2"/>
    <x v="581"/>
    <x v="816"/>
    <x v="60"/>
    <x v="15"/>
    <x v="6"/>
    <x v="5"/>
    <x v="2528"/>
    <x v="1"/>
  </r>
  <r>
    <x v="1"/>
    <x v="5"/>
    <x v="1"/>
    <x v="0"/>
    <x v="327"/>
    <x v="2645"/>
    <x v="2290"/>
    <x v="104"/>
    <x v="10"/>
    <x v="2"/>
    <x v="1"/>
    <x v="4"/>
    <x v="34"/>
    <x v="248"/>
    <x v="195"/>
    <x v="209"/>
    <x v="0"/>
    <x v="13"/>
    <x v="2"/>
    <x v="690"/>
    <x v="376"/>
    <x v="42"/>
    <x v="15"/>
    <x v="6"/>
    <x v="5"/>
    <x v="2529"/>
    <x v="1"/>
  </r>
  <r>
    <x v="1"/>
    <x v="5"/>
    <x v="1"/>
    <x v="8"/>
    <x v="394"/>
    <x v="2646"/>
    <x v="2291"/>
    <x v="82"/>
    <x v="10"/>
    <x v="2"/>
    <x v="1"/>
    <x v="4"/>
    <x v="34"/>
    <x v="241"/>
    <x v="210"/>
    <x v="194"/>
    <x v="0"/>
    <x v="13"/>
    <x v="2"/>
    <x v="161"/>
    <x v="132"/>
    <x v="58"/>
    <x v="15"/>
    <x v="6"/>
    <x v="5"/>
    <x v="4396"/>
    <x v="17"/>
  </r>
  <r>
    <x v="1"/>
    <x v="5"/>
    <x v="1"/>
    <x v="0"/>
    <x v="327"/>
    <x v="2647"/>
    <x v="2292"/>
    <x v="104"/>
    <x v="10"/>
    <x v="2"/>
    <x v="1"/>
    <x v="4"/>
    <x v="34"/>
    <x v="211"/>
    <x v="195"/>
    <x v="209"/>
    <x v="0"/>
    <x v="13"/>
    <x v="2"/>
    <x v="691"/>
    <x v="376"/>
    <x v="42"/>
    <x v="15"/>
    <x v="6"/>
    <x v="5"/>
    <x v="2530"/>
    <x v="1"/>
  </r>
  <r>
    <x v="1"/>
    <x v="5"/>
    <x v="1"/>
    <x v="0"/>
    <x v="344"/>
    <x v="2648"/>
    <x v="2292"/>
    <x v="41"/>
    <x v="10"/>
    <x v="2"/>
    <x v="1"/>
    <x v="4"/>
    <x v="34"/>
    <x v="220"/>
    <x v="210"/>
    <x v="201"/>
    <x v="0"/>
    <x v="13"/>
    <x v="2"/>
    <x v="310"/>
    <x v="336"/>
    <x v="4"/>
    <x v="23"/>
    <x v="6"/>
    <x v="5"/>
    <x v="2532"/>
    <x v="1"/>
  </r>
  <r>
    <x v="1"/>
    <x v="5"/>
    <x v="1"/>
    <x v="0"/>
    <x v="162"/>
    <x v="2649"/>
    <x v="2293"/>
    <x v="26"/>
    <x v="10"/>
    <x v="2"/>
    <x v="1"/>
    <x v="4"/>
    <x v="34"/>
    <x v="242"/>
    <x v="210"/>
    <x v="104"/>
    <x v="0"/>
    <x v="13"/>
    <x v="2"/>
    <x v="270"/>
    <x v="954"/>
    <x v="49"/>
    <x v="22"/>
    <x v="6"/>
    <x v="5"/>
    <x v="2531"/>
    <x v="1"/>
  </r>
  <r>
    <x v="1"/>
    <x v="5"/>
    <x v="0"/>
    <x v="17"/>
    <x v="415"/>
    <x v="2650"/>
    <x v="2294"/>
    <x v="97"/>
    <x v="10"/>
    <x v="2"/>
    <x v="1"/>
    <x v="4"/>
    <x v="30"/>
    <x v="75"/>
    <x v="156"/>
    <x v="209"/>
    <x v="0"/>
    <x v="13"/>
    <x v="2"/>
    <x v="127"/>
    <x v="540"/>
    <x v="8"/>
    <x v="39"/>
    <x v="8"/>
    <x v="5"/>
    <x v="4397"/>
    <x v="49"/>
  </r>
  <r>
    <x v="1"/>
    <x v="5"/>
    <x v="1"/>
    <x v="0"/>
    <x v="260"/>
    <x v="2651"/>
    <x v="2295"/>
    <x v="244"/>
    <x v="10"/>
    <x v="2"/>
    <x v="1"/>
    <x v="4"/>
    <x v="34"/>
    <x v="265"/>
    <x v="156"/>
    <x v="209"/>
    <x v="0"/>
    <x v="13"/>
    <x v="2"/>
    <x v="448"/>
    <x v="813"/>
    <x v="90"/>
    <x v="19"/>
    <x v="6"/>
    <x v="5"/>
    <x v="2533"/>
    <x v="1"/>
  </r>
  <r>
    <x v="1"/>
    <x v="5"/>
    <x v="1"/>
    <x v="0"/>
    <x v="327"/>
    <x v="2652"/>
    <x v="2296"/>
    <x v="94"/>
    <x v="10"/>
    <x v="2"/>
    <x v="1"/>
    <x v="4"/>
    <x v="34"/>
    <x v="215"/>
    <x v="195"/>
    <x v="209"/>
    <x v="0"/>
    <x v="13"/>
    <x v="2"/>
    <x v="308"/>
    <x v="585"/>
    <x v="83"/>
    <x v="26"/>
    <x v="6"/>
    <x v="5"/>
    <x v="2534"/>
    <x v="1"/>
  </r>
  <r>
    <x v="1"/>
    <x v="5"/>
    <x v="0"/>
    <x v="8"/>
    <x v="379"/>
    <x v="2654"/>
    <x v="2297"/>
    <x v="81"/>
    <x v="10"/>
    <x v="2"/>
    <x v="1"/>
    <x v="4"/>
    <x v="30"/>
    <x v="119"/>
    <x v="156"/>
    <x v="209"/>
    <x v="0"/>
    <x v="13"/>
    <x v="2"/>
    <x v="2"/>
    <x v="204"/>
    <x v="22"/>
    <x v="34"/>
    <x v="8"/>
    <x v="5"/>
    <x v="4398"/>
    <x v="17"/>
  </r>
  <r>
    <x v="1"/>
    <x v="5"/>
    <x v="1"/>
    <x v="0"/>
    <x v="327"/>
    <x v="2653"/>
    <x v="2297"/>
    <x v="205"/>
    <x v="10"/>
    <x v="2"/>
    <x v="1"/>
    <x v="4"/>
    <x v="34"/>
    <x v="264"/>
    <x v="195"/>
    <x v="209"/>
    <x v="0"/>
    <x v="13"/>
    <x v="2"/>
    <x v="278"/>
    <x v="466"/>
    <x v="84"/>
    <x v="25"/>
    <x v="6"/>
    <x v="5"/>
    <x v="2535"/>
    <x v="1"/>
  </r>
  <r>
    <x v="0"/>
    <x v="5"/>
    <x v="1"/>
    <x v="0"/>
    <x v="359"/>
    <x v="2655"/>
    <x v="2298"/>
    <x v="206"/>
    <x v="10"/>
    <x v="2"/>
    <x v="1"/>
    <x v="4"/>
    <x v="20"/>
    <x v="53"/>
    <x v="210"/>
    <x v="206"/>
    <x v="0"/>
    <x v="18"/>
    <x v="1"/>
    <x v="716"/>
    <x v="167"/>
    <x v="64"/>
    <x v="60"/>
    <x v="4"/>
    <x v="3"/>
    <x v="43"/>
    <x v="0"/>
  </r>
  <r>
    <x v="1"/>
    <x v="5"/>
    <x v="0"/>
    <x v="6"/>
    <x v="349"/>
    <x v="2656"/>
    <x v="2299"/>
    <x v="75"/>
    <x v="10"/>
    <x v="2"/>
    <x v="1"/>
    <x v="4"/>
    <x v="33"/>
    <x v="145"/>
    <x v="210"/>
    <x v="156"/>
    <x v="0"/>
    <x v="13"/>
    <x v="2"/>
    <x v="304"/>
    <x v="630"/>
    <x v="70"/>
    <x v="43"/>
    <x v="8"/>
    <x v="5"/>
    <x v="4399"/>
    <x v="1"/>
  </r>
  <r>
    <x v="1"/>
    <x v="5"/>
    <x v="1"/>
    <x v="0"/>
    <x v="260"/>
    <x v="2657"/>
    <x v="2300"/>
    <x v="138"/>
    <x v="10"/>
    <x v="2"/>
    <x v="1"/>
    <x v="4"/>
    <x v="34"/>
    <x v="220"/>
    <x v="156"/>
    <x v="209"/>
    <x v="0"/>
    <x v="13"/>
    <x v="2"/>
    <x v="310"/>
    <x v="44"/>
    <x v="4"/>
    <x v="23"/>
    <x v="6"/>
    <x v="5"/>
    <x v="2539"/>
    <x v="1"/>
  </r>
  <r>
    <x v="1"/>
    <x v="5"/>
    <x v="1"/>
    <x v="0"/>
    <x v="109"/>
    <x v="2658"/>
    <x v="2301"/>
    <x v="69"/>
    <x v="10"/>
    <x v="2"/>
    <x v="1"/>
    <x v="4"/>
    <x v="34"/>
    <x v="246"/>
    <x v="66"/>
    <x v="209"/>
    <x v="0"/>
    <x v="13"/>
    <x v="2"/>
    <x v="581"/>
    <x v="365"/>
    <x v="60"/>
    <x v="15"/>
    <x v="6"/>
    <x v="5"/>
    <x v="2536"/>
    <x v="1"/>
  </r>
  <r>
    <x v="1"/>
    <x v="5"/>
    <x v="1"/>
    <x v="0"/>
    <x v="327"/>
    <x v="2659"/>
    <x v="2301"/>
    <x v="211"/>
    <x v="10"/>
    <x v="2"/>
    <x v="1"/>
    <x v="4"/>
    <x v="34"/>
    <x v="248"/>
    <x v="210"/>
    <x v="194"/>
    <x v="0"/>
    <x v="13"/>
    <x v="2"/>
    <x v="692"/>
    <x v="776"/>
    <x v="42"/>
    <x v="15"/>
    <x v="6"/>
    <x v="5"/>
    <x v="2538"/>
    <x v="1"/>
  </r>
  <r>
    <x v="1"/>
    <x v="5"/>
    <x v="1"/>
    <x v="0"/>
    <x v="105"/>
    <x v="2660"/>
    <x v="2302"/>
    <x v="6"/>
    <x v="10"/>
    <x v="2"/>
    <x v="1"/>
    <x v="4"/>
    <x v="34"/>
    <x v="279"/>
    <x v="210"/>
    <x v="74"/>
    <x v="0"/>
    <x v="13"/>
    <x v="2"/>
    <x v="251"/>
    <x v="97"/>
    <x v="88"/>
    <x v="9"/>
    <x v="6"/>
    <x v="5"/>
    <x v="2537"/>
    <x v="1"/>
  </r>
  <r>
    <x v="1"/>
    <x v="5"/>
    <x v="1"/>
    <x v="0"/>
    <x v="260"/>
    <x v="2661"/>
    <x v="2303"/>
    <x v="6"/>
    <x v="10"/>
    <x v="2"/>
    <x v="1"/>
    <x v="4"/>
    <x v="34"/>
    <x v="279"/>
    <x v="210"/>
    <x v="156"/>
    <x v="0"/>
    <x v="13"/>
    <x v="2"/>
    <x v="252"/>
    <x v="97"/>
    <x v="88"/>
    <x v="9"/>
    <x v="6"/>
    <x v="5"/>
    <x v="2540"/>
    <x v="1"/>
  </r>
  <r>
    <x v="1"/>
    <x v="5"/>
    <x v="1"/>
    <x v="8"/>
    <x v="379"/>
    <x v="2662"/>
    <x v="2304"/>
    <x v="49"/>
    <x v="10"/>
    <x v="2"/>
    <x v="1"/>
    <x v="4"/>
    <x v="34"/>
    <x v="244"/>
    <x v="156"/>
    <x v="209"/>
    <x v="0"/>
    <x v="13"/>
    <x v="2"/>
    <x v="669"/>
    <x v="623"/>
    <x v="58"/>
    <x v="15"/>
    <x v="6"/>
    <x v="5"/>
    <x v="4400"/>
    <x v="17"/>
  </r>
  <r>
    <x v="1"/>
    <x v="5"/>
    <x v="0"/>
    <x v="8"/>
    <x v="404"/>
    <x v="2663"/>
    <x v="2305"/>
    <x v="138"/>
    <x v="10"/>
    <x v="2"/>
    <x v="1"/>
    <x v="4"/>
    <x v="33"/>
    <x v="320"/>
    <x v="210"/>
    <x v="197"/>
    <x v="0"/>
    <x v="13"/>
    <x v="2"/>
    <x v="326"/>
    <x v="174"/>
    <x v="30"/>
    <x v="59"/>
    <x v="8"/>
    <x v="5"/>
    <x v="4401"/>
    <x v="17"/>
  </r>
  <r>
    <x v="1"/>
    <x v="5"/>
    <x v="1"/>
    <x v="0"/>
    <x v="260"/>
    <x v="2664"/>
    <x v="2305"/>
    <x v="167"/>
    <x v="10"/>
    <x v="2"/>
    <x v="1"/>
    <x v="4"/>
    <x v="34"/>
    <x v="236"/>
    <x v="156"/>
    <x v="209"/>
    <x v="0"/>
    <x v="13"/>
    <x v="2"/>
    <x v="280"/>
    <x v="307"/>
    <x v="49"/>
    <x v="22"/>
    <x v="6"/>
    <x v="5"/>
    <x v="2541"/>
    <x v="1"/>
  </r>
  <r>
    <x v="1"/>
    <x v="5"/>
    <x v="0"/>
    <x v="15"/>
    <x v="405"/>
    <x v="2665"/>
    <x v="2306"/>
    <x v="49"/>
    <x v="10"/>
    <x v="2"/>
    <x v="1"/>
    <x v="4"/>
    <x v="30"/>
    <x v="97"/>
    <x v="210"/>
    <x v="156"/>
    <x v="0"/>
    <x v="13"/>
    <x v="2"/>
    <x v="565"/>
    <x v="240"/>
    <x v="22"/>
    <x v="34"/>
    <x v="8"/>
    <x v="5"/>
    <x v="4402"/>
    <x v="22"/>
  </r>
  <r>
    <x v="1"/>
    <x v="5"/>
    <x v="1"/>
    <x v="0"/>
    <x v="260"/>
    <x v="2666"/>
    <x v="2307"/>
    <x v="244"/>
    <x v="10"/>
    <x v="2"/>
    <x v="1"/>
    <x v="4"/>
    <x v="34"/>
    <x v="225"/>
    <x v="156"/>
    <x v="209"/>
    <x v="0"/>
    <x v="13"/>
    <x v="2"/>
    <x v="419"/>
    <x v="594"/>
    <x v="43"/>
    <x v="13"/>
    <x v="6"/>
    <x v="5"/>
    <x v="2542"/>
    <x v="1"/>
  </r>
  <r>
    <x v="1"/>
    <x v="5"/>
    <x v="0"/>
    <x v="8"/>
    <x v="404"/>
    <x v="2667"/>
    <x v="2308"/>
    <x v="27"/>
    <x v="10"/>
    <x v="2"/>
    <x v="1"/>
    <x v="4"/>
    <x v="33"/>
    <x v="320"/>
    <x v="210"/>
    <x v="197"/>
    <x v="0"/>
    <x v="13"/>
    <x v="2"/>
    <x v="328"/>
    <x v="147"/>
    <x v="30"/>
    <x v="59"/>
    <x v="8"/>
    <x v="5"/>
    <x v="4403"/>
    <x v="17"/>
  </r>
  <r>
    <x v="0"/>
    <x v="4"/>
    <x v="0"/>
    <x v="0"/>
    <x v="9"/>
    <x v="2668"/>
    <x v="2309"/>
    <x v="111"/>
    <x v="10"/>
    <x v="2"/>
    <x v="1"/>
    <x v="3"/>
    <x v="12"/>
    <x v="41"/>
    <x v="9"/>
    <x v="209"/>
    <x v="0"/>
    <x v="9"/>
    <x v="2"/>
    <x v="1222"/>
    <x v="58"/>
    <x v="7"/>
    <x v="28"/>
    <x v="2"/>
    <x v="4"/>
    <x v="3723"/>
    <x v="82"/>
  </r>
  <r>
    <x v="0"/>
    <x v="5"/>
    <x v="1"/>
    <x v="8"/>
    <x v="379"/>
    <x v="2670"/>
    <x v="2310"/>
    <x v="204"/>
    <x v="10"/>
    <x v="2"/>
    <x v="1"/>
    <x v="4"/>
    <x v="8"/>
    <x v="25"/>
    <x v="210"/>
    <x v="156"/>
    <x v="0"/>
    <x v="5"/>
    <x v="0"/>
    <x v="549"/>
    <x v="992"/>
    <x v="54"/>
    <x v="7"/>
    <x v="6"/>
    <x v="0"/>
    <x v="2544"/>
    <x v="17"/>
  </r>
  <r>
    <x v="1"/>
    <x v="5"/>
    <x v="1"/>
    <x v="0"/>
    <x v="344"/>
    <x v="2669"/>
    <x v="2310"/>
    <x v="6"/>
    <x v="10"/>
    <x v="2"/>
    <x v="1"/>
    <x v="4"/>
    <x v="34"/>
    <x v="220"/>
    <x v="202"/>
    <x v="209"/>
    <x v="0"/>
    <x v="13"/>
    <x v="2"/>
    <x v="310"/>
    <x v="111"/>
    <x v="4"/>
    <x v="23"/>
    <x v="6"/>
    <x v="5"/>
    <x v="2543"/>
    <x v="1"/>
  </r>
  <r>
    <x v="1"/>
    <x v="1"/>
    <x v="0"/>
    <x v="0"/>
    <x v="359"/>
    <x v="2671"/>
    <x v="2311"/>
    <x v="131"/>
    <x v="10"/>
    <x v="2"/>
    <x v="1"/>
    <x v="0"/>
    <x v="26"/>
    <x v="482"/>
    <x v="205"/>
    <x v="209"/>
    <x v="0"/>
    <x v="1"/>
    <x v="2"/>
    <x v="840"/>
    <x v="556"/>
    <x v="27"/>
    <x v="83"/>
    <x v="0"/>
    <x v="5"/>
    <x v="148"/>
    <x v="22"/>
  </r>
  <r>
    <x v="0"/>
    <x v="5"/>
    <x v="1"/>
    <x v="0"/>
    <x v="260"/>
    <x v="2672"/>
    <x v="2312"/>
    <x v="93"/>
    <x v="10"/>
    <x v="2"/>
    <x v="1"/>
    <x v="4"/>
    <x v="7"/>
    <x v="21"/>
    <x v="156"/>
    <x v="209"/>
    <x v="0"/>
    <x v="13"/>
    <x v="2"/>
    <x v="422"/>
    <x v="142"/>
    <x v="55"/>
    <x v="14"/>
    <x v="6"/>
    <x v="5"/>
    <x v="2545"/>
    <x v="1"/>
  </r>
  <r>
    <x v="1"/>
    <x v="5"/>
    <x v="1"/>
    <x v="0"/>
    <x v="260"/>
    <x v="2673"/>
    <x v="2313"/>
    <x v="68"/>
    <x v="10"/>
    <x v="2"/>
    <x v="1"/>
    <x v="4"/>
    <x v="34"/>
    <x v="202"/>
    <x v="210"/>
    <x v="156"/>
    <x v="0"/>
    <x v="13"/>
    <x v="2"/>
    <x v="415"/>
    <x v="845"/>
    <x v="43"/>
    <x v="13"/>
    <x v="6"/>
    <x v="5"/>
    <x v="2546"/>
    <x v="1"/>
  </r>
  <r>
    <x v="1"/>
    <x v="5"/>
    <x v="1"/>
    <x v="0"/>
    <x v="327"/>
    <x v="2674"/>
    <x v="2314"/>
    <x v="155"/>
    <x v="10"/>
    <x v="2"/>
    <x v="1"/>
    <x v="4"/>
    <x v="34"/>
    <x v="231"/>
    <x v="210"/>
    <x v="194"/>
    <x v="0"/>
    <x v="13"/>
    <x v="2"/>
    <x v="349"/>
    <x v="772"/>
    <x v="71"/>
    <x v="12"/>
    <x v="6"/>
    <x v="5"/>
    <x v="2547"/>
    <x v="1"/>
  </r>
  <r>
    <x v="1"/>
    <x v="5"/>
    <x v="1"/>
    <x v="0"/>
    <x v="327"/>
    <x v="2675"/>
    <x v="2315"/>
    <x v="224"/>
    <x v="10"/>
    <x v="2"/>
    <x v="1"/>
    <x v="4"/>
    <x v="34"/>
    <x v="188"/>
    <x v="210"/>
    <x v="194"/>
    <x v="0"/>
    <x v="13"/>
    <x v="2"/>
    <x v="282"/>
    <x v="928"/>
    <x v="88"/>
    <x v="9"/>
    <x v="6"/>
    <x v="5"/>
    <x v="2548"/>
    <x v="1"/>
  </r>
  <r>
    <x v="1"/>
    <x v="5"/>
    <x v="0"/>
    <x v="6"/>
    <x v="366"/>
    <x v="2676"/>
    <x v="2316"/>
    <x v="109"/>
    <x v="10"/>
    <x v="2"/>
    <x v="1"/>
    <x v="4"/>
    <x v="33"/>
    <x v="172"/>
    <x v="210"/>
    <x v="194"/>
    <x v="0"/>
    <x v="13"/>
    <x v="2"/>
    <x v="260"/>
    <x v="835"/>
    <x v="48"/>
    <x v="32"/>
    <x v="8"/>
    <x v="5"/>
    <x v="4404"/>
    <x v="1"/>
  </r>
  <r>
    <x v="1"/>
    <x v="5"/>
    <x v="1"/>
    <x v="0"/>
    <x v="327"/>
    <x v="2677"/>
    <x v="2317"/>
    <x v="6"/>
    <x v="10"/>
    <x v="2"/>
    <x v="1"/>
    <x v="4"/>
    <x v="34"/>
    <x v="231"/>
    <x v="195"/>
    <x v="209"/>
    <x v="0"/>
    <x v="13"/>
    <x v="2"/>
    <x v="348"/>
    <x v="102"/>
    <x v="71"/>
    <x v="12"/>
    <x v="6"/>
    <x v="5"/>
    <x v="2549"/>
    <x v="1"/>
  </r>
  <r>
    <x v="1"/>
    <x v="5"/>
    <x v="1"/>
    <x v="0"/>
    <x v="99"/>
    <x v="2678"/>
    <x v="2318"/>
    <x v="172"/>
    <x v="10"/>
    <x v="2"/>
    <x v="1"/>
    <x v="4"/>
    <x v="34"/>
    <x v="202"/>
    <x v="210"/>
    <x v="70"/>
    <x v="0"/>
    <x v="13"/>
    <x v="2"/>
    <x v="416"/>
    <x v="323"/>
    <x v="43"/>
    <x v="13"/>
    <x v="6"/>
    <x v="5"/>
    <x v="2550"/>
    <x v="1"/>
  </r>
  <r>
    <x v="1"/>
    <x v="5"/>
    <x v="0"/>
    <x v="17"/>
    <x v="415"/>
    <x v="2680"/>
    <x v="2319"/>
    <x v="6"/>
    <x v="10"/>
    <x v="2"/>
    <x v="1"/>
    <x v="4"/>
    <x v="33"/>
    <x v="322"/>
    <x v="210"/>
    <x v="156"/>
    <x v="0"/>
    <x v="13"/>
    <x v="2"/>
    <x v="497"/>
    <x v="110"/>
    <x v="30"/>
    <x v="59"/>
    <x v="8"/>
    <x v="5"/>
    <x v="4405"/>
    <x v="49"/>
  </r>
  <r>
    <x v="1"/>
    <x v="5"/>
    <x v="1"/>
    <x v="0"/>
    <x v="327"/>
    <x v="2679"/>
    <x v="2319"/>
    <x v="26"/>
    <x v="10"/>
    <x v="2"/>
    <x v="1"/>
    <x v="4"/>
    <x v="34"/>
    <x v="231"/>
    <x v="210"/>
    <x v="194"/>
    <x v="0"/>
    <x v="13"/>
    <x v="2"/>
    <x v="349"/>
    <x v="183"/>
    <x v="71"/>
    <x v="12"/>
    <x v="6"/>
    <x v="5"/>
    <x v="2551"/>
    <x v="1"/>
  </r>
  <r>
    <x v="1"/>
    <x v="5"/>
    <x v="1"/>
    <x v="0"/>
    <x v="327"/>
    <x v="2681"/>
    <x v="2320"/>
    <x v="82"/>
    <x v="10"/>
    <x v="2"/>
    <x v="1"/>
    <x v="4"/>
    <x v="34"/>
    <x v="248"/>
    <x v="195"/>
    <x v="209"/>
    <x v="0"/>
    <x v="13"/>
    <x v="2"/>
    <x v="690"/>
    <x v="247"/>
    <x v="42"/>
    <x v="15"/>
    <x v="6"/>
    <x v="5"/>
    <x v="2552"/>
    <x v="1"/>
  </r>
  <r>
    <x v="1"/>
    <x v="5"/>
    <x v="1"/>
    <x v="0"/>
    <x v="327"/>
    <x v="2682"/>
    <x v="2321"/>
    <x v="26"/>
    <x v="10"/>
    <x v="2"/>
    <x v="1"/>
    <x v="4"/>
    <x v="34"/>
    <x v="231"/>
    <x v="210"/>
    <x v="194"/>
    <x v="0"/>
    <x v="13"/>
    <x v="2"/>
    <x v="350"/>
    <x v="183"/>
    <x v="71"/>
    <x v="12"/>
    <x v="6"/>
    <x v="5"/>
    <x v="2553"/>
    <x v="1"/>
  </r>
  <r>
    <x v="1"/>
    <x v="5"/>
    <x v="1"/>
    <x v="0"/>
    <x v="260"/>
    <x v="2683"/>
    <x v="2321"/>
    <x v="26"/>
    <x v="10"/>
    <x v="2"/>
    <x v="1"/>
    <x v="4"/>
    <x v="34"/>
    <x v="242"/>
    <x v="210"/>
    <x v="156"/>
    <x v="0"/>
    <x v="13"/>
    <x v="2"/>
    <x v="271"/>
    <x v="954"/>
    <x v="49"/>
    <x v="22"/>
    <x v="6"/>
    <x v="5"/>
    <x v="2554"/>
    <x v="1"/>
  </r>
  <r>
    <x v="1"/>
    <x v="5"/>
    <x v="1"/>
    <x v="0"/>
    <x v="260"/>
    <x v="2684"/>
    <x v="2322"/>
    <x v="157"/>
    <x v="10"/>
    <x v="2"/>
    <x v="1"/>
    <x v="4"/>
    <x v="34"/>
    <x v="236"/>
    <x v="210"/>
    <x v="156"/>
    <x v="0"/>
    <x v="13"/>
    <x v="2"/>
    <x v="281"/>
    <x v="848"/>
    <x v="49"/>
    <x v="22"/>
    <x v="6"/>
    <x v="5"/>
    <x v="2555"/>
    <x v="1"/>
  </r>
  <r>
    <x v="1"/>
    <x v="5"/>
    <x v="1"/>
    <x v="8"/>
    <x v="379"/>
    <x v="2685"/>
    <x v="2323"/>
    <x v="77"/>
    <x v="10"/>
    <x v="2"/>
    <x v="1"/>
    <x v="4"/>
    <x v="34"/>
    <x v="208"/>
    <x v="210"/>
    <x v="156"/>
    <x v="0"/>
    <x v="13"/>
    <x v="2"/>
    <x v="216"/>
    <x v="535"/>
    <x v="58"/>
    <x v="15"/>
    <x v="6"/>
    <x v="5"/>
    <x v="4406"/>
    <x v="17"/>
  </r>
  <r>
    <x v="1"/>
    <x v="5"/>
    <x v="1"/>
    <x v="0"/>
    <x v="327"/>
    <x v="2686"/>
    <x v="2324"/>
    <x v="259"/>
    <x v="10"/>
    <x v="2"/>
    <x v="1"/>
    <x v="4"/>
    <x v="34"/>
    <x v="188"/>
    <x v="210"/>
    <x v="194"/>
    <x v="0"/>
    <x v="13"/>
    <x v="2"/>
    <x v="283"/>
    <x v="496"/>
    <x v="88"/>
    <x v="9"/>
    <x v="6"/>
    <x v="5"/>
    <x v="2556"/>
    <x v="1"/>
  </r>
  <r>
    <x v="1"/>
    <x v="5"/>
    <x v="1"/>
    <x v="0"/>
    <x v="327"/>
    <x v="2688"/>
    <x v="2325"/>
    <x v="104"/>
    <x v="10"/>
    <x v="2"/>
    <x v="1"/>
    <x v="4"/>
    <x v="34"/>
    <x v="248"/>
    <x v="195"/>
    <x v="209"/>
    <x v="0"/>
    <x v="13"/>
    <x v="2"/>
    <x v="687"/>
    <x v="376"/>
    <x v="42"/>
    <x v="15"/>
    <x v="6"/>
    <x v="5"/>
    <x v="2559"/>
    <x v="1"/>
  </r>
  <r>
    <x v="1"/>
    <x v="5"/>
    <x v="1"/>
    <x v="0"/>
    <x v="260"/>
    <x v="2687"/>
    <x v="2325"/>
    <x v="49"/>
    <x v="10"/>
    <x v="2"/>
    <x v="1"/>
    <x v="4"/>
    <x v="34"/>
    <x v="243"/>
    <x v="156"/>
    <x v="209"/>
    <x v="0"/>
    <x v="13"/>
    <x v="2"/>
    <x v="622"/>
    <x v="623"/>
    <x v="60"/>
    <x v="15"/>
    <x v="6"/>
    <x v="5"/>
    <x v="2558"/>
    <x v="1"/>
  </r>
  <r>
    <x v="0"/>
    <x v="5"/>
    <x v="1"/>
    <x v="0"/>
    <x v="327"/>
    <x v="2689"/>
    <x v="2326"/>
    <x v="110"/>
    <x v="10"/>
    <x v="2"/>
    <x v="1"/>
    <x v="4"/>
    <x v="8"/>
    <x v="22"/>
    <x v="195"/>
    <x v="209"/>
    <x v="0"/>
    <x v="5"/>
    <x v="0"/>
    <x v="553"/>
    <x v="290"/>
    <x v="78"/>
    <x v="7"/>
    <x v="6"/>
    <x v="0"/>
    <x v="2557"/>
    <x v="0"/>
  </r>
  <r>
    <x v="1"/>
    <x v="5"/>
    <x v="0"/>
    <x v="8"/>
    <x v="404"/>
    <x v="2690"/>
    <x v="2327"/>
    <x v="131"/>
    <x v="10"/>
    <x v="2"/>
    <x v="1"/>
    <x v="4"/>
    <x v="33"/>
    <x v="320"/>
    <x v="210"/>
    <x v="197"/>
    <x v="0"/>
    <x v="13"/>
    <x v="2"/>
    <x v="328"/>
    <x v="666"/>
    <x v="30"/>
    <x v="59"/>
    <x v="8"/>
    <x v="5"/>
    <x v="4407"/>
    <x v="17"/>
  </r>
  <r>
    <x v="1"/>
    <x v="1"/>
    <x v="0"/>
    <x v="0"/>
    <x v="359"/>
    <x v="2691"/>
    <x v="2328"/>
    <x v="131"/>
    <x v="10"/>
    <x v="2"/>
    <x v="1"/>
    <x v="0"/>
    <x v="26"/>
    <x v="482"/>
    <x v="210"/>
    <x v="206"/>
    <x v="0"/>
    <x v="1"/>
    <x v="2"/>
    <x v="841"/>
    <x v="826"/>
    <x v="27"/>
    <x v="83"/>
    <x v="0"/>
    <x v="5"/>
    <x v="149"/>
    <x v="22"/>
  </r>
  <r>
    <x v="1"/>
    <x v="5"/>
    <x v="1"/>
    <x v="0"/>
    <x v="260"/>
    <x v="2692"/>
    <x v="2329"/>
    <x v="6"/>
    <x v="10"/>
    <x v="2"/>
    <x v="1"/>
    <x v="4"/>
    <x v="34"/>
    <x v="209"/>
    <x v="156"/>
    <x v="209"/>
    <x v="0"/>
    <x v="13"/>
    <x v="2"/>
    <x v="266"/>
    <x v="112"/>
    <x v="77"/>
    <x v="15"/>
    <x v="6"/>
    <x v="5"/>
    <x v="2560"/>
    <x v="1"/>
  </r>
  <r>
    <x v="1"/>
    <x v="5"/>
    <x v="1"/>
    <x v="0"/>
    <x v="154"/>
    <x v="2693"/>
    <x v="2330"/>
    <x v="46"/>
    <x v="10"/>
    <x v="2"/>
    <x v="1"/>
    <x v="4"/>
    <x v="34"/>
    <x v="240"/>
    <x v="99"/>
    <x v="209"/>
    <x v="0"/>
    <x v="13"/>
    <x v="2"/>
    <x v="190"/>
    <x v="636"/>
    <x v="85"/>
    <x v="15"/>
    <x v="6"/>
    <x v="5"/>
    <x v="2561"/>
    <x v="1"/>
  </r>
  <r>
    <x v="1"/>
    <x v="1"/>
    <x v="0"/>
    <x v="0"/>
    <x v="359"/>
    <x v="2694"/>
    <x v="2331"/>
    <x v="211"/>
    <x v="10"/>
    <x v="2"/>
    <x v="1"/>
    <x v="0"/>
    <x v="26"/>
    <x v="482"/>
    <x v="210"/>
    <x v="206"/>
    <x v="0"/>
    <x v="1"/>
    <x v="2"/>
    <x v="842"/>
    <x v="341"/>
    <x v="27"/>
    <x v="83"/>
    <x v="0"/>
    <x v="5"/>
    <x v="150"/>
    <x v="22"/>
  </r>
  <r>
    <x v="1"/>
    <x v="5"/>
    <x v="0"/>
    <x v="17"/>
    <x v="415"/>
    <x v="2695"/>
    <x v="2332"/>
    <x v="145"/>
    <x v="10"/>
    <x v="2"/>
    <x v="1"/>
    <x v="4"/>
    <x v="33"/>
    <x v="322"/>
    <x v="210"/>
    <x v="156"/>
    <x v="0"/>
    <x v="13"/>
    <x v="2"/>
    <x v="498"/>
    <x v="632"/>
    <x v="30"/>
    <x v="59"/>
    <x v="8"/>
    <x v="5"/>
    <x v="4408"/>
    <x v="49"/>
  </r>
  <r>
    <x v="1"/>
    <x v="5"/>
    <x v="1"/>
    <x v="0"/>
    <x v="327"/>
    <x v="2696"/>
    <x v="2332"/>
    <x v="160"/>
    <x v="10"/>
    <x v="2"/>
    <x v="1"/>
    <x v="4"/>
    <x v="34"/>
    <x v="243"/>
    <x v="210"/>
    <x v="194"/>
    <x v="0"/>
    <x v="13"/>
    <x v="2"/>
    <x v="622"/>
    <x v="784"/>
    <x v="60"/>
    <x v="15"/>
    <x v="6"/>
    <x v="5"/>
    <x v="2562"/>
    <x v="1"/>
  </r>
  <r>
    <x v="1"/>
    <x v="5"/>
    <x v="1"/>
    <x v="0"/>
    <x v="327"/>
    <x v="2697"/>
    <x v="2333"/>
    <x v="26"/>
    <x v="10"/>
    <x v="2"/>
    <x v="1"/>
    <x v="4"/>
    <x v="34"/>
    <x v="231"/>
    <x v="210"/>
    <x v="194"/>
    <x v="0"/>
    <x v="13"/>
    <x v="2"/>
    <x v="352"/>
    <x v="541"/>
    <x v="71"/>
    <x v="12"/>
    <x v="6"/>
    <x v="5"/>
    <x v="2563"/>
    <x v="1"/>
  </r>
  <r>
    <x v="1"/>
    <x v="5"/>
    <x v="1"/>
    <x v="0"/>
    <x v="344"/>
    <x v="2698"/>
    <x v="2334"/>
    <x v="229"/>
    <x v="10"/>
    <x v="2"/>
    <x v="1"/>
    <x v="4"/>
    <x v="34"/>
    <x v="220"/>
    <x v="210"/>
    <x v="201"/>
    <x v="0"/>
    <x v="13"/>
    <x v="2"/>
    <x v="308"/>
    <x v="882"/>
    <x v="4"/>
    <x v="23"/>
    <x v="6"/>
    <x v="5"/>
    <x v="2564"/>
    <x v="1"/>
  </r>
  <r>
    <x v="1"/>
    <x v="5"/>
    <x v="1"/>
    <x v="0"/>
    <x v="327"/>
    <x v="2699"/>
    <x v="2335"/>
    <x v="170"/>
    <x v="10"/>
    <x v="2"/>
    <x v="1"/>
    <x v="4"/>
    <x v="34"/>
    <x v="255"/>
    <x v="210"/>
    <x v="194"/>
    <x v="0"/>
    <x v="13"/>
    <x v="2"/>
    <x v="286"/>
    <x v="683"/>
    <x v="83"/>
    <x v="25"/>
    <x v="6"/>
    <x v="5"/>
    <x v="2565"/>
    <x v="1"/>
  </r>
  <r>
    <x v="1"/>
    <x v="9"/>
    <x v="0"/>
    <x v="0"/>
    <x v="24"/>
    <x v="2700"/>
    <x v="2336"/>
    <x v="199"/>
    <x v="10"/>
    <x v="2"/>
    <x v="1"/>
    <x v="8"/>
    <x v="27"/>
    <x v="347"/>
    <x v="23"/>
    <x v="209"/>
    <x v="0"/>
    <x v="16"/>
    <x v="2"/>
    <x v="872"/>
    <x v="225"/>
    <x v="41"/>
    <x v="29"/>
    <x v="1"/>
    <x v="5"/>
    <x v="889"/>
    <x v="0"/>
  </r>
  <r>
    <x v="1"/>
    <x v="1"/>
    <x v="0"/>
    <x v="0"/>
    <x v="260"/>
    <x v="2701"/>
    <x v="2337"/>
    <x v="131"/>
    <x v="10"/>
    <x v="2"/>
    <x v="1"/>
    <x v="0"/>
    <x v="26"/>
    <x v="482"/>
    <x v="156"/>
    <x v="209"/>
    <x v="0"/>
    <x v="1"/>
    <x v="2"/>
    <x v="841"/>
    <x v="696"/>
    <x v="27"/>
    <x v="83"/>
    <x v="0"/>
    <x v="5"/>
    <x v="151"/>
    <x v="22"/>
  </r>
  <r>
    <x v="1"/>
    <x v="5"/>
    <x v="1"/>
    <x v="0"/>
    <x v="260"/>
    <x v="2702"/>
    <x v="2338"/>
    <x v="26"/>
    <x v="10"/>
    <x v="2"/>
    <x v="1"/>
    <x v="4"/>
    <x v="34"/>
    <x v="230"/>
    <x v="210"/>
    <x v="156"/>
    <x v="0"/>
    <x v="13"/>
    <x v="2"/>
    <x v="260"/>
    <x v="954"/>
    <x v="49"/>
    <x v="22"/>
    <x v="6"/>
    <x v="5"/>
    <x v="2566"/>
    <x v="1"/>
  </r>
  <r>
    <x v="1"/>
    <x v="5"/>
    <x v="1"/>
    <x v="0"/>
    <x v="260"/>
    <x v="2703"/>
    <x v="2338"/>
    <x v="73"/>
    <x v="10"/>
    <x v="2"/>
    <x v="1"/>
    <x v="4"/>
    <x v="34"/>
    <x v="204"/>
    <x v="210"/>
    <x v="156"/>
    <x v="0"/>
    <x v="13"/>
    <x v="2"/>
    <x v="435"/>
    <x v="224"/>
    <x v="82"/>
    <x v="17"/>
    <x v="6"/>
    <x v="5"/>
    <x v="2567"/>
    <x v="1"/>
  </r>
  <r>
    <x v="1"/>
    <x v="5"/>
    <x v="0"/>
    <x v="17"/>
    <x v="415"/>
    <x v="2704"/>
    <x v="2339"/>
    <x v="145"/>
    <x v="10"/>
    <x v="2"/>
    <x v="1"/>
    <x v="4"/>
    <x v="33"/>
    <x v="322"/>
    <x v="210"/>
    <x v="156"/>
    <x v="0"/>
    <x v="13"/>
    <x v="2"/>
    <x v="498"/>
    <x v="632"/>
    <x v="30"/>
    <x v="59"/>
    <x v="8"/>
    <x v="5"/>
    <x v="4409"/>
    <x v="49"/>
  </r>
  <r>
    <x v="1"/>
    <x v="1"/>
    <x v="0"/>
    <x v="0"/>
    <x v="340"/>
    <x v="2705"/>
    <x v="2340"/>
    <x v="131"/>
    <x v="10"/>
    <x v="2"/>
    <x v="1"/>
    <x v="0"/>
    <x v="26"/>
    <x v="481"/>
    <x v="199"/>
    <x v="209"/>
    <x v="0"/>
    <x v="1"/>
    <x v="2"/>
    <x v="841"/>
    <x v="826"/>
    <x v="27"/>
    <x v="82"/>
    <x v="0"/>
    <x v="5"/>
    <x v="152"/>
    <x v="22"/>
  </r>
  <r>
    <x v="0"/>
    <x v="5"/>
    <x v="1"/>
    <x v="0"/>
    <x v="327"/>
    <x v="2706"/>
    <x v="2341"/>
    <x v="189"/>
    <x v="10"/>
    <x v="2"/>
    <x v="1"/>
    <x v="4"/>
    <x v="7"/>
    <x v="18"/>
    <x v="210"/>
    <x v="194"/>
    <x v="0"/>
    <x v="13"/>
    <x v="2"/>
    <x v="426"/>
    <x v="52"/>
    <x v="55"/>
    <x v="14"/>
    <x v="6"/>
    <x v="5"/>
    <x v="2568"/>
    <x v="1"/>
  </r>
  <r>
    <x v="1"/>
    <x v="5"/>
    <x v="1"/>
    <x v="0"/>
    <x v="327"/>
    <x v="2707"/>
    <x v="2342"/>
    <x v="169"/>
    <x v="10"/>
    <x v="2"/>
    <x v="1"/>
    <x v="4"/>
    <x v="34"/>
    <x v="231"/>
    <x v="210"/>
    <x v="194"/>
    <x v="0"/>
    <x v="13"/>
    <x v="2"/>
    <x v="354"/>
    <x v="79"/>
    <x v="71"/>
    <x v="12"/>
    <x v="6"/>
    <x v="5"/>
    <x v="2569"/>
    <x v="1"/>
  </r>
  <r>
    <x v="1"/>
    <x v="5"/>
    <x v="1"/>
    <x v="0"/>
    <x v="230"/>
    <x v="2708"/>
    <x v="2343"/>
    <x v="166"/>
    <x v="10"/>
    <x v="2"/>
    <x v="1"/>
    <x v="4"/>
    <x v="34"/>
    <x v="202"/>
    <x v="210"/>
    <x v="140"/>
    <x v="0"/>
    <x v="13"/>
    <x v="2"/>
    <x v="416"/>
    <x v="332"/>
    <x v="43"/>
    <x v="13"/>
    <x v="6"/>
    <x v="5"/>
    <x v="2570"/>
    <x v="1"/>
  </r>
  <r>
    <x v="1"/>
    <x v="1"/>
    <x v="0"/>
    <x v="0"/>
    <x v="344"/>
    <x v="2709"/>
    <x v="2344"/>
    <x v="211"/>
    <x v="10"/>
    <x v="2"/>
    <x v="1"/>
    <x v="0"/>
    <x v="26"/>
    <x v="482"/>
    <x v="202"/>
    <x v="209"/>
    <x v="0"/>
    <x v="1"/>
    <x v="2"/>
    <x v="841"/>
    <x v="342"/>
    <x v="27"/>
    <x v="83"/>
    <x v="0"/>
    <x v="5"/>
    <x v="153"/>
    <x v="22"/>
  </r>
  <r>
    <x v="0"/>
    <x v="4"/>
    <x v="0"/>
    <x v="0"/>
    <x v="19"/>
    <x v="2710"/>
    <x v="2345"/>
    <x v="137"/>
    <x v="10"/>
    <x v="2"/>
    <x v="1"/>
    <x v="3"/>
    <x v="1"/>
    <x v="4"/>
    <x v="19"/>
    <x v="209"/>
    <x v="0"/>
    <x v="9"/>
    <x v="2"/>
    <x v="1185"/>
    <x v="67"/>
    <x v="7"/>
    <x v="28"/>
    <x v="2"/>
    <x v="4"/>
    <x v="3724"/>
    <x v="82"/>
  </r>
  <r>
    <x v="1"/>
    <x v="5"/>
    <x v="0"/>
    <x v="8"/>
    <x v="394"/>
    <x v="2711"/>
    <x v="2346"/>
    <x v="84"/>
    <x v="10"/>
    <x v="2"/>
    <x v="1"/>
    <x v="4"/>
    <x v="30"/>
    <x v="133"/>
    <x v="210"/>
    <x v="194"/>
    <x v="0"/>
    <x v="13"/>
    <x v="2"/>
    <x v="46"/>
    <x v="564"/>
    <x v="79"/>
    <x v="37"/>
    <x v="8"/>
    <x v="5"/>
    <x v="4410"/>
    <x v="17"/>
  </r>
  <r>
    <x v="1"/>
    <x v="5"/>
    <x v="1"/>
    <x v="0"/>
    <x v="327"/>
    <x v="2712"/>
    <x v="2346"/>
    <x v="82"/>
    <x v="10"/>
    <x v="2"/>
    <x v="1"/>
    <x v="4"/>
    <x v="34"/>
    <x v="211"/>
    <x v="195"/>
    <x v="209"/>
    <x v="0"/>
    <x v="13"/>
    <x v="2"/>
    <x v="688"/>
    <x v="247"/>
    <x v="42"/>
    <x v="15"/>
    <x v="6"/>
    <x v="5"/>
    <x v="2571"/>
    <x v="1"/>
  </r>
  <r>
    <x v="1"/>
    <x v="5"/>
    <x v="1"/>
    <x v="0"/>
    <x v="327"/>
    <x v="2713"/>
    <x v="2347"/>
    <x v="94"/>
    <x v="10"/>
    <x v="2"/>
    <x v="1"/>
    <x v="4"/>
    <x v="34"/>
    <x v="243"/>
    <x v="210"/>
    <x v="194"/>
    <x v="0"/>
    <x v="13"/>
    <x v="2"/>
    <x v="624"/>
    <x v="454"/>
    <x v="60"/>
    <x v="15"/>
    <x v="6"/>
    <x v="5"/>
    <x v="2572"/>
    <x v="1"/>
  </r>
  <r>
    <x v="1"/>
    <x v="5"/>
    <x v="1"/>
    <x v="0"/>
    <x v="260"/>
    <x v="2714"/>
    <x v="2348"/>
    <x v="6"/>
    <x v="10"/>
    <x v="2"/>
    <x v="1"/>
    <x v="4"/>
    <x v="34"/>
    <x v="209"/>
    <x v="156"/>
    <x v="209"/>
    <x v="0"/>
    <x v="13"/>
    <x v="2"/>
    <x v="256"/>
    <x v="112"/>
    <x v="77"/>
    <x v="15"/>
    <x v="6"/>
    <x v="5"/>
    <x v="2573"/>
    <x v="1"/>
  </r>
  <r>
    <x v="1"/>
    <x v="5"/>
    <x v="1"/>
    <x v="8"/>
    <x v="379"/>
    <x v="2715"/>
    <x v="2349"/>
    <x v="135"/>
    <x v="10"/>
    <x v="2"/>
    <x v="1"/>
    <x v="4"/>
    <x v="34"/>
    <x v="193"/>
    <x v="210"/>
    <x v="156"/>
    <x v="0"/>
    <x v="13"/>
    <x v="2"/>
    <x v="176"/>
    <x v="507"/>
    <x v="39"/>
    <x v="10"/>
    <x v="6"/>
    <x v="5"/>
    <x v="4411"/>
    <x v="17"/>
  </r>
  <r>
    <x v="1"/>
    <x v="5"/>
    <x v="0"/>
    <x v="8"/>
    <x v="404"/>
    <x v="2716"/>
    <x v="2350"/>
    <x v="239"/>
    <x v="10"/>
    <x v="2"/>
    <x v="1"/>
    <x v="4"/>
    <x v="30"/>
    <x v="133"/>
    <x v="210"/>
    <x v="197"/>
    <x v="0"/>
    <x v="13"/>
    <x v="2"/>
    <x v="46"/>
    <x v="990"/>
    <x v="79"/>
    <x v="37"/>
    <x v="8"/>
    <x v="5"/>
    <x v="4412"/>
    <x v="17"/>
  </r>
  <r>
    <x v="1"/>
    <x v="9"/>
    <x v="1"/>
    <x v="8"/>
    <x v="137"/>
    <x v="2717"/>
    <x v="2351"/>
    <x v="94"/>
    <x v="6"/>
    <x v="0"/>
    <x v="1"/>
    <x v="8"/>
    <x v="28"/>
    <x v="462"/>
    <x v="210"/>
    <x v="21"/>
    <x v="0"/>
    <x v="16"/>
    <x v="2"/>
    <x v="992"/>
    <x v="1006"/>
    <x v="34"/>
    <x v="56"/>
    <x v="1"/>
    <x v="6"/>
    <x v="890"/>
    <x v="14"/>
  </r>
  <r>
    <x v="1"/>
    <x v="5"/>
    <x v="1"/>
    <x v="0"/>
    <x v="23"/>
    <x v="2718"/>
    <x v="2351"/>
    <x v="6"/>
    <x v="10"/>
    <x v="2"/>
    <x v="1"/>
    <x v="4"/>
    <x v="34"/>
    <x v="269"/>
    <x v="22"/>
    <x v="209"/>
    <x v="0"/>
    <x v="13"/>
    <x v="2"/>
    <x v="262"/>
    <x v="98"/>
    <x v="84"/>
    <x v="25"/>
    <x v="6"/>
    <x v="5"/>
    <x v="2574"/>
    <x v="1"/>
  </r>
  <r>
    <x v="1"/>
    <x v="5"/>
    <x v="1"/>
    <x v="8"/>
    <x v="379"/>
    <x v="2719"/>
    <x v="2352"/>
    <x v="146"/>
    <x v="10"/>
    <x v="2"/>
    <x v="1"/>
    <x v="4"/>
    <x v="36"/>
    <x v="310"/>
    <x v="210"/>
    <x v="156"/>
    <x v="0"/>
    <x v="13"/>
    <x v="2"/>
    <x v="71"/>
    <x v="92"/>
    <x v="21"/>
    <x v="12"/>
    <x v="6"/>
    <x v="5"/>
    <x v="4413"/>
    <x v="17"/>
  </r>
  <r>
    <x v="1"/>
    <x v="5"/>
    <x v="1"/>
    <x v="0"/>
    <x v="327"/>
    <x v="2720"/>
    <x v="2353"/>
    <x v="104"/>
    <x v="10"/>
    <x v="2"/>
    <x v="1"/>
    <x v="4"/>
    <x v="34"/>
    <x v="248"/>
    <x v="195"/>
    <x v="209"/>
    <x v="0"/>
    <x v="13"/>
    <x v="2"/>
    <x v="684"/>
    <x v="376"/>
    <x v="42"/>
    <x v="15"/>
    <x v="6"/>
    <x v="5"/>
    <x v="2575"/>
    <x v="1"/>
  </r>
  <r>
    <x v="1"/>
    <x v="5"/>
    <x v="1"/>
    <x v="0"/>
    <x v="105"/>
    <x v="2721"/>
    <x v="2354"/>
    <x v="179"/>
    <x v="10"/>
    <x v="2"/>
    <x v="1"/>
    <x v="4"/>
    <x v="34"/>
    <x v="239"/>
    <x v="64"/>
    <x v="209"/>
    <x v="0"/>
    <x v="13"/>
    <x v="2"/>
    <x v="251"/>
    <x v="881"/>
    <x v="49"/>
    <x v="22"/>
    <x v="6"/>
    <x v="5"/>
    <x v="2576"/>
    <x v="1"/>
  </r>
  <r>
    <x v="1"/>
    <x v="5"/>
    <x v="1"/>
    <x v="0"/>
    <x v="179"/>
    <x v="2722"/>
    <x v="2355"/>
    <x v="100"/>
    <x v="10"/>
    <x v="2"/>
    <x v="1"/>
    <x v="4"/>
    <x v="34"/>
    <x v="209"/>
    <x v="210"/>
    <x v="115"/>
    <x v="0"/>
    <x v="13"/>
    <x v="2"/>
    <x v="266"/>
    <x v="390"/>
    <x v="77"/>
    <x v="15"/>
    <x v="6"/>
    <x v="5"/>
    <x v="2577"/>
    <x v="1"/>
  </r>
  <r>
    <x v="1"/>
    <x v="5"/>
    <x v="1"/>
    <x v="0"/>
    <x v="327"/>
    <x v="2723"/>
    <x v="2356"/>
    <x v="6"/>
    <x v="10"/>
    <x v="2"/>
    <x v="1"/>
    <x v="4"/>
    <x v="34"/>
    <x v="229"/>
    <x v="195"/>
    <x v="209"/>
    <x v="0"/>
    <x v="13"/>
    <x v="2"/>
    <x v="290"/>
    <x v="97"/>
    <x v="88"/>
    <x v="9"/>
    <x v="6"/>
    <x v="5"/>
    <x v="2578"/>
    <x v="1"/>
  </r>
  <r>
    <x v="1"/>
    <x v="5"/>
    <x v="1"/>
    <x v="0"/>
    <x v="162"/>
    <x v="2724"/>
    <x v="2357"/>
    <x v="113"/>
    <x v="10"/>
    <x v="2"/>
    <x v="1"/>
    <x v="4"/>
    <x v="34"/>
    <x v="192"/>
    <x v="101"/>
    <x v="209"/>
    <x v="0"/>
    <x v="13"/>
    <x v="2"/>
    <x v="197"/>
    <x v="1003"/>
    <x v="39"/>
    <x v="10"/>
    <x v="6"/>
    <x v="5"/>
    <x v="2579"/>
    <x v="1"/>
  </r>
  <r>
    <x v="1"/>
    <x v="5"/>
    <x v="1"/>
    <x v="0"/>
    <x v="308"/>
    <x v="2726"/>
    <x v="2358"/>
    <x v="179"/>
    <x v="10"/>
    <x v="2"/>
    <x v="1"/>
    <x v="4"/>
    <x v="34"/>
    <x v="231"/>
    <x v="184"/>
    <x v="209"/>
    <x v="0"/>
    <x v="13"/>
    <x v="2"/>
    <x v="352"/>
    <x v="141"/>
    <x v="71"/>
    <x v="12"/>
    <x v="6"/>
    <x v="5"/>
    <x v="2581"/>
    <x v="1"/>
  </r>
  <r>
    <x v="1"/>
    <x v="5"/>
    <x v="1"/>
    <x v="0"/>
    <x v="260"/>
    <x v="2725"/>
    <x v="2358"/>
    <x v="157"/>
    <x v="10"/>
    <x v="2"/>
    <x v="1"/>
    <x v="4"/>
    <x v="34"/>
    <x v="242"/>
    <x v="156"/>
    <x v="209"/>
    <x v="0"/>
    <x v="13"/>
    <x v="2"/>
    <x v="270"/>
    <x v="739"/>
    <x v="49"/>
    <x v="22"/>
    <x v="6"/>
    <x v="5"/>
    <x v="2580"/>
    <x v="1"/>
  </r>
  <r>
    <x v="0"/>
    <x v="5"/>
    <x v="1"/>
    <x v="5"/>
    <x v="394"/>
    <x v="2727"/>
    <x v="2359"/>
    <x v="1"/>
    <x v="10"/>
    <x v="2"/>
    <x v="1"/>
    <x v="4"/>
    <x v="20"/>
    <x v="56"/>
    <x v="210"/>
    <x v="206"/>
    <x v="0"/>
    <x v="18"/>
    <x v="1"/>
    <x v="742"/>
    <x v="284"/>
    <x v="64"/>
    <x v="60"/>
    <x v="4"/>
    <x v="3"/>
    <x v="44"/>
    <x v="3"/>
  </r>
  <r>
    <x v="1"/>
    <x v="1"/>
    <x v="0"/>
    <x v="0"/>
    <x v="359"/>
    <x v="2728"/>
    <x v="2360"/>
    <x v="211"/>
    <x v="10"/>
    <x v="2"/>
    <x v="1"/>
    <x v="0"/>
    <x v="26"/>
    <x v="482"/>
    <x v="205"/>
    <x v="209"/>
    <x v="0"/>
    <x v="1"/>
    <x v="2"/>
    <x v="840"/>
    <x v="340"/>
    <x v="27"/>
    <x v="83"/>
    <x v="0"/>
    <x v="5"/>
    <x v="154"/>
    <x v="22"/>
  </r>
  <r>
    <x v="0"/>
    <x v="5"/>
    <x v="1"/>
    <x v="0"/>
    <x v="260"/>
    <x v="2729"/>
    <x v="2361"/>
    <x v="211"/>
    <x v="10"/>
    <x v="2"/>
    <x v="1"/>
    <x v="4"/>
    <x v="8"/>
    <x v="19"/>
    <x v="210"/>
    <x v="156"/>
    <x v="0"/>
    <x v="13"/>
    <x v="2"/>
    <x v="241"/>
    <x v="864"/>
    <x v="9"/>
    <x v="6"/>
    <x v="6"/>
    <x v="0"/>
    <x v="2582"/>
    <x v="1"/>
  </r>
  <r>
    <x v="1"/>
    <x v="5"/>
    <x v="1"/>
    <x v="0"/>
    <x v="260"/>
    <x v="2730"/>
    <x v="2362"/>
    <x v="167"/>
    <x v="10"/>
    <x v="2"/>
    <x v="1"/>
    <x v="4"/>
    <x v="34"/>
    <x v="236"/>
    <x v="156"/>
    <x v="209"/>
    <x v="0"/>
    <x v="13"/>
    <x v="2"/>
    <x v="280"/>
    <x v="307"/>
    <x v="49"/>
    <x v="22"/>
    <x v="6"/>
    <x v="5"/>
    <x v="2583"/>
    <x v="1"/>
  </r>
  <r>
    <x v="1"/>
    <x v="5"/>
    <x v="1"/>
    <x v="0"/>
    <x v="105"/>
    <x v="2731"/>
    <x v="2363"/>
    <x v="224"/>
    <x v="10"/>
    <x v="2"/>
    <x v="1"/>
    <x v="4"/>
    <x v="34"/>
    <x v="239"/>
    <x v="210"/>
    <x v="74"/>
    <x v="0"/>
    <x v="13"/>
    <x v="2"/>
    <x v="255"/>
    <x v="924"/>
    <x v="49"/>
    <x v="22"/>
    <x v="6"/>
    <x v="5"/>
    <x v="2584"/>
    <x v="1"/>
  </r>
  <r>
    <x v="0"/>
    <x v="4"/>
    <x v="0"/>
    <x v="0"/>
    <x v="9"/>
    <x v="2732"/>
    <x v="2364"/>
    <x v="111"/>
    <x v="10"/>
    <x v="2"/>
    <x v="1"/>
    <x v="3"/>
    <x v="12"/>
    <x v="41"/>
    <x v="9"/>
    <x v="209"/>
    <x v="0"/>
    <x v="9"/>
    <x v="2"/>
    <x v="1220"/>
    <x v="58"/>
    <x v="7"/>
    <x v="28"/>
    <x v="2"/>
    <x v="4"/>
    <x v="3725"/>
    <x v="82"/>
  </r>
  <r>
    <x v="0"/>
    <x v="5"/>
    <x v="1"/>
    <x v="0"/>
    <x v="327"/>
    <x v="2734"/>
    <x v="2365"/>
    <x v="93"/>
    <x v="10"/>
    <x v="2"/>
    <x v="1"/>
    <x v="4"/>
    <x v="7"/>
    <x v="18"/>
    <x v="195"/>
    <x v="209"/>
    <x v="0"/>
    <x v="13"/>
    <x v="2"/>
    <x v="426"/>
    <x v="706"/>
    <x v="55"/>
    <x v="14"/>
    <x v="6"/>
    <x v="5"/>
    <x v="2586"/>
    <x v="1"/>
  </r>
  <r>
    <x v="1"/>
    <x v="5"/>
    <x v="1"/>
    <x v="0"/>
    <x v="194"/>
    <x v="2733"/>
    <x v="2365"/>
    <x v="254"/>
    <x v="10"/>
    <x v="2"/>
    <x v="1"/>
    <x v="4"/>
    <x v="34"/>
    <x v="240"/>
    <x v="210"/>
    <x v="123"/>
    <x v="0"/>
    <x v="13"/>
    <x v="2"/>
    <x v="196"/>
    <x v="137"/>
    <x v="85"/>
    <x v="15"/>
    <x v="6"/>
    <x v="5"/>
    <x v="2585"/>
    <x v="1"/>
  </r>
  <r>
    <x v="1"/>
    <x v="5"/>
    <x v="1"/>
    <x v="6"/>
    <x v="366"/>
    <x v="2735"/>
    <x v="2366"/>
    <x v="60"/>
    <x v="10"/>
    <x v="2"/>
    <x v="1"/>
    <x v="4"/>
    <x v="34"/>
    <x v="197"/>
    <x v="195"/>
    <x v="209"/>
    <x v="0"/>
    <x v="13"/>
    <x v="2"/>
    <x v="286"/>
    <x v="896"/>
    <x v="84"/>
    <x v="24"/>
    <x v="6"/>
    <x v="5"/>
    <x v="2588"/>
    <x v="1"/>
  </r>
  <r>
    <x v="1"/>
    <x v="5"/>
    <x v="0"/>
    <x v="18"/>
    <x v="401"/>
    <x v="2736"/>
    <x v="2367"/>
    <x v="43"/>
    <x v="10"/>
    <x v="2"/>
    <x v="1"/>
    <x v="4"/>
    <x v="33"/>
    <x v="319"/>
    <x v="210"/>
    <x v="115"/>
    <x v="0"/>
    <x v="13"/>
    <x v="2"/>
    <x v="406"/>
    <x v="458"/>
    <x v="30"/>
    <x v="59"/>
    <x v="8"/>
    <x v="5"/>
    <x v="4414"/>
    <x v="8"/>
  </r>
  <r>
    <x v="1"/>
    <x v="5"/>
    <x v="1"/>
    <x v="0"/>
    <x v="344"/>
    <x v="2737"/>
    <x v="2368"/>
    <x v="227"/>
    <x v="10"/>
    <x v="2"/>
    <x v="1"/>
    <x v="4"/>
    <x v="34"/>
    <x v="220"/>
    <x v="202"/>
    <x v="209"/>
    <x v="0"/>
    <x v="13"/>
    <x v="2"/>
    <x v="308"/>
    <x v="979"/>
    <x v="4"/>
    <x v="23"/>
    <x v="6"/>
    <x v="5"/>
    <x v="2587"/>
    <x v="1"/>
  </r>
  <r>
    <x v="1"/>
    <x v="5"/>
    <x v="1"/>
    <x v="0"/>
    <x v="260"/>
    <x v="2738"/>
    <x v="2369"/>
    <x v="100"/>
    <x v="10"/>
    <x v="2"/>
    <x v="1"/>
    <x v="4"/>
    <x v="34"/>
    <x v="233"/>
    <x v="210"/>
    <x v="156"/>
    <x v="0"/>
    <x v="13"/>
    <x v="2"/>
    <x v="269"/>
    <x v="390"/>
    <x v="88"/>
    <x v="9"/>
    <x v="6"/>
    <x v="5"/>
    <x v="2589"/>
    <x v="1"/>
  </r>
  <r>
    <x v="0"/>
    <x v="5"/>
    <x v="1"/>
    <x v="3"/>
    <x v="386"/>
    <x v="2740"/>
    <x v="2370"/>
    <x v="25"/>
    <x v="10"/>
    <x v="2"/>
    <x v="1"/>
    <x v="4"/>
    <x v="20"/>
    <x v="65"/>
    <x v="210"/>
    <x v="206"/>
    <x v="0"/>
    <x v="18"/>
    <x v="1"/>
    <x v="746"/>
    <x v="236"/>
    <x v="64"/>
    <x v="60"/>
    <x v="4"/>
    <x v="3"/>
    <x v="45"/>
    <x v="7"/>
  </r>
  <r>
    <x v="1"/>
    <x v="5"/>
    <x v="1"/>
    <x v="0"/>
    <x v="162"/>
    <x v="2741"/>
    <x v="2370"/>
    <x v="79"/>
    <x v="10"/>
    <x v="2"/>
    <x v="1"/>
    <x v="4"/>
    <x v="34"/>
    <x v="246"/>
    <x v="210"/>
    <x v="104"/>
    <x v="0"/>
    <x v="13"/>
    <x v="2"/>
    <x v="589"/>
    <x v="242"/>
    <x v="60"/>
    <x v="15"/>
    <x v="6"/>
    <x v="5"/>
    <x v="2590"/>
    <x v="1"/>
  </r>
  <r>
    <x v="1"/>
    <x v="1"/>
    <x v="0"/>
    <x v="0"/>
    <x v="359"/>
    <x v="2739"/>
    <x v="2370"/>
    <x v="211"/>
    <x v="10"/>
    <x v="2"/>
    <x v="1"/>
    <x v="0"/>
    <x v="26"/>
    <x v="482"/>
    <x v="205"/>
    <x v="209"/>
    <x v="0"/>
    <x v="1"/>
    <x v="2"/>
    <x v="839"/>
    <x v="340"/>
    <x v="27"/>
    <x v="83"/>
    <x v="0"/>
    <x v="5"/>
    <x v="155"/>
    <x v="22"/>
  </r>
  <r>
    <x v="1"/>
    <x v="5"/>
    <x v="1"/>
    <x v="0"/>
    <x v="79"/>
    <x v="2742"/>
    <x v="2371"/>
    <x v="6"/>
    <x v="10"/>
    <x v="2"/>
    <x v="1"/>
    <x v="4"/>
    <x v="34"/>
    <x v="265"/>
    <x v="210"/>
    <x v="55"/>
    <x v="0"/>
    <x v="13"/>
    <x v="2"/>
    <x v="449"/>
    <x v="116"/>
    <x v="90"/>
    <x v="19"/>
    <x v="6"/>
    <x v="5"/>
    <x v="2591"/>
    <x v="1"/>
  </r>
  <r>
    <x v="0"/>
    <x v="5"/>
    <x v="1"/>
    <x v="3"/>
    <x v="386"/>
    <x v="2743"/>
    <x v="2372"/>
    <x v="25"/>
    <x v="10"/>
    <x v="2"/>
    <x v="1"/>
    <x v="4"/>
    <x v="20"/>
    <x v="65"/>
    <x v="210"/>
    <x v="206"/>
    <x v="0"/>
    <x v="18"/>
    <x v="1"/>
    <x v="746"/>
    <x v="236"/>
    <x v="64"/>
    <x v="60"/>
    <x v="4"/>
    <x v="3"/>
    <x v="46"/>
    <x v="7"/>
  </r>
  <r>
    <x v="1"/>
    <x v="5"/>
    <x v="1"/>
    <x v="0"/>
    <x v="260"/>
    <x v="2744"/>
    <x v="2372"/>
    <x v="94"/>
    <x v="10"/>
    <x v="2"/>
    <x v="1"/>
    <x v="4"/>
    <x v="34"/>
    <x v="204"/>
    <x v="156"/>
    <x v="209"/>
    <x v="0"/>
    <x v="13"/>
    <x v="2"/>
    <x v="434"/>
    <x v="546"/>
    <x v="82"/>
    <x v="17"/>
    <x v="6"/>
    <x v="5"/>
    <x v="2592"/>
    <x v="1"/>
  </r>
  <r>
    <x v="1"/>
    <x v="5"/>
    <x v="0"/>
    <x v="8"/>
    <x v="394"/>
    <x v="2745"/>
    <x v="2373"/>
    <x v="157"/>
    <x v="10"/>
    <x v="2"/>
    <x v="1"/>
    <x v="4"/>
    <x v="30"/>
    <x v="115"/>
    <x v="195"/>
    <x v="209"/>
    <x v="0"/>
    <x v="13"/>
    <x v="2"/>
    <x v="50"/>
    <x v="73"/>
    <x v="2"/>
    <x v="44"/>
    <x v="8"/>
    <x v="5"/>
    <x v="4415"/>
    <x v="17"/>
  </r>
  <r>
    <x v="0"/>
    <x v="5"/>
    <x v="0"/>
    <x v="17"/>
    <x v="424"/>
    <x v="2746"/>
    <x v="2374"/>
    <x v="205"/>
    <x v="10"/>
    <x v="2"/>
    <x v="1"/>
    <x v="4"/>
    <x v="10"/>
    <x v="31"/>
    <x v="195"/>
    <x v="209"/>
    <x v="0"/>
    <x v="5"/>
    <x v="0"/>
    <x v="141"/>
    <x v="884"/>
    <x v="31"/>
    <x v="36"/>
    <x v="8"/>
    <x v="0"/>
    <x v="4416"/>
    <x v="49"/>
  </r>
  <r>
    <x v="1"/>
    <x v="5"/>
    <x v="1"/>
    <x v="0"/>
    <x v="162"/>
    <x v="2747"/>
    <x v="2375"/>
    <x v="6"/>
    <x v="10"/>
    <x v="2"/>
    <x v="1"/>
    <x v="4"/>
    <x v="34"/>
    <x v="209"/>
    <x v="101"/>
    <x v="209"/>
    <x v="0"/>
    <x v="13"/>
    <x v="2"/>
    <x v="256"/>
    <x v="112"/>
    <x v="77"/>
    <x v="15"/>
    <x v="6"/>
    <x v="5"/>
    <x v="2593"/>
    <x v="1"/>
  </r>
  <r>
    <x v="1"/>
    <x v="5"/>
    <x v="0"/>
    <x v="8"/>
    <x v="379"/>
    <x v="2748"/>
    <x v="2376"/>
    <x v="81"/>
    <x v="10"/>
    <x v="2"/>
    <x v="1"/>
    <x v="4"/>
    <x v="30"/>
    <x v="119"/>
    <x v="156"/>
    <x v="209"/>
    <x v="0"/>
    <x v="13"/>
    <x v="2"/>
    <x v="2"/>
    <x v="204"/>
    <x v="22"/>
    <x v="34"/>
    <x v="8"/>
    <x v="5"/>
    <x v="4417"/>
    <x v="17"/>
  </r>
  <r>
    <x v="0"/>
    <x v="5"/>
    <x v="1"/>
    <x v="0"/>
    <x v="260"/>
    <x v="2749"/>
    <x v="2377"/>
    <x v="95"/>
    <x v="10"/>
    <x v="2"/>
    <x v="1"/>
    <x v="4"/>
    <x v="8"/>
    <x v="27"/>
    <x v="210"/>
    <x v="156"/>
    <x v="0"/>
    <x v="5"/>
    <x v="0"/>
    <x v="559"/>
    <x v="509"/>
    <x v="9"/>
    <x v="6"/>
    <x v="6"/>
    <x v="0"/>
    <x v="2594"/>
    <x v="1"/>
  </r>
  <r>
    <x v="1"/>
    <x v="5"/>
    <x v="1"/>
    <x v="0"/>
    <x v="86"/>
    <x v="2750"/>
    <x v="2378"/>
    <x v="26"/>
    <x v="10"/>
    <x v="2"/>
    <x v="1"/>
    <x v="4"/>
    <x v="34"/>
    <x v="258"/>
    <x v="55"/>
    <x v="209"/>
    <x v="0"/>
    <x v="13"/>
    <x v="2"/>
    <x v="284"/>
    <x v="490"/>
    <x v="83"/>
    <x v="25"/>
    <x v="6"/>
    <x v="5"/>
    <x v="2595"/>
    <x v="1"/>
  </r>
  <r>
    <x v="1"/>
    <x v="1"/>
    <x v="0"/>
    <x v="0"/>
    <x v="359"/>
    <x v="2751"/>
    <x v="2379"/>
    <x v="131"/>
    <x v="10"/>
    <x v="2"/>
    <x v="1"/>
    <x v="0"/>
    <x v="26"/>
    <x v="482"/>
    <x v="205"/>
    <x v="209"/>
    <x v="0"/>
    <x v="1"/>
    <x v="2"/>
    <x v="838"/>
    <x v="556"/>
    <x v="27"/>
    <x v="83"/>
    <x v="0"/>
    <x v="5"/>
    <x v="156"/>
    <x v="22"/>
  </r>
  <r>
    <x v="1"/>
    <x v="5"/>
    <x v="1"/>
    <x v="8"/>
    <x v="394"/>
    <x v="2753"/>
    <x v="2380"/>
    <x v="211"/>
    <x v="10"/>
    <x v="2"/>
    <x v="1"/>
    <x v="4"/>
    <x v="36"/>
    <x v="300"/>
    <x v="195"/>
    <x v="209"/>
    <x v="0"/>
    <x v="13"/>
    <x v="2"/>
    <x v="71"/>
    <x v="125"/>
    <x v="33"/>
    <x v="20"/>
    <x v="6"/>
    <x v="5"/>
    <x v="4418"/>
    <x v="17"/>
  </r>
  <r>
    <x v="0"/>
    <x v="5"/>
    <x v="1"/>
    <x v="0"/>
    <x v="327"/>
    <x v="2752"/>
    <x v="2380"/>
    <x v="189"/>
    <x v="10"/>
    <x v="2"/>
    <x v="1"/>
    <x v="4"/>
    <x v="7"/>
    <x v="18"/>
    <x v="210"/>
    <x v="194"/>
    <x v="0"/>
    <x v="13"/>
    <x v="2"/>
    <x v="428"/>
    <x v="52"/>
    <x v="55"/>
    <x v="14"/>
    <x v="6"/>
    <x v="5"/>
    <x v="2596"/>
    <x v="1"/>
  </r>
  <r>
    <x v="1"/>
    <x v="5"/>
    <x v="1"/>
    <x v="0"/>
    <x v="327"/>
    <x v="2754"/>
    <x v="2381"/>
    <x v="26"/>
    <x v="10"/>
    <x v="2"/>
    <x v="1"/>
    <x v="4"/>
    <x v="34"/>
    <x v="231"/>
    <x v="210"/>
    <x v="194"/>
    <x v="0"/>
    <x v="13"/>
    <x v="2"/>
    <x v="355"/>
    <x v="183"/>
    <x v="71"/>
    <x v="12"/>
    <x v="6"/>
    <x v="5"/>
    <x v="2597"/>
    <x v="1"/>
  </r>
  <r>
    <x v="1"/>
    <x v="5"/>
    <x v="1"/>
    <x v="0"/>
    <x v="260"/>
    <x v="2755"/>
    <x v="2382"/>
    <x v="252"/>
    <x v="10"/>
    <x v="2"/>
    <x v="1"/>
    <x v="4"/>
    <x v="34"/>
    <x v="188"/>
    <x v="156"/>
    <x v="209"/>
    <x v="0"/>
    <x v="13"/>
    <x v="2"/>
    <x v="283"/>
    <x v="879"/>
    <x v="88"/>
    <x v="9"/>
    <x v="6"/>
    <x v="5"/>
    <x v="2598"/>
    <x v="1"/>
  </r>
  <r>
    <x v="1"/>
    <x v="1"/>
    <x v="0"/>
    <x v="0"/>
    <x v="359"/>
    <x v="2756"/>
    <x v="2382"/>
    <x v="211"/>
    <x v="10"/>
    <x v="2"/>
    <x v="1"/>
    <x v="0"/>
    <x v="26"/>
    <x v="482"/>
    <x v="205"/>
    <x v="209"/>
    <x v="0"/>
    <x v="1"/>
    <x v="2"/>
    <x v="837"/>
    <x v="342"/>
    <x v="27"/>
    <x v="83"/>
    <x v="0"/>
    <x v="5"/>
    <x v="157"/>
    <x v="22"/>
  </r>
  <r>
    <x v="1"/>
    <x v="9"/>
    <x v="1"/>
    <x v="8"/>
    <x v="137"/>
    <x v="2757"/>
    <x v="2383"/>
    <x v="187"/>
    <x v="10"/>
    <x v="2"/>
    <x v="1"/>
    <x v="8"/>
    <x v="28"/>
    <x v="403"/>
    <x v="210"/>
    <x v="21"/>
    <x v="0"/>
    <x v="16"/>
    <x v="2"/>
    <x v="883"/>
    <x v="892"/>
    <x v="53"/>
    <x v="31"/>
    <x v="1"/>
    <x v="6"/>
    <x v="891"/>
    <x v="72"/>
  </r>
  <r>
    <x v="0"/>
    <x v="5"/>
    <x v="0"/>
    <x v="21"/>
    <x v="419"/>
    <x v="2758"/>
    <x v="2384"/>
    <x v="211"/>
    <x v="10"/>
    <x v="2"/>
    <x v="1"/>
    <x v="4"/>
    <x v="4"/>
    <x v="10"/>
    <x v="156"/>
    <x v="209"/>
    <x v="0"/>
    <x v="13"/>
    <x v="2"/>
    <x v="20"/>
    <x v="690"/>
    <x v="35"/>
    <x v="35"/>
    <x v="8"/>
    <x v="0"/>
    <x v="4419"/>
    <x v="59"/>
  </r>
  <r>
    <x v="1"/>
    <x v="5"/>
    <x v="1"/>
    <x v="0"/>
    <x v="105"/>
    <x v="2759"/>
    <x v="2384"/>
    <x v="179"/>
    <x v="10"/>
    <x v="2"/>
    <x v="1"/>
    <x v="4"/>
    <x v="34"/>
    <x v="239"/>
    <x v="64"/>
    <x v="209"/>
    <x v="0"/>
    <x v="13"/>
    <x v="2"/>
    <x v="250"/>
    <x v="881"/>
    <x v="49"/>
    <x v="22"/>
    <x v="6"/>
    <x v="5"/>
    <x v="2599"/>
    <x v="1"/>
  </r>
  <r>
    <x v="0"/>
    <x v="5"/>
    <x v="1"/>
    <x v="2"/>
    <x v="379"/>
    <x v="2761"/>
    <x v="2385"/>
    <x v="25"/>
    <x v="10"/>
    <x v="2"/>
    <x v="1"/>
    <x v="4"/>
    <x v="20"/>
    <x v="55"/>
    <x v="210"/>
    <x v="206"/>
    <x v="0"/>
    <x v="18"/>
    <x v="1"/>
    <x v="731"/>
    <x v="236"/>
    <x v="64"/>
    <x v="60"/>
    <x v="4"/>
    <x v="3"/>
    <x v="47"/>
    <x v="3"/>
  </r>
  <r>
    <x v="1"/>
    <x v="5"/>
    <x v="1"/>
    <x v="0"/>
    <x v="25"/>
    <x v="2760"/>
    <x v="2385"/>
    <x v="6"/>
    <x v="10"/>
    <x v="2"/>
    <x v="1"/>
    <x v="4"/>
    <x v="34"/>
    <x v="264"/>
    <x v="210"/>
    <x v="22"/>
    <x v="0"/>
    <x v="13"/>
    <x v="2"/>
    <x v="280"/>
    <x v="98"/>
    <x v="84"/>
    <x v="25"/>
    <x v="6"/>
    <x v="5"/>
    <x v="2600"/>
    <x v="1"/>
  </r>
  <r>
    <x v="1"/>
    <x v="1"/>
    <x v="0"/>
    <x v="0"/>
    <x v="359"/>
    <x v="2762"/>
    <x v="2386"/>
    <x v="211"/>
    <x v="10"/>
    <x v="2"/>
    <x v="1"/>
    <x v="0"/>
    <x v="26"/>
    <x v="482"/>
    <x v="205"/>
    <x v="209"/>
    <x v="0"/>
    <x v="1"/>
    <x v="2"/>
    <x v="836"/>
    <x v="341"/>
    <x v="27"/>
    <x v="83"/>
    <x v="0"/>
    <x v="5"/>
    <x v="158"/>
    <x v="22"/>
  </r>
  <r>
    <x v="1"/>
    <x v="5"/>
    <x v="1"/>
    <x v="0"/>
    <x v="183"/>
    <x v="2763"/>
    <x v="2387"/>
    <x v="157"/>
    <x v="10"/>
    <x v="2"/>
    <x v="1"/>
    <x v="4"/>
    <x v="34"/>
    <x v="231"/>
    <x v="114"/>
    <x v="209"/>
    <x v="0"/>
    <x v="13"/>
    <x v="2"/>
    <x v="354"/>
    <x v="576"/>
    <x v="71"/>
    <x v="12"/>
    <x v="6"/>
    <x v="5"/>
    <x v="2601"/>
    <x v="1"/>
  </r>
  <r>
    <x v="1"/>
    <x v="5"/>
    <x v="1"/>
    <x v="0"/>
    <x v="125"/>
    <x v="2764"/>
    <x v="2388"/>
    <x v="247"/>
    <x v="10"/>
    <x v="2"/>
    <x v="1"/>
    <x v="4"/>
    <x v="34"/>
    <x v="268"/>
    <x v="78"/>
    <x v="209"/>
    <x v="0"/>
    <x v="13"/>
    <x v="2"/>
    <x v="252"/>
    <x v="961"/>
    <x v="84"/>
    <x v="25"/>
    <x v="6"/>
    <x v="5"/>
    <x v="2602"/>
    <x v="1"/>
  </r>
  <r>
    <x v="1"/>
    <x v="5"/>
    <x v="1"/>
    <x v="0"/>
    <x v="260"/>
    <x v="2765"/>
    <x v="2389"/>
    <x v="249"/>
    <x v="10"/>
    <x v="2"/>
    <x v="1"/>
    <x v="4"/>
    <x v="34"/>
    <x v="242"/>
    <x v="156"/>
    <x v="209"/>
    <x v="0"/>
    <x v="13"/>
    <x v="2"/>
    <x v="269"/>
    <x v="944"/>
    <x v="49"/>
    <x v="22"/>
    <x v="6"/>
    <x v="5"/>
    <x v="2603"/>
    <x v="1"/>
  </r>
  <r>
    <x v="1"/>
    <x v="5"/>
    <x v="1"/>
    <x v="0"/>
    <x v="344"/>
    <x v="2766"/>
    <x v="2390"/>
    <x v="41"/>
    <x v="10"/>
    <x v="2"/>
    <x v="1"/>
    <x v="4"/>
    <x v="34"/>
    <x v="220"/>
    <x v="202"/>
    <x v="209"/>
    <x v="0"/>
    <x v="13"/>
    <x v="2"/>
    <x v="306"/>
    <x v="774"/>
    <x v="4"/>
    <x v="23"/>
    <x v="6"/>
    <x v="5"/>
    <x v="2604"/>
    <x v="1"/>
  </r>
  <r>
    <x v="0"/>
    <x v="5"/>
    <x v="1"/>
    <x v="0"/>
    <x v="260"/>
    <x v="2768"/>
    <x v="2391"/>
    <x v="95"/>
    <x v="10"/>
    <x v="2"/>
    <x v="1"/>
    <x v="4"/>
    <x v="8"/>
    <x v="19"/>
    <x v="210"/>
    <x v="156"/>
    <x v="0"/>
    <x v="13"/>
    <x v="2"/>
    <x v="245"/>
    <x v="509"/>
    <x v="9"/>
    <x v="6"/>
    <x v="6"/>
    <x v="0"/>
    <x v="2605"/>
    <x v="1"/>
  </r>
  <r>
    <x v="1"/>
    <x v="1"/>
    <x v="0"/>
    <x v="0"/>
    <x v="359"/>
    <x v="2767"/>
    <x v="2391"/>
    <x v="211"/>
    <x v="10"/>
    <x v="2"/>
    <x v="1"/>
    <x v="0"/>
    <x v="26"/>
    <x v="482"/>
    <x v="205"/>
    <x v="209"/>
    <x v="0"/>
    <x v="1"/>
    <x v="2"/>
    <x v="835"/>
    <x v="851"/>
    <x v="27"/>
    <x v="83"/>
    <x v="0"/>
    <x v="5"/>
    <x v="159"/>
    <x v="22"/>
  </r>
  <r>
    <x v="1"/>
    <x v="9"/>
    <x v="1"/>
    <x v="8"/>
    <x v="137"/>
    <x v="2769"/>
    <x v="2392"/>
    <x v="162"/>
    <x v="10"/>
    <x v="2"/>
    <x v="1"/>
    <x v="8"/>
    <x v="28"/>
    <x v="462"/>
    <x v="23"/>
    <x v="209"/>
    <x v="0"/>
    <x v="16"/>
    <x v="2"/>
    <x v="992"/>
    <x v="256"/>
    <x v="34"/>
    <x v="56"/>
    <x v="1"/>
    <x v="6"/>
    <x v="892"/>
    <x v="14"/>
  </r>
  <r>
    <x v="1"/>
    <x v="5"/>
    <x v="0"/>
    <x v="8"/>
    <x v="379"/>
    <x v="2770"/>
    <x v="2393"/>
    <x v="81"/>
    <x v="10"/>
    <x v="2"/>
    <x v="1"/>
    <x v="4"/>
    <x v="33"/>
    <x v="320"/>
    <x v="210"/>
    <x v="156"/>
    <x v="0"/>
    <x v="13"/>
    <x v="2"/>
    <x v="328"/>
    <x v="674"/>
    <x v="30"/>
    <x v="59"/>
    <x v="8"/>
    <x v="5"/>
    <x v="4420"/>
    <x v="17"/>
  </r>
  <r>
    <x v="1"/>
    <x v="5"/>
    <x v="1"/>
    <x v="0"/>
    <x v="35"/>
    <x v="2771"/>
    <x v="2394"/>
    <x v="243"/>
    <x v="10"/>
    <x v="2"/>
    <x v="1"/>
    <x v="4"/>
    <x v="34"/>
    <x v="230"/>
    <x v="27"/>
    <x v="209"/>
    <x v="0"/>
    <x v="13"/>
    <x v="2"/>
    <x v="259"/>
    <x v="294"/>
    <x v="49"/>
    <x v="22"/>
    <x v="6"/>
    <x v="5"/>
    <x v="2606"/>
    <x v="1"/>
  </r>
  <r>
    <x v="1"/>
    <x v="5"/>
    <x v="1"/>
    <x v="0"/>
    <x v="137"/>
    <x v="2772"/>
    <x v="2395"/>
    <x v="6"/>
    <x v="10"/>
    <x v="2"/>
    <x v="1"/>
    <x v="4"/>
    <x v="34"/>
    <x v="236"/>
    <x v="210"/>
    <x v="90"/>
    <x v="0"/>
    <x v="13"/>
    <x v="2"/>
    <x v="281"/>
    <x v="104"/>
    <x v="49"/>
    <x v="22"/>
    <x v="6"/>
    <x v="5"/>
    <x v="2607"/>
    <x v="1"/>
  </r>
  <r>
    <x v="1"/>
    <x v="1"/>
    <x v="0"/>
    <x v="0"/>
    <x v="359"/>
    <x v="2773"/>
    <x v="2396"/>
    <x v="190"/>
    <x v="10"/>
    <x v="2"/>
    <x v="1"/>
    <x v="0"/>
    <x v="26"/>
    <x v="481"/>
    <x v="210"/>
    <x v="206"/>
    <x v="0"/>
    <x v="1"/>
    <x v="2"/>
    <x v="836"/>
    <x v="878"/>
    <x v="27"/>
    <x v="82"/>
    <x v="0"/>
    <x v="5"/>
    <x v="160"/>
    <x v="22"/>
  </r>
  <r>
    <x v="1"/>
    <x v="5"/>
    <x v="1"/>
    <x v="0"/>
    <x v="260"/>
    <x v="2774"/>
    <x v="2397"/>
    <x v="109"/>
    <x v="10"/>
    <x v="2"/>
    <x v="1"/>
    <x v="4"/>
    <x v="34"/>
    <x v="279"/>
    <x v="210"/>
    <x v="156"/>
    <x v="0"/>
    <x v="13"/>
    <x v="2"/>
    <x v="254"/>
    <x v="835"/>
    <x v="88"/>
    <x v="9"/>
    <x v="6"/>
    <x v="5"/>
    <x v="2608"/>
    <x v="1"/>
  </r>
  <r>
    <x v="1"/>
    <x v="5"/>
    <x v="1"/>
    <x v="6"/>
    <x v="366"/>
    <x v="2775"/>
    <x v="2398"/>
    <x v="60"/>
    <x v="10"/>
    <x v="2"/>
    <x v="1"/>
    <x v="4"/>
    <x v="34"/>
    <x v="197"/>
    <x v="195"/>
    <x v="209"/>
    <x v="0"/>
    <x v="13"/>
    <x v="2"/>
    <x v="284"/>
    <x v="896"/>
    <x v="84"/>
    <x v="24"/>
    <x v="6"/>
    <x v="5"/>
    <x v="2610"/>
    <x v="1"/>
  </r>
  <r>
    <x v="1"/>
    <x v="5"/>
    <x v="1"/>
    <x v="0"/>
    <x v="327"/>
    <x v="2776"/>
    <x v="2399"/>
    <x v="181"/>
    <x v="10"/>
    <x v="2"/>
    <x v="1"/>
    <x v="4"/>
    <x v="34"/>
    <x v="231"/>
    <x v="210"/>
    <x v="194"/>
    <x v="0"/>
    <x v="13"/>
    <x v="2"/>
    <x v="356"/>
    <x v="734"/>
    <x v="71"/>
    <x v="12"/>
    <x v="6"/>
    <x v="5"/>
    <x v="2609"/>
    <x v="1"/>
  </r>
  <r>
    <x v="1"/>
    <x v="5"/>
    <x v="0"/>
    <x v="8"/>
    <x v="404"/>
    <x v="2777"/>
    <x v="2400"/>
    <x v="179"/>
    <x v="10"/>
    <x v="2"/>
    <x v="1"/>
    <x v="4"/>
    <x v="33"/>
    <x v="320"/>
    <x v="197"/>
    <x v="209"/>
    <x v="0"/>
    <x v="13"/>
    <x v="2"/>
    <x v="326"/>
    <x v="695"/>
    <x v="30"/>
    <x v="59"/>
    <x v="8"/>
    <x v="5"/>
    <x v="4421"/>
    <x v="17"/>
  </r>
  <r>
    <x v="1"/>
    <x v="5"/>
    <x v="1"/>
    <x v="0"/>
    <x v="260"/>
    <x v="2778"/>
    <x v="2401"/>
    <x v="97"/>
    <x v="10"/>
    <x v="2"/>
    <x v="1"/>
    <x v="4"/>
    <x v="34"/>
    <x v="269"/>
    <x v="210"/>
    <x v="156"/>
    <x v="0"/>
    <x v="13"/>
    <x v="2"/>
    <x v="272"/>
    <x v="650"/>
    <x v="84"/>
    <x v="25"/>
    <x v="6"/>
    <x v="5"/>
    <x v="2611"/>
    <x v="1"/>
  </r>
  <r>
    <x v="1"/>
    <x v="5"/>
    <x v="1"/>
    <x v="0"/>
    <x v="96"/>
    <x v="2779"/>
    <x v="2402"/>
    <x v="2"/>
    <x v="10"/>
    <x v="2"/>
    <x v="1"/>
    <x v="4"/>
    <x v="34"/>
    <x v="251"/>
    <x v="60"/>
    <x v="209"/>
    <x v="0"/>
    <x v="13"/>
    <x v="2"/>
    <x v="418"/>
    <x v="679"/>
    <x v="33"/>
    <x v="20"/>
    <x v="6"/>
    <x v="5"/>
    <x v="2612"/>
    <x v="1"/>
  </r>
  <r>
    <x v="1"/>
    <x v="5"/>
    <x v="0"/>
    <x v="8"/>
    <x v="404"/>
    <x v="2780"/>
    <x v="2403"/>
    <x v="131"/>
    <x v="10"/>
    <x v="2"/>
    <x v="1"/>
    <x v="4"/>
    <x v="33"/>
    <x v="320"/>
    <x v="210"/>
    <x v="197"/>
    <x v="0"/>
    <x v="13"/>
    <x v="2"/>
    <x v="328"/>
    <x v="666"/>
    <x v="30"/>
    <x v="59"/>
    <x v="8"/>
    <x v="5"/>
    <x v="4423"/>
    <x v="17"/>
  </r>
  <r>
    <x v="1"/>
    <x v="1"/>
    <x v="0"/>
    <x v="0"/>
    <x v="359"/>
    <x v="2781"/>
    <x v="2404"/>
    <x v="75"/>
    <x v="10"/>
    <x v="2"/>
    <x v="1"/>
    <x v="0"/>
    <x v="26"/>
    <x v="481"/>
    <x v="205"/>
    <x v="209"/>
    <x v="0"/>
    <x v="1"/>
    <x v="2"/>
    <x v="835"/>
    <x v="212"/>
    <x v="27"/>
    <x v="82"/>
    <x v="0"/>
    <x v="5"/>
    <x v="161"/>
    <x v="22"/>
  </r>
  <r>
    <x v="1"/>
    <x v="5"/>
    <x v="0"/>
    <x v="8"/>
    <x v="394"/>
    <x v="2782"/>
    <x v="2405"/>
    <x v="52"/>
    <x v="10"/>
    <x v="2"/>
    <x v="1"/>
    <x v="4"/>
    <x v="33"/>
    <x v="160"/>
    <x v="210"/>
    <x v="194"/>
    <x v="0"/>
    <x v="13"/>
    <x v="2"/>
    <x v="63"/>
    <x v="91"/>
    <x v="2"/>
    <x v="44"/>
    <x v="8"/>
    <x v="5"/>
    <x v="4422"/>
    <x v="17"/>
  </r>
  <r>
    <x v="1"/>
    <x v="5"/>
    <x v="1"/>
    <x v="0"/>
    <x v="186"/>
    <x v="2783"/>
    <x v="2406"/>
    <x v="112"/>
    <x v="10"/>
    <x v="2"/>
    <x v="1"/>
    <x v="4"/>
    <x v="34"/>
    <x v="204"/>
    <x v="210"/>
    <x v="119"/>
    <x v="0"/>
    <x v="13"/>
    <x v="2"/>
    <x v="435"/>
    <x v="504"/>
    <x v="82"/>
    <x v="17"/>
    <x v="6"/>
    <x v="5"/>
    <x v="2613"/>
    <x v="1"/>
  </r>
  <r>
    <x v="1"/>
    <x v="5"/>
    <x v="1"/>
    <x v="0"/>
    <x v="300"/>
    <x v="2784"/>
    <x v="2407"/>
    <x v="6"/>
    <x v="10"/>
    <x v="2"/>
    <x v="1"/>
    <x v="4"/>
    <x v="34"/>
    <x v="231"/>
    <x v="178"/>
    <x v="209"/>
    <x v="0"/>
    <x v="13"/>
    <x v="2"/>
    <x v="355"/>
    <x v="102"/>
    <x v="71"/>
    <x v="12"/>
    <x v="6"/>
    <x v="5"/>
    <x v="2614"/>
    <x v="1"/>
  </r>
  <r>
    <x v="1"/>
    <x v="5"/>
    <x v="1"/>
    <x v="0"/>
    <x v="228"/>
    <x v="2785"/>
    <x v="2408"/>
    <x v="224"/>
    <x v="10"/>
    <x v="2"/>
    <x v="1"/>
    <x v="4"/>
    <x v="34"/>
    <x v="242"/>
    <x v="210"/>
    <x v="139"/>
    <x v="0"/>
    <x v="13"/>
    <x v="2"/>
    <x v="270"/>
    <x v="923"/>
    <x v="49"/>
    <x v="22"/>
    <x v="6"/>
    <x v="5"/>
    <x v="2615"/>
    <x v="1"/>
  </r>
  <r>
    <x v="1"/>
    <x v="5"/>
    <x v="1"/>
    <x v="0"/>
    <x v="260"/>
    <x v="2786"/>
    <x v="2409"/>
    <x v="49"/>
    <x v="10"/>
    <x v="2"/>
    <x v="1"/>
    <x v="4"/>
    <x v="34"/>
    <x v="243"/>
    <x v="156"/>
    <x v="209"/>
    <x v="0"/>
    <x v="13"/>
    <x v="2"/>
    <x v="621"/>
    <x v="623"/>
    <x v="60"/>
    <x v="15"/>
    <x v="6"/>
    <x v="5"/>
    <x v="2616"/>
    <x v="1"/>
  </r>
  <r>
    <x v="1"/>
    <x v="5"/>
    <x v="1"/>
    <x v="0"/>
    <x v="194"/>
    <x v="2787"/>
    <x v="2409"/>
    <x v="224"/>
    <x v="10"/>
    <x v="2"/>
    <x v="1"/>
    <x v="4"/>
    <x v="34"/>
    <x v="239"/>
    <x v="210"/>
    <x v="123"/>
    <x v="0"/>
    <x v="13"/>
    <x v="2"/>
    <x v="253"/>
    <x v="924"/>
    <x v="49"/>
    <x v="22"/>
    <x v="6"/>
    <x v="5"/>
    <x v="2617"/>
    <x v="1"/>
  </r>
  <r>
    <x v="1"/>
    <x v="1"/>
    <x v="0"/>
    <x v="0"/>
    <x v="359"/>
    <x v="2788"/>
    <x v="2410"/>
    <x v="131"/>
    <x v="10"/>
    <x v="2"/>
    <x v="1"/>
    <x v="0"/>
    <x v="26"/>
    <x v="482"/>
    <x v="205"/>
    <x v="209"/>
    <x v="0"/>
    <x v="1"/>
    <x v="2"/>
    <x v="834"/>
    <x v="696"/>
    <x v="27"/>
    <x v="83"/>
    <x v="0"/>
    <x v="5"/>
    <x v="162"/>
    <x v="22"/>
  </r>
  <r>
    <x v="1"/>
    <x v="5"/>
    <x v="1"/>
    <x v="0"/>
    <x v="91"/>
    <x v="2789"/>
    <x v="2411"/>
    <x v="6"/>
    <x v="10"/>
    <x v="2"/>
    <x v="1"/>
    <x v="4"/>
    <x v="34"/>
    <x v="258"/>
    <x v="56"/>
    <x v="209"/>
    <x v="0"/>
    <x v="13"/>
    <x v="2"/>
    <x v="284"/>
    <x v="98"/>
    <x v="83"/>
    <x v="25"/>
    <x v="6"/>
    <x v="5"/>
    <x v="2618"/>
    <x v="1"/>
  </r>
  <r>
    <x v="1"/>
    <x v="5"/>
    <x v="1"/>
    <x v="0"/>
    <x v="327"/>
    <x v="2790"/>
    <x v="2412"/>
    <x v="247"/>
    <x v="10"/>
    <x v="2"/>
    <x v="1"/>
    <x v="4"/>
    <x v="34"/>
    <x v="231"/>
    <x v="210"/>
    <x v="194"/>
    <x v="0"/>
    <x v="13"/>
    <x v="2"/>
    <x v="356"/>
    <x v="965"/>
    <x v="71"/>
    <x v="12"/>
    <x v="6"/>
    <x v="5"/>
    <x v="2619"/>
    <x v="1"/>
  </r>
  <r>
    <x v="1"/>
    <x v="5"/>
    <x v="1"/>
    <x v="0"/>
    <x v="327"/>
    <x v="2791"/>
    <x v="2413"/>
    <x v="112"/>
    <x v="10"/>
    <x v="2"/>
    <x v="1"/>
    <x v="4"/>
    <x v="34"/>
    <x v="251"/>
    <x v="210"/>
    <x v="194"/>
    <x v="0"/>
    <x v="13"/>
    <x v="2"/>
    <x v="424"/>
    <x v="504"/>
    <x v="33"/>
    <x v="20"/>
    <x v="6"/>
    <x v="5"/>
    <x v="2620"/>
    <x v="1"/>
  </r>
  <r>
    <x v="0"/>
    <x v="5"/>
    <x v="1"/>
    <x v="0"/>
    <x v="327"/>
    <x v="2792"/>
    <x v="2414"/>
    <x v="95"/>
    <x v="10"/>
    <x v="2"/>
    <x v="1"/>
    <x v="4"/>
    <x v="7"/>
    <x v="18"/>
    <x v="195"/>
    <x v="209"/>
    <x v="0"/>
    <x v="13"/>
    <x v="2"/>
    <x v="428"/>
    <x v="306"/>
    <x v="55"/>
    <x v="14"/>
    <x v="6"/>
    <x v="5"/>
    <x v="2621"/>
    <x v="1"/>
  </r>
  <r>
    <x v="1"/>
    <x v="5"/>
    <x v="1"/>
    <x v="0"/>
    <x v="239"/>
    <x v="2794"/>
    <x v="2415"/>
    <x v="20"/>
    <x v="10"/>
    <x v="2"/>
    <x v="1"/>
    <x v="4"/>
    <x v="34"/>
    <x v="268"/>
    <x v="210"/>
    <x v="146"/>
    <x v="0"/>
    <x v="13"/>
    <x v="2"/>
    <x v="260"/>
    <x v="22"/>
    <x v="84"/>
    <x v="25"/>
    <x v="6"/>
    <x v="5"/>
    <x v="2623"/>
    <x v="1"/>
  </r>
  <r>
    <x v="1"/>
    <x v="5"/>
    <x v="1"/>
    <x v="0"/>
    <x v="327"/>
    <x v="2793"/>
    <x v="2415"/>
    <x v="94"/>
    <x v="10"/>
    <x v="2"/>
    <x v="1"/>
    <x v="4"/>
    <x v="35"/>
    <x v="281"/>
    <x v="210"/>
    <x v="194"/>
    <x v="0"/>
    <x v="13"/>
    <x v="2"/>
    <x v="264"/>
    <x v="552"/>
    <x v="37"/>
    <x v="48"/>
    <x v="6"/>
    <x v="9"/>
    <x v="2622"/>
    <x v="1"/>
  </r>
  <r>
    <x v="1"/>
    <x v="5"/>
    <x v="1"/>
    <x v="0"/>
    <x v="30"/>
    <x v="2795"/>
    <x v="2416"/>
    <x v="109"/>
    <x v="10"/>
    <x v="2"/>
    <x v="1"/>
    <x v="4"/>
    <x v="34"/>
    <x v="194"/>
    <x v="210"/>
    <x v="25"/>
    <x v="0"/>
    <x v="13"/>
    <x v="2"/>
    <x v="358"/>
    <x v="951"/>
    <x v="71"/>
    <x v="12"/>
    <x v="6"/>
    <x v="5"/>
    <x v="2624"/>
    <x v="1"/>
  </r>
  <r>
    <x v="1"/>
    <x v="5"/>
    <x v="0"/>
    <x v="8"/>
    <x v="379"/>
    <x v="2796"/>
    <x v="2417"/>
    <x v="45"/>
    <x v="10"/>
    <x v="2"/>
    <x v="1"/>
    <x v="4"/>
    <x v="30"/>
    <x v="105"/>
    <x v="210"/>
    <x v="156"/>
    <x v="0"/>
    <x v="13"/>
    <x v="2"/>
    <x v="630"/>
    <x v="773"/>
    <x v="46"/>
    <x v="42"/>
    <x v="8"/>
    <x v="5"/>
    <x v="4424"/>
    <x v="17"/>
  </r>
  <r>
    <x v="1"/>
    <x v="5"/>
    <x v="1"/>
    <x v="0"/>
    <x v="336"/>
    <x v="2797"/>
    <x v="2418"/>
    <x v="79"/>
    <x v="10"/>
    <x v="2"/>
    <x v="1"/>
    <x v="4"/>
    <x v="34"/>
    <x v="220"/>
    <x v="210"/>
    <x v="197"/>
    <x v="0"/>
    <x v="13"/>
    <x v="2"/>
    <x v="306"/>
    <x v="670"/>
    <x v="4"/>
    <x v="23"/>
    <x v="6"/>
    <x v="5"/>
    <x v="2625"/>
    <x v="1"/>
  </r>
  <r>
    <x v="0"/>
    <x v="5"/>
    <x v="1"/>
    <x v="0"/>
    <x v="327"/>
    <x v="2798"/>
    <x v="2419"/>
    <x v="166"/>
    <x v="10"/>
    <x v="2"/>
    <x v="1"/>
    <x v="4"/>
    <x v="7"/>
    <x v="18"/>
    <x v="195"/>
    <x v="209"/>
    <x v="0"/>
    <x v="13"/>
    <x v="2"/>
    <x v="426"/>
    <x v="332"/>
    <x v="55"/>
    <x v="14"/>
    <x v="6"/>
    <x v="5"/>
    <x v="2626"/>
    <x v="1"/>
  </r>
  <r>
    <x v="0"/>
    <x v="5"/>
    <x v="1"/>
    <x v="0"/>
    <x v="327"/>
    <x v="2799"/>
    <x v="2420"/>
    <x v="76"/>
    <x v="10"/>
    <x v="2"/>
    <x v="1"/>
    <x v="4"/>
    <x v="8"/>
    <x v="22"/>
    <x v="195"/>
    <x v="209"/>
    <x v="0"/>
    <x v="5"/>
    <x v="0"/>
    <x v="553"/>
    <x v="14"/>
    <x v="78"/>
    <x v="7"/>
    <x v="6"/>
    <x v="0"/>
    <x v="2627"/>
    <x v="0"/>
  </r>
  <r>
    <x v="1"/>
    <x v="1"/>
    <x v="0"/>
    <x v="0"/>
    <x v="359"/>
    <x v="2800"/>
    <x v="2421"/>
    <x v="131"/>
    <x v="10"/>
    <x v="2"/>
    <x v="1"/>
    <x v="0"/>
    <x v="26"/>
    <x v="482"/>
    <x v="205"/>
    <x v="209"/>
    <x v="0"/>
    <x v="1"/>
    <x v="2"/>
    <x v="834"/>
    <x v="696"/>
    <x v="27"/>
    <x v="83"/>
    <x v="0"/>
    <x v="5"/>
    <x v="163"/>
    <x v="22"/>
  </r>
  <r>
    <x v="1"/>
    <x v="1"/>
    <x v="0"/>
    <x v="0"/>
    <x v="359"/>
    <x v="2801"/>
    <x v="2422"/>
    <x v="211"/>
    <x v="10"/>
    <x v="2"/>
    <x v="1"/>
    <x v="0"/>
    <x v="26"/>
    <x v="482"/>
    <x v="205"/>
    <x v="209"/>
    <x v="0"/>
    <x v="1"/>
    <x v="2"/>
    <x v="832"/>
    <x v="851"/>
    <x v="27"/>
    <x v="83"/>
    <x v="0"/>
    <x v="5"/>
    <x v="164"/>
    <x v="22"/>
  </r>
  <r>
    <x v="1"/>
    <x v="5"/>
    <x v="0"/>
    <x v="8"/>
    <x v="379"/>
    <x v="2802"/>
    <x v="2423"/>
    <x v="45"/>
    <x v="10"/>
    <x v="2"/>
    <x v="1"/>
    <x v="4"/>
    <x v="30"/>
    <x v="119"/>
    <x v="156"/>
    <x v="209"/>
    <x v="0"/>
    <x v="13"/>
    <x v="2"/>
    <x v="4"/>
    <x v="425"/>
    <x v="22"/>
    <x v="34"/>
    <x v="8"/>
    <x v="5"/>
    <x v="4425"/>
    <x v="17"/>
  </r>
  <r>
    <x v="0"/>
    <x v="5"/>
    <x v="1"/>
    <x v="0"/>
    <x v="194"/>
    <x v="2803"/>
    <x v="2424"/>
    <x v="184"/>
    <x v="10"/>
    <x v="2"/>
    <x v="1"/>
    <x v="4"/>
    <x v="8"/>
    <x v="22"/>
    <x v="120"/>
    <x v="209"/>
    <x v="0"/>
    <x v="5"/>
    <x v="0"/>
    <x v="552"/>
    <x v="6"/>
    <x v="78"/>
    <x v="7"/>
    <x v="6"/>
    <x v="0"/>
    <x v="2628"/>
    <x v="0"/>
  </r>
  <r>
    <x v="0"/>
    <x v="4"/>
    <x v="0"/>
    <x v="0"/>
    <x v="19"/>
    <x v="2805"/>
    <x v="2425"/>
    <x v="149"/>
    <x v="10"/>
    <x v="2"/>
    <x v="1"/>
    <x v="3"/>
    <x v="12"/>
    <x v="41"/>
    <x v="210"/>
    <x v="17"/>
    <x v="0"/>
    <x v="9"/>
    <x v="2"/>
    <x v="1223"/>
    <x v="750"/>
    <x v="7"/>
    <x v="28"/>
    <x v="2"/>
    <x v="4"/>
    <x v="3726"/>
    <x v="82"/>
  </r>
  <r>
    <x v="1"/>
    <x v="5"/>
    <x v="0"/>
    <x v="8"/>
    <x v="394"/>
    <x v="2804"/>
    <x v="2425"/>
    <x v="97"/>
    <x v="10"/>
    <x v="2"/>
    <x v="1"/>
    <x v="4"/>
    <x v="33"/>
    <x v="320"/>
    <x v="195"/>
    <x v="209"/>
    <x v="0"/>
    <x v="13"/>
    <x v="2"/>
    <x v="326"/>
    <x v="227"/>
    <x v="30"/>
    <x v="59"/>
    <x v="8"/>
    <x v="5"/>
    <x v="4426"/>
    <x v="17"/>
  </r>
  <r>
    <x v="1"/>
    <x v="5"/>
    <x v="1"/>
    <x v="0"/>
    <x v="79"/>
    <x v="2806"/>
    <x v="2426"/>
    <x v="6"/>
    <x v="10"/>
    <x v="2"/>
    <x v="1"/>
    <x v="4"/>
    <x v="34"/>
    <x v="255"/>
    <x v="52"/>
    <x v="209"/>
    <x v="0"/>
    <x v="13"/>
    <x v="2"/>
    <x v="284"/>
    <x v="98"/>
    <x v="83"/>
    <x v="25"/>
    <x v="6"/>
    <x v="5"/>
    <x v="2629"/>
    <x v="1"/>
  </r>
  <r>
    <x v="1"/>
    <x v="5"/>
    <x v="0"/>
    <x v="6"/>
    <x v="387"/>
    <x v="2807"/>
    <x v="2427"/>
    <x v="120"/>
    <x v="10"/>
    <x v="2"/>
    <x v="1"/>
    <x v="4"/>
    <x v="33"/>
    <x v="145"/>
    <x v="203"/>
    <x v="209"/>
    <x v="0"/>
    <x v="13"/>
    <x v="2"/>
    <x v="302"/>
    <x v="81"/>
    <x v="70"/>
    <x v="43"/>
    <x v="8"/>
    <x v="5"/>
    <x v="4427"/>
    <x v="1"/>
  </r>
  <r>
    <x v="1"/>
    <x v="1"/>
    <x v="0"/>
    <x v="0"/>
    <x v="359"/>
    <x v="2808"/>
    <x v="2428"/>
    <x v="211"/>
    <x v="10"/>
    <x v="2"/>
    <x v="1"/>
    <x v="0"/>
    <x v="26"/>
    <x v="482"/>
    <x v="205"/>
    <x v="209"/>
    <x v="0"/>
    <x v="1"/>
    <x v="2"/>
    <x v="830"/>
    <x v="341"/>
    <x v="27"/>
    <x v="83"/>
    <x v="0"/>
    <x v="5"/>
    <x v="165"/>
    <x v="22"/>
  </r>
  <r>
    <x v="0"/>
    <x v="4"/>
    <x v="0"/>
    <x v="0"/>
    <x v="19"/>
    <x v="2809"/>
    <x v="2429"/>
    <x v="90"/>
    <x v="10"/>
    <x v="2"/>
    <x v="1"/>
    <x v="3"/>
    <x v="1"/>
    <x v="4"/>
    <x v="210"/>
    <x v="17"/>
    <x v="0"/>
    <x v="9"/>
    <x v="2"/>
    <x v="1187"/>
    <x v="400"/>
    <x v="7"/>
    <x v="28"/>
    <x v="2"/>
    <x v="4"/>
    <x v="3727"/>
    <x v="82"/>
  </r>
  <r>
    <x v="1"/>
    <x v="5"/>
    <x v="0"/>
    <x v="8"/>
    <x v="394"/>
    <x v="2810"/>
    <x v="2430"/>
    <x v="211"/>
    <x v="10"/>
    <x v="2"/>
    <x v="1"/>
    <x v="4"/>
    <x v="33"/>
    <x v="320"/>
    <x v="195"/>
    <x v="209"/>
    <x v="0"/>
    <x v="13"/>
    <x v="2"/>
    <x v="326"/>
    <x v="162"/>
    <x v="30"/>
    <x v="59"/>
    <x v="8"/>
    <x v="5"/>
    <x v="4428"/>
    <x v="17"/>
  </r>
  <r>
    <x v="1"/>
    <x v="5"/>
    <x v="1"/>
    <x v="0"/>
    <x v="260"/>
    <x v="2811"/>
    <x v="2431"/>
    <x v="67"/>
    <x v="10"/>
    <x v="2"/>
    <x v="1"/>
    <x v="4"/>
    <x v="34"/>
    <x v="242"/>
    <x v="156"/>
    <x v="209"/>
    <x v="0"/>
    <x v="13"/>
    <x v="2"/>
    <x v="268"/>
    <x v="276"/>
    <x v="49"/>
    <x v="22"/>
    <x v="6"/>
    <x v="5"/>
    <x v="2630"/>
    <x v="1"/>
  </r>
  <r>
    <x v="1"/>
    <x v="5"/>
    <x v="1"/>
    <x v="0"/>
    <x v="327"/>
    <x v="2812"/>
    <x v="2432"/>
    <x v="104"/>
    <x v="10"/>
    <x v="2"/>
    <x v="1"/>
    <x v="4"/>
    <x v="34"/>
    <x v="248"/>
    <x v="195"/>
    <x v="209"/>
    <x v="0"/>
    <x v="13"/>
    <x v="2"/>
    <x v="681"/>
    <x v="376"/>
    <x v="42"/>
    <x v="15"/>
    <x v="6"/>
    <x v="5"/>
    <x v="2631"/>
    <x v="1"/>
  </r>
  <r>
    <x v="1"/>
    <x v="5"/>
    <x v="0"/>
    <x v="6"/>
    <x v="387"/>
    <x v="2814"/>
    <x v="2433"/>
    <x v="120"/>
    <x v="10"/>
    <x v="2"/>
    <x v="1"/>
    <x v="4"/>
    <x v="33"/>
    <x v="145"/>
    <x v="203"/>
    <x v="209"/>
    <x v="0"/>
    <x v="13"/>
    <x v="2"/>
    <x v="300"/>
    <x v="18"/>
    <x v="70"/>
    <x v="43"/>
    <x v="8"/>
    <x v="5"/>
    <x v="4429"/>
    <x v="1"/>
  </r>
  <r>
    <x v="0"/>
    <x v="5"/>
    <x v="1"/>
    <x v="14"/>
    <x v="428"/>
    <x v="2813"/>
    <x v="2433"/>
    <x v="99"/>
    <x v="10"/>
    <x v="2"/>
    <x v="1"/>
    <x v="4"/>
    <x v="20"/>
    <x v="59"/>
    <x v="202"/>
    <x v="209"/>
    <x v="0"/>
    <x v="18"/>
    <x v="1"/>
    <x v="770"/>
    <x v="262"/>
    <x v="0"/>
    <x v="60"/>
    <x v="4"/>
    <x v="3"/>
    <x v="48"/>
    <x v="50"/>
  </r>
  <r>
    <x v="1"/>
    <x v="5"/>
    <x v="1"/>
    <x v="0"/>
    <x v="344"/>
    <x v="2815"/>
    <x v="2434"/>
    <x v="97"/>
    <x v="10"/>
    <x v="2"/>
    <x v="1"/>
    <x v="4"/>
    <x v="34"/>
    <x v="220"/>
    <x v="210"/>
    <x v="201"/>
    <x v="0"/>
    <x v="13"/>
    <x v="2"/>
    <x v="308"/>
    <x v="409"/>
    <x v="4"/>
    <x v="23"/>
    <x v="6"/>
    <x v="5"/>
    <x v="2632"/>
    <x v="1"/>
  </r>
  <r>
    <x v="1"/>
    <x v="5"/>
    <x v="0"/>
    <x v="8"/>
    <x v="379"/>
    <x v="2816"/>
    <x v="2435"/>
    <x v="118"/>
    <x v="10"/>
    <x v="2"/>
    <x v="1"/>
    <x v="4"/>
    <x v="33"/>
    <x v="320"/>
    <x v="156"/>
    <x v="209"/>
    <x v="0"/>
    <x v="13"/>
    <x v="2"/>
    <x v="326"/>
    <x v="41"/>
    <x v="30"/>
    <x v="59"/>
    <x v="8"/>
    <x v="5"/>
    <x v="4430"/>
    <x v="17"/>
  </r>
  <r>
    <x v="1"/>
    <x v="9"/>
    <x v="1"/>
    <x v="8"/>
    <x v="137"/>
    <x v="2817"/>
    <x v="2435"/>
    <x v="78"/>
    <x v="10"/>
    <x v="2"/>
    <x v="1"/>
    <x v="8"/>
    <x v="28"/>
    <x v="439"/>
    <x v="210"/>
    <x v="21"/>
    <x v="0"/>
    <x v="16"/>
    <x v="2"/>
    <x v="971"/>
    <x v="172"/>
    <x v="38"/>
    <x v="55"/>
    <x v="1"/>
    <x v="6"/>
    <x v="893"/>
    <x v="12"/>
  </r>
  <r>
    <x v="0"/>
    <x v="6"/>
    <x v="0"/>
    <x v="2"/>
    <x v="336"/>
    <x v="2818"/>
    <x v="2436"/>
    <x v="145"/>
    <x v="10"/>
    <x v="2"/>
    <x v="1"/>
    <x v="5"/>
    <x v="14"/>
    <x v="45"/>
    <x v="210"/>
    <x v="156"/>
    <x v="0"/>
    <x v="3"/>
    <x v="2"/>
    <x v="504"/>
    <x v="768"/>
    <x v="12"/>
    <x v="78"/>
    <x v="8"/>
    <x v="1"/>
    <x v="4450"/>
    <x v="22"/>
  </r>
  <r>
    <x v="1"/>
    <x v="1"/>
    <x v="0"/>
    <x v="0"/>
    <x v="359"/>
    <x v="2819"/>
    <x v="2437"/>
    <x v="211"/>
    <x v="10"/>
    <x v="2"/>
    <x v="1"/>
    <x v="0"/>
    <x v="26"/>
    <x v="482"/>
    <x v="205"/>
    <x v="209"/>
    <x v="0"/>
    <x v="1"/>
    <x v="2"/>
    <x v="829"/>
    <x v="720"/>
    <x v="27"/>
    <x v="83"/>
    <x v="0"/>
    <x v="5"/>
    <x v="166"/>
    <x v="22"/>
  </r>
  <r>
    <x v="1"/>
    <x v="5"/>
    <x v="1"/>
    <x v="0"/>
    <x v="176"/>
    <x v="2820"/>
    <x v="2438"/>
    <x v="247"/>
    <x v="10"/>
    <x v="2"/>
    <x v="1"/>
    <x v="4"/>
    <x v="34"/>
    <x v="264"/>
    <x v="210"/>
    <x v="112"/>
    <x v="0"/>
    <x v="13"/>
    <x v="2"/>
    <x v="282"/>
    <x v="961"/>
    <x v="84"/>
    <x v="25"/>
    <x v="6"/>
    <x v="5"/>
    <x v="2633"/>
    <x v="1"/>
  </r>
  <r>
    <x v="1"/>
    <x v="5"/>
    <x v="0"/>
    <x v="18"/>
    <x v="416"/>
    <x v="2821"/>
    <x v="2439"/>
    <x v="6"/>
    <x v="10"/>
    <x v="2"/>
    <x v="1"/>
    <x v="4"/>
    <x v="33"/>
    <x v="319"/>
    <x v="156"/>
    <x v="209"/>
    <x v="0"/>
    <x v="13"/>
    <x v="2"/>
    <x v="402"/>
    <x v="110"/>
    <x v="30"/>
    <x v="59"/>
    <x v="8"/>
    <x v="5"/>
    <x v="4431"/>
    <x v="8"/>
  </r>
  <r>
    <x v="1"/>
    <x v="5"/>
    <x v="1"/>
    <x v="0"/>
    <x v="260"/>
    <x v="2822"/>
    <x v="2439"/>
    <x v="252"/>
    <x v="10"/>
    <x v="2"/>
    <x v="1"/>
    <x v="4"/>
    <x v="34"/>
    <x v="188"/>
    <x v="156"/>
    <x v="209"/>
    <x v="0"/>
    <x v="13"/>
    <x v="2"/>
    <x v="282"/>
    <x v="879"/>
    <x v="88"/>
    <x v="9"/>
    <x v="6"/>
    <x v="5"/>
    <x v="2634"/>
    <x v="1"/>
  </r>
  <r>
    <x v="1"/>
    <x v="5"/>
    <x v="0"/>
    <x v="18"/>
    <x v="425"/>
    <x v="2823"/>
    <x v="2440"/>
    <x v="188"/>
    <x v="10"/>
    <x v="2"/>
    <x v="1"/>
    <x v="4"/>
    <x v="30"/>
    <x v="143"/>
    <x v="210"/>
    <x v="194"/>
    <x v="0"/>
    <x v="13"/>
    <x v="2"/>
    <x v="75"/>
    <x v="135"/>
    <x v="20"/>
    <x v="41"/>
    <x v="8"/>
    <x v="5"/>
    <x v="4432"/>
    <x v="8"/>
  </r>
  <r>
    <x v="1"/>
    <x v="5"/>
    <x v="1"/>
    <x v="0"/>
    <x v="126"/>
    <x v="2824"/>
    <x v="2440"/>
    <x v="109"/>
    <x v="10"/>
    <x v="2"/>
    <x v="1"/>
    <x v="4"/>
    <x v="34"/>
    <x v="231"/>
    <x v="210"/>
    <x v="85"/>
    <x v="0"/>
    <x v="13"/>
    <x v="2"/>
    <x v="358"/>
    <x v="951"/>
    <x v="71"/>
    <x v="12"/>
    <x v="6"/>
    <x v="5"/>
    <x v="2635"/>
    <x v="1"/>
  </r>
  <r>
    <x v="1"/>
    <x v="5"/>
    <x v="1"/>
    <x v="0"/>
    <x v="194"/>
    <x v="2825"/>
    <x v="2441"/>
    <x v="68"/>
    <x v="10"/>
    <x v="2"/>
    <x v="1"/>
    <x v="4"/>
    <x v="34"/>
    <x v="194"/>
    <x v="120"/>
    <x v="209"/>
    <x v="0"/>
    <x v="13"/>
    <x v="2"/>
    <x v="337"/>
    <x v="845"/>
    <x v="71"/>
    <x v="12"/>
    <x v="6"/>
    <x v="5"/>
    <x v="2636"/>
    <x v="1"/>
  </r>
  <r>
    <x v="1"/>
    <x v="5"/>
    <x v="1"/>
    <x v="0"/>
    <x v="327"/>
    <x v="2826"/>
    <x v="2442"/>
    <x v="155"/>
    <x v="10"/>
    <x v="2"/>
    <x v="1"/>
    <x v="4"/>
    <x v="34"/>
    <x v="231"/>
    <x v="195"/>
    <x v="209"/>
    <x v="0"/>
    <x v="13"/>
    <x v="2"/>
    <x v="355"/>
    <x v="772"/>
    <x v="71"/>
    <x v="12"/>
    <x v="6"/>
    <x v="5"/>
    <x v="2637"/>
    <x v="1"/>
  </r>
  <r>
    <x v="1"/>
    <x v="5"/>
    <x v="1"/>
    <x v="0"/>
    <x v="260"/>
    <x v="2827"/>
    <x v="2443"/>
    <x v="94"/>
    <x v="10"/>
    <x v="2"/>
    <x v="1"/>
    <x v="4"/>
    <x v="34"/>
    <x v="233"/>
    <x v="156"/>
    <x v="209"/>
    <x v="0"/>
    <x v="13"/>
    <x v="2"/>
    <x v="267"/>
    <x v="606"/>
    <x v="88"/>
    <x v="9"/>
    <x v="6"/>
    <x v="5"/>
    <x v="2638"/>
    <x v="1"/>
  </r>
  <r>
    <x v="0"/>
    <x v="5"/>
    <x v="1"/>
    <x v="0"/>
    <x v="327"/>
    <x v="2828"/>
    <x v="2444"/>
    <x v="95"/>
    <x v="10"/>
    <x v="2"/>
    <x v="1"/>
    <x v="4"/>
    <x v="7"/>
    <x v="18"/>
    <x v="195"/>
    <x v="209"/>
    <x v="0"/>
    <x v="13"/>
    <x v="2"/>
    <x v="424"/>
    <x v="306"/>
    <x v="55"/>
    <x v="14"/>
    <x v="6"/>
    <x v="5"/>
    <x v="2639"/>
    <x v="1"/>
  </r>
  <r>
    <x v="1"/>
    <x v="5"/>
    <x v="1"/>
    <x v="0"/>
    <x v="260"/>
    <x v="2829"/>
    <x v="2445"/>
    <x v="259"/>
    <x v="10"/>
    <x v="2"/>
    <x v="1"/>
    <x v="4"/>
    <x v="34"/>
    <x v="236"/>
    <x v="210"/>
    <x v="156"/>
    <x v="0"/>
    <x v="13"/>
    <x v="2"/>
    <x v="281"/>
    <x v="494"/>
    <x v="49"/>
    <x v="22"/>
    <x v="6"/>
    <x v="5"/>
    <x v="2640"/>
    <x v="1"/>
  </r>
  <r>
    <x v="1"/>
    <x v="5"/>
    <x v="0"/>
    <x v="17"/>
    <x v="400"/>
    <x v="2830"/>
    <x v="2446"/>
    <x v="24"/>
    <x v="10"/>
    <x v="2"/>
    <x v="1"/>
    <x v="4"/>
    <x v="33"/>
    <x v="322"/>
    <x v="110"/>
    <x v="209"/>
    <x v="0"/>
    <x v="13"/>
    <x v="2"/>
    <x v="495"/>
    <x v="314"/>
    <x v="30"/>
    <x v="59"/>
    <x v="8"/>
    <x v="5"/>
    <x v="4433"/>
    <x v="49"/>
  </r>
  <r>
    <x v="1"/>
    <x v="5"/>
    <x v="1"/>
    <x v="0"/>
    <x v="327"/>
    <x v="2831"/>
    <x v="2446"/>
    <x v="211"/>
    <x v="10"/>
    <x v="2"/>
    <x v="1"/>
    <x v="4"/>
    <x v="34"/>
    <x v="248"/>
    <x v="210"/>
    <x v="194"/>
    <x v="0"/>
    <x v="13"/>
    <x v="2"/>
    <x v="684"/>
    <x v="776"/>
    <x v="42"/>
    <x v="15"/>
    <x v="6"/>
    <x v="5"/>
    <x v="2641"/>
    <x v="1"/>
  </r>
  <r>
    <x v="1"/>
    <x v="5"/>
    <x v="1"/>
    <x v="0"/>
    <x v="344"/>
    <x v="2832"/>
    <x v="2447"/>
    <x v="229"/>
    <x v="10"/>
    <x v="2"/>
    <x v="1"/>
    <x v="4"/>
    <x v="34"/>
    <x v="220"/>
    <x v="202"/>
    <x v="209"/>
    <x v="0"/>
    <x v="13"/>
    <x v="2"/>
    <x v="308"/>
    <x v="882"/>
    <x v="4"/>
    <x v="23"/>
    <x v="6"/>
    <x v="5"/>
    <x v="2642"/>
    <x v="1"/>
  </r>
  <r>
    <x v="1"/>
    <x v="5"/>
    <x v="0"/>
    <x v="8"/>
    <x v="383"/>
    <x v="2833"/>
    <x v="2448"/>
    <x v="254"/>
    <x v="6"/>
    <x v="0"/>
    <x v="1"/>
    <x v="4"/>
    <x v="30"/>
    <x v="134"/>
    <x v="210"/>
    <x v="167"/>
    <x v="0"/>
    <x v="13"/>
    <x v="2"/>
    <x v="50"/>
    <x v="435"/>
    <x v="79"/>
    <x v="37"/>
    <x v="8"/>
    <x v="5"/>
    <x v="4434"/>
    <x v="17"/>
  </r>
  <r>
    <x v="0"/>
    <x v="4"/>
    <x v="0"/>
    <x v="0"/>
    <x v="3"/>
    <x v="2835"/>
    <x v="2449"/>
    <x v="57"/>
    <x v="10"/>
    <x v="2"/>
    <x v="1"/>
    <x v="3"/>
    <x v="18"/>
    <x v="50"/>
    <x v="210"/>
    <x v="3"/>
    <x v="0"/>
    <x v="10"/>
    <x v="2"/>
    <x v="1243"/>
    <x v="49"/>
    <x v="32"/>
    <x v="28"/>
    <x v="2"/>
    <x v="4"/>
    <x v="3728"/>
    <x v="82"/>
  </r>
  <r>
    <x v="1"/>
    <x v="5"/>
    <x v="1"/>
    <x v="0"/>
    <x v="327"/>
    <x v="2834"/>
    <x v="2449"/>
    <x v="211"/>
    <x v="10"/>
    <x v="2"/>
    <x v="1"/>
    <x v="4"/>
    <x v="34"/>
    <x v="248"/>
    <x v="210"/>
    <x v="194"/>
    <x v="0"/>
    <x v="13"/>
    <x v="2"/>
    <x v="687"/>
    <x v="776"/>
    <x v="42"/>
    <x v="15"/>
    <x v="6"/>
    <x v="5"/>
    <x v="2643"/>
    <x v="1"/>
  </r>
  <r>
    <x v="1"/>
    <x v="5"/>
    <x v="1"/>
    <x v="0"/>
    <x v="260"/>
    <x v="2836"/>
    <x v="2450"/>
    <x v="224"/>
    <x v="10"/>
    <x v="2"/>
    <x v="1"/>
    <x v="4"/>
    <x v="34"/>
    <x v="236"/>
    <x v="156"/>
    <x v="209"/>
    <x v="0"/>
    <x v="13"/>
    <x v="2"/>
    <x v="280"/>
    <x v="923"/>
    <x v="49"/>
    <x v="22"/>
    <x v="6"/>
    <x v="5"/>
    <x v="2644"/>
    <x v="1"/>
  </r>
  <r>
    <x v="1"/>
    <x v="5"/>
    <x v="1"/>
    <x v="0"/>
    <x v="327"/>
    <x v="2837"/>
    <x v="2451"/>
    <x v="239"/>
    <x v="10"/>
    <x v="2"/>
    <x v="1"/>
    <x v="4"/>
    <x v="34"/>
    <x v="248"/>
    <x v="195"/>
    <x v="209"/>
    <x v="0"/>
    <x v="13"/>
    <x v="2"/>
    <x v="684"/>
    <x v="583"/>
    <x v="42"/>
    <x v="15"/>
    <x v="6"/>
    <x v="5"/>
    <x v="2645"/>
    <x v="1"/>
  </r>
  <r>
    <x v="1"/>
    <x v="5"/>
    <x v="1"/>
    <x v="0"/>
    <x v="148"/>
    <x v="2839"/>
    <x v="2451"/>
    <x v="121"/>
    <x v="10"/>
    <x v="2"/>
    <x v="1"/>
    <x v="4"/>
    <x v="34"/>
    <x v="231"/>
    <x v="93"/>
    <x v="209"/>
    <x v="0"/>
    <x v="13"/>
    <x v="2"/>
    <x v="354"/>
    <x v="538"/>
    <x v="71"/>
    <x v="12"/>
    <x v="6"/>
    <x v="5"/>
    <x v="2647"/>
    <x v="1"/>
  </r>
  <r>
    <x v="1"/>
    <x v="5"/>
    <x v="1"/>
    <x v="0"/>
    <x v="260"/>
    <x v="2838"/>
    <x v="2451"/>
    <x v="259"/>
    <x v="10"/>
    <x v="2"/>
    <x v="1"/>
    <x v="4"/>
    <x v="34"/>
    <x v="230"/>
    <x v="210"/>
    <x v="156"/>
    <x v="0"/>
    <x v="13"/>
    <x v="2"/>
    <x v="261"/>
    <x v="496"/>
    <x v="49"/>
    <x v="22"/>
    <x v="6"/>
    <x v="5"/>
    <x v="2646"/>
    <x v="1"/>
  </r>
  <r>
    <x v="0"/>
    <x v="5"/>
    <x v="1"/>
    <x v="5"/>
    <x v="394"/>
    <x v="2840"/>
    <x v="2452"/>
    <x v="1"/>
    <x v="10"/>
    <x v="2"/>
    <x v="1"/>
    <x v="4"/>
    <x v="20"/>
    <x v="56"/>
    <x v="210"/>
    <x v="206"/>
    <x v="0"/>
    <x v="18"/>
    <x v="1"/>
    <x v="745"/>
    <x v="940"/>
    <x v="64"/>
    <x v="60"/>
    <x v="4"/>
    <x v="3"/>
    <x v="49"/>
    <x v="3"/>
  </r>
  <r>
    <x v="1"/>
    <x v="5"/>
    <x v="1"/>
    <x v="0"/>
    <x v="260"/>
    <x v="2841"/>
    <x v="2453"/>
    <x v="211"/>
    <x v="10"/>
    <x v="2"/>
    <x v="1"/>
    <x v="4"/>
    <x v="34"/>
    <x v="204"/>
    <x v="156"/>
    <x v="209"/>
    <x v="0"/>
    <x v="13"/>
    <x v="2"/>
    <x v="432"/>
    <x v="417"/>
    <x v="82"/>
    <x v="17"/>
    <x v="6"/>
    <x v="5"/>
    <x v="2648"/>
    <x v="1"/>
  </r>
  <r>
    <x v="0"/>
    <x v="5"/>
    <x v="1"/>
    <x v="8"/>
    <x v="414"/>
    <x v="2842"/>
    <x v="2454"/>
    <x v="5"/>
    <x v="10"/>
    <x v="2"/>
    <x v="1"/>
    <x v="4"/>
    <x v="20"/>
    <x v="62"/>
    <x v="210"/>
    <x v="201"/>
    <x v="0"/>
    <x v="18"/>
    <x v="1"/>
    <x v="737"/>
    <x v="707"/>
    <x v="0"/>
    <x v="60"/>
    <x v="4"/>
    <x v="3"/>
    <x v="50"/>
    <x v="17"/>
  </r>
  <r>
    <x v="1"/>
    <x v="1"/>
    <x v="0"/>
    <x v="0"/>
    <x v="359"/>
    <x v="2843"/>
    <x v="2455"/>
    <x v="190"/>
    <x v="10"/>
    <x v="2"/>
    <x v="1"/>
    <x v="0"/>
    <x v="26"/>
    <x v="481"/>
    <x v="210"/>
    <x v="206"/>
    <x v="0"/>
    <x v="1"/>
    <x v="2"/>
    <x v="831"/>
    <x v="878"/>
    <x v="27"/>
    <x v="82"/>
    <x v="0"/>
    <x v="5"/>
    <x v="167"/>
    <x v="22"/>
  </r>
  <r>
    <x v="1"/>
    <x v="1"/>
    <x v="0"/>
    <x v="0"/>
    <x v="359"/>
    <x v="2844"/>
    <x v="2456"/>
    <x v="131"/>
    <x v="10"/>
    <x v="2"/>
    <x v="1"/>
    <x v="0"/>
    <x v="26"/>
    <x v="481"/>
    <x v="205"/>
    <x v="209"/>
    <x v="0"/>
    <x v="1"/>
    <x v="2"/>
    <x v="830"/>
    <x v="826"/>
    <x v="27"/>
    <x v="82"/>
    <x v="0"/>
    <x v="5"/>
    <x v="168"/>
    <x v="22"/>
  </r>
  <r>
    <x v="1"/>
    <x v="5"/>
    <x v="1"/>
    <x v="0"/>
    <x v="327"/>
    <x v="2845"/>
    <x v="2457"/>
    <x v="211"/>
    <x v="10"/>
    <x v="2"/>
    <x v="1"/>
    <x v="4"/>
    <x v="34"/>
    <x v="248"/>
    <x v="210"/>
    <x v="194"/>
    <x v="0"/>
    <x v="13"/>
    <x v="2"/>
    <x v="687"/>
    <x v="776"/>
    <x v="42"/>
    <x v="15"/>
    <x v="6"/>
    <x v="5"/>
    <x v="2649"/>
    <x v="1"/>
  </r>
  <r>
    <x v="0"/>
    <x v="9"/>
    <x v="0"/>
    <x v="5"/>
    <x v="28"/>
    <x v="2846"/>
    <x v="2458"/>
    <x v="110"/>
    <x v="10"/>
    <x v="2"/>
    <x v="1"/>
    <x v="8"/>
    <x v="11"/>
    <x v="36"/>
    <x v="210"/>
    <x v="13"/>
    <x v="0"/>
    <x v="17"/>
    <x v="0"/>
    <x v="1026"/>
    <x v="983"/>
    <x v="6"/>
    <x v="65"/>
    <x v="1"/>
    <x v="0"/>
    <x v="894"/>
    <x v="3"/>
  </r>
  <r>
    <x v="1"/>
    <x v="5"/>
    <x v="1"/>
    <x v="0"/>
    <x v="327"/>
    <x v="2847"/>
    <x v="2459"/>
    <x v="104"/>
    <x v="10"/>
    <x v="2"/>
    <x v="1"/>
    <x v="4"/>
    <x v="34"/>
    <x v="248"/>
    <x v="195"/>
    <x v="209"/>
    <x v="0"/>
    <x v="13"/>
    <x v="2"/>
    <x v="684"/>
    <x v="376"/>
    <x v="42"/>
    <x v="15"/>
    <x v="6"/>
    <x v="5"/>
    <x v="2650"/>
    <x v="1"/>
  </r>
  <r>
    <x v="1"/>
    <x v="5"/>
    <x v="1"/>
    <x v="0"/>
    <x v="72"/>
    <x v="2848"/>
    <x v="2460"/>
    <x v="179"/>
    <x v="10"/>
    <x v="2"/>
    <x v="1"/>
    <x v="4"/>
    <x v="34"/>
    <x v="239"/>
    <x v="46"/>
    <x v="209"/>
    <x v="0"/>
    <x v="13"/>
    <x v="2"/>
    <x v="244"/>
    <x v="881"/>
    <x v="49"/>
    <x v="22"/>
    <x v="6"/>
    <x v="5"/>
    <x v="2651"/>
    <x v="1"/>
  </r>
  <r>
    <x v="1"/>
    <x v="5"/>
    <x v="1"/>
    <x v="0"/>
    <x v="260"/>
    <x v="2849"/>
    <x v="2461"/>
    <x v="244"/>
    <x v="10"/>
    <x v="2"/>
    <x v="1"/>
    <x v="4"/>
    <x v="34"/>
    <x v="225"/>
    <x v="156"/>
    <x v="209"/>
    <x v="0"/>
    <x v="13"/>
    <x v="2"/>
    <x v="418"/>
    <x v="594"/>
    <x v="43"/>
    <x v="13"/>
    <x v="6"/>
    <x v="5"/>
    <x v="2652"/>
    <x v="1"/>
  </r>
  <r>
    <x v="0"/>
    <x v="5"/>
    <x v="1"/>
    <x v="0"/>
    <x v="327"/>
    <x v="2850"/>
    <x v="2462"/>
    <x v="189"/>
    <x v="10"/>
    <x v="2"/>
    <x v="1"/>
    <x v="4"/>
    <x v="7"/>
    <x v="18"/>
    <x v="210"/>
    <x v="194"/>
    <x v="0"/>
    <x v="13"/>
    <x v="2"/>
    <x v="424"/>
    <x v="52"/>
    <x v="55"/>
    <x v="14"/>
    <x v="6"/>
    <x v="5"/>
    <x v="2653"/>
    <x v="1"/>
  </r>
  <r>
    <x v="1"/>
    <x v="5"/>
    <x v="1"/>
    <x v="0"/>
    <x v="309"/>
    <x v="2851"/>
    <x v="2463"/>
    <x v="6"/>
    <x v="10"/>
    <x v="2"/>
    <x v="1"/>
    <x v="4"/>
    <x v="34"/>
    <x v="231"/>
    <x v="185"/>
    <x v="209"/>
    <x v="0"/>
    <x v="13"/>
    <x v="2"/>
    <x v="354"/>
    <x v="102"/>
    <x v="71"/>
    <x v="12"/>
    <x v="6"/>
    <x v="5"/>
    <x v="2654"/>
    <x v="1"/>
  </r>
  <r>
    <x v="1"/>
    <x v="5"/>
    <x v="1"/>
    <x v="0"/>
    <x v="327"/>
    <x v="2852"/>
    <x v="2464"/>
    <x v="211"/>
    <x v="10"/>
    <x v="2"/>
    <x v="1"/>
    <x v="4"/>
    <x v="34"/>
    <x v="248"/>
    <x v="210"/>
    <x v="194"/>
    <x v="0"/>
    <x v="13"/>
    <x v="2"/>
    <x v="687"/>
    <x v="776"/>
    <x v="42"/>
    <x v="15"/>
    <x v="6"/>
    <x v="5"/>
    <x v="2655"/>
    <x v="1"/>
  </r>
  <r>
    <x v="1"/>
    <x v="5"/>
    <x v="1"/>
    <x v="0"/>
    <x v="260"/>
    <x v="2853"/>
    <x v="2465"/>
    <x v="71"/>
    <x v="10"/>
    <x v="2"/>
    <x v="1"/>
    <x v="4"/>
    <x v="34"/>
    <x v="225"/>
    <x v="210"/>
    <x v="156"/>
    <x v="0"/>
    <x v="13"/>
    <x v="2"/>
    <x v="419"/>
    <x v="971"/>
    <x v="43"/>
    <x v="13"/>
    <x v="6"/>
    <x v="5"/>
    <x v="2656"/>
    <x v="1"/>
  </r>
  <r>
    <x v="1"/>
    <x v="5"/>
    <x v="1"/>
    <x v="0"/>
    <x v="42"/>
    <x v="2854"/>
    <x v="2466"/>
    <x v="211"/>
    <x v="10"/>
    <x v="2"/>
    <x v="1"/>
    <x v="4"/>
    <x v="34"/>
    <x v="204"/>
    <x v="31"/>
    <x v="209"/>
    <x v="0"/>
    <x v="13"/>
    <x v="2"/>
    <x v="431"/>
    <x v="417"/>
    <x v="82"/>
    <x v="17"/>
    <x v="6"/>
    <x v="5"/>
    <x v="2657"/>
    <x v="1"/>
  </r>
  <r>
    <x v="1"/>
    <x v="5"/>
    <x v="1"/>
    <x v="8"/>
    <x v="394"/>
    <x v="2855"/>
    <x v="2467"/>
    <x v="100"/>
    <x v="10"/>
    <x v="2"/>
    <x v="1"/>
    <x v="4"/>
    <x v="34"/>
    <x v="282"/>
    <x v="210"/>
    <x v="194"/>
    <x v="0"/>
    <x v="13"/>
    <x v="2"/>
    <x v="298"/>
    <x v="391"/>
    <x v="20"/>
    <x v="27"/>
    <x v="6"/>
    <x v="5"/>
    <x v="4435"/>
    <x v="9"/>
  </r>
  <r>
    <x v="1"/>
    <x v="5"/>
    <x v="1"/>
    <x v="0"/>
    <x v="108"/>
    <x v="2856"/>
    <x v="2468"/>
    <x v="197"/>
    <x v="10"/>
    <x v="2"/>
    <x v="1"/>
    <x v="4"/>
    <x v="34"/>
    <x v="251"/>
    <x v="210"/>
    <x v="76"/>
    <x v="0"/>
    <x v="13"/>
    <x v="2"/>
    <x v="424"/>
    <x v="277"/>
    <x v="33"/>
    <x v="20"/>
    <x v="6"/>
    <x v="5"/>
    <x v="2658"/>
    <x v="1"/>
  </r>
  <r>
    <x v="1"/>
    <x v="5"/>
    <x v="1"/>
    <x v="0"/>
    <x v="84"/>
    <x v="2857"/>
    <x v="2469"/>
    <x v="26"/>
    <x v="10"/>
    <x v="2"/>
    <x v="1"/>
    <x v="4"/>
    <x v="34"/>
    <x v="198"/>
    <x v="210"/>
    <x v="59"/>
    <x v="0"/>
    <x v="13"/>
    <x v="2"/>
    <x v="298"/>
    <x v="605"/>
    <x v="84"/>
    <x v="24"/>
    <x v="6"/>
    <x v="5"/>
    <x v="2659"/>
    <x v="1"/>
  </r>
  <r>
    <x v="1"/>
    <x v="5"/>
    <x v="0"/>
    <x v="8"/>
    <x v="394"/>
    <x v="2858"/>
    <x v="2470"/>
    <x v="100"/>
    <x v="10"/>
    <x v="2"/>
    <x v="1"/>
    <x v="4"/>
    <x v="33"/>
    <x v="320"/>
    <x v="195"/>
    <x v="209"/>
    <x v="0"/>
    <x v="13"/>
    <x v="2"/>
    <x v="324"/>
    <x v="87"/>
    <x v="30"/>
    <x v="59"/>
    <x v="8"/>
    <x v="5"/>
    <x v="4437"/>
    <x v="17"/>
  </r>
  <r>
    <x v="1"/>
    <x v="5"/>
    <x v="1"/>
    <x v="0"/>
    <x v="260"/>
    <x v="2859"/>
    <x v="2471"/>
    <x v="170"/>
    <x v="10"/>
    <x v="2"/>
    <x v="1"/>
    <x v="4"/>
    <x v="34"/>
    <x v="230"/>
    <x v="156"/>
    <x v="209"/>
    <x v="0"/>
    <x v="13"/>
    <x v="2"/>
    <x v="261"/>
    <x v="683"/>
    <x v="49"/>
    <x v="22"/>
    <x v="6"/>
    <x v="5"/>
    <x v="2660"/>
    <x v="1"/>
  </r>
  <r>
    <x v="1"/>
    <x v="5"/>
    <x v="0"/>
    <x v="17"/>
    <x v="415"/>
    <x v="2860"/>
    <x v="2472"/>
    <x v="81"/>
    <x v="10"/>
    <x v="2"/>
    <x v="1"/>
    <x v="4"/>
    <x v="33"/>
    <x v="322"/>
    <x v="210"/>
    <x v="156"/>
    <x v="0"/>
    <x v="13"/>
    <x v="2"/>
    <x v="496"/>
    <x v="565"/>
    <x v="30"/>
    <x v="59"/>
    <x v="8"/>
    <x v="5"/>
    <x v="4436"/>
    <x v="49"/>
  </r>
  <r>
    <x v="1"/>
    <x v="1"/>
    <x v="0"/>
    <x v="0"/>
    <x v="359"/>
    <x v="2861"/>
    <x v="2472"/>
    <x v="211"/>
    <x v="10"/>
    <x v="2"/>
    <x v="1"/>
    <x v="0"/>
    <x v="26"/>
    <x v="482"/>
    <x v="205"/>
    <x v="209"/>
    <x v="0"/>
    <x v="1"/>
    <x v="2"/>
    <x v="827"/>
    <x v="851"/>
    <x v="27"/>
    <x v="83"/>
    <x v="0"/>
    <x v="5"/>
    <x v="169"/>
    <x v="22"/>
  </r>
  <r>
    <x v="1"/>
    <x v="5"/>
    <x v="0"/>
    <x v="8"/>
    <x v="394"/>
    <x v="2862"/>
    <x v="2473"/>
    <x v="91"/>
    <x v="10"/>
    <x v="2"/>
    <x v="1"/>
    <x v="4"/>
    <x v="33"/>
    <x v="320"/>
    <x v="195"/>
    <x v="209"/>
    <x v="0"/>
    <x v="13"/>
    <x v="2"/>
    <x v="324"/>
    <x v="614"/>
    <x v="30"/>
    <x v="59"/>
    <x v="8"/>
    <x v="5"/>
    <x v="4438"/>
    <x v="17"/>
  </r>
  <r>
    <x v="1"/>
    <x v="5"/>
    <x v="1"/>
    <x v="0"/>
    <x v="327"/>
    <x v="2863"/>
    <x v="2474"/>
    <x v="227"/>
    <x v="10"/>
    <x v="2"/>
    <x v="1"/>
    <x v="4"/>
    <x v="34"/>
    <x v="243"/>
    <x v="210"/>
    <x v="194"/>
    <x v="0"/>
    <x v="13"/>
    <x v="2"/>
    <x v="622"/>
    <x v="717"/>
    <x v="60"/>
    <x v="15"/>
    <x v="6"/>
    <x v="5"/>
    <x v="2661"/>
    <x v="1"/>
  </r>
  <r>
    <x v="1"/>
    <x v="5"/>
    <x v="1"/>
    <x v="0"/>
    <x v="260"/>
    <x v="2864"/>
    <x v="2475"/>
    <x v="6"/>
    <x v="10"/>
    <x v="2"/>
    <x v="1"/>
    <x v="4"/>
    <x v="34"/>
    <x v="269"/>
    <x v="156"/>
    <x v="209"/>
    <x v="0"/>
    <x v="13"/>
    <x v="2"/>
    <x v="266"/>
    <x v="98"/>
    <x v="84"/>
    <x v="25"/>
    <x v="6"/>
    <x v="5"/>
    <x v="2662"/>
    <x v="1"/>
  </r>
  <r>
    <x v="1"/>
    <x v="5"/>
    <x v="0"/>
    <x v="8"/>
    <x v="394"/>
    <x v="2865"/>
    <x v="2476"/>
    <x v="100"/>
    <x v="10"/>
    <x v="2"/>
    <x v="1"/>
    <x v="4"/>
    <x v="30"/>
    <x v="144"/>
    <x v="195"/>
    <x v="209"/>
    <x v="0"/>
    <x v="13"/>
    <x v="2"/>
    <x v="55"/>
    <x v="87"/>
    <x v="20"/>
    <x v="41"/>
    <x v="8"/>
    <x v="5"/>
    <x v="4439"/>
    <x v="17"/>
  </r>
  <r>
    <x v="0"/>
    <x v="5"/>
    <x v="1"/>
    <x v="0"/>
    <x v="327"/>
    <x v="2866"/>
    <x v="2477"/>
    <x v="95"/>
    <x v="10"/>
    <x v="2"/>
    <x v="1"/>
    <x v="4"/>
    <x v="7"/>
    <x v="18"/>
    <x v="195"/>
    <x v="209"/>
    <x v="0"/>
    <x v="13"/>
    <x v="2"/>
    <x v="422"/>
    <x v="306"/>
    <x v="55"/>
    <x v="14"/>
    <x v="6"/>
    <x v="5"/>
    <x v="2663"/>
    <x v="1"/>
  </r>
  <r>
    <x v="1"/>
    <x v="5"/>
    <x v="1"/>
    <x v="0"/>
    <x v="344"/>
    <x v="2867"/>
    <x v="2478"/>
    <x v="41"/>
    <x v="10"/>
    <x v="2"/>
    <x v="1"/>
    <x v="4"/>
    <x v="34"/>
    <x v="220"/>
    <x v="202"/>
    <x v="209"/>
    <x v="0"/>
    <x v="13"/>
    <x v="2"/>
    <x v="306"/>
    <x v="774"/>
    <x v="4"/>
    <x v="23"/>
    <x v="6"/>
    <x v="5"/>
    <x v="2664"/>
    <x v="1"/>
  </r>
  <r>
    <x v="1"/>
    <x v="5"/>
    <x v="0"/>
    <x v="22"/>
    <x v="426"/>
    <x v="2868"/>
    <x v="2479"/>
    <x v="160"/>
    <x v="10"/>
    <x v="2"/>
    <x v="1"/>
    <x v="4"/>
    <x v="33"/>
    <x v="316"/>
    <x v="156"/>
    <x v="209"/>
    <x v="0"/>
    <x v="13"/>
    <x v="2"/>
    <x v="426"/>
    <x v="326"/>
    <x v="30"/>
    <x v="59"/>
    <x v="8"/>
    <x v="5"/>
    <x v="4440"/>
    <x v="54"/>
  </r>
  <r>
    <x v="1"/>
    <x v="5"/>
    <x v="0"/>
    <x v="17"/>
    <x v="415"/>
    <x v="2869"/>
    <x v="2480"/>
    <x v="27"/>
    <x v="10"/>
    <x v="2"/>
    <x v="1"/>
    <x v="4"/>
    <x v="33"/>
    <x v="322"/>
    <x v="156"/>
    <x v="209"/>
    <x v="0"/>
    <x v="13"/>
    <x v="2"/>
    <x v="495"/>
    <x v="148"/>
    <x v="30"/>
    <x v="59"/>
    <x v="8"/>
    <x v="5"/>
    <x v="4441"/>
    <x v="49"/>
  </r>
  <r>
    <x v="0"/>
    <x v="5"/>
    <x v="1"/>
    <x v="0"/>
    <x v="194"/>
    <x v="2871"/>
    <x v="2481"/>
    <x v="95"/>
    <x v="10"/>
    <x v="2"/>
    <x v="1"/>
    <x v="4"/>
    <x v="8"/>
    <x v="19"/>
    <x v="210"/>
    <x v="123"/>
    <x v="0"/>
    <x v="13"/>
    <x v="2"/>
    <x v="243"/>
    <x v="509"/>
    <x v="9"/>
    <x v="6"/>
    <x v="6"/>
    <x v="0"/>
    <x v="2665"/>
    <x v="1"/>
  </r>
  <r>
    <x v="1"/>
    <x v="9"/>
    <x v="1"/>
    <x v="9"/>
    <x v="89"/>
    <x v="2870"/>
    <x v="2481"/>
    <x v="239"/>
    <x v="10"/>
    <x v="2"/>
    <x v="1"/>
    <x v="8"/>
    <x v="50"/>
    <x v="424"/>
    <x v="210"/>
    <x v="18"/>
    <x v="0"/>
    <x v="16"/>
    <x v="2"/>
    <x v="1140"/>
    <x v="482"/>
    <x v="63"/>
    <x v="74"/>
    <x v="1"/>
    <x v="6"/>
    <x v="895"/>
    <x v="32"/>
  </r>
  <r>
    <x v="1"/>
    <x v="5"/>
    <x v="1"/>
    <x v="0"/>
    <x v="116"/>
    <x v="2872"/>
    <x v="2482"/>
    <x v="155"/>
    <x v="10"/>
    <x v="2"/>
    <x v="1"/>
    <x v="4"/>
    <x v="34"/>
    <x v="230"/>
    <x v="71"/>
    <x v="209"/>
    <x v="0"/>
    <x v="13"/>
    <x v="2"/>
    <x v="260"/>
    <x v="364"/>
    <x v="49"/>
    <x v="22"/>
    <x v="6"/>
    <x v="5"/>
    <x v="2666"/>
    <x v="1"/>
  </r>
  <r>
    <x v="1"/>
    <x v="5"/>
    <x v="0"/>
    <x v="8"/>
    <x v="379"/>
    <x v="2874"/>
    <x v="2483"/>
    <x v="27"/>
    <x v="10"/>
    <x v="2"/>
    <x v="1"/>
    <x v="4"/>
    <x v="33"/>
    <x v="320"/>
    <x v="156"/>
    <x v="209"/>
    <x v="0"/>
    <x v="13"/>
    <x v="2"/>
    <x v="322"/>
    <x v="158"/>
    <x v="30"/>
    <x v="59"/>
    <x v="8"/>
    <x v="5"/>
    <x v="4443"/>
    <x v="17"/>
  </r>
  <r>
    <x v="0"/>
    <x v="5"/>
    <x v="0"/>
    <x v="17"/>
    <x v="415"/>
    <x v="2873"/>
    <x v="2483"/>
    <x v="211"/>
    <x v="10"/>
    <x v="2"/>
    <x v="1"/>
    <x v="4"/>
    <x v="4"/>
    <x v="13"/>
    <x v="156"/>
    <x v="209"/>
    <x v="0"/>
    <x v="13"/>
    <x v="2"/>
    <x v="22"/>
    <x v="690"/>
    <x v="35"/>
    <x v="35"/>
    <x v="8"/>
    <x v="0"/>
    <x v="4442"/>
    <x v="49"/>
  </r>
  <r>
    <x v="1"/>
    <x v="5"/>
    <x v="1"/>
    <x v="0"/>
    <x v="260"/>
    <x v="2875"/>
    <x v="2484"/>
    <x v="2"/>
    <x v="10"/>
    <x v="2"/>
    <x v="1"/>
    <x v="4"/>
    <x v="34"/>
    <x v="229"/>
    <x v="156"/>
    <x v="209"/>
    <x v="0"/>
    <x v="13"/>
    <x v="2"/>
    <x v="289"/>
    <x v="579"/>
    <x v="88"/>
    <x v="9"/>
    <x v="6"/>
    <x v="5"/>
    <x v="2667"/>
    <x v="1"/>
  </r>
  <r>
    <x v="1"/>
    <x v="9"/>
    <x v="1"/>
    <x v="9"/>
    <x v="89"/>
    <x v="2876"/>
    <x v="2485"/>
    <x v="239"/>
    <x v="10"/>
    <x v="2"/>
    <x v="1"/>
    <x v="8"/>
    <x v="50"/>
    <x v="425"/>
    <x v="210"/>
    <x v="18"/>
    <x v="0"/>
    <x v="16"/>
    <x v="2"/>
    <x v="1134"/>
    <x v="482"/>
    <x v="63"/>
    <x v="74"/>
    <x v="1"/>
    <x v="6"/>
    <x v="896"/>
    <x v="27"/>
  </r>
  <r>
    <x v="1"/>
    <x v="5"/>
    <x v="1"/>
    <x v="0"/>
    <x v="260"/>
    <x v="2878"/>
    <x v="2486"/>
    <x v="157"/>
    <x v="10"/>
    <x v="2"/>
    <x v="1"/>
    <x v="4"/>
    <x v="34"/>
    <x v="188"/>
    <x v="156"/>
    <x v="209"/>
    <x v="0"/>
    <x v="13"/>
    <x v="2"/>
    <x v="282"/>
    <x v="595"/>
    <x v="88"/>
    <x v="9"/>
    <x v="6"/>
    <x v="5"/>
    <x v="2668"/>
    <x v="1"/>
  </r>
  <r>
    <x v="1"/>
    <x v="1"/>
    <x v="0"/>
    <x v="0"/>
    <x v="359"/>
    <x v="2877"/>
    <x v="2486"/>
    <x v="211"/>
    <x v="10"/>
    <x v="2"/>
    <x v="1"/>
    <x v="0"/>
    <x v="26"/>
    <x v="482"/>
    <x v="210"/>
    <x v="206"/>
    <x v="0"/>
    <x v="1"/>
    <x v="2"/>
    <x v="828"/>
    <x v="851"/>
    <x v="27"/>
    <x v="83"/>
    <x v="0"/>
    <x v="5"/>
    <x v="170"/>
    <x v="22"/>
  </r>
  <r>
    <x v="1"/>
    <x v="5"/>
    <x v="1"/>
    <x v="0"/>
    <x v="260"/>
    <x v="2879"/>
    <x v="2487"/>
    <x v="26"/>
    <x v="10"/>
    <x v="2"/>
    <x v="1"/>
    <x v="4"/>
    <x v="34"/>
    <x v="230"/>
    <x v="210"/>
    <x v="156"/>
    <x v="0"/>
    <x v="13"/>
    <x v="2"/>
    <x v="262"/>
    <x v="931"/>
    <x v="49"/>
    <x v="22"/>
    <x v="6"/>
    <x v="5"/>
    <x v="2669"/>
    <x v="1"/>
  </r>
  <r>
    <x v="1"/>
    <x v="5"/>
    <x v="1"/>
    <x v="0"/>
    <x v="327"/>
    <x v="2880"/>
    <x v="2488"/>
    <x v="2"/>
    <x v="10"/>
    <x v="2"/>
    <x v="1"/>
    <x v="4"/>
    <x v="34"/>
    <x v="229"/>
    <x v="195"/>
    <x v="209"/>
    <x v="0"/>
    <x v="13"/>
    <x v="2"/>
    <x v="288"/>
    <x v="579"/>
    <x v="88"/>
    <x v="9"/>
    <x v="6"/>
    <x v="5"/>
    <x v="2670"/>
    <x v="1"/>
  </r>
  <r>
    <x v="1"/>
    <x v="5"/>
    <x v="0"/>
    <x v="8"/>
    <x v="394"/>
    <x v="2881"/>
    <x v="2489"/>
    <x v="118"/>
    <x v="10"/>
    <x v="2"/>
    <x v="1"/>
    <x v="4"/>
    <x v="33"/>
    <x v="320"/>
    <x v="195"/>
    <x v="209"/>
    <x v="0"/>
    <x v="13"/>
    <x v="2"/>
    <x v="322"/>
    <x v="41"/>
    <x v="30"/>
    <x v="59"/>
    <x v="8"/>
    <x v="5"/>
    <x v="4444"/>
    <x v="17"/>
  </r>
  <r>
    <x v="1"/>
    <x v="5"/>
    <x v="1"/>
    <x v="0"/>
    <x v="135"/>
    <x v="2882"/>
    <x v="2490"/>
    <x v="247"/>
    <x v="10"/>
    <x v="2"/>
    <x v="1"/>
    <x v="4"/>
    <x v="34"/>
    <x v="230"/>
    <x v="84"/>
    <x v="209"/>
    <x v="0"/>
    <x v="13"/>
    <x v="2"/>
    <x v="261"/>
    <x v="965"/>
    <x v="49"/>
    <x v="22"/>
    <x v="6"/>
    <x v="5"/>
    <x v="2671"/>
    <x v="1"/>
  </r>
  <r>
    <x v="1"/>
    <x v="5"/>
    <x v="0"/>
    <x v="17"/>
    <x v="400"/>
    <x v="2883"/>
    <x v="2491"/>
    <x v="97"/>
    <x v="10"/>
    <x v="2"/>
    <x v="1"/>
    <x v="4"/>
    <x v="33"/>
    <x v="322"/>
    <x v="110"/>
    <x v="209"/>
    <x v="0"/>
    <x v="13"/>
    <x v="2"/>
    <x v="494"/>
    <x v="861"/>
    <x v="30"/>
    <x v="59"/>
    <x v="8"/>
    <x v="5"/>
    <x v="4445"/>
    <x v="49"/>
  </r>
  <r>
    <x v="1"/>
    <x v="1"/>
    <x v="0"/>
    <x v="0"/>
    <x v="344"/>
    <x v="2884"/>
    <x v="2492"/>
    <x v="211"/>
    <x v="10"/>
    <x v="2"/>
    <x v="1"/>
    <x v="0"/>
    <x v="25"/>
    <x v="480"/>
    <x v="202"/>
    <x v="209"/>
    <x v="0"/>
    <x v="0"/>
    <x v="2"/>
    <x v="33"/>
    <x v="341"/>
    <x v="69"/>
    <x v="63"/>
    <x v="8"/>
    <x v="5"/>
    <x v="4446"/>
    <x v="22"/>
  </r>
  <r>
    <x v="1"/>
    <x v="5"/>
    <x v="1"/>
    <x v="0"/>
    <x v="194"/>
    <x v="2885"/>
    <x v="2493"/>
    <x v="197"/>
    <x v="10"/>
    <x v="2"/>
    <x v="1"/>
    <x v="4"/>
    <x v="34"/>
    <x v="258"/>
    <x v="210"/>
    <x v="123"/>
    <x v="0"/>
    <x v="13"/>
    <x v="2"/>
    <x v="287"/>
    <x v="277"/>
    <x v="83"/>
    <x v="25"/>
    <x v="6"/>
    <x v="5"/>
    <x v="2672"/>
    <x v="1"/>
  </r>
  <r>
    <x v="1"/>
    <x v="5"/>
    <x v="1"/>
    <x v="0"/>
    <x v="194"/>
    <x v="2886"/>
    <x v="2494"/>
    <x v="94"/>
    <x v="10"/>
    <x v="2"/>
    <x v="1"/>
    <x v="4"/>
    <x v="34"/>
    <x v="283"/>
    <x v="120"/>
    <x v="209"/>
    <x v="0"/>
    <x v="13"/>
    <x v="2"/>
    <x v="192"/>
    <x v="289"/>
    <x v="39"/>
    <x v="10"/>
    <x v="6"/>
    <x v="5"/>
    <x v="2673"/>
    <x v="1"/>
  </r>
  <r>
    <x v="1"/>
    <x v="5"/>
    <x v="1"/>
    <x v="0"/>
    <x v="260"/>
    <x v="2887"/>
    <x v="2495"/>
    <x v="205"/>
    <x v="10"/>
    <x v="2"/>
    <x v="1"/>
    <x v="4"/>
    <x v="34"/>
    <x v="229"/>
    <x v="210"/>
    <x v="156"/>
    <x v="0"/>
    <x v="13"/>
    <x v="2"/>
    <x v="289"/>
    <x v="178"/>
    <x v="88"/>
    <x v="9"/>
    <x v="6"/>
    <x v="5"/>
    <x v="2674"/>
    <x v="1"/>
  </r>
  <r>
    <x v="1"/>
    <x v="5"/>
    <x v="1"/>
    <x v="0"/>
    <x v="130"/>
    <x v="2888"/>
    <x v="2496"/>
    <x v="34"/>
    <x v="10"/>
    <x v="2"/>
    <x v="1"/>
    <x v="4"/>
    <x v="34"/>
    <x v="230"/>
    <x v="210"/>
    <x v="87"/>
    <x v="0"/>
    <x v="13"/>
    <x v="2"/>
    <x v="263"/>
    <x v="599"/>
    <x v="49"/>
    <x v="22"/>
    <x v="6"/>
    <x v="5"/>
    <x v="2675"/>
    <x v="1"/>
  </r>
  <r>
    <x v="0"/>
    <x v="5"/>
    <x v="1"/>
    <x v="3"/>
    <x v="386"/>
    <x v="2889"/>
    <x v="2497"/>
    <x v="124"/>
    <x v="10"/>
    <x v="2"/>
    <x v="1"/>
    <x v="4"/>
    <x v="20"/>
    <x v="65"/>
    <x v="210"/>
    <x v="206"/>
    <x v="0"/>
    <x v="18"/>
    <x v="1"/>
    <x v="748"/>
    <x v="128"/>
    <x v="64"/>
    <x v="60"/>
    <x v="4"/>
    <x v="3"/>
    <x v="51"/>
    <x v="7"/>
  </r>
  <r>
    <x v="1"/>
    <x v="5"/>
    <x v="1"/>
    <x v="0"/>
    <x v="167"/>
    <x v="2890"/>
    <x v="2497"/>
    <x v="160"/>
    <x v="10"/>
    <x v="2"/>
    <x v="1"/>
    <x v="4"/>
    <x v="34"/>
    <x v="204"/>
    <x v="210"/>
    <x v="107"/>
    <x v="0"/>
    <x v="13"/>
    <x v="2"/>
    <x v="434"/>
    <x v="512"/>
    <x v="82"/>
    <x v="17"/>
    <x v="6"/>
    <x v="5"/>
    <x v="2676"/>
    <x v="1"/>
  </r>
  <r>
    <x v="1"/>
    <x v="5"/>
    <x v="1"/>
    <x v="0"/>
    <x v="327"/>
    <x v="2891"/>
    <x v="2498"/>
    <x v="224"/>
    <x v="10"/>
    <x v="2"/>
    <x v="1"/>
    <x v="4"/>
    <x v="34"/>
    <x v="188"/>
    <x v="210"/>
    <x v="194"/>
    <x v="0"/>
    <x v="13"/>
    <x v="2"/>
    <x v="283"/>
    <x v="928"/>
    <x v="88"/>
    <x v="9"/>
    <x v="6"/>
    <x v="5"/>
    <x v="2677"/>
    <x v="1"/>
  </r>
  <r>
    <x v="1"/>
    <x v="1"/>
    <x v="0"/>
    <x v="0"/>
    <x v="359"/>
    <x v="2892"/>
    <x v="2499"/>
    <x v="211"/>
    <x v="10"/>
    <x v="2"/>
    <x v="1"/>
    <x v="0"/>
    <x v="26"/>
    <x v="482"/>
    <x v="205"/>
    <x v="209"/>
    <x v="0"/>
    <x v="1"/>
    <x v="2"/>
    <x v="827"/>
    <x v="340"/>
    <x v="27"/>
    <x v="83"/>
    <x v="0"/>
    <x v="5"/>
    <x v="171"/>
    <x v="22"/>
  </r>
  <r>
    <x v="1"/>
    <x v="5"/>
    <x v="1"/>
    <x v="0"/>
    <x v="260"/>
    <x v="2893"/>
    <x v="2500"/>
    <x v="254"/>
    <x v="10"/>
    <x v="2"/>
    <x v="1"/>
    <x v="4"/>
    <x v="34"/>
    <x v="209"/>
    <x v="210"/>
    <x v="156"/>
    <x v="0"/>
    <x v="13"/>
    <x v="2"/>
    <x v="266"/>
    <x v="296"/>
    <x v="77"/>
    <x v="15"/>
    <x v="6"/>
    <x v="5"/>
    <x v="2678"/>
    <x v="1"/>
  </r>
  <r>
    <x v="1"/>
    <x v="5"/>
    <x v="1"/>
    <x v="0"/>
    <x v="55"/>
    <x v="2894"/>
    <x v="2501"/>
    <x v="52"/>
    <x v="10"/>
    <x v="2"/>
    <x v="1"/>
    <x v="4"/>
    <x v="34"/>
    <x v="230"/>
    <x v="37"/>
    <x v="209"/>
    <x v="0"/>
    <x v="13"/>
    <x v="2"/>
    <x v="261"/>
    <x v="337"/>
    <x v="49"/>
    <x v="22"/>
    <x v="6"/>
    <x v="5"/>
    <x v="2679"/>
    <x v="1"/>
  </r>
  <r>
    <x v="1"/>
    <x v="5"/>
    <x v="1"/>
    <x v="0"/>
    <x v="43"/>
    <x v="2895"/>
    <x v="2502"/>
    <x v="26"/>
    <x v="10"/>
    <x v="2"/>
    <x v="1"/>
    <x v="4"/>
    <x v="34"/>
    <x v="255"/>
    <x v="210"/>
    <x v="33"/>
    <x v="0"/>
    <x v="13"/>
    <x v="2"/>
    <x v="289"/>
    <x v="605"/>
    <x v="83"/>
    <x v="25"/>
    <x v="6"/>
    <x v="5"/>
    <x v="2680"/>
    <x v="1"/>
  </r>
  <r>
    <x v="1"/>
    <x v="5"/>
    <x v="1"/>
    <x v="0"/>
    <x v="83"/>
    <x v="2896"/>
    <x v="2503"/>
    <x v="26"/>
    <x v="10"/>
    <x v="2"/>
    <x v="1"/>
    <x v="4"/>
    <x v="34"/>
    <x v="258"/>
    <x v="210"/>
    <x v="58"/>
    <x v="0"/>
    <x v="13"/>
    <x v="2"/>
    <x v="289"/>
    <x v="605"/>
    <x v="83"/>
    <x v="25"/>
    <x v="6"/>
    <x v="5"/>
    <x v="2681"/>
    <x v="1"/>
  </r>
  <r>
    <x v="1"/>
    <x v="1"/>
    <x v="0"/>
    <x v="0"/>
    <x v="359"/>
    <x v="2897"/>
    <x v="2503"/>
    <x v="131"/>
    <x v="10"/>
    <x v="2"/>
    <x v="1"/>
    <x v="0"/>
    <x v="26"/>
    <x v="481"/>
    <x v="205"/>
    <x v="209"/>
    <x v="0"/>
    <x v="1"/>
    <x v="2"/>
    <x v="826"/>
    <x v="826"/>
    <x v="27"/>
    <x v="82"/>
    <x v="0"/>
    <x v="5"/>
    <x v="172"/>
    <x v="22"/>
  </r>
  <r>
    <x v="1"/>
    <x v="5"/>
    <x v="1"/>
    <x v="0"/>
    <x v="260"/>
    <x v="2898"/>
    <x v="2504"/>
    <x v="167"/>
    <x v="10"/>
    <x v="2"/>
    <x v="1"/>
    <x v="4"/>
    <x v="34"/>
    <x v="209"/>
    <x v="156"/>
    <x v="209"/>
    <x v="0"/>
    <x v="13"/>
    <x v="2"/>
    <x v="256"/>
    <x v="307"/>
    <x v="77"/>
    <x v="15"/>
    <x v="6"/>
    <x v="5"/>
    <x v="2682"/>
    <x v="1"/>
  </r>
  <r>
    <x v="1"/>
    <x v="5"/>
    <x v="1"/>
    <x v="0"/>
    <x v="52"/>
    <x v="2899"/>
    <x v="2505"/>
    <x v="224"/>
    <x v="10"/>
    <x v="2"/>
    <x v="1"/>
    <x v="4"/>
    <x v="34"/>
    <x v="229"/>
    <x v="210"/>
    <x v="38"/>
    <x v="0"/>
    <x v="13"/>
    <x v="2"/>
    <x v="289"/>
    <x v="927"/>
    <x v="88"/>
    <x v="9"/>
    <x v="6"/>
    <x v="5"/>
    <x v="2683"/>
    <x v="1"/>
  </r>
  <r>
    <x v="1"/>
    <x v="6"/>
    <x v="0"/>
    <x v="0"/>
    <x v="327"/>
    <x v="2900"/>
    <x v="2506"/>
    <x v="162"/>
    <x v="10"/>
    <x v="2"/>
    <x v="1"/>
    <x v="5"/>
    <x v="47"/>
    <x v="475"/>
    <x v="210"/>
    <x v="194"/>
    <x v="0"/>
    <x v="4"/>
    <x v="2"/>
    <x v="1062"/>
    <x v="360"/>
    <x v="1"/>
    <x v="1"/>
    <x v="0"/>
    <x v="5"/>
    <x v="173"/>
    <x v="27"/>
  </r>
  <r>
    <x v="1"/>
    <x v="5"/>
    <x v="1"/>
    <x v="0"/>
    <x v="162"/>
    <x v="2901"/>
    <x v="2507"/>
    <x v="67"/>
    <x v="10"/>
    <x v="2"/>
    <x v="1"/>
    <x v="4"/>
    <x v="34"/>
    <x v="236"/>
    <x v="210"/>
    <x v="104"/>
    <x v="0"/>
    <x v="13"/>
    <x v="2"/>
    <x v="281"/>
    <x v="29"/>
    <x v="49"/>
    <x v="22"/>
    <x v="6"/>
    <x v="5"/>
    <x v="2684"/>
    <x v="1"/>
  </r>
  <r>
    <x v="1"/>
    <x v="6"/>
    <x v="0"/>
    <x v="0"/>
    <x v="327"/>
    <x v="2902"/>
    <x v="2508"/>
    <x v="162"/>
    <x v="10"/>
    <x v="2"/>
    <x v="1"/>
    <x v="5"/>
    <x v="47"/>
    <x v="475"/>
    <x v="210"/>
    <x v="194"/>
    <x v="0"/>
    <x v="4"/>
    <x v="2"/>
    <x v="1063"/>
    <x v="360"/>
    <x v="1"/>
    <x v="1"/>
    <x v="0"/>
    <x v="5"/>
    <x v="174"/>
    <x v="27"/>
  </r>
  <r>
    <x v="1"/>
    <x v="5"/>
    <x v="0"/>
    <x v="9"/>
    <x v="392"/>
    <x v="2903"/>
    <x v="2509"/>
    <x v="60"/>
    <x v="10"/>
    <x v="2"/>
    <x v="1"/>
    <x v="4"/>
    <x v="33"/>
    <x v="314"/>
    <x v="180"/>
    <x v="209"/>
    <x v="0"/>
    <x v="13"/>
    <x v="2"/>
    <x v="410"/>
    <x v="170"/>
    <x v="30"/>
    <x v="59"/>
    <x v="8"/>
    <x v="5"/>
    <x v="4447"/>
    <x v="32"/>
  </r>
  <r>
    <x v="1"/>
    <x v="5"/>
    <x v="1"/>
    <x v="0"/>
    <x v="260"/>
    <x v="2904"/>
    <x v="2510"/>
    <x v="254"/>
    <x v="10"/>
    <x v="2"/>
    <x v="1"/>
    <x v="4"/>
    <x v="34"/>
    <x v="209"/>
    <x v="210"/>
    <x v="156"/>
    <x v="0"/>
    <x v="13"/>
    <x v="2"/>
    <x v="266"/>
    <x v="296"/>
    <x v="77"/>
    <x v="15"/>
    <x v="6"/>
    <x v="5"/>
    <x v="2685"/>
    <x v="1"/>
  </r>
  <r>
    <x v="0"/>
    <x v="5"/>
    <x v="1"/>
    <x v="0"/>
    <x v="327"/>
    <x v="2905"/>
    <x v="2511"/>
    <x v="19"/>
    <x v="10"/>
    <x v="2"/>
    <x v="1"/>
    <x v="4"/>
    <x v="8"/>
    <x v="22"/>
    <x v="195"/>
    <x v="209"/>
    <x v="0"/>
    <x v="5"/>
    <x v="0"/>
    <x v="551"/>
    <x v="853"/>
    <x v="78"/>
    <x v="7"/>
    <x v="6"/>
    <x v="0"/>
    <x v="2686"/>
    <x v="0"/>
  </r>
  <r>
    <x v="1"/>
    <x v="5"/>
    <x v="1"/>
    <x v="0"/>
    <x v="194"/>
    <x v="2906"/>
    <x v="2511"/>
    <x v="243"/>
    <x v="10"/>
    <x v="2"/>
    <x v="1"/>
    <x v="4"/>
    <x v="34"/>
    <x v="236"/>
    <x v="210"/>
    <x v="123"/>
    <x v="0"/>
    <x v="13"/>
    <x v="2"/>
    <x v="279"/>
    <x v="839"/>
    <x v="49"/>
    <x v="22"/>
    <x v="6"/>
    <x v="5"/>
    <x v="2687"/>
    <x v="1"/>
  </r>
  <r>
    <x v="1"/>
    <x v="6"/>
    <x v="0"/>
    <x v="0"/>
    <x v="327"/>
    <x v="2907"/>
    <x v="2512"/>
    <x v="162"/>
    <x v="10"/>
    <x v="2"/>
    <x v="1"/>
    <x v="5"/>
    <x v="47"/>
    <x v="475"/>
    <x v="210"/>
    <x v="194"/>
    <x v="0"/>
    <x v="4"/>
    <x v="2"/>
    <x v="1064"/>
    <x v="360"/>
    <x v="1"/>
    <x v="1"/>
    <x v="0"/>
    <x v="5"/>
    <x v="175"/>
    <x v="27"/>
  </r>
  <r>
    <x v="1"/>
    <x v="5"/>
    <x v="0"/>
    <x v="17"/>
    <x v="415"/>
    <x v="2909"/>
    <x v="2513"/>
    <x v="43"/>
    <x v="10"/>
    <x v="2"/>
    <x v="1"/>
    <x v="4"/>
    <x v="30"/>
    <x v="130"/>
    <x v="156"/>
    <x v="209"/>
    <x v="0"/>
    <x v="13"/>
    <x v="2"/>
    <x v="112"/>
    <x v="60"/>
    <x v="8"/>
    <x v="39"/>
    <x v="8"/>
    <x v="5"/>
    <x v="4448"/>
    <x v="49"/>
  </r>
  <r>
    <x v="1"/>
    <x v="1"/>
    <x v="0"/>
    <x v="0"/>
    <x v="359"/>
    <x v="2908"/>
    <x v="2513"/>
    <x v="126"/>
    <x v="10"/>
    <x v="2"/>
    <x v="1"/>
    <x v="0"/>
    <x v="26"/>
    <x v="482"/>
    <x v="205"/>
    <x v="209"/>
    <x v="0"/>
    <x v="1"/>
    <x v="2"/>
    <x v="825"/>
    <x v="918"/>
    <x v="27"/>
    <x v="83"/>
    <x v="0"/>
    <x v="5"/>
    <x v="176"/>
    <x v="22"/>
  </r>
  <r>
    <x v="1"/>
    <x v="5"/>
    <x v="1"/>
    <x v="0"/>
    <x v="45"/>
    <x v="2910"/>
    <x v="2514"/>
    <x v="60"/>
    <x v="10"/>
    <x v="2"/>
    <x v="1"/>
    <x v="4"/>
    <x v="34"/>
    <x v="230"/>
    <x v="32"/>
    <x v="209"/>
    <x v="0"/>
    <x v="13"/>
    <x v="2"/>
    <x v="261"/>
    <x v="570"/>
    <x v="49"/>
    <x v="22"/>
    <x v="6"/>
    <x v="5"/>
    <x v="2688"/>
    <x v="1"/>
  </r>
  <r>
    <x v="0"/>
    <x v="4"/>
    <x v="0"/>
    <x v="0"/>
    <x v="19"/>
    <x v="2911"/>
    <x v="2515"/>
    <x v="198"/>
    <x v="10"/>
    <x v="2"/>
    <x v="1"/>
    <x v="3"/>
    <x v="1"/>
    <x v="4"/>
    <x v="210"/>
    <x v="17"/>
    <x v="0"/>
    <x v="9"/>
    <x v="2"/>
    <x v="1188"/>
    <x v="866"/>
    <x v="7"/>
    <x v="28"/>
    <x v="2"/>
    <x v="4"/>
    <x v="3729"/>
    <x v="82"/>
  </r>
  <r>
    <x v="1"/>
    <x v="5"/>
    <x v="1"/>
    <x v="0"/>
    <x v="253"/>
    <x v="2912"/>
    <x v="2516"/>
    <x v="110"/>
    <x v="10"/>
    <x v="2"/>
    <x v="1"/>
    <x v="4"/>
    <x v="34"/>
    <x v="231"/>
    <x v="151"/>
    <x v="209"/>
    <x v="0"/>
    <x v="13"/>
    <x v="2"/>
    <x v="352"/>
    <x v="574"/>
    <x v="71"/>
    <x v="12"/>
    <x v="6"/>
    <x v="5"/>
    <x v="2689"/>
    <x v="1"/>
  </r>
  <r>
    <x v="1"/>
    <x v="1"/>
    <x v="0"/>
    <x v="0"/>
    <x v="344"/>
    <x v="2913"/>
    <x v="2517"/>
    <x v="211"/>
    <x v="10"/>
    <x v="2"/>
    <x v="1"/>
    <x v="0"/>
    <x v="25"/>
    <x v="480"/>
    <x v="202"/>
    <x v="209"/>
    <x v="0"/>
    <x v="0"/>
    <x v="2"/>
    <x v="32"/>
    <x v="341"/>
    <x v="69"/>
    <x v="63"/>
    <x v="8"/>
    <x v="5"/>
    <x v="4449"/>
    <x v="22"/>
  </r>
  <r>
    <x v="1"/>
    <x v="5"/>
    <x v="1"/>
    <x v="0"/>
    <x v="53"/>
    <x v="2914"/>
    <x v="2517"/>
    <x v="121"/>
    <x v="10"/>
    <x v="2"/>
    <x v="1"/>
    <x v="4"/>
    <x v="34"/>
    <x v="265"/>
    <x v="35"/>
    <x v="209"/>
    <x v="0"/>
    <x v="13"/>
    <x v="2"/>
    <x v="447"/>
    <x v="313"/>
    <x v="90"/>
    <x v="19"/>
    <x v="6"/>
    <x v="5"/>
    <x v="2690"/>
    <x v="1"/>
  </r>
  <r>
    <x v="1"/>
    <x v="5"/>
    <x v="1"/>
    <x v="0"/>
    <x v="249"/>
    <x v="2915"/>
    <x v="2518"/>
    <x v="26"/>
    <x v="10"/>
    <x v="2"/>
    <x v="1"/>
    <x v="4"/>
    <x v="35"/>
    <x v="213"/>
    <x v="149"/>
    <x v="209"/>
    <x v="0"/>
    <x v="13"/>
    <x v="2"/>
    <x v="284"/>
    <x v="787"/>
    <x v="37"/>
    <x v="48"/>
    <x v="6"/>
    <x v="9"/>
    <x v="2691"/>
    <x v="1"/>
  </r>
  <r>
    <x v="0"/>
    <x v="5"/>
    <x v="1"/>
    <x v="3"/>
    <x v="386"/>
    <x v="2916"/>
    <x v="2519"/>
    <x v="25"/>
    <x v="10"/>
    <x v="2"/>
    <x v="1"/>
    <x v="4"/>
    <x v="20"/>
    <x v="65"/>
    <x v="210"/>
    <x v="206"/>
    <x v="0"/>
    <x v="18"/>
    <x v="1"/>
    <x v="752"/>
    <x v="236"/>
    <x v="64"/>
    <x v="60"/>
    <x v="4"/>
    <x v="3"/>
    <x v="52"/>
    <x v="7"/>
  </r>
  <r>
    <x v="1"/>
    <x v="1"/>
    <x v="0"/>
    <x v="0"/>
    <x v="359"/>
    <x v="2917"/>
    <x v="2520"/>
    <x v="211"/>
    <x v="10"/>
    <x v="2"/>
    <x v="1"/>
    <x v="0"/>
    <x v="26"/>
    <x v="482"/>
    <x v="210"/>
    <x v="206"/>
    <x v="0"/>
    <x v="1"/>
    <x v="2"/>
    <x v="826"/>
    <x v="340"/>
    <x v="27"/>
    <x v="83"/>
    <x v="0"/>
    <x v="5"/>
    <x v="177"/>
    <x v="22"/>
  </r>
  <r>
    <x v="1"/>
    <x v="5"/>
    <x v="1"/>
    <x v="0"/>
    <x v="245"/>
    <x v="2918"/>
    <x v="2521"/>
    <x v="259"/>
    <x v="10"/>
    <x v="2"/>
    <x v="1"/>
    <x v="4"/>
    <x v="34"/>
    <x v="236"/>
    <x v="210"/>
    <x v="150"/>
    <x v="0"/>
    <x v="13"/>
    <x v="2"/>
    <x v="280"/>
    <x v="494"/>
    <x v="49"/>
    <x v="22"/>
    <x v="6"/>
    <x v="5"/>
    <x v="2692"/>
    <x v="1"/>
  </r>
  <r>
    <x v="1"/>
    <x v="5"/>
    <x v="0"/>
    <x v="9"/>
    <x v="368"/>
    <x v="2919"/>
    <x v="2522"/>
    <x v="60"/>
    <x v="10"/>
    <x v="2"/>
    <x v="1"/>
    <x v="4"/>
    <x v="33"/>
    <x v="314"/>
    <x v="110"/>
    <x v="209"/>
    <x v="0"/>
    <x v="13"/>
    <x v="2"/>
    <x v="410"/>
    <x v="170"/>
    <x v="30"/>
    <x v="59"/>
    <x v="8"/>
    <x v="5"/>
    <x v="4451"/>
    <x v="32"/>
  </r>
  <r>
    <x v="1"/>
    <x v="5"/>
    <x v="1"/>
    <x v="0"/>
    <x v="260"/>
    <x v="2920"/>
    <x v="2523"/>
    <x v="116"/>
    <x v="10"/>
    <x v="2"/>
    <x v="1"/>
    <x v="4"/>
    <x v="34"/>
    <x v="269"/>
    <x v="156"/>
    <x v="209"/>
    <x v="0"/>
    <x v="13"/>
    <x v="2"/>
    <x v="264"/>
    <x v="86"/>
    <x v="84"/>
    <x v="25"/>
    <x v="6"/>
    <x v="5"/>
    <x v="2693"/>
    <x v="1"/>
  </r>
  <r>
    <x v="0"/>
    <x v="5"/>
    <x v="1"/>
    <x v="2"/>
    <x v="379"/>
    <x v="2921"/>
    <x v="2524"/>
    <x v="102"/>
    <x v="10"/>
    <x v="2"/>
    <x v="1"/>
    <x v="4"/>
    <x v="20"/>
    <x v="55"/>
    <x v="210"/>
    <x v="206"/>
    <x v="0"/>
    <x v="18"/>
    <x v="1"/>
    <x v="735"/>
    <x v="238"/>
    <x v="64"/>
    <x v="60"/>
    <x v="4"/>
    <x v="3"/>
    <x v="53"/>
    <x v="3"/>
  </r>
  <r>
    <x v="1"/>
    <x v="5"/>
    <x v="1"/>
    <x v="0"/>
    <x v="344"/>
    <x v="2922"/>
    <x v="2525"/>
    <x v="97"/>
    <x v="10"/>
    <x v="2"/>
    <x v="1"/>
    <x v="4"/>
    <x v="34"/>
    <x v="220"/>
    <x v="210"/>
    <x v="201"/>
    <x v="0"/>
    <x v="13"/>
    <x v="2"/>
    <x v="306"/>
    <x v="409"/>
    <x v="4"/>
    <x v="23"/>
    <x v="6"/>
    <x v="5"/>
    <x v="2694"/>
    <x v="1"/>
  </r>
  <r>
    <x v="1"/>
    <x v="5"/>
    <x v="0"/>
    <x v="8"/>
    <x v="367"/>
    <x v="2923"/>
    <x v="2526"/>
    <x v="114"/>
    <x v="10"/>
    <x v="2"/>
    <x v="1"/>
    <x v="4"/>
    <x v="33"/>
    <x v="320"/>
    <x v="210"/>
    <x v="115"/>
    <x v="0"/>
    <x v="13"/>
    <x v="2"/>
    <x v="326"/>
    <x v="518"/>
    <x v="30"/>
    <x v="59"/>
    <x v="8"/>
    <x v="5"/>
    <x v="4452"/>
    <x v="17"/>
  </r>
  <r>
    <x v="1"/>
    <x v="9"/>
    <x v="1"/>
    <x v="8"/>
    <x v="137"/>
    <x v="2924"/>
    <x v="2527"/>
    <x v="232"/>
    <x v="10"/>
    <x v="2"/>
    <x v="1"/>
    <x v="8"/>
    <x v="28"/>
    <x v="431"/>
    <x v="23"/>
    <x v="209"/>
    <x v="0"/>
    <x v="16"/>
    <x v="2"/>
    <x v="755"/>
    <x v="783"/>
    <x v="38"/>
    <x v="71"/>
    <x v="1"/>
    <x v="6"/>
    <x v="897"/>
    <x v="17"/>
  </r>
  <r>
    <x v="1"/>
    <x v="5"/>
    <x v="1"/>
    <x v="0"/>
    <x v="260"/>
    <x v="2925"/>
    <x v="2528"/>
    <x v="207"/>
    <x v="10"/>
    <x v="2"/>
    <x v="1"/>
    <x v="4"/>
    <x v="34"/>
    <x v="225"/>
    <x v="156"/>
    <x v="209"/>
    <x v="0"/>
    <x v="13"/>
    <x v="2"/>
    <x v="418"/>
    <x v="850"/>
    <x v="43"/>
    <x v="13"/>
    <x v="6"/>
    <x v="5"/>
    <x v="2695"/>
    <x v="1"/>
  </r>
  <r>
    <x v="1"/>
    <x v="5"/>
    <x v="1"/>
    <x v="0"/>
    <x v="260"/>
    <x v="2926"/>
    <x v="2529"/>
    <x v="224"/>
    <x v="10"/>
    <x v="2"/>
    <x v="1"/>
    <x v="4"/>
    <x v="34"/>
    <x v="236"/>
    <x v="156"/>
    <x v="209"/>
    <x v="0"/>
    <x v="13"/>
    <x v="2"/>
    <x v="278"/>
    <x v="923"/>
    <x v="49"/>
    <x v="22"/>
    <x v="6"/>
    <x v="5"/>
    <x v="2696"/>
    <x v="1"/>
  </r>
  <r>
    <x v="1"/>
    <x v="5"/>
    <x v="1"/>
    <x v="8"/>
    <x v="379"/>
    <x v="2928"/>
    <x v="2530"/>
    <x v="49"/>
    <x v="10"/>
    <x v="2"/>
    <x v="1"/>
    <x v="4"/>
    <x v="34"/>
    <x v="244"/>
    <x v="156"/>
    <x v="209"/>
    <x v="0"/>
    <x v="13"/>
    <x v="2"/>
    <x v="662"/>
    <x v="623"/>
    <x v="58"/>
    <x v="15"/>
    <x v="6"/>
    <x v="5"/>
    <x v="4453"/>
    <x v="17"/>
  </r>
  <r>
    <x v="1"/>
    <x v="5"/>
    <x v="1"/>
    <x v="0"/>
    <x v="327"/>
    <x v="2927"/>
    <x v="2530"/>
    <x v="6"/>
    <x v="10"/>
    <x v="2"/>
    <x v="1"/>
    <x v="4"/>
    <x v="34"/>
    <x v="198"/>
    <x v="195"/>
    <x v="209"/>
    <x v="0"/>
    <x v="13"/>
    <x v="2"/>
    <x v="292"/>
    <x v="111"/>
    <x v="84"/>
    <x v="24"/>
    <x v="6"/>
    <x v="5"/>
    <x v="2697"/>
    <x v="1"/>
  </r>
  <r>
    <x v="1"/>
    <x v="5"/>
    <x v="1"/>
    <x v="0"/>
    <x v="327"/>
    <x v="2929"/>
    <x v="2531"/>
    <x v="26"/>
    <x v="10"/>
    <x v="2"/>
    <x v="1"/>
    <x v="4"/>
    <x v="34"/>
    <x v="231"/>
    <x v="210"/>
    <x v="194"/>
    <x v="0"/>
    <x v="13"/>
    <x v="2"/>
    <x v="355"/>
    <x v="183"/>
    <x v="71"/>
    <x v="12"/>
    <x v="6"/>
    <x v="5"/>
    <x v="2698"/>
    <x v="1"/>
  </r>
  <r>
    <x v="1"/>
    <x v="5"/>
    <x v="1"/>
    <x v="0"/>
    <x v="263"/>
    <x v="2930"/>
    <x v="2532"/>
    <x v="6"/>
    <x v="10"/>
    <x v="2"/>
    <x v="1"/>
    <x v="4"/>
    <x v="34"/>
    <x v="231"/>
    <x v="159"/>
    <x v="209"/>
    <x v="0"/>
    <x v="13"/>
    <x v="2"/>
    <x v="354"/>
    <x v="102"/>
    <x v="71"/>
    <x v="12"/>
    <x v="6"/>
    <x v="5"/>
    <x v="2699"/>
    <x v="1"/>
  </r>
  <r>
    <x v="1"/>
    <x v="5"/>
    <x v="1"/>
    <x v="0"/>
    <x v="327"/>
    <x v="2931"/>
    <x v="2533"/>
    <x v="26"/>
    <x v="10"/>
    <x v="2"/>
    <x v="1"/>
    <x v="4"/>
    <x v="34"/>
    <x v="231"/>
    <x v="210"/>
    <x v="194"/>
    <x v="0"/>
    <x v="13"/>
    <x v="2"/>
    <x v="355"/>
    <x v="183"/>
    <x v="71"/>
    <x v="12"/>
    <x v="6"/>
    <x v="5"/>
    <x v="2700"/>
    <x v="1"/>
  </r>
  <r>
    <x v="1"/>
    <x v="5"/>
    <x v="1"/>
    <x v="0"/>
    <x v="327"/>
    <x v="2932"/>
    <x v="2534"/>
    <x v="227"/>
    <x v="10"/>
    <x v="2"/>
    <x v="1"/>
    <x v="4"/>
    <x v="34"/>
    <x v="198"/>
    <x v="195"/>
    <x v="209"/>
    <x v="0"/>
    <x v="13"/>
    <x v="2"/>
    <x v="290"/>
    <x v="887"/>
    <x v="84"/>
    <x v="24"/>
    <x v="6"/>
    <x v="5"/>
    <x v="2701"/>
    <x v="1"/>
  </r>
  <r>
    <x v="0"/>
    <x v="4"/>
    <x v="0"/>
    <x v="0"/>
    <x v="9"/>
    <x v="2934"/>
    <x v="2535"/>
    <x v="145"/>
    <x v="10"/>
    <x v="2"/>
    <x v="1"/>
    <x v="3"/>
    <x v="16"/>
    <x v="48"/>
    <x v="210"/>
    <x v="9"/>
    <x v="0"/>
    <x v="11"/>
    <x v="2"/>
    <x v="1265"/>
    <x v="970"/>
    <x v="5"/>
    <x v="28"/>
    <x v="2"/>
    <x v="4"/>
    <x v="3730"/>
    <x v="82"/>
  </r>
  <r>
    <x v="1"/>
    <x v="5"/>
    <x v="1"/>
    <x v="0"/>
    <x v="201"/>
    <x v="2933"/>
    <x v="2535"/>
    <x v="71"/>
    <x v="10"/>
    <x v="2"/>
    <x v="1"/>
    <x v="4"/>
    <x v="34"/>
    <x v="225"/>
    <x v="210"/>
    <x v="126"/>
    <x v="0"/>
    <x v="13"/>
    <x v="2"/>
    <x v="419"/>
    <x v="971"/>
    <x v="43"/>
    <x v="13"/>
    <x v="6"/>
    <x v="5"/>
    <x v="2702"/>
    <x v="1"/>
  </r>
  <r>
    <x v="1"/>
    <x v="9"/>
    <x v="1"/>
    <x v="22"/>
    <x v="339"/>
    <x v="2935"/>
    <x v="2535"/>
    <x v="257"/>
    <x v="10"/>
    <x v="2"/>
    <x v="1"/>
    <x v="8"/>
    <x v="28"/>
    <x v="448"/>
    <x v="23"/>
    <x v="209"/>
    <x v="0"/>
    <x v="16"/>
    <x v="2"/>
    <x v="916"/>
    <x v="500"/>
    <x v="47"/>
    <x v="56"/>
    <x v="1"/>
    <x v="6"/>
    <x v="898"/>
    <x v="79"/>
  </r>
  <r>
    <x v="1"/>
    <x v="1"/>
    <x v="0"/>
    <x v="0"/>
    <x v="340"/>
    <x v="2936"/>
    <x v="2536"/>
    <x v="131"/>
    <x v="10"/>
    <x v="2"/>
    <x v="1"/>
    <x v="0"/>
    <x v="26"/>
    <x v="482"/>
    <x v="210"/>
    <x v="200"/>
    <x v="0"/>
    <x v="1"/>
    <x v="2"/>
    <x v="828"/>
    <x v="667"/>
    <x v="27"/>
    <x v="83"/>
    <x v="0"/>
    <x v="5"/>
    <x v="178"/>
    <x v="22"/>
  </r>
  <r>
    <x v="1"/>
    <x v="5"/>
    <x v="1"/>
    <x v="8"/>
    <x v="394"/>
    <x v="2938"/>
    <x v="2537"/>
    <x v="100"/>
    <x v="10"/>
    <x v="2"/>
    <x v="1"/>
    <x v="4"/>
    <x v="36"/>
    <x v="307"/>
    <x v="195"/>
    <x v="209"/>
    <x v="0"/>
    <x v="13"/>
    <x v="2"/>
    <x v="69"/>
    <x v="391"/>
    <x v="37"/>
    <x v="27"/>
    <x v="6"/>
    <x v="5"/>
    <x v="4454"/>
    <x v="10"/>
  </r>
  <r>
    <x v="1"/>
    <x v="5"/>
    <x v="1"/>
    <x v="0"/>
    <x v="264"/>
    <x v="2937"/>
    <x v="2537"/>
    <x v="169"/>
    <x v="10"/>
    <x v="2"/>
    <x v="1"/>
    <x v="4"/>
    <x v="34"/>
    <x v="231"/>
    <x v="160"/>
    <x v="209"/>
    <x v="0"/>
    <x v="13"/>
    <x v="2"/>
    <x v="354"/>
    <x v="79"/>
    <x v="71"/>
    <x v="12"/>
    <x v="6"/>
    <x v="5"/>
    <x v="2703"/>
    <x v="1"/>
  </r>
  <r>
    <x v="1"/>
    <x v="5"/>
    <x v="0"/>
    <x v="6"/>
    <x v="366"/>
    <x v="2939"/>
    <x v="2538"/>
    <x v="205"/>
    <x v="10"/>
    <x v="2"/>
    <x v="1"/>
    <x v="4"/>
    <x v="30"/>
    <x v="81"/>
    <x v="210"/>
    <x v="194"/>
    <x v="0"/>
    <x v="13"/>
    <x v="2"/>
    <x v="109"/>
    <x v="492"/>
    <x v="33"/>
    <x v="43"/>
    <x v="8"/>
    <x v="5"/>
    <x v="4455"/>
    <x v="1"/>
  </r>
  <r>
    <x v="1"/>
    <x v="5"/>
    <x v="0"/>
    <x v="8"/>
    <x v="408"/>
    <x v="2940"/>
    <x v="2539"/>
    <x v="188"/>
    <x v="10"/>
    <x v="2"/>
    <x v="1"/>
    <x v="4"/>
    <x v="33"/>
    <x v="161"/>
    <x v="199"/>
    <x v="209"/>
    <x v="0"/>
    <x v="13"/>
    <x v="2"/>
    <x v="69"/>
    <x v="31"/>
    <x v="20"/>
    <x v="41"/>
    <x v="8"/>
    <x v="5"/>
    <x v="4456"/>
    <x v="17"/>
  </r>
  <r>
    <x v="1"/>
    <x v="5"/>
    <x v="1"/>
    <x v="0"/>
    <x v="78"/>
    <x v="2941"/>
    <x v="2540"/>
    <x v="29"/>
    <x v="10"/>
    <x v="2"/>
    <x v="1"/>
    <x v="4"/>
    <x v="34"/>
    <x v="264"/>
    <x v="51"/>
    <x v="209"/>
    <x v="0"/>
    <x v="13"/>
    <x v="2"/>
    <x v="274"/>
    <x v="13"/>
    <x v="84"/>
    <x v="25"/>
    <x v="6"/>
    <x v="5"/>
    <x v="2704"/>
    <x v="1"/>
  </r>
  <r>
    <x v="1"/>
    <x v="1"/>
    <x v="0"/>
    <x v="0"/>
    <x v="344"/>
    <x v="2942"/>
    <x v="2541"/>
    <x v="131"/>
    <x v="10"/>
    <x v="2"/>
    <x v="1"/>
    <x v="0"/>
    <x v="26"/>
    <x v="481"/>
    <x v="202"/>
    <x v="209"/>
    <x v="0"/>
    <x v="1"/>
    <x v="2"/>
    <x v="826"/>
    <x v="826"/>
    <x v="27"/>
    <x v="82"/>
    <x v="0"/>
    <x v="5"/>
    <x v="179"/>
    <x v="22"/>
  </r>
  <r>
    <x v="1"/>
    <x v="5"/>
    <x v="1"/>
    <x v="0"/>
    <x v="260"/>
    <x v="2943"/>
    <x v="2542"/>
    <x v="109"/>
    <x v="10"/>
    <x v="2"/>
    <x v="1"/>
    <x v="4"/>
    <x v="34"/>
    <x v="202"/>
    <x v="156"/>
    <x v="209"/>
    <x v="0"/>
    <x v="13"/>
    <x v="2"/>
    <x v="416"/>
    <x v="835"/>
    <x v="43"/>
    <x v="13"/>
    <x v="6"/>
    <x v="5"/>
    <x v="2705"/>
    <x v="1"/>
  </r>
  <r>
    <x v="1"/>
    <x v="5"/>
    <x v="1"/>
    <x v="0"/>
    <x v="260"/>
    <x v="2945"/>
    <x v="2543"/>
    <x v="211"/>
    <x v="10"/>
    <x v="2"/>
    <x v="1"/>
    <x v="4"/>
    <x v="34"/>
    <x v="240"/>
    <x v="210"/>
    <x v="156"/>
    <x v="0"/>
    <x v="13"/>
    <x v="2"/>
    <x v="200"/>
    <x v="548"/>
    <x v="85"/>
    <x v="15"/>
    <x v="6"/>
    <x v="5"/>
    <x v="2707"/>
    <x v="1"/>
  </r>
  <r>
    <x v="1"/>
    <x v="5"/>
    <x v="1"/>
    <x v="0"/>
    <x v="268"/>
    <x v="2944"/>
    <x v="2543"/>
    <x v="227"/>
    <x v="10"/>
    <x v="2"/>
    <x v="1"/>
    <x v="4"/>
    <x v="34"/>
    <x v="255"/>
    <x v="163"/>
    <x v="209"/>
    <x v="0"/>
    <x v="13"/>
    <x v="2"/>
    <x v="285"/>
    <x v="887"/>
    <x v="83"/>
    <x v="25"/>
    <x v="6"/>
    <x v="5"/>
    <x v="2706"/>
    <x v="1"/>
  </r>
  <r>
    <x v="1"/>
    <x v="9"/>
    <x v="0"/>
    <x v="2"/>
    <x v="37"/>
    <x v="2946"/>
    <x v="2544"/>
    <x v="160"/>
    <x v="10"/>
    <x v="2"/>
    <x v="1"/>
    <x v="8"/>
    <x v="27"/>
    <x v="342"/>
    <x v="210"/>
    <x v="21"/>
    <x v="0"/>
    <x v="16"/>
    <x v="2"/>
    <x v="943"/>
    <x v="126"/>
    <x v="24"/>
    <x v="70"/>
    <x v="1"/>
    <x v="5"/>
    <x v="899"/>
    <x v="7"/>
  </r>
  <r>
    <x v="1"/>
    <x v="5"/>
    <x v="1"/>
    <x v="0"/>
    <x v="65"/>
    <x v="2947"/>
    <x v="2545"/>
    <x v="29"/>
    <x v="10"/>
    <x v="2"/>
    <x v="1"/>
    <x v="4"/>
    <x v="34"/>
    <x v="269"/>
    <x v="210"/>
    <x v="47"/>
    <x v="0"/>
    <x v="13"/>
    <x v="2"/>
    <x v="274"/>
    <x v="13"/>
    <x v="84"/>
    <x v="25"/>
    <x v="6"/>
    <x v="5"/>
    <x v="2708"/>
    <x v="1"/>
  </r>
  <r>
    <x v="1"/>
    <x v="5"/>
    <x v="1"/>
    <x v="0"/>
    <x v="260"/>
    <x v="2949"/>
    <x v="2546"/>
    <x v="205"/>
    <x v="10"/>
    <x v="2"/>
    <x v="1"/>
    <x v="4"/>
    <x v="34"/>
    <x v="209"/>
    <x v="156"/>
    <x v="209"/>
    <x v="0"/>
    <x v="13"/>
    <x v="2"/>
    <x v="266"/>
    <x v="675"/>
    <x v="77"/>
    <x v="15"/>
    <x v="6"/>
    <x v="5"/>
    <x v="2710"/>
    <x v="1"/>
  </r>
  <r>
    <x v="1"/>
    <x v="5"/>
    <x v="1"/>
    <x v="0"/>
    <x v="179"/>
    <x v="2948"/>
    <x v="2546"/>
    <x v="6"/>
    <x v="10"/>
    <x v="2"/>
    <x v="1"/>
    <x v="4"/>
    <x v="34"/>
    <x v="255"/>
    <x v="110"/>
    <x v="209"/>
    <x v="0"/>
    <x v="13"/>
    <x v="2"/>
    <x v="285"/>
    <x v="98"/>
    <x v="83"/>
    <x v="25"/>
    <x v="6"/>
    <x v="5"/>
    <x v="2709"/>
    <x v="1"/>
  </r>
  <r>
    <x v="1"/>
    <x v="1"/>
    <x v="0"/>
    <x v="0"/>
    <x v="346"/>
    <x v="2950"/>
    <x v="2547"/>
    <x v="211"/>
    <x v="10"/>
    <x v="2"/>
    <x v="1"/>
    <x v="0"/>
    <x v="26"/>
    <x v="482"/>
    <x v="210"/>
    <x v="203"/>
    <x v="0"/>
    <x v="1"/>
    <x v="2"/>
    <x v="827"/>
    <x v="720"/>
    <x v="27"/>
    <x v="83"/>
    <x v="0"/>
    <x v="5"/>
    <x v="180"/>
    <x v="22"/>
  </r>
  <r>
    <x v="1"/>
    <x v="5"/>
    <x v="1"/>
    <x v="0"/>
    <x v="171"/>
    <x v="2951"/>
    <x v="2548"/>
    <x v="94"/>
    <x v="10"/>
    <x v="2"/>
    <x v="1"/>
    <x v="4"/>
    <x v="34"/>
    <x v="204"/>
    <x v="107"/>
    <x v="209"/>
    <x v="0"/>
    <x v="13"/>
    <x v="2"/>
    <x v="432"/>
    <x v="546"/>
    <x v="82"/>
    <x v="17"/>
    <x v="6"/>
    <x v="5"/>
    <x v="2711"/>
    <x v="1"/>
  </r>
  <r>
    <x v="1"/>
    <x v="9"/>
    <x v="1"/>
    <x v="11"/>
    <x v="189"/>
    <x v="2952"/>
    <x v="2549"/>
    <x v="104"/>
    <x v="10"/>
    <x v="2"/>
    <x v="1"/>
    <x v="8"/>
    <x v="28"/>
    <x v="395"/>
    <x v="23"/>
    <x v="209"/>
    <x v="0"/>
    <x v="16"/>
    <x v="2"/>
    <x v="913"/>
    <x v="756"/>
    <x v="53"/>
    <x v="73"/>
    <x v="1"/>
    <x v="6"/>
    <x v="900"/>
    <x v="51"/>
  </r>
  <r>
    <x v="1"/>
    <x v="5"/>
    <x v="1"/>
    <x v="0"/>
    <x v="327"/>
    <x v="2953"/>
    <x v="2550"/>
    <x v="172"/>
    <x v="10"/>
    <x v="2"/>
    <x v="1"/>
    <x v="4"/>
    <x v="34"/>
    <x v="258"/>
    <x v="195"/>
    <x v="209"/>
    <x v="0"/>
    <x v="13"/>
    <x v="2"/>
    <x v="285"/>
    <x v="230"/>
    <x v="83"/>
    <x v="25"/>
    <x v="6"/>
    <x v="5"/>
    <x v="2712"/>
    <x v="1"/>
  </r>
  <r>
    <x v="1"/>
    <x v="5"/>
    <x v="1"/>
    <x v="0"/>
    <x v="221"/>
    <x v="2954"/>
    <x v="2551"/>
    <x v="227"/>
    <x v="10"/>
    <x v="2"/>
    <x v="1"/>
    <x v="4"/>
    <x v="34"/>
    <x v="264"/>
    <x v="135"/>
    <x v="209"/>
    <x v="0"/>
    <x v="13"/>
    <x v="2"/>
    <x v="274"/>
    <x v="887"/>
    <x v="84"/>
    <x v="25"/>
    <x v="6"/>
    <x v="5"/>
    <x v="2713"/>
    <x v="1"/>
  </r>
  <r>
    <x v="1"/>
    <x v="5"/>
    <x v="1"/>
    <x v="0"/>
    <x v="260"/>
    <x v="2955"/>
    <x v="2552"/>
    <x v="247"/>
    <x v="10"/>
    <x v="2"/>
    <x v="1"/>
    <x v="4"/>
    <x v="34"/>
    <x v="243"/>
    <x v="210"/>
    <x v="156"/>
    <x v="0"/>
    <x v="13"/>
    <x v="2"/>
    <x v="623"/>
    <x v="963"/>
    <x v="60"/>
    <x v="15"/>
    <x v="6"/>
    <x v="5"/>
    <x v="2714"/>
    <x v="1"/>
  </r>
  <r>
    <x v="1"/>
    <x v="5"/>
    <x v="1"/>
    <x v="0"/>
    <x v="260"/>
    <x v="2956"/>
    <x v="2553"/>
    <x v="160"/>
    <x v="10"/>
    <x v="2"/>
    <x v="1"/>
    <x v="4"/>
    <x v="34"/>
    <x v="243"/>
    <x v="210"/>
    <x v="156"/>
    <x v="0"/>
    <x v="13"/>
    <x v="2"/>
    <x v="623"/>
    <x v="784"/>
    <x v="60"/>
    <x v="15"/>
    <x v="6"/>
    <x v="5"/>
    <x v="2715"/>
    <x v="1"/>
  </r>
  <r>
    <x v="1"/>
    <x v="1"/>
    <x v="0"/>
    <x v="0"/>
    <x v="359"/>
    <x v="2957"/>
    <x v="2553"/>
    <x v="131"/>
    <x v="10"/>
    <x v="2"/>
    <x v="1"/>
    <x v="0"/>
    <x v="26"/>
    <x v="481"/>
    <x v="205"/>
    <x v="209"/>
    <x v="0"/>
    <x v="1"/>
    <x v="2"/>
    <x v="827"/>
    <x v="826"/>
    <x v="27"/>
    <x v="82"/>
    <x v="0"/>
    <x v="5"/>
    <x v="181"/>
    <x v="22"/>
  </r>
  <r>
    <x v="1"/>
    <x v="5"/>
    <x v="1"/>
    <x v="0"/>
    <x v="164"/>
    <x v="2958"/>
    <x v="2554"/>
    <x v="26"/>
    <x v="10"/>
    <x v="2"/>
    <x v="1"/>
    <x v="4"/>
    <x v="34"/>
    <x v="188"/>
    <x v="103"/>
    <x v="209"/>
    <x v="0"/>
    <x v="13"/>
    <x v="2"/>
    <x v="282"/>
    <x v="490"/>
    <x v="88"/>
    <x v="9"/>
    <x v="6"/>
    <x v="5"/>
    <x v="2716"/>
    <x v="1"/>
  </r>
  <r>
    <x v="1"/>
    <x v="5"/>
    <x v="0"/>
    <x v="6"/>
    <x v="387"/>
    <x v="2959"/>
    <x v="2555"/>
    <x v="181"/>
    <x v="10"/>
    <x v="2"/>
    <x v="1"/>
    <x v="4"/>
    <x v="33"/>
    <x v="145"/>
    <x v="203"/>
    <x v="209"/>
    <x v="0"/>
    <x v="13"/>
    <x v="2"/>
    <x v="298"/>
    <x v="738"/>
    <x v="70"/>
    <x v="43"/>
    <x v="8"/>
    <x v="5"/>
    <x v="4457"/>
    <x v="1"/>
  </r>
  <r>
    <x v="1"/>
    <x v="5"/>
    <x v="1"/>
    <x v="0"/>
    <x v="162"/>
    <x v="2960"/>
    <x v="2555"/>
    <x v="207"/>
    <x v="10"/>
    <x v="2"/>
    <x v="1"/>
    <x v="4"/>
    <x v="34"/>
    <x v="202"/>
    <x v="210"/>
    <x v="104"/>
    <x v="0"/>
    <x v="13"/>
    <x v="2"/>
    <x v="417"/>
    <x v="850"/>
    <x v="43"/>
    <x v="13"/>
    <x v="6"/>
    <x v="5"/>
    <x v="2717"/>
    <x v="1"/>
  </r>
  <r>
    <x v="1"/>
    <x v="5"/>
    <x v="1"/>
    <x v="0"/>
    <x v="327"/>
    <x v="2961"/>
    <x v="2556"/>
    <x v="211"/>
    <x v="10"/>
    <x v="2"/>
    <x v="1"/>
    <x v="4"/>
    <x v="34"/>
    <x v="248"/>
    <x v="210"/>
    <x v="194"/>
    <x v="0"/>
    <x v="13"/>
    <x v="2"/>
    <x v="682"/>
    <x v="776"/>
    <x v="42"/>
    <x v="15"/>
    <x v="6"/>
    <x v="5"/>
    <x v="2718"/>
    <x v="1"/>
  </r>
  <r>
    <x v="0"/>
    <x v="4"/>
    <x v="0"/>
    <x v="0"/>
    <x v="19"/>
    <x v="2962"/>
    <x v="2557"/>
    <x v="218"/>
    <x v="10"/>
    <x v="2"/>
    <x v="1"/>
    <x v="3"/>
    <x v="12"/>
    <x v="41"/>
    <x v="210"/>
    <x v="17"/>
    <x v="0"/>
    <x v="9"/>
    <x v="2"/>
    <x v="1225"/>
    <x v="747"/>
    <x v="7"/>
    <x v="28"/>
    <x v="2"/>
    <x v="4"/>
    <x v="3731"/>
    <x v="82"/>
  </r>
  <r>
    <x v="1"/>
    <x v="5"/>
    <x v="1"/>
    <x v="0"/>
    <x v="56"/>
    <x v="2963"/>
    <x v="2558"/>
    <x v="6"/>
    <x v="10"/>
    <x v="2"/>
    <x v="1"/>
    <x v="4"/>
    <x v="34"/>
    <x v="231"/>
    <x v="38"/>
    <x v="209"/>
    <x v="0"/>
    <x v="13"/>
    <x v="2"/>
    <x v="354"/>
    <x v="102"/>
    <x v="71"/>
    <x v="12"/>
    <x v="6"/>
    <x v="5"/>
    <x v="2719"/>
    <x v="1"/>
  </r>
  <r>
    <x v="1"/>
    <x v="5"/>
    <x v="1"/>
    <x v="0"/>
    <x v="260"/>
    <x v="2964"/>
    <x v="2559"/>
    <x v="104"/>
    <x v="10"/>
    <x v="2"/>
    <x v="1"/>
    <x v="4"/>
    <x v="34"/>
    <x v="243"/>
    <x v="156"/>
    <x v="209"/>
    <x v="0"/>
    <x v="13"/>
    <x v="2"/>
    <x v="622"/>
    <x v="383"/>
    <x v="60"/>
    <x v="15"/>
    <x v="6"/>
    <x v="5"/>
    <x v="2720"/>
    <x v="1"/>
  </r>
  <r>
    <x v="0"/>
    <x v="4"/>
    <x v="0"/>
    <x v="0"/>
    <x v="19"/>
    <x v="2965"/>
    <x v="2560"/>
    <x v="198"/>
    <x v="10"/>
    <x v="2"/>
    <x v="1"/>
    <x v="3"/>
    <x v="1"/>
    <x v="4"/>
    <x v="210"/>
    <x v="17"/>
    <x v="0"/>
    <x v="9"/>
    <x v="2"/>
    <x v="1189"/>
    <x v="173"/>
    <x v="7"/>
    <x v="28"/>
    <x v="2"/>
    <x v="4"/>
    <x v="3732"/>
    <x v="82"/>
  </r>
  <r>
    <x v="1"/>
    <x v="5"/>
    <x v="1"/>
    <x v="0"/>
    <x v="260"/>
    <x v="2966"/>
    <x v="2561"/>
    <x v="26"/>
    <x v="10"/>
    <x v="2"/>
    <x v="1"/>
    <x v="4"/>
    <x v="35"/>
    <x v="281"/>
    <x v="210"/>
    <x v="156"/>
    <x v="0"/>
    <x v="13"/>
    <x v="2"/>
    <x v="268"/>
    <x v="914"/>
    <x v="37"/>
    <x v="48"/>
    <x v="6"/>
    <x v="9"/>
    <x v="2721"/>
    <x v="1"/>
  </r>
  <r>
    <x v="1"/>
    <x v="5"/>
    <x v="1"/>
    <x v="0"/>
    <x v="260"/>
    <x v="2967"/>
    <x v="2562"/>
    <x v="205"/>
    <x v="10"/>
    <x v="2"/>
    <x v="1"/>
    <x v="4"/>
    <x v="34"/>
    <x v="268"/>
    <x v="156"/>
    <x v="209"/>
    <x v="0"/>
    <x v="13"/>
    <x v="2"/>
    <x v="260"/>
    <x v="466"/>
    <x v="84"/>
    <x v="25"/>
    <x v="6"/>
    <x v="5"/>
    <x v="2722"/>
    <x v="1"/>
  </r>
  <r>
    <x v="0"/>
    <x v="4"/>
    <x v="0"/>
    <x v="0"/>
    <x v="2"/>
    <x v="2968"/>
    <x v="2563"/>
    <x v="202"/>
    <x v="10"/>
    <x v="2"/>
    <x v="1"/>
    <x v="3"/>
    <x v="51"/>
    <x v="484"/>
    <x v="210"/>
    <x v="2"/>
    <x v="0"/>
    <x v="9"/>
    <x v="2"/>
    <x v="1155"/>
    <x v="634"/>
    <x v="5"/>
    <x v="28"/>
    <x v="2"/>
    <x v="4"/>
    <x v="3733"/>
    <x v="82"/>
  </r>
  <r>
    <x v="1"/>
    <x v="5"/>
    <x v="1"/>
    <x v="0"/>
    <x v="175"/>
    <x v="2969"/>
    <x v="2564"/>
    <x v="160"/>
    <x v="10"/>
    <x v="2"/>
    <x v="1"/>
    <x v="4"/>
    <x v="34"/>
    <x v="204"/>
    <x v="210"/>
    <x v="111"/>
    <x v="0"/>
    <x v="13"/>
    <x v="2"/>
    <x v="435"/>
    <x v="512"/>
    <x v="82"/>
    <x v="17"/>
    <x v="6"/>
    <x v="5"/>
    <x v="2723"/>
    <x v="1"/>
  </r>
  <r>
    <x v="1"/>
    <x v="5"/>
    <x v="1"/>
    <x v="0"/>
    <x v="327"/>
    <x v="2970"/>
    <x v="2565"/>
    <x v="211"/>
    <x v="10"/>
    <x v="2"/>
    <x v="1"/>
    <x v="4"/>
    <x v="34"/>
    <x v="248"/>
    <x v="210"/>
    <x v="194"/>
    <x v="0"/>
    <x v="13"/>
    <x v="2"/>
    <x v="685"/>
    <x v="776"/>
    <x v="42"/>
    <x v="15"/>
    <x v="6"/>
    <x v="5"/>
    <x v="2724"/>
    <x v="1"/>
  </r>
  <r>
    <x v="1"/>
    <x v="1"/>
    <x v="0"/>
    <x v="0"/>
    <x v="359"/>
    <x v="2971"/>
    <x v="2566"/>
    <x v="211"/>
    <x v="10"/>
    <x v="2"/>
    <x v="1"/>
    <x v="0"/>
    <x v="26"/>
    <x v="482"/>
    <x v="205"/>
    <x v="209"/>
    <x v="0"/>
    <x v="1"/>
    <x v="2"/>
    <x v="826"/>
    <x v="342"/>
    <x v="27"/>
    <x v="83"/>
    <x v="0"/>
    <x v="5"/>
    <x v="182"/>
    <x v="22"/>
  </r>
  <r>
    <x v="1"/>
    <x v="1"/>
    <x v="0"/>
    <x v="0"/>
    <x v="359"/>
    <x v="2972"/>
    <x v="2567"/>
    <x v="145"/>
    <x v="10"/>
    <x v="2"/>
    <x v="1"/>
    <x v="0"/>
    <x v="26"/>
    <x v="482"/>
    <x v="205"/>
    <x v="209"/>
    <x v="0"/>
    <x v="1"/>
    <x v="2"/>
    <x v="825"/>
    <x v="397"/>
    <x v="27"/>
    <x v="83"/>
    <x v="0"/>
    <x v="5"/>
    <x v="183"/>
    <x v="22"/>
  </r>
  <r>
    <x v="1"/>
    <x v="5"/>
    <x v="0"/>
    <x v="6"/>
    <x v="387"/>
    <x v="2973"/>
    <x v="2568"/>
    <x v="120"/>
    <x v="10"/>
    <x v="2"/>
    <x v="1"/>
    <x v="4"/>
    <x v="33"/>
    <x v="145"/>
    <x v="210"/>
    <x v="203"/>
    <x v="0"/>
    <x v="13"/>
    <x v="2"/>
    <x v="300"/>
    <x v="81"/>
    <x v="70"/>
    <x v="43"/>
    <x v="8"/>
    <x v="5"/>
    <x v="4458"/>
    <x v="1"/>
  </r>
  <r>
    <x v="1"/>
    <x v="5"/>
    <x v="1"/>
    <x v="8"/>
    <x v="379"/>
    <x v="2974"/>
    <x v="2569"/>
    <x v="26"/>
    <x v="10"/>
    <x v="2"/>
    <x v="1"/>
    <x v="4"/>
    <x v="34"/>
    <x v="244"/>
    <x v="210"/>
    <x v="156"/>
    <x v="0"/>
    <x v="13"/>
    <x v="2"/>
    <x v="668"/>
    <x v="525"/>
    <x v="58"/>
    <x v="15"/>
    <x v="6"/>
    <x v="5"/>
    <x v="4459"/>
    <x v="17"/>
  </r>
  <r>
    <x v="1"/>
    <x v="5"/>
    <x v="1"/>
    <x v="0"/>
    <x v="327"/>
    <x v="2975"/>
    <x v="2570"/>
    <x v="211"/>
    <x v="10"/>
    <x v="2"/>
    <x v="1"/>
    <x v="4"/>
    <x v="34"/>
    <x v="248"/>
    <x v="210"/>
    <x v="194"/>
    <x v="0"/>
    <x v="13"/>
    <x v="2"/>
    <x v="688"/>
    <x v="776"/>
    <x v="42"/>
    <x v="15"/>
    <x v="6"/>
    <x v="5"/>
    <x v="2725"/>
    <x v="1"/>
  </r>
  <r>
    <x v="1"/>
    <x v="5"/>
    <x v="1"/>
    <x v="0"/>
    <x v="146"/>
    <x v="2977"/>
    <x v="2571"/>
    <x v="97"/>
    <x v="10"/>
    <x v="2"/>
    <x v="1"/>
    <x v="4"/>
    <x v="34"/>
    <x v="278"/>
    <x v="210"/>
    <x v="94"/>
    <x v="0"/>
    <x v="13"/>
    <x v="2"/>
    <x v="452"/>
    <x v="590"/>
    <x v="90"/>
    <x v="19"/>
    <x v="6"/>
    <x v="5"/>
    <x v="2726"/>
    <x v="1"/>
  </r>
  <r>
    <x v="1"/>
    <x v="1"/>
    <x v="0"/>
    <x v="0"/>
    <x v="359"/>
    <x v="2976"/>
    <x v="2571"/>
    <x v="211"/>
    <x v="10"/>
    <x v="2"/>
    <x v="1"/>
    <x v="0"/>
    <x v="26"/>
    <x v="482"/>
    <x v="205"/>
    <x v="209"/>
    <x v="0"/>
    <x v="1"/>
    <x v="2"/>
    <x v="824"/>
    <x v="340"/>
    <x v="27"/>
    <x v="83"/>
    <x v="0"/>
    <x v="5"/>
    <x v="184"/>
    <x v="22"/>
  </r>
  <r>
    <x v="1"/>
    <x v="6"/>
    <x v="0"/>
    <x v="0"/>
    <x v="344"/>
    <x v="2978"/>
    <x v="2572"/>
    <x v="131"/>
    <x v="10"/>
    <x v="2"/>
    <x v="1"/>
    <x v="5"/>
    <x v="38"/>
    <x v="324"/>
    <x v="202"/>
    <x v="209"/>
    <x v="0"/>
    <x v="4"/>
    <x v="2"/>
    <x v="1031"/>
    <x v="556"/>
    <x v="52"/>
    <x v="47"/>
    <x v="0"/>
    <x v="5"/>
    <x v="185"/>
    <x v="8"/>
  </r>
  <r>
    <x v="1"/>
    <x v="5"/>
    <x v="1"/>
    <x v="0"/>
    <x v="260"/>
    <x v="2979"/>
    <x v="2573"/>
    <x v="205"/>
    <x v="10"/>
    <x v="2"/>
    <x v="1"/>
    <x v="4"/>
    <x v="34"/>
    <x v="268"/>
    <x v="156"/>
    <x v="209"/>
    <x v="0"/>
    <x v="13"/>
    <x v="2"/>
    <x v="256"/>
    <x v="911"/>
    <x v="84"/>
    <x v="25"/>
    <x v="6"/>
    <x v="5"/>
    <x v="2727"/>
    <x v="1"/>
  </r>
  <r>
    <x v="1"/>
    <x v="5"/>
    <x v="1"/>
    <x v="0"/>
    <x v="260"/>
    <x v="2980"/>
    <x v="2574"/>
    <x v="259"/>
    <x v="10"/>
    <x v="2"/>
    <x v="1"/>
    <x v="4"/>
    <x v="34"/>
    <x v="225"/>
    <x v="156"/>
    <x v="209"/>
    <x v="0"/>
    <x v="13"/>
    <x v="2"/>
    <x v="418"/>
    <x v="780"/>
    <x v="43"/>
    <x v="13"/>
    <x v="6"/>
    <x v="5"/>
    <x v="2728"/>
    <x v="1"/>
  </r>
  <r>
    <x v="0"/>
    <x v="5"/>
    <x v="1"/>
    <x v="0"/>
    <x v="327"/>
    <x v="2982"/>
    <x v="2575"/>
    <x v="189"/>
    <x v="10"/>
    <x v="2"/>
    <x v="1"/>
    <x v="4"/>
    <x v="7"/>
    <x v="18"/>
    <x v="210"/>
    <x v="194"/>
    <x v="0"/>
    <x v="13"/>
    <x v="2"/>
    <x v="424"/>
    <x v="52"/>
    <x v="55"/>
    <x v="14"/>
    <x v="6"/>
    <x v="5"/>
    <x v="2729"/>
    <x v="1"/>
  </r>
  <r>
    <x v="1"/>
    <x v="9"/>
    <x v="1"/>
    <x v="8"/>
    <x v="137"/>
    <x v="2981"/>
    <x v="2575"/>
    <x v="98"/>
    <x v="10"/>
    <x v="2"/>
    <x v="1"/>
    <x v="8"/>
    <x v="28"/>
    <x v="397"/>
    <x v="23"/>
    <x v="209"/>
    <x v="0"/>
    <x v="16"/>
    <x v="2"/>
    <x v="1013"/>
    <x v="16"/>
    <x v="53"/>
    <x v="57"/>
    <x v="1"/>
    <x v="6"/>
    <x v="901"/>
    <x v="13"/>
  </r>
  <r>
    <x v="1"/>
    <x v="5"/>
    <x v="1"/>
    <x v="0"/>
    <x v="38"/>
    <x v="2983"/>
    <x v="2576"/>
    <x v="6"/>
    <x v="10"/>
    <x v="2"/>
    <x v="1"/>
    <x v="4"/>
    <x v="34"/>
    <x v="231"/>
    <x v="29"/>
    <x v="209"/>
    <x v="0"/>
    <x v="13"/>
    <x v="2"/>
    <x v="354"/>
    <x v="102"/>
    <x v="71"/>
    <x v="12"/>
    <x v="6"/>
    <x v="5"/>
    <x v="2730"/>
    <x v="1"/>
  </r>
  <r>
    <x v="1"/>
    <x v="5"/>
    <x v="1"/>
    <x v="8"/>
    <x v="394"/>
    <x v="2984"/>
    <x v="2577"/>
    <x v="26"/>
    <x v="10"/>
    <x v="2"/>
    <x v="1"/>
    <x v="4"/>
    <x v="34"/>
    <x v="282"/>
    <x v="195"/>
    <x v="209"/>
    <x v="0"/>
    <x v="13"/>
    <x v="2"/>
    <x v="288"/>
    <x v="914"/>
    <x v="20"/>
    <x v="27"/>
    <x v="6"/>
    <x v="5"/>
    <x v="4460"/>
    <x v="9"/>
  </r>
  <r>
    <x v="1"/>
    <x v="5"/>
    <x v="1"/>
    <x v="0"/>
    <x v="327"/>
    <x v="2985"/>
    <x v="2578"/>
    <x v="52"/>
    <x v="10"/>
    <x v="2"/>
    <x v="1"/>
    <x v="4"/>
    <x v="34"/>
    <x v="220"/>
    <x v="210"/>
    <x v="194"/>
    <x v="0"/>
    <x v="13"/>
    <x v="2"/>
    <x v="306"/>
    <x v="337"/>
    <x v="4"/>
    <x v="23"/>
    <x v="6"/>
    <x v="5"/>
    <x v="2731"/>
    <x v="1"/>
  </r>
  <r>
    <x v="1"/>
    <x v="5"/>
    <x v="1"/>
    <x v="0"/>
    <x v="336"/>
    <x v="2986"/>
    <x v="2579"/>
    <x v="229"/>
    <x v="10"/>
    <x v="2"/>
    <x v="1"/>
    <x v="4"/>
    <x v="34"/>
    <x v="220"/>
    <x v="210"/>
    <x v="197"/>
    <x v="0"/>
    <x v="13"/>
    <x v="2"/>
    <x v="306"/>
    <x v="882"/>
    <x v="4"/>
    <x v="23"/>
    <x v="6"/>
    <x v="5"/>
    <x v="2732"/>
    <x v="1"/>
  </r>
  <r>
    <x v="0"/>
    <x v="4"/>
    <x v="0"/>
    <x v="0"/>
    <x v="9"/>
    <x v="2987"/>
    <x v="2580"/>
    <x v="117"/>
    <x v="10"/>
    <x v="2"/>
    <x v="1"/>
    <x v="3"/>
    <x v="12"/>
    <x v="38"/>
    <x v="9"/>
    <x v="209"/>
    <x v="0"/>
    <x v="9"/>
    <x v="2"/>
    <x v="1221"/>
    <x v="85"/>
    <x v="7"/>
    <x v="28"/>
    <x v="2"/>
    <x v="4"/>
    <x v="3734"/>
    <x v="34"/>
  </r>
  <r>
    <x v="1"/>
    <x v="5"/>
    <x v="1"/>
    <x v="0"/>
    <x v="177"/>
    <x v="2988"/>
    <x v="2581"/>
    <x v="29"/>
    <x v="10"/>
    <x v="2"/>
    <x v="1"/>
    <x v="4"/>
    <x v="34"/>
    <x v="258"/>
    <x v="210"/>
    <x v="113"/>
    <x v="0"/>
    <x v="13"/>
    <x v="2"/>
    <x v="286"/>
    <x v="13"/>
    <x v="83"/>
    <x v="25"/>
    <x v="6"/>
    <x v="5"/>
    <x v="2733"/>
    <x v="1"/>
  </r>
  <r>
    <x v="0"/>
    <x v="4"/>
    <x v="0"/>
    <x v="0"/>
    <x v="9"/>
    <x v="2989"/>
    <x v="2582"/>
    <x v="117"/>
    <x v="10"/>
    <x v="2"/>
    <x v="1"/>
    <x v="3"/>
    <x v="12"/>
    <x v="38"/>
    <x v="9"/>
    <x v="209"/>
    <x v="0"/>
    <x v="9"/>
    <x v="2"/>
    <x v="1221"/>
    <x v="85"/>
    <x v="7"/>
    <x v="28"/>
    <x v="2"/>
    <x v="4"/>
    <x v="3735"/>
    <x v="34"/>
  </r>
  <r>
    <x v="0"/>
    <x v="4"/>
    <x v="0"/>
    <x v="0"/>
    <x v="19"/>
    <x v="2990"/>
    <x v="2583"/>
    <x v="198"/>
    <x v="10"/>
    <x v="2"/>
    <x v="1"/>
    <x v="3"/>
    <x v="12"/>
    <x v="41"/>
    <x v="210"/>
    <x v="17"/>
    <x v="0"/>
    <x v="9"/>
    <x v="2"/>
    <x v="1225"/>
    <x v="173"/>
    <x v="7"/>
    <x v="28"/>
    <x v="2"/>
    <x v="4"/>
    <x v="3736"/>
    <x v="82"/>
  </r>
  <r>
    <x v="0"/>
    <x v="4"/>
    <x v="0"/>
    <x v="0"/>
    <x v="24"/>
    <x v="2993"/>
    <x v="2584"/>
    <x v="198"/>
    <x v="10"/>
    <x v="2"/>
    <x v="1"/>
    <x v="3"/>
    <x v="12"/>
    <x v="41"/>
    <x v="23"/>
    <x v="209"/>
    <x v="0"/>
    <x v="9"/>
    <x v="2"/>
    <x v="1224"/>
    <x v="139"/>
    <x v="25"/>
    <x v="28"/>
    <x v="2"/>
    <x v="4"/>
    <x v="3738"/>
    <x v="82"/>
  </r>
  <r>
    <x v="0"/>
    <x v="4"/>
    <x v="0"/>
    <x v="0"/>
    <x v="24"/>
    <x v="2992"/>
    <x v="2584"/>
    <x v="198"/>
    <x v="10"/>
    <x v="2"/>
    <x v="1"/>
    <x v="3"/>
    <x v="12"/>
    <x v="39"/>
    <x v="210"/>
    <x v="21"/>
    <x v="0"/>
    <x v="9"/>
    <x v="2"/>
    <x v="1235"/>
    <x v="139"/>
    <x v="25"/>
    <x v="28"/>
    <x v="2"/>
    <x v="4"/>
    <x v="3737"/>
    <x v="29"/>
  </r>
  <r>
    <x v="1"/>
    <x v="5"/>
    <x v="0"/>
    <x v="8"/>
    <x v="404"/>
    <x v="2991"/>
    <x v="2584"/>
    <x v="104"/>
    <x v="10"/>
    <x v="2"/>
    <x v="1"/>
    <x v="4"/>
    <x v="33"/>
    <x v="320"/>
    <x v="210"/>
    <x v="197"/>
    <x v="0"/>
    <x v="13"/>
    <x v="2"/>
    <x v="326"/>
    <x v="378"/>
    <x v="30"/>
    <x v="59"/>
    <x v="8"/>
    <x v="5"/>
    <x v="4461"/>
    <x v="17"/>
  </r>
  <r>
    <x v="1"/>
    <x v="9"/>
    <x v="1"/>
    <x v="8"/>
    <x v="137"/>
    <x v="2994"/>
    <x v="2585"/>
    <x v="83"/>
    <x v="10"/>
    <x v="2"/>
    <x v="1"/>
    <x v="8"/>
    <x v="28"/>
    <x v="445"/>
    <x v="210"/>
    <x v="21"/>
    <x v="0"/>
    <x v="16"/>
    <x v="2"/>
    <x v="912"/>
    <x v="160"/>
    <x v="75"/>
    <x v="55"/>
    <x v="1"/>
    <x v="6"/>
    <x v="902"/>
    <x v="37"/>
  </r>
  <r>
    <x v="1"/>
    <x v="5"/>
    <x v="1"/>
    <x v="0"/>
    <x v="260"/>
    <x v="2995"/>
    <x v="2586"/>
    <x v="109"/>
    <x v="10"/>
    <x v="2"/>
    <x v="1"/>
    <x v="4"/>
    <x v="34"/>
    <x v="279"/>
    <x v="210"/>
    <x v="156"/>
    <x v="0"/>
    <x v="13"/>
    <x v="2"/>
    <x v="256"/>
    <x v="835"/>
    <x v="88"/>
    <x v="9"/>
    <x v="6"/>
    <x v="5"/>
    <x v="2734"/>
    <x v="1"/>
  </r>
  <r>
    <x v="1"/>
    <x v="5"/>
    <x v="1"/>
    <x v="0"/>
    <x v="327"/>
    <x v="2996"/>
    <x v="2587"/>
    <x v="6"/>
    <x v="10"/>
    <x v="2"/>
    <x v="1"/>
    <x v="4"/>
    <x v="34"/>
    <x v="198"/>
    <x v="195"/>
    <x v="209"/>
    <x v="0"/>
    <x v="13"/>
    <x v="2"/>
    <x v="290"/>
    <x v="111"/>
    <x v="84"/>
    <x v="24"/>
    <x v="6"/>
    <x v="5"/>
    <x v="2735"/>
    <x v="1"/>
  </r>
  <r>
    <x v="0"/>
    <x v="5"/>
    <x v="1"/>
    <x v="14"/>
    <x v="428"/>
    <x v="2998"/>
    <x v="2588"/>
    <x v="8"/>
    <x v="10"/>
    <x v="2"/>
    <x v="1"/>
    <x v="4"/>
    <x v="20"/>
    <x v="60"/>
    <x v="202"/>
    <x v="209"/>
    <x v="0"/>
    <x v="18"/>
    <x v="1"/>
    <x v="764"/>
    <x v="35"/>
    <x v="0"/>
    <x v="60"/>
    <x v="4"/>
    <x v="3"/>
    <x v="54"/>
    <x v="77"/>
  </r>
  <r>
    <x v="1"/>
    <x v="5"/>
    <x v="1"/>
    <x v="0"/>
    <x v="327"/>
    <x v="2997"/>
    <x v="2588"/>
    <x v="82"/>
    <x v="10"/>
    <x v="2"/>
    <x v="1"/>
    <x v="4"/>
    <x v="35"/>
    <x v="213"/>
    <x v="210"/>
    <x v="194"/>
    <x v="0"/>
    <x v="13"/>
    <x v="2"/>
    <x v="284"/>
    <x v="175"/>
    <x v="37"/>
    <x v="48"/>
    <x v="6"/>
    <x v="9"/>
    <x v="2736"/>
    <x v="1"/>
  </r>
  <r>
    <x v="0"/>
    <x v="5"/>
    <x v="1"/>
    <x v="8"/>
    <x v="379"/>
    <x v="2999"/>
    <x v="2589"/>
    <x v="204"/>
    <x v="10"/>
    <x v="2"/>
    <x v="1"/>
    <x v="4"/>
    <x v="8"/>
    <x v="25"/>
    <x v="210"/>
    <x v="156"/>
    <x v="0"/>
    <x v="5"/>
    <x v="0"/>
    <x v="544"/>
    <x v="992"/>
    <x v="54"/>
    <x v="7"/>
    <x v="6"/>
    <x v="0"/>
    <x v="2737"/>
    <x v="17"/>
  </r>
  <r>
    <x v="1"/>
    <x v="3"/>
    <x v="0"/>
    <x v="2"/>
    <x v="346"/>
    <x v="3000"/>
    <x v="2589"/>
    <x v="148"/>
    <x v="10"/>
    <x v="2"/>
    <x v="1"/>
    <x v="2"/>
    <x v="44"/>
    <x v="331"/>
    <x v="195"/>
    <x v="209"/>
    <x v="0"/>
    <x v="4"/>
    <x v="2"/>
    <x v="946"/>
    <x v="64"/>
    <x v="15"/>
    <x v="3"/>
    <x v="0"/>
    <x v="5"/>
    <x v="186"/>
    <x v="22"/>
  </r>
  <r>
    <x v="1"/>
    <x v="5"/>
    <x v="1"/>
    <x v="0"/>
    <x v="162"/>
    <x v="3002"/>
    <x v="2590"/>
    <x v="211"/>
    <x v="10"/>
    <x v="2"/>
    <x v="1"/>
    <x v="4"/>
    <x v="34"/>
    <x v="240"/>
    <x v="210"/>
    <x v="104"/>
    <x v="0"/>
    <x v="13"/>
    <x v="2"/>
    <x v="201"/>
    <x v="548"/>
    <x v="85"/>
    <x v="15"/>
    <x v="6"/>
    <x v="5"/>
    <x v="2739"/>
    <x v="1"/>
  </r>
  <r>
    <x v="1"/>
    <x v="5"/>
    <x v="1"/>
    <x v="0"/>
    <x v="319"/>
    <x v="3001"/>
    <x v="2590"/>
    <x v="26"/>
    <x v="10"/>
    <x v="2"/>
    <x v="1"/>
    <x v="4"/>
    <x v="34"/>
    <x v="231"/>
    <x v="210"/>
    <x v="187"/>
    <x v="0"/>
    <x v="13"/>
    <x v="2"/>
    <x v="356"/>
    <x v="183"/>
    <x v="71"/>
    <x v="12"/>
    <x v="6"/>
    <x v="5"/>
    <x v="2738"/>
    <x v="1"/>
  </r>
  <r>
    <x v="1"/>
    <x v="5"/>
    <x v="1"/>
    <x v="0"/>
    <x v="260"/>
    <x v="3003"/>
    <x v="2591"/>
    <x v="259"/>
    <x v="10"/>
    <x v="2"/>
    <x v="1"/>
    <x v="4"/>
    <x v="34"/>
    <x v="225"/>
    <x v="156"/>
    <x v="209"/>
    <x v="0"/>
    <x v="13"/>
    <x v="2"/>
    <x v="417"/>
    <x v="496"/>
    <x v="43"/>
    <x v="13"/>
    <x v="6"/>
    <x v="5"/>
    <x v="2740"/>
    <x v="1"/>
  </r>
  <r>
    <x v="1"/>
    <x v="5"/>
    <x v="1"/>
    <x v="0"/>
    <x v="260"/>
    <x v="3004"/>
    <x v="2592"/>
    <x v="46"/>
    <x v="10"/>
    <x v="2"/>
    <x v="1"/>
    <x v="4"/>
    <x v="35"/>
    <x v="281"/>
    <x v="156"/>
    <x v="209"/>
    <x v="0"/>
    <x v="13"/>
    <x v="2"/>
    <x v="260"/>
    <x v="445"/>
    <x v="37"/>
    <x v="48"/>
    <x v="6"/>
    <x v="9"/>
    <x v="2741"/>
    <x v="1"/>
  </r>
  <r>
    <x v="1"/>
    <x v="3"/>
    <x v="0"/>
    <x v="2"/>
    <x v="336"/>
    <x v="3006"/>
    <x v="2593"/>
    <x v="148"/>
    <x v="10"/>
    <x v="2"/>
    <x v="1"/>
    <x v="2"/>
    <x v="44"/>
    <x v="331"/>
    <x v="156"/>
    <x v="209"/>
    <x v="0"/>
    <x v="4"/>
    <x v="2"/>
    <x v="946"/>
    <x v="64"/>
    <x v="15"/>
    <x v="3"/>
    <x v="0"/>
    <x v="5"/>
    <x v="187"/>
    <x v="22"/>
  </r>
  <r>
    <x v="1"/>
    <x v="5"/>
    <x v="1"/>
    <x v="0"/>
    <x v="260"/>
    <x v="3005"/>
    <x v="2593"/>
    <x v="6"/>
    <x v="10"/>
    <x v="2"/>
    <x v="1"/>
    <x v="4"/>
    <x v="34"/>
    <x v="207"/>
    <x v="156"/>
    <x v="209"/>
    <x v="0"/>
    <x v="13"/>
    <x v="2"/>
    <x v="224"/>
    <x v="113"/>
    <x v="77"/>
    <x v="15"/>
    <x v="6"/>
    <x v="5"/>
    <x v="2742"/>
    <x v="1"/>
  </r>
  <r>
    <x v="1"/>
    <x v="5"/>
    <x v="1"/>
    <x v="0"/>
    <x v="124"/>
    <x v="3007"/>
    <x v="2594"/>
    <x v="29"/>
    <x v="10"/>
    <x v="2"/>
    <x v="1"/>
    <x v="4"/>
    <x v="34"/>
    <x v="204"/>
    <x v="77"/>
    <x v="209"/>
    <x v="0"/>
    <x v="13"/>
    <x v="2"/>
    <x v="431"/>
    <x v="13"/>
    <x v="82"/>
    <x v="17"/>
    <x v="6"/>
    <x v="5"/>
    <x v="2743"/>
    <x v="1"/>
  </r>
  <r>
    <x v="1"/>
    <x v="5"/>
    <x v="1"/>
    <x v="0"/>
    <x v="327"/>
    <x v="3008"/>
    <x v="2595"/>
    <x v="180"/>
    <x v="10"/>
    <x v="2"/>
    <x v="1"/>
    <x v="4"/>
    <x v="35"/>
    <x v="213"/>
    <x v="210"/>
    <x v="194"/>
    <x v="0"/>
    <x v="13"/>
    <x v="2"/>
    <x v="288"/>
    <x v="211"/>
    <x v="37"/>
    <x v="48"/>
    <x v="6"/>
    <x v="9"/>
    <x v="2744"/>
    <x v="1"/>
  </r>
  <r>
    <x v="1"/>
    <x v="5"/>
    <x v="1"/>
    <x v="0"/>
    <x v="260"/>
    <x v="3009"/>
    <x v="2596"/>
    <x v="6"/>
    <x v="10"/>
    <x v="2"/>
    <x v="1"/>
    <x v="4"/>
    <x v="34"/>
    <x v="207"/>
    <x v="156"/>
    <x v="209"/>
    <x v="0"/>
    <x v="13"/>
    <x v="2"/>
    <x v="223"/>
    <x v="113"/>
    <x v="77"/>
    <x v="15"/>
    <x v="6"/>
    <x v="5"/>
    <x v="2745"/>
    <x v="1"/>
  </r>
  <r>
    <x v="1"/>
    <x v="5"/>
    <x v="1"/>
    <x v="0"/>
    <x v="344"/>
    <x v="3010"/>
    <x v="2597"/>
    <x v="6"/>
    <x v="10"/>
    <x v="2"/>
    <x v="1"/>
    <x v="4"/>
    <x v="34"/>
    <x v="220"/>
    <x v="202"/>
    <x v="209"/>
    <x v="0"/>
    <x v="13"/>
    <x v="2"/>
    <x v="306"/>
    <x v="111"/>
    <x v="4"/>
    <x v="23"/>
    <x v="6"/>
    <x v="5"/>
    <x v="2746"/>
    <x v="1"/>
  </r>
  <r>
    <x v="1"/>
    <x v="2"/>
    <x v="0"/>
    <x v="0"/>
    <x v="327"/>
    <x v="3011"/>
    <x v="2598"/>
    <x v="97"/>
    <x v="10"/>
    <x v="2"/>
    <x v="1"/>
    <x v="1"/>
    <x v="43"/>
    <x v="329"/>
    <x v="210"/>
    <x v="194"/>
    <x v="0"/>
    <x v="13"/>
    <x v="2"/>
    <x v="90"/>
    <x v="171"/>
    <x v="36"/>
    <x v="61"/>
    <x v="3"/>
    <x v="7"/>
    <x v="0"/>
    <x v="1"/>
  </r>
  <r>
    <x v="1"/>
    <x v="5"/>
    <x v="0"/>
    <x v="8"/>
    <x v="423"/>
    <x v="3012"/>
    <x v="2599"/>
    <x v="104"/>
    <x v="6"/>
    <x v="0"/>
    <x v="1"/>
    <x v="4"/>
    <x v="30"/>
    <x v="91"/>
    <x v="210"/>
    <x v="206"/>
    <x v="0"/>
    <x v="13"/>
    <x v="2"/>
    <x v="82"/>
    <x v="435"/>
    <x v="20"/>
    <x v="41"/>
    <x v="8"/>
    <x v="5"/>
    <x v="4462"/>
    <x v="8"/>
  </r>
  <r>
    <x v="1"/>
    <x v="5"/>
    <x v="1"/>
    <x v="0"/>
    <x v="184"/>
    <x v="3013"/>
    <x v="2599"/>
    <x v="160"/>
    <x v="10"/>
    <x v="2"/>
    <x v="1"/>
    <x v="4"/>
    <x v="34"/>
    <x v="261"/>
    <x v="115"/>
    <x v="209"/>
    <x v="0"/>
    <x v="13"/>
    <x v="2"/>
    <x v="266"/>
    <x v="338"/>
    <x v="83"/>
    <x v="25"/>
    <x v="6"/>
    <x v="5"/>
    <x v="2747"/>
    <x v="1"/>
  </r>
  <r>
    <x v="1"/>
    <x v="5"/>
    <x v="0"/>
    <x v="8"/>
    <x v="394"/>
    <x v="3014"/>
    <x v="2600"/>
    <x v="224"/>
    <x v="10"/>
    <x v="2"/>
    <x v="1"/>
    <x v="4"/>
    <x v="30"/>
    <x v="76"/>
    <x v="210"/>
    <x v="194"/>
    <x v="0"/>
    <x v="13"/>
    <x v="2"/>
    <x v="61"/>
    <x v="925"/>
    <x v="20"/>
    <x v="41"/>
    <x v="8"/>
    <x v="5"/>
    <x v="4463"/>
    <x v="17"/>
  </r>
  <r>
    <x v="1"/>
    <x v="5"/>
    <x v="1"/>
    <x v="0"/>
    <x v="344"/>
    <x v="3015"/>
    <x v="2601"/>
    <x v="34"/>
    <x v="10"/>
    <x v="2"/>
    <x v="1"/>
    <x v="4"/>
    <x v="34"/>
    <x v="220"/>
    <x v="210"/>
    <x v="201"/>
    <x v="0"/>
    <x v="13"/>
    <x v="2"/>
    <x v="306"/>
    <x v="416"/>
    <x v="4"/>
    <x v="23"/>
    <x v="6"/>
    <x v="5"/>
    <x v="2748"/>
    <x v="1"/>
  </r>
  <r>
    <x v="1"/>
    <x v="5"/>
    <x v="1"/>
    <x v="0"/>
    <x v="162"/>
    <x v="3016"/>
    <x v="2602"/>
    <x v="73"/>
    <x v="10"/>
    <x v="2"/>
    <x v="1"/>
    <x v="4"/>
    <x v="34"/>
    <x v="255"/>
    <x v="210"/>
    <x v="104"/>
    <x v="0"/>
    <x v="13"/>
    <x v="2"/>
    <x v="286"/>
    <x v="251"/>
    <x v="83"/>
    <x v="25"/>
    <x v="6"/>
    <x v="5"/>
    <x v="2749"/>
    <x v="1"/>
  </r>
  <r>
    <x v="1"/>
    <x v="5"/>
    <x v="1"/>
    <x v="6"/>
    <x v="366"/>
    <x v="3017"/>
    <x v="2603"/>
    <x v="221"/>
    <x v="10"/>
    <x v="2"/>
    <x v="1"/>
    <x v="4"/>
    <x v="34"/>
    <x v="257"/>
    <x v="195"/>
    <x v="209"/>
    <x v="0"/>
    <x v="13"/>
    <x v="2"/>
    <x v="270"/>
    <x v="10"/>
    <x v="83"/>
    <x v="25"/>
    <x v="6"/>
    <x v="5"/>
    <x v="2750"/>
    <x v="1"/>
  </r>
  <r>
    <x v="1"/>
    <x v="5"/>
    <x v="1"/>
    <x v="0"/>
    <x v="344"/>
    <x v="3018"/>
    <x v="2604"/>
    <x v="6"/>
    <x v="10"/>
    <x v="2"/>
    <x v="1"/>
    <x v="4"/>
    <x v="34"/>
    <x v="220"/>
    <x v="202"/>
    <x v="209"/>
    <x v="0"/>
    <x v="13"/>
    <x v="2"/>
    <x v="306"/>
    <x v="111"/>
    <x v="4"/>
    <x v="23"/>
    <x v="6"/>
    <x v="5"/>
    <x v="2751"/>
    <x v="1"/>
  </r>
  <r>
    <x v="1"/>
    <x v="5"/>
    <x v="1"/>
    <x v="0"/>
    <x v="237"/>
    <x v="3019"/>
    <x v="2605"/>
    <x v="205"/>
    <x v="10"/>
    <x v="2"/>
    <x v="1"/>
    <x v="4"/>
    <x v="34"/>
    <x v="215"/>
    <x v="210"/>
    <x v="144"/>
    <x v="0"/>
    <x v="13"/>
    <x v="2"/>
    <x v="304"/>
    <x v="678"/>
    <x v="83"/>
    <x v="26"/>
    <x v="6"/>
    <x v="5"/>
    <x v="2752"/>
    <x v="1"/>
  </r>
  <r>
    <x v="1"/>
    <x v="5"/>
    <x v="1"/>
    <x v="0"/>
    <x v="327"/>
    <x v="3020"/>
    <x v="2606"/>
    <x v="170"/>
    <x v="10"/>
    <x v="2"/>
    <x v="1"/>
    <x v="4"/>
    <x v="34"/>
    <x v="227"/>
    <x v="210"/>
    <x v="194"/>
    <x v="0"/>
    <x v="13"/>
    <x v="2"/>
    <x v="356"/>
    <x v="683"/>
    <x v="71"/>
    <x v="12"/>
    <x v="6"/>
    <x v="5"/>
    <x v="2753"/>
    <x v="1"/>
  </r>
  <r>
    <x v="0"/>
    <x v="5"/>
    <x v="1"/>
    <x v="8"/>
    <x v="379"/>
    <x v="3022"/>
    <x v="2607"/>
    <x v="159"/>
    <x v="10"/>
    <x v="2"/>
    <x v="1"/>
    <x v="4"/>
    <x v="8"/>
    <x v="25"/>
    <x v="210"/>
    <x v="156"/>
    <x v="0"/>
    <x v="5"/>
    <x v="0"/>
    <x v="546"/>
    <x v="65"/>
    <x v="54"/>
    <x v="7"/>
    <x v="6"/>
    <x v="0"/>
    <x v="2755"/>
    <x v="17"/>
  </r>
  <r>
    <x v="1"/>
    <x v="5"/>
    <x v="1"/>
    <x v="0"/>
    <x v="113"/>
    <x v="3021"/>
    <x v="2607"/>
    <x v="180"/>
    <x v="10"/>
    <x v="2"/>
    <x v="1"/>
    <x v="4"/>
    <x v="34"/>
    <x v="231"/>
    <x v="210"/>
    <x v="78"/>
    <x v="0"/>
    <x v="13"/>
    <x v="2"/>
    <x v="356"/>
    <x v="598"/>
    <x v="71"/>
    <x v="12"/>
    <x v="6"/>
    <x v="5"/>
    <x v="2754"/>
    <x v="1"/>
  </r>
  <r>
    <x v="1"/>
    <x v="5"/>
    <x v="1"/>
    <x v="0"/>
    <x v="327"/>
    <x v="3023"/>
    <x v="2608"/>
    <x v="34"/>
    <x v="10"/>
    <x v="2"/>
    <x v="1"/>
    <x v="4"/>
    <x v="34"/>
    <x v="231"/>
    <x v="210"/>
    <x v="194"/>
    <x v="0"/>
    <x v="13"/>
    <x v="2"/>
    <x v="358"/>
    <x v="599"/>
    <x v="71"/>
    <x v="12"/>
    <x v="6"/>
    <x v="5"/>
    <x v="2756"/>
    <x v="1"/>
  </r>
  <r>
    <x v="0"/>
    <x v="4"/>
    <x v="0"/>
    <x v="0"/>
    <x v="9"/>
    <x v="3024"/>
    <x v="2609"/>
    <x v="3"/>
    <x v="10"/>
    <x v="2"/>
    <x v="1"/>
    <x v="3"/>
    <x v="12"/>
    <x v="41"/>
    <x v="210"/>
    <x v="9"/>
    <x v="0"/>
    <x v="9"/>
    <x v="2"/>
    <x v="1227"/>
    <x v="730"/>
    <x v="7"/>
    <x v="28"/>
    <x v="2"/>
    <x v="4"/>
    <x v="3739"/>
    <x v="82"/>
  </r>
  <r>
    <x v="1"/>
    <x v="5"/>
    <x v="1"/>
    <x v="0"/>
    <x v="260"/>
    <x v="3025"/>
    <x v="2610"/>
    <x v="256"/>
    <x v="10"/>
    <x v="2"/>
    <x v="1"/>
    <x v="4"/>
    <x v="34"/>
    <x v="243"/>
    <x v="156"/>
    <x v="209"/>
    <x v="0"/>
    <x v="13"/>
    <x v="2"/>
    <x v="619"/>
    <x v="298"/>
    <x v="60"/>
    <x v="15"/>
    <x v="6"/>
    <x v="5"/>
    <x v="2757"/>
    <x v="1"/>
  </r>
  <r>
    <x v="1"/>
    <x v="5"/>
    <x v="1"/>
    <x v="0"/>
    <x v="260"/>
    <x v="3026"/>
    <x v="2611"/>
    <x v="259"/>
    <x v="10"/>
    <x v="2"/>
    <x v="1"/>
    <x v="4"/>
    <x v="34"/>
    <x v="225"/>
    <x v="156"/>
    <x v="209"/>
    <x v="0"/>
    <x v="13"/>
    <x v="2"/>
    <x v="416"/>
    <x v="496"/>
    <x v="43"/>
    <x v="13"/>
    <x v="6"/>
    <x v="5"/>
    <x v="2758"/>
    <x v="1"/>
  </r>
  <r>
    <x v="1"/>
    <x v="5"/>
    <x v="1"/>
    <x v="0"/>
    <x v="327"/>
    <x v="3027"/>
    <x v="2612"/>
    <x v="104"/>
    <x v="10"/>
    <x v="2"/>
    <x v="1"/>
    <x v="4"/>
    <x v="34"/>
    <x v="261"/>
    <x v="195"/>
    <x v="209"/>
    <x v="0"/>
    <x v="13"/>
    <x v="2"/>
    <x v="264"/>
    <x v="373"/>
    <x v="83"/>
    <x v="25"/>
    <x v="6"/>
    <x v="5"/>
    <x v="2759"/>
    <x v="1"/>
  </r>
  <r>
    <x v="1"/>
    <x v="1"/>
    <x v="0"/>
    <x v="0"/>
    <x v="359"/>
    <x v="3028"/>
    <x v="2613"/>
    <x v="211"/>
    <x v="10"/>
    <x v="2"/>
    <x v="1"/>
    <x v="0"/>
    <x v="26"/>
    <x v="482"/>
    <x v="210"/>
    <x v="206"/>
    <x v="0"/>
    <x v="1"/>
    <x v="2"/>
    <x v="827"/>
    <x v="341"/>
    <x v="27"/>
    <x v="83"/>
    <x v="0"/>
    <x v="5"/>
    <x v="188"/>
    <x v="22"/>
  </r>
  <r>
    <x v="1"/>
    <x v="5"/>
    <x v="0"/>
    <x v="8"/>
    <x v="404"/>
    <x v="3030"/>
    <x v="2614"/>
    <x v="104"/>
    <x v="10"/>
    <x v="2"/>
    <x v="1"/>
    <x v="4"/>
    <x v="33"/>
    <x v="320"/>
    <x v="210"/>
    <x v="197"/>
    <x v="0"/>
    <x v="13"/>
    <x v="2"/>
    <x v="328"/>
    <x v="378"/>
    <x v="30"/>
    <x v="59"/>
    <x v="8"/>
    <x v="5"/>
    <x v="4464"/>
    <x v="17"/>
  </r>
  <r>
    <x v="1"/>
    <x v="5"/>
    <x v="1"/>
    <x v="0"/>
    <x v="260"/>
    <x v="3029"/>
    <x v="2614"/>
    <x v="256"/>
    <x v="10"/>
    <x v="2"/>
    <x v="1"/>
    <x v="4"/>
    <x v="34"/>
    <x v="243"/>
    <x v="156"/>
    <x v="209"/>
    <x v="0"/>
    <x v="13"/>
    <x v="2"/>
    <x v="612"/>
    <x v="298"/>
    <x v="60"/>
    <x v="15"/>
    <x v="6"/>
    <x v="5"/>
    <x v="2760"/>
    <x v="1"/>
  </r>
  <r>
    <x v="1"/>
    <x v="5"/>
    <x v="1"/>
    <x v="0"/>
    <x v="260"/>
    <x v="3031"/>
    <x v="2615"/>
    <x v="112"/>
    <x v="10"/>
    <x v="2"/>
    <x v="1"/>
    <x v="4"/>
    <x v="34"/>
    <x v="251"/>
    <x v="210"/>
    <x v="156"/>
    <x v="0"/>
    <x v="13"/>
    <x v="2"/>
    <x v="420"/>
    <x v="504"/>
    <x v="33"/>
    <x v="20"/>
    <x v="6"/>
    <x v="5"/>
    <x v="2761"/>
    <x v="1"/>
  </r>
  <r>
    <x v="1"/>
    <x v="5"/>
    <x v="1"/>
    <x v="0"/>
    <x v="344"/>
    <x v="3032"/>
    <x v="2616"/>
    <x v="229"/>
    <x v="10"/>
    <x v="2"/>
    <x v="1"/>
    <x v="4"/>
    <x v="34"/>
    <x v="220"/>
    <x v="210"/>
    <x v="201"/>
    <x v="0"/>
    <x v="13"/>
    <x v="2"/>
    <x v="306"/>
    <x v="882"/>
    <x v="4"/>
    <x v="23"/>
    <x v="6"/>
    <x v="5"/>
    <x v="2762"/>
    <x v="1"/>
  </r>
  <r>
    <x v="1"/>
    <x v="5"/>
    <x v="1"/>
    <x v="0"/>
    <x v="17"/>
    <x v="3033"/>
    <x v="2617"/>
    <x v="160"/>
    <x v="10"/>
    <x v="2"/>
    <x v="1"/>
    <x v="4"/>
    <x v="34"/>
    <x v="251"/>
    <x v="17"/>
    <x v="209"/>
    <x v="0"/>
    <x v="13"/>
    <x v="2"/>
    <x v="416"/>
    <x v="512"/>
    <x v="33"/>
    <x v="20"/>
    <x v="6"/>
    <x v="5"/>
    <x v="2763"/>
    <x v="1"/>
  </r>
  <r>
    <x v="1"/>
    <x v="5"/>
    <x v="1"/>
    <x v="0"/>
    <x v="327"/>
    <x v="3034"/>
    <x v="2618"/>
    <x v="79"/>
    <x v="10"/>
    <x v="2"/>
    <x v="1"/>
    <x v="4"/>
    <x v="34"/>
    <x v="258"/>
    <x v="210"/>
    <x v="194"/>
    <x v="0"/>
    <x v="13"/>
    <x v="2"/>
    <x v="284"/>
    <x v="356"/>
    <x v="83"/>
    <x v="25"/>
    <x v="6"/>
    <x v="5"/>
    <x v="2764"/>
    <x v="1"/>
  </r>
  <r>
    <x v="1"/>
    <x v="5"/>
    <x v="1"/>
    <x v="0"/>
    <x v="308"/>
    <x v="3035"/>
    <x v="2619"/>
    <x v="79"/>
    <x v="10"/>
    <x v="2"/>
    <x v="1"/>
    <x v="4"/>
    <x v="34"/>
    <x v="255"/>
    <x v="210"/>
    <x v="181"/>
    <x v="0"/>
    <x v="13"/>
    <x v="2"/>
    <x v="284"/>
    <x v="356"/>
    <x v="83"/>
    <x v="25"/>
    <x v="6"/>
    <x v="5"/>
    <x v="2765"/>
    <x v="1"/>
  </r>
  <r>
    <x v="1"/>
    <x v="5"/>
    <x v="1"/>
    <x v="0"/>
    <x v="327"/>
    <x v="3036"/>
    <x v="2620"/>
    <x v="46"/>
    <x v="10"/>
    <x v="2"/>
    <x v="1"/>
    <x v="4"/>
    <x v="34"/>
    <x v="231"/>
    <x v="210"/>
    <x v="194"/>
    <x v="0"/>
    <x v="13"/>
    <x v="2"/>
    <x v="360"/>
    <x v="441"/>
    <x v="71"/>
    <x v="12"/>
    <x v="6"/>
    <x v="5"/>
    <x v="2766"/>
    <x v="1"/>
  </r>
  <r>
    <x v="1"/>
    <x v="1"/>
    <x v="0"/>
    <x v="0"/>
    <x v="359"/>
    <x v="3037"/>
    <x v="2621"/>
    <x v="211"/>
    <x v="10"/>
    <x v="2"/>
    <x v="1"/>
    <x v="0"/>
    <x v="26"/>
    <x v="482"/>
    <x v="205"/>
    <x v="209"/>
    <x v="0"/>
    <x v="1"/>
    <x v="2"/>
    <x v="826"/>
    <x v="340"/>
    <x v="27"/>
    <x v="83"/>
    <x v="0"/>
    <x v="5"/>
    <x v="189"/>
    <x v="22"/>
  </r>
  <r>
    <x v="1"/>
    <x v="5"/>
    <x v="1"/>
    <x v="0"/>
    <x v="260"/>
    <x v="3038"/>
    <x v="2622"/>
    <x v="26"/>
    <x v="10"/>
    <x v="2"/>
    <x v="1"/>
    <x v="4"/>
    <x v="34"/>
    <x v="202"/>
    <x v="156"/>
    <x v="209"/>
    <x v="0"/>
    <x v="13"/>
    <x v="2"/>
    <x v="416"/>
    <x v="193"/>
    <x v="43"/>
    <x v="13"/>
    <x v="6"/>
    <x v="5"/>
    <x v="2767"/>
    <x v="1"/>
  </r>
  <r>
    <x v="1"/>
    <x v="5"/>
    <x v="1"/>
    <x v="0"/>
    <x v="98"/>
    <x v="3039"/>
    <x v="2623"/>
    <x v="26"/>
    <x v="10"/>
    <x v="2"/>
    <x v="1"/>
    <x v="4"/>
    <x v="34"/>
    <x v="239"/>
    <x v="210"/>
    <x v="69"/>
    <x v="0"/>
    <x v="13"/>
    <x v="2"/>
    <x v="253"/>
    <x v="954"/>
    <x v="49"/>
    <x v="22"/>
    <x v="6"/>
    <x v="5"/>
    <x v="2768"/>
    <x v="1"/>
  </r>
  <r>
    <x v="1"/>
    <x v="5"/>
    <x v="0"/>
    <x v="8"/>
    <x v="379"/>
    <x v="3040"/>
    <x v="2624"/>
    <x v="179"/>
    <x v="10"/>
    <x v="2"/>
    <x v="1"/>
    <x v="4"/>
    <x v="30"/>
    <x v="76"/>
    <x v="156"/>
    <x v="209"/>
    <x v="0"/>
    <x v="13"/>
    <x v="2"/>
    <x v="60"/>
    <x v="719"/>
    <x v="20"/>
    <x v="41"/>
    <x v="8"/>
    <x v="5"/>
    <x v="4465"/>
    <x v="17"/>
  </r>
  <r>
    <x v="1"/>
    <x v="1"/>
    <x v="0"/>
    <x v="0"/>
    <x v="359"/>
    <x v="3041"/>
    <x v="2625"/>
    <x v="211"/>
    <x v="10"/>
    <x v="2"/>
    <x v="1"/>
    <x v="0"/>
    <x v="26"/>
    <x v="482"/>
    <x v="205"/>
    <x v="209"/>
    <x v="0"/>
    <x v="1"/>
    <x v="2"/>
    <x v="825"/>
    <x v="340"/>
    <x v="27"/>
    <x v="83"/>
    <x v="0"/>
    <x v="5"/>
    <x v="190"/>
    <x v="22"/>
  </r>
  <r>
    <x v="1"/>
    <x v="5"/>
    <x v="0"/>
    <x v="8"/>
    <x v="394"/>
    <x v="3042"/>
    <x v="2626"/>
    <x v="2"/>
    <x v="10"/>
    <x v="2"/>
    <x v="1"/>
    <x v="4"/>
    <x v="30"/>
    <x v="91"/>
    <x v="195"/>
    <x v="209"/>
    <x v="0"/>
    <x v="13"/>
    <x v="2"/>
    <x v="82"/>
    <x v="473"/>
    <x v="20"/>
    <x v="41"/>
    <x v="8"/>
    <x v="5"/>
    <x v="4466"/>
    <x v="8"/>
  </r>
  <r>
    <x v="1"/>
    <x v="5"/>
    <x v="1"/>
    <x v="0"/>
    <x v="260"/>
    <x v="3044"/>
    <x v="2627"/>
    <x v="104"/>
    <x v="10"/>
    <x v="2"/>
    <x v="1"/>
    <x v="4"/>
    <x v="34"/>
    <x v="278"/>
    <x v="210"/>
    <x v="156"/>
    <x v="0"/>
    <x v="13"/>
    <x v="2"/>
    <x v="452"/>
    <x v="387"/>
    <x v="90"/>
    <x v="19"/>
    <x v="6"/>
    <x v="5"/>
    <x v="2770"/>
    <x v="1"/>
  </r>
  <r>
    <x v="1"/>
    <x v="5"/>
    <x v="1"/>
    <x v="0"/>
    <x v="26"/>
    <x v="3043"/>
    <x v="2627"/>
    <x v="160"/>
    <x v="10"/>
    <x v="2"/>
    <x v="1"/>
    <x v="4"/>
    <x v="34"/>
    <x v="251"/>
    <x v="24"/>
    <x v="209"/>
    <x v="0"/>
    <x v="13"/>
    <x v="2"/>
    <x v="416"/>
    <x v="512"/>
    <x v="33"/>
    <x v="20"/>
    <x v="6"/>
    <x v="5"/>
    <x v="2769"/>
    <x v="1"/>
  </r>
  <r>
    <x v="1"/>
    <x v="5"/>
    <x v="1"/>
    <x v="0"/>
    <x v="327"/>
    <x v="3045"/>
    <x v="2628"/>
    <x v="157"/>
    <x v="10"/>
    <x v="2"/>
    <x v="1"/>
    <x v="4"/>
    <x v="34"/>
    <x v="188"/>
    <x v="210"/>
    <x v="194"/>
    <x v="0"/>
    <x v="13"/>
    <x v="2"/>
    <x v="284"/>
    <x v="595"/>
    <x v="88"/>
    <x v="9"/>
    <x v="6"/>
    <x v="5"/>
    <x v="2771"/>
    <x v="1"/>
  </r>
  <r>
    <x v="1"/>
    <x v="5"/>
    <x v="0"/>
    <x v="9"/>
    <x v="202"/>
    <x v="3046"/>
    <x v="2629"/>
    <x v="97"/>
    <x v="10"/>
    <x v="2"/>
    <x v="1"/>
    <x v="4"/>
    <x v="31"/>
    <x v="181"/>
    <x v="25"/>
    <x v="209"/>
    <x v="0"/>
    <x v="14"/>
    <x v="2"/>
    <x v="91"/>
    <x v="861"/>
    <x v="62"/>
    <x v="58"/>
    <x v="8"/>
    <x v="5"/>
    <x v="4467"/>
    <x v="31"/>
  </r>
  <r>
    <x v="0"/>
    <x v="5"/>
    <x v="1"/>
    <x v="0"/>
    <x v="231"/>
    <x v="3049"/>
    <x v="2630"/>
    <x v="189"/>
    <x v="10"/>
    <x v="2"/>
    <x v="1"/>
    <x v="4"/>
    <x v="7"/>
    <x v="18"/>
    <x v="210"/>
    <x v="141"/>
    <x v="0"/>
    <x v="13"/>
    <x v="2"/>
    <x v="426"/>
    <x v="52"/>
    <x v="55"/>
    <x v="14"/>
    <x v="6"/>
    <x v="5"/>
    <x v="2773"/>
    <x v="1"/>
  </r>
  <r>
    <x v="1"/>
    <x v="5"/>
    <x v="1"/>
    <x v="0"/>
    <x v="271"/>
    <x v="3047"/>
    <x v="2630"/>
    <x v="79"/>
    <x v="10"/>
    <x v="2"/>
    <x v="1"/>
    <x v="4"/>
    <x v="34"/>
    <x v="261"/>
    <x v="210"/>
    <x v="158"/>
    <x v="0"/>
    <x v="13"/>
    <x v="2"/>
    <x v="267"/>
    <x v="356"/>
    <x v="83"/>
    <x v="25"/>
    <x v="6"/>
    <x v="5"/>
    <x v="2772"/>
    <x v="1"/>
  </r>
  <r>
    <x v="1"/>
    <x v="1"/>
    <x v="0"/>
    <x v="0"/>
    <x v="344"/>
    <x v="3048"/>
    <x v="2630"/>
    <x v="131"/>
    <x v="10"/>
    <x v="2"/>
    <x v="1"/>
    <x v="0"/>
    <x v="26"/>
    <x v="481"/>
    <x v="210"/>
    <x v="201"/>
    <x v="0"/>
    <x v="1"/>
    <x v="2"/>
    <x v="826"/>
    <x v="826"/>
    <x v="27"/>
    <x v="82"/>
    <x v="0"/>
    <x v="5"/>
    <x v="191"/>
    <x v="22"/>
  </r>
  <r>
    <x v="1"/>
    <x v="5"/>
    <x v="0"/>
    <x v="22"/>
    <x v="418"/>
    <x v="3050"/>
    <x v="2631"/>
    <x v="6"/>
    <x v="10"/>
    <x v="2"/>
    <x v="1"/>
    <x v="4"/>
    <x v="33"/>
    <x v="316"/>
    <x v="210"/>
    <x v="115"/>
    <x v="0"/>
    <x v="13"/>
    <x v="2"/>
    <x v="429"/>
    <x v="110"/>
    <x v="30"/>
    <x v="59"/>
    <x v="8"/>
    <x v="5"/>
    <x v="4468"/>
    <x v="54"/>
  </r>
  <r>
    <x v="1"/>
    <x v="5"/>
    <x v="0"/>
    <x v="17"/>
    <x v="415"/>
    <x v="3052"/>
    <x v="2632"/>
    <x v="43"/>
    <x v="10"/>
    <x v="2"/>
    <x v="1"/>
    <x v="4"/>
    <x v="30"/>
    <x v="141"/>
    <x v="156"/>
    <x v="209"/>
    <x v="0"/>
    <x v="13"/>
    <x v="2"/>
    <x v="138"/>
    <x v="60"/>
    <x v="8"/>
    <x v="39"/>
    <x v="8"/>
    <x v="5"/>
    <x v="4469"/>
    <x v="49"/>
  </r>
  <r>
    <x v="1"/>
    <x v="5"/>
    <x v="1"/>
    <x v="0"/>
    <x v="327"/>
    <x v="3051"/>
    <x v="2632"/>
    <x v="6"/>
    <x v="10"/>
    <x v="2"/>
    <x v="1"/>
    <x v="4"/>
    <x v="34"/>
    <x v="198"/>
    <x v="195"/>
    <x v="209"/>
    <x v="0"/>
    <x v="13"/>
    <x v="2"/>
    <x v="290"/>
    <x v="111"/>
    <x v="84"/>
    <x v="24"/>
    <x v="6"/>
    <x v="5"/>
    <x v="2774"/>
    <x v="1"/>
  </r>
  <r>
    <x v="1"/>
    <x v="5"/>
    <x v="1"/>
    <x v="0"/>
    <x v="344"/>
    <x v="3053"/>
    <x v="2633"/>
    <x v="26"/>
    <x v="10"/>
    <x v="2"/>
    <x v="1"/>
    <x v="4"/>
    <x v="34"/>
    <x v="220"/>
    <x v="210"/>
    <x v="201"/>
    <x v="0"/>
    <x v="13"/>
    <x v="2"/>
    <x v="308"/>
    <x v="490"/>
    <x v="4"/>
    <x v="23"/>
    <x v="6"/>
    <x v="5"/>
    <x v="2775"/>
    <x v="1"/>
  </r>
  <r>
    <x v="1"/>
    <x v="5"/>
    <x v="1"/>
    <x v="0"/>
    <x v="158"/>
    <x v="3054"/>
    <x v="2634"/>
    <x v="197"/>
    <x v="10"/>
    <x v="2"/>
    <x v="1"/>
    <x v="4"/>
    <x v="34"/>
    <x v="225"/>
    <x v="210"/>
    <x v="101"/>
    <x v="0"/>
    <x v="13"/>
    <x v="2"/>
    <x v="417"/>
    <x v="33"/>
    <x v="43"/>
    <x v="13"/>
    <x v="6"/>
    <x v="5"/>
    <x v="2776"/>
    <x v="1"/>
  </r>
  <r>
    <x v="1"/>
    <x v="1"/>
    <x v="0"/>
    <x v="0"/>
    <x v="359"/>
    <x v="3055"/>
    <x v="2635"/>
    <x v="131"/>
    <x v="10"/>
    <x v="2"/>
    <x v="1"/>
    <x v="0"/>
    <x v="26"/>
    <x v="481"/>
    <x v="205"/>
    <x v="209"/>
    <x v="0"/>
    <x v="1"/>
    <x v="2"/>
    <x v="825"/>
    <x v="826"/>
    <x v="27"/>
    <x v="82"/>
    <x v="0"/>
    <x v="5"/>
    <x v="192"/>
    <x v="22"/>
  </r>
  <r>
    <x v="1"/>
    <x v="5"/>
    <x v="1"/>
    <x v="0"/>
    <x v="105"/>
    <x v="3057"/>
    <x v="2636"/>
    <x v="224"/>
    <x v="10"/>
    <x v="2"/>
    <x v="1"/>
    <x v="4"/>
    <x v="34"/>
    <x v="190"/>
    <x v="64"/>
    <x v="209"/>
    <x v="0"/>
    <x v="13"/>
    <x v="2"/>
    <x v="355"/>
    <x v="927"/>
    <x v="71"/>
    <x v="12"/>
    <x v="6"/>
    <x v="5"/>
    <x v="2778"/>
    <x v="1"/>
  </r>
  <r>
    <x v="1"/>
    <x v="5"/>
    <x v="1"/>
    <x v="0"/>
    <x v="147"/>
    <x v="3056"/>
    <x v="2636"/>
    <x v="224"/>
    <x v="10"/>
    <x v="2"/>
    <x v="1"/>
    <x v="4"/>
    <x v="34"/>
    <x v="188"/>
    <x v="210"/>
    <x v="95"/>
    <x v="0"/>
    <x v="13"/>
    <x v="2"/>
    <x v="285"/>
    <x v="928"/>
    <x v="88"/>
    <x v="9"/>
    <x v="6"/>
    <x v="5"/>
    <x v="2777"/>
    <x v="1"/>
  </r>
  <r>
    <x v="1"/>
    <x v="5"/>
    <x v="0"/>
    <x v="8"/>
    <x v="404"/>
    <x v="3058"/>
    <x v="2637"/>
    <x v="81"/>
    <x v="10"/>
    <x v="2"/>
    <x v="1"/>
    <x v="4"/>
    <x v="33"/>
    <x v="320"/>
    <x v="210"/>
    <x v="197"/>
    <x v="0"/>
    <x v="13"/>
    <x v="2"/>
    <x v="331"/>
    <x v="674"/>
    <x v="30"/>
    <x v="59"/>
    <x v="8"/>
    <x v="5"/>
    <x v="4470"/>
    <x v="17"/>
  </r>
  <r>
    <x v="1"/>
    <x v="5"/>
    <x v="1"/>
    <x v="0"/>
    <x v="327"/>
    <x v="3059"/>
    <x v="2638"/>
    <x v="104"/>
    <x v="10"/>
    <x v="2"/>
    <x v="1"/>
    <x v="4"/>
    <x v="34"/>
    <x v="258"/>
    <x v="195"/>
    <x v="209"/>
    <x v="0"/>
    <x v="13"/>
    <x v="2"/>
    <x v="282"/>
    <x v="373"/>
    <x v="83"/>
    <x v="25"/>
    <x v="6"/>
    <x v="5"/>
    <x v="2779"/>
    <x v="1"/>
  </r>
  <r>
    <x v="1"/>
    <x v="5"/>
    <x v="1"/>
    <x v="0"/>
    <x v="218"/>
    <x v="3060"/>
    <x v="2639"/>
    <x v="6"/>
    <x v="10"/>
    <x v="2"/>
    <x v="1"/>
    <x v="4"/>
    <x v="34"/>
    <x v="229"/>
    <x v="210"/>
    <x v="134"/>
    <x v="0"/>
    <x v="13"/>
    <x v="2"/>
    <x v="289"/>
    <x v="97"/>
    <x v="88"/>
    <x v="9"/>
    <x v="6"/>
    <x v="5"/>
    <x v="2781"/>
    <x v="1"/>
  </r>
  <r>
    <x v="1"/>
    <x v="5"/>
    <x v="1"/>
    <x v="0"/>
    <x v="260"/>
    <x v="3061"/>
    <x v="2640"/>
    <x v="205"/>
    <x v="10"/>
    <x v="2"/>
    <x v="1"/>
    <x v="4"/>
    <x v="34"/>
    <x v="230"/>
    <x v="156"/>
    <x v="209"/>
    <x v="0"/>
    <x v="13"/>
    <x v="2"/>
    <x v="262"/>
    <x v="178"/>
    <x v="49"/>
    <x v="22"/>
    <x v="6"/>
    <x v="5"/>
    <x v="2780"/>
    <x v="1"/>
  </r>
  <r>
    <x v="1"/>
    <x v="5"/>
    <x v="0"/>
    <x v="18"/>
    <x v="416"/>
    <x v="3062"/>
    <x v="2641"/>
    <x v="131"/>
    <x v="10"/>
    <x v="2"/>
    <x v="1"/>
    <x v="4"/>
    <x v="33"/>
    <x v="319"/>
    <x v="210"/>
    <x v="156"/>
    <x v="0"/>
    <x v="13"/>
    <x v="2"/>
    <x v="406"/>
    <x v="666"/>
    <x v="30"/>
    <x v="59"/>
    <x v="8"/>
    <x v="5"/>
    <x v="4471"/>
    <x v="8"/>
  </r>
  <r>
    <x v="1"/>
    <x v="1"/>
    <x v="0"/>
    <x v="0"/>
    <x v="359"/>
    <x v="3063"/>
    <x v="2642"/>
    <x v="211"/>
    <x v="10"/>
    <x v="2"/>
    <x v="1"/>
    <x v="0"/>
    <x v="26"/>
    <x v="482"/>
    <x v="205"/>
    <x v="209"/>
    <x v="0"/>
    <x v="1"/>
    <x v="2"/>
    <x v="824"/>
    <x v="341"/>
    <x v="27"/>
    <x v="83"/>
    <x v="0"/>
    <x v="5"/>
    <x v="193"/>
    <x v="22"/>
  </r>
  <r>
    <x v="1"/>
    <x v="5"/>
    <x v="1"/>
    <x v="0"/>
    <x v="228"/>
    <x v="3064"/>
    <x v="2643"/>
    <x v="205"/>
    <x v="10"/>
    <x v="2"/>
    <x v="1"/>
    <x v="4"/>
    <x v="34"/>
    <x v="246"/>
    <x v="139"/>
    <x v="209"/>
    <x v="0"/>
    <x v="13"/>
    <x v="2"/>
    <x v="589"/>
    <x v="857"/>
    <x v="60"/>
    <x v="15"/>
    <x v="6"/>
    <x v="5"/>
    <x v="2782"/>
    <x v="1"/>
  </r>
  <r>
    <x v="1"/>
    <x v="1"/>
    <x v="0"/>
    <x v="0"/>
    <x v="359"/>
    <x v="3065"/>
    <x v="2644"/>
    <x v="131"/>
    <x v="10"/>
    <x v="2"/>
    <x v="1"/>
    <x v="0"/>
    <x v="26"/>
    <x v="481"/>
    <x v="210"/>
    <x v="206"/>
    <x v="0"/>
    <x v="1"/>
    <x v="2"/>
    <x v="825"/>
    <x v="669"/>
    <x v="27"/>
    <x v="82"/>
    <x v="0"/>
    <x v="5"/>
    <x v="194"/>
    <x v="22"/>
  </r>
  <r>
    <x v="0"/>
    <x v="4"/>
    <x v="0"/>
    <x v="0"/>
    <x v="4"/>
    <x v="3067"/>
    <x v="2645"/>
    <x v="117"/>
    <x v="10"/>
    <x v="2"/>
    <x v="1"/>
    <x v="3"/>
    <x v="12"/>
    <x v="40"/>
    <x v="4"/>
    <x v="209"/>
    <x v="0"/>
    <x v="9"/>
    <x v="2"/>
    <x v="1222"/>
    <x v="85"/>
    <x v="7"/>
    <x v="28"/>
    <x v="2"/>
    <x v="4"/>
    <x v="3740"/>
    <x v="21"/>
  </r>
  <r>
    <x v="1"/>
    <x v="5"/>
    <x v="1"/>
    <x v="0"/>
    <x v="260"/>
    <x v="3066"/>
    <x v="2645"/>
    <x v="138"/>
    <x v="10"/>
    <x v="2"/>
    <x v="1"/>
    <x v="4"/>
    <x v="34"/>
    <x v="220"/>
    <x v="210"/>
    <x v="156"/>
    <x v="0"/>
    <x v="13"/>
    <x v="2"/>
    <x v="310"/>
    <x v="43"/>
    <x v="4"/>
    <x v="23"/>
    <x v="6"/>
    <x v="5"/>
    <x v="2783"/>
    <x v="1"/>
  </r>
  <r>
    <x v="1"/>
    <x v="5"/>
    <x v="1"/>
    <x v="0"/>
    <x v="260"/>
    <x v="3069"/>
    <x v="2646"/>
    <x v="261"/>
    <x v="10"/>
    <x v="2"/>
    <x v="1"/>
    <x v="4"/>
    <x v="34"/>
    <x v="231"/>
    <x v="210"/>
    <x v="156"/>
    <x v="0"/>
    <x v="13"/>
    <x v="2"/>
    <x v="362"/>
    <x v="777"/>
    <x v="71"/>
    <x v="12"/>
    <x v="6"/>
    <x v="5"/>
    <x v="2784"/>
    <x v="1"/>
  </r>
  <r>
    <x v="1"/>
    <x v="5"/>
    <x v="1"/>
    <x v="0"/>
    <x v="260"/>
    <x v="3068"/>
    <x v="2646"/>
    <x v="177"/>
    <x v="10"/>
    <x v="2"/>
    <x v="1"/>
    <x v="4"/>
    <x v="34"/>
    <x v="278"/>
    <x v="156"/>
    <x v="209"/>
    <x v="0"/>
    <x v="13"/>
    <x v="2"/>
    <x v="451"/>
    <x v="712"/>
    <x v="90"/>
    <x v="19"/>
    <x v="6"/>
    <x v="5"/>
    <x v="2785"/>
    <x v="1"/>
  </r>
  <r>
    <x v="0"/>
    <x v="5"/>
    <x v="1"/>
    <x v="8"/>
    <x v="379"/>
    <x v="3070"/>
    <x v="2647"/>
    <x v="24"/>
    <x v="10"/>
    <x v="2"/>
    <x v="1"/>
    <x v="4"/>
    <x v="8"/>
    <x v="25"/>
    <x v="210"/>
    <x v="156"/>
    <x v="0"/>
    <x v="5"/>
    <x v="0"/>
    <x v="549"/>
    <x v="955"/>
    <x v="54"/>
    <x v="7"/>
    <x v="6"/>
    <x v="0"/>
    <x v="2786"/>
    <x v="17"/>
  </r>
  <r>
    <x v="1"/>
    <x v="5"/>
    <x v="1"/>
    <x v="0"/>
    <x v="327"/>
    <x v="3071"/>
    <x v="2648"/>
    <x v="170"/>
    <x v="10"/>
    <x v="2"/>
    <x v="1"/>
    <x v="4"/>
    <x v="34"/>
    <x v="258"/>
    <x v="210"/>
    <x v="194"/>
    <x v="0"/>
    <x v="13"/>
    <x v="2"/>
    <x v="284"/>
    <x v="683"/>
    <x v="83"/>
    <x v="25"/>
    <x v="6"/>
    <x v="5"/>
    <x v="2787"/>
    <x v="1"/>
  </r>
  <r>
    <x v="1"/>
    <x v="5"/>
    <x v="1"/>
    <x v="0"/>
    <x v="260"/>
    <x v="3072"/>
    <x v="2649"/>
    <x v="157"/>
    <x v="10"/>
    <x v="2"/>
    <x v="1"/>
    <x v="4"/>
    <x v="34"/>
    <x v="231"/>
    <x v="210"/>
    <x v="156"/>
    <x v="0"/>
    <x v="13"/>
    <x v="2"/>
    <x v="362"/>
    <x v="595"/>
    <x v="71"/>
    <x v="12"/>
    <x v="6"/>
    <x v="5"/>
    <x v="2788"/>
    <x v="1"/>
  </r>
  <r>
    <x v="1"/>
    <x v="5"/>
    <x v="1"/>
    <x v="0"/>
    <x v="260"/>
    <x v="3073"/>
    <x v="2649"/>
    <x v="172"/>
    <x v="10"/>
    <x v="2"/>
    <x v="1"/>
    <x v="4"/>
    <x v="34"/>
    <x v="255"/>
    <x v="210"/>
    <x v="156"/>
    <x v="0"/>
    <x v="13"/>
    <x v="2"/>
    <x v="284"/>
    <x v="230"/>
    <x v="83"/>
    <x v="25"/>
    <x v="6"/>
    <x v="5"/>
    <x v="2789"/>
    <x v="1"/>
  </r>
  <r>
    <x v="1"/>
    <x v="5"/>
    <x v="1"/>
    <x v="8"/>
    <x v="394"/>
    <x v="3074"/>
    <x v="2650"/>
    <x v="60"/>
    <x v="10"/>
    <x v="2"/>
    <x v="1"/>
    <x v="4"/>
    <x v="34"/>
    <x v="241"/>
    <x v="210"/>
    <x v="194"/>
    <x v="0"/>
    <x v="13"/>
    <x v="2"/>
    <x v="166"/>
    <x v="987"/>
    <x v="58"/>
    <x v="15"/>
    <x v="6"/>
    <x v="5"/>
    <x v="4472"/>
    <x v="17"/>
  </r>
  <r>
    <x v="1"/>
    <x v="5"/>
    <x v="1"/>
    <x v="0"/>
    <x v="327"/>
    <x v="3075"/>
    <x v="2651"/>
    <x v="6"/>
    <x v="10"/>
    <x v="2"/>
    <x v="1"/>
    <x v="4"/>
    <x v="34"/>
    <x v="231"/>
    <x v="210"/>
    <x v="194"/>
    <x v="0"/>
    <x v="13"/>
    <x v="2"/>
    <x v="364"/>
    <x v="102"/>
    <x v="71"/>
    <x v="12"/>
    <x v="6"/>
    <x v="5"/>
    <x v="2792"/>
    <x v="1"/>
  </r>
  <r>
    <x v="1"/>
    <x v="5"/>
    <x v="1"/>
    <x v="0"/>
    <x v="260"/>
    <x v="3077"/>
    <x v="2651"/>
    <x v="79"/>
    <x v="10"/>
    <x v="2"/>
    <x v="1"/>
    <x v="4"/>
    <x v="34"/>
    <x v="242"/>
    <x v="210"/>
    <x v="156"/>
    <x v="0"/>
    <x v="13"/>
    <x v="2"/>
    <x v="270"/>
    <x v="670"/>
    <x v="49"/>
    <x v="22"/>
    <x v="6"/>
    <x v="5"/>
    <x v="2790"/>
    <x v="1"/>
  </r>
  <r>
    <x v="1"/>
    <x v="5"/>
    <x v="1"/>
    <x v="0"/>
    <x v="181"/>
    <x v="3076"/>
    <x v="2651"/>
    <x v="6"/>
    <x v="10"/>
    <x v="2"/>
    <x v="1"/>
    <x v="4"/>
    <x v="34"/>
    <x v="230"/>
    <x v="210"/>
    <x v="116"/>
    <x v="0"/>
    <x v="13"/>
    <x v="2"/>
    <x v="263"/>
    <x v="104"/>
    <x v="49"/>
    <x v="22"/>
    <x v="6"/>
    <x v="5"/>
    <x v="2791"/>
    <x v="1"/>
  </r>
  <r>
    <x v="1"/>
    <x v="5"/>
    <x v="1"/>
    <x v="0"/>
    <x v="162"/>
    <x v="3078"/>
    <x v="2652"/>
    <x v="79"/>
    <x v="10"/>
    <x v="2"/>
    <x v="1"/>
    <x v="4"/>
    <x v="34"/>
    <x v="255"/>
    <x v="210"/>
    <x v="104"/>
    <x v="0"/>
    <x v="13"/>
    <x v="2"/>
    <x v="284"/>
    <x v="356"/>
    <x v="83"/>
    <x v="25"/>
    <x v="6"/>
    <x v="5"/>
    <x v="2793"/>
    <x v="1"/>
  </r>
  <r>
    <x v="1"/>
    <x v="5"/>
    <x v="1"/>
    <x v="0"/>
    <x v="327"/>
    <x v="3079"/>
    <x v="2653"/>
    <x v="6"/>
    <x v="10"/>
    <x v="2"/>
    <x v="1"/>
    <x v="4"/>
    <x v="34"/>
    <x v="231"/>
    <x v="210"/>
    <x v="194"/>
    <x v="0"/>
    <x v="13"/>
    <x v="2"/>
    <x v="365"/>
    <x v="102"/>
    <x v="71"/>
    <x v="12"/>
    <x v="6"/>
    <x v="5"/>
    <x v="2794"/>
    <x v="1"/>
  </r>
  <r>
    <x v="1"/>
    <x v="5"/>
    <x v="1"/>
    <x v="0"/>
    <x v="260"/>
    <x v="3080"/>
    <x v="2654"/>
    <x v="256"/>
    <x v="10"/>
    <x v="2"/>
    <x v="1"/>
    <x v="4"/>
    <x v="34"/>
    <x v="243"/>
    <x v="156"/>
    <x v="209"/>
    <x v="0"/>
    <x v="13"/>
    <x v="2"/>
    <x v="603"/>
    <x v="298"/>
    <x v="60"/>
    <x v="15"/>
    <x v="6"/>
    <x v="5"/>
    <x v="2795"/>
    <x v="1"/>
  </r>
  <r>
    <x v="0"/>
    <x v="5"/>
    <x v="1"/>
    <x v="0"/>
    <x v="260"/>
    <x v="3082"/>
    <x v="2655"/>
    <x v="189"/>
    <x v="10"/>
    <x v="2"/>
    <x v="1"/>
    <x v="4"/>
    <x v="7"/>
    <x v="21"/>
    <x v="210"/>
    <x v="156"/>
    <x v="0"/>
    <x v="13"/>
    <x v="2"/>
    <x v="435"/>
    <x v="52"/>
    <x v="55"/>
    <x v="14"/>
    <x v="6"/>
    <x v="5"/>
    <x v="2797"/>
    <x v="1"/>
  </r>
  <r>
    <x v="1"/>
    <x v="5"/>
    <x v="1"/>
    <x v="0"/>
    <x v="327"/>
    <x v="3081"/>
    <x v="2655"/>
    <x v="6"/>
    <x v="10"/>
    <x v="2"/>
    <x v="1"/>
    <x v="4"/>
    <x v="34"/>
    <x v="231"/>
    <x v="210"/>
    <x v="194"/>
    <x v="0"/>
    <x v="13"/>
    <x v="2"/>
    <x v="367"/>
    <x v="102"/>
    <x v="71"/>
    <x v="12"/>
    <x v="6"/>
    <x v="5"/>
    <x v="2796"/>
    <x v="1"/>
  </r>
  <r>
    <x v="1"/>
    <x v="5"/>
    <x v="1"/>
    <x v="0"/>
    <x v="167"/>
    <x v="3083"/>
    <x v="2656"/>
    <x v="79"/>
    <x v="10"/>
    <x v="2"/>
    <x v="1"/>
    <x v="4"/>
    <x v="34"/>
    <x v="242"/>
    <x v="210"/>
    <x v="107"/>
    <x v="0"/>
    <x v="13"/>
    <x v="2"/>
    <x v="271"/>
    <x v="670"/>
    <x v="49"/>
    <x v="22"/>
    <x v="6"/>
    <x v="5"/>
    <x v="2798"/>
    <x v="1"/>
  </r>
  <r>
    <x v="1"/>
    <x v="5"/>
    <x v="1"/>
    <x v="0"/>
    <x v="336"/>
    <x v="3084"/>
    <x v="2656"/>
    <x v="6"/>
    <x v="10"/>
    <x v="2"/>
    <x v="1"/>
    <x v="4"/>
    <x v="34"/>
    <x v="251"/>
    <x v="210"/>
    <x v="197"/>
    <x v="0"/>
    <x v="13"/>
    <x v="2"/>
    <x v="420"/>
    <x v="101"/>
    <x v="33"/>
    <x v="20"/>
    <x v="6"/>
    <x v="5"/>
    <x v="2800"/>
    <x v="1"/>
  </r>
  <r>
    <x v="1"/>
    <x v="5"/>
    <x v="1"/>
    <x v="0"/>
    <x v="327"/>
    <x v="3085"/>
    <x v="2657"/>
    <x v="6"/>
    <x v="10"/>
    <x v="2"/>
    <x v="1"/>
    <x v="4"/>
    <x v="34"/>
    <x v="231"/>
    <x v="210"/>
    <x v="194"/>
    <x v="0"/>
    <x v="13"/>
    <x v="2"/>
    <x v="368"/>
    <x v="102"/>
    <x v="71"/>
    <x v="12"/>
    <x v="6"/>
    <x v="5"/>
    <x v="2799"/>
    <x v="1"/>
  </r>
  <r>
    <x v="1"/>
    <x v="5"/>
    <x v="1"/>
    <x v="0"/>
    <x v="327"/>
    <x v="3086"/>
    <x v="2658"/>
    <x v="82"/>
    <x v="10"/>
    <x v="2"/>
    <x v="1"/>
    <x v="4"/>
    <x v="34"/>
    <x v="220"/>
    <x v="195"/>
    <x v="209"/>
    <x v="0"/>
    <x v="13"/>
    <x v="2"/>
    <x v="310"/>
    <x v="175"/>
    <x v="4"/>
    <x v="23"/>
    <x v="6"/>
    <x v="5"/>
    <x v="2801"/>
    <x v="1"/>
  </r>
  <r>
    <x v="1"/>
    <x v="5"/>
    <x v="1"/>
    <x v="0"/>
    <x v="327"/>
    <x v="3087"/>
    <x v="2659"/>
    <x v="6"/>
    <x v="10"/>
    <x v="2"/>
    <x v="1"/>
    <x v="4"/>
    <x v="34"/>
    <x v="231"/>
    <x v="210"/>
    <x v="194"/>
    <x v="0"/>
    <x v="13"/>
    <x v="2"/>
    <x v="369"/>
    <x v="102"/>
    <x v="71"/>
    <x v="12"/>
    <x v="6"/>
    <x v="5"/>
    <x v="2802"/>
    <x v="1"/>
  </r>
  <r>
    <x v="1"/>
    <x v="5"/>
    <x v="1"/>
    <x v="0"/>
    <x v="67"/>
    <x v="3088"/>
    <x v="2659"/>
    <x v="185"/>
    <x v="10"/>
    <x v="2"/>
    <x v="1"/>
    <x v="4"/>
    <x v="34"/>
    <x v="278"/>
    <x v="210"/>
    <x v="50"/>
    <x v="0"/>
    <x v="13"/>
    <x v="2"/>
    <x v="453"/>
    <x v="7"/>
    <x v="90"/>
    <x v="19"/>
    <x v="6"/>
    <x v="5"/>
    <x v="2803"/>
    <x v="1"/>
  </r>
  <r>
    <x v="1"/>
    <x v="5"/>
    <x v="1"/>
    <x v="0"/>
    <x v="260"/>
    <x v="3089"/>
    <x v="2660"/>
    <x v="247"/>
    <x v="10"/>
    <x v="2"/>
    <x v="1"/>
    <x v="4"/>
    <x v="34"/>
    <x v="231"/>
    <x v="156"/>
    <x v="209"/>
    <x v="0"/>
    <x v="13"/>
    <x v="2"/>
    <x v="368"/>
    <x v="965"/>
    <x v="71"/>
    <x v="12"/>
    <x v="6"/>
    <x v="5"/>
    <x v="2804"/>
    <x v="1"/>
  </r>
  <r>
    <x v="1"/>
    <x v="1"/>
    <x v="0"/>
    <x v="0"/>
    <x v="359"/>
    <x v="3090"/>
    <x v="2661"/>
    <x v="131"/>
    <x v="10"/>
    <x v="2"/>
    <x v="1"/>
    <x v="0"/>
    <x v="26"/>
    <x v="482"/>
    <x v="205"/>
    <x v="209"/>
    <x v="0"/>
    <x v="1"/>
    <x v="2"/>
    <x v="824"/>
    <x v="826"/>
    <x v="27"/>
    <x v="83"/>
    <x v="0"/>
    <x v="5"/>
    <x v="195"/>
    <x v="22"/>
  </r>
  <r>
    <x v="1"/>
    <x v="5"/>
    <x v="0"/>
    <x v="6"/>
    <x v="366"/>
    <x v="3091"/>
    <x v="2662"/>
    <x v="247"/>
    <x v="10"/>
    <x v="2"/>
    <x v="1"/>
    <x v="4"/>
    <x v="33"/>
    <x v="145"/>
    <x v="210"/>
    <x v="194"/>
    <x v="0"/>
    <x v="13"/>
    <x v="2"/>
    <x v="312"/>
    <x v="961"/>
    <x v="70"/>
    <x v="43"/>
    <x v="8"/>
    <x v="5"/>
    <x v="4473"/>
    <x v="1"/>
  </r>
  <r>
    <x v="1"/>
    <x v="5"/>
    <x v="1"/>
    <x v="0"/>
    <x v="194"/>
    <x v="3092"/>
    <x v="2663"/>
    <x v="94"/>
    <x v="10"/>
    <x v="2"/>
    <x v="1"/>
    <x v="4"/>
    <x v="34"/>
    <x v="283"/>
    <x v="120"/>
    <x v="209"/>
    <x v="0"/>
    <x v="13"/>
    <x v="2"/>
    <x v="198"/>
    <x v="684"/>
    <x v="39"/>
    <x v="10"/>
    <x v="6"/>
    <x v="5"/>
    <x v="2805"/>
    <x v="1"/>
  </r>
  <r>
    <x v="1"/>
    <x v="5"/>
    <x v="0"/>
    <x v="8"/>
    <x v="379"/>
    <x v="3093"/>
    <x v="2664"/>
    <x v="35"/>
    <x v="10"/>
    <x v="2"/>
    <x v="1"/>
    <x v="4"/>
    <x v="33"/>
    <x v="320"/>
    <x v="156"/>
    <x v="209"/>
    <x v="0"/>
    <x v="13"/>
    <x v="2"/>
    <x v="328"/>
    <x v="300"/>
    <x v="30"/>
    <x v="59"/>
    <x v="8"/>
    <x v="5"/>
    <x v="4474"/>
    <x v="17"/>
  </r>
  <r>
    <x v="1"/>
    <x v="5"/>
    <x v="1"/>
    <x v="0"/>
    <x v="260"/>
    <x v="3094"/>
    <x v="2664"/>
    <x v="97"/>
    <x v="10"/>
    <x v="2"/>
    <x v="1"/>
    <x v="4"/>
    <x v="34"/>
    <x v="236"/>
    <x v="210"/>
    <x v="156"/>
    <x v="0"/>
    <x v="13"/>
    <x v="2"/>
    <x v="278"/>
    <x v="838"/>
    <x v="49"/>
    <x v="22"/>
    <x v="6"/>
    <x v="5"/>
    <x v="2806"/>
    <x v="1"/>
  </r>
  <r>
    <x v="1"/>
    <x v="5"/>
    <x v="1"/>
    <x v="0"/>
    <x v="327"/>
    <x v="3095"/>
    <x v="2665"/>
    <x v="6"/>
    <x v="10"/>
    <x v="2"/>
    <x v="1"/>
    <x v="4"/>
    <x v="34"/>
    <x v="275"/>
    <x v="210"/>
    <x v="194"/>
    <x v="0"/>
    <x v="13"/>
    <x v="2"/>
    <x v="336"/>
    <x v="111"/>
    <x v="4"/>
    <x v="23"/>
    <x v="6"/>
    <x v="5"/>
    <x v="2807"/>
    <x v="1"/>
  </r>
  <r>
    <x v="1"/>
    <x v="1"/>
    <x v="0"/>
    <x v="0"/>
    <x v="359"/>
    <x v="3096"/>
    <x v="2666"/>
    <x v="74"/>
    <x v="10"/>
    <x v="2"/>
    <x v="1"/>
    <x v="0"/>
    <x v="26"/>
    <x v="482"/>
    <x v="210"/>
    <x v="206"/>
    <x v="0"/>
    <x v="1"/>
    <x v="2"/>
    <x v="825"/>
    <x v="467"/>
    <x v="27"/>
    <x v="83"/>
    <x v="0"/>
    <x v="5"/>
    <x v="196"/>
    <x v="22"/>
  </r>
  <r>
    <x v="1"/>
    <x v="5"/>
    <x v="1"/>
    <x v="0"/>
    <x v="260"/>
    <x v="3099"/>
    <x v="2667"/>
    <x v="97"/>
    <x v="10"/>
    <x v="2"/>
    <x v="1"/>
    <x v="4"/>
    <x v="34"/>
    <x v="225"/>
    <x v="210"/>
    <x v="156"/>
    <x v="0"/>
    <x v="13"/>
    <x v="2"/>
    <x v="418"/>
    <x v="645"/>
    <x v="43"/>
    <x v="13"/>
    <x v="6"/>
    <x v="5"/>
    <x v="2810"/>
    <x v="1"/>
  </r>
  <r>
    <x v="1"/>
    <x v="5"/>
    <x v="1"/>
    <x v="0"/>
    <x v="327"/>
    <x v="3097"/>
    <x v="2667"/>
    <x v="79"/>
    <x v="10"/>
    <x v="2"/>
    <x v="1"/>
    <x v="4"/>
    <x v="34"/>
    <x v="229"/>
    <x v="210"/>
    <x v="194"/>
    <x v="0"/>
    <x v="13"/>
    <x v="2"/>
    <x v="290"/>
    <x v="671"/>
    <x v="88"/>
    <x v="9"/>
    <x v="6"/>
    <x v="5"/>
    <x v="2809"/>
    <x v="1"/>
  </r>
  <r>
    <x v="1"/>
    <x v="5"/>
    <x v="1"/>
    <x v="0"/>
    <x v="327"/>
    <x v="3098"/>
    <x v="2667"/>
    <x v="6"/>
    <x v="10"/>
    <x v="2"/>
    <x v="1"/>
    <x v="4"/>
    <x v="34"/>
    <x v="275"/>
    <x v="210"/>
    <x v="194"/>
    <x v="0"/>
    <x v="13"/>
    <x v="2"/>
    <x v="347"/>
    <x v="111"/>
    <x v="4"/>
    <x v="23"/>
    <x v="6"/>
    <x v="5"/>
    <x v="2808"/>
    <x v="1"/>
  </r>
  <r>
    <x v="1"/>
    <x v="5"/>
    <x v="1"/>
    <x v="0"/>
    <x v="327"/>
    <x v="3100"/>
    <x v="2668"/>
    <x v="6"/>
    <x v="10"/>
    <x v="2"/>
    <x v="1"/>
    <x v="4"/>
    <x v="34"/>
    <x v="231"/>
    <x v="210"/>
    <x v="194"/>
    <x v="0"/>
    <x v="13"/>
    <x v="2"/>
    <x v="370"/>
    <x v="102"/>
    <x v="71"/>
    <x v="12"/>
    <x v="6"/>
    <x v="5"/>
    <x v="2811"/>
    <x v="1"/>
  </r>
  <r>
    <x v="1"/>
    <x v="9"/>
    <x v="1"/>
    <x v="8"/>
    <x v="137"/>
    <x v="3101"/>
    <x v="2669"/>
    <x v="46"/>
    <x v="10"/>
    <x v="2"/>
    <x v="1"/>
    <x v="8"/>
    <x v="28"/>
    <x v="378"/>
    <x v="210"/>
    <x v="21"/>
    <x v="0"/>
    <x v="16"/>
    <x v="2"/>
    <x v="987"/>
    <x v="572"/>
    <x v="10"/>
    <x v="67"/>
    <x v="1"/>
    <x v="6"/>
    <x v="903"/>
    <x v="16"/>
  </r>
  <r>
    <x v="1"/>
    <x v="5"/>
    <x v="1"/>
    <x v="0"/>
    <x v="107"/>
    <x v="3102"/>
    <x v="2670"/>
    <x v="247"/>
    <x v="10"/>
    <x v="2"/>
    <x v="1"/>
    <x v="4"/>
    <x v="34"/>
    <x v="204"/>
    <x v="210"/>
    <x v="75"/>
    <x v="0"/>
    <x v="13"/>
    <x v="2"/>
    <x v="435"/>
    <x v="960"/>
    <x v="82"/>
    <x v="17"/>
    <x v="6"/>
    <x v="5"/>
    <x v="2812"/>
    <x v="1"/>
  </r>
  <r>
    <x v="1"/>
    <x v="5"/>
    <x v="1"/>
    <x v="6"/>
    <x v="364"/>
    <x v="3103"/>
    <x v="2671"/>
    <x v="221"/>
    <x v="10"/>
    <x v="2"/>
    <x v="1"/>
    <x v="4"/>
    <x v="34"/>
    <x v="197"/>
    <x v="191"/>
    <x v="209"/>
    <x v="0"/>
    <x v="13"/>
    <x v="2"/>
    <x v="286"/>
    <x v="10"/>
    <x v="84"/>
    <x v="24"/>
    <x v="6"/>
    <x v="5"/>
    <x v="2815"/>
    <x v="1"/>
  </r>
  <r>
    <x v="1"/>
    <x v="5"/>
    <x v="1"/>
    <x v="0"/>
    <x v="327"/>
    <x v="3104"/>
    <x v="2672"/>
    <x v="205"/>
    <x v="10"/>
    <x v="2"/>
    <x v="1"/>
    <x v="4"/>
    <x v="34"/>
    <x v="264"/>
    <x v="210"/>
    <x v="194"/>
    <x v="0"/>
    <x v="13"/>
    <x v="2"/>
    <x v="278"/>
    <x v="466"/>
    <x v="84"/>
    <x v="25"/>
    <x v="6"/>
    <x v="5"/>
    <x v="2813"/>
    <x v="1"/>
  </r>
  <r>
    <x v="1"/>
    <x v="5"/>
    <x v="1"/>
    <x v="0"/>
    <x v="260"/>
    <x v="3105"/>
    <x v="2673"/>
    <x v="100"/>
    <x v="10"/>
    <x v="2"/>
    <x v="1"/>
    <x v="4"/>
    <x v="34"/>
    <x v="215"/>
    <x v="210"/>
    <x v="156"/>
    <x v="0"/>
    <x v="13"/>
    <x v="2"/>
    <x v="304"/>
    <x v="390"/>
    <x v="83"/>
    <x v="26"/>
    <x v="6"/>
    <x v="5"/>
    <x v="2814"/>
    <x v="1"/>
  </r>
  <r>
    <x v="1"/>
    <x v="5"/>
    <x v="0"/>
    <x v="6"/>
    <x v="378"/>
    <x v="3106"/>
    <x v="2674"/>
    <x v="6"/>
    <x v="10"/>
    <x v="2"/>
    <x v="1"/>
    <x v="4"/>
    <x v="33"/>
    <x v="145"/>
    <x v="200"/>
    <x v="209"/>
    <x v="0"/>
    <x v="13"/>
    <x v="2"/>
    <x v="308"/>
    <x v="115"/>
    <x v="70"/>
    <x v="43"/>
    <x v="8"/>
    <x v="5"/>
    <x v="4475"/>
    <x v="1"/>
  </r>
  <r>
    <x v="1"/>
    <x v="5"/>
    <x v="1"/>
    <x v="0"/>
    <x v="260"/>
    <x v="3107"/>
    <x v="2675"/>
    <x v="160"/>
    <x v="10"/>
    <x v="2"/>
    <x v="1"/>
    <x v="4"/>
    <x v="34"/>
    <x v="276"/>
    <x v="156"/>
    <x v="209"/>
    <x v="0"/>
    <x v="13"/>
    <x v="2"/>
    <x v="454"/>
    <x v="512"/>
    <x v="90"/>
    <x v="19"/>
    <x v="6"/>
    <x v="5"/>
    <x v="2816"/>
    <x v="1"/>
  </r>
  <r>
    <x v="1"/>
    <x v="5"/>
    <x v="1"/>
    <x v="0"/>
    <x v="179"/>
    <x v="3108"/>
    <x v="2676"/>
    <x v="205"/>
    <x v="10"/>
    <x v="2"/>
    <x v="1"/>
    <x v="4"/>
    <x v="34"/>
    <x v="231"/>
    <x v="110"/>
    <x v="209"/>
    <x v="0"/>
    <x v="13"/>
    <x v="2"/>
    <x v="369"/>
    <x v="178"/>
    <x v="71"/>
    <x v="12"/>
    <x v="6"/>
    <x v="5"/>
    <x v="2817"/>
    <x v="1"/>
  </r>
  <r>
    <x v="1"/>
    <x v="5"/>
    <x v="0"/>
    <x v="8"/>
    <x v="404"/>
    <x v="3109"/>
    <x v="2677"/>
    <x v="79"/>
    <x v="10"/>
    <x v="2"/>
    <x v="1"/>
    <x v="4"/>
    <x v="33"/>
    <x v="320"/>
    <x v="210"/>
    <x v="197"/>
    <x v="0"/>
    <x v="13"/>
    <x v="2"/>
    <x v="331"/>
    <x v="359"/>
    <x v="30"/>
    <x v="59"/>
    <x v="8"/>
    <x v="5"/>
    <x v="4476"/>
    <x v="17"/>
  </r>
  <r>
    <x v="1"/>
    <x v="5"/>
    <x v="1"/>
    <x v="0"/>
    <x v="240"/>
    <x v="3110"/>
    <x v="2678"/>
    <x v="97"/>
    <x v="10"/>
    <x v="2"/>
    <x v="1"/>
    <x v="4"/>
    <x v="34"/>
    <x v="261"/>
    <x v="210"/>
    <x v="147"/>
    <x v="0"/>
    <x v="13"/>
    <x v="2"/>
    <x v="267"/>
    <x v="650"/>
    <x v="83"/>
    <x v="25"/>
    <x v="6"/>
    <x v="5"/>
    <x v="2818"/>
    <x v="1"/>
  </r>
  <r>
    <x v="1"/>
    <x v="5"/>
    <x v="1"/>
    <x v="0"/>
    <x v="302"/>
    <x v="3111"/>
    <x v="2679"/>
    <x v="6"/>
    <x v="10"/>
    <x v="2"/>
    <x v="1"/>
    <x v="4"/>
    <x v="34"/>
    <x v="231"/>
    <x v="210"/>
    <x v="176"/>
    <x v="0"/>
    <x v="13"/>
    <x v="2"/>
    <x v="371"/>
    <x v="102"/>
    <x v="71"/>
    <x v="12"/>
    <x v="6"/>
    <x v="5"/>
    <x v="2819"/>
    <x v="1"/>
  </r>
  <r>
    <x v="1"/>
    <x v="5"/>
    <x v="1"/>
    <x v="0"/>
    <x v="327"/>
    <x v="3113"/>
    <x v="2680"/>
    <x v="130"/>
    <x v="10"/>
    <x v="2"/>
    <x v="1"/>
    <x v="4"/>
    <x v="34"/>
    <x v="229"/>
    <x v="195"/>
    <x v="209"/>
    <x v="0"/>
    <x v="13"/>
    <x v="2"/>
    <x v="290"/>
    <x v="939"/>
    <x v="88"/>
    <x v="9"/>
    <x v="6"/>
    <x v="5"/>
    <x v="2820"/>
    <x v="1"/>
  </r>
  <r>
    <x v="1"/>
    <x v="1"/>
    <x v="0"/>
    <x v="0"/>
    <x v="359"/>
    <x v="3112"/>
    <x v="2680"/>
    <x v="190"/>
    <x v="10"/>
    <x v="2"/>
    <x v="1"/>
    <x v="0"/>
    <x v="26"/>
    <x v="481"/>
    <x v="210"/>
    <x v="206"/>
    <x v="0"/>
    <x v="1"/>
    <x v="2"/>
    <x v="826"/>
    <x v="878"/>
    <x v="27"/>
    <x v="82"/>
    <x v="0"/>
    <x v="5"/>
    <x v="197"/>
    <x v="22"/>
  </r>
  <r>
    <x v="1"/>
    <x v="5"/>
    <x v="1"/>
    <x v="0"/>
    <x v="163"/>
    <x v="3114"/>
    <x v="2681"/>
    <x v="26"/>
    <x v="10"/>
    <x v="2"/>
    <x v="1"/>
    <x v="4"/>
    <x v="34"/>
    <x v="231"/>
    <x v="102"/>
    <x v="209"/>
    <x v="0"/>
    <x v="13"/>
    <x v="2"/>
    <x v="370"/>
    <x v="183"/>
    <x v="71"/>
    <x v="12"/>
    <x v="6"/>
    <x v="5"/>
    <x v="2821"/>
    <x v="1"/>
  </r>
  <r>
    <x v="1"/>
    <x v="5"/>
    <x v="1"/>
    <x v="0"/>
    <x v="327"/>
    <x v="3116"/>
    <x v="2682"/>
    <x v="94"/>
    <x v="10"/>
    <x v="2"/>
    <x v="1"/>
    <x v="4"/>
    <x v="34"/>
    <x v="229"/>
    <x v="195"/>
    <x v="209"/>
    <x v="0"/>
    <x v="13"/>
    <x v="2"/>
    <x v="289"/>
    <x v="606"/>
    <x v="88"/>
    <x v="9"/>
    <x v="6"/>
    <x v="5"/>
    <x v="2823"/>
    <x v="1"/>
  </r>
  <r>
    <x v="1"/>
    <x v="5"/>
    <x v="1"/>
    <x v="0"/>
    <x v="41"/>
    <x v="3117"/>
    <x v="2682"/>
    <x v="254"/>
    <x v="10"/>
    <x v="2"/>
    <x v="1"/>
    <x v="4"/>
    <x v="34"/>
    <x v="215"/>
    <x v="210"/>
    <x v="32"/>
    <x v="0"/>
    <x v="13"/>
    <x v="2"/>
    <x v="304"/>
    <x v="503"/>
    <x v="83"/>
    <x v="26"/>
    <x v="6"/>
    <x v="5"/>
    <x v="2822"/>
    <x v="1"/>
  </r>
  <r>
    <x v="1"/>
    <x v="1"/>
    <x v="0"/>
    <x v="0"/>
    <x v="359"/>
    <x v="3115"/>
    <x v="2682"/>
    <x v="131"/>
    <x v="10"/>
    <x v="2"/>
    <x v="1"/>
    <x v="0"/>
    <x v="26"/>
    <x v="482"/>
    <x v="205"/>
    <x v="209"/>
    <x v="0"/>
    <x v="1"/>
    <x v="2"/>
    <x v="825"/>
    <x v="826"/>
    <x v="27"/>
    <x v="83"/>
    <x v="0"/>
    <x v="5"/>
    <x v="198"/>
    <x v="22"/>
  </r>
  <r>
    <x v="1"/>
    <x v="5"/>
    <x v="0"/>
    <x v="6"/>
    <x v="366"/>
    <x v="3118"/>
    <x v="2683"/>
    <x v="247"/>
    <x v="10"/>
    <x v="2"/>
    <x v="1"/>
    <x v="4"/>
    <x v="33"/>
    <x v="145"/>
    <x v="210"/>
    <x v="194"/>
    <x v="0"/>
    <x v="13"/>
    <x v="2"/>
    <x v="310"/>
    <x v="961"/>
    <x v="70"/>
    <x v="43"/>
    <x v="8"/>
    <x v="5"/>
    <x v="4478"/>
    <x v="1"/>
  </r>
  <r>
    <x v="1"/>
    <x v="5"/>
    <x v="0"/>
    <x v="6"/>
    <x v="387"/>
    <x v="3119"/>
    <x v="2684"/>
    <x v="27"/>
    <x v="10"/>
    <x v="2"/>
    <x v="1"/>
    <x v="4"/>
    <x v="33"/>
    <x v="148"/>
    <x v="203"/>
    <x v="209"/>
    <x v="0"/>
    <x v="13"/>
    <x v="2"/>
    <x v="302"/>
    <x v="152"/>
    <x v="20"/>
    <x v="41"/>
    <x v="8"/>
    <x v="5"/>
    <x v="4477"/>
    <x v="1"/>
  </r>
  <r>
    <x v="0"/>
    <x v="5"/>
    <x v="1"/>
    <x v="3"/>
    <x v="386"/>
    <x v="3120"/>
    <x v="2685"/>
    <x v="124"/>
    <x v="10"/>
    <x v="2"/>
    <x v="1"/>
    <x v="4"/>
    <x v="2"/>
    <x v="6"/>
    <x v="210"/>
    <x v="206"/>
    <x v="0"/>
    <x v="18"/>
    <x v="1"/>
    <x v="754"/>
    <x v="128"/>
    <x v="18"/>
    <x v="4"/>
    <x v="4"/>
    <x v="3"/>
    <x v="55"/>
    <x v="7"/>
  </r>
  <r>
    <x v="1"/>
    <x v="5"/>
    <x v="1"/>
    <x v="0"/>
    <x v="327"/>
    <x v="3121"/>
    <x v="2686"/>
    <x v="205"/>
    <x v="10"/>
    <x v="2"/>
    <x v="1"/>
    <x v="4"/>
    <x v="34"/>
    <x v="229"/>
    <x v="210"/>
    <x v="194"/>
    <x v="0"/>
    <x v="13"/>
    <x v="2"/>
    <x v="290"/>
    <x v="178"/>
    <x v="88"/>
    <x v="9"/>
    <x v="6"/>
    <x v="5"/>
    <x v="2824"/>
    <x v="1"/>
  </r>
  <r>
    <x v="0"/>
    <x v="5"/>
    <x v="1"/>
    <x v="3"/>
    <x v="386"/>
    <x v="3122"/>
    <x v="2687"/>
    <x v="124"/>
    <x v="10"/>
    <x v="2"/>
    <x v="1"/>
    <x v="4"/>
    <x v="20"/>
    <x v="65"/>
    <x v="210"/>
    <x v="206"/>
    <x v="0"/>
    <x v="18"/>
    <x v="1"/>
    <x v="753"/>
    <x v="128"/>
    <x v="64"/>
    <x v="60"/>
    <x v="4"/>
    <x v="3"/>
    <x v="56"/>
    <x v="7"/>
  </r>
  <r>
    <x v="1"/>
    <x v="5"/>
    <x v="1"/>
    <x v="0"/>
    <x v="327"/>
    <x v="3124"/>
    <x v="2688"/>
    <x v="94"/>
    <x v="10"/>
    <x v="2"/>
    <x v="1"/>
    <x v="4"/>
    <x v="34"/>
    <x v="275"/>
    <x v="195"/>
    <x v="209"/>
    <x v="0"/>
    <x v="13"/>
    <x v="2"/>
    <x v="336"/>
    <x v="609"/>
    <x v="4"/>
    <x v="23"/>
    <x v="6"/>
    <x v="5"/>
    <x v="2825"/>
    <x v="1"/>
  </r>
  <r>
    <x v="1"/>
    <x v="1"/>
    <x v="0"/>
    <x v="0"/>
    <x v="359"/>
    <x v="3123"/>
    <x v="2688"/>
    <x v="190"/>
    <x v="10"/>
    <x v="2"/>
    <x v="1"/>
    <x v="0"/>
    <x v="26"/>
    <x v="481"/>
    <x v="210"/>
    <x v="206"/>
    <x v="0"/>
    <x v="1"/>
    <x v="2"/>
    <x v="826"/>
    <x v="878"/>
    <x v="27"/>
    <x v="82"/>
    <x v="0"/>
    <x v="5"/>
    <x v="199"/>
    <x v="22"/>
  </r>
  <r>
    <x v="1"/>
    <x v="5"/>
    <x v="1"/>
    <x v="0"/>
    <x v="116"/>
    <x v="3125"/>
    <x v="2689"/>
    <x v="34"/>
    <x v="10"/>
    <x v="2"/>
    <x v="1"/>
    <x v="4"/>
    <x v="34"/>
    <x v="236"/>
    <x v="210"/>
    <x v="80"/>
    <x v="0"/>
    <x v="13"/>
    <x v="2"/>
    <x v="279"/>
    <x v="746"/>
    <x v="49"/>
    <x v="22"/>
    <x v="6"/>
    <x v="5"/>
    <x v="2826"/>
    <x v="1"/>
  </r>
  <r>
    <x v="1"/>
    <x v="5"/>
    <x v="0"/>
    <x v="8"/>
    <x v="379"/>
    <x v="3126"/>
    <x v="2690"/>
    <x v="167"/>
    <x v="10"/>
    <x v="2"/>
    <x v="1"/>
    <x v="4"/>
    <x v="30"/>
    <x v="76"/>
    <x v="156"/>
    <x v="209"/>
    <x v="0"/>
    <x v="13"/>
    <x v="2"/>
    <x v="60"/>
    <x v="53"/>
    <x v="20"/>
    <x v="41"/>
    <x v="8"/>
    <x v="5"/>
    <x v="4479"/>
    <x v="17"/>
  </r>
  <r>
    <x v="1"/>
    <x v="5"/>
    <x v="1"/>
    <x v="0"/>
    <x v="260"/>
    <x v="3127"/>
    <x v="2690"/>
    <x v="224"/>
    <x v="10"/>
    <x v="2"/>
    <x v="1"/>
    <x v="4"/>
    <x v="34"/>
    <x v="236"/>
    <x v="156"/>
    <x v="209"/>
    <x v="0"/>
    <x v="13"/>
    <x v="2"/>
    <x v="277"/>
    <x v="923"/>
    <x v="49"/>
    <x v="22"/>
    <x v="6"/>
    <x v="5"/>
    <x v="2827"/>
    <x v="1"/>
  </r>
  <r>
    <x v="1"/>
    <x v="5"/>
    <x v="1"/>
    <x v="0"/>
    <x v="193"/>
    <x v="3128"/>
    <x v="2691"/>
    <x v="26"/>
    <x v="10"/>
    <x v="2"/>
    <x v="1"/>
    <x v="4"/>
    <x v="34"/>
    <x v="231"/>
    <x v="119"/>
    <x v="209"/>
    <x v="0"/>
    <x v="13"/>
    <x v="2"/>
    <x v="369"/>
    <x v="183"/>
    <x v="71"/>
    <x v="12"/>
    <x v="6"/>
    <x v="5"/>
    <x v="2828"/>
    <x v="1"/>
  </r>
  <r>
    <x v="1"/>
    <x v="5"/>
    <x v="0"/>
    <x v="8"/>
    <x v="379"/>
    <x v="3129"/>
    <x v="2692"/>
    <x v="60"/>
    <x v="10"/>
    <x v="2"/>
    <x v="1"/>
    <x v="4"/>
    <x v="30"/>
    <x v="123"/>
    <x v="210"/>
    <x v="156"/>
    <x v="0"/>
    <x v="13"/>
    <x v="2"/>
    <x v="41"/>
    <x v="570"/>
    <x v="2"/>
    <x v="44"/>
    <x v="8"/>
    <x v="5"/>
    <x v="4480"/>
    <x v="17"/>
  </r>
  <r>
    <x v="1"/>
    <x v="5"/>
    <x v="1"/>
    <x v="0"/>
    <x v="228"/>
    <x v="3130"/>
    <x v="2693"/>
    <x v="224"/>
    <x v="10"/>
    <x v="2"/>
    <x v="1"/>
    <x v="4"/>
    <x v="34"/>
    <x v="189"/>
    <x v="139"/>
    <x v="209"/>
    <x v="0"/>
    <x v="13"/>
    <x v="2"/>
    <x v="269"/>
    <x v="924"/>
    <x v="49"/>
    <x v="22"/>
    <x v="6"/>
    <x v="5"/>
    <x v="2829"/>
    <x v="1"/>
  </r>
  <r>
    <x v="1"/>
    <x v="5"/>
    <x v="1"/>
    <x v="0"/>
    <x v="227"/>
    <x v="3131"/>
    <x v="2694"/>
    <x v="243"/>
    <x v="10"/>
    <x v="2"/>
    <x v="1"/>
    <x v="4"/>
    <x v="34"/>
    <x v="236"/>
    <x v="210"/>
    <x v="138"/>
    <x v="0"/>
    <x v="13"/>
    <x v="2"/>
    <x v="278"/>
    <x v="839"/>
    <x v="49"/>
    <x v="22"/>
    <x v="6"/>
    <x v="5"/>
    <x v="2830"/>
    <x v="1"/>
  </r>
  <r>
    <x v="1"/>
    <x v="1"/>
    <x v="0"/>
    <x v="0"/>
    <x v="359"/>
    <x v="3132"/>
    <x v="2695"/>
    <x v="131"/>
    <x v="10"/>
    <x v="2"/>
    <x v="1"/>
    <x v="0"/>
    <x v="26"/>
    <x v="481"/>
    <x v="210"/>
    <x v="206"/>
    <x v="0"/>
    <x v="1"/>
    <x v="2"/>
    <x v="827"/>
    <x v="826"/>
    <x v="27"/>
    <x v="82"/>
    <x v="0"/>
    <x v="5"/>
    <x v="200"/>
    <x v="22"/>
  </r>
  <r>
    <x v="1"/>
    <x v="5"/>
    <x v="1"/>
    <x v="0"/>
    <x v="260"/>
    <x v="3133"/>
    <x v="2696"/>
    <x v="247"/>
    <x v="10"/>
    <x v="2"/>
    <x v="1"/>
    <x v="4"/>
    <x v="34"/>
    <x v="231"/>
    <x v="156"/>
    <x v="209"/>
    <x v="0"/>
    <x v="13"/>
    <x v="2"/>
    <x v="369"/>
    <x v="965"/>
    <x v="71"/>
    <x v="12"/>
    <x v="6"/>
    <x v="5"/>
    <x v="2831"/>
    <x v="1"/>
  </r>
  <r>
    <x v="1"/>
    <x v="5"/>
    <x v="1"/>
    <x v="0"/>
    <x v="169"/>
    <x v="3134"/>
    <x v="2697"/>
    <x v="94"/>
    <x v="10"/>
    <x v="2"/>
    <x v="1"/>
    <x v="4"/>
    <x v="34"/>
    <x v="242"/>
    <x v="105"/>
    <x v="209"/>
    <x v="0"/>
    <x v="13"/>
    <x v="2"/>
    <x v="270"/>
    <x v="794"/>
    <x v="49"/>
    <x v="22"/>
    <x v="6"/>
    <x v="5"/>
    <x v="2832"/>
    <x v="1"/>
  </r>
  <r>
    <x v="1"/>
    <x v="5"/>
    <x v="1"/>
    <x v="0"/>
    <x v="260"/>
    <x v="3135"/>
    <x v="2698"/>
    <x v="259"/>
    <x v="10"/>
    <x v="2"/>
    <x v="1"/>
    <x v="4"/>
    <x v="34"/>
    <x v="230"/>
    <x v="210"/>
    <x v="156"/>
    <x v="0"/>
    <x v="13"/>
    <x v="2"/>
    <x v="264"/>
    <x v="496"/>
    <x v="49"/>
    <x v="22"/>
    <x v="6"/>
    <x v="5"/>
    <x v="2833"/>
    <x v="1"/>
  </r>
  <r>
    <x v="1"/>
    <x v="5"/>
    <x v="1"/>
    <x v="8"/>
    <x v="379"/>
    <x v="3136"/>
    <x v="2699"/>
    <x v="77"/>
    <x v="10"/>
    <x v="2"/>
    <x v="1"/>
    <x v="4"/>
    <x v="34"/>
    <x v="208"/>
    <x v="210"/>
    <x v="156"/>
    <x v="0"/>
    <x v="13"/>
    <x v="2"/>
    <x v="214"/>
    <x v="535"/>
    <x v="58"/>
    <x v="15"/>
    <x v="6"/>
    <x v="5"/>
    <x v="4481"/>
    <x v="17"/>
  </r>
  <r>
    <x v="1"/>
    <x v="5"/>
    <x v="1"/>
    <x v="0"/>
    <x v="254"/>
    <x v="3137"/>
    <x v="2700"/>
    <x v="259"/>
    <x v="10"/>
    <x v="2"/>
    <x v="1"/>
    <x v="4"/>
    <x v="34"/>
    <x v="225"/>
    <x v="152"/>
    <x v="209"/>
    <x v="0"/>
    <x v="13"/>
    <x v="2"/>
    <x v="418"/>
    <x v="780"/>
    <x v="43"/>
    <x v="13"/>
    <x v="6"/>
    <x v="5"/>
    <x v="2834"/>
    <x v="1"/>
  </r>
  <r>
    <x v="1"/>
    <x v="5"/>
    <x v="0"/>
    <x v="8"/>
    <x v="379"/>
    <x v="3138"/>
    <x v="2701"/>
    <x v="77"/>
    <x v="10"/>
    <x v="2"/>
    <x v="1"/>
    <x v="4"/>
    <x v="30"/>
    <x v="78"/>
    <x v="156"/>
    <x v="209"/>
    <x v="0"/>
    <x v="13"/>
    <x v="2"/>
    <x v="11"/>
    <x v="330"/>
    <x v="65"/>
    <x v="45"/>
    <x v="8"/>
    <x v="5"/>
    <x v="4482"/>
    <x v="17"/>
  </r>
  <r>
    <x v="1"/>
    <x v="1"/>
    <x v="0"/>
    <x v="0"/>
    <x v="359"/>
    <x v="3139"/>
    <x v="2702"/>
    <x v="211"/>
    <x v="10"/>
    <x v="2"/>
    <x v="1"/>
    <x v="0"/>
    <x v="26"/>
    <x v="482"/>
    <x v="210"/>
    <x v="206"/>
    <x v="0"/>
    <x v="1"/>
    <x v="2"/>
    <x v="828"/>
    <x v="341"/>
    <x v="27"/>
    <x v="83"/>
    <x v="0"/>
    <x v="5"/>
    <x v="201"/>
    <x v="22"/>
  </r>
  <r>
    <x v="1"/>
    <x v="5"/>
    <x v="1"/>
    <x v="0"/>
    <x v="260"/>
    <x v="3140"/>
    <x v="2703"/>
    <x v="249"/>
    <x v="10"/>
    <x v="2"/>
    <x v="1"/>
    <x v="4"/>
    <x v="34"/>
    <x v="242"/>
    <x v="156"/>
    <x v="209"/>
    <x v="0"/>
    <x v="13"/>
    <x v="2"/>
    <x v="270"/>
    <x v="817"/>
    <x v="49"/>
    <x v="22"/>
    <x v="6"/>
    <x v="5"/>
    <x v="2835"/>
    <x v="1"/>
  </r>
  <r>
    <x v="1"/>
    <x v="5"/>
    <x v="1"/>
    <x v="0"/>
    <x v="131"/>
    <x v="3141"/>
    <x v="2704"/>
    <x v="179"/>
    <x v="10"/>
    <x v="2"/>
    <x v="1"/>
    <x v="4"/>
    <x v="34"/>
    <x v="236"/>
    <x v="210"/>
    <x v="88"/>
    <x v="0"/>
    <x v="13"/>
    <x v="2"/>
    <x v="279"/>
    <x v="837"/>
    <x v="49"/>
    <x v="22"/>
    <x v="6"/>
    <x v="5"/>
    <x v="2836"/>
    <x v="1"/>
  </r>
  <r>
    <x v="1"/>
    <x v="5"/>
    <x v="0"/>
    <x v="8"/>
    <x v="379"/>
    <x v="3142"/>
    <x v="2705"/>
    <x v="157"/>
    <x v="10"/>
    <x v="2"/>
    <x v="1"/>
    <x v="4"/>
    <x v="30"/>
    <x v="94"/>
    <x v="210"/>
    <x v="156"/>
    <x v="0"/>
    <x v="13"/>
    <x v="2"/>
    <x v="88"/>
    <x v="73"/>
    <x v="26"/>
    <x v="40"/>
    <x v="8"/>
    <x v="5"/>
    <x v="4483"/>
    <x v="17"/>
  </r>
  <r>
    <x v="1"/>
    <x v="5"/>
    <x v="1"/>
    <x v="0"/>
    <x v="260"/>
    <x v="3143"/>
    <x v="2705"/>
    <x v="243"/>
    <x v="10"/>
    <x v="2"/>
    <x v="1"/>
    <x v="4"/>
    <x v="34"/>
    <x v="237"/>
    <x v="210"/>
    <x v="156"/>
    <x v="0"/>
    <x v="13"/>
    <x v="2"/>
    <x v="278"/>
    <x v="839"/>
    <x v="49"/>
    <x v="22"/>
    <x v="6"/>
    <x v="5"/>
    <x v="2837"/>
    <x v="1"/>
  </r>
  <r>
    <x v="1"/>
    <x v="5"/>
    <x v="0"/>
    <x v="8"/>
    <x v="394"/>
    <x v="3144"/>
    <x v="2706"/>
    <x v="211"/>
    <x v="10"/>
    <x v="2"/>
    <x v="1"/>
    <x v="4"/>
    <x v="33"/>
    <x v="320"/>
    <x v="195"/>
    <x v="209"/>
    <x v="0"/>
    <x v="13"/>
    <x v="2"/>
    <x v="328"/>
    <x v="743"/>
    <x v="30"/>
    <x v="59"/>
    <x v="8"/>
    <x v="5"/>
    <x v="4484"/>
    <x v="17"/>
  </r>
  <r>
    <x v="1"/>
    <x v="5"/>
    <x v="1"/>
    <x v="6"/>
    <x v="335"/>
    <x v="3145"/>
    <x v="2707"/>
    <x v="221"/>
    <x v="10"/>
    <x v="2"/>
    <x v="1"/>
    <x v="4"/>
    <x v="34"/>
    <x v="257"/>
    <x v="101"/>
    <x v="209"/>
    <x v="0"/>
    <x v="13"/>
    <x v="2"/>
    <x v="272"/>
    <x v="10"/>
    <x v="83"/>
    <x v="25"/>
    <x v="6"/>
    <x v="5"/>
    <x v="2839"/>
    <x v="1"/>
  </r>
  <r>
    <x v="1"/>
    <x v="5"/>
    <x v="1"/>
    <x v="0"/>
    <x v="206"/>
    <x v="3146"/>
    <x v="2708"/>
    <x v="254"/>
    <x v="10"/>
    <x v="2"/>
    <x v="1"/>
    <x v="4"/>
    <x v="34"/>
    <x v="198"/>
    <x v="126"/>
    <x v="209"/>
    <x v="0"/>
    <x v="13"/>
    <x v="2"/>
    <x v="290"/>
    <x v="503"/>
    <x v="84"/>
    <x v="24"/>
    <x v="6"/>
    <x v="5"/>
    <x v="2838"/>
    <x v="1"/>
  </r>
  <r>
    <x v="1"/>
    <x v="5"/>
    <x v="0"/>
    <x v="8"/>
    <x v="379"/>
    <x v="3147"/>
    <x v="2709"/>
    <x v="234"/>
    <x v="10"/>
    <x v="2"/>
    <x v="1"/>
    <x v="4"/>
    <x v="33"/>
    <x v="320"/>
    <x v="156"/>
    <x v="209"/>
    <x v="0"/>
    <x v="13"/>
    <x v="2"/>
    <x v="328"/>
    <x v="943"/>
    <x v="30"/>
    <x v="59"/>
    <x v="8"/>
    <x v="5"/>
    <x v="4485"/>
    <x v="17"/>
  </r>
  <r>
    <x v="1"/>
    <x v="5"/>
    <x v="1"/>
    <x v="6"/>
    <x v="277"/>
    <x v="3149"/>
    <x v="2710"/>
    <x v="115"/>
    <x v="10"/>
    <x v="2"/>
    <x v="1"/>
    <x v="4"/>
    <x v="34"/>
    <x v="203"/>
    <x v="210"/>
    <x v="64"/>
    <x v="0"/>
    <x v="13"/>
    <x v="2"/>
    <x v="440"/>
    <x v="906"/>
    <x v="82"/>
    <x v="17"/>
    <x v="6"/>
    <x v="5"/>
    <x v="2840"/>
    <x v="1"/>
  </r>
  <r>
    <x v="1"/>
    <x v="1"/>
    <x v="0"/>
    <x v="0"/>
    <x v="359"/>
    <x v="3148"/>
    <x v="2710"/>
    <x v="131"/>
    <x v="10"/>
    <x v="2"/>
    <x v="1"/>
    <x v="0"/>
    <x v="26"/>
    <x v="482"/>
    <x v="205"/>
    <x v="209"/>
    <x v="0"/>
    <x v="1"/>
    <x v="2"/>
    <x v="827"/>
    <x v="826"/>
    <x v="27"/>
    <x v="83"/>
    <x v="0"/>
    <x v="5"/>
    <x v="202"/>
    <x v="22"/>
  </r>
  <r>
    <x v="1"/>
    <x v="5"/>
    <x v="1"/>
    <x v="0"/>
    <x v="209"/>
    <x v="3150"/>
    <x v="2711"/>
    <x v="94"/>
    <x v="10"/>
    <x v="2"/>
    <x v="1"/>
    <x v="4"/>
    <x v="34"/>
    <x v="189"/>
    <x v="129"/>
    <x v="209"/>
    <x v="0"/>
    <x v="13"/>
    <x v="2"/>
    <x v="269"/>
    <x v="794"/>
    <x v="49"/>
    <x v="22"/>
    <x v="6"/>
    <x v="5"/>
    <x v="2841"/>
    <x v="1"/>
  </r>
  <r>
    <x v="1"/>
    <x v="5"/>
    <x v="1"/>
    <x v="0"/>
    <x v="344"/>
    <x v="3151"/>
    <x v="2712"/>
    <x v="6"/>
    <x v="10"/>
    <x v="2"/>
    <x v="1"/>
    <x v="4"/>
    <x v="34"/>
    <x v="220"/>
    <x v="202"/>
    <x v="209"/>
    <x v="0"/>
    <x v="13"/>
    <x v="2"/>
    <x v="310"/>
    <x v="111"/>
    <x v="4"/>
    <x v="23"/>
    <x v="6"/>
    <x v="5"/>
    <x v="2842"/>
    <x v="1"/>
  </r>
  <r>
    <x v="0"/>
    <x v="4"/>
    <x v="0"/>
    <x v="0"/>
    <x v="3"/>
    <x v="3152"/>
    <x v="2713"/>
    <x v="53"/>
    <x v="10"/>
    <x v="2"/>
    <x v="1"/>
    <x v="3"/>
    <x v="12"/>
    <x v="41"/>
    <x v="3"/>
    <x v="209"/>
    <x v="0"/>
    <x v="9"/>
    <x v="2"/>
    <x v="1227"/>
    <x v="681"/>
    <x v="7"/>
    <x v="28"/>
    <x v="2"/>
    <x v="4"/>
    <x v="3741"/>
    <x v="82"/>
  </r>
  <r>
    <x v="1"/>
    <x v="5"/>
    <x v="1"/>
    <x v="0"/>
    <x v="310"/>
    <x v="3153"/>
    <x v="2714"/>
    <x v="79"/>
    <x v="10"/>
    <x v="2"/>
    <x v="1"/>
    <x v="4"/>
    <x v="34"/>
    <x v="188"/>
    <x v="210"/>
    <x v="182"/>
    <x v="0"/>
    <x v="13"/>
    <x v="2"/>
    <x v="285"/>
    <x v="671"/>
    <x v="88"/>
    <x v="9"/>
    <x v="6"/>
    <x v="5"/>
    <x v="2843"/>
    <x v="1"/>
  </r>
  <r>
    <x v="0"/>
    <x v="4"/>
    <x v="0"/>
    <x v="0"/>
    <x v="0"/>
    <x v="3154"/>
    <x v="2715"/>
    <x v="258"/>
    <x v="10"/>
    <x v="2"/>
    <x v="1"/>
    <x v="3"/>
    <x v="12"/>
    <x v="41"/>
    <x v="0"/>
    <x v="209"/>
    <x v="0"/>
    <x v="9"/>
    <x v="2"/>
    <x v="1227"/>
    <x v="51"/>
    <x v="7"/>
    <x v="28"/>
    <x v="2"/>
    <x v="4"/>
    <x v="3742"/>
    <x v="82"/>
  </r>
  <r>
    <x v="1"/>
    <x v="5"/>
    <x v="1"/>
    <x v="0"/>
    <x v="163"/>
    <x v="3156"/>
    <x v="2716"/>
    <x v="6"/>
    <x v="10"/>
    <x v="2"/>
    <x v="1"/>
    <x v="4"/>
    <x v="34"/>
    <x v="231"/>
    <x v="102"/>
    <x v="209"/>
    <x v="0"/>
    <x v="13"/>
    <x v="2"/>
    <x v="367"/>
    <x v="102"/>
    <x v="71"/>
    <x v="12"/>
    <x v="6"/>
    <x v="5"/>
    <x v="2845"/>
    <x v="1"/>
  </r>
  <r>
    <x v="1"/>
    <x v="5"/>
    <x v="1"/>
    <x v="0"/>
    <x v="260"/>
    <x v="3155"/>
    <x v="2716"/>
    <x v="197"/>
    <x v="10"/>
    <x v="2"/>
    <x v="1"/>
    <x v="4"/>
    <x v="34"/>
    <x v="242"/>
    <x v="210"/>
    <x v="156"/>
    <x v="0"/>
    <x v="13"/>
    <x v="2"/>
    <x v="271"/>
    <x v="272"/>
    <x v="49"/>
    <x v="22"/>
    <x v="6"/>
    <x v="5"/>
    <x v="2844"/>
    <x v="1"/>
  </r>
  <r>
    <x v="1"/>
    <x v="5"/>
    <x v="1"/>
    <x v="0"/>
    <x v="260"/>
    <x v="3157"/>
    <x v="2717"/>
    <x v="97"/>
    <x v="10"/>
    <x v="2"/>
    <x v="1"/>
    <x v="4"/>
    <x v="34"/>
    <x v="236"/>
    <x v="210"/>
    <x v="156"/>
    <x v="0"/>
    <x v="13"/>
    <x v="2"/>
    <x v="279"/>
    <x v="838"/>
    <x v="49"/>
    <x v="22"/>
    <x v="6"/>
    <x v="5"/>
    <x v="2846"/>
    <x v="1"/>
  </r>
  <r>
    <x v="0"/>
    <x v="4"/>
    <x v="0"/>
    <x v="0"/>
    <x v="19"/>
    <x v="3159"/>
    <x v="2718"/>
    <x v="101"/>
    <x v="10"/>
    <x v="2"/>
    <x v="1"/>
    <x v="3"/>
    <x v="1"/>
    <x v="4"/>
    <x v="210"/>
    <x v="17"/>
    <x v="0"/>
    <x v="9"/>
    <x v="2"/>
    <x v="1190"/>
    <x v="883"/>
    <x v="7"/>
    <x v="28"/>
    <x v="2"/>
    <x v="4"/>
    <x v="3743"/>
    <x v="82"/>
  </r>
  <r>
    <x v="1"/>
    <x v="1"/>
    <x v="0"/>
    <x v="0"/>
    <x v="359"/>
    <x v="3158"/>
    <x v="2718"/>
    <x v="131"/>
    <x v="10"/>
    <x v="2"/>
    <x v="1"/>
    <x v="0"/>
    <x v="26"/>
    <x v="482"/>
    <x v="210"/>
    <x v="206"/>
    <x v="0"/>
    <x v="1"/>
    <x v="2"/>
    <x v="828"/>
    <x v="556"/>
    <x v="27"/>
    <x v="83"/>
    <x v="0"/>
    <x v="5"/>
    <x v="203"/>
    <x v="22"/>
  </r>
  <r>
    <x v="1"/>
    <x v="5"/>
    <x v="0"/>
    <x v="9"/>
    <x v="381"/>
    <x v="3161"/>
    <x v="2719"/>
    <x v="224"/>
    <x v="10"/>
    <x v="2"/>
    <x v="1"/>
    <x v="4"/>
    <x v="33"/>
    <x v="317"/>
    <x v="156"/>
    <x v="209"/>
    <x v="0"/>
    <x v="13"/>
    <x v="2"/>
    <x v="387"/>
    <x v="922"/>
    <x v="30"/>
    <x v="59"/>
    <x v="8"/>
    <x v="5"/>
    <x v="4487"/>
    <x v="27"/>
  </r>
  <r>
    <x v="1"/>
    <x v="9"/>
    <x v="0"/>
    <x v="0"/>
    <x v="24"/>
    <x v="3160"/>
    <x v="2719"/>
    <x v="160"/>
    <x v="10"/>
    <x v="2"/>
    <x v="1"/>
    <x v="8"/>
    <x v="27"/>
    <x v="347"/>
    <x v="210"/>
    <x v="21"/>
    <x v="0"/>
    <x v="16"/>
    <x v="2"/>
    <x v="872"/>
    <x v="410"/>
    <x v="41"/>
    <x v="29"/>
    <x v="1"/>
    <x v="5"/>
    <x v="904"/>
    <x v="0"/>
  </r>
  <r>
    <x v="1"/>
    <x v="1"/>
    <x v="0"/>
    <x v="0"/>
    <x v="344"/>
    <x v="3162"/>
    <x v="2720"/>
    <x v="211"/>
    <x v="10"/>
    <x v="2"/>
    <x v="1"/>
    <x v="0"/>
    <x v="25"/>
    <x v="480"/>
    <x v="210"/>
    <x v="201"/>
    <x v="0"/>
    <x v="0"/>
    <x v="2"/>
    <x v="33"/>
    <x v="342"/>
    <x v="69"/>
    <x v="63"/>
    <x v="8"/>
    <x v="5"/>
    <x v="4486"/>
    <x v="22"/>
  </r>
  <r>
    <x v="1"/>
    <x v="5"/>
    <x v="1"/>
    <x v="0"/>
    <x v="224"/>
    <x v="3163"/>
    <x v="2721"/>
    <x v="26"/>
    <x v="10"/>
    <x v="2"/>
    <x v="1"/>
    <x v="4"/>
    <x v="34"/>
    <x v="230"/>
    <x v="136"/>
    <x v="209"/>
    <x v="0"/>
    <x v="13"/>
    <x v="2"/>
    <x v="264"/>
    <x v="931"/>
    <x v="49"/>
    <x v="22"/>
    <x v="6"/>
    <x v="5"/>
    <x v="2847"/>
    <x v="1"/>
  </r>
  <r>
    <x v="1"/>
    <x v="5"/>
    <x v="1"/>
    <x v="0"/>
    <x v="340"/>
    <x v="3164"/>
    <x v="2722"/>
    <x v="6"/>
    <x v="10"/>
    <x v="2"/>
    <x v="1"/>
    <x v="4"/>
    <x v="34"/>
    <x v="251"/>
    <x v="210"/>
    <x v="200"/>
    <x v="0"/>
    <x v="13"/>
    <x v="2"/>
    <x v="424"/>
    <x v="101"/>
    <x v="33"/>
    <x v="20"/>
    <x v="6"/>
    <x v="5"/>
    <x v="2848"/>
    <x v="1"/>
  </r>
  <r>
    <x v="1"/>
    <x v="5"/>
    <x v="0"/>
    <x v="8"/>
    <x v="394"/>
    <x v="3165"/>
    <x v="2723"/>
    <x v="49"/>
    <x v="10"/>
    <x v="2"/>
    <x v="1"/>
    <x v="4"/>
    <x v="33"/>
    <x v="320"/>
    <x v="210"/>
    <x v="194"/>
    <x v="0"/>
    <x v="13"/>
    <x v="2"/>
    <x v="336"/>
    <x v="486"/>
    <x v="30"/>
    <x v="59"/>
    <x v="8"/>
    <x v="5"/>
    <x v="4488"/>
    <x v="17"/>
  </r>
  <r>
    <x v="1"/>
    <x v="5"/>
    <x v="1"/>
    <x v="0"/>
    <x v="327"/>
    <x v="3166"/>
    <x v="2724"/>
    <x v="6"/>
    <x v="10"/>
    <x v="2"/>
    <x v="1"/>
    <x v="4"/>
    <x v="34"/>
    <x v="231"/>
    <x v="195"/>
    <x v="209"/>
    <x v="0"/>
    <x v="13"/>
    <x v="2"/>
    <x v="352"/>
    <x v="102"/>
    <x v="71"/>
    <x v="12"/>
    <x v="6"/>
    <x v="5"/>
    <x v="2849"/>
    <x v="1"/>
  </r>
  <r>
    <x v="1"/>
    <x v="5"/>
    <x v="1"/>
    <x v="0"/>
    <x v="327"/>
    <x v="3167"/>
    <x v="2724"/>
    <x v="79"/>
    <x v="10"/>
    <x v="2"/>
    <x v="1"/>
    <x v="4"/>
    <x v="34"/>
    <x v="258"/>
    <x v="210"/>
    <x v="194"/>
    <x v="0"/>
    <x v="13"/>
    <x v="2"/>
    <x v="287"/>
    <x v="356"/>
    <x v="83"/>
    <x v="25"/>
    <x v="6"/>
    <x v="5"/>
    <x v="2850"/>
    <x v="1"/>
  </r>
  <r>
    <x v="1"/>
    <x v="5"/>
    <x v="1"/>
    <x v="0"/>
    <x v="260"/>
    <x v="3168"/>
    <x v="2725"/>
    <x v="205"/>
    <x v="10"/>
    <x v="2"/>
    <x v="1"/>
    <x v="4"/>
    <x v="34"/>
    <x v="231"/>
    <x v="210"/>
    <x v="156"/>
    <x v="0"/>
    <x v="13"/>
    <x v="2"/>
    <x v="354"/>
    <x v="178"/>
    <x v="71"/>
    <x v="12"/>
    <x v="6"/>
    <x v="5"/>
    <x v="2851"/>
    <x v="1"/>
  </r>
  <r>
    <x v="1"/>
    <x v="5"/>
    <x v="1"/>
    <x v="0"/>
    <x v="260"/>
    <x v="3169"/>
    <x v="2726"/>
    <x v="94"/>
    <x v="10"/>
    <x v="2"/>
    <x v="1"/>
    <x v="4"/>
    <x v="35"/>
    <x v="281"/>
    <x v="156"/>
    <x v="209"/>
    <x v="0"/>
    <x v="13"/>
    <x v="2"/>
    <x v="256"/>
    <x v="339"/>
    <x v="37"/>
    <x v="48"/>
    <x v="6"/>
    <x v="9"/>
    <x v="2852"/>
    <x v="1"/>
  </r>
  <r>
    <x v="1"/>
    <x v="5"/>
    <x v="1"/>
    <x v="0"/>
    <x v="327"/>
    <x v="3170"/>
    <x v="2727"/>
    <x v="6"/>
    <x v="10"/>
    <x v="2"/>
    <x v="1"/>
    <x v="4"/>
    <x v="34"/>
    <x v="231"/>
    <x v="195"/>
    <x v="209"/>
    <x v="0"/>
    <x v="13"/>
    <x v="2"/>
    <x v="350"/>
    <x v="102"/>
    <x v="71"/>
    <x v="12"/>
    <x v="6"/>
    <x v="5"/>
    <x v="2853"/>
    <x v="1"/>
  </r>
  <r>
    <x v="1"/>
    <x v="5"/>
    <x v="1"/>
    <x v="0"/>
    <x v="260"/>
    <x v="3171"/>
    <x v="2728"/>
    <x v="224"/>
    <x v="10"/>
    <x v="2"/>
    <x v="1"/>
    <x v="4"/>
    <x v="34"/>
    <x v="236"/>
    <x v="156"/>
    <x v="209"/>
    <x v="0"/>
    <x v="13"/>
    <x v="2"/>
    <x v="278"/>
    <x v="923"/>
    <x v="49"/>
    <x v="22"/>
    <x v="6"/>
    <x v="5"/>
    <x v="2854"/>
    <x v="1"/>
  </r>
  <r>
    <x v="1"/>
    <x v="5"/>
    <x v="1"/>
    <x v="0"/>
    <x v="260"/>
    <x v="3172"/>
    <x v="2729"/>
    <x v="52"/>
    <x v="10"/>
    <x v="2"/>
    <x v="1"/>
    <x v="4"/>
    <x v="34"/>
    <x v="230"/>
    <x v="156"/>
    <x v="209"/>
    <x v="0"/>
    <x v="13"/>
    <x v="2"/>
    <x v="264"/>
    <x v="337"/>
    <x v="49"/>
    <x v="22"/>
    <x v="6"/>
    <x v="5"/>
    <x v="2855"/>
    <x v="1"/>
  </r>
  <r>
    <x v="1"/>
    <x v="5"/>
    <x v="0"/>
    <x v="8"/>
    <x v="394"/>
    <x v="3173"/>
    <x v="2730"/>
    <x v="160"/>
    <x v="10"/>
    <x v="2"/>
    <x v="1"/>
    <x v="4"/>
    <x v="33"/>
    <x v="320"/>
    <x v="195"/>
    <x v="209"/>
    <x v="0"/>
    <x v="13"/>
    <x v="2"/>
    <x v="331"/>
    <x v="297"/>
    <x v="30"/>
    <x v="59"/>
    <x v="8"/>
    <x v="5"/>
    <x v="4490"/>
    <x v="17"/>
  </r>
  <r>
    <x v="1"/>
    <x v="5"/>
    <x v="0"/>
    <x v="18"/>
    <x v="416"/>
    <x v="3174"/>
    <x v="2731"/>
    <x v="6"/>
    <x v="10"/>
    <x v="2"/>
    <x v="1"/>
    <x v="4"/>
    <x v="33"/>
    <x v="319"/>
    <x v="210"/>
    <x v="156"/>
    <x v="0"/>
    <x v="13"/>
    <x v="2"/>
    <x v="409"/>
    <x v="114"/>
    <x v="30"/>
    <x v="59"/>
    <x v="8"/>
    <x v="5"/>
    <x v="4489"/>
    <x v="8"/>
  </r>
  <r>
    <x v="1"/>
    <x v="1"/>
    <x v="0"/>
    <x v="0"/>
    <x v="359"/>
    <x v="3175"/>
    <x v="2732"/>
    <x v="131"/>
    <x v="10"/>
    <x v="2"/>
    <x v="1"/>
    <x v="0"/>
    <x v="26"/>
    <x v="481"/>
    <x v="205"/>
    <x v="209"/>
    <x v="0"/>
    <x v="1"/>
    <x v="2"/>
    <x v="827"/>
    <x v="669"/>
    <x v="27"/>
    <x v="82"/>
    <x v="0"/>
    <x v="5"/>
    <x v="204"/>
    <x v="22"/>
  </r>
  <r>
    <x v="1"/>
    <x v="5"/>
    <x v="1"/>
    <x v="0"/>
    <x v="260"/>
    <x v="3177"/>
    <x v="2733"/>
    <x v="79"/>
    <x v="10"/>
    <x v="2"/>
    <x v="1"/>
    <x v="4"/>
    <x v="34"/>
    <x v="231"/>
    <x v="210"/>
    <x v="156"/>
    <x v="0"/>
    <x v="13"/>
    <x v="2"/>
    <x v="352"/>
    <x v="670"/>
    <x v="71"/>
    <x v="12"/>
    <x v="6"/>
    <x v="5"/>
    <x v="2857"/>
    <x v="1"/>
  </r>
  <r>
    <x v="1"/>
    <x v="5"/>
    <x v="1"/>
    <x v="0"/>
    <x v="260"/>
    <x v="3176"/>
    <x v="2733"/>
    <x v="249"/>
    <x v="10"/>
    <x v="2"/>
    <x v="1"/>
    <x v="4"/>
    <x v="34"/>
    <x v="189"/>
    <x v="156"/>
    <x v="209"/>
    <x v="0"/>
    <x v="13"/>
    <x v="2"/>
    <x v="269"/>
    <x v="817"/>
    <x v="49"/>
    <x v="22"/>
    <x v="6"/>
    <x v="5"/>
    <x v="2856"/>
    <x v="1"/>
  </r>
  <r>
    <x v="1"/>
    <x v="5"/>
    <x v="0"/>
    <x v="6"/>
    <x v="376"/>
    <x v="3178"/>
    <x v="2734"/>
    <x v="120"/>
    <x v="10"/>
    <x v="2"/>
    <x v="1"/>
    <x v="4"/>
    <x v="33"/>
    <x v="145"/>
    <x v="210"/>
    <x v="199"/>
    <x v="0"/>
    <x v="13"/>
    <x v="2"/>
    <x v="310"/>
    <x v="81"/>
    <x v="70"/>
    <x v="43"/>
    <x v="8"/>
    <x v="5"/>
    <x v="4491"/>
    <x v="1"/>
  </r>
  <r>
    <x v="1"/>
    <x v="5"/>
    <x v="1"/>
    <x v="0"/>
    <x v="260"/>
    <x v="3179"/>
    <x v="2735"/>
    <x v="52"/>
    <x v="10"/>
    <x v="2"/>
    <x v="1"/>
    <x v="4"/>
    <x v="34"/>
    <x v="220"/>
    <x v="210"/>
    <x v="156"/>
    <x v="0"/>
    <x v="13"/>
    <x v="2"/>
    <x v="310"/>
    <x v="337"/>
    <x v="4"/>
    <x v="23"/>
    <x v="6"/>
    <x v="5"/>
    <x v="2858"/>
    <x v="1"/>
  </r>
  <r>
    <x v="1"/>
    <x v="5"/>
    <x v="1"/>
    <x v="0"/>
    <x v="260"/>
    <x v="3180"/>
    <x v="2736"/>
    <x v="224"/>
    <x v="10"/>
    <x v="2"/>
    <x v="1"/>
    <x v="4"/>
    <x v="34"/>
    <x v="236"/>
    <x v="156"/>
    <x v="209"/>
    <x v="0"/>
    <x v="13"/>
    <x v="2"/>
    <x v="277"/>
    <x v="923"/>
    <x v="49"/>
    <x v="22"/>
    <x v="6"/>
    <x v="5"/>
    <x v="2859"/>
    <x v="1"/>
  </r>
  <r>
    <x v="1"/>
    <x v="5"/>
    <x v="1"/>
    <x v="0"/>
    <x v="336"/>
    <x v="3181"/>
    <x v="2737"/>
    <x v="181"/>
    <x v="10"/>
    <x v="2"/>
    <x v="1"/>
    <x v="4"/>
    <x v="34"/>
    <x v="251"/>
    <x v="210"/>
    <x v="197"/>
    <x v="0"/>
    <x v="13"/>
    <x v="2"/>
    <x v="428"/>
    <x v="736"/>
    <x v="33"/>
    <x v="20"/>
    <x v="6"/>
    <x v="5"/>
    <x v="2860"/>
    <x v="1"/>
  </r>
  <r>
    <x v="1"/>
    <x v="5"/>
    <x v="1"/>
    <x v="0"/>
    <x v="260"/>
    <x v="3182"/>
    <x v="2738"/>
    <x v="104"/>
    <x v="10"/>
    <x v="2"/>
    <x v="1"/>
    <x v="4"/>
    <x v="34"/>
    <x v="243"/>
    <x v="156"/>
    <x v="209"/>
    <x v="0"/>
    <x v="13"/>
    <x v="2"/>
    <x v="597"/>
    <x v="383"/>
    <x v="60"/>
    <x v="15"/>
    <x v="6"/>
    <x v="5"/>
    <x v="2861"/>
    <x v="1"/>
  </r>
  <r>
    <x v="0"/>
    <x v="4"/>
    <x v="0"/>
    <x v="0"/>
    <x v="19"/>
    <x v="3183"/>
    <x v="2739"/>
    <x v="149"/>
    <x v="10"/>
    <x v="2"/>
    <x v="1"/>
    <x v="3"/>
    <x v="1"/>
    <x v="4"/>
    <x v="19"/>
    <x v="209"/>
    <x v="0"/>
    <x v="9"/>
    <x v="2"/>
    <x v="1190"/>
    <x v="72"/>
    <x v="7"/>
    <x v="28"/>
    <x v="2"/>
    <x v="4"/>
    <x v="3744"/>
    <x v="82"/>
  </r>
  <r>
    <x v="1"/>
    <x v="5"/>
    <x v="1"/>
    <x v="0"/>
    <x v="260"/>
    <x v="3184"/>
    <x v="2740"/>
    <x v="104"/>
    <x v="10"/>
    <x v="2"/>
    <x v="1"/>
    <x v="4"/>
    <x v="34"/>
    <x v="243"/>
    <x v="156"/>
    <x v="209"/>
    <x v="0"/>
    <x v="13"/>
    <x v="2"/>
    <x v="593"/>
    <x v="383"/>
    <x v="60"/>
    <x v="15"/>
    <x v="6"/>
    <x v="5"/>
    <x v="2862"/>
    <x v="1"/>
  </r>
  <r>
    <x v="1"/>
    <x v="5"/>
    <x v="1"/>
    <x v="0"/>
    <x v="327"/>
    <x v="3185"/>
    <x v="2741"/>
    <x v="188"/>
    <x v="10"/>
    <x v="2"/>
    <x v="1"/>
    <x v="4"/>
    <x v="34"/>
    <x v="243"/>
    <x v="210"/>
    <x v="194"/>
    <x v="0"/>
    <x v="13"/>
    <x v="2"/>
    <x v="593"/>
    <x v="31"/>
    <x v="60"/>
    <x v="15"/>
    <x v="6"/>
    <x v="5"/>
    <x v="2863"/>
    <x v="1"/>
  </r>
  <r>
    <x v="1"/>
    <x v="5"/>
    <x v="1"/>
    <x v="0"/>
    <x v="260"/>
    <x v="3186"/>
    <x v="2741"/>
    <x v="79"/>
    <x v="10"/>
    <x v="2"/>
    <x v="1"/>
    <x v="4"/>
    <x v="34"/>
    <x v="231"/>
    <x v="210"/>
    <x v="156"/>
    <x v="0"/>
    <x v="13"/>
    <x v="2"/>
    <x v="354"/>
    <x v="670"/>
    <x v="71"/>
    <x v="12"/>
    <x v="6"/>
    <x v="5"/>
    <x v="2864"/>
    <x v="1"/>
  </r>
  <r>
    <x v="1"/>
    <x v="1"/>
    <x v="0"/>
    <x v="0"/>
    <x v="359"/>
    <x v="3187"/>
    <x v="2742"/>
    <x v="211"/>
    <x v="10"/>
    <x v="2"/>
    <x v="1"/>
    <x v="0"/>
    <x v="26"/>
    <x v="482"/>
    <x v="205"/>
    <x v="209"/>
    <x v="0"/>
    <x v="1"/>
    <x v="2"/>
    <x v="826"/>
    <x v="340"/>
    <x v="27"/>
    <x v="83"/>
    <x v="0"/>
    <x v="5"/>
    <x v="205"/>
    <x v="22"/>
  </r>
  <r>
    <x v="1"/>
    <x v="9"/>
    <x v="0"/>
    <x v="0"/>
    <x v="24"/>
    <x v="3188"/>
    <x v="2743"/>
    <x v="15"/>
    <x v="10"/>
    <x v="2"/>
    <x v="1"/>
    <x v="8"/>
    <x v="27"/>
    <x v="347"/>
    <x v="23"/>
    <x v="209"/>
    <x v="0"/>
    <x v="16"/>
    <x v="2"/>
    <x v="871"/>
    <x v="423"/>
    <x v="41"/>
    <x v="29"/>
    <x v="1"/>
    <x v="5"/>
    <x v="905"/>
    <x v="0"/>
  </r>
  <r>
    <x v="1"/>
    <x v="5"/>
    <x v="1"/>
    <x v="0"/>
    <x v="260"/>
    <x v="3189"/>
    <x v="2744"/>
    <x v="104"/>
    <x v="10"/>
    <x v="2"/>
    <x v="1"/>
    <x v="4"/>
    <x v="34"/>
    <x v="243"/>
    <x v="156"/>
    <x v="209"/>
    <x v="0"/>
    <x v="13"/>
    <x v="2"/>
    <x v="590"/>
    <x v="383"/>
    <x v="60"/>
    <x v="15"/>
    <x v="6"/>
    <x v="5"/>
    <x v="2865"/>
    <x v="1"/>
  </r>
  <r>
    <x v="1"/>
    <x v="5"/>
    <x v="1"/>
    <x v="0"/>
    <x v="260"/>
    <x v="3190"/>
    <x v="2745"/>
    <x v="97"/>
    <x v="10"/>
    <x v="2"/>
    <x v="1"/>
    <x v="4"/>
    <x v="34"/>
    <x v="235"/>
    <x v="156"/>
    <x v="209"/>
    <x v="0"/>
    <x v="13"/>
    <x v="2"/>
    <x v="273"/>
    <x v="838"/>
    <x v="88"/>
    <x v="9"/>
    <x v="6"/>
    <x v="5"/>
    <x v="2866"/>
    <x v="1"/>
  </r>
  <r>
    <x v="1"/>
    <x v="5"/>
    <x v="1"/>
    <x v="0"/>
    <x v="260"/>
    <x v="3191"/>
    <x v="2746"/>
    <x v="97"/>
    <x v="10"/>
    <x v="2"/>
    <x v="1"/>
    <x v="4"/>
    <x v="34"/>
    <x v="236"/>
    <x v="210"/>
    <x v="156"/>
    <x v="0"/>
    <x v="13"/>
    <x v="2"/>
    <x v="278"/>
    <x v="1008"/>
    <x v="49"/>
    <x v="22"/>
    <x v="6"/>
    <x v="5"/>
    <x v="2868"/>
    <x v="1"/>
  </r>
  <r>
    <x v="1"/>
    <x v="5"/>
    <x v="1"/>
    <x v="0"/>
    <x v="272"/>
    <x v="3192"/>
    <x v="2746"/>
    <x v="109"/>
    <x v="10"/>
    <x v="2"/>
    <x v="1"/>
    <x v="4"/>
    <x v="34"/>
    <x v="251"/>
    <x v="210"/>
    <x v="159"/>
    <x v="0"/>
    <x v="13"/>
    <x v="2"/>
    <x v="430"/>
    <x v="835"/>
    <x v="33"/>
    <x v="20"/>
    <x v="6"/>
    <x v="5"/>
    <x v="2867"/>
    <x v="1"/>
  </r>
  <r>
    <x v="1"/>
    <x v="5"/>
    <x v="1"/>
    <x v="0"/>
    <x v="327"/>
    <x v="3193"/>
    <x v="2747"/>
    <x v="205"/>
    <x v="10"/>
    <x v="2"/>
    <x v="1"/>
    <x v="4"/>
    <x v="34"/>
    <x v="188"/>
    <x v="210"/>
    <x v="194"/>
    <x v="0"/>
    <x v="13"/>
    <x v="2"/>
    <x v="286"/>
    <x v="678"/>
    <x v="88"/>
    <x v="9"/>
    <x v="6"/>
    <x v="5"/>
    <x v="2869"/>
    <x v="1"/>
  </r>
  <r>
    <x v="1"/>
    <x v="5"/>
    <x v="0"/>
    <x v="8"/>
    <x v="394"/>
    <x v="3194"/>
    <x v="2748"/>
    <x v="160"/>
    <x v="10"/>
    <x v="2"/>
    <x v="1"/>
    <x v="4"/>
    <x v="33"/>
    <x v="153"/>
    <x v="195"/>
    <x v="209"/>
    <x v="0"/>
    <x v="13"/>
    <x v="2"/>
    <x v="55"/>
    <x v="631"/>
    <x v="77"/>
    <x v="80"/>
    <x v="8"/>
    <x v="5"/>
    <x v="4492"/>
    <x v="17"/>
  </r>
  <r>
    <x v="1"/>
    <x v="5"/>
    <x v="1"/>
    <x v="0"/>
    <x v="137"/>
    <x v="3195"/>
    <x v="2749"/>
    <x v="171"/>
    <x v="10"/>
    <x v="2"/>
    <x v="1"/>
    <x v="4"/>
    <x v="34"/>
    <x v="204"/>
    <x v="210"/>
    <x v="90"/>
    <x v="0"/>
    <x v="13"/>
    <x v="2"/>
    <x v="435"/>
    <x v="2"/>
    <x v="82"/>
    <x v="17"/>
    <x v="6"/>
    <x v="5"/>
    <x v="2870"/>
    <x v="1"/>
  </r>
  <r>
    <x v="1"/>
    <x v="1"/>
    <x v="0"/>
    <x v="0"/>
    <x v="359"/>
    <x v="3196"/>
    <x v="2750"/>
    <x v="211"/>
    <x v="10"/>
    <x v="2"/>
    <x v="1"/>
    <x v="0"/>
    <x v="26"/>
    <x v="482"/>
    <x v="205"/>
    <x v="209"/>
    <x v="0"/>
    <x v="1"/>
    <x v="2"/>
    <x v="825"/>
    <x v="340"/>
    <x v="27"/>
    <x v="83"/>
    <x v="0"/>
    <x v="5"/>
    <x v="206"/>
    <x v="22"/>
  </r>
  <r>
    <x v="1"/>
    <x v="5"/>
    <x v="1"/>
    <x v="0"/>
    <x v="137"/>
    <x v="3197"/>
    <x v="2751"/>
    <x v="171"/>
    <x v="10"/>
    <x v="2"/>
    <x v="1"/>
    <x v="4"/>
    <x v="34"/>
    <x v="251"/>
    <x v="86"/>
    <x v="209"/>
    <x v="0"/>
    <x v="13"/>
    <x v="2"/>
    <x v="426"/>
    <x v="2"/>
    <x v="33"/>
    <x v="20"/>
    <x v="6"/>
    <x v="5"/>
    <x v="2871"/>
    <x v="1"/>
  </r>
  <r>
    <x v="1"/>
    <x v="1"/>
    <x v="0"/>
    <x v="0"/>
    <x v="359"/>
    <x v="3198"/>
    <x v="2752"/>
    <x v="131"/>
    <x v="10"/>
    <x v="2"/>
    <x v="1"/>
    <x v="0"/>
    <x v="26"/>
    <x v="481"/>
    <x v="210"/>
    <x v="206"/>
    <x v="0"/>
    <x v="1"/>
    <x v="2"/>
    <x v="826"/>
    <x v="826"/>
    <x v="27"/>
    <x v="82"/>
    <x v="0"/>
    <x v="5"/>
    <x v="207"/>
    <x v="22"/>
  </r>
  <r>
    <x v="0"/>
    <x v="5"/>
    <x v="1"/>
    <x v="0"/>
    <x v="283"/>
    <x v="3199"/>
    <x v="2753"/>
    <x v="95"/>
    <x v="10"/>
    <x v="2"/>
    <x v="1"/>
    <x v="4"/>
    <x v="7"/>
    <x v="18"/>
    <x v="210"/>
    <x v="166"/>
    <x v="0"/>
    <x v="13"/>
    <x v="2"/>
    <x v="428"/>
    <x v="306"/>
    <x v="55"/>
    <x v="14"/>
    <x v="6"/>
    <x v="5"/>
    <x v="2872"/>
    <x v="1"/>
  </r>
  <r>
    <x v="1"/>
    <x v="5"/>
    <x v="1"/>
    <x v="0"/>
    <x v="260"/>
    <x v="3200"/>
    <x v="2754"/>
    <x v="113"/>
    <x v="10"/>
    <x v="2"/>
    <x v="1"/>
    <x v="4"/>
    <x v="34"/>
    <x v="243"/>
    <x v="210"/>
    <x v="156"/>
    <x v="0"/>
    <x v="13"/>
    <x v="2"/>
    <x v="592"/>
    <x v="644"/>
    <x v="60"/>
    <x v="15"/>
    <x v="6"/>
    <x v="5"/>
    <x v="2873"/>
    <x v="1"/>
  </r>
  <r>
    <x v="1"/>
    <x v="5"/>
    <x v="1"/>
    <x v="0"/>
    <x v="344"/>
    <x v="3201"/>
    <x v="2755"/>
    <x v="34"/>
    <x v="10"/>
    <x v="2"/>
    <x v="1"/>
    <x v="4"/>
    <x v="34"/>
    <x v="220"/>
    <x v="210"/>
    <x v="201"/>
    <x v="0"/>
    <x v="13"/>
    <x v="2"/>
    <x v="310"/>
    <x v="416"/>
    <x v="4"/>
    <x v="23"/>
    <x v="6"/>
    <x v="5"/>
    <x v="2874"/>
    <x v="1"/>
  </r>
  <r>
    <x v="1"/>
    <x v="5"/>
    <x v="0"/>
    <x v="9"/>
    <x v="381"/>
    <x v="3202"/>
    <x v="2756"/>
    <x v="6"/>
    <x v="10"/>
    <x v="2"/>
    <x v="1"/>
    <x v="4"/>
    <x v="33"/>
    <x v="317"/>
    <x v="156"/>
    <x v="209"/>
    <x v="0"/>
    <x v="13"/>
    <x v="2"/>
    <x v="390"/>
    <x v="107"/>
    <x v="30"/>
    <x v="59"/>
    <x v="8"/>
    <x v="5"/>
    <x v="4493"/>
    <x v="27"/>
  </r>
  <r>
    <x v="1"/>
    <x v="5"/>
    <x v="0"/>
    <x v="9"/>
    <x v="396"/>
    <x v="3203"/>
    <x v="2757"/>
    <x v="93"/>
    <x v="10"/>
    <x v="2"/>
    <x v="1"/>
    <x v="4"/>
    <x v="33"/>
    <x v="317"/>
    <x v="195"/>
    <x v="209"/>
    <x v="0"/>
    <x v="13"/>
    <x v="2"/>
    <x v="390"/>
    <x v="888"/>
    <x v="30"/>
    <x v="59"/>
    <x v="8"/>
    <x v="5"/>
    <x v="4494"/>
    <x v="27"/>
  </r>
  <r>
    <x v="1"/>
    <x v="5"/>
    <x v="1"/>
    <x v="0"/>
    <x v="340"/>
    <x v="3204"/>
    <x v="2757"/>
    <x v="205"/>
    <x v="10"/>
    <x v="2"/>
    <x v="1"/>
    <x v="4"/>
    <x v="34"/>
    <x v="265"/>
    <x v="210"/>
    <x v="200"/>
    <x v="0"/>
    <x v="13"/>
    <x v="2"/>
    <x v="448"/>
    <x v="466"/>
    <x v="90"/>
    <x v="19"/>
    <x v="6"/>
    <x v="5"/>
    <x v="2875"/>
    <x v="1"/>
  </r>
  <r>
    <x v="1"/>
    <x v="5"/>
    <x v="1"/>
    <x v="0"/>
    <x v="260"/>
    <x v="3205"/>
    <x v="2758"/>
    <x v="104"/>
    <x v="10"/>
    <x v="2"/>
    <x v="1"/>
    <x v="4"/>
    <x v="34"/>
    <x v="243"/>
    <x v="156"/>
    <x v="209"/>
    <x v="0"/>
    <x v="13"/>
    <x v="2"/>
    <x v="587"/>
    <x v="383"/>
    <x v="60"/>
    <x v="15"/>
    <x v="6"/>
    <x v="5"/>
    <x v="2876"/>
    <x v="1"/>
  </r>
  <r>
    <x v="1"/>
    <x v="5"/>
    <x v="1"/>
    <x v="0"/>
    <x v="90"/>
    <x v="3206"/>
    <x v="2759"/>
    <x v="160"/>
    <x v="10"/>
    <x v="2"/>
    <x v="1"/>
    <x v="4"/>
    <x v="34"/>
    <x v="278"/>
    <x v="210"/>
    <x v="62"/>
    <x v="0"/>
    <x v="13"/>
    <x v="2"/>
    <x v="453"/>
    <x v="512"/>
    <x v="90"/>
    <x v="19"/>
    <x v="6"/>
    <x v="5"/>
    <x v="2877"/>
    <x v="1"/>
  </r>
  <r>
    <x v="1"/>
    <x v="5"/>
    <x v="1"/>
    <x v="0"/>
    <x v="284"/>
    <x v="3207"/>
    <x v="2760"/>
    <x v="168"/>
    <x v="10"/>
    <x v="2"/>
    <x v="1"/>
    <x v="4"/>
    <x v="34"/>
    <x v="204"/>
    <x v="170"/>
    <x v="209"/>
    <x v="0"/>
    <x v="13"/>
    <x v="2"/>
    <x v="429"/>
    <x v="619"/>
    <x v="82"/>
    <x v="17"/>
    <x v="6"/>
    <x v="5"/>
    <x v="2878"/>
    <x v="1"/>
  </r>
  <r>
    <x v="1"/>
    <x v="5"/>
    <x v="0"/>
    <x v="8"/>
    <x v="367"/>
    <x v="3208"/>
    <x v="2761"/>
    <x v="179"/>
    <x v="10"/>
    <x v="2"/>
    <x v="1"/>
    <x v="4"/>
    <x v="30"/>
    <x v="76"/>
    <x v="110"/>
    <x v="209"/>
    <x v="0"/>
    <x v="13"/>
    <x v="2"/>
    <x v="59"/>
    <x v="719"/>
    <x v="20"/>
    <x v="41"/>
    <x v="8"/>
    <x v="5"/>
    <x v="4495"/>
    <x v="17"/>
  </r>
  <r>
    <x v="0"/>
    <x v="4"/>
    <x v="0"/>
    <x v="0"/>
    <x v="5"/>
    <x v="3210"/>
    <x v="2762"/>
    <x v="202"/>
    <x v="10"/>
    <x v="2"/>
    <x v="1"/>
    <x v="3"/>
    <x v="1"/>
    <x v="4"/>
    <x v="5"/>
    <x v="209"/>
    <x v="0"/>
    <x v="9"/>
    <x v="2"/>
    <x v="1189"/>
    <x v="634"/>
    <x v="7"/>
    <x v="28"/>
    <x v="2"/>
    <x v="4"/>
    <x v="3745"/>
    <x v="82"/>
  </r>
  <r>
    <x v="1"/>
    <x v="5"/>
    <x v="1"/>
    <x v="0"/>
    <x v="327"/>
    <x v="3209"/>
    <x v="2762"/>
    <x v="104"/>
    <x v="10"/>
    <x v="2"/>
    <x v="1"/>
    <x v="4"/>
    <x v="34"/>
    <x v="258"/>
    <x v="195"/>
    <x v="209"/>
    <x v="0"/>
    <x v="13"/>
    <x v="2"/>
    <x v="286"/>
    <x v="372"/>
    <x v="83"/>
    <x v="25"/>
    <x v="6"/>
    <x v="5"/>
    <x v="2879"/>
    <x v="1"/>
  </r>
  <r>
    <x v="1"/>
    <x v="5"/>
    <x v="1"/>
    <x v="0"/>
    <x v="168"/>
    <x v="3211"/>
    <x v="2763"/>
    <x v="46"/>
    <x v="10"/>
    <x v="2"/>
    <x v="1"/>
    <x v="4"/>
    <x v="34"/>
    <x v="225"/>
    <x v="210"/>
    <x v="108"/>
    <x v="0"/>
    <x v="13"/>
    <x v="2"/>
    <x v="419"/>
    <x v="625"/>
    <x v="43"/>
    <x v="13"/>
    <x v="6"/>
    <x v="5"/>
    <x v="2880"/>
    <x v="1"/>
  </r>
  <r>
    <x v="1"/>
    <x v="5"/>
    <x v="1"/>
    <x v="0"/>
    <x v="327"/>
    <x v="3212"/>
    <x v="2764"/>
    <x v="94"/>
    <x v="10"/>
    <x v="2"/>
    <x v="1"/>
    <x v="4"/>
    <x v="34"/>
    <x v="243"/>
    <x v="210"/>
    <x v="194"/>
    <x v="0"/>
    <x v="13"/>
    <x v="2"/>
    <x v="590"/>
    <x v="454"/>
    <x v="60"/>
    <x v="15"/>
    <x v="6"/>
    <x v="5"/>
    <x v="2881"/>
    <x v="1"/>
  </r>
  <r>
    <x v="1"/>
    <x v="5"/>
    <x v="1"/>
    <x v="0"/>
    <x v="76"/>
    <x v="3213"/>
    <x v="2765"/>
    <x v="205"/>
    <x v="10"/>
    <x v="2"/>
    <x v="1"/>
    <x v="4"/>
    <x v="34"/>
    <x v="189"/>
    <x v="49"/>
    <x v="209"/>
    <x v="0"/>
    <x v="13"/>
    <x v="2"/>
    <x v="268"/>
    <x v="178"/>
    <x v="49"/>
    <x v="22"/>
    <x v="6"/>
    <x v="5"/>
    <x v="2882"/>
    <x v="1"/>
  </r>
  <r>
    <x v="1"/>
    <x v="5"/>
    <x v="1"/>
    <x v="0"/>
    <x v="140"/>
    <x v="3214"/>
    <x v="2766"/>
    <x v="6"/>
    <x v="10"/>
    <x v="2"/>
    <x v="1"/>
    <x v="4"/>
    <x v="34"/>
    <x v="242"/>
    <x v="88"/>
    <x v="209"/>
    <x v="0"/>
    <x v="13"/>
    <x v="2"/>
    <x v="270"/>
    <x v="104"/>
    <x v="49"/>
    <x v="22"/>
    <x v="6"/>
    <x v="5"/>
    <x v="2883"/>
    <x v="1"/>
  </r>
  <r>
    <x v="1"/>
    <x v="5"/>
    <x v="1"/>
    <x v="0"/>
    <x v="87"/>
    <x v="3215"/>
    <x v="2767"/>
    <x v="26"/>
    <x v="10"/>
    <x v="2"/>
    <x v="1"/>
    <x v="4"/>
    <x v="34"/>
    <x v="255"/>
    <x v="210"/>
    <x v="61"/>
    <x v="0"/>
    <x v="13"/>
    <x v="2"/>
    <x v="290"/>
    <x v="490"/>
    <x v="83"/>
    <x v="25"/>
    <x v="6"/>
    <x v="5"/>
    <x v="2884"/>
    <x v="1"/>
  </r>
  <r>
    <x v="1"/>
    <x v="5"/>
    <x v="1"/>
    <x v="0"/>
    <x v="260"/>
    <x v="3216"/>
    <x v="2768"/>
    <x v="104"/>
    <x v="10"/>
    <x v="2"/>
    <x v="1"/>
    <x v="4"/>
    <x v="34"/>
    <x v="243"/>
    <x v="156"/>
    <x v="209"/>
    <x v="0"/>
    <x v="13"/>
    <x v="2"/>
    <x v="587"/>
    <x v="383"/>
    <x v="60"/>
    <x v="15"/>
    <x v="6"/>
    <x v="5"/>
    <x v="2885"/>
    <x v="1"/>
  </r>
  <r>
    <x v="0"/>
    <x v="4"/>
    <x v="0"/>
    <x v="0"/>
    <x v="9"/>
    <x v="3218"/>
    <x v="2769"/>
    <x v="153"/>
    <x v="10"/>
    <x v="2"/>
    <x v="1"/>
    <x v="3"/>
    <x v="1"/>
    <x v="4"/>
    <x v="210"/>
    <x v="9"/>
    <x v="0"/>
    <x v="9"/>
    <x v="2"/>
    <x v="1191"/>
    <x v="62"/>
    <x v="7"/>
    <x v="28"/>
    <x v="2"/>
    <x v="4"/>
    <x v="3746"/>
    <x v="82"/>
  </r>
  <r>
    <x v="1"/>
    <x v="5"/>
    <x v="0"/>
    <x v="8"/>
    <x v="394"/>
    <x v="3217"/>
    <x v="2769"/>
    <x v="188"/>
    <x v="10"/>
    <x v="2"/>
    <x v="1"/>
    <x v="4"/>
    <x v="33"/>
    <x v="177"/>
    <x v="210"/>
    <x v="194"/>
    <x v="0"/>
    <x v="13"/>
    <x v="2"/>
    <x v="302"/>
    <x v="506"/>
    <x v="20"/>
    <x v="41"/>
    <x v="8"/>
    <x v="5"/>
    <x v="4496"/>
    <x v="17"/>
  </r>
  <r>
    <x v="1"/>
    <x v="5"/>
    <x v="1"/>
    <x v="0"/>
    <x v="327"/>
    <x v="3219"/>
    <x v="2770"/>
    <x v="82"/>
    <x v="10"/>
    <x v="2"/>
    <x v="1"/>
    <x v="4"/>
    <x v="34"/>
    <x v="248"/>
    <x v="195"/>
    <x v="209"/>
    <x v="0"/>
    <x v="13"/>
    <x v="2"/>
    <x v="687"/>
    <x v="247"/>
    <x v="42"/>
    <x v="15"/>
    <x v="6"/>
    <x v="5"/>
    <x v="2886"/>
    <x v="1"/>
  </r>
  <r>
    <x v="1"/>
    <x v="5"/>
    <x v="1"/>
    <x v="0"/>
    <x v="66"/>
    <x v="3220"/>
    <x v="2771"/>
    <x v="6"/>
    <x v="10"/>
    <x v="2"/>
    <x v="1"/>
    <x v="4"/>
    <x v="34"/>
    <x v="231"/>
    <x v="210"/>
    <x v="48"/>
    <x v="0"/>
    <x v="13"/>
    <x v="2"/>
    <x v="354"/>
    <x v="102"/>
    <x v="71"/>
    <x v="12"/>
    <x v="6"/>
    <x v="5"/>
    <x v="2887"/>
    <x v="1"/>
  </r>
  <r>
    <x v="1"/>
    <x v="2"/>
    <x v="0"/>
    <x v="0"/>
    <x v="260"/>
    <x v="3221"/>
    <x v="2772"/>
    <x v="97"/>
    <x v="10"/>
    <x v="2"/>
    <x v="1"/>
    <x v="1"/>
    <x v="43"/>
    <x v="330"/>
    <x v="210"/>
    <x v="156"/>
    <x v="0"/>
    <x v="13"/>
    <x v="2"/>
    <x v="88"/>
    <x v="171"/>
    <x v="36"/>
    <x v="61"/>
    <x v="3"/>
    <x v="7"/>
    <x v="1"/>
    <x v="1"/>
  </r>
  <r>
    <x v="1"/>
    <x v="5"/>
    <x v="1"/>
    <x v="0"/>
    <x v="327"/>
    <x v="3222"/>
    <x v="2772"/>
    <x v="160"/>
    <x v="10"/>
    <x v="2"/>
    <x v="1"/>
    <x v="4"/>
    <x v="34"/>
    <x v="243"/>
    <x v="210"/>
    <x v="194"/>
    <x v="0"/>
    <x v="13"/>
    <x v="2"/>
    <x v="590"/>
    <x v="784"/>
    <x v="60"/>
    <x v="15"/>
    <x v="6"/>
    <x v="5"/>
    <x v="2888"/>
    <x v="1"/>
  </r>
  <r>
    <x v="1"/>
    <x v="5"/>
    <x v="1"/>
    <x v="0"/>
    <x v="260"/>
    <x v="3223"/>
    <x v="2773"/>
    <x v="97"/>
    <x v="10"/>
    <x v="2"/>
    <x v="1"/>
    <x v="4"/>
    <x v="34"/>
    <x v="236"/>
    <x v="210"/>
    <x v="156"/>
    <x v="0"/>
    <x v="13"/>
    <x v="2"/>
    <x v="279"/>
    <x v="838"/>
    <x v="49"/>
    <x v="22"/>
    <x v="6"/>
    <x v="5"/>
    <x v="2889"/>
    <x v="1"/>
  </r>
  <r>
    <x v="1"/>
    <x v="5"/>
    <x v="1"/>
    <x v="0"/>
    <x v="260"/>
    <x v="3224"/>
    <x v="2774"/>
    <x v="205"/>
    <x v="10"/>
    <x v="2"/>
    <x v="1"/>
    <x v="4"/>
    <x v="34"/>
    <x v="229"/>
    <x v="156"/>
    <x v="209"/>
    <x v="0"/>
    <x v="13"/>
    <x v="2"/>
    <x v="290"/>
    <x v="178"/>
    <x v="88"/>
    <x v="9"/>
    <x v="6"/>
    <x v="5"/>
    <x v="2891"/>
    <x v="1"/>
  </r>
  <r>
    <x v="1"/>
    <x v="5"/>
    <x v="1"/>
    <x v="0"/>
    <x v="260"/>
    <x v="3225"/>
    <x v="2775"/>
    <x v="26"/>
    <x v="10"/>
    <x v="2"/>
    <x v="1"/>
    <x v="4"/>
    <x v="34"/>
    <x v="204"/>
    <x v="210"/>
    <x v="156"/>
    <x v="0"/>
    <x v="13"/>
    <x v="2"/>
    <x v="432"/>
    <x v="635"/>
    <x v="82"/>
    <x v="17"/>
    <x v="6"/>
    <x v="5"/>
    <x v="2890"/>
    <x v="1"/>
  </r>
  <r>
    <x v="0"/>
    <x v="4"/>
    <x v="0"/>
    <x v="0"/>
    <x v="9"/>
    <x v="3226"/>
    <x v="2776"/>
    <x v="153"/>
    <x v="10"/>
    <x v="2"/>
    <x v="1"/>
    <x v="3"/>
    <x v="12"/>
    <x v="41"/>
    <x v="9"/>
    <x v="209"/>
    <x v="0"/>
    <x v="9"/>
    <x v="2"/>
    <x v="1227"/>
    <x v="62"/>
    <x v="7"/>
    <x v="28"/>
    <x v="2"/>
    <x v="4"/>
    <x v="3747"/>
    <x v="82"/>
  </r>
  <r>
    <x v="1"/>
    <x v="5"/>
    <x v="1"/>
    <x v="0"/>
    <x v="260"/>
    <x v="3227"/>
    <x v="2777"/>
    <x v="97"/>
    <x v="10"/>
    <x v="2"/>
    <x v="1"/>
    <x v="4"/>
    <x v="34"/>
    <x v="189"/>
    <x v="210"/>
    <x v="156"/>
    <x v="0"/>
    <x v="13"/>
    <x v="2"/>
    <x v="270"/>
    <x v="1008"/>
    <x v="49"/>
    <x v="22"/>
    <x v="6"/>
    <x v="5"/>
    <x v="2892"/>
    <x v="1"/>
  </r>
  <r>
    <x v="1"/>
    <x v="3"/>
    <x v="0"/>
    <x v="2"/>
    <x v="356"/>
    <x v="3228"/>
    <x v="2778"/>
    <x v="148"/>
    <x v="10"/>
    <x v="2"/>
    <x v="1"/>
    <x v="2"/>
    <x v="45"/>
    <x v="333"/>
    <x v="210"/>
    <x v="197"/>
    <x v="0"/>
    <x v="4"/>
    <x v="2"/>
    <x v="882"/>
    <x v="64"/>
    <x v="15"/>
    <x v="2"/>
    <x v="0"/>
    <x v="5"/>
    <x v="208"/>
    <x v="22"/>
  </r>
  <r>
    <x v="1"/>
    <x v="5"/>
    <x v="1"/>
    <x v="0"/>
    <x v="260"/>
    <x v="3229"/>
    <x v="2779"/>
    <x v="104"/>
    <x v="10"/>
    <x v="2"/>
    <x v="1"/>
    <x v="4"/>
    <x v="34"/>
    <x v="243"/>
    <x v="156"/>
    <x v="209"/>
    <x v="0"/>
    <x v="13"/>
    <x v="2"/>
    <x v="587"/>
    <x v="383"/>
    <x v="60"/>
    <x v="15"/>
    <x v="6"/>
    <x v="5"/>
    <x v="2893"/>
    <x v="1"/>
  </r>
  <r>
    <x v="0"/>
    <x v="4"/>
    <x v="0"/>
    <x v="0"/>
    <x v="1"/>
    <x v="3230"/>
    <x v="2780"/>
    <x v="55"/>
    <x v="10"/>
    <x v="2"/>
    <x v="1"/>
    <x v="3"/>
    <x v="1"/>
    <x v="3"/>
    <x v="1"/>
    <x v="209"/>
    <x v="0"/>
    <x v="9"/>
    <x v="2"/>
    <x v="1178"/>
    <x v="255"/>
    <x v="7"/>
    <x v="28"/>
    <x v="2"/>
    <x v="4"/>
    <x v="3748"/>
    <x v="20"/>
  </r>
  <r>
    <x v="1"/>
    <x v="5"/>
    <x v="1"/>
    <x v="0"/>
    <x v="327"/>
    <x v="3231"/>
    <x v="2781"/>
    <x v="6"/>
    <x v="10"/>
    <x v="2"/>
    <x v="1"/>
    <x v="4"/>
    <x v="34"/>
    <x v="198"/>
    <x v="195"/>
    <x v="209"/>
    <x v="0"/>
    <x v="13"/>
    <x v="2"/>
    <x v="292"/>
    <x v="111"/>
    <x v="84"/>
    <x v="24"/>
    <x v="6"/>
    <x v="5"/>
    <x v="2894"/>
    <x v="1"/>
  </r>
  <r>
    <x v="1"/>
    <x v="5"/>
    <x v="1"/>
    <x v="0"/>
    <x v="260"/>
    <x v="3232"/>
    <x v="2782"/>
    <x v="75"/>
    <x v="10"/>
    <x v="2"/>
    <x v="1"/>
    <x v="4"/>
    <x v="34"/>
    <x v="220"/>
    <x v="156"/>
    <x v="209"/>
    <x v="0"/>
    <x v="13"/>
    <x v="2"/>
    <x v="314"/>
    <x v="292"/>
    <x v="4"/>
    <x v="23"/>
    <x v="6"/>
    <x v="5"/>
    <x v="2895"/>
    <x v="1"/>
  </r>
  <r>
    <x v="1"/>
    <x v="5"/>
    <x v="0"/>
    <x v="8"/>
    <x v="379"/>
    <x v="3233"/>
    <x v="2783"/>
    <x v="138"/>
    <x v="10"/>
    <x v="2"/>
    <x v="1"/>
    <x v="4"/>
    <x v="33"/>
    <x v="320"/>
    <x v="156"/>
    <x v="209"/>
    <x v="0"/>
    <x v="13"/>
    <x v="2"/>
    <x v="331"/>
    <x v="174"/>
    <x v="30"/>
    <x v="59"/>
    <x v="8"/>
    <x v="5"/>
    <x v="4497"/>
    <x v="17"/>
  </r>
  <r>
    <x v="1"/>
    <x v="1"/>
    <x v="0"/>
    <x v="0"/>
    <x v="359"/>
    <x v="3234"/>
    <x v="2784"/>
    <x v="131"/>
    <x v="10"/>
    <x v="2"/>
    <x v="1"/>
    <x v="0"/>
    <x v="26"/>
    <x v="482"/>
    <x v="205"/>
    <x v="209"/>
    <x v="0"/>
    <x v="1"/>
    <x v="2"/>
    <x v="825"/>
    <x v="556"/>
    <x v="27"/>
    <x v="83"/>
    <x v="0"/>
    <x v="5"/>
    <x v="209"/>
    <x v="22"/>
  </r>
  <r>
    <x v="1"/>
    <x v="5"/>
    <x v="1"/>
    <x v="0"/>
    <x v="260"/>
    <x v="3235"/>
    <x v="2785"/>
    <x v="97"/>
    <x v="10"/>
    <x v="2"/>
    <x v="1"/>
    <x v="4"/>
    <x v="34"/>
    <x v="189"/>
    <x v="210"/>
    <x v="156"/>
    <x v="0"/>
    <x v="13"/>
    <x v="2"/>
    <x v="271"/>
    <x v="1008"/>
    <x v="49"/>
    <x v="22"/>
    <x v="6"/>
    <x v="5"/>
    <x v="2896"/>
    <x v="1"/>
  </r>
  <r>
    <x v="1"/>
    <x v="5"/>
    <x v="0"/>
    <x v="8"/>
    <x v="379"/>
    <x v="3237"/>
    <x v="2786"/>
    <x v="52"/>
    <x v="10"/>
    <x v="2"/>
    <x v="1"/>
    <x v="4"/>
    <x v="30"/>
    <x v="123"/>
    <x v="210"/>
    <x v="156"/>
    <x v="0"/>
    <x v="13"/>
    <x v="2"/>
    <x v="41"/>
    <x v="91"/>
    <x v="2"/>
    <x v="44"/>
    <x v="8"/>
    <x v="5"/>
    <x v="4498"/>
    <x v="17"/>
  </r>
  <r>
    <x v="1"/>
    <x v="5"/>
    <x v="1"/>
    <x v="0"/>
    <x v="162"/>
    <x v="3236"/>
    <x v="2786"/>
    <x v="46"/>
    <x v="10"/>
    <x v="2"/>
    <x v="1"/>
    <x v="4"/>
    <x v="34"/>
    <x v="231"/>
    <x v="210"/>
    <x v="104"/>
    <x v="0"/>
    <x v="13"/>
    <x v="2"/>
    <x v="354"/>
    <x v="441"/>
    <x v="71"/>
    <x v="12"/>
    <x v="6"/>
    <x v="5"/>
    <x v="2897"/>
    <x v="1"/>
  </r>
  <r>
    <x v="1"/>
    <x v="5"/>
    <x v="1"/>
    <x v="0"/>
    <x v="327"/>
    <x v="3238"/>
    <x v="2787"/>
    <x v="247"/>
    <x v="10"/>
    <x v="2"/>
    <x v="1"/>
    <x v="4"/>
    <x v="34"/>
    <x v="243"/>
    <x v="210"/>
    <x v="194"/>
    <x v="0"/>
    <x v="13"/>
    <x v="2"/>
    <x v="590"/>
    <x v="963"/>
    <x v="60"/>
    <x v="15"/>
    <x v="6"/>
    <x v="5"/>
    <x v="2898"/>
    <x v="1"/>
  </r>
  <r>
    <x v="1"/>
    <x v="5"/>
    <x v="1"/>
    <x v="0"/>
    <x v="327"/>
    <x v="3239"/>
    <x v="2788"/>
    <x v="82"/>
    <x v="10"/>
    <x v="2"/>
    <x v="1"/>
    <x v="4"/>
    <x v="34"/>
    <x v="220"/>
    <x v="195"/>
    <x v="209"/>
    <x v="0"/>
    <x v="13"/>
    <x v="2"/>
    <x v="314"/>
    <x v="175"/>
    <x v="4"/>
    <x v="23"/>
    <x v="6"/>
    <x v="5"/>
    <x v="2899"/>
    <x v="1"/>
  </r>
  <r>
    <x v="0"/>
    <x v="5"/>
    <x v="1"/>
    <x v="0"/>
    <x v="327"/>
    <x v="3240"/>
    <x v="2789"/>
    <x v="223"/>
    <x v="10"/>
    <x v="2"/>
    <x v="1"/>
    <x v="4"/>
    <x v="8"/>
    <x v="22"/>
    <x v="210"/>
    <x v="194"/>
    <x v="0"/>
    <x v="5"/>
    <x v="0"/>
    <x v="557"/>
    <x v="591"/>
    <x v="78"/>
    <x v="7"/>
    <x v="6"/>
    <x v="0"/>
    <x v="2900"/>
    <x v="0"/>
  </r>
  <r>
    <x v="1"/>
    <x v="5"/>
    <x v="1"/>
    <x v="0"/>
    <x v="327"/>
    <x v="3241"/>
    <x v="2790"/>
    <x v="6"/>
    <x v="10"/>
    <x v="2"/>
    <x v="1"/>
    <x v="4"/>
    <x v="34"/>
    <x v="220"/>
    <x v="195"/>
    <x v="209"/>
    <x v="0"/>
    <x v="13"/>
    <x v="2"/>
    <x v="314"/>
    <x v="98"/>
    <x v="4"/>
    <x v="23"/>
    <x v="6"/>
    <x v="5"/>
    <x v="2901"/>
    <x v="1"/>
  </r>
  <r>
    <x v="1"/>
    <x v="5"/>
    <x v="1"/>
    <x v="8"/>
    <x v="394"/>
    <x v="3242"/>
    <x v="2791"/>
    <x v="100"/>
    <x v="10"/>
    <x v="2"/>
    <x v="1"/>
    <x v="4"/>
    <x v="34"/>
    <x v="282"/>
    <x v="210"/>
    <x v="194"/>
    <x v="0"/>
    <x v="13"/>
    <x v="2"/>
    <x v="302"/>
    <x v="391"/>
    <x v="20"/>
    <x v="27"/>
    <x v="6"/>
    <x v="5"/>
    <x v="4499"/>
    <x v="9"/>
  </r>
  <r>
    <x v="1"/>
    <x v="1"/>
    <x v="0"/>
    <x v="0"/>
    <x v="359"/>
    <x v="3243"/>
    <x v="2792"/>
    <x v="131"/>
    <x v="10"/>
    <x v="2"/>
    <x v="1"/>
    <x v="0"/>
    <x v="26"/>
    <x v="481"/>
    <x v="210"/>
    <x v="206"/>
    <x v="0"/>
    <x v="1"/>
    <x v="2"/>
    <x v="826"/>
    <x v="826"/>
    <x v="27"/>
    <x v="82"/>
    <x v="0"/>
    <x v="5"/>
    <x v="210"/>
    <x v="22"/>
  </r>
  <r>
    <x v="1"/>
    <x v="5"/>
    <x v="0"/>
    <x v="8"/>
    <x v="394"/>
    <x v="3244"/>
    <x v="2793"/>
    <x v="100"/>
    <x v="10"/>
    <x v="2"/>
    <x v="1"/>
    <x v="4"/>
    <x v="33"/>
    <x v="320"/>
    <x v="195"/>
    <x v="209"/>
    <x v="0"/>
    <x v="13"/>
    <x v="2"/>
    <x v="331"/>
    <x v="87"/>
    <x v="30"/>
    <x v="59"/>
    <x v="8"/>
    <x v="5"/>
    <x v="4500"/>
    <x v="17"/>
  </r>
  <r>
    <x v="1"/>
    <x v="5"/>
    <x v="1"/>
    <x v="0"/>
    <x v="56"/>
    <x v="3245"/>
    <x v="2793"/>
    <x v="179"/>
    <x v="10"/>
    <x v="2"/>
    <x v="1"/>
    <x v="4"/>
    <x v="34"/>
    <x v="189"/>
    <x v="210"/>
    <x v="39"/>
    <x v="0"/>
    <x v="13"/>
    <x v="2"/>
    <x v="273"/>
    <x v="881"/>
    <x v="49"/>
    <x v="22"/>
    <x v="6"/>
    <x v="5"/>
    <x v="2902"/>
    <x v="1"/>
  </r>
  <r>
    <x v="1"/>
    <x v="5"/>
    <x v="0"/>
    <x v="9"/>
    <x v="368"/>
    <x v="3246"/>
    <x v="2794"/>
    <x v="232"/>
    <x v="10"/>
    <x v="2"/>
    <x v="1"/>
    <x v="4"/>
    <x v="30"/>
    <x v="104"/>
    <x v="110"/>
    <x v="209"/>
    <x v="0"/>
    <x v="13"/>
    <x v="2"/>
    <x v="601"/>
    <x v="913"/>
    <x v="46"/>
    <x v="42"/>
    <x v="8"/>
    <x v="5"/>
    <x v="4501"/>
    <x v="27"/>
  </r>
  <r>
    <x v="1"/>
    <x v="1"/>
    <x v="0"/>
    <x v="0"/>
    <x v="359"/>
    <x v="3247"/>
    <x v="2795"/>
    <x v="131"/>
    <x v="10"/>
    <x v="2"/>
    <x v="1"/>
    <x v="0"/>
    <x v="26"/>
    <x v="481"/>
    <x v="210"/>
    <x v="206"/>
    <x v="0"/>
    <x v="1"/>
    <x v="2"/>
    <x v="827"/>
    <x v="826"/>
    <x v="27"/>
    <x v="82"/>
    <x v="0"/>
    <x v="5"/>
    <x v="211"/>
    <x v="22"/>
  </r>
  <r>
    <x v="1"/>
    <x v="5"/>
    <x v="1"/>
    <x v="0"/>
    <x v="260"/>
    <x v="3248"/>
    <x v="2796"/>
    <x v="170"/>
    <x v="10"/>
    <x v="2"/>
    <x v="1"/>
    <x v="4"/>
    <x v="34"/>
    <x v="233"/>
    <x v="156"/>
    <x v="209"/>
    <x v="0"/>
    <x v="13"/>
    <x v="2"/>
    <x v="264"/>
    <x v="683"/>
    <x v="88"/>
    <x v="9"/>
    <x v="6"/>
    <x v="5"/>
    <x v="2903"/>
    <x v="1"/>
  </r>
  <r>
    <x v="1"/>
    <x v="9"/>
    <x v="1"/>
    <x v="4"/>
    <x v="46"/>
    <x v="3249"/>
    <x v="2797"/>
    <x v="15"/>
    <x v="10"/>
    <x v="2"/>
    <x v="1"/>
    <x v="8"/>
    <x v="28"/>
    <x v="432"/>
    <x v="23"/>
    <x v="209"/>
    <x v="0"/>
    <x v="16"/>
    <x v="2"/>
    <x v="985"/>
    <x v="423"/>
    <x v="38"/>
    <x v="71"/>
    <x v="1"/>
    <x v="6"/>
    <x v="906"/>
    <x v="19"/>
  </r>
  <r>
    <x v="0"/>
    <x v="4"/>
    <x v="0"/>
    <x v="0"/>
    <x v="9"/>
    <x v="3250"/>
    <x v="2798"/>
    <x v="111"/>
    <x v="10"/>
    <x v="2"/>
    <x v="1"/>
    <x v="3"/>
    <x v="12"/>
    <x v="41"/>
    <x v="210"/>
    <x v="9"/>
    <x v="0"/>
    <x v="9"/>
    <x v="2"/>
    <x v="1229"/>
    <x v="58"/>
    <x v="7"/>
    <x v="28"/>
    <x v="2"/>
    <x v="4"/>
    <x v="3749"/>
    <x v="82"/>
  </r>
  <r>
    <x v="0"/>
    <x v="5"/>
    <x v="1"/>
    <x v="0"/>
    <x v="327"/>
    <x v="3251"/>
    <x v="2799"/>
    <x v="166"/>
    <x v="10"/>
    <x v="2"/>
    <x v="1"/>
    <x v="4"/>
    <x v="8"/>
    <x v="22"/>
    <x v="195"/>
    <x v="209"/>
    <x v="0"/>
    <x v="5"/>
    <x v="0"/>
    <x v="554"/>
    <x v="709"/>
    <x v="78"/>
    <x v="7"/>
    <x v="6"/>
    <x v="0"/>
    <x v="2904"/>
    <x v="0"/>
  </r>
  <r>
    <x v="1"/>
    <x v="5"/>
    <x v="1"/>
    <x v="0"/>
    <x v="260"/>
    <x v="3252"/>
    <x v="2800"/>
    <x v="249"/>
    <x v="10"/>
    <x v="2"/>
    <x v="1"/>
    <x v="4"/>
    <x v="34"/>
    <x v="189"/>
    <x v="156"/>
    <x v="209"/>
    <x v="0"/>
    <x v="13"/>
    <x v="2"/>
    <x v="271"/>
    <x v="944"/>
    <x v="49"/>
    <x v="22"/>
    <x v="6"/>
    <x v="5"/>
    <x v="2905"/>
    <x v="1"/>
  </r>
  <r>
    <x v="1"/>
    <x v="5"/>
    <x v="1"/>
    <x v="0"/>
    <x v="162"/>
    <x v="3253"/>
    <x v="2801"/>
    <x v="113"/>
    <x v="10"/>
    <x v="2"/>
    <x v="1"/>
    <x v="4"/>
    <x v="34"/>
    <x v="283"/>
    <x v="101"/>
    <x v="209"/>
    <x v="0"/>
    <x v="13"/>
    <x v="2"/>
    <x v="200"/>
    <x v="1003"/>
    <x v="39"/>
    <x v="10"/>
    <x v="6"/>
    <x v="5"/>
    <x v="2906"/>
    <x v="1"/>
  </r>
  <r>
    <x v="1"/>
    <x v="5"/>
    <x v="1"/>
    <x v="0"/>
    <x v="260"/>
    <x v="3254"/>
    <x v="2801"/>
    <x v="181"/>
    <x v="10"/>
    <x v="2"/>
    <x v="1"/>
    <x v="4"/>
    <x v="34"/>
    <x v="279"/>
    <x v="156"/>
    <x v="209"/>
    <x v="0"/>
    <x v="13"/>
    <x v="2"/>
    <x v="260"/>
    <x v="737"/>
    <x v="88"/>
    <x v="9"/>
    <x v="6"/>
    <x v="5"/>
    <x v="2907"/>
    <x v="1"/>
  </r>
  <r>
    <x v="0"/>
    <x v="5"/>
    <x v="1"/>
    <x v="5"/>
    <x v="394"/>
    <x v="3255"/>
    <x v="2802"/>
    <x v="25"/>
    <x v="10"/>
    <x v="2"/>
    <x v="1"/>
    <x v="4"/>
    <x v="20"/>
    <x v="56"/>
    <x v="205"/>
    <x v="209"/>
    <x v="0"/>
    <x v="18"/>
    <x v="1"/>
    <x v="746"/>
    <x v="236"/>
    <x v="64"/>
    <x v="60"/>
    <x v="4"/>
    <x v="3"/>
    <x v="57"/>
    <x v="3"/>
  </r>
  <r>
    <x v="1"/>
    <x v="5"/>
    <x v="1"/>
    <x v="8"/>
    <x v="394"/>
    <x v="3256"/>
    <x v="2803"/>
    <x v="100"/>
    <x v="10"/>
    <x v="2"/>
    <x v="1"/>
    <x v="4"/>
    <x v="36"/>
    <x v="307"/>
    <x v="195"/>
    <x v="209"/>
    <x v="0"/>
    <x v="13"/>
    <x v="2"/>
    <x v="68"/>
    <x v="391"/>
    <x v="37"/>
    <x v="27"/>
    <x v="6"/>
    <x v="5"/>
    <x v="4502"/>
    <x v="10"/>
  </r>
  <r>
    <x v="1"/>
    <x v="5"/>
    <x v="1"/>
    <x v="0"/>
    <x v="228"/>
    <x v="3257"/>
    <x v="2804"/>
    <x v="259"/>
    <x v="10"/>
    <x v="2"/>
    <x v="1"/>
    <x v="4"/>
    <x v="34"/>
    <x v="226"/>
    <x v="210"/>
    <x v="139"/>
    <x v="0"/>
    <x v="13"/>
    <x v="2"/>
    <x v="367"/>
    <x v="780"/>
    <x v="71"/>
    <x v="12"/>
    <x v="6"/>
    <x v="5"/>
    <x v="2908"/>
    <x v="1"/>
  </r>
  <r>
    <x v="1"/>
    <x v="5"/>
    <x v="1"/>
    <x v="0"/>
    <x v="260"/>
    <x v="3258"/>
    <x v="2805"/>
    <x v="97"/>
    <x v="10"/>
    <x v="2"/>
    <x v="1"/>
    <x v="4"/>
    <x v="34"/>
    <x v="235"/>
    <x v="210"/>
    <x v="156"/>
    <x v="0"/>
    <x v="13"/>
    <x v="2"/>
    <x v="276"/>
    <x v="838"/>
    <x v="88"/>
    <x v="9"/>
    <x v="6"/>
    <x v="5"/>
    <x v="2909"/>
    <x v="1"/>
  </r>
  <r>
    <x v="1"/>
    <x v="9"/>
    <x v="1"/>
    <x v="15"/>
    <x v="174"/>
    <x v="3259"/>
    <x v="2806"/>
    <x v="104"/>
    <x v="10"/>
    <x v="2"/>
    <x v="1"/>
    <x v="8"/>
    <x v="49"/>
    <x v="367"/>
    <x v="210"/>
    <x v="18"/>
    <x v="0"/>
    <x v="16"/>
    <x v="2"/>
    <x v="922"/>
    <x v="758"/>
    <x v="73"/>
    <x v="50"/>
    <x v="1"/>
    <x v="6"/>
    <x v="907"/>
    <x v="73"/>
  </r>
  <r>
    <x v="1"/>
    <x v="5"/>
    <x v="1"/>
    <x v="0"/>
    <x v="327"/>
    <x v="3260"/>
    <x v="2807"/>
    <x v="109"/>
    <x v="10"/>
    <x v="2"/>
    <x v="1"/>
    <x v="4"/>
    <x v="34"/>
    <x v="271"/>
    <x v="195"/>
    <x v="209"/>
    <x v="0"/>
    <x v="13"/>
    <x v="2"/>
    <x v="294"/>
    <x v="421"/>
    <x v="84"/>
    <x v="24"/>
    <x v="6"/>
    <x v="5"/>
    <x v="2910"/>
    <x v="1"/>
  </r>
  <r>
    <x v="1"/>
    <x v="5"/>
    <x v="0"/>
    <x v="8"/>
    <x v="417"/>
    <x v="3261"/>
    <x v="2808"/>
    <x v="252"/>
    <x v="10"/>
    <x v="2"/>
    <x v="1"/>
    <x v="4"/>
    <x v="30"/>
    <x v="140"/>
    <x v="210"/>
    <x v="203"/>
    <x v="0"/>
    <x v="13"/>
    <x v="2"/>
    <x v="124"/>
    <x v="34"/>
    <x v="8"/>
    <x v="39"/>
    <x v="8"/>
    <x v="5"/>
    <x v="4503"/>
    <x v="17"/>
  </r>
  <r>
    <x v="1"/>
    <x v="5"/>
    <x v="1"/>
    <x v="0"/>
    <x v="260"/>
    <x v="3262"/>
    <x v="2809"/>
    <x v="170"/>
    <x v="10"/>
    <x v="2"/>
    <x v="1"/>
    <x v="4"/>
    <x v="34"/>
    <x v="230"/>
    <x v="156"/>
    <x v="209"/>
    <x v="0"/>
    <x v="13"/>
    <x v="2"/>
    <x v="264"/>
    <x v="683"/>
    <x v="49"/>
    <x v="22"/>
    <x v="6"/>
    <x v="5"/>
    <x v="2911"/>
    <x v="1"/>
  </r>
  <r>
    <x v="1"/>
    <x v="1"/>
    <x v="0"/>
    <x v="0"/>
    <x v="359"/>
    <x v="3263"/>
    <x v="2810"/>
    <x v="211"/>
    <x v="10"/>
    <x v="2"/>
    <x v="1"/>
    <x v="0"/>
    <x v="26"/>
    <x v="482"/>
    <x v="205"/>
    <x v="209"/>
    <x v="0"/>
    <x v="1"/>
    <x v="2"/>
    <x v="826"/>
    <x v="341"/>
    <x v="27"/>
    <x v="83"/>
    <x v="0"/>
    <x v="5"/>
    <x v="212"/>
    <x v="22"/>
  </r>
  <r>
    <x v="1"/>
    <x v="5"/>
    <x v="0"/>
    <x v="9"/>
    <x v="396"/>
    <x v="3264"/>
    <x v="2811"/>
    <x v="179"/>
    <x v="10"/>
    <x v="2"/>
    <x v="1"/>
    <x v="4"/>
    <x v="33"/>
    <x v="317"/>
    <x v="195"/>
    <x v="209"/>
    <x v="0"/>
    <x v="13"/>
    <x v="2"/>
    <x v="387"/>
    <x v="695"/>
    <x v="30"/>
    <x v="59"/>
    <x v="8"/>
    <x v="5"/>
    <x v="4504"/>
    <x v="27"/>
  </r>
  <r>
    <x v="1"/>
    <x v="5"/>
    <x v="1"/>
    <x v="0"/>
    <x v="215"/>
    <x v="3265"/>
    <x v="2812"/>
    <x v="172"/>
    <x v="10"/>
    <x v="2"/>
    <x v="1"/>
    <x v="4"/>
    <x v="34"/>
    <x v="251"/>
    <x v="132"/>
    <x v="209"/>
    <x v="0"/>
    <x v="13"/>
    <x v="2"/>
    <x v="428"/>
    <x v="323"/>
    <x v="33"/>
    <x v="20"/>
    <x v="6"/>
    <x v="5"/>
    <x v="2912"/>
    <x v="1"/>
  </r>
  <r>
    <x v="0"/>
    <x v="4"/>
    <x v="0"/>
    <x v="0"/>
    <x v="4"/>
    <x v="3266"/>
    <x v="2813"/>
    <x v="111"/>
    <x v="10"/>
    <x v="2"/>
    <x v="1"/>
    <x v="3"/>
    <x v="12"/>
    <x v="41"/>
    <x v="210"/>
    <x v="4"/>
    <x v="0"/>
    <x v="9"/>
    <x v="2"/>
    <x v="1230"/>
    <x v="58"/>
    <x v="7"/>
    <x v="28"/>
    <x v="2"/>
    <x v="4"/>
    <x v="3750"/>
    <x v="82"/>
  </r>
  <r>
    <x v="1"/>
    <x v="5"/>
    <x v="1"/>
    <x v="0"/>
    <x v="138"/>
    <x v="3267"/>
    <x v="2814"/>
    <x v="181"/>
    <x v="10"/>
    <x v="2"/>
    <x v="1"/>
    <x v="4"/>
    <x v="34"/>
    <x v="279"/>
    <x v="87"/>
    <x v="209"/>
    <x v="0"/>
    <x v="13"/>
    <x v="2"/>
    <x v="258"/>
    <x v="737"/>
    <x v="88"/>
    <x v="9"/>
    <x v="6"/>
    <x v="5"/>
    <x v="2913"/>
    <x v="1"/>
  </r>
  <r>
    <x v="1"/>
    <x v="5"/>
    <x v="1"/>
    <x v="8"/>
    <x v="394"/>
    <x v="3268"/>
    <x v="2815"/>
    <x v="77"/>
    <x v="10"/>
    <x v="2"/>
    <x v="1"/>
    <x v="4"/>
    <x v="34"/>
    <x v="208"/>
    <x v="210"/>
    <x v="194"/>
    <x v="0"/>
    <x v="13"/>
    <x v="2"/>
    <x v="214"/>
    <x v="535"/>
    <x v="58"/>
    <x v="15"/>
    <x v="6"/>
    <x v="5"/>
    <x v="4505"/>
    <x v="17"/>
  </r>
  <r>
    <x v="1"/>
    <x v="5"/>
    <x v="1"/>
    <x v="0"/>
    <x v="327"/>
    <x v="3269"/>
    <x v="2816"/>
    <x v="6"/>
    <x v="10"/>
    <x v="2"/>
    <x v="1"/>
    <x v="4"/>
    <x v="34"/>
    <x v="258"/>
    <x v="195"/>
    <x v="209"/>
    <x v="0"/>
    <x v="13"/>
    <x v="2"/>
    <x v="284"/>
    <x v="98"/>
    <x v="83"/>
    <x v="25"/>
    <x v="6"/>
    <x v="5"/>
    <x v="2914"/>
    <x v="1"/>
  </r>
  <r>
    <x v="0"/>
    <x v="4"/>
    <x v="0"/>
    <x v="0"/>
    <x v="14"/>
    <x v="3270"/>
    <x v="2817"/>
    <x v="145"/>
    <x v="10"/>
    <x v="2"/>
    <x v="1"/>
    <x v="3"/>
    <x v="12"/>
    <x v="41"/>
    <x v="210"/>
    <x v="13"/>
    <x v="0"/>
    <x v="9"/>
    <x v="2"/>
    <x v="1230"/>
    <x v="15"/>
    <x v="7"/>
    <x v="28"/>
    <x v="2"/>
    <x v="4"/>
    <x v="3751"/>
    <x v="82"/>
  </r>
  <r>
    <x v="1"/>
    <x v="5"/>
    <x v="1"/>
    <x v="0"/>
    <x v="327"/>
    <x v="3271"/>
    <x v="2818"/>
    <x v="6"/>
    <x v="10"/>
    <x v="2"/>
    <x v="1"/>
    <x v="4"/>
    <x v="34"/>
    <x v="255"/>
    <x v="195"/>
    <x v="209"/>
    <x v="0"/>
    <x v="13"/>
    <x v="2"/>
    <x v="284"/>
    <x v="98"/>
    <x v="83"/>
    <x v="25"/>
    <x v="6"/>
    <x v="5"/>
    <x v="2915"/>
    <x v="1"/>
  </r>
  <r>
    <x v="1"/>
    <x v="1"/>
    <x v="0"/>
    <x v="0"/>
    <x v="359"/>
    <x v="3272"/>
    <x v="2819"/>
    <x v="131"/>
    <x v="10"/>
    <x v="2"/>
    <x v="1"/>
    <x v="0"/>
    <x v="26"/>
    <x v="482"/>
    <x v="205"/>
    <x v="209"/>
    <x v="0"/>
    <x v="1"/>
    <x v="2"/>
    <x v="825"/>
    <x v="826"/>
    <x v="27"/>
    <x v="83"/>
    <x v="0"/>
    <x v="5"/>
    <x v="213"/>
    <x v="22"/>
  </r>
  <r>
    <x v="1"/>
    <x v="6"/>
    <x v="0"/>
    <x v="2"/>
    <x v="367"/>
    <x v="3273"/>
    <x v="2820"/>
    <x v="250"/>
    <x v="10"/>
    <x v="2"/>
    <x v="1"/>
    <x v="5"/>
    <x v="46"/>
    <x v="474"/>
    <x v="202"/>
    <x v="209"/>
    <x v="0"/>
    <x v="1"/>
    <x v="2"/>
    <x v="503"/>
    <x v="828"/>
    <x v="1"/>
    <x v="1"/>
    <x v="8"/>
    <x v="5"/>
    <x v="4506"/>
    <x v="22"/>
  </r>
  <r>
    <x v="0"/>
    <x v="5"/>
    <x v="1"/>
    <x v="3"/>
    <x v="386"/>
    <x v="3274"/>
    <x v="2821"/>
    <x v="1"/>
    <x v="10"/>
    <x v="2"/>
    <x v="1"/>
    <x v="4"/>
    <x v="2"/>
    <x v="6"/>
    <x v="205"/>
    <x v="209"/>
    <x v="0"/>
    <x v="18"/>
    <x v="1"/>
    <x v="753"/>
    <x v="940"/>
    <x v="18"/>
    <x v="4"/>
    <x v="4"/>
    <x v="3"/>
    <x v="58"/>
    <x v="7"/>
  </r>
  <r>
    <x v="1"/>
    <x v="5"/>
    <x v="1"/>
    <x v="0"/>
    <x v="340"/>
    <x v="3275"/>
    <x v="2822"/>
    <x v="52"/>
    <x v="10"/>
    <x v="2"/>
    <x v="1"/>
    <x v="4"/>
    <x v="34"/>
    <x v="220"/>
    <x v="199"/>
    <x v="209"/>
    <x v="0"/>
    <x v="13"/>
    <x v="2"/>
    <x v="312"/>
    <x v="476"/>
    <x v="4"/>
    <x v="23"/>
    <x v="6"/>
    <x v="5"/>
    <x v="2916"/>
    <x v="1"/>
  </r>
  <r>
    <x v="1"/>
    <x v="1"/>
    <x v="0"/>
    <x v="0"/>
    <x v="359"/>
    <x v="3276"/>
    <x v="2823"/>
    <x v="211"/>
    <x v="10"/>
    <x v="2"/>
    <x v="1"/>
    <x v="0"/>
    <x v="26"/>
    <x v="482"/>
    <x v="205"/>
    <x v="209"/>
    <x v="0"/>
    <x v="1"/>
    <x v="2"/>
    <x v="824"/>
    <x v="340"/>
    <x v="27"/>
    <x v="83"/>
    <x v="0"/>
    <x v="5"/>
    <x v="214"/>
    <x v="22"/>
  </r>
  <r>
    <x v="1"/>
    <x v="5"/>
    <x v="1"/>
    <x v="0"/>
    <x v="34"/>
    <x v="3277"/>
    <x v="2824"/>
    <x v="97"/>
    <x v="10"/>
    <x v="2"/>
    <x v="1"/>
    <x v="4"/>
    <x v="34"/>
    <x v="231"/>
    <x v="210"/>
    <x v="29"/>
    <x v="0"/>
    <x v="13"/>
    <x v="2"/>
    <x v="354"/>
    <x v="645"/>
    <x v="71"/>
    <x v="12"/>
    <x v="6"/>
    <x v="5"/>
    <x v="2917"/>
    <x v="1"/>
  </r>
  <r>
    <x v="1"/>
    <x v="5"/>
    <x v="1"/>
    <x v="0"/>
    <x v="327"/>
    <x v="3278"/>
    <x v="2825"/>
    <x v="97"/>
    <x v="10"/>
    <x v="2"/>
    <x v="1"/>
    <x v="4"/>
    <x v="34"/>
    <x v="231"/>
    <x v="210"/>
    <x v="194"/>
    <x v="0"/>
    <x v="13"/>
    <x v="2"/>
    <x v="355"/>
    <x v="645"/>
    <x v="71"/>
    <x v="12"/>
    <x v="6"/>
    <x v="5"/>
    <x v="2918"/>
    <x v="1"/>
  </r>
  <r>
    <x v="1"/>
    <x v="5"/>
    <x v="0"/>
    <x v="9"/>
    <x v="396"/>
    <x v="3279"/>
    <x v="2826"/>
    <x v="211"/>
    <x v="10"/>
    <x v="2"/>
    <x v="1"/>
    <x v="4"/>
    <x v="33"/>
    <x v="317"/>
    <x v="195"/>
    <x v="209"/>
    <x v="0"/>
    <x v="13"/>
    <x v="2"/>
    <x v="387"/>
    <x v="743"/>
    <x v="30"/>
    <x v="59"/>
    <x v="8"/>
    <x v="5"/>
    <x v="4507"/>
    <x v="27"/>
  </r>
  <r>
    <x v="1"/>
    <x v="5"/>
    <x v="1"/>
    <x v="0"/>
    <x v="260"/>
    <x v="3280"/>
    <x v="2826"/>
    <x v="157"/>
    <x v="10"/>
    <x v="2"/>
    <x v="1"/>
    <x v="4"/>
    <x v="34"/>
    <x v="236"/>
    <x v="210"/>
    <x v="156"/>
    <x v="0"/>
    <x v="13"/>
    <x v="2"/>
    <x v="280"/>
    <x v="595"/>
    <x v="49"/>
    <x v="22"/>
    <x v="6"/>
    <x v="5"/>
    <x v="2919"/>
    <x v="1"/>
  </r>
  <r>
    <x v="1"/>
    <x v="5"/>
    <x v="1"/>
    <x v="0"/>
    <x v="260"/>
    <x v="3281"/>
    <x v="2827"/>
    <x v="157"/>
    <x v="10"/>
    <x v="2"/>
    <x v="1"/>
    <x v="4"/>
    <x v="34"/>
    <x v="236"/>
    <x v="210"/>
    <x v="156"/>
    <x v="0"/>
    <x v="13"/>
    <x v="2"/>
    <x v="281"/>
    <x v="595"/>
    <x v="49"/>
    <x v="22"/>
    <x v="6"/>
    <x v="5"/>
    <x v="2920"/>
    <x v="1"/>
  </r>
  <r>
    <x v="1"/>
    <x v="5"/>
    <x v="1"/>
    <x v="0"/>
    <x v="260"/>
    <x v="3282"/>
    <x v="2828"/>
    <x v="138"/>
    <x v="10"/>
    <x v="2"/>
    <x v="1"/>
    <x v="4"/>
    <x v="34"/>
    <x v="220"/>
    <x v="156"/>
    <x v="209"/>
    <x v="0"/>
    <x v="13"/>
    <x v="2"/>
    <x v="312"/>
    <x v="43"/>
    <x v="4"/>
    <x v="23"/>
    <x v="6"/>
    <x v="5"/>
    <x v="2921"/>
    <x v="1"/>
  </r>
  <r>
    <x v="1"/>
    <x v="1"/>
    <x v="0"/>
    <x v="0"/>
    <x v="359"/>
    <x v="3283"/>
    <x v="2829"/>
    <x v="131"/>
    <x v="10"/>
    <x v="2"/>
    <x v="1"/>
    <x v="0"/>
    <x v="26"/>
    <x v="481"/>
    <x v="210"/>
    <x v="206"/>
    <x v="0"/>
    <x v="1"/>
    <x v="2"/>
    <x v="825"/>
    <x v="826"/>
    <x v="27"/>
    <x v="82"/>
    <x v="0"/>
    <x v="5"/>
    <x v="215"/>
    <x v="22"/>
  </r>
  <r>
    <x v="0"/>
    <x v="4"/>
    <x v="0"/>
    <x v="0"/>
    <x v="19"/>
    <x v="3284"/>
    <x v="2830"/>
    <x v="101"/>
    <x v="10"/>
    <x v="2"/>
    <x v="1"/>
    <x v="3"/>
    <x v="12"/>
    <x v="41"/>
    <x v="19"/>
    <x v="209"/>
    <x v="0"/>
    <x v="9"/>
    <x v="2"/>
    <x v="1229"/>
    <x v="883"/>
    <x v="7"/>
    <x v="28"/>
    <x v="2"/>
    <x v="4"/>
    <x v="3752"/>
    <x v="82"/>
  </r>
  <r>
    <x v="1"/>
    <x v="5"/>
    <x v="1"/>
    <x v="0"/>
    <x v="327"/>
    <x v="3285"/>
    <x v="2831"/>
    <x v="97"/>
    <x v="10"/>
    <x v="2"/>
    <x v="1"/>
    <x v="4"/>
    <x v="34"/>
    <x v="231"/>
    <x v="210"/>
    <x v="194"/>
    <x v="0"/>
    <x v="13"/>
    <x v="2"/>
    <x v="356"/>
    <x v="645"/>
    <x v="71"/>
    <x v="12"/>
    <x v="6"/>
    <x v="5"/>
    <x v="2922"/>
    <x v="1"/>
  </r>
  <r>
    <x v="1"/>
    <x v="5"/>
    <x v="0"/>
    <x v="6"/>
    <x v="377"/>
    <x v="3286"/>
    <x v="2832"/>
    <x v="6"/>
    <x v="10"/>
    <x v="2"/>
    <x v="1"/>
    <x v="4"/>
    <x v="33"/>
    <x v="145"/>
    <x v="199"/>
    <x v="209"/>
    <x v="0"/>
    <x v="13"/>
    <x v="2"/>
    <x v="308"/>
    <x v="115"/>
    <x v="70"/>
    <x v="43"/>
    <x v="8"/>
    <x v="5"/>
    <x v="4508"/>
    <x v="1"/>
  </r>
  <r>
    <x v="0"/>
    <x v="4"/>
    <x v="0"/>
    <x v="0"/>
    <x v="19"/>
    <x v="3287"/>
    <x v="2833"/>
    <x v="145"/>
    <x v="10"/>
    <x v="2"/>
    <x v="1"/>
    <x v="3"/>
    <x v="12"/>
    <x v="41"/>
    <x v="210"/>
    <x v="17"/>
    <x v="0"/>
    <x v="9"/>
    <x v="2"/>
    <x v="1230"/>
    <x v="15"/>
    <x v="7"/>
    <x v="28"/>
    <x v="2"/>
    <x v="4"/>
    <x v="3753"/>
    <x v="82"/>
  </r>
  <r>
    <x v="1"/>
    <x v="5"/>
    <x v="1"/>
    <x v="0"/>
    <x v="327"/>
    <x v="3288"/>
    <x v="2834"/>
    <x v="180"/>
    <x v="10"/>
    <x v="2"/>
    <x v="1"/>
    <x v="4"/>
    <x v="34"/>
    <x v="231"/>
    <x v="210"/>
    <x v="194"/>
    <x v="0"/>
    <x v="13"/>
    <x v="2"/>
    <x v="358"/>
    <x v="598"/>
    <x v="71"/>
    <x v="12"/>
    <x v="6"/>
    <x v="5"/>
    <x v="2923"/>
    <x v="1"/>
  </r>
  <r>
    <x v="1"/>
    <x v="5"/>
    <x v="1"/>
    <x v="0"/>
    <x v="327"/>
    <x v="3289"/>
    <x v="2835"/>
    <x v="20"/>
    <x v="10"/>
    <x v="2"/>
    <x v="1"/>
    <x v="4"/>
    <x v="34"/>
    <x v="215"/>
    <x v="195"/>
    <x v="209"/>
    <x v="0"/>
    <x v="13"/>
    <x v="2"/>
    <x v="306"/>
    <x v="22"/>
    <x v="83"/>
    <x v="26"/>
    <x v="6"/>
    <x v="5"/>
    <x v="2924"/>
    <x v="1"/>
  </r>
  <r>
    <x v="1"/>
    <x v="5"/>
    <x v="1"/>
    <x v="0"/>
    <x v="327"/>
    <x v="3290"/>
    <x v="2836"/>
    <x v="41"/>
    <x v="10"/>
    <x v="2"/>
    <x v="1"/>
    <x v="4"/>
    <x v="34"/>
    <x v="198"/>
    <x v="195"/>
    <x v="209"/>
    <x v="0"/>
    <x v="13"/>
    <x v="2"/>
    <x v="280"/>
    <x v="774"/>
    <x v="84"/>
    <x v="24"/>
    <x v="6"/>
    <x v="5"/>
    <x v="2925"/>
    <x v="1"/>
  </r>
  <r>
    <x v="1"/>
    <x v="5"/>
    <x v="1"/>
    <x v="0"/>
    <x v="162"/>
    <x v="3291"/>
    <x v="2837"/>
    <x v="224"/>
    <x v="10"/>
    <x v="2"/>
    <x v="1"/>
    <x v="4"/>
    <x v="34"/>
    <x v="236"/>
    <x v="101"/>
    <x v="209"/>
    <x v="0"/>
    <x v="13"/>
    <x v="2"/>
    <x v="280"/>
    <x v="923"/>
    <x v="49"/>
    <x v="22"/>
    <x v="6"/>
    <x v="5"/>
    <x v="2926"/>
    <x v="1"/>
  </r>
  <r>
    <x v="0"/>
    <x v="4"/>
    <x v="0"/>
    <x v="0"/>
    <x v="9"/>
    <x v="3292"/>
    <x v="2838"/>
    <x v="198"/>
    <x v="10"/>
    <x v="2"/>
    <x v="1"/>
    <x v="3"/>
    <x v="51"/>
    <x v="484"/>
    <x v="210"/>
    <x v="9"/>
    <x v="0"/>
    <x v="9"/>
    <x v="2"/>
    <x v="1155"/>
    <x v="173"/>
    <x v="5"/>
    <x v="28"/>
    <x v="2"/>
    <x v="4"/>
    <x v="3754"/>
    <x v="82"/>
  </r>
  <r>
    <x v="1"/>
    <x v="5"/>
    <x v="1"/>
    <x v="0"/>
    <x v="327"/>
    <x v="3293"/>
    <x v="2839"/>
    <x v="26"/>
    <x v="10"/>
    <x v="2"/>
    <x v="1"/>
    <x v="4"/>
    <x v="34"/>
    <x v="194"/>
    <x v="195"/>
    <x v="209"/>
    <x v="0"/>
    <x v="13"/>
    <x v="2"/>
    <x v="371"/>
    <x v="193"/>
    <x v="71"/>
    <x v="12"/>
    <x v="6"/>
    <x v="5"/>
    <x v="2927"/>
    <x v="1"/>
  </r>
  <r>
    <x v="1"/>
    <x v="5"/>
    <x v="1"/>
    <x v="0"/>
    <x v="260"/>
    <x v="3294"/>
    <x v="2840"/>
    <x v="170"/>
    <x v="10"/>
    <x v="2"/>
    <x v="1"/>
    <x v="4"/>
    <x v="34"/>
    <x v="230"/>
    <x v="156"/>
    <x v="209"/>
    <x v="0"/>
    <x v="13"/>
    <x v="2"/>
    <x v="263"/>
    <x v="683"/>
    <x v="49"/>
    <x v="22"/>
    <x v="6"/>
    <x v="5"/>
    <x v="2928"/>
    <x v="1"/>
  </r>
  <r>
    <x v="1"/>
    <x v="5"/>
    <x v="0"/>
    <x v="6"/>
    <x v="371"/>
    <x v="3295"/>
    <x v="2841"/>
    <x v="97"/>
    <x v="10"/>
    <x v="2"/>
    <x v="1"/>
    <x v="4"/>
    <x v="33"/>
    <x v="145"/>
    <x v="197"/>
    <x v="209"/>
    <x v="0"/>
    <x v="13"/>
    <x v="2"/>
    <x v="306"/>
    <x v="830"/>
    <x v="70"/>
    <x v="43"/>
    <x v="8"/>
    <x v="5"/>
    <x v="4509"/>
    <x v="1"/>
  </r>
  <r>
    <x v="1"/>
    <x v="5"/>
    <x v="1"/>
    <x v="0"/>
    <x v="260"/>
    <x v="3296"/>
    <x v="2842"/>
    <x v="130"/>
    <x v="10"/>
    <x v="2"/>
    <x v="1"/>
    <x v="4"/>
    <x v="34"/>
    <x v="229"/>
    <x v="156"/>
    <x v="209"/>
    <x v="0"/>
    <x v="13"/>
    <x v="2"/>
    <x v="291"/>
    <x v="939"/>
    <x v="88"/>
    <x v="9"/>
    <x v="6"/>
    <x v="5"/>
    <x v="2929"/>
    <x v="1"/>
  </r>
  <r>
    <x v="1"/>
    <x v="5"/>
    <x v="1"/>
    <x v="0"/>
    <x v="327"/>
    <x v="3297"/>
    <x v="2843"/>
    <x v="97"/>
    <x v="10"/>
    <x v="2"/>
    <x v="1"/>
    <x v="4"/>
    <x v="34"/>
    <x v="190"/>
    <x v="195"/>
    <x v="209"/>
    <x v="0"/>
    <x v="13"/>
    <x v="2"/>
    <x v="376"/>
    <x v="645"/>
    <x v="71"/>
    <x v="12"/>
    <x v="6"/>
    <x v="5"/>
    <x v="2930"/>
    <x v="1"/>
  </r>
  <r>
    <x v="0"/>
    <x v="5"/>
    <x v="1"/>
    <x v="8"/>
    <x v="414"/>
    <x v="3298"/>
    <x v="2844"/>
    <x v="13"/>
    <x v="10"/>
    <x v="2"/>
    <x v="1"/>
    <x v="4"/>
    <x v="20"/>
    <x v="62"/>
    <x v="210"/>
    <x v="201"/>
    <x v="0"/>
    <x v="18"/>
    <x v="1"/>
    <x v="737"/>
    <x v="412"/>
    <x v="0"/>
    <x v="60"/>
    <x v="4"/>
    <x v="3"/>
    <x v="59"/>
    <x v="17"/>
  </r>
  <r>
    <x v="0"/>
    <x v="4"/>
    <x v="0"/>
    <x v="0"/>
    <x v="3"/>
    <x v="3299"/>
    <x v="2845"/>
    <x v="164"/>
    <x v="10"/>
    <x v="2"/>
    <x v="1"/>
    <x v="3"/>
    <x v="12"/>
    <x v="41"/>
    <x v="3"/>
    <x v="209"/>
    <x v="0"/>
    <x v="9"/>
    <x v="2"/>
    <x v="1229"/>
    <x v="517"/>
    <x v="7"/>
    <x v="28"/>
    <x v="2"/>
    <x v="4"/>
    <x v="3755"/>
    <x v="82"/>
  </r>
  <r>
    <x v="1"/>
    <x v="5"/>
    <x v="1"/>
    <x v="0"/>
    <x v="64"/>
    <x v="3300"/>
    <x v="2846"/>
    <x v="104"/>
    <x v="10"/>
    <x v="2"/>
    <x v="1"/>
    <x v="4"/>
    <x v="34"/>
    <x v="278"/>
    <x v="210"/>
    <x v="46"/>
    <x v="0"/>
    <x v="13"/>
    <x v="2"/>
    <x v="453"/>
    <x v="370"/>
    <x v="90"/>
    <x v="19"/>
    <x v="6"/>
    <x v="5"/>
    <x v="2931"/>
    <x v="1"/>
  </r>
  <r>
    <x v="0"/>
    <x v="4"/>
    <x v="0"/>
    <x v="0"/>
    <x v="3"/>
    <x v="3301"/>
    <x v="2847"/>
    <x v="201"/>
    <x v="10"/>
    <x v="2"/>
    <x v="1"/>
    <x v="3"/>
    <x v="12"/>
    <x v="41"/>
    <x v="210"/>
    <x v="3"/>
    <x v="0"/>
    <x v="9"/>
    <x v="2"/>
    <x v="1231"/>
    <x v="791"/>
    <x v="7"/>
    <x v="28"/>
    <x v="2"/>
    <x v="4"/>
    <x v="3756"/>
    <x v="82"/>
  </r>
  <r>
    <x v="1"/>
    <x v="5"/>
    <x v="1"/>
    <x v="0"/>
    <x v="327"/>
    <x v="3302"/>
    <x v="2848"/>
    <x v="6"/>
    <x v="10"/>
    <x v="2"/>
    <x v="1"/>
    <x v="4"/>
    <x v="34"/>
    <x v="198"/>
    <x v="210"/>
    <x v="194"/>
    <x v="0"/>
    <x v="13"/>
    <x v="2"/>
    <x v="284"/>
    <x v="111"/>
    <x v="84"/>
    <x v="24"/>
    <x v="6"/>
    <x v="5"/>
    <x v="2932"/>
    <x v="1"/>
  </r>
  <r>
    <x v="1"/>
    <x v="5"/>
    <x v="1"/>
    <x v="0"/>
    <x v="327"/>
    <x v="3303"/>
    <x v="2849"/>
    <x v="6"/>
    <x v="10"/>
    <x v="2"/>
    <x v="1"/>
    <x v="4"/>
    <x v="34"/>
    <x v="229"/>
    <x v="195"/>
    <x v="209"/>
    <x v="0"/>
    <x v="13"/>
    <x v="2"/>
    <x v="290"/>
    <x v="97"/>
    <x v="88"/>
    <x v="9"/>
    <x v="6"/>
    <x v="5"/>
    <x v="2933"/>
    <x v="1"/>
  </r>
  <r>
    <x v="1"/>
    <x v="5"/>
    <x v="1"/>
    <x v="0"/>
    <x v="327"/>
    <x v="3304"/>
    <x v="2850"/>
    <x v="172"/>
    <x v="10"/>
    <x v="2"/>
    <x v="1"/>
    <x v="4"/>
    <x v="34"/>
    <x v="264"/>
    <x v="210"/>
    <x v="194"/>
    <x v="0"/>
    <x v="13"/>
    <x v="2"/>
    <x v="272"/>
    <x v="230"/>
    <x v="84"/>
    <x v="25"/>
    <x v="6"/>
    <x v="5"/>
    <x v="2934"/>
    <x v="1"/>
  </r>
  <r>
    <x v="0"/>
    <x v="4"/>
    <x v="0"/>
    <x v="0"/>
    <x v="15"/>
    <x v="3305"/>
    <x v="2851"/>
    <x v="145"/>
    <x v="10"/>
    <x v="2"/>
    <x v="1"/>
    <x v="3"/>
    <x v="12"/>
    <x v="41"/>
    <x v="210"/>
    <x v="14"/>
    <x v="0"/>
    <x v="9"/>
    <x v="2"/>
    <x v="1231"/>
    <x v="15"/>
    <x v="7"/>
    <x v="28"/>
    <x v="2"/>
    <x v="4"/>
    <x v="3757"/>
    <x v="82"/>
  </r>
  <r>
    <x v="0"/>
    <x v="4"/>
    <x v="0"/>
    <x v="0"/>
    <x v="19"/>
    <x v="3306"/>
    <x v="2852"/>
    <x v="144"/>
    <x v="10"/>
    <x v="2"/>
    <x v="1"/>
    <x v="3"/>
    <x v="12"/>
    <x v="41"/>
    <x v="210"/>
    <x v="17"/>
    <x v="0"/>
    <x v="9"/>
    <x v="2"/>
    <x v="1232"/>
    <x v="254"/>
    <x v="7"/>
    <x v="28"/>
    <x v="2"/>
    <x v="4"/>
    <x v="3758"/>
    <x v="82"/>
  </r>
  <r>
    <x v="1"/>
    <x v="5"/>
    <x v="1"/>
    <x v="0"/>
    <x v="287"/>
    <x v="3307"/>
    <x v="2853"/>
    <x v="60"/>
    <x v="10"/>
    <x v="2"/>
    <x v="1"/>
    <x v="4"/>
    <x v="34"/>
    <x v="261"/>
    <x v="210"/>
    <x v="168"/>
    <x v="0"/>
    <x v="13"/>
    <x v="2"/>
    <x v="270"/>
    <x v="235"/>
    <x v="83"/>
    <x v="25"/>
    <x v="6"/>
    <x v="5"/>
    <x v="2935"/>
    <x v="1"/>
  </r>
  <r>
    <x v="1"/>
    <x v="5"/>
    <x v="0"/>
    <x v="8"/>
    <x v="404"/>
    <x v="3308"/>
    <x v="2854"/>
    <x v="97"/>
    <x v="10"/>
    <x v="2"/>
    <x v="1"/>
    <x v="4"/>
    <x v="33"/>
    <x v="320"/>
    <x v="197"/>
    <x v="209"/>
    <x v="0"/>
    <x v="13"/>
    <x v="2"/>
    <x v="326"/>
    <x v="543"/>
    <x v="30"/>
    <x v="59"/>
    <x v="8"/>
    <x v="5"/>
    <x v="4510"/>
    <x v="17"/>
  </r>
  <r>
    <x v="1"/>
    <x v="5"/>
    <x v="1"/>
    <x v="0"/>
    <x v="344"/>
    <x v="3309"/>
    <x v="2854"/>
    <x v="229"/>
    <x v="10"/>
    <x v="2"/>
    <x v="1"/>
    <x v="4"/>
    <x v="34"/>
    <x v="220"/>
    <x v="202"/>
    <x v="209"/>
    <x v="0"/>
    <x v="13"/>
    <x v="2"/>
    <x v="306"/>
    <x v="882"/>
    <x v="4"/>
    <x v="23"/>
    <x v="6"/>
    <x v="5"/>
    <x v="2936"/>
    <x v="1"/>
  </r>
  <r>
    <x v="1"/>
    <x v="5"/>
    <x v="1"/>
    <x v="0"/>
    <x v="260"/>
    <x v="3310"/>
    <x v="2855"/>
    <x v="235"/>
    <x v="10"/>
    <x v="2"/>
    <x v="1"/>
    <x v="4"/>
    <x v="34"/>
    <x v="233"/>
    <x v="156"/>
    <x v="209"/>
    <x v="0"/>
    <x v="13"/>
    <x v="2"/>
    <x v="253"/>
    <x v="271"/>
    <x v="88"/>
    <x v="9"/>
    <x v="6"/>
    <x v="5"/>
    <x v="2937"/>
    <x v="1"/>
  </r>
  <r>
    <x v="1"/>
    <x v="5"/>
    <x v="1"/>
    <x v="0"/>
    <x v="327"/>
    <x v="3311"/>
    <x v="2856"/>
    <x v="79"/>
    <x v="10"/>
    <x v="2"/>
    <x v="1"/>
    <x v="4"/>
    <x v="34"/>
    <x v="188"/>
    <x v="195"/>
    <x v="209"/>
    <x v="0"/>
    <x v="13"/>
    <x v="2"/>
    <x v="288"/>
    <x v="671"/>
    <x v="88"/>
    <x v="9"/>
    <x v="6"/>
    <x v="5"/>
    <x v="2938"/>
    <x v="1"/>
  </r>
  <r>
    <x v="1"/>
    <x v="5"/>
    <x v="0"/>
    <x v="8"/>
    <x v="394"/>
    <x v="3312"/>
    <x v="2857"/>
    <x v="6"/>
    <x v="10"/>
    <x v="2"/>
    <x v="1"/>
    <x v="4"/>
    <x v="33"/>
    <x v="152"/>
    <x v="210"/>
    <x v="194"/>
    <x v="0"/>
    <x v="13"/>
    <x v="2"/>
    <x v="62"/>
    <x v="108"/>
    <x v="2"/>
    <x v="44"/>
    <x v="8"/>
    <x v="5"/>
    <x v="4511"/>
    <x v="17"/>
  </r>
  <r>
    <x v="1"/>
    <x v="5"/>
    <x v="0"/>
    <x v="9"/>
    <x v="406"/>
    <x v="3313"/>
    <x v="2858"/>
    <x v="179"/>
    <x v="10"/>
    <x v="2"/>
    <x v="1"/>
    <x v="4"/>
    <x v="33"/>
    <x v="317"/>
    <x v="197"/>
    <x v="209"/>
    <x v="0"/>
    <x v="13"/>
    <x v="2"/>
    <x v="382"/>
    <x v="695"/>
    <x v="30"/>
    <x v="59"/>
    <x v="8"/>
    <x v="5"/>
    <x v="4513"/>
    <x v="27"/>
  </r>
  <r>
    <x v="1"/>
    <x v="5"/>
    <x v="1"/>
    <x v="0"/>
    <x v="327"/>
    <x v="3314"/>
    <x v="2859"/>
    <x v="157"/>
    <x v="10"/>
    <x v="2"/>
    <x v="1"/>
    <x v="4"/>
    <x v="34"/>
    <x v="231"/>
    <x v="195"/>
    <x v="209"/>
    <x v="0"/>
    <x v="13"/>
    <x v="2"/>
    <x v="356"/>
    <x v="595"/>
    <x v="71"/>
    <x v="12"/>
    <x v="6"/>
    <x v="5"/>
    <x v="2939"/>
    <x v="1"/>
  </r>
  <r>
    <x v="1"/>
    <x v="5"/>
    <x v="1"/>
    <x v="0"/>
    <x v="260"/>
    <x v="3315"/>
    <x v="2860"/>
    <x v="160"/>
    <x v="10"/>
    <x v="2"/>
    <x v="1"/>
    <x v="4"/>
    <x v="34"/>
    <x v="265"/>
    <x v="210"/>
    <x v="156"/>
    <x v="0"/>
    <x v="13"/>
    <x v="2"/>
    <x v="449"/>
    <x v="512"/>
    <x v="90"/>
    <x v="19"/>
    <x v="6"/>
    <x v="5"/>
    <x v="2940"/>
    <x v="1"/>
  </r>
  <r>
    <x v="1"/>
    <x v="5"/>
    <x v="0"/>
    <x v="17"/>
    <x v="400"/>
    <x v="3316"/>
    <x v="2861"/>
    <x v="81"/>
    <x v="10"/>
    <x v="2"/>
    <x v="1"/>
    <x v="4"/>
    <x v="33"/>
    <x v="322"/>
    <x v="210"/>
    <x v="115"/>
    <x v="0"/>
    <x v="13"/>
    <x v="2"/>
    <x v="498"/>
    <x v="562"/>
    <x v="30"/>
    <x v="59"/>
    <x v="8"/>
    <x v="5"/>
    <x v="4512"/>
    <x v="49"/>
  </r>
  <r>
    <x v="1"/>
    <x v="5"/>
    <x v="1"/>
    <x v="0"/>
    <x v="327"/>
    <x v="3317"/>
    <x v="2861"/>
    <x v="79"/>
    <x v="10"/>
    <x v="2"/>
    <x v="1"/>
    <x v="4"/>
    <x v="34"/>
    <x v="220"/>
    <x v="210"/>
    <x v="194"/>
    <x v="0"/>
    <x v="13"/>
    <x v="2"/>
    <x v="304"/>
    <x v="671"/>
    <x v="4"/>
    <x v="23"/>
    <x v="6"/>
    <x v="5"/>
    <x v="2941"/>
    <x v="1"/>
  </r>
  <r>
    <x v="1"/>
    <x v="5"/>
    <x v="1"/>
    <x v="0"/>
    <x v="105"/>
    <x v="3318"/>
    <x v="2862"/>
    <x v="186"/>
    <x v="10"/>
    <x v="2"/>
    <x v="1"/>
    <x v="4"/>
    <x v="34"/>
    <x v="255"/>
    <x v="210"/>
    <x v="74"/>
    <x v="0"/>
    <x v="13"/>
    <x v="2"/>
    <x v="286"/>
    <x v="261"/>
    <x v="83"/>
    <x v="25"/>
    <x v="6"/>
    <x v="5"/>
    <x v="2942"/>
    <x v="1"/>
  </r>
  <r>
    <x v="1"/>
    <x v="5"/>
    <x v="1"/>
    <x v="0"/>
    <x v="260"/>
    <x v="3319"/>
    <x v="2863"/>
    <x v="97"/>
    <x v="10"/>
    <x v="2"/>
    <x v="1"/>
    <x v="4"/>
    <x v="34"/>
    <x v="265"/>
    <x v="156"/>
    <x v="209"/>
    <x v="0"/>
    <x v="13"/>
    <x v="2"/>
    <x v="448"/>
    <x v="618"/>
    <x v="90"/>
    <x v="19"/>
    <x v="6"/>
    <x v="5"/>
    <x v="2943"/>
    <x v="1"/>
  </r>
  <r>
    <x v="0"/>
    <x v="4"/>
    <x v="0"/>
    <x v="0"/>
    <x v="11"/>
    <x v="3320"/>
    <x v="2864"/>
    <x v="238"/>
    <x v="10"/>
    <x v="2"/>
    <x v="1"/>
    <x v="3"/>
    <x v="1"/>
    <x v="4"/>
    <x v="11"/>
    <x v="209"/>
    <x v="0"/>
    <x v="9"/>
    <x v="2"/>
    <x v="1190"/>
    <x v="89"/>
    <x v="7"/>
    <x v="28"/>
    <x v="2"/>
    <x v="4"/>
    <x v="3759"/>
    <x v="82"/>
  </r>
  <r>
    <x v="1"/>
    <x v="5"/>
    <x v="1"/>
    <x v="0"/>
    <x v="110"/>
    <x v="3321"/>
    <x v="2865"/>
    <x v="52"/>
    <x v="10"/>
    <x v="2"/>
    <x v="1"/>
    <x v="4"/>
    <x v="34"/>
    <x v="220"/>
    <x v="67"/>
    <x v="209"/>
    <x v="0"/>
    <x v="13"/>
    <x v="2"/>
    <x v="302"/>
    <x v="476"/>
    <x v="4"/>
    <x v="23"/>
    <x v="6"/>
    <x v="5"/>
    <x v="2944"/>
    <x v="1"/>
  </r>
  <r>
    <x v="1"/>
    <x v="1"/>
    <x v="0"/>
    <x v="0"/>
    <x v="359"/>
    <x v="3322"/>
    <x v="2866"/>
    <x v="211"/>
    <x v="10"/>
    <x v="2"/>
    <x v="1"/>
    <x v="0"/>
    <x v="26"/>
    <x v="482"/>
    <x v="210"/>
    <x v="206"/>
    <x v="0"/>
    <x v="1"/>
    <x v="2"/>
    <x v="826"/>
    <x v="341"/>
    <x v="27"/>
    <x v="83"/>
    <x v="0"/>
    <x v="5"/>
    <x v="216"/>
    <x v="22"/>
  </r>
  <r>
    <x v="0"/>
    <x v="4"/>
    <x v="0"/>
    <x v="0"/>
    <x v="9"/>
    <x v="3323"/>
    <x v="2867"/>
    <x v="154"/>
    <x v="10"/>
    <x v="2"/>
    <x v="1"/>
    <x v="3"/>
    <x v="12"/>
    <x v="41"/>
    <x v="9"/>
    <x v="209"/>
    <x v="0"/>
    <x v="9"/>
    <x v="2"/>
    <x v="1231"/>
    <x v="50"/>
    <x v="7"/>
    <x v="28"/>
    <x v="2"/>
    <x v="4"/>
    <x v="3760"/>
    <x v="82"/>
  </r>
  <r>
    <x v="1"/>
    <x v="5"/>
    <x v="1"/>
    <x v="0"/>
    <x v="327"/>
    <x v="3324"/>
    <x v="2867"/>
    <x v="94"/>
    <x v="10"/>
    <x v="2"/>
    <x v="1"/>
    <x v="4"/>
    <x v="34"/>
    <x v="198"/>
    <x v="195"/>
    <x v="209"/>
    <x v="0"/>
    <x v="13"/>
    <x v="2"/>
    <x v="274"/>
    <x v="1005"/>
    <x v="84"/>
    <x v="24"/>
    <x v="6"/>
    <x v="5"/>
    <x v="2945"/>
    <x v="1"/>
  </r>
  <r>
    <x v="1"/>
    <x v="5"/>
    <x v="1"/>
    <x v="0"/>
    <x v="146"/>
    <x v="3325"/>
    <x v="2868"/>
    <x v="2"/>
    <x v="10"/>
    <x v="2"/>
    <x v="1"/>
    <x v="4"/>
    <x v="34"/>
    <x v="261"/>
    <x v="210"/>
    <x v="94"/>
    <x v="0"/>
    <x v="13"/>
    <x v="2"/>
    <x v="274"/>
    <x v="579"/>
    <x v="83"/>
    <x v="25"/>
    <x v="6"/>
    <x v="5"/>
    <x v="2946"/>
    <x v="1"/>
  </r>
  <r>
    <x v="0"/>
    <x v="4"/>
    <x v="0"/>
    <x v="0"/>
    <x v="5"/>
    <x v="3327"/>
    <x v="2869"/>
    <x v="218"/>
    <x v="10"/>
    <x v="2"/>
    <x v="1"/>
    <x v="3"/>
    <x v="12"/>
    <x v="41"/>
    <x v="5"/>
    <x v="209"/>
    <x v="0"/>
    <x v="9"/>
    <x v="2"/>
    <x v="1231"/>
    <x v="747"/>
    <x v="7"/>
    <x v="28"/>
    <x v="2"/>
    <x v="4"/>
    <x v="3761"/>
    <x v="82"/>
  </r>
  <r>
    <x v="1"/>
    <x v="5"/>
    <x v="1"/>
    <x v="0"/>
    <x v="291"/>
    <x v="3326"/>
    <x v="2869"/>
    <x v="34"/>
    <x v="10"/>
    <x v="2"/>
    <x v="1"/>
    <x v="4"/>
    <x v="34"/>
    <x v="220"/>
    <x v="210"/>
    <x v="171"/>
    <x v="0"/>
    <x v="13"/>
    <x v="2"/>
    <x v="302"/>
    <x v="416"/>
    <x v="4"/>
    <x v="23"/>
    <x v="6"/>
    <x v="5"/>
    <x v="2947"/>
    <x v="1"/>
  </r>
  <r>
    <x v="1"/>
    <x v="5"/>
    <x v="0"/>
    <x v="22"/>
    <x v="426"/>
    <x v="3328"/>
    <x v="2870"/>
    <x v="43"/>
    <x v="10"/>
    <x v="2"/>
    <x v="1"/>
    <x v="4"/>
    <x v="33"/>
    <x v="316"/>
    <x v="156"/>
    <x v="209"/>
    <x v="0"/>
    <x v="13"/>
    <x v="2"/>
    <x v="428"/>
    <x v="458"/>
    <x v="30"/>
    <x v="59"/>
    <x v="8"/>
    <x v="5"/>
    <x v="4514"/>
    <x v="54"/>
  </r>
  <r>
    <x v="1"/>
    <x v="5"/>
    <x v="1"/>
    <x v="0"/>
    <x v="327"/>
    <x v="3329"/>
    <x v="2871"/>
    <x v="6"/>
    <x v="10"/>
    <x v="2"/>
    <x v="1"/>
    <x v="4"/>
    <x v="34"/>
    <x v="258"/>
    <x v="195"/>
    <x v="209"/>
    <x v="0"/>
    <x v="13"/>
    <x v="2"/>
    <x v="282"/>
    <x v="98"/>
    <x v="83"/>
    <x v="25"/>
    <x v="6"/>
    <x v="5"/>
    <x v="2948"/>
    <x v="1"/>
  </r>
  <r>
    <x v="1"/>
    <x v="5"/>
    <x v="0"/>
    <x v="8"/>
    <x v="423"/>
    <x v="3330"/>
    <x v="2872"/>
    <x v="34"/>
    <x v="10"/>
    <x v="2"/>
    <x v="1"/>
    <x v="4"/>
    <x v="30"/>
    <x v="89"/>
    <x v="210"/>
    <x v="206"/>
    <x v="0"/>
    <x v="13"/>
    <x v="2"/>
    <x v="72"/>
    <x v="647"/>
    <x v="79"/>
    <x v="37"/>
    <x v="8"/>
    <x v="5"/>
    <x v="4515"/>
    <x v="17"/>
  </r>
  <r>
    <x v="1"/>
    <x v="5"/>
    <x v="1"/>
    <x v="0"/>
    <x v="260"/>
    <x v="3331"/>
    <x v="2873"/>
    <x v="197"/>
    <x v="10"/>
    <x v="2"/>
    <x v="1"/>
    <x v="4"/>
    <x v="34"/>
    <x v="242"/>
    <x v="210"/>
    <x v="156"/>
    <x v="0"/>
    <x v="13"/>
    <x v="2"/>
    <x v="273"/>
    <x v="272"/>
    <x v="49"/>
    <x v="22"/>
    <x v="6"/>
    <x v="5"/>
    <x v="2949"/>
    <x v="1"/>
  </r>
  <r>
    <x v="1"/>
    <x v="5"/>
    <x v="1"/>
    <x v="6"/>
    <x v="349"/>
    <x v="3332"/>
    <x v="2874"/>
    <x v="172"/>
    <x v="10"/>
    <x v="2"/>
    <x v="1"/>
    <x v="4"/>
    <x v="34"/>
    <x v="263"/>
    <x v="156"/>
    <x v="209"/>
    <x v="0"/>
    <x v="13"/>
    <x v="2"/>
    <x v="284"/>
    <x v="230"/>
    <x v="84"/>
    <x v="25"/>
    <x v="6"/>
    <x v="5"/>
    <x v="2951"/>
    <x v="1"/>
  </r>
  <r>
    <x v="0"/>
    <x v="4"/>
    <x v="0"/>
    <x v="0"/>
    <x v="19"/>
    <x v="3333"/>
    <x v="2875"/>
    <x v="145"/>
    <x v="10"/>
    <x v="2"/>
    <x v="1"/>
    <x v="3"/>
    <x v="12"/>
    <x v="41"/>
    <x v="210"/>
    <x v="17"/>
    <x v="0"/>
    <x v="9"/>
    <x v="2"/>
    <x v="1232"/>
    <x v="15"/>
    <x v="7"/>
    <x v="28"/>
    <x v="2"/>
    <x v="4"/>
    <x v="3762"/>
    <x v="82"/>
  </r>
  <r>
    <x v="1"/>
    <x v="5"/>
    <x v="1"/>
    <x v="0"/>
    <x v="327"/>
    <x v="3334"/>
    <x v="2876"/>
    <x v="229"/>
    <x v="10"/>
    <x v="2"/>
    <x v="1"/>
    <x v="4"/>
    <x v="34"/>
    <x v="220"/>
    <x v="210"/>
    <x v="194"/>
    <x v="0"/>
    <x v="13"/>
    <x v="2"/>
    <x v="300"/>
    <x v="882"/>
    <x v="4"/>
    <x v="23"/>
    <x v="6"/>
    <x v="5"/>
    <x v="2950"/>
    <x v="1"/>
  </r>
  <r>
    <x v="0"/>
    <x v="4"/>
    <x v="0"/>
    <x v="0"/>
    <x v="9"/>
    <x v="3335"/>
    <x v="2877"/>
    <x v="10"/>
    <x v="10"/>
    <x v="2"/>
    <x v="1"/>
    <x v="3"/>
    <x v="1"/>
    <x v="4"/>
    <x v="210"/>
    <x v="9"/>
    <x v="0"/>
    <x v="9"/>
    <x v="2"/>
    <x v="1191"/>
    <x v="451"/>
    <x v="7"/>
    <x v="28"/>
    <x v="2"/>
    <x v="4"/>
    <x v="3763"/>
    <x v="82"/>
  </r>
  <r>
    <x v="0"/>
    <x v="4"/>
    <x v="0"/>
    <x v="0"/>
    <x v="19"/>
    <x v="3336"/>
    <x v="2878"/>
    <x v="258"/>
    <x v="10"/>
    <x v="2"/>
    <x v="1"/>
    <x v="3"/>
    <x v="12"/>
    <x v="39"/>
    <x v="19"/>
    <x v="209"/>
    <x v="0"/>
    <x v="9"/>
    <x v="2"/>
    <x v="1236"/>
    <x v="51"/>
    <x v="7"/>
    <x v="28"/>
    <x v="2"/>
    <x v="4"/>
    <x v="3764"/>
    <x v="29"/>
  </r>
  <r>
    <x v="1"/>
    <x v="5"/>
    <x v="1"/>
    <x v="0"/>
    <x v="344"/>
    <x v="3337"/>
    <x v="2879"/>
    <x v="34"/>
    <x v="10"/>
    <x v="2"/>
    <x v="1"/>
    <x v="4"/>
    <x v="34"/>
    <x v="220"/>
    <x v="210"/>
    <x v="201"/>
    <x v="0"/>
    <x v="13"/>
    <x v="2"/>
    <x v="300"/>
    <x v="416"/>
    <x v="4"/>
    <x v="23"/>
    <x v="6"/>
    <x v="5"/>
    <x v="2952"/>
    <x v="1"/>
  </r>
  <r>
    <x v="0"/>
    <x v="4"/>
    <x v="0"/>
    <x v="0"/>
    <x v="19"/>
    <x v="3338"/>
    <x v="2880"/>
    <x v="154"/>
    <x v="10"/>
    <x v="2"/>
    <x v="1"/>
    <x v="3"/>
    <x v="1"/>
    <x v="4"/>
    <x v="19"/>
    <x v="209"/>
    <x v="0"/>
    <x v="9"/>
    <x v="2"/>
    <x v="1190"/>
    <x v="50"/>
    <x v="7"/>
    <x v="28"/>
    <x v="2"/>
    <x v="4"/>
    <x v="3765"/>
    <x v="82"/>
  </r>
  <r>
    <x v="1"/>
    <x v="5"/>
    <x v="1"/>
    <x v="0"/>
    <x v="327"/>
    <x v="3340"/>
    <x v="2880"/>
    <x v="79"/>
    <x v="10"/>
    <x v="2"/>
    <x v="1"/>
    <x v="4"/>
    <x v="34"/>
    <x v="258"/>
    <x v="210"/>
    <x v="194"/>
    <x v="0"/>
    <x v="13"/>
    <x v="2"/>
    <x v="285"/>
    <x v="356"/>
    <x v="83"/>
    <x v="25"/>
    <x v="6"/>
    <x v="5"/>
    <x v="2954"/>
    <x v="1"/>
  </r>
  <r>
    <x v="1"/>
    <x v="5"/>
    <x v="1"/>
    <x v="0"/>
    <x v="327"/>
    <x v="3339"/>
    <x v="2880"/>
    <x v="205"/>
    <x v="10"/>
    <x v="2"/>
    <x v="1"/>
    <x v="4"/>
    <x v="34"/>
    <x v="188"/>
    <x v="210"/>
    <x v="194"/>
    <x v="0"/>
    <x v="13"/>
    <x v="2"/>
    <x v="289"/>
    <x v="589"/>
    <x v="88"/>
    <x v="9"/>
    <x v="6"/>
    <x v="5"/>
    <x v="2953"/>
    <x v="1"/>
  </r>
  <r>
    <x v="0"/>
    <x v="4"/>
    <x v="0"/>
    <x v="0"/>
    <x v="19"/>
    <x v="3342"/>
    <x v="2881"/>
    <x v="145"/>
    <x v="10"/>
    <x v="2"/>
    <x v="1"/>
    <x v="3"/>
    <x v="12"/>
    <x v="41"/>
    <x v="210"/>
    <x v="17"/>
    <x v="0"/>
    <x v="9"/>
    <x v="2"/>
    <x v="1232"/>
    <x v="15"/>
    <x v="7"/>
    <x v="28"/>
    <x v="2"/>
    <x v="4"/>
    <x v="3766"/>
    <x v="82"/>
  </r>
  <r>
    <x v="1"/>
    <x v="5"/>
    <x v="1"/>
    <x v="0"/>
    <x v="327"/>
    <x v="3341"/>
    <x v="2881"/>
    <x v="79"/>
    <x v="10"/>
    <x v="2"/>
    <x v="1"/>
    <x v="4"/>
    <x v="34"/>
    <x v="255"/>
    <x v="210"/>
    <x v="194"/>
    <x v="0"/>
    <x v="13"/>
    <x v="2"/>
    <x v="286"/>
    <x v="356"/>
    <x v="83"/>
    <x v="25"/>
    <x v="6"/>
    <x v="5"/>
    <x v="2955"/>
    <x v="1"/>
  </r>
  <r>
    <x v="0"/>
    <x v="5"/>
    <x v="1"/>
    <x v="8"/>
    <x v="379"/>
    <x v="3343"/>
    <x v="2882"/>
    <x v="257"/>
    <x v="10"/>
    <x v="2"/>
    <x v="1"/>
    <x v="4"/>
    <x v="8"/>
    <x v="25"/>
    <x v="210"/>
    <x v="156"/>
    <x v="0"/>
    <x v="5"/>
    <x v="0"/>
    <x v="547"/>
    <x v="513"/>
    <x v="54"/>
    <x v="7"/>
    <x v="6"/>
    <x v="0"/>
    <x v="2956"/>
    <x v="17"/>
  </r>
  <r>
    <x v="0"/>
    <x v="4"/>
    <x v="0"/>
    <x v="0"/>
    <x v="4"/>
    <x v="3344"/>
    <x v="2883"/>
    <x v="14"/>
    <x v="10"/>
    <x v="2"/>
    <x v="1"/>
    <x v="3"/>
    <x v="12"/>
    <x v="41"/>
    <x v="4"/>
    <x v="209"/>
    <x v="0"/>
    <x v="9"/>
    <x v="2"/>
    <x v="1231"/>
    <x v="407"/>
    <x v="7"/>
    <x v="28"/>
    <x v="2"/>
    <x v="4"/>
    <x v="3767"/>
    <x v="82"/>
  </r>
  <r>
    <x v="1"/>
    <x v="5"/>
    <x v="1"/>
    <x v="0"/>
    <x v="327"/>
    <x v="3345"/>
    <x v="2884"/>
    <x v="20"/>
    <x v="10"/>
    <x v="2"/>
    <x v="1"/>
    <x v="4"/>
    <x v="34"/>
    <x v="264"/>
    <x v="195"/>
    <x v="209"/>
    <x v="0"/>
    <x v="13"/>
    <x v="2"/>
    <x v="268"/>
    <x v="22"/>
    <x v="84"/>
    <x v="25"/>
    <x v="6"/>
    <x v="5"/>
    <x v="2957"/>
    <x v="1"/>
  </r>
  <r>
    <x v="0"/>
    <x v="4"/>
    <x v="0"/>
    <x v="0"/>
    <x v="9"/>
    <x v="3346"/>
    <x v="2885"/>
    <x v="129"/>
    <x v="10"/>
    <x v="2"/>
    <x v="1"/>
    <x v="3"/>
    <x v="12"/>
    <x v="40"/>
    <x v="9"/>
    <x v="209"/>
    <x v="0"/>
    <x v="9"/>
    <x v="2"/>
    <x v="1227"/>
    <x v="78"/>
    <x v="7"/>
    <x v="28"/>
    <x v="2"/>
    <x v="4"/>
    <x v="3768"/>
    <x v="21"/>
  </r>
  <r>
    <x v="1"/>
    <x v="5"/>
    <x v="1"/>
    <x v="0"/>
    <x v="344"/>
    <x v="3347"/>
    <x v="2886"/>
    <x v="34"/>
    <x v="10"/>
    <x v="2"/>
    <x v="1"/>
    <x v="4"/>
    <x v="34"/>
    <x v="220"/>
    <x v="202"/>
    <x v="209"/>
    <x v="0"/>
    <x v="13"/>
    <x v="2"/>
    <x v="302"/>
    <x v="416"/>
    <x v="4"/>
    <x v="23"/>
    <x v="6"/>
    <x v="5"/>
    <x v="2958"/>
    <x v="1"/>
  </r>
  <r>
    <x v="0"/>
    <x v="4"/>
    <x v="0"/>
    <x v="0"/>
    <x v="4"/>
    <x v="3348"/>
    <x v="2887"/>
    <x v="246"/>
    <x v="10"/>
    <x v="2"/>
    <x v="1"/>
    <x v="3"/>
    <x v="12"/>
    <x v="41"/>
    <x v="4"/>
    <x v="209"/>
    <x v="0"/>
    <x v="9"/>
    <x v="2"/>
    <x v="1231"/>
    <x v="12"/>
    <x v="7"/>
    <x v="28"/>
    <x v="2"/>
    <x v="4"/>
    <x v="3769"/>
    <x v="82"/>
  </r>
  <r>
    <x v="1"/>
    <x v="5"/>
    <x v="1"/>
    <x v="0"/>
    <x v="70"/>
    <x v="3349"/>
    <x v="2888"/>
    <x v="79"/>
    <x v="10"/>
    <x v="2"/>
    <x v="1"/>
    <x v="4"/>
    <x v="34"/>
    <x v="258"/>
    <x v="210"/>
    <x v="52"/>
    <x v="0"/>
    <x v="13"/>
    <x v="2"/>
    <x v="288"/>
    <x v="356"/>
    <x v="83"/>
    <x v="25"/>
    <x v="6"/>
    <x v="5"/>
    <x v="2959"/>
    <x v="1"/>
  </r>
  <r>
    <x v="1"/>
    <x v="5"/>
    <x v="0"/>
    <x v="17"/>
    <x v="415"/>
    <x v="3350"/>
    <x v="2889"/>
    <x v="75"/>
    <x v="10"/>
    <x v="2"/>
    <x v="1"/>
    <x v="4"/>
    <x v="30"/>
    <x v="141"/>
    <x v="210"/>
    <x v="156"/>
    <x v="0"/>
    <x v="13"/>
    <x v="2"/>
    <x v="137"/>
    <x v="166"/>
    <x v="8"/>
    <x v="39"/>
    <x v="8"/>
    <x v="5"/>
    <x v="4516"/>
    <x v="49"/>
  </r>
  <r>
    <x v="1"/>
    <x v="5"/>
    <x v="1"/>
    <x v="0"/>
    <x v="210"/>
    <x v="3352"/>
    <x v="2890"/>
    <x v="97"/>
    <x v="10"/>
    <x v="2"/>
    <x v="1"/>
    <x v="4"/>
    <x v="34"/>
    <x v="242"/>
    <x v="130"/>
    <x v="209"/>
    <x v="0"/>
    <x v="13"/>
    <x v="2"/>
    <x v="273"/>
    <x v="838"/>
    <x v="49"/>
    <x v="22"/>
    <x v="6"/>
    <x v="5"/>
    <x v="2960"/>
    <x v="1"/>
  </r>
  <r>
    <x v="1"/>
    <x v="5"/>
    <x v="1"/>
    <x v="0"/>
    <x v="327"/>
    <x v="3353"/>
    <x v="2890"/>
    <x v="224"/>
    <x v="10"/>
    <x v="2"/>
    <x v="1"/>
    <x v="4"/>
    <x v="34"/>
    <x v="218"/>
    <x v="195"/>
    <x v="209"/>
    <x v="0"/>
    <x v="13"/>
    <x v="2"/>
    <x v="312"/>
    <x v="927"/>
    <x v="43"/>
    <x v="21"/>
    <x v="6"/>
    <x v="5"/>
    <x v="2962"/>
    <x v="1"/>
  </r>
  <r>
    <x v="1"/>
    <x v="5"/>
    <x v="1"/>
    <x v="0"/>
    <x v="70"/>
    <x v="3351"/>
    <x v="2890"/>
    <x v="79"/>
    <x v="10"/>
    <x v="2"/>
    <x v="1"/>
    <x v="4"/>
    <x v="34"/>
    <x v="255"/>
    <x v="210"/>
    <x v="52"/>
    <x v="0"/>
    <x v="13"/>
    <x v="2"/>
    <x v="288"/>
    <x v="356"/>
    <x v="83"/>
    <x v="25"/>
    <x v="6"/>
    <x v="5"/>
    <x v="2961"/>
    <x v="1"/>
  </r>
  <r>
    <x v="1"/>
    <x v="5"/>
    <x v="1"/>
    <x v="0"/>
    <x v="117"/>
    <x v="3354"/>
    <x v="2891"/>
    <x v="26"/>
    <x v="10"/>
    <x v="2"/>
    <x v="1"/>
    <x v="4"/>
    <x v="34"/>
    <x v="189"/>
    <x v="72"/>
    <x v="209"/>
    <x v="0"/>
    <x v="13"/>
    <x v="2"/>
    <x v="270"/>
    <x v="954"/>
    <x v="49"/>
    <x v="22"/>
    <x v="6"/>
    <x v="5"/>
    <x v="2963"/>
    <x v="1"/>
  </r>
  <r>
    <x v="1"/>
    <x v="5"/>
    <x v="1"/>
    <x v="0"/>
    <x v="327"/>
    <x v="3355"/>
    <x v="2892"/>
    <x v="224"/>
    <x v="10"/>
    <x v="2"/>
    <x v="1"/>
    <x v="4"/>
    <x v="34"/>
    <x v="231"/>
    <x v="210"/>
    <x v="194"/>
    <x v="0"/>
    <x v="13"/>
    <x v="2"/>
    <x v="346"/>
    <x v="927"/>
    <x v="71"/>
    <x v="12"/>
    <x v="6"/>
    <x v="5"/>
    <x v="2964"/>
    <x v="1"/>
  </r>
  <r>
    <x v="1"/>
    <x v="5"/>
    <x v="1"/>
    <x v="0"/>
    <x v="238"/>
    <x v="3356"/>
    <x v="2892"/>
    <x v="60"/>
    <x v="10"/>
    <x v="2"/>
    <x v="1"/>
    <x v="4"/>
    <x v="34"/>
    <x v="220"/>
    <x v="210"/>
    <x v="145"/>
    <x v="0"/>
    <x v="13"/>
    <x v="2"/>
    <x v="300"/>
    <x v="235"/>
    <x v="4"/>
    <x v="23"/>
    <x v="6"/>
    <x v="5"/>
    <x v="2965"/>
    <x v="1"/>
  </r>
  <r>
    <x v="1"/>
    <x v="5"/>
    <x v="1"/>
    <x v="0"/>
    <x v="260"/>
    <x v="3357"/>
    <x v="2893"/>
    <x v="170"/>
    <x v="10"/>
    <x v="2"/>
    <x v="1"/>
    <x v="4"/>
    <x v="34"/>
    <x v="230"/>
    <x v="156"/>
    <x v="209"/>
    <x v="0"/>
    <x v="13"/>
    <x v="2"/>
    <x v="262"/>
    <x v="683"/>
    <x v="49"/>
    <x v="22"/>
    <x v="6"/>
    <x v="5"/>
    <x v="2966"/>
    <x v="1"/>
  </r>
  <r>
    <x v="0"/>
    <x v="5"/>
    <x v="1"/>
    <x v="0"/>
    <x v="162"/>
    <x v="3358"/>
    <x v="2894"/>
    <x v="184"/>
    <x v="10"/>
    <x v="2"/>
    <x v="1"/>
    <x v="4"/>
    <x v="8"/>
    <x v="22"/>
    <x v="101"/>
    <x v="209"/>
    <x v="0"/>
    <x v="5"/>
    <x v="0"/>
    <x v="552"/>
    <x v="6"/>
    <x v="78"/>
    <x v="7"/>
    <x v="6"/>
    <x v="0"/>
    <x v="2967"/>
    <x v="0"/>
  </r>
  <r>
    <x v="1"/>
    <x v="5"/>
    <x v="1"/>
    <x v="0"/>
    <x v="226"/>
    <x v="3360"/>
    <x v="2894"/>
    <x v="249"/>
    <x v="10"/>
    <x v="2"/>
    <x v="1"/>
    <x v="4"/>
    <x v="34"/>
    <x v="189"/>
    <x v="138"/>
    <x v="209"/>
    <x v="0"/>
    <x v="13"/>
    <x v="2"/>
    <x v="270"/>
    <x v="944"/>
    <x v="49"/>
    <x v="22"/>
    <x v="6"/>
    <x v="5"/>
    <x v="2968"/>
    <x v="1"/>
  </r>
  <r>
    <x v="1"/>
    <x v="6"/>
    <x v="0"/>
    <x v="0"/>
    <x v="327"/>
    <x v="3359"/>
    <x v="2894"/>
    <x v="162"/>
    <x v="10"/>
    <x v="2"/>
    <x v="1"/>
    <x v="5"/>
    <x v="47"/>
    <x v="475"/>
    <x v="195"/>
    <x v="209"/>
    <x v="0"/>
    <x v="4"/>
    <x v="2"/>
    <x v="1067"/>
    <x v="360"/>
    <x v="1"/>
    <x v="1"/>
    <x v="0"/>
    <x v="5"/>
    <x v="217"/>
    <x v="27"/>
  </r>
  <r>
    <x v="1"/>
    <x v="5"/>
    <x v="1"/>
    <x v="0"/>
    <x v="302"/>
    <x v="3361"/>
    <x v="2895"/>
    <x v="94"/>
    <x v="10"/>
    <x v="2"/>
    <x v="1"/>
    <x v="4"/>
    <x v="34"/>
    <x v="233"/>
    <x v="210"/>
    <x v="176"/>
    <x v="0"/>
    <x v="13"/>
    <x v="2"/>
    <x v="263"/>
    <x v="606"/>
    <x v="88"/>
    <x v="9"/>
    <x v="6"/>
    <x v="5"/>
    <x v="2969"/>
    <x v="1"/>
  </r>
  <r>
    <x v="0"/>
    <x v="4"/>
    <x v="0"/>
    <x v="0"/>
    <x v="19"/>
    <x v="3362"/>
    <x v="2896"/>
    <x v="198"/>
    <x v="10"/>
    <x v="2"/>
    <x v="1"/>
    <x v="3"/>
    <x v="1"/>
    <x v="4"/>
    <x v="210"/>
    <x v="17"/>
    <x v="0"/>
    <x v="9"/>
    <x v="2"/>
    <x v="1191"/>
    <x v="866"/>
    <x v="7"/>
    <x v="28"/>
    <x v="2"/>
    <x v="4"/>
    <x v="3770"/>
    <x v="82"/>
  </r>
  <r>
    <x v="1"/>
    <x v="6"/>
    <x v="0"/>
    <x v="0"/>
    <x v="327"/>
    <x v="3363"/>
    <x v="2897"/>
    <x v="162"/>
    <x v="10"/>
    <x v="2"/>
    <x v="1"/>
    <x v="5"/>
    <x v="47"/>
    <x v="475"/>
    <x v="195"/>
    <x v="209"/>
    <x v="0"/>
    <x v="4"/>
    <x v="2"/>
    <x v="1066"/>
    <x v="360"/>
    <x v="1"/>
    <x v="1"/>
    <x v="0"/>
    <x v="5"/>
    <x v="218"/>
    <x v="27"/>
  </r>
  <r>
    <x v="0"/>
    <x v="4"/>
    <x v="0"/>
    <x v="0"/>
    <x v="19"/>
    <x v="3364"/>
    <x v="2898"/>
    <x v="145"/>
    <x v="10"/>
    <x v="2"/>
    <x v="1"/>
    <x v="3"/>
    <x v="12"/>
    <x v="41"/>
    <x v="210"/>
    <x v="17"/>
    <x v="0"/>
    <x v="9"/>
    <x v="2"/>
    <x v="1232"/>
    <x v="15"/>
    <x v="7"/>
    <x v="28"/>
    <x v="2"/>
    <x v="4"/>
    <x v="3771"/>
    <x v="82"/>
  </r>
  <r>
    <x v="1"/>
    <x v="5"/>
    <x v="1"/>
    <x v="0"/>
    <x v="260"/>
    <x v="3366"/>
    <x v="2899"/>
    <x v="104"/>
    <x v="10"/>
    <x v="2"/>
    <x v="1"/>
    <x v="4"/>
    <x v="34"/>
    <x v="242"/>
    <x v="156"/>
    <x v="209"/>
    <x v="0"/>
    <x v="13"/>
    <x v="2"/>
    <x v="273"/>
    <x v="375"/>
    <x v="49"/>
    <x v="22"/>
    <x v="6"/>
    <x v="5"/>
    <x v="2970"/>
    <x v="1"/>
  </r>
  <r>
    <x v="1"/>
    <x v="6"/>
    <x v="0"/>
    <x v="0"/>
    <x v="327"/>
    <x v="3365"/>
    <x v="2899"/>
    <x v="162"/>
    <x v="10"/>
    <x v="2"/>
    <x v="1"/>
    <x v="5"/>
    <x v="47"/>
    <x v="475"/>
    <x v="195"/>
    <x v="209"/>
    <x v="0"/>
    <x v="4"/>
    <x v="2"/>
    <x v="1065"/>
    <x v="360"/>
    <x v="1"/>
    <x v="1"/>
    <x v="0"/>
    <x v="5"/>
    <x v="219"/>
    <x v="27"/>
  </r>
  <r>
    <x v="1"/>
    <x v="5"/>
    <x v="0"/>
    <x v="18"/>
    <x v="416"/>
    <x v="3367"/>
    <x v="2900"/>
    <x v="24"/>
    <x v="10"/>
    <x v="2"/>
    <x v="1"/>
    <x v="4"/>
    <x v="33"/>
    <x v="319"/>
    <x v="156"/>
    <x v="209"/>
    <x v="0"/>
    <x v="13"/>
    <x v="2"/>
    <x v="402"/>
    <x v="314"/>
    <x v="30"/>
    <x v="59"/>
    <x v="8"/>
    <x v="5"/>
    <x v="4517"/>
    <x v="8"/>
  </r>
  <r>
    <x v="1"/>
    <x v="5"/>
    <x v="1"/>
    <x v="0"/>
    <x v="190"/>
    <x v="3368"/>
    <x v="2901"/>
    <x v="224"/>
    <x v="10"/>
    <x v="2"/>
    <x v="1"/>
    <x v="4"/>
    <x v="34"/>
    <x v="188"/>
    <x v="210"/>
    <x v="121"/>
    <x v="0"/>
    <x v="13"/>
    <x v="2"/>
    <x v="289"/>
    <x v="928"/>
    <x v="88"/>
    <x v="9"/>
    <x v="6"/>
    <x v="5"/>
    <x v="2971"/>
    <x v="1"/>
  </r>
  <r>
    <x v="1"/>
    <x v="5"/>
    <x v="1"/>
    <x v="0"/>
    <x v="132"/>
    <x v="3369"/>
    <x v="2902"/>
    <x v="60"/>
    <x v="10"/>
    <x v="2"/>
    <x v="1"/>
    <x v="4"/>
    <x v="34"/>
    <x v="198"/>
    <x v="210"/>
    <x v="89"/>
    <x v="0"/>
    <x v="13"/>
    <x v="2"/>
    <x v="278"/>
    <x v="235"/>
    <x v="84"/>
    <x v="24"/>
    <x v="6"/>
    <x v="5"/>
    <x v="2972"/>
    <x v="1"/>
  </r>
  <r>
    <x v="1"/>
    <x v="5"/>
    <x v="1"/>
    <x v="0"/>
    <x v="260"/>
    <x v="3370"/>
    <x v="2903"/>
    <x v="79"/>
    <x v="10"/>
    <x v="2"/>
    <x v="1"/>
    <x v="4"/>
    <x v="34"/>
    <x v="189"/>
    <x v="156"/>
    <x v="209"/>
    <x v="0"/>
    <x v="13"/>
    <x v="2"/>
    <x v="269"/>
    <x v="670"/>
    <x v="49"/>
    <x v="22"/>
    <x v="6"/>
    <x v="5"/>
    <x v="2973"/>
    <x v="1"/>
  </r>
  <r>
    <x v="1"/>
    <x v="5"/>
    <x v="1"/>
    <x v="0"/>
    <x v="327"/>
    <x v="3371"/>
    <x v="2904"/>
    <x v="172"/>
    <x v="10"/>
    <x v="2"/>
    <x v="1"/>
    <x v="4"/>
    <x v="34"/>
    <x v="258"/>
    <x v="195"/>
    <x v="209"/>
    <x v="0"/>
    <x v="13"/>
    <x v="2"/>
    <x v="280"/>
    <x v="230"/>
    <x v="83"/>
    <x v="25"/>
    <x v="6"/>
    <x v="5"/>
    <x v="2974"/>
    <x v="1"/>
  </r>
  <r>
    <x v="1"/>
    <x v="6"/>
    <x v="0"/>
    <x v="0"/>
    <x v="344"/>
    <x v="3372"/>
    <x v="2905"/>
    <x v="131"/>
    <x v="10"/>
    <x v="2"/>
    <x v="1"/>
    <x v="5"/>
    <x v="38"/>
    <x v="324"/>
    <x v="210"/>
    <x v="201"/>
    <x v="0"/>
    <x v="4"/>
    <x v="2"/>
    <x v="1030"/>
    <x v="556"/>
    <x v="52"/>
    <x v="47"/>
    <x v="0"/>
    <x v="5"/>
    <x v="220"/>
    <x v="8"/>
  </r>
  <r>
    <x v="0"/>
    <x v="4"/>
    <x v="0"/>
    <x v="0"/>
    <x v="19"/>
    <x v="3373"/>
    <x v="2906"/>
    <x v="246"/>
    <x v="10"/>
    <x v="2"/>
    <x v="1"/>
    <x v="3"/>
    <x v="12"/>
    <x v="41"/>
    <x v="19"/>
    <x v="209"/>
    <x v="0"/>
    <x v="9"/>
    <x v="2"/>
    <x v="1231"/>
    <x v="12"/>
    <x v="7"/>
    <x v="28"/>
    <x v="2"/>
    <x v="4"/>
    <x v="3772"/>
    <x v="82"/>
  </r>
  <r>
    <x v="1"/>
    <x v="5"/>
    <x v="1"/>
    <x v="0"/>
    <x v="260"/>
    <x v="3374"/>
    <x v="2907"/>
    <x v="79"/>
    <x v="10"/>
    <x v="2"/>
    <x v="1"/>
    <x v="4"/>
    <x v="34"/>
    <x v="189"/>
    <x v="156"/>
    <x v="209"/>
    <x v="0"/>
    <x v="13"/>
    <x v="2"/>
    <x v="267"/>
    <x v="670"/>
    <x v="49"/>
    <x v="22"/>
    <x v="6"/>
    <x v="5"/>
    <x v="2975"/>
    <x v="1"/>
  </r>
  <r>
    <x v="0"/>
    <x v="5"/>
    <x v="1"/>
    <x v="8"/>
    <x v="379"/>
    <x v="3375"/>
    <x v="2908"/>
    <x v="257"/>
    <x v="10"/>
    <x v="2"/>
    <x v="1"/>
    <x v="4"/>
    <x v="8"/>
    <x v="25"/>
    <x v="210"/>
    <x v="156"/>
    <x v="0"/>
    <x v="5"/>
    <x v="0"/>
    <x v="548"/>
    <x v="513"/>
    <x v="54"/>
    <x v="7"/>
    <x v="6"/>
    <x v="0"/>
    <x v="2976"/>
    <x v="17"/>
  </r>
  <r>
    <x v="0"/>
    <x v="5"/>
    <x v="1"/>
    <x v="0"/>
    <x v="137"/>
    <x v="3376"/>
    <x v="2909"/>
    <x v="182"/>
    <x v="10"/>
    <x v="2"/>
    <x v="1"/>
    <x v="4"/>
    <x v="7"/>
    <x v="18"/>
    <x v="210"/>
    <x v="90"/>
    <x v="0"/>
    <x v="13"/>
    <x v="2"/>
    <x v="431"/>
    <x v="355"/>
    <x v="55"/>
    <x v="14"/>
    <x v="6"/>
    <x v="5"/>
    <x v="2977"/>
    <x v="1"/>
  </r>
  <r>
    <x v="1"/>
    <x v="5"/>
    <x v="1"/>
    <x v="0"/>
    <x v="260"/>
    <x v="3377"/>
    <x v="2910"/>
    <x v="249"/>
    <x v="10"/>
    <x v="2"/>
    <x v="1"/>
    <x v="4"/>
    <x v="34"/>
    <x v="242"/>
    <x v="156"/>
    <x v="209"/>
    <x v="0"/>
    <x v="13"/>
    <x v="2"/>
    <x v="271"/>
    <x v="944"/>
    <x v="49"/>
    <x v="22"/>
    <x v="6"/>
    <x v="5"/>
    <x v="2978"/>
    <x v="1"/>
  </r>
  <r>
    <x v="1"/>
    <x v="1"/>
    <x v="0"/>
    <x v="0"/>
    <x v="336"/>
    <x v="3378"/>
    <x v="2910"/>
    <x v="131"/>
    <x v="10"/>
    <x v="2"/>
    <x v="1"/>
    <x v="0"/>
    <x v="26"/>
    <x v="482"/>
    <x v="210"/>
    <x v="197"/>
    <x v="0"/>
    <x v="1"/>
    <x v="2"/>
    <x v="827"/>
    <x v="667"/>
    <x v="27"/>
    <x v="83"/>
    <x v="0"/>
    <x v="5"/>
    <x v="221"/>
    <x v="22"/>
  </r>
  <r>
    <x v="1"/>
    <x v="5"/>
    <x v="1"/>
    <x v="0"/>
    <x v="194"/>
    <x v="3379"/>
    <x v="2911"/>
    <x v="224"/>
    <x v="10"/>
    <x v="2"/>
    <x v="1"/>
    <x v="4"/>
    <x v="34"/>
    <x v="189"/>
    <x v="120"/>
    <x v="209"/>
    <x v="0"/>
    <x v="13"/>
    <x v="2"/>
    <x v="265"/>
    <x v="928"/>
    <x v="49"/>
    <x v="22"/>
    <x v="6"/>
    <x v="5"/>
    <x v="2979"/>
    <x v="1"/>
  </r>
  <r>
    <x v="1"/>
    <x v="1"/>
    <x v="0"/>
    <x v="0"/>
    <x v="344"/>
    <x v="3381"/>
    <x v="2911"/>
    <x v="131"/>
    <x v="10"/>
    <x v="2"/>
    <x v="1"/>
    <x v="0"/>
    <x v="26"/>
    <x v="482"/>
    <x v="210"/>
    <x v="201"/>
    <x v="0"/>
    <x v="1"/>
    <x v="2"/>
    <x v="827"/>
    <x v="696"/>
    <x v="27"/>
    <x v="83"/>
    <x v="0"/>
    <x v="5"/>
    <x v="222"/>
    <x v="22"/>
  </r>
  <r>
    <x v="1"/>
    <x v="5"/>
    <x v="1"/>
    <x v="0"/>
    <x v="260"/>
    <x v="3380"/>
    <x v="2911"/>
    <x v="73"/>
    <x v="10"/>
    <x v="2"/>
    <x v="1"/>
    <x v="4"/>
    <x v="34"/>
    <x v="265"/>
    <x v="156"/>
    <x v="209"/>
    <x v="0"/>
    <x v="13"/>
    <x v="2"/>
    <x v="447"/>
    <x v="224"/>
    <x v="90"/>
    <x v="19"/>
    <x v="6"/>
    <x v="5"/>
    <x v="2980"/>
    <x v="1"/>
  </r>
  <r>
    <x v="0"/>
    <x v="4"/>
    <x v="0"/>
    <x v="0"/>
    <x v="19"/>
    <x v="3382"/>
    <x v="2912"/>
    <x v="145"/>
    <x v="10"/>
    <x v="2"/>
    <x v="1"/>
    <x v="3"/>
    <x v="12"/>
    <x v="41"/>
    <x v="210"/>
    <x v="17"/>
    <x v="0"/>
    <x v="9"/>
    <x v="2"/>
    <x v="1232"/>
    <x v="15"/>
    <x v="7"/>
    <x v="28"/>
    <x v="2"/>
    <x v="4"/>
    <x v="3773"/>
    <x v="82"/>
  </r>
  <r>
    <x v="1"/>
    <x v="5"/>
    <x v="1"/>
    <x v="0"/>
    <x v="334"/>
    <x v="3383"/>
    <x v="2913"/>
    <x v="227"/>
    <x v="10"/>
    <x v="2"/>
    <x v="1"/>
    <x v="4"/>
    <x v="34"/>
    <x v="220"/>
    <x v="210"/>
    <x v="196"/>
    <x v="0"/>
    <x v="13"/>
    <x v="2"/>
    <x v="302"/>
    <x v="979"/>
    <x v="4"/>
    <x v="23"/>
    <x v="6"/>
    <x v="5"/>
    <x v="2981"/>
    <x v="1"/>
  </r>
  <r>
    <x v="1"/>
    <x v="5"/>
    <x v="0"/>
    <x v="6"/>
    <x v="366"/>
    <x v="3384"/>
    <x v="2914"/>
    <x v="52"/>
    <x v="10"/>
    <x v="2"/>
    <x v="1"/>
    <x v="4"/>
    <x v="33"/>
    <x v="145"/>
    <x v="195"/>
    <x v="209"/>
    <x v="0"/>
    <x v="13"/>
    <x v="2"/>
    <x v="300"/>
    <x v="91"/>
    <x v="70"/>
    <x v="43"/>
    <x v="8"/>
    <x v="5"/>
    <x v="4518"/>
    <x v="1"/>
  </r>
  <r>
    <x v="1"/>
    <x v="1"/>
    <x v="0"/>
    <x v="0"/>
    <x v="344"/>
    <x v="3385"/>
    <x v="2915"/>
    <x v="211"/>
    <x v="10"/>
    <x v="2"/>
    <x v="1"/>
    <x v="0"/>
    <x v="25"/>
    <x v="480"/>
    <x v="210"/>
    <x v="201"/>
    <x v="0"/>
    <x v="0"/>
    <x v="2"/>
    <x v="35"/>
    <x v="341"/>
    <x v="69"/>
    <x v="63"/>
    <x v="8"/>
    <x v="5"/>
    <x v="4519"/>
    <x v="22"/>
  </r>
  <r>
    <x v="1"/>
    <x v="5"/>
    <x v="1"/>
    <x v="0"/>
    <x v="260"/>
    <x v="3386"/>
    <x v="2916"/>
    <x v="197"/>
    <x v="10"/>
    <x v="2"/>
    <x v="1"/>
    <x v="4"/>
    <x v="34"/>
    <x v="242"/>
    <x v="210"/>
    <x v="156"/>
    <x v="0"/>
    <x v="13"/>
    <x v="2"/>
    <x v="271"/>
    <x v="272"/>
    <x v="49"/>
    <x v="22"/>
    <x v="6"/>
    <x v="5"/>
    <x v="2982"/>
    <x v="1"/>
  </r>
  <r>
    <x v="1"/>
    <x v="5"/>
    <x v="1"/>
    <x v="0"/>
    <x v="327"/>
    <x v="3387"/>
    <x v="2917"/>
    <x v="6"/>
    <x v="10"/>
    <x v="2"/>
    <x v="1"/>
    <x v="4"/>
    <x v="34"/>
    <x v="258"/>
    <x v="195"/>
    <x v="209"/>
    <x v="0"/>
    <x v="13"/>
    <x v="2"/>
    <x v="280"/>
    <x v="98"/>
    <x v="83"/>
    <x v="25"/>
    <x v="6"/>
    <x v="5"/>
    <x v="2983"/>
    <x v="1"/>
  </r>
  <r>
    <x v="1"/>
    <x v="5"/>
    <x v="1"/>
    <x v="0"/>
    <x v="327"/>
    <x v="3388"/>
    <x v="2918"/>
    <x v="254"/>
    <x v="10"/>
    <x v="2"/>
    <x v="1"/>
    <x v="4"/>
    <x v="34"/>
    <x v="198"/>
    <x v="210"/>
    <x v="194"/>
    <x v="0"/>
    <x v="13"/>
    <x v="2"/>
    <x v="278"/>
    <x v="503"/>
    <x v="84"/>
    <x v="24"/>
    <x v="6"/>
    <x v="5"/>
    <x v="2984"/>
    <x v="1"/>
  </r>
  <r>
    <x v="1"/>
    <x v="5"/>
    <x v="0"/>
    <x v="6"/>
    <x v="377"/>
    <x v="3390"/>
    <x v="2919"/>
    <x v="52"/>
    <x v="10"/>
    <x v="2"/>
    <x v="1"/>
    <x v="4"/>
    <x v="33"/>
    <x v="164"/>
    <x v="210"/>
    <x v="200"/>
    <x v="0"/>
    <x v="13"/>
    <x v="2"/>
    <x v="247"/>
    <x v="91"/>
    <x v="2"/>
    <x v="44"/>
    <x v="8"/>
    <x v="5"/>
    <x v="4520"/>
    <x v="1"/>
  </r>
  <r>
    <x v="1"/>
    <x v="1"/>
    <x v="0"/>
    <x v="0"/>
    <x v="359"/>
    <x v="3389"/>
    <x v="2919"/>
    <x v="131"/>
    <x v="10"/>
    <x v="2"/>
    <x v="1"/>
    <x v="0"/>
    <x v="26"/>
    <x v="482"/>
    <x v="210"/>
    <x v="206"/>
    <x v="0"/>
    <x v="1"/>
    <x v="2"/>
    <x v="828"/>
    <x v="556"/>
    <x v="27"/>
    <x v="83"/>
    <x v="0"/>
    <x v="5"/>
    <x v="223"/>
    <x v="22"/>
  </r>
  <r>
    <x v="0"/>
    <x v="4"/>
    <x v="0"/>
    <x v="0"/>
    <x v="19"/>
    <x v="3391"/>
    <x v="2920"/>
    <x v="129"/>
    <x v="10"/>
    <x v="2"/>
    <x v="1"/>
    <x v="3"/>
    <x v="12"/>
    <x v="41"/>
    <x v="210"/>
    <x v="17"/>
    <x v="0"/>
    <x v="9"/>
    <x v="2"/>
    <x v="1234"/>
    <x v="77"/>
    <x v="7"/>
    <x v="28"/>
    <x v="2"/>
    <x v="4"/>
    <x v="3774"/>
    <x v="82"/>
  </r>
  <r>
    <x v="1"/>
    <x v="5"/>
    <x v="0"/>
    <x v="6"/>
    <x v="366"/>
    <x v="3394"/>
    <x v="2921"/>
    <x v="52"/>
    <x v="10"/>
    <x v="2"/>
    <x v="1"/>
    <x v="4"/>
    <x v="33"/>
    <x v="145"/>
    <x v="195"/>
    <x v="209"/>
    <x v="0"/>
    <x v="13"/>
    <x v="2"/>
    <x v="298"/>
    <x v="91"/>
    <x v="70"/>
    <x v="43"/>
    <x v="8"/>
    <x v="5"/>
    <x v="4521"/>
    <x v="1"/>
  </r>
  <r>
    <x v="1"/>
    <x v="1"/>
    <x v="0"/>
    <x v="0"/>
    <x v="359"/>
    <x v="3392"/>
    <x v="2921"/>
    <x v="190"/>
    <x v="10"/>
    <x v="2"/>
    <x v="1"/>
    <x v="0"/>
    <x v="26"/>
    <x v="481"/>
    <x v="210"/>
    <x v="206"/>
    <x v="0"/>
    <x v="1"/>
    <x v="2"/>
    <x v="829"/>
    <x v="878"/>
    <x v="27"/>
    <x v="82"/>
    <x v="0"/>
    <x v="5"/>
    <x v="224"/>
    <x v="22"/>
  </r>
  <r>
    <x v="1"/>
    <x v="5"/>
    <x v="1"/>
    <x v="0"/>
    <x v="105"/>
    <x v="3393"/>
    <x v="2921"/>
    <x v="67"/>
    <x v="10"/>
    <x v="2"/>
    <x v="1"/>
    <x v="4"/>
    <x v="34"/>
    <x v="242"/>
    <x v="64"/>
    <x v="209"/>
    <x v="0"/>
    <x v="13"/>
    <x v="2"/>
    <x v="270"/>
    <x v="276"/>
    <x v="49"/>
    <x v="22"/>
    <x v="6"/>
    <x v="5"/>
    <x v="2985"/>
    <x v="1"/>
  </r>
  <r>
    <x v="1"/>
    <x v="5"/>
    <x v="1"/>
    <x v="0"/>
    <x v="327"/>
    <x v="3395"/>
    <x v="2922"/>
    <x v="79"/>
    <x v="10"/>
    <x v="2"/>
    <x v="1"/>
    <x v="4"/>
    <x v="34"/>
    <x v="231"/>
    <x v="210"/>
    <x v="194"/>
    <x v="0"/>
    <x v="13"/>
    <x v="2"/>
    <x v="345"/>
    <x v="671"/>
    <x v="71"/>
    <x v="12"/>
    <x v="6"/>
    <x v="5"/>
    <x v="2986"/>
    <x v="1"/>
  </r>
  <r>
    <x v="1"/>
    <x v="5"/>
    <x v="0"/>
    <x v="6"/>
    <x v="387"/>
    <x v="3396"/>
    <x v="2923"/>
    <x v="6"/>
    <x v="10"/>
    <x v="2"/>
    <x v="1"/>
    <x v="4"/>
    <x v="33"/>
    <x v="145"/>
    <x v="210"/>
    <x v="203"/>
    <x v="0"/>
    <x v="13"/>
    <x v="2"/>
    <x v="302"/>
    <x v="115"/>
    <x v="70"/>
    <x v="43"/>
    <x v="8"/>
    <x v="5"/>
    <x v="4522"/>
    <x v="1"/>
  </r>
  <r>
    <x v="1"/>
    <x v="5"/>
    <x v="0"/>
    <x v="8"/>
    <x v="408"/>
    <x v="3397"/>
    <x v="2924"/>
    <x v="104"/>
    <x v="10"/>
    <x v="2"/>
    <x v="1"/>
    <x v="4"/>
    <x v="33"/>
    <x v="320"/>
    <x v="210"/>
    <x v="200"/>
    <x v="0"/>
    <x v="13"/>
    <x v="2"/>
    <x v="328"/>
    <x v="378"/>
    <x v="30"/>
    <x v="59"/>
    <x v="8"/>
    <x v="5"/>
    <x v="4523"/>
    <x v="17"/>
  </r>
  <r>
    <x v="1"/>
    <x v="5"/>
    <x v="1"/>
    <x v="0"/>
    <x v="327"/>
    <x v="3398"/>
    <x v="2925"/>
    <x v="26"/>
    <x v="10"/>
    <x v="2"/>
    <x v="1"/>
    <x v="4"/>
    <x v="34"/>
    <x v="229"/>
    <x v="195"/>
    <x v="209"/>
    <x v="0"/>
    <x v="13"/>
    <x v="2"/>
    <x v="289"/>
    <x v="193"/>
    <x v="88"/>
    <x v="9"/>
    <x v="6"/>
    <x v="5"/>
    <x v="2987"/>
    <x v="1"/>
  </r>
  <r>
    <x v="1"/>
    <x v="5"/>
    <x v="0"/>
    <x v="6"/>
    <x v="387"/>
    <x v="3399"/>
    <x v="2926"/>
    <x v="6"/>
    <x v="10"/>
    <x v="2"/>
    <x v="1"/>
    <x v="4"/>
    <x v="33"/>
    <x v="145"/>
    <x v="210"/>
    <x v="203"/>
    <x v="0"/>
    <x v="13"/>
    <x v="2"/>
    <x v="304"/>
    <x v="115"/>
    <x v="70"/>
    <x v="43"/>
    <x v="8"/>
    <x v="5"/>
    <x v="4524"/>
    <x v="1"/>
  </r>
  <r>
    <x v="1"/>
    <x v="5"/>
    <x v="1"/>
    <x v="0"/>
    <x v="260"/>
    <x v="3400"/>
    <x v="2927"/>
    <x v="157"/>
    <x v="10"/>
    <x v="2"/>
    <x v="1"/>
    <x v="4"/>
    <x v="34"/>
    <x v="231"/>
    <x v="210"/>
    <x v="156"/>
    <x v="0"/>
    <x v="13"/>
    <x v="2"/>
    <x v="346"/>
    <x v="595"/>
    <x v="71"/>
    <x v="12"/>
    <x v="6"/>
    <x v="5"/>
    <x v="2988"/>
    <x v="1"/>
  </r>
  <r>
    <x v="1"/>
    <x v="5"/>
    <x v="0"/>
    <x v="6"/>
    <x v="387"/>
    <x v="3401"/>
    <x v="2928"/>
    <x v="6"/>
    <x v="10"/>
    <x v="2"/>
    <x v="1"/>
    <x v="4"/>
    <x v="33"/>
    <x v="145"/>
    <x v="210"/>
    <x v="203"/>
    <x v="0"/>
    <x v="13"/>
    <x v="2"/>
    <x v="306"/>
    <x v="115"/>
    <x v="70"/>
    <x v="43"/>
    <x v="8"/>
    <x v="5"/>
    <x v="4526"/>
    <x v="1"/>
  </r>
  <r>
    <x v="1"/>
    <x v="5"/>
    <x v="0"/>
    <x v="6"/>
    <x v="402"/>
    <x v="3402"/>
    <x v="2929"/>
    <x v="27"/>
    <x v="10"/>
    <x v="2"/>
    <x v="1"/>
    <x v="4"/>
    <x v="33"/>
    <x v="148"/>
    <x v="210"/>
    <x v="207"/>
    <x v="0"/>
    <x v="13"/>
    <x v="2"/>
    <x v="300"/>
    <x v="151"/>
    <x v="20"/>
    <x v="41"/>
    <x v="8"/>
    <x v="5"/>
    <x v="4525"/>
    <x v="1"/>
  </r>
  <r>
    <x v="1"/>
    <x v="5"/>
    <x v="1"/>
    <x v="0"/>
    <x v="260"/>
    <x v="3403"/>
    <x v="2930"/>
    <x v="178"/>
    <x v="10"/>
    <x v="2"/>
    <x v="1"/>
    <x v="4"/>
    <x v="34"/>
    <x v="242"/>
    <x v="156"/>
    <x v="209"/>
    <x v="0"/>
    <x v="13"/>
    <x v="2"/>
    <x v="270"/>
    <x v="406"/>
    <x v="49"/>
    <x v="22"/>
    <x v="6"/>
    <x v="5"/>
    <x v="2989"/>
    <x v="1"/>
  </r>
  <r>
    <x v="1"/>
    <x v="5"/>
    <x v="0"/>
    <x v="8"/>
    <x v="379"/>
    <x v="3404"/>
    <x v="2931"/>
    <x v="81"/>
    <x v="10"/>
    <x v="2"/>
    <x v="1"/>
    <x v="4"/>
    <x v="33"/>
    <x v="157"/>
    <x v="210"/>
    <x v="156"/>
    <x v="0"/>
    <x v="13"/>
    <x v="2"/>
    <x v="64"/>
    <x v="843"/>
    <x v="2"/>
    <x v="44"/>
    <x v="8"/>
    <x v="5"/>
    <x v="4527"/>
    <x v="17"/>
  </r>
  <r>
    <x v="1"/>
    <x v="5"/>
    <x v="1"/>
    <x v="0"/>
    <x v="260"/>
    <x v="3405"/>
    <x v="2932"/>
    <x v="197"/>
    <x v="10"/>
    <x v="2"/>
    <x v="1"/>
    <x v="4"/>
    <x v="34"/>
    <x v="242"/>
    <x v="210"/>
    <x v="156"/>
    <x v="0"/>
    <x v="13"/>
    <x v="2"/>
    <x v="271"/>
    <x v="272"/>
    <x v="49"/>
    <x v="22"/>
    <x v="6"/>
    <x v="5"/>
    <x v="2990"/>
    <x v="1"/>
  </r>
  <r>
    <x v="1"/>
    <x v="5"/>
    <x v="0"/>
    <x v="22"/>
    <x v="413"/>
    <x v="3406"/>
    <x v="2933"/>
    <x v="81"/>
    <x v="10"/>
    <x v="2"/>
    <x v="1"/>
    <x v="4"/>
    <x v="33"/>
    <x v="316"/>
    <x v="210"/>
    <x v="104"/>
    <x v="0"/>
    <x v="13"/>
    <x v="2"/>
    <x v="429"/>
    <x v="562"/>
    <x v="30"/>
    <x v="59"/>
    <x v="8"/>
    <x v="5"/>
    <x v="4528"/>
    <x v="54"/>
  </r>
  <r>
    <x v="1"/>
    <x v="5"/>
    <x v="1"/>
    <x v="0"/>
    <x v="327"/>
    <x v="3407"/>
    <x v="2934"/>
    <x v="79"/>
    <x v="10"/>
    <x v="2"/>
    <x v="1"/>
    <x v="4"/>
    <x v="34"/>
    <x v="258"/>
    <x v="210"/>
    <x v="194"/>
    <x v="0"/>
    <x v="13"/>
    <x v="2"/>
    <x v="282"/>
    <x v="356"/>
    <x v="83"/>
    <x v="25"/>
    <x v="6"/>
    <x v="5"/>
    <x v="2991"/>
    <x v="1"/>
  </r>
  <r>
    <x v="0"/>
    <x v="4"/>
    <x v="0"/>
    <x v="0"/>
    <x v="1"/>
    <x v="3408"/>
    <x v="2935"/>
    <x v="202"/>
    <x v="10"/>
    <x v="2"/>
    <x v="1"/>
    <x v="3"/>
    <x v="12"/>
    <x v="41"/>
    <x v="1"/>
    <x v="209"/>
    <x v="0"/>
    <x v="9"/>
    <x v="2"/>
    <x v="1232"/>
    <x v="634"/>
    <x v="7"/>
    <x v="28"/>
    <x v="2"/>
    <x v="4"/>
    <x v="3775"/>
    <x v="82"/>
  </r>
  <r>
    <x v="0"/>
    <x v="4"/>
    <x v="0"/>
    <x v="0"/>
    <x v="7"/>
    <x v="3409"/>
    <x v="2936"/>
    <x v="218"/>
    <x v="10"/>
    <x v="2"/>
    <x v="1"/>
    <x v="3"/>
    <x v="12"/>
    <x v="41"/>
    <x v="7"/>
    <x v="209"/>
    <x v="0"/>
    <x v="9"/>
    <x v="2"/>
    <x v="1232"/>
    <x v="747"/>
    <x v="7"/>
    <x v="28"/>
    <x v="2"/>
    <x v="4"/>
    <x v="3776"/>
    <x v="82"/>
  </r>
  <r>
    <x v="1"/>
    <x v="5"/>
    <x v="1"/>
    <x v="0"/>
    <x v="70"/>
    <x v="3410"/>
    <x v="2937"/>
    <x v="79"/>
    <x v="10"/>
    <x v="2"/>
    <x v="1"/>
    <x v="4"/>
    <x v="34"/>
    <x v="258"/>
    <x v="210"/>
    <x v="52"/>
    <x v="0"/>
    <x v="13"/>
    <x v="2"/>
    <x v="284"/>
    <x v="356"/>
    <x v="83"/>
    <x v="25"/>
    <x v="6"/>
    <x v="5"/>
    <x v="2992"/>
    <x v="1"/>
  </r>
  <r>
    <x v="1"/>
    <x v="5"/>
    <x v="1"/>
    <x v="0"/>
    <x v="216"/>
    <x v="3411"/>
    <x v="2938"/>
    <x v="97"/>
    <x v="10"/>
    <x v="2"/>
    <x v="1"/>
    <x v="4"/>
    <x v="34"/>
    <x v="265"/>
    <x v="133"/>
    <x v="209"/>
    <x v="0"/>
    <x v="13"/>
    <x v="2"/>
    <x v="446"/>
    <x v="618"/>
    <x v="90"/>
    <x v="19"/>
    <x v="6"/>
    <x v="5"/>
    <x v="2993"/>
    <x v="1"/>
  </r>
  <r>
    <x v="1"/>
    <x v="5"/>
    <x v="1"/>
    <x v="0"/>
    <x v="260"/>
    <x v="3412"/>
    <x v="2939"/>
    <x v="79"/>
    <x v="10"/>
    <x v="2"/>
    <x v="1"/>
    <x v="4"/>
    <x v="34"/>
    <x v="189"/>
    <x v="210"/>
    <x v="156"/>
    <x v="0"/>
    <x v="13"/>
    <x v="2"/>
    <x v="266"/>
    <x v="670"/>
    <x v="49"/>
    <x v="22"/>
    <x v="6"/>
    <x v="5"/>
    <x v="2994"/>
    <x v="1"/>
  </r>
  <r>
    <x v="1"/>
    <x v="5"/>
    <x v="1"/>
    <x v="0"/>
    <x v="262"/>
    <x v="3413"/>
    <x v="2939"/>
    <x v="180"/>
    <x v="10"/>
    <x v="2"/>
    <x v="1"/>
    <x v="4"/>
    <x v="34"/>
    <x v="229"/>
    <x v="158"/>
    <x v="209"/>
    <x v="0"/>
    <x v="13"/>
    <x v="2"/>
    <x v="288"/>
    <x v="571"/>
    <x v="88"/>
    <x v="9"/>
    <x v="6"/>
    <x v="5"/>
    <x v="2995"/>
    <x v="1"/>
  </r>
  <r>
    <x v="1"/>
    <x v="5"/>
    <x v="1"/>
    <x v="0"/>
    <x v="327"/>
    <x v="3415"/>
    <x v="2940"/>
    <x v="79"/>
    <x v="10"/>
    <x v="2"/>
    <x v="1"/>
    <x v="4"/>
    <x v="34"/>
    <x v="231"/>
    <x v="210"/>
    <x v="194"/>
    <x v="0"/>
    <x v="13"/>
    <x v="2"/>
    <x v="346"/>
    <x v="671"/>
    <x v="71"/>
    <x v="12"/>
    <x v="6"/>
    <x v="5"/>
    <x v="2996"/>
    <x v="1"/>
  </r>
  <r>
    <x v="1"/>
    <x v="5"/>
    <x v="1"/>
    <x v="0"/>
    <x v="327"/>
    <x v="3414"/>
    <x v="2940"/>
    <x v="79"/>
    <x v="10"/>
    <x v="2"/>
    <x v="1"/>
    <x v="4"/>
    <x v="34"/>
    <x v="251"/>
    <x v="195"/>
    <x v="209"/>
    <x v="0"/>
    <x v="13"/>
    <x v="2"/>
    <x v="428"/>
    <x v="356"/>
    <x v="33"/>
    <x v="20"/>
    <x v="6"/>
    <x v="5"/>
    <x v="2997"/>
    <x v="1"/>
  </r>
  <r>
    <x v="1"/>
    <x v="9"/>
    <x v="1"/>
    <x v="15"/>
    <x v="174"/>
    <x v="3416"/>
    <x v="2941"/>
    <x v="162"/>
    <x v="10"/>
    <x v="2"/>
    <x v="1"/>
    <x v="8"/>
    <x v="49"/>
    <x v="354"/>
    <x v="210"/>
    <x v="18"/>
    <x v="0"/>
    <x v="16"/>
    <x v="2"/>
    <x v="1083"/>
    <x v="755"/>
    <x v="73"/>
    <x v="66"/>
    <x v="1"/>
    <x v="6"/>
    <x v="908"/>
    <x v="43"/>
  </r>
  <r>
    <x v="1"/>
    <x v="5"/>
    <x v="1"/>
    <x v="0"/>
    <x v="313"/>
    <x v="3417"/>
    <x v="2942"/>
    <x v="68"/>
    <x v="10"/>
    <x v="2"/>
    <x v="1"/>
    <x v="4"/>
    <x v="34"/>
    <x v="279"/>
    <x v="187"/>
    <x v="209"/>
    <x v="0"/>
    <x v="13"/>
    <x v="2"/>
    <x v="258"/>
    <x v="660"/>
    <x v="88"/>
    <x v="9"/>
    <x v="6"/>
    <x v="5"/>
    <x v="2998"/>
    <x v="1"/>
  </r>
  <r>
    <x v="1"/>
    <x v="5"/>
    <x v="1"/>
    <x v="0"/>
    <x v="260"/>
    <x v="3418"/>
    <x v="2943"/>
    <x v="205"/>
    <x v="10"/>
    <x v="2"/>
    <x v="1"/>
    <x v="4"/>
    <x v="34"/>
    <x v="268"/>
    <x v="156"/>
    <x v="209"/>
    <x v="0"/>
    <x v="13"/>
    <x v="2"/>
    <x v="256"/>
    <x v="466"/>
    <x v="84"/>
    <x v="25"/>
    <x v="6"/>
    <x v="5"/>
    <x v="2999"/>
    <x v="1"/>
  </r>
  <r>
    <x v="0"/>
    <x v="4"/>
    <x v="0"/>
    <x v="0"/>
    <x v="4"/>
    <x v="3419"/>
    <x v="2944"/>
    <x v="218"/>
    <x v="10"/>
    <x v="2"/>
    <x v="1"/>
    <x v="3"/>
    <x v="16"/>
    <x v="48"/>
    <x v="4"/>
    <x v="209"/>
    <x v="0"/>
    <x v="11"/>
    <x v="2"/>
    <x v="1266"/>
    <x v="905"/>
    <x v="5"/>
    <x v="28"/>
    <x v="2"/>
    <x v="4"/>
    <x v="3777"/>
    <x v="82"/>
  </r>
  <r>
    <x v="1"/>
    <x v="5"/>
    <x v="1"/>
    <x v="0"/>
    <x v="327"/>
    <x v="3420"/>
    <x v="2945"/>
    <x v="138"/>
    <x v="10"/>
    <x v="2"/>
    <x v="1"/>
    <x v="4"/>
    <x v="34"/>
    <x v="220"/>
    <x v="210"/>
    <x v="194"/>
    <x v="0"/>
    <x v="13"/>
    <x v="2"/>
    <x v="304"/>
    <x v="43"/>
    <x v="4"/>
    <x v="23"/>
    <x v="6"/>
    <x v="5"/>
    <x v="3000"/>
    <x v="1"/>
  </r>
  <r>
    <x v="1"/>
    <x v="5"/>
    <x v="1"/>
    <x v="0"/>
    <x v="260"/>
    <x v="3421"/>
    <x v="2946"/>
    <x v="97"/>
    <x v="10"/>
    <x v="2"/>
    <x v="1"/>
    <x v="4"/>
    <x v="34"/>
    <x v="230"/>
    <x v="156"/>
    <x v="209"/>
    <x v="0"/>
    <x v="13"/>
    <x v="2"/>
    <x v="259"/>
    <x v="838"/>
    <x v="49"/>
    <x v="22"/>
    <x v="6"/>
    <x v="5"/>
    <x v="3001"/>
    <x v="1"/>
  </r>
  <r>
    <x v="1"/>
    <x v="1"/>
    <x v="0"/>
    <x v="0"/>
    <x v="346"/>
    <x v="3422"/>
    <x v="2947"/>
    <x v="131"/>
    <x v="10"/>
    <x v="2"/>
    <x v="1"/>
    <x v="0"/>
    <x v="26"/>
    <x v="481"/>
    <x v="203"/>
    <x v="209"/>
    <x v="0"/>
    <x v="1"/>
    <x v="2"/>
    <x v="829"/>
    <x v="826"/>
    <x v="27"/>
    <x v="82"/>
    <x v="0"/>
    <x v="5"/>
    <x v="225"/>
    <x v="22"/>
  </r>
  <r>
    <x v="1"/>
    <x v="5"/>
    <x v="1"/>
    <x v="0"/>
    <x v="314"/>
    <x v="3423"/>
    <x v="2948"/>
    <x v="172"/>
    <x v="10"/>
    <x v="2"/>
    <x v="1"/>
    <x v="4"/>
    <x v="34"/>
    <x v="198"/>
    <x v="210"/>
    <x v="184"/>
    <x v="0"/>
    <x v="13"/>
    <x v="2"/>
    <x v="282"/>
    <x v="230"/>
    <x v="84"/>
    <x v="24"/>
    <x v="6"/>
    <x v="5"/>
    <x v="3002"/>
    <x v="1"/>
  </r>
  <r>
    <x v="1"/>
    <x v="5"/>
    <x v="0"/>
    <x v="9"/>
    <x v="368"/>
    <x v="3424"/>
    <x v="2949"/>
    <x v="45"/>
    <x v="10"/>
    <x v="2"/>
    <x v="1"/>
    <x v="4"/>
    <x v="30"/>
    <x v="104"/>
    <x v="110"/>
    <x v="209"/>
    <x v="0"/>
    <x v="13"/>
    <x v="2"/>
    <x v="601"/>
    <x v="773"/>
    <x v="46"/>
    <x v="42"/>
    <x v="8"/>
    <x v="5"/>
    <x v="4529"/>
    <x v="27"/>
  </r>
  <r>
    <x v="1"/>
    <x v="5"/>
    <x v="1"/>
    <x v="0"/>
    <x v="162"/>
    <x v="3425"/>
    <x v="2950"/>
    <x v="97"/>
    <x v="10"/>
    <x v="2"/>
    <x v="1"/>
    <x v="4"/>
    <x v="34"/>
    <x v="235"/>
    <x v="210"/>
    <x v="104"/>
    <x v="0"/>
    <x v="13"/>
    <x v="2"/>
    <x v="267"/>
    <x v="1008"/>
    <x v="88"/>
    <x v="9"/>
    <x v="6"/>
    <x v="5"/>
    <x v="3003"/>
    <x v="1"/>
  </r>
  <r>
    <x v="1"/>
    <x v="9"/>
    <x v="1"/>
    <x v="8"/>
    <x v="137"/>
    <x v="3427"/>
    <x v="2951"/>
    <x v="205"/>
    <x v="10"/>
    <x v="2"/>
    <x v="1"/>
    <x v="8"/>
    <x v="28"/>
    <x v="431"/>
    <x v="210"/>
    <x v="21"/>
    <x v="0"/>
    <x v="16"/>
    <x v="2"/>
    <x v="756"/>
    <x v="274"/>
    <x v="38"/>
    <x v="71"/>
    <x v="1"/>
    <x v="6"/>
    <x v="909"/>
    <x v="17"/>
  </r>
  <r>
    <x v="0"/>
    <x v="1"/>
    <x v="0"/>
    <x v="0"/>
    <x v="344"/>
    <x v="3426"/>
    <x v="2951"/>
    <x v="131"/>
    <x v="10"/>
    <x v="2"/>
    <x v="1"/>
    <x v="0"/>
    <x v="22"/>
    <x v="51"/>
    <x v="210"/>
    <x v="201"/>
    <x v="0"/>
    <x v="6"/>
    <x v="2"/>
    <x v="818"/>
    <x v="667"/>
    <x v="59"/>
    <x v="77"/>
    <x v="0"/>
    <x v="1"/>
    <x v="226"/>
    <x v="22"/>
  </r>
  <r>
    <x v="1"/>
    <x v="5"/>
    <x v="1"/>
    <x v="0"/>
    <x v="179"/>
    <x v="3428"/>
    <x v="2952"/>
    <x v="205"/>
    <x v="10"/>
    <x v="2"/>
    <x v="1"/>
    <x v="4"/>
    <x v="34"/>
    <x v="204"/>
    <x v="210"/>
    <x v="115"/>
    <x v="0"/>
    <x v="13"/>
    <x v="2"/>
    <x v="435"/>
    <x v="553"/>
    <x v="82"/>
    <x v="17"/>
    <x v="6"/>
    <x v="5"/>
    <x v="3004"/>
    <x v="1"/>
  </r>
  <r>
    <x v="1"/>
    <x v="1"/>
    <x v="0"/>
    <x v="0"/>
    <x v="340"/>
    <x v="3429"/>
    <x v="2953"/>
    <x v="211"/>
    <x v="10"/>
    <x v="2"/>
    <x v="1"/>
    <x v="0"/>
    <x v="26"/>
    <x v="482"/>
    <x v="199"/>
    <x v="209"/>
    <x v="0"/>
    <x v="1"/>
    <x v="2"/>
    <x v="829"/>
    <x v="342"/>
    <x v="27"/>
    <x v="83"/>
    <x v="0"/>
    <x v="5"/>
    <x v="227"/>
    <x v="22"/>
  </r>
  <r>
    <x v="0"/>
    <x v="4"/>
    <x v="0"/>
    <x v="0"/>
    <x v="19"/>
    <x v="3430"/>
    <x v="2954"/>
    <x v="215"/>
    <x v="10"/>
    <x v="2"/>
    <x v="1"/>
    <x v="3"/>
    <x v="12"/>
    <x v="41"/>
    <x v="19"/>
    <x v="209"/>
    <x v="0"/>
    <x v="9"/>
    <x v="2"/>
    <x v="1231"/>
    <x v="947"/>
    <x v="7"/>
    <x v="28"/>
    <x v="2"/>
    <x v="4"/>
    <x v="3778"/>
    <x v="82"/>
  </r>
  <r>
    <x v="1"/>
    <x v="5"/>
    <x v="1"/>
    <x v="0"/>
    <x v="260"/>
    <x v="3431"/>
    <x v="2955"/>
    <x v="97"/>
    <x v="10"/>
    <x v="2"/>
    <x v="1"/>
    <x v="4"/>
    <x v="34"/>
    <x v="230"/>
    <x v="156"/>
    <x v="209"/>
    <x v="0"/>
    <x v="13"/>
    <x v="2"/>
    <x v="256"/>
    <x v="838"/>
    <x v="49"/>
    <x v="22"/>
    <x v="6"/>
    <x v="5"/>
    <x v="3005"/>
    <x v="1"/>
  </r>
  <r>
    <x v="0"/>
    <x v="4"/>
    <x v="0"/>
    <x v="0"/>
    <x v="19"/>
    <x v="3432"/>
    <x v="2956"/>
    <x v="53"/>
    <x v="10"/>
    <x v="2"/>
    <x v="1"/>
    <x v="3"/>
    <x v="12"/>
    <x v="41"/>
    <x v="210"/>
    <x v="17"/>
    <x v="0"/>
    <x v="9"/>
    <x v="2"/>
    <x v="1232"/>
    <x v="681"/>
    <x v="7"/>
    <x v="28"/>
    <x v="2"/>
    <x v="4"/>
    <x v="3779"/>
    <x v="82"/>
  </r>
  <r>
    <x v="1"/>
    <x v="5"/>
    <x v="0"/>
    <x v="9"/>
    <x v="381"/>
    <x v="3434"/>
    <x v="2957"/>
    <x v="45"/>
    <x v="10"/>
    <x v="2"/>
    <x v="1"/>
    <x v="4"/>
    <x v="30"/>
    <x v="102"/>
    <x v="156"/>
    <x v="209"/>
    <x v="0"/>
    <x v="13"/>
    <x v="2"/>
    <x v="600"/>
    <x v="773"/>
    <x v="46"/>
    <x v="42"/>
    <x v="8"/>
    <x v="5"/>
    <x v="4530"/>
    <x v="32"/>
  </r>
  <r>
    <x v="1"/>
    <x v="5"/>
    <x v="1"/>
    <x v="0"/>
    <x v="327"/>
    <x v="3433"/>
    <x v="2957"/>
    <x v="157"/>
    <x v="10"/>
    <x v="2"/>
    <x v="1"/>
    <x v="4"/>
    <x v="34"/>
    <x v="231"/>
    <x v="210"/>
    <x v="194"/>
    <x v="0"/>
    <x v="13"/>
    <x v="2"/>
    <x v="348"/>
    <x v="739"/>
    <x v="71"/>
    <x v="12"/>
    <x v="6"/>
    <x v="5"/>
    <x v="3006"/>
    <x v="1"/>
  </r>
  <r>
    <x v="0"/>
    <x v="4"/>
    <x v="0"/>
    <x v="0"/>
    <x v="1"/>
    <x v="3435"/>
    <x v="2958"/>
    <x v="128"/>
    <x v="10"/>
    <x v="2"/>
    <x v="1"/>
    <x v="3"/>
    <x v="1"/>
    <x v="4"/>
    <x v="1"/>
    <x v="209"/>
    <x v="0"/>
    <x v="9"/>
    <x v="2"/>
    <x v="1190"/>
    <x v="55"/>
    <x v="7"/>
    <x v="28"/>
    <x v="2"/>
    <x v="4"/>
    <x v="3780"/>
    <x v="82"/>
  </r>
  <r>
    <x v="1"/>
    <x v="5"/>
    <x v="0"/>
    <x v="9"/>
    <x v="381"/>
    <x v="3436"/>
    <x v="2959"/>
    <x v="27"/>
    <x v="10"/>
    <x v="2"/>
    <x v="1"/>
    <x v="4"/>
    <x v="30"/>
    <x v="102"/>
    <x v="156"/>
    <x v="209"/>
    <x v="0"/>
    <x v="13"/>
    <x v="2"/>
    <x v="596"/>
    <x v="146"/>
    <x v="46"/>
    <x v="42"/>
    <x v="8"/>
    <x v="5"/>
    <x v="4531"/>
    <x v="32"/>
  </r>
  <r>
    <x v="0"/>
    <x v="5"/>
    <x v="1"/>
    <x v="0"/>
    <x v="327"/>
    <x v="3437"/>
    <x v="2960"/>
    <x v="166"/>
    <x v="10"/>
    <x v="2"/>
    <x v="1"/>
    <x v="4"/>
    <x v="8"/>
    <x v="22"/>
    <x v="195"/>
    <x v="209"/>
    <x v="0"/>
    <x v="5"/>
    <x v="0"/>
    <x v="553"/>
    <x v="709"/>
    <x v="78"/>
    <x v="7"/>
    <x v="6"/>
    <x v="0"/>
    <x v="3007"/>
    <x v="0"/>
  </r>
  <r>
    <x v="0"/>
    <x v="4"/>
    <x v="0"/>
    <x v="0"/>
    <x v="0"/>
    <x v="3438"/>
    <x v="2961"/>
    <x v="111"/>
    <x v="10"/>
    <x v="2"/>
    <x v="1"/>
    <x v="3"/>
    <x v="16"/>
    <x v="48"/>
    <x v="210"/>
    <x v="0"/>
    <x v="0"/>
    <x v="11"/>
    <x v="2"/>
    <x v="1267"/>
    <x v="58"/>
    <x v="5"/>
    <x v="28"/>
    <x v="2"/>
    <x v="4"/>
    <x v="3781"/>
    <x v="82"/>
  </r>
  <r>
    <x v="0"/>
    <x v="1"/>
    <x v="0"/>
    <x v="0"/>
    <x v="344"/>
    <x v="3439"/>
    <x v="2962"/>
    <x v="126"/>
    <x v="10"/>
    <x v="2"/>
    <x v="1"/>
    <x v="0"/>
    <x v="22"/>
    <x v="51"/>
    <x v="202"/>
    <x v="209"/>
    <x v="0"/>
    <x v="6"/>
    <x v="2"/>
    <x v="816"/>
    <x v="918"/>
    <x v="59"/>
    <x v="77"/>
    <x v="0"/>
    <x v="1"/>
    <x v="228"/>
    <x v="22"/>
  </r>
  <r>
    <x v="0"/>
    <x v="4"/>
    <x v="0"/>
    <x v="0"/>
    <x v="19"/>
    <x v="3440"/>
    <x v="2963"/>
    <x v="3"/>
    <x v="10"/>
    <x v="2"/>
    <x v="1"/>
    <x v="3"/>
    <x v="12"/>
    <x v="41"/>
    <x v="19"/>
    <x v="209"/>
    <x v="0"/>
    <x v="9"/>
    <x v="2"/>
    <x v="1231"/>
    <x v="730"/>
    <x v="7"/>
    <x v="28"/>
    <x v="2"/>
    <x v="4"/>
    <x v="3782"/>
    <x v="82"/>
  </r>
  <r>
    <x v="1"/>
    <x v="5"/>
    <x v="1"/>
    <x v="0"/>
    <x v="324"/>
    <x v="3441"/>
    <x v="2964"/>
    <x v="181"/>
    <x v="10"/>
    <x v="2"/>
    <x v="1"/>
    <x v="4"/>
    <x v="34"/>
    <x v="255"/>
    <x v="210"/>
    <x v="192"/>
    <x v="0"/>
    <x v="13"/>
    <x v="2"/>
    <x v="284"/>
    <x v="737"/>
    <x v="83"/>
    <x v="25"/>
    <x v="6"/>
    <x v="5"/>
    <x v="3008"/>
    <x v="1"/>
  </r>
  <r>
    <x v="0"/>
    <x v="4"/>
    <x v="0"/>
    <x v="0"/>
    <x v="19"/>
    <x v="3442"/>
    <x v="2965"/>
    <x v="145"/>
    <x v="10"/>
    <x v="2"/>
    <x v="1"/>
    <x v="3"/>
    <x v="12"/>
    <x v="41"/>
    <x v="210"/>
    <x v="17"/>
    <x v="0"/>
    <x v="9"/>
    <x v="2"/>
    <x v="1232"/>
    <x v="15"/>
    <x v="7"/>
    <x v="28"/>
    <x v="2"/>
    <x v="4"/>
    <x v="3783"/>
    <x v="82"/>
  </r>
  <r>
    <x v="1"/>
    <x v="1"/>
    <x v="0"/>
    <x v="0"/>
    <x v="359"/>
    <x v="3443"/>
    <x v="2965"/>
    <x v="211"/>
    <x v="10"/>
    <x v="2"/>
    <x v="1"/>
    <x v="0"/>
    <x v="26"/>
    <x v="482"/>
    <x v="205"/>
    <x v="209"/>
    <x v="0"/>
    <x v="1"/>
    <x v="2"/>
    <x v="828"/>
    <x v="342"/>
    <x v="27"/>
    <x v="83"/>
    <x v="0"/>
    <x v="5"/>
    <x v="229"/>
    <x v="22"/>
  </r>
  <r>
    <x v="1"/>
    <x v="5"/>
    <x v="1"/>
    <x v="0"/>
    <x v="297"/>
    <x v="3444"/>
    <x v="2966"/>
    <x v="79"/>
    <x v="10"/>
    <x v="2"/>
    <x v="1"/>
    <x v="4"/>
    <x v="34"/>
    <x v="231"/>
    <x v="210"/>
    <x v="175"/>
    <x v="0"/>
    <x v="13"/>
    <x v="2"/>
    <x v="346"/>
    <x v="671"/>
    <x v="71"/>
    <x v="12"/>
    <x v="6"/>
    <x v="5"/>
    <x v="3009"/>
    <x v="1"/>
  </r>
  <r>
    <x v="1"/>
    <x v="5"/>
    <x v="0"/>
    <x v="8"/>
    <x v="379"/>
    <x v="3445"/>
    <x v="2967"/>
    <x v="45"/>
    <x v="10"/>
    <x v="2"/>
    <x v="1"/>
    <x v="4"/>
    <x v="30"/>
    <x v="108"/>
    <x v="156"/>
    <x v="209"/>
    <x v="0"/>
    <x v="13"/>
    <x v="2"/>
    <x v="586"/>
    <x v="773"/>
    <x v="46"/>
    <x v="42"/>
    <x v="8"/>
    <x v="5"/>
    <x v="4532"/>
    <x v="42"/>
  </r>
  <r>
    <x v="1"/>
    <x v="5"/>
    <x v="1"/>
    <x v="0"/>
    <x v="134"/>
    <x v="3446"/>
    <x v="2968"/>
    <x v="235"/>
    <x v="10"/>
    <x v="2"/>
    <x v="1"/>
    <x v="4"/>
    <x v="34"/>
    <x v="233"/>
    <x v="83"/>
    <x v="209"/>
    <x v="0"/>
    <x v="13"/>
    <x v="2"/>
    <x v="246"/>
    <x v="271"/>
    <x v="88"/>
    <x v="9"/>
    <x v="6"/>
    <x v="5"/>
    <x v="3010"/>
    <x v="1"/>
  </r>
  <r>
    <x v="1"/>
    <x v="5"/>
    <x v="1"/>
    <x v="0"/>
    <x v="194"/>
    <x v="3447"/>
    <x v="2969"/>
    <x v="157"/>
    <x v="10"/>
    <x v="2"/>
    <x v="1"/>
    <x v="4"/>
    <x v="34"/>
    <x v="231"/>
    <x v="210"/>
    <x v="123"/>
    <x v="0"/>
    <x v="13"/>
    <x v="2"/>
    <x v="346"/>
    <x v="739"/>
    <x v="71"/>
    <x v="12"/>
    <x v="6"/>
    <x v="5"/>
    <x v="3011"/>
    <x v="1"/>
  </r>
  <r>
    <x v="1"/>
    <x v="5"/>
    <x v="1"/>
    <x v="0"/>
    <x v="260"/>
    <x v="3448"/>
    <x v="2970"/>
    <x v="243"/>
    <x v="10"/>
    <x v="2"/>
    <x v="1"/>
    <x v="4"/>
    <x v="34"/>
    <x v="230"/>
    <x v="210"/>
    <x v="156"/>
    <x v="0"/>
    <x v="13"/>
    <x v="2"/>
    <x v="257"/>
    <x v="945"/>
    <x v="49"/>
    <x v="22"/>
    <x v="6"/>
    <x v="5"/>
    <x v="3012"/>
    <x v="1"/>
  </r>
  <r>
    <x v="1"/>
    <x v="5"/>
    <x v="1"/>
    <x v="0"/>
    <x v="260"/>
    <x v="3449"/>
    <x v="2971"/>
    <x v="172"/>
    <x v="10"/>
    <x v="2"/>
    <x v="1"/>
    <x v="4"/>
    <x v="34"/>
    <x v="264"/>
    <x v="210"/>
    <x v="156"/>
    <x v="0"/>
    <x v="13"/>
    <x v="2"/>
    <x v="272"/>
    <x v="230"/>
    <x v="84"/>
    <x v="25"/>
    <x v="6"/>
    <x v="5"/>
    <x v="3013"/>
    <x v="1"/>
  </r>
  <r>
    <x v="1"/>
    <x v="1"/>
    <x v="0"/>
    <x v="0"/>
    <x v="344"/>
    <x v="3450"/>
    <x v="2972"/>
    <x v="211"/>
    <x v="10"/>
    <x v="2"/>
    <x v="1"/>
    <x v="0"/>
    <x v="25"/>
    <x v="480"/>
    <x v="210"/>
    <x v="201"/>
    <x v="0"/>
    <x v="0"/>
    <x v="2"/>
    <x v="36"/>
    <x v="342"/>
    <x v="69"/>
    <x v="63"/>
    <x v="8"/>
    <x v="5"/>
    <x v="4533"/>
    <x v="22"/>
  </r>
  <r>
    <x v="1"/>
    <x v="5"/>
    <x v="1"/>
    <x v="0"/>
    <x v="308"/>
    <x v="3451"/>
    <x v="2973"/>
    <x v="46"/>
    <x v="10"/>
    <x v="2"/>
    <x v="1"/>
    <x v="4"/>
    <x v="34"/>
    <x v="231"/>
    <x v="210"/>
    <x v="181"/>
    <x v="0"/>
    <x v="13"/>
    <x v="2"/>
    <x v="348"/>
    <x v="441"/>
    <x v="71"/>
    <x v="12"/>
    <x v="6"/>
    <x v="5"/>
    <x v="3014"/>
    <x v="1"/>
  </r>
  <r>
    <x v="0"/>
    <x v="4"/>
    <x v="0"/>
    <x v="0"/>
    <x v="19"/>
    <x v="3452"/>
    <x v="2974"/>
    <x v="117"/>
    <x v="10"/>
    <x v="2"/>
    <x v="1"/>
    <x v="3"/>
    <x v="12"/>
    <x v="38"/>
    <x v="19"/>
    <x v="209"/>
    <x v="0"/>
    <x v="9"/>
    <x v="2"/>
    <x v="1228"/>
    <x v="85"/>
    <x v="7"/>
    <x v="28"/>
    <x v="2"/>
    <x v="4"/>
    <x v="3784"/>
    <x v="34"/>
  </r>
  <r>
    <x v="0"/>
    <x v="4"/>
    <x v="0"/>
    <x v="0"/>
    <x v="19"/>
    <x v="3453"/>
    <x v="2975"/>
    <x v="53"/>
    <x v="10"/>
    <x v="2"/>
    <x v="1"/>
    <x v="3"/>
    <x v="12"/>
    <x v="41"/>
    <x v="210"/>
    <x v="17"/>
    <x v="0"/>
    <x v="9"/>
    <x v="2"/>
    <x v="1232"/>
    <x v="681"/>
    <x v="7"/>
    <x v="28"/>
    <x v="2"/>
    <x v="4"/>
    <x v="3785"/>
    <x v="82"/>
  </r>
  <r>
    <x v="1"/>
    <x v="5"/>
    <x v="1"/>
    <x v="0"/>
    <x v="162"/>
    <x v="3454"/>
    <x v="2976"/>
    <x v="157"/>
    <x v="10"/>
    <x v="2"/>
    <x v="1"/>
    <x v="4"/>
    <x v="34"/>
    <x v="231"/>
    <x v="210"/>
    <x v="104"/>
    <x v="0"/>
    <x v="13"/>
    <x v="2"/>
    <x v="348"/>
    <x v="739"/>
    <x v="71"/>
    <x v="12"/>
    <x v="6"/>
    <x v="5"/>
    <x v="3015"/>
    <x v="1"/>
  </r>
  <r>
    <x v="0"/>
    <x v="4"/>
    <x v="0"/>
    <x v="0"/>
    <x v="3"/>
    <x v="3455"/>
    <x v="2977"/>
    <x v="202"/>
    <x v="10"/>
    <x v="2"/>
    <x v="1"/>
    <x v="3"/>
    <x v="1"/>
    <x v="4"/>
    <x v="3"/>
    <x v="209"/>
    <x v="0"/>
    <x v="9"/>
    <x v="2"/>
    <x v="1190"/>
    <x v="634"/>
    <x v="7"/>
    <x v="28"/>
    <x v="2"/>
    <x v="4"/>
    <x v="3786"/>
    <x v="82"/>
  </r>
  <r>
    <x v="1"/>
    <x v="5"/>
    <x v="0"/>
    <x v="8"/>
    <x v="369"/>
    <x v="3456"/>
    <x v="2978"/>
    <x v="227"/>
    <x v="10"/>
    <x v="2"/>
    <x v="1"/>
    <x v="4"/>
    <x v="30"/>
    <x v="73"/>
    <x v="210"/>
    <x v="123"/>
    <x v="0"/>
    <x v="13"/>
    <x v="2"/>
    <x v="69"/>
    <x v="347"/>
    <x v="79"/>
    <x v="37"/>
    <x v="8"/>
    <x v="5"/>
    <x v="4534"/>
    <x v="17"/>
  </r>
  <r>
    <x v="1"/>
    <x v="5"/>
    <x v="1"/>
    <x v="0"/>
    <x v="327"/>
    <x v="3457"/>
    <x v="2979"/>
    <x v="34"/>
    <x v="10"/>
    <x v="2"/>
    <x v="1"/>
    <x v="4"/>
    <x v="34"/>
    <x v="220"/>
    <x v="210"/>
    <x v="194"/>
    <x v="0"/>
    <x v="13"/>
    <x v="2"/>
    <x v="304"/>
    <x v="416"/>
    <x v="4"/>
    <x v="23"/>
    <x v="6"/>
    <x v="5"/>
    <x v="3016"/>
    <x v="1"/>
  </r>
  <r>
    <x v="1"/>
    <x v="5"/>
    <x v="1"/>
    <x v="0"/>
    <x v="344"/>
    <x v="3458"/>
    <x v="2980"/>
    <x v="6"/>
    <x v="10"/>
    <x v="2"/>
    <x v="1"/>
    <x v="4"/>
    <x v="34"/>
    <x v="220"/>
    <x v="202"/>
    <x v="209"/>
    <x v="0"/>
    <x v="13"/>
    <x v="2"/>
    <x v="306"/>
    <x v="111"/>
    <x v="4"/>
    <x v="23"/>
    <x v="6"/>
    <x v="5"/>
    <x v="3017"/>
    <x v="1"/>
  </r>
  <r>
    <x v="1"/>
    <x v="5"/>
    <x v="1"/>
    <x v="8"/>
    <x v="379"/>
    <x v="3459"/>
    <x v="2981"/>
    <x v="60"/>
    <x v="10"/>
    <x v="2"/>
    <x v="1"/>
    <x v="4"/>
    <x v="34"/>
    <x v="208"/>
    <x v="210"/>
    <x v="156"/>
    <x v="0"/>
    <x v="13"/>
    <x v="2"/>
    <x v="215"/>
    <x v="987"/>
    <x v="58"/>
    <x v="15"/>
    <x v="6"/>
    <x v="5"/>
    <x v="4535"/>
    <x v="17"/>
  </r>
  <r>
    <x v="1"/>
    <x v="5"/>
    <x v="1"/>
    <x v="8"/>
    <x v="379"/>
    <x v="3460"/>
    <x v="2982"/>
    <x v="239"/>
    <x v="10"/>
    <x v="2"/>
    <x v="1"/>
    <x v="4"/>
    <x v="34"/>
    <x v="244"/>
    <x v="156"/>
    <x v="209"/>
    <x v="0"/>
    <x v="13"/>
    <x v="2"/>
    <x v="664"/>
    <x v="583"/>
    <x v="58"/>
    <x v="15"/>
    <x v="6"/>
    <x v="5"/>
    <x v="4536"/>
    <x v="17"/>
  </r>
  <r>
    <x v="1"/>
    <x v="5"/>
    <x v="0"/>
    <x v="8"/>
    <x v="404"/>
    <x v="3461"/>
    <x v="2983"/>
    <x v="68"/>
    <x v="10"/>
    <x v="2"/>
    <x v="1"/>
    <x v="4"/>
    <x v="33"/>
    <x v="320"/>
    <x v="197"/>
    <x v="209"/>
    <x v="0"/>
    <x v="13"/>
    <x v="2"/>
    <x v="328"/>
    <x v="869"/>
    <x v="30"/>
    <x v="59"/>
    <x v="8"/>
    <x v="5"/>
    <x v="4537"/>
    <x v="17"/>
  </r>
  <r>
    <x v="1"/>
    <x v="5"/>
    <x v="0"/>
    <x v="8"/>
    <x v="379"/>
    <x v="3462"/>
    <x v="2984"/>
    <x v="45"/>
    <x v="10"/>
    <x v="2"/>
    <x v="1"/>
    <x v="4"/>
    <x v="30"/>
    <x v="105"/>
    <x v="210"/>
    <x v="156"/>
    <x v="0"/>
    <x v="13"/>
    <x v="2"/>
    <x v="630"/>
    <x v="773"/>
    <x v="46"/>
    <x v="42"/>
    <x v="8"/>
    <x v="5"/>
    <x v="4538"/>
    <x v="17"/>
  </r>
  <r>
    <x v="1"/>
    <x v="5"/>
    <x v="1"/>
    <x v="0"/>
    <x v="260"/>
    <x v="3463"/>
    <x v="2985"/>
    <x v="79"/>
    <x v="10"/>
    <x v="2"/>
    <x v="1"/>
    <x v="4"/>
    <x v="34"/>
    <x v="189"/>
    <x v="210"/>
    <x v="156"/>
    <x v="0"/>
    <x v="13"/>
    <x v="2"/>
    <x v="266"/>
    <x v="670"/>
    <x v="49"/>
    <x v="22"/>
    <x v="6"/>
    <x v="5"/>
    <x v="3018"/>
    <x v="1"/>
  </r>
  <r>
    <x v="1"/>
    <x v="9"/>
    <x v="1"/>
    <x v="8"/>
    <x v="137"/>
    <x v="3464"/>
    <x v="2986"/>
    <x v="257"/>
    <x v="10"/>
    <x v="2"/>
    <x v="1"/>
    <x v="8"/>
    <x v="28"/>
    <x v="378"/>
    <x v="210"/>
    <x v="21"/>
    <x v="0"/>
    <x v="16"/>
    <x v="2"/>
    <x v="987"/>
    <x v="345"/>
    <x v="10"/>
    <x v="67"/>
    <x v="1"/>
    <x v="6"/>
    <x v="910"/>
    <x v="16"/>
  </r>
  <r>
    <x v="1"/>
    <x v="5"/>
    <x v="1"/>
    <x v="0"/>
    <x v="194"/>
    <x v="3465"/>
    <x v="2986"/>
    <x v="60"/>
    <x v="10"/>
    <x v="2"/>
    <x v="1"/>
    <x v="4"/>
    <x v="34"/>
    <x v="189"/>
    <x v="120"/>
    <x v="209"/>
    <x v="0"/>
    <x v="13"/>
    <x v="2"/>
    <x v="265"/>
    <x v="686"/>
    <x v="49"/>
    <x v="22"/>
    <x v="6"/>
    <x v="5"/>
    <x v="3019"/>
    <x v="1"/>
  </r>
  <r>
    <x v="1"/>
    <x v="5"/>
    <x v="1"/>
    <x v="0"/>
    <x v="162"/>
    <x v="3466"/>
    <x v="2987"/>
    <x v="249"/>
    <x v="10"/>
    <x v="2"/>
    <x v="1"/>
    <x v="4"/>
    <x v="34"/>
    <x v="189"/>
    <x v="101"/>
    <x v="209"/>
    <x v="0"/>
    <x v="13"/>
    <x v="2"/>
    <x v="265"/>
    <x v="817"/>
    <x v="49"/>
    <x v="22"/>
    <x v="6"/>
    <x v="5"/>
    <x v="3020"/>
    <x v="1"/>
  </r>
  <r>
    <x v="1"/>
    <x v="5"/>
    <x v="1"/>
    <x v="0"/>
    <x v="31"/>
    <x v="3467"/>
    <x v="2988"/>
    <x v="67"/>
    <x v="10"/>
    <x v="2"/>
    <x v="1"/>
    <x v="4"/>
    <x v="34"/>
    <x v="242"/>
    <x v="26"/>
    <x v="209"/>
    <x v="0"/>
    <x v="13"/>
    <x v="2"/>
    <x v="270"/>
    <x v="276"/>
    <x v="49"/>
    <x v="22"/>
    <x v="6"/>
    <x v="5"/>
    <x v="3021"/>
    <x v="1"/>
  </r>
  <r>
    <x v="1"/>
    <x v="5"/>
    <x v="1"/>
    <x v="0"/>
    <x v="194"/>
    <x v="3468"/>
    <x v="2989"/>
    <x v="249"/>
    <x v="10"/>
    <x v="2"/>
    <x v="1"/>
    <x v="4"/>
    <x v="34"/>
    <x v="189"/>
    <x v="120"/>
    <x v="209"/>
    <x v="0"/>
    <x v="13"/>
    <x v="2"/>
    <x v="263"/>
    <x v="817"/>
    <x v="49"/>
    <x v="22"/>
    <x v="6"/>
    <x v="5"/>
    <x v="3022"/>
    <x v="1"/>
  </r>
  <r>
    <x v="1"/>
    <x v="5"/>
    <x v="1"/>
    <x v="0"/>
    <x v="260"/>
    <x v="3469"/>
    <x v="2989"/>
    <x v="157"/>
    <x v="10"/>
    <x v="2"/>
    <x v="1"/>
    <x v="4"/>
    <x v="34"/>
    <x v="236"/>
    <x v="156"/>
    <x v="209"/>
    <x v="0"/>
    <x v="13"/>
    <x v="2"/>
    <x v="274"/>
    <x v="595"/>
    <x v="49"/>
    <x v="22"/>
    <x v="6"/>
    <x v="5"/>
    <x v="3023"/>
    <x v="1"/>
  </r>
  <r>
    <x v="1"/>
    <x v="5"/>
    <x v="1"/>
    <x v="0"/>
    <x v="112"/>
    <x v="3470"/>
    <x v="2990"/>
    <x v="180"/>
    <x v="10"/>
    <x v="2"/>
    <x v="1"/>
    <x v="4"/>
    <x v="34"/>
    <x v="232"/>
    <x v="68"/>
    <x v="209"/>
    <x v="0"/>
    <x v="13"/>
    <x v="2"/>
    <x v="352"/>
    <x v="598"/>
    <x v="71"/>
    <x v="12"/>
    <x v="6"/>
    <x v="5"/>
    <x v="3024"/>
    <x v="1"/>
  </r>
  <r>
    <x v="1"/>
    <x v="6"/>
    <x v="0"/>
    <x v="0"/>
    <x v="327"/>
    <x v="3471"/>
    <x v="2991"/>
    <x v="162"/>
    <x v="10"/>
    <x v="2"/>
    <x v="1"/>
    <x v="5"/>
    <x v="47"/>
    <x v="478"/>
    <x v="195"/>
    <x v="209"/>
    <x v="0"/>
    <x v="4"/>
    <x v="2"/>
    <x v="1046"/>
    <x v="360"/>
    <x v="1"/>
    <x v="1"/>
    <x v="0"/>
    <x v="5"/>
    <x v="230"/>
    <x v="17"/>
  </r>
  <r>
    <x v="1"/>
    <x v="5"/>
    <x v="1"/>
    <x v="0"/>
    <x v="327"/>
    <x v="3472"/>
    <x v="2992"/>
    <x v="157"/>
    <x v="10"/>
    <x v="2"/>
    <x v="1"/>
    <x v="4"/>
    <x v="34"/>
    <x v="231"/>
    <x v="195"/>
    <x v="209"/>
    <x v="0"/>
    <x v="13"/>
    <x v="2"/>
    <x v="346"/>
    <x v="739"/>
    <x v="71"/>
    <x v="12"/>
    <x v="6"/>
    <x v="5"/>
    <x v="3025"/>
    <x v="1"/>
  </r>
  <r>
    <x v="1"/>
    <x v="6"/>
    <x v="0"/>
    <x v="0"/>
    <x v="327"/>
    <x v="3473"/>
    <x v="2993"/>
    <x v="162"/>
    <x v="10"/>
    <x v="2"/>
    <x v="1"/>
    <x v="5"/>
    <x v="47"/>
    <x v="477"/>
    <x v="195"/>
    <x v="209"/>
    <x v="0"/>
    <x v="4"/>
    <x v="2"/>
    <x v="1041"/>
    <x v="360"/>
    <x v="1"/>
    <x v="1"/>
    <x v="0"/>
    <x v="5"/>
    <x v="231"/>
    <x v="27"/>
  </r>
  <r>
    <x v="1"/>
    <x v="6"/>
    <x v="0"/>
    <x v="0"/>
    <x v="327"/>
    <x v="3474"/>
    <x v="2994"/>
    <x v="162"/>
    <x v="10"/>
    <x v="2"/>
    <x v="1"/>
    <x v="5"/>
    <x v="47"/>
    <x v="477"/>
    <x v="195"/>
    <x v="209"/>
    <x v="0"/>
    <x v="4"/>
    <x v="2"/>
    <x v="1040"/>
    <x v="360"/>
    <x v="1"/>
    <x v="1"/>
    <x v="0"/>
    <x v="5"/>
    <x v="232"/>
    <x v="27"/>
  </r>
  <r>
    <x v="1"/>
    <x v="6"/>
    <x v="0"/>
    <x v="0"/>
    <x v="327"/>
    <x v="3475"/>
    <x v="2995"/>
    <x v="162"/>
    <x v="10"/>
    <x v="2"/>
    <x v="1"/>
    <x v="5"/>
    <x v="47"/>
    <x v="477"/>
    <x v="195"/>
    <x v="209"/>
    <x v="0"/>
    <x v="4"/>
    <x v="2"/>
    <x v="1037"/>
    <x v="360"/>
    <x v="1"/>
    <x v="1"/>
    <x v="0"/>
    <x v="5"/>
    <x v="233"/>
    <x v="27"/>
  </r>
  <r>
    <x v="1"/>
    <x v="5"/>
    <x v="1"/>
    <x v="0"/>
    <x v="299"/>
    <x v="3476"/>
    <x v="2996"/>
    <x v="26"/>
    <x v="10"/>
    <x v="2"/>
    <x v="1"/>
    <x v="4"/>
    <x v="34"/>
    <x v="225"/>
    <x v="177"/>
    <x v="209"/>
    <x v="0"/>
    <x v="13"/>
    <x v="2"/>
    <x v="419"/>
    <x v="193"/>
    <x v="43"/>
    <x v="13"/>
    <x v="6"/>
    <x v="5"/>
    <x v="3026"/>
    <x v="1"/>
  </r>
  <r>
    <x v="1"/>
    <x v="5"/>
    <x v="1"/>
    <x v="0"/>
    <x v="327"/>
    <x v="3477"/>
    <x v="2997"/>
    <x v="34"/>
    <x v="10"/>
    <x v="2"/>
    <x v="1"/>
    <x v="4"/>
    <x v="34"/>
    <x v="220"/>
    <x v="210"/>
    <x v="194"/>
    <x v="0"/>
    <x v="13"/>
    <x v="2"/>
    <x v="304"/>
    <x v="416"/>
    <x v="4"/>
    <x v="23"/>
    <x v="6"/>
    <x v="5"/>
    <x v="3027"/>
    <x v="1"/>
  </r>
  <r>
    <x v="1"/>
    <x v="5"/>
    <x v="1"/>
    <x v="0"/>
    <x v="327"/>
    <x v="3478"/>
    <x v="2998"/>
    <x v="6"/>
    <x v="10"/>
    <x v="2"/>
    <x v="1"/>
    <x v="4"/>
    <x v="34"/>
    <x v="198"/>
    <x v="210"/>
    <x v="194"/>
    <x v="0"/>
    <x v="13"/>
    <x v="2"/>
    <x v="284"/>
    <x v="111"/>
    <x v="84"/>
    <x v="24"/>
    <x v="6"/>
    <x v="5"/>
    <x v="3028"/>
    <x v="1"/>
  </r>
  <r>
    <x v="0"/>
    <x v="4"/>
    <x v="0"/>
    <x v="0"/>
    <x v="6"/>
    <x v="3479"/>
    <x v="2999"/>
    <x v="215"/>
    <x v="10"/>
    <x v="2"/>
    <x v="1"/>
    <x v="3"/>
    <x v="12"/>
    <x v="41"/>
    <x v="210"/>
    <x v="6"/>
    <x v="0"/>
    <x v="9"/>
    <x v="2"/>
    <x v="1234"/>
    <x v="947"/>
    <x v="7"/>
    <x v="28"/>
    <x v="2"/>
    <x v="4"/>
    <x v="3787"/>
    <x v="82"/>
  </r>
  <r>
    <x v="1"/>
    <x v="5"/>
    <x v="0"/>
    <x v="9"/>
    <x v="381"/>
    <x v="3480"/>
    <x v="3000"/>
    <x v="45"/>
    <x v="10"/>
    <x v="2"/>
    <x v="1"/>
    <x v="4"/>
    <x v="30"/>
    <x v="102"/>
    <x v="210"/>
    <x v="156"/>
    <x v="0"/>
    <x v="13"/>
    <x v="2"/>
    <x v="600"/>
    <x v="773"/>
    <x v="46"/>
    <x v="42"/>
    <x v="8"/>
    <x v="5"/>
    <x v="4539"/>
    <x v="32"/>
  </r>
  <r>
    <x v="1"/>
    <x v="5"/>
    <x v="1"/>
    <x v="0"/>
    <x v="336"/>
    <x v="3481"/>
    <x v="3001"/>
    <x v="79"/>
    <x v="10"/>
    <x v="2"/>
    <x v="1"/>
    <x v="4"/>
    <x v="34"/>
    <x v="220"/>
    <x v="210"/>
    <x v="197"/>
    <x v="0"/>
    <x v="13"/>
    <x v="2"/>
    <x v="304"/>
    <x v="671"/>
    <x v="4"/>
    <x v="23"/>
    <x v="6"/>
    <x v="5"/>
    <x v="3029"/>
    <x v="1"/>
  </r>
  <r>
    <x v="1"/>
    <x v="5"/>
    <x v="1"/>
    <x v="0"/>
    <x v="327"/>
    <x v="3482"/>
    <x v="3002"/>
    <x v="97"/>
    <x v="10"/>
    <x v="2"/>
    <x v="1"/>
    <x v="4"/>
    <x v="34"/>
    <x v="255"/>
    <x v="195"/>
    <x v="209"/>
    <x v="0"/>
    <x v="13"/>
    <x v="2"/>
    <x v="283"/>
    <x v="650"/>
    <x v="83"/>
    <x v="25"/>
    <x v="6"/>
    <x v="5"/>
    <x v="3030"/>
    <x v="1"/>
  </r>
  <r>
    <x v="1"/>
    <x v="5"/>
    <x v="1"/>
    <x v="8"/>
    <x v="379"/>
    <x v="3483"/>
    <x v="3003"/>
    <x v="94"/>
    <x v="10"/>
    <x v="2"/>
    <x v="1"/>
    <x v="4"/>
    <x v="34"/>
    <x v="244"/>
    <x v="156"/>
    <x v="209"/>
    <x v="0"/>
    <x v="13"/>
    <x v="2"/>
    <x v="661"/>
    <x v="454"/>
    <x v="58"/>
    <x v="15"/>
    <x v="6"/>
    <x v="5"/>
    <x v="4540"/>
    <x v="17"/>
  </r>
  <r>
    <x v="1"/>
    <x v="5"/>
    <x v="1"/>
    <x v="0"/>
    <x v="97"/>
    <x v="3484"/>
    <x v="3004"/>
    <x v="97"/>
    <x v="10"/>
    <x v="2"/>
    <x v="1"/>
    <x v="4"/>
    <x v="34"/>
    <x v="189"/>
    <x v="61"/>
    <x v="209"/>
    <x v="0"/>
    <x v="13"/>
    <x v="2"/>
    <x v="262"/>
    <x v="1008"/>
    <x v="49"/>
    <x v="22"/>
    <x v="6"/>
    <x v="5"/>
    <x v="3031"/>
    <x v="1"/>
  </r>
  <r>
    <x v="1"/>
    <x v="5"/>
    <x v="1"/>
    <x v="0"/>
    <x v="260"/>
    <x v="3485"/>
    <x v="3005"/>
    <x v="75"/>
    <x v="10"/>
    <x v="2"/>
    <x v="1"/>
    <x v="4"/>
    <x v="34"/>
    <x v="220"/>
    <x v="156"/>
    <x v="209"/>
    <x v="0"/>
    <x v="13"/>
    <x v="2"/>
    <x v="304"/>
    <x v="292"/>
    <x v="4"/>
    <x v="23"/>
    <x v="6"/>
    <x v="5"/>
    <x v="3033"/>
    <x v="1"/>
  </r>
  <r>
    <x v="0"/>
    <x v="5"/>
    <x v="1"/>
    <x v="6"/>
    <x v="328"/>
    <x v="3486"/>
    <x v="3006"/>
    <x v="257"/>
    <x v="10"/>
    <x v="2"/>
    <x v="1"/>
    <x v="4"/>
    <x v="8"/>
    <x v="23"/>
    <x v="210"/>
    <x v="90"/>
    <x v="0"/>
    <x v="5"/>
    <x v="0"/>
    <x v="542"/>
    <x v="361"/>
    <x v="54"/>
    <x v="7"/>
    <x v="6"/>
    <x v="0"/>
    <x v="3032"/>
    <x v="1"/>
  </r>
  <r>
    <x v="1"/>
    <x v="5"/>
    <x v="1"/>
    <x v="0"/>
    <x v="95"/>
    <x v="3487"/>
    <x v="3007"/>
    <x v="178"/>
    <x v="10"/>
    <x v="2"/>
    <x v="1"/>
    <x v="4"/>
    <x v="34"/>
    <x v="258"/>
    <x v="210"/>
    <x v="66"/>
    <x v="0"/>
    <x v="13"/>
    <x v="2"/>
    <x v="286"/>
    <x v="873"/>
    <x v="83"/>
    <x v="25"/>
    <x v="6"/>
    <x v="5"/>
    <x v="3034"/>
    <x v="1"/>
  </r>
  <r>
    <x v="1"/>
    <x v="6"/>
    <x v="0"/>
    <x v="0"/>
    <x v="327"/>
    <x v="3488"/>
    <x v="3008"/>
    <x v="162"/>
    <x v="10"/>
    <x v="2"/>
    <x v="1"/>
    <x v="5"/>
    <x v="47"/>
    <x v="477"/>
    <x v="195"/>
    <x v="209"/>
    <x v="0"/>
    <x v="4"/>
    <x v="2"/>
    <x v="1039"/>
    <x v="360"/>
    <x v="1"/>
    <x v="1"/>
    <x v="0"/>
    <x v="5"/>
    <x v="234"/>
    <x v="27"/>
  </r>
  <r>
    <x v="1"/>
    <x v="5"/>
    <x v="1"/>
    <x v="0"/>
    <x v="194"/>
    <x v="3489"/>
    <x v="3009"/>
    <x v="34"/>
    <x v="10"/>
    <x v="2"/>
    <x v="1"/>
    <x v="4"/>
    <x v="34"/>
    <x v="236"/>
    <x v="210"/>
    <x v="123"/>
    <x v="0"/>
    <x v="13"/>
    <x v="2"/>
    <x v="272"/>
    <x v="746"/>
    <x v="49"/>
    <x v="22"/>
    <x v="6"/>
    <x v="5"/>
    <x v="3035"/>
    <x v="1"/>
  </r>
  <r>
    <x v="1"/>
    <x v="5"/>
    <x v="1"/>
    <x v="8"/>
    <x v="394"/>
    <x v="3490"/>
    <x v="3010"/>
    <x v="100"/>
    <x v="10"/>
    <x v="2"/>
    <x v="1"/>
    <x v="4"/>
    <x v="34"/>
    <x v="191"/>
    <x v="210"/>
    <x v="194"/>
    <x v="0"/>
    <x v="13"/>
    <x v="2"/>
    <x v="301"/>
    <x v="390"/>
    <x v="89"/>
    <x v="16"/>
    <x v="6"/>
    <x v="5"/>
    <x v="4541"/>
    <x v="11"/>
  </r>
  <r>
    <x v="1"/>
    <x v="5"/>
    <x v="1"/>
    <x v="0"/>
    <x v="195"/>
    <x v="3491"/>
    <x v="3011"/>
    <x v="227"/>
    <x v="10"/>
    <x v="2"/>
    <x v="1"/>
    <x v="4"/>
    <x v="34"/>
    <x v="271"/>
    <x v="121"/>
    <x v="209"/>
    <x v="0"/>
    <x v="13"/>
    <x v="2"/>
    <x v="280"/>
    <x v="887"/>
    <x v="84"/>
    <x v="24"/>
    <x v="6"/>
    <x v="5"/>
    <x v="3036"/>
    <x v="1"/>
  </r>
  <r>
    <x v="1"/>
    <x v="5"/>
    <x v="1"/>
    <x v="0"/>
    <x v="270"/>
    <x v="3492"/>
    <x v="3012"/>
    <x v="211"/>
    <x v="10"/>
    <x v="2"/>
    <x v="1"/>
    <x v="4"/>
    <x v="34"/>
    <x v="265"/>
    <x v="165"/>
    <x v="209"/>
    <x v="0"/>
    <x v="13"/>
    <x v="2"/>
    <x v="446"/>
    <x v="858"/>
    <x v="90"/>
    <x v="19"/>
    <x v="6"/>
    <x v="5"/>
    <x v="3037"/>
    <x v="1"/>
  </r>
  <r>
    <x v="1"/>
    <x v="6"/>
    <x v="0"/>
    <x v="0"/>
    <x v="327"/>
    <x v="3493"/>
    <x v="3013"/>
    <x v="162"/>
    <x v="10"/>
    <x v="2"/>
    <x v="1"/>
    <x v="5"/>
    <x v="47"/>
    <x v="478"/>
    <x v="195"/>
    <x v="209"/>
    <x v="0"/>
    <x v="4"/>
    <x v="2"/>
    <x v="1046"/>
    <x v="360"/>
    <x v="1"/>
    <x v="1"/>
    <x v="0"/>
    <x v="5"/>
    <x v="235"/>
    <x v="17"/>
  </r>
  <r>
    <x v="1"/>
    <x v="5"/>
    <x v="1"/>
    <x v="0"/>
    <x v="327"/>
    <x v="3494"/>
    <x v="3014"/>
    <x v="26"/>
    <x v="10"/>
    <x v="2"/>
    <x v="1"/>
    <x v="4"/>
    <x v="34"/>
    <x v="229"/>
    <x v="195"/>
    <x v="209"/>
    <x v="0"/>
    <x v="13"/>
    <x v="2"/>
    <x v="287"/>
    <x v="193"/>
    <x v="88"/>
    <x v="9"/>
    <x v="6"/>
    <x v="5"/>
    <x v="3038"/>
    <x v="1"/>
  </r>
  <r>
    <x v="1"/>
    <x v="5"/>
    <x v="1"/>
    <x v="0"/>
    <x v="162"/>
    <x v="3495"/>
    <x v="3015"/>
    <x v="243"/>
    <x v="10"/>
    <x v="2"/>
    <x v="1"/>
    <x v="4"/>
    <x v="34"/>
    <x v="236"/>
    <x v="210"/>
    <x v="104"/>
    <x v="0"/>
    <x v="13"/>
    <x v="2"/>
    <x v="272"/>
    <x v="839"/>
    <x v="49"/>
    <x v="22"/>
    <x v="6"/>
    <x v="5"/>
    <x v="3039"/>
    <x v="1"/>
  </r>
  <r>
    <x v="1"/>
    <x v="5"/>
    <x v="1"/>
    <x v="0"/>
    <x v="327"/>
    <x v="3496"/>
    <x v="3016"/>
    <x v="247"/>
    <x v="10"/>
    <x v="2"/>
    <x v="1"/>
    <x v="4"/>
    <x v="34"/>
    <x v="231"/>
    <x v="195"/>
    <x v="209"/>
    <x v="0"/>
    <x v="13"/>
    <x v="2"/>
    <x v="339"/>
    <x v="965"/>
    <x v="71"/>
    <x v="12"/>
    <x v="6"/>
    <x v="5"/>
    <x v="3040"/>
    <x v="1"/>
  </r>
  <r>
    <x v="1"/>
    <x v="5"/>
    <x v="1"/>
    <x v="0"/>
    <x v="260"/>
    <x v="3498"/>
    <x v="3017"/>
    <x v="188"/>
    <x v="10"/>
    <x v="2"/>
    <x v="1"/>
    <x v="4"/>
    <x v="34"/>
    <x v="265"/>
    <x v="210"/>
    <x v="156"/>
    <x v="0"/>
    <x v="13"/>
    <x v="2"/>
    <x v="448"/>
    <x v="832"/>
    <x v="90"/>
    <x v="19"/>
    <x v="6"/>
    <x v="5"/>
    <x v="3041"/>
    <x v="1"/>
  </r>
  <r>
    <x v="1"/>
    <x v="5"/>
    <x v="1"/>
    <x v="0"/>
    <x v="344"/>
    <x v="3497"/>
    <x v="3017"/>
    <x v="6"/>
    <x v="10"/>
    <x v="2"/>
    <x v="1"/>
    <x v="4"/>
    <x v="34"/>
    <x v="220"/>
    <x v="210"/>
    <x v="201"/>
    <x v="0"/>
    <x v="13"/>
    <x v="2"/>
    <x v="306"/>
    <x v="111"/>
    <x v="4"/>
    <x v="23"/>
    <x v="6"/>
    <x v="5"/>
    <x v="3042"/>
    <x v="1"/>
  </r>
  <r>
    <x v="1"/>
    <x v="5"/>
    <x v="1"/>
    <x v="0"/>
    <x v="344"/>
    <x v="3499"/>
    <x v="3018"/>
    <x v="6"/>
    <x v="10"/>
    <x v="2"/>
    <x v="1"/>
    <x v="4"/>
    <x v="34"/>
    <x v="220"/>
    <x v="210"/>
    <x v="201"/>
    <x v="0"/>
    <x v="13"/>
    <x v="2"/>
    <x v="308"/>
    <x v="111"/>
    <x v="4"/>
    <x v="23"/>
    <x v="6"/>
    <x v="5"/>
    <x v="3043"/>
    <x v="1"/>
  </r>
  <r>
    <x v="1"/>
    <x v="5"/>
    <x v="1"/>
    <x v="0"/>
    <x v="136"/>
    <x v="3500"/>
    <x v="3019"/>
    <x v="97"/>
    <x v="10"/>
    <x v="2"/>
    <x v="1"/>
    <x v="4"/>
    <x v="34"/>
    <x v="190"/>
    <x v="85"/>
    <x v="209"/>
    <x v="0"/>
    <x v="13"/>
    <x v="2"/>
    <x v="349"/>
    <x v="645"/>
    <x v="71"/>
    <x v="12"/>
    <x v="6"/>
    <x v="5"/>
    <x v="3044"/>
    <x v="1"/>
  </r>
  <r>
    <x v="1"/>
    <x v="5"/>
    <x v="1"/>
    <x v="0"/>
    <x v="260"/>
    <x v="3501"/>
    <x v="3020"/>
    <x v="205"/>
    <x v="10"/>
    <x v="2"/>
    <x v="1"/>
    <x v="4"/>
    <x v="34"/>
    <x v="268"/>
    <x v="156"/>
    <x v="209"/>
    <x v="0"/>
    <x v="13"/>
    <x v="2"/>
    <x v="256"/>
    <x v="466"/>
    <x v="84"/>
    <x v="25"/>
    <x v="6"/>
    <x v="5"/>
    <x v="3045"/>
    <x v="1"/>
  </r>
  <r>
    <x v="1"/>
    <x v="1"/>
    <x v="0"/>
    <x v="0"/>
    <x v="359"/>
    <x v="3502"/>
    <x v="3021"/>
    <x v="211"/>
    <x v="10"/>
    <x v="2"/>
    <x v="1"/>
    <x v="0"/>
    <x v="26"/>
    <x v="482"/>
    <x v="210"/>
    <x v="206"/>
    <x v="0"/>
    <x v="1"/>
    <x v="2"/>
    <x v="827"/>
    <x v="342"/>
    <x v="27"/>
    <x v="83"/>
    <x v="0"/>
    <x v="5"/>
    <x v="236"/>
    <x v="22"/>
  </r>
  <r>
    <x v="1"/>
    <x v="1"/>
    <x v="0"/>
    <x v="0"/>
    <x v="359"/>
    <x v="3503"/>
    <x v="3022"/>
    <x v="131"/>
    <x v="10"/>
    <x v="2"/>
    <x v="1"/>
    <x v="0"/>
    <x v="26"/>
    <x v="482"/>
    <x v="210"/>
    <x v="206"/>
    <x v="0"/>
    <x v="1"/>
    <x v="2"/>
    <x v="828"/>
    <x v="826"/>
    <x v="27"/>
    <x v="83"/>
    <x v="0"/>
    <x v="5"/>
    <x v="237"/>
    <x v="22"/>
  </r>
  <r>
    <x v="0"/>
    <x v="5"/>
    <x v="1"/>
    <x v="0"/>
    <x v="260"/>
    <x v="3504"/>
    <x v="3023"/>
    <x v="80"/>
    <x v="10"/>
    <x v="2"/>
    <x v="1"/>
    <x v="4"/>
    <x v="8"/>
    <x v="22"/>
    <x v="156"/>
    <x v="209"/>
    <x v="0"/>
    <x v="5"/>
    <x v="0"/>
    <x v="553"/>
    <x v="705"/>
    <x v="78"/>
    <x v="7"/>
    <x v="6"/>
    <x v="0"/>
    <x v="3046"/>
    <x v="0"/>
  </r>
  <r>
    <x v="1"/>
    <x v="5"/>
    <x v="1"/>
    <x v="0"/>
    <x v="260"/>
    <x v="3505"/>
    <x v="3024"/>
    <x v="75"/>
    <x v="10"/>
    <x v="2"/>
    <x v="1"/>
    <x v="4"/>
    <x v="34"/>
    <x v="220"/>
    <x v="156"/>
    <x v="209"/>
    <x v="0"/>
    <x v="13"/>
    <x v="2"/>
    <x v="308"/>
    <x v="292"/>
    <x v="4"/>
    <x v="23"/>
    <x v="6"/>
    <x v="5"/>
    <x v="3047"/>
    <x v="1"/>
  </r>
  <r>
    <x v="1"/>
    <x v="5"/>
    <x v="1"/>
    <x v="8"/>
    <x v="394"/>
    <x v="3506"/>
    <x v="3025"/>
    <x v="100"/>
    <x v="10"/>
    <x v="2"/>
    <x v="1"/>
    <x v="4"/>
    <x v="36"/>
    <x v="294"/>
    <x v="195"/>
    <x v="209"/>
    <x v="0"/>
    <x v="13"/>
    <x v="2"/>
    <x v="44"/>
    <x v="390"/>
    <x v="89"/>
    <x v="16"/>
    <x v="6"/>
    <x v="5"/>
    <x v="4542"/>
    <x v="8"/>
  </r>
  <r>
    <x v="1"/>
    <x v="5"/>
    <x v="1"/>
    <x v="0"/>
    <x v="327"/>
    <x v="3507"/>
    <x v="3025"/>
    <x v="94"/>
    <x v="10"/>
    <x v="2"/>
    <x v="1"/>
    <x v="4"/>
    <x v="34"/>
    <x v="271"/>
    <x v="210"/>
    <x v="194"/>
    <x v="0"/>
    <x v="13"/>
    <x v="2"/>
    <x v="290"/>
    <x v="1005"/>
    <x v="84"/>
    <x v="24"/>
    <x v="6"/>
    <x v="5"/>
    <x v="3048"/>
    <x v="1"/>
  </r>
  <r>
    <x v="1"/>
    <x v="9"/>
    <x v="1"/>
    <x v="4"/>
    <x v="46"/>
    <x v="3508"/>
    <x v="3026"/>
    <x v="61"/>
    <x v="10"/>
    <x v="2"/>
    <x v="1"/>
    <x v="8"/>
    <x v="28"/>
    <x v="432"/>
    <x v="210"/>
    <x v="21"/>
    <x v="0"/>
    <x v="16"/>
    <x v="2"/>
    <x v="987"/>
    <x v="547"/>
    <x v="38"/>
    <x v="71"/>
    <x v="1"/>
    <x v="6"/>
    <x v="911"/>
    <x v="19"/>
  </r>
  <r>
    <x v="1"/>
    <x v="5"/>
    <x v="1"/>
    <x v="0"/>
    <x v="327"/>
    <x v="3509"/>
    <x v="3027"/>
    <x v="94"/>
    <x v="10"/>
    <x v="2"/>
    <x v="1"/>
    <x v="4"/>
    <x v="34"/>
    <x v="198"/>
    <x v="195"/>
    <x v="209"/>
    <x v="0"/>
    <x v="13"/>
    <x v="2"/>
    <x v="284"/>
    <x v="1005"/>
    <x v="84"/>
    <x v="24"/>
    <x v="6"/>
    <x v="5"/>
    <x v="3049"/>
    <x v="1"/>
  </r>
  <r>
    <x v="1"/>
    <x v="5"/>
    <x v="1"/>
    <x v="0"/>
    <x v="182"/>
    <x v="3510"/>
    <x v="3028"/>
    <x v="243"/>
    <x v="10"/>
    <x v="2"/>
    <x v="1"/>
    <x v="4"/>
    <x v="34"/>
    <x v="242"/>
    <x v="112"/>
    <x v="209"/>
    <x v="0"/>
    <x v="13"/>
    <x v="2"/>
    <x v="269"/>
    <x v="294"/>
    <x v="49"/>
    <x v="22"/>
    <x v="6"/>
    <x v="5"/>
    <x v="3050"/>
    <x v="1"/>
  </r>
  <r>
    <x v="1"/>
    <x v="5"/>
    <x v="1"/>
    <x v="0"/>
    <x v="327"/>
    <x v="3511"/>
    <x v="3029"/>
    <x v="79"/>
    <x v="10"/>
    <x v="2"/>
    <x v="1"/>
    <x v="4"/>
    <x v="34"/>
    <x v="255"/>
    <x v="210"/>
    <x v="194"/>
    <x v="0"/>
    <x v="13"/>
    <x v="2"/>
    <x v="285"/>
    <x v="356"/>
    <x v="83"/>
    <x v="25"/>
    <x v="6"/>
    <x v="5"/>
    <x v="3051"/>
    <x v="1"/>
  </r>
  <r>
    <x v="1"/>
    <x v="1"/>
    <x v="0"/>
    <x v="0"/>
    <x v="327"/>
    <x v="3512"/>
    <x v="3030"/>
    <x v="131"/>
    <x v="10"/>
    <x v="2"/>
    <x v="1"/>
    <x v="0"/>
    <x v="26"/>
    <x v="482"/>
    <x v="210"/>
    <x v="194"/>
    <x v="0"/>
    <x v="1"/>
    <x v="2"/>
    <x v="829"/>
    <x v="667"/>
    <x v="27"/>
    <x v="83"/>
    <x v="0"/>
    <x v="5"/>
    <x v="238"/>
    <x v="22"/>
  </r>
  <r>
    <x v="1"/>
    <x v="1"/>
    <x v="0"/>
    <x v="0"/>
    <x v="354"/>
    <x v="3513"/>
    <x v="3031"/>
    <x v="131"/>
    <x v="10"/>
    <x v="2"/>
    <x v="1"/>
    <x v="0"/>
    <x v="26"/>
    <x v="482"/>
    <x v="210"/>
    <x v="204"/>
    <x v="0"/>
    <x v="1"/>
    <x v="2"/>
    <x v="829"/>
    <x v="826"/>
    <x v="27"/>
    <x v="83"/>
    <x v="0"/>
    <x v="5"/>
    <x v="239"/>
    <x v="22"/>
  </r>
  <r>
    <x v="1"/>
    <x v="5"/>
    <x v="1"/>
    <x v="0"/>
    <x v="182"/>
    <x v="3514"/>
    <x v="3032"/>
    <x v="243"/>
    <x v="10"/>
    <x v="2"/>
    <x v="1"/>
    <x v="4"/>
    <x v="34"/>
    <x v="189"/>
    <x v="210"/>
    <x v="117"/>
    <x v="0"/>
    <x v="13"/>
    <x v="2"/>
    <x v="263"/>
    <x v="294"/>
    <x v="49"/>
    <x v="22"/>
    <x v="6"/>
    <x v="5"/>
    <x v="3052"/>
    <x v="1"/>
  </r>
  <r>
    <x v="1"/>
    <x v="5"/>
    <x v="1"/>
    <x v="0"/>
    <x v="282"/>
    <x v="3515"/>
    <x v="3033"/>
    <x v="79"/>
    <x v="10"/>
    <x v="2"/>
    <x v="1"/>
    <x v="4"/>
    <x v="34"/>
    <x v="258"/>
    <x v="210"/>
    <x v="165"/>
    <x v="0"/>
    <x v="13"/>
    <x v="2"/>
    <x v="285"/>
    <x v="356"/>
    <x v="83"/>
    <x v="25"/>
    <x v="6"/>
    <x v="5"/>
    <x v="3053"/>
    <x v="1"/>
  </r>
  <r>
    <x v="1"/>
    <x v="5"/>
    <x v="1"/>
    <x v="0"/>
    <x v="260"/>
    <x v="3516"/>
    <x v="3034"/>
    <x v="252"/>
    <x v="10"/>
    <x v="2"/>
    <x v="1"/>
    <x v="4"/>
    <x v="34"/>
    <x v="188"/>
    <x v="210"/>
    <x v="156"/>
    <x v="0"/>
    <x v="13"/>
    <x v="2"/>
    <x v="289"/>
    <x v="879"/>
    <x v="88"/>
    <x v="9"/>
    <x v="6"/>
    <x v="5"/>
    <x v="3054"/>
    <x v="1"/>
  </r>
  <r>
    <x v="1"/>
    <x v="5"/>
    <x v="1"/>
    <x v="0"/>
    <x v="162"/>
    <x v="3517"/>
    <x v="3035"/>
    <x v="181"/>
    <x v="10"/>
    <x v="2"/>
    <x v="1"/>
    <x v="4"/>
    <x v="34"/>
    <x v="275"/>
    <x v="210"/>
    <x v="104"/>
    <x v="0"/>
    <x v="13"/>
    <x v="2"/>
    <x v="336"/>
    <x v="737"/>
    <x v="4"/>
    <x v="23"/>
    <x v="6"/>
    <x v="5"/>
    <x v="3055"/>
    <x v="1"/>
  </r>
  <r>
    <x v="1"/>
    <x v="5"/>
    <x v="1"/>
    <x v="0"/>
    <x v="105"/>
    <x v="3518"/>
    <x v="3036"/>
    <x v="94"/>
    <x v="10"/>
    <x v="2"/>
    <x v="1"/>
    <x v="4"/>
    <x v="34"/>
    <x v="192"/>
    <x v="64"/>
    <x v="209"/>
    <x v="0"/>
    <x v="13"/>
    <x v="2"/>
    <x v="202"/>
    <x v="289"/>
    <x v="39"/>
    <x v="10"/>
    <x v="6"/>
    <x v="5"/>
    <x v="3056"/>
    <x v="1"/>
  </r>
  <r>
    <x v="1"/>
    <x v="5"/>
    <x v="1"/>
    <x v="0"/>
    <x v="327"/>
    <x v="3519"/>
    <x v="3037"/>
    <x v="138"/>
    <x v="10"/>
    <x v="2"/>
    <x v="1"/>
    <x v="4"/>
    <x v="34"/>
    <x v="220"/>
    <x v="195"/>
    <x v="209"/>
    <x v="0"/>
    <x v="13"/>
    <x v="2"/>
    <x v="308"/>
    <x v="43"/>
    <x v="4"/>
    <x v="23"/>
    <x v="6"/>
    <x v="5"/>
    <x v="3057"/>
    <x v="1"/>
  </r>
  <r>
    <x v="1"/>
    <x v="5"/>
    <x v="1"/>
    <x v="0"/>
    <x v="166"/>
    <x v="3520"/>
    <x v="3038"/>
    <x v="181"/>
    <x v="10"/>
    <x v="2"/>
    <x v="1"/>
    <x v="4"/>
    <x v="34"/>
    <x v="231"/>
    <x v="210"/>
    <x v="106"/>
    <x v="0"/>
    <x v="13"/>
    <x v="2"/>
    <x v="337"/>
    <x v="734"/>
    <x v="71"/>
    <x v="12"/>
    <x v="6"/>
    <x v="5"/>
    <x v="3058"/>
    <x v="1"/>
  </r>
  <r>
    <x v="1"/>
    <x v="5"/>
    <x v="1"/>
    <x v="0"/>
    <x v="260"/>
    <x v="3521"/>
    <x v="3039"/>
    <x v="79"/>
    <x v="10"/>
    <x v="2"/>
    <x v="1"/>
    <x v="4"/>
    <x v="34"/>
    <x v="220"/>
    <x v="156"/>
    <x v="209"/>
    <x v="0"/>
    <x v="13"/>
    <x v="2"/>
    <x v="308"/>
    <x v="671"/>
    <x v="4"/>
    <x v="23"/>
    <x v="6"/>
    <x v="5"/>
    <x v="3059"/>
    <x v="1"/>
  </r>
  <r>
    <x v="0"/>
    <x v="4"/>
    <x v="0"/>
    <x v="0"/>
    <x v="19"/>
    <x v="3522"/>
    <x v="3040"/>
    <x v="57"/>
    <x v="10"/>
    <x v="2"/>
    <x v="1"/>
    <x v="3"/>
    <x v="1"/>
    <x v="4"/>
    <x v="210"/>
    <x v="17"/>
    <x v="0"/>
    <x v="9"/>
    <x v="2"/>
    <x v="1192"/>
    <x v="434"/>
    <x v="7"/>
    <x v="28"/>
    <x v="2"/>
    <x v="4"/>
    <x v="3788"/>
    <x v="82"/>
  </r>
  <r>
    <x v="0"/>
    <x v="4"/>
    <x v="0"/>
    <x v="0"/>
    <x v="3"/>
    <x v="3523"/>
    <x v="3041"/>
    <x v="164"/>
    <x v="10"/>
    <x v="2"/>
    <x v="1"/>
    <x v="3"/>
    <x v="1"/>
    <x v="4"/>
    <x v="3"/>
    <x v="209"/>
    <x v="0"/>
    <x v="9"/>
    <x v="2"/>
    <x v="1191"/>
    <x v="517"/>
    <x v="7"/>
    <x v="28"/>
    <x v="2"/>
    <x v="4"/>
    <x v="3789"/>
    <x v="82"/>
  </r>
  <r>
    <x v="1"/>
    <x v="5"/>
    <x v="0"/>
    <x v="8"/>
    <x v="394"/>
    <x v="3524"/>
    <x v="3042"/>
    <x v="100"/>
    <x v="10"/>
    <x v="2"/>
    <x v="1"/>
    <x v="4"/>
    <x v="30"/>
    <x v="91"/>
    <x v="195"/>
    <x v="209"/>
    <x v="0"/>
    <x v="13"/>
    <x v="2"/>
    <x v="82"/>
    <x v="87"/>
    <x v="20"/>
    <x v="41"/>
    <x v="8"/>
    <x v="5"/>
    <x v="4543"/>
    <x v="8"/>
  </r>
  <r>
    <x v="1"/>
    <x v="6"/>
    <x v="0"/>
    <x v="0"/>
    <x v="327"/>
    <x v="3525"/>
    <x v="3043"/>
    <x v="162"/>
    <x v="10"/>
    <x v="2"/>
    <x v="1"/>
    <x v="5"/>
    <x v="47"/>
    <x v="478"/>
    <x v="195"/>
    <x v="209"/>
    <x v="0"/>
    <x v="4"/>
    <x v="2"/>
    <x v="1045"/>
    <x v="360"/>
    <x v="1"/>
    <x v="1"/>
    <x v="0"/>
    <x v="5"/>
    <x v="240"/>
    <x v="17"/>
  </r>
  <r>
    <x v="1"/>
    <x v="5"/>
    <x v="1"/>
    <x v="0"/>
    <x v="179"/>
    <x v="3526"/>
    <x v="3044"/>
    <x v="6"/>
    <x v="10"/>
    <x v="2"/>
    <x v="1"/>
    <x v="4"/>
    <x v="34"/>
    <x v="255"/>
    <x v="110"/>
    <x v="209"/>
    <x v="0"/>
    <x v="13"/>
    <x v="2"/>
    <x v="284"/>
    <x v="98"/>
    <x v="83"/>
    <x v="25"/>
    <x v="6"/>
    <x v="5"/>
    <x v="3060"/>
    <x v="1"/>
  </r>
  <r>
    <x v="1"/>
    <x v="6"/>
    <x v="0"/>
    <x v="0"/>
    <x v="327"/>
    <x v="3527"/>
    <x v="3045"/>
    <x v="162"/>
    <x v="10"/>
    <x v="2"/>
    <x v="1"/>
    <x v="5"/>
    <x v="47"/>
    <x v="477"/>
    <x v="195"/>
    <x v="209"/>
    <x v="0"/>
    <x v="4"/>
    <x v="2"/>
    <x v="1036"/>
    <x v="360"/>
    <x v="1"/>
    <x v="1"/>
    <x v="0"/>
    <x v="5"/>
    <x v="241"/>
    <x v="27"/>
  </r>
  <r>
    <x v="1"/>
    <x v="5"/>
    <x v="1"/>
    <x v="8"/>
    <x v="379"/>
    <x v="3528"/>
    <x v="3046"/>
    <x v="112"/>
    <x v="10"/>
    <x v="2"/>
    <x v="1"/>
    <x v="4"/>
    <x v="34"/>
    <x v="244"/>
    <x v="156"/>
    <x v="209"/>
    <x v="0"/>
    <x v="13"/>
    <x v="2"/>
    <x v="658"/>
    <x v="862"/>
    <x v="58"/>
    <x v="15"/>
    <x v="6"/>
    <x v="5"/>
    <x v="4544"/>
    <x v="17"/>
  </r>
  <r>
    <x v="1"/>
    <x v="5"/>
    <x v="1"/>
    <x v="0"/>
    <x v="327"/>
    <x v="3529"/>
    <x v="3047"/>
    <x v="26"/>
    <x v="10"/>
    <x v="2"/>
    <x v="1"/>
    <x v="4"/>
    <x v="34"/>
    <x v="220"/>
    <x v="195"/>
    <x v="209"/>
    <x v="0"/>
    <x v="13"/>
    <x v="2"/>
    <x v="306"/>
    <x v="193"/>
    <x v="4"/>
    <x v="23"/>
    <x v="6"/>
    <x v="5"/>
    <x v="3061"/>
    <x v="1"/>
  </r>
  <r>
    <x v="1"/>
    <x v="1"/>
    <x v="0"/>
    <x v="0"/>
    <x v="359"/>
    <x v="3530"/>
    <x v="3048"/>
    <x v="131"/>
    <x v="10"/>
    <x v="2"/>
    <x v="1"/>
    <x v="0"/>
    <x v="26"/>
    <x v="482"/>
    <x v="205"/>
    <x v="209"/>
    <x v="0"/>
    <x v="1"/>
    <x v="2"/>
    <x v="828"/>
    <x v="696"/>
    <x v="27"/>
    <x v="83"/>
    <x v="0"/>
    <x v="5"/>
    <x v="242"/>
    <x v="22"/>
  </r>
  <r>
    <x v="1"/>
    <x v="5"/>
    <x v="0"/>
    <x v="8"/>
    <x v="369"/>
    <x v="3531"/>
    <x v="3049"/>
    <x v="227"/>
    <x v="10"/>
    <x v="2"/>
    <x v="1"/>
    <x v="4"/>
    <x v="30"/>
    <x v="114"/>
    <x v="120"/>
    <x v="209"/>
    <x v="0"/>
    <x v="13"/>
    <x v="2"/>
    <x v="48"/>
    <x v="347"/>
    <x v="48"/>
    <x v="32"/>
    <x v="8"/>
    <x v="5"/>
    <x v="4545"/>
    <x v="17"/>
  </r>
  <r>
    <x v="1"/>
    <x v="5"/>
    <x v="1"/>
    <x v="8"/>
    <x v="379"/>
    <x v="3532"/>
    <x v="3050"/>
    <x v="26"/>
    <x v="10"/>
    <x v="2"/>
    <x v="1"/>
    <x v="4"/>
    <x v="34"/>
    <x v="244"/>
    <x v="210"/>
    <x v="156"/>
    <x v="0"/>
    <x v="13"/>
    <x v="2"/>
    <x v="660"/>
    <x v="582"/>
    <x v="58"/>
    <x v="15"/>
    <x v="6"/>
    <x v="5"/>
    <x v="4546"/>
    <x v="17"/>
  </r>
  <r>
    <x v="1"/>
    <x v="5"/>
    <x v="0"/>
    <x v="8"/>
    <x v="379"/>
    <x v="3534"/>
    <x v="3051"/>
    <x v="112"/>
    <x v="10"/>
    <x v="2"/>
    <x v="1"/>
    <x v="4"/>
    <x v="30"/>
    <x v="98"/>
    <x v="156"/>
    <x v="209"/>
    <x v="0"/>
    <x v="13"/>
    <x v="2"/>
    <x v="572"/>
    <x v="862"/>
    <x v="22"/>
    <x v="34"/>
    <x v="8"/>
    <x v="5"/>
    <x v="4547"/>
    <x v="17"/>
  </r>
  <r>
    <x v="1"/>
    <x v="9"/>
    <x v="1"/>
    <x v="8"/>
    <x v="137"/>
    <x v="3533"/>
    <x v="3051"/>
    <x v="104"/>
    <x v="10"/>
    <x v="2"/>
    <x v="1"/>
    <x v="8"/>
    <x v="28"/>
    <x v="431"/>
    <x v="23"/>
    <x v="209"/>
    <x v="0"/>
    <x v="16"/>
    <x v="2"/>
    <x v="757"/>
    <x v="389"/>
    <x v="38"/>
    <x v="71"/>
    <x v="1"/>
    <x v="6"/>
    <x v="912"/>
    <x v="17"/>
  </r>
  <r>
    <x v="0"/>
    <x v="5"/>
    <x v="1"/>
    <x v="6"/>
    <x v="349"/>
    <x v="3535"/>
    <x v="3052"/>
    <x v="166"/>
    <x v="10"/>
    <x v="2"/>
    <x v="1"/>
    <x v="4"/>
    <x v="8"/>
    <x v="23"/>
    <x v="156"/>
    <x v="209"/>
    <x v="0"/>
    <x v="5"/>
    <x v="0"/>
    <x v="538"/>
    <x v="709"/>
    <x v="54"/>
    <x v="7"/>
    <x v="6"/>
    <x v="0"/>
    <x v="3062"/>
    <x v="1"/>
  </r>
  <r>
    <x v="1"/>
    <x v="5"/>
    <x v="1"/>
    <x v="0"/>
    <x v="327"/>
    <x v="3536"/>
    <x v="3053"/>
    <x v="6"/>
    <x v="10"/>
    <x v="2"/>
    <x v="1"/>
    <x v="4"/>
    <x v="34"/>
    <x v="271"/>
    <x v="210"/>
    <x v="194"/>
    <x v="0"/>
    <x v="13"/>
    <x v="2"/>
    <x v="286"/>
    <x v="111"/>
    <x v="84"/>
    <x v="24"/>
    <x v="6"/>
    <x v="5"/>
    <x v="3063"/>
    <x v="1"/>
  </r>
  <r>
    <x v="0"/>
    <x v="4"/>
    <x v="0"/>
    <x v="0"/>
    <x v="7"/>
    <x v="3537"/>
    <x v="3054"/>
    <x v="128"/>
    <x v="10"/>
    <x v="2"/>
    <x v="1"/>
    <x v="3"/>
    <x v="12"/>
    <x v="41"/>
    <x v="7"/>
    <x v="209"/>
    <x v="0"/>
    <x v="9"/>
    <x v="2"/>
    <x v="1231"/>
    <x v="55"/>
    <x v="7"/>
    <x v="28"/>
    <x v="2"/>
    <x v="4"/>
    <x v="3790"/>
    <x v="82"/>
  </r>
  <r>
    <x v="1"/>
    <x v="5"/>
    <x v="0"/>
    <x v="6"/>
    <x v="366"/>
    <x v="3538"/>
    <x v="3055"/>
    <x v="172"/>
    <x v="10"/>
    <x v="2"/>
    <x v="1"/>
    <x v="4"/>
    <x v="33"/>
    <x v="169"/>
    <x v="195"/>
    <x v="209"/>
    <x v="0"/>
    <x v="13"/>
    <x v="2"/>
    <x v="296"/>
    <x v="21"/>
    <x v="79"/>
    <x v="37"/>
    <x v="8"/>
    <x v="5"/>
    <x v="4548"/>
    <x v="1"/>
  </r>
  <r>
    <x v="1"/>
    <x v="5"/>
    <x v="0"/>
    <x v="8"/>
    <x v="367"/>
    <x v="3539"/>
    <x v="3056"/>
    <x v="224"/>
    <x v="10"/>
    <x v="2"/>
    <x v="1"/>
    <x v="4"/>
    <x v="33"/>
    <x v="320"/>
    <x v="210"/>
    <x v="115"/>
    <x v="0"/>
    <x v="13"/>
    <x v="2"/>
    <x v="331"/>
    <x v="922"/>
    <x v="30"/>
    <x v="59"/>
    <x v="8"/>
    <x v="5"/>
    <x v="4549"/>
    <x v="17"/>
  </r>
  <r>
    <x v="0"/>
    <x v="4"/>
    <x v="0"/>
    <x v="0"/>
    <x v="9"/>
    <x v="3540"/>
    <x v="3057"/>
    <x v="111"/>
    <x v="10"/>
    <x v="2"/>
    <x v="1"/>
    <x v="3"/>
    <x v="12"/>
    <x v="41"/>
    <x v="9"/>
    <x v="209"/>
    <x v="0"/>
    <x v="9"/>
    <x v="2"/>
    <x v="1231"/>
    <x v="58"/>
    <x v="7"/>
    <x v="28"/>
    <x v="2"/>
    <x v="4"/>
    <x v="3791"/>
    <x v="82"/>
  </r>
  <r>
    <x v="0"/>
    <x v="4"/>
    <x v="0"/>
    <x v="0"/>
    <x v="1"/>
    <x v="3542"/>
    <x v="3058"/>
    <x v="258"/>
    <x v="10"/>
    <x v="2"/>
    <x v="1"/>
    <x v="3"/>
    <x v="12"/>
    <x v="41"/>
    <x v="1"/>
    <x v="209"/>
    <x v="0"/>
    <x v="9"/>
    <x v="2"/>
    <x v="1231"/>
    <x v="51"/>
    <x v="7"/>
    <x v="28"/>
    <x v="2"/>
    <x v="4"/>
    <x v="3792"/>
    <x v="82"/>
  </r>
  <r>
    <x v="1"/>
    <x v="5"/>
    <x v="0"/>
    <x v="6"/>
    <x v="377"/>
    <x v="3541"/>
    <x v="3058"/>
    <x v="181"/>
    <x v="10"/>
    <x v="2"/>
    <x v="1"/>
    <x v="4"/>
    <x v="33"/>
    <x v="145"/>
    <x v="199"/>
    <x v="209"/>
    <x v="0"/>
    <x v="13"/>
    <x v="2"/>
    <x v="304"/>
    <x v="738"/>
    <x v="70"/>
    <x v="43"/>
    <x v="8"/>
    <x v="5"/>
    <x v="4551"/>
    <x v="1"/>
  </r>
  <r>
    <x v="1"/>
    <x v="5"/>
    <x v="0"/>
    <x v="8"/>
    <x v="394"/>
    <x v="3543"/>
    <x v="3059"/>
    <x v="34"/>
    <x v="10"/>
    <x v="2"/>
    <x v="1"/>
    <x v="4"/>
    <x v="33"/>
    <x v="163"/>
    <x v="195"/>
    <x v="209"/>
    <x v="0"/>
    <x v="13"/>
    <x v="2"/>
    <x v="67"/>
    <x v="459"/>
    <x v="26"/>
    <x v="40"/>
    <x v="8"/>
    <x v="5"/>
    <x v="4550"/>
    <x v="17"/>
  </r>
  <r>
    <x v="0"/>
    <x v="4"/>
    <x v="0"/>
    <x v="0"/>
    <x v="9"/>
    <x v="3544"/>
    <x v="3060"/>
    <x v="145"/>
    <x v="10"/>
    <x v="2"/>
    <x v="1"/>
    <x v="3"/>
    <x v="1"/>
    <x v="4"/>
    <x v="9"/>
    <x v="209"/>
    <x v="0"/>
    <x v="9"/>
    <x v="2"/>
    <x v="1191"/>
    <x v="970"/>
    <x v="7"/>
    <x v="28"/>
    <x v="2"/>
    <x v="4"/>
    <x v="3793"/>
    <x v="82"/>
  </r>
  <r>
    <x v="1"/>
    <x v="5"/>
    <x v="1"/>
    <x v="0"/>
    <x v="344"/>
    <x v="3545"/>
    <x v="3060"/>
    <x v="229"/>
    <x v="10"/>
    <x v="2"/>
    <x v="1"/>
    <x v="4"/>
    <x v="34"/>
    <x v="220"/>
    <x v="202"/>
    <x v="209"/>
    <x v="0"/>
    <x v="13"/>
    <x v="2"/>
    <x v="304"/>
    <x v="882"/>
    <x v="4"/>
    <x v="23"/>
    <x v="6"/>
    <x v="5"/>
    <x v="3064"/>
    <x v="1"/>
  </r>
  <r>
    <x v="0"/>
    <x v="4"/>
    <x v="0"/>
    <x v="0"/>
    <x v="12"/>
    <x v="3546"/>
    <x v="3061"/>
    <x v="53"/>
    <x v="10"/>
    <x v="2"/>
    <x v="1"/>
    <x v="3"/>
    <x v="12"/>
    <x v="41"/>
    <x v="210"/>
    <x v="11"/>
    <x v="0"/>
    <x v="9"/>
    <x v="2"/>
    <x v="1232"/>
    <x v="681"/>
    <x v="7"/>
    <x v="28"/>
    <x v="2"/>
    <x v="4"/>
    <x v="3794"/>
    <x v="82"/>
  </r>
  <r>
    <x v="1"/>
    <x v="5"/>
    <x v="0"/>
    <x v="8"/>
    <x v="379"/>
    <x v="3547"/>
    <x v="3062"/>
    <x v="104"/>
    <x v="10"/>
    <x v="2"/>
    <x v="1"/>
    <x v="4"/>
    <x v="30"/>
    <x v="98"/>
    <x v="210"/>
    <x v="156"/>
    <x v="0"/>
    <x v="13"/>
    <x v="2"/>
    <x v="576"/>
    <x v="368"/>
    <x v="22"/>
    <x v="34"/>
    <x v="8"/>
    <x v="5"/>
    <x v="4552"/>
    <x v="17"/>
  </r>
  <r>
    <x v="0"/>
    <x v="4"/>
    <x v="0"/>
    <x v="0"/>
    <x v="19"/>
    <x v="3548"/>
    <x v="3063"/>
    <x v="57"/>
    <x v="10"/>
    <x v="2"/>
    <x v="1"/>
    <x v="3"/>
    <x v="1"/>
    <x v="4"/>
    <x v="210"/>
    <x v="17"/>
    <x v="0"/>
    <x v="9"/>
    <x v="2"/>
    <x v="1192"/>
    <x v="434"/>
    <x v="7"/>
    <x v="28"/>
    <x v="2"/>
    <x v="4"/>
    <x v="3795"/>
    <x v="82"/>
  </r>
  <r>
    <x v="1"/>
    <x v="5"/>
    <x v="0"/>
    <x v="8"/>
    <x v="394"/>
    <x v="3549"/>
    <x v="3064"/>
    <x v="100"/>
    <x v="10"/>
    <x v="2"/>
    <x v="1"/>
    <x v="4"/>
    <x v="30"/>
    <x v="91"/>
    <x v="195"/>
    <x v="209"/>
    <x v="0"/>
    <x v="13"/>
    <x v="2"/>
    <x v="82"/>
    <x v="87"/>
    <x v="20"/>
    <x v="41"/>
    <x v="8"/>
    <x v="5"/>
    <x v="4553"/>
    <x v="8"/>
  </r>
  <r>
    <x v="1"/>
    <x v="5"/>
    <x v="1"/>
    <x v="8"/>
    <x v="394"/>
    <x v="3550"/>
    <x v="3065"/>
    <x v="100"/>
    <x v="10"/>
    <x v="2"/>
    <x v="1"/>
    <x v="4"/>
    <x v="36"/>
    <x v="294"/>
    <x v="195"/>
    <x v="209"/>
    <x v="0"/>
    <x v="13"/>
    <x v="2"/>
    <x v="45"/>
    <x v="390"/>
    <x v="89"/>
    <x v="16"/>
    <x v="6"/>
    <x v="5"/>
    <x v="4554"/>
    <x v="8"/>
  </r>
  <r>
    <x v="1"/>
    <x v="5"/>
    <x v="1"/>
    <x v="0"/>
    <x v="260"/>
    <x v="3551"/>
    <x v="3066"/>
    <x v="138"/>
    <x v="10"/>
    <x v="2"/>
    <x v="1"/>
    <x v="4"/>
    <x v="34"/>
    <x v="220"/>
    <x v="156"/>
    <x v="209"/>
    <x v="0"/>
    <x v="13"/>
    <x v="2"/>
    <x v="300"/>
    <x v="43"/>
    <x v="4"/>
    <x v="23"/>
    <x v="6"/>
    <x v="5"/>
    <x v="3065"/>
    <x v="1"/>
  </r>
  <r>
    <x v="1"/>
    <x v="5"/>
    <x v="1"/>
    <x v="0"/>
    <x v="260"/>
    <x v="3552"/>
    <x v="3067"/>
    <x v="6"/>
    <x v="10"/>
    <x v="2"/>
    <x v="1"/>
    <x v="4"/>
    <x v="34"/>
    <x v="255"/>
    <x v="156"/>
    <x v="209"/>
    <x v="0"/>
    <x v="13"/>
    <x v="2"/>
    <x v="283"/>
    <x v="98"/>
    <x v="83"/>
    <x v="25"/>
    <x v="6"/>
    <x v="5"/>
    <x v="3066"/>
    <x v="1"/>
  </r>
  <r>
    <x v="1"/>
    <x v="5"/>
    <x v="1"/>
    <x v="8"/>
    <x v="394"/>
    <x v="3553"/>
    <x v="3068"/>
    <x v="68"/>
    <x v="10"/>
    <x v="2"/>
    <x v="1"/>
    <x v="4"/>
    <x v="34"/>
    <x v="241"/>
    <x v="210"/>
    <x v="194"/>
    <x v="0"/>
    <x v="13"/>
    <x v="2"/>
    <x v="163"/>
    <x v="659"/>
    <x v="58"/>
    <x v="15"/>
    <x v="6"/>
    <x v="5"/>
    <x v="4555"/>
    <x v="17"/>
  </r>
  <r>
    <x v="1"/>
    <x v="5"/>
    <x v="1"/>
    <x v="0"/>
    <x v="327"/>
    <x v="3554"/>
    <x v="3069"/>
    <x v="205"/>
    <x v="10"/>
    <x v="2"/>
    <x v="1"/>
    <x v="4"/>
    <x v="34"/>
    <x v="258"/>
    <x v="195"/>
    <x v="209"/>
    <x v="0"/>
    <x v="13"/>
    <x v="2"/>
    <x v="283"/>
    <x v="678"/>
    <x v="83"/>
    <x v="25"/>
    <x v="6"/>
    <x v="5"/>
    <x v="3067"/>
    <x v="1"/>
  </r>
  <r>
    <x v="1"/>
    <x v="5"/>
    <x v="1"/>
    <x v="0"/>
    <x v="260"/>
    <x v="3555"/>
    <x v="3070"/>
    <x v="73"/>
    <x v="10"/>
    <x v="2"/>
    <x v="1"/>
    <x v="4"/>
    <x v="34"/>
    <x v="278"/>
    <x v="210"/>
    <x v="156"/>
    <x v="0"/>
    <x v="13"/>
    <x v="2"/>
    <x v="453"/>
    <x v="969"/>
    <x v="90"/>
    <x v="19"/>
    <x v="6"/>
    <x v="5"/>
    <x v="3068"/>
    <x v="1"/>
  </r>
  <r>
    <x v="1"/>
    <x v="5"/>
    <x v="1"/>
    <x v="0"/>
    <x v="327"/>
    <x v="3556"/>
    <x v="3071"/>
    <x v="205"/>
    <x v="10"/>
    <x v="2"/>
    <x v="1"/>
    <x v="4"/>
    <x v="34"/>
    <x v="258"/>
    <x v="195"/>
    <x v="209"/>
    <x v="0"/>
    <x v="13"/>
    <x v="2"/>
    <x v="281"/>
    <x v="678"/>
    <x v="83"/>
    <x v="25"/>
    <x v="6"/>
    <x v="5"/>
    <x v="3069"/>
    <x v="1"/>
  </r>
  <r>
    <x v="1"/>
    <x v="5"/>
    <x v="1"/>
    <x v="0"/>
    <x v="304"/>
    <x v="3557"/>
    <x v="3072"/>
    <x v="94"/>
    <x v="10"/>
    <x v="2"/>
    <x v="1"/>
    <x v="4"/>
    <x v="34"/>
    <x v="220"/>
    <x v="210"/>
    <x v="178"/>
    <x v="0"/>
    <x v="13"/>
    <x v="2"/>
    <x v="302"/>
    <x v="1005"/>
    <x v="4"/>
    <x v="23"/>
    <x v="6"/>
    <x v="5"/>
    <x v="3070"/>
    <x v="1"/>
  </r>
  <r>
    <x v="1"/>
    <x v="5"/>
    <x v="1"/>
    <x v="0"/>
    <x v="298"/>
    <x v="3558"/>
    <x v="3073"/>
    <x v="26"/>
    <x v="10"/>
    <x v="2"/>
    <x v="1"/>
    <x v="4"/>
    <x v="34"/>
    <x v="202"/>
    <x v="176"/>
    <x v="209"/>
    <x v="0"/>
    <x v="13"/>
    <x v="2"/>
    <x v="418"/>
    <x v="193"/>
    <x v="43"/>
    <x v="13"/>
    <x v="6"/>
    <x v="5"/>
    <x v="3071"/>
    <x v="1"/>
  </r>
  <r>
    <x v="0"/>
    <x v="4"/>
    <x v="0"/>
    <x v="0"/>
    <x v="7"/>
    <x v="3559"/>
    <x v="3074"/>
    <x v="149"/>
    <x v="10"/>
    <x v="2"/>
    <x v="1"/>
    <x v="3"/>
    <x v="0"/>
    <x v="0"/>
    <x v="210"/>
    <x v="7"/>
    <x v="0"/>
    <x v="8"/>
    <x v="2"/>
    <x v="1163"/>
    <x v="72"/>
    <x v="32"/>
    <x v="28"/>
    <x v="2"/>
    <x v="4"/>
    <x v="3796"/>
    <x v="82"/>
  </r>
  <r>
    <x v="0"/>
    <x v="5"/>
    <x v="0"/>
    <x v="21"/>
    <x v="419"/>
    <x v="3560"/>
    <x v="3075"/>
    <x v="104"/>
    <x v="10"/>
    <x v="2"/>
    <x v="1"/>
    <x v="4"/>
    <x v="4"/>
    <x v="10"/>
    <x v="210"/>
    <x v="156"/>
    <x v="0"/>
    <x v="13"/>
    <x v="2"/>
    <x v="19"/>
    <x v="386"/>
    <x v="35"/>
    <x v="35"/>
    <x v="8"/>
    <x v="0"/>
    <x v="4556"/>
    <x v="59"/>
  </r>
  <r>
    <x v="1"/>
    <x v="5"/>
    <x v="1"/>
    <x v="0"/>
    <x v="344"/>
    <x v="3561"/>
    <x v="3076"/>
    <x v="34"/>
    <x v="10"/>
    <x v="2"/>
    <x v="1"/>
    <x v="4"/>
    <x v="34"/>
    <x v="220"/>
    <x v="210"/>
    <x v="201"/>
    <x v="0"/>
    <x v="13"/>
    <x v="2"/>
    <x v="302"/>
    <x v="416"/>
    <x v="4"/>
    <x v="23"/>
    <x v="6"/>
    <x v="5"/>
    <x v="3072"/>
    <x v="1"/>
  </r>
  <r>
    <x v="1"/>
    <x v="5"/>
    <x v="1"/>
    <x v="0"/>
    <x v="260"/>
    <x v="3562"/>
    <x v="3077"/>
    <x v="75"/>
    <x v="10"/>
    <x v="2"/>
    <x v="1"/>
    <x v="4"/>
    <x v="34"/>
    <x v="220"/>
    <x v="156"/>
    <x v="209"/>
    <x v="0"/>
    <x v="13"/>
    <x v="2"/>
    <x v="300"/>
    <x v="292"/>
    <x v="4"/>
    <x v="23"/>
    <x v="6"/>
    <x v="5"/>
    <x v="3073"/>
    <x v="1"/>
  </r>
  <r>
    <x v="1"/>
    <x v="5"/>
    <x v="1"/>
    <x v="0"/>
    <x v="260"/>
    <x v="3563"/>
    <x v="3078"/>
    <x v="155"/>
    <x v="10"/>
    <x v="2"/>
    <x v="1"/>
    <x v="4"/>
    <x v="34"/>
    <x v="220"/>
    <x v="210"/>
    <x v="156"/>
    <x v="0"/>
    <x v="13"/>
    <x v="2"/>
    <x v="302"/>
    <x v="785"/>
    <x v="4"/>
    <x v="23"/>
    <x v="6"/>
    <x v="5"/>
    <x v="3074"/>
    <x v="1"/>
  </r>
  <r>
    <x v="0"/>
    <x v="4"/>
    <x v="0"/>
    <x v="0"/>
    <x v="9"/>
    <x v="3564"/>
    <x v="3079"/>
    <x v="3"/>
    <x v="10"/>
    <x v="2"/>
    <x v="1"/>
    <x v="3"/>
    <x v="15"/>
    <x v="47"/>
    <x v="210"/>
    <x v="9"/>
    <x v="0"/>
    <x v="9"/>
    <x v="2"/>
    <x v="1146"/>
    <x v="305"/>
    <x v="32"/>
    <x v="28"/>
    <x v="2"/>
    <x v="4"/>
    <x v="3797"/>
    <x v="82"/>
  </r>
  <r>
    <x v="1"/>
    <x v="5"/>
    <x v="1"/>
    <x v="0"/>
    <x v="327"/>
    <x v="3565"/>
    <x v="3080"/>
    <x v="6"/>
    <x v="10"/>
    <x v="2"/>
    <x v="1"/>
    <x v="4"/>
    <x v="34"/>
    <x v="198"/>
    <x v="210"/>
    <x v="194"/>
    <x v="0"/>
    <x v="13"/>
    <x v="2"/>
    <x v="284"/>
    <x v="101"/>
    <x v="84"/>
    <x v="24"/>
    <x v="6"/>
    <x v="5"/>
    <x v="3075"/>
    <x v="1"/>
  </r>
  <r>
    <x v="1"/>
    <x v="5"/>
    <x v="1"/>
    <x v="0"/>
    <x v="81"/>
    <x v="3566"/>
    <x v="3081"/>
    <x v="97"/>
    <x v="10"/>
    <x v="2"/>
    <x v="1"/>
    <x v="4"/>
    <x v="34"/>
    <x v="220"/>
    <x v="53"/>
    <x v="209"/>
    <x v="0"/>
    <x v="13"/>
    <x v="2"/>
    <x v="298"/>
    <x v="409"/>
    <x v="4"/>
    <x v="23"/>
    <x v="6"/>
    <x v="5"/>
    <x v="3076"/>
    <x v="1"/>
  </r>
  <r>
    <x v="1"/>
    <x v="1"/>
    <x v="0"/>
    <x v="0"/>
    <x v="359"/>
    <x v="3567"/>
    <x v="3082"/>
    <x v="211"/>
    <x v="10"/>
    <x v="2"/>
    <x v="1"/>
    <x v="0"/>
    <x v="26"/>
    <x v="482"/>
    <x v="205"/>
    <x v="209"/>
    <x v="0"/>
    <x v="1"/>
    <x v="2"/>
    <x v="827"/>
    <x v="342"/>
    <x v="27"/>
    <x v="83"/>
    <x v="0"/>
    <x v="5"/>
    <x v="243"/>
    <x v="22"/>
  </r>
  <r>
    <x v="0"/>
    <x v="4"/>
    <x v="0"/>
    <x v="0"/>
    <x v="19"/>
    <x v="3568"/>
    <x v="3083"/>
    <x v="53"/>
    <x v="10"/>
    <x v="2"/>
    <x v="1"/>
    <x v="3"/>
    <x v="1"/>
    <x v="4"/>
    <x v="210"/>
    <x v="17"/>
    <x v="0"/>
    <x v="9"/>
    <x v="2"/>
    <x v="1193"/>
    <x v="168"/>
    <x v="7"/>
    <x v="28"/>
    <x v="2"/>
    <x v="4"/>
    <x v="3798"/>
    <x v="82"/>
  </r>
  <r>
    <x v="1"/>
    <x v="5"/>
    <x v="1"/>
    <x v="0"/>
    <x v="340"/>
    <x v="3569"/>
    <x v="3083"/>
    <x v="34"/>
    <x v="10"/>
    <x v="2"/>
    <x v="1"/>
    <x v="4"/>
    <x v="34"/>
    <x v="220"/>
    <x v="199"/>
    <x v="209"/>
    <x v="0"/>
    <x v="13"/>
    <x v="2"/>
    <x v="298"/>
    <x v="416"/>
    <x v="4"/>
    <x v="23"/>
    <x v="6"/>
    <x v="5"/>
    <x v="3077"/>
    <x v="1"/>
  </r>
  <r>
    <x v="1"/>
    <x v="5"/>
    <x v="1"/>
    <x v="0"/>
    <x v="260"/>
    <x v="3570"/>
    <x v="3084"/>
    <x v="97"/>
    <x v="10"/>
    <x v="2"/>
    <x v="1"/>
    <x v="4"/>
    <x v="34"/>
    <x v="278"/>
    <x v="156"/>
    <x v="209"/>
    <x v="0"/>
    <x v="13"/>
    <x v="2"/>
    <x v="451"/>
    <x v="590"/>
    <x v="90"/>
    <x v="19"/>
    <x v="6"/>
    <x v="5"/>
    <x v="3078"/>
    <x v="1"/>
  </r>
  <r>
    <x v="1"/>
    <x v="5"/>
    <x v="1"/>
    <x v="0"/>
    <x v="36"/>
    <x v="3571"/>
    <x v="3085"/>
    <x v="178"/>
    <x v="10"/>
    <x v="2"/>
    <x v="1"/>
    <x v="4"/>
    <x v="34"/>
    <x v="236"/>
    <x v="210"/>
    <x v="30"/>
    <x v="0"/>
    <x v="13"/>
    <x v="2"/>
    <x v="271"/>
    <x v="406"/>
    <x v="49"/>
    <x v="22"/>
    <x v="6"/>
    <x v="5"/>
    <x v="3079"/>
    <x v="1"/>
  </r>
  <r>
    <x v="1"/>
    <x v="5"/>
    <x v="1"/>
    <x v="0"/>
    <x v="260"/>
    <x v="3572"/>
    <x v="3086"/>
    <x v="104"/>
    <x v="10"/>
    <x v="2"/>
    <x v="1"/>
    <x v="4"/>
    <x v="34"/>
    <x v="265"/>
    <x v="156"/>
    <x v="209"/>
    <x v="0"/>
    <x v="13"/>
    <x v="2"/>
    <x v="446"/>
    <x v="370"/>
    <x v="90"/>
    <x v="19"/>
    <x v="6"/>
    <x v="5"/>
    <x v="3080"/>
    <x v="1"/>
  </r>
  <r>
    <x v="1"/>
    <x v="5"/>
    <x v="1"/>
    <x v="0"/>
    <x v="260"/>
    <x v="3573"/>
    <x v="3087"/>
    <x v="157"/>
    <x v="10"/>
    <x v="2"/>
    <x v="1"/>
    <x v="4"/>
    <x v="34"/>
    <x v="236"/>
    <x v="210"/>
    <x v="156"/>
    <x v="0"/>
    <x v="13"/>
    <x v="2"/>
    <x v="271"/>
    <x v="595"/>
    <x v="49"/>
    <x v="22"/>
    <x v="6"/>
    <x v="5"/>
    <x v="3081"/>
    <x v="1"/>
  </r>
  <r>
    <x v="1"/>
    <x v="5"/>
    <x v="0"/>
    <x v="8"/>
    <x v="379"/>
    <x v="3574"/>
    <x v="3088"/>
    <x v="100"/>
    <x v="10"/>
    <x v="2"/>
    <x v="1"/>
    <x v="4"/>
    <x v="33"/>
    <x v="320"/>
    <x v="156"/>
    <x v="209"/>
    <x v="0"/>
    <x v="13"/>
    <x v="2"/>
    <x v="326"/>
    <x v="87"/>
    <x v="30"/>
    <x v="59"/>
    <x v="8"/>
    <x v="5"/>
    <x v="4557"/>
    <x v="17"/>
  </r>
  <r>
    <x v="1"/>
    <x v="5"/>
    <x v="1"/>
    <x v="8"/>
    <x v="379"/>
    <x v="3575"/>
    <x v="3089"/>
    <x v="100"/>
    <x v="10"/>
    <x v="2"/>
    <x v="1"/>
    <x v="4"/>
    <x v="34"/>
    <x v="208"/>
    <x v="210"/>
    <x v="156"/>
    <x v="0"/>
    <x v="13"/>
    <x v="2"/>
    <x v="213"/>
    <x v="390"/>
    <x v="58"/>
    <x v="15"/>
    <x v="6"/>
    <x v="5"/>
    <x v="4558"/>
    <x v="17"/>
  </r>
  <r>
    <x v="1"/>
    <x v="1"/>
    <x v="0"/>
    <x v="0"/>
    <x v="359"/>
    <x v="3576"/>
    <x v="3090"/>
    <x v="131"/>
    <x v="10"/>
    <x v="2"/>
    <x v="1"/>
    <x v="0"/>
    <x v="26"/>
    <x v="482"/>
    <x v="205"/>
    <x v="209"/>
    <x v="0"/>
    <x v="1"/>
    <x v="2"/>
    <x v="826"/>
    <x v="826"/>
    <x v="27"/>
    <x v="83"/>
    <x v="0"/>
    <x v="5"/>
    <x v="244"/>
    <x v="22"/>
  </r>
  <r>
    <x v="0"/>
    <x v="5"/>
    <x v="1"/>
    <x v="8"/>
    <x v="379"/>
    <x v="3577"/>
    <x v="3091"/>
    <x v="257"/>
    <x v="10"/>
    <x v="2"/>
    <x v="1"/>
    <x v="4"/>
    <x v="8"/>
    <x v="25"/>
    <x v="210"/>
    <x v="156"/>
    <x v="0"/>
    <x v="5"/>
    <x v="0"/>
    <x v="548"/>
    <x v="513"/>
    <x v="54"/>
    <x v="7"/>
    <x v="6"/>
    <x v="0"/>
    <x v="3082"/>
    <x v="17"/>
  </r>
  <r>
    <x v="1"/>
    <x v="5"/>
    <x v="0"/>
    <x v="8"/>
    <x v="408"/>
    <x v="3578"/>
    <x v="3092"/>
    <x v="81"/>
    <x v="10"/>
    <x v="2"/>
    <x v="1"/>
    <x v="4"/>
    <x v="30"/>
    <x v="91"/>
    <x v="199"/>
    <x v="209"/>
    <x v="0"/>
    <x v="13"/>
    <x v="2"/>
    <x v="82"/>
    <x v="502"/>
    <x v="20"/>
    <x v="41"/>
    <x v="8"/>
    <x v="5"/>
    <x v="4559"/>
    <x v="8"/>
  </r>
  <r>
    <x v="1"/>
    <x v="5"/>
    <x v="1"/>
    <x v="0"/>
    <x v="327"/>
    <x v="3580"/>
    <x v="3093"/>
    <x v="82"/>
    <x v="10"/>
    <x v="2"/>
    <x v="1"/>
    <x v="4"/>
    <x v="34"/>
    <x v="271"/>
    <x v="195"/>
    <x v="209"/>
    <x v="0"/>
    <x v="13"/>
    <x v="2"/>
    <x v="272"/>
    <x v="805"/>
    <x v="84"/>
    <x v="24"/>
    <x v="6"/>
    <x v="5"/>
    <x v="3084"/>
    <x v="1"/>
  </r>
  <r>
    <x v="1"/>
    <x v="5"/>
    <x v="1"/>
    <x v="0"/>
    <x v="327"/>
    <x v="3579"/>
    <x v="3093"/>
    <x v="171"/>
    <x v="10"/>
    <x v="2"/>
    <x v="1"/>
    <x v="4"/>
    <x v="34"/>
    <x v="264"/>
    <x v="210"/>
    <x v="194"/>
    <x v="0"/>
    <x v="13"/>
    <x v="2"/>
    <x v="268"/>
    <x v="0"/>
    <x v="84"/>
    <x v="25"/>
    <x v="6"/>
    <x v="5"/>
    <x v="3083"/>
    <x v="1"/>
  </r>
  <r>
    <x v="1"/>
    <x v="5"/>
    <x v="1"/>
    <x v="0"/>
    <x v="191"/>
    <x v="3581"/>
    <x v="3094"/>
    <x v="73"/>
    <x v="10"/>
    <x v="2"/>
    <x v="1"/>
    <x v="4"/>
    <x v="34"/>
    <x v="204"/>
    <x v="118"/>
    <x v="209"/>
    <x v="0"/>
    <x v="13"/>
    <x v="2"/>
    <x v="432"/>
    <x v="224"/>
    <x v="82"/>
    <x v="17"/>
    <x v="6"/>
    <x v="5"/>
    <x v="3085"/>
    <x v="1"/>
  </r>
  <r>
    <x v="1"/>
    <x v="5"/>
    <x v="1"/>
    <x v="0"/>
    <x v="327"/>
    <x v="3582"/>
    <x v="3095"/>
    <x v="82"/>
    <x v="10"/>
    <x v="2"/>
    <x v="1"/>
    <x v="4"/>
    <x v="34"/>
    <x v="271"/>
    <x v="195"/>
    <x v="209"/>
    <x v="0"/>
    <x v="13"/>
    <x v="2"/>
    <x v="270"/>
    <x v="805"/>
    <x v="84"/>
    <x v="24"/>
    <x v="6"/>
    <x v="5"/>
    <x v="3086"/>
    <x v="1"/>
  </r>
  <r>
    <x v="0"/>
    <x v="4"/>
    <x v="0"/>
    <x v="0"/>
    <x v="9"/>
    <x v="3583"/>
    <x v="3096"/>
    <x v="111"/>
    <x v="10"/>
    <x v="2"/>
    <x v="1"/>
    <x v="3"/>
    <x v="1"/>
    <x v="4"/>
    <x v="9"/>
    <x v="209"/>
    <x v="0"/>
    <x v="9"/>
    <x v="2"/>
    <x v="1192"/>
    <x v="58"/>
    <x v="7"/>
    <x v="28"/>
    <x v="2"/>
    <x v="4"/>
    <x v="3799"/>
    <x v="82"/>
  </r>
  <r>
    <x v="0"/>
    <x v="5"/>
    <x v="1"/>
    <x v="0"/>
    <x v="260"/>
    <x v="3584"/>
    <x v="3097"/>
    <x v="166"/>
    <x v="10"/>
    <x v="2"/>
    <x v="1"/>
    <x v="4"/>
    <x v="8"/>
    <x v="22"/>
    <x v="156"/>
    <x v="209"/>
    <x v="0"/>
    <x v="5"/>
    <x v="0"/>
    <x v="553"/>
    <x v="709"/>
    <x v="78"/>
    <x v="7"/>
    <x v="6"/>
    <x v="0"/>
    <x v="3087"/>
    <x v="0"/>
  </r>
  <r>
    <x v="1"/>
    <x v="5"/>
    <x v="1"/>
    <x v="0"/>
    <x v="222"/>
    <x v="3585"/>
    <x v="3098"/>
    <x v="26"/>
    <x v="10"/>
    <x v="2"/>
    <x v="1"/>
    <x v="4"/>
    <x v="34"/>
    <x v="230"/>
    <x v="210"/>
    <x v="136"/>
    <x v="0"/>
    <x v="13"/>
    <x v="2"/>
    <x v="256"/>
    <x v="931"/>
    <x v="49"/>
    <x v="22"/>
    <x v="6"/>
    <x v="5"/>
    <x v="3088"/>
    <x v="1"/>
  </r>
  <r>
    <x v="1"/>
    <x v="1"/>
    <x v="0"/>
    <x v="0"/>
    <x v="359"/>
    <x v="3586"/>
    <x v="3099"/>
    <x v="190"/>
    <x v="10"/>
    <x v="2"/>
    <x v="1"/>
    <x v="0"/>
    <x v="26"/>
    <x v="481"/>
    <x v="210"/>
    <x v="206"/>
    <x v="0"/>
    <x v="1"/>
    <x v="2"/>
    <x v="827"/>
    <x v="878"/>
    <x v="27"/>
    <x v="82"/>
    <x v="0"/>
    <x v="5"/>
    <x v="245"/>
    <x v="22"/>
  </r>
  <r>
    <x v="1"/>
    <x v="5"/>
    <x v="1"/>
    <x v="0"/>
    <x v="47"/>
    <x v="3587"/>
    <x v="3100"/>
    <x v="179"/>
    <x v="10"/>
    <x v="2"/>
    <x v="1"/>
    <x v="4"/>
    <x v="34"/>
    <x v="236"/>
    <x v="210"/>
    <x v="35"/>
    <x v="0"/>
    <x v="13"/>
    <x v="2"/>
    <x v="272"/>
    <x v="837"/>
    <x v="49"/>
    <x v="22"/>
    <x v="6"/>
    <x v="5"/>
    <x v="3089"/>
    <x v="1"/>
  </r>
  <r>
    <x v="1"/>
    <x v="5"/>
    <x v="1"/>
    <x v="0"/>
    <x v="179"/>
    <x v="3588"/>
    <x v="3101"/>
    <x v="6"/>
    <x v="10"/>
    <x v="2"/>
    <x v="1"/>
    <x v="4"/>
    <x v="34"/>
    <x v="188"/>
    <x v="110"/>
    <x v="209"/>
    <x v="0"/>
    <x v="13"/>
    <x v="2"/>
    <x v="282"/>
    <x v="97"/>
    <x v="88"/>
    <x v="9"/>
    <x v="6"/>
    <x v="5"/>
    <x v="3090"/>
    <x v="1"/>
  </r>
  <r>
    <x v="1"/>
    <x v="5"/>
    <x v="1"/>
    <x v="0"/>
    <x v="327"/>
    <x v="3589"/>
    <x v="3102"/>
    <x v="79"/>
    <x v="10"/>
    <x v="2"/>
    <x v="1"/>
    <x v="4"/>
    <x v="34"/>
    <x v="220"/>
    <x v="210"/>
    <x v="194"/>
    <x v="0"/>
    <x v="13"/>
    <x v="2"/>
    <x v="300"/>
    <x v="671"/>
    <x v="4"/>
    <x v="23"/>
    <x v="6"/>
    <x v="5"/>
    <x v="3091"/>
    <x v="1"/>
  </r>
  <r>
    <x v="1"/>
    <x v="5"/>
    <x v="1"/>
    <x v="8"/>
    <x v="394"/>
    <x v="3590"/>
    <x v="3103"/>
    <x v="100"/>
    <x v="10"/>
    <x v="2"/>
    <x v="1"/>
    <x v="4"/>
    <x v="34"/>
    <x v="191"/>
    <x v="210"/>
    <x v="194"/>
    <x v="0"/>
    <x v="13"/>
    <x v="2"/>
    <x v="303"/>
    <x v="390"/>
    <x v="89"/>
    <x v="16"/>
    <x v="6"/>
    <x v="5"/>
    <x v="4560"/>
    <x v="11"/>
  </r>
  <r>
    <x v="1"/>
    <x v="9"/>
    <x v="1"/>
    <x v="15"/>
    <x v="245"/>
    <x v="3591"/>
    <x v="3104"/>
    <x v="257"/>
    <x v="10"/>
    <x v="2"/>
    <x v="1"/>
    <x v="8"/>
    <x v="28"/>
    <x v="454"/>
    <x v="210"/>
    <x v="21"/>
    <x v="0"/>
    <x v="16"/>
    <x v="2"/>
    <x v="900"/>
    <x v="500"/>
    <x v="47"/>
    <x v="56"/>
    <x v="1"/>
    <x v="6"/>
    <x v="913"/>
    <x v="47"/>
  </r>
  <r>
    <x v="1"/>
    <x v="9"/>
    <x v="1"/>
    <x v="15"/>
    <x v="245"/>
    <x v="3592"/>
    <x v="3105"/>
    <x v="257"/>
    <x v="10"/>
    <x v="2"/>
    <x v="1"/>
    <x v="8"/>
    <x v="28"/>
    <x v="400"/>
    <x v="23"/>
    <x v="209"/>
    <x v="0"/>
    <x v="16"/>
    <x v="2"/>
    <x v="899"/>
    <x v="500"/>
    <x v="53"/>
    <x v="57"/>
    <x v="1"/>
    <x v="6"/>
    <x v="914"/>
    <x v="45"/>
  </r>
  <r>
    <x v="0"/>
    <x v="4"/>
    <x v="0"/>
    <x v="0"/>
    <x v="9"/>
    <x v="3593"/>
    <x v="3106"/>
    <x v="258"/>
    <x v="10"/>
    <x v="2"/>
    <x v="1"/>
    <x v="3"/>
    <x v="12"/>
    <x v="41"/>
    <x v="9"/>
    <x v="209"/>
    <x v="0"/>
    <x v="9"/>
    <x v="2"/>
    <x v="1231"/>
    <x v="51"/>
    <x v="7"/>
    <x v="28"/>
    <x v="2"/>
    <x v="4"/>
    <x v="3800"/>
    <x v="82"/>
  </r>
  <r>
    <x v="1"/>
    <x v="5"/>
    <x v="1"/>
    <x v="0"/>
    <x v="103"/>
    <x v="3594"/>
    <x v="3107"/>
    <x v="79"/>
    <x v="10"/>
    <x v="2"/>
    <x v="1"/>
    <x v="4"/>
    <x v="34"/>
    <x v="189"/>
    <x v="210"/>
    <x v="72"/>
    <x v="0"/>
    <x v="13"/>
    <x v="2"/>
    <x v="260"/>
    <x v="670"/>
    <x v="49"/>
    <x v="22"/>
    <x v="6"/>
    <x v="5"/>
    <x v="3092"/>
    <x v="1"/>
  </r>
  <r>
    <x v="0"/>
    <x v="4"/>
    <x v="0"/>
    <x v="0"/>
    <x v="9"/>
    <x v="3595"/>
    <x v="3108"/>
    <x v="3"/>
    <x v="10"/>
    <x v="2"/>
    <x v="1"/>
    <x v="3"/>
    <x v="12"/>
    <x v="41"/>
    <x v="9"/>
    <x v="209"/>
    <x v="0"/>
    <x v="9"/>
    <x v="2"/>
    <x v="1231"/>
    <x v="730"/>
    <x v="7"/>
    <x v="28"/>
    <x v="2"/>
    <x v="4"/>
    <x v="3801"/>
    <x v="82"/>
  </r>
  <r>
    <x v="1"/>
    <x v="5"/>
    <x v="0"/>
    <x v="8"/>
    <x v="394"/>
    <x v="3596"/>
    <x v="3109"/>
    <x v="104"/>
    <x v="10"/>
    <x v="2"/>
    <x v="1"/>
    <x v="4"/>
    <x v="30"/>
    <x v="114"/>
    <x v="210"/>
    <x v="194"/>
    <x v="0"/>
    <x v="13"/>
    <x v="2"/>
    <x v="50"/>
    <x v="380"/>
    <x v="48"/>
    <x v="32"/>
    <x v="8"/>
    <x v="5"/>
    <x v="4561"/>
    <x v="17"/>
  </r>
  <r>
    <x v="1"/>
    <x v="5"/>
    <x v="1"/>
    <x v="0"/>
    <x v="260"/>
    <x v="3597"/>
    <x v="3110"/>
    <x v="236"/>
    <x v="10"/>
    <x v="2"/>
    <x v="1"/>
    <x v="4"/>
    <x v="34"/>
    <x v="268"/>
    <x v="210"/>
    <x v="156"/>
    <x v="0"/>
    <x v="13"/>
    <x v="2"/>
    <x v="252"/>
    <x v="587"/>
    <x v="84"/>
    <x v="25"/>
    <x v="6"/>
    <x v="5"/>
    <x v="3093"/>
    <x v="1"/>
  </r>
  <r>
    <x v="0"/>
    <x v="4"/>
    <x v="0"/>
    <x v="0"/>
    <x v="9"/>
    <x v="3598"/>
    <x v="3111"/>
    <x v="154"/>
    <x v="10"/>
    <x v="2"/>
    <x v="1"/>
    <x v="3"/>
    <x v="1"/>
    <x v="4"/>
    <x v="9"/>
    <x v="209"/>
    <x v="0"/>
    <x v="9"/>
    <x v="2"/>
    <x v="1192"/>
    <x v="50"/>
    <x v="7"/>
    <x v="28"/>
    <x v="2"/>
    <x v="4"/>
    <x v="3802"/>
    <x v="82"/>
  </r>
  <r>
    <x v="0"/>
    <x v="4"/>
    <x v="0"/>
    <x v="0"/>
    <x v="19"/>
    <x v="3599"/>
    <x v="3112"/>
    <x v="145"/>
    <x v="10"/>
    <x v="2"/>
    <x v="1"/>
    <x v="3"/>
    <x v="12"/>
    <x v="41"/>
    <x v="210"/>
    <x v="17"/>
    <x v="0"/>
    <x v="9"/>
    <x v="2"/>
    <x v="1232"/>
    <x v="15"/>
    <x v="7"/>
    <x v="28"/>
    <x v="2"/>
    <x v="4"/>
    <x v="3803"/>
    <x v="82"/>
  </r>
  <r>
    <x v="1"/>
    <x v="5"/>
    <x v="1"/>
    <x v="0"/>
    <x v="302"/>
    <x v="3600"/>
    <x v="3113"/>
    <x v="97"/>
    <x v="10"/>
    <x v="2"/>
    <x v="1"/>
    <x v="4"/>
    <x v="34"/>
    <x v="188"/>
    <x v="180"/>
    <x v="209"/>
    <x v="0"/>
    <x v="13"/>
    <x v="2"/>
    <x v="282"/>
    <x v="648"/>
    <x v="88"/>
    <x v="9"/>
    <x v="6"/>
    <x v="5"/>
    <x v="3094"/>
    <x v="1"/>
  </r>
  <r>
    <x v="0"/>
    <x v="4"/>
    <x v="0"/>
    <x v="0"/>
    <x v="19"/>
    <x v="3601"/>
    <x v="3114"/>
    <x v="55"/>
    <x v="10"/>
    <x v="2"/>
    <x v="1"/>
    <x v="3"/>
    <x v="1"/>
    <x v="4"/>
    <x v="210"/>
    <x v="17"/>
    <x v="0"/>
    <x v="9"/>
    <x v="2"/>
    <x v="1193"/>
    <x v="662"/>
    <x v="7"/>
    <x v="28"/>
    <x v="2"/>
    <x v="4"/>
    <x v="3804"/>
    <x v="82"/>
  </r>
  <r>
    <x v="1"/>
    <x v="5"/>
    <x v="1"/>
    <x v="0"/>
    <x v="340"/>
    <x v="3602"/>
    <x v="3115"/>
    <x v="26"/>
    <x v="10"/>
    <x v="2"/>
    <x v="1"/>
    <x v="4"/>
    <x v="34"/>
    <x v="220"/>
    <x v="210"/>
    <x v="200"/>
    <x v="0"/>
    <x v="13"/>
    <x v="2"/>
    <x v="300"/>
    <x v="490"/>
    <x v="4"/>
    <x v="23"/>
    <x v="6"/>
    <x v="5"/>
    <x v="3095"/>
    <x v="1"/>
  </r>
  <r>
    <x v="1"/>
    <x v="5"/>
    <x v="0"/>
    <x v="8"/>
    <x v="394"/>
    <x v="3603"/>
    <x v="3116"/>
    <x v="104"/>
    <x v="10"/>
    <x v="2"/>
    <x v="1"/>
    <x v="4"/>
    <x v="30"/>
    <x v="114"/>
    <x v="210"/>
    <x v="194"/>
    <x v="0"/>
    <x v="13"/>
    <x v="2"/>
    <x v="50"/>
    <x v="380"/>
    <x v="48"/>
    <x v="32"/>
    <x v="8"/>
    <x v="5"/>
    <x v="4562"/>
    <x v="17"/>
  </r>
  <r>
    <x v="1"/>
    <x v="5"/>
    <x v="0"/>
    <x v="6"/>
    <x v="387"/>
    <x v="3604"/>
    <x v="3117"/>
    <x v="247"/>
    <x v="10"/>
    <x v="2"/>
    <x v="1"/>
    <x v="4"/>
    <x v="33"/>
    <x v="173"/>
    <x v="203"/>
    <x v="209"/>
    <x v="0"/>
    <x v="13"/>
    <x v="2"/>
    <x v="450"/>
    <x v="964"/>
    <x v="90"/>
    <x v="5"/>
    <x v="8"/>
    <x v="5"/>
    <x v="4563"/>
    <x v="1"/>
  </r>
  <r>
    <x v="1"/>
    <x v="5"/>
    <x v="0"/>
    <x v="8"/>
    <x v="394"/>
    <x v="3605"/>
    <x v="3118"/>
    <x v="104"/>
    <x v="10"/>
    <x v="2"/>
    <x v="1"/>
    <x v="4"/>
    <x v="30"/>
    <x v="114"/>
    <x v="210"/>
    <x v="194"/>
    <x v="0"/>
    <x v="13"/>
    <x v="2"/>
    <x v="50"/>
    <x v="380"/>
    <x v="48"/>
    <x v="32"/>
    <x v="8"/>
    <x v="5"/>
    <x v="4564"/>
    <x v="17"/>
  </r>
  <r>
    <x v="0"/>
    <x v="4"/>
    <x v="0"/>
    <x v="0"/>
    <x v="19"/>
    <x v="3606"/>
    <x v="3119"/>
    <x v="145"/>
    <x v="10"/>
    <x v="2"/>
    <x v="1"/>
    <x v="3"/>
    <x v="1"/>
    <x v="4"/>
    <x v="19"/>
    <x v="209"/>
    <x v="0"/>
    <x v="9"/>
    <x v="2"/>
    <x v="1192"/>
    <x v="970"/>
    <x v="7"/>
    <x v="28"/>
    <x v="2"/>
    <x v="4"/>
    <x v="3805"/>
    <x v="82"/>
  </r>
  <r>
    <x v="1"/>
    <x v="5"/>
    <x v="0"/>
    <x v="8"/>
    <x v="394"/>
    <x v="3608"/>
    <x v="3120"/>
    <x v="104"/>
    <x v="10"/>
    <x v="2"/>
    <x v="1"/>
    <x v="4"/>
    <x v="30"/>
    <x v="114"/>
    <x v="210"/>
    <x v="194"/>
    <x v="0"/>
    <x v="13"/>
    <x v="2"/>
    <x v="50"/>
    <x v="380"/>
    <x v="48"/>
    <x v="32"/>
    <x v="8"/>
    <x v="5"/>
    <x v="4565"/>
    <x v="17"/>
  </r>
  <r>
    <x v="1"/>
    <x v="9"/>
    <x v="1"/>
    <x v="8"/>
    <x v="88"/>
    <x v="3607"/>
    <x v="3120"/>
    <x v="26"/>
    <x v="10"/>
    <x v="2"/>
    <x v="1"/>
    <x v="8"/>
    <x v="50"/>
    <x v="426"/>
    <x v="20"/>
    <x v="209"/>
    <x v="0"/>
    <x v="16"/>
    <x v="2"/>
    <x v="1123"/>
    <x v="985"/>
    <x v="86"/>
    <x v="74"/>
    <x v="1"/>
    <x v="6"/>
    <x v="915"/>
    <x v="17"/>
  </r>
  <r>
    <x v="1"/>
    <x v="6"/>
    <x v="0"/>
    <x v="0"/>
    <x v="344"/>
    <x v="3609"/>
    <x v="3121"/>
    <x v="131"/>
    <x v="10"/>
    <x v="2"/>
    <x v="1"/>
    <x v="5"/>
    <x v="38"/>
    <x v="324"/>
    <x v="210"/>
    <x v="201"/>
    <x v="0"/>
    <x v="4"/>
    <x v="2"/>
    <x v="1032"/>
    <x v="556"/>
    <x v="52"/>
    <x v="47"/>
    <x v="0"/>
    <x v="5"/>
    <x v="246"/>
    <x v="8"/>
  </r>
  <r>
    <x v="1"/>
    <x v="5"/>
    <x v="1"/>
    <x v="0"/>
    <x v="327"/>
    <x v="3610"/>
    <x v="3121"/>
    <x v="97"/>
    <x v="10"/>
    <x v="2"/>
    <x v="1"/>
    <x v="4"/>
    <x v="34"/>
    <x v="231"/>
    <x v="195"/>
    <x v="209"/>
    <x v="0"/>
    <x v="13"/>
    <x v="2"/>
    <x v="370"/>
    <x v="645"/>
    <x v="71"/>
    <x v="12"/>
    <x v="6"/>
    <x v="5"/>
    <x v="3096"/>
    <x v="1"/>
  </r>
  <r>
    <x v="1"/>
    <x v="9"/>
    <x v="1"/>
    <x v="8"/>
    <x v="88"/>
    <x v="3611"/>
    <x v="3122"/>
    <x v="162"/>
    <x v="10"/>
    <x v="2"/>
    <x v="1"/>
    <x v="8"/>
    <x v="49"/>
    <x v="368"/>
    <x v="210"/>
    <x v="18"/>
    <x v="0"/>
    <x v="16"/>
    <x v="2"/>
    <x v="1109"/>
    <x v="755"/>
    <x v="73"/>
    <x v="50"/>
    <x v="1"/>
    <x v="6"/>
    <x v="916"/>
    <x v="42"/>
  </r>
  <r>
    <x v="1"/>
    <x v="5"/>
    <x v="1"/>
    <x v="0"/>
    <x v="327"/>
    <x v="3612"/>
    <x v="3122"/>
    <x v="2"/>
    <x v="10"/>
    <x v="2"/>
    <x v="1"/>
    <x v="4"/>
    <x v="34"/>
    <x v="258"/>
    <x v="210"/>
    <x v="194"/>
    <x v="0"/>
    <x v="13"/>
    <x v="2"/>
    <x v="282"/>
    <x v="579"/>
    <x v="83"/>
    <x v="25"/>
    <x v="6"/>
    <x v="5"/>
    <x v="3097"/>
    <x v="1"/>
  </r>
  <r>
    <x v="1"/>
    <x v="5"/>
    <x v="1"/>
    <x v="0"/>
    <x v="327"/>
    <x v="3613"/>
    <x v="3123"/>
    <x v="2"/>
    <x v="10"/>
    <x v="2"/>
    <x v="1"/>
    <x v="4"/>
    <x v="34"/>
    <x v="255"/>
    <x v="210"/>
    <x v="194"/>
    <x v="0"/>
    <x v="13"/>
    <x v="2"/>
    <x v="282"/>
    <x v="579"/>
    <x v="83"/>
    <x v="25"/>
    <x v="6"/>
    <x v="5"/>
    <x v="3098"/>
    <x v="1"/>
  </r>
  <r>
    <x v="1"/>
    <x v="5"/>
    <x v="1"/>
    <x v="0"/>
    <x v="327"/>
    <x v="3614"/>
    <x v="3124"/>
    <x v="34"/>
    <x v="10"/>
    <x v="2"/>
    <x v="1"/>
    <x v="4"/>
    <x v="34"/>
    <x v="231"/>
    <x v="195"/>
    <x v="209"/>
    <x v="0"/>
    <x v="13"/>
    <x v="2"/>
    <x v="369"/>
    <x v="599"/>
    <x v="71"/>
    <x v="12"/>
    <x v="6"/>
    <x v="5"/>
    <x v="3099"/>
    <x v="1"/>
  </r>
  <r>
    <x v="1"/>
    <x v="5"/>
    <x v="1"/>
    <x v="0"/>
    <x v="327"/>
    <x v="3615"/>
    <x v="3125"/>
    <x v="181"/>
    <x v="10"/>
    <x v="2"/>
    <x v="1"/>
    <x v="4"/>
    <x v="34"/>
    <x v="220"/>
    <x v="210"/>
    <x v="194"/>
    <x v="0"/>
    <x v="13"/>
    <x v="2"/>
    <x v="304"/>
    <x v="737"/>
    <x v="4"/>
    <x v="23"/>
    <x v="6"/>
    <x v="5"/>
    <x v="3100"/>
    <x v="1"/>
  </r>
  <r>
    <x v="1"/>
    <x v="1"/>
    <x v="0"/>
    <x v="0"/>
    <x v="359"/>
    <x v="3616"/>
    <x v="3126"/>
    <x v="126"/>
    <x v="10"/>
    <x v="2"/>
    <x v="1"/>
    <x v="0"/>
    <x v="26"/>
    <x v="482"/>
    <x v="205"/>
    <x v="209"/>
    <x v="0"/>
    <x v="1"/>
    <x v="2"/>
    <x v="826"/>
    <x v="918"/>
    <x v="27"/>
    <x v="83"/>
    <x v="0"/>
    <x v="5"/>
    <x v="247"/>
    <x v="22"/>
  </r>
  <r>
    <x v="1"/>
    <x v="5"/>
    <x v="0"/>
    <x v="6"/>
    <x v="387"/>
    <x v="3617"/>
    <x v="3127"/>
    <x v="52"/>
    <x v="10"/>
    <x v="2"/>
    <x v="1"/>
    <x v="4"/>
    <x v="33"/>
    <x v="145"/>
    <x v="203"/>
    <x v="209"/>
    <x v="0"/>
    <x v="13"/>
    <x v="2"/>
    <x v="300"/>
    <x v="91"/>
    <x v="70"/>
    <x v="43"/>
    <x v="8"/>
    <x v="5"/>
    <x v="4566"/>
    <x v="1"/>
  </r>
  <r>
    <x v="1"/>
    <x v="5"/>
    <x v="1"/>
    <x v="0"/>
    <x v="327"/>
    <x v="3618"/>
    <x v="3128"/>
    <x v="166"/>
    <x v="10"/>
    <x v="2"/>
    <x v="1"/>
    <x v="4"/>
    <x v="34"/>
    <x v="231"/>
    <x v="195"/>
    <x v="209"/>
    <x v="0"/>
    <x v="13"/>
    <x v="2"/>
    <x v="368"/>
    <x v="84"/>
    <x v="71"/>
    <x v="12"/>
    <x v="6"/>
    <x v="5"/>
    <x v="3101"/>
    <x v="1"/>
  </r>
  <r>
    <x v="1"/>
    <x v="5"/>
    <x v="1"/>
    <x v="0"/>
    <x v="105"/>
    <x v="3619"/>
    <x v="3129"/>
    <x v="143"/>
    <x v="10"/>
    <x v="2"/>
    <x v="1"/>
    <x v="4"/>
    <x v="34"/>
    <x v="236"/>
    <x v="210"/>
    <x v="74"/>
    <x v="0"/>
    <x v="13"/>
    <x v="2"/>
    <x v="272"/>
    <x v="463"/>
    <x v="49"/>
    <x v="22"/>
    <x v="6"/>
    <x v="5"/>
    <x v="3102"/>
    <x v="1"/>
  </r>
  <r>
    <x v="1"/>
    <x v="5"/>
    <x v="1"/>
    <x v="0"/>
    <x v="327"/>
    <x v="3620"/>
    <x v="3130"/>
    <x v="34"/>
    <x v="10"/>
    <x v="2"/>
    <x v="1"/>
    <x v="4"/>
    <x v="34"/>
    <x v="231"/>
    <x v="195"/>
    <x v="209"/>
    <x v="0"/>
    <x v="13"/>
    <x v="2"/>
    <x v="367"/>
    <x v="599"/>
    <x v="71"/>
    <x v="12"/>
    <x v="6"/>
    <x v="5"/>
    <x v="3103"/>
    <x v="1"/>
  </r>
  <r>
    <x v="1"/>
    <x v="5"/>
    <x v="0"/>
    <x v="6"/>
    <x v="377"/>
    <x v="3621"/>
    <x v="3131"/>
    <x v="52"/>
    <x v="10"/>
    <x v="2"/>
    <x v="1"/>
    <x v="4"/>
    <x v="33"/>
    <x v="166"/>
    <x v="210"/>
    <x v="200"/>
    <x v="0"/>
    <x v="13"/>
    <x v="2"/>
    <x v="260"/>
    <x v="91"/>
    <x v="2"/>
    <x v="44"/>
    <x v="8"/>
    <x v="5"/>
    <x v="4567"/>
    <x v="1"/>
  </r>
  <r>
    <x v="1"/>
    <x v="5"/>
    <x v="1"/>
    <x v="0"/>
    <x v="273"/>
    <x v="3622"/>
    <x v="3132"/>
    <x v="34"/>
    <x v="10"/>
    <x v="2"/>
    <x v="1"/>
    <x v="4"/>
    <x v="34"/>
    <x v="264"/>
    <x v="166"/>
    <x v="209"/>
    <x v="0"/>
    <x v="13"/>
    <x v="2"/>
    <x v="268"/>
    <x v="897"/>
    <x v="84"/>
    <x v="25"/>
    <x v="6"/>
    <x v="5"/>
    <x v="3104"/>
    <x v="1"/>
  </r>
  <r>
    <x v="1"/>
    <x v="5"/>
    <x v="0"/>
    <x v="8"/>
    <x v="379"/>
    <x v="3623"/>
    <x v="3133"/>
    <x v="100"/>
    <x v="10"/>
    <x v="2"/>
    <x v="1"/>
    <x v="4"/>
    <x v="33"/>
    <x v="320"/>
    <x v="156"/>
    <x v="209"/>
    <x v="0"/>
    <x v="13"/>
    <x v="2"/>
    <x v="326"/>
    <x v="87"/>
    <x v="30"/>
    <x v="59"/>
    <x v="8"/>
    <x v="5"/>
    <x v="4568"/>
    <x v="17"/>
  </r>
  <r>
    <x v="1"/>
    <x v="5"/>
    <x v="0"/>
    <x v="6"/>
    <x v="377"/>
    <x v="3624"/>
    <x v="3134"/>
    <x v="27"/>
    <x v="10"/>
    <x v="2"/>
    <x v="1"/>
    <x v="4"/>
    <x v="33"/>
    <x v="145"/>
    <x v="210"/>
    <x v="200"/>
    <x v="0"/>
    <x v="13"/>
    <x v="2"/>
    <x v="302"/>
    <x v="151"/>
    <x v="70"/>
    <x v="43"/>
    <x v="8"/>
    <x v="5"/>
    <x v="4569"/>
    <x v="1"/>
  </r>
  <r>
    <x v="1"/>
    <x v="5"/>
    <x v="1"/>
    <x v="0"/>
    <x v="74"/>
    <x v="3625"/>
    <x v="3135"/>
    <x v="60"/>
    <x v="10"/>
    <x v="2"/>
    <x v="1"/>
    <x v="4"/>
    <x v="34"/>
    <x v="215"/>
    <x v="48"/>
    <x v="209"/>
    <x v="0"/>
    <x v="13"/>
    <x v="2"/>
    <x v="292"/>
    <x v="235"/>
    <x v="83"/>
    <x v="26"/>
    <x v="6"/>
    <x v="5"/>
    <x v="3105"/>
    <x v="1"/>
  </r>
  <r>
    <x v="0"/>
    <x v="4"/>
    <x v="0"/>
    <x v="0"/>
    <x v="4"/>
    <x v="3626"/>
    <x v="3136"/>
    <x v="215"/>
    <x v="10"/>
    <x v="2"/>
    <x v="1"/>
    <x v="3"/>
    <x v="0"/>
    <x v="0"/>
    <x v="4"/>
    <x v="209"/>
    <x v="0"/>
    <x v="8"/>
    <x v="2"/>
    <x v="1161"/>
    <x v="947"/>
    <x v="32"/>
    <x v="28"/>
    <x v="2"/>
    <x v="4"/>
    <x v="3806"/>
    <x v="82"/>
  </r>
  <r>
    <x v="1"/>
    <x v="5"/>
    <x v="1"/>
    <x v="0"/>
    <x v="327"/>
    <x v="3627"/>
    <x v="3136"/>
    <x v="79"/>
    <x v="10"/>
    <x v="2"/>
    <x v="1"/>
    <x v="4"/>
    <x v="34"/>
    <x v="220"/>
    <x v="195"/>
    <x v="209"/>
    <x v="0"/>
    <x v="13"/>
    <x v="2"/>
    <x v="304"/>
    <x v="671"/>
    <x v="4"/>
    <x v="23"/>
    <x v="6"/>
    <x v="5"/>
    <x v="3106"/>
    <x v="1"/>
  </r>
  <r>
    <x v="1"/>
    <x v="5"/>
    <x v="0"/>
    <x v="6"/>
    <x v="366"/>
    <x v="3628"/>
    <x v="3137"/>
    <x v="52"/>
    <x v="10"/>
    <x v="2"/>
    <x v="1"/>
    <x v="4"/>
    <x v="33"/>
    <x v="168"/>
    <x v="210"/>
    <x v="194"/>
    <x v="0"/>
    <x v="13"/>
    <x v="2"/>
    <x v="260"/>
    <x v="91"/>
    <x v="2"/>
    <x v="44"/>
    <x v="8"/>
    <x v="5"/>
    <x v="4570"/>
    <x v="1"/>
  </r>
  <r>
    <x v="1"/>
    <x v="5"/>
    <x v="1"/>
    <x v="0"/>
    <x v="336"/>
    <x v="3629"/>
    <x v="3138"/>
    <x v="26"/>
    <x v="10"/>
    <x v="2"/>
    <x v="1"/>
    <x v="4"/>
    <x v="34"/>
    <x v="220"/>
    <x v="197"/>
    <x v="209"/>
    <x v="0"/>
    <x v="13"/>
    <x v="2"/>
    <x v="304"/>
    <x v="193"/>
    <x v="4"/>
    <x v="23"/>
    <x v="6"/>
    <x v="5"/>
    <x v="3107"/>
    <x v="1"/>
  </r>
  <r>
    <x v="1"/>
    <x v="9"/>
    <x v="1"/>
    <x v="15"/>
    <x v="174"/>
    <x v="3630"/>
    <x v="3139"/>
    <x v="162"/>
    <x v="10"/>
    <x v="2"/>
    <x v="1"/>
    <x v="8"/>
    <x v="49"/>
    <x v="356"/>
    <x v="210"/>
    <x v="18"/>
    <x v="0"/>
    <x v="16"/>
    <x v="2"/>
    <x v="1088"/>
    <x v="755"/>
    <x v="73"/>
    <x v="50"/>
    <x v="1"/>
    <x v="6"/>
    <x v="917"/>
    <x v="66"/>
  </r>
  <r>
    <x v="1"/>
    <x v="5"/>
    <x v="1"/>
    <x v="8"/>
    <x v="379"/>
    <x v="3631"/>
    <x v="3140"/>
    <x v="100"/>
    <x v="10"/>
    <x v="2"/>
    <x v="1"/>
    <x v="4"/>
    <x v="34"/>
    <x v="208"/>
    <x v="210"/>
    <x v="156"/>
    <x v="0"/>
    <x v="13"/>
    <x v="2"/>
    <x v="212"/>
    <x v="390"/>
    <x v="58"/>
    <x v="15"/>
    <x v="6"/>
    <x v="5"/>
    <x v="4571"/>
    <x v="17"/>
  </r>
  <r>
    <x v="1"/>
    <x v="5"/>
    <x v="1"/>
    <x v="0"/>
    <x v="327"/>
    <x v="3632"/>
    <x v="3141"/>
    <x v="52"/>
    <x v="10"/>
    <x v="2"/>
    <x v="1"/>
    <x v="4"/>
    <x v="34"/>
    <x v="220"/>
    <x v="195"/>
    <x v="209"/>
    <x v="0"/>
    <x v="13"/>
    <x v="2"/>
    <x v="300"/>
    <x v="476"/>
    <x v="4"/>
    <x v="23"/>
    <x v="6"/>
    <x v="5"/>
    <x v="3108"/>
    <x v="1"/>
  </r>
  <r>
    <x v="1"/>
    <x v="5"/>
    <x v="1"/>
    <x v="0"/>
    <x v="271"/>
    <x v="3633"/>
    <x v="3142"/>
    <x v="181"/>
    <x v="10"/>
    <x v="2"/>
    <x v="1"/>
    <x v="4"/>
    <x v="34"/>
    <x v="265"/>
    <x v="210"/>
    <x v="158"/>
    <x v="0"/>
    <x v="13"/>
    <x v="2"/>
    <x v="445"/>
    <x v="732"/>
    <x v="90"/>
    <x v="19"/>
    <x v="6"/>
    <x v="5"/>
    <x v="3109"/>
    <x v="1"/>
  </r>
  <r>
    <x v="1"/>
    <x v="9"/>
    <x v="0"/>
    <x v="8"/>
    <x v="137"/>
    <x v="3634"/>
    <x v="3143"/>
    <x v="239"/>
    <x v="10"/>
    <x v="2"/>
    <x v="1"/>
    <x v="8"/>
    <x v="27"/>
    <x v="352"/>
    <x v="210"/>
    <x v="21"/>
    <x v="0"/>
    <x v="16"/>
    <x v="2"/>
    <x v="971"/>
    <x v="232"/>
    <x v="38"/>
    <x v="55"/>
    <x v="1"/>
    <x v="5"/>
    <x v="918"/>
    <x v="17"/>
  </r>
  <r>
    <x v="1"/>
    <x v="1"/>
    <x v="0"/>
    <x v="0"/>
    <x v="359"/>
    <x v="3635"/>
    <x v="3144"/>
    <x v="211"/>
    <x v="10"/>
    <x v="2"/>
    <x v="1"/>
    <x v="0"/>
    <x v="26"/>
    <x v="482"/>
    <x v="205"/>
    <x v="209"/>
    <x v="0"/>
    <x v="1"/>
    <x v="2"/>
    <x v="825"/>
    <x v="341"/>
    <x v="27"/>
    <x v="83"/>
    <x v="0"/>
    <x v="5"/>
    <x v="248"/>
    <x v="22"/>
  </r>
  <r>
    <x v="1"/>
    <x v="9"/>
    <x v="1"/>
    <x v="15"/>
    <x v="174"/>
    <x v="3636"/>
    <x v="3145"/>
    <x v="162"/>
    <x v="10"/>
    <x v="2"/>
    <x v="1"/>
    <x v="8"/>
    <x v="50"/>
    <x v="406"/>
    <x v="20"/>
    <x v="209"/>
    <x v="0"/>
    <x v="16"/>
    <x v="2"/>
    <x v="1101"/>
    <x v="755"/>
    <x v="66"/>
    <x v="54"/>
    <x v="1"/>
    <x v="6"/>
    <x v="919"/>
    <x v="68"/>
  </r>
  <r>
    <x v="1"/>
    <x v="9"/>
    <x v="1"/>
    <x v="8"/>
    <x v="88"/>
    <x v="3637"/>
    <x v="3146"/>
    <x v="139"/>
    <x v="10"/>
    <x v="2"/>
    <x v="1"/>
    <x v="8"/>
    <x v="50"/>
    <x v="426"/>
    <x v="210"/>
    <x v="18"/>
    <x v="0"/>
    <x v="16"/>
    <x v="2"/>
    <x v="1124"/>
    <x v="920"/>
    <x v="86"/>
    <x v="74"/>
    <x v="1"/>
    <x v="6"/>
    <x v="920"/>
    <x v="17"/>
  </r>
  <r>
    <x v="1"/>
    <x v="5"/>
    <x v="1"/>
    <x v="8"/>
    <x v="367"/>
    <x v="3638"/>
    <x v="3147"/>
    <x v="188"/>
    <x v="10"/>
    <x v="2"/>
    <x v="1"/>
    <x v="4"/>
    <x v="36"/>
    <x v="311"/>
    <x v="110"/>
    <x v="209"/>
    <x v="0"/>
    <x v="13"/>
    <x v="2"/>
    <x v="100"/>
    <x v="474"/>
    <x v="82"/>
    <x v="18"/>
    <x v="6"/>
    <x v="5"/>
    <x v="4572"/>
    <x v="17"/>
  </r>
  <r>
    <x v="1"/>
    <x v="9"/>
    <x v="1"/>
    <x v="8"/>
    <x v="88"/>
    <x v="3639"/>
    <x v="3148"/>
    <x v="139"/>
    <x v="10"/>
    <x v="2"/>
    <x v="1"/>
    <x v="8"/>
    <x v="49"/>
    <x v="365"/>
    <x v="20"/>
    <x v="209"/>
    <x v="0"/>
    <x v="16"/>
    <x v="2"/>
    <x v="1118"/>
    <x v="920"/>
    <x v="40"/>
    <x v="66"/>
    <x v="1"/>
    <x v="6"/>
    <x v="921"/>
    <x v="17"/>
  </r>
  <r>
    <x v="1"/>
    <x v="5"/>
    <x v="0"/>
    <x v="8"/>
    <x v="379"/>
    <x v="3640"/>
    <x v="3149"/>
    <x v="45"/>
    <x v="10"/>
    <x v="2"/>
    <x v="1"/>
    <x v="4"/>
    <x v="30"/>
    <x v="105"/>
    <x v="210"/>
    <x v="156"/>
    <x v="0"/>
    <x v="13"/>
    <x v="2"/>
    <x v="629"/>
    <x v="773"/>
    <x v="46"/>
    <x v="42"/>
    <x v="8"/>
    <x v="5"/>
    <x v="4573"/>
    <x v="17"/>
  </r>
  <r>
    <x v="0"/>
    <x v="5"/>
    <x v="1"/>
    <x v="8"/>
    <x v="379"/>
    <x v="3641"/>
    <x v="3150"/>
    <x v="257"/>
    <x v="10"/>
    <x v="2"/>
    <x v="1"/>
    <x v="4"/>
    <x v="8"/>
    <x v="25"/>
    <x v="210"/>
    <x v="156"/>
    <x v="0"/>
    <x v="5"/>
    <x v="0"/>
    <x v="546"/>
    <x v="513"/>
    <x v="54"/>
    <x v="7"/>
    <x v="6"/>
    <x v="0"/>
    <x v="3110"/>
    <x v="17"/>
  </r>
  <r>
    <x v="1"/>
    <x v="5"/>
    <x v="1"/>
    <x v="8"/>
    <x v="367"/>
    <x v="3642"/>
    <x v="3151"/>
    <x v="188"/>
    <x v="10"/>
    <x v="2"/>
    <x v="1"/>
    <x v="4"/>
    <x v="36"/>
    <x v="308"/>
    <x v="210"/>
    <x v="115"/>
    <x v="0"/>
    <x v="13"/>
    <x v="2"/>
    <x v="113"/>
    <x v="474"/>
    <x v="82"/>
    <x v="18"/>
    <x v="6"/>
    <x v="5"/>
    <x v="4574"/>
    <x v="17"/>
  </r>
  <r>
    <x v="0"/>
    <x v="4"/>
    <x v="0"/>
    <x v="0"/>
    <x v="7"/>
    <x v="3643"/>
    <x v="3152"/>
    <x v="42"/>
    <x v="10"/>
    <x v="2"/>
    <x v="1"/>
    <x v="3"/>
    <x v="12"/>
    <x v="39"/>
    <x v="7"/>
    <x v="209"/>
    <x v="0"/>
    <x v="9"/>
    <x v="2"/>
    <x v="1237"/>
    <x v="36"/>
    <x v="7"/>
    <x v="28"/>
    <x v="2"/>
    <x v="4"/>
    <x v="3807"/>
    <x v="29"/>
  </r>
  <r>
    <x v="1"/>
    <x v="5"/>
    <x v="1"/>
    <x v="0"/>
    <x v="119"/>
    <x v="3644"/>
    <x v="3153"/>
    <x v="166"/>
    <x v="10"/>
    <x v="2"/>
    <x v="1"/>
    <x v="4"/>
    <x v="34"/>
    <x v="231"/>
    <x v="74"/>
    <x v="209"/>
    <x v="0"/>
    <x v="13"/>
    <x v="2"/>
    <x v="372"/>
    <x v="84"/>
    <x v="71"/>
    <x v="12"/>
    <x v="6"/>
    <x v="5"/>
    <x v="3111"/>
    <x v="1"/>
  </r>
  <r>
    <x v="1"/>
    <x v="5"/>
    <x v="0"/>
    <x v="8"/>
    <x v="394"/>
    <x v="3645"/>
    <x v="3154"/>
    <x v="254"/>
    <x v="10"/>
    <x v="2"/>
    <x v="1"/>
    <x v="4"/>
    <x v="30"/>
    <x v="140"/>
    <x v="195"/>
    <x v="209"/>
    <x v="0"/>
    <x v="13"/>
    <x v="2"/>
    <x v="124"/>
    <x v="239"/>
    <x v="8"/>
    <x v="39"/>
    <x v="8"/>
    <x v="5"/>
    <x v="4575"/>
    <x v="17"/>
  </r>
  <r>
    <x v="1"/>
    <x v="5"/>
    <x v="1"/>
    <x v="0"/>
    <x v="187"/>
    <x v="3646"/>
    <x v="3154"/>
    <x v="243"/>
    <x v="10"/>
    <x v="2"/>
    <x v="1"/>
    <x v="4"/>
    <x v="34"/>
    <x v="231"/>
    <x v="117"/>
    <x v="209"/>
    <x v="0"/>
    <x v="13"/>
    <x v="2"/>
    <x v="372"/>
    <x v="945"/>
    <x v="71"/>
    <x v="12"/>
    <x v="6"/>
    <x v="5"/>
    <x v="3112"/>
    <x v="1"/>
  </r>
  <r>
    <x v="0"/>
    <x v="1"/>
    <x v="0"/>
    <x v="0"/>
    <x v="344"/>
    <x v="3647"/>
    <x v="3155"/>
    <x v="126"/>
    <x v="10"/>
    <x v="2"/>
    <x v="1"/>
    <x v="0"/>
    <x v="22"/>
    <x v="51"/>
    <x v="202"/>
    <x v="209"/>
    <x v="0"/>
    <x v="6"/>
    <x v="2"/>
    <x v="813"/>
    <x v="918"/>
    <x v="59"/>
    <x v="77"/>
    <x v="0"/>
    <x v="1"/>
    <x v="249"/>
    <x v="22"/>
  </r>
  <r>
    <x v="1"/>
    <x v="5"/>
    <x v="1"/>
    <x v="0"/>
    <x v="260"/>
    <x v="3648"/>
    <x v="3156"/>
    <x v="6"/>
    <x v="10"/>
    <x v="2"/>
    <x v="1"/>
    <x v="4"/>
    <x v="34"/>
    <x v="258"/>
    <x v="156"/>
    <x v="209"/>
    <x v="0"/>
    <x v="13"/>
    <x v="2"/>
    <x v="281"/>
    <x v="98"/>
    <x v="83"/>
    <x v="25"/>
    <x v="6"/>
    <x v="5"/>
    <x v="3113"/>
    <x v="1"/>
  </r>
  <r>
    <x v="1"/>
    <x v="5"/>
    <x v="1"/>
    <x v="0"/>
    <x v="302"/>
    <x v="3649"/>
    <x v="3157"/>
    <x v="41"/>
    <x v="10"/>
    <x v="2"/>
    <x v="1"/>
    <x v="4"/>
    <x v="34"/>
    <x v="198"/>
    <x v="180"/>
    <x v="209"/>
    <x v="0"/>
    <x v="13"/>
    <x v="2"/>
    <x v="272"/>
    <x v="774"/>
    <x v="84"/>
    <x v="24"/>
    <x v="6"/>
    <x v="5"/>
    <x v="3114"/>
    <x v="1"/>
  </r>
  <r>
    <x v="1"/>
    <x v="5"/>
    <x v="1"/>
    <x v="0"/>
    <x v="308"/>
    <x v="3650"/>
    <x v="3158"/>
    <x v="75"/>
    <x v="10"/>
    <x v="2"/>
    <x v="1"/>
    <x v="4"/>
    <x v="34"/>
    <x v="220"/>
    <x v="184"/>
    <x v="209"/>
    <x v="0"/>
    <x v="13"/>
    <x v="2"/>
    <x v="298"/>
    <x v="292"/>
    <x v="4"/>
    <x v="23"/>
    <x v="6"/>
    <x v="5"/>
    <x v="3115"/>
    <x v="1"/>
  </r>
  <r>
    <x v="1"/>
    <x v="5"/>
    <x v="1"/>
    <x v="0"/>
    <x v="281"/>
    <x v="3651"/>
    <x v="3159"/>
    <x v="97"/>
    <x v="10"/>
    <x v="2"/>
    <x v="1"/>
    <x v="4"/>
    <x v="34"/>
    <x v="231"/>
    <x v="169"/>
    <x v="209"/>
    <x v="0"/>
    <x v="13"/>
    <x v="2"/>
    <x v="372"/>
    <x v="645"/>
    <x v="71"/>
    <x v="12"/>
    <x v="6"/>
    <x v="5"/>
    <x v="3116"/>
    <x v="1"/>
  </r>
  <r>
    <x v="0"/>
    <x v="5"/>
    <x v="0"/>
    <x v="17"/>
    <x v="415"/>
    <x v="3653"/>
    <x v="3160"/>
    <x v="104"/>
    <x v="10"/>
    <x v="2"/>
    <x v="1"/>
    <x v="4"/>
    <x v="4"/>
    <x v="13"/>
    <x v="210"/>
    <x v="156"/>
    <x v="0"/>
    <x v="13"/>
    <x v="2"/>
    <x v="22"/>
    <x v="386"/>
    <x v="35"/>
    <x v="35"/>
    <x v="8"/>
    <x v="0"/>
    <x v="4576"/>
    <x v="49"/>
  </r>
  <r>
    <x v="1"/>
    <x v="9"/>
    <x v="0"/>
    <x v="8"/>
    <x v="137"/>
    <x v="3652"/>
    <x v="3160"/>
    <x v="239"/>
    <x v="10"/>
    <x v="2"/>
    <x v="1"/>
    <x v="8"/>
    <x v="27"/>
    <x v="352"/>
    <x v="23"/>
    <x v="209"/>
    <x v="0"/>
    <x v="16"/>
    <x v="2"/>
    <x v="971"/>
    <x v="232"/>
    <x v="38"/>
    <x v="55"/>
    <x v="1"/>
    <x v="5"/>
    <x v="922"/>
    <x v="17"/>
  </r>
  <r>
    <x v="1"/>
    <x v="5"/>
    <x v="1"/>
    <x v="0"/>
    <x v="327"/>
    <x v="3654"/>
    <x v="3161"/>
    <x v="26"/>
    <x v="10"/>
    <x v="2"/>
    <x v="1"/>
    <x v="4"/>
    <x v="34"/>
    <x v="231"/>
    <x v="195"/>
    <x v="209"/>
    <x v="0"/>
    <x v="13"/>
    <x v="2"/>
    <x v="374"/>
    <x v="183"/>
    <x v="71"/>
    <x v="12"/>
    <x v="6"/>
    <x v="5"/>
    <x v="3117"/>
    <x v="1"/>
  </r>
  <r>
    <x v="1"/>
    <x v="5"/>
    <x v="1"/>
    <x v="0"/>
    <x v="111"/>
    <x v="3655"/>
    <x v="3162"/>
    <x v="94"/>
    <x v="10"/>
    <x v="2"/>
    <x v="1"/>
    <x v="4"/>
    <x v="34"/>
    <x v="278"/>
    <x v="210"/>
    <x v="77"/>
    <x v="0"/>
    <x v="13"/>
    <x v="2"/>
    <x v="445"/>
    <x v="592"/>
    <x v="90"/>
    <x v="19"/>
    <x v="6"/>
    <x v="5"/>
    <x v="3118"/>
    <x v="1"/>
  </r>
  <r>
    <x v="1"/>
    <x v="5"/>
    <x v="0"/>
    <x v="6"/>
    <x v="366"/>
    <x v="3656"/>
    <x v="3163"/>
    <x v="247"/>
    <x v="10"/>
    <x v="2"/>
    <x v="1"/>
    <x v="4"/>
    <x v="33"/>
    <x v="170"/>
    <x v="195"/>
    <x v="209"/>
    <x v="0"/>
    <x v="13"/>
    <x v="2"/>
    <x v="310"/>
    <x v="961"/>
    <x v="79"/>
    <x v="37"/>
    <x v="8"/>
    <x v="5"/>
    <x v="4577"/>
    <x v="1"/>
  </r>
  <r>
    <x v="1"/>
    <x v="5"/>
    <x v="1"/>
    <x v="0"/>
    <x v="327"/>
    <x v="3657"/>
    <x v="3164"/>
    <x v="26"/>
    <x v="10"/>
    <x v="2"/>
    <x v="1"/>
    <x v="4"/>
    <x v="34"/>
    <x v="231"/>
    <x v="195"/>
    <x v="209"/>
    <x v="0"/>
    <x v="13"/>
    <x v="2"/>
    <x v="372"/>
    <x v="183"/>
    <x v="71"/>
    <x v="12"/>
    <x v="6"/>
    <x v="5"/>
    <x v="3119"/>
    <x v="1"/>
  </r>
  <r>
    <x v="1"/>
    <x v="5"/>
    <x v="1"/>
    <x v="0"/>
    <x v="327"/>
    <x v="3658"/>
    <x v="3165"/>
    <x v="26"/>
    <x v="10"/>
    <x v="2"/>
    <x v="1"/>
    <x v="4"/>
    <x v="34"/>
    <x v="231"/>
    <x v="195"/>
    <x v="209"/>
    <x v="0"/>
    <x v="13"/>
    <x v="2"/>
    <x v="371"/>
    <x v="183"/>
    <x v="71"/>
    <x v="12"/>
    <x v="6"/>
    <x v="5"/>
    <x v="3120"/>
    <x v="1"/>
  </r>
  <r>
    <x v="1"/>
    <x v="5"/>
    <x v="1"/>
    <x v="0"/>
    <x v="44"/>
    <x v="3659"/>
    <x v="3166"/>
    <x v="94"/>
    <x v="10"/>
    <x v="2"/>
    <x v="1"/>
    <x v="4"/>
    <x v="34"/>
    <x v="276"/>
    <x v="210"/>
    <x v="34"/>
    <x v="0"/>
    <x v="13"/>
    <x v="2"/>
    <x v="445"/>
    <x v="592"/>
    <x v="90"/>
    <x v="19"/>
    <x v="6"/>
    <x v="5"/>
    <x v="3121"/>
    <x v="1"/>
  </r>
  <r>
    <x v="1"/>
    <x v="5"/>
    <x v="1"/>
    <x v="0"/>
    <x v="327"/>
    <x v="3660"/>
    <x v="3167"/>
    <x v="26"/>
    <x v="10"/>
    <x v="2"/>
    <x v="1"/>
    <x v="4"/>
    <x v="34"/>
    <x v="231"/>
    <x v="195"/>
    <x v="209"/>
    <x v="0"/>
    <x v="13"/>
    <x v="2"/>
    <x v="370"/>
    <x v="193"/>
    <x v="71"/>
    <x v="12"/>
    <x v="6"/>
    <x v="5"/>
    <x v="3122"/>
    <x v="1"/>
  </r>
  <r>
    <x v="1"/>
    <x v="5"/>
    <x v="1"/>
    <x v="0"/>
    <x v="327"/>
    <x v="3661"/>
    <x v="3168"/>
    <x v="26"/>
    <x v="10"/>
    <x v="2"/>
    <x v="1"/>
    <x v="4"/>
    <x v="34"/>
    <x v="231"/>
    <x v="195"/>
    <x v="209"/>
    <x v="0"/>
    <x v="13"/>
    <x v="2"/>
    <x v="369"/>
    <x v="193"/>
    <x v="71"/>
    <x v="12"/>
    <x v="6"/>
    <x v="5"/>
    <x v="3123"/>
    <x v="1"/>
  </r>
  <r>
    <x v="1"/>
    <x v="5"/>
    <x v="1"/>
    <x v="0"/>
    <x v="327"/>
    <x v="3662"/>
    <x v="3169"/>
    <x v="26"/>
    <x v="10"/>
    <x v="2"/>
    <x v="1"/>
    <x v="4"/>
    <x v="34"/>
    <x v="231"/>
    <x v="195"/>
    <x v="209"/>
    <x v="0"/>
    <x v="13"/>
    <x v="2"/>
    <x v="368"/>
    <x v="193"/>
    <x v="71"/>
    <x v="12"/>
    <x v="6"/>
    <x v="5"/>
    <x v="3124"/>
    <x v="1"/>
  </r>
  <r>
    <x v="1"/>
    <x v="5"/>
    <x v="1"/>
    <x v="0"/>
    <x v="131"/>
    <x v="3663"/>
    <x v="3169"/>
    <x v="186"/>
    <x v="10"/>
    <x v="2"/>
    <x v="1"/>
    <x v="4"/>
    <x v="34"/>
    <x v="258"/>
    <x v="81"/>
    <x v="209"/>
    <x v="0"/>
    <x v="13"/>
    <x v="2"/>
    <x v="279"/>
    <x v="821"/>
    <x v="83"/>
    <x v="25"/>
    <x v="6"/>
    <x v="5"/>
    <x v="3125"/>
    <x v="1"/>
  </r>
  <r>
    <x v="1"/>
    <x v="5"/>
    <x v="1"/>
    <x v="0"/>
    <x v="327"/>
    <x v="3664"/>
    <x v="3170"/>
    <x v="26"/>
    <x v="10"/>
    <x v="2"/>
    <x v="1"/>
    <x v="4"/>
    <x v="34"/>
    <x v="231"/>
    <x v="195"/>
    <x v="209"/>
    <x v="0"/>
    <x v="13"/>
    <x v="2"/>
    <x v="367"/>
    <x v="193"/>
    <x v="71"/>
    <x v="12"/>
    <x v="6"/>
    <x v="5"/>
    <x v="3126"/>
    <x v="1"/>
  </r>
  <r>
    <x v="1"/>
    <x v="5"/>
    <x v="1"/>
    <x v="0"/>
    <x v="327"/>
    <x v="3665"/>
    <x v="3171"/>
    <x v="26"/>
    <x v="10"/>
    <x v="2"/>
    <x v="1"/>
    <x v="4"/>
    <x v="34"/>
    <x v="231"/>
    <x v="195"/>
    <x v="209"/>
    <x v="0"/>
    <x v="13"/>
    <x v="2"/>
    <x v="365"/>
    <x v="193"/>
    <x v="71"/>
    <x v="12"/>
    <x v="6"/>
    <x v="5"/>
    <x v="3127"/>
    <x v="1"/>
  </r>
  <r>
    <x v="1"/>
    <x v="5"/>
    <x v="1"/>
    <x v="8"/>
    <x v="394"/>
    <x v="3666"/>
    <x v="3172"/>
    <x v="60"/>
    <x v="10"/>
    <x v="2"/>
    <x v="1"/>
    <x v="4"/>
    <x v="34"/>
    <x v="208"/>
    <x v="210"/>
    <x v="194"/>
    <x v="0"/>
    <x v="13"/>
    <x v="2"/>
    <x v="211"/>
    <x v="987"/>
    <x v="58"/>
    <x v="15"/>
    <x v="6"/>
    <x v="5"/>
    <x v="4578"/>
    <x v="17"/>
  </r>
  <r>
    <x v="1"/>
    <x v="5"/>
    <x v="1"/>
    <x v="0"/>
    <x v="105"/>
    <x v="3667"/>
    <x v="3173"/>
    <x v="205"/>
    <x v="10"/>
    <x v="2"/>
    <x v="1"/>
    <x v="4"/>
    <x v="34"/>
    <x v="258"/>
    <x v="64"/>
    <x v="209"/>
    <x v="0"/>
    <x v="13"/>
    <x v="2"/>
    <x v="279"/>
    <x v="678"/>
    <x v="83"/>
    <x v="25"/>
    <x v="6"/>
    <x v="5"/>
    <x v="3128"/>
    <x v="1"/>
  </r>
  <r>
    <x v="1"/>
    <x v="1"/>
    <x v="0"/>
    <x v="0"/>
    <x v="359"/>
    <x v="3668"/>
    <x v="3174"/>
    <x v="131"/>
    <x v="10"/>
    <x v="2"/>
    <x v="1"/>
    <x v="0"/>
    <x v="26"/>
    <x v="482"/>
    <x v="205"/>
    <x v="209"/>
    <x v="0"/>
    <x v="1"/>
    <x v="2"/>
    <x v="824"/>
    <x v="826"/>
    <x v="27"/>
    <x v="83"/>
    <x v="0"/>
    <x v="5"/>
    <x v="250"/>
    <x v="22"/>
  </r>
  <r>
    <x v="1"/>
    <x v="9"/>
    <x v="1"/>
    <x v="8"/>
    <x v="137"/>
    <x v="3669"/>
    <x v="3175"/>
    <x v="239"/>
    <x v="10"/>
    <x v="2"/>
    <x v="1"/>
    <x v="8"/>
    <x v="28"/>
    <x v="439"/>
    <x v="210"/>
    <x v="21"/>
    <x v="0"/>
    <x v="16"/>
    <x v="2"/>
    <x v="971"/>
    <x v="232"/>
    <x v="38"/>
    <x v="55"/>
    <x v="1"/>
    <x v="6"/>
    <x v="923"/>
    <x v="12"/>
  </r>
  <r>
    <x v="1"/>
    <x v="5"/>
    <x v="1"/>
    <x v="0"/>
    <x v="228"/>
    <x v="3670"/>
    <x v="3176"/>
    <x v="224"/>
    <x v="10"/>
    <x v="2"/>
    <x v="1"/>
    <x v="4"/>
    <x v="34"/>
    <x v="231"/>
    <x v="139"/>
    <x v="209"/>
    <x v="0"/>
    <x v="13"/>
    <x v="2"/>
    <x v="369"/>
    <x v="927"/>
    <x v="71"/>
    <x v="12"/>
    <x v="6"/>
    <x v="5"/>
    <x v="3129"/>
    <x v="1"/>
  </r>
  <r>
    <x v="1"/>
    <x v="5"/>
    <x v="0"/>
    <x v="8"/>
    <x v="394"/>
    <x v="3672"/>
    <x v="3177"/>
    <x v="60"/>
    <x v="10"/>
    <x v="2"/>
    <x v="1"/>
    <x v="4"/>
    <x v="30"/>
    <x v="76"/>
    <x v="195"/>
    <x v="209"/>
    <x v="0"/>
    <x v="13"/>
    <x v="2"/>
    <x v="59"/>
    <x v="188"/>
    <x v="20"/>
    <x v="41"/>
    <x v="8"/>
    <x v="5"/>
    <x v="4579"/>
    <x v="17"/>
  </r>
  <r>
    <x v="1"/>
    <x v="5"/>
    <x v="1"/>
    <x v="0"/>
    <x v="284"/>
    <x v="3671"/>
    <x v="3177"/>
    <x v="26"/>
    <x v="10"/>
    <x v="2"/>
    <x v="1"/>
    <x v="4"/>
    <x v="34"/>
    <x v="231"/>
    <x v="170"/>
    <x v="209"/>
    <x v="0"/>
    <x v="13"/>
    <x v="2"/>
    <x v="376"/>
    <x v="193"/>
    <x v="71"/>
    <x v="12"/>
    <x v="6"/>
    <x v="5"/>
    <x v="3130"/>
    <x v="1"/>
  </r>
  <r>
    <x v="0"/>
    <x v="4"/>
    <x v="0"/>
    <x v="0"/>
    <x v="4"/>
    <x v="3673"/>
    <x v="3178"/>
    <x v="214"/>
    <x v="10"/>
    <x v="2"/>
    <x v="1"/>
    <x v="3"/>
    <x v="0"/>
    <x v="0"/>
    <x v="4"/>
    <x v="209"/>
    <x v="0"/>
    <x v="8"/>
    <x v="2"/>
    <x v="1161"/>
    <x v="403"/>
    <x v="32"/>
    <x v="28"/>
    <x v="2"/>
    <x v="4"/>
    <x v="3808"/>
    <x v="82"/>
  </r>
  <r>
    <x v="1"/>
    <x v="5"/>
    <x v="1"/>
    <x v="0"/>
    <x v="194"/>
    <x v="3674"/>
    <x v="3178"/>
    <x v="77"/>
    <x v="10"/>
    <x v="2"/>
    <x v="1"/>
    <x v="4"/>
    <x v="34"/>
    <x v="198"/>
    <x v="120"/>
    <x v="209"/>
    <x v="0"/>
    <x v="13"/>
    <x v="2"/>
    <x v="268"/>
    <x v="909"/>
    <x v="84"/>
    <x v="24"/>
    <x v="6"/>
    <x v="5"/>
    <x v="3131"/>
    <x v="1"/>
  </r>
  <r>
    <x v="1"/>
    <x v="1"/>
    <x v="0"/>
    <x v="0"/>
    <x v="359"/>
    <x v="3675"/>
    <x v="3179"/>
    <x v="145"/>
    <x v="10"/>
    <x v="2"/>
    <x v="1"/>
    <x v="0"/>
    <x v="26"/>
    <x v="482"/>
    <x v="205"/>
    <x v="209"/>
    <x v="0"/>
    <x v="1"/>
    <x v="2"/>
    <x v="823"/>
    <x v="397"/>
    <x v="27"/>
    <x v="83"/>
    <x v="0"/>
    <x v="5"/>
    <x v="251"/>
    <x v="22"/>
  </r>
  <r>
    <x v="1"/>
    <x v="5"/>
    <x v="0"/>
    <x v="8"/>
    <x v="394"/>
    <x v="3676"/>
    <x v="3180"/>
    <x v="188"/>
    <x v="10"/>
    <x v="2"/>
    <x v="1"/>
    <x v="4"/>
    <x v="33"/>
    <x v="320"/>
    <x v="195"/>
    <x v="209"/>
    <x v="0"/>
    <x v="13"/>
    <x v="2"/>
    <x v="324"/>
    <x v="506"/>
    <x v="30"/>
    <x v="59"/>
    <x v="8"/>
    <x v="5"/>
    <x v="4580"/>
    <x v="17"/>
  </r>
  <r>
    <x v="1"/>
    <x v="5"/>
    <x v="1"/>
    <x v="0"/>
    <x v="327"/>
    <x v="3677"/>
    <x v="3181"/>
    <x v="26"/>
    <x v="10"/>
    <x v="2"/>
    <x v="1"/>
    <x v="4"/>
    <x v="34"/>
    <x v="231"/>
    <x v="195"/>
    <x v="209"/>
    <x v="0"/>
    <x v="13"/>
    <x v="2"/>
    <x v="375"/>
    <x v="193"/>
    <x v="71"/>
    <x v="12"/>
    <x v="6"/>
    <x v="5"/>
    <x v="3132"/>
    <x v="1"/>
  </r>
  <r>
    <x v="1"/>
    <x v="1"/>
    <x v="0"/>
    <x v="0"/>
    <x v="359"/>
    <x v="3678"/>
    <x v="3182"/>
    <x v="126"/>
    <x v="10"/>
    <x v="2"/>
    <x v="1"/>
    <x v="0"/>
    <x v="26"/>
    <x v="482"/>
    <x v="205"/>
    <x v="209"/>
    <x v="0"/>
    <x v="1"/>
    <x v="2"/>
    <x v="822"/>
    <x v="918"/>
    <x v="27"/>
    <x v="83"/>
    <x v="0"/>
    <x v="5"/>
    <x v="252"/>
    <x v="22"/>
  </r>
  <r>
    <x v="1"/>
    <x v="5"/>
    <x v="0"/>
    <x v="6"/>
    <x v="387"/>
    <x v="3679"/>
    <x v="3183"/>
    <x v="181"/>
    <x v="10"/>
    <x v="2"/>
    <x v="1"/>
    <x v="4"/>
    <x v="33"/>
    <x v="145"/>
    <x v="203"/>
    <x v="209"/>
    <x v="0"/>
    <x v="13"/>
    <x v="2"/>
    <x v="298"/>
    <x v="738"/>
    <x v="70"/>
    <x v="43"/>
    <x v="8"/>
    <x v="5"/>
    <x v="4581"/>
    <x v="1"/>
  </r>
  <r>
    <x v="0"/>
    <x v="4"/>
    <x v="0"/>
    <x v="0"/>
    <x v="19"/>
    <x v="3681"/>
    <x v="3184"/>
    <x v="145"/>
    <x v="10"/>
    <x v="2"/>
    <x v="1"/>
    <x v="3"/>
    <x v="1"/>
    <x v="4"/>
    <x v="19"/>
    <x v="209"/>
    <x v="0"/>
    <x v="9"/>
    <x v="2"/>
    <x v="1191"/>
    <x v="970"/>
    <x v="7"/>
    <x v="28"/>
    <x v="2"/>
    <x v="4"/>
    <x v="3809"/>
    <x v="82"/>
  </r>
  <r>
    <x v="1"/>
    <x v="5"/>
    <x v="1"/>
    <x v="0"/>
    <x v="327"/>
    <x v="3680"/>
    <x v="3184"/>
    <x v="97"/>
    <x v="10"/>
    <x v="2"/>
    <x v="1"/>
    <x v="4"/>
    <x v="34"/>
    <x v="231"/>
    <x v="195"/>
    <x v="209"/>
    <x v="0"/>
    <x v="13"/>
    <x v="2"/>
    <x v="374"/>
    <x v="645"/>
    <x v="71"/>
    <x v="12"/>
    <x v="6"/>
    <x v="5"/>
    <x v="3133"/>
    <x v="1"/>
  </r>
  <r>
    <x v="1"/>
    <x v="5"/>
    <x v="1"/>
    <x v="0"/>
    <x v="260"/>
    <x v="3682"/>
    <x v="3185"/>
    <x v="2"/>
    <x v="10"/>
    <x v="2"/>
    <x v="1"/>
    <x v="4"/>
    <x v="34"/>
    <x v="264"/>
    <x v="156"/>
    <x v="209"/>
    <x v="0"/>
    <x v="13"/>
    <x v="2"/>
    <x v="264"/>
    <x v="216"/>
    <x v="84"/>
    <x v="25"/>
    <x v="6"/>
    <x v="5"/>
    <x v="3134"/>
    <x v="1"/>
  </r>
  <r>
    <x v="1"/>
    <x v="5"/>
    <x v="1"/>
    <x v="0"/>
    <x v="308"/>
    <x v="3683"/>
    <x v="3186"/>
    <x v="20"/>
    <x v="10"/>
    <x v="2"/>
    <x v="1"/>
    <x v="4"/>
    <x v="34"/>
    <x v="220"/>
    <x v="184"/>
    <x v="209"/>
    <x v="0"/>
    <x v="13"/>
    <x v="2"/>
    <x v="298"/>
    <x v="22"/>
    <x v="4"/>
    <x v="23"/>
    <x v="6"/>
    <x v="5"/>
    <x v="3135"/>
    <x v="1"/>
  </r>
  <r>
    <x v="1"/>
    <x v="5"/>
    <x v="1"/>
    <x v="0"/>
    <x v="305"/>
    <x v="3684"/>
    <x v="3187"/>
    <x v="26"/>
    <x v="10"/>
    <x v="2"/>
    <x v="1"/>
    <x v="4"/>
    <x v="34"/>
    <x v="258"/>
    <x v="210"/>
    <x v="179"/>
    <x v="0"/>
    <x v="13"/>
    <x v="2"/>
    <x v="280"/>
    <x v="605"/>
    <x v="83"/>
    <x v="25"/>
    <x v="6"/>
    <x v="5"/>
    <x v="3136"/>
    <x v="1"/>
  </r>
  <r>
    <x v="0"/>
    <x v="4"/>
    <x v="0"/>
    <x v="0"/>
    <x v="11"/>
    <x v="3685"/>
    <x v="3188"/>
    <x v="101"/>
    <x v="10"/>
    <x v="2"/>
    <x v="1"/>
    <x v="3"/>
    <x v="12"/>
    <x v="41"/>
    <x v="11"/>
    <x v="209"/>
    <x v="0"/>
    <x v="9"/>
    <x v="2"/>
    <x v="1231"/>
    <x v="257"/>
    <x v="7"/>
    <x v="28"/>
    <x v="2"/>
    <x v="4"/>
    <x v="3810"/>
    <x v="82"/>
  </r>
  <r>
    <x v="1"/>
    <x v="1"/>
    <x v="0"/>
    <x v="0"/>
    <x v="359"/>
    <x v="3686"/>
    <x v="3189"/>
    <x v="211"/>
    <x v="10"/>
    <x v="2"/>
    <x v="1"/>
    <x v="0"/>
    <x v="26"/>
    <x v="482"/>
    <x v="205"/>
    <x v="209"/>
    <x v="0"/>
    <x v="1"/>
    <x v="2"/>
    <x v="821"/>
    <x v="851"/>
    <x v="27"/>
    <x v="83"/>
    <x v="0"/>
    <x v="5"/>
    <x v="253"/>
    <x v="22"/>
  </r>
  <r>
    <x v="1"/>
    <x v="1"/>
    <x v="0"/>
    <x v="0"/>
    <x v="359"/>
    <x v="3687"/>
    <x v="3190"/>
    <x v="211"/>
    <x v="10"/>
    <x v="2"/>
    <x v="1"/>
    <x v="0"/>
    <x v="26"/>
    <x v="482"/>
    <x v="205"/>
    <x v="209"/>
    <x v="0"/>
    <x v="1"/>
    <x v="2"/>
    <x v="820"/>
    <x v="340"/>
    <x v="27"/>
    <x v="83"/>
    <x v="0"/>
    <x v="5"/>
    <x v="254"/>
    <x v="22"/>
  </r>
  <r>
    <x v="1"/>
    <x v="5"/>
    <x v="1"/>
    <x v="0"/>
    <x v="370"/>
    <x v="3688"/>
    <x v="3191"/>
    <x v="26"/>
    <x v="10"/>
    <x v="2"/>
    <x v="1"/>
    <x v="4"/>
    <x v="34"/>
    <x v="231"/>
    <x v="208"/>
    <x v="209"/>
    <x v="0"/>
    <x v="13"/>
    <x v="2"/>
    <x v="374"/>
    <x v="183"/>
    <x v="71"/>
    <x v="12"/>
    <x v="6"/>
    <x v="5"/>
    <x v="3137"/>
    <x v="1"/>
  </r>
  <r>
    <x v="1"/>
    <x v="5"/>
    <x v="1"/>
    <x v="0"/>
    <x v="327"/>
    <x v="3689"/>
    <x v="3192"/>
    <x v="172"/>
    <x v="10"/>
    <x v="2"/>
    <x v="1"/>
    <x v="4"/>
    <x v="34"/>
    <x v="271"/>
    <x v="210"/>
    <x v="194"/>
    <x v="0"/>
    <x v="13"/>
    <x v="2"/>
    <x v="274"/>
    <x v="323"/>
    <x v="84"/>
    <x v="24"/>
    <x v="6"/>
    <x v="5"/>
    <x v="3138"/>
    <x v="1"/>
  </r>
  <r>
    <x v="1"/>
    <x v="5"/>
    <x v="0"/>
    <x v="8"/>
    <x v="194"/>
    <x v="3690"/>
    <x v="3193"/>
    <x v="211"/>
    <x v="10"/>
    <x v="2"/>
    <x v="1"/>
    <x v="4"/>
    <x v="32"/>
    <x v="185"/>
    <x v="210"/>
    <x v="25"/>
    <x v="0"/>
    <x v="14"/>
    <x v="2"/>
    <x v="77"/>
    <x v="488"/>
    <x v="62"/>
    <x v="58"/>
    <x v="8"/>
    <x v="5"/>
    <x v="4582"/>
    <x v="8"/>
  </r>
  <r>
    <x v="1"/>
    <x v="5"/>
    <x v="0"/>
    <x v="8"/>
    <x v="379"/>
    <x v="3691"/>
    <x v="3194"/>
    <x v="60"/>
    <x v="10"/>
    <x v="2"/>
    <x v="1"/>
    <x v="4"/>
    <x v="33"/>
    <x v="320"/>
    <x v="156"/>
    <x v="209"/>
    <x v="0"/>
    <x v="13"/>
    <x v="2"/>
    <x v="323"/>
    <x v="188"/>
    <x v="30"/>
    <x v="59"/>
    <x v="8"/>
    <x v="5"/>
    <x v="4583"/>
    <x v="17"/>
  </r>
  <r>
    <x v="1"/>
    <x v="9"/>
    <x v="1"/>
    <x v="8"/>
    <x v="88"/>
    <x v="3692"/>
    <x v="3194"/>
    <x v="94"/>
    <x v="10"/>
    <x v="2"/>
    <x v="1"/>
    <x v="8"/>
    <x v="49"/>
    <x v="365"/>
    <x v="20"/>
    <x v="209"/>
    <x v="0"/>
    <x v="16"/>
    <x v="2"/>
    <x v="1118"/>
    <x v="328"/>
    <x v="40"/>
    <x v="66"/>
    <x v="1"/>
    <x v="6"/>
    <x v="924"/>
    <x v="17"/>
  </r>
  <r>
    <x v="1"/>
    <x v="5"/>
    <x v="1"/>
    <x v="0"/>
    <x v="290"/>
    <x v="3693"/>
    <x v="3195"/>
    <x v="2"/>
    <x v="10"/>
    <x v="2"/>
    <x v="1"/>
    <x v="4"/>
    <x v="34"/>
    <x v="258"/>
    <x v="210"/>
    <x v="170"/>
    <x v="0"/>
    <x v="13"/>
    <x v="2"/>
    <x v="282"/>
    <x v="579"/>
    <x v="83"/>
    <x v="25"/>
    <x v="6"/>
    <x v="5"/>
    <x v="3139"/>
    <x v="1"/>
  </r>
  <r>
    <x v="1"/>
    <x v="5"/>
    <x v="1"/>
    <x v="0"/>
    <x v="327"/>
    <x v="3694"/>
    <x v="3196"/>
    <x v="73"/>
    <x v="10"/>
    <x v="2"/>
    <x v="1"/>
    <x v="4"/>
    <x v="34"/>
    <x v="265"/>
    <x v="195"/>
    <x v="209"/>
    <x v="0"/>
    <x v="13"/>
    <x v="2"/>
    <x v="442"/>
    <x v="224"/>
    <x v="90"/>
    <x v="19"/>
    <x v="6"/>
    <x v="5"/>
    <x v="3140"/>
    <x v="1"/>
  </r>
  <r>
    <x v="1"/>
    <x v="5"/>
    <x v="1"/>
    <x v="0"/>
    <x v="327"/>
    <x v="3695"/>
    <x v="3197"/>
    <x v="97"/>
    <x v="10"/>
    <x v="2"/>
    <x v="1"/>
    <x v="4"/>
    <x v="34"/>
    <x v="231"/>
    <x v="195"/>
    <x v="209"/>
    <x v="0"/>
    <x v="13"/>
    <x v="2"/>
    <x v="372"/>
    <x v="649"/>
    <x v="71"/>
    <x v="12"/>
    <x v="6"/>
    <x v="5"/>
    <x v="3141"/>
    <x v="1"/>
  </r>
  <r>
    <x v="1"/>
    <x v="5"/>
    <x v="0"/>
    <x v="8"/>
    <x v="399"/>
    <x v="3697"/>
    <x v="3198"/>
    <x v="211"/>
    <x v="10"/>
    <x v="2"/>
    <x v="1"/>
    <x v="4"/>
    <x v="33"/>
    <x v="320"/>
    <x v="210"/>
    <x v="195"/>
    <x v="0"/>
    <x v="13"/>
    <x v="2"/>
    <x v="324"/>
    <x v="480"/>
    <x v="30"/>
    <x v="59"/>
    <x v="8"/>
    <x v="5"/>
    <x v="4586"/>
    <x v="17"/>
  </r>
  <r>
    <x v="1"/>
    <x v="1"/>
    <x v="0"/>
    <x v="0"/>
    <x v="344"/>
    <x v="3696"/>
    <x v="3198"/>
    <x v="211"/>
    <x v="10"/>
    <x v="2"/>
    <x v="1"/>
    <x v="0"/>
    <x v="25"/>
    <x v="480"/>
    <x v="202"/>
    <x v="209"/>
    <x v="0"/>
    <x v="0"/>
    <x v="2"/>
    <x v="36"/>
    <x v="342"/>
    <x v="69"/>
    <x v="63"/>
    <x v="8"/>
    <x v="5"/>
    <x v="4584"/>
    <x v="22"/>
  </r>
  <r>
    <x v="1"/>
    <x v="5"/>
    <x v="1"/>
    <x v="0"/>
    <x v="260"/>
    <x v="3698"/>
    <x v="3199"/>
    <x v="203"/>
    <x v="10"/>
    <x v="2"/>
    <x v="1"/>
    <x v="4"/>
    <x v="34"/>
    <x v="269"/>
    <x v="210"/>
    <x v="156"/>
    <x v="0"/>
    <x v="13"/>
    <x v="2"/>
    <x v="252"/>
    <x v="213"/>
    <x v="84"/>
    <x v="25"/>
    <x v="6"/>
    <x v="5"/>
    <x v="3142"/>
    <x v="1"/>
  </r>
  <r>
    <x v="1"/>
    <x v="5"/>
    <x v="0"/>
    <x v="18"/>
    <x v="401"/>
    <x v="3699"/>
    <x v="3200"/>
    <x v="24"/>
    <x v="10"/>
    <x v="2"/>
    <x v="1"/>
    <x v="4"/>
    <x v="33"/>
    <x v="319"/>
    <x v="110"/>
    <x v="209"/>
    <x v="0"/>
    <x v="13"/>
    <x v="2"/>
    <x v="400"/>
    <x v="314"/>
    <x v="30"/>
    <x v="59"/>
    <x v="8"/>
    <x v="5"/>
    <x v="4585"/>
    <x v="8"/>
  </r>
  <r>
    <x v="1"/>
    <x v="5"/>
    <x v="0"/>
    <x v="8"/>
    <x v="394"/>
    <x v="3701"/>
    <x v="3201"/>
    <x v="60"/>
    <x v="10"/>
    <x v="2"/>
    <x v="1"/>
    <x v="4"/>
    <x v="33"/>
    <x v="320"/>
    <x v="195"/>
    <x v="209"/>
    <x v="0"/>
    <x v="13"/>
    <x v="2"/>
    <x v="324"/>
    <x v="188"/>
    <x v="30"/>
    <x v="59"/>
    <x v="8"/>
    <x v="5"/>
    <x v="4588"/>
    <x v="17"/>
  </r>
  <r>
    <x v="1"/>
    <x v="5"/>
    <x v="0"/>
    <x v="6"/>
    <x v="366"/>
    <x v="3700"/>
    <x v="3201"/>
    <x v="79"/>
    <x v="10"/>
    <x v="2"/>
    <x v="1"/>
    <x v="4"/>
    <x v="33"/>
    <x v="145"/>
    <x v="210"/>
    <x v="194"/>
    <x v="0"/>
    <x v="13"/>
    <x v="2"/>
    <x v="298"/>
    <x v="670"/>
    <x v="70"/>
    <x v="43"/>
    <x v="8"/>
    <x v="5"/>
    <x v="4587"/>
    <x v="1"/>
  </r>
  <r>
    <x v="0"/>
    <x v="4"/>
    <x v="0"/>
    <x v="0"/>
    <x v="19"/>
    <x v="3702"/>
    <x v="3202"/>
    <x v="53"/>
    <x v="10"/>
    <x v="2"/>
    <x v="1"/>
    <x v="3"/>
    <x v="1"/>
    <x v="4"/>
    <x v="210"/>
    <x v="17"/>
    <x v="0"/>
    <x v="9"/>
    <x v="2"/>
    <x v="1192"/>
    <x v="168"/>
    <x v="7"/>
    <x v="28"/>
    <x v="2"/>
    <x v="4"/>
    <x v="3811"/>
    <x v="82"/>
  </r>
  <r>
    <x v="1"/>
    <x v="5"/>
    <x v="1"/>
    <x v="0"/>
    <x v="327"/>
    <x v="3703"/>
    <x v="3203"/>
    <x v="26"/>
    <x v="10"/>
    <x v="2"/>
    <x v="1"/>
    <x v="4"/>
    <x v="34"/>
    <x v="220"/>
    <x v="210"/>
    <x v="194"/>
    <x v="0"/>
    <x v="13"/>
    <x v="2"/>
    <x v="298"/>
    <x v="193"/>
    <x v="4"/>
    <x v="23"/>
    <x v="6"/>
    <x v="5"/>
    <x v="3143"/>
    <x v="1"/>
  </r>
  <r>
    <x v="0"/>
    <x v="4"/>
    <x v="0"/>
    <x v="0"/>
    <x v="19"/>
    <x v="3704"/>
    <x v="3204"/>
    <x v="101"/>
    <x v="10"/>
    <x v="2"/>
    <x v="1"/>
    <x v="3"/>
    <x v="1"/>
    <x v="4"/>
    <x v="19"/>
    <x v="209"/>
    <x v="0"/>
    <x v="9"/>
    <x v="2"/>
    <x v="1191"/>
    <x v="883"/>
    <x v="7"/>
    <x v="28"/>
    <x v="2"/>
    <x v="4"/>
    <x v="3812"/>
    <x v="82"/>
  </r>
  <r>
    <x v="1"/>
    <x v="5"/>
    <x v="0"/>
    <x v="6"/>
    <x v="377"/>
    <x v="3705"/>
    <x v="3205"/>
    <x v="6"/>
    <x v="10"/>
    <x v="2"/>
    <x v="1"/>
    <x v="4"/>
    <x v="33"/>
    <x v="145"/>
    <x v="210"/>
    <x v="200"/>
    <x v="0"/>
    <x v="13"/>
    <x v="2"/>
    <x v="298"/>
    <x v="115"/>
    <x v="70"/>
    <x v="43"/>
    <x v="8"/>
    <x v="5"/>
    <x v="4589"/>
    <x v="1"/>
  </r>
  <r>
    <x v="0"/>
    <x v="4"/>
    <x v="0"/>
    <x v="0"/>
    <x v="19"/>
    <x v="3706"/>
    <x v="3206"/>
    <x v="149"/>
    <x v="10"/>
    <x v="2"/>
    <x v="1"/>
    <x v="3"/>
    <x v="1"/>
    <x v="4"/>
    <x v="19"/>
    <x v="209"/>
    <x v="0"/>
    <x v="9"/>
    <x v="2"/>
    <x v="1190"/>
    <x v="72"/>
    <x v="7"/>
    <x v="28"/>
    <x v="2"/>
    <x v="4"/>
    <x v="3813"/>
    <x v="82"/>
  </r>
  <r>
    <x v="1"/>
    <x v="5"/>
    <x v="1"/>
    <x v="0"/>
    <x v="327"/>
    <x v="3707"/>
    <x v="3206"/>
    <x v="26"/>
    <x v="10"/>
    <x v="2"/>
    <x v="1"/>
    <x v="4"/>
    <x v="34"/>
    <x v="220"/>
    <x v="210"/>
    <x v="194"/>
    <x v="0"/>
    <x v="13"/>
    <x v="2"/>
    <x v="300"/>
    <x v="193"/>
    <x v="4"/>
    <x v="23"/>
    <x v="6"/>
    <x v="5"/>
    <x v="3144"/>
    <x v="1"/>
  </r>
  <r>
    <x v="0"/>
    <x v="4"/>
    <x v="0"/>
    <x v="0"/>
    <x v="19"/>
    <x v="3708"/>
    <x v="3207"/>
    <x v="129"/>
    <x v="10"/>
    <x v="2"/>
    <x v="1"/>
    <x v="3"/>
    <x v="12"/>
    <x v="40"/>
    <x v="19"/>
    <x v="209"/>
    <x v="0"/>
    <x v="9"/>
    <x v="2"/>
    <x v="1226"/>
    <x v="78"/>
    <x v="7"/>
    <x v="28"/>
    <x v="2"/>
    <x v="4"/>
    <x v="3814"/>
    <x v="21"/>
  </r>
  <r>
    <x v="1"/>
    <x v="5"/>
    <x v="1"/>
    <x v="0"/>
    <x v="260"/>
    <x v="3709"/>
    <x v="3208"/>
    <x v="26"/>
    <x v="10"/>
    <x v="2"/>
    <x v="1"/>
    <x v="4"/>
    <x v="34"/>
    <x v="220"/>
    <x v="210"/>
    <x v="156"/>
    <x v="0"/>
    <x v="13"/>
    <x v="2"/>
    <x v="302"/>
    <x v="193"/>
    <x v="4"/>
    <x v="23"/>
    <x v="6"/>
    <x v="5"/>
    <x v="3145"/>
    <x v="1"/>
  </r>
  <r>
    <x v="0"/>
    <x v="4"/>
    <x v="0"/>
    <x v="0"/>
    <x v="19"/>
    <x v="3711"/>
    <x v="3209"/>
    <x v="101"/>
    <x v="10"/>
    <x v="2"/>
    <x v="1"/>
    <x v="3"/>
    <x v="1"/>
    <x v="4"/>
    <x v="19"/>
    <x v="209"/>
    <x v="0"/>
    <x v="9"/>
    <x v="2"/>
    <x v="1189"/>
    <x v="883"/>
    <x v="7"/>
    <x v="28"/>
    <x v="2"/>
    <x v="4"/>
    <x v="3815"/>
    <x v="82"/>
  </r>
  <r>
    <x v="1"/>
    <x v="5"/>
    <x v="1"/>
    <x v="0"/>
    <x v="344"/>
    <x v="3710"/>
    <x v="3209"/>
    <x v="26"/>
    <x v="10"/>
    <x v="2"/>
    <x v="1"/>
    <x v="4"/>
    <x v="34"/>
    <x v="231"/>
    <x v="202"/>
    <x v="209"/>
    <x v="0"/>
    <x v="13"/>
    <x v="2"/>
    <x v="379"/>
    <x v="193"/>
    <x v="71"/>
    <x v="12"/>
    <x v="6"/>
    <x v="5"/>
    <x v="3146"/>
    <x v="1"/>
  </r>
  <r>
    <x v="1"/>
    <x v="5"/>
    <x v="1"/>
    <x v="0"/>
    <x v="137"/>
    <x v="3712"/>
    <x v="3210"/>
    <x v="104"/>
    <x v="10"/>
    <x v="2"/>
    <x v="1"/>
    <x v="4"/>
    <x v="34"/>
    <x v="198"/>
    <x v="210"/>
    <x v="90"/>
    <x v="0"/>
    <x v="13"/>
    <x v="2"/>
    <x v="280"/>
    <x v="373"/>
    <x v="84"/>
    <x v="24"/>
    <x v="6"/>
    <x v="5"/>
    <x v="3147"/>
    <x v="1"/>
  </r>
  <r>
    <x v="0"/>
    <x v="5"/>
    <x v="1"/>
    <x v="0"/>
    <x v="260"/>
    <x v="3713"/>
    <x v="3211"/>
    <x v="32"/>
    <x v="10"/>
    <x v="2"/>
    <x v="1"/>
    <x v="4"/>
    <x v="8"/>
    <x v="24"/>
    <x v="156"/>
    <x v="209"/>
    <x v="0"/>
    <x v="5"/>
    <x v="0"/>
    <x v="544"/>
    <x v="893"/>
    <x v="78"/>
    <x v="7"/>
    <x v="6"/>
    <x v="0"/>
    <x v="3148"/>
    <x v="1"/>
  </r>
  <r>
    <x v="1"/>
    <x v="9"/>
    <x v="1"/>
    <x v="8"/>
    <x v="137"/>
    <x v="3714"/>
    <x v="3212"/>
    <x v="61"/>
    <x v="10"/>
    <x v="2"/>
    <x v="1"/>
    <x v="8"/>
    <x v="28"/>
    <x v="397"/>
    <x v="23"/>
    <x v="209"/>
    <x v="0"/>
    <x v="16"/>
    <x v="2"/>
    <x v="1011"/>
    <x v="860"/>
    <x v="53"/>
    <x v="57"/>
    <x v="1"/>
    <x v="6"/>
    <x v="925"/>
    <x v="13"/>
  </r>
  <r>
    <x v="1"/>
    <x v="9"/>
    <x v="1"/>
    <x v="15"/>
    <x v="245"/>
    <x v="3715"/>
    <x v="3213"/>
    <x v="257"/>
    <x v="10"/>
    <x v="2"/>
    <x v="1"/>
    <x v="8"/>
    <x v="28"/>
    <x v="444"/>
    <x v="210"/>
    <x v="21"/>
    <x v="0"/>
    <x v="16"/>
    <x v="2"/>
    <x v="877"/>
    <x v="190"/>
    <x v="75"/>
    <x v="55"/>
    <x v="1"/>
    <x v="6"/>
    <x v="926"/>
    <x v="76"/>
  </r>
  <r>
    <x v="0"/>
    <x v="6"/>
    <x v="0"/>
    <x v="2"/>
    <x v="336"/>
    <x v="3716"/>
    <x v="3213"/>
    <x v="132"/>
    <x v="10"/>
    <x v="2"/>
    <x v="1"/>
    <x v="5"/>
    <x v="14"/>
    <x v="45"/>
    <x v="210"/>
    <x v="156"/>
    <x v="0"/>
    <x v="3"/>
    <x v="2"/>
    <x v="505"/>
    <x v="740"/>
    <x v="12"/>
    <x v="78"/>
    <x v="8"/>
    <x v="1"/>
    <x v="4757"/>
    <x v="22"/>
  </r>
  <r>
    <x v="1"/>
    <x v="5"/>
    <x v="0"/>
    <x v="8"/>
    <x v="394"/>
    <x v="3717"/>
    <x v="3214"/>
    <x v="104"/>
    <x v="10"/>
    <x v="2"/>
    <x v="1"/>
    <x v="4"/>
    <x v="33"/>
    <x v="320"/>
    <x v="210"/>
    <x v="194"/>
    <x v="0"/>
    <x v="13"/>
    <x v="2"/>
    <x v="325"/>
    <x v="378"/>
    <x v="30"/>
    <x v="59"/>
    <x v="8"/>
    <x v="5"/>
    <x v="4590"/>
    <x v="17"/>
  </r>
  <r>
    <x v="1"/>
    <x v="5"/>
    <x v="1"/>
    <x v="0"/>
    <x v="327"/>
    <x v="3719"/>
    <x v="3215"/>
    <x v="169"/>
    <x v="10"/>
    <x v="2"/>
    <x v="1"/>
    <x v="4"/>
    <x v="34"/>
    <x v="231"/>
    <x v="195"/>
    <x v="209"/>
    <x v="0"/>
    <x v="13"/>
    <x v="2"/>
    <x v="379"/>
    <x v="79"/>
    <x v="71"/>
    <x v="12"/>
    <x v="6"/>
    <x v="5"/>
    <x v="3150"/>
    <x v="1"/>
  </r>
  <r>
    <x v="1"/>
    <x v="5"/>
    <x v="1"/>
    <x v="0"/>
    <x v="327"/>
    <x v="3718"/>
    <x v="3215"/>
    <x v="41"/>
    <x v="10"/>
    <x v="2"/>
    <x v="1"/>
    <x v="4"/>
    <x v="34"/>
    <x v="220"/>
    <x v="195"/>
    <x v="209"/>
    <x v="0"/>
    <x v="13"/>
    <x v="2"/>
    <x v="302"/>
    <x v="774"/>
    <x v="4"/>
    <x v="23"/>
    <x v="6"/>
    <x v="5"/>
    <x v="3149"/>
    <x v="1"/>
  </r>
  <r>
    <x v="0"/>
    <x v="6"/>
    <x v="0"/>
    <x v="8"/>
    <x v="379"/>
    <x v="3720"/>
    <x v="3216"/>
    <x v="126"/>
    <x v="10"/>
    <x v="2"/>
    <x v="1"/>
    <x v="5"/>
    <x v="23"/>
    <x v="66"/>
    <x v="156"/>
    <x v="209"/>
    <x v="0"/>
    <x v="7"/>
    <x v="2"/>
    <x v="1114"/>
    <x v="918"/>
    <x v="12"/>
    <x v="78"/>
    <x v="0"/>
    <x v="1"/>
    <x v="255"/>
    <x v="8"/>
  </r>
  <r>
    <x v="1"/>
    <x v="5"/>
    <x v="0"/>
    <x v="8"/>
    <x v="394"/>
    <x v="3721"/>
    <x v="3217"/>
    <x v="104"/>
    <x v="10"/>
    <x v="2"/>
    <x v="1"/>
    <x v="4"/>
    <x v="33"/>
    <x v="320"/>
    <x v="210"/>
    <x v="194"/>
    <x v="0"/>
    <x v="13"/>
    <x v="2"/>
    <x v="326"/>
    <x v="378"/>
    <x v="30"/>
    <x v="59"/>
    <x v="8"/>
    <x v="5"/>
    <x v="4591"/>
    <x v="17"/>
  </r>
  <r>
    <x v="0"/>
    <x v="4"/>
    <x v="0"/>
    <x v="0"/>
    <x v="9"/>
    <x v="3722"/>
    <x v="3218"/>
    <x v="154"/>
    <x v="10"/>
    <x v="2"/>
    <x v="1"/>
    <x v="3"/>
    <x v="12"/>
    <x v="41"/>
    <x v="9"/>
    <x v="209"/>
    <x v="0"/>
    <x v="9"/>
    <x v="2"/>
    <x v="1230"/>
    <x v="50"/>
    <x v="7"/>
    <x v="28"/>
    <x v="2"/>
    <x v="4"/>
    <x v="3816"/>
    <x v="82"/>
  </r>
  <r>
    <x v="1"/>
    <x v="5"/>
    <x v="0"/>
    <x v="8"/>
    <x v="394"/>
    <x v="3723"/>
    <x v="3219"/>
    <x v="104"/>
    <x v="10"/>
    <x v="2"/>
    <x v="1"/>
    <x v="4"/>
    <x v="30"/>
    <x v="76"/>
    <x v="195"/>
    <x v="209"/>
    <x v="0"/>
    <x v="13"/>
    <x v="2"/>
    <x v="58"/>
    <x v="368"/>
    <x v="20"/>
    <x v="41"/>
    <x v="8"/>
    <x v="5"/>
    <x v="4592"/>
    <x v="17"/>
  </r>
  <r>
    <x v="0"/>
    <x v="4"/>
    <x v="0"/>
    <x v="0"/>
    <x v="9"/>
    <x v="3724"/>
    <x v="3220"/>
    <x v="129"/>
    <x v="10"/>
    <x v="2"/>
    <x v="1"/>
    <x v="3"/>
    <x v="12"/>
    <x v="41"/>
    <x v="9"/>
    <x v="209"/>
    <x v="0"/>
    <x v="9"/>
    <x v="2"/>
    <x v="1230"/>
    <x v="77"/>
    <x v="7"/>
    <x v="28"/>
    <x v="2"/>
    <x v="4"/>
    <x v="3817"/>
    <x v="82"/>
  </r>
  <r>
    <x v="1"/>
    <x v="5"/>
    <x v="1"/>
    <x v="8"/>
    <x v="394"/>
    <x v="3725"/>
    <x v="3221"/>
    <x v="68"/>
    <x v="10"/>
    <x v="2"/>
    <x v="1"/>
    <x v="4"/>
    <x v="34"/>
    <x v="241"/>
    <x v="210"/>
    <x v="194"/>
    <x v="0"/>
    <x v="13"/>
    <x v="2"/>
    <x v="159"/>
    <x v="869"/>
    <x v="58"/>
    <x v="15"/>
    <x v="6"/>
    <x v="5"/>
    <x v="4593"/>
    <x v="17"/>
  </r>
  <r>
    <x v="0"/>
    <x v="4"/>
    <x v="0"/>
    <x v="0"/>
    <x v="19"/>
    <x v="3726"/>
    <x v="3222"/>
    <x v="145"/>
    <x v="10"/>
    <x v="2"/>
    <x v="1"/>
    <x v="3"/>
    <x v="12"/>
    <x v="41"/>
    <x v="19"/>
    <x v="209"/>
    <x v="0"/>
    <x v="9"/>
    <x v="2"/>
    <x v="1230"/>
    <x v="15"/>
    <x v="7"/>
    <x v="28"/>
    <x v="2"/>
    <x v="4"/>
    <x v="3818"/>
    <x v="82"/>
  </r>
  <r>
    <x v="1"/>
    <x v="5"/>
    <x v="1"/>
    <x v="8"/>
    <x v="379"/>
    <x v="3727"/>
    <x v="3223"/>
    <x v="49"/>
    <x v="10"/>
    <x v="2"/>
    <x v="1"/>
    <x v="4"/>
    <x v="34"/>
    <x v="244"/>
    <x v="156"/>
    <x v="209"/>
    <x v="0"/>
    <x v="13"/>
    <x v="2"/>
    <x v="657"/>
    <x v="623"/>
    <x v="58"/>
    <x v="15"/>
    <x v="6"/>
    <x v="5"/>
    <x v="4594"/>
    <x v="17"/>
  </r>
  <r>
    <x v="1"/>
    <x v="5"/>
    <x v="1"/>
    <x v="0"/>
    <x v="208"/>
    <x v="3728"/>
    <x v="3223"/>
    <x v="130"/>
    <x v="10"/>
    <x v="2"/>
    <x v="1"/>
    <x v="4"/>
    <x v="34"/>
    <x v="258"/>
    <x v="128"/>
    <x v="209"/>
    <x v="0"/>
    <x v="13"/>
    <x v="2"/>
    <x v="280"/>
    <x v="939"/>
    <x v="83"/>
    <x v="25"/>
    <x v="6"/>
    <x v="5"/>
    <x v="3151"/>
    <x v="1"/>
  </r>
  <r>
    <x v="1"/>
    <x v="5"/>
    <x v="1"/>
    <x v="0"/>
    <x v="48"/>
    <x v="3729"/>
    <x v="3224"/>
    <x v="26"/>
    <x v="10"/>
    <x v="2"/>
    <x v="1"/>
    <x v="4"/>
    <x v="34"/>
    <x v="258"/>
    <x v="33"/>
    <x v="209"/>
    <x v="0"/>
    <x v="13"/>
    <x v="2"/>
    <x v="280"/>
    <x v="605"/>
    <x v="83"/>
    <x v="25"/>
    <x v="6"/>
    <x v="5"/>
    <x v="3152"/>
    <x v="1"/>
  </r>
  <r>
    <x v="0"/>
    <x v="4"/>
    <x v="0"/>
    <x v="0"/>
    <x v="19"/>
    <x v="3730"/>
    <x v="3225"/>
    <x v="101"/>
    <x v="10"/>
    <x v="2"/>
    <x v="1"/>
    <x v="3"/>
    <x v="1"/>
    <x v="4"/>
    <x v="19"/>
    <x v="209"/>
    <x v="0"/>
    <x v="9"/>
    <x v="2"/>
    <x v="1188"/>
    <x v="883"/>
    <x v="7"/>
    <x v="28"/>
    <x v="2"/>
    <x v="4"/>
    <x v="3819"/>
    <x v="82"/>
  </r>
  <r>
    <x v="0"/>
    <x v="4"/>
    <x v="0"/>
    <x v="0"/>
    <x v="9"/>
    <x v="3732"/>
    <x v="3226"/>
    <x v="129"/>
    <x v="10"/>
    <x v="2"/>
    <x v="1"/>
    <x v="3"/>
    <x v="12"/>
    <x v="41"/>
    <x v="9"/>
    <x v="209"/>
    <x v="0"/>
    <x v="9"/>
    <x v="2"/>
    <x v="1229"/>
    <x v="77"/>
    <x v="7"/>
    <x v="28"/>
    <x v="2"/>
    <x v="4"/>
    <x v="3821"/>
    <x v="82"/>
  </r>
  <r>
    <x v="0"/>
    <x v="4"/>
    <x v="0"/>
    <x v="0"/>
    <x v="19"/>
    <x v="3731"/>
    <x v="3226"/>
    <x v="218"/>
    <x v="10"/>
    <x v="2"/>
    <x v="1"/>
    <x v="3"/>
    <x v="51"/>
    <x v="484"/>
    <x v="19"/>
    <x v="209"/>
    <x v="0"/>
    <x v="9"/>
    <x v="2"/>
    <x v="1154"/>
    <x v="859"/>
    <x v="5"/>
    <x v="28"/>
    <x v="2"/>
    <x v="4"/>
    <x v="3820"/>
    <x v="82"/>
  </r>
  <r>
    <x v="0"/>
    <x v="4"/>
    <x v="0"/>
    <x v="0"/>
    <x v="9"/>
    <x v="3734"/>
    <x v="3227"/>
    <x v="3"/>
    <x v="10"/>
    <x v="2"/>
    <x v="1"/>
    <x v="3"/>
    <x v="12"/>
    <x v="41"/>
    <x v="9"/>
    <x v="209"/>
    <x v="0"/>
    <x v="9"/>
    <x v="2"/>
    <x v="1229"/>
    <x v="730"/>
    <x v="7"/>
    <x v="28"/>
    <x v="2"/>
    <x v="4"/>
    <x v="3823"/>
    <x v="82"/>
  </r>
  <r>
    <x v="0"/>
    <x v="4"/>
    <x v="0"/>
    <x v="0"/>
    <x v="9"/>
    <x v="3733"/>
    <x v="3227"/>
    <x v="218"/>
    <x v="10"/>
    <x v="2"/>
    <x v="1"/>
    <x v="3"/>
    <x v="16"/>
    <x v="48"/>
    <x v="9"/>
    <x v="209"/>
    <x v="0"/>
    <x v="11"/>
    <x v="2"/>
    <x v="1265"/>
    <x v="747"/>
    <x v="5"/>
    <x v="28"/>
    <x v="2"/>
    <x v="4"/>
    <x v="3822"/>
    <x v="82"/>
  </r>
  <r>
    <x v="1"/>
    <x v="5"/>
    <x v="0"/>
    <x v="8"/>
    <x v="379"/>
    <x v="3735"/>
    <x v="3228"/>
    <x v="68"/>
    <x v="10"/>
    <x v="2"/>
    <x v="1"/>
    <x v="4"/>
    <x v="33"/>
    <x v="320"/>
    <x v="156"/>
    <x v="209"/>
    <x v="0"/>
    <x v="13"/>
    <x v="2"/>
    <x v="323"/>
    <x v="869"/>
    <x v="30"/>
    <x v="59"/>
    <x v="8"/>
    <x v="5"/>
    <x v="4595"/>
    <x v="17"/>
  </r>
  <r>
    <x v="1"/>
    <x v="1"/>
    <x v="0"/>
    <x v="0"/>
    <x v="359"/>
    <x v="3736"/>
    <x v="3228"/>
    <x v="211"/>
    <x v="10"/>
    <x v="2"/>
    <x v="1"/>
    <x v="0"/>
    <x v="26"/>
    <x v="481"/>
    <x v="205"/>
    <x v="209"/>
    <x v="0"/>
    <x v="1"/>
    <x v="2"/>
    <x v="816"/>
    <x v="342"/>
    <x v="27"/>
    <x v="82"/>
    <x v="0"/>
    <x v="5"/>
    <x v="256"/>
    <x v="22"/>
  </r>
  <r>
    <x v="1"/>
    <x v="5"/>
    <x v="0"/>
    <x v="8"/>
    <x v="394"/>
    <x v="3737"/>
    <x v="3229"/>
    <x v="104"/>
    <x v="10"/>
    <x v="2"/>
    <x v="1"/>
    <x v="4"/>
    <x v="30"/>
    <x v="76"/>
    <x v="195"/>
    <x v="209"/>
    <x v="0"/>
    <x v="13"/>
    <x v="2"/>
    <x v="57"/>
    <x v="368"/>
    <x v="20"/>
    <x v="41"/>
    <x v="8"/>
    <x v="5"/>
    <x v="4596"/>
    <x v="17"/>
  </r>
  <r>
    <x v="1"/>
    <x v="5"/>
    <x v="0"/>
    <x v="8"/>
    <x v="394"/>
    <x v="3738"/>
    <x v="3230"/>
    <x v="97"/>
    <x v="10"/>
    <x v="2"/>
    <x v="1"/>
    <x v="4"/>
    <x v="33"/>
    <x v="320"/>
    <x v="210"/>
    <x v="194"/>
    <x v="0"/>
    <x v="13"/>
    <x v="2"/>
    <x v="325"/>
    <x v="819"/>
    <x v="30"/>
    <x v="59"/>
    <x v="8"/>
    <x v="5"/>
    <x v="4597"/>
    <x v="17"/>
  </r>
  <r>
    <x v="1"/>
    <x v="5"/>
    <x v="1"/>
    <x v="0"/>
    <x v="260"/>
    <x v="3739"/>
    <x v="3231"/>
    <x v="172"/>
    <x v="10"/>
    <x v="2"/>
    <x v="1"/>
    <x v="4"/>
    <x v="34"/>
    <x v="258"/>
    <x v="156"/>
    <x v="209"/>
    <x v="0"/>
    <x v="13"/>
    <x v="2"/>
    <x v="280"/>
    <x v="323"/>
    <x v="83"/>
    <x v="25"/>
    <x v="6"/>
    <x v="5"/>
    <x v="3153"/>
    <x v="1"/>
  </r>
  <r>
    <x v="0"/>
    <x v="4"/>
    <x v="0"/>
    <x v="0"/>
    <x v="9"/>
    <x v="3740"/>
    <x v="3232"/>
    <x v="53"/>
    <x v="10"/>
    <x v="2"/>
    <x v="1"/>
    <x v="3"/>
    <x v="12"/>
    <x v="41"/>
    <x v="210"/>
    <x v="9"/>
    <x v="0"/>
    <x v="9"/>
    <x v="2"/>
    <x v="1230"/>
    <x v="681"/>
    <x v="7"/>
    <x v="28"/>
    <x v="2"/>
    <x v="4"/>
    <x v="3824"/>
    <x v="82"/>
  </r>
  <r>
    <x v="1"/>
    <x v="5"/>
    <x v="0"/>
    <x v="8"/>
    <x v="394"/>
    <x v="3741"/>
    <x v="3233"/>
    <x v="104"/>
    <x v="10"/>
    <x v="2"/>
    <x v="1"/>
    <x v="4"/>
    <x v="30"/>
    <x v="76"/>
    <x v="195"/>
    <x v="209"/>
    <x v="0"/>
    <x v="13"/>
    <x v="2"/>
    <x v="56"/>
    <x v="368"/>
    <x v="20"/>
    <x v="41"/>
    <x v="8"/>
    <x v="5"/>
    <x v="4598"/>
    <x v="17"/>
  </r>
  <r>
    <x v="1"/>
    <x v="5"/>
    <x v="1"/>
    <x v="0"/>
    <x v="320"/>
    <x v="3742"/>
    <x v="3234"/>
    <x v="97"/>
    <x v="10"/>
    <x v="2"/>
    <x v="1"/>
    <x v="4"/>
    <x v="34"/>
    <x v="265"/>
    <x v="210"/>
    <x v="188"/>
    <x v="0"/>
    <x v="13"/>
    <x v="2"/>
    <x v="444"/>
    <x v="618"/>
    <x v="90"/>
    <x v="19"/>
    <x v="6"/>
    <x v="5"/>
    <x v="3154"/>
    <x v="1"/>
  </r>
  <r>
    <x v="1"/>
    <x v="1"/>
    <x v="0"/>
    <x v="0"/>
    <x v="359"/>
    <x v="3743"/>
    <x v="3235"/>
    <x v="211"/>
    <x v="10"/>
    <x v="2"/>
    <x v="1"/>
    <x v="0"/>
    <x v="26"/>
    <x v="482"/>
    <x v="210"/>
    <x v="206"/>
    <x v="0"/>
    <x v="1"/>
    <x v="2"/>
    <x v="814"/>
    <x v="340"/>
    <x v="27"/>
    <x v="83"/>
    <x v="0"/>
    <x v="5"/>
    <x v="257"/>
    <x v="22"/>
  </r>
  <r>
    <x v="1"/>
    <x v="5"/>
    <x v="0"/>
    <x v="8"/>
    <x v="379"/>
    <x v="3744"/>
    <x v="3236"/>
    <x v="211"/>
    <x v="10"/>
    <x v="2"/>
    <x v="1"/>
    <x v="4"/>
    <x v="33"/>
    <x v="320"/>
    <x v="210"/>
    <x v="156"/>
    <x v="0"/>
    <x v="13"/>
    <x v="2"/>
    <x v="325"/>
    <x v="162"/>
    <x v="30"/>
    <x v="59"/>
    <x v="8"/>
    <x v="5"/>
    <x v="4599"/>
    <x v="17"/>
  </r>
  <r>
    <x v="1"/>
    <x v="5"/>
    <x v="0"/>
    <x v="8"/>
    <x v="379"/>
    <x v="3745"/>
    <x v="3237"/>
    <x v="104"/>
    <x v="10"/>
    <x v="2"/>
    <x v="1"/>
    <x v="4"/>
    <x v="33"/>
    <x v="320"/>
    <x v="210"/>
    <x v="156"/>
    <x v="0"/>
    <x v="13"/>
    <x v="2"/>
    <x v="325"/>
    <x v="378"/>
    <x v="30"/>
    <x v="59"/>
    <x v="8"/>
    <x v="5"/>
    <x v="4600"/>
    <x v="17"/>
  </r>
  <r>
    <x v="1"/>
    <x v="5"/>
    <x v="1"/>
    <x v="8"/>
    <x v="379"/>
    <x v="3746"/>
    <x v="3238"/>
    <x v="104"/>
    <x v="10"/>
    <x v="2"/>
    <x v="1"/>
    <x v="4"/>
    <x v="34"/>
    <x v="210"/>
    <x v="156"/>
    <x v="209"/>
    <x v="0"/>
    <x v="13"/>
    <x v="2"/>
    <x v="284"/>
    <x v="383"/>
    <x v="58"/>
    <x v="15"/>
    <x v="6"/>
    <x v="5"/>
    <x v="4601"/>
    <x v="17"/>
  </r>
  <r>
    <x v="1"/>
    <x v="5"/>
    <x v="0"/>
    <x v="8"/>
    <x v="394"/>
    <x v="3747"/>
    <x v="3239"/>
    <x v="211"/>
    <x v="10"/>
    <x v="2"/>
    <x v="1"/>
    <x v="4"/>
    <x v="33"/>
    <x v="320"/>
    <x v="210"/>
    <x v="194"/>
    <x v="0"/>
    <x v="13"/>
    <x v="2"/>
    <x v="326"/>
    <x v="743"/>
    <x v="30"/>
    <x v="59"/>
    <x v="8"/>
    <x v="5"/>
    <x v="4602"/>
    <x v="17"/>
  </r>
  <r>
    <x v="1"/>
    <x v="5"/>
    <x v="1"/>
    <x v="0"/>
    <x v="318"/>
    <x v="3748"/>
    <x v="3240"/>
    <x v="97"/>
    <x v="10"/>
    <x v="2"/>
    <x v="1"/>
    <x v="4"/>
    <x v="34"/>
    <x v="258"/>
    <x v="210"/>
    <x v="186"/>
    <x v="0"/>
    <x v="13"/>
    <x v="2"/>
    <x v="282"/>
    <x v="650"/>
    <x v="83"/>
    <x v="25"/>
    <x v="6"/>
    <x v="5"/>
    <x v="3155"/>
    <x v="1"/>
  </r>
  <r>
    <x v="1"/>
    <x v="5"/>
    <x v="1"/>
    <x v="0"/>
    <x v="284"/>
    <x v="3749"/>
    <x v="3241"/>
    <x v="243"/>
    <x v="10"/>
    <x v="2"/>
    <x v="1"/>
    <x v="4"/>
    <x v="34"/>
    <x v="236"/>
    <x v="210"/>
    <x v="167"/>
    <x v="0"/>
    <x v="13"/>
    <x v="2"/>
    <x v="266"/>
    <x v="839"/>
    <x v="49"/>
    <x v="22"/>
    <x v="6"/>
    <x v="5"/>
    <x v="3156"/>
    <x v="1"/>
  </r>
  <r>
    <x v="0"/>
    <x v="5"/>
    <x v="1"/>
    <x v="15"/>
    <x v="429"/>
    <x v="3750"/>
    <x v="3242"/>
    <x v="59"/>
    <x v="10"/>
    <x v="2"/>
    <x v="1"/>
    <x v="4"/>
    <x v="20"/>
    <x v="63"/>
    <x v="202"/>
    <x v="209"/>
    <x v="0"/>
    <x v="18"/>
    <x v="1"/>
    <x v="761"/>
    <x v="349"/>
    <x v="0"/>
    <x v="60"/>
    <x v="4"/>
    <x v="3"/>
    <x v="60"/>
    <x v="43"/>
  </r>
  <r>
    <x v="1"/>
    <x v="5"/>
    <x v="1"/>
    <x v="0"/>
    <x v="228"/>
    <x v="3751"/>
    <x v="3243"/>
    <x v="243"/>
    <x v="10"/>
    <x v="2"/>
    <x v="1"/>
    <x v="4"/>
    <x v="34"/>
    <x v="189"/>
    <x v="210"/>
    <x v="139"/>
    <x v="0"/>
    <x v="13"/>
    <x v="2"/>
    <x v="249"/>
    <x v="294"/>
    <x v="49"/>
    <x v="22"/>
    <x v="6"/>
    <x v="5"/>
    <x v="3157"/>
    <x v="1"/>
  </r>
  <r>
    <x v="1"/>
    <x v="5"/>
    <x v="1"/>
    <x v="8"/>
    <x v="379"/>
    <x v="3752"/>
    <x v="3244"/>
    <x v="6"/>
    <x v="10"/>
    <x v="2"/>
    <x v="1"/>
    <x v="4"/>
    <x v="34"/>
    <x v="210"/>
    <x v="210"/>
    <x v="156"/>
    <x v="0"/>
    <x v="13"/>
    <x v="2"/>
    <x v="284"/>
    <x v="99"/>
    <x v="58"/>
    <x v="15"/>
    <x v="6"/>
    <x v="5"/>
    <x v="4603"/>
    <x v="17"/>
  </r>
  <r>
    <x v="0"/>
    <x v="4"/>
    <x v="0"/>
    <x v="0"/>
    <x v="9"/>
    <x v="3753"/>
    <x v="3245"/>
    <x v="111"/>
    <x v="10"/>
    <x v="2"/>
    <x v="1"/>
    <x v="3"/>
    <x v="12"/>
    <x v="41"/>
    <x v="9"/>
    <x v="209"/>
    <x v="0"/>
    <x v="9"/>
    <x v="2"/>
    <x v="1229"/>
    <x v="58"/>
    <x v="7"/>
    <x v="28"/>
    <x v="2"/>
    <x v="4"/>
    <x v="3825"/>
    <x v="82"/>
  </r>
  <r>
    <x v="0"/>
    <x v="4"/>
    <x v="0"/>
    <x v="0"/>
    <x v="9"/>
    <x v="3754"/>
    <x v="3246"/>
    <x v="57"/>
    <x v="10"/>
    <x v="2"/>
    <x v="1"/>
    <x v="3"/>
    <x v="12"/>
    <x v="41"/>
    <x v="9"/>
    <x v="209"/>
    <x v="0"/>
    <x v="9"/>
    <x v="2"/>
    <x v="1229"/>
    <x v="49"/>
    <x v="7"/>
    <x v="28"/>
    <x v="2"/>
    <x v="4"/>
    <x v="3826"/>
    <x v="82"/>
  </r>
  <r>
    <x v="1"/>
    <x v="5"/>
    <x v="1"/>
    <x v="0"/>
    <x v="327"/>
    <x v="3755"/>
    <x v="3247"/>
    <x v="172"/>
    <x v="10"/>
    <x v="2"/>
    <x v="1"/>
    <x v="4"/>
    <x v="34"/>
    <x v="271"/>
    <x v="210"/>
    <x v="194"/>
    <x v="0"/>
    <x v="13"/>
    <x v="2"/>
    <x v="278"/>
    <x v="323"/>
    <x v="84"/>
    <x v="24"/>
    <x v="6"/>
    <x v="5"/>
    <x v="3158"/>
    <x v="1"/>
  </r>
  <r>
    <x v="1"/>
    <x v="5"/>
    <x v="1"/>
    <x v="0"/>
    <x v="344"/>
    <x v="3756"/>
    <x v="3248"/>
    <x v="26"/>
    <x v="10"/>
    <x v="2"/>
    <x v="1"/>
    <x v="4"/>
    <x v="34"/>
    <x v="231"/>
    <x v="202"/>
    <x v="209"/>
    <x v="0"/>
    <x v="13"/>
    <x v="2"/>
    <x v="388"/>
    <x v="193"/>
    <x v="71"/>
    <x v="12"/>
    <x v="6"/>
    <x v="5"/>
    <x v="3159"/>
    <x v="1"/>
  </r>
  <r>
    <x v="1"/>
    <x v="5"/>
    <x v="0"/>
    <x v="6"/>
    <x v="387"/>
    <x v="3757"/>
    <x v="3249"/>
    <x v="247"/>
    <x v="10"/>
    <x v="2"/>
    <x v="1"/>
    <x v="4"/>
    <x v="33"/>
    <x v="145"/>
    <x v="203"/>
    <x v="209"/>
    <x v="0"/>
    <x v="13"/>
    <x v="2"/>
    <x v="296"/>
    <x v="961"/>
    <x v="70"/>
    <x v="43"/>
    <x v="8"/>
    <x v="5"/>
    <x v="4604"/>
    <x v="1"/>
  </r>
  <r>
    <x v="1"/>
    <x v="5"/>
    <x v="1"/>
    <x v="0"/>
    <x v="327"/>
    <x v="3758"/>
    <x v="3250"/>
    <x v="6"/>
    <x v="10"/>
    <x v="2"/>
    <x v="1"/>
    <x v="4"/>
    <x v="34"/>
    <x v="271"/>
    <x v="210"/>
    <x v="194"/>
    <x v="0"/>
    <x v="13"/>
    <x v="2"/>
    <x v="280"/>
    <x v="111"/>
    <x v="84"/>
    <x v="24"/>
    <x v="6"/>
    <x v="5"/>
    <x v="3160"/>
    <x v="1"/>
  </r>
  <r>
    <x v="0"/>
    <x v="4"/>
    <x v="0"/>
    <x v="0"/>
    <x v="19"/>
    <x v="3759"/>
    <x v="3251"/>
    <x v="57"/>
    <x v="10"/>
    <x v="2"/>
    <x v="1"/>
    <x v="3"/>
    <x v="12"/>
    <x v="41"/>
    <x v="19"/>
    <x v="209"/>
    <x v="0"/>
    <x v="9"/>
    <x v="2"/>
    <x v="1229"/>
    <x v="49"/>
    <x v="7"/>
    <x v="28"/>
    <x v="2"/>
    <x v="4"/>
    <x v="3827"/>
    <x v="82"/>
  </r>
  <r>
    <x v="0"/>
    <x v="6"/>
    <x v="0"/>
    <x v="8"/>
    <x v="379"/>
    <x v="3760"/>
    <x v="3252"/>
    <x v="126"/>
    <x v="10"/>
    <x v="2"/>
    <x v="1"/>
    <x v="5"/>
    <x v="23"/>
    <x v="66"/>
    <x v="210"/>
    <x v="156"/>
    <x v="0"/>
    <x v="7"/>
    <x v="2"/>
    <x v="1113"/>
    <x v="918"/>
    <x v="12"/>
    <x v="78"/>
    <x v="0"/>
    <x v="1"/>
    <x v="258"/>
    <x v="8"/>
  </r>
  <r>
    <x v="1"/>
    <x v="5"/>
    <x v="0"/>
    <x v="8"/>
    <x v="379"/>
    <x v="3761"/>
    <x v="3253"/>
    <x v="91"/>
    <x v="10"/>
    <x v="2"/>
    <x v="1"/>
    <x v="4"/>
    <x v="33"/>
    <x v="320"/>
    <x v="210"/>
    <x v="156"/>
    <x v="0"/>
    <x v="13"/>
    <x v="2"/>
    <x v="327"/>
    <x v="614"/>
    <x v="30"/>
    <x v="59"/>
    <x v="8"/>
    <x v="5"/>
    <x v="4605"/>
    <x v="17"/>
  </r>
  <r>
    <x v="1"/>
    <x v="9"/>
    <x v="0"/>
    <x v="0"/>
    <x v="24"/>
    <x v="3762"/>
    <x v="3254"/>
    <x v="199"/>
    <x v="10"/>
    <x v="2"/>
    <x v="1"/>
    <x v="8"/>
    <x v="27"/>
    <x v="348"/>
    <x v="210"/>
    <x v="21"/>
    <x v="0"/>
    <x v="16"/>
    <x v="2"/>
    <x v="868"/>
    <x v="138"/>
    <x v="41"/>
    <x v="29"/>
    <x v="1"/>
    <x v="5"/>
    <x v="927"/>
    <x v="0"/>
  </r>
  <r>
    <x v="1"/>
    <x v="5"/>
    <x v="0"/>
    <x v="8"/>
    <x v="379"/>
    <x v="3763"/>
    <x v="3255"/>
    <x v="211"/>
    <x v="10"/>
    <x v="2"/>
    <x v="1"/>
    <x v="4"/>
    <x v="33"/>
    <x v="320"/>
    <x v="210"/>
    <x v="156"/>
    <x v="0"/>
    <x v="13"/>
    <x v="2"/>
    <x v="327"/>
    <x v="162"/>
    <x v="30"/>
    <x v="59"/>
    <x v="8"/>
    <x v="5"/>
    <x v="4606"/>
    <x v="17"/>
  </r>
  <r>
    <x v="1"/>
    <x v="5"/>
    <x v="0"/>
    <x v="8"/>
    <x v="394"/>
    <x v="3764"/>
    <x v="3256"/>
    <x v="6"/>
    <x v="10"/>
    <x v="2"/>
    <x v="1"/>
    <x v="4"/>
    <x v="33"/>
    <x v="153"/>
    <x v="195"/>
    <x v="209"/>
    <x v="0"/>
    <x v="13"/>
    <x v="2"/>
    <x v="55"/>
    <x v="99"/>
    <x v="77"/>
    <x v="80"/>
    <x v="8"/>
    <x v="5"/>
    <x v="4607"/>
    <x v="17"/>
  </r>
  <r>
    <x v="1"/>
    <x v="9"/>
    <x v="1"/>
    <x v="13"/>
    <x v="202"/>
    <x v="3765"/>
    <x v="3257"/>
    <x v="232"/>
    <x v="10"/>
    <x v="2"/>
    <x v="1"/>
    <x v="8"/>
    <x v="28"/>
    <x v="376"/>
    <x v="23"/>
    <x v="209"/>
    <x v="0"/>
    <x v="16"/>
    <x v="2"/>
    <x v="1019"/>
    <x v="919"/>
    <x v="23"/>
    <x v="51"/>
    <x v="1"/>
    <x v="6"/>
    <x v="928"/>
    <x v="69"/>
  </r>
  <r>
    <x v="1"/>
    <x v="9"/>
    <x v="1"/>
    <x v="8"/>
    <x v="88"/>
    <x v="3766"/>
    <x v="3258"/>
    <x v="211"/>
    <x v="10"/>
    <x v="2"/>
    <x v="1"/>
    <x v="8"/>
    <x v="49"/>
    <x v="358"/>
    <x v="210"/>
    <x v="18"/>
    <x v="0"/>
    <x v="16"/>
    <x v="2"/>
    <x v="1108"/>
    <x v="180"/>
    <x v="73"/>
    <x v="50"/>
    <x v="1"/>
    <x v="6"/>
    <x v="929"/>
    <x v="42"/>
  </r>
  <r>
    <x v="1"/>
    <x v="9"/>
    <x v="1"/>
    <x v="8"/>
    <x v="88"/>
    <x v="3767"/>
    <x v="3259"/>
    <x v="211"/>
    <x v="10"/>
    <x v="2"/>
    <x v="1"/>
    <x v="8"/>
    <x v="49"/>
    <x v="368"/>
    <x v="20"/>
    <x v="209"/>
    <x v="0"/>
    <x v="16"/>
    <x v="2"/>
    <x v="1107"/>
    <x v="180"/>
    <x v="73"/>
    <x v="50"/>
    <x v="1"/>
    <x v="6"/>
    <x v="930"/>
    <x v="42"/>
  </r>
  <r>
    <x v="1"/>
    <x v="5"/>
    <x v="1"/>
    <x v="0"/>
    <x v="327"/>
    <x v="3768"/>
    <x v="3260"/>
    <x v="172"/>
    <x v="10"/>
    <x v="2"/>
    <x v="1"/>
    <x v="4"/>
    <x v="34"/>
    <x v="258"/>
    <x v="195"/>
    <x v="209"/>
    <x v="0"/>
    <x v="13"/>
    <x v="2"/>
    <x v="284"/>
    <x v="323"/>
    <x v="83"/>
    <x v="25"/>
    <x v="6"/>
    <x v="5"/>
    <x v="3161"/>
    <x v="1"/>
  </r>
  <r>
    <x v="1"/>
    <x v="5"/>
    <x v="0"/>
    <x v="8"/>
    <x v="379"/>
    <x v="3769"/>
    <x v="3261"/>
    <x v="45"/>
    <x v="10"/>
    <x v="2"/>
    <x v="1"/>
    <x v="4"/>
    <x v="30"/>
    <x v="108"/>
    <x v="156"/>
    <x v="209"/>
    <x v="0"/>
    <x v="13"/>
    <x v="2"/>
    <x v="582"/>
    <x v="773"/>
    <x v="46"/>
    <x v="42"/>
    <x v="8"/>
    <x v="5"/>
    <x v="4608"/>
    <x v="42"/>
  </r>
  <r>
    <x v="1"/>
    <x v="5"/>
    <x v="1"/>
    <x v="0"/>
    <x v="162"/>
    <x v="3770"/>
    <x v="3262"/>
    <x v="97"/>
    <x v="10"/>
    <x v="2"/>
    <x v="1"/>
    <x v="4"/>
    <x v="34"/>
    <x v="188"/>
    <x v="101"/>
    <x v="209"/>
    <x v="0"/>
    <x v="13"/>
    <x v="2"/>
    <x v="284"/>
    <x v="648"/>
    <x v="88"/>
    <x v="9"/>
    <x v="6"/>
    <x v="5"/>
    <x v="3162"/>
    <x v="1"/>
  </r>
  <r>
    <x v="1"/>
    <x v="5"/>
    <x v="0"/>
    <x v="8"/>
    <x v="379"/>
    <x v="3772"/>
    <x v="3263"/>
    <x v="60"/>
    <x v="10"/>
    <x v="2"/>
    <x v="1"/>
    <x v="4"/>
    <x v="30"/>
    <x v="119"/>
    <x v="156"/>
    <x v="209"/>
    <x v="0"/>
    <x v="13"/>
    <x v="2"/>
    <x v="2"/>
    <x v="987"/>
    <x v="22"/>
    <x v="34"/>
    <x v="8"/>
    <x v="5"/>
    <x v="4609"/>
    <x v="17"/>
  </r>
  <r>
    <x v="1"/>
    <x v="5"/>
    <x v="1"/>
    <x v="0"/>
    <x v="260"/>
    <x v="3771"/>
    <x v="3263"/>
    <x v="26"/>
    <x v="10"/>
    <x v="2"/>
    <x v="1"/>
    <x v="4"/>
    <x v="34"/>
    <x v="231"/>
    <x v="156"/>
    <x v="209"/>
    <x v="0"/>
    <x v="13"/>
    <x v="2"/>
    <x v="386"/>
    <x v="193"/>
    <x v="71"/>
    <x v="12"/>
    <x v="6"/>
    <x v="5"/>
    <x v="3163"/>
    <x v="1"/>
  </r>
  <r>
    <x v="0"/>
    <x v="5"/>
    <x v="1"/>
    <x v="5"/>
    <x v="394"/>
    <x v="3773"/>
    <x v="3264"/>
    <x v="124"/>
    <x v="10"/>
    <x v="2"/>
    <x v="1"/>
    <x v="4"/>
    <x v="20"/>
    <x v="56"/>
    <x v="205"/>
    <x v="209"/>
    <x v="0"/>
    <x v="18"/>
    <x v="1"/>
    <x v="744"/>
    <x v="128"/>
    <x v="64"/>
    <x v="60"/>
    <x v="4"/>
    <x v="3"/>
    <x v="61"/>
    <x v="3"/>
  </r>
  <r>
    <x v="0"/>
    <x v="4"/>
    <x v="0"/>
    <x v="0"/>
    <x v="9"/>
    <x v="3774"/>
    <x v="3265"/>
    <x v="3"/>
    <x v="10"/>
    <x v="2"/>
    <x v="1"/>
    <x v="3"/>
    <x v="18"/>
    <x v="50"/>
    <x v="210"/>
    <x v="9"/>
    <x v="0"/>
    <x v="10"/>
    <x v="2"/>
    <x v="1245"/>
    <x v="305"/>
    <x v="32"/>
    <x v="28"/>
    <x v="2"/>
    <x v="4"/>
    <x v="3828"/>
    <x v="82"/>
  </r>
  <r>
    <x v="0"/>
    <x v="4"/>
    <x v="0"/>
    <x v="0"/>
    <x v="9"/>
    <x v="3775"/>
    <x v="3266"/>
    <x v="3"/>
    <x v="10"/>
    <x v="2"/>
    <x v="1"/>
    <x v="3"/>
    <x v="18"/>
    <x v="50"/>
    <x v="210"/>
    <x v="9"/>
    <x v="0"/>
    <x v="10"/>
    <x v="2"/>
    <x v="1247"/>
    <x v="305"/>
    <x v="32"/>
    <x v="28"/>
    <x v="2"/>
    <x v="4"/>
    <x v="3829"/>
    <x v="82"/>
  </r>
  <r>
    <x v="1"/>
    <x v="5"/>
    <x v="1"/>
    <x v="0"/>
    <x v="372"/>
    <x v="3776"/>
    <x v="3267"/>
    <x v="26"/>
    <x v="10"/>
    <x v="2"/>
    <x v="1"/>
    <x v="4"/>
    <x v="34"/>
    <x v="231"/>
    <x v="209"/>
    <x v="209"/>
    <x v="0"/>
    <x v="13"/>
    <x v="2"/>
    <x v="384"/>
    <x v="183"/>
    <x v="71"/>
    <x v="12"/>
    <x v="6"/>
    <x v="5"/>
    <x v="3164"/>
    <x v="1"/>
  </r>
  <r>
    <x v="0"/>
    <x v="4"/>
    <x v="0"/>
    <x v="0"/>
    <x v="19"/>
    <x v="3777"/>
    <x v="3268"/>
    <x v="57"/>
    <x v="10"/>
    <x v="2"/>
    <x v="1"/>
    <x v="3"/>
    <x v="12"/>
    <x v="41"/>
    <x v="19"/>
    <x v="209"/>
    <x v="0"/>
    <x v="9"/>
    <x v="2"/>
    <x v="1227"/>
    <x v="49"/>
    <x v="7"/>
    <x v="28"/>
    <x v="2"/>
    <x v="4"/>
    <x v="3830"/>
    <x v="82"/>
  </r>
  <r>
    <x v="1"/>
    <x v="5"/>
    <x v="1"/>
    <x v="0"/>
    <x v="327"/>
    <x v="3778"/>
    <x v="3269"/>
    <x v="180"/>
    <x v="10"/>
    <x v="2"/>
    <x v="1"/>
    <x v="4"/>
    <x v="34"/>
    <x v="231"/>
    <x v="195"/>
    <x v="209"/>
    <x v="0"/>
    <x v="13"/>
    <x v="2"/>
    <x v="379"/>
    <x v="598"/>
    <x v="71"/>
    <x v="12"/>
    <x v="6"/>
    <x v="5"/>
    <x v="3165"/>
    <x v="1"/>
  </r>
  <r>
    <x v="1"/>
    <x v="5"/>
    <x v="0"/>
    <x v="8"/>
    <x v="394"/>
    <x v="3779"/>
    <x v="3270"/>
    <x v="91"/>
    <x v="10"/>
    <x v="2"/>
    <x v="1"/>
    <x v="4"/>
    <x v="33"/>
    <x v="320"/>
    <x v="210"/>
    <x v="194"/>
    <x v="0"/>
    <x v="13"/>
    <x v="2"/>
    <x v="326"/>
    <x v="614"/>
    <x v="30"/>
    <x v="59"/>
    <x v="8"/>
    <x v="5"/>
    <x v="4610"/>
    <x v="17"/>
  </r>
  <r>
    <x v="1"/>
    <x v="5"/>
    <x v="0"/>
    <x v="8"/>
    <x v="379"/>
    <x v="3780"/>
    <x v="3271"/>
    <x v="104"/>
    <x v="10"/>
    <x v="2"/>
    <x v="1"/>
    <x v="4"/>
    <x v="30"/>
    <x v="98"/>
    <x v="210"/>
    <x v="156"/>
    <x v="0"/>
    <x v="13"/>
    <x v="2"/>
    <x v="579"/>
    <x v="379"/>
    <x v="22"/>
    <x v="34"/>
    <x v="8"/>
    <x v="5"/>
    <x v="4611"/>
    <x v="17"/>
  </r>
  <r>
    <x v="1"/>
    <x v="1"/>
    <x v="0"/>
    <x v="0"/>
    <x v="359"/>
    <x v="3781"/>
    <x v="3272"/>
    <x v="131"/>
    <x v="10"/>
    <x v="2"/>
    <x v="1"/>
    <x v="0"/>
    <x v="26"/>
    <x v="482"/>
    <x v="205"/>
    <x v="209"/>
    <x v="0"/>
    <x v="1"/>
    <x v="2"/>
    <x v="812"/>
    <x v="826"/>
    <x v="27"/>
    <x v="83"/>
    <x v="0"/>
    <x v="5"/>
    <x v="259"/>
    <x v="22"/>
  </r>
  <r>
    <x v="0"/>
    <x v="4"/>
    <x v="0"/>
    <x v="0"/>
    <x v="8"/>
    <x v="3782"/>
    <x v="3273"/>
    <x v="101"/>
    <x v="10"/>
    <x v="2"/>
    <x v="1"/>
    <x v="3"/>
    <x v="12"/>
    <x v="41"/>
    <x v="8"/>
    <x v="209"/>
    <x v="0"/>
    <x v="9"/>
    <x v="2"/>
    <x v="1223"/>
    <x v="871"/>
    <x v="7"/>
    <x v="28"/>
    <x v="2"/>
    <x v="4"/>
    <x v="3831"/>
    <x v="82"/>
  </r>
  <r>
    <x v="1"/>
    <x v="1"/>
    <x v="0"/>
    <x v="0"/>
    <x v="359"/>
    <x v="3783"/>
    <x v="3274"/>
    <x v="211"/>
    <x v="10"/>
    <x v="2"/>
    <x v="1"/>
    <x v="0"/>
    <x v="26"/>
    <x v="482"/>
    <x v="210"/>
    <x v="206"/>
    <x v="0"/>
    <x v="1"/>
    <x v="2"/>
    <x v="811"/>
    <x v="341"/>
    <x v="27"/>
    <x v="83"/>
    <x v="0"/>
    <x v="5"/>
    <x v="260"/>
    <x v="22"/>
  </r>
  <r>
    <x v="1"/>
    <x v="5"/>
    <x v="1"/>
    <x v="0"/>
    <x v="92"/>
    <x v="3784"/>
    <x v="3275"/>
    <x v="26"/>
    <x v="10"/>
    <x v="2"/>
    <x v="1"/>
    <x v="4"/>
    <x v="34"/>
    <x v="220"/>
    <x v="210"/>
    <x v="63"/>
    <x v="0"/>
    <x v="13"/>
    <x v="2"/>
    <x v="302"/>
    <x v="490"/>
    <x v="4"/>
    <x v="23"/>
    <x v="6"/>
    <x v="5"/>
    <x v="3166"/>
    <x v="1"/>
  </r>
  <r>
    <x v="0"/>
    <x v="4"/>
    <x v="0"/>
    <x v="0"/>
    <x v="10"/>
    <x v="3785"/>
    <x v="3276"/>
    <x v="198"/>
    <x v="10"/>
    <x v="2"/>
    <x v="1"/>
    <x v="3"/>
    <x v="12"/>
    <x v="41"/>
    <x v="10"/>
    <x v="209"/>
    <x v="0"/>
    <x v="9"/>
    <x v="2"/>
    <x v="1223"/>
    <x v="139"/>
    <x v="7"/>
    <x v="28"/>
    <x v="2"/>
    <x v="4"/>
    <x v="3832"/>
    <x v="82"/>
  </r>
  <r>
    <x v="1"/>
    <x v="5"/>
    <x v="0"/>
    <x v="8"/>
    <x v="394"/>
    <x v="3786"/>
    <x v="3277"/>
    <x v="211"/>
    <x v="10"/>
    <x v="2"/>
    <x v="1"/>
    <x v="4"/>
    <x v="33"/>
    <x v="320"/>
    <x v="210"/>
    <x v="194"/>
    <x v="0"/>
    <x v="13"/>
    <x v="2"/>
    <x v="325"/>
    <x v="743"/>
    <x v="30"/>
    <x v="59"/>
    <x v="8"/>
    <x v="5"/>
    <x v="4612"/>
    <x v="17"/>
  </r>
  <r>
    <x v="0"/>
    <x v="4"/>
    <x v="0"/>
    <x v="0"/>
    <x v="19"/>
    <x v="3787"/>
    <x v="3278"/>
    <x v="101"/>
    <x v="10"/>
    <x v="2"/>
    <x v="1"/>
    <x v="3"/>
    <x v="12"/>
    <x v="41"/>
    <x v="19"/>
    <x v="209"/>
    <x v="0"/>
    <x v="9"/>
    <x v="2"/>
    <x v="1220"/>
    <x v="883"/>
    <x v="7"/>
    <x v="28"/>
    <x v="2"/>
    <x v="4"/>
    <x v="3833"/>
    <x v="82"/>
  </r>
  <r>
    <x v="1"/>
    <x v="5"/>
    <x v="0"/>
    <x v="8"/>
    <x v="394"/>
    <x v="3788"/>
    <x v="3279"/>
    <x v="205"/>
    <x v="10"/>
    <x v="2"/>
    <x v="1"/>
    <x v="4"/>
    <x v="33"/>
    <x v="320"/>
    <x v="210"/>
    <x v="194"/>
    <x v="0"/>
    <x v="13"/>
    <x v="2"/>
    <x v="325"/>
    <x v="693"/>
    <x v="30"/>
    <x v="59"/>
    <x v="8"/>
    <x v="5"/>
    <x v="4613"/>
    <x v="17"/>
  </r>
  <r>
    <x v="1"/>
    <x v="6"/>
    <x v="0"/>
    <x v="0"/>
    <x v="344"/>
    <x v="3789"/>
    <x v="3280"/>
    <x v="131"/>
    <x v="10"/>
    <x v="2"/>
    <x v="1"/>
    <x v="5"/>
    <x v="38"/>
    <x v="324"/>
    <x v="210"/>
    <x v="201"/>
    <x v="0"/>
    <x v="4"/>
    <x v="2"/>
    <x v="1029"/>
    <x v="556"/>
    <x v="52"/>
    <x v="47"/>
    <x v="0"/>
    <x v="5"/>
    <x v="261"/>
    <x v="8"/>
  </r>
  <r>
    <x v="0"/>
    <x v="4"/>
    <x v="0"/>
    <x v="0"/>
    <x v="9"/>
    <x v="3790"/>
    <x v="3281"/>
    <x v="154"/>
    <x v="10"/>
    <x v="2"/>
    <x v="1"/>
    <x v="3"/>
    <x v="12"/>
    <x v="41"/>
    <x v="210"/>
    <x v="9"/>
    <x v="0"/>
    <x v="9"/>
    <x v="2"/>
    <x v="1222"/>
    <x v="50"/>
    <x v="7"/>
    <x v="28"/>
    <x v="2"/>
    <x v="4"/>
    <x v="3835"/>
    <x v="82"/>
  </r>
  <r>
    <x v="0"/>
    <x v="4"/>
    <x v="0"/>
    <x v="0"/>
    <x v="9"/>
    <x v="3791"/>
    <x v="3281"/>
    <x v="38"/>
    <x v="10"/>
    <x v="2"/>
    <x v="1"/>
    <x v="3"/>
    <x v="16"/>
    <x v="48"/>
    <x v="9"/>
    <x v="209"/>
    <x v="0"/>
    <x v="11"/>
    <x v="2"/>
    <x v="1263"/>
    <x v="470"/>
    <x v="5"/>
    <x v="28"/>
    <x v="2"/>
    <x v="4"/>
    <x v="3834"/>
    <x v="82"/>
  </r>
  <r>
    <x v="1"/>
    <x v="5"/>
    <x v="1"/>
    <x v="0"/>
    <x v="260"/>
    <x v="3792"/>
    <x v="3282"/>
    <x v="224"/>
    <x v="10"/>
    <x v="2"/>
    <x v="1"/>
    <x v="4"/>
    <x v="34"/>
    <x v="189"/>
    <x v="210"/>
    <x v="156"/>
    <x v="0"/>
    <x v="13"/>
    <x v="2"/>
    <x v="248"/>
    <x v="924"/>
    <x v="49"/>
    <x v="22"/>
    <x v="6"/>
    <x v="5"/>
    <x v="3167"/>
    <x v="1"/>
  </r>
  <r>
    <x v="0"/>
    <x v="4"/>
    <x v="0"/>
    <x v="0"/>
    <x v="9"/>
    <x v="3793"/>
    <x v="3283"/>
    <x v="149"/>
    <x v="10"/>
    <x v="2"/>
    <x v="1"/>
    <x v="3"/>
    <x v="12"/>
    <x v="41"/>
    <x v="210"/>
    <x v="9"/>
    <x v="0"/>
    <x v="9"/>
    <x v="2"/>
    <x v="1222"/>
    <x v="750"/>
    <x v="7"/>
    <x v="28"/>
    <x v="2"/>
    <x v="4"/>
    <x v="3836"/>
    <x v="82"/>
  </r>
  <r>
    <x v="0"/>
    <x v="5"/>
    <x v="1"/>
    <x v="5"/>
    <x v="394"/>
    <x v="3794"/>
    <x v="3283"/>
    <x v="124"/>
    <x v="10"/>
    <x v="2"/>
    <x v="1"/>
    <x v="4"/>
    <x v="20"/>
    <x v="56"/>
    <x v="205"/>
    <x v="209"/>
    <x v="0"/>
    <x v="18"/>
    <x v="1"/>
    <x v="743"/>
    <x v="128"/>
    <x v="64"/>
    <x v="60"/>
    <x v="4"/>
    <x v="3"/>
    <x v="62"/>
    <x v="3"/>
  </r>
  <r>
    <x v="1"/>
    <x v="5"/>
    <x v="1"/>
    <x v="0"/>
    <x v="156"/>
    <x v="3795"/>
    <x v="3284"/>
    <x v="20"/>
    <x v="10"/>
    <x v="2"/>
    <x v="1"/>
    <x v="4"/>
    <x v="34"/>
    <x v="261"/>
    <x v="210"/>
    <x v="99"/>
    <x v="0"/>
    <x v="13"/>
    <x v="2"/>
    <x v="272"/>
    <x v="22"/>
    <x v="83"/>
    <x v="25"/>
    <x v="6"/>
    <x v="5"/>
    <x v="3168"/>
    <x v="1"/>
  </r>
  <r>
    <x v="0"/>
    <x v="5"/>
    <x v="1"/>
    <x v="3"/>
    <x v="386"/>
    <x v="3796"/>
    <x v="3285"/>
    <x v="208"/>
    <x v="10"/>
    <x v="2"/>
    <x v="1"/>
    <x v="4"/>
    <x v="20"/>
    <x v="65"/>
    <x v="205"/>
    <x v="209"/>
    <x v="0"/>
    <x v="18"/>
    <x v="1"/>
    <x v="752"/>
    <x v="437"/>
    <x v="64"/>
    <x v="60"/>
    <x v="4"/>
    <x v="3"/>
    <x v="63"/>
    <x v="7"/>
  </r>
  <r>
    <x v="1"/>
    <x v="9"/>
    <x v="1"/>
    <x v="8"/>
    <x v="137"/>
    <x v="3797"/>
    <x v="3286"/>
    <x v="104"/>
    <x v="10"/>
    <x v="2"/>
    <x v="1"/>
    <x v="8"/>
    <x v="28"/>
    <x v="440"/>
    <x v="210"/>
    <x v="21"/>
    <x v="0"/>
    <x v="16"/>
    <x v="2"/>
    <x v="954"/>
    <x v="760"/>
    <x v="75"/>
    <x v="55"/>
    <x v="1"/>
    <x v="6"/>
    <x v="931"/>
    <x v="63"/>
  </r>
  <r>
    <x v="1"/>
    <x v="5"/>
    <x v="0"/>
    <x v="8"/>
    <x v="394"/>
    <x v="3798"/>
    <x v="3287"/>
    <x v="34"/>
    <x v="10"/>
    <x v="2"/>
    <x v="1"/>
    <x v="4"/>
    <x v="30"/>
    <x v="76"/>
    <x v="210"/>
    <x v="194"/>
    <x v="0"/>
    <x v="13"/>
    <x v="2"/>
    <x v="55"/>
    <x v="647"/>
    <x v="20"/>
    <x v="41"/>
    <x v="8"/>
    <x v="5"/>
    <x v="4614"/>
    <x v="17"/>
  </r>
  <r>
    <x v="0"/>
    <x v="4"/>
    <x v="0"/>
    <x v="0"/>
    <x v="7"/>
    <x v="3799"/>
    <x v="3288"/>
    <x v="154"/>
    <x v="10"/>
    <x v="2"/>
    <x v="1"/>
    <x v="3"/>
    <x v="1"/>
    <x v="4"/>
    <x v="210"/>
    <x v="7"/>
    <x v="0"/>
    <x v="9"/>
    <x v="2"/>
    <x v="1185"/>
    <x v="50"/>
    <x v="7"/>
    <x v="28"/>
    <x v="2"/>
    <x v="4"/>
    <x v="3837"/>
    <x v="82"/>
  </r>
  <r>
    <x v="1"/>
    <x v="5"/>
    <x v="1"/>
    <x v="0"/>
    <x v="260"/>
    <x v="3800"/>
    <x v="3289"/>
    <x v="130"/>
    <x v="10"/>
    <x v="2"/>
    <x v="1"/>
    <x v="4"/>
    <x v="34"/>
    <x v="198"/>
    <x v="210"/>
    <x v="156"/>
    <x v="0"/>
    <x v="13"/>
    <x v="2"/>
    <x v="286"/>
    <x v="939"/>
    <x v="84"/>
    <x v="24"/>
    <x v="6"/>
    <x v="5"/>
    <x v="3169"/>
    <x v="1"/>
  </r>
  <r>
    <x v="1"/>
    <x v="1"/>
    <x v="0"/>
    <x v="0"/>
    <x v="344"/>
    <x v="3801"/>
    <x v="3290"/>
    <x v="211"/>
    <x v="10"/>
    <x v="2"/>
    <x v="1"/>
    <x v="0"/>
    <x v="25"/>
    <x v="480"/>
    <x v="202"/>
    <x v="209"/>
    <x v="0"/>
    <x v="0"/>
    <x v="2"/>
    <x v="33"/>
    <x v="342"/>
    <x v="69"/>
    <x v="63"/>
    <x v="8"/>
    <x v="5"/>
    <x v="4615"/>
    <x v="22"/>
  </r>
  <r>
    <x v="0"/>
    <x v="4"/>
    <x v="0"/>
    <x v="0"/>
    <x v="19"/>
    <x v="3802"/>
    <x v="3291"/>
    <x v="101"/>
    <x v="10"/>
    <x v="2"/>
    <x v="1"/>
    <x v="3"/>
    <x v="12"/>
    <x v="41"/>
    <x v="19"/>
    <x v="209"/>
    <x v="0"/>
    <x v="9"/>
    <x v="2"/>
    <x v="1220"/>
    <x v="82"/>
    <x v="7"/>
    <x v="28"/>
    <x v="2"/>
    <x v="4"/>
    <x v="3838"/>
    <x v="82"/>
  </r>
  <r>
    <x v="1"/>
    <x v="5"/>
    <x v="0"/>
    <x v="8"/>
    <x v="379"/>
    <x v="3803"/>
    <x v="3292"/>
    <x v="45"/>
    <x v="10"/>
    <x v="2"/>
    <x v="1"/>
    <x v="4"/>
    <x v="30"/>
    <x v="105"/>
    <x v="210"/>
    <x v="156"/>
    <x v="0"/>
    <x v="13"/>
    <x v="2"/>
    <x v="629"/>
    <x v="773"/>
    <x v="46"/>
    <x v="42"/>
    <x v="8"/>
    <x v="5"/>
    <x v="4616"/>
    <x v="17"/>
  </r>
  <r>
    <x v="1"/>
    <x v="5"/>
    <x v="1"/>
    <x v="8"/>
    <x v="379"/>
    <x v="3804"/>
    <x v="3293"/>
    <x v="49"/>
    <x v="10"/>
    <x v="2"/>
    <x v="1"/>
    <x v="4"/>
    <x v="34"/>
    <x v="244"/>
    <x v="156"/>
    <x v="209"/>
    <x v="0"/>
    <x v="13"/>
    <x v="2"/>
    <x v="656"/>
    <x v="623"/>
    <x v="58"/>
    <x v="15"/>
    <x v="6"/>
    <x v="5"/>
    <x v="4617"/>
    <x v="17"/>
  </r>
  <r>
    <x v="1"/>
    <x v="5"/>
    <x v="0"/>
    <x v="8"/>
    <x v="356"/>
    <x v="3805"/>
    <x v="3294"/>
    <x v="162"/>
    <x v="10"/>
    <x v="2"/>
    <x v="1"/>
    <x v="4"/>
    <x v="30"/>
    <x v="108"/>
    <x v="210"/>
    <x v="90"/>
    <x v="0"/>
    <x v="13"/>
    <x v="2"/>
    <x v="586"/>
    <x v="215"/>
    <x v="46"/>
    <x v="42"/>
    <x v="8"/>
    <x v="5"/>
    <x v="4618"/>
    <x v="42"/>
  </r>
  <r>
    <x v="1"/>
    <x v="1"/>
    <x v="0"/>
    <x v="0"/>
    <x v="359"/>
    <x v="3806"/>
    <x v="3295"/>
    <x v="131"/>
    <x v="10"/>
    <x v="2"/>
    <x v="1"/>
    <x v="0"/>
    <x v="26"/>
    <x v="482"/>
    <x v="210"/>
    <x v="206"/>
    <x v="0"/>
    <x v="1"/>
    <x v="2"/>
    <x v="814"/>
    <x v="826"/>
    <x v="27"/>
    <x v="83"/>
    <x v="0"/>
    <x v="5"/>
    <x v="262"/>
    <x v="22"/>
  </r>
  <r>
    <x v="0"/>
    <x v="4"/>
    <x v="0"/>
    <x v="0"/>
    <x v="9"/>
    <x v="3807"/>
    <x v="3296"/>
    <x v="3"/>
    <x v="10"/>
    <x v="2"/>
    <x v="1"/>
    <x v="3"/>
    <x v="12"/>
    <x v="41"/>
    <x v="210"/>
    <x v="9"/>
    <x v="0"/>
    <x v="9"/>
    <x v="2"/>
    <x v="1222"/>
    <x v="730"/>
    <x v="7"/>
    <x v="28"/>
    <x v="2"/>
    <x v="4"/>
    <x v="3839"/>
    <x v="82"/>
  </r>
  <r>
    <x v="0"/>
    <x v="4"/>
    <x v="0"/>
    <x v="0"/>
    <x v="1"/>
    <x v="3808"/>
    <x v="3297"/>
    <x v="202"/>
    <x v="10"/>
    <x v="2"/>
    <x v="1"/>
    <x v="3"/>
    <x v="12"/>
    <x v="41"/>
    <x v="210"/>
    <x v="1"/>
    <x v="0"/>
    <x v="9"/>
    <x v="2"/>
    <x v="1220"/>
    <x v="634"/>
    <x v="7"/>
    <x v="28"/>
    <x v="2"/>
    <x v="4"/>
    <x v="3840"/>
    <x v="82"/>
  </r>
  <r>
    <x v="0"/>
    <x v="4"/>
    <x v="0"/>
    <x v="0"/>
    <x v="7"/>
    <x v="3809"/>
    <x v="3298"/>
    <x v="154"/>
    <x v="10"/>
    <x v="2"/>
    <x v="1"/>
    <x v="3"/>
    <x v="12"/>
    <x v="41"/>
    <x v="210"/>
    <x v="7"/>
    <x v="0"/>
    <x v="9"/>
    <x v="2"/>
    <x v="1220"/>
    <x v="50"/>
    <x v="7"/>
    <x v="28"/>
    <x v="2"/>
    <x v="4"/>
    <x v="3841"/>
    <x v="82"/>
  </r>
  <r>
    <x v="1"/>
    <x v="9"/>
    <x v="0"/>
    <x v="0"/>
    <x v="24"/>
    <x v="3810"/>
    <x v="3299"/>
    <x v="12"/>
    <x v="10"/>
    <x v="2"/>
    <x v="1"/>
    <x v="8"/>
    <x v="27"/>
    <x v="348"/>
    <x v="23"/>
    <x v="209"/>
    <x v="0"/>
    <x v="16"/>
    <x v="2"/>
    <x v="856"/>
    <x v="876"/>
    <x v="41"/>
    <x v="29"/>
    <x v="1"/>
    <x v="5"/>
    <x v="932"/>
    <x v="0"/>
  </r>
  <r>
    <x v="0"/>
    <x v="5"/>
    <x v="1"/>
    <x v="0"/>
    <x v="359"/>
    <x v="3811"/>
    <x v="3300"/>
    <x v="16"/>
    <x v="10"/>
    <x v="2"/>
    <x v="1"/>
    <x v="4"/>
    <x v="20"/>
    <x v="54"/>
    <x v="205"/>
    <x v="209"/>
    <x v="0"/>
    <x v="18"/>
    <x v="1"/>
    <x v="722"/>
    <x v="30"/>
    <x v="64"/>
    <x v="60"/>
    <x v="4"/>
    <x v="3"/>
    <x v="64"/>
    <x v="1"/>
  </r>
  <r>
    <x v="0"/>
    <x v="4"/>
    <x v="0"/>
    <x v="0"/>
    <x v="19"/>
    <x v="3812"/>
    <x v="3301"/>
    <x v="145"/>
    <x v="10"/>
    <x v="2"/>
    <x v="1"/>
    <x v="3"/>
    <x v="51"/>
    <x v="484"/>
    <x v="19"/>
    <x v="209"/>
    <x v="0"/>
    <x v="9"/>
    <x v="2"/>
    <x v="1153"/>
    <x v="15"/>
    <x v="5"/>
    <x v="28"/>
    <x v="2"/>
    <x v="4"/>
    <x v="3842"/>
    <x v="82"/>
  </r>
  <r>
    <x v="1"/>
    <x v="5"/>
    <x v="0"/>
    <x v="8"/>
    <x v="379"/>
    <x v="3813"/>
    <x v="3302"/>
    <x v="104"/>
    <x v="10"/>
    <x v="2"/>
    <x v="1"/>
    <x v="4"/>
    <x v="30"/>
    <x v="98"/>
    <x v="210"/>
    <x v="156"/>
    <x v="0"/>
    <x v="13"/>
    <x v="2"/>
    <x v="580"/>
    <x v="368"/>
    <x v="22"/>
    <x v="34"/>
    <x v="8"/>
    <x v="5"/>
    <x v="4619"/>
    <x v="17"/>
  </r>
  <r>
    <x v="1"/>
    <x v="5"/>
    <x v="0"/>
    <x v="8"/>
    <x v="394"/>
    <x v="3814"/>
    <x v="3303"/>
    <x v="239"/>
    <x v="10"/>
    <x v="2"/>
    <x v="1"/>
    <x v="4"/>
    <x v="30"/>
    <x v="76"/>
    <x v="210"/>
    <x v="194"/>
    <x v="0"/>
    <x v="13"/>
    <x v="2"/>
    <x v="56"/>
    <x v="990"/>
    <x v="20"/>
    <x v="41"/>
    <x v="8"/>
    <x v="5"/>
    <x v="4620"/>
    <x v="17"/>
  </r>
  <r>
    <x v="0"/>
    <x v="4"/>
    <x v="0"/>
    <x v="0"/>
    <x v="19"/>
    <x v="3815"/>
    <x v="3304"/>
    <x v="129"/>
    <x v="10"/>
    <x v="2"/>
    <x v="1"/>
    <x v="3"/>
    <x v="12"/>
    <x v="40"/>
    <x v="19"/>
    <x v="209"/>
    <x v="0"/>
    <x v="9"/>
    <x v="2"/>
    <x v="1214"/>
    <x v="78"/>
    <x v="7"/>
    <x v="28"/>
    <x v="2"/>
    <x v="4"/>
    <x v="3843"/>
    <x v="21"/>
  </r>
  <r>
    <x v="1"/>
    <x v="5"/>
    <x v="0"/>
    <x v="8"/>
    <x v="394"/>
    <x v="3817"/>
    <x v="3305"/>
    <x v="27"/>
    <x v="6"/>
    <x v="0"/>
    <x v="1"/>
    <x v="4"/>
    <x v="30"/>
    <x v="76"/>
    <x v="195"/>
    <x v="209"/>
    <x v="0"/>
    <x v="13"/>
    <x v="2"/>
    <x v="55"/>
    <x v="847"/>
    <x v="20"/>
    <x v="41"/>
    <x v="8"/>
    <x v="5"/>
    <x v="4622"/>
    <x v="17"/>
  </r>
  <r>
    <x v="1"/>
    <x v="5"/>
    <x v="0"/>
    <x v="8"/>
    <x v="379"/>
    <x v="3816"/>
    <x v="3305"/>
    <x v="227"/>
    <x v="10"/>
    <x v="2"/>
    <x v="1"/>
    <x v="4"/>
    <x v="30"/>
    <x v="80"/>
    <x v="210"/>
    <x v="156"/>
    <x v="0"/>
    <x v="13"/>
    <x v="2"/>
    <x v="111"/>
    <x v="976"/>
    <x v="8"/>
    <x v="39"/>
    <x v="8"/>
    <x v="5"/>
    <x v="4621"/>
    <x v="17"/>
  </r>
  <r>
    <x v="1"/>
    <x v="5"/>
    <x v="0"/>
    <x v="8"/>
    <x v="379"/>
    <x v="3818"/>
    <x v="3306"/>
    <x v="91"/>
    <x v="10"/>
    <x v="2"/>
    <x v="1"/>
    <x v="4"/>
    <x v="33"/>
    <x v="320"/>
    <x v="210"/>
    <x v="156"/>
    <x v="0"/>
    <x v="13"/>
    <x v="2"/>
    <x v="325"/>
    <x v="614"/>
    <x v="30"/>
    <x v="59"/>
    <x v="8"/>
    <x v="5"/>
    <x v="4623"/>
    <x v="17"/>
  </r>
  <r>
    <x v="1"/>
    <x v="5"/>
    <x v="0"/>
    <x v="9"/>
    <x v="381"/>
    <x v="3819"/>
    <x v="3307"/>
    <x v="211"/>
    <x v="10"/>
    <x v="2"/>
    <x v="1"/>
    <x v="4"/>
    <x v="33"/>
    <x v="317"/>
    <x v="210"/>
    <x v="156"/>
    <x v="0"/>
    <x v="13"/>
    <x v="2"/>
    <x v="384"/>
    <x v="743"/>
    <x v="30"/>
    <x v="59"/>
    <x v="8"/>
    <x v="5"/>
    <x v="4624"/>
    <x v="27"/>
  </r>
  <r>
    <x v="0"/>
    <x v="4"/>
    <x v="0"/>
    <x v="0"/>
    <x v="19"/>
    <x v="3820"/>
    <x v="3308"/>
    <x v="101"/>
    <x v="10"/>
    <x v="2"/>
    <x v="1"/>
    <x v="3"/>
    <x v="12"/>
    <x v="41"/>
    <x v="19"/>
    <x v="209"/>
    <x v="0"/>
    <x v="9"/>
    <x v="2"/>
    <x v="1217"/>
    <x v="871"/>
    <x v="7"/>
    <x v="28"/>
    <x v="2"/>
    <x v="4"/>
    <x v="3844"/>
    <x v="82"/>
  </r>
  <r>
    <x v="1"/>
    <x v="5"/>
    <x v="1"/>
    <x v="0"/>
    <x v="327"/>
    <x v="3821"/>
    <x v="3309"/>
    <x v="6"/>
    <x v="10"/>
    <x v="2"/>
    <x v="1"/>
    <x v="4"/>
    <x v="34"/>
    <x v="220"/>
    <x v="195"/>
    <x v="209"/>
    <x v="0"/>
    <x v="13"/>
    <x v="2"/>
    <x v="300"/>
    <x v="111"/>
    <x v="4"/>
    <x v="23"/>
    <x v="6"/>
    <x v="5"/>
    <x v="3170"/>
    <x v="1"/>
  </r>
  <r>
    <x v="1"/>
    <x v="9"/>
    <x v="1"/>
    <x v="8"/>
    <x v="137"/>
    <x v="3823"/>
    <x v="3310"/>
    <x v="68"/>
    <x v="10"/>
    <x v="2"/>
    <x v="1"/>
    <x v="8"/>
    <x v="28"/>
    <x v="439"/>
    <x v="23"/>
    <x v="209"/>
    <x v="0"/>
    <x v="16"/>
    <x v="2"/>
    <x v="969"/>
    <x v="396"/>
    <x v="38"/>
    <x v="55"/>
    <x v="1"/>
    <x v="6"/>
    <x v="933"/>
    <x v="12"/>
  </r>
  <r>
    <x v="1"/>
    <x v="5"/>
    <x v="1"/>
    <x v="0"/>
    <x v="260"/>
    <x v="3822"/>
    <x v="3310"/>
    <x v="46"/>
    <x v="10"/>
    <x v="2"/>
    <x v="1"/>
    <x v="4"/>
    <x v="34"/>
    <x v="269"/>
    <x v="210"/>
    <x v="156"/>
    <x v="0"/>
    <x v="13"/>
    <x v="2"/>
    <x v="260"/>
    <x v="621"/>
    <x v="84"/>
    <x v="25"/>
    <x v="6"/>
    <x v="5"/>
    <x v="3171"/>
    <x v="1"/>
  </r>
  <r>
    <x v="0"/>
    <x v="4"/>
    <x v="0"/>
    <x v="0"/>
    <x v="19"/>
    <x v="3824"/>
    <x v="3311"/>
    <x v="145"/>
    <x v="10"/>
    <x v="2"/>
    <x v="1"/>
    <x v="3"/>
    <x v="12"/>
    <x v="41"/>
    <x v="210"/>
    <x v="17"/>
    <x v="0"/>
    <x v="9"/>
    <x v="2"/>
    <x v="1218"/>
    <x v="970"/>
    <x v="7"/>
    <x v="28"/>
    <x v="2"/>
    <x v="4"/>
    <x v="3845"/>
    <x v="82"/>
  </r>
  <r>
    <x v="1"/>
    <x v="5"/>
    <x v="1"/>
    <x v="0"/>
    <x v="260"/>
    <x v="3825"/>
    <x v="3312"/>
    <x v="46"/>
    <x v="10"/>
    <x v="2"/>
    <x v="1"/>
    <x v="4"/>
    <x v="34"/>
    <x v="269"/>
    <x v="210"/>
    <x v="156"/>
    <x v="0"/>
    <x v="13"/>
    <x v="2"/>
    <x v="262"/>
    <x v="1007"/>
    <x v="84"/>
    <x v="25"/>
    <x v="6"/>
    <x v="5"/>
    <x v="3172"/>
    <x v="1"/>
  </r>
  <r>
    <x v="0"/>
    <x v="4"/>
    <x v="0"/>
    <x v="0"/>
    <x v="11"/>
    <x v="3827"/>
    <x v="3313"/>
    <x v="154"/>
    <x v="10"/>
    <x v="2"/>
    <x v="1"/>
    <x v="3"/>
    <x v="12"/>
    <x v="41"/>
    <x v="210"/>
    <x v="10"/>
    <x v="0"/>
    <x v="9"/>
    <x v="2"/>
    <x v="1218"/>
    <x v="50"/>
    <x v="7"/>
    <x v="28"/>
    <x v="2"/>
    <x v="4"/>
    <x v="3846"/>
    <x v="82"/>
  </r>
  <r>
    <x v="1"/>
    <x v="5"/>
    <x v="1"/>
    <x v="8"/>
    <x v="379"/>
    <x v="3826"/>
    <x v="3313"/>
    <x v="188"/>
    <x v="10"/>
    <x v="2"/>
    <x v="1"/>
    <x v="4"/>
    <x v="34"/>
    <x v="244"/>
    <x v="210"/>
    <x v="156"/>
    <x v="0"/>
    <x v="13"/>
    <x v="2"/>
    <x v="659"/>
    <x v="31"/>
    <x v="58"/>
    <x v="15"/>
    <x v="6"/>
    <x v="5"/>
    <x v="4625"/>
    <x v="17"/>
  </r>
  <r>
    <x v="1"/>
    <x v="9"/>
    <x v="0"/>
    <x v="0"/>
    <x v="24"/>
    <x v="3828"/>
    <x v="3314"/>
    <x v="134"/>
    <x v="10"/>
    <x v="2"/>
    <x v="1"/>
    <x v="8"/>
    <x v="27"/>
    <x v="348"/>
    <x v="210"/>
    <x v="21"/>
    <x v="0"/>
    <x v="16"/>
    <x v="2"/>
    <x v="862"/>
    <x v="3"/>
    <x v="41"/>
    <x v="29"/>
    <x v="1"/>
    <x v="5"/>
    <x v="934"/>
    <x v="0"/>
  </r>
  <r>
    <x v="0"/>
    <x v="4"/>
    <x v="0"/>
    <x v="0"/>
    <x v="7"/>
    <x v="3829"/>
    <x v="3315"/>
    <x v="145"/>
    <x v="10"/>
    <x v="2"/>
    <x v="1"/>
    <x v="3"/>
    <x v="12"/>
    <x v="41"/>
    <x v="210"/>
    <x v="7"/>
    <x v="0"/>
    <x v="9"/>
    <x v="2"/>
    <x v="1218"/>
    <x v="970"/>
    <x v="7"/>
    <x v="28"/>
    <x v="2"/>
    <x v="4"/>
    <x v="3847"/>
    <x v="82"/>
  </r>
  <r>
    <x v="0"/>
    <x v="4"/>
    <x v="0"/>
    <x v="0"/>
    <x v="19"/>
    <x v="3830"/>
    <x v="3316"/>
    <x v="57"/>
    <x v="10"/>
    <x v="2"/>
    <x v="1"/>
    <x v="3"/>
    <x v="12"/>
    <x v="41"/>
    <x v="19"/>
    <x v="209"/>
    <x v="0"/>
    <x v="9"/>
    <x v="2"/>
    <x v="1217"/>
    <x v="49"/>
    <x v="7"/>
    <x v="28"/>
    <x v="2"/>
    <x v="4"/>
    <x v="3848"/>
    <x v="82"/>
  </r>
  <r>
    <x v="1"/>
    <x v="5"/>
    <x v="0"/>
    <x v="8"/>
    <x v="379"/>
    <x v="3831"/>
    <x v="3317"/>
    <x v="27"/>
    <x v="10"/>
    <x v="2"/>
    <x v="1"/>
    <x v="4"/>
    <x v="33"/>
    <x v="320"/>
    <x v="210"/>
    <x v="156"/>
    <x v="0"/>
    <x v="13"/>
    <x v="2"/>
    <x v="326"/>
    <x v="155"/>
    <x v="30"/>
    <x v="59"/>
    <x v="8"/>
    <x v="5"/>
    <x v="4626"/>
    <x v="17"/>
  </r>
  <r>
    <x v="1"/>
    <x v="9"/>
    <x v="1"/>
    <x v="8"/>
    <x v="137"/>
    <x v="3832"/>
    <x v="3318"/>
    <x v="26"/>
    <x v="10"/>
    <x v="2"/>
    <x v="1"/>
    <x v="8"/>
    <x v="28"/>
    <x v="378"/>
    <x v="210"/>
    <x v="21"/>
    <x v="0"/>
    <x v="16"/>
    <x v="2"/>
    <x v="986"/>
    <x v="304"/>
    <x v="10"/>
    <x v="67"/>
    <x v="1"/>
    <x v="6"/>
    <x v="935"/>
    <x v="16"/>
  </r>
  <r>
    <x v="0"/>
    <x v="4"/>
    <x v="0"/>
    <x v="0"/>
    <x v="1"/>
    <x v="3833"/>
    <x v="3319"/>
    <x v="151"/>
    <x v="10"/>
    <x v="2"/>
    <x v="1"/>
    <x v="3"/>
    <x v="1"/>
    <x v="2"/>
    <x v="1"/>
    <x v="209"/>
    <x v="0"/>
    <x v="9"/>
    <x v="2"/>
    <x v="1174"/>
    <x v="69"/>
    <x v="7"/>
    <x v="28"/>
    <x v="2"/>
    <x v="4"/>
    <x v="3849"/>
    <x v="28"/>
  </r>
  <r>
    <x v="0"/>
    <x v="4"/>
    <x v="0"/>
    <x v="0"/>
    <x v="19"/>
    <x v="3834"/>
    <x v="3320"/>
    <x v="149"/>
    <x v="10"/>
    <x v="2"/>
    <x v="1"/>
    <x v="3"/>
    <x v="12"/>
    <x v="41"/>
    <x v="210"/>
    <x v="17"/>
    <x v="0"/>
    <x v="9"/>
    <x v="2"/>
    <x v="1218"/>
    <x v="750"/>
    <x v="7"/>
    <x v="28"/>
    <x v="2"/>
    <x v="4"/>
    <x v="3850"/>
    <x v="82"/>
  </r>
  <r>
    <x v="0"/>
    <x v="4"/>
    <x v="0"/>
    <x v="0"/>
    <x v="2"/>
    <x v="3835"/>
    <x v="3321"/>
    <x v="3"/>
    <x v="10"/>
    <x v="2"/>
    <x v="1"/>
    <x v="3"/>
    <x v="1"/>
    <x v="4"/>
    <x v="2"/>
    <x v="209"/>
    <x v="0"/>
    <x v="9"/>
    <x v="2"/>
    <x v="1183"/>
    <x v="130"/>
    <x v="7"/>
    <x v="28"/>
    <x v="2"/>
    <x v="4"/>
    <x v="3851"/>
    <x v="82"/>
  </r>
  <r>
    <x v="0"/>
    <x v="5"/>
    <x v="1"/>
    <x v="0"/>
    <x v="194"/>
    <x v="3836"/>
    <x v="3322"/>
    <x v="184"/>
    <x v="10"/>
    <x v="2"/>
    <x v="1"/>
    <x v="4"/>
    <x v="8"/>
    <x v="22"/>
    <x v="120"/>
    <x v="209"/>
    <x v="0"/>
    <x v="5"/>
    <x v="0"/>
    <x v="553"/>
    <x v="6"/>
    <x v="78"/>
    <x v="7"/>
    <x v="6"/>
    <x v="0"/>
    <x v="3173"/>
    <x v="0"/>
  </r>
  <r>
    <x v="1"/>
    <x v="5"/>
    <x v="0"/>
    <x v="8"/>
    <x v="394"/>
    <x v="3837"/>
    <x v="3323"/>
    <x v="104"/>
    <x v="10"/>
    <x v="2"/>
    <x v="1"/>
    <x v="4"/>
    <x v="30"/>
    <x v="98"/>
    <x v="210"/>
    <x v="194"/>
    <x v="0"/>
    <x v="13"/>
    <x v="2"/>
    <x v="580"/>
    <x v="379"/>
    <x v="22"/>
    <x v="34"/>
    <x v="8"/>
    <x v="5"/>
    <x v="4627"/>
    <x v="17"/>
  </r>
  <r>
    <x v="1"/>
    <x v="9"/>
    <x v="1"/>
    <x v="9"/>
    <x v="139"/>
    <x v="3838"/>
    <x v="3324"/>
    <x v="257"/>
    <x v="10"/>
    <x v="2"/>
    <x v="1"/>
    <x v="8"/>
    <x v="28"/>
    <x v="453"/>
    <x v="23"/>
    <x v="209"/>
    <x v="0"/>
    <x v="16"/>
    <x v="2"/>
    <x v="928"/>
    <x v="500"/>
    <x v="47"/>
    <x v="56"/>
    <x v="1"/>
    <x v="6"/>
    <x v="936"/>
    <x v="62"/>
  </r>
  <r>
    <x v="0"/>
    <x v="5"/>
    <x v="1"/>
    <x v="0"/>
    <x v="297"/>
    <x v="3839"/>
    <x v="3325"/>
    <x v="80"/>
    <x v="10"/>
    <x v="2"/>
    <x v="1"/>
    <x v="4"/>
    <x v="8"/>
    <x v="22"/>
    <x v="175"/>
    <x v="209"/>
    <x v="0"/>
    <x v="5"/>
    <x v="0"/>
    <x v="553"/>
    <x v="705"/>
    <x v="78"/>
    <x v="7"/>
    <x v="6"/>
    <x v="0"/>
    <x v="3174"/>
    <x v="0"/>
  </r>
  <r>
    <x v="1"/>
    <x v="5"/>
    <x v="0"/>
    <x v="8"/>
    <x v="394"/>
    <x v="3840"/>
    <x v="3326"/>
    <x v="52"/>
    <x v="10"/>
    <x v="2"/>
    <x v="1"/>
    <x v="4"/>
    <x v="30"/>
    <x v="94"/>
    <x v="195"/>
    <x v="209"/>
    <x v="0"/>
    <x v="13"/>
    <x v="2"/>
    <x v="87"/>
    <x v="91"/>
    <x v="26"/>
    <x v="40"/>
    <x v="8"/>
    <x v="5"/>
    <x v="4628"/>
    <x v="17"/>
  </r>
  <r>
    <x v="0"/>
    <x v="4"/>
    <x v="0"/>
    <x v="0"/>
    <x v="19"/>
    <x v="3841"/>
    <x v="3327"/>
    <x v="125"/>
    <x v="10"/>
    <x v="2"/>
    <x v="1"/>
    <x v="3"/>
    <x v="12"/>
    <x v="41"/>
    <x v="210"/>
    <x v="17"/>
    <x v="0"/>
    <x v="9"/>
    <x v="2"/>
    <x v="1218"/>
    <x v="429"/>
    <x v="7"/>
    <x v="28"/>
    <x v="2"/>
    <x v="4"/>
    <x v="3852"/>
    <x v="82"/>
  </r>
  <r>
    <x v="1"/>
    <x v="2"/>
    <x v="0"/>
    <x v="0"/>
    <x v="322"/>
    <x v="3842"/>
    <x v="3328"/>
    <x v="26"/>
    <x v="10"/>
    <x v="2"/>
    <x v="1"/>
    <x v="1"/>
    <x v="43"/>
    <x v="330"/>
    <x v="210"/>
    <x v="190"/>
    <x v="0"/>
    <x v="13"/>
    <x v="2"/>
    <x v="86"/>
    <x v="953"/>
    <x v="36"/>
    <x v="61"/>
    <x v="3"/>
    <x v="7"/>
    <x v="2"/>
    <x v="1"/>
  </r>
  <r>
    <x v="0"/>
    <x v="5"/>
    <x v="1"/>
    <x v="0"/>
    <x v="359"/>
    <x v="3843"/>
    <x v="3329"/>
    <x v="92"/>
    <x v="10"/>
    <x v="2"/>
    <x v="1"/>
    <x v="4"/>
    <x v="20"/>
    <x v="54"/>
    <x v="210"/>
    <x v="206"/>
    <x v="0"/>
    <x v="18"/>
    <x v="1"/>
    <x v="723"/>
    <x v="766"/>
    <x v="64"/>
    <x v="60"/>
    <x v="4"/>
    <x v="3"/>
    <x v="65"/>
    <x v="1"/>
  </r>
  <r>
    <x v="0"/>
    <x v="4"/>
    <x v="0"/>
    <x v="0"/>
    <x v="19"/>
    <x v="3844"/>
    <x v="3330"/>
    <x v="57"/>
    <x v="10"/>
    <x v="2"/>
    <x v="1"/>
    <x v="3"/>
    <x v="12"/>
    <x v="41"/>
    <x v="19"/>
    <x v="209"/>
    <x v="0"/>
    <x v="9"/>
    <x v="2"/>
    <x v="1217"/>
    <x v="49"/>
    <x v="7"/>
    <x v="28"/>
    <x v="2"/>
    <x v="4"/>
    <x v="3853"/>
    <x v="82"/>
  </r>
  <r>
    <x v="1"/>
    <x v="5"/>
    <x v="1"/>
    <x v="0"/>
    <x v="260"/>
    <x v="3845"/>
    <x v="3331"/>
    <x v="130"/>
    <x v="10"/>
    <x v="2"/>
    <x v="1"/>
    <x v="4"/>
    <x v="34"/>
    <x v="198"/>
    <x v="210"/>
    <x v="156"/>
    <x v="0"/>
    <x v="13"/>
    <x v="2"/>
    <x v="286"/>
    <x v="917"/>
    <x v="84"/>
    <x v="24"/>
    <x v="6"/>
    <x v="5"/>
    <x v="3175"/>
    <x v="1"/>
  </r>
  <r>
    <x v="1"/>
    <x v="5"/>
    <x v="1"/>
    <x v="0"/>
    <x v="162"/>
    <x v="3846"/>
    <x v="3332"/>
    <x v="224"/>
    <x v="10"/>
    <x v="2"/>
    <x v="1"/>
    <x v="4"/>
    <x v="34"/>
    <x v="189"/>
    <x v="210"/>
    <x v="104"/>
    <x v="0"/>
    <x v="13"/>
    <x v="2"/>
    <x v="247"/>
    <x v="924"/>
    <x v="49"/>
    <x v="22"/>
    <x v="6"/>
    <x v="5"/>
    <x v="3176"/>
    <x v="1"/>
  </r>
  <r>
    <x v="0"/>
    <x v="4"/>
    <x v="0"/>
    <x v="0"/>
    <x v="7"/>
    <x v="3847"/>
    <x v="3333"/>
    <x v="125"/>
    <x v="10"/>
    <x v="2"/>
    <x v="1"/>
    <x v="3"/>
    <x v="12"/>
    <x v="41"/>
    <x v="210"/>
    <x v="7"/>
    <x v="0"/>
    <x v="9"/>
    <x v="2"/>
    <x v="1218"/>
    <x v="429"/>
    <x v="7"/>
    <x v="28"/>
    <x v="2"/>
    <x v="4"/>
    <x v="3854"/>
    <x v="82"/>
  </r>
  <r>
    <x v="0"/>
    <x v="4"/>
    <x v="0"/>
    <x v="0"/>
    <x v="4"/>
    <x v="3848"/>
    <x v="3334"/>
    <x v="3"/>
    <x v="10"/>
    <x v="2"/>
    <x v="1"/>
    <x v="3"/>
    <x v="12"/>
    <x v="41"/>
    <x v="210"/>
    <x v="4"/>
    <x v="0"/>
    <x v="9"/>
    <x v="2"/>
    <x v="1218"/>
    <x v="730"/>
    <x v="7"/>
    <x v="28"/>
    <x v="2"/>
    <x v="4"/>
    <x v="3855"/>
    <x v="82"/>
  </r>
  <r>
    <x v="1"/>
    <x v="5"/>
    <x v="1"/>
    <x v="0"/>
    <x v="260"/>
    <x v="3849"/>
    <x v="3334"/>
    <x v="97"/>
    <x v="10"/>
    <x v="2"/>
    <x v="1"/>
    <x v="4"/>
    <x v="34"/>
    <x v="261"/>
    <x v="156"/>
    <x v="209"/>
    <x v="0"/>
    <x v="13"/>
    <x v="2"/>
    <x v="270"/>
    <x v="942"/>
    <x v="83"/>
    <x v="25"/>
    <x v="6"/>
    <x v="5"/>
    <x v="3177"/>
    <x v="1"/>
  </r>
  <r>
    <x v="1"/>
    <x v="5"/>
    <x v="1"/>
    <x v="8"/>
    <x v="379"/>
    <x v="3850"/>
    <x v="3335"/>
    <x v="211"/>
    <x v="10"/>
    <x v="2"/>
    <x v="1"/>
    <x v="4"/>
    <x v="34"/>
    <x v="212"/>
    <x v="210"/>
    <x v="156"/>
    <x v="0"/>
    <x v="13"/>
    <x v="2"/>
    <x v="683"/>
    <x v="453"/>
    <x v="58"/>
    <x v="15"/>
    <x v="6"/>
    <x v="5"/>
    <x v="4629"/>
    <x v="17"/>
  </r>
  <r>
    <x v="1"/>
    <x v="5"/>
    <x v="1"/>
    <x v="0"/>
    <x v="260"/>
    <x v="3851"/>
    <x v="3336"/>
    <x v="97"/>
    <x v="10"/>
    <x v="2"/>
    <x v="1"/>
    <x v="4"/>
    <x v="34"/>
    <x v="271"/>
    <x v="210"/>
    <x v="156"/>
    <x v="0"/>
    <x v="13"/>
    <x v="2"/>
    <x v="288"/>
    <x v="942"/>
    <x v="84"/>
    <x v="24"/>
    <x v="6"/>
    <x v="5"/>
    <x v="3178"/>
    <x v="1"/>
  </r>
  <r>
    <x v="1"/>
    <x v="9"/>
    <x v="1"/>
    <x v="8"/>
    <x v="137"/>
    <x v="3852"/>
    <x v="3337"/>
    <x v="257"/>
    <x v="10"/>
    <x v="2"/>
    <x v="1"/>
    <x v="8"/>
    <x v="28"/>
    <x v="457"/>
    <x v="23"/>
    <x v="209"/>
    <x v="0"/>
    <x v="16"/>
    <x v="2"/>
    <x v="904"/>
    <x v="500"/>
    <x v="47"/>
    <x v="56"/>
    <x v="1"/>
    <x v="6"/>
    <x v="937"/>
    <x v="72"/>
  </r>
  <r>
    <x v="0"/>
    <x v="4"/>
    <x v="0"/>
    <x v="0"/>
    <x v="6"/>
    <x v="3853"/>
    <x v="3338"/>
    <x v="202"/>
    <x v="10"/>
    <x v="2"/>
    <x v="1"/>
    <x v="3"/>
    <x v="12"/>
    <x v="41"/>
    <x v="210"/>
    <x v="6"/>
    <x v="0"/>
    <x v="9"/>
    <x v="2"/>
    <x v="1218"/>
    <x v="634"/>
    <x v="7"/>
    <x v="28"/>
    <x v="2"/>
    <x v="4"/>
    <x v="3856"/>
    <x v="82"/>
  </r>
  <r>
    <x v="1"/>
    <x v="5"/>
    <x v="1"/>
    <x v="0"/>
    <x v="170"/>
    <x v="3854"/>
    <x v="3339"/>
    <x v="6"/>
    <x v="10"/>
    <x v="2"/>
    <x v="1"/>
    <x v="4"/>
    <x v="34"/>
    <x v="271"/>
    <x v="106"/>
    <x v="209"/>
    <x v="0"/>
    <x v="13"/>
    <x v="2"/>
    <x v="280"/>
    <x v="111"/>
    <x v="84"/>
    <x v="24"/>
    <x v="6"/>
    <x v="5"/>
    <x v="3179"/>
    <x v="1"/>
  </r>
  <r>
    <x v="0"/>
    <x v="4"/>
    <x v="0"/>
    <x v="0"/>
    <x v="19"/>
    <x v="3855"/>
    <x v="3340"/>
    <x v="140"/>
    <x v="10"/>
    <x v="2"/>
    <x v="1"/>
    <x v="3"/>
    <x v="12"/>
    <x v="41"/>
    <x v="19"/>
    <x v="209"/>
    <x v="0"/>
    <x v="9"/>
    <x v="2"/>
    <x v="1217"/>
    <x v="20"/>
    <x v="7"/>
    <x v="28"/>
    <x v="2"/>
    <x v="4"/>
    <x v="3857"/>
    <x v="82"/>
  </r>
  <r>
    <x v="1"/>
    <x v="5"/>
    <x v="0"/>
    <x v="8"/>
    <x v="394"/>
    <x v="3856"/>
    <x v="3341"/>
    <x v="234"/>
    <x v="10"/>
    <x v="2"/>
    <x v="1"/>
    <x v="4"/>
    <x v="33"/>
    <x v="320"/>
    <x v="195"/>
    <x v="209"/>
    <x v="0"/>
    <x v="13"/>
    <x v="2"/>
    <x v="323"/>
    <x v="943"/>
    <x v="30"/>
    <x v="59"/>
    <x v="8"/>
    <x v="5"/>
    <x v="4631"/>
    <x v="17"/>
  </r>
  <r>
    <x v="1"/>
    <x v="5"/>
    <x v="0"/>
    <x v="6"/>
    <x v="402"/>
    <x v="3857"/>
    <x v="3342"/>
    <x v="45"/>
    <x v="10"/>
    <x v="2"/>
    <x v="1"/>
    <x v="4"/>
    <x v="33"/>
    <x v="148"/>
    <x v="210"/>
    <x v="207"/>
    <x v="0"/>
    <x v="13"/>
    <x v="2"/>
    <x v="298"/>
    <x v="446"/>
    <x v="20"/>
    <x v="41"/>
    <x v="8"/>
    <x v="5"/>
    <x v="4630"/>
    <x v="1"/>
  </r>
  <r>
    <x v="1"/>
    <x v="5"/>
    <x v="0"/>
    <x v="8"/>
    <x v="379"/>
    <x v="3858"/>
    <x v="3343"/>
    <x v="157"/>
    <x v="10"/>
    <x v="2"/>
    <x v="1"/>
    <x v="4"/>
    <x v="33"/>
    <x v="320"/>
    <x v="210"/>
    <x v="156"/>
    <x v="0"/>
    <x v="13"/>
    <x v="2"/>
    <x v="324"/>
    <x v="73"/>
    <x v="30"/>
    <x v="59"/>
    <x v="8"/>
    <x v="5"/>
    <x v="4632"/>
    <x v="17"/>
  </r>
  <r>
    <x v="1"/>
    <x v="5"/>
    <x v="0"/>
    <x v="8"/>
    <x v="379"/>
    <x v="3859"/>
    <x v="3344"/>
    <x v="104"/>
    <x v="10"/>
    <x v="2"/>
    <x v="1"/>
    <x v="4"/>
    <x v="30"/>
    <x v="98"/>
    <x v="210"/>
    <x v="156"/>
    <x v="0"/>
    <x v="13"/>
    <x v="2"/>
    <x v="583"/>
    <x v="379"/>
    <x v="22"/>
    <x v="34"/>
    <x v="8"/>
    <x v="5"/>
    <x v="4633"/>
    <x v="17"/>
  </r>
  <r>
    <x v="1"/>
    <x v="5"/>
    <x v="0"/>
    <x v="8"/>
    <x v="394"/>
    <x v="3860"/>
    <x v="3345"/>
    <x v="45"/>
    <x v="10"/>
    <x v="2"/>
    <x v="1"/>
    <x v="4"/>
    <x v="33"/>
    <x v="150"/>
    <x v="195"/>
    <x v="209"/>
    <x v="0"/>
    <x v="13"/>
    <x v="2"/>
    <x v="330"/>
    <x v="446"/>
    <x v="20"/>
    <x v="41"/>
    <x v="8"/>
    <x v="5"/>
    <x v="4634"/>
    <x v="17"/>
  </r>
  <r>
    <x v="1"/>
    <x v="5"/>
    <x v="1"/>
    <x v="0"/>
    <x v="327"/>
    <x v="3861"/>
    <x v="3346"/>
    <x v="6"/>
    <x v="10"/>
    <x v="2"/>
    <x v="1"/>
    <x v="4"/>
    <x v="34"/>
    <x v="220"/>
    <x v="210"/>
    <x v="194"/>
    <x v="0"/>
    <x v="13"/>
    <x v="2"/>
    <x v="304"/>
    <x v="111"/>
    <x v="4"/>
    <x v="23"/>
    <x v="6"/>
    <x v="5"/>
    <x v="3180"/>
    <x v="1"/>
  </r>
  <r>
    <x v="1"/>
    <x v="10"/>
    <x v="0"/>
    <x v="8"/>
    <x v="28"/>
    <x v="3862"/>
    <x v="3347"/>
    <x v="106"/>
    <x v="10"/>
    <x v="2"/>
    <x v="1"/>
    <x v="9"/>
    <x v="48"/>
    <x v="479"/>
    <x v="210"/>
    <x v="2"/>
    <x v="0"/>
    <x v="2"/>
    <x v="2"/>
    <x v="1106"/>
    <x v="248"/>
    <x v="16"/>
    <x v="8"/>
    <x v="9"/>
    <x v="5"/>
    <x v="3410"/>
    <x v="18"/>
  </r>
  <r>
    <x v="1"/>
    <x v="1"/>
    <x v="0"/>
    <x v="0"/>
    <x v="359"/>
    <x v="3863"/>
    <x v="3348"/>
    <x v="131"/>
    <x v="10"/>
    <x v="2"/>
    <x v="1"/>
    <x v="0"/>
    <x v="26"/>
    <x v="482"/>
    <x v="210"/>
    <x v="206"/>
    <x v="0"/>
    <x v="1"/>
    <x v="2"/>
    <x v="816"/>
    <x v="556"/>
    <x v="27"/>
    <x v="83"/>
    <x v="0"/>
    <x v="5"/>
    <x v="263"/>
    <x v="22"/>
  </r>
  <r>
    <x v="1"/>
    <x v="5"/>
    <x v="1"/>
    <x v="0"/>
    <x v="327"/>
    <x v="3864"/>
    <x v="3349"/>
    <x v="73"/>
    <x v="10"/>
    <x v="2"/>
    <x v="1"/>
    <x v="4"/>
    <x v="34"/>
    <x v="265"/>
    <x v="210"/>
    <x v="194"/>
    <x v="0"/>
    <x v="13"/>
    <x v="2"/>
    <x v="440"/>
    <x v="224"/>
    <x v="90"/>
    <x v="19"/>
    <x v="6"/>
    <x v="5"/>
    <x v="3181"/>
    <x v="1"/>
  </r>
  <r>
    <x v="1"/>
    <x v="5"/>
    <x v="1"/>
    <x v="0"/>
    <x v="327"/>
    <x v="3865"/>
    <x v="3350"/>
    <x v="26"/>
    <x v="10"/>
    <x v="2"/>
    <x v="1"/>
    <x v="4"/>
    <x v="34"/>
    <x v="220"/>
    <x v="195"/>
    <x v="209"/>
    <x v="0"/>
    <x v="13"/>
    <x v="2"/>
    <x v="300"/>
    <x v="193"/>
    <x v="4"/>
    <x v="23"/>
    <x v="6"/>
    <x v="5"/>
    <x v="3182"/>
    <x v="1"/>
  </r>
  <r>
    <x v="0"/>
    <x v="5"/>
    <x v="0"/>
    <x v="17"/>
    <x v="415"/>
    <x v="3866"/>
    <x v="3351"/>
    <x v="242"/>
    <x v="10"/>
    <x v="2"/>
    <x v="1"/>
    <x v="4"/>
    <x v="4"/>
    <x v="13"/>
    <x v="210"/>
    <x v="156"/>
    <x v="0"/>
    <x v="13"/>
    <x v="2"/>
    <x v="23"/>
    <x v="177"/>
    <x v="35"/>
    <x v="35"/>
    <x v="8"/>
    <x v="0"/>
    <x v="4635"/>
    <x v="49"/>
  </r>
  <r>
    <x v="0"/>
    <x v="5"/>
    <x v="0"/>
    <x v="21"/>
    <x v="419"/>
    <x v="3867"/>
    <x v="3352"/>
    <x v="242"/>
    <x v="10"/>
    <x v="2"/>
    <x v="1"/>
    <x v="4"/>
    <x v="4"/>
    <x v="10"/>
    <x v="210"/>
    <x v="156"/>
    <x v="0"/>
    <x v="13"/>
    <x v="2"/>
    <x v="20"/>
    <x v="177"/>
    <x v="35"/>
    <x v="35"/>
    <x v="8"/>
    <x v="0"/>
    <x v="4636"/>
    <x v="59"/>
  </r>
  <r>
    <x v="0"/>
    <x v="4"/>
    <x v="0"/>
    <x v="0"/>
    <x v="1"/>
    <x v="3868"/>
    <x v="3353"/>
    <x v="101"/>
    <x v="10"/>
    <x v="2"/>
    <x v="1"/>
    <x v="3"/>
    <x v="1"/>
    <x v="4"/>
    <x v="210"/>
    <x v="1"/>
    <x v="0"/>
    <x v="9"/>
    <x v="2"/>
    <x v="1187"/>
    <x v="883"/>
    <x v="7"/>
    <x v="28"/>
    <x v="2"/>
    <x v="4"/>
    <x v="3858"/>
    <x v="82"/>
  </r>
  <r>
    <x v="0"/>
    <x v="5"/>
    <x v="0"/>
    <x v="16"/>
    <x v="409"/>
    <x v="3869"/>
    <x v="3353"/>
    <x v="242"/>
    <x v="10"/>
    <x v="2"/>
    <x v="1"/>
    <x v="4"/>
    <x v="4"/>
    <x v="11"/>
    <x v="210"/>
    <x v="156"/>
    <x v="0"/>
    <x v="13"/>
    <x v="2"/>
    <x v="21"/>
    <x v="177"/>
    <x v="35"/>
    <x v="35"/>
    <x v="8"/>
    <x v="0"/>
    <x v="4637"/>
    <x v="22"/>
  </r>
  <r>
    <x v="0"/>
    <x v="4"/>
    <x v="0"/>
    <x v="0"/>
    <x v="9"/>
    <x v="3870"/>
    <x v="3354"/>
    <x v="38"/>
    <x v="10"/>
    <x v="2"/>
    <x v="1"/>
    <x v="3"/>
    <x v="18"/>
    <x v="50"/>
    <x v="9"/>
    <x v="209"/>
    <x v="0"/>
    <x v="10"/>
    <x v="2"/>
    <x v="1246"/>
    <x v="470"/>
    <x v="32"/>
    <x v="28"/>
    <x v="2"/>
    <x v="4"/>
    <x v="3859"/>
    <x v="82"/>
  </r>
  <r>
    <x v="1"/>
    <x v="5"/>
    <x v="1"/>
    <x v="0"/>
    <x v="327"/>
    <x v="3871"/>
    <x v="3355"/>
    <x v="248"/>
    <x v="10"/>
    <x v="2"/>
    <x v="1"/>
    <x v="4"/>
    <x v="34"/>
    <x v="188"/>
    <x v="195"/>
    <x v="209"/>
    <x v="0"/>
    <x v="13"/>
    <x v="2"/>
    <x v="286"/>
    <x v="966"/>
    <x v="88"/>
    <x v="9"/>
    <x v="6"/>
    <x v="5"/>
    <x v="3183"/>
    <x v="1"/>
  </r>
  <r>
    <x v="1"/>
    <x v="5"/>
    <x v="0"/>
    <x v="8"/>
    <x v="394"/>
    <x v="3872"/>
    <x v="3356"/>
    <x v="205"/>
    <x v="10"/>
    <x v="2"/>
    <x v="1"/>
    <x v="4"/>
    <x v="33"/>
    <x v="320"/>
    <x v="210"/>
    <x v="194"/>
    <x v="0"/>
    <x v="13"/>
    <x v="2"/>
    <x v="325"/>
    <x v="890"/>
    <x v="30"/>
    <x v="59"/>
    <x v="8"/>
    <x v="5"/>
    <x v="4638"/>
    <x v="17"/>
  </r>
  <r>
    <x v="1"/>
    <x v="5"/>
    <x v="0"/>
    <x v="8"/>
    <x v="394"/>
    <x v="3873"/>
    <x v="3357"/>
    <x v="68"/>
    <x v="10"/>
    <x v="2"/>
    <x v="1"/>
    <x v="4"/>
    <x v="33"/>
    <x v="320"/>
    <x v="195"/>
    <x v="209"/>
    <x v="0"/>
    <x v="13"/>
    <x v="2"/>
    <x v="324"/>
    <x v="869"/>
    <x v="30"/>
    <x v="59"/>
    <x v="8"/>
    <x v="5"/>
    <x v="4639"/>
    <x v="17"/>
  </r>
  <r>
    <x v="0"/>
    <x v="4"/>
    <x v="0"/>
    <x v="0"/>
    <x v="19"/>
    <x v="3874"/>
    <x v="3358"/>
    <x v="258"/>
    <x v="10"/>
    <x v="2"/>
    <x v="1"/>
    <x v="3"/>
    <x v="12"/>
    <x v="41"/>
    <x v="210"/>
    <x v="17"/>
    <x v="0"/>
    <x v="9"/>
    <x v="2"/>
    <x v="1220"/>
    <x v="51"/>
    <x v="7"/>
    <x v="28"/>
    <x v="2"/>
    <x v="4"/>
    <x v="3860"/>
    <x v="82"/>
  </r>
  <r>
    <x v="1"/>
    <x v="1"/>
    <x v="0"/>
    <x v="0"/>
    <x v="359"/>
    <x v="3875"/>
    <x v="3359"/>
    <x v="131"/>
    <x v="10"/>
    <x v="2"/>
    <x v="1"/>
    <x v="0"/>
    <x v="26"/>
    <x v="481"/>
    <x v="210"/>
    <x v="206"/>
    <x v="0"/>
    <x v="1"/>
    <x v="2"/>
    <x v="819"/>
    <x v="669"/>
    <x v="27"/>
    <x v="82"/>
    <x v="0"/>
    <x v="5"/>
    <x v="264"/>
    <x v="22"/>
  </r>
  <r>
    <x v="1"/>
    <x v="5"/>
    <x v="0"/>
    <x v="8"/>
    <x v="394"/>
    <x v="3876"/>
    <x v="3360"/>
    <x v="211"/>
    <x v="10"/>
    <x v="2"/>
    <x v="1"/>
    <x v="4"/>
    <x v="33"/>
    <x v="320"/>
    <x v="210"/>
    <x v="194"/>
    <x v="0"/>
    <x v="13"/>
    <x v="2"/>
    <x v="325"/>
    <x v="315"/>
    <x v="30"/>
    <x v="59"/>
    <x v="8"/>
    <x v="5"/>
    <x v="4640"/>
    <x v="17"/>
  </r>
  <r>
    <x v="1"/>
    <x v="9"/>
    <x v="0"/>
    <x v="0"/>
    <x v="24"/>
    <x v="3877"/>
    <x v="3361"/>
    <x v="239"/>
    <x v="10"/>
    <x v="2"/>
    <x v="1"/>
    <x v="8"/>
    <x v="27"/>
    <x v="348"/>
    <x v="210"/>
    <x v="21"/>
    <x v="0"/>
    <x v="16"/>
    <x v="2"/>
    <x v="862"/>
    <x v="198"/>
    <x v="41"/>
    <x v="29"/>
    <x v="1"/>
    <x v="5"/>
    <x v="938"/>
    <x v="0"/>
  </r>
  <r>
    <x v="1"/>
    <x v="5"/>
    <x v="1"/>
    <x v="8"/>
    <x v="394"/>
    <x v="3878"/>
    <x v="3362"/>
    <x v="104"/>
    <x v="10"/>
    <x v="2"/>
    <x v="1"/>
    <x v="4"/>
    <x v="34"/>
    <x v="241"/>
    <x v="195"/>
    <x v="209"/>
    <x v="0"/>
    <x v="13"/>
    <x v="2"/>
    <x v="157"/>
    <x v="385"/>
    <x v="58"/>
    <x v="15"/>
    <x v="6"/>
    <x v="5"/>
    <x v="4641"/>
    <x v="17"/>
  </r>
  <r>
    <x v="1"/>
    <x v="5"/>
    <x v="0"/>
    <x v="8"/>
    <x v="394"/>
    <x v="3879"/>
    <x v="3363"/>
    <x v="104"/>
    <x v="10"/>
    <x v="2"/>
    <x v="1"/>
    <x v="4"/>
    <x v="33"/>
    <x v="320"/>
    <x v="210"/>
    <x v="194"/>
    <x v="0"/>
    <x v="13"/>
    <x v="2"/>
    <x v="326"/>
    <x v="378"/>
    <x v="30"/>
    <x v="59"/>
    <x v="8"/>
    <x v="5"/>
    <x v="4642"/>
    <x v="17"/>
  </r>
  <r>
    <x v="0"/>
    <x v="4"/>
    <x v="0"/>
    <x v="0"/>
    <x v="1"/>
    <x v="3880"/>
    <x v="3364"/>
    <x v="0"/>
    <x v="10"/>
    <x v="2"/>
    <x v="1"/>
    <x v="3"/>
    <x v="18"/>
    <x v="50"/>
    <x v="1"/>
    <x v="209"/>
    <x v="0"/>
    <x v="10"/>
    <x v="2"/>
    <x v="1245"/>
    <x v="59"/>
    <x v="32"/>
    <x v="28"/>
    <x v="2"/>
    <x v="4"/>
    <x v="3861"/>
    <x v="82"/>
  </r>
  <r>
    <x v="0"/>
    <x v="5"/>
    <x v="1"/>
    <x v="0"/>
    <x v="327"/>
    <x v="3881"/>
    <x v="3365"/>
    <x v="110"/>
    <x v="10"/>
    <x v="2"/>
    <x v="1"/>
    <x v="4"/>
    <x v="8"/>
    <x v="22"/>
    <x v="195"/>
    <x v="209"/>
    <x v="0"/>
    <x v="5"/>
    <x v="0"/>
    <x v="552"/>
    <x v="290"/>
    <x v="78"/>
    <x v="7"/>
    <x v="6"/>
    <x v="0"/>
    <x v="3184"/>
    <x v="0"/>
  </r>
  <r>
    <x v="1"/>
    <x v="5"/>
    <x v="1"/>
    <x v="8"/>
    <x v="379"/>
    <x v="3882"/>
    <x v="3366"/>
    <x v="87"/>
    <x v="10"/>
    <x v="2"/>
    <x v="1"/>
    <x v="4"/>
    <x v="34"/>
    <x v="208"/>
    <x v="210"/>
    <x v="156"/>
    <x v="0"/>
    <x v="13"/>
    <x v="2"/>
    <x v="210"/>
    <x v="789"/>
    <x v="58"/>
    <x v="15"/>
    <x v="6"/>
    <x v="5"/>
    <x v="4643"/>
    <x v="17"/>
  </r>
  <r>
    <x v="0"/>
    <x v="5"/>
    <x v="1"/>
    <x v="8"/>
    <x v="379"/>
    <x v="3883"/>
    <x v="3367"/>
    <x v="211"/>
    <x v="10"/>
    <x v="2"/>
    <x v="1"/>
    <x v="4"/>
    <x v="8"/>
    <x v="25"/>
    <x v="156"/>
    <x v="209"/>
    <x v="0"/>
    <x v="5"/>
    <x v="0"/>
    <x v="545"/>
    <x v="308"/>
    <x v="54"/>
    <x v="7"/>
    <x v="6"/>
    <x v="0"/>
    <x v="3185"/>
    <x v="17"/>
  </r>
  <r>
    <x v="1"/>
    <x v="5"/>
    <x v="0"/>
    <x v="8"/>
    <x v="379"/>
    <x v="3884"/>
    <x v="3368"/>
    <x v="60"/>
    <x v="10"/>
    <x v="2"/>
    <x v="1"/>
    <x v="4"/>
    <x v="33"/>
    <x v="320"/>
    <x v="156"/>
    <x v="209"/>
    <x v="0"/>
    <x v="13"/>
    <x v="2"/>
    <x v="324"/>
    <x v="188"/>
    <x v="30"/>
    <x v="59"/>
    <x v="8"/>
    <x v="5"/>
    <x v="4644"/>
    <x v="17"/>
  </r>
  <r>
    <x v="1"/>
    <x v="5"/>
    <x v="0"/>
    <x v="8"/>
    <x v="361"/>
    <x v="3885"/>
    <x v="3369"/>
    <x v="234"/>
    <x v="10"/>
    <x v="2"/>
    <x v="1"/>
    <x v="4"/>
    <x v="30"/>
    <x v="137"/>
    <x v="101"/>
    <x v="209"/>
    <x v="0"/>
    <x v="13"/>
    <x v="2"/>
    <x v="34"/>
    <x v="943"/>
    <x v="79"/>
    <x v="37"/>
    <x v="8"/>
    <x v="5"/>
    <x v="4645"/>
    <x v="17"/>
  </r>
  <r>
    <x v="0"/>
    <x v="4"/>
    <x v="0"/>
    <x v="0"/>
    <x v="19"/>
    <x v="3886"/>
    <x v="3370"/>
    <x v="101"/>
    <x v="10"/>
    <x v="2"/>
    <x v="1"/>
    <x v="3"/>
    <x v="12"/>
    <x v="41"/>
    <x v="210"/>
    <x v="17"/>
    <x v="0"/>
    <x v="9"/>
    <x v="2"/>
    <x v="1223"/>
    <x v="871"/>
    <x v="7"/>
    <x v="28"/>
    <x v="2"/>
    <x v="4"/>
    <x v="3863"/>
    <x v="82"/>
  </r>
  <r>
    <x v="0"/>
    <x v="4"/>
    <x v="0"/>
    <x v="0"/>
    <x v="8"/>
    <x v="3887"/>
    <x v="3371"/>
    <x v="198"/>
    <x v="10"/>
    <x v="2"/>
    <x v="1"/>
    <x v="3"/>
    <x v="16"/>
    <x v="48"/>
    <x v="210"/>
    <x v="8"/>
    <x v="0"/>
    <x v="11"/>
    <x v="2"/>
    <x v="1257"/>
    <x v="173"/>
    <x v="5"/>
    <x v="28"/>
    <x v="2"/>
    <x v="4"/>
    <x v="3862"/>
    <x v="82"/>
  </r>
  <r>
    <x v="0"/>
    <x v="9"/>
    <x v="0"/>
    <x v="0"/>
    <x v="14"/>
    <x v="3888"/>
    <x v="3372"/>
    <x v="241"/>
    <x v="10"/>
    <x v="2"/>
    <x v="1"/>
    <x v="8"/>
    <x v="11"/>
    <x v="32"/>
    <x v="210"/>
    <x v="13"/>
    <x v="0"/>
    <x v="17"/>
    <x v="0"/>
    <x v="1079"/>
    <x v="263"/>
    <x v="6"/>
    <x v="65"/>
    <x v="1"/>
    <x v="0"/>
    <x v="939"/>
    <x v="1"/>
  </r>
  <r>
    <x v="1"/>
    <x v="5"/>
    <x v="1"/>
    <x v="0"/>
    <x v="311"/>
    <x v="3889"/>
    <x v="3373"/>
    <x v="205"/>
    <x v="10"/>
    <x v="2"/>
    <x v="1"/>
    <x v="4"/>
    <x v="34"/>
    <x v="265"/>
    <x v="210"/>
    <x v="183"/>
    <x v="0"/>
    <x v="13"/>
    <x v="2"/>
    <x v="437"/>
    <x v="466"/>
    <x v="90"/>
    <x v="19"/>
    <x v="6"/>
    <x v="5"/>
    <x v="3186"/>
    <x v="1"/>
  </r>
  <r>
    <x v="1"/>
    <x v="5"/>
    <x v="0"/>
    <x v="8"/>
    <x v="379"/>
    <x v="3890"/>
    <x v="3374"/>
    <x v="88"/>
    <x v="10"/>
    <x v="2"/>
    <x v="1"/>
    <x v="4"/>
    <x v="30"/>
    <x v="78"/>
    <x v="156"/>
    <x v="209"/>
    <x v="0"/>
    <x v="13"/>
    <x v="2"/>
    <x v="7"/>
    <x v="790"/>
    <x v="65"/>
    <x v="45"/>
    <x v="8"/>
    <x v="5"/>
    <x v="4646"/>
    <x v="17"/>
  </r>
  <r>
    <x v="1"/>
    <x v="1"/>
    <x v="0"/>
    <x v="0"/>
    <x v="359"/>
    <x v="3891"/>
    <x v="3375"/>
    <x v="131"/>
    <x v="10"/>
    <x v="2"/>
    <x v="1"/>
    <x v="0"/>
    <x v="26"/>
    <x v="482"/>
    <x v="205"/>
    <x v="209"/>
    <x v="0"/>
    <x v="1"/>
    <x v="2"/>
    <x v="817"/>
    <x v="556"/>
    <x v="27"/>
    <x v="83"/>
    <x v="0"/>
    <x v="5"/>
    <x v="265"/>
    <x v="22"/>
  </r>
  <r>
    <x v="1"/>
    <x v="5"/>
    <x v="0"/>
    <x v="8"/>
    <x v="379"/>
    <x v="3892"/>
    <x v="3376"/>
    <x v="188"/>
    <x v="10"/>
    <x v="2"/>
    <x v="1"/>
    <x v="4"/>
    <x v="33"/>
    <x v="320"/>
    <x v="156"/>
    <x v="209"/>
    <x v="0"/>
    <x v="13"/>
    <x v="2"/>
    <x v="324"/>
    <x v="506"/>
    <x v="30"/>
    <x v="59"/>
    <x v="8"/>
    <x v="5"/>
    <x v="4647"/>
    <x v="17"/>
  </r>
  <r>
    <x v="0"/>
    <x v="4"/>
    <x v="0"/>
    <x v="0"/>
    <x v="19"/>
    <x v="3893"/>
    <x v="3377"/>
    <x v="145"/>
    <x v="10"/>
    <x v="2"/>
    <x v="1"/>
    <x v="3"/>
    <x v="12"/>
    <x v="41"/>
    <x v="19"/>
    <x v="209"/>
    <x v="0"/>
    <x v="9"/>
    <x v="2"/>
    <x v="1222"/>
    <x v="15"/>
    <x v="7"/>
    <x v="28"/>
    <x v="2"/>
    <x v="4"/>
    <x v="3864"/>
    <x v="82"/>
  </r>
  <r>
    <x v="1"/>
    <x v="9"/>
    <x v="1"/>
    <x v="2"/>
    <x v="27"/>
    <x v="3894"/>
    <x v="3378"/>
    <x v="18"/>
    <x v="10"/>
    <x v="2"/>
    <x v="1"/>
    <x v="8"/>
    <x v="50"/>
    <x v="423"/>
    <x v="20"/>
    <x v="209"/>
    <x v="0"/>
    <x v="16"/>
    <x v="2"/>
    <x v="1104"/>
    <x v="122"/>
    <x v="57"/>
    <x v="74"/>
    <x v="1"/>
    <x v="6"/>
    <x v="940"/>
    <x v="7"/>
  </r>
  <r>
    <x v="1"/>
    <x v="5"/>
    <x v="1"/>
    <x v="0"/>
    <x v="327"/>
    <x v="3895"/>
    <x v="3379"/>
    <x v="229"/>
    <x v="10"/>
    <x v="2"/>
    <x v="1"/>
    <x v="4"/>
    <x v="34"/>
    <x v="220"/>
    <x v="195"/>
    <x v="209"/>
    <x v="0"/>
    <x v="13"/>
    <x v="2"/>
    <x v="296"/>
    <x v="994"/>
    <x v="4"/>
    <x v="23"/>
    <x v="6"/>
    <x v="5"/>
    <x v="3187"/>
    <x v="1"/>
  </r>
  <r>
    <x v="0"/>
    <x v="4"/>
    <x v="0"/>
    <x v="0"/>
    <x v="14"/>
    <x v="3896"/>
    <x v="3380"/>
    <x v="101"/>
    <x v="10"/>
    <x v="2"/>
    <x v="1"/>
    <x v="3"/>
    <x v="1"/>
    <x v="4"/>
    <x v="14"/>
    <x v="209"/>
    <x v="0"/>
    <x v="9"/>
    <x v="2"/>
    <x v="1185"/>
    <x v="883"/>
    <x v="7"/>
    <x v="28"/>
    <x v="2"/>
    <x v="4"/>
    <x v="3865"/>
    <x v="82"/>
  </r>
  <r>
    <x v="1"/>
    <x v="9"/>
    <x v="0"/>
    <x v="0"/>
    <x v="24"/>
    <x v="3897"/>
    <x v="3381"/>
    <x v="12"/>
    <x v="10"/>
    <x v="2"/>
    <x v="1"/>
    <x v="8"/>
    <x v="27"/>
    <x v="348"/>
    <x v="23"/>
    <x v="209"/>
    <x v="0"/>
    <x v="16"/>
    <x v="2"/>
    <x v="862"/>
    <x v="876"/>
    <x v="41"/>
    <x v="29"/>
    <x v="1"/>
    <x v="5"/>
    <x v="941"/>
    <x v="0"/>
  </r>
  <r>
    <x v="0"/>
    <x v="4"/>
    <x v="0"/>
    <x v="0"/>
    <x v="1"/>
    <x v="3898"/>
    <x v="3382"/>
    <x v="149"/>
    <x v="10"/>
    <x v="2"/>
    <x v="1"/>
    <x v="3"/>
    <x v="0"/>
    <x v="0"/>
    <x v="210"/>
    <x v="1"/>
    <x v="0"/>
    <x v="8"/>
    <x v="2"/>
    <x v="1158"/>
    <x v="72"/>
    <x v="32"/>
    <x v="28"/>
    <x v="2"/>
    <x v="4"/>
    <x v="3866"/>
    <x v="82"/>
  </r>
  <r>
    <x v="1"/>
    <x v="5"/>
    <x v="0"/>
    <x v="8"/>
    <x v="379"/>
    <x v="3899"/>
    <x v="3383"/>
    <x v="88"/>
    <x v="10"/>
    <x v="2"/>
    <x v="1"/>
    <x v="4"/>
    <x v="33"/>
    <x v="320"/>
    <x v="156"/>
    <x v="209"/>
    <x v="0"/>
    <x v="13"/>
    <x v="2"/>
    <x v="323"/>
    <x v="790"/>
    <x v="30"/>
    <x v="59"/>
    <x v="8"/>
    <x v="5"/>
    <x v="4648"/>
    <x v="17"/>
  </r>
  <r>
    <x v="1"/>
    <x v="1"/>
    <x v="0"/>
    <x v="0"/>
    <x v="359"/>
    <x v="3900"/>
    <x v="3384"/>
    <x v="131"/>
    <x v="10"/>
    <x v="2"/>
    <x v="1"/>
    <x v="0"/>
    <x v="26"/>
    <x v="482"/>
    <x v="205"/>
    <x v="209"/>
    <x v="0"/>
    <x v="1"/>
    <x v="2"/>
    <x v="815"/>
    <x v="696"/>
    <x v="27"/>
    <x v="83"/>
    <x v="0"/>
    <x v="5"/>
    <x v="266"/>
    <x v="22"/>
  </r>
  <r>
    <x v="1"/>
    <x v="5"/>
    <x v="0"/>
    <x v="8"/>
    <x v="394"/>
    <x v="3901"/>
    <x v="3385"/>
    <x v="104"/>
    <x v="10"/>
    <x v="2"/>
    <x v="1"/>
    <x v="4"/>
    <x v="33"/>
    <x v="320"/>
    <x v="210"/>
    <x v="194"/>
    <x v="0"/>
    <x v="13"/>
    <x v="2"/>
    <x v="324"/>
    <x v="378"/>
    <x v="30"/>
    <x v="59"/>
    <x v="8"/>
    <x v="5"/>
    <x v="4649"/>
    <x v="17"/>
  </r>
  <r>
    <x v="1"/>
    <x v="1"/>
    <x v="0"/>
    <x v="0"/>
    <x v="359"/>
    <x v="3902"/>
    <x v="3386"/>
    <x v="131"/>
    <x v="10"/>
    <x v="2"/>
    <x v="1"/>
    <x v="0"/>
    <x v="26"/>
    <x v="481"/>
    <x v="210"/>
    <x v="206"/>
    <x v="0"/>
    <x v="1"/>
    <x v="2"/>
    <x v="814"/>
    <x v="669"/>
    <x v="27"/>
    <x v="82"/>
    <x v="0"/>
    <x v="5"/>
    <x v="267"/>
    <x v="22"/>
  </r>
  <r>
    <x v="1"/>
    <x v="1"/>
    <x v="0"/>
    <x v="0"/>
    <x v="359"/>
    <x v="3903"/>
    <x v="3387"/>
    <x v="211"/>
    <x v="10"/>
    <x v="2"/>
    <x v="1"/>
    <x v="0"/>
    <x v="26"/>
    <x v="482"/>
    <x v="205"/>
    <x v="209"/>
    <x v="0"/>
    <x v="1"/>
    <x v="2"/>
    <x v="812"/>
    <x v="340"/>
    <x v="27"/>
    <x v="83"/>
    <x v="0"/>
    <x v="5"/>
    <x v="268"/>
    <x v="22"/>
  </r>
  <r>
    <x v="1"/>
    <x v="5"/>
    <x v="1"/>
    <x v="0"/>
    <x v="260"/>
    <x v="3904"/>
    <x v="3388"/>
    <x v="2"/>
    <x v="10"/>
    <x v="2"/>
    <x v="1"/>
    <x v="4"/>
    <x v="34"/>
    <x v="269"/>
    <x v="156"/>
    <x v="209"/>
    <x v="0"/>
    <x v="13"/>
    <x v="2"/>
    <x v="256"/>
    <x v="216"/>
    <x v="84"/>
    <x v="25"/>
    <x v="6"/>
    <x v="5"/>
    <x v="3188"/>
    <x v="1"/>
  </r>
  <r>
    <x v="0"/>
    <x v="4"/>
    <x v="0"/>
    <x v="0"/>
    <x v="9"/>
    <x v="3905"/>
    <x v="3389"/>
    <x v="149"/>
    <x v="10"/>
    <x v="2"/>
    <x v="1"/>
    <x v="3"/>
    <x v="0"/>
    <x v="0"/>
    <x v="210"/>
    <x v="9"/>
    <x v="0"/>
    <x v="8"/>
    <x v="2"/>
    <x v="1162"/>
    <x v="72"/>
    <x v="32"/>
    <x v="28"/>
    <x v="2"/>
    <x v="4"/>
    <x v="3867"/>
    <x v="82"/>
  </r>
  <r>
    <x v="1"/>
    <x v="1"/>
    <x v="0"/>
    <x v="0"/>
    <x v="359"/>
    <x v="3906"/>
    <x v="3390"/>
    <x v="211"/>
    <x v="10"/>
    <x v="2"/>
    <x v="1"/>
    <x v="0"/>
    <x v="26"/>
    <x v="482"/>
    <x v="210"/>
    <x v="206"/>
    <x v="0"/>
    <x v="1"/>
    <x v="2"/>
    <x v="814"/>
    <x v="342"/>
    <x v="27"/>
    <x v="83"/>
    <x v="0"/>
    <x v="5"/>
    <x v="269"/>
    <x v="22"/>
  </r>
  <r>
    <x v="0"/>
    <x v="4"/>
    <x v="0"/>
    <x v="0"/>
    <x v="9"/>
    <x v="3907"/>
    <x v="3391"/>
    <x v="145"/>
    <x v="10"/>
    <x v="2"/>
    <x v="1"/>
    <x v="3"/>
    <x v="0"/>
    <x v="0"/>
    <x v="9"/>
    <x v="209"/>
    <x v="0"/>
    <x v="8"/>
    <x v="2"/>
    <x v="1161"/>
    <x v="970"/>
    <x v="32"/>
    <x v="28"/>
    <x v="2"/>
    <x v="4"/>
    <x v="3868"/>
    <x v="82"/>
  </r>
  <r>
    <x v="1"/>
    <x v="9"/>
    <x v="1"/>
    <x v="4"/>
    <x v="46"/>
    <x v="3908"/>
    <x v="3392"/>
    <x v="18"/>
    <x v="10"/>
    <x v="2"/>
    <x v="1"/>
    <x v="8"/>
    <x v="28"/>
    <x v="373"/>
    <x v="23"/>
    <x v="209"/>
    <x v="0"/>
    <x v="16"/>
    <x v="2"/>
    <x v="868"/>
    <x v="118"/>
    <x v="10"/>
    <x v="67"/>
    <x v="1"/>
    <x v="6"/>
    <x v="942"/>
    <x v="5"/>
  </r>
  <r>
    <x v="0"/>
    <x v="4"/>
    <x v="0"/>
    <x v="0"/>
    <x v="19"/>
    <x v="3909"/>
    <x v="3393"/>
    <x v="215"/>
    <x v="10"/>
    <x v="2"/>
    <x v="1"/>
    <x v="3"/>
    <x v="12"/>
    <x v="41"/>
    <x v="19"/>
    <x v="209"/>
    <x v="0"/>
    <x v="9"/>
    <x v="2"/>
    <x v="1220"/>
    <x v="947"/>
    <x v="7"/>
    <x v="28"/>
    <x v="2"/>
    <x v="4"/>
    <x v="3869"/>
    <x v="82"/>
  </r>
  <r>
    <x v="1"/>
    <x v="1"/>
    <x v="0"/>
    <x v="0"/>
    <x v="344"/>
    <x v="3911"/>
    <x v="3394"/>
    <x v="211"/>
    <x v="10"/>
    <x v="2"/>
    <x v="1"/>
    <x v="0"/>
    <x v="25"/>
    <x v="480"/>
    <x v="202"/>
    <x v="209"/>
    <x v="0"/>
    <x v="0"/>
    <x v="2"/>
    <x v="32"/>
    <x v="342"/>
    <x v="69"/>
    <x v="63"/>
    <x v="8"/>
    <x v="5"/>
    <x v="4650"/>
    <x v="22"/>
  </r>
  <r>
    <x v="1"/>
    <x v="9"/>
    <x v="1"/>
    <x v="4"/>
    <x v="46"/>
    <x v="3910"/>
    <x v="3394"/>
    <x v="18"/>
    <x v="10"/>
    <x v="2"/>
    <x v="1"/>
    <x v="8"/>
    <x v="28"/>
    <x v="373"/>
    <x v="23"/>
    <x v="209"/>
    <x v="0"/>
    <x v="16"/>
    <x v="2"/>
    <x v="866"/>
    <x v="118"/>
    <x v="10"/>
    <x v="67"/>
    <x v="1"/>
    <x v="6"/>
    <x v="943"/>
    <x v="5"/>
  </r>
  <r>
    <x v="1"/>
    <x v="1"/>
    <x v="0"/>
    <x v="0"/>
    <x v="344"/>
    <x v="3912"/>
    <x v="3395"/>
    <x v="126"/>
    <x v="10"/>
    <x v="2"/>
    <x v="1"/>
    <x v="0"/>
    <x v="26"/>
    <x v="482"/>
    <x v="202"/>
    <x v="209"/>
    <x v="0"/>
    <x v="1"/>
    <x v="2"/>
    <x v="812"/>
    <x v="918"/>
    <x v="27"/>
    <x v="83"/>
    <x v="0"/>
    <x v="5"/>
    <x v="270"/>
    <x v="22"/>
  </r>
  <r>
    <x v="1"/>
    <x v="1"/>
    <x v="0"/>
    <x v="0"/>
    <x v="344"/>
    <x v="3913"/>
    <x v="3396"/>
    <x v="211"/>
    <x v="10"/>
    <x v="2"/>
    <x v="1"/>
    <x v="0"/>
    <x v="26"/>
    <x v="482"/>
    <x v="202"/>
    <x v="209"/>
    <x v="0"/>
    <x v="1"/>
    <x v="2"/>
    <x v="812"/>
    <x v="340"/>
    <x v="27"/>
    <x v="83"/>
    <x v="0"/>
    <x v="5"/>
    <x v="271"/>
    <x v="22"/>
  </r>
  <r>
    <x v="0"/>
    <x v="5"/>
    <x v="1"/>
    <x v="0"/>
    <x v="359"/>
    <x v="3914"/>
    <x v="3397"/>
    <x v="16"/>
    <x v="10"/>
    <x v="2"/>
    <x v="1"/>
    <x v="4"/>
    <x v="20"/>
    <x v="53"/>
    <x v="205"/>
    <x v="209"/>
    <x v="0"/>
    <x v="18"/>
    <x v="1"/>
    <x v="716"/>
    <x v="30"/>
    <x v="64"/>
    <x v="60"/>
    <x v="4"/>
    <x v="3"/>
    <x v="66"/>
    <x v="0"/>
  </r>
  <r>
    <x v="1"/>
    <x v="5"/>
    <x v="0"/>
    <x v="22"/>
    <x v="426"/>
    <x v="3915"/>
    <x v="3398"/>
    <x v="6"/>
    <x v="10"/>
    <x v="2"/>
    <x v="1"/>
    <x v="4"/>
    <x v="33"/>
    <x v="316"/>
    <x v="156"/>
    <x v="209"/>
    <x v="0"/>
    <x v="13"/>
    <x v="2"/>
    <x v="424"/>
    <x v="110"/>
    <x v="30"/>
    <x v="59"/>
    <x v="8"/>
    <x v="5"/>
    <x v="4651"/>
    <x v="54"/>
  </r>
  <r>
    <x v="1"/>
    <x v="1"/>
    <x v="0"/>
    <x v="0"/>
    <x v="359"/>
    <x v="3916"/>
    <x v="3399"/>
    <x v="211"/>
    <x v="10"/>
    <x v="2"/>
    <x v="1"/>
    <x v="0"/>
    <x v="26"/>
    <x v="482"/>
    <x v="205"/>
    <x v="209"/>
    <x v="0"/>
    <x v="1"/>
    <x v="2"/>
    <x v="810"/>
    <x v="341"/>
    <x v="27"/>
    <x v="83"/>
    <x v="0"/>
    <x v="5"/>
    <x v="272"/>
    <x v="22"/>
  </r>
  <r>
    <x v="1"/>
    <x v="5"/>
    <x v="0"/>
    <x v="17"/>
    <x v="415"/>
    <x v="3917"/>
    <x v="3400"/>
    <x v="104"/>
    <x v="10"/>
    <x v="2"/>
    <x v="1"/>
    <x v="4"/>
    <x v="33"/>
    <x v="322"/>
    <x v="156"/>
    <x v="209"/>
    <x v="0"/>
    <x v="13"/>
    <x v="2"/>
    <x v="494"/>
    <x v="378"/>
    <x v="30"/>
    <x v="59"/>
    <x v="8"/>
    <x v="5"/>
    <x v="4652"/>
    <x v="49"/>
  </r>
  <r>
    <x v="0"/>
    <x v="5"/>
    <x v="1"/>
    <x v="0"/>
    <x v="327"/>
    <x v="3918"/>
    <x v="3401"/>
    <x v="80"/>
    <x v="10"/>
    <x v="2"/>
    <x v="1"/>
    <x v="4"/>
    <x v="8"/>
    <x v="22"/>
    <x v="195"/>
    <x v="209"/>
    <x v="0"/>
    <x v="5"/>
    <x v="0"/>
    <x v="551"/>
    <x v="705"/>
    <x v="78"/>
    <x v="7"/>
    <x v="6"/>
    <x v="0"/>
    <x v="3189"/>
    <x v="0"/>
  </r>
  <r>
    <x v="0"/>
    <x v="4"/>
    <x v="0"/>
    <x v="0"/>
    <x v="2"/>
    <x v="3919"/>
    <x v="3401"/>
    <x v="154"/>
    <x v="10"/>
    <x v="2"/>
    <x v="1"/>
    <x v="3"/>
    <x v="16"/>
    <x v="48"/>
    <x v="210"/>
    <x v="2"/>
    <x v="0"/>
    <x v="11"/>
    <x v="2"/>
    <x v="1258"/>
    <x v="50"/>
    <x v="5"/>
    <x v="28"/>
    <x v="2"/>
    <x v="4"/>
    <x v="3870"/>
    <x v="82"/>
  </r>
  <r>
    <x v="0"/>
    <x v="4"/>
    <x v="0"/>
    <x v="0"/>
    <x v="20"/>
    <x v="3921"/>
    <x v="3402"/>
    <x v="128"/>
    <x v="10"/>
    <x v="2"/>
    <x v="1"/>
    <x v="3"/>
    <x v="12"/>
    <x v="38"/>
    <x v="210"/>
    <x v="18"/>
    <x v="0"/>
    <x v="9"/>
    <x v="2"/>
    <x v="1219"/>
    <x v="55"/>
    <x v="25"/>
    <x v="28"/>
    <x v="2"/>
    <x v="4"/>
    <x v="3872"/>
    <x v="34"/>
  </r>
  <r>
    <x v="0"/>
    <x v="4"/>
    <x v="0"/>
    <x v="0"/>
    <x v="20"/>
    <x v="3920"/>
    <x v="3402"/>
    <x v="128"/>
    <x v="10"/>
    <x v="2"/>
    <x v="1"/>
    <x v="3"/>
    <x v="12"/>
    <x v="39"/>
    <x v="20"/>
    <x v="209"/>
    <x v="0"/>
    <x v="9"/>
    <x v="2"/>
    <x v="1233"/>
    <x v="55"/>
    <x v="25"/>
    <x v="28"/>
    <x v="2"/>
    <x v="4"/>
    <x v="3871"/>
    <x v="29"/>
  </r>
  <r>
    <x v="1"/>
    <x v="1"/>
    <x v="0"/>
    <x v="0"/>
    <x v="359"/>
    <x v="3922"/>
    <x v="3403"/>
    <x v="145"/>
    <x v="10"/>
    <x v="2"/>
    <x v="1"/>
    <x v="0"/>
    <x v="26"/>
    <x v="482"/>
    <x v="205"/>
    <x v="209"/>
    <x v="0"/>
    <x v="1"/>
    <x v="2"/>
    <x v="808"/>
    <x v="397"/>
    <x v="27"/>
    <x v="83"/>
    <x v="0"/>
    <x v="5"/>
    <x v="273"/>
    <x v="22"/>
  </r>
  <r>
    <x v="1"/>
    <x v="5"/>
    <x v="0"/>
    <x v="8"/>
    <x v="394"/>
    <x v="3923"/>
    <x v="3404"/>
    <x v="211"/>
    <x v="10"/>
    <x v="2"/>
    <x v="1"/>
    <x v="4"/>
    <x v="33"/>
    <x v="320"/>
    <x v="210"/>
    <x v="194"/>
    <x v="0"/>
    <x v="13"/>
    <x v="2"/>
    <x v="322"/>
    <x v="743"/>
    <x v="30"/>
    <x v="59"/>
    <x v="8"/>
    <x v="5"/>
    <x v="4653"/>
    <x v="17"/>
  </r>
  <r>
    <x v="0"/>
    <x v="5"/>
    <x v="1"/>
    <x v="0"/>
    <x v="260"/>
    <x v="3924"/>
    <x v="3405"/>
    <x v="184"/>
    <x v="10"/>
    <x v="2"/>
    <x v="1"/>
    <x v="4"/>
    <x v="8"/>
    <x v="22"/>
    <x v="156"/>
    <x v="209"/>
    <x v="0"/>
    <x v="5"/>
    <x v="0"/>
    <x v="550"/>
    <x v="6"/>
    <x v="78"/>
    <x v="7"/>
    <x v="6"/>
    <x v="0"/>
    <x v="3190"/>
    <x v="0"/>
  </r>
  <r>
    <x v="0"/>
    <x v="5"/>
    <x v="1"/>
    <x v="0"/>
    <x v="260"/>
    <x v="3925"/>
    <x v="3406"/>
    <x v="93"/>
    <x v="10"/>
    <x v="2"/>
    <x v="1"/>
    <x v="4"/>
    <x v="8"/>
    <x v="22"/>
    <x v="156"/>
    <x v="209"/>
    <x v="0"/>
    <x v="5"/>
    <x v="0"/>
    <x v="550"/>
    <x v="578"/>
    <x v="78"/>
    <x v="7"/>
    <x v="6"/>
    <x v="0"/>
    <x v="3191"/>
    <x v="0"/>
  </r>
  <r>
    <x v="1"/>
    <x v="7"/>
    <x v="1"/>
    <x v="23"/>
    <x v="433"/>
    <x v="3926"/>
    <x v="3407"/>
    <x v="47"/>
    <x v="7"/>
    <x v="1"/>
    <x v="0"/>
    <x v="6"/>
    <x v="40"/>
    <x v="326"/>
    <x v="64"/>
    <x v="209"/>
    <x v="0"/>
    <x v="12"/>
    <x v="2"/>
    <x v="1148"/>
    <x v="75"/>
    <x v="81"/>
    <x v="62"/>
    <x v="8"/>
    <x v="5"/>
    <x v="4654"/>
    <x v="22"/>
  </r>
  <r>
    <x v="0"/>
    <x v="5"/>
    <x v="1"/>
    <x v="0"/>
    <x v="327"/>
    <x v="3927"/>
    <x v="3408"/>
    <x v="110"/>
    <x v="10"/>
    <x v="2"/>
    <x v="1"/>
    <x v="4"/>
    <x v="8"/>
    <x v="22"/>
    <x v="195"/>
    <x v="209"/>
    <x v="0"/>
    <x v="5"/>
    <x v="0"/>
    <x v="549"/>
    <x v="290"/>
    <x v="78"/>
    <x v="7"/>
    <x v="6"/>
    <x v="0"/>
    <x v="3192"/>
    <x v="0"/>
  </r>
  <r>
    <x v="0"/>
    <x v="4"/>
    <x v="0"/>
    <x v="0"/>
    <x v="4"/>
    <x v="3928"/>
    <x v="3409"/>
    <x v="140"/>
    <x v="10"/>
    <x v="2"/>
    <x v="1"/>
    <x v="3"/>
    <x v="12"/>
    <x v="41"/>
    <x v="4"/>
    <x v="209"/>
    <x v="0"/>
    <x v="9"/>
    <x v="2"/>
    <x v="1218"/>
    <x v="20"/>
    <x v="7"/>
    <x v="28"/>
    <x v="2"/>
    <x v="4"/>
    <x v="3873"/>
    <x v="82"/>
  </r>
  <r>
    <x v="0"/>
    <x v="4"/>
    <x v="0"/>
    <x v="0"/>
    <x v="14"/>
    <x v="3929"/>
    <x v="3410"/>
    <x v="101"/>
    <x v="10"/>
    <x v="2"/>
    <x v="1"/>
    <x v="3"/>
    <x v="12"/>
    <x v="41"/>
    <x v="14"/>
    <x v="209"/>
    <x v="0"/>
    <x v="9"/>
    <x v="2"/>
    <x v="1218"/>
    <x v="883"/>
    <x v="7"/>
    <x v="28"/>
    <x v="2"/>
    <x v="4"/>
    <x v="3874"/>
    <x v="82"/>
  </r>
  <r>
    <x v="0"/>
    <x v="4"/>
    <x v="0"/>
    <x v="0"/>
    <x v="19"/>
    <x v="3930"/>
    <x v="3411"/>
    <x v="101"/>
    <x v="10"/>
    <x v="2"/>
    <x v="1"/>
    <x v="3"/>
    <x v="1"/>
    <x v="4"/>
    <x v="19"/>
    <x v="209"/>
    <x v="0"/>
    <x v="9"/>
    <x v="2"/>
    <x v="1183"/>
    <x v="883"/>
    <x v="7"/>
    <x v="28"/>
    <x v="2"/>
    <x v="4"/>
    <x v="3875"/>
    <x v="82"/>
  </r>
  <r>
    <x v="1"/>
    <x v="5"/>
    <x v="1"/>
    <x v="0"/>
    <x v="327"/>
    <x v="3931"/>
    <x v="3412"/>
    <x v="79"/>
    <x v="10"/>
    <x v="2"/>
    <x v="1"/>
    <x v="4"/>
    <x v="34"/>
    <x v="188"/>
    <x v="195"/>
    <x v="209"/>
    <x v="0"/>
    <x v="13"/>
    <x v="2"/>
    <x v="288"/>
    <x v="671"/>
    <x v="88"/>
    <x v="9"/>
    <x v="6"/>
    <x v="5"/>
    <x v="3193"/>
    <x v="1"/>
  </r>
  <r>
    <x v="1"/>
    <x v="9"/>
    <x v="0"/>
    <x v="0"/>
    <x v="24"/>
    <x v="3932"/>
    <x v="3413"/>
    <x v="239"/>
    <x v="10"/>
    <x v="2"/>
    <x v="1"/>
    <x v="8"/>
    <x v="27"/>
    <x v="348"/>
    <x v="23"/>
    <x v="209"/>
    <x v="0"/>
    <x v="16"/>
    <x v="2"/>
    <x v="820"/>
    <x v="232"/>
    <x v="41"/>
    <x v="29"/>
    <x v="1"/>
    <x v="5"/>
    <x v="944"/>
    <x v="0"/>
  </r>
  <r>
    <x v="0"/>
    <x v="5"/>
    <x v="0"/>
    <x v="8"/>
    <x v="408"/>
    <x v="3933"/>
    <x v="3414"/>
    <x v="50"/>
    <x v="10"/>
    <x v="2"/>
    <x v="1"/>
    <x v="4"/>
    <x v="10"/>
    <x v="30"/>
    <x v="199"/>
    <x v="209"/>
    <x v="0"/>
    <x v="5"/>
    <x v="0"/>
    <x v="96"/>
    <x v="414"/>
    <x v="50"/>
    <x v="36"/>
    <x v="8"/>
    <x v="0"/>
    <x v="4655"/>
    <x v="8"/>
  </r>
  <r>
    <x v="1"/>
    <x v="5"/>
    <x v="0"/>
    <x v="8"/>
    <x v="367"/>
    <x v="3934"/>
    <x v="3415"/>
    <x v="179"/>
    <x v="10"/>
    <x v="2"/>
    <x v="1"/>
    <x v="4"/>
    <x v="33"/>
    <x v="320"/>
    <x v="110"/>
    <x v="209"/>
    <x v="0"/>
    <x v="13"/>
    <x v="2"/>
    <x v="320"/>
    <x v="569"/>
    <x v="30"/>
    <x v="59"/>
    <x v="8"/>
    <x v="5"/>
    <x v="4656"/>
    <x v="17"/>
  </r>
  <r>
    <x v="0"/>
    <x v="5"/>
    <x v="1"/>
    <x v="8"/>
    <x v="379"/>
    <x v="3935"/>
    <x v="3416"/>
    <x v="159"/>
    <x v="10"/>
    <x v="2"/>
    <x v="1"/>
    <x v="4"/>
    <x v="8"/>
    <x v="25"/>
    <x v="210"/>
    <x v="156"/>
    <x v="0"/>
    <x v="5"/>
    <x v="0"/>
    <x v="544"/>
    <x v="65"/>
    <x v="54"/>
    <x v="7"/>
    <x v="6"/>
    <x v="0"/>
    <x v="3194"/>
    <x v="17"/>
  </r>
  <r>
    <x v="1"/>
    <x v="5"/>
    <x v="0"/>
    <x v="18"/>
    <x v="416"/>
    <x v="3936"/>
    <x v="3417"/>
    <x v="211"/>
    <x v="10"/>
    <x v="2"/>
    <x v="1"/>
    <x v="4"/>
    <x v="33"/>
    <x v="319"/>
    <x v="156"/>
    <x v="209"/>
    <x v="0"/>
    <x v="13"/>
    <x v="2"/>
    <x v="399"/>
    <x v="743"/>
    <x v="30"/>
    <x v="59"/>
    <x v="8"/>
    <x v="5"/>
    <x v="4657"/>
    <x v="8"/>
  </r>
  <r>
    <x v="0"/>
    <x v="4"/>
    <x v="0"/>
    <x v="0"/>
    <x v="19"/>
    <x v="3937"/>
    <x v="3418"/>
    <x v="101"/>
    <x v="10"/>
    <x v="2"/>
    <x v="1"/>
    <x v="3"/>
    <x v="12"/>
    <x v="41"/>
    <x v="19"/>
    <x v="209"/>
    <x v="0"/>
    <x v="9"/>
    <x v="2"/>
    <x v="1217"/>
    <x v="883"/>
    <x v="7"/>
    <x v="28"/>
    <x v="2"/>
    <x v="4"/>
    <x v="3876"/>
    <x v="82"/>
  </r>
  <r>
    <x v="1"/>
    <x v="5"/>
    <x v="0"/>
    <x v="8"/>
    <x v="357"/>
    <x v="3938"/>
    <x v="3419"/>
    <x v="52"/>
    <x v="10"/>
    <x v="2"/>
    <x v="1"/>
    <x v="4"/>
    <x v="30"/>
    <x v="115"/>
    <x v="210"/>
    <x v="91"/>
    <x v="0"/>
    <x v="13"/>
    <x v="2"/>
    <x v="51"/>
    <x v="91"/>
    <x v="2"/>
    <x v="44"/>
    <x v="8"/>
    <x v="5"/>
    <x v="4658"/>
    <x v="17"/>
  </r>
  <r>
    <x v="1"/>
    <x v="5"/>
    <x v="0"/>
    <x v="8"/>
    <x v="367"/>
    <x v="3939"/>
    <x v="3420"/>
    <x v="84"/>
    <x v="10"/>
    <x v="2"/>
    <x v="1"/>
    <x v="4"/>
    <x v="33"/>
    <x v="320"/>
    <x v="110"/>
    <x v="209"/>
    <x v="0"/>
    <x v="13"/>
    <x v="2"/>
    <x v="320"/>
    <x v="564"/>
    <x v="30"/>
    <x v="59"/>
    <x v="8"/>
    <x v="5"/>
    <x v="4659"/>
    <x v="17"/>
  </r>
  <r>
    <x v="1"/>
    <x v="1"/>
    <x v="0"/>
    <x v="0"/>
    <x v="359"/>
    <x v="3940"/>
    <x v="3421"/>
    <x v="131"/>
    <x v="10"/>
    <x v="2"/>
    <x v="1"/>
    <x v="0"/>
    <x v="26"/>
    <x v="481"/>
    <x v="210"/>
    <x v="206"/>
    <x v="0"/>
    <x v="1"/>
    <x v="2"/>
    <x v="806"/>
    <x v="669"/>
    <x v="27"/>
    <x v="82"/>
    <x v="0"/>
    <x v="5"/>
    <x v="274"/>
    <x v="22"/>
  </r>
  <r>
    <x v="0"/>
    <x v="4"/>
    <x v="0"/>
    <x v="0"/>
    <x v="19"/>
    <x v="3941"/>
    <x v="3422"/>
    <x v="145"/>
    <x v="10"/>
    <x v="2"/>
    <x v="1"/>
    <x v="3"/>
    <x v="12"/>
    <x v="41"/>
    <x v="210"/>
    <x v="17"/>
    <x v="0"/>
    <x v="9"/>
    <x v="2"/>
    <x v="1217"/>
    <x v="15"/>
    <x v="7"/>
    <x v="28"/>
    <x v="2"/>
    <x v="4"/>
    <x v="3877"/>
    <x v="82"/>
  </r>
  <r>
    <x v="0"/>
    <x v="4"/>
    <x v="0"/>
    <x v="0"/>
    <x v="19"/>
    <x v="3942"/>
    <x v="3423"/>
    <x v="57"/>
    <x v="10"/>
    <x v="2"/>
    <x v="1"/>
    <x v="3"/>
    <x v="1"/>
    <x v="4"/>
    <x v="19"/>
    <x v="209"/>
    <x v="0"/>
    <x v="9"/>
    <x v="2"/>
    <x v="1182"/>
    <x v="434"/>
    <x v="7"/>
    <x v="28"/>
    <x v="2"/>
    <x v="4"/>
    <x v="3878"/>
    <x v="82"/>
  </r>
  <r>
    <x v="1"/>
    <x v="5"/>
    <x v="0"/>
    <x v="8"/>
    <x v="379"/>
    <x v="3943"/>
    <x v="3424"/>
    <x v="227"/>
    <x v="10"/>
    <x v="2"/>
    <x v="1"/>
    <x v="4"/>
    <x v="30"/>
    <x v="78"/>
    <x v="210"/>
    <x v="156"/>
    <x v="0"/>
    <x v="13"/>
    <x v="2"/>
    <x v="8"/>
    <x v="729"/>
    <x v="65"/>
    <x v="45"/>
    <x v="8"/>
    <x v="5"/>
    <x v="4660"/>
    <x v="17"/>
  </r>
  <r>
    <x v="1"/>
    <x v="5"/>
    <x v="1"/>
    <x v="0"/>
    <x v="50"/>
    <x v="3944"/>
    <x v="3425"/>
    <x v="79"/>
    <x v="10"/>
    <x v="2"/>
    <x v="1"/>
    <x v="4"/>
    <x v="34"/>
    <x v="188"/>
    <x v="34"/>
    <x v="209"/>
    <x v="0"/>
    <x v="13"/>
    <x v="2"/>
    <x v="288"/>
    <x v="671"/>
    <x v="88"/>
    <x v="9"/>
    <x v="6"/>
    <x v="5"/>
    <x v="3195"/>
    <x v="1"/>
  </r>
  <r>
    <x v="1"/>
    <x v="5"/>
    <x v="1"/>
    <x v="0"/>
    <x v="327"/>
    <x v="3945"/>
    <x v="3426"/>
    <x v="73"/>
    <x v="10"/>
    <x v="2"/>
    <x v="1"/>
    <x v="4"/>
    <x v="34"/>
    <x v="220"/>
    <x v="195"/>
    <x v="209"/>
    <x v="0"/>
    <x v="13"/>
    <x v="2"/>
    <x v="280"/>
    <x v="224"/>
    <x v="4"/>
    <x v="23"/>
    <x v="6"/>
    <x v="5"/>
    <x v="3196"/>
    <x v="1"/>
  </r>
  <r>
    <x v="0"/>
    <x v="4"/>
    <x v="0"/>
    <x v="0"/>
    <x v="4"/>
    <x v="3946"/>
    <x v="3427"/>
    <x v="3"/>
    <x v="10"/>
    <x v="2"/>
    <x v="1"/>
    <x v="3"/>
    <x v="16"/>
    <x v="48"/>
    <x v="210"/>
    <x v="4"/>
    <x v="0"/>
    <x v="11"/>
    <x v="2"/>
    <x v="1255"/>
    <x v="730"/>
    <x v="5"/>
    <x v="28"/>
    <x v="2"/>
    <x v="4"/>
    <x v="3879"/>
    <x v="82"/>
  </r>
  <r>
    <x v="1"/>
    <x v="5"/>
    <x v="0"/>
    <x v="8"/>
    <x v="421"/>
    <x v="3947"/>
    <x v="3428"/>
    <x v="34"/>
    <x v="10"/>
    <x v="2"/>
    <x v="1"/>
    <x v="4"/>
    <x v="30"/>
    <x v="89"/>
    <x v="210"/>
    <x v="204"/>
    <x v="0"/>
    <x v="13"/>
    <x v="2"/>
    <x v="72"/>
    <x v="647"/>
    <x v="79"/>
    <x v="37"/>
    <x v="8"/>
    <x v="5"/>
    <x v="4661"/>
    <x v="17"/>
  </r>
  <r>
    <x v="1"/>
    <x v="5"/>
    <x v="1"/>
    <x v="0"/>
    <x v="162"/>
    <x v="3948"/>
    <x v="3429"/>
    <x v="180"/>
    <x v="10"/>
    <x v="2"/>
    <x v="1"/>
    <x v="4"/>
    <x v="34"/>
    <x v="235"/>
    <x v="101"/>
    <x v="209"/>
    <x v="0"/>
    <x v="13"/>
    <x v="2"/>
    <x v="284"/>
    <x v="571"/>
    <x v="88"/>
    <x v="9"/>
    <x v="6"/>
    <x v="5"/>
    <x v="3197"/>
    <x v="1"/>
  </r>
  <r>
    <x v="1"/>
    <x v="1"/>
    <x v="0"/>
    <x v="0"/>
    <x v="344"/>
    <x v="3949"/>
    <x v="3430"/>
    <x v="126"/>
    <x v="10"/>
    <x v="2"/>
    <x v="1"/>
    <x v="0"/>
    <x v="26"/>
    <x v="482"/>
    <x v="210"/>
    <x v="201"/>
    <x v="0"/>
    <x v="1"/>
    <x v="2"/>
    <x v="809"/>
    <x v="918"/>
    <x v="27"/>
    <x v="83"/>
    <x v="0"/>
    <x v="5"/>
    <x v="275"/>
    <x v="22"/>
  </r>
  <r>
    <x v="1"/>
    <x v="5"/>
    <x v="0"/>
    <x v="8"/>
    <x v="394"/>
    <x v="3950"/>
    <x v="3431"/>
    <x v="97"/>
    <x v="10"/>
    <x v="2"/>
    <x v="1"/>
    <x v="4"/>
    <x v="33"/>
    <x v="320"/>
    <x v="210"/>
    <x v="194"/>
    <x v="0"/>
    <x v="13"/>
    <x v="2"/>
    <x v="319"/>
    <x v="819"/>
    <x v="30"/>
    <x v="59"/>
    <x v="8"/>
    <x v="5"/>
    <x v="4662"/>
    <x v="17"/>
  </r>
  <r>
    <x v="1"/>
    <x v="5"/>
    <x v="1"/>
    <x v="0"/>
    <x v="260"/>
    <x v="3951"/>
    <x v="3432"/>
    <x v="138"/>
    <x v="10"/>
    <x v="2"/>
    <x v="1"/>
    <x v="4"/>
    <x v="34"/>
    <x v="220"/>
    <x v="210"/>
    <x v="156"/>
    <x v="0"/>
    <x v="13"/>
    <x v="2"/>
    <x v="288"/>
    <x v="43"/>
    <x v="4"/>
    <x v="23"/>
    <x v="6"/>
    <x v="5"/>
    <x v="3198"/>
    <x v="1"/>
  </r>
  <r>
    <x v="1"/>
    <x v="1"/>
    <x v="0"/>
    <x v="0"/>
    <x v="344"/>
    <x v="3952"/>
    <x v="3432"/>
    <x v="211"/>
    <x v="10"/>
    <x v="2"/>
    <x v="1"/>
    <x v="0"/>
    <x v="26"/>
    <x v="482"/>
    <x v="210"/>
    <x v="201"/>
    <x v="0"/>
    <x v="1"/>
    <x v="2"/>
    <x v="809"/>
    <x v="340"/>
    <x v="27"/>
    <x v="83"/>
    <x v="0"/>
    <x v="5"/>
    <x v="276"/>
    <x v="22"/>
  </r>
  <r>
    <x v="1"/>
    <x v="1"/>
    <x v="0"/>
    <x v="0"/>
    <x v="344"/>
    <x v="3953"/>
    <x v="3433"/>
    <x v="211"/>
    <x v="10"/>
    <x v="2"/>
    <x v="1"/>
    <x v="0"/>
    <x v="25"/>
    <x v="480"/>
    <x v="210"/>
    <x v="201"/>
    <x v="0"/>
    <x v="0"/>
    <x v="2"/>
    <x v="31"/>
    <x v="342"/>
    <x v="69"/>
    <x v="63"/>
    <x v="8"/>
    <x v="5"/>
    <x v="4663"/>
    <x v="22"/>
  </r>
  <r>
    <x v="1"/>
    <x v="5"/>
    <x v="0"/>
    <x v="8"/>
    <x v="379"/>
    <x v="3954"/>
    <x v="3434"/>
    <x v="104"/>
    <x v="10"/>
    <x v="2"/>
    <x v="1"/>
    <x v="4"/>
    <x v="30"/>
    <x v="98"/>
    <x v="210"/>
    <x v="156"/>
    <x v="0"/>
    <x v="13"/>
    <x v="2"/>
    <x v="583"/>
    <x v="379"/>
    <x v="22"/>
    <x v="34"/>
    <x v="8"/>
    <x v="5"/>
    <x v="4664"/>
    <x v="17"/>
  </r>
  <r>
    <x v="1"/>
    <x v="5"/>
    <x v="0"/>
    <x v="8"/>
    <x v="390"/>
    <x v="3955"/>
    <x v="3435"/>
    <x v="211"/>
    <x v="10"/>
    <x v="2"/>
    <x v="1"/>
    <x v="4"/>
    <x v="33"/>
    <x v="320"/>
    <x v="210"/>
    <x v="176"/>
    <x v="0"/>
    <x v="13"/>
    <x v="2"/>
    <x v="318"/>
    <x v="743"/>
    <x v="30"/>
    <x v="59"/>
    <x v="8"/>
    <x v="5"/>
    <x v="4665"/>
    <x v="17"/>
  </r>
  <r>
    <x v="1"/>
    <x v="9"/>
    <x v="1"/>
    <x v="4"/>
    <x v="46"/>
    <x v="3956"/>
    <x v="3436"/>
    <x v="187"/>
    <x v="10"/>
    <x v="2"/>
    <x v="1"/>
    <x v="8"/>
    <x v="28"/>
    <x v="410"/>
    <x v="23"/>
    <x v="209"/>
    <x v="0"/>
    <x v="16"/>
    <x v="2"/>
    <x v="997"/>
    <x v="781"/>
    <x v="68"/>
    <x v="70"/>
    <x v="1"/>
    <x v="6"/>
    <x v="945"/>
    <x v="19"/>
  </r>
  <r>
    <x v="1"/>
    <x v="5"/>
    <x v="0"/>
    <x v="8"/>
    <x v="367"/>
    <x v="3957"/>
    <x v="3437"/>
    <x v="84"/>
    <x v="10"/>
    <x v="2"/>
    <x v="1"/>
    <x v="4"/>
    <x v="33"/>
    <x v="320"/>
    <x v="210"/>
    <x v="115"/>
    <x v="0"/>
    <x v="13"/>
    <x v="2"/>
    <x v="318"/>
    <x v="564"/>
    <x v="30"/>
    <x v="59"/>
    <x v="8"/>
    <x v="5"/>
    <x v="4666"/>
    <x v="17"/>
  </r>
  <r>
    <x v="0"/>
    <x v="4"/>
    <x v="0"/>
    <x v="0"/>
    <x v="1"/>
    <x v="3958"/>
    <x v="3438"/>
    <x v="14"/>
    <x v="10"/>
    <x v="2"/>
    <x v="1"/>
    <x v="3"/>
    <x v="16"/>
    <x v="48"/>
    <x v="210"/>
    <x v="1"/>
    <x v="0"/>
    <x v="11"/>
    <x v="2"/>
    <x v="1254"/>
    <x v="407"/>
    <x v="5"/>
    <x v="28"/>
    <x v="2"/>
    <x v="4"/>
    <x v="3880"/>
    <x v="82"/>
  </r>
  <r>
    <x v="0"/>
    <x v="5"/>
    <x v="1"/>
    <x v="8"/>
    <x v="379"/>
    <x v="3959"/>
    <x v="3439"/>
    <x v="159"/>
    <x v="10"/>
    <x v="2"/>
    <x v="1"/>
    <x v="4"/>
    <x v="8"/>
    <x v="25"/>
    <x v="210"/>
    <x v="156"/>
    <x v="0"/>
    <x v="5"/>
    <x v="0"/>
    <x v="543"/>
    <x v="65"/>
    <x v="54"/>
    <x v="7"/>
    <x v="6"/>
    <x v="0"/>
    <x v="3199"/>
    <x v="17"/>
  </r>
  <r>
    <x v="0"/>
    <x v="5"/>
    <x v="1"/>
    <x v="0"/>
    <x v="327"/>
    <x v="3960"/>
    <x v="3440"/>
    <x v="93"/>
    <x v="10"/>
    <x v="2"/>
    <x v="1"/>
    <x v="4"/>
    <x v="8"/>
    <x v="22"/>
    <x v="195"/>
    <x v="209"/>
    <x v="0"/>
    <x v="5"/>
    <x v="0"/>
    <x v="547"/>
    <x v="578"/>
    <x v="78"/>
    <x v="7"/>
    <x v="6"/>
    <x v="0"/>
    <x v="3200"/>
    <x v="0"/>
  </r>
  <r>
    <x v="0"/>
    <x v="4"/>
    <x v="0"/>
    <x v="0"/>
    <x v="9"/>
    <x v="3961"/>
    <x v="3441"/>
    <x v="149"/>
    <x v="10"/>
    <x v="2"/>
    <x v="1"/>
    <x v="3"/>
    <x v="0"/>
    <x v="0"/>
    <x v="9"/>
    <x v="209"/>
    <x v="0"/>
    <x v="8"/>
    <x v="2"/>
    <x v="1164"/>
    <x v="72"/>
    <x v="32"/>
    <x v="28"/>
    <x v="2"/>
    <x v="4"/>
    <x v="3881"/>
    <x v="82"/>
  </r>
  <r>
    <x v="0"/>
    <x v="4"/>
    <x v="0"/>
    <x v="0"/>
    <x v="19"/>
    <x v="3963"/>
    <x v="3442"/>
    <x v="23"/>
    <x v="10"/>
    <x v="2"/>
    <x v="1"/>
    <x v="3"/>
    <x v="1"/>
    <x v="4"/>
    <x v="19"/>
    <x v="209"/>
    <x v="0"/>
    <x v="9"/>
    <x v="2"/>
    <x v="1181"/>
    <x v="48"/>
    <x v="7"/>
    <x v="28"/>
    <x v="2"/>
    <x v="4"/>
    <x v="3882"/>
    <x v="82"/>
  </r>
  <r>
    <x v="1"/>
    <x v="5"/>
    <x v="0"/>
    <x v="8"/>
    <x v="394"/>
    <x v="3962"/>
    <x v="3442"/>
    <x v="211"/>
    <x v="10"/>
    <x v="2"/>
    <x v="1"/>
    <x v="4"/>
    <x v="33"/>
    <x v="320"/>
    <x v="210"/>
    <x v="194"/>
    <x v="0"/>
    <x v="13"/>
    <x v="2"/>
    <x v="318"/>
    <x v="690"/>
    <x v="30"/>
    <x v="59"/>
    <x v="8"/>
    <x v="5"/>
    <x v="4667"/>
    <x v="17"/>
  </r>
  <r>
    <x v="0"/>
    <x v="4"/>
    <x v="0"/>
    <x v="0"/>
    <x v="19"/>
    <x v="3964"/>
    <x v="3443"/>
    <x v="57"/>
    <x v="10"/>
    <x v="2"/>
    <x v="1"/>
    <x v="3"/>
    <x v="12"/>
    <x v="41"/>
    <x v="19"/>
    <x v="209"/>
    <x v="0"/>
    <x v="9"/>
    <x v="2"/>
    <x v="1215"/>
    <x v="49"/>
    <x v="7"/>
    <x v="28"/>
    <x v="2"/>
    <x v="4"/>
    <x v="3883"/>
    <x v="82"/>
  </r>
  <r>
    <x v="1"/>
    <x v="5"/>
    <x v="0"/>
    <x v="8"/>
    <x v="379"/>
    <x v="3965"/>
    <x v="3444"/>
    <x v="27"/>
    <x v="10"/>
    <x v="2"/>
    <x v="1"/>
    <x v="4"/>
    <x v="33"/>
    <x v="320"/>
    <x v="210"/>
    <x v="156"/>
    <x v="0"/>
    <x v="13"/>
    <x v="2"/>
    <x v="319"/>
    <x v="158"/>
    <x v="30"/>
    <x v="59"/>
    <x v="8"/>
    <x v="5"/>
    <x v="4668"/>
    <x v="17"/>
  </r>
  <r>
    <x v="1"/>
    <x v="1"/>
    <x v="0"/>
    <x v="0"/>
    <x v="359"/>
    <x v="3966"/>
    <x v="3445"/>
    <x v="211"/>
    <x v="10"/>
    <x v="2"/>
    <x v="1"/>
    <x v="0"/>
    <x v="26"/>
    <x v="482"/>
    <x v="205"/>
    <x v="209"/>
    <x v="0"/>
    <x v="1"/>
    <x v="2"/>
    <x v="808"/>
    <x v="340"/>
    <x v="27"/>
    <x v="83"/>
    <x v="0"/>
    <x v="5"/>
    <x v="277"/>
    <x v="22"/>
  </r>
  <r>
    <x v="0"/>
    <x v="4"/>
    <x v="0"/>
    <x v="0"/>
    <x v="19"/>
    <x v="3967"/>
    <x v="3446"/>
    <x v="145"/>
    <x v="10"/>
    <x v="2"/>
    <x v="1"/>
    <x v="3"/>
    <x v="1"/>
    <x v="4"/>
    <x v="210"/>
    <x v="17"/>
    <x v="0"/>
    <x v="9"/>
    <x v="2"/>
    <x v="1182"/>
    <x v="970"/>
    <x v="7"/>
    <x v="28"/>
    <x v="2"/>
    <x v="4"/>
    <x v="3884"/>
    <x v="82"/>
  </r>
  <r>
    <x v="1"/>
    <x v="5"/>
    <x v="0"/>
    <x v="8"/>
    <x v="379"/>
    <x v="3969"/>
    <x v="3447"/>
    <x v="27"/>
    <x v="10"/>
    <x v="2"/>
    <x v="1"/>
    <x v="4"/>
    <x v="33"/>
    <x v="320"/>
    <x v="210"/>
    <x v="156"/>
    <x v="0"/>
    <x v="13"/>
    <x v="2"/>
    <x v="319"/>
    <x v="158"/>
    <x v="30"/>
    <x v="59"/>
    <x v="8"/>
    <x v="5"/>
    <x v="4670"/>
    <x v="17"/>
  </r>
  <r>
    <x v="1"/>
    <x v="5"/>
    <x v="0"/>
    <x v="5"/>
    <x v="383"/>
    <x v="3968"/>
    <x v="3447"/>
    <x v="227"/>
    <x v="10"/>
    <x v="2"/>
    <x v="1"/>
    <x v="4"/>
    <x v="33"/>
    <x v="146"/>
    <x v="203"/>
    <x v="209"/>
    <x v="0"/>
    <x v="13"/>
    <x v="2"/>
    <x v="282"/>
    <x v="887"/>
    <x v="70"/>
    <x v="43"/>
    <x v="8"/>
    <x v="5"/>
    <x v="4669"/>
    <x v="3"/>
  </r>
  <r>
    <x v="0"/>
    <x v="4"/>
    <x v="0"/>
    <x v="0"/>
    <x v="1"/>
    <x v="3970"/>
    <x v="3448"/>
    <x v="202"/>
    <x v="10"/>
    <x v="2"/>
    <x v="1"/>
    <x v="3"/>
    <x v="1"/>
    <x v="4"/>
    <x v="210"/>
    <x v="1"/>
    <x v="0"/>
    <x v="9"/>
    <x v="2"/>
    <x v="1183"/>
    <x v="634"/>
    <x v="7"/>
    <x v="28"/>
    <x v="2"/>
    <x v="4"/>
    <x v="3885"/>
    <x v="82"/>
  </r>
  <r>
    <x v="0"/>
    <x v="4"/>
    <x v="0"/>
    <x v="0"/>
    <x v="0"/>
    <x v="3971"/>
    <x v="3449"/>
    <x v="151"/>
    <x v="10"/>
    <x v="2"/>
    <x v="1"/>
    <x v="3"/>
    <x v="1"/>
    <x v="2"/>
    <x v="0"/>
    <x v="209"/>
    <x v="0"/>
    <x v="9"/>
    <x v="2"/>
    <x v="1170"/>
    <x v="69"/>
    <x v="7"/>
    <x v="28"/>
    <x v="2"/>
    <x v="4"/>
    <x v="3886"/>
    <x v="28"/>
  </r>
  <r>
    <x v="1"/>
    <x v="9"/>
    <x v="1"/>
    <x v="4"/>
    <x v="46"/>
    <x v="3972"/>
    <x v="3450"/>
    <x v="199"/>
    <x v="10"/>
    <x v="2"/>
    <x v="1"/>
    <x v="8"/>
    <x v="28"/>
    <x v="373"/>
    <x v="23"/>
    <x v="209"/>
    <x v="0"/>
    <x v="16"/>
    <x v="2"/>
    <x v="865"/>
    <x v="870"/>
    <x v="10"/>
    <x v="67"/>
    <x v="1"/>
    <x v="6"/>
    <x v="946"/>
    <x v="5"/>
  </r>
  <r>
    <x v="0"/>
    <x v="5"/>
    <x v="1"/>
    <x v="0"/>
    <x v="260"/>
    <x v="3973"/>
    <x v="3451"/>
    <x v="80"/>
    <x v="10"/>
    <x v="2"/>
    <x v="1"/>
    <x v="4"/>
    <x v="8"/>
    <x v="24"/>
    <x v="156"/>
    <x v="209"/>
    <x v="0"/>
    <x v="5"/>
    <x v="0"/>
    <x v="537"/>
    <x v="705"/>
    <x v="78"/>
    <x v="7"/>
    <x v="6"/>
    <x v="0"/>
    <x v="3201"/>
    <x v="1"/>
  </r>
  <r>
    <x v="1"/>
    <x v="5"/>
    <x v="0"/>
    <x v="8"/>
    <x v="394"/>
    <x v="3974"/>
    <x v="3452"/>
    <x v="60"/>
    <x v="10"/>
    <x v="2"/>
    <x v="1"/>
    <x v="4"/>
    <x v="33"/>
    <x v="320"/>
    <x v="195"/>
    <x v="209"/>
    <x v="0"/>
    <x v="13"/>
    <x v="2"/>
    <x v="318"/>
    <x v="570"/>
    <x v="30"/>
    <x v="59"/>
    <x v="8"/>
    <x v="5"/>
    <x v="4671"/>
    <x v="17"/>
  </r>
  <r>
    <x v="1"/>
    <x v="5"/>
    <x v="0"/>
    <x v="8"/>
    <x v="394"/>
    <x v="3975"/>
    <x v="3453"/>
    <x v="6"/>
    <x v="10"/>
    <x v="2"/>
    <x v="1"/>
    <x v="4"/>
    <x v="30"/>
    <x v="76"/>
    <x v="210"/>
    <x v="194"/>
    <x v="0"/>
    <x v="13"/>
    <x v="2"/>
    <x v="56"/>
    <x v="99"/>
    <x v="20"/>
    <x v="41"/>
    <x v="8"/>
    <x v="5"/>
    <x v="4672"/>
    <x v="17"/>
  </r>
  <r>
    <x v="1"/>
    <x v="5"/>
    <x v="0"/>
    <x v="8"/>
    <x v="394"/>
    <x v="3976"/>
    <x v="3454"/>
    <x v="6"/>
    <x v="10"/>
    <x v="2"/>
    <x v="1"/>
    <x v="4"/>
    <x v="30"/>
    <x v="76"/>
    <x v="210"/>
    <x v="194"/>
    <x v="0"/>
    <x v="13"/>
    <x v="2"/>
    <x v="57"/>
    <x v="99"/>
    <x v="20"/>
    <x v="41"/>
    <x v="8"/>
    <x v="5"/>
    <x v="4673"/>
    <x v="17"/>
  </r>
  <r>
    <x v="1"/>
    <x v="5"/>
    <x v="0"/>
    <x v="8"/>
    <x v="379"/>
    <x v="3977"/>
    <x v="3455"/>
    <x v="100"/>
    <x v="10"/>
    <x v="2"/>
    <x v="1"/>
    <x v="4"/>
    <x v="30"/>
    <x v="72"/>
    <x v="156"/>
    <x v="209"/>
    <x v="0"/>
    <x v="13"/>
    <x v="2"/>
    <x v="0"/>
    <x v="87"/>
    <x v="22"/>
    <x v="34"/>
    <x v="8"/>
    <x v="5"/>
    <x v="4674"/>
    <x v="17"/>
  </r>
  <r>
    <x v="0"/>
    <x v="4"/>
    <x v="0"/>
    <x v="0"/>
    <x v="9"/>
    <x v="3978"/>
    <x v="3456"/>
    <x v="3"/>
    <x v="10"/>
    <x v="2"/>
    <x v="1"/>
    <x v="3"/>
    <x v="16"/>
    <x v="48"/>
    <x v="210"/>
    <x v="9"/>
    <x v="0"/>
    <x v="11"/>
    <x v="2"/>
    <x v="1255"/>
    <x v="730"/>
    <x v="5"/>
    <x v="28"/>
    <x v="2"/>
    <x v="4"/>
    <x v="3887"/>
    <x v="82"/>
  </r>
  <r>
    <x v="1"/>
    <x v="5"/>
    <x v="0"/>
    <x v="8"/>
    <x v="379"/>
    <x v="3979"/>
    <x v="3457"/>
    <x v="27"/>
    <x v="10"/>
    <x v="2"/>
    <x v="1"/>
    <x v="4"/>
    <x v="33"/>
    <x v="320"/>
    <x v="210"/>
    <x v="156"/>
    <x v="0"/>
    <x v="13"/>
    <x v="2"/>
    <x v="319"/>
    <x v="158"/>
    <x v="30"/>
    <x v="59"/>
    <x v="8"/>
    <x v="5"/>
    <x v="4676"/>
    <x v="17"/>
  </r>
  <r>
    <x v="1"/>
    <x v="5"/>
    <x v="1"/>
    <x v="8"/>
    <x v="379"/>
    <x v="3980"/>
    <x v="3458"/>
    <x v="82"/>
    <x v="10"/>
    <x v="2"/>
    <x v="1"/>
    <x v="4"/>
    <x v="36"/>
    <x v="310"/>
    <x v="156"/>
    <x v="209"/>
    <x v="0"/>
    <x v="13"/>
    <x v="2"/>
    <x v="67"/>
    <x v="744"/>
    <x v="21"/>
    <x v="12"/>
    <x v="6"/>
    <x v="5"/>
    <x v="4675"/>
    <x v="17"/>
  </r>
  <r>
    <x v="1"/>
    <x v="9"/>
    <x v="1"/>
    <x v="8"/>
    <x v="137"/>
    <x v="3981"/>
    <x v="3459"/>
    <x v="46"/>
    <x v="10"/>
    <x v="2"/>
    <x v="1"/>
    <x v="8"/>
    <x v="28"/>
    <x v="439"/>
    <x v="23"/>
    <x v="209"/>
    <x v="0"/>
    <x v="16"/>
    <x v="2"/>
    <x v="968"/>
    <x v="572"/>
    <x v="38"/>
    <x v="55"/>
    <x v="1"/>
    <x v="6"/>
    <x v="947"/>
    <x v="12"/>
  </r>
  <r>
    <x v="0"/>
    <x v="4"/>
    <x v="0"/>
    <x v="0"/>
    <x v="1"/>
    <x v="3982"/>
    <x v="3460"/>
    <x v="202"/>
    <x v="10"/>
    <x v="2"/>
    <x v="1"/>
    <x v="3"/>
    <x v="1"/>
    <x v="4"/>
    <x v="210"/>
    <x v="1"/>
    <x v="0"/>
    <x v="9"/>
    <x v="2"/>
    <x v="1182"/>
    <x v="634"/>
    <x v="7"/>
    <x v="28"/>
    <x v="2"/>
    <x v="4"/>
    <x v="3888"/>
    <x v="82"/>
  </r>
  <r>
    <x v="0"/>
    <x v="4"/>
    <x v="0"/>
    <x v="0"/>
    <x v="4"/>
    <x v="3983"/>
    <x v="3461"/>
    <x v="230"/>
    <x v="10"/>
    <x v="2"/>
    <x v="1"/>
    <x v="3"/>
    <x v="16"/>
    <x v="48"/>
    <x v="4"/>
    <x v="209"/>
    <x v="0"/>
    <x v="11"/>
    <x v="2"/>
    <x v="1253"/>
    <x v="977"/>
    <x v="5"/>
    <x v="28"/>
    <x v="2"/>
    <x v="4"/>
    <x v="3889"/>
    <x v="82"/>
  </r>
  <r>
    <x v="1"/>
    <x v="5"/>
    <x v="1"/>
    <x v="0"/>
    <x v="260"/>
    <x v="3984"/>
    <x v="3462"/>
    <x v="130"/>
    <x v="10"/>
    <x v="2"/>
    <x v="1"/>
    <x v="4"/>
    <x v="34"/>
    <x v="220"/>
    <x v="210"/>
    <x v="156"/>
    <x v="0"/>
    <x v="13"/>
    <x v="2"/>
    <x v="288"/>
    <x v="939"/>
    <x v="4"/>
    <x v="23"/>
    <x v="6"/>
    <x v="5"/>
    <x v="3202"/>
    <x v="1"/>
  </r>
  <r>
    <x v="1"/>
    <x v="1"/>
    <x v="0"/>
    <x v="0"/>
    <x v="359"/>
    <x v="3985"/>
    <x v="3462"/>
    <x v="131"/>
    <x v="10"/>
    <x v="2"/>
    <x v="1"/>
    <x v="0"/>
    <x v="26"/>
    <x v="482"/>
    <x v="210"/>
    <x v="206"/>
    <x v="0"/>
    <x v="1"/>
    <x v="2"/>
    <x v="807"/>
    <x v="696"/>
    <x v="27"/>
    <x v="83"/>
    <x v="0"/>
    <x v="5"/>
    <x v="278"/>
    <x v="22"/>
  </r>
  <r>
    <x v="1"/>
    <x v="5"/>
    <x v="1"/>
    <x v="0"/>
    <x v="327"/>
    <x v="3986"/>
    <x v="3463"/>
    <x v="130"/>
    <x v="10"/>
    <x v="2"/>
    <x v="1"/>
    <x v="4"/>
    <x v="34"/>
    <x v="220"/>
    <x v="210"/>
    <x v="194"/>
    <x v="0"/>
    <x v="13"/>
    <x v="2"/>
    <x v="292"/>
    <x v="939"/>
    <x v="4"/>
    <x v="23"/>
    <x v="6"/>
    <x v="5"/>
    <x v="3203"/>
    <x v="1"/>
  </r>
  <r>
    <x v="1"/>
    <x v="5"/>
    <x v="0"/>
    <x v="8"/>
    <x v="379"/>
    <x v="3987"/>
    <x v="3464"/>
    <x v="205"/>
    <x v="10"/>
    <x v="2"/>
    <x v="1"/>
    <x v="4"/>
    <x v="33"/>
    <x v="320"/>
    <x v="156"/>
    <x v="209"/>
    <x v="0"/>
    <x v="13"/>
    <x v="2"/>
    <x v="317"/>
    <x v="489"/>
    <x v="30"/>
    <x v="59"/>
    <x v="8"/>
    <x v="5"/>
    <x v="4677"/>
    <x v="17"/>
  </r>
  <r>
    <x v="0"/>
    <x v="4"/>
    <x v="0"/>
    <x v="0"/>
    <x v="9"/>
    <x v="3988"/>
    <x v="3465"/>
    <x v="198"/>
    <x v="10"/>
    <x v="2"/>
    <x v="1"/>
    <x v="3"/>
    <x v="16"/>
    <x v="48"/>
    <x v="210"/>
    <x v="9"/>
    <x v="0"/>
    <x v="11"/>
    <x v="2"/>
    <x v="1252"/>
    <x v="173"/>
    <x v="5"/>
    <x v="28"/>
    <x v="2"/>
    <x v="4"/>
    <x v="3890"/>
    <x v="82"/>
  </r>
  <r>
    <x v="0"/>
    <x v="4"/>
    <x v="0"/>
    <x v="0"/>
    <x v="19"/>
    <x v="3989"/>
    <x v="3466"/>
    <x v="101"/>
    <x v="10"/>
    <x v="2"/>
    <x v="1"/>
    <x v="3"/>
    <x v="12"/>
    <x v="41"/>
    <x v="19"/>
    <x v="209"/>
    <x v="0"/>
    <x v="9"/>
    <x v="2"/>
    <x v="1215"/>
    <x v="82"/>
    <x v="7"/>
    <x v="28"/>
    <x v="2"/>
    <x v="4"/>
    <x v="3891"/>
    <x v="82"/>
  </r>
  <r>
    <x v="0"/>
    <x v="5"/>
    <x v="1"/>
    <x v="0"/>
    <x v="194"/>
    <x v="3990"/>
    <x v="3467"/>
    <x v="211"/>
    <x v="10"/>
    <x v="2"/>
    <x v="1"/>
    <x v="4"/>
    <x v="8"/>
    <x v="22"/>
    <x v="120"/>
    <x v="209"/>
    <x v="0"/>
    <x v="5"/>
    <x v="0"/>
    <x v="546"/>
    <x v="308"/>
    <x v="78"/>
    <x v="7"/>
    <x v="6"/>
    <x v="0"/>
    <x v="3204"/>
    <x v="0"/>
  </r>
  <r>
    <x v="0"/>
    <x v="4"/>
    <x v="0"/>
    <x v="0"/>
    <x v="19"/>
    <x v="3991"/>
    <x v="3468"/>
    <x v="145"/>
    <x v="10"/>
    <x v="2"/>
    <x v="1"/>
    <x v="3"/>
    <x v="12"/>
    <x v="41"/>
    <x v="210"/>
    <x v="17"/>
    <x v="0"/>
    <x v="9"/>
    <x v="2"/>
    <x v="1217"/>
    <x v="15"/>
    <x v="7"/>
    <x v="28"/>
    <x v="2"/>
    <x v="4"/>
    <x v="3892"/>
    <x v="82"/>
  </r>
  <r>
    <x v="1"/>
    <x v="5"/>
    <x v="0"/>
    <x v="8"/>
    <x v="394"/>
    <x v="3992"/>
    <x v="3469"/>
    <x v="97"/>
    <x v="10"/>
    <x v="2"/>
    <x v="1"/>
    <x v="4"/>
    <x v="33"/>
    <x v="320"/>
    <x v="195"/>
    <x v="209"/>
    <x v="0"/>
    <x v="13"/>
    <x v="2"/>
    <x v="316"/>
    <x v="543"/>
    <x v="30"/>
    <x v="59"/>
    <x v="8"/>
    <x v="5"/>
    <x v="4680"/>
    <x v="17"/>
  </r>
  <r>
    <x v="1"/>
    <x v="5"/>
    <x v="0"/>
    <x v="22"/>
    <x v="426"/>
    <x v="3993"/>
    <x v="3470"/>
    <x v="6"/>
    <x v="10"/>
    <x v="2"/>
    <x v="1"/>
    <x v="4"/>
    <x v="33"/>
    <x v="316"/>
    <x v="156"/>
    <x v="209"/>
    <x v="0"/>
    <x v="13"/>
    <x v="2"/>
    <x v="420"/>
    <x v="110"/>
    <x v="30"/>
    <x v="59"/>
    <x v="8"/>
    <x v="5"/>
    <x v="4678"/>
    <x v="54"/>
  </r>
  <r>
    <x v="1"/>
    <x v="5"/>
    <x v="0"/>
    <x v="17"/>
    <x v="415"/>
    <x v="3994"/>
    <x v="3471"/>
    <x v="104"/>
    <x v="10"/>
    <x v="2"/>
    <x v="1"/>
    <x v="4"/>
    <x v="33"/>
    <x v="322"/>
    <x v="156"/>
    <x v="209"/>
    <x v="0"/>
    <x v="13"/>
    <x v="2"/>
    <x v="491"/>
    <x v="378"/>
    <x v="30"/>
    <x v="59"/>
    <x v="8"/>
    <x v="5"/>
    <x v="4679"/>
    <x v="49"/>
  </r>
  <r>
    <x v="1"/>
    <x v="5"/>
    <x v="0"/>
    <x v="5"/>
    <x v="383"/>
    <x v="3995"/>
    <x v="3472"/>
    <x v="79"/>
    <x v="10"/>
    <x v="2"/>
    <x v="1"/>
    <x v="4"/>
    <x v="33"/>
    <x v="146"/>
    <x v="203"/>
    <x v="209"/>
    <x v="0"/>
    <x v="13"/>
    <x v="2"/>
    <x v="282"/>
    <x v="670"/>
    <x v="70"/>
    <x v="43"/>
    <x v="8"/>
    <x v="5"/>
    <x v="4681"/>
    <x v="3"/>
  </r>
  <r>
    <x v="0"/>
    <x v="5"/>
    <x v="1"/>
    <x v="0"/>
    <x v="297"/>
    <x v="3996"/>
    <x v="3473"/>
    <x v="24"/>
    <x v="10"/>
    <x v="2"/>
    <x v="1"/>
    <x v="4"/>
    <x v="8"/>
    <x v="22"/>
    <x v="175"/>
    <x v="209"/>
    <x v="0"/>
    <x v="5"/>
    <x v="0"/>
    <x v="546"/>
    <x v="955"/>
    <x v="78"/>
    <x v="7"/>
    <x v="6"/>
    <x v="0"/>
    <x v="3205"/>
    <x v="0"/>
  </r>
  <r>
    <x v="1"/>
    <x v="1"/>
    <x v="0"/>
    <x v="0"/>
    <x v="359"/>
    <x v="3997"/>
    <x v="3474"/>
    <x v="211"/>
    <x v="10"/>
    <x v="2"/>
    <x v="1"/>
    <x v="0"/>
    <x v="26"/>
    <x v="482"/>
    <x v="205"/>
    <x v="209"/>
    <x v="0"/>
    <x v="1"/>
    <x v="2"/>
    <x v="805"/>
    <x v="340"/>
    <x v="27"/>
    <x v="83"/>
    <x v="0"/>
    <x v="5"/>
    <x v="279"/>
    <x v="22"/>
  </r>
  <r>
    <x v="0"/>
    <x v="5"/>
    <x v="1"/>
    <x v="0"/>
    <x v="327"/>
    <x v="3998"/>
    <x v="3475"/>
    <x v="24"/>
    <x v="10"/>
    <x v="2"/>
    <x v="1"/>
    <x v="4"/>
    <x v="8"/>
    <x v="22"/>
    <x v="195"/>
    <x v="209"/>
    <x v="0"/>
    <x v="5"/>
    <x v="0"/>
    <x v="545"/>
    <x v="955"/>
    <x v="78"/>
    <x v="7"/>
    <x v="6"/>
    <x v="0"/>
    <x v="3206"/>
    <x v="0"/>
  </r>
  <r>
    <x v="1"/>
    <x v="5"/>
    <x v="0"/>
    <x v="17"/>
    <x v="400"/>
    <x v="3999"/>
    <x v="3476"/>
    <x v="93"/>
    <x v="10"/>
    <x v="2"/>
    <x v="1"/>
    <x v="4"/>
    <x v="33"/>
    <x v="322"/>
    <x v="110"/>
    <x v="209"/>
    <x v="0"/>
    <x v="13"/>
    <x v="2"/>
    <x v="490"/>
    <x v="19"/>
    <x v="30"/>
    <x v="59"/>
    <x v="8"/>
    <x v="5"/>
    <x v="4682"/>
    <x v="49"/>
  </r>
  <r>
    <x v="1"/>
    <x v="5"/>
    <x v="0"/>
    <x v="8"/>
    <x v="394"/>
    <x v="4000"/>
    <x v="3477"/>
    <x v="6"/>
    <x v="10"/>
    <x v="2"/>
    <x v="1"/>
    <x v="4"/>
    <x v="33"/>
    <x v="177"/>
    <x v="195"/>
    <x v="209"/>
    <x v="0"/>
    <x v="13"/>
    <x v="2"/>
    <x v="282"/>
    <x v="99"/>
    <x v="20"/>
    <x v="41"/>
    <x v="8"/>
    <x v="5"/>
    <x v="4683"/>
    <x v="17"/>
  </r>
  <r>
    <x v="1"/>
    <x v="5"/>
    <x v="0"/>
    <x v="8"/>
    <x v="379"/>
    <x v="4001"/>
    <x v="3478"/>
    <x v="211"/>
    <x v="10"/>
    <x v="2"/>
    <x v="1"/>
    <x v="4"/>
    <x v="33"/>
    <x v="320"/>
    <x v="156"/>
    <x v="209"/>
    <x v="0"/>
    <x v="13"/>
    <x v="2"/>
    <x v="315"/>
    <x v="743"/>
    <x v="30"/>
    <x v="59"/>
    <x v="8"/>
    <x v="5"/>
    <x v="4684"/>
    <x v="17"/>
  </r>
  <r>
    <x v="0"/>
    <x v="5"/>
    <x v="1"/>
    <x v="0"/>
    <x v="327"/>
    <x v="4002"/>
    <x v="3479"/>
    <x v="24"/>
    <x v="10"/>
    <x v="2"/>
    <x v="1"/>
    <x v="4"/>
    <x v="8"/>
    <x v="22"/>
    <x v="195"/>
    <x v="209"/>
    <x v="0"/>
    <x v="5"/>
    <x v="0"/>
    <x v="544"/>
    <x v="955"/>
    <x v="78"/>
    <x v="7"/>
    <x v="6"/>
    <x v="0"/>
    <x v="3207"/>
    <x v="0"/>
  </r>
  <r>
    <x v="0"/>
    <x v="5"/>
    <x v="1"/>
    <x v="0"/>
    <x v="327"/>
    <x v="4003"/>
    <x v="3480"/>
    <x v="24"/>
    <x v="10"/>
    <x v="2"/>
    <x v="1"/>
    <x v="4"/>
    <x v="8"/>
    <x v="22"/>
    <x v="195"/>
    <x v="209"/>
    <x v="0"/>
    <x v="5"/>
    <x v="0"/>
    <x v="542"/>
    <x v="955"/>
    <x v="78"/>
    <x v="7"/>
    <x v="6"/>
    <x v="0"/>
    <x v="3208"/>
    <x v="0"/>
  </r>
  <r>
    <x v="0"/>
    <x v="4"/>
    <x v="0"/>
    <x v="0"/>
    <x v="19"/>
    <x v="4004"/>
    <x v="3481"/>
    <x v="57"/>
    <x v="10"/>
    <x v="2"/>
    <x v="1"/>
    <x v="3"/>
    <x v="51"/>
    <x v="484"/>
    <x v="210"/>
    <x v="17"/>
    <x v="0"/>
    <x v="9"/>
    <x v="2"/>
    <x v="1153"/>
    <x v="460"/>
    <x v="5"/>
    <x v="28"/>
    <x v="2"/>
    <x v="4"/>
    <x v="3893"/>
    <x v="82"/>
  </r>
  <r>
    <x v="0"/>
    <x v="5"/>
    <x v="1"/>
    <x v="0"/>
    <x v="327"/>
    <x v="4005"/>
    <x v="3482"/>
    <x v="24"/>
    <x v="10"/>
    <x v="2"/>
    <x v="1"/>
    <x v="4"/>
    <x v="8"/>
    <x v="22"/>
    <x v="195"/>
    <x v="209"/>
    <x v="0"/>
    <x v="5"/>
    <x v="0"/>
    <x v="541"/>
    <x v="955"/>
    <x v="78"/>
    <x v="7"/>
    <x v="6"/>
    <x v="0"/>
    <x v="3209"/>
    <x v="0"/>
  </r>
  <r>
    <x v="1"/>
    <x v="1"/>
    <x v="0"/>
    <x v="0"/>
    <x v="359"/>
    <x v="4006"/>
    <x v="3483"/>
    <x v="131"/>
    <x v="10"/>
    <x v="2"/>
    <x v="1"/>
    <x v="0"/>
    <x v="26"/>
    <x v="482"/>
    <x v="210"/>
    <x v="206"/>
    <x v="0"/>
    <x v="1"/>
    <x v="2"/>
    <x v="804"/>
    <x v="696"/>
    <x v="27"/>
    <x v="83"/>
    <x v="0"/>
    <x v="5"/>
    <x v="280"/>
    <x v="22"/>
  </r>
  <r>
    <x v="0"/>
    <x v="5"/>
    <x v="1"/>
    <x v="8"/>
    <x v="414"/>
    <x v="4007"/>
    <x v="3484"/>
    <x v="1"/>
    <x v="10"/>
    <x v="2"/>
    <x v="1"/>
    <x v="4"/>
    <x v="20"/>
    <x v="62"/>
    <x v="202"/>
    <x v="209"/>
    <x v="0"/>
    <x v="18"/>
    <x v="1"/>
    <x v="736"/>
    <x v="284"/>
    <x v="0"/>
    <x v="60"/>
    <x v="4"/>
    <x v="3"/>
    <x v="67"/>
    <x v="17"/>
  </r>
  <r>
    <x v="0"/>
    <x v="4"/>
    <x v="0"/>
    <x v="0"/>
    <x v="2"/>
    <x v="4008"/>
    <x v="3485"/>
    <x v="163"/>
    <x v="10"/>
    <x v="2"/>
    <x v="1"/>
    <x v="3"/>
    <x v="16"/>
    <x v="48"/>
    <x v="2"/>
    <x v="209"/>
    <x v="0"/>
    <x v="11"/>
    <x v="2"/>
    <x v="1250"/>
    <x v="610"/>
    <x v="5"/>
    <x v="28"/>
    <x v="2"/>
    <x v="4"/>
    <x v="3894"/>
    <x v="82"/>
  </r>
  <r>
    <x v="1"/>
    <x v="5"/>
    <x v="0"/>
    <x v="8"/>
    <x v="367"/>
    <x v="4009"/>
    <x v="3486"/>
    <x v="224"/>
    <x v="10"/>
    <x v="2"/>
    <x v="1"/>
    <x v="4"/>
    <x v="33"/>
    <x v="320"/>
    <x v="210"/>
    <x v="115"/>
    <x v="0"/>
    <x v="13"/>
    <x v="2"/>
    <x v="316"/>
    <x v="922"/>
    <x v="30"/>
    <x v="59"/>
    <x v="8"/>
    <x v="5"/>
    <x v="4685"/>
    <x v="17"/>
  </r>
  <r>
    <x v="0"/>
    <x v="5"/>
    <x v="1"/>
    <x v="0"/>
    <x v="260"/>
    <x v="4010"/>
    <x v="3487"/>
    <x v="241"/>
    <x v="10"/>
    <x v="2"/>
    <x v="1"/>
    <x v="4"/>
    <x v="8"/>
    <x v="22"/>
    <x v="210"/>
    <x v="156"/>
    <x v="0"/>
    <x v="5"/>
    <x v="0"/>
    <x v="542"/>
    <x v="727"/>
    <x v="78"/>
    <x v="7"/>
    <x v="6"/>
    <x v="0"/>
    <x v="3210"/>
    <x v="0"/>
  </r>
  <r>
    <x v="0"/>
    <x v="4"/>
    <x v="0"/>
    <x v="0"/>
    <x v="15"/>
    <x v="4011"/>
    <x v="3488"/>
    <x v="218"/>
    <x v="10"/>
    <x v="2"/>
    <x v="1"/>
    <x v="3"/>
    <x v="1"/>
    <x v="4"/>
    <x v="210"/>
    <x v="14"/>
    <x v="0"/>
    <x v="9"/>
    <x v="2"/>
    <x v="1187"/>
    <x v="905"/>
    <x v="7"/>
    <x v="28"/>
    <x v="2"/>
    <x v="4"/>
    <x v="3895"/>
    <x v="82"/>
  </r>
  <r>
    <x v="1"/>
    <x v="5"/>
    <x v="0"/>
    <x v="8"/>
    <x v="394"/>
    <x v="4012"/>
    <x v="3489"/>
    <x v="49"/>
    <x v="10"/>
    <x v="2"/>
    <x v="1"/>
    <x v="4"/>
    <x v="33"/>
    <x v="320"/>
    <x v="195"/>
    <x v="209"/>
    <x v="0"/>
    <x v="13"/>
    <x v="2"/>
    <x v="314"/>
    <x v="486"/>
    <x v="30"/>
    <x v="59"/>
    <x v="8"/>
    <x v="5"/>
    <x v="4686"/>
    <x v="17"/>
  </r>
  <r>
    <x v="1"/>
    <x v="5"/>
    <x v="0"/>
    <x v="8"/>
    <x v="390"/>
    <x v="4013"/>
    <x v="3490"/>
    <x v="211"/>
    <x v="10"/>
    <x v="2"/>
    <x v="1"/>
    <x v="4"/>
    <x v="33"/>
    <x v="320"/>
    <x v="210"/>
    <x v="176"/>
    <x v="0"/>
    <x v="13"/>
    <x v="2"/>
    <x v="315"/>
    <x v="743"/>
    <x v="30"/>
    <x v="59"/>
    <x v="8"/>
    <x v="5"/>
    <x v="4688"/>
    <x v="17"/>
  </r>
  <r>
    <x v="1"/>
    <x v="5"/>
    <x v="0"/>
    <x v="17"/>
    <x v="415"/>
    <x v="4014"/>
    <x v="3491"/>
    <x v="94"/>
    <x v="10"/>
    <x v="2"/>
    <x v="1"/>
    <x v="4"/>
    <x v="33"/>
    <x v="322"/>
    <x v="156"/>
    <x v="209"/>
    <x v="0"/>
    <x v="13"/>
    <x v="2"/>
    <x v="490"/>
    <x v="295"/>
    <x v="30"/>
    <x v="59"/>
    <x v="8"/>
    <x v="5"/>
    <x v="4687"/>
    <x v="49"/>
  </r>
  <r>
    <x v="1"/>
    <x v="5"/>
    <x v="0"/>
    <x v="8"/>
    <x v="379"/>
    <x v="4015"/>
    <x v="3492"/>
    <x v="97"/>
    <x v="10"/>
    <x v="2"/>
    <x v="1"/>
    <x v="4"/>
    <x v="33"/>
    <x v="320"/>
    <x v="210"/>
    <x v="156"/>
    <x v="0"/>
    <x v="13"/>
    <x v="2"/>
    <x v="316"/>
    <x v="819"/>
    <x v="30"/>
    <x v="59"/>
    <x v="8"/>
    <x v="5"/>
    <x v="4689"/>
    <x v="17"/>
  </r>
  <r>
    <x v="1"/>
    <x v="5"/>
    <x v="0"/>
    <x v="8"/>
    <x v="367"/>
    <x v="4016"/>
    <x v="3493"/>
    <x v="211"/>
    <x v="10"/>
    <x v="2"/>
    <x v="1"/>
    <x v="4"/>
    <x v="33"/>
    <x v="320"/>
    <x v="210"/>
    <x v="115"/>
    <x v="0"/>
    <x v="13"/>
    <x v="2"/>
    <x v="316"/>
    <x v="743"/>
    <x v="30"/>
    <x v="59"/>
    <x v="8"/>
    <x v="5"/>
    <x v="4690"/>
    <x v="17"/>
  </r>
  <r>
    <x v="0"/>
    <x v="4"/>
    <x v="0"/>
    <x v="0"/>
    <x v="18"/>
    <x v="4017"/>
    <x v="3494"/>
    <x v="145"/>
    <x v="10"/>
    <x v="2"/>
    <x v="1"/>
    <x v="3"/>
    <x v="1"/>
    <x v="4"/>
    <x v="18"/>
    <x v="209"/>
    <x v="0"/>
    <x v="9"/>
    <x v="2"/>
    <x v="1187"/>
    <x v="970"/>
    <x v="7"/>
    <x v="28"/>
    <x v="2"/>
    <x v="4"/>
    <x v="3896"/>
    <x v="82"/>
  </r>
  <r>
    <x v="0"/>
    <x v="4"/>
    <x v="0"/>
    <x v="0"/>
    <x v="19"/>
    <x v="4018"/>
    <x v="3495"/>
    <x v="101"/>
    <x v="10"/>
    <x v="2"/>
    <x v="1"/>
    <x v="3"/>
    <x v="12"/>
    <x v="41"/>
    <x v="210"/>
    <x v="17"/>
    <x v="0"/>
    <x v="9"/>
    <x v="2"/>
    <x v="1220"/>
    <x v="883"/>
    <x v="7"/>
    <x v="28"/>
    <x v="2"/>
    <x v="4"/>
    <x v="3897"/>
    <x v="82"/>
  </r>
  <r>
    <x v="1"/>
    <x v="5"/>
    <x v="0"/>
    <x v="8"/>
    <x v="379"/>
    <x v="4019"/>
    <x v="3496"/>
    <x v="205"/>
    <x v="10"/>
    <x v="2"/>
    <x v="1"/>
    <x v="4"/>
    <x v="30"/>
    <x v="78"/>
    <x v="210"/>
    <x v="156"/>
    <x v="0"/>
    <x v="13"/>
    <x v="2"/>
    <x v="9"/>
    <x v="586"/>
    <x v="65"/>
    <x v="45"/>
    <x v="8"/>
    <x v="5"/>
    <x v="4691"/>
    <x v="17"/>
  </r>
  <r>
    <x v="0"/>
    <x v="5"/>
    <x v="1"/>
    <x v="8"/>
    <x v="379"/>
    <x v="4020"/>
    <x v="3497"/>
    <x v="211"/>
    <x v="10"/>
    <x v="2"/>
    <x v="1"/>
    <x v="4"/>
    <x v="8"/>
    <x v="25"/>
    <x v="156"/>
    <x v="209"/>
    <x v="0"/>
    <x v="5"/>
    <x v="0"/>
    <x v="540"/>
    <x v="308"/>
    <x v="54"/>
    <x v="7"/>
    <x v="6"/>
    <x v="0"/>
    <x v="3211"/>
    <x v="17"/>
  </r>
  <r>
    <x v="1"/>
    <x v="5"/>
    <x v="0"/>
    <x v="8"/>
    <x v="394"/>
    <x v="4021"/>
    <x v="3498"/>
    <x v="100"/>
    <x v="10"/>
    <x v="2"/>
    <x v="1"/>
    <x v="4"/>
    <x v="30"/>
    <x v="144"/>
    <x v="195"/>
    <x v="209"/>
    <x v="0"/>
    <x v="13"/>
    <x v="2"/>
    <x v="54"/>
    <x v="87"/>
    <x v="20"/>
    <x v="41"/>
    <x v="8"/>
    <x v="5"/>
    <x v="4692"/>
    <x v="17"/>
  </r>
  <r>
    <x v="0"/>
    <x v="5"/>
    <x v="1"/>
    <x v="8"/>
    <x v="379"/>
    <x v="4022"/>
    <x v="3499"/>
    <x v="95"/>
    <x v="10"/>
    <x v="2"/>
    <x v="1"/>
    <x v="4"/>
    <x v="8"/>
    <x v="25"/>
    <x v="156"/>
    <x v="209"/>
    <x v="0"/>
    <x v="5"/>
    <x v="0"/>
    <x v="538"/>
    <x v="56"/>
    <x v="54"/>
    <x v="7"/>
    <x v="6"/>
    <x v="0"/>
    <x v="3212"/>
    <x v="17"/>
  </r>
  <r>
    <x v="0"/>
    <x v="4"/>
    <x v="0"/>
    <x v="0"/>
    <x v="19"/>
    <x v="4023"/>
    <x v="3500"/>
    <x v="218"/>
    <x v="10"/>
    <x v="2"/>
    <x v="1"/>
    <x v="3"/>
    <x v="1"/>
    <x v="4"/>
    <x v="210"/>
    <x v="17"/>
    <x v="0"/>
    <x v="9"/>
    <x v="2"/>
    <x v="1189"/>
    <x v="905"/>
    <x v="7"/>
    <x v="28"/>
    <x v="2"/>
    <x v="4"/>
    <x v="3898"/>
    <x v="82"/>
  </r>
  <r>
    <x v="0"/>
    <x v="5"/>
    <x v="1"/>
    <x v="0"/>
    <x v="327"/>
    <x v="4024"/>
    <x v="3501"/>
    <x v="24"/>
    <x v="10"/>
    <x v="2"/>
    <x v="1"/>
    <x v="4"/>
    <x v="8"/>
    <x v="22"/>
    <x v="195"/>
    <x v="209"/>
    <x v="0"/>
    <x v="5"/>
    <x v="0"/>
    <x v="542"/>
    <x v="955"/>
    <x v="78"/>
    <x v="7"/>
    <x v="6"/>
    <x v="0"/>
    <x v="3213"/>
    <x v="0"/>
  </r>
  <r>
    <x v="1"/>
    <x v="5"/>
    <x v="0"/>
    <x v="8"/>
    <x v="394"/>
    <x v="4025"/>
    <x v="3502"/>
    <x v="211"/>
    <x v="10"/>
    <x v="2"/>
    <x v="1"/>
    <x v="4"/>
    <x v="33"/>
    <x v="320"/>
    <x v="195"/>
    <x v="209"/>
    <x v="0"/>
    <x v="13"/>
    <x v="2"/>
    <x v="314"/>
    <x v="743"/>
    <x v="30"/>
    <x v="59"/>
    <x v="8"/>
    <x v="5"/>
    <x v="4694"/>
    <x v="17"/>
  </r>
  <r>
    <x v="0"/>
    <x v="5"/>
    <x v="0"/>
    <x v="8"/>
    <x v="379"/>
    <x v="4026"/>
    <x v="3503"/>
    <x v="110"/>
    <x v="10"/>
    <x v="2"/>
    <x v="1"/>
    <x v="4"/>
    <x v="4"/>
    <x v="17"/>
    <x v="156"/>
    <x v="209"/>
    <x v="0"/>
    <x v="13"/>
    <x v="2"/>
    <x v="52"/>
    <x v="317"/>
    <x v="9"/>
    <x v="49"/>
    <x v="8"/>
    <x v="0"/>
    <x v="4693"/>
    <x v="17"/>
  </r>
  <r>
    <x v="1"/>
    <x v="5"/>
    <x v="0"/>
    <x v="17"/>
    <x v="400"/>
    <x v="4027"/>
    <x v="3504"/>
    <x v="37"/>
    <x v="10"/>
    <x v="2"/>
    <x v="1"/>
    <x v="4"/>
    <x v="33"/>
    <x v="322"/>
    <x v="210"/>
    <x v="115"/>
    <x v="0"/>
    <x v="13"/>
    <x v="2"/>
    <x v="491"/>
    <x v="393"/>
    <x v="30"/>
    <x v="59"/>
    <x v="8"/>
    <x v="5"/>
    <x v="4695"/>
    <x v="49"/>
  </r>
  <r>
    <x v="1"/>
    <x v="5"/>
    <x v="0"/>
    <x v="5"/>
    <x v="383"/>
    <x v="4028"/>
    <x v="3505"/>
    <x v="97"/>
    <x v="10"/>
    <x v="2"/>
    <x v="1"/>
    <x v="4"/>
    <x v="33"/>
    <x v="146"/>
    <x v="203"/>
    <x v="209"/>
    <x v="0"/>
    <x v="13"/>
    <x v="2"/>
    <x v="280"/>
    <x v="830"/>
    <x v="70"/>
    <x v="43"/>
    <x v="8"/>
    <x v="5"/>
    <x v="4696"/>
    <x v="3"/>
  </r>
  <r>
    <x v="0"/>
    <x v="4"/>
    <x v="0"/>
    <x v="0"/>
    <x v="9"/>
    <x v="4029"/>
    <x v="3506"/>
    <x v="145"/>
    <x v="10"/>
    <x v="2"/>
    <x v="1"/>
    <x v="3"/>
    <x v="12"/>
    <x v="41"/>
    <x v="9"/>
    <x v="209"/>
    <x v="0"/>
    <x v="9"/>
    <x v="2"/>
    <x v="1222"/>
    <x v="15"/>
    <x v="7"/>
    <x v="28"/>
    <x v="2"/>
    <x v="4"/>
    <x v="3899"/>
    <x v="82"/>
  </r>
  <r>
    <x v="1"/>
    <x v="5"/>
    <x v="0"/>
    <x v="8"/>
    <x v="394"/>
    <x v="4030"/>
    <x v="3507"/>
    <x v="211"/>
    <x v="10"/>
    <x v="2"/>
    <x v="1"/>
    <x v="4"/>
    <x v="33"/>
    <x v="320"/>
    <x v="195"/>
    <x v="209"/>
    <x v="0"/>
    <x v="13"/>
    <x v="2"/>
    <x v="313"/>
    <x v="800"/>
    <x v="30"/>
    <x v="59"/>
    <x v="8"/>
    <x v="5"/>
    <x v="4697"/>
    <x v="17"/>
  </r>
  <r>
    <x v="1"/>
    <x v="5"/>
    <x v="0"/>
    <x v="8"/>
    <x v="379"/>
    <x v="4031"/>
    <x v="3508"/>
    <x v="27"/>
    <x v="10"/>
    <x v="2"/>
    <x v="1"/>
    <x v="4"/>
    <x v="33"/>
    <x v="320"/>
    <x v="156"/>
    <x v="209"/>
    <x v="0"/>
    <x v="13"/>
    <x v="2"/>
    <x v="312"/>
    <x v="158"/>
    <x v="30"/>
    <x v="59"/>
    <x v="8"/>
    <x v="5"/>
    <x v="4698"/>
    <x v="17"/>
  </r>
  <r>
    <x v="0"/>
    <x v="4"/>
    <x v="0"/>
    <x v="0"/>
    <x v="4"/>
    <x v="4032"/>
    <x v="3509"/>
    <x v="3"/>
    <x v="10"/>
    <x v="2"/>
    <x v="1"/>
    <x v="3"/>
    <x v="12"/>
    <x v="41"/>
    <x v="210"/>
    <x v="4"/>
    <x v="0"/>
    <x v="9"/>
    <x v="2"/>
    <x v="1223"/>
    <x v="730"/>
    <x v="7"/>
    <x v="28"/>
    <x v="2"/>
    <x v="4"/>
    <x v="3900"/>
    <x v="82"/>
  </r>
  <r>
    <x v="1"/>
    <x v="5"/>
    <x v="0"/>
    <x v="8"/>
    <x v="379"/>
    <x v="4033"/>
    <x v="3510"/>
    <x v="110"/>
    <x v="10"/>
    <x v="2"/>
    <x v="1"/>
    <x v="4"/>
    <x v="33"/>
    <x v="320"/>
    <x v="156"/>
    <x v="209"/>
    <x v="0"/>
    <x v="13"/>
    <x v="2"/>
    <x v="312"/>
    <x v="96"/>
    <x v="30"/>
    <x v="59"/>
    <x v="8"/>
    <x v="5"/>
    <x v="4699"/>
    <x v="17"/>
  </r>
  <r>
    <x v="0"/>
    <x v="5"/>
    <x v="1"/>
    <x v="0"/>
    <x v="327"/>
    <x v="4034"/>
    <x v="3511"/>
    <x v="4"/>
    <x v="10"/>
    <x v="2"/>
    <x v="1"/>
    <x v="4"/>
    <x v="8"/>
    <x v="22"/>
    <x v="195"/>
    <x v="209"/>
    <x v="0"/>
    <x v="5"/>
    <x v="0"/>
    <x v="540"/>
    <x v="363"/>
    <x v="78"/>
    <x v="7"/>
    <x v="6"/>
    <x v="0"/>
    <x v="3214"/>
    <x v="0"/>
  </r>
  <r>
    <x v="1"/>
    <x v="1"/>
    <x v="0"/>
    <x v="0"/>
    <x v="359"/>
    <x v="4035"/>
    <x v="3512"/>
    <x v="211"/>
    <x v="10"/>
    <x v="2"/>
    <x v="1"/>
    <x v="0"/>
    <x v="26"/>
    <x v="482"/>
    <x v="210"/>
    <x v="206"/>
    <x v="0"/>
    <x v="1"/>
    <x v="2"/>
    <x v="805"/>
    <x v="340"/>
    <x v="27"/>
    <x v="83"/>
    <x v="0"/>
    <x v="5"/>
    <x v="281"/>
    <x v="22"/>
  </r>
  <r>
    <x v="1"/>
    <x v="5"/>
    <x v="0"/>
    <x v="18"/>
    <x v="416"/>
    <x v="4036"/>
    <x v="3513"/>
    <x v="49"/>
    <x v="10"/>
    <x v="2"/>
    <x v="1"/>
    <x v="4"/>
    <x v="33"/>
    <x v="319"/>
    <x v="156"/>
    <x v="209"/>
    <x v="0"/>
    <x v="13"/>
    <x v="2"/>
    <x v="392"/>
    <x v="486"/>
    <x v="30"/>
    <x v="59"/>
    <x v="8"/>
    <x v="5"/>
    <x v="4700"/>
    <x v="8"/>
  </r>
  <r>
    <x v="0"/>
    <x v="5"/>
    <x v="1"/>
    <x v="15"/>
    <x v="429"/>
    <x v="4037"/>
    <x v="3514"/>
    <x v="8"/>
    <x v="10"/>
    <x v="2"/>
    <x v="1"/>
    <x v="4"/>
    <x v="20"/>
    <x v="61"/>
    <x v="202"/>
    <x v="209"/>
    <x v="0"/>
    <x v="18"/>
    <x v="1"/>
    <x v="738"/>
    <x v="35"/>
    <x v="0"/>
    <x v="60"/>
    <x v="4"/>
    <x v="3"/>
    <x v="68"/>
    <x v="22"/>
  </r>
  <r>
    <x v="1"/>
    <x v="5"/>
    <x v="0"/>
    <x v="8"/>
    <x v="367"/>
    <x v="4038"/>
    <x v="3515"/>
    <x v="205"/>
    <x v="10"/>
    <x v="2"/>
    <x v="1"/>
    <x v="4"/>
    <x v="33"/>
    <x v="320"/>
    <x v="210"/>
    <x v="115"/>
    <x v="0"/>
    <x v="13"/>
    <x v="2"/>
    <x v="313"/>
    <x v="597"/>
    <x v="30"/>
    <x v="59"/>
    <x v="8"/>
    <x v="5"/>
    <x v="4702"/>
    <x v="17"/>
  </r>
  <r>
    <x v="1"/>
    <x v="5"/>
    <x v="0"/>
    <x v="22"/>
    <x v="426"/>
    <x v="4039"/>
    <x v="3515"/>
    <x v="94"/>
    <x v="10"/>
    <x v="2"/>
    <x v="1"/>
    <x v="4"/>
    <x v="33"/>
    <x v="316"/>
    <x v="156"/>
    <x v="209"/>
    <x v="0"/>
    <x v="13"/>
    <x v="2"/>
    <x v="419"/>
    <x v="295"/>
    <x v="30"/>
    <x v="59"/>
    <x v="8"/>
    <x v="5"/>
    <x v="4701"/>
    <x v="54"/>
  </r>
  <r>
    <x v="1"/>
    <x v="5"/>
    <x v="0"/>
    <x v="18"/>
    <x v="401"/>
    <x v="4040"/>
    <x v="3516"/>
    <x v="35"/>
    <x v="10"/>
    <x v="2"/>
    <x v="1"/>
    <x v="4"/>
    <x v="33"/>
    <x v="319"/>
    <x v="110"/>
    <x v="209"/>
    <x v="0"/>
    <x v="13"/>
    <x v="2"/>
    <x v="389"/>
    <x v="520"/>
    <x v="30"/>
    <x v="59"/>
    <x v="8"/>
    <x v="5"/>
    <x v="4703"/>
    <x v="8"/>
  </r>
  <r>
    <x v="0"/>
    <x v="5"/>
    <x v="0"/>
    <x v="8"/>
    <x v="379"/>
    <x v="4041"/>
    <x v="3517"/>
    <x v="110"/>
    <x v="10"/>
    <x v="2"/>
    <x v="1"/>
    <x v="4"/>
    <x v="4"/>
    <x v="17"/>
    <x v="156"/>
    <x v="209"/>
    <x v="0"/>
    <x v="13"/>
    <x v="2"/>
    <x v="51"/>
    <x v="229"/>
    <x v="9"/>
    <x v="49"/>
    <x v="8"/>
    <x v="0"/>
    <x v="4704"/>
    <x v="17"/>
  </r>
  <r>
    <x v="1"/>
    <x v="1"/>
    <x v="0"/>
    <x v="0"/>
    <x v="359"/>
    <x v="4042"/>
    <x v="3518"/>
    <x v="190"/>
    <x v="10"/>
    <x v="2"/>
    <x v="1"/>
    <x v="0"/>
    <x v="26"/>
    <x v="481"/>
    <x v="205"/>
    <x v="209"/>
    <x v="0"/>
    <x v="1"/>
    <x v="2"/>
    <x v="804"/>
    <x v="878"/>
    <x v="27"/>
    <x v="82"/>
    <x v="0"/>
    <x v="5"/>
    <x v="282"/>
    <x v="22"/>
  </r>
  <r>
    <x v="0"/>
    <x v="4"/>
    <x v="0"/>
    <x v="0"/>
    <x v="19"/>
    <x v="4044"/>
    <x v="3519"/>
    <x v="149"/>
    <x v="10"/>
    <x v="2"/>
    <x v="1"/>
    <x v="3"/>
    <x v="12"/>
    <x v="41"/>
    <x v="19"/>
    <x v="209"/>
    <x v="0"/>
    <x v="9"/>
    <x v="2"/>
    <x v="1220"/>
    <x v="750"/>
    <x v="7"/>
    <x v="28"/>
    <x v="2"/>
    <x v="4"/>
    <x v="3901"/>
    <x v="82"/>
  </r>
  <r>
    <x v="1"/>
    <x v="9"/>
    <x v="1"/>
    <x v="8"/>
    <x v="137"/>
    <x v="4043"/>
    <x v="3519"/>
    <x v="98"/>
    <x v="10"/>
    <x v="2"/>
    <x v="1"/>
    <x v="8"/>
    <x v="28"/>
    <x v="462"/>
    <x v="23"/>
    <x v="209"/>
    <x v="0"/>
    <x v="16"/>
    <x v="2"/>
    <x v="988"/>
    <x v="210"/>
    <x v="34"/>
    <x v="56"/>
    <x v="1"/>
    <x v="6"/>
    <x v="948"/>
    <x v="14"/>
  </r>
  <r>
    <x v="1"/>
    <x v="5"/>
    <x v="0"/>
    <x v="8"/>
    <x v="367"/>
    <x v="4045"/>
    <x v="3520"/>
    <x v="50"/>
    <x v="10"/>
    <x v="2"/>
    <x v="1"/>
    <x v="4"/>
    <x v="33"/>
    <x v="320"/>
    <x v="110"/>
    <x v="209"/>
    <x v="0"/>
    <x v="13"/>
    <x v="2"/>
    <x v="309"/>
    <x v="57"/>
    <x v="30"/>
    <x v="59"/>
    <x v="8"/>
    <x v="5"/>
    <x v="4705"/>
    <x v="17"/>
  </r>
  <r>
    <x v="1"/>
    <x v="5"/>
    <x v="0"/>
    <x v="8"/>
    <x v="379"/>
    <x v="4046"/>
    <x v="3521"/>
    <x v="110"/>
    <x v="10"/>
    <x v="2"/>
    <x v="1"/>
    <x v="4"/>
    <x v="33"/>
    <x v="320"/>
    <x v="210"/>
    <x v="156"/>
    <x v="0"/>
    <x v="13"/>
    <x v="2"/>
    <x v="311"/>
    <x v="96"/>
    <x v="30"/>
    <x v="59"/>
    <x v="8"/>
    <x v="5"/>
    <x v="4706"/>
    <x v="17"/>
  </r>
  <r>
    <x v="0"/>
    <x v="4"/>
    <x v="0"/>
    <x v="0"/>
    <x v="3"/>
    <x v="4047"/>
    <x v="3522"/>
    <x v="164"/>
    <x v="10"/>
    <x v="2"/>
    <x v="1"/>
    <x v="3"/>
    <x v="12"/>
    <x v="41"/>
    <x v="210"/>
    <x v="3"/>
    <x v="0"/>
    <x v="9"/>
    <x v="2"/>
    <x v="1222"/>
    <x v="517"/>
    <x v="7"/>
    <x v="28"/>
    <x v="2"/>
    <x v="4"/>
    <x v="3952"/>
    <x v="82"/>
  </r>
  <r>
    <x v="1"/>
    <x v="5"/>
    <x v="0"/>
    <x v="22"/>
    <x v="426"/>
    <x v="4048"/>
    <x v="3523"/>
    <x v="94"/>
    <x v="10"/>
    <x v="2"/>
    <x v="1"/>
    <x v="4"/>
    <x v="33"/>
    <x v="316"/>
    <x v="156"/>
    <x v="209"/>
    <x v="0"/>
    <x v="13"/>
    <x v="2"/>
    <x v="418"/>
    <x v="295"/>
    <x v="30"/>
    <x v="59"/>
    <x v="8"/>
    <x v="5"/>
    <x v="4707"/>
    <x v="54"/>
  </r>
  <r>
    <x v="1"/>
    <x v="1"/>
    <x v="0"/>
    <x v="0"/>
    <x v="344"/>
    <x v="4049"/>
    <x v="3524"/>
    <x v="211"/>
    <x v="10"/>
    <x v="2"/>
    <x v="1"/>
    <x v="0"/>
    <x v="25"/>
    <x v="480"/>
    <x v="210"/>
    <x v="201"/>
    <x v="0"/>
    <x v="0"/>
    <x v="2"/>
    <x v="31"/>
    <x v="341"/>
    <x v="69"/>
    <x v="63"/>
    <x v="8"/>
    <x v="5"/>
    <x v="4708"/>
    <x v="22"/>
  </r>
  <r>
    <x v="1"/>
    <x v="5"/>
    <x v="0"/>
    <x v="5"/>
    <x v="369"/>
    <x v="4050"/>
    <x v="3525"/>
    <x v="97"/>
    <x v="10"/>
    <x v="2"/>
    <x v="1"/>
    <x v="4"/>
    <x v="33"/>
    <x v="146"/>
    <x v="210"/>
    <x v="197"/>
    <x v="0"/>
    <x v="13"/>
    <x v="2"/>
    <x v="280"/>
    <x v="830"/>
    <x v="70"/>
    <x v="43"/>
    <x v="8"/>
    <x v="5"/>
    <x v="4709"/>
    <x v="3"/>
  </r>
  <r>
    <x v="0"/>
    <x v="5"/>
    <x v="1"/>
    <x v="6"/>
    <x v="366"/>
    <x v="4051"/>
    <x v="3526"/>
    <x v="80"/>
    <x v="10"/>
    <x v="2"/>
    <x v="1"/>
    <x v="4"/>
    <x v="8"/>
    <x v="23"/>
    <x v="195"/>
    <x v="209"/>
    <x v="0"/>
    <x v="5"/>
    <x v="0"/>
    <x v="529"/>
    <x v="705"/>
    <x v="54"/>
    <x v="7"/>
    <x v="6"/>
    <x v="0"/>
    <x v="3215"/>
    <x v="1"/>
  </r>
  <r>
    <x v="1"/>
    <x v="1"/>
    <x v="0"/>
    <x v="0"/>
    <x v="359"/>
    <x v="4052"/>
    <x v="3527"/>
    <x v="131"/>
    <x v="10"/>
    <x v="2"/>
    <x v="1"/>
    <x v="0"/>
    <x v="26"/>
    <x v="481"/>
    <x v="205"/>
    <x v="209"/>
    <x v="0"/>
    <x v="1"/>
    <x v="2"/>
    <x v="802"/>
    <x v="291"/>
    <x v="27"/>
    <x v="82"/>
    <x v="0"/>
    <x v="5"/>
    <x v="283"/>
    <x v="22"/>
  </r>
  <r>
    <x v="1"/>
    <x v="5"/>
    <x v="0"/>
    <x v="8"/>
    <x v="394"/>
    <x v="4053"/>
    <x v="3528"/>
    <x v="205"/>
    <x v="10"/>
    <x v="2"/>
    <x v="1"/>
    <x v="4"/>
    <x v="33"/>
    <x v="320"/>
    <x v="210"/>
    <x v="194"/>
    <x v="0"/>
    <x v="13"/>
    <x v="2"/>
    <x v="312"/>
    <x v="815"/>
    <x v="30"/>
    <x v="59"/>
    <x v="8"/>
    <x v="5"/>
    <x v="4711"/>
    <x v="17"/>
  </r>
  <r>
    <x v="1"/>
    <x v="5"/>
    <x v="0"/>
    <x v="5"/>
    <x v="383"/>
    <x v="4054"/>
    <x v="3528"/>
    <x v="120"/>
    <x v="10"/>
    <x v="2"/>
    <x v="1"/>
    <x v="4"/>
    <x v="33"/>
    <x v="146"/>
    <x v="203"/>
    <x v="209"/>
    <x v="0"/>
    <x v="13"/>
    <x v="2"/>
    <x v="282"/>
    <x v="81"/>
    <x v="70"/>
    <x v="43"/>
    <x v="8"/>
    <x v="5"/>
    <x v="4710"/>
    <x v="3"/>
  </r>
  <r>
    <x v="1"/>
    <x v="5"/>
    <x v="0"/>
    <x v="8"/>
    <x v="394"/>
    <x v="4055"/>
    <x v="3529"/>
    <x v="114"/>
    <x v="10"/>
    <x v="2"/>
    <x v="1"/>
    <x v="4"/>
    <x v="33"/>
    <x v="320"/>
    <x v="195"/>
    <x v="209"/>
    <x v="0"/>
    <x v="13"/>
    <x v="2"/>
    <x v="311"/>
    <x v="518"/>
    <x v="30"/>
    <x v="59"/>
    <x v="8"/>
    <x v="5"/>
    <x v="4712"/>
    <x v="17"/>
  </r>
  <r>
    <x v="1"/>
    <x v="1"/>
    <x v="0"/>
    <x v="0"/>
    <x v="344"/>
    <x v="4056"/>
    <x v="3530"/>
    <x v="211"/>
    <x v="10"/>
    <x v="2"/>
    <x v="1"/>
    <x v="0"/>
    <x v="26"/>
    <x v="482"/>
    <x v="202"/>
    <x v="209"/>
    <x v="0"/>
    <x v="1"/>
    <x v="2"/>
    <x v="800"/>
    <x v="341"/>
    <x v="27"/>
    <x v="83"/>
    <x v="0"/>
    <x v="5"/>
    <x v="284"/>
    <x v="22"/>
  </r>
  <r>
    <x v="1"/>
    <x v="5"/>
    <x v="0"/>
    <x v="22"/>
    <x v="426"/>
    <x v="4057"/>
    <x v="3531"/>
    <x v="94"/>
    <x v="10"/>
    <x v="2"/>
    <x v="1"/>
    <x v="4"/>
    <x v="33"/>
    <x v="316"/>
    <x v="156"/>
    <x v="209"/>
    <x v="0"/>
    <x v="13"/>
    <x v="2"/>
    <x v="418"/>
    <x v="295"/>
    <x v="30"/>
    <x v="59"/>
    <x v="8"/>
    <x v="5"/>
    <x v="4713"/>
    <x v="54"/>
  </r>
  <r>
    <x v="1"/>
    <x v="5"/>
    <x v="0"/>
    <x v="8"/>
    <x v="394"/>
    <x v="4058"/>
    <x v="3532"/>
    <x v="205"/>
    <x v="10"/>
    <x v="2"/>
    <x v="1"/>
    <x v="4"/>
    <x v="33"/>
    <x v="320"/>
    <x v="210"/>
    <x v="194"/>
    <x v="0"/>
    <x v="13"/>
    <x v="2"/>
    <x v="312"/>
    <x v="890"/>
    <x v="30"/>
    <x v="59"/>
    <x v="8"/>
    <x v="5"/>
    <x v="4714"/>
    <x v="17"/>
  </r>
  <r>
    <x v="0"/>
    <x v="5"/>
    <x v="1"/>
    <x v="8"/>
    <x v="379"/>
    <x v="4059"/>
    <x v="3533"/>
    <x v="225"/>
    <x v="10"/>
    <x v="2"/>
    <x v="1"/>
    <x v="4"/>
    <x v="8"/>
    <x v="25"/>
    <x v="156"/>
    <x v="209"/>
    <x v="0"/>
    <x v="5"/>
    <x v="0"/>
    <x v="536"/>
    <x v="831"/>
    <x v="54"/>
    <x v="7"/>
    <x v="6"/>
    <x v="0"/>
    <x v="3216"/>
    <x v="17"/>
  </r>
  <r>
    <x v="1"/>
    <x v="5"/>
    <x v="1"/>
    <x v="8"/>
    <x v="379"/>
    <x v="4060"/>
    <x v="3534"/>
    <x v="229"/>
    <x v="10"/>
    <x v="2"/>
    <x v="1"/>
    <x v="4"/>
    <x v="34"/>
    <x v="214"/>
    <x v="156"/>
    <x v="209"/>
    <x v="0"/>
    <x v="13"/>
    <x v="2"/>
    <x v="305"/>
    <x v="994"/>
    <x v="37"/>
    <x v="11"/>
    <x v="6"/>
    <x v="5"/>
    <x v="4715"/>
    <x v="8"/>
  </r>
  <r>
    <x v="1"/>
    <x v="5"/>
    <x v="0"/>
    <x v="9"/>
    <x v="368"/>
    <x v="4061"/>
    <x v="3535"/>
    <x v="179"/>
    <x v="10"/>
    <x v="2"/>
    <x v="1"/>
    <x v="4"/>
    <x v="33"/>
    <x v="317"/>
    <x v="110"/>
    <x v="209"/>
    <x v="0"/>
    <x v="13"/>
    <x v="2"/>
    <x v="356"/>
    <x v="663"/>
    <x v="30"/>
    <x v="59"/>
    <x v="8"/>
    <x v="5"/>
    <x v="4716"/>
    <x v="27"/>
  </r>
  <r>
    <x v="1"/>
    <x v="5"/>
    <x v="0"/>
    <x v="8"/>
    <x v="379"/>
    <x v="4062"/>
    <x v="3536"/>
    <x v="135"/>
    <x v="10"/>
    <x v="2"/>
    <x v="1"/>
    <x v="4"/>
    <x v="33"/>
    <x v="320"/>
    <x v="156"/>
    <x v="209"/>
    <x v="0"/>
    <x v="13"/>
    <x v="2"/>
    <x v="311"/>
    <x v="507"/>
    <x v="30"/>
    <x v="59"/>
    <x v="8"/>
    <x v="5"/>
    <x v="4717"/>
    <x v="17"/>
  </r>
  <r>
    <x v="1"/>
    <x v="1"/>
    <x v="0"/>
    <x v="0"/>
    <x v="344"/>
    <x v="4063"/>
    <x v="3537"/>
    <x v="145"/>
    <x v="10"/>
    <x v="2"/>
    <x v="1"/>
    <x v="0"/>
    <x v="26"/>
    <x v="482"/>
    <x v="202"/>
    <x v="209"/>
    <x v="0"/>
    <x v="1"/>
    <x v="2"/>
    <x v="796"/>
    <x v="397"/>
    <x v="27"/>
    <x v="83"/>
    <x v="0"/>
    <x v="5"/>
    <x v="285"/>
    <x v="22"/>
  </r>
  <r>
    <x v="1"/>
    <x v="5"/>
    <x v="0"/>
    <x v="8"/>
    <x v="394"/>
    <x v="4064"/>
    <x v="3538"/>
    <x v="188"/>
    <x v="10"/>
    <x v="2"/>
    <x v="1"/>
    <x v="4"/>
    <x v="33"/>
    <x v="320"/>
    <x v="210"/>
    <x v="194"/>
    <x v="0"/>
    <x v="13"/>
    <x v="2"/>
    <x v="312"/>
    <x v="506"/>
    <x v="30"/>
    <x v="59"/>
    <x v="8"/>
    <x v="5"/>
    <x v="4718"/>
    <x v="17"/>
  </r>
  <r>
    <x v="1"/>
    <x v="1"/>
    <x v="0"/>
    <x v="0"/>
    <x v="359"/>
    <x v="4065"/>
    <x v="3539"/>
    <x v="131"/>
    <x v="10"/>
    <x v="2"/>
    <x v="1"/>
    <x v="0"/>
    <x v="26"/>
    <x v="481"/>
    <x v="210"/>
    <x v="206"/>
    <x v="0"/>
    <x v="1"/>
    <x v="2"/>
    <x v="798"/>
    <x v="669"/>
    <x v="27"/>
    <x v="82"/>
    <x v="0"/>
    <x v="5"/>
    <x v="286"/>
    <x v="22"/>
  </r>
  <r>
    <x v="1"/>
    <x v="5"/>
    <x v="0"/>
    <x v="8"/>
    <x v="394"/>
    <x v="4066"/>
    <x v="3540"/>
    <x v="145"/>
    <x v="10"/>
    <x v="2"/>
    <x v="1"/>
    <x v="4"/>
    <x v="33"/>
    <x v="147"/>
    <x v="210"/>
    <x v="194"/>
    <x v="0"/>
    <x v="13"/>
    <x v="2"/>
    <x v="311"/>
    <x v="802"/>
    <x v="30"/>
    <x v="59"/>
    <x v="8"/>
    <x v="5"/>
    <x v="4719"/>
    <x v="18"/>
  </r>
  <r>
    <x v="1"/>
    <x v="1"/>
    <x v="0"/>
    <x v="0"/>
    <x v="344"/>
    <x v="4067"/>
    <x v="3541"/>
    <x v="190"/>
    <x v="10"/>
    <x v="2"/>
    <x v="1"/>
    <x v="0"/>
    <x v="26"/>
    <x v="481"/>
    <x v="210"/>
    <x v="201"/>
    <x v="0"/>
    <x v="1"/>
    <x v="2"/>
    <x v="800"/>
    <x v="878"/>
    <x v="27"/>
    <x v="82"/>
    <x v="0"/>
    <x v="5"/>
    <x v="287"/>
    <x v="22"/>
  </r>
  <r>
    <x v="1"/>
    <x v="5"/>
    <x v="0"/>
    <x v="8"/>
    <x v="379"/>
    <x v="4068"/>
    <x v="3542"/>
    <x v="93"/>
    <x v="10"/>
    <x v="2"/>
    <x v="1"/>
    <x v="4"/>
    <x v="33"/>
    <x v="320"/>
    <x v="156"/>
    <x v="209"/>
    <x v="0"/>
    <x v="13"/>
    <x v="2"/>
    <x v="312"/>
    <x v="888"/>
    <x v="30"/>
    <x v="59"/>
    <x v="8"/>
    <x v="5"/>
    <x v="4720"/>
    <x v="17"/>
  </r>
  <r>
    <x v="1"/>
    <x v="9"/>
    <x v="1"/>
    <x v="8"/>
    <x v="137"/>
    <x v="4069"/>
    <x v="3543"/>
    <x v="257"/>
    <x v="10"/>
    <x v="2"/>
    <x v="1"/>
    <x v="8"/>
    <x v="28"/>
    <x v="457"/>
    <x v="23"/>
    <x v="209"/>
    <x v="0"/>
    <x v="16"/>
    <x v="2"/>
    <x v="902"/>
    <x v="500"/>
    <x v="47"/>
    <x v="56"/>
    <x v="1"/>
    <x v="6"/>
    <x v="949"/>
    <x v="72"/>
  </r>
  <r>
    <x v="1"/>
    <x v="9"/>
    <x v="1"/>
    <x v="4"/>
    <x v="46"/>
    <x v="4070"/>
    <x v="3544"/>
    <x v="61"/>
    <x v="10"/>
    <x v="2"/>
    <x v="1"/>
    <x v="8"/>
    <x v="28"/>
    <x v="371"/>
    <x v="23"/>
    <x v="209"/>
    <x v="0"/>
    <x v="16"/>
    <x v="2"/>
    <x v="985"/>
    <x v="362"/>
    <x v="10"/>
    <x v="67"/>
    <x v="1"/>
    <x v="6"/>
    <x v="950"/>
    <x v="19"/>
  </r>
  <r>
    <x v="0"/>
    <x v="4"/>
    <x v="0"/>
    <x v="0"/>
    <x v="9"/>
    <x v="4071"/>
    <x v="3545"/>
    <x v="101"/>
    <x v="10"/>
    <x v="2"/>
    <x v="1"/>
    <x v="3"/>
    <x v="16"/>
    <x v="48"/>
    <x v="210"/>
    <x v="9"/>
    <x v="0"/>
    <x v="11"/>
    <x v="2"/>
    <x v="1252"/>
    <x v="871"/>
    <x v="5"/>
    <x v="28"/>
    <x v="2"/>
    <x v="4"/>
    <x v="3951"/>
    <x v="82"/>
  </r>
  <r>
    <x v="1"/>
    <x v="1"/>
    <x v="0"/>
    <x v="0"/>
    <x v="344"/>
    <x v="4072"/>
    <x v="3546"/>
    <x v="211"/>
    <x v="10"/>
    <x v="2"/>
    <x v="1"/>
    <x v="0"/>
    <x v="26"/>
    <x v="482"/>
    <x v="210"/>
    <x v="201"/>
    <x v="0"/>
    <x v="1"/>
    <x v="2"/>
    <x v="800"/>
    <x v="341"/>
    <x v="27"/>
    <x v="83"/>
    <x v="0"/>
    <x v="5"/>
    <x v="288"/>
    <x v="22"/>
  </r>
  <r>
    <x v="1"/>
    <x v="5"/>
    <x v="1"/>
    <x v="8"/>
    <x v="379"/>
    <x v="4073"/>
    <x v="3547"/>
    <x v="135"/>
    <x v="10"/>
    <x v="2"/>
    <x v="1"/>
    <x v="4"/>
    <x v="34"/>
    <x v="193"/>
    <x v="210"/>
    <x v="156"/>
    <x v="0"/>
    <x v="13"/>
    <x v="2"/>
    <x v="165"/>
    <x v="507"/>
    <x v="39"/>
    <x v="10"/>
    <x v="6"/>
    <x v="5"/>
    <x v="4721"/>
    <x v="17"/>
  </r>
  <r>
    <x v="0"/>
    <x v="4"/>
    <x v="0"/>
    <x v="0"/>
    <x v="1"/>
    <x v="4074"/>
    <x v="3548"/>
    <x v="202"/>
    <x v="10"/>
    <x v="2"/>
    <x v="1"/>
    <x v="3"/>
    <x v="12"/>
    <x v="41"/>
    <x v="210"/>
    <x v="1"/>
    <x v="0"/>
    <x v="9"/>
    <x v="2"/>
    <x v="1222"/>
    <x v="634"/>
    <x v="7"/>
    <x v="28"/>
    <x v="2"/>
    <x v="4"/>
    <x v="3950"/>
    <x v="82"/>
  </r>
  <r>
    <x v="0"/>
    <x v="5"/>
    <x v="1"/>
    <x v="8"/>
    <x v="379"/>
    <x v="4075"/>
    <x v="3549"/>
    <x v="204"/>
    <x v="10"/>
    <x v="2"/>
    <x v="1"/>
    <x v="4"/>
    <x v="8"/>
    <x v="25"/>
    <x v="210"/>
    <x v="156"/>
    <x v="0"/>
    <x v="5"/>
    <x v="0"/>
    <x v="540"/>
    <x v="992"/>
    <x v="54"/>
    <x v="7"/>
    <x v="6"/>
    <x v="0"/>
    <x v="3217"/>
    <x v="17"/>
  </r>
  <r>
    <x v="1"/>
    <x v="5"/>
    <x v="0"/>
    <x v="8"/>
    <x v="379"/>
    <x v="4076"/>
    <x v="3549"/>
    <x v="45"/>
    <x v="10"/>
    <x v="2"/>
    <x v="1"/>
    <x v="4"/>
    <x v="30"/>
    <x v="105"/>
    <x v="210"/>
    <x v="156"/>
    <x v="0"/>
    <x v="13"/>
    <x v="2"/>
    <x v="633"/>
    <x v="773"/>
    <x v="46"/>
    <x v="42"/>
    <x v="8"/>
    <x v="5"/>
    <x v="4722"/>
    <x v="17"/>
  </r>
  <r>
    <x v="1"/>
    <x v="5"/>
    <x v="0"/>
    <x v="8"/>
    <x v="379"/>
    <x v="4077"/>
    <x v="3550"/>
    <x v="252"/>
    <x v="10"/>
    <x v="2"/>
    <x v="1"/>
    <x v="4"/>
    <x v="33"/>
    <x v="320"/>
    <x v="210"/>
    <x v="156"/>
    <x v="0"/>
    <x v="13"/>
    <x v="2"/>
    <x v="313"/>
    <x v="533"/>
    <x v="30"/>
    <x v="59"/>
    <x v="8"/>
    <x v="5"/>
    <x v="4723"/>
    <x v="17"/>
  </r>
  <r>
    <x v="1"/>
    <x v="1"/>
    <x v="0"/>
    <x v="0"/>
    <x v="340"/>
    <x v="4078"/>
    <x v="3551"/>
    <x v="126"/>
    <x v="10"/>
    <x v="2"/>
    <x v="1"/>
    <x v="0"/>
    <x v="26"/>
    <x v="482"/>
    <x v="210"/>
    <x v="200"/>
    <x v="0"/>
    <x v="1"/>
    <x v="2"/>
    <x v="802"/>
    <x v="918"/>
    <x v="27"/>
    <x v="83"/>
    <x v="0"/>
    <x v="5"/>
    <x v="289"/>
    <x v="22"/>
  </r>
  <r>
    <x v="1"/>
    <x v="5"/>
    <x v="0"/>
    <x v="8"/>
    <x v="379"/>
    <x v="4079"/>
    <x v="3552"/>
    <x v="160"/>
    <x v="10"/>
    <x v="2"/>
    <x v="1"/>
    <x v="4"/>
    <x v="33"/>
    <x v="320"/>
    <x v="210"/>
    <x v="156"/>
    <x v="0"/>
    <x v="13"/>
    <x v="2"/>
    <x v="313"/>
    <x v="297"/>
    <x v="30"/>
    <x v="59"/>
    <x v="8"/>
    <x v="5"/>
    <x v="4724"/>
    <x v="17"/>
  </r>
  <r>
    <x v="1"/>
    <x v="1"/>
    <x v="0"/>
    <x v="0"/>
    <x v="344"/>
    <x v="4080"/>
    <x v="3553"/>
    <x v="131"/>
    <x v="10"/>
    <x v="2"/>
    <x v="1"/>
    <x v="0"/>
    <x v="26"/>
    <x v="482"/>
    <x v="202"/>
    <x v="209"/>
    <x v="0"/>
    <x v="1"/>
    <x v="2"/>
    <x v="800"/>
    <x v="826"/>
    <x v="27"/>
    <x v="83"/>
    <x v="0"/>
    <x v="5"/>
    <x v="290"/>
    <x v="22"/>
  </r>
  <r>
    <x v="0"/>
    <x v="5"/>
    <x v="1"/>
    <x v="8"/>
    <x v="379"/>
    <x v="4081"/>
    <x v="3554"/>
    <x v="204"/>
    <x v="10"/>
    <x v="2"/>
    <x v="1"/>
    <x v="4"/>
    <x v="8"/>
    <x v="25"/>
    <x v="210"/>
    <x v="156"/>
    <x v="0"/>
    <x v="5"/>
    <x v="0"/>
    <x v="540"/>
    <x v="992"/>
    <x v="54"/>
    <x v="7"/>
    <x v="6"/>
    <x v="0"/>
    <x v="3218"/>
    <x v="17"/>
  </r>
  <r>
    <x v="1"/>
    <x v="5"/>
    <x v="0"/>
    <x v="22"/>
    <x v="426"/>
    <x v="4082"/>
    <x v="3555"/>
    <x v="94"/>
    <x v="10"/>
    <x v="2"/>
    <x v="1"/>
    <x v="4"/>
    <x v="33"/>
    <x v="316"/>
    <x v="156"/>
    <x v="209"/>
    <x v="0"/>
    <x v="13"/>
    <x v="2"/>
    <x v="418"/>
    <x v="295"/>
    <x v="30"/>
    <x v="59"/>
    <x v="8"/>
    <x v="5"/>
    <x v="4725"/>
    <x v="54"/>
  </r>
  <r>
    <x v="1"/>
    <x v="5"/>
    <x v="0"/>
    <x v="8"/>
    <x v="379"/>
    <x v="4083"/>
    <x v="3556"/>
    <x v="45"/>
    <x v="10"/>
    <x v="2"/>
    <x v="1"/>
    <x v="4"/>
    <x v="33"/>
    <x v="320"/>
    <x v="210"/>
    <x v="156"/>
    <x v="0"/>
    <x v="13"/>
    <x v="2"/>
    <x v="314"/>
    <x v="978"/>
    <x v="30"/>
    <x v="59"/>
    <x v="8"/>
    <x v="5"/>
    <x v="4726"/>
    <x v="17"/>
  </r>
  <r>
    <x v="1"/>
    <x v="9"/>
    <x v="1"/>
    <x v="8"/>
    <x v="137"/>
    <x v="4084"/>
    <x v="3557"/>
    <x v="162"/>
    <x v="10"/>
    <x v="2"/>
    <x v="1"/>
    <x v="8"/>
    <x v="28"/>
    <x v="451"/>
    <x v="210"/>
    <x v="21"/>
    <x v="0"/>
    <x v="16"/>
    <x v="2"/>
    <x v="962"/>
    <x v="256"/>
    <x v="47"/>
    <x v="56"/>
    <x v="1"/>
    <x v="6"/>
    <x v="951"/>
    <x v="65"/>
  </r>
  <r>
    <x v="1"/>
    <x v="1"/>
    <x v="0"/>
    <x v="0"/>
    <x v="344"/>
    <x v="4085"/>
    <x v="3558"/>
    <x v="211"/>
    <x v="10"/>
    <x v="2"/>
    <x v="1"/>
    <x v="0"/>
    <x v="26"/>
    <x v="482"/>
    <x v="210"/>
    <x v="201"/>
    <x v="0"/>
    <x v="1"/>
    <x v="2"/>
    <x v="800"/>
    <x v="340"/>
    <x v="27"/>
    <x v="83"/>
    <x v="0"/>
    <x v="5"/>
    <x v="291"/>
    <x v="22"/>
  </r>
  <r>
    <x v="1"/>
    <x v="1"/>
    <x v="0"/>
    <x v="0"/>
    <x v="344"/>
    <x v="4086"/>
    <x v="3559"/>
    <x v="211"/>
    <x v="10"/>
    <x v="2"/>
    <x v="1"/>
    <x v="0"/>
    <x v="26"/>
    <x v="482"/>
    <x v="210"/>
    <x v="201"/>
    <x v="0"/>
    <x v="1"/>
    <x v="2"/>
    <x v="800"/>
    <x v="341"/>
    <x v="27"/>
    <x v="83"/>
    <x v="0"/>
    <x v="5"/>
    <x v="292"/>
    <x v="22"/>
  </r>
  <r>
    <x v="1"/>
    <x v="9"/>
    <x v="1"/>
    <x v="8"/>
    <x v="88"/>
    <x v="4087"/>
    <x v="3560"/>
    <x v="83"/>
    <x v="10"/>
    <x v="2"/>
    <x v="1"/>
    <x v="8"/>
    <x v="49"/>
    <x v="365"/>
    <x v="210"/>
    <x v="18"/>
    <x v="0"/>
    <x v="16"/>
    <x v="2"/>
    <x v="1118"/>
    <x v="934"/>
    <x v="40"/>
    <x v="66"/>
    <x v="1"/>
    <x v="6"/>
    <x v="952"/>
    <x v="17"/>
  </r>
  <r>
    <x v="1"/>
    <x v="5"/>
    <x v="0"/>
    <x v="8"/>
    <x v="379"/>
    <x v="4088"/>
    <x v="3561"/>
    <x v="118"/>
    <x v="10"/>
    <x v="2"/>
    <x v="1"/>
    <x v="4"/>
    <x v="33"/>
    <x v="320"/>
    <x v="156"/>
    <x v="209"/>
    <x v="0"/>
    <x v="13"/>
    <x v="2"/>
    <x v="313"/>
    <x v="41"/>
    <x v="30"/>
    <x v="59"/>
    <x v="8"/>
    <x v="5"/>
    <x v="4727"/>
    <x v="17"/>
  </r>
  <r>
    <x v="0"/>
    <x v="9"/>
    <x v="1"/>
    <x v="19"/>
    <x v="219"/>
    <x v="4089"/>
    <x v="3562"/>
    <x v="5"/>
    <x v="10"/>
    <x v="2"/>
    <x v="1"/>
    <x v="8"/>
    <x v="24"/>
    <x v="70"/>
    <x v="19"/>
    <x v="209"/>
    <x v="0"/>
    <x v="16"/>
    <x v="1"/>
    <x v="749"/>
    <x v="867"/>
    <x v="67"/>
    <x v="79"/>
    <x v="5"/>
    <x v="1"/>
    <x v="77"/>
    <x v="43"/>
  </r>
  <r>
    <x v="1"/>
    <x v="5"/>
    <x v="0"/>
    <x v="8"/>
    <x v="379"/>
    <x v="4090"/>
    <x v="3563"/>
    <x v="75"/>
    <x v="10"/>
    <x v="2"/>
    <x v="1"/>
    <x v="4"/>
    <x v="33"/>
    <x v="320"/>
    <x v="156"/>
    <x v="209"/>
    <x v="0"/>
    <x v="13"/>
    <x v="2"/>
    <x v="313"/>
    <x v="891"/>
    <x v="30"/>
    <x v="59"/>
    <x v="8"/>
    <x v="5"/>
    <x v="4728"/>
    <x v="17"/>
  </r>
  <r>
    <x v="1"/>
    <x v="5"/>
    <x v="0"/>
    <x v="8"/>
    <x v="379"/>
    <x v="4091"/>
    <x v="3564"/>
    <x v="27"/>
    <x v="10"/>
    <x v="2"/>
    <x v="1"/>
    <x v="4"/>
    <x v="33"/>
    <x v="320"/>
    <x v="156"/>
    <x v="209"/>
    <x v="0"/>
    <x v="13"/>
    <x v="2"/>
    <x v="312"/>
    <x v="158"/>
    <x v="30"/>
    <x v="59"/>
    <x v="8"/>
    <x v="5"/>
    <x v="4729"/>
    <x v="17"/>
  </r>
  <r>
    <x v="1"/>
    <x v="5"/>
    <x v="0"/>
    <x v="9"/>
    <x v="381"/>
    <x v="4092"/>
    <x v="3565"/>
    <x v="27"/>
    <x v="10"/>
    <x v="2"/>
    <x v="1"/>
    <x v="4"/>
    <x v="30"/>
    <x v="102"/>
    <x v="156"/>
    <x v="209"/>
    <x v="0"/>
    <x v="13"/>
    <x v="2"/>
    <x v="598"/>
    <x v="146"/>
    <x v="46"/>
    <x v="42"/>
    <x v="8"/>
    <x v="5"/>
    <x v="4730"/>
    <x v="32"/>
  </r>
  <r>
    <x v="1"/>
    <x v="9"/>
    <x v="1"/>
    <x v="8"/>
    <x v="137"/>
    <x v="4093"/>
    <x v="3566"/>
    <x v="162"/>
    <x v="10"/>
    <x v="2"/>
    <x v="1"/>
    <x v="8"/>
    <x v="28"/>
    <x v="398"/>
    <x v="23"/>
    <x v="209"/>
    <x v="0"/>
    <x v="16"/>
    <x v="2"/>
    <x v="957"/>
    <x v="256"/>
    <x v="53"/>
    <x v="31"/>
    <x v="1"/>
    <x v="6"/>
    <x v="953"/>
    <x v="65"/>
  </r>
  <r>
    <x v="1"/>
    <x v="5"/>
    <x v="0"/>
    <x v="9"/>
    <x v="381"/>
    <x v="4094"/>
    <x v="3567"/>
    <x v="131"/>
    <x v="10"/>
    <x v="2"/>
    <x v="1"/>
    <x v="4"/>
    <x v="33"/>
    <x v="314"/>
    <x v="156"/>
    <x v="209"/>
    <x v="0"/>
    <x v="13"/>
    <x v="2"/>
    <x v="401"/>
    <x v="666"/>
    <x v="30"/>
    <x v="59"/>
    <x v="8"/>
    <x v="5"/>
    <x v="4731"/>
    <x v="32"/>
  </r>
  <r>
    <x v="1"/>
    <x v="9"/>
    <x v="1"/>
    <x v="8"/>
    <x v="88"/>
    <x v="4095"/>
    <x v="3568"/>
    <x v="26"/>
    <x v="10"/>
    <x v="2"/>
    <x v="1"/>
    <x v="8"/>
    <x v="49"/>
    <x v="365"/>
    <x v="20"/>
    <x v="209"/>
    <x v="0"/>
    <x v="16"/>
    <x v="2"/>
    <x v="1117"/>
    <x v="985"/>
    <x v="40"/>
    <x v="66"/>
    <x v="1"/>
    <x v="6"/>
    <x v="954"/>
    <x v="17"/>
  </r>
  <r>
    <x v="1"/>
    <x v="1"/>
    <x v="0"/>
    <x v="0"/>
    <x v="344"/>
    <x v="4096"/>
    <x v="3569"/>
    <x v="131"/>
    <x v="10"/>
    <x v="2"/>
    <x v="1"/>
    <x v="0"/>
    <x v="26"/>
    <x v="482"/>
    <x v="210"/>
    <x v="201"/>
    <x v="0"/>
    <x v="1"/>
    <x v="2"/>
    <x v="800"/>
    <x v="696"/>
    <x v="27"/>
    <x v="83"/>
    <x v="0"/>
    <x v="5"/>
    <x v="293"/>
    <x v="22"/>
  </r>
  <r>
    <x v="1"/>
    <x v="1"/>
    <x v="0"/>
    <x v="0"/>
    <x v="344"/>
    <x v="4097"/>
    <x v="3570"/>
    <x v="211"/>
    <x v="10"/>
    <x v="2"/>
    <x v="1"/>
    <x v="0"/>
    <x v="26"/>
    <x v="482"/>
    <x v="210"/>
    <x v="201"/>
    <x v="0"/>
    <x v="1"/>
    <x v="2"/>
    <x v="802"/>
    <x v="342"/>
    <x v="27"/>
    <x v="83"/>
    <x v="0"/>
    <x v="5"/>
    <x v="294"/>
    <x v="22"/>
  </r>
  <r>
    <x v="1"/>
    <x v="1"/>
    <x v="0"/>
    <x v="0"/>
    <x v="344"/>
    <x v="4098"/>
    <x v="3571"/>
    <x v="211"/>
    <x v="10"/>
    <x v="2"/>
    <x v="1"/>
    <x v="0"/>
    <x v="26"/>
    <x v="482"/>
    <x v="210"/>
    <x v="201"/>
    <x v="0"/>
    <x v="1"/>
    <x v="2"/>
    <x v="803"/>
    <x v="341"/>
    <x v="27"/>
    <x v="83"/>
    <x v="0"/>
    <x v="5"/>
    <x v="295"/>
    <x v="22"/>
  </r>
  <r>
    <x v="0"/>
    <x v="4"/>
    <x v="0"/>
    <x v="0"/>
    <x v="9"/>
    <x v="4099"/>
    <x v="3572"/>
    <x v="153"/>
    <x v="10"/>
    <x v="2"/>
    <x v="1"/>
    <x v="3"/>
    <x v="1"/>
    <x v="4"/>
    <x v="9"/>
    <x v="209"/>
    <x v="0"/>
    <x v="9"/>
    <x v="2"/>
    <x v="1190"/>
    <x v="62"/>
    <x v="7"/>
    <x v="28"/>
    <x v="2"/>
    <x v="4"/>
    <x v="3949"/>
    <x v="82"/>
  </r>
  <r>
    <x v="1"/>
    <x v="5"/>
    <x v="1"/>
    <x v="0"/>
    <x v="51"/>
    <x v="4100"/>
    <x v="3573"/>
    <x v="197"/>
    <x v="10"/>
    <x v="2"/>
    <x v="1"/>
    <x v="4"/>
    <x v="34"/>
    <x v="189"/>
    <x v="210"/>
    <x v="37"/>
    <x v="0"/>
    <x v="13"/>
    <x v="2"/>
    <x v="238"/>
    <x v="272"/>
    <x v="49"/>
    <x v="22"/>
    <x v="6"/>
    <x v="5"/>
    <x v="3219"/>
    <x v="1"/>
  </r>
  <r>
    <x v="1"/>
    <x v="1"/>
    <x v="0"/>
    <x v="0"/>
    <x v="344"/>
    <x v="4101"/>
    <x v="3574"/>
    <x v="211"/>
    <x v="10"/>
    <x v="2"/>
    <x v="1"/>
    <x v="0"/>
    <x v="26"/>
    <x v="482"/>
    <x v="210"/>
    <x v="201"/>
    <x v="0"/>
    <x v="1"/>
    <x v="2"/>
    <x v="804"/>
    <x v="342"/>
    <x v="27"/>
    <x v="83"/>
    <x v="0"/>
    <x v="5"/>
    <x v="296"/>
    <x v="22"/>
  </r>
  <r>
    <x v="1"/>
    <x v="1"/>
    <x v="0"/>
    <x v="0"/>
    <x v="344"/>
    <x v="4102"/>
    <x v="3575"/>
    <x v="211"/>
    <x v="10"/>
    <x v="2"/>
    <x v="1"/>
    <x v="0"/>
    <x v="26"/>
    <x v="482"/>
    <x v="210"/>
    <x v="201"/>
    <x v="0"/>
    <x v="1"/>
    <x v="2"/>
    <x v="805"/>
    <x v="340"/>
    <x v="27"/>
    <x v="83"/>
    <x v="0"/>
    <x v="5"/>
    <x v="297"/>
    <x v="22"/>
  </r>
  <r>
    <x v="1"/>
    <x v="5"/>
    <x v="0"/>
    <x v="9"/>
    <x v="396"/>
    <x v="4104"/>
    <x v="3576"/>
    <x v="75"/>
    <x v="10"/>
    <x v="2"/>
    <x v="1"/>
    <x v="4"/>
    <x v="33"/>
    <x v="317"/>
    <x v="195"/>
    <x v="209"/>
    <x v="0"/>
    <x v="13"/>
    <x v="2"/>
    <x v="356"/>
    <x v="891"/>
    <x v="30"/>
    <x v="59"/>
    <x v="8"/>
    <x v="5"/>
    <x v="4732"/>
    <x v="27"/>
  </r>
  <r>
    <x v="1"/>
    <x v="1"/>
    <x v="0"/>
    <x v="0"/>
    <x v="344"/>
    <x v="4103"/>
    <x v="3576"/>
    <x v="211"/>
    <x v="10"/>
    <x v="2"/>
    <x v="1"/>
    <x v="0"/>
    <x v="26"/>
    <x v="482"/>
    <x v="210"/>
    <x v="201"/>
    <x v="0"/>
    <x v="1"/>
    <x v="2"/>
    <x v="805"/>
    <x v="340"/>
    <x v="27"/>
    <x v="83"/>
    <x v="0"/>
    <x v="5"/>
    <x v="298"/>
    <x v="22"/>
  </r>
  <r>
    <x v="1"/>
    <x v="5"/>
    <x v="0"/>
    <x v="8"/>
    <x v="390"/>
    <x v="4105"/>
    <x v="3577"/>
    <x v="179"/>
    <x v="10"/>
    <x v="2"/>
    <x v="1"/>
    <x v="4"/>
    <x v="33"/>
    <x v="320"/>
    <x v="210"/>
    <x v="176"/>
    <x v="0"/>
    <x v="13"/>
    <x v="2"/>
    <x v="313"/>
    <x v="569"/>
    <x v="30"/>
    <x v="59"/>
    <x v="8"/>
    <x v="5"/>
    <x v="4733"/>
    <x v="17"/>
  </r>
  <r>
    <x v="0"/>
    <x v="5"/>
    <x v="1"/>
    <x v="0"/>
    <x v="327"/>
    <x v="4107"/>
    <x v="3578"/>
    <x v="24"/>
    <x v="10"/>
    <x v="2"/>
    <x v="1"/>
    <x v="4"/>
    <x v="8"/>
    <x v="22"/>
    <x v="195"/>
    <x v="209"/>
    <x v="0"/>
    <x v="5"/>
    <x v="0"/>
    <x v="539"/>
    <x v="955"/>
    <x v="78"/>
    <x v="7"/>
    <x v="6"/>
    <x v="0"/>
    <x v="3220"/>
    <x v="0"/>
  </r>
  <r>
    <x v="1"/>
    <x v="5"/>
    <x v="0"/>
    <x v="8"/>
    <x v="379"/>
    <x v="4106"/>
    <x v="3578"/>
    <x v="49"/>
    <x v="10"/>
    <x v="2"/>
    <x v="1"/>
    <x v="4"/>
    <x v="30"/>
    <x v="105"/>
    <x v="156"/>
    <x v="209"/>
    <x v="0"/>
    <x v="13"/>
    <x v="2"/>
    <x v="625"/>
    <x v="240"/>
    <x v="46"/>
    <x v="42"/>
    <x v="8"/>
    <x v="5"/>
    <x v="4734"/>
    <x v="17"/>
  </r>
  <r>
    <x v="1"/>
    <x v="5"/>
    <x v="1"/>
    <x v="8"/>
    <x v="379"/>
    <x v="4108"/>
    <x v="3579"/>
    <x v="100"/>
    <x v="10"/>
    <x v="2"/>
    <x v="1"/>
    <x v="4"/>
    <x v="34"/>
    <x v="214"/>
    <x v="210"/>
    <x v="156"/>
    <x v="0"/>
    <x v="13"/>
    <x v="2"/>
    <x v="308"/>
    <x v="390"/>
    <x v="37"/>
    <x v="11"/>
    <x v="6"/>
    <x v="5"/>
    <x v="4735"/>
    <x v="8"/>
  </r>
  <r>
    <x v="1"/>
    <x v="1"/>
    <x v="0"/>
    <x v="0"/>
    <x v="344"/>
    <x v="4109"/>
    <x v="3580"/>
    <x v="211"/>
    <x v="10"/>
    <x v="2"/>
    <x v="1"/>
    <x v="0"/>
    <x v="26"/>
    <x v="482"/>
    <x v="210"/>
    <x v="201"/>
    <x v="0"/>
    <x v="1"/>
    <x v="2"/>
    <x v="806"/>
    <x v="341"/>
    <x v="27"/>
    <x v="83"/>
    <x v="0"/>
    <x v="5"/>
    <x v="299"/>
    <x v="22"/>
  </r>
  <r>
    <x v="1"/>
    <x v="5"/>
    <x v="1"/>
    <x v="8"/>
    <x v="379"/>
    <x v="4110"/>
    <x v="3581"/>
    <x v="26"/>
    <x v="10"/>
    <x v="2"/>
    <x v="1"/>
    <x v="4"/>
    <x v="34"/>
    <x v="196"/>
    <x v="210"/>
    <x v="156"/>
    <x v="0"/>
    <x v="13"/>
    <x v="2"/>
    <x v="148"/>
    <x v="582"/>
    <x v="39"/>
    <x v="10"/>
    <x v="6"/>
    <x v="5"/>
    <x v="4736"/>
    <x v="17"/>
  </r>
  <r>
    <x v="1"/>
    <x v="1"/>
    <x v="0"/>
    <x v="0"/>
    <x v="344"/>
    <x v="4111"/>
    <x v="3582"/>
    <x v="131"/>
    <x v="10"/>
    <x v="2"/>
    <x v="1"/>
    <x v="0"/>
    <x v="26"/>
    <x v="482"/>
    <x v="210"/>
    <x v="201"/>
    <x v="0"/>
    <x v="1"/>
    <x v="2"/>
    <x v="806"/>
    <x v="556"/>
    <x v="27"/>
    <x v="83"/>
    <x v="0"/>
    <x v="5"/>
    <x v="300"/>
    <x v="22"/>
  </r>
  <r>
    <x v="1"/>
    <x v="5"/>
    <x v="0"/>
    <x v="8"/>
    <x v="379"/>
    <x v="4112"/>
    <x v="3583"/>
    <x v="81"/>
    <x v="10"/>
    <x v="2"/>
    <x v="1"/>
    <x v="4"/>
    <x v="30"/>
    <x v="87"/>
    <x v="156"/>
    <x v="209"/>
    <x v="0"/>
    <x v="13"/>
    <x v="2"/>
    <x v="97"/>
    <x v="745"/>
    <x v="26"/>
    <x v="40"/>
    <x v="8"/>
    <x v="5"/>
    <x v="4737"/>
    <x v="17"/>
  </r>
  <r>
    <x v="1"/>
    <x v="1"/>
    <x v="0"/>
    <x v="0"/>
    <x v="344"/>
    <x v="4113"/>
    <x v="3584"/>
    <x v="131"/>
    <x v="10"/>
    <x v="2"/>
    <x v="1"/>
    <x v="0"/>
    <x v="26"/>
    <x v="482"/>
    <x v="202"/>
    <x v="209"/>
    <x v="0"/>
    <x v="1"/>
    <x v="2"/>
    <x v="805"/>
    <x v="556"/>
    <x v="27"/>
    <x v="83"/>
    <x v="0"/>
    <x v="5"/>
    <x v="301"/>
    <x v="22"/>
  </r>
  <r>
    <x v="0"/>
    <x v="4"/>
    <x v="0"/>
    <x v="0"/>
    <x v="1"/>
    <x v="4114"/>
    <x v="3585"/>
    <x v="38"/>
    <x v="10"/>
    <x v="2"/>
    <x v="1"/>
    <x v="3"/>
    <x v="16"/>
    <x v="48"/>
    <x v="1"/>
    <x v="209"/>
    <x v="0"/>
    <x v="11"/>
    <x v="2"/>
    <x v="1249"/>
    <x v="470"/>
    <x v="5"/>
    <x v="28"/>
    <x v="2"/>
    <x v="4"/>
    <x v="3948"/>
    <x v="82"/>
  </r>
  <r>
    <x v="0"/>
    <x v="5"/>
    <x v="1"/>
    <x v="8"/>
    <x v="379"/>
    <x v="4115"/>
    <x v="3586"/>
    <x v="24"/>
    <x v="10"/>
    <x v="2"/>
    <x v="1"/>
    <x v="4"/>
    <x v="8"/>
    <x v="25"/>
    <x v="210"/>
    <x v="156"/>
    <x v="0"/>
    <x v="5"/>
    <x v="0"/>
    <x v="541"/>
    <x v="955"/>
    <x v="54"/>
    <x v="7"/>
    <x v="6"/>
    <x v="0"/>
    <x v="3221"/>
    <x v="17"/>
  </r>
  <r>
    <x v="0"/>
    <x v="4"/>
    <x v="0"/>
    <x v="0"/>
    <x v="1"/>
    <x v="4116"/>
    <x v="3587"/>
    <x v="101"/>
    <x v="10"/>
    <x v="2"/>
    <x v="1"/>
    <x v="3"/>
    <x v="12"/>
    <x v="41"/>
    <x v="210"/>
    <x v="1"/>
    <x v="0"/>
    <x v="9"/>
    <x v="2"/>
    <x v="1222"/>
    <x v="257"/>
    <x v="7"/>
    <x v="28"/>
    <x v="2"/>
    <x v="4"/>
    <x v="3947"/>
    <x v="82"/>
  </r>
  <r>
    <x v="1"/>
    <x v="5"/>
    <x v="1"/>
    <x v="8"/>
    <x v="394"/>
    <x v="4117"/>
    <x v="3588"/>
    <x v="6"/>
    <x v="10"/>
    <x v="2"/>
    <x v="1"/>
    <x v="4"/>
    <x v="36"/>
    <x v="303"/>
    <x v="210"/>
    <x v="194"/>
    <x v="0"/>
    <x v="13"/>
    <x v="2"/>
    <x v="71"/>
    <x v="106"/>
    <x v="84"/>
    <x v="24"/>
    <x v="6"/>
    <x v="5"/>
    <x v="4738"/>
    <x v="17"/>
  </r>
  <r>
    <x v="1"/>
    <x v="5"/>
    <x v="0"/>
    <x v="8"/>
    <x v="394"/>
    <x v="4118"/>
    <x v="3589"/>
    <x v="110"/>
    <x v="10"/>
    <x v="2"/>
    <x v="1"/>
    <x v="4"/>
    <x v="33"/>
    <x v="320"/>
    <x v="210"/>
    <x v="194"/>
    <x v="0"/>
    <x v="13"/>
    <x v="2"/>
    <x v="314"/>
    <x v="96"/>
    <x v="30"/>
    <x v="59"/>
    <x v="8"/>
    <x v="5"/>
    <x v="4739"/>
    <x v="17"/>
  </r>
  <r>
    <x v="1"/>
    <x v="1"/>
    <x v="0"/>
    <x v="0"/>
    <x v="344"/>
    <x v="4119"/>
    <x v="3590"/>
    <x v="211"/>
    <x v="10"/>
    <x v="2"/>
    <x v="1"/>
    <x v="0"/>
    <x v="26"/>
    <x v="482"/>
    <x v="210"/>
    <x v="201"/>
    <x v="0"/>
    <x v="1"/>
    <x v="2"/>
    <x v="804"/>
    <x v="342"/>
    <x v="27"/>
    <x v="83"/>
    <x v="0"/>
    <x v="5"/>
    <x v="302"/>
    <x v="22"/>
  </r>
  <r>
    <x v="1"/>
    <x v="5"/>
    <x v="1"/>
    <x v="8"/>
    <x v="379"/>
    <x v="4120"/>
    <x v="3591"/>
    <x v="26"/>
    <x v="10"/>
    <x v="2"/>
    <x v="1"/>
    <x v="4"/>
    <x v="34"/>
    <x v="196"/>
    <x v="210"/>
    <x v="156"/>
    <x v="0"/>
    <x v="13"/>
    <x v="2"/>
    <x v="151"/>
    <x v="582"/>
    <x v="39"/>
    <x v="10"/>
    <x v="6"/>
    <x v="5"/>
    <x v="4740"/>
    <x v="17"/>
  </r>
  <r>
    <x v="1"/>
    <x v="9"/>
    <x v="1"/>
    <x v="4"/>
    <x v="46"/>
    <x v="4121"/>
    <x v="3592"/>
    <x v="257"/>
    <x v="6"/>
    <x v="0"/>
    <x v="1"/>
    <x v="8"/>
    <x v="28"/>
    <x v="373"/>
    <x v="23"/>
    <x v="209"/>
    <x v="0"/>
    <x v="16"/>
    <x v="2"/>
    <x v="862"/>
    <x v="1006"/>
    <x v="10"/>
    <x v="67"/>
    <x v="1"/>
    <x v="6"/>
    <x v="955"/>
    <x v="5"/>
  </r>
  <r>
    <x v="0"/>
    <x v="4"/>
    <x v="0"/>
    <x v="0"/>
    <x v="4"/>
    <x v="4122"/>
    <x v="3593"/>
    <x v="101"/>
    <x v="10"/>
    <x v="2"/>
    <x v="1"/>
    <x v="3"/>
    <x v="16"/>
    <x v="48"/>
    <x v="210"/>
    <x v="4"/>
    <x v="0"/>
    <x v="11"/>
    <x v="2"/>
    <x v="1252"/>
    <x v="871"/>
    <x v="5"/>
    <x v="28"/>
    <x v="2"/>
    <x v="4"/>
    <x v="3946"/>
    <x v="82"/>
  </r>
  <r>
    <x v="1"/>
    <x v="9"/>
    <x v="1"/>
    <x v="8"/>
    <x v="137"/>
    <x v="4123"/>
    <x v="3593"/>
    <x v="257"/>
    <x v="6"/>
    <x v="0"/>
    <x v="1"/>
    <x v="8"/>
    <x v="28"/>
    <x v="378"/>
    <x v="23"/>
    <x v="209"/>
    <x v="0"/>
    <x v="16"/>
    <x v="2"/>
    <x v="982"/>
    <x v="1006"/>
    <x v="10"/>
    <x v="67"/>
    <x v="1"/>
    <x v="6"/>
    <x v="956"/>
    <x v="16"/>
  </r>
  <r>
    <x v="1"/>
    <x v="5"/>
    <x v="0"/>
    <x v="8"/>
    <x v="379"/>
    <x v="4124"/>
    <x v="3594"/>
    <x v="100"/>
    <x v="1"/>
    <x v="0"/>
    <x v="1"/>
    <x v="4"/>
    <x v="30"/>
    <x v="91"/>
    <x v="156"/>
    <x v="209"/>
    <x v="0"/>
    <x v="13"/>
    <x v="2"/>
    <x v="81"/>
    <x v="427"/>
    <x v="20"/>
    <x v="41"/>
    <x v="8"/>
    <x v="5"/>
    <x v="4741"/>
    <x v="8"/>
  </r>
  <r>
    <x v="1"/>
    <x v="5"/>
    <x v="1"/>
    <x v="8"/>
    <x v="379"/>
    <x v="4125"/>
    <x v="3595"/>
    <x v="78"/>
    <x v="10"/>
    <x v="2"/>
    <x v="1"/>
    <x v="4"/>
    <x v="34"/>
    <x v="267"/>
    <x v="210"/>
    <x v="156"/>
    <x v="0"/>
    <x v="13"/>
    <x v="2"/>
    <x v="456"/>
    <x v="287"/>
    <x v="90"/>
    <x v="19"/>
    <x v="6"/>
    <x v="5"/>
    <x v="4742"/>
    <x v="17"/>
  </r>
  <r>
    <x v="1"/>
    <x v="5"/>
    <x v="0"/>
    <x v="8"/>
    <x v="379"/>
    <x v="4126"/>
    <x v="3596"/>
    <x v="205"/>
    <x v="10"/>
    <x v="2"/>
    <x v="1"/>
    <x v="4"/>
    <x v="33"/>
    <x v="320"/>
    <x v="210"/>
    <x v="156"/>
    <x v="0"/>
    <x v="13"/>
    <x v="2"/>
    <x v="315"/>
    <x v="890"/>
    <x v="30"/>
    <x v="59"/>
    <x v="8"/>
    <x v="5"/>
    <x v="4744"/>
    <x v="17"/>
  </r>
  <r>
    <x v="1"/>
    <x v="5"/>
    <x v="0"/>
    <x v="5"/>
    <x v="383"/>
    <x v="4127"/>
    <x v="3597"/>
    <x v="6"/>
    <x v="10"/>
    <x v="2"/>
    <x v="1"/>
    <x v="4"/>
    <x v="33"/>
    <x v="146"/>
    <x v="210"/>
    <x v="203"/>
    <x v="0"/>
    <x v="13"/>
    <x v="2"/>
    <x v="284"/>
    <x v="115"/>
    <x v="70"/>
    <x v="43"/>
    <x v="8"/>
    <x v="5"/>
    <x v="4743"/>
    <x v="3"/>
  </r>
  <r>
    <x v="1"/>
    <x v="5"/>
    <x v="0"/>
    <x v="5"/>
    <x v="383"/>
    <x v="4128"/>
    <x v="3598"/>
    <x v="6"/>
    <x v="10"/>
    <x v="2"/>
    <x v="1"/>
    <x v="4"/>
    <x v="33"/>
    <x v="146"/>
    <x v="210"/>
    <x v="203"/>
    <x v="0"/>
    <x v="13"/>
    <x v="2"/>
    <x v="286"/>
    <x v="115"/>
    <x v="70"/>
    <x v="43"/>
    <x v="8"/>
    <x v="5"/>
    <x v="4745"/>
    <x v="3"/>
  </r>
  <r>
    <x v="1"/>
    <x v="9"/>
    <x v="1"/>
    <x v="4"/>
    <x v="46"/>
    <x v="4129"/>
    <x v="3599"/>
    <x v="18"/>
    <x v="10"/>
    <x v="2"/>
    <x v="1"/>
    <x v="8"/>
    <x v="28"/>
    <x v="392"/>
    <x v="210"/>
    <x v="21"/>
    <x v="0"/>
    <x v="16"/>
    <x v="2"/>
    <x v="892"/>
    <x v="118"/>
    <x v="53"/>
    <x v="73"/>
    <x v="1"/>
    <x v="6"/>
    <x v="957"/>
    <x v="5"/>
  </r>
  <r>
    <x v="1"/>
    <x v="5"/>
    <x v="1"/>
    <x v="8"/>
    <x v="394"/>
    <x v="4130"/>
    <x v="3600"/>
    <x v="82"/>
    <x v="10"/>
    <x v="2"/>
    <x v="1"/>
    <x v="4"/>
    <x v="34"/>
    <x v="208"/>
    <x v="210"/>
    <x v="194"/>
    <x v="0"/>
    <x v="13"/>
    <x v="2"/>
    <x v="209"/>
    <x v="283"/>
    <x v="58"/>
    <x v="15"/>
    <x v="6"/>
    <x v="5"/>
    <x v="4746"/>
    <x v="17"/>
  </r>
  <r>
    <x v="0"/>
    <x v="5"/>
    <x v="0"/>
    <x v="8"/>
    <x v="408"/>
    <x v="4131"/>
    <x v="3601"/>
    <x v="50"/>
    <x v="10"/>
    <x v="2"/>
    <x v="1"/>
    <x v="4"/>
    <x v="10"/>
    <x v="30"/>
    <x v="199"/>
    <x v="209"/>
    <x v="0"/>
    <x v="5"/>
    <x v="0"/>
    <x v="93"/>
    <x v="414"/>
    <x v="50"/>
    <x v="36"/>
    <x v="8"/>
    <x v="0"/>
    <x v="4747"/>
    <x v="8"/>
  </r>
  <r>
    <x v="1"/>
    <x v="1"/>
    <x v="0"/>
    <x v="0"/>
    <x v="344"/>
    <x v="4132"/>
    <x v="3602"/>
    <x v="211"/>
    <x v="10"/>
    <x v="2"/>
    <x v="1"/>
    <x v="0"/>
    <x v="26"/>
    <x v="482"/>
    <x v="202"/>
    <x v="209"/>
    <x v="0"/>
    <x v="1"/>
    <x v="2"/>
    <x v="803"/>
    <x v="341"/>
    <x v="27"/>
    <x v="83"/>
    <x v="0"/>
    <x v="5"/>
    <x v="303"/>
    <x v="22"/>
  </r>
  <r>
    <x v="1"/>
    <x v="5"/>
    <x v="0"/>
    <x v="5"/>
    <x v="346"/>
    <x v="4133"/>
    <x v="3603"/>
    <x v="75"/>
    <x v="10"/>
    <x v="2"/>
    <x v="1"/>
    <x v="4"/>
    <x v="33"/>
    <x v="146"/>
    <x v="156"/>
    <x v="209"/>
    <x v="0"/>
    <x v="13"/>
    <x v="2"/>
    <x v="284"/>
    <x v="166"/>
    <x v="70"/>
    <x v="43"/>
    <x v="8"/>
    <x v="5"/>
    <x v="4748"/>
    <x v="3"/>
  </r>
  <r>
    <x v="1"/>
    <x v="9"/>
    <x v="1"/>
    <x v="8"/>
    <x v="137"/>
    <x v="4134"/>
    <x v="3604"/>
    <x v="46"/>
    <x v="10"/>
    <x v="2"/>
    <x v="1"/>
    <x v="8"/>
    <x v="28"/>
    <x v="439"/>
    <x v="210"/>
    <x v="21"/>
    <x v="0"/>
    <x v="16"/>
    <x v="2"/>
    <x v="968"/>
    <x v="572"/>
    <x v="38"/>
    <x v="55"/>
    <x v="1"/>
    <x v="6"/>
    <x v="958"/>
    <x v="12"/>
  </r>
  <r>
    <x v="1"/>
    <x v="9"/>
    <x v="1"/>
    <x v="8"/>
    <x v="88"/>
    <x v="4135"/>
    <x v="3605"/>
    <x v="139"/>
    <x v="10"/>
    <x v="2"/>
    <x v="1"/>
    <x v="8"/>
    <x v="49"/>
    <x v="365"/>
    <x v="20"/>
    <x v="209"/>
    <x v="0"/>
    <x v="16"/>
    <x v="2"/>
    <x v="1116"/>
    <x v="920"/>
    <x v="40"/>
    <x v="66"/>
    <x v="1"/>
    <x v="6"/>
    <x v="959"/>
    <x v="17"/>
  </r>
  <r>
    <x v="0"/>
    <x v="9"/>
    <x v="0"/>
    <x v="15"/>
    <x v="174"/>
    <x v="4136"/>
    <x v="3606"/>
    <x v="242"/>
    <x v="10"/>
    <x v="2"/>
    <x v="1"/>
    <x v="8"/>
    <x v="11"/>
    <x v="33"/>
    <x v="20"/>
    <x v="209"/>
    <x v="0"/>
    <x v="17"/>
    <x v="0"/>
    <x v="1056"/>
    <x v="718"/>
    <x v="44"/>
    <x v="46"/>
    <x v="1"/>
    <x v="0"/>
    <x v="960"/>
    <x v="43"/>
  </r>
  <r>
    <x v="1"/>
    <x v="1"/>
    <x v="0"/>
    <x v="0"/>
    <x v="344"/>
    <x v="4137"/>
    <x v="3607"/>
    <x v="211"/>
    <x v="10"/>
    <x v="2"/>
    <x v="1"/>
    <x v="0"/>
    <x v="26"/>
    <x v="482"/>
    <x v="202"/>
    <x v="209"/>
    <x v="0"/>
    <x v="1"/>
    <x v="2"/>
    <x v="802"/>
    <x v="341"/>
    <x v="27"/>
    <x v="83"/>
    <x v="0"/>
    <x v="5"/>
    <x v="304"/>
    <x v="22"/>
  </r>
  <r>
    <x v="1"/>
    <x v="5"/>
    <x v="0"/>
    <x v="5"/>
    <x v="397"/>
    <x v="4138"/>
    <x v="3608"/>
    <x v="6"/>
    <x v="10"/>
    <x v="2"/>
    <x v="1"/>
    <x v="4"/>
    <x v="33"/>
    <x v="149"/>
    <x v="210"/>
    <x v="207"/>
    <x v="0"/>
    <x v="13"/>
    <x v="2"/>
    <x v="284"/>
    <x v="115"/>
    <x v="20"/>
    <x v="41"/>
    <x v="8"/>
    <x v="5"/>
    <x v="4749"/>
    <x v="3"/>
  </r>
  <r>
    <x v="1"/>
    <x v="5"/>
    <x v="0"/>
    <x v="8"/>
    <x v="390"/>
    <x v="4139"/>
    <x v="3609"/>
    <x v="27"/>
    <x v="10"/>
    <x v="2"/>
    <x v="1"/>
    <x v="4"/>
    <x v="33"/>
    <x v="320"/>
    <x v="180"/>
    <x v="209"/>
    <x v="0"/>
    <x v="13"/>
    <x v="2"/>
    <x v="314"/>
    <x v="155"/>
    <x v="30"/>
    <x v="59"/>
    <x v="8"/>
    <x v="5"/>
    <x v="4750"/>
    <x v="17"/>
  </r>
  <r>
    <x v="1"/>
    <x v="5"/>
    <x v="0"/>
    <x v="9"/>
    <x v="368"/>
    <x v="4140"/>
    <x v="3610"/>
    <x v="68"/>
    <x v="10"/>
    <x v="2"/>
    <x v="1"/>
    <x v="4"/>
    <x v="33"/>
    <x v="314"/>
    <x v="110"/>
    <x v="209"/>
    <x v="0"/>
    <x v="13"/>
    <x v="2"/>
    <x v="402"/>
    <x v="725"/>
    <x v="30"/>
    <x v="59"/>
    <x v="8"/>
    <x v="5"/>
    <x v="4752"/>
    <x v="32"/>
  </r>
  <r>
    <x v="0"/>
    <x v="1"/>
    <x v="0"/>
    <x v="1"/>
    <x v="370"/>
    <x v="4141"/>
    <x v="3611"/>
    <x v="132"/>
    <x v="10"/>
    <x v="2"/>
    <x v="1"/>
    <x v="0"/>
    <x v="21"/>
    <x v="52"/>
    <x v="205"/>
    <x v="209"/>
    <x v="0"/>
    <x v="0"/>
    <x v="2"/>
    <x v="131"/>
    <x v="481"/>
    <x v="59"/>
    <x v="77"/>
    <x v="8"/>
    <x v="1"/>
    <x v="4751"/>
    <x v="22"/>
  </r>
  <r>
    <x v="1"/>
    <x v="9"/>
    <x v="1"/>
    <x v="8"/>
    <x v="137"/>
    <x v="4142"/>
    <x v="3612"/>
    <x v="162"/>
    <x v="10"/>
    <x v="2"/>
    <x v="1"/>
    <x v="8"/>
    <x v="28"/>
    <x v="457"/>
    <x v="23"/>
    <x v="209"/>
    <x v="0"/>
    <x v="16"/>
    <x v="2"/>
    <x v="899"/>
    <x v="256"/>
    <x v="47"/>
    <x v="56"/>
    <x v="1"/>
    <x v="6"/>
    <x v="961"/>
    <x v="72"/>
  </r>
  <r>
    <x v="1"/>
    <x v="5"/>
    <x v="0"/>
    <x v="8"/>
    <x v="137"/>
    <x v="4143"/>
    <x v="3613"/>
    <x v="109"/>
    <x v="10"/>
    <x v="2"/>
    <x v="1"/>
    <x v="4"/>
    <x v="33"/>
    <x v="321"/>
    <x v="210"/>
    <x v="21"/>
    <x v="0"/>
    <x v="14"/>
    <x v="2"/>
    <x v="314"/>
    <x v="438"/>
    <x v="30"/>
    <x v="59"/>
    <x v="8"/>
    <x v="5"/>
    <x v="4753"/>
    <x v="17"/>
  </r>
  <r>
    <x v="1"/>
    <x v="5"/>
    <x v="0"/>
    <x v="9"/>
    <x v="139"/>
    <x v="4144"/>
    <x v="3613"/>
    <x v="109"/>
    <x v="10"/>
    <x v="2"/>
    <x v="1"/>
    <x v="4"/>
    <x v="33"/>
    <x v="318"/>
    <x v="23"/>
    <x v="209"/>
    <x v="0"/>
    <x v="14"/>
    <x v="2"/>
    <x v="361"/>
    <x v="438"/>
    <x v="30"/>
    <x v="59"/>
    <x v="8"/>
    <x v="5"/>
    <x v="4754"/>
    <x v="27"/>
  </r>
  <r>
    <x v="1"/>
    <x v="1"/>
    <x v="0"/>
    <x v="0"/>
    <x v="344"/>
    <x v="4145"/>
    <x v="3614"/>
    <x v="145"/>
    <x v="10"/>
    <x v="2"/>
    <x v="1"/>
    <x v="0"/>
    <x v="26"/>
    <x v="482"/>
    <x v="202"/>
    <x v="209"/>
    <x v="0"/>
    <x v="1"/>
    <x v="2"/>
    <x v="800"/>
    <x v="397"/>
    <x v="27"/>
    <x v="83"/>
    <x v="0"/>
    <x v="5"/>
    <x v="305"/>
    <x v="22"/>
  </r>
  <r>
    <x v="1"/>
    <x v="5"/>
    <x v="0"/>
    <x v="8"/>
    <x v="394"/>
    <x v="4146"/>
    <x v="3615"/>
    <x v="211"/>
    <x v="10"/>
    <x v="2"/>
    <x v="1"/>
    <x v="4"/>
    <x v="33"/>
    <x v="320"/>
    <x v="210"/>
    <x v="194"/>
    <x v="0"/>
    <x v="13"/>
    <x v="2"/>
    <x v="315"/>
    <x v="315"/>
    <x v="30"/>
    <x v="59"/>
    <x v="8"/>
    <x v="5"/>
    <x v="4755"/>
    <x v="17"/>
  </r>
  <r>
    <x v="1"/>
    <x v="9"/>
    <x v="1"/>
    <x v="8"/>
    <x v="137"/>
    <x v="4147"/>
    <x v="3616"/>
    <x v="162"/>
    <x v="10"/>
    <x v="2"/>
    <x v="1"/>
    <x v="8"/>
    <x v="28"/>
    <x v="457"/>
    <x v="23"/>
    <x v="209"/>
    <x v="0"/>
    <x v="16"/>
    <x v="2"/>
    <x v="895"/>
    <x v="256"/>
    <x v="47"/>
    <x v="56"/>
    <x v="1"/>
    <x v="6"/>
    <x v="962"/>
    <x v="72"/>
  </r>
  <r>
    <x v="1"/>
    <x v="5"/>
    <x v="0"/>
    <x v="8"/>
    <x v="394"/>
    <x v="4148"/>
    <x v="3617"/>
    <x v="6"/>
    <x v="10"/>
    <x v="2"/>
    <x v="1"/>
    <x v="4"/>
    <x v="33"/>
    <x v="320"/>
    <x v="210"/>
    <x v="194"/>
    <x v="0"/>
    <x v="13"/>
    <x v="2"/>
    <x v="316"/>
    <x v="114"/>
    <x v="30"/>
    <x v="59"/>
    <x v="8"/>
    <x v="5"/>
    <x v="4756"/>
    <x v="17"/>
  </r>
  <r>
    <x v="1"/>
    <x v="1"/>
    <x v="0"/>
    <x v="0"/>
    <x v="344"/>
    <x v="4149"/>
    <x v="3618"/>
    <x v="211"/>
    <x v="10"/>
    <x v="2"/>
    <x v="1"/>
    <x v="0"/>
    <x v="26"/>
    <x v="482"/>
    <x v="210"/>
    <x v="201"/>
    <x v="0"/>
    <x v="1"/>
    <x v="2"/>
    <x v="802"/>
    <x v="342"/>
    <x v="27"/>
    <x v="83"/>
    <x v="0"/>
    <x v="5"/>
    <x v="306"/>
    <x v="22"/>
  </r>
  <r>
    <x v="1"/>
    <x v="5"/>
    <x v="0"/>
    <x v="8"/>
    <x v="394"/>
    <x v="4150"/>
    <x v="3619"/>
    <x v="81"/>
    <x v="10"/>
    <x v="2"/>
    <x v="1"/>
    <x v="4"/>
    <x v="33"/>
    <x v="320"/>
    <x v="195"/>
    <x v="209"/>
    <x v="0"/>
    <x v="13"/>
    <x v="2"/>
    <x v="316"/>
    <x v="165"/>
    <x v="30"/>
    <x v="59"/>
    <x v="8"/>
    <x v="5"/>
    <x v="4758"/>
    <x v="17"/>
  </r>
  <r>
    <x v="1"/>
    <x v="5"/>
    <x v="0"/>
    <x v="8"/>
    <x v="379"/>
    <x v="4151"/>
    <x v="3620"/>
    <x v="45"/>
    <x v="10"/>
    <x v="2"/>
    <x v="1"/>
    <x v="4"/>
    <x v="33"/>
    <x v="320"/>
    <x v="156"/>
    <x v="209"/>
    <x v="0"/>
    <x v="13"/>
    <x v="2"/>
    <x v="315"/>
    <x v="978"/>
    <x v="30"/>
    <x v="59"/>
    <x v="8"/>
    <x v="5"/>
    <x v="4759"/>
    <x v="17"/>
  </r>
  <r>
    <x v="1"/>
    <x v="9"/>
    <x v="1"/>
    <x v="8"/>
    <x v="137"/>
    <x v="4152"/>
    <x v="3621"/>
    <x v="205"/>
    <x v="10"/>
    <x v="2"/>
    <x v="1"/>
    <x v="8"/>
    <x v="28"/>
    <x v="445"/>
    <x v="210"/>
    <x v="21"/>
    <x v="0"/>
    <x v="16"/>
    <x v="2"/>
    <x v="908"/>
    <x v="269"/>
    <x v="75"/>
    <x v="55"/>
    <x v="1"/>
    <x v="6"/>
    <x v="963"/>
    <x v="37"/>
  </r>
  <r>
    <x v="1"/>
    <x v="1"/>
    <x v="0"/>
    <x v="0"/>
    <x v="344"/>
    <x v="4153"/>
    <x v="3622"/>
    <x v="211"/>
    <x v="10"/>
    <x v="2"/>
    <x v="1"/>
    <x v="0"/>
    <x v="26"/>
    <x v="482"/>
    <x v="202"/>
    <x v="209"/>
    <x v="0"/>
    <x v="1"/>
    <x v="2"/>
    <x v="800"/>
    <x v="342"/>
    <x v="27"/>
    <x v="83"/>
    <x v="0"/>
    <x v="5"/>
    <x v="307"/>
    <x v="22"/>
  </r>
  <r>
    <x v="1"/>
    <x v="5"/>
    <x v="0"/>
    <x v="18"/>
    <x v="416"/>
    <x v="4154"/>
    <x v="3623"/>
    <x v="110"/>
    <x v="10"/>
    <x v="2"/>
    <x v="1"/>
    <x v="4"/>
    <x v="33"/>
    <x v="319"/>
    <x v="156"/>
    <x v="209"/>
    <x v="0"/>
    <x v="13"/>
    <x v="2"/>
    <x v="393"/>
    <x v="96"/>
    <x v="30"/>
    <x v="59"/>
    <x v="8"/>
    <x v="5"/>
    <x v="4760"/>
    <x v="8"/>
  </r>
  <r>
    <x v="1"/>
    <x v="5"/>
    <x v="0"/>
    <x v="8"/>
    <x v="394"/>
    <x v="4155"/>
    <x v="3624"/>
    <x v="6"/>
    <x v="10"/>
    <x v="2"/>
    <x v="1"/>
    <x v="4"/>
    <x v="30"/>
    <x v="76"/>
    <x v="210"/>
    <x v="194"/>
    <x v="0"/>
    <x v="13"/>
    <x v="2"/>
    <x v="56"/>
    <x v="99"/>
    <x v="20"/>
    <x v="41"/>
    <x v="8"/>
    <x v="5"/>
    <x v="4761"/>
    <x v="17"/>
  </r>
  <r>
    <x v="1"/>
    <x v="9"/>
    <x v="1"/>
    <x v="13"/>
    <x v="202"/>
    <x v="4156"/>
    <x v="3625"/>
    <x v="18"/>
    <x v="10"/>
    <x v="2"/>
    <x v="1"/>
    <x v="8"/>
    <x v="28"/>
    <x v="370"/>
    <x v="23"/>
    <x v="209"/>
    <x v="0"/>
    <x v="16"/>
    <x v="2"/>
    <x v="780"/>
    <x v="118"/>
    <x v="23"/>
    <x v="30"/>
    <x v="1"/>
    <x v="6"/>
    <x v="964"/>
    <x v="27"/>
  </r>
  <r>
    <x v="1"/>
    <x v="1"/>
    <x v="0"/>
    <x v="0"/>
    <x v="344"/>
    <x v="4157"/>
    <x v="3626"/>
    <x v="211"/>
    <x v="10"/>
    <x v="2"/>
    <x v="1"/>
    <x v="0"/>
    <x v="26"/>
    <x v="482"/>
    <x v="210"/>
    <x v="201"/>
    <x v="0"/>
    <x v="1"/>
    <x v="2"/>
    <x v="802"/>
    <x v="340"/>
    <x v="27"/>
    <x v="83"/>
    <x v="0"/>
    <x v="5"/>
    <x v="308"/>
    <x v="22"/>
  </r>
  <r>
    <x v="1"/>
    <x v="9"/>
    <x v="1"/>
    <x v="13"/>
    <x v="202"/>
    <x v="4158"/>
    <x v="3627"/>
    <x v="18"/>
    <x v="10"/>
    <x v="2"/>
    <x v="1"/>
    <x v="8"/>
    <x v="28"/>
    <x v="370"/>
    <x v="23"/>
    <x v="209"/>
    <x v="0"/>
    <x v="16"/>
    <x v="2"/>
    <x v="777"/>
    <x v="118"/>
    <x v="23"/>
    <x v="30"/>
    <x v="1"/>
    <x v="6"/>
    <x v="965"/>
    <x v="27"/>
  </r>
  <r>
    <x v="1"/>
    <x v="9"/>
    <x v="1"/>
    <x v="15"/>
    <x v="245"/>
    <x v="4159"/>
    <x v="3628"/>
    <x v="162"/>
    <x v="10"/>
    <x v="2"/>
    <x v="1"/>
    <x v="8"/>
    <x v="28"/>
    <x v="455"/>
    <x v="23"/>
    <x v="209"/>
    <x v="0"/>
    <x v="16"/>
    <x v="2"/>
    <x v="886"/>
    <x v="256"/>
    <x v="47"/>
    <x v="56"/>
    <x v="1"/>
    <x v="6"/>
    <x v="966"/>
    <x v="76"/>
  </r>
  <r>
    <x v="1"/>
    <x v="9"/>
    <x v="1"/>
    <x v="4"/>
    <x v="46"/>
    <x v="4160"/>
    <x v="3629"/>
    <x v="257"/>
    <x v="6"/>
    <x v="0"/>
    <x v="1"/>
    <x v="8"/>
    <x v="28"/>
    <x v="373"/>
    <x v="23"/>
    <x v="209"/>
    <x v="0"/>
    <x v="16"/>
    <x v="2"/>
    <x v="857"/>
    <x v="1006"/>
    <x v="10"/>
    <x v="67"/>
    <x v="1"/>
    <x v="6"/>
    <x v="967"/>
    <x v="5"/>
  </r>
  <r>
    <x v="0"/>
    <x v="6"/>
    <x v="0"/>
    <x v="4"/>
    <x v="344"/>
    <x v="4161"/>
    <x v="3630"/>
    <x v="132"/>
    <x v="10"/>
    <x v="2"/>
    <x v="1"/>
    <x v="5"/>
    <x v="13"/>
    <x v="46"/>
    <x v="156"/>
    <x v="209"/>
    <x v="0"/>
    <x v="15"/>
    <x v="2"/>
    <x v="134"/>
    <x v="264"/>
    <x v="12"/>
    <x v="78"/>
    <x v="8"/>
    <x v="1"/>
    <x v="4776"/>
    <x v="5"/>
  </r>
  <r>
    <x v="1"/>
    <x v="5"/>
    <x v="0"/>
    <x v="8"/>
    <x v="408"/>
    <x v="4162"/>
    <x v="3631"/>
    <x v="199"/>
    <x v="10"/>
    <x v="2"/>
    <x v="1"/>
    <x v="4"/>
    <x v="30"/>
    <x v="140"/>
    <x v="199"/>
    <x v="209"/>
    <x v="0"/>
    <x v="13"/>
    <x v="2"/>
    <x v="124"/>
    <x v="293"/>
    <x v="8"/>
    <x v="39"/>
    <x v="8"/>
    <x v="5"/>
    <x v="4762"/>
    <x v="17"/>
  </r>
  <r>
    <x v="1"/>
    <x v="6"/>
    <x v="0"/>
    <x v="0"/>
    <x v="344"/>
    <x v="4163"/>
    <x v="3632"/>
    <x v="131"/>
    <x v="10"/>
    <x v="2"/>
    <x v="1"/>
    <x v="5"/>
    <x v="38"/>
    <x v="324"/>
    <x v="210"/>
    <x v="201"/>
    <x v="0"/>
    <x v="4"/>
    <x v="2"/>
    <x v="1027"/>
    <x v="556"/>
    <x v="52"/>
    <x v="47"/>
    <x v="0"/>
    <x v="5"/>
    <x v="309"/>
    <x v="8"/>
  </r>
  <r>
    <x v="1"/>
    <x v="5"/>
    <x v="0"/>
    <x v="8"/>
    <x v="351"/>
    <x v="4164"/>
    <x v="3633"/>
    <x v="224"/>
    <x v="10"/>
    <x v="2"/>
    <x v="1"/>
    <x v="4"/>
    <x v="30"/>
    <x v="117"/>
    <x v="210"/>
    <x v="84"/>
    <x v="0"/>
    <x v="13"/>
    <x v="2"/>
    <x v="51"/>
    <x v="922"/>
    <x v="2"/>
    <x v="44"/>
    <x v="8"/>
    <x v="5"/>
    <x v="4763"/>
    <x v="17"/>
  </r>
  <r>
    <x v="1"/>
    <x v="5"/>
    <x v="0"/>
    <x v="18"/>
    <x v="416"/>
    <x v="4165"/>
    <x v="3634"/>
    <x v="110"/>
    <x v="10"/>
    <x v="2"/>
    <x v="1"/>
    <x v="4"/>
    <x v="33"/>
    <x v="319"/>
    <x v="156"/>
    <x v="209"/>
    <x v="0"/>
    <x v="13"/>
    <x v="2"/>
    <x v="392"/>
    <x v="96"/>
    <x v="30"/>
    <x v="59"/>
    <x v="8"/>
    <x v="5"/>
    <x v="4764"/>
    <x v="8"/>
  </r>
  <r>
    <x v="1"/>
    <x v="5"/>
    <x v="0"/>
    <x v="8"/>
    <x v="379"/>
    <x v="4166"/>
    <x v="3635"/>
    <x v="100"/>
    <x v="10"/>
    <x v="2"/>
    <x v="1"/>
    <x v="4"/>
    <x v="33"/>
    <x v="320"/>
    <x v="156"/>
    <x v="209"/>
    <x v="0"/>
    <x v="13"/>
    <x v="2"/>
    <x v="314"/>
    <x v="87"/>
    <x v="30"/>
    <x v="59"/>
    <x v="8"/>
    <x v="5"/>
    <x v="4765"/>
    <x v="17"/>
  </r>
  <r>
    <x v="1"/>
    <x v="5"/>
    <x v="0"/>
    <x v="9"/>
    <x v="381"/>
    <x v="4167"/>
    <x v="3636"/>
    <x v="131"/>
    <x v="10"/>
    <x v="2"/>
    <x v="1"/>
    <x v="4"/>
    <x v="33"/>
    <x v="314"/>
    <x v="156"/>
    <x v="209"/>
    <x v="0"/>
    <x v="13"/>
    <x v="2"/>
    <x v="402"/>
    <x v="666"/>
    <x v="30"/>
    <x v="59"/>
    <x v="8"/>
    <x v="5"/>
    <x v="4766"/>
    <x v="32"/>
  </r>
  <r>
    <x v="1"/>
    <x v="5"/>
    <x v="1"/>
    <x v="8"/>
    <x v="379"/>
    <x v="4168"/>
    <x v="3637"/>
    <x v="100"/>
    <x v="10"/>
    <x v="2"/>
    <x v="1"/>
    <x v="4"/>
    <x v="34"/>
    <x v="214"/>
    <x v="210"/>
    <x v="156"/>
    <x v="0"/>
    <x v="13"/>
    <x v="2"/>
    <x v="309"/>
    <x v="390"/>
    <x v="37"/>
    <x v="11"/>
    <x v="6"/>
    <x v="5"/>
    <x v="4767"/>
    <x v="8"/>
  </r>
  <r>
    <x v="1"/>
    <x v="5"/>
    <x v="0"/>
    <x v="8"/>
    <x v="379"/>
    <x v="4169"/>
    <x v="3638"/>
    <x v="81"/>
    <x v="10"/>
    <x v="2"/>
    <x v="1"/>
    <x v="4"/>
    <x v="30"/>
    <x v="119"/>
    <x v="156"/>
    <x v="209"/>
    <x v="0"/>
    <x v="13"/>
    <x v="2"/>
    <x v="1"/>
    <x v="204"/>
    <x v="22"/>
    <x v="34"/>
    <x v="8"/>
    <x v="5"/>
    <x v="4768"/>
    <x v="17"/>
  </r>
  <r>
    <x v="1"/>
    <x v="5"/>
    <x v="0"/>
    <x v="8"/>
    <x v="379"/>
    <x v="4170"/>
    <x v="3639"/>
    <x v="205"/>
    <x v="10"/>
    <x v="2"/>
    <x v="1"/>
    <x v="4"/>
    <x v="33"/>
    <x v="320"/>
    <x v="156"/>
    <x v="209"/>
    <x v="0"/>
    <x v="13"/>
    <x v="2"/>
    <x v="313"/>
    <x v="815"/>
    <x v="30"/>
    <x v="59"/>
    <x v="8"/>
    <x v="5"/>
    <x v="4770"/>
    <x v="17"/>
  </r>
  <r>
    <x v="1"/>
    <x v="5"/>
    <x v="0"/>
    <x v="8"/>
    <x v="427"/>
    <x v="4171"/>
    <x v="3640"/>
    <x v="104"/>
    <x v="10"/>
    <x v="2"/>
    <x v="1"/>
    <x v="4"/>
    <x v="33"/>
    <x v="156"/>
    <x v="207"/>
    <x v="209"/>
    <x v="0"/>
    <x v="13"/>
    <x v="2"/>
    <x v="70"/>
    <x v="371"/>
    <x v="48"/>
    <x v="32"/>
    <x v="8"/>
    <x v="5"/>
    <x v="4769"/>
    <x v="17"/>
  </r>
  <r>
    <x v="0"/>
    <x v="5"/>
    <x v="1"/>
    <x v="0"/>
    <x v="327"/>
    <x v="4172"/>
    <x v="3641"/>
    <x v="24"/>
    <x v="10"/>
    <x v="2"/>
    <x v="1"/>
    <x v="4"/>
    <x v="8"/>
    <x v="22"/>
    <x v="195"/>
    <x v="209"/>
    <x v="0"/>
    <x v="5"/>
    <x v="0"/>
    <x v="537"/>
    <x v="955"/>
    <x v="78"/>
    <x v="7"/>
    <x v="6"/>
    <x v="0"/>
    <x v="3222"/>
    <x v="0"/>
  </r>
  <r>
    <x v="0"/>
    <x v="5"/>
    <x v="1"/>
    <x v="0"/>
    <x v="260"/>
    <x v="4173"/>
    <x v="3642"/>
    <x v="24"/>
    <x v="10"/>
    <x v="2"/>
    <x v="1"/>
    <x v="4"/>
    <x v="8"/>
    <x v="24"/>
    <x v="156"/>
    <x v="209"/>
    <x v="0"/>
    <x v="5"/>
    <x v="0"/>
    <x v="535"/>
    <x v="955"/>
    <x v="78"/>
    <x v="7"/>
    <x v="6"/>
    <x v="0"/>
    <x v="3223"/>
    <x v="1"/>
  </r>
  <r>
    <x v="0"/>
    <x v="5"/>
    <x v="1"/>
    <x v="0"/>
    <x v="327"/>
    <x v="4174"/>
    <x v="3643"/>
    <x v="24"/>
    <x v="10"/>
    <x v="2"/>
    <x v="1"/>
    <x v="4"/>
    <x v="8"/>
    <x v="22"/>
    <x v="195"/>
    <x v="209"/>
    <x v="0"/>
    <x v="5"/>
    <x v="0"/>
    <x v="535"/>
    <x v="955"/>
    <x v="78"/>
    <x v="7"/>
    <x v="6"/>
    <x v="0"/>
    <x v="3224"/>
    <x v="0"/>
  </r>
  <r>
    <x v="0"/>
    <x v="5"/>
    <x v="1"/>
    <x v="0"/>
    <x v="327"/>
    <x v="4175"/>
    <x v="3644"/>
    <x v="24"/>
    <x v="10"/>
    <x v="2"/>
    <x v="1"/>
    <x v="4"/>
    <x v="8"/>
    <x v="22"/>
    <x v="195"/>
    <x v="209"/>
    <x v="0"/>
    <x v="5"/>
    <x v="0"/>
    <x v="534"/>
    <x v="955"/>
    <x v="78"/>
    <x v="7"/>
    <x v="6"/>
    <x v="0"/>
    <x v="3225"/>
    <x v="0"/>
  </r>
  <r>
    <x v="0"/>
    <x v="5"/>
    <x v="1"/>
    <x v="0"/>
    <x v="260"/>
    <x v="4176"/>
    <x v="3645"/>
    <x v="24"/>
    <x v="10"/>
    <x v="2"/>
    <x v="1"/>
    <x v="4"/>
    <x v="8"/>
    <x v="24"/>
    <x v="156"/>
    <x v="209"/>
    <x v="0"/>
    <x v="5"/>
    <x v="0"/>
    <x v="532"/>
    <x v="955"/>
    <x v="78"/>
    <x v="7"/>
    <x v="6"/>
    <x v="0"/>
    <x v="3226"/>
    <x v="1"/>
  </r>
  <r>
    <x v="0"/>
    <x v="5"/>
    <x v="1"/>
    <x v="0"/>
    <x v="327"/>
    <x v="4177"/>
    <x v="3646"/>
    <x v="24"/>
    <x v="10"/>
    <x v="2"/>
    <x v="1"/>
    <x v="4"/>
    <x v="8"/>
    <x v="22"/>
    <x v="195"/>
    <x v="209"/>
    <x v="0"/>
    <x v="5"/>
    <x v="0"/>
    <x v="531"/>
    <x v="955"/>
    <x v="78"/>
    <x v="7"/>
    <x v="6"/>
    <x v="0"/>
    <x v="3227"/>
    <x v="0"/>
  </r>
  <r>
    <x v="0"/>
    <x v="5"/>
    <x v="1"/>
    <x v="6"/>
    <x v="366"/>
    <x v="4178"/>
    <x v="3647"/>
    <x v="24"/>
    <x v="10"/>
    <x v="2"/>
    <x v="1"/>
    <x v="4"/>
    <x v="8"/>
    <x v="23"/>
    <x v="195"/>
    <x v="209"/>
    <x v="0"/>
    <x v="5"/>
    <x v="0"/>
    <x v="529"/>
    <x v="955"/>
    <x v="54"/>
    <x v="7"/>
    <x v="6"/>
    <x v="0"/>
    <x v="3228"/>
    <x v="1"/>
  </r>
  <r>
    <x v="1"/>
    <x v="5"/>
    <x v="1"/>
    <x v="8"/>
    <x v="394"/>
    <x v="4179"/>
    <x v="3648"/>
    <x v="82"/>
    <x v="10"/>
    <x v="2"/>
    <x v="1"/>
    <x v="4"/>
    <x v="34"/>
    <x v="241"/>
    <x v="210"/>
    <x v="194"/>
    <x v="0"/>
    <x v="13"/>
    <x v="2"/>
    <x v="155"/>
    <x v="205"/>
    <x v="58"/>
    <x v="15"/>
    <x v="6"/>
    <x v="5"/>
    <x v="4771"/>
    <x v="17"/>
  </r>
  <r>
    <x v="1"/>
    <x v="5"/>
    <x v="0"/>
    <x v="8"/>
    <x v="394"/>
    <x v="4180"/>
    <x v="3649"/>
    <x v="45"/>
    <x v="10"/>
    <x v="2"/>
    <x v="1"/>
    <x v="4"/>
    <x v="33"/>
    <x v="320"/>
    <x v="210"/>
    <x v="194"/>
    <x v="0"/>
    <x v="13"/>
    <x v="2"/>
    <x v="314"/>
    <x v="604"/>
    <x v="30"/>
    <x v="59"/>
    <x v="8"/>
    <x v="5"/>
    <x v="4772"/>
    <x v="17"/>
  </r>
  <r>
    <x v="1"/>
    <x v="5"/>
    <x v="0"/>
    <x v="8"/>
    <x v="379"/>
    <x v="4181"/>
    <x v="3650"/>
    <x v="45"/>
    <x v="10"/>
    <x v="2"/>
    <x v="1"/>
    <x v="4"/>
    <x v="30"/>
    <x v="105"/>
    <x v="210"/>
    <x v="156"/>
    <x v="0"/>
    <x v="13"/>
    <x v="2"/>
    <x v="629"/>
    <x v="773"/>
    <x v="46"/>
    <x v="42"/>
    <x v="8"/>
    <x v="5"/>
    <x v="4773"/>
    <x v="17"/>
  </r>
  <r>
    <x v="1"/>
    <x v="1"/>
    <x v="0"/>
    <x v="0"/>
    <x v="344"/>
    <x v="4182"/>
    <x v="3651"/>
    <x v="131"/>
    <x v="10"/>
    <x v="2"/>
    <x v="1"/>
    <x v="0"/>
    <x v="26"/>
    <x v="482"/>
    <x v="210"/>
    <x v="201"/>
    <x v="0"/>
    <x v="1"/>
    <x v="2"/>
    <x v="803"/>
    <x v="556"/>
    <x v="27"/>
    <x v="83"/>
    <x v="0"/>
    <x v="5"/>
    <x v="310"/>
    <x v="22"/>
  </r>
  <r>
    <x v="1"/>
    <x v="9"/>
    <x v="1"/>
    <x v="8"/>
    <x v="137"/>
    <x v="4183"/>
    <x v="3652"/>
    <x v="46"/>
    <x v="10"/>
    <x v="2"/>
    <x v="1"/>
    <x v="8"/>
    <x v="28"/>
    <x v="402"/>
    <x v="23"/>
    <x v="209"/>
    <x v="0"/>
    <x v="16"/>
    <x v="2"/>
    <x v="925"/>
    <x v="572"/>
    <x v="53"/>
    <x v="57"/>
    <x v="1"/>
    <x v="6"/>
    <x v="968"/>
    <x v="38"/>
  </r>
  <r>
    <x v="1"/>
    <x v="9"/>
    <x v="1"/>
    <x v="11"/>
    <x v="189"/>
    <x v="4184"/>
    <x v="3653"/>
    <x v="104"/>
    <x v="10"/>
    <x v="2"/>
    <x v="1"/>
    <x v="8"/>
    <x v="28"/>
    <x v="395"/>
    <x v="23"/>
    <x v="209"/>
    <x v="0"/>
    <x v="16"/>
    <x v="2"/>
    <x v="912"/>
    <x v="756"/>
    <x v="53"/>
    <x v="73"/>
    <x v="1"/>
    <x v="6"/>
    <x v="969"/>
    <x v="51"/>
  </r>
  <r>
    <x v="1"/>
    <x v="1"/>
    <x v="0"/>
    <x v="0"/>
    <x v="344"/>
    <x v="4185"/>
    <x v="3654"/>
    <x v="43"/>
    <x v="10"/>
    <x v="2"/>
    <x v="1"/>
    <x v="0"/>
    <x v="26"/>
    <x v="482"/>
    <x v="210"/>
    <x v="201"/>
    <x v="0"/>
    <x v="1"/>
    <x v="2"/>
    <x v="804"/>
    <x v="534"/>
    <x v="27"/>
    <x v="83"/>
    <x v="0"/>
    <x v="5"/>
    <x v="311"/>
    <x v="22"/>
  </r>
  <r>
    <x v="1"/>
    <x v="5"/>
    <x v="0"/>
    <x v="8"/>
    <x v="379"/>
    <x v="4186"/>
    <x v="3655"/>
    <x v="49"/>
    <x v="10"/>
    <x v="2"/>
    <x v="1"/>
    <x v="4"/>
    <x v="30"/>
    <x v="105"/>
    <x v="156"/>
    <x v="209"/>
    <x v="0"/>
    <x v="13"/>
    <x v="2"/>
    <x v="625"/>
    <x v="240"/>
    <x v="46"/>
    <x v="42"/>
    <x v="8"/>
    <x v="5"/>
    <x v="4774"/>
    <x v="17"/>
  </r>
  <r>
    <x v="1"/>
    <x v="9"/>
    <x v="1"/>
    <x v="3"/>
    <x v="39"/>
    <x v="4187"/>
    <x v="3656"/>
    <x v="251"/>
    <x v="10"/>
    <x v="2"/>
    <x v="1"/>
    <x v="8"/>
    <x v="28"/>
    <x v="434"/>
    <x v="210"/>
    <x v="21"/>
    <x v="0"/>
    <x v="16"/>
    <x v="2"/>
    <x v="873"/>
    <x v="973"/>
    <x v="38"/>
    <x v="71"/>
    <x v="1"/>
    <x v="6"/>
    <x v="970"/>
    <x v="7"/>
  </r>
  <r>
    <x v="1"/>
    <x v="5"/>
    <x v="0"/>
    <x v="8"/>
    <x v="394"/>
    <x v="4188"/>
    <x v="3657"/>
    <x v="242"/>
    <x v="10"/>
    <x v="2"/>
    <x v="1"/>
    <x v="4"/>
    <x v="33"/>
    <x v="160"/>
    <x v="195"/>
    <x v="209"/>
    <x v="0"/>
    <x v="13"/>
    <x v="2"/>
    <x v="62"/>
    <x v="214"/>
    <x v="2"/>
    <x v="44"/>
    <x v="8"/>
    <x v="5"/>
    <x v="4775"/>
    <x v="17"/>
  </r>
  <r>
    <x v="0"/>
    <x v="4"/>
    <x v="0"/>
    <x v="0"/>
    <x v="9"/>
    <x v="4189"/>
    <x v="3658"/>
    <x v="101"/>
    <x v="10"/>
    <x v="2"/>
    <x v="1"/>
    <x v="3"/>
    <x v="51"/>
    <x v="484"/>
    <x v="9"/>
    <x v="209"/>
    <x v="0"/>
    <x v="9"/>
    <x v="2"/>
    <x v="1152"/>
    <x v="257"/>
    <x v="5"/>
    <x v="28"/>
    <x v="2"/>
    <x v="4"/>
    <x v="3945"/>
    <x v="82"/>
  </r>
  <r>
    <x v="0"/>
    <x v="4"/>
    <x v="0"/>
    <x v="0"/>
    <x v="9"/>
    <x v="4190"/>
    <x v="3659"/>
    <x v="101"/>
    <x v="10"/>
    <x v="2"/>
    <x v="1"/>
    <x v="3"/>
    <x v="51"/>
    <x v="484"/>
    <x v="9"/>
    <x v="209"/>
    <x v="0"/>
    <x v="9"/>
    <x v="2"/>
    <x v="1152"/>
    <x v="257"/>
    <x v="5"/>
    <x v="28"/>
    <x v="2"/>
    <x v="4"/>
    <x v="3944"/>
    <x v="82"/>
  </r>
  <r>
    <x v="1"/>
    <x v="9"/>
    <x v="1"/>
    <x v="3"/>
    <x v="39"/>
    <x v="4191"/>
    <x v="3660"/>
    <x v="251"/>
    <x v="10"/>
    <x v="2"/>
    <x v="1"/>
    <x v="8"/>
    <x v="28"/>
    <x v="434"/>
    <x v="210"/>
    <x v="21"/>
    <x v="0"/>
    <x v="16"/>
    <x v="2"/>
    <x v="873"/>
    <x v="973"/>
    <x v="38"/>
    <x v="71"/>
    <x v="1"/>
    <x v="6"/>
    <x v="971"/>
    <x v="7"/>
  </r>
  <r>
    <x v="0"/>
    <x v="5"/>
    <x v="1"/>
    <x v="0"/>
    <x v="179"/>
    <x v="4192"/>
    <x v="3661"/>
    <x v="241"/>
    <x v="10"/>
    <x v="2"/>
    <x v="1"/>
    <x v="4"/>
    <x v="8"/>
    <x v="22"/>
    <x v="210"/>
    <x v="115"/>
    <x v="0"/>
    <x v="5"/>
    <x v="0"/>
    <x v="533"/>
    <x v="727"/>
    <x v="78"/>
    <x v="7"/>
    <x v="6"/>
    <x v="0"/>
    <x v="3229"/>
    <x v="0"/>
  </r>
  <r>
    <x v="0"/>
    <x v="5"/>
    <x v="1"/>
    <x v="8"/>
    <x v="379"/>
    <x v="4193"/>
    <x v="3662"/>
    <x v="95"/>
    <x v="10"/>
    <x v="2"/>
    <x v="1"/>
    <x v="4"/>
    <x v="8"/>
    <x v="25"/>
    <x v="156"/>
    <x v="209"/>
    <x v="0"/>
    <x v="5"/>
    <x v="0"/>
    <x v="535"/>
    <x v="56"/>
    <x v="54"/>
    <x v="7"/>
    <x v="6"/>
    <x v="0"/>
    <x v="3230"/>
    <x v="17"/>
  </r>
  <r>
    <x v="1"/>
    <x v="1"/>
    <x v="0"/>
    <x v="0"/>
    <x v="344"/>
    <x v="4194"/>
    <x v="3663"/>
    <x v="211"/>
    <x v="10"/>
    <x v="2"/>
    <x v="1"/>
    <x v="0"/>
    <x v="25"/>
    <x v="480"/>
    <x v="202"/>
    <x v="209"/>
    <x v="0"/>
    <x v="0"/>
    <x v="2"/>
    <x v="32"/>
    <x v="342"/>
    <x v="69"/>
    <x v="63"/>
    <x v="8"/>
    <x v="5"/>
    <x v="4777"/>
    <x v="22"/>
  </r>
  <r>
    <x v="1"/>
    <x v="5"/>
    <x v="0"/>
    <x v="8"/>
    <x v="390"/>
    <x v="4195"/>
    <x v="3664"/>
    <x v="50"/>
    <x v="10"/>
    <x v="2"/>
    <x v="1"/>
    <x v="4"/>
    <x v="33"/>
    <x v="320"/>
    <x v="180"/>
    <x v="209"/>
    <x v="0"/>
    <x v="13"/>
    <x v="2"/>
    <x v="311"/>
    <x v="414"/>
    <x v="30"/>
    <x v="59"/>
    <x v="8"/>
    <x v="5"/>
    <x v="4778"/>
    <x v="17"/>
  </r>
  <r>
    <x v="1"/>
    <x v="5"/>
    <x v="0"/>
    <x v="8"/>
    <x v="394"/>
    <x v="4196"/>
    <x v="3665"/>
    <x v="110"/>
    <x v="10"/>
    <x v="2"/>
    <x v="1"/>
    <x v="4"/>
    <x v="33"/>
    <x v="320"/>
    <x v="210"/>
    <x v="194"/>
    <x v="0"/>
    <x v="13"/>
    <x v="2"/>
    <x v="313"/>
    <x v="96"/>
    <x v="30"/>
    <x v="59"/>
    <x v="8"/>
    <x v="5"/>
    <x v="4779"/>
    <x v="17"/>
  </r>
  <r>
    <x v="1"/>
    <x v="5"/>
    <x v="1"/>
    <x v="8"/>
    <x v="394"/>
    <x v="4197"/>
    <x v="3666"/>
    <x v="100"/>
    <x v="10"/>
    <x v="2"/>
    <x v="1"/>
    <x v="4"/>
    <x v="34"/>
    <x v="282"/>
    <x v="210"/>
    <x v="194"/>
    <x v="0"/>
    <x v="13"/>
    <x v="2"/>
    <x v="282"/>
    <x v="391"/>
    <x v="20"/>
    <x v="27"/>
    <x v="6"/>
    <x v="5"/>
    <x v="4780"/>
    <x v="9"/>
  </r>
  <r>
    <x v="0"/>
    <x v="5"/>
    <x v="1"/>
    <x v="8"/>
    <x v="379"/>
    <x v="4198"/>
    <x v="3667"/>
    <x v="95"/>
    <x v="10"/>
    <x v="2"/>
    <x v="1"/>
    <x v="4"/>
    <x v="8"/>
    <x v="25"/>
    <x v="156"/>
    <x v="209"/>
    <x v="0"/>
    <x v="5"/>
    <x v="0"/>
    <x v="535"/>
    <x v="56"/>
    <x v="54"/>
    <x v="7"/>
    <x v="6"/>
    <x v="0"/>
    <x v="3231"/>
    <x v="17"/>
  </r>
  <r>
    <x v="1"/>
    <x v="9"/>
    <x v="1"/>
    <x v="4"/>
    <x v="46"/>
    <x v="4199"/>
    <x v="3668"/>
    <x v="18"/>
    <x v="10"/>
    <x v="2"/>
    <x v="1"/>
    <x v="8"/>
    <x v="28"/>
    <x v="373"/>
    <x v="210"/>
    <x v="21"/>
    <x v="0"/>
    <x v="16"/>
    <x v="2"/>
    <x v="862"/>
    <x v="118"/>
    <x v="10"/>
    <x v="67"/>
    <x v="1"/>
    <x v="6"/>
    <x v="972"/>
    <x v="5"/>
  </r>
  <r>
    <x v="1"/>
    <x v="9"/>
    <x v="1"/>
    <x v="4"/>
    <x v="46"/>
    <x v="4200"/>
    <x v="3669"/>
    <x v="18"/>
    <x v="10"/>
    <x v="2"/>
    <x v="1"/>
    <x v="8"/>
    <x v="28"/>
    <x v="432"/>
    <x v="210"/>
    <x v="21"/>
    <x v="0"/>
    <x v="16"/>
    <x v="2"/>
    <x v="979"/>
    <x v="119"/>
    <x v="38"/>
    <x v="71"/>
    <x v="1"/>
    <x v="6"/>
    <x v="973"/>
    <x v="19"/>
  </r>
  <r>
    <x v="1"/>
    <x v="9"/>
    <x v="1"/>
    <x v="4"/>
    <x v="46"/>
    <x v="4201"/>
    <x v="3670"/>
    <x v="18"/>
    <x v="10"/>
    <x v="2"/>
    <x v="1"/>
    <x v="8"/>
    <x v="28"/>
    <x v="392"/>
    <x v="210"/>
    <x v="21"/>
    <x v="0"/>
    <x v="16"/>
    <x v="2"/>
    <x v="895"/>
    <x v="118"/>
    <x v="53"/>
    <x v="73"/>
    <x v="1"/>
    <x v="6"/>
    <x v="974"/>
    <x v="5"/>
  </r>
  <r>
    <x v="1"/>
    <x v="9"/>
    <x v="1"/>
    <x v="4"/>
    <x v="46"/>
    <x v="4202"/>
    <x v="3671"/>
    <x v="18"/>
    <x v="10"/>
    <x v="2"/>
    <x v="1"/>
    <x v="8"/>
    <x v="28"/>
    <x v="373"/>
    <x v="210"/>
    <x v="21"/>
    <x v="0"/>
    <x v="16"/>
    <x v="2"/>
    <x v="865"/>
    <x v="118"/>
    <x v="10"/>
    <x v="67"/>
    <x v="1"/>
    <x v="6"/>
    <x v="975"/>
    <x v="5"/>
  </r>
  <r>
    <x v="1"/>
    <x v="9"/>
    <x v="1"/>
    <x v="3"/>
    <x v="39"/>
    <x v="4203"/>
    <x v="3672"/>
    <x v="18"/>
    <x v="10"/>
    <x v="2"/>
    <x v="1"/>
    <x v="8"/>
    <x v="28"/>
    <x v="434"/>
    <x v="210"/>
    <x v="21"/>
    <x v="0"/>
    <x v="16"/>
    <x v="2"/>
    <x v="873"/>
    <x v="119"/>
    <x v="38"/>
    <x v="71"/>
    <x v="1"/>
    <x v="6"/>
    <x v="976"/>
    <x v="7"/>
  </r>
  <r>
    <x v="1"/>
    <x v="5"/>
    <x v="1"/>
    <x v="8"/>
    <x v="379"/>
    <x v="4204"/>
    <x v="3673"/>
    <x v="60"/>
    <x v="10"/>
    <x v="2"/>
    <x v="1"/>
    <x v="4"/>
    <x v="34"/>
    <x v="208"/>
    <x v="210"/>
    <x v="156"/>
    <x v="0"/>
    <x v="13"/>
    <x v="2"/>
    <x v="208"/>
    <x v="987"/>
    <x v="58"/>
    <x v="15"/>
    <x v="6"/>
    <x v="5"/>
    <x v="4781"/>
    <x v="17"/>
  </r>
  <r>
    <x v="1"/>
    <x v="5"/>
    <x v="0"/>
    <x v="8"/>
    <x v="394"/>
    <x v="4205"/>
    <x v="3674"/>
    <x v="100"/>
    <x v="10"/>
    <x v="2"/>
    <x v="1"/>
    <x v="4"/>
    <x v="30"/>
    <x v="144"/>
    <x v="195"/>
    <x v="209"/>
    <x v="0"/>
    <x v="13"/>
    <x v="2"/>
    <x v="53"/>
    <x v="87"/>
    <x v="20"/>
    <x v="41"/>
    <x v="8"/>
    <x v="5"/>
    <x v="4782"/>
    <x v="17"/>
  </r>
  <r>
    <x v="1"/>
    <x v="9"/>
    <x v="1"/>
    <x v="8"/>
    <x v="137"/>
    <x v="4206"/>
    <x v="3675"/>
    <x v="205"/>
    <x v="10"/>
    <x v="2"/>
    <x v="1"/>
    <x v="8"/>
    <x v="28"/>
    <x v="439"/>
    <x v="210"/>
    <x v="21"/>
    <x v="0"/>
    <x v="16"/>
    <x v="2"/>
    <x v="967"/>
    <x v="274"/>
    <x v="38"/>
    <x v="55"/>
    <x v="1"/>
    <x v="6"/>
    <x v="977"/>
    <x v="12"/>
  </r>
  <r>
    <x v="1"/>
    <x v="5"/>
    <x v="1"/>
    <x v="8"/>
    <x v="394"/>
    <x v="4207"/>
    <x v="3676"/>
    <x v="100"/>
    <x v="10"/>
    <x v="2"/>
    <x v="1"/>
    <x v="4"/>
    <x v="36"/>
    <x v="307"/>
    <x v="195"/>
    <x v="209"/>
    <x v="0"/>
    <x v="13"/>
    <x v="2"/>
    <x v="67"/>
    <x v="391"/>
    <x v="37"/>
    <x v="27"/>
    <x v="6"/>
    <x v="5"/>
    <x v="4783"/>
    <x v="10"/>
  </r>
  <r>
    <x v="1"/>
    <x v="5"/>
    <x v="0"/>
    <x v="17"/>
    <x v="415"/>
    <x v="4208"/>
    <x v="3677"/>
    <x v="34"/>
    <x v="10"/>
    <x v="2"/>
    <x v="1"/>
    <x v="4"/>
    <x v="33"/>
    <x v="322"/>
    <x v="156"/>
    <x v="209"/>
    <x v="0"/>
    <x v="13"/>
    <x v="2"/>
    <x v="490"/>
    <x v="186"/>
    <x v="30"/>
    <x v="59"/>
    <x v="8"/>
    <x v="5"/>
    <x v="4784"/>
    <x v="49"/>
  </r>
  <r>
    <x v="1"/>
    <x v="9"/>
    <x v="1"/>
    <x v="4"/>
    <x v="46"/>
    <x v="4209"/>
    <x v="3678"/>
    <x v="18"/>
    <x v="10"/>
    <x v="2"/>
    <x v="1"/>
    <x v="8"/>
    <x v="28"/>
    <x v="432"/>
    <x v="210"/>
    <x v="21"/>
    <x v="0"/>
    <x v="16"/>
    <x v="2"/>
    <x v="983"/>
    <x v="119"/>
    <x v="38"/>
    <x v="71"/>
    <x v="1"/>
    <x v="6"/>
    <x v="978"/>
    <x v="19"/>
  </r>
  <r>
    <x v="1"/>
    <x v="9"/>
    <x v="1"/>
    <x v="4"/>
    <x v="46"/>
    <x v="4210"/>
    <x v="3679"/>
    <x v="18"/>
    <x v="10"/>
    <x v="2"/>
    <x v="1"/>
    <x v="8"/>
    <x v="28"/>
    <x v="373"/>
    <x v="210"/>
    <x v="21"/>
    <x v="0"/>
    <x v="16"/>
    <x v="2"/>
    <x v="866"/>
    <x v="118"/>
    <x v="10"/>
    <x v="67"/>
    <x v="1"/>
    <x v="6"/>
    <x v="979"/>
    <x v="5"/>
  </r>
  <r>
    <x v="0"/>
    <x v="4"/>
    <x v="0"/>
    <x v="0"/>
    <x v="19"/>
    <x v="4212"/>
    <x v="3680"/>
    <x v="57"/>
    <x v="10"/>
    <x v="2"/>
    <x v="1"/>
    <x v="3"/>
    <x v="51"/>
    <x v="484"/>
    <x v="210"/>
    <x v="17"/>
    <x v="0"/>
    <x v="9"/>
    <x v="2"/>
    <x v="1153"/>
    <x v="460"/>
    <x v="5"/>
    <x v="28"/>
    <x v="2"/>
    <x v="4"/>
    <x v="3943"/>
    <x v="82"/>
  </r>
  <r>
    <x v="1"/>
    <x v="1"/>
    <x v="0"/>
    <x v="0"/>
    <x v="344"/>
    <x v="4211"/>
    <x v="3680"/>
    <x v="211"/>
    <x v="10"/>
    <x v="2"/>
    <x v="1"/>
    <x v="0"/>
    <x v="26"/>
    <x v="482"/>
    <x v="202"/>
    <x v="209"/>
    <x v="0"/>
    <x v="1"/>
    <x v="2"/>
    <x v="803"/>
    <x v="341"/>
    <x v="27"/>
    <x v="83"/>
    <x v="0"/>
    <x v="5"/>
    <x v="312"/>
    <x v="22"/>
  </r>
  <r>
    <x v="0"/>
    <x v="5"/>
    <x v="1"/>
    <x v="0"/>
    <x v="327"/>
    <x v="4213"/>
    <x v="3681"/>
    <x v="4"/>
    <x v="10"/>
    <x v="2"/>
    <x v="1"/>
    <x v="4"/>
    <x v="8"/>
    <x v="22"/>
    <x v="195"/>
    <x v="209"/>
    <x v="0"/>
    <x v="5"/>
    <x v="0"/>
    <x v="527"/>
    <x v="363"/>
    <x v="78"/>
    <x v="7"/>
    <x v="6"/>
    <x v="0"/>
    <x v="3232"/>
    <x v="0"/>
  </r>
  <r>
    <x v="1"/>
    <x v="5"/>
    <x v="0"/>
    <x v="8"/>
    <x v="394"/>
    <x v="4214"/>
    <x v="3682"/>
    <x v="27"/>
    <x v="10"/>
    <x v="2"/>
    <x v="1"/>
    <x v="4"/>
    <x v="33"/>
    <x v="320"/>
    <x v="195"/>
    <x v="209"/>
    <x v="0"/>
    <x v="13"/>
    <x v="2"/>
    <x v="311"/>
    <x v="147"/>
    <x v="30"/>
    <x v="59"/>
    <x v="8"/>
    <x v="5"/>
    <x v="4785"/>
    <x v="17"/>
  </r>
  <r>
    <x v="1"/>
    <x v="9"/>
    <x v="1"/>
    <x v="8"/>
    <x v="137"/>
    <x v="4215"/>
    <x v="3683"/>
    <x v="94"/>
    <x v="10"/>
    <x v="2"/>
    <x v="1"/>
    <x v="8"/>
    <x v="28"/>
    <x v="378"/>
    <x v="210"/>
    <x v="21"/>
    <x v="0"/>
    <x v="16"/>
    <x v="2"/>
    <x v="984"/>
    <x v="885"/>
    <x v="10"/>
    <x v="67"/>
    <x v="1"/>
    <x v="6"/>
    <x v="980"/>
    <x v="16"/>
  </r>
  <r>
    <x v="1"/>
    <x v="5"/>
    <x v="0"/>
    <x v="17"/>
    <x v="415"/>
    <x v="4216"/>
    <x v="3684"/>
    <x v="211"/>
    <x v="10"/>
    <x v="2"/>
    <x v="1"/>
    <x v="4"/>
    <x v="33"/>
    <x v="322"/>
    <x v="156"/>
    <x v="209"/>
    <x v="0"/>
    <x v="13"/>
    <x v="2"/>
    <x v="488"/>
    <x v="480"/>
    <x v="30"/>
    <x v="59"/>
    <x v="8"/>
    <x v="5"/>
    <x v="4786"/>
    <x v="49"/>
  </r>
  <r>
    <x v="1"/>
    <x v="5"/>
    <x v="0"/>
    <x v="9"/>
    <x v="381"/>
    <x v="4217"/>
    <x v="3685"/>
    <x v="145"/>
    <x v="10"/>
    <x v="2"/>
    <x v="1"/>
    <x v="4"/>
    <x v="30"/>
    <x v="77"/>
    <x v="156"/>
    <x v="209"/>
    <x v="0"/>
    <x v="13"/>
    <x v="2"/>
    <x v="15"/>
    <x v="802"/>
    <x v="65"/>
    <x v="45"/>
    <x v="8"/>
    <x v="5"/>
    <x v="4787"/>
    <x v="32"/>
  </r>
  <r>
    <x v="0"/>
    <x v="4"/>
    <x v="0"/>
    <x v="0"/>
    <x v="8"/>
    <x v="4219"/>
    <x v="3686"/>
    <x v="42"/>
    <x v="10"/>
    <x v="2"/>
    <x v="1"/>
    <x v="3"/>
    <x v="12"/>
    <x v="39"/>
    <x v="8"/>
    <x v="209"/>
    <x v="0"/>
    <x v="9"/>
    <x v="2"/>
    <x v="1229"/>
    <x v="36"/>
    <x v="7"/>
    <x v="28"/>
    <x v="2"/>
    <x v="4"/>
    <x v="3942"/>
    <x v="29"/>
  </r>
  <r>
    <x v="0"/>
    <x v="5"/>
    <x v="1"/>
    <x v="0"/>
    <x v="260"/>
    <x v="4218"/>
    <x v="3686"/>
    <x v="80"/>
    <x v="10"/>
    <x v="2"/>
    <x v="1"/>
    <x v="4"/>
    <x v="8"/>
    <x v="24"/>
    <x v="156"/>
    <x v="209"/>
    <x v="0"/>
    <x v="5"/>
    <x v="0"/>
    <x v="528"/>
    <x v="705"/>
    <x v="78"/>
    <x v="7"/>
    <x v="6"/>
    <x v="0"/>
    <x v="3233"/>
    <x v="1"/>
  </r>
  <r>
    <x v="1"/>
    <x v="9"/>
    <x v="1"/>
    <x v="8"/>
    <x v="137"/>
    <x v="4220"/>
    <x v="3687"/>
    <x v="160"/>
    <x v="9"/>
    <x v="0"/>
    <x v="1"/>
    <x v="8"/>
    <x v="28"/>
    <x v="439"/>
    <x v="23"/>
    <x v="209"/>
    <x v="0"/>
    <x v="16"/>
    <x v="2"/>
    <x v="967"/>
    <x v="748"/>
    <x v="38"/>
    <x v="55"/>
    <x v="1"/>
    <x v="6"/>
    <x v="981"/>
    <x v="12"/>
  </r>
  <r>
    <x v="0"/>
    <x v="5"/>
    <x v="1"/>
    <x v="0"/>
    <x v="260"/>
    <x v="4221"/>
    <x v="3688"/>
    <x v="222"/>
    <x v="10"/>
    <x v="2"/>
    <x v="1"/>
    <x v="4"/>
    <x v="8"/>
    <x v="22"/>
    <x v="156"/>
    <x v="209"/>
    <x v="0"/>
    <x v="5"/>
    <x v="0"/>
    <x v="526"/>
    <x v="93"/>
    <x v="78"/>
    <x v="7"/>
    <x v="6"/>
    <x v="0"/>
    <x v="3234"/>
    <x v="0"/>
  </r>
  <r>
    <x v="0"/>
    <x v="4"/>
    <x v="0"/>
    <x v="0"/>
    <x v="5"/>
    <x v="4222"/>
    <x v="3689"/>
    <x v="42"/>
    <x v="10"/>
    <x v="2"/>
    <x v="1"/>
    <x v="3"/>
    <x v="12"/>
    <x v="39"/>
    <x v="5"/>
    <x v="209"/>
    <x v="0"/>
    <x v="9"/>
    <x v="2"/>
    <x v="1229"/>
    <x v="36"/>
    <x v="7"/>
    <x v="28"/>
    <x v="2"/>
    <x v="4"/>
    <x v="3941"/>
    <x v="29"/>
  </r>
  <r>
    <x v="1"/>
    <x v="6"/>
    <x v="0"/>
    <x v="2"/>
    <x v="379"/>
    <x v="4223"/>
    <x v="3690"/>
    <x v="250"/>
    <x v="10"/>
    <x v="2"/>
    <x v="1"/>
    <x v="5"/>
    <x v="37"/>
    <x v="323"/>
    <x v="210"/>
    <x v="206"/>
    <x v="0"/>
    <x v="1"/>
    <x v="2"/>
    <x v="580"/>
    <x v="828"/>
    <x v="52"/>
    <x v="47"/>
    <x v="8"/>
    <x v="5"/>
    <x v="4788"/>
    <x v="43"/>
  </r>
  <r>
    <x v="0"/>
    <x v="5"/>
    <x v="1"/>
    <x v="0"/>
    <x v="327"/>
    <x v="4224"/>
    <x v="3691"/>
    <x v="24"/>
    <x v="10"/>
    <x v="2"/>
    <x v="1"/>
    <x v="4"/>
    <x v="8"/>
    <x v="22"/>
    <x v="195"/>
    <x v="209"/>
    <x v="0"/>
    <x v="5"/>
    <x v="0"/>
    <x v="525"/>
    <x v="955"/>
    <x v="78"/>
    <x v="7"/>
    <x v="6"/>
    <x v="0"/>
    <x v="3235"/>
    <x v="0"/>
  </r>
  <r>
    <x v="0"/>
    <x v="5"/>
    <x v="1"/>
    <x v="0"/>
    <x v="260"/>
    <x v="4225"/>
    <x v="3692"/>
    <x v="24"/>
    <x v="10"/>
    <x v="2"/>
    <x v="1"/>
    <x v="4"/>
    <x v="8"/>
    <x v="24"/>
    <x v="156"/>
    <x v="209"/>
    <x v="0"/>
    <x v="5"/>
    <x v="0"/>
    <x v="526"/>
    <x v="955"/>
    <x v="78"/>
    <x v="7"/>
    <x v="6"/>
    <x v="0"/>
    <x v="3236"/>
    <x v="1"/>
  </r>
  <r>
    <x v="0"/>
    <x v="5"/>
    <x v="1"/>
    <x v="0"/>
    <x v="327"/>
    <x v="4226"/>
    <x v="3693"/>
    <x v="24"/>
    <x v="10"/>
    <x v="2"/>
    <x v="1"/>
    <x v="4"/>
    <x v="8"/>
    <x v="22"/>
    <x v="195"/>
    <x v="209"/>
    <x v="0"/>
    <x v="5"/>
    <x v="0"/>
    <x v="523"/>
    <x v="955"/>
    <x v="78"/>
    <x v="7"/>
    <x v="6"/>
    <x v="0"/>
    <x v="3237"/>
    <x v="0"/>
  </r>
  <r>
    <x v="0"/>
    <x v="5"/>
    <x v="1"/>
    <x v="0"/>
    <x v="260"/>
    <x v="4227"/>
    <x v="3694"/>
    <x v="24"/>
    <x v="10"/>
    <x v="2"/>
    <x v="1"/>
    <x v="4"/>
    <x v="8"/>
    <x v="24"/>
    <x v="156"/>
    <x v="209"/>
    <x v="0"/>
    <x v="5"/>
    <x v="0"/>
    <x v="522"/>
    <x v="955"/>
    <x v="78"/>
    <x v="7"/>
    <x v="6"/>
    <x v="0"/>
    <x v="3238"/>
    <x v="1"/>
  </r>
  <r>
    <x v="1"/>
    <x v="8"/>
    <x v="0"/>
    <x v="0"/>
    <x v="327"/>
    <x v="4228"/>
    <x v="3695"/>
    <x v="44"/>
    <x v="10"/>
    <x v="2"/>
    <x v="1"/>
    <x v="7"/>
    <x v="41"/>
    <x v="327"/>
    <x v="195"/>
    <x v="209"/>
    <x v="0"/>
    <x v="4"/>
    <x v="2"/>
    <x v="133"/>
    <x v="28"/>
    <x v="3"/>
    <x v="75"/>
    <x v="0"/>
    <x v="5"/>
    <x v="313"/>
    <x v="27"/>
  </r>
  <r>
    <x v="0"/>
    <x v="5"/>
    <x v="1"/>
    <x v="0"/>
    <x v="260"/>
    <x v="4229"/>
    <x v="3696"/>
    <x v="182"/>
    <x v="10"/>
    <x v="2"/>
    <x v="1"/>
    <x v="4"/>
    <x v="8"/>
    <x v="24"/>
    <x v="210"/>
    <x v="156"/>
    <x v="0"/>
    <x v="5"/>
    <x v="0"/>
    <x v="525"/>
    <x v="354"/>
    <x v="78"/>
    <x v="7"/>
    <x v="6"/>
    <x v="0"/>
    <x v="3239"/>
    <x v="1"/>
  </r>
  <r>
    <x v="0"/>
    <x v="5"/>
    <x v="1"/>
    <x v="0"/>
    <x v="327"/>
    <x v="4230"/>
    <x v="3697"/>
    <x v="80"/>
    <x v="10"/>
    <x v="2"/>
    <x v="1"/>
    <x v="4"/>
    <x v="8"/>
    <x v="22"/>
    <x v="210"/>
    <x v="194"/>
    <x v="0"/>
    <x v="5"/>
    <x v="0"/>
    <x v="523"/>
    <x v="705"/>
    <x v="78"/>
    <x v="7"/>
    <x v="6"/>
    <x v="0"/>
    <x v="3240"/>
    <x v="0"/>
  </r>
  <r>
    <x v="1"/>
    <x v="1"/>
    <x v="0"/>
    <x v="0"/>
    <x v="344"/>
    <x v="4231"/>
    <x v="3698"/>
    <x v="190"/>
    <x v="10"/>
    <x v="2"/>
    <x v="1"/>
    <x v="0"/>
    <x v="26"/>
    <x v="481"/>
    <x v="202"/>
    <x v="209"/>
    <x v="0"/>
    <x v="1"/>
    <x v="2"/>
    <x v="802"/>
    <x v="878"/>
    <x v="27"/>
    <x v="82"/>
    <x v="0"/>
    <x v="5"/>
    <x v="314"/>
    <x v="22"/>
  </r>
  <r>
    <x v="1"/>
    <x v="9"/>
    <x v="1"/>
    <x v="15"/>
    <x v="245"/>
    <x v="4232"/>
    <x v="3699"/>
    <x v="232"/>
    <x v="10"/>
    <x v="2"/>
    <x v="1"/>
    <x v="8"/>
    <x v="28"/>
    <x v="416"/>
    <x v="23"/>
    <x v="209"/>
    <x v="0"/>
    <x v="16"/>
    <x v="2"/>
    <x v="954"/>
    <x v="901"/>
    <x v="17"/>
    <x v="53"/>
    <x v="1"/>
    <x v="6"/>
    <x v="982"/>
    <x v="46"/>
  </r>
  <r>
    <x v="1"/>
    <x v="1"/>
    <x v="0"/>
    <x v="0"/>
    <x v="344"/>
    <x v="4233"/>
    <x v="3700"/>
    <x v="211"/>
    <x v="10"/>
    <x v="2"/>
    <x v="1"/>
    <x v="0"/>
    <x v="26"/>
    <x v="482"/>
    <x v="202"/>
    <x v="209"/>
    <x v="0"/>
    <x v="1"/>
    <x v="2"/>
    <x v="800"/>
    <x v="340"/>
    <x v="27"/>
    <x v="83"/>
    <x v="0"/>
    <x v="5"/>
    <x v="315"/>
    <x v="22"/>
  </r>
  <r>
    <x v="1"/>
    <x v="5"/>
    <x v="0"/>
    <x v="8"/>
    <x v="367"/>
    <x v="4234"/>
    <x v="3701"/>
    <x v="224"/>
    <x v="10"/>
    <x v="2"/>
    <x v="1"/>
    <x v="4"/>
    <x v="33"/>
    <x v="320"/>
    <x v="210"/>
    <x v="115"/>
    <x v="0"/>
    <x v="13"/>
    <x v="2"/>
    <x v="310"/>
    <x v="922"/>
    <x v="30"/>
    <x v="59"/>
    <x v="8"/>
    <x v="5"/>
    <x v="4789"/>
    <x v="17"/>
  </r>
  <r>
    <x v="1"/>
    <x v="5"/>
    <x v="0"/>
    <x v="8"/>
    <x v="379"/>
    <x v="4235"/>
    <x v="3702"/>
    <x v="100"/>
    <x v="10"/>
    <x v="2"/>
    <x v="1"/>
    <x v="4"/>
    <x v="33"/>
    <x v="320"/>
    <x v="156"/>
    <x v="209"/>
    <x v="0"/>
    <x v="13"/>
    <x v="2"/>
    <x v="308"/>
    <x v="87"/>
    <x v="30"/>
    <x v="59"/>
    <x v="8"/>
    <x v="5"/>
    <x v="4790"/>
    <x v="17"/>
  </r>
  <r>
    <x v="1"/>
    <x v="5"/>
    <x v="1"/>
    <x v="8"/>
    <x v="379"/>
    <x v="4236"/>
    <x v="3703"/>
    <x v="100"/>
    <x v="10"/>
    <x v="2"/>
    <x v="1"/>
    <x v="4"/>
    <x v="34"/>
    <x v="214"/>
    <x v="210"/>
    <x v="156"/>
    <x v="0"/>
    <x v="13"/>
    <x v="2"/>
    <x v="305"/>
    <x v="390"/>
    <x v="37"/>
    <x v="11"/>
    <x v="6"/>
    <x v="5"/>
    <x v="4791"/>
    <x v="8"/>
  </r>
  <r>
    <x v="1"/>
    <x v="5"/>
    <x v="0"/>
    <x v="9"/>
    <x v="381"/>
    <x v="4237"/>
    <x v="3704"/>
    <x v="177"/>
    <x v="10"/>
    <x v="2"/>
    <x v="1"/>
    <x v="4"/>
    <x v="33"/>
    <x v="317"/>
    <x v="156"/>
    <x v="209"/>
    <x v="0"/>
    <x v="13"/>
    <x v="2"/>
    <x v="347"/>
    <x v="714"/>
    <x v="30"/>
    <x v="59"/>
    <x v="8"/>
    <x v="5"/>
    <x v="4792"/>
    <x v="27"/>
  </r>
  <r>
    <x v="1"/>
    <x v="5"/>
    <x v="0"/>
    <x v="17"/>
    <x v="415"/>
    <x v="4238"/>
    <x v="3705"/>
    <x v="211"/>
    <x v="10"/>
    <x v="2"/>
    <x v="1"/>
    <x v="4"/>
    <x v="33"/>
    <x v="322"/>
    <x v="156"/>
    <x v="209"/>
    <x v="0"/>
    <x v="13"/>
    <x v="2"/>
    <x v="486"/>
    <x v="499"/>
    <x v="30"/>
    <x v="59"/>
    <x v="8"/>
    <x v="5"/>
    <x v="4793"/>
    <x v="49"/>
  </r>
  <r>
    <x v="0"/>
    <x v="4"/>
    <x v="0"/>
    <x v="0"/>
    <x v="19"/>
    <x v="4239"/>
    <x v="3706"/>
    <x v="10"/>
    <x v="10"/>
    <x v="2"/>
    <x v="1"/>
    <x v="3"/>
    <x v="1"/>
    <x v="4"/>
    <x v="19"/>
    <x v="209"/>
    <x v="0"/>
    <x v="9"/>
    <x v="2"/>
    <x v="1189"/>
    <x v="451"/>
    <x v="7"/>
    <x v="28"/>
    <x v="2"/>
    <x v="4"/>
    <x v="3940"/>
    <x v="82"/>
  </r>
  <r>
    <x v="1"/>
    <x v="1"/>
    <x v="0"/>
    <x v="0"/>
    <x v="344"/>
    <x v="4240"/>
    <x v="3707"/>
    <x v="131"/>
    <x v="10"/>
    <x v="2"/>
    <x v="1"/>
    <x v="0"/>
    <x v="26"/>
    <x v="482"/>
    <x v="210"/>
    <x v="201"/>
    <x v="0"/>
    <x v="1"/>
    <x v="2"/>
    <x v="802"/>
    <x v="826"/>
    <x v="27"/>
    <x v="83"/>
    <x v="0"/>
    <x v="5"/>
    <x v="316"/>
    <x v="22"/>
  </r>
  <r>
    <x v="0"/>
    <x v="4"/>
    <x v="0"/>
    <x v="0"/>
    <x v="15"/>
    <x v="4241"/>
    <x v="3708"/>
    <x v="202"/>
    <x v="10"/>
    <x v="2"/>
    <x v="1"/>
    <x v="3"/>
    <x v="1"/>
    <x v="4"/>
    <x v="210"/>
    <x v="14"/>
    <x v="0"/>
    <x v="9"/>
    <x v="2"/>
    <x v="1190"/>
    <x v="634"/>
    <x v="7"/>
    <x v="28"/>
    <x v="2"/>
    <x v="4"/>
    <x v="3939"/>
    <x v="82"/>
  </r>
  <r>
    <x v="1"/>
    <x v="9"/>
    <x v="1"/>
    <x v="8"/>
    <x v="137"/>
    <x v="4242"/>
    <x v="3709"/>
    <x v="162"/>
    <x v="10"/>
    <x v="2"/>
    <x v="1"/>
    <x v="8"/>
    <x v="28"/>
    <x v="457"/>
    <x v="23"/>
    <x v="209"/>
    <x v="0"/>
    <x v="16"/>
    <x v="2"/>
    <x v="892"/>
    <x v="256"/>
    <x v="47"/>
    <x v="56"/>
    <x v="1"/>
    <x v="6"/>
    <x v="983"/>
    <x v="72"/>
  </r>
  <r>
    <x v="1"/>
    <x v="5"/>
    <x v="0"/>
    <x v="8"/>
    <x v="394"/>
    <x v="4243"/>
    <x v="3710"/>
    <x v="211"/>
    <x v="10"/>
    <x v="2"/>
    <x v="1"/>
    <x v="4"/>
    <x v="33"/>
    <x v="320"/>
    <x v="195"/>
    <x v="209"/>
    <x v="0"/>
    <x v="13"/>
    <x v="2"/>
    <x v="307"/>
    <x v="743"/>
    <x v="30"/>
    <x v="59"/>
    <x v="8"/>
    <x v="5"/>
    <x v="4794"/>
    <x v="17"/>
  </r>
  <r>
    <x v="1"/>
    <x v="1"/>
    <x v="0"/>
    <x v="0"/>
    <x v="344"/>
    <x v="4244"/>
    <x v="3711"/>
    <x v="126"/>
    <x v="10"/>
    <x v="2"/>
    <x v="1"/>
    <x v="0"/>
    <x v="26"/>
    <x v="482"/>
    <x v="210"/>
    <x v="201"/>
    <x v="0"/>
    <x v="1"/>
    <x v="2"/>
    <x v="803"/>
    <x v="918"/>
    <x v="27"/>
    <x v="83"/>
    <x v="0"/>
    <x v="5"/>
    <x v="317"/>
    <x v="22"/>
  </r>
  <r>
    <x v="1"/>
    <x v="5"/>
    <x v="0"/>
    <x v="8"/>
    <x v="394"/>
    <x v="4245"/>
    <x v="3712"/>
    <x v="97"/>
    <x v="10"/>
    <x v="2"/>
    <x v="1"/>
    <x v="4"/>
    <x v="33"/>
    <x v="320"/>
    <x v="210"/>
    <x v="194"/>
    <x v="0"/>
    <x v="13"/>
    <x v="2"/>
    <x v="308"/>
    <x v="543"/>
    <x v="30"/>
    <x v="59"/>
    <x v="8"/>
    <x v="5"/>
    <x v="4795"/>
    <x v="17"/>
  </r>
  <r>
    <x v="1"/>
    <x v="5"/>
    <x v="0"/>
    <x v="8"/>
    <x v="394"/>
    <x v="4246"/>
    <x v="3713"/>
    <x v="188"/>
    <x v="10"/>
    <x v="2"/>
    <x v="1"/>
    <x v="4"/>
    <x v="33"/>
    <x v="320"/>
    <x v="195"/>
    <x v="209"/>
    <x v="0"/>
    <x v="13"/>
    <x v="2"/>
    <x v="307"/>
    <x v="506"/>
    <x v="30"/>
    <x v="59"/>
    <x v="8"/>
    <x v="5"/>
    <x v="4796"/>
    <x v="17"/>
  </r>
  <r>
    <x v="0"/>
    <x v="5"/>
    <x v="1"/>
    <x v="0"/>
    <x v="260"/>
    <x v="4247"/>
    <x v="3714"/>
    <x v="204"/>
    <x v="10"/>
    <x v="2"/>
    <x v="1"/>
    <x v="4"/>
    <x v="8"/>
    <x v="24"/>
    <x v="156"/>
    <x v="209"/>
    <x v="0"/>
    <x v="5"/>
    <x v="0"/>
    <x v="520"/>
    <x v="394"/>
    <x v="78"/>
    <x v="7"/>
    <x v="6"/>
    <x v="0"/>
    <x v="3241"/>
    <x v="1"/>
  </r>
  <r>
    <x v="1"/>
    <x v="5"/>
    <x v="0"/>
    <x v="8"/>
    <x v="394"/>
    <x v="4248"/>
    <x v="3715"/>
    <x v="27"/>
    <x v="10"/>
    <x v="2"/>
    <x v="1"/>
    <x v="4"/>
    <x v="33"/>
    <x v="320"/>
    <x v="195"/>
    <x v="209"/>
    <x v="0"/>
    <x v="13"/>
    <x v="2"/>
    <x v="306"/>
    <x v="147"/>
    <x v="30"/>
    <x v="59"/>
    <x v="8"/>
    <x v="5"/>
    <x v="4797"/>
    <x v="17"/>
  </r>
  <r>
    <x v="1"/>
    <x v="9"/>
    <x v="1"/>
    <x v="9"/>
    <x v="139"/>
    <x v="4249"/>
    <x v="3716"/>
    <x v="205"/>
    <x v="10"/>
    <x v="2"/>
    <x v="1"/>
    <x v="8"/>
    <x v="28"/>
    <x v="435"/>
    <x v="210"/>
    <x v="21"/>
    <x v="0"/>
    <x v="16"/>
    <x v="2"/>
    <x v="1033"/>
    <x v="269"/>
    <x v="75"/>
    <x v="71"/>
    <x v="1"/>
    <x v="6"/>
    <x v="984"/>
    <x v="32"/>
  </r>
  <r>
    <x v="1"/>
    <x v="5"/>
    <x v="0"/>
    <x v="8"/>
    <x v="379"/>
    <x v="4250"/>
    <x v="3717"/>
    <x v="114"/>
    <x v="10"/>
    <x v="2"/>
    <x v="1"/>
    <x v="4"/>
    <x v="33"/>
    <x v="320"/>
    <x v="156"/>
    <x v="209"/>
    <x v="0"/>
    <x v="13"/>
    <x v="2"/>
    <x v="305"/>
    <x v="518"/>
    <x v="30"/>
    <x v="59"/>
    <x v="8"/>
    <x v="5"/>
    <x v="4799"/>
    <x v="17"/>
  </r>
  <r>
    <x v="1"/>
    <x v="5"/>
    <x v="0"/>
    <x v="8"/>
    <x v="394"/>
    <x v="4251"/>
    <x v="3717"/>
    <x v="6"/>
    <x v="10"/>
    <x v="2"/>
    <x v="1"/>
    <x v="4"/>
    <x v="30"/>
    <x v="76"/>
    <x v="210"/>
    <x v="194"/>
    <x v="0"/>
    <x v="13"/>
    <x v="2"/>
    <x v="56"/>
    <x v="99"/>
    <x v="20"/>
    <x v="41"/>
    <x v="8"/>
    <x v="5"/>
    <x v="4798"/>
    <x v="17"/>
  </r>
  <r>
    <x v="1"/>
    <x v="9"/>
    <x v="1"/>
    <x v="13"/>
    <x v="202"/>
    <x v="4252"/>
    <x v="3718"/>
    <x v="205"/>
    <x v="10"/>
    <x v="2"/>
    <x v="1"/>
    <x v="8"/>
    <x v="28"/>
    <x v="436"/>
    <x v="210"/>
    <x v="21"/>
    <x v="0"/>
    <x v="16"/>
    <x v="2"/>
    <x v="1048"/>
    <x v="269"/>
    <x v="75"/>
    <x v="55"/>
    <x v="1"/>
    <x v="6"/>
    <x v="985"/>
    <x v="23"/>
  </r>
  <r>
    <x v="1"/>
    <x v="9"/>
    <x v="0"/>
    <x v="0"/>
    <x v="24"/>
    <x v="4253"/>
    <x v="3719"/>
    <x v="160"/>
    <x v="10"/>
    <x v="2"/>
    <x v="1"/>
    <x v="8"/>
    <x v="27"/>
    <x v="343"/>
    <x v="210"/>
    <x v="21"/>
    <x v="0"/>
    <x v="16"/>
    <x v="2"/>
    <x v="945"/>
    <x v="126"/>
    <x v="24"/>
    <x v="70"/>
    <x v="1"/>
    <x v="5"/>
    <x v="986"/>
    <x v="7"/>
  </r>
  <r>
    <x v="1"/>
    <x v="5"/>
    <x v="0"/>
    <x v="8"/>
    <x v="379"/>
    <x v="4254"/>
    <x v="3720"/>
    <x v="27"/>
    <x v="10"/>
    <x v="2"/>
    <x v="1"/>
    <x v="4"/>
    <x v="33"/>
    <x v="320"/>
    <x v="156"/>
    <x v="209"/>
    <x v="0"/>
    <x v="13"/>
    <x v="2"/>
    <x v="305"/>
    <x v="147"/>
    <x v="30"/>
    <x v="59"/>
    <x v="8"/>
    <x v="5"/>
    <x v="4800"/>
    <x v="17"/>
  </r>
  <r>
    <x v="1"/>
    <x v="5"/>
    <x v="0"/>
    <x v="8"/>
    <x v="379"/>
    <x v="4255"/>
    <x v="3721"/>
    <x v="27"/>
    <x v="10"/>
    <x v="2"/>
    <x v="1"/>
    <x v="4"/>
    <x v="33"/>
    <x v="320"/>
    <x v="156"/>
    <x v="209"/>
    <x v="0"/>
    <x v="13"/>
    <x v="2"/>
    <x v="304"/>
    <x v="158"/>
    <x v="30"/>
    <x v="59"/>
    <x v="8"/>
    <x v="5"/>
    <x v="4801"/>
    <x v="17"/>
  </r>
  <r>
    <x v="1"/>
    <x v="5"/>
    <x v="0"/>
    <x v="8"/>
    <x v="379"/>
    <x v="4256"/>
    <x v="3722"/>
    <x v="211"/>
    <x v="10"/>
    <x v="2"/>
    <x v="1"/>
    <x v="4"/>
    <x v="33"/>
    <x v="320"/>
    <x v="156"/>
    <x v="209"/>
    <x v="0"/>
    <x v="13"/>
    <x v="2"/>
    <x v="304"/>
    <x v="743"/>
    <x v="30"/>
    <x v="59"/>
    <x v="8"/>
    <x v="5"/>
    <x v="4802"/>
    <x v="17"/>
  </r>
  <r>
    <x v="1"/>
    <x v="5"/>
    <x v="0"/>
    <x v="8"/>
    <x v="394"/>
    <x v="4257"/>
    <x v="3723"/>
    <x v="94"/>
    <x v="10"/>
    <x v="2"/>
    <x v="1"/>
    <x v="4"/>
    <x v="33"/>
    <x v="320"/>
    <x v="195"/>
    <x v="209"/>
    <x v="0"/>
    <x v="13"/>
    <x v="2"/>
    <x v="303"/>
    <x v="501"/>
    <x v="30"/>
    <x v="59"/>
    <x v="8"/>
    <x v="5"/>
    <x v="4803"/>
    <x v="17"/>
  </r>
  <r>
    <x v="1"/>
    <x v="5"/>
    <x v="0"/>
    <x v="8"/>
    <x v="394"/>
    <x v="4258"/>
    <x v="3724"/>
    <x v="145"/>
    <x v="10"/>
    <x v="2"/>
    <x v="1"/>
    <x v="4"/>
    <x v="33"/>
    <x v="320"/>
    <x v="195"/>
    <x v="209"/>
    <x v="0"/>
    <x v="13"/>
    <x v="2"/>
    <x v="302"/>
    <x v="420"/>
    <x v="30"/>
    <x v="59"/>
    <x v="8"/>
    <x v="5"/>
    <x v="4805"/>
    <x v="17"/>
  </r>
  <r>
    <x v="1"/>
    <x v="5"/>
    <x v="0"/>
    <x v="8"/>
    <x v="379"/>
    <x v="4259"/>
    <x v="3725"/>
    <x v="205"/>
    <x v="10"/>
    <x v="2"/>
    <x v="1"/>
    <x v="4"/>
    <x v="30"/>
    <x v="105"/>
    <x v="210"/>
    <x v="156"/>
    <x v="0"/>
    <x v="13"/>
    <x v="2"/>
    <x v="627"/>
    <x v="894"/>
    <x v="46"/>
    <x v="42"/>
    <x v="8"/>
    <x v="5"/>
    <x v="4804"/>
    <x v="17"/>
  </r>
  <r>
    <x v="1"/>
    <x v="5"/>
    <x v="0"/>
    <x v="18"/>
    <x v="401"/>
    <x v="4260"/>
    <x v="3726"/>
    <x v="24"/>
    <x v="10"/>
    <x v="2"/>
    <x v="1"/>
    <x v="4"/>
    <x v="33"/>
    <x v="319"/>
    <x v="110"/>
    <x v="209"/>
    <x v="0"/>
    <x v="13"/>
    <x v="2"/>
    <x v="378"/>
    <x v="314"/>
    <x v="30"/>
    <x v="59"/>
    <x v="8"/>
    <x v="5"/>
    <x v="4806"/>
    <x v="8"/>
  </r>
  <r>
    <x v="1"/>
    <x v="5"/>
    <x v="1"/>
    <x v="8"/>
    <x v="394"/>
    <x v="4261"/>
    <x v="3726"/>
    <x v="78"/>
    <x v="10"/>
    <x v="2"/>
    <x v="1"/>
    <x v="4"/>
    <x v="34"/>
    <x v="254"/>
    <x v="195"/>
    <x v="209"/>
    <x v="0"/>
    <x v="13"/>
    <x v="2"/>
    <x v="405"/>
    <x v="287"/>
    <x v="33"/>
    <x v="20"/>
    <x v="6"/>
    <x v="5"/>
    <x v="4807"/>
    <x v="17"/>
  </r>
  <r>
    <x v="1"/>
    <x v="5"/>
    <x v="0"/>
    <x v="8"/>
    <x v="367"/>
    <x v="4262"/>
    <x v="3727"/>
    <x v="224"/>
    <x v="10"/>
    <x v="2"/>
    <x v="1"/>
    <x v="4"/>
    <x v="33"/>
    <x v="320"/>
    <x v="210"/>
    <x v="115"/>
    <x v="0"/>
    <x v="13"/>
    <x v="2"/>
    <x v="301"/>
    <x v="922"/>
    <x v="30"/>
    <x v="59"/>
    <x v="8"/>
    <x v="5"/>
    <x v="4808"/>
    <x v="17"/>
  </r>
  <r>
    <x v="1"/>
    <x v="5"/>
    <x v="0"/>
    <x v="8"/>
    <x v="394"/>
    <x v="4263"/>
    <x v="3728"/>
    <x v="110"/>
    <x v="10"/>
    <x v="2"/>
    <x v="1"/>
    <x v="4"/>
    <x v="33"/>
    <x v="320"/>
    <x v="210"/>
    <x v="194"/>
    <x v="0"/>
    <x v="13"/>
    <x v="2"/>
    <x v="301"/>
    <x v="96"/>
    <x v="30"/>
    <x v="59"/>
    <x v="8"/>
    <x v="5"/>
    <x v="4809"/>
    <x v="17"/>
  </r>
  <r>
    <x v="1"/>
    <x v="5"/>
    <x v="0"/>
    <x v="17"/>
    <x v="415"/>
    <x v="4264"/>
    <x v="3729"/>
    <x v="97"/>
    <x v="10"/>
    <x v="2"/>
    <x v="1"/>
    <x v="4"/>
    <x v="33"/>
    <x v="322"/>
    <x v="210"/>
    <x v="156"/>
    <x v="0"/>
    <x v="13"/>
    <x v="2"/>
    <x v="482"/>
    <x v="989"/>
    <x v="30"/>
    <x v="59"/>
    <x v="8"/>
    <x v="5"/>
    <x v="4810"/>
    <x v="49"/>
  </r>
  <r>
    <x v="1"/>
    <x v="5"/>
    <x v="0"/>
    <x v="8"/>
    <x v="394"/>
    <x v="4265"/>
    <x v="3730"/>
    <x v="211"/>
    <x v="10"/>
    <x v="2"/>
    <x v="1"/>
    <x v="4"/>
    <x v="33"/>
    <x v="320"/>
    <x v="210"/>
    <x v="194"/>
    <x v="0"/>
    <x v="13"/>
    <x v="2"/>
    <x v="302"/>
    <x v="743"/>
    <x v="30"/>
    <x v="59"/>
    <x v="8"/>
    <x v="5"/>
    <x v="4811"/>
    <x v="17"/>
  </r>
  <r>
    <x v="0"/>
    <x v="4"/>
    <x v="0"/>
    <x v="0"/>
    <x v="1"/>
    <x v="4266"/>
    <x v="3731"/>
    <x v="202"/>
    <x v="10"/>
    <x v="2"/>
    <x v="1"/>
    <x v="3"/>
    <x v="1"/>
    <x v="4"/>
    <x v="210"/>
    <x v="1"/>
    <x v="0"/>
    <x v="9"/>
    <x v="2"/>
    <x v="1190"/>
    <x v="634"/>
    <x v="7"/>
    <x v="28"/>
    <x v="2"/>
    <x v="4"/>
    <x v="3938"/>
    <x v="82"/>
  </r>
  <r>
    <x v="1"/>
    <x v="5"/>
    <x v="0"/>
    <x v="8"/>
    <x v="408"/>
    <x v="4267"/>
    <x v="3732"/>
    <x v="104"/>
    <x v="10"/>
    <x v="2"/>
    <x v="1"/>
    <x v="4"/>
    <x v="30"/>
    <x v="98"/>
    <x v="210"/>
    <x v="200"/>
    <x v="0"/>
    <x v="13"/>
    <x v="2"/>
    <x v="580"/>
    <x v="368"/>
    <x v="22"/>
    <x v="34"/>
    <x v="8"/>
    <x v="5"/>
    <x v="4812"/>
    <x v="17"/>
  </r>
  <r>
    <x v="0"/>
    <x v="5"/>
    <x v="1"/>
    <x v="8"/>
    <x v="379"/>
    <x v="4268"/>
    <x v="3733"/>
    <x v="204"/>
    <x v="10"/>
    <x v="2"/>
    <x v="1"/>
    <x v="4"/>
    <x v="8"/>
    <x v="25"/>
    <x v="210"/>
    <x v="156"/>
    <x v="0"/>
    <x v="5"/>
    <x v="0"/>
    <x v="529"/>
    <x v="992"/>
    <x v="54"/>
    <x v="7"/>
    <x v="6"/>
    <x v="0"/>
    <x v="3242"/>
    <x v="17"/>
  </r>
  <r>
    <x v="1"/>
    <x v="5"/>
    <x v="0"/>
    <x v="9"/>
    <x v="368"/>
    <x v="4269"/>
    <x v="3734"/>
    <x v="81"/>
    <x v="10"/>
    <x v="2"/>
    <x v="1"/>
    <x v="4"/>
    <x v="33"/>
    <x v="317"/>
    <x v="110"/>
    <x v="209"/>
    <x v="0"/>
    <x v="13"/>
    <x v="2"/>
    <x v="331"/>
    <x v="562"/>
    <x v="30"/>
    <x v="59"/>
    <x v="8"/>
    <x v="5"/>
    <x v="4813"/>
    <x v="27"/>
  </r>
  <r>
    <x v="1"/>
    <x v="9"/>
    <x v="1"/>
    <x v="8"/>
    <x v="137"/>
    <x v="4270"/>
    <x v="3735"/>
    <x v="205"/>
    <x v="10"/>
    <x v="2"/>
    <x v="1"/>
    <x v="8"/>
    <x v="28"/>
    <x v="439"/>
    <x v="23"/>
    <x v="209"/>
    <x v="0"/>
    <x v="16"/>
    <x v="2"/>
    <x v="967"/>
    <x v="274"/>
    <x v="38"/>
    <x v="55"/>
    <x v="1"/>
    <x v="6"/>
    <x v="987"/>
    <x v="12"/>
  </r>
  <r>
    <x v="0"/>
    <x v="5"/>
    <x v="1"/>
    <x v="0"/>
    <x v="260"/>
    <x v="4271"/>
    <x v="3736"/>
    <x v="182"/>
    <x v="10"/>
    <x v="2"/>
    <x v="1"/>
    <x v="4"/>
    <x v="8"/>
    <x v="22"/>
    <x v="210"/>
    <x v="156"/>
    <x v="0"/>
    <x v="5"/>
    <x v="0"/>
    <x v="521"/>
    <x v="354"/>
    <x v="78"/>
    <x v="7"/>
    <x v="6"/>
    <x v="0"/>
    <x v="3243"/>
    <x v="0"/>
  </r>
  <r>
    <x v="1"/>
    <x v="9"/>
    <x v="1"/>
    <x v="4"/>
    <x v="46"/>
    <x v="4272"/>
    <x v="3737"/>
    <x v="18"/>
    <x v="10"/>
    <x v="2"/>
    <x v="1"/>
    <x v="8"/>
    <x v="28"/>
    <x v="410"/>
    <x v="23"/>
    <x v="209"/>
    <x v="0"/>
    <x v="16"/>
    <x v="2"/>
    <x v="993"/>
    <x v="121"/>
    <x v="68"/>
    <x v="70"/>
    <x v="1"/>
    <x v="6"/>
    <x v="988"/>
    <x v="19"/>
  </r>
  <r>
    <x v="1"/>
    <x v="9"/>
    <x v="0"/>
    <x v="4"/>
    <x v="46"/>
    <x v="4273"/>
    <x v="3738"/>
    <x v="18"/>
    <x v="10"/>
    <x v="2"/>
    <x v="1"/>
    <x v="8"/>
    <x v="27"/>
    <x v="340"/>
    <x v="23"/>
    <x v="209"/>
    <x v="0"/>
    <x v="16"/>
    <x v="2"/>
    <x v="996"/>
    <x v="121"/>
    <x v="24"/>
    <x v="70"/>
    <x v="1"/>
    <x v="5"/>
    <x v="989"/>
    <x v="19"/>
  </r>
  <r>
    <x v="1"/>
    <x v="5"/>
    <x v="0"/>
    <x v="8"/>
    <x v="394"/>
    <x v="4274"/>
    <x v="3739"/>
    <x v="97"/>
    <x v="10"/>
    <x v="2"/>
    <x v="1"/>
    <x v="4"/>
    <x v="33"/>
    <x v="320"/>
    <x v="210"/>
    <x v="194"/>
    <x v="0"/>
    <x v="13"/>
    <x v="2"/>
    <x v="304"/>
    <x v="543"/>
    <x v="30"/>
    <x v="59"/>
    <x v="8"/>
    <x v="5"/>
    <x v="4814"/>
    <x v="17"/>
  </r>
  <r>
    <x v="0"/>
    <x v="5"/>
    <x v="1"/>
    <x v="0"/>
    <x v="260"/>
    <x v="4275"/>
    <x v="3740"/>
    <x v="58"/>
    <x v="10"/>
    <x v="2"/>
    <x v="1"/>
    <x v="4"/>
    <x v="8"/>
    <x v="22"/>
    <x v="210"/>
    <x v="156"/>
    <x v="0"/>
    <x v="5"/>
    <x v="0"/>
    <x v="521"/>
    <x v="430"/>
    <x v="78"/>
    <x v="7"/>
    <x v="6"/>
    <x v="0"/>
    <x v="3244"/>
    <x v="0"/>
  </r>
  <r>
    <x v="0"/>
    <x v="5"/>
    <x v="1"/>
    <x v="0"/>
    <x v="260"/>
    <x v="4276"/>
    <x v="3741"/>
    <x v="159"/>
    <x v="10"/>
    <x v="2"/>
    <x v="1"/>
    <x v="4"/>
    <x v="8"/>
    <x v="24"/>
    <x v="210"/>
    <x v="156"/>
    <x v="0"/>
    <x v="5"/>
    <x v="0"/>
    <x v="522"/>
    <x v="65"/>
    <x v="78"/>
    <x v="7"/>
    <x v="6"/>
    <x v="0"/>
    <x v="3245"/>
    <x v="1"/>
  </r>
  <r>
    <x v="1"/>
    <x v="5"/>
    <x v="0"/>
    <x v="17"/>
    <x v="400"/>
    <x v="4277"/>
    <x v="3742"/>
    <x v="97"/>
    <x v="10"/>
    <x v="2"/>
    <x v="1"/>
    <x v="4"/>
    <x v="33"/>
    <x v="322"/>
    <x v="210"/>
    <x v="115"/>
    <x v="0"/>
    <x v="13"/>
    <x v="2"/>
    <x v="484"/>
    <x v="861"/>
    <x v="30"/>
    <x v="59"/>
    <x v="8"/>
    <x v="5"/>
    <x v="4815"/>
    <x v="49"/>
  </r>
  <r>
    <x v="1"/>
    <x v="9"/>
    <x v="1"/>
    <x v="15"/>
    <x v="245"/>
    <x v="4278"/>
    <x v="3743"/>
    <x v="26"/>
    <x v="5"/>
    <x v="0"/>
    <x v="1"/>
    <x v="8"/>
    <x v="29"/>
    <x v="471"/>
    <x v="210"/>
    <x v="21"/>
    <x v="0"/>
    <x v="16"/>
    <x v="2"/>
    <x v="888"/>
    <x v="179"/>
    <x v="19"/>
    <x v="52"/>
    <x v="1"/>
    <x v="6"/>
    <x v="990"/>
    <x v="43"/>
  </r>
  <r>
    <x v="1"/>
    <x v="5"/>
    <x v="0"/>
    <x v="9"/>
    <x v="381"/>
    <x v="4279"/>
    <x v="3744"/>
    <x v="93"/>
    <x v="10"/>
    <x v="2"/>
    <x v="1"/>
    <x v="4"/>
    <x v="33"/>
    <x v="317"/>
    <x v="210"/>
    <x v="156"/>
    <x v="0"/>
    <x v="13"/>
    <x v="2"/>
    <x v="338"/>
    <x v="888"/>
    <x v="30"/>
    <x v="59"/>
    <x v="8"/>
    <x v="5"/>
    <x v="4817"/>
    <x v="27"/>
  </r>
  <r>
    <x v="0"/>
    <x v="5"/>
    <x v="0"/>
    <x v="16"/>
    <x v="409"/>
    <x v="4280"/>
    <x v="3745"/>
    <x v="110"/>
    <x v="10"/>
    <x v="2"/>
    <x v="1"/>
    <x v="4"/>
    <x v="4"/>
    <x v="11"/>
    <x v="156"/>
    <x v="209"/>
    <x v="0"/>
    <x v="13"/>
    <x v="2"/>
    <x v="19"/>
    <x v="537"/>
    <x v="35"/>
    <x v="35"/>
    <x v="8"/>
    <x v="0"/>
    <x v="4816"/>
    <x v="22"/>
  </r>
  <r>
    <x v="0"/>
    <x v="5"/>
    <x v="1"/>
    <x v="8"/>
    <x v="379"/>
    <x v="4281"/>
    <x v="3746"/>
    <x v="159"/>
    <x v="10"/>
    <x v="2"/>
    <x v="1"/>
    <x v="4"/>
    <x v="8"/>
    <x v="25"/>
    <x v="210"/>
    <x v="156"/>
    <x v="0"/>
    <x v="5"/>
    <x v="0"/>
    <x v="530"/>
    <x v="65"/>
    <x v="54"/>
    <x v="7"/>
    <x v="6"/>
    <x v="0"/>
    <x v="3246"/>
    <x v="17"/>
  </r>
  <r>
    <x v="1"/>
    <x v="5"/>
    <x v="0"/>
    <x v="9"/>
    <x v="392"/>
    <x v="4282"/>
    <x v="3747"/>
    <x v="6"/>
    <x v="10"/>
    <x v="2"/>
    <x v="1"/>
    <x v="4"/>
    <x v="33"/>
    <x v="317"/>
    <x v="180"/>
    <x v="209"/>
    <x v="0"/>
    <x v="13"/>
    <x v="2"/>
    <x v="333"/>
    <x v="110"/>
    <x v="30"/>
    <x v="59"/>
    <x v="8"/>
    <x v="5"/>
    <x v="4818"/>
    <x v="27"/>
  </r>
  <r>
    <x v="1"/>
    <x v="5"/>
    <x v="0"/>
    <x v="8"/>
    <x v="379"/>
    <x v="4283"/>
    <x v="3748"/>
    <x v="254"/>
    <x v="10"/>
    <x v="2"/>
    <x v="1"/>
    <x v="4"/>
    <x v="30"/>
    <x v="129"/>
    <x v="210"/>
    <x v="156"/>
    <x v="0"/>
    <x v="13"/>
    <x v="2"/>
    <x v="104"/>
    <x v="239"/>
    <x v="8"/>
    <x v="39"/>
    <x v="8"/>
    <x v="5"/>
    <x v="4819"/>
    <x v="17"/>
  </r>
  <r>
    <x v="1"/>
    <x v="1"/>
    <x v="0"/>
    <x v="0"/>
    <x v="344"/>
    <x v="4284"/>
    <x v="3749"/>
    <x v="190"/>
    <x v="10"/>
    <x v="2"/>
    <x v="1"/>
    <x v="0"/>
    <x v="26"/>
    <x v="481"/>
    <x v="202"/>
    <x v="209"/>
    <x v="0"/>
    <x v="1"/>
    <x v="2"/>
    <x v="802"/>
    <x v="878"/>
    <x v="27"/>
    <x v="82"/>
    <x v="0"/>
    <x v="5"/>
    <x v="318"/>
    <x v="22"/>
  </r>
  <r>
    <x v="1"/>
    <x v="5"/>
    <x v="0"/>
    <x v="9"/>
    <x v="403"/>
    <x v="4285"/>
    <x v="3750"/>
    <x v="211"/>
    <x v="10"/>
    <x v="2"/>
    <x v="1"/>
    <x v="4"/>
    <x v="33"/>
    <x v="314"/>
    <x v="196"/>
    <x v="209"/>
    <x v="0"/>
    <x v="13"/>
    <x v="2"/>
    <x v="393"/>
    <x v="499"/>
    <x v="30"/>
    <x v="59"/>
    <x v="8"/>
    <x v="5"/>
    <x v="4820"/>
    <x v="32"/>
  </r>
  <r>
    <x v="1"/>
    <x v="5"/>
    <x v="0"/>
    <x v="8"/>
    <x v="367"/>
    <x v="4286"/>
    <x v="3751"/>
    <x v="27"/>
    <x v="10"/>
    <x v="2"/>
    <x v="1"/>
    <x v="4"/>
    <x v="33"/>
    <x v="320"/>
    <x v="110"/>
    <x v="209"/>
    <x v="0"/>
    <x v="13"/>
    <x v="2"/>
    <x v="302"/>
    <x v="147"/>
    <x v="30"/>
    <x v="59"/>
    <x v="8"/>
    <x v="5"/>
    <x v="4821"/>
    <x v="17"/>
  </r>
  <r>
    <x v="1"/>
    <x v="1"/>
    <x v="0"/>
    <x v="0"/>
    <x v="344"/>
    <x v="4287"/>
    <x v="3752"/>
    <x v="190"/>
    <x v="10"/>
    <x v="2"/>
    <x v="1"/>
    <x v="0"/>
    <x v="26"/>
    <x v="481"/>
    <x v="202"/>
    <x v="209"/>
    <x v="0"/>
    <x v="1"/>
    <x v="2"/>
    <x v="800"/>
    <x v="878"/>
    <x v="27"/>
    <x v="82"/>
    <x v="0"/>
    <x v="5"/>
    <x v="319"/>
    <x v="22"/>
  </r>
  <r>
    <x v="1"/>
    <x v="6"/>
    <x v="0"/>
    <x v="2"/>
    <x v="367"/>
    <x v="4288"/>
    <x v="3753"/>
    <x v="35"/>
    <x v="10"/>
    <x v="2"/>
    <x v="1"/>
    <x v="5"/>
    <x v="37"/>
    <x v="323"/>
    <x v="202"/>
    <x v="209"/>
    <x v="0"/>
    <x v="1"/>
    <x v="2"/>
    <x v="577"/>
    <x v="700"/>
    <x v="52"/>
    <x v="47"/>
    <x v="8"/>
    <x v="5"/>
    <x v="4822"/>
    <x v="43"/>
  </r>
  <r>
    <x v="1"/>
    <x v="9"/>
    <x v="1"/>
    <x v="2"/>
    <x v="37"/>
    <x v="4289"/>
    <x v="3754"/>
    <x v="75"/>
    <x v="10"/>
    <x v="2"/>
    <x v="1"/>
    <x v="8"/>
    <x v="28"/>
    <x v="412"/>
    <x v="23"/>
    <x v="209"/>
    <x v="0"/>
    <x v="16"/>
    <x v="2"/>
    <x v="932"/>
    <x v="993"/>
    <x v="68"/>
    <x v="70"/>
    <x v="1"/>
    <x v="6"/>
    <x v="991"/>
    <x v="7"/>
  </r>
  <r>
    <x v="1"/>
    <x v="9"/>
    <x v="1"/>
    <x v="8"/>
    <x v="88"/>
    <x v="4290"/>
    <x v="3755"/>
    <x v="104"/>
    <x v="10"/>
    <x v="2"/>
    <x v="1"/>
    <x v="8"/>
    <x v="50"/>
    <x v="426"/>
    <x v="20"/>
    <x v="209"/>
    <x v="0"/>
    <x v="16"/>
    <x v="2"/>
    <x v="1122"/>
    <x v="758"/>
    <x v="86"/>
    <x v="74"/>
    <x v="1"/>
    <x v="6"/>
    <x v="992"/>
    <x v="17"/>
  </r>
  <r>
    <x v="1"/>
    <x v="5"/>
    <x v="0"/>
    <x v="8"/>
    <x v="394"/>
    <x v="4291"/>
    <x v="3756"/>
    <x v="45"/>
    <x v="10"/>
    <x v="2"/>
    <x v="1"/>
    <x v="4"/>
    <x v="33"/>
    <x v="320"/>
    <x v="195"/>
    <x v="209"/>
    <x v="0"/>
    <x v="13"/>
    <x v="2"/>
    <x v="301"/>
    <x v="604"/>
    <x v="30"/>
    <x v="59"/>
    <x v="8"/>
    <x v="5"/>
    <x v="4823"/>
    <x v="17"/>
  </r>
  <r>
    <x v="1"/>
    <x v="9"/>
    <x v="1"/>
    <x v="0"/>
    <x v="24"/>
    <x v="4292"/>
    <x v="3757"/>
    <x v="18"/>
    <x v="10"/>
    <x v="2"/>
    <x v="1"/>
    <x v="8"/>
    <x v="28"/>
    <x v="413"/>
    <x v="23"/>
    <x v="209"/>
    <x v="0"/>
    <x v="16"/>
    <x v="2"/>
    <x v="931"/>
    <x v="121"/>
    <x v="68"/>
    <x v="70"/>
    <x v="1"/>
    <x v="6"/>
    <x v="993"/>
    <x v="7"/>
  </r>
  <r>
    <x v="1"/>
    <x v="5"/>
    <x v="0"/>
    <x v="8"/>
    <x v="404"/>
    <x v="4293"/>
    <x v="3758"/>
    <x v="27"/>
    <x v="10"/>
    <x v="2"/>
    <x v="1"/>
    <x v="4"/>
    <x v="33"/>
    <x v="320"/>
    <x v="210"/>
    <x v="197"/>
    <x v="0"/>
    <x v="13"/>
    <x v="2"/>
    <x v="300"/>
    <x v="153"/>
    <x v="30"/>
    <x v="59"/>
    <x v="8"/>
    <x v="5"/>
    <x v="4824"/>
    <x v="17"/>
  </r>
  <r>
    <x v="1"/>
    <x v="9"/>
    <x v="1"/>
    <x v="8"/>
    <x v="88"/>
    <x v="4294"/>
    <x v="3759"/>
    <x v="205"/>
    <x v="10"/>
    <x v="2"/>
    <x v="1"/>
    <x v="8"/>
    <x v="49"/>
    <x v="361"/>
    <x v="20"/>
    <x v="209"/>
    <x v="0"/>
    <x v="16"/>
    <x v="2"/>
    <x v="1074"/>
    <x v="522"/>
    <x v="13"/>
    <x v="66"/>
    <x v="1"/>
    <x v="6"/>
    <x v="994"/>
    <x v="17"/>
  </r>
  <r>
    <x v="1"/>
    <x v="5"/>
    <x v="0"/>
    <x v="17"/>
    <x v="400"/>
    <x v="4295"/>
    <x v="3760"/>
    <x v="34"/>
    <x v="10"/>
    <x v="2"/>
    <x v="1"/>
    <x v="4"/>
    <x v="33"/>
    <x v="322"/>
    <x v="210"/>
    <x v="115"/>
    <x v="0"/>
    <x v="13"/>
    <x v="2"/>
    <x v="481"/>
    <x v="186"/>
    <x v="30"/>
    <x v="59"/>
    <x v="8"/>
    <x v="5"/>
    <x v="4825"/>
    <x v="49"/>
  </r>
  <r>
    <x v="0"/>
    <x v="4"/>
    <x v="0"/>
    <x v="0"/>
    <x v="1"/>
    <x v="4296"/>
    <x v="3761"/>
    <x v="154"/>
    <x v="10"/>
    <x v="2"/>
    <x v="1"/>
    <x v="3"/>
    <x v="1"/>
    <x v="4"/>
    <x v="210"/>
    <x v="1"/>
    <x v="0"/>
    <x v="9"/>
    <x v="2"/>
    <x v="1190"/>
    <x v="50"/>
    <x v="7"/>
    <x v="28"/>
    <x v="2"/>
    <x v="4"/>
    <x v="3937"/>
    <x v="82"/>
  </r>
  <r>
    <x v="1"/>
    <x v="5"/>
    <x v="0"/>
    <x v="8"/>
    <x v="394"/>
    <x v="4297"/>
    <x v="3762"/>
    <x v="131"/>
    <x v="10"/>
    <x v="2"/>
    <x v="1"/>
    <x v="4"/>
    <x v="33"/>
    <x v="320"/>
    <x v="195"/>
    <x v="209"/>
    <x v="0"/>
    <x v="13"/>
    <x v="2"/>
    <x v="299"/>
    <x v="669"/>
    <x v="30"/>
    <x v="59"/>
    <x v="8"/>
    <x v="5"/>
    <x v="4826"/>
    <x v="17"/>
  </r>
  <r>
    <x v="1"/>
    <x v="5"/>
    <x v="0"/>
    <x v="5"/>
    <x v="383"/>
    <x v="4298"/>
    <x v="3763"/>
    <x v="120"/>
    <x v="10"/>
    <x v="2"/>
    <x v="1"/>
    <x v="4"/>
    <x v="33"/>
    <x v="146"/>
    <x v="203"/>
    <x v="209"/>
    <x v="0"/>
    <x v="13"/>
    <x v="2"/>
    <x v="276"/>
    <x v="81"/>
    <x v="70"/>
    <x v="43"/>
    <x v="8"/>
    <x v="5"/>
    <x v="4827"/>
    <x v="3"/>
  </r>
  <r>
    <x v="1"/>
    <x v="5"/>
    <x v="0"/>
    <x v="8"/>
    <x v="394"/>
    <x v="4299"/>
    <x v="3764"/>
    <x v="6"/>
    <x v="10"/>
    <x v="2"/>
    <x v="1"/>
    <x v="4"/>
    <x v="30"/>
    <x v="144"/>
    <x v="210"/>
    <x v="194"/>
    <x v="0"/>
    <x v="13"/>
    <x v="2"/>
    <x v="56"/>
    <x v="99"/>
    <x v="20"/>
    <x v="41"/>
    <x v="8"/>
    <x v="5"/>
    <x v="4828"/>
    <x v="17"/>
  </r>
  <r>
    <x v="1"/>
    <x v="5"/>
    <x v="0"/>
    <x v="9"/>
    <x v="381"/>
    <x v="4300"/>
    <x v="3765"/>
    <x v="93"/>
    <x v="10"/>
    <x v="2"/>
    <x v="1"/>
    <x v="4"/>
    <x v="33"/>
    <x v="317"/>
    <x v="210"/>
    <x v="156"/>
    <x v="0"/>
    <x v="13"/>
    <x v="2"/>
    <x v="328"/>
    <x v="888"/>
    <x v="30"/>
    <x v="59"/>
    <x v="8"/>
    <x v="5"/>
    <x v="4829"/>
    <x v="27"/>
  </r>
  <r>
    <x v="1"/>
    <x v="5"/>
    <x v="0"/>
    <x v="8"/>
    <x v="379"/>
    <x v="4301"/>
    <x v="3766"/>
    <x v="97"/>
    <x v="10"/>
    <x v="2"/>
    <x v="1"/>
    <x v="4"/>
    <x v="33"/>
    <x v="320"/>
    <x v="210"/>
    <x v="156"/>
    <x v="0"/>
    <x v="13"/>
    <x v="2"/>
    <x v="300"/>
    <x v="989"/>
    <x v="30"/>
    <x v="59"/>
    <x v="8"/>
    <x v="5"/>
    <x v="4830"/>
    <x v="17"/>
  </r>
  <r>
    <x v="1"/>
    <x v="5"/>
    <x v="0"/>
    <x v="8"/>
    <x v="394"/>
    <x v="4302"/>
    <x v="3767"/>
    <x v="211"/>
    <x v="10"/>
    <x v="2"/>
    <x v="1"/>
    <x v="4"/>
    <x v="33"/>
    <x v="320"/>
    <x v="195"/>
    <x v="209"/>
    <x v="0"/>
    <x v="13"/>
    <x v="2"/>
    <x v="299"/>
    <x v="743"/>
    <x v="30"/>
    <x v="59"/>
    <x v="8"/>
    <x v="5"/>
    <x v="4831"/>
    <x v="17"/>
  </r>
  <r>
    <x v="1"/>
    <x v="5"/>
    <x v="0"/>
    <x v="8"/>
    <x v="394"/>
    <x v="4303"/>
    <x v="3768"/>
    <x v="97"/>
    <x v="10"/>
    <x v="2"/>
    <x v="1"/>
    <x v="4"/>
    <x v="33"/>
    <x v="320"/>
    <x v="210"/>
    <x v="194"/>
    <x v="0"/>
    <x v="13"/>
    <x v="2"/>
    <x v="300"/>
    <x v="989"/>
    <x v="30"/>
    <x v="59"/>
    <x v="8"/>
    <x v="5"/>
    <x v="4833"/>
    <x v="17"/>
  </r>
  <r>
    <x v="1"/>
    <x v="5"/>
    <x v="0"/>
    <x v="8"/>
    <x v="379"/>
    <x v="4304"/>
    <x v="3769"/>
    <x v="167"/>
    <x v="10"/>
    <x v="2"/>
    <x v="1"/>
    <x v="4"/>
    <x v="30"/>
    <x v="144"/>
    <x v="156"/>
    <x v="209"/>
    <x v="0"/>
    <x v="13"/>
    <x v="2"/>
    <x v="55"/>
    <x v="307"/>
    <x v="20"/>
    <x v="41"/>
    <x v="8"/>
    <x v="5"/>
    <x v="4832"/>
    <x v="17"/>
  </r>
  <r>
    <x v="1"/>
    <x v="1"/>
    <x v="0"/>
    <x v="0"/>
    <x v="344"/>
    <x v="4305"/>
    <x v="3770"/>
    <x v="211"/>
    <x v="10"/>
    <x v="2"/>
    <x v="1"/>
    <x v="0"/>
    <x v="25"/>
    <x v="480"/>
    <x v="202"/>
    <x v="209"/>
    <x v="0"/>
    <x v="0"/>
    <x v="2"/>
    <x v="31"/>
    <x v="340"/>
    <x v="69"/>
    <x v="63"/>
    <x v="8"/>
    <x v="5"/>
    <x v="4834"/>
    <x v="22"/>
  </r>
  <r>
    <x v="1"/>
    <x v="1"/>
    <x v="0"/>
    <x v="0"/>
    <x v="344"/>
    <x v="4306"/>
    <x v="3771"/>
    <x v="131"/>
    <x v="10"/>
    <x v="2"/>
    <x v="1"/>
    <x v="0"/>
    <x v="26"/>
    <x v="482"/>
    <x v="210"/>
    <x v="201"/>
    <x v="0"/>
    <x v="1"/>
    <x v="2"/>
    <x v="802"/>
    <x v="826"/>
    <x v="27"/>
    <x v="83"/>
    <x v="0"/>
    <x v="5"/>
    <x v="320"/>
    <x v="22"/>
  </r>
  <r>
    <x v="1"/>
    <x v="5"/>
    <x v="0"/>
    <x v="8"/>
    <x v="394"/>
    <x v="4307"/>
    <x v="3772"/>
    <x v="120"/>
    <x v="10"/>
    <x v="2"/>
    <x v="1"/>
    <x v="4"/>
    <x v="33"/>
    <x v="320"/>
    <x v="210"/>
    <x v="194"/>
    <x v="0"/>
    <x v="13"/>
    <x v="2"/>
    <x v="301"/>
    <x v="81"/>
    <x v="30"/>
    <x v="59"/>
    <x v="8"/>
    <x v="5"/>
    <x v="4835"/>
    <x v="17"/>
  </r>
  <r>
    <x v="1"/>
    <x v="5"/>
    <x v="0"/>
    <x v="8"/>
    <x v="394"/>
    <x v="4308"/>
    <x v="3773"/>
    <x v="49"/>
    <x v="10"/>
    <x v="2"/>
    <x v="1"/>
    <x v="4"/>
    <x v="33"/>
    <x v="320"/>
    <x v="210"/>
    <x v="194"/>
    <x v="0"/>
    <x v="13"/>
    <x v="2"/>
    <x v="301"/>
    <x v="486"/>
    <x v="30"/>
    <x v="59"/>
    <x v="8"/>
    <x v="5"/>
    <x v="4836"/>
    <x v="17"/>
  </r>
  <r>
    <x v="1"/>
    <x v="5"/>
    <x v="0"/>
    <x v="8"/>
    <x v="394"/>
    <x v="4309"/>
    <x v="3774"/>
    <x v="52"/>
    <x v="10"/>
    <x v="2"/>
    <x v="1"/>
    <x v="4"/>
    <x v="30"/>
    <x v="129"/>
    <x v="210"/>
    <x v="194"/>
    <x v="0"/>
    <x v="13"/>
    <x v="2"/>
    <x v="104"/>
    <x v="181"/>
    <x v="8"/>
    <x v="39"/>
    <x v="8"/>
    <x v="5"/>
    <x v="4837"/>
    <x v="17"/>
  </r>
  <r>
    <x v="1"/>
    <x v="5"/>
    <x v="0"/>
    <x v="8"/>
    <x v="379"/>
    <x v="4310"/>
    <x v="3775"/>
    <x v="177"/>
    <x v="10"/>
    <x v="2"/>
    <x v="1"/>
    <x v="4"/>
    <x v="33"/>
    <x v="320"/>
    <x v="156"/>
    <x v="209"/>
    <x v="0"/>
    <x v="13"/>
    <x v="2"/>
    <x v="300"/>
    <x v="714"/>
    <x v="30"/>
    <x v="59"/>
    <x v="8"/>
    <x v="5"/>
    <x v="4838"/>
    <x v="17"/>
  </r>
  <r>
    <x v="1"/>
    <x v="5"/>
    <x v="0"/>
    <x v="9"/>
    <x v="368"/>
    <x v="4311"/>
    <x v="3776"/>
    <x v="172"/>
    <x v="10"/>
    <x v="2"/>
    <x v="1"/>
    <x v="4"/>
    <x v="33"/>
    <x v="314"/>
    <x v="210"/>
    <x v="115"/>
    <x v="0"/>
    <x v="13"/>
    <x v="2"/>
    <x v="393"/>
    <x v="21"/>
    <x v="30"/>
    <x v="59"/>
    <x v="8"/>
    <x v="5"/>
    <x v="4839"/>
    <x v="32"/>
  </r>
  <r>
    <x v="1"/>
    <x v="5"/>
    <x v="1"/>
    <x v="8"/>
    <x v="379"/>
    <x v="4312"/>
    <x v="3777"/>
    <x v="65"/>
    <x v="10"/>
    <x v="2"/>
    <x v="1"/>
    <x v="4"/>
    <x v="34"/>
    <x v="201"/>
    <x v="210"/>
    <x v="156"/>
    <x v="0"/>
    <x v="13"/>
    <x v="2"/>
    <x v="290"/>
    <x v="637"/>
    <x v="84"/>
    <x v="24"/>
    <x v="6"/>
    <x v="5"/>
    <x v="4840"/>
    <x v="17"/>
  </r>
  <r>
    <x v="0"/>
    <x v="5"/>
    <x v="1"/>
    <x v="8"/>
    <x v="379"/>
    <x v="4313"/>
    <x v="3778"/>
    <x v="204"/>
    <x v="10"/>
    <x v="2"/>
    <x v="1"/>
    <x v="4"/>
    <x v="8"/>
    <x v="25"/>
    <x v="210"/>
    <x v="156"/>
    <x v="0"/>
    <x v="5"/>
    <x v="0"/>
    <x v="527"/>
    <x v="992"/>
    <x v="54"/>
    <x v="7"/>
    <x v="6"/>
    <x v="0"/>
    <x v="3247"/>
    <x v="17"/>
  </r>
  <r>
    <x v="1"/>
    <x v="9"/>
    <x v="1"/>
    <x v="8"/>
    <x v="88"/>
    <x v="4314"/>
    <x v="3779"/>
    <x v="32"/>
    <x v="6"/>
    <x v="0"/>
    <x v="1"/>
    <x v="8"/>
    <x v="50"/>
    <x v="408"/>
    <x v="20"/>
    <x v="209"/>
    <x v="0"/>
    <x v="16"/>
    <x v="2"/>
    <x v="1120"/>
    <x v="367"/>
    <x v="66"/>
    <x v="54"/>
    <x v="1"/>
    <x v="6"/>
    <x v="995"/>
    <x v="17"/>
  </r>
  <r>
    <x v="1"/>
    <x v="5"/>
    <x v="0"/>
    <x v="18"/>
    <x v="425"/>
    <x v="4315"/>
    <x v="3780"/>
    <x v="49"/>
    <x v="10"/>
    <x v="2"/>
    <x v="1"/>
    <x v="4"/>
    <x v="33"/>
    <x v="319"/>
    <x v="210"/>
    <x v="194"/>
    <x v="0"/>
    <x v="13"/>
    <x v="2"/>
    <x v="384"/>
    <x v="486"/>
    <x v="30"/>
    <x v="59"/>
    <x v="8"/>
    <x v="5"/>
    <x v="4841"/>
    <x v="8"/>
  </r>
  <r>
    <x v="1"/>
    <x v="5"/>
    <x v="0"/>
    <x v="8"/>
    <x v="379"/>
    <x v="4316"/>
    <x v="3781"/>
    <x v="56"/>
    <x v="10"/>
    <x v="2"/>
    <x v="1"/>
    <x v="4"/>
    <x v="33"/>
    <x v="171"/>
    <x v="210"/>
    <x v="156"/>
    <x v="0"/>
    <x v="13"/>
    <x v="2"/>
    <x v="467"/>
    <x v="95"/>
    <x v="90"/>
    <x v="5"/>
    <x v="8"/>
    <x v="5"/>
    <x v="4843"/>
    <x v="17"/>
  </r>
  <r>
    <x v="1"/>
    <x v="5"/>
    <x v="0"/>
    <x v="8"/>
    <x v="379"/>
    <x v="4318"/>
    <x v="3782"/>
    <x v="6"/>
    <x v="10"/>
    <x v="2"/>
    <x v="1"/>
    <x v="4"/>
    <x v="30"/>
    <x v="105"/>
    <x v="210"/>
    <x v="156"/>
    <x v="0"/>
    <x v="13"/>
    <x v="2"/>
    <x v="631"/>
    <x v="107"/>
    <x v="46"/>
    <x v="42"/>
    <x v="8"/>
    <x v="5"/>
    <x v="4842"/>
    <x v="17"/>
  </r>
  <r>
    <x v="1"/>
    <x v="9"/>
    <x v="1"/>
    <x v="8"/>
    <x v="137"/>
    <x v="4317"/>
    <x v="3782"/>
    <x v="257"/>
    <x v="10"/>
    <x v="2"/>
    <x v="1"/>
    <x v="8"/>
    <x v="28"/>
    <x v="445"/>
    <x v="210"/>
    <x v="21"/>
    <x v="0"/>
    <x v="16"/>
    <x v="2"/>
    <x v="911"/>
    <x v="275"/>
    <x v="75"/>
    <x v="55"/>
    <x v="1"/>
    <x v="6"/>
    <x v="996"/>
    <x v="37"/>
  </r>
  <r>
    <x v="1"/>
    <x v="9"/>
    <x v="1"/>
    <x v="8"/>
    <x v="137"/>
    <x v="4319"/>
    <x v="3783"/>
    <x v="34"/>
    <x v="10"/>
    <x v="2"/>
    <x v="1"/>
    <x v="8"/>
    <x v="28"/>
    <x v="397"/>
    <x v="23"/>
    <x v="209"/>
    <x v="0"/>
    <x v="16"/>
    <x v="2"/>
    <x v="1009"/>
    <x v="726"/>
    <x v="53"/>
    <x v="57"/>
    <x v="1"/>
    <x v="6"/>
    <x v="997"/>
    <x v="13"/>
  </r>
  <r>
    <x v="0"/>
    <x v="5"/>
    <x v="1"/>
    <x v="0"/>
    <x v="327"/>
    <x v="4320"/>
    <x v="3784"/>
    <x v="80"/>
    <x v="10"/>
    <x v="2"/>
    <x v="1"/>
    <x v="4"/>
    <x v="8"/>
    <x v="22"/>
    <x v="210"/>
    <x v="194"/>
    <x v="0"/>
    <x v="5"/>
    <x v="0"/>
    <x v="521"/>
    <x v="705"/>
    <x v="78"/>
    <x v="7"/>
    <x v="6"/>
    <x v="0"/>
    <x v="3248"/>
    <x v="0"/>
  </r>
  <r>
    <x v="1"/>
    <x v="5"/>
    <x v="0"/>
    <x v="8"/>
    <x v="379"/>
    <x v="4321"/>
    <x v="3785"/>
    <x v="81"/>
    <x v="10"/>
    <x v="2"/>
    <x v="1"/>
    <x v="4"/>
    <x v="33"/>
    <x v="320"/>
    <x v="156"/>
    <x v="209"/>
    <x v="0"/>
    <x v="13"/>
    <x v="2"/>
    <x v="301"/>
    <x v="562"/>
    <x v="30"/>
    <x v="59"/>
    <x v="8"/>
    <x v="5"/>
    <x v="4844"/>
    <x v="17"/>
  </r>
  <r>
    <x v="1"/>
    <x v="5"/>
    <x v="0"/>
    <x v="9"/>
    <x v="381"/>
    <x v="4322"/>
    <x v="3786"/>
    <x v="94"/>
    <x v="10"/>
    <x v="2"/>
    <x v="1"/>
    <x v="4"/>
    <x v="33"/>
    <x v="317"/>
    <x v="210"/>
    <x v="156"/>
    <x v="0"/>
    <x v="13"/>
    <x v="2"/>
    <x v="331"/>
    <x v="303"/>
    <x v="30"/>
    <x v="59"/>
    <x v="8"/>
    <x v="5"/>
    <x v="4845"/>
    <x v="27"/>
  </r>
  <r>
    <x v="1"/>
    <x v="9"/>
    <x v="1"/>
    <x v="8"/>
    <x v="137"/>
    <x v="4323"/>
    <x v="3787"/>
    <x v="257"/>
    <x v="10"/>
    <x v="2"/>
    <x v="1"/>
    <x v="8"/>
    <x v="28"/>
    <x v="403"/>
    <x v="210"/>
    <x v="21"/>
    <x v="0"/>
    <x v="16"/>
    <x v="2"/>
    <x v="882"/>
    <x v="500"/>
    <x v="53"/>
    <x v="31"/>
    <x v="1"/>
    <x v="6"/>
    <x v="998"/>
    <x v="72"/>
  </r>
  <r>
    <x v="1"/>
    <x v="9"/>
    <x v="1"/>
    <x v="8"/>
    <x v="137"/>
    <x v="4324"/>
    <x v="3788"/>
    <x v="66"/>
    <x v="10"/>
    <x v="2"/>
    <x v="1"/>
    <x v="8"/>
    <x v="28"/>
    <x v="378"/>
    <x v="210"/>
    <x v="21"/>
    <x v="0"/>
    <x v="16"/>
    <x v="2"/>
    <x v="981"/>
    <x v="398"/>
    <x v="10"/>
    <x v="67"/>
    <x v="1"/>
    <x v="6"/>
    <x v="999"/>
    <x v="16"/>
  </r>
  <r>
    <x v="1"/>
    <x v="5"/>
    <x v="0"/>
    <x v="5"/>
    <x v="383"/>
    <x v="4325"/>
    <x v="3789"/>
    <x v="227"/>
    <x v="10"/>
    <x v="2"/>
    <x v="1"/>
    <x v="4"/>
    <x v="33"/>
    <x v="146"/>
    <x v="210"/>
    <x v="203"/>
    <x v="0"/>
    <x v="13"/>
    <x v="2"/>
    <x v="278"/>
    <x v="887"/>
    <x v="70"/>
    <x v="43"/>
    <x v="8"/>
    <x v="5"/>
    <x v="4846"/>
    <x v="3"/>
  </r>
  <r>
    <x v="1"/>
    <x v="1"/>
    <x v="0"/>
    <x v="0"/>
    <x v="344"/>
    <x v="4326"/>
    <x v="3790"/>
    <x v="126"/>
    <x v="10"/>
    <x v="2"/>
    <x v="1"/>
    <x v="0"/>
    <x v="26"/>
    <x v="482"/>
    <x v="210"/>
    <x v="201"/>
    <x v="0"/>
    <x v="1"/>
    <x v="2"/>
    <x v="803"/>
    <x v="918"/>
    <x v="27"/>
    <x v="83"/>
    <x v="0"/>
    <x v="5"/>
    <x v="321"/>
    <x v="22"/>
  </r>
  <r>
    <x v="1"/>
    <x v="5"/>
    <x v="0"/>
    <x v="8"/>
    <x v="394"/>
    <x v="4327"/>
    <x v="3791"/>
    <x v="104"/>
    <x v="10"/>
    <x v="2"/>
    <x v="1"/>
    <x v="4"/>
    <x v="33"/>
    <x v="320"/>
    <x v="210"/>
    <x v="194"/>
    <x v="0"/>
    <x v="13"/>
    <x v="2"/>
    <x v="302"/>
    <x v="378"/>
    <x v="30"/>
    <x v="59"/>
    <x v="8"/>
    <x v="5"/>
    <x v="4847"/>
    <x v="17"/>
  </r>
  <r>
    <x v="1"/>
    <x v="9"/>
    <x v="1"/>
    <x v="2"/>
    <x v="27"/>
    <x v="4328"/>
    <x v="3792"/>
    <x v="160"/>
    <x v="10"/>
    <x v="2"/>
    <x v="1"/>
    <x v="8"/>
    <x v="50"/>
    <x v="423"/>
    <x v="20"/>
    <x v="209"/>
    <x v="0"/>
    <x v="16"/>
    <x v="2"/>
    <x v="1102"/>
    <x v="478"/>
    <x v="57"/>
    <x v="74"/>
    <x v="1"/>
    <x v="6"/>
    <x v="1000"/>
    <x v="7"/>
  </r>
  <r>
    <x v="0"/>
    <x v="5"/>
    <x v="1"/>
    <x v="0"/>
    <x v="260"/>
    <x v="4329"/>
    <x v="3793"/>
    <x v="159"/>
    <x v="10"/>
    <x v="2"/>
    <x v="1"/>
    <x v="4"/>
    <x v="8"/>
    <x v="24"/>
    <x v="210"/>
    <x v="156"/>
    <x v="0"/>
    <x v="5"/>
    <x v="0"/>
    <x v="522"/>
    <x v="65"/>
    <x v="78"/>
    <x v="7"/>
    <x v="6"/>
    <x v="0"/>
    <x v="3249"/>
    <x v="1"/>
  </r>
  <r>
    <x v="1"/>
    <x v="9"/>
    <x v="1"/>
    <x v="8"/>
    <x v="137"/>
    <x v="4330"/>
    <x v="3794"/>
    <x v="46"/>
    <x v="10"/>
    <x v="2"/>
    <x v="1"/>
    <x v="8"/>
    <x v="28"/>
    <x v="378"/>
    <x v="210"/>
    <x v="21"/>
    <x v="0"/>
    <x v="16"/>
    <x v="2"/>
    <x v="983"/>
    <x v="822"/>
    <x v="10"/>
    <x v="67"/>
    <x v="1"/>
    <x v="6"/>
    <x v="1001"/>
    <x v="16"/>
  </r>
  <r>
    <x v="1"/>
    <x v="9"/>
    <x v="1"/>
    <x v="8"/>
    <x v="137"/>
    <x v="4331"/>
    <x v="3795"/>
    <x v="26"/>
    <x v="10"/>
    <x v="2"/>
    <x v="1"/>
    <x v="8"/>
    <x v="28"/>
    <x v="389"/>
    <x v="210"/>
    <x v="21"/>
    <x v="0"/>
    <x v="16"/>
    <x v="2"/>
    <x v="960"/>
    <x v="472"/>
    <x v="61"/>
    <x v="51"/>
    <x v="1"/>
    <x v="6"/>
    <x v="1002"/>
    <x v="15"/>
  </r>
  <r>
    <x v="1"/>
    <x v="5"/>
    <x v="0"/>
    <x v="8"/>
    <x v="379"/>
    <x v="4332"/>
    <x v="3796"/>
    <x v="45"/>
    <x v="10"/>
    <x v="2"/>
    <x v="1"/>
    <x v="4"/>
    <x v="33"/>
    <x v="320"/>
    <x v="210"/>
    <x v="156"/>
    <x v="0"/>
    <x v="13"/>
    <x v="2"/>
    <x v="305"/>
    <x v="978"/>
    <x v="30"/>
    <x v="59"/>
    <x v="8"/>
    <x v="5"/>
    <x v="4849"/>
    <x v="17"/>
  </r>
  <r>
    <x v="1"/>
    <x v="5"/>
    <x v="0"/>
    <x v="17"/>
    <x v="400"/>
    <x v="4333"/>
    <x v="3797"/>
    <x v="252"/>
    <x v="10"/>
    <x v="2"/>
    <x v="1"/>
    <x v="4"/>
    <x v="33"/>
    <x v="322"/>
    <x v="210"/>
    <x v="115"/>
    <x v="0"/>
    <x v="13"/>
    <x v="2"/>
    <x v="486"/>
    <x v="533"/>
    <x v="30"/>
    <x v="59"/>
    <x v="8"/>
    <x v="5"/>
    <x v="4848"/>
    <x v="49"/>
  </r>
  <r>
    <x v="1"/>
    <x v="1"/>
    <x v="0"/>
    <x v="0"/>
    <x v="344"/>
    <x v="4334"/>
    <x v="3798"/>
    <x v="190"/>
    <x v="10"/>
    <x v="2"/>
    <x v="1"/>
    <x v="0"/>
    <x v="26"/>
    <x v="481"/>
    <x v="210"/>
    <x v="201"/>
    <x v="0"/>
    <x v="1"/>
    <x v="2"/>
    <x v="804"/>
    <x v="878"/>
    <x v="27"/>
    <x v="82"/>
    <x v="0"/>
    <x v="5"/>
    <x v="322"/>
    <x v="22"/>
  </r>
  <r>
    <x v="1"/>
    <x v="5"/>
    <x v="0"/>
    <x v="9"/>
    <x v="381"/>
    <x v="4335"/>
    <x v="3799"/>
    <x v="75"/>
    <x v="10"/>
    <x v="2"/>
    <x v="1"/>
    <x v="4"/>
    <x v="33"/>
    <x v="317"/>
    <x v="156"/>
    <x v="209"/>
    <x v="0"/>
    <x v="13"/>
    <x v="2"/>
    <x v="333"/>
    <x v="212"/>
    <x v="30"/>
    <x v="59"/>
    <x v="8"/>
    <x v="5"/>
    <x v="4850"/>
    <x v="27"/>
  </r>
  <r>
    <x v="1"/>
    <x v="9"/>
    <x v="1"/>
    <x v="11"/>
    <x v="189"/>
    <x v="4336"/>
    <x v="3800"/>
    <x v="46"/>
    <x v="10"/>
    <x v="2"/>
    <x v="1"/>
    <x v="8"/>
    <x v="28"/>
    <x v="374"/>
    <x v="23"/>
    <x v="209"/>
    <x v="0"/>
    <x v="16"/>
    <x v="2"/>
    <x v="901"/>
    <x v="572"/>
    <x v="23"/>
    <x v="51"/>
    <x v="1"/>
    <x v="6"/>
    <x v="1003"/>
    <x v="53"/>
  </r>
  <r>
    <x v="1"/>
    <x v="5"/>
    <x v="1"/>
    <x v="8"/>
    <x v="367"/>
    <x v="4337"/>
    <x v="3801"/>
    <x v="244"/>
    <x v="10"/>
    <x v="2"/>
    <x v="1"/>
    <x v="4"/>
    <x v="34"/>
    <x v="224"/>
    <x v="110"/>
    <x v="209"/>
    <x v="0"/>
    <x v="13"/>
    <x v="2"/>
    <x v="433"/>
    <x v="433"/>
    <x v="82"/>
    <x v="18"/>
    <x v="6"/>
    <x v="5"/>
    <x v="4851"/>
    <x v="17"/>
  </r>
  <r>
    <x v="1"/>
    <x v="5"/>
    <x v="0"/>
    <x v="8"/>
    <x v="367"/>
    <x v="4338"/>
    <x v="3802"/>
    <x v="104"/>
    <x v="10"/>
    <x v="2"/>
    <x v="1"/>
    <x v="4"/>
    <x v="33"/>
    <x v="320"/>
    <x v="110"/>
    <x v="209"/>
    <x v="0"/>
    <x v="13"/>
    <x v="2"/>
    <x v="303"/>
    <x v="378"/>
    <x v="30"/>
    <x v="59"/>
    <x v="8"/>
    <x v="5"/>
    <x v="4852"/>
    <x v="17"/>
  </r>
  <r>
    <x v="1"/>
    <x v="5"/>
    <x v="0"/>
    <x v="8"/>
    <x v="367"/>
    <x v="4339"/>
    <x v="3803"/>
    <x v="205"/>
    <x v="10"/>
    <x v="2"/>
    <x v="1"/>
    <x v="4"/>
    <x v="33"/>
    <x v="320"/>
    <x v="210"/>
    <x v="115"/>
    <x v="0"/>
    <x v="13"/>
    <x v="2"/>
    <x v="304"/>
    <x v="597"/>
    <x v="30"/>
    <x v="59"/>
    <x v="8"/>
    <x v="5"/>
    <x v="4853"/>
    <x v="17"/>
  </r>
  <r>
    <x v="1"/>
    <x v="1"/>
    <x v="0"/>
    <x v="0"/>
    <x v="344"/>
    <x v="4340"/>
    <x v="3804"/>
    <x v="131"/>
    <x v="10"/>
    <x v="2"/>
    <x v="1"/>
    <x v="0"/>
    <x v="26"/>
    <x v="482"/>
    <x v="210"/>
    <x v="201"/>
    <x v="0"/>
    <x v="1"/>
    <x v="2"/>
    <x v="805"/>
    <x v="826"/>
    <x v="27"/>
    <x v="83"/>
    <x v="0"/>
    <x v="5"/>
    <x v="323"/>
    <x v="22"/>
  </r>
  <r>
    <x v="1"/>
    <x v="1"/>
    <x v="0"/>
    <x v="0"/>
    <x v="344"/>
    <x v="4341"/>
    <x v="3805"/>
    <x v="131"/>
    <x v="10"/>
    <x v="2"/>
    <x v="1"/>
    <x v="0"/>
    <x v="26"/>
    <x v="482"/>
    <x v="210"/>
    <x v="201"/>
    <x v="0"/>
    <x v="1"/>
    <x v="2"/>
    <x v="806"/>
    <x v="556"/>
    <x v="27"/>
    <x v="83"/>
    <x v="0"/>
    <x v="5"/>
    <x v="324"/>
    <x v="22"/>
  </r>
  <r>
    <x v="1"/>
    <x v="1"/>
    <x v="0"/>
    <x v="0"/>
    <x v="344"/>
    <x v="4342"/>
    <x v="3806"/>
    <x v="211"/>
    <x v="10"/>
    <x v="2"/>
    <x v="1"/>
    <x v="0"/>
    <x v="26"/>
    <x v="482"/>
    <x v="210"/>
    <x v="201"/>
    <x v="0"/>
    <x v="1"/>
    <x v="2"/>
    <x v="807"/>
    <x v="340"/>
    <x v="27"/>
    <x v="83"/>
    <x v="0"/>
    <x v="5"/>
    <x v="325"/>
    <x v="22"/>
  </r>
  <r>
    <x v="1"/>
    <x v="5"/>
    <x v="0"/>
    <x v="8"/>
    <x v="394"/>
    <x v="4343"/>
    <x v="3807"/>
    <x v="27"/>
    <x v="10"/>
    <x v="2"/>
    <x v="1"/>
    <x v="4"/>
    <x v="33"/>
    <x v="320"/>
    <x v="210"/>
    <x v="194"/>
    <x v="0"/>
    <x v="13"/>
    <x v="2"/>
    <x v="302"/>
    <x v="153"/>
    <x v="30"/>
    <x v="59"/>
    <x v="8"/>
    <x v="5"/>
    <x v="4854"/>
    <x v="17"/>
  </r>
  <r>
    <x v="1"/>
    <x v="5"/>
    <x v="0"/>
    <x v="8"/>
    <x v="379"/>
    <x v="4344"/>
    <x v="3808"/>
    <x v="45"/>
    <x v="10"/>
    <x v="2"/>
    <x v="1"/>
    <x v="4"/>
    <x v="33"/>
    <x v="320"/>
    <x v="156"/>
    <x v="209"/>
    <x v="0"/>
    <x v="13"/>
    <x v="2"/>
    <x v="301"/>
    <x v="978"/>
    <x v="30"/>
    <x v="59"/>
    <x v="8"/>
    <x v="5"/>
    <x v="4855"/>
    <x v="17"/>
  </r>
  <r>
    <x v="0"/>
    <x v="9"/>
    <x v="0"/>
    <x v="0"/>
    <x v="14"/>
    <x v="4345"/>
    <x v="3809"/>
    <x v="241"/>
    <x v="10"/>
    <x v="2"/>
    <x v="1"/>
    <x v="8"/>
    <x v="11"/>
    <x v="32"/>
    <x v="210"/>
    <x v="13"/>
    <x v="0"/>
    <x v="17"/>
    <x v="0"/>
    <x v="1076"/>
    <x v="263"/>
    <x v="6"/>
    <x v="65"/>
    <x v="1"/>
    <x v="0"/>
    <x v="1004"/>
    <x v="1"/>
  </r>
  <r>
    <x v="1"/>
    <x v="5"/>
    <x v="0"/>
    <x v="5"/>
    <x v="383"/>
    <x v="4346"/>
    <x v="3810"/>
    <x v="120"/>
    <x v="10"/>
    <x v="2"/>
    <x v="1"/>
    <x v="4"/>
    <x v="33"/>
    <x v="146"/>
    <x v="203"/>
    <x v="209"/>
    <x v="0"/>
    <x v="13"/>
    <x v="2"/>
    <x v="276"/>
    <x v="81"/>
    <x v="70"/>
    <x v="43"/>
    <x v="8"/>
    <x v="5"/>
    <x v="4856"/>
    <x v="3"/>
  </r>
  <r>
    <x v="1"/>
    <x v="9"/>
    <x v="1"/>
    <x v="8"/>
    <x v="137"/>
    <x v="4347"/>
    <x v="3811"/>
    <x v="61"/>
    <x v="10"/>
    <x v="2"/>
    <x v="1"/>
    <x v="8"/>
    <x v="28"/>
    <x v="439"/>
    <x v="210"/>
    <x v="21"/>
    <x v="0"/>
    <x v="16"/>
    <x v="2"/>
    <x v="966"/>
    <x v="547"/>
    <x v="38"/>
    <x v="55"/>
    <x v="1"/>
    <x v="6"/>
    <x v="1005"/>
    <x v="12"/>
  </r>
  <r>
    <x v="1"/>
    <x v="5"/>
    <x v="0"/>
    <x v="8"/>
    <x v="394"/>
    <x v="4348"/>
    <x v="3812"/>
    <x v="49"/>
    <x v="10"/>
    <x v="2"/>
    <x v="1"/>
    <x v="4"/>
    <x v="33"/>
    <x v="320"/>
    <x v="195"/>
    <x v="209"/>
    <x v="0"/>
    <x v="13"/>
    <x v="2"/>
    <x v="300"/>
    <x v="486"/>
    <x v="30"/>
    <x v="59"/>
    <x v="8"/>
    <x v="5"/>
    <x v="4857"/>
    <x v="17"/>
  </r>
  <r>
    <x v="1"/>
    <x v="9"/>
    <x v="1"/>
    <x v="4"/>
    <x v="46"/>
    <x v="4349"/>
    <x v="3813"/>
    <x v="199"/>
    <x v="10"/>
    <x v="2"/>
    <x v="1"/>
    <x v="8"/>
    <x v="28"/>
    <x v="432"/>
    <x v="23"/>
    <x v="209"/>
    <x v="0"/>
    <x v="16"/>
    <x v="2"/>
    <x v="971"/>
    <x v="820"/>
    <x v="38"/>
    <x v="71"/>
    <x v="1"/>
    <x v="6"/>
    <x v="1006"/>
    <x v="19"/>
  </r>
  <r>
    <x v="1"/>
    <x v="6"/>
    <x v="0"/>
    <x v="2"/>
    <x v="367"/>
    <x v="4350"/>
    <x v="3814"/>
    <x v="35"/>
    <x v="10"/>
    <x v="2"/>
    <x v="1"/>
    <x v="5"/>
    <x v="37"/>
    <x v="323"/>
    <x v="202"/>
    <x v="209"/>
    <x v="0"/>
    <x v="1"/>
    <x v="2"/>
    <x v="577"/>
    <x v="700"/>
    <x v="52"/>
    <x v="47"/>
    <x v="8"/>
    <x v="5"/>
    <x v="4858"/>
    <x v="43"/>
  </r>
  <r>
    <x v="1"/>
    <x v="5"/>
    <x v="0"/>
    <x v="8"/>
    <x v="394"/>
    <x v="4351"/>
    <x v="3815"/>
    <x v="190"/>
    <x v="10"/>
    <x v="2"/>
    <x v="1"/>
    <x v="4"/>
    <x v="33"/>
    <x v="320"/>
    <x v="195"/>
    <x v="209"/>
    <x v="0"/>
    <x v="13"/>
    <x v="2"/>
    <x v="299"/>
    <x v="628"/>
    <x v="30"/>
    <x v="59"/>
    <x v="8"/>
    <x v="5"/>
    <x v="4859"/>
    <x v="17"/>
  </r>
  <r>
    <x v="1"/>
    <x v="5"/>
    <x v="0"/>
    <x v="8"/>
    <x v="394"/>
    <x v="4352"/>
    <x v="3816"/>
    <x v="75"/>
    <x v="10"/>
    <x v="2"/>
    <x v="1"/>
    <x v="4"/>
    <x v="33"/>
    <x v="147"/>
    <x v="195"/>
    <x v="209"/>
    <x v="0"/>
    <x v="13"/>
    <x v="2"/>
    <x v="296"/>
    <x v="166"/>
    <x v="30"/>
    <x v="59"/>
    <x v="8"/>
    <x v="5"/>
    <x v="4861"/>
    <x v="18"/>
  </r>
  <r>
    <x v="1"/>
    <x v="5"/>
    <x v="0"/>
    <x v="18"/>
    <x v="416"/>
    <x v="4353"/>
    <x v="3817"/>
    <x v="145"/>
    <x v="10"/>
    <x v="2"/>
    <x v="1"/>
    <x v="4"/>
    <x v="33"/>
    <x v="319"/>
    <x v="156"/>
    <x v="209"/>
    <x v="0"/>
    <x v="13"/>
    <x v="2"/>
    <x v="376"/>
    <x v="802"/>
    <x v="30"/>
    <x v="59"/>
    <x v="8"/>
    <x v="5"/>
    <x v="4860"/>
    <x v="8"/>
  </r>
  <r>
    <x v="1"/>
    <x v="5"/>
    <x v="0"/>
    <x v="17"/>
    <x v="415"/>
    <x v="4354"/>
    <x v="3818"/>
    <x v="27"/>
    <x v="10"/>
    <x v="2"/>
    <x v="1"/>
    <x v="4"/>
    <x v="30"/>
    <x v="141"/>
    <x v="210"/>
    <x v="156"/>
    <x v="0"/>
    <x v="13"/>
    <x v="2"/>
    <x v="136"/>
    <x v="159"/>
    <x v="8"/>
    <x v="39"/>
    <x v="8"/>
    <x v="5"/>
    <x v="4862"/>
    <x v="49"/>
  </r>
  <r>
    <x v="1"/>
    <x v="5"/>
    <x v="0"/>
    <x v="8"/>
    <x v="379"/>
    <x v="4355"/>
    <x v="3819"/>
    <x v="45"/>
    <x v="10"/>
    <x v="2"/>
    <x v="1"/>
    <x v="4"/>
    <x v="33"/>
    <x v="320"/>
    <x v="156"/>
    <x v="209"/>
    <x v="0"/>
    <x v="13"/>
    <x v="2"/>
    <x v="298"/>
    <x v="836"/>
    <x v="30"/>
    <x v="59"/>
    <x v="8"/>
    <x v="5"/>
    <x v="4863"/>
    <x v="17"/>
  </r>
  <r>
    <x v="1"/>
    <x v="5"/>
    <x v="0"/>
    <x v="8"/>
    <x v="379"/>
    <x v="4356"/>
    <x v="3820"/>
    <x v="27"/>
    <x v="10"/>
    <x v="2"/>
    <x v="1"/>
    <x v="4"/>
    <x v="33"/>
    <x v="320"/>
    <x v="156"/>
    <x v="209"/>
    <x v="0"/>
    <x v="13"/>
    <x v="2"/>
    <x v="298"/>
    <x v="147"/>
    <x v="30"/>
    <x v="59"/>
    <x v="8"/>
    <x v="5"/>
    <x v="4865"/>
    <x v="17"/>
  </r>
  <r>
    <x v="1"/>
    <x v="5"/>
    <x v="0"/>
    <x v="5"/>
    <x v="383"/>
    <x v="4357"/>
    <x v="3821"/>
    <x v="120"/>
    <x v="10"/>
    <x v="2"/>
    <x v="1"/>
    <x v="4"/>
    <x v="33"/>
    <x v="146"/>
    <x v="203"/>
    <x v="209"/>
    <x v="0"/>
    <x v="13"/>
    <x v="2"/>
    <x v="274"/>
    <x v="81"/>
    <x v="70"/>
    <x v="43"/>
    <x v="8"/>
    <x v="5"/>
    <x v="4864"/>
    <x v="3"/>
  </r>
  <r>
    <x v="1"/>
    <x v="5"/>
    <x v="0"/>
    <x v="8"/>
    <x v="394"/>
    <x v="4358"/>
    <x v="3822"/>
    <x v="120"/>
    <x v="10"/>
    <x v="2"/>
    <x v="1"/>
    <x v="4"/>
    <x v="33"/>
    <x v="320"/>
    <x v="195"/>
    <x v="209"/>
    <x v="0"/>
    <x v="13"/>
    <x v="2"/>
    <x v="297"/>
    <x v="18"/>
    <x v="30"/>
    <x v="59"/>
    <x v="8"/>
    <x v="5"/>
    <x v="4866"/>
    <x v="17"/>
  </r>
  <r>
    <x v="1"/>
    <x v="5"/>
    <x v="0"/>
    <x v="8"/>
    <x v="394"/>
    <x v="4360"/>
    <x v="3823"/>
    <x v="27"/>
    <x v="10"/>
    <x v="2"/>
    <x v="1"/>
    <x v="4"/>
    <x v="33"/>
    <x v="320"/>
    <x v="195"/>
    <x v="209"/>
    <x v="0"/>
    <x v="13"/>
    <x v="2"/>
    <x v="296"/>
    <x v="147"/>
    <x v="30"/>
    <x v="59"/>
    <x v="8"/>
    <x v="5"/>
    <x v="4869"/>
    <x v="17"/>
  </r>
  <r>
    <x v="1"/>
    <x v="5"/>
    <x v="0"/>
    <x v="8"/>
    <x v="379"/>
    <x v="4359"/>
    <x v="3823"/>
    <x v="205"/>
    <x v="10"/>
    <x v="2"/>
    <x v="1"/>
    <x v="4"/>
    <x v="30"/>
    <x v="78"/>
    <x v="210"/>
    <x v="156"/>
    <x v="0"/>
    <x v="13"/>
    <x v="2"/>
    <x v="10"/>
    <x v="894"/>
    <x v="65"/>
    <x v="45"/>
    <x v="8"/>
    <x v="5"/>
    <x v="4867"/>
    <x v="17"/>
  </r>
  <r>
    <x v="1"/>
    <x v="5"/>
    <x v="0"/>
    <x v="22"/>
    <x v="426"/>
    <x v="4361"/>
    <x v="3824"/>
    <x v="211"/>
    <x v="10"/>
    <x v="2"/>
    <x v="1"/>
    <x v="4"/>
    <x v="33"/>
    <x v="316"/>
    <x v="156"/>
    <x v="209"/>
    <x v="0"/>
    <x v="13"/>
    <x v="2"/>
    <x v="413"/>
    <x v="499"/>
    <x v="30"/>
    <x v="59"/>
    <x v="8"/>
    <x v="5"/>
    <x v="4868"/>
    <x v="54"/>
  </r>
  <r>
    <x v="1"/>
    <x v="5"/>
    <x v="0"/>
    <x v="8"/>
    <x v="379"/>
    <x v="4362"/>
    <x v="3825"/>
    <x v="27"/>
    <x v="10"/>
    <x v="2"/>
    <x v="1"/>
    <x v="4"/>
    <x v="33"/>
    <x v="320"/>
    <x v="156"/>
    <x v="209"/>
    <x v="0"/>
    <x v="13"/>
    <x v="2"/>
    <x v="295"/>
    <x v="158"/>
    <x v="30"/>
    <x v="59"/>
    <x v="8"/>
    <x v="5"/>
    <x v="4870"/>
    <x v="17"/>
  </r>
  <r>
    <x v="1"/>
    <x v="5"/>
    <x v="0"/>
    <x v="8"/>
    <x v="394"/>
    <x v="4363"/>
    <x v="3826"/>
    <x v="27"/>
    <x v="10"/>
    <x v="2"/>
    <x v="1"/>
    <x v="4"/>
    <x v="30"/>
    <x v="144"/>
    <x v="210"/>
    <x v="194"/>
    <x v="0"/>
    <x v="13"/>
    <x v="2"/>
    <x v="57"/>
    <x v="151"/>
    <x v="20"/>
    <x v="41"/>
    <x v="8"/>
    <x v="5"/>
    <x v="4871"/>
    <x v="17"/>
  </r>
  <r>
    <x v="0"/>
    <x v="5"/>
    <x v="1"/>
    <x v="0"/>
    <x v="260"/>
    <x v="4364"/>
    <x v="3827"/>
    <x v="80"/>
    <x v="10"/>
    <x v="2"/>
    <x v="1"/>
    <x v="4"/>
    <x v="8"/>
    <x v="24"/>
    <x v="156"/>
    <x v="209"/>
    <x v="0"/>
    <x v="5"/>
    <x v="0"/>
    <x v="518"/>
    <x v="705"/>
    <x v="78"/>
    <x v="7"/>
    <x v="6"/>
    <x v="0"/>
    <x v="3250"/>
    <x v="1"/>
  </r>
  <r>
    <x v="1"/>
    <x v="5"/>
    <x v="0"/>
    <x v="17"/>
    <x v="415"/>
    <x v="4365"/>
    <x v="3828"/>
    <x v="211"/>
    <x v="10"/>
    <x v="2"/>
    <x v="1"/>
    <x v="4"/>
    <x v="33"/>
    <x v="322"/>
    <x v="156"/>
    <x v="209"/>
    <x v="0"/>
    <x v="13"/>
    <x v="2"/>
    <x v="475"/>
    <x v="480"/>
    <x v="30"/>
    <x v="59"/>
    <x v="8"/>
    <x v="5"/>
    <x v="4872"/>
    <x v="49"/>
  </r>
  <r>
    <x v="1"/>
    <x v="5"/>
    <x v="0"/>
    <x v="8"/>
    <x v="379"/>
    <x v="4366"/>
    <x v="3828"/>
    <x v="97"/>
    <x v="10"/>
    <x v="2"/>
    <x v="1"/>
    <x v="4"/>
    <x v="33"/>
    <x v="320"/>
    <x v="156"/>
    <x v="209"/>
    <x v="0"/>
    <x v="13"/>
    <x v="2"/>
    <x v="295"/>
    <x v="227"/>
    <x v="30"/>
    <x v="59"/>
    <x v="8"/>
    <x v="5"/>
    <x v="4873"/>
    <x v="17"/>
  </r>
  <r>
    <x v="1"/>
    <x v="1"/>
    <x v="0"/>
    <x v="0"/>
    <x v="344"/>
    <x v="4367"/>
    <x v="3829"/>
    <x v="211"/>
    <x v="10"/>
    <x v="2"/>
    <x v="1"/>
    <x v="0"/>
    <x v="26"/>
    <x v="482"/>
    <x v="202"/>
    <x v="209"/>
    <x v="0"/>
    <x v="1"/>
    <x v="2"/>
    <x v="805"/>
    <x v="851"/>
    <x v="27"/>
    <x v="83"/>
    <x v="0"/>
    <x v="5"/>
    <x v="326"/>
    <x v="22"/>
  </r>
  <r>
    <x v="1"/>
    <x v="9"/>
    <x v="1"/>
    <x v="15"/>
    <x v="245"/>
    <x v="4368"/>
    <x v="3830"/>
    <x v="162"/>
    <x v="10"/>
    <x v="2"/>
    <x v="1"/>
    <x v="8"/>
    <x v="28"/>
    <x v="455"/>
    <x v="23"/>
    <x v="209"/>
    <x v="0"/>
    <x v="16"/>
    <x v="2"/>
    <x v="885"/>
    <x v="256"/>
    <x v="47"/>
    <x v="56"/>
    <x v="1"/>
    <x v="6"/>
    <x v="1007"/>
    <x v="76"/>
  </r>
  <r>
    <x v="1"/>
    <x v="9"/>
    <x v="1"/>
    <x v="4"/>
    <x v="46"/>
    <x v="4369"/>
    <x v="3831"/>
    <x v="160"/>
    <x v="10"/>
    <x v="2"/>
    <x v="1"/>
    <x v="8"/>
    <x v="28"/>
    <x v="432"/>
    <x v="23"/>
    <x v="209"/>
    <x v="0"/>
    <x v="16"/>
    <x v="2"/>
    <x v="966"/>
    <x v="932"/>
    <x v="38"/>
    <x v="71"/>
    <x v="1"/>
    <x v="6"/>
    <x v="1008"/>
    <x v="19"/>
  </r>
  <r>
    <x v="1"/>
    <x v="9"/>
    <x v="1"/>
    <x v="15"/>
    <x v="245"/>
    <x v="4370"/>
    <x v="3832"/>
    <x v="205"/>
    <x v="10"/>
    <x v="2"/>
    <x v="1"/>
    <x v="8"/>
    <x v="28"/>
    <x v="383"/>
    <x v="23"/>
    <x v="209"/>
    <x v="0"/>
    <x v="16"/>
    <x v="2"/>
    <x v="874"/>
    <x v="874"/>
    <x v="23"/>
    <x v="30"/>
    <x v="1"/>
    <x v="6"/>
    <x v="1009"/>
    <x v="75"/>
  </r>
  <r>
    <x v="1"/>
    <x v="9"/>
    <x v="1"/>
    <x v="4"/>
    <x v="46"/>
    <x v="4371"/>
    <x v="3833"/>
    <x v="18"/>
    <x v="10"/>
    <x v="2"/>
    <x v="1"/>
    <x v="8"/>
    <x v="28"/>
    <x v="432"/>
    <x v="210"/>
    <x v="21"/>
    <x v="0"/>
    <x v="16"/>
    <x v="2"/>
    <x v="966"/>
    <x v="119"/>
    <x v="38"/>
    <x v="71"/>
    <x v="1"/>
    <x v="6"/>
    <x v="1010"/>
    <x v="19"/>
  </r>
  <r>
    <x v="1"/>
    <x v="5"/>
    <x v="0"/>
    <x v="8"/>
    <x v="379"/>
    <x v="4372"/>
    <x v="3834"/>
    <x v="27"/>
    <x v="10"/>
    <x v="2"/>
    <x v="1"/>
    <x v="4"/>
    <x v="30"/>
    <x v="76"/>
    <x v="210"/>
    <x v="156"/>
    <x v="0"/>
    <x v="13"/>
    <x v="2"/>
    <x v="57"/>
    <x v="151"/>
    <x v="20"/>
    <x v="41"/>
    <x v="8"/>
    <x v="5"/>
    <x v="4874"/>
    <x v="17"/>
  </r>
  <r>
    <x v="1"/>
    <x v="5"/>
    <x v="0"/>
    <x v="18"/>
    <x v="401"/>
    <x v="4373"/>
    <x v="3835"/>
    <x v="37"/>
    <x v="10"/>
    <x v="2"/>
    <x v="1"/>
    <x v="4"/>
    <x v="33"/>
    <x v="319"/>
    <x v="210"/>
    <x v="115"/>
    <x v="0"/>
    <x v="13"/>
    <x v="2"/>
    <x v="376"/>
    <x v="393"/>
    <x v="30"/>
    <x v="59"/>
    <x v="8"/>
    <x v="5"/>
    <x v="4875"/>
    <x v="8"/>
  </r>
  <r>
    <x v="1"/>
    <x v="9"/>
    <x v="1"/>
    <x v="8"/>
    <x v="137"/>
    <x v="4374"/>
    <x v="3836"/>
    <x v="26"/>
    <x v="10"/>
    <x v="2"/>
    <x v="1"/>
    <x v="8"/>
    <x v="28"/>
    <x v="417"/>
    <x v="23"/>
    <x v="209"/>
    <x v="0"/>
    <x v="16"/>
    <x v="2"/>
    <x v="956"/>
    <x v="472"/>
    <x v="17"/>
    <x v="53"/>
    <x v="1"/>
    <x v="6"/>
    <x v="1011"/>
    <x v="41"/>
  </r>
  <r>
    <x v="1"/>
    <x v="5"/>
    <x v="0"/>
    <x v="8"/>
    <x v="407"/>
    <x v="4375"/>
    <x v="3837"/>
    <x v="145"/>
    <x v="10"/>
    <x v="2"/>
    <x v="1"/>
    <x v="4"/>
    <x v="33"/>
    <x v="320"/>
    <x v="198"/>
    <x v="209"/>
    <x v="0"/>
    <x v="13"/>
    <x v="2"/>
    <x v="294"/>
    <x v="420"/>
    <x v="30"/>
    <x v="59"/>
    <x v="8"/>
    <x v="5"/>
    <x v="4877"/>
    <x v="17"/>
  </r>
  <r>
    <x v="1"/>
    <x v="5"/>
    <x v="0"/>
    <x v="8"/>
    <x v="394"/>
    <x v="4376"/>
    <x v="3838"/>
    <x v="6"/>
    <x v="10"/>
    <x v="2"/>
    <x v="1"/>
    <x v="4"/>
    <x v="30"/>
    <x v="76"/>
    <x v="210"/>
    <x v="194"/>
    <x v="0"/>
    <x v="13"/>
    <x v="2"/>
    <x v="58"/>
    <x v="99"/>
    <x v="20"/>
    <x v="41"/>
    <x v="8"/>
    <x v="5"/>
    <x v="4876"/>
    <x v="17"/>
  </r>
  <r>
    <x v="1"/>
    <x v="9"/>
    <x v="1"/>
    <x v="4"/>
    <x v="46"/>
    <x v="4377"/>
    <x v="3839"/>
    <x v="75"/>
    <x v="10"/>
    <x v="2"/>
    <x v="1"/>
    <x v="8"/>
    <x v="28"/>
    <x v="373"/>
    <x v="23"/>
    <x v="209"/>
    <x v="0"/>
    <x v="16"/>
    <x v="2"/>
    <x v="865"/>
    <x v="206"/>
    <x v="10"/>
    <x v="67"/>
    <x v="1"/>
    <x v="6"/>
    <x v="1012"/>
    <x v="5"/>
  </r>
  <r>
    <x v="0"/>
    <x v="5"/>
    <x v="1"/>
    <x v="0"/>
    <x v="327"/>
    <x v="4379"/>
    <x v="3840"/>
    <x v="166"/>
    <x v="10"/>
    <x v="2"/>
    <x v="1"/>
    <x v="4"/>
    <x v="8"/>
    <x v="22"/>
    <x v="195"/>
    <x v="209"/>
    <x v="0"/>
    <x v="5"/>
    <x v="0"/>
    <x v="515"/>
    <x v="709"/>
    <x v="78"/>
    <x v="7"/>
    <x v="6"/>
    <x v="0"/>
    <x v="3251"/>
    <x v="0"/>
  </r>
  <r>
    <x v="1"/>
    <x v="9"/>
    <x v="1"/>
    <x v="9"/>
    <x v="139"/>
    <x v="4378"/>
    <x v="3840"/>
    <x v="94"/>
    <x v="10"/>
    <x v="2"/>
    <x v="1"/>
    <x v="8"/>
    <x v="28"/>
    <x v="399"/>
    <x v="23"/>
    <x v="209"/>
    <x v="0"/>
    <x v="16"/>
    <x v="2"/>
    <x v="917"/>
    <x v="312"/>
    <x v="53"/>
    <x v="31"/>
    <x v="1"/>
    <x v="6"/>
    <x v="1013"/>
    <x v="62"/>
  </r>
  <r>
    <x v="1"/>
    <x v="5"/>
    <x v="0"/>
    <x v="17"/>
    <x v="415"/>
    <x v="4380"/>
    <x v="3841"/>
    <x v="211"/>
    <x v="10"/>
    <x v="2"/>
    <x v="1"/>
    <x v="4"/>
    <x v="33"/>
    <x v="322"/>
    <x v="156"/>
    <x v="209"/>
    <x v="0"/>
    <x v="13"/>
    <x v="2"/>
    <x v="476"/>
    <x v="480"/>
    <x v="30"/>
    <x v="59"/>
    <x v="8"/>
    <x v="5"/>
    <x v="4878"/>
    <x v="49"/>
  </r>
  <r>
    <x v="1"/>
    <x v="5"/>
    <x v="0"/>
    <x v="8"/>
    <x v="394"/>
    <x v="4381"/>
    <x v="3842"/>
    <x v="118"/>
    <x v="10"/>
    <x v="2"/>
    <x v="1"/>
    <x v="4"/>
    <x v="33"/>
    <x v="320"/>
    <x v="195"/>
    <x v="209"/>
    <x v="0"/>
    <x v="13"/>
    <x v="2"/>
    <x v="292"/>
    <x v="41"/>
    <x v="30"/>
    <x v="59"/>
    <x v="8"/>
    <x v="5"/>
    <x v="4879"/>
    <x v="17"/>
  </r>
  <r>
    <x v="0"/>
    <x v="5"/>
    <x v="1"/>
    <x v="0"/>
    <x v="327"/>
    <x v="4382"/>
    <x v="3842"/>
    <x v="79"/>
    <x v="10"/>
    <x v="2"/>
    <x v="1"/>
    <x v="4"/>
    <x v="8"/>
    <x v="22"/>
    <x v="210"/>
    <x v="194"/>
    <x v="0"/>
    <x v="5"/>
    <x v="0"/>
    <x v="517"/>
    <x v="241"/>
    <x v="78"/>
    <x v="7"/>
    <x v="6"/>
    <x v="0"/>
    <x v="3252"/>
    <x v="0"/>
  </r>
  <r>
    <x v="1"/>
    <x v="5"/>
    <x v="1"/>
    <x v="5"/>
    <x v="361"/>
    <x v="4383"/>
    <x v="3843"/>
    <x v="138"/>
    <x v="10"/>
    <x v="2"/>
    <x v="1"/>
    <x v="4"/>
    <x v="34"/>
    <x v="217"/>
    <x v="195"/>
    <x v="209"/>
    <x v="0"/>
    <x v="13"/>
    <x v="2"/>
    <x v="262"/>
    <x v="43"/>
    <x v="83"/>
    <x v="26"/>
    <x v="6"/>
    <x v="5"/>
    <x v="3253"/>
    <x v="3"/>
  </r>
  <r>
    <x v="1"/>
    <x v="5"/>
    <x v="1"/>
    <x v="8"/>
    <x v="394"/>
    <x v="4384"/>
    <x v="3844"/>
    <x v="104"/>
    <x v="10"/>
    <x v="2"/>
    <x v="1"/>
    <x v="4"/>
    <x v="34"/>
    <x v="241"/>
    <x v="210"/>
    <x v="194"/>
    <x v="0"/>
    <x v="13"/>
    <x v="2"/>
    <x v="152"/>
    <x v="385"/>
    <x v="58"/>
    <x v="15"/>
    <x v="6"/>
    <x v="5"/>
    <x v="4880"/>
    <x v="17"/>
  </r>
  <r>
    <x v="1"/>
    <x v="5"/>
    <x v="0"/>
    <x v="8"/>
    <x v="367"/>
    <x v="4385"/>
    <x v="3845"/>
    <x v="224"/>
    <x v="10"/>
    <x v="2"/>
    <x v="1"/>
    <x v="4"/>
    <x v="33"/>
    <x v="320"/>
    <x v="210"/>
    <x v="115"/>
    <x v="0"/>
    <x v="13"/>
    <x v="2"/>
    <x v="292"/>
    <x v="922"/>
    <x v="30"/>
    <x v="59"/>
    <x v="8"/>
    <x v="5"/>
    <x v="4881"/>
    <x v="17"/>
  </r>
  <r>
    <x v="1"/>
    <x v="9"/>
    <x v="1"/>
    <x v="8"/>
    <x v="137"/>
    <x v="4386"/>
    <x v="3846"/>
    <x v="176"/>
    <x v="10"/>
    <x v="2"/>
    <x v="1"/>
    <x v="8"/>
    <x v="28"/>
    <x v="417"/>
    <x v="23"/>
    <x v="209"/>
    <x v="0"/>
    <x v="16"/>
    <x v="2"/>
    <x v="955"/>
    <x v="677"/>
    <x v="17"/>
    <x v="53"/>
    <x v="1"/>
    <x v="6"/>
    <x v="1014"/>
    <x v="41"/>
  </r>
  <r>
    <x v="1"/>
    <x v="9"/>
    <x v="1"/>
    <x v="22"/>
    <x v="339"/>
    <x v="4387"/>
    <x v="3847"/>
    <x v="98"/>
    <x v="10"/>
    <x v="2"/>
    <x v="1"/>
    <x v="8"/>
    <x v="28"/>
    <x v="447"/>
    <x v="23"/>
    <x v="209"/>
    <x v="0"/>
    <x v="16"/>
    <x v="2"/>
    <x v="936"/>
    <x v="231"/>
    <x v="47"/>
    <x v="56"/>
    <x v="1"/>
    <x v="6"/>
    <x v="1015"/>
    <x v="54"/>
  </r>
  <r>
    <x v="1"/>
    <x v="5"/>
    <x v="0"/>
    <x v="8"/>
    <x v="379"/>
    <x v="4388"/>
    <x v="3848"/>
    <x v="27"/>
    <x v="10"/>
    <x v="2"/>
    <x v="1"/>
    <x v="4"/>
    <x v="33"/>
    <x v="320"/>
    <x v="156"/>
    <x v="209"/>
    <x v="0"/>
    <x v="13"/>
    <x v="2"/>
    <x v="288"/>
    <x v="158"/>
    <x v="30"/>
    <x v="59"/>
    <x v="8"/>
    <x v="5"/>
    <x v="4882"/>
    <x v="17"/>
  </r>
  <r>
    <x v="0"/>
    <x v="5"/>
    <x v="1"/>
    <x v="0"/>
    <x v="327"/>
    <x v="4389"/>
    <x v="3849"/>
    <x v="110"/>
    <x v="10"/>
    <x v="2"/>
    <x v="1"/>
    <x v="4"/>
    <x v="8"/>
    <x v="22"/>
    <x v="195"/>
    <x v="209"/>
    <x v="0"/>
    <x v="5"/>
    <x v="0"/>
    <x v="511"/>
    <x v="290"/>
    <x v="78"/>
    <x v="7"/>
    <x v="6"/>
    <x v="0"/>
    <x v="3254"/>
    <x v="0"/>
  </r>
  <r>
    <x v="1"/>
    <x v="5"/>
    <x v="0"/>
    <x v="9"/>
    <x v="368"/>
    <x v="4390"/>
    <x v="3850"/>
    <x v="172"/>
    <x v="10"/>
    <x v="2"/>
    <x v="1"/>
    <x v="4"/>
    <x v="33"/>
    <x v="317"/>
    <x v="210"/>
    <x v="115"/>
    <x v="0"/>
    <x v="13"/>
    <x v="2"/>
    <x v="319"/>
    <x v="21"/>
    <x v="30"/>
    <x v="59"/>
    <x v="8"/>
    <x v="5"/>
    <x v="4883"/>
    <x v="27"/>
  </r>
  <r>
    <x v="1"/>
    <x v="5"/>
    <x v="1"/>
    <x v="8"/>
    <x v="394"/>
    <x v="4391"/>
    <x v="3851"/>
    <x v="77"/>
    <x v="10"/>
    <x v="2"/>
    <x v="1"/>
    <x v="4"/>
    <x v="34"/>
    <x v="201"/>
    <x v="195"/>
    <x v="209"/>
    <x v="0"/>
    <x v="13"/>
    <x v="2"/>
    <x v="267"/>
    <x v="909"/>
    <x v="84"/>
    <x v="24"/>
    <x v="6"/>
    <x v="5"/>
    <x v="4884"/>
    <x v="17"/>
  </r>
  <r>
    <x v="1"/>
    <x v="9"/>
    <x v="1"/>
    <x v="4"/>
    <x v="46"/>
    <x v="4392"/>
    <x v="3852"/>
    <x v="257"/>
    <x v="6"/>
    <x v="0"/>
    <x v="1"/>
    <x v="8"/>
    <x v="28"/>
    <x v="371"/>
    <x v="210"/>
    <x v="21"/>
    <x v="0"/>
    <x v="16"/>
    <x v="2"/>
    <x v="979"/>
    <x v="321"/>
    <x v="10"/>
    <x v="67"/>
    <x v="1"/>
    <x v="6"/>
    <x v="1016"/>
    <x v="19"/>
  </r>
  <r>
    <x v="0"/>
    <x v="5"/>
    <x v="1"/>
    <x v="0"/>
    <x v="260"/>
    <x v="4393"/>
    <x v="3853"/>
    <x v="159"/>
    <x v="10"/>
    <x v="2"/>
    <x v="1"/>
    <x v="4"/>
    <x v="8"/>
    <x v="24"/>
    <x v="210"/>
    <x v="156"/>
    <x v="0"/>
    <x v="5"/>
    <x v="0"/>
    <x v="515"/>
    <x v="65"/>
    <x v="78"/>
    <x v="7"/>
    <x v="6"/>
    <x v="0"/>
    <x v="3255"/>
    <x v="1"/>
  </r>
  <r>
    <x v="1"/>
    <x v="5"/>
    <x v="0"/>
    <x v="8"/>
    <x v="394"/>
    <x v="4394"/>
    <x v="3854"/>
    <x v="27"/>
    <x v="10"/>
    <x v="2"/>
    <x v="1"/>
    <x v="4"/>
    <x v="33"/>
    <x v="320"/>
    <x v="210"/>
    <x v="194"/>
    <x v="0"/>
    <x v="13"/>
    <x v="2"/>
    <x v="290"/>
    <x v="153"/>
    <x v="30"/>
    <x v="59"/>
    <x v="8"/>
    <x v="5"/>
    <x v="4885"/>
    <x v="17"/>
  </r>
  <r>
    <x v="1"/>
    <x v="5"/>
    <x v="0"/>
    <x v="8"/>
    <x v="379"/>
    <x v="4395"/>
    <x v="3855"/>
    <x v="120"/>
    <x v="10"/>
    <x v="2"/>
    <x v="1"/>
    <x v="4"/>
    <x v="33"/>
    <x v="320"/>
    <x v="210"/>
    <x v="156"/>
    <x v="0"/>
    <x v="13"/>
    <x v="2"/>
    <x v="290"/>
    <x v="81"/>
    <x v="30"/>
    <x v="59"/>
    <x v="8"/>
    <x v="5"/>
    <x v="4886"/>
    <x v="17"/>
  </r>
  <r>
    <x v="0"/>
    <x v="4"/>
    <x v="0"/>
    <x v="0"/>
    <x v="0"/>
    <x v="4396"/>
    <x v="3856"/>
    <x v="151"/>
    <x v="10"/>
    <x v="2"/>
    <x v="1"/>
    <x v="3"/>
    <x v="1"/>
    <x v="3"/>
    <x v="0"/>
    <x v="209"/>
    <x v="0"/>
    <x v="9"/>
    <x v="2"/>
    <x v="1179"/>
    <x v="69"/>
    <x v="7"/>
    <x v="28"/>
    <x v="2"/>
    <x v="4"/>
    <x v="3936"/>
    <x v="20"/>
  </r>
  <r>
    <x v="0"/>
    <x v="5"/>
    <x v="1"/>
    <x v="0"/>
    <x v="206"/>
    <x v="4397"/>
    <x v="3857"/>
    <x v="159"/>
    <x v="10"/>
    <x v="2"/>
    <x v="1"/>
    <x v="4"/>
    <x v="8"/>
    <x v="24"/>
    <x v="210"/>
    <x v="127"/>
    <x v="0"/>
    <x v="5"/>
    <x v="0"/>
    <x v="517"/>
    <x v="65"/>
    <x v="78"/>
    <x v="7"/>
    <x v="6"/>
    <x v="0"/>
    <x v="3256"/>
    <x v="1"/>
  </r>
  <r>
    <x v="1"/>
    <x v="5"/>
    <x v="0"/>
    <x v="17"/>
    <x v="400"/>
    <x v="4398"/>
    <x v="3858"/>
    <x v="34"/>
    <x v="10"/>
    <x v="2"/>
    <x v="1"/>
    <x v="4"/>
    <x v="33"/>
    <x v="322"/>
    <x v="210"/>
    <x v="115"/>
    <x v="0"/>
    <x v="13"/>
    <x v="2"/>
    <x v="475"/>
    <x v="186"/>
    <x v="30"/>
    <x v="59"/>
    <x v="8"/>
    <x v="5"/>
    <x v="4887"/>
    <x v="49"/>
  </r>
  <r>
    <x v="1"/>
    <x v="9"/>
    <x v="1"/>
    <x v="15"/>
    <x v="245"/>
    <x v="4399"/>
    <x v="3859"/>
    <x v="205"/>
    <x v="10"/>
    <x v="2"/>
    <x v="1"/>
    <x v="8"/>
    <x v="28"/>
    <x v="443"/>
    <x v="23"/>
    <x v="209"/>
    <x v="0"/>
    <x v="16"/>
    <x v="2"/>
    <x v="889"/>
    <x v="269"/>
    <x v="75"/>
    <x v="55"/>
    <x v="1"/>
    <x v="6"/>
    <x v="1017"/>
    <x v="44"/>
  </r>
  <r>
    <x v="1"/>
    <x v="5"/>
    <x v="0"/>
    <x v="8"/>
    <x v="404"/>
    <x v="4400"/>
    <x v="3860"/>
    <x v="78"/>
    <x v="10"/>
    <x v="2"/>
    <x v="1"/>
    <x v="4"/>
    <x v="33"/>
    <x v="320"/>
    <x v="210"/>
    <x v="197"/>
    <x v="0"/>
    <x v="13"/>
    <x v="2"/>
    <x v="290"/>
    <x v="542"/>
    <x v="30"/>
    <x v="59"/>
    <x v="8"/>
    <x v="5"/>
    <x v="4888"/>
    <x v="17"/>
  </r>
  <r>
    <x v="1"/>
    <x v="5"/>
    <x v="0"/>
    <x v="9"/>
    <x v="368"/>
    <x v="4401"/>
    <x v="3861"/>
    <x v="224"/>
    <x v="10"/>
    <x v="2"/>
    <x v="1"/>
    <x v="4"/>
    <x v="33"/>
    <x v="317"/>
    <x v="110"/>
    <x v="209"/>
    <x v="0"/>
    <x v="13"/>
    <x v="2"/>
    <x v="315"/>
    <x v="922"/>
    <x v="30"/>
    <x v="59"/>
    <x v="8"/>
    <x v="5"/>
    <x v="4890"/>
    <x v="27"/>
  </r>
  <r>
    <x v="1"/>
    <x v="5"/>
    <x v="0"/>
    <x v="22"/>
    <x v="413"/>
    <x v="4402"/>
    <x v="3862"/>
    <x v="247"/>
    <x v="10"/>
    <x v="2"/>
    <x v="1"/>
    <x v="4"/>
    <x v="33"/>
    <x v="316"/>
    <x v="210"/>
    <x v="104"/>
    <x v="0"/>
    <x v="13"/>
    <x v="2"/>
    <x v="411"/>
    <x v="962"/>
    <x v="30"/>
    <x v="59"/>
    <x v="8"/>
    <x v="5"/>
    <x v="4889"/>
    <x v="54"/>
  </r>
  <r>
    <x v="1"/>
    <x v="5"/>
    <x v="1"/>
    <x v="8"/>
    <x v="394"/>
    <x v="4403"/>
    <x v="3863"/>
    <x v="77"/>
    <x v="10"/>
    <x v="2"/>
    <x v="1"/>
    <x v="4"/>
    <x v="34"/>
    <x v="273"/>
    <x v="195"/>
    <x v="209"/>
    <x v="0"/>
    <x v="13"/>
    <x v="2"/>
    <x v="268"/>
    <x v="909"/>
    <x v="84"/>
    <x v="24"/>
    <x v="6"/>
    <x v="5"/>
    <x v="4891"/>
    <x v="17"/>
  </r>
  <r>
    <x v="1"/>
    <x v="5"/>
    <x v="0"/>
    <x v="9"/>
    <x v="368"/>
    <x v="4404"/>
    <x v="3864"/>
    <x v="172"/>
    <x v="10"/>
    <x v="2"/>
    <x v="1"/>
    <x v="4"/>
    <x v="33"/>
    <x v="314"/>
    <x v="210"/>
    <x v="115"/>
    <x v="0"/>
    <x v="13"/>
    <x v="2"/>
    <x v="382"/>
    <x v="21"/>
    <x v="30"/>
    <x v="59"/>
    <x v="8"/>
    <x v="5"/>
    <x v="4893"/>
    <x v="32"/>
  </r>
  <r>
    <x v="1"/>
    <x v="5"/>
    <x v="0"/>
    <x v="5"/>
    <x v="383"/>
    <x v="4405"/>
    <x v="3865"/>
    <x v="120"/>
    <x v="10"/>
    <x v="2"/>
    <x v="1"/>
    <x v="4"/>
    <x v="33"/>
    <x v="146"/>
    <x v="210"/>
    <x v="203"/>
    <x v="0"/>
    <x v="13"/>
    <x v="2"/>
    <x v="270"/>
    <x v="81"/>
    <x v="70"/>
    <x v="43"/>
    <x v="8"/>
    <x v="5"/>
    <x v="4892"/>
    <x v="3"/>
  </r>
  <r>
    <x v="0"/>
    <x v="5"/>
    <x v="1"/>
    <x v="6"/>
    <x v="366"/>
    <x v="4406"/>
    <x v="3866"/>
    <x v="93"/>
    <x v="10"/>
    <x v="2"/>
    <x v="1"/>
    <x v="4"/>
    <x v="8"/>
    <x v="23"/>
    <x v="210"/>
    <x v="194"/>
    <x v="0"/>
    <x v="5"/>
    <x v="0"/>
    <x v="514"/>
    <x v="578"/>
    <x v="54"/>
    <x v="7"/>
    <x v="6"/>
    <x v="0"/>
    <x v="3257"/>
    <x v="1"/>
  </r>
  <r>
    <x v="1"/>
    <x v="5"/>
    <x v="1"/>
    <x v="3"/>
    <x v="354"/>
    <x v="4407"/>
    <x v="3867"/>
    <x v="97"/>
    <x v="10"/>
    <x v="2"/>
    <x v="1"/>
    <x v="4"/>
    <x v="34"/>
    <x v="221"/>
    <x v="210"/>
    <x v="194"/>
    <x v="0"/>
    <x v="13"/>
    <x v="2"/>
    <x v="272"/>
    <x v="409"/>
    <x v="4"/>
    <x v="23"/>
    <x v="6"/>
    <x v="5"/>
    <x v="3258"/>
    <x v="2"/>
  </r>
  <r>
    <x v="1"/>
    <x v="5"/>
    <x v="0"/>
    <x v="8"/>
    <x v="399"/>
    <x v="4408"/>
    <x v="3868"/>
    <x v="120"/>
    <x v="10"/>
    <x v="2"/>
    <x v="1"/>
    <x v="4"/>
    <x v="33"/>
    <x v="320"/>
    <x v="210"/>
    <x v="195"/>
    <x v="0"/>
    <x v="13"/>
    <x v="2"/>
    <x v="290"/>
    <x v="18"/>
    <x v="30"/>
    <x v="59"/>
    <x v="8"/>
    <x v="5"/>
    <x v="4894"/>
    <x v="17"/>
  </r>
  <r>
    <x v="0"/>
    <x v="5"/>
    <x v="1"/>
    <x v="0"/>
    <x v="260"/>
    <x v="4409"/>
    <x v="3869"/>
    <x v="79"/>
    <x v="10"/>
    <x v="2"/>
    <x v="1"/>
    <x v="4"/>
    <x v="8"/>
    <x v="22"/>
    <x v="210"/>
    <x v="156"/>
    <x v="0"/>
    <x v="5"/>
    <x v="0"/>
    <x v="512"/>
    <x v="241"/>
    <x v="78"/>
    <x v="7"/>
    <x v="6"/>
    <x v="0"/>
    <x v="3259"/>
    <x v="0"/>
  </r>
  <r>
    <x v="1"/>
    <x v="5"/>
    <x v="0"/>
    <x v="5"/>
    <x v="383"/>
    <x v="4410"/>
    <x v="3870"/>
    <x v="79"/>
    <x v="10"/>
    <x v="2"/>
    <x v="1"/>
    <x v="4"/>
    <x v="33"/>
    <x v="146"/>
    <x v="210"/>
    <x v="203"/>
    <x v="0"/>
    <x v="13"/>
    <x v="2"/>
    <x v="270"/>
    <x v="670"/>
    <x v="70"/>
    <x v="43"/>
    <x v="8"/>
    <x v="5"/>
    <x v="4895"/>
    <x v="3"/>
  </r>
  <r>
    <x v="0"/>
    <x v="5"/>
    <x v="1"/>
    <x v="0"/>
    <x v="179"/>
    <x v="4411"/>
    <x v="3871"/>
    <x v="241"/>
    <x v="10"/>
    <x v="2"/>
    <x v="1"/>
    <x v="4"/>
    <x v="8"/>
    <x v="22"/>
    <x v="210"/>
    <x v="115"/>
    <x v="0"/>
    <x v="5"/>
    <x v="0"/>
    <x v="512"/>
    <x v="727"/>
    <x v="78"/>
    <x v="7"/>
    <x v="6"/>
    <x v="0"/>
    <x v="3260"/>
    <x v="0"/>
  </r>
  <r>
    <x v="1"/>
    <x v="5"/>
    <x v="0"/>
    <x v="8"/>
    <x v="367"/>
    <x v="4412"/>
    <x v="3872"/>
    <x v="224"/>
    <x v="10"/>
    <x v="2"/>
    <x v="1"/>
    <x v="4"/>
    <x v="33"/>
    <x v="320"/>
    <x v="210"/>
    <x v="115"/>
    <x v="0"/>
    <x v="13"/>
    <x v="2"/>
    <x v="290"/>
    <x v="922"/>
    <x v="30"/>
    <x v="59"/>
    <x v="8"/>
    <x v="5"/>
    <x v="4896"/>
    <x v="17"/>
  </r>
  <r>
    <x v="1"/>
    <x v="5"/>
    <x v="0"/>
    <x v="8"/>
    <x v="379"/>
    <x v="4413"/>
    <x v="3873"/>
    <x v="205"/>
    <x v="10"/>
    <x v="2"/>
    <x v="1"/>
    <x v="4"/>
    <x v="33"/>
    <x v="320"/>
    <x v="210"/>
    <x v="156"/>
    <x v="0"/>
    <x v="13"/>
    <x v="2"/>
    <x v="290"/>
    <x v="597"/>
    <x v="30"/>
    <x v="59"/>
    <x v="8"/>
    <x v="5"/>
    <x v="4897"/>
    <x v="17"/>
  </r>
  <r>
    <x v="0"/>
    <x v="4"/>
    <x v="0"/>
    <x v="0"/>
    <x v="3"/>
    <x v="4414"/>
    <x v="3874"/>
    <x v="201"/>
    <x v="10"/>
    <x v="2"/>
    <x v="1"/>
    <x v="3"/>
    <x v="1"/>
    <x v="4"/>
    <x v="3"/>
    <x v="209"/>
    <x v="0"/>
    <x v="9"/>
    <x v="2"/>
    <x v="1189"/>
    <x v="791"/>
    <x v="7"/>
    <x v="28"/>
    <x v="2"/>
    <x v="4"/>
    <x v="3935"/>
    <x v="82"/>
  </r>
  <r>
    <x v="0"/>
    <x v="4"/>
    <x v="0"/>
    <x v="0"/>
    <x v="0"/>
    <x v="4415"/>
    <x v="3875"/>
    <x v="101"/>
    <x v="10"/>
    <x v="2"/>
    <x v="1"/>
    <x v="3"/>
    <x v="12"/>
    <x v="41"/>
    <x v="0"/>
    <x v="209"/>
    <x v="0"/>
    <x v="9"/>
    <x v="2"/>
    <x v="1218"/>
    <x v="5"/>
    <x v="7"/>
    <x v="28"/>
    <x v="2"/>
    <x v="4"/>
    <x v="3934"/>
    <x v="82"/>
  </r>
  <r>
    <x v="1"/>
    <x v="5"/>
    <x v="0"/>
    <x v="8"/>
    <x v="404"/>
    <x v="4416"/>
    <x v="3876"/>
    <x v="145"/>
    <x v="10"/>
    <x v="2"/>
    <x v="1"/>
    <x v="4"/>
    <x v="33"/>
    <x v="147"/>
    <x v="210"/>
    <x v="197"/>
    <x v="0"/>
    <x v="13"/>
    <x v="2"/>
    <x v="290"/>
    <x v="802"/>
    <x v="30"/>
    <x v="59"/>
    <x v="8"/>
    <x v="5"/>
    <x v="4898"/>
    <x v="18"/>
  </r>
  <r>
    <x v="1"/>
    <x v="5"/>
    <x v="0"/>
    <x v="8"/>
    <x v="417"/>
    <x v="4417"/>
    <x v="3877"/>
    <x v="27"/>
    <x v="10"/>
    <x v="2"/>
    <x v="1"/>
    <x v="4"/>
    <x v="33"/>
    <x v="320"/>
    <x v="203"/>
    <x v="209"/>
    <x v="0"/>
    <x v="13"/>
    <x v="2"/>
    <x v="290"/>
    <x v="147"/>
    <x v="30"/>
    <x v="59"/>
    <x v="8"/>
    <x v="5"/>
    <x v="4899"/>
    <x v="17"/>
  </r>
  <r>
    <x v="1"/>
    <x v="1"/>
    <x v="0"/>
    <x v="0"/>
    <x v="344"/>
    <x v="4418"/>
    <x v="3878"/>
    <x v="131"/>
    <x v="10"/>
    <x v="2"/>
    <x v="1"/>
    <x v="0"/>
    <x v="26"/>
    <x v="482"/>
    <x v="202"/>
    <x v="209"/>
    <x v="0"/>
    <x v="1"/>
    <x v="2"/>
    <x v="803"/>
    <x v="556"/>
    <x v="27"/>
    <x v="83"/>
    <x v="0"/>
    <x v="5"/>
    <x v="327"/>
    <x v="22"/>
  </r>
  <r>
    <x v="0"/>
    <x v="9"/>
    <x v="0"/>
    <x v="0"/>
    <x v="20"/>
    <x v="4419"/>
    <x v="3879"/>
    <x v="241"/>
    <x v="10"/>
    <x v="2"/>
    <x v="1"/>
    <x v="8"/>
    <x v="11"/>
    <x v="35"/>
    <x v="210"/>
    <x v="18"/>
    <x v="0"/>
    <x v="17"/>
    <x v="0"/>
    <x v="1075"/>
    <x v="263"/>
    <x v="14"/>
    <x v="0"/>
    <x v="1"/>
    <x v="0"/>
    <x v="1018"/>
    <x v="0"/>
  </r>
  <r>
    <x v="1"/>
    <x v="5"/>
    <x v="0"/>
    <x v="18"/>
    <x v="401"/>
    <x v="4421"/>
    <x v="3880"/>
    <x v="34"/>
    <x v="10"/>
    <x v="2"/>
    <x v="1"/>
    <x v="4"/>
    <x v="33"/>
    <x v="319"/>
    <x v="110"/>
    <x v="209"/>
    <x v="0"/>
    <x v="13"/>
    <x v="2"/>
    <x v="353"/>
    <x v="186"/>
    <x v="30"/>
    <x v="59"/>
    <x v="8"/>
    <x v="5"/>
    <x v="4901"/>
    <x v="8"/>
  </r>
  <r>
    <x v="1"/>
    <x v="5"/>
    <x v="1"/>
    <x v="8"/>
    <x v="379"/>
    <x v="4420"/>
    <x v="3880"/>
    <x v="77"/>
    <x v="10"/>
    <x v="2"/>
    <x v="1"/>
    <x v="4"/>
    <x v="34"/>
    <x v="208"/>
    <x v="210"/>
    <x v="156"/>
    <x v="0"/>
    <x v="13"/>
    <x v="2"/>
    <x v="207"/>
    <x v="330"/>
    <x v="58"/>
    <x v="15"/>
    <x v="6"/>
    <x v="5"/>
    <x v="4900"/>
    <x v="17"/>
  </r>
  <r>
    <x v="1"/>
    <x v="5"/>
    <x v="0"/>
    <x v="8"/>
    <x v="394"/>
    <x v="4422"/>
    <x v="3881"/>
    <x v="145"/>
    <x v="10"/>
    <x v="2"/>
    <x v="1"/>
    <x v="4"/>
    <x v="33"/>
    <x v="320"/>
    <x v="195"/>
    <x v="209"/>
    <x v="0"/>
    <x v="13"/>
    <x v="2"/>
    <x v="288"/>
    <x v="420"/>
    <x v="30"/>
    <x v="59"/>
    <x v="8"/>
    <x v="5"/>
    <x v="4902"/>
    <x v="17"/>
  </r>
  <r>
    <x v="1"/>
    <x v="5"/>
    <x v="0"/>
    <x v="9"/>
    <x v="381"/>
    <x v="4423"/>
    <x v="3882"/>
    <x v="93"/>
    <x v="10"/>
    <x v="2"/>
    <x v="1"/>
    <x v="4"/>
    <x v="33"/>
    <x v="317"/>
    <x v="210"/>
    <x v="156"/>
    <x v="0"/>
    <x v="13"/>
    <x v="2"/>
    <x v="317"/>
    <x v="888"/>
    <x v="30"/>
    <x v="59"/>
    <x v="8"/>
    <x v="5"/>
    <x v="4903"/>
    <x v="27"/>
  </r>
  <r>
    <x v="0"/>
    <x v="4"/>
    <x v="0"/>
    <x v="0"/>
    <x v="3"/>
    <x v="4424"/>
    <x v="3883"/>
    <x v="42"/>
    <x v="10"/>
    <x v="2"/>
    <x v="1"/>
    <x v="3"/>
    <x v="12"/>
    <x v="39"/>
    <x v="3"/>
    <x v="209"/>
    <x v="0"/>
    <x v="9"/>
    <x v="2"/>
    <x v="1229"/>
    <x v="36"/>
    <x v="7"/>
    <x v="28"/>
    <x v="2"/>
    <x v="4"/>
    <x v="3933"/>
    <x v="29"/>
  </r>
  <r>
    <x v="1"/>
    <x v="5"/>
    <x v="0"/>
    <x v="5"/>
    <x v="373"/>
    <x v="4425"/>
    <x v="3884"/>
    <x v="97"/>
    <x v="10"/>
    <x v="2"/>
    <x v="1"/>
    <x v="4"/>
    <x v="33"/>
    <x v="146"/>
    <x v="210"/>
    <x v="200"/>
    <x v="0"/>
    <x v="13"/>
    <x v="2"/>
    <x v="274"/>
    <x v="830"/>
    <x v="70"/>
    <x v="43"/>
    <x v="8"/>
    <x v="5"/>
    <x v="4904"/>
    <x v="3"/>
  </r>
  <r>
    <x v="0"/>
    <x v="5"/>
    <x v="1"/>
    <x v="8"/>
    <x v="379"/>
    <x v="4426"/>
    <x v="3885"/>
    <x v="204"/>
    <x v="10"/>
    <x v="2"/>
    <x v="1"/>
    <x v="4"/>
    <x v="8"/>
    <x v="25"/>
    <x v="210"/>
    <x v="156"/>
    <x v="0"/>
    <x v="5"/>
    <x v="0"/>
    <x v="524"/>
    <x v="992"/>
    <x v="54"/>
    <x v="7"/>
    <x v="6"/>
    <x v="0"/>
    <x v="3261"/>
    <x v="17"/>
  </r>
  <r>
    <x v="1"/>
    <x v="5"/>
    <x v="0"/>
    <x v="22"/>
    <x v="426"/>
    <x v="4427"/>
    <x v="3886"/>
    <x v="6"/>
    <x v="10"/>
    <x v="2"/>
    <x v="1"/>
    <x v="4"/>
    <x v="33"/>
    <x v="316"/>
    <x v="210"/>
    <x v="156"/>
    <x v="0"/>
    <x v="13"/>
    <x v="2"/>
    <x v="411"/>
    <x v="110"/>
    <x v="30"/>
    <x v="59"/>
    <x v="8"/>
    <x v="5"/>
    <x v="4905"/>
    <x v="54"/>
  </r>
  <r>
    <x v="1"/>
    <x v="5"/>
    <x v="0"/>
    <x v="18"/>
    <x v="401"/>
    <x v="4428"/>
    <x v="3887"/>
    <x v="34"/>
    <x v="10"/>
    <x v="2"/>
    <x v="1"/>
    <x v="4"/>
    <x v="33"/>
    <x v="319"/>
    <x v="110"/>
    <x v="209"/>
    <x v="0"/>
    <x v="13"/>
    <x v="2"/>
    <x v="347"/>
    <x v="186"/>
    <x v="30"/>
    <x v="59"/>
    <x v="8"/>
    <x v="5"/>
    <x v="4906"/>
    <x v="8"/>
  </r>
  <r>
    <x v="1"/>
    <x v="5"/>
    <x v="1"/>
    <x v="3"/>
    <x v="354"/>
    <x v="4429"/>
    <x v="3888"/>
    <x v="227"/>
    <x v="10"/>
    <x v="2"/>
    <x v="1"/>
    <x v="4"/>
    <x v="34"/>
    <x v="221"/>
    <x v="195"/>
    <x v="209"/>
    <x v="0"/>
    <x v="13"/>
    <x v="2"/>
    <x v="272"/>
    <x v="887"/>
    <x v="4"/>
    <x v="23"/>
    <x v="6"/>
    <x v="5"/>
    <x v="3262"/>
    <x v="2"/>
  </r>
  <r>
    <x v="1"/>
    <x v="5"/>
    <x v="0"/>
    <x v="17"/>
    <x v="415"/>
    <x v="4430"/>
    <x v="3889"/>
    <x v="6"/>
    <x v="10"/>
    <x v="2"/>
    <x v="1"/>
    <x v="4"/>
    <x v="33"/>
    <x v="322"/>
    <x v="210"/>
    <x v="156"/>
    <x v="0"/>
    <x v="13"/>
    <x v="2"/>
    <x v="475"/>
    <x v="110"/>
    <x v="30"/>
    <x v="59"/>
    <x v="8"/>
    <x v="5"/>
    <x v="4907"/>
    <x v="49"/>
  </r>
  <r>
    <x v="1"/>
    <x v="5"/>
    <x v="0"/>
    <x v="9"/>
    <x v="396"/>
    <x v="4431"/>
    <x v="3890"/>
    <x v="239"/>
    <x v="10"/>
    <x v="2"/>
    <x v="1"/>
    <x v="4"/>
    <x v="33"/>
    <x v="317"/>
    <x v="210"/>
    <x v="194"/>
    <x v="0"/>
    <x v="13"/>
    <x v="2"/>
    <x v="317"/>
    <x v="487"/>
    <x v="30"/>
    <x v="59"/>
    <x v="8"/>
    <x v="5"/>
    <x v="4909"/>
    <x v="27"/>
  </r>
  <r>
    <x v="1"/>
    <x v="5"/>
    <x v="0"/>
    <x v="5"/>
    <x v="383"/>
    <x v="4433"/>
    <x v="3891"/>
    <x v="120"/>
    <x v="10"/>
    <x v="2"/>
    <x v="1"/>
    <x v="4"/>
    <x v="33"/>
    <x v="146"/>
    <x v="203"/>
    <x v="209"/>
    <x v="0"/>
    <x v="13"/>
    <x v="2"/>
    <x v="270"/>
    <x v="18"/>
    <x v="70"/>
    <x v="43"/>
    <x v="8"/>
    <x v="5"/>
    <x v="4908"/>
    <x v="3"/>
  </r>
  <r>
    <x v="1"/>
    <x v="9"/>
    <x v="1"/>
    <x v="8"/>
    <x v="137"/>
    <x v="4432"/>
    <x v="3891"/>
    <x v="61"/>
    <x v="10"/>
    <x v="2"/>
    <x v="1"/>
    <x v="8"/>
    <x v="28"/>
    <x v="378"/>
    <x v="210"/>
    <x v="21"/>
    <x v="0"/>
    <x v="16"/>
    <x v="2"/>
    <x v="975"/>
    <x v="362"/>
    <x v="10"/>
    <x v="67"/>
    <x v="1"/>
    <x v="6"/>
    <x v="1019"/>
    <x v="16"/>
  </r>
  <r>
    <x v="1"/>
    <x v="5"/>
    <x v="0"/>
    <x v="5"/>
    <x v="346"/>
    <x v="4434"/>
    <x v="3892"/>
    <x v="247"/>
    <x v="10"/>
    <x v="2"/>
    <x v="1"/>
    <x v="4"/>
    <x v="33"/>
    <x v="174"/>
    <x v="210"/>
    <x v="156"/>
    <x v="0"/>
    <x v="13"/>
    <x v="2"/>
    <x v="435"/>
    <x v="959"/>
    <x v="90"/>
    <x v="5"/>
    <x v="8"/>
    <x v="5"/>
    <x v="4910"/>
    <x v="3"/>
  </r>
  <r>
    <x v="1"/>
    <x v="5"/>
    <x v="0"/>
    <x v="17"/>
    <x v="400"/>
    <x v="4435"/>
    <x v="3893"/>
    <x v="205"/>
    <x v="10"/>
    <x v="2"/>
    <x v="1"/>
    <x v="4"/>
    <x v="33"/>
    <x v="322"/>
    <x v="210"/>
    <x v="115"/>
    <x v="0"/>
    <x v="13"/>
    <x v="2"/>
    <x v="475"/>
    <x v="693"/>
    <x v="30"/>
    <x v="59"/>
    <x v="8"/>
    <x v="5"/>
    <x v="4911"/>
    <x v="49"/>
  </r>
  <r>
    <x v="0"/>
    <x v="5"/>
    <x v="0"/>
    <x v="15"/>
    <x v="405"/>
    <x v="4436"/>
    <x v="3894"/>
    <x v="24"/>
    <x v="10"/>
    <x v="2"/>
    <x v="1"/>
    <x v="4"/>
    <x v="4"/>
    <x v="16"/>
    <x v="156"/>
    <x v="209"/>
    <x v="0"/>
    <x v="13"/>
    <x v="2"/>
    <x v="25"/>
    <x v="793"/>
    <x v="35"/>
    <x v="33"/>
    <x v="8"/>
    <x v="0"/>
    <x v="4912"/>
    <x v="22"/>
  </r>
  <r>
    <x v="1"/>
    <x v="5"/>
    <x v="0"/>
    <x v="8"/>
    <x v="408"/>
    <x v="4437"/>
    <x v="3895"/>
    <x v="97"/>
    <x v="10"/>
    <x v="2"/>
    <x v="1"/>
    <x v="4"/>
    <x v="33"/>
    <x v="320"/>
    <x v="199"/>
    <x v="209"/>
    <x v="0"/>
    <x v="13"/>
    <x v="2"/>
    <x v="288"/>
    <x v="543"/>
    <x v="30"/>
    <x v="59"/>
    <x v="8"/>
    <x v="5"/>
    <x v="4913"/>
    <x v="17"/>
  </r>
  <r>
    <x v="0"/>
    <x v="4"/>
    <x v="0"/>
    <x v="0"/>
    <x v="14"/>
    <x v="4438"/>
    <x v="3896"/>
    <x v="10"/>
    <x v="10"/>
    <x v="2"/>
    <x v="1"/>
    <x v="3"/>
    <x v="1"/>
    <x v="4"/>
    <x v="14"/>
    <x v="209"/>
    <x v="0"/>
    <x v="9"/>
    <x v="2"/>
    <x v="1189"/>
    <x v="451"/>
    <x v="7"/>
    <x v="28"/>
    <x v="2"/>
    <x v="4"/>
    <x v="3932"/>
    <x v="82"/>
  </r>
  <r>
    <x v="1"/>
    <x v="5"/>
    <x v="1"/>
    <x v="3"/>
    <x v="354"/>
    <x v="4439"/>
    <x v="3897"/>
    <x v="41"/>
    <x v="10"/>
    <x v="2"/>
    <x v="1"/>
    <x v="4"/>
    <x v="34"/>
    <x v="221"/>
    <x v="195"/>
    <x v="209"/>
    <x v="0"/>
    <x v="13"/>
    <x v="2"/>
    <x v="270"/>
    <x v="336"/>
    <x v="4"/>
    <x v="23"/>
    <x v="6"/>
    <x v="5"/>
    <x v="3263"/>
    <x v="2"/>
  </r>
  <r>
    <x v="0"/>
    <x v="4"/>
    <x v="0"/>
    <x v="0"/>
    <x v="19"/>
    <x v="4440"/>
    <x v="3898"/>
    <x v="202"/>
    <x v="10"/>
    <x v="2"/>
    <x v="1"/>
    <x v="3"/>
    <x v="1"/>
    <x v="4"/>
    <x v="210"/>
    <x v="17"/>
    <x v="0"/>
    <x v="9"/>
    <x v="2"/>
    <x v="1190"/>
    <x v="555"/>
    <x v="7"/>
    <x v="28"/>
    <x v="2"/>
    <x v="4"/>
    <x v="3931"/>
    <x v="82"/>
  </r>
  <r>
    <x v="1"/>
    <x v="5"/>
    <x v="1"/>
    <x v="3"/>
    <x v="354"/>
    <x v="4441"/>
    <x v="3899"/>
    <x v="97"/>
    <x v="10"/>
    <x v="2"/>
    <x v="1"/>
    <x v="4"/>
    <x v="34"/>
    <x v="221"/>
    <x v="210"/>
    <x v="194"/>
    <x v="0"/>
    <x v="13"/>
    <x v="2"/>
    <x v="272"/>
    <x v="409"/>
    <x v="4"/>
    <x v="23"/>
    <x v="6"/>
    <x v="5"/>
    <x v="3264"/>
    <x v="2"/>
  </r>
  <r>
    <x v="1"/>
    <x v="5"/>
    <x v="0"/>
    <x v="8"/>
    <x v="367"/>
    <x v="4442"/>
    <x v="3900"/>
    <x v="224"/>
    <x v="10"/>
    <x v="2"/>
    <x v="1"/>
    <x v="4"/>
    <x v="33"/>
    <x v="320"/>
    <x v="210"/>
    <x v="115"/>
    <x v="0"/>
    <x v="13"/>
    <x v="2"/>
    <x v="290"/>
    <x v="922"/>
    <x v="30"/>
    <x v="59"/>
    <x v="8"/>
    <x v="5"/>
    <x v="4914"/>
    <x v="17"/>
  </r>
  <r>
    <x v="1"/>
    <x v="5"/>
    <x v="0"/>
    <x v="9"/>
    <x v="368"/>
    <x v="4443"/>
    <x v="3901"/>
    <x v="172"/>
    <x v="10"/>
    <x v="2"/>
    <x v="1"/>
    <x v="4"/>
    <x v="33"/>
    <x v="314"/>
    <x v="210"/>
    <x v="115"/>
    <x v="0"/>
    <x v="13"/>
    <x v="2"/>
    <x v="378"/>
    <x v="21"/>
    <x v="30"/>
    <x v="59"/>
    <x v="8"/>
    <x v="5"/>
    <x v="4915"/>
    <x v="32"/>
  </r>
  <r>
    <x v="0"/>
    <x v="4"/>
    <x v="0"/>
    <x v="0"/>
    <x v="0"/>
    <x v="4444"/>
    <x v="3902"/>
    <x v="151"/>
    <x v="10"/>
    <x v="2"/>
    <x v="1"/>
    <x v="3"/>
    <x v="1"/>
    <x v="3"/>
    <x v="0"/>
    <x v="209"/>
    <x v="0"/>
    <x v="9"/>
    <x v="2"/>
    <x v="1179"/>
    <x v="69"/>
    <x v="7"/>
    <x v="28"/>
    <x v="2"/>
    <x v="4"/>
    <x v="3930"/>
    <x v="20"/>
  </r>
  <r>
    <x v="1"/>
    <x v="5"/>
    <x v="1"/>
    <x v="8"/>
    <x v="379"/>
    <x v="4445"/>
    <x v="3903"/>
    <x v="94"/>
    <x v="10"/>
    <x v="2"/>
    <x v="1"/>
    <x v="4"/>
    <x v="34"/>
    <x v="244"/>
    <x v="156"/>
    <x v="209"/>
    <x v="0"/>
    <x v="13"/>
    <x v="2"/>
    <x v="655"/>
    <x v="454"/>
    <x v="58"/>
    <x v="15"/>
    <x v="6"/>
    <x v="5"/>
    <x v="4916"/>
    <x v="17"/>
  </r>
  <r>
    <x v="1"/>
    <x v="5"/>
    <x v="0"/>
    <x v="8"/>
    <x v="404"/>
    <x v="4446"/>
    <x v="3904"/>
    <x v="78"/>
    <x v="10"/>
    <x v="2"/>
    <x v="1"/>
    <x v="4"/>
    <x v="33"/>
    <x v="320"/>
    <x v="210"/>
    <x v="197"/>
    <x v="0"/>
    <x v="13"/>
    <x v="2"/>
    <x v="290"/>
    <x v="542"/>
    <x v="30"/>
    <x v="59"/>
    <x v="8"/>
    <x v="5"/>
    <x v="4917"/>
    <x v="17"/>
  </r>
  <r>
    <x v="1"/>
    <x v="9"/>
    <x v="0"/>
    <x v="8"/>
    <x v="137"/>
    <x v="4447"/>
    <x v="3904"/>
    <x v="160"/>
    <x v="10"/>
    <x v="2"/>
    <x v="1"/>
    <x v="8"/>
    <x v="27"/>
    <x v="344"/>
    <x v="210"/>
    <x v="21"/>
    <x v="0"/>
    <x v="16"/>
    <x v="2"/>
    <x v="994"/>
    <x v="126"/>
    <x v="24"/>
    <x v="53"/>
    <x v="1"/>
    <x v="5"/>
    <x v="1020"/>
    <x v="8"/>
  </r>
  <r>
    <x v="1"/>
    <x v="5"/>
    <x v="0"/>
    <x v="8"/>
    <x v="379"/>
    <x v="4448"/>
    <x v="3905"/>
    <x v="131"/>
    <x v="10"/>
    <x v="2"/>
    <x v="1"/>
    <x v="4"/>
    <x v="33"/>
    <x v="320"/>
    <x v="210"/>
    <x v="156"/>
    <x v="0"/>
    <x v="13"/>
    <x v="2"/>
    <x v="290"/>
    <x v="566"/>
    <x v="30"/>
    <x v="59"/>
    <x v="8"/>
    <x v="5"/>
    <x v="4918"/>
    <x v="17"/>
  </r>
  <r>
    <x v="0"/>
    <x v="5"/>
    <x v="1"/>
    <x v="8"/>
    <x v="379"/>
    <x v="4449"/>
    <x v="3906"/>
    <x v="204"/>
    <x v="10"/>
    <x v="2"/>
    <x v="1"/>
    <x v="4"/>
    <x v="8"/>
    <x v="25"/>
    <x v="210"/>
    <x v="156"/>
    <x v="0"/>
    <x v="5"/>
    <x v="0"/>
    <x v="525"/>
    <x v="992"/>
    <x v="54"/>
    <x v="7"/>
    <x v="6"/>
    <x v="0"/>
    <x v="3265"/>
    <x v="17"/>
  </r>
  <r>
    <x v="0"/>
    <x v="4"/>
    <x v="0"/>
    <x v="0"/>
    <x v="19"/>
    <x v="4450"/>
    <x v="3907"/>
    <x v="128"/>
    <x v="10"/>
    <x v="2"/>
    <x v="1"/>
    <x v="3"/>
    <x v="12"/>
    <x v="41"/>
    <x v="19"/>
    <x v="209"/>
    <x v="0"/>
    <x v="9"/>
    <x v="2"/>
    <x v="1217"/>
    <x v="55"/>
    <x v="7"/>
    <x v="28"/>
    <x v="2"/>
    <x v="4"/>
    <x v="3929"/>
    <x v="82"/>
  </r>
  <r>
    <x v="1"/>
    <x v="5"/>
    <x v="0"/>
    <x v="5"/>
    <x v="346"/>
    <x v="4451"/>
    <x v="3908"/>
    <x v="247"/>
    <x v="10"/>
    <x v="2"/>
    <x v="1"/>
    <x v="4"/>
    <x v="33"/>
    <x v="174"/>
    <x v="210"/>
    <x v="156"/>
    <x v="0"/>
    <x v="13"/>
    <x v="2"/>
    <x v="435"/>
    <x v="959"/>
    <x v="90"/>
    <x v="5"/>
    <x v="8"/>
    <x v="5"/>
    <x v="4919"/>
    <x v="3"/>
  </r>
  <r>
    <x v="1"/>
    <x v="1"/>
    <x v="0"/>
    <x v="0"/>
    <x v="359"/>
    <x v="4452"/>
    <x v="3909"/>
    <x v="131"/>
    <x v="10"/>
    <x v="2"/>
    <x v="1"/>
    <x v="0"/>
    <x v="26"/>
    <x v="482"/>
    <x v="205"/>
    <x v="209"/>
    <x v="0"/>
    <x v="1"/>
    <x v="2"/>
    <x v="801"/>
    <x v="826"/>
    <x v="27"/>
    <x v="83"/>
    <x v="0"/>
    <x v="5"/>
    <x v="328"/>
    <x v="22"/>
  </r>
  <r>
    <x v="1"/>
    <x v="5"/>
    <x v="0"/>
    <x v="9"/>
    <x v="202"/>
    <x v="4453"/>
    <x v="3910"/>
    <x v="239"/>
    <x v="10"/>
    <x v="2"/>
    <x v="1"/>
    <x v="4"/>
    <x v="32"/>
    <x v="184"/>
    <x v="25"/>
    <x v="209"/>
    <x v="0"/>
    <x v="14"/>
    <x v="2"/>
    <x v="101"/>
    <x v="487"/>
    <x v="62"/>
    <x v="58"/>
    <x v="8"/>
    <x v="5"/>
    <x v="4920"/>
    <x v="22"/>
  </r>
  <r>
    <x v="1"/>
    <x v="1"/>
    <x v="0"/>
    <x v="0"/>
    <x v="359"/>
    <x v="4454"/>
    <x v="3911"/>
    <x v="131"/>
    <x v="10"/>
    <x v="2"/>
    <x v="1"/>
    <x v="0"/>
    <x v="26"/>
    <x v="482"/>
    <x v="205"/>
    <x v="209"/>
    <x v="0"/>
    <x v="1"/>
    <x v="2"/>
    <x v="799"/>
    <x v="826"/>
    <x v="27"/>
    <x v="83"/>
    <x v="0"/>
    <x v="5"/>
    <x v="329"/>
    <x v="22"/>
  </r>
  <r>
    <x v="1"/>
    <x v="5"/>
    <x v="0"/>
    <x v="8"/>
    <x v="369"/>
    <x v="4455"/>
    <x v="3912"/>
    <x v="227"/>
    <x v="10"/>
    <x v="2"/>
    <x v="1"/>
    <x v="4"/>
    <x v="30"/>
    <x v="93"/>
    <x v="210"/>
    <x v="123"/>
    <x v="0"/>
    <x v="13"/>
    <x v="2"/>
    <x v="74"/>
    <x v="347"/>
    <x v="37"/>
    <x v="38"/>
    <x v="8"/>
    <x v="5"/>
    <x v="4921"/>
    <x v="17"/>
  </r>
  <r>
    <x v="1"/>
    <x v="1"/>
    <x v="0"/>
    <x v="0"/>
    <x v="359"/>
    <x v="4456"/>
    <x v="3913"/>
    <x v="190"/>
    <x v="10"/>
    <x v="2"/>
    <x v="1"/>
    <x v="0"/>
    <x v="26"/>
    <x v="481"/>
    <x v="205"/>
    <x v="209"/>
    <x v="0"/>
    <x v="1"/>
    <x v="2"/>
    <x v="797"/>
    <x v="878"/>
    <x v="27"/>
    <x v="82"/>
    <x v="0"/>
    <x v="5"/>
    <x v="330"/>
    <x v="22"/>
  </r>
  <r>
    <x v="1"/>
    <x v="5"/>
    <x v="0"/>
    <x v="5"/>
    <x v="383"/>
    <x v="4457"/>
    <x v="3914"/>
    <x v="27"/>
    <x v="10"/>
    <x v="2"/>
    <x v="1"/>
    <x v="4"/>
    <x v="33"/>
    <x v="176"/>
    <x v="210"/>
    <x v="203"/>
    <x v="0"/>
    <x v="13"/>
    <x v="2"/>
    <x v="227"/>
    <x v="152"/>
    <x v="20"/>
    <x v="41"/>
    <x v="8"/>
    <x v="5"/>
    <x v="4922"/>
    <x v="3"/>
  </r>
  <r>
    <x v="0"/>
    <x v="4"/>
    <x v="0"/>
    <x v="0"/>
    <x v="18"/>
    <x v="4458"/>
    <x v="3915"/>
    <x v="145"/>
    <x v="10"/>
    <x v="2"/>
    <x v="1"/>
    <x v="3"/>
    <x v="1"/>
    <x v="4"/>
    <x v="18"/>
    <x v="209"/>
    <x v="0"/>
    <x v="9"/>
    <x v="2"/>
    <x v="1189"/>
    <x v="970"/>
    <x v="7"/>
    <x v="28"/>
    <x v="2"/>
    <x v="4"/>
    <x v="3928"/>
    <x v="82"/>
  </r>
  <r>
    <x v="1"/>
    <x v="1"/>
    <x v="0"/>
    <x v="0"/>
    <x v="344"/>
    <x v="4459"/>
    <x v="3916"/>
    <x v="211"/>
    <x v="10"/>
    <x v="2"/>
    <x v="1"/>
    <x v="0"/>
    <x v="25"/>
    <x v="480"/>
    <x v="210"/>
    <x v="201"/>
    <x v="0"/>
    <x v="0"/>
    <x v="2"/>
    <x v="29"/>
    <x v="342"/>
    <x v="69"/>
    <x v="63"/>
    <x v="8"/>
    <x v="5"/>
    <x v="4923"/>
    <x v="22"/>
  </r>
  <r>
    <x v="0"/>
    <x v="4"/>
    <x v="0"/>
    <x v="0"/>
    <x v="7"/>
    <x v="4460"/>
    <x v="3917"/>
    <x v="154"/>
    <x v="10"/>
    <x v="2"/>
    <x v="1"/>
    <x v="3"/>
    <x v="1"/>
    <x v="4"/>
    <x v="210"/>
    <x v="7"/>
    <x v="0"/>
    <x v="9"/>
    <x v="2"/>
    <x v="1190"/>
    <x v="50"/>
    <x v="7"/>
    <x v="28"/>
    <x v="2"/>
    <x v="4"/>
    <x v="3927"/>
    <x v="82"/>
  </r>
  <r>
    <x v="1"/>
    <x v="1"/>
    <x v="0"/>
    <x v="0"/>
    <x v="359"/>
    <x v="4461"/>
    <x v="3918"/>
    <x v="126"/>
    <x v="10"/>
    <x v="2"/>
    <x v="1"/>
    <x v="0"/>
    <x v="26"/>
    <x v="482"/>
    <x v="205"/>
    <x v="209"/>
    <x v="0"/>
    <x v="1"/>
    <x v="2"/>
    <x v="795"/>
    <x v="918"/>
    <x v="27"/>
    <x v="83"/>
    <x v="0"/>
    <x v="5"/>
    <x v="331"/>
    <x v="22"/>
  </r>
  <r>
    <x v="1"/>
    <x v="5"/>
    <x v="0"/>
    <x v="9"/>
    <x v="396"/>
    <x v="4462"/>
    <x v="3919"/>
    <x v="239"/>
    <x v="10"/>
    <x v="2"/>
    <x v="1"/>
    <x v="4"/>
    <x v="33"/>
    <x v="317"/>
    <x v="195"/>
    <x v="209"/>
    <x v="0"/>
    <x v="13"/>
    <x v="2"/>
    <x v="317"/>
    <x v="487"/>
    <x v="30"/>
    <x v="59"/>
    <x v="8"/>
    <x v="5"/>
    <x v="4924"/>
    <x v="27"/>
  </r>
  <r>
    <x v="1"/>
    <x v="5"/>
    <x v="0"/>
    <x v="9"/>
    <x v="381"/>
    <x v="4463"/>
    <x v="3920"/>
    <x v="27"/>
    <x v="10"/>
    <x v="2"/>
    <x v="1"/>
    <x v="4"/>
    <x v="30"/>
    <x v="128"/>
    <x v="156"/>
    <x v="209"/>
    <x v="0"/>
    <x v="13"/>
    <x v="2"/>
    <x v="104"/>
    <x v="159"/>
    <x v="8"/>
    <x v="39"/>
    <x v="8"/>
    <x v="5"/>
    <x v="4925"/>
    <x v="27"/>
  </r>
  <r>
    <x v="1"/>
    <x v="5"/>
    <x v="0"/>
    <x v="9"/>
    <x v="396"/>
    <x v="4464"/>
    <x v="3921"/>
    <x v="6"/>
    <x v="10"/>
    <x v="2"/>
    <x v="1"/>
    <x v="4"/>
    <x v="33"/>
    <x v="317"/>
    <x v="195"/>
    <x v="209"/>
    <x v="0"/>
    <x v="13"/>
    <x v="2"/>
    <x v="317"/>
    <x v="99"/>
    <x v="30"/>
    <x v="59"/>
    <x v="8"/>
    <x v="5"/>
    <x v="4926"/>
    <x v="27"/>
  </r>
  <r>
    <x v="1"/>
    <x v="5"/>
    <x v="0"/>
    <x v="8"/>
    <x v="379"/>
    <x v="4465"/>
    <x v="3922"/>
    <x v="131"/>
    <x v="10"/>
    <x v="2"/>
    <x v="1"/>
    <x v="4"/>
    <x v="33"/>
    <x v="320"/>
    <x v="210"/>
    <x v="156"/>
    <x v="0"/>
    <x v="13"/>
    <x v="2"/>
    <x v="290"/>
    <x v="566"/>
    <x v="30"/>
    <x v="59"/>
    <x v="8"/>
    <x v="5"/>
    <x v="4927"/>
    <x v="17"/>
  </r>
  <r>
    <x v="1"/>
    <x v="1"/>
    <x v="0"/>
    <x v="0"/>
    <x v="346"/>
    <x v="4466"/>
    <x v="3923"/>
    <x v="131"/>
    <x v="10"/>
    <x v="2"/>
    <x v="1"/>
    <x v="0"/>
    <x v="26"/>
    <x v="482"/>
    <x v="203"/>
    <x v="209"/>
    <x v="0"/>
    <x v="1"/>
    <x v="2"/>
    <x v="794"/>
    <x v="667"/>
    <x v="27"/>
    <x v="83"/>
    <x v="0"/>
    <x v="5"/>
    <x v="332"/>
    <x v="22"/>
  </r>
  <r>
    <x v="1"/>
    <x v="5"/>
    <x v="0"/>
    <x v="8"/>
    <x v="379"/>
    <x v="4467"/>
    <x v="3924"/>
    <x v="232"/>
    <x v="10"/>
    <x v="2"/>
    <x v="1"/>
    <x v="4"/>
    <x v="33"/>
    <x v="320"/>
    <x v="210"/>
    <x v="156"/>
    <x v="0"/>
    <x v="13"/>
    <x v="2"/>
    <x v="290"/>
    <x v="823"/>
    <x v="30"/>
    <x v="59"/>
    <x v="8"/>
    <x v="5"/>
    <x v="4928"/>
    <x v="17"/>
  </r>
  <r>
    <x v="1"/>
    <x v="1"/>
    <x v="0"/>
    <x v="0"/>
    <x v="340"/>
    <x v="4468"/>
    <x v="3925"/>
    <x v="131"/>
    <x v="10"/>
    <x v="2"/>
    <x v="1"/>
    <x v="0"/>
    <x v="26"/>
    <x v="482"/>
    <x v="199"/>
    <x v="209"/>
    <x v="0"/>
    <x v="1"/>
    <x v="2"/>
    <x v="794"/>
    <x v="556"/>
    <x v="27"/>
    <x v="83"/>
    <x v="0"/>
    <x v="5"/>
    <x v="333"/>
    <x v="22"/>
  </r>
  <r>
    <x v="1"/>
    <x v="1"/>
    <x v="0"/>
    <x v="0"/>
    <x v="359"/>
    <x v="4469"/>
    <x v="3926"/>
    <x v="211"/>
    <x v="10"/>
    <x v="2"/>
    <x v="1"/>
    <x v="0"/>
    <x v="26"/>
    <x v="482"/>
    <x v="205"/>
    <x v="209"/>
    <x v="0"/>
    <x v="1"/>
    <x v="2"/>
    <x v="795"/>
    <x v="851"/>
    <x v="27"/>
    <x v="83"/>
    <x v="0"/>
    <x v="5"/>
    <x v="334"/>
    <x v="22"/>
  </r>
  <r>
    <x v="1"/>
    <x v="1"/>
    <x v="0"/>
    <x v="0"/>
    <x v="359"/>
    <x v="4470"/>
    <x v="3927"/>
    <x v="190"/>
    <x v="10"/>
    <x v="2"/>
    <x v="1"/>
    <x v="0"/>
    <x v="26"/>
    <x v="481"/>
    <x v="205"/>
    <x v="209"/>
    <x v="0"/>
    <x v="1"/>
    <x v="2"/>
    <x v="794"/>
    <x v="878"/>
    <x v="27"/>
    <x v="82"/>
    <x v="0"/>
    <x v="5"/>
    <x v="335"/>
    <x v="22"/>
  </r>
  <r>
    <x v="1"/>
    <x v="5"/>
    <x v="0"/>
    <x v="8"/>
    <x v="394"/>
    <x v="4471"/>
    <x v="3928"/>
    <x v="74"/>
    <x v="10"/>
    <x v="2"/>
    <x v="1"/>
    <x v="4"/>
    <x v="33"/>
    <x v="320"/>
    <x v="195"/>
    <x v="209"/>
    <x v="0"/>
    <x v="13"/>
    <x v="2"/>
    <x v="288"/>
    <x v="581"/>
    <x v="30"/>
    <x v="59"/>
    <x v="8"/>
    <x v="5"/>
    <x v="4929"/>
    <x v="17"/>
  </r>
  <r>
    <x v="1"/>
    <x v="5"/>
    <x v="0"/>
    <x v="8"/>
    <x v="394"/>
    <x v="4472"/>
    <x v="3929"/>
    <x v="81"/>
    <x v="10"/>
    <x v="2"/>
    <x v="1"/>
    <x v="4"/>
    <x v="33"/>
    <x v="320"/>
    <x v="195"/>
    <x v="209"/>
    <x v="0"/>
    <x v="13"/>
    <x v="2"/>
    <x v="288"/>
    <x v="575"/>
    <x v="30"/>
    <x v="59"/>
    <x v="8"/>
    <x v="5"/>
    <x v="4931"/>
    <x v="17"/>
  </r>
  <r>
    <x v="1"/>
    <x v="5"/>
    <x v="0"/>
    <x v="8"/>
    <x v="408"/>
    <x v="4473"/>
    <x v="3930"/>
    <x v="6"/>
    <x v="10"/>
    <x v="2"/>
    <x v="1"/>
    <x v="4"/>
    <x v="33"/>
    <x v="161"/>
    <x v="199"/>
    <x v="209"/>
    <x v="0"/>
    <x v="13"/>
    <x v="2"/>
    <x v="66"/>
    <x v="99"/>
    <x v="20"/>
    <x v="41"/>
    <x v="8"/>
    <x v="5"/>
    <x v="4930"/>
    <x v="17"/>
  </r>
  <r>
    <x v="1"/>
    <x v="1"/>
    <x v="0"/>
    <x v="0"/>
    <x v="359"/>
    <x v="4474"/>
    <x v="3931"/>
    <x v="190"/>
    <x v="10"/>
    <x v="2"/>
    <x v="1"/>
    <x v="0"/>
    <x v="26"/>
    <x v="481"/>
    <x v="205"/>
    <x v="209"/>
    <x v="0"/>
    <x v="1"/>
    <x v="2"/>
    <x v="792"/>
    <x v="878"/>
    <x v="27"/>
    <x v="82"/>
    <x v="0"/>
    <x v="5"/>
    <x v="336"/>
    <x v="22"/>
  </r>
  <r>
    <x v="1"/>
    <x v="5"/>
    <x v="0"/>
    <x v="8"/>
    <x v="194"/>
    <x v="4475"/>
    <x v="3932"/>
    <x v="145"/>
    <x v="10"/>
    <x v="2"/>
    <x v="1"/>
    <x v="4"/>
    <x v="32"/>
    <x v="186"/>
    <x v="210"/>
    <x v="25"/>
    <x v="0"/>
    <x v="14"/>
    <x v="2"/>
    <x v="85"/>
    <x v="632"/>
    <x v="62"/>
    <x v="58"/>
    <x v="8"/>
    <x v="5"/>
    <x v="4932"/>
    <x v="8"/>
  </r>
  <r>
    <x v="1"/>
    <x v="5"/>
    <x v="1"/>
    <x v="3"/>
    <x v="354"/>
    <x v="4476"/>
    <x v="3932"/>
    <x v="227"/>
    <x v="10"/>
    <x v="2"/>
    <x v="1"/>
    <x v="4"/>
    <x v="34"/>
    <x v="221"/>
    <x v="195"/>
    <x v="209"/>
    <x v="0"/>
    <x v="13"/>
    <x v="2"/>
    <x v="270"/>
    <x v="887"/>
    <x v="4"/>
    <x v="23"/>
    <x v="6"/>
    <x v="5"/>
    <x v="3266"/>
    <x v="2"/>
  </r>
  <r>
    <x v="0"/>
    <x v="4"/>
    <x v="0"/>
    <x v="0"/>
    <x v="6"/>
    <x v="4477"/>
    <x v="3933"/>
    <x v="214"/>
    <x v="10"/>
    <x v="2"/>
    <x v="1"/>
    <x v="3"/>
    <x v="12"/>
    <x v="41"/>
    <x v="210"/>
    <x v="6"/>
    <x v="0"/>
    <x v="9"/>
    <x v="2"/>
    <x v="1217"/>
    <x v="844"/>
    <x v="7"/>
    <x v="28"/>
    <x v="2"/>
    <x v="4"/>
    <x v="3926"/>
    <x v="82"/>
  </r>
  <r>
    <x v="1"/>
    <x v="9"/>
    <x v="1"/>
    <x v="8"/>
    <x v="137"/>
    <x v="4478"/>
    <x v="3933"/>
    <x v="98"/>
    <x v="10"/>
    <x v="2"/>
    <x v="1"/>
    <x v="8"/>
    <x v="28"/>
    <x v="389"/>
    <x v="23"/>
    <x v="209"/>
    <x v="0"/>
    <x v="16"/>
    <x v="2"/>
    <x v="958"/>
    <x v="231"/>
    <x v="61"/>
    <x v="51"/>
    <x v="1"/>
    <x v="6"/>
    <x v="1021"/>
    <x v="15"/>
  </r>
  <r>
    <x v="1"/>
    <x v="1"/>
    <x v="0"/>
    <x v="0"/>
    <x v="359"/>
    <x v="4479"/>
    <x v="3933"/>
    <x v="190"/>
    <x v="10"/>
    <x v="2"/>
    <x v="1"/>
    <x v="0"/>
    <x v="26"/>
    <x v="481"/>
    <x v="205"/>
    <x v="209"/>
    <x v="0"/>
    <x v="1"/>
    <x v="2"/>
    <x v="791"/>
    <x v="878"/>
    <x v="27"/>
    <x v="82"/>
    <x v="0"/>
    <x v="5"/>
    <x v="337"/>
    <x v="22"/>
  </r>
  <r>
    <x v="1"/>
    <x v="5"/>
    <x v="1"/>
    <x v="5"/>
    <x v="346"/>
    <x v="4480"/>
    <x v="3934"/>
    <x v="160"/>
    <x v="10"/>
    <x v="2"/>
    <x v="1"/>
    <x v="4"/>
    <x v="34"/>
    <x v="200"/>
    <x v="210"/>
    <x v="156"/>
    <x v="0"/>
    <x v="13"/>
    <x v="2"/>
    <x v="254"/>
    <x v="439"/>
    <x v="84"/>
    <x v="24"/>
    <x v="6"/>
    <x v="5"/>
    <x v="3267"/>
    <x v="3"/>
  </r>
  <r>
    <x v="1"/>
    <x v="5"/>
    <x v="1"/>
    <x v="3"/>
    <x v="354"/>
    <x v="4481"/>
    <x v="3935"/>
    <x v="41"/>
    <x v="8"/>
    <x v="2"/>
    <x v="1"/>
    <x v="4"/>
    <x v="34"/>
    <x v="221"/>
    <x v="195"/>
    <x v="209"/>
    <x v="0"/>
    <x v="13"/>
    <x v="2"/>
    <x v="268"/>
    <x v="81"/>
    <x v="4"/>
    <x v="23"/>
    <x v="6"/>
    <x v="5"/>
    <x v="3268"/>
    <x v="2"/>
  </r>
  <r>
    <x v="1"/>
    <x v="5"/>
    <x v="1"/>
    <x v="8"/>
    <x v="365"/>
    <x v="4482"/>
    <x v="3936"/>
    <x v="146"/>
    <x v="10"/>
    <x v="2"/>
    <x v="1"/>
    <x v="4"/>
    <x v="36"/>
    <x v="290"/>
    <x v="210"/>
    <x v="109"/>
    <x v="0"/>
    <x v="13"/>
    <x v="2"/>
    <x v="65"/>
    <x v="633"/>
    <x v="49"/>
    <x v="22"/>
    <x v="6"/>
    <x v="5"/>
    <x v="4933"/>
    <x v="17"/>
  </r>
  <r>
    <x v="1"/>
    <x v="1"/>
    <x v="0"/>
    <x v="0"/>
    <x v="359"/>
    <x v="4483"/>
    <x v="3937"/>
    <x v="190"/>
    <x v="10"/>
    <x v="2"/>
    <x v="1"/>
    <x v="0"/>
    <x v="26"/>
    <x v="481"/>
    <x v="205"/>
    <x v="209"/>
    <x v="0"/>
    <x v="1"/>
    <x v="2"/>
    <x v="788"/>
    <x v="878"/>
    <x v="27"/>
    <x v="82"/>
    <x v="0"/>
    <x v="5"/>
    <x v="338"/>
    <x v="22"/>
  </r>
  <r>
    <x v="0"/>
    <x v="4"/>
    <x v="0"/>
    <x v="0"/>
    <x v="19"/>
    <x v="4484"/>
    <x v="3938"/>
    <x v="145"/>
    <x v="10"/>
    <x v="2"/>
    <x v="1"/>
    <x v="3"/>
    <x v="12"/>
    <x v="41"/>
    <x v="19"/>
    <x v="209"/>
    <x v="0"/>
    <x v="9"/>
    <x v="2"/>
    <x v="1215"/>
    <x v="970"/>
    <x v="7"/>
    <x v="28"/>
    <x v="2"/>
    <x v="4"/>
    <x v="3925"/>
    <x v="82"/>
  </r>
  <r>
    <x v="0"/>
    <x v="4"/>
    <x v="0"/>
    <x v="0"/>
    <x v="2"/>
    <x v="4485"/>
    <x v="3939"/>
    <x v="214"/>
    <x v="10"/>
    <x v="2"/>
    <x v="1"/>
    <x v="3"/>
    <x v="12"/>
    <x v="41"/>
    <x v="210"/>
    <x v="2"/>
    <x v="0"/>
    <x v="9"/>
    <x v="2"/>
    <x v="1217"/>
    <x v="844"/>
    <x v="7"/>
    <x v="28"/>
    <x v="2"/>
    <x v="4"/>
    <x v="3924"/>
    <x v="82"/>
  </r>
  <r>
    <x v="1"/>
    <x v="5"/>
    <x v="0"/>
    <x v="8"/>
    <x v="408"/>
    <x v="4486"/>
    <x v="3940"/>
    <x v="94"/>
    <x v="10"/>
    <x v="2"/>
    <x v="1"/>
    <x v="4"/>
    <x v="33"/>
    <x v="320"/>
    <x v="199"/>
    <x v="209"/>
    <x v="0"/>
    <x v="13"/>
    <x v="2"/>
    <x v="288"/>
    <x v="532"/>
    <x v="30"/>
    <x v="59"/>
    <x v="8"/>
    <x v="5"/>
    <x v="4934"/>
    <x v="17"/>
  </r>
  <r>
    <x v="1"/>
    <x v="1"/>
    <x v="0"/>
    <x v="0"/>
    <x v="359"/>
    <x v="4487"/>
    <x v="3941"/>
    <x v="131"/>
    <x v="10"/>
    <x v="2"/>
    <x v="1"/>
    <x v="0"/>
    <x v="26"/>
    <x v="482"/>
    <x v="210"/>
    <x v="206"/>
    <x v="0"/>
    <x v="1"/>
    <x v="2"/>
    <x v="789"/>
    <x v="556"/>
    <x v="27"/>
    <x v="83"/>
    <x v="0"/>
    <x v="5"/>
    <x v="339"/>
    <x v="22"/>
  </r>
  <r>
    <x v="1"/>
    <x v="9"/>
    <x v="1"/>
    <x v="8"/>
    <x v="137"/>
    <x v="4488"/>
    <x v="3942"/>
    <x v="61"/>
    <x v="10"/>
    <x v="2"/>
    <x v="1"/>
    <x v="8"/>
    <x v="28"/>
    <x v="439"/>
    <x v="210"/>
    <x v="21"/>
    <x v="0"/>
    <x v="16"/>
    <x v="2"/>
    <x v="963"/>
    <x v="547"/>
    <x v="38"/>
    <x v="55"/>
    <x v="1"/>
    <x v="6"/>
    <x v="1022"/>
    <x v="12"/>
  </r>
  <r>
    <x v="1"/>
    <x v="5"/>
    <x v="0"/>
    <x v="5"/>
    <x v="383"/>
    <x v="4489"/>
    <x v="3943"/>
    <x v="120"/>
    <x v="10"/>
    <x v="2"/>
    <x v="1"/>
    <x v="4"/>
    <x v="33"/>
    <x v="146"/>
    <x v="203"/>
    <x v="209"/>
    <x v="0"/>
    <x v="13"/>
    <x v="2"/>
    <x v="270"/>
    <x v="81"/>
    <x v="70"/>
    <x v="43"/>
    <x v="8"/>
    <x v="5"/>
    <x v="4935"/>
    <x v="3"/>
  </r>
  <r>
    <x v="1"/>
    <x v="1"/>
    <x v="0"/>
    <x v="0"/>
    <x v="359"/>
    <x v="4490"/>
    <x v="3944"/>
    <x v="126"/>
    <x v="10"/>
    <x v="2"/>
    <x v="1"/>
    <x v="0"/>
    <x v="26"/>
    <x v="482"/>
    <x v="205"/>
    <x v="209"/>
    <x v="0"/>
    <x v="1"/>
    <x v="2"/>
    <x v="788"/>
    <x v="918"/>
    <x v="27"/>
    <x v="83"/>
    <x v="0"/>
    <x v="5"/>
    <x v="340"/>
    <x v="22"/>
  </r>
  <r>
    <x v="1"/>
    <x v="5"/>
    <x v="0"/>
    <x v="8"/>
    <x v="379"/>
    <x v="4492"/>
    <x v="3945"/>
    <x v="205"/>
    <x v="10"/>
    <x v="2"/>
    <x v="1"/>
    <x v="4"/>
    <x v="33"/>
    <x v="320"/>
    <x v="156"/>
    <x v="209"/>
    <x v="0"/>
    <x v="13"/>
    <x v="2"/>
    <x v="286"/>
    <x v="597"/>
    <x v="30"/>
    <x v="59"/>
    <x v="8"/>
    <x v="5"/>
    <x v="4936"/>
    <x v="17"/>
  </r>
  <r>
    <x v="1"/>
    <x v="1"/>
    <x v="0"/>
    <x v="0"/>
    <x v="359"/>
    <x v="4491"/>
    <x v="3945"/>
    <x v="131"/>
    <x v="10"/>
    <x v="2"/>
    <x v="1"/>
    <x v="0"/>
    <x v="26"/>
    <x v="482"/>
    <x v="210"/>
    <x v="206"/>
    <x v="0"/>
    <x v="1"/>
    <x v="2"/>
    <x v="789"/>
    <x v="556"/>
    <x v="27"/>
    <x v="83"/>
    <x v="0"/>
    <x v="5"/>
    <x v="341"/>
    <x v="22"/>
  </r>
  <r>
    <x v="1"/>
    <x v="5"/>
    <x v="1"/>
    <x v="3"/>
    <x v="354"/>
    <x v="4493"/>
    <x v="3946"/>
    <x v="97"/>
    <x v="10"/>
    <x v="2"/>
    <x v="1"/>
    <x v="4"/>
    <x v="34"/>
    <x v="221"/>
    <x v="210"/>
    <x v="194"/>
    <x v="0"/>
    <x v="13"/>
    <x v="2"/>
    <x v="270"/>
    <x v="409"/>
    <x v="4"/>
    <x v="23"/>
    <x v="6"/>
    <x v="5"/>
    <x v="3269"/>
    <x v="2"/>
  </r>
  <r>
    <x v="1"/>
    <x v="5"/>
    <x v="0"/>
    <x v="8"/>
    <x v="404"/>
    <x v="4494"/>
    <x v="3947"/>
    <x v="68"/>
    <x v="10"/>
    <x v="2"/>
    <x v="1"/>
    <x v="4"/>
    <x v="33"/>
    <x v="320"/>
    <x v="197"/>
    <x v="209"/>
    <x v="0"/>
    <x v="13"/>
    <x v="2"/>
    <x v="286"/>
    <x v="869"/>
    <x v="30"/>
    <x v="59"/>
    <x v="8"/>
    <x v="5"/>
    <x v="4938"/>
    <x v="17"/>
  </r>
  <r>
    <x v="1"/>
    <x v="5"/>
    <x v="0"/>
    <x v="22"/>
    <x v="384"/>
    <x v="4495"/>
    <x v="3948"/>
    <x v="179"/>
    <x v="10"/>
    <x v="2"/>
    <x v="1"/>
    <x v="4"/>
    <x v="33"/>
    <x v="316"/>
    <x v="48"/>
    <x v="209"/>
    <x v="0"/>
    <x v="13"/>
    <x v="2"/>
    <x v="409"/>
    <x v="569"/>
    <x v="30"/>
    <x v="59"/>
    <x v="8"/>
    <x v="5"/>
    <x v="4937"/>
    <x v="54"/>
  </r>
  <r>
    <x v="1"/>
    <x v="1"/>
    <x v="0"/>
    <x v="0"/>
    <x v="359"/>
    <x v="4496"/>
    <x v="3949"/>
    <x v="190"/>
    <x v="10"/>
    <x v="2"/>
    <x v="1"/>
    <x v="0"/>
    <x v="26"/>
    <x v="481"/>
    <x v="205"/>
    <x v="209"/>
    <x v="0"/>
    <x v="1"/>
    <x v="2"/>
    <x v="788"/>
    <x v="878"/>
    <x v="27"/>
    <x v="82"/>
    <x v="0"/>
    <x v="5"/>
    <x v="342"/>
    <x v="22"/>
  </r>
  <r>
    <x v="1"/>
    <x v="1"/>
    <x v="0"/>
    <x v="0"/>
    <x v="359"/>
    <x v="4497"/>
    <x v="3950"/>
    <x v="131"/>
    <x v="10"/>
    <x v="2"/>
    <x v="1"/>
    <x v="0"/>
    <x v="26"/>
    <x v="482"/>
    <x v="210"/>
    <x v="206"/>
    <x v="0"/>
    <x v="1"/>
    <x v="2"/>
    <x v="789"/>
    <x v="556"/>
    <x v="27"/>
    <x v="83"/>
    <x v="0"/>
    <x v="5"/>
    <x v="343"/>
    <x v="22"/>
  </r>
  <r>
    <x v="1"/>
    <x v="5"/>
    <x v="1"/>
    <x v="8"/>
    <x v="373"/>
    <x v="4498"/>
    <x v="3951"/>
    <x v="46"/>
    <x v="10"/>
    <x v="2"/>
    <x v="1"/>
    <x v="4"/>
    <x v="36"/>
    <x v="312"/>
    <x v="139"/>
    <x v="209"/>
    <x v="0"/>
    <x v="13"/>
    <x v="2"/>
    <x v="118"/>
    <x v="11"/>
    <x v="90"/>
    <x v="19"/>
    <x v="6"/>
    <x v="5"/>
    <x v="4939"/>
    <x v="17"/>
  </r>
  <r>
    <x v="1"/>
    <x v="5"/>
    <x v="1"/>
    <x v="3"/>
    <x v="354"/>
    <x v="4499"/>
    <x v="3952"/>
    <x v="41"/>
    <x v="10"/>
    <x v="2"/>
    <x v="1"/>
    <x v="4"/>
    <x v="34"/>
    <x v="221"/>
    <x v="195"/>
    <x v="209"/>
    <x v="0"/>
    <x v="13"/>
    <x v="2"/>
    <x v="270"/>
    <x v="774"/>
    <x v="4"/>
    <x v="23"/>
    <x v="6"/>
    <x v="5"/>
    <x v="3270"/>
    <x v="2"/>
  </r>
  <r>
    <x v="1"/>
    <x v="5"/>
    <x v="1"/>
    <x v="5"/>
    <x v="361"/>
    <x v="4500"/>
    <x v="3953"/>
    <x v="160"/>
    <x v="10"/>
    <x v="2"/>
    <x v="1"/>
    <x v="4"/>
    <x v="34"/>
    <x v="253"/>
    <x v="210"/>
    <x v="194"/>
    <x v="0"/>
    <x v="13"/>
    <x v="2"/>
    <x v="395"/>
    <x v="439"/>
    <x v="33"/>
    <x v="20"/>
    <x v="6"/>
    <x v="5"/>
    <x v="3271"/>
    <x v="3"/>
  </r>
  <r>
    <x v="0"/>
    <x v="9"/>
    <x v="0"/>
    <x v="0"/>
    <x v="20"/>
    <x v="4501"/>
    <x v="3954"/>
    <x v="241"/>
    <x v="10"/>
    <x v="2"/>
    <x v="1"/>
    <x v="8"/>
    <x v="11"/>
    <x v="34"/>
    <x v="210"/>
    <x v="18"/>
    <x v="0"/>
    <x v="17"/>
    <x v="0"/>
    <x v="1098"/>
    <x v="263"/>
    <x v="14"/>
    <x v="0"/>
    <x v="1"/>
    <x v="0"/>
    <x v="1023"/>
    <x v="0"/>
  </r>
  <r>
    <x v="1"/>
    <x v="5"/>
    <x v="0"/>
    <x v="8"/>
    <x v="367"/>
    <x v="4502"/>
    <x v="3955"/>
    <x v="224"/>
    <x v="10"/>
    <x v="2"/>
    <x v="1"/>
    <x v="4"/>
    <x v="33"/>
    <x v="320"/>
    <x v="210"/>
    <x v="115"/>
    <x v="0"/>
    <x v="13"/>
    <x v="2"/>
    <x v="288"/>
    <x v="922"/>
    <x v="30"/>
    <x v="59"/>
    <x v="8"/>
    <x v="5"/>
    <x v="4940"/>
    <x v="17"/>
  </r>
  <r>
    <x v="0"/>
    <x v="9"/>
    <x v="0"/>
    <x v="0"/>
    <x v="20"/>
    <x v="4503"/>
    <x v="3956"/>
    <x v="241"/>
    <x v="10"/>
    <x v="2"/>
    <x v="1"/>
    <x v="8"/>
    <x v="11"/>
    <x v="35"/>
    <x v="210"/>
    <x v="18"/>
    <x v="0"/>
    <x v="17"/>
    <x v="0"/>
    <x v="1081"/>
    <x v="263"/>
    <x v="14"/>
    <x v="0"/>
    <x v="1"/>
    <x v="0"/>
    <x v="1024"/>
    <x v="0"/>
  </r>
  <r>
    <x v="1"/>
    <x v="5"/>
    <x v="0"/>
    <x v="8"/>
    <x v="394"/>
    <x v="4504"/>
    <x v="3957"/>
    <x v="211"/>
    <x v="10"/>
    <x v="2"/>
    <x v="1"/>
    <x v="4"/>
    <x v="33"/>
    <x v="320"/>
    <x v="210"/>
    <x v="194"/>
    <x v="0"/>
    <x v="13"/>
    <x v="2"/>
    <x v="288"/>
    <x v="162"/>
    <x v="30"/>
    <x v="59"/>
    <x v="8"/>
    <x v="5"/>
    <x v="4941"/>
    <x v="17"/>
  </r>
  <r>
    <x v="1"/>
    <x v="1"/>
    <x v="0"/>
    <x v="0"/>
    <x v="359"/>
    <x v="4505"/>
    <x v="3958"/>
    <x v="131"/>
    <x v="10"/>
    <x v="2"/>
    <x v="1"/>
    <x v="0"/>
    <x v="26"/>
    <x v="482"/>
    <x v="205"/>
    <x v="209"/>
    <x v="0"/>
    <x v="1"/>
    <x v="2"/>
    <x v="788"/>
    <x v="291"/>
    <x v="27"/>
    <x v="83"/>
    <x v="0"/>
    <x v="5"/>
    <x v="344"/>
    <x v="22"/>
  </r>
  <r>
    <x v="1"/>
    <x v="5"/>
    <x v="0"/>
    <x v="8"/>
    <x v="390"/>
    <x v="4506"/>
    <x v="3959"/>
    <x v="94"/>
    <x v="10"/>
    <x v="2"/>
    <x v="1"/>
    <x v="4"/>
    <x v="33"/>
    <x v="320"/>
    <x v="210"/>
    <x v="176"/>
    <x v="0"/>
    <x v="13"/>
    <x v="2"/>
    <x v="288"/>
    <x v="532"/>
    <x v="30"/>
    <x v="59"/>
    <x v="8"/>
    <x v="5"/>
    <x v="4942"/>
    <x v="17"/>
  </r>
  <r>
    <x v="1"/>
    <x v="1"/>
    <x v="0"/>
    <x v="0"/>
    <x v="359"/>
    <x v="4507"/>
    <x v="3960"/>
    <x v="145"/>
    <x v="10"/>
    <x v="2"/>
    <x v="1"/>
    <x v="0"/>
    <x v="26"/>
    <x v="482"/>
    <x v="205"/>
    <x v="209"/>
    <x v="0"/>
    <x v="1"/>
    <x v="2"/>
    <x v="786"/>
    <x v="397"/>
    <x v="27"/>
    <x v="83"/>
    <x v="0"/>
    <x v="5"/>
    <x v="345"/>
    <x v="22"/>
  </r>
  <r>
    <x v="1"/>
    <x v="5"/>
    <x v="0"/>
    <x v="22"/>
    <x v="426"/>
    <x v="4508"/>
    <x v="3961"/>
    <x v="94"/>
    <x v="10"/>
    <x v="2"/>
    <x v="1"/>
    <x v="4"/>
    <x v="33"/>
    <x v="316"/>
    <x v="210"/>
    <x v="156"/>
    <x v="0"/>
    <x v="13"/>
    <x v="2"/>
    <x v="413"/>
    <x v="527"/>
    <x v="30"/>
    <x v="59"/>
    <x v="8"/>
    <x v="5"/>
    <x v="4943"/>
    <x v="54"/>
  </r>
  <r>
    <x v="1"/>
    <x v="1"/>
    <x v="0"/>
    <x v="0"/>
    <x v="359"/>
    <x v="4509"/>
    <x v="3962"/>
    <x v="190"/>
    <x v="10"/>
    <x v="2"/>
    <x v="1"/>
    <x v="0"/>
    <x v="26"/>
    <x v="481"/>
    <x v="205"/>
    <x v="209"/>
    <x v="0"/>
    <x v="1"/>
    <x v="2"/>
    <x v="784"/>
    <x v="878"/>
    <x v="27"/>
    <x v="82"/>
    <x v="0"/>
    <x v="5"/>
    <x v="346"/>
    <x v="22"/>
  </r>
  <r>
    <x v="1"/>
    <x v="5"/>
    <x v="0"/>
    <x v="17"/>
    <x v="415"/>
    <x v="4510"/>
    <x v="3963"/>
    <x v="6"/>
    <x v="10"/>
    <x v="2"/>
    <x v="1"/>
    <x v="4"/>
    <x v="33"/>
    <x v="322"/>
    <x v="210"/>
    <x v="156"/>
    <x v="0"/>
    <x v="13"/>
    <x v="2"/>
    <x v="475"/>
    <x v="110"/>
    <x v="30"/>
    <x v="59"/>
    <x v="8"/>
    <x v="5"/>
    <x v="4944"/>
    <x v="49"/>
  </r>
  <r>
    <x v="1"/>
    <x v="1"/>
    <x v="0"/>
    <x v="0"/>
    <x v="356"/>
    <x v="4511"/>
    <x v="3964"/>
    <x v="131"/>
    <x v="10"/>
    <x v="2"/>
    <x v="1"/>
    <x v="0"/>
    <x v="26"/>
    <x v="482"/>
    <x v="210"/>
    <x v="205"/>
    <x v="0"/>
    <x v="1"/>
    <x v="2"/>
    <x v="785"/>
    <x v="696"/>
    <x v="27"/>
    <x v="83"/>
    <x v="0"/>
    <x v="5"/>
    <x v="347"/>
    <x v="22"/>
  </r>
  <r>
    <x v="1"/>
    <x v="5"/>
    <x v="0"/>
    <x v="9"/>
    <x v="381"/>
    <x v="4512"/>
    <x v="3965"/>
    <x v="45"/>
    <x v="10"/>
    <x v="2"/>
    <x v="1"/>
    <x v="4"/>
    <x v="30"/>
    <x v="104"/>
    <x v="210"/>
    <x v="156"/>
    <x v="0"/>
    <x v="13"/>
    <x v="2"/>
    <x v="607"/>
    <x v="773"/>
    <x v="46"/>
    <x v="42"/>
    <x v="8"/>
    <x v="5"/>
    <x v="4945"/>
    <x v="27"/>
  </r>
  <r>
    <x v="1"/>
    <x v="5"/>
    <x v="1"/>
    <x v="3"/>
    <x v="354"/>
    <x v="4513"/>
    <x v="3966"/>
    <x v="41"/>
    <x v="10"/>
    <x v="2"/>
    <x v="1"/>
    <x v="4"/>
    <x v="34"/>
    <x v="216"/>
    <x v="210"/>
    <x v="194"/>
    <x v="0"/>
    <x v="13"/>
    <x v="2"/>
    <x v="256"/>
    <x v="774"/>
    <x v="83"/>
    <x v="26"/>
    <x v="6"/>
    <x v="5"/>
    <x v="3272"/>
    <x v="2"/>
  </r>
  <r>
    <x v="1"/>
    <x v="5"/>
    <x v="0"/>
    <x v="8"/>
    <x v="379"/>
    <x v="4514"/>
    <x v="3967"/>
    <x v="45"/>
    <x v="10"/>
    <x v="2"/>
    <x v="1"/>
    <x v="4"/>
    <x v="33"/>
    <x v="320"/>
    <x v="210"/>
    <x v="156"/>
    <x v="0"/>
    <x v="13"/>
    <x v="2"/>
    <x v="290"/>
    <x v="604"/>
    <x v="30"/>
    <x v="59"/>
    <x v="8"/>
    <x v="5"/>
    <x v="4946"/>
    <x v="17"/>
  </r>
  <r>
    <x v="1"/>
    <x v="5"/>
    <x v="0"/>
    <x v="17"/>
    <x v="400"/>
    <x v="4515"/>
    <x v="3968"/>
    <x v="93"/>
    <x v="10"/>
    <x v="2"/>
    <x v="1"/>
    <x v="4"/>
    <x v="33"/>
    <x v="322"/>
    <x v="210"/>
    <x v="115"/>
    <x v="0"/>
    <x v="13"/>
    <x v="2"/>
    <x v="475"/>
    <x v="19"/>
    <x v="30"/>
    <x v="59"/>
    <x v="8"/>
    <x v="5"/>
    <x v="4947"/>
    <x v="49"/>
  </r>
  <r>
    <x v="1"/>
    <x v="1"/>
    <x v="0"/>
    <x v="0"/>
    <x v="359"/>
    <x v="4516"/>
    <x v="3969"/>
    <x v="211"/>
    <x v="10"/>
    <x v="2"/>
    <x v="1"/>
    <x v="0"/>
    <x v="26"/>
    <x v="482"/>
    <x v="210"/>
    <x v="206"/>
    <x v="0"/>
    <x v="1"/>
    <x v="2"/>
    <x v="787"/>
    <x v="341"/>
    <x v="27"/>
    <x v="83"/>
    <x v="0"/>
    <x v="5"/>
    <x v="348"/>
    <x v="22"/>
  </r>
  <r>
    <x v="1"/>
    <x v="5"/>
    <x v="1"/>
    <x v="3"/>
    <x v="354"/>
    <x v="4517"/>
    <x v="3970"/>
    <x v="34"/>
    <x v="10"/>
    <x v="2"/>
    <x v="1"/>
    <x v="4"/>
    <x v="34"/>
    <x v="221"/>
    <x v="195"/>
    <x v="209"/>
    <x v="0"/>
    <x v="13"/>
    <x v="2"/>
    <x v="268"/>
    <x v="186"/>
    <x v="4"/>
    <x v="23"/>
    <x v="6"/>
    <x v="5"/>
    <x v="3273"/>
    <x v="2"/>
  </r>
  <r>
    <x v="0"/>
    <x v="4"/>
    <x v="0"/>
    <x v="0"/>
    <x v="2"/>
    <x v="4518"/>
    <x v="3971"/>
    <x v="42"/>
    <x v="10"/>
    <x v="2"/>
    <x v="1"/>
    <x v="3"/>
    <x v="12"/>
    <x v="39"/>
    <x v="210"/>
    <x v="2"/>
    <x v="0"/>
    <x v="9"/>
    <x v="2"/>
    <x v="1230"/>
    <x v="36"/>
    <x v="7"/>
    <x v="28"/>
    <x v="2"/>
    <x v="4"/>
    <x v="3923"/>
    <x v="29"/>
  </r>
  <r>
    <x v="1"/>
    <x v="1"/>
    <x v="0"/>
    <x v="0"/>
    <x v="359"/>
    <x v="4519"/>
    <x v="3972"/>
    <x v="211"/>
    <x v="10"/>
    <x v="2"/>
    <x v="1"/>
    <x v="0"/>
    <x v="26"/>
    <x v="482"/>
    <x v="205"/>
    <x v="209"/>
    <x v="0"/>
    <x v="1"/>
    <x v="2"/>
    <x v="786"/>
    <x v="340"/>
    <x v="27"/>
    <x v="83"/>
    <x v="0"/>
    <x v="5"/>
    <x v="349"/>
    <x v="22"/>
  </r>
  <r>
    <x v="1"/>
    <x v="1"/>
    <x v="0"/>
    <x v="0"/>
    <x v="359"/>
    <x v="4520"/>
    <x v="3973"/>
    <x v="190"/>
    <x v="10"/>
    <x v="2"/>
    <x v="1"/>
    <x v="0"/>
    <x v="26"/>
    <x v="481"/>
    <x v="205"/>
    <x v="209"/>
    <x v="0"/>
    <x v="1"/>
    <x v="2"/>
    <x v="784"/>
    <x v="878"/>
    <x v="27"/>
    <x v="82"/>
    <x v="0"/>
    <x v="5"/>
    <x v="350"/>
    <x v="22"/>
  </r>
  <r>
    <x v="1"/>
    <x v="5"/>
    <x v="1"/>
    <x v="3"/>
    <x v="354"/>
    <x v="4521"/>
    <x v="3974"/>
    <x v="34"/>
    <x v="10"/>
    <x v="2"/>
    <x v="1"/>
    <x v="4"/>
    <x v="34"/>
    <x v="221"/>
    <x v="195"/>
    <x v="209"/>
    <x v="0"/>
    <x v="13"/>
    <x v="2"/>
    <x v="266"/>
    <x v="186"/>
    <x v="4"/>
    <x v="23"/>
    <x v="6"/>
    <x v="5"/>
    <x v="3274"/>
    <x v="2"/>
  </r>
  <r>
    <x v="1"/>
    <x v="5"/>
    <x v="1"/>
    <x v="8"/>
    <x v="329"/>
    <x v="4522"/>
    <x v="3975"/>
    <x v="146"/>
    <x v="10"/>
    <x v="2"/>
    <x v="1"/>
    <x v="4"/>
    <x v="36"/>
    <x v="306"/>
    <x v="210"/>
    <x v="44"/>
    <x v="0"/>
    <x v="13"/>
    <x v="2"/>
    <x v="65"/>
    <x v="633"/>
    <x v="49"/>
    <x v="22"/>
    <x v="6"/>
    <x v="5"/>
    <x v="4948"/>
    <x v="17"/>
  </r>
  <r>
    <x v="1"/>
    <x v="5"/>
    <x v="0"/>
    <x v="8"/>
    <x v="394"/>
    <x v="4523"/>
    <x v="3976"/>
    <x v="104"/>
    <x v="10"/>
    <x v="2"/>
    <x v="1"/>
    <x v="4"/>
    <x v="30"/>
    <x v="98"/>
    <x v="210"/>
    <x v="194"/>
    <x v="0"/>
    <x v="13"/>
    <x v="2"/>
    <x v="578"/>
    <x v="379"/>
    <x v="22"/>
    <x v="34"/>
    <x v="8"/>
    <x v="5"/>
    <x v="4949"/>
    <x v="17"/>
  </r>
  <r>
    <x v="1"/>
    <x v="1"/>
    <x v="0"/>
    <x v="0"/>
    <x v="359"/>
    <x v="4524"/>
    <x v="3977"/>
    <x v="211"/>
    <x v="10"/>
    <x v="2"/>
    <x v="1"/>
    <x v="0"/>
    <x v="26"/>
    <x v="482"/>
    <x v="210"/>
    <x v="206"/>
    <x v="0"/>
    <x v="1"/>
    <x v="2"/>
    <x v="782"/>
    <x v="340"/>
    <x v="27"/>
    <x v="83"/>
    <x v="0"/>
    <x v="5"/>
    <x v="351"/>
    <x v="22"/>
  </r>
  <r>
    <x v="1"/>
    <x v="1"/>
    <x v="0"/>
    <x v="0"/>
    <x v="359"/>
    <x v="4525"/>
    <x v="3978"/>
    <x v="211"/>
    <x v="10"/>
    <x v="2"/>
    <x v="1"/>
    <x v="0"/>
    <x v="26"/>
    <x v="482"/>
    <x v="210"/>
    <x v="206"/>
    <x v="0"/>
    <x v="1"/>
    <x v="2"/>
    <x v="782"/>
    <x v="340"/>
    <x v="27"/>
    <x v="83"/>
    <x v="0"/>
    <x v="5"/>
    <x v="352"/>
    <x v="22"/>
  </r>
  <r>
    <x v="1"/>
    <x v="9"/>
    <x v="1"/>
    <x v="11"/>
    <x v="189"/>
    <x v="4527"/>
    <x v="3979"/>
    <x v="98"/>
    <x v="10"/>
    <x v="2"/>
    <x v="1"/>
    <x v="8"/>
    <x v="28"/>
    <x v="374"/>
    <x v="23"/>
    <x v="209"/>
    <x v="0"/>
    <x v="16"/>
    <x v="2"/>
    <x v="900"/>
    <x v="231"/>
    <x v="23"/>
    <x v="51"/>
    <x v="1"/>
    <x v="6"/>
    <x v="1025"/>
    <x v="53"/>
  </r>
  <r>
    <x v="1"/>
    <x v="5"/>
    <x v="1"/>
    <x v="3"/>
    <x v="340"/>
    <x v="4526"/>
    <x v="3979"/>
    <x v="181"/>
    <x v="10"/>
    <x v="2"/>
    <x v="1"/>
    <x v="4"/>
    <x v="34"/>
    <x v="259"/>
    <x v="210"/>
    <x v="156"/>
    <x v="0"/>
    <x v="13"/>
    <x v="2"/>
    <x v="244"/>
    <x v="737"/>
    <x v="83"/>
    <x v="25"/>
    <x v="6"/>
    <x v="5"/>
    <x v="3275"/>
    <x v="2"/>
  </r>
  <r>
    <x v="0"/>
    <x v="5"/>
    <x v="1"/>
    <x v="0"/>
    <x v="179"/>
    <x v="4528"/>
    <x v="3980"/>
    <x v="241"/>
    <x v="10"/>
    <x v="2"/>
    <x v="1"/>
    <x v="4"/>
    <x v="8"/>
    <x v="22"/>
    <x v="210"/>
    <x v="115"/>
    <x v="0"/>
    <x v="5"/>
    <x v="0"/>
    <x v="515"/>
    <x v="727"/>
    <x v="78"/>
    <x v="7"/>
    <x v="6"/>
    <x v="0"/>
    <x v="3276"/>
    <x v="0"/>
  </r>
  <r>
    <x v="1"/>
    <x v="1"/>
    <x v="0"/>
    <x v="0"/>
    <x v="260"/>
    <x v="4529"/>
    <x v="3981"/>
    <x v="131"/>
    <x v="10"/>
    <x v="2"/>
    <x v="1"/>
    <x v="0"/>
    <x v="26"/>
    <x v="482"/>
    <x v="210"/>
    <x v="156"/>
    <x v="0"/>
    <x v="1"/>
    <x v="2"/>
    <x v="782"/>
    <x v="696"/>
    <x v="27"/>
    <x v="83"/>
    <x v="0"/>
    <x v="5"/>
    <x v="353"/>
    <x v="22"/>
  </r>
  <r>
    <x v="1"/>
    <x v="1"/>
    <x v="0"/>
    <x v="0"/>
    <x v="356"/>
    <x v="4530"/>
    <x v="3982"/>
    <x v="131"/>
    <x v="10"/>
    <x v="2"/>
    <x v="1"/>
    <x v="0"/>
    <x v="26"/>
    <x v="482"/>
    <x v="210"/>
    <x v="205"/>
    <x v="0"/>
    <x v="1"/>
    <x v="2"/>
    <x v="782"/>
    <x v="826"/>
    <x v="27"/>
    <x v="83"/>
    <x v="0"/>
    <x v="5"/>
    <x v="354"/>
    <x v="22"/>
  </r>
  <r>
    <x v="1"/>
    <x v="1"/>
    <x v="0"/>
    <x v="0"/>
    <x v="344"/>
    <x v="4531"/>
    <x v="3983"/>
    <x v="211"/>
    <x v="10"/>
    <x v="2"/>
    <x v="1"/>
    <x v="0"/>
    <x v="25"/>
    <x v="480"/>
    <x v="210"/>
    <x v="201"/>
    <x v="0"/>
    <x v="0"/>
    <x v="2"/>
    <x v="28"/>
    <x v="342"/>
    <x v="69"/>
    <x v="63"/>
    <x v="8"/>
    <x v="5"/>
    <x v="4950"/>
    <x v="22"/>
  </r>
  <r>
    <x v="1"/>
    <x v="1"/>
    <x v="0"/>
    <x v="0"/>
    <x v="359"/>
    <x v="4532"/>
    <x v="3984"/>
    <x v="190"/>
    <x v="10"/>
    <x v="2"/>
    <x v="1"/>
    <x v="0"/>
    <x v="26"/>
    <x v="481"/>
    <x v="205"/>
    <x v="209"/>
    <x v="0"/>
    <x v="1"/>
    <x v="2"/>
    <x v="781"/>
    <x v="878"/>
    <x v="27"/>
    <x v="82"/>
    <x v="0"/>
    <x v="5"/>
    <x v="355"/>
    <x v="22"/>
  </r>
  <r>
    <x v="1"/>
    <x v="5"/>
    <x v="1"/>
    <x v="3"/>
    <x v="343"/>
    <x v="4533"/>
    <x v="3985"/>
    <x v="181"/>
    <x v="10"/>
    <x v="2"/>
    <x v="1"/>
    <x v="4"/>
    <x v="34"/>
    <x v="256"/>
    <x v="210"/>
    <x v="169"/>
    <x v="0"/>
    <x v="13"/>
    <x v="2"/>
    <x v="244"/>
    <x v="737"/>
    <x v="83"/>
    <x v="25"/>
    <x v="6"/>
    <x v="5"/>
    <x v="3277"/>
    <x v="2"/>
  </r>
  <r>
    <x v="1"/>
    <x v="1"/>
    <x v="0"/>
    <x v="0"/>
    <x v="359"/>
    <x v="4534"/>
    <x v="3985"/>
    <x v="131"/>
    <x v="10"/>
    <x v="2"/>
    <x v="1"/>
    <x v="0"/>
    <x v="26"/>
    <x v="482"/>
    <x v="210"/>
    <x v="206"/>
    <x v="0"/>
    <x v="1"/>
    <x v="2"/>
    <x v="782"/>
    <x v="826"/>
    <x v="27"/>
    <x v="83"/>
    <x v="0"/>
    <x v="5"/>
    <x v="356"/>
    <x v="22"/>
  </r>
  <r>
    <x v="1"/>
    <x v="5"/>
    <x v="1"/>
    <x v="3"/>
    <x v="354"/>
    <x v="4535"/>
    <x v="3986"/>
    <x v="34"/>
    <x v="10"/>
    <x v="2"/>
    <x v="1"/>
    <x v="4"/>
    <x v="34"/>
    <x v="221"/>
    <x v="195"/>
    <x v="209"/>
    <x v="0"/>
    <x v="13"/>
    <x v="2"/>
    <x v="264"/>
    <x v="186"/>
    <x v="4"/>
    <x v="23"/>
    <x v="6"/>
    <x v="5"/>
    <x v="3278"/>
    <x v="2"/>
  </r>
  <r>
    <x v="0"/>
    <x v="4"/>
    <x v="0"/>
    <x v="0"/>
    <x v="13"/>
    <x v="4536"/>
    <x v="3987"/>
    <x v="214"/>
    <x v="10"/>
    <x v="2"/>
    <x v="1"/>
    <x v="3"/>
    <x v="12"/>
    <x v="41"/>
    <x v="210"/>
    <x v="12"/>
    <x v="0"/>
    <x v="9"/>
    <x v="2"/>
    <x v="1217"/>
    <x v="844"/>
    <x v="7"/>
    <x v="28"/>
    <x v="2"/>
    <x v="4"/>
    <x v="3922"/>
    <x v="82"/>
  </r>
  <r>
    <x v="1"/>
    <x v="9"/>
    <x v="1"/>
    <x v="9"/>
    <x v="89"/>
    <x v="4537"/>
    <x v="3988"/>
    <x v="211"/>
    <x v="10"/>
    <x v="2"/>
    <x v="1"/>
    <x v="8"/>
    <x v="50"/>
    <x v="407"/>
    <x v="20"/>
    <x v="209"/>
    <x v="0"/>
    <x v="16"/>
    <x v="2"/>
    <x v="1128"/>
    <x v="180"/>
    <x v="66"/>
    <x v="54"/>
    <x v="1"/>
    <x v="6"/>
    <x v="1026"/>
    <x v="27"/>
  </r>
  <r>
    <x v="1"/>
    <x v="5"/>
    <x v="0"/>
    <x v="9"/>
    <x v="381"/>
    <x v="4538"/>
    <x v="3989"/>
    <x v="127"/>
    <x v="10"/>
    <x v="2"/>
    <x v="1"/>
    <x v="4"/>
    <x v="30"/>
    <x v="131"/>
    <x v="156"/>
    <x v="209"/>
    <x v="0"/>
    <x v="13"/>
    <x v="2"/>
    <x v="103"/>
    <x v="46"/>
    <x v="8"/>
    <x v="39"/>
    <x v="8"/>
    <x v="5"/>
    <x v="4951"/>
    <x v="43"/>
  </r>
  <r>
    <x v="1"/>
    <x v="5"/>
    <x v="0"/>
    <x v="15"/>
    <x v="405"/>
    <x v="4539"/>
    <x v="3990"/>
    <x v="27"/>
    <x v="10"/>
    <x v="2"/>
    <x v="1"/>
    <x v="4"/>
    <x v="30"/>
    <x v="127"/>
    <x v="156"/>
    <x v="209"/>
    <x v="0"/>
    <x v="13"/>
    <x v="2"/>
    <x v="103"/>
    <x v="159"/>
    <x v="8"/>
    <x v="39"/>
    <x v="8"/>
    <x v="5"/>
    <x v="4952"/>
    <x v="22"/>
  </r>
  <r>
    <x v="1"/>
    <x v="1"/>
    <x v="0"/>
    <x v="0"/>
    <x v="344"/>
    <x v="4540"/>
    <x v="3991"/>
    <x v="131"/>
    <x v="10"/>
    <x v="2"/>
    <x v="1"/>
    <x v="0"/>
    <x v="25"/>
    <x v="480"/>
    <x v="210"/>
    <x v="201"/>
    <x v="0"/>
    <x v="0"/>
    <x v="2"/>
    <x v="29"/>
    <x v="291"/>
    <x v="69"/>
    <x v="63"/>
    <x v="8"/>
    <x v="5"/>
    <x v="4953"/>
    <x v="22"/>
  </r>
  <r>
    <x v="1"/>
    <x v="5"/>
    <x v="0"/>
    <x v="8"/>
    <x v="379"/>
    <x v="4541"/>
    <x v="3992"/>
    <x v="257"/>
    <x v="10"/>
    <x v="2"/>
    <x v="1"/>
    <x v="4"/>
    <x v="33"/>
    <x v="147"/>
    <x v="210"/>
    <x v="156"/>
    <x v="0"/>
    <x v="13"/>
    <x v="2"/>
    <x v="288"/>
    <x v="886"/>
    <x v="30"/>
    <x v="59"/>
    <x v="8"/>
    <x v="5"/>
    <x v="4954"/>
    <x v="18"/>
  </r>
  <r>
    <x v="0"/>
    <x v="4"/>
    <x v="0"/>
    <x v="0"/>
    <x v="11"/>
    <x v="4542"/>
    <x v="3993"/>
    <x v="219"/>
    <x v="10"/>
    <x v="2"/>
    <x v="1"/>
    <x v="3"/>
    <x v="1"/>
    <x v="4"/>
    <x v="210"/>
    <x v="10"/>
    <x v="0"/>
    <x v="9"/>
    <x v="2"/>
    <x v="1189"/>
    <x v="620"/>
    <x v="7"/>
    <x v="28"/>
    <x v="2"/>
    <x v="4"/>
    <x v="3921"/>
    <x v="82"/>
  </r>
  <r>
    <x v="1"/>
    <x v="9"/>
    <x v="1"/>
    <x v="8"/>
    <x v="137"/>
    <x v="4543"/>
    <x v="3994"/>
    <x v="61"/>
    <x v="10"/>
    <x v="2"/>
    <x v="1"/>
    <x v="8"/>
    <x v="28"/>
    <x v="439"/>
    <x v="210"/>
    <x v="21"/>
    <x v="0"/>
    <x v="16"/>
    <x v="2"/>
    <x v="964"/>
    <x v="547"/>
    <x v="38"/>
    <x v="55"/>
    <x v="1"/>
    <x v="6"/>
    <x v="1027"/>
    <x v="12"/>
  </r>
  <r>
    <x v="1"/>
    <x v="1"/>
    <x v="0"/>
    <x v="0"/>
    <x v="359"/>
    <x v="4544"/>
    <x v="3995"/>
    <x v="131"/>
    <x v="10"/>
    <x v="2"/>
    <x v="1"/>
    <x v="0"/>
    <x v="26"/>
    <x v="482"/>
    <x v="205"/>
    <x v="209"/>
    <x v="0"/>
    <x v="1"/>
    <x v="2"/>
    <x v="781"/>
    <x v="291"/>
    <x v="27"/>
    <x v="83"/>
    <x v="0"/>
    <x v="5"/>
    <x v="357"/>
    <x v="22"/>
  </r>
  <r>
    <x v="1"/>
    <x v="9"/>
    <x v="1"/>
    <x v="8"/>
    <x v="137"/>
    <x v="4545"/>
    <x v="3996"/>
    <x v="46"/>
    <x v="10"/>
    <x v="2"/>
    <x v="1"/>
    <x v="8"/>
    <x v="28"/>
    <x v="378"/>
    <x v="210"/>
    <x v="21"/>
    <x v="0"/>
    <x v="16"/>
    <x v="2"/>
    <x v="969"/>
    <x v="822"/>
    <x v="23"/>
    <x v="67"/>
    <x v="1"/>
    <x v="6"/>
    <x v="1028"/>
    <x v="16"/>
  </r>
  <r>
    <x v="1"/>
    <x v="5"/>
    <x v="0"/>
    <x v="8"/>
    <x v="379"/>
    <x v="4546"/>
    <x v="3997"/>
    <x v="211"/>
    <x v="10"/>
    <x v="2"/>
    <x v="1"/>
    <x v="4"/>
    <x v="33"/>
    <x v="320"/>
    <x v="156"/>
    <x v="209"/>
    <x v="0"/>
    <x v="13"/>
    <x v="2"/>
    <x v="288"/>
    <x v="162"/>
    <x v="30"/>
    <x v="59"/>
    <x v="8"/>
    <x v="5"/>
    <x v="4956"/>
    <x v="17"/>
  </r>
  <r>
    <x v="1"/>
    <x v="5"/>
    <x v="0"/>
    <x v="9"/>
    <x v="381"/>
    <x v="4547"/>
    <x v="3998"/>
    <x v="104"/>
    <x v="10"/>
    <x v="2"/>
    <x v="1"/>
    <x v="4"/>
    <x v="30"/>
    <x v="131"/>
    <x v="210"/>
    <x v="156"/>
    <x v="0"/>
    <x v="13"/>
    <x v="2"/>
    <x v="104"/>
    <x v="382"/>
    <x v="8"/>
    <x v="39"/>
    <x v="8"/>
    <x v="5"/>
    <x v="4955"/>
    <x v="43"/>
  </r>
  <r>
    <x v="1"/>
    <x v="5"/>
    <x v="0"/>
    <x v="18"/>
    <x v="416"/>
    <x v="4548"/>
    <x v="3999"/>
    <x v="6"/>
    <x v="10"/>
    <x v="2"/>
    <x v="1"/>
    <x v="4"/>
    <x v="33"/>
    <x v="319"/>
    <x v="210"/>
    <x v="156"/>
    <x v="0"/>
    <x v="13"/>
    <x v="2"/>
    <x v="359"/>
    <x v="110"/>
    <x v="30"/>
    <x v="59"/>
    <x v="8"/>
    <x v="5"/>
    <x v="4957"/>
    <x v="8"/>
  </r>
  <r>
    <x v="1"/>
    <x v="9"/>
    <x v="1"/>
    <x v="8"/>
    <x v="137"/>
    <x v="4549"/>
    <x v="4000"/>
    <x v="257"/>
    <x v="9"/>
    <x v="0"/>
    <x v="1"/>
    <x v="8"/>
    <x v="28"/>
    <x v="439"/>
    <x v="210"/>
    <x v="21"/>
    <x v="0"/>
    <x v="16"/>
    <x v="2"/>
    <x v="964"/>
    <x v="748"/>
    <x v="38"/>
    <x v="55"/>
    <x v="1"/>
    <x v="6"/>
    <x v="1029"/>
    <x v="12"/>
  </r>
  <r>
    <x v="1"/>
    <x v="5"/>
    <x v="0"/>
    <x v="8"/>
    <x v="367"/>
    <x v="4550"/>
    <x v="4001"/>
    <x v="211"/>
    <x v="10"/>
    <x v="2"/>
    <x v="1"/>
    <x v="4"/>
    <x v="33"/>
    <x v="320"/>
    <x v="110"/>
    <x v="209"/>
    <x v="0"/>
    <x v="13"/>
    <x v="2"/>
    <x v="288"/>
    <x v="825"/>
    <x v="30"/>
    <x v="59"/>
    <x v="8"/>
    <x v="5"/>
    <x v="4958"/>
    <x v="17"/>
  </r>
  <r>
    <x v="1"/>
    <x v="9"/>
    <x v="1"/>
    <x v="8"/>
    <x v="137"/>
    <x v="4552"/>
    <x v="4002"/>
    <x v="61"/>
    <x v="10"/>
    <x v="2"/>
    <x v="1"/>
    <x v="8"/>
    <x v="28"/>
    <x v="439"/>
    <x v="210"/>
    <x v="21"/>
    <x v="0"/>
    <x v="16"/>
    <x v="2"/>
    <x v="964"/>
    <x v="547"/>
    <x v="38"/>
    <x v="55"/>
    <x v="1"/>
    <x v="6"/>
    <x v="1030"/>
    <x v="12"/>
  </r>
  <r>
    <x v="1"/>
    <x v="5"/>
    <x v="1"/>
    <x v="3"/>
    <x v="354"/>
    <x v="4551"/>
    <x v="4002"/>
    <x v="97"/>
    <x v="10"/>
    <x v="2"/>
    <x v="1"/>
    <x v="4"/>
    <x v="34"/>
    <x v="221"/>
    <x v="210"/>
    <x v="194"/>
    <x v="0"/>
    <x v="13"/>
    <x v="2"/>
    <x v="266"/>
    <x v="409"/>
    <x v="4"/>
    <x v="23"/>
    <x v="6"/>
    <x v="5"/>
    <x v="3279"/>
    <x v="2"/>
  </r>
  <r>
    <x v="1"/>
    <x v="1"/>
    <x v="0"/>
    <x v="0"/>
    <x v="359"/>
    <x v="4553"/>
    <x v="4003"/>
    <x v="211"/>
    <x v="10"/>
    <x v="2"/>
    <x v="1"/>
    <x v="0"/>
    <x v="26"/>
    <x v="482"/>
    <x v="205"/>
    <x v="209"/>
    <x v="0"/>
    <x v="1"/>
    <x v="2"/>
    <x v="778"/>
    <x v="341"/>
    <x v="27"/>
    <x v="83"/>
    <x v="0"/>
    <x v="5"/>
    <x v="358"/>
    <x v="22"/>
  </r>
  <r>
    <x v="1"/>
    <x v="5"/>
    <x v="0"/>
    <x v="8"/>
    <x v="194"/>
    <x v="4554"/>
    <x v="4004"/>
    <x v="131"/>
    <x v="10"/>
    <x v="2"/>
    <x v="1"/>
    <x v="4"/>
    <x v="32"/>
    <x v="185"/>
    <x v="210"/>
    <x v="25"/>
    <x v="0"/>
    <x v="14"/>
    <x v="2"/>
    <x v="82"/>
    <x v="666"/>
    <x v="62"/>
    <x v="58"/>
    <x v="8"/>
    <x v="5"/>
    <x v="4959"/>
    <x v="8"/>
  </r>
  <r>
    <x v="1"/>
    <x v="5"/>
    <x v="0"/>
    <x v="22"/>
    <x v="426"/>
    <x v="4555"/>
    <x v="4005"/>
    <x v="27"/>
    <x v="10"/>
    <x v="2"/>
    <x v="1"/>
    <x v="4"/>
    <x v="33"/>
    <x v="316"/>
    <x v="156"/>
    <x v="209"/>
    <x v="0"/>
    <x v="13"/>
    <x v="2"/>
    <x v="411"/>
    <x v="149"/>
    <x v="30"/>
    <x v="59"/>
    <x v="8"/>
    <x v="5"/>
    <x v="4960"/>
    <x v="54"/>
  </r>
  <r>
    <x v="1"/>
    <x v="1"/>
    <x v="0"/>
    <x v="0"/>
    <x v="359"/>
    <x v="4556"/>
    <x v="4006"/>
    <x v="131"/>
    <x v="10"/>
    <x v="2"/>
    <x v="1"/>
    <x v="0"/>
    <x v="26"/>
    <x v="482"/>
    <x v="210"/>
    <x v="206"/>
    <x v="0"/>
    <x v="1"/>
    <x v="2"/>
    <x v="779"/>
    <x v="696"/>
    <x v="27"/>
    <x v="83"/>
    <x v="0"/>
    <x v="5"/>
    <x v="359"/>
    <x v="22"/>
  </r>
  <r>
    <x v="1"/>
    <x v="5"/>
    <x v="1"/>
    <x v="3"/>
    <x v="354"/>
    <x v="4557"/>
    <x v="4007"/>
    <x v="34"/>
    <x v="10"/>
    <x v="2"/>
    <x v="1"/>
    <x v="4"/>
    <x v="34"/>
    <x v="221"/>
    <x v="195"/>
    <x v="209"/>
    <x v="0"/>
    <x v="13"/>
    <x v="2"/>
    <x v="264"/>
    <x v="186"/>
    <x v="4"/>
    <x v="23"/>
    <x v="6"/>
    <x v="5"/>
    <x v="3280"/>
    <x v="2"/>
  </r>
  <r>
    <x v="1"/>
    <x v="1"/>
    <x v="0"/>
    <x v="0"/>
    <x v="359"/>
    <x v="4558"/>
    <x v="4008"/>
    <x v="190"/>
    <x v="10"/>
    <x v="2"/>
    <x v="1"/>
    <x v="0"/>
    <x v="26"/>
    <x v="481"/>
    <x v="205"/>
    <x v="209"/>
    <x v="0"/>
    <x v="1"/>
    <x v="2"/>
    <x v="778"/>
    <x v="878"/>
    <x v="27"/>
    <x v="82"/>
    <x v="0"/>
    <x v="5"/>
    <x v="360"/>
    <x v="22"/>
  </r>
  <r>
    <x v="1"/>
    <x v="5"/>
    <x v="0"/>
    <x v="8"/>
    <x v="369"/>
    <x v="4559"/>
    <x v="4009"/>
    <x v="196"/>
    <x v="10"/>
    <x v="2"/>
    <x v="1"/>
    <x v="4"/>
    <x v="30"/>
    <x v="89"/>
    <x v="210"/>
    <x v="123"/>
    <x v="0"/>
    <x v="13"/>
    <x v="2"/>
    <x v="73"/>
    <x v="42"/>
    <x v="79"/>
    <x v="37"/>
    <x v="8"/>
    <x v="5"/>
    <x v="4961"/>
    <x v="17"/>
  </r>
  <r>
    <x v="0"/>
    <x v="4"/>
    <x v="0"/>
    <x v="0"/>
    <x v="19"/>
    <x v="4560"/>
    <x v="4010"/>
    <x v="145"/>
    <x v="10"/>
    <x v="2"/>
    <x v="1"/>
    <x v="3"/>
    <x v="1"/>
    <x v="4"/>
    <x v="19"/>
    <x v="209"/>
    <x v="0"/>
    <x v="9"/>
    <x v="2"/>
    <x v="1188"/>
    <x v="970"/>
    <x v="7"/>
    <x v="28"/>
    <x v="2"/>
    <x v="4"/>
    <x v="3920"/>
    <x v="82"/>
  </r>
  <r>
    <x v="1"/>
    <x v="9"/>
    <x v="1"/>
    <x v="15"/>
    <x v="245"/>
    <x v="4561"/>
    <x v="4011"/>
    <x v="98"/>
    <x v="10"/>
    <x v="2"/>
    <x v="1"/>
    <x v="8"/>
    <x v="28"/>
    <x v="382"/>
    <x v="23"/>
    <x v="209"/>
    <x v="0"/>
    <x v="16"/>
    <x v="2"/>
    <x v="878"/>
    <x v="231"/>
    <x v="23"/>
    <x v="51"/>
    <x v="1"/>
    <x v="6"/>
    <x v="1031"/>
    <x v="46"/>
  </r>
  <r>
    <x v="1"/>
    <x v="9"/>
    <x v="1"/>
    <x v="13"/>
    <x v="202"/>
    <x v="4562"/>
    <x v="4012"/>
    <x v="12"/>
    <x v="10"/>
    <x v="2"/>
    <x v="1"/>
    <x v="8"/>
    <x v="28"/>
    <x v="461"/>
    <x v="210"/>
    <x v="21"/>
    <x v="0"/>
    <x v="16"/>
    <x v="2"/>
    <x v="1061"/>
    <x v="515"/>
    <x v="34"/>
    <x v="56"/>
    <x v="1"/>
    <x v="6"/>
    <x v="1032"/>
    <x v="25"/>
  </r>
  <r>
    <x v="1"/>
    <x v="5"/>
    <x v="1"/>
    <x v="3"/>
    <x v="354"/>
    <x v="4563"/>
    <x v="4013"/>
    <x v="97"/>
    <x v="10"/>
    <x v="2"/>
    <x v="1"/>
    <x v="4"/>
    <x v="34"/>
    <x v="221"/>
    <x v="210"/>
    <x v="194"/>
    <x v="0"/>
    <x v="13"/>
    <x v="2"/>
    <x v="264"/>
    <x v="409"/>
    <x v="4"/>
    <x v="23"/>
    <x v="6"/>
    <x v="5"/>
    <x v="3281"/>
    <x v="2"/>
  </r>
  <r>
    <x v="1"/>
    <x v="5"/>
    <x v="0"/>
    <x v="17"/>
    <x v="415"/>
    <x v="4564"/>
    <x v="4014"/>
    <x v="205"/>
    <x v="10"/>
    <x v="2"/>
    <x v="1"/>
    <x v="4"/>
    <x v="33"/>
    <x v="322"/>
    <x v="210"/>
    <x v="156"/>
    <x v="0"/>
    <x v="13"/>
    <x v="2"/>
    <x v="475"/>
    <x v="134"/>
    <x v="30"/>
    <x v="59"/>
    <x v="8"/>
    <x v="5"/>
    <x v="4962"/>
    <x v="49"/>
  </r>
  <r>
    <x v="1"/>
    <x v="5"/>
    <x v="1"/>
    <x v="3"/>
    <x v="354"/>
    <x v="4565"/>
    <x v="4015"/>
    <x v="34"/>
    <x v="10"/>
    <x v="2"/>
    <x v="1"/>
    <x v="4"/>
    <x v="34"/>
    <x v="221"/>
    <x v="195"/>
    <x v="209"/>
    <x v="0"/>
    <x v="13"/>
    <x v="2"/>
    <x v="264"/>
    <x v="186"/>
    <x v="4"/>
    <x v="23"/>
    <x v="6"/>
    <x v="5"/>
    <x v="3282"/>
    <x v="2"/>
  </r>
  <r>
    <x v="1"/>
    <x v="9"/>
    <x v="1"/>
    <x v="13"/>
    <x v="202"/>
    <x v="4566"/>
    <x v="4016"/>
    <x v="12"/>
    <x v="10"/>
    <x v="2"/>
    <x v="1"/>
    <x v="8"/>
    <x v="28"/>
    <x v="375"/>
    <x v="210"/>
    <x v="21"/>
    <x v="0"/>
    <x v="16"/>
    <x v="2"/>
    <x v="1054"/>
    <x v="515"/>
    <x v="23"/>
    <x v="51"/>
    <x v="1"/>
    <x v="6"/>
    <x v="1033"/>
    <x v="26"/>
  </r>
  <r>
    <x v="1"/>
    <x v="1"/>
    <x v="0"/>
    <x v="0"/>
    <x v="359"/>
    <x v="4567"/>
    <x v="4017"/>
    <x v="211"/>
    <x v="10"/>
    <x v="2"/>
    <x v="1"/>
    <x v="0"/>
    <x v="26"/>
    <x v="482"/>
    <x v="210"/>
    <x v="206"/>
    <x v="0"/>
    <x v="1"/>
    <x v="2"/>
    <x v="779"/>
    <x v="340"/>
    <x v="27"/>
    <x v="83"/>
    <x v="0"/>
    <x v="5"/>
    <x v="361"/>
    <x v="22"/>
  </r>
  <r>
    <x v="1"/>
    <x v="9"/>
    <x v="1"/>
    <x v="13"/>
    <x v="202"/>
    <x v="4568"/>
    <x v="4018"/>
    <x v="26"/>
    <x v="10"/>
    <x v="2"/>
    <x v="1"/>
    <x v="8"/>
    <x v="28"/>
    <x v="375"/>
    <x v="23"/>
    <x v="209"/>
    <x v="0"/>
    <x v="16"/>
    <x v="2"/>
    <x v="1052"/>
    <x v="304"/>
    <x v="23"/>
    <x v="51"/>
    <x v="1"/>
    <x v="6"/>
    <x v="1034"/>
    <x v="26"/>
  </r>
  <r>
    <x v="1"/>
    <x v="9"/>
    <x v="1"/>
    <x v="8"/>
    <x v="137"/>
    <x v="4569"/>
    <x v="4019"/>
    <x v="160"/>
    <x v="10"/>
    <x v="2"/>
    <x v="1"/>
    <x v="8"/>
    <x v="28"/>
    <x v="439"/>
    <x v="210"/>
    <x v="21"/>
    <x v="0"/>
    <x v="16"/>
    <x v="2"/>
    <x v="964"/>
    <x v="258"/>
    <x v="38"/>
    <x v="55"/>
    <x v="1"/>
    <x v="6"/>
    <x v="1035"/>
    <x v="12"/>
  </r>
  <r>
    <x v="1"/>
    <x v="5"/>
    <x v="0"/>
    <x v="17"/>
    <x v="415"/>
    <x v="4570"/>
    <x v="4020"/>
    <x v="211"/>
    <x v="10"/>
    <x v="2"/>
    <x v="1"/>
    <x v="4"/>
    <x v="33"/>
    <x v="322"/>
    <x v="210"/>
    <x v="156"/>
    <x v="0"/>
    <x v="13"/>
    <x v="2"/>
    <x v="475"/>
    <x v="499"/>
    <x v="30"/>
    <x v="59"/>
    <x v="8"/>
    <x v="5"/>
    <x v="4963"/>
    <x v="49"/>
  </r>
  <r>
    <x v="1"/>
    <x v="9"/>
    <x v="1"/>
    <x v="2"/>
    <x v="27"/>
    <x v="4571"/>
    <x v="4020"/>
    <x v="18"/>
    <x v="10"/>
    <x v="2"/>
    <x v="1"/>
    <x v="8"/>
    <x v="50"/>
    <x v="423"/>
    <x v="210"/>
    <x v="18"/>
    <x v="0"/>
    <x v="16"/>
    <x v="2"/>
    <x v="1103"/>
    <x v="122"/>
    <x v="57"/>
    <x v="74"/>
    <x v="1"/>
    <x v="6"/>
    <x v="1036"/>
    <x v="7"/>
  </r>
  <r>
    <x v="1"/>
    <x v="1"/>
    <x v="0"/>
    <x v="0"/>
    <x v="359"/>
    <x v="4572"/>
    <x v="4021"/>
    <x v="211"/>
    <x v="10"/>
    <x v="2"/>
    <x v="1"/>
    <x v="0"/>
    <x v="26"/>
    <x v="482"/>
    <x v="210"/>
    <x v="206"/>
    <x v="0"/>
    <x v="1"/>
    <x v="2"/>
    <x v="782"/>
    <x v="851"/>
    <x v="27"/>
    <x v="83"/>
    <x v="0"/>
    <x v="5"/>
    <x v="362"/>
    <x v="22"/>
  </r>
  <r>
    <x v="1"/>
    <x v="5"/>
    <x v="0"/>
    <x v="8"/>
    <x v="367"/>
    <x v="4573"/>
    <x v="4022"/>
    <x v="179"/>
    <x v="10"/>
    <x v="2"/>
    <x v="1"/>
    <x v="4"/>
    <x v="33"/>
    <x v="320"/>
    <x v="210"/>
    <x v="115"/>
    <x v="0"/>
    <x v="13"/>
    <x v="2"/>
    <x v="290"/>
    <x v="569"/>
    <x v="30"/>
    <x v="59"/>
    <x v="8"/>
    <x v="5"/>
    <x v="4964"/>
    <x v="17"/>
  </r>
  <r>
    <x v="1"/>
    <x v="5"/>
    <x v="0"/>
    <x v="8"/>
    <x v="379"/>
    <x v="4574"/>
    <x v="4023"/>
    <x v="224"/>
    <x v="10"/>
    <x v="2"/>
    <x v="1"/>
    <x v="4"/>
    <x v="33"/>
    <x v="320"/>
    <x v="210"/>
    <x v="156"/>
    <x v="0"/>
    <x v="13"/>
    <x v="2"/>
    <x v="290"/>
    <x v="922"/>
    <x v="30"/>
    <x v="59"/>
    <x v="8"/>
    <x v="5"/>
    <x v="4965"/>
    <x v="17"/>
  </r>
  <r>
    <x v="1"/>
    <x v="9"/>
    <x v="1"/>
    <x v="8"/>
    <x v="137"/>
    <x v="4575"/>
    <x v="4024"/>
    <x v="17"/>
    <x v="10"/>
    <x v="2"/>
    <x v="1"/>
    <x v="8"/>
    <x v="28"/>
    <x v="378"/>
    <x v="210"/>
    <x v="21"/>
    <x v="0"/>
    <x v="16"/>
    <x v="2"/>
    <x v="969"/>
    <x v="189"/>
    <x v="23"/>
    <x v="67"/>
    <x v="1"/>
    <x v="6"/>
    <x v="1037"/>
    <x v="16"/>
  </r>
  <r>
    <x v="1"/>
    <x v="9"/>
    <x v="1"/>
    <x v="8"/>
    <x v="137"/>
    <x v="4576"/>
    <x v="4025"/>
    <x v="26"/>
    <x v="10"/>
    <x v="2"/>
    <x v="1"/>
    <x v="8"/>
    <x v="28"/>
    <x v="463"/>
    <x v="210"/>
    <x v="21"/>
    <x v="0"/>
    <x v="16"/>
    <x v="2"/>
    <x v="903"/>
    <x v="523"/>
    <x v="34"/>
    <x v="56"/>
    <x v="1"/>
    <x v="6"/>
    <x v="1038"/>
    <x v="39"/>
  </r>
  <r>
    <x v="1"/>
    <x v="5"/>
    <x v="1"/>
    <x v="8"/>
    <x v="394"/>
    <x v="4577"/>
    <x v="4026"/>
    <x v="60"/>
    <x v="10"/>
    <x v="2"/>
    <x v="1"/>
    <x v="4"/>
    <x v="34"/>
    <x v="208"/>
    <x v="210"/>
    <x v="194"/>
    <x v="0"/>
    <x v="13"/>
    <x v="2"/>
    <x v="206"/>
    <x v="987"/>
    <x v="58"/>
    <x v="15"/>
    <x v="6"/>
    <x v="5"/>
    <x v="4966"/>
    <x v="17"/>
  </r>
  <r>
    <x v="1"/>
    <x v="1"/>
    <x v="0"/>
    <x v="0"/>
    <x v="359"/>
    <x v="4578"/>
    <x v="4027"/>
    <x v="190"/>
    <x v="10"/>
    <x v="2"/>
    <x v="1"/>
    <x v="0"/>
    <x v="26"/>
    <x v="481"/>
    <x v="205"/>
    <x v="209"/>
    <x v="0"/>
    <x v="1"/>
    <x v="2"/>
    <x v="781"/>
    <x v="878"/>
    <x v="27"/>
    <x v="82"/>
    <x v="0"/>
    <x v="5"/>
    <x v="363"/>
    <x v="22"/>
  </r>
  <r>
    <x v="1"/>
    <x v="5"/>
    <x v="1"/>
    <x v="3"/>
    <x v="354"/>
    <x v="4579"/>
    <x v="4028"/>
    <x v="41"/>
    <x v="10"/>
    <x v="2"/>
    <x v="1"/>
    <x v="4"/>
    <x v="34"/>
    <x v="221"/>
    <x v="210"/>
    <x v="194"/>
    <x v="0"/>
    <x v="13"/>
    <x v="2"/>
    <x v="266"/>
    <x v="774"/>
    <x v="4"/>
    <x v="23"/>
    <x v="6"/>
    <x v="5"/>
    <x v="3283"/>
    <x v="2"/>
  </r>
  <r>
    <x v="1"/>
    <x v="5"/>
    <x v="1"/>
    <x v="5"/>
    <x v="361"/>
    <x v="4580"/>
    <x v="4029"/>
    <x v="138"/>
    <x v="10"/>
    <x v="2"/>
    <x v="1"/>
    <x v="4"/>
    <x v="34"/>
    <x v="217"/>
    <x v="210"/>
    <x v="194"/>
    <x v="0"/>
    <x v="13"/>
    <x v="2"/>
    <x v="262"/>
    <x v="43"/>
    <x v="83"/>
    <x v="26"/>
    <x v="6"/>
    <x v="5"/>
    <x v="3284"/>
    <x v="3"/>
  </r>
  <r>
    <x v="1"/>
    <x v="8"/>
    <x v="0"/>
    <x v="0"/>
    <x v="327"/>
    <x v="4581"/>
    <x v="4030"/>
    <x v="44"/>
    <x v="10"/>
    <x v="2"/>
    <x v="1"/>
    <x v="7"/>
    <x v="39"/>
    <x v="325"/>
    <x v="195"/>
    <x v="209"/>
    <x v="0"/>
    <x v="4"/>
    <x v="2"/>
    <x v="135"/>
    <x v="28"/>
    <x v="3"/>
    <x v="84"/>
    <x v="0"/>
    <x v="5"/>
    <x v="399"/>
    <x v="17"/>
  </r>
  <r>
    <x v="1"/>
    <x v="5"/>
    <x v="0"/>
    <x v="8"/>
    <x v="367"/>
    <x v="4582"/>
    <x v="4031"/>
    <x v="160"/>
    <x v="10"/>
    <x v="2"/>
    <x v="1"/>
    <x v="4"/>
    <x v="33"/>
    <x v="320"/>
    <x v="110"/>
    <x v="209"/>
    <x v="0"/>
    <x v="13"/>
    <x v="2"/>
    <x v="288"/>
    <x v="806"/>
    <x v="30"/>
    <x v="59"/>
    <x v="8"/>
    <x v="5"/>
    <x v="4967"/>
    <x v="17"/>
  </r>
  <r>
    <x v="1"/>
    <x v="5"/>
    <x v="1"/>
    <x v="3"/>
    <x v="354"/>
    <x v="4583"/>
    <x v="4032"/>
    <x v="34"/>
    <x v="10"/>
    <x v="2"/>
    <x v="1"/>
    <x v="4"/>
    <x v="34"/>
    <x v="221"/>
    <x v="195"/>
    <x v="209"/>
    <x v="0"/>
    <x v="13"/>
    <x v="2"/>
    <x v="266"/>
    <x v="186"/>
    <x v="4"/>
    <x v="23"/>
    <x v="6"/>
    <x v="5"/>
    <x v="3285"/>
    <x v="2"/>
  </r>
  <r>
    <x v="1"/>
    <x v="1"/>
    <x v="0"/>
    <x v="0"/>
    <x v="359"/>
    <x v="4584"/>
    <x v="4033"/>
    <x v="211"/>
    <x v="10"/>
    <x v="2"/>
    <x v="1"/>
    <x v="0"/>
    <x v="26"/>
    <x v="482"/>
    <x v="210"/>
    <x v="206"/>
    <x v="0"/>
    <x v="1"/>
    <x v="2"/>
    <x v="782"/>
    <x v="341"/>
    <x v="27"/>
    <x v="83"/>
    <x v="0"/>
    <x v="5"/>
    <x v="364"/>
    <x v="22"/>
  </r>
  <r>
    <x v="1"/>
    <x v="5"/>
    <x v="0"/>
    <x v="9"/>
    <x v="368"/>
    <x v="4585"/>
    <x v="4034"/>
    <x v="224"/>
    <x v="10"/>
    <x v="2"/>
    <x v="1"/>
    <x v="4"/>
    <x v="33"/>
    <x v="317"/>
    <x v="110"/>
    <x v="209"/>
    <x v="0"/>
    <x v="13"/>
    <x v="2"/>
    <x v="315"/>
    <x v="922"/>
    <x v="30"/>
    <x v="59"/>
    <x v="8"/>
    <x v="5"/>
    <x v="4968"/>
    <x v="27"/>
  </r>
  <r>
    <x v="1"/>
    <x v="5"/>
    <x v="0"/>
    <x v="8"/>
    <x v="408"/>
    <x v="4586"/>
    <x v="4035"/>
    <x v="145"/>
    <x v="10"/>
    <x v="2"/>
    <x v="1"/>
    <x v="4"/>
    <x v="33"/>
    <x v="147"/>
    <x v="210"/>
    <x v="200"/>
    <x v="0"/>
    <x v="13"/>
    <x v="2"/>
    <x v="290"/>
    <x v="802"/>
    <x v="30"/>
    <x v="59"/>
    <x v="8"/>
    <x v="5"/>
    <x v="4969"/>
    <x v="18"/>
  </r>
  <r>
    <x v="1"/>
    <x v="9"/>
    <x v="1"/>
    <x v="8"/>
    <x v="137"/>
    <x v="4587"/>
    <x v="4036"/>
    <x v="66"/>
    <x v="10"/>
    <x v="2"/>
    <x v="1"/>
    <x v="8"/>
    <x v="28"/>
    <x v="397"/>
    <x v="210"/>
    <x v="21"/>
    <x v="0"/>
    <x v="16"/>
    <x v="2"/>
    <x v="1007"/>
    <x v="398"/>
    <x v="53"/>
    <x v="57"/>
    <x v="1"/>
    <x v="6"/>
    <x v="1039"/>
    <x v="13"/>
  </r>
  <r>
    <x v="1"/>
    <x v="9"/>
    <x v="1"/>
    <x v="8"/>
    <x v="137"/>
    <x v="4588"/>
    <x v="4037"/>
    <x v="54"/>
    <x v="10"/>
    <x v="2"/>
    <x v="1"/>
    <x v="8"/>
    <x v="28"/>
    <x v="397"/>
    <x v="210"/>
    <x v="21"/>
    <x v="0"/>
    <x v="16"/>
    <x v="2"/>
    <x v="1009"/>
    <x v="219"/>
    <x v="53"/>
    <x v="57"/>
    <x v="1"/>
    <x v="6"/>
    <x v="1040"/>
    <x v="13"/>
  </r>
  <r>
    <x v="0"/>
    <x v="5"/>
    <x v="1"/>
    <x v="8"/>
    <x v="379"/>
    <x v="4589"/>
    <x v="4038"/>
    <x v="204"/>
    <x v="10"/>
    <x v="2"/>
    <x v="1"/>
    <x v="4"/>
    <x v="8"/>
    <x v="25"/>
    <x v="210"/>
    <x v="156"/>
    <x v="0"/>
    <x v="5"/>
    <x v="0"/>
    <x v="525"/>
    <x v="992"/>
    <x v="54"/>
    <x v="7"/>
    <x v="6"/>
    <x v="0"/>
    <x v="3286"/>
    <x v="17"/>
  </r>
  <r>
    <x v="1"/>
    <x v="5"/>
    <x v="0"/>
    <x v="8"/>
    <x v="178"/>
    <x v="4590"/>
    <x v="4039"/>
    <x v="131"/>
    <x v="10"/>
    <x v="2"/>
    <x v="1"/>
    <x v="4"/>
    <x v="32"/>
    <x v="185"/>
    <x v="210"/>
    <x v="23"/>
    <x v="0"/>
    <x v="14"/>
    <x v="2"/>
    <x v="81"/>
    <x v="666"/>
    <x v="62"/>
    <x v="58"/>
    <x v="8"/>
    <x v="5"/>
    <x v="4970"/>
    <x v="8"/>
  </r>
  <r>
    <x v="1"/>
    <x v="5"/>
    <x v="1"/>
    <x v="3"/>
    <x v="354"/>
    <x v="4591"/>
    <x v="4040"/>
    <x v="94"/>
    <x v="10"/>
    <x v="2"/>
    <x v="1"/>
    <x v="4"/>
    <x v="34"/>
    <x v="262"/>
    <x v="210"/>
    <x v="194"/>
    <x v="0"/>
    <x v="13"/>
    <x v="2"/>
    <x v="231"/>
    <x v="699"/>
    <x v="83"/>
    <x v="25"/>
    <x v="6"/>
    <x v="5"/>
    <x v="3287"/>
    <x v="2"/>
  </r>
  <r>
    <x v="1"/>
    <x v="9"/>
    <x v="1"/>
    <x v="8"/>
    <x v="137"/>
    <x v="4592"/>
    <x v="4041"/>
    <x v="34"/>
    <x v="10"/>
    <x v="2"/>
    <x v="1"/>
    <x v="8"/>
    <x v="29"/>
    <x v="469"/>
    <x v="210"/>
    <x v="21"/>
    <x v="0"/>
    <x v="16"/>
    <x v="2"/>
    <x v="952"/>
    <x v="726"/>
    <x v="74"/>
    <x v="52"/>
    <x v="1"/>
    <x v="6"/>
    <x v="1041"/>
    <x v="8"/>
  </r>
  <r>
    <x v="1"/>
    <x v="5"/>
    <x v="1"/>
    <x v="3"/>
    <x v="354"/>
    <x v="4593"/>
    <x v="4042"/>
    <x v="94"/>
    <x v="10"/>
    <x v="2"/>
    <x v="1"/>
    <x v="4"/>
    <x v="34"/>
    <x v="262"/>
    <x v="210"/>
    <x v="194"/>
    <x v="0"/>
    <x v="13"/>
    <x v="2"/>
    <x v="233"/>
    <x v="699"/>
    <x v="83"/>
    <x v="25"/>
    <x v="6"/>
    <x v="5"/>
    <x v="3288"/>
    <x v="2"/>
  </r>
  <r>
    <x v="1"/>
    <x v="5"/>
    <x v="0"/>
    <x v="5"/>
    <x v="383"/>
    <x v="4594"/>
    <x v="4043"/>
    <x v="247"/>
    <x v="10"/>
    <x v="2"/>
    <x v="1"/>
    <x v="4"/>
    <x v="33"/>
    <x v="174"/>
    <x v="210"/>
    <x v="203"/>
    <x v="0"/>
    <x v="13"/>
    <x v="2"/>
    <x v="435"/>
    <x v="964"/>
    <x v="90"/>
    <x v="5"/>
    <x v="8"/>
    <x v="5"/>
    <x v="4971"/>
    <x v="3"/>
  </r>
  <r>
    <x v="1"/>
    <x v="5"/>
    <x v="1"/>
    <x v="8"/>
    <x v="394"/>
    <x v="4595"/>
    <x v="4044"/>
    <x v="26"/>
    <x v="10"/>
    <x v="2"/>
    <x v="1"/>
    <x v="4"/>
    <x v="36"/>
    <x v="295"/>
    <x v="195"/>
    <x v="209"/>
    <x v="0"/>
    <x v="13"/>
    <x v="2"/>
    <x v="62"/>
    <x v="914"/>
    <x v="37"/>
    <x v="11"/>
    <x v="6"/>
    <x v="5"/>
    <x v="4972"/>
    <x v="8"/>
  </r>
  <r>
    <x v="1"/>
    <x v="5"/>
    <x v="1"/>
    <x v="8"/>
    <x v="394"/>
    <x v="4596"/>
    <x v="4045"/>
    <x v="78"/>
    <x v="10"/>
    <x v="2"/>
    <x v="1"/>
    <x v="4"/>
    <x v="34"/>
    <x v="254"/>
    <x v="210"/>
    <x v="194"/>
    <x v="0"/>
    <x v="13"/>
    <x v="2"/>
    <x v="403"/>
    <x v="287"/>
    <x v="33"/>
    <x v="20"/>
    <x v="6"/>
    <x v="5"/>
    <x v="4973"/>
    <x v="17"/>
  </r>
  <r>
    <x v="1"/>
    <x v="9"/>
    <x v="1"/>
    <x v="4"/>
    <x v="46"/>
    <x v="4597"/>
    <x v="4046"/>
    <x v="205"/>
    <x v="10"/>
    <x v="2"/>
    <x v="1"/>
    <x v="8"/>
    <x v="28"/>
    <x v="432"/>
    <x v="210"/>
    <x v="21"/>
    <x v="0"/>
    <x v="16"/>
    <x v="2"/>
    <x v="968"/>
    <x v="274"/>
    <x v="38"/>
    <x v="71"/>
    <x v="1"/>
    <x v="6"/>
    <x v="1075"/>
    <x v="19"/>
  </r>
  <r>
    <x v="1"/>
    <x v="9"/>
    <x v="1"/>
    <x v="8"/>
    <x v="137"/>
    <x v="4598"/>
    <x v="4047"/>
    <x v="257"/>
    <x v="10"/>
    <x v="2"/>
    <x v="1"/>
    <x v="8"/>
    <x v="28"/>
    <x v="439"/>
    <x v="210"/>
    <x v="21"/>
    <x v="0"/>
    <x v="16"/>
    <x v="2"/>
    <x v="964"/>
    <x v="275"/>
    <x v="38"/>
    <x v="55"/>
    <x v="1"/>
    <x v="6"/>
    <x v="1076"/>
    <x v="12"/>
  </r>
  <r>
    <x v="1"/>
    <x v="5"/>
    <x v="0"/>
    <x v="9"/>
    <x v="392"/>
    <x v="4599"/>
    <x v="4048"/>
    <x v="35"/>
    <x v="10"/>
    <x v="2"/>
    <x v="1"/>
    <x v="4"/>
    <x v="33"/>
    <x v="317"/>
    <x v="180"/>
    <x v="209"/>
    <x v="0"/>
    <x v="13"/>
    <x v="2"/>
    <x v="317"/>
    <x v="685"/>
    <x v="30"/>
    <x v="59"/>
    <x v="8"/>
    <x v="5"/>
    <x v="4974"/>
    <x v="27"/>
  </r>
  <r>
    <x v="1"/>
    <x v="5"/>
    <x v="0"/>
    <x v="8"/>
    <x v="379"/>
    <x v="4600"/>
    <x v="4049"/>
    <x v="188"/>
    <x v="10"/>
    <x v="2"/>
    <x v="1"/>
    <x v="4"/>
    <x v="33"/>
    <x v="320"/>
    <x v="210"/>
    <x v="156"/>
    <x v="0"/>
    <x v="13"/>
    <x v="2"/>
    <x v="292"/>
    <x v="702"/>
    <x v="30"/>
    <x v="59"/>
    <x v="8"/>
    <x v="5"/>
    <x v="4976"/>
    <x v="17"/>
  </r>
  <r>
    <x v="1"/>
    <x v="5"/>
    <x v="0"/>
    <x v="8"/>
    <x v="369"/>
    <x v="4601"/>
    <x v="4049"/>
    <x v="196"/>
    <x v="10"/>
    <x v="2"/>
    <x v="1"/>
    <x v="4"/>
    <x v="30"/>
    <x v="126"/>
    <x v="120"/>
    <x v="209"/>
    <x v="0"/>
    <x v="13"/>
    <x v="2"/>
    <x v="66"/>
    <x v="42"/>
    <x v="79"/>
    <x v="37"/>
    <x v="8"/>
    <x v="5"/>
    <x v="4975"/>
    <x v="17"/>
  </r>
  <r>
    <x v="1"/>
    <x v="9"/>
    <x v="1"/>
    <x v="8"/>
    <x v="137"/>
    <x v="4602"/>
    <x v="4050"/>
    <x v="26"/>
    <x v="10"/>
    <x v="2"/>
    <x v="1"/>
    <x v="8"/>
    <x v="28"/>
    <x v="390"/>
    <x v="210"/>
    <x v="21"/>
    <x v="0"/>
    <x v="16"/>
    <x v="2"/>
    <x v="879"/>
    <x v="472"/>
    <x v="23"/>
    <x v="51"/>
    <x v="1"/>
    <x v="6"/>
    <x v="1077"/>
    <x v="40"/>
  </r>
  <r>
    <x v="1"/>
    <x v="5"/>
    <x v="0"/>
    <x v="8"/>
    <x v="379"/>
    <x v="4603"/>
    <x v="4051"/>
    <x v="104"/>
    <x v="10"/>
    <x v="2"/>
    <x v="1"/>
    <x v="4"/>
    <x v="33"/>
    <x v="320"/>
    <x v="210"/>
    <x v="156"/>
    <x v="0"/>
    <x v="13"/>
    <x v="2"/>
    <x v="292"/>
    <x v="378"/>
    <x v="30"/>
    <x v="59"/>
    <x v="8"/>
    <x v="5"/>
    <x v="4977"/>
    <x v="17"/>
  </r>
  <r>
    <x v="1"/>
    <x v="1"/>
    <x v="0"/>
    <x v="0"/>
    <x v="359"/>
    <x v="4604"/>
    <x v="4052"/>
    <x v="145"/>
    <x v="10"/>
    <x v="2"/>
    <x v="1"/>
    <x v="0"/>
    <x v="26"/>
    <x v="482"/>
    <x v="210"/>
    <x v="206"/>
    <x v="0"/>
    <x v="1"/>
    <x v="2"/>
    <x v="785"/>
    <x v="397"/>
    <x v="27"/>
    <x v="83"/>
    <x v="0"/>
    <x v="5"/>
    <x v="365"/>
    <x v="22"/>
  </r>
  <r>
    <x v="1"/>
    <x v="5"/>
    <x v="0"/>
    <x v="9"/>
    <x v="410"/>
    <x v="4605"/>
    <x v="4053"/>
    <x v="35"/>
    <x v="10"/>
    <x v="2"/>
    <x v="1"/>
    <x v="4"/>
    <x v="33"/>
    <x v="317"/>
    <x v="199"/>
    <x v="209"/>
    <x v="0"/>
    <x v="13"/>
    <x v="2"/>
    <x v="317"/>
    <x v="685"/>
    <x v="30"/>
    <x v="59"/>
    <x v="8"/>
    <x v="5"/>
    <x v="4978"/>
    <x v="27"/>
  </r>
  <r>
    <x v="1"/>
    <x v="9"/>
    <x v="1"/>
    <x v="8"/>
    <x v="137"/>
    <x v="4606"/>
    <x v="4054"/>
    <x v="26"/>
    <x v="10"/>
    <x v="2"/>
    <x v="1"/>
    <x v="8"/>
    <x v="28"/>
    <x v="378"/>
    <x v="210"/>
    <x v="21"/>
    <x v="0"/>
    <x v="16"/>
    <x v="2"/>
    <x v="971"/>
    <x v="304"/>
    <x v="23"/>
    <x v="67"/>
    <x v="1"/>
    <x v="6"/>
    <x v="1042"/>
    <x v="16"/>
  </r>
  <r>
    <x v="1"/>
    <x v="5"/>
    <x v="1"/>
    <x v="8"/>
    <x v="379"/>
    <x v="4607"/>
    <x v="4055"/>
    <x v="68"/>
    <x v="10"/>
    <x v="2"/>
    <x v="1"/>
    <x v="4"/>
    <x v="34"/>
    <x v="241"/>
    <x v="210"/>
    <x v="156"/>
    <x v="0"/>
    <x v="13"/>
    <x v="2"/>
    <x v="153"/>
    <x v="869"/>
    <x v="58"/>
    <x v="15"/>
    <x v="6"/>
    <x v="5"/>
    <x v="4979"/>
    <x v="17"/>
  </r>
  <r>
    <x v="1"/>
    <x v="1"/>
    <x v="0"/>
    <x v="0"/>
    <x v="359"/>
    <x v="4608"/>
    <x v="4056"/>
    <x v="145"/>
    <x v="10"/>
    <x v="2"/>
    <x v="1"/>
    <x v="0"/>
    <x v="26"/>
    <x v="482"/>
    <x v="210"/>
    <x v="206"/>
    <x v="0"/>
    <x v="1"/>
    <x v="2"/>
    <x v="787"/>
    <x v="397"/>
    <x v="27"/>
    <x v="83"/>
    <x v="0"/>
    <x v="5"/>
    <x v="366"/>
    <x v="22"/>
  </r>
  <r>
    <x v="1"/>
    <x v="9"/>
    <x v="0"/>
    <x v="2"/>
    <x v="37"/>
    <x v="4609"/>
    <x v="4057"/>
    <x v="257"/>
    <x v="10"/>
    <x v="2"/>
    <x v="1"/>
    <x v="8"/>
    <x v="27"/>
    <x v="337"/>
    <x v="23"/>
    <x v="209"/>
    <x v="0"/>
    <x v="16"/>
    <x v="2"/>
    <x v="899"/>
    <x v="221"/>
    <x v="24"/>
    <x v="70"/>
    <x v="1"/>
    <x v="5"/>
    <x v="1043"/>
    <x v="7"/>
  </r>
  <r>
    <x v="1"/>
    <x v="5"/>
    <x v="0"/>
    <x v="9"/>
    <x v="410"/>
    <x v="4610"/>
    <x v="4058"/>
    <x v="35"/>
    <x v="10"/>
    <x v="2"/>
    <x v="1"/>
    <x v="4"/>
    <x v="33"/>
    <x v="317"/>
    <x v="199"/>
    <x v="209"/>
    <x v="0"/>
    <x v="13"/>
    <x v="2"/>
    <x v="317"/>
    <x v="685"/>
    <x v="30"/>
    <x v="59"/>
    <x v="8"/>
    <x v="5"/>
    <x v="4981"/>
    <x v="27"/>
  </r>
  <r>
    <x v="1"/>
    <x v="5"/>
    <x v="0"/>
    <x v="17"/>
    <x v="400"/>
    <x v="4611"/>
    <x v="4059"/>
    <x v="211"/>
    <x v="10"/>
    <x v="2"/>
    <x v="1"/>
    <x v="4"/>
    <x v="33"/>
    <x v="322"/>
    <x v="210"/>
    <x v="115"/>
    <x v="0"/>
    <x v="13"/>
    <x v="2"/>
    <x v="478"/>
    <x v="690"/>
    <x v="30"/>
    <x v="59"/>
    <x v="8"/>
    <x v="5"/>
    <x v="4980"/>
    <x v="49"/>
  </r>
  <r>
    <x v="1"/>
    <x v="5"/>
    <x v="0"/>
    <x v="9"/>
    <x v="410"/>
    <x v="4612"/>
    <x v="4060"/>
    <x v="6"/>
    <x v="10"/>
    <x v="2"/>
    <x v="1"/>
    <x v="4"/>
    <x v="33"/>
    <x v="317"/>
    <x v="210"/>
    <x v="200"/>
    <x v="0"/>
    <x v="13"/>
    <x v="2"/>
    <x v="319"/>
    <x v="110"/>
    <x v="30"/>
    <x v="59"/>
    <x v="8"/>
    <x v="5"/>
    <x v="4983"/>
    <x v="27"/>
  </r>
  <r>
    <x v="1"/>
    <x v="5"/>
    <x v="0"/>
    <x v="9"/>
    <x v="381"/>
    <x v="4613"/>
    <x v="4061"/>
    <x v="27"/>
    <x v="10"/>
    <x v="2"/>
    <x v="1"/>
    <x v="4"/>
    <x v="30"/>
    <x v="131"/>
    <x v="156"/>
    <x v="209"/>
    <x v="0"/>
    <x v="13"/>
    <x v="2"/>
    <x v="103"/>
    <x v="159"/>
    <x v="8"/>
    <x v="39"/>
    <x v="8"/>
    <x v="5"/>
    <x v="4982"/>
    <x v="43"/>
  </r>
  <r>
    <x v="1"/>
    <x v="5"/>
    <x v="0"/>
    <x v="8"/>
    <x v="408"/>
    <x v="4614"/>
    <x v="4062"/>
    <x v="211"/>
    <x v="10"/>
    <x v="2"/>
    <x v="1"/>
    <x v="4"/>
    <x v="33"/>
    <x v="320"/>
    <x v="210"/>
    <x v="200"/>
    <x v="0"/>
    <x v="13"/>
    <x v="2"/>
    <x v="294"/>
    <x v="315"/>
    <x v="30"/>
    <x v="59"/>
    <x v="8"/>
    <x v="5"/>
    <x v="4984"/>
    <x v="17"/>
  </r>
  <r>
    <x v="1"/>
    <x v="5"/>
    <x v="0"/>
    <x v="22"/>
    <x v="426"/>
    <x v="4616"/>
    <x v="4063"/>
    <x v="27"/>
    <x v="10"/>
    <x v="2"/>
    <x v="1"/>
    <x v="4"/>
    <x v="33"/>
    <x v="316"/>
    <x v="210"/>
    <x v="156"/>
    <x v="0"/>
    <x v="13"/>
    <x v="2"/>
    <x v="415"/>
    <x v="149"/>
    <x v="30"/>
    <x v="59"/>
    <x v="8"/>
    <x v="5"/>
    <x v="4985"/>
    <x v="54"/>
  </r>
  <r>
    <x v="1"/>
    <x v="5"/>
    <x v="0"/>
    <x v="9"/>
    <x v="410"/>
    <x v="4615"/>
    <x v="4063"/>
    <x v="35"/>
    <x v="10"/>
    <x v="2"/>
    <x v="1"/>
    <x v="4"/>
    <x v="33"/>
    <x v="317"/>
    <x v="199"/>
    <x v="209"/>
    <x v="0"/>
    <x v="13"/>
    <x v="2"/>
    <x v="319"/>
    <x v="685"/>
    <x v="30"/>
    <x v="59"/>
    <x v="8"/>
    <x v="5"/>
    <x v="4986"/>
    <x v="27"/>
  </r>
  <r>
    <x v="1"/>
    <x v="9"/>
    <x v="1"/>
    <x v="8"/>
    <x v="137"/>
    <x v="4617"/>
    <x v="4064"/>
    <x v="46"/>
    <x v="10"/>
    <x v="2"/>
    <x v="1"/>
    <x v="8"/>
    <x v="28"/>
    <x v="378"/>
    <x v="210"/>
    <x v="21"/>
    <x v="0"/>
    <x v="16"/>
    <x v="2"/>
    <x v="975"/>
    <x v="572"/>
    <x v="23"/>
    <x v="67"/>
    <x v="1"/>
    <x v="6"/>
    <x v="1044"/>
    <x v="16"/>
  </r>
  <r>
    <x v="1"/>
    <x v="5"/>
    <x v="0"/>
    <x v="9"/>
    <x v="410"/>
    <x v="4619"/>
    <x v="4065"/>
    <x v="35"/>
    <x v="10"/>
    <x v="2"/>
    <x v="1"/>
    <x v="4"/>
    <x v="33"/>
    <x v="317"/>
    <x v="199"/>
    <x v="209"/>
    <x v="0"/>
    <x v="13"/>
    <x v="2"/>
    <x v="319"/>
    <x v="685"/>
    <x v="30"/>
    <x v="59"/>
    <x v="8"/>
    <x v="5"/>
    <x v="4987"/>
    <x v="27"/>
  </r>
  <r>
    <x v="1"/>
    <x v="9"/>
    <x v="1"/>
    <x v="22"/>
    <x v="339"/>
    <x v="4618"/>
    <x v="4065"/>
    <x v="104"/>
    <x v="10"/>
    <x v="2"/>
    <x v="1"/>
    <x v="8"/>
    <x v="29"/>
    <x v="466"/>
    <x v="210"/>
    <x v="21"/>
    <x v="0"/>
    <x v="16"/>
    <x v="2"/>
    <x v="909"/>
    <x v="752"/>
    <x v="19"/>
    <x v="52"/>
    <x v="1"/>
    <x v="6"/>
    <x v="1045"/>
    <x v="50"/>
  </r>
  <r>
    <x v="1"/>
    <x v="5"/>
    <x v="1"/>
    <x v="3"/>
    <x v="354"/>
    <x v="4620"/>
    <x v="4066"/>
    <x v="34"/>
    <x v="10"/>
    <x v="2"/>
    <x v="1"/>
    <x v="4"/>
    <x v="34"/>
    <x v="221"/>
    <x v="210"/>
    <x v="194"/>
    <x v="0"/>
    <x v="13"/>
    <x v="2"/>
    <x v="266"/>
    <x v="186"/>
    <x v="4"/>
    <x v="23"/>
    <x v="6"/>
    <x v="5"/>
    <x v="3289"/>
    <x v="2"/>
  </r>
  <r>
    <x v="1"/>
    <x v="5"/>
    <x v="0"/>
    <x v="8"/>
    <x v="394"/>
    <x v="4621"/>
    <x v="4067"/>
    <x v="81"/>
    <x v="10"/>
    <x v="2"/>
    <x v="1"/>
    <x v="4"/>
    <x v="33"/>
    <x v="320"/>
    <x v="210"/>
    <x v="194"/>
    <x v="0"/>
    <x v="13"/>
    <x v="2"/>
    <x v="294"/>
    <x v="191"/>
    <x v="30"/>
    <x v="59"/>
    <x v="8"/>
    <x v="5"/>
    <x v="4988"/>
    <x v="17"/>
  </r>
  <r>
    <x v="1"/>
    <x v="5"/>
    <x v="0"/>
    <x v="8"/>
    <x v="379"/>
    <x v="4622"/>
    <x v="4068"/>
    <x v="179"/>
    <x v="10"/>
    <x v="2"/>
    <x v="1"/>
    <x v="4"/>
    <x v="33"/>
    <x v="320"/>
    <x v="210"/>
    <x v="156"/>
    <x v="0"/>
    <x v="13"/>
    <x v="2"/>
    <x v="294"/>
    <x v="719"/>
    <x v="30"/>
    <x v="59"/>
    <x v="8"/>
    <x v="5"/>
    <x v="4989"/>
    <x v="17"/>
  </r>
  <r>
    <x v="1"/>
    <x v="9"/>
    <x v="1"/>
    <x v="8"/>
    <x v="137"/>
    <x v="4623"/>
    <x v="4069"/>
    <x v="61"/>
    <x v="10"/>
    <x v="2"/>
    <x v="1"/>
    <x v="8"/>
    <x v="28"/>
    <x v="439"/>
    <x v="210"/>
    <x v="21"/>
    <x v="0"/>
    <x v="16"/>
    <x v="2"/>
    <x v="965"/>
    <x v="547"/>
    <x v="38"/>
    <x v="55"/>
    <x v="1"/>
    <x v="6"/>
    <x v="1046"/>
    <x v="12"/>
  </r>
  <r>
    <x v="1"/>
    <x v="5"/>
    <x v="0"/>
    <x v="8"/>
    <x v="379"/>
    <x v="4624"/>
    <x v="4070"/>
    <x v="211"/>
    <x v="10"/>
    <x v="2"/>
    <x v="1"/>
    <x v="4"/>
    <x v="33"/>
    <x v="320"/>
    <x v="210"/>
    <x v="156"/>
    <x v="0"/>
    <x v="13"/>
    <x v="2"/>
    <x v="294"/>
    <x v="315"/>
    <x v="30"/>
    <x v="59"/>
    <x v="8"/>
    <x v="5"/>
    <x v="4990"/>
    <x v="17"/>
  </r>
  <r>
    <x v="1"/>
    <x v="9"/>
    <x v="1"/>
    <x v="8"/>
    <x v="137"/>
    <x v="4625"/>
    <x v="4071"/>
    <x v="18"/>
    <x v="10"/>
    <x v="2"/>
    <x v="1"/>
    <x v="8"/>
    <x v="28"/>
    <x v="439"/>
    <x v="23"/>
    <x v="209"/>
    <x v="0"/>
    <x v="16"/>
    <x v="2"/>
    <x v="965"/>
    <x v="119"/>
    <x v="38"/>
    <x v="55"/>
    <x v="1"/>
    <x v="6"/>
    <x v="1047"/>
    <x v="12"/>
  </r>
  <r>
    <x v="1"/>
    <x v="5"/>
    <x v="0"/>
    <x v="8"/>
    <x v="367"/>
    <x v="4626"/>
    <x v="4072"/>
    <x v="114"/>
    <x v="10"/>
    <x v="2"/>
    <x v="1"/>
    <x v="4"/>
    <x v="33"/>
    <x v="320"/>
    <x v="210"/>
    <x v="115"/>
    <x v="0"/>
    <x v="13"/>
    <x v="2"/>
    <x v="296"/>
    <x v="518"/>
    <x v="30"/>
    <x v="59"/>
    <x v="8"/>
    <x v="5"/>
    <x v="4991"/>
    <x v="17"/>
  </r>
  <r>
    <x v="1"/>
    <x v="5"/>
    <x v="0"/>
    <x v="8"/>
    <x v="407"/>
    <x v="4627"/>
    <x v="4073"/>
    <x v="35"/>
    <x v="10"/>
    <x v="2"/>
    <x v="1"/>
    <x v="4"/>
    <x v="33"/>
    <x v="320"/>
    <x v="210"/>
    <x v="198"/>
    <x v="0"/>
    <x v="13"/>
    <x v="2"/>
    <x v="296"/>
    <x v="685"/>
    <x v="30"/>
    <x v="59"/>
    <x v="8"/>
    <x v="5"/>
    <x v="4992"/>
    <x v="17"/>
  </r>
  <r>
    <x v="1"/>
    <x v="9"/>
    <x v="1"/>
    <x v="8"/>
    <x v="137"/>
    <x v="4628"/>
    <x v="4074"/>
    <x v="205"/>
    <x v="10"/>
    <x v="2"/>
    <x v="1"/>
    <x v="8"/>
    <x v="28"/>
    <x v="439"/>
    <x v="210"/>
    <x v="21"/>
    <x v="0"/>
    <x v="16"/>
    <x v="2"/>
    <x v="965"/>
    <x v="274"/>
    <x v="38"/>
    <x v="55"/>
    <x v="1"/>
    <x v="6"/>
    <x v="1048"/>
    <x v="12"/>
  </r>
  <r>
    <x v="1"/>
    <x v="9"/>
    <x v="1"/>
    <x v="15"/>
    <x v="245"/>
    <x v="4629"/>
    <x v="4075"/>
    <x v="26"/>
    <x v="10"/>
    <x v="2"/>
    <x v="1"/>
    <x v="8"/>
    <x v="28"/>
    <x v="382"/>
    <x v="210"/>
    <x v="21"/>
    <x v="0"/>
    <x v="16"/>
    <x v="2"/>
    <x v="881"/>
    <x v="267"/>
    <x v="23"/>
    <x v="51"/>
    <x v="1"/>
    <x v="6"/>
    <x v="1049"/>
    <x v="46"/>
  </r>
  <r>
    <x v="1"/>
    <x v="1"/>
    <x v="0"/>
    <x v="0"/>
    <x v="359"/>
    <x v="4630"/>
    <x v="4076"/>
    <x v="190"/>
    <x v="10"/>
    <x v="2"/>
    <x v="1"/>
    <x v="0"/>
    <x v="26"/>
    <x v="481"/>
    <x v="205"/>
    <x v="209"/>
    <x v="0"/>
    <x v="1"/>
    <x v="2"/>
    <x v="786"/>
    <x v="878"/>
    <x v="27"/>
    <x v="82"/>
    <x v="0"/>
    <x v="5"/>
    <x v="367"/>
    <x v="22"/>
  </r>
  <r>
    <x v="1"/>
    <x v="9"/>
    <x v="1"/>
    <x v="8"/>
    <x v="137"/>
    <x v="4631"/>
    <x v="4077"/>
    <x v="160"/>
    <x v="10"/>
    <x v="2"/>
    <x v="1"/>
    <x v="8"/>
    <x v="28"/>
    <x v="397"/>
    <x v="210"/>
    <x v="21"/>
    <x v="0"/>
    <x v="16"/>
    <x v="2"/>
    <x v="1009"/>
    <x v="203"/>
    <x v="53"/>
    <x v="57"/>
    <x v="1"/>
    <x v="6"/>
    <x v="1050"/>
    <x v="13"/>
  </r>
  <r>
    <x v="1"/>
    <x v="5"/>
    <x v="0"/>
    <x v="8"/>
    <x v="394"/>
    <x v="4632"/>
    <x v="4078"/>
    <x v="77"/>
    <x v="10"/>
    <x v="2"/>
    <x v="1"/>
    <x v="4"/>
    <x v="33"/>
    <x v="155"/>
    <x v="195"/>
    <x v="209"/>
    <x v="0"/>
    <x v="13"/>
    <x v="2"/>
    <x v="69"/>
    <x v="629"/>
    <x v="20"/>
    <x v="41"/>
    <x v="8"/>
    <x v="5"/>
    <x v="4993"/>
    <x v="17"/>
  </r>
  <r>
    <x v="1"/>
    <x v="5"/>
    <x v="0"/>
    <x v="9"/>
    <x v="381"/>
    <x v="4634"/>
    <x v="4079"/>
    <x v="81"/>
    <x v="10"/>
    <x v="2"/>
    <x v="1"/>
    <x v="4"/>
    <x v="33"/>
    <x v="317"/>
    <x v="210"/>
    <x v="156"/>
    <x v="0"/>
    <x v="13"/>
    <x v="2"/>
    <x v="325"/>
    <x v="565"/>
    <x v="30"/>
    <x v="59"/>
    <x v="8"/>
    <x v="5"/>
    <x v="4994"/>
    <x v="27"/>
  </r>
  <r>
    <x v="1"/>
    <x v="1"/>
    <x v="0"/>
    <x v="0"/>
    <x v="359"/>
    <x v="4633"/>
    <x v="4079"/>
    <x v="131"/>
    <x v="10"/>
    <x v="2"/>
    <x v="1"/>
    <x v="0"/>
    <x v="26"/>
    <x v="481"/>
    <x v="210"/>
    <x v="206"/>
    <x v="0"/>
    <x v="1"/>
    <x v="2"/>
    <x v="787"/>
    <x v="291"/>
    <x v="27"/>
    <x v="82"/>
    <x v="0"/>
    <x v="5"/>
    <x v="368"/>
    <x v="22"/>
  </r>
  <r>
    <x v="1"/>
    <x v="9"/>
    <x v="1"/>
    <x v="13"/>
    <x v="202"/>
    <x v="4635"/>
    <x v="4080"/>
    <x v="18"/>
    <x v="10"/>
    <x v="2"/>
    <x v="1"/>
    <x v="8"/>
    <x v="28"/>
    <x v="437"/>
    <x v="210"/>
    <x v="21"/>
    <x v="0"/>
    <x v="16"/>
    <x v="2"/>
    <x v="1018"/>
    <x v="119"/>
    <x v="75"/>
    <x v="55"/>
    <x v="1"/>
    <x v="6"/>
    <x v="1051"/>
    <x v="67"/>
  </r>
  <r>
    <x v="1"/>
    <x v="9"/>
    <x v="1"/>
    <x v="15"/>
    <x v="245"/>
    <x v="4636"/>
    <x v="4081"/>
    <x v="199"/>
    <x v="10"/>
    <x v="2"/>
    <x v="1"/>
    <x v="8"/>
    <x v="28"/>
    <x v="443"/>
    <x v="210"/>
    <x v="21"/>
    <x v="0"/>
    <x v="16"/>
    <x v="2"/>
    <x v="889"/>
    <x v="485"/>
    <x v="75"/>
    <x v="55"/>
    <x v="1"/>
    <x v="6"/>
    <x v="1052"/>
    <x v="44"/>
  </r>
  <r>
    <x v="1"/>
    <x v="9"/>
    <x v="1"/>
    <x v="8"/>
    <x v="137"/>
    <x v="4637"/>
    <x v="4082"/>
    <x v="104"/>
    <x v="10"/>
    <x v="2"/>
    <x v="1"/>
    <x v="8"/>
    <x v="28"/>
    <x v="378"/>
    <x v="210"/>
    <x v="21"/>
    <x v="0"/>
    <x v="16"/>
    <x v="2"/>
    <x v="979"/>
    <x v="389"/>
    <x v="23"/>
    <x v="67"/>
    <x v="1"/>
    <x v="6"/>
    <x v="1053"/>
    <x v="16"/>
  </r>
  <r>
    <x v="1"/>
    <x v="5"/>
    <x v="0"/>
    <x v="8"/>
    <x v="394"/>
    <x v="4638"/>
    <x v="4083"/>
    <x v="242"/>
    <x v="10"/>
    <x v="2"/>
    <x v="1"/>
    <x v="4"/>
    <x v="33"/>
    <x v="320"/>
    <x v="195"/>
    <x v="209"/>
    <x v="0"/>
    <x v="13"/>
    <x v="2"/>
    <x v="294"/>
    <x v="653"/>
    <x v="30"/>
    <x v="59"/>
    <x v="8"/>
    <x v="5"/>
    <x v="4995"/>
    <x v="17"/>
  </r>
  <r>
    <x v="1"/>
    <x v="1"/>
    <x v="0"/>
    <x v="0"/>
    <x v="359"/>
    <x v="4639"/>
    <x v="4084"/>
    <x v="131"/>
    <x v="10"/>
    <x v="2"/>
    <x v="1"/>
    <x v="0"/>
    <x v="26"/>
    <x v="482"/>
    <x v="210"/>
    <x v="206"/>
    <x v="0"/>
    <x v="1"/>
    <x v="2"/>
    <x v="789"/>
    <x v="556"/>
    <x v="27"/>
    <x v="83"/>
    <x v="0"/>
    <x v="5"/>
    <x v="369"/>
    <x v="22"/>
  </r>
  <r>
    <x v="0"/>
    <x v="4"/>
    <x v="0"/>
    <x v="0"/>
    <x v="19"/>
    <x v="4640"/>
    <x v="4085"/>
    <x v="145"/>
    <x v="10"/>
    <x v="2"/>
    <x v="1"/>
    <x v="3"/>
    <x v="12"/>
    <x v="41"/>
    <x v="19"/>
    <x v="209"/>
    <x v="0"/>
    <x v="9"/>
    <x v="2"/>
    <x v="1215"/>
    <x v="970"/>
    <x v="7"/>
    <x v="28"/>
    <x v="2"/>
    <x v="4"/>
    <x v="3919"/>
    <x v="82"/>
  </r>
  <r>
    <x v="1"/>
    <x v="5"/>
    <x v="0"/>
    <x v="8"/>
    <x v="394"/>
    <x v="4641"/>
    <x v="4086"/>
    <x v="211"/>
    <x v="10"/>
    <x v="2"/>
    <x v="1"/>
    <x v="4"/>
    <x v="33"/>
    <x v="320"/>
    <x v="195"/>
    <x v="209"/>
    <x v="0"/>
    <x v="13"/>
    <x v="2"/>
    <x v="294"/>
    <x v="315"/>
    <x v="30"/>
    <x v="59"/>
    <x v="8"/>
    <x v="5"/>
    <x v="4996"/>
    <x v="17"/>
  </r>
  <r>
    <x v="1"/>
    <x v="9"/>
    <x v="1"/>
    <x v="8"/>
    <x v="137"/>
    <x v="4642"/>
    <x v="4087"/>
    <x v="104"/>
    <x v="10"/>
    <x v="2"/>
    <x v="1"/>
    <x v="8"/>
    <x v="28"/>
    <x v="384"/>
    <x v="210"/>
    <x v="21"/>
    <x v="0"/>
    <x v="16"/>
    <x v="2"/>
    <x v="891"/>
    <x v="756"/>
    <x v="23"/>
    <x v="67"/>
    <x v="1"/>
    <x v="6"/>
    <x v="1054"/>
    <x v="41"/>
  </r>
  <r>
    <x v="1"/>
    <x v="1"/>
    <x v="0"/>
    <x v="0"/>
    <x v="344"/>
    <x v="4643"/>
    <x v="4088"/>
    <x v="131"/>
    <x v="10"/>
    <x v="2"/>
    <x v="1"/>
    <x v="0"/>
    <x v="25"/>
    <x v="480"/>
    <x v="210"/>
    <x v="201"/>
    <x v="0"/>
    <x v="0"/>
    <x v="2"/>
    <x v="30"/>
    <x v="291"/>
    <x v="69"/>
    <x v="63"/>
    <x v="8"/>
    <x v="5"/>
    <x v="4997"/>
    <x v="22"/>
  </r>
  <r>
    <x v="1"/>
    <x v="1"/>
    <x v="0"/>
    <x v="0"/>
    <x v="327"/>
    <x v="4644"/>
    <x v="4088"/>
    <x v="131"/>
    <x v="10"/>
    <x v="2"/>
    <x v="1"/>
    <x v="0"/>
    <x v="26"/>
    <x v="482"/>
    <x v="195"/>
    <x v="209"/>
    <x v="0"/>
    <x v="1"/>
    <x v="2"/>
    <x v="788"/>
    <x v="696"/>
    <x v="27"/>
    <x v="83"/>
    <x v="0"/>
    <x v="5"/>
    <x v="370"/>
    <x v="22"/>
  </r>
  <r>
    <x v="1"/>
    <x v="1"/>
    <x v="0"/>
    <x v="0"/>
    <x v="354"/>
    <x v="4645"/>
    <x v="4089"/>
    <x v="131"/>
    <x v="10"/>
    <x v="2"/>
    <x v="1"/>
    <x v="0"/>
    <x v="26"/>
    <x v="482"/>
    <x v="204"/>
    <x v="209"/>
    <x v="0"/>
    <x v="1"/>
    <x v="2"/>
    <x v="788"/>
    <x v="556"/>
    <x v="27"/>
    <x v="83"/>
    <x v="0"/>
    <x v="5"/>
    <x v="371"/>
    <x v="22"/>
  </r>
  <r>
    <x v="1"/>
    <x v="1"/>
    <x v="0"/>
    <x v="0"/>
    <x v="359"/>
    <x v="4646"/>
    <x v="4090"/>
    <x v="190"/>
    <x v="10"/>
    <x v="2"/>
    <x v="1"/>
    <x v="0"/>
    <x v="26"/>
    <x v="481"/>
    <x v="205"/>
    <x v="209"/>
    <x v="0"/>
    <x v="1"/>
    <x v="2"/>
    <x v="786"/>
    <x v="878"/>
    <x v="27"/>
    <x v="82"/>
    <x v="0"/>
    <x v="5"/>
    <x v="372"/>
    <x v="22"/>
  </r>
  <r>
    <x v="1"/>
    <x v="5"/>
    <x v="0"/>
    <x v="17"/>
    <x v="415"/>
    <x v="4647"/>
    <x v="4091"/>
    <x v="211"/>
    <x v="10"/>
    <x v="2"/>
    <x v="1"/>
    <x v="4"/>
    <x v="33"/>
    <x v="322"/>
    <x v="156"/>
    <x v="209"/>
    <x v="0"/>
    <x v="13"/>
    <x v="2"/>
    <x v="476"/>
    <x v="480"/>
    <x v="30"/>
    <x v="59"/>
    <x v="8"/>
    <x v="5"/>
    <x v="4998"/>
    <x v="49"/>
  </r>
  <r>
    <x v="1"/>
    <x v="5"/>
    <x v="0"/>
    <x v="8"/>
    <x v="394"/>
    <x v="4648"/>
    <x v="4092"/>
    <x v="190"/>
    <x v="10"/>
    <x v="2"/>
    <x v="1"/>
    <x v="4"/>
    <x v="33"/>
    <x v="320"/>
    <x v="210"/>
    <x v="194"/>
    <x v="0"/>
    <x v="13"/>
    <x v="2"/>
    <x v="294"/>
    <x v="628"/>
    <x v="30"/>
    <x v="59"/>
    <x v="8"/>
    <x v="5"/>
    <x v="4999"/>
    <x v="17"/>
  </r>
  <r>
    <x v="0"/>
    <x v="4"/>
    <x v="0"/>
    <x v="0"/>
    <x v="9"/>
    <x v="4649"/>
    <x v="4093"/>
    <x v="145"/>
    <x v="10"/>
    <x v="2"/>
    <x v="1"/>
    <x v="3"/>
    <x v="16"/>
    <x v="48"/>
    <x v="9"/>
    <x v="209"/>
    <x v="0"/>
    <x v="11"/>
    <x v="2"/>
    <x v="1251"/>
    <x v="970"/>
    <x v="5"/>
    <x v="28"/>
    <x v="2"/>
    <x v="4"/>
    <x v="3918"/>
    <x v="82"/>
  </r>
  <r>
    <x v="1"/>
    <x v="5"/>
    <x v="1"/>
    <x v="8"/>
    <x v="394"/>
    <x v="4650"/>
    <x v="4094"/>
    <x v="26"/>
    <x v="10"/>
    <x v="2"/>
    <x v="1"/>
    <x v="4"/>
    <x v="36"/>
    <x v="307"/>
    <x v="210"/>
    <x v="194"/>
    <x v="0"/>
    <x v="13"/>
    <x v="2"/>
    <x v="66"/>
    <x v="914"/>
    <x v="37"/>
    <x v="27"/>
    <x v="6"/>
    <x v="5"/>
    <x v="5000"/>
    <x v="10"/>
  </r>
  <r>
    <x v="1"/>
    <x v="9"/>
    <x v="1"/>
    <x v="9"/>
    <x v="89"/>
    <x v="4651"/>
    <x v="4095"/>
    <x v="12"/>
    <x v="10"/>
    <x v="2"/>
    <x v="1"/>
    <x v="8"/>
    <x v="50"/>
    <x v="425"/>
    <x v="20"/>
    <x v="209"/>
    <x v="0"/>
    <x v="16"/>
    <x v="2"/>
    <x v="1133"/>
    <x v="770"/>
    <x v="63"/>
    <x v="74"/>
    <x v="1"/>
    <x v="6"/>
    <x v="1055"/>
    <x v="27"/>
  </r>
  <r>
    <x v="1"/>
    <x v="5"/>
    <x v="0"/>
    <x v="9"/>
    <x v="396"/>
    <x v="4652"/>
    <x v="4096"/>
    <x v="179"/>
    <x v="10"/>
    <x v="2"/>
    <x v="1"/>
    <x v="4"/>
    <x v="33"/>
    <x v="317"/>
    <x v="195"/>
    <x v="209"/>
    <x v="0"/>
    <x v="13"/>
    <x v="2"/>
    <x v="317"/>
    <x v="695"/>
    <x v="30"/>
    <x v="59"/>
    <x v="8"/>
    <x v="5"/>
    <x v="5001"/>
    <x v="27"/>
  </r>
  <r>
    <x v="1"/>
    <x v="9"/>
    <x v="1"/>
    <x v="9"/>
    <x v="89"/>
    <x v="4653"/>
    <x v="4097"/>
    <x v="26"/>
    <x v="10"/>
    <x v="2"/>
    <x v="1"/>
    <x v="8"/>
    <x v="49"/>
    <x v="364"/>
    <x v="20"/>
    <x v="209"/>
    <x v="0"/>
    <x v="16"/>
    <x v="2"/>
    <x v="1125"/>
    <x v="985"/>
    <x v="73"/>
    <x v="66"/>
    <x v="1"/>
    <x v="6"/>
    <x v="1056"/>
    <x v="27"/>
  </r>
  <r>
    <x v="1"/>
    <x v="5"/>
    <x v="0"/>
    <x v="17"/>
    <x v="415"/>
    <x v="4654"/>
    <x v="4098"/>
    <x v="104"/>
    <x v="10"/>
    <x v="2"/>
    <x v="1"/>
    <x v="4"/>
    <x v="33"/>
    <x v="322"/>
    <x v="156"/>
    <x v="209"/>
    <x v="0"/>
    <x v="13"/>
    <x v="2"/>
    <x v="475"/>
    <x v="378"/>
    <x v="30"/>
    <x v="59"/>
    <x v="8"/>
    <x v="5"/>
    <x v="5002"/>
    <x v="49"/>
  </r>
  <r>
    <x v="1"/>
    <x v="9"/>
    <x v="0"/>
    <x v="2"/>
    <x v="37"/>
    <x v="4655"/>
    <x v="4099"/>
    <x v="81"/>
    <x v="10"/>
    <x v="2"/>
    <x v="1"/>
    <x v="8"/>
    <x v="27"/>
    <x v="342"/>
    <x v="23"/>
    <x v="209"/>
    <x v="0"/>
    <x v="16"/>
    <x v="2"/>
    <x v="943"/>
    <x v="1002"/>
    <x v="24"/>
    <x v="70"/>
    <x v="1"/>
    <x v="5"/>
    <x v="1057"/>
    <x v="7"/>
  </r>
  <r>
    <x v="0"/>
    <x v="4"/>
    <x v="0"/>
    <x v="0"/>
    <x v="4"/>
    <x v="4656"/>
    <x v="4100"/>
    <x v="140"/>
    <x v="10"/>
    <x v="2"/>
    <x v="1"/>
    <x v="3"/>
    <x v="1"/>
    <x v="4"/>
    <x v="4"/>
    <x v="209"/>
    <x v="0"/>
    <x v="9"/>
    <x v="2"/>
    <x v="1185"/>
    <x v="658"/>
    <x v="7"/>
    <x v="28"/>
    <x v="2"/>
    <x v="4"/>
    <x v="3917"/>
    <x v="82"/>
  </r>
  <r>
    <x v="1"/>
    <x v="9"/>
    <x v="1"/>
    <x v="8"/>
    <x v="137"/>
    <x v="4657"/>
    <x v="4100"/>
    <x v="205"/>
    <x v="10"/>
    <x v="2"/>
    <x v="1"/>
    <x v="8"/>
    <x v="28"/>
    <x v="431"/>
    <x v="210"/>
    <x v="21"/>
    <x v="0"/>
    <x v="16"/>
    <x v="2"/>
    <x v="760"/>
    <x v="274"/>
    <x v="38"/>
    <x v="71"/>
    <x v="1"/>
    <x v="6"/>
    <x v="1058"/>
    <x v="17"/>
  </r>
  <r>
    <x v="1"/>
    <x v="1"/>
    <x v="0"/>
    <x v="0"/>
    <x v="359"/>
    <x v="4658"/>
    <x v="4101"/>
    <x v="131"/>
    <x v="10"/>
    <x v="2"/>
    <x v="1"/>
    <x v="0"/>
    <x v="26"/>
    <x v="482"/>
    <x v="210"/>
    <x v="206"/>
    <x v="0"/>
    <x v="1"/>
    <x v="2"/>
    <x v="787"/>
    <x v="826"/>
    <x v="27"/>
    <x v="83"/>
    <x v="0"/>
    <x v="5"/>
    <x v="373"/>
    <x v="22"/>
  </r>
  <r>
    <x v="1"/>
    <x v="5"/>
    <x v="1"/>
    <x v="3"/>
    <x v="354"/>
    <x v="4659"/>
    <x v="4102"/>
    <x v="34"/>
    <x v="10"/>
    <x v="2"/>
    <x v="1"/>
    <x v="4"/>
    <x v="34"/>
    <x v="221"/>
    <x v="195"/>
    <x v="209"/>
    <x v="0"/>
    <x v="13"/>
    <x v="2"/>
    <x v="268"/>
    <x v="186"/>
    <x v="4"/>
    <x v="23"/>
    <x v="6"/>
    <x v="5"/>
    <x v="3290"/>
    <x v="2"/>
  </r>
  <r>
    <x v="1"/>
    <x v="5"/>
    <x v="0"/>
    <x v="9"/>
    <x v="396"/>
    <x v="4660"/>
    <x v="4103"/>
    <x v="43"/>
    <x v="10"/>
    <x v="2"/>
    <x v="1"/>
    <x v="4"/>
    <x v="33"/>
    <x v="317"/>
    <x v="195"/>
    <x v="209"/>
    <x v="0"/>
    <x v="13"/>
    <x v="2"/>
    <x v="317"/>
    <x v="458"/>
    <x v="30"/>
    <x v="59"/>
    <x v="8"/>
    <x v="5"/>
    <x v="5003"/>
    <x v="27"/>
  </r>
  <r>
    <x v="1"/>
    <x v="9"/>
    <x v="1"/>
    <x v="15"/>
    <x v="174"/>
    <x v="4661"/>
    <x v="4104"/>
    <x v="211"/>
    <x v="10"/>
    <x v="2"/>
    <x v="1"/>
    <x v="8"/>
    <x v="49"/>
    <x v="366"/>
    <x v="210"/>
    <x v="18"/>
    <x v="0"/>
    <x v="16"/>
    <x v="2"/>
    <x v="1091"/>
    <x v="180"/>
    <x v="73"/>
    <x v="50"/>
    <x v="1"/>
    <x v="6"/>
    <x v="1059"/>
    <x v="43"/>
  </r>
  <r>
    <x v="1"/>
    <x v="5"/>
    <x v="0"/>
    <x v="22"/>
    <x v="384"/>
    <x v="4662"/>
    <x v="4105"/>
    <x v="179"/>
    <x v="10"/>
    <x v="2"/>
    <x v="1"/>
    <x v="4"/>
    <x v="33"/>
    <x v="316"/>
    <x v="48"/>
    <x v="209"/>
    <x v="0"/>
    <x v="13"/>
    <x v="2"/>
    <x v="411"/>
    <x v="569"/>
    <x v="30"/>
    <x v="59"/>
    <x v="8"/>
    <x v="5"/>
    <x v="5004"/>
    <x v="54"/>
  </r>
  <r>
    <x v="1"/>
    <x v="9"/>
    <x v="1"/>
    <x v="8"/>
    <x v="137"/>
    <x v="4663"/>
    <x v="4106"/>
    <x v="46"/>
    <x v="10"/>
    <x v="2"/>
    <x v="1"/>
    <x v="8"/>
    <x v="28"/>
    <x v="378"/>
    <x v="23"/>
    <x v="209"/>
    <x v="0"/>
    <x v="16"/>
    <x v="2"/>
    <x v="975"/>
    <x v="822"/>
    <x v="23"/>
    <x v="67"/>
    <x v="1"/>
    <x v="6"/>
    <x v="1060"/>
    <x v="16"/>
  </r>
  <r>
    <x v="1"/>
    <x v="1"/>
    <x v="0"/>
    <x v="0"/>
    <x v="359"/>
    <x v="4664"/>
    <x v="4107"/>
    <x v="190"/>
    <x v="10"/>
    <x v="2"/>
    <x v="1"/>
    <x v="0"/>
    <x v="26"/>
    <x v="481"/>
    <x v="210"/>
    <x v="206"/>
    <x v="0"/>
    <x v="1"/>
    <x v="2"/>
    <x v="789"/>
    <x v="878"/>
    <x v="27"/>
    <x v="82"/>
    <x v="0"/>
    <x v="5"/>
    <x v="374"/>
    <x v="22"/>
  </r>
  <r>
    <x v="0"/>
    <x v="4"/>
    <x v="0"/>
    <x v="0"/>
    <x v="19"/>
    <x v="4665"/>
    <x v="4108"/>
    <x v="258"/>
    <x v="10"/>
    <x v="2"/>
    <x v="1"/>
    <x v="3"/>
    <x v="12"/>
    <x v="41"/>
    <x v="210"/>
    <x v="17"/>
    <x v="0"/>
    <x v="9"/>
    <x v="2"/>
    <x v="1215"/>
    <x v="51"/>
    <x v="7"/>
    <x v="28"/>
    <x v="2"/>
    <x v="4"/>
    <x v="3916"/>
    <x v="82"/>
  </r>
  <r>
    <x v="1"/>
    <x v="5"/>
    <x v="1"/>
    <x v="8"/>
    <x v="394"/>
    <x v="4666"/>
    <x v="4109"/>
    <x v="26"/>
    <x v="10"/>
    <x v="2"/>
    <x v="1"/>
    <x v="4"/>
    <x v="36"/>
    <x v="307"/>
    <x v="210"/>
    <x v="194"/>
    <x v="0"/>
    <x v="13"/>
    <x v="2"/>
    <x v="67"/>
    <x v="914"/>
    <x v="37"/>
    <x v="27"/>
    <x v="6"/>
    <x v="5"/>
    <x v="5005"/>
    <x v="10"/>
  </r>
  <r>
    <x v="1"/>
    <x v="5"/>
    <x v="0"/>
    <x v="9"/>
    <x v="368"/>
    <x v="4667"/>
    <x v="4110"/>
    <x v="179"/>
    <x v="10"/>
    <x v="2"/>
    <x v="1"/>
    <x v="4"/>
    <x v="33"/>
    <x v="317"/>
    <x v="210"/>
    <x v="115"/>
    <x v="0"/>
    <x v="13"/>
    <x v="2"/>
    <x v="319"/>
    <x v="569"/>
    <x v="30"/>
    <x v="59"/>
    <x v="8"/>
    <x v="5"/>
    <x v="5006"/>
    <x v="27"/>
  </r>
  <r>
    <x v="1"/>
    <x v="5"/>
    <x v="0"/>
    <x v="8"/>
    <x v="408"/>
    <x v="4668"/>
    <x v="4111"/>
    <x v="27"/>
    <x v="10"/>
    <x v="2"/>
    <x v="1"/>
    <x v="4"/>
    <x v="33"/>
    <x v="161"/>
    <x v="199"/>
    <x v="209"/>
    <x v="0"/>
    <x v="13"/>
    <x v="2"/>
    <x v="64"/>
    <x v="152"/>
    <x v="20"/>
    <x v="41"/>
    <x v="8"/>
    <x v="5"/>
    <x v="5007"/>
    <x v="17"/>
  </r>
  <r>
    <x v="1"/>
    <x v="5"/>
    <x v="1"/>
    <x v="8"/>
    <x v="394"/>
    <x v="4670"/>
    <x v="4112"/>
    <x v="188"/>
    <x v="10"/>
    <x v="2"/>
    <x v="1"/>
    <x v="4"/>
    <x v="36"/>
    <x v="303"/>
    <x v="210"/>
    <x v="194"/>
    <x v="0"/>
    <x v="13"/>
    <x v="2"/>
    <x v="72"/>
    <x v="995"/>
    <x v="84"/>
    <x v="24"/>
    <x v="6"/>
    <x v="5"/>
    <x v="5008"/>
    <x v="17"/>
  </r>
  <r>
    <x v="1"/>
    <x v="9"/>
    <x v="1"/>
    <x v="8"/>
    <x v="137"/>
    <x v="4669"/>
    <x v="4112"/>
    <x v="160"/>
    <x v="10"/>
    <x v="2"/>
    <x v="1"/>
    <x v="8"/>
    <x v="50"/>
    <x v="428"/>
    <x v="23"/>
    <x v="209"/>
    <x v="0"/>
    <x v="16"/>
    <x v="2"/>
    <x v="1111"/>
    <x v="956"/>
    <x v="63"/>
    <x v="74"/>
    <x v="1"/>
    <x v="6"/>
    <x v="1061"/>
    <x v="42"/>
  </r>
  <r>
    <x v="1"/>
    <x v="5"/>
    <x v="0"/>
    <x v="8"/>
    <x v="408"/>
    <x v="4671"/>
    <x v="4113"/>
    <x v="35"/>
    <x v="10"/>
    <x v="2"/>
    <x v="1"/>
    <x v="4"/>
    <x v="33"/>
    <x v="320"/>
    <x v="210"/>
    <x v="200"/>
    <x v="0"/>
    <x v="13"/>
    <x v="2"/>
    <x v="294"/>
    <x v="685"/>
    <x v="30"/>
    <x v="59"/>
    <x v="8"/>
    <x v="5"/>
    <x v="5009"/>
    <x v="17"/>
  </r>
  <r>
    <x v="1"/>
    <x v="1"/>
    <x v="0"/>
    <x v="0"/>
    <x v="359"/>
    <x v="4672"/>
    <x v="4114"/>
    <x v="190"/>
    <x v="10"/>
    <x v="2"/>
    <x v="1"/>
    <x v="0"/>
    <x v="26"/>
    <x v="481"/>
    <x v="210"/>
    <x v="206"/>
    <x v="0"/>
    <x v="1"/>
    <x v="2"/>
    <x v="791"/>
    <x v="878"/>
    <x v="27"/>
    <x v="82"/>
    <x v="0"/>
    <x v="5"/>
    <x v="375"/>
    <x v="22"/>
  </r>
  <r>
    <x v="1"/>
    <x v="1"/>
    <x v="0"/>
    <x v="0"/>
    <x v="359"/>
    <x v="4673"/>
    <x v="4115"/>
    <x v="211"/>
    <x v="10"/>
    <x v="2"/>
    <x v="1"/>
    <x v="0"/>
    <x v="26"/>
    <x v="482"/>
    <x v="205"/>
    <x v="209"/>
    <x v="0"/>
    <x v="1"/>
    <x v="2"/>
    <x v="790"/>
    <x v="341"/>
    <x v="27"/>
    <x v="83"/>
    <x v="0"/>
    <x v="5"/>
    <x v="376"/>
    <x v="22"/>
  </r>
  <r>
    <x v="1"/>
    <x v="1"/>
    <x v="0"/>
    <x v="0"/>
    <x v="359"/>
    <x v="4674"/>
    <x v="4116"/>
    <x v="190"/>
    <x v="10"/>
    <x v="2"/>
    <x v="1"/>
    <x v="0"/>
    <x v="26"/>
    <x v="481"/>
    <x v="210"/>
    <x v="206"/>
    <x v="0"/>
    <x v="1"/>
    <x v="2"/>
    <x v="791"/>
    <x v="878"/>
    <x v="27"/>
    <x v="82"/>
    <x v="0"/>
    <x v="5"/>
    <x v="377"/>
    <x v="22"/>
  </r>
  <r>
    <x v="1"/>
    <x v="1"/>
    <x v="0"/>
    <x v="0"/>
    <x v="359"/>
    <x v="4675"/>
    <x v="4117"/>
    <x v="211"/>
    <x v="10"/>
    <x v="2"/>
    <x v="1"/>
    <x v="0"/>
    <x v="26"/>
    <x v="482"/>
    <x v="205"/>
    <x v="209"/>
    <x v="0"/>
    <x v="1"/>
    <x v="2"/>
    <x v="790"/>
    <x v="342"/>
    <x v="27"/>
    <x v="83"/>
    <x v="0"/>
    <x v="5"/>
    <x v="378"/>
    <x v="22"/>
  </r>
  <r>
    <x v="1"/>
    <x v="1"/>
    <x v="0"/>
    <x v="0"/>
    <x v="359"/>
    <x v="4676"/>
    <x v="4118"/>
    <x v="211"/>
    <x v="10"/>
    <x v="2"/>
    <x v="1"/>
    <x v="0"/>
    <x v="26"/>
    <x v="482"/>
    <x v="210"/>
    <x v="206"/>
    <x v="0"/>
    <x v="1"/>
    <x v="2"/>
    <x v="791"/>
    <x v="342"/>
    <x v="27"/>
    <x v="83"/>
    <x v="0"/>
    <x v="5"/>
    <x v="379"/>
    <x v="22"/>
  </r>
  <r>
    <x v="1"/>
    <x v="5"/>
    <x v="1"/>
    <x v="3"/>
    <x v="354"/>
    <x v="4677"/>
    <x v="4119"/>
    <x v="34"/>
    <x v="10"/>
    <x v="2"/>
    <x v="1"/>
    <x v="4"/>
    <x v="34"/>
    <x v="221"/>
    <x v="210"/>
    <x v="194"/>
    <x v="0"/>
    <x v="13"/>
    <x v="2"/>
    <x v="268"/>
    <x v="186"/>
    <x v="4"/>
    <x v="23"/>
    <x v="6"/>
    <x v="5"/>
    <x v="3291"/>
    <x v="2"/>
  </r>
  <r>
    <x v="1"/>
    <x v="5"/>
    <x v="0"/>
    <x v="8"/>
    <x v="408"/>
    <x v="4678"/>
    <x v="4120"/>
    <x v="27"/>
    <x v="10"/>
    <x v="2"/>
    <x v="1"/>
    <x v="4"/>
    <x v="33"/>
    <x v="155"/>
    <x v="199"/>
    <x v="209"/>
    <x v="0"/>
    <x v="13"/>
    <x v="2"/>
    <x v="69"/>
    <x v="152"/>
    <x v="20"/>
    <x v="41"/>
    <x v="8"/>
    <x v="5"/>
    <x v="5010"/>
    <x v="17"/>
  </r>
  <r>
    <x v="1"/>
    <x v="1"/>
    <x v="0"/>
    <x v="0"/>
    <x v="359"/>
    <x v="4679"/>
    <x v="4121"/>
    <x v="190"/>
    <x v="10"/>
    <x v="2"/>
    <x v="1"/>
    <x v="0"/>
    <x v="26"/>
    <x v="481"/>
    <x v="205"/>
    <x v="209"/>
    <x v="0"/>
    <x v="1"/>
    <x v="2"/>
    <x v="790"/>
    <x v="878"/>
    <x v="27"/>
    <x v="82"/>
    <x v="0"/>
    <x v="5"/>
    <x v="380"/>
    <x v="22"/>
  </r>
  <r>
    <x v="0"/>
    <x v="5"/>
    <x v="1"/>
    <x v="0"/>
    <x v="260"/>
    <x v="4680"/>
    <x v="4122"/>
    <x v="184"/>
    <x v="10"/>
    <x v="2"/>
    <x v="1"/>
    <x v="4"/>
    <x v="8"/>
    <x v="22"/>
    <x v="156"/>
    <x v="209"/>
    <x v="0"/>
    <x v="5"/>
    <x v="0"/>
    <x v="516"/>
    <x v="6"/>
    <x v="78"/>
    <x v="7"/>
    <x v="6"/>
    <x v="0"/>
    <x v="3292"/>
    <x v="0"/>
  </r>
  <r>
    <x v="0"/>
    <x v="5"/>
    <x v="0"/>
    <x v="8"/>
    <x v="394"/>
    <x v="4681"/>
    <x v="4123"/>
    <x v="189"/>
    <x v="10"/>
    <x v="2"/>
    <x v="1"/>
    <x v="4"/>
    <x v="5"/>
    <x v="14"/>
    <x v="210"/>
    <x v="194"/>
    <x v="0"/>
    <x v="13"/>
    <x v="2"/>
    <x v="100"/>
    <x v="751"/>
    <x v="21"/>
    <x v="40"/>
    <x v="8"/>
    <x v="5"/>
    <x v="5011"/>
    <x v="17"/>
  </r>
  <r>
    <x v="1"/>
    <x v="1"/>
    <x v="0"/>
    <x v="0"/>
    <x v="359"/>
    <x v="4682"/>
    <x v="4124"/>
    <x v="190"/>
    <x v="10"/>
    <x v="2"/>
    <x v="1"/>
    <x v="0"/>
    <x v="26"/>
    <x v="481"/>
    <x v="205"/>
    <x v="209"/>
    <x v="0"/>
    <x v="1"/>
    <x v="2"/>
    <x v="788"/>
    <x v="878"/>
    <x v="27"/>
    <x v="82"/>
    <x v="0"/>
    <x v="5"/>
    <x v="381"/>
    <x v="22"/>
  </r>
  <r>
    <x v="1"/>
    <x v="9"/>
    <x v="0"/>
    <x v="2"/>
    <x v="37"/>
    <x v="4683"/>
    <x v="4125"/>
    <x v="81"/>
    <x v="10"/>
    <x v="2"/>
    <x v="1"/>
    <x v="8"/>
    <x v="27"/>
    <x v="337"/>
    <x v="210"/>
    <x v="21"/>
    <x v="0"/>
    <x v="16"/>
    <x v="2"/>
    <x v="899"/>
    <x v="1002"/>
    <x v="24"/>
    <x v="70"/>
    <x v="1"/>
    <x v="5"/>
    <x v="1062"/>
    <x v="7"/>
  </r>
  <r>
    <x v="1"/>
    <x v="9"/>
    <x v="0"/>
    <x v="2"/>
    <x v="37"/>
    <x v="4684"/>
    <x v="4126"/>
    <x v="27"/>
    <x v="10"/>
    <x v="2"/>
    <x v="1"/>
    <x v="8"/>
    <x v="27"/>
    <x v="337"/>
    <x v="23"/>
    <x v="209"/>
    <x v="0"/>
    <x v="16"/>
    <x v="2"/>
    <x v="899"/>
    <x v="156"/>
    <x v="24"/>
    <x v="70"/>
    <x v="1"/>
    <x v="5"/>
    <x v="1063"/>
    <x v="7"/>
  </r>
  <r>
    <x v="1"/>
    <x v="1"/>
    <x v="0"/>
    <x v="0"/>
    <x v="359"/>
    <x v="4685"/>
    <x v="4127"/>
    <x v="131"/>
    <x v="10"/>
    <x v="2"/>
    <x v="1"/>
    <x v="0"/>
    <x v="26"/>
    <x v="482"/>
    <x v="210"/>
    <x v="206"/>
    <x v="0"/>
    <x v="1"/>
    <x v="2"/>
    <x v="789"/>
    <x v="556"/>
    <x v="27"/>
    <x v="83"/>
    <x v="0"/>
    <x v="5"/>
    <x v="382"/>
    <x v="22"/>
  </r>
  <r>
    <x v="1"/>
    <x v="5"/>
    <x v="0"/>
    <x v="8"/>
    <x v="408"/>
    <x v="4686"/>
    <x v="4128"/>
    <x v="6"/>
    <x v="10"/>
    <x v="2"/>
    <x v="1"/>
    <x v="4"/>
    <x v="33"/>
    <x v="320"/>
    <x v="210"/>
    <x v="200"/>
    <x v="0"/>
    <x v="13"/>
    <x v="2"/>
    <x v="294"/>
    <x v="114"/>
    <x v="30"/>
    <x v="59"/>
    <x v="8"/>
    <x v="5"/>
    <x v="5012"/>
    <x v="17"/>
  </r>
  <r>
    <x v="1"/>
    <x v="5"/>
    <x v="1"/>
    <x v="8"/>
    <x v="362"/>
    <x v="4687"/>
    <x v="4129"/>
    <x v="211"/>
    <x v="10"/>
    <x v="2"/>
    <x v="1"/>
    <x v="4"/>
    <x v="36"/>
    <x v="293"/>
    <x v="210"/>
    <x v="105"/>
    <x v="0"/>
    <x v="13"/>
    <x v="2"/>
    <x v="72"/>
    <x v="125"/>
    <x v="83"/>
    <x v="26"/>
    <x v="6"/>
    <x v="5"/>
    <x v="5013"/>
    <x v="17"/>
  </r>
  <r>
    <x v="0"/>
    <x v="4"/>
    <x v="0"/>
    <x v="0"/>
    <x v="9"/>
    <x v="4688"/>
    <x v="4130"/>
    <x v="258"/>
    <x v="10"/>
    <x v="2"/>
    <x v="1"/>
    <x v="3"/>
    <x v="1"/>
    <x v="4"/>
    <x v="210"/>
    <x v="9"/>
    <x v="0"/>
    <x v="9"/>
    <x v="2"/>
    <x v="1188"/>
    <x v="51"/>
    <x v="7"/>
    <x v="28"/>
    <x v="2"/>
    <x v="4"/>
    <x v="3915"/>
    <x v="82"/>
  </r>
  <r>
    <x v="1"/>
    <x v="9"/>
    <x v="1"/>
    <x v="4"/>
    <x v="46"/>
    <x v="4689"/>
    <x v="4131"/>
    <x v="12"/>
    <x v="6"/>
    <x v="0"/>
    <x v="1"/>
    <x v="8"/>
    <x v="28"/>
    <x v="459"/>
    <x v="23"/>
    <x v="209"/>
    <x v="0"/>
    <x v="16"/>
    <x v="2"/>
    <x v="868"/>
    <x v="260"/>
    <x v="34"/>
    <x v="72"/>
    <x v="1"/>
    <x v="6"/>
    <x v="1064"/>
    <x v="5"/>
  </r>
  <r>
    <x v="1"/>
    <x v="1"/>
    <x v="0"/>
    <x v="0"/>
    <x v="359"/>
    <x v="4690"/>
    <x v="4132"/>
    <x v="190"/>
    <x v="10"/>
    <x v="2"/>
    <x v="1"/>
    <x v="0"/>
    <x v="26"/>
    <x v="481"/>
    <x v="205"/>
    <x v="209"/>
    <x v="0"/>
    <x v="1"/>
    <x v="2"/>
    <x v="788"/>
    <x v="878"/>
    <x v="27"/>
    <x v="82"/>
    <x v="0"/>
    <x v="5"/>
    <x v="383"/>
    <x v="22"/>
  </r>
  <r>
    <x v="1"/>
    <x v="5"/>
    <x v="0"/>
    <x v="8"/>
    <x v="408"/>
    <x v="4691"/>
    <x v="4133"/>
    <x v="104"/>
    <x v="10"/>
    <x v="2"/>
    <x v="1"/>
    <x v="4"/>
    <x v="33"/>
    <x v="320"/>
    <x v="210"/>
    <x v="200"/>
    <x v="0"/>
    <x v="13"/>
    <x v="2"/>
    <x v="296"/>
    <x v="378"/>
    <x v="30"/>
    <x v="59"/>
    <x v="8"/>
    <x v="5"/>
    <x v="5014"/>
    <x v="17"/>
  </r>
  <r>
    <x v="1"/>
    <x v="5"/>
    <x v="0"/>
    <x v="18"/>
    <x v="416"/>
    <x v="4692"/>
    <x v="4134"/>
    <x v="188"/>
    <x v="10"/>
    <x v="2"/>
    <x v="1"/>
    <x v="4"/>
    <x v="33"/>
    <x v="319"/>
    <x v="210"/>
    <x v="156"/>
    <x v="0"/>
    <x v="13"/>
    <x v="2"/>
    <x v="371"/>
    <x v="474"/>
    <x v="30"/>
    <x v="59"/>
    <x v="8"/>
    <x v="5"/>
    <x v="5015"/>
    <x v="8"/>
  </r>
  <r>
    <x v="1"/>
    <x v="1"/>
    <x v="0"/>
    <x v="0"/>
    <x v="359"/>
    <x v="4693"/>
    <x v="4135"/>
    <x v="211"/>
    <x v="10"/>
    <x v="2"/>
    <x v="1"/>
    <x v="0"/>
    <x v="26"/>
    <x v="482"/>
    <x v="210"/>
    <x v="206"/>
    <x v="0"/>
    <x v="1"/>
    <x v="2"/>
    <x v="789"/>
    <x v="341"/>
    <x v="27"/>
    <x v="83"/>
    <x v="0"/>
    <x v="5"/>
    <x v="384"/>
    <x v="22"/>
  </r>
  <r>
    <x v="1"/>
    <x v="5"/>
    <x v="0"/>
    <x v="17"/>
    <x v="400"/>
    <x v="4694"/>
    <x v="4136"/>
    <x v="35"/>
    <x v="10"/>
    <x v="2"/>
    <x v="1"/>
    <x v="4"/>
    <x v="33"/>
    <x v="322"/>
    <x v="210"/>
    <x v="115"/>
    <x v="0"/>
    <x v="13"/>
    <x v="2"/>
    <x v="480"/>
    <x v="520"/>
    <x v="30"/>
    <x v="59"/>
    <x v="8"/>
    <x v="5"/>
    <x v="5016"/>
    <x v="49"/>
  </r>
  <r>
    <x v="1"/>
    <x v="5"/>
    <x v="1"/>
    <x v="8"/>
    <x v="379"/>
    <x v="4695"/>
    <x v="4137"/>
    <x v="49"/>
    <x v="10"/>
    <x v="2"/>
    <x v="1"/>
    <x v="4"/>
    <x v="34"/>
    <x v="244"/>
    <x v="156"/>
    <x v="209"/>
    <x v="0"/>
    <x v="13"/>
    <x v="2"/>
    <x v="652"/>
    <x v="623"/>
    <x v="58"/>
    <x v="15"/>
    <x v="6"/>
    <x v="5"/>
    <x v="5017"/>
    <x v="17"/>
  </r>
  <r>
    <x v="1"/>
    <x v="5"/>
    <x v="0"/>
    <x v="5"/>
    <x v="383"/>
    <x v="4696"/>
    <x v="4138"/>
    <x v="120"/>
    <x v="10"/>
    <x v="2"/>
    <x v="1"/>
    <x v="4"/>
    <x v="33"/>
    <x v="146"/>
    <x v="210"/>
    <x v="203"/>
    <x v="0"/>
    <x v="13"/>
    <x v="2"/>
    <x v="274"/>
    <x v="81"/>
    <x v="70"/>
    <x v="43"/>
    <x v="8"/>
    <x v="5"/>
    <x v="5018"/>
    <x v="3"/>
  </r>
  <r>
    <x v="1"/>
    <x v="9"/>
    <x v="1"/>
    <x v="8"/>
    <x v="88"/>
    <x v="4697"/>
    <x v="4139"/>
    <x v="98"/>
    <x v="10"/>
    <x v="2"/>
    <x v="1"/>
    <x v="8"/>
    <x v="50"/>
    <x v="421"/>
    <x v="20"/>
    <x v="209"/>
    <x v="0"/>
    <x v="16"/>
    <x v="2"/>
    <x v="1047"/>
    <x v="807"/>
    <x v="86"/>
    <x v="74"/>
    <x v="1"/>
    <x v="6"/>
    <x v="1065"/>
    <x v="17"/>
  </r>
  <r>
    <x v="1"/>
    <x v="5"/>
    <x v="0"/>
    <x v="17"/>
    <x v="400"/>
    <x v="4698"/>
    <x v="4140"/>
    <x v="36"/>
    <x v="10"/>
    <x v="2"/>
    <x v="1"/>
    <x v="4"/>
    <x v="33"/>
    <x v="322"/>
    <x v="210"/>
    <x v="115"/>
    <x v="0"/>
    <x v="13"/>
    <x v="2"/>
    <x v="480"/>
    <x v="25"/>
    <x v="30"/>
    <x v="59"/>
    <x v="8"/>
    <x v="5"/>
    <x v="5019"/>
    <x v="49"/>
  </r>
  <r>
    <x v="1"/>
    <x v="5"/>
    <x v="0"/>
    <x v="8"/>
    <x v="408"/>
    <x v="4699"/>
    <x v="4141"/>
    <x v="9"/>
    <x v="10"/>
    <x v="2"/>
    <x v="1"/>
    <x v="4"/>
    <x v="33"/>
    <x v="320"/>
    <x v="210"/>
    <x v="200"/>
    <x v="0"/>
    <x v="13"/>
    <x v="2"/>
    <x v="298"/>
    <x v="526"/>
    <x v="30"/>
    <x v="59"/>
    <x v="8"/>
    <x v="5"/>
    <x v="5020"/>
    <x v="17"/>
  </r>
  <r>
    <x v="1"/>
    <x v="5"/>
    <x v="1"/>
    <x v="3"/>
    <x v="354"/>
    <x v="4700"/>
    <x v="4142"/>
    <x v="34"/>
    <x v="10"/>
    <x v="2"/>
    <x v="1"/>
    <x v="4"/>
    <x v="34"/>
    <x v="221"/>
    <x v="210"/>
    <x v="194"/>
    <x v="0"/>
    <x v="13"/>
    <x v="2"/>
    <x v="272"/>
    <x v="186"/>
    <x v="4"/>
    <x v="23"/>
    <x v="6"/>
    <x v="5"/>
    <x v="3293"/>
    <x v="2"/>
  </r>
  <r>
    <x v="1"/>
    <x v="1"/>
    <x v="0"/>
    <x v="0"/>
    <x v="359"/>
    <x v="4701"/>
    <x v="4143"/>
    <x v="190"/>
    <x v="10"/>
    <x v="2"/>
    <x v="1"/>
    <x v="0"/>
    <x v="26"/>
    <x v="481"/>
    <x v="205"/>
    <x v="209"/>
    <x v="0"/>
    <x v="1"/>
    <x v="2"/>
    <x v="788"/>
    <x v="878"/>
    <x v="27"/>
    <x v="82"/>
    <x v="0"/>
    <x v="5"/>
    <x v="385"/>
    <x v="22"/>
  </r>
  <r>
    <x v="1"/>
    <x v="5"/>
    <x v="0"/>
    <x v="8"/>
    <x v="379"/>
    <x v="4702"/>
    <x v="4144"/>
    <x v="104"/>
    <x v="10"/>
    <x v="2"/>
    <x v="1"/>
    <x v="4"/>
    <x v="30"/>
    <x v="98"/>
    <x v="210"/>
    <x v="156"/>
    <x v="0"/>
    <x v="13"/>
    <x v="2"/>
    <x v="576"/>
    <x v="368"/>
    <x v="22"/>
    <x v="34"/>
    <x v="8"/>
    <x v="5"/>
    <x v="5021"/>
    <x v="17"/>
  </r>
  <r>
    <x v="1"/>
    <x v="9"/>
    <x v="1"/>
    <x v="8"/>
    <x v="137"/>
    <x v="4703"/>
    <x v="4145"/>
    <x v="199"/>
    <x v="10"/>
    <x v="2"/>
    <x v="1"/>
    <x v="8"/>
    <x v="28"/>
    <x v="431"/>
    <x v="23"/>
    <x v="209"/>
    <x v="0"/>
    <x v="16"/>
    <x v="2"/>
    <x v="759"/>
    <x v="657"/>
    <x v="38"/>
    <x v="71"/>
    <x v="1"/>
    <x v="6"/>
    <x v="1066"/>
    <x v="17"/>
  </r>
  <r>
    <x v="1"/>
    <x v="5"/>
    <x v="1"/>
    <x v="3"/>
    <x v="340"/>
    <x v="4704"/>
    <x v="4146"/>
    <x v="205"/>
    <x v="10"/>
    <x v="2"/>
    <x v="1"/>
    <x v="4"/>
    <x v="34"/>
    <x v="205"/>
    <x v="210"/>
    <x v="156"/>
    <x v="0"/>
    <x v="13"/>
    <x v="2"/>
    <x v="406"/>
    <x v="553"/>
    <x v="82"/>
    <x v="17"/>
    <x v="6"/>
    <x v="5"/>
    <x v="3294"/>
    <x v="2"/>
  </r>
  <r>
    <x v="1"/>
    <x v="5"/>
    <x v="0"/>
    <x v="18"/>
    <x v="401"/>
    <x v="4705"/>
    <x v="4147"/>
    <x v="35"/>
    <x v="10"/>
    <x v="2"/>
    <x v="1"/>
    <x v="4"/>
    <x v="33"/>
    <x v="319"/>
    <x v="210"/>
    <x v="115"/>
    <x v="0"/>
    <x v="13"/>
    <x v="2"/>
    <x v="376"/>
    <x v="520"/>
    <x v="30"/>
    <x v="59"/>
    <x v="8"/>
    <x v="5"/>
    <x v="5022"/>
    <x v="8"/>
  </r>
  <r>
    <x v="0"/>
    <x v="4"/>
    <x v="0"/>
    <x v="0"/>
    <x v="19"/>
    <x v="4706"/>
    <x v="4148"/>
    <x v="215"/>
    <x v="10"/>
    <x v="2"/>
    <x v="1"/>
    <x v="3"/>
    <x v="12"/>
    <x v="41"/>
    <x v="210"/>
    <x v="17"/>
    <x v="0"/>
    <x v="9"/>
    <x v="2"/>
    <x v="1217"/>
    <x v="947"/>
    <x v="7"/>
    <x v="28"/>
    <x v="2"/>
    <x v="4"/>
    <x v="3914"/>
    <x v="82"/>
  </r>
  <r>
    <x v="1"/>
    <x v="9"/>
    <x v="1"/>
    <x v="8"/>
    <x v="137"/>
    <x v="4707"/>
    <x v="4149"/>
    <x v="26"/>
    <x v="10"/>
    <x v="2"/>
    <x v="1"/>
    <x v="8"/>
    <x v="28"/>
    <x v="378"/>
    <x v="210"/>
    <x v="21"/>
    <x v="0"/>
    <x v="16"/>
    <x v="2"/>
    <x v="977"/>
    <x v="304"/>
    <x v="23"/>
    <x v="67"/>
    <x v="1"/>
    <x v="6"/>
    <x v="1067"/>
    <x v="16"/>
  </r>
  <r>
    <x v="0"/>
    <x v="4"/>
    <x v="0"/>
    <x v="0"/>
    <x v="19"/>
    <x v="4708"/>
    <x v="4150"/>
    <x v="145"/>
    <x v="10"/>
    <x v="2"/>
    <x v="1"/>
    <x v="3"/>
    <x v="12"/>
    <x v="41"/>
    <x v="19"/>
    <x v="209"/>
    <x v="0"/>
    <x v="9"/>
    <x v="2"/>
    <x v="1215"/>
    <x v="970"/>
    <x v="7"/>
    <x v="28"/>
    <x v="2"/>
    <x v="4"/>
    <x v="3913"/>
    <x v="82"/>
  </r>
  <r>
    <x v="1"/>
    <x v="5"/>
    <x v="0"/>
    <x v="8"/>
    <x v="379"/>
    <x v="4709"/>
    <x v="4151"/>
    <x v="79"/>
    <x v="10"/>
    <x v="2"/>
    <x v="1"/>
    <x v="4"/>
    <x v="33"/>
    <x v="157"/>
    <x v="210"/>
    <x v="156"/>
    <x v="0"/>
    <x v="13"/>
    <x v="2"/>
    <x v="62"/>
    <x v="671"/>
    <x v="2"/>
    <x v="44"/>
    <x v="8"/>
    <x v="5"/>
    <x v="5023"/>
    <x v="17"/>
  </r>
  <r>
    <x v="1"/>
    <x v="5"/>
    <x v="0"/>
    <x v="18"/>
    <x v="401"/>
    <x v="4710"/>
    <x v="4152"/>
    <x v="211"/>
    <x v="10"/>
    <x v="2"/>
    <x v="1"/>
    <x v="4"/>
    <x v="33"/>
    <x v="319"/>
    <x v="110"/>
    <x v="209"/>
    <x v="0"/>
    <x v="13"/>
    <x v="2"/>
    <x v="366"/>
    <x v="743"/>
    <x v="30"/>
    <x v="59"/>
    <x v="8"/>
    <x v="5"/>
    <x v="5024"/>
    <x v="8"/>
  </r>
  <r>
    <x v="0"/>
    <x v="5"/>
    <x v="1"/>
    <x v="8"/>
    <x v="379"/>
    <x v="4711"/>
    <x v="4153"/>
    <x v="110"/>
    <x v="10"/>
    <x v="2"/>
    <x v="1"/>
    <x v="4"/>
    <x v="8"/>
    <x v="25"/>
    <x v="156"/>
    <x v="209"/>
    <x v="0"/>
    <x v="5"/>
    <x v="0"/>
    <x v="527"/>
    <x v="537"/>
    <x v="54"/>
    <x v="7"/>
    <x v="6"/>
    <x v="0"/>
    <x v="3295"/>
    <x v="17"/>
  </r>
  <r>
    <x v="1"/>
    <x v="9"/>
    <x v="1"/>
    <x v="8"/>
    <x v="137"/>
    <x v="4712"/>
    <x v="4153"/>
    <x v="205"/>
    <x v="10"/>
    <x v="2"/>
    <x v="1"/>
    <x v="8"/>
    <x v="28"/>
    <x v="439"/>
    <x v="210"/>
    <x v="21"/>
    <x v="0"/>
    <x v="16"/>
    <x v="2"/>
    <x v="965"/>
    <x v="274"/>
    <x v="38"/>
    <x v="55"/>
    <x v="1"/>
    <x v="6"/>
    <x v="1068"/>
    <x v="12"/>
  </r>
  <r>
    <x v="1"/>
    <x v="1"/>
    <x v="0"/>
    <x v="0"/>
    <x v="359"/>
    <x v="4713"/>
    <x v="4154"/>
    <x v="190"/>
    <x v="10"/>
    <x v="2"/>
    <x v="1"/>
    <x v="0"/>
    <x v="26"/>
    <x v="481"/>
    <x v="205"/>
    <x v="209"/>
    <x v="0"/>
    <x v="1"/>
    <x v="2"/>
    <x v="786"/>
    <x v="878"/>
    <x v="27"/>
    <x v="82"/>
    <x v="0"/>
    <x v="5"/>
    <x v="386"/>
    <x v="22"/>
  </r>
  <r>
    <x v="1"/>
    <x v="5"/>
    <x v="0"/>
    <x v="17"/>
    <x v="415"/>
    <x v="4714"/>
    <x v="4155"/>
    <x v="104"/>
    <x v="10"/>
    <x v="2"/>
    <x v="1"/>
    <x v="4"/>
    <x v="33"/>
    <x v="322"/>
    <x v="156"/>
    <x v="209"/>
    <x v="0"/>
    <x v="13"/>
    <x v="2"/>
    <x v="476"/>
    <x v="378"/>
    <x v="30"/>
    <x v="59"/>
    <x v="8"/>
    <x v="5"/>
    <x v="5025"/>
    <x v="49"/>
  </r>
  <r>
    <x v="0"/>
    <x v="4"/>
    <x v="0"/>
    <x v="0"/>
    <x v="19"/>
    <x v="4715"/>
    <x v="4156"/>
    <x v="86"/>
    <x v="10"/>
    <x v="2"/>
    <x v="1"/>
    <x v="3"/>
    <x v="12"/>
    <x v="41"/>
    <x v="19"/>
    <x v="209"/>
    <x v="0"/>
    <x v="9"/>
    <x v="2"/>
    <x v="1213"/>
    <x v="531"/>
    <x v="7"/>
    <x v="28"/>
    <x v="2"/>
    <x v="4"/>
    <x v="3912"/>
    <x v="82"/>
  </r>
  <r>
    <x v="1"/>
    <x v="1"/>
    <x v="0"/>
    <x v="0"/>
    <x v="359"/>
    <x v="4716"/>
    <x v="4156"/>
    <x v="131"/>
    <x v="10"/>
    <x v="2"/>
    <x v="1"/>
    <x v="0"/>
    <x v="26"/>
    <x v="482"/>
    <x v="210"/>
    <x v="206"/>
    <x v="0"/>
    <x v="1"/>
    <x v="2"/>
    <x v="787"/>
    <x v="826"/>
    <x v="27"/>
    <x v="83"/>
    <x v="0"/>
    <x v="5"/>
    <x v="387"/>
    <x v="22"/>
  </r>
  <r>
    <x v="1"/>
    <x v="5"/>
    <x v="0"/>
    <x v="8"/>
    <x v="379"/>
    <x v="4717"/>
    <x v="4157"/>
    <x v="160"/>
    <x v="10"/>
    <x v="2"/>
    <x v="1"/>
    <x v="4"/>
    <x v="30"/>
    <x v="100"/>
    <x v="156"/>
    <x v="209"/>
    <x v="0"/>
    <x v="13"/>
    <x v="2"/>
    <x v="228"/>
    <x v="868"/>
    <x v="60"/>
    <x v="81"/>
    <x v="8"/>
    <x v="5"/>
    <x v="5026"/>
    <x v="17"/>
  </r>
  <r>
    <x v="1"/>
    <x v="5"/>
    <x v="0"/>
    <x v="8"/>
    <x v="408"/>
    <x v="4718"/>
    <x v="4158"/>
    <x v="211"/>
    <x v="10"/>
    <x v="2"/>
    <x v="1"/>
    <x v="4"/>
    <x v="33"/>
    <x v="320"/>
    <x v="199"/>
    <x v="209"/>
    <x v="0"/>
    <x v="13"/>
    <x v="2"/>
    <x v="294"/>
    <x v="499"/>
    <x v="30"/>
    <x v="59"/>
    <x v="8"/>
    <x v="5"/>
    <x v="5027"/>
    <x v="17"/>
  </r>
  <r>
    <x v="0"/>
    <x v="4"/>
    <x v="0"/>
    <x v="0"/>
    <x v="5"/>
    <x v="4719"/>
    <x v="4159"/>
    <x v="42"/>
    <x v="10"/>
    <x v="2"/>
    <x v="1"/>
    <x v="3"/>
    <x v="12"/>
    <x v="39"/>
    <x v="5"/>
    <x v="209"/>
    <x v="0"/>
    <x v="9"/>
    <x v="2"/>
    <x v="1222"/>
    <x v="36"/>
    <x v="7"/>
    <x v="28"/>
    <x v="2"/>
    <x v="4"/>
    <x v="3911"/>
    <x v="29"/>
  </r>
  <r>
    <x v="1"/>
    <x v="5"/>
    <x v="0"/>
    <x v="5"/>
    <x v="288"/>
    <x v="4720"/>
    <x v="4160"/>
    <x v="94"/>
    <x v="10"/>
    <x v="2"/>
    <x v="1"/>
    <x v="4"/>
    <x v="33"/>
    <x v="146"/>
    <x v="210"/>
    <x v="75"/>
    <x v="0"/>
    <x v="13"/>
    <x v="2"/>
    <x v="274"/>
    <x v="303"/>
    <x v="70"/>
    <x v="43"/>
    <x v="8"/>
    <x v="5"/>
    <x v="5028"/>
    <x v="3"/>
  </r>
  <r>
    <x v="1"/>
    <x v="5"/>
    <x v="1"/>
    <x v="8"/>
    <x v="379"/>
    <x v="4721"/>
    <x v="4161"/>
    <x v="112"/>
    <x v="10"/>
    <x v="2"/>
    <x v="1"/>
    <x v="4"/>
    <x v="34"/>
    <x v="244"/>
    <x v="156"/>
    <x v="209"/>
    <x v="0"/>
    <x v="13"/>
    <x v="2"/>
    <x v="647"/>
    <x v="862"/>
    <x v="58"/>
    <x v="15"/>
    <x v="6"/>
    <x v="5"/>
    <x v="5029"/>
    <x v="17"/>
  </r>
  <r>
    <x v="1"/>
    <x v="9"/>
    <x v="1"/>
    <x v="9"/>
    <x v="89"/>
    <x v="4722"/>
    <x v="4162"/>
    <x v="26"/>
    <x v="10"/>
    <x v="2"/>
    <x v="1"/>
    <x v="8"/>
    <x v="50"/>
    <x v="424"/>
    <x v="210"/>
    <x v="18"/>
    <x v="0"/>
    <x v="16"/>
    <x v="2"/>
    <x v="1139"/>
    <x v="985"/>
    <x v="63"/>
    <x v="74"/>
    <x v="1"/>
    <x v="6"/>
    <x v="1069"/>
    <x v="32"/>
  </r>
  <r>
    <x v="1"/>
    <x v="5"/>
    <x v="0"/>
    <x v="17"/>
    <x v="415"/>
    <x v="4723"/>
    <x v="4163"/>
    <x v="104"/>
    <x v="10"/>
    <x v="2"/>
    <x v="1"/>
    <x v="4"/>
    <x v="33"/>
    <x v="322"/>
    <x v="156"/>
    <x v="209"/>
    <x v="0"/>
    <x v="13"/>
    <x v="2"/>
    <x v="475"/>
    <x v="378"/>
    <x v="30"/>
    <x v="59"/>
    <x v="8"/>
    <x v="5"/>
    <x v="5030"/>
    <x v="49"/>
  </r>
  <r>
    <x v="1"/>
    <x v="1"/>
    <x v="0"/>
    <x v="0"/>
    <x v="359"/>
    <x v="4724"/>
    <x v="4164"/>
    <x v="190"/>
    <x v="10"/>
    <x v="2"/>
    <x v="1"/>
    <x v="0"/>
    <x v="26"/>
    <x v="481"/>
    <x v="205"/>
    <x v="209"/>
    <x v="0"/>
    <x v="1"/>
    <x v="2"/>
    <x v="786"/>
    <x v="878"/>
    <x v="27"/>
    <x v="82"/>
    <x v="0"/>
    <x v="5"/>
    <x v="388"/>
    <x v="22"/>
  </r>
  <r>
    <x v="1"/>
    <x v="5"/>
    <x v="0"/>
    <x v="8"/>
    <x v="408"/>
    <x v="4725"/>
    <x v="4165"/>
    <x v="211"/>
    <x v="10"/>
    <x v="2"/>
    <x v="1"/>
    <x v="4"/>
    <x v="33"/>
    <x v="320"/>
    <x v="199"/>
    <x v="209"/>
    <x v="0"/>
    <x v="13"/>
    <x v="2"/>
    <x v="290"/>
    <x v="315"/>
    <x v="30"/>
    <x v="59"/>
    <x v="8"/>
    <x v="5"/>
    <x v="5031"/>
    <x v="17"/>
  </r>
  <r>
    <x v="1"/>
    <x v="9"/>
    <x v="1"/>
    <x v="9"/>
    <x v="139"/>
    <x v="4726"/>
    <x v="4166"/>
    <x v="160"/>
    <x v="10"/>
    <x v="2"/>
    <x v="1"/>
    <x v="8"/>
    <x v="28"/>
    <x v="377"/>
    <x v="23"/>
    <x v="209"/>
    <x v="0"/>
    <x v="16"/>
    <x v="2"/>
    <x v="1070"/>
    <x v="932"/>
    <x v="23"/>
    <x v="51"/>
    <x v="1"/>
    <x v="6"/>
    <x v="1070"/>
    <x v="27"/>
  </r>
  <r>
    <x v="1"/>
    <x v="9"/>
    <x v="1"/>
    <x v="8"/>
    <x v="137"/>
    <x v="4727"/>
    <x v="4167"/>
    <x v="61"/>
    <x v="10"/>
    <x v="2"/>
    <x v="1"/>
    <x v="8"/>
    <x v="28"/>
    <x v="439"/>
    <x v="23"/>
    <x v="209"/>
    <x v="0"/>
    <x v="16"/>
    <x v="2"/>
    <x v="965"/>
    <x v="547"/>
    <x v="38"/>
    <x v="55"/>
    <x v="1"/>
    <x v="6"/>
    <x v="1071"/>
    <x v="12"/>
  </r>
  <r>
    <x v="1"/>
    <x v="9"/>
    <x v="1"/>
    <x v="13"/>
    <x v="202"/>
    <x v="4728"/>
    <x v="4168"/>
    <x v="18"/>
    <x v="10"/>
    <x v="2"/>
    <x v="1"/>
    <x v="8"/>
    <x v="28"/>
    <x v="375"/>
    <x v="23"/>
    <x v="209"/>
    <x v="0"/>
    <x v="16"/>
    <x v="2"/>
    <x v="1055"/>
    <x v="120"/>
    <x v="23"/>
    <x v="51"/>
    <x v="1"/>
    <x v="6"/>
    <x v="1072"/>
    <x v="26"/>
  </r>
  <r>
    <x v="1"/>
    <x v="5"/>
    <x v="1"/>
    <x v="3"/>
    <x v="354"/>
    <x v="4729"/>
    <x v="4169"/>
    <x v="227"/>
    <x v="10"/>
    <x v="2"/>
    <x v="1"/>
    <x v="4"/>
    <x v="34"/>
    <x v="221"/>
    <x v="195"/>
    <x v="209"/>
    <x v="0"/>
    <x v="13"/>
    <x v="2"/>
    <x v="270"/>
    <x v="887"/>
    <x v="4"/>
    <x v="23"/>
    <x v="6"/>
    <x v="5"/>
    <x v="3296"/>
    <x v="2"/>
  </r>
  <r>
    <x v="1"/>
    <x v="9"/>
    <x v="1"/>
    <x v="8"/>
    <x v="137"/>
    <x v="4730"/>
    <x v="4170"/>
    <x v="205"/>
    <x v="10"/>
    <x v="2"/>
    <x v="1"/>
    <x v="8"/>
    <x v="28"/>
    <x v="439"/>
    <x v="210"/>
    <x v="21"/>
    <x v="0"/>
    <x v="16"/>
    <x v="2"/>
    <x v="965"/>
    <x v="274"/>
    <x v="38"/>
    <x v="55"/>
    <x v="1"/>
    <x v="6"/>
    <x v="1073"/>
    <x v="12"/>
  </r>
  <r>
    <x v="1"/>
    <x v="5"/>
    <x v="1"/>
    <x v="8"/>
    <x v="379"/>
    <x v="4731"/>
    <x v="4171"/>
    <x v="188"/>
    <x v="10"/>
    <x v="2"/>
    <x v="1"/>
    <x v="4"/>
    <x v="34"/>
    <x v="244"/>
    <x v="210"/>
    <x v="156"/>
    <x v="0"/>
    <x v="13"/>
    <x v="2"/>
    <x v="650"/>
    <x v="31"/>
    <x v="58"/>
    <x v="15"/>
    <x v="6"/>
    <x v="5"/>
    <x v="5032"/>
    <x v="17"/>
  </r>
  <r>
    <x v="1"/>
    <x v="5"/>
    <x v="0"/>
    <x v="8"/>
    <x v="421"/>
    <x v="4732"/>
    <x v="4172"/>
    <x v="104"/>
    <x v="10"/>
    <x v="2"/>
    <x v="1"/>
    <x v="4"/>
    <x v="30"/>
    <x v="98"/>
    <x v="210"/>
    <x v="204"/>
    <x v="0"/>
    <x v="13"/>
    <x v="2"/>
    <x v="573"/>
    <x v="379"/>
    <x v="22"/>
    <x v="34"/>
    <x v="8"/>
    <x v="5"/>
    <x v="5033"/>
    <x v="17"/>
  </r>
  <r>
    <x v="1"/>
    <x v="1"/>
    <x v="0"/>
    <x v="0"/>
    <x v="359"/>
    <x v="4733"/>
    <x v="4173"/>
    <x v="145"/>
    <x v="10"/>
    <x v="2"/>
    <x v="1"/>
    <x v="0"/>
    <x v="26"/>
    <x v="482"/>
    <x v="210"/>
    <x v="206"/>
    <x v="0"/>
    <x v="1"/>
    <x v="2"/>
    <x v="787"/>
    <x v="187"/>
    <x v="27"/>
    <x v="83"/>
    <x v="0"/>
    <x v="5"/>
    <x v="389"/>
    <x v="22"/>
  </r>
  <r>
    <x v="1"/>
    <x v="5"/>
    <x v="0"/>
    <x v="9"/>
    <x v="392"/>
    <x v="4734"/>
    <x v="4174"/>
    <x v="131"/>
    <x v="10"/>
    <x v="2"/>
    <x v="1"/>
    <x v="4"/>
    <x v="33"/>
    <x v="314"/>
    <x v="180"/>
    <x v="209"/>
    <x v="0"/>
    <x v="13"/>
    <x v="2"/>
    <x v="377"/>
    <x v="566"/>
    <x v="30"/>
    <x v="59"/>
    <x v="8"/>
    <x v="5"/>
    <x v="5034"/>
    <x v="32"/>
  </r>
  <r>
    <x v="1"/>
    <x v="9"/>
    <x v="1"/>
    <x v="15"/>
    <x v="245"/>
    <x v="4735"/>
    <x v="4175"/>
    <x v="257"/>
    <x v="10"/>
    <x v="2"/>
    <x v="1"/>
    <x v="8"/>
    <x v="28"/>
    <x v="454"/>
    <x v="23"/>
    <x v="209"/>
    <x v="0"/>
    <x v="16"/>
    <x v="2"/>
    <x v="899"/>
    <x v="500"/>
    <x v="47"/>
    <x v="56"/>
    <x v="1"/>
    <x v="6"/>
    <x v="1074"/>
    <x v="47"/>
  </r>
  <r>
    <x v="1"/>
    <x v="9"/>
    <x v="1"/>
    <x v="4"/>
    <x v="46"/>
    <x v="4736"/>
    <x v="4176"/>
    <x v="26"/>
    <x v="10"/>
    <x v="2"/>
    <x v="1"/>
    <x v="8"/>
    <x v="28"/>
    <x v="371"/>
    <x v="210"/>
    <x v="21"/>
    <x v="0"/>
    <x v="16"/>
    <x v="2"/>
    <x v="979"/>
    <x v="304"/>
    <x v="23"/>
    <x v="67"/>
    <x v="1"/>
    <x v="6"/>
    <x v="1078"/>
    <x v="19"/>
  </r>
  <r>
    <x v="1"/>
    <x v="5"/>
    <x v="0"/>
    <x v="9"/>
    <x v="403"/>
    <x v="4737"/>
    <x v="4177"/>
    <x v="211"/>
    <x v="10"/>
    <x v="2"/>
    <x v="1"/>
    <x v="4"/>
    <x v="33"/>
    <x v="314"/>
    <x v="196"/>
    <x v="209"/>
    <x v="0"/>
    <x v="13"/>
    <x v="2"/>
    <x v="377"/>
    <x v="499"/>
    <x v="30"/>
    <x v="59"/>
    <x v="8"/>
    <x v="5"/>
    <x v="5035"/>
    <x v="32"/>
  </r>
  <r>
    <x v="0"/>
    <x v="4"/>
    <x v="0"/>
    <x v="0"/>
    <x v="0"/>
    <x v="4738"/>
    <x v="4178"/>
    <x v="151"/>
    <x v="10"/>
    <x v="2"/>
    <x v="1"/>
    <x v="3"/>
    <x v="1"/>
    <x v="2"/>
    <x v="0"/>
    <x v="209"/>
    <x v="0"/>
    <x v="9"/>
    <x v="2"/>
    <x v="1176"/>
    <x v="69"/>
    <x v="7"/>
    <x v="28"/>
    <x v="2"/>
    <x v="4"/>
    <x v="3910"/>
    <x v="28"/>
  </r>
  <r>
    <x v="1"/>
    <x v="5"/>
    <x v="1"/>
    <x v="8"/>
    <x v="379"/>
    <x v="4739"/>
    <x v="4179"/>
    <x v="205"/>
    <x v="10"/>
    <x v="2"/>
    <x v="1"/>
    <x v="4"/>
    <x v="34"/>
    <x v="244"/>
    <x v="210"/>
    <x v="156"/>
    <x v="0"/>
    <x v="13"/>
    <x v="2"/>
    <x v="653"/>
    <x v="894"/>
    <x v="58"/>
    <x v="15"/>
    <x v="6"/>
    <x v="5"/>
    <x v="5036"/>
    <x v="17"/>
  </r>
  <r>
    <x v="1"/>
    <x v="5"/>
    <x v="0"/>
    <x v="9"/>
    <x v="392"/>
    <x v="4740"/>
    <x v="4180"/>
    <x v="131"/>
    <x v="10"/>
    <x v="2"/>
    <x v="1"/>
    <x v="4"/>
    <x v="33"/>
    <x v="314"/>
    <x v="180"/>
    <x v="209"/>
    <x v="0"/>
    <x v="13"/>
    <x v="2"/>
    <x v="377"/>
    <x v="566"/>
    <x v="30"/>
    <x v="59"/>
    <x v="8"/>
    <x v="5"/>
    <x v="5037"/>
    <x v="32"/>
  </r>
  <r>
    <x v="1"/>
    <x v="5"/>
    <x v="0"/>
    <x v="8"/>
    <x v="379"/>
    <x v="4741"/>
    <x v="4181"/>
    <x v="224"/>
    <x v="10"/>
    <x v="2"/>
    <x v="1"/>
    <x v="4"/>
    <x v="33"/>
    <x v="320"/>
    <x v="210"/>
    <x v="156"/>
    <x v="0"/>
    <x v="13"/>
    <x v="2"/>
    <x v="290"/>
    <x v="922"/>
    <x v="30"/>
    <x v="59"/>
    <x v="8"/>
    <x v="5"/>
    <x v="5038"/>
    <x v="17"/>
  </r>
  <r>
    <x v="1"/>
    <x v="1"/>
    <x v="0"/>
    <x v="0"/>
    <x v="359"/>
    <x v="4742"/>
    <x v="4182"/>
    <x v="190"/>
    <x v="10"/>
    <x v="2"/>
    <x v="1"/>
    <x v="0"/>
    <x v="26"/>
    <x v="481"/>
    <x v="205"/>
    <x v="209"/>
    <x v="0"/>
    <x v="1"/>
    <x v="2"/>
    <x v="786"/>
    <x v="878"/>
    <x v="27"/>
    <x v="82"/>
    <x v="0"/>
    <x v="5"/>
    <x v="390"/>
    <x v="22"/>
  </r>
  <r>
    <x v="1"/>
    <x v="5"/>
    <x v="0"/>
    <x v="9"/>
    <x v="139"/>
    <x v="4743"/>
    <x v="4183"/>
    <x v="97"/>
    <x v="10"/>
    <x v="2"/>
    <x v="1"/>
    <x v="4"/>
    <x v="32"/>
    <x v="184"/>
    <x v="23"/>
    <x v="209"/>
    <x v="0"/>
    <x v="14"/>
    <x v="2"/>
    <x v="101"/>
    <x v="819"/>
    <x v="62"/>
    <x v="58"/>
    <x v="8"/>
    <x v="5"/>
    <x v="5039"/>
    <x v="22"/>
  </r>
  <r>
    <x v="1"/>
    <x v="5"/>
    <x v="0"/>
    <x v="8"/>
    <x v="379"/>
    <x v="4744"/>
    <x v="4184"/>
    <x v="112"/>
    <x v="10"/>
    <x v="2"/>
    <x v="1"/>
    <x v="4"/>
    <x v="30"/>
    <x v="98"/>
    <x v="156"/>
    <x v="209"/>
    <x v="0"/>
    <x v="13"/>
    <x v="2"/>
    <x v="568"/>
    <x v="862"/>
    <x v="22"/>
    <x v="34"/>
    <x v="8"/>
    <x v="5"/>
    <x v="5040"/>
    <x v="17"/>
  </r>
  <r>
    <x v="0"/>
    <x v="4"/>
    <x v="0"/>
    <x v="0"/>
    <x v="13"/>
    <x v="4745"/>
    <x v="4185"/>
    <x v="258"/>
    <x v="10"/>
    <x v="2"/>
    <x v="1"/>
    <x v="3"/>
    <x v="12"/>
    <x v="41"/>
    <x v="13"/>
    <x v="209"/>
    <x v="0"/>
    <x v="9"/>
    <x v="2"/>
    <x v="1212"/>
    <x v="51"/>
    <x v="7"/>
    <x v="28"/>
    <x v="2"/>
    <x v="4"/>
    <x v="3909"/>
    <x v="82"/>
  </r>
  <r>
    <x v="1"/>
    <x v="5"/>
    <x v="0"/>
    <x v="8"/>
    <x v="367"/>
    <x v="4746"/>
    <x v="4186"/>
    <x v="179"/>
    <x v="10"/>
    <x v="2"/>
    <x v="1"/>
    <x v="4"/>
    <x v="33"/>
    <x v="320"/>
    <x v="110"/>
    <x v="209"/>
    <x v="0"/>
    <x v="13"/>
    <x v="2"/>
    <x v="288"/>
    <x v="569"/>
    <x v="30"/>
    <x v="59"/>
    <x v="8"/>
    <x v="5"/>
    <x v="5041"/>
    <x v="17"/>
  </r>
  <r>
    <x v="1"/>
    <x v="5"/>
    <x v="0"/>
    <x v="8"/>
    <x v="394"/>
    <x v="4747"/>
    <x v="4187"/>
    <x v="211"/>
    <x v="10"/>
    <x v="2"/>
    <x v="1"/>
    <x v="4"/>
    <x v="33"/>
    <x v="320"/>
    <x v="195"/>
    <x v="209"/>
    <x v="0"/>
    <x v="13"/>
    <x v="2"/>
    <x v="288"/>
    <x v="743"/>
    <x v="30"/>
    <x v="59"/>
    <x v="8"/>
    <x v="5"/>
    <x v="5042"/>
    <x v="17"/>
  </r>
  <r>
    <x v="0"/>
    <x v="4"/>
    <x v="0"/>
    <x v="0"/>
    <x v="13"/>
    <x v="4748"/>
    <x v="4188"/>
    <x v="140"/>
    <x v="10"/>
    <x v="2"/>
    <x v="1"/>
    <x v="3"/>
    <x v="1"/>
    <x v="4"/>
    <x v="13"/>
    <x v="209"/>
    <x v="0"/>
    <x v="9"/>
    <x v="2"/>
    <x v="1185"/>
    <x v="20"/>
    <x v="7"/>
    <x v="28"/>
    <x v="2"/>
    <x v="4"/>
    <x v="3908"/>
    <x v="82"/>
  </r>
  <r>
    <x v="1"/>
    <x v="9"/>
    <x v="1"/>
    <x v="13"/>
    <x v="202"/>
    <x v="4749"/>
    <x v="4189"/>
    <x v="104"/>
    <x v="10"/>
    <x v="2"/>
    <x v="1"/>
    <x v="8"/>
    <x v="29"/>
    <x v="468"/>
    <x v="23"/>
    <x v="209"/>
    <x v="0"/>
    <x v="16"/>
    <x v="2"/>
    <x v="1001"/>
    <x v="752"/>
    <x v="19"/>
    <x v="52"/>
    <x v="1"/>
    <x v="6"/>
    <x v="1079"/>
    <x v="22"/>
  </r>
  <r>
    <x v="0"/>
    <x v="4"/>
    <x v="0"/>
    <x v="0"/>
    <x v="19"/>
    <x v="4750"/>
    <x v="4190"/>
    <x v="145"/>
    <x v="10"/>
    <x v="2"/>
    <x v="1"/>
    <x v="3"/>
    <x v="12"/>
    <x v="41"/>
    <x v="210"/>
    <x v="17"/>
    <x v="0"/>
    <x v="9"/>
    <x v="2"/>
    <x v="1212"/>
    <x v="970"/>
    <x v="7"/>
    <x v="28"/>
    <x v="2"/>
    <x v="4"/>
    <x v="3907"/>
    <x v="82"/>
  </r>
  <r>
    <x v="0"/>
    <x v="4"/>
    <x v="0"/>
    <x v="0"/>
    <x v="19"/>
    <x v="4751"/>
    <x v="4191"/>
    <x v="230"/>
    <x v="10"/>
    <x v="2"/>
    <x v="1"/>
    <x v="3"/>
    <x v="12"/>
    <x v="41"/>
    <x v="19"/>
    <x v="209"/>
    <x v="0"/>
    <x v="9"/>
    <x v="2"/>
    <x v="1210"/>
    <x v="405"/>
    <x v="7"/>
    <x v="28"/>
    <x v="2"/>
    <x v="4"/>
    <x v="3906"/>
    <x v="82"/>
  </r>
  <r>
    <x v="1"/>
    <x v="9"/>
    <x v="1"/>
    <x v="4"/>
    <x v="46"/>
    <x v="4752"/>
    <x v="4192"/>
    <x v="26"/>
    <x v="10"/>
    <x v="2"/>
    <x v="1"/>
    <x v="8"/>
    <x v="28"/>
    <x v="371"/>
    <x v="210"/>
    <x v="21"/>
    <x v="0"/>
    <x v="16"/>
    <x v="2"/>
    <x v="981"/>
    <x v="304"/>
    <x v="23"/>
    <x v="67"/>
    <x v="1"/>
    <x v="6"/>
    <x v="1080"/>
    <x v="19"/>
  </r>
  <r>
    <x v="0"/>
    <x v="4"/>
    <x v="0"/>
    <x v="0"/>
    <x v="0"/>
    <x v="4753"/>
    <x v="4193"/>
    <x v="55"/>
    <x v="10"/>
    <x v="2"/>
    <x v="1"/>
    <x v="3"/>
    <x v="1"/>
    <x v="1"/>
    <x v="210"/>
    <x v="0"/>
    <x v="0"/>
    <x v="9"/>
    <x v="2"/>
    <x v="1184"/>
    <x v="662"/>
    <x v="7"/>
    <x v="28"/>
    <x v="2"/>
    <x v="4"/>
    <x v="3905"/>
    <x v="33"/>
  </r>
  <r>
    <x v="0"/>
    <x v="4"/>
    <x v="0"/>
    <x v="0"/>
    <x v="8"/>
    <x v="4754"/>
    <x v="4194"/>
    <x v="145"/>
    <x v="10"/>
    <x v="2"/>
    <x v="1"/>
    <x v="3"/>
    <x v="1"/>
    <x v="4"/>
    <x v="210"/>
    <x v="8"/>
    <x v="0"/>
    <x v="9"/>
    <x v="2"/>
    <x v="1185"/>
    <x v="970"/>
    <x v="7"/>
    <x v="28"/>
    <x v="2"/>
    <x v="4"/>
    <x v="3904"/>
    <x v="82"/>
  </r>
  <r>
    <x v="1"/>
    <x v="5"/>
    <x v="0"/>
    <x v="18"/>
    <x v="401"/>
    <x v="4755"/>
    <x v="4195"/>
    <x v="97"/>
    <x v="10"/>
    <x v="2"/>
    <x v="1"/>
    <x v="4"/>
    <x v="33"/>
    <x v="319"/>
    <x v="110"/>
    <x v="209"/>
    <x v="0"/>
    <x v="13"/>
    <x v="2"/>
    <x v="341"/>
    <x v="861"/>
    <x v="30"/>
    <x v="59"/>
    <x v="8"/>
    <x v="5"/>
    <x v="5043"/>
    <x v="8"/>
  </r>
  <r>
    <x v="1"/>
    <x v="5"/>
    <x v="0"/>
    <x v="17"/>
    <x v="400"/>
    <x v="4756"/>
    <x v="4196"/>
    <x v="93"/>
    <x v="10"/>
    <x v="2"/>
    <x v="1"/>
    <x v="4"/>
    <x v="33"/>
    <x v="322"/>
    <x v="110"/>
    <x v="209"/>
    <x v="0"/>
    <x v="13"/>
    <x v="2"/>
    <x v="472"/>
    <x v="19"/>
    <x v="30"/>
    <x v="59"/>
    <x v="8"/>
    <x v="5"/>
    <x v="5044"/>
    <x v="49"/>
  </r>
  <r>
    <x v="0"/>
    <x v="5"/>
    <x v="1"/>
    <x v="0"/>
    <x v="327"/>
    <x v="4757"/>
    <x v="4197"/>
    <x v="189"/>
    <x v="10"/>
    <x v="2"/>
    <x v="1"/>
    <x v="4"/>
    <x v="8"/>
    <x v="22"/>
    <x v="210"/>
    <x v="194"/>
    <x v="0"/>
    <x v="5"/>
    <x v="0"/>
    <x v="515"/>
    <x v="697"/>
    <x v="78"/>
    <x v="7"/>
    <x v="6"/>
    <x v="0"/>
    <x v="3297"/>
    <x v="0"/>
  </r>
  <r>
    <x v="1"/>
    <x v="1"/>
    <x v="0"/>
    <x v="0"/>
    <x v="359"/>
    <x v="4758"/>
    <x v="4198"/>
    <x v="145"/>
    <x v="10"/>
    <x v="2"/>
    <x v="1"/>
    <x v="0"/>
    <x v="26"/>
    <x v="482"/>
    <x v="210"/>
    <x v="206"/>
    <x v="0"/>
    <x v="1"/>
    <x v="2"/>
    <x v="787"/>
    <x v="187"/>
    <x v="27"/>
    <x v="83"/>
    <x v="0"/>
    <x v="5"/>
    <x v="391"/>
    <x v="22"/>
  </r>
  <r>
    <x v="1"/>
    <x v="5"/>
    <x v="1"/>
    <x v="8"/>
    <x v="394"/>
    <x v="4759"/>
    <x v="4199"/>
    <x v="41"/>
    <x v="10"/>
    <x v="2"/>
    <x v="1"/>
    <x v="4"/>
    <x v="36"/>
    <x v="293"/>
    <x v="195"/>
    <x v="209"/>
    <x v="0"/>
    <x v="13"/>
    <x v="2"/>
    <x v="70"/>
    <x v="774"/>
    <x v="83"/>
    <x v="26"/>
    <x v="6"/>
    <x v="5"/>
    <x v="3955"/>
    <x v="17"/>
  </r>
  <r>
    <x v="0"/>
    <x v="5"/>
    <x v="1"/>
    <x v="0"/>
    <x v="327"/>
    <x v="4760"/>
    <x v="4200"/>
    <x v="189"/>
    <x v="10"/>
    <x v="2"/>
    <x v="1"/>
    <x v="4"/>
    <x v="8"/>
    <x v="22"/>
    <x v="210"/>
    <x v="194"/>
    <x v="0"/>
    <x v="5"/>
    <x v="0"/>
    <x v="516"/>
    <x v="697"/>
    <x v="78"/>
    <x v="7"/>
    <x v="6"/>
    <x v="0"/>
    <x v="3298"/>
    <x v="0"/>
  </r>
  <r>
    <x v="0"/>
    <x v="4"/>
    <x v="0"/>
    <x v="0"/>
    <x v="19"/>
    <x v="4761"/>
    <x v="4201"/>
    <x v="86"/>
    <x v="10"/>
    <x v="2"/>
    <x v="1"/>
    <x v="3"/>
    <x v="1"/>
    <x v="4"/>
    <x v="210"/>
    <x v="17"/>
    <x v="0"/>
    <x v="9"/>
    <x v="2"/>
    <x v="1187"/>
    <x v="531"/>
    <x v="7"/>
    <x v="28"/>
    <x v="2"/>
    <x v="4"/>
    <x v="3903"/>
    <x v="82"/>
  </r>
  <r>
    <x v="1"/>
    <x v="5"/>
    <x v="0"/>
    <x v="8"/>
    <x v="394"/>
    <x v="4762"/>
    <x v="4202"/>
    <x v="257"/>
    <x v="10"/>
    <x v="2"/>
    <x v="1"/>
    <x v="4"/>
    <x v="33"/>
    <x v="147"/>
    <x v="210"/>
    <x v="194"/>
    <x v="0"/>
    <x v="13"/>
    <x v="2"/>
    <x v="288"/>
    <x v="202"/>
    <x v="30"/>
    <x v="59"/>
    <x v="8"/>
    <x v="5"/>
    <x v="5045"/>
    <x v="18"/>
  </r>
  <r>
    <x v="1"/>
    <x v="9"/>
    <x v="1"/>
    <x v="8"/>
    <x v="137"/>
    <x v="4763"/>
    <x v="4203"/>
    <x v="134"/>
    <x v="10"/>
    <x v="2"/>
    <x v="1"/>
    <x v="8"/>
    <x v="28"/>
    <x v="431"/>
    <x v="210"/>
    <x v="21"/>
    <x v="0"/>
    <x v="16"/>
    <x v="2"/>
    <x v="760"/>
    <x v="24"/>
    <x v="38"/>
    <x v="71"/>
    <x v="1"/>
    <x v="6"/>
    <x v="1081"/>
    <x v="17"/>
  </r>
  <r>
    <x v="1"/>
    <x v="5"/>
    <x v="0"/>
    <x v="5"/>
    <x v="408"/>
    <x v="4764"/>
    <x v="4204"/>
    <x v="93"/>
    <x v="10"/>
    <x v="2"/>
    <x v="1"/>
    <x v="4"/>
    <x v="30"/>
    <x v="83"/>
    <x v="208"/>
    <x v="209"/>
    <x v="0"/>
    <x v="13"/>
    <x v="2"/>
    <x v="119"/>
    <x v="975"/>
    <x v="90"/>
    <x v="5"/>
    <x v="8"/>
    <x v="5"/>
    <x v="5046"/>
    <x v="3"/>
  </r>
  <r>
    <x v="1"/>
    <x v="5"/>
    <x v="0"/>
    <x v="8"/>
    <x v="379"/>
    <x v="4765"/>
    <x v="4205"/>
    <x v="81"/>
    <x v="10"/>
    <x v="2"/>
    <x v="1"/>
    <x v="4"/>
    <x v="33"/>
    <x v="320"/>
    <x v="210"/>
    <x v="156"/>
    <x v="0"/>
    <x v="13"/>
    <x v="2"/>
    <x v="290"/>
    <x v="502"/>
    <x v="30"/>
    <x v="59"/>
    <x v="8"/>
    <x v="5"/>
    <x v="5047"/>
    <x v="17"/>
  </r>
  <r>
    <x v="1"/>
    <x v="1"/>
    <x v="0"/>
    <x v="0"/>
    <x v="359"/>
    <x v="4766"/>
    <x v="4206"/>
    <x v="131"/>
    <x v="10"/>
    <x v="2"/>
    <x v="1"/>
    <x v="0"/>
    <x v="26"/>
    <x v="482"/>
    <x v="210"/>
    <x v="206"/>
    <x v="0"/>
    <x v="1"/>
    <x v="2"/>
    <x v="788"/>
    <x v="826"/>
    <x v="27"/>
    <x v="83"/>
    <x v="0"/>
    <x v="5"/>
    <x v="392"/>
    <x v="22"/>
  </r>
  <r>
    <x v="1"/>
    <x v="1"/>
    <x v="0"/>
    <x v="0"/>
    <x v="359"/>
    <x v="4767"/>
    <x v="4207"/>
    <x v="145"/>
    <x v="10"/>
    <x v="2"/>
    <x v="1"/>
    <x v="0"/>
    <x v="26"/>
    <x v="482"/>
    <x v="210"/>
    <x v="206"/>
    <x v="0"/>
    <x v="1"/>
    <x v="2"/>
    <x v="789"/>
    <x v="187"/>
    <x v="27"/>
    <x v="83"/>
    <x v="0"/>
    <x v="5"/>
    <x v="393"/>
    <x v="22"/>
  </r>
  <r>
    <x v="1"/>
    <x v="5"/>
    <x v="0"/>
    <x v="8"/>
    <x v="379"/>
    <x v="4768"/>
    <x v="4208"/>
    <x v="205"/>
    <x v="10"/>
    <x v="2"/>
    <x v="1"/>
    <x v="4"/>
    <x v="33"/>
    <x v="320"/>
    <x v="210"/>
    <x v="156"/>
    <x v="0"/>
    <x v="13"/>
    <x v="2"/>
    <x v="290"/>
    <x v="134"/>
    <x v="30"/>
    <x v="59"/>
    <x v="8"/>
    <x v="5"/>
    <x v="5048"/>
    <x v="17"/>
  </r>
  <r>
    <x v="1"/>
    <x v="5"/>
    <x v="0"/>
    <x v="18"/>
    <x v="416"/>
    <x v="4769"/>
    <x v="4209"/>
    <x v="211"/>
    <x v="10"/>
    <x v="2"/>
    <x v="1"/>
    <x v="4"/>
    <x v="33"/>
    <x v="319"/>
    <x v="210"/>
    <x v="156"/>
    <x v="0"/>
    <x v="13"/>
    <x v="2"/>
    <x v="353"/>
    <x v="480"/>
    <x v="30"/>
    <x v="59"/>
    <x v="8"/>
    <x v="5"/>
    <x v="5049"/>
    <x v="8"/>
  </r>
  <r>
    <x v="1"/>
    <x v="5"/>
    <x v="0"/>
    <x v="9"/>
    <x v="410"/>
    <x v="4770"/>
    <x v="4210"/>
    <x v="27"/>
    <x v="10"/>
    <x v="2"/>
    <x v="1"/>
    <x v="4"/>
    <x v="33"/>
    <x v="317"/>
    <x v="210"/>
    <x v="200"/>
    <x v="0"/>
    <x v="13"/>
    <x v="2"/>
    <x v="319"/>
    <x v="147"/>
    <x v="30"/>
    <x v="59"/>
    <x v="8"/>
    <x v="5"/>
    <x v="5050"/>
    <x v="27"/>
  </r>
  <r>
    <x v="1"/>
    <x v="6"/>
    <x v="0"/>
    <x v="0"/>
    <x v="336"/>
    <x v="4771"/>
    <x v="4211"/>
    <x v="131"/>
    <x v="10"/>
    <x v="2"/>
    <x v="1"/>
    <x v="5"/>
    <x v="38"/>
    <x v="324"/>
    <x v="210"/>
    <x v="197"/>
    <x v="0"/>
    <x v="4"/>
    <x v="2"/>
    <x v="1024"/>
    <x v="556"/>
    <x v="52"/>
    <x v="47"/>
    <x v="0"/>
    <x v="5"/>
    <x v="394"/>
    <x v="8"/>
  </r>
  <r>
    <x v="1"/>
    <x v="5"/>
    <x v="0"/>
    <x v="9"/>
    <x v="403"/>
    <x v="4772"/>
    <x v="4212"/>
    <x v="131"/>
    <x v="10"/>
    <x v="2"/>
    <x v="1"/>
    <x v="4"/>
    <x v="33"/>
    <x v="314"/>
    <x v="196"/>
    <x v="209"/>
    <x v="0"/>
    <x v="13"/>
    <x v="2"/>
    <x v="380"/>
    <x v="566"/>
    <x v="30"/>
    <x v="59"/>
    <x v="8"/>
    <x v="5"/>
    <x v="5051"/>
    <x v="32"/>
  </r>
  <r>
    <x v="1"/>
    <x v="1"/>
    <x v="0"/>
    <x v="0"/>
    <x v="346"/>
    <x v="4773"/>
    <x v="4213"/>
    <x v="131"/>
    <x v="10"/>
    <x v="2"/>
    <x v="1"/>
    <x v="0"/>
    <x v="26"/>
    <x v="482"/>
    <x v="210"/>
    <x v="203"/>
    <x v="0"/>
    <x v="1"/>
    <x v="2"/>
    <x v="790"/>
    <x v="667"/>
    <x v="27"/>
    <x v="83"/>
    <x v="0"/>
    <x v="5"/>
    <x v="395"/>
    <x v="22"/>
  </r>
  <r>
    <x v="1"/>
    <x v="1"/>
    <x v="0"/>
    <x v="0"/>
    <x v="340"/>
    <x v="4774"/>
    <x v="4214"/>
    <x v="211"/>
    <x v="10"/>
    <x v="2"/>
    <x v="1"/>
    <x v="0"/>
    <x v="26"/>
    <x v="482"/>
    <x v="210"/>
    <x v="200"/>
    <x v="0"/>
    <x v="1"/>
    <x v="2"/>
    <x v="790"/>
    <x v="851"/>
    <x v="27"/>
    <x v="83"/>
    <x v="0"/>
    <x v="5"/>
    <x v="396"/>
    <x v="22"/>
  </r>
  <r>
    <x v="1"/>
    <x v="1"/>
    <x v="0"/>
    <x v="0"/>
    <x v="359"/>
    <x v="4775"/>
    <x v="4215"/>
    <x v="190"/>
    <x v="10"/>
    <x v="2"/>
    <x v="1"/>
    <x v="0"/>
    <x v="26"/>
    <x v="481"/>
    <x v="205"/>
    <x v="209"/>
    <x v="0"/>
    <x v="1"/>
    <x v="2"/>
    <x v="789"/>
    <x v="878"/>
    <x v="27"/>
    <x v="82"/>
    <x v="0"/>
    <x v="5"/>
    <x v="397"/>
    <x v="22"/>
  </r>
  <r>
    <x v="1"/>
    <x v="5"/>
    <x v="0"/>
    <x v="9"/>
    <x v="410"/>
    <x v="4776"/>
    <x v="4216"/>
    <x v="27"/>
    <x v="10"/>
    <x v="2"/>
    <x v="1"/>
    <x v="4"/>
    <x v="33"/>
    <x v="317"/>
    <x v="210"/>
    <x v="200"/>
    <x v="0"/>
    <x v="13"/>
    <x v="2"/>
    <x v="319"/>
    <x v="147"/>
    <x v="30"/>
    <x v="59"/>
    <x v="8"/>
    <x v="5"/>
    <x v="5052"/>
    <x v="27"/>
  </r>
  <r>
    <x v="1"/>
    <x v="1"/>
    <x v="0"/>
    <x v="0"/>
    <x v="359"/>
    <x v="4777"/>
    <x v="4217"/>
    <x v="145"/>
    <x v="10"/>
    <x v="2"/>
    <x v="1"/>
    <x v="0"/>
    <x v="26"/>
    <x v="482"/>
    <x v="210"/>
    <x v="206"/>
    <x v="0"/>
    <x v="1"/>
    <x v="2"/>
    <x v="790"/>
    <x v="397"/>
    <x v="27"/>
    <x v="83"/>
    <x v="0"/>
    <x v="5"/>
    <x v="398"/>
    <x v="22"/>
  </r>
  <r>
    <x v="1"/>
    <x v="9"/>
    <x v="1"/>
    <x v="13"/>
    <x v="202"/>
    <x v="4778"/>
    <x v="4218"/>
    <x v="26"/>
    <x v="10"/>
    <x v="2"/>
    <x v="1"/>
    <x v="8"/>
    <x v="28"/>
    <x v="370"/>
    <x v="23"/>
    <x v="209"/>
    <x v="0"/>
    <x v="16"/>
    <x v="2"/>
    <x v="776"/>
    <x v="304"/>
    <x v="23"/>
    <x v="30"/>
    <x v="1"/>
    <x v="6"/>
    <x v="1082"/>
    <x v="27"/>
  </r>
  <r>
    <x v="1"/>
    <x v="5"/>
    <x v="1"/>
    <x v="8"/>
    <x v="367"/>
    <x v="4779"/>
    <x v="4219"/>
    <x v="244"/>
    <x v="10"/>
    <x v="2"/>
    <x v="1"/>
    <x v="4"/>
    <x v="34"/>
    <x v="224"/>
    <x v="110"/>
    <x v="209"/>
    <x v="0"/>
    <x v="13"/>
    <x v="2"/>
    <x v="417"/>
    <x v="433"/>
    <x v="82"/>
    <x v="18"/>
    <x v="6"/>
    <x v="5"/>
    <x v="5053"/>
    <x v="17"/>
  </r>
  <r>
    <x v="0"/>
    <x v="5"/>
    <x v="1"/>
    <x v="0"/>
    <x v="327"/>
    <x v="4780"/>
    <x v="4220"/>
    <x v="189"/>
    <x v="10"/>
    <x v="2"/>
    <x v="1"/>
    <x v="4"/>
    <x v="8"/>
    <x v="22"/>
    <x v="210"/>
    <x v="194"/>
    <x v="0"/>
    <x v="5"/>
    <x v="0"/>
    <x v="518"/>
    <x v="697"/>
    <x v="78"/>
    <x v="7"/>
    <x v="6"/>
    <x v="0"/>
    <x v="3299"/>
    <x v="0"/>
  </r>
  <r>
    <x v="1"/>
    <x v="5"/>
    <x v="1"/>
    <x v="8"/>
    <x v="367"/>
    <x v="4781"/>
    <x v="4221"/>
    <x v="46"/>
    <x v="10"/>
    <x v="2"/>
    <x v="1"/>
    <x v="4"/>
    <x v="36"/>
    <x v="284"/>
    <x v="110"/>
    <x v="209"/>
    <x v="0"/>
    <x v="13"/>
    <x v="2"/>
    <x v="116"/>
    <x v="468"/>
    <x v="82"/>
    <x v="18"/>
    <x v="6"/>
    <x v="5"/>
    <x v="5054"/>
    <x v="17"/>
  </r>
  <r>
    <x v="1"/>
    <x v="5"/>
    <x v="1"/>
    <x v="8"/>
    <x v="394"/>
    <x v="4782"/>
    <x v="4222"/>
    <x v="104"/>
    <x v="10"/>
    <x v="2"/>
    <x v="1"/>
    <x v="4"/>
    <x v="36"/>
    <x v="301"/>
    <x v="195"/>
    <x v="209"/>
    <x v="0"/>
    <x v="13"/>
    <x v="2"/>
    <x v="69"/>
    <x v="373"/>
    <x v="83"/>
    <x v="25"/>
    <x v="6"/>
    <x v="5"/>
    <x v="5055"/>
    <x v="17"/>
  </r>
  <r>
    <x v="1"/>
    <x v="5"/>
    <x v="0"/>
    <x v="9"/>
    <x v="368"/>
    <x v="4783"/>
    <x v="4223"/>
    <x v="224"/>
    <x v="10"/>
    <x v="2"/>
    <x v="1"/>
    <x v="4"/>
    <x v="33"/>
    <x v="314"/>
    <x v="110"/>
    <x v="209"/>
    <x v="0"/>
    <x v="13"/>
    <x v="2"/>
    <x v="380"/>
    <x v="922"/>
    <x v="30"/>
    <x v="59"/>
    <x v="8"/>
    <x v="5"/>
    <x v="5056"/>
    <x v="32"/>
  </r>
  <r>
    <x v="1"/>
    <x v="5"/>
    <x v="0"/>
    <x v="9"/>
    <x v="410"/>
    <x v="4784"/>
    <x v="4224"/>
    <x v="35"/>
    <x v="10"/>
    <x v="2"/>
    <x v="1"/>
    <x v="4"/>
    <x v="33"/>
    <x v="317"/>
    <x v="199"/>
    <x v="209"/>
    <x v="0"/>
    <x v="13"/>
    <x v="2"/>
    <x v="317"/>
    <x v="685"/>
    <x v="30"/>
    <x v="59"/>
    <x v="8"/>
    <x v="5"/>
    <x v="5057"/>
    <x v="27"/>
  </r>
  <r>
    <x v="1"/>
    <x v="9"/>
    <x v="1"/>
    <x v="9"/>
    <x v="89"/>
    <x v="4785"/>
    <x v="4225"/>
    <x v="162"/>
    <x v="10"/>
    <x v="2"/>
    <x v="1"/>
    <x v="8"/>
    <x v="50"/>
    <x v="405"/>
    <x v="210"/>
    <x v="18"/>
    <x v="0"/>
    <x v="16"/>
    <x v="2"/>
    <x v="1135"/>
    <x v="755"/>
    <x v="66"/>
    <x v="54"/>
    <x v="1"/>
    <x v="6"/>
    <x v="1083"/>
    <x v="32"/>
  </r>
  <r>
    <x v="1"/>
    <x v="9"/>
    <x v="1"/>
    <x v="4"/>
    <x v="46"/>
    <x v="4786"/>
    <x v="4226"/>
    <x v="18"/>
    <x v="10"/>
    <x v="2"/>
    <x v="1"/>
    <x v="8"/>
    <x v="28"/>
    <x v="410"/>
    <x v="210"/>
    <x v="21"/>
    <x v="0"/>
    <x v="16"/>
    <x v="2"/>
    <x v="987"/>
    <x v="121"/>
    <x v="68"/>
    <x v="70"/>
    <x v="1"/>
    <x v="6"/>
    <x v="1084"/>
    <x v="19"/>
  </r>
  <r>
    <x v="1"/>
    <x v="5"/>
    <x v="0"/>
    <x v="9"/>
    <x v="410"/>
    <x v="4787"/>
    <x v="4227"/>
    <x v="131"/>
    <x v="10"/>
    <x v="2"/>
    <x v="1"/>
    <x v="4"/>
    <x v="33"/>
    <x v="317"/>
    <x v="199"/>
    <x v="209"/>
    <x v="0"/>
    <x v="13"/>
    <x v="2"/>
    <x v="315"/>
    <x v="669"/>
    <x v="30"/>
    <x v="59"/>
    <x v="8"/>
    <x v="5"/>
    <x v="5058"/>
    <x v="27"/>
  </r>
  <r>
    <x v="1"/>
    <x v="1"/>
    <x v="0"/>
    <x v="0"/>
    <x v="359"/>
    <x v="4788"/>
    <x v="4228"/>
    <x v="145"/>
    <x v="10"/>
    <x v="2"/>
    <x v="1"/>
    <x v="0"/>
    <x v="26"/>
    <x v="482"/>
    <x v="205"/>
    <x v="209"/>
    <x v="0"/>
    <x v="1"/>
    <x v="2"/>
    <x v="789"/>
    <x v="397"/>
    <x v="27"/>
    <x v="83"/>
    <x v="0"/>
    <x v="5"/>
    <x v="400"/>
    <x v="22"/>
  </r>
  <r>
    <x v="1"/>
    <x v="5"/>
    <x v="0"/>
    <x v="8"/>
    <x v="404"/>
    <x v="4789"/>
    <x v="4229"/>
    <x v="81"/>
    <x v="10"/>
    <x v="2"/>
    <x v="1"/>
    <x v="4"/>
    <x v="33"/>
    <x v="320"/>
    <x v="210"/>
    <x v="197"/>
    <x v="0"/>
    <x v="13"/>
    <x v="2"/>
    <x v="290"/>
    <x v="562"/>
    <x v="30"/>
    <x v="59"/>
    <x v="8"/>
    <x v="5"/>
    <x v="5059"/>
    <x v="17"/>
  </r>
  <r>
    <x v="1"/>
    <x v="5"/>
    <x v="1"/>
    <x v="3"/>
    <x v="354"/>
    <x v="4790"/>
    <x v="4230"/>
    <x v="2"/>
    <x v="10"/>
    <x v="2"/>
    <x v="1"/>
    <x v="4"/>
    <x v="34"/>
    <x v="256"/>
    <x v="195"/>
    <x v="209"/>
    <x v="0"/>
    <x v="13"/>
    <x v="2"/>
    <x v="245"/>
    <x v="579"/>
    <x v="83"/>
    <x v="25"/>
    <x v="6"/>
    <x v="5"/>
    <x v="3300"/>
    <x v="2"/>
  </r>
  <r>
    <x v="1"/>
    <x v="5"/>
    <x v="0"/>
    <x v="22"/>
    <x v="418"/>
    <x v="4791"/>
    <x v="4231"/>
    <x v="131"/>
    <x v="10"/>
    <x v="2"/>
    <x v="1"/>
    <x v="4"/>
    <x v="33"/>
    <x v="316"/>
    <x v="110"/>
    <x v="209"/>
    <x v="0"/>
    <x v="13"/>
    <x v="2"/>
    <x v="409"/>
    <x v="566"/>
    <x v="30"/>
    <x v="59"/>
    <x v="8"/>
    <x v="5"/>
    <x v="5060"/>
    <x v="54"/>
  </r>
  <r>
    <x v="1"/>
    <x v="5"/>
    <x v="1"/>
    <x v="3"/>
    <x v="354"/>
    <x v="4792"/>
    <x v="4231"/>
    <x v="2"/>
    <x v="10"/>
    <x v="2"/>
    <x v="1"/>
    <x v="4"/>
    <x v="34"/>
    <x v="259"/>
    <x v="195"/>
    <x v="209"/>
    <x v="0"/>
    <x v="13"/>
    <x v="2"/>
    <x v="243"/>
    <x v="579"/>
    <x v="83"/>
    <x v="25"/>
    <x v="6"/>
    <x v="5"/>
    <x v="3301"/>
    <x v="2"/>
  </r>
  <r>
    <x v="1"/>
    <x v="5"/>
    <x v="0"/>
    <x v="9"/>
    <x v="202"/>
    <x v="4794"/>
    <x v="4232"/>
    <x v="81"/>
    <x v="10"/>
    <x v="2"/>
    <x v="1"/>
    <x v="4"/>
    <x v="33"/>
    <x v="318"/>
    <x v="25"/>
    <x v="209"/>
    <x v="0"/>
    <x v="14"/>
    <x v="2"/>
    <x v="316"/>
    <x v="562"/>
    <x v="30"/>
    <x v="59"/>
    <x v="8"/>
    <x v="5"/>
    <x v="5062"/>
    <x v="27"/>
  </r>
  <r>
    <x v="1"/>
    <x v="5"/>
    <x v="0"/>
    <x v="8"/>
    <x v="194"/>
    <x v="4793"/>
    <x v="4232"/>
    <x v="81"/>
    <x v="10"/>
    <x v="2"/>
    <x v="1"/>
    <x v="4"/>
    <x v="33"/>
    <x v="321"/>
    <x v="210"/>
    <x v="25"/>
    <x v="0"/>
    <x v="14"/>
    <x v="2"/>
    <x v="290"/>
    <x v="562"/>
    <x v="30"/>
    <x v="59"/>
    <x v="8"/>
    <x v="5"/>
    <x v="5061"/>
    <x v="17"/>
  </r>
  <r>
    <x v="1"/>
    <x v="5"/>
    <x v="0"/>
    <x v="8"/>
    <x v="408"/>
    <x v="4795"/>
    <x v="4233"/>
    <x v="9"/>
    <x v="10"/>
    <x v="2"/>
    <x v="1"/>
    <x v="4"/>
    <x v="33"/>
    <x v="320"/>
    <x v="199"/>
    <x v="209"/>
    <x v="0"/>
    <x v="13"/>
    <x v="2"/>
    <x v="288"/>
    <x v="526"/>
    <x v="30"/>
    <x v="59"/>
    <x v="8"/>
    <x v="5"/>
    <x v="5063"/>
    <x v="17"/>
  </r>
  <r>
    <x v="1"/>
    <x v="1"/>
    <x v="0"/>
    <x v="0"/>
    <x v="359"/>
    <x v="4796"/>
    <x v="4234"/>
    <x v="211"/>
    <x v="10"/>
    <x v="2"/>
    <x v="1"/>
    <x v="0"/>
    <x v="26"/>
    <x v="482"/>
    <x v="210"/>
    <x v="206"/>
    <x v="0"/>
    <x v="1"/>
    <x v="2"/>
    <x v="791"/>
    <x v="340"/>
    <x v="27"/>
    <x v="83"/>
    <x v="0"/>
    <x v="5"/>
    <x v="401"/>
    <x v="22"/>
  </r>
  <r>
    <x v="1"/>
    <x v="9"/>
    <x v="1"/>
    <x v="4"/>
    <x v="46"/>
    <x v="4797"/>
    <x v="4235"/>
    <x v="18"/>
    <x v="10"/>
    <x v="2"/>
    <x v="1"/>
    <x v="8"/>
    <x v="28"/>
    <x v="410"/>
    <x v="23"/>
    <x v="209"/>
    <x v="0"/>
    <x v="16"/>
    <x v="2"/>
    <x v="987"/>
    <x v="121"/>
    <x v="68"/>
    <x v="70"/>
    <x v="1"/>
    <x v="6"/>
    <x v="1085"/>
    <x v="19"/>
  </r>
  <r>
    <x v="1"/>
    <x v="5"/>
    <x v="0"/>
    <x v="8"/>
    <x v="379"/>
    <x v="4798"/>
    <x v="4236"/>
    <x v="45"/>
    <x v="10"/>
    <x v="2"/>
    <x v="1"/>
    <x v="4"/>
    <x v="33"/>
    <x v="147"/>
    <x v="210"/>
    <x v="156"/>
    <x v="0"/>
    <x v="13"/>
    <x v="2"/>
    <x v="288"/>
    <x v="286"/>
    <x v="30"/>
    <x v="59"/>
    <x v="8"/>
    <x v="5"/>
    <x v="5064"/>
    <x v="18"/>
  </r>
  <r>
    <x v="1"/>
    <x v="1"/>
    <x v="0"/>
    <x v="0"/>
    <x v="359"/>
    <x v="4799"/>
    <x v="4237"/>
    <x v="211"/>
    <x v="10"/>
    <x v="2"/>
    <x v="1"/>
    <x v="0"/>
    <x v="26"/>
    <x v="482"/>
    <x v="210"/>
    <x v="206"/>
    <x v="0"/>
    <x v="1"/>
    <x v="2"/>
    <x v="792"/>
    <x v="340"/>
    <x v="27"/>
    <x v="83"/>
    <x v="0"/>
    <x v="5"/>
    <x v="402"/>
    <x v="22"/>
  </r>
  <r>
    <x v="1"/>
    <x v="5"/>
    <x v="0"/>
    <x v="17"/>
    <x v="415"/>
    <x v="4800"/>
    <x v="4238"/>
    <x v="211"/>
    <x v="10"/>
    <x v="2"/>
    <x v="1"/>
    <x v="4"/>
    <x v="33"/>
    <x v="322"/>
    <x v="210"/>
    <x v="156"/>
    <x v="0"/>
    <x v="13"/>
    <x v="2"/>
    <x v="473"/>
    <x v="499"/>
    <x v="30"/>
    <x v="59"/>
    <x v="8"/>
    <x v="5"/>
    <x v="5065"/>
    <x v="49"/>
  </r>
  <r>
    <x v="1"/>
    <x v="5"/>
    <x v="1"/>
    <x v="8"/>
    <x v="394"/>
    <x v="4801"/>
    <x v="4239"/>
    <x v="94"/>
    <x v="10"/>
    <x v="2"/>
    <x v="1"/>
    <x v="4"/>
    <x v="36"/>
    <x v="293"/>
    <x v="195"/>
    <x v="209"/>
    <x v="0"/>
    <x v="13"/>
    <x v="2"/>
    <x v="69"/>
    <x v="585"/>
    <x v="83"/>
    <x v="26"/>
    <x v="6"/>
    <x v="5"/>
    <x v="5066"/>
    <x v="17"/>
  </r>
  <r>
    <x v="1"/>
    <x v="5"/>
    <x v="0"/>
    <x v="8"/>
    <x v="379"/>
    <x v="4802"/>
    <x v="4240"/>
    <x v="120"/>
    <x v="10"/>
    <x v="2"/>
    <x v="1"/>
    <x v="4"/>
    <x v="33"/>
    <x v="320"/>
    <x v="210"/>
    <x v="156"/>
    <x v="0"/>
    <x v="13"/>
    <x v="2"/>
    <x v="290"/>
    <x v="81"/>
    <x v="30"/>
    <x v="59"/>
    <x v="8"/>
    <x v="5"/>
    <x v="5068"/>
    <x v="17"/>
  </r>
  <r>
    <x v="1"/>
    <x v="5"/>
    <x v="0"/>
    <x v="18"/>
    <x v="416"/>
    <x v="4803"/>
    <x v="4241"/>
    <x v="49"/>
    <x v="10"/>
    <x v="2"/>
    <x v="1"/>
    <x v="4"/>
    <x v="33"/>
    <x v="319"/>
    <x v="156"/>
    <x v="209"/>
    <x v="0"/>
    <x v="13"/>
    <x v="2"/>
    <x v="347"/>
    <x v="486"/>
    <x v="30"/>
    <x v="59"/>
    <x v="8"/>
    <x v="5"/>
    <x v="5067"/>
    <x v="8"/>
  </r>
  <r>
    <x v="1"/>
    <x v="5"/>
    <x v="0"/>
    <x v="9"/>
    <x v="368"/>
    <x v="4804"/>
    <x v="4242"/>
    <x v="160"/>
    <x v="10"/>
    <x v="2"/>
    <x v="1"/>
    <x v="4"/>
    <x v="33"/>
    <x v="317"/>
    <x v="210"/>
    <x v="115"/>
    <x v="0"/>
    <x v="13"/>
    <x v="2"/>
    <x v="317"/>
    <x v="297"/>
    <x v="30"/>
    <x v="59"/>
    <x v="8"/>
    <x v="5"/>
    <x v="5069"/>
    <x v="27"/>
  </r>
  <r>
    <x v="1"/>
    <x v="5"/>
    <x v="0"/>
    <x v="17"/>
    <x v="415"/>
    <x v="4805"/>
    <x v="4243"/>
    <x v="81"/>
    <x v="10"/>
    <x v="2"/>
    <x v="1"/>
    <x v="4"/>
    <x v="33"/>
    <x v="322"/>
    <x v="210"/>
    <x v="156"/>
    <x v="0"/>
    <x v="13"/>
    <x v="2"/>
    <x v="473"/>
    <x v="600"/>
    <x v="30"/>
    <x v="59"/>
    <x v="8"/>
    <x v="5"/>
    <x v="5070"/>
    <x v="49"/>
  </r>
  <r>
    <x v="1"/>
    <x v="5"/>
    <x v="0"/>
    <x v="8"/>
    <x v="367"/>
    <x v="4806"/>
    <x v="4244"/>
    <x v="211"/>
    <x v="10"/>
    <x v="2"/>
    <x v="1"/>
    <x v="4"/>
    <x v="33"/>
    <x v="320"/>
    <x v="210"/>
    <x v="115"/>
    <x v="0"/>
    <x v="13"/>
    <x v="2"/>
    <x v="292"/>
    <x v="825"/>
    <x v="30"/>
    <x v="59"/>
    <x v="8"/>
    <x v="5"/>
    <x v="5071"/>
    <x v="17"/>
  </r>
  <r>
    <x v="1"/>
    <x v="9"/>
    <x v="1"/>
    <x v="8"/>
    <x v="137"/>
    <x v="4807"/>
    <x v="4245"/>
    <x v="26"/>
    <x v="10"/>
    <x v="2"/>
    <x v="1"/>
    <x v="8"/>
    <x v="28"/>
    <x v="378"/>
    <x v="210"/>
    <x v="21"/>
    <x v="0"/>
    <x v="16"/>
    <x v="2"/>
    <x v="977"/>
    <x v="304"/>
    <x v="23"/>
    <x v="67"/>
    <x v="1"/>
    <x v="6"/>
    <x v="1086"/>
    <x v="16"/>
  </r>
  <r>
    <x v="1"/>
    <x v="5"/>
    <x v="0"/>
    <x v="9"/>
    <x v="410"/>
    <x v="4808"/>
    <x v="4246"/>
    <x v="35"/>
    <x v="10"/>
    <x v="2"/>
    <x v="1"/>
    <x v="4"/>
    <x v="33"/>
    <x v="317"/>
    <x v="199"/>
    <x v="209"/>
    <x v="0"/>
    <x v="13"/>
    <x v="2"/>
    <x v="317"/>
    <x v="685"/>
    <x v="30"/>
    <x v="59"/>
    <x v="8"/>
    <x v="5"/>
    <x v="5072"/>
    <x v="27"/>
  </r>
  <r>
    <x v="1"/>
    <x v="9"/>
    <x v="0"/>
    <x v="0"/>
    <x v="24"/>
    <x v="4809"/>
    <x v="4247"/>
    <x v="18"/>
    <x v="10"/>
    <x v="2"/>
    <x v="1"/>
    <x v="8"/>
    <x v="27"/>
    <x v="343"/>
    <x v="23"/>
    <x v="209"/>
    <x v="0"/>
    <x v="16"/>
    <x v="2"/>
    <x v="945"/>
    <x v="121"/>
    <x v="24"/>
    <x v="70"/>
    <x v="1"/>
    <x v="5"/>
    <x v="1087"/>
    <x v="7"/>
  </r>
  <r>
    <x v="1"/>
    <x v="9"/>
    <x v="0"/>
    <x v="2"/>
    <x v="37"/>
    <x v="4810"/>
    <x v="4248"/>
    <x v="18"/>
    <x v="10"/>
    <x v="2"/>
    <x v="1"/>
    <x v="8"/>
    <x v="27"/>
    <x v="342"/>
    <x v="210"/>
    <x v="21"/>
    <x v="0"/>
    <x v="16"/>
    <x v="2"/>
    <x v="943"/>
    <x v="121"/>
    <x v="24"/>
    <x v="70"/>
    <x v="1"/>
    <x v="5"/>
    <x v="1088"/>
    <x v="7"/>
  </r>
  <r>
    <x v="1"/>
    <x v="5"/>
    <x v="0"/>
    <x v="8"/>
    <x v="408"/>
    <x v="4811"/>
    <x v="4249"/>
    <x v="27"/>
    <x v="10"/>
    <x v="2"/>
    <x v="1"/>
    <x v="4"/>
    <x v="33"/>
    <x v="320"/>
    <x v="210"/>
    <x v="200"/>
    <x v="0"/>
    <x v="13"/>
    <x v="2"/>
    <x v="292"/>
    <x v="147"/>
    <x v="30"/>
    <x v="59"/>
    <x v="8"/>
    <x v="5"/>
    <x v="5073"/>
    <x v="17"/>
  </r>
  <r>
    <x v="1"/>
    <x v="5"/>
    <x v="0"/>
    <x v="9"/>
    <x v="406"/>
    <x v="4812"/>
    <x v="4250"/>
    <x v="35"/>
    <x v="10"/>
    <x v="2"/>
    <x v="1"/>
    <x v="4"/>
    <x v="33"/>
    <x v="317"/>
    <x v="197"/>
    <x v="209"/>
    <x v="0"/>
    <x v="13"/>
    <x v="2"/>
    <x v="317"/>
    <x v="685"/>
    <x v="30"/>
    <x v="59"/>
    <x v="8"/>
    <x v="5"/>
    <x v="5074"/>
    <x v="27"/>
  </r>
  <r>
    <x v="1"/>
    <x v="5"/>
    <x v="0"/>
    <x v="9"/>
    <x v="381"/>
    <x v="4813"/>
    <x v="4251"/>
    <x v="109"/>
    <x v="10"/>
    <x v="2"/>
    <x v="1"/>
    <x v="4"/>
    <x v="33"/>
    <x v="314"/>
    <x v="210"/>
    <x v="156"/>
    <x v="0"/>
    <x v="13"/>
    <x v="2"/>
    <x v="382"/>
    <x v="438"/>
    <x v="30"/>
    <x v="59"/>
    <x v="8"/>
    <x v="5"/>
    <x v="5075"/>
    <x v="32"/>
  </r>
  <r>
    <x v="1"/>
    <x v="9"/>
    <x v="1"/>
    <x v="8"/>
    <x v="137"/>
    <x v="4814"/>
    <x v="4252"/>
    <x v="26"/>
    <x v="10"/>
    <x v="2"/>
    <x v="1"/>
    <x v="8"/>
    <x v="28"/>
    <x v="378"/>
    <x v="210"/>
    <x v="21"/>
    <x v="0"/>
    <x v="16"/>
    <x v="2"/>
    <x v="978"/>
    <x v="304"/>
    <x v="23"/>
    <x v="67"/>
    <x v="1"/>
    <x v="6"/>
    <x v="1089"/>
    <x v="16"/>
  </r>
  <r>
    <x v="1"/>
    <x v="9"/>
    <x v="1"/>
    <x v="13"/>
    <x v="202"/>
    <x v="4815"/>
    <x v="4253"/>
    <x v="183"/>
    <x v="10"/>
    <x v="2"/>
    <x v="1"/>
    <x v="8"/>
    <x v="28"/>
    <x v="430"/>
    <x v="23"/>
    <x v="209"/>
    <x v="0"/>
    <x v="16"/>
    <x v="2"/>
    <x v="855"/>
    <x v="722"/>
    <x v="75"/>
    <x v="55"/>
    <x v="1"/>
    <x v="6"/>
    <x v="1090"/>
    <x v="23"/>
  </r>
  <r>
    <x v="1"/>
    <x v="5"/>
    <x v="1"/>
    <x v="8"/>
    <x v="379"/>
    <x v="4816"/>
    <x v="4254"/>
    <x v="112"/>
    <x v="10"/>
    <x v="2"/>
    <x v="1"/>
    <x v="4"/>
    <x v="34"/>
    <x v="244"/>
    <x v="156"/>
    <x v="209"/>
    <x v="0"/>
    <x v="13"/>
    <x v="2"/>
    <x v="651"/>
    <x v="862"/>
    <x v="58"/>
    <x v="15"/>
    <x v="6"/>
    <x v="5"/>
    <x v="5076"/>
    <x v="17"/>
  </r>
  <r>
    <x v="1"/>
    <x v="1"/>
    <x v="0"/>
    <x v="0"/>
    <x v="359"/>
    <x v="4817"/>
    <x v="4255"/>
    <x v="131"/>
    <x v="10"/>
    <x v="2"/>
    <x v="1"/>
    <x v="0"/>
    <x v="26"/>
    <x v="482"/>
    <x v="205"/>
    <x v="209"/>
    <x v="0"/>
    <x v="1"/>
    <x v="2"/>
    <x v="790"/>
    <x v="696"/>
    <x v="27"/>
    <x v="83"/>
    <x v="0"/>
    <x v="5"/>
    <x v="403"/>
    <x v="22"/>
  </r>
  <r>
    <x v="1"/>
    <x v="9"/>
    <x v="1"/>
    <x v="8"/>
    <x v="137"/>
    <x v="4818"/>
    <x v="4256"/>
    <x v="104"/>
    <x v="10"/>
    <x v="2"/>
    <x v="1"/>
    <x v="8"/>
    <x v="28"/>
    <x v="431"/>
    <x v="23"/>
    <x v="209"/>
    <x v="0"/>
    <x v="16"/>
    <x v="2"/>
    <x v="759"/>
    <x v="389"/>
    <x v="38"/>
    <x v="71"/>
    <x v="1"/>
    <x v="6"/>
    <x v="1091"/>
    <x v="17"/>
  </r>
  <r>
    <x v="1"/>
    <x v="1"/>
    <x v="0"/>
    <x v="0"/>
    <x v="359"/>
    <x v="4819"/>
    <x v="4257"/>
    <x v="190"/>
    <x v="10"/>
    <x v="2"/>
    <x v="1"/>
    <x v="0"/>
    <x v="26"/>
    <x v="481"/>
    <x v="205"/>
    <x v="209"/>
    <x v="0"/>
    <x v="1"/>
    <x v="2"/>
    <x v="789"/>
    <x v="878"/>
    <x v="27"/>
    <x v="82"/>
    <x v="0"/>
    <x v="5"/>
    <x v="404"/>
    <x v="22"/>
  </r>
  <r>
    <x v="1"/>
    <x v="5"/>
    <x v="0"/>
    <x v="8"/>
    <x v="394"/>
    <x v="4820"/>
    <x v="4258"/>
    <x v="77"/>
    <x v="10"/>
    <x v="2"/>
    <x v="1"/>
    <x v="4"/>
    <x v="30"/>
    <x v="91"/>
    <x v="210"/>
    <x v="194"/>
    <x v="0"/>
    <x v="13"/>
    <x v="2"/>
    <x v="82"/>
    <x v="629"/>
    <x v="20"/>
    <x v="41"/>
    <x v="8"/>
    <x v="5"/>
    <x v="5077"/>
    <x v="8"/>
  </r>
  <r>
    <x v="1"/>
    <x v="1"/>
    <x v="0"/>
    <x v="0"/>
    <x v="359"/>
    <x v="4821"/>
    <x v="4259"/>
    <x v="190"/>
    <x v="10"/>
    <x v="2"/>
    <x v="1"/>
    <x v="0"/>
    <x v="26"/>
    <x v="481"/>
    <x v="205"/>
    <x v="209"/>
    <x v="0"/>
    <x v="1"/>
    <x v="2"/>
    <x v="787"/>
    <x v="878"/>
    <x v="27"/>
    <x v="82"/>
    <x v="0"/>
    <x v="5"/>
    <x v="405"/>
    <x v="22"/>
  </r>
  <r>
    <x v="1"/>
    <x v="5"/>
    <x v="0"/>
    <x v="8"/>
    <x v="404"/>
    <x v="4822"/>
    <x v="4260"/>
    <x v="97"/>
    <x v="10"/>
    <x v="2"/>
    <x v="1"/>
    <x v="4"/>
    <x v="33"/>
    <x v="320"/>
    <x v="210"/>
    <x v="197"/>
    <x v="0"/>
    <x v="13"/>
    <x v="2"/>
    <x v="292"/>
    <x v="819"/>
    <x v="30"/>
    <x v="59"/>
    <x v="8"/>
    <x v="5"/>
    <x v="5078"/>
    <x v="17"/>
  </r>
  <r>
    <x v="1"/>
    <x v="5"/>
    <x v="1"/>
    <x v="8"/>
    <x v="379"/>
    <x v="4823"/>
    <x v="4261"/>
    <x v="49"/>
    <x v="10"/>
    <x v="2"/>
    <x v="1"/>
    <x v="4"/>
    <x v="34"/>
    <x v="244"/>
    <x v="210"/>
    <x v="156"/>
    <x v="0"/>
    <x v="13"/>
    <x v="2"/>
    <x v="654"/>
    <x v="623"/>
    <x v="58"/>
    <x v="15"/>
    <x v="6"/>
    <x v="5"/>
    <x v="5079"/>
    <x v="17"/>
  </r>
  <r>
    <x v="1"/>
    <x v="1"/>
    <x v="0"/>
    <x v="0"/>
    <x v="359"/>
    <x v="4824"/>
    <x v="4262"/>
    <x v="131"/>
    <x v="10"/>
    <x v="2"/>
    <x v="1"/>
    <x v="0"/>
    <x v="26"/>
    <x v="482"/>
    <x v="210"/>
    <x v="206"/>
    <x v="0"/>
    <x v="1"/>
    <x v="2"/>
    <x v="788"/>
    <x v="556"/>
    <x v="27"/>
    <x v="83"/>
    <x v="0"/>
    <x v="5"/>
    <x v="406"/>
    <x v="22"/>
  </r>
  <r>
    <x v="1"/>
    <x v="1"/>
    <x v="0"/>
    <x v="0"/>
    <x v="359"/>
    <x v="4825"/>
    <x v="4263"/>
    <x v="145"/>
    <x v="10"/>
    <x v="2"/>
    <x v="1"/>
    <x v="0"/>
    <x v="26"/>
    <x v="482"/>
    <x v="205"/>
    <x v="209"/>
    <x v="0"/>
    <x v="1"/>
    <x v="2"/>
    <x v="787"/>
    <x v="397"/>
    <x v="27"/>
    <x v="83"/>
    <x v="0"/>
    <x v="5"/>
    <x v="407"/>
    <x v="22"/>
  </r>
  <r>
    <x v="0"/>
    <x v="5"/>
    <x v="1"/>
    <x v="6"/>
    <x v="349"/>
    <x v="4826"/>
    <x v="4264"/>
    <x v="80"/>
    <x v="10"/>
    <x v="2"/>
    <x v="1"/>
    <x v="4"/>
    <x v="8"/>
    <x v="23"/>
    <x v="210"/>
    <x v="156"/>
    <x v="0"/>
    <x v="5"/>
    <x v="0"/>
    <x v="515"/>
    <x v="705"/>
    <x v="54"/>
    <x v="7"/>
    <x v="6"/>
    <x v="0"/>
    <x v="3302"/>
    <x v="1"/>
  </r>
  <r>
    <x v="1"/>
    <x v="5"/>
    <x v="1"/>
    <x v="8"/>
    <x v="379"/>
    <x v="4827"/>
    <x v="4265"/>
    <x v="112"/>
    <x v="10"/>
    <x v="2"/>
    <x v="1"/>
    <x v="4"/>
    <x v="36"/>
    <x v="312"/>
    <x v="156"/>
    <x v="209"/>
    <x v="0"/>
    <x v="13"/>
    <x v="2"/>
    <x v="117"/>
    <x v="504"/>
    <x v="90"/>
    <x v="19"/>
    <x v="6"/>
    <x v="5"/>
    <x v="5080"/>
    <x v="17"/>
  </r>
  <r>
    <x v="1"/>
    <x v="5"/>
    <x v="0"/>
    <x v="9"/>
    <x v="406"/>
    <x v="4828"/>
    <x v="4266"/>
    <x v="81"/>
    <x v="10"/>
    <x v="2"/>
    <x v="1"/>
    <x v="4"/>
    <x v="33"/>
    <x v="317"/>
    <x v="210"/>
    <x v="197"/>
    <x v="0"/>
    <x v="13"/>
    <x v="2"/>
    <x v="321"/>
    <x v="600"/>
    <x v="30"/>
    <x v="59"/>
    <x v="8"/>
    <x v="5"/>
    <x v="5081"/>
    <x v="27"/>
  </r>
  <r>
    <x v="1"/>
    <x v="5"/>
    <x v="0"/>
    <x v="9"/>
    <x v="410"/>
    <x v="4829"/>
    <x v="4267"/>
    <x v="131"/>
    <x v="10"/>
    <x v="2"/>
    <x v="1"/>
    <x v="4"/>
    <x v="33"/>
    <x v="317"/>
    <x v="199"/>
    <x v="209"/>
    <x v="0"/>
    <x v="13"/>
    <x v="2"/>
    <x v="319"/>
    <x v="669"/>
    <x v="30"/>
    <x v="59"/>
    <x v="8"/>
    <x v="5"/>
    <x v="5082"/>
    <x v="27"/>
  </r>
  <r>
    <x v="1"/>
    <x v="5"/>
    <x v="0"/>
    <x v="8"/>
    <x v="194"/>
    <x v="4830"/>
    <x v="4268"/>
    <x v="43"/>
    <x v="10"/>
    <x v="2"/>
    <x v="1"/>
    <x v="4"/>
    <x v="31"/>
    <x v="179"/>
    <x v="25"/>
    <x v="209"/>
    <x v="0"/>
    <x v="14"/>
    <x v="2"/>
    <x v="76"/>
    <x v="458"/>
    <x v="62"/>
    <x v="58"/>
    <x v="8"/>
    <x v="5"/>
    <x v="5083"/>
    <x v="8"/>
  </r>
  <r>
    <x v="1"/>
    <x v="5"/>
    <x v="0"/>
    <x v="8"/>
    <x v="379"/>
    <x v="4831"/>
    <x v="4269"/>
    <x v="68"/>
    <x v="10"/>
    <x v="2"/>
    <x v="1"/>
    <x v="4"/>
    <x v="33"/>
    <x v="320"/>
    <x v="210"/>
    <x v="156"/>
    <x v="0"/>
    <x v="13"/>
    <x v="2"/>
    <x v="294"/>
    <x v="725"/>
    <x v="30"/>
    <x v="59"/>
    <x v="8"/>
    <x v="5"/>
    <x v="5084"/>
    <x v="17"/>
  </r>
  <r>
    <x v="1"/>
    <x v="5"/>
    <x v="0"/>
    <x v="8"/>
    <x v="408"/>
    <x v="4832"/>
    <x v="4270"/>
    <x v="27"/>
    <x v="10"/>
    <x v="2"/>
    <x v="1"/>
    <x v="4"/>
    <x v="33"/>
    <x v="161"/>
    <x v="199"/>
    <x v="209"/>
    <x v="0"/>
    <x v="13"/>
    <x v="2"/>
    <x v="62"/>
    <x v="150"/>
    <x v="20"/>
    <x v="41"/>
    <x v="8"/>
    <x v="5"/>
    <x v="5085"/>
    <x v="17"/>
  </r>
  <r>
    <x v="1"/>
    <x v="9"/>
    <x v="1"/>
    <x v="8"/>
    <x v="137"/>
    <x v="4833"/>
    <x v="4271"/>
    <x v="46"/>
    <x v="5"/>
    <x v="0"/>
    <x v="1"/>
    <x v="8"/>
    <x v="29"/>
    <x v="469"/>
    <x v="23"/>
    <x v="209"/>
    <x v="0"/>
    <x v="16"/>
    <x v="2"/>
    <x v="951"/>
    <x v="691"/>
    <x v="74"/>
    <x v="52"/>
    <x v="1"/>
    <x v="6"/>
    <x v="1092"/>
    <x v="8"/>
  </r>
  <r>
    <x v="1"/>
    <x v="1"/>
    <x v="0"/>
    <x v="0"/>
    <x v="344"/>
    <x v="4834"/>
    <x v="4272"/>
    <x v="211"/>
    <x v="10"/>
    <x v="2"/>
    <x v="1"/>
    <x v="0"/>
    <x v="25"/>
    <x v="480"/>
    <x v="202"/>
    <x v="209"/>
    <x v="0"/>
    <x v="0"/>
    <x v="2"/>
    <x v="30"/>
    <x v="342"/>
    <x v="69"/>
    <x v="63"/>
    <x v="8"/>
    <x v="5"/>
    <x v="5086"/>
    <x v="22"/>
  </r>
  <r>
    <x v="1"/>
    <x v="5"/>
    <x v="0"/>
    <x v="18"/>
    <x v="416"/>
    <x v="4835"/>
    <x v="4273"/>
    <x v="97"/>
    <x v="10"/>
    <x v="2"/>
    <x v="1"/>
    <x v="4"/>
    <x v="33"/>
    <x v="319"/>
    <x v="210"/>
    <x v="156"/>
    <x v="0"/>
    <x v="13"/>
    <x v="2"/>
    <x v="366"/>
    <x v="861"/>
    <x v="30"/>
    <x v="59"/>
    <x v="8"/>
    <x v="5"/>
    <x v="5087"/>
    <x v="8"/>
  </r>
  <r>
    <x v="1"/>
    <x v="5"/>
    <x v="0"/>
    <x v="8"/>
    <x v="399"/>
    <x v="4836"/>
    <x v="4274"/>
    <x v="130"/>
    <x v="10"/>
    <x v="2"/>
    <x v="1"/>
    <x v="4"/>
    <x v="33"/>
    <x v="320"/>
    <x v="210"/>
    <x v="195"/>
    <x v="0"/>
    <x v="13"/>
    <x v="2"/>
    <x v="294"/>
    <x v="939"/>
    <x v="30"/>
    <x v="59"/>
    <x v="8"/>
    <x v="5"/>
    <x v="5088"/>
    <x v="17"/>
  </r>
  <r>
    <x v="1"/>
    <x v="5"/>
    <x v="0"/>
    <x v="8"/>
    <x v="408"/>
    <x v="4837"/>
    <x v="4275"/>
    <x v="180"/>
    <x v="3"/>
    <x v="0"/>
    <x v="1"/>
    <x v="4"/>
    <x v="33"/>
    <x v="155"/>
    <x v="210"/>
    <x v="200"/>
    <x v="0"/>
    <x v="13"/>
    <x v="2"/>
    <x v="69"/>
    <x v="646"/>
    <x v="20"/>
    <x v="41"/>
    <x v="8"/>
    <x v="5"/>
    <x v="5089"/>
    <x v="17"/>
  </r>
  <r>
    <x v="1"/>
    <x v="9"/>
    <x v="1"/>
    <x v="13"/>
    <x v="202"/>
    <x v="4838"/>
    <x v="4276"/>
    <x v="46"/>
    <x v="5"/>
    <x v="0"/>
    <x v="1"/>
    <x v="8"/>
    <x v="29"/>
    <x v="468"/>
    <x v="23"/>
    <x v="209"/>
    <x v="0"/>
    <x v="16"/>
    <x v="2"/>
    <x v="999"/>
    <x v="691"/>
    <x v="19"/>
    <x v="52"/>
    <x v="1"/>
    <x v="6"/>
    <x v="1093"/>
    <x v="22"/>
  </r>
  <r>
    <x v="1"/>
    <x v="1"/>
    <x v="0"/>
    <x v="0"/>
    <x v="359"/>
    <x v="4839"/>
    <x v="4277"/>
    <x v="211"/>
    <x v="10"/>
    <x v="2"/>
    <x v="1"/>
    <x v="0"/>
    <x v="26"/>
    <x v="482"/>
    <x v="205"/>
    <x v="209"/>
    <x v="0"/>
    <x v="1"/>
    <x v="2"/>
    <x v="784"/>
    <x v="340"/>
    <x v="27"/>
    <x v="83"/>
    <x v="0"/>
    <x v="5"/>
    <x v="408"/>
    <x v="22"/>
  </r>
  <r>
    <x v="1"/>
    <x v="5"/>
    <x v="0"/>
    <x v="8"/>
    <x v="408"/>
    <x v="4840"/>
    <x v="4278"/>
    <x v="27"/>
    <x v="10"/>
    <x v="2"/>
    <x v="1"/>
    <x v="4"/>
    <x v="33"/>
    <x v="320"/>
    <x v="199"/>
    <x v="209"/>
    <x v="0"/>
    <x v="13"/>
    <x v="2"/>
    <x v="290"/>
    <x v="153"/>
    <x v="30"/>
    <x v="59"/>
    <x v="8"/>
    <x v="5"/>
    <x v="5090"/>
    <x v="17"/>
  </r>
  <r>
    <x v="1"/>
    <x v="5"/>
    <x v="0"/>
    <x v="8"/>
    <x v="379"/>
    <x v="4841"/>
    <x v="4279"/>
    <x v="81"/>
    <x v="10"/>
    <x v="2"/>
    <x v="1"/>
    <x v="4"/>
    <x v="33"/>
    <x v="320"/>
    <x v="210"/>
    <x v="156"/>
    <x v="0"/>
    <x v="13"/>
    <x v="2"/>
    <x v="292"/>
    <x v="562"/>
    <x v="30"/>
    <x v="59"/>
    <x v="8"/>
    <x v="5"/>
    <x v="5091"/>
    <x v="17"/>
  </r>
  <r>
    <x v="1"/>
    <x v="9"/>
    <x v="1"/>
    <x v="8"/>
    <x v="137"/>
    <x v="4842"/>
    <x v="4280"/>
    <x v="26"/>
    <x v="10"/>
    <x v="2"/>
    <x v="1"/>
    <x v="8"/>
    <x v="28"/>
    <x v="378"/>
    <x v="210"/>
    <x v="21"/>
    <x v="0"/>
    <x v="16"/>
    <x v="2"/>
    <x v="979"/>
    <x v="304"/>
    <x v="23"/>
    <x v="67"/>
    <x v="1"/>
    <x v="6"/>
    <x v="1094"/>
    <x v="16"/>
  </r>
  <r>
    <x v="1"/>
    <x v="5"/>
    <x v="0"/>
    <x v="8"/>
    <x v="367"/>
    <x v="4843"/>
    <x v="4281"/>
    <x v="68"/>
    <x v="10"/>
    <x v="2"/>
    <x v="1"/>
    <x v="4"/>
    <x v="33"/>
    <x v="320"/>
    <x v="210"/>
    <x v="115"/>
    <x v="0"/>
    <x v="13"/>
    <x v="2"/>
    <x v="292"/>
    <x v="288"/>
    <x v="30"/>
    <x v="59"/>
    <x v="8"/>
    <x v="5"/>
    <x v="5092"/>
    <x v="17"/>
  </r>
  <r>
    <x v="1"/>
    <x v="5"/>
    <x v="1"/>
    <x v="3"/>
    <x v="340"/>
    <x v="4844"/>
    <x v="4282"/>
    <x v="252"/>
    <x v="10"/>
    <x v="2"/>
    <x v="1"/>
    <x v="4"/>
    <x v="34"/>
    <x v="205"/>
    <x v="156"/>
    <x v="209"/>
    <x v="0"/>
    <x v="13"/>
    <x v="2"/>
    <x v="401"/>
    <x v="879"/>
    <x v="82"/>
    <x v="17"/>
    <x v="6"/>
    <x v="5"/>
    <x v="3303"/>
    <x v="2"/>
  </r>
  <r>
    <x v="1"/>
    <x v="5"/>
    <x v="1"/>
    <x v="3"/>
    <x v="340"/>
    <x v="4845"/>
    <x v="4283"/>
    <x v="252"/>
    <x v="10"/>
    <x v="2"/>
    <x v="1"/>
    <x v="4"/>
    <x v="34"/>
    <x v="221"/>
    <x v="210"/>
    <x v="156"/>
    <x v="0"/>
    <x v="13"/>
    <x v="2"/>
    <x v="268"/>
    <x v="879"/>
    <x v="4"/>
    <x v="23"/>
    <x v="6"/>
    <x v="5"/>
    <x v="3304"/>
    <x v="2"/>
  </r>
  <r>
    <x v="1"/>
    <x v="9"/>
    <x v="1"/>
    <x v="8"/>
    <x v="137"/>
    <x v="4846"/>
    <x v="4284"/>
    <x v="46"/>
    <x v="10"/>
    <x v="2"/>
    <x v="1"/>
    <x v="8"/>
    <x v="28"/>
    <x v="378"/>
    <x v="210"/>
    <x v="21"/>
    <x v="0"/>
    <x v="16"/>
    <x v="2"/>
    <x v="980"/>
    <x v="572"/>
    <x v="23"/>
    <x v="67"/>
    <x v="1"/>
    <x v="6"/>
    <x v="1095"/>
    <x v="16"/>
  </r>
  <r>
    <x v="1"/>
    <x v="5"/>
    <x v="0"/>
    <x v="8"/>
    <x v="394"/>
    <x v="4847"/>
    <x v="4285"/>
    <x v="68"/>
    <x v="10"/>
    <x v="2"/>
    <x v="1"/>
    <x v="4"/>
    <x v="33"/>
    <x v="147"/>
    <x v="195"/>
    <x v="209"/>
    <x v="0"/>
    <x v="13"/>
    <x v="2"/>
    <x v="288"/>
    <x v="253"/>
    <x v="30"/>
    <x v="59"/>
    <x v="8"/>
    <x v="5"/>
    <x v="5093"/>
    <x v="18"/>
  </r>
  <r>
    <x v="1"/>
    <x v="6"/>
    <x v="0"/>
    <x v="0"/>
    <x v="327"/>
    <x v="4848"/>
    <x v="4286"/>
    <x v="162"/>
    <x v="10"/>
    <x v="2"/>
    <x v="1"/>
    <x v="5"/>
    <x v="47"/>
    <x v="478"/>
    <x v="210"/>
    <x v="194"/>
    <x v="0"/>
    <x v="4"/>
    <x v="2"/>
    <x v="1042"/>
    <x v="360"/>
    <x v="1"/>
    <x v="1"/>
    <x v="0"/>
    <x v="5"/>
    <x v="409"/>
    <x v="17"/>
  </r>
  <r>
    <x v="1"/>
    <x v="5"/>
    <x v="1"/>
    <x v="8"/>
    <x v="394"/>
    <x v="4849"/>
    <x v="4287"/>
    <x v="100"/>
    <x v="10"/>
    <x v="2"/>
    <x v="1"/>
    <x v="4"/>
    <x v="34"/>
    <x v="191"/>
    <x v="210"/>
    <x v="194"/>
    <x v="0"/>
    <x v="13"/>
    <x v="2"/>
    <x v="266"/>
    <x v="390"/>
    <x v="89"/>
    <x v="16"/>
    <x v="6"/>
    <x v="5"/>
    <x v="5094"/>
    <x v="11"/>
  </r>
  <r>
    <x v="1"/>
    <x v="1"/>
    <x v="0"/>
    <x v="0"/>
    <x v="359"/>
    <x v="4850"/>
    <x v="4288"/>
    <x v="190"/>
    <x v="10"/>
    <x v="2"/>
    <x v="1"/>
    <x v="0"/>
    <x v="26"/>
    <x v="481"/>
    <x v="210"/>
    <x v="206"/>
    <x v="0"/>
    <x v="1"/>
    <x v="2"/>
    <x v="785"/>
    <x v="878"/>
    <x v="27"/>
    <x v="82"/>
    <x v="0"/>
    <x v="5"/>
    <x v="410"/>
    <x v="22"/>
  </r>
  <r>
    <x v="1"/>
    <x v="5"/>
    <x v="1"/>
    <x v="8"/>
    <x v="394"/>
    <x v="4851"/>
    <x v="4289"/>
    <x v="100"/>
    <x v="10"/>
    <x v="2"/>
    <x v="1"/>
    <x v="4"/>
    <x v="36"/>
    <x v="294"/>
    <x v="195"/>
    <x v="209"/>
    <x v="0"/>
    <x v="13"/>
    <x v="2"/>
    <x v="45"/>
    <x v="390"/>
    <x v="89"/>
    <x v="16"/>
    <x v="6"/>
    <x v="5"/>
    <x v="5095"/>
    <x v="8"/>
  </r>
  <r>
    <x v="1"/>
    <x v="1"/>
    <x v="0"/>
    <x v="0"/>
    <x v="359"/>
    <x v="4852"/>
    <x v="4290"/>
    <x v="190"/>
    <x v="10"/>
    <x v="2"/>
    <x v="1"/>
    <x v="0"/>
    <x v="26"/>
    <x v="481"/>
    <x v="210"/>
    <x v="206"/>
    <x v="0"/>
    <x v="1"/>
    <x v="2"/>
    <x v="785"/>
    <x v="878"/>
    <x v="27"/>
    <x v="82"/>
    <x v="0"/>
    <x v="5"/>
    <x v="411"/>
    <x v="22"/>
  </r>
  <r>
    <x v="1"/>
    <x v="9"/>
    <x v="1"/>
    <x v="8"/>
    <x v="137"/>
    <x v="4853"/>
    <x v="4291"/>
    <x v="205"/>
    <x v="10"/>
    <x v="2"/>
    <x v="1"/>
    <x v="8"/>
    <x v="28"/>
    <x v="439"/>
    <x v="23"/>
    <x v="209"/>
    <x v="0"/>
    <x v="16"/>
    <x v="2"/>
    <x v="965"/>
    <x v="274"/>
    <x v="38"/>
    <x v="55"/>
    <x v="1"/>
    <x v="6"/>
    <x v="1096"/>
    <x v="12"/>
  </r>
  <r>
    <x v="1"/>
    <x v="1"/>
    <x v="0"/>
    <x v="0"/>
    <x v="359"/>
    <x v="4854"/>
    <x v="4292"/>
    <x v="190"/>
    <x v="10"/>
    <x v="2"/>
    <x v="1"/>
    <x v="0"/>
    <x v="26"/>
    <x v="481"/>
    <x v="210"/>
    <x v="206"/>
    <x v="0"/>
    <x v="1"/>
    <x v="2"/>
    <x v="785"/>
    <x v="878"/>
    <x v="27"/>
    <x v="82"/>
    <x v="0"/>
    <x v="5"/>
    <x v="412"/>
    <x v="22"/>
  </r>
  <r>
    <x v="1"/>
    <x v="5"/>
    <x v="0"/>
    <x v="8"/>
    <x v="394"/>
    <x v="4855"/>
    <x v="4293"/>
    <x v="6"/>
    <x v="10"/>
    <x v="2"/>
    <x v="1"/>
    <x v="4"/>
    <x v="33"/>
    <x v="165"/>
    <x v="195"/>
    <x v="209"/>
    <x v="0"/>
    <x v="13"/>
    <x v="2"/>
    <x v="252"/>
    <x v="108"/>
    <x v="48"/>
    <x v="32"/>
    <x v="8"/>
    <x v="5"/>
    <x v="5096"/>
    <x v="17"/>
  </r>
  <r>
    <x v="1"/>
    <x v="5"/>
    <x v="1"/>
    <x v="8"/>
    <x v="394"/>
    <x v="4856"/>
    <x v="4294"/>
    <x v="109"/>
    <x v="10"/>
    <x v="2"/>
    <x v="1"/>
    <x v="4"/>
    <x v="36"/>
    <x v="304"/>
    <x v="210"/>
    <x v="194"/>
    <x v="0"/>
    <x v="13"/>
    <x v="2"/>
    <x v="69"/>
    <x v="329"/>
    <x v="83"/>
    <x v="25"/>
    <x v="6"/>
    <x v="5"/>
    <x v="5097"/>
    <x v="17"/>
  </r>
  <r>
    <x v="1"/>
    <x v="5"/>
    <x v="0"/>
    <x v="18"/>
    <x v="416"/>
    <x v="4857"/>
    <x v="4295"/>
    <x v="205"/>
    <x v="10"/>
    <x v="2"/>
    <x v="1"/>
    <x v="4"/>
    <x v="33"/>
    <x v="319"/>
    <x v="156"/>
    <x v="209"/>
    <x v="0"/>
    <x v="13"/>
    <x v="2"/>
    <x v="353"/>
    <x v="536"/>
    <x v="30"/>
    <x v="59"/>
    <x v="8"/>
    <x v="5"/>
    <x v="5098"/>
    <x v="8"/>
  </r>
  <r>
    <x v="1"/>
    <x v="5"/>
    <x v="1"/>
    <x v="3"/>
    <x v="340"/>
    <x v="4858"/>
    <x v="4296"/>
    <x v="205"/>
    <x v="10"/>
    <x v="2"/>
    <x v="1"/>
    <x v="4"/>
    <x v="34"/>
    <x v="205"/>
    <x v="210"/>
    <x v="156"/>
    <x v="0"/>
    <x v="13"/>
    <x v="2"/>
    <x v="404"/>
    <x v="553"/>
    <x v="82"/>
    <x v="17"/>
    <x v="6"/>
    <x v="5"/>
    <x v="3305"/>
    <x v="2"/>
  </r>
  <r>
    <x v="1"/>
    <x v="5"/>
    <x v="1"/>
    <x v="3"/>
    <x v="354"/>
    <x v="4859"/>
    <x v="4297"/>
    <x v="100"/>
    <x v="10"/>
    <x v="2"/>
    <x v="1"/>
    <x v="4"/>
    <x v="34"/>
    <x v="221"/>
    <x v="195"/>
    <x v="209"/>
    <x v="0"/>
    <x v="13"/>
    <x v="2"/>
    <x v="268"/>
    <x v="390"/>
    <x v="4"/>
    <x v="23"/>
    <x v="6"/>
    <x v="5"/>
    <x v="3306"/>
    <x v="2"/>
  </r>
  <r>
    <x v="1"/>
    <x v="5"/>
    <x v="1"/>
    <x v="5"/>
    <x v="333"/>
    <x v="4860"/>
    <x v="4298"/>
    <x v="70"/>
    <x v="10"/>
    <x v="2"/>
    <x v="1"/>
    <x v="4"/>
    <x v="34"/>
    <x v="260"/>
    <x v="101"/>
    <x v="209"/>
    <x v="0"/>
    <x v="13"/>
    <x v="2"/>
    <x v="244"/>
    <x v="234"/>
    <x v="83"/>
    <x v="25"/>
    <x v="6"/>
    <x v="5"/>
    <x v="3307"/>
    <x v="3"/>
  </r>
  <r>
    <x v="1"/>
    <x v="5"/>
    <x v="0"/>
    <x v="8"/>
    <x v="194"/>
    <x v="4861"/>
    <x v="4299"/>
    <x v="205"/>
    <x v="10"/>
    <x v="2"/>
    <x v="1"/>
    <x v="4"/>
    <x v="31"/>
    <x v="178"/>
    <x v="25"/>
    <x v="209"/>
    <x v="0"/>
    <x v="14"/>
    <x v="2"/>
    <x v="79"/>
    <x v="890"/>
    <x v="62"/>
    <x v="58"/>
    <x v="8"/>
    <x v="5"/>
    <x v="5099"/>
    <x v="8"/>
  </r>
  <r>
    <x v="1"/>
    <x v="5"/>
    <x v="1"/>
    <x v="3"/>
    <x v="340"/>
    <x v="4862"/>
    <x v="4300"/>
    <x v="252"/>
    <x v="10"/>
    <x v="2"/>
    <x v="1"/>
    <x v="4"/>
    <x v="34"/>
    <x v="205"/>
    <x v="156"/>
    <x v="209"/>
    <x v="0"/>
    <x v="13"/>
    <x v="2"/>
    <x v="401"/>
    <x v="879"/>
    <x v="82"/>
    <x v="17"/>
    <x v="6"/>
    <x v="5"/>
    <x v="3308"/>
    <x v="2"/>
  </r>
  <r>
    <x v="1"/>
    <x v="5"/>
    <x v="1"/>
    <x v="3"/>
    <x v="340"/>
    <x v="4863"/>
    <x v="4301"/>
    <x v="252"/>
    <x v="10"/>
    <x v="2"/>
    <x v="1"/>
    <x v="4"/>
    <x v="34"/>
    <x v="221"/>
    <x v="210"/>
    <x v="156"/>
    <x v="0"/>
    <x v="13"/>
    <x v="2"/>
    <x v="268"/>
    <x v="879"/>
    <x v="4"/>
    <x v="23"/>
    <x v="6"/>
    <x v="5"/>
    <x v="3309"/>
    <x v="2"/>
  </r>
  <r>
    <x v="1"/>
    <x v="5"/>
    <x v="0"/>
    <x v="8"/>
    <x v="399"/>
    <x v="4864"/>
    <x v="4302"/>
    <x v="9"/>
    <x v="10"/>
    <x v="2"/>
    <x v="1"/>
    <x v="4"/>
    <x v="33"/>
    <x v="320"/>
    <x v="196"/>
    <x v="209"/>
    <x v="0"/>
    <x v="13"/>
    <x v="2"/>
    <x v="288"/>
    <x v="526"/>
    <x v="30"/>
    <x v="59"/>
    <x v="8"/>
    <x v="5"/>
    <x v="5100"/>
    <x v="17"/>
  </r>
  <r>
    <x v="1"/>
    <x v="5"/>
    <x v="0"/>
    <x v="8"/>
    <x v="379"/>
    <x v="4865"/>
    <x v="4303"/>
    <x v="114"/>
    <x v="10"/>
    <x v="2"/>
    <x v="1"/>
    <x v="4"/>
    <x v="33"/>
    <x v="320"/>
    <x v="210"/>
    <x v="156"/>
    <x v="0"/>
    <x v="13"/>
    <x v="2"/>
    <x v="290"/>
    <x v="518"/>
    <x v="30"/>
    <x v="59"/>
    <x v="8"/>
    <x v="5"/>
    <x v="5101"/>
    <x v="17"/>
  </r>
  <r>
    <x v="0"/>
    <x v="5"/>
    <x v="1"/>
    <x v="0"/>
    <x v="327"/>
    <x v="4866"/>
    <x v="4304"/>
    <x v="32"/>
    <x v="10"/>
    <x v="2"/>
    <x v="1"/>
    <x v="4"/>
    <x v="8"/>
    <x v="22"/>
    <x v="210"/>
    <x v="194"/>
    <x v="0"/>
    <x v="5"/>
    <x v="0"/>
    <x v="522"/>
    <x v="893"/>
    <x v="78"/>
    <x v="7"/>
    <x v="6"/>
    <x v="0"/>
    <x v="3310"/>
    <x v="0"/>
  </r>
  <r>
    <x v="0"/>
    <x v="5"/>
    <x v="1"/>
    <x v="0"/>
    <x v="327"/>
    <x v="4867"/>
    <x v="4305"/>
    <x v="32"/>
    <x v="10"/>
    <x v="2"/>
    <x v="1"/>
    <x v="4"/>
    <x v="8"/>
    <x v="22"/>
    <x v="210"/>
    <x v="194"/>
    <x v="0"/>
    <x v="5"/>
    <x v="0"/>
    <x v="523"/>
    <x v="893"/>
    <x v="78"/>
    <x v="7"/>
    <x v="6"/>
    <x v="0"/>
    <x v="3311"/>
    <x v="0"/>
  </r>
  <r>
    <x v="1"/>
    <x v="5"/>
    <x v="0"/>
    <x v="8"/>
    <x v="379"/>
    <x v="4868"/>
    <x v="4306"/>
    <x v="27"/>
    <x v="10"/>
    <x v="2"/>
    <x v="1"/>
    <x v="4"/>
    <x v="33"/>
    <x v="320"/>
    <x v="156"/>
    <x v="209"/>
    <x v="0"/>
    <x v="13"/>
    <x v="2"/>
    <x v="286"/>
    <x v="158"/>
    <x v="30"/>
    <x v="59"/>
    <x v="8"/>
    <x v="5"/>
    <x v="5102"/>
    <x v="17"/>
  </r>
  <r>
    <x v="1"/>
    <x v="5"/>
    <x v="1"/>
    <x v="3"/>
    <x v="354"/>
    <x v="4869"/>
    <x v="4307"/>
    <x v="41"/>
    <x v="10"/>
    <x v="2"/>
    <x v="1"/>
    <x v="4"/>
    <x v="34"/>
    <x v="221"/>
    <x v="195"/>
    <x v="209"/>
    <x v="0"/>
    <x v="13"/>
    <x v="2"/>
    <x v="268"/>
    <x v="471"/>
    <x v="4"/>
    <x v="23"/>
    <x v="6"/>
    <x v="5"/>
    <x v="3312"/>
    <x v="2"/>
  </r>
  <r>
    <x v="1"/>
    <x v="5"/>
    <x v="1"/>
    <x v="3"/>
    <x v="354"/>
    <x v="4870"/>
    <x v="4308"/>
    <x v="138"/>
    <x v="10"/>
    <x v="2"/>
    <x v="1"/>
    <x v="4"/>
    <x v="34"/>
    <x v="221"/>
    <x v="195"/>
    <x v="209"/>
    <x v="0"/>
    <x v="13"/>
    <x v="2"/>
    <x v="266"/>
    <x v="43"/>
    <x v="4"/>
    <x v="23"/>
    <x v="6"/>
    <x v="5"/>
    <x v="3313"/>
    <x v="2"/>
  </r>
  <r>
    <x v="1"/>
    <x v="5"/>
    <x v="0"/>
    <x v="8"/>
    <x v="408"/>
    <x v="4871"/>
    <x v="4309"/>
    <x v="138"/>
    <x v="10"/>
    <x v="2"/>
    <x v="1"/>
    <x v="4"/>
    <x v="33"/>
    <x v="320"/>
    <x v="199"/>
    <x v="209"/>
    <x v="0"/>
    <x v="13"/>
    <x v="2"/>
    <x v="284"/>
    <x v="174"/>
    <x v="30"/>
    <x v="59"/>
    <x v="8"/>
    <x v="5"/>
    <x v="5103"/>
    <x v="17"/>
  </r>
  <r>
    <x v="1"/>
    <x v="5"/>
    <x v="0"/>
    <x v="8"/>
    <x v="367"/>
    <x v="4872"/>
    <x v="4310"/>
    <x v="114"/>
    <x v="10"/>
    <x v="2"/>
    <x v="1"/>
    <x v="4"/>
    <x v="33"/>
    <x v="320"/>
    <x v="210"/>
    <x v="115"/>
    <x v="0"/>
    <x v="13"/>
    <x v="2"/>
    <x v="286"/>
    <x v="518"/>
    <x v="30"/>
    <x v="59"/>
    <x v="8"/>
    <x v="5"/>
    <x v="5104"/>
    <x v="17"/>
  </r>
  <r>
    <x v="1"/>
    <x v="5"/>
    <x v="1"/>
    <x v="8"/>
    <x v="394"/>
    <x v="4873"/>
    <x v="4311"/>
    <x v="109"/>
    <x v="10"/>
    <x v="2"/>
    <x v="1"/>
    <x v="4"/>
    <x v="36"/>
    <x v="304"/>
    <x v="210"/>
    <x v="194"/>
    <x v="0"/>
    <x v="13"/>
    <x v="2"/>
    <x v="69"/>
    <x v="329"/>
    <x v="83"/>
    <x v="25"/>
    <x v="6"/>
    <x v="5"/>
    <x v="5105"/>
    <x v="17"/>
  </r>
  <r>
    <x v="1"/>
    <x v="5"/>
    <x v="0"/>
    <x v="18"/>
    <x v="416"/>
    <x v="4874"/>
    <x v="4312"/>
    <x v="6"/>
    <x v="10"/>
    <x v="2"/>
    <x v="1"/>
    <x v="4"/>
    <x v="33"/>
    <x v="319"/>
    <x v="156"/>
    <x v="209"/>
    <x v="0"/>
    <x v="13"/>
    <x v="2"/>
    <x v="336"/>
    <x v="110"/>
    <x v="30"/>
    <x v="59"/>
    <x v="8"/>
    <x v="5"/>
    <x v="5106"/>
    <x v="8"/>
  </r>
  <r>
    <x v="0"/>
    <x v="9"/>
    <x v="0"/>
    <x v="5"/>
    <x v="28"/>
    <x v="4875"/>
    <x v="4313"/>
    <x v="27"/>
    <x v="10"/>
    <x v="2"/>
    <x v="1"/>
    <x v="8"/>
    <x v="11"/>
    <x v="37"/>
    <x v="14"/>
    <x v="209"/>
    <x v="0"/>
    <x v="17"/>
    <x v="0"/>
    <x v="1077"/>
    <x v="157"/>
    <x v="6"/>
    <x v="65"/>
    <x v="1"/>
    <x v="0"/>
    <x v="1097"/>
    <x v="3"/>
  </r>
  <r>
    <x v="1"/>
    <x v="5"/>
    <x v="0"/>
    <x v="8"/>
    <x v="408"/>
    <x v="4876"/>
    <x v="4314"/>
    <x v="211"/>
    <x v="10"/>
    <x v="2"/>
    <x v="1"/>
    <x v="4"/>
    <x v="33"/>
    <x v="320"/>
    <x v="199"/>
    <x v="209"/>
    <x v="0"/>
    <x v="13"/>
    <x v="2"/>
    <x v="284"/>
    <x v="488"/>
    <x v="30"/>
    <x v="59"/>
    <x v="8"/>
    <x v="5"/>
    <x v="5108"/>
    <x v="17"/>
  </r>
  <r>
    <x v="1"/>
    <x v="5"/>
    <x v="1"/>
    <x v="8"/>
    <x v="394"/>
    <x v="4877"/>
    <x v="4314"/>
    <x v="109"/>
    <x v="10"/>
    <x v="2"/>
    <x v="1"/>
    <x v="4"/>
    <x v="36"/>
    <x v="304"/>
    <x v="210"/>
    <x v="194"/>
    <x v="0"/>
    <x v="13"/>
    <x v="2"/>
    <x v="69"/>
    <x v="329"/>
    <x v="83"/>
    <x v="25"/>
    <x v="6"/>
    <x v="5"/>
    <x v="5107"/>
    <x v="17"/>
  </r>
  <r>
    <x v="1"/>
    <x v="5"/>
    <x v="0"/>
    <x v="8"/>
    <x v="394"/>
    <x v="4878"/>
    <x v="4315"/>
    <x v="45"/>
    <x v="10"/>
    <x v="2"/>
    <x v="1"/>
    <x v="4"/>
    <x v="33"/>
    <x v="320"/>
    <x v="195"/>
    <x v="209"/>
    <x v="0"/>
    <x v="13"/>
    <x v="2"/>
    <x v="282"/>
    <x v="604"/>
    <x v="30"/>
    <x v="59"/>
    <x v="8"/>
    <x v="5"/>
    <x v="5109"/>
    <x v="17"/>
  </r>
  <r>
    <x v="0"/>
    <x v="5"/>
    <x v="1"/>
    <x v="0"/>
    <x v="260"/>
    <x v="4879"/>
    <x v="4316"/>
    <x v="80"/>
    <x v="10"/>
    <x v="2"/>
    <x v="1"/>
    <x v="4"/>
    <x v="8"/>
    <x v="24"/>
    <x v="156"/>
    <x v="209"/>
    <x v="0"/>
    <x v="5"/>
    <x v="0"/>
    <x v="513"/>
    <x v="705"/>
    <x v="78"/>
    <x v="7"/>
    <x v="6"/>
    <x v="0"/>
    <x v="3314"/>
    <x v="1"/>
  </r>
  <r>
    <x v="1"/>
    <x v="5"/>
    <x v="0"/>
    <x v="8"/>
    <x v="394"/>
    <x v="4880"/>
    <x v="4317"/>
    <x v="75"/>
    <x v="10"/>
    <x v="2"/>
    <x v="1"/>
    <x v="4"/>
    <x v="33"/>
    <x v="320"/>
    <x v="195"/>
    <x v="209"/>
    <x v="0"/>
    <x v="13"/>
    <x v="2"/>
    <x v="282"/>
    <x v="891"/>
    <x v="30"/>
    <x v="59"/>
    <x v="8"/>
    <x v="5"/>
    <x v="5110"/>
    <x v="17"/>
  </r>
  <r>
    <x v="1"/>
    <x v="1"/>
    <x v="0"/>
    <x v="0"/>
    <x v="359"/>
    <x v="4881"/>
    <x v="4318"/>
    <x v="211"/>
    <x v="10"/>
    <x v="2"/>
    <x v="1"/>
    <x v="0"/>
    <x v="26"/>
    <x v="482"/>
    <x v="205"/>
    <x v="209"/>
    <x v="0"/>
    <x v="1"/>
    <x v="2"/>
    <x v="784"/>
    <x v="340"/>
    <x v="27"/>
    <x v="83"/>
    <x v="0"/>
    <x v="5"/>
    <x v="413"/>
    <x v="22"/>
  </r>
  <r>
    <x v="1"/>
    <x v="5"/>
    <x v="1"/>
    <x v="3"/>
    <x v="340"/>
    <x v="4882"/>
    <x v="4319"/>
    <x v="73"/>
    <x v="10"/>
    <x v="2"/>
    <x v="1"/>
    <x v="4"/>
    <x v="34"/>
    <x v="252"/>
    <x v="210"/>
    <x v="156"/>
    <x v="0"/>
    <x v="13"/>
    <x v="2"/>
    <x v="392"/>
    <x v="969"/>
    <x v="33"/>
    <x v="20"/>
    <x v="6"/>
    <x v="5"/>
    <x v="3315"/>
    <x v="2"/>
  </r>
  <r>
    <x v="1"/>
    <x v="5"/>
    <x v="0"/>
    <x v="9"/>
    <x v="410"/>
    <x v="4883"/>
    <x v="4320"/>
    <x v="6"/>
    <x v="10"/>
    <x v="2"/>
    <x v="1"/>
    <x v="4"/>
    <x v="33"/>
    <x v="317"/>
    <x v="199"/>
    <x v="209"/>
    <x v="0"/>
    <x v="13"/>
    <x v="2"/>
    <x v="307"/>
    <x v="99"/>
    <x v="30"/>
    <x v="59"/>
    <x v="8"/>
    <x v="5"/>
    <x v="5112"/>
    <x v="27"/>
  </r>
  <r>
    <x v="1"/>
    <x v="5"/>
    <x v="0"/>
    <x v="18"/>
    <x v="401"/>
    <x v="4884"/>
    <x v="4321"/>
    <x v="34"/>
    <x v="10"/>
    <x v="2"/>
    <x v="1"/>
    <x v="4"/>
    <x v="33"/>
    <x v="319"/>
    <x v="210"/>
    <x v="115"/>
    <x v="0"/>
    <x v="13"/>
    <x v="2"/>
    <x v="341"/>
    <x v="186"/>
    <x v="30"/>
    <x v="59"/>
    <x v="8"/>
    <x v="5"/>
    <x v="5111"/>
    <x v="8"/>
  </r>
  <r>
    <x v="1"/>
    <x v="5"/>
    <x v="1"/>
    <x v="3"/>
    <x v="354"/>
    <x v="4885"/>
    <x v="4322"/>
    <x v="41"/>
    <x v="10"/>
    <x v="2"/>
    <x v="1"/>
    <x v="4"/>
    <x v="34"/>
    <x v="221"/>
    <x v="195"/>
    <x v="209"/>
    <x v="0"/>
    <x v="13"/>
    <x v="2"/>
    <x v="266"/>
    <x v="336"/>
    <x v="4"/>
    <x v="23"/>
    <x v="6"/>
    <x v="5"/>
    <x v="3316"/>
    <x v="2"/>
  </r>
  <r>
    <x v="1"/>
    <x v="5"/>
    <x v="0"/>
    <x v="8"/>
    <x v="367"/>
    <x v="4886"/>
    <x v="4323"/>
    <x v="232"/>
    <x v="10"/>
    <x v="2"/>
    <x v="1"/>
    <x v="4"/>
    <x v="33"/>
    <x v="320"/>
    <x v="210"/>
    <x v="115"/>
    <x v="0"/>
    <x v="13"/>
    <x v="2"/>
    <x v="282"/>
    <x v="913"/>
    <x v="30"/>
    <x v="59"/>
    <x v="8"/>
    <x v="5"/>
    <x v="5113"/>
    <x v="17"/>
  </r>
  <r>
    <x v="1"/>
    <x v="1"/>
    <x v="0"/>
    <x v="0"/>
    <x v="359"/>
    <x v="4887"/>
    <x v="4324"/>
    <x v="190"/>
    <x v="10"/>
    <x v="2"/>
    <x v="1"/>
    <x v="0"/>
    <x v="26"/>
    <x v="481"/>
    <x v="210"/>
    <x v="206"/>
    <x v="0"/>
    <x v="1"/>
    <x v="2"/>
    <x v="785"/>
    <x v="878"/>
    <x v="27"/>
    <x v="82"/>
    <x v="0"/>
    <x v="5"/>
    <x v="414"/>
    <x v="22"/>
  </r>
  <r>
    <x v="1"/>
    <x v="1"/>
    <x v="0"/>
    <x v="0"/>
    <x v="359"/>
    <x v="4888"/>
    <x v="4325"/>
    <x v="131"/>
    <x v="10"/>
    <x v="2"/>
    <x v="1"/>
    <x v="0"/>
    <x v="26"/>
    <x v="482"/>
    <x v="205"/>
    <x v="209"/>
    <x v="0"/>
    <x v="1"/>
    <x v="2"/>
    <x v="784"/>
    <x v="826"/>
    <x v="27"/>
    <x v="83"/>
    <x v="0"/>
    <x v="5"/>
    <x v="415"/>
    <x v="22"/>
  </r>
  <r>
    <x v="1"/>
    <x v="5"/>
    <x v="1"/>
    <x v="3"/>
    <x v="340"/>
    <x v="4889"/>
    <x v="4326"/>
    <x v="205"/>
    <x v="10"/>
    <x v="2"/>
    <x v="1"/>
    <x v="4"/>
    <x v="34"/>
    <x v="205"/>
    <x v="210"/>
    <x v="156"/>
    <x v="0"/>
    <x v="13"/>
    <x v="2"/>
    <x v="399"/>
    <x v="553"/>
    <x v="82"/>
    <x v="17"/>
    <x v="6"/>
    <x v="5"/>
    <x v="3317"/>
    <x v="2"/>
  </r>
  <r>
    <x v="1"/>
    <x v="9"/>
    <x v="1"/>
    <x v="8"/>
    <x v="137"/>
    <x v="4890"/>
    <x v="4327"/>
    <x v="104"/>
    <x v="10"/>
    <x v="2"/>
    <x v="1"/>
    <x v="8"/>
    <x v="28"/>
    <x v="384"/>
    <x v="23"/>
    <x v="209"/>
    <x v="0"/>
    <x v="16"/>
    <x v="2"/>
    <x v="891"/>
    <x v="756"/>
    <x v="23"/>
    <x v="67"/>
    <x v="1"/>
    <x v="6"/>
    <x v="1098"/>
    <x v="41"/>
  </r>
  <r>
    <x v="1"/>
    <x v="5"/>
    <x v="0"/>
    <x v="17"/>
    <x v="415"/>
    <x v="4892"/>
    <x v="4328"/>
    <x v="252"/>
    <x v="10"/>
    <x v="2"/>
    <x v="1"/>
    <x v="4"/>
    <x v="33"/>
    <x v="322"/>
    <x v="156"/>
    <x v="209"/>
    <x v="0"/>
    <x v="13"/>
    <x v="2"/>
    <x v="470"/>
    <x v="533"/>
    <x v="30"/>
    <x v="59"/>
    <x v="8"/>
    <x v="5"/>
    <x v="5114"/>
    <x v="49"/>
  </r>
  <r>
    <x v="1"/>
    <x v="5"/>
    <x v="1"/>
    <x v="3"/>
    <x v="354"/>
    <x v="4891"/>
    <x v="4328"/>
    <x v="229"/>
    <x v="10"/>
    <x v="2"/>
    <x v="1"/>
    <x v="4"/>
    <x v="34"/>
    <x v="221"/>
    <x v="195"/>
    <x v="209"/>
    <x v="0"/>
    <x v="13"/>
    <x v="2"/>
    <x v="264"/>
    <x v="882"/>
    <x v="4"/>
    <x v="23"/>
    <x v="6"/>
    <x v="5"/>
    <x v="3318"/>
    <x v="2"/>
  </r>
  <r>
    <x v="1"/>
    <x v="1"/>
    <x v="0"/>
    <x v="0"/>
    <x v="359"/>
    <x v="4893"/>
    <x v="4329"/>
    <x v="190"/>
    <x v="10"/>
    <x v="2"/>
    <x v="1"/>
    <x v="0"/>
    <x v="26"/>
    <x v="481"/>
    <x v="210"/>
    <x v="206"/>
    <x v="0"/>
    <x v="1"/>
    <x v="2"/>
    <x v="785"/>
    <x v="878"/>
    <x v="27"/>
    <x v="82"/>
    <x v="0"/>
    <x v="5"/>
    <x v="416"/>
    <x v="22"/>
  </r>
  <r>
    <x v="1"/>
    <x v="5"/>
    <x v="0"/>
    <x v="8"/>
    <x v="379"/>
    <x v="4894"/>
    <x v="4330"/>
    <x v="181"/>
    <x v="10"/>
    <x v="2"/>
    <x v="1"/>
    <x v="4"/>
    <x v="30"/>
    <x v="96"/>
    <x v="156"/>
    <x v="209"/>
    <x v="0"/>
    <x v="13"/>
    <x v="2"/>
    <x v="144"/>
    <x v="735"/>
    <x v="22"/>
    <x v="34"/>
    <x v="8"/>
    <x v="5"/>
    <x v="5115"/>
    <x v="17"/>
  </r>
  <r>
    <x v="1"/>
    <x v="1"/>
    <x v="0"/>
    <x v="0"/>
    <x v="359"/>
    <x v="4895"/>
    <x v="4331"/>
    <x v="131"/>
    <x v="10"/>
    <x v="2"/>
    <x v="1"/>
    <x v="0"/>
    <x v="26"/>
    <x v="482"/>
    <x v="205"/>
    <x v="209"/>
    <x v="0"/>
    <x v="1"/>
    <x v="2"/>
    <x v="784"/>
    <x v="556"/>
    <x v="27"/>
    <x v="83"/>
    <x v="0"/>
    <x v="5"/>
    <x v="417"/>
    <x v="22"/>
  </r>
  <r>
    <x v="1"/>
    <x v="5"/>
    <x v="0"/>
    <x v="8"/>
    <x v="390"/>
    <x v="4896"/>
    <x v="4332"/>
    <x v="100"/>
    <x v="10"/>
    <x v="2"/>
    <x v="1"/>
    <x v="4"/>
    <x v="33"/>
    <x v="320"/>
    <x v="180"/>
    <x v="209"/>
    <x v="0"/>
    <x v="13"/>
    <x v="2"/>
    <x v="280"/>
    <x v="87"/>
    <x v="30"/>
    <x v="59"/>
    <x v="8"/>
    <x v="5"/>
    <x v="5116"/>
    <x v="17"/>
  </r>
  <r>
    <x v="1"/>
    <x v="5"/>
    <x v="1"/>
    <x v="8"/>
    <x v="394"/>
    <x v="4897"/>
    <x v="4333"/>
    <x v="26"/>
    <x v="10"/>
    <x v="2"/>
    <x v="1"/>
    <x v="4"/>
    <x v="36"/>
    <x v="295"/>
    <x v="195"/>
    <x v="209"/>
    <x v="0"/>
    <x v="13"/>
    <x v="2"/>
    <x v="60"/>
    <x v="787"/>
    <x v="37"/>
    <x v="11"/>
    <x v="6"/>
    <x v="5"/>
    <x v="5117"/>
    <x v="8"/>
  </r>
  <r>
    <x v="1"/>
    <x v="9"/>
    <x v="1"/>
    <x v="8"/>
    <x v="137"/>
    <x v="4898"/>
    <x v="4333"/>
    <x v="46"/>
    <x v="10"/>
    <x v="2"/>
    <x v="1"/>
    <x v="8"/>
    <x v="28"/>
    <x v="439"/>
    <x v="23"/>
    <x v="209"/>
    <x v="0"/>
    <x v="16"/>
    <x v="2"/>
    <x v="964"/>
    <x v="822"/>
    <x v="38"/>
    <x v="55"/>
    <x v="1"/>
    <x v="6"/>
    <x v="1099"/>
    <x v="12"/>
  </r>
  <r>
    <x v="0"/>
    <x v="5"/>
    <x v="1"/>
    <x v="0"/>
    <x v="327"/>
    <x v="4899"/>
    <x v="4334"/>
    <x v="80"/>
    <x v="10"/>
    <x v="2"/>
    <x v="1"/>
    <x v="4"/>
    <x v="8"/>
    <x v="22"/>
    <x v="195"/>
    <x v="209"/>
    <x v="0"/>
    <x v="5"/>
    <x v="0"/>
    <x v="520"/>
    <x v="705"/>
    <x v="78"/>
    <x v="7"/>
    <x v="6"/>
    <x v="0"/>
    <x v="3319"/>
    <x v="0"/>
  </r>
  <r>
    <x v="1"/>
    <x v="5"/>
    <x v="0"/>
    <x v="8"/>
    <x v="408"/>
    <x v="4900"/>
    <x v="4335"/>
    <x v="27"/>
    <x v="10"/>
    <x v="2"/>
    <x v="1"/>
    <x v="4"/>
    <x v="33"/>
    <x v="320"/>
    <x v="210"/>
    <x v="200"/>
    <x v="0"/>
    <x v="13"/>
    <x v="2"/>
    <x v="280"/>
    <x v="146"/>
    <x v="30"/>
    <x v="59"/>
    <x v="8"/>
    <x v="5"/>
    <x v="5118"/>
    <x v="17"/>
  </r>
  <r>
    <x v="1"/>
    <x v="5"/>
    <x v="1"/>
    <x v="3"/>
    <x v="354"/>
    <x v="4901"/>
    <x v="4336"/>
    <x v="138"/>
    <x v="10"/>
    <x v="2"/>
    <x v="1"/>
    <x v="4"/>
    <x v="34"/>
    <x v="221"/>
    <x v="210"/>
    <x v="194"/>
    <x v="0"/>
    <x v="13"/>
    <x v="2"/>
    <x v="262"/>
    <x v="43"/>
    <x v="4"/>
    <x v="23"/>
    <x v="6"/>
    <x v="5"/>
    <x v="3320"/>
    <x v="2"/>
  </r>
  <r>
    <x v="1"/>
    <x v="5"/>
    <x v="0"/>
    <x v="8"/>
    <x v="379"/>
    <x v="4902"/>
    <x v="4337"/>
    <x v="181"/>
    <x v="10"/>
    <x v="2"/>
    <x v="1"/>
    <x v="4"/>
    <x v="33"/>
    <x v="320"/>
    <x v="156"/>
    <x v="209"/>
    <x v="0"/>
    <x v="13"/>
    <x v="2"/>
    <x v="280"/>
    <x v="735"/>
    <x v="30"/>
    <x v="59"/>
    <x v="8"/>
    <x v="5"/>
    <x v="5119"/>
    <x v="17"/>
  </r>
  <r>
    <x v="0"/>
    <x v="5"/>
    <x v="1"/>
    <x v="0"/>
    <x v="327"/>
    <x v="4904"/>
    <x v="4338"/>
    <x v="189"/>
    <x v="10"/>
    <x v="2"/>
    <x v="1"/>
    <x v="4"/>
    <x v="8"/>
    <x v="22"/>
    <x v="210"/>
    <x v="194"/>
    <x v="0"/>
    <x v="5"/>
    <x v="0"/>
    <x v="522"/>
    <x v="52"/>
    <x v="78"/>
    <x v="7"/>
    <x v="6"/>
    <x v="0"/>
    <x v="3321"/>
    <x v="0"/>
  </r>
  <r>
    <x v="1"/>
    <x v="5"/>
    <x v="1"/>
    <x v="3"/>
    <x v="354"/>
    <x v="4903"/>
    <x v="4338"/>
    <x v="41"/>
    <x v="10"/>
    <x v="2"/>
    <x v="1"/>
    <x v="4"/>
    <x v="34"/>
    <x v="221"/>
    <x v="195"/>
    <x v="209"/>
    <x v="0"/>
    <x v="13"/>
    <x v="2"/>
    <x v="262"/>
    <x v="336"/>
    <x v="4"/>
    <x v="23"/>
    <x v="6"/>
    <x v="5"/>
    <x v="3322"/>
    <x v="2"/>
  </r>
  <r>
    <x v="1"/>
    <x v="5"/>
    <x v="0"/>
    <x v="8"/>
    <x v="367"/>
    <x v="4905"/>
    <x v="4339"/>
    <x v="177"/>
    <x v="10"/>
    <x v="2"/>
    <x v="1"/>
    <x v="4"/>
    <x v="33"/>
    <x v="320"/>
    <x v="110"/>
    <x v="209"/>
    <x v="0"/>
    <x v="13"/>
    <x v="2"/>
    <x v="280"/>
    <x v="713"/>
    <x v="30"/>
    <x v="59"/>
    <x v="8"/>
    <x v="5"/>
    <x v="5121"/>
    <x v="17"/>
  </r>
  <r>
    <x v="1"/>
    <x v="5"/>
    <x v="0"/>
    <x v="8"/>
    <x v="394"/>
    <x v="4906"/>
    <x v="4340"/>
    <x v="100"/>
    <x v="10"/>
    <x v="2"/>
    <x v="1"/>
    <x v="4"/>
    <x v="30"/>
    <x v="91"/>
    <x v="195"/>
    <x v="209"/>
    <x v="0"/>
    <x v="13"/>
    <x v="2"/>
    <x v="81"/>
    <x v="87"/>
    <x v="20"/>
    <x v="41"/>
    <x v="8"/>
    <x v="5"/>
    <x v="5120"/>
    <x v="8"/>
  </r>
  <r>
    <x v="1"/>
    <x v="9"/>
    <x v="1"/>
    <x v="8"/>
    <x v="137"/>
    <x v="4907"/>
    <x v="4341"/>
    <x v="17"/>
    <x v="10"/>
    <x v="2"/>
    <x v="1"/>
    <x v="8"/>
    <x v="28"/>
    <x v="378"/>
    <x v="23"/>
    <x v="209"/>
    <x v="0"/>
    <x v="16"/>
    <x v="2"/>
    <x v="974"/>
    <x v="189"/>
    <x v="23"/>
    <x v="67"/>
    <x v="1"/>
    <x v="6"/>
    <x v="1100"/>
    <x v="16"/>
  </r>
  <r>
    <x v="1"/>
    <x v="5"/>
    <x v="0"/>
    <x v="17"/>
    <x v="415"/>
    <x v="4908"/>
    <x v="4342"/>
    <x v="27"/>
    <x v="10"/>
    <x v="2"/>
    <x v="1"/>
    <x v="4"/>
    <x v="33"/>
    <x v="322"/>
    <x v="210"/>
    <x v="156"/>
    <x v="0"/>
    <x v="13"/>
    <x v="2"/>
    <x v="472"/>
    <x v="148"/>
    <x v="30"/>
    <x v="59"/>
    <x v="8"/>
    <x v="5"/>
    <x v="5122"/>
    <x v="49"/>
  </r>
  <r>
    <x v="1"/>
    <x v="5"/>
    <x v="1"/>
    <x v="3"/>
    <x v="354"/>
    <x v="4909"/>
    <x v="4343"/>
    <x v="229"/>
    <x v="10"/>
    <x v="2"/>
    <x v="1"/>
    <x v="4"/>
    <x v="34"/>
    <x v="221"/>
    <x v="210"/>
    <x v="194"/>
    <x v="0"/>
    <x v="13"/>
    <x v="2"/>
    <x v="262"/>
    <x v="882"/>
    <x v="4"/>
    <x v="23"/>
    <x v="6"/>
    <x v="5"/>
    <x v="3323"/>
    <x v="2"/>
  </r>
  <r>
    <x v="1"/>
    <x v="5"/>
    <x v="1"/>
    <x v="3"/>
    <x v="353"/>
    <x v="4910"/>
    <x v="4344"/>
    <x v="181"/>
    <x v="10"/>
    <x v="2"/>
    <x v="1"/>
    <x v="4"/>
    <x v="34"/>
    <x v="259"/>
    <x v="210"/>
    <x v="193"/>
    <x v="0"/>
    <x v="13"/>
    <x v="2"/>
    <x v="242"/>
    <x v="737"/>
    <x v="83"/>
    <x v="25"/>
    <x v="6"/>
    <x v="5"/>
    <x v="3324"/>
    <x v="2"/>
  </r>
  <r>
    <x v="1"/>
    <x v="9"/>
    <x v="1"/>
    <x v="8"/>
    <x v="137"/>
    <x v="4911"/>
    <x v="4345"/>
    <x v="257"/>
    <x v="10"/>
    <x v="2"/>
    <x v="1"/>
    <x v="8"/>
    <x v="28"/>
    <x v="397"/>
    <x v="23"/>
    <x v="209"/>
    <x v="0"/>
    <x v="16"/>
    <x v="2"/>
    <x v="1008"/>
    <x v="500"/>
    <x v="53"/>
    <x v="57"/>
    <x v="1"/>
    <x v="6"/>
    <x v="1101"/>
    <x v="13"/>
  </r>
  <r>
    <x v="1"/>
    <x v="5"/>
    <x v="1"/>
    <x v="8"/>
    <x v="379"/>
    <x v="4912"/>
    <x v="4346"/>
    <x v="104"/>
    <x v="10"/>
    <x v="2"/>
    <x v="1"/>
    <x v="4"/>
    <x v="34"/>
    <x v="210"/>
    <x v="156"/>
    <x v="209"/>
    <x v="0"/>
    <x v="13"/>
    <x v="2"/>
    <x v="244"/>
    <x v="383"/>
    <x v="58"/>
    <x v="15"/>
    <x v="6"/>
    <x v="5"/>
    <x v="5123"/>
    <x v="17"/>
  </r>
  <r>
    <x v="1"/>
    <x v="1"/>
    <x v="0"/>
    <x v="0"/>
    <x v="359"/>
    <x v="4913"/>
    <x v="4347"/>
    <x v="190"/>
    <x v="10"/>
    <x v="2"/>
    <x v="1"/>
    <x v="0"/>
    <x v="26"/>
    <x v="481"/>
    <x v="210"/>
    <x v="206"/>
    <x v="0"/>
    <x v="1"/>
    <x v="2"/>
    <x v="785"/>
    <x v="878"/>
    <x v="27"/>
    <x v="82"/>
    <x v="0"/>
    <x v="5"/>
    <x v="418"/>
    <x v="22"/>
  </r>
  <r>
    <x v="1"/>
    <x v="1"/>
    <x v="0"/>
    <x v="0"/>
    <x v="359"/>
    <x v="4914"/>
    <x v="4348"/>
    <x v="131"/>
    <x v="10"/>
    <x v="2"/>
    <x v="1"/>
    <x v="0"/>
    <x v="26"/>
    <x v="482"/>
    <x v="205"/>
    <x v="209"/>
    <x v="0"/>
    <x v="1"/>
    <x v="2"/>
    <x v="784"/>
    <x v="667"/>
    <x v="27"/>
    <x v="83"/>
    <x v="0"/>
    <x v="5"/>
    <x v="419"/>
    <x v="22"/>
  </r>
  <r>
    <x v="1"/>
    <x v="5"/>
    <x v="0"/>
    <x v="5"/>
    <x v="382"/>
    <x v="4915"/>
    <x v="4349"/>
    <x v="120"/>
    <x v="10"/>
    <x v="2"/>
    <x v="1"/>
    <x v="4"/>
    <x v="33"/>
    <x v="146"/>
    <x v="210"/>
    <x v="202"/>
    <x v="0"/>
    <x v="13"/>
    <x v="2"/>
    <x v="266"/>
    <x v="81"/>
    <x v="70"/>
    <x v="43"/>
    <x v="8"/>
    <x v="5"/>
    <x v="5124"/>
    <x v="3"/>
  </r>
  <r>
    <x v="1"/>
    <x v="5"/>
    <x v="0"/>
    <x v="9"/>
    <x v="381"/>
    <x v="4916"/>
    <x v="4350"/>
    <x v="205"/>
    <x v="10"/>
    <x v="2"/>
    <x v="1"/>
    <x v="4"/>
    <x v="33"/>
    <x v="317"/>
    <x v="156"/>
    <x v="209"/>
    <x v="0"/>
    <x v="13"/>
    <x v="2"/>
    <x v="307"/>
    <x v="693"/>
    <x v="30"/>
    <x v="59"/>
    <x v="8"/>
    <x v="5"/>
    <x v="5125"/>
    <x v="27"/>
  </r>
  <r>
    <x v="1"/>
    <x v="1"/>
    <x v="0"/>
    <x v="0"/>
    <x v="359"/>
    <x v="4917"/>
    <x v="4351"/>
    <x v="190"/>
    <x v="10"/>
    <x v="2"/>
    <x v="1"/>
    <x v="0"/>
    <x v="26"/>
    <x v="481"/>
    <x v="210"/>
    <x v="206"/>
    <x v="0"/>
    <x v="1"/>
    <x v="2"/>
    <x v="785"/>
    <x v="878"/>
    <x v="27"/>
    <x v="82"/>
    <x v="0"/>
    <x v="5"/>
    <x v="420"/>
    <x v="22"/>
  </r>
  <r>
    <x v="1"/>
    <x v="5"/>
    <x v="1"/>
    <x v="3"/>
    <x v="340"/>
    <x v="4918"/>
    <x v="4352"/>
    <x v="252"/>
    <x v="10"/>
    <x v="2"/>
    <x v="1"/>
    <x v="4"/>
    <x v="34"/>
    <x v="205"/>
    <x v="156"/>
    <x v="209"/>
    <x v="0"/>
    <x v="13"/>
    <x v="2"/>
    <x v="397"/>
    <x v="879"/>
    <x v="82"/>
    <x v="17"/>
    <x v="6"/>
    <x v="5"/>
    <x v="3325"/>
    <x v="2"/>
  </r>
  <r>
    <x v="1"/>
    <x v="5"/>
    <x v="1"/>
    <x v="3"/>
    <x v="354"/>
    <x v="4919"/>
    <x v="4353"/>
    <x v="100"/>
    <x v="10"/>
    <x v="2"/>
    <x v="1"/>
    <x v="4"/>
    <x v="34"/>
    <x v="221"/>
    <x v="195"/>
    <x v="209"/>
    <x v="0"/>
    <x v="13"/>
    <x v="2"/>
    <x v="262"/>
    <x v="390"/>
    <x v="4"/>
    <x v="23"/>
    <x v="6"/>
    <x v="5"/>
    <x v="3326"/>
    <x v="2"/>
  </r>
  <r>
    <x v="1"/>
    <x v="5"/>
    <x v="1"/>
    <x v="3"/>
    <x v="354"/>
    <x v="4920"/>
    <x v="4354"/>
    <x v="100"/>
    <x v="10"/>
    <x v="2"/>
    <x v="1"/>
    <x v="4"/>
    <x v="34"/>
    <x v="221"/>
    <x v="195"/>
    <x v="209"/>
    <x v="0"/>
    <x v="13"/>
    <x v="2"/>
    <x v="260"/>
    <x v="390"/>
    <x v="4"/>
    <x v="23"/>
    <x v="6"/>
    <x v="5"/>
    <x v="3327"/>
    <x v="2"/>
  </r>
  <r>
    <x v="1"/>
    <x v="5"/>
    <x v="1"/>
    <x v="3"/>
    <x v="340"/>
    <x v="4921"/>
    <x v="4355"/>
    <x v="252"/>
    <x v="10"/>
    <x v="2"/>
    <x v="1"/>
    <x v="4"/>
    <x v="34"/>
    <x v="221"/>
    <x v="210"/>
    <x v="156"/>
    <x v="0"/>
    <x v="13"/>
    <x v="2"/>
    <x v="260"/>
    <x v="879"/>
    <x v="4"/>
    <x v="23"/>
    <x v="6"/>
    <x v="5"/>
    <x v="3328"/>
    <x v="2"/>
  </r>
  <r>
    <x v="1"/>
    <x v="5"/>
    <x v="0"/>
    <x v="9"/>
    <x v="368"/>
    <x v="4923"/>
    <x v="4356"/>
    <x v="68"/>
    <x v="10"/>
    <x v="2"/>
    <x v="1"/>
    <x v="4"/>
    <x v="33"/>
    <x v="314"/>
    <x v="110"/>
    <x v="209"/>
    <x v="0"/>
    <x v="13"/>
    <x v="2"/>
    <x v="356"/>
    <x v="288"/>
    <x v="30"/>
    <x v="59"/>
    <x v="8"/>
    <x v="5"/>
    <x v="5126"/>
    <x v="32"/>
  </r>
  <r>
    <x v="1"/>
    <x v="5"/>
    <x v="1"/>
    <x v="3"/>
    <x v="354"/>
    <x v="4922"/>
    <x v="4356"/>
    <x v="100"/>
    <x v="10"/>
    <x v="2"/>
    <x v="1"/>
    <x v="4"/>
    <x v="34"/>
    <x v="221"/>
    <x v="195"/>
    <x v="209"/>
    <x v="0"/>
    <x v="13"/>
    <x v="2"/>
    <x v="258"/>
    <x v="390"/>
    <x v="4"/>
    <x v="23"/>
    <x v="6"/>
    <x v="5"/>
    <x v="3329"/>
    <x v="2"/>
  </r>
  <r>
    <x v="1"/>
    <x v="5"/>
    <x v="1"/>
    <x v="3"/>
    <x v="354"/>
    <x v="4924"/>
    <x v="4357"/>
    <x v="100"/>
    <x v="10"/>
    <x v="2"/>
    <x v="1"/>
    <x v="4"/>
    <x v="34"/>
    <x v="221"/>
    <x v="195"/>
    <x v="209"/>
    <x v="0"/>
    <x v="13"/>
    <x v="2"/>
    <x v="256"/>
    <x v="390"/>
    <x v="4"/>
    <x v="23"/>
    <x v="6"/>
    <x v="5"/>
    <x v="3330"/>
    <x v="2"/>
  </r>
  <r>
    <x v="1"/>
    <x v="5"/>
    <x v="1"/>
    <x v="3"/>
    <x v="340"/>
    <x v="4925"/>
    <x v="4358"/>
    <x v="205"/>
    <x v="10"/>
    <x v="2"/>
    <x v="1"/>
    <x v="4"/>
    <x v="34"/>
    <x v="205"/>
    <x v="210"/>
    <x v="156"/>
    <x v="0"/>
    <x v="13"/>
    <x v="2"/>
    <x v="399"/>
    <x v="553"/>
    <x v="82"/>
    <x v="17"/>
    <x v="6"/>
    <x v="5"/>
    <x v="3331"/>
    <x v="2"/>
  </r>
  <r>
    <x v="1"/>
    <x v="5"/>
    <x v="0"/>
    <x v="8"/>
    <x v="394"/>
    <x v="4926"/>
    <x v="4359"/>
    <x v="120"/>
    <x v="10"/>
    <x v="2"/>
    <x v="1"/>
    <x v="4"/>
    <x v="33"/>
    <x v="320"/>
    <x v="195"/>
    <x v="209"/>
    <x v="0"/>
    <x v="13"/>
    <x v="2"/>
    <x v="280"/>
    <x v="81"/>
    <x v="30"/>
    <x v="59"/>
    <x v="8"/>
    <x v="5"/>
    <x v="5127"/>
    <x v="17"/>
  </r>
  <r>
    <x v="1"/>
    <x v="5"/>
    <x v="0"/>
    <x v="9"/>
    <x v="381"/>
    <x v="4927"/>
    <x v="4360"/>
    <x v="205"/>
    <x v="10"/>
    <x v="2"/>
    <x v="1"/>
    <x v="4"/>
    <x v="33"/>
    <x v="314"/>
    <x v="156"/>
    <x v="209"/>
    <x v="0"/>
    <x v="13"/>
    <x v="2"/>
    <x v="356"/>
    <x v="693"/>
    <x v="30"/>
    <x v="59"/>
    <x v="8"/>
    <x v="5"/>
    <x v="5128"/>
    <x v="32"/>
  </r>
  <r>
    <x v="1"/>
    <x v="5"/>
    <x v="0"/>
    <x v="15"/>
    <x v="405"/>
    <x v="4928"/>
    <x v="4361"/>
    <x v="127"/>
    <x v="10"/>
    <x v="2"/>
    <x v="1"/>
    <x v="4"/>
    <x v="30"/>
    <x v="127"/>
    <x v="156"/>
    <x v="209"/>
    <x v="0"/>
    <x v="13"/>
    <x v="2"/>
    <x v="102"/>
    <x v="46"/>
    <x v="8"/>
    <x v="39"/>
    <x v="8"/>
    <x v="5"/>
    <x v="5129"/>
    <x v="22"/>
  </r>
  <r>
    <x v="1"/>
    <x v="5"/>
    <x v="0"/>
    <x v="8"/>
    <x v="367"/>
    <x v="4929"/>
    <x v="4362"/>
    <x v="27"/>
    <x v="10"/>
    <x v="2"/>
    <x v="1"/>
    <x v="4"/>
    <x v="33"/>
    <x v="320"/>
    <x v="110"/>
    <x v="209"/>
    <x v="0"/>
    <x v="13"/>
    <x v="2"/>
    <x v="280"/>
    <x v="153"/>
    <x v="30"/>
    <x v="59"/>
    <x v="8"/>
    <x v="5"/>
    <x v="5130"/>
    <x v="17"/>
  </r>
  <r>
    <x v="1"/>
    <x v="5"/>
    <x v="0"/>
    <x v="8"/>
    <x v="408"/>
    <x v="4930"/>
    <x v="4363"/>
    <x v="94"/>
    <x v="10"/>
    <x v="2"/>
    <x v="1"/>
    <x v="4"/>
    <x v="33"/>
    <x v="320"/>
    <x v="210"/>
    <x v="200"/>
    <x v="0"/>
    <x v="13"/>
    <x v="2"/>
    <x v="282"/>
    <x v="527"/>
    <x v="30"/>
    <x v="59"/>
    <x v="8"/>
    <x v="5"/>
    <x v="5131"/>
    <x v="17"/>
  </r>
  <r>
    <x v="1"/>
    <x v="5"/>
    <x v="1"/>
    <x v="3"/>
    <x v="340"/>
    <x v="4931"/>
    <x v="4364"/>
    <x v="252"/>
    <x v="10"/>
    <x v="2"/>
    <x v="1"/>
    <x v="4"/>
    <x v="34"/>
    <x v="205"/>
    <x v="156"/>
    <x v="209"/>
    <x v="0"/>
    <x v="13"/>
    <x v="2"/>
    <x v="395"/>
    <x v="879"/>
    <x v="82"/>
    <x v="17"/>
    <x v="6"/>
    <x v="5"/>
    <x v="3332"/>
    <x v="2"/>
  </r>
  <r>
    <x v="1"/>
    <x v="5"/>
    <x v="1"/>
    <x v="3"/>
    <x v="340"/>
    <x v="4932"/>
    <x v="4365"/>
    <x v="252"/>
    <x v="10"/>
    <x v="2"/>
    <x v="1"/>
    <x v="4"/>
    <x v="34"/>
    <x v="221"/>
    <x v="210"/>
    <x v="156"/>
    <x v="0"/>
    <x v="13"/>
    <x v="2"/>
    <x v="256"/>
    <x v="879"/>
    <x v="4"/>
    <x v="23"/>
    <x v="6"/>
    <x v="5"/>
    <x v="3333"/>
    <x v="2"/>
  </r>
  <r>
    <x v="1"/>
    <x v="5"/>
    <x v="0"/>
    <x v="9"/>
    <x v="381"/>
    <x v="4933"/>
    <x v="4366"/>
    <x v="205"/>
    <x v="10"/>
    <x v="2"/>
    <x v="1"/>
    <x v="4"/>
    <x v="33"/>
    <x v="317"/>
    <x v="156"/>
    <x v="209"/>
    <x v="0"/>
    <x v="13"/>
    <x v="2"/>
    <x v="307"/>
    <x v="693"/>
    <x v="30"/>
    <x v="59"/>
    <x v="8"/>
    <x v="5"/>
    <x v="5133"/>
    <x v="27"/>
  </r>
  <r>
    <x v="1"/>
    <x v="5"/>
    <x v="1"/>
    <x v="3"/>
    <x v="340"/>
    <x v="4934"/>
    <x v="4367"/>
    <x v="205"/>
    <x v="10"/>
    <x v="2"/>
    <x v="1"/>
    <x v="4"/>
    <x v="34"/>
    <x v="270"/>
    <x v="210"/>
    <x v="156"/>
    <x v="0"/>
    <x v="13"/>
    <x v="2"/>
    <x v="230"/>
    <x v="466"/>
    <x v="84"/>
    <x v="25"/>
    <x v="6"/>
    <x v="5"/>
    <x v="3334"/>
    <x v="2"/>
  </r>
  <r>
    <x v="1"/>
    <x v="1"/>
    <x v="0"/>
    <x v="0"/>
    <x v="359"/>
    <x v="4935"/>
    <x v="4368"/>
    <x v="145"/>
    <x v="10"/>
    <x v="2"/>
    <x v="1"/>
    <x v="0"/>
    <x v="26"/>
    <x v="482"/>
    <x v="210"/>
    <x v="206"/>
    <x v="0"/>
    <x v="1"/>
    <x v="2"/>
    <x v="788"/>
    <x v="397"/>
    <x v="27"/>
    <x v="83"/>
    <x v="0"/>
    <x v="5"/>
    <x v="421"/>
    <x v="22"/>
  </r>
  <r>
    <x v="1"/>
    <x v="5"/>
    <x v="0"/>
    <x v="18"/>
    <x v="416"/>
    <x v="4936"/>
    <x v="4369"/>
    <x v="49"/>
    <x v="10"/>
    <x v="2"/>
    <x v="1"/>
    <x v="4"/>
    <x v="33"/>
    <x v="319"/>
    <x v="156"/>
    <x v="209"/>
    <x v="0"/>
    <x v="13"/>
    <x v="2"/>
    <x v="328"/>
    <x v="486"/>
    <x v="30"/>
    <x v="59"/>
    <x v="8"/>
    <x v="5"/>
    <x v="5132"/>
    <x v="8"/>
  </r>
  <r>
    <x v="1"/>
    <x v="5"/>
    <x v="0"/>
    <x v="5"/>
    <x v="408"/>
    <x v="4937"/>
    <x v="4370"/>
    <x v="188"/>
    <x v="10"/>
    <x v="2"/>
    <x v="1"/>
    <x v="4"/>
    <x v="30"/>
    <x v="83"/>
    <x v="208"/>
    <x v="209"/>
    <x v="0"/>
    <x v="13"/>
    <x v="2"/>
    <x v="118"/>
    <x v="474"/>
    <x v="90"/>
    <x v="5"/>
    <x v="8"/>
    <x v="5"/>
    <x v="5134"/>
    <x v="3"/>
  </r>
  <r>
    <x v="1"/>
    <x v="5"/>
    <x v="1"/>
    <x v="3"/>
    <x v="340"/>
    <x v="4938"/>
    <x v="4371"/>
    <x v="205"/>
    <x v="10"/>
    <x v="2"/>
    <x v="1"/>
    <x v="4"/>
    <x v="34"/>
    <x v="205"/>
    <x v="210"/>
    <x v="156"/>
    <x v="0"/>
    <x v="13"/>
    <x v="2"/>
    <x v="399"/>
    <x v="553"/>
    <x v="82"/>
    <x v="17"/>
    <x v="6"/>
    <x v="5"/>
    <x v="3335"/>
    <x v="2"/>
  </r>
  <r>
    <x v="1"/>
    <x v="5"/>
    <x v="0"/>
    <x v="9"/>
    <x v="381"/>
    <x v="4939"/>
    <x v="4372"/>
    <x v="205"/>
    <x v="10"/>
    <x v="2"/>
    <x v="1"/>
    <x v="4"/>
    <x v="33"/>
    <x v="314"/>
    <x v="156"/>
    <x v="209"/>
    <x v="0"/>
    <x v="13"/>
    <x v="2"/>
    <x v="356"/>
    <x v="693"/>
    <x v="30"/>
    <x v="59"/>
    <x v="8"/>
    <x v="5"/>
    <x v="5135"/>
    <x v="32"/>
  </r>
  <r>
    <x v="1"/>
    <x v="1"/>
    <x v="0"/>
    <x v="0"/>
    <x v="359"/>
    <x v="4940"/>
    <x v="4373"/>
    <x v="131"/>
    <x v="10"/>
    <x v="2"/>
    <x v="1"/>
    <x v="0"/>
    <x v="26"/>
    <x v="482"/>
    <x v="205"/>
    <x v="209"/>
    <x v="0"/>
    <x v="1"/>
    <x v="2"/>
    <x v="787"/>
    <x v="556"/>
    <x v="27"/>
    <x v="83"/>
    <x v="0"/>
    <x v="5"/>
    <x v="422"/>
    <x v="22"/>
  </r>
  <r>
    <x v="1"/>
    <x v="1"/>
    <x v="0"/>
    <x v="0"/>
    <x v="359"/>
    <x v="4941"/>
    <x v="4374"/>
    <x v="145"/>
    <x v="10"/>
    <x v="2"/>
    <x v="1"/>
    <x v="0"/>
    <x v="26"/>
    <x v="482"/>
    <x v="210"/>
    <x v="206"/>
    <x v="0"/>
    <x v="1"/>
    <x v="2"/>
    <x v="788"/>
    <x v="397"/>
    <x v="27"/>
    <x v="83"/>
    <x v="0"/>
    <x v="5"/>
    <x v="423"/>
    <x v="22"/>
  </r>
  <r>
    <x v="1"/>
    <x v="5"/>
    <x v="0"/>
    <x v="8"/>
    <x v="394"/>
    <x v="4942"/>
    <x v="4375"/>
    <x v="35"/>
    <x v="10"/>
    <x v="2"/>
    <x v="1"/>
    <x v="4"/>
    <x v="33"/>
    <x v="320"/>
    <x v="210"/>
    <x v="194"/>
    <x v="0"/>
    <x v="13"/>
    <x v="2"/>
    <x v="284"/>
    <x v="685"/>
    <x v="30"/>
    <x v="59"/>
    <x v="8"/>
    <x v="5"/>
    <x v="5138"/>
    <x v="17"/>
  </r>
  <r>
    <x v="1"/>
    <x v="5"/>
    <x v="1"/>
    <x v="3"/>
    <x v="340"/>
    <x v="4943"/>
    <x v="4376"/>
    <x v="205"/>
    <x v="10"/>
    <x v="2"/>
    <x v="1"/>
    <x v="4"/>
    <x v="34"/>
    <x v="259"/>
    <x v="210"/>
    <x v="156"/>
    <x v="0"/>
    <x v="13"/>
    <x v="2"/>
    <x v="241"/>
    <x v="678"/>
    <x v="83"/>
    <x v="25"/>
    <x v="6"/>
    <x v="5"/>
    <x v="3336"/>
    <x v="2"/>
  </r>
  <r>
    <x v="1"/>
    <x v="5"/>
    <x v="1"/>
    <x v="8"/>
    <x v="379"/>
    <x v="4944"/>
    <x v="4377"/>
    <x v="46"/>
    <x v="10"/>
    <x v="2"/>
    <x v="1"/>
    <x v="4"/>
    <x v="36"/>
    <x v="313"/>
    <x v="156"/>
    <x v="209"/>
    <x v="0"/>
    <x v="13"/>
    <x v="2"/>
    <x v="120"/>
    <x v="11"/>
    <x v="90"/>
    <x v="19"/>
    <x v="6"/>
    <x v="5"/>
    <x v="5136"/>
    <x v="17"/>
  </r>
  <r>
    <x v="1"/>
    <x v="5"/>
    <x v="0"/>
    <x v="8"/>
    <x v="394"/>
    <x v="4945"/>
    <x v="4378"/>
    <x v="77"/>
    <x v="10"/>
    <x v="2"/>
    <x v="1"/>
    <x v="4"/>
    <x v="30"/>
    <x v="91"/>
    <x v="210"/>
    <x v="194"/>
    <x v="0"/>
    <x v="13"/>
    <x v="2"/>
    <x v="82"/>
    <x v="629"/>
    <x v="20"/>
    <x v="41"/>
    <x v="8"/>
    <x v="5"/>
    <x v="5137"/>
    <x v="8"/>
  </r>
  <r>
    <x v="1"/>
    <x v="5"/>
    <x v="0"/>
    <x v="9"/>
    <x v="396"/>
    <x v="4946"/>
    <x v="4379"/>
    <x v="131"/>
    <x v="10"/>
    <x v="2"/>
    <x v="1"/>
    <x v="4"/>
    <x v="33"/>
    <x v="314"/>
    <x v="195"/>
    <x v="209"/>
    <x v="0"/>
    <x v="13"/>
    <x v="2"/>
    <x v="356"/>
    <x v="566"/>
    <x v="30"/>
    <x v="59"/>
    <x v="8"/>
    <x v="5"/>
    <x v="5139"/>
    <x v="32"/>
  </r>
  <r>
    <x v="1"/>
    <x v="9"/>
    <x v="1"/>
    <x v="8"/>
    <x v="88"/>
    <x v="4947"/>
    <x v="4380"/>
    <x v="104"/>
    <x v="10"/>
    <x v="2"/>
    <x v="1"/>
    <x v="8"/>
    <x v="50"/>
    <x v="428"/>
    <x v="210"/>
    <x v="18"/>
    <x v="0"/>
    <x v="16"/>
    <x v="2"/>
    <x v="1112"/>
    <x v="761"/>
    <x v="63"/>
    <x v="74"/>
    <x v="1"/>
    <x v="6"/>
    <x v="1102"/>
    <x v="42"/>
  </r>
  <r>
    <x v="1"/>
    <x v="5"/>
    <x v="1"/>
    <x v="3"/>
    <x v="354"/>
    <x v="4948"/>
    <x v="4381"/>
    <x v="138"/>
    <x v="10"/>
    <x v="2"/>
    <x v="1"/>
    <x v="4"/>
    <x v="34"/>
    <x v="221"/>
    <x v="210"/>
    <x v="194"/>
    <x v="0"/>
    <x v="13"/>
    <x v="2"/>
    <x v="258"/>
    <x v="43"/>
    <x v="4"/>
    <x v="23"/>
    <x v="6"/>
    <x v="5"/>
    <x v="3337"/>
    <x v="2"/>
  </r>
  <r>
    <x v="1"/>
    <x v="5"/>
    <x v="0"/>
    <x v="8"/>
    <x v="379"/>
    <x v="4949"/>
    <x v="4382"/>
    <x v="104"/>
    <x v="10"/>
    <x v="2"/>
    <x v="1"/>
    <x v="4"/>
    <x v="30"/>
    <x v="98"/>
    <x v="210"/>
    <x v="156"/>
    <x v="0"/>
    <x v="13"/>
    <x v="2"/>
    <x v="573"/>
    <x v="379"/>
    <x v="22"/>
    <x v="34"/>
    <x v="8"/>
    <x v="5"/>
    <x v="5140"/>
    <x v="17"/>
  </r>
  <r>
    <x v="1"/>
    <x v="5"/>
    <x v="0"/>
    <x v="9"/>
    <x v="396"/>
    <x v="4950"/>
    <x v="4383"/>
    <x v="131"/>
    <x v="10"/>
    <x v="2"/>
    <x v="1"/>
    <x v="4"/>
    <x v="33"/>
    <x v="314"/>
    <x v="195"/>
    <x v="209"/>
    <x v="0"/>
    <x v="13"/>
    <x v="2"/>
    <x v="363"/>
    <x v="566"/>
    <x v="30"/>
    <x v="59"/>
    <x v="8"/>
    <x v="5"/>
    <x v="5142"/>
    <x v="32"/>
  </r>
  <r>
    <x v="1"/>
    <x v="5"/>
    <x v="0"/>
    <x v="22"/>
    <x v="384"/>
    <x v="4951"/>
    <x v="4384"/>
    <x v="109"/>
    <x v="10"/>
    <x v="2"/>
    <x v="1"/>
    <x v="4"/>
    <x v="33"/>
    <x v="316"/>
    <x v="210"/>
    <x v="53"/>
    <x v="0"/>
    <x v="13"/>
    <x v="2"/>
    <x v="409"/>
    <x v="438"/>
    <x v="30"/>
    <x v="59"/>
    <x v="8"/>
    <x v="5"/>
    <x v="5141"/>
    <x v="54"/>
  </r>
  <r>
    <x v="1"/>
    <x v="5"/>
    <x v="0"/>
    <x v="8"/>
    <x v="394"/>
    <x v="4952"/>
    <x v="4385"/>
    <x v="6"/>
    <x v="10"/>
    <x v="2"/>
    <x v="1"/>
    <x v="4"/>
    <x v="33"/>
    <x v="320"/>
    <x v="195"/>
    <x v="209"/>
    <x v="0"/>
    <x v="13"/>
    <x v="2"/>
    <x v="282"/>
    <x v="109"/>
    <x v="30"/>
    <x v="59"/>
    <x v="8"/>
    <x v="5"/>
    <x v="5144"/>
    <x v="17"/>
  </r>
  <r>
    <x v="1"/>
    <x v="1"/>
    <x v="0"/>
    <x v="0"/>
    <x v="344"/>
    <x v="4953"/>
    <x v="4386"/>
    <x v="211"/>
    <x v="10"/>
    <x v="2"/>
    <x v="1"/>
    <x v="0"/>
    <x v="25"/>
    <x v="480"/>
    <x v="202"/>
    <x v="209"/>
    <x v="0"/>
    <x v="0"/>
    <x v="2"/>
    <x v="30"/>
    <x v="342"/>
    <x v="69"/>
    <x v="63"/>
    <x v="8"/>
    <x v="5"/>
    <x v="5143"/>
    <x v="22"/>
  </r>
  <r>
    <x v="1"/>
    <x v="5"/>
    <x v="0"/>
    <x v="9"/>
    <x v="396"/>
    <x v="4954"/>
    <x v="4387"/>
    <x v="131"/>
    <x v="10"/>
    <x v="2"/>
    <x v="1"/>
    <x v="4"/>
    <x v="33"/>
    <x v="314"/>
    <x v="195"/>
    <x v="209"/>
    <x v="0"/>
    <x v="13"/>
    <x v="2"/>
    <x v="356"/>
    <x v="666"/>
    <x v="30"/>
    <x v="59"/>
    <x v="8"/>
    <x v="5"/>
    <x v="5146"/>
    <x v="32"/>
  </r>
  <r>
    <x v="1"/>
    <x v="1"/>
    <x v="0"/>
    <x v="0"/>
    <x v="359"/>
    <x v="4955"/>
    <x v="4388"/>
    <x v="211"/>
    <x v="10"/>
    <x v="2"/>
    <x v="1"/>
    <x v="0"/>
    <x v="26"/>
    <x v="482"/>
    <x v="205"/>
    <x v="209"/>
    <x v="0"/>
    <x v="1"/>
    <x v="2"/>
    <x v="787"/>
    <x v="341"/>
    <x v="27"/>
    <x v="83"/>
    <x v="0"/>
    <x v="5"/>
    <x v="424"/>
    <x v="22"/>
  </r>
  <r>
    <x v="1"/>
    <x v="9"/>
    <x v="1"/>
    <x v="9"/>
    <x v="89"/>
    <x v="4956"/>
    <x v="4389"/>
    <x v="78"/>
    <x v="10"/>
    <x v="2"/>
    <x v="1"/>
    <x v="8"/>
    <x v="50"/>
    <x v="405"/>
    <x v="210"/>
    <x v="18"/>
    <x v="0"/>
    <x v="16"/>
    <x v="2"/>
    <x v="1136"/>
    <x v="641"/>
    <x v="66"/>
    <x v="54"/>
    <x v="1"/>
    <x v="6"/>
    <x v="1103"/>
    <x v="32"/>
  </r>
  <r>
    <x v="1"/>
    <x v="5"/>
    <x v="0"/>
    <x v="8"/>
    <x v="379"/>
    <x v="4957"/>
    <x v="4390"/>
    <x v="104"/>
    <x v="10"/>
    <x v="2"/>
    <x v="1"/>
    <x v="4"/>
    <x v="30"/>
    <x v="98"/>
    <x v="210"/>
    <x v="156"/>
    <x v="0"/>
    <x v="13"/>
    <x v="2"/>
    <x v="576"/>
    <x v="379"/>
    <x v="22"/>
    <x v="34"/>
    <x v="8"/>
    <x v="5"/>
    <x v="5145"/>
    <x v="17"/>
  </r>
  <r>
    <x v="1"/>
    <x v="5"/>
    <x v="0"/>
    <x v="9"/>
    <x v="368"/>
    <x v="4958"/>
    <x v="4391"/>
    <x v="224"/>
    <x v="10"/>
    <x v="2"/>
    <x v="1"/>
    <x v="4"/>
    <x v="33"/>
    <x v="317"/>
    <x v="110"/>
    <x v="209"/>
    <x v="0"/>
    <x v="13"/>
    <x v="2"/>
    <x v="307"/>
    <x v="922"/>
    <x v="30"/>
    <x v="59"/>
    <x v="8"/>
    <x v="5"/>
    <x v="5147"/>
    <x v="27"/>
  </r>
  <r>
    <x v="1"/>
    <x v="5"/>
    <x v="0"/>
    <x v="8"/>
    <x v="367"/>
    <x v="4959"/>
    <x v="4392"/>
    <x v="211"/>
    <x v="10"/>
    <x v="2"/>
    <x v="1"/>
    <x v="4"/>
    <x v="33"/>
    <x v="320"/>
    <x v="110"/>
    <x v="209"/>
    <x v="0"/>
    <x v="13"/>
    <x v="2"/>
    <x v="280"/>
    <x v="743"/>
    <x v="30"/>
    <x v="59"/>
    <x v="8"/>
    <x v="5"/>
    <x v="5148"/>
    <x v="17"/>
  </r>
  <r>
    <x v="1"/>
    <x v="9"/>
    <x v="1"/>
    <x v="9"/>
    <x v="89"/>
    <x v="4960"/>
    <x v="4393"/>
    <x v="78"/>
    <x v="9"/>
    <x v="0"/>
    <x v="1"/>
    <x v="8"/>
    <x v="50"/>
    <x v="407"/>
    <x v="210"/>
    <x v="18"/>
    <x v="0"/>
    <x v="16"/>
    <x v="2"/>
    <x v="1129"/>
    <x v="762"/>
    <x v="66"/>
    <x v="54"/>
    <x v="1"/>
    <x v="6"/>
    <x v="1104"/>
    <x v="27"/>
  </r>
  <r>
    <x v="1"/>
    <x v="5"/>
    <x v="1"/>
    <x v="3"/>
    <x v="354"/>
    <x v="4961"/>
    <x v="4394"/>
    <x v="138"/>
    <x v="10"/>
    <x v="2"/>
    <x v="1"/>
    <x v="4"/>
    <x v="34"/>
    <x v="221"/>
    <x v="195"/>
    <x v="209"/>
    <x v="0"/>
    <x v="13"/>
    <x v="2"/>
    <x v="258"/>
    <x v="43"/>
    <x v="4"/>
    <x v="23"/>
    <x v="6"/>
    <x v="5"/>
    <x v="3338"/>
    <x v="2"/>
  </r>
  <r>
    <x v="1"/>
    <x v="5"/>
    <x v="0"/>
    <x v="8"/>
    <x v="379"/>
    <x v="4962"/>
    <x v="4395"/>
    <x v="27"/>
    <x v="10"/>
    <x v="2"/>
    <x v="1"/>
    <x v="4"/>
    <x v="33"/>
    <x v="320"/>
    <x v="156"/>
    <x v="209"/>
    <x v="0"/>
    <x v="13"/>
    <x v="2"/>
    <x v="280"/>
    <x v="153"/>
    <x v="30"/>
    <x v="59"/>
    <x v="8"/>
    <x v="5"/>
    <x v="5149"/>
    <x v="17"/>
  </r>
  <r>
    <x v="1"/>
    <x v="9"/>
    <x v="1"/>
    <x v="11"/>
    <x v="189"/>
    <x v="4963"/>
    <x v="4396"/>
    <x v="104"/>
    <x v="10"/>
    <x v="2"/>
    <x v="1"/>
    <x v="8"/>
    <x v="28"/>
    <x v="395"/>
    <x v="23"/>
    <x v="209"/>
    <x v="0"/>
    <x v="16"/>
    <x v="2"/>
    <x v="909"/>
    <x v="756"/>
    <x v="53"/>
    <x v="73"/>
    <x v="1"/>
    <x v="6"/>
    <x v="1105"/>
    <x v="51"/>
  </r>
  <r>
    <x v="1"/>
    <x v="5"/>
    <x v="1"/>
    <x v="3"/>
    <x v="340"/>
    <x v="4964"/>
    <x v="4397"/>
    <x v="252"/>
    <x v="10"/>
    <x v="2"/>
    <x v="1"/>
    <x v="4"/>
    <x v="34"/>
    <x v="205"/>
    <x v="156"/>
    <x v="209"/>
    <x v="0"/>
    <x v="13"/>
    <x v="2"/>
    <x v="393"/>
    <x v="879"/>
    <x v="82"/>
    <x v="17"/>
    <x v="6"/>
    <x v="5"/>
    <x v="3339"/>
    <x v="2"/>
  </r>
  <r>
    <x v="1"/>
    <x v="1"/>
    <x v="0"/>
    <x v="0"/>
    <x v="344"/>
    <x v="4965"/>
    <x v="4398"/>
    <x v="211"/>
    <x v="10"/>
    <x v="2"/>
    <x v="1"/>
    <x v="0"/>
    <x v="25"/>
    <x v="480"/>
    <x v="202"/>
    <x v="209"/>
    <x v="0"/>
    <x v="0"/>
    <x v="2"/>
    <x v="29"/>
    <x v="342"/>
    <x v="69"/>
    <x v="63"/>
    <x v="8"/>
    <x v="5"/>
    <x v="5150"/>
    <x v="22"/>
  </r>
  <r>
    <x v="1"/>
    <x v="5"/>
    <x v="1"/>
    <x v="3"/>
    <x v="354"/>
    <x v="4966"/>
    <x v="4399"/>
    <x v="41"/>
    <x v="10"/>
    <x v="2"/>
    <x v="1"/>
    <x v="4"/>
    <x v="34"/>
    <x v="221"/>
    <x v="195"/>
    <x v="209"/>
    <x v="0"/>
    <x v="13"/>
    <x v="2"/>
    <x v="256"/>
    <x v="336"/>
    <x v="4"/>
    <x v="23"/>
    <x v="6"/>
    <x v="5"/>
    <x v="3340"/>
    <x v="2"/>
  </r>
  <r>
    <x v="1"/>
    <x v="1"/>
    <x v="0"/>
    <x v="0"/>
    <x v="359"/>
    <x v="4967"/>
    <x v="4400"/>
    <x v="211"/>
    <x v="10"/>
    <x v="2"/>
    <x v="1"/>
    <x v="0"/>
    <x v="26"/>
    <x v="482"/>
    <x v="210"/>
    <x v="206"/>
    <x v="0"/>
    <x v="1"/>
    <x v="2"/>
    <x v="788"/>
    <x v="340"/>
    <x v="27"/>
    <x v="83"/>
    <x v="0"/>
    <x v="5"/>
    <x v="425"/>
    <x v="22"/>
  </r>
  <r>
    <x v="1"/>
    <x v="1"/>
    <x v="0"/>
    <x v="0"/>
    <x v="359"/>
    <x v="4968"/>
    <x v="4401"/>
    <x v="131"/>
    <x v="10"/>
    <x v="2"/>
    <x v="1"/>
    <x v="0"/>
    <x v="26"/>
    <x v="482"/>
    <x v="205"/>
    <x v="209"/>
    <x v="0"/>
    <x v="1"/>
    <x v="2"/>
    <x v="787"/>
    <x v="696"/>
    <x v="27"/>
    <x v="83"/>
    <x v="0"/>
    <x v="5"/>
    <x v="426"/>
    <x v="22"/>
  </r>
  <r>
    <x v="1"/>
    <x v="5"/>
    <x v="1"/>
    <x v="3"/>
    <x v="340"/>
    <x v="4969"/>
    <x v="4402"/>
    <x v="252"/>
    <x v="10"/>
    <x v="2"/>
    <x v="1"/>
    <x v="4"/>
    <x v="34"/>
    <x v="221"/>
    <x v="210"/>
    <x v="156"/>
    <x v="0"/>
    <x v="13"/>
    <x v="2"/>
    <x v="254"/>
    <x v="879"/>
    <x v="4"/>
    <x v="23"/>
    <x v="6"/>
    <x v="5"/>
    <x v="3341"/>
    <x v="2"/>
  </r>
  <r>
    <x v="1"/>
    <x v="5"/>
    <x v="0"/>
    <x v="9"/>
    <x v="368"/>
    <x v="4970"/>
    <x v="4403"/>
    <x v="181"/>
    <x v="10"/>
    <x v="2"/>
    <x v="1"/>
    <x v="4"/>
    <x v="30"/>
    <x v="104"/>
    <x v="210"/>
    <x v="115"/>
    <x v="0"/>
    <x v="13"/>
    <x v="2"/>
    <x v="613"/>
    <x v="735"/>
    <x v="46"/>
    <x v="42"/>
    <x v="8"/>
    <x v="5"/>
    <x v="5151"/>
    <x v="27"/>
  </r>
  <r>
    <x v="0"/>
    <x v="5"/>
    <x v="0"/>
    <x v="8"/>
    <x v="379"/>
    <x v="4971"/>
    <x v="4404"/>
    <x v="34"/>
    <x v="10"/>
    <x v="2"/>
    <x v="1"/>
    <x v="4"/>
    <x v="4"/>
    <x v="17"/>
    <x v="210"/>
    <x v="156"/>
    <x v="0"/>
    <x v="13"/>
    <x v="2"/>
    <x v="69"/>
    <x v="281"/>
    <x v="9"/>
    <x v="49"/>
    <x v="8"/>
    <x v="0"/>
    <x v="5152"/>
    <x v="17"/>
  </r>
  <r>
    <x v="1"/>
    <x v="9"/>
    <x v="1"/>
    <x v="8"/>
    <x v="137"/>
    <x v="4972"/>
    <x v="4405"/>
    <x v="91"/>
    <x v="10"/>
    <x v="2"/>
    <x v="1"/>
    <x v="8"/>
    <x v="28"/>
    <x v="384"/>
    <x v="23"/>
    <x v="209"/>
    <x v="0"/>
    <x v="16"/>
    <x v="2"/>
    <x v="890"/>
    <x v="996"/>
    <x v="23"/>
    <x v="67"/>
    <x v="1"/>
    <x v="6"/>
    <x v="1106"/>
    <x v="41"/>
  </r>
  <r>
    <x v="1"/>
    <x v="1"/>
    <x v="0"/>
    <x v="0"/>
    <x v="359"/>
    <x v="4973"/>
    <x v="4406"/>
    <x v="211"/>
    <x v="10"/>
    <x v="2"/>
    <x v="1"/>
    <x v="0"/>
    <x v="26"/>
    <x v="482"/>
    <x v="210"/>
    <x v="206"/>
    <x v="0"/>
    <x v="1"/>
    <x v="2"/>
    <x v="787"/>
    <x v="340"/>
    <x v="27"/>
    <x v="83"/>
    <x v="0"/>
    <x v="5"/>
    <x v="427"/>
    <x v="22"/>
  </r>
  <r>
    <x v="1"/>
    <x v="5"/>
    <x v="0"/>
    <x v="8"/>
    <x v="408"/>
    <x v="4974"/>
    <x v="4407"/>
    <x v="6"/>
    <x v="10"/>
    <x v="2"/>
    <x v="1"/>
    <x v="4"/>
    <x v="33"/>
    <x v="320"/>
    <x v="199"/>
    <x v="209"/>
    <x v="0"/>
    <x v="13"/>
    <x v="2"/>
    <x v="280"/>
    <x v="110"/>
    <x v="30"/>
    <x v="59"/>
    <x v="8"/>
    <x v="5"/>
    <x v="5153"/>
    <x v="17"/>
  </r>
  <r>
    <x v="1"/>
    <x v="5"/>
    <x v="1"/>
    <x v="3"/>
    <x v="340"/>
    <x v="4975"/>
    <x v="4408"/>
    <x v="205"/>
    <x v="10"/>
    <x v="2"/>
    <x v="1"/>
    <x v="4"/>
    <x v="34"/>
    <x v="205"/>
    <x v="210"/>
    <x v="156"/>
    <x v="0"/>
    <x v="13"/>
    <x v="2"/>
    <x v="395"/>
    <x v="553"/>
    <x v="82"/>
    <x v="17"/>
    <x v="6"/>
    <x v="5"/>
    <x v="3342"/>
    <x v="2"/>
  </r>
  <r>
    <x v="1"/>
    <x v="1"/>
    <x v="0"/>
    <x v="0"/>
    <x v="359"/>
    <x v="4976"/>
    <x v="4409"/>
    <x v="131"/>
    <x v="10"/>
    <x v="2"/>
    <x v="1"/>
    <x v="0"/>
    <x v="26"/>
    <x v="482"/>
    <x v="205"/>
    <x v="209"/>
    <x v="0"/>
    <x v="1"/>
    <x v="2"/>
    <x v="787"/>
    <x v="826"/>
    <x v="27"/>
    <x v="83"/>
    <x v="0"/>
    <x v="5"/>
    <x v="428"/>
    <x v="22"/>
  </r>
  <r>
    <x v="1"/>
    <x v="9"/>
    <x v="1"/>
    <x v="8"/>
    <x v="137"/>
    <x v="4977"/>
    <x v="4410"/>
    <x v="91"/>
    <x v="10"/>
    <x v="2"/>
    <x v="1"/>
    <x v="8"/>
    <x v="28"/>
    <x v="390"/>
    <x v="23"/>
    <x v="209"/>
    <x v="0"/>
    <x v="16"/>
    <x v="2"/>
    <x v="880"/>
    <x v="996"/>
    <x v="23"/>
    <x v="51"/>
    <x v="1"/>
    <x v="6"/>
    <x v="1107"/>
    <x v="40"/>
  </r>
  <r>
    <x v="1"/>
    <x v="5"/>
    <x v="0"/>
    <x v="8"/>
    <x v="379"/>
    <x v="4978"/>
    <x v="4411"/>
    <x v="224"/>
    <x v="10"/>
    <x v="2"/>
    <x v="1"/>
    <x v="4"/>
    <x v="33"/>
    <x v="320"/>
    <x v="210"/>
    <x v="156"/>
    <x v="0"/>
    <x v="13"/>
    <x v="2"/>
    <x v="282"/>
    <x v="922"/>
    <x v="30"/>
    <x v="59"/>
    <x v="8"/>
    <x v="5"/>
    <x v="5154"/>
    <x v="17"/>
  </r>
  <r>
    <x v="1"/>
    <x v="5"/>
    <x v="0"/>
    <x v="8"/>
    <x v="379"/>
    <x v="4979"/>
    <x v="4412"/>
    <x v="68"/>
    <x v="10"/>
    <x v="2"/>
    <x v="1"/>
    <x v="4"/>
    <x v="33"/>
    <x v="320"/>
    <x v="210"/>
    <x v="156"/>
    <x v="0"/>
    <x v="13"/>
    <x v="2"/>
    <x v="282"/>
    <x v="725"/>
    <x v="30"/>
    <x v="59"/>
    <x v="8"/>
    <x v="5"/>
    <x v="5156"/>
    <x v="17"/>
  </r>
  <r>
    <x v="1"/>
    <x v="5"/>
    <x v="0"/>
    <x v="5"/>
    <x v="345"/>
    <x v="4980"/>
    <x v="4413"/>
    <x v="94"/>
    <x v="10"/>
    <x v="2"/>
    <x v="1"/>
    <x v="4"/>
    <x v="33"/>
    <x v="146"/>
    <x v="210"/>
    <x v="147"/>
    <x v="0"/>
    <x v="13"/>
    <x v="2"/>
    <x v="262"/>
    <x v="303"/>
    <x v="70"/>
    <x v="43"/>
    <x v="8"/>
    <x v="5"/>
    <x v="5155"/>
    <x v="3"/>
  </r>
  <r>
    <x v="1"/>
    <x v="5"/>
    <x v="0"/>
    <x v="8"/>
    <x v="379"/>
    <x v="4981"/>
    <x v="4414"/>
    <x v="94"/>
    <x v="10"/>
    <x v="2"/>
    <x v="1"/>
    <x v="4"/>
    <x v="33"/>
    <x v="320"/>
    <x v="210"/>
    <x v="156"/>
    <x v="0"/>
    <x v="13"/>
    <x v="2"/>
    <x v="282"/>
    <x v="295"/>
    <x v="30"/>
    <x v="59"/>
    <x v="8"/>
    <x v="5"/>
    <x v="5157"/>
    <x v="17"/>
  </r>
  <r>
    <x v="1"/>
    <x v="1"/>
    <x v="0"/>
    <x v="0"/>
    <x v="359"/>
    <x v="4982"/>
    <x v="4414"/>
    <x v="131"/>
    <x v="10"/>
    <x v="2"/>
    <x v="1"/>
    <x v="0"/>
    <x v="26"/>
    <x v="482"/>
    <x v="205"/>
    <x v="209"/>
    <x v="0"/>
    <x v="1"/>
    <x v="2"/>
    <x v="786"/>
    <x v="556"/>
    <x v="27"/>
    <x v="83"/>
    <x v="0"/>
    <x v="5"/>
    <x v="429"/>
    <x v="22"/>
  </r>
  <r>
    <x v="1"/>
    <x v="5"/>
    <x v="0"/>
    <x v="8"/>
    <x v="394"/>
    <x v="4983"/>
    <x v="4415"/>
    <x v="160"/>
    <x v="10"/>
    <x v="2"/>
    <x v="1"/>
    <x v="4"/>
    <x v="30"/>
    <x v="91"/>
    <x v="210"/>
    <x v="194"/>
    <x v="0"/>
    <x v="13"/>
    <x v="2"/>
    <x v="82"/>
    <x v="941"/>
    <x v="20"/>
    <x v="41"/>
    <x v="8"/>
    <x v="5"/>
    <x v="5158"/>
    <x v="8"/>
  </r>
  <r>
    <x v="1"/>
    <x v="9"/>
    <x v="1"/>
    <x v="8"/>
    <x v="137"/>
    <x v="4984"/>
    <x v="4416"/>
    <x v="247"/>
    <x v="10"/>
    <x v="2"/>
    <x v="1"/>
    <x v="8"/>
    <x v="29"/>
    <x v="472"/>
    <x v="23"/>
    <x v="209"/>
    <x v="0"/>
    <x v="16"/>
    <x v="2"/>
    <x v="904"/>
    <x v="958"/>
    <x v="19"/>
    <x v="52"/>
    <x v="1"/>
    <x v="6"/>
    <x v="1108"/>
    <x v="70"/>
  </r>
  <r>
    <x v="1"/>
    <x v="5"/>
    <x v="0"/>
    <x v="8"/>
    <x v="379"/>
    <x v="4985"/>
    <x v="4417"/>
    <x v="112"/>
    <x v="10"/>
    <x v="2"/>
    <x v="1"/>
    <x v="4"/>
    <x v="33"/>
    <x v="320"/>
    <x v="156"/>
    <x v="209"/>
    <x v="0"/>
    <x v="13"/>
    <x v="2"/>
    <x v="280"/>
    <x v="140"/>
    <x v="30"/>
    <x v="59"/>
    <x v="8"/>
    <x v="5"/>
    <x v="5159"/>
    <x v="17"/>
  </r>
  <r>
    <x v="1"/>
    <x v="5"/>
    <x v="1"/>
    <x v="3"/>
    <x v="354"/>
    <x v="4986"/>
    <x v="4418"/>
    <x v="229"/>
    <x v="10"/>
    <x v="2"/>
    <x v="1"/>
    <x v="4"/>
    <x v="34"/>
    <x v="221"/>
    <x v="210"/>
    <x v="194"/>
    <x v="0"/>
    <x v="13"/>
    <x v="2"/>
    <x v="256"/>
    <x v="882"/>
    <x v="4"/>
    <x v="23"/>
    <x v="6"/>
    <x v="5"/>
    <x v="3343"/>
    <x v="2"/>
  </r>
  <r>
    <x v="1"/>
    <x v="1"/>
    <x v="0"/>
    <x v="0"/>
    <x v="359"/>
    <x v="4987"/>
    <x v="4419"/>
    <x v="211"/>
    <x v="10"/>
    <x v="2"/>
    <x v="1"/>
    <x v="0"/>
    <x v="26"/>
    <x v="482"/>
    <x v="205"/>
    <x v="209"/>
    <x v="0"/>
    <x v="1"/>
    <x v="2"/>
    <x v="785"/>
    <x v="340"/>
    <x v="27"/>
    <x v="83"/>
    <x v="0"/>
    <x v="5"/>
    <x v="430"/>
    <x v="22"/>
  </r>
  <r>
    <x v="1"/>
    <x v="1"/>
    <x v="0"/>
    <x v="0"/>
    <x v="359"/>
    <x v="4988"/>
    <x v="4420"/>
    <x v="190"/>
    <x v="10"/>
    <x v="2"/>
    <x v="1"/>
    <x v="0"/>
    <x v="26"/>
    <x v="481"/>
    <x v="210"/>
    <x v="206"/>
    <x v="0"/>
    <x v="1"/>
    <x v="2"/>
    <x v="786"/>
    <x v="878"/>
    <x v="27"/>
    <x v="82"/>
    <x v="0"/>
    <x v="5"/>
    <x v="431"/>
    <x v="22"/>
  </r>
  <r>
    <x v="1"/>
    <x v="5"/>
    <x v="1"/>
    <x v="8"/>
    <x v="379"/>
    <x v="4989"/>
    <x v="4421"/>
    <x v="100"/>
    <x v="10"/>
    <x v="2"/>
    <x v="1"/>
    <x v="4"/>
    <x v="34"/>
    <x v="214"/>
    <x v="210"/>
    <x v="156"/>
    <x v="0"/>
    <x v="13"/>
    <x v="2"/>
    <x v="280"/>
    <x v="390"/>
    <x v="37"/>
    <x v="11"/>
    <x v="6"/>
    <x v="5"/>
    <x v="5160"/>
    <x v="8"/>
  </r>
  <r>
    <x v="1"/>
    <x v="5"/>
    <x v="0"/>
    <x v="22"/>
    <x v="426"/>
    <x v="4990"/>
    <x v="4422"/>
    <x v="231"/>
    <x v="10"/>
    <x v="2"/>
    <x v="1"/>
    <x v="4"/>
    <x v="33"/>
    <x v="316"/>
    <x v="210"/>
    <x v="156"/>
    <x v="0"/>
    <x v="13"/>
    <x v="2"/>
    <x v="409"/>
    <x v="270"/>
    <x v="30"/>
    <x v="59"/>
    <x v="8"/>
    <x v="5"/>
    <x v="5161"/>
    <x v="54"/>
  </r>
  <r>
    <x v="1"/>
    <x v="5"/>
    <x v="1"/>
    <x v="3"/>
    <x v="354"/>
    <x v="4991"/>
    <x v="4423"/>
    <x v="138"/>
    <x v="10"/>
    <x v="2"/>
    <x v="1"/>
    <x v="4"/>
    <x v="34"/>
    <x v="221"/>
    <x v="210"/>
    <x v="194"/>
    <x v="0"/>
    <x v="13"/>
    <x v="2"/>
    <x v="258"/>
    <x v="43"/>
    <x v="4"/>
    <x v="23"/>
    <x v="6"/>
    <x v="5"/>
    <x v="3344"/>
    <x v="2"/>
  </r>
  <r>
    <x v="1"/>
    <x v="5"/>
    <x v="1"/>
    <x v="3"/>
    <x v="354"/>
    <x v="4992"/>
    <x v="4424"/>
    <x v="138"/>
    <x v="10"/>
    <x v="2"/>
    <x v="1"/>
    <x v="4"/>
    <x v="34"/>
    <x v="221"/>
    <x v="195"/>
    <x v="209"/>
    <x v="0"/>
    <x v="13"/>
    <x v="2"/>
    <x v="260"/>
    <x v="43"/>
    <x v="4"/>
    <x v="23"/>
    <x v="6"/>
    <x v="5"/>
    <x v="3345"/>
    <x v="2"/>
  </r>
  <r>
    <x v="1"/>
    <x v="9"/>
    <x v="1"/>
    <x v="8"/>
    <x v="137"/>
    <x v="4993"/>
    <x v="4425"/>
    <x v="26"/>
    <x v="10"/>
    <x v="2"/>
    <x v="1"/>
    <x v="8"/>
    <x v="28"/>
    <x v="378"/>
    <x v="210"/>
    <x v="21"/>
    <x v="0"/>
    <x v="16"/>
    <x v="2"/>
    <x v="976"/>
    <x v="304"/>
    <x v="23"/>
    <x v="67"/>
    <x v="1"/>
    <x v="6"/>
    <x v="1109"/>
    <x v="16"/>
  </r>
  <r>
    <x v="1"/>
    <x v="5"/>
    <x v="1"/>
    <x v="3"/>
    <x v="340"/>
    <x v="4994"/>
    <x v="4426"/>
    <x v="41"/>
    <x v="10"/>
    <x v="2"/>
    <x v="1"/>
    <x v="4"/>
    <x v="34"/>
    <x v="199"/>
    <x v="210"/>
    <x v="156"/>
    <x v="0"/>
    <x v="13"/>
    <x v="2"/>
    <x v="242"/>
    <x v="336"/>
    <x v="84"/>
    <x v="24"/>
    <x v="6"/>
    <x v="5"/>
    <x v="3346"/>
    <x v="2"/>
  </r>
  <r>
    <x v="1"/>
    <x v="5"/>
    <x v="0"/>
    <x v="8"/>
    <x v="404"/>
    <x v="4995"/>
    <x v="4427"/>
    <x v="131"/>
    <x v="10"/>
    <x v="2"/>
    <x v="1"/>
    <x v="4"/>
    <x v="33"/>
    <x v="320"/>
    <x v="197"/>
    <x v="209"/>
    <x v="0"/>
    <x v="13"/>
    <x v="2"/>
    <x v="280"/>
    <x v="669"/>
    <x v="30"/>
    <x v="59"/>
    <x v="8"/>
    <x v="5"/>
    <x v="5162"/>
    <x v="17"/>
  </r>
  <r>
    <x v="1"/>
    <x v="1"/>
    <x v="0"/>
    <x v="0"/>
    <x v="359"/>
    <x v="4996"/>
    <x v="4427"/>
    <x v="211"/>
    <x v="10"/>
    <x v="2"/>
    <x v="1"/>
    <x v="0"/>
    <x v="26"/>
    <x v="482"/>
    <x v="205"/>
    <x v="209"/>
    <x v="0"/>
    <x v="1"/>
    <x v="2"/>
    <x v="785"/>
    <x v="340"/>
    <x v="27"/>
    <x v="83"/>
    <x v="0"/>
    <x v="5"/>
    <x v="432"/>
    <x v="22"/>
  </r>
  <r>
    <x v="1"/>
    <x v="5"/>
    <x v="1"/>
    <x v="3"/>
    <x v="354"/>
    <x v="4997"/>
    <x v="4428"/>
    <x v="229"/>
    <x v="10"/>
    <x v="2"/>
    <x v="1"/>
    <x v="4"/>
    <x v="34"/>
    <x v="221"/>
    <x v="195"/>
    <x v="209"/>
    <x v="0"/>
    <x v="13"/>
    <x v="2"/>
    <x v="258"/>
    <x v="882"/>
    <x v="4"/>
    <x v="23"/>
    <x v="6"/>
    <x v="5"/>
    <x v="3347"/>
    <x v="2"/>
  </r>
  <r>
    <x v="1"/>
    <x v="5"/>
    <x v="1"/>
    <x v="3"/>
    <x v="354"/>
    <x v="4998"/>
    <x v="4429"/>
    <x v="94"/>
    <x v="10"/>
    <x v="2"/>
    <x v="1"/>
    <x v="4"/>
    <x v="34"/>
    <x v="262"/>
    <x v="210"/>
    <x v="194"/>
    <x v="0"/>
    <x v="13"/>
    <x v="2"/>
    <x v="229"/>
    <x v="699"/>
    <x v="83"/>
    <x v="25"/>
    <x v="6"/>
    <x v="5"/>
    <x v="3348"/>
    <x v="2"/>
  </r>
  <r>
    <x v="1"/>
    <x v="5"/>
    <x v="0"/>
    <x v="8"/>
    <x v="379"/>
    <x v="4999"/>
    <x v="4430"/>
    <x v="100"/>
    <x v="10"/>
    <x v="2"/>
    <x v="1"/>
    <x v="4"/>
    <x v="30"/>
    <x v="91"/>
    <x v="156"/>
    <x v="209"/>
    <x v="0"/>
    <x v="13"/>
    <x v="2"/>
    <x v="82"/>
    <x v="87"/>
    <x v="20"/>
    <x v="41"/>
    <x v="8"/>
    <x v="5"/>
    <x v="5163"/>
    <x v="8"/>
  </r>
  <r>
    <x v="1"/>
    <x v="5"/>
    <x v="1"/>
    <x v="3"/>
    <x v="340"/>
    <x v="5000"/>
    <x v="4431"/>
    <x v="41"/>
    <x v="10"/>
    <x v="2"/>
    <x v="1"/>
    <x v="4"/>
    <x v="34"/>
    <x v="199"/>
    <x v="210"/>
    <x v="156"/>
    <x v="0"/>
    <x v="13"/>
    <x v="2"/>
    <x v="242"/>
    <x v="336"/>
    <x v="84"/>
    <x v="24"/>
    <x v="6"/>
    <x v="5"/>
    <x v="3349"/>
    <x v="2"/>
  </r>
  <r>
    <x v="1"/>
    <x v="5"/>
    <x v="0"/>
    <x v="16"/>
    <x v="352"/>
    <x v="5001"/>
    <x v="4432"/>
    <x v="178"/>
    <x v="10"/>
    <x v="2"/>
    <x v="1"/>
    <x v="4"/>
    <x v="30"/>
    <x v="116"/>
    <x v="210"/>
    <x v="41"/>
    <x v="0"/>
    <x v="13"/>
    <x v="2"/>
    <x v="52"/>
    <x v="491"/>
    <x v="2"/>
    <x v="44"/>
    <x v="8"/>
    <x v="5"/>
    <x v="5164"/>
    <x v="22"/>
  </r>
  <r>
    <x v="1"/>
    <x v="5"/>
    <x v="0"/>
    <x v="17"/>
    <x v="358"/>
    <x v="5002"/>
    <x v="4433"/>
    <x v="178"/>
    <x v="10"/>
    <x v="2"/>
    <x v="1"/>
    <x v="4"/>
    <x v="30"/>
    <x v="118"/>
    <x v="210"/>
    <x v="41"/>
    <x v="0"/>
    <x v="13"/>
    <x v="2"/>
    <x v="87"/>
    <x v="491"/>
    <x v="2"/>
    <x v="44"/>
    <x v="8"/>
    <x v="5"/>
    <x v="5165"/>
    <x v="49"/>
  </r>
  <r>
    <x v="1"/>
    <x v="9"/>
    <x v="1"/>
    <x v="13"/>
    <x v="202"/>
    <x v="5003"/>
    <x v="4434"/>
    <x v="232"/>
    <x v="10"/>
    <x v="2"/>
    <x v="1"/>
    <x v="8"/>
    <x v="28"/>
    <x v="414"/>
    <x v="23"/>
    <x v="209"/>
    <x v="0"/>
    <x v="16"/>
    <x v="2"/>
    <x v="1035"/>
    <x v="783"/>
    <x v="17"/>
    <x v="53"/>
    <x v="1"/>
    <x v="6"/>
    <x v="1110"/>
    <x v="26"/>
  </r>
  <r>
    <x v="1"/>
    <x v="9"/>
    <x v="1"/>
    <x v="4"/>
    <x v="46"/>
    <x v="5004"/>
    <x v="4435"/>
    <x v="54"/>
    <x v="9"/>
    <x v="0"/>
    <x v="1"/>
    <x v="8"/>
    <x v="28"/>
    <x v="432"/>
    <x v="210"/>
    <x v="21"/>
    <x v="0"/>
    <x v="16"/>
    <x v="2"/>
    <x v="971"/>
    <x v="748"/>
    <x v="38"/>
    <x v="71"/>
    <x v="1"/>
    <x v="6"/>
    <x v="1111"/>
    <x v="19"/>
  </r>
  <r>
    <x v="1"/>
    <x v="5"/>
    <x v="0"/>
    <x v="8"/>
    <x v="326"/>
    <x v="5005"/>
    <x v="4436"/>
    <x v="178"/>
    <x v="10"/>
    <x v="2"/>
    <x v="1"/>
    <x v="4"/>
    <x v="30"/>
    <x v="117"/>
    <x v="210"/>
    <x v="42"/>
    <x v="0"/>
    <x v="13"/>
    <x v="2"/>
    <x v="51"/>
    <x v="491"/>
    <x v="2"/>
    <x v="44"/>
    <x v="8"/>
    <x v="5"/>
    <x v="5166"/>
    <x v="17"/>
  </r>
  <r>
    <x v="1"/>
    <x v="9"/>
    <x v="1"/>
    <x v="12"/>
    <x v="198"/>
    <x v="5006"/>
    <x v="4437"/>
    <x v="257"/>
    <x v="10"/>
    <x v="2"/>
    <x v="1"/>
    <x v="8"/>
    <x v="28"/>
    <x v="452"/>
    <x v="23"/>
    <x v="209"/>
    <x v="0"/>
    <x v="16"/>
    <x v="2"/>
    <x v="902"/>
    <x v="500"/>
    <x v="47"/>
    <x v="56"/>
    <x v="1"/>
    <x v="6"/>
    <x v="1112"/>
    <x v="58"/>
  </r>
  <r>
    <x v="1"/>
    <x v="9"/>
    <x v="1"/>
    <x v="11"/>
    <x v="189"/>
    <x v="5007"/>
    <x v="4438"/>
    <x v="257"/>
    <x v="10"/>
    <x v="2"/>
    <x v="1"/>
    <x v="8"/>
    <x v="28"/>
    <x v="449"/>
    <x v="23"/>
    <x v="209"/>
    <x v="0"/>
    <x v="16"/>
    <x v="2"/>
    <x v="916"/>
    <x v="500"/>
    <x v="47"/>
    <x v="56"/>
    <x v="1"/>
    <x v="6"/>
    <x v="1113"/>
    <x v="54"/>
  </r>
  <r>
    <x v="1"/>
    <x v="5"/>
    <x v="0"/>
    <x v="8"/>
    <x v="379"/>
    <x v="5008"/>
    <x v="4439"/>
    <x v="45"/>
    <x v="10"/>
    <x v="2"/>
    <x v="1"/>
    <x v="4"/>
    <x v="33"/>
    <x v="147"/>
    <x v="210"/>
    <x v="156"/>
    <x v="0"/>
    <x v="13"/>
    <x v="2"/>
    <x v="281"/>
    <x v="286"/>
    <x v="30"/>
    <x v="59"/>
    <x v="8"/>
    <x v="5"/>
    <x v="5167"/>
    <x v="18"/>
  </r>
  <r>
    <x v="1"/>
    <x v="5"/>
    <x v="1"/>
    <x v="5"/>
    <x v="333"/>
    <x v="5009"/>
    <x v="4440"/>
    <x v="70"/>
    <x v="10"/>
    <x v="2"/>
    <x v="1"/>
    <x v="4"/>
    <x v="34"/>
    <x v="260"/>
    <x v="210"/>
    <x v="104"/>
    <x v="0"/>
    <x v="13"/>
    <x v="2"/>
    <x v="239"/>
    <x v="234"/>
    <x v="83"/>
    <x v="25"/>
    <x v="6"/>
    <x v="5"/>
    <x v="3350"/>
    <x v="3"/>
  </r>
  <r>
    <x v="1"/>
    <x v="5"/>
    <x v="0"/>
    <x v="22"/>
    <x v="426"/>
    <x v="5010"/>
    <x v="4441"/>
    <x v="49"/>
    <x v="10"/>
    <x v="2"/>
    <x v="1"/>
    <x v="4"/>
    <x v="33"/>
    <x v="316"/>
    <x v="156"/>
    <x v="209"/>
    <x v="0"/>
    <x v="13"/>
    <x v="2"/>
    <x v="404"/>
    <x v="486"/>
    <x v="30"/>
    <x v="59"/>
    <x v="8"/>
    <x v="5"/>
    <x v="5168"/>
    <x v="54"/>
  </r>
  <r>
    <x v="1"/>
    <x v="5"/>
    <x v="0"/>
    <x v="17"/>
    <x v="415"/>
    <x v="5011"/>
    <x v="4442"/>
    <x v="60"/>
    <x v="10"/>
    <x v="2"/>
    <x v="1"/>
    <x v="4"/>
    <x v="30"/>
    <x v="130"/>
    <x v="156"/>
    <x v="209"/>
    <x v="0"/>
    <x v="13"/>
    <x v="2"/>
    <x v="112"/>
    <x v="778"/>
    <x v="8"/>
    <x v="39"/>
    <x v="8"/>
    <x v="5"/>
    <x v="5169"/>
    <x v="49"/>
  </r>
  <r>
    <x v="1"/>
    <x v="1"/>
    <x v="0"/>
    <x v="0"/>
    <x v="359"/>
    <x v="5012"/>
    <x v="4442"/>
    <x v="211"/>
    <x v="10"/>
    <x v="2"/>
    <x v="1"/>
    <x v="0"/>
    <x v="26"/>
    <x v="482"/>
    <x v="210"/>
    <x v="206"/>
    <x v="0"/>
    <x v="1"/>
    <x v="2"/>
    <x v="786"/>
    <x v="340"/>
    <x v="27"/>
    <x v="83"/>
    <x v="0"/>
    <x v="5"/>
    <x v="433"/>
    <x v="22"/>
  </r>
  <r>
    <x v="1"/>
    <x v="1"/>
    <x v="0"/>
    <x v="0"/>
    <x v="359"/>
    <x v="5013"/>
    <x v="4443"/>
    <x v="190"/>
    <x v="10"/>
    <x v="2"/>
    <x v="1"/>
    <x v="0"/>
    <x v="26"/>
    <x v="481"/>
    <x v="210"/>
    <x v="206"/>
    <x v="0"/>
    <x v="1"/>
    <x v="2"/>
    <x v="787"/>
    <x v="878"/>
    <x v="27"/>
    <x v="82"/>
    <x v="0"/>
    <x v="5"/>
    <x v="434"/>
    <x v="22"/>
  </r>
  <r>
    <x v="1"/>
    <x v="5"/>
    <x v="0"/>
    <x v="9"/>
    <x v="368"/>
    <x v="5014"/>
    <x v="4444"/>
    <x v="224"/>
    <x v="10"/>
    <x v="2"/>
    <x v="1"/>
    <x v="4"/>
    <x v="33"/>
    <x v="317"/>
    <x v="110"/>
    <x v="209"/>
    <x v="0"/>
    <x v="13"/>
    <x v="2"/>
    <x v="305"/>
    <x v="922"/>
    <x v="30"/>
    <x v="59"/>
    <x v="8"/>
    <x v="5"/>
    <x v="5170"/>
    <x v="27"/>
  </r>
  <r>
    <x v="1"/>
    <x v="1"/>
    <x v="0"/>
    <x v="0"/>
    <x v="359"/>
    <x v="5015"/>
    <x v="4445"/>
    <x v="211"/>
    <x v="10"/>
    <x v="2"/>
    <x v="1"/>
    <x v="0"/>
    <x v="26"/>
    <x v="482"/>
    <x v="210"/>
    <x v="206"/>
    <x v="0"/>
    <x v="1"/>
    <x v="2"/>
    <x v="788"/>
    <x v="341"/>
    <x v="27"/>
    <x v="83"/>
    <x v="0"/>
    <x v="5"/>
    <x v="435"/>
    <x v="22"/>
  </r>
  <r>
    <x v="1"/>
    <x v="5"/>
    <x v="1"/>
    <x v="8"/>
    <x v="394"/>
    <x v="5016"/>
    <x v="4446"/>
    <x v="60"/>
    <x v="10"/>
    <x v="2"/>
    <x v="1"/>
    <x v="4"/>
    <x v="34"/>
    <x v="254"/>
    <x v="195"/>
    <x v="209"/>
    <x v="0"/>
    <x v="13"/>
    <x v="2"/>
    <x v="386"/>
    <x v="896"/>
    <x v="33"/>
    <x v="20"/>
    <x v="6"/>
    <x v="5"/>
    <x v="5171"/>
    <x v="17"/>
  </r>
  <r>
    <x v="1"/>
    <x v="5"/>
    <x v="0"/>
    <x v="8"/>
    <x v="356"/>
    <x v="5017"/>
    <x v="4447"/>
    <x v="45"/>
    <x v="10"/>
    <x v="2"/>
    <x v="1"/>
    <x v="4"/>
    <x v="30"/>
    <x v="108"/>
    <x v="86"/>
    <x v="209"/>
    <x v="0"/>
    <x v="13"/>
    <x v="2"/>
    <x v="587"/>
    <x v="773"/>
    <x v="46"/>
    <x v="42"/>
    <x v="8"/>
    <x v="5"/>
    <x v="5172"/>
    <x v="42"/>
  </r>
  <r>
    <x v="1"/>
    <x v="5"/>
    <x v="0"/>
    <x v="8"/>
    <x v="394"/>
    <x v="5018"/>
    <x v="4448"/>
    <x v="21"/>
    <x v="10"/>
    <x v="2"/>
    <x v="1"/>
    <x v="4"/>
    <x v="33"/>
    <x v="320"/>
    <x v="210"/>
    <x v="194"/>
    <x v="0"/>
    <x v="13"/>
    <x v="2"/>
    <x v="280"/>
    <x v="74"/>
    <x v="30"/>
    <x v="59"/>
    <x v="8"/>
    <x v="5"/>
    <x v="5173"/>
    <x v="17"/>
  </r>
  <r>
    <x v="1"/>
    <x v="5"/>
    <x v="0"/>
    <x v="8"/>
    <x v="379"/>
    <x v="5019"/>
    <x v="4449"/>
    <x v="81"/>
    <x v="10"/>
    <x v="2"/>
    <x v="1"/>
    <x v="4"/>
    <x v="33"/>
    <x v="320"/>
    <x v="210"/>
    <x v="156"/>
    <x v="0"/>
    <x v="13"/>
    <x v="2"/>
    <x v="280"/>
    <x v="674"/>
    <x v="30"/>
    <x v="59"/>
    <x v="8"/>
    <x v="5"/>
    <x v="5174"/>
    <x v="17"/>
  </r>
  <r>
    <x v="1"/>
    <x v="5"/>
    <x v="1"/>
    <x v="5"/>
    <x v="346"/>
    <x v="5020"/>
    <x v="4450"/>
    <x v="70"/>
    <x v="10"/>
    <x v="2"/>
    <x v="1"/>
    <x v="4"/>
    <x v="34"/>
    <x v="260"/>
    <x v="156"/>
    <x v="209"/>
    <x v="0"/>
    <x v="13"/>
    <x v="2"/>
    <x v="237"/>
    <x v="234"/>
    <x v="83"/>
    <x v="25"/>
    <x v="6"/>
    <x v="5"/>
    <x v="3351"/>
    <x v="3"/>
  </r>
  <r>
    <x v="1"/>
    <x v="5"/>
    <x v="1"/>
    <x v="5"/>
    <x v="361"/>
    <x v="5021"/>
    <x v="4451"/>
    <x v="232"/>
    <x v="10"/>
    <x v="2"/>
    <x v="1"/>
    <x v="4"/>
    <x v="34"/>
    <x v="253"/>
    <x v="210"/>
    <x v="194"/>
    <x v="0"/>
    <x v="13"/>
    <x v="2"/>
    <x v="389"/>
    <x v="903"/>
    <x v="33"/>
    <x v="20"/>
    <x v="6"/>
    <x v="5"/>
    <x v="3352"/>
    <x v="3"/>
  </r>
  <r>
    <x v="1"/>
    <x v="5"/>
    <x v="0"/>
    <x v="9"/>
    <x v="368"/>
    <x v="5022"/>
    <x v="4452"/>
    <x v="181"/>
    <x v="10"/>
    <x v="2"/>
    <x v="1"/>
    <x v="4"/>
    <x v="30"/>
    <x v="104"/>
    <x v="110"/>
    <x v="209"/>
    <x v="0"/>
    <x v="13"/>
    <x v="2"/>
    <x v="603"/>
    <x v="735"/>
    <x v="46"/>
    <x v="42"/>
    <x v="8"/>
    <x v="5"/>
    <x v="5175"/>
    <x v="27"/>
  </r>
  <r>
    <x v="1"/>
    <x v="6"/>
    <x v="0"/>
    <x v="0"/>
    <x v="344"/>
    <x v="5023"/>
    <x v="4453"/>
    <x v="131"/>
    <x v="10"/>
    <x v="2"/>
    <x v="1"/>
    <x v="5"/>
    <x v="38"/>
    <x v="324"/>
    <x v="210"/>
    <x v="201"/>
    <x v="0"/>
    <x v="4"/>
    <x v="2"/>
    <x v="1025"/>
    <x v="556"/>
    <x v="52"/>
    <x v="47"/>
    <x v="0"/>
    <x v="5"/>
    <x v="437"/>
    <x v="8"/>
  </r>
  <r>
    <x v="1"/>
    <x v="1"/>
    <x v="0"/>
    <x v="0"/>
    <x v="359"/>
    <x v="5024"/>
    <x v="4454"/>
    <x v="131"/>
    <x v="10"/>
    <x v="2"/>
    <x v="1"/>
    <x v="0"/>
    <x v="26"/>
    <x v="482"/>
    <x v="210"/>
    <x v="206"/>
    <x v="0"/>
    <x v="1"/>
    <x v="2"/>
    <x v="789"/>
    <x v="696"/>
    <x v="27"/>
    <x v="83"/>
    <x v="0"/>
    <x v="5"/>
    <x v="436"/>
    <x v="22"/>
  </r>
  <r>
    <x v="1"/>
    <x v="5"/>
    <x v="0"/>
    <x v="22"/>
    <x v="426"/>
    <x v="5025"/>
    <x v="4455"/>
    <x v="49"/>
    <x v="10"/>
    <x v="2"/>
    <x v="1"/>
    <x v="4"/>
    <x v="33"/>
    <x v="316"/>
    <x v="156"/>
    <x v="209"/>
    <x v="0"/>
    <x v="13"/>
    <x v="2"/>
    <x v="402"/>
    <x v="486"/>
    <x v="30"/>
    <x v="59"/>
    <x v="8"/>
    <x v="5"/>
    <x v="5176"/>
    <x v="54"/>
  </r>
  <r>
    <x v="1"/>
    <x v="1"/>
    <x v="0"/>
    <x v="0"/>
    <x v="359"/>
    <x v="5026"/>
    <x v="4456"/>
    <x v="211"/>
    <x v="10"/>
    <x v="2"/>
    <x v="1"/>
    <x v="0"/>
    <x v="26"/>
    <x v="482"/>
    <x v="210"/>
    <x v="206"/>
    <x v="0"/>
    <x v="1"/>
    <x v="2"/>
    <x v="790"/>
    <x v="340"/>
    <x v="27"/>
    <x v="83"/>
    <x v="0"/>
    <x v="5"/>
    <x v="438"/>
    <x v="22"/>
  </r>
  <r>
    <x v="1"/>
    <x v="5"/>
    <x v="0"/>
    <x v="8"/>
    <x v="379"/>
    <x v="5027"/>
    <x v="4457"/>
    <x v="81"/>
    <x v="10"/>
    <x v="2"/>
    <x v="1"/>
    <x v="4"/>
    <x v="30"/>
    <x v="96"/>
    <x v="156"/>
    <x v="209"/>
    <x v="0"/>
    <x v="13"/>
    <x v="2"/>
    <x v="143"/>
    <x v="204"/>
    <x v="22"/>
    <x v="34"/>
    <x v="8"/>
    <x v="5"/>
    <x v="5177"/>
    <x v="17"/>
  </r>
  <r>
    <x v="1"/>
    <x v="9"/>
    <x v="1"/>
    <x v="4"/>
    <x v="46"/>
    <x v="5028"/>
    <x v="4458"/>
    <x v="205"/>
    <x v="10"/>
    <x v="2"/>
    <x v="1"/>
    <x v="8"/>
    <x v="28"/>
    <x v="432"/>
    <x v="23"/>
    <x v="209"/>
    <x v="0"/>
    <x v="16"/>
    <x v="2"/>
    <x v="968"/>
    <x v="274"/>
    <x v="38"/>
    <x v="71"/>
    <x v="1"/>
    <x v="6"/>
    <x v="1114"/>
    <x v="19"/>
  </r>
  <r>
    <x v="1"/>
    <x v="5"/>
    <x v="0"/>
    <x v="9"/>
    <x v="392"/>
    <x v="5029"/>
    <x v="4459"/>
    <x v="211"/>
    <x v="10"/>
    <x v="2"/>
    <x v="1"/>
    <x v="4"/>
    <x v="33"/>
    <x v="317"/>
    <x v="210"/>
    <x v="176"/>
    <x v="0"/>
    <x v="13"/>
    <x v="2"/>
    <x v="309"/>
    <x v="690"/>
    <x v="30"/>
    <x v="59"/>
    <x v="8"/>
    <x v="5"/>
    <x v="5178"/>
    <x v="27"/>
  </r>
  <r>
    <x v="1"/>
    <x v="1"/>
    <x v="0"/>
    <x v="0"/>
    <x v="359"/>
    <x v="5030"/>
    <x v="4460"/>
    <x v="131"/>
    <x v="10"/>
    <x v="2"/>
    <x v="1"/>
    <x v="0"/>
    <x v="26"/>
    <x v="482"/>
    <x v="205"/>
    <x v="209"/>
    <x v="0"/>
    <x v="1"/>
    <x v="2"/>
    <x v="788"/>
    <x v="696"/>
    <x v="27"/>
    <x v="83"/>
    <x v="0"/>
    <x v="5"/>
    <x v="439"/>
    <x v="22"/>
  </r>
  <r>
    <x v="1"/>
    <x v="5"/>
    <x v="1"/>
    <x v="5"/>
    <x v="336"/>
    <x v="5031"/>
    <x v="4461"/>
    <x v="197"/>
    <x v="10"/>
    <x v="2"/>
    <x v="1"/>
    <x v="4"/>
    <x v="34"/>
    <x v="272"/>
    <x v="210"/>
    <x v="115"/>
    <x v="0"/>
    <x v="13"/>
    <x v="2"/>
    <x v="249"/>
    <x v="277"/>
    <x v="84"/>
    <x v="24"/>
    <x v="6"/>
    <x v="5"/>
    <x v="3353"/>
    <x v="3"/>
  </r>
  <r>
    <x v="1"/>
    <x v="5"/>
    <x v="0"/>
    <x v="5"/>
    <x v="383"/>
    <x v="5032"/>
    <x v="4462"/>
    <x v="138"/>
    <x v="10"/>
    <x v="2"/>
    <x v="1"/>
    <x v="4"/>
    <x v="33"/>
    <x v="146"/>
    <x v="203"/>
    <x v="209"/>
    <x v="0"/>
    <x v="13"/>
    <x v="2"/>
    <x v="258"/>
    <x v="174"/>
    <x v="70"/>
    <x v="43"/>
    <x v="8"/>
    <x v="5"/>
    <x v="5179"/>
    <x v="3"/>
  </r>
  <r>
    <x v="1"/>
    <x v="5"/>
    <x v="0"/>
    <x v="8"/>
    <x v="394"/>
    <x v="5033"/>
    <x v="4463"/>
    <x v="145"/>
    <x v="10"/>
    <x v="2"/>
    <x v="1"/>
    <x v="4"/>
    <x v="33"/>
    <x v="320"/>
    <x v="195"/>
    <x v="209"/>
    <x v="0"/>
    <x v="13"/>
    <x v="2"/>
    <x v="278"/>
    <x v="420"/>
    <x v="30"/>
    <x v="59"/>
    <x v="8"/>
    <x v="5"/>
    <x v="5180"/>
    <x v="17"/>
  </r>
  <r>
    <x v="1"/>
    <x v="5"/>
    <x v="1"/>
    <x v="3"/>
    <x v="354"/>
    <x v="5034"/>
    <x v="4463"/>
    <x v="229"/>
    <x v="10"/>
    <x v="2"/>
    <x v="1"/>
    <x v="4"/>
    <x v="34"/>
    <x v="221"/>
    <x v="195"/>
    <x v="209"/>
    <x v="0"/>
    <x v="13"/>
    <x v="2"/>
    <x v="256"/>
    <x v="882"/>
    <x v="4"/>
    <x v="23"/>
    <x v="6"/>
    <x v="5"/>
    <x v="3354"/>
    <x v="2"/>
  </r>
  <r>
    <x v="1"/>
    <x v="5"/>
    <x v="1"/>
    <x v="3"/>
    <x v="354"/>
    <x v="5035"/>
    <x v="4464"/>
    <x v="138"/>
    <x v="10"/>
    <x v="2"/>
    <x v="1"/>
    <x v="4"/>
    <x v="34"/>
    <x v="221"/>
    <x v="195"/>
    <x v="209"/>
    <x v="0"/>
    <x v="13"/>
    <x v="2"/>
    <x v="254"/>
    <x v="43"/>
    <x v="4"/>
    <x v="23"/>
    <x v="6"/>
    <x v="5"/>
    <x v="3355"/>
    <x v="2"/>
  </r>
  <r>
    <x v="1"/>
    <x v="9"/>
    <x v="1"/>
    <x v="13"/>
    <x v="202"/>
    <x v="5036"/>
    <x v="4465"/>
    <x v="12"/>
    <x v="10"/>
    <x v="2"/>
    <x v="1"/>
    <x v="8"/>
    <x v="28"/>
    <x v="430"/>
    <x v="23"/>
    <x v="209"/>
    <x v="0"/>
    <x v="16"/>
    <x v="2"/>
    <x v="846"/>
    <x v="250"/>
    <x v="75"/>
    <x v="55"/>
    <x v="1"/>
    <x v="6"/>
    <x v="1115"/>
    <x v="23"/>
  </r>
  <r>
    <x v="1"/>
    <x v="5"/>
    <x v="0"/>
    <x v="5"/>
    <x v="383"/>
    <x v="5037"/>
    <x v="4466"/>
    <x v="138"/>
    <x v="10"/>
    <x v="2"/>
    <x v="1"/>
    <x v="4"/>
    <x v="33"/>
    <x v="146"/>
    <x v="203"/>
    <x v="209"/>
    <x v="0"/>
    <x v="13"/>
    <x v="2"/>
    <x v="256"/>
    <x v="174"/>
    <x v="70"/>
    <x v="43"/>
    <x v="8"/>
    <x v="5"/>
    <x v="5181"/>
    <x v="3"/>
  </r>
  <r>
    <x v="0"/>
    <x v="5"/>
    <x v="1"/>
    <x v="17"/>
    <x v="415"/>
    <x v="5038"/>
    <x v="4467"/>
    <x v="93"/>
    <x v="10"/>
    <x v="2"/>
    <x v="1"/>
    <x v="4"/>
    <x v="6"/>
    <x v="28"/>
    <x v="156"/>
    <x v="209"/>
    <x v="0"/>
    <x v="13"/>
    <x v="2"/>
    <x v="114"/>
    <x v="888"/>
    <x v="26"/>
    <x v="14"/>
    <x v="6"/>
    <x v="5"/>
    <x v="5182"/>
    <x v="49"/>
  </r>
  <r>
    <x v="1"/>
    <x v="5"/>
    <x v="0"/>
    <x v="5"/>
    <x v="383"/>
    <x v="5039"/>
    <x v="4468"/>
    <x v="138"/>
    <x v="10"/>
    <x v="2"/>
    <x v="1"/>
    <x v="4"/>
    <x v="33"/>
    <x v="146"/>
    <x v="203"/>
    <x v="209"/>
    <x v="0"/>
    <x v="13"/>
    <x v="2"/>
    <x v="254"/>
    <x v="174"/>
    <x v="70"/>
    <x v="43"/>
    <x v="8"/>
    <x v="5"/>
    <x v="5183"/>
    <x v="3"/>
  </r>
  <r>
    <x v="1"/>
    <x v="5"/>
    <x v="0"/>
    <x v="8"/>
    <x v="379"/>
    <x v="5041"/>
    <x v="4469"/>
    <x v="224"/>
    <x v="10"/>
    <x v="2"/>
    <x v="1"/>
    <x v="4"/>
    <x v="33"/>
    <x v="320"/>
    <x v="210"/>
    <x v="156"/>
    <x v="0"/>
    <x v="13"/>
    <x v="2"/>
    <x v="280"/>
    <x v="922"/>
    <x v="30"/>
    <x v="59"/>
    <x v="8"/>
    <x v="5"/>
    <x v="5184"/>
    <x v="17"/>
  </r>
  <r>
    <x v="1"/>
    <x v="1"/>
    <x v="0"/>
    <x v="0"/>
    <x v="359"/>
    <x v="5040"/>
    <x v="4469"/>
    <x v="190"/>
    <x v="10"/>
    <x v="2"/>
    <x v="1"/>
    <x v="0"/>
    <x v="26"/>
    <x v="481"/>
    <x v="205"/>
    <x v="209"/>
    <x v="0"/>
    <x v="1"/>
    <x v="2"/>
    <x v="786"/>
    <x v="878"/>
    <x v="27"/>
    <x v="82"/>
    <x v="0"/>
    <x v="5"/>
    <x v="440"/>
    <x v="22"/>
  </r>
  <r>
    <x v="0"/>
    <x v="5"/>
    <x v="1"/>
    <x v="0"/>
    <x v="260"/>
    <x v="5042"/>
    <x v="4470"/>
    <x v="80"/>
    <x v="10"/>
    <x v="2"/>
    <x v="1"/>
    <x v="4"/>
    <x v="8"/>
    <x v="24"/>
    <x v="156"/>
    <x v="209"/>
    <x v="0"/>
    <x v="5"/>
    <x v="0"/>
    <x v="510"/>
    <x v="705"/>
    <x v="78"/>
    <x v="7"/>
    <x v="6"/>
    <x v="0"/>
    <x v="3356"/>
    <x v="1"/>
  </r>
  <r>
    <x v="1"/>
    <x v="5"/>
    <x v="1"/>
    <x v="3"/>
    <x v="340"/>
    <x v="5043"/>
    <x v="4471"/>
    <x v="205"/>
    <x v="10"/>
    <x v="2"/>
    <x v="1"/>
    <x v="4"/>
    <x v="34"/>
    <x v="205"/>
    <x v="210"/>
    <x v="156"/>
    <x v="0"/>
    <x v="13"/>
    <x v="2"/>
    <x v="393"/>
    <x v="553"/>
    <x v="82"/>
    <x v="17"/>
    <x v="6"/>
    <x v="5"/>
    <x v="3357"/>
    <x v="2"/>
  </r>
  <r>
    <x v="1"/>
    <x v="9"/>
    <x v="1"/>
    <x v="13"/>
    <x v="202"/>
    <x v="5044"/>
    <x v="4472"/>
    <x v="78"/>
    <x v="10"/>
    <x v="2"/>
    <x v="1"/>
    <x v="8"/>
    <x v="28"/>
    <x v="436"/>
    <x v="210"/>
    <x v="21"/>
    <x v="0"/>
    <x v="16"/>
    <x v="2"/>
    <x v="1044"/>
    <x v="673"/>
    <x v="75"/>
    <x v="55"/>
    <x v="1"/>
    <x v="6"/>
    <x v="1116"/>
    <x v="23"/>
  </r>
  <r>
    <x v="1"/>
    <x v="5"/>
    <x v="0"/>
    <x v="5"/>
    <x v="383"/>
    <x v="5045"/>
    <x v="4473"/>
    <x v="120"/>
    <x v="10"/>
    <x v="2"/>
    <x v="1"/>
    <x v="4"/>
    <x v="33"/>
    <x v="146"/>
    <x v="210"/>
    <x v="203"/>
    <x v="0"/>
    <x v="13"/>
    <x v="2"/>
    <x v="256"/>
    <x v="18"/>
    <x v="70"/>
    <x v="43"/>
    <x v="8"/>
    <x v="5"/>
    <x v="5185"/>
    <x v="3"/>
  </r>
  <r>
    <x v="1"/>
    <x v="9"/>
    <x v="1"/>
    <x v="8"/>
    <x v="137"/>
    <x v="5046"/>
    <x v="4474"/>
    <x v="91"/>
    <x v="10"/>
    <x v="2"/>
    <x v="1"/>
    <x v="8"/>
    <x v="28"/>
    <x v="390"/>
    <x v="210"/>
    <x v="21"/>
    <x v="0"/>
    <x v="16"/>
    <x v="2"/>
    <x v="880"/>
    <x v="996"/>
    <x v="23"/>
    <x v="51"/>
    <x v="1"/>
    <x v="6"/>
    <x v="1117"/>
    <x v="40"/>
  </r>
  <r>
    <x v="1"/>
    <x v="1"/>
    <x v="0"/>
    <x v="0"/>
    <x v="359"/>
    <x v="5047"/>
    <x v="4475"/>
    <x v="190"/>
    <x v="10"/>
    <x v="2"/>
    <x v="1"/>
    <x v="0"/>
    <x v="26"/>
    <x v="481"/>
    <x v="205"/>
    <x v="209"/>
    <x v="0"/>
    <x v="1"/>
    <x v="2"/>
    <x v="783"/>
    <x v="878"/>
    <x v="27"/>
    <x v="82"/>
    <x v="0"/>
    <x v="5"/>
    <x v="441"/>
    <x v="22"/>
  </r>
  <r>
    <x v="1"/>
    <x v="5"/>
    <x v="0"/>
    <x v="15"/>
    <x v="405"/>
    <x v="5048"/>
    <x v="4476"/>
    <x v="45"/>
    <x v="10"/>
    <x v="2"/>
    <x v="1"/>
    <x v="4"/>
    <x v="30"/>
    <x v="99"/>
    <x v="156"/>
    <x v="209"/>
    <x v="0"/>
    <x v="13"/>
    <x v="2"/>
    <x v="225"/>
    <x v="462"/>
    <x v="60"/>
    <x v="81"/>
    <x v="8"/>
    <x v="5"/>
    <x v="5186"/>
    <x v="27"/>
  </r>
  <r>
    <x v="1"/>
    <x v="6"/>
    <x v="0"/>
    <x v="0"/>
    <x v="336"/>
    <x v="5049"/>
    <x v="4477"/>
    <x v="131"/>
    <x v="10"/>
    <x v="2"/>
    <x v="1"/>
    <x v="5"/>
    <x v="38"/>
    <x v="324"/>
    <x v="197"/>
    <x v="209"/>
    <x v="0"/>
    <x v="4"/>
    <x v="2"/>
    <x v="1023"/>
    <x v="556"/>
    <x v="52"/>
    <x v="47"/>
    <x v="0"/>
    <x v="5"/>
    <x v="442"/>
    <x v="8"/>
  </r>
  <r>
    <x v="1"/>
    <x v="5"/>
    <x v="1"/>
    <x v="3"/>
    <x v="354"/>
    <x v="5050"/>
    <x v="4478"/>
    <x v="100"/>
    <x v="10"/>
    <x v="2"/>
    <x v="1"/>
    <x v="4"/>
    <x v="34"/>
    <x v="216"/>
    <x v="210"/>
    <x v="194"/>
    <x v="0"/>
    <x v="13"/>
    <x v="2"/>
    <x v="247"/>
    <x v="390"/>
    <x v="83"/>
    <x v="26"/>
    <x v="6"/>
    <x v="5"/>
    <x v="3358"/>
    <x v="2"/>
  </r>
  <r>
    <x v="1"/>
    <x v="5"/>
    <x v="1"/>
    <x v="3"/>
    <x v="354"/>
    <x v="5051"/>
    <x v="4479"/>
    <x v="229"/>
    <x v="10"/>
    <x v="2"/>
    <x v="1"/>
    <x v="4"/>
    <x v="34"/>
    <x v="221"/>
    <x v="195"/>
    <x v="209"/>
    <x v="0"/>
    <x v="13"/>
    <x v="2"/>
    <x v="252"/>
    <x v="882"/>
    <x v="4"/>
    <x v="23"/>
    <x v="6"/>
    <x v="5"/>
    <x v="3359"/>
    <x v="2"/>
  </r>
  <r>
    <x v="0"/>
    <x v="5"/>
    <x v="1"/>
    <x v="0"/>
    <x v="260"/>
    <x v="5052"/>
    <x v="4480"/>
    <x v="80"/>
    <x v="10"/>
    <x v="2"/>
    <x v="1"/>
    <x v="4"/>
    <x v="8"/>
    <x v="22"/>
    <x v="156"/>
    <x v="209"/>
    <x v="0"/>
    <x v="5"/>
    <x v="0"/>
    <x v="518"/>
    <x v="705"/>
    <x v="78"/>
    <x v="7"/>
    <x v="6"/>
    <x v="0"/>
    <x v="3360"/>
    <x v="0"/>
  </r>
  <r>
    <x v="1"/>
    <x v="5"/>
    <x v="0"/>
    <x v="8"/>
    <x v="379"/>
    <x v="5053"/>
    <x v="4481"/>
    <x v="211"/>
    <x v="10"/>
    <x v="2"/>
    <x v="1"/>
    <x v="4"/>
    <x v="33"/>
    <x v="320"/>
    <x v="156"/>
    <x v="209"/>
    <x v="0"/>
    <x v="13"/>
    <x v="2"/>
    <x v="276"/>
    <x v="825"/>
    <x v="30"/>
    <x v="59"/>
    <x v="8"/>
    <x v="5"/>
    <x v="5187"/>
    <x v="17"/>
  </r>
  <r>
    <x v="1"/>
    <x v="5"/>
    <x v="0"/>
    <x v="9"/>
    <x v="381"/>
    <x v="5054"/>
    <x v="4482"/>
    <x v="27"/>
    <x v="10"/>
    <x v="2"/>
    <x v="1"/>
    <x v="4"/>
    <x v="30"/>
    <x v="104"/>
    <x v="156"/>
    <x v="209"/>
    <x v="0"/>
    <x v="13"/>
    <x v="2"/>
    <x v="601"/>
    <x v="146"/>
    <x v="46"/>
    <x v="42"/>
    <x v="8"/>
    <x v="5"/>
    <x v="5188"/>
    <x v="27"/>
  </r>
  <r>
    <x v="1"/>
    <x v="5"/>
    <x v="0"/>
    <x v="8"/>
    <x v="379"/>
    <x v="5055"/>
    <x v="4483"/>
    <x v="211"/>
    <x v="10"/>
    <x v="2"/>
    <x v="1"/>
    <x v="4"/>
    <x v="33"/>
    <x v="320"/>
    <x v="156"/>
    <x v="209"/>
    <x v="0"/>
    <x v="13"/>
    <x v="2"/>
    <x v="276"/>
    <x v="743"/>
    <x v="30"/>
    <x v="59"/>
    <x v="8"/>
    <x v="5"/>
    <x v="5190"/>
    <x v="17"/>
  </r>
  <r>
    <x v="1"/>
    <x v="5"/>
    <x v="0"/>
    <x v="18"/>
    <x v="401"/>
    <x v="5056"/>
    <x v="4484"/>
    <x v="34"/>
    <x v="10"/>
    <x v="2"/>
    <x v="1"/>
    <x v="4"/>
    <x v="33"/>
    <x v="319"/>
    <x v="210"/>
    <x v="115"/>
    <x v="0"/>
    <x v="13"/>
    <x v="2"/>
    <x v="324"/>
    <x v="186"/>
    <x v="30"/>
    <x v="59"/>
    <x v="8"/>
    <x v="5"/>
    <x v="5189"/>
    <x v="8"/>
  </r>
  <r>
    <x v="1"/>
    <x v="5"/>
    <x v="0"/>
    <x v="8"/>
    <x v="404"/>
    <x v="5057"/>
    <x v="4485"/>
    <x v="49"/>
    <x v="10"/>
    <x v="2"/>
    <x v="1"/>
    <x v="4"/>
    <x v="33"/>
    <x v="320"/>
    <x v="197"/>
    <x v="209"/>
    <x v="0"/>
    <x v="13"/>
    <x v="2"/>
    <x v="276"/>
    <x v="469"/>
    <x v="30"/>
    <x v="59"/>
    <x v="8"/>
    <x v="5"/>
    <x v="5191"/>
    <x v="17"/>
  </r>
  <r>
    <x v="1"/>
    <x v="1"/>
    <x v="0"/>
    <x v="0"/>
    <x v="359"/>
    <x v="5058"/>
    <x v="4486"/>
    <x v="131"/>
    <x v="10"/>
    <x v="2"/>
    <x v="1"/>
    <x v="0"/>
    <x v="26"/>
    <x v="482"/>
    <x v="210"/>
    <x v="206"/>
    <x v="0"/>
    <x v="1"/>
    <x v="2"/>
    <x v="784"/>
    <x v="291"/>
    <x v="27"/>
    <x v="83"/>
    <x v="0"/>
    <x v="5"/>
    <x v="443"/>
    <x v="22"/>
  </r>
  <r>
    <x v="1"/>
    <x v="5"/>
    <x v="0"/>
    <x v="8"/>
    <x v="379"/>
    <x v="5059"/>
    <x v="4487"/>
    <x v="81"/>
    <x v="10"/>
    <x v="2"/>
    <x v="1"/>
    <x v="4"/>
    <x v="33"/>
    <x v="320"/>
    <x v="156"/>
    <x v="209"/>
    <x v="0"/>
    <x v="13"/>
    <x v="2"/>
    <x v="274"/>
    <x v="191"/>
    <x v="30"/>
    <x v="59"/>
    <x v="8"/>
    <x v="5"/>
    <x v="5192"/>
    <x v="17"/>
  </r>
  <r>
    <x v="1"/>
    <x v="5"/>
    <x v="0"/>
    <x v="17"/>
    <x v="415"/>
    <x v="5060"/>
    <x v="4488"/>
    <x v="94"/>
    <x v="10"/>
    <x v="2"/>
    <x v="1"/>
    <x v="4"/>
    <x v="33"/>
    <x v="322"/>
    <x v="156"/>
    <x v="209"/>
    <x v="0"/>
    <x v="13"/>
    <x v="2"/>
    <x v="466"/>
    <x v="549"/>
    <x v="30"/>
    <x v="59"/>
    <x v="8"/>
    <x v="5"/>
    <x v="5193"/>
    <x v="49"/>
  </r>
  <r>
    <x v="1"/>
    <x v="6"/>
    <x v="0"/>
    <x v="0"/>
    <x v="344"/>
    <x v="5061"/>
    <x v="4489"/>
    <x v="131"/>
    <x v="10"/>
    <x v="2"/>
    <x v="1"/>
    <x v="5"/>
    <x v="38"/>
    <x v="324"/>
    <x v="210"/>
    <x v="201"/>
    <x v="0"/>
    <x v="4"/>
    <x v="2"/>
    <x v="1022"/>
    <x v="556"/>
    <x v="52"/>
    <x v="47"/>
    <x v="0"/>
    <x v="5"/>
    <x v="444"/>
    <x v="8"/>
  </r>
  <r>
    <x v="1"/>
    <x v="1"/>
    <x v="0"/>
    <x v="0"/>
    <x v="359"/>
    <x v="5062"/>
    <x v="4490"/>
    <x v="211"/>
    <x v="10"/>
    <x v="2"/>
    <x v="1"/>
    <x v="0"/>
    <x v="26"/>
    <x v="482"/>
    <x v="210"/>
    <x v="206"/>
    <x v="0"/>
    <x v="1"/>
    <x v="2"/>
    <x v="786"/>
    <x v="340"/>
    <x v="27"/>
    <x v="83"/>
    <x v="0"/>
    <x v="5"/>
    <x v="445"/>
    <x v="22"/>
  </r>
  <r>
    <x v="1"/>
    <x v="5"/>
    <x v="0"/>
    <x v="8"/>
    <x v="379"/>
    <x v="5063"/>
    <x v="4491"/>
    <x v="91"/>
    <x v="10"/>
    <x v="2"/>
    <x v="1"/>
    <x v="4"/>
    <x v="33"/>
    <x v="320"/>
    <x v="156"/>
    <x v="209"/>
    <x v="0"/>
    <x v="13"/>
    <x v="2"/>
    <x v="274"/>
    <x v="614"/>
    <x v="30"/>
    <x v="59"/>
    <x v="8"/>
    <x v="5"/>
    <x v="5194"/>
    <x v="17"/>
  </r>
  <r>
    <x v="1"/>
    <x v="5"/>
    <x v="1"/>
    <x v="3"/>
    <x v="350"/>
    <x v="5064"/>
    <x v="4492"/>
    <x v="100"/>
    <x v="10"/>
    <x v="2"/>
    <x v="1"/>
    <x v="4"/>
    <x v="34"/>
    <x v="262"/>
    <x v="190"/>
    <x v="209"/>
    <x v="0"/>
    <x v="13"/>
    <x v="2"/>
    <x v="226"/>
    <x v="390"/>
    <x v="83"/>
    <x v="25"/>
    <x v="6"/>
    <x v="5"/>
    <x v="3361"/>
    <x v="2"/>
  </r>
  <r>
    <x v="1"/>
    <x v="5"/>
    <x v="0"/>
    <x v="8"/>
    <x v="379"/>
    <x v="5065"/>
    <x v="4493"/>
    <x v="27"/>
    <x v="10"/>
    <x v="2"/>
    <x v="1"/>
    <x v="4"/>
    <x v="33"/>
    <x v="320"/>
    <x v="156"/>
    <x v="209"/>
    <x v="0"/>
    <x v="13"/>
    <x v="2"/>
    <x v="272"/>
    <x v="158"/>
    <x v="30"/>
    <x v="59"/>
    <x v="8"/>
    <x v="5"/>
    <x v="5195"/>
    <x v="17"/>
  </r>
  <r>
    <x v="1"/>
    <x v="5"/>
    <x v="0"/>
    <x v="17"/>
    <x v="415"/>
    <x v="5066"/>
    <x v="4494"/>
    <x v="172"/>
    <x v="10"/>
    <x v="2"/>
    <x v="1"/>
    <x v="4"/>
    <x v="33"/>
    <x v="322"/>
    <x v="210"/>
    <x v="156"/>
    <x v="0"/>
    <x v="13"/>
    <x v="2"/>
    <x v="468"/>
    <x v="21"/>
    <x v="30"/>
    <x v="59"/>
    <x v="8"/>
    <x v="5"/>
    <x v="5196"/>
    <x v="49"/>
  </r>
  <r>
    <x v="1"/>
    <x v="5"/>
    <x v="0"/>
    <x v="8"/>
    <x v="394"/>
    <x v="5067"/>
    <x v="4495"/>
    <x v="60"/>
    <x v="10"/>
    <x v="2"/>
    <x v="1"/>
    <x v="4"/>
    <x v="33"/>
    <x v="320"/>
    <x v="195"/>
    <x v="209"/>
    <x v="0"/>
    <x v="13"/>
    <x v="2"/>
    <x v="272"/>
    <x v="570"/>
    <x v="30"/>
    <x v="59"/>
    <x v="8"/>
    <x v="5"/>
    <x v="5197"/>
    <x v="17"/>
  </r>
  <r>
    <x v="1"/>
    <x v="5"/>
    <x v="0"/>
    <x v="17"/>
    <x v="415"/>
    <x v="5068"/>
    <x v="4496"/>
    <x v="172"/>
    <x v="10"/>
    <x v="2"/>
    <x v="1"/>
    <x v="4"/>
    <x v="33"/>
    <x v="322"/>
    <x v="210"/>
    <x v="156"/>
    <x v="0"/>
    <x v="13"/>
    <x v="2"/>
    <x v="468"/>
    <x v="21"/>
    <x v="30"/>
    <x v="59"/>
    <x v="8"/>
    <x v="5"/>
    <x v="5198"/>
    <x v="49"/>
  </r>
  <r>
    <x v="1"/>
    <x v="5"/>
    <x v="0"/>
    <x v="8"/>
    <x v="394"/>
    <x v="5069"/>
    <x v="4497"/>
    <x v="118"/>
    <x v="10"/>
    <x v="2"/>
    <x v="1"/>
    <x v="4"/>
    <x v="33"/>
    <x v="320"/>
    <x v="195"/>
    <x v="209"/>
    <x v="0"/>
    <x v="13"/>
    <x v="2"/>
    <x v="270"/>
    <x v="41"/>
    <x v="30"/>
    <x v="59"/>
    <x v="8"/>
    <x v="5"/>
    <x v="5199"/>
    <x v="17"/>
  </r>
  <r>
    <x v="1"/>
    <x v="9"/>
    <x v="1"/>
    <x v="13"/>
    <x v="202"/>
    <x v="5070"/>
    <x v="4498"/>
    <x v="205"/>
    <x v="10"/>
    <x v="2"/>
    <x v="1"/>
    <x v="8"/>
    <x v="28"/>
    <x v="376"/>
    <x v="23"/>
    <x v="209"/>
    <x v="0"/>
    <x v="16"/>
    <x v="2"/>
    <x v="1017"/>
    <x v="874"/>
    <x v="23"/>
    <x v="51"/>
    <x v="1"/>
    <x v="6"/>
    <x v="1118"/>
    <x v="69"/>
  </r>
  <r>
    <x v="1"/>
    <x v="5"/>
    <x v="0"/>
    <x v="8"/>
    <x v="394"/>
    <x v="5071"/>
    <x v="4499"/>
    <x v="49"/>
    <x v="10"/>
    <x v="2"/>
    <x v="1"/>
    <x v="4"/>
    <x v="33"/>
    <x v="320"/>
    <x v="195"/>
    <x v="209"/>
    <x v="0"/>
    <x v="13"/>
    <x v="2"/>
    <x v="270"/>
    <x v="469"/>
    <x v="30"/>
    <x v="59"/>
    <x v="8"/>
    <x v="5"/>
    <x v="5201"/>
    <x v="17"/>
  </r>
  <r>
    <x v="1"/>
    <x v="9"/>
    <x v="1"/>
    <x v="8"/>
    <x v="137"/>
    <x v="5072"/>
    <x v="4500"/>
    <x v="104"/>
    <x v="10"/>
    <x v="2"/>
    <x v="1"/>
    <x v="8"/>
    <x v="29"/>
    <x v="472"/>
    <x v="23"/>
    <x v="209"/>
    <x v="0"/>
    <x v="16"/>
    <x v="2"/>
    <x v="902"/>
    <x v="752"/>
    <x v="19"/>
    <x v="52"/>
    <x v="1"/>
    <x v="6"/>
    <x v="1119"/>
    <x v="70"/>
  </r>
  <r>
    <x v="1"/>
    <x v="5"/>
    <x v="0"/>
    <x v="17"/>
    <x v="415"/>
    <x v="5073"/>
    <x v="4501"/>
    <x v="257"/>
    <x v="10"/>
    <x v="2"/>
    <x v="1"/>
    <x v="4"/>
    <x v="30"/>
    <x v="136"/>
    <x v="156"/>
    <x v="209"/>
    <x v="0"/>
    <x v="13"/>
    <x v="2"/>
    <x v="132"/>
    <x v="652"/>
    <x v="8"/>
    <x v="39"/>
    <x v="8"/>
    <x v="5"/>
    <x v="5200"/>
    <x v="49"/>
  </r>
  <r>
    <x v="1"/>
    <x v="5"/>
    <x v="1"/>
    <x v="3"/>
    <x v="340"/>
    <x v="5074"/>
    <x v="4502"/>
    <x v="252"/>
    <x v="10"/>
    <x v="2"/>
    <x v="1"/>
    <x v="4"/>
    <x v="34"/>
    <x v="205"/>
    <x v="156"/>
    <x v="209"/>
    <x v="0"/>
    <x v="13"/>
    <x v="2"/>
    <x v="389"/>
    <x v="879"/>
    <x v="82"/>
    <x v="17"/>
    <x v="6"/>
    <x v="5"/>
    <x v="3362"/>
    <x v="2"/>
  </r>
  <r>
    <x v="1"/>
    <x v="9"/>
    <x v="1"/>
    <x v="8"/>
    <x v="137"/>
    <x v="5076"/>
    <x v="4503"/>
    <x v="255"/>
    <x v="10"/>
    <x v="2"/>
    <x v="1"/>
    <x v="8"/>
    <x v="28"/>
    <x v="378"/>
    <x v="23"/>
    <x v="209"/>
    <x v="0"/>
    <x v="16"/>
    <x v="2"/>
    <x v="972"/>
    <x v="455"/>
    <x v="23"/>
    <x v="67"/>
    <x v="1"/>
    <x v="6"/>
    <x v="1121"/>
    <x v="16"/>
  </r>
  <r>
    <x v="1"/>
    <x v="9"/>
    <x v="1"/>
    <x v="8"/>
    <x v="137"/>
    <x v="5075"/>
    <x v="4503"/>
    <x v="46"/>
    <x v="10"/>
    <x v="2"/>
    <x v="1"/>
    <x v="8"/>
    <x v="28"/>
    <x v="402"/>
    <x v="23"/>
    <x v="209"/>
    <x v="0"/>
    <x v="16"/>
    <x v="2"/>
    <x v="921"/>
    <x v="572"/>
    <x v="53"/>
    <x v="57"/>
    <x v="1"/>
    <x v="6"/>
    <x v="1120"/>
    <x v="38"/>
  </r>
  <r>
    <x v="1"/>
    <x v="5"/>
    <x v="1"/>
    <x v="3"/>
    <x v="354"/>
    <x v="5077"/>
    <x v="4504"/>
    <x v="138"/>
    <x v="10"/>
    <x v="2"/>
    <x v="1"/>
    <x v="4"/>
    <x v="34"/>
    <x v="221"/>
    <x v="195"/>
    <x v="209"/>
    <x v="0"/>
    <x v="13"/>
    <x v="2"/>
    <x v="251"/>
    <x v="43"/>
    <x v="4"/>
    <x v="23"/>
    <x v="6"/>
    <x v="5"/>
    <x v="3363"/>
    <x v="2"/>
  </r>
  <r>
    <x v="1"/>
    <x v="9"/>
    <x v="1"/>
    <x v="11"/>
    <x v="189"/>
    <x v="5078"/>
    <x v="4505"/>
    <x v="46"/>
    <x v="10"/>
    <x v="2"/>
    <x v="1"/>
    <x v="8"/>
    <x v="29"/>
    <x v="467"/>
    <x v="23"/>
    <x v="209"/>
    <x v="0"/>
    <x v="16"/>
    <x v="2"/>
    <x v="895"/>
    <x v="133"/>
    <x v="19"/>
    <x v="52"/>
    <x v="1"/>
    <x v="6"/>
    <x v="1122"/>
    <x v="50"/>
  </r>
  <r>
    <x v="1"/>
    <x v="1"/>
    <x v="0"/>
    <x v="0"/>
    <x v="359"/>
    <x v="5079"/>
    <x v="4506"/>
    <x v="211"/>
    <x v="10"/>
    <x v="2"/>
    <x v="1"/>
    <x v="0"/>
    <x v="26"/>
    <x v="482"/>
    <x v="210"/>
    <x v="206"/>
    <x v="0"/>
    <x v="1"/>
    <x v="2"/>
    <x v="787"/>
    <x v="341"/>
    <x v="27"/>
    <x v="83"/>
    <x v="0"/>
    <x v="5"/>
    <x v="446"/>
    <x v="22"/>
  </r>
  <r>
    <x v="1"/>
    <x v="1"/>
    <x v="0"/>
    <x v="0"/>
    <x v="359"/>
    <x v="5080"/>
    <x v="4507"/>
    <x v="190"/>
    <x v="10"/>
    <x v="2"/>
    <x v="1"/>
    <x v="0"/>
    <x v="26"/>
    <x v="481"/>
    <x v="205"/>
    <x v="209"/>
    <x v="0"/>
    <x v="1"/>
    <x v="2"/>
    <x v="786"/>
    <x v="878"/>
    <x v="27"/>
    <x v="82"/>
    <x v="0"/>
    <x v="5"/>
    <x v="447"/>
    <x v="22"/>
  </r>
  <r>
    <x v="1"/>
    <x v="5"/>
    <x v="0"/>
    <x v="17"/>
    <x v="400"/>
    <x v="5081"/>
    <x v="4508"/>
    <x v="34"/>
    <x v="10"/>
    <x v="2"/>
    <x v="1"/>
    <x v="4"/>
    <x v="33"/>
    <x v="322"/>
    <x v="110"/>
    <x v="209"/>
    <x v="0"/>
    <x v="13"/>
    <x v="2"/>
    <x v="465"/>
    <x v="186"/>
    <x v="30"/>
    <x v="59"/>
    <x v="8"/>
    <x v="5"/>
    <x v="5202"/>
    <x v="49"/>
  </r>
  <r>
    <x v="1"/>
    <x v="5"/>
    <x v="1"/>
    <x v="8"/>
    <x v="394"/>
    <x v="5082"/>
    <x v="4509"/>
    <x v="34"/>
    <x v="6"/>
    <x v="0"/>
    <x v="1"/>
    <x v="4"/>
    <x v="36"/>
    <x v="297"/>
    <x v="210"/>
    <x v="194"/>
    <x v="0"/>
    <x v="13"/>
    <x v="2"/>
    <x v="69"/>
    <x v="265"/>
    <x v="88"/>
    <x v="9"/>
    <x v="6"/>
    <x v="5"/>
    <x v="5203"/>
    <x v="17"/>
  </r>
  <r>
    <x v="1"/>
    <x v="1"/>
    <x v="0"/>
    <x v="0"/>
    <x v="359"/>
    <x v="5083"/>
    <x v="4510"/>
    <x v="131"/>
    <x v="10"/>
    <x v="2"/>
    <x v="1"/>
    <x v="0"/>
    <x v="26"/>
    <x v="482"/>
    <x v="205"/>
    <x v="209"/>
    <x v="0"/>
    <x v="1"/>
    <x v="2"/>
    <x v="785"/>
    <x v="291"/>
    <x v="27"/>
    <x v="83"/>
    <x v="0"/>
    <x v="5"/>
    <x v="448"/>
    <x v="22"/>
  </r>
  <r>
    <x v="1"/>
    <x v="5"/>
    <x v="0"/>
    <x v="9"/>
    <x v="406"/>
    <x v="5084"/>
    <x v="4511"/>
    <x v="6"/>
    <x v="10"/>
    <x v="2"/>
    <x v="1"/>
    <x v="4"/>
    <x v="33"/>
    <x v="317"/>
    <x v="210"/>
    <x v="197"/>
    <x v="0"/>
    <x v="13"/>
    <x v="2"/>
    <x v="296"/>
    <x v="110"/>
    <x v="30"/>
    <x v="59"/>
    <x v="8"/>
    <x v="5"/>
    <x v="5205"/>
    <x v="27"/>
  </r>
  <r>
    <x v="1"/>
    <x v="5"/>
    <x v="0"/>
    <x v="5"/>
    <x v="383"/>
    <x v="5085"/>
    <x v="4512"/>
    <x v="138"/>
    <x v="10"/>
    <x v="2"/>
    <x v="1"/>
    <x v="4"/>
    <x v="33"/>
    <x v="146"/>
    <x v="210"/>
    <x v="203"/>
    <x v="0"/>
    <x v="13"/>
    <x v="2"/>
    <x v="251"/>
    <x v="174"/>
    <x v="70"/>
    <x v="43"/>
    <x v="8"/>
    <x v="5"/>
    <x v="5204"/>
    <x v="3"/>
  </r>
  <r>
    <x v="1"/>
    <x v="5"/>
    <x v="1"/>
    <x v="5"/>
    <x v="361"/>
    <x v="5086"/>
    <x v="4513"/>
    <x v="232"/>
    <x v="10"/>
    <x v="2"/>
    <x v="1"/>
    <x v="4"/>
    <x v="34"/>
    <x v="253"/>
    <x v="210"/>
    <x v="194"/>
    <x v="0"/>
    <x v="13"/>
    <x v="2"/>
    <x v="381"/>
    <x v="903"/>
    <x v="33"/>
    <x v="20"/>
    <x v="6"/>
    <x v="5"/>
    <x v="3364"/>
    <x v="3"/>
  </r>
  <r>
    <x v="1"/>
    <x v="1"/>
    <x v="0"/>
    <x v="0"/>
    <x v="359"/>
    <x v="5087"/>
    <x v="4514"/>
    <x v="190"/>
    <x v="10"/>
    <x v="2"/>
    <x v="1"/>
    <x v="0"/>
    <x v="26"/>
    <x v="481"/>
    <x v="205"/>
    <x v="209"/>
    <x v="0"/>
    <x v="1"/>
    <x v="2"/>
    <x v="784"/>
    <x v="878"/>
    <x v="27"/>
    <x v="82"/>
    <x v="0"/>
    <x v="5"/>
    <x v="449"/>
    <x v="22"/>
  </r>
  <r>
    <x v="1"/>
    <x v="5"/>
    <x v="0"/>
    <x v="8"/>
    <x v="379"/>
    <x v="5088"/>
    <x v="4515"/>
    <x v="49"/>
    <x v="10"/>
    <x v="2"/>
    <x v="1"/>
    <x v="4"/>
    <x v="33"/>
    <x v="320"/>
    <x v="156"/>
    <x v="209"/>
    <x v="0"/>
    <x v="13"/>
    <x v="2"/>
    <x v="268"/>
    <x v="469"/>
    <x v="30"/>
    <x v="59"/>
    <x v="8"/>
    <x v="5"/>
    <x v="5206"/>
    <x v="17"/>
  </r>
  <r>
    <x v="1"/>
    <x v="5"/>
    <x v="1"/>
    <x v="5"/>
    <x v="346"/>
    <x v="5089"/>
    <x v="4516"/>
    <x v="70"/>
    <x v="10"/>
    <x v="2"/>
    <x v="1"/>
    <x v="4"/>
    <x v="34"/>
    <x v="260"/>
    <x v="210"/>
    <x v="156"/>
    <x v="0"/>
    <x v="13"/>
    <x v="2"/>
    <x v="233"/>
    <x v="234"/>
    <x v="83"/>
    <x v="25"/>
    <x v="6"/>
    <x v="5"/>
    <x v="3365"/>
    <x v="3"/>
  </r>
  <r>
    <x v="1"/>
    <x v="1"/>
    <x v="0"/>
    <x v="0"/>
    <x v="359"/>
    <x v="5090"/>
    <x v="4517"/>
    <x v="131"/>
    <x v="10"/>
    <x v="2"/>
    <x v="1"/>
    <x v="0"/>
    <x v="26"/>
    <x v="482"/>
    <x v="210"/>
    <x v="206"/>
    <x v="0"/>
    <x v="1"/>
    <x v="2"/>
    <x v="785"/>
    <x v="556"/>
    <x v="27"/>
    <x v="83"/>
    <x v="0"/>
    <x v="5"/>
    <x v="450"/>
    <x v="22"/>
  </r>
  <r>
    <x v="1"/>
    <x v="5"/>
    <x v="0"/>
    <x v="8"/>
    <x v="379"/>
    <x v="5091"/>
    <x v="4518"/>
    <x v="211"/>
    <x v="10"/>
    <x v="2"/>
    <x v="1"/>
    <x v="4"/>
    <x v="33"/>
    <x v="320"/>
    <x v="156"/>
    <x v="209"/>
    <x v="0"/>
    <x v="13"/>
    <x v="2"/>
    <x v="268"/>
    <x v="825"/>
    <x v="30"/>
    <x v="59"/>
    <x v="8"/>
    <x v="5"/>
    <x v="5207"/>
    <x v="17"/>
  </r>
  <r>
    <x v="1"/>
    <x v="5"/>
    <x v="1"/>
    <x v="3"/>
    <x v="354"/>
    <x v="5092"/>
    <x v="4519"/>
    <x v="138"/>
    <x v="10"/>
    <x v="2"/>
    <x v="1"/>
    <x v="4"/>
    <x v="34"/>
    <x v="221"/>
    <x v="195"/>
    <x v="209"/>
    <x v="0"/>
    <x v="13"/>
    <x v="2"/>
    <x v="249"/>
    <x v="43"/>
    <x v="4"/>
    <x v="23"/>
    <x v="6"/>
    <x v="5"/>
    <x v="3366"/>
    <x v="2"/>
  </r>
  <r>
    <x v="1"/>
    <x v="9"/>
    <x v="0"/>
    <x v="3"/>
    <x v="39"/>
    <x v="5093"/>
    <x v="4520"/>
    <x v="12"/>
    <x v="10"/>
    <x v="2"/>
    <x v="1"/>
    <x v="8"/>
    <x v="27"/>
    <x v="351"/>
    <x v="23"/>
    <x v="209"/>
    <x v="0"/>
    <x v="16"/>
    <x v="2"/>
    <x v="873"/>
    <x v="974"/>
    <x v="38"/>
    <x v="71"/>
    <x v="1"/>
    <x v="5"/>
    <x v="1123"/>
    <x v="7"/>
  </r>
  <r>
    <x v="1"/>
    <x v="5"/>
    <x v="0"/>
    <x v="8"/>
    <x v="394"/>
    <x v="5094"/>
    <x v="4521"/>
    <x v="34"/>
    <x v="10"/>
    <x v="2"/>
    <x v="1"/>
    <x v="4"/>
    <x v="30"/>
    <x v="76"/>
    <x v="210"/>
    <x v="194"/>
    <x v="0"/>
    <x v="13"/>
    <x v="2"/>
    <x v="58"/>
    <x v="647"/>
    <x v="20"/>
    <x v="41"/>
    <x v="8"/>
    <x v="5"/>
    <x v="5208"/>
    <x v="17"/>
  </r>
  <r>
    <x v="1"/>
    <x v="5"/>
    <x v="0"/>
    <x v="9"/>
    <x v="410"/>
    <x v="5095"/>
    <x v="4522"/>
    <x v="9"/>
    <x v="10"/>
    <x v="2"/>
    <x v="1"/>
    <x v="4"/>
    <x v="33"/>
    <x v="314"/>
    <x v="199"/>
    <x v="209"/>
    <x v="0"/>
    <x v="13"/>
    <x v="2"/>
    <x v="324"/>
    <x v="526"/>
    <x v="30"/>
    <x v="59"/>
    <x v="8"/>
    <x v="5"/>
    <x v="5209"/>
    <x v="32"/>
  </r>
  <r>
    <x v="1"/>
    <x v="5"/>
    <x v="1"/>
    <x v="3"/>
    <x v="354"/>
    <x v="5096"/>
    <x v="4523"/>
    <x v="229"/>
    <x v="10"/>
    <x v="2"/>
    <x v="1"/>
    <x v="4"/>
    <x v="34"/>
    <x v="221"/>
    <x v="210"/>
    <x v="194"/>
    <x v="0"/>
    <x v="13"/>
    <x v="2"/>
    <x v="249"/>
    <x v="882"/>
    <x v="4"/>
    <x v="23"/>
    <x v="6"/>
    <x v="5"/>
    <x v="3367"/>
    <x v="2"/>
  </r>
  <r>
    <x v="1"/>
    <x v="1"/>
    <x v="0"/>
    <x v="0"/>
    <x v="359"/>
    <x v="5097"/>
    <x v="4524"/>
    <x v="211"/>
    <x v="10"/>
    <x v="2"/>
    <x v="1"/>
    <x v="0"/>
    <x v="26"/>
    <x v="482"/>
    <x v="210"/>
    <x v="206"/>
    <x v="0"/>
    <x v="1"/>
    <x v="2"/>
    <x v="786"/>
    <x v="341"/>
    <x v="27"/>
    <x v="83"/>
    <x v="0"/>
    <x v="5"/>
    <x v="451"/>
    <x v="22"/>
  </r>
  <r>
    <x v="1"/>
    <x v="5"/>
    <x v="1"/>
    <x v="5"/>
    <x v="336"/>
    <x v="5098"/>
    <x v="4525"/>
    <x v="197"/>
    <x v="10"/>
    <x v="2"/>
    <x v="1"/>
    <x v="4"/>
    <x v="34"/>
    <x v="272"/>
    <x v="210"/>
    <x v="115"/>
    <x v="0"/>
    <x v="13"/>
    <x v="2"/>
    <x v="243"/>
    <x v="277"/>
    <x v="84"/>
    <x v="24"/>
    <x v="6"/>
    <x v="5"/>
    <x v="3368"/>
    <x v="3"/>
  </r>
  <r>
    <x v="1"/>
    <x v="1"/>
    <x v="0"/>
    <x v="0"/>
    <x v="359"/>
    <x v="5099"/>
    <x v="4526"/>
    <x v="211"/>
    <x v="10"/>
    <x v="2"/>
    <x v="1"/>
    <x v="0"/>
    <x v="26"/>
    <x v="482"/>
    <x v="210"/>
    <x v="206"/>
    <x v="0"/>
    <x v="1"/>
    <x v="2"/>
    <x v="787"/>
    <x v="341"/>
    <x v="27"/>
    <x v="83"/>
    <x v="0"/>
    <x v="5"/>
    <x v="452"/>
    <x v="22"/>
  </r>
  <r>
    <x v="1"/>
    <x v="5"/>
    <x v="1"/>
    <x v="3"/>
    <x v="340"/>
    <x v="5100"/>
    <x v="4527"/>
    <x v="252"/>
    <x v="10"/>
    <x v="2"/>
    <x v="1"/>
    <x v="4"/>
    <x v="34"/>
    <x v="221"/>
    <x v="210"/>
    <x v="156"/>
    <x v="0"/>
    <x v="13"/>
    <x v="2"/>
    <x v="251"/>
    <x v="879"/>
    <x v="4"/>
    <x v="23"/>
    <x v="6"/>
    <x v="5"/>
    <x v="3369"/>
    <x v="2"/>
  </r>
  <r>
    <x v="1"/>
    <x v="9"/>
    <x v="1"/>
    <x v="12"/>
    <x v="198"/>
    <x v="5101"/>
    <x v="4528"/>
    <x v="26"/>
    <x v="10"/>
    <x v="2"/>
    <x v="1"/>
    <x v="8"/>
    <x v="29"/>
    <x v="470"/>
    <x v="23"/>
    <x v="209"/>
    <x v="0"/>
    <x v="16"/>
    <x v="2"/>
    <x v="883"/>
    <x v="523"/>
    <x v="19"/>
    <x v="52"/>
    <x v="1"/>
    <x v="6"/>
    <x v="1124"/>
    <x v="55"/>
  </r>
  <r>
    <x v="1"/>
    <x v="5"/>
    <x v="0"/>
    <x v="5"/>
    <x v="397"/>
    <x v="5102"/>
    <x v="4529"/>
    <x v="27"/>
    <x v="10"/>
    <x v="2"/>
    <x v="1"/>
    <x v="4"/>
    <x v="33"/>
    <x v="149"/>
    <x v="210"/>
    <x v="207"/>
    <x v="0"/>
    <x v="13"/>
    <x v="2"/>
    <x v="254"/>
    <x v="152"/>
    <x v="20"/>
    <x v="41"/>
    <x v="8"/>
    <x v="5"/>
    <x v="5210"/>
    <x v="3"/>
  </r>
  <r>
    <x v="1"/>
    <x v="5"/>
    <x v="0"/>
    <x v="8"/>
    <x v="408"/>
    <x v="5103"/>
    <x v="4530"/>
    <x v="75"/>
    <x v="10"/>
    <x v="2"/>
    <x v="1"/>
    <x v="4"/>
    <x v="33"/>
    <x v="320"/>
    <x v="210"/>
    <x v="200"/>
    <x v="0"/>
    <x v="13"/>
    <x v="2"/>
    <x v="270"/>
    <x v="891"/>
    <x v="30"/>
    <x v="59"/>
    <x v="8"/>
    <x v="5"/>
    <x v="5211"/>
    <x v="17"/>
  </r>
  <r>
    <x v="1"/>
    <x v="1"/>
    <x v="0"/>
    <x v="0"/>
    <x v="359"/>
    <x v="5104"/>
    <x v="4531"/>
    <x v="190"/>
    <x v="10"/>
    <x v="2"/>
    <x v="1"/>
    <x v="0"/>
    <x v="26"/>
    <x v="481"/>
    <x v="205"/>
    <x v="209"/>
    <x v="0"/>
    <x v="1"/>
    <x v="2"/>
    <x v="786"/>
    <x v="878"/>
    <x v="27"/>
    <x v="82"/>
    <x v="0"/>
    <x v="5"/>
    <x v="453"/>
    <x v="22"/>
  </r>
  <r>
    <x v="1"/>
    <x v="5"/>
    <x v="1"/>
    <x v="3"/>
    <x v="354"/>
    <x v="5105"/>
    <x v="4532"/>
    <x v="41"/>
    <x v="10"/>
    <x v="2"/>
    <x v="1"/>
    <x v="4"/>
    <x v="34"/>
    <x v="221"/>
    <x v="210"/>
    <x v="194"/>
    <x v="0"/>
    <x v="13"/>
    <x v="2"/>
    <x v="251"/>
    <x v="774"/>
    <x v="4"/>
    <x v="23"/>
    <x v="6"/>
    <x v="5"/>
    <x v="3370"/>
    <x v="2"/>
  </r>
  <r>
    <x v="1"/>
    <x v="5"/>
    <x v="0"/>
    <x v="5"/>
    <x v="383"/>
    <x v="5106"/>
    <x v="4533"/>
    <x v="120"/>
    <x v="10"/>
    <x v="2"/>
    <x v="1"/>
    <x v="4"/>
    <x v="33"/>
    <x v="146"/>
    <x v="210"/>
    <x v="203"/>
    <x v="0"/>
    <x v="13"/>
    <x v="2"/>
    <x v="251"/>
    <x v="18"/>
    <x v="70"/>
    <x v="43"/>
    <x v="8"/>
    <x v="5"/>
    <x v="5212"/>
    <x v="3"/>
  </r>
  <r>
    <x v="1"/>
    <x v="5"/>
    <x v="0"/>
    <x v="22"/>
    <x v="426"/>
    <x v="5107"/>
    <x v="4534"/>
    <x v="27"/>
    <x v="10"/>
    <x v="2"/>
    <x v="1"/>
    <x v="4"/>
    <x v="33"/>
    <x v="316"/>
    <x v="210"/>
    <x v="156"/>
    <x v="0"/>
    <x v="13"/>
    <x v="2"/>
    <x v="399"/>
    <x v="149"/>
    <x v="30"/>
    <x v="59"/>
    <x v="8"/>
    <x v="5"/>
    <x v="5213"/>
    <x v="54"/>
  </r>
  <r>
    <x v="1"/>
    <x v="5"/>
    <x v="0"/>
    <x v="8"/>
    <x v="394"/>
    <x v="5108"/>
    <x v="4535"/>
    <x v="81"/>
    <x v="10"/>
    <x v="2"/>
    <x v="1"/>
    <x v="4"/>
    <x v="30"/>
    <x v="71"/>
    <x v="210"/>
    <x v="194"/>
    <x v="0"/>
    <x v="13"/>
    <x v="2"/>
    <x v="42"/>
    <x v="843"/>
    <x v="2"/>
    <x v="44"/>
    <x v="8"/>
    <x v="5"/>
    <x v="5214"/>
    <x v="17"/>
  </r>
  <r>
    <x v="1"/>
    <x v="9"/>
    <x v="1"/>
    <x v="8"/>
    <x v="137"/>
    <x v="5109"/>
    <x v="4536"/>
    <x v="251"/>
    <x v="10"/>
    <x v="2"/>
    <x v="1"/>
    <x v="8"/>
    <x v="28"/>
    <x v="378"/>
    <x v="210"/>
    <x v="21"/>
    <x v="0"/>
    <x v="16"/>
    <x v="2"/>
    <x v="974"/>
    <x v="952"/>
    <x v="23"/>
    <x v="67"/>
    <x v="1"/>
    <x v="6"/>
    <x v="1125"/>
    <x v="16"/>
  </r>
  <r>
    <x v="1"/>
    <x v="5"/>
    <x v="0"/>
    <x v="22"/>
    <x v="426"/>
    <x v="5110"/>
    <x v="4537"/>
    <x v="27"/>
    <x v="10"/>
    <x v="2"/>
    <x v="1"/>
    <x v="4"/>
    <x v="33"/>
    <x v="316"/>
    <x v="210"/>
    <x v="156"/>
    <x v="0"/>
    <x v="13"/>
    <x v="2"/>
    <x v="399"/>
    <x v="149"/>
    <x v="30"/>
    <x v="59"/>
    <x v="8"/>
    <x v="5"/>
    <x v="5215"/>
    <x v="54"/>
  </r>
  <r>
    <x v="1"/>
    <x v="5"/>
    <x v="0"/>
    <x v="5"/>
    <x v="397"/>
    <x v="5111"/>
    <x v="4538"/>
    <x v="27"/>
    <x v="10"/>
    <x v="2"/>
    <x v="1"/>
    <x v="4"/>
    <x v="33"/>
    <x v="149"/>
    <x v="210"/>
    <x v="207"/>
    <x v="0"/>
    <x v="13"/>
    <x v="2"/>
    <x v="256"/>
    <x v="152"/>
    <x v="20"/>
    <x v="41"/>
    <x v="8"/>
    <x v="5"/>
    <x v="5216"/>
    <x v="3"/>
  </r>
  <r>
    <x v="1"/>
    <x v="9"/>
    <x v="1"/>
    <x v="9"/>
    <x v="139"/>
    <x v="5113"/>
    <x v="4539"/>
    <x v="160"/>
    <x v="10"/>
    <x v="2"/>
    <x v="1"/>
    <x v="8"/>
    <x v="28"/>
    <x v="377"/>
    <x v="210"/>
    <x v="21"/>
    <x v="0"/>
    <x v="16"/>
    <x v="2"/>
    <x v="1068"/>
    <x v="932"/>
    <x v="23"/>
    <x v="51"/>
    <x v="1"/>
    <x v="6"/>
    <x v="1126"/>
    <x v="27"/>
  </r>
  <r>
    <x v="1"/>
    <x v="5"/>
    <x v="1"/>
    <x v="3"/>
    <x v="354"/>
    <x v="5112"/>
    <x v="4539"/>
    <x v="138"/>
    <x v="10"/>
    <x v="2"/>
    <x v="1"/>
    <x v="4"/>
    <x v="34"/>
    <x v="221"/>
    <x v="195"/>
    <x v="209"/>
    <x v="0"/>
    <x v="13"/>
    <x v="2"/>
    <x v="249"/>
    <x v="44"/>
    <x v="4"/>
    <x v="23"/>
    <x v="6"/>
    <x v="5"/>
    <x v="3371"/>
    <x v="2"/>
  </r>
  <r>
    <x v="1"/>
    <x v="5"/>
    <x v="0"/>
    <x v="9"/>
    <x v="368"/>
    <x v="5115"/>
    <x v="4540"/>
    <x v="224"/>
    <x v="10"/>
    <x v="2"/>
    <x v="1"/>
    <x v="4"/>
    <x v="33"/>
    <x v="317"/>
    <x v="110"/>
    <x v="209"/>
    <x v="0"/>
    <x v="13"/>
    <x v="2"/>
    <x v="296"/>
    <x v="922"/>
    <x v="30"/>
    <x v="59"/>
    <x v="8"/>
    <x v="5"/>
    <x v="5217"/>
    <x v="27"/>
  </r>
  <r>
    <x v="1"/>
    <x v="9"/>
    <x v="1"/>
    <x v="8"/>
    <x v="137"/>
    <x v="5114"/>
    <x v="4540"/>
    <x v="98"/>
    <x v="10"/>
    <x v="2"/>
    <x v="1"/>
    <x v="8"/>
    <x v="28"/>
    <x v="397"/>
    <x v="23"/>
    <x v="209"/>
    <x v="0"/>
    <x v="16"/>
    <x v="2"/>
    <x v="1003"/>
    <x v="16"/>
    <x v="53"/>
    <x v="57"/>
    <x v="1"/>
    <x v="6"/>
    <x v="1127"/>
    <x v="13"/>
  </r>
  <r>
    <x v="1"/>
    <x v="5"/>
    <x v="0"/>
    <x v="9"/>
    <x v="396"/>
    <x v="5116"/>
    <x v="4541"/>
    <x v="131"/>
    <x v="10"/>
    <x v="2"/>
    <x v="1"/>
    <x v="4"/>
    <x v="33"/>
    <x v="314"/>
    <x v="195"/>
    <x v="209"/>
    <x v="0"/>
    <x v="13"/>
    <x v="2"/>
    <x v="328"/>
    <x v="666"/>
    <x v="30"/>
    <x v="59"/>
    <x v="8"/>
    <x v="5"/>
    <x v="5218"/>
    <x v="32"/>
  </r>
  <r>
    <x v="1"/>
    <x v="1"/>
    <x v="0"/>
    <x v="0"/>
    <x v="359"/>
    <x v="5117"/>
    <x v="4542"/>
    <x v="131"/>
    <x v="10"/>
    <x v="2"/>
    <x v="1"/>
    <x v="0"/>
    <x v="26"/>
    <x v="482"/>
    <x v="210"/>
    <x v="206"/>
    <x v="0"/>
    <x v="1"/>
    <x v="2"/>
    <x v="787"/>
    <x v="826"/>
    <x v="27"/>
    <x v="83"/>
    <x v="0"/>
    <x v="5"/>
    <x v="454"/>
    <x v="22"/>
  </r>
  <r>
    <x v="1"/>
    <x v="3"/>
    <x v="0"/>
    <x v="0"/>
    <x v="344"/>
    <x v="5118"/>
    <x v="4543"/>
    <x v="96"/>
    <x v="10"/>
    <x v="2"/>
    <x v="1"/>
    <x v="2"/>
    <x v="44"/>
    <x v="332"/>
    <x v="210"/>
    <x v="201"/>
    <x v="0"/>
    <x v="4"/>
    <x v="2"/>
    <x v="942"/>
    <x v="324"/>
    <x v="51"/>
    <x v="3"/>
    <x v="0"/>
    <x v="5"/>
    <x v="455"/>
    <x v="17"/>
  </r>
  <r>
    <x v="1"/>
    <x v="5"/>
    <x v="1"/>
    <x v="3"/>
    <x v="354"/>
    <x v="5119"/>
    <x v="4544"/>
    <x v="41"/>
    <x v="10"/>
    <x v="2"/>
    <x v="1"/>
    <x v="4"/>
    <x v="34"/>
    <x v="221"/>
    <x v="210"/>
    <x v="194"/>
    <x v="0"/>
    <x v="13"/>
    <x v="2"/>
    <x v="251"/>
    <x v="774"/>
    <x v="4"/>
    <x v="23"/>
    <x v="6"/>
    <x v="5"/>
    <x v="3372"/>
    <x v="2"/>
  </r>
  <r>
    <x v="1"/>
    <x v="5"/>
    <x v="0"/>
    <x v="22"/>
    <x v="431"/>
    <x v="5120"/>
    <x v="4545"/>
    <x v="49"/>
    <x v="10"/>
    <x v="2"/>
    <x v="1"/>
    <x v="4"/>
    <x v="33"/>
    <x v="316"/>
    <x v="210"/>
    <x v="194"/>
    <x v="0"/>
    <x v="13"/>
    <x v="2"/>
    <x v="399"/>
    <x v="486"/>
    <x v="30"/>
    <x v="59"/>
    <x v="8"/>
    <x v="5"/>
    <x v="5219"/>
    <x v="54"/>
  </r>
  <r>
    <x v="1"/>
    <x v="5"/>
    <x v="0"/>
    <x v="8"/>
    <x v="379"/>
    <x v="5121"/>
    <x v="4546"/>
    <x v="211"/>
    <x v="10"/>
    <x v="2"/>
    <x v="1"/>
    <x v="4"/>
    <x v="33"/>
    <x v="320"/>
    <x v="156"/>
    <x v="209"/>
    <x v="0"/>
    <x v="13"/>
    <x v="2"/>
    <x v="270"/>
    <x v="825"/>
    <x v="30"/>
    <x v="59"/>
    <x v="8"/>
    <x v="5"/>
    <x v="5220"/>
    <x v="17"/>
  </r>
  <r>
    <x v="1"/>
    <x v="9"/>
    <x v="1"/>
    <x v="12"/>
    <x v="198"/>
    <x v="5122"/>
    <x v="4547"/>
    <x v="46"/>
    <x v="10"/>
    <x v="2"/>
    <x v="1"/>
    <x v="8"/>
    <x v="29"/>
    <x v="470"/>
    <x v="210"/>
    <x v="21"/>
    <x v="0"/>
    <x v="16"/>
    <x v="2"/>
    <x v="883"/>
    <x v="133"/>
    <x v="19"/>
    <x v="52"/>
    <x v="1"/>
    <x v="6"/>
    <x v="1128"/>
    <x v="55"/>
  </r>
  <r>
    <x v="1"/>
    <x v="5"/>
    <x v="1"/>
    <x v="3"/>
    <x v="354"/>
    <x v="5123"/>
    <x v="4548"/>
    <x v="229"/>
    <x v="10"/>
    <x v="2"/>
    <x v="1"/>
    <x v="4"/>
    <x v="34"/>
    <x v="221"/>
    <x v="210"/>
    <x v="194"/>
    <x v="0"/>
    <x v="13"/>
    <x v="2"/>
    <x v="252"/>
    <x v="882"/>
    <x v="4"/>
    <x v="23"/>
    <x v="6"/>
    <x v="5"/>
    <x v="3373"/>
    <x v="2"/>
  </r>
  <r>
    <x v="1"/>
    <x v="5"/>
    <x v="0"/>
    <x v="8"/>
    <x v="394"/>
    <x v="5125"/>
    <x v="4549"/>
    <x v="81"/>
    <x v="10"/>
    <x v="2"/>
    <x v="1"/>
    <x v="4"/>
    <x v="33"/>
    <x v="320"/>
    <x v="210"/>
    <x v="194"/>
    <x v="0"/>
    <x v="13"/>
    <x v="2"/>
    <x v="274"/>
    <x v="674"/>
    <x v="30"/>
    <x v="59"/>
    <x v="8"/>
    <x v="5"/>
    <x v="5221"/>
    <x v="17"/>
  </r>
  <r>
    <x v="1"/>
    <x v="9"/>
    <x v="1"/>
    <x v="8"/>
    <x v="137"/>
    <x v="5124"/>
    <x v="4549"/>
    <x v="26"/>
    <x v="10"/>
    <x v="2"/>
    <x v="1"/>
    <x v="8"/>
    <x v="28"/>
    <x v="378"/>
    <x v="210"/>
    <x v="21"/>
    <x v="0"/>
    <x v="16"/>
    <x v="2"/>
    <x v="972"/>
    <x v="304"/>
    <x v="23"/>
    <x v="67"/>
    <x v="1"/>
    <x v="6"/>
    <x v="1129"/>
    <x v="16"/>
  </r>
  <r>
    <x v="1"/>
    <x v="1"/>
    <x v="0"/>
    <x v="0"/>
    <x v="359"/>
    <x v="5126"/>
    <x v="4550"/>
    <x v="211"/>
    <x v="10"/>
    <x v="2"/>
    <x v="1"/>
    <x v="0"/>
    <x v="26"/>
    <x v="482"/>
    <x v="210"/>
    <x v="206"/>
    <x v="0"/>
    <x v="1"/>
    <x v="2"/>
    <x v="788"/>
    <x v="340"/>
    <x v="27"/>
    <x v="83"/>
    <x v="0"/>
    <x v="5"/>
    <x v="456"/>
    <x v="22"/>
  </r>
  <r>
    <x v="1"/>
    <x v="5"/>
    <x v="0"/>
    <x v="8"/>
    <x v="394"/>
    <x v="5127"/>
    <x v="4551"/>
    <x v="242"/>
    <x v="10"/>
    <x v="2"/>
    <x v="1"/>
    <x v="4"/>
    <x v="33"/>
    <x v="320"/>
    <x v="195"/>
    <x v="209"/>
    <x v="0"/>
    <x v="13"/>
    <x v="2"/>
    <x v="270"/>
    <x v="653"/>
    <x v="30"/>
    <x v="59"/>
    <x v="8"/>
    <x v="5"/>
    <x v="5223"/>
    <x v="17"/>
  </r>
  <r>
    <x v="1"/>
    <x v="9"/>
    <x v="1"/>
    <x v="8"/>
    <x v="137"/>
    <x v="5128"/>
    <x v="4552"/>
    <x v="94"/>
    <x v="6"/>
    <x v="0"/>
    <x v="1"/>
    <x v="8"/>
    <x v="28"/>
    <x v="378"/>
    <x v="23"/>
    <x v="209"/>
    <x v="0"/>
    <x v="16"/>
    <x v="2"/>
    <x v="970"/>
    <x v="1006"/>
    <x v="23"/>
    <x v="67"/>
    <x v="1"/>
    <x v="6"/>
    <x v="1130"/>
    <x v="16"/>
  </r>
  <r>
    <x v="1"/>
    <x v="5"/>
    <x v="0"/>
    <x v="5"/>
    <x v="383"/>
    <x v="5129"/>
    <x v="4553"/>
    <x v="104"/>
    <x v="10"/>
    <x v="2"/>
    <x v="1"/>
    <x v="4"/>
    <x v="33"/>
    <x v="146"/>
    <x v="210"/>
    <x v="203"/>
    <x v="0"/>
    <x v="13"/>
    <x v="2"/>
    <x v="252"/>
    <x v="371"/>
    <x v="70"/>
    <x v="43"/>
    <x v="8"/>
    <x v="5"/>
    <x v="5222"/>
    <x v="3"/>
  </r>
  <r>
    <x v="1"/>
    <x v="5"/>
    <x v="0"/>
    <x v="8"/>
    <x v="394"/>
    <x v="5130"/>
    <x v="4554"/>
    <x v="110"/>
    <x v="10"/>
    <x v="2"/>
    <x v="1"/>
    <x v="4"/>
    <x v="33"/>
    <x v="320"/>
    <x v="210"/>
    <x v="194"/>
    <x v="0"/>
    <x v="13"/>
    <x v="2"/>
    <x v="274"/>
    <x v="96"/>
    <x v="30"/>
    <x v="59"/>
    <x v="8"/>
    <x v="5"/>
    <x v="5226"/>
    <x v="17"/>
  </r>
  <r>
    <x v="1"/>
    <x v="9"/>
    <x v="1"/>
    <x v="8"/>
    <x v="137"/>
    <x v="5131"/>
    <x v="4555"/>
    <x v="26"/>
    <x v="10"/>
    <x v="2"/>
    <x v="1"/>
    <x v="8"/>
    <x v="28"/>
    <x v="378"/>
    <x v="210"/>
    <x v="21"/>
    <x v="0"/>
    <x v="16"/>
    <x v="2"/>
    <x v="972"/>
    <x v="304"/>
    <x v="23"/>
    <x v="67"/>
    <x v="1"/>
    <x v="6"/>
    <x v="1131"/>
    <x v="16"/>
  </r>
  <r>
    <x v="1"/>
    <x v="5"/>
    <x v="0"/>
    <x v="5"/>
    <x v="397"/>
    <x v="5133"/>
    <x v="4556"/>
    <x v="27"/>
    <x v="10"/>
    <x v="2"/>
    <x v="1"/>
    <x v="4"/>
    <x v="33"/>
    <x v="149"/>
    <x v="210"/>
    <x v="207"/>
    <x v="0"/>
    <x v="13"/>
    <x v="2"/>
    <x v="260"/>
    <x v="152"/>
    <x v="20"/>
    <x v="41"/>
    <x v="8"/>
    <x v="5"/>
    <x v="5224"/>
    <x v="3"/>
  </r>
  <r>
    <x v="1"/>
    <x v="5"/>
    <x v="0"/>
    <x v="5"/>
    <x v="383"/>
    <x v="5132"/>
    <x v="4556"/>
    <x v="104"/>
    <x v="10"/>
    <x v="2"/>
    <x v="1"/>
    <x v="4"/>
    <x v="33"/>
    <x v="146"/>
    <x v="210"/>
    <x v="203"/>
    <x v="0"/>
    <x v="13"/>
    <x v="2"/>
    <x v="252"/>
    <x v="371"/>
    <x v="70"/>
    <x v="43"/>
    <x v="8"/>
    <x v="5"/>
    <x v="5225"/>
    <x v="3"/>
  </r>
  <r>
    <x v="1"/>
    <x v="1"/>
    <x v="0"/>
    <x v="0"/>
    <x v="359"/>
    <x v="5134"/>
    <x v="4557"/>
    <x v="131"/>
    <x v="10"/>
    <x v="2"/>
    <x v="1"/>
    <x v="0"/>
    <x v="26"/>
    <x v="482"/>
    <x v="210"/>
    <x v="206"/>
    <x v="0"/>
    <x v="1"/>
    <x v="2"/>
    <x v="789"/>
    <x v="556"/>
    <x v="27"/>
    <x v="83"/>
    <x v="0"/>
    <x v="5"/>
    <x v="457"/>
    <x v="22"/>
  </r>
  <r>
    <x v="1"/>
    <x v="1"/>
    <x v="0"/>
    <x v="0"/>
    <x v="359"/>
    <x v="5135"/>
    <x v="4558"/>
    <x v="190"/>
    <x v="10"/>
    <x v="2"/>
    <x v="1"/>
    <x v="0"/>
    <x v="26"/>
    <x v="481"/>
    <x v="210"/>
    <x v="206"/>
    <x v="0"/>
    <x v="1"/>
    <x v="2"/>
    <x v="790"/>
    <x v="878"/>
    <x v="27"/>
    <x v="82"/>
    <x v="0"/>
    <x v="5"/>
    <x v="458"/>
    <x v="22"/>
  </r>
  <r>
    <x v="1"/>
    <x v="1"/>
    <x v="0"/>
    <x v="0"/>
    <x v="359"/>
    <x v="5136"/>
    <x v="4559"/>
    <x v="190"/>
    <x v="10"/>
    <x v="2"/>
    <x v="1"/>
    <x v="0"/>
    <x v="26"/>
    <x v="481"/>
    <x v="210"/>
    <x v="206"/>
    <x v="0"/>
    <x v="1"/>
    <x v="2"/>
    <x v="791"/>
    <x v="878"/>
    <x v="27"/>
    <x v="82"/>
    <x v="0"/>
    <x v="5"/>
    <x v="459"/>
    <x v="22"/>
  </r>
  <r>
    <x v="0"/>
    <x v="5"/>
    <x v="1"/>
    <x v="0"/>
    <x v="260"/>
    <x v="5137"/>
    <x v="4560"/>
    <x v="32"/>
    <x v="10"/>
    <x v="2"/>
    <x v="1"/>
    <x v="4"/>
    <x v="8"/>
    <x v="22"/>
    <x v="210"/>
    <x v="156"/>
    <x v="0"/>
    <x v="5"/>
    <x v="0"/>
    <x v="519"/>
    <x v="893"/>
    <x v="78"/>
    <x v="7"/>
    <x v="6"/>
    <x v="0"/>
    <x v="3374"/>
    <x v="0"/>
  </r>
  <r>
    <x v="1"/>
    <x v="5"/>
    <x v="0"/>
    <x v="15"/>
    <x v="405"/>
    <x v="5138"/>
    <x v="4561"/>
    <x v="45"/>
    <x v="10"/>
    <x v="2"/>
    <x v="1"/>
    <x v="4"/>
    <x v="30"/>
    <x v="97"/>
    <x v="156"/>
    <x v="209"/>
    <x v="0"/>
    <x v="13"/>
    <x v="2"/>
    <x v="559"/>
    <x v="773"/>
    <x v="22"/>
    <x v="34"/>
    <x v="8"/>
    <x v="5"/>
    <x v="5227"/>
    <x v="22"/>
  </r>
  <r>
    <x v="1"/>
    <x v="5"/>
    <x v="0"/>
    <x v="9"/>
    <x v="410"/>
    <x v="5139"/>
    <x v="4562"/>
    <x v="97"/>
    <x v="10"/>
    <x v="2"/>
    <x v="1"/>
    <x v="4"/>
    <x v="33"/>
    <x v="317"/>
    <x v="210"/>
    <x v="200"/>
    <x v="0"/>
    <x v="13"/>
    <x v="2"/>
    <x v="302"/>
    <x v="989"/>
    <x v="30"/>
    <x v="59"/>
    <x v="8"/>
    <x v="5"/>
    <x v="5228"/>
    <x v="27"/>
  </r>
  <r>
    <x v="1"/>
    <x v="1"/>
    <x v="0"/>
    <x v="0"/>
    <x v="359"/>
    <x v="5140"/>
    <x v="4563"/>
    <x v="190"/>
    <x v="10"/>
    <x v="2"/>
    <x v="1"/>
    <x v="0"/>
    <x v="26"/>
    <x v="481"/>
    <x v="210"/>
    <x v="206"/>
    <x v="0"/>
    <x v="1"/>
    <x v="2"/>
    <x v="792"/>
    <x v="878"/>
    <x v="27"/>
    <x v="82"/>
    <x v="0"/>
    <x v="5"/>
    <x v="460"/>
    <x v="22"/>
  </r>
  <r>
    <x v="1"/>
    <x v="1"/>
    <x v="0"/>
    <x v="0"/>
    <x v="359"/>
    <x v="5141"/>
    <x v="4564"/>
    <x v="211"/>
    <x v="10"/>
    <x v="2"/>
    <x v="1"/>
    <x v="0"/>
    <x v="26"/>
    <x v="482"/>
    <x v="205"/>
    <x v="209"/>
    <x v="0"/>
    <x v="1"/>
    <x v="2"/>
    <x v="791"/>
    <x v="340"/>
    <x v="27"/>
    <x v="83"/>
    <x v="0"/>
    <x v="5"/>
    <x v="461"/>
    <x v="22"/>
  </r>
  <r>
    <x v="1"/>
    <x v="5"/>
    <x v="0"/>
    <x v="5"/>
    <x v="383"/>
    <x v="5142"/>
    <x v="4565"/>
    <x v="104"/>
    <x v="10"/>
    <x v="2"/>
    <x v="1"/>
    <x v="4"/>
    <x v="33"/>
    <x v="146"/>
    <x v="210"/>
    <x v="203"/>
    <x v="0"/>
    <x v="13"/>
    <x v="2"/>
    <x v="254"/>
    <x v="371"/>
    <x v="70"/>
    <x v="43"/>
    <x v="8"/>
    <x v="5"/>
    <x v="5229"/>
    <x v="3"/>
  </r>
  <r>
    <x v="1"/>
    <x v="5"/>
    <x v="1"/>
    <x v="3"/>
    <x v="354"/>
    <x v="5143"/>
    <x v="4566"/>
    <x v="138"/>
    <x v="10"/>
    <x v="2"/>
    <x v="1"/>
    <x v="4"/>
    <x v="34"/>
    <x v="221"/>
    <x v="195"/>
    <x v="209"/>
    <x v="0"/>
    <x v="13"/>
    <x v="2"/>
    <x v="252"/>
    <x v="44"/>
    <x v="4"/>
    <x v="23"/>
    <x v="6"/>
    <x v="5"/>
    <x v="3375"/>
    <x v="2"/>
  </r>
  <r>
    <x v="1"/>
    <x v="1"/>
    <x v="0"/>
    <x v="0"/>
    <x v="359"/>
    <x v="5144"/>
    <x v="4567"/>
    <x v="211"/>
    <x v="10"/>
    <x v="2"/>
    <x v="1"/>
    <x v="0"/>
    <x v="26"/>
    <x v="482"/>
    <x v="205"/>
    <x v="209"/>
    <x v="0"/>
    <x v="1"/>
    <x v="2"/>
    <x v="790"/>
    <x v="340"/>
    <x v="27"/>
    <x v="83"/>
    <x v="0"/>
    <x v="5"/>
    <x v="462"/>
    <x v="22"/>
  </r>
  <r>
    <x v="1"/>
    <x v="5"/>
    <x v="0"/>
    <x v="5"/>
    <x v="383"/>
    <x v="5145"/>
    <x v="4568"/>
    <x v="104"/>
    <x v="10"/>
    <x v="2"/>
    <x v="1"/>
    <x v="4"/>
    <x v="33"/>
    <x v="146"/>
    <x v="210"/>
    <x v="203"/>
    <x v="0"/>
    <x v="13"/>
    <x v="2"/>
    <x v="256"/>
    <x v="371"/>
    <x v="70"/>
    <x v="43"/>
    <x v="8"/>
    <x v="5"/>
    <x v="5230"/>
    <x v="3"/>
  </r>
  <r>
    <x v="1"/>
    <x v="5"/>
    <x v="0"/>
    <x v="17"/>
    <x v="415"/>
    <x v="5146"/>
    <x v="4569"/>
    <x v="60"/>
    <x v="10"/>
    <x v="2"/>
    <x v="1"/>
    <x v="4"/>
    <x v="33"/>
    <x v="322"/>
    <x v="210"/>
    <x v="156"/>
    <x v="0"/>
    <x v="13"/>
    <x v="2"/>
    <x v="469"/>
    <x v="428"/>
    <x v="30"/>
    <x v="59"/>
    <x v="8"/>
    <x v="5"/>
    <x v="5231"/>
    <x v="49"/>
  </r>
  <r>
    <x v="1"/>
    <x v="9"/>
    <x v="1"/>
    <x v="8"/>
    <x v="137"/>
    <x v="5147"/>
    <x v="4569"/>
    <x v="61"/>
    <x v="10"/>
    <x v="2"/>
    <x v="1"/>
    <x v="8"/>
    <x v="28"/>
    <x v="439"/>
    <x v="210"/>
    <x v="21"/>
    <x v="0"/>
    <x v="16"/>
    <x v="2"/>
    <x v="964"/>
    <x v="547"/>
    <x v="38"/>
    <x v="55"/>
    <x v="1"/>
    <x v="6"/>
    <x v="1132"/>
    <x v="12"/>
  </r>
  <r>
    <x v="1"/>
    <x v="1"/>
    <x v="0"/>
    <x v="0"/>
    <x v="359"/>
    <x v="5148"/>
    <x v="4570"/>
    <x v="211"/>
    <x v="10"/>
    <x v="2"/>
    <x v="1"/>
    <x v="0"/>
    <x v="26"/>
    <x v="482"/>
    <x v="205"/>
    <x v="209"/>
    <x v="0"/>
    <x v="1"/>
    <x v="2"/>
    <x v="789"/>
    <x v="340"/>
    <x v="27"/>
    <x v="83"/>
    <x v="0"/>
    <x v="5"/>
    <x v="463"/>
    <x v="22"/>
  </r>
  <r>
    <x v="1"/>
    <x v="5"/>
    <x v="0"/>
    <x v="8"/>
    <x v="394"/>
    <x v="5149"/>
    <x v="4571"/>
    <x v="21"/>
    <x v="10"/>
    <x v="2"/>
    <x v="1"/>
    <x v="4"/>
    <x v="33"/>
    <x v="320"/>
    <x v="195"/>
    <x v="209"/>
    <x v="0"/>
    <x v="13"/>
    <x v="2"/>
    <x v="276"/>
    <x v="334"/>
    <x v="30"/>
    <x v="59"/>
    <x v="8"/>
    <x v="5"/>
    <x v="5232"/>
    <x v="17"/>
  </r>
  <r>
    <x v="1"/>
    <x v="5"/>
    <x v="1"/>
    <x v="5"/>
    <x v="346"/>
    <x v="5150"/>
    <x v="4572"/>
    <x v="70"/>
    <x v="10"/>
    <x v="2"/>
    <x v="1"/>
    <x v="4"/>
    <x v="34"/>
    <x v="260"/>
    <x v="156"/>
    <x v="209"/>
    <x v="0"/>
    <x v="13"/>
    <x v="2"/>
    <x v="234"/>
    <x v="234"/>
    <x v="83"/>
    <x v="25"/>
    <x v="6"/>
    <x v="5"/>
    <x v="3376"/>
    <x v="3"/>
  </r>
  <r>
    <x v="1"/>
    <x v="5"/>
    <x v="0"/>
    <x v="22"/>
    <x v="426"/>
    <x v="5151"/>
    <x v="4573"/>
    <x v="27"/>
    <x v="10"/>
    <x v="2"/>
    <x v="1"/>
    <x v="4"/>
    <x v="33"/>
    <x v="316"/>
    <x v="210"/>
    <x v="156"/>
    <x v="0"/>
    <x v="13"/>
    <x v="2"/>
    <x v="401"/>
    <x v="149"/>
    <x v="30"/>
    <x v="59"/>
    <x v="8"/>
    <x v="5"/>
    <x v="5233"/>
    <x v="54"/>
  </r>
  <r>
    <x v="1"/>
    <x v="5"/>
    <x v="0"/>
    <x v="8"/>
    <x v="367"/>
    <x v="5152"/>
    <x v="4574"/>
    <x v="232"/>
    <x v="10"/>
    <x v="2"/>
    <x v="1"/>
    <x v="4"/>
    <x v="33"/>
    <x v="320"/>
    <x v="210"/>
    <x v="115"/>
    <x v="0"/>
    <x v="13"/>
    <x v="2"/>
    <x v="278"/>
    <x v="913"/>
    <x v="30"/>
    <x v="59"/>
    <x v="8"/>
    <x v="5"/>
    <x v="5234"/>
    <x v="17"/>
  </r>
  <r>
    <x v="1"/>
    <x v="5"/>
    <x v="1"/>
    <x v="3"/>
    <x v="354"/>
    <x v="5153"/>
    <x v="4575"/>
    <x v="229"/>
    <x v="10"/>
    <x v="2"/>
    <x v="1"/>
    <x v="4"/>
    <x v="34"/>
    <x v="221"/>
    <x v="210"/>
    <x v="194"/>
    <x v="0"/>
    <x v="13"/>
    <x v="2"/>
    <x v="252"/>
    <x v="882"/>
    <x v="4"/>
    <x v="23"/>
    <x v="6"/>
    <x v="5"/>
    <x v="3377"/>
    <x v="2"/>
  </r>
  <r>
    <x v="1"/>
    <x v="9"/>
    <x v="1"/>
    <x v="8"/>
    <x v="137"/>
    <x v="5154"/>
    <x v="4576"/>
    <x v="98"/>
    <x v="10"/>
    <x v="2"/>
    <x v="1"/>
    <x v="8"/>
    <x v="28"/>
    <x v="389"/>
    <x v="210"/>
    <x v="21"/>
    <x v="0"/>
    <x v="16"/>
    <x v="2"/>
    <x v="959"/>
    <x v="16"/>
    <x v="61"/>
    <x v="51"/>
    <x v="1"/>
    <x v="6"/>
    <x v="1133"/>
    <x v="15"/>
  </r>
  <r>
    <x v="1"/>
    <x v="1"/>
    <x v="0"/>
    <x v="0"/>
    <x v="359"/>
    <x v="5155"/>
    <x v="4577"/>
    <x v="211"/>
    <x v="10"/>
    <x v="2"/>
    <x v="1"/>
    <x v="0"/>
    <x v="26"/>
    <x v="482"/>
    <x v="205"/>
    <x v="209"/>
    <x v="0"/>
    <x v="1"/>
    <x v="2"/>
    <x v="788"/>
    <x v="340"/>
    <x v="27"/>
    <x v="83"/>
    <x v="0"/>
    <x v="5"/>
    <x v="464"/>
    <x v="22"/>
  </r>
  <r>
    <x v="1"/>
    <x v="5"/>
    <x v="0"/>
    <x v="8"/>
    <x v="379"/>
    <x v="5156"/>
    <x v="4578"/>
    <x v="211"/>
    <x v="10"/>
    <x v="2"/>
    <x v="1"/>
    <x v="4"/>
    <x v="33"/>
    <x v="320"/>
    <x v="210"/>
    <x v="156"/>
    <x v="0"/>
    <x v="13"/>
    <x v="2"/>
    <x v="278"/>
    <x v="825"/>
    <x v="30"/>
    <x v="59"/>
    <x v="8"/>
    <x v="5"/>
    <x v="5236"/>
    <x v="17"/>
  </r>
  <r>
    <x v="1"/>
    <x v="1"/>
    <x v="0"/>
    <x v="0"/>
    <x v="344"/>
    <x v="5157"/>
    <x v="4579"/>
    <x v="190"/>
    <x v="10"/>
    <x v="2"/>
    <x v="1"/>
    <x v="0"/>
    <x v="25"/>
    <x v="480"/>
    <x v="202"/>
    <x v="209"/>
    <x v="0"/>
    <x v="0"/>
    <x v="2"/>
    <x v="30"/>
    <x v="878"/>
    <x v="69"/>
    <x v="63"/>
    <x v="8"/>
    <x v="5"/>
    <x v="5235"/>
    <x v="22"/>
  </r>
  <r>
    <x v="1"/>
    <x v="1"/>
    <x v="0"/>
    <x v="0"/>
    <x v="359"/>
    <x v="5158"/>
    <x v="4580"/>
    <x v="211"/>
    <x v="10"/>
    <x v="2"/>
    <x v="1"/>
    <x v="0"/>
    <x v="26"/>
    <x v="482"/>
    <x v="205"/>
    <x v="209"/>
    <x v="0"/>
    <x v="1"/>
    <x v="2"/>
    <x v="787"/>
    <x v="340"/>
    <x v="27"/>
    <x v="83"/>
    <x v="0"/>
    <x v="5"/>
    <x v="465"/>
    <x v="22"/>
  </r>
  <r>
    <x v="1"/>
    <x v="5"/>
    <x v="0"/>
    <x v="8"/>
    <x v="394"/>
    <x v="5159"/>
    <x v="4581"/>
    <x v="211"/>
    <x v="10"/>
    <x v="2"/>
    <x v="1"/>
    <x v="4"/>
    <x v="33"/>
    <x v="320"/>
    <x v="210"/>
    <x v="194"/>
    <x v="0"/>
    <x v="13"/>
    <x v="2"/>
    <x v="278"/>
    <x v="743"/>
    <x v="30"/>
    <x v="59"/>
    <x v="8"/>
    <x v="5"/>
    <x v="5238"/>
    <x v="17"/>
  </r>
  <r>
    <x v="1"/>
    <x v="9"/>
    <x v="1"/>
    <x v="13"/>
    <x v="202"/>
    <x v="5160"/>
    <x v="4582"/>
    <x v="18"/>
    <x v="10"/>
    <x v="2"/>
    <x v="1"/>
    <x v="8"/>
    <x v="28"/>
    <x v="375"/>
    <x v="210"/>
    <x v="21"/>
    <x v="0"/>
    <x v="16"/>
    <x v="2"/>
    <x v="1052"/>
    <x v="120"/>
    <x v="23"/>
    <x v="51"/>
    <x v="1"/>
    <x v="6"/>
    <x v="1134"/>
    <x v="26"/>
  </r>
  <r>
    <x v="1"/>
    <x v="1"/>
    <x v="0"/>
    <x v="0"/>
    <x v="344"/>
    <x v="5161"/>
    <x v="4583"/>
    <x v="211"/>
    <x v="10"/>
    <x v="2"/>
    <x v="1"/>
    <x v="0"/>
    <x v="25"/>
    <x v="480"/>
    <x v="202"/>
    <x v="209"/>
    <x v="0"/>
    <x v="0"/>
    <x v="2"/>
    <x v="29"/>
    <x v="342"/>
    <x v="69"/>
    <x v="63"/>
    <x v="8"/>
    <x v="5"/>
    <x v="5239"/>
    <x v="22"/>
  </r>
  <r>
    <x v="1"/>
    <x v="5"/>
    <x v="0"/>
    <x v="17"/>
    <x v="400"/>
    <x v="5162"/>
    <x v="4584"/>
    <x v="68"/>
    <x v="10"/>
    <x v="2"/>
    <x v="1"/>
    <x v="4"/>
    <x v="33"/>
    <x v="322"/>
    <x v="210"/>
    <x v="115"/>
    <x v="0"/>
    <x v="13"/>
    <x v="2"/>
    <x v="470"/>
    <x v="288"/>
    <x v="30"/>
    <x v="59"/>
    <x v="8"/>
    <x v="5"/>
    <x v="5237"/>
    <x v="49"/>
  </r>
  <r>
    <x v="1"/>
    <x v="5"/>
    <x v="1"/>
    <x v="3"/>
    <x v="340"/>
    <x v="5163"/>
    <x v="4585"/>
    <x v="252"/>
    <x v="10"/>
    <x v="2"/>
    <x v="1"/>
    <x v="4"/>
    <x v="34"/>
    <x v="221"/>
    <x v="210"/>
    <x v="156"/>
    <x v="0"/>
    <x v="13"/>
    <x v="2"/>
    <x v="252"/>
    <x v="879"/>
    <x v="4"/>
    <x v="23"/>
    <x v="6"/>
    <x v="5"/>
    <x v="3378"/>
    <x v="2"/>
  </r>
  <r>
    <x v="1"/>
    <x v="5"/>
    <x v="0"/>
    <x v="22"/>
    <x v="426"/>
    <x v="5164"/>
    <x v="4586"/>
    <x v="27"/>
    <x v="10"/>
    <x v="2"/>
    <x v="1"/>
    <x v="4"/>
    <x v="33"/>
    <x v="316"/>
    <x v="210"/>
    <x v="156"/>
    <x v="0"/>
    <x v="13"/>
    <x v="2"/>
    <x v="401"/>
    <x v="149"/>
    <x v="30"/>
    <x v="59"/>
    <x v="8"/>
    <x v="5"/>
    <x v="5240"/>
    <x v="54"/>
  </r>
  <r>
    <x v="1"/>
    <x v="5"/>
    <x v="0"/>
    <x v="5"/>
    <x v="397"/>
    <x v="5165"/>
    <x v="4587"/>
    <x v="27"/>
    <x v="10"/>
    <x v="2"/>
    <x v="1"/>
    <x v="4"/>
    <x v="33"/>
    <x v="149"/>
    <x v="210"/>
    <x v="207"/>
    <x v="0"/>
    <x v="13"/>
    <x v="2"/>
    <x v="262"/>
    <x v="152"/>
    <x v="20"/>
    <x v="41"/>
    <x v="8"/>
    <x v="5"/>
    <x v="5241"/>
    <x v="3"/>
  </r>
  <r>
    <x v="1"/>
    <x v="5"/>
    <x v="0"/>
    <x v="8"/>
    <x v="404"/>
    <x v="5166"/>
    <x v="4588"/>
    <x v="211"/>
    <x v="10"/>
    <x v="2"/>
    <x v="1"/>
    <x v="4"/>
    <x v="33"/>
    <x v="320"/>
    <x v="210"/>
    <x v="197"/>
    <x v="0"/>
    <x v="13"/>
    <x v="2"/>
    <x v="280"/>
    <x v="690"/>
    <x v="30"/>
    <x v="59"/>
    <x v="8"/>
    <x v="5"/>
    <x v="5242"/>
    <x v="17"/>
  </r>
  <r>
    <x v="1"/>
    <x v="5"/>
    <x v="0"/>
    <x v="8"/>
    <x v="379"/>
    <x v="5168"/>
    <x v="4589"/>
    <x v="81"/>
    <x v="10"/>
    <x v="2"/>
    <x v="1"/>
    <x v="4"/>
    <x v="33"/>
    <x v="320"/>
    <x v="210"/>
    <x v="156"/>
    <x v="0"/>
    <x v="13"/>
    <x v="2"/>
    <x v="280"/>
    <x v="674"/>
    <x v="30"/>
    <x v="59"/>
    <x v="8"/>
    <x v="5"/>
    <x v="5243"/>
    <x v="17"/>
  </r>
  <r>
    <x v="1"/>
    <x v="1"/>
    <x v="0"/>
    <x v="0"/>
    <x v="359"/>
    <x v="5167"/>
    <x v="4589"/>
    <x v="211"/>
    <x v="10"/>
    <x v="2"/>
    <x v="1"/>
    <x v="0"/>
    <x v="26"/>
    <x v="482"/>
    <x v="205"/>
    <x v="209"/>
    <x v="0"/>
    <x v="1"/>
    <x v="2"/>
    <x v="786"/>
    <x v="341"/>
    <x v="27"/>
    <x v="83"/>
    <x v="0"/>
    <x v="5"/>
    <x v="466"/>
    <x v="22"/>
  </r>
  <r>
    <x v="1"/>
    <x v="9"/>
    <x v="1"/>
    <x v="8"/>
    <x v="137"/>
    <x v="5169"/>
    <x v="4590"/>
    <x v="205"/>
    <x v="10"/>
    <x v="2"/>
    <x v="1"/>
    <x v="8"/>
    <x v="28"/>
    <x v="384"/>
    <x v="210"/>
    <x v="21"/>
    <x v="0"/>
    <x v="16"/>
    <x v="2"/>
    <x v="890"/>
    <x v="874"/>
    <x v="23"/>
    <x v="67"/>
    <x v="1"/>
    <x v="6"/>
    <x v="1135"/>
    <x v="41"/>
  </r>
  <r>
    <x v="1"/>
    <x v="5"/>
    <x v="0"/>
    <x v="12"/>
    <x v="395"/>
    <x v="5170"/>
    <x v="4591"/>
    <x v="35"/>
    <x v="10"/>
    <x v="2"/>
    <x v="1"/>
    <x v="4"/>
    <x v="30"/>
    <x v="106"/>
    <x v="156"/>
    <x v="209"/>
    <x v="0"/>
    <x v="13"/>
    <x v="2"/>
    <x v="509"/>
    <x v="301"/>
    <x v="46"/>
    <x v="42"/>
    <x v="8"/>
    <x v="5"/>
    <x v="5244"/>
    <x v="49"/>
  </r>
  <r>
    <x v="1"/>
    <x v="5"/>
    <x v="0"/>
    <x v="17"/>
    <x v="415"/>
    <x v="5171"/>
    <x v="4592"/>
    <x v="181"/>
    <x v="10"/>
    <x v="2"/>
    <x v="1"/>
    <x v="4"/>
    <x v="33"/>
    <x v="322"/>
    <x v="210"/>
    <x v="156"/>
    <x v="0"/>
    <x v="13"/>
    <x v="2"/>
    <x v="471"/>
    <x v="735"/>
    <x v="30"/>
    <x v="59"/>
    <x v="8"/>
    <x v="5"/>
    <x v="5245"/>
    <x v="49"/>
  </r>
  <r>
    <x v="1"/>
    <x v="9"/>
    <x v="1"/>
    <x v="4"/>
    <x v="46"/>
    <x v="5172"/>
    <x v="4593"/>
    <x v="94"/>
    <x v="10"/>
    <x v="2"/>
    <x v="1"/>
    <x v="8"/>
    <x v="28"/>
    <x v="371"/>
    <x v="210"/>
    <x v="21"/>
    <x v="0"/>
    <x v="16"/>
    <x v="2"/>
    <x v="975"/>
    <x v="885"/>
    <x v="23"/>
    <x v="67"/>
    <x v="1"/>
    <x v="6"/>
    <x v="1136"/>
    <x v="19"/>
  </r>
  <r>
    <x v="1"/>
    <x v="5"/>
    <x v="1"/>
    <x v="8"/>
    <x v="379"/>
    <x v="5173"/>
    <x v="4594"/>
    <x v="77"/>
    <x v="10"/>
    <x v="2"/>
    <x v="1"/>
    <x v="4"/>
    <x v="34"/>
    <x v="208"/>
    <x v="210"/>
    <x v="156"/>
    <x v="0"/>
    <x v="13"/>
    <x v="2"/>
    <x v="205"/>
    <x v="803"/>
    <x v="58"/>
    <x v="15"/>
    <x v="6"/>
    <x v="5"/>
    <x v="5246"/>
    <x v="17"/>
  </r>
  <r>
    <x v="1"/>
    <x v="5"/>
    <x v="1"/>
    <x v="3"/>
    <x v="354"/>
    <x v="5174"/>
    <x v="4595"/>
    <x v="229"/>
    <x v="10"/>
    <x v="2"/>
    <x v="1"/>
    <x v="4"/>
    <x v="34"/>
    <x v="221"/>
    <x v="195"/>
    <x v="209"/>
    <x v="0"/>
    <x v="13"/>
    <x v="2"/>
    <x v="254"/>
    <x v="882"/>
    <x v="4"/>
    <x v="23"/>
    <x v="6"/>
    <x v="5"/>
    <x v="3379"/>
    <x v="2"/>
  </r>
  <r>
    <x v="1"/>
    <x v="5"/>
    <x v="0"/>
    <x v="12"/>
    <x v="395"/>
    <x v="5175"/>
    <x v="4596"/>
    <x v="35"/>
    <x v="10"/>
    <x v="2"/>
    <x v="1"/>
    <x v="4"/>
    <x v="30"/>
    <x v="106"/>
    <x v="156"/>
    <x v="209"/>
    <x v="0"/>
    <x v="13"/>
    <x v="2"/>
    <x v="508"/>
    <x v="301"/>
    <x v="46"/>
    <x v="42"/>
    <x v="8"/>
    <x v="5"/>
    <x v="5247"/>
    <x v="49"/>
  </r>
  <r>
    <x v="1"/>
    <x v="5"/>
    <x v="0"/>
    <x v="8"/>
    <x v="379"/>
    <x v="5177"/>
    <x v="4597"/>
    <x v="45"/>
    <x v="10"/>
    <x v="2"/>
    <x v="1"/>
    <x v="4"/>
    <x v="33"/>
    <x v="320"/>
    <x v="210"/>
    <x v="156"/>
    <x v="0"/>
    <x v="13"/>
    <x v="2"/>
    <x v="282"/>
    <x v="604"/>
    <x v="30"/>
    <x v="59"/>
    <x v="8"/>
    <x v="5"/>
    <x v="5251"/>
    <x v="17"/>
  </r>
  <r>
    <x v="1"/>
    <x v="5"/>
    <x v="0"/>
    <x v="8"/>
    <x v="379"/>
    <x v="5176"/>
    <x v="4597"/>
    <x v="60"/>
    <x v="10"/>
    <x v="2"/>
    <x v="1"/>
    <x v="4"/>
    <x v="30"/>
    <x v="105"/>
    <x v="210"/>
    <x v="156"/>
    <x v="0"/>
    <x v="13"/>
    <x v="2"/>
    <x v="605"/>
    <x v="987"/>
    <x v="46"/>
    <x v="42"/>
    <x v="8"/>
    <x v="5"/>
    <x v="5248"/>
    <x v="17"/>
  </r>
  <r>
    <x v="1"/>
    <x v="9"/>
    <x v="1"/>
    <x v="4"/>
    <x v="46"/>
    <x v="5178"/>
    <x v="4598"/>
    <x v="61"/>
    <x v="10"/>
    <x v="2"/>
    <x v="1"/>
    <x v="8"/>
    <x v="28"/>
    <x v="373"/>
    <x v="210"/>
    <x v="21"/>
    <x v="0"/>
    <x v="16"/>
    <x v="2"/>
    <x v="862"/>
    <x v="310"/>
    <x v="61"/>
    <x v="67"/>
    <x v="1"/>
    <x v="6"/>
    <x v="1137"/>
    <x v="5"/>
  </r>
  <r>
    <x v="1"/>
    <x v="5"/>
    <x v="0"/>
    <x v="8"/>
    <x v="379"/>
    <x v="5179"/>
    <x v="4599"/>
    <x v="60"/>
    <x v="10"/>
    <x v="2"/>
    <x v="1"/>
    <x v="4"/>
    <x v="30"/>
    <x v="98"/>
    <x v="156"/>
    <x v="209"/>
    <x v="0"/>
    <x v="13"/>
    <x v="2"/>
    <x v="570"/>
    <x v="778"/>
    <x v="22"/>
    <x v="34"/>
    <x v="8"/>
    <x v="5"/>
    <x v="5249"/>
    <x v="17"/>
  </r>
  <r>
    <x v="1"/>
    <x v="5"/>
    <x v="0"/>
    <x v="8"/>
    <x v="379"/>
    <x v="5180"/>
    <x v="4600"/>
    <x v="205"/>
    <x v="10"/>
    <x v="2"/>
    <x v="1"/>
    <x v="4"/>
    <x v="30"/>
    <x v="108"/>
    <x v="156"/>
    <x v="209"/>
    <x v="0"/>
    <x v="13"/>
    <x v="2"/>
    <x v="574"/>
    <x v="586"/>
    <x v="46"/>
    <x v="42"/>
    <x v="8"/>
    <x v="5"/>
    <x v="5250"/>
    <x v="42"/>
  </r>
  <r>
    <x v="1"/>
    <x v="5"/>
    <x v="0"/>
    <x v="5"/>
    <x v="361"/>
    <x v="5181"/>
    <x v="4601"/>
    <x v="94"/>
    <x v="10"/>
    <x v="2"/>
    <x v="1"/>
    <x v="4"/>
    <x v="33"/>
    <x v="146"/>
    <x v="210"/>
    <x v="194"/>
    <x v="0"/>
    <x v="13"/>
    <x v="2"/>
    <x v="258"/>
    <x v="303"/>
    <x v="70"/>
    <x v="43"/>
    <x v="8"/>
    <x v="5"/>
    <x v="5252"/>
    <x v="3"/>
  </r>
  <r>
    <x v="1"/>
    <x v="5"/>
    <x v="0"/>
    <x v="8"/>
    <x v="379"/>
    <x v="5182"/>
    <x v="4602"/>
    <x v="45"/>
    <x v="10"/>
    <x v="2"/>
    <x v="1"/>
    <x v="4"/>
    <x v="30"/>
    <x v="78"/>
    <x v="210"/>
    <x v="156"/>
    <x v="0"/>
    <x v="13"/>
    <x v="2"/>
    <x v="14"/>
    <x v="425"/>
    <x v="65"/>
    <x v="45"/>
    <x v="8"/>
    <x v="5"/>
    <x v="5253"/>
    <x v="17"/>
  </r>
  <r>
    <x v="1"/>
    <x v="9"/>
    <x v="1"/>
    <x v="4"/>
    <x v="46"/>
    <x v="5183"/>
    <x v="4603"/>
    <x v="98"/>
    <x v="10"/>
    <x v="2"/>
    <x v="1"/>
    <x v="8"/>
    <x v="28"/>
    <x v="392"/>
    <x v="210"/>
    <x v="21"/>
    <x v="0"/>
    <x v="16"/>
    <x v="2"/>
    <x v="898"/>
    <x v="16"/>
    <x v="53"/>
    <x v="73"/>
    <x v="1"/>
    <x v="6"/>
    <x v="1138"/>
    <x v="5"/>
  </r>
  <r>
    <x v="1"/>
    <x v="9"/>
    <x v="1"/>
    <x v="11"/>
    <x v="189"/>
    <x v="5184"/>
    <x v="4604"/>
    <x v="26"/>
    <x v="10"/>
    <x v="2"/>
    <x v="1"/>
    <x v="8"/>
    <x v="28"/>
    <x v="374"/>
    <x v="210"/>
    <x v="21"/>
    <x v="0"/>
    <x v="16"/>
    <x v="2"/>
    <x v="901"/>
    <x v="304"/>
    <x v="23"/>
    <x v="51"/>
    <x v="1"/>
    <x v="6"/>
    <x v="1139"/>
    <x v="53"/>
  </r>
  <r>
    <x v="1"/>
    <x v="9"/>
    <x v="1"/>
    <x v="8"/>
    <x v="137"/>
    <x v="5185"/>
    <x v="4605"/>
    <x v="205"/>
    <x v="10"/>
    <x v="2"/>
    <x v="1"/>
    <x v="8"/>
    <x v="28"/>
    <x v="384"/>
    <x v="210"/>
    <x v="21"/>
    <x v="0"/>
    <x v="16"/>
    <x v="2"/>
    <x v="891"/>
    <x v="874"/>
    <x v="23"/>
    <x v="67"/>
    <x v="1"/>
    <x v="6"/>
    <x v="1140"/>
    <x v="41"/>
  </r>
  <r>
    <x v="1"/>
    <x v="5"/>
    <x v="1"/>
    <x v="3"/>
    <x v="340"/>
    <x v="5186"/>
    <x v="4606"/>
    <x v="252"/>
    <x v="10"/>
    <x v="2"/>
    <x v="1"/>
    <x v="4"/>
    <x v="34"/>
    <x v="221"/>
    <x v="156"/>
    <x v="209"/>
    <x v="0"/>
    <x v="13"/>
    <x v="2"/>
    <x v="254"/>
    <x v="879"/>
    <x v="4"/>
    <x v="23"/>
    <x v="6"/>
    <x v="5"/>
    <x v="3380"/>
    <x v="2"/>
  </r>
  <r>
    <x v="1"/>
    <x v="5"/>
    <x v="1"/>
    <x v="3"/>
    <x v="354"/>
    <x v="5187"/>
    <x v="4607"/>
    <x v="41"/>
    <x v="10"/>
    <x v="2"/>
    <x v="1"/>
    <x v="4"/>
    <x v="34"/>
    <x v="221"/>
    <x v="210"/>
    <x v="194"/>
    <x v="0"/>
    <x v="13"/>
    <x v="2"/>
    <x v="256"/>
    <x v="471"/>
    <x v="4"/>
    <x v="23"/>
    <x v="6"/>
    <x v="5"/>
    <x v="3381"/>
    <x v="2"/>
  </r>
  <r>
    <x v="0"/>
    <x v="5"/>
    <x v="1"/>
    <x v="0"/>
    <x v="260"/>
    <x v="5188"/>
    <x v="4608"/>
    <x v="110"/>
    <x v="10"/>
    <x v="2"/>
    <x v="1"/>
    <x v="4"/>
    <x v="8"/>
    <x v="24"/>
    <x v="210"/>
    <x v="156"/>
    <x v="0"/>
    <x v="5"/>
    <x v="0"/>
    <x v="513"/>
    <x v="290"/>
    <x v="78"/>
    <x v="7"/>
    <x v="6"/>
    <x v="0"/>
    <x v="3382"/>
    <x v="1"/>
  </r>
  <r>
    <x v="1"/>
    <x v="5"/>
    <x v="0"/>
    <x v="8"/>
    <x v="394"/>
    <x v="5189"/>
    <x v="4609"/>
    <x v="45"/>
    <x v="10"/>
    <x v="2"/>
    <x v="1"/>
    <x v="4"/>
    <x v="33"/>
    <x v="320"/>
    <x v="195"/>
    <x v="209"/>
    <x v="0"/>
    <x v="13"/>
    <x v="2"/>
    <x v="280"/>
    <x v="169"/>
    <x v="30"/>
    <x v="59"/>
    <x v="8"/>
    <x v="5"/>
    <x v="5254"/>
    <x v="17"/>
  </r>
  <r>
    <x v="1"/>
    <x v="5"/>
    <x v="1"/>
    <x v="8"/>
    <x v="394"/>
    <x v="5190"/>
    <x v="4610"/>
    <x v="100"/>
    <x v="10"/>
    <x v="2"/>
    <x v="1"/>
    <x v="4"/>
    <x v="34"/>
    <x v="241"/>
    <x v="210"/>
    <x v="194"/>
    <x v="0"/>
    <x v="13"/>
    <x v="2"/>
    <x v="150"/>
    <x v="392"/>
    <x v="58"/>
    <x v="15"/>
    <x v="6"/>
    <x v="5"/>
    <x v="5255"/>
    <x v="17"/>
  </r>
  <r>
    <x v="1"/>
    <x v="5"/>
    <x v="0"/>
    <x v="17"/>
    <x v="415"/>
    <x v="5191"/>
    <x v="4611"/>
    <x v="27"/>
    <x v="10"/>
    <x v="2"/>
    <x v="1"/>
    <x v="4"/>
    <x v="33"/>
    <x v="322"/>
    <x v="210"/>
    <x v="156"/>
    <x v="0"/>
    <x v="13"/>
    <x v="2"/>
    <x v="472"/>
    <x v="149"/>
    <x v="30"/>
    <x v="59"/>
    <x v="8"/>
    <x v="5"/>
    <x v="5256"/>
    <x v="49"/>
  </r>
  <r>
    <x v="1"/>
    <x v="5"/>
    <x v="1"/>
    <x v="5"/>
    <x v="267"/>
    <x v="5192"/>
    <x v="4612"/>
    <x v="82"/>
    <x v="10"/>
    <x v="2"/>
    <x v="1"/>
    <x v="4"/>
    <x v="34"/>
    <x v="253"/>
    <x v="210"/>
    <x v="67"/>
    <x v="0"/>
    <x v="13"/>
    <x v="2"/>
    <x v="393"/>
    <x v="395"/>
    <x v="33"/>
    <x v="20"/>
    <x v="6"/>
    <x v="5"/>
    <x v="3383"/>
    <x v="3"/>
  </r>
  <r>
    <x v="1"/>
    <x v="9"/>
    <x v="1"/>
    <x v="9"/>
    <x v="89"/>
    <x v="5193"/>
    <x v="4613"/>
    <x v="94"/>
    <x v="10"/>
    <x v="2"/>
    <x v="1"/>
    <x v="8"/>
    <x v="49"/>
    <x v="360"/>
    <x v="20"/>
    <x v="209"/>
    <x v="0"/>
    <x v="16"/>
    <x v="2"/>
    <x v="1098"/>
    <x v="639"/>
    <x v="56"/>
    <x v="66"/>
    <x v="1"/>
    <x v="6"/>
    <x v="1141"/>
    <x v="27"/>
  </r>
  <r>
    <x v="1"/>
    <x v="5"/>
    <x v="0"/>
    <x v="22"/>
    <x v="420"/>
    <x v="5194"/>
    <x v="4614"/>
    <x v="110"/>
    <x v="10"/>
    <x v="2"/>
    <x v="1"/>
    <x v="4"/>
    <x v="33"/>
    <x v="316"/>
    <x v="210"/>
    <x v="123"/>
    <x v="0"/>
    <x v="13"/>
    <x v="2"/>
    <x v="404"/>
    <x v="96"/>
    <x v="30"/>
    <x v="59"/>
    <x v="8"/>
    <x v="5"/>
    <x v="5257"/>
    <x v="54"/>
  </r>
  <r>
    <x v="1"/>
    <x v="5"/>
    <x v="0"/>
    <x v="8"/>
    <x v="394"/>
    <x v="5195"/>
    <x v="4615"/>
    <x v="100"/>
    <x v="10"/>
    <x v="2"/>
    <x v="1"/>
    <x v="4"/>
    <x v="33"/>
    <x v="320"/>
    <x v="195"/>
    <x v="209"/>
    <x v="0"/>
    <x v="13"/>
    <x v="2"/>
    <x v="278"/>
    <x v="87"/>
    <x v="30"/>
    <x v="59"/>
    <x v="8"/>
    <x v="5"/>
    <x v="5258"/>
    <x v="17"/>
  </r>
  <r>
    <x v="1"/>
    <x v="9"/>
    <x v="1"/>
    <x v="8"/>
    <x v="137"/>
    <x v="5196"/>
    <x v="4616"/>
    <x v="104"/>
    <x v="10"/>
    <x v="2"/>
    <x v="1"/>
    <x v="8"/>
    <x v="28"/>
    <x v="378"/>
    <x v="210"/>
    <x v="21"/>
    <x v="0"/>
    <x v="16"/>
    <x v="2"/>
    <x v="974"/>
    <x v="757"/>
    <x v="23"/>
    <x v="67"/>
    <x v="1"/>
    <x v="6"/>
    <x v="1142"/>
    <x v="16"/>
  </r>
  <r>
    <x v="1"/>
    <x v="9"/>
    <x v="1"/>
    <x v="8"/>
    <x v="137"/>
    <x v="5197"/>
    <x v="4617"/>
    <x v="205"/>
    <x v="10"/>
    <x v="2"/>
    <x v="1"/>
    <x v="8"/>
    <x v="28"/>
    <x v="402"/>
    <x v="210"/>
    <x v="21"/>
    <x v="0"/>
    <x v="16"/>
    <x v="2"/>
    <x v="922"/>
    <x v="874"/>
    <x v="53"/>
    <x v="57"/>
    <x v="1"/>
    <x v="6"/>
    <x v="1143"/>
    <x v="38"/>
  </r>
  <r>
    <x v="1"/>
    <x v="5"/>
    <x v="0"/>
    <x v="8"/>
    <x v="379"/>
    <x v="5198"/>
    <x v="4618"/>
    <x v="104"/>
    <x v="10"/>
    <x v="2"/>
    <x v="1"/>
    <x v="4"/>
    <x v="30"/>
    <x v="98"/>
    <x v="210"/>
    <x v="156"/>
    <x v="0"/>
    <x v="13"/>
    <x v="2"/>
    <x v="573"/>
    <x v="379"/>
    <x v="22"/>
    <x v="34"/>
    <x v="8"/>
    <x v="5"/>
    <x v="5259"/>
    <x v="17"/>
  </r>
  <r>
    <x v="1"/>
    <x v="5"/>
    <x v="0"/>
    <x v="8"/>
    <x v="379"/>
    <x v="5199"/>
    <x v="4619"/>
    <x v="160"/>
    <x v="10"/>
    <x v="2"/>
    <x v="1"/>
    <x v="4"/>
    <x v="30"/>
    <x v="105"/>
    <x v="210"/>
    <x v="156"/>
    <x v="0"/>
    <x v="13"/>
    <x v="2"/>
    <x v="615"/>
    <x v="868"/>
    <x v="46"/>
    <x v="42"/>
    <x v="8"/>
    <x v="5"/>
    <x v="5260"/>
    <x v="17"/>
  </r>
  <r>
    <x v="1"/>
    <x v="5"/>
    <x v="0"/>
    <x v="8"/>
    <x v="404"/>
    <x v="5200"/>
    <x v="4620"/>
    <x v="27"/>
    <x v="10"/>
    <x v="2"/>
    <x v="1"/>
    <x v="4"/>
    <x v="30"/>
    <x v="91"/>
    <x v="197"/>
    <x v="209"/>
    <x v="0"/>
    <x v="13"/>
    <x v="2"/>
    <x v="82"/>
    <x v="159"/>
    <x v="20"/>
    <x v="41"/>
    <x v="8"/>
    <x v="5"/>
    <x v="5261"/>
    <x v="8"/>
  </r>
  <r>
    <x v="1"/>
    <x v="5"/>
    <x v="1"/>
    <x v="3"/>
    <x v="354"/>
    <x v="5201"/>
    <x v="4621"/>
    <x v="41"/>
    <x v="10"/>
    <x v="2"/>
    <x v="1"/>
    <x v="4"/>
    <x v="34"/>
    <x v="216"/>
    <x v="210"/>
    <x v="194"/>
    <x v="0"/>
    <x v="13"/>
    <x v="2"/>
    <x v="251"/>
    <x v="774"/>
    <x v="83"/>
    <x v="26"/>
    <x v="6"/>
    <x v="5"/>
    <x v="3384"/>
    <x v="2"/>
  </r>
  <r>
    <x v="1"/>
    <x v="5"/>
    <x v="0"/>
    <x v="17"/>
    <x v="415"/>
    <x v="5202"/>
    <x v="4622"/>
    <x v="27"/>
    <x v="10"/>
    <x v="2"/>
    <x v="1"/>
    <x v="4"/>
    <x v="33"/>
    <x v="322"/>
    <x v="210"/>
    <x v="156"/>
    <x v="0"/>
    <x v="13"/>
    <x v="2"/>
    <x v="472"/>
    <x v="149"/>
    <x v="30"/>
    <x v="59"/>
    <x v="8"/>
    <x v="5"/>
    <x v="5262"/>
    <x v="49"/>
  </r>
  <r>
    <x v="1"/>
    <x v="5"/>
    <x v="1"/>
    <x v="8"/>
    <x v="379"/>
    <x v="5203"/>
    <x v="4623"/>
    <x v="100"/>
    <x v="10"/>
    <x v="2"/>
    <x v="1"/>
    <x v="4"/>
    <x v="34"/>
    <x v="196"/>
    <x v="156"/>
    <x v="209"/>
    <x v="0"/>
    <x v="13"/>
    <x v="2"/>
    <x v="146"/>
    <x v="392"/>
    <x v="39"/>
    <x v="10"/>
    <x v="6"/>
    <x v="5"/>
    <x v="5263"/>
    <x v="17"/>
  </r>
  <r>
    <x v="1"/>
    <x v="5"/>
    <x v="0"/>
    <x v="9"/>
    <x v="396"/>
    <x v="5204"/>
    <x v="4624"/>
    <x v="205"/>
    <x v="10"/>
    <x v="2"/>
    <x v="1"/>
    <x v="4"/>
    <x v="33"/>
    <x v="314"/>
    <x v="195"/>
    <x v="209"/>
    <x v="0"/>
    <x v="13"/>
    <x v="2"/>
    <x v="353"/>
    <x v="890"/>
    <x v="30"/>
    <x v="59"/>
    <x v="8"/>
    <x v="5"/>
    <x v="5264"/>
    <x v="32"/>
  </r>
  <r>
    <x v="1"/>
    <x v="5"/>
    <x v="1"/>
    <x v="8"/>
    <x v="379"/>
    <x v="5205"/>
    <x v="4625"/>
    <x v="100"/>
    <x v="10"/>
    <x v="2"/>
    <x v="1"/>
    <x v="4"/>
    <x v="34"/>
    <x v="241"/>
    <x v="210"/>
    <x v="156"/>
    <x v="0"/>
    <x v="13"/>
    <x v="2"/>
    <x v="148"/>
    <x v="392"/>
    <x v="58"/>
    <x v="15"/>
    <x v="6"/>
    <x v="5"/>
    <x v="5265"/>
    <x v="17"/>
  </r>
  <r>
    <x v="1"/>
    <x v="9"/>
    <x v="1"/>
    <x v="4"/>
    <x v="46"/>
    <x v="5206"/>
    <x v="4626"/>
    <x v="18"/>
    <x v="10"/>
    <x v="2"/>
    <x v="1"/>
    <x v="8"/>
    <x v="28"/>
    <x v="371"/>
    <x v="210"/>
    <x v="21"/>
    <x v="0"/>
    <x v="16"/>
    <x v="2"/>
    <x v="979"/>
    <x v="120"/>
    <x v="23"/>
    <x v="67"/>
    <x v="1"/>
    <x v="6"/>
    <x v="1144"/>
    <x v="19"/>
  </r>
  <r>
    <x v="1"/>
    <x v="1"/>
    <x v="0"/>
    <x v="0"/>
    <x v="359"/>
    <x v="5207"/>
    <x v="4627"/>
    <x v="145"/>
    <x v="10"/>
    <x v="2"/>
    <x v="1"/>
    <x v="0"/>
    <x v="26"/>
    <x v="482"/>
    <x v="210"/>
    <x v="206"/>
    <x v="0"/>
    <x v="1"/>
    <x v="2"/>
    <x v="787"/>
    <x v="846"/>
    <x v="27"/>
    <x v="83"/>
    <x v="0"/>
    <x v="5"/>
    <x v="467"/>
    <x v="22"/>
  </r>
  <r>
    <x v="1"/>
    <x v="5"/>
    <x v="1"/>
    <x v="8"/>
    <x v="394"/>
    <x v="5208"/>
    <x v="4628"/>
    <x v="100"/>
    <x v="10"/>
    <x v="2"/>
    <x v="1"/>
    <x v="4"/>
    <x v="36"/>
    <x v="294"/>
    <x v="195"/>
    <x v="209"/>
    <x v="0"/>
    <x v="13"/>
    <x v="2"/>
    <x v="47"/>
    <x v="390"/>
    <x v="89"/>
    <x v="16"/>
    <x v="6"/>
    <x v="5"/>
    <x v="5266"/>
    <x v="8"/>
  </r>
  <r>
    <x v="1"/>
    <x v="9"/>
    <x v="1"/>
    <x v="4"/>
    <x v="46"/>
    <x v="5209"/>
    <x v="4629"/>
    <x v="61"/>
    <x v="10"/>
    <x v="2"/>
    <x v="1"/>
    <x v="8"/>
    <x v="28"/>
    <x v="373"/>
    <x v="210"/>
    <x v="21"/>
    <x v="0"/>
    <x v="16"/>
    <x v="2"/>
    <x v="864"/>
    <x v="310"/>
    <x v="61"/>
    <x v="67"/>
    <x v="1"/>
    <x v="6"/>
    <x v="1145"/>
    <x v="5"/>
  </r>
  <r>
    <x v="1"/>
    <x v="5"/>
    <x v="0"/>
    <x v="9"/>
    <x v="406"/>
    <x v="5210"/>
    <x v="4630"/>
    <x v="45"/>
    <x v="10"/>
    <x v="2"/>
    <x v="1"/>
    <x v="4"/>
    <x v="33"/>
    <x v="314"/>
    <x v="197"/>
    <x v="209"/>
    <x v="0"/>
    <x v="13"/>
    <x v="2"/>
    <x v="353"/>
    <x v="604"/>
    <x v="30"/>
    <x v="59"/>
    <x v="8"/>
    <x v="5"/>
    <x v="5267"/>
    <x v="32"/>
  </r>
  <r>
    <x v="1"/>
    <x v="5"/>
    <x v="0"/>
    <x v="8"/>
    <x v="379"/>
    <x v="5211"/>
    <x v="4631"/>
    <x v="81"/>
    <x v="10"/>
    <x v="2"/>
    <x v="1"/>
    <x v="4"/>
    <x v="33"/>
    <x v="320"/>
    <x v="156"/>
    <x v="209"/>
    <x v="0"/>
    <x v="13"/>
    <x v="2"/>
    <x v="280"/>
    <x v="575"/>
    <x v="30"/>
    <x v="59"/>
    <x v="8"/>
    <x v="5"/>
    <x v="5268"/>
    <x v="17"/>
  </r>
  <r>
    <x v="1"/>
    <x v="5"/>
    <x v="1"/>
    <x v="8"/>
    <x v="379"/>
    <x v="5212"/>
    <x v="4632"/>
    <x v="49"/>
    <x v="10"/>
    <x v="2"/>
    <x v="1"/>
    <x v="4"/>
    <x v="34"/>
    <x v="244"/>
    <x v="210"/>
    <x v="156"/>
    <x v="0"/>
    <x v="13"/>
    <x v="2"/>
    <x v="644"/>
    <x v="623"/>
    <x v="58"/>
    <x v="15"/>
    <x v="6"/>
    <x v="5"/>
    <x v="5269"/>
    <x v="17"/>
  </r>
  <r>
    <x v="1"/>
    <x v="5"/>
    <x v="0"/>
    <x v="8"/>
    <x v="379"/>
    <x v="5213"/>
    <x v="4633"/>
    <x v="172"/>
    <x v="10"/>
    <x v="2"/>
    <x v="1"/>
    <x v="4"/>
    <x v="33"/>
    <x v="320"/>
    <x v="210"/>
    <x v="156"/>
    <x v="0"/>
    <x v="13"/>
    <x v="2"/>
    <x v="282"/>
    <x v="21"/>
    <x v="30"/>
    <x v="59"/>
    <x v="8"/>
    <x v="5"/>
    <x v="5270"/>
    <x v="17"/>
  </r>
  <r>
    <x v="1"/>
    <x v="5"/>
    <x v="1"/>
    <x v="8"/>
    <x v="394"/>
    <x v="5214"/>
    <x v="4634"/>
    <x v="68"/>
    <x v="10"/>
    <x v="2"/>
    <x v="1"/>
    <x v="4"/>
    <x v="34"/>
    <x v="241"/>
    <x v="210"/>
    <x v="194"/>
    <x v="0"/>
    <x v="13"/>
    <x v="2"/>
    <x v="147"/>
    <x v="659"/>
    <x v="58"/>
    <x v="15"/>
    <x v="6"/>
    <x v="5"/>
    <x v="5271"/>
    <x v="17"/>
  </r>
  <r>
    <x v="1"/>
    <x v="5"/>
    <x v="1"/>
    <x v="8"/>
    <x v="379"/>
    <x v="5215"/>
    <x v="4635"/>
    <x v="158"/>
    <x v="10"/>
    <x v="2"/>
    <x v="1"/>
    <x v="4"/>
    <x v="36"/>
    <x v="296"/>
    <x v="156"/>
    <x v="209"/>
    <x v="0"/>
    <x v="13"/>
    <x v="2"/>
    <x v="60"/>
    <x v="588"/>
    <x v="49"/>
    <x v="22"/>
    <x v="6"/>
    <x v="5"/>
    <x v="5272"/>
    <x v="17"/>
  </r>
  <r>
    <x v="1"/>
    <x v="5"/>
    <x v="0"/>
    <x v="12"/>
    <x v="395"/>
    <x v="5216"/>
    <x v="4636"/>
    <x v="239"/>
    <x v="2"/>
    <x v="0"/>
    <x v="1"/>
    <x v="4"/>
    <x v="30"/>
    <x v="106"/>
    <x v="156"/>
    <x v="209"/>
    <x v="0"/>
    <x v="13"/>
    <x v="2"/>
    <x v="507"/>
    <x v="854"/>
    <x v="46"/>
    <x v="42"/>
    <x v="8"/>
    <x v="5"/>
    <x v="5273"/>
    <x v="49"/>
  </r>
  <r>
    <x v="1"/>
    <x v="9"/>
    <x v="1"/>
    <x v="13"/>
    <x v="202"/>
    <x v="5217"/>
    <x v="4637"/>
    <x v="26"/>
    <x v="10"/>
    <x v="2"/>
    <x v="1"/>
    <x v="8"/>
    <x v="28"/>
    <x v="375"/>
    <x v="210"/>
    <x v="21"/>
    <x v="0"/>
    <x v="16"/>
    <x v="2"/>
    <x v="1053"/>
    <x v="304"/>
    <x v="23"/>
    <x v="51"/>
    <x v="1"/>
    <x v="6"/>
    <x v="1146"/>
    <x v="26"/>
  </r>
  <r>
    <x v="1"/>
    <x v="5"/>
    <x v="0"/>
    <x v="8"/>
    <x v="394"/>
    <x v="5218"/>
    <x v="4638"/>
    <x v="211"/>
    <x v="10"/>
    <x v="2"/>
    <x v="1"/>
    <x v="4"/>
    <x v="33"/>
    <x v="320"/>
    <x v="210"/>
    <x v="194"/>
    <x v="0"/>
    <x v="13"/>
    <x v="2"/>
    <x v="282"/>
    <x v="315"/>
    <x v="30"/>
    <x v="59"/>
    <x v="8"/>
    <x v="5"/>
    <x v="5274"/>
    <x v="17"/>
  </r>
  <r>
    <x v="1"/>
    <x v="5"/>
    <x v="0"/>
    <x v="18"/>
    <x v="401"/>
    <x v="5219"/>
    <x v="4639"/>
    <x v="60"/>
    <x v="10"/>
    <x v="2"/>
    <x v="1"/>
    <x v="4"/>
    <x v="33"/>
    <x v="319"/>
    <x v="210"/>
    <x v="115"/>
    <x v="0"/>
    <x v="13"/>
    <x v="2"/>
    <x v="331"/>
    <x v="428"/>
    <x v="30"/>
    <x v="59"/>
    <x v="8"/>
    <x v="5"/>
    <x v="5275"/>
    <x v="8"/>
  </r>
  <r>
    <x v="1"/>
    <x v="9"/>
    <x v="1"/>
    <x v="8"/>
    <x v="137"/>
    <x v="5220"/>
    <x v="4640"/>
    <x v="26"/>
    <x v="10"/>
    <x v="2"/>
    <x v="1"/>
    <x v="8"/>
    <x v="28"/>
    <x v="397"/>
    <x v="210"/>
    <x v="21"/>
    <x v="0"/>
    <x v="16"/>
    <x v="2"/>
    <x v="1005"/>
    <x v="304"/>
    <x v="53"/>
    <x v="57"/>
    <x v="1"/>
    <x v="6"/>
    <x v="1147"/>
    <x v="13"/>
  </r>
  <r>
    <x v="1"/>
    <x v="9"/>
    <x v="1"/>
    <x v="8"/>
    <x v="137"/>
    <x v="5221"/>
    <x v="4641"/>
    <x v="98"/>
    <x v="10"/>
    <x v="2"/>
    <x v="1"/>
    <x v="8"/>
    <x v="28"/>
    <x v="462"/>
    <x v="210"/>
    <x v="21"/>
    <x v="0"/>
    <x v="16"/>
    <x v="2"/>
    <x v="987"/>
    <x v="210"/>
    <x v="34"/>
    <x v="56"/>
    <x v="1"/>
    <x v="6"/>
    <x v="1148"/>
    <x v="14"/>
  </r>
  <r>
    <x v="1"/>
    <x v="5"/>
    <x v="0"/>
    <x v="17"/>
    <x v="415"/>
    <x v="5222"/>
    <x v="4642"/>
    <x v="27"/>
    <x v="10"/>
    <x v="2"/>
    <x v="1"/>
    <x v="4"/>
    <x v="33"/>
    <x v="322"/>
    <x v="210"/>
    <x v="156"/>
    <x v="0"/>
    <x v="13"/>
    <x v="2"/>
    <x v="471"/>
    <x v="149"/>
    <x v="30"/>
    <x v="59"/>
    <x v="8"/>
    <x v="5"/>
    <x v="5276"/>
    <x v="49"/>
  </r>
  <r>
    <x v="1"/>
    <x v="5"/>
    <x v="1"/>
    <x v="8"/>
    <x v="348"/>
    <x v="5223"/>
    <x v="4643"/>
    <x v="26"/>
    <x v="10"/>
    <x v="2"/>
    <x v="1"/>
    <x v="4"/>
    <x v="34"/>
    <x v="196"/>
    <x v="69"/>
    <x v="209"/>
    <x v="0"/>
    <x v="13"/>
    <x v="2"/>
    <x v="145"/>
    <x v="582"/>
    <x v="39"/>
    <x v="10"/>
    <x v="6"/>
    <x v="5"/>
    <x v="5277"/>
    <x v="17"/>
  </r>
  <r>
    <x v="0"/>
    <x v="4"/>
    <x v="0"/>
    <x v="0"/>
    <x v="19"/>
    <x v="5224"/>
    <x v="4644"/>
    <x v="136"/>
    <x v="10"/>
    <x v="2"/>
    <x v="1"/>
    <x v="3"/>
    <x v="1"/>
    <x v="4"/>
    <x v="19"/>
    <x v="209"/>
    <x v="0"/>
    <x v="9"/>
    <x v="2"/>
    <x v="1185"/>
    <x v="45"/>
    <x v="45"/>
    <x v="28"/>
    <x v="2"/>
    <x v="4"/>
    <x v="3902"/>
    <x v="82"/>
  </r>
  <r>
    <x v="0"/>
    <x v="5"/>
    <x v="0"/>
    <x v="16"/>
    <x v="409"/>
    <x v="5225"/>
    <x v="4645"/>
    <x v="81"/>
    <x v="10"/>
    <x v="2"/>
    <x v="1"/>
    <x v="4"/>
    <x v="4"/>
    <x v="11"/>
    <x v="210"/>
    <x v="156"/>
    <x v="0"/>
    <x v="13"/>
    <x v="2"/>
    <x v="17"/>
    <x v="565"/>
    <x v="35"/>
    <x v="35"/>
    <x v="8"/>
    <x v="0"/>
    <x v="5278"/>
    <x v="22"/>
  </r>
  <r>
    <x v="0"/>
    <x v="5"/>
    <x v="0"/>
    <x v="15"/>
    <x v="405"/>
    <x v="5226"/>
    <x v="4646"/>
    <x v="24"/>
    <x v="10"/>
    <x v="2"/>
    <x v="1"/>
    <x v="4"/>
    <x v="4"/>
    <x v="16"/>
    <x v="156"/>
    <x v="209"/>
    <x v="0"/>
    <x v="13"/>
    <x v="2"/>
    <x v="25"/>
    <x v="955"/>
    <x v="35"/>
    <x v="33"/>
    <x v="8"/>
    <x v="0"/>
    <x v="5279"/>
    <x v="22"/>
  </r>
  <r>
    <x v="1"/>
    <x v="5"/>
    <x v="0"/>
    <x v="8"/>
    <x v="367"/>
    <x v="5227"/>
    <x v="4647"/>
    <x v="179"/>
    <x v="10"/>
    <x v="2"/>
    <x v="1"/>
    <x v="4"/>
    <x v="33"/>
    <x v="320"/>
    <x v="210"/>
    <x v="115"/>
    <x v="0"/>
    <x v="13"/>
    <x v="2"/>
    <x v="280"/>
    <x v="569"/>
    <x v="30"/>
    <x v="59"/>
    <x v="8"/>
    <x v="5"/>
    <x v="5281"/>
    <x v="17"/>
  </r>
  <r>
    <x v="1"/>
    <x v="5"/>
    <x v="0"/>
    <x v="17"/>
    <x v="415"/>
    <x v="5228"/>
    <x v="4648"/>
    <x v="27"/>
    <x v="10"/>
    <x v="2"/>
    <x v="1"/>
    <x v="4"/>
    <x v="33"/>
    <x v="322"/>
    <x v="210"/>
    <x v="156"/>
    <x v="0"/>
    <x v="13"/>
    <x v="2"/>
    <x v="472"/>
    <x v="149"/>
    <x v="30"/>
    <x v="59"/>
    <x v="8"/>
    <x v="5"/>
    <x v="5280"/>
    <x v="49"/>
  </r>
  <r>
    <x v="1"/>
    <x v="5"/>
    <x v="0"/>
    <x v="8"/>
    <x v="404"/>
    <x v="5229"/>
    <x v="4649"/>
    <x v="45"/>
    <x v="10"/>
    <x v="2"/>
    <x v="1"/>
    <x v="4"/>
    <x v="33"/>
    <x v="320"/>
    <x v="210"/>
    <x v="197"/>
    <x v="0"/>
    <x v="13"/>
    <x v="2"/>
    <x v="280"/>
    <x v="604"/>
    <x v="30"/>
    <x v="59"/>
    <x v="8"/>
    <x v="5"/>
    <x v="5283"/>
    <x v="17"/>
  </r>
  <r>
    <x v="1"/>
    <x v="5"/>
    <x v="0"/>
    <x v="12"/>
    <x v="395"/>
    <x v="5230"/>
    <x v="4650"/>
    <x v="49"/>
    <x v="10"/>
    <x v="2"/>
    <x v="1"/>
    <x v="4"/>
    <x v="30"/>
    <x v="106"/>
    <x v="156"/>
    <x v="209"/>
    <x v="0"/>
    <x v="13"/>
    <x v="2"/>
    <x v="506"/>
    <x v="240"/>
    <x v="46"/>
    <x v="42"/>
    <x v="8"/>
    <x v="5"/>
    <x v="5282"/>
    <x v="49"/>
  </r>
  <r>
    <x v="1"/>
    <x v="5"/>
    <x v="0"/>
    <x v="8"/>
    <x v="379"/>
    <x v="5231"/>
    <x v="4651"/>
    <x v="100"/>
    <x v="10"/>
    <x v="2"/>
    <x v="1"/>
    <x v="4"/>
    <x v="30"/>
    <x v="119"/>
    <x v="156"/>
    <x v="209"/>
    <x v="0"/>
    <x v="13"/>
    <x v="2"/>
    <x v="5"/>
    <x v="87"/>
    <x v="22"/>
    <x v="34"/>
    <x v="8"/>
    <x v="5"/>
    <x v="5284"/>
    <x v="17"/>
  </r>
  <r>
    <x v="1"/>
    <x v="5"/>
    <x v="0"/>
    <x v="14"/>
    <x v="404"/>
    <x v="5232"/>
    <x v="4652"/>
    <x v="49"/>
    <x v="10"/>
    <x v="2"/>
    <x v="1"/>
    <x v="4"/>
    <x v="30"/>
    <x v="103"/>
    <x v="156"/>
    <x v="209"/>
    <x v="0"/>
    <x v="13"/>
    <x v="2"/>
    <x v="233"/>
    <x v="240"/>
    <x v="46"/>
    <x v="42"/>
    <x v="8"/>
    <x v="5"/>
    <x v="5285"/>
    <x v="50"/>
  </r>
  <r>
    <x v="1"/>
    <x v="9"/>
    <x v="1"/>
    <x v="9"/>
    <x v="139"/>
    <x v="5233"/>
    <x v="4653"/>
    <x v="12"/>
    <x v="10"/>
    <x v="2"/>
    <x v="1"/>
    <x v="8"/>
    <x v="28"/>
    <x v="442"/>
    <x v="23"/>
    <x v="209"/>
    <x v="0"/>
    <x v="16"/>
    <x v="2"/>
    <x v="909"/>
    <x v="250"/>
    <x v="75"/>
    <x v="55"/>
    <x v="1"/>
    <x v="6"/>
    <x v="1149"/>
    <x v="60"/>
  </r>
  <r>
    <x v="0"/>
    <x v="5"/>
    <x v="0"/>
    <x v="15"/>
    <x v="405"/>
    <x v="5234"/>
    <x v="4654"/>
    <x v="24"/>
    <x v="10"/>
    <x v="2"/>
    <x v="1"/>
    <x v="4"/>
    <x v="4"/>
    <x v="16"/>
    <x v="156"/>
    <x v="209"/>
    <x v="0"/>
    <x v="13"/>
    <x v="2"/>
    <x v="25"/>
    <x v="955"/>
    <x v="35"/>
    <x v="33"/>
    <x v="8"/>
    <x v="0"/>
    <x v="5286"/>
    <x v="22"/>
  </r>
  <r>
    <x v="1"/>
    <x v="5"/>
    <x v="0"/>
    <x v="8"/>
    <x v="379"/>
    <x v="5235"/>
    <x v="4655"/>
    <x v="100"/>
    <x v="0"/>
    <x v="0"/>
    <x v="1"/>
    <x v="4"/>
    <x v="30"/>
    <x v="119"/>
    <x v="156"/>
    <x v="209"/>
    <x v="0"/>
    <x v="13"/>
    <x v="2"/>
    <x v="5"/>
    <x v="854"/>
    <x v="22"/>
    <x v="34"/>
    <x v="8"/>
    <x v="5"/>
    <x v="5287"/>
    <x v="17"/>
  </r>
  <r>
    <x v="1"/>
    <x v="5"/>
    <x v="1"/>
    <x v="8"/>
    <x v="379"/>
    <x v="5236"/>
    <x v="4656"/>
    <x v="77"/>
    <x v="10"/>
    <x v="2"/>
    <x v="1"/>
    <x v="4"/>
    <x v="34"/>
    <x v="208"/>
    <x v="210"/>
    <x v="156"/>
    <x v="0"/>
    <x v="13"/>
    <x v="2"/>
    <x v="204"/>
    <x v="803"/>
    <x v="58"/>
    <x v="15"/>
    <x v="6"/>
    <x v="5"/>
    <x v="5288"/>
    <x v="17"/>
  </r>
  <r>
    <x v="1"/>
    <x v="5"/>
    <x v="0"/>
    <x v="8"/>
    <x v="379"/>
    <x v="5237"/>
    <x v="4657"/>
    <x v="77"/>
    <x v="10"/>
    <x v="2"/>
    <x v="1"/>
    <x v="4"/>
    <x v="30"/>
    <x v="78"/>
    <x v="156"/>
    <x v="209"/>
    <x v="0"/>
    <x v="13"/>
    <x v="2"/>
    <x v="13"/>
    <x v="330"/>
    <x v="65"/>
    <x v="45"/>
    <x v="8"/>
    <x v="5"/>
    <x v="5289"/>
    <x v="17"/>
  </r>
  <r>
    <x v="1"/>
    <x v="5"/>
    <x v="0"/>
    <x v="8"/>
    <x v="379"/>
    <x v="5238"/>
    <x v="4658"/>
    <x v="224"/>
    <x v="10"/>
    <x v="2"/>
    <x v="1"/>
    <x v="4"/>
    <x v="33"/>
    <x v="320"/>
    <x v="210"/>
    <x v="156"/>
    <x v="0"/>
    <x v="13"/>
    <x v="2"/>
    <x v="282"/>
    <x v="922"/>
    <x v="30"/>
    <x v="59"/>
    <x v="8"/>
    <x v="5"/>
    <x v="5290"/>
    <x v="17"/>
  </r>
  <r>
    <x v="1"/>
    <x v="5"/>
    <x v="0"/>
    <x v="8"/>
    <x v="379"/>
    <x v="5239"/>
    <x v="4659"/>
    <x v="77"/>
    <x v="10"/>
    <x v="2"/>
    <x v="1"/>
    <x v="4"/>
    <x v="33"/>
    <x v="320"/>
    <x v="156"/>
    <x v="209"/>
    <x v="0"/>
    <x v="13"/>
    <x v="2"/>
    <x v="278"/>
    <x v="561"/>
    <x v="30"/>
    <x v="59"/>
    <x v="8"/>
    <x v="5"/>
    <x v="5292"/>
    <x v="17"/>
  </r>
  <r>
    <x v="1"/>
    <x v="5"/>
    <x v="0"/>
    <x v="9"/>
    <x v="396"/>
    <x v="5240"/>
    <x v="4660"/>
    <x v="27"/>
    <x v="10"/>
    <x v="2"/>
    <x v="1"/>
    <x v="4"/>
    <x v="30"/>
    <x v="90"/>
    <x v="195"/>
    <x v="209"/>
    <x v="0"/>
    <x v="13"/>
    <x v="2"/>
    <x v="83"/>
    <x v="152"/>
    <x v="20"/>
    <x v="41"/>
    <x v="8"/>
    <x v="5"/>
    <x v="5291"/>
    <x v="31"/>
  </r>
  <r>
    <x v="1"/>
    <x v="9"/>
    <x v="1"/>
    <x v="9"/>
    <x v="89"/>
    <x v="5241"/>
    <x v="4661"/>
    <x v="49"/>
    <x v="10"/>
    <x v="2"/>
    <x v="1"/>
    <x v="8"/>
    <x v="50"/>
    <x v="420"/>
    <x v="20"/>
    <x v="209"/>
    <x v="0"/>
    <x v="16"/>
    <x v="2"/>
    <x v="1093"/>
    <x v="1000"/>
    <x v="56"/>
    <x v="74"/>
    <x v="1"/>
    <x v="6"/>
    <x v="1150"/>
    <x v="27"/>
  </r>
  <r>
    <x v="1"/>
    <x v="9"/>
    <x v="1"/>
    <x v="9"/>
    <x v="139"/>
    <x v="5242"/>
    <x v="4662"/>
    <x v="49"/>
    <x v="10"/>
    <x v="2"/>
    <x v="1"/>
    <x v="8"/>
    <x v="50"/>
    <x v="419"/>
    <x v="23"/>
    <x v="209"/>
    <x v="0"/>
    <x v="16"/>
    <x v="2"/>
    <x v="1099"/>
    <x v="1000"/>
    <x v="56"/>
    <x v="74"/>
    <x v="1"/>
    <x v="6"/>
    <x v="1151"/>
    <x v="32"/>
  </r>
  <r>
    <x v="1"/>
    <x v="9"/>
    <x v="1"/>
    <x v="8"/>
    <x v="137"/>
    <x v="5243"/>
    <x v="4663"/>
    <x v="49"/>
    <x v="10"/>
    <x v="2"/>
    <x v="1"/>
    <x v="8"/>
    <x v="50"/>
    <x v="422"/>
    <x v="23"/>
    <x v="209"/>
    <x v="0"/>
    <x v="16"/>
    <x v="2"/>
    <x v="1082"/>
    <x v="1000"/>
    <x v="56"/>
    <x v="74"/>
    <x v="1"/>
    <x v="6"/>
    <x v="1152"/>
    <x v="42"/>
  </r>
  <r>
    <x v="1"/>
    <x v="9"/>
    <x v="1"/>
    <x v="13"/>
    <x v="202"/>
    <x v="5244"/>
    <x v="4664"/>
    <x v="18"/>
    <x v="10"/>
    <x v="2"/>
    <x v="1"/>
    <x v="8"/>
    <x v="28"/>
    <x v="430"/>
    <x v="23"/>
    <x v="209"/>
    <x v="0"/>
    <x v="16"/>
    <x v="2"/>
    <x v="833"/>
    <x v="119"/>
    <x v="75"/>
    <x v="55"/>
    <x v="1"/>
    <x v="6"/>
    <x v="1153"/>
    <x v="23"/>
  </r>
  <r>
    <x v="1"/>
    <x v="5"/>
    <x v="1"/>
    <x v="8"/>
    <x v="367"/>
    <x v="5245"/>
    <x v="4665"/>
    <x v="109"/>
    <x v="10"/>
    <x v="2"/>
    <x v="1"/>
    <x v="4"/>
    <x v="36"/>
    <x v="308"/>
    <x v="210"/>
    <x v="115"/>
    <x v="0"/>
    <x v="13"/>
    <x v="2"/>
    <x v="112"/>
    <x v="329"/>
    <x v="82"/>
    <x v="18"/>
    <x v="6"/>
    <x v="5"/>
    <x v="5293"/>
    <x v="17"/>
  </r>
  <r>
    <x v="1"/>
    <x v="5"/>
    <x v="0"/>
    <x v="8"/>
    <x v="404"/>
    <x v="5246"/>
    <x v="4666"/>
    <x v="6"/>
    <x v="10"/>
    <x v="2"/>
    <x v="1"/>
    <x v="4"/>
    <x v="33"/>
    <x v="320"/>
    <x v="197"/>
    <x v="209"/>
    <x v="0"/>
    <x v="13"/>
    <x v="2"/>
    <x v="278"/>
    <x v="105"/>
    <x v="30"/>
    <x v="59"/>
    <x v="8"/>
    <x v="5"/>
    <x v="5294"/>
    <x v="17"/>
  </r>
  <r>
    <x v="1"/>
    <x v="9"/>
    <x v="1"/>
    <x v="8"/>
    <x v="137"/>
    <x v="5247"/>
    <x v="4667"/>
    <x v="160"/>
    <x v="9"/>
    <x v="0"/>
    <x v="1"/>
    <x v="8"/>
    <x v="28"/>
    <x v="439"/>
    <x v="210"/>
    <x v="21"/>
    <x v="0"/>
    <x v="16"/>
    <x v="2"/>
    <x v="965"/>
    <x v="748"/>
    <x v="38"/>
    <x v="55"/>
    <x v="1"/>
    <x v="6"/>
    <x v="1154"/>
    <x v="12"/>
  </r>
  <r>
    <x v="1"/>
    <x v="5"/>
    <x v="0"/>
    <x v="9"/>
    <x v="347"/>
    <x v="5248"/>
    <x v="4668"/>
    <x v="227"/>
    <x v="10"/>
    <x v="2"/>
    <x v="1"/>
    <x v="4"/>
    <x v="30"/>
    <x v="107"/>
    <x v="210"/>
    <x v="74"/>
    <x v="0"/>
    <x v="13"/>
    <x v="2"/>
    <x v="553"/>
    <x v="729"/>
    <x v="46"/>
    <x v="42"/>
    <x v="8"/>
    <x v="5"/>
    <x v="5295"/>
    <x v="43"/>
  </r>
  <r>
    <x v="1"/>
    <x v="9"/>
    <x v="1"/>
    <x v="8"/>
    <x v="137"/>
    <x v="5249"/>
    <x v="4669"/>
    <x v="26"/>
    <x v="10"/>
    <x v="2"/>
    <x v="1"/>
    <x v="8"/>
    <x v="28"/>
    <x v="462"/>
    <x v="23"/>
    <x v="209"/>
    <x v="0"/>
    <x v="16"/>
    <x v="2"/>
    <x v="986"/>
    <x v="304"/>
    <x v="34"/>
    <x v="56"/>
    <x v="1"/>
    <x v="6"/>
    <x v="1155"/>
    <x v="14"/>
  </r>
  <r>
    <x v="1"/>
    <x v="9"/>
    <x v="1"/>
    <x v="9"/>
    <x v="89"/>
    <x v="5250"/>
    <x v="4670"/>
    <x v="49"/>
    <x v="10"/>
    <x v="2"/>
    <x v="1"/>
    <x v="8"/>
    <x v="50"/>
    <x v="420"/>
    <x v="20"/>
    <x v="209"/>
    <x v="0"/>
    <x v="16"/>
    <x v="2"/>
    <x v="1090"/>
    <x v="1000"/>
    <x v="56"/>
    <x v="74"/>
    <x v="1"/>
    <x v="6"/>
    <x v="1156"/>
    <x v="27"/>
  </r>
  <r>
    <x v="1"/>
    <x v="9"/>
    <x v="1"/>
    <x v="9"/>
    <x v="89"/>
    <x v="5251"/>
    <x v="4671"/>
    <x v="49"/>
    <x v="10"/>
    <x v="2"/>
    <x v="1"/>
    <x v="8"/>
    <x v="50"/>
    <x v="419"/>
    <x v="20"/>
    <x v="209"/>
    <x v="0"/>
    <x v="16"/>
    <x v="2"/>
    <x v="1097"/>
    <x v="1000"/>
    <x v="56"/>
    <x v="74"/>
    <x v="1"/>
    <x v="6"/>
    <x v="1157"/>
    <x v="32"/>
  </r>
  <r>
    <x v="1"/>
    <x v="1"/>
    <x v="0"/>
    <x v="0"/>
    <x v="359"/>
    <x v="5252"/>
    <x v="4671"/>
    <x v="131"/>
    <x v="10"/>
    <x v="2"/>
    <x v="1"/>
    <x v="0"/>
    <x v="26"/>
    <x v="482"/>
    <x v="205"/>
    <x v="209"/>
    <x v="0"/>
    <x v="1"/>
    <x v="2"/>
    <x v="786"/>
    <x v="826"/>
    <x v="27"/>
    <x v="83"/>
    <x v="0"/>
    <x v="5"/>
    <x v="468"/>
    <x v="22"/>
  </r>
  <r>
    <x v="1"/>
    <x v="9"/>
    <x v="1"/>
    <x v="8"/>
    <x v="88"/>
    <x v="5253"/>
    <x v="4672"/>
    <x v="49"/>
    <x v="10"/>
    <x v="2"/>
    <x v="1"/>
    <x v="8"/>
    <x v="50"/>
    <x v="422"/>
    <x v="20"/>
    <x v="209"/>
    <x v="0"/>
    <x v="16"/>
    <x v="2"/>
    <x v="1080"/>
    <x v="1000"/>
    <x v="56"/>
    <x v="74"/>
    <x v="1"/>
    <x v="6"/>
    <x v="1158"/>
    <x v="42"/>
  </r>
  <r>
    <x v="1"/>
    <x v="5"/>
    <x v="0"/>
    <x v="22"/>
    <x v="426"/>
    <x v="5254"/>
    <x v="4673"/>
    <x v="27"/>
    <x v="10"/>
    <x v="2"/>
    <x v="1"/>
    <x v="4"/>
    <x v="33"/>
    <x v="316"/>
    <x v="156"/>
    <x v="209"/>
    <x v="0"/>
    <x v="13"/>
    <x v="2"/>
    <x v="401"/>
    <x v="149"/>
    <x v="30"/>
    <x v="59"/>
    <x v="8"/>
    <x v="5"/>
    <x v="5296"/>
    <x v="54"/>
  </r>
  <r>
    <x v="1"/>
    <x v="5"/>
    <x v="1"/>
    <x v="8"/>
    <x v="394"/>
    <x v="5255"/>
    <x v="4674"/>
    <x v="87"/>
    <x v="10"/>
    <x v="2"/>
    <x v="1"/>
    <x v="4"/>
    <x v="34"/>
    <x v="208"/>
    <x v="210"/>
    <x v="194"/>
    <x v="0"/>
    <x v="13"/>
    <x v="2"/>
    <x v="203"/>
    <x v="789"/>
    <x v="58"/>
    <x v="15"/>
    <x v="6"/>
    <x v="5"/>
    <x v="5297"/>
    <x v="17"/>
  </r>
  <r>
    <x v="1"/>
    <x v="5"/>
    <x v="0"/>
    <x v="8"/>
    <x v="394"/>
    <x v="5256"/>
    <x v="4675"/>
    <x v="88"/>
    <x v="10"/>
    <x v="2"/>
    <x v="1"/>
    <x v="4"/>
    <x v="33"/>
    <x v="320"/>
    <x v="195"/>
    <x v="209"/>
    <x v="0"/>
    <x v="13"/>
    <x v="2"/>
    <x v="276"/>
    <x v="790"/>
    <x v="30"/>
    <x v="59"/>
    <x v="8"/>
    <x v="5"/>
    <x v="5298"/>
    <x v="17"/>
  </r>
  <r>
    <x v="1"/>
    <x v="5"/>
    <x v="0"/>
    <x v="22"/>
    <x v="426"/>
    <x v="5257"/>
    <x v="4676"/>
    <x v="27"/>
    <x v="10"/>
    <x v="2"/>
    <x v="1"/>
    <x v="4"/>
    <x v="33"/>
    <x v="316"/>
    <x v="156"/>
    <x v="209"/>
    <x v="0"/>
    <x v="13"/>
    <x v="2"/>
    <x v="400"/>
    <x v="149"/>
    <x v="30"/>
    <x v="59"/>
    <x v="8"/>
    <x v="5"/>
    <x v="5299"/>
    <x v="54"/>
  </r>
  <r>
    <x v="1"/>
    <x v="5"/>
    <x v="0"/>
    <x v="8"/>
    <x v="379"/>
    <x v="5258"/>
    <x v="4676"/>
    <x v="88"/>
    <x v="10"/>
    <x v="2"/>
    <x v="1"/>
    <x v="4"/>
    <x v="30"/>
    <x v="78"/>
    <x v="156"/>
    <x v="209"/>
    <x v="0"/>
    <x v="13"/>
    <x v="2"/>
    <x v="12"/>
    <x v="790"/>
    <x v="65"/>
    <x v="45"/>
    <x v="8"/>
    <x v="5"/>
    <x v="5300"/>
    <x v="17"/>
  </r>
  <r>
    <x v="1"/>
    <x v="5"/>
    <x v="1"/>
    <x v="3"/>
    <x v="354"/>
    <x v="5259"/>
    <x v="4677"/>
    <x v="227"/>
    <x v="10"/>
    <x v="2"/>
    <x v="1"/>
    <x v="4"/>
    <x v="34"/>
    <x v="221"/>
    <x v="195"/>
    <x v="209"/>
    <x v="0"/>
    <x v="13"/>
    <x v="2"/>
    <x v="258"/>
    <x v="979"/>
    <x v="4"/>
    <x v="23"/>
    <x v="6"/>
    <x v="5"/>
    <x v="3385"/>
    <x v="2"/>
  </r>
  <r>
    <x v="1"/>
    <x v="5"/>
    <x v="0"/>
    <x v="22"/>
    <x v="426"/>
    <x v="5260"/>
    <x v="4678"/>
    <x v="27"/>
    <x v="10"/>
    <x v="2"/>
    <x v="1"/>
    <x v="4"/>
    <x v="33"/>
    <x v="316"/>
    <x v="156"/>
    <x v="209"/>
    <x v="0"/>
    <x v="13"/>
    <x v="2"/>
    <x v="400"/>
    <x v="149"/>
    <x v="30"/>
    <x v="59"/>
    <x v="8"/>
    <x v="5"/>
    <x v="5301"/>
    <x v="54"/>
  </r>
  <r>
    <x v="1"/>
    <x v="5"/>
    <x v="0"/>
    <x v="8"/>
    <x v="404"/>
    <x v="5261"/>
    <x v="4679"/>
    <x v="205"/>
    <x v="10"/>
    <x v="2"/>
    <x v="1"/>
    <x v="4"/>
    <x v="33"/>
    <x v="320"/>
    <x v="210"/>
    <x v="197"/>
    <x v="0"/>
    <x v="13"/>
    <x v="2"/>
    <x v="278"/>
    <x v="890"/>
    <x v="30"/>
    <x v="59"/>
    <x v="8"/>
    <x v="5"/>
    <x v="5302"/>
    <x v="17"/>
  </r>
  <r>
    <x v="1"/>
    <x v="5"/>
    <x v="1"/>
    <x v="3"/>
    <x v="354"/>
    <x v="5262"/>
    <x v="4680"/>
    <x v="227"/>
    <x v="10"/>
    <x v="2"/>
    <x v="1"/>
    <x v="4"/>
    <x v="34"/>
    <x v="221"/>
    <x v="195"/>
    <x v="209"/>
    <x v="0"/>
    <x v="13"/>
    <x v="2"/>
    <x v="256"/>
    <x v="979"/>
    <x v="4"/>
    <x v="23"/>
    <x v="6"/>
    <x v="5"/>
    <x v="3386"/>
    <x v="2"/>
  </r>
  <r>
    <x v="1"/>
    <x v="5"/>
    <x v="0"/>
    <x v="5"/>
    <x v="383"/>
    <x v="5263"/>
    <x v="4681"/>
    <x v="257"/>
    <x v="10"/>
    <x v="2"/>
    <x v="1"/>
    <x v="4"/>
    <x v="33"/>
    <x v="146"/>
    <x v="210"/>
    <x v="203"/>
    <x v="0"/>
    <x v="13"/>
    <x v="2"/>
    <x v="262"/>
    <x v="202"/>
    <x v="70"/>
    <x v="43"/>
    <x v="8"/>
    <x v="5"/>
    <x v="5303"/>
    <x v="3"/>
  </r>
  <r>
    <x v="1"/>
    <x v="9"/>
    <x v="1"/>
    <x v="8"/>
    <x v="137"/>
    <x v="5264"/>
    <x v="4682"/>
    <x v="26"/>
    <x v="10"/>
    <x v="2"/>
    <x v="1"/>
    <x v="8"/>
    <x v="28"/>
    <x v="462"/>
    <x v="23"/>
    <x v="209"/>
    <x v="0"/>
    <x v="16"/>
    <x v="2"/>
    <x v="985"/>
    <x v="304"/>
    <x v="34"/>
    <x v="56"/>
    <x v="1"/>
    <x v="6"/>
    <x v="1159"/>
    <x v="14"/>
  </r>
  <r>
    <x v="1"/>
    <x v="9"/>
    <x v="1"/>
    <x v="8"/>
    <x v="137"/>
    <x v="5265"/>
    <x v="4683"/>
    <x v="257"/>
    <x v="10"/>
    <x v="2"/>
    <x v="1"/>
    <x v="8"/>
    <x v="28"/>
    <x v="439"/>
    <x v="23"/>
    <x v="209"/>
    <x v="0"/>
    <x v="16"/>
    <x v="2"/>
    <x v="965"/>
    <x v="190"/>
    <x v="38"/>
    <x v="55"/>
    <x v="1"/>
    <x v="6"/>
    <x v="1160"/>
    <x v="12"/>
  </r>
  <r>
    <x v="1"/>
    <x v="9"/>
    <x v="1"/>
    <x v="8"/>
    <x v="137"/>
    <x v="5266"/>
    <x v="4684"/>
    <x v="46"/>
    <x v="10"/>
    <x v="2"/>
    <x v="1"/>
    <x v="8"/>
    <x v="28"/>
    <x v="378"/>
    <x v="210"/>
    <x v="21"/>
    <x v="0"/>
    <x v="16"/>
    <x v="2"/>
    <x v="976"/>
    <x v="572"/>
    <x v="23"/>
    <x v="67"/>
    <x v="1"/>
    <x v="6"/>
    <x v="1161"/>
    <x v="16"/>
  </r>
  <r>
    <x v="1"/>
    <x v="5"/>
    <x v="0"/>
    <x v="8"/>
    <x v="394"/>
    <x v="5267"/>
    <x v="4685"/>
    <x v="119"/>
    <x v="10"/>
    <x v="2"/>
    <x v="1"/>
    <x v="4"/>
    <x v="30"/>
    <x v="92"/>
    <x v="195"/>
    <x v="209"/>
    <x v="0"/>
    <x v="13"/>
    <x v="2"/>
    <x v="80"/>
    <x v="32"/>
    <x v="20"/>
    <x v="41"/>
    <x v="8"/>
    <x v="5"/>
    <x v="5304"/>
    <x v="36"/>
  </r>
  <r>
    <x v="1"/>
    <x v="9"/>
    <x v="1"/>
    <x v="4"/>
    <x v="46"/>
    <x v="5268"/>
    <x v="4686"/>
    <x v="257"/>
    <x v="10"/>
    <x v="2"/>
    <x v="1"/>
    <x v="8"/>
    <x v="28"/>
    <x v="371"/>
    <x v="210"/>
    <x v="21"/>
    <x v="0"/>
    <x v="16"/>
    <x v="2"/>
    <x v="981"/>
    <x v="345"/>
    <x v="23"/>
    <x v="67"/>
    <x v="1"/>
    <x v="6"/>
    <x v="1162"/>
    <x v="19"/>
  </r>
  <r>
    <x v="1"/>
    <x v="5"/>
    <x v="0"/>
    <x v="17"/>
    <x v="415"/>
    <x v="5269"/>
    <x v="4687"/>
    <x v="172"/>
    <x v="10"/>
    <x v="2"/>
    <x v="1"/>
    <x v="4"/>
    <x v="33"/>
    <x v="322"/>
    <x v="156"/>
    <x v="209"/>
    <x v="0"/>
    <x v="13"/>
    <x v="2"/>
    <x v="469"/>
    <x v="21"/>
    <x v="30"/>
    <x v="59"/>
    <x v="8"/>
    <x v="5"/>
    <x v="5305"/>
    <x v="49"/>
  </r>
  <r>
    <x v="1"/>
    <x v="5"/>
    <x v="0"/>
    <x v="17"/>
    <x v="415"/>
    <x v="5270"/>
    <x v="4688"/>
    <x v="172"/>
    <x v="10"/>
    <x v="2"/>
    <x v="1"/>
    <x v="4"/>
    <x v="33"/>
    <x v="322"/>
    <x v="156"/>
    <x v="209"/>
    <x v="0"/>
    <x v="13"/>
    <x v="2"/>
    <x v="469"/>
    <x v="21"/>
    <x v="30"/>
    <x v="59"/>
    <x v="8"/>
    <x v="5"/>
    <x v="5306"/>
    <x v="49"/>
  </r>
  <r>
    <x v="1"/>
    <x v="5"/>
    <x v="0"/>
    <x v="8"/>
    <x v="379"/>
    <x v="5272"/>
    <x v="4689"/>
    <x v="180"/>
    <x v="10"/>
    <x v="2"/>
    <x v="1"/>
    <x v="4"/>
    <x v="33"/>
    <x v="320"/>
    <x v="210"/>
    <x v="156"/>
    <x v="0"/>
    <x v="13"/>
    <x v="2"/>
    <x v="280"/>
    <x v="484"/>
    <x v="30"/>
    <x v="59"/>
    <x v="8"/>
    <x v="5"/>
    <x v="5307"/>
    <x v="17"/>
  </r>
  <r>
    <x v="1"/>
    <x v="1"/>
    <x v="0"/>
    <x v="0"/>
    <x v="359"/>
    <x v="5271"/>
    <x v="4689"/>
    <x v="190"/>
    <x v="10"/>
    <x v="2"/>
    <x v="1"/>
    <x v="0"/>
    <x v="26"/>
    <x v="481"/>
    <x v="205"/>
    <x v="209"/>
    <x v="0"/>
    <x v="1"/>
    <x v="2"/>
    <x v="785"/>
    <x v="878"/>
    <x v="27"/>
    <x v="82"/>
    <x v="0"/>
    <x v="5"/>
    <x v="469"/>
    <x v="22"/>
  </r>
  <r>
    <x v="1"/>
    <x v="5"/>
    <x v="0"/>
    <x v="22"/>
    <x v="384"/>
    <x v="5273"/>
    <x v="4690"/>
    <x v="247"/>
    <x v="10"/>
    <x v="2"/>
    <x v="1"/>
    <x v="4"/>
    <x v="33"/>
    <x v="316"/>
    <x v="210"/>
    <x v="53"/>
    <x v="0"/>
    <x v="13"/>
    <x v="2"/>
    <x v="402"/>
    <x v="962"/>
    <x v="30"/>
    <x v="59"/>
    <x v="8"/>
    <x v="5"/>
    <x v="5308"/>
    <x v="54"/>
  </r>
  <r>
    <x v="1"/>
    <x v="5"/>
    <x v="0"/>
    <x v="21"/>
    <x v="388"/>
    <x v="5274"/>
    <x v="4691"/>
    <x v="227"/>
    <x v="10"/>
    <x v="2"/>
    <x v="1"/>
    <x v="4"/>
    <x v="30"/>
    <x v="101"/>
    <x v="210"/>
    <x v="74"/>
    <x v="0"/>
    <x v="13"/>
    <x v="2"/>
    <x v="136"/>
    <x v="729"/>
    <x v="46"/>
    <x v="42"/>
    <x v="8"/>
    <x v="5"/>
    <x v="5309"/>
    <x v="59"/>
  </r>
  <r>
    <x v="0"/>
    <x v="5"/>
    <x v="1"/>
    <x v="0"/>
    <x v="260"/>
    <x v="5275"/>
    <x v="4692"/>
    <x v="22"/>
    <x v="10"/>
    <x v="2"/>
    <x v="1"/>
    <x v="4"/>
    <x v="8"/>
    <x v="22"/>
    <x v="156"/>
    <x v="209"/>
    <x v="0"/>
    <x v="5"/>
    <x v="0"/>
    <x v="520"/>
    <x v="656"/>
    <x v="78"/>
    <x v="7"/>
    <x v="6"/>
    <x v="0"/>
    <x v="3387"/>
    <x v="0"/>
  </r>
  <r>
    <x v="1"/>
    <x v="9"/>
    <x v="0"/>
    <x v="0"/>
    <x v="24"/>
    <x v="5276"/>
    <x v="4693"/>
    <x v="199"/>
    <x v="10"/>
    <x v="2"/>
    <x v="1"/>
    <x v="8"/>
    <x v="27"/>
    <x v="349"/>
    <x v="210"/>
    <x v="21"/>
    <x v="0"/>
    <x v="16"/>
    <x v="2"/>
    <x v="793"/>
    <x v="138"/>
    <x v="41"/>
    <x v="29"/>
    <x v="1"/>
    <x v="5"/>
    <x v="1163"/>
    <x v="0"/>
  </r>
  <r>
    <x v="1"/>
    <x v="5"/>
    <x v="1"/>
    <x v="8"/>
    <x v="379"/>
    <x v="5277"/>
    <x v="4694"/>
    <x v="68"/>
    <x v="10"/>
    <x v="2"/>
    <x v="1"/>
    <x v="4"/>
    <x v="36"/>
    <x v="289"/>
    <x v="156"/>
    <x v="209"/>
    <x v="0"/>
    <x v="13"/>
    <x v="2"/>
    <x v="75"/>
    <x v="845"/>
    <x v="21"/>
    <x v="13"/>
    <x v="6"/>
    <x v="5"/>
    <x v="5310"/>
    <x v="17"/>
  </r>
  <r>
    <x v="1"/>
    <x v="5"/>
    <x v="0"/>
    <x v="8"/>
    <x v="367"/>
    <x v="5278"/>
    <x v="4695"/>
    <x v="180"/>
    <x v="10"/>
    <x v="2"/>
    <x v="1"/>
    <x v="4"/>
    <x v="33"/>
    <x v="320"/>
    <x v="210"/>
    <x v="115"/>
    <x v="0"/>
    <x v="13"/>
    <x v="2"/>
    <x v="280"/>
    <x v="484"/>
    <x v="30"/>
    <x v="59"/>
    <x v="8"/>
    <x v="5"/>
    <x v="5311"/>
    <x v="17"/>
  </r>
  <r>
    <x v="1"/>
    <x v="5"/>
    <x v="1"/>
    <x v="3"/>
    <x v="354"/>
    <x v="5279"/>
    <x v="4696"/>
    <x v="138"/>
    <x v="10"/>
    <x v="2"/>
    <x v="1"/>
    <x v="4"/>
    <x v="34"/>
    <x v="221"/>
    <x v="195"/>
    <x v="209"/>
    <x v="0"/>
    <x v="13"/>
    <x v="2"/>
    <x v="252"/>
    <x v="43"/>
    <x v="4"/>
    <x v="23"/>
    <x v="6"/>
    <x v="5"/>
    <x v="3388"/>
    <x v="2"/>
  </r>
  <r>
    <x v="1"/>
    <x v="5"/>
    <x v="0"/>
    <x v="17"/>
    <x v="374"/>
    <x v="5280"/>
    <x v="4697"/>
    <x v="261"/>
    <x v="10"/>
    <x v="2"/>
    <x v="1"/>
    <x v="4"/>
    <x v="30"/>
    <x v="95"/>
    <x v="210"/>
    <x v="63"/>
    <x v="0"/>
    <x v="13"/>
    <x v="2"/>
    <x v="98"/>
    <x v="728"/>
    <x v="26"/>
    <x v="40"/>
    <x v="8"/>
    <x v="5"/>
    <x v="5312"/>
    <x v="49"/>
  </r>
  <r>
    <x v="1"/>
    <x v="5"/>
    <x v="0"/>
    <x v="8"/>
    <x v="417"/>
    <x v="5281"/>
    <x v="4698"/>
    <x v="27"/>
    <x v="10"/>
    <x v="2"/>
    <x v="1"/>
    <x v="4"/>
    <x v="30"/>
    <x v="140"/>
    <x v="210"/>
    <x v="203"/>
    <x v="0"/>
    <x v="13"/>
    <x v="2"/>
    <x v="123"/>
    <x v="153"/>
    <x v="8"/>
    <x v="39"/>
    <x v="8"/>
    <x v="5"/>
    <x v="5313"/>
    <x v="17"/>
  </r>
  <r>
    <x v="1"/>
    <x v="5"/>
    <x v="0"/>
    <x v="17"/>
    <x v="360"/>
    <x v="5282"/>
    <x v="4699"/>
    <x v="261"/>
    <x v="10"/>
    <x v="2"/>
    <x v="1"/>
    <x v="4"/>
    <x v="30"/>
    <x v="88"/>
    <x v="210"/>
    <x v="49"/>
    <x v="0"/>
    <x v="13"/>
    <x v="2"/>
    <x v="106"/>
    <x v="728"/>
    <x v="26"/>
    <x v="40"/>
    <x v="8"/>
    <x v="5"/>
    <x v="5314"/>
    <x v="49"/>
  </r>
  <r>
    <x v="1"/>
    <x v="5"/>
    <x v="0"/>
    <x v="16"/>
    <x v="389"/>
    <x v="5283"/>
    <x v="4700"/>
    <x v="261"/>
    <x v="10"/>
    <x v="2"/>
    <x v="1"/>
    <x v="4"/>
    <x v="30"/>
    <x v="86"/>
    <x v="210"/>
    <x v="96"/>
    <x v="0"/>
    <x v="13"/>
    <x v="2"/>
    <x v="96"/>
    <x v="728"/>
    <x v="26"/>
    <x v="40"/>
    <x v="8"/>
    <x v="5"/>
    <x v="5315"/>
    <x v="22"/>
  </r>
  <r>
    <x v="1"/>
    <x v="9"/>
    <x v="1"/>
    <x v="4"/>
    <x v="46"/>
    <x v="5284"/>
    <x v="4701"/>
    <x v="94"/>
    <x v="10"/>
    <x v="2"/>
    <x v="1"/>
    <x v="8"/>
    <x v="28"/>
    <x v="373"/>
    <x v="23"/>
    <x v="209"/>
    <x v="0"/>
    <x v="16"/>
    <x v="2"/>
    <x v="862"/>
    <x v="885"/>
    <x v="61"/>
    <x v="67"/>
    <x v="1"/>
    <x v="6"/>
    <x v="1164"/>
    <x v="5"/>
  </r>
  <r>
    <x v="1"/>
    <x v="5"/>
    <x v="0"/>
    <x v="21"/>
    <x v="375"/>
    <x v="5285"/>
    <x v="4702"/>
    <x v="261"/>
    <x v="10"/>
    <x v="2"/>
    <x v="1"/>
    <x v="4"/>
    <x v="30"/>
    <x v="85"/>
    <x v="210"/>
    <x v="55"/>
    <x v="0"/>
    <x v="13"/>
    <x v="2"/>
    <x v="96"/>
    <x v="728"/>
    <x v="26"/>
    <x v="40"/>
    <x v="8"/>
    <x v="5"/>
    <x v="5316"/>
    <x v="59"/>
  </r>
  <r>
    <x v="1"/>
    <x v="5"/>
    <x v="0"/>
    <x v="8"/>
    <x v="394"/>
    <x v="5286"/>
    <x v="4703"/>
    <x v="157"/>
    <x v="10"/>
    <x v="2"/>
    <x v="1"/>
    <x v="4"/>
    <x v="30"/>
    <x v="94"/>
    <x v="210"/>
    <x v="194"/>
    <x v="0"/>
    <x v="13"/>
    <x v="2"/>
    <x v="88"/>
    <x v="73"/>
    <x v="26"/>
    <x v="40"/>
    <x v="8"/>
    <x v="5"/>
    <x v="5317"/>
    <x v="17"/>
  </r>
  <r>
    <x v="1"/>
    <x v="5"/>
    <x v="0"/>
    <x v="8"/>
    <x v="394"/>
    <x v="5287"/>
    <x v="4704"/>
    <x v="157"/>
    <x v="10"/>
    <x v="2"/>
    <x v="1"/>
    <x v="4"/>
    <x v="30"/>
    <x v="111"/>
    <x v="195"/>
    <x v="209"/>
    <x v="0"/>
    <x v="13"/>
    <x v="2"/>
    <x v="38"/>
    <x v="73"/>
    <x v="2"/>
    <x v="44"/>
    <x v="8"/>
    <x v="5"/>
    <x v="5318"/>
    <x v="17"/>
  </r>
  <r>
    <x v="1"/>
    <x v="5"/>
    <x v="0"/>
    <x v="8"/>
    <x v="379"/>
    <x v="5288"/>
    <x v="4705"/>
    <x v="94"/>
    <x v="10"/>
    <x v="2"/>
    <x v="1"/>
    <x v="4"/>
    <x v="30"/>
    <x v="84"/>
    <x v="156"/>
    <x v="209"/>
    <x v="0"/>
    <x v="13"/>
    <x v="2"/>
    <x v="126"/>
    <x v="592"/>
    <x v="8"/>
    <x v="39"/>
    <x v="8"/>
    <x v="5"/>
    <x v="5319"/>
    <x v="17"/>
  </r>
  <r>
    <x v="1"/>
    <x v="5"/>
    <x v="0"/>
    <x v="8"/>
    <x v="331"/>
    <x v="5289"/>
    <x v="4706"/>
    <x v="261"/>
    <x v="10"/>
    <x v="2"/>
    <x v="1"/>
    <x v="4"/>
    <x v="30"/>
    <x v="87"/>
    <x v="210"/>
    <x v="49"/>
    <x v="0"/>
    <x v="13"/>
    <x v="2"/>
    <x v="99"/>
    <x v="728"/>
    <x v="26"/>
    <x v="40"/>
    <x v="8"/>
    <x v="5"/>
    <x v="5320"/>
    <x v="17"/>
  </r>
  <r>
    <x v="1"/>
    <x v="5"/>
    <x v="0"/>
    <x v="8"/>
    <x v="394"/>
    <x v="5290"/>
    <x v="4707"/>
    <x v="34"/>
    <x v="10"/>
    <x v="2"/>
    <x v="1"/>
    <x v="4"/>
    <x v="30"/>
    <x v="114"/>
    <x v="195"/>
    <x v="209"/>
    <x v="0"/>
    <x v="13"/>
    <x v="2"/>
    <x v="48"/>
    <x v="327"/>
    <x v="48"/>
    <x v="32"/>
    <x v="8"/>
    <x v="5"/>
    <x v="5321"/>
    <x v="17"/>
  </r>
  <r>
    <x v="1"/>
    <x v="5"/>
    <x v="0"/>
    <x v="8"/>
    <x v="404"/>
    <x v="5291"/>
    <x v="4708"/>
    <x v="6"/>
    <x v="10"/>
    <x v="2"/>
    <x v="1"/>
    <x v="4"/>
    <x v="33"/>
    <x v="320"/>
    <x v="210"/>
    <x v="197"/>
    <x v="0"/>
    <x v="13"/>
    <x v="2"/>
    <x v="280"/>
    <x v="105"/>
    <x v="30"/>
    <x v="59"/>
    <x v="8"/>
    <x v="5"/>
    <x v="5322"/>
    <x v="17"/>
  </r>
  <r>
    <x v="1"/>
    <x v="5"/>
    <x v="0"/>
    <x v="16"/>
    <x v="422"/>
    <x v="5292"/>
    <x v="4708"/>
    <x v="6"/>
    <x v="10"/>
    <x v="2"/>
    <x v="1"/>
    <x v="4"/>
    <x v="30"/>
    <x v="113"/>
    <x v="195"/>
    <x v="209"/>
    <x v="0"/>
    <x v="13"/>
    <x v="2"/>
    <x v="49"/>
    <x v="108"/>
    <x v="48"/>
    <x v="32"/>
    <x v="8"/>
    <x v="5"/>
    <x v="5323"/>
    <x v="22"/>
  </r>
  <r>
    <x v="1"/>
    <x v="5"/>
    <x v="1"/>
    <x v="8"/>
    <x v="367"/>
    <x v="5293"/>
    <x v="4709"/>
    <x v="135"/>
    <x v="10"/>
    <x v="2"/>
    <x v="1"/>
    <x v="4"/>
    <x v="34"/>
    <x v="193"/>
    <x v="210"/>
    <x v="115"/>
    <x v="0"/>
    <x v="13"/>
    <x v="2"/>
    <x v="154"/>
    <x v="61"/>
    <x v="39"/>
    <x v="10"/>
    <x v="6"/>
    <x v="5"/>
    <x v="5324"/>
    <x v="17"/>
  </r>
  <r>
    <x v="1"/>
    <x v="1"/>
    <x v="0"/>
    <x v="0"/>
    <x v="359"/>
    <x v="5294"/>
    <x v="4710"/>
    <x v="132"/>
    <x v="10"/>
    <x v="2"/>
    <x v="1"/>
    <x v="0"/>
    <x v="26"/>
    <x v="482"/>
    <x v="210"/>
    <x v="206"/>
    <x v="0"/>
    <x v="1"/>
    <x v="2"/>
    <x v="786"/>
    <x v="481"/>
    <x v="27"/>
    <x v="83"/>
    <x v="0"/>
    <x v="5"/>
    <x v="470"/>
    <x v="22"/>
  </r>
  <r>
    <x v="1"/>
    <x v="1"/>
    <x v="0"/>
    <x v="0"/>
    <x v="359"/>
    <x v="5295"/>
    <x v="4711"/>
    <x v="132"/>
    <x v="10"/>
    <x v="2"/>
    <x v="1"/>
    <x v="0"/>
    <x v="26"/>
    <x v="482"/>
    <x v="210"/>
    <x v="206"/>
    <x v="0"/>
    <x v="1"/>
    <x v="2"/>
    <x v="787"/>
    <x v="481"/>
    <x v="27"/>
    <x v="83"/>
    <x v="0"/>
    <x v="5"/>
    <x v="471"/>
    <x v="22"/>
  </r>
  <r>
    <x v="1"/>
    <x v="5"/>
    <x v="0"/>
    <x v="8"/>
    <x v="379"/>
    <x v="5296"/>
    <x v="4712"/>
    <x v="94"/>
    <x v="10"/>
    <x v="2"/>
    <x v="1"/>
    <x v="4"/>
    <x v="33"/>
    <x v="320"/>
    <x v="210"/>
    <x v="156"/>
    <x v="0"/>
    <x v="13"/>
    <x v="2"/>
    <x v="280"/>
    <x v="243"/>
    <x v="30"/>
    <x v="59"/>
    <x v="8"/>
    <x v="5"/>
    <x v="5325"/>
    <x v="17"/>
  </r>
  <r>
    <x v="1"/>
    <x v="5"/>
    <x v="0"/>
    <x v="8"/>
    <x v="394"/>
    <x v="5297"/>
    <x v="4713"/>
    <x v="167"/>
    <x v="10"/>
    <x v="2"/>
    <x v="1"/>
    <x v="4"/>
    <x v="30"/>
    <x v="76"/>
    <x v="210"/>
    <x v="194"/>
    <x v="0"/>
    <x v="13"/>
    <x v="2"/>
    <x v="59"/>
    <x v="307"/>
    <x v="20"/>
    <x v="41"/>
    <x v="8"/>
    <x v="5"/>
    <x v="5326"/>
    <x v="17"/>
  </r>
  <r>
    <x v="1"/>
    <x v="5"/>
    <x v="0"/>
    <x v="18"/>
    <x v="416"/>
    <x v="5298"/>
    <x v="4714"/>
    <x v="6"/>
    <x v="10"/>
    <x v="2"/>
    <x v="1"/>
    <x v="4"/>
    <x v="33"/>
    <x v="319"/>
    <x v="210"/>
    <x v="156"/>
    <x v="0"/>
    <x v="13"/>
    <x v="2"/>
    <x v="328"/>
    <x v="110"/>
    <x v="30"/>
    <x v="59"/>
    <x v="8"/>
    <x v="5"/>
    <x v="5327"/>
    <x v="8"/>
  </r>
  <r>
    <x v="1"/>
    <x v="5"/>
    <x v="1"/>
    <x v="8"/>
    <x v="394"/>
    <x v="5299"/>
    <x v="4715"/>
    <x v="68"/>
    <x v="10"/>
    <x v="2"/>
    <x v="1"/>
    <x v="4"/>
    <x v="36"/>
    <x v="305"/>
    <x v="210"/>
    <x v="194"/>
    <x v="0"/>
    <x v="13"/>
    <x v="2"/>
    <x v="61"/>
    <x v="253"/>
    <x v="88"/>
    <x v="85"/>
    <x v="6"/>
    <x v="5"/>
    <x v="5328"/>
    <x v="17"/>
  </r>
  <r>
    <x v="1"/>
    <x v="5"/>
    <x v="0"/>
    <x v="17"/>
    <x v="400"/>
    <x v="5300"/>
    <x v="4716"/>
    <x v="227"/>
    <x v="10"/>
    <x v="2"/>
    <x v="1"/>
    <x v="4"/>
    <x v="30"/>
    <x v="120"/>
    <x v="210"/>
    <x v="115"/>
    <x v="0"/>
    <x v="13"/>
    <x v="2"/>
    <x v="18"/>
    <x v="729"/>
    <x v="22"/>
    <x v="34"/>
    <x v="8"/>
    <x v="5"/>
    <x v="5329"/>
    <x v="49"/>
  </r>
  <r>
    <x v="1"/>
    <x v="5"/>
    <x v="0"/>
    <x v="8"/>
    <x v="394"/>
    <x v="5301"/>
    <x v="4717"/>
    <x v="6"/>
    <x v="10"/>
    <x v="2"/>
    <x v="1"/>
    <x v="4"/>
    <x v="30"/>
    <x v="114"/>
    <x v="195"/>
    <x v="209"/>
    <x v="0"/>
    <x v="13"/>
    <x v="2"/>
    <x v="48"/>
    <x v="108"/>
    <x v="48"/>
    <x v="32"/>
    <x v="8"/>
    <x v="5"/>
    <x v="5330"/>
    <x v="17"/>
  </r>
  <r>
    <x v="1"/>
    <x v="5"/>
    <x v="0"/>
    <x v="9"/>
    <x v="381"/>
    <x v="5302"/>
    <x v="4718"/>
    <x v="227"/>
    <x v="10"/>
    <x v="2"/>
    <x v="1"/>
    <x v="4"/>
    <x v="30"/>
    <x v="121"/>
    <x v="210"/>
    <x v="156"/>
    <x v="0"/>
    <x v="13"/>
    <x v="2"/>
    <x v="6"/>
    <x v="729"/>
    <x v="22"/>
    <x v="34"/>
    <x v="8"/>
    <x v="5"/>
    <x v="5331"/>
    <x v="48"/>
  </r>
  <r>
    <x v="0"/>
    <x v="5"/>
    <x v="1"/>
    <x v="0"/>
    <x v="260"/>
    <x v="5303"/>
    <x v="4719"/>
    <x v="175"/>
    <x v="10"/>
    <x v="2"/>
    <x v="1"/>
    <x v="4"/>
    <x v="8"/>
    <x v="22"/>
    <x v="156"/>
    <x v="209"/>
    <x v="0"/>
    <x v="5"/>
    <x v="0"/>
    <x v="523"/>
    <x v="875"/>
    <x v="78"/>
    <x v="7"/>
    <x v="6"/>
    <x v="0"/>
    <x v="3389"/>
    <x v="0"/>
  </r>
  <r>
    <x v="1"/>
    <x v="5"/>
    <x v="1"/>
    <x v="3"/>
    <x v="330"/>
    <x v="5304"/>
    <x v="4720"/>
    <x v="160"/>
    <x v="10"/>
    <x v="2"/>
    <x v="1"/>
    <x v="4"/>
    <x v="34"/>
    <x v="205"/>
    <x v="113"/>
    <x v="209"/>
    <x v="0"/>
    <x v="13"/>
    <x v="2"/>
    <x v="391"/>
    <x v="439"/>
    <x v="82"/>
    <x v="17"/>
    <x v="6"/>
    <x v="5"/>
    <x v="3390"/>
    <x v="2"/>
  </r>
  <r>
    <x v="1"/>
    <x v="1"/>
    <x v="0"/>
    <x v="0"/>
    <x v="359"/>
    <x v="5305"/>
    <x v="4721"/>
    <x v="162"/>
    <x v="10"/>
    <x v="2"/>
    <x v="1"/>
    <x v="0"/>
    <x v="26"/>
    <x v="482"/>
    <x v="210"/>
    <x v="206"/>
    <x v="0"/>
    <x v="1"/>
    <x v="2"/>
    <x v="788"/>
    <x v="208"/>
    <x v="27"/>
    <x v="83"/>
    <x v="0"/>
    <x v="5"/>
    <x v="472"/>
    <x v="22"/>
  </r>
  <r>
    <x v="1"/>
    <x v="5"/>
    <x v="0"/>
    <x v="8"/>
    <x v="408"/>
    <x v="5306"/>
    <x v="4722"/>
    <x v="114"/>
    <x v="10"/>
    <x v="2"/>
    <x v="1"/>
    <x v="4"/>
    <x v="33"/>
    <x v="154"/>
    <x v="199"/>
    <x v="209"/>
    <x v="0"/>
    <x v="13"/>
    <x v="2"/>
    <x v="70"/>
    <x v="518"/>
    <x v="70"/>
    <x v="43"/>
    <x v="8"/>
    <x v="5"/>
    <x v="5332"/>
    <x v="17"/>
  </r>
  <r>
    <x v="1"/>
    <x v="5"/>
    <x v="1"/>
    <x v="8"/>
    <x v="394"/>
    <x v="5307"/>
    <x v="4723"/>
    <x v="68"/>
    <x v="10"/>
    <x v="2"/>
    <x v="1"/>
    <x v="4"/>
    <x v="36"/>
    <x v="305"/>
    <x v="210"/>
    <x v="194"/>
    <x v="0"/>
    <x v="13"/>
    <x v="2"/>
    <x v="61"/>
    <x v="253"/>
    <x v="88"/>
    <x v="85"/>
    <x v="6"/>
    <x v="5"/>
    <x v="5333"/>
    <x v="17"/>
  </r>
  <r>
    <x v="1"/>
    <x v="5"/>
    <x v="1"/>
    <x v="3"/>
    <x v="332"/>
    <x v="5308"/>
    <x v="4724"/>
    <x v="160"/>
    <x v="10"/>
    <x v="2"/>
    <x v="1"/>
    <x v="4"/>
    <x v="34"/>
    <x v="256"/>
    <x v="210"/>
    <x v="119"/>
    <x v="0"/>
    <x v="13"/>
    <x v="2"/>
    <x v="232"/>
    <x v="439"/>
    <x v="83"/>
    <x v="25"/>
    <x v="6"/>
    <x v="5"/>
    <x v="3391"/>
    <x v="2"/>
  </r>
  <r>
    <x v="1"/>
    <x v="5"/>
    <x v="1"/>
    <x v="8"/>
    <x v="379"/>
    <x v="5309"/>
    <x v="4725"/>
    <x v="68"/>
    <x v="10"/>
    <x v="2"/>
    <x v="1"/>
    <x v="4"/>
    <x v="36"/>
    <x v="305"/>
    <x v="210"/>
    <x v="156"/>
    <x v="0"/>
    <x v="13"/>
    <x v="2"/>
    <x v="61"/>
    <x v="660"/>
    <x v="88"/>
    <x v="85"/>
    <x v="6"/>
    <x v="5"/>
    <x v="5334"/>
    <x v="17"/>
  </r>
  <r>
    <x v="1"/>
    <x v="9"/>
    <x v="1"/>
    <x v="8"/>
    <x v="137"/>
    <x v="5310"/>
    <x v="4726"/>
    <x v="162"/>
    <x v="10"/>
    <x v="2"/>
    <x v="1"/>
    <x v="8"/>
    <x v="28"/>
    <x v="457"/>
    <x v="23"/>
    <x v="209"/>
    <x v="0"/>
    <x v="16"/>
    <x v="2"/>
    <x v="887"/>
    <x v="256"/>
    <x v="47"/>
    <x v="56"/>
    <x v="1"/>
    <x v="6"/>
    <x v="1165"/>
    <x v="72"/>
  </r>
  <r>
    <x v="1"/>
    <x v="9"/>
    <x v="1"/>
    <x v="8"/>
    <x v="194"/>
    <x v="5311"/>
    <x v="4727"/>
    <x v="46"/>
    <x v="10"/>
    <x v="2"/>
    <x v="1"/>
    <x v="8"/>
    <x v="28"/>
    <x v="378"/>
    <x v="210"/>
    <x v="25"/>
    <x v="0"/>
    <x v="16"/>
    <x v="2"/>
    <x v="971"/>
    <x v="285"/>
    <x v="23"/>
    <x v="67"/>
    <x v="1"/>
    <x v="6"/>
    <x v="1166"/>
    <x v="16"/>
  </r>
  <r>
    <x v="1"/>
    <x v="1"/>
    <x v="0"/>
    <x v="0"/>
    <x v="359"/>
    <x v="5312"/>
    <x v="4728"/>
    <x v="162"/>
    <x v="10"/>
    <x v="2"/>
    <x v="1"/>
    <x v="0"/>
    <x v="26"/>
    <x v="482"/>
    <x v="210"/>
    <x v="206"/>
    <x v="0"/>
    <x v="1"/>
    <x v="2"/>
    <x v="789"/>
    <x v="208"/>
    <x v="27"/>
    <x v="83"/>
    <x v="0"/>
    <x v="5"/>
    <x v="3953"/>
    <x v="22"/>
  </r>
  <r>
    <x v="1"/>
    <x v="5"/>
    <x v="0"/>
    <x v="8"/>
    <x v="408"/>
    <x v="5313"/>
    <x v="4729"/>
    <x v="60"/>
    <x v="10"/>
    <x v="2"/>
    <x v="1"/>
    <x v="4"/>
    <x v="30"/>
    <x v="91"/>
    <x v="199"/>
    <x v="209"/>
    <x v="0"/>
    <x v="13"/>
    <x v="2"/>
    <x v="82"/>
    <x v="778"/>
    <x v="20"/>
    <x v="41"/>
    <x v="8"/>
    <x v="5"/>
    <x v="5335"/>
    <x v="8"/>
  </r>
  <r>
    <x v="1"/>
    <x v="5"/>
    <x v="0"/>
    <x v="8"/>
    <x v="408"/>
    <x v="5314"/>
    <x v="4730"/>
    <x v="227"/>
    <x v="10"/>
    <x v="2"/>
    <x v="1"/>
    <x v="4"/>
    <x v="33"/>
    <x v="320"/>
    <x v="199"/>
    <x v="209"/>
    <x v="0"/>
    <x v="13"/>
    <x v="2"/>
    <x v="276"/>
    <x v="979"/>
    <x v="30"/>
    <x v="59"/>
    <x v="8"/>
    <x v="5"/>
    <x v="5336"/>
    <x v="17"/>
  </r>
  <r>
    <x v="1"/>
    <x v="5"/>
    <x v="0"/>
    <x v="17"/>
    <x v="415"/>
    <x v="5315"/>
    <x v="4731"/>
    <x v="211"/>
    <x v="10"/>
    <x v="2"/>
    <x v="1"/>
    <x v="4"/>
    <x v="33"/>
    <x v="322"/>
    <x v="156"/>
    <x v="209"/>
    <x v="0"/>
    <x v="13"/>
    <x v="2"/>
    <x v="469"/>
    <x v="499"/>
    <x v="30"/>
    <x v="59"/>
    <x v="8"/>
    <x v="5"/>
    <x v="5337"/>
    <x v="49"/>
  </r>
  <r>
    <x v="1"/>
    <x v="1"/>
    <x v="0"/>
    <x v="0"/>
    <x v="354"/>
    <x v="5316"/>
    <x v="4732"/>
    <x v="131"/>
    <x v="10"/>
    <x v="2"/>
    <x v="1"/>
    <x v="0"/>
    <x v="26"/>
    <x v="482"/>
    <x v="204"/>
    <x v="209"/>
    <x v="0"/>
    <x v="1"/>
    <x v="2"/>
    <x v="788"/>
    <x v="667"/>
    <x v="27"/>
    <x v="83"/>
    <x v="0"/>
    <x v="5"/>
    <x v="3953"/>
    <x v="22"/>
  </r>
  <r>
    <x v="1"/>
    <x v="1"/>
    <x v="0"/>
    <x v="0"/>
    <x v="327"/>
    <x v="5317"/>
    <x v="4733"/>
    <x v="131"/>
    <x v="10"/>
    <x v="2"/>
    <x v="1"/>
    <x v="0"/>
    <x v="26"/>
    <x v="482"/>
    <x v="195"/>
    <x v="209"/>
    <x v="0"/>
    <x v="1"/>
    <x v="2"/>
    <x v="788"/>
    <x v="556"/>
    <x v="27"/>
    <x v="83"/>
    <x v="0"/>
    <x v="5"/>
    <x v="3953"/>
    <x v="22"/>
  </r>
  <r>
    <x v="1"/>
    <x v="1"/>
    <x v="0"/>
    <x v="0"/>
    <x v="359"/>
    <x v="5318"/>
    <x v="4734"/>
    <x v="131"/>
    <x v="10"/>
    <x v="2"/>
    <x v="1"/>
    <x v="0"/>
    <x v="26"/>
    <x v="482"/>
    <x v="205"/>
    <x v="209"/>
    <x v="0"/>
    <x v="1"/>
    <x v="2"/>
    <x v="787"/>
    <x v="556"/>
    <x v="27"/>
    <x v="83"/>
    <x v="0"/>
    <x v="5"/>
    <x v="3953"/>
    <x v="22"/>
  </r>
  <r>
    <x v="1"/>
    <x v="5"/>
    <x v="0"/>
    <x v="9"/>
    <x v="368"/>
    <x v="5320"/>
    <x v="4735"/>
    <x v="224"/>
    <x v="10"/>
    <x v="2"/>
    <x v="1"/>
    <x v="4"/>
    <x v="33"/>
    <x v="317"/>
    <x v="110"/>
    <x v="209"/>
    <x v="0"/>
    <x v="13"/>
    <x v="2"/>
    <x v="300"/>
    <x v="922"/>
    <x v="30"/>
    <x v="59"/>
    <x v="8"/>
    <x v="5"/>
    <x v="5338"/>
    <x v="27"/>
  </r>
  <r>
    <x v="1"/>
    <x v="1"/>
    <x v="0"/>
    <x v="0"/>
    <x v="344"/>
    <x v="5319"/>
    <x v="4735"/>
    <x v="74"/>
    <x v="10"/>
    <x v="2"/>
    <x v="1"/>
    <x v="0"/>
    <x v="26"/>
    <x v="482"/>
    <x v="202"/>
    <x v="209"/>
    <x v="0"/>
    <x v="1"/>
    <x v="2"/>
    <x v="785"/>
    <x v="467"/>
    <x v="27"/>
    <x v="83"/>
    <x v="0"/>
    <x v="5"/>
    <x v="3953"/>
    <x v="22"/>
  </r>
  <r>
    <x v="1"/>
    <x v="5"/>
    <x v="0"/>
    <x v="8"/>
    <x v="390"/>
    <x v="5321"/>
    <x v="4736"/>
    <x v="152"/>
    <x v="10"/>
    <x v="2"/>
    <x v="1"/>
    <x v="4"/>
    <x v="33"/>
    <x v="320"/>
    <x v="180"/>
    <x v="209"/>
    <x v="0"/>
    <x v="13"/>
    <x v="2"/>
    <x v="274"/>
    <x v="325"/>
    <x v="30"/>
    <x v="59"/>
    <x v="8"/>
    <x v="5"/>
    <x v="5339"/>
    <x v="17"/>
  </r>
  <r>
    <x v="1"/>
    <x v="5"/>
    <x v="0"/>
    <x v="8"/>
    <x v="379"/>
    <x v="5322"/>
    <x v="4737"/>
    <x v="211"/>
    <x v="10"/>
    <x v="2"/>
    <x v="1"/>
    <x v="4"/>
    <x v="33"/>
    <x v="320"/>
    <x v="156"/>
    <x v="209"/>
    <x v="0"/>
    <x v="13"/>
    <x v="2"/>
    <x v="274"/>
    <x v="443"/>
    <x v="30"/>
    <x v="59"/>
    <x v="8"/>
    <x v="5"/>
    <x v="5340"/>
    <x v="17"/>
  </r>
  <r>
    <x v="1"/>
    <x v="5"/>
    <x v="1"/>
    <x v="5"/>
    <x v="361"/>
    <x v="5323"/>
    <x v="4738"/>
    <x v="205"/>
    <x v="10"/>
    <x v="2"/>
    <x v="1"/>
    <x v="4"/>
    <x v="34"/>
    <x v="217"/>
    <x v="195"/>
    <x v="209"/>
    <x v="0"/>
    <x v="13"/>
    <x v="2"/>
    <x v="245"/>
    <x v="589"/>
    <x v="83"/>
    <x v="26"/>
    <x v="6"/>
    <x v="5"/>
    <x v="3392"/>
    <x v="3"/>
  </r>
  <r>
    <x v="1"/>
    <x v="5"/>
    <x v="0"/>
    <x v="16"/>
    <x v="385"/>
    <x v="5324"/>
    <x v="4739"/>
    <x v="261"/>
    <x v="10"/>
    <x v="2"/>
    <x v="1"/>
    <x v="4"/>
    <x v="30"/>
    <x v="86"/>
    <x v="86"/>
    <x v="209"/>
    <x v="0"/>
    <x v="13"/>
    <x v="2"/>
    <x v="94"/>
    <x v="728"/>
    <x v="26"/>
    <x v="40"/>
    <x v="8"/>
    <x v="5"/>
    <x v="5341"/>
    <x v="22"/>
  </r>
  <r>
    <x v="1"/>
    <x v="5"/>
    <x v="0"/>
    <x v="8"/>
    <x v="379"/>
    <x v="5325"/>
    <x v="4740"/>
    <x v="11"/>
    <x v="10"/>
    <x v="2"/>
    <x v="1"/>
    <x v="4"/>
    <x v="33"/>
    <x v="320"/>
    <x v="210"/>
    <x v="156"/>
    <x v="0"/>
    <x v="13"/>
    <x v="2"/>
    <x v="278"/>
    <x v="299"/>
    <x v="30"/>
    <x v="59"/>
    <x v="8"/>
    <x v="5"/>
    <x v="5342"/>
    <x v="17"/>
  </r>
  <r>
    <x v="1"/>
    <x v="5"/>
    <x v="0"/>
    <x v="22"/>
    <x v="384"/>
    <x v="5326"/>
    <x v="4741"/>
    <x v="179"/>
    <x v="10"/>
    <x v="2"/>
    <x v="1"/>
    <x v="4"/>
    <x v="33"/>
    <x v="316"/>
    <x v="210"/>
    <x v="53"/>
    <x v="0"/>
    <x v="13"/>
    <x v="2"/>
    <x v="401"/>
    <x v="569"/>
    <x v="30"/>
    <x v="59"/>
    <x v="8"/>
    <x v="5"/>
    <x v="5343"/>
    <x v="54"/>
  </r>
  <r>
    <x v="1"/>
    <x v="5"/>
    <x v="0"/>
    <x v="8"/>
    <x v="356"/>
    <x v="5327"/>
    <x v="4742"/>
    <x v="261"/>
    <x v="10"/>
    <x v="2"/>
    <x v="1"/>
    <x v="4"/>
    <x v="30"/>
    <x v="87"/>
    <x v="86"/>
    <x v="209"/>
    <x v="0"/>
    <x v="13"/>
    <x v="2"/>
    <x v="97"/>
    <x v="728"/>
    <x v="26"/>
    <x v="40"/>
    <x v="8"/>
    <x v="5"/>
    <x v="5344"/>
    <x v="17"/>
  </r>
  <r>
    <x v="1"/>
    <x v="5"/>
    <x v="0"/>
    <x v="8"/>
    <x v="379"/>
    <x v="5328"/>
    <x v="4743"/>
    <x v="227"/>
    <x v="10"/>
    <x v="2"/>
    <x v="1"/>
    <x v="4"/>
    <x v="33"/>
    <x v="320"/>
    <x v="156"/>
    <x v="209"/>
    <x v="0"/>
    <x v="13"/>
    <x v="2"/>
    <x v="274"/>
    <x v="979"/>
    <x v="30"/>
    <x v="59"/>
    <x v="8"/>
    <x v="5"/>
    <x v="5345"/>
    <x v="17"/>
  </r>
  <r>
    <x v="1"/>
    <x v="5"/>
    <x v="0"/>
    <x v="18"/>
    <x v="416"/>
    <x v="5329"/>
    <x v="4744"/>
    <x v="43"/>
    <x v="10"/>
    <x v="2"/>
    <x v="1"/>
    <x v="4"/>
    <x v="33"/>
    <x v="319"/>
    <x v="156"/>
    <x v="209"/>
    <x v="0"/>
    <x v="13"/>
    <x v="2"/>
    <x v="322"/>
    <x v="902"/>
    <x v="30"/>
    <x v="59"/>
    <x v="8"/>
    <x v="5"/>
    <x v="5346"/>
    <x v="8"/>
  </r>
  <r>
    <x v="1"/>
    <x v="5"/>
    <x v="0"/>
    <x v="8"/>
    <x v="394"/>
    <x v="5330"/>
    <x v="4745"/>
    <x v="147"/>
    <x v="10"/>
    <x v="2"/>
    <x v="1"/>
    <x v="4"/>
    <x v="33"/>
    <x v="320"/>
    <x v="210"/>
    <x v="194"/>
    <x v="0"/>
    <x v="13"/>
    <x v="2"/>
    <x v="276"/>
    <x v="461"/>
    <x v="30"/>
    <x v="59"/>
    <x v="8"/>
    <x v="5"/>
    <x v="5347"/>
    <x v="17"/>
  </r>
  <r>
    <x v="1"/>
    <x v="5"/>
    <x v="0"/>
    <x v="9"/>
    <x v="410"/>
    <x v="5331"/>
    <x v="4746"/>
    <x v="77"/>
    <x v="10"/>
    <x v="2"/>
    <x v="1"/>
    <x v="4"/>
    <x v="33"/>
    <x v="317"/>
    <x v="199"/>
    <x v="209"/>
    <x v="0"/>
    <x v="13"/>
    <x v="2"/>
    <x v="300"/>
    <x v="561"/>
    <x v="30"/>
    <x v="59"/>
    <x v="8"/>
    <x v="5"/>
    <x v="5348"/>
    <x v="27"/>
  </r>
  <r>
    <x v="0"/>
    <x v="5"/>
    <x v="1"/>
    <x v="0"/>
    <x v="260"/>
    <x v="5332"/>
    <x v="4747"/>
    <x v="22"/>
    <x v="10"/>
    <x v="2"/>
    <x v="1"/>
    <x v="4"/>
    <x v="8"/>
    <x v="22"/>
    <x v="156"/>
    <x v="209"/>
    <x v="0"/>
    <x v="5"/>
    <x v="0"/>
    <x v="522"/>
    <x v="656"/>
    <x v="78"/>
    <x v="7"/>
    <x v="6"/>
    <x v="0"/>
    <x v="3393"/>
    <x v="0"/>
  </r>
  <r>
    <x v="1"/>
    <x v="5"/>
    <x v="1"/>
    <x v="3"/>
    <x v="354"/>
    <x v="5333"/>
    <x v="4748"/>
    <x v="6"/>
    <x v="10"/>
    <x v="2"/>
    <x v="1"/>
    <x v="4"/>
    <x v="34"/>
    <x v="252"/>
    <x v="195"/>
    <x v="209"/>
    <x v="0"/>
    <x v="13"/>
    <x v="2"/>
    <x v="376"/>
    <x v="101"/>
    <x v="33"/>
    <x v="20"/>
    <x v="6"/>
    <x v="5"/>
    <x v="3394"/>
    <x v="2"/>
  </r>
  <r>
    <x v="1"/>
    <x v="5"/>
    <x v="0"/>
    <x v="8"/>
    <x v="379"/>
    <x v="5334"/>
    <x v="4749"/>
    <x v="224"/>
    <x v="10"/>
    <x v="2"/>
    <x v="1"/>
    <x v="4"/>
    <x v="33"/>
    <x v="155"/>
    <x v="156"/>
    <x v="209"/>
    <x v="0"/>
    <x v="13"/>
    <x v="2"/>
    <x v="67"/>
    <x v="922"/>
    <x v="20"/>
    <x v="41"/>
    <x v="8"/>
    <x v="5"/>
    <x v="5349"/>
    <x v="17"/>
  </r>
  <r>
    <x v="1"/>
    <x v="9"/>
    <x v="1"/>
    <x v="8"/>
    <x v="194"/>
    <x v="5335"/>
    <x v="4750"/>
    <x v="68"/>
    <x v="10"/>
    <x v="2"/>
    <x v="1"/>
    <x v="8"/>
    <x v="28"/>
    <x v="378"/>
    <x v="210"/>
    <x v="25"/>
    <x v="0"/>
    <x v="16"/>
    <x v="2"/>
    <x v="971"/>
    <x v="617"/>
    <x v="23"/>
    <x v="67"/>
    <x v="1"/>
    <x v="6"/>
    <x v="1167"/>
    <x v="16"/>
  </r>
  <r>
    <x v="1"/>
    <x v="5"/>
    <x v="0"/>
    <x v="8"/>
    <x v="394"/>
    <x v="5336"/>
    <x v="4751"/>
    <x v="21"/>
    <x v="10"/>
    <x v="2"/>
    <x v="1"/>
    <x v="4"/>
    <x v="33"/>
    <x v="158"/>
    <x v="195"/>
    <x v="209"/>
    <x v="0"/>
    <x v="13"/>
    <x v="2"/>
    <x v="60"/>
    <x v="74"/>
    <x v="2"/>
    <x v="44"/>
    <x v="8"/>
    <x v="5"/>
    <x v="5350"/>
    <x v="17"/>
  </r>
  <r>
    <x v="1"/>
    <x v="5"/>
    <x v="0"/>
    <x v="8"/>
    <x v="404"/>
    <x v="5337"/>
    <x v="4752"/>
    <x v="160"/>
    <x v="10"/>
    <x v="2"/>
    <x v="1"/>
    <x v="4"/>
    <x v="30"/>
    <x v="134"/>
    <x v="197"/>
    <x v="209"/>
    <x v="0"/>
    <x v="13"/>
    <x v="2"/>
    <x v="50"/>
    <x v="338"/>
    <x v="79"/>
    <x v="37"/>
    <x v="8"/>
    <x v="5"/>
    <x v="5351"/>
    <x v="17"/>
  </r>
  <r>
    <x v="1"/>
    <x v="9"/>
    <x v="1"/>
    <x v="8"/>
    <x v="194"/>
    <x v="5338"/>
    <x v="4753"/>
    <x v="98"/>
    <x v="10"/>
    <x v="2"/>
    <x v="1"/>
    <x v="8"/>
    <x v="28"/>
    <x v="378"/>
    <x v="210"/>
    <x v="25"/>
    <x v="0"/>
    <x v="16"/>
    <x v="2"/>
    <x v="971"/>
    <x v="231"/>
    <x v="23"/>
    <x v="67"/>
    <x v="1"/>
    <x v="6"/>
    <x v="1168"/>
    <x v="16"/>
  </r>
  <r>
    <x v="1"/>
    <x v="5"/>
    <x v="0"/>
    <x v="8"/>
    <x v="394"/>
    <x v="5339"/>
    <x v="4754"/>
    <x v="60"/>
    <x v="10"/>
    <x v="2"/>
    <x v="1"/>
    <x v="4"/>
    <x v="30"/>
    <x v="114"/>
    <x v="195"/>
    <x v="209"/>
    <x v="0"/>
    <x v="13"/>
    <x v="2"/>
    <x v="48"/>
    <x v="778"/>
    <x v="48"/>
    <x v="32"/>
    <x v="8"/>
    <x v="5"/>
    <x v="5352"/>
    <x v="17"/>
  </r>
  <r>
    <x v="1"/>
    <x v="5"/>
    <x v="1"/>
    <x v="3"/>
    <x v="354"/>
    <x v="5340"/>
    <x v="4755"/>
    <x v="138"/>
    <x v="10"/>
    <x v="2"/>
    <x v="1"/>
    <x v="4"/>
    <x v="34"/>
    <x v="221"/>
    <x v="210"/>
    <x v="194"/>
    <x v="0"/>
    <x v="13"/>
    <x v="2"/>
    <x v="251"/>
    <x v="43"/>
    <x v="4"/>
    <x v="23"/>
    <x v="6"/>
    <x v="5"/>
    <x v="3395"/>
    <x v="2"/>
  </r>
  <r>
    <x v="1"/>
    <x v="9"/>
    <x v="1"/>
    <x v="4"/>
    <x v="46"/>
    <x v="5341"/>
    <x v="4756"/>
    <x v="257"/>
    <x v="10"/>
    <x v="2"/>
    <x v="1"/>
    <x v="8"/>
    <x v="28"/>
    <x v="371"/>
    <x v="210"/>
    <x v="21"/>
    <x v="0"/>
    <x v="16"/>
    <x v="2"/>
    <x v="981"/>
    <x v="345"/>
    <x v="23"/>
    <x v="67"/>
    <x v="1"/>
    <x v="6"/>
    <x v="1169"/>
    <x v="19"/>
  </r>
  <r>
    <x v="1"/>
    <x v="5"/>
    <x v="0"/>
    <x v="18"/>
    <x v="401"/>
    <x v="5342"/>
    <x v="4757"/>
    <x v="35"/>
    <x v="10"/>
    <x v="2"/>
    <x v="1"/>
    <x v="4"/>
    <x v="33"/>
    <x v="319"/>
    <x v="110"/>
    <x v="209"/>
    <x v="0"/>
    <x v="13"/>
    <x v="2"/>
    <x v="320"/>
    <x v="520"/>
    <x v="30"/>
    <x v="59"/>
    <x v="8"/>
    <x v="5"/>
    <x v="5353"/>
    <x v="8"/>
  </r>
  <r>
    <x v="0"/>
    <x v="5"/>
    <x v="1"/>
    <x v="0"/>
    <x v="260"/>
    <x v="5343"/>
    <x v="4758"/>
    <x v="204"/>
    <x v="10"/>
    <x v="2"/>
    <x v="1"/>
    <x v="4"/>
    <x v="8"/>
    <x v="22"/>
    <x v="210"/>
    <x v="156"/>
    <x v="0"/>
    <x v="5"/>
    <x v="0"/>
    <x v="524"/>
    <x v="394"/>
    <x v="78"/>
    <x v="7"/>
    <x v="6"/>
    <x v="0"/>
    <x v="3396"/>
    <x v="0"/>
  </r>
  <r>
    <x v="1"/>
    <x v="5"/>
    <x v="0"/>
    <x v="18"/>
    <x v="416"/>
    <x v="5344"/>
    <x v="4759"/>
    <x v="145"/>
    <x v="10"/>
    <x v="2"/>
    <x v="1"/>
    <x v="4"/>
    <x v="33"/>
    <x v="319"/>
    <x v="156"/>
    <x v="209"/>
    <x v="0"/>
    <x v="13"/>
    <x v="2"/>
    <x v="320"/>
    <x v="632"/>
    <x v="30"/>
    <x v="59"/>
    <x v="8"/>
    <x v="5"/>
    <x v="5354"/>
    <x v="8"/>
  </r>
  <r>
    <x v="0"/>
    <x v="5"/>
    <x v="1"/>
    <x v="0"/>
    <x v="260"/>
    <x v="5345"/>
    <x v="4760"/>
    <x v="24"/>
    <x v="10"/>
    <x v="2"/>
    <x v="1"/>
    <x v="4"/>
    <x v="8"/>
    <x v="22"/>
    <x v="210"/>
    <x v="156"/>
    <x v="0"/>
    <x v="5"/>
    <x v="0"/>
    <x v="526"/>
    <x v="955"/>
    <x v="78"/>
    <x v="7"/>
    <x v="6"/>
    <x v="0"/>
    <x v="3397"/>
    <x v="0"/>
  </r>
  <r>
    <x v="1"/>
    <x v="5"/>
    <x v="0"/>
    <x v="8"/>
    <x v="394"/>
    <x v="5346"/>
    <x v="4761"/>
    <x v="21"/>
    <x v="10"/>
    <x v="2"/>
    <x v="1"/>
    <x v="4"/>
    <x v="33"/>
    <x v="158"/>
    <x v="195"/>
    <x v="209"/>
    <x v="0"/>
    <x v="13"/>
    <x v="2"/>
    <x v="59"/>
    <x v="74"/>
    <x v="2"/>
    <x v="44"/>
    <x v="8"/>
    <x v="5"/>
    <x v="5355"/>
    <x v="17"/>
  </r>
  <r>
    <x v="0"/>
    <x v="5"/>
    <x v="1"/>
    <x v="0"/>
    <x v="260"/>
    <x v="5347"/>
    <x v="4762"/>
    <x v="24"/>
    <x v="10"/>
    <x v="2"/>
    <x v="1"/>
    <x v="4"/>
    <x v="8"/>
    <x v="22"/>
    <x v="210"/>
    <x v="156"/>
    <x v="0"/>
    <x v="5"/>
    <x v="0"/>
    <x v="527"/>
    <x v="955"/>
    <x v="78"/>
    <x v="7"/>
    <x v="6"/>
    <x v="0"/>
    <x v="3398"/>
    <x v="0"/>
  </r>
  <r>
    <x v="0"/>
    <x v="5"/>
    <x v="1"/>
    <x v="0"/>
    <x v="260"/>
    <x v="5348"/>
    <x v="4763"/>
    <x v="24"/>
    <x v="10"/>
    <x v="2"/>
    <x v="1"/>
    <x v="4"/>
    <x v="8"/>
    <x v="22"/>
    <x v="210"/>
    <x v="156"/>
    <x v="0"/>
    <x v="5"/>
    <x v="0"/>
    <x v="530"/>
    <x v="955"/>
    <x v="78"/>
    <x v="7"/>
    <x v="6"/>
    <x v="0"/>
    <x v="3399"/>
    <x v="0"/>
  </r>
  <r>
    <x v="1"/>
    <x v="5"/>
    <x v="0"/>
    <x v="5"/>
    <x v="397"/>
    <x v="5349"/>
    <x v="4764"/>
    <x v="27"/>
    <x v="10"/>
    <x v="2"/>
    <x v="1"/>
    <x v="4"/>
    <x v="33"/>
    <x v="149"/>
    <x v="210"/>
    <x v="207"/>
    <x v="0"/>
    <x v="13"/>
    <x v="2"/>
    <x v="258"/>
    <x v="152"/>
    <x v="20"/>
    <x v="41"/>
    <x v="8"/>
    <x v="5"/>
    <x v="5356"/>
    <x v="3"/>
  </r>
  <r>
    <x v="1"/>
    <x v="5"/>
    <x v="0"/>
    <x v="22"/>
    <x v="384"/>
    <x v="5350"/>
    <x v="4765"/>
    <x v="247"/>
    <x v="10"/>
    <x v="2"/>
    <x v="1"/>
    <x v="4"/>
    <x v="33"/>
    <x v="316"/>
    <x v="210"/>
    <x v="53"/>
    <x v="0"/>
    <x v="13"/>
    <x v="2"/>
    <x v="400"/>
    <x v="962"/>
    <x v="30"/>
    <x v="59"/>
    <x v="8"/>
    <x v="5"/>
    <x v="5357"/>
    <x v="54"/>
  </r>
  <r>
    <x v="0"/>
    <x v="5"/>
    <x v="1"/>
    <x v="0"/>
    <x v="105"/>
    <x v="5351"/>
    <x v="4766"/>
    <x v="39"/>
    <x v="10"/>
    <x v="2"/>
    <x v="1"/>
    <x v="4"/>
    <x v="8"/>
    <x v="22"/>
    <x v="210"/>
    <x v="74"/>
    <x v="0"/>
    <x v="5"/>
    <x v="0"/>
    <x v="536"/>
    <x v="665"/>
    <x v="78"/>
    <x v="7"/>
    <x v="6"/>
    <x v="0"/>
    <x v="3400"/>
    <x v="0"/>
  </r>
  <r>
    <x v="1"/>
    <x v="5"/>
    <x v="0"/>
    <x v="9"/>
    <x v="381"/>
    <x v="5352"/>
    <x v="4767"/>
    <x v="211"/>
    <x v="10"/>
    <x v="2"/>
    <x v="1"/>
    <x v="4"/>
    <x v="33"/>
    <x v="317"/>
    <x v="210"/>
    <x v="156"/>
    <x v="0"/>
    <x v="13"/>
    <x v="2"/>
    <x v="304"/>
    <x v="690"/>
    <x v="30"/>
    <x v="59"/>
    <x v="8"/>
    <x v="5"/>
    <x v="5358"/>
    <x v="27"/>
  </r>
  <r>
    <x v="1"/>
    <x v="5"/>
    <x v="0"/>
    <x v="5"/>
    <x v="379"/>
    <x v="5353"/>
    <x v="4768"/>
    <x v="27"/>
    <x v="10"/>
    <x v="2"/>
    <x v="1"/>
    <x v="4"/>
    <x v="33"/>
    <x v="149"/>
    <x v="210"/>
    <x v="201"/>
    <x v="0"/>
    <x v="13"/>
    <x v="2"/>
    <x v="260"/>
    <x v="152"/>
    <x v="20"/>
    <x v="41"/>
    <x v="8"/>
    <x v="5"/>
    <x v="5359"/>
    <x v="3"/>
  </r>
  <r>
    <x v="0"/>
    <x v="5"/>
    <x v="0"/>
    <x v="9"/>
    <x v="381"/>
    <x v="5354"/>
    <x v="4769"/>
    <x v="93"/>
    <x v="10"/>
    <x v="2"/>
    <x v="1"/>
    <x v="4"/>
    <x v="4"/>
    <x v="12"/>
    <x v="210"/>
    <x v="156"/>
    <x v="0"/>
    <x v="13"/>
    <x v="2"/>
    <x v="18"/>
    <x v="192"/>
    <x v="35"/>
    <x v="35"/>
    <x v="8"/>
    <x v="0"/>
    <x v="5360"/>
    <x v="27"/>
  </r>
  <r>
    <x v="0"/>
    <x v="5"/>
    <x v="1"/>
    <x v="0"/>
    <x v="179"/>
    <x v="5355"/>
    <x v="4770"/>
    <x v="175"/>
    <x v="10"/>
    <x v="2"/>
    <x v="1"/>
    <x v="4"/>
    <x v="8"/>
    <x v="22"/>
    <x v="110"/>
    <x v="209"/>
    <x v="0"/>
    <x v="5"/>
    <x v="0"/>
    <x v="532"/>
    <x v="875"/>
    <x v="78"/>
    <x v="7"/>
    <x v="6"/>
    <x v="0"/>
    <x v="3401"/>
    <x v="0"/>
  </r>
  <r>
    <x v="1"/>
    <x v="5"/>
    <x v="1"/>
    <x v="8"/>
    <x v="379"/>
    <x v="5356"/>
    <x v="4771"/>
    <x v="135"/>
    <x v="10"/>
    <x v="2"/>
    <x v="1"/>
    <x v="4"/>
    <x v="36"/>
    <x v="296"/>
    <x v="210"/>
    <x v="156"/>
    <x v="0"/>
    <x v="13"/>
    <x v="2"/>
    <x v="62"/>
    <x v="507"/>
    <x v="49"/>
    <x v="22"/>
    <x v="6"/>
    <x v="5"/>
    <x v="5361"/>
    <x v="17"/>
  </r>
  <r>
    <x v="1"/>
    <x v="5"/>
    <x v="0"/>
    <x v="8"/>
    <x v="411"/>
    <x v="5357"/>
    <x v="4772"/>
    <x v="97"/>
    <x v="4"/>
    <x v="0"/>
    <x v="1"/>
    <x v="4"/>
    <x v="30"/>
    <x v="126"/>
    <x v="201"/>
    <x v="209"/>
    <x v="0"/>
    <x v="13"/>
    <x v="2"/>
    <x v="67"/>
    <x v="550"/>
    <x v="79"/>
    <x v="37"/>
    <x v="8"/>
    <x v="5"/>
    <x v="5362"/>
    <x v="17"/>
  </r>
  <r>
    <x v="1"/>
    <x v="5"/>
    <x v="0"/>
    <x v="18"/>
    <x v="416"/>
    <x v="5358"/>
    <x v="4773"/>
    <x v="205"/>
    <x v="10"/>
    <x v="2"/>
    <x v="1"/>
    <x v="4"/>
    <x v="33"/>
    <x v="319"/>
    <x v="210"/>
    <x v="156"/>
    <x v="0"/>
    <x v="13"/>
    <x v="2"/>
    <x v="326"/>
    <x v="693"/>
    <x v="30"/>
    <x v="59"/>
    <x v="8"/>
    <x v="5"/>
    <x v="5363"/>
    <x v="8"/>
  </r>
  <r>
    <x v="1"/>
    <x v="5"/>
    <x v="1"/>
    <x v="8"/>
    <x v="356"/>
    <x v="5359"/>
    <x v="4774"/>
    <x v="135"/>
    <x v="10"/>
    <x v="2"/>
    <x v="1"/>
    <x v="4"/>
    <x v="36"/>
    <x v="298"/>
    <x v="86"/>
    <x v="209"/>
    <x v="0"/>
    <x v="13"/>
    <x v="2"/>
    <x v="67"/>
    <x v="507"/>
    <x v="49"/>
    <x v="22"/>
    <x v="6"/>
    <x v="5"/>
    <x v="5364"/>
    <x v="17"/>
  </r>
  <r>
    <x v="1"/>
    <x v="5"/>
    <x v="0"/>
    <x v="5"/>
    <x v="361"/>
    <x v="5360"/>
    <x v="4775"/>
    <x v="247"/>
    <x v="10"/>
    <x v="2"/>
    <x v="1"/>
    <x v="4"/>
    <x v="33"/>
    <x v="146"/>
    <x v="210"/>
    <x v="194"/>
    <x v="0"/>
    <x v="13"/>
    <x v="2"/>
    <x v="256"/>
    <x v="961"/>
    <x v="70"/>
    <x v="43"/>
    <x v="8"/>
    <x v="5"/>
    <x v="5365"/>
    <x v="3"/>
  </r>
  <r>
    <x v="1"/>
    <x v="5"/>
    <x v="0"/>
    <x v="8"/>
    <x v="394"/>
    <x v="5361"/>
    <x v="4776"/>
    <x v="6"/>
    <x v="10"/>
    <x v="2"/>
    <x v="1"/>
    <x v="4"/>
    <x v="30"/>
    <x v="110"/>
    <x v="210"/>
    <x v="194"/>
    <x v="0"/>
    <x v="13"/>
    <x v="2"/>
    <x v="51"/>
    <x v="106"/>
    <x v="48"/>
    <x v="32"/>
    <x v="8"/>
    <x v="5"/>
    <x v="5366"/>
    <x v="17"/>
  </r>
  <r>
    <x v="1"/>
    <x v="5"/>
    <x v="1"/>
    <x v="8"/>
    <x v="205"/>
    <x v="5362"/>
    <x v="4777"/>
    <x v="197"/>
    <x v="10"/>
    <x v="2"/>
    <x v="1"/>
    <x v="4"/>
    <x v="36"/>
    <x v="290"/>
    <x v="210"/>
    <x v="26"/>
    <x v="0"/>
    <x v="13"/>
    <x v="2"/>
    <x v="64"/>
    <x v="277"/>
    <x v="49"/>
    <x v="22"/>
    <x v="6"/>
    <x v="5"/>
    <x v="5367"/>
    <x v="17"/>
  </r>
  <r>
    <x v="1"/>
    <x v="5"/>
    <x v="0"/>
    <x v="8"/>
    <x v="414"/>
    <x v="5363"/>
    <x v="4778"/>
    <x v="97"/>
    <x v="10"/>
    <x v="2"/>
    <x v="1"/>
    <x v="4"/>
    <x v="30"/>
    <x v="138"/>
    <x v="210"/>
    <x v="201"/>
    <x v="0"/>
    <x v="13"/>
    <x v="2"/>
    <x v="66"/>
    <x v="540"/>
    <x v="79"/>
    <x v="37"/>
    <x v="8"/>
    <x v="5"/>
    <x v="5368"/>
    <x v="17"/>
  </r>
  <r>
    <x v="1"/>
    <x v="5"/>
    <x v="0"/>
    <x v="16"/>
    <x v="422"/>
    <x v="5364"/>
    <x v="4779"/>
    <x v="6"/>
    <x v="10"/>
    <x v="2"/>
    <x v="1"/>
    <x v="4"/>
    <x v="30"/>
    <x v="109"/>
    <x v="210"/>
    <x v="194"/>
    <x v="0"/>
    <x v="13"/>
    <x v="2"/>
    <x v="51"/>
    <x v="106"/>
    <x v="48"/>
    <x v="32"/>
    <x v="8"/>
    <x v="5"/>
    <x v="5369"/>
    <x v="22"/>
  </r>
  <r>
    <x v="1"/>
    <x v="5"/>
    <x v="1"/>
    <x v="8"/>
    <x v="379"/>
    <x v="5365"/>
    <x v="4780"/>
    <x v="6"/>
    <x v="10"/>
    <x v="2"/>
    <x v="1"/>
    <x v="4"/>
    <x v="36"/>
    <x v="291"/>
    <x v="156"/>
    <x v="209"/>
    <x v="0"/>
    <x v="13"/>
    <x v="2"/>
    <x v="59"/>
    <x v="108"/>
    <x v="49"/>
    <x v="22"/>
    <x v="6"/>
    <x v="5"/>
    <x v="5370"/>
    <x v="17"/>
  </r>
  <r>
    <x v="1"/>
    <x v="9"/>
    <x v="1"/>
    <x v="8"/>
    <x v="137"/>
    <x v="5366"/>
    <x v="4781"/>
    <x v="68"/>
    <x v="10"/>
    <x v="2"/>
    <x v="1"/>
    <x v="8"/>
    <x v="28"/>
    <x v="378"/>
    <x v="210"/>
    <x v="21"/>
    <x v="0"/>
    <x v="16"/>
    <x v="2"/>
    <x v="973"/>
    <x v="344"/>
    <x v="23"/>
    <x v="67"/>
    <x v="1"/>
    <x v="6"/>
    <x v="1170"/>
    <x v="16"/>
  </r>
  <r>
    <x v="1"/>
    <x v="5"/>
    <x v="1"/>
    <x v="8"/>
    <x v="371"/>
    <x v="5367"/>
    <x v="4782"/>
    <x v="188"/>
    <x v="10"/>
    <x v="2"/>
    <x v="1"/>
    <x v="4"/>
    <x v="36"/>
    <x v="285"/>
    <x v="134"/>
    <x v="209"/>
    <x v="0"/>
    <x v="13"/>
    <x v="2"/>
    <x v="96"/>
    <x v="544"/>
    <x v="26"/>
    <x v="13"/>
    <x v="6"/>
    <x v="5"/>
    <x v="5371"/>
    <x v="17"/>
  </r>
  <r>
    <x v="1"/>
    <x v="5"/>
    <x v="1"/>
    <x v="8"/>
    <x v="394"/>
    <x v="5368"/>
    <x v="4783"/>
    <x v="188"/>
    <x v="10"/>
    <x v="2"/>
    <x v="1"/>
    <x v="4"/>
    <x v="36"/>
    <x v="285"/>
    <x v="195"/>
    <x v="209"/>
    <x v="0"/>
    <x v="13"/>
    <x v="2"/>
    <x v="95"/>
    <x v="544"/>
    <x v="26"/>
    <x v="13"/>
    <x v="6"/>
    <x v="5"/>
    <x v="5372"/>
    <x v="17"/>
  </r>
  <r>
    <x v="1"/>
    <x v="5"/>
    <x v="0"/>
    <x v="18"/>
    <x v="416"/>
    <x v="5369"/>
    <x v="4784"/>
    <x v="6"/>
    <x v="10"/>
    <x v="2"/>
    <x v="1"/>
    <x v="4"/>
    <x v="33"/>
    <x v="319"/>
    <x v="210"/>
    <x v="156"/>
    <x v="0"/>
    <x v="13"/>
    <x v="2"/>
    <x v="326"/>
    <x v="110"/>
    <x v="30"/>
    <x v="59"/>
    <x v="8"/>
    <x v="5"/>
    <x v="5373"/>
    <x v="8"/>
  </r>
  <r>
    <x v="1"/>
    <x v="5"/>
    <x v="1"/>
    <x v="8"/>
    <x v="379"/>
    <x v="5370"/>
    <x v="4785"/>
    <x v="188"/>
    <x v="10"/>
    <x v="2"/>
    <x v="1"/>
    <x v="4"/>
    <x v="36"/>
    <x v="309"/>
    <x v="156"/>
    <x v="209"/>
    <x v="0"/>
    <x v="13"/>
    <x v="2"/>
    <x v="95"/>
    <x v="544"/>
    <x v="26"/>
    <x v="13"/>
    <x v="6"/>
    <x v="5"/>
    <x v="5374"/>
    <x v="17"/>
  </r>
  <r>
    <x v="1"/>
    <x v="5"/>
    <x v="1"/>
    <x v="8"/>
    <x v="379"/>
    <x v="5371"/>
    <x v="4786"/>
    <x v="52"/>
    <x v="10"/>
    <x v="2"/>
    <x v="1"/>
    <x v="4"/>
    <x v="36"/>
    <x v="290"/>
    <x v="156"/>
    <x v="209"/>
    <x v="0"/>
    <x v="13"/>
    <x v="2"/>
    <x v="61"/>
    <x v="91"/>
    <x v="49"/>
    <x v="22"/>
    <x v="6"/>
    <x v="5"/>
    <x v="5375"/>
    <x v="17"/>
  </r>
  <r>
    <x v="1"/>
    <x v="5"/>
    <x v="1"/>
    <x v="8"/>
    <x v="379"/>
    <x v="5372"/>
    <x v="4787"/>
    <x v="52"/>
    <x v="10"/>
    <x v="2"/>
    <x v="1"/>
    <x v="4"/>
    <x v="36"/>
    <x v="299"/>
    <x v="156"/>
    <x v="209"/>
    <x v="0"/>
    <x v="13"/>
    <x v="2"/>
    <x v="60"/>
    <x v="91"/>
    <x v="49"/>
    <x v="22"/>
    <x v="6"/>
    <x v="5"/>
    <x v="5376"/>
    <x v="17"/>
  </r>
  <r>
    <x v="1"/>
    <x v="5"/>
    <x v="0"/>
    <x v="8"/>
    <x v="394"/>
    <x v="5373"/>
    <x v="4788"/>
    <x v="227"/>
    <x v="10"/>
    <x v="2"/>
    <x v="1"/>
    <x v="4"/>
    <x v="33"/>
    <x v="167"/>
    <x v="195"/>
    <x v="209"/>
    <x v="0"/>
    <x v="13"/>
    <x v="2"/>
    <x v="236"/>
    <x v="195"/>
    <x v="2"/>
    <x v="44"/>
    <x v="8"/>
    <x v="5"/>
    <x v="5377"/>
    <x v="17"/>
  </r>
  <r>
    <x v="1"/>
    <x v="5"/>
    <x v="0"/>
    <x v="8"/>
    <x v="379"/>
    <x v="5374"/>
    <x v="4789"/>
    <x v="81"/>
    <x v="10"/>
    <x v="2"/>
    <x v="1"/>
    <x v="4"/>
    <x v="30"/>
    <x v="132"/>
    <x v="210"/>
    <x v="156"/>
    <x v="0"/>
    <x v="13"/>
    <x v="2"/>
    <x v="40"/>
    <x v="165"/>
    <x v="79"/>
    <x v="37"/>
    <x v="8"/>
    <x v="5"/>
    <x v="5378"/>
    <x v="17"/>
  </r>
  <r>
    <x v="1"/>
    <x v="5"/>
    <x v="0"/>
    <x v="8"/>
    <x v="379"/>
    <x v="5375"/>
    <x v="4790"/>
    <x v="52"/>
    <x v="10"/>
    <x v="2"/>
    <x v="1"/>
    <x v="4"/>
    <x v="33"/>
    <x v="158"/>
    <x v="210"/>
    <x v="156"/>
    <x v="0"/>
    <x v="13"/>
    <x v="2"/>
    <x v="60"/>
    <x v="91"/>
    <x v="2"/>
    <x v="44"/>
    <x v="8"/>
    <x v="5"/>
    <x v="5379"/>
    <x v="17"/>
  </r>
  <r>
    <x v="1"/>
    <x v="5"/>
    <x v="0"/>
    <x v="8"/>
    <x v="379"/>
    <x v="5376"/>
    <x v="4791"/>
    <x v="52"/>
    <x v="10"/>
    <x v="2"/>
    <x v="1"/>
    <x v="4"/>
    <x v="33"/>
    <x v="151"/>
    <x v="210"/>
    <x v="156"/>
    <x v="0"/>
    <x v="13"/>
    <x v="2"/>
    <x v="60"/>
    <x v="91"/>
    <x v="2"/>
    <x v="44"/>
    <x v="8"/>
    <x v="5"/>
    <x v="5380"/>
    <x v="17"/>
  </r>
  <r>
    <x v="1"/>
    <x v="5"/>
    <x v="0"/>
    <x v="5"/>
    <x v="373"/>
    <x v="5377"/>
    <x v="4792"/>
    <x v="257"/>
    <x v="10"/>
    <x v="2"/>
    <x v="1"/>
    <x v="4"/>
    <x v="33"/>
    <x v="146"/>
    <x v="210"/>
    <x v="200"/>
    <x v="0"/>
    <x v="13"/>
    <x v="2"/>
    <x v="256"/>
    <x v="202"/>
    <x v="70"/>
    <x v="43"/>
    <x v="8"/>
    <x v="5"/>
    <x v="5381"/>
    <x v="3"/>
  </r>
  <r>
    <x v="0"/>
    <x v="5"/>
    <x v="0"/>
    <x v="9"/>
    <x v="381"/>
    <x v="5378"/>
    <x v="4793"/>
    <x v="93"/>
    <x v="10"/>
    <x v="2"/>
    <x v="1"/>
    <x v="4"/>
    <x v="4"/>
    <x v="12"/>
    <x v="210"/>
    <x v="156"/>
    <x v="0"/>
    <x v="13"/>
    <x v="2"/>
    <x v="18"/>
    <x v="192"/>
    <x v="35"/>
    <x v="35"/>
    <x v="8"/>
    <x v="0"/>
    <x v="5382"/>
    <x v="27"/>
  </r>
  <r>
    <x v="1"/>
    <x v="5"/>
    <x v="0"/>
    <x v="22"/>
    <x v="398"/>
    <x v="5379"/>
    <x v="4794"/>
    <x v="43"/>
    <x v="10"/>
    <x v="2"/>
    <x v="1"/>
    <x v="4"/>
    <x v="33"/>
    <x v="316"/>
    <x v="210"/>
    <x v="74"/>
    <x v="0"/>
    <x v="13"/>
    <x v="2"/>
    <x v="401"/>
    <x v="458"/>
    <x v="30"/>
    <x v="59"/>
    <x v="8"/>
    <x v="5"/>
    <x v="5383"/>
    <x v="54"/>
  </r>
  <r>
    <x v="1"/>
    <x v="5"/>
    <x v="1"/>
    <x v="3"/>
    <x v="260"/>
    <x v="5380"/>
    <x v="4795"/>
    <x v="247"/>
    <x v="10"/>
    <x v="2"/>
    <x v="1"/>
    <x v="4"/>
    <x v="34"/>
    <x v="221"/>
    <x v="210"/>
    <x v="83"/>
    <x v="0"/>
    <x v="13"/>
    <x v="2"/>
    <x v="252"/>
    <x v="961"/>
    <x v="4"/>
    <x v="23"/>
    <x v="6"/>
    <x v="5"/>
    <x v="3402"/>
    <x v="2"/>
  </r>
  <r>
    <x v="1"/>
    <x v="5"/>
    <x v="0"/>
    <x v="8"/>
    <x v="404"/>
    <x v="5381"/>
    <x v="4796"/>
    <x v="27"/>
    <x v="10"/>
    <x v="2"/>
    <x v="1"/>
    <x v="4"/>
    <x v="33"/>
    <x v="320"/>
    <x v="197"/>
    <x v="209"/>
    <x v="0"/>
    <x v="13"/>
    <x v="2"/>
    <x v="274"/>
    <x v="147"/>
    <x v="30"/>
    <x v="59"/>
    <x v="8"/>
    <x v="5"/>
    <x v="5384"/>
    <x v="17"/>
  </r>
  <r>
    <x v="1"/>
    <x v="5"/>
    <x v="1"/>
    <x v="8"/>
    <x v="367"/>
    <x v="5382"/>
    <x v="4797"/>
    <x v="224"/>
    <x v="10"/>
    <x v="2"/>
    <x v="1"/>
    <x v="4"/>
    <x v="34"/>
    <x v="193"/>
    <x v="210"/>
    <x v="115"/>
    <x v="0"/>
    <x v="13"/>
    <x v="2"/>
    <x v="156"/>
    <x v="926"/>
    <x v="39"/>
    <x v="10"/>
    <x v="6"/>
    <x v="5"/>
    <x v="5385"/>
    <x v="17"/>
  </r>
  <r>
    <x v="1"/>
    <x v="5"/>
    <x v="1"/>
    <x v="8"/>
    <x v="367"/>
    <x v="5383"/>
    <x v="4798"/>
    <x v="224"/>
    <x v="10"/>
    <x v="2"/>
    <x v="1"/>
    <x v="4"/>
    <x v="34"/>
    <x v="193"/>
    <x v="210"/>
    <x v="115"/>
    <x v="0"/>
    <x v="13"/>
    <x v="2"/>
    <x v="158"/>
    <x v="926"/>
    <x v="39"/>
    <x v="10"/>
    <x v="6"/>
    <x v="5"/>
    <x v="5386"/>
    <x v="17"/>
  </r>
  <r>
    <x v="1"/>
    <x v="5"/>
    <x v="1"/>
    <x v="3"/>
    <x v="340"/>
    <x v="5384"/>
    <x v="4799"/>
    <x v="82"/>
    <x v="10"/>
    <x v="2"/>
    <x v="1"/>
    <x v="4"/>
    <x v="34"/>
    <x v="277"/>
    <x v="156"/>
    <x v="209"/>
    <x v="0"/>
    <x v="13"/>
    <x v="2"/>
    <x v="417"/>
    <x v="395"/>
    <x v="90"/>
    <x v="19"/>
    <x v="6"/>
    <x v="5"/>
    <x v="3403"/>
    <x v="2"/>
  </r>
  <r>
    <x v="1"/>
    <x v="5"/>
    <x v="1"/>
    <x v="8"/>
    <x v="379"/>
    <x v="5385"/>
    <x v="4800"/>
    <x v="216"/>
    <x v="10"/>
    <x v="2"/>
    <x v="1"/>
    <x v="4"/>
    <x v="36"/>
    <x v="313"/>
    <x v="210"/>
    <x v="156"/>
    <x v="0"/>
    <x v="13"/>
    <x v="2"/>
    <x v="121"/>
    <x v="70"/>
    <x v="90"/>
    <x v="19"/>
    <x v="6"/>
    <x v="5"/>
    <x v="5387"/>
    <x v="17"/>
  </r>
  <r>
    <x v="1"/>
    <x v="5"/>
    <x v="1"/>
    <x v="3"/>
    <x v="340"/>
    <x v="5386"/>
    <x v="4801"/>
    <x v="82"/>
    <x v="10"/>
    <x v="2"/>
    <x v="1"/>
    <x v="4"/>
    <x v="34"/>
    <x v="266"/>
    <x v="156"/>
    <x v="209"/>
    <x v="0"/>
    <x v="13"/>
    <x v="2"/>
    <x v="411"/>
    <x v="395"/>
    <x v="90"/>
    <x v="19"/>
    <x v="6"/>
    <x v="5"/>
    <x v="3404"/>
    <x v="2"/>
  </r>
  <r>
    <x v="1"/>
    <x v="5"/>
    <x v="1"/>
    <x v="8"/>
    <x v="394"/>
    <x v="5387"/>
    <x v="4802"/>
    <x v="94"/>
    <x v="10"/>
    <x v="2"/>
    <x v="1"/>
    <x v="4"/>
    <x v="36"/>
    <x v="301"/>
    <x v="195"/>
    <x v="209"/>
    <x v="0"/>
    <x v="13"/>
    <x v="2"/>
    <x v="68"/>
    <x v="699"/>
    <x v="83"/>
    <x v="25"/>
    <x v="6"/>
    <x v="5"/>
    <x v="5388"/>
    <x v="17"/>
  </r>
  <r>
    <x v="1"/>
    <x v="1"/>
    <x v="0"/>
    <x v="0"/>
    <x v="359"/>
    <x v="5388"/>
    <x v="4803"/>
    <x v="190"/>
    <x v="10"/>
    <x v="2"/>
    <x v="1"/>
    <x v="0"/>
    <x v="26"/>
    <x v="481"/>
    <x v="205"/>
    <x v="209"/>
    <x v="0"/>
    <x v="1"/>
    <x v="2"/>
    <x v="784"/>
    <x v="878"/>
    <x v="27"/>
    <x v="82"/>
    <x v="0"/>
    <x v="5"/>
    <x v="3953"/>
    <x v="22"/>
  </r>
  <r>
    <x v="1"/>
    <x v="5"/>
    <x v="0"/>
    <x v="8"/>
    <x v="404"/>
    <x v="5389"/>
    <x v="4804"/>
    <x v="27"/>
    <x v="10"/>
    <x v="2"/>
    <x v="1"/>
    <x v="4"/>
    <x v="33"/>
    <x v="320"/>
    <x v="197"/>
    <x v="209"/>
    <x v="0"/>
    <x v="13"/>
    <x v="2"/>
    <x v="272"/>
    <x v="147"/>
    <x v="30"/>
    <x v="59"/>
    <x v="8"/>
    <x v="5"/>
    <x v="5389"/>
    <x v="17"/>
  </r>
  <r>
    <x v="1"/>
    <x v="5"/>
    <x v="0"/>
    <x v="5"/>
    <x v="397"/>
    <x v="5390"/>
    <x v="4805"/>
    <x v="120"/>
    <x v="10"/>
    <x v="2"/>
    <x v="1"/>
    <x v="4"/>
    <x v="33"/>
    <x v="149"/>
    <x v="206"/>
    <x v="209"/>
    <x v="0"/>
    <x v="13"/>
    <x v="2"/>
    <x v="256"/>
    <x v="81"/>
    <x v="20"/>
    <x v="41"/>
    <x v="8"/>
    <x v="5"/>
    <x v="5390"/>
    <x v="3"/>
  </r>
  <r>
    <x v="1"/>
    <x v="5"/>
    <x v="1"/>
    <x v="8"/>
    <x v="342"/>
    <x v="5391"/>
    <x v="4806"/>
    <x v="232"/>
    <x v="10"/>
    <x v="2"/>
    <x v="1"/>
    <x v="4"/>
    <x v="36"/>
    <x v="302"/>
    <x v="210"/>
    <x v="60"/>
    <x v="0"/>
    <x v="13"/>
    <x v="2"/>
    <x v="72"/>
    <x v="903"/>
    <x v="90"/>
    <x v="19"/>
    <x v="6"/>
    <x v="5"/>
    <x v="5391"/>
    <x v="17"/>
  </r>
  <r>
    <x v="1"/>
    <x v="5"/>
    <x v="1"/>
    <x v="3"/>
    <x v="340"/>
    <x v="5392"/>
    <x v="4807"/>
    <x v="82"/>
    <x v="10"/>
    <x v="2"/>
    <x v="1"/>
    <x v="4"/>
    <x v="34"/>
    <x v="205"/>
    <x v="156"/>
    <x v="209"/>
    <x v="0"/>
    <x v="13"/>
    <x v="2"/>
    <x v="384"/>
    <x v="395"/>
    <x v="82"/>
    <x v="17"/>
    <x v="6"/>
    <x v="5"/>
    <x v="3405"/>
    <x v="2"/>
  </r>
  <r>
    <x v="1"/>
    <x v="5"/>
    <x v="0"/>
    <x v="8"/>
    <x v="394"/>
    <x v="5393"/>
    <x v="4808"/>
    <x v="205"/>
    <x v="10"/>
    <x v="2"/>
    <x v="1"/>
    <x v="4"/>
    <x v="30"/>
    <x v="125"/>
    <x v="210"/>
    <x v="194"/>
    <x v="0"/>
    <x v="13"/>
    <x v="2"/>
    <x v="45"/>
    <x v="815"/>
    <x v="48"/>
    <x v="32"/>
    <x v="8"/>
    <x v="5"/>
    <x v="5392"/>
    <x v="17"/>
  </r>
  <r>
    <x v="1"/>
    <x v="5"/>
    <x v="1"/>
    <x v="3"/>
    <x v="354"/>
    <x v="5394"/>
    <x v="4809"/>
    <x v="138"/>
    <x v="10"/>
    <x v="2"/>
    <x v="1"/>
    <x v="4"/>
    <x v="34"/>
    <x v="221"/>
    <x v="195"/>
    <x v="209"/>
    <x v="0"/>
    <x v="13"/>
    <x v="2"/>
    <x v="251"/>
    <x v="43"/>
    <x v="4"/>
    <x v="23"/>
    <x v="6"/>
    <x v="5"/>
    <x v="3406"/>
    <x v="2"/>
  </r>
  <r>
    <x v="1"/>
    <x v="5"/>
    <x v="0"/>
    <x v="8"/>
    <x v="404"/>
    <x v="5395"/>
    <x v="4810"/>
    <x v="211"/>
    <x v="10"/>
    <x v="2"/>
    <x v="1"/>
    <x v="4"/>
    <x v="33"/>
    <x v="320"/>
    <x v="197"/>
    <x v="209"/>
    <x v="0"/>
    <x v="13"/>
    <x v="2"/>
    <x v="272"/>
    <x v="499"/>
    <x v="30"/>
    <x v="59"/>
    <x v="8"/>
    <x v="5"/>
    <x v="5393"/>
    <x v="17"/>
  </r>
  <r>
    <x v="1"/>
    <x v="5"/>
    <x v="0"/>
    <x v="9"/>
    <x v="368"/>
    <x v="5396"/>
    <x v="4811"/>
    <x v="224"/>
    <x v="10"/>
    <x v="2"/>
    <x v="1"/>
    <x v="4"/>
    <x v="33"/>
    <x v="317"/>
    <x v="110"/>
    <x v="209"/>
    <x v="0"/>
    <x v="13"/>
    <x v="2"/>
    <x v="296"/>
    <x v="922"/>
    <x v="30"/>
    <x v="59"/>
    <x v="8"/>
    <x v="5"/>
    <x v="5394"/>
    <x v="27"/>
  </r>
  <r>
    <x v="1"/>
    <x v="5"/>
    <x v="0"/>
    <x v="8"/>
    <x v="379"/>
    <x v="5397"/>
    <x v="4812"/>
    <x v="34"/>
    <x v="10"/>
    <x v="2"/>
    <x v="1"/>
    <x v="4"/>
    <x v="33"/>
    <x v="320"/>
    <x v="156"/>
    <x v="209"/>
    <x v="0"/>
    <x v="13"/>
    <x v="2"/>
    <x v="270"/>
    <x v="207"/>
    <x v="30"/>
    <x v="59"/>
    <x v="8"/>
    <x v="5"/>
    <x v="5395"/>
    <x v="17"/>
  </r>
  <r>
    <x v="1"/>
    <x v="5"/>
    <x v="1"/>
    <x v="8"/>
    <x v="379"/>
    <x v="5398"/>
    <x v="4813"/>
    <x v="100"/>
    <x v="10"/>
    <x v="2"/>
    <x v="1"/>
    <x v="4"/>
    <x v="34"/>
    <x v="214"/>
    <x v="210"/>
    <x v="156"/>
    <x v="0"/>
    <x v="13"/>
    <x v="2"/>
    <x v="267"/>
    <x v="390"/>
    <x v="37"/>
    <x v="11"/>
    <x v="6"/>
    <x v="5"/>
    <x v="5396"/>
    <x v="8"/>
  </r>
  <r>
    <x v="1"/>
    <x v="5"/>
    <x v="1"/>
    <x v="3"/>
    <x v="354"/>
    <x v="5399"/>
    <x v="4814"/>
    <x v="138"/>
    <x v="10"/>
    <x v="2"/>
    <x v="1"/>
    <x v="4"/>
    <x v="34"/>
    <x v="221"/>
    <x v="195"/>
    <x v="209"/>
    <x v="0"/>
    <x v="13"/>
    <x v="2"/>
    <x v="249"/>
    <x v="44"/>
    <x v="4"/>
    <x v="23"/>
    <x v="6"/>
    <x v="5"/>
    <x v="3407"/>
    <x v="2"/>
  </r>
  <r>
    <x v="1"/>
    <x v="5"/>
    <x v="0"/>
    <x v="9"/>
    <x v="406"/>
    <x v="5400"/>
    <x v="4815"/>
    <x v="6"/>
    <x v="10"/>
    <x v="2"/>
    <x v="1"/>
    <x v="4"/>
    <x v="33"/>
    <x v="317"/>
    <x v="197"/>
    <x v="209"/>
    <x v="0"/>
    <x v="13"/>
    <x v="2"/>
    <x v="294"/>
    <x v="99"/>
    <x v="30"/>
    <x v="59"/>
    <x v="8"/>
    <x v="5"/>
    <x v="5397"/>
    <x v="27"/>
  </r>
  <r>
    <x v="1"/>
    <x v="5"/>
    <x v="0"/>
    <x v="22"/>
    <x v="426"/>
    <x v="5401"/>
    <x v="4816"/>
    <x v="6"/>
    <x v="10"/>
    <x v="2"/>
    <x v="1"/>
    <x v="4"/>
    <x v="33"/>
    <x v="316"/>
    <x v="156"/>
    <x v="209"/>
    <x v="0"/>
    <x v="13"/>
    <x v="2"/>
    <x v="397"/>
    <x v="109"/>
    <x v="30"/>
    <x v="59"/>
    <x v="8"/>
    <x v="5"/>
    <x v="5398"/>
    <x v="54"/>
  </r>
  <r>
    <x v="1"/>
    <x v="5"/>
    <x v="1"/>
    <x v="3"/>
    <x v="354"/>
    <x v="5402"/>
    <x v="4817"/>
    <x v="41"/>
    <x v="10"/>
    <x v="2"/>
    <x v="1"/>
    <x v="4"/>
    <x v="34"/>
    <x v="221"/>
    <x v="195"/>
    <x v="209"/>
    <x v="0"/>
    <x v="13"/>
    <x v="2"/>
    <x v="248"/>
    <x v="336"/>
    <x v="4"/>
    <x v="23"/>
    <x v="6"/>
    <x v="5"/>
    <x v="3408"/>
    <x v="2"/>
  </r>
  <r>
    <x v="1"/>
    <x v="5"/>
    <x v="0"/>
    <x v="8"/>
    <x v="379"/>
    <x v="5403"/>
    <x v="4818"/>
    <x v="75"/>
    <x v="10"/>
    <x v="2"/>
    <x v="1"/>
    <x v="4"/>
    <x v="33"/>
    <x v="320"/>
    <x v="210"/>
    <x v="156"/>
    <x v="0"/>
    <x v="13"/>
    <x v="2"/>
    <x v="270"/>
    <x v="891"/>
    <x v="30"/>
    <x v="59"/>
    <x v="8"/>
    <x v="5"/>
    <x v="5399"/>
    <x v="17"/>
  </r>
  <r>
    <x v="1"/>
    <x v="5"/>
    <x v="0"/>
    <x v="8"/>
    <x v="379"/>
    <x v="5404"/>
    <x v="4819"/>
    <x v="110"/>
    <x v="10"/>
    <x v="2"/>
    <x v="1"/>
    <x v="4"/>
    <x v="33"/>
    <x v="320"/>
    <x v="210"/>
    <x v="156"/>
    <x v="0"/>
    <x v="13"/>
    <x v="2"/>
    <x v="270"/>
    <x v="96"/>
    <x v="30"/>
    <x v="59"/>
    <x v="8"/>
    <x v="5"/>
    <x v="5400"/>
    <x v="17"/>
  </r>
  <r>
    <x v="1"/>
    <x v="5"/>
    <x v="1"/>
    <x v="5"/>
    <x v="361"/>
    <x v="5405"/>
    <x v="4820"/>
    <x v="41"/>
    <x v="10"/>
    <x v="2"/>
    <x v="1"/>
    <x v="4"/>
    <x v="34"/>
    <x v="222"/>
    <x v="195"/>
    <x v="209"/>
    <x v="0"/>
    <x v="13"/>
    <x v="2"/>
    <x v="248"/>
    <x v="336"/>
    <x v="4"/>
    <x v="23"/>
    <x v="6"/>
    <x v="5"/>
    <x v="3409"/>
    <x v="3"/>
  </r>
  <r>
    <x v="1"/>
    <x v="5"/>
    <x v="0"/>
    <x v="8"/>
    <x v="404"/>
    <x v="5406"/>
    <x v="4821"/>
    <x v="75"/>
    <x v="10"/>
    <x v="2"/>
    <x v="1"/>
    <x v="4"/>
    <x v="33"/>
    <x v="320"/>
    <x v="197"/>
    <x v="209"/>
    <x v="0"/>
    <x v="13"/>
    <x v="2"/>
    <x v="268"/>
    <x v="891"/>
    <x v="30"/>
    <x v="59"/>
    <x v="8"/>
    <x v="5"/>
    <x v="5401"/>
    <x v="17"/>
  </r>
  <r>
    <x v="1"/>
    <x v="1"/>
    <x v="0"/>
    <x v="0"/>
    <x v="346"/>
    <x v="5407"/>
    <x v="4822"/>
    <x v="211"/>
    <x v="10"/>
    <x v="2"/>
    <x v="1"/>
    <x v="0"/>
    <x v="26"/>
    <x v="482"/>
    <x v="210"/>
    <x v="203"/>
    <x v="0"/>
    <x v="1"/>
    <x v="2"/>
    <x v="785"/>
    <x v="851"/>
    <x v="27"/>
    <x v="83"/>
    <x v="0"/>
    <x v="5"/>
    <x v="3953"/>
    <x v="22"/>
  </r>
  <r>
    <x v="1"/>
    <x v="5"/>
    <x v="0"/>
    <x v="9"/>
    <x v="202"/>
    <x v="5408"/>
    <x v="4823"/>
    <x v="94"/>
    <x v="10"/>
    <x v="2"/>
    <x v="1"/>
    <x v="4"/>
    <x v="32"/>
    <x v="184"/>
    <x v="210"/>
    <x v="25"/>
    <x v="0"/>
    <x v="14"/>
    <x v="2"/>
    <x v="108"/>
    <x v="532"/>
    <x v="62"/>
    <x v="58"/>
    <x v="8"/>
    <x v="5"/>
    <x v="5403"/>
    <x v="22"/>
  </r>
  <r>
    <x v="1"/>
    <x v="5"/>
    <x v="0"/>
    <x v="16"/>
    <x v="422"/>
    <x v="5409"/>
    <x v="4824"/>
    <x v="205"/>
    <x v="10"/>
    <x v="2"/>
    <x v="1"/>
    <x v="4"/>
    <x v="30"/>
    <x v="124"/>
    <x v="210"/>
    <x v="194"/>
    <x v="0"/>
    <x v="13"/>
    <x v="2"/>
    <x v="44"/>
    <x v="322"/>
    <x v="48"/>
    <x v="32"/>
    <x v="8"/>
    <x v="5"/>
    <x v="5402"/>
    <x v="22"/>
  </r>
  <r>
    <x v="1"/>
    <x v="5"/>
    <x v="0"/>
    <x v="9"/>
    <x v="202"/>
    <x v="5410"/>
    <x v="4825"/>
    <x v="94"/>
    <x v="10"/>
    <x v="2"/>
    <x v="1"/>
    <x v="4"/>
    <x v="32"/>
    <x v="184"/>
    <x v="210"/>
    <x v="25"/>
    <x v="0"/>
    <x v="14"/>
    <x v="2"/>
    <x v="108"/>
    <x v="532"/>
    <x v="62"/>
    <x v="58"/>
    <x v="8"/>
    <x v="5"/>
    <x v="5405"/>
    <x v="22"/>
  </r>
  <r>
    <x v="1"/>
    <x v="5"/>
    <x v="0"/>
    <x v="18"/>
    <x v="416"/>
    <x v="5411"/>
    <x v="4826"/>
    <x v="6"/>
    <x v="10"/>
    <x v="2"/>
    <x v="1"/>
    <x v="4"/>
    <x v="33"/>
    <x v="319"/>
    <x v="156"/>
    <x v="209"/>
    <x v="0"/>
    <x v="13"/>
    <x v="2"/>
    <x v="316"/>
    <x v="110"/>
    <x v="30"/>
    <x v="59"/>
    <x v="8"/>
    <x v="5"/>
    <x v="5404"/>
    <x v="8"/>
  </r>
  <r>
    <x v="1"/>
    <x v="5"/>
    <x v="0"/>
    <x v="9"/>
    <x v="406"/>
    <x v="5412"/>
    <x v="4827"/>
    <x v="6"/>
    <x v="10"/>
    <x v="2"/>
    <x v="1"/>
    <x v="4"/>
    <x v="33"/>
    <x v="317"/>
    <x v="197"/>
    <x v="209"/>
    <x v="0"/>
    <x v="13"/>
    <x v="2"/>
    <x v="290"/>
    <x v="99"/>
    <x v="30"/>
    <x v="59"/>
    <x v="8"/>
    <x v="5"/>
    <x v="3953"/>
    <x v="27"/>
  </r>
  <r>
    <x v="1"/>
    <x v="5"/>
    <x v="0"/>
    <x v="22"/>
    <x v="426"/>
    <x v="5413"/>
    <x v="4828"/>
    <x v="49"/>
    <x v="10"/>
    <x v="2"/>
    <x v="1"/>
    <x v="4"/>
    <x v="33"/>
    <x v="316"/>
    <x v="156"/>
    <x v="209"/>
    <x v="0"/>
    <x v="13"/>
    <x v="2"/>
    <x v="393"/>
    <x v="486"/>
    <x v="30"/>
    <x v="59"/>
    <x v="8"/>
    <x v="5"/>
    <x v="3953"/>
    <x v="54"/>
  </r>
  <r>
    <x v="1"/>
    <x v="5"/>
    <x v="0"/>
    <x v="22"/>
    <x v="426"/>
    <x v="5414"/>
    <x v="4829"/>
    <x v="49"/>
    <x v="10"/>
    <x v="2"/>
    <x v="1"/>
    <x v="4"/>
    <x v="33"/>
    <x v="316"/>
    <x v="156"/>
    <x v="209"/>
    <x v="0"/>
    <x v="13"/>
    <x v="2"/>
    <x v="392"/>
    <x v="486"/>
    <x v="30"/>
    <x v="59"/>
    <x v="8"/>
    <x v="5"/>
    <x v="3953"/>
    <x v="54"/>
  </r>
  <r>
    <x v="1"/>
    <x v="5"/>
    <x v="0"/>
    <x v="8"/>
    <x v="379"/>
    <x v="5415"/>
    <x v="4830"/>
    <x v="94"/>
    <x v="10"/>
    <x v="2"/>
    <x v="1"/>
    <x v="4"/>
    <x v="33"/>
    <x v="320"/>
    <x v="210"/>
    <x v="156"/>
    <x v="0"/>
    <x v="13"/>
    <x v="2"/>
    <x v="266"/>
    <x v="527"/>
    <x v="30"/>
    <x v="59"/>
    <x v="8"/>
    <x v="5"/>
    <x v="3953"/>
    <x v="17"/>
  </r>
  <r>
    <x v="1"/>
    <x v="1"/>
    <x v="0"/>
    <x v="0"/>
    <x v="340"/>
    <x v="5416"/>
    <x v="4831"/>
    <x v="211"/>
    <x v="10"/>
    <x v="2"/>
    <x v="1"/>
    <x v="0"/>
    <x v="26"/>
    <x v="482"/>
    <x v="210"/>
    <x v="200"/>
    <x v="0"/>
    <x v="1"/>
    <x v="2"/>
    <x v="785"/>
    <x v="851"/>
    <x v="27"/>
    <x v="83"/>
    <x v="0"/>
    <x v="5"/>
    <x v="3953"/>
    <x v="22"/>
  </r>
  <r>
    <x v="1"/>
    <x v="5"/>
    <x v="1"/>
    <x v="8"/>
    <x v="379"/>
    <x v="5417"/>
    <x v="4832"/>
    <x v="224"/>
    <x v="10"/>
    <x v="2"/>
    <x v="1"/>
    <x v="4"/>
    <x v="34"/>
    <x v="206"/>
    <x v="156"/>
    <x v="209"/>
    <x v="0"/>
    <x v="13"/>
    <x v="2"/>
    <x v="380"/>
    <x v="924"/>
    <x v="82"/>
    <x v="17"/>
    <x v="6"/>
    <x v="5"/>
    <x v="3953"/>
    <x v="17"/>
  </r>
  <r>
    <x v="1"/>
    <x v="5"/>
    <x v="0"/>
    <x v="8"/>
    <x v="379"/>
    <x v="5418"/>
    <x v="4833"/>
    <x v="50"/>
    <x v="10"/>
    <x v="2"/>
    <x v="1"/>
    <x v="4"/>
    <x v="33"/>
    <x v="320"/>
    <x v="156"/>
    <x v="209"/>
    <x v="0"/>
    <x v="13"/>
    <x v="2"/>
    <x v="262"/>
    <x v="57"/>
    <x v="30"/>
    <x v="59"/>
    <x v="8"/>
    <x v="5"/>
    <x v="3953"/>
    <x v="17"/>
  </r>
  <r>
    <x v="1"/>
    <x v="5"/>
    <x v="0"/>
    <x v="8"/>
    <x v="379"/>
    <x v="5419"/>
    <x v="4834"/>
    <x v="81"/>
    <x v="10"/>
    <x v="2"/>
    <x v="1"/>
    <x v="4"/>
    <x v="33"/>
    <x v="320"/>
    <x v="156"/>
    <x v="209"/>
    <x v="0"/>
    <x v="13"/>
    <x v="2"/>
    <x v="262"/>
    <x v="502"/>
    <x v="30"/>
    <x v="59"/>
    <x v="8"/>
    <x v="5"/>
    <x v="3953"/>
    <x v="17"/>
  </r>
  <r>
    <x v="1"/>
    <x v="1"/>
    <x v="0"/>
    <x v="0"/>
    <x v="359"/>
    <x v="5420"/>
    <x v="4835"/>
    <x v="211"/>
    <x v="10"/>
    <x v="2"/>
    <x v="1"/>
    <x v="0"/>
    <x v="26"/>
    <x v="482"/>
    <x v="210"/>
    <x v="206"/>
    <x v="0"/>
    <x v="1"/>
    <x v="2"/>
    <x v="786"/>
    <x v="851"/>
    <x v="27"/>
    <x v="83"/>
    <x v="0"/>
    <x v="5"/>
    <x v="3953"/>
    <x v="22"/>
  </r>
  <r>
    <x v="1"/>
    <x v="5"/>
    <x v="0"/>
    <x v="8"/>
    <x v="394"/>
    <x v="5421"/>
    <x v="4836"/>
    <x v="205"/>
    <x v="10"/>
    <x v="2"/>
    <x v="1"/>
    <x v="4"/>
    <x v="33"/>
    <x v="320"/>
    <x v="210"/>
    <x v="194"/>
    <x v="0"/>
    <x v="13"/>
    <x v="2"/>
    <x v="264"/>
    <x v="890"/>
    <x v="30"/>
    <x v="59"/>
    <x v="8"/>
    <x v="5"/>
    <x v="3953"/>
    <x v="17"/>
  </r>
  <r>
    <x v="1"/>
    <x v="5"/>
    <x v="0"/>
    <x v="8"/>
    <x v="404"/>
    <x v="5422"/>
    <x v="4837"/>
    <x v="94"/>
    <x v="10"/>
    <x v="2"/>
    <x v="1"/>
    <x v="4"/>
    <x v="33"/>
    <x v="320"/>
    <x v="197"/>
    <x v="209"/>
    <x v="0"/>
    <x v="13"/>
    <x v="2"/>
    <x v="262"/>
    <x v="680"/>
    <x v="30"/>
    <x v="59"/>
    <x v="8"/>
    <x v="5"/>
    <x v="3953"/>
    <x v="17"/>
  </r>
  <r>
    <x v="1"/>
    <x v="5"/>
    <x v="0"/>
    <x v="8"/>
    <x v="404"/>
    <x v="5423"/>
    <x v="4838"/>
    <x v="94"/>
    <x v="10"/>
    <x v="2"/>
    <x v="1"/>
    <x v="4"/>
    <x v="33"/>
    <x v="320"/>
    <x v="210"/>
    <x v="197"/>
    <x v="0"/>
    <x v="13"/>
    <x v="2"/>
    <x v="264"/>
    <x v="549"/>
    <x v="30"/>
    <x v="59"/>
    <x v="8"/>
    <x v="5"/>
    <x v="3953"/>
    <x v="17"/>
  </r>
  <r>
    <x v="1"/>
    <x v="5"/>
    <x v="0"/>
    <x v="9"/>
    <x v="396"/>
    <x v="5424"/>
    <x v="4839"/>
    <x v="81"/>
    <x v="10"/>
    <x v="2"/>
    <x v="1"/>
    <x v="4"/>
    <x v="33"/>
    <x v="317"/>
    <x v="210"/>
    <x v="194"/>
    <x v="0"/>
    <x v="13"/>
    <x v="2"/>
    <x v="290"/>
    <x v="603"/>
    <x v="30"/>
    <x v="59"/>
    <x v="8"/>
    <x v="5"/>
    <x v="3953"/>
    <x v="27"/>
  </r>
  <r>
    <x v="1"/>
    <x v="5"/>
    <x v="0"/>
    <x v="8"/>
    <x v="379"/>
    <x v="5425"/>
    <x v="4840"/>
    <x v="94"/>
    <x v="10"/>
    <x v="2"/>
    <x v="1"/>
    <x v="4"/>
    <x v="33"/>
    <x v="320"/>
    <x v="210"/>
    <x v="156"/>
    <x v="0"/>
    <x v="13"/>
    <x v="2"/>
    <x v="264"/>
    <x v="933"/>
    <x v="30"/>
    <x v="59"/>
    <x v="8"/>
    <x v="5"/>
    <x v="3953"/>
    <x v="17"/>
  </r>
  <r>
    <x v="1"/>
    <x v="5"/>
    <x v="0"/>
    <x v="8"/>
    <x v="404"/>
    <x v="5426"/>
    <x v="4841"/>
    <x v="27"/>
    <x v="10"/>
    <x v="2"/>
    <x v="1"/>
    <x v="4"/>
    <x v="33"/>
    <x v="320"/>
    <x v="197"/>
    <x v="209"/>
    <x v="0"/>
    <x v="13"/>
    <x v="2"/>
    <x v="262"/>
    <x v="147"/>
    <x v="30"/>
    <x v="59"/>
    <x v="8"/>
    <x v="5"/>
    <x v="3953"/>
    <x v="17"/>
  </r>
  <r>
    <x v="1"/>
    <x v="5"/>
    <x v="0"/>
    <x v="8"/>
    <x v="404"/>
    <x v="5427"/>
    <x v="4842"/>
    <x v="50"/>
    <x v="10"/>
    <x v="2"/>
    <x v="1"/>
    <x v="4"/>
    <x v="33"/>
    <x v="320"/>
    <x v="197"/>
    <x v="209"/>
    <x v="0"/>
    <x v="13"/>
    <x v="2"/>
    <x v="260"/>
    <x v="414"/>
    <x v="30"/>
    <x v="59"/>
    <x v="8"/>
    <x v="5"/>
    <x v="3953"/>
    <x v="17"/>
  </r>
  <r>
    <x v="1"/>
    <x v="5"/>
    <x v="0"/>
    <x v="17"/>
    <x v="400"/>
    <x v="5428"/>
    <x v="4843"/>
    <x v="110"/>
    <x v="10"/>
    <x v="2"/>
    <x v="1"/>
    <x v="4"/>
    <x v="33"/>
    <x v="322"/>
    <x v="210"/>
    <x v="115"/>
    <x v="0"/>
    <x v="13"/>
    <x v="2"/>
    <x v="464"/>
    <x v="96"/>
    <x v="30"/>
    <x v="59"/>
    <x v="8"/>
    <x v="5"/>
    <x v="3953"/>
    <x v="49"/>
  </r>
  <r>
    <x v="1"/>
    <x v="5"/>
    <x v="0"/>
    <x v="18"/>
    <x v="401"/>
    <x v="5429"/>
    <x v="4844"/>
    <x v="35"/>
    <x v="10"/>
    <x v="2"/>
    <x v="1"/>
    <x v="4"/>
    <x v="33"/>
    <x v="319"/>
    <x v="110"/>
    <x v="209"/>
    <x v="0"/>
    <x v="13"/>
    <x v="2"/>
    <x v="308"/>
    <x v="520"/>
    <x v="30"/>
    <x v="59"/>
    <x v="8"/>
    <x v="5"/>
    <x v="3953"/>
    <x v="8"/>
  </r>
  <r>
    <x v="1"/>
    <x v="5"/>
    <x v="0"/>
    <x v="8"/>
    <x v="404"/>
    <x v="5430"/>
    <x v="4845"/>
    <x v="94"/>
    <x v="10"/>
    <x v="2"/>
    <x v="1"/>
    <x v="4"/>
    <x v="33"/>
    <x v="320"/>
    <x v="197"/>
    <x v="209"/>
    <x v="0"/>
    <x v="13"/>
    <x v="2"/>
    <x v="260"/>
    <x v="680"/>
    <x v="30"/>
    <x v="59"/>
    <x v="8"/>
    <x v="5"/>
    <x v="3953"/>
    <x v="17"/>
  </r>
  <r>
    <x v="0"/>
    <x v="5"/>
    <x v="0"/>
    <x v="16"/>
    <x v="409"/>
    <x v="5431"/>
    <x v="4846"/>
    <x v="35"/>
    <x v="10"/>
    <x v="2"/>
    <x v="1"/>
    <x v="4"/>
    <x v="4"/>
    <x v="11"/>
    <x v="156"/>
    <x v="209"/>
    <x v="0"/>
    <x v="13"/>
    <x v="2"/>
    <x v="16"/>
    <x v="685"/>
    <x v="35"/>
    <x v="35"/>
    <x v="8"/>
    <x v="0"/>
    <x v="5406"/>
    <x v="22"/>
  </r>
  <r>
    <x v="1"/>
    <x v="5"/>
    <x v="0"/>
    <x v="9"/>
    <x v="202"/>
    <x v="5432"/>
    <x v="4847"/>
    <x v="239"/>
    <x v="10"/>
    <x v="2"/>
    <x v="1"/>
    <x v="4"/>
    <x v="32"/>
    <x v="183"/>
    <x v="210"/>
    <x v="25"/>
    <x v="0"/>
    <x v="14"/>
    <x v="2"/>
    <x v="92"/>
    <x v="487"/>
    <x v="62"/>
    <x v="58"/>
    <x v="8"/>
    <x v="5"/>
    <x v="3953"/>
    <x v="22"/>
  </r>
  <r>
    <x v="1"/>
    <x v="5"/>
    <x v="0"/>
    <x v="8"/>
    <x v="379"/>
    <x v="5433"/>
    <x v="4848"/>
    <x v="43"/>
    <x v="10"/>
    <x v="2"/>
    <x v="1"/>
    <x v="4"/>
    <x v="33"/>
    <x v="320"/>
    <x v="156"/>
    <x v="209"/>
    <x v="0"/>
    <x v="13"/>
    <x v="2"/>
    <x v="258"/>
    <x v="458"/>
    <x v="30"/>
    <x v="59"/>
    <x v="8"/>
    <x v="5"/>
    <x v="3953"/>
    <x v="17"/>
  </r>
  <r>
    <x v="1"/>
    <x v="5"/>
    <x v="0"/>
    <x v="8"/>
    <x v="404"/>
    <x v="5434"/>
    <x v="4849"/>
    <x v="94"/>
    <x v="10"/>
    <x v="2"/>
    <x v="1"/>
    <x v="4"/>
    <x v="33"/>
    <x v="320"/>
    <x v="197"/>
    <x v="209"/>
    <x v="0"/>
    <x v="13"/>
    <x v="2"/>
    <x v="256"/>
    <x v="680"/>
    <x v="30"/>
    <x v="59"/>
    <x v="8"/>
    <x v="5"/>
    <x v="3953"/>
    <x v="17"/>
  </r>
  <r>
    <x v="1"/>
    <x v="5"/>
    <x v="0"/>
    <x v="9"/>
    <x v="396"/>
    <x v="5435"/>
    <x v="4850"/>
    <x v="188"/>
    <x v="10"/>
    <x v="2"/>
    <x v="1"/>
    <x v="4"/>
    <x v="33"/>
    <x v="317"/>
    <x v="195"/>
    <x v="209"/>
    <x v="0"/>
    <x v="13"/>
    <x v="2"/>
    <x v="282"/>
    <x v="474"/>
    <x v="30"/>
    <x v="59"/>
    <x v="8"/>
    <x v="5"/>
    <x v="3953"/>
    <x v="27"/>
  </r>
  <r>
    <x v="1"/>
    <x v="5"/>
    <x v="0"/>
    <x v="8"/>
    <x v="404"/>
    <x v="5436"/>
    <x v="4851"/>
    <x v="147"/>
    <x v="10"/>
    <x v="2"/>
    <x v="1"/>
    <x v="4"/>
    <x v="33"/>
    <x v="320"/>
    <x v="210"/>
    <x v="197"/>
    <x v="0"/>
    <x v="13"/>
    <x v="2"/>
    <x v="260"/>
    <x v="461"/>
    <x v="30"/>
    <x v="59"/>
    <x v="8"/>
    <x v="5"/>
    <x v="3953"/>
    <x v="17"/>
  </r>
  <r>
    <x v="1"/>
    <x v="5"/>
    <x v="0"/>
    <x v="9"/>
    <x v="381"/>
    <x v="5437"/>
    <x v="4852"/>
    <x v="188"/>
    <x v="10"/>
    <x v="2"/>
    <x v="1"/>
    <x v="4"/>
    <x v="33"/>
    <x v="314"/>
    <x v="156"/>
    <x v="209"/>
    <x v="0"/>
    <x v="13"/>
    <x v="2"/>
    <x v="316"/>
    <x v="474"/>
    <x v="30"/>
    <x v="59"/>
    <x v="8"/>
    <x v="5"/>
    <x v="3953"/>
    <x v="32"/>
  </r>
  <r>
    <x v="1"/>
    <x v="5"/>
    <x v="0"/>
    <x v="8"/>
    <x v="404"/>
    <x v="5438"/>
    <x v="4853"/>
    <x v="35"/>
    <x v="10"/>
    <x v="2"/>
    <x v="1"/>
    <x v="4"/>
    <x v="33"/>
    <x v="320"/>
    <x v="210"/>
    <x v="197"/>
    <x v="0"/>
    <x v="13"/>
    <x v="2"/>
    <x v="260"/>
    <x v="685"/>
    <x v="30"/>
    <x v="59"/>
    <x v="8"/>
    <x v="5"/>
    <x v="3953"/>
    <x v="17"/>
  </r>
  <r>
    <x v="1"/>
    <x v="5"/>
    <x v="0"/>
    <x v="9"/>
    <x v="381"/>
    <x v="5439"/>
    <x v="4854"/>
    <x v="188"/>
    <x v="10"/>
    <x v="2"/>
    <x v="1"/>
    <x v="4"/>
    <x v="33"/>
    <x v="314"/>
    <x v="156"/>
    <x v="209"/>
    <x v="0"/>
    <x v="13"/>
    <x v="2"/>
    <x v="316"/>
    <x v="474"/>
    <x v="30"/>
    <x v="59"/>
    <x v="8"/>
    <x v="5"/>
    <x v="3953"/>
    <x v="32"/>
  </r>
  <r>
    <x v="1"/>
    <x v="5"/>
    <x v="0"/>
    <x v="8"/>
    <x v="404"/>
    <x v="5440"/>
    <x v="4855"/>
    <x v="205"/>
    <x v="10"/>
    <x v="2"/>
    <x v="1"/>
    <x v="4"/>
    <x v="33"/>
    <x v="320"/>
    <x v="210"/>
    <x v="197"/>
    <x v="0"/>
    <x v="13"/>
    <x v="2"/>
    <x v="262"/>
    <x v="688"/>
    <x v="30"/>
    <x v="59"/>
    <x v="8"/>
    <x v="5"/>
    <x v="3953"/>
    <x v="17"/>
  </r>
  <r>
    <x v="1"/>
    <x v="5"/>
    <x v="0"/>
    <x v="9"/>
    <x v="406"/>
    <x v="5441"/>
    <x v="4856"/>
    <x v="35"/>
    <x v="10"/>
    <x v="2"/>
    <x v="1"/>
    <x v="4"/>
    <x v="33"/>
    <x v="317"/>
    <x v="210"/>
    <x v="197"/>
    <x v="0"/>
    <x v="13"/>
    <x v="2"/>
    <x v="290"/>
    <x v="685"/>
    <x v="30"/>
    <x v="59"/>
    <x v="8"/>
    <x v="5"/>
    <x v="3953"/>
    <x v="27"/>
  </r>
  <r>
    <x v="1"/>
    <x v="1"/>
    <x v="0"/>
    <x v="0"/>
    <x v="359"/>
    <x v="5442"/>
    <x v="4857"/>
    <x v="190"/>
    <x v="10"/>
    <x v="2"/>
    <x v="1"/>
    <x v="0"/>
    <x v="26"/>
    <x v="481"/>
    <x v="210"/>
    <x v="206"/>
    <x v="0"/>
    <x v="1"/>
    <x v="2"/>
    <x v="787"/>
    <x v="878"/>
    <x v="27"/>
    <x v="82"/>
    <x v="0"/>
    <x v="5"/>
    <x v="3953"/>
    <x v="22"/>
  </r>
  <r>
    <x v="1"/>
    <x v="5"/>
    <x v="0"/>
    <x v="8"/>
    <x v="394"/>
    <x v="5443"/>
    <x v="4858"/>
    <x v="205"/>
    <x v="10"/>
    <x v="2"/>
    <x v="1"/>
    <x v="4"/>
    <x v="33"/>
    <x v="320"/>
    <x v="195"/>
    <x v="209"/>
    <x v="0"/>
    <x v="13"/>
    <x v="2"/>
    <x v="262"/>
    <x v="573"/>
    <x v="30"/>
    <x v="59"/>
    <x v="8"/>
    <x v="5"/>
    <x v="3953"/>
    <x v="17"/>
  </r>
  <r>
    <x v="1"/>
    <x v="5"/>
    <x v="0"/>
    <x v="8"/>
    <x v="379"/>
    <x v="5444"/>
    <x v="4859"/>
    <x v="120"/>
    <x v="10"/>
    <x v="2"/>
    <x v="1"/>
    <x v="4"/>
    <x v="33"/>
    <x v="320"/>
    <x v="210"/>
    <x v="156"/>
    <x v="0"/>
    <x v="13"/>
    <x v="2"/>
    <x v="264"/>
    <x v="81"/>
    <x v="30"/>
    <x v="59"/>
    <x v="8"/>
    <x v="5"/>
    <x v="3953"/>
    <x v="17"/>
  </r>
  <r>
    <x v="1"/>
    <x v="1"/>
    <x v="0"/>
    <x v="0"/>
    <x v="359"/>
    <x v="5445"/>
    <x v="4860"/>
    <x v="190"/>
    <x v="10"/>
    <x v="2"/>
    <x v="1"/>
    <x v="0"/>
    <x v="26"/>
    <x v="481"/>
    <x v="210"/>
    <x v="206"/>
    <x v="0"/>
    <x v="1"/>
    <x v="2"/>
    <x v="788"/>
    <x v="878"/>
    <x v="27"/>
    <x v="82"/>
    <x v="0"/>
    <x v="5"/>
    <x v="3953"/>
    <x v="22"/>
  </r>
  <r>
    <x v="1"/>
    <x v="5"/>
    <x v="0"/>
    <x v="8"/>
    <x v="379"/>
    <x v="5446"/>
    <x v="4861"/>
    <x v="224"/>
    <x v="10"/>
    <x v="2"/>
    <x v="1"/>
    <x v="4"/>
    <x v="33"/>
    <x v="320"/>
    <x v="210"/>
    <x v="156"/>
    <x v="0"/>
    <x v="13"/>
    <x v="2"/>
    <x v="264"/>
    <x v="922"/>
    <x v="30"/>
    <x v="59"/>
    <x v="8"/>
    <x v="5"/>
    <x v="3953"/>
    <x v="17"/>
  </r>
  <r>
    <x v="1"/>
    <x v="1"/>
    <x v="0"/>
    <x v="0"/>
    <x v="359"/>
    <x v="5447"/>
    <x v="4862"/>
    <x v="190"/>
    <x v="10"/>
    <x v="2"/>
    <x v="1"/>
    <x v="0"/>
    <x v="26"/>
    <x v="481"/>
    <x v="210"/>
    <x v="206"/>
    <x v="0"/>
    <x v="1"/>
    <x v="2"/>
    <x v="789"/>
    <x v="878"/>
    <x v="27"/>
    <x v="82"/>
    <x v="0"/>
    <x v="5"/>
    <x v="3953"/>
    <x v="22"/>
  </r>
  <r>
    <x v="1"/>
    <x v="5"/>
    <x v="0"/>
    <x v="8"/>
    <x v="379"/>
    <x v="5448"/>
    <x v="4863"/>
    <x v="81"/>
    <x v="10"/>
    <x v="2"/>
    <x v="1"/>
    <x v="4"/>
    <x v="33"/>
    <x v="320"/>
    <x v="210"/>
    <x v="156"/>
    <x v="0"/>
    <x v="13"/>
    <x v="2"/>
    <x v="264"/>
    <x v="502"/>
    <x v="30"/>
    <x v="59"/>
    <x v="8"/>
    <x v="5"/>
    <x v="3953"/>
    <x v="17"/>
  </r>
  <r>
    <x v="1"/>
    <x v="5"/>
    <x v="0"/>
    <x v="8"/>
    <x v="379"/>
    <x v="5449"/>
    <x v="4864"/>
    <x v="224"/>
    <x v="10"/>
    <x v="2"/>
    <x v="1"/>
    <x v="4"/>
    <x v="30"/>
    <x v="133"/>
    <x v="210"/>
    <x v="156"/>
    <x v="0"/>
    <x v="13"/>
    <x v="2"/>
    <x v="48"/>
    <x v="922"/>
    <x v="79"/>
    <x v="37"/>
    <x v="8"/>
    <x v="5"/>
    <x v="5407"/>
    <x v="17"/>
  </r>
  <r>
    <x v="1"/>
    <x v="5"/>
    <x v="0"/>
    <x v="8"/>
    <x v="404"/>
    <x v="5450"/>
    <x v="4865"/>
    <x v="35"/>
    <x v="10"/>
    <x v="2"/>
    <x v="1"/>
    <x v="4"/>
    <x v="33"/>
    <x v="320"/>
    <x v="197"/>
    <x v="209"/>
    <x v="0"/>
    <x v="13"/>
    <x v="2"/>
    <x v="262"/>
    <x v="685"/>
    <x v="30"/>
    <x v="59"/>
    <x v="8"/>
    <x v="5"/>
    <x v="3953"/>
    <x v="17"/>
  </r>
  <r>
    <x v="1"/>
    <x v="1"/>
    <x v="0"/>
    <x v="0"/>
    <x v="359"/>
    <x v="5451"/>
    <x v="4866"/>
    <x v="190"/>
    <x v="10"/>
    <x v="2"/>
    <x v="1"/>
    <x v="0"/>
    <x v="26"/>
    <x v="481"/>
    <x v="210"/>
    <x v="206"/>
    <x v="0"/>
    <x v="1"/>
    <x v="2"/>
    <x v="790"/>
    <x v="878"/>
    <x v="27"/>
    <x v="82"/>
    <x v="0"/>
    <x v="5"/>
    <x v="3953"/>
    <x v="22"/>
  </r>
  <r>
    <x v="1"/>
    <x v="5"/>
    <x v="0"/>
    <x v="8"/>
    <x v="379"/>
    <x v="5452"/>
    <x v="4867"/>
    <x v="217"/>
    <x v="10"/>
    <x v="2"/>
    <x v="1"/>
    <x v="4"/>
    <x v="33"/>
    <x v="147"/>
    <x v="156"/>
    <x v="209"/>
    <x v="0"/>
    <x v="13"/>
    <x v="2"/>
    <x v="259"/>
    <x v="244"/>
    <x v="30"/>
    <x v="59"/>
    <x v="8"/>
    <x v="5"/>
    <x v="3953"/>
    <x v="18"/>
  </r>
  <r>
    <x v="1"/>
    <x v="5"/>
    <x v="0"/>
    <x v="8"/>
    <x v="394"/>
    <x v="5453"/>
    <x v="4868"/>
    <x v="227"/>
    <x v="10"/>
    <x v="2"/>
    <x v="1"/>
    <x v="4"/>
    <x v="33"/>
    <x v="320"/>
    <x v="210"/>
    <x v="194"/>
    <x v="0"/>
    <x v="13"/>
    <x v="2"/>
    <x v="264"/>
    <x v="37"/>
    <x v="30"/>
    <x v="59"/>
    <x v="8"/>
    <x v="5"/>
    <x v="3953"/>
    <x v="17"/>
  </r>
  <r>
    <x v="1"/>
    <x v="2"/>
    <x v="0"/>
    <x v="8"/>
    <x v="408"/>
    <x v="5454"/>
    <x v="4869"/>
    <x v="205"/>
    <x v="10"/>
    <x v="2"/>
    <x v="1"/>
    <x v="1"/>
    <x v="42"/>
    <x v="328"/>
    <x v="210"/>
    <x v="200"/>
    <x v="0"/>
    <x v="13"/>
    <x v="2"/>
    <x v="78"/>
    <x v="322"/>
    <x v="76"/>
    <x v="86"/>
    <x v="7"/>
    <x v="8"/>
    <x v="5408"/>
    <x v="17"/>
  </r>
  <r>
    <x v="1"/>
    <x v="5"/>
    <x v="0"/>
    <x v="8"/>
    <x v="379"/>
    <x v="5455"/>
    <x v="4870"/>
    <x v="94"/>
    <x v="10"/>
    <x v="2"/>
    <x v="1"/>
    <x v="4"/>
    <x v="33"/>
    <x v="320"/>
    <x v="210"/>
    <x v="156"/>
    <x v="0"/>
    <x v="13"/>
    <x v="2"/>
    <x v="264"/>
    <x v="527"/>
    <x v="30"/>
    <x v="59"/>
    <x v="8"/>
    <x v="5"/>
    <x v="3953"/>
    <x v="17"/>
  </r>
  <r>
    <x v="1"/>
    <x v="5"/>
    <x v="0"/>
    <x v="8"/>
    <x v="379"/>
    <x v="5456"/>
    <x v="4871"/>
    <x v="81"/>
    <x v="10"/>
    <x v="2"/>
    <x v="1"/>
    <x v="4"/>
    <x v="33"/>
    <x v="320"/>
    <x v="210"/>
    <x v="156"/>
    <x v="0"/>
    <x v="13"/>
    <x v="2"/>
    <x v="264"/>
    <x v="856"/>
    <x v="30"/>
    <x v="59"/>
    <x v="8"/>
    <x v="5"/>
    <x v="3953"/>
    <x v="17"/>
  </r>
  <r>
    <x v="1"/>
    <x v="5"/>
    <x v="0"/>
    <x v="8"/>
    <x v="379"/>
    <x v="5457"/>
    <x v="4872"/>
    <x v="93"/>
    <x v="10"/>
    <x v="2"/>
    <x v="1"/>
    <x v="4"/>
    <x v="33"/>
    <x v="320"/>
    <x v="210"/>
    <x v="156"/>
    <x v="0"/>
    <x v="13"/>
    <x v="2"/>
    <x v="266"/>
    <x v="888"/>
    <x v="30"/>
    <x v="59"/>
    <x v="8"/>
    <x v="5"/>
    <x v="3953"/>
    <x v="17"/>
  </r>
  <r>
    <x v="1"/>
    <x v="5"/>
    <x v="0"/>
    <x v="9"/>
    <x v="381"/>
    <x v="5458"/>
    <x v="4873"/>
    <x v="205"/>
    <x v="10"/>
    <x v="2"/>
    <x v="1"/>
    <x v="4"/>
    <x v="33"/>
    <x v="317"/>
    <x v="156"/>
    <x v="209"/>
    <x v="0"/>
    <x v="13"/>
    <x v="2"/>
    <x v="288"/>
    <x v="322"/>
    <x v="30"/>
    <x v="59"/>
    <x v="8"/>
    <x v="5"/>
    <x v="3953"/>
    <x v="27"/>
  </r>
  <r>
    <x v="1"/>
    <x v="5"/>
    <x v="0"/>
    <x v="9"/>
    <x v="396"/>
    <x v="5459"/>
    <x v="4874"/>
    <x v="224"/>
    <x v="10"/>
    <x v="2"/>
    <x v="1"/>
    <x v="4"/>
    <x v="33"/>
    <x v="317"/>
    <x v="210"/>
    <x v="194"/>
    <x v="0"/>
    <x v="13"/>
    <x v="2"/>
    <x v="290"/>
    <x v="922"/>
    <x v="30"/>
    <x v="59"/>
    <x v="8"/>
    <x v="5"/>
    <x v="3953"/>
    <x v="27"/>
  </r>
  <r>
    <x v="1"/>
    <x v="5"/>
    <x v="0"/>
    <x v="8"/>
    <x v="379"/>
    <x v="5460"/>
    <x v="4875"/>
    <x v="81"/>
    <x v="10"/>
    <x v="2"/>
    <x v="1"/>
    <x v="4"/>
    <x v="33"/>
    <x v="320"/>
    <x v="156"/>
    <x v="209"/>
    <x v="0"/>
    <x v="13"/>
    <x v="2"/>
    <x v="262"/>
    <x v="872"/>
    <x v="30"/>
    <x v="59"/>
    <x v="8"/>
    <x v="5"/>
    <x v="3953"/>
    <x v="17"/>
  </r>
  <r>
    <x v="1"/>
    <x v="5"/>
    <x v="0"/>
    <x v="9"/>
    <x v="368"/>
    <x v="5461"/>
    <x v="4876"/>
    <x v="224"/>
    <x v="10"/>
    <x v="2"/>
    <x v="1"/>
    <x v="4"/>
    <x v="33"/>
    <x v="317"/>
    <x v="110"/>
    <x v="209"/>
    <x v="0"/>
    <x v="13"/>
    <x v="2"/>
    <x v="288"/>
    <x v="922"/>
    <x v="30"/>
    <x v="59"/>
    <x v="8"/>
    <x v="5"/>
    <x v="3953"/>
    <x v="27"/>
  </r>
  <r>
    <x v="1"/>
    <x v="5"/>
    <x v="0"/>
    <x v="9"/>
    <x v="396"/>
    <x v="5462"/>
    <x v="4877"/>
    <x v="97"/>
    <x v="10"/>
    <x v="2"/>
    <x v="1"/>
    <x v="4"/>
    <x v="33"/>
    <x v="314"/>
    <x v="210"/>
    <x v="194"/>
    <x v="0"/>
    <x v="13"/>
    <x v="2"/>
    <x v="324"/>
    <x v="861"/>
    <x v="30"/>
    <x v="59"/>
    <x v="8"/>
    <x v="5"/>
    <x v="3953"/>
    <x v="32"/>
  </r>
  <r>
    <x v="1"/>
    <x v="1"/>
    <x v="0"/>
    <x v="0"/>
    <x v="260"/>
    <x v="5463"/>
    <x v="4878"/>
    <x v="211"/>
    <x v="10"/>
    <x v="2"/>
    <x v="1"/>
    <x v="0"/>
    <x v="26"/>
    <x v="482"/>
    <x v="210"/>
    <x v="156"/>
    <x v="0"/>
    <x v="1"/>
    <x v="2"/>
    <x v="791"/>
    <x v="342"/>
    <x v="27"/>
    <x v="83"/>
    <x v="0"/>
    <x v="5"/>
    <x v="3953"/>
    <x v="22"/>
  </r>
  <r>
    <x v="1"/>
    <x v="5"/>
    <x v="0"/>
    <x v="8"/>
    <x v="390"/>
    <x v="5464"/>
    <x v="4879"/>
    <x v="97"/>
    <x v="10"/>
    <x v="2"/>
    <x v="1"/>
    <x v="4"/>
    <x v="33"/>
    <x v="320"/>
    <x v="180"/>
    <x v="209"/>
    <x v="0"/>
    <x v="13"/>
    <x v="2"/>
    <x v="264"/>
    <x v="227"/>
    <x v="30"/>
    <x v="59"/>
    <x v="8"/>
    <x v="5"/>
    <x v="3953"/>
    <x v="17"/>
  </r>
  <r>
    <x v="1"/>
    <x v="5"/>
    <x v="0"/>
    <x v="9"/>
    <x v="396"/>
    <x v="5465"/>
    <x v="4880"/>
    <x v="77"/>
    <x v="10"/>
    <x v="2"/>
    <x v="1"/>
    <x v="4"/>
    <x v="33"/>
    <x v="317"/>
    <x v="210"/>
    <x v="194"/>
    <x v="0"/>
    <x v="13"/>
    <x v="2"/>
    <x v="292"/>
    <x v="561"/>
    <x v="30"/>
    <x v="59"/>
    <x v="8"/>
    <x v="5"/>
    <x v="3953"/>
    <x v="27"/>
  </r>
  <r>
    <x v="1"/>
    <x v="5"/>
    <x v="0"/>
    <x v="9"/>
    <x v="396"/>
    <x v="5466"/>
    <x v="4881"/>
    <x v="131"/>
    <x v="10"/>
    <x v="2"/>
    <x v="1"/>
    <x v="4"/>
    <x v="33"/>
    <x v="314"/>
    <x v="195"/>
    <x v="209"/>
    <x v="0"/>
    <x v="13"/>
    <x v="2"/>
    <x v="322"/>
    <x v="666"/>
    <x v="30"/>
    <x v="59"/>
    <x v="8"/>
    <x v="5"/>
    <x v="3953"/>
    <x v="32"/>
  </r>
  <r>
    <x v="1"/>
    <x v="5"/>
    <x v="0"/>
    <x v="8"/>
    <x v="367"/>
    <x v="5467"/>
    <x v="4882"/>
    <x v="34"/>
    <x v="10"/>
    <x v="2"/>
    <x v="1"/>
    <x v="4"/>
    <x v="33"/>
    <x v="320"/>
    <x v="210"/>
    <x v="115"/>
    <x v="0"/>
    <x v="13"/>
    <x v="2"/>
    <x v="262"/>
    <x v="186"/>
    <x v="30"/>
    <x v="59"/>
    <x v="8"/>
    <x v="5"/>
    <x v="3953"/>
    <x v="17"/>
  </r>
  <r>
    <x v="1"/>
    <x v="5"/>
    <x v="0"/>
    <x v="8"/>
    <x v="367"/>
    <x v="5468"/>
    <x v="4883"/>
    <x v="9"/>
    <x v="10"/>
    <x v="2"/>
    <x v="1"/>
    <x v="4"/>
    <x v="33"/>
    <x v="320"/>
    <x v="210"/>
    <x v="115"/>
    <x v="0"/>
    <x v="13"/>
    <x v="2"/>
    <x v="262"/>
    <x v="526"/>
    <x v="30"/>
    <x v="59"/>
    <x v="8"/>
    <x v="5"/>
    <x v="3953"/>
    <x v="17"/>
  </r>
  <r>
    <x v="1"/>
    <x v="1"/>
    <x v="0"/>
    <x v="0"/>
    <x v="359"/>
    <x v="5469"/>
    <x v="4884"/>
    <x v="190"/>
    <x v="10"/>
    <x v="2"/>
    <x v="1"/>
    <x v="0"/>
    <x v="26"/>
    <x v="481"/>
    <x v="205"/>
    <x v="209"/>
    <x v="0"/>
    <x v="1"/>
    <x v="2"/>
    <x v="789"/>
    <x v="878"/>
    <x v="27"/>
    <x v="82"/>
    <x v="0"/>
    <x v="5"/>
    <x v="3953"/>
    <x v="22"/>
  </r>
  <r>
    <x v="1"/>
    <x v="1"/>
    <x v="0"/>
    <x v="0"/>
    <x v="359"/>
    <x v="5470"/>
    <x v="4885"/>
    <x v="190"/>
    <x v="10"/>
    <x v="2"/>
    <x v="1"/>
    <x v="0"/>
    <x v="26"/>
    <x v="481"/>
    <x v="205"/>
    <x v="209"/>
    <x v="0"/>
    <x v="1"/>
    <x v="2"/>
    <x v="788"/>
    <x v="878"/>
    <x v="27"/>
    <x v="82"/>
    <x v="0"/>
    <x v="5"/>
    <x v="3953"/>
    <x v="22"/>
  </r>
  <r>
    <x v="1"/>
    <x v="1"/>
    <x v="0"/>
    <x v="0"/>
    <x v="359"/>
    <x v="5471"/>
    <x v="4886"/>
    <x v="190"/>
    <x v="10"/>
    <x v="2"/>
    <x v="1"/>
    <x v="0"/>
    <x v="26"/>
    <x v="481"/>
    <x v="205"/>
    <x v="209"/>
    <x v="0"/>
    <x v="1"/>
    <x v="2"/>
    <x v="787"/>
    <x v="878"/>
    <x v="27"/>
    <x v="82"/>
    <x v="0"/>
    <x v="5"/>
    <x v="3953"/>
    <x v="22"/>
  </r>
  <r>
    <x v="1"/>
    <x v="1"/>
    <x v="0"/>
    <x v="0"/>
    <x v="356"/>
    <x v="5472"/>
    <x v="4887"/>
    <x v="211"/>
    <x v="10"/>
    <x v="2"/>
    <x v="1"/>
    <x v="0"/>
    <x v="26"/>
    <x v="482"/>
    <x v="210"/>
    <x v="205"/>
    <x v="0"/>
    <x v="1"/>
    <x v="2"/>
    <x v="788"/>
    <x v="851"/>
    <x v="27"/>
    <x v="83"/>
    <x v="0"/>
    <x v="5"/>
    <x v="3953"/>
    <x v="22"/>
  </r>
  <r>
    <x v="1"/>
    <x v="5"/>
    <x v="0"/>
    <x v="8"/>
    <x v="394"/>
    <x v="5473"/>
    <x v="4888"/>
    <x v="104"/>
    <x v="10"/>
    <x v="2"/>
    <x v="1"/>
    <x v="4"/>
    <x v="33"/>
    <x v="320"/>
    <x v="210"/>
    <x v="194"/>
    <x v="0"/>
    <x v="13"/>
    <x v="2"/>
    <x v="264"/>
    <x v="378"/>
    <x v="30"/>
    <x v="59"/>
    <x v="8"/>
    <x v="5"/>
    <x v="3953"/>
    <x v="17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0"/>
    <x v="0"/>
    <x v="0"/>
    <x v="23"/>
    <x v="433"/>
    <x v="5474"/>
    <x v="4889"/>
    <x v="262"/>
    <x v="10"/>
    <x v="2"/>
    <x v="1"/>
    <x v="10"/>
    <x v="52"/>
    <x v="485"/>
    <x v="210"/>
    <x v="209"/>
    <x v="0"/>
    <x v="19"/>
    <x v="3"/>
    <x v="1268"/>
    <x v="1009"/>
    <x v="91"/>
    <x v="86"/>
    <x v="10"/>
    <x v="10"/>
    <x v="5408"/>
    <x v="82"/>
  </r>
  <r>
    <x v="2"/>
    <x v="11"/>
    <x v="2"/>
    <x v="24"/>
    <x v="434"/>
    <x v="0"/>
    <x v="0"/>
    <x v="239"/>
    <x v="10"/>
    <x v="2"/>
    <x v="1"/>
    <x v="4"/>
    <x v="33"/>
    <x v="320"/>
    <x v="197"/>
    <x v="209"/>
    <x v="0"/>
    <x v="13"/>
    <x v="2"/>
    <x v="308"/>
    <x v="483"/>
    <x v="30"/>
    <x v="59"/>
    <x v="8"/>
    <x v="5"/>
    <x v="3956"/>
    <x v="17"/>
  </r>
  <r>
    <x v="2"/>
    <x v="11"/>
    <x v="2"/>
    <x v="24"/>
    <x v="434"/>
    <x v="1"/>
    <x v="1"/>
    <x v="27"/>
    <x v="10"/>
    <x v="2"/>
    <x v="1"/>
    <x v="4"/>
    <x v="33"/>
    <x v="317"/>
    <x v="210"/>
    <x v="198"/>
    <x v="0"/>
    <x v="13"/>
    <x v="2"/>
    <x v="350"/>
    <x v="147"/>
    <x v="30"/>
    <x v="59"/>
    <x v="8"/>
    <x v="5"/>
    <x v="3957"/>
    <x v="27"/>
  </r>
  <r>
    <x v="2"/>
    <x v="11"/>
    <x v="2"/>
    <x v="24"/>
    <x v="434"/>
    <x v="2"/>
    <x v="2"/>
    <x v="75"/>
    <x v="10"/>
    <x v="2"/>
    <x v="1"/>
    <x v="4"/>
    <x v="33"/>
    <x v="319"/>
    <x v="210"/>
    <x v="115"/>
    <x v="0"/>
    <x v="13"/>
    <x v="2"/>
    <x v="392"/>
    <x v="891"/>
    <x v="30"/>
    <x v="59"/>
    <x v="8"/>
    <x v="5"/>
    <x v="3958"/>
    <x v="8"/>
  </r>
  <r>
    <x v="2"/>
    <x v="11"/>
    <x v="2"/>
    <x v="24"/>
    <x v="434"/>
    <x v="3"/>
    <x v="3"/>
    <x v="179"/>
    <x v="10"/>
    <x v="2"/>
    <x v="1"/>
    <x v="4"/>
    <x v="33"/>
    <x v="317"/>
    <x v="210"/>
    <x v="115"/>
    <x v="0"/>
    <x v="13"/>
    <x v="2"/>
    <x v="356"/>
    <x v="663"/>
    <x v="30"/>
    <x v="59"/>
    <x v="8"/>
    <x v="5"/>
    <x v="3959"/>
    <x v="27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_rels/pivotTable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3.xml"/>
</Relationships>
</file>

<file path=xl/pivotTables/_rels/pivotTable4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4.xml"/>
</Relationships>
</file>

<file path=xl/pivotTables/_rels/pivotTable5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5.xml"/>
</Relationships>
</file>

<file path=xl/pivotTables/_rels/pivotTable6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6.xml"/>
</Relationships>
</file>

<file path=xl/pivotTables/_rels/pivotTable7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7.xml"/>
</Relationships>
</file>

<file path=xl/pivotTables/pivotTable1.xml><?xml version="1.0" encoding="utf-8"?>
<pivotTableDefinition xmlns="http://schemas.openxmlformats.org/spreadsheetml/2006/main" name="PivotTable5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E17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6">
        <item x="0"/>
        <item x="1"/>
        <item x="2"/>
        <item x="3"/>
        <item x="4"/>
        <item x="5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4">
        <item x="0"/>
        <item x="1"/>
        <item x="2"/>
        <item x="3"/>
      </items>
    </pivotField>
  </pivotFields>
  <rowFields count="3">
    <field x="19"/>
    <field x="4"/>
    <field x="18"/>
  </rowFields>
  <rowItems count="7">
    <i>
      <x v="0"/>
    </i>
    <i>
      <x v="1"/>
    </i>
    <i>
      <x v="2"/>
    </i>
    <i>
      <x v="3"/>
    </i>
    <i>
      <x v="4"/>
    </i>
    <i>
      <x v="5"/>
    </i>
    <i t="grand">
      <x v="6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G9:K15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2">
        <item x="0"/>
        <item x="1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4">
        <item x="0"/>
        <item x="1"/>
        <item x="2"/>
        <item x="3"/>
      </items>
    </pivotField>
  </pivotFields>
  <rowFields count="3">
    <field x="19"/>
    <field x="4"/>
    <field x="18"/>
  </rowFields>
  <rowItems count="5">
    <i>
      <x v="0"/>
    </i>
    <i>
      <x v="1"/>
    </i>
    <i>
      <x v="2"/>
    </i>
    <i>
      <x v="3"/>
    </i>
    <i t="grand">
      <x v="4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6" cacheId="3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F9:I15" firstHeaderRow="2" firstDataRow="2" firstDataCol="2"/>
  <pivotFields count="27">
    <pivotField axis="axisRow" dataField="1" compact="0" showAll="0" outline="0">
      <items count="4">
        <item x="0"/>
        <item x="1"/>
        <item x="2"/>
        <item t="default"/>
      </items>
    </pivotField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7"/>
    <field x="0"/>
  </rowFields>
  <rowItems count="5">
    <i>
      <x v="0"/>
    </i>
    <i>
      <x v="1"/>
    </i>
    <i>
      <x v="2"/>
    </i>
    <i>
      <x v="3"/>
    </i>
    <i t="grand">
      <x v="4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3" subtotal="sum" numFmtId="167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K9:N13" firstHeaderRow="2" firstDataRow="2" firstDataCol="2"/>
  <pivotFields count="25">
    <pivotField axis="axisRow" dataField="1" compact="0" showAll="0" outline="0">
      <items count="2">
        <item x="0"/>
        <item t="default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5" cacheId="5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D16" firstHeaderRow="2" firstDataRow="2" firstDataCol="2"/>
  <pivotFields count="25">
    <pivotField axis="axisRow" dataField="1" compact="0" showAll="0" defaultSubtotal="0" outline="0">
      <items count="3">
        <item x="0"/>
        <item x="1"/>
        <item x="2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6">
    <i>
      <x v="0"/>
    </i>
    <i>
      <x v="1"/>
    </i>
    <i>
      <x v="2"/>
    </i>
    <i>
      <x v="3"/>
    </i>
    <i>
      <x v="4"/>
    </i>
    <i t="grand">
      <x v="5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I2:AJ7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4">
        <item x="0"/>
        <item x="1"/>
        <item x="2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</pivotFields>
  <rowFields count="1">
    <field x="19"/>
  </rowFields>
  <rowItems count="4">
    <i>
      <x v="0"/>
    </i>
    <i>
      <x v="1"/>
    </i>
    <i>
      <x v="2"/>
    </i>
    <i t="grand">
      <x v="3"/>
    </i>
  </rowItems>
  <colItems count="1">
    <i t="grand">
      <x v="0"/>
    </i>
  </colItems>
  <dataFields count="1">
    <dataField name="Count of Deal Number " fld="26" subtotal="count" numFmtId="164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J4:K26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1">
    <field x="17"/>
  </rowFields>
  <rowItems count="21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 v="20"/>
    </i>
  </rowItems>
  <colItems count="1">
    <i t="grand">
      <x v="0"/>
    </i>
  </colItems>
  <dataFields count="1">
    <dataField name="Count of Transaction ID" fld="5" subtotal="count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s://www.dynegydirect.com/jsp/logon.jsp" TargetMode="Externa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pivotTable" Target="../pivotTables/pivotTable6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pivotTable" Target="../pivotTables/pivotTable7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pivotTable" Target="../pivotTables/pivotTable4.xml"/><Relationship Id="rId3" Type="http://schemas.openxmlformats.org/officeDocument/2006/relationships/pivotTable" Target="../pivotTables/pivotTable5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168772571&amp;dt=May-24-01" TargetMode="External"/><Relationship Id="rId2" Type="http://schemas.openxmlformats.org/officeDocument/2006/relationships/hyperlink" Target="https://www.intcx.com/ReportServlet/any.class?operation=confirm&amp;dealID=201695465&amp;dt=May-23-01" TargetMode="External"/><Relationship Id="rId3" Type="http://schemas.openxmlformats.org/officeDocument/2006/relationships/hyperlink" Target="https://www.intcx.com/ReportServlet/any.class?operation=confirm&amp;dealID=34316778755&amp;dt=May-24-01" TargetMode="External"/><Relationship Id="rId4" Type="http://schemas.openxmlformats.org/officeDocument/2006/relationships/hyperlink" Target="https://www.intcx.com/ReportServlet/any.class?operation=confirm&amp;dealID=383626750&amp;dt=May-24-01" TargetMode="External"/><Relationship Id="rId5" Type="http://schemas.openxmlformats.org/officeDocument/2006/relationships/hyperlink" Target="https://www.intcx.com/ReportServlet/any.class?operation=confirm&amp;dealID=354869168&amp;dt=May-24-01" TargetMode="External"/><Relationship Id="rId6" Type="http://schemas.openxmlformats.org/officeDocument/2006/relationships/hyperlink" Target="https://www.intcx.com/ReportServlet/any.class?operation=confirm&amp;dealID=137299442&amp;dt=May-24-01" TargetMode="External"/><Relationship Id="rId7" Type="http://schemas.openxmlformats.org/officeDocument/2006/relationships/hyperlink" Target="https://www.intcx.com/ReportServlet/any.class?operation=confirm&amp;dealID=140027712&amp;dt=May-24-01" TargetMode="External"/><Relationship Id="rId8" Type="http://schemas.openxmlformats.org/officeDocument/2006/relationships/hyperlink" Target="https://www.intcx.com/ReportServlet/any.class?operation=confirm&amp;dealID=206402009&amp;dt=May-24-01" TargetMode="External"/><Relationship Id="rId9" Type="http://schemas.openxmlformats.org/officeDocument/2006/relationships/hyperlink" Target="https://www.intcx.com/ReportServlet/any.class?operation=confirm&amp;dealID=201723783&amp;dt=May-23-01" TargetMode="External"/><Relationship Id="rId10" Type="http://schemas.openxmlformats.org/officeDocument/2006/relationships/hyperlink" Target="https://www.intcx.com/ReportServlet/any.class?operation=confirm&amp;dealID=451433662&amp;dt=May-24-01" TargetMode="External"/><Relationship Id="rId11" Type="http://schemas.openxmlformats.org/officeDocument/2006/relationships/hyperlink" Target="https://www.intcx.com/ReportServlet/any.class?operation=confirm&amp;dealID=536841796&amp;dt=May-22-01" TargetMode="External"/><Relationship Id="rId12" Type="http://schemas.openxmlformats.org/officeDocument/2006/relationships/hyperlink" Target="https://www.intcx.com/ReportServlet/any.class?operation=confirm&amp;dealID=134504470&amp;dt=May-24-01" TargetMode="External"/><Relationship Id="rId13" Type="http://schemas.openxmlformats.org/officeDocument/2006/relationships/hyperlink" Target="https://www.intcx.com/ReportServlet/any.class?operation=confirm&amp;dealID=117071951&amp;dt=May-24-01" TargetMode="Externa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201382763&amp;dt=May-24-01" TargetMode="External"/><Relationship Id="rId2" Type="http://schemas.openxmlformats.org/officeDocument/2006/relationships/hyperlink" Target="https://www.intcx.com/ReportServlet/any.class?operation=confirm&amp;dealID=153563060&amp;dt=May-24-01" TargetMode="External"/><Relationship Id="rId3" Type="http://schemas.openxmlformats.org/officeDocument/2006/relationships/hyperlink" Target="https://www.intcx.com/ReportServlet/any.class?operation=confirm&amp;dealID=205790257&amp;dt=May-24-01" TargetMode="External"/><Relationship Id="rId4" Type="http://schemas.openxmlformats.org/officeDocument/2006/relationships/hyperlink" Target="https://www.intcx.com/ReportServlet/any.class?operation=confirm&amp;dealID=181959941&amp;dt=May-24-01" TargetMode="External"/><Relationship Id="rId5" Type="http://schemas.openxmlformats.org/officeDocument/2006/relationships/hyperlink" Target="https://www.intcx.com/ReportServlet/any.class?operation=confirm&amp;dealID=919819041&amp;dt=May-24-01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I1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14"/>
    <col collapsed="false" customWidth="true" hidden="false" outlineLevel="0" max="2" min="2" style="0" width="26.13"/>
    <col collapsed="false" customWidth="true" hidden="false" outlineLevel="0" max="4" min="3" style="0" width="14.7"/>
    <col collapsed="false" customWidth="true" hidden="false" outlineLevel="0" max="5" min="5" style="0" width="3.56"/>
    <col collapsed="false" customWidth="true" hidden="false" outlineLevel="0" max="6" min="6" style="0" width="11.13"/>
    <col collapsed="false" customWidth="true" hidden="false" outlineLevel="0" max="7" min="7" style="0" width="20.85"/>
    <col collapsed="false" customWidth="true" hidden="false" outlineLevel="0" max="8" min="8" style="0" width="6.7"/>
    <col collapsed="false" customWidth="true" hidden="false" outlineLevel="0" max="9" min="9" style="0" width="10.85"/>
    <col collapsed="false" customWidth="true" hidden="false" outlineLevel="0" max="10" min="10" style="0" width="2.7"/>
  </cols>
  <sheetData>
    <row r="1" customFormat="false" ht="13.5" hidden="false" customHeight="false" outlineLevel="0" collapsed="false"/>
    <row r="2" customFormat="false" ht="13.5" hidden="false" customHeight="false" outlineLevel="0" collapsed="false">
      <c r="B2" s="1" t="n">
        <v>37035</v>
      </c>
      <c r="C2" s="1"/>
      <c r="D2" s="1"/>
      <c r="E2" s="1"/>
      <c r="F2" s="1"/>
      <c r="G2" s="1"/>
      <c r="H2" s="1"/>
      <c r="I2" s="1"/>
    </row>
    <row r="3" customFormat="false" ht="13.5" hidden="false" customHeight="false" outlineLevel="0" collapsed="false">
      <c r="B3" s="2"/>
      <c r="C3" s="2"/>
      <c r="D3" s="2"/>
      <c r="E3" s="2"/>
      <c r="F3" s="2"/>
      <c r="G3" s="2"/>
      <c r="H3" s="2"/>
      <c r="I3" s="2"/>
    </row>
    <row r="4" customFormat="false" ht="13.5" hidden="false" customHeight="false" outlineLevel="0" collapsed="false">
      <c r="B4" s="3" t="s">
        <v>0</v>
      </c>
      <c r="C4" s="3"/>
      <c r="D4" s="3"/>
      <c r="E4" s="4"/>
      <c r="F4" s="5" t="s">
        <v>1</v>
      </c>
      <c r="G4" s="5"/>
      <c r="H4" s="5"/>
      <c r="I4" s="5"/>
    </row>
    <row r="5" customFormat="false" ht="23.25" hidden="false" customHeight="false" outlineLevel="0" collapsed="false">
      <c r="B5" s="6" t="s">
        <v>2</v>
      </c>
      <c r="C5" s="7" t="s">
        <v>3</v>
      </c>
      <c r="D5" s="8" t="s">
        <v>4</v>
      </c>
      <c r="E5" s="4"/>
      <c r="F5" s="9" t="s">
        <v>5</v>
      </c>
      <c r="G5" s="10" t="s">
        <v>2</v>
      </c>
      <c r="H5" s="11" t="s">
        <v>6</v>
      </c>
      <c r="I5" s="12" t="s">
        <v>7</v>
      </c>
    </row>
    <row r="6" customFormat="false" ht="12.75" hidden="false" customHeight="false" outlineLevel="0" collapsed="false">
      <c r="B6" s="13" t="s">
        <v>8</v>
      </c>
      <c r="C6" s="14" t="n">
        <f aca="false">'ICE-Power'!H1</f>
        <v>3870400</v>
      </c>
      <c r="D6" s="14" t="n">
        <f aca="false">'TRANSACTIONSUMMARYREPORT -1'!B1</f>
        <v>10559160</v>
      </c>
      <c r="E6" s="15"/>
      <c r="F6" s="16" t="s">
        <v>9</v>
      </c>
      <c r="G6" s="17" t="s">
        <v>10</v>
      </c>
      <c r="H6" s="18" t="n">
        <f aca="false">'ICE-EPM'!B6</f>
        <v>5</v>
      </c>
      <c r="I6" s="19" t="n">
        <f aca="false">'ICE-EPM'!C6</f>
        <v>214800</v>
      </c>
    </row>
    <row r="7" customFormat="false" ht="12.75" hidden="false" customHeight="false" outlineLevel="0" collapsed="false">
      <c r="B7" s="20" t="s">
        <v>11</v>
      </c>
      <c r="C7" s="21" t="n">
        <f aca="false">SUM(C8:C9)</f>
        <v>247477500</v>
      </c>
      <c r="D7" s="21" t="n">
        <f aca="false">SUM(D8:D9)</f>
        <v>500728337</v>
      </c>
      <c r="E7" s="4"/>
      <c r="F7" s="22" t="s">
        <v>12</v>
      </c>
      <c r="G7" s="23" t="s">
        <v>13</v>
      </c>
      <c r="H7" s="24" t="n">
        <f aca="false">'ICE-ENA'!B6</f>
        <v>13</v>
      </c>
      <c r="I7" s="25" t="n">
        <f aca="false">'ICE-ENA'!C6</f>
        <v>11500000</v>
      </c>
    </row>
    <row r="8" customFormat="false" ht="12.75" hidden="false" customHeight="false" outlineLevel="0" collapsed="false">
      <c r="B8" s="26" t="s">
        <v>14</v>
      </c>
      <c r="C8" s="27" t="n">
        <f aca="false">'ICE-Physical Gas'!H1</f>
        <v>43422500</v>
      </c>
      <c r="D8" s="27" t="n">
        <f aca="false">'TRANSACTIONSUMMARYREPORT -1'!B2</f>
        <v>51074420</v>
      </c>
      <c r="E8" s="4"/>
      <c r="F8" s="22" t="s">
        <v>12</v>
      </c>
      <c r="G8" s="23" t="s">
        <v>15</v>
      </c>
      <c r="H8" s="24" t="n">
        <f aca="false">'ICE-ENA'!B7</f>
        <v>0</v>
      </c>
      <c r="I8" s="25" t="n">
        <f aca="false">'ICE-ENA'!C7</f>
        <v>0</v>
      </c>
    </row>
    <row r="9" customFormat="false" ht="13.5" hidden="false" customHeight="false" outlineLevel="0" collapsed="false">
      <c r="B9" s="28" t="s">
        <v>16</v>
      </c>
      <c r="C9" s="21" t="n">
        <f aca="false">'ICE-Financial Gas'!H1</f>
        <v>204055000</v>
      </c>
      <c r="D9" s="21" t="n">
        <f aca="false">'TRANSACTIONSUMMARYREPORT -1'!B3</f>
        <v>449653917</v>
      </c>
      <c r="E9" s="4"/>
      <c r="F9" s="29" t="s">
        <v>17</v>
      </c>
      <c r="G9" s="30"/>
      <c r="H9" s="31" t="n">
        <f aca="false">'ICE-ECC'!B6</f>
        <v>0</v>
      </c>
      <c r="I9" s="32" t="n">
        <f aca="false">'ICE-ECC'!C6</f>
        <v>0</v>
      </c>
    </row>
    <row r="10" customFormat="false" ht="13.5" hidden="false" customHeight="false" outlineLevel="0" collapsed="false">
      <c r="B10" s="33" t="s">
        <v>18</v>
      </c>
      <c r="C10" s="34" t="n">
        <f aca="false">'ICE-OIL'!H3</f>
        <v>8916000</v>
      </c>
      <c r="D10" s="34" t="n">
        <f aca="false">SUM('TRANSACTIONSUMMARYREPORT -1'!B4:B7)</f>
        <v>17830000</v>
      </c>
      <c r="E10" s="4"/>
      <c r="F10" s="4"/>
      <c r="G10" s="4"/>
      <c r="H10" s="4"/>
      <c r="I10" s="4"/>
    </row>
    <row r="11" customFormat="false" ht="13.5" hidden="false" customHeight="false" outlineLevel="0" collapsed="false">
      <c r="B11" s="4"/>
      <c r="C11" s="4"/>
      <c r="D11" s="4"/>
      <c r="E11" s="4"/>
      <c r="F11" s="5" t="s">
        <v>19</v>
      </c>
      <c r="G11" s="5"/>
      <c r="H11" s="5"/>
      <c r="I11" s="5"/>
    </row>
    <row r="12" customFormat="false" ht="13.5" hidden="false" customHeight="false" outlineLevel="0" collapsed="false">
      <c r="B12" s="4"/>
      <c r="C12" s="4"/>
      <c r="D12" s="4"/>
      <c r="E12" s="4"/>
      <c r="F12" s="9" t="s">
        <v>5</v>
      </c>
      <c r="G12" s="10" t="s">
        <v>2</v>
      </c>
      <c r="H12" s="11" t="s">
        <v>6</v>
      </c>
      <c r="I12" s="12" t="s">
        <v>7</v>
      </c>
    </row>
    <row r="13" customFormat="false" ht="12.75" hidden="false" customHeight="false" outlineLevel="0" collapsed="false">
      <c r="B13" s="4"/>
      <c r="C13" s="4"/>
      <c r="D13" s="4"/>
      <c r="E13" s="4"/>
      <c r="F13" s="16" t="s">
        <v>9</v>
      </c>
      <c r="G13" s="17" t="s">
        <v>10</v>
      </c>
      <c r="H13" s="18" t="n">
        <f aca="false">'DD-EPM'!B6</f>
        <v>5</v>
      </c>
      <c r="I13" s="19" t="n">
        <f aca="false">'DD-EPM'!C6</f>
        <v>73550</v>
      </c>
    </row>
    <row r="14" customFormat="false" ht="12.75" hidden="false" customHeight="false" outlineLevel="0" collapsed="false">
      <c r="B14" s="4"/>
      <c r="C14" s="4"/>
      <c r="D14" s="4"/>
      <c r="E14" s="4"/>
      <c r="F14" s="22" t="s">
        <v>12</v>
      </c>
      <c r="G14" s="23" t="s">
        <v>10</v>
      </c>
      <c r="H14" s="24" t="n">
        <f aca="false">'DD-ENA'!B8</f>
        <v>1</v>
      </c>
      <c r="I14" s="25" t="n">
        <f aca="false">'DD-ENA'!C8</f>
        <v>800</v>
      </c>
    </row>
    <row r="15" customFormat="false" ht="12.75" hidden="false" customHeight="false" outlineLevel="0" collapsed="false">
      <c r="B15" s="4"/>
      <c r="C15" s="4"/>
      <c r="D15" s="4"/>
      <c r="E15" s="4"/>
      <c r="F15" s="22" t="s">
        <v>12</v>
      </c>
      <c r="G15" s="23" t="s">
        <v>20</v>
      </c>
      <c r="H15" s="24" t="n">
        <f aca="false">'DD-ENA'!B7</f>
        <v>14</v>
      </c>
      <c r="I15" s="25" t="n">
        <f aca="false">'DD-ENA'!C7</f>
        <v>72000</v>
      </c>
    </row>
    <row r="16" customFormat="false" ht="12.75" hidden="false" customHeight="false" outlineLevel="0" collapsed="false">
      <c r="B16" s="4"/>
      <c r="C16" s="4"/>
      <c r="D16" s="4"/>
      <c r="E16" s="4"/>
      <c r="F16" s="22" t="s">
        <v>12</v>
      </c>
      <c r="G16" s="23" t="s">
        <v>21</v>
      </c>
      <c r="H16" s="24" t="n">
        <f aca="false">'DD-ENA'!B6</f>
        <v>0</v>
      </c>
      <c r="I16" s="25" t="n">
        <f aca="false">'DD-ENA'!C6</f>
        <v>0</v>
      </c>
    </row>
    <row r="17" customFormat="false" ht="13.5" hidden="false" customHeight="false" outlineLevel="0" collapsed="false">
      <c r="B17" s="4"/>
      <c r="C17" s="4"/>
      <c r="D17" s="4"/>
      <c r="E17" s="4"/>
      <c r="F17" s="29" t="s">
        <v>22</v>
      </c>
      <c r="G17" s="30" t="s">
        <v>23</v>
      </c>
      <c r="H17" s="31" t="n">
        <f aca="false">'DD-EGL'!B6</f>
        <v>2</v>
      </c>
      <c r="I17" s="32" t="n">
        <f aca="false">'DD-EGL'!C6</f>
        <v>50000</v>
      </c>
    </row>
    <row r="18" customFormat="false" ht="13.5" hidden="false" customHeight="true" outlineLevel="0" collapsed="false">
      <c r="B18" s="4"/>
      <c r="C18" s="4"/>
      <c r="D18" s="4"/>
      <c r="E18" s="4"/>
      <c r="F18" s="35"/>
      <c r="G18" s="36"/>
      <c r="H18" s="37"/>
      <c r="I18" s="37"/>
    </row>
    <row r="19" customFormat="false" ht="27.75" hidden="false" customHeight="true" outlineLevel="0" collapsed="false"/>
  </sheetData>
  <mergeCells count="4">
    <mergeCell ref="B2:I2"/>
    <mergeCell ref="B4:D4"/>
    <mergeCell ref="F4:I4"/>
    <mergeCell ref="F11:I1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1" activeCellId="0" sqref="A11:A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</cols>
  <sheetData>
    <row r="1" customFormat="false" ht="15.75" hidden="false" customHeight="false" outlineLevel="0" collapsed="false">
      <c r="A1" s="49" t="s">
        <v>627</v>
      </c>
    </row>
    <row r="2" customFormat="false" ht="15.75" hidden="false" customHeight="false" outlineLevel="0" collapsed="false">
      <c r="A2" s="142" t="s">
        <v>567</v>
      </c>
    </row>
    <row r="3" customFormat="false" ht="12.75" hidden="false" customHeight="false" outlineLevel="0" collapsed="false">
      <c r="A3" s="40" t="n">
        <f aca="false">'E-Mail'!$B$2</f>
        <v>37035</v>
      </c>
    </row>
    <row r="5" customFormat="false" ht="13.5" hidden="false" customHeight="false" outlineLevel="0" collapsed="false">
      <c r="A5" s="143" t="s">
        <v>568</v>
      </c>
      <c r="B5" s="143" t="s">
        <v>6</v>
      </c>
      <c r="C5" s="143" t="s">
        <v>7</v>
      </c>
    </row>
    <row r="6" customFormat="false" ht="12.75" hidden="false" customHeight="false" outlineLevel="0" collapsed="false">
      <c r="A6" s="39"/>
      <c r="B6" s="144" t="n">
        <f aca="false">COUNTIF($T$19:$T$5001,A6)</f>
        <v>0</v>
      </c>
      <c r="C6" s="144" t="n">
        <f aca="false">SUMIF($T$19:$T$5002,A6,$S$19:$S$5002)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65" t="str">
        <f aca="false">IF(A16=0,"No Activity"," ")</f>
        <v>No Activity</v>
      </c>
      <c r="H9" s="146" t="s">
        <v>569</v>
      </c>
      <c r="I9" s="146" t="s">
        <v>570</v>
      </c>
    </row>
    <row r="10" customFormat="false" ht="12.75" hidden="false" customHeight="false" outlineLevel="0" collapsed="false">
      <c r="A10" s="147" t="s">
        <v>628</v>
      </c>
    </row>
    <row r="11" customFormat="false" ht="12.75" hidden="false" customHeight="false" outlineLevel="0" collapsed="false">
      <c r="A11" s="131" t="s">
        <v>572</v>
      </c>
    </row>
    <row r="12" customFormat="false" ht="12.75" hidden="false" customHeight="false" outlineLevel="0" collapsed="false">
      <c r="A12" s="131" t="s">
        <v>573</v>
      </c>
    </row>
    <row r="13" customFormat="false" ht="12.75" hidden="false" customHeight="false" outlineLevel="0" collapsed="false">
      <c r="A13" s="131" t="s">
        <v>574</v>
      </c>
    </row>
    <row r="14" customFormat="false" ht="13.5" hidden="false" customHeight="false" outlineLevel="0" collapsed="false"/>
    <row r="15" customFormat="false" ht="22.5" hidden="false" customHeight="false" outlineLevel="0" collapsed="false">
      <c r="A15" s="148" t="s">
        <v>575</v>
      </c>
      <c r="B15" s="148" t="s">
        <v>576</v>
      </c>
      <c r="C15" s="148" t="s">
        <v>577</v>
      </c>
      <c r="D15" s="148" t="s">
        <v>578</v>
      </c>
      <c r="E15" s="148" t="s">
        <v>37</v>
      </c>
      <c r="F15" s="148" t="s">
        <v>579</v>
      </c>
      <c r="G15" s="148" t="s">
        <v>89</v>
      </c>
      <c r="H15" s="148" t="s">
        <v>569</v>
      </c>
      <c r="I15" s="148" t="s">
        <v>570</v>
      </c>
      <c r="J15" s="148" t="s">
        <v>580</v>
      </c>
      <c r="K15" s="148" t="s">
        <v>581</v>
      </c>
      <c r="L15" s="148" t="s">
        <v>582</v>
      </c>
      <c r="M15" s="148" t="s">
        <v>583</v>
      </c>
      <c r="N15" s="148" t="s">
        <v>584</v>
      </c>
      <c r="O15" s="148" t="s">
        <v>585</v>
      </c>
      <c r="P15" s="148" t="s">
        <v>586</v>
      </c>
      <c r="Q15" s="148" t="s">
        <v>587</v>
      </c>
      <c r="R15" s="148" t="s">
        <v>588</v>
      </c>
      <c r="S15" s="148" t="s">
        <v>38</v>
      </c>
      <c r="T15" s="148" t="s">
        <v>36</v>
      </c>
    </row>
    <row r="16" customFormat="false" ht="13.5" hidden="false" customHeight="false" outlineLevel="0" collapsed="false">
      <c r="A16" s="166"/>
    </row>
  </sheetData>
  <conditionalFormatting sqref="A9">
    <cfRule type="cellIs" priority="2" operator="equal" aboveAverage="0" equalAverage="0" bottom="0" percent="0" rank="0" text="" dxfId="2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3"/>
  <sheetViews>
    <sheetView showFormulas="false" showGridLines="true" showRowColHeaders="true" showZeros="true" rightToLeft="false" tabSelected="false" showOutlineSymbols="true" defaultGridColor="true" view="normal" topLeftCell="O1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9.7"/>
    <col collapsed="false" customWidth="true" hidden="false" outlineLevel="0" max="2" min="2" style="0" width="12.28"/>
    <col collapsed="false" customWidth="true" hidden="false" outlineLevel="0" max="3" min="3" style="0" width="13.41"/>
    <col collapsed="false" customWidth="true" hidden="false" outlineLevel="0" max="4" min="4" style="0" width="12.85"/>
    <col collapsed="false" customWidth="true" hidden="false" outlineLevel="0" max="5" min="5" style="0" width="29.85"/>
    <col collapsed="false" customWidth="true" hidden="false" outlineLevel="0" max="6" min="6" style="0" width="17.56"/>
    <col collapsed="false" customWidth="true" hidden="false" outlineLevel="0" max="7" min="7" style="0" width="15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8.14"/>
    <col collapsed="false" customWidth="true" hidden="false" outlineLevel="0" max="12" min="12" style="0" width="33.14"/>
    <col collapsed="false" customWidth="true" hidden="false" outlineLevel="0" max="13" min="13" style="0" width="27.56"/>
    <col collapsed="false" customWidth="true" hidden="false" outlineLevel="0" max="14" min="14" style="0" width="31.99"/>
    <col collapsed="false" customWidth="true" hidden="false" outlineLevel="0" max="15" min="15" style="0" width="34.41"/>
    <col collapsed="false" customWidth="true" hidden="false" outlineLevel="0" max="17" min="16" style="0" width="19.85"/>
    <col collapsed="false" customWidth="true" hidden="false" outlineLevel="0" max="18" min="18" style="0" width="10.71"/>
    <col collapsed="false" customWidth="true" hidden="false" outlineLevel="0" max="19" min="19" style="0" width="14.99"/>
    <col collapsed="false" customWidth="true" hidden="false" outlineLevel="0" max="21" min="20" style="0" width="12.14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42"/>
    <col collapsed="false" customWidth="true" hidden="false" outlineLevel="0" max="25" min="25" style="0" width="8.56"/>
  </cols>
  <sheetData>
    <row r="1" customFormat="false" ht="15" hidden="false" customHeight="false" outlineLevel="0" collapsed="false">
      <c r="A1" s="167" t="s">
        <v>629</v>
      </c>
    </row>
    <row r="2" customFormat="false" ht="12.75" hidden="false" customHeight="false" outlineLevel="0" collapsed="false">
      <c r="A2" s="168" t="s">
        <v>566</v>
      </c>
    </row>
    <row r="3" customFormat="false" ht="12.75" hidden="false" customHeight="false" outlineLevel="0" collapsed="false">
      <c r="A3" s="40" t="n">
        <f aca="false">'E-Mail'!$B$2</f>
        <v>37035</v>
      </c>
    </row>
    <row r="4" customFormat="false" ht="12.75" hidden="false" customHeight="false" outlineLevel="0" collapsed="false">
      <c r="A4" s="168"/>
    </row>
    <row r="5" customFormat="false" ht="13.5" hidden="false" customHeight="false" outlineLevel="0" collapsed="false">
      <c r="A5" s="143" t="s">
        <v>568</v>
      </c>
      <c r="B5" s="143" t="s">
        <v>6</v>
      </c>
      <c r="C5" s="143" t="s">
        <v>7</v>
      </c>
      <c r="P5" s="169"/>
      <c r="Q5" s="169"/>
      <c r="R5" s="124"/>
    </row>
    <row r="6" customFormat="false" ht="12.75" hidden="false" customHeight="false" outlineLevel="0" collapsed="false">
      <c r="A6" s="39" t="s">
        <v>630</v>
      </c>
      <c r="B6" s="144" t="n">
        <f aca="false">COUNTIF($F$10:$F$4996,A6)</f>
        <v>0</v>
      </c>
      <c r="C6" s="144" t="n">
        <f aca="false">SUMIF($F$10:$F$4997,A6,$C$10:$C$4997)</f>
        <v>0</v>
      </c>
      <c r="D6" s="0" t="s">
        <v>631</v>
      </c>
    </row>
    <row r="7" customFormat="false" ht="12.75" hidden="false" customHeight="false" outlineLevel="0" collapsed="false">
      <c r="A7" s="39" t="s">
        <v>75</v>
      </c>
      <c r="B7" s="144" t="n">
        <f aca="false">COUNTIF($F$10:$F$4996,A7)</f>
        <v>14</v>
      </c>
      <c r="C7" s="144" t="n">
        <f aca="false">SUMIF($F$10:$F$4997,A7,$C$10:$C$4997)</f>
        <v>72000</v>
      </c>
    </row>
    <row r="8" customFormat="false" ht="12.75" hidden="false" customHeight="false" outlineLevel="0" collapsed="false">
      <c r="A8" s="39" t="s">
        <v>67</v>
      </c>
      <c r="B8" s="144" t="n">
        <f aca="false">COUNTIF($F$10:$F$4996,A8)</f>
        <v>1</v>
      </c>
      <c r="C8" s="144" t="n">
        <f aca="false">SUMIF($F$10:$F$4997,A8,$C$10:$C$4997)</f>
        <v>800</v>
      </c>
    </row>
    <row r="9" customFormat="false" ht="13.5" hidden="false" customHeight="false" outlineLevel="0" collapsed="false"/>
    <row r="10" customFormat="false" ht="26.25" hidden="false" customHeight="false" outlineLevel="0" collapsed="false">
      <c r="A10" s="170" t="s">
        <v>65</v>
      </c>
      <c r="B10" s="171" t="s">
        <v>632</v>
      </c>
      <c r="C10" s="170" t="s">
        <v>633</v>
      </c>
      <c r="D10" s="172" t="s">
        <v>634</v>
      </c>
      <c r="E10" s="172" t="s">
        <v>635</v>
      </c>
      <c r="F10" s="172" t="s">
        <v>64</v>
      </c>
      <c r="G10" s="172" t="s">
        <v>636</v>
      </c>
      <c r="H10" s="172" t="s">
        <v>637</v>
      </c>
      <c r="I10" s="172" t="s">
        <v>638</v>
      </c>
      <c r="J10" s="172" t="s">
        <v>639</v>
      </c>
      <c r="K10" s="172" t="s">
        <v>640</v>
      </c>
      <c r="L10" s="172" t="s">
        <v>641</v>
      </c>
      <c r="M10" s="172" t="s">
        <v>642</v>
      </c>
      <c r="N10" s="172" t="s">
        <v>643</v>
      </c>
      <c r="O10" s="172" t="s">
        <v>644</v>
      </c>
      <c r="P10" s="172" t="s">
        <v>645</v>
      </c>
      <c r="Q10" s="172" t="s">
        <v>646</v>
      </c>
      <c r="R10" s="172" t="s">
        <v>647</v>
      </c>
      <c r="S10" s="172" t="s">
        <v>648</v>
      </c>
      <c r="T10" s="172" t="s">
        <v>649</v>
      </c>
      <c r="U10" s="172" t="s">
        <v>650</v>
      </c>
      <c r="V10" s="172" t="s">
        <v>651</v>
      </c>
      <c r="W10" s="172" t="s">
        <v>652</v>
      </c>
      <c r="X10" s="172" t="s">
        <v>653</v>
      </c>
      <c r="Y10" s="172" t="s">
        <v>654</v>
      </c>
    </row>
    <row r="11" customFormat="false" ht="25.5" hidden="false" customHeight="false" outlineLevel="0" collapsed="false">
      <c r="A11" s="173" t="str">
        <f aca="false">VLOOKUP(G11,DDENA_USERS,2,FALSE())</f>
        <v>Gautam Gupta</v>
      </c>
      <c r="B11" s="174" t="n">
        <f aca="false">IF(ISNUMBER(FIND("Pow",F11))=TRUE(),((VALUE(MID(R11,FIND("-",R11)+1,2)))-(VALUE(MID(R11,FIND("-",R11)-1,1)))+1)*(Q11-P11+1),IF(F11="Coal",(YEAR(Q11)-YEAR(P11))*12+MONTH(Q11)-MONTH(P11)+1,(Q11-P11+1)))</f>
        <v>16</v>
      </c>
      <c r="C11" s="173" t="n">
        <f aca="false">IF(F11="Coal",B11*W11*12500,B11*W11)</f>
        <v>800</v>
      </c>
      <c r="D11" s="175" t="s">
        <v>655</v>
      </c>
      <c r="E11" s="175" t="s">
        <v>656</v>
      </c>
      <c r="F11" s="175" t="s">
        <v>67</v>
      </c>
      <c r="G11" s="175" t="s">
        <v>657</v>
      </c>
      <c r="H11" s="175" t="s">
        <v>658</v>
      </c>
      <c r="I11" s="175" t="s">
        <v>659</v>
      </c>
      <c r="J11" s="175" t="s">
        <v>660</v>
      </c>
      <c r="K11" s="175" t="s">
        <v>661</v>
      </c>
      <c r="L11" s="175" t="s">
        <v>662</v>
      </c>
      <c r="M11" s="175" t="s">
        <v>663</v>
      </c>
      <c r="N11" s="175" t="s">
        <v>664</v>
      </c>
      <c r="O11" s="175" t="s">
        <v>665</v>
      </c>
      <c r="P11" s="176" t="n">
        <v>37036</v>
      </c>
      <c r="Q11" s="176" t="n">
        <v>37036</v>
      </c>
      <c r="R11" s="175" t="s">
        <v>666</v>
      </c>
      <c r="S11" s="175"/>
      <c r="T11" s="177" t="n">
        <v>37035</v>
      </c>
      <c r="U11" s="175" t="s">
        <v>667</v>
      </c>
      <c r="V11" s="175" t="s">
        <v>668</v>
      </c>
      <c r="W11" s="175" t="n">
        <v>50</v>
      </c>
      <c r="X11" s="175" t="n">
        <v>50</v>
      </c>
      <c r="Y11" s="175" t="n">
        <v>32633</v>
      </c>
    </row>
    <row r="12" customFormat="false" ht="25.5" hidden="false" customHeight="false" outlineLevel="0" collapsed="false">
      <c r="A12" s="173" t="str">
        <f aca="false">VLOOKUP(G12,DDENA_USERS,2,FALSE())</f>
        <v>Chris Germany</v>
      </c>
      <c r="B12" s="174" t="n">
        <f aca="false">IF(ISNUMBER(FIND("Pow",F12))=TRUE(),((VALUE(MID(R12,FIND("-",R12)+1,2)))-(VALUE(MID(R12,FIND("-",R12)-1,1)))+1)*(Q12-P12+1),IF(F12="Coal",(YEAR(Q12)-YEAR(P12))*12+MONTH(Q12)-MONTH(P12)+1,(Q12-P12+1)))</f>
        <v>1</v>
      </c>
      <c r="C12" s="173" t="n">
        <f aca="false">IF(F12="Coal",B12*W12*12500,B12*W12)</f>
        <v>10000</v>
      </c>
      <c r="D12" s="178" t="s">
        <v>655</v>
      </c>
      <c r="E12" s="178" t="s">
        <v>656</v>
      </c>
      <c r="F12" s="178" t="s">
        <v>75</v>
      </c>
      <c r="G12" s="178" t="s">
        <v>669</v>
      </c>
      <c r="H12" s="178" t="s">
        <v>670</v>
      </c>
      <c r="I12" s="178" t="s">
        <v>671</v>
      </c>
      <c r="J12" s="178" t="s">
        <v>672</v>
      </c>
      <c r="K12" s="178" t="s">
        <v>673</v>
      </c>
      <c r="L12" s="178" t="s">
        <v>674</v>
      </c>
      <c r="M12" s="178" t="s">
        <v>675</v>
      </c>
      <c r="N12" s="178"/>
      <c r="O12" s="178" t="s">
        <v>676</v>
      </c>
      <c r="P12" s="179" t="n">
        <v>37036</v>
      </c>
      <c r="Q12" s="179" t="n">
        <v>37036</v>
      </c>
      <c r="R12" s="178"/>
      <c r="S12" s="178"/>
      <c r="T12" s="180" t="n">
        <v>37035</v>
      </c>
      <c r="U12" s="178" t="s">
        <v>677</v>
      </c>
      <c r="V12" s="178" t="s">
        <v>668</v>
      </c>
      <c r="W12" s="178" t="n">
        <v>10000</v>
      </c>
      <c r="X12" s="178" t="n">
        <v>4.07</v>
      </c>
      <c r="Y12" s="178" t="n">
        <v>32639</v>
      </c>
    </row>
    <row r="13" customFormat="false" ht="25.5" hidden="false" customHeight="false" outlineLevel="0" collapsed="false">
      <c r="A13" s="173" t="str">
        <f aca="false">VLOOKUP(G13,DDENA_USERS,2,FALSE())</f>
        <v>Chris Germany</v>
      </c>
      <c r="B13" s="174" t="n">
        <f aca="false">IF(ISNUMBER(FIND("Pow",F13))=TRUE(),((VALUE(MID(R13,FIND("-",R13)+1,2)))-(VALUE(MID(R13,FIND("-",R13)-1,1)))+1)*(Q13-P13+1),IF(F13="Coal",(YEAR(Q13)-YEAR(P13))*12+MONTH(Q13)-MONTH(P13)+1,(Q13-P13+1)))</f>
        <v>1</v>
      </c>
      <c r="C13" s="173" t="n">
        <f aca="false">IF(F13="Coal",B13*W13*12500,B13*W13)</f>
        <v>5000</v>
      </c>
      <c r="D13" s="175" t="s">
        <v>655</v>
      </c>
      <c r="E13" s="175" t="s">
        <v>656</v>
      </c>
      <c r="F13" s="175" t="s">
        <v>75</v>
      </c>
      <c r="G13" s="175" t="s">
        <v>669</v>
      </c>
      <c r="H13" s="175" t="s">
        <v>670</v>
      </c>
      <c r="I13" s="175" t="s">
        <v>671</v>
      </c>
      <c r="J13" s="175" t="s">
        <v>672</v>
      </c>
      <c r="K13" s="175" t="s">
        <v>673</v>
      </c>
      <c r="L13" s="175" t="s">
        <v>674</v>
      </c>
      <c r="M13" s="175" t="s">
        <v>675</v>
      </c>
      <c r="N13" s="175"/>
      <c r="O13" s="175" t="s">
        <v>676</v>
      </c>
      <c r="P13" s="176" t="n">
        <v>37036</v>
      </c>
      <c r="Q13" s="176" t="n">
        <v>37036</v>
      </c>
      <c r="R13" s="175"/>
      <c r="S13" s="175"/>
      <c r="T13" s="177" t="n">
        <v>37035</v>
      </c>
      <c r="U13" s="175" t="s">
        <v>678</v>
      </c>
      <c r="V13" s="175" t="s">
        <v>668</v>
      </c>
      <c r="W13" s="175" t="n">
        <v>5000</v>
      </c>
      <c r="X13" s="175" t="n">
        <v>4.045</v>
      </c>
      <c r="Y13" s="175" t="n">
        <v>32807</v>
      </c>
    </row>
    <row r="14" customFormat="false" ht="25.5" hidden="false" customHeight="false" outlineLevel="0" collapsed="false">
      <c r="A14" s="173" t="str">
        <f aca="false">VLOOKUP(G14,DDENA_USERS,2,FALSE())</f>
        <v>Kelli Stevens</v>
      </c>
      <c r="B14" s="174" t="n">
        <f aca="false">IF(ISNUMBER(FIND("Pow",F14))=TRUE(),((VALUE(MID(R14,FIND("-",R14)+1,2)))-(VALUE(MID(R14,FIND("-",R14)-1,1)))+1)*(Q14-P14+1),IF(F14="Coal",(YEAR(Q14)-YEAR(P14))*12+MONTH(Q14)-MONTH(P14)+1,(Q14-P14+1)))</f>
        <v>1</v>
      </c>
      <c r="C14" s="173" t="n">
        <f aca="false">IF(F14="Coal",B14*W14*12500,B14*W14)</f>
        <v>5000</v>
      </c>
      <c r="D14" s="178" t="s">
        <v>655</v>
      </c>
      <c r="E14" s="178" t="s">
        <v>656</v>
      </c>
      <c r="F14" s="178" t="s">
        <v>75</v>
      </c>
      <c r="G14" s="178" t="s">
        <v>679</v>
      </c>
      <c r="H14" s="178" t="s">
        <v>680</v>
      </c>
      <c r="I14" s="178" t="s">
        <v>671</v>
      </c>
      <c r="J14" s="178" t="s">
        <v>672</v>
      </c>
      <c r="K14" s="178" t="s">
        <v>673</v>
      </c>
      <c r="L14" s="178" t="s">
        <v>681</v>
      </c>
      <c r="M14" s="178" t="s">
        <v>675</v>
      </c>
      <c r="N14" s="178"/>
      <c r="O14" s="178" t="s">
        <v>676</v>
      </c>
      <c r="P14" s="179" t="n">
        <v>37036</v>
      </c>
      <c r="Q14" s="179" t="n">
        <v>37036</v>
      </c>
      <c r="R14" s="178"/>
      <c r="S14" s="178"/>
      <c r="T14" s="180" t="n">
        <v>37035</v>
      </c>
      <c r="U14" s="178" t="s">
        <v>682</v>
      </c>
      <c r="V14" s="178" t="s">
        <v>668</v>
      </c>
      <c r="W14" s="178" t="n">
        <v>5000</v>
      </c>
      <c r="X14" s="178" t="n">
        <v>4.0225</v>
      </c>
      <c r="Y14" s="178" t="n">
        <v>32601</v>
      </c>
    </row>
    <row r="15" customFormat="false" ht="25.5" hidden="false" customHeight="false" outlineLevel="0" collapsed="false">
      <c r="A15" s="173" t="str">
        <f aca="false">VLOOKUP(G15,DDENA_USERS,2,FALSE())</f>
        <v>Kelli Stevens</v>
      </c>
      <c r="B15" s="174" t="n">
        <f aca="false">IF(ISNUMBER(FIND("Pow",F15))=TRUE(),((VALUE(MID(R15,FIND("-",R15)+1,2)))-(VALUE(MID(R15,FIND("-",R15)-1,1)))+1)*(Q15-P15+1),IF(F15="Coal",(YEAR(Q15)-YEAR(P15))*12+MONTH(Q15)-MONTH(P15)+1,(Q15-P15+1)))</f>
        <v>1</v>
      </c>
      <c r="C15" s="173" t="n">
        <f aca="false">IF(F15="Coal",B15*W15*12500,B15*W15)</f>
        <v>5000</v>
      </c>
      <c r="D15" s="175" t="s">
        <v>655</v>
      </c>
      <c r="E15" s="175" t="s">
        <v>656</v>
      </c>
      <c r="F15" s="175" t="s">
        <v>75</v>
      </c>
      <c r="G15" s="175" t="s">
        <v>679</v>
      </c>
      <c r="H15" s="175" t="s">
        <v>680</v>
      </c>
      <c r="I15" s="175" t="s">
        <v>671</v>
      </c>
      <c r="J15" s="175" t="s">
        <v>672</v>
      </c>
      <c r="K15" s="175" t="s">
        <v>673</v>
      </c>
      <c r="L15" s="175" t="s">
        <v>681</v>
      </c>
      <c r="M15" s="175" t="s">
        <v>675</v>
      </c>
      <c r="N15" s="175"/>
      <c r="O15" s="175" t="s">
        <v>676</v>
      </c>
      <c r="P15" s="176" t="n">
        <v>37036</v>
      </c>
      <c r="Q15" s="176" t="n">
        <v>37036</v>
      </c>
      <c r="R15" s="175"/>
      <c r="S15" s="175"/>
      <c r="T15" s="177" t="n">
        <v>37035</v>
      </c>
      <c r="U15" s="175" t="s">
        <v>683</v>
      </c>
      <c r="V15" s="175" t="s">
        <v>668</v>
      </c>
      <c r="W15" s="175" t="n">
        <v>5000</v>
      </c>
      <c r="X15" s="175" t="n">
        <v>4.0325</v>
      </c>
      <c r="Y15" s="175" t="n">
        <v>32795</v>
      </c>
    </row>
    <row r="16" customFormat="false" ht="25.5" hidden="false" customHeight="false" outlineLevel="0" collapsed="false">
      <c r="A16" s="173" t="str">
        <f aca="false">VLOOKUP(G16,DDENA_USERS,2,FALSE())</f>
        <v>Kelli Stevens</v>
      </c>
      <c r="B16" s="174" t="n">
        <f aca="false">IF(ISNUMBER(FIND("Pow",F16))=TRUE(),((VALUE(MID(R16,FIND("-",R16)+1,2)))-(VALUE(MID(R16,FIND("-",R16)-1,1)))+1)*(Q16-P16+1),IF(F16="Coal",(YEAR(Q16)-YEAR(P16))*12+MONTH(Q16)-MONTH(P16)+1,(Q16-P16+1)))</f>
        <v>1</v>
      </c>
      <c r="C16" s="173" t="n">
        <f aca="false">IF(F16="Coal",B16*W16*12500,B16*W16)</f>
        <v>5000</v>
      </c>
      <c r="D16" s="178" t="s">
        <v>655</v>
      </c>
      <c r="E16" s="178" t="s">
        <v>656</v>
      </c>
      <c r="F16" s="178" t="s">
        <v>75</v>
      </c>
      <c r="G16" s="178" t="s">
        <v>679</v>
      </c>
      <c r="H16" s="178" t="s">
        <v>680</v>
      </c>
      <c r="I16" s="178" t="s">
        <v>671</v>
      </c>
      <c r="J16" s="178" t="s">
        <v>672</v>
      </c>
      <c r="K16" s="178" t="s">
        <v>673</v>
      </c>
      <c r="L16" s="178" t="s">
        <v>684</v>
      </c>
      <c r="M16" s="178" t="s">
        <v>675</v>
      </c>
      <c r="N16" s="178"/>
      <c r="O16" s="178" t="s">
        <v>676</v>
      </c>
      <c r="P16" s="179" t="n">
        <v>37036</v>
      </c>
      <c r="Q16" s="179" t="n">
        <v>37036</v>
      </c>
      <c r="R16" s="178"/>
      <c r="S16" s="178"/>
      <c r="T16" s="180" t="n">
        <v>37035</v>
      </c>
      <c r="U16" s="178" t="s">
        <v>685</v>
      </c>
      <c r="V16" s="178" t="s">
        <v>668</v>
      </c>
      <c r="W16" s="178" t="n">
        <v>5000</v>
      </c>
      <c r="X16" s="178" t="n">
        <v>4.02</v>
      </c>
      <c r="Y16" s="178" t="n">
        <v>32624</v>
      </c>
    </row>
    <row r="17" customFormat="false" ht="25.5" hidden="false" customHeight="false" outlineLevel="0" collapsed="false">
      <c r="A17" s="173" t="str">
        <f aca="false">VLOOKUP(G17,DDENA_USERS,2,FALSE())</f>
        <v>Kelli Stevens</v>
      </c>
      <c r="B17" s="174" t="n">
        <f aca="false">IF(ISNUMBER(FIND("Pow",F17))=TRUE(),((VALUE(MID(R17,FIND("-",R17)+1,2)))-(VALUE(MID(R17,FIND("-",R17)-1,1)))+1)*(Q17-P17+1),IF(F17="Coal",(YEAR(Q17)-YEAR(P17))*12+MONTH(Q17)-MONTH(P17)+1,(Q17-P17+1)))</f>
        <v>1</v>
      </c>
      <c r="C17" s="173" t="n">
        <f aca="false">IF(F17="Coal",B17*W17*12500,B17*W17)</f>
        <v>5000</v>
      </c>
      <c r="D17" s="175" t="s">
        <v>655</v>
      </c>
      <c r="E17" s="175" t="s">
        <v>656</v>
      </c>
      <c r="F17" s="175" t="s">
        <v>75</v>
      </c>
      <c r="G17" s="175" t="s">
        <v>679</v>
      </c>
      <c r="H17" s="175" t="s">
        <v>680</v>
      </c>
      <c r="I17" s="175" t="s">
        <v>671</v>
      </c>
      <c r="J17" s="175" t="s">
        <v>672</v>
      </c>
      <c r="K17" s="175" t="s">
        <v>673</v>
      </c>
      <c r="L17" s="175" t="s">
        <v>684</v>
      </c>
      <c r="M17" s="175" t="s">
        <v>675</v>
      </c>
      <c r="N17" s="175"/>
      <c r="O17" s="175" t="s">
        <v>676</v>
      </c>
      <c r="P17" s="176" t="n">
        <v>37036</v>
      </c>
      <c r="Q17" s="176" t="n">
        <v>37036</v>
      </c>
      <c r="R17" s="175"/>
      <c r="S17" s="175"/>
      <c r="T17" s="177" t="n">
        <v>37035</v>
      </c>
      <c r="U17" s="175" t="s">
        <v>686</v>
      </c>
      <c r="V17" s="175" t="s">
        <v>668</v>
      </c>
      <c r="W17" s="175" t="n">
        <v>5000</v>
      </c>
      <c r="X17" s="175" t="n">
        <v>4.0275</v>
      </c>
      <c r="Y17" s="175" t="n">
        <v>32655</v>
      </c>
    </row>
    <row r="18" customFormat="false" ht="25.5" hidden="false" customHeight="false" outlineLevel="0" collapsed="false">
      <c r="A18" s="173" t="str">
        <f aca="false">VLOOKUP(G18,DDENA_USERS,2,FALSE())</f>
        <v>Kelli Stevens</v>
      </c>
      <c r="B18" s="174" t="n">
        <f aca="false">IF(ISNUMBER(FIND("Pow",F18))=TRUE(),((VALUE(MID(R18,FIND("-",R18)+1,2)))-(VALUE(MID(R18,FIND("-",R18)-1,1)))+1)*(Q18-P18+1),IF(F18="Coal",(YEAR(Q18)-YEAR(P18))*12+MONTH(Q18)-MONTH(P18)+1,(Q18-P18+1)))</f>
        <v>1</v>
      </c>
      <c r="C18" s="173" t="n">
        <f aca="false">IF(F18="Coal",B18*W18*12500,B18*W18)</f>
        <v>5000</v>
      </c>
      <c r="D18" s="178" t="s">
        <v>655</v>
      </c>
      <c r="E18" s="178" t="s">
        <v>656</v>
      </c>
      <c r="F18" s="178" t="s">
        <v>75</v>
      </c>
      <c r="G18" s="178" t="s">
        <v>679</v>
      </c>
      <c r="H18" s="178" t="s">
        <v>680</v>
      </c>
      <c r="I18" s="178" t="s">
        <v>671</v>
      </c>
      <c r="J18" s="178" t="s">
        <v>672</v>
      </c>
      <c r="K18" s="178" t="s">
        <v>673</v>
      </c>
      <c r="L18" s="178" t="s">
        <v>684</v>
      </c>
      <c r="M18" s="178" t="s">
        <v>675</v>
      </c>
      <c r="N18" s="178"/>
      <c r="O18" s="178" t="s">
        <v>676</v>
      </c>
      <c r="P18" s="179" t="n">
        <v>37036</v>
      </c>
      <c r="Q18" s="179" t="n">
        <v>37036</v>
      </c>
      <c r="R18" s="178"/>
      <c r="S18" s="178"/>
      <c r="T18" s="180" t="n">
        <v>37035</v>
      </c>
      <c r="U18" s="178" t="s">
        <v>683</v>
      </c>
      <c r="V18" s="178" t="s">
        <v>668</v>
      </c>
      <c r="W18" s="178" t="n">
        <v>5000</v>
      </c>
      <c r="X18" s="178" t="n">
        <v>4.0175</v>
      </c>
      <c r="Y18" s="178" t="n">
        <v>32796</v>
      </c>
    </row>
    <row r="19" customFormat="false" ht="25.5" hidden="false" customHeight="false" outlineLevel="0" collapsed="false">
      <c r="A19" s="173" t="str">
        <f aca="false">VLOOKUP(G19,DDENA_USERS,2,FALSE())</f>
        <v>Kelli Stevens</v>
      </c>
      <c r="B19" s="174" t="n">
        <f aca="false">IF(ISNUMBER(FIND("Pow",F19))=TRUE(),((VALUE(MID(R19,FIND("-",R19)+1,2)))-(VALUE(MID(R19,FIND("-",R19)-1,1)))+1)*(Q19-P19+1),IF(F19="Coal",(YEAR(Q19)-YEAR(P19))*12+MONTH(Q19)-MONTH(P19)+1,(Q19-P19+1)))</f>
        <v>1</v>
      </c>
      <c r="C19" s="173" t="n">
        <f aca="false">IF(F19="Coal",B19*W19*12500,B19*W19)</f>
        <v>2000</v>
      </c>
      <c r="D19" s="175" t="s">
        <v>655</v>
      </c>
      <c r="E19" s="175" t="s">
        <v>656</v>
      </c>
      <c r="F19" s="175" t="s">
        <v>75</v>
      </c>
      <c r="G19" s="175" t="s">
        <v>679</v>
      </c>
      <c r="H19" s="175" t="s">
        <v>680</v>
      </c>
      <c r="I19" s="175" t="s">
        <v>671</v>
      </c>
      <c r="J19" s="175" t="s">
        <v>672</v>
      </c>
      <c r="K19" s="175" t="s">
        <v>673</v>
      </c>
      <c r="L19" s="175" t="s">
        <v>684</v>
      </c>
      <c r="M19" s="175" t="s">
        <v>675</v>
      </c>
      <c r="N19" s="175"/>
      <c r="O19" s="175" t="s">
        <v>676</v>
      </c>
      <c r="P19" s="176" t="n">
        <v>37036</v>
      </c>
      <c r="Q19" s="176" t="n">
        <v>37036</v>
      </c>
      <c r="R19" s="175"/>
      <c r="S19" s="175"/>
      <c r="T19" s="177" t="n">
        <v>37035</v>
      </c>
      <c r="U19" s="175" t="s">
        <v>687</v>
      </c>
      <c r="V19" s="175" t="s">
        <v>688</v>
      </c>
      <c r="W19" s="175" t="n">
        <v>2000</v>
      </c>
      <c r="X19" s="175" t="n">
        <v>4.0125</v>
      </c>
      <c r="Y19" s="175" t="n">
        <v>32822</v>
      </c>
    </row>
    <row r="20" customFormat="false" ht="25.5" hidden="false" customHeight="false" outlineLevel="0" collapsed="false">
      <c r="A20" s="173" t="str">
        <f aca="false">VLOOKUP(G20,DDENA_USERS,2,FALSE())</f>
        <v>Kelli Stevens</v>
      </c>
      <c r="B20" s="174" t="n">
        <f aca="false">IF(ISNUMBER(FIND("Pow",F20))=TRUE(),((VALUE(MID(R20,FIND("-",R20)+1,2)))-(VALUE(MID(R20,FIND("-",R20)-1,1)))+1)*(Q20-P20+1),IF(F20="Coal",(YEAR(Q20)-YEAR(P20))*12+MONTH(Q20)-MONTH(P20)+1,(Q20-P20+1)))</f>
        <v>1</v>
      </c>
      <c r="C20" s="173" t="n">
        <f aca="false">IF(F20="Coal",B20*W20*12500,B20*W20)</f>
        <v>5000</v>
      </c>
      <c r="D20" s="178" t="s">
        <v>655</v>
      </c>
      <c r="E20" s="178" t="s">
        <v>656</v>
      </c>
      <c r="F20" s="178" t="s">
        <v>75</v>
      </c>
      <c r="G20" s="178" t="s">
        <v>679</v>
      </c>
      <c r="H20" s="178" t="s">
        <v>680</v>
      </c>
      <c r="I20" s="178" t="s">
        <v>671</v>
      </c>
      <c r="J20" s="178" t="s">
        <v>672</v>
      </c>
      <c r="K20" s="178" t="s">
        <v>673</v>
      </c>
      <c r="L20" s="178" t="s">
        <v>689</v>
      </c>
      <c r="M20" s="178" t="s">
        <v>675</v>
      </c>
      <c r="N20" s="178"/>
      <c r="O20" s="178" t="s">
        <v>676</v>
      </c>
      <c r="P20" s="179" t="n">
        <v>37036</v>
      </c>
      <c r="Q20" s="179" t="n">
        <v>37036</v>
      </c>
      <c r="R20" s="178"/>
      <c r="S20" s="178"/>
      <c r="T20" s="180" t="n">
        <v>37035</v>
      </c>
      <c r="U20" s="178" t="s">
        <v>690</v>
      </c>
      <c r="V20" s="178" t="s">
        <v>688</v>
      </c>
      <c r="W20" s="178" t="n">
        <v>5000</v>
      </c>
      <c r="X20" s="178" t="n">
        <v>4.0625</v>
      </c>
      <c r="Y20" s="178" t="n">
        <v>32724</v>
      </c>
    </row>
    <row r="21" customFormat="false" ht="25.5" hidden="false" customHeight="false" outlineLevel="0" collapsed="false">
      <c r="A21" s="173" t="str">
        <f aca="false">VLOOKUP(G21,DDENA_USERS,2,FALSE())</f>
        <v>Kelli Stevens</v>
      </c>
      <c r="B21" s="174" t="n">
        <f aca="false">IF(ISNUMBER(FIND("Pow",F21))=TRUE(),((VALUE(MID(R21,FIND("-",R21)+1,2)))-(VALUE(MID(R21,FIND("-",R21)-1,1)))+1)*(Q21-P21+1),IF(F21="Coal",(YEAR(Q21)-YEAR(P21))*12+MONTH(Q21)-MONTH(P21)+1,(Q21-P21+1)))</f>
        <v>1</v>
      </c>
      <c r="C21" s="173" t="n">
        <f aca="false">IF(F21="Coal",B21*W21*12500,B21*W21)</f>
        <v>5000</v>
      </c>
      <c r="D21" s="175" t="s">
        <v>655</v>
      </c>
      <c r="E21" s="175" t="s">
        <v>656</v>
      </c>
      <c r="F21" s="175" t="s">
        <v>75</v>
      </c>
      <c r="G21" s="175" t="s">
        <v>679</v>
      </c>
      <c r="H21" s="175" t="s">
        <v>680</v>
      </c>
      <c r="I21" s="175" t="s">
        <v>671</v>
      </c>
      <c r="J21" s="175" t="s">
        <v>672</v>
      </c>
      <c r="K21" s="175" t="s">
        <v>673</v>
      </c>
      <c r="L21" s="175" t="s">
        <v>689</v>
      </c>
      <c r="M21" s="175" t="s">
        <v>675</v>
      </c>
      <c r="N21" s="175"/>
      <c r="O21" s="175" t="s">
        <v>676</v>
      </c>
      <c r="P21" s="176" t="n">
        <v>37036</v>
      </c>
      <c r="Q21" s="176" t="n">
        <v>37036</v>
      </c>
      <c r="R21" s="175"/>
      <c r="S21" s="175"/>
      <c r="T21" s="177" t="n">
        <v>37035</v>
      </c>
      <c r="U21" s="175" t="s">
        <v>683</v>
      </c>
      <c r="V21" s="175" t="s">
        <v>688</v>
      </c>
      <c r="W21" s="175" t="n">
        <v>5000</v>
      </c>
      <c r="X21" s="175" t="n">
        <v>4.0525</v>
      </c>
      <c r="Y21" s="175" t="n">
        <v>32793</v>
      </c>
    </row>
    <row r="22" customFormat="false" ht="25.5" hidden="false" customHeight="false" outlineLevel="0" collapsed="false">
      <c r="A22" s="173" t="str">
        <f aca="false">VLOOKUP(G22,DDENA_USERS,2,FALSE())</f>
        <v>Kelli Stevens</v>
      </c>
      <c r="B22" s="174" t="n">
        <f aca="false">IF(ISNUMBER(FIND("Pow",F22))=TRUE(),((VALUE(MID(R22,FIND("-",R22)+1,2)))-(VALUE(MID(R22,FIND("-",R22)-1,1)))+1)*(Q22-P22+1),IF(F22="Coal",(YEAR(Q22)-YEAR(P22))*12+MONTH(Q22)-MONTH(P22)+1,(Q22-P22+1)))</f>
        <v>1</v>
      </c>
      <c r="C22" s="173" t="n">
        <f aca="false">IF(F22="Coal",B22*W22*12500,B22*W22)</f>
        <v>5000</v>
      </c>
      <c r="D22" s="178" t="s">
        <v>655</v>
      </c>
      <c r="E22" s="178" t="s">
        <v>656</v>
      </c>
      <c r="F22" s="178" t="s">
        <v>75</v>
      </c>
      <c r="G22" s="178" t="s">
        <v>679</v>
      </c>
      <c r="H22" s="178" t="s">
        <v>680</v>
      </c>
      <c r="I22" s="178" t="s">
        <v>671</v>
      </c>
      <c r="J22" s="178" t="s">
        <v>672</v>
      </c>
      <c r="K22" s="178" t="s">
        <v>673</v>
      </c>
      <c r="L22" s="178" t="s">
        <v>691</v>
      </c>
      <c r="M22" s="178" t="s">
        <v>675</v>
      </c>
      <c r="N22" s="178"/>
      <c r="O22" s="178" t="s">
        <v>676</v>
      </c>
      <c r="P22" s="179" t="n">
        <v>37036</v>
      </c>
      <c r="Q22" s="179" t="n">
        <v>37036</v>
      </c>
      <c r="R22" s="178"/>
      <c r="S22" s="178"/>
      <c r="T22" s="180" t="n">
        <v>37035</v>
      </c>
      <c r="U22" s="178" t="s">
        <v>692</v>
      </c>
      <c r="V22" s="178" t="s">
        <v>668</v>
      </c>
      <c r="W22" s="178" t="n">
        <v>5000</v>
      </c>
      <c r="X22" s="178" t="n">
        <v>4.015</v>
      </c>
      <c r="Y22" s="178" t="n">
        <v>32597</v>
      </c>
    </row>
    <row r="23" customFormat="false" ht="25.5" hidden="false" customHeight="false" outlineLevel="0" collapsed="false">
      <c r="A23" s="173" t="str">
        <f aca="false">VLOOKUP(G23,DDENA_USERS,2,FALSE())</f>
        <v>Kelli Stevens</v>
      </c>
      <c r="B23" s="174" t="n">
        <f aca="false">IF(ISNUMBER(FIND("Pow",F23))=TRUE(),((VALUE(MID(R23,FIND("-",R23)+1,2)))-(VALUE(MID(R23,FIND("-",R23)-1,1)))+1)*(Q23-P23+1),IF(F23="Coal",(YEAR(Q23)-YEAR(P23))*12+MONTH(Q23)-MONTH(P23)+1,(Q23-P23+1)))</f>
        <v>1</v>
      </c>
      <c r="C23" s="173" t="n">
        <f aca="false">IF(F23="Coal",B23*W23*12500,B23*W23)</f>
        <v>5000</v>
      </c>
      <c r="D23" s="175" t="s">
        <v>655</v>
      </c>
      <c r="E23" s="175" t="s">
        <v>656</v>
      </c>
      <c r="F23" s="175" t="s">
        <v>75</v>
      </c>
      <c r="G23" s="175" t="s">
        <v>679</v>
      </c>
      <c r="H23" s="175" t="s">
        <v>680</v>
      </c>
      <c r="I23" s="175" t="s">
        <v>671</v>
      </c>
      <c r="J23" s="175" t="s">
        <v>672</v>
      </c>
      <c r="K23" s="175" t="s">
        <v>673</v>
      </c>
      <c r="L23" s="175" t="s">
        <v>691</v>
      </c>
      <c r="M23" s="175" t="s">
        <v>675</v>
      </c>
      <c r="N23" s="175"/>
      <c r="O23" s="175" t="s">
        <v>676</v>
      </c>
      <c r="P23" s="176" t="n">
        <v>37036</v>
      </c>
      <c r="Q23" s="176" t="n">
        <v>37036</v>
      </c>
      <c r="R23" s="175"/>
      <c r="S23" s="175"/>
      <c r="T23" s="177" t="n">
        <v>37035</v>
      </c>
      <c r="U23" s="175" t="s">
        <v>693</v>
      </c>
      <c r="V23" s="175" t="s">
        <v>668</v>
      </c>
      <c r="W23" s="175" t="n">
        <v>5000</v>
      </c>
      <c r="X23" s="175" t="n">
        <v>4.035</v>
      </c>
      <c r="Y23" s="175" t="n">
        <v>32642</v>
      </c>
    </row>
    <row r="24" customFormat="false" ht="25.5" hidden="false" customHeight="false" outlineLevel="0" collapsed="false">
      <c r="A24" s="173" t="str">
        <f aca="false">VLOOKUP(G24,DDENA_USERS,2,FALSE())</f>
        <v>Kelli Stevens</v>
      </c>
      <c r="B24" s="174" t="n">
        <f aca="false">IF(ISNUMBER(FIND("Pow",F24))=TRUE(),((VALUE(MID(R24,FIND("-",R24)+1,2)))-(VALUE(MID(R24,FIND("-",R24)-1,1)))+1)*(Q24-P24+1),IF(F24="Coal",(YEAR(Q24)-YEAR(P24))*12+MONTH(Q24)-MONTH(P24)+1,(Q24-P24+1)))</f>
        <v>1</v>
      </c>
      <c r="C24" s="173" t="n">
        <f aca="false">IF(F24="Coal",B24*W24*12500,B24*W24)</f>
        <v>5000</v>
      </c>
      <c r="D24" s="178" t="s">
        <v>655</v>
      </c>
      <c r="E24" s="178" t="s">
        <v>656</v>
      </c>
      <c r="F24" s="178" t="s">
        <v>75</v>
      </c>
      <c r="G24" s="178" t="s">
        <v>679</v>
      </c>
      <c r="H24" s="178" t="s">
        <v>680</v>
      </c>
      <c r="I24" s="178" t="s">
        <v>671</v>
      </c>
      <c r="J24" s="178" t="s">
        <v>672</v>
      </c>
      <c r="K24" s="178" t="s">
        <v>673</v>
      </c>
      <c r="L24" s="178" t="s">
        <v>691</v>
      </c>
      <c r="M24" s="178" t="s">
        <v>675</v>
      </c>
      <c r="N24" s="178"/>
      <c r="O24" s="178" t="s">
        <v>676</v>
      </c>
      <c r="P24" s="179" t="n">
        <v>37036</v>
      </c>
      <c r="Q24" s="179" t="n">
        <v>37036</v>
      </c>
      <c r="R24" s="178"/>
      <c r="S24" s="178"/>
      <c r="T24" s="180" t="n">
        <v>37035</v>
      </c>
      <c r="U24" s="178" t="s">
        <v>686</v>
      </c>
      <c r="V24" s="178" t="s">
        <v>668</v>
      </c>
      <c r="W24" s="178" t="n">
        <v>5000</v>
      </c>
      <c r="X24" s="178" t="n">
        <v>4.04</v>
      </c>
      <c r="Y24" s="178" t="n">
        <v>32653</v>
      </c>
    </row>
    <row r="25" customFormat="false" ht="25.5" hidden="false" customHeight="false" outlineLevel="0" collapsed="false">
      <c r="A25" s="173" t="str">
        <f aca="false">VLOOKUP(G25,DDENA_USERS,2,FALSE())</f>
        <v>Kelli Stevens</v>
      </c>
      <c r="B25" s="174" t="n">
        <f aca="false">IF(ISNUMBER(FIND("Pow",F25))=TRUE(),((VALUE(MID(R25,FIND("-",R25)+1,2)))-(VALUE(MID(R25,FIND("-",R25)-1,1)))+1)*(Q25-P25+1),IF(F25="Coal",(YEAR(Q25)-YEAR(P25))*12+MONTH(Q25)-MONTH(P25)+1,(Q25-P25+1)))</f>
        <v>1</v>
      </c>
      <c r="C25" s="173" t="n">
        <f aca="false">IF(F25="Coal",B25*W25*12500,B25*W25)</f>
        <v>5000</v>
      </c>
      <c r="D25" s="175" t="s">
        <v>655</v>
      </c>
      <c r="E25" s="175" t="s">
        <v>656</v>
      </c>
      <c r="F25" s="175" t="s">
        <v>75</v>
      </c>
      <c r="G25" s="175" t="s">
        <v>679</v>
      </c>
      <c r="H25" s="175" t="s">
        <v>680</v>
      </c>
      <c r="I25" s="175" t="s">
        <v>671</v>
      </c>
      <c r="J25" s="175" t="s">
        <v>672</v>
      </c>
      <c r="K25" s="175" t="s">
        <v>673</v>
      </c>
      <c r="L25" s="175" t="s">
        <v>691</v>
      </c>
      <c r="M25" s="175" t="s">
        <v>675</v>
      </c>
      <c r="N25" s="175"/>
      <c r="O25" s="175" t="s">
        <v>676</v>
      </c>
      <c r="P25" s="176" t="n">
        <v>37036</v>
      </c>
      <c r="Q25" s="176" t="n">
        <v>37036</v>
      </c>
      <c r="R25" s="175"/>
      <c r="S25" s="175"/>
      <c r="T25" s="177" t="n">
        <v>37035</v>
      </c>
      <c r="U25" s="175" t="s">
        <v>683</v>
      </c>
      <c r="V25" s="175" t="s">
        <v>668</v>
      </c>
      <c r="W25" s="175" t="n">
        <v>5000</v>
      </c>
      <c r="X25" s="175" t="n">
        <v>4.0325</v>
      </c>
      <c r="Y25" s="175" t="n">
        <v>32794</v>
      </c>
    </row>
    <row r="26" customFormat="false" ht="12.75" hidden="false" customHeight="false" outlineLevel="0" collapsed="false">
      <c r="A26" s="173" t="e">
        <f aca="false">VLOOKUP(G26,DDENA_USERS,2,FALSE())</f>
        <v>#N/A</v>
      </c>
      <c r="B26" s="174" t="n">
        <f aca="false">IF(ISNUMBER(FIND("Pow",F26))=TRUE(),((VALUE(MID(R26,FIND("-",R26)+1,2)))-(VALUE(MID(R26,FIND("-",R26)-1,1)))+1)*(Q26-P26+1),IF(F26="Coal",(YEAR(Q26)-YEAR(P26))*12+MONTH(Q26)-MONTH(P26)+1,(Q26-P26+1)))</f>
        <v>1</v>
      </c>
      <c r="C26" s="173" t="n">
        <f aca="false">IF(F26="Coal",B26*W26*12500,B26*W26)</f>
        <v>0</v>
      </c>
      <c r="D26" s="181"/>
      <c r="E26" s="182"/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3"/>
      <c r="Q26" s="183"/>
      <c r="R26" s="182"/>
      <c r="S26" s="182"/>
      <c r="T26" s="184"/>
      <c r="U26" s="182"/>
      <c r="V26" s="182"/>
      <c r="W26" s="182"/>
      <c r="X26" s="182"/>
      <c r="Y26" s="182"/>
    </row>
    <row r="27" customFormat="false" ht="12.75" hidden="false" customHeight="false" outlineLevel="0" collapsed="false">
      <c r="A27" s="173" t="e">
        <f aca="false">VLOOKUP(G27,DDENA_USERS,2,FALSE())</f>
        <v>#N/A</v>
      </c>
      <c r="B27" s="174" t="n">
        <f aca="false">IF(ISNUMBER(FIND("Pow",F27))=TRUE(),((VALUE(MID(R27,FIND("-",R27)+1,2)))-(VALUE(MID(R27,FIND("-",R27)-1,1)))+1)*(Q27-P27+1),IF(F27="Coal",(YEAR(Q27)-YEAR(P27))*12+MONTH(Q27)-MONTH(P27)+1,(Q27-P27+1)))</f>
        <v>1</v>
      </c>
      <c r="C27" s="173" t="n">
        <f aca="false">IF(F27="Coal",B27*W27*12500,B27*W27)</f>
        <v>0</v>
      </c>
      <c r="D27" s="185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3"/>
      <c r="Q27" s="183"/>
      <c r="R27" s="186"/>
      <c r="S27" s="186"/>
      <c r="T27" s="187"/>
      <c r="U27" s="186"/>
      <c r="V27" s="186"/>
      <c r="W27" s="186"/>
      <c r="X27" s="186"/>
      <c r="Y27" s="186"/>
    </row>
    <row r="28" customFormat="false" ht="12.75" hidden="false" customHeight="false" outlineLevel="0" collapsed="false">
      <c r="A28" s="173" t="e">
        <f aca="false">VLOOKUP(G28,DDENA_USERS,2,FALSE())</f>
        <v>#N/A</v>
      </c>
      <c r="B28" s="174" t="n">
        <f aca="false">IF(ISNUMBER(FIND("Pow",F28))=TRUE(),((VALUE(MID(R28,FIND("-",R28)+1,2)))-(VALUE(MID(R28,FIND("-",R28)-1,1)))+1)*(Q28-P28+1),IF(F28="Coal",(YEAR(Q28)-YEAR(P28))*12+MONTH(Q28)-MONTH(P28)+1,(Q28-P28+1)))</f>
        <v>1</v>
      </c>
      <c r="C28" s="173" t="n">
        <f aca="false">IF(F28="Coal",B28*W28*12500,B28*W28)</f>
        <v>0</v>
      </c>
      <c r="D28" s="181"/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3"/>
      <c r="Q28" s="183"/>
      <c r="R28" s="182"/>
      <c r="S28" s="182"/>
      <c r="T28" s="184"/>
      <c r="U28" s="182"/>
      <c r="V28" s="182"/>
      <c r="W28" s="182"/>
      <c r="X28" s="182"/>
      <c r="Y28" s="182"/>
    </row>
    <row r="29" customFormat="false" ht="12.75" hidden="false" customHeight="false" outlineLevel="0" collapsed="false">
      <c r="A29" s="173" t="e">
        <f aca="false">VLOOKUP(G29,DDENA_USERS,2,FALSE())</f>
        <v>#N/A</v>
      </c>
      <c r="B29" s="174" t="n">
        <f aca="false">IF(ISNUMBER(FIND("Pow",F29))=TRUE(),((VALUE(MID(R29,FIND("-",R29)+1,2)))-(VALUE(MID(R29,FIND("-",R29)-1,1)))+1)*(Q29-P29+1),IF(F29="Coal",(YEAR(Q29)-YEAR(P29))*12+MONTH(Q29)-MONTH(P29)+1,(Q29-P29+1)))</f>
        <v>1</v>
      </c>
      <c r="C29" s="173" t="n">
        <f aca="false">IF(F29="Coal",B29*W29*12500,B29*W29)</f>
        <v>0</v>
      </c>
      <c r="D29" s="185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3"/>
      <c r="Q29" s="183"/>
      <c r="R29" s="186"/>
      <c r="S29" s="186"/>
      <c r="T29" s="187"/>
      <c r="U29" s="186"/>
      <c r="V29" s="186"/>
      <c r="W29" s="186"/>
      <c r="X29" s="186"/>
      <c r="Y29" s="186"/>
    </row>
    <row r="30" customFormat="false" ht="12.75" hidden="false" customHeight="false" outlineLevel="0" collapsed="false">
      <c r="A30" s="173" t="e">
        <f aca="false">VLOOKUP(G30,DDENA_USERS,2,FALSE())</f>
        <v>#N/A</v>
      </c>
      <c r="B30" s="174" t="n">
        <f aca="false">IF(ISNUMBER(FIND("Pow",F30))=TRUE(),((VALUE(MID(R30,FIND("-",R30)+1,2)))-(VALUE(MID(R30,FIND("-",R30)-1,1)))+1)*(Q30-P30+1),IF(F30="Coal",(YEAR(Q30)-YEAR(P30))*12+MONTH(Q30)-MONTH(P30)+1,(Q30-P30+1)))</f>
        <v>1</v>
      </c>
      <c r="C30" s="173" t="n">
        <f aca="false">IF(F30="Coal",B30*W30*12500,B30*W30)</f>
        <v>0</v>
      </c>
      <c r="D30" s="181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3"/>
      <c r="Q30" s="183"/>
      <c r="R30" s="182"/>
      <c r="S30" s="182"/>
      <c r="T30" s="184"/>
      <c r="U30" s="182"/>
      <c r="V30" s="182"/>
      <c r="W30" s="182"/>
      <c r="X30" s="182"/>
      <c r="Y30" s="182"/>
    </row>
    <row r="31" customFormat="false" ht="12.75" hidden="false" customHeight="false" outlineLevel="0" collapsed="false">
      <c r="A31" s="173" t="e">
        <f aca="false">VLOOKUP(G31,DDENA_USERS,2,FALSE())</f>
        <v>#N/A</v>
      </c>
      <c r="B31" s="174" t="n">
        <f aca="false">IF(ISNUMBER(FIND("Pow",F31))=TRUE(),((VALUE(MID(R31,FIND("-",R31)+1,2)))-(VALUE(MID(R31,FIND("-",R31)-1,1)))+1)*(Q31-P31+1),IF(F31="Coal",(YEAR(Q31)-YEAR(P31))*12+MONTH(Q31)-MONTH(P31)+1,(Q31-P31+1)))</f>
        <v>1</v>
      </c>
      <c r="C31" s="173" t="n">
        <f aca="false">IF(F31="Coal",B31*W31*12500,B31*W31)</f>
        <v>0</v>
      </c>
      <c r="D31" s="185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3"/>
      <c r="Q31" s="183"/>
      <c r="R31" s="186"/>
      <c r="S31" s="186"/>
      <c r="T31" s="187"/>
      <c r="U31" s="186"/>
      <c r="V31" s="186"/>
      <c r="W31" s="186"/>
      <c r="X31" s="186"/>
      <c r="Y31" s="186"/>
    </row>
    <row r="32" customFormat="false" ht="12.75" hidden="false" customHeight="false" outlineLevel="0" collapsed="false">
      <c r="A32" s="173" t="e">
        <f aca="false">VLOOKUP(G32,DDENA_USERS,2,FALSE())</f>
        <v>#N/A</v>
      </c>
      <c r="B32" s="174" t="n">
        <f aca="false">IF(ISNUMBER(FIND("Pow",F32))=TRUE(),((VALUE(MID(R32,FIND("-",R32)+1,2)))-(VALUE(MID(R32,FIND("-",R32)-1,1)))+1)*(Q32-P32+1),IF(F32="Coal",(YEAR(Q32)-YEAR(P32))*12+MONTH(Q32)-MONTH(P32)+1,(Q32-P32+1)))</f>
        <v>1</v>
      </c>
      <c r="C32" s="173" t="n">
        <f aca="false">IF(F32="Coal",B32*W32*12500,B32*W32)</f>
        <v>0</v>
      </c>
      <c r="D32" s="181"/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3"/>
      <c r="Q32" s="183"/>
      <c r="R32" s="182"/>
      <c r="S32" s="182"/>
      <c r="T32" s="184"/>
      <c r="U32" s="182"/>
      <c r="V32" s="182"/>
      <c r="W32" s="182"/>
      <c r="X32" s="182"/>
      <c r="Y32" s="182"/>
    </row>
    <row r="33" customFormat="false" ht="12.75" hidden="false" customHeight="false" outlineLevel="0" collapsed="false">
      <c r="A33" s="173" t="e">
        <f aca="false">VLOOKUP(G33,DDENA_USERS,2,FALSE())</f>
        <v>#N/A</v>
      </c>
      <c r="B33" s="174" t="n">
        <f aca="false">IF(ISNUMBER(FIND("Pow",F33))=TRUE(),((VALUE(MID(R33,FIND("-",R33)+1,2)))-(VALUE(MID(R33,FIND("-",R33)-1,1)))+1)*(Q33-P33+1),IF(F33="Coal",(YEAR(Q33)-YEAR(P33))*12+MONTH(Q33)-MONTH(P33)+1,(Q33-P33+1)))</f>
        <v>1</v>
      </c>
      <c r="C33" s="173" t="n">
        <f aca="false">IF(F33="Coal",B33*W33*12500,B33*W33)</f>
        <v>0</v>
      </c>
      <c r="D33" s="185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3"/>
      <c r="Q33" s="183"/>
      <c r="R33" s="186"/>
      <c r="S33" s="186"/>
      <c r="T33" s="187"/>
      <c r="U33" s="186"/>
      <c r="V33" s="186"/>
      <c r="W33" s="186"/>
      <c r="X33" s="186"/>
      <c r="Y33" s="186"/>
    </row>
    <row r="34" customFormat="false" ht="12.75" hidden="false" customHeight="false" outlineLevel="0" collapsed="false">
      <c r="A34" s="173" t="e">
        <f aca="false">VLOOKUP(G34,DDENA_USERS,2,FALSE())</f>
        <v>#N/A</v>
      </c>
      <c r="B34" s="174" t="n">
        <f aca="false">IF(ISNUMBER(FIND("Pow",F34))=TRUE(),((VALUE(MID(R34,FIND("-",R34)+1,2)))-(VALUE(MID(R34,FIND("-",R34)-1,1)))+1)*(Q34-P34+1),IF(F34="Coal",(YEAR(Q34)-YEAR(P34))*12+MONTH(Q34)-MONTH(P34)+1,(Q34-P34+1)))</f>
        <v>1</v>
      </c>
      <c r="C34" s="173" t="n">
        <f aca="false">IF(F34="Coal",B34*W34*12500,B34*W34)</f>
        <v>0</v>
      </c>
      <c r="D34" s="181"/>
      <c r="E34" s="182"/>
      <c r="F34" s="182"/>
      <c r="G34" s="182"/>
      <c r="H34" s="182"/>
      <c r="I34" s="182"/>
      <c r="J34" s="182"/>
      <c r="K34" s="182"/>
      <c r="L34" s="182"/>
      <c r="M34" s="182"/>
      <c r="N34" s="182"/>
      <c r="O34" s="182"/>
      <c r="P34" s="183"/>
      <c r="Q34" s="183"/>
      <c r="R34" s="182"/>
      <c r="S34" s="182"/>
      <c r="T34" s="184"/>
      <c r="U34" s="182"/>
      <c r="V34" s="182"/>
      <c r="W34" s="182"/>
      <c r="X34" s="182"/>
      <c r="Y34" s="182"/>
    </row>
    <row r="35" customFormat="false" ht="12.75" hidden="false" customHeight="false" outlineLevel="0" collapsed="false">
      <c r="A35" s="173" t="e">
        <f aca="false">VLOOKUP(G35,DDENA_USERS,2,FALSE())</f>
        <v>#N/A</v>
      </c>
      <c r="B35" s="174" t="n">
        <f aca="false">IF(ISNUMBER(FIND("Pow",F35))=TRUE(),((VALUE(MID(R35,FIND("-",R35)+1,2)))-(VALUE(MID(R35,FIND("-",R35)-1,1)))+1)*(Q35-P35+1),IF(F35="Coal",(YEAR(Q35)-YEAR(P35))*12+MONTH(Q35)-MONTH(P35)+1,(Q35-P35+1)))</f>
        <v>1</v>
      </c>
      <c r="C35" s="173" t="n">
        <f aca="false">IF(F35="Coal",B35*W35*12500,B35*W35)</f>
        <v>0</v>
      </c>
      <c r="D35" s="185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3"/>
      <c r="Q35" s="183"/>
      <c r="R35" s="186"/>
      <c r="S35" s="186"/>
      <c r="T35" s="187"/>
      <c r="U35" s="186"/>
      <c r="V35" s="186"/>
      <c r="W35" s="186"/>
      <c r="X35" s="186"/>
      <c r="Y35" s="186"/>
    </row>
    <row r="36" customFormat="false" ht="12.75" hidden="false" customHeight="false" outlineLevel="0" collapsed="false">
      <c r="A36" s="173" t="e">
        <f aca="false">VLOOKUP(G36,DDENA_USERS,2,FALSE())</f>
        <v>#N/A</v>
      </c>
      <c r="B36" s="174" t="n">
        <f aca="false">IF(ISNUMBER(FIND("Pow",F36))=TRUE(),((VALUE(MID(R36,FIND("-",R36)+1,2)))-(VALUE(MID(R36,FIND("-",R36)-1,1)))+1)*(Q36-P36+1),IF(F36="Coal",(YEAR(Q36)-YEAR(P36))*12+MONTH(Q36)-MONTH(P36)+1,(Q36-P36+1)))</f>
        <v>1</v>
      </c>
      <c r="C36" s="173" t="n">
        <f aca="false">IF(F36="Coal",B36*W36*12500,B36*W36)</f>
        <v>0</v>
      </c>
      <c r="D36" s="181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3"/>
      <c r="Q36" s="183"/>
      <c r="R36" s="182"/>
      <c r="S36" s="182"/>
      <c r="T36" s="184"/>
      <c r="U36" s="182"/>
      <c r="V36" s="182"/>
      <c r="W36" s="182"/>
      <c r="X36" s="182"/>
      <c r="Y36" s="182"/>
    </row>
    <row r="37" customFormat="false" ht="12.75" hidden="false" customHeight="false" outlineLevel="0" collapsed="false">
      <c r="A37" s="173" t="e">
        <f aca="false">VLOOKUP(G37,DDENA_USERS,2,FALSE())</f>
        <v>#N/A</v>
      </c>
      <c r="B37" s="174" t="n">
        <f aca="false">IF(ISNUMBER(FIND("Pow",F37))=TRUE(),((VALUE(MID(R37,FIND("-",R37)+1,2)))-(VALUE(MID(R37,FIND("-",R37)-1,1)))+1)*(Q37-P37+1),IF(F37="Coal",(YEAR(Q37)-YEAR(P37))*12+MONTH(Q37)-MONTH(P37)+1,(Q37-P37+1)))</f>
        <v>1</v>
      </c>
      <c r="C37" s="173" t="n">
        <f aca="false">IF(F37="Coal",B37*W37*12500,B37*W37)</f>
        <v>0</v>
      </c>
      <c r="D37" s="185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3"/>
      <c r="Q37" s="183"/>
      <c r="R37" s="186"/>
      <c r="S37" s="186"/>
      <c r="T37" s="187"/>
      <c r="U37" s="186"/>
      <c r="V37" s="186"/>
      <c r="W37" s="186"/>
      <c r="X37" s="186"/>
      <c r="Y37" s="186"/>
    </row>
    <row r="38" customFormat="false" ht="12.75" hidden="false" customHeight="false" outlineLevel="0" collapsed="false">
      <c r="A38" s="173" t="e">
        <f aca="false">VLOOKUP(G38,DDENA_USERS,2,FALSE())</f>
        <v>#N/A</v>
      </c>
      <c r="B38" s="174" t="n">
        <f aca="false">IF(ISNUMBER(FIND("Pow",F38))=TRUE(),((VALUE(MID(R38,FIND("-",R38)+1,2)))-(VALUE(MID(R38,FIND("-",R38)-1,1)))+1)*(Q38-P38+1),IF(F38="Coal",(YEAR(Q38)-YEAR(P38))*12+MONTH(Q38)-MONTH(P38)+1,(Q38-P38+1)))</f>
        <v>1</v>
      </c>
      <c r="C38" s="173" t="n">
        <f aca="false">IF(F38="Coal",B38*W38*12500,B38*W38)</f>
        <v>0</v>
      </c>
      <c r="D38" s="181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3"/>
      <c r="Q38" s="183"/>
      <c r="R38" s="182"/>
      <c r="S38" s="182"/>
      <c r="T38" s="184"/>
      <c r="U38" s="182"/>
      <c r="V38" s="182"/>
      <c r="W38" s="182"/>
      <c r="X38" s="182"/>
      <c r="Y38" s="182"/>
    </row>
    <row r="39" customFormat="false" ht="12.75" hidden="false" customHeight="false" outlineLevel="0" collapsed="false">
      <c r="A39" s="173" t="e">
        <f aca="false">VLOOKUP(G39,DDENA_USERS,2,FALSE())</f>
        <v>#N/A</v>
      </c>
      <c r="B39" s="174" t="n">
        <f aca="false">IF(ISNUMBER(FIND("Pow",F39))=TRUE(),((VALUE(MID(R39,FIND("-",R39)+1,2)))-(VALUE(MID(R39,FIND("-",R39)-1,1)))+1)*(Q39-P39+1),IF(F39="Coal",(YEAR(Q39)-YEAR(P39))*12+MONTH(Q39)-MONTH(P39)+1,(Q39-P39+1)))</f>
        <v>1</v>
      </c>
      <c r="C39" s="173" t="n">
        <f aca="false">IF(F39="Coal",B39*W39*12500,B39*W39)</f>
        <v>0</v>
      </c>
      <c r="D39" s="185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3"/>
      <c r="Q39" s="183"/>
      <c r="R39" s="186"/>
      <c r="S39" s="186"/>
      <c r="T39" s="187"/>
      <c r="U39" s="186"/>
      <c r="V39" s="186"/>
      <c r="W39" s="186"/>
      <c r="X39" s="186"/>
      <c r="Y39" s="186"/>
    </row>
    <row r="40" customFormat="false" ht="12.75" hidden="false" customHeight="false" outlineLevel="0" collapsed="false">
      <c r="A40" s="173" t="e">
        <f aca="false">VLOOKUP(G40,DDENA_USERS,2,FALSE())</f>
        <v>#N/A</v>
      </c>
      <c r="B40" s="174" t="n">
        <f aca="false">IF(ISNUMBER(FIND("Pow",F40))=TRUE(),((VALUE(MID(R40,FIND("-",R40)+1,2)))-(VALUE(MID(R40,FIND("-",R40)-1,1)))+1)*(Q40-P40+1),IF(F40="Coal",(YEAR(Q40)-YEAR(P40))*12+MONTH(Q40)-MONTH(P40)+1,(Q40-P40+1)))</f>
        <v>1</v>
      </c>
      <c r="C40" s="173" t="n">
        <f aca="false">IF(F40="Coal",B40*W40*12500,B40*W40)</f>
        <v>0</v>
      </c>
      <c r="D40" s="181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3"/>
      <c r="Q40" s="183"/>
      <c r="R40" s="182"/>
      <c r="S40" s="182"/>
      <c r="T40" s="184"/>
      <c r="U40" s="182"/>
      <c r="V40" s="182"/>
      <c r="W40" s="182"/>
      <c r="X40" s="182"/>
      <c r="Y40" s="182"/>
    </row>
    <row r="41" customFormat="false" ht="12.75" hidden="false" customHeight="false" outlineLevel="0" collapsed="false">
      <c r="A41" s="173" t="e">
        <f aca="false">VLOOKUP(G41,DDENA_USERS,2,FALSE())</f>
        <v>#N/A</v>
      </c>
      <c r="B41" s="174" t="n">
        <f aca="false">IF(ISNUMBER(FIND("Pow",F41))=TRUE(),((VALUE(MID(R41,FIND("-",R41)+1,2)))-(VALUE(MID(R41,FIND("-",R41)-1,1)))+1)*(Q41-P41+1),IF(F41="Coal",(YEAR(Q41)-YEAR(P41))*12+MONTH(Q41)-MONTH(P41)+1,(Q41-P41+1)))</f>
        <v>1</v>
      </c>
      <c r="C41" s="173" t="n">
        <f aca="false">IF(F41="Coal",B41*W41*12500,B41*W41)</f>
        <v>0</v>
      </c>
      <c r="D41" s="185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3"/>
      <c r="Q41" s="183"/>
      <c r="R41" s="186"/>
      <c r="S41" s="186"/>
      <c r="T41" s="187"/>
      <c r="U41" s="186"/>
      <c r="V41" s="186"/>
      <c r="W41" s="186"/>
      <c r="X41" s="186"/>
      <c r="Y41" s="186"/>
    </row>
    <row r="42" customFormat="false" ht="12.75" hidden="false" customHeight="false" outlineLevel="0" collapsed="false">
      <c r="A42" s="173" t="e">
        <f aca="false">VLOOKUP(G42,DDENA_USERS,2,FALSE())</f>
        <v>#N/A</v>
      </c>
      <c r="B42" s="174" t="n">
        <f aca="false">IF(ISNUMBER(FIND("Pow",F42))=TRUE(),((VALUE(MID(R42,FIND("-",R42)+1,2)))-(VALUE(MID(R42,FIND("-",R42)-1,1)))+1)*(Q42-P42+1),IF(F42="Coal",(YEAR(Q42)-YEAR(P42))*12+MONTH(Q42)-MONTH(P42)+1,(Q42-P42+1)))</f>
        <v>1</v>
      </c>
      <c r="C42" s="173" t="n">
        <f aca="false">IF(F42="Coal",B42*W42*12500,B42*W42)</f>
        <v>0</v>
      </c>
      <c r="D42" s="181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3"/>
      <c r="Q42" s="183"/>
      <c r="R42" s="182"/>
      <c r="S42" s="182"/>
      <c r="T42" s="184"/>
      <c r="U42" s="182"/>
      <c r="V42" s="182"/>
      <c r="W42" s="182"/>
      <c r="X42" s="182"/>
      <c r="Y42" s="182"/>
    </row>
    <row r="43" customFormat="false" ht="12.75" hidden="false" customHeight="false" outlineLevel="0" collapsed="false">
      <c r="A43" s="173" t="e">
        <f aca="false">VLOOKUP(G43,DDENA_USERS,2,FALSE())</f>
        <v>#N/A</v>
      </c>
      <c r="B43" s="174" t="n">
        <f aca="false">IF(ISNUMBER(FIND("Pow",F43))=TRUE(),((VALUE(MID(R43,FIND("-",R43)+1,2)))-(VALUE(MID(R43,FIND("-",R43)-1,1)))+1)*(Q43-P43+1),IF(F43="Coal",(YEAR(Q43)-YEAR(P43))*12+MONTH(Q43)-MONTH(P43)+1,(Q43-P43+1)))</f>
        <v>1</v>
      </c>
      <c r="C43" s="173" t="n">
        <f aca="false">IF(F43="Coal",B43*W43*12500,B43*W43)</f>
        <v>0</v>
      </c>
      <c r="D43" s="185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3"/>
      <c r="Q43" s="183"/>
      <c r="R43" s="186"/>
      <c r="S43" s="186"/>
      <c r="T43" s="187"/>
      <c r="U43" s="186"/>
      <c r="V43" s="186"/>
      <c r="W43" s="186"/>
      <c r="X43" s="186"/>
      <c r="Y43" s="186"/>
    </row>
    <row r="44" customFormat="false" ht="12.75" hidden="false" customHeight="false" outlineLevel="0" collapsed="false">
      <c r="A44" s="173" t="e">
        <f aca="false">VLOOKUP(G44,DDENA_USERS,2,FALSE())</f>
        <v>#N/A</v>
      </c>
      <c r="B44" s="174" t="n">
        <f aca="false">IF(ISNUMBER(FIND("Pow",F44))=TRUE(),((VALUE(MID(R44,FIND("-",R44)+1,2)))-(VALUE(MID(R44,FIND("-",R44)-1,1)))+1)*(Q44-P44+1),IF(F44="Coal",(YEAR(Q44)-YEAR(P44))*12+MONTH(Q44)-MONTH(P44)+1,(Q44-P44+1)))</f>
        <v>1</v>
      </c>
      <c r="C44" s="173" t="n">
        <f aca="false">IF(F44="Coal",B44*W44*12500,B44*W44)</f>
        <v>0</v>
      </c>
      <c r="D44" s="181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3"/>
      <c r="Q44" s="183"/>
      <c r="R44" s="182"/>
      <c r="S44" s="182"/>
      <c r="T44" s="184"/>
      <c r="U44" s="182"/>
      <c r="V44" s="182"/>
      <c r="W44" s="182"/>
      <c r="X44" s="182"/>
      <c r="Y44" s="182"/>
    </row>
    <row r="45" customFormat="false" ht="12.75" hidden="false" customHeight="false" outlineLevel="0" collapsed="false">
      <c r="A45" s="173" t="e">
        <f aca="false">VLOOKUP(G45,DDENA_USERS,2,FALSE())</f>
        <v>#N/A</v>
      </c>
      <c r="B45" s="174" t="n">
        <f aca="false">IF(ISNUMBER(FIND("Pow",F45))=TRUE(),((VALUE(MID(R45,FIND("-",R45)+1,2)))-(VALUE(MID(R45,FIND("-",R45)-1,1)))+1)*(Q45-P45+1),IF(F45="Coal",(YEAR(Q45)-YEAR(P45))*12+MONTH(Q45)-MONTH(P45)+1,(Q45-P45+1)))</f>
        <v>1</v>
      </c>
      <c r="C45" s="173" t="n">
        <f aca="false">IF(F45="Coal",B45*W45*12500,B45*W45)</f>
        <v>0</v>
      </c>
      <c r="D45" s="185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3"/>
      <c r="Q45" s="183"/>
      <c r="R45" s="186"/>
      <c r="S45" s="186"/>
      <c r="T45" s="187"/>
      <c r="U45" s="186"/>
      <c r="V45" s="186"/>
      <c r="W45" s="186"/>
      <c r="X45" s="186"/>
      <c r="Y45" s="186"/>
    </row>
    <row r="46" customFormat="false" ht="12.75" hidden="false" customHeight="false" outlineLevel="0" collapsed="false">
      <c r="A46" s="173" t="e">
        <f aca="false">VLOOKUP(G46,DDENA_USERS,2,FALSE())</f>
        <v>#N/A</v>
      </c>
      <c r="B46" s="174" t="n">
        <f aca="false">IF(ISNUMBER(FIND("Pow",F46))=TRUE(),((VALUE(MID(R46,FIND("-",R46)+1,2)))-(VALUE(MID(R46,FIND("-",R46)-1,1)))+1)*(Q46-P46+1),IF(F46="Coal",(YEAR(Q46)-YEAR(P46))*12+MONTH(Q46)-MONTH(P46)+1,(Q46-P46+1)))</f>
        <v>1</v>
      </c>
      <c r="C46" s="173" t="n">
        <f aca="false">IF(F46="Coal",B46*W46*12500,B46*W46)</f>
        <v>0</v>
      </c>
      <c r="D46" s="181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3"/>
      <c r="Q46" s="183"/>
      <c r="R46" s="182"/>
      <c r="S46" s="182"/>
      <c r="T46" s="184"/>
      <c r="U46" s="182"/>
      <c r="V46" s="182"/>
      <c r="W46" s="182"/>
      <c r="X46" s="182"/>
      <c r="Y46" s="182"/>
    </row>
    <row r="47" customFormat="false" ht="12.75" hidden="false" customHeight="false" outlineLevel="0" collapsed="false">
      <c r="A47" s="173" t="e">
        <f aca="false">VLOOKUP(G47,DDENA_USERS,2,FALSE())</f>
        <v>#N/A</v>
      </c>
      <c r="B47" s="174" t="n">
        <f aca="false">IF(ISNUMBER(FIND("Pow",F47))=TRUE(),((VALUE(MID(R47,FIND("-",R47)+1,2)))-(VALUE(MID(R47,FIND("-",R47)-1,1)))+1)*(Q47-P47+1),IF(F47="Coal",(YEAR(Q47)-YEAR(P47))*12+MONTH(Q47)-MONTH(P47)+1,(Q47-P47+1)))</f>
        <v>1</v>
      </c>
      <c r="C47" s="173" t="n">
        <f aca="false">IF(F47="Coal",B47*W47*12500,B47*W47)</f>
        <v>0</v>
      </c>
      <c r="D47" s="185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3"/>
      <c r="Q47" s="183"/>
      <c r="R47" s="186"/>
      <c r="S47" s="186"/>
      <c r="T47" s="187"/>
      <c r="U47" s="186"/>
      <c r="V47" s="186"/>
      <c r="W47" s="186"/>
      <c r="X47" s="186"/>
      <c r="Y47" s="186"/>
    </row>
    <row r="48" customFormat="false" ht="12.75" hidden="false" customHeight="false" outlineLevel="0" collapsed="false">
      <c r="A48" s="173" t="e">
        <f aca="false">VLOOKUP(G48,DDENA_USERS,2,FALSE())</f>
        <v>#N/A</v>
      </c>
      <c r="B48" s="174" t="n">
        <f aca="false">IF(ISNUMBER(FIND("Pow",F48))=TRUE(),((VALUE(MID(R48,FIND("-",R48)+1,2)))-(VALUE(MID(R48,FIND("-",R48)-1,1)))+1)*(Q48-P48+1),IF(F48="Coal",(YEAR(Q48)-YEAR(P48))*12+MONTH(Q48)-MONTH(P48)+1,(Q48-P48+1)))</f>
        <v>1</v>
      </c>
      <c r="C48" s="173" t="n">
        <f aca="false">IF(F48="Coal",B48*W48*12500,B48*W48)</f>
        <v>0</v>
      </c>
      <c r="D48" s="181"/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3"/>
      <c r="Q48" s="183"/>
      <c r="R48" s="182"/>
      <c r="S48" s="182"/>
      <c r="T48" s="184"/>
      <c r="U48" s="182"/>
      <c r="V48" s="182"/>
      <c r="W48" s="182"/>
      <c r="X48" s="182"/>
      <c r="Y48" s="182"/>
    </row>
    <row r="49" customFormat="false" ht="12.75" hidden="false" customHeight="false" outlineLevel="0" collapsed="false">
      <c r="A49" s="173" t="e">
        <f aca="false">VLOOKUP(G49,DDENA_USERS,2,FALSE())</f>
        <v>#N/A</v>
      </c>
      <c r="B49" s="174" t="n">
        <f aca="false">IF(ISNUMBER(FIND("Pow",F49))=TRUE(),((VALUE(MID(R49,FIND("-",R49)+1,2)))-(VALUE(MID(R49,FIND("-",R49)-1,1)))+1)*(Q49-P49+1),IF(F49="Coal",(YEAR(Q49)-YEAR(P49))*12+MONTH(Q49)-MONTH(P49)+1,(Q49-P49+1)))</f>
        <v>1</v>
      </c>
      <c r="C49" s="173" t="n">
        <f aca="false">IF(F49="Coal",B49*W49*12500,B49*W49)</f>
        <v>0</v>
      </c>
      <c r="D49" s="185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3"/>
      <c r="Q49" s="183"/>
      <c r="R49" s="186"/>
      <c r="S49" s="186"/>
      <c r="T49" s="187"/>
      <c r="U49" s="186"/>
      <c r="V49" s="186"/>
      <c r="W49" s="186"/>
      <c r="X49" s="186"/>
      <c r="Y49" s="186"/>
    </row>
    <row r="50" customFormat="false" ht="12.75" hidden="false" customHeight="false" outlineLevel="0" collapsed="false">
      <c r="A50" s="173" t="e">
        <f aca="false">VLOOKUP(G50,DDENA_USERS,2,FALSE())</f>
        <v>#N/A</v>
      </c>
      <c r="B50" s="174" t="n">
        <f aca="false">IF(ISNUMBER(FIND("Pow",F50))=TRUE(),((VALUE(MID(R50,FIND("-",R50)+1,2)))-(VALUE(MID(R50,FIND("-",R50)-1,1)))+1)*(Q50-P50+1),IF(F50="Coal",(YEAR(Q50)-YEAR(P50))*12+MONTH(Q50)-MONTH(P50)+1,(Q50-P50+1)))</f>
        <v>1</v>
      </c>
      <c r="C50" s="173" t="n">
        <f aca="false">IF(F50="Coal",B50*W50*12500,B50*W50)</f>
        <v>0</v>
      </c>
      <c r="D50" s="181"/>
      <c r="E50" s="182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3"/>
      <c r="Q50" s="183"/>
      <c r="R50" s="182"/>
      <c r="S50" s="182"/>
      <c r="T50" s="184"/>
      <c r="U50" s="182"/>
      <c r="V50" s="182"/>
      <c r="W50" s="182"/>
      <c r="X50" s="182"/>
      <c r="Y50" s="182"/>
    </row>
    <row r="51" customFormat="false" ht="12.75" hidden="false" customHeight="false" outlineLevel="0" collapsed="false">
      <c r="A51" s="173" t="e">
        <f aca="false">VLOOKUP(G51,DDENA_USERS,2,FALSE())</f>
        <v>#N/A</v>
      </c>
      <c r="B51" s="174" t="n">
        <f aca="false">IF(ISNUMBER(FIND("Pow",F51))=TRUE(),((VALUE(MID(R51,FIND("-",R51)+1,2)))-(VALUE(MID(R51,FIND("-",R51)-1,1)))+1)*(Q51-P51+1),IF(F51="Coal",(YEAR(Q51)-YEAR(P51))*12+MONTH(Q51)-MONTH(P51)+1,(Q51-P51+1)))</f>
        <v>1</v>
      </c>
      <c r="C51" s="173" t="n">
        <f aca="false">IF(F51="Coal",B51*W51*12500,B51*W51)</f>
        <v>0</v>
      </c>
      <c r="D51" s="185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3"/>
      <c r="Q51" s="183"/>
      <c r="R51" s="186"/>
      <c r="S51" s="186"/>
      <c r="T51" s="187"/>
      <c r="U51" s="186"/>
      <c r="V51" s="186"/>
      <c r="W51" s="186"/>
      <c r="X51" s="186"/>
      <c r="Y51" s="186"/>
    </row>
    <row r="52" customFormat="false" ht="12.75" hidden="false" customHeight="false" outlineLevel="0" collapsed="false">
      <c r="A52" s="173" t="e">
        <f aca="false">VLOOKUP(G52,DDENA_USERS,2,FALSE())</f>
        <v>#N/A</v>
      </c>
      <c r="B52" s="174" t="n">
        <f aca="false">IF(ISNUMBER(FIND("Pow",F52))=TRUE(),((VALUE(MID(R52,FIND("-",R52)+1,2)))-(VALUE(MID(R52,FIND("-",R52)-1,1)))+1)*(Q52-P52+1),IF(F52="Coal",(YEAR(Q52)-YEAR(P52))*12+MONTH(Q52)-MONTH(P52)+1,(Q52-P52+1)))</f>
        <v>1</v>
      </c>
      <c r="C52" s="173" t="n">
        <f aca="false">IF(F52="Coal",B52*W52*12500,B52*W52)</f>
        <v>0</v>
      </c>
      <c r="D52" s="181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3"/>
      <c r="Q52" s="183"/>
      <c r="R52" s="182"/>
      <c r="S52" s="182"/>
      <c r="T52" s="184"/>
      <c r="U52" s="182"/>
      <c r="V52" s="182"/>
      <c r="W52" s="182"/>
      <c r="X52" s="182"/>
      <c r="Y52" s="182"/>
    </row>
    <row r="53" customFormat="false" ht="12.75" hidden="false" customHeight="false" outlineLevel="0" collapsed="false">
      <c r="A53" s="173" t="e">
        <f aca="false">VLOOKUP(G53,DDENA_USERS,2,FALSE())</f>
        <v>#N/A</v>
      </c>
      <c r="B53" s="174" t="n">
        <f aca="false">IF(ISNUMBER(FIND("Pow",F53))=TRUE(),((VALUE(MID(R53,FIND("-",R53)+1,2)))-(VALUE(MID(R53,FIND("-",R53)-1,1)))+1)*(Q53-P53+1),IF(F53="Coal",(YEAR(Q53)-YEAR(P53))*12+MONTH(Q53)-MONTH(P53)+1,(Q53-P53+1)))</f>
        <v>1</v>
      </c>
      <c r="C53" s="173" t="n">
        <f aca="false">IF(F53="Coal",B53*W53*12500,B53*W53)</f>
        <v>0</v>
      </c>
      <c r="D53" s="185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3"/>
      <c r="Q53" s="183"/>
      <c r="R53" s="186"/>
      <c r="S53" s="186"/>
      <c r="T53" s="187"/>
      <c r="U53" s="186"/>
      <c r="V53" s="186"/>
      <c r="W53" s="186"/>
      <c r="X53" s="186"/>
      <c r="Y53" s="186"/>
    </row>
    <row r="54" customFormat="false" ht="12.75" hidden="false" customHeight="false" outlineLevel="0" collapsed="false">
      <c r="A54" s="173" t="e">
        <f aca="false">VLOOKUP(G54,DDENA_USERS,2,FALSE())</f>
        <v>#N/A</v>
      </c>
      <c r="B54" s="174" t="n">
        <f aca="false">IF(ISNUMBER(FIND("Pow",F54))=TRUE(),((VALUE(MID(R54,FIND("-",R54)+1,2)))-(VALUE(MID(R54,FIND("-",R54)-1,1)))+1)*(Q54-P54+1),IF(F54="Coal",(YEAR(Q54)-YEAR(P54))*12+MONTH(Q54)-MONTH(P54)+1,(Q54-P54+1)))</f>
        <v>1</v>
      </c>
      <c r="C54" s="173" t="n">
        <f aca="false">IF(F54="Coal",B54*W54*12500,B54*W54)</f>
        <v>0</v>
      </c>
      <c r="D54" s="181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3"/>
      <c r="Q54" s="183"/>
      <c r="R54" s="182"/>
      <c r="S54" s="182"/>
      <c r="T54" s="184"/>
      <c r="U54" s="182"/>
      <c r="V54" s="182"/>
      <c r="W54" s="182"/>
      <c r="X54" s="182"/>
      <c r="Y54" s="182"/>
    </row>
    <row r="55" customFormat="false" ht="12.75" hidden="false" customHeight="false" outlineLevel="0" collapsed="false">
      <c r="A55" s="173" t="e">
        <f aca="false">VLOOKUP(G55,DDENA_USERS,2,FALSE())</f>
        <v>#N/A</v>
      </c>
      <c r="B55" s="174" t="n">
        <f aca="false">IF(ISNUMBER(FIND("Pow",F55))=TRUE(),((VALUE(MID(R55,FIND("-",R55)+1,2)))-(VALUE(MID(R55,FIND("-",R55)-1,1)))+1)*(Q55-P55+1),IF(F55="Coal",(YEAR(Q55)-YEAR(P55))*12+MONTH(Q55)-MONTH(P55)+1,(Q55-P55+1)))</f>
        <v>1</v>
      </c>
      <c r="C55" s="173" t="n">
        <f aca="false">IF(F55="Coal",B55*W55*12500,B55*W55)</f>
        <v>0</v>
      </c>
      <c r="D55" s="185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3"/>
      <c r="Q55" s="183"/>
      <c r="R55" s="186"/>
      <c r="S55" s="186"/>
      <c r="T55" s="187"/>
      <c r="U55" s="186"/>
      <c r="V55" s="186"/>
      <c r="W55" s="186"/>
      <c r="X55" s="186"/>
      <c r="Y55" s="186"/>
    </row>
    <row r="56" customFormat="false" ht="12.75" hidden="false" customHeight="false" outlineLevel="0" collapsed="false">
      <c r="A56" s="173" t="e">
        <f aca="false">VLOOKUP(G56,DDENA_USERS,2,FALSE())</f>
        <v>#N/A</v>
      </c>
      <c r="B56" s="174" t="n">
        <f aca="false">IF(ISNUMBER(FIND("Pow",F56))=TRUE(),((VALUE(MID(R56,FIND("-",R56)+1,2)))-(VALUE(MID(R56,FIND("-",R56)-1,1)))+1)*(Q56-P56+1),IF(F56="Coal",(YEAR(Q56)-YEAR(P56))*12+MONTH(Q56)-MONTH(P56)+1,(Q56-P56+1)))</f>
        <v>1</v>
      </c>
      <c r="C56" s="173" t="n">
        <f aca="false">IF(F56="Coal",B56*W56*12500,B56*W56)</f>
        <v>0</v>
      </c>
      <c r="D56" s="181"/>
      <c r="E56" s="182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3"/>
      <c r="Q56" s="183"/>
      <c r="R56" s="182"/>
      <c r="S56" s="182"/>
      <c r="T56" s="184"/>
      <c r="U56" s="182"/>
      <c r="V56" s="182"/>
      <c r="W56" s="182"/>
      <c r="X56" s="182"/>
      <c r="Y56" s="182"/>
    </row>
    <row r="57" customFormat="false" ht="12.75" hidden="false" customHeight="false" outlineLevel="0" collapsed="false">
      <c r="A57" s="173" t="e">
        <f aca="false">VLOOKUP(G57,DDENA_USERS,2,FALSE())</f>
        <v>#N/A</v>
      </c>
      <c r="B57" s="174" t="n">
        <f aca="false">IF(ISNUMBER(FIND("Pow",F57))=TRUE(),((VALUE(MID(R57,FIND("-",R57)+1,2)))-(VALUE(MID(R57,FIND("-",R57)-1,1)))+1)*(Q57-P57+1),IF(F57="Coal",(YEAR(Q57)-YEAR(P57))*12+MONTH(Q57)-MONTH(P57)+1,(Q57-P57+1)))</f>
        <v>1</v>
      </c>
      <c r="C57" s="173" t="n">
        <f aca="false">IF(F57="Coal",B57*W57*12500,B57*W57)</f>
        <v>0</v>
      </c>
      <c r="D57" s="185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3"/>
      <c r="Q57" s="183"/>
      <c r="R57" s="186"/>
      <c r="S57" s="186"/>
      <c r="T57" s="187"/>
      <c r="U57" s="186"/>
      <c r="V57" s="186"/>
      <c r="W57" s="186"/>
      <c r="X57" s="186"/>
      <c r="Y57" s="186"/>
    </row>
    <row r="58" customFormat="false" ht="12.75" hidden="false" customHeight="false" outlineLevel="0" collapsed="false">
      <c r="A58" s="173" t="e">
        <f aca="false">VLOOKUP(G58,DDENA_USERS,2,FALSE())</f>
        <v>#N/A</v>
      </c>
      <c r="B58" s="174" t="n">
        <f aca="false">IF(ISNUMBER(FIND("Pow",F58))=TRUE(),((VALUE(MID(R58,FIND("-",R58)+1,2)))-(VALUE(MID(R58,FIND("-",R58)-1,1)))+1)*(Q58-P58+1),IF(F58="Coal",(YEAR(Q58)-YEAR(P58))*12+MONTH(Q58)-MONTH(P58)+1,(Q58-P58+1)))</f>
        <v>1</v>
      </c>
      <c r="C58" s="173" t="n">
        <f aca="false">IF(F58="Coal",B58*W58*12500,B58*W58)</f>
        <v>0</v>
      </c>
      <c r="D58" s="181"/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3"/>
      <c r="Q58" s="183"/>
      <c r="R58" s="182"/>
      <c r="S58" s="182"/>
      <c r="T58" s="184"/>
      <c r="U58" s="182"/>
      <c r="V58" s="182"/>
      <c r="W58" s="182"/>
      <c r="X58" s="182"/>
      <c r="Y58" s="182"/>
    </row>
    <row r="59" customFormat="false" ht="12.75" hidden="false" customHeight="false" outlineLevel="0" collapsed="false">
      <c r="A59" s="173" t="e">
        <f aca="false">VLOOKUP(G59,DDENA_USERS,2,FALSE())</f>
        <v>#N/A</v>
      </c>
      <c r="B59" s="174" t="n">
        <f aca="false">IF(ISNUMBER(FIND("Pow",F59))=TRUE(),((VALUE(MID(R59,FIND("-",R59)+1,2)))-(VALUE(MID(R59,FIND("-",R59)-1,1)))+1)*(Q59-P59+1),IF(F59="Coal",(YEAR(Q59)-YEAR(P59))*12+MONTH(Q59)-MONTH(P59)+1,(Q59-P59+1)))</f>
        <v>1</v>
      </c>
      <c r="C59" s="173" t="n">
        <f aca="false">IF(F59="Coal",B59*W59*12500,B59*W59)</f>
        <v>0</v>
      </c>
      <c r="D59" s="185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3"/>
      <c r="Q59" s="183"/>
      <c r="R59" s="186"/>
      <c r="S59" s="186"/>
      <c r="T59" s="187"/>
      <c r="U59" s="186"/>
      <c r="V59" s="186"/>
      <c r="W59" s="186"/>
      <c r="X59" s="186"/>
      <c r="Y59" s="186"/>
    </row>
    <row r="60" customFormat="false" ht="12.75" hidden="false" customHeight="false" outlineLevel="0" collapsed="false">
      <c r="A60" s="173" t="e">
        <f aca="false">VLOOKUP(G60,DDENA_USERS,2,FALSE())</f>
        <v>#N/A</v>
      </c>
      <c r="B60" s="174" t="n">
        <f aca="false">IF(ISNUMBER(FIND("Pow",F60))=TRUE(),((VALUE(MID(R60,FIND("-",R60)+1,2)))-(VALUE(MID(R60,FIND("-",R60)-1,1)))+1)*(Q60-P60+1),IF(F60="Coal",(YEAR(Q60)-YEAR(P60))*12+MONTH(Q60)-MONTH(P60)+1,(Q60-P60+1)))</f>
        <v>1</v>
      </c>
      <c r="C60" s="173" t="n">
        <f aca="false">IF(F60="Coal",B60*W60*12500,B60*W60)</f>
        <v>0</v>
      </c>
      <c r="D60" s="181"/>
      <c r="E60" s="182"/>
      <c r="F60" s="182"/>
      <c r="G60" s="182"/>
      <c r="H60" s="182"/>
      <c r="I60" s="182"/>
      <c r="J60" s="182"/>
      <c r="K60" s="182"/>
      <c r="L60" s="182"/>
      <c r="M60" s="182"/>
      <c r="N60" s="182"/>
      <c r="O60" s="182"/>
      <c r="P60" s="183"/>
      <c r="Q60" s="183"/>
      <c r="R60" s="182"/>
      <c r="S60" s="182"/>
      <c r="T60" s="184"/>
      <c r="U60" s="182"/>
      <c r="V60" s="182"/>
      <c r="W60" s="182"/>
      <c r="X60" s="182"/>
      <c r="Y60" s="182"/>
    </row>
    <row r="61" customFormat="false" ht="12.75" hidden="false" customHeight="false" outlineLevel="0" collapsed="false">
      <c r="A61" s="173" t="e">
        <f aca="false">VLOOKUP(G61,DDENA_USERS,2,FALSE())</f>
        <v>#N/A</v>
      </c>
      <c r="B61" s="174" t="n">
        <f aca="false">IF(ISNUMBER(FIND("Pow",F61))=TRUE(),((VALUE(MID(R61,FIND("-",R61)+1,2)))-(VALUE(MID(R61,FIND("-",R61)-1,1)))+1)*(Q61-P61+1),IF(F61="Coal",(YEAR(Q61)-YEAR(P61))*12+MONTH(Q61)-MONTH(P61)+1,(Q61-P61+1)))</f>
        <v>1</v>
      </c>
      <c r="C61" s="173" t="n">
        <f aca="false">IF(F61="Coal",B61*W61*12500,B61*W61)</f>
        <v>0</v>
      </c>
      <c r="D61" s="185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3"/>
      <c r="Q61" s="183"/>
      <c r="R61" s="186"/>
      <c r="S61" s="186"/>
      <c r="T61" s="187"/>
      <c r="U61" s="186"/>
      <c r="V61" s="186"/>
      <c r="W61" s="186"/>
      <c r="X61" s="186"/>
      <c r="Y61" s="186"/>
    </row>
    <row r="62" customFormat="false" ht="12.75" hidden="false" customHeight="false" outlineLevel="0" collapsed="false">
      <c r="A62" s="173" t="e">
        <f aca="false">VLOOKUP(G62,DDENA_USERS,2,FALSE())</f>
        <v>#N/A</v>
      </c>
      <c r="B62" s="174" t="n">
        <f aca="false">IF(ISNUMBER(FIND("Pow",F62))=TRUE(),((VALUE(MID(R62,FIND("-",R62)+1,2)))-(VALUE(MID(R62,FIND("-",R62)-1,1)))+1)*(Q62-P62+1),IF(F62="Coal",(YEAR(Q62)-YEAR(P62))*12+MONTH(Q62)-MONTH(P62)+1,(Q62-P62+1)))</f>
        <v>1</v>
      </c>
      <c r="C62" s="173" t="n">
        <f aca="false">IF(F62="Coal",B62*W62*12500,B62*W62)</f>
        <v>0</v>
      </c>
      <c r="D62" s="181"/>
      <c r="E62" s="182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3"/>
      <c r="Q62" s="183"/>
      <c r="R62" s="182"/>
      <c r="S62" s="182"/>
      <c r="T62" s="184"/>
      <c r="U62" s="182"/>
      <c r="V62" s="182"/>
      <c r="W62" s="182"/>
      <c r="X62" s="182"/>
      <c r="Y62" s="182"/>
    </row>
    <row r="63" customFormat="false" ht="12.75" hidden="false" customHeight="false" outlineLevel="0" collapsed="false">
      <c r="A63" s="173" t="e">
        <f aca="false">VLOOKUP(G63,DDENA_USERS,2,FALSE())</f>
        <v>#N/A</v>
      </c>
      <c r="B63" s="174" t="n">
        <f aca="false">IF(ISNUMBER(FIND("Pow",F63))=TRUE(),((VALUE(MID(R63,FIND("-",R63)+1,2)))-(VALUE(MID(R63,FIND("-",R63)-1,1)))+1)*(Q63-P63+1),IF(F63="Coal",(YEAR(Q63)-YEAR(P63))*12+MONTH(Q63)-MONTH(P63)+1,(Q63-P63+1)))</f>
        <v>1</v>
      </c>
      <c r="C63" s="173" t="n">
        <f aca="false">IF(F63="Coal",B63*W63*12500,B63*W63)</f>
        <v>0</v>
      </c>
      <c r="D63" s="185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3"/>
      <c r="Q63" s="183"/>
      <c r="R63" s="186"/>
      <c r="S63" s="186"/>
      <c r="T63" s="187"/>
      <c r="U63" s="186"/>
      <c r="V63" s="186"/>
      <c r="W63" s="186"/>
      <c r="X63" s="186"/>
      <c r="Y63" s="186"/>
    </row>
    <row r="64" customFormat="false" ht="12.75" hidden="false" customHeight="false" outlineLevel="0" collapsed="false">
      <c r="A64" s="173" t="e">
        <f aca="false">VLOOKUP(G64,DDENA_USERS,2,FALSE())</f>
        <v>#N/A</v>
      </c>
      <c r="B64" s="174" t="n">
        <f aca="false">IF(ISNUMBER(FIND("Pow",F64))=TRUE(),((VALUE(MID(R64,FIND("-",R64)+1,2)))-(VALUE(MID(R64,FIND("-",R64)-1,1)))+1)*(Q64-P64+1),IF(F64="Coal",(YEAR(Q64)-YEAR(P64))*12+MONTH(Q64)-MONTH(P64)+1,(Q64-P64+1)))</f>
        <v>1</v>
      </c>
      <c r="C64" s="173" t="n">
        <f aca="false">IF(F64="Coal",B64*W64*12500,B64*W64)</f>
        <v>0</v>
      </c>
      <c r="D64" s="181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3"/>
      <c r="Q64" s="183"/>
      <c r="R64" s="182"/>
      <c r="S64" s="182"/>
      <c r="T64" s="184"/>
      <c r="U64" s="182"/>
      <c r="V64" s="182"/>
      <c r="W64" s="182"/>
      <c r="X64" s="182"/>
      <c r="Y64" s="182"/>
    </row>
    <row r="65" customFormat="false" ht="12.75" hidden="false" customHeight="false" outlineLevel="0" collapsed="false">
      <c r="A65" s="173" t="e">
        <f aca="false">VLOOKUP(G65,DDENA_USERS,2,FALSE())</f>
        <v>#N/A</v>
      </c>
      <c r="B65" s="174" t="n">
        <f aca="false">IF(ISNUMBER(FIND("Pow",F65))=TRUE(),((VALUE(MID(R65,FIND("-",R65)+1,2)))-(VALUE(MID(R65,FIND("-",R65)-1,1)))+1)*(Q65-P65+1),IF(F65="Coal",(YEAR(Q65)-YEAR(P65))*12+MONTH(Q65)-MONTH(P65)+1,(Q65-P65+1)))</f>
        <v>1</v>
      </c>
      <c r="C65" s="173" t="n">
        <f aca="false">IF(F65="Coal",B65*W65*12500,B65*W65)</f>
        <v>0</v>
      </c>
      <c r="D65" s="185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3"/>
      <c r="Q65" s="183"/>
      <c r="R65" s="186"/>
      <c r="S65" s="186"/>
      <c r="T65" s="187"/>
      <c r="U65" s="186"/>
      <c r="V65" s="186"/>
      <c r="W65" s="186"/>
      <c r="X65" s="186"/>
      <c r="Y65" s="186"/>
    </row>
    <row r="66" customFormat="false" ht="12.75" hidden="false" customHeight="false" outlineLevel="0" collapsed="false">
      <c r="A66" s="173" t="e">
        <f aca="false">VLOOKUP(G66,DDENA_USERS,2,FALSE())</f>
        <v>#N/A</v>
      </c>
      <c r="B66" s="174" t="n">
        <f aca="false">IF(ISNUMBER(FIND("Pow",F66))=TRUE(),((VALUE(MID(R66,FIND("-",R66)+1,2)))-(VALUE(MID(R66,FIND("-",R66)-1,1)))+1)*(Q66-P66+1),IF(F66="Coal",(YEAR(Q66)-YEAR(P66))*12+MONTH(Q66)-MONTH(P66)+1,(Q66-P66+1)))</f>
        <v>1</v>
      </c>
      <c r="C66" s="173" t="n">
        <f aca="false">IF(F66="Coal",B66*W66*12500,B66*W66)</f>
        <v>0</v>
      </c>
      <c r="D66" s="181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3"/>
      <c r="Q66" s="183"/>
      <c r="R66" s="182"/>
      <c r="S66" s="182"/>
      <c r="T66" s="184"/>
      <c r="U66" s="182"/>
      <c r="V66" s="182"/>
      <c r="W66" s="182"/>
      <c r="X66" s="182"/>
      <c r="Y66" s="182"/>
    </row>
    <row r="67" customFormat="false" ht="12.75" hidden="false" customHeight="false" outlineLevel="0" collapsed="false">
      <c r="A67" s="173" t="e">
        <f aca="false">VLOOKUP(G67,DDENA_USERS,2,FALSE())</f>
        <v>#N/A</v>
      </c>
      <c r="B67" s="174" t="n">
        <f aca="false">IF(ISNUMBER(FIND("Pow",F67))=TRUE(),((VALUE(MID(R67,FIND("-",R67)+1,2)))-(VALUE(MID(R67,FIND("-",R67)-1,1)))+1)*(Q67-P67+1),IF(F67="Coal",(YEAR(Q67)-YEAR(P67))*12+MONTH(Q67)-MONTH(P67)+1,(Q67-P67+1)))</f>
        <v>1</v>
      </c>
      <c r="C67" s="173" t="n">
        <f aca="false">IF(F67="Coal",B67*W67*12500,B67*W67)</f>
        <v>0</v>
      </c>
      <c r="D67" s="185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3"/>
      <c r="Q67" s="183"/>
      <c r="R67" s="186"/>
      <c r="S67" s="186"/>
      <c r="T67" s="187"/>
      <c r="U67" s="186"/>
      <c r="V67" s="186"/>
      <c r="W67" s="186"/>
      <c r="X67" s="186"/>
      <c r="Y67" s="186"/>
    </row>
    <row r="68" customFormat="false" ht="12.75" hidden="false" customHeight="false" outlineLevel="0" collapsed="false">
      <c r="A68" s="173" t="e">
        <f aca="false">VLOOKUP(G68,DDENA_USERS,2,FALSE())</f>
        <v>#N/A</v>
      </c>
      <c r="B68" s="174" t="n">
        <f aca="false">IF(ISNUMBER(FIND("Pow",F68))=TRUE(),((VALUE(MID(R68,FIND("-",R68)+1,2)))-(VALUE(MID(R68,FIND("-",R68)-1,1)))+1)*(Q68-P68+1),IF(F68="Coal",(YEAR(Q68)-YEAR(P68))*12+MONTH(Q68)-MONTH(P68)+1,(Q68-P68+1)))</f>
        <v>1</v>
      </c>
      <c r="C68" s="173" t="n">
        <f aca="false">IF(F68="Coal",B68*W68*12500,B68*W68)</f>
        <v>0</v>
      </c>
      <c r="D68" s="181"/>
      <c r="E68" s="182"/>
      <c r="F68" s="182"/>
      <c r="G68" s="182"/>
      <c r="H68" s="182"/>
      <c r="I68" s="182"/>
      <c r="J68" s="182"/>
      <c r="K68" s="182"/>
      <c r="L68" s="182"/>
      <c r="M68" s="182"/>
      <c r="N68" s="182"/>
      <c r="O68" s="182"/>
      <c r="P68" s="183"/>
      <c r="Q68" s="183"/>
      <c r="R68" s="182"/>
      <c r="S68" s="182"/>
      <c r="T68" s="184"/>
      <c r="U68" s="182"/>
      <c r="V68" s="182"/>
      <c r="W68" s="182"/>
      <c r="X68" s="182"/>
      <c r="Y68" s="182"/>
    </row>
    <row r="69" customFormat="false" ht="12.75" hidden="false" customHeight="false" outlineLevel="0" collapsed="false">
      <c r="A69" s="173" t="e">
        <f aca="false">VLOOKUP(G69,DDENA_USERS,2,FALSE())</f>
        <v>#N/A</v>
      </c>
      <c r="B69" s="174" t="n">
        <f aca="false">IF(ISNUMBER(FIND("Pow",F69))=TRUE(),((VALUE(MID(R69,FIND("-",R69)+1,2)))-(VALUE(MID(R69,FIND("-",R69)-1,1)))+1)*(Q69-P69+1),IF(F69="Coal",(YEAR(Q69)-YEAR(P69))*12+MONTH(Q69)-MONTH(P69)+1,(Q69-P69+1)))</f>
        <v>1</v>
      </c>
      <c r="C69" s="173" t="n">
        <f aca="false">IF(F69="Coal",B69*W69*12500,B69*W69)</f>
        <v>0</v>
      </c>
      <c r="D69" s="185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3"/>
      <c r="Q69" s="183"/>
      <c r="R69" s="186"/>
      <c r="S69" s="186"/>
      <c r="T69" s="187"/>
      <c r="U69" s="186"/>
      <c r="V69" s="186"/>
      <c r="W69" s="186"/>
      <c r="X69" s="186"/>
      <c r="Y69" s="186"/>
    </row>
    <row r="70" customFormat="false" ht="12.75" hidden="false" customHeight="false" outlineLevel="0" collapsed="false">
      <c r="A70" s="173" t="e">
        <f aca="false">VLOOKUP(G70,DDENA_USERS,2,FALSE())</f>
        <v>#N/A</v>
      </c>
      <c r="B70" s="174" t="n">
        <f aca="false">IF(ISNUMBER(FIND("Pow",F70))=TRUE(),((VALUE(MID(R70,FIND("-",R70)+1,2)))-(VALUE(MID(R70,FIND("-",R70)-1,1)))+1)*(Q70-P70+1),IF(F70="Coal",(YEAR(Q70)-YEAR(P70))*12+MONTH(Q70)-MONTH(P70)+1,(Q70-P70+1)))</f>
        <v>1</v>
      </c>
      <c r="C70" s="173" t="n">
        <f aca="false">IF(F70="Coal",B70*W70*12500,B70*W70)</f>
        <v>0</v>
      </c>
      <c r="D70" s="181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3"/>
      <c r="Q70" s="183"/>
      <c r="R70" s="182"/>
      <c r="S70" s="182"/>
      <c r="T70" s="184"/>
      <c r="U70" s="182"/>
      <c r="V70" s="182"/>
      <c r="W70" s="182"/>
      <c r="X70" s="182"/>
      <c r="Y70" s="182"/>
    </row>
    <row r="71" customFormat="false" ht="12.75" hidden="false" customHeight="false" outlineLevel="0" collapsed="false">
      <c r="A71" s="173" t="e">
        <f aca="false">VLOOKUP(G71,DDENA_USERS,2,FALSE())</f>
        <v>#N/A</v>
      </c>
      <c r="B71" s="174" t="n">
        <f aca="false">IF(ISNUMBER(FIND("Pow",F71))=TRUE(),((VALUE(MID(R71,FIND("-",R71)+1,2)))-(VALUE(MID(R71,FIND("-",R71)-1,1)))+1)*(Q71-P71+1),IF(F71="Coal",(YEAR(Q71)-YEAR(P71))*12+MONTH(Q71)-MONTH(P71)+1,(Q71-P71+1)))</f>
        <v>1</v>
      </c>
      <c r="C71" s="173" t="n">
        <f aca="false">IF(F71="Coal",B71*W71*12500,B71*W71)</f>
        <v>0</v>
      </c>
      <c r="D71" s="185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3"/>
      <c r="Q71" s="183"/>
      <c r="R71" s="186"/>
      <c r="S71" s="186"/>
      <c r="T71" s="187"/>
      <c r="U71" s="186"/>
      <c r="V71" s="186"/>
      <c r="W71" s="186"/>
      <c r="X71" s="186"/>
      <c r="Y71" s="186"/>
    </row>
    <row r="72" customFormat="false" ht="12.75" hidden="false" customHeight="false" outlineLevel="0" collapsed="false">
      <c r="A72" s="173" t="e">
        <f aca="false">VLOOKUP(G72,DDENA_USERS,2,FALSE())</f>
        <v>#N/A</v>
      </c>
      <c r="B72" s="174" t="n">
        <f aca="false">IF(ISNUMBER(FIND("Pow",F72))=TRUE(),((VALUE(MID(R72,FIND("-",R72)+1,2)))-(VALUE(MID(R72,FIND("-",R72)-1,1)))+1)*(Q72-P72+1),IF(F72="Coal",(YEAR(Q72)-YEAR(P72))*12+MONTH(Q72)-MONTH(P72)+1,(Q72-P72+1)))</f>
        <v>1</v>
      </c>
      <c r="C72" s="173" t="n">
        <f aca="false">IF(F72="Coal",B72*W72*12500,B72*W72)</f>
        <v>0</v>
      </c>
      <c r="D72" s="181"/>
      <c r="E72" s="182"/>
      <c r="F72" s="182"/>
      <c r="G72" s="182"/>
      <c r="H72" s="182"/>
      <c r="I72" s="182"/>
      <c r="J72" s="182"/>
      <c r="K72" s="182"/>
      <c r="L72" s="182"/>
      <c r="M72" s="182"/>
      <c r="N72" s="182"/>
      <c r="O72" s="182"/>
      <c r="P72" s="183"/>
      <c r="Q72" s="183"/>
      <c r="R72" s="182"/>
      <c r="S72" s="182"/>
      <c r="T72" s="184"/>
      <c r="U72" s="182"/>
      <c r="V72" s="182"/>
      <c r="W72" s="182"/>
      <c r="X72" s="182"/>
      <c r="Y72" s="182"/>
    </row>
    <row r="73" customFormat="false" ht="12.75" hidden="false" customHeight="false" outlineLevel="0" collapsed="false">
      <c r="A73" s="173" t="e">
        <f aca="false">VLOOKUP(G73,DDENA_USERS,2,FALSE())</f>
        <v>#N/A</v>
      </c>
      <c r="B73" s="174" t="n">
        <f aca="false">IF(ISNUMBER(FIND("Pow",F73))=TRUE(),((VALUE(MID(R73,FIND("-",R73)+1,2)))-(VALUE(MID(R73,FIND("-",R73)-1,1)))+1)*(Q73-P73+1),IF(F73="Coal",(YEAR(Q73)-YEAR(P73))*12+MONTH(Q73)-MONTH(P73)+1,(Q73-P73+1)))</f>
        <v>1</v>
      </c>
      <c r="C73" s="173" t="n">
        <f aca="false">IF(F73="Coal",B73*W73*12500,B73*W73)</f>
        <v>0</v>
      </c>
      <c r="D73" s="185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3"/>
      <c r="Q73" s="183"/>
      <c r="R73" s="186"/>
      <c r="S73" s="186"/>
      <c r="T73" s="187"/>
      <c r="U73" s="186"/>
      <c r="V73" s="186"/>
      <c r="W73" s="186"/>
      <c r="X73" s="186"/>
      <c r="Y73" s="186"/>
    </row>
    <row r="74" customFormat="false" ht="12.75" hidden="false" customHeight="false" outlineLevel="0" collapsed="false">
      <c r="A74" s="173" t="e">
        <f aca="false">VLOOKUP(G74,DDENA_USERS,2,FALSE())</f>
        <v>#N/A</v>
      </c>
      <c r="B74" s="174" t="n">
        <f aca="false">IF(ISNUMBER(FIND("Pow",F74))=TRUE(),((VALUE(MID(R74,FIND("-",R74)+1,2)))-(VALUE(MID(R74,FIND("-",R74)-1,1)))+1)*(Q74-P74+1),IF(F74="Coal",(YEAR(Q74)-YEAR(P74))*12+MONTH(Q74)-MONTH(P74)+1,(Q74-P74+1)))</f>
        <v>1</v>
      </c>
      <c r="C74" s="173" t="n">
        <f aca="false">IF(F74="Coal",B74*W74*12500,B74*W74)</f>
        <v>0</v>
      </c>
      <c r="D74" s="181"/>
      <c r="E74" s="182"/>
      <c r="F74" s="182"/>
      <c r="G74" s="182"/>
      <c r="H74" s="182"/>
      <c r="I74" s="182"/>
      <c r="J74" s="182"/>
      <c r="K74" s="182"/>
      <c r="L74" s="182"/>
      <c r="M74" s="182"/>
      <c r="N74" s="182"/>
      <c r="O74" s="182"/>
      <c r="P74" s="183"/>
      <c r="Q74" s="183"/>
      <c r="R74" s="182"/>
      <c r="S74" s="182"/>
      <c r="T74" s="184"/>
      <c r="U74" s="182"/>
      <c r="V74" s="182"/>
      <c r="W74" s="182"/>
      <c r="X74" s="182"/>
      <c r="Y74" s="182"/>
    </row>
    <row r="75" customFormat="false" ht="12.75" hidden="false" customHeight="false" outlineLevel="0" collapsed="false">
      <c r="A75" s="173" t="e">
        <f aca="false">VLOOKUP(G75,DDENA_USERS,2,FALSE())</f>
        <v>#N/A</v>
      </c>
      <c r="B75" s="174" t="n">
        <f aca="false">IF(ISNUMBER(FIND("Pow",F75))=TRUE(),((VALUE(MID(R75,FIND("-",R75)+1,2)))-(VALUE(MID(R75,FIND("-",R75)-1,1)))+1)*(Q75-P75+1),IF(F75="Coal",(YEAR(Q75)-YEAR(P75))*12+MONTH(Q75)-MONTH(P75)+1,(Q75-P75+1)))</f>
        <v>1</v>
      </c>
      <c r="C75" s="173" t="n">
        <f aca="false">IF(F75="Coal",B75*W75*12500,B75*W75)</f>
        <v>0</v>
      </c>
      <c r="D75" s="185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3"/>
      <c r="Q75" s="183"/>
      <c r="R75" s="186"/>
      <c r="S75" s="186"/>
      <c r="T75" s="187"/>
      <c r="U75" s="186"/>
      <c r="V75" s="186"/>
      <c r="W75" s="186"/>
      <c r="X75" s="186"/>
      <c r="Y75" s="186"/>
    </row>
    <row r="76" customFormat="false" ht="12.75" hidden="false" customHeight="false" outlineLevel="0" collapsed="false">
      <c r="A76" s="173" t="e">
        <f aca="false">VLOOKUP(G76,DDENA_USERS,2,FALSE())</f>
        <v>#N/A</v>
      </c>
      <c r="B76" s="174" t="n">
        <f aca="false">IF(ISNUMBER(FIND("Pow",F76))=TRUE(),((VALUE(MID(R76,FIND("-",R76)+1,2)))-(VALUE(MID(R76,FIND("-",R76)-1,1)))+1)*(Q76-P76+1),IF(F76="Coal",(YEAR(Q76)-YEAR(P76))*12+MONTH(Q76)-MONTH(P76)+1,(Q76-P76+1)))</f>
        <v>1</v>
      </c>
      <c r="C76" s="173" t="n">
        <f aca="false">IF(F76="Coal",B76*W76*12500,B76*W76)</f>
        <v>0</v>
      </c>
      <c r="D76" s="181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182"/>
      <c r="P76" s="183"/>
      <c r="Q76" s="183"/>
      <c r="R76" s="182"/>
      <c r="S76" s="182"/>
      <c r="T76" s="184"/>
      <c r="U76" s="182"/>
      <c r="V76" s="182"/>
      <c r="W76" s="182"/>
      <c r="X76" s="182"/>
      <c r="Y76" s="182"/>
    </row>
    <row r="77" customFormat="false" ht="12.75" hidden="false" customHeight="false" outlineLevel="0" collapsed="false">
      <c r="A77" s="173" t="e">
        <f aca="false">VLOOKUP(G77,DDENA_USERS,2,FALSE())</f>
        <v>#N/A</v>
      </c>
      <c r="B77" s="174" t="n">
        <f aca="false">IF(ISNUMBER(FIND("Pow",F77))=TRUE(),((VALUE(MID(R77,FIND("-",R77)+1,2)))-(VALUE(MID(R77,FIND("-",R77)-1,1)))+1)*(Q77-P77+1),IF(F77="Coal",(YEAR(Q77)-YEAR(P77))*12+MONTH(Q77)-MONTH(P77)+1,(Q77-P77+1)))</f>
        <v>1</v>
      </c>
      <c r="C77" s="173" t="n">
        <f aca="false">IF(F77="Coal",B77*W77*12500,B77*W77)</f>
        <v>0</v>
      </c>
      <c r="D77" s="185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3"/>
      <c r="Q77" s="183"/>
      <c r="R77" s="186"/>
      <c r="S77" s="186"/>
      <c r="T77" s="187"/>
      <c r="U77" s="186"/>
      <c r="V77" s="186"/>
      <c r="W77" s="186"/>
      <c r="X77" s="186"/>
      <c r="Y77" s="186"/>
    </row>
    <row r="78" customFormat="false" ht="12.75" hidden="false" customHeight="false" outlineLevel="0" collapsed="false">
      <c r="A78" s="173" t="e">
        <f aca="false">VLOOKUP(G78,DDENA_USERS,2,FALSE())</f>
        <v>#N/A</v>
      </c>
      <c r="B78" s="174" t="n">
        <f aca="false">IF(ISNUMBER(FIND("Pow",F78))=TRUE(),((VALUE(MID(R78,FIND("-",R78)+1,2)))-(VALUE(MID(R78,FIND("-",R78)-1,1)))+1)*(Q78-P78+1),IF(F78="Coal",(YEAR(Q78)-YEAR(P78))*12+MONTH(Q78)-MONTH(P78)+1,(Q78-P78+1)))</f>
        <v>1</v>
      </c>
      <c r="C78" s="173" t="n">
        <f aca="false">IF(F78="Coal",B78*W78*12500,B78*W78)</f>
        <v>0</v>
      </c>
      <c r="D78" s="181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3"/>
      <c r="Q78" s="183"/>
      <c r="R78" s="182"/>
      <c r="S78" s="182"/>
      <c r="T78" s="184"/>
      <c r="U78" s="182"/>
      <c r="V78" s="182"/>
      <c r="W78" s="182"/>
      <c r="X78" s="182"/>
      <c r="Y78" s="182"/>
    </row>
    <row r="79" customFormat="false" ht="12.75" hidden="false" customHeight="false" outlineLevel="0" collapsed="false">
      <c r="A79" s="173" t="e">
        <f aca="false">VLOOKUP(G79,DDENA_USERS,2,FALSE())</f>
        <v>#N/A</v>
      </c>
      <c r="B79" s="174" t="n">
        <f aca="false">IF(ISNUMBER(FIND("Pow",F79))=TRUE(),((VALUE(MID(R79,FIND("-",R79)+1,2)))-(VALUE(MID(R79,FIND("-",R79)-1,1)))+1)*(Q79-P79+1),IF(F79="Coal",(YEAR(Q79)-YEAR(P79))*12+MONTH(Q79)-MONTH(P79)+1,(Q79-P79+1)))</f>
        <v>1</v>
      </c>
      <c r="C79" s="173" t="n">
        <f aca="false">IF(F79="Coal",B79*W79*12500,B79*W79)</f>
        <v>0</v>
      </c>
      <c r="D79" s="185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3"/>
      <c r="Q79" s="183"/>
      <c r="R79" s="186"/>
      <c r="S79" s="186"/>
      <c r="T79" s="187"/>
      <c r="U79" s="186"/>
      <c r="V79" s="186"/>
      <c r="W79" s="186"/>
      <c r="X79" s="186"/>
      <c r="Y79" s="186"/>
    </row>
    <row r="80" customFormat="false" ht="12.75" hidden="false" customHeight="false" outlineLevel="0" collapsed="false">
      <c r="A80" s="173" t="e">
        <f aca="false">VLOOKUP(G80,DDENA_USERS,2,FALSE())</f>
        <v>#N/A</v>
      </c>
      <c r="B80" s="174" t="n">
        <f aca="false">IF(ISNUMBER(FIND("Pow",F80))=TRUE(),((VALUE(MID(R80,FIND("-",R80)+1,2)))-(VALUE(MID(R80,FIND("-",R80)-1,1)))+1)*(Q80-P80+1),IF(F80="Coal",(YEAR(Q80)-YEAR(P80))*12+MONTH(Q80)-MONTH(P80)+1,(Q80-P80+1)))</f>
        <v>1</v>
      </c>
      <c r="C80" s="173" t="n">
        <f aca="false">IF(F80="Coal",B80*W80*12500,B80*W80)</f>
        <v>0</v>
      </c>
      <c r="D80" s="181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3"/>
      <c r="Q80" s="183"/>
      <c r="R80" s="182"/>
      <c r="S80" s="182"/>
      <c r="T80" s="184"/>
      <c r="U80" s="182"/>
      <c r="V80" s="182"/>
      <c r="W80" s="182"/>
      <c r="X80" s="182"/>
      <c r="Y80" s="182"/>
    </row>
    <row r="81" customFormat="false" ht="12.75" hidden="false" customHeight="false" outlineLevel="0" collapsed="false">
      <c r="A81" s="173" t="e">
        <f aca="false">VLOOKUP(G81,DDENA_USERS,2,FALSE())</f>
        <v>#N/A</v>
      </c>
      <c r="B81" s="174" t="n">
        <f aca="false">IF(ISNUMBER(FIND("Pow",F81))=TRUE(),((VALUE(MID(R81,FIND("-",R81)+1,2)))-(VALUE(MID(R81,FIND("-",R81)-1,1)))+1)*(Q81-P81+1),IF(F81="Coal",(YEAR(Q81)-YEAR(P81))*12+MONTH(Q81)-MONTH(P81)+1,(Q81-P81+1)))</f>
        <v>1</v>
      </c>
      <c r="C81" s="173" t="n">
        <f aca="false">IF(F81="Coal",B81*W81*12500,B81*W81)</f>
        <v>0</v>
      </c>
      <c r="D81" s="185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3"/>
      <c r="Q81" s="183"/>
      <c r="R81" s="186"/>
      <c r="S81" s="186"/>
      <c r="T81" s="187"/>
      <c r="U81" s="186"/>
      <c r="V81" s="186"/>
      <c r="W81" s="186"/>
      <c r="X81" s="186"/>
      <c r="Y81" s="186"/>
    </row>
    <row r="82" customFormat="false" ht="12.75" hidden="false" customHeight="false" outlineLevel="0" collapsed="false">
      <c r="A82" s="173" t="e">
        <f aca="false">VLOOKUP(G82,DDENA_USERS,2,FALSE())</f>
        <v>#N/A</v>
      </c>
      <c r="B82" s="174" t="n">
        <f aca="false">IF(ISNUMBER(FIND("Pow",F82))=TRUE(),((VALUE(MID(R82,FIND("-",R82)+1,2)))-(VALUE(MID(R82,FIND("-",R82)-1,1)))+1)*(Q82-P82+1),IF(F82="Coal",(YEAR(Q82)-YEAR(P82))*12+MONTH(Q82)-MONTH(P82)+1,(Q82-P82+1)))</f>
        <v>1</v>
      </c>
      <c r="C82" s="173" t="n">
        <f aca="false">IF(F82="Coal",B82*W82*12500,B82*W82)</f>
        <v>0</v>
      </c>
      <c r="D82" s="181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3"/>
      <c r="Q82" s="183"/>
      <c r="R82" s="182"/>
      <c r="S82" s="182"/>
      <c r="T82" s="184"/>
      <c r="U82" s="182"/>
      <c r="V82" s="182"/>
      <c r="W82" s="182"/>
      <c r="X82" s="182"/>
      <c r="Y82" s="182"/>
    </row>
    <row r="83" customFormat="false" ht="12.75" hidden="false" customHeight="false" outlineLevel="0" collapsed="false">
      <c r="A83" s="173" t="e">
        <f aca="false">VLOOKUP(G83,DDENA_USERS,2,FALSE())</f>
        <v>#N/A</v>
      </c>
      <c r="B83" s="174" t="n">
        <f aca="false">IF(ISNUMBER(FIND("Pow",F83))=TRUE(),((VALUE(MID(R83,FIND("-",R83)+1,2)))-(VALUE(MID(R83,FIND("-",R83)-1,1)))+1)*(Q83-P83+1),IF(F83="Coal",(YEAR(Q83)-YEAR(P83))*12+MONTH(Q83)-MONTH(P83)+1,(Q83-P83+1)))</f>
        <v>1</v>
      </c>
      <c r="C83" s="173" t="n">
        <f aca="false">IF(F83="Coal",B83*W83*12500,B83*W83)</f>
        <v>0</v>
      </c>
      <c r="D83" s="185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3"/>
      <c r="Q83" s="183"/>
      <c r="R83" s="186"/>
      <c r="S83" s="186"/>
      <c r="T83" s="187"/>
      <c r="U83" s="186"/>
      <c r="V83" s="186"/>
      <c r="W83" s="186"/>
      <c r="X83" s="186"/>
      <c r="Y83" s="186"/>
    </row>
    <row r="84" customFormat="false" ht="12.75" hidden="false" customHeight="false" outlineLevel="0" collapsed="false">
      <c r="A84" s="173" t="e">
        <f aca="false">VLOOKUP(G84,DDENA_USERS,2,FALSE())</f>
        <v>#N/A</v>
      </c>
      <c r="B84" s="174" t="n">
        <f aca="false">IF(ISNUMBER(FIND("Pow",F84))=TRUE(),((VALUE(MID(R84,FIND("-",R84)+1,2)))-(VALUE(MID(R84,FIND("-",R84)-1,1)))+1)*(Q84-P84+1),IF(F84="Coal",(YEAR(Q84)-YEAR(P84))*12+MONTH(Q84)-MONTH(P84)+1,(Q84-P84+1)))</f>
        <v>1</v>
      </c>
      <c r="C84" s="173" t="n">
        <f aca="false">IF(F84="Coal",B84*W84*12500,B84*W84)</f>
        <v>0</v>
      </c>
      <c r="D84" s="181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3"/>
      <c r="Q84" s="183"/>
      <c r="R84" s="182"/>
      <c r="S84" s="182"/>
      <c r="T84" s="184"/>
      <c r="U84" s="182"/>
      <c r="V84" s="182"/>
      <c r="W84" s="182"/>
      <c r="X84" s="182"/>
      <c r="Y84" s="182"/>
    </row>
    <row r="85" customFormat="false" ht="12.75" hidden="false" customHeight="false" outlineLevel="0" collapsed="false">
      <c r="A85" s="173" t="e">
        <f aca="false">VLOOKUP(G85,DDENA_USERS,2,FALSE())</f>
        <v>#N/A</v>
      </c>
      <c r="B85" s="174" t="n">
        <f aca="false">IF(ISNUMBER(FIND("Pow",F85))=TRUE(),((VALUE(MID(R85,FIND("-",R85)+1,2)))-(VALUE(MID(R85,FIND("-",R85)-1,1)))+1)*(Q85-P85+1),IF(F85="Coal",(YEAR(Q85)-YEAR(P85))*12+MONTH(Q85)-MONTH(P85)+1,(Q85-P85+1)))</f>
        <v>1</v>
      </c>
      <c r="C85" s="173" t="n">
        <f aca="false">IF(F85="Coal",B85*W85*12500,B85*W85)</f>
        <v>0</v>
      </c>
      <c r="D85" s="185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3"/>
      <c r="Q85" s="183"/>
      <c r="R85" s="186"/>
      <c r="S85" s="186"/>
      <c r="T85" s="187"/>
      <c r="U85" s="186"/>
      <c r="V85" s="186"/>
      <c r="W85" s="186"/>
      <c r="X85" s="186"/>
      <c r="Y85" s="186"/>
    </row>
    <row r="86" customFormat="false" ht="12.75" hidden="false" customHeight="false" outlineLevel="0" collapsed="false">
      <c r="A86" s="173" t="e">
        <f aca="false">VLOOKUP(G86,DDENA_USERS,2,FALSE())</f>
        <v>#N/A</v>
      </c>
      <c r="B86" s="174" t="n">
        <f aca="false">IF(ISNUMBER(FIND("Pow",F86))=TRUE(),((VALUE(MID(R86,FIND("-",R86)+1,2)))-(VALUE(MID(R86,FIND("-",R86)-1,1)))+1)*(Q86-P86+1),IF(F86="Coal",(YEAR(Q86)-YEAR(P86))*12+MONTH(Q86)-MONTH(P86)+1,(Q86-P86+1)))</f>
        <v>1</v>
      </c>
      <c r="C86" s="173" t="n">
        <f aca="false">IF(F86="Coal",B86*W86*12500,B86*W86)</f>
        <v>0</v>
      </c>
      <c r="D86" s="181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3"/>
      <c r="Q86" s="183"/>
      <c r="R86" s="182"/>
      <c r="S86" s="182"/>
      <c r="T86" s="184"/>
      <c r="U86" s="182"/>
      <c r="V86" s="182"/>
      <c r="W86" s="182"/>
      <c r="X86" s="182"/>
      <c r="Y86" s="182"/>
    </row>
    <row r="87" customFormat="false" ht="12.75" hidden="false" customHeight="false" outlineLevel="0" collapsed="false">
      <c r="A87" s="173" t="e">
        <f aca="false">VLOOKUP(G87,DDENA_USERS,2,FALSE())</f>
        <v>#N/A</v>
      </c>
      <c r="B87" s="174" t="n">
        <f aca="false">IF(ISNUMBER(FIND("Pow",F87))=TRUE(),((VALUE(MID(R87,FIND("-",R87)+1,2)))-(VALUE(MID(R87,FIND("-",R87)-1,1)))+1)*(Q87-P87+1),IF(F87="Coal",(YEAR(Q87)-YEAR(P87))*12+MONTH(Q87)-MONTH(P87)+1,(Q87-P87+1)))</f>
        <v>1</v>
      </c>
      <c r="C87" s="173" t="n">
        <f aca="false">IF(F87="Coal",B87*W87*12500,B87*W87)</f>
        <v>0</v>
      </c>
      <c r="D87" s="185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3"/>
      <c r="Q87" s="183"/>
      <c r="R87" s="186"/>
      <c r="S87" s="186"/>
      <c r="T87" s="187"/>
      <c r="U87" s="186"/>
      <c r="V87" s="186"/>
      <c r="W87" s="186"/>
      <c r="X87" s="186"/>
      <c r="Y87" s="186"/>
    </row>
    <row r="88" customFormat="false" ht="12.75" hidden="false" customHeight="false" outlineLevel="0" collapsed="false">
      <c r="A88" s="173" t="e">
        <f aca="false">VLOOKUP(G88,DDENA_USERS,2,FALSE())</f>
        <v>#N/A</v>
      </c>
      <c r="B88" s="174" t="n">
        <f aca="false">IF(ISNUMBER(FIND("Pow",F88))=TRUE(),((VALUE(MID(R88,FIND("-",R88)+1,2)))-(VALUE(MID(R88,FIND("-",R88)-1,1)))+1)*(Q88-P88+1),IF(F88="Coal",(YEAR(Q88)-YEAR(P88))*12+MONTH(Q88)-MONTH(P88)+1,(Q88-P88+1)))</f>
        <v>1</v>
      </c>
      <c r="C88" s="173" t="n">
        <f aca="false">IF(F88="Coal",B88*W88*12500,B88*W88)</f>
        <v>0</v>
      </c>
      <c r="D88" s="181"/>
      <c r="E88" s="182"/>
      <c r="F88" s="182"/>
      <c r="G88" s="182"/>
      <c r="H88" s="182"/>
      <c r="I88" s="182"/>
      <c r="J88" s="182"/>
      <c r="K88" s="182"/>
      <c r="L88" s="182"/>
      <c r="M88" s="182"/>
      <c r="N88" s="182"/>
      <c r="O88" s="182"/>
      <c r="P88" s="183"/>
      <c r="Q88" s="183"/>
      <c r="R88" s="182"/>
      <c r="S88" s="182"/>
      <c r="T88" s="184"/>
      <c r="U88" s="182"/>
      <c r="V88" s="182"/>
      <c r="W88" s="182"/>
      <c r="X88" s="182"/>
      <c r="Y88" s="182"/>
    </row>
    <row r="89" customFormat="false" ht="12.75" hidden="false" customHeight="false" outlineLevel="0" collapsed="false">
      <c r="A89" s="173" t="e">
        <f aca="false">VLOOKUP(G89,DDENA_USERS,2,FALSE())</f>
        <v>#N/A</v>
      </c>
      <c r="B89" s="174" t="n">
        <f aca="false">IF(ISNUMBER(FIND("Pow",F89))=TRUE(),((VALUE(MID(R89,FIND("-",R89)+1,2)))-(VALUE(MID(R89,FIND("-",R89)-1,1)))+1)*(Q89-P89+1),IF(F89="Coal",(YEAR(Q89)-YEAR(P89))*12+MONTH(Q89)-MONTH(P89)+1,(Q89-P89+1)))</f>
        <v>1</v>
      </c>
      <c r="C89" s="173" t="n">
        <f aca="false">IF(F89="Coal",B89*W89*12500,B89*W89)</f>
        <v>0</v>
      </c>
      <c r="D89" s="185"/>
      <c r="E89" s="186"/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3"/>
      <c r="Q89" s="183"/>
      <c r="R89" s="186"/>
      <c r="S89" s="186"/>
      <c r="T89" s="187"/>
      <c r="U89" s="186"/>
      <c r="V89" s="186"/>
      <c r="W89" s="186"/>
      <c r="X89" s="186"/>
      <c r="Y89" s="186"/>
    </row>
    <row r="90" customFormat="false" ht="12.75" hidden="false" customHeight="false" outlineLevel="0" collapsed="false">
      <c r="A90" s="173" t="e">
        <f aca="false">VLOOKUP(G90,DDENA_USERS,2,FALSE())</f>
        <v>#N/A</v>
      </c>
      <c r="B90" s="174" t="n">
        <f aca="false">IF(ISNUMBER(FIND("Pow",F90))=TRUE(),((VALUE(MID(R90,FIND("-",R90)+1,2)))-(VALUE(MID(R90,FIND("-",R90)-1,1)))+1)*(Q90-P90+1),IF(F90="Coal",(YEAR(Q90)-YEAR(P90))*12+MONTH(Q90)-MONTH(P90)+1,(Q90-P90+1)))</f>
        <v>1</v>
      </c>
      <c r="C90" s="173" t="n">
        <f aca="false">IF(F90="Coal",B90*W90*12500,B90*W90)</f>
        <v>0</v>
      </c>
      <c r="D90" s="181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3"/>
      <c r="Q90" s="183"/>
      <c r="R90" s="182"/>
      <c r="S90" s="182"/>
      <c r="T90" s="184"/>
      <c r="U90" s="182"/>
      <c r="V90" s="182"/>
      <c r="W90" s="182"/>
      <c r="X90" s="182"/>
      <c r="Y90" s="182"/>
    </row>
    <row r="91" customFormat="false" ht="12.75" hidden="false" customHeight="false" outlineLevel="0" collapsed="false">
      <c r="A91" s="173" t="e">
        <f aca="false">VLOOKUP(G91,DDENA_USERS,2,FALSE())</f>
        <v>#N/A</v>
      </c>
      <c r="B91" s="174" t="n">
        <f aca="false">IF(ISNUMBER(FIND("Pow",F91))=TRUE(),((VALUE(MID(R91,FIND("-",R91)+1,2)))-(VALUE(MID(R91,FIND("-",R91)-1,1)))+1)*(Q91-P91+1),IF(F91="Coal",(YEAR(Q91)-YEAR(P91))*12+MONTH(Q91)-MONTH(P91)+1,(Q91-P91+1)))</f>
        <v>1</v>
      </c>
      <c r="C91" s="173" t="n">
        <f aca="false">IF(F91="Coal",B91*W91*12500,B91*W91)</f>
        <v>0</v>
      </c>
      <c r="D91" s="185"/>
      <c r="E91" s="186"/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3"/>
      <c r="Q91" s="183"/>
      <c r="R91" s="186"/>
      <c r="S91" s="186"/>
      <c r="T91" s="187"/>
      <c r="U91" s="186"/>
      <c r="V91" s="186"/>
      <c r="W91" s="186"/>
      <c r="X91" s="186"/>
      <c r="Y91" s="186"/>
    </row>
    <row r="92" customFormat="false" ht="12.75" hidden="false" customHeight="false" outlineLevel="0" collapsed="false">
      <c r="A92" s="173" t="e">
        <f aca="false">VLOOKUP(G92,DDENA_USERS,2,FALSE())</f>
        <v>#N/A</v>
      </c>
      <c r="B92" s="174" t="n">
        <f aca="false">IF(ISNUMBER(FIND("Pow",F92))=TRUE(),((VALUE(MID(R92,FIND("-",R92)+1,2)))-(VALUE(MID(R92,FIND("-",R92)-1,1)))+1)*(Q92-P92+1),IF(F92="Coal",(YEAR(Q92)-YEAR(P92))*12+MONTH(Q92)-MONTH(P92)+1,(Q92-P92+1)))</f>
        <v>1</v>
      </c>
      <c r="C92" s="173" t="n">
        <f aca="false">IF(F92="Coal",B92*W92*12500,B92*W92)</f>
        <v>0</v>
      </c>
      <c r="D92" s="181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3"/>
      <c r="Q92" s="183"/>
      <c r="R92" s="182"/>
      <c r="S92" s="182"/>
      <c r="T92" s="184"/>
      <c r="U92" s="182"/>
      <c r="V92" s="182"/>
      <c r="W92" s="182"/>
      <c r="X92" s="182"/>
      <c r="Y92" s="182"/>
    </row>
    <row r="93" customFormat="false" ht="12.75" hidden="false" customHeight="false" outlineLevel="0" collapsed="false">
      <c r="A93" s="173" t="e">
        <f aca="false">VLOOKUP(G93,DDENA_USERS,2,FALSE())</f>
        <v>#N/A</v>
      </c>
      <c r="B93" s="174" t="n">
        <f aca="false">IF(ISNUMBER(FIND("Pow",F93))=TRUE(),((VALUE(MID(R93,FIND("-",R93)+1,2)))-(VALUE(MID(R93,FIND("-",R93)-1,1)))+1)*(Q93-P93+1),IF(F93="Coal",(YEAR(Q93)-YEAR(P93))*12+MONTH(Q93)-MONTH(P93)+1,(Q93-P93+1)))</f>
        <v>1</v>
      </c>
      <c r="C93" s="173" t="n">
        <f aca="false">IF(F93="Coal",B93*W93*12500,B93*W93)</f>
        <v>0</v>
      </c>
      <c r="D93" s="185"/>
      <c r="E93" s="186"/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3"/>
      <c r="Q93" s="183"/>
      <c r="R93" s="186"/>
      <c r="S93" s="186"/>
      <c r="T93" s="187"/>
      <c r="U93" s="186"/>
      <c r="V93" s="186"/>
      <c r="W93" s="186"/>
      <c r="X93" s="186"/>
      <c r="Y93" s="186"/>
    </row>
    <row r="94" customFormat="false" ht="12.75" hidden="false" customHeight="false" outlineLevel="0" collapsed="false">
      <c r="A94" s="173" t="e">
        <f aca="false">VLOOKUP(G94,DDENA_USERS,2,FALSE())</f>
        <v>#N/A</v>
      </c>
      <c r="B94" s="174" t="n">
        <f aca="false">IF(ISNUMBER(FIND("Pow",F94))=TRUE(),((VALUE(MID(R94,FIND("-",R94)+1,2)))-(VALUE(MID(R94,FIND("-",R94)-1,1)))+1)*(Q94-P94+1),IF(F94="Coal",(YEAR(Q94)-YEAR(P94))*12+MONTH(Q94)-MONTH(P94)+1,(Q94-P94+1)))</f>
        <v>1</v>
      </c>
      <c r="C94" s="173" t="n">
        <f aca="false">IF(F94="Coal",B94*W94*12500,B94*W94)</f>
        <v>0</v>
      </c>
      <c r="D94" s="181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3"/>
      <c r="Q94" s="183"/>
      <c r="R94" s="182"/>
      <c r="S94" s="182"/>
      <c r="T94" s="184"/>
      <c r="U94" s="182"/>
      <c r="V94" s="182"/>
      <c r="W94" s="182"/>
      <c r="X94" s="182"/>
      <c r="Y94" s="182"/>
    </row>
    <row r="95" customFormat="false" ht="12.75" hidden="false" customHeight="false" outlineLevel="0" collapsed="false">
      <c r="A95" s="173" t="e">
        <f aca="false">VLOOKUP(G95,DDENA_USERS,2,FALSE())</f>
        <v>#N/A</v>
      </c>
      <c r="B95" s="174" t="n">
        <f aca="false">IF(ISNUMBER(FIND("Pow",F95))=TRUE(),((VALUE(MID(R95,FIND("-",R95)+1,2)))-(VALUE(MID(R95,FIND("-",R95)-1,1)))+1)*(Q95-P95+1),IF(F95="Coal",(YEAR(Q95)-YEAR(P95))*12+MONTH(Q95)-MONTH(P95)+1,(Q95-P95+1)))</f>
        <v>1</v>
      </c>
      <c r="C95" s="173" t="n">
        <f aca="false">IF(F95="Coal",B95*W95*12500,B95*W95)</f>
        <v>0</v>
      </c>
      <c r="D95" s="185"/>
      <c r="E95" s="186"/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3"/>
      <c r="Q95" s="183"/>
      <c r="R95" s="186"/>
      <c r="S95" s="186"/>
      <c r="T95" s="187"/>
      <c r="U95" s="186"/>
      <c r="V95" s="186"/>
      <c r="W95" s="186"/>
      <c r="X95" s="186"/>
      <c r="Y95" s="186"/>
    </row>
    <row r="96" customFormat="false" ht="12.75" hidden="false" customHeight="false" outlineLevel="0" collapsed="false">
      <c r="A96" s="173" t="e">
        <f aca="false">VLOOKUP(G96,DDENA_USERS,2,FALSE())</f>
        <v>#N/A</v>
      </c>
      <c r="B96" s="174" t="n">
        <f aca="false">IF(ISNUMBER(FIND("Pow",F96))=TRUE(),((VALUE(MID(R96,FIND("-",R96)+1,2)))-(VALUE(MID(R96,FIND("-",R96)-1,1)))+1)*(Q96-P96+1),IF(F96="Coal",(YEAR(Q96)-YEAR(P96))*12+MONTH(Q96)-MONTH(P96)+1,(Q96-P96+1)))</f>
        <v>1</v>
      </c>
      <c r="C96" s="173" t="n">
        <f aca="false">IF(F96="Coal",B96*W96*12500,B96*W96)</f>
        <v>0</v>
      </c>
      <c r="D96" s="181"/>
      <c r="E96" s="182"/>
      <c r="F96" s="182"/>
      <c r="G96" s="182"/>
      <c r="H96" s="182"/>
      <c r="I96" s="182"/>
      <c r="J96" s="182"/>
      <c r="K96" s="182"/>
      <c r="L96" s="182"/>
      <c r="M96" s="182"/>
      <c r="N96" s="182"/>
      <c r="O96" s="182"/>
      <c r="P96" s="183"/>
      <c r="Q96" s="183"/>
      <c r="R96" s="182"/>
      <c r="S96" s="182"/>
      <c r="T96" s="184"/>
      <c r="U96" s="182"/>
      <c r="V96" s="182"/>
      <c r="W96" s="182"/>
      <c r="X96" s="182"/>
      <c r="Y96" s="182"/>
    </row>
    <row r="97" customFormat="false" ht="12.75" hidden="false" customHeight="false" outlineLevel="0" collapsed="false">
      <c r="A97" s="173" t="e">
        <f aca="false">VLOOKUP(G97,DDENA_USERS,2,FALSE())</f>
        <v>#N/A</v>
      </c>
      <c r="B97" s="174" t="n">
        <f aca="false">IF(ISNUMBER(FIND("Pow",F97))=TRUE(),((VALUE(MID(R97,FIND("-",R97)+1,2)))-(VALUE(MID(R97,FIND("-",R97)-1,1)))+1)*(Q97-P97+1),IF(F97="Coal",(YEAR(Q97)-YEAR(P97))*12+MONTH(Q97)-MONTH(P97)+1,(Q97-P97+1)))</f>
        <v>1</v>
      </c>
      <c r="C97" s="173" t="n">
        <f aca="false">IF(F97="Coal",B97*W97*12500,B97*W97)</f>
        <v>0</v>
      </c>
      <c r="D97" s="185"/>
      <c r="E97" s="186"/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3"/>
      <c r="Q97" s="183"/>
      <c r="R97" s="186"/>
      <c r="S97" s="186"/>
      <c r="T97" s="187"/>
      <c r="U97" s="186"/>
      <c r="V97" s="186"/>
      <c r="W97" s="186"/>
      <c r="X97" s="186"/>
      <c r="Y97" s="186"/>
    </row>
    <row r="98" customFormat="false" ht="12.75" hidden="false" customHeight="false" outlineLevel="0" collapsed="false">
      <c r="A98" s="173" t="e">
        <f aca="false">VLOOKUP(G98,DDENA_USERS,2,FALSE())</f>
        <v>#N/A</v>
      </c>
      <c r="B98" s="174" t="n">
        <f aca="false">IF(ISNUMBER(FIND("Pow",F98))=TRUE(),((VALUE(MID(R98,FIND("-",R98)+1,2)))-(VALUE(MID(R98,FIND("-",R98)-1,1)))+1)*(Q98-P98+1),IF(F98="Coal",(YEAR(Q98)-YEAR(P98))*12+MONTH(Q98)-MONTH(P98)+1,(Q98-P98+1)))</f>
        <v>1</v>
      </c>
      <c r="C98" s="173" t="n">
        <f aca="false">IF(F98="Coal",B98*W98*12500,B98*W98)</f>
        <v>0</v>
      </c>
      <c r="D98" s="181"/>
      <c r="E98" s="182"/>
      <c r="F98" s="182"/>
      <c r="G98" s="182"/>
      <c r="H98" s="182"/>
      <c r="I98" s="182"/>
      <c r="J98" s="182"/>
      <c r="K98" s="182"/>
      <c r="L98" s="182"/>
      <c r="M98" s="182"/>
      <c r="N98" s="182"/>
      <c r="O98" s="182"/>
      <c r="P98" s="183"/>
      <c r="Q98" s="183"/>
      <c r="R98" s="182"/>
      <c r="S98" s="182"/>
      <c r="T98" s="184"/>
      <c r="U98" s="182"/>
      <c r="V98" s="182"/>
      <c r="W98" s="182"/>
      <c r="X98" s="182"/>
      <c r="Y98" s="182"/>
    </row>
    <row r="99" customFormat="false" ht="12.75" hidden="false" customHeight="false" outlineLevel="0" collapsed="false">
      <c r="A99" s="173" t="e">
        <f aca="false">VLOOKUP(G99,DDENA_USERS,2,FALSE())</f>
        <v>#N/A</v>
      </c>
      <c r="B99" s="174" t="n">
        <f aca="false">IF(ISNUMBER(FIND("Pow",F99))=TRUE(),((VALUE(MID(R99,FIND("-",R99)+1,2)))-(VALUE(MID(R99,FIND("-",R99)-1,1)))+1)*(Q99-P99+1),IF(F99="Coal",(YEAR(Q99)-YEAR(P99))*12+MONTH(Q99)-MONTH(P99)+1,(Q99-P99+1)))</f>
        <v>1</v>
      </c>
      <c r="C99" s="173" t="n">
        <f aca="false">IF(F99="Coal",B99*W99*12500,B99*W99)</f>
        <v>0</v>
      </c>
      <c r="D99" s="185"/>
      <c r="E99" s="186"/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3"/>
      <c r="Q99" s="183"/>
      <c r="R99" s="186"/>
      <c r="S99" s="186"/>
      <c r="T99" s="187"/>
      <c r="U99" s="186"/>
      <c r="V99" s="186"/>
      <c r="W99" s="186"/>
      <c r="X99" s="186"/>
      <c r="Y99" s="186"/>
    </row>
    <row r="100" customFormat="false" ht="12.75" hidden="false" customHeight="false" outlineLevel="0" collapsed="false">
      <c r="A100" s="173" t="e">
        <f aca="false">VLOOKUP(G100,DDENA_USERS,2,FALSE())</f>
        <v>#N/A</v>
      </c>
      <c r="B100" s="174" t="n">
        <f aca="false">IF(ISNUMBER(FIND("Pow",F100))=TRUE(),((VALUE(MID(R100,FIND("-",R100)+1,2)))-(VALUE(MID(R100,FIND("-",R100)-1,1)))+1)*(Q100-P100+1),IF(F100="Coal",(YEAR(Q100)-YEAR(P100))*12+MONTH(Q100)-MONTH(P100)+1,(Q100-P100+1)))</f>
        <v>1</v>
      </c>
      <c r="C100" s="173" t="n">
        <f aca="false">IF(F100="Coal",B100*W100*12500,B100*W100)</f>
        <v>0</v>
      </c>
      <c r="D100" s="181"/>
      <c r="E100" s="182"/>
      <c r="F100" s="182"/>
      <c r="G100" s="182"/>
      <c r="H100" s="182"/>
      <c r="I100" s="182"/>
      <c r="J100" s="182"/>
      <c r="K100" s="182"/>
      <c r="L100" s="182"/>
      <c r="M100" s="182"/>
      <c r="N100" s="182"/>
      <c r="O100" s="182"/>
      <c r="P100" s="183"/>
      <c r="Q100" s="183"/>
      <c r="R100" s="182"/>
      <c r="S100" s="182"/>
      <c r="T100" s="184"/>
      <c r="U100" s="182"/>
      <c r="V100" s="182"/>
      <c r="W100" s="182"/>
      <c r="X100" s="182"/>
      <c r="Y100" s="182"/>
    </row>
    <row r="101" customFormat="false" ht="12.75" hidden="false" customHeight="false" outlineLevel="0" collapsed="false">
      <c r="A101" s="173" t="e">
        <f aca="false">VLOOKUP(G101,DDENA_USERS,2,FALSE())</f>
        <v>#N/A</v>
      </c>
      <c r="B101" s="174" t="n">
        <f aca="false">IF(ISNUMBER(FIND("Pow",F101))=TRUE(),((VALUE(MID(R101,FIND("-",R101)+1,2)))-(VALUE(MID(R101,FIND("-",R101)-1,1)))+1)*(Q101-P101+1),IF(F101="Coal",(YEAR(Q101)-YEAR(P101))*12+MONTH(Q101)-MONTH(P101)+1,(Q101-P101+1)))</f>
        <v>1</v>
      </c>
      <c r="C101" s="173" t="n">
        <f aca="false">IF(F101="Coal",B101*W101*12500,B101*W101)</f>
        <v>0</v>
      </c>
      <c r="D101" s="185"/>
      <c r="E101" s="186"/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3"/>
      <c r="Q101" s="183"/>
      <c r="R101" s="186"/>
      <c r="S101" s="186"/>
      <c r="T101" s="187"/>
      <c r="U101" s="186"/>
      <c r="V101" s="186"/>
      <c r="W101" s="186"/>
      <c r="X101" s="186"/>
      <c r="Y101" s="186"/>
    </row>
    <row r="102" customFormat="false" ht="12.75" hidden="false" customHeight="false" outlineLevel="0" collapsed="false">
      <c r="A102" s="173" t="e">
        <f aca="false">VLOOKUP(G102,DDENA_USERS,2,FALSE())</f>
        <v>#N/A</v>
      </c>
      <c r="B102" s="174" t="n">
        <f aca="false">IF(ISNUMBER(FIND("Pow",F102))=TRUE(),((VALUE(MID(R102,FIND("-",R102)+1,2)))-(VALUE(MID(R102,FIND("-",R102)-1,1)))+1)*(Q102-P102+1),IF(F102="Coal",(YEAR(Q102)-YEAR(P102))*12+MONTH(Q102)-MONTH(P102)+1,(Q102-P102+1)))</f>
        <v>1</v>
      </c>
      <c r="C102" s="173" t="n">
        <f aca="false">IF(F102="Coal",B102*W102*12500,B102*W102)</f>
        <v>0</v>
      </c>
      <c r="D102" s="181"/>
      <c r="E102" s="182"/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3"/>
      <c r="Q102" s="183"/>
      <c r="R102" s="182"/>
      <c r="S102" s="182"/>
      <c r="T102" s="184"/>
      <c r="U102" s="182"/>
      <c r="V102" s="182"/>
      <c r="W102" s="182"/>
      <c r="X102" s="182"/>
      <c r="Y102" s="182"/>
    </row>
    <row r="103" customFormat="false" ht="12.75" hidden="false" customHeight="false" outlineLevel="0" collapsed="false">
      <c r="A103" s="173" t="e">
        <f aca="false">VLOOKUP(G103,DDENA_USERS,2,FALSE())</f>
        <v>#N/A</v>
      </c>
      <c r="B103" s="174" t="n">
        <f aca="false">IF(ISNUMBER(FIND("Pow",F103))=TRUE(),((VALUE(MID(R103,FIND("-",R103)+1,2)))-(VALUE(MID(R103,FIND("-",R103)-1,1)))+1)*(Q103-P103+1),IF(F103="Coal",(YEAR(Q103)-YEAR(P103))*12+MONTH(Q103)-MONTH(P103)+1,(Q103-P103+1)))</f>
        <v>1</v>
      </c>
      <c r="C103" s="173" t="n">
        <f aca="false">IF(F103="Coal",B103*W103*12500,B103*W103)</f>
        <v>0</v>
      </c>
      <c r="D103" s="185"/>
      <c r="E103" s="186"/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3"/>
      <c r="Q103" s="183"/>
      <c r="R103" s="186"/>
      <c r="S103" s="186"/>
      <c r="T103" s="187"/>
      <c r="U103" s="186"/>
      <c r="V103" s="186"/>
      <c r="W103" s="186"/>
      <c r="X103" s="186"/>
      <c r="Y103" s="186"/>
    </row>
    <row r="104" customFormat="false" ht="12.75" hidden="false" customHeight="false" outlineLevel="0" collapsed="false">
      <c r="A104" s="173" t="e">
        <f aca="false">VLOOKUP(G104,DDENA_USERS,2,FALSE())</f>
        <v>#N/A</v>
      </c>
      <c r="B104" s="174" t="n">
        <f aca="false">IF(ISNUMBER(FIND("Pow",F104))=TRUE(),((VALUE(MID(R104,FIND("-",R104)+1,2)))-(VALUE(MID(R104,FIND("-",R104)-1,1)))+1)*(Q104-P104+1),IF(F104="Coal",(YEAR(Q104)-YEAR(P104))*12+MONTH(Q104)-MONTH(P104)+1,(Q104-P104+1)))</f>
        <v>1</v>
      </c>
      <c r="C104" s="173" t="n">
        <f aca="false">IF(F104="Coal",B104*W104*12500,B104*W104)</f>
        <v>0</v>
      </c>
      <c r="D104" s="181"/>
      <c r="E104" s="182"/>
      <c r="F104" s="182"/>
      <c r="G104" s="182"/>
      <c r="H104" s="182"/>
      <c r="I104" s="182"/>
      <c r="J104" s="182"/>
      <c r="K104" s="182"/>
      <c r="L104" s="182"/>
      <c r="M104" s="182"/>
      <c r="N104" s="182"/>
      <c r="O104" s="182"/>
      <c r="P104" s="183"/>
      <c r="Q104" s="183"/>
      <c r="R104" s="182"/>
      <c r="S104" s="182"/>
      <c r="T104" s="184"/>
      <c r="U104" s="182"/>
      <c r="V104" s="182"/>
      <c r="W104" s="182"/>
      <c r="X104" s="182"/>
      <c r="Y104" s="182"/>
    </row>
    <row r="105" customFormat="false" ht="12.75" hidden="false" customHeight="false" outlineLevel="0" collapsed="false">
      <c r="A105" s="173" t="e">
        <f aca="false">VLOOKUP(G105,DDENA_USERS,2,FALSE())</f>
        <v>#N/A</v>
      </c>
      <c r="B105" s="174" t="n">
        <f aca="false">IF(ISNUMBER(FIND("Pow",F105))=TRUE(),((VALUE(MID(R105,FIND("-",R105)+1,2)))-(VALUE(MID(R105,FIND("-",R105)-1,1)))+1)*(Q105-P105+1),IF(F105="Coal",(YEAR(Q105)-YEAR(P105))*12+MONTH(Q105)-MONTH(P105)+1,(Q105-P105+1)))</f>
        <v>1</v>
      </c>
      <c r="C105" s="173" t="n">
        <f aca="false">IF(F105="Coal",B105*W105*12500,B105*W105)</f>
        <v>0</v>
      </c>
      <c r="D105" s="185"/>
      <c r="E105" s="186"/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3"/>
      <c r="Q105" s="183"/>
      <c r="R105" s="186"/>
      <c r="S105" s="186"/>
      <c r="T105" s="187"/>
      <c r="U105" s="186"/>
      <c r="V105" s="186"/>
      <c r="W105" s="186"/>
      <c r="X105" s="186"/>
      <c r="Y105" s="186"/>
    </row>
    <row r="106" customFormat="false" ht="12.75" hidden="false" customHeight="false" outlineLevel="0" collapsed="false">
      <c r="A106" s="173" t="e">
        <f aca="false">VLOOKUP(G106,DDENA_USERS,2,FALSE())</f>
        <v>#N/A</v>
      </c>
      <c r="B106" s="174" t="n">
        <f aca="false">IF(ISNUMBER(FIND("Pow",F106))=TRUE(),((VALUE(MID(R106,FIND("-",R106)+1,2)))-(VALUE(MID(R106,FIND("-",R106)-1,1)))+1)*(Q106-P106+1),IF(F106="Coal",(YEAR(Q106)-YEAR(P106))*12+MONTH(Q106)-MONTH(P106)+1,(Q106-P106+1)))</f>
        <v>1</v>
      </c>
      <c r="C106" s="173" t="n">
        <f aca="false">IF(F106="Coal",B106*W106*12500,B106*W106)</f>
        <v>0</v>
      </c>
      <c r="D106" s="181"/>
      <c r="E106" s="182"/>
      <c r="F106" s="182"/>
      <c r="G106" s="182"/>
      <c r="H106" s="182"/>
      <c r="I106" s="182"/>
      <c r="J106" s="182"/>
      <c r="K106" s="182"/>
      <c r="L106" s="182"/>
      <c r="M106" s="182"/>
      <c r="N106" s="182"/>
      <c r="O106" s="182"/>
      <c r="P106" s="183"/>
      <c r="Q106" s="183"/>
      <c r="R106" s="182"/>
      <c r="S106" s="182"/>
      <c r="T106" s="184"/>
      <c r="U106" s="182"/>
      <c r="V106" s="182"/>
      <c r="W106" s="182"/>
      <c r="X106" s="182"/>
      <c r="Y106" s="182"/>
    </row>
    <row r="107" customFormat="false" ht="12.75" hidden="false" customHeight="false" outlineLevel="0" collapsed="false">
      <c r="A107" s="173" t="e">
        <f aca="false">VLOOKUP(G107,DDENA_USERS,2,FALSE())</f>
        <v>#N/A</v>
      </c>
      <c r="B107" s="174" t="n">
        <f aca="false">IF(ISNUMBER(FIND("Pow",F107))=TRUE(),((VALUE(MID(R107,FIND("-",R107)+1,2)))-(VALUE(MID(R107,FIND("-",R107)-1,1)))+1)*(Q107-P107+1),IF(F107="Coal",(YEAR(Q107)-YEAR(P107))*12+MONTH(Q107)-MONTH(P107)+1,(Q107-P107+1)))</f>
        <v>1</v>
      </c>
      <c r="C107" s="173" t="n">
        <f aca="false">IF(F107="Coal",B107*W107*12500,B107*W107)</f>
        <v>0</v>
      </c>
      <c r="D107" s="185"/>
      <c r="E107" s="186"/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3"/>
      <c r="Q107" s="183"/>
      <c r="R107" s="186"/>
      <c r="S107" s="186"/>
      <c r="T107" s="187"/>
      <c r="U107" s="186"/>
      <c r="V107" s="186"/>
      <c r="W107" s="186"/>
      <c r="X107" s="186"/>
      <c r="Y107" s="186"/>
    </row>
    <row r="108" customFormat="false" ht="12.75" hidden="false" customHeight="false" outlineLevel="0" collapsed="false">
      <c r="A108" s="173" t="e">
        <f aca="false">VLOOKUP(G108,DDENA_USERS,2,FALSE())</f>
        <v>#N/A</v>
      </c>
      <c r="B108" s="174" t="n">
        <f aca="false">IF(ISNUMBER(FIND("Pow",F108))=TRUE(),((VALUE(MID(R108,FIND("-",R108)+1,2)))-(VALUE(MID(R108,FIND("-",R108)-1,1)))+1)*(Q108-P108+1),IF(F108="Coal",(YEAR(Q108)-YEAR(P108))*12+MONTH(Q108)-MONTH(P108)+1,(Q108-P108+1)))</f>
        <v>1</v>
      </c>
      <c r="C108" s="173" t="n">
        <f aca="false">IF(F108="Coal",B108*W108*12500,B108*W108)</f>
        <v>0</v>
      </c>
      <c r="D108" s="181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3"/>
      <c r="Q108" s="183"/>
      <c r="R108" s="182"/>
      <c r="S108" s="182"/>
      <c r="T108" s="184"/>
      <c r="U108" s="182"/>
      <c r="V108" s="182"/>
      <c r="W108" s="182"/>
      <c r="X108" s="182"/>
      <c r="Y108" s="182"/>
    </row>
    <row r="109" customFormat="false" ht="12.75" hidden="false" customHeight="false" outlineLevel="0" collapsed="false">
      <c r="A109" s="173" t="e">
        <f aca="false">VLOOKUP(G109,DDENA_USERS,2,FALSE())</f>
        <v>#N/A</v>
      </c>
      <c r="B109" s="174" t="n">
        <f aca="false">IF(ISNUMBER(FIND("Pow",F109))=TRUE(),((VALUE(MID(R109,FIND("-",R109)+1,2)))-(VALUE(MID(R109,FIND("-",R109)-1,1)))+1)*(Q109-P109+1),IF(F109="Coal",(YEAR(Q109)-YEAR(P109))*12+MONTH(Q109)-MONTH(P109)+1,(Q109-P109+1)))</f>
        <v>1</v>
      </c>
      <c r="C109" s="173" t="n">
        <f aca="false">IF(F109="Coal",B109*W109*12500,B109*W109)</f>
        <v>0</v>
      </c>
      <c r="D109" s="185"/>
      <c r="E109" s="186"/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3"/>
      <c r="Q109" s="183"/>
      <c r="R109" s="186"/>
      <c r="S109" s="186"/>
      <c r="T109" s="187"/>
      <c r="U109" s="186"/>
      <c r="V109" s="186"/>
      <c r="W109" s="186"/>
      <c r="X109" s="186"/>
      <c r="Y109" s="186"/>
    </row>
    <row r="110" customFormat="false" ht="12.75" hidden="false" customHeight="false" outlineLevel="0" collapsed="false">
      <c r="A110" s="173" t="e">
        <f aca="false">VLOOKUP(G110,DDENA_USERS,2,FALSE())</f>
        <v>#N/A</v>
      </c>
      <c r="B110" s="174" t="n">
        <f aca="false">IF(ISNUMBER(FIND("Pow",F110))=TRUE(),((VALUE(MID(R110,FIND("-",R110)+1,2)))-(VALUE(MID(R110,FIND("-",R110)-1,1)))+1)*(Q110-P110+1),IF(F110="Coal",(YEAR(Q110)-YEAR(P110))*12+MONTH(Q110)-MONTH(P110)+1,(Q110-P110+1)))</f>
        <v>1</v>
      </c>
      <c r="C110" s="173" t="n">
        <f aca="false">IF(F110="Coal",B110*W110*12500,B110*W110)</f>
        <v>0</v>
      </c>
      <c r="D110" s="181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3"/>
      <c r="Q110" s="183"/>
      <c r="R110" s="182"/>
      <c r="S110" s="182"/>
      <c r="T110" s="184"/>
      <c r="U110" s="182"/>
      <c r="V110" s="182"/>
      <c r="W110" s="182"/>
      <c r="X110" s="182"/>
      <c r="Y110" s="182"/>
    </row>
    <row r="111" customFormat="false" ht="12.75" hidden="false" customHeight="false" outlineLevel="0" collapsed="false">
      <c r="A111" s="173" t="e">
        <f aca="false">VLOOKUP(G111,DDENA_USERS,2,FALSE())</f>
        <v>#N/A</v>
      </c>
      <c r="B111" s="174" t="n">
        <f aca="false">IF(ISNUMBER(FIND("Pow",F111))=TRUE(),((VALUE(MID(R111,FIND("-",R111)+1,2)))-(VALUE(MID(R111,FIND("-",R111)-1,1)))+1)*(Q111-P111+1),IF(F111="Coal",(YEAR(Q111)-YEAR(P111))*12+MONTH(Q111)-MONTH(P111)+1,(Q111-P111+1)))</f>
        <v>1</v>
      </c>
      <c r="C111" s="173" t="n">
        <f aca="false">IF(F111="Coal",B111*W111*12500,B111*W111)</f>
        <v>0</v>
      </c>
      <c r="D111" s="185"/>
      <c r="E111" s="186"/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3"/>
      <c r="Q111" s="183"/>
      <c r="R111" s="186"/>
      <c r="S111" s="186"/>
      <c r="T111" s="187"/>
      <c r="U111" s="186"/>
      <c r="V111" s="186"/>
      <c r="W111" s="186"/>
      <c r="X111" s="186"/>
      <c r="Y111" s="186"/>
    </row>
    <row r="112" customFormat="false" ht="12.75" hidden="false" customHeight="false" outlineLevel="0" collapsed="false">
      <c r="A112" s="173" t="e">
        <f aca="false">VLOOKUP(G112,DDENA_USERS,2,FALSE())</f>
        <v>#N/A</v>
      </c>
      <c r="B112" s="174" t="n">
        <f aca="false">IF(ISNUMBER(FIND("Pow",F112))=TRUE(),((VALUE(MID(R112,FIND("-",R112)+1,2)))-(VALUE(MID(R112,FIND("-",R112)-1,1)))+1)*(Q112-P112+1),IF(F112="Coal",(YEAR(Q112)-YEAR(P112))*12+MONTH(Q112)-MONTH(P112)+1,(Q112-P112+1)))</f>
        <v>1</v>
      </c>
      <c r="C112" s="173" t="n">
        <f aca="false">IF(F112="Coal",B112*W112*12500,B112*W112)</f>
        <v>0</v>
      </c>
      <c r="D112" s="181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3"/>
      <c r="Q112" s="183"/>
      <c r="R112" s="182"/>
      <c r="S112" s="182"/>
      <c r="T112" s="184"/>
      <c r="U112" s="182"/>
      <c r="V112" s="182"/>
      <c r="W112" s="182"/>
      <c r="X112" s="182"/>
      <c r="Y112" s="182"/>
    </row>
    <row r="113" customFormat="false" ht="12.75" hidden="false" customHeight="false" outlineLevel="0" collapsed="false">
      <c r="A113" s="173" t="e">
        <f aca="false">VLOOKUP(G113,DDENA_USERS,2,FALSE())</f>
        <v>#N/A</v>
      </c>
      <c r="B113" s="174" t="n">
        <f aca="false">IF(ISNUMBER(FIND("Pow",F113))=TRUE(),((VALUE(MID(R113,FIND("-",R113)+1,2)))-(VALUE(MID(R113,FIND("-",R113)-1,1)))+1)*(Q113-P113+1),IF(F113="Coal",(YEAR(Q113)-YEAR(P113))*12+MONTH(Q113)-MONTH(P113)+1,(Q113-P113+1)))</f>
        <v>1</v>
      </c>
      <c r="C113" s="173" t="n">
        <f aca="false">IF(F113="Coal",B113*W113*12500,B113*W113)</f>
        <v>0</v>
      </c>
      <c r="D113" s="185"/>
      <c r="E113" s="186"/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3"/>
      <c r="Q113" s="183"/>
      <c r="R113" s="186"/>
      <c r="S113" s="186"/>
      <c r="T113" s="187"/>
      <c r="U113" s="186"/>
      <c r="V113" s="186"/>
      <c r="W113" s="186"/>
      <c r="X113" s="186"/>
      <c r="Y113" s="186"/>
    </row>
    <row r="114" customFormat="false" ht="12.75" hidden="false" customHeight="false" outlineLevel="0" collapsed="false">
      <c r="A114" s="173" t="e">
        <f aca="false">VLOOKUP(G114,DDENA_USERS,2,FALSE())</f>
        <v>#N/A</v>
      </c>
      <c r="B114" s="174" t="n">
        <f aca="false">IF(ISNUMBER(FIND("Pow",F114))=TRUE(),((VALUE(MID(R114,FIND("-",R114)+1,2)))-(VALUE(MID(R114,FIND("-",R114)-1,1)))+1)*(Q114-P114+1),IF(F114="Coal",(YEAR(Q114)-YEAR(P114))*12+MONTH(Q114)-MONTH(P114)+1,(Q114-P114+1)))</f>
        <v>1</v>
      </c>
      <c r="C114" s="173" t="n">
        <f aca="false">IF(F114="Coal",B114*W114*12500,B114*W114)</f>
        <v>0</v>
      </c>
      <c r="D114" s="181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3"/>
      <c r="Q114" s="183"/>
      <c r="R114" s="182"/>
      <c r="S114" s="182"/>
      <c r="T114" s="184"/>
      <c r="U114" s="182"/>
      <c r="V114" s="182"/>
      <c r="W114" s="182"/>
      <c r="X114" s="182"/>
      <c r="Y114" s="182"/>
    </row>
    <row r="115" customFormat="false" ht="12.75" hidden="false" customHeight="false" outlineLevel="0" collapsed="false">
      <c r="A115" s="173" t="e">
        <f aca="false">VLOOKUP(G115,DDENA_USERS,2,FALSE())</f>
        <v>#N/A</v>
      </c>
      <c r="B115" s="174" t="n">
        <f aca="false">IF(ISNUMBER(FIND("Pow",F115))=TRUE(),((VALUE(MID(R115,FIND("-",R115)+1,2)))-(VALUE(MID(R115,FIND("-",R115)-1,1)))+1)*(Q115-P115+1),IF(F115="Coal",(YEAR(Q115)-YEAR(P115))*12+MONTH(Q115)-MONTH(P115)+1,(Q115-P115+1)))</f>
        <v>1</v>
      </c>
      <c r="C115" s="173" t="n">
        <f aca="false">IF(F115="Coal",B115*W115*12500,B115*W115)</f>
        <v>0</v>
      </c>
      <c r="D115" s="185"/>
      <c r="E115" s="186"/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3"/>
      <c r="Q115" s="183"/>
      <c r="R115" s="186"/>
      <c r="S115" s="186"/>
      <c r="T115" s="187"/>
      <c r="U115" s="186"/>
      <c r="V115" s="186"/>
      <c r="W115" s="186"/>
      <c r="X115" s="186"/>
      <c r="Y115" s="186"/>
    </row>
    <row r="116" customFormat="false" ht="12.75" hidden="false" customHeight="false" outlineLevel="0" collapsed="false">
      <c r="A116" s="173" t="e">
        <f aca="false">VLOOKUP(G116,DDENA_USERS,2,FALSE())</f>
        <v>#N/A</v>
      </c>
      <c r="B116" s="174" t="n">
        <f aca="false">IF(ISNUMBER(FIND("Pow",F116))=TRUE(),((VALUE(MID(R116,FIND("-",R116)+1,2)))-(VALUE(MID(R116,FIND("-",R116)-1,1)))+1)*(Q116-P116+1),IF(F116="Coal",(YEAR(Q116)-YEAR(P116))*12+MONTH(Q116)-MONTH(P116)+1,(Q116-P116+1)))</f>
        <v>1</v>
      </c>
      <c r="C116" s="173" t="n">
        <f aca="false">IF(F116="Coal",B116*W116*12500,B116*W116)</f>
        <v>0</v>
      </c>
      <c r="D116" s="181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3"/>
      <c r="Q116" s="183"/>
      <c r="R116" s="182"/>
      <c r="S116" s="182"/>
      <c r="T116" s="184"/>
      <c r="U116" s="182"/>
      <c r="V116" s="182"/>
      <c r="W116" s="182"/>
      <c r="X116" s="182"/>
      <c r="Y116" s="182"/>
    </row>
    <row r="117" customFormat="false" ht="12.75" hidden="false" customHeight="false" outlineLevel="0" collapsed="false">
      <c r="A117" s="173" t="e">
        <f aca="false">VLOOKUP(G117,DDENA_USERS,2,FALSE())</f>
        <v>#N/A</v>
      </c>
      <c r="B117" s="174" t="n">
        <f aca="false">IF(ISNUMBER(FIND("Pow",F117))=TRUE(),((VALUE(MID(R117,FIND("-",R117)+1,2)))-(VALUE(MID(R117,FIND("-",R117)-1,1)))+1)*(Q117-P117+1),IF(F117="Coal",(YEAR(Q117)-YEAR(P117))*12+MONTH(Q117)-MONTH(P117)+1,(Q117-P117+1)))</f>
        <v>1</v>
      </c>
      <c r="C117" s="173" t="n">
        <f aca="false">IF(F117="Coal",B117*W117*12500,B117*W117)</f>
        <v>0</v>
      </c>
      <c r="D117" s="185"/>
      <c r="E117" s="186"/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3"/>
      <c r="Q117" s="183"/>
      <c r="R117" s="186"/>
      <c r="S117" s="186"/>
      <c r="T117" s="187"/>
      <c r="U117" s="186"/>
      <c r="V117" s="186"/>
      <c r="W117" s="186"/>
      <c r="X117" s="186"/>
      <c r="Y117" s="186"/>
    </row>
    <row r="118" customFormat="false" ht="12.75" hidden="false" customHeight="false" outlineLevel="0" collapsed="false">
      <c r="A118" s="173" t="e">
        <f aca="false">VLOOKUP(G118,DDENA_USERS,2,FALSE())</f>
        <v>#N/A</v>
      </c>
      <c r="B118" s="174" t="n">
        <f aca="false">IF(ISNUMBER(FIND("Pow",F118))=TRUE(),((VALUE(MID(R118,FIND("-",R118)+1,2)))-(VALUE(MID(R118,FIND("-",R118)-1,1)))+1)*(Q118-P118+1),IF(F118="Coal",(YEAR(Q118)-YEAR(P118))*12+MONTH(Q118)-MONTH(P118)+1,(Q118-P118+1)))</f>
        <v>1</v>
      </c>
      <c r="C118" s="173" t="n">
        <f aca="false">IF(F118="Coal",B118*W118*12500,B118*W118)</f>
        <v>0</v>
      </c>
      <c r="D118" s="181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3"/>
      <c r="Q118" s="183"/>
      <c r="R118" s="182"/>
      <c r="S118" s="182"/>
      <c r="T118" s="184"/>
      <c r="U118" s="182"/>
      <c r="V118" s="182"/>
      <c r="W118" s="182"/>
      <c r="X118" s="182"/>
      <c r="Y118" s="182"/>
    </row>
    <row r="119" customFormat="false" ht="12.75" hidden="false" customHeight="false" outlineLevel="0" collapsed="false">
      <c r="A119" s="173" t="e">
        <f aca="false">VLOOKUP(G119,DDENA_USERS,2,FALSE())</f>
        <v>#N/A</v>
      </c>
      <c r="B119" s="174" t="n">
        <f aca="false">IF(ISNUMBER(FIND("Pow",F119))=TRUE(),((VALUE(MID(R119,FIND("-",R119)+1,2)))-(VALUE(MID(R119,FIND("-",R119)-1,1)))+1)*(Q119-P119+1),IF(F119="Coal",(YEAR(Q119)-YEAR(P119))*12+MONTH(Q119)-MONTH(P119)+1,(Q119-P119+1)))</f>
        <v>1</v>
      </c>
      <c r="C119" s="173" t="n">
        <f aca="false">IF(F119="Coal",B119*W119*12500,B119*W119)</f>
        <v>0</v>
      </c>
      <c r="D119" s="185"/>
      <c r="E119" s="186"/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3"/>
      <c r="Q119" s="183"/>
      <c r="R119" s="186"/>
      <c r="S119" s="186"/>
      <c r="T119" s="187"/>
      <c r="U119" s="186"/>
      <c r="V119" s="186"/>
      <c r="W119" s="186"/>
      <c r="X119" s="186"/>
      <c r="Y119" s="186"/>
    </row>
    <row r="120" customFormat="false" ht="12.75" hidden="false" customHeight="false" outlineLevel="0" collapsed="false">
      <c r="A120" s="173" t="e">
        <f aca="false">VLOOKUP(G120,DDENA_USERS,2,FALSE())</f>
        <v>#N/A</v>
      </c>
      <c r="B120" s="174" t="n">
        <f aca="false">IF(ISNUMBER(FIND("Pow",F120))=TRUE(),((VALUE(MID(R120,FIND("-",R120)+1,2)))-(VALUE(MID(R120,FIND("-",R120)-1,1)))+1)*(Q120-P120+1),IF(F120="Coal",(YEAR(Q120)-YEAR(P120))*12+MONTH(Q120)-MONTH(P120)+1,(Q120-P120+1)))</f>
        <v>1</v>
      </c>
      <c r="C120" s="173" t="n">
        <f aca="false">IF(F120="Coal",B120*W120*12500,B120*W120)</f>
        <v>0</v>
      </c>
      <c r="D120" s="181"/>
      <c r="E120" s="182"/>
      <c r="F120" s="182"/>
      <c r="G120" s="182"/>
      <c r="H120" s="182"/>
      <c r="I120" s="182"/>
      <c r="J120" s="182"/>
      <c r="K120" s="182"/>
      <c r="L120" s="182"/>
      <c r="M120" s="182"/>
      <c r="N120" s="182"/>
      <c r="O120" s="182"/>
      <c r="P120" s="183"/>
      <c r="Q120" s="183"/>
      <c r="R120" s="182"/>
      <c r="S120" s="182"/>
      <c r="T120" s="184"/>
      <c r="U120" s="182"/>
      <c r="V120" s="182"/>
      <c r="W120" s="182"/>
      <c r="X120" s="182"/>
      <c r="Y120" s="182"/>
    </row>
    <row r="121" customFormat="false" ht="12.75" hidden="false" customHeight="false" outlineLevel="0" collapsed="false">
      <c r="A121" s="173" t="e">
        <f aca="false">VLOOKUP(G121,DDENA_USERS,2,FALSE())</f>
        <v>#N/A</v>
      </c>
      <c r="B121" s="174" t="n">
        <f aca="false">IF(ISNUMBER(FIND("Pow",F121))=TRUE(),((VALUE(MID(R121,FIND("-",R121)+1,2)))-(VALUE(MID(R121,FIND("-",R121)-1,1)))+1)*(Q121-P121+1),IF(F121="Coal",(YEAR(Q121)-YEAR(P121))*12+MONTH(Q121)-MONTH(P121)+1,(Q121-P121+1)))</f>
        <v>1</v>
      </c>
      <c r="C121" s="173" t="n">
        <f aca="false">IF(F121="Coal",B121*W121*12500,B121*W121)</f>
        <v>0</v>
      </c>
      <c r="D121" s="185"/>
      <c r="E121" s="186"/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3"/>
      <c r="Q121" s="183"/>
      <c r="R121" s="186"/>
      <c r="S121" s="186"/>
      <c r="T121" s="187"/>
      <c r="U121" s="186"/>
      <c r="V121" s="186"/>
      <c r="W121" s="186"/>
      <c r="X121" s="186"/>
      <c r="Y121" s="186"/>
    </row>
    <row r="122" customFormat="false" ht="12.75" hidden="false" customHeight="false" outlineLevel="0" collapsed="false">
      <c r="A122" s="173" t="e">
        <f aca="false">VLOOKUP(G122,DDENA_USERS,2,FALSE())</f>
        <v>#N/A</v>
      </c>
      <c r="B122" s="174" t="n">
        <f aca="false">IF(ISNUMBER(FIND("Pow",F122))=TRUE(),((VALUE(MID(R122,FIND("-",R122)+1,2)))-(VALUE(MID(R122,FIND("-",R122)-1,1)))+1)*(Q122-P122+1),IF(F122="Coal",(YEAR(Q122)-YEAR(P122))*12+MONTH(Q122)-MONTH(P122)+1,(Q122-P122+1)))</f>
        <v>1</v>
      </c>
      <c r="C122" s="173" t="n">
        <f aca="false">IF(F122="Coal",B122*W122*12500,B122*W122)</f>
        <v>0</v>
      </c>
      <c r="D122" s="181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3"/>
      <c r="Q122" s="183"/>
      <c r="R122" s="182"/>
      <c r="S122" s="182"/>
      <c r="T122" s="184"/>
      <c r="U122" s="182"/>
      <c r="V122" s="182"/>
      <c r="W122" s="182"/>
      <c r="X122" s="182"/>
      <c r="Y122" s="182"/>
    </row>
    <row r="123" customFormat="false" ht="12.75" hidden="false" customHeight="false" outlineLevel="0" collapsed="false">
      <c r="A123" s="173" t="e">
        <f aca="false">VLOOKUP(G123,DDENA_USERS,2,FALSE())</f>
        <v>#N/A</v>
      </c>
      <c r="B123" s="174" t="n">
        <f aca="false">IF(ISNUMBER(FIND("Pow",F123))=TRUE(),((VALUE(MID(R123,FIND("-",R123)+1,2)))-(VALUE(MID(R123,FIND("-",R123)-1,1)))+1)*(Q123-P123+1),IF(F123="Coal",(YEAR(Q123)-YEAR(P123))*12+MONTH(Q123)-MONTH(P123)+1,(Q123-P123+1)))</f>
        <v>1</v>
      </c>
      <c r="C123" s="173" t="n">
        <f aca="false">IF(F123="Coal",B123*W123*12500,B123*W123)</f>
        <v>0</v>
      </c>
      <c r="D123" s="185"/>
      <c r="E123" s="186"/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3"/>
      <c r="Q123" s="183"/>
      <c r="R123" s="186"/>
      <c r="S123" s="186"/>
      <c r="T123" s="187"/>
      <c r="U123" s="186"/>
      <c r="V123" s="186"/>
      <c r="W123" s="186"/>
      <c r="X123" s="186"/>
      <c r="Y123" s="186"/>
    </row>
    <row r="124" customFormat="false" ht="12.75" hidden="false" customHeight="false" outlineLevel="0" collapsed="false">
      <c r="A124" s="173" t="e">
        <f aca="false">VLOOKUP(G124,DDENA_USERS,2,FALSE())</f>
        <v>#N/A</v>
      </c>
      <c r="B124" s="174" t="n">
        <f aca="false">IF(ISNUMBER(FIND("Pow",F124))=TRUE(),((VALUE(MID(R124,FIND("-",R124)+1,2)))-(VALUE(MID(R124,FIND("-",R124)-1,1)))+1)*(Q124-P124+1),IF(F124="Coal",(YEAR(Q124)-YEAR(P124))*12+MONTH(Q124)-MONTH(P124)+1,(Q124-P124+1)))</f>
        <v>1</v>
      </c>
      <c r="C124" s="173" t="n">
        <f aca="false">IF(F124="Coal",B124*W124*12500,B124*W124)</f>
        <v>0</v>
      </c>
      <c r="D124" s="181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3"/>
      <c r="Q124" s="183"/>
      <c r="R124" s="182"/>
      <c r="S124" s="182"/>
      <c r="T124" s="184"/>
      <c r="U124" s="182"/>
      <c r="V124" s="182"/>
      <c r="W124" s="182"/>
      <c r="X124" s="182"/>
      <c r="Y124" s="182"/>
    </row>
    <row r="125" customFormat="false" ht="12.75" hidden="false" customHeight="false" outlineLevel="0" collapsed="false">
      <c r="A125" s="173" t="e">
        <f aca="false">VLOOKUP(G125,DDENA_USERS,2,FALSE())</f>
        <v>#N/A</v>
      </c>
      <c r="B125" s="174" t="n">
        <f aca="false">IF(ISNUMBER(FIND("Pow",F125))=TRUE(),((VALUE(MID(R125,FIND("-",R125)+1,2)))-(VALUE(MID(R125,FIND("-",R125)-1,1)))+1)*(Q125-P125+1),IF(F125="Coal",(YEAR(Q125)-YEAR(P125))*12+MONTH(Q125)-MONTH(P125)+1,(Q125-P125+1)))</f>
        <v>1</v>
      </c>
      <c r="C125" s="173" t="n">
        <f aca="false">IF(F125="Coal",B125*W125*12500,B125*W125)</f>
        <v>0</v>
      </c>
      <c r="D125" s="185"/>
      <c r="E125" s="186"/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3"/>
      <c r="Q125" s="183"/>
      <c r="R125" s="186"/>
      <c r="S125" s="186"/>
      <c r="T125" s="187"/>
      <c r="U125" s="186"/>
      <c r="V125" s="186"/>
      <c r="W125" s="186"/>
      <c r="X125" s="186"/>
      <c r="Y125" s="186"/>
    </row>
    <row r="126" customFormat="false" ht="12.75" hidden="false" customHeight="false" outlineLevel="0" collapsed="false">
      <c r="A126" s="173" t="e">
        <f aca="false">VLOOKUP(G126,DDENA_USERS,2,FALSE())</f>
        <v>#N/A</v>
      </c>
      <c r="B126" s="174" t="n">
        <f aca="false">IF(ISNUMBER(FIND("Pow",F126))=TRUE(),((VALUE(MID(R126,FIND("-",R126)+1,2)))-(VALUE(MID(R126,FIND("-",R126)-1,1)))+1)*(Q126-P126+1),IF(F126="Coal",(YEAR(Q126)-YEAR(P126))*12+MONTH(Q126)-MONTH(P126)+1,(Q126-P126+1)))</f>
        <v>1</v>
      </c>
      <c r="C126" s="173" t="n">
        <f aca="false">IF(F126="Coal",B126*W126*12500,B126*W126)</f>
        <v>0</v>
      </c>
      <c r="D126" s="181"/>
      <c r="E126" s="182"/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3"/>
      <c r="Q126" s="183"/>
      <c r="R126" s="182"/>
      <c r="S126" s="182"/>
      <c r="T126" s="184"/>
      <c r="U126" s="182"/>
      <c r="V126" s="182"/>
      <c r="W126" s="182"/>
      <c r="X126" s="182"/>
      <c r="Y126" s="182"/>
    </row>
    <row r="127" customFormat="false" ht="12.75" hidden="false" customHeight="false" outlineLevel="0" collapsed="false">
      <c r="A127" s="173" t="e">
        <f aca="false">VLOOKUP(G127,DDENA_USERS,2,FALSE())</f>
        <v>#N/A</v>
      </c>
      <c r="B127" s="174" t="n">
        <f aca="false">IF(ISNUMBER(FIND("Pow",F127))=TRUE(),((VALUE(MID(R127,FIND("-",R127)+1,2)))-(VALUE(MID(R127,FIND("-",R127)-1,1)))+1)*(Q127-P127+1),IF(F127="Coal",(YEAR(Q127)-YEAR(P127))*12+MONTH(Q127)-MONTH(P127)+1,(Q127-P127+1)))</f>
        <v>1</v>
      </c>
      <c r="C127" s="173" t="n">
        <f aca="false">IF(F127="Coal",B127*W127*12500,B127*W127)</f>
        <v>0</v>
      </c>
      <c r="D127" s="185"/>
      <c r="E127" s="186"/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83"/>
      <c r="Q127" s="183"/>
      <c r="R127" s="186"/>
      <c r="S127" s="186"/>
      <c r="T127" s="187"/>
      <c r="U127" s="186"/>
      <c r="V127" s="186"/>
      <c r="W127" s="186"/>
      <c r="X127" s="186"/>
      <c r="Y127" s="186"/>
    </row>
    <row r="128" customFormat="false" ht="12.75" hidden="false" customHeight="false" outlineLevel="0" collapsed="false">
      <c r="A128" s="173" t="e">
        <f aca="false">VLOOKUP(G128,DDENA_USERS,2,FALSE())</f>
        <v>#N/A</v>
      </c>
      <c r="B128" s="174" t="n">
        <f aca="false">IF(ISNUMBER(FIND("Pow",F128))=TRUE(),((VALUE(MID(R128,FIND("-",R128)+1,2)))-(VALUE(MID(R128,FIND("-",R128)-1,1)))+1)*(Q128-P128+1),IF(F128="Coal",(YEAR(Q128)-YEAR(P128))*12+MONTH(Q128)-MONTH(P128)+1,(Q128-P128+1)))</f>
        <v>1</v>
      </c>
      <c r="C128" s="173" t="n">
        <f aca="false">IF(F128="Coal",B128*W128*12500,B128*W128)</f>
        <v>0</v>
      </c>
      <c r="D128" s="181"/>
      <c r="E128" s="182"/>
      <c r="F128" s="182"/>
      <c r="G128" s="182"/>
      <c r="H128" s="182"/>
      <c r="I128" s="182"/>
      <c r="J128" s="182"/>
      <c r="K128" s="182"/>
      <c r="L128" s="182"/>
      <c r="M128" s="182"/>
      <c r="N128" s="182"/>
      <c r="O128" s="182"/>
      <c r="P128" s="183"/>
      <c r="Q128" s="183"/>
      <c r="R128" s="182"/>
      <c r="S128" s="182"/>
      <c r="T128" s="184"/>
      <c r="U128" s="182"/>
      <c r="V128" s="182"/>
      <c r="W128" s="182"/>
      <c r="X128" s="182"/>
      <c r="Y128" s="182"/>
    </row>
    <row r="129" customFormat="false" ht="12.75" hidden="false" customHeight="false" outlineLevel="0" collapsed="false">
      <c r="A129" s="173" t="e">
        <f aca="false">VLOOKUP(G129,DDENA_USERS,2,FALSE())</f>
        <v>#N/A</v>
      </c>
      <c r="B129" s="174" t="n">
        <f aca="false">IF(ISNUMBER(FIND("Pow",F129))=TRUE(),((VALUE(MID(R129,FIND("-",R129)+1,2)))-(VALUE(MID(R129,FIND("-",R129)-1,1)))+1)*(Q129-P129+1),IF(F129="Coal",(YEAR(Q129)-YEAR(P129))*12+MONTH(Q129)-MONTH(P129)+1,(Q129-P129+1)))</f>
        <v>1</v>
      </c>
      <c r="C129" s="173" t="n">
        <f aca="false">IF(F129="Coal",B129*W129*12500,B129*W129)</f>
        <v>0</v>
      </c>
      <c r="D129" s="185"/>
      <c r="E129" s="186"/>
      <c r="F129" s="186"/>
      <c r="G129" s="186"/>
      <c r="H129" s="186"/>
      <c r="I129" s="186"/>
      <c r="J129" s="186"/>
      <c r="K129" s="186"/>
      <c r="L129" s="186"/>
      <c r="M129" s="186"/>
      <c r="N129" s="186"/>
      <c r="O129" s="186"/>
      <c r="P129" s="183"/>
      <c r="Q129" s="183"/>
      <c r="R129" s="186"/>
      <c r="S129" s="186"/>
      <c r="T129" s="187"/>
      <c r="U129" s="186"/>
      <c r="V129" s="186"/>
      <c r="W129" s="186"/>
      <c r="X129" s="186"/>
      <c r="Y129" s="186"/>
    </row>
    <row r="130" customFormat="false" ht="12.75" hidden="false" customHeight="false" outlineLevel="0" collapsed="false">
      <c r="A130" s="173" t="e">
        <f aca="false">VLOOKUP(G130,DDENA_USERS,2,FALSE())</f>
        <v>#N/A</v>
      </c>
      <c r="B130" s="174" t="n">
        <f aca="false">IF(ISNUMBER(FIND("Pow",F130))=TRUE(),((VALUE(MID(R130,FIND("-",R130)+1,2)))-(VALUE(MID(R130,FIND("-",R130)-1,1)))+1)*(Q130-P130+1),IF(F130="Coal",(YEAR(Q130)-YEAR(P130))*12+MONTH(Q130)-MONTH(P130)+1,(Q130-P130+1)))</f>
        <v>1</v>
      </c>
      <c r="C130" s="173" t="n">
        <f aca="false">IF(F130="Coal",B130*W130*12500,B130*W130)</f>
        <v>0</v>
      </c>
      <c r="D130" s="181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3"/>
      <c r="Q130" s="183"/>
      <c r="R130" s="182"/>
      <c r="S130" s="182"/>
      <c r="T130" s="184"/>
      <c r="U130" s="182"/>
      <c r="V130" s="182"/>
      <c r="W130" s="182"/>
      <c r="X130" s="182"/>
      <c r="Y130" s="182"/>
    </row>
    <row r="131" customFormat="false" ht="12.75" hidden="false" customHeight="false" outlineLevel="0" collapsed="false">
      <c r="A131" s="173" t="e">
        <f aca="false">VLOOKUP(G131,DDENA_USERS,2,FALSE())</f>
        <v>#N/A</v>
      </c>
      <c r="B131" s="174" t="n">
        <f aca="false">IF(ISNUMBER(FIND("Pow",F131))=TRUE(),((VALUE(MID(R131,FIND("-",R131)+1,2)))-(VALUE(MID(R131,FIND("-",R131)-1,1)))+1)*(Q131-P131+1),IF(F131="Coal",(YEAR(Q131)-YEAR(P131))*12+MONTH(Q131)-MONTH(P131)+1,(Q131-P131+1)))</f>
        <v>1</v>
      </c>
      <c r="C131" s="173" t="n">
        <f aca="false">IF(F131="Coal",B131*W131*12500,B131*W131)</f>
        <v>0</v>
      </c>
      <c r="D131" s="185"/>
      <c r="E131" s="186"/>
      <c r="F131" s="186"/>
      <c r="G131" s="186"/>
      <c r="H131" s="186"/>
      <c r="I131" s="186"/>
      <c r="J131" s="186"/>
      <c r="K131" s="186"/>
      <c r="L131" s="186"/>
      <c r="M131" s="186"/>
      <c r="N131" s="186"/>
      <c r="O131" s="186"/>
      <c r="P131" s="183"/>
      <c r="Q131" s="183"/>
      <c r="R131" s="186"/>
      <c r="S131" s="186"/>
      <c r="T131" s="187"/>
      <c r="U131" s="186"/>
      <c r="V131" s="186"/>
      <c r="W131" s="186"/>
      <c r="X131" s="186"/>
      <c r="Y131" s="186"/>
    </row>
    <row r="132" customFormat="false" ht="12.75" hidden="false" customHeight="false" outlineLevel="0" collapsed="false">
      <c r="A132" s="173" t="e">
        <f aca="false">VLOOKUP(G132,DDENA_USERS,2,FALSE())</f>
        <v>#N/A</v>
      </c>
      <c r="B132" s="174" t="n">
        <f aca="false">IF(ISNUMBER(FIND("Pow",F132))=TRUE(),((VALUE(MID(R132,FIND("-",R132)+1,2)))-(VALUE(MID(R132,FIND("-",R132)-1,1)))+1)*(Q132-P132+1),IF(F132="Coal",(YEAR(Q132)-YEAR(P132))*12+MONTH(Q132)-MONTH(P132)+1,(Q132-P132+1)))</f>
        <v>1</v>
      </c>
      <c r="C132" s="173" t="n">
        <f aca="false">IF(F132="Coal",B132*W132*12500,B132*W132)</f>
        <v>0</v>
      </c>
      <c r="D132" s="181"/>
      <c r="E132" s="182"/>
      <c r="F132" s="182"/>
      <c r="G132" s="182"/>
      <c r="H132" s="182"/>
      <c r="I132" s="182"/>
      <c r="J132" s="182"/>
      <c r="K132" s="182"/>
      <c r="L132" s="182"/>
      <c r="M132" s="182"/>
      <c r="N132" s="182"/>
      <c r="O132" s="182"/>
      <c r="P132" s="183"/>
      <c r="Q132" s="183"/>
      <c r="R132" s="182"/>
      <c r="S132" s="182"/>
      <c r="T132" s="184"/>
      <c r="U132" s="182"/>
      <c r="V132" s="182"/>
      <c r="W132" s="182"/>
      <c r="X132" s="182"/>
      <c r="Y132" s="182"/>
    </row>
    <row r="133" customFormat="false" ht="12.75" hidden="false" customHeight="false" outlineLevel="0" collapsed="false">
      <c r="A133" s="173" t="e">
        <f aca="false">VLOOKUP(G133,DDENA_USERS,2,FALSE())</f>
        <v>#N/A</v>
      </c>
      <c r="B133" s="174" t="n">
        <f aca="false">IF(ISNUMBER(FIND("Pow",F133))=TRUE(),((VALUE(MID(R133,FIND("-",R133)+1,2)))-(VALUE(MID(R133,FIND("-",R133)-1,1)))+1)*(Q133-P133+1),IF(F133="Coal",(YEAR(Q133)-YEAR(P133))*12+MONTH(Q133)-MONTH(P133)+1,(Q133-P133+1)))</f>
        <v>1</v>
      </c>
      <c r="C133" s="173" t="n">
        <f aca="false">IF(F133="Coal",B133*W133*12500,B133*W133)</f>
        <v>0</v>
      </c>
      <c r="D133" s="185"/>
      <c r="E133" s="186"/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3"/>
      <c r="Q133" s="183"/>
      <c r="R133" s="186"/>
      <c r="S133" s="186"/>
      <c r="T133" s="187"/>
      <c r="U133" s="186"/>
      <c r="V133" s="186"/>
      <c r="W133" s="186"/>
      <c r="X133" s="186"/>
      <c r="Y133" s="186"/>
    </row>
    <row r="134" customFormat="false" ht="12.75" hidden="false" customHeight="false" outlineLevel="0" collapsed="false">
      <c r="A134" s="173" t="e">
        <f aca="false">VLOOKUP(G134,DDENA_USERS,2,FALSE())</f>
        <v>#N/A</v>
      </c>
      <c r="B134" s="174" t="n">
        <f aca="false">IF(ISNUMBER(FIND("Pow",F134))=TRUE(),((VALUE(MID(R134,FIND("-",R134)+1,2)))-(VALUE(MID(R134,FIND("-",R134)-1,1)))+1)*(Q134-P134+1),IF(F134="Coal",(YEAR(Q134)-YEAR(P134))*12+MONTH(Q134)-MONTH(P134)+1,(Q134-P134+1)))</f>
        <v>1</v>
      </c>
      <c r="C134" s="173" t="n">
        <f aca="false">IF(F134="Coal",B134*W134*12500,B134*W134)</f>
        <v>0</v>
      </c>
      <c r="D134" s="181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3"/>
      <c r="Q134" s="183"/>
      <c r="R134" s="182"/>
      <c r="S134" s="182"/>
      <c r="T134" s="184"/>
      <c r="U134" s="182"/>
      <c r="V134" s="182"/>
      <c r="W134" s="182"/>
      <c r="X134" s="182"/>
      <c r="Y134" s="182"/>
    </row>
    <row r="135" customFormat="false" ht="12.75" hidden="false" customHeight="false" outlineLevel="0" collapsed="false">
      <c r="A135" s="173" t="e">
        <f aca="false">VLOOKUP(G135,DDENA_USERS,2,FALSE())</f>
        <v>#N/A</v>
      </c>
      <c r="B135" s="174" t="n">
        <f aca="false">IF(ISNUMBER(FIND("Pow",F135))=TRUE(),((VALUE(MID(R135,FIND("-",R135)+1,2)))-(VALUE(MID(R135,FIND("-",R135)-1,1)))+1)*(Q135-P135+1),IF(F135="Coal",(YEAR(Q135)-YEAR(P135))*12+MONTH(Q135)-MONTH(P135)+1,(Q135-P135+1)))</f>
        <v>1</v>
      </c>
      <c r="C135" s="173" t="n">
        <f aca="false">IF(F135="Coal",B135*W135*12500,B135*W135)</f>
        <v>0</v>
      </c>
      <c r="D135" s="185"/>
      <c r="E135" s="186"/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3"/>
      <c r="Q135" s="183"/>
      <c r="R135" s="186"/>
      <c r="S135" s="186"/>
      <c r="T135" s="187"/>
      <c r="U135" s="186"/>
      <c r="V135" s="186"/>
      <c r="W135" s="186"/>
      <c r="X135" s="186"/>
      <c r="Y135" s="186"/>
    </row>
    <row r="136" customFormat="false" ht="12.75" hidden="false" customHeight="false" outlineLevel="0" collapsed="false">
      <c r="A136" s="173" t="e">
        <f aca="false">VLOOKUP(G136,DDENA_USERS,2,FALSE())</f>
        <v>#N/A</v>
      </c>
      <c r="B136" s="174" t="n">
        <f aca="false">IF(ISNUMBER(FIND("Pow",F136))=TRUE(),((VALUE(MID(R136,FIND("-",R136)+1,2)))-(VALUE(MID(R136,FIND("-",R136)-1,1)))+1)*(Q136-P136+1),IF(F136="Coal",(YEAR(Q136)-YEAR(P136))*12+MONTH(Q136)-MONTH(P136)+1,(Q136-P136+1)))</f>
        <v>1</v>
      </c>
      <c r="C136" s="173" t="n">
        <f aca="false">IF(F136="Coal",B136*W136*12500,B136*W136)</f>
        <v>0</v>
      </c>
      <c r="D136" s="181"/>
      <c r="E136" s="182"/>
      <c r="F136" s="182"/>
      <c r="G136" s="182"/>
      <c r="H136" s="182"/>
      <c r="I136" s="182"/>
      <c r="J136" s="182"/>
      <c r="K136" s="182"/>
      <c r="L136" s="182"/>
      <c r="M136" s="182"/>
      <c r="N136" s="182"/>
      <c r="O136" s="182"/>
      <c r="P136" s="183"/>
      <c r="Q136" s="183"/>
      <c r="R136" s="182"/>
      <c r="S136" s="182"/>
      <c r="T136" s="184"/>
      <c r="U136" s="182"/>
      <c r="V136" s="182"/>
      <c r="W136" s="182"/>
      <c r="X136" s="182"/>
      <c r="Y136" s="182"/>
    </row>
    <row r="137" customFormat="false" ht="12.75" hidden="false" customHeight="false" outlineLevel="0" collapsed="false">
      <c r="A137" s="173" t="e">
        <f aca="false">VLOOKUP(G137,DDENA_USERS,2,FALSE())</f>
        <v>#N/A</v>
      </c>
      <c r="B137" s="174" t="n">
        <f aca="false">IF(ISNUMBER(FIND("Pow",F137))=TRUE(),((VALUE(MID(R137,FIND("-",R137)+1,2)))-(VALUE(MID(R137,FIND("-",R137)-1,1)))+1)*(Q137-P137+1),IF(F137="Coal",(YEAR(Q137)-YEAR(P137))*12+MONTH(Q137)-MONTH(P137)+1,(Q137-P137+1)))</f>
        <v>1</v>
      </c>
      <c r="C137" s="173" t="n">
        <f aca="false">IF(F137="Coal",B137*W137*12500,B137*W137)</f>
        <v>0</v>
      </c>
      <c r="D137" s="185"/>
      <c r="E137" s="186"/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3"/>
      <c r="Q137" s="183"/>
      <c r="R137" s="186"/>
      <c r="S137" s="186"/>
      <c r="T137" s="187"/>
      <c r="U137" s="186"/>
      <c r="V137" s="186"/>
      <c r="W137" s="186"/>
      <c r="X137" s="186"/>
      <c r="Y137" s="186"/>
    </row>
    <row r="138" customFormat="false" ht="12.75" hidden="false" customHeight="false" outlineLevel="0" collapsed="false">
      <c r="A138" s="173" t="e">
        <f aca="false">VLOOKUP(G138,DDENA_USERS,2,FALSE())</f>
        <v>#N/A</v>
      </c>
      <c r="B138" s="174" t="n">
        <f aca="false">IF(ISNUMBER(FIND("Pow",F138))=TRUE(),((VALUE(MID(R138,FIND("-",R138)+1,2)))-(VALUE(MID(R138,FIND("-",R138)-1,1)))+1)*(Q138-P138+1),IF(F138="Coal",(YEAR(Q138)-YEAR(P138))*12+MONTH(Q138)-MONTH(P138)+1,(Q138-P138+1)))</f>
        <v>1</v>
      </c>
      <c r="C138" s="173" t="n">
        <f aca="false">IF(F138="Coal",B138*W138*12500,B138*W138)</f>
        <v>0</v>
      </c>
      <c r="D138" s="181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3"/>
      <c r="Q138" s="183"/>
      <c r="R138" s="182"/>
      <c r="S138" s="182"/>
      <c r="T138" s="184"/>
      <c r="U138" s="182"/>
      <c r="V138" s="182"/>
      <c r="W138" s="182"/>
      <c r="X138" s="182"/>
      <c r="Y138" s="182"/>
    </row>
    <row r="139" customFormat="false" ht="12.75" hidden="false" customHeight="false" outlineLevel="0" collapsed="false">
      <c r="A139" s="173" t="e">
        <f aca="false">VLOOKUP(G139,DDENA_USERS,2,FALSE())</f>
        <v>#N/A</v>
      </c>
      <c r="B139" s="174" t="n">
        <f aca="false">IF(ISNUMBER(FIND("Pow",F139))=TRUE(),((VALUE(MID(R139,FIND("-",R139)+1,2)))-(VALUE(MID(R139,FIND("-",R139)-1,1)))+1)*(Q139-P139+1),IF(F139="Coal",(YEAR(Q139)-YEAR(P139))*12+MONTH(Q139)-MONTH(P139)+1,(Q139-P139+1)))</f>
        <v>1</v>
      </c>
      <c r="C139" s="173" t="n">
        <f aca="false">IF(F139="Coal",B139*W139*12500,B139*W139)</f>
        <v>0</v>
      </c>
      <c r="D139" s="185"/>
      <c r="E139" s="186"/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3"/>
      <c r="Q139" s="183"/>
      <c r="R139" s="186"/>
      <c r="S139" s="186"/>
      <c r="T139" s="187"/>
      <c r="U139" s="186"/>
      <c r="V139" s="186"/>
      <c r="W139" s="186"/>
      <c r="X139" s="186"/>
      <c r="Y139" s="186"/>
    </row>
    <row r="140" customFormat="false" ht="12.75" hidden="false" customHeight="false" outlineLevel="0" collapsed="false">
      <c r="A140" s="173" t="e">
        <f aca="false">VLOOKUP(G140,DDENA_USERS,2,FALSE())</f>
        <v>#N/A</v>
      </c>
      <c r="B140" s="174" t="n">
        <f aca="false">IF(ISNUMBER(FIND("Pow",F140))=TRUE(),((VALUE(MID(R140,FIND("-",R140)+1,2)))-(VALUE(MID(R140,FIND("-",R140)-1,1)))+1)*(Q140-P140+1),IF(F140="Coal",(YEAR(Q140)-YEAR(P140))*12+MONTH(Q140)-MONTH(P140)+1,(Q140-P140+1)))</f>
        <v>1</v>
      </c>
      <c r="C140" s="173" t="n">
        <f aca="false">IF(F140="Coal",B140*W140*12500,B140*W140)</f>
        <v>0</v>
      </c>
      <c r="D140" s="181"/>
      <c r="E140" s="182"/>
      <c r="F140" s="182"/>
      <c r="G140" s="182"/>
      <c r="H140" s="182"/>
      <c r="I140" s="182"/>
      <c r="J140" s="182"/>
      <c r="K140" s="182"/>
      <c r="L140" s="182"/>
      <c r="M140" s="182"/>
      <c r="N140" s="182"/>
      <c r="O140" s="182"/>
      <c r="P140" s="183"/>
      <c r="Q140" s="183"/>
      <c r="R140" s="182"/>
      <c r="S140" s="182"/>
      <c r="T140" s="184"/>
      <c r="U140" s="182"/>
      <c r="V140" s="182"/>
      <c r="W140" s="182"/>
      <c r="X140" s="182"/>
      <c r="Y140" s="182"/>
    </row>
    <row r="141" customFormat="false" ht="12.75" hidden="false" customHeight="false" outlineLevel="0" collapsed="false">
      <c r="A141" s="173" t="e">
        <f aca="false">VLOOKUP(G141,DDENA_USERS,2,FALSE())</f>
        <v>#N/A</v>
      </c>
      <c r="B141" s="174" t="n">
        <f aca="false">IF(ISNUMBER(FIND("Pow",F141))=TRUE(),((VALUE(MID(R141,FIND("-",R141)+1,2)))-(VALUE(MID(R141,FIND("-",R141)-1,1)))+1)*(Q141-P141+1),IF(F141="Coal",(YEAR(Q141)-YEAR(P141))*12+MONTH(Q141)-MONTH(P141)+1,(Q141-P141+1)))</f>
        <v>1</v>
      </c>
      <c r="C141" s="173" t="n">
        <f aca="false">IF(F141="Coal",B141*W141*12500,B141*W141)</f>
        <v>0</v>
      </c>
      <c r="D141" s="185"/>
      <c r="E141" s="186"/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3"/>
      <c r="Q141" s="183"/>
      <c r="R141" s="186"/>
      <c r="S141" s="186"/>
      <c r="T141" s="187"/>
      <c r="U141" s="186"/>
      <c r="V141" s="186"/>
      <c r="W141" s="186"/>
      <c r="X141" s="186"/>
      <c r="Y141" s="186"/>
    </row>
    <row r="142" customFormat="false" ht="12.75" hidden="false" customHeight="false" outlineLevel="0" collapsed="false">
      <c r="A142" s="173" t="e">
        <f aca="false">VLOOKUP(G142,DDENA_USERS,2,FALSE())</f>
        <v>#N/A</v>
      </c>
      <c r="B142" s="174" t="n">
        <f aca="false">IF(ISNUMBER(FIND("Pow",F142))=TRUE(),((VALUE(MID(R142,FIND("-",R142)+1,2)))-(VALUE(MID(R142,FIND("-",R142)-1,1)))+1)*(Q142-P142+1),IF(F142="Coal",(YEAR(Q142)-YEAR(P142))*12+MONTH(Q142)-MONTH(P142)+1,(Q142-P142+1)))</f>
        <v>1</v>
      </c>
      <c r="C142" s="173" t="n">
        <f aca="false">IF(F142="Coal",B142*W142*12500,B142*W142)</f>
        <v>0</v>
      </c>
      <c r="D142" s="181"/>
      <c r="E142" s="182"/>
      <c r="F142" s="182"/>
      <c r="G142" s="182"/>
      <c r="H142" s="182"/>
      <c r="I142" s="182"/>
      <c r="J142" s="182"/>
      <c r="K142" s="182"/>
      <c r="L142" s="182"/>
      <c r="M142" s="182"/>
      <c r="N142" s="182"/>
      <c r="O142" s="182"/>
      <c r="P142" s="183"/>
      <c r="Q142" s="183"/>
      <c r="R142" s="182"/>
      <c r="S142" s="182"/>
      <c r="T142" s="184"/>
      <c r="U142" s="182"/>
      <c r="V142" s="182"/>
      <c r="W142" s="182"/>
      <c r="X142" s="182"/>
      <c r="Y142" s="182"/>
    </row>
    <row r="143" customFormat="false" ht="12.75" hidden="false" customHeight="false" outlineLevel="0" collapsed="false">
      <c r="A143" s="173" t="e">
        <f aca="false">VLOOKUP(G143,DDENA_USERS,2,FALSE())</f>
        <v>#N/A</v>
      </c>
      <c r="B143" s="174" t="n">
        <f aca="false">IF(ISNUMBER(FIND("Pow",F143))=TRUE(),((VALUE(MID(R143,FIND("-",R143)+1,2)))-(VALUE(MID(R143,FIND("-",R143)-1,1)))+1)*(Q143-P143+1),IF(F143="Coal",(YEAR(Q143)-YEAR(P143))*12+MONTH(Q143)-MONTH(P143)+1,(Q143-P143+1)))</f>
        <v>1</v>
      </c>
      <c r="C143" s="173" t="n">
        <f aca="false">IF(F143="Coal",B143*W143*12500,B143*W143)</f>
        <v>0</v>
      </c>
      <c r="D143" s="185"/>
      <c r="E143" s="186"/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3"/>
      <c r="Q143" s="183"/>
      <c r="R143" s="186"/>
      <c r="S143" s="186"/>
      <c r="T143" s="187"/>
      <c r="U143" s="186"/>
      <c r="V143" s="186"/>
      <c r="W143" s="186"/>
      <c r="X143" s="186"/>
      <c r="Y143" s="186"/>
    </row>
    <row r="144" customFormat="false" ht="12.75" hidden="false" customHeight="false" outlineLevel="0" collapsed="false">
      <c r="A144" s="173" t="e">
        <f aca="false">VLOOKUP(G144,DDENA_USERS,2,FALSE())</f>
        <v>#N/A</v>
      </c>
      <c r="B144" s="174" t="n">
        <f aca="false">IF(ISNUMBER(FIND("Pow",F144))=TRUE(),((VALUE(MID(R144,FIND("-",R144)+1,2)))-(VALUE(MID(R144,FIND("-",R144)-1,1)))+1)*(Q144-P144+1),IF(F144="Coal",(YEAR(Q144)-YEAR(P144))*12+MONTH(Q144)-MONTH(P144)+1,(Q144-P144+1)))</f>
        <v>1</v>
      </c>
      <c r="C144" s="173" t="n">
        <f aca="false">IF(F144="Coal",B144*W144*12500,B144*W144)</f>
        <v>0</v>
      </c>
    </row>
    <row r="145" customFormat="false" ht="12.75" hidden="false" customHeight="false" outlineLevel="0" collapsed="false">
      <c r="A145" s="173" t="e">
        <f aca="false">VLOOKUP(G145,DDENA_USERS,2,FALSE())</f>
        <v>#N/A</v>
      </c>
      <c r="B145" s="174" t="n">
        <f aca="false">IF(ISNUMBER(FIND("Pow",F145))=TRUE(),((VALUE(MID(R145,FIND("-",R145)+1,2)))-(VALUE(MID(R145,FIND("-",R145)-1,1)))+1)*(Q145-P145+1),IF(F145="Coal",(YEAR(Q145)-YEAR(P145))*12+MONTH(Q145)-MONTH(P145)+1,(Q145-P145+1)))</f>
        <v>1</v>
      </c>
      <c r="C145" s="173" t="n">
        <f aca="false">IF(F145="Coal",B145*W145*12500,B145*W145)</f>
        <v>0</v>
      </c>
    </row>
    <row r="146" customFormat="false" ht="12.75" hidden="false" customHeight="false" outlineLevel="0" collapsed="false">
      <c r="A146" s="173" t="e">
        <f aca="false">VLOOKUP(G146,DDENA_USERS,2,FALSE())</f>
        <v>#N/A</v>
      </c>
      <c r="B146" s="174" t="n">
        <f aca="false">IF(ISNUMBER(FIND("Pow",F146))=TRUE(),((VALUE(MID(R146,FIND("-",R146)+1,2)))-(VALUE(MID(R146,FIND("-",R146)-1,1)))+1)*(Q146-P146+1),IF(F146="Coal",(YEAR(Q146)-YEAR(P146))*12+MONTH(Q146)-MONTH(P146)+1,(Q146-P146+1)))</f>
        <v>1</v>
      </c>
      <c r="C146" s="173" t="n">
        <f aca="false">IF(F146="Coal",B146*W146*12500,B146*W146)</f>
        <v>0</v>
      </c>
    </row>
    <row r="147" customFormat="false" ht="12.75" hidden="false" customHeight="false" outlineLevel="0" collapsed="false">
      <c r="A147" s="173" t="e">
        <f aca="false">VLOOKUP(G147,DDENA_USERS,2,FALSE())</f>
        <v>#N/A</v>
      </c>
      <c r="B147" s="174" t="n">
        <f aca="false">IF(ISNUMBER(FIND("Pow",F147))=TRUE(),((VALUE(MID(R147,FIND("-",R147)+1,2)))-(VALUE(MID(R147,FIND("-",R147)-1,1)))+1)*(Q147-P147+1),IF(F147="Coal",(YEAR(Q147)-YEAR(P147))*12+MONTH(Q147)-MONTH(P147)+1,(Q147-P147+1)))</f>
        <v>1</v>
      </c>
      <c r="C147" s="173" t="n">
        <f aca="false">IF(F147="Coal",B147*W147*12500,B147*W147)</f>
        <v>0</v>
      </c>
    </row>
    <row r="148" customFormat="false" ht="12.75" hidden="false" customHeight="false" outlineLevel="0" collapsed="false">
      <c r="A148" s="173" t="e">
        <f aca="false">VLOOKUP(G148,DDENA_USERS,2,FALSE())</f>
        <v>#N/A</v>
      </c>
      <c r="B148" s="174" t="n">
        <f aca="false">IF(ISNUMBER(FIND("Pow",F148))=TRUE(),((VALUE(MID(R148,FIND("-",R148)+1,2)))-(VALUE(MID(R148,FIND("-",R148)-1,1)))+1)*(Q148-P148+1),IF(F148="Coal",(YEAR(Q148)-YEAR(P148))*12+MONTH(Q148)-MONTH(P148)+1,(Q148-P148+1)))</f>
        <v>1</v>
      </c>
      <c r="C148" s="173" t="n">
        <f aca="false">IF(F148="Coal",B148*W148*12500,B148*W148)</f>
        <v>0</v>
      </c>
    </row>
    <row r="149" customFormat="false" ht="12.75" hidden="false" customHeight="false" outlineLevel="0" collapsed="false">
      <c r="A149" s="173" t="e">
        <f aca="false">VLOOKUP(G149,DDENA_USERS,2,FALSE())</f>
        <v>#N/A</v>
      </c>
      <c r="B149" s="174" t="n">
        <f aca="false">IF(ISNUMBER(FIND("Pow",F149))=TRUE(),((VALUE(MID(R149,FIND("-",R149)+1,2)))-(VALUE(MID(R149,FIND("-",R149)-1,1)))+1)*(Q149-P149+1),IF(F149="Coal",(YEAR(Q149)-YEAR(P149))*12+MONTH(Q149)-MONTH(P149)+1,(Q149-P149+1)))</f>
        <v>1</v>
      </c>
      <c r="C149" s="173" t="n">
        <f aca="false">IF(F149="Coal",B149*W149*12500,B149*W149)</f>
        <v>0</v>
      </c>
    </row>
    <row r="150" customFormat="false" ht="12.75" hidden="false" customHeight="false" outlineLevel="0" collapsed="false">
      <c r="A150" s="173" t="e">
        <f aca="false">VLOOKUP(G150,DDENA_USERS,2,FALSE())</f>
        <v>#N/A</v>
      </c>
      <c r="B150" s="174" t="n">
        <f aca="false">IF(ISNUMBER(FIND("Pow",F150))=TRUE(),((VALUE(MID(R150,FIND("-",R150)+1,2)))-(VALUE(MID(R150,FIND("-",R150)-1,1)))+1)*(Q150-P150+1),IF(F150="Coal",(YEAR(Q150)-YEAR(P150))*12+MONTH(Q150)-MONTH(P150)+1,(Q150-P150+1)))</f>
        <v>1</v>
      </c>
      <c r="C150" s="173" t="n">
        <f aca="false">IF(F150="Coal",B150*W150*12500,B150*W150)</f>
        <v>0</v>
      </c>
    </row>
    <row r="151" customFormat="false" ht="12.75" hidden="false" customHeight="false" outlineLevel="0" collapsed="false">
      <c r="A151" s="173" t="e">
        <f aca="false">VLOOKUP(G151,DDENA_USERS,2,FALSE())</f>
        <v>#N/A</v>
      </c>
      <c r="B151" s="174" t="n">
        <f aca="false">IF(ISNUMBER(FIND("Pow",F151))=TRUE(),((VALUE(MID(R151,FIND("-",R151)+1,2)))-(VALUE(MID(R151,FIND("-",R151)-1,1)))+1)*(Q151-P151+1),IF(F151="Coal",(YEAR(Q151)-YEAR(P151))*12+MONTH(Q151)-MONTH(P151)+1,(Q151-P151+1)))</f>
        <v>1</v>
      </c>
      <c r="C151" s="173" t="n">
        <f aca="false">IF(F151="Coal",B151*W151*12500,B151*W151)</f>
        <v>0</v>
      </c>
    </row>
    <row r="152" customFormat="false" ht="12.75" hidden="false" customHeight="false" outlineLevel="0" collapsed="false">
      <c r="A152" s="173" t="e">
        <f aca="false">VLOOKUP(G152,DDENA_USERS,2,FALSE())</f>
        <v>#N/A</v>
      </c>
      <c r="B152" s="174" t="n">
        <f aca="false">IF(ISNUMBER(FIND("Pow",F152))=TRUE(),((VALUE(MID(R152,FIND("-",R152)+1,2)))-(VALUE(MID(R152,FIND("-",R152)-1,1)))+1)*(Q152-P152+1),IF(F152="Coal",(YEAR(Q152)-YEAR(P152))*12+MONTH(Q152)-MONTH(P152)+1,(Q152-P152+1)))</f>
        <v>1</v>
      </c>
      <c r="C152" s="173" t="n">
        <f aca="false">IF(F152="Coal",B152*W152*12500,B152*W152)</f>
        <v>0</v>
      </c>
    </row>
    <row r="153" customFormat="false" ht="12.75" hidden="false" customHeight="false" outlineLevel="0" collapsed="false">
      <c r="A153" s="173" t="e">
        <f aca="false">VLOOKUP(G153,DDENA_USERS,2,FALSE())</f>
        <v>#N/A</v>
      </c>
      <c r="B153" s="174" t="n">
        <f aca="false">IF(ISNUMBER(FIND("Pow",F153))=TRUE(),((VALUE(MID(R153,FIND("-",R153)+1,2)))-(VALUE(MID(R153,FIND("-",R153)-1,1)))+1)*(Q153-P153+1),IF(F153="Coal",(YEAR(Q153)-YEAR(P153))*12+MONTH(Q153)-MONTH(P153)+1,(Q153-P153+1)))</f>
        <v>1</v>
      </c>
      <c r="C153" s="173" t="n">
        <f aca="false">IF(F153="Coal",B153*W153*12500,B153*W153)</f>
        <v>0</v>
      </c>
    </row>
    <row r="154" customFormat="false" ht="12.75" hidden="false" customHeight="false" outlineLevel="0" collapsed="false">
      <c r="A154" s="173" t="e">
        <f aca="false">VLOOKUP(G154,DDENA_USERS,2,FALSE())</f>
        <v>#N/A</v>
      </c>
      <c r="B154" s="174" t="n">
        <f aca="false">IF(ISNUMBER(FIND("Pow",F154))=TRUE(),((VALUE(MID(R154,FIND("-",R154)+1,2)))-(VALUE(MID(R154,FIND("-",R154)-1,1)))+1)*(Q154-P154+1),IF(F154="Coal",(YEAR(Q154)-YEAR(P154))*12+MONTH(Q154)-MONTH(P154)+1,(Q154-P154+1)))</f>
        <v>1</v>
      </c>
      <c r="C154" s="173" t="n">
        <f aca="false">IF(F154="Coal",B154*W154*12500,B154*W154)</f>
        <v>0</v>
      </c>
    </row>
    <row r="155" customFormat="false" ht="12.75" hidden="false" customHeight="false" outlineLevel="0" collapsed="false">
      <c r="A155" s="173" t="e">
        <f aca="false">VLOOKUP(G155,DDENA_USERS,2,FALSE())</f>
        <v>#N/A</v>
      </c>
      <c r="B155" s="174" t="n">
        <f aca="false">IF(ISNUMBER(FIND("Pow",F155))=TRUE(),((VALUE(MID(R155,FIND("-",R155)+1,2)))-(VALUE(MID(R155,FIND("-",R155)-1,1)))+1)*(Q155-P155+1),IF(F155="Coal",(YEAR(Q155)-YEAR(P155))*12+MONTH(Q155)-MONTH(P155)+1,(Q155-P155+1)))</f>
        <v>1</v>
      </c>
      <c r="C155" s="173" t="n">
        <f aca="false">IF(F155="Coal",B155*W155*12500,B155*W155)</f>
        <v>0</v>
      </c>
    </row>
    <row r="156" customFormat="false" ht="12.75" hidden="false" customHeight="false" outlineLevel="0" collapsed="false">
      <c r="A156" s="173" t="e">
        <f aca="false">VLOOKUP(G156,DDENA_USERS,2,FALSE())</f>
        <v>#N/A</v>
      </c>
      <c r="B156" s="174" t="n">
        <f aca="false">IF(ISNUMBER(FIND("Pow",F156))=TRUE(),((VALUE(MID(R156,FIND("-",R156)+1,2)))-(VALUE(MID(R156,FIND("-",R156)-1,1)))+1)*(Q156-P156+1),IF(F156="Coal",(YEAR(Q156)-YEAR(P156))*12+MONTH(Q156)-MONTH(P156)+1,(Q156-P156+1)))</f>
        <v>1</v>
      </c>
      <c r="C156" s="173" t="n">
        <f aca="false">IF(F156="Coal",B156*W156*12500,B156*W156)</f>
        <v>0</v>
      </c>
    </row>
    <row r="157" customFormat="false" ht="12.75" hidden="false" customHeight="false" outlineLevel="0" collapsed="false">
      <c r="A157" s="173" t="e">
        <f aca="false">VLOOKUP(G157,DDENA_USERS,2,FALSE())</f>
        <v>#N/A</v>
      </c>
      <c r="B157" s="174" t="n">
        <f aca="false">IF(ISNUMBER(FIND("Pow",F157))=TRUE(),((VALUE(MID(R157,FIND("-",R157)+1,2)))-(VALUE(MID(R157,FIND("-",R157)-1,1)))+1)*(Q157-P157+1),IF(F157="Coal",(YEAR(Q157)-YEAR(P157))*12+MONTH(Q157)-MONTH(P157)+1,(Q157-P157+1)))</f>
        <v>1</v>
      </c>
      <c r="C157" s="173" t="n">
        <f aca="false">IF(F157="Coal",B157*W157*12500,B157*W157)</f>
        <v>0</v>
      </c>
    </row>
    <row r="158" customFormat="false" ht="12.75" hidden="false" customHeight="false" outlineLevel="0" collapsed="false">
      <c r="A158" s="173" t="e">
        <f aca="false">VLOOKUP(G158,DDENA_USERS,2,FALSE())</f>
        <v>#N/A</v>
      </c>
      <c r="B158" s="174" t="n">
        <f aca="false">IF(ISNUMBER(FIND("Pow",F158))=TRUE(),((VALUE(MID(R158,FIND("-",R158)+1,2)))-(VALUE(MID(R158,FIND("-",R158)-1,1)))+1)*(Q158-P158+1),IF(F158="Coal",(YEAR(Q158)-YEAR(P158))*12+MONTH(Q158)-MONTH(P158)+1,(Q158-P158+1)))</f>
        <v>1</v>
      </c>
      <c r="C158" s="173" t="n">
        <f aca="false">IF(F158="Coal",B158*W158*12500,B158*W158)</f>
        <v>0</v>
      </c>
    </row>
    <row r="159" customFormat="false" ht="12.75" hidden="false" customHeight="false" outlineLevel="0" collapsed="false">
      <c r="A159" s="173" t="e">
        <f aca="false">VLOOKUP(G159,DDENA_USERS,2,FALSE())</f>
        <v>#N/A</v>
      </c>
      <c r="B159" s="174" t="n">
        <f aca="false">IF(ISNUMBER(FIND("Pow",F159))=TRUE(),((VALUE(MID(R159,FIND("-",R159)+1,2)))-(VALUE(MID(R159,FIND("-",R159)-1,1)))+1)*(Q159-P159+1),IF(F159="Coal",(YEAR(Q159)-YEAR(P159))*12+MONTH(Q159)-MONTH(P159)+1,(Q159-P159+1)))</f>
        <v>1</v>
      </c>
      <c r="C159" s="173" t="n">
        <f aca="false">IF(F159="Coal",B159*W159*12500,B159*W159)</f>
        <v>0</v>
      </c>
    </row>
    <row r="160" customFormat="false" ht="12.75" hidden="false" customHeight="false" outlineLevel="0" collapsed="false">
      <c r="A160" s="173" t="e">
        <f aca="false">VLOOKUP(G160,DDENA_USERS,2,FALSE())</f>
        <v>#N/A</v>
      </c>
      <c r="B160" s="174" t="n">
        <f aca="false">IF(ISNUMBER(FIND("Pow",F160))=TRUE(),((VALUE(MID(R160,FIND("-",R160)+1,2)))-(VALUE(MID(R160,FIND("-",R160)-1,1)))+1)*(Q160-P160+1),IF(F160="Coal",(YEAR(Q160)-YEAR(P160))*12+MONTH(Q160)-MONTH(P160)+1,(Q160-P160+1)))</f>
        <v>1</v>
      </c>
      <c r="C160" s="173" t="n">
        <f aca="false">IF(F160="Coal",B160*W160*12500,B160*W160)</f>
        <v>0</v>
      </c>
    </row>
    <row r="161" customFormat="false" ht="12.75" hidden="false" customHeight="false" outlineLevel="0" collapsed="false">
      <c r="A161" s="173" t="e">
        <f aca="false">VLOOKUP(G161,DDENA_USERS,2,FALSE())</f>
        <v>#N/A</v>
      </c>
      <c r="B161" s="174" t="n">
        <f aca="false">IF(ISNUMBER(FIND("Pow",F161))=TRUE(),((VALUE(MID(R161,FIND("-",R161)+1,2)))-(VALUE(MID(R161,FIND("-",R161)-1,1)))+1)*(Q161-P161+1),IF(F161="Coal",(YEAR(Q161)-YEAR(P161))*12+MONTH(Q161)-MONTH(P161)+1,(Q161-P161+1)))</f>
        <v>1</v>
      </c>
      <c r="C161" s="173" t="n">
        <f aca="false">IF(F161="Coal",B161*W161*12500,B161*W161)</f>
        <v>0</v>
      </c>
    </row>
    <row r="162" customFormat="false" ht="12.75" hidden="false" customHeight="false" outlineLevel="0" collapsed="false">
      <c r="A162" s="173" t="e">
        <f aca="false">VLOOKUP(G162,DDENA_USERS,2,FALSE())</f>
        <v>#N/A</v>
      </c>
      <c r="B162" s="174" t="n">
        <f aca="false">IF(ISNUMBER(FIND("Pow",F162))=TRUE(),((VALUE(MID(R162,FIND("-",R162)+1,2)))-(VALUE(MID(R162,FIND("-",R162)-1,1)))+1)*(Q162-P162+1),IF(F162="Coal",(YEAR(Q162)-YEAR(P162))*12+MONTH(Q162)-MONTH(P162)+1,(Q162-P162+1)))</f>
        <v>1</v>
      </c>
      <c r="C162" s="173" t="n">
        <f aca="false">IF(F162="Coal",B162*W162*12500,B162*W162)</f>
        <v>0</v>
      </c>
    </row>
    <row r="163" customFormat="false" ht="12.75" hidden="false" customHeight="false" outlineLevel="0" collapsed="false">
      <c r="A163" s="173" t="e">
        <f aca="false">VLOOKUP(G163,DDENA_USERS,2,FALSE())</f>
        <v>#N/A</v>
      </c>
      <c r="B163" s="174" t="n">
        <f aca="false">IF(ISNUMBER(FIND("Pow",F163))=TRUE(),((VALUE(MID(R163,FIND("-",R163)+1,2)))-(VALUE(MID(R163,FIND("-",R163)-1,1)))+1)*(Q163-P163+1),IF(F163="Coal",(YEAR(Q163)-YEAR(P163))*12+MONTH(Q163)-MONTH(P163)+1,(Q163-P163+1)))</f>
        <v>1</v>
      </c>
      <c r="C163" s="173" t="n">
        <f aca="false">IF(F163="Coal",B163*W163*12500,B163*W163)</f>
        <v>0</v>
      </c>
    </row>
    <row r="164" customFormat="false" ht="12.75" hidden="false" customHeight="false" outlineLevel="0" collapsed="false">
      <c r="A164" s="173" t="e">
        <f aca="false">VLOOKUP(G164,DDENA_USERS,2,FALSE())</f>
        <v>#N/A</v>
      </c>
      <c r="B164" s="174" t="n">
        <f aca="false">IF(ISNUMBER(FIND("Pow",F164))=TRUE(),((VALUE(MID(R164,FIND("-",R164)+1,2)))-(VALUE(MID(R164,FIND("-",R164)-1,1)))+1)*(Q164-P164+1),IF(F164="Coal",(YEAR(Q164)-YEAR(P164))*12+MONTH(Q164)-MONTH(P164)+1,(Q164-P164+1)))</f>
        <v>1</v>
      </c>
      <c r="C164" s="173" t="n">
        <f aca="false">IF(F164="Coal",B164*W164*12500,B164*W164)</f>
        <v>0</v>
      </c>
    </row>
    <row r="165" customFormat="false" ht="12.75" hidden="false" customHeight="false" outlineLevel="0" collapsed="false">
      <c r="A165" s="173" t="e">
        <f aca="false">VLOOKUP(G165,DDENA_USERS,2,FALSE())</f>
        <v>#N/A</v>
      </c>
      <c r="B165" s="174" t="n">
        <f aca="false">IF(ISNUMBER(FIND("Pow",F165))=TRUE(),((VALUE(MID(R165,FIND("-",R165)+1,2)))-(VALUE(MID(R165,FIND("-",R165)-1,1)))+1)*(Q165-P165+1),IF(F165="Coal",(YEAR(Q165)-YEAR(P165))*12+MONTH(Q165)-MONTH(P165)+1,(Q165-P165+1)))</f>
        <v>1</v>
      </c>
      <c r="C165" s="173" t="n">
        <f aca="false">IF(F165="Coal",B165*W165*12500,B165*W165)</f>
        <v>0</v>
      </c>
    </row>
    <row r="166" customFormat="false" ht="12.75" hidden="false" customHeight="false" outlineLevel="0" collapsed="false">
      <c r="A166" s="173" t="e">
        <f aca="false">VLOOKUP(G166,DDENA_USERS,2,FALSE())</f>
        <v>#N/A</v>
      </c>
      <c r="B166" s="174" t="n">
        <f aca="false">IF(ISNUMBER(FIND("Pow",F166))=TRUE(),((VALUE(MID(R166,FIND("-",R166)+1,2)))-(VALUE(MID(R166,FIND("-",R166)-1,1)))+1)*(Q166-P166+1),IF(F166="Coal",(YEAR(Q166)-YEAR(P166))*12+MONTH(Q166)-MONTH(P166)+1,(Q166-P166+1)))</f>
        <v>1</v>
      </c>
      <c r="C166" s="173" t="n">
        <f aca="false">IF(F166="Coal",B166*W166*12500,B166*W166)</f>
        <v>0</v>
      </c>
    </row>
    <row r="167" customFormat="false" ht="12.75" hidden="false" customHeight="false" outlineLevel="0" collapsed="false">
      <c r="A167" s="173" t="e">
        <f aca="false">VLOOKUP(G167,DDENA_USERS,2,FALSE())</f>
        <v>#N/A</v>
      </c>
      <c r="B167" s="174" t="n">
        <f aca="false">IF(ISNUMBER(FIND("Pow",F167))=TRUE(),((VALUE(MID(R167,FIND("-",R167)+1,2)))-(VALUE(MID(R167,FIND("-",R167)-1,1)))+1)*(Q167-P167+1),IF(F167="Coal",(YEAR(Q167)-YEAR(P167))*12+MONTH(Q167)-MONTH(P167)+1,(Q167-P167+1)))</f>
        <v>1</v>
      </c>
      <c r="C167" s="173" t="n">
        <f aca="false">IF(F167="Coal",B167*W167*12500,B167*W167)</f>
        <v>0</v>
      </c>
    </row>
    <row r="168" customFormat="false" ht="12.75" hidden="false" customHeight="false" outlineLevel="0" collapsed="false">
      <c r="A168" s="173" t="e">
        <f aca="false">VLOOKUP(G168,DDENA_USERS,2,FALSE())</f>
        <v>#N/A</v>
      </c>
      <c r="B168" s="174" t="n">
        <f aca="false">IF(ISNUMBER(FIND("Pow",F168))=TRUE(),((VALUE(MID(R168,FIND("-",R168)+1,2)))-(VALUE(MID(R168,FIND("-",R168)-1,1)))+1)*(Q168-P168+1),IF(F168="Coal",(YEAR(Q168)-YEAR(P168))*12+MONTH(Q168)-MONTH(P168)+1,(Q168-P168+1)))</f>
        <v>1</v>
      </c>
      <c r="C168" s="173" t="n">
        <f aca="false">IF(F168="Coal",B168*W168*12500,B168*W168)</f>
        <v>0</v>
      </c>
    </row>
    <row r="169" customFormat="false" ht="12.75" hidden="false" customHeight="false" outlineLevel="0" collapsed="false">
      <c r="A169" s="173" t="e">
        <f aca="false">VLOOKUP(G169,DDENA_USERS,2,FALSE())</f>
        <v>#N/A</v>
      </c>
      <c r="B169" s="174" t="n">
        <f aca="false">IF(ISNUMBER(FIND("Pow",F169))=TRUE(),((VALUE(MID(R169,FIND("-",R169)+1,2)))-(VALUE(MID(R169,FIND("-",R169)-1,1)))+1)*(Q169-P169+1),IF(F169="Coal",(YEAR(Q169)-YEAR(P169))*12+MONTH(Q169)-MONTH(P169)+1,(Q169-P169+1)))</f>
        <v>1</v>
      </c>
      <c r="C169" s="173" t="n">
        <f aca="false">IF(F169="Coal",B169*W169*12500,B169*W169)</f>
        <v>0</v>
      </c>
    </row>
    <row r="170" customFormat="false" ht="12.75" hidden="false" customHeight="false" outlineLevel="0" collapsed="false">
      <c r="A170" s="173" t="e">
        <f aca="false">VLOOKUP(G170,DDENA_USERS,2,FALSE())</f>
        <v>#N/A</v>
      </c>
      <c r="B170" s="174" t="n">
        <f aca="false">IF(ISNUMBER(FIND("Pow",F170))=TRUE(),((VALUE(MID(R170,FIND("-",R170)+1,2)))-(VALUE(MID(R170,FIND("-",R170)-1,1)))+1)*(Q170-P170+1),IF(F170="Coal",(YEAR(Q170)-YEAR(P170))*12+MONTH(Q170)-MONTH(P170)+1,(Q170-P170+1)))</f>
        <v>1</v>
      </c>
      <c r="C170" s="173" t="n">
        <f aca="false">IF(F170="Coal",B170*W170*12500,B170*W170)</f>
        <v>0</v>
      </c>
    </row>
    <row r="171" customFormat="false" ht="12.75" hidden="false" customHeight="false" outlineLevel="0" collapsed="false">
      <c r="A171" s="173" t="e">
        <f aca="false">VLOOKUP(G171,DDENA_USERS,2,FALSE())</f>
        <v>#N/A</v>
      </c>
      <c r="B171" s="174" t="n">
        <f aca="false">IF(ISNUMBER(FIND("Pow",F171))=TRUE(),((VALUE(MID(R171,FIND("-",R171)+1,2)))-(VALUE(MID(R171,FIND("-",R171)-1,1)))+1)*(Q171-P171+1),IF(F171="Coal",(YEAR(Q171)-YEAR(P171))*12+MONTH(Q171)-MONTH(P171)+1,(Q171-P171+1)))</f>
        <v>1</v>
      </c>
      <c r="C171" s="173" t="n">
        <f aca="false">IF(F171="Coal",B171*W171*12500,B171*W171)</f>
        <v>0</v>
      </c>
    </row>
    <row r="172" customFormat="false" ht="12.75" hidden="false" customHeight="false" outlineLevel="0" collapsed="false">
      <c r="A172" s="173" t="e">
        <f aca="false">VLOOKUP(G172,DDENA_USERS,2,FALSE())</f>
        <v>#N/A</v>
      </c>
      <c r="B172" s="174" t="n">
        <f aca="false">IF(ISNUMBER(FIND("Pow",F172))=TRUE(),((VALUE(MID(R172,FIND("-",R172)+1,2)))-(VALUE(MID(R172,FIND("-",R172)-1,1)))+1)*(Q172-P172+1),IF(F172="Coal",(YEAR(Q172)-YEAR(P172))*12+MONTH(Q172)-MONTH(P172)+1,(Q172-P172+1)))</f>
        <v>1</v>
      </c>
      <c r="C172" s="173" t="n">
        <f aca="false">IF(F172="Coal",B172*W172*12500,B172*W172)</f>
        <v>0</v>
      </c>
    </row>
    <row r="173" customFormat="false" ht="12.75" hidden="false" customHeight="false" outlineLevel="0" collapsed="false">
      <c r="A173" s="173" t="e">
        <f aca="false">VLOOKUP(G173,DDENA_USERS,2,FALSE())</f>
        <v>#N/A</v>
      </c>
      <c r="B173" s="174" t="n">
        <f aca="false">IF(ISNUMBER(FIND("Pow",F173))=TRUE(),((VALUE(MID(R173,FIND("-",R173)+1,2)))-(VALUE(MID(R173,FIND("-",R173)-1,1)))+1)*(Q173-P173+1),IF(F173="Coal",(YEAR(Q173)-YEAR(P173))*12+MONTH(Q173)-MONTH(P173)+1,(Q173-P173+1)))</f>
        <v>1</v>
      </c>
      <c r="C173" s="173" t="n">
        <f aca="false">IF(F173="Coal",B173*W173*12500,B173*W173)</f>
        <v>0</v>
      </c>
    </row>
    <row r="174" customFormat="false" ht="12.75" hidden="false" customHeight="false" outlineLevel="0" collapsed="false">
      <c r="A174" s="173" t="e">
        <f aca="false">VLOOKUP(G174,DDENA_USERS,2,FALSE())</f>
        <v>#N/A</v>
      </c>
      <c r="B174" s="174" t="n">
        <f aca="false">IF(ISNUMBER(FIND("Pow",F174))=TRUE(),((VALUE(MID(R174,FIND("-",R174)+1,2)))-(VALUE(MID(R174,FIND("-",R174)-1,1)))+1)*(Q174-P174+1),IF(F174="Coal",(YEAR(Q174)-YEAR(P174))*12+MONTH(Q174)-MONTH(P174)+1,(Q174-P174+1)))</f>
        <v>1</v>
      </c>
      <c r="C174" s="173" t="n">
        <f aca="false">IF(F174="Coal",B174*W174*12500,B174*W174)</f>
        <v>0</v>
      </c>
    </row>
    <row r="175" customFormat="false" ht="12.75" hidden="false" customHeight="false" outlineLevel="0" collapsed="false">
      <c r="A175" s="173" t="e">
        <f aca="false">VLOOKUP(G175,DDENA_USERS,2,FALSE())</f>
        <v>#N/A</v>
      </c>
      <c r="B175" s="174" t="n">
        <f aca="false">IF(ISNUMBER(FIND("Pow",F175))=TRUE(),((VALUE(MID(R175,FIND("-",R175)+1,2)))-(VALUE(MID(R175,FIND("-",R175)-1,1)))+1)*(Q175-P175+1),IF(F175="Coal",(YEAR(Q175)-YEAR(P175))*12+MONTH(Q175)-MONTH(P175)+1,(Q175-P175+1)))</f>
        <v>1</v>
      </c>
      <c r="C175" s="173" t="n">
        <f aca="false">IF(F175="Coal",B175*W175*12500,B175*W175)</f>
        <v>0</v>
      </c>
    </row>
    <row r="176" customFormat="false" ht="12.75" hidden="false" customHeight="false" outlineLevel="0" collapsed="false">
      <c r="A176" s="173" t="e">
        <f aca="false">VLOOKUP(G176,DDENA_USERS,2,FALSE())</f>
        <v>#N/A</v>
      </c>
      <c r="B176" s="174" t="n">
        <f aca="false">IF(ISNUMBER(FIND("Pow",F176))=TRUE(),((VALUE(MID(R176,FIND("-",R176)+1,2)))-(VALUE(MID(R176,FIND("-",R176)-1,1)))+1)*(Q176-P176+1),IF(F176="Coal",(YEAR(Q176)-YEAR(P176))*12+MONTH(Q176)-MONTH(P176)+1,(Q176-P176+1)))</f>
        <v>1</v>
      </c>
      <c r="C176" s="173" t="n">
        <f aca="false">IF(F176="Coal",B176*W176*12500,B176*W176)</f>
        <v>0</v>
      </c>
    </row>
    <row r="177" customFormat="false" ht="12.75" hidden="false" customHeight="false" outlineLevel="0" collapsed="false">
      <c r="A177" s="173" t="e">
        <f aca="false">VLOOKUP(G177,DDENA_USERS,2,FALSE())</f>
        <v>#N/A</v>
      </c>
      <c r="B177" s="174" t="n">
        <f aca="false">IF(ISNUMBER(FIND("Pow",F177))=TRUE(),((VALUE(MID(R177,FIND("-",R177)+1,2)))-(VALUE(MID(R177,FIND("-",R177)-1,1)))+1)*(Q177-P177+1),IF(F177="Coal",(YEAR(Q177)-YEAR(P177))*12+MONTH(Q177)-MONTH(P177)+1,(Q177-P177+1)))</f>
        <v>1</v>
      </c>
      <c r="C177" s="173" t="n">
        <f aca="false">IF(F177="Coal",B177*W177*12500,B177*W177)</f>
        <v>0</v>
      </c>
    </row>
    <row r="178" customFormat="false" ht="12.75" hidden="false" customHeight="false" outlineLevel="0" collapsed="false">
      <c r="A178" s="173" t="e">
        <f aca="false">VLOOKUP(G178,DDENA_USERS,2,FALSE())</f>
        <v>#N/A</v>
      </c>
      <c r="B178" s="174" t="n">
        <f aca="false">IF(ISNUMBER(FIND("Pow",F178))=TRUE(),((VALUE(MID(R178,FIND("-",R178)+1,2)))-(VALUE(MID(R178,FIND("-",R178)-1,1)))+1)*(Q178-P178+1),IF(F178="Coal",(YEAR(Q178)-YEAR(P178))*12+MONTH(Q178)-MONTH(P178)+1,(Q178-P178+1)))</f>
        <v>1</v>
      </c>
      <c r="C178" s="173" t="n">
        <f aca="false">IF(F178="Coal",B178*W178*12500,B178*W178)</f>
        <v>0</v>
      </c>
    </row>
    <row r="179" customFormat="false" ht="12.75" hidden="false" customHeight="false" outlineLevel="0" collapsed="false">
      <c r="A179" s="173" t="e">
        <f aca="false">VLOOKUP(G179,DDENA_USERS,2,FALSE())</f>
        <v>#N/A</v>
      </c>
      <c r="B179" s="174" t="n">
        <f aca="false">IF(ISNUMBER(FIND("Pow",F179))=TRUE(),((VALUE(MID(R179,FIND("-",R179)+1,2)))-(VALUE(MID(R179,FIND("-",R179)-1,1)))+1)*(Q179-P179+1),IF(F179="Coal",(YEAR(Q179)-YEAR(P179))*12+MONTH(Q179)-MONTH(P179)+1,(Q179-P179+1)))</f>
        <v>1</v>
      </c>
      <c r="C179" s="173" t="n">
        <f aca="false">IF(F179="Coal",B179*W179*12500,B179*W179)</f>
        <v>0</v>
      </c>
    </row>
    <row r="180" customFormat="false" ht="12.75" hidden="false" customHeight="false" outlineLevel="0" collapsed="false">
      <c r="A180" s="173" t="e">
        <f aca="false">VLOOKUP(G180,DDENA_USERS,2,FALSE())</f>
        <v>#N/A</v>
      </c>
      <c r="B180" s="174" t="n">
        <f aca="false">IF(ISNUMBER(FIND("Pow",F180))=TRUE(),((VALUE(MID(R180,FIND("-",R180)+1,2)))-(VALUE(MID(R180,FIND("-",R180)-1,1)))+1)*(Q180-P180+1),IF(F180="Coal",(YEAR(Q180)-YEAR(P180))*12+MONTH(Q180)-MONTH(P180)+1,(Q180-P180+1)))</f>
        <v>1</v>
      </c>
      <c r="C180" s="173" t="n">
        <f aca="false">IF(F180="Coal",B180*W180*12500,B180*W180)</f>
        <v>0</v>
      </c>
    </row>
    <row r="181" customFormat="false" ht="12.75" hidden="false" customHeight="false" outlineLevel="0" collapsed="false">
      <c r="A181" s="173" t="e">
        <f aca="false">VLOOKUP(G181,DDENA_USERS,2,FALSE())</f>
        <v>#N/A</v>
      </c>
      <c r="B181" s="174" t="n">
        <f aca="false">IF(ISNUMBER(FIND("Pow",F181))=TRUE(),((VALUE(MID(R181,FIND("-",R181)+1,2)))-(VALUE(MID(R181,FIND("-",R181)-1,1)))+1)*(Q181-P181+1),IF(F181="Coal",(YEAR(Q181)-YEAR(P181))*12+MONTH(Q181)-MONTH(P181)+1,(Q181-P181+1)))</f>
        <v>1</v>
      </c>
      <c r="C181" s="173" t="n">
        <f aca="false">IF(F181="Coal",B181*W181*12500,B181*W181)</f>
        <v>0</v>
      </c>
    </row>
    <row r="182" customFormat="false" ht="12.75" hidden="false" customHeight="false" outlineLevel="0" collapsed="false">
      <c r="A182" s="173" t="e">
        <f aca="false">VLOOKUP(G182,DDENA_USERS,2,FALSE())</f>
        <v>#N/A</v>
      </c>
      <c r="B182" s="174" t="n">
        <f aca="false">IF(ISNUMBER(FIND("Pow",F182))=TRUE(),((VALUE(MID(R182,FIND("-",R182)+1,2)))-(VALUE(MID(R182,FIND("-",R182)-1,1)))+1)*(Q182-P182+1),IF(F182="Coal",(YEAR(Q182)-YEAR(P182))*12+MONTH(Q182)-MONTH(P182)+1,(Q182-P182+1)))</f>
        <v>1</v>
      </c>
      <c r="C182" s="173" t="n">
        <f aca="false">IF(F182="Coal",B182*W182*12500,B182*W182)</f>
        <v>0</v>
      </c>
    </row>
    <row r="183" customFormat="false" ht="12.75" hidden="false" customHeight="false" outlineLevel="0" collapsed="false">
      <c r="A183" s="173" t="e">
        <f aca="false">VLOOKUP(G183,DDENA_USERS,2,FALSE())</f>
        <v>#N/A</v>
      </c>
      <c r="B183" s="174" t="n">
        <f aca="false">IF(ISNUMBER(FIND("Pow",F183))=TRUE(),((VALUE(MID(R183,FIND("-",R183)+1,2)))-(VALUE(MID(R183,FIND("-",R183)-1,1)))+1)*(Q183-P183+1),IF(F183="Coal",(YEAR(Q183)-YEAR(P183))*12+MONTH(Q183)-MONTH(P183)+1,(Q183-P183+1)))</f>
        <v>1</v>
      </c>
      <c r="C183" s="173" t="n">
        <f aca="false">IF(F183="Coal",B183*W183*12500,B183*W183)</f>
        <v>0</v>
      </c>
    </row>
    <row r="184" customFormat="false" ht="12.75" hidden="false" customHeight="false" outlineLevel="0" collapsed="false">
      <c r="A184" s="173" t="e">
        <f aca="false">VLOOKUP(G184,DDENA_USERS,2,FALSE())</f>
        <v>#N/A</v>
      </c>
      <c r="B184" s="174" t="n">
        <f aca="false">IF(ISNUMBER(FIND("Pow",F184))=TRUE(),((VALUE(MID(R184,FIND("-",R184)+1,2)))-(VALUE(MID(R184,FIND("-",R184)-1,1)))+1)*(Q184-P184+1),IF(F184="Coal",(YEAR(Q184)-YEAR(P184))*12+MONTH(Q184)-MONTH(P184)+1,(Q184-P184+1)))</f>
        <v>1</v>
      </c>
      <c r="C184" s="173" t="n">
        <f aca="false">IF(F184="Coal",B184*W184*12500,B184*W184)</f>
        <v>0</v>
      </c>
    </row>
    <row r="185" customFormat="false" ht="12.75" hidden="false" customHeight="false" outlineLevel="0" collapsed="false">
      <c r="A185" s="173" t="e">
        <f aca="false">VLOOKUP(G185,DDENA_USERS,2,FALSE())</f>
        <v>#N/A</v>
      </c>
      <c r="B185" s="174" t="n">
        <f aca="false">IF(ISNUMBER(FIND("Pow",F185))=TRUE(),((VALUE(MID(R185,FIND("-",R185)+1,2)))-(VALUE(MID(R185,FIND("-",R185)-1,1)))+1)*(Q185-P185+1),IF(F185="Coal",(YEAR(Q185)-YEAR(P185))*12+MONTH(Q185)-MONTH(P185)+1,(Q185-P185+1)))</f>
        <v>1</v>
      </c>
      <c r="C185" s="173" t="n">
        <f aca="false">IF(F185="Coal",B185*W185*12500,B185*W185)</f>
        <v>0</v>
      </c>
    </row>
    <row r="186" customFormat="false" ht="12.75" hidden="false" customHeight="false" outlineLevel="0" collapsed="false">
      <c r="A186" s="173" t="e">
        <f aca="false">VLOOKUP(G186,DDENA_USERS,2,FALSE())</f>
        <v>#N/A</v>
      </c>
      <c r="B186" s="174" t="n">
        <f aca="false">IF(ISNUMBER(FIND("Pow",F186))=TRUE(),((VALUE(MID(R186,FIND("-",R186)+1,2)))-(VALUE(MID(R186,FIND("-",R186)-1,1)))+1)*(Q186-P186+1),IF(F186="Coal",(YEAR(Q186)-YEAR(P186))*12+MONTH(Q186)-MONTH(P186)+1,(Q186-P186+1)))</f>
        <v>1</v>
      </c>
      <c r="C186" s="173" t="n">
        <f aca="false">IF(F186="Coal",B186*W186*12500,B186*W186)</f>
        <v>0</v>
      </c>
    </row>
    <row r="187" customFormat="false" ht="12.75" hidden="false" customHeight="false" outlineLevel="0" collapsed="false">
      <c r="A187" s="173" t="e">
        <f aca="false">VLOOKUP(G187,DDENA_USERS,2,FALSE())</f>
        <v>#N/A</v>
      </c>
      <c r="B187" s="174" t="n">
        <f aca="false">IF(ISNUMBER(FIND("Pow",F187))=TRUE(),((VALUE(MID(R187,FIND("-",R187)+1,2)))-(VALUE(MID(R187,FIND("-",R187)-1,1)))+1)*(Q187-P187+1),IF(F187="Coal",(YEAR(Q187)-YEAR(P187))*12+MONTH(Q187)-MONTH(P187)+1,(Q187-P187+1)))</f>
        <v>1</v>
      </c>
      <c r="C187" s="173" t="n">
        <f aca="false">IF(F187="Coal",B187*W187*12500,B187*W187)</f>
        <v>0</v>
      </c>
    </row>
    <row r="188" customFormat="false" ht="12.75" hidden="false" customHeight="false" outlineLevel="0" collapsed="false">
      <c r="A188" s="173" t="e">
        <f aca="false">VLOOKUP(G188,DDENA_USERS,2,FALSE())</f>
        <v>#N/A</v>
      </c>
      <c r="B188" s="174" t="n">
        <f aca="false">IF(ISNUMBER(FIND("Pow",F188))=TRUE(),((VALUE(MID(R188,FIND("-",R188)+1,2)))-(VALUE(MID(R188,FIND("-",R188)-1,1)))+1)*(Q188-P188+1),IF(F188="Coal",(YEAR(Q188)-YEAR(P188))*12+MONTH(Q188)-MONTH(P188)+1,(Q188-P188+1)))</f>
        <v>1</v>
      </c>
      <c r="C188" s="173" t="n">
        <f aca="false">IF(F188="Coal",B188*W188*12500,B188*W188)</f>
        <v>0</v>
      </c>
    </row>
    <row r="189" customFormat="false" ht="12.75" hidden="false" customHeight="false" outlineLevel="0" collapsed="false">
      <c r="A189" s="173" t="e">
        <f aca="false">VLOOKUP(G189,DDENA_USERS,2,FALSE())</f>
        <v>#N/A</v>
      </c>
      <c r="B189" s="174" t="n">
        <f aca="false">IF(ISNUMBER(FIND("Pow",F189))=TRUE(),((VALUE(MID(R189,FIND("-",R189)+1,2)))-(VALUE(MID(R189,FIND("-",R189)-1,1)))+1)*(Q189-P189+1),IF(F189="Coal",(YEAR(Q189)-YEAR(P189))*12+MONTH(Q189)-MONTH(P189)+1,(Q189-P189+1)))</f>
        <v>1</v>
      </c>
      <c r="C189" s="173" t="n">
        <f aca="false">IF(F189="Coal",B189*W189*12500,B189*W189)</f>
        <v>0</v>
      </c>
    </row>
    <row r="190" customFormat="false" ht="12.75" hidden="false" customHeight="false" outlineLevel="0" collapsed="false">
      <c r="A190" s="173" t="e">
        <f aca="false">VLOOKUP(G190,DDENA_USERS,2,FALSE())</f>
        <v>#N/A</v>
      </c>
      <c r="B190" s="174" t="n">
        <f aca="false">IF(ISNUMBER(FIND("Pow",F190))=TRUE(),((VALUE(MID(R190,FIND("-",R190)+1,2)))-(VALUE(MID(R190,FIND("-",R190)-1,1)))+1)*(Q190-P190+1),IF(F190="Coal",(YEAR(Q190)-YEAR(P190))*12+MONTH(Q190)-MONTH(P190)+1,(Q190-P190+1)))</f>
        <v>1</v>
      </c>
      <c r="C190" s="173" t="n">
        <f aca="false">IF(F190="Coal",B190*W190*12500,B190*W190)</f>
        <v>0</v>
      </c>
    </row>
    <row r="191" customFormat="false" ht="12.75" hidden="false" customHeight="false" outlineLevel="0" collapsed="false">
      <c r="A191" s="173" t="e">
        <f aca="false">VLOOKUP(G191,DDENA_USERS,2,FALSE())</f>
        <v>#N/A</v>
      </c>
      <c r="B191" s="174" t="n">
        <f aca="false">IF(ISNUMBER(FIND("Pow",F191))=TRUE(),((VALUE(MID(R191,FIND("-",R191)+1,2)))-(VALUE(MID(R191,FIND("-",R191)-1,1)))+1)*(Q191-P191+1),IF(F191="Coal",(YEAR(Q191)-YEAR(P191))*12+MONTH(Q191)-MONTH(P191)+1,(Q191-P191+1)))</f>
        <v>1</v>
      </c>
      <c r="C191" s="173" t="n">
        <f aca="false">IF(F191="Coal",B191*W191*12500,B191*W191)</f>
        <v>0</v>
      </c>
    </row>
    <row r="192" customFormat="false" ht="12.75" hidden="false" customHeight="false" outlineLevel="0" collapsed="false">
      <c r="A192" s="173" t="e">
        <f aca="false">VLOOKUP(G192,DDENA_USERS,2,FALSE())</f>
        <v>#N/A</v>
      </c>
      <c r="B192" s="174" t="n">
        <f aca="false">IF(ISNUMBER(FIND("Pow",F192))=TRUE(),((VALUE(MID(R192,FIND("-",R192)+1,2)))-(VALUE(MID(R192,FIND("-",R192)-1,1)))+1)*(Q192-P192+1),IF(F192="Coal",(YEAR(Q192)-YEAR(P192))*12+MONTH(Q192)-MONTH(P192)+1,(Q192-P192+1)))</f>
        <v>1</v>
      </c>
      <c r="C192" s="173" t="n">
        <f aca="false">IF(F192="Coal",B192*W192*12500,B192*W192)</f>
        <v>0</v>
      </c>
    </row>
    <row r="193" customFormat="false" ht="12.75" hidden="false" customHeight="false" outlineLevel="0" collapsed="false">
      <c r="A193" s="173" t="e">
        <f aca="false">VLOOKUP(G193,DDENA_USERS,2,FALSE())</f>
        <v>#N/A</v>
      </c>
      <c r="B193" s="174" t="n">
        <f aca="false">IF(ISNUMBER(FIND("Pow",F193))=TRUE(),((VALUE(MID(R193,FIND("-",R193)+1,2)))-(VALUE(MID(R193,FIND("-",R193)-1,1)))+1)*(Q193-P193+1),IF(F193="Coal",(YEAR(Q193)-YEAR(P193))*12+MONTH(Q193)-MONTH(P193)+1,(Q193-P193+1)))</f>
        <v>1</v>
      </c>
      <c r="C193" s="173" t="n">
        <f aca="false">IF(F193="Coal",B193*W193*12500,B193*W193)</f>
        <v>0</v>
      </c>
    </row>
    <row r="194" customFormat="false" ht="12.75" hidden="false" customHeight="false" outlineLevel="0" collapsed="false">
      <c r="A194" s="173" t="e">
        <f aca="false">VLOOKUP(G194,DDENA_USERS,2,FALSE())</f>
        <v>#N/A</v>
      </c>
      <c r="B194" s="174" t="n">
        <f aca="false">IF(ISNUMBER(FIND("Pow",F194))=TRUE(),((VALUE(MID(R194,FIND("-",R194)+1,2)))-(VALUE(MID(R194,FIND("-",R194)-1,1)))+1)*(Q194-P194+1),IF(F194="Coal",(YEAR(Q194)-YEAR(P194))*12+MONTH(Q194)-MONTH(P194)+1,(Q194-P194+1)))</f>
        <v>1</v>
      </c>
      <c r="C194" s="173" t="n">
        <f aca="false">IF(F194="Coal",B194*W194*12500,B194*W194)</f>
        <v>0</v>
      </c>
    </row>
    <row r="195" customFormat="false" ht="12.75" hidden="false" customHeight="false" outlineLevel="0" collapsed="false">
      <c r="A195" s="173" t="e">
        <f aca="false">VLOOKUP(G195,DDENA_USERS,2,FALSE())</f>
        <v>#N/A</v>
      </c>
      <c r="B195" s="174" t="n">
        <f aca="false">IF(ISNUMBER(FIND("Pow",F195))=TRUE(),((VALUE(MID(R195,FIND("-",R195)+1,2)))-(VALUE(MID(R195,FIND("-",R195)-1,1)))+1)*(Q195-P195+1),IF(F195="Coal",(YEAR(Q195)-YEAR(P195))*12+MONTH(Q195)-MONTH(P195)+1,(Q195-P195+1)))</f>
        <v>1</v>
      </c>
      <c r="C195" s="173" t="n">
        <f aca="false">IF(F195="Coal",B195*W195*12500,B195*W195)</f>
        <v>0</v>
      </c>
    </row>
    <row r="196" customFormat="false" ht="12.75" hidden="false" customHeight="false" outlineLevel="0" collapsed="false">
      <c r="A196" s="173" t="e">
        <f aca="false">VLOOKUP(G196,DDENA_USERS,2,FALSE())</f>
        <v>#N/A</v>
      </c>
      <c r="B196" s="174" t="n">
        <f aca="false">IF(ISNUMBER(FIND("Pow",F196))=TRUE(),((VALUE(MID(R196,FIND("-",R196)+1,2)))-(VALUE(MID(R196,FIND("-",R196)-1,1)))+1)*(Q196-P196+1),IF(F196="Coal",(YEAR(Q196)-YEAR(P196))*12+MONTH(Q196)-MONTH(P196)+1,(Q196-P196+1)))</f>
        <v>1</v>
      </c>
      <c r="C196" s="173" t="n">
        <f aca="false">IF(F196="Coal",B196*W196*12500,B196*W196)</f>
        <v>0</v>
      </c>
    </row>
    <row r="197" customFormat="false" ht="12.75" hidden="false" customHeight="false" outlineLevel="0" collapsed="false">
      <c r="A197" s="173" t="e">
        <f aca="false">VLOOKUP(G197,DDENA_USERS,2,FALSE())</f>
        <v>#N/A</v>
      </c>
      <c r="B197" s="174" t="n">
        <f aca="false">IF(ISNUMBER(FIND("Pow",F197))=TRUE(),((VALUE(MID(R197,FIND("-",R197)+1,2)))-(VALUE(MID(R197,FIND("-",R197)-1,1)))+1)*(Q197-P197+1),IF(F197="Coal",(YEAR(Q197)-YEAR(P197))*12+MONTH(Q197)-MONTH(P197)+1,(Q197-P197+1)))</f>
        <v>1</v>
      </c>
      <c r="C197" s="173" t="n">
        <f aca="false">IF(F197="Coal",B197*W197*12500,B197*W197)</f>
        <v>0</v>
      </c>
    </row>
    <row r="198" customFormat="false" ht="12.75" hidden="false" customHeight="false" outlineLevel="0" collapsed="false">
      <c r="A198" s="173" t="e">
        <f aca="false">VLOOKUP(G198,DDENA_USERS,2,FALSE())</f>
        <v>#N/A</v>
      </c>
      <c r="B198" s="174" t="n">
        <f aca="false">IF(ISNUMBER(FIND("Pow",F198))=TRUE(),((VALUE(MID(R198,FIND("-",R198)+1,2)))-(VALUE(MID(R198,FIND("-",R198)-1,1)))+1)*(Q198-P198+1),IF(F198="Coal",(YEAR(Q198)-YEAR(P198))*12+MONTH(Q198)-MONTH(P198)+1,(Q198-P198+1)))</f>
        <v>1</v>
      </c>
      <c r="C198" s="173" t="n">
        <f aca="false">IF(F198="Coal",B198*W198*12500,B198*W198)</f>
        <v>0</v>
      </c>
    </row>
    <row r="199" customFormat="false" ht="12.75" hidden="false" customHeight="false" outlineLevel="0" collapsed="false">
      <c r="A199" s="173" t="e">
        <f aca="false">VLOOKUP(G199,DDENA_USERS,2,FALSE())</f>
        <v>#N/A</v>
      </c>
      <c r="B199" s="174" t="n">
        <f aca="false">IF(ISNUMBER(FIND("Pow",F199))=TRUE(),((VALUE(MID(R199,FIND("-",R199)+1,2)))-(VALUE(MID(R199,FIND("-",R199)-1,1)))+1)*(Q199-P199+1),IF(F199="Coal",(YEAR(Q199)-YEAR(P199))*12+MONTH(Q199)-MONTH(P199)+1,(Q199-P199+1)))</f>
        <v>1</v>
      </c>
      <c r="C199" s="173" t="n">
        <f aca="false">IF(F199="Coal",B199*W199*12500,B199*W199)</f>
        <v>0</v>
      </c>
    </row>
    <row r="200" customFormat="false" ht="12.75" hidden="false" customHeight="false" outlineLevel="0" collapsed="false">
      <c r="A200" s="173" t="e">
        <f aca="false">VLOOKUP(G200,DDENA_USERS,2,FALSE())</f>
        <v>#N/A</v>
      </c>
      <c r="B200" s="174" t="n">
        <f aca="false">IF(ISNUMBER(FIND("Pow",F200))=TRUE(),((VALUE(MID(R200,FIND("-",R200)+1,2)))-(VALUE(MID(R200,FIND("-",R200)-1,1)))+1)*(Q200-P200+1),IF(F200="Coal",(YEAR(Q200)-YEAR(P200))*12+MONTH(Q200)-MONTH(P200)+1,(Q200-P200+1)))</f>
        <v>1</v>
      </c>
      <c r="C200" s="173" t="n">
        <f aca="false">IF(F200="Coal",B200*W200*12500,B200*W200)</f>
        <v>0</v>
      </c>
    </row>
    <row r="201" customFormat="false" ht="12.75" hidden="false" customHeight="false" outlineLevel="0" collapsed="false">
      <c r="A201" s="173" t="e">
        <f aca="false">VLOOKUP(G201,DDENA_USERS,2,FALSE())</f>
        <v>#N/A</v>
      </c>
      <c r="B201" s="174" t="n">
        <f aca="false">IF(ISNUMBER(FIND("Pow",F201))=TRUE(),((VALUE(MID(R201,FIND("-",R201)+1,2)))-(VALUE(MID(R201,FIND("-",R201)-1,1)))+1)*(Q201-P201+1),IF(F201="Coal",(YEAR(Q201)-YEAR(P201))*12+MONTH(Q201)-MONTH(P201)+1,(Q201-P201+1)))</f>
        <v>1</v>
      </c>
      <c r="C201" s="173" t="n">
        <f aca="false">IF(F201="Coal",B201*W201*12500,B201*W201)</f>
        <v>0</v>
      </c>
    </row>
    <row r="202" customFormat="false" ht="12.75" hidden="false" customHeight="false" outlineLevel="0" collapsed="false">
      <c r="A202" s="173" t="e">
        <f aca="false">VLOOKUP(G202,DDENA_USERS,2,FALSE())</f>
        <v>#N/A</v>
      </c>
      <c r="B202" s="174" t="n">
        <f aca="false">IF(ISNUMBER(FIND("Pow",F202))=TRUE(),((VALUE(MID(R202,FIND("-",R202)+1,2)))-(VALUE(MID(R202,FIND("-",R202)-1,1)))+1)*(Q202-P202+1),IF(F202="Coal",(YEAR(Q202)-YEAR(P202))*12+MONTH(Q202)-MONTH(P202)+1,(Q202-P202+1)))</f>
        <v>1</v>
      </c>
      <c r="C202" s="173" t="n">
        <f aca="false">IF(F202="Coal",B202*W202*12500,B202*W202)</f>
        <v>0</v>
      </c>
    </row>
    <row r="203" customFormat="false" ht="12.75" hidden="false" customHeight="false" outlineLevel="0" collapsed="false">
      <c r="A203" s="173" t="e">
        <f aca="false">VLOOKUP(G203,DDENA_USERS,2,FALSE())</f>
        <v>#N/A</v>
      </c>
      <c r="B203" s="174" t="n">
        <f aca="false">IF(ISNUMBER(FIND("Pow",F203))=TRUE(),((VALUE(MID(R203,FIND("-",R203)+1,2)))-(VALUE(MID(R203,FIND("-",R203)-1,1)))+1)*(Q203-P203+1),IF(F203="Coal",(YEAR(Q203)-YEAR(P203))*12+MONTH(Q203)-MONTH(P203)+1,(Q203-P203+1)))</f>
        <v>1</v>
      </c>
      <c r="C203" s="173" t="n">
        <f aca="false">IF(F203="Coal",B203*W203*12500,B203*W203)</f>
        <v>0</v>
      </c>
    </row>
    <row r="204" customFormat="false" ht="12.75" hidden="false" customHeight="false" outlineLevel="0" collapsed="false">
      <c r="A204" s="173" t="e">
        <f aca="false">VLOOKUP(G204,DDENA_USERS,2,FALSE())</f>
        <v>#N/A</v>
      </c>
      <c r="B204" s="174" t="n">
        <f aca="false">IF(ISNUMBER(FIND("Pow",F204))=TRUE(),((VALUE(MID(R204,FIND("-",R204)+1,2)))-(VALUE(MID(R204,FIND("-",R204)-1,1)))+1)*(Q204-P204+1),IF(F204="Coal",(YEAR(Q204)-YEAR(P204))*12+MONTH(Q204)-MONTH(P204)+1,(Q204-P204+1)))</f>
        <v>1</v>
      </c>
      <c r="C204" s="173" t="n">
        <f aca="false">IF(F204="Coal",B204*W204*12500,B204*W204)</f>
        <v>0</v>
      </c>
    </row>
    <row r="205" customFormat="false" ht="12.75" hidden="false" customHeight="false" outlineLevel="0" collapsed="false">
      <c r="A205" s="173" t="e">
        <f aca="false">VLOOKUP(G205,DDENA_USERS,2,FALSE())</f>
        <v>#N/A</v>
      </c>
      <c r="B205" s="174" t="n">
        <f aca="false">IF(ISNUMBER(FIND("Pow",F205))=TRUE(),((VALUE(MID(R205,FIND("-",R205)+1,2)))-(VALUE(MID(R205,FIND("-",R205)-1,1)))+1)*(Q205-P205+1),IF(F205="Coal",(YEAR(Q205)-YEAR(P205))*12+MONTH(Q205)-MONTH(P205)+1,(Q205-P205+1)))</f>
        <v>1</v>
      </c>
      <c r="C205" s="173" t="n">
        <f aca="false">IF(F205="Coal",B205*W205*12500,B205*W205)</f>
        <v>0</v>
      </c>
    </row>
    <row r="206" customFormat="false" ht="12.75" hidden="false" customHeight="false" outlineLevel="0" collapsed="false">
      <c r="A206" s="173" t="e">
        <f aca="false">VLOOKUP(G206,DDENA_USERS,2,FALSE())</f>
        <v>#N/A</v>
      </c>
      <c r="B206" s="174" t="n">
        <f aca="false">IF(ISNUMBER(FIND("Pow",F206))=TRUE(),((VALUE(MID(R206,FIND("-",R206)+1,2)))-(VALUE(MID(R206,FIND("-",R206)-1,1)))+1)*(Q206-P206+1),IF(F206="Coal",(YEAR(Q206)-YEAR(P206))*12+MONTH(Q206)-MONTH(P206)+1,(Q206-P206+1)))</f>
        <v>1</v>
      </c>
      <c r="C206" s="173" t="n">
        <f aca="false">IF(F206="Coal",B206*W206*12500,B206*W206)</f>
        <v>0</v>
      </c>
    </row>
    <row r="207" customFormat="false" ht="12.75" hidden="false" customHeight="false" outlineLevel="0" collapsed="false">
      <c r="A207" s="173" t="e">
        <f aca="false">VLOOKUP(G207,DDENA_USERS,2,FALSE())</f>
        <v>#N/A</v>
      </c>
      <c r="B207" s="174" t="n">
        <f aca="false">IF(ISNUMBER(FIND("Pow",F207))=TRUE(),((VALUE(MID(R207,FIND("-",R207)+1,2)))-(VALUE(MID(R207,FIND("-",R207)-1,1)))+1)*(Q207-P207+1),IF(F207="Coal",(YEAR(Q207)-YEAR(P207))*12+MONTH(Q207)-MONTH(P207)+1,(Q207-P207+1)))</f>
        <v>1</v>
      </c>
      <c r="C207" s="173" t="n">
        <f aca="false">IF(F207="Coal",B207*W207*12500,B207*W207)</f>
        <v>0</v>
      </c>
    </row>
    <row r="208" customFormat="false" ht="12.75" hidden="false" customHeight="false" outlineLevel="0" collapsed="false">
      <c r="A208" s="173" t="e">
        <f aca="false">VLOOKUP(G208,DDENA_USERS,2,FALSE())</f>
        <v>#N/A</v>
      </c>
      <c r="B208" s="174" t="n">
        <f aca="false">IF(ISNUMBER(FIND("Pow",F208))=TRUE(),((VALUE(MID(R208,FIND("-",R208)+1,2)))-(VALUE(MID(R208,FIND("-",R208)-1,1)))+1)*(Q208-P208+1),IF(F208="Coal",(YEAR(Q208)-YEAR(P208))*12+MONTH(Q208)-MONTH(P208)+1,(Q208-P208+1)))</f>
        <v>1</v>
      </c>
      <c r="C208" s="173" t="n">
        <f aca="false">IF(F208="Coal",B208*W208*12500,B208*W208)</f>
        <v>0</v>
      </c>
    </row>
    <row r="209" customFormat="false" ht="12.75" hidden="false" customHeight="false" outlineLevel="0" collapsed="false">
      <c r="A209" s="173" t="e">
        <f aca="false">VLOOKUP(G209,DDENA_USERS,2,FALSE())</f>
        <v>#N/A</v>
      </c>
      <c r="B209" s="174" t="n">
        <f aca="false">IF(ISNUMBER(FIND("Pow",F209))=TRUE(),((VALUE(MID(R209,FIND("-",R209)+1,2)))-(VALUE(MID(R209,FIND("-",R209)-1,1)))+1)*(Q209-P209+1),IF(F209="Coal",(YEAR(Q209)-YEAR(P209))*12+MONTH(Q209)-MONTH(P209)+1,(Q209-P209+1)))</f>
        <v>1</v>
      </c>
      <c r="C209" s="173" t="n">
        <f aca="false">IF(F209="Coal",B209*W209*12500,B209*W209)</f>
        <v>0</v>
      </c>
    </row>
    <row r="210" customFormat="false" ht="12.75" hidden="false" customHeight="false" outlineLevel="0" collapsed="false">
      <c r="A210" s="173" t="e">
        <f aca="false">VLOOKUP(G210,DDENA_USERS,2,FALSE())</f>
        <v>#N/A</v>
      </c>
      <c r="B210" s="174" t="n">
        <f aca="false">IF(ISNUMBER(FIND("Pow",F210))=TRUE(),((VALUE(MID(R210,FIND("-",R210)+1,2)))-(VALUE(MID(R210,FIND("-",R210)-1,1)))+1)*(Q210-P210+1),IF(F210="Coal",(YEAR(Q210)-YEAR(P210))*12+MONTH(Q210)-MONTH(P210)+1,(Q210-P210+1)))</f>
        <v>1</v>
      </c>
      <c r="C210" s="173" t="n">
        <f aca="false">IF(F210="Coal",B210*W210*12500,B210*W210)</f>
        <v>0</v>
      </c>
    </row>
    <row r="211" customFormat="false" ht="12.75" hidden="false" customHeight="false" outlineLevel="0" collapsed="false">
      <c r="A211" s="173" t="e">
        <f aca="false">VLOOKUP(G211,DDENA_USERS,2,FALSE())</f>
        <v>#N/A</v>
      </c>
      <c r="B211" s="174" t="n">
        <f aca="false">IF(ISNUMBER(FIND("Pow",F211))=TRUE(),((VALUE(MID(R211,FIND("-",R211)+1,2)))-(VALUE(MID(R211,FIND("-",R211)-1,1)))+1)*(Q211-P211+1),IF(F211="Coal",(YEAR(Q211)-YEAR(P211))*12+MONTH(Q211)-MONTH(P211)+1,(Q211-P211+1)))</f>
        <v>1</v>
      </c>
      <c r="C211" s="173" t="n">
        <f aca="false">IF(F211="Coal",B211*W211*12500,B211*W211)</f>
        <v>0</v>
      </c>
    </row>
    <row r="212" customFormat="false" ht="12.75" hidden="false" customHeight="false" outlineLevel="0" collapsed="false">
      <c r="A212" s="173" t="e">
        <f aca="false">VLOOKUP(G212,DDENA_USERS,2,FALSE())</f>
        <v>#N/A</v>
      </c>
      <c r="B212" s="174" t="n">
        <f aca="false">IF(ISNUMBER(FIND("Pow",F212))=TRUE(),((VALUE(MID(R212,FIND("-",R212)+1,2)))-(VALUE(MID(R212,FIND("-",R212)-1,1)))+1)*(Q212-P212+1),IF(F212="Coal",(YEAR(Q212)-YEAR(P212))*12+MONTH(Q212)-MONTH(P212)+1,(Q212-P212+1)))</f>
        <v>1</v>
      </c>
      <c r="C212" s="173" t="n">
        <f aca="false">IF(F212="Coal",B212*W212*12500,B212*W212)</f>
        <v>0</v>
      </c>
    </row>
    <row r="213" customFormat="false" ht="12.75" hidden="false" customHeight="false" outlineLevel="0" collapsed="false">
      <c r="A213" s="173" t="e">
        <f aca="false">VLOOKUP(G213,DDENA_USERS,2,FALSE())</f>
        <v>#N/A</v>
      </c>
      <c r="B213" s="174" t="n">
        <f aca="false">IF(ISNUMBER(FIND("Pow",F213))=TRUE(),((VALUE(MID(R213,FIND("-",R213)+1,2)))-(VALUE(MID(R213,FIND("-",R213)-1,1)))+1)*(Q213-P213+1),IF(F213="Coal",(YEAR(Q213)-YEAR(P213))*12+MONTH(Q213)-MONTH(P213)+1,(Q213-P213+1)))</f>
        <v>1</v>
      </c>
      <c r="C213" s="173" t="n">
        <f aca="false">IF(F213="Coal",B213*W213*12500,B213*W213)</f>
        <v>0</v>
      </c>
    </row>
    <row r="214" customFormat="false" ht="12.75" hidden="false" customHeight="false" outlineLevel="0" collapsed="false">
      <c r="A214" s="173" t="e">
        <f aca="false">VLOOKUP(G214,DDENA_USERS,2,FALSE())</f>
        <v>#N/A</v>
      </c>
      <c r="B214" s="174" t="n">
        <f aca="false">IF(ISNUMBER(FIND("Pow",F214))=TRUE(),((VALUE(MID(R214,FIND("-",R214)+1,2)))-(VALUE(MID(R214,FIND("-",R214)-1,1)))+1)*(Q214-P214+1),IF(F214="Coal",(YEAR(Q214)-YEAR(P214))*12+MONTH(Q214)-MONTH(P214)+1,(Q214-P214+1)))</f>
        <v>1</v>
      </c>
      <c r="C214" s="173" t="n">
        <f aca="false">IF(F214="Coal",B214*W214*12500,B214*W214)</f>
        <v>0</v>
      </c>
    </row>
    <row r="215" customFormat="false" ht="12.75" hidden="false" customHeight="false" outlineLevel="0" collapsed="false">
      <c r="A215" s="173" t="e">
        <f aca="false">VLOOKUP(G215,DDENA_USERS,2,FALSE())</f>
        <v>#N/A</v>
      </c>
      <c r="B215" s="174" t="n">
        <f aca="false">IF(ISNUMBER(FIND("Pow",F215))=TRUE(),((VALUE(MID(R215,FIND("-",R215)+1,2)))-(VALUE(MID(R215,FIND("-",R215)-1,1)))+1)*(Q215-P215+1),IF(F215="Coal",(YEAR(Q215)-YEAR(P215))*12+MONTH(Q215)-MONTH(P215)+1,(Q215-P215+1)))</f>
        <v>1</v>
      </c>
      <c r="C215" s="173" t="n">
        <f aca="false">IF(F215="Coal",B215*W215*12500,B215*W215)</f>
        <v>0</v>
      </c>
    </row>
    <row r="216" customFormat="false" ht="12.75" hidden="false" customHeight="false" outlineLevel="0" collapsed="false">
      <c r="A216" s="173" t="e">
        <f aca="false">VLOOKUP(G216,DDENA_USERS,2,FALSE())</f>
        <v>#N/A</v>
      </c>
      <c r="B216" s="174" t="n">
        <f aca="false">IF(ISNUMBER(FIND("Pow",F216))=TRUE(),((VALUE(MID(R216,FIND("-",R216)+1,2)))-(VALUE(MID(R216,FIND("-",R216)-1,1)))+1)*(Q216-P216+1),IF(F216="Coal",(YEAR(Q216)-YEAR(P216))*12+MONTH(Q216)-MONTH(P216)+1,(Q216-P216+1)))</f>
        <v>1</v>
      </c>
      <c r="C216" s="173" t="n">
        <f aca="false">IF(F216="Coal",B216*W216*12500,B216*W216)</f>
        <v>0</v>
      </c>
    </row>
    <row r="217" customFormat="false" ht="12.75" hidden="false" customHeight="false" outlineLevel="0" collapsed="false">
      <c r="A217" s="173" t="e">
        <f aca="false">VLOOKUP(G217,DDENA_USERS,2,FALSE())</f>
        <v>#N/A</v>
      </c>
      <c r="B217" s="174" t="n">
        <f aca="false">IF(ISNUMBER(FIND("Pow",F217))=TRUE(),((VALUE(MID(R217,FIND("-",R217)+1,2)))-(VALUE(MID(R217,FIND("-",R217)-1,1)))+1)*(Q217-P217+1),IF(F217="Coal",(YEAR(Q217)-YEAR(P217))*12+MONTH(Q217)-MONTH(P217)+1,(Q217-P217+1)))</f>
        <v>1</v>
      </c>
      <c r="C217" s="173" t="n">
        <f aca="false">IF(F217="Coal",B217*W217*12500,B217*W217)</f>
        <v>0</v>
      </c>
    </row>
    <row r="218" customFormat="false" ht="12.75" hidden="false" customHeight="false" outlineLevel="0" collapsed="false">
      <c r="A218" s="173" t="e">
        <f aca="false">VLOOKUP(G218,DDENA_USERS,2,FALSE())</f>
        <v>#N/A</v>
      </c>
      <c r="B218" s="174" t="n">
        <f aca="false">IF(ISNUMBER(FIND("Pow",F218))=TRUE(),((VALUE(MID(R218,FIND("-",R218)+1,2)))-(VALUE(MID(R218,FIND("-",R218)-1,1)))+1)*(Q218-P218+1),IF(F218="Coal",(YEAR(Q218)-YEAR(P218))*12+MONTH(Q218)-MONTH(P218)+1,(Q218-P218+1)))</f>
        <v>1</v>
      </c>
      <c r="C218" s="173" t="n">
        <f aca="false">IF(F218="Coal",B218*W218*12500,B218*W218)</f>
        <v>0</v>
      </c>
    </row>
    <row r="219" customFormat="false" ht="12.75" hidden="false" customHeight="false" outlineLevel="0" collapsed="false">
      <c r="A219" s="173" t="e">
        <f aca="false">VLOOKUP(G219,DDENA_USERS,2,FALSE())</f>
        <v>#N/A</v>
      </c>
      <c r="B219" s="174" t="n">
        <f aca="false">IF(ISNUMBER(FIND("Pow",F219))=TRUE(),((VALUE(MID(R219,FIND("-",R219)+1,2)))-(VALUE(MID(R219,FIND("-",R219)-1,1)))+1)*(Q219-P219+1),IF(F219="Coal",(YEAR(Q219)-YEAR(P219))*12+MONTH(Q219)-MONTH(P219)+1,(Q219-P219+1)))</f>
        <v>1</v>
      </c>
      <c r="C219" s="173" t="n">
        <f aca="false">IF(F219="Coal",B219*W219*12500,B219*W219)</f>
        <v>0</v>
      </c>
    </row>
    <row r="220" customFormat="false" ht="12.75" hidden="false" customHeight="false" outlineLevel="0" collapsed="false">
      <c r="A220" s="173" t="e">
        <f aca="false">VLOOKUP(G220,DDENA_USERS,2,FALSE())</f>
        <v>#N/A</v>
      </c>
      <c r="B220" s="174" t="n">
        <f aca="false">IF(ISNUMBER(FIND("Pow",F220))=TRUE(),((VALUE(MID(R220,FIND("-",R220)+1,2)))-(VALUE(MID(R220,FIND("-",R220)-1,1)))+1)*(Q220-P220+1),IF(F220="Coal",(YEAR(Q220)-YEAR(P220))*12+MONTH(Q220)-MONTH(P220)+1,(Q220-P220+1)))</f>
        <v>1</v>
      </c>
      <c r="C220" s="173" t="n">
        <f aca="false">IF(F220="Coal",B220*W220*12500,B220*W220)</f>
        <v>0</v>
      </c>
    </row>
    <row r="221" customFormat="false" ht="12.75" hidden="false" customHeight="false" outlineLevel="0" collapsed="false">
      <c r="A221" s="173" t="e">
        <f aca="false">VLOOKUP(G221,DDENA_USERS,2,FALSE())</f>
        <v>#N/A</v>
      </c>
      <c r="B221" s="174" t="n">
        <f aca="false">IF(ISNUMBER(FIND("Pow",F221))=TRUE(),((VALUE(MID(R221,FIND("-",R221)+1,2)))-(VALUE(MID(R221,FIND("-",R221)-1,1)))+1)*(Q221-P221+1),IF(F221="Coal",(YEAR(Q221)-YEAR(P221))*12+MONTH(Q221)-MONTH(P221)+1,(Q221-P221+1)))</f>
        <v>1</v>
      </c>
      <c r="C221" s="173" t="n">
        <f aca="false">IF(F221="Coal",B221*W221*12500,B221*W221)</f>
        <v>0</v>
      </c>
    </row>
    <row r="222" customFormat="false" ht="12.75" hidden="false" customHeight="false" outlineLevel="0" collapsed="false">
      <c r="A222" s="173" t="e">
        <f aca="false">VLOOKUP(G222,DDENA_USERS,2,FALSE())</f>
        <v>#N/A</v>
      </c>
      <c r="B222" s="174" t="n">
        <f aca="false">IF(ISNUMBER(FIND("Pow",F222))=TRUE(),((VALUE(MID(R222,FIND("-",R222)+1,2)))-(VALUE(MID(R222,FIND("-",R222)-1,1)))+1)*(Q222-P222+1),IF(F222="Coal",(YEAR(Q222)-YEAR(P222))*12+MONTH(Q222)-MONTH(P222)+1,(Q222-P222+1)))</f>
        <v>1</v>
      </c>
      <c r="C222" s="173" t="n">
        <f aca="false">IF(F222="Coal",B222*W222*12500,B222*W222)</f>
        <v>0</v>
      </c>
    </row>
    <row r="223" customFormat="false" ht="12.75" hidden="false" customHeight="false" outlineLevel="0" collapsed="false">
      <c r="A223" s="173" t="e">
        <f aca="false">VLOOKUP(G223,DDENA_USERS,2,FALSE())</f>
        <v>#N/A</v>
      </c>
      <c r="B223" s="174" t="n">
        <f aca="false">IF(ISNUMBER(FIND("Pow",F223))=TRUE(),((VALUE(MID(R223,FIND("-",R223)+1,2)))-(VALUE(MID(R223,FIND("-",R223)-1,1)))+1)*(Q223-P223+1),IF(F223="Coal",(YEAR(Q223)-YEAR(P223))*12+MONTH(Q223)-MONTH(P223)+1,(Q223-P223+1)))</f>
        <v>1</v>
      </c>
      <c r="C223" s="173" t="n">
        <f aca="false">IF(F223="Coal",B223*W223*12500,B223*W223)</f>
        <v>0</v>
      </c>
    </row>
    <row r="224" customFormat="false" ht="12.75" hidden="false" customHeight="false" outlineLevel="0" collapsed="false">
      <c r="A224" s="173" t="e">
        <f aca="false">VLOOKUP(G224,DDENA_USERS,2,FALSE())</f>
        <v>#N/A</v>
      </c>
      <c r="B224" s="174" t="n">
        <f aca="false">IF(ISNUMBER(FIND("Pow",F224))=TRUE(),((VALUE(MID(R224,FIND("-",R224)+1,2)))-(VALUE(MID(R224,FIND("-",R224)-1,1)))+1)*(Q224-P224+1),IF(F224="Coal",(YEAR(Q224)-YEAR(P224))*12+MONTH(Q224)-MONTH(P224)+1,(Q224-P224+1)))</f>
        <v>1</v>
      </c>
      <c r="C224" s="173" t="n">
        <f aca="false">IF(F224="Coal",B224*W224*12500,B224*W224)</f>
        <v>0</v>
      </c>
    </row>
    <row r="225" customFormat="false" ht="12.75" hidden="false" customHeight="false" outlineLevel="0" collapsed="false">
      <c r="A225" s="173" t="e">
        <f aca="false">VLOOKUP(G225,DDENA_USERS,2,FALSE())</f>
        <v>#N/A</v>
      </c>
      <c r="B225" s="174" t="n">
        <f aca="false">IF(ISNUMBER(FIND("Pow",F225))=TRUE(),((VALUE(MID(R225,FIND("-",R225)+1,2)))-(VALUE(MID(R225,FIND("-",R225)-1,1)))+1)*(Q225-P225+1),IF(F225="Coal",(YEAR(Q225)-YEAR(P225))*12+MONTH(Q225)-MONTH(P225)+1,(Q225-P225+1)))</f>
        <v>1</v>
      </c>
      <c r="C225" s="173" t="n">
        <f aca="false">IF(F225="Coal",B225*W225*12500,B225*W225)</f>
        <v>0</v>
      </c>
    </row>
    <row r="226" customFormat="false" ht="12.75" hidden="false" customHeight="false" outlineLevel="0" collapsed="false">
      <c r="A226" s="173" t="e">
        <f aca="false">VLOOKUP(G226,DDENA_USERS,2,FALSE())</f>
        <v>#N/A</v>
      </c>
      <c r="B226" s="174" t="n">
        <f aca="false">IF(ISNUMBER(FIND("Pow",F226))=TRUE(),((VALUE(MID(R226,FIND("-",R226)+1,2)))-(VALUE(MID(R226,FIND("-",R226)-1,1)))+1)*(Q226-P226+1),IF(F226="Coal",(YEAR(Q226)-YEAR(P226))*12+MONTH(Q226)-MONTH(P226)+1,(Q226-P226+1)))</f>
        <v>1</v>
      </c>
      <c r="C226" s="173" t="n">
        <f aca="false">IF(F226="Coal",B226*W226*12500,B226*W226)</f>
        <v>0</v>
      </c>
    </row>
    <row r="227" customFormat="false" ht="12.75" hidden="false" customHeight="false" outlineLevel="0" collapsed="false">
      <c r="A227" s="173" t="e">
        <f aca="false">VLOOKUP(G227,DDENA_USERS,2,FALSE())</f>
        <v>#N/A</v>
      </c>
      <c r="B227" s="174" t="n">
        <f aca="false">IF(ISNUMBER(FIND("Pow",F227))=TRUE(),((VALUE(MID(R227,FIND("-",R227)+1,2)))-(VALUE(MID(R227,FIND("-",R227)-1,1)))+1)*(Q227-P227+1),IF(F227="Coal",(YEAR(Q227)-YEAR(P227))*12+MONTH(Q227)-MONTH(P227)+1,(Q227-P227+1)))</f>
        <v>1</v>
      </c>
      <c r="C227" s="173" t="n">
        <f aca="false">IF(F227="Coal",B227*W227*12500,B227*W227)</f>
        <v>0</v>
      </c>
    </row>
    <row r="228" customFormat="false" ht="12.75" hidden="false" customHeight="false" outlineLevel="0" collapsed="false">
      <c r="A228" s="173" t="e">
        <f aca="false">VLOOKUP(G228,DDENA_USERS,2,FALSE())</f>
        <v>#N/A</v>
      </c>
      <c r="B228" s="174" t="n">
        <f aca="false">IF(ISNUMBER(FIND("Pow",F228))=TRUE(),((VALUE(MID(R228,FIND("-",R228)+1,2)))-(VALUE(MID(R228,FIND("-",R228)-1,1)))+1)*(Q228-P228+1),IF(F228="Coal",(YEAR(Q228)-YEAR(P228))*12+MONTH(Q228)-MONTH(P228)+1,(Q228-P228+1)))</f>
        <v>1</v>
      </c>
      <c r="C228" s="173" t="n">
        <f aca="false">IF(F228="Coal",B228*W228*12500,B228*W228)</f>
        <v>0</v>
      </c>
    </row>
    <row r="229" customFormat="false" ht="12.75" hidden="false" customHeight="false" outlineLevel="0" collapsed="false">
      <c r="A229" s="173" t="e">
        <f aca="false">VLOOKUP(G229,DDENA_USERS,2,FALSE())</f>
        <v>#N/A</v>
      </c>
      <c r="B229" s="174" t="n">
        <f aca="false">IF(ISNUMBER(FIND("Pow",F229))=TRUE(),((VALUE(MID(R229,FIND("-",R229)+1,2)))-(VALUE(MID(R229,FIND("-",R229)-1,1)))+1)*(Q229-P229+1),IF(F229="Coal",(YEAR(Q229)-YEAR(P229))*12+MONTH(Q229)-MONTH(P229)+1,(Q229-P229+1)))</f>
        <v>1</v>
      </c>
      <c r="C229" s="173" t="n">
        <f aca="false">IF(F229="Coal",B229*W229*12500,B229*W229)</f>
        <v>0</v>
      </c>
    </row>
    <row r="230" customFormat="false" ht="12.75" hidden="false" customHeight="false" outlineLevel="0" collapsed="false">
      <c r="A230" s="173" t="e">
        <f aca="false">VLOOKUP(G230,DDENA_USERS,2,FALSE())</f>
        <v>#N/A</v>
      </c>
      <c r="B230" s="174" t="n">
        <f aca="false">IF(ISNUMBER(FIND("Pow",F230))=TRUE(),((VALUE(MID(R230,FIND("-",R230)+1,2)))-(VALUE(MID(R230,FIND("-",R230)-1,1)))+1)*(Q230-P230+1),IF(F230="Coal",(YEAR(Q230)-YEAR(P230))*12+MONTH(Q230)-MONTH(P230)+1,(Q230-P230+1)))</f>
        <v>1</v>
      </c>
      <c r="C230" s="173" t="n">
        <f aca="false">IF(F230="Coal",B230*W230*12500,B230*W230)</f>
        <v>0</v>
      </c>
    </row>
    <row r="231" customFormat="false" ht="12.75" hidden="false" customHeight="false" outlineLevel="0" collapsed="false">
      <c r="A231" s="173" t="e">
        <f aca="false">VLOOKUP(G231,DDENA_USERS,2,FALSE())</f>
        <v>#N/A</v>
      </c>
      <c r="B231" s="174" t="n">
        <f aca="false">IF(ISNUMBER(FIND("Pow",F231))=TRUE(),((VALUE(MID(R231,FIND("-",R231)+1,2)))-(VALUE(MID(R231,FIND("-",R231)-1,1)))+1)*(Q231-P231+1),IF(F231="Coal",(YEAR(Q231)-YEAR(P231))*12+MONTH(Q231)-MONTH(P231)+1,(Q231-P231+1)))</f>
        <v>1</v>
      </c>
      <c r="C231" s="173" t="n">
        <f aca="false">IF(F231="Coal",B231*W231*12500,B231*W231)</f>
        <v>0</v>
      </c>
    </row>
    <row r="232" customFormat="false" ht="12.75" hidden="false" customHeight="false" outlineLevel="0" collapsed="false">
      <c r="A232" s="173" t="e">
        <f aca="false">VLOOKUP(G232,DDENA_USERS,2,FALSE())</f>
        <v>#N/A</v>
      </c>
      <c r="B232" s="174" t="n">
        <f aca="false">IF(ISNUMBER(FIND("Pow",F232))=TRUE(),((VALUE(MID(R232,FIND("-",R232)+1,2)))-(VALUE(MID(R232,FIND("-",R232)-1,1)))+1)*(Q232-P232+1),IF(F232="Coal",(YEAR(Q232)-YEAR(P232))*12+MONTH(Q232)-MONTH(P232)+1,(Q232-P232+1)))</f>
        <v>1</v>
      </c>
      <c r="C232" s="173" t="n">
        <f aca="false">IF(F232="Coal",B232*W232*12500,B232*W232)</f>
        <v>0</v>
      </c>
    </row>
    <row r="233" customFormat="false" ht="12.75" hidden="false" customHeight="false" outlineLevel="0" collapsed="false">
      <c r="A233" s="173" t="e">
        <f aca="false">VLOOKUP(G233,DDENA_USERS,2,FALSE())</f>
        <v>#N/A</v>
      </c>
      <c r="B233" s="174" t="n">
        <f aca="false">IF(ISNUMBER(FIND("Pow",F233))=TRUE(),((VALUE(MID(R233,FIND("-",R233)+1,2)))-(VALUE(MID(R233,FIND("-",R233)-1,1)))+1)*(Q233-P233+1),IF(F233="Coal",(YEAR(Q233)-YEAR(P233))*12+MONTH(Q233)-MONTH(P233)+1,(Q233-P233+1)))</f>
        <v>1</v>
      </c>
      <c r="C233" s="173" t="n">
        <f aca="false">IF(F233="Coal",B233*W233*12500,B233*W233)</f>
        <v>0</v>
      </c>
    </row>
    <row r="234" customFormat="false" ht="12.75" hidden="false" customHeight="false" outlineLevel="0" collapsed="false">
      <c r="A234" s="173" t="e">
        <f aca="false">VLOOKUP(G234,DDENA_USERS,2,FALSE())</f>
        <v>#N/A</v>
      </c>
      <c r="B234" s="174" t="n">
        <f aca="false">IF(ISNUMBER(FIND("Pow",F234))=TRUE(),((VALUE(MID(R234,FIND("-",R234)+1,2)))-(VALUE(MID(R234,FIND("-",R234)-1,1)))+1)*(Q234-P234+1),IF(F234="Coal",(YEAR(Q234)-YEAR(P234))*12+MONTH(Q234)-MONTH(P234)+1,(Q234-P234+1)))</f>
        <v>1</v>
      </c>
      <c r="C234" s="173" t="n">
        <f aca="false">IF(F234="Coal",B234*W234*12500,B234*W234)</f>
        <v>0</v>
      </c>
    </row>
    <row r="235" customFormat="false" ht="12.75" hidden="false" customHeight="false" outlineLevel="0" collapsed="false">
      <c r="A235" s="173" t="e">
        <f aca="false">VLOOKUP(G235,DDENA_USERS,2,FALSE())</f>
        <v>#N/A</v>
      </c>
      <c r="B235" s="174" t="n">
        <f aca="false">IF(ISNUMBER(FIND("Pow",F235))=TRUE(),((VALUE(MID(R235,FIND("-",R235)+1,2)))-(VALUE(MID(R235,FIND("-",R235)-1,1)))+1)*(Q235-P235+1),IF(F235="Coal",(YEAR(Q235)-YEAR(P235))*12+MONTH(Q235)-MONTH(P235)+1,(Q235-P235+1)))</f>
        <v>1</v>
      </c>
      <c r="C235" s="173" t="n">
        <f aca="false">IF(F235="Coal",B235*W235*12500,B235*W235)</f>
        <v>0</v>
      </c>
    </row>
    <row r="236" customFormat="false" ht="12.75" hidden="false" customHeight="false" outlineLevel="0" collapsed="false">
      <c r="A236" s="173" t="e">
        <f aca="false">VLOOKUP(G236,DDENA_USERS,2,FALSE())</f>
        <v>#N/A</v>
      </c>
      <c r="B236" s="174" t="n">
        <f aca="false">IF(ISNUMBER(FIND("Pow",F236))=TRUE(),((VALUE(MID(R236,FIND("-",R236)+1,2)))-(VALUE(MID(R236,FIND("-",R236)-1,1)))+1)*(Q236-P236+1),IF(F236="Coal",(YEAR(Q236)-YEAR(P236))*12+MONTH(Q236)-MONTH(P236)+1,(Q236-P236+1)))</f>
        <v>1</v>
      </c>
      <c r="C236" s="173" t="n">
        <f aca="false">IF(F236="Coal",B236*W236*12500,B236*W236)</f>
        <v>0</v>
      </c>
    </row>
    <row r="237" customFormat="false" ht="12.75" hidden="false" customHeight="false" outlineLevel="0" collapsed="false">
      <c r="A237" s="173" t="e">
        <f aca="false">VLOOKUP(G237,DDENA_USERS,2,FALSE())</f>
        <v>#N/A</v>
      </c>
      <c r="B237" s="174" t="n">
        <f aca="false">IF(ISNUMBER(FIND("Pow",F237))=TRUE(),((VALUE(MID(R237,FIND("-",R237)+1,2)))-(VALUE(MID(R237,FIND("-",R237)-1,1)))+1)*(Q237-P237+1),IF(F237="Coal",(YEAR(Q237)-YEAR(P237))*12+MONTH(Q237)-MONTH(P237)+1,(Q237-P237+1)))</f>
        <v>1</v>
      </c>
      <c r="C237" s="173" t="n">
        <f aca="false">IF(F237="Coal",B237*W237*12500,B237*W237)</f>
        <v>0</v>
      </c>
    </row>
    <row r="238" customFormat="false" ht="12.75" hidden="false" customHeight="false" outlineLevel="0" collapsed="false">
      <c r="A238" s="173" t="e">
        <f aca="false">VLOOKUP(G238,DDENA_USERS,2,FALSE())</f>
        <v>#N/A</v>
      </c>
      <c r="B238" s="174" t="n">
        <f aca="false">IF(ISNUMBER(FIND("Pow",F238))=TRUE(),((VALUE(MID(R238,FIND("-",R238)+1,2)))-(VALUE(MID(R238,FIND("-",R238)-1,1)))+1)*(Q238-P238+1),IF(F238="Coal",(YEAR(Q238)-YEAR(P238))*12+MONTH(Q238)-MONTH(P238)+1,(Q238-P238+1)))</f>
        <v>1</v>
      </c>
      <c r="C238" s="173" t="n">
        <f aca="false">IF(F238="Coal",B238*W238*12500,B238*W238)</f>
        <v>0</v>
      </c>
    </row>
    <row r="239" customFormat="false" ht="12.75" hidden="false" customHeight="false" outlineLevel="0" collapsed="false">
      <c r="A239" s="173" t="e">
        <f aca="false">VLOOKUP(G239,DDENA_USERS,2,FALSE())</f>
        <v>#N/A</v>
      </c>
      <c r="B239" s="174" t="n">
        <f aca="false">IF(ISNUMBER(FIND("Pow",F239))=TRUE(),((VALUE(MID(R239,FIND("-",R239)+1,2)))-(VALUE(MID(R239,FIND("-",R239)-1,1)))+1)*(Q239-P239+1),IF(F239="Coal",(YEAR(Q239)-YEAR(P239))*12+MONTH(Q239)-MONTH(P239)+1,(Q239-P239+1)))</f>
        <v>1</v>
      </c>
      <c r="C239" s="173" t="n">
        <f aca="false">IF(F239="Coal",B239*W239*12500,B239*W239)</f>
        <v>0</v>
      </c>
    </row>
    <row r="240" customFormat="false" ht="12.75" hidden="false" customHeight="false" outlineLevel="0" collapsed="false">
      <c r="A240" s="173" t="e">
        <f aca="false">VLOOKUP(G240,DDENA_USERS,2,FALSE())</f>
        <v>#N/A</v>
      </c>
      <c r="B240" s="174" t="n">
        <f aca="false">IF(ISNUMBER(FIND("Pow",F240))=TRUE(),((VALUE(MID(R240,FIND("-",R240)+1,2)))-(VALUE(MID(R240,FIND("-",R240)-1,1)))+1)*(Q240-P240+1),IF(F240="Coal",(YEAR(Q240)-YEAR(P240))*12+MONTH(Q240)-MONTH(P240)+1,(Q240-P240+1)))</f>
        <v>1</v>
      </c>
      <c r="C240" s="173" t="n">
        <f aca="false">IF(F240="Coal",B240*W240*12500,B240*W240)</f>
        <v>0</v>
      </c>
    </row>
    <row r="241" customFormat="false" ht="12.75" hidden="false" customHeight="false" outlineLevel="0" collapsed="false">
      <c r="A241" s="173" t="e">
        <f aca="false">VLOOKUP(G241,DDENA_USERS,2,FALSE())</f>
        <v>#N/A</v>
      </c>
      <c r="B241" s="174" t="n">
        <f aca="false">IF(ISNUMBER(FIND("Pow",F241))=TRUE(),((VALUE(MID(R241,FIND("-",R241)+1,2)))-(VALUE(MID(R241,FIND("-",R241)-1,1)))+1)*(Q241-P241+1),IF(F241="Coal",(YEAR(Q241)-YEAR(P241))*12+MONTH(Q241)-MONTH(P241)+1,(Q241-P241+1)))</f>
        <v>1</v>
      </c>
      <c r="C241" s="173" t="n">
        <f aca="false">IF(F241="Coal",B241*W241*12500,B241*W241)</f>
        <v>0</v>
      </c>
    </row>
    <row r="242" customFormat="false" ht="12.75" hidden="false" customHeight="false" outlineLevel="0" collapsed="false">
      <c r="A242" s="173" t="e">
        <f aca="false">VLOOKUP(G242,DDENA_USERS,2,FALSE())</f>
        <v>#N/A</v>
      </c>
      <c r="B242" s="174" t="n">
        <f aca="false">IF(ISNUMBER(FIND("Pow",F242))=TRUE(),((VALUE(MID(R242,FIND("-",R242)+1,2)))-(VALUE(MID(R242,FIND("-",R242)-1,1)))+1)*(Q242-P242+1),IF(F242="Coal",(YEAR(Q242)-YEAR(P242))*12+MONTH(Q242)-MONTH(P242)+1,(Q242-P242+1)))</f>
        <v>1</v>
      </c>
      <c r="C242" s="173" t="n">
        <f aca="false">IF(F242="Coal",B242*W242*12500,B242*W242)</f>
        <v>0</v>
      </c>
    </row>
    <row r="243" customFormat="false" ht="12.75" hidden="false" customHeight="false" outlineLevel="0" collapsed="false">
      <c r="A243" s="173" t="e">
        <f aca="false">VLOOKUP(G243,DDENA_USERS,2,FALSE())</f>
        <v>#N/A</v>
      </c>
      <c r="B243" s="174" t="n">
        <f aca="false">IF(ISNUMBER(FIND("Pow",F243))=TRUE(),((VALUE(MID(R243,FIND("-",R243)+1,2)))-(VALUE(MID(R243,FIND("-",R243)-1,1)))+1)*(Q243-P243+1),IF(F243="Coal",(YEAR(Q243)-YEAR(P243))*12+MONTH(Q243)-MONTH(P243)+1,(Q243-P243+1)))</f>
        <v>1</v>
      </c>
      <c r="C243" s="173" t="n">
        <f aca="false">IF(F243="Coal",B243*W243*12500,B243*W243)</f>
        <v>0</v>
      </c>
    </row>
    <row r="244" customFormat="false" ht="12.75" hidden="false" customHeight="false" outlineLevel="0" collapsed="false">
      <c r="A244" s="173" t="e">
        <f aca="false">VLOOKUP(G244,DDENA_USERS,2,FALSE())</f>
        <v>#N/A</v>
      </c>
      <c r="B244" s="174" t="n">
        <f aca="false">IF(ISNUMBER(FIND("Pow",F244))=TRUE(),((VALUE(MID(R244,FIND("-",R244)+1,2)))-(VALUE(MID(R244,FIND("-",R244)-1,1)))+1)*(Q244-P244+1),IF(F244="Coal",(YEAR(Q244)-YEAR(P244))*12+MONTH(Q244)-MONTH(P244)+1,(Q244-P244+1)))</f>
        <v>1</v>
      </c>
      <c r="C244" s="173" t="n">
        <f aca="false">IF(F244="Coal",B244*W244*12500,B244*W244)</f>
        <v>0</v>
      </c>
    </row>
    <row r="245" customFormat="false" ht="12.75" hidden="false" customHeight="false" outlineLevel="0" collapsed="false">
      <c r="A245" s="173" t="e">
        <f aca="false">VLOOKUP(G245,DDENA_USERS,2,FALSE())</f>
        <v>#N/A</v>
      </c>
      <c r="B245" s="174" t="n">
        <f aca="false">IF(ISNUMBER(FIND("Pow",F245))=TRUE(),((VALUE(MID(R245,FIND("-",R245)+1,2)))-(VALUE(MID(R245,FIND("-",R245)-1,1)))+1)*(Q245-P245+1),IF(F245="Coal",(YEAR(Q245)-YEAR(P245))*12+MONTH(Q245)-MONTH(P245)+1,(Q245-P245+1)))</f>
        <v>1</v>
      </c>
      <c r="C245" s="173" t="n">
        <f aca="false">IF(F245="Coal",B245*W245*12500,B245*W245)</f>
        <v>0</v>
      </c>
    </row>
    <row r="246" customFormat="false" ht="12.75" hidden="false" customHeight="false" outlineLevel="0" collapsed="false">
      <c r="A246" s="173" t="e">
        <f aca="false">VLOOKUP(G246,DDENA_USERS,2,FALSE())</f>
        <v>#N/A</v>
      </c>
      <c r="B246" s="174" t="n">
        <f aca="false">IF(ISNUMBER(FIND("Pow",F246))=TRUE(),((VALUE(MID(R246,FIND("-",R246)+1,2)))-(VALUE(MID(R246,FIND("-",R246)-1,1)))+1)*(Q246-P246+1),IF(F246="Coal",(YEAR(Q246)-YEAR(P246))*12+MONTH(Q246)-MONTH(P246)+1,(Q246-P246+1)))</f>
        <v>1</v>
      </c>
      <c r="C246" s="173" t="n">
        <f aca="false">IF(F246="Coal",B246*W246*12500,B246*W246)</f>
        <v>0</v>
      </c>
    </row>
    <row r="247" customFormat="false" ht="12.75" hidden="false" customHeight="false" outlineLevel="0" collapsed="false">
      <c r="A247" s="173" t="e">
        <f aca="false">VLOOKUP(G247,DDENA_USERS,2,FALSE())</f>
        <v>#N/A</v>
      </c>
      <c r="B247" s="174" t="n">
        <f aca="false">IF(ISNUMBER(FIND("Pow",F247))=TRUE(),((VALUE(MID(R247,FIND("-",R247)+1,2)))-(VALUE(MID(R247,FIND("-",R247)-1,1)))+1)*(Q247-P247+1),IF(F247="Coal",(YEAR(Q247)-YEAR(P247))*12+MONTH(Q247)-MONTH(P247)+1,(Q247-P247+1)))</f>
        <v>1</v>
      </c>
      <c r="C247" s="173" t="n">
        <f aca="false">IF(F247="Coal",B247*W247*12500,B247*W247)</f>
        <v>0</v>
      </c>
    </row>
    <row r="248" customFormat="false" ht="12.75" hidden="false" customHeight="false" outlineLevel="0" collapsed="false">
      <c r="A248" s="173" t="e">
        <f aca="false">VLOOKUP(G248,DDENA_USERS,2,FALSE())</f>
        <v>#N/A</v>
      </c>
      <c r="B248" s="174" t="n">
        <f aca="false">IF(ISNUMBER(FIND("Pow",F248))=TRUE(),((VALUE(MID(R248,FIND("-",R248)+1,2)))-(VALUE(MID(R248,FIND("-",R248)-1,1)))+1)*(Q248-P248+1),IF(F248="Coal",(YEAR(Q248)-YEAR(P248))*12+MONTH(Q248)-MONTH(P248)+1,(Q248-P248+1)))</f>
        <v>1</v>
      </c>
      <c r="C248" s="173" t="n">
        <f aca="false">IF(F248="Coal",B248*W248*12500,B248*W248)</f>
        <v>0</v>
      </c>
    </row>
    <row r="249" customFormat="false" ht="12.75" hidden="false" customHeight="false" outlineLevel="0" collapsed="false">
      <c r="A249" s="173" t="e">
        <f aca="false">VLOOKUP(G249,DDENA_USERS,2,FALSE())</f>
        <v>#N/A</v>
      </c>
      <c r="B249" s="174" t="n">
        <f aca="false">IF(ISNUMBER(FIND("Pow",F249))=TRUE(),((VALUE(MID(R249,FIND("-",R249)+1,2)))-(VALUE(MID(R249,FIND("-",R249)-1,1)))+1)*(Q249-P249+1),IF(F249="Coal",(YEAR(Q249)-YEAR(P249))*12+MONTH(Q249)-MONTH(P249)+1,(Q249-P249+1)))</f>
        <v>1</v>
      </c>
      <c r="C249" s="173" t="n">
        <f aca="false">IF(F249="Coal",B249*W249*12500,B249*W249)</f>
        <v>0</v>
      </c>
    </row>
    <row r="250" customFormat="false" ht="12.75" hidden="false" customHeight="false" outlineLevel="0" collapsed="false">
      <c r="A250" s="173" t="e">
        <f aca="false">VLOOKUP(G250,DDENA_USERS,2,FALSE())</f>
        <v>#N/A</v>
      </c>
      <c r="B250" s="174" t="n">
        <f aca="false">IF(ISNUMBER(FIND("Pow",F250))=TRUE(),((VALUE(MID(R250,FIND("-",R250)+1,2)))-(VALUE(MID(R250,FIND("-",R250)-1,1)))+1)*(Q250-P250+1),IF(F250="Coal",(YEAR(Q250)-YEAR(P250))*12+MONTH(Q250)-MONTH(P250)+1,(Q250-P250+1)))</f>
        <v>1</v>
      </c>
      <c r="C250" s="173" t="n">
        <f aca="false">IF(F250="Coal",B250*W250*12500,B250*W250)</f>
        <v>0</v>
      </c>
    </row>
    <row r="251" customFormat="false" ht="12.75" hidden="false" customHeight="false" outlineLevel="0" collapsed="false">
      <c r="A251" s="173" t="e">
        <f aca="false">VLOOKUP(G251,DDENA_USERS,2,FALSE())</f>
        <v>#N/A</v>
      </c>
      <c r="B251" s="174" t="n">
        <f aca="false">IF(ISNUMBER(FIND("Pow",F251))=TRUE(),((VALUE(MID(R251,FIND("-",R251)+1,2)))-(VALUE(MID(R251,FIND("-",R251)-1,1)))+1)*(Q251-P251+1),IF(F251="Coal",(YEAR(Q251)-YEAR(P251))*12+MONTH(Q251)-MONTH(P251)+1,(Q251-P251+1)))</f>
        <v>1</v>
      </c>
      <c r="C251" s="173" t="n">
        <f aca="false">IF(F251="Coal",B251*W251*12500,B251*W251)</f>
        <v>0</v>
      </c>
    </row>
    <row r="252" customFormat="false" ht="12.75" hidden="false" customHeight="false" outlineLevel="0" collapsed="false">
      <c r="A252" s="173" t="e">
        <f aca="false">VLOOKUP(G252,DDENA_USERS,2,FALSE())</f>
        <v>#N/A</v>
      </c>
      <c r="B252" s="174" t="n">
        <f aca="false">IF(ISNUMBER(FIND("Pow",F252))=TRUE(),((VALUE(MID(R252,FIND("-",R252)+1,2)))-(VALUE(MID(R252,FIND("-",R252)-1,1)))+1)*(Q252-P252+1),IF(F252="Coal",(YEAR(Q252)-YEAR(P252))*12+MONTH(Q252)-MONTH(P252)+1,(Q252-P252+1)))</f>
        <v>1</v>
      </c>
      <c r="C252" s="173" t="n">
        <f aca="false">IF(F252="Coal",B252*W252*12500,B252*W252)</f>
        <v>0</v>
      </c>
    </row>
    <row r="253" customFormat="false" ht="12.75" hidden="false" customHeight="false" outlineLevel="0" collapsed="false">
      <c r="A253" s="173" t="e">
        <f aca="false">VLOOKUP(G253,DDENA_USERS,2,FALSE())</f>
        <v>#N/A</v>
      </c>
      <c r="B253" s="174" t="n">
        <f aca="false">IF(ISNUMBER(FIND("Pow",F253))=TRUE(),((VALUE(MID(R253,FIND("-",R253)+1,2)))-(VALUE(MID(R253,FIND("-",R253)-1,1)))+1)*(Q253-P253+1),IF(F253="Coal",(YEAR(Q253)-YEAR(P253))*12+MONTH(Q253)-MONTH(P253)+1,(Q253-P253+1)))</f>
        <v>1</v>
      </c>
      <c r="C253" s="173" t="n">
        <f aca="false">IF(F253="Coal",B253*W253*12500,B253*W253)</f>
        <v>0</v>
      </c>
    </row>
    <row r="254" customFormat="false" ht="12.75" hidden="false" customHeight="false" outlineLevel="0" collapsed="false">
      <c r="A254" s="173" t="e">
        <f aca="false">VLOOKUP(G254,DDENA_USERS,2,FALSE())</f>
        <v>#N/A</v>
      </c>
      <c r="B254" s="174" t="n">
        <f aca="false">IF(ISNUMBER(FIND("Pow",F254))=TRUE(),((VALUE(MID(R254,FIND("-",R254)+1,2)))-(VALUE(MID(R254,FIND("-",R254)-1,1)))+1)*(Q254-P254+1),IF(F254="Coal",(YEAR(Q254)-YEAR(P254))*12+MONTH(Q254)-MONTH(P254)+1,(Q254-P254+1)))</f>
        <v>1</v>
      </c>
      <c r="C254" s="173" t="n">
        <f aca="false">IF(F254="Coal",B254*W254*12500,B254*W254)</f>
        <v>0</v>
      </c>
    </row>
    <row r="255" customFormat="false" ht="12.75" hidden="false" customHeight="false" outlineLevel="0" collapsed="false">
      <c r="A255" s="173" t="e">
        <f aca="false">VLOOKUP(G255,DDENA_USERS,2,FALSE())</f>
        <v>#N/A</v>
      </c>
      <c r="B255" s="174" t="n">
        <f aca="false">IF(ISNUMBER(FIND("Pow",F255))=TRUE(),((VALUE(MID(R255,FIND("-",R255)+1,2)))-(VALUE(MID(R255,FIND("-",R255)-1,1)))+1)*(Q255-P255+1),IF(F255="Coal",(YEAR(Q255)-YEAR(P255))*12+MONTH(Q255)-MONTH(P255)+1,(Q255-P255+1)))</f>
        <v>1</v>
      </c>
      <c r="C255" s="173" t="n">
        <f aca="false">IF(F255="Coal",B255*W255*12500,B255*W255)</f>
        <v>0</v>
      </c>
    </row>
    <row r="256" customFormat="false" ht="12.75" hidden="false" customHeight="false" outlineLevel="0" collapsed="false">
      <c r="A256" s="173" t="e">
        <f aca="false">VLOOKUP(G256,DDENA_USERS,2,FALSE())</f>
        <v>#N/A</v>
      </c>
      <c r="B256" s="174" t="n">
        <f aca="false">IF(ISNUMBER(FIND("Pow",F256))=TRUE(),((VALUE(MID(R256,FIND("-",R256)+1,2)))-(VALUE(MID(R256,FIND("-",R256)-1,1)))+1)*(Q256-P256+1),IF(F256="Coal",(YEAR(Q256)-YEAR(P256))*12+MONTH(Q256)-MONTH(P256)+1,(Q256-P256+1)))</f>
        <v>1</v>
      </c>
      <c r="C256" s="173" t="n">
        <f aca="false">IF(F256="Coal",B256*W256*12500,B256*W256)</f>
        <v>0</v>
      </c>
    </row>
    <row r="257" customFormat="false" ht="12.75" hidden="false" customHeight="false" outlineLevel="0" collapsed="false">
      <c r="A257" s="173" t="e">
        <f aca="false">VLOOKUP(G257,DDENA_USERS,2,FALSE())</f>
        <v>#N/A</v>
      </c>
      <c r="B257" s="174" t="n">
        <f aca="false">IF(ISNUMBER(FIND("Pow",F257))=TRUE(),((VALUE(MID(R257,FIND("-",R257)+1,2)))-(VALUE(MID(R257,FIND("-",R257)-1,1)))+1)*(Q257-P257+1),IF(F257="Coal",(YEAR(Q257)-YEAR(P257))*12+MONTH(Q257)-MONTH(P257)+1,(Q257-P257+1)))</f>
        <v>1</v>
      </c>
      <c r="C257" s="173" t="n">
        <f aca="false">IF(F257="Coal",B257*W257*12500,B257*W257)</f>
        <v>0</v>
      </c>
    </row>
    <row r="258" customFormat="false" ht="12.75" hidden="false" customHeight="false" outlineLevel="0" collapsed="false">
      <c r="A258" s="173" t="e">
        <f aca="false">VLOOKUP(G258,DDENA_USERS,2,FALSE())</f>
        <v>#N/A</v>
      </c>
      <c r="B258" s="174" t="n">
        <f aca="false">IF(ISNUMBER(FIND("Pow",F258))=TRUE(),((VALUE(MID(R258,FIND("-",R258)+1,2)))-(VALUE(MID(R258,FIND("-",R258)-1,1)))+1)*(Q258-P258+1),IF(F258="Coal",(YEAR(Q258)-YEAR(P258))*12+MONTH(Q258)-MONTH(P258)+1,(Q258-P258+1)))</f>
        <v>1</v>
      </c>
      <c r="C258" s="173" t="n">
        <f aca="false">IF(F258="Coal",B258*W258*12500,B258*W258)</f>
        <v>0</v>
      </c>
    </row>
    <row r="259" customFormat="false" ht="12.75" hidden="false" customHeight="false" outlineLevel="0" collapsed="false">
      <c r="A259" s="173" t="e">
        <f aca="false">VLOOKUP(G259,DDENA_USERS,2,FALSE())</f>
        <v>#N/A</v>
      </c>
      <c r="B259" s="174" t="n">
        <f aca="false">IF(ISNUMBER(FIND("Pow",F259))=TRUE(),((VALUE(MID(R259,FIND("-",R259)+1,2)))-(VALUE(MID(R259,FIND("-",R259)-1,1)))+1)*(Q259-P259+1),IF(F259="Coal",(YEAR(Q259)-YEAR(P259))*12+MONTH(Q259)-MONTH(P259)+1,(Q259-P259+1)))</f>
        <v>1</v>
      </c>
      <c r="C259" s="173" t="n">
        <f aca="false">IF(F259="Coal",B259*W259*12500,B259*W259)</f>
        <v>0</v>
      </c>
    </row>
    <row r="260" customFormat="false" ht="12.75" hidden="false" customHeight="false" outlineLevel="0" collapsed="false">
      <c r="A260" s="173" t="e">
        <f aca="false">VLOOKUP(G260,DDENA_USERS,2,FALSE())</f>
        <v>#N/A</v>
      </c>
      <c r="B260" s="174" t="n">
        <f aca="false">IF(ISNUMBER(FIND("Pow",F260))=TRUE(),((VALUE(MID(R260,FIND("-",R260)+1,2)))-(VALUE(MID(R260,FIND("-",R260)-1,1)))+1)*(Q260-P260+1),IF(F260="Coal",(YEAR(Q260)-YEAR(P260))*12+MONTH(Q260)-MONTH(P260)+1,(Q260-P260+1)))</f>
        <v>1</v>
      </c>
      <c r="C260" s="173" t="n">
        <f aca="false">IF(F260="Coal",B260*W260*12500,B260*W260)</f>
        <v>0</v>
      </c>
    </row>
    <row r="261" customFormat="false" ht="12.75" hidden="false" customHeight="false" outlineLevel="0" collapsed="false">
      <c r="A261" s="173" t="e">
        <f aca="false">VLOOKUP(G261,DDENA_USERS,2,FALSE())</f>
        <v>#N/A</v>
      </c>
      <c r="B261" s="174" t="n">
        <f aca="false">IF(ISNUMBER(FIND("Pow",F261))=TRUE(),((VALUE(MID(R261,FIND("-",R261)+1,2)))-(VALUE(MID(R261,FIND("-",R261)-1,1)))+1)*(Q261-P261+1),IF(F261="Coal",(YEAR(Q261)-YEAR(P261))*12+MONTH(Q261)-MONTH(P261)+1,(Q261-P261+1)))</f>
        <v>1</v>
      </c>
      <c r="C261" s="173" t="n">
        <f aca="false">IF(F261="Coal",B261*W261*12500,B261*W261)</f>
        <v>0</v>
      </c>
    </row>
    <row r="262" customFormat="false" ht="12.75" hidden="false" customHeight="false" outlineLevel="0" collapsed="false">
      <c r="A262" s="173" t="e">
        <f aca="false">VLOOKUP(G262,DDENA_USERS,2,FALSE())</f>
        <v>#N/A</v>
      </c>
      <c r="B262" s="174" t="n">
        <f aca="false">IF(ISNUMBER(FIND("Pow",F262))=TRUE(),((VALUE(MID(R262,FIND("-",R262)+1,2)))-(VALUE(MID(R262,FIND("-",R262)-1,1)))+1)*(Q262-P262+1),IF(F262="Coal",(YEAR(Q262)-YEAR(P262))*12+MONTH(Q262)-MONTH(P262)+1,(Q262-P262+1)))</f>
        <v>1</v>
      </c>
      <c r="C262" s="173" t="n">
        <f aca="false">IF(F262="Coal",B262*W262*12500,B262*W262)</f>
        <v>0</v>
      </c>
    </row>
    <row r="263" customFormat="false" ht="12.75" hidden="false" customHeight="false" outlineLevel="0" collapsed="false">
      <c r="A263" s="173" t="e">
        <f aca="false">VLOOKUP(G263,DDENA_USERS,2,FALSE())</f>
        <v>#N/A</v>
      </c>
      <c r="B263" s="174" t="n">
        <f aca="false">IF(ISNUMBER(FIND("Pow",F263))=TRUE(),((VALUE(MID(R263,FIND("-",R263)+1,2)))-(VALUE(MID(R263,FIND("-",R263)-1,1)))+1)*(Q263-P263+1),IF(F263="Coal",(YEAR(Q263)-YEAR(P263))*12+MONTH(Q263)-MONTH(P263)+1,(Q263-P263+1)))</f>
        <v>1</v>
      </c>
      <c r="C263" s="173" t="n">
        <f aca="false">IF(F263="Coal",B263*W263*12500,B263*W263)</f>
        <v>0</v>
      </c>
    </row>
    <row r="264" customFormat="false" ht="12.75" hidden="false" customHeight="false" outlineLevel="0" collapsed="false">
      <c r="A264" s="173" t="e">
        <f aca="false">VLOOKUP(G264,DDENA_USERS,2,FALSE())</f>
        <v>#N/A</v>
      </c>
      <c r="B264" s="174" t="n">
        <f aca="false">IF(ISNUMBER(FIND("Pow",F264))=TRUE(),((VALUE(MID(R264,FIND("-",R264)+1,2)))-(VALUE(MID(R264,FIND("-",R264)-1,1)))+1)*(Q264-P264+1),IF(F264="Coal",(YEAR(Q264)-YEAR(P264))*12+MONTH(Q264)-MONTH(P264)+1,(Q264-P264+1)))</f>
        <v>1</v>
      </c>
      <c r="C264" s="173" t="n">
        <f aca="false">IF(F264="Coal",B264*W264*12500,B264*W264)</f>
        <v>0</v>
      </c>
    </row>
    <row r="265" customFormat="false" ht="12.75" hidden="false" customHeight="false" outlineLevel="0" collapsed="false">
      <c r="A265" s="173" t="e">
        <f aca="false">VLOOKUP(G265,DDENA_USERS,2,FALSE())</f>
        <v>#N/A</v>
      </c>
      <c r="B265" s="174" t="n">
        <f aca="false">IF(ISNUMBER(FIND("Pow",F265))=TRUE(),((VALUE(MID(R265,FIND("-",R265)+1,2)))-(VALUE(MID(R265,FIND("-",R265)-1,1)))+1)*(Q265-P265+1),IF(F265="Coal",(YEAR(Q265)-YEAR(P265))*12+MONTH(Q265)-MONTH(P265)+1,(Q265-P265+1)))</f>
        <v>1</v>
      </c>
      <c r="C265" s="173" t="n">
        <f aca="false">IF(F265="Coal",B265*W265*12500,B265*W265)</f>
        <v>0</v>
      </c>
    </row>
    <row r="266" customFormat="false" ht="12.75" hidden="false" customHeight="false" outlineLevel="0" collapsed="false">
      <c r="A266" s="173" t="e">
        <f aca="false">VLOOKUP(G266,DDENA_USERS,2,FALSE())</f>
        <v>#N/A</v>
      </c>
      <c r="B266" s="174" t="n">
        <f aca="false">IF(ISNUMBER(FIND("Pow",F266))=TRUE(),((VALUE(MID(R266,FIND("-",R266)+1,2)))-(VALUE(MID(R266,FIND("-",R266)-1,1)))+1)*(Q266-P266+1),IF(F266="Coal",(YEAR(Q266)-YEAR(P266))*12+MONTH(Q266)-MONTH(P266)+1,(Q266-P266+1)))</f>
        <v>1</v>
      </c>
      <c r="C266" s="173" t="n">
        <f aca="false">IF(F266="Coal",B266*W266*12500,B266*W266)</f>
        <v>0</v>
      </c>
    </row>
    <row r="267" customFormat="false" ht="12.75" hidden="false" customHeight="false" outlineLevel="0" collapsed="false">
      <c r="A267" s="173" t="e">
        <f aca="false">VLOOKUP(G267,DDENA_USERS,2,FALSE())</f>
        <v>#N/A</v>
      </c>
      <c r="B267" s="174" t="n">
        <f aca="false">IF(ISNUMBER(FIND("Pow",F267))=TRUE(),((VALUE(MID(R267,FIND("-",R267)+1,2)))-(VALUE(MID(R267,FIND("-",R267)-1,1)))+1)*(Q267-P267+1),IF(F267="Coal",(YEAR(Q267)-YEAR(P267))*12+MONTH(Q267)-MONTH(P267)+1,(Q267-P267+1)))</f>
        <v>1</v>
      </c>
      <c r="C267" s="173" t="n">
        <f aca="false">IF(F267="Coal",B267*W267*12500,B267*W267)</f>
        <v>0</v>
      </c>
    </row>
    <row r="268" customFormat="false" ht="12.75" hidden="false" customHeight="false" outlineLevel="0" collapsed="false">
      <c r="A268" s="173" t="e">
        <f aca="false">VLOOKUP(G268,DDENA_USERS,2,FALSE())</f>
        <v>#N/A</v>
      </c>
      <c r="B268" s="174" t="n">
        <f aca="false">IF(ISNUMBER(FIND("Pow",F268))=TRUE(),((VALUE(MID(R268,FIND("-",R268)+1,2)))-(VALUE(MID(R268,FIND("-",R268)-1,1)))+1)*(Q268-P268+1),IF(F268="Coal",(YEAR(Q268)-YEAR(P268))*12+MONTH(Q268)-MONTH(P268)+1,(Q268-P268+1)))</f>
        <v>1</v>
      </c>
      <c r="C268" s="173" t="n">
        <f aca="false">IF(F268="Coal",B268*W268*12500,B268*W268)</f>
        <v>0</v>
      </c>
    </row>
    <row r="269" customFormat="false" ht="12.75" hidden="false" customHeight="false" outlineLevel="0" collapsed="false">
      <c r="A269" s="173" t="e">
        <f aca="false">VLOOKUP(G269,DDENA_USERS,2,FALSE())</f>
        <v>#N/A</v>
      </c>
      <c r="B269" s="174" t="n">
        <f aca="false">IF(ISNUMBER(FIND("Pow",F269))=TRUE(),((VALUE(MID(R269,FIND("-",R269)+1,2)))-(VALUE(MID(R269,FIND("-",R269)-1,1)))+1)*(Q269-P269+1),IF(F269="Coal",(YEAR(Q269)-YEAR(P269))*12+MONTH(Q269)-MONTH(P269)+1,(Q269-P269+1)))</f>
        <v>1</v>
      </c>
      <c r="C269" s="173" t="n">
        <f aca="false">IF(F269="Coal",B269*W269*12500,B269*W269)</f>
        <v>0</v>
      </c>
    </row>
    <row r="270" customFormat="false" ht="12.75" hidden="false" customHeight="false" outlineLevel="0" collapsed="false">
      <c r="A270" s="173" t="e">
        <f aca="false">VLOOKUP(G270,DDENA_USERS,2,FALSE())</f>
        <v>#N/A</v>
      </c>
      <c r="B270" s="174" t="n">
        <f aca="false">IF(ISNUMBER(FIND("Pow",F270))=TRUE(),((VALUE(MID(R270,FIND("-",R270)+1,2)))-(VALUE(MID(R270,FIND("-",R270)-1,1)))+1)*(Q270-P270+1),IF(F270="Coal",(YEAR(Q270)-YEAR(P270))*12+MONTH(Q270)-MONTH(P270)+1,(Q270-P270+1)))</f>
        <v>1</v>
      </c>
      <c r="C270" s="173" t="n">
        <f aca="false">IF(F270="Coal",B270*W270*12500,B270*W270)</f>
        <v>0</v>
      </c>
    </row>
    <row r="271" customFormat="false" ht="12.75" hidden="false" customHeight="false" outlineLevel="0" collapsed="false">
      <c r="A271" s="173" t="e">
        <f aca="false">VLOOKUP(G271,DDENA_USERS,2,FALSE())</f>
        <v>#N/A</v>
      </c>
      <c r="B271" s="174" t="n">
        <f aca="false">IF(ISNUMBER(FIND("Pow",F271))=TRUE(),((VALUE(MID(R271,FIND("-",R271)+1,2)))-(VALUE(MID(R271,FIND("-",R271)-1,1)))+1)*(Q271-P271+1),IF(F271="Coal",(YEAR(Q271)-YEAR(P271))*12+MONTH(Q271)-MONTH(P271)+1,(Q271-P271+1)))</f>
        <v>1</v>
      </c>
      <c r="C271" s="173" t="n">
        <f aca="false">IF(F271="Coal",B271*W271*12500,B271*W271)</f>
        <v>0</v>
      </c>
    </row>
    <row r="272" customFormat="false" ht="12.75" hidden="false" customHeight="false" outlineLevel="0" collapsed="false">
      <c r="A272" s="173" t="e">
        <f aca="false">VLOOKUP(G272,DDENA_USERS,2,FALSE())</f>
        <v>#N/A</v>
      </c>
      <c r="B272" s="174" t="n">
        <f aca="false">IF(ISNUMBER(FIND("Pow",F272))=TRUE(),((VALUE(MID(R272,FIND("-",R272)+1,2)))-(VALUE(MID(R272,FIND("-",R272)-1,1)))+1)*(Q272-P272+1),IF(F272="Coal",(YEAR(Q272)-YEAR(P272))*12+MONTH(Q272)-MONTH(P272)+1,(Q272-P272+1)))</f>
        <v>1</v>
      </c>
      <c r="C272" s="173" t="n">
        <f aca="false">IF(F272="Coal",B272*W272*12500,B272*W272)</f>
        <v>0</v>
      </c>
    </row>
    <row r="273" customFormat="false" ht="12.75" hidden="false" customHeight="false" outlineLevel="0" collapsed="false">
      <c r="A273" s="173" t="e">
        <f aca="false">VLOOKUP(G273,DDENA_USERS,2,FALSE())</f>
        <v>#N/A</v>
      </c>
      <c r="B273" s="174" t="n">
        <f aca="false">IF(ISNUMBER(FIND("Pow",F273))=TRUE(),((VALUE(MID(R273,FIND("-",R273)+1,2)))-(VALUE(MID(R273,FIND("-",R273)-1,1)))+1)*(Q273-P273+1),IF(F273="Coal",(YEAR(Q273)-YEAR(P273))*12+MONTH(Q273)-MONTH(P273)+1,(Q273-P273+1)))</f>
        <v>1</v>
      </c>
      <c r="C273" s="173" t="n">
        <f aca="false">IF(F273="Coal",B273*W273*12500,B273*W273)</f>
        <v>0</v>
      </c>
    </row>
    <row r="274" customFormat="false" ht="12.75" hidden="false" customHeight="false" outlineLevel="0" collapsed="false">
      <c r="A274" s="173" t="e">
        <f aca="false">VLOOKUP(G274,DDENA_USERS,2,FALSE())</f>
        <v>#N/A</v>
      </c>
      <c r="B274" s="174" t="n">
        <f aca="false">IF(ISNUMBER(FIND("Pow",F274))=TRUE(),((VALUE(MID(R274,FIND("-",R274)+1,2)))-(VALUE(MID(R274,FIND("-",R274)-1,1)))+1)*(Q274-P274+1),IF(F274="Coal",(YEAR(Q274)-YEAR(P274))*12+MONTH(Q274)-MONTH(P274)+1,(Q274-P274+1)))</f>
        <v>1</v>
      </c>
      <c r="C274" s="173" t="n">
        <f aca="false">IF(F274="Coal",B274*W274*12500,B274*W274)</f>
        <v>0</v>
      </c>
    </row>
    <row r="275" customFormat="false" ht="12.75" hidden="false" customHeight="false" outlineLevel="0" collapsed="false">
      <c r="A275" s="173" t="e">
        <f aca="false">VLOOKUP(G275,DDENA_USERS,2,FALSE())</f>
        <v>#N/A</v>
      </c>
      <c r="B275" s="174" t="n">
        <f aca="false">IF(ISNUMBER(FIND("Pow",F275))=TRUE(),((VALUE(MID(R275,FIND("-",R275)+1,2)))-(VALUE(MID(R275,FIND("-",R275)-1,1)))+1)*(Q275-P275+1),IF(F275="Coal",(YEAR(Q275)-YEAR(P275))*12+MONTH(Q275)-MONTH(P275)+1,(Q275-P275+1)))</f>
        <v>1</v>
      </c>
      <c r="C275" s="173" t="n">
        <f aca="false">IF(F275="Coal",B275*W275*12500,B275*W275)</f>
        <v>0</v>
      </c>
    </row>
    <row r="276" customFormat="false" ht="12.75" hidden="false" customHeight="false" outlineLevel="0" collapsed="false">
      <c r="A276" s="173" t="e">
        <f aca="false">VLOOKUP(G276,DDENA_USERS,2,FALSE())</f>
        <v>#N/A</v>
      </c>
      <c r="B276" s="174" t="n">
        <f aca="false">IF(ISNUMBER(FIND("Pow",F276))=TRUE(),((VALUE(MID(R276,FIND("-",R276)+1,2)))-(VALUE(MID(R276,FIND("-",R276)-1,1)))+1)*(Q276-P276+1),IF(F276="Coal",(YEAR(Q276)-YEAR(P276))*12+MONTH(Q276)-MONTH(P276)+1,(Q276-P276+1)))</f>
        <v>1</v>
      </c>
      <c r="C276" s="173" t="n">
        <f aca="false">IF(F276="Coal",B276*W276*12500,B276*W276)</f>
        <v>0</v>
      </c>
    </row>
    <row r="277" customFormat="false" ht="12.75" hidden="false" customHeight="false" outlineLevel="0" collapsed="false">
      <c r="A277" s="173" t="e">
        <f aca="false">VLOOKUP(G277,DDENA_USERS,2,FALSE())</f>
        <v>#N/A</v>
      </c>
      <c r="B277" s="174" t="n">
        <f aca="false">IF(ISNUMBER(FIND("Pow",F277))=TRUE(),((VALUE(MID(R277,FIND("-",R277)+1,2)))-(VALUE(MID(R277,FIND("-",R277)-1,1)))+1)*(Q277-P277+1),IF(F277="Coal",(YEAR(Q277)-YEAR(P277))*12+MONTH(Q277)-MONTH(P277)+1,(Q277-P277+1)))</f>
        <v>1</v>
      </c>
      <c r="C277" s="173" t="n">
        <f aca="false">IF(F277="Coal",B277*W277*12500,B277*W277)</f>
        <v>0</v>
      </c>
    </row>
    <row r="278" customFormat="false" ht="12.75" hidden="false" customHeight="false" outlineLevel="0" collapsed="false">
      <c r="A278" s="173" t="e">
        <f aca="false">VLOOKUP(G278,DDENA_USERS,2,FALSE())</f>
        <v>#N/A</v>
      </c>
      <c r="B278" s="174" t="n">
        <f aca="false">IF(ISNUMBER(FIND("Pow",F278))=TRUE(),((VALUE(MID(R278,FIND("-",R278)+1,2)))-(VALUE(MID(R278,FIND("-",R278)-1,1)))+1)*(Q278-P278+1),IF(F278="Coal",(YEAR(Q278)-YEAR(P278))*12+MONTH(Q278)-MONTH(P278)+1,(Q278-P278+1)))</f>
        <v>1</v>
      </c>
      <c r="C278" s="173" t="n">
        <f aca="false">IF(F278="Coal",B278*W278*12500,B278*W278)</f>
        <v>0</v>
      </c>
    </row>
    <row r="279" customFormat="false" ht="12.75" hidden="false" customHeight="false" outlineLevel="0" collapsed="false">
      <c r="A279" s="173" t="e">
        <f aca="false">VLOOKUP(G279,DDENA_USERS,2,FALSE())</f>
        <v>#N/A</v>
      </c>
      <c r="B279" s="174" t="n">
        <f aca="false">IF(ISNUMBER(FIND("Pow",F279))=TRUE(),((VALUE(MID(R279,FIND("-",R279)+1,2)))-(VALUE(MID(R279,FIND("-",R279)-1,1)))+1)*(Q279-P279+1),IF(F279="Coal",(YEAR(Q279)-YEAR(P279))*12+MONTH(Q279)-MONTH(P279)+1,(Q279-P279+1)))</f>
        <v>1</v>
      </c>
      <c r="C279" s="173" t="n">
        <f aca="false">IF(F279="Coal",B279*W279*12500,B279*W279)</f>
        <v>0</v>
      </c>
    </row>
    <row r="280" customFormat="false" ht="12.75" hidden="false" customHeight="false" outlineLevel="0" collapsed="false">
      <c r="A280" s="173" t="e">
        <f aca="false">VLOOKUP(G280,DDENA_USERS,2,FALSE())</f>
        <v>#N/A</v>
      </c>
      <c r="B280" s="174" t="n">
        <f aca="false">IF(ISNUMBER(FIND("Pow",F280))=TRUE(),((VALUE(MID(R280,FIND("-",R280)+1,2)))-(VALUE(MID(R280,FIND("-",R280)-1,1)))+1)*(Q280-P280+1),IF(F280="Coal",(YEAR(Q280)-YEAR(P280))*12+MONTH(Q280)-MONTH(P280)+1,(Q280-P280+1)))</f>
        <v>1</v>
      </c>
      <c r="C280" s="173" t="n">
        <f aca="false">IF(F280="Coal",B280*W280*12500,B280*W280)</f>
        <v>0</v>
      </c>
    </row>
    <row r="281" customFormat="false" ht="12.75" hidden="false" customHeight="false" outlineLevel="0" collapsed="false">
      <c r="A281" s="173" t="e">
        <f aca="false">VLOOKUP(G281,DDENA_USERS,2,FALSE())</f>
        <v>#N/A</v>
      </c>
      <c r="B281" s="174" t="n">
        <f aca="false">IF(ISNUMBER(FIND("Pow",F281))=TRUE(),((VALUE(MID(R281,FIND("-",R281)+1,2)))-(VALUE(MID(R281,FIND("-",R281)-1,1)))+1)*(Q281-P281+1),IF(F281="Coal",(YEAR(Q281)-YEAR(P281))*12+MONTH(Q281)-MONTH(P281)+1,(Q281-P281+1)))</f>
        <v>1</v>
      </c>
      <c r="C281" s="173" t="n">
        <f aca="false">IF(F281="Coal",B281*W281*12500,B281*W281)</f>
        <v>0</v>
      </c>
    </row>
    <row r="282" customFormat="false" ht="12.75" hidden="false" customHeight="false" outlineLevel="0" collapsed="false">
      <c r="A282" s="173" t="e">
        <f aca="false">VLOOKUP(G282,DDENA_USERS,2,FALSE())</f>
        <v>#N/A</v>
      </c>
      <c r="B282" s="174" t="n">
        <f aca="false">IF(ISNUMBER(FIND("Pow",F282))=TRUE(),((VALUE(MID(R282,FIND("-",R282)+1,2)))-(VALUE(MID(R282,FIND("-",R282)-1,1)))+1)*(Q282-P282+1),IF(F282="Coal",(YEAR(Q282)-YEAR(P282))*12+MONTH(Q282)-MONTH(P282)+1,(Q282-P282+1)))</f>
        <v>1</v>
      </c>
      <c r="C282" s="173" t="n">
        <f aca="false">IF(F282="Coal",B282*W282*12500,B282*W282)</f>
        <v>0</v>
      </c>
    </row>
    <row r="283" customFormat="false" ht="12.75" hidden="false" customHeight="false" outlineLevel="0" collapsed="false">
      <c r="A283" s="173" t="e">
        <f aca="false">VLOOKUP(G283,DDENA_USERS,2,FALSE())</f>
        <v>#N/A</v>
      </c>
      <c r="B283" s="174" t="n">
        <f aca="false">IF(ISNUMBER(FIND("Pow",F283))=TRUE(),((VALUE(MID(R283,FIND("-",R283)+1,2)))-(VALUE(MID(R283,FIND("-",R283)-1,1)))+1)*(Q283-P283+1),IF(F283="Coal",(YEAR(Q283)-YEAR(P283))*12+MONTH(Q283)-MONTH(P283)+1,(Q283-P283+1)))</f>
        <v>1</v>
      </c>
      <c r="C283" s="173" t="n">
        <f aca="false">IF(F283="Coal",B283*W283*12500,B283*W283)</f>
        <v>0</v>
      </c>
    </row>
    <row r="284" customFormat="false" ht="12.75" hidden="false" customHeight="false" outlineLevel="0" collapsed="false">
      <c r="A284" s="173" t="e">
        <f aca="false">VLOOKUP(G284,DDENA_USERS,2,FALSE())</f>
        <v>#N/A</v>
      </c>
      <c r="B284" s="174" t="n">
        <f aca="false">IF(ISNUMBER(FIND("Pow",F284))=TRUE(),((VALUE(MID(R284,FIND("-",R284)+1,2)))-(VALUE(MID(R284,FIND("-",R284)-1,1)))+1)*(Q284-P284+1),IF(F284="Coal",(YEAR(Q284)-YEAR(P284))*12+MONTH(Q284)-MONTH(P284)+1,(Q284-P284+1)))</f>
        <v>1</v>
      </c>
      <c r="C284" s="173" t="n">
        <f aca="false">IF(F284="Coal",B284*W284*12500,B284*W284)</f>
        <v>0</v>
      </c>
    </row>
    <row r="285" customFormat="false" ht="12.75" hidden="false" customHeight="false" outlineLevel="0" collapsed="false">
      <c r="A285" s="173" t="e">
        <f aca="false">VLOOKUP(G285,DDENA_USERS,2,FALSE())</f>
        <v>#N/A</v>
      </c>
      <c r="B285" s="174" t="n">
        <f aca="false">IF(ISNUMBER(FIND("Pow",F285))=TRUE(),((VALUE(MID(R285,FIND("-",R285)+1,2)))-(VALUE(MID(R285,FIND("-",R285)-1,1)))+1)*(Q285-P285+1),IF(F285="Coal",(YEAR(Q285)-YEAR(P285))*12+MONTH(Q285)-MONTH(P285)+1,(Q285-P285+1)))</f>
        <v>1</v>
      </c>
      <c r="C285" s="173" t="n">
        <f aca="false">IF(F285="Coal",B285*W285*12500,B285*W285)</f>
        <v>0</v>
      </c>
    </row>
    <row r="286" customFormat="false" ht="12.75" hidden="false" customHeight="false" outlineLevel="0" collapsed="false">
      <c r="A286" s="173" t="e">
        <f aca="false">VLOOKUP(G286,DDENA_USERS,2,FALSE())</f>
        <v>#N/A</v>
      </c>
      <c r="B286" s="174" t="n">
        <f aca="false">IF(ISNUMBER(FIND("Pow",F286))=TRUE(),((VALUE(MID(R286,FIND("-",R286)+1,2)))-(VALUE(MID(R286,FIND("-",R286)-1,1)))+1)*(Q286-P286+1),IF(F286="Coal",(YEAR(Q286)-YEAR(P286))*12+MONTH(Q286)-MONTH(P286)+1,(Q286-P286+1)))</f>
        <v>1</v>
      </c>
      <c r="C286" s="173" t="n">
        <f aca="false">IF(F286="Coal",B286*W286*12500,B286*W286)</f>
        <v>0</v>
      </c>
    </row>
    <row r="287" customFormat="false" ht="12.75" hidden="false" customHeight="false" outlineLevel="0" collapsed="false">
      <c r="A287" s="173" t="e">
        <f aca="false">VLOOKUP(G287,DDENA_USERS,2,FALSE())</f>
        <v>#N/A</v>
      </c>
      <c r="B287" s="174" t="n">
        <f aca="false">IF(ISNUMBER(FIND("Pow",F287))=TRUE(),((VALUE(MID(R287,FIND("-",R287)+1,2)))-(VALUE(MID(R287,FIND("-",R287)-1,1)))+1)*(Q287-P287+1),IF(F287="Coal",(YEAR(Q287)-YEAR(P287))*12+MONTH(Q287)-MONTH(P287)+1,(Q287-P287+1)))</f>
        <v>1</v>
      </c>
      <c r="C287" s="173" t="n">
        <f aca="false">IF(F287="Coal",B287*W287*12500,B287*W287)</f>
        <v>0</v>
      </c>
    </row>
    <row r="288" customFormat="false" ht="12.75" hidden="false" customHeight="false" outlineLevel="0" collapsed="false">
      <c r="A288" s="173" t="e">
        <f aca="false">VLOOKUP(G288,DDENA_USERS,2,FALSE())</f>
        <v>#N/A</v>
      </c>
      <c r="B288" s="174" t="n">
        <f aca="false">IF(ISNUMBER(FIND("Pow",F288))=TRUE(),((VALUE(MID(R288,FIND("-",R288)+1,2)))-(VALUE(MID(R288,FIND("-",R288)-1,1)))+1)*(Q288-P288+1),IF(F288="Coal",(YEAR(Q288)-YEAR(P288))*12+MONTH(Q288)-MONTH(P288)+1,(Q288-P288+1)))</f>
        <v>1</v>
      </c>
      <c r="C288" s="173" t="n">
        <f aca="false">IF(F288="Coal",B288*W288*12500,B288*W288)</f>
        <v>0</v>
      </c>
    </row>
    <row r="289" customFormat="false" ht="12.75" hidden="false" customHeight="false" outlineLevel="0" collapsed="false">
      <c r="A289" s="173" t="e">
        <f aca="false">VLOOKUP(G289,DDENA_USERS,2,FALSE())</f>
        <v>#N/A</v>
      </c>
      <c r="B289" s="174" t="n">
        <f aca="false">IF(ISNUMBER(FIND("Pow",F289))=TRUE(),((VALUE(MID(R289,FIND("-",R289)+1,2)))-(VALUE(MID(R289,FIND("-",R289)-1,1)))+1)*(Q289-P289+1),IF(F289="Coal",(YEAR(Q289)-YEAR(P289))*12+MONTH(Q289)-MONTH(P289)+1,(Q289-P289+1)))</f>
        <v>1</v>
      </c>
      <c r="C289" s="173" t="n">
        <f aca="false">IF(F289="Coal",B289*W289*12500,B289*W289)</f>
        <v>0</v>
      </c>
    </row>
    <row r="290" customFormat="false" ht="12.75" hidden="false" customHeight="false" outlineLevel="0" collapsed="false">
      <c r="A290" s="173" t="e">
        <f aca="false">VLOOKUP(G290,DDENA_USERS,2,FALSE())</f>
        <v>#N/A</v>
      </c>
      <c r="B290" s="174" t="n">
        <f aca="false">IF(ISNUMBER(FIND("Pow",F290))=TRUE(),((VALUE(MID(R290,FIND("-",R290)+1,2)))-(VALUE(MID(R290,FIND("-",R290)-1,1)))+1)*(Q290-P290+1),IF(F290="Coal",(YEAR(Q290)-YEAR(P290))*12+MONTH(Q290)-MONTH(P290)+1,(Q290-P290+1)))</f>
        <v>1</v>
      </c>
      <c r="C290" s="173" t="n">
        <f aca="false">IF(F290="Coal",B290*W290*12500,B290*W290)</f>
        <v>0</v>
      </c>
    </row>
    <row r="291" customFormat="false" ht="12.75" hidden="false" customHeight="false" outlineLevel="0" collapsed="false">
      <c r="A291" s="173" t="e">
        <f aca="false">VLOOKUP(G291,DDENA_USERS,2,FALSE())</f>
        <v>#N/A</v>
      </c>
      <c r="B291" s="174" t="n">
        <f aca="false">IF(ISNUMBER(FIND("Pow",F291))=TRUE(),((VALUE(MID(R291,FIND("-",R291)+1,2)))-(VALUE(MID(R291,FIND("-",R291)-1,1)))+1)*(Q291-P291+1),IF(F291="Coal",(YEAR(Q291)-YEAR(P291))*12+MONTH(Q291)-MONTH(P291)+1,(Q291-P291+1)))</f>
        <v>1</v>
      </c>
      <c r="C291" s="173" t="n">
        <f aca="false">IF(F291="Coal",B291*W291*12500,B291*W291)</f>
        <v>0</v>
      </c>
    </row>
    <row r="292" customFormat="false" ht="12.75" hidden="false" customHeight="false" outlineLevel="0" collapsed="false">
      <c r="A292" s="173" t="e">
        <f aca="false">VLOOKUP(G292,DDENA_USERS,2,FALSE())</f>
        <v>#N/A</v>
      </c>
      <c r="B292" s="174" t="n">
        <f aca="false">IF(ISNUMBER(FIND("Pow",F292))=TRUE(),((VALUE(MID(R292,FIND("-",R292)+1,2)))-(VALUE(MID(R292,FIND("-",R292)-1,1)))+1)*(Q292-P292+1),IF(F292="Coal",(YEAR(Q292)-YEAR(P292))*12+MONTH(Q292)-MONTH(P292)+1,(Q292-P292+1)))</f>
        <v>1</v>
      </c>
      <c r="C292" s="173" t="n">
        <f aca="false">IF(F292="Coal",B292*W292*12500,B292*W292)</f>
        <v>0</v>
      </c>
    </row>
    <row r="293" customFormat="false" ht="12.75" hidden="false" customHeight="false" outlineLevel="0" collapsed="false">
      <c r="A293" s="173" t="e">
        <f aca="false">VLOOKUP(G293,DDENA_USERS,2,FALSE())</f>
        <v>#N/A</v>
      </c>
      <c r="B293" s="174" t="n">
        <f aca="false">IF(ISNUMBER(FIND("Pow",F293))=TRUE(),((VALUE(MID(R293,FIND("-",R293)+1,2)))-(VALUE(MID(R293,FIND("-",R293)-1,1)))+1)*(Q293-P293+1),IF(F293="Coal",(YEAR(Q293)-YEAR(P293))*12+MONTH(Q293)-MONTH(P293)+1,(Q293-P293+1)))</f>
        <v>1</v>
      </c>
      <c r="C293" s="173" t="n">
        <f aca="false">IF(F293="Coal",B293*W293*12500,B293*W293)</f>
        <v>0</v>
      </c>
    </row>
    <row r="294" customFormat="false" ht="12.75" hidden="false" customHeight="false" outlineLevel="0" collapsed="false">
      <c r="A294" s="173" t="e">
        <f aca="false">VLOOKUP(G294,DDENA_USERS,2,FALSE())</f>
        <v>#N/A</v>
      </c>
      <c r="B294" s="174" t="n">
        <f aca="false">IF(ISNUMBER(FIND("Pow",F294))=TRUE(),((VALUE(MID(R294,FIND("-",R294)+1,2)))-(VALUE(MID(R294,FIND("-",R294)-1,1)))+1)*(Q294-P294+1),IF(F294="Coal",(YEAR(Q294)-YEAR(P294))*12+MONTH(Q294)-MONTH(P294)+1,(Q294-P294+1)))</f>
        <v>1</v>
      </c>
      <c r="C294" s="173" t="n">
        <f aca="false">IF(F294="Coal",B294*W294*12500,B294*W294)</f>
        <v>0</v>
      </c>
    </row>
    <row r="295" customFormat="false" ht="12.75" hidden="false" customHeight="false" outlineLevel="0" collapsed="false">
      <c r="A295" s="173" t="e">
        <f aca="false">VLOOKUP(G295,DDENA_USERS,2,FALSE())</f>
        <v>#N/A</v>
      </c>
      <c r="B295" s="174" t="n">
        <f aca="false">IF(ISNUMBER(FIND("Pow",F295))=TRUE(),((VALUE(MID(R295,FIND("-",R295)+1,2)))-(VALUE(MID(R295,FIND("-",R295)-1,1)))+1)*(Q295-P295+1),IF(F295="Coal",(YEAR(Q295)-YEAR(P295))*12+MONTH(Q295)-MONTH(P295)+1,(Q295-P295+1)))</f>
        <v>1</v>
      </c>
      <c r="C295" s="173" t="n">
        <f aca="false">IF(F295="Coal",B295*W295*12500,B295*W295)</f>
        <v>0</v>
      </c>
    </row>
    <row r="296" customFormat="false" ht="12.75" hidden="false" customHeight="false" outlineLevel="0" collapsed="false">
      <c r="A296" s="173" t="e">
        <f aca="false">VLOOKUP(G296,DDENA_USERS,2,FALSE())</f>
        <v>#N/A</v>
      </c>
      <c r="B296" s="174" t="n">
        <f aca="false">IF(ISNUMBER(FIND("Pow",F296))=TRUE(),((VALUE(MID(R296,FIND("-",R296)+1,2)))-(VALUE(MID(R296,FIND("-",R296)-1,1)))+1)*(Q296-P296+1),IF(F296="Coal",(YEAR(Q296)-YEAR(P296))*12+MONTH(Q296)-MONTH(P296)+1,(Q296-P296+1)))</f>
        <v>1</v>
      </c>
      <c r="C296" s="173" t="n">
        <f aca="false">IF(F296="Coal",B296*W296*12500,B296*W296)</f>
        <v>0</v>
      </c>
    </row>
    <row r="297" customFormat="false" ht="12.75" hidden="false" customHeight="false" outlineLevel="0" collapsed="false">
      <c r="A297" s="173" t="e">
        <f aca="false">VLOOKUP(G297,DDENA_USERS,2,FALSE())</f>
        <v>#N/A</v>
      </c>
      <c r="B297" s="174" t="n">
        <f aca="false">IF(ISNUMBER(FIND("Pow",F297))=TRUE(),((VALUE(MID(R297,FIND("-",R297)+1,2)))-(VALUE(MID(R297,FIND("-",R297)-1,1)))+1)*(Q297-P297+1),IF(F297="Coal",(YEAR(Q297)-YEAR(P297))*12+MONTH(Q297)-MONTH(P297)+1,(Q297-P297+1)))</f>
        <v>1</v>
      </c>
      <c r="C297" s="173" t="n">
        <f aca="false">IF(F297="Coal",B297*W297*12500,B297*W297)</f>
        <v>0</v>
      </c>
    </row>
    <row r="298" customFormat="false" ht="12.75" hidden="false" customHeight="false" outlineLevel="0" collapsed="false">
      <c r="A298" s="173" t="e">
        <f aca="false">VLOOKUP(G298,DDENA_USERS,2,FALSE())</f>
        <v>#N/A</v>
      </c>
      <c r="B298" s="174" t="n">
        <f aca="false">IF(ISNUMBER(FIND("Pow",F298))=TRUE(),((VALUE(MID(R298,FIND("-",R298)+1,2)))-(VALUE(MID(R298,FIND("-",R298)-1,1)))+1)*(Q298-P298+1),IF(F298="Coal",(YEAR(Q298)-YEAR(P298))*12+MONTH(Q298)-MONTH(P298)+1,(Q298-P298+1)))</f>
        <v>1</v>
      </c>
      <c r="C298" s="173" t="n">
        <f aca="false">IF(F298="Coal",B298*W298*12500,B298*W298)</f>
        <v>0</v>
      </c>
    </row>
    <row r="299" customFormat="false" ht="12.75" hidden="false" customHeight="false" outlineLevel="0" collapsed="false">
      <c r="A299" s="173" t="e">
        <f aca="false">VLOOKUP(G299,DDENA_USERS,2,FALSE())</f>
        <v>#N/A</v>
      </c>
      <c r="B299" s="174" t="n">
        <f aca="false">IF(ISNUMBER(FIND("Pow",F299))=TRUE(),((VALUE(MID(R299,FIND("-",R299)+1,2)))-(VALUE(MID(R299,FIND("-",R299)-1,1)))+1)*(Q299-P299+1),IF(F299="Coal",(YEAR(Q299)-YEAR(P299))*12+MONTH(Q299)-MONTH(P299)+1,(Q299-P299+1)))</f>
        <v>1</v>
      </c>
      <c r="C299" s="173" t="n">
        <f aca="false">IF(F299="Coal",B299*W299*12500,B299*W299)</f>
        <v>0</v>
      </c>
    </row>
    <row r="300" customFormat="false" ht="12.75" hidden="false" customHeight="false" outlineLevel="0" collapsed="false">
      <c r="A300" s="173" t="e">
        <f aca="false">VLOOKUP(G300,DDENA_USERS,2,FALSE())</f>
        <v>#N/A</v>
      </c>
      <c r="B300" s="174" t="n">
        <f aca="false">IF(ISNUMBER(FIND("Pow",F300))=TRUE(),((VALUE(MID(R300,FIND("-",R300)+1,2)))-(VALUE(MID(R300,FIND("-",R300)-1,1)))+1)*(Q300-P300+1),IF(F300="Coal",(YEAR(Q300)-YEAR(P300))*12+MONTH(Q300)-MONTH(P300)+1,(Q300-P300+1)))</f>
        <v>1</v>
      </c>
      <c r="C300" s="173" t="n">
        <f aca="false">IF(F300="Coal",B300*W300*12500,B300*W300)</f>
        <v>0</v>
      </c>
    </row>
    <row r="301" customFormat="false" ht="12.75" hidden="false" customHeight="false" outlineLevel="0" collapsed="false">
      <c r="A301" s="173" t="e">
        <f aca="false">VLOOKUP(G301,DDENA_USERS,2,FALSE())</f>
        <v>#N/A</v>
      </c>
      <c r="B301" s="174" t="n">
        <f aca="false">IF(ISNUMBER(FIND("Pow",F301))=TRUE(),((VALUE(MID(R301,FIND("-",R301)+1,2)))-(VALUE(MID(R301,FIND("-",R301)-1,1)))+1)*(Q301-P301+1),IF(F301="Coal",(YEAR(Q301)-YEAR(P301))*12+MONTH(Q301)-MONTH(P301)+1,(Q301-P301+1)))</f>
        <v>1</v>
      </c>
      <c r="C301" s="173" t="n">
        <f aca="false">IF(F301="Coal",B301*W301*12500,B301*W301)</f>
        <v>0</v>
      </c>
    </row>
    <row r="302" customFormat="false" ht="12.75" hidden="false" customHeight="false" outlineLevel="0" collapsed="false">
      <c r="A302" s="173" t="e">
        <f aca="false">VLOOKUP(G302,DDENA_USERS,2,FALSE())</f>
        <v>#N/A</v>
      </c>
      <c r="B302" s="174" t="n">
        <f aca="false">IF(ISNUMBER(FIND("Pow",F302))=TRUE(),((VALUE(MID(R302,FIND("-",R302)+1,2)))-(VALUE(MID(R302,FIND("-",R302)-1,1)))+1)*(Q302-P302+1),IF(F302="Coal",(YEAR(Q302)-YEAR(P302))*12+MONTH(Q302)-MONTH(P302)+1,(Q302-P302+1)))</f>
        <v>1</v>
      </c>
      <c r="C302" s="173" t="n">
        <f aca="false">IF(F302="Coal",B302*W302*12500,B302*W302)</f>
        <v>0</v>
      </c>
    </row>
    <row r="303" customFormat="false" ht="12.75" hidden="false" customHeight="false" outlineLevel="0" collapsed="false">
      <c r="A303" s="173" t="e">
        <f aca="false">VLOOKUP(G303,DDENA_USERS,2,FALSE())</f>
        <v>#N/A</v>
      </c>
      <c r="B303" s="174" t="n">
        <f aca="false">IF(ISNUMBER(FIND("Pow",F303))=TRUE(),((VALUE(MID(R303,FIND("-",R303)+1,2)))-(VALUE(MID(R303,FIND("-",R303)-1,1)))+1)*(Q303-P303+1),IF(F303="Coal",(YEAR(Q303)-YEAR(P303))*12+MONTH(Q303)-MONTH(P303)+1,(Q303-P303+1)))</f>
        <v>1</v>
      </c>
      <c r="C303" s="173" t="n">
        <f aca="false">IF(F303="Coal",B303*W303*12500,B303*W303)</f>
        <v>0</v>
      </c>
    </row>
    <row r="304" customFormat="false" ht="12.75" hidden="false" customHeight="false" outlineLevel="0" collapsed="false">
      <c r="A304" s="173" t="e">
        <f aca="false">VLOOKUP(G304,DDENA_USERS,2,FALSE())</f>
        <v>#N/A</v>
      </c>
      <c r="B304" s="174" t="n">
        <f aca="false">IF(ISNUMBER(FIND("Pow",F304))=TRUE(),((VALUE(MID(R304,FIND("-",R304)+1,2)))-(VALUE(MID(R304,FIND("-",R304)-1,1)))+1)*(Q304-P304+1),IF(F304="Coal",(YEAR(Q304)-YEAR(P304))*12+MONTH(Q304)-MONTH(P304)+1,(Q304-P304+1)))</f>
        <v>1</v>
      </c>
      <c r="C304" s="173" t="n">
        <f aca="false">IF(F304="Coal",B304*W304*12500,B304*W304)</f>
        <v>0</v>
      </c>
    </row>
    <row r="305" customFormat="false" ht="12.75" hidden="false" customHeight="false" outlineLevel="0" collapsed="false">
      <c r="A305" s="173" t="e">
        <f aca="false">VLOOKUP(G305,DDENA_USERS,2,FALSE())</f>
        <v>#N/A</v>
      </c>
      <c r="B305" s="174" t="n">
        <f aca="false">IF(ISNUMBER(FIND("Pow",F305))=TRUE(),((VALUE(MID(R305,FIND("-",R305)+1,2)))-(VALUE(MID(R305,FIND("-",R305)-1,1)))+1)*(Q305-P305+1),IF(F305="Coal",(YEAR(Q305)-YEAR(P305))*12+MONTH(Q305)-MONTH(P305)+1,(Q305-P305+1)))</f>
        <v>1</v>
      </c>
      <c r="C305" s="173" t="n">
        <f aca="false">IF(F305="Coal",B305*W305*12500,B305*W305)</f>
        <v>0</v>
      </c>
    </row>
    <row r="306" customFormat="false" ht="12.75" hidden="false" customHeight="false" outlineLevel="0" collapsed="false">
      <c r="A306" s="173" t="e">
        <f aca="false">VLOOKUP(G306,DDENA_USERS,2,FALSE())</f>
        <v>#N/A</v>
      </c>
      <c r="B306" s="174" t="n">
        <f aca="false">IF(ISNUMBER(FIND("Pow",F306))=TRUE(),((VALUE(MID(R306,FIND("-",R306)+1,2)))-(VALUE(MID(R306,FIND("-",R306)-1,1)))+1)*(Q306-P306+1),IF(F306="Coal",(YEAR(Q306)-YEAR(P306))*12+MONTH(Q306)-MONTH(P306)+1,(Q306-P306+1)))</f>
        <v>1</v>
      </c>
      <c r="C306" s="173" t="n">
        <f aca="false">IF(F306="Coal",B306*W306*12500,B306*W306)</f>
        <v>0</v>
      </c>
    </row>
    <row r="307" customFormat="false" ht="12.75" hidden="false" customHeight="false" outlineLevel="0" collapsed="false">
      <c r="A307" s="173" t="e">
        <f aca="false">VLOOKUP(G307,DDENA_USERS,2,FALSE())</f>
        <v>#N/A</v>
      </c>
      <c r="B307" s="174" t="n">
        <f aca="false">IF(ISNUMBER(FIND("Pow",F307))=TRUE(),((VALUE(MID(R307,FIND("-",R307)+1,2)))-(VALUE(MID(R307,FIND("-",R307)-1,1)))+1)*(Q307-P307+1),IF(F307="Coal",(YEAR(Q307)-YEAR(P307))*12+MONTH(Q307)-MONTH(P307)+1,(Q307-P307+1)))</f>
        <v>1</v>
      </c>
      <c r="C307" s="173" t="n">
        <f aca="false">IF(F307="Coal",B307*W307*12500,B307*W307)</f>
        <v>0</v>
      </c>
    </row>
    <row r="308" customFormat="false" ht="12.75" hidden="false" customHeight="false" outlineLevel="0" collapsed="false">
      <c r="A308" s="173" t="e">
        <f aca="false">VLOOKUP(G308,DDENA_USERS,2,FALSE())</f>
        <v>#N/A</v>
      </c>
      <c r="B308" s="174" t="n">
        <f aca="false">IF(ISNUMBER(FIND("Pow",F308))=TRUE(),((VALUE(MID(R308,FIND("-",R308)+1,2)))-(VALUE(MID(R308,FIND("-",R308)-1,1)))+1)*(Q308-P308+1),IF(F308="Coal",(YEAR(Q308)-YEAR(P308))*12+MONTH(Q308)-MONTH(P308)+1,(Q308-P308+1)))</f>
        <v>1</v>
      </c>
      <c r="C308" s="173" t="n">
        <f aca="false">IF(F308="Coal",B308*W308*12500,B308*W308)</f>
        <v>0</v>
      </c>
    </row>
    <row r="309" customFormat="false" ht="12.75" hidden="false" customHeight="false" outlineLevel="0" collapsed="false">
      <c r="A309" s="173" t="e">
        <f aca="false">VLOOKUP(G309,DDENA_USERS,2,FALSE())</f>
        <v>#N/A</v>
      </c>
      <c r="B309" s="174" t="n">
        <f aca="false">IF(ISNUMBER(FIND("Pow",F309))=TRUE(),((VALUE(MID(R309,FIND("-",R309)+1,2)))-(VALUE(MID(R309,FIND("-",R309)-1,1)))+1)*(Q309-P309+1),IF(F309="Coal",(YEAR(Q309)-YEAR(P309))*12+MONTH(Q309)-MONTH(P309)+1,(Q309-P309+1)))</f>
        <v>1</v>
      </c>
      <c r="C309" s="173" t="n">
        <f aca="false">IF(F309="Coal",B309*W309*12500,B309*W309)</f>
        <v>0</v>
      </c>
    </row>
    <row r="310" customFormat="false" ht="12.75" hidden="false" customHeight="false" outlineLevel="0" collapsed="false">
      <c r="A310" s="173" t="e">
        <f aca="false">VLOOKUP(G310,DDENA_USERS,2,FALSE())</f>
        <v>#N/A</v>
      </c>
      <c r="B310" s="174" t="n">
        <f aca="false">IF(ISNUMBER(FIND("Pow",F310))=TRUE(),((VALUE(MID(R310,FIND("-",R310)+1,2)))-(VALUE(MID(R310,FIND("-",R310)-1,1)))+1)*(Q310-P310+1),IF(F310="Coal",(YEAR(Q310)-YEAR(P310))*12+MONTH(Q310)-MONTH(P310)+1,(Q310-P310+1)))</f>
        <v>1</v>
      </c>
      <c r="C310" s="173" t="n">
        <f aca="false">IF(F310="Coal",B310*W310*12500,B310*W310)</f>
        <v>0</v>
      </c>
    </row>
    <row r="311" customFormat="false" ht="12.75" hidden="false" customHeight="false" outlineLevel="0" collapsed="false">
      <c r="A311" s="173" t="e">
        <f aca="false">VLOOKUP(G311,DDENA_USERS,2,FALSE())</f>
        <v>#N/A</v>
      </c>
      <c r="B311" s="174" t="n">
        <f aca="false">IF(ISNUMBER(FIND("Pow",F311))=TRUE(),((VALUE(MID(R311,FIND("-",R311)+1,2)))-(VALUE(MID(R311,FIND("-",R311)-1,1)))+1)*(Q311-P311+1),IF(F311="Coal",(YEAR(Q311)-YEAR(P311))*12+MONTH(Q311)-MONTH(P311)+1,(Q311-P311+1)))</f>
        <v>1</v>
      </c>
      <c r="C311" s="173" t="n">
        <f aca="false">IF(F311="Coal",B311*W311*12500,B311*W311)</f>
        <v>0</v>
      </c>
    </row>
    <row r="312" customFormat="false" ht="12.75" hidden="false" customHeight="false" outlineLevel="0" collapsed="false">
      <c r="A312" s="173" t="e">
        <f aca="false">VLOOKUP(G312,DDENA_USERS,2,FALSE())</f>
        <v>#N/A</v>
      </c>
      <c r="B312" s="174" t="n">
        <f aca="false">IF(ISNUMBER(FIND("Pow",F312))=TRUE(),((VALUE(MID(R312,FIND("-",R312)+1,2)))-(VALUE(MID(R312,FIND("-",R312)-1,1)))+1)*(Q312-P312+1),IF(F312="Coal",(YEAR(Q312)-YEAR(P312))*12+MONTH(Q312)-MONTH(P312)+1,(Q312-P312+1)))</f>
        <v>1</v>
      </c>
      <c r="C312" s="173" t="n">
        <f aca="false">IF(F312="Coal",B312*W312*12500,B312*W312)</f>
        <v>0</v>
      </c>
    </row>
    <row r="313" customFormat="false" ht="12.75" hidden="false" customHeight="false" outlineLevel="0" collapsed="false">
      <c r="A313" s="173" t="e">
        <f aca="false">VLOOKUP(G313,DDENA_USERS,2,FALSE())</f>
        <v>#N/A</v>
      </c>
      <c r="B313" s="174" t="n">
        <f aca="false">IF(ISNUMBER(FIND("Pow",F313))=TRUE(),((VALUE(MID(R313,FIND("-",R313)+1,2)))-(VALUE(MID(R313,FIND("-",R313)-1,1)))+1)*(Q313-P313+1),IF(F313="Coal",(YEAR(Q313)-YEAR(P313))*12+MONTH(Q313)-MONTH(P313)+1,(Q313-P313+1)))</f>
        <v>1</v>
      </c>
      <c r="C313" s="173" t="n">
        <f aca="false">IF(F313="Coal",B313*W313*12500,B313*W313)</f>
        <v>0</v>
      </c>
    </row>
    <row r="314" customFormat="false" ht="12.75" hidden="false" customHeight="false" outlineLevel="0" collapsed="false">
      <c r="A314" s="173" t="e">
        <f aca="false">VLOOKUP(G314,DDENA_USERS,2,FALSE())</f>
        <v>#N/A</v>
      </c>
      <c r="B314" s="174" t="n">
        <f aca="false">IF(ISNUMBER(FIND("Pow",F314))=TRUE(),((VALUE(MID(R314,FIND("-",R314)+1,2)))-(VALUE(MID(R314,FIND("-",R314)-1,1)))+1)*(Q314-P314+1),IF(F314="Coal",(YEAR(Q314)-YEAR(P314))*12+MONTH(Q314)-MONTH(P314)+1,(Q314-P314+1)))</f>
        <v>1</v>
      </c>
      <c r="C314" s="173" t="n">
        <f aca="false">IF(F314="Coal",B314*W314*12500,B314*W314)</f>
        <v>0</v>
      </c>
    </row>
    <row r="315" customFormat="false" ht="12.75" hidden="false" customHeight="false" outlineLevel="0" collapsed="false">
      <c r="A315" s="173" t="e">
        <f aca="false">VLOOKUP(G315,DDENA_USERS,2,FALSE())</f>
        <v>#N/A</v>
      </c>
      <c r="B315" s="174" t="n">
        <f aca="false">IF(ISNUMBER(FIND("Pow",F315))=TRUE(),((VALUE(MID(R315,FIND("-",R315)+1,2)))-(VALUE(MID(R315,FIND("-",R315)-1,1)))+1)*(Q315-P315+1),IF(F315="Coal",(YEAR(Q315)-YEAR(P315))*12+MONTH(Q315)-MONTH(P315)+1,(Q315-P315+1)))</f>
        <v>1</v>
      </c>
      <c r="C315" s="173" t="n">
        <f aca="false">IF(F315="Coal",B315*W315*12500,B315*W315)</f>
        <v>0</v>
      </c>
    </row>
    <row r="316" customFormat="false" ht="12.75" hidden="false" customHeight="false" outlineLevel="0" collapsed="false">
      <c r="A316" s="173" t="e">
        <f aca="false">VLOOKUP(G316,DDENA_USERS,2,FALSE())</f>
        <v>#N/A</v>
      </c>
      <c r="B316" s="174" t="n">
        <f aca="false">IF(ISNUMBER(FIND("Pow",F316))=TRUE(),((VALUE(MID(R316,FIND("-",R316)+1,2)))-(VALUE(MID(R316,FIND("-",R316)-1,1)))+1)*(Q316-P316+1),IF(F316="Coal",(YEAR(Q316)-YEAR(P316))*12+MONTH(Q316)-MONTH(P316)+1,(Q316-P316+1)))</f>
        <v>1</v>
      </c>
      <c r="C316" s="173" t="n">
        <f aca="false">IF(F316="Coal",B316*W316*12500,B316*W316)</f>
        <v>0</v>
      </c>
    </row>
    <row r="317" customFormat="false" ht="12.75" hidden="false" customHeight="false" outlineLevel="0" collapsed="false">
      <c r="A317" s="173" t="e">
        <f aca="false">VLOOKUP(G317,DDENA_USERS,2,FALSE())</f>
        <v>#N/A</v>
      </c>
      <c r="B317" s="174" t="n">
        <f aca="false">IF(ISNUMBER(FIND("Pow",F317))=TRUE(),((VALUE(MID(R317,FIND("-",R317)+1,2)))-(VALUE(MID(R317,FIND("-",R317)-1,1)))+1)*(Q317-P317+1),IF(F317="Coal",(YEAR(Q317)-YEAR(P317))*12+MONTH(Q317)-MONTH(P317)+1,(Q317-P317+1)))</f>
        <v>1</v>
      </c>
      <c r="C317" s="173" t="n">
        <f aca="false">IF(F317="Coal",B317*W317*12500,B317*W317)</f>
        <v>0</v>
      </c>
    </row>
    <row r="318" customFormat="false" ht="12.75" hidden="false" customHeight="false" outlineLevel="0" collapsed="false">
      <c r="A318" s="173" t="e">
        <f aca="false">VLOOKUP(G318,DDENA_USERS,2,FALSE())</f>
        <v>#N/A</v>
      </c>
      <c r="B318" s="174" t="n">
        <f aca="false">IF(ISNUMBER(FIND("Pow",F318))=TRUE(),((VALUE(MID(R318,FIND("-",R318)+1,2)))-(VALUE(MID(R318,FIND("-",R318)-1,1)))+1)*(Q318-P318+1),IF(F318="Coal",(YEAR(Q318)-YEAR(P318))*12+MONTH(Q318)-MONTH(P318)+1,(Q318-P318+1)))</f>
        <v>1</v>
      </c>
      <c r="C318" s="173" t="n">
        <f aca="false">IF(F318="Coal",B318*W318*12500,B318*W318)</f>
        <v>0</v>
      </c>
    </row>
    <row r="319" customFormat="false" ht="12.75" hidden="false" customHeight="false" outlineLevel="0" collapsed="false">
      <c r="A319" s="173" t="e">
        <f aca="false">VLOOKUP(G319,DDENA_USERS,2,FALSE())</f>
        <v>#N/A</v>
      </c>
      <c r="B319" s="174" t="n">
        <f aca="false">IF(ISNUMBER(FIND("Pow",F319))=TRUE(),((VALUE(MID(R319,FIND("-",R319)+1,2)))-(VALUE(MID(R319,FIND("-",R319)-1,1)))+1)*(Q319-P319+1),IF(F319="Coal",(YEAR(Q319)-YEAR(P319))*12+MONTH(Q319)-MONTH(P319)+1,(Q319-P319+1)))</f>
        <v>1</v>
      </c>
      <c r="C319" s="173" t="n">
        <f aca="false">IF(F319="Coal",B319*W319*12500,B319*W319)</f>
        <v>0</v>
      </c>
    </row>
    <row r="320" customFormat="false" ht="12.75" hidden="false" customHeight="false" outlineLevel="0" collapsed="false">
      <c r="A320" s="173" t="e">
        <f aca="false">VLOOKUP(G320,DDENA_USERS,2,FALSE())</f>
        <v>#N/A</v>
      </c>
      <c r="B320" s="174" t="n">
        <f aca="false">IF(ISNUMBER(FIND("Pow",F320))=TRUE(),((VALUE(MID(R320,FIND("-",R320)+1,2)))-(VALUE(MID(R320,FIND("-",R320)-1,1)))+1)*(Q320-P320+1),IF(F320="Coal",(YEAR(Q320)-YEAR(P320))*12+MONTH(Q320)-MONTH(P320)+1,(Q320-P320+1)))</f>
        <v>1</v>
      </c>
      <c r="C320" s="173" t="n">
        <f aca="false">IF(F320="Coal",B320*W320*12500,B320*W320)</f>
        <v>0</v>
      </c>
    </row>
    <row r="321" customFormat="false" ht="12.75" hidden="false" customHeight="false" outlineLevel="0" collapsed="false">
      <c r="A321" s="173" t="e">
        <f aca="false">VLOOKUP(G321,DDENA_USERS,2,FALSE())</f>
        <v>#N/A</v>
      </c>
      <c r="B321" s="174" t="n">
        <f aca="false">IF(ISNUMBER(FIND("Pow",F321))=TRUE(),((VALUE(MID(R321,FIND("-",R321)+1,2)))-(VALUE(MID(R321,FIND("-",R321)-1,1)))+1)*(Q321-P321+1),IF(F321="Coal",(YEAR(Q321)-YEAR(P321))*12+MONTH(Q321)-MONTH(P321)+1,(Q321-P321+1)))</f>
        <v>1</v>
      </c>
      <c r="C321" s="173" t="n">
        <f aca="false">IF(F321="Coal",B321*W321*12500,B321*W321)</f>
        <v>0</v>
      </c>
    </row>
    <row r="322" customFormat="false" ht="12.75" hidden="false" customHeight="false" outlineLevel="0" collapsed="false">
      <c r="A322" s="173" t="e">
        <f aca="false">VLOOKUP(G322,DDENA_USERS,2,FALSE())</f>
        <v>#N/A</v>
      </c>
      <c r="B322" s="174" t="n">
        <f aca="false">IF(ISNUMBER(FIND("Pow",F322))=TRUE(),((VALUE(MID(R322,FIND("-",R322)+1,2)))-(VALUE(MID(R322,FIND("-",R322)-1,1)))+1)*(Q322-P322+1),IF(F322="Coal",(YEAR(Q322)-YEAR(P322))*12+MONTH(Q322)-MONTH(P322)+1,(Q322-P322+1)))</f>
        <v>1</v>
      </c>
      <c r="C322" s="173" t="n">
        <f aca="false">IF(F322="Coal",B322*W322*12500,B322*W322)</f>
        <v>0</v>
      </c>
    </row>
    <row r="323" customFormat="false" ht="12.75" hidden="false" customHeight="false" outlineLevel="0" collapsed="false">
      <c r="A323" s="173" t="e">
        <f aca="false">VLOOKUP(G323,DDENA_USERS,2,FALSE())</f>
        <v>#N/A</v>
      </c>
      <c r="B323" s="174" t="n">
        <f aca="false">IF(ISNUMBER(FIND("Pow",F323))=TRUE(),((VALUE(MID(R323,FIND("-",R323)+1,2)))-(VALUE(MID(R323,FIND("-",R323)-1,1)))+1)*(Q323-P323+1),IF(F323="Coal",(YEAR(Q323)-YEAR(P323))*12+MONTH(Q323)-MONTH(P323)+1,(Q323-P323+1)))</f>
        <v>1</v>
      </c>
      <c r="C323" s="173" t="n">
        <f aca="false">IF(F323="Coal",B323*W323*12500,B323*W323)</f>
        <v>0</v>
      </c>
    </row>
    <row r="324" customFormat="false" ht="12.75" hidden="false" customHeight="false" outlineLevel="0" collapsed="false">
      <c r="A324" s="173" t="e">
        <f aca="false">VLOOKUP(G324,DDENA_USERS,2,FALSE())</f>
        <v>#N/A</v>
      </c>
      <c r="B324" s="174" t="n">
        <f aca="false">IF(ISNUMBER(FIND("Pow",F324))=TRUE(),((VALUE(MID(R324,FIND("-",R324)+1,2)))-(VALUE(MID(R324,FIND("-",R324)-1,1)))+1)*(Q324-P324+1),IF(F324="Coal",(YEAR(Q324)-YEAR(P324))*12+MONTH(Q324)-MONTH(P324)+1,(Q324-P324+1)))</f>
        <v>1</v>
      </c>
      <c r="C324" s="173" t="n">
        <f aca="false">IF(F324="Coal",B324*W324*12500,B324*W324)</f>
        <v>0</v>
      </c>
    </row>
    <row r="325" customFormat="false" ht="12.75" hidden="false" customHeight="false" outlineLevel="0" collapsed="false">
      <c r="A325" s="173" t="e">
        <f aca="false">VLOOKUP(G325,DDENA_USERS,2,FALSE())</f>
        <v>#N/A</v>
      </c>
      <c r="B325" s="174" t="n">
        <f aca="false">IF(ISNUMBER(FIND("Pow",F325))=TRUE(),((VALUE(MID(R325,FIND("-",R325)+1,2)))-(VALUE(MID(R325,FIND("-",R325)-1,1)))+1)*(Q325-P325+1),IF(F325="Coal",(YEAR(Q325)-YEAR(P325))*12+MONTH(Q325)-MONTH(P325)+1,(Q325-P325+1)))</f>
        <v>1</v>
      </c>
      <c r="C325" s="173" t="n">
        <f aca="false">IF(F325="Coal",B325*W325*12500,B325*W325)</f>
        <v>0</v>
      </c>
    </row>
    <row r="326" customFormat="false" ht="12.75" hidden="false" customHeight="false" outlineLevel="0" collapsed="false">
      <c r="A326" s="173" t="e">
        <f aca="false">VLOOKUP(G326,DDENA_USERS,2,FALSE())</f>
        <v>#N/A</v>
      </c>
      <c r="B326" s="174" t="n">
        <f aca="false">IF(ISNUMBER(FIND("Pow",F326))=TRUE(),((VALUE(MID(R326,FIND("-",R326)+1,2)))-(VALUE(MID(R326,FIND("-",R326)-1,1)))+1)*(Q326-P326+1),IF(F326="Coal",(YEAR(Q326)-YEAR(P326))*12+MONTH(Q326)-MONTH(P326)+1,(Q326-P326+1)))</f>
        <v>1</v>
      </c>
      <c r="C326" s="173" t="n">
        <f aca="false">IF(F326="Coal",B326*W326*12500,B326*W326)</f>
        <v>0</v>
      </c>
    </row>
    <row r="327" customFormat="false" ht="12.75" hidden="false" customHeight="false" outlineLevel="0" collapsed="false">
      <c r="A327" s="173" t="e">
        <f aca="false">VLOOKUP(G327,DDENA_USERS,2,FALSE())</f>
        <v>#N/A</v>
      </c>
      <c r="B327" s="174" t="n">
        <f aca="false">IF(ISNUMBER(FIND("Pow",F327))=TRUE(),((VALUE(MID(R327,FIND("-",R327)+1,2)))-(VALUE(MID(R327,FIND("-",R327)-1,1)))+1)*(Q327-P327+1),IF(F327="Coal",(YEAR(Q327)-YEAR(P327))*12+MONTH(Q327)-MONTH(P327)+1,(Q327-P327+1)))</f>
        <v>1</v>
      </c>
      <c r="C327" s="173" t="n">
        <f aca="false">IF(F327="Coal",B327*W327*12500,B327*W327)</f>
        <v>0</v>
      </c>
    </row>
    <row r="328" customFormat="false" ht="12.75" hidden="false" customHeight="false" outlineLevel="0" collapsed="false">
      <c r="A328" s="173" t="e">
        <f aca="false">VLOOKUP(G328,DDENA_USERS,2,FALSE())</f>
        <v>#N/A</v>
      </c>
      <c r="B328" s="174" t="n">
        <f aca="false">IF(ISNUMBER(FIND("Pow",F328))=TRUE(),((VALUE(MID(R328,FIND("-",R328)+1,2)))-(VALUE(MID(R328,FIND("-",R328)-1,1)))+1)*(Q328-P328+1),IF(F328="Coal",(YEAR(Q328)-YEAR(P328))*12+MONTH(Q328)-MONTH(P328)+1,(Q328-P328+1)))</f>
        <v>1</v>
      </c>
      <c r="C328" s="173" t="n">
        <f aca="false">IF(F328="Coal",B328*W328*12500,B328*W328)</f>
        <v>0</v>
      </c>
    </row>
    <row r="329" customFormat="false" ht="12.75" hidden="false" customHeight="false" outlineLevel="0" collapsed="false">
      <c r="A329" s="173" t="e">
        <f aca="false">VLOOKUP(G329,DDENA_USERS,2,FALSE())</f>
        <v>#N/A</v>
      </c>
      <c r="B329" s="174" t="n">
        <f aca="false">IF(ISNUMBER(FIND("Pow",F329))=TRUE(),((VALUE(MID(R329,FIND("-",R329)+1,2)))-(VALUE(MID(R329,FIND("-",R329)-1,1)))+1)*(Q329-P329+1),IF(F329="Coal",(YEAR(Q329)-YEAR(P329))*12+MONTH(Q329)-MONTH(P329)+1,(Q329-P329+1)))</f>
        <v>1</v>
      </c>
      <c r="C329" s="173" t="n">
        <f aca="false">IF(F329="Coal",B329*W329*12500,B329*W329)</f>
        <v>0</v>
      </c>
    </row>
    <row r="330" customFormat="false" ht="12.75" hidden="false" customHeight="false" outlineLevel="0" collapsed="false">
      <c r="A330" s="173" t="e">
        <f aca="false">VLOOKUP(G330,DDENA_USERS,2,FALSE())</f>
        <v>#N/A</v>
      </c>
      <c r="B330" s="174" t="n">
        <f aca="false">IF(ISNUMBER(FIND("Pow",F330))=TRUE(),((VALUE(MID(R330,FIND("-",R330)+1,2)))-(VALUE(MID(R330,FIND("-",R330)-1,1)))+1)*(Q330-P330+1),IF(F330="Coal",(YEAR(Q330)-YEAR(P330))*12+MONTH(Q330)-MONTH(P330)+1,(Q330-P330+1)))</f>
        <v>1</v>
      </c>
      <c r="C330" s="173" t="n">
        <f aca="false">IF(F330="Coal",B330*W330*12500,B330*W330)</f>
        <v>0</v>
      </c>
    </row>
    <row r="331" customFormat="false" ht="12.75" hidden="false" customHeight="false" outlineLevel="0" collapsed="false">
      <c r="A331" s="173" t="e">
        <f aca="false">VLOOKUP(G331,DDENA_USERS,2,FALSE())</f>
        <v>#N/A</v>
      </c>
      <c r="B331" s="174" t="n">
        <f aca="false">IF(ISNUMBER(FIND("Pow",F331))=TRUE(),((VALUE(MID(R331,FIND("-",R331)+1,2)))-(VALUE(MID(R331,FIND("-",R331)-1,1)))+1)*(Q331-P331+1),IF(F331="Coal",(YEAR(Q331)-YEAR(P331))*12+MONTH(Q331)-MONTH(P331)+1,(Q331-P331+1)))</f>
        <v>1</v>
      </c>
      <c r="C331" s="173" t="n">
        <f aca="false">IF(F331="Coal",B331*W331*12500,B331*W331)</f>
        <v>0</v>
      </c>
    </row>
    <row r="332" customFormat="false" ht="12.75" hidden="false" customHeight="false" outlineLevel="0" collapsed="false">
      <c r="A332" s="173" t="e">
        <f aca="false">VLOOKUP(G332,DDENA_USERS,2,FALSE())</f>
        <v>#N/A</v>
      </c>
      <c r="B332" s="174" t="n">
        <f aca="false">IF(ISNUMBER(FIND("Pow",F332))=TRUE(),((VALUE(MID(R332,FIND("-",R332)+1,2)))-(VALUE(MID(R332,FIND("-",R332)-1,1)))+1)*(Q332-P332+1),IF(F332="Coal",(YEAR(Q332)-YEAR(P332))*12+MONTH(Q332)-MONTH(P332)+1,(Q332-P332+1)))</f>
        <v>1</v>
      </c>
      <c r="C332" s="173" t="n">
        <f aca="false">IF(F332="Coal",B332*W332*12500,B332*W332)</f>
        <v>0</v>
      </c>
    </row>
    <row r="333" customFormat="false" ht="12.75" hidden="false" customHeight="false" outlineLevel="0" collapsed="false">
      <c r="A333" s="173" t="e">
        <f aca="false">VLOOKUP(G333,DDENA_USERS,2,FALSE())</f>
        <v>#N/A</v>
      </c>
      <c r="B333" s="174" t="n">
        <f aca="false">IF(ISNUMBER(FIND("Pow",F333))=TRUE(),((VALUE(MID(R333,FIND("-",R333)+1,2)))-(VALUE(MID(R333,FIND("-",R333)-1,1)))+1)*(Q333-P333+1),IF(F333="Coal",(YEAR(Q333)-YEAR(P333))*12+MONTH(Q333)-MONTH(P333)+1,(Q333-P333+1)))</f>
        <v>1</v>
      </c>
      <c r="C333" s="173" t="n">
        <f aca="false">IF(F333="Coal",B333*W333*12500,B333*W333)</f>
        <v>0</v>
      </c>
    </row>
    <row r="334" customFormat="false" ht="12.75" hidden="false" customHeight="false" outlineLevel="0" collapsed="false">
      <c r="A334" s="173" t="e">
        <f aca="false">VLOOKUP(G334,DDENA_USERS,2,FALSE())</f>
        <v>#N/A</v>
      </c>
      <c r="B334" s="174" t="n">
        <f aca="false">IF(ISNUMBER(FIND("Pow",F334))=TRUE(),((VALUE(MID(R334,FIND("-",R334)+1,2)))-(VALUE(MID(R334,FIND("-",R334)-1,1)))+1)*(Q334-P334+1),IF(F334="Coal",(YEAR(Q334)-YEAR(P334))*12+MONTH(Q334)-MONTH(P334)+1,(Q334-P334+1)))</f>
        <v>1</v>
      </c>
      <c r="C334" s="173" t="n">
        <f aca="false">IF(F334="Coal",B334*W334*12500,B334*W334)</f>
        <v>0</v>
      </c>
    </row>
    <row r="335" customFormat="false" ht="12.75" hidden="false" customHeight="false" outlineLevel="0" collapsed="false">
      <c r="A335" s="173" t="e">
        <f aca="false">VLOOKUP(G335,DDENA_USERS,2,FALSE())</f>
        <v>#N/A</v>
      </c>
      <c r="B335" s="174" t="n">
        <f aca="false">IF(ISNUMBER(FIND("Pow",F335))=TRUE(),((VALUE(MID(R335,FIND("-",R335)+1,2)))-(VALUE(MID(R335,FIND("-",R335)-1,1)))+1)*(Q335-P335+1),IF(F335="Coal",(YEAR(Q335)-YEAR(P335))*12+MONTH(Q335)-MONTH(P335)+1,(Q335-P335+1)))</f>
        <v>1</v>
      </c>
      <c r="C335" s="173" t="n">
        <f aca="false">IF(F335="Coal",B335*W335*12500,B335*W335)</f>
        <v>0</v>
      </c>
    </row>
    <row r="336" customFormat="false" ht="12.75" hidden="false" customHeight="false" outlineLevel="0" collapsed="false">
      <c r="A336" s="173" t="e">
        <f aca="false">VLOOKUP(G336,DDENA_USERS,2,FALSE())</f>
        <v>#N/A</v>
      </c>
      <c r="B336" s="174" t="n">
        <f aca="false">IF(ISNUMBER(FIND("Pow",F336))=TRUE(),((VALUE(MID(R336,FIND("-",R336)+1,2)))-(VALUE(MID(R336,FIND("-",R336)-1,1)))+1)*(Q336-P336+1),IF(F336="Coal",(YEAR(Q336)-YEAR(P336))*12+MONTH(Q336)-MONTH(P336)+1,(Q336-P336+1)))</f>
        <v>1</v>
      </c>
      <c r="C336" s="173" t="n">
        <f aca="false">IF(F336="Coal",B336*W336*12500,B336*W336)</f>
        <v>0</v>
      </c>
    </row>
    <row r="337" customFormat="false" ht="12.75" hidden="false" customHeight="false" outlineLevel="0" collapsed="false">
      <c r="A337" s="173" t="e">
        <f aca="false">VLOOKUP(G337,DDENA_USERS,2,FALSE())</f>
        <v>#N/A</v>
      </c>
      <c r="B337" s="174" t="n">
        <f aca="false">IF(ISNUMBER(FIND("Pow",F337))=TRUE(),((VALUE(MID(R337,FIND("-",R337)+1,2)))-(VALUE(MID(R337,FIND("-",R337)-1,1)))+1)*(Q337-P337+1),IF(F337="Coal",(YEAR(Q337)-YEAR(P337))*12+MONTH(Q337)-MONTH(P337)+1,(Q337-P337+1)))</f>
        <v>1</v>
      </c>
      <c r="C337" s="173" t="n">
        <f aca="false">IF(F337="Coal",B337*W337*12500,B337*W337)</f>
        <v>0</v>
      </c>
    </row>
    <row r="338" customFormat="false" ht="12.75" hidden="false" customHeight="false" outlineLevel="0" collapsed="false">
      <c r="A338" s="173" t="e">
        <f aca="false">VLOOKUP(G338,DDENA_USERS,2,FALSE())</f>
        <v>#N/A</v>
      </c>
      <c r="B338" s="174" t="n">
        <f aca="false">IF(ISNUMBER(FIND("Pow",F338))=TRUE(),((VALUE(MID(R338,FIND("-",R338)+1,2)))-(VALUE(MID(R338,FIND("-",R338)-1,1)))+1)*(Q338-P338+1),IF(F338="Coal",(YEAR(Q338)-YEAR(P338))*12+MONTH(Q338)-MONTH(P338)+1,(Q338-P338+1)))</f>
        <v>1</v>
      </c>
      <c r="C338" s="173" t="n">
        <f aca="false">IF(F338="Coal",B338*W338*12500,B338*W338)</f>
        <v>0</v>
      </c>
    </row>
    <row r="339" customFormat="false" ht="12.75" hidden="false" customHeight="false" outlineLevel="0" collapsed="false">
      <c r="A339" s="173" t="e">
        <f aca="false">VLOOKUP(G339,DDENA_USERS,2,FALSE())</f>
        <v>#N/A</v>
      </c>
      <c r="B339" s="174" t="n">
        <f aca="false">IF(ISNUMBER(FIND("Pow",F339))=TRUE(),((VALUE(MID(R339,FIND("-",R339)+1,2)))-(VALUE(MID(R339,FIND("-",R339)-1,1)))+1)*(Q339-P339+1),IF(F339="Coal",(YEAR(Q339)-YEAR(P339))*12+MONTH(Q339)-MONTH(P339)+1,(Q339-P339+1)))</f>
        <v>1</v>
      </c>
      <c r="C339" s="173" t="n">
        <f aca="false">IF(F339="Coal",B339*W339*12500,B339*W339)</f>
        <v>0</v>
      </c>
    </row>
    <row r="340" customFormat="false" ht="12.75" hidden="false" customHeight="false" outlineLevel="0" collapsed="false">
      <c r="A340" s="173" t="e">
        <f aca="false">VLOOKUP(G340,DDENA_USERS,2,FALSE())</f>
        <v>#N/A</v>
      </c>
      <c r="B340" s="174" t="n">
        <f aca="false">IF(ISNUMBER(FIND("Pow",F340))=TRUE(),((VALUE(MID(R340,FIND("-",R340)+1,2)))-(VALUE(MID(R340,FIND("-",R340)-1,1)))+1)*(Q340-P340+1),IF(F340="Coal",(YEAR(Q340)-YEAR(P340))*12+MONTH(Q340)-MONTH(P340)+1,(Q340-P340+1)))</f>
        <v>1</v>
      </c>
      <c r="C340" s="173" t="n">
        <f aca="false">IF(F340="Coal",B340*W340*12500,B340*W340)</f>
        <v>0</v>
      </c>
    </row>
    <row r="341" customFormat="false" ht="12.75" hidden="false" customHeight="false" outlineLevel="0" collapsed="false">
      <c r="A341" s="173" t="e">
        <f aca="false">VLOOKUP(G341,DDENA_USERS,2,FALSE())</f>
        <v>#N/A</v>
      </c>
      <c r="B341" s="174" t="n">
        <f aca="false">IF(ISNUMBER(FIND("Pow",F341))=TRUE(),((VALUE(MID(R341,FIND("-",R341)+1,2)))-(VALUE(MID(R341,FIND("-",R341)-1,1)))+1)*(Q341-P341+1),IF(F341="Coal",(YEAR(Q341)-YEAR(P341))*12+MONTH(Q341)-MONTH(P341)+1,(Q341-P341+1)))</f>
        <v>1</v>
      </c>
      <c r="C341" s="173" t="n">
        <f aca="false">IF(F341="Coal",B341*W341*12500,B341*W341)</f>
        <v>0</v>
      </c>
    </row>
    <row r="342" customFormat="false" ht="12.75" hidden="false" customHeight="false" outlineLevel="0" collapsed="false">
      <c r="A342" s="173" t="e">
        <f aca="false">VLOOKUP(G342,DDENA_USERS,2,FALSE())</f>
        <v>#N/A</v>
      </c>
      <c r="B342" s="174" t="n">
        <f aca="false">IF(ISNUMBER(FIND("Pow",F342))=TRUE(),((VALUE(MID(R342,FIND("-",R342)+1,2)))-(VALUE(MID(R342,FIND("-",R342)-1,1)))+1)*(Q342-P342+1),IF(F342="Coal",(YEAR(Q342)-YEAR(P342))*12+MONTH(Q342)-MONTH(P342)+1,(Q342-P342+1)))</f>
        <v>1</v>
      </c>
      <c r="C342" s="173" t="n">
        <f aca="false">IF(F342="Coal",B342*W342*12500,B342*W342)</f>
        <v>0</v>
      </c>
    </row>
    <row r="343" customFormat="false" ht="12.75" hidden="false" customHeight="false" outlineLevel="0" collapsed="false">
      <c r="A343" s="173" t="e">
        <f aca="false">VLOOKUP(G343,DDENA_USERS,2,FALSE())</f>
        <v>#N/A</v>
      </c>
      <c r="B343" s="174" t="n">
        <f aca="false">IF(ISNUMBER(FIND("Pow",F343))=TRUE(),((VALUE(MID(R343,FIND("-",R343)+1,2)))-(VALUE(MID(R343,FIND("-",R343)-1,1)))+1)*(Q343-P343+1),IF(F343="Coal",(YEAR(Q343)-YEAR(P343))*12+MONTH(Q343)-MONTH(P343)+1,(Q343-P343+1)))</f>
        <v>1</v>
      </c>
      <c r="C343" s="173" t="n">
        <f aca="false">IF(F343="Coal",B343*W343*12500,B343*W343)</f>
        <v>0</v>
      </c>
    </row>
    <row r="344" customFormat="false" ht="12.75" hidden="false" customHeight="false" outlineLevel="0" collapsed="false">
      <c r="A344" s="173" t="e">
        <f aca="false">VLOOKUP(G344,DDENA_USERS,2,FALSE())</f>
        <v>#N/A</v>
      </c>
      <c r="B344" s="174" t="n">
        <f aca="false">IF(ISNUMBER(FIND("Pow",F344))=TRUE(),((VALUE(MID(R344,FIND("-",R344)+1,2)))-(VALUE(MID(R344,FIND("-",R344)-1,1)))+1)*(Q344-P344+1),IF(F344="Coal",(YEAR(Q344)-YEAR(P344))*12+MONTH(Q344)-MONTH(P344)+1,(Q344-P344+1)))</f>
        <v>1</v>
      </c>
      <c r="C344" s="173" t="n">
        <f aca="false">IF(F344="Coal",B344*W344*12500,B344*W344)</f>
        <v>0</v>
      </c>
    </row>
    <row r="345" customFormat="false" ht="12.75" hidden="false" customHeight="false" outlineLevel="0" collapsed="false">
      <c r="A345" s="173" t="e">
        <f aca="false">VLOOKUP(G345,DDENA_USERS,2,FALSE())</f>
        <v>#N/A</v>
      </c>
      <c r="B345" s="174" t="n">
        <f aca="false">IF(ISNUMBER(FIND("Pow",F345))=TRUE(),((VALUE(MID(R345,FIND("-",R345)+1,2)))-(VALUE(MID(R345,FIND("-",R345)-1,1)))+1)*(Q345-P345+1),IF(F345="Coal",(YEAR(Q345)-YEAR(P345))*12+MONTH(Q345)-MONTH(P345)+1,(Q345-P345+1)))</f>
        <v>1</v>
      </c>
      <c r="C345" s="173" t="n">
        <f aca="false">IF(F345="Coal",B345*W345*12500,B345*W345)</f>
        <v>0</v>
      </c>
    </row>
    <row r="346" customFormat="false" ht="12.75" hidden="false" customHeight="false" outlineLevel="0" collapsed="false">
      <c r="A346" s="173" t="e">
        <f aca="false">VLOOKUP(G346,DDENA_USERS,2,FALSE())</f>
        <v>#N/A</v>
      </c>
      <c r="B346" s="174" t="n">
        <f aca="false">IF(ISNUMBER(FIND("Pow",F346))=TRUE(),((VALUE(MID(R346,FIND("-",R346)+1,2)))-(VALUE(MID(R346,FIND("-",R346)-1,1)))+1)*(Q346-P346+1),IF(F346="Coal",(YEAR(Q346)-YEAR(P346))*12+MONTH(Q346)-MONTH(P346)+1,(Q346-P346+1)))</f>
        <v>1</v>
      </c>
      <c r="C346" s="173" t="n">
        <f aca="false">IF(F346="Coal",B346*W346*12500,B346*W346)</f>
        <v>0</v>
      </c>
    </row>
    <row r="347" customFormat="false" ht="12.75" hidden="false" customHeight="false" outlineLevel="0" collapsed="false">
      <c r="A347" s="173" t="e">
        <f aca="false">VLOOKUP(G347,DDENA_USERS,2,FALSE())</f>
        <v>#N/A</v>
      </c>
      <c r="B347" s="174" t="n">
        <f aca="false">IF(ISNUMBER(FIND("Pow",F347))=TRUE(),((VALUE(MID(R347,FIND("-",R347)+1,2)))-(VALUE(MID(R347,FIND("-",R347)-1,1)))+1)*(Q347-P347+1),IF(F347="Coal",(YEAR(Q347)-YEAR(P347))*12+MONTH(Q347)-MONTH(P347)+1,(Q347-P347+1)))</f>
        <v>1</v>
      </c>
      <c r="C347" s="173" t="n">
        <f aca="false">IF(F347="Coal",B347*W347*12500,B347*W347)</f>
        <v>0</v>
      </c>
    </row>
    <row r="348" customFormat="false" ht="12.75" hidden="false" customHeight="false" outlineLevel="0" collapsed="false">
      <c r="A348" s="173" t="e">
        <f aca="false">VLOOKUP(G348,DDENA_USERS,2,FALSE())</f>
        <v>#N/A</v>
      </c>
      <c r="B348" s="174" t="n">
        <f aca="false">IF(ISNUMBER(FIND("Pow",F348))=TRUE(),((VALUE(MID(R348,FIND("-",R348)+1,2)))-(VALUE(MID(R348,FIND("-",R348)-1,1)))+1)*(Q348-P348+1),IF(F348="Coal",(YEAR(Q348)-YEAR(P348))*12+MONTH(Q348)-MONTH(P348)+1,(Q348-P348+1)))</f>
        <v>1</v>
      </c>
      <c r="C348" s="173" t="n">
        <f aca="false">IF(F348="Coal",B348*W348*12500,B348*W348)</f>
        <v>0</v>
      </c>
    </row>
    <row r="349" customFormat="false" ht="12.75" hidden="false" customHeight="false" outlineLevel="0" collapsed="false">
      <c r="A349" s="173" t="e">
        <f aca="false">VLOOKUP(G349,DDENA_USERS,2,FALSE())</f>
        <v>#N/A</v>
      </c>
      <c r="B349" s="174" t="n">
        <f aca="false">IF(ISNUMBER(FIND("Pow",F349))=TRUE(),((VALUE(MID(R349,FIND("-",R349)+1,2)))-(VALUE(MID(R349,FIND("-",R349)-1,1)))+1)*(Q349-P349+1),IF(F349="Coal",(YEAR(Q349)-YEAR(P349))*12+MONTH(Q349)-MONTH(P349)+1,(Q349-P349+1)))</f>
        <v>1</v>
      </c>
      <c r="C349" s="173" t="n">
        <f aca="false">IF(F349="Coal",B349*W349*12500,B349*W349)</f>
        <v>0</v>
      </c>
    </row>
    <row r="350" customFormat="false" ht="12.75" hidden="false" customHeight="false" outlineLevel="0" collapsed="false">
      <c r="A350" s="173" t="e">
        <f aca="false">VLOOKUP(G350,DDENA_USERS,2,FALSE())</f>
        <v>#N/A</v>
      </c>
      <c r="B350" s="174" t="n">
        <f aca="false">IF(ISNUMBER(FIND("Pow",F350))=TRUE(),((VALUE(MID(R350,FIND("-",R350)+1,2)))-(VALUE(MID(R350,FIND("-",R350)-1,1)))+1)*(Q350-P350+1),IF(F350="Coal",(YEAR(Q350)-YEAR(P350))*12+MONTH(Q350)-MONTH(P350)+1,(Q350-P350+1)))</f>
        <v>1</v>
      </c>
      <c r="C350" s="173" t="n">
        <f aca="false">IF(F350="Coal",B350*W350*12500,B350*W350)</f>
        <v>0</v>
      </c>
    </row>
    <row r="351" customFormat="false" ht="12.75" hidden="false" customHeight="false" outlineLevel="0" collapsed="false">
      <c r="A351" s="173" t="e">
        <f aca="false">VLOOKUP(G351,DDENA_USERS,2,FALSE())</f>
        <v>#N/A</v>
      </c>
      <c r="B351" s="174" t="n">
        <f aca="false">IF(ISNUMBER(FIND("Pow",F351))=TRUE(),((VALUE(MID(R351,FIND("-",R351)+1,2)))-(VALUE(MID(R351,FIND("-",R351)-1,1)))+1)*(Q351-P351+1),IF(F351="Coal",(YEAR(Q351)-YEAR(P351))*12+MONTH(Q351)-MONTH(P351)+1,(Q351-P351+1)))</f>
        <v>1</v>
      </c>
      <c r="C351" s="173" t="n">
        <f aca="false">IF(F351="Coal",B351*W351*12500,B351*W351)</f>
        <v>0</v>
      </c>
    </row>
    <row r="352" customFormat="false" ht="12.75" hidden="false" customHeight="false" outlineLevel="0" collapsed="false">
      <c r="A352" s="173" t="e">
        <f aca="false">VLOOKUP(G352,DDENA_USERS,2,FALSE())</f>
        <v>#N/A</v>
      </c>
      <c r="B352" s="174" t="n">
        <f aca="false">IF(ISNUMBER(FIND("Pow",F352))=TRUE(),((VALUE(MID(R352,FIND("-",R352)+1,2)))-(VALUE(MID(R352,FIND("-",R352)-1,1)))+1)*(Q352-P352+1),IF(F352="Coal",(YEAR(Q352)-YEAR(P352))*12+MONTH(Q352)-MONTH(P352)+1,(Q352-P352+1)))</f>
        <v>1</v>
      </c>
      <c r="C352" s="173" t="n">
        <f aca="false">IF(F352="Coal",B352*W352*12500,B352*W352)</f>
        <v>0</v>
      </c>
    </row>
    <row r="353" customFormat="false" ht="12.75" hidden="false" customHeight="false" outlineLevel="0" collapsed="false">
      <c r="A353" s="173" t="e">
        <f aca="false">VLOOKUP(G353,DDENA_USERS,2,FALSE())</f>
        <v>#N/A</v>
      </c>
      <c r="B353" s="174" t="n">
        <f aca="false">IF(ISNUMBER(FIND("Pow",F353))=TRUE(),((VALUE(MID(R353,FIND("-",R353)+1,2)))-(VALUE(MID(R353,FIND("-",R353)-1,1)))+1)*(Q353-P353+1),IF(F353="Coal",(YEAR(Q353)-YEAR(P353))*12+MONTH(Q353)-MONTH(P353)+1,(Q353-P353+1)))</f>
        <v>1</v>
      </c>
      <c r="C353" s="173" t="n">
        <f aca="false">IF(F353="Coal",B353*W353*12500,B353*W353)</f>
        <v>0</v>
      </c>
    </row>
    <row r="354" customFormat="false" ht="12.75" hidden="false" customHeight="false" outlineLevel="0" collapsed="false">
      <c r="A354" s="173" t="e">
        <f aca="false">VLOOKUP(G354,DDENA_USERS,2,FALSE())</f>
        <v>#N/A</v>
      </c>
      <c r="B354" s="174" t="n">
        <f aca="false">IF(ISNUMBER(FIND("Pow",F354))=TRUE(),((VALUE(MID(R354,FIND("-",R354)+1,2)))-(VALUE(MID(R354,FIND("-",R354)-1,1)))+1)*(Q354-P354+1),IF(F354="Coal",(YEAR(Q354)-YEAR(P354))*12+MONTH(Q354)-MONTH(P354)+1,(Q354-P354+1)))</f>
        <v>1</v>
      </c>
      <c r="C354" s="173" t="n">
        <f aca="false">IF(F354="Coal",B354*W354*12500,B354*W354)</f>
        <v>0</v>
      </c>
    </row>
    <row r="355" customFormat="false" ht="12.75" hidden="false" customHeight="false" outlineLevel="0" collapsed="false">
      <c r="A355" s="173" t="e">
        <f aca="false">VLOOKUP(G355,DDENA_USERS,2,FALSE())</f>
        <v>#N/A</v>
      </c>
      <c r="B355" s="174" t="n">
        <f aca="false">IF(ISNUMBER(FIND("Pow",F355))=TRUE(),((VALUE(MID(R355,FIND("-",R355)+1,2)))-(VALUE(MID(R355,FIND("-",R355)-1,1)))+1)*(Q355-P355+1),IF(F355="Coal",(YEAR(Q355)-YEAR(P355))*12+MONTH(Q355)-MONTH(P355)+1,(Q355-P355+1)))</f>
        <v>1</v>
      </c>
      <c r="C355" s="173" t="n">
        <f aca="false">IF(F355="Coal",B355*W355*12500,B355*W355)</f>
        <v>0</v>
      </c>
    </row>
    <row r="356" customFormat="false" ht="12.75" hidden="false" customHeight="false" outlineLevel="0" collapsed="false">
      <c r="A356" s="173" t="e">
        <f aca="false">VLOOKUP(G356,DDENA_USERS,2,FALSE())</f>
        <v>#N/A</v>
      </c>
      <c r="B356" s="174" t="n">
        <f aca="false">IF(ISNUMBER(FIND("Pow",F356))=TRUE(),((VALUE(MID(R356,FIND("-",R356)+1,2)))-(VALUE(MID(R356,FIND("-",R356)-1,1)))+1)*(Q356-P356+1),IF(F356="Coal",(YEAR(Q356)-YEAR(P356))*12+MONTH(Q356)-MONTH(P356)+1,(Q356-P356+1)))</f>
        <v>1</v>
      </c>
      <c r="C356" s="173" t="n">
        <f aca="false">IF(F356="Coal",B356*W356*12500,B356*W356)</f>
        <v>0</v>
      </c>
    </row>
    <row r="357" customFormat="false" ht="12.75" hidden="false" customHeight="false" outlineLevel="0" collapsed="false">
      <c r="A357" s="173" t="e">
        <f aca="false">VLOOKUP(G357,DDENA_USERS,2,FALSE())</f>
        <v>#N/A</v>
      </c>
      <c r="B357" s="174" t="n">
        <f aca="false">IF(ISNUMBER(FIND("Pow",F357))=TRUE(),((VALUE(MID(R357,FIND("-",R357)+1,2)))-(VALUE(MID(R357,FIND("-",R357)-1,1)))+1)*(Q357-P357+1),IF(F357="Coal",(YEAR(Q357)-YEAR(P357))*12+MONTH(Q357)-MONTH(P357)+1,(Q357-P357+1)))</f>
        <v>1</v>
      </c>
      <c r="C357" s="173" t="n">
        <f aca="false">IF(F357="Coal",B357*W357*12500,B357*W357)</f>
        <v>0</v>
      </c>
    </row>
    <row r="358" customFormat="false" ht="12.75" hidden="false" customHeight="false" outlineLevel="0" collapsed="false">
      <c r="A358" s="173" t="e">
        <f aca="false">VLOOKUP(G358,DDENA_USERS,2,FALSE())</f>
        <v>#N/A</v>
      </c>
      <c r="B358" s="174" t="n">
        <f aca="false">IF(ISNUMBER(FIND("Pow",F358))=TRUE(),((VALUE(MID(R358,FIND("-",R358)+1,2)))-(VALUE(MID(R358,FIND("-",R358)-1,1)))+1)*(Q358-P358+1),IF(F358="Coal",(YEAR(Q358)-YEAR(P358))*12+MONTH(Q358)-MONTH(P358)+1,(Q358-P358+1)))</f>
        <v>1</v>
      </c>
      <c r="C358" s="173" t="n">
        <f aca="false">IF(F358="Coal",B358*W358*12500,B358*W358)</f>
        <v>0</v>
      </c>
    </row>
    <row r="359" customFormat="false" ht="12.75" hidden="false" customHeight="false" outlineLevel="0" collapsed="false">
      <c r="A359" s="173" t="e">
        <f aca="false">VLOOKUP(G359,DDENA_USERS,2,FALSE())</f>
        <v>#N/A</v>
      </c>
      <c r="B359" s="174" t="n">
        <f aca="false">IF(ISNUMBER(FIND("Pow",F359))=TRUE(),((VALUE(MID(R359,FIND("-",R359)+1,2)))-(VALUE(MID(R359,FIND("-",R359)-1,1)))+1)*(Q359-P359+1),IF(F359="Coal",(YEAR(Q359)-YEAR(P359))*12+MONTH(Q359)-MONTH(P359)+1,(Q359-P359+1)))</f>
        <v>1</v>
      </c>
      <c r="C359" s="173" t="n">
        <f aca="false">IF(F359="Coal",B359*W359*12500,B359*W359)</f>
        <v>0</v>
      </c>
    </row>
    <row r="360" customFormat="false" ht="12.75" hidden="false" customHeight="false" outlineLevel="0" collapsed="false">
      <c r="A360" s="173" t="e">
        <f aca="false">VLOOKUP(G360,DDENA_USERS,2,FALSE())</f>
        <v>#N/A</v>
      </c>
      <c r="B360" s="174" t="n">
        <f aca="false">IF(ISNUMBER(FIND("Pow",F360))=TRUE(),((VALUE(MID(R360,FIND("-",R360)+1,2)))-(VALUE(MID(R360,FIND("-",R360)-1,1)))+1)*(Q360-P360+1),IF(F360="Coal",(YEAR(Q360)-YEAR(P360))*12+MONTH(Q360)-MONTH(P360)+1,(Q360-P360+1)))</f>
        <v>1</v>
      </c>
      <c r="C360" s="173" t="n">
        <f aca="false">IF(F360="Coal",B360*W360*12500,B360*W360)</f>
        <v>0</v>
      </c>
    </row>
    <row r="361" customFormat="false" ht="12.75" hidden="false" customHeight="false" outlineLevel="0" collapsed="false">
      <c r="A361" s="173" t="e">
        <f aca="false">VLOOKUP(G361,DDENA_USERS,2,FALSE())</f>
        <v>#N/A</v>
      </c>
      <c r="B361" s="174" t="n">
        <f aca="false">IF(ISNUMBER(FIND("Pow",F361))=TRUE(),((VALUE(MID(R361,FIND("-",R361)+1,2)))-(VALUE(MID(R361,FIND("-",R361)-1,1)))+1)*(Q361-P361+1),IF(F361="Coal",(YEAR(Q361)-YEAR(P361))*12+MONTH(Q361)-MONTH(P361)+1,(Q361-P361+1)))</f>
        <v>1</v>
      </c>
      <c r="C361" s="173" t="n">
        <f aca="false">IF(F361="Coal",B361*W361*12500,B361*W361)</f>
        <v>0</v>
      </c>
    </row>
    <row r="362" customFormat="false" ht="12.75" hidden="false" customHeight="false" outlineLevel="0" collapsed="false">
      <c r="A362" s="173" t="e">
        <f aca="false">VLOOKUP(G362,DDENA_USERS,2,FALSE())</f>
        <v>#N/A</v>
      </c>
      <c r="B362" s="174" t="n">
        <f aca="false">IF(ISNUMBER(FIND("Pow",F362))=TRUE(),((VALUE(MID(R362,FIND("-",R362)+1,2)))-(VALUE(MID(R362,FIND("-",R362)-1,1)))+1)*(Q362-P362+1),IF(F362="Coal",(YEAR(Q362)-YEAR(P362))*12+MONTH(Q362)-MONTH(P362)+1,(Q362-P362+1)))</f>
        <v>1</v>
      </c>
      <c r="C362" s="173" t="n">
        <f aca="false">IF(F362="Coal",B362*W362*12500,B362*W362)</f>
        <v>0</v>
      </c>
    </row>
    <row r="363" customFormat="false" ht="12.75" hidden="false" customHeight="false" outlineLevel="0" collapsed="false">
      <c r="A363" s="173" t="e">
        <f aca="false">VLOOKUP(G363,DDENA_USERS,2,FALSE())</f>
        <v>#N/A</v>
      </c>
      <c r="B363" s="174" t="n">
        <f aca="false">IF(ISNUMBER(FIND("Pow",F363))=TRUE(),((VALUE(MID(R363,FIND("-",R363)+1,2)))-(VALUE(MID(R363,FIND("-",R363)-1,1)))+1)*(Q363-P363+1),IF(F363="Coal",(YEAR(Q363)-YEAR(P363))*12+MONTH(Q363)-MONTH(P363)+1,(Q363-P363+1)))</f>
        <v>1</v>
      </c>
      <c r="C363" s="173" t="n">
        <f aca="false">IF(F363="Coal",B363*W363*12500,B363*W363)</f>
        <v>0</v>
      </c>
    </row>
    <row r="364" customFormat="false" ht="12.75" hidden="false" customHeight="false" outlineLevel="0" collapsed="false">
      <c r="A364" s="173" t="e">
        <f aca="false">VLOOKUP(G364,DDENA_USERS,2,FALSE())</f>
        <v>#N/A</v>
      </c>
      <c r="B364" s="174" t="n">
        <f aca="false">IF(ISNUMBER(FIND("Pow",F364))=TRUE(),((VALUE(MID(R364,FIND("-",R364)+1,2)))-(VALUE(MID(R364,FIND("-",R364)-1,1)))+1)*(Q364-P364+1),IF(F364="Coal",(YEAR(Q364)-YEAR(P364))*12+MONTH(Q364)-MONTH(P364)+1,(Q364-P364+1)))</f>
        <v>1</v>
      </c>
      <c r="C364" s="173" t="n">
        <f aca="false">IF(F364="Coal",B364*W364*12500,B364*W364)</f>
        <v>0</v>
      </c>
    </row>
    <row r="365" customFormat="false" ht="12.75" hidden="false" customHeight="false" outlineLevel="0" collapsed="false">
      <c r="A365" s="173" t="e">
        <f aca="false">VLOOKUP(G365,DDENA_USERS,2,FALSE())</f>
        <v>#N/A</v>
      </c>
      <c r="B365" s="174" t="n">
        <f aca="false">IF(ISNUMBER(FIND("Pow",F365))=TRUE(),((VALUE(MID(R365,FIND("-",R365)+1,2)))-(VALUE(MID(R365,FIND("-",R365)-1,1)))+1)*(Q365-P365+1),IF(F365="Coal",(YEAR(Q365)-YEAR(P365))*12+MONTH(Q365)-MONTH(P365)+1,(Q365-P365+1)))</f>
        <v>1</v>
      </c>
      <c r="C365" s="173" t="n">
        <f aca="false">IF(F365="Coal",B365*W365*12500,B365*W365)</f>
        <v>0</v>
      </c>
    </row>
    <row r="366" customFormat="false" ht="12.75" hidden="false" customHeight="false" outlineLevel="0" collapsed="false">
      <c r="A366" s="173" t="e">
        <f aca="false">VLOOKUP(G366,DDENA_USERS,2,FALSE())</f>
        <v>#N/A</v>
      </c>
      <c r="B366" s="174" t="n">
        <f aca="false">IF(ISNUMBER(FIND("Pow",F366))=TRUE(),((VALUE(MID(R366,FIND("-",R366)+1,2)))-(VALUE(MID(R366,FIND("-",R366)-1,1)))+1)*(Q366-P366+1),IF(F366="Coal",(YEAR(Q366)-YEAR(P366))*12+MONTH(Q366)-MONTH(P366)+1,(Q366-P366+1)))</f>
        <v>1</v>
      </c>
      <c r="C366" s="173" t="n">
        <f aca="false">IF(F366="Coal",B366*W366*12500,B366*W366)</f>
        <v>0</v>
      </c>
    </row>
    <row r="367" customFormat="false" ht="12.75" hidden="false" customHeight="false" outlineLevel="0" collapsed="false">
      <c r="A367" s="173" t="e">
        <f aca="false">VLOOKUP(G367,DDENA_USERS,2,FALSE())</f>
        <v>#N/A</v>
      </c>
      <c r="B367" s="174" t="n">
        <f aca="false">IF(ISNUMBER(FIND("Pow",F367))=TRUE(),((VALUE(MID(R367,FIND("-",R367)+1,2)))-(VALUE(MID(R367,FIND("-",R367)-1,1)))+1)*(Q367-P367+1),IF(F367="Coal",(YEAR(Q367)-YEAR(P367))*12+MONTH(Q367)-MONTH(P367)+1,(Q367-P367+1)))</f>
        <v>1</v>
      </c>
      <c r="C367" s="173" t="n">
        <f aca="false">IF(F367="Coal",B367*W367*12500,B367*W367)</f>
        <v>0</v>
      </c>
    </row>
    <row r="368" customFormat="false" ht="12.75" hidden="false" customHeight="false" outlineLevel="0" collapsed="false">
      <c r="A368" s="173" t="e">
        <f aca="false">VLOOKUP(G368,DDENA_USERS,2,FALSE())</f>
        <v>#N/A</v>
      </c>
      <c r="B368" s="174" t="n">
        <f aca="false">IF(ISNUMBER(FIND("Pow",F368))=TRUE(),((VALUE(MID(R368,FIND("-",R368)+1,2)))-(VALUE(MID(R368,FIND("-",R368)-1,1)))+1)*(Q368-P368+1),IF(F368="Coal",(YEAR(Q368)-YEAR(P368))*12+MONTH(Q368)-MONTH(P368)+1,(Q368-P368+1)))</f>
        <v>1</v>
      </c>
      <c r="C368" s="173" t="n">
        <f aca="false">IF(F368="Coal",B368*W368*12500,B368*W368)</f>
        <v>0</v>
      </c>
    </row>
    <row r="369" customFormat="false" ht="12.75" hidden="false" customHeight="false" outlineLevel="0" collapsed="false">
      <c r="A369" s="173" t="e">
        <f aca="false">VLOOKUP(G369,DDENA_USERS,2,FALSE())</f>
        <v>#N/A</v>
      </c>
      <c r="B369" s="174" t="n">
        <f aca="false">IF(ISNUMBER(FIND("Pow",F369))=TRUE(),((VALUE(MID(R369,FIND("-",R369)+1,2)))-(VALUE(MID(R369,FIND("-",R369)-1,1)))+1)*(Q369-P369+1),IF(F369="Coal",(YEAR(Q369)-YEAR(P369))*12+MONTH(Q369)-MONTH(P369)+1,(Q369-P369+1)))</f>
        <v>1</v>
      </c>
      <c r="C369" s="173" t="n">
        <f aca="false">IF(F369="Coal",B369*W369*12500,B369*W369)</f>
        <v>0</v>
      </c>
    </row>
    <row r="370" customFormat="false" ht="12.75" hidden="false" customHeight="false" outlineLevel="0" collapsed="false">
      <c r="A370" s="173" t="e">
        <f aca="false">VLOOKUP(G370,DDENA_USERS,2,FALSE())</f>
        <v>#N/A</v>
      </c>
      <c r="B370" s="174" t="n">
        <f aca="false">IF(ISNUMBER(FIND("Pow",F370))=TRUE(),((VALUE(MID(R370,FIND("-",R370)+1,2)))-(VALUE(MID(R370,FIND("-",R370)-1,1)))+1)*(Q370-P370+1),IF(F370="Coal",(YEAR(Q370)-YEAR(P370))*12+MONTH(Q370)-MONTH(P370)+1,(Q370-P370+1)))</f>
        <v>1</v>
      </c>
      <c r="C370" s="173" t="n">
        <f aca="false">IF(F370="Coal",B370*W370*12500,B370*W370)</f>
        <v>0</v>
      </c>
    </row>
    <row r="371" customFormat="false" ht="12.75" hidden="false" customHeight="false" outlineLevel="0" collapsed="false">
      <c r="A371" s="173" t="e">
        <f aca="false">VLOOKUP(G371,DDENA_USERS,2,FALSE())</f>
        <v>#N/A</v>
      </c>
      <c r="B371" s="174" t="n">
        <f aca="false">IF(ISNUMBER(FIND("Pow",F371))=TRUE(),((VALUE(MID(R371,FIND("-",R371)+1,2)))-(VALUE(MID(R371,FIND("-",R371)-1,1)))+1)*(Q371-P371+1),IF(F371="Coal",(YEAR(Q371)-YEAR(P371))*12+MONTH(Q371)-MONTH(P371)+1,(Q371-P371+1)))</f>
        <v>1</v>
      </c>
      <c r="C371" s="173" t="n">
        <f aca="false">IF(F371="Coal",B371*W371*12500,B371*W371)</f>
        <v>0</v>
      </c>
    </row>
    <row r="372" customFormat="false" ht="12.75" hidden="false" customHeight="false" outlineLevel="0" collapsed="false">
      <c r="A372" s="173" t="e">
        <f aca="false">VLOOKUP(G372,DDENA_USERS,2,FALSE())</f>
        <v>#N/A</v>
      </c>
      <c r="B372" s="174" t="n">
        <f aca="false">IF(ISNUMBER(FIND("Pow",F372))=TRUE(),((VALUE(MID(R372,FIND("-",R372)+1,2)))-(VALUE(MID(R372,FIND("-",R372)-1,1)))+1)*(Q372-P372+1),IF(F372="Coal",(YEAR(Q372)-YEAR(P372))*12+MONTH(Q372)-MONTH(P372)+1,(Q372-P372+1)))</f>
        <v>1</v>
      </c>
      <c r="C372" s="173" t="n">
        <f aca="false">IF(F372="Coal",B372*W372*12500,B372*W372)</f>
        <v>0</v>
      </c>
    </row>
    <row r="373" customFormat="false" ht="12.75" hidden="false" customHeight="false" outlineLevel="0" collapsed="false">
      <c r="A373" s="173" t="e">
        <f aca="false">VLOOKUP(G373,DDENA_USERS,2,FALSE())</f>
        <v>#N/A</v>
      </c>
      <c r="B373" s="174" t="n">
        <f aca="false">IF(ISNUMBER(FIND("Pow",F373))=TRUE(),((VALUE(MID(R373,FIND("-",R373)+1,2)))-(VALUE(MID(R373,FIND("-",R373)-1,1)))+1)*(Q373-P373+1),IF(F373="Coal",(YEAR(Q373)-YEAR(P373))*12+MONTH(Q373)-MONTH(P373)+1,(Q373-P373+1)))</f>
        <v>1</v>
      </c>
      <c r="C373" s="173" t="n">
        <f aca="false">IF(F373="Coal",B373*W373*12500,B373*W373)</f>
        <v>0</v>
      </c>
    </row>
    <row r="374" customFormat="false" ht="12.75" hidden="false" customHeight="false" outlineLevel="0" collapsed="false">
      <c r="A374" s="173" t="e">
        <f aca="false">VLOOKUP(G374,DDENA_USERS,2,FALSE())</f>
        <v>#N/A</v>
      </c>
      <c r="B374" s="174" t="n">
        <f aca="false">IF(ISNUMBER(FIND("Pow",F374))=TRUE(),((VALUE(MID(R374,FIND("-",R374)+1,2)))-(VALUE(MID(R374,FIND("-",R374)-1,1)))+1)*(Q374-P374+1),IF(F374="Coal",(YEAR(Q374)-YEAR(P374))*12+MONTH(Q374)-MONTH(P374)+1,(Q374-P374+1)))</f>
        <v>1</v>
      </c>
      <c r="C374" s="173" t="n">
        <f aca="false">IF(F374="Coal",B374*W374*12500,B374*W374)</f>
        <v>0</v>
      </c>
    </row>
    <row r="375" customFormat="false" ht="12.75" hidden="false" customHeight="false" outlineLevel="0" collapsed="false">
      <c r="A375" s="173" t="e">
        <f aca="false">VLOOKUP(G375,DDENA_USERS,2,FALSE())</f>
        <v>#N/A</v>
      </c>
      <c r="B375" s="174" t="n">
        <f aca="false">IF(ISNUMBER(FIND("Pow",F375))=TRUE(),((VALUE(MID(R375,FIND("-",R375)+1,2)))-(VALUE(MID(R375,FIND("-",R375)-1,1)))+1)*(Q375-P375+1),IF(F375="Coal",(YEAR(Q375)-YEAR(P375))*12+MONTH(Q375)-MONTH(P375)+1,(Q375-P375+1)))</f>
        <v>1</v>
      </c>
      <c r="C375" s="173" t="n">
        <f aca="false">IF(F375="Coal",B375*W375*12500,B375*W375)</f>
        <v>0</v>
      </c>
    </row>
    <row r="376" customFormat="false" ht="12.75" hidden="false" customHeight="false" outlineLevel="0" collapsed="false">
      <c r="A376" s="173" t="e">
        <f aca="false">VLOOKUP(G376,DDENA_USERS,2,FALSE())</f>
        <v>#N/A</v>
      </c>
      <c r="B376" s="174" t="n">
        <f aca="false">IF(ISNUMBER(FIND("Pow",F376))=TRUE(),((VALUE(MID(R376,FIND("-",R376)+1,2)))-(VALUE(MID(R376,FIND("-",R376)-1,1)))+1)*(Q376-P376+1),IF(F376="Coal",(YEAR(Q376)-YEAR(P376))*12+MONTH(Q376)-MONTH(P376)+1,(Q376-P376+1)))</f>
        <v>1</v>
      </c>
      <c r="C376" s="173" t="n">
        <f aca="false">IF(F376="Coal",B376*W376*12500,B376*W376)</f>
        <v>0</v>
      </c>
    </row>
    <row r="377" customFormat="false" ht="12.75" hidden="false" customHeight="false" outlineLevel="0" collapsed="false">
      <c r="A377" s="173" t="e">
        <f aca="false">VLOOKUP(G377,DDENA_USERS,2,FALSE())</f>
        <v>#N/A</v>
      </c>
      <c r="B377" s="174" t="n">
        <f aca="false">IF(ISNUMBER(FIND("Pow",F377))=TRUE(),((VALUE(MID(R377,FIND("-",R377)+1,2)))-(VALUE(MID(R377,FIND("-",R377)-1,1)))+1)*(Q377-P377+1),IF(F377="Coal",(YEAR(Q377)-YEAR(P377))*12+MONTH(Q377)-MONTH(P377)+1,(Q377-P377+1)))</f>
        <v>1</v>
      </c>
      <c r="C377" s="173" t="n">
        <f aca="false">IF(F377="Coal",B377*W377*12500,B377*W377)</f>
        <v>0</v>
      </c>
    </row>
    <row r="378" customFormat="false" ht="12.75" hidden="false" customHeight="false" outlineLevel="0" collapsed="false">
      <c r="A378" s="173" t="e">
        <f aca="false">VLOOKUP(G378,DDENA_USERS,2,FALSE())</f>
        <v>#N/A</v>
      </c>
      <c r="B378" s="174" t="n">
        <f aca="false">IF(ISNUMBER(FIND("Pow",F378))=TRUE(),((VALUE(MID(R378,FIND("-",R378)+1,2)))-(VALUE(MID(R378,FIND("-",R378)-1,1)))+1)*(Q378-P378+1),IF(F378="Coal",(YEAR(Q378)-YEAR(P378))*12+MONTH(Q378)-MONTH(P378)+1,(Q378-P378+1)))</f>
        <v>1</v>
      </c>
      <c r="C378" s="173" t="n">
        <f aca="false">IF(F378="Coal",B378*W378*12500,B378*W378)</f>
        <v>0</v>
      </c>
    </row>
    <row r="379" customFormat="false" ht="12.75" hidden="false" customHeight="false" outlineLevel="0" collapsed="false">
      <c r="A379" s="173" t="e">
        <f aca="false">VLOOKUP(G379,DDENA_USERS,2,FALSE())</f>
        <v>#N/A</v>
      </c>
      <c r="B379" s="174" t="n">
        <f aca="false">IF(ISNUMBER(FIND("Pow",F379))=TRUE(),((VALUE(MID(R379,FIND("-",R379)+1,2)))-(VALUE(MID(R379,FIND("-",R379)-1,1)))+1)*(Q379-P379+1),IF(F379="Coal",(YEAR(Q379)-YEAR(P379))*12+MONTH(Q379)-MONTH(P379)+1,(Q379-P379+1)))</f>
        <v>1</v>
      </c>
      <c r="C379" s="173" t="n">
        <f aca="false">IF(F379="Coal",B379*W379*12500,B379*W379)</f>
        <v>0</v>
      </c>
    </row>
    <row r="380" customFormat="false" ht="12.75" hidden="false" customHeight="false" outlineLevel="0" collapsed="false">
      <c r="A380" s="173" t="e">
        <f aca="false">VLOOKUP(G380,DDENA_USERS,2,FALSE())</f>
        <v>#N/A</v>
      </c>
      <c r="B380" s="174" t="n">
        <f aca="false">IF(ISNUMBER(FIND("Pow",F380))=TRUE(),((VALUE(MID(R380,FIND("-",R380)+1,2)))-(VALUE(MID(R380,FIND("-",R380)-1,1)))+1)*(Q380-P380+1),IF(F380="Coal",(YEAR(Q380)-YEAR(P380))*12+MONTH(Q380)-MONTH(P380)+1,(Q380-P380+1)))</f>
        <v>1</v>
      </c>
      <c r="C380" s="173" t="n">
        <f aca="false">IF(F380="Coal",B380*W380*12500,B380*W380)</f>
        <v>0</v>
      </c>
    </row>
    <row r="381" customFormat="false" ht="12.75" hidden="false" customHeight="false" outlineLevel="0" collapsed="false">
      <c r="A381" s="173" t="e">
        <f aca="false">VLOOKUP(G381,DDENA_USERS,2,FALSE())</f>
        <v>#N/A</v>
      </c>
      <c r="B381" s="174" t="n">
        <f aca="false">IF(ISNUMBER(FIND("Pow",F381))=TRUE(),((VALUE(MID(R381,FIND("-",R381)+1,2)))-(VALUE(MID(R381,FIND("-",R381)-1,1)))+1)*(Q381-P381+1),IF(F381="Coal",(YEAR(Q381)-YEAR(P381))*12+MONTH(Q381)-MONTH(P381)+1,(Q381-P381+1)))</f>
        <v>1</v>
      </c>
      <c r="C381" s="173" t="n">
        <f aca="false">IF(F381="Coal",B381*W381*12500,B381*W381)</f>
        <v>0</v>
      </c>
    </row>
    <row r="382" customFormat="false" ht="12.75" hidden="false" customHeight="false" outlineLevel="0" collapsed="false">
      <c r="A382" s="173" t="e">
        <f aca="false">VLOOKUP(G382,DDENA_USERS,2,FALSE())</f>
        <v>#N/A</v>
      </c>
      <c r="B382" s="174" t="n">
        <f aca="false">IF(ISNUMBER(FIND("Pow",F382))=TRUE(),((VALUE(MID(R382,FIND("-",R382)+1,2)))-(VALUE(MID(R382,FIND("-",R382)-1,1)))+1)*(Q382-P382+1),IF(F382="Coal",(YEAR(Q382)-YEAR(P382))*12+MONTH(Q382)-MONTH(P382)+1,(Q382-P382+1)))</f>
        <v>1</v>
      </c>
      <c r="C382" s="173" t="n">
        <f aca="false">IF(F382="Coal",B382*W382*12500,B382*W382)</f>
        <v>0</v>
      </c>
    </row>
    <row r="383" customFormat="false" ht="12.75" hidden="false" customHeight="false" outlineLevel="0" collapsed="false">
      <c r="A383" s="173" t="e">
        <f aca="false">VLOOKUP(G383,DDENA_USERS,2,FALSE())</f>
        <v>#N/A</v>
      </c>
      <c r="B383" s="174" t="n">
        <f aca="false">IF(ISNUMBER(FIND("Pow",F383))=TRUE(),((VALUE(MID(R383,FIND("-",R383)+1,2)))-(VALUE(MID(R383,FIND("-",R383)-1,1)))+1)*(Q383-P383+1),IF(F383="Coal",(YEAR(Q383)-YEAR(P383))*12+MONTH(Q383)-MONTH(P383)+1,(Q383-P383+1)))</f>
        <v>1</v>
      </c>
      <c r="C383" s="173" t="n">
        <f aca="false">IF(F383="Coal",B383*W383*12500,B383*W383)</f>
        <v>0</v>
      </c>
    </row>
    <row r="384" customFormat="false" ht="12.75" hidden="false" customHeight="false" outlineLevel="0" collapsed="false">
      <c r="A384" s="173" t="e">
        <f aca="false">VLOOKUP(G384,DDENA_USERS,2,FALSE())</f>
        <v>#N/A</v>
      </c>
      <c r="B384" s="174" t="n">
        <f aca="false">IF(ISNUMBER(FIND("Pow",F384))=TRUE(),((VALUE(MID(R384,FIND("-",R384)+1,2)))-(VALUE(MID(R384,FIND("-",R384)-1,1)))+1)*(Q384-P384+1),IF(F384="Coal",(YEAR(Q384)-YEAR(P384))*12+MONTH(Q384)-MONTH(P384)+1,(Q384-P384+1)))</f>
        <v>1</v>
      </c>
      <c r="C384" s="173" t="n">
        <f aca="false">IF(F384="Coal",B384*W384*12500,B384*W384)</f>
        <v>0</v>
      </c>
    </row>
    <row r="385" customFormat="false" ht="12.75" hidden="false" customHeight="false" outlineLevel="0" collapsed="false">
      <c r="A385" s="173" t="e">
        <f aca="false">VLOOKUP(G385,DDENA_USERS,2,FALSE())</f>
        <v>#N/A</v>
      </c>
      <c r="B385" s="174" t="n">
        <f aca="false">IF(ISNUMBER(FIND("Pow",F385))=TRUE(),((VALUE(MID(R385,FIND("-",R385)+1,2)))-(VALUE(MID(R385,FIND("-",R385)-1,1)))+1)*(Q385-P385+1),IF(F385="Coal",(YEAR(Q385)-YEAR(P385))*12+MONTH(Q385)-MONTH(P385)+1,(Q385-P385+1)))</f>
        <v>1</v>
      </c>
      <c r="C385" s="173" t="n">
        <f aca="false">IF(F385="Coal",B385*W385*12500,B385*W385)</f>
        <v>0</v>
      </c>
    </row>
    <row r="386" customFormat="false" ht="12.75" hidden="false" customHeight="false" outlineLevel="0" collapsed="false">
      <c r="A386" s="173" t="e">
        <f aca="false">VLOOKUP(G386,DDENA_USERS,2,FALSE())</f>
        <v>#N/A</v>
      </c>
      <c r="B386" s="174" t="n">
        <f aca="false">IF(ISNUMBER(FIND("Pow",F386))=TRUE(),((VALUE(MID(R386,FIND("-",R386)+1,2)))-(VALUE(MID(R386,FIND("-",R386)-1,1)))+1)*(Q386-P386+1),IF(F386="Coal",(YEAR(Q386)-YEAR(P386))*12+MONTH(Q386)-MONTH(P386)+1,(Q386-P386+1)))</f>
        <v>1</v>
      </c>
      <c r="C386" s="173" t="n">
        <f aca="false">IF(F386="Coal",B386*W386*12500,B386*W386)</f>
        <v>0</v>
      </c>
    </row>
    <row r="387" customFormat="false" ht="12.75" hidden="false" customHeight="false" outlineLevel="0" collapsed="false">
      <c r="A387" s="173" t="e">
        <f aca="false">VLOOKUP(G387,DDENA_USERS,2,FALSE())</f>
        <v>#N/A</v>
      </c>
      <c r="B387" s="174" t="n">
        <f aca="false">IF(ISNUMBER(FIND("Pow",F387))=TRUE(),((VALUE(MID(R387,FIND("-",R387)+1,2)))-(VALUE(MID(R387,FIND("-",R387)-1,1)))+1)*(Q387-P387+1),IF(F387="Coal",(YEAR(Q387)-YEAR(P387))*12+MONTH(Q387)-MONTH(P387)+1,(Q387-P387+1)))</f>
        <v>1</v>
      </c>
      <c r="C387" s="173" t="n">
        <f aca="false">IF(F387="Coal",B387*W387*12500,B387*W387)</f>
        <v>0</v>
      </c>
    </row>
    <row r="388" customFormat="false" ht="12.75" hidden="false" customHeight="false" outlineLevel="0" collapsed="false">
      <c r="A388" s="173" t="e">
        <f aca="false">VLOOKUP(G388,DDENA_USERS,2,FALSE())</f>
        <v>#N/A</v>
      </c>
      <c r="B388" s="174" t="n">
        <f aca="false">IF(ISNUMBER(FIND("Pow",F388))=TRUE(),((VALUE(MID(R388,FIND("-",R388)+1,2)))-(VALUE(MID(R388,FIND("-",R388)-1,1)))+1)*(Q388-P388+1),IF(F388="Coal",(YEAR(Q388)-YEAR(P388))*12+MONTH(Q388)-MONTH(P388)+1,(Q388-P388+1)))</f>
        <v>1</v>
      </c>
      <c r="C388" s="173" t="n">
        <f aca="false">IF(F388="Coal",B388*W388*12500,B388*W388)</f>
        <v>0</v>
      </c>
    </row>
    <row r="389" customFormat="false" ht="12.75" hidden="false" customHeight="false" outlineLevel="0" collapsed="false">
      <c r="A389" s="173" t="e">
        <f aca="false">VLOOKUP(G389,DDENA_USERS,2,FALSE())</f>
        <v>#N/A</v>
      </c>
      <c r="B389" s="174" t="n">
        <f aca="false">IF(ISNUMBER(FIND("Pow",F389))=TRUE(),((VALUE(MID(R389,FIND("-",R389)+1,2)))-(VALUE(MID(R389,FIND("-",R389)-1,1)))+1)*(Q389-P389+1),IF(F389="Coal",(YEAR(Q389)-YEAR(P389))*12+MONTH(Q389)-MONTH(P389)+1,(Q389-P389+1)))</f>
        <v>1</v>
      </c>
      <c r="C389" s="173" t="n">
        <f aca="false">IF(F389="Coal",B389*W389*12500,B389*W389)</f>
        <v>0</v>
      </c>
    </row>
    <row r="390" customFormat="false" ht="12.75" hidden="false" customHeight="false" outlineLevel="0" collapsed="false">
      <c r="A390" s="173" t="e">
        <f aca="false">VLOOKUP(G390,DDENA_USERS,2,FALSE())</f>
        <v>#N/A</v>
      </c>
      <c r="B390" s="174" t="n">
        <f aca="false">IF(ISNUMBER(FIND("Pow",F390))=TRUE(),((VALUE(MID(R390,FIND("-",R390)+1,2)))-(VALUE(MID(R390,FIND("-",R390)-1,1)))+1)*(Q390-P390+1),IF(F390="Coal",(YEAR(Q390)-YEAR(P390))*12+MONTH(Q390)-MONTH(P390)+1,(Q390-P390+1)))</f>
        <v>1</v>
      </c>
      <c r="C390" s="173" t="n">
        <f aca="false">IF(F390="Coal",B390*W390*12500,B390*W390)</f>
        <v>0</v>
      </c>
    </row>
    <row r="391" customFormat="false" ht="12.75" hidden="false" customHeight="false" outlineLevel="0" collapsed="false">
      <c r="A391" s="173" t="e">
        <f aca="false">VLOOKUP(G391,DDENA_USERS,2,FALSE())</f>
        <v>#N/A</v>
      </c>
      <c r="B391" s="174" t="n">
        <f aca="false">IF(ISNUMBER(FIND("Pow",F391))=TRUE(),((VALUE(MID(R391,FIND("-",R391)+1,2)))-(VALUE(MID(R391,FIND("-",R391)-1,1)))+1)*(Q391-P391+1),IF(F391="Coal",(YEAR(Q391)-YEAR(P391))*12+MONTH(Q391)-MONTH(P391)+1,(Q391-P391+1)))</f>
        <v>1</v>
      </c>
      <c r="C391" s="173" t="n">
        <f aca="false">IF(F391="Coal",B391*W391*12500,B391*W391)</f>
        <v>0</v>
      </c>
    </row>
    <row r="392" customFormat="false" ht="12.75" hidden="false" customHeight="false" outlineLevel="0" collapsed="false">
      <c r="A392" s="173" t="e">
        <f aca="false">VLOOKUP(G392,DDENA_USERS,2,FALSE())</f>
        <v>#N/A</v>
      </c>
      <c r="B392" s="174" t="n">
        <f aca="false">IF(ISNUMBER(FIND("Pow",F392))=TRUE(),((VALUE(MID(R392,FIND("-",R392)+1,2)))-(VALUE(MID(R392,FIND("-",R392)-1,1)))+1)*(Q392-P392+1),IF(F392="Coal",(YEAR(Q392)-YEAR(P392))*12+MONTH(Q392)-MONTH(P392)+1,(Q392-P392+1)))</f>
        <v>1</v>
      </c>
      <c r="C392" s="173" t="n">
        <f aca="false">IF(F392="Coal",B392*W392*12500,B392*W392)</f>
        <v>0</v>
      </c>
    </row>
    <row r="393" customFormat="false" ht="12.75" hidden="false" customHeight="false" outlineLevel="0" collapsed="false">
      <c r="A393" s="173" t="e">
        <f aca="false">VLOOKUP(G393,DDENA_USERS,2,FALSE())</f>
        <v>#N/A</v>
      </c>
      <c r="B393" s="174" t="n">
        <f aca="false">IF(ISNUMBER(FIND("Pow",F393))=TRUE(),((VALUE(MID(R393,FIND("-",R393)+1,2)))-(VALUE(MID(R393,FIND("-",R393)-1,1)))+1)*(Q393-P393+1),IF(F393="Coal",(YEAR(Q393)-YEAR(P393))*12+MONTH(Q393)-MONTH(P393)+1,(Q393-P393+1)))</f>
        <v>1</v>
      </c>
      <c r="C393" s="173" t="n">
        <f aca="false">IF(F393="Coal",B393*W393*12500,B393*W393)</f>
        <v>0</v>
      </c>
    </row>
    <row r="394" customFormat="false" ht="12.75" hidden="false" customHeight="false" outlineLevel="0" collapsed="false">
      <c r="A394" s="173" t="e">
        <f aca="false">VLOOKUP(G394,DDENA_USERS,2,FALSE())</f>
        <v>#N/A</v>
      </c>
      <c r="B394" s="174" t="n">
        <f aca="false">IF(ISNUMBER(FIND("Pow",F394))=TRUE(),((VALUE(MID(R394,FIND("-",R394)+1,2)))-(VALUE(MID(R394,FIND("-",R394)-1,1)))+1)*(Q394-P394+1),IF(F394="Coal",(YEAR(Q394)-YEAR(P394))*12+MONTH(Q394)-MONTH(P394)+1,(Q394-P394+1)))</f>
        <v>1</v>
      </c>
      <c r="C394" s="173" t="n">
        <f aca="false">IF(F394="Coal",B394*W394*12500,B394*W394)</f>
        <v>0</v>
      </c>
    </row>
    <row r="395" customFormat="false" ht="12.75" hidden="false" customHeight="false" outlineLevel="0" collapsed="false">
      <c r="A395" s="173" t="e">
        <f aca="false">VLOOKUP(G395,DDENA_USERS,2,FALSE())</f>
        <v>#N/A</v>
      </c>
      <c r="B395" s="174" t="n">
        <f aca="false">IF(ISNUMBER(FIND("Pow",F395))=TRUE(),((VALUE(MID(R395,FIND("-",R395)+1,2)))-(VALUE(MID(R395,FIND("-",R395)-1,1)))+1)*(Q395-P395+1),IF(F395="Coal",(YEAR(Q395)-YEAR(P395))*12+MONTH(Q395)-MONTH(P395)+1,(Q395-P395+1)))</f>
        <v>1</v>
      </c>
      <c r="C395" s="173" t="n">
        <f aca="false">IF(F395="Coal",B395*W395*12500,B395*W395)</f>
        <v>0</v>
      </c>
    </row>
    <row r="396" customFormat="false" ht="12.75" hidden="false" customHeight="false" outlineLevel="0" collapsed="false">
      <c r="A396" s="173" t="e">
        <f aca="false">VLOOKUP(G396,DDENA_USERS,2,FALSE())</f>
        <v>#N/A</v>
      </c>
      <c r="B396" s="174" t="n">
        <f aca="false">IF(ISNUMBER(FIND("Pow",F396))=TRUE(),((VALUE(MID(R396,FIND("-",R396)+1,2)))-(VALUE(MID(R396,FIND("-",R396)-1,1)))+1)*(Q396-P396+1),IF(F396="Coal",(YEAR(Q396)-YEAR(P396))*12+MONTH(Q396)-MONTH(P396)+1,(Q396-P396+1)))</f>
        <v>1</v>
      </c>
      <c r="C396" s="173" t="n">
        <f aca="false">IF(F396="Coal",B396*W396*12500,B396*W396)</f>
        <v>0</v>
      </c>
    </row>
    <row r="397" customFormat="false" ht="12.75" hidden="false" customHeight="false" outlineLevel="0" collapsed="false">
      <c r="A397" s="173" t="e">
        <f aca="false">VLOOKUP(G397,DDENA_USERS,2,FALSE())</f>
        <v>#N/A</v>
      </c>
      <c r="B397" s="174" t="n">
        <f aca="false">IF(ISNUMBER(FIND("Pow",F397))=TRUE(),((VALUE(MID(R397,FIND("-",R397)+1,2)))-(VALUE(MID(R397,FIND("-",R397)-1,1)))+1)*(Q397-P397+1),IF(F397="Coal",(YEAR(Q397)-YEAR(P397))*12+MONTH(Q397)-MONTH(P397)+1,(Q397-P397+1)))</f>
        <v>1</v>
      </c>
      <c r="C397" s="173" t="n">
        <f aca="false">IF(F397="Coal",B397*W397*12500,B397*W397)</f>
        <v>0</v>
      </c>
    </row>
    <row r="398" customFormat="false" ht="12.75" hidden="false" customHeight="false" outlineLevel="0" collapsed="false">
      <c r="A398" s="173" t="e">
        <f aca="false">VLOOKUP(G398,DDENA_USERS,2,FALSE())</f>
        <v>#N/A</v>
      </c>
      <c r="B398" s="174" t="n">
        <f aca="false">IF(ISNUMBER(FIND("Pow",F398))=TRUE(),((VALUE(MID(R398,FIND("-",R398)+1,2)))-(VALUE(MID(R398,FIND("-",R398)-1,1)))+1)*(Q398-P398+1),IF(F398="Coal",(YEAR(Q398)-YEAR(P398))*12+MONTH(Q398)-MONTH(P398)+1,(Q398-P398+1)))</f>
        <v>1</v>
      </c>
      <c r="C398" s="173" t="n">
        <f aca="false">IF(F398="Coal",B398*W398*12500,B398*W398)</f>
        <v>0</v>
      </c>
    </row>
    <row r="399" customFormat="false" ht="12.75" hidden="false" customHeight="false" outlineLevel="0" collapsed="false">
      <c r="A399" s="173" t="e">
        <f aca="false">VLOOKUP(G399,DDENA_USERS,2,FALSE())</f>
        <v>#N/A</v>
      </c>
      <c r="B399" s="174" t="n">
        <f aca="false">IF(ISNUMBER(FIND("Pow",F399))=TRUE(),((VALUE(MID(R399,FIND("-",R399)+1,2)))-(VALUE(MID(R399,FIND("-",R399)-1,1)))+1)*(Q399-P399+1),IF(F399="Coal",(YEAR(Q399)-YEAR(P399))*12+MONTH(Q399)-MONTH(P399)+1,(Q399-P399+1)))</f>
        <v>1</v>
      </c>
      <c r="C399" s="173" t="n">
        <f aca="false">IF(F399="Coal",B399*W399*12500,B399*W399)</f>
        <v>0</v>
      </c>
    </row>
    <row r="400" customFormat="false" ht="12.75" hidden="false" customHeight="false" outlineLevel="0" collapsed="false">
      <c r="A400" s="173" t="e">
        <f aca="false">VLOOKUP(G400,DDENA_USERS,2,FALSE())</f>
        <v>#N/A</v>
      </c>
      <c r="B400" s="174" t="n">
        <f aca="false">IF(ISNUMBER(FIND("Pow",F400))=TRUE(),((VALUE(MID(R400,FIND("-",R400)+1,2)))-(VALUE(MID(R400,FIND("-",R400)-1,1)))+1)*(Q400-P400+1),IF(F400="Coal",(YEAR(Q400)-YEAR(P400))*12+MONTH(Q400)-MONTH(P400)+1,(Q400-P400+1)))</f>
        <v>1</v>
      </c>
      <c r="C400" s="173" t="n">
        <f aca="false">IF(F400="Coal",B400*W400*12500,B400*W400)</f>
        <v>0</v>
      </c>
    </row>
    <row r="401" customFormat="false" ht="12.75" hidden="false" customHeight="false" outlineLevel="0" collapsed="false">
      <c r="A401" s="173" t="e">
        <f aca="false">VLOOKUP(G401,DDENA_USERS,2,FALSE())</f>
        <v>#N/A</v>
      </c>
      <c r="B401" s="174" t="n">
        <f aca="false">IF(ISNUMBER(FIND("Pow",F401))=TRUE(),((VALUE(MID(R401,FIND("-",R401)+1,2)))-(VALUE(MID(R401,FIND("-",R401)-1,1)))+1)*(Q401-P401+1),IF(F401="Coal",(YEAR(Q401)-YEAR(P401))*12+MONTH(Q401)-MONTH(P401)+1,(Q401-P401+1)))</f>
        <v>1</v>
      </c>
      <c r="C401" s="173" t="n">
        <f aca="false">IF(F401="Coal",B401*W401*12500,B401*W401)</f>
        <v>0</v>
      </c>
    </row>
    <row r="402" customFormat="false" ht="12.75" hidden="false" customHeight="false" outlineLevel="0" collapsed="false">
      <c r="A402" s="173" t="e">
        <f aca="false">VLOOKUP(G402,DDENA_USERS,2,FALSE())</f>
        <v>#N/A</v>
      </c>
      <c r="B402" s="174" t="n">
        <f aca="false">IF(ISNUMBER(FIND("Pow",F402))=TRUE(),((VALUE(MID(R402,FIND("-",R402)+1,2)))-(VALUE(MID(R402,FIND("-",R402)-1,1)))+1)*(Q402-P402+1),IF(F402="Coal",(YEAR(Q402)-YEAR(P402))*12+MONTH(Q402)-MONTH(P402)+1,(Q402-P402+1)))</f>
        <v>1</v>
      </c>
      <c r="C402" s="173" t="n">
        <f aca="false">IF(F402="Coal",B402*W402*12500,B402*W402)</f>
        <v>0</v>
      </c>
    </row>
    <row r="403" customFormat="false" ht="12.75" hidden="false" customHeight="false" outlineLevel="0" collapsed="false">
      <c r="A403" s="173" t="e">
        <f aca="false">VLOOKUP(G403,DDENA_USERS,2,FALSE())</f>
        <v>#N/A</v>
      </c>
      <c r="B403" s="174" t="n">
        <f aca="false">IF(ISNUMBER(FIND("Pow",F403))=TRUE(),((VALUE(MID(R403,FIND("-",R403)+1,2)))-(VALUE(MID(R403,FIND("-",R403)-1,1)))+1)*(Q403-P403+1),IF(F403="Coal",(YEAR(Q403)-YEAR(P403))*12+MONTH(Q403)-MONTH(P403)+1,(Q403-P403+1)))</f>
        <v>1</v>
      </c>
      <c r="C403" s="173" t="n">
        <f aca="false">IF(F403="Coal",B403*W403*12500,B403*W403)</f>
        <v>0</v>
      </c>
    </row>
    <row r="404" customFormat="false" ht="12.75" hidden="false" customHeight="false" outlineLevel="0" collapsed="false">
      <c r="A404" s="173" t="e">
        <f aca="false">VLOOKUP(G404,DDENA_USERS,2,FALSE())</f>
        <v>#N/A</v>
      </c>
      <c r="B404" s="174" t="n">
        <f aca="false">IF(ISNUMBER(FIND("Pow",F404))=TRUE(),((VALUE(MID(R404,FIND("-",R404)+1,2)))-(VALUE(MID(R404,FIND("-",R404)-1,1)))+1)*(Q404-P404+1),IF(F404="Coal",(YEAR(Q404)-YEAR(P404))*12+MONTH(Q404)-MONTH(P404)+1,(Q404-P404+1)))</f>
        <v>1</v>
      </c>
      <c r="C404" s="173" t="n">
        <f aca="false">IF(F404="Coal",B404*W404*12500,B404*W404)</f>
        <v>0</v>
      </c>
    </row>
    <row r="405" customFormat="false" ht="12.75" hidden="false" customHeight="false" outlineLevel="0" collapsed="false">
      <c r="A405" s="173" t="e">
        <f aca="false">VLOOKUP(G405,DDENA_USERS,2,FALSE())</f>
        <v>#N/A</v>
      </c>
      <c r="B405" s="174" t="n">
        <f aca="false">IF(ISNUMBER(FIND("Pow",F405))=TRUE(),((VALUE(MID(R405,FIND("-",R405)+1,2)))-(VALUE(MID(R405,FIND("-",R405)-1,1)))+1)*(Q405-P405+1),IF(F405="Coal",(YEAR(Q405)-YEAR(P405))*12+MONTH(Q405)-MONTH(P405)+1,(Q405-P405+1)))</f>
        <v>1</v>
      </c>
      <c r="C405" s="173" t="n">
        <f aca="false">IF(F405="Coal",B405*W405*12500,B405*W405)</f>
        <v>0</v>
      </c>
    </row>
    <row r="406" customFormat="false" ht="12.75" hidden="false" customHeight="false" outlineLevel="0" collapsed="false">
      <c r="A406" s="173" t="e">
        <f aca="false">VLOOKUP(G406,DDENA_USERS,2,FALSE())</f>
        <v>#N/A</v>
      </c>
      <c r="B406" s="174" t="n">
        <f aca="false">IF(ISNUMBER(FIND("Pow",F406))=TRUE(),((VALUE(MID(R406,FIND("-",R406)+1,2)))-(VALUE(MID(R406,FIND("-",R406)-1,1)))+1)*(Q406-P406+1),IF(F406="Coal",(YEAR(Q406)-YEAR(P406))*12+MONTH(Q406)-MONTH(P406)+1,(Q406-P406+1)))</f>
        <v>1</v>
      </c>
      <c r="C406" s="173" t="n">
        <f aca="false">IF(F406="Coal",B406*W406*12500,B406*W406)</f>
        <v>0</v>
      </c>
    </row>
    <row r="407" customFormat="false" ht="12.75" hidden="false" customHeight="false" outlineLevel="0" collapsed="false">
      <c r="A407" s="173" t="e">
        <f aca="false">VLOOKUP(G407,DDENA_USERS,2,FALSE())</f>
        <v>#N/A</v>
      </c>
      <c r="B407" s="174" t="n">
        <f aca="false">IF(ISNUMBER(FIND("Pow",F407))=TRUE(),((VALUE(MID(R407,FIND("-",R407)+1,2)))-(VALUE(MID(R407,FIND("-",R407)-1,1)))+1)*(Q407-P407+1),IF(F407="Coal",(YEAR(Q407)-YEAR(P407))*12+MONTH(Q407)-MONTH(P407)+1,(Q407-P407+1)))</f>
        <v>1</v>
      </c>
      <c r="C407" s="173" t="n">
        <f aca="false">IF(F407="Coal",B407*W407*12500,B407*W407)</f>
        <v>0</v>
      </c>
    </row>
    <row r="408" customFormat="false" ht="12.75" hidden="false" customHeight="false" outlineLevel="0" collapsed="false">
      <c r="A408" s="173" t="e">
        <f aca="false">VLOOKUP(G408,DDENA_USERS,2,FALSE())</f>
        <v>#N/A</v>
      </c>
      <c r="B408" s="174" t="n">
        <f aca="false">IF(ISNUMBER(FIND("Pow",F408))=TRUE(),((VALUE(MID(R408,FIND("-",R408)+1,2)))-(VALUE(MID(R408,FIND("-",R408)-1,1)))+1)*(Q408-P408+1),IF(F408="Coal",(YEAR(Q408)-YEAR(P408))*12+MONTH(Q408)-MONTH(P408)+1,(Q408-P408+1)))</f>
        <v>1</v>
      </c>
      <c r="C408" s="173" t="n">
        <f aca="false">IF(F408="Coal",B408*W408*12500,B408*W408)</f>
        <v>0</v>
      </c>
    </row>
    <row r="409" customFormat="false" ht="12.75" hidden="false" customHeight="false" outlineLevel="0" collapsed="false">
      <c r="A409" s="173" t="e">
        <f aca="false">VLOOKUP(G409,DDENA_USERS,2,FALSE())</f>
        <v>#N/A</v>
      </c>
      <c r="B409" s="174" t="n">
        <f aca="false">IF(ISNUMBER(FIND("Pow",F409))=TRUE(),((VALUE(MID(R409,FIND("-",R409)+1,2)))-(VALUE(MID(R409,FIND("-",R409)-1,1)))+1)*(Q409-P409+1),IF(F409="Coal",(YEAR(Q409)-YEAR(P409))*12+MONTH(Q409)-MONTH(P409)+1,(Q409-P409+1)))</f>
        <v>1</v>
      </c>
      <c r="C409" s="173" t="n">
        <f aca="false">IF(F409="Coal",B409*W409*12500,B409*W409)</f>
        <v>0</v>
      </c>
    </row>
    <row r="410" customFormat="false" ht="12.75" hidden="false" customHeight="false" outlineLevel="0" collapsed="false">
      <c r="A410" s="173" t="e">
        <f aca="false">VLOOKUP(G410,DDENA_USERS,2,FALSE())</f>
        <v>#N/A</v>
      </c>
      <c r="B410" s="174" t="n">
        <f aca="false">IF(ISNUMBER(FIND("Pow",F410))=TRUE(),((VALUE(MID(R410,FIND("-",R410)+1,2)))-(VALUE(MID(R410,FIND("-",R410)-1,1)))+1)*(Q410-P410+1),IF(F410="Coal",(YEAR(Q410)-YEAR(P410))*12+MONTH(Q410)-MONTH(P410)+1,(Q410-P410+1)))</f>
        <v>1</v>
      </c>
      <c r="C410" s="173" t="n">
        <f aca="false">IF(F410="Coal",B410*W410*12500,B410*W410)</f>
        <v>0</v>
      </c>
    </row>
    <row r="411" customFormat="false" ht="12.75" hidden="false" customHeight="false" outlineLevel="0" collapsed="false">
      <c r="A411" s="173" t="e">
        <f aca="false">VLOOKUP(G411,DDENA_USERS,2,FALSE())</f>
        <v>#N/A</v>
      </c>
      <c r="B411" s="174" t="n">
        <f aca="false">IF(ISNUMBER(FIND("Pow",F411))=TRUE(),((VALUE(MID(R411,FIND("-",R411)+1,2)))-(VALUE(MID(R411,FIND("-",R411)-1,1)))+1)*(Q411-P411+1),IF(F411="Coal",(YEAR(Q411)-YEAR(P411))*12+MONTH(Q411)-MONTH(P411)+1,(Q411-P411+1)))</f>
        <v>1</v>
      </c>
      <c r="C411" s="173" t="n">
        <f aca="false">IF(F411="Coal",B411*W411*12500,B411*W411)</f>
        <v>0</v>
      </c>
    </row>
    <row r="412" customFormat="false" ht="12.75" hidden="false" customHeight="false" outlineLevel="0" collapsed="false">
      <c r="A412" s="173" t="e">
        <f aca="false">VLOOKUP(G412,DDENA_USERS,2,FALSE())</f>
        <v>#N/A</v>
      </c>
      <c r="B412" s="174" t="n">
        <f aca="false">IF(ISNUMBER(FIND("Pow",F412))=TRUE(),((VALUE(MID(R412,FIND("-",R412)+1,2)))-(VALUE(MID(R412,FIND("-",R412)-1,1)))+1)*(Q412-P412+1),IF(F412="Coal",(YEAR(Q412)-YEAR(P412))*12+MONTH(Q412)-MONTH(P412)+1,(Q412-P412+1)))</f>
        <v>1</v>
      </c>
      <c r="C412" s="173" t="n">
        <f aca="false">IF(F412="Coal",B412*W412*12500,B412*W412)</f>
        <v>0</v>
      </c>
    </row>
    <row r="413" customFormat="false" ht="12.75" hidden="false" customHeight="false" outlineLevel="0" collapsed="false">
      <c r="A413" s="173" t="e">
        <f aca="false">VLOOKUP(G413,DDENA_USERS,2,FALSE())</f>
        <v>#N/A</v>
      </c>
      <c r="B413" s="174" t="n">
        <f aca="false">IF(ISNUMBER(FIND("Pow",F413))=TRUE(),((VALUE(MID(R413,FIND("-",R413)+1,2)))-(VALUE(MID(R413,FIND("-",R413)-1,1)))+1)*(Q413-P413+1),IF(F413="Coal",(YEAR(Q413)-YEAR(P413))*12+MONTH(Q413)-MONTH(P413)+1,(Q413-P413+1)))</f>
        <v>1</v>
      </c>
      <c r="C413" s="173" t="n">
        <f aca="false">IF(F413="Coal",B413*W413*12500,B413*W413)</f>
        <v>0</v>
      </c>
    </row>
    <row r="414" customFormat="false" ht="12.75" hidden="false" customHeight="false" outlineLevel="0" collapsed="false">
      <c r="A414" s="173" t="e">
        <f aca="false">VLOOKUP(G414,DDENA_USERS,2,FALSE())</f>
        <v>#N/A</v>
      </c>
      <c r="B414" s="174" t="n">
        <f aca="false">IF(ISNUMBER(FIND("Pow",F414))=TRUE(),((VALUE(MID(R414,FIND("-",R414)+1,2)))-(VALUE(MID(R414,FIND("-",R414)-1,1)))+1)*(Q414-P414+1),IF(F414="Coal",(YEAR(Q414)-YEAR(P414))*12+MONTH(Q414)-MONTH(P414)+1,(Q414-P414+1)))</f>
        <v>1</v>
      </c>
      <c r="C414" s="173" t="n">
        <f aca="false">IF(F414="Coal",B414*W414*12500,B414*W414)</f>
        <v>0</v>
      </c>
    </row>
    <row r="415" customFormat="false" ht="12.75" hidden="false" customHeight="false" outlineLevel="0" collapsed="false">
      <c r="A415" s="173" t="e">
        <f aca="false">VLOOKUP(G415,DDENA_USERS,2,FALSE())</f>
        <v>#N/A</v>
      </c>
      <c r="B415" s="174" t="n">
        <f aca="false">IF(ISNUMBER(FIND("Pow",F415))=TRUE(),((VALUE(MID(R415,FIND("-",R415)+1,2)))-(VALUE(MID(R415,FIND("-",R415)-1,1)))+1)*(Q415-P415+1),IF(F415="Coal",(YEAR(Q415)-YEAR(P415))*12+MONTH(Q415)-MONTH(P415)+1,(Q415-P415+1)))</f>
        <v>1</v>
      </c>
      <c r="C415" s="173" t="n">
        <f aca="false">IF(F415="Coal",B415*W415*12500,B415*W415)</f>
        <v>0</v>
      </c>
    </row>
    <row r="416" customFormat="false" ht="12.75" hidden="false" customHeight="false" outlineLevel="0" collapsed="false">
      <c r="A416" s="173" t="e">
        <f aca="false">VLOOKUP(G416,DDENA_USERS,2,FALSE())</f>
        <v>#N/A</v>
      </c>
      <c r="B416" s="174" t="n">
        <f aca="false">IF(ISNUMBER(FIND("Pow",F416))=TRUE(),((VALUE(MID(R416,FIND("-",R416)+1,2)))-(VALUE(MID(R416,FIND("-",R416)-1,1)))+1)*(Q416-P416+1),IF(F416="Coal",(YEAR(Q416)-YEAR(P416))*12+MONTH(Q416)-MONTH(P416)+1,(Q416-P416+1)))</f>
        <v>1</v>
      </c>
      <c r="C416" s="173" t="n">
        <f aca="false">IF(F416="Coal",B416*W416*12500,B416*W416)</f>
        <v>0</v>
      </c>
    </row>
    <row r="417" customFormat="false" ht="12.75" hidden="false" customHeight="false" outlineLevel="0" collapsed="false">
      <c r="A417" s="173" t="e">
        <f aca="false">VLOOKUP(G417,DDENA_USERS,2,FALSE())</f>
        <v>#N/A</v>
      </c>
      <c r="B417" s="174" t="n">
        <f aca="false">IF(ISNUMBER(FIND("Pow",F417))=TRUE(),((VALUE(MID(R417,FIND("-",R417)+1,2)))-(VALUE(MID(R417,FIND("-",R417)-1,1)))+1)*(Q417-P417+1),IF(F417="Coal",(YEAR(Q417)-YEAR(P417))*12+MONTH(Q417)-MONTH(P417)+1,(Q417-P417+1)))</f>
        <v>1</v>
      </c>
      <c r="C417" s="173" t="n">
        <f aca="false">IF(F417="Coal",B417*W417*12500,B417*W417)</f>
        <v>0</v>
      </c>
    </row>
    <row r="418" customFormat="false" ht="12.75" hidden="false" customHeight="false" outlineLevel="0" collapsed="false">
      <c r="A418" s="173" t="e">
        <f aca="false">VLOOKUP(G418,DDENA_USERS,2,FALSE())</f>
        <v>#N/A</v>
      </c>
      <c r="B418" s="174" t="n">
        <f aca="false">IF(ISNUMBER(FIND("Pow",F418))=TRUE(),((VALUE(MID(R418,FIND("-",R418)+1,2)))-(VALUE(MID(R418,FIND("-",R418)-1,1)))+1)*(Q418-P418+1),IF(F418="Coal",(YEAR(Q418)-YEAR(P418))*12+MONTH(Q418)-MONTH(P418)+1,(Q418-P418+1)))</f>
        <v>1</v>
      </c>
      <c r="C418" s="173" t="n">
        <f aca="false">IF(F418="Coal",B418*W418*12500,B418*W418)</f>
        <v>0</v>
      </c>
    </row>
    <row r="419" customFormat="false" ht="12.75" hidden="false" customHeight="false" outlineLevel="0" collapsed="false">
      <c r="A419" s="173" t="e">
        <f aca="false">VLOOKUP(G419,DDENA_USERS,2,FALSE())</f>
        <v>#N/A</v>
      </c>
      <c r="B419" s="174" t="n">
        <f aca="false">IF(ISNUMBER(FIND("Pow",F419))=TRUE(),((VALUE(MID(R419,FIND("-",R419)+1,2)))-(VALUE(MID(R419,FIND("-",R419)-1,1)))+1)*(Q419-P419+1),IF(F419="Coal",(YEAR(Q419)-YEAR(P419))*12+MONTH(Q419)-MONTH(P419)+1,(Q419-P419+1)))</f>
        <v>1</v>
      </c>
      <c r="C419" s="173" t="n">
        <f aca="false">IF(F419="Coal",B419*W419*12500,B419*W419)</f>
        <v>0</v>
      </c>
    </row>
    <row r="420" customFormat="false" ht="12.75" hidden="false" customHeight="false" outlineLevel="0" collapsed="false">
      <c r="A420" s="173" t="e">
        <f aca="false">VLOOKUP(G420,DDENA_USERS,2,FALSE())</f>
        <v>#N/A</v>
      </c>
      <c r="B420" s="174" t="n">
        <f aca="false">IF(ISNUMBER(FIND("Pow",F420))=TRUE(),((VALUE(MID(R420,FIND("-",R420)+1,2)))-(VALUE(MID(R420,FIND("-",R420)-1,1)))+1)*(Q420-P420+1),IF(F420="Coal",(YEAR(Q420)-YEAR(P420))*12+MONTH(Q420)-MONTH(P420)+1,(Q420-P420+1)))</f>
        <v>1</v>
      </c>
      <c r="C420" s="173" t="n">
        <f aca="false">IF(F420="Coal",B420*W420*12500,B420*W420)</f>
        <v>0</v>
      </c>
    </row>
    <row r="421" customFormat="false" ht="12.75" hidden="false" customHeight="false" outlineLevel="0" collapsed="false">
      <c r="A421" s="173" t="e">
        <f aca="false">VLOOKUP(G421,DDENA_USERS,2,FALSE())</f>
        <v>#N/A</v>
      </c>
      <c r="B421" s="174" t="n">
        <f aca="false">IF(ISNUMBER(FIND("Pow",F421))=TRUE(),((VALUE(MID(R421,FIND("-",R421)+1,2)))-(VALUE(MID(R421,FIND("-",R421)-1,1)))+1)*(Q421-P421+1),IF(F421="Coal",(YEAR(Q421)-YEAR(P421))*12+MONTH(Q421)-MONTH(P421)+1,(Q421-P421+1)))</f>
        <v>1</v>
      </c>
      <c r="C421" s="173" t="n">
        <f aca="false">IF(F421="Coal",B421*W421*12500,B421*W421)</f>
        <v>0</v>
      </c>
    </row>
    <row r="422" customFormat="false" ht="12.75" hidden="false" customHeight="false" outlineLevel="0" collapsed="false">
      <c r="A422" s="173" t="e">
        <f aca="false">VLOOKUP(G422,DDENA_USERS,2,FALSE())</f>
        <v>#N/A</v>
      </c>
      <c r="B422" s="174" t="n">
        <f aca="false">IF(ISNUMBER(FIND("Pow",F422))=TRUE(),((VALUE(MID(R422,FIND("-",R422)+1,2)))-(VALUE(MID(R422,FIND("-",R422)-1,1)))+1)*(Q422-P422+1),IF(F422="Coal",(YEAR(Q422)-YEAR(P422))*12+MONTH(Q422)-MONTH(P422)+1,(Q422-P422+1)))</f>
        <v>1</v>
      </c>
      <c r="C422" s="173" t="n">
        <f aca="false">IF(F422="Coal",B422*W422*12500,B422*W422)</f>
        <v>0</v>
      </c>
    </row>
    <row r="423" customFormat="false" ht="12.75" hidden="false" customHeight="false" outlineLevel="0" collapsed="false">
      <c r="A423" s="173" t="e">
        <f aca="false">VLOOKUP(G423,DDENA_USERS,2,FALSE())</f>
        <v>#N/A</v>
      </c>
      <c r="B423" s="174" t="n">
        <f aca="false">IF(ISNUMBER(FIND("Pow",F423))=TRUE(),((VALUE(MID(R423,FIND("-",R423)+1,2)))-(VALUE(MID(R423,FIND("-",R423)-1,1)))+1)*(Q423-P423+1),IF(F423="Coal",(YEAR(Q423)-YEAR(P423))*12+MONTH(Q423)-MONTH(P423)+1,(Q423-P423+1)))</f>
        <v>1</v>
      </c>
      <c r="C423" s="173" t="n">
        <f aca="false">IF(F423="Coal",B423*W423*12500,B423*W423)</f>
        <v>0</v>
      </c>
    </row>
    <row r="424" customFormat="false" ht="12.75" hidden="false" customHeight="false" outlineLevel="0" collapsed="false">
      <c r="A424" s="173" t="e">
        <f aca="false">VLOOKUP(G424,DDENA_USERS,2,FALSE())</f>
        <v>#N/A</v>
      </c>
      <c r="B424" s="174" t="n">
        <f aca="false">IF(ISNUMBER(FIND("Pow",F424))=TRUE(),((VALUE(MID(R424,FIND("-",R424)+1,2)))-(VALUE(MID(R424,FIND("-",R424)-1,1)))+1)*(Q424-P424+1),IF(F424="Coal",(YEAR(Q424)-YEAR(P424))*12+MONTH(Q424)-MONTH(P424)+1,(Q424-P424+1)))</f>
        <v>1</v>
      </c>
      <c r="C424" s="173" t="n">
        <f aca="false">IF(F424="Coal",B424*W424*12500,B424*W424)</f>
        <v>0</v>
      </c>
    </row>
    <row r="425" customFormat="false" ht="12.75" hidden="false" customHeight="false" outlineLevel="0" collapsed="false">
      <c r="A425" s="173" t="e">
        <f aca="false">VLOOKUP(G425,DDENA_USERS,2,FALSE())</f>
        <v>#N/A</v>
      </c>
      <c r="B425" s="174" t="n">
        <f aca="false">IF(ISNUMBER(FIND("Pow",F425))=TRUE(),((VALUE(MID(R425,FIND("-",R425)+1,2)))-(VALUE(MID(R425,FIND("-",R425)-1,1)))+1)*(Q425-P425+1),IF(F425="Coal",(YEAR(Q425)-YEAR(P425))*12+MONTH(Q425)-MONTH(P425)+1,(Q425-P425+1)))</f>
        <v>1</v>
      </c>
      <c r="C425" s="173" t="n">
        <f aca="false">IF(F425="Coal",B425*W425*12500,B425*W425)</f>
        <v>0</v>
      </c>
    </row>
    <row r="426" customFormat="false" ht="12.75" hidden="false" customHeight="false" outlineLevel="0" collapsed="false">
      <c r="A426" s="173" t="e">
        <f aca="false">VLOOKUP(G426,DDENA_USERS,2,FALSE())</f>
        <v>#N/A</v>
      </c>
      <c r="B426" s="174" t="n">
        <f aca="false">IF(ISNUMBER(FIND("Pow",F426))=TRUE(),((VALUE(MID(R426,FIND("-",R426)+1,2)))-(VALUE(MID(R426,FIND("-",R426)-1,1)))+1)*(Q426-P426+1),IF(F426="Coal",(YEAR(Q426)-YEAR(P426))*12+MONTH(Q426)-MONTH(P426)+1,(Q426-P426+1)))</f>
        <v>1</v>
      </c>
      <c r="C426" s="173" t="n">
        <f aca="false">IF(F426="Coal",B426*W426*12500,B426*W426)</f>
        <v>0</v>
      </c>
    </row>
    <row r="427" customFormat="false" ht="12.75" hidden="false" customHeight="false" outlineLevel="0" collapsed="false">
      <c r="A427" s="173" t="e">
        <f aca="false">VLOOKUP(G427,DDENA_USERS,2,FALSE())</f>
        <v>#N/A</v>
      </c>
      <c r="B427" s="174" t="n">
        <f aca="false">IF(ISNUMBER(FIND("Pow",F427))=TRUE(),((VALUE(MID(R427,FIND("-",R427)+1,2)))-(VALUE(MID(R427,FIND("-",R427)-1,1)))+1)*(Q427-P427+1),IF(F427="Coal",(YEAR(Q427)-YEAR(P427))*12+MONTH(Q427)-MONTH(P427)+1,(Q427-P427+1)))</f>
        <v>1</v>
      </c>
      <c r="C427" s="173" t="n">
        <f aca="false">IF(F427="Coal",B427*W427*12500,B427*W427)</f>
        <v>0</v>
      </c>
    </row>
    <row r="428" customFormat="false" ht="12.75" hidden="false" customHeight="false" outlineLevel="0" collapsed="false">
      <c r="A428" s="173" t="e">
        <f aca="false">VLOOKUP(G428,DDENA_USERS,2,FALSE())</f>
        <v>#N/A</v>
      </c>
      <c r="B428" s="174" t="n">
        <f aca="false">IF(ISNUMBER(FIND("Pow",F428))=TRUE(),((VALUE(MID(R428,FIND("-",R428)+1,2)))-(VALUE(MID(R428,FIND("-",R428)-1,1)))+1)*(Q428-P428+1),IF(F428="Coal",(YEAR(Q428)-YEAR(P428))*12+MONTH(Q428)-MONTH(P428)+1,(Q428-P428+1)))</f>
        <v>1</v>
      </c>
      <c r="C428" s="173" t="n">
        <f aca="false">IF(F428="Coal",B428*W428*12500,B428*W428)</f>
        <v>0</v>
      </c>
    </row>
    <row r="429" customFormat="false" ht="12.75" hidden="false" customHeight="false" outlineLevel="0" collapsed="false">
      <c r="A429" s="173" t="e">
        <f aca="false">VLOOKUP(G429,DDENA_USERS,2,FALSE())</f>
        <v>#N/A</v>
      </c>
      <c r="B429" s="174" t="n">
        <f aca="false">IF(ISNUMBER(FIND("Pow",F429))=TRUE(),((VALUE(MID(R429,FIND("-",R429)+1,2)))-(VALUE(MID(R429,FIND("-",R429)-1,1)))+1)*(Q429-P429+1),IF(F429="Coal",(YEAR(Q429)-YEAR(P429))*12+MONTH(Q429)-MONTH(P429)+1,(Q429-P429+1)))</f>
        <v>1</v>
      </c>
      <c r="C429" s="173" t="n">
        <f aca="false">IF(F429="Coal",B429*W429*12500,B429*W429)</f>
        <v>0</v>
      </c>
    </row>
    <row r="430" customFormat="false" ht="12.75" hidden="false" customHeight="false" outlineLevel="0" collapsed="false">
      <c r="A430" s="173" t="e">
        <f aca="false">VLOOKUP(G430,DDENA_USERS,2,FALSE())</f>
        <v>#N/A</v>
      </c>
      <c r="B430" s="174" t="n">
        <f aca="false">IF(ISNUMBER(FIND("Pow",F430))=TRUE(),((VALUE(MID(R430,FIND("-",R430)+1,2)))-(VALUE(MID(R430,FIND("-",R430)-1,1)))+1)*(Q430-P430+1),IF(F430="Coal",(YEAR(Q430)-YEAR(P430))*12+MONTH(Q430)-MONTH(P430)+1,(Q430-P430+1)))</f>
        <v>1</v>
      </c>
      <c r="C430" s="173" t="n">
        <f aca="false">IF(F430="Coal",B430*W430*12500,B430*W430)</f>
        <v>0</v>
      </c>
    </row>
    <row r="431" customFormat="false" ht="12.75" hidden="false" customHeight="false" outlineLevel="0" collapsed="false">
      <c r="A431" s="173" t="e">
        <f aca="false">VLOOKUP(G431,DDENA_USERS,2,FALSE())</f>
        <v>#N/A</v>
      </c>
      <c r="B431" s="174" t="n">
        <f aca="false">IF(ISNUMBER(FIND("Pow",F431))=TRUE(),((VALUE(MID(R431,FIND("-",R431)+1,2)))-(VALUE(MID(R431,FIND("-",R431)-1,1)))+1)*(Q431-P431+1),IF(F431="Coal",(YEAR(Q431)-YEAR(P431))*12+MONTH(Q431)-MONTH(P431)+1,(Q431-P431+1)))</f>
        <v>1</v>
      </c>
      <c r="C431" s="173" t="n">
        <f aca="false">IF(F431="Coal",B431*W431*12500,B431*W431)</f>
        <v>0</v>
      </c>
    </row>
    <row r="432" customFormat="false" ht="12.75" hidden="false" customHeight="false" outlineLevel="0" collapsed="false">
      <c r="A432" s="173" t="e">
        <f aca="false">VLOOKUP(G432,DDENA_USERS,2,FALSE())</f>
        <v>#N/A</v>
      </c>
      <c r="B432" s="174" t="n">
        <f aca="false">IF(ISNUMBER(FIND("Pow",F432))=TRUE(),((VALUE(MID(R432,FIND("-",R432)+1,2)))-(VALUE(MID(R432,FIND("-",R432)-1,1)))+1)*(Q432-P432+1),IF(F432="Coal",(YEAR(Q432)-YEAR(P432))*12+MONTH(Q432)-MONTH(P432)+1,(Q432-P432+1)))</f>
        <v>1</v>
      </c>
      <c r="C432" s="173" t="n">
        <f aca="false">IF(F432="Coal",B432*W432*12500,B432*W432)</f>
        <v>0</v>
      </c>
    </row>
    <row r="433" customFormat="false" ht="12.75" hidden="false" customHeight="false" outlineLevel="0" collapsed="false">
      <c r="A433" s="173" t="e">
        <f aca="false">VLOOKUP(G433,DDENA_USERS,2,FALSE())</f>
        <v>#N/A</v>
      </c>
      <c r="B433" s="174" t="n">
        <f aca="false">IF(ISNUMBER(FIND("Pow",F433))=TRUE(),((VALUE(MID(R433,FIND("-",R433)+1,2)))-(VALUE(MID(R433,FIND("-",R433)-1,1)))+1)*(Q433-P433+1),IF(F433="Coal",(YEAR(Q433)-YEAR(P433))*12+MONTH(Q433)-MONTH(P433)+1,(Q433-P433+1)))</f>
        <v>1</v>
      </c>
      <c r="C433" s="173" t="n">
        <f aca="false">IF(F433="Coal",B433*W433*12500,B433*W433)</f>
        <v>0</v>
      </c>
    </row>
    <row r="434" customFormat="false" ht="12.75" hidden="false" customHeight="false" outlineLevel="0" collapsed="false">
      <c r="A434" s="173" t="e">
        <f aca="false">VLOOKUP(G434,DDENA_USERS,2,FALSE())</f>
        <v>#N/A</v>
      </c>
      <c r="B434" s="174" t="n">
        <f aca="false">IF(ISNUMBER(FIND("Pow",F434))=TRUE(),((VALUE(MID(R434,FIND("-",R434)+1,2)))-(VALUE(MID(R434,FIND("-",R434)-1,1)))+1)*(Q434-P434+1),IF(F434="Coal",(YEAR(Q434)-YEAR(P434))*12+MONTH(Q434)-MONTH(P434)+1,(Q434-P434+1)))</f>
        <v>1</v>
      </c>
      <c r="C434" s="173" t="n">
        <f aca="false">IF(F434="Coal",B434*W434*12500,B434*W434)</f>
        <v>0</v>
      </c>
    </row>
    <row r="435" customFormat="false" ht="12.75" hidden="false" customHeight="false" outlineLevel="0" collapsed="false">
      <c r="A435" s="173" t="e">
        <f aca="false">VLOOKUP(G435,DDENA_USERS,2,FALSE())</f>
        <v>#N/A</v>
      </c>
      <c r="B435" s="174" t="n">
        <f aca="false">IF(ISNUMBER(FIND("Pow",F435))=TRUE(),((VALUE(MID(R435,FIND("-",R435)+1,2)))-(VALUE(MID(R435,FIND("-",R435)-1,1)))+1)*(Q435-P435+1),IF(F435="Coal",(YEAR(Q435)-YEAR(P435))*12+MONTH(Q435)-MONTH(P435)+1,(Q435-P435+1)))</f>
        <v>1</v>
      </c>
      <c r="C435" s="173" t="n">
        <f aca="false">IF(F435="Coal",B435*W435*12500,B435*W435)</f>
        <v>0</v>
      </c>
    </row>
    <row r="436" customFormat="false" ht="12.75" hidden="false" customHeight="false" outlineLevel="0" collapsed="false">
      <c r="A436" s="173" t="e">
        <f aca="false">VLOOKUP(G436,DDENA_USERS,2,FALSE())</f>
        <v>#N/A</v>
      </c>
      <c r="B436" s="174" t="n">
        <f aca="false">IF(ISNUMBER(FIND("Pow",F436))=TRUE(),((VALUE(MID(R436,FIND("-",R436)+1,2)))-(VALUE(MID(R436,FIND("-",R436)-1,1)))+1)*(Q436-P436+1),IF(F436="Coal",(YEAR(Q436)-YEAR(P436))*12+MONTH(Q436)-MONTH(P436)+1,(Q436-P436+1)))</f>
        <v>1</v>
      </c>
      <c r="C436" s="173" t="n">
        <f aca="false">IF(F436="Coal",B436*W436*12500,B436*W436)</f>
        <v>0</v>
      </c>
    </row>
    <row r="437" customFormat="false" ht="12.75" hidden="false" customHeight="false" outlineLevel="0" collapsed="false">
      <c r="A437" s="173" t="e">
        <f aca="false">VLOOKUP(G437,DDENA_USERS,2,FALSE())</f>
        <v>#N/A</v>
      </c>
      <c r="B437" s="174" t="n">
        <f aca="false">IF(ISNUMBER(FIND("Pow",F437))=TRUE(),((VALUE(MID(R437,FIND("-",R437)+1,2)))-(VALUE(MID(R437,FIND("-",R437)-1,1)))+1)*(Q437-P437+1),IF(F437="Coal",(YEAR(Q437)-YEAR(P437))*12+MONTH(Q437)-MONTH(P437)+1,(Q437-P437+1)))</f>
        <v>1</v>
      </c>
      <c r="C437" s="173" t="n">
        <f aca="false">IF(F437="Coal",B437*W437*12500,B437*W437)</f>
        <v>0</v>
      </c>
    </row>
    <row r="438" customFormat="false" ht="12.75" hidden="false" customHeight="false" outlineLevel="0" collapsed="false">
      <c r="A438" s="173" t="e">
        <f aca="false">VLOOKUP(G438,DDENA_USERS,2,FALSE())</f>
        <v>#N/A</v>
      </c>
      <c r="B438" s="174" t="n">
        <f aca="false">IF(ISNUMBER(FIND("Pow",F438))=TRUE(),((VALUE(MID(R438,FIND("-",R438)+1,2)))-(VALUE(MID(R438,FIND("-",R438)-1,1)))+1)*(Q438-P438+1),IF(F438="Coal",(YEAR(Q438)-YEAR(P438))*12+MONTH(Q438)-MONTH(P438)+1,(Q438-P438+1)))</f>
        <v>1</v>
      </c>
      <c r="C438" s="173" t="n">
        <f aca="false">IF(F438="Coal",B438*W438*12500,B438*W438)</f>
        <v>0</v>
      </c>
    </row>
    <row r="439" customFormat="false" ht="12.75" hidden="false" customHeight="false" outlineLevel="0" collapsed="false">
      <c r="A439" s="173" t="e">
        <f aca="false">VLOOKUP(G439,DDENA_USERS,2,FALSE())</f>
        <v>#N/A</v>
      </c>
      <c r="B439" s="174" t="n">
        <f aca="false">IF(ISNUMBER(FIND("Pow",F439))=TRUE(),((VALUE(MID(R439,FIND("-",R439)+1,2)))-(VALUE(MID(R439,FIND("-",R439)-1,1)))+1)*(Q439-P439+1),IF(F439="Coal",(YEAR(Q439)-YEAR(P439))*12+MONTH(Q439)-MONTH(P439)+1,(Q439-P439+1)))</f>
        <v>1</v>
      </c>
      <c r="C439" s="173" t="n">
        <f aca="false">IF(F439="Coal",B439*W439*12500,B439*W439)</f>
        <v>0</v>
      </c>
    </row>
    <row r="440" customFormat="false" ht="12.75" hidden="false" customHeight="false" outlineLevel="0" collapsed="false">
      <c r="A440" s="173" t="e">
        <f aca="false">VLOOKUP(G440,DDENA_USERS,2,FALSE())</f>
        <v>#N/A</v>
      </c>
      <c r="B440" s="174" t="n">
        <f aca="false">IF(ISNUMBER(FIND("Pow",F440))=TRUE(),((VALUE(MID(R440,FIND("-",R440)+1,2)))-(VALUE(MID(R440,FIND("-",R440)-1,1)))+1)*(Q440-P440+1),IF(F440="Coal",(YEAR(Q440)-YEAR(P440))*12+MONTH(Q440)-MONTH(P440)+1,(Q440-P440+1)))</f>
        <v>1</v>
      </c>
      <c r="C440" s="173" t="n">
        <f aca="false">IF(F440="Coal",B440*W440*12500,B440*W440)</f>
        <v>0</v>
      </c>
    </row>
    <row r="441" customFormat="false" ht="12.75" hidden="false" customHeight="false" outlineLevel="0" collapsed="false">
      <c r="A441" s="173" t="e">
        <f aca="false">VLOOKUP(G441,DDENA_USERS,2,FALSE())</f>
        <v>#N/A</v>
      </c>
      <c r="B441" s="174" t="n">
        <f aca="false">IF(ISNUMBER(FIND("Pow",F441))=TRUE(),((VALUE(MID(R441,FIND("-",R441)+1,2)))-(VALUE(MID(R441,FIND("-",R441)-1,1)))+1)*(Q441-P441+1),IF(F441="Coal",(YEAR(Q441)-YEAR(P441))*12+MONTH(Q441)-MONTH(P441)+1,(Q441-P441+1)))</f>
        <v>1</v>
      </c>
      <c r="C441" s="173" t="n">
        <f aca="false">IF(F441="Coal",B441*W441*12500,B441*W441)</f>
        <v>0</v>
      </c>
    </row>
    <row r="442" customFormat="false" ht="12.75" hidden="false" customHeight="false" outlineLevel="0" collapsed="false">
      <c r="A442" s="173" t="e">
        <f aca="false">VLOOKUP(G442,DDENA_USERS,2,FALSE())</f>
        <v>#N/A</v>
      </c>
      <c r="B442" s="174" t="n">
        <f aca="false">IF(ISNUMBER(FIND("Pow",F442))=TRUE(),((VALUE(MID(R442,FIND("-",R442)+1,2)))-(VALUE(MID(R442,FIND("-",R442)-1,1)))+1)*(Q442-P442+1),IF(F442="Coal",(YEAR(Q442)-YEAR(P442))*12+MONTH(Q442)-MONTH(P442)+1,(Q442-P442+1)))</f>
        <v>1</v>
      </c>
      <c r="C442" s="173" t="n">
        <f aca="false">IF(F442="Coal",B442*W442*12500,B442*W442)</f>
        <v>0</v>
      </c>
    </row>
    <row r="443" customFormat="false" ht="12.75" hidden="false" customHeight="false" outlineLevel="0" collapsed="false">
      <c r="A443" s="173" t="e">
        <f aca="false">VLOOKUP(G443,DDENA_USERS,2,FALSE())</f>
        <v>#N/A</v>
      </c>
      <c r="B443" s="174" t="n">
        <f aca="false">IF(ISNUMBER(FIND("Pow",F443))=TRUE(),((VALUE(MID(R443,FIND("-",R443)+1,2)))-(VALUE(MID(R443,FIND("-",R443)-1,1)))+1)*(Q443-P443+1),IF(F443="Coal",(YEAR(Q443)-YEAR(P443))*12+MONTH(Q443)-MONTH(P443)+1,(Q443-P443+1)))</f>
        <v>1</v>
      </c>
      <c r="C443" s="173" t="n">
        <f aca="false">IF(F443="Coal",B443*W443*12500,B443*W443)</f>
        <v>0</v>
      </c>
    </row>
    <row r="444" customFormat="false" ht="12.75" hidden="false" customHeight="false" outlineLevel="0" collapsed="false">
      <c r="A444" s="173" t="e">
        <f aca="false">VLOOKUP(G444,DDENA_USERS,2,FALSE())</f>
        <v>#N/A</v>
      </c>
      <c r="B444" s="174" t="n">
        <f aca="false">IF(ISNUMBER(FIND("Pow",F444))=TRUE(),((VALUE(MID(R444,FIND("-",R444)+1,2)))-(VALUE(MID(R444,FIND("-",R444)-1,1)))+1)*(Q444-P444+1),IF(F444="Coal",(YEAR(Q444)-YEAR(P444))*12+MONTH(Q444)-MONTH(P444)+1,(Q444-P444+1)))</f>
        <v>1</v>
      </c>
      <c r="C444" s="173" t="n">
        <f aca="false">IF(F444="Coal",B444*W444*12500,B444*W444)</f>
        <v>0</v>
      </c>
    </row>
    <row r="445" customFormat="false" ht="12.75" hidden="false" customHeight="false" outlineLevel="0" collapsed="false">
      <c r="A445" s="173" t="e">
        <f aca="false">VLOOKUP(G445,DDENA_USERS,2,FALSE())</f>
        <v>#N/A</v>
      </c>
      <c r="B445" s="174" t="n">
        <f aca="false">IF(ISNUMBER(FIND("Pow",F445))=TRUE(),((VALUE(MID(R445,FIND("-",R445)+1,2)))-(VALUE(MID(R445,FIND("-",R445)-1,1)))+1)*(Q445-P445+1),IF(F445="Coal",(YEAR(Q445)-YEAR(P445))*12+MONTH(Q445)-MONTH(P445)+1,(Q445-P445+1)))</f>
        <v>1</v>
      </c>
      <c r="C445" s="173" t="n">
        <f aca="false">IF(F445="Coal",B445*W445*12500,B445*W445)</f>
        <v>0</v>
      </c>
    </row>
    <row r="446" customFormat="false" ht="12.75" hidden="false" customHeight="false" outlineLevel="0" collapsed="false">
      <c r="A446" s="173" t="e">
        <f aca="false">VLOOKUP(G446,DDENA_USERS,2,FALSE())</f>
        <v>#N/A</v>
      </c>
      <c r="B446" s="174" t="n">
        <f aca="false">IF(ISNUMBER(FIND("Pow",F446))=TRUE(),((VALUE(MID(R446,FIND("-",R446)+1,2)))-(VALUE(MID(R446,FIND("-",R446)-1,1)))+1)*(Q446-P446+1),IF(F446="Coal",(YEAR(Q446)-YEAR(P446))*12+MONTH(Q446)-MONTH(P446)+1,(Q446-P446+1)))</f>
        <v>1</v>
      </c>
      <c r="C446" s="173" t="n">
        <f aca="false">IF(F446="Coal",B446*W446*12500,B446*W446)</f>
        <v>0</v>
      </c>
    </row>
    <row r="447" customFormat="false" ht="12.75" hidden="false" customHeight="false" outlineLevel="0" collapsed="false">
      <c r="A447" s="173" t="e">
        <f aca="false">VLOOKUP(G447,DDENA_USERS,2,FALSE())</f>
        <v>#N/A</v>
      </c>
      <c r="B447" s="174" t="n">
        <f aca="false">IF(ISNUMBER(FIND("Pow",F447))=TRUE(),((VALUE(MID(R447,FIND("-",R447)+1,2)))-(VALUE(MID(R447,FIND("-",R447)-1,1)))+1)*(Q447-P447+1),IF(F447="Coal",(YEAR(Q447)-YEAR(P447))*12+MONTH(Q447)-MONTH(P447)+1,(Q447-P447+1)))</f>
        <v>1</v>
      </c>
      <c r="C447" s="173" t="n">
        <f aca="false">IF(F447="Coal",B447*W447*12500,B447*W447)</f>
        <v>0</v>
      </c>
    </row>
    <row r="448" customFormat="false" ht="12.75" hidden="false" customHeight="false" outlineLevel="0" collapsed="false">
      <c r="A448" s="173" t="e">
        <f aca="false">VLOOKUP(G448,DDENA_USERS,2,FALSE())</f>
        <v>#N/A</v>
      </c>
      <c r="B448" s="174" t="n">
        <f aca="false">IF(ISNUMBER(FIND("Pow",F448))=TRUE(),((VALUE(MID(R448,FIND("-",R448)+1,2)))-(VALUE(MID(R448,FIND("-",R448)-1,1)))+1)*(Q448-P448+1),IF(F448="Coal",(YEAR(Q448)-YEAR(P448))*12+MONTH(Q448)-MONTH(P448)+1,(Q448-P448+1)))</f>
        <v>1</v>
      </c>
      <c r="C448" s="173" t="n">
        <f aca="false">IF(F448="Coal",B448*W448*12500,B448*W448)</f>
        <v>0</v>
      </c>
    </row>
    <row r="449" customFormat="false" ht="12.75" hidden="false" customHeight="false" outlineLevel="0" collapsed="false">
      <c r="A449" s="173" t="e">
        <f aca="false">VLOOKUP(G449,DDENA_USERS,2,FALSE())</f>
        <v>#N/A</v>
      </c>
      <c r="B449" s="174" t="n">
        <f aca="false">IF(ISNUMBER(FIND("Pow",F449))=TRUE(),((VALUE(MID(R449,FIND("-",R449)+1,2)))-(VALUE(MID(R449,FIND("-",R449)-1,1)))+1)*(Q449-P449+1),IF(F449="Coal",(YEAR(Q449)-YEAR(P449))*12+MONTH(Q449)-MONTH(P449)+1,(Q449-P449+1)))</f>
        <v>1</v>
      </c>
      <c r="C449" s="173" t="n">
        <f aca="false">IF(F449="Coal",B449*W449*12500,B449*W449)</f>
        <v>0</v>
      </c>
    </row>
    <row r="450" customFormat="false" ht="12.75" hidden="false" customHeight="false" outlineLevel="0" collapsed="false">
      <c r="A450" s="173" t="e">
        <f aca="false">VLOOKUP(G450,DDENA_USERS,2,FALSE())</f>
        <v>#N/A</v>
      </c>
      <c r="B450" s="174" t="n">
        <f aca="false">IF(ISNUMBER(FIND("Pow",F450))=TRUE(),((VALUE(MID(R450,FIND("-",R450)+1,2)))-(VALUE(MID(R450,FIND("-",R450)-1,1)))+1)*(Q450-P450+1),IF(F450="Coal",(YEAR(Q450)-YEAR(P450))*12+MONTH(Q450)-MONTH(P450)+1,(Q450-P450+1)))</f>
        <v>1</v>
      </c>
      <c r="C450" s="173" t="n">
        <f aca="false">IF(F450="Coal",B450*W450*12500,B450*W450)</f>
        <v>0</v>
      </c>
    </row>
    <row r="451" customFormat="false" ht="12.75" hidden="false" customHeight="false" outlineLevel="0" collapsed="false">
      <c r="A451" s="173" t="e">
        <f aca="false">VLOOKUP(G451,DDENA_USERS,2,FALSE())</f>
        <v>#N/A</v>
      </c>
      <c r="B451" s="174" t="n">
        <f aca="false">IF(ISNUMBER(FIND("Pow",F451))=TRUE(),((VALUE(MID(R451,FIND("-",R451)+1,2)))-(VALUE(MID(R451,FIND("-",R451)-1,1)))+1)*(Q451-P451+1),IF(F451="Coal",(YEAR(Q451)-YEAR(P451))*12+MONTH(Q451)-MONTH(P451)+1,(Q451-P451+1)))</f>
        <v>1</v>
      </c>
      <c r="C451" s="173" t="n">
        <f aca="false">IF(F451="Coal",B451*W451*12500,B451*W451)</f>
        <v>0</v>
      </c>
    </row>
    <row r="452" customFormat="false" ht="12.75" hidden="false" customHeight="false" outlineLevel="0" collapsed="false">
      <c r="A452" s="173" t="e">
        <f aca="false">VLOOKUP(G452,DDENA_USERS,2,FALSE())</f>
        <v>#N/A</v>
      </c>
      <c r="B452" s="174" t="n">
        <f aca="false">IF(ISNUMBER(FIND("Pow",F452))=TRUE(),((VALUE(MID(R452,FIND("-",R452)+1,2)))-(VALUE(MID(R452,FIND("-",R452)-1,1)))+1)*(Q452-P452+1),IF(F452="Coal",(YEAR(Q452)-YEAR(P452))*12+MONTH(Q452)-MONTH(P452)+1,(Q452-P452+1)))</f>
        <v>1</v>
      </c>
      <c r="C452" s="173" t="n">
        <f aca="false">IF(F452="Coal",B452*W452*12500,B452*W452)</f>
        <v>0</v>
      </c>
    </row>
    <row r="453" customFormat="false" ht="12.75" hidden="false" customHeight="false" outlineLevel="0" collapsed="false">
      <c r="A453" s="173" t="e">
        <f aca="false">VLOOKUP(G453,DDENA_USERS,2,FALSE())</f>
        <v>#N/A</v>
      </c>
      <c r="B453" s="174" t="n">
        <f aca="false">IF(ISNUMBER(FIND("Pow",F453))=TRUE(),((VALUE(MID(R453,FIND("-",R453)+1,2)))-(VALUE(MID(R453,FIND("-",R453)-1,1)))+1)*(Q453-P453+1),IF(F453="Coal",(YEAR(Q453)-YEAR(P453))*12+MONTH(Q453)-MONTH(P453)+1,(Q453-P453+1)))</f>
        <v>1</v>
      </c>
      <c r="C453" s="173" t="n">
        <f aca="false">IF(F453="Coal",B453*W453*12500,B453*W453)</f>
        <v>0</v>
      </c>
    </row>
    <row r="454" customFormat="false" ht="12.75" hidden="false" customHeight="false" outlineLevel="0" collapsed="false">
      <c r="A454" s="173" t="e">
        <f aca="false">VLOOKUP(G454,DDENA_USERS,2,FALSE())</f>
        <v>#N/A</v>
      </c>
      <c r="B454" s="174" t="n">
        <f aca="false">IF(ISNUMBER(FIND("Pow",F454))=TRUE(),((VALUE(MID(R454,FIND("-",R454)+1,2)))-(VALUE(MID(R454,FIND("-",R454)-1,1)))+1)*(Q454-P454+1),IF(F454="Coal",(YEAR(Q454)-YEAR(P454))*12+MONTH(Q454)-MONTH(P454)+1,(Q454-P454+1)))</f>
        <v>1</v>
      </c>
      <c r="C454" s="173" t="n">
        <f aca="false">IF(F454="Coal",B454*W454*12500,B454*W454)</f>
        <v>0</v>
      </c>
    </row>
    <row r="455" customFormat="false" ht="12.75" hidden="false" customHeight="false" outlineLevel="0" collapsed="false">
      <c r="A455" s="173" t="e">
        <f aca="false">VLOOKUP(G455,DDENA_USERS,2,FALSE())</f>
        <v>#N/A</v>
      </c>
      <c r="B455" s="174" t="n">
        <f aca="false">IF(ISNUMBER(FIND("Pow",F455))=TRUE(),((VALUE(MID(R455,FIND("-",R455)+1,2)))-(VALUE(MID(R455,FIND("-",R455)-1,1)))+1)*(Q455-P455+1),IF(F455="Coal",(YEAR(Q455)-YEAR(P455))*12+MONTH(Q455)-MONTH(P455)+1,(Q455-P455+1)))</f>
        <v>1</v>
      </c>
      <c r="C455" s="173" t="n">
        <f aca="false">IF(F455="Coal",B455*W455*12500,B455*W455)</f>
        <v>0</v>
      </c>
    </row>
    <row r="456" customFormat="false" ht="12.75" hidden="false" customHeight="false" outlineLevel="0" collapsed="false">
      <c r="A456" s="173" t="e">
        <f aca="false">VLOOKUP(G456,DDENA_USERS,2,FALSE())</f>
        <v>#N/A</v>
      </c>
      <c r="B456" s="174" t="n">
        <f aca="false">IF(ISNUMBER(FIND("Pow",F456))=TRUE(),((VALUE(MID(R456,FIND("-",R456)+1,2)))-(VALUE(MID(R456,FIND("-",R456)-1,1)))+1)*(Q456-P456+1),IF(F456="Coal",(YEAR(Q456)-YEAR(P456))*12+MONTH(Q456)-MONTH(P456)+1,(Q456-P456+1)))</f>
        <v>1</v>
      </c>
      <c r="C456" s="173" t="n">
        <f aca="false">IF(F456="Coal",B456*W456*12500,B456*W456)</f>
        <v>0</v>
      </c>
    </row>
    <row r="457" customFormat="false" ht="12.75" hidden="false" customHeight="false" outlineLevel="0" collapsed="false">
      <c r="A457" s="173" t="e">
        <f aca="false">VLOOKUP(G457,DDENA_USERS,2,FALSE())</f>
        <v>#N/A</v>
      </c>
      <c r="B457" s="174" t="n">
        <f aca="false">IF(ISNUMBER(FIND("Pow",F457))=TRUE(),((VALUE(MID(R457,FIND("-",R457)+1,2)))-(VALUE(MID(R457,FIND("-",R457)-1,1)))+1)*(Q457-P457+1),IF(F457="Coal",(YEAR(Q457)-YEAR(P457))*12+MONTH(Q457)-MONTH(P457)+1,(Q457-P457+1)))</f>
        <v>1</v>
      </c>
      <c r="C457" s="173" t="n">
        <f aca="false">IF(F457="Coal",B457*W457*12500,B457*W457)</f>
        <v>0</v>
      </c>
    </row>
    <row r="458" customFormat="false" ht="12.75" hidden="false" customHeight="false" outlineLevel="0" collapsed="false">
      <c r="A458" s="173" t="e">
        <f aca="false">VLOOKUP(G458,DDENA_USERS,2,FALSE())</f>
        <v>#N/A</v>
      </c>
      <c r="B458" s="174" t="n">
        <f aca="false">IF(ISNUMBER(FIND("Pow",F458))=TRUE(),((VALUE(MID(R458,FIND("-",R458)+1,2)))-(VALUE(MID(R458,FIND("-",R458)-1,1)))+1)*(Q458-P458+1),IF(F458="Coal",(YEAR(Q458)-YEAR(P458))*12+MONTH(Q458)-MONTH(P458)+1,(Q458-P458+1)))</f>
        <v>1</v>
      </c>
      <c r="C458" s="173" t="n">
        <f aca="false">IF(F458="Coal",B458*W458*12500,B458*W458)</f>
        <v>0</v>
      </c>
    </row>
    <row r="459" customFormat="false" ht="12.75" hidden="false" customHeight="false" outlineLevel="0" collapsed="false">
      <c r="A459" s="173" t="e">
        <f aca="false">VLOOKUP(G459,DDENA_USERS,2,FALSE())</f>
        <v>#N/A</v>
      </c>
      <c r="B459" s="174" t="n">
        <f aca="false">IF(ISNUMBER(FIND("Pow",F459))=TRUE(),((VALUE(MID(R459,FIND("-",R459)+1,2)))-(VALUE(MID(R459,FIND("-",R459)-1,1)))+1)*(Q459-P459+1),IF(F459="Coal",(YEAR(Q459)-YEAR(P459))*12+MONTH(Q459)-MONTH(P459)+1,(Q459-P459+1)))</f>
        <v>1</v>
      </c>
      <c r="C459" s="173" t="n">
        <f aca="false">IF(F459="Coal",B459*W459*12500,B459*W459)</f>
        <v>0</v>
      </c>
    </row>
    <row r="460" customFormat="false" ht="12.75" hidden="false" customHeight="false" outlineLevel="0" collapsed="false">
      <c r="A460" s="173" t="e">
        <f aca="false">VLOOKUP(G460,DDENA_USERS,2,FALSE())</f>
        <v>#N/A</v>
      </c>
      <c r="B460" s="174" t="n">
        <f aca="false">IF(ISNUMBER(FIND("Pow",F460))=TRUE(),((VALUE(MID(R460,FIND("-",R460)+1,2)))-(VALUE(MID(R460,FIND("-",R460)-1,1)))+1)*(Q460-P460+1),IF(F460="Coal",(YEAR(Q460)-YEAR(P460))*12+MONTH(Q460)-MONTH(P460)+1,(Q460-P460+1)))</f>
        <v>1</v>
      </c>
      <c r="C460" s="173" t="n">
        <f aca="false">IF(F460="Coal",B460*W460*12500,B460*W460)</f>
        <v>0</v>
      </c>
    </row>
    <row r="461" customFormat="false" ht="12.75" hidden="false" customHeight="false" outlineLevel="0" collapsed="false">
      <c r="A461" s="173" t="e">
        <f aca="false">VLOOKUP(G461,DDENA_USERS,2,FALSE())</f>
        <v>#N/A</v>
      </c>
      <c r="B461" s="174" t="n">
        <f aca="false">IF(ISNUMBER(FIND("Pow",F461))=TRUE(),((VALUE(MID(R461,FIND("-",R461)+1,2)))-(VALUE(MID(R461,FIND("-",R461)-1,1)))+1)*(Q461-P461+1),IF(F461="Coal",(YEAR(Q461)-YEAR(P461))*12+MONTH(Q461)-MONTH(P461)+1,(Q461-P461+1)))</f>
        <v>1</v>
      </c>
      <c r="C461" s="173" t="n">
        <f aca="false">IF(F461="Coal",B461*W461*12500,B461*W461)</f>
        <v>0</v>
      </c>
    </row>
    <row r="462" customFormat="false" ht="12.75" hidden="false" customHeight="false" outlineLevel="0" collapsed="false">
      <c r="A462" s="173" t="e">
        <f aca="false">VLOOKUP(G462,DDENA_USERS,2,FALSE())</f>
        <v>#N/A</v>
      </c>
      <c r="B462" s="174" t="n">
        <f aca="false">IF(ISNUMBER(FIND("Pow",F462))=TRUE(),((VALUE(MID(R462,FIND("-",R462)+1,2)))-(VALUE(MID(R462,FIND("-",R462)-1,1)))+1)*(Q462-P462+1),IF(F462="Coal",(YEAR(Q462)-YEAR(P462))*12+MONTH(Q462)-MONTH(P462)+1,(Q462-P462+1)))</f>
        <v>1</v>
      </c>
      <c r="C462" s="173" t="n">
        <f aca="false">IF(F462="Coal",B462*W462*12500,B462*W462)</f>
        <v>0</v>
      </c>
    </row>
    <row r="463" customFormat="false" ht="12.75" hidden="false" customHeight="false" outlineLevel="0" collapsed="false">
      <c r="A463" s="173" t="e">
        <f aca="false">VLOOKUP(G463,DDENA_USERS,2,FALSE())</f>
        <v>#N/A</v>
      </c>
      <c r="B463" s="174" t="n">
        <f aca="false">IF(ISNUMBER(FIND("Pow",F463))=TRUE(),((VALUE(MID(R463,FIND("-",R463)+1,2)))-(VALUE(MID(R463,FIND("-",R463)-1,1)))+1)*(Q463-P463+1),IF(F463="Coal",(YEAR(Q463)-YEAR(P463))*12+MONTH(Q463)-MONTH(P463)+1,(Q463-P463+1)))</f>
        <v>1</v>
      </c>
      <c r="C463" s="173" t="n">
        <f aca="false">IF(F463="Coal",B463*W463*12500,B463*W463)</f>
        <v>0</v>
      </c>
    </row>
    <row r="464" customFormat="false" ht="12.75" hidden="false" customHeight="false" outlineLevel="0" collapsed="false">
      <c r="A464" s="173" t="e">
        <f aca="false">VLOOKUP(G464,DDENA_USERS,2,FALSE())</f>
        <v>#N/A</v>
      </c>
      <c r="B464" s="174" t="n">
        <f aca="false">IF(ISNUMBER(FIND("Pow",F464))=TRUE(),((VALUE(MID(R464,FIND("-",R464)+1,2)))-(VALUE(MID(R464,FIND("-",R464)-1,1)))+1)*(Q464-P464+1),IF(F464="Coal",(YEAR(Q464)-YEAR(P464))*12+MONTH(Q464)-MONTH(P464)+1,(Q464-P464+1)))</f>
        <v>1</v>
      </c>
      <c r="C464" s="173" t="n">
        <f aca="false">IF(F464="Coal",B464*W464*12500,B464*W464)</f>
        <v>0</v>
      </c>
    </row>
    <row r="465" customFormat="false" ht="12.75" hidden="false" customHeight="false" outlineLevel="0" collapsed="false">
      <c r="A465" s="173" t="e">
        <f aca="false">VLOOKUP(G465,DDENA_USERS,2,FALSE())</f>
        <v>#N/A</v>
      </c>
      <c r="B465" s="174" t="n">
        <f aca="false">IF(ISNUMBER(FIND("Pow",F465))=TRUE(),((VALUE(MID(R465,FIND("-",R465)+1,2)))-(VALUE(MID(R465,FIND("-",R465)-1,1)))+1)*(Q465-P465+1),IF(F465="Coal",(YEAR(Q465)-YEAR(P465))*12+MONTH(Q465)-MONTH(P465)+1,(Q465-P465+1)))</f>
        <v>1</v>
      </c>
      <c r="C465" s="173" t="n">
        <f aca="false">IF(F465="Coal",B465*W465*12500,B465*W465)</f>
        <v>0</v>
      </c>
    </row>
    <row r="466" customFormat="false" ht="12.75" hidden="false" customHeight="false" outlineLevel="0" collapsed="false">
      <c r="A466" s="173" t="e">
        <f aca="false">VLOOKUP(G466,DDENA_USERS,2,FALSE())</f>
        <v>#N/A</v>
      </c>
      <c r="B466" s="174" t="n">
        <f aca="false">IF(ISNUMBER(FIND("Pow",F466))=TRUE(),((VALUE(MID(R466,FIND("-",R466)+1,2)))-(VALUE(MID(R466,FIND("-",R466)-1,1)))+1)*(Q466-P466+1),IF(F466="Coal",(YEAR(Q466)-YEAR(P466))*12+MONTH(Q466)-MONTH(P466)+1,(Q466-P466+1)))</f>
        <v>1</v>
      </c>
      <c r="C466" s="173" t="n">
        <f aca="false">IF(F466="Coal",B466*W466*12500,B466*W466)</f>
        <v>0</v>
      </c>
    </row>
    <row r="467" customFormat="false" ht="12.75" hidden="false" customHeight="false" outlineLevel="0" collapsed="false">
      <c r="A467" s="173" t="e">
        <f aca="false">VLOOKUP(G467,DDENA_USERS,2,FALSE())</f>
        <v>#N/A</v>
      </c>
      <c r="B467" s="174" t="n">
        <f aca="false">IF(ISNUMBER(FIND("Pow",F467))=TRUE(),((VALUE(MID(R467,FIND("-",R467)+1,2)))-(VALUE(MID(R467,FIND("-",R467)-1,1)))+1)*(Q467-P467+1),IF(F467="Coal",(YEAR(Q467)-YEAR(P467))*12+MONTH(Q467)-MONTH(P467)+1,(Q467-P467+1)))</f>
        <v>1</v>
      </c>
      <c r="C467" s="173" t="n">
        <f aca="false">IF(F467="Coal",B467*W467*12500,B467*W467)</f>
        <v>0</v>
      </c>
    </row>
    <row r="468" customFormat="false" ht="12.75" hidden="false" customHeight="false" outlineLevel="0" collapsed="false">
      <c r="A468" s="173" t="e">
        <f aca="false">VLOOKUP(G468,DDENA_USERS,2,FALSE())</f>
        <v>#N/A</v>
      </c>
      <c r="B468" s="174" t="n">
        <f aca="false">IF(ISNUMBER(FIND("Pow",F468))=TRUE(),((VALUE(MID(R468,FIND("-",R468)+1,2)))-(VALUE(MID(R468,FIND("-",R468)-1,1)))+1)*(Q468-P468+1),IF(F468="Coal",(YEAR(Q468)-YEAR(P468))*12+MONTH(Q468)-MONTH(P468)+1,(Q468-P468+1)))</f>
        <v>1</v>
      </c>
      <c r="C468" s="173" t="n">
        <f aca="false">IF(F468="Coal",B468*W468*12500,B468*W468)</f>
        <v>0</v>
      </c>
    </row>
    <row r="469" customFormat="false" ht="12.75" hidden="false" customHeight="false" outlineLevel="0" collapsed="false">
      <c r="A469" s="173" t="e">
        <f aca="false">VLOOKUP(G469,DDENA_USERS,2,FALSE())</f>
        <v>#N/A</v>
      </c>
      <c r="B469" s="174" t="n">
        <f aca="false">IF(ISNUMBER(FIND("Pow",F469))=TRUE(),((VALUE(MID(R469,FIND("-",R469)+1,2)))-(VALUE(MID(R469,FIND("-",R469)-1,1)))+1)*(Q469-P469+1),IF(F469="Coal",(YEAR(Q469)-YEAR(P469))*12+MONTH(Q469)-MONTH(P469)+1,(Q469-P469+1)))</f>
        <v>1</v>
      </c>
      <c r="C469" s="173" t="n">
        <f aca="false">IF(F469="Coal",B469*W469*12500,B469*W469)</f>
        <v>0</v>
      </c>
    </row>
    <row r="470" customFormat="false" ht="12.75" hidden="false" customHeight="false" outlineLevel="0" collapsed="false">
      <c r="A470" s="173" t="e">
        <f aca="false">VLOOKUP(G470,DDENA_USERS,2,FALSE())</f>
        <v>#N/A</v>
      </c>
      <c r="B470" s="174" t="n">
        <f aca="false">IF(ISNUMBER(FIND("Pow",F470))=TRUE(),((VALUE(MID(R470,FIND("-",R470)+1,2)))-(VALUE(MID(R470,FIND("-",R470)-1,1)))+1)*(Q470-P470+1),IF(F470="Coal",(YEAR(Q470)-YEAR(P470))*12+MONTH(Q470)-MONTH(P470)+1,(Q470-P470+1)))</f>
        <v>1</v>
      </c>
      <c r="C470" s="173" t="n">
        <f aca="false">IF(F470="Coal",B470*W470*12500,B470*W470)</f>
        <v>0</v>
      </c>
    </row>
    <row r="471" customFormat="false" ht="12.75" hidden="false" customHeight="false" outlineLevel="0" collapsed="false">
      <c r="A471" s="173" t="e">
        <f aca="false">VLOOKUP(G471,DDENA_USERS,2,FALSE())</f>
        <v>#N/A</v>
      </c>
      <c r="B471" s="174" t="n">
        <f aca="false">IF(ISNUMBER(FIND("Pow",F471))=TRUE(),((VALUE(MID(R471,FIND("-",R471)+1,2)))-(VALUE(MID(R471,FIND("-",R471)-1,1)))+1)*(Q471-P471+1),IF(F471="Coal",(YEAR(Q471)-YEAR(P471))*12+MONTH(Q471)-MONTH(P471)+1,(Q471-P471+1)))</f>
        <v>1</v>
      </c>
      <c r="C471" s="173" t="n">
        <f aca="false">IF(F471="Coal",B471*W471*12500,B471*W471)</f>
        <v>0</v>
      </c>
    </row>
    <row r="472" customFormat="false" ht="12.75" hidden="false" customHeight="false" outlineLevel="0" collapsed="false">
      <c r="A472" s="173" t="e">
        <f aca="false">VLOOKUP(G472,DDENA_USERS,2,FALSE())</f>
        <v>#N/A</v>
      </c>
      <c r="B472" s="174" t="n">
        <f aca="false">IF(ISNUMBER(FIND("Pow",F472))=TRUE(),((VALUE(MID(R472,FIND("-",R472)+1,2)))-(VALUE(MID(R472,FIND("-",R472)-1,1)))+1)*(Q472-P472+1),IF(F472="Coal",(YEAR(Q472)-YEAR(P472))*12+MONTH(Q472)-MONTH(P472)+1,(Q472-P472+1)))</f>
        <v>1</v>
      </c>
      <c r="C472" s="173" t="n">
        <f aca="false">IF(F472="Coal",B472*W472*12500,B472*W472)</f>
        <v>0</v>
      </c>
    </row>
    <row r="473" customFormat="false" ht="12.75" hidden="false" customHeight="false" outlineLevel="0" collapsed="false">
      <c r="A473" s="173" t="e">
        <f aca="false">VLOOKUP(G473,DDENA_USERS,2,FALSE())</f>
        <v>#N/A</v>
      </c>
      <c r="B473" s="174" t="n">
        <f aca="false">IF(ISNUMBER(FIND("Pow",F473))=TRUE(),((VALUE(MID(R473,FIND("-",R473)+1,2)))-(VALUE(MID(R473,FIND("-",R473)-1,1)))+1)*(Q473-P473+1),IF(F473="Coal",(YEAR(Q473)-YEAR(P473))*12+MONTH(Q473)-MONTH(P473)+1,(Q473-P473+1)))</f>
        <v>1</v>
      </c>
      <c r="C473" s="173" t="n">
        <f aca="false">IF(F473="Coal",B473*W473*12500,B473*W473)</f>
        <v>0</v>
      </c>
    </row>
    <row r="474" customFormat="false" ht="12.75" hidden="false" customHeight="false" outlineLevel="0" collapsed="false">
      <c r="A474" s="173" t="e">
        <f aca="false">VLOOKUP(G474,DDENA_USERS,2,FALSE())</f>
        <v>#N/A</v>
      </c>
      <c r="B474" s="174" t="n">
        <f aca="false">IF(ISNUMBER(FIND("Pow",F474))=TRUE(),((VALUE(MID(R474,FIND("-",R474)+1,2)))-(VALUE(MID(R474,FIND("-",R474)-1,1)))+1)*(Q474-P474+1),IF(F474="Coal",(YEAR(Q474)-YEAR(P474))*12+MONTH(Q474)-MONTH(P474)+1,(Q474-P474+1)))</f>
        <v>1</v>
      </c>
      <c r="C474" s="173" t="n">
        <f aca="false">IF(F474="Coal",B474*W474*12500,B474*W474)</f>
        <v>0</v>
      </c>
    </row>
    <row r="475" customFormat="false" ht="12.75" hidden="false" customHeight="false" outlineLevel="0" collapsed="false">
      <c r="A475" s="173" t="e">
        <f aca="false">VLOOKUP(G475,DDENA_USERS,2,FALSE())</f>
        <v>#N/A</v>
      </c>
      <c r="B475" s="174" t="n">
        <f aca="false">IF(ISNUMBER(FIND("Pow",F475))=TRUE(),((VALUE(MID(R475,FIND("-",R475)+1,2)))-(VALUE(MID(R475,FIND("-",R475)-1,1)))+1)*(Q475-P475+1),IF(F475="Coal",(YEAR(Q475)-YEAR(P475))*12+MONTH(Q475)-MONTH(P475)+1,(Q475-P475+1)))</f>
        <v>1</v>
      </c>
      <c r="C475" s="173" t="n">
        <f aca="false">IF(F475="Coal",B475*W475*12500,B475*W475)</f>
        <v>0</v>
      </c>
    </row>
    <row r="476" customFormat="false" ht="12.75" hidden="false" customHeight="false" outlineLevel="0" collapsed="false">
      <c r="A476" s="173" t="e">
        <f aca="false">VLOOKUP(G476,DDENA_USERS,2,FALSE())</f>
        <v>#N/A</v>
      </c>
      <c r="B476" s="174" t="n">
        <f aca="false">IF(ISNUMBER(FIND("Pow",F476))=TRUE(),((VALUE(MID(R476,FIND("-",R476)+1,2)))-(VALUE(MID(R476,FIND("-",R476)-1,1)))+1)*(Q476-P476+1),IF(F476="Coal",(YEAR(Q476)-YEAR(P476))*12+MONTH(Q476)-MONTH(P476)+1,(Q476-P476+1)))</f>
        <v>1</v>
      </c>
      <c r="C476" s="173" t="n">
        <f aca="false">IF(F476="Coal",B476*W476*12500,B476*W476)</f>
        <v>0</v>
      </c>
    </row>
    <row r="477" customFormat="false" ht="12.75" hidden="false" customHeight="false" outlineLevel="0" collapsed="false">
      <c r="A477" s="173" t="e">
        <f aca="false">VLOOKUP(G477,DDENA_USERS,2,FALSE())</f>
        <v>#N/A</v>
      </c>
      <c r="B477" s="174" t="n">
        <f aca="false">IF(ISNUMBER(FIND("Pow",F477))=TRUE(),((VALUE(MID(R477,FIND("-",R477)+1,2)))-(VALUE(MID(R477,FIND("-",R477)-1,1)))+1)*(Q477-P477+1),IF(F477="Coal",(YEAR(Q477)-YEAR(P477))*12+MONTH(Q477)-MONTH(P477)+1,(Q477-P477+1)))</f>
        <v>1</v>
      </c>
      <c r="C477" s="173" t="n">
        <f aca="false">IF(F477="Coal",B477*W477*12500,B477*W477)</f>
        <v>0</v>
      </c>
    </row>
    <row r="478" customFormat="false" ht="12.75" hidden="false" customHeight="false" outlineLevel="0" collapsed="false">
      <c r="A478" s="173" t="e">
        <f aca="false">VLOOKUP(G478,DDENA_USERS,2,FALSE())</f>
        <v>#N/A</v>
      </c>
      <c r="B478" s="174" t="n">
        <f aca="false">IF(ISNUMBER(FIND("Pow",F478))=TRUE(),((VALUE(MID(R478,FIND("-",R478)+1,2)))-(VALUE(MID(R478,FIND("-",R478)-1,1)))+1)*(Q478-P478+1),IF(F478="Coal",(YEAR(Q478)-YEAR(P478))*12+MONTH(Q478)-MONTH(P478)+1,(Q478-P478+1)))</f>
        <v>1</v>
      </c>
      <c r="C478" s="173" t="n">
        <f aca="false">IF(F478="Coal",B478*W478*12500,B478*W478)</f>
        <v>0</v>
      </c>
    </row>
    <row r="479" customFormat="false" ht="12.75" hidden="false" customHeight="false" outlineLevel="0" collapsed="false">
      <c r="A479" s="173" t="e">
        <f aca="false">VLOOKUP(G479,DDENA_USERS,2,FALSE())</f>
        <v>#N/A</v>
      </c>
      <c r="B479" s="174" t="n">
        <f aca="false">IF(ISNUMBER(FIND("Pow",F479))=TRUE(),((VALUE(MID(R479,FIND("-",R479)+1,2)))-(VALUE(MID(R479,FIND("-",R479)-1,1)))+1)*(Q479-P479+1),IF(F479="Coal",(YEAR(Q479)-YEAR(P479))*12+MONTH(Q479)-MONTH(P479)+1,(Q479-P479+1)))</f>
        <v>1</v>
      </c>
      <c r="C479" s="173" t="n">
        <f aca="false">IF(F479="Coal",B479*W479*12500,B479*W479)</f>
        <v>0</v>
      </c>
    </row>
    <row r="480" customFormat="false" ht="12.75" hidden="false" customHeight="false" outlineLevel="0" collapsed="false">
      <c r="A480" s="173" t="e">
        <f aca="false">VLOOKUP(G480,DDENA_USERS,2,FALSE())</f>
        <v>#N/A</v>
      </c>
      <c r="B480" s="174" t="n">
        <f aca="false">IF(ISNUMBER(FIND("Pow",F480))=TRUE(),((VALUE(MID(R480,FIND("-",R480)+1,2)))-(VALUE(MID(R480,FIND("-",R480)-1,1)))+1)*(Q480-P480+1),IF(F480="Coal",(YEAR(Q480)-YEAR(P480))*12+MONTH(Q480)-MONTH(P480)+1,(Q480-P480+1)))</f>
        <v>1</v>
      </c>
      <c r="C480" s="173" t="n">
        <f aca="false">IF(F480="Coal",B480*W480*12500,B480*W480)</f>
        <v>0</v>
      </c>
    </row>
    <row r="481" customFormat="false" ht="12.75" hidden="false" customHeight="false" outlineLevel="0" collapsed="false">
      <c r="A481" s="173" t="e">
        <f aca="false">VLOOKUP(G481,DDENA_USERS,2,FALSE())</f>
        <v>#N/A</v>
      </c>
      <c r="B481" s="174" t="n">
        <f aca="false">IF(ISNUMBER(FIND("Pow",F481))=TRUE(),((VALUE(MID(R481,FIND("-",R481)+1,2)))-(VALUE(MID(R481,FIND("-",R481)-1,1)))+1)*(Q481-P481+1),IF(F481="Coal",(YEAR(Q481)-YEAR(P481))*12+MONTH(Q481)-MONTH(P481)+1,(Q481-P481+1)))</f>
        <v>1</v>
      </c>
      <c r="C481" s="173" t="n">
        <f aca="false">IF(F481="Coal",B481*W481*12500,B481*W481)</f>
        <v>0</v>
      </c>
    </row>
    <row r="482" customFormat="false" ht="12.75" hidden="false" customHeight="false" outlineLevel="0" collapsed="false">
      <c r="A482" s="173" t="e">
        <f aca="false">VLOOKUP(G482,DDENA_USERS,2,FALSE())</f>
        <v>#N/A</v>
      </c>
      <c r="B482" s="174" t="n">
        <f aca="false">IF(ISNUMBER(FIND("Pow",F482))=TRUE(),((VALUE(MID(R482,FIND("-",R482)+1,2)))-(VALUE(MID(R482,FIND("-",R482)-1,1)))+1)*(Q482-P482+1),IF(F482="Coal",(YEAR(Q482)-YEAR(P482))*12+MONTH(Q482)-MONTH(P482)+1,(Q482-P482+1)))</f>
        <v>1</v>
      </c>
      <c r="C482" s="173" t="n">
        <f aca="false">IF(F482="Coal",B482*W482*12500,B482*W482)</f>
        <v>0</v>
      </c>
    </row>
    <row r="483" customFormat="false" ht="12.75" hidden="false" customHeight="false" outlineLevel="0" collapsed="false">
      <c r="A483" s="173" t="e">
        <f aca="false">VLOOKUP(G483,DDENA_USERS,2,FALSE())</f>
        <v>#N/A</v>
      </c>
      <c r="B483" s="174" t="n">
        <f aca="false">IF(ISNUMBER(FIND("Pow",F483))=TRUE(),((VALUE(MID(R483,FIND("-",R483)+1,2)))-(VALUE(MID(R483,FIND("-",R483)-1,1)))+1)*(Q483-P483+1),IF(F483="Coal",(YEAR(Q483)-YEAR(P483))*12+MONTH(Q483)-MONTH(P483)+1,(Q483-P483+1)))</f>
        <v>1</v>
      </c>
      <c r="C483" s="173" t="n">
        <f aca="false">IF(F483="Coal",B483*W483*12500,B483*W483)</f>
        <v>0</v>
      </c>
    </row>
    <row r="484" customFormat="false" ht="12.75" hidden="false" customHeight="false" outlineLevel="0" collapsed="false">
      <c r="A484" s="173" t="e">
        <f aca="false">VLOOKUP(G484,DDENA_USERS,2,FALSE())</f>
        <v>#N/A</v>
      </c>
      <c r="B484" s="174" t="n">
        <f aca="false">IF(ISNUMBER(FIND("Pow",F484))=TRUE(),((VALUE(MID(R484,FIND("-",R484)+1,2)))-(VALUE(MID(R484,FIND("-",R484)-1,1)))+1)*(Q484-P484+1),IF(F484="Coal",(YEAR(Q484)-YEAR(P484))*12+MONTH(Q484)-MONTH(P484)+1,(Q484-P484+1)))</f>
        <v>1</v>
      </c>
      <c r="C484" s="173" t="n">
        <f aca="false">IF(F484="Coal",B484*W484*12500,B484*W484)</f>
        <v>0</v>
      </c>
    </row>
    <row r="485" customFormat="false" ht="12.75" hidden="false" customHeight="false" outlineLevel="0" collapsed="false">
      <c r="A485" s="173" t="e">
        <f aca="false">VLOOKUP(G485,DDENA_USERS,2,FALSE())</f>
        <v>#N/A</v>
      </c>
      <c r="B485" s="174" t="n">
        <f aca="false">IF(ISNUMBER(FIND("Pow",F485))=TRUE(),((VALUE(MID(R485,FIND("-",R485)+1,2)))-(VALUE(MID(R485,FIND("-",R485)-1,1)))+1)*(Q485-P485+1),IF(F485="Coal",(YEAR(Q485)-YEAR(P485))*12+MONTH(Q485)-MONTH(P485)+1,(Q485-P485+1)))</f>
        <v>1</v>
      </c>
      <c r="C485" s="173" t="n">
        <f aca="false">IF(F485="Coal",B485*W485*12500,B485*W485)</f>
        <v>0</v>
      </c>
    </row>
    <row r="486" customFormat="false" ht="12.75" hidden="false" customHeight="false" outlineLevel="0" collapsed="false">
      <c r="A486" s="173" t="e">
        <f aca="false">VLOOKUP(G486,DDENA_USERS,2,FALSE())</f>
        <v>#N/A</v>
      </c>
      <c r="B486" s="174" t="n">
        <f aca="false">IF(ISNUMBER(FIND("Pow",F486))=TRUE(),((VALUE(MID(R486,FIND("-",R486)+1,2)))-(VALUE(MID(R486,FIND("-",R486)-1,1)))+1)*(Q486-P486+1),IF(F486="Coal",(YEAR(Q486)-YEAR(P486))*12+MONTH(Q486)-MONTH(P486)+1,(Q486-P486+1)))</f>
        <v>1</v>
      </c>
      <c r="C486" s="173" t="n">
        <f aca="false">IF(F486="Coal",B486*W486*12500,B486*W486)</f>
        <v>0</v>
      </c>
    </row>
    <row r="487" customFormat="false" ht="12.75" hidden="false" customHeight="false" outlineLevel="0" collapsed="false">
      <c r="A487" s="173" t="e">
        <f aca="false">VLOOKUP(G487,DDENA_USERS,2,FALSE())</f>
        <v>#N/A</v>
      </c>
      <c r="B487" s="174" t="n">
        <f aca="false">IF(ISNUMBER(FIND("Pow",F487))=TRUE(),((VALUE(MID(R487,FIND("-",R487)+1,2)))-(VALUE(MID(R487,FIND("-",R487)-1,1)))+1)*(Q487-P487+1),IF(F487="Coal",(YEAR(Q487)-YEAR(P487))*12+MONTH(Q487)-MONTH(P487)+1,(Q487-P487+1)))</f>
        <v>1</v>
      </c>
      <c r="C487" s="173" t="n">
        <f aca="false">IF(F487="Coal",B487*W487*12500,B487*W487)</f>
        <v>0</v>
      </c>
    </row>
    <row r="488" customFormat="false" ht="12.75" hidden="false" customHeight="false" outlineLevel="0" collapsed="false">
      <c r="A488" s="173" t="e">
        <f aca="false">VLOOKUP(G488,DDENA_USERS,2,FALSE())</f>
        <v>#N/A</v>
      </c>
      <c r="B488" s="174" t="n">
        <f aca="false">IF(ISNUMBER(FIND("Pow",F488))=TRUE(),((VALUE(MID(R488,FIND("-",R488)+1,2)))-(VALUE(MID(R488,FIND("-",R488)-1,1)))+1)*(Q488-P488+1),IF(F488="Coal",(YEAR(Q488)-YEAR(P488))*12+MONTH(Q488)-MONTH(P488)+1,(Q488-P488+1)))</f>
        <v>1</v>
      </c>
      <c r="C488" s="173" t="n">
        <f aca="false">IF(F488="Coal",B488*W488*12500,B488*W488)</f>
        <v>0</v>
      </c>
    </row>
    <row r="489" customFormat="false" ht="12.75" hidden="false" customHeight="false" outlineLevel="0" collapsed="false">
      <c r="A489" s="173" t="e">
        <f aca="false">VLOOKUP(G489,DDENA_USERS,2,FALSE())</f>
        <v>#N/A</v>
      </c>
      <c r="B489" s="174" t="n">
        <f aca="false">IF(ISNUMBER(FIND("Pow",F489))=TRUE(),((VALUE(MID(R489,FIND("-",R489)+1,2)))-(VALUE(MID(R489,FIND("-",R489)-1,1)))+1)*(Q489-P489+1),IF(F489="Coal",(YEAR(Q489)-YEAR(P489))*12+MONTH(Q489)-MONTH(P489)+1,(Q489-P489+1)))</f>
        <v>1</v>
      </c>
      <c r="C489" s="173" t="n">
        <f aca="false">IF(F489="Coal",B489*W489*12500,B489*W489)</f>
        <v>0</v>
      </c>
    </row>
    <row r="490" customFormat="false" ht="12.75" hidden="false" customHeight="false" outlineLevel="0" collapsed="false">
      <c r="A490" s="173" t="e">
        <f aca="false">VLOOKUP(G490,DDENA_USERS,2,FALSE())</f>
        <v>#N/A</v>
      </c>
      <c r="B490" s="174" t="n">
        <f aca="false">IF(ISNUMBER(FIND("Pow",F490))=TRUE(),((VALUE(MID(R490,FIND("-",R490)+1,2)))-(VALUE(MID(R490,FIND("-",R490)-1,1)))+1)*(Q490-P490+1),IF(F490="Coal",(YEAR(Q490)-YEAR(P490))*12+MONTH(Q490)-MONTH(P490)+1,(Q490-P490+1)))</f>
        <v>1</v>
      </c>
      <c r="C490" s="173" t="n">
        <f aca="false">IF(F490="Coal",B490*W490*12500,B490*W490)</f>
        <v>0</v>
      </c>
    </row>
    <row r="491" customFormat="false" ht="12.75" hidden="false" customHeight="false" outlineLevel="0" collapsed="false">
      <c r="A491" s="173" t="e">
        <f aca="false">VLOOKUP(G491,DDENA_USERS,2,FALSE())</f>
        <v>#N/A</v>
      </c>
      <c r="B491" s="174" t="n">
        <f aca="false">IF(ISNUMBER(FIND("Pow",F491))=TRUE(),((VALUE(MID(R491,FIND("-",R491)+1,2)))-(VALUE(MID(R491,FIND("-",R491)-1,1)))+1)*(Q491-P491+1),IF(F491="Coal",(YEAR(Q491)-YEAR(P491))*12+MONTH(Q491)-MONTH(P491)+1,(Q491-P491+1)))</f>
        <v>1</v>
      </c>
      <c r="C491" s="173" t="n">
        <f aca="false">IF(F491="Coal",B491*W491*12500,B491*W491)</f>
        <v>0</v>
      </c>
    </row>
    <row r="492" customFormat="false" ht="12.75" hidden="false" customHeight="false" outlineLevel="0" collapsed="false">
      <c r="A492" s="173" t="e">
        <f aca="false">VLOOKUP(G492,DDENA_USERS,2,FALSE())</f>
        <v>#N/A</v>
      </c>
      <c r="B492" s="174" t="n">
        <f aca="false">IF(ISNUMBER(FIND("Pow",F492))=TRUE(),((VALUE(MID(R492,FIND("-",R492)+1,2)))-(VALUE(MID(R492,FIND("-",R492)-1,1)))+1)*(Q492-P492+1),IF(F492="Coal",(YEAR(Q492)-YEAR(P492))*12+MONTH(Q492)-MONTH(P492)+1,(Q492-P492+1)))</f>
        <v>1</v>
      </c>
      <c r="C492" s="173" t="n">
        <f aca="false">IF(F492="Coal",B492*W492*12500,B492*W492)</f>
        <v>0</v>
      </c>
    </row>
    <row r="493" customFormat="false" ht="12.75" hidden="false" customHeight="false" outlineLevel="0" collapsed="false">
      <c r="A493" s="173" t="e">
        <f aca="false">VLOOKUP(G493,DDENA_USERS,2,FALSE())</f>
        <v>#N/A</v>
      </c>
      <c r="B493" s="174" t="n">
        <f aca="false">IF(ISNUMBER(FIND("Pow",F493))=TRUE(),((VALUE(MID(R493,FIND("-",R493)+1,2)))-(VALUE(MID(R493,FIND("-",R493)-1,1)))+1)*(Q493-P493+1),IF(F493="Coal",(YEAR(Q493)-YEAR(P493))*12+MONTH(Q493)-MONTH(P493)+1,(Q493-P493+1)))</f>
        <v>1</v>
      </c>
      <c r="C493" s="173" t="n">
        <f aca="false">IF(F493="Coal",B493*W493*12500,B493*W493)</f>
        <v>0</v>
      </c>
    </row>
    <row r="494" customFormat="false" ht="12.75" hidden="false" customHeight="false" outlineLevel="0" collapsed="false">
      <c r="A494" s="173" t="e">
        <f aca="false">VLOOKUP(G494,DDENA_USERS,2,FALSE())</f>
        <v>#N/A</v>
      </c>
      <c r="B494" s="174" t="n">
        <f aca="false">IF(ISNUMBER(FIND("Pow",F494))=TRUE(),((VALUE(MID(R494,FIND("-",R494)+1,2)))-(VALUE(MID(R494,FIND("-",R494)-1,1)))+1)*(Q494-P494+1),IF(F494="Coal",(YEAR(Q494)-YEAR(P494))*12+MONTH(Q494)-MONTH(P494)+1,(Q494-P494+1)))</f>
        <v>1</v>
      </c>
      <c r="C494" s="173" t="n">
        <f aca="false">IF(F494="Coal",B494*W494*12500,B494*W494)</f>
        <v>0</v>
      </c>
    </row>
    <row r="495" customFormat="false" ht="12.75" hidden="false" customHeight="false" outlineLevel="0" collapsed="false">
      <c r="A495" s="173" t="e">
        <f aca="false">VLOOKUP(G495,DDENA_USERS,2,FALSE())</f>
        <v>#N/A</v>
      </c>
      <c r="B495" s="174" t="n">
        <f aca="false">IF(ISNUMBER(FIND("Pow",F495))=TRUE(),((VALUE(MID(R495,FIND("-",R495)+1,2)))-(VALUE(MID(R495,FIND("-",R495)-1,1)))+1)*(Q495-P495+1),IF(F495="Coal",(YEAR(Q495)-YEAR(P495))*12+MONTH(Q495)-MONTH(P495)+1,(Q495-P495+1)))</f>
        <v>1</v>
      </c>
      <c r="C495" s="173" t="n">
        <f aca="false">IF(F495="Coal",B495*W495*12500,B495*W495)</f>
        <v>0</v>
      </c>
    </row>
    <row r="496" customFormat="false" ht="12.75" hidden="false" customHeight="false" outlineLevel="0" collapsed="false">
      <c r="A496" s="173" t="e">
        <f aca="false">VLOOKUP(G496,DDENA_USERS,2,FALSE())</f>
        <v>#N/A</v>
      </c>
      <c r="B496" s="174" t="n">
        <f aca="false">IF(ISNUMBER(FIND("Pow",F496))=TRUE(),((VALUE(MID(R496,FIND("-",R496)+1,2)))-(VALUE(MID(R496,FIND("-",R496)-1,1)))+1)*(Q496-P496+1),IF(F496="Coal",(YEAR(Q496)-YEAR(P496))*12+MONTH(Q496)-MONTH(P496)+1,(Q496-P496+1)))</f>
        <v>1</v>
      </c>
      <c r="C496" s="173" t="n">
        <f aca="false">IF(F496="Coal",B496*W496*12500,B496*W496)</f>
        <v>0</v>
      </c>
    </row>
    <row r="497" customFormat="false" ht="12.75" hidden="false" customHeight="false" outlineLevel="0" collapsed="false">
      <c r="A497" s="173" t="e">
        <f aca="false">VLOOKUP(G497,DDENA_USERS,2,FALSE())</f>
        <v>#N/A</v>
      </c>
      <c r="B497" s="174" t="n">
        <f aca="false">IF(ISNUMBER(FIND("Pow",F497))=TRUE(),((VALUE(MID(R497,FIND("-",R497)+1,2)))-(VALUE(MID(R497,FIND("-",R497)-1,1)))+1)*(Q497-P497+1),IF(F497="Coal",(YEAR(Q497)-YEAR(P497))*12+MONTH(Q497)-MONTH(P497)+1,(Q497-P497+1)))</f>
        <v>1</v>
      </c>
      <c r="C497" s="173" t="n">
        <f aca="false">IF(F497="Coal",B497*W497*12500,B497*W497)</f>
        <v>0</v>
      </c>
    </row>
    <row r="498" customFormat="false" ht="12.75" hidden="false" customHeight="false" outlineLevel="0" collapsed="false">
      <c r="A498" s="173" t="e">
        <f aca="false">VLOOKUP(G498,DDENA_USERS,2,FALSE())</f>
        <v>#N/A</v>
      </c>
      <c r="B498" s="174" t="n">
        <f aca="false">IF(ISNUMBER(FIND("Pow",F498))=TRUE(),((VALUE(MID(R498,FIND("-",R498)+1,2)))-(VALUE(MID(R498,FIND("-",R498)-1,1)))+1)*(Q498-P498+1),IF(F498="Coal",(YEAR(Q498)-YEAR(P498))*12+MONTH(Q498)-MONTH(P498)+1,(Q498-P498+1)))</f>
        <v>1</v>
      </c>
      <c r="C498" s="173" t="n">
        <f aca="false">IF(F498="Coal",B498*W498*12500,B498*W498)</f>
        <v>0</v>
      </c>
    </row>
    <row r="499" customFormat="false" ht="12.75" hidden="false" customHeight="false" outlineLevel="0" collapsed="false">
      <c r="A499" s="173" t="e">
        <f aca="false">VLOOKUP(G499,DDENA_USERS,2,FALSE())</f>
        <v>#N/A</v>
      </c>
      <c r="B499" s="174" t="n">
        <f aca="false">IF(ISNUMBER(FIND("Pow",F499))=TRUE(),((VALUE(MID(R499,FIND("-",R499)+1,2)))-(VALUE(MID(R499,FIND("-",R499)-1,1)))+1)*(Q499-P499+1),IF(F499="Coal",(YEAR(Q499)-YEAR(P499))*12+MONTH(Q499)-MONTH(P499)+1,(Q499-P499+1)))</f>
        <v>1</v>
      </c>
      <c r="C499" s="173" t="n">
        <f aca="false">IF(F499="Coal",B499*W499*12500,B499*W499)</f>
        <v>0</v>
      </c>
    </row>
    <row r="500" customFormat="false" ht="12.75" hidden="false" customHeight="false" outlineLevel="0" collapsed="false">
      <c r="A500" s="173" t="e">
        <f aca="false">VLOOKUP(G500,DDENA_USERS,2,FALSE())</f>
        <v>#N/A</v>
      </c>
      <c r="B500" s="174" t="n">
        <f aca="false">IF(ISNUMBER(FIND("Pow",F500))=TRUE(),((VALUE(MID(R500,FIND("-",R500)+1,2)))-(VALUE(MID(R500,FIND("-",R500)-1,1)))+1)*(Q500-P500+1),IF(F500="Coal",(YEAR(Q500)-YEAR(P500))*12+MONTH(Q500)-MONTH(P500)+1,(Q500-P500+1)))</f>
        <v>1</v>
      </c>
      <c r="C500" s="173" t="n">
        <f aca="false">IF(F500="Coal",B500*W500*12500,B500*W500)</f>
        <v>0</v>
      </c>
    </row>
    <row r="501" customFormat="false" ht="12.75" hidden="false" customHeight="false" outlineLevel="0" collapsed="false">
      <c r="A501" s="173" t="e">
        <f aca="false">VLOOKUP(G501,DDENA_USERS,2,FALSE())</f>
        <v>#N/A</v>
      </c>
      <c r="B501" s="174" t="n">
        <f aca="false">IF(ISNUMBER(FIND("Pow",F501))=TRUE(),((VALUE(MID(R501,FIND("-",R501)+1,2)))-(VALUE(MID(R501,FIND("-",R501)-1,1)))+1)*(Q501-P501+1),IF(F501="Coal",(YEAR(Q501)-YEAR(P501))*12+MONTH(Q501)-MONTH(P501)+1,(Q501-P501+1)))</f>
        <v>1</v>
      </c>
      <c r="C501" s="173" t="n">
        <f aca="false">IF(F501="Coal",B501*W501*12500,B501*W501)</f>
        <v>0</v>
      </c>
    </row>
    <row r="502" customFormat="false" ht="12.75" hidden="false" customHeight="false" outlineLevel="0" collapsed="false">
      <c r="A502" s="173" t="e">
        <f aca="false">VLOOKUP(G502,DDENA_USERS,2,FALSE())</f>
        <v>#N/A</v>
      </c>
      <c r="B502" s="174" t="n">
        <f aca="false">IF(ISNUMBER(FIND("Pow",F502))=TRUE(),((VALUE(MID(R502,FIND("-",R502)+1,2)))-(VALUE(MID(R502,FIND("-",R502)-1,1)))+1)*(Q502-P502+1),IF(F502="Coal",(YEAR(Q502)-YEAR(P502))*12+MONTH(Q502)-MONTH(P502)+1,(Q502-P502+1)))</f>
        <v>1</v>
      </c>
      <c r="C502" s="173" t="n">
        <f aca="false">IF(F502="Coal",B502*W502*12500,B502*W502)</f>
        <v>0</v>
      </c>
    </row>
    <row r="503" customFormat="false" ht="12.75" hidden="false" customHeight="false" outlineLevel="0" collapsed="false">
      <c r="A503" s="173" t="e">
        <f aca="false">VLOOKUP(G503,DDENA_USERS,2,FALSE())</f>
        <v>#N/A</v>
      </c>
      <c r="B503" s="174" t="n">
        <f aca="false">IF(ISNUMBER(FIND("Pow",F503))=TRUE(),((VALUE(MID(R503,FIND("-",R503)+1,2)))-(VALUE(MID(R503,FIND("-",R503)-1,1)))+1)*(Q503-P503+1),IF(F503="Coal",(YEAR(Q503)-YEAR(P503))*12+MONTH(Q503)-MONTH(P503)+1,(Q503-P503+1)))</f>
        <v>1</v>
      </c>
      <c r="C503" s="173" t="n">
        <f aca="false">IF(F503="Coal",B503*W503*12500,B503*W503)</f>
        <v>0</v>
      </c>
    </row>
  </sheetData>
  <hyperlinks>
    <hyperlink ref="A1" r:id="rId1" display="Dynegy Direct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496"/>
  <sheetViews>
    <sheetView showFormulas="false" showGridLines="true" showRowColHeaders="true" showZeros="true" rightToLeft="false" tabSelected="false" showOutlineSymbols="true" defaultGridColor="true" view="normal" topLeftCell="S1" colorId="64" zoomScale="85" zoomScaleNormal="85" zoomScalePageLayoutView="100" workbookViewId="0">
      <selection pane="topLeft" activeCell="A12" activeCellId="0" sqref="A1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7"/>
    <col collapsed="false" customWidth="true" hidden="false" outlineLevel="0" max="2" min="2" style="0" width="13.41"/>
    <col collapsed="false" customWidth="true" hidden="false" outlineLevel="0" max="3" min="3" style="0" width="12.42"/>
    <col collapsed="false" customWidth="true" hidden="false" outlineLevel="0" max="4" min="4" style="0" width="7.99"/>
    <col collapsed="false" customWidth="true" hidden="false" outlineLevel="0" max="5" min="5" style="0" width="13.41"/>
    <col collapsed="false" customWidth="true" hidden="false" outlineLevel="0" max="6" min="6" style="0" width="14.41"/>
    <col collapsed="false" customWidth="true" hidden="false" outlineLevel="0" max="7" min="7" style="0" width="39.7"/>
    <col collapsed="false" customWidth="true" hidden="false" outlineLevel="0" max="8" min="8" style="0" width="29.56"/>
    <col collapsed="false" customWidth="true" hidden="false" outlineLevel="0" max="9" min="9" style="0" width="17.56"/>
    <col collapsed="false" customWidth="true" hidden="false" outlineLevel="0" max="10" min="10" style="0" width="14.56"/>
    <col collapsed="false" customWidth="true" hidden="false" outlineLevel="0" max="11" min="11" style="0" width="18.41"/>
    <col collapsed="false" customWidth="true" hidden="false" outlineLevel="0" max="13" min="12" style="0" width="17.85"/>
    <col collapsed="false" customWidth="true" hidden="false" outlineLevel="0" max="14" min="14" style="0" width="18.56"/>
    <col collapsed="false" customWidth="true" hidden="false" outlineLevel="0" max="15" min="15" style="0" width="32.99"/>
    <col collapsed="false" customWidth="true" hidden="false" outlineLevel="0" max="16" min="16" style="0" width="18.85"/>
    <col collapsed="false" customWidth="true" hidden="false" outlineLevel="0" max="17" min="17" style="0" width="36.99"/>
    <col collapsed="false" customWidth="true" hidden="false" outlineLevel="0" max="18" min="18" style="0" width="34.41"/>
    <col collapsed="false" customWidth="true" hidden="false" outlineLevel="0" max="19" min="19" style="0" width="25.7"/>
    <col collapsed="false" customWidth="true" hidden="false" outlineLevel="0" max="20" min="20" style="0" width="14.56"/>
    <col collapsed="false" customWidth="true" hidden="false" outlineLevel="0" max="21" min="21" style="0" width="13.7"/>
    <col collapsed="false" customWidth="true" hidden="false" outlineLevel="0" max="22" min="22" style="0" width="25.99"/>
    <col collapsed="false" customWidth="true" hidden="false" outlineLevel="0" max="23" min="23" style="0" width="16.56"/>
    <col collapsed="false" customWidth="true" hidden="false" outlineLevel="0" max="24" min="24" style="0" width="17.28"/>
    <col collapsed="false" customWidth="true" hidden="false" outlineLevel="0" max="25" min="25" style="0" width="8.56"/>
    <col collapsed="false" customWidth="true" hidden="false" outlineLevel="0" max="26" min="26" style="0" width="8.41"/>
    <col collapsed="false" customWidth="true" hidden="false" outlineLevel="0" max="27" min="27" style="0" width="5.85"/>
    <col collapsed="false" customWidth="true" hidden="false" outlineLevel="0" max="28" min="28" style="0" width="12.85"/>
    <col collapsed="false" customWidth="true" hidden="false" outlineLevel="0" max="32" min="32" style="0" width="17.14"/>
    <col collapsed="false" customWidth="true" hidden="false" outlineLevel="0" max="33" min="33" style="0" width="14.99"/>
    <col collapsed="false" customWidth="true" hidden="false" outlineLevel="0" max="35" min="35" style="0" width="19.99"/>
    <col collapsed="false" customWidth="true" hidden="false" outlineLevel="0" max="36" min="36" style="0" width="4.99"/>
    <col collapsed="false" customWidth="true" hidden="false" outlineLevel="0" max="37" min="37" style="0" width="21.42"/>
  </cols>
  <sheetData>
    <row r="1" customFormat="false" ht="15.75" hidden="false" customHeight="false" outlineLevel="0" collapsed="false">
      <c r="A1" s="39" t="s">
        <v>629</v>
      </c>
      <c r="B1" s="188" t="str">
        <f aca="false">IF(B6=0,"No Activity","")</f>
        <v/>
      </c>
      <c r="AI1" s="189" t="s">
        <v>694</v>
      </c>
      <c r="AJ1" s="189"/>
    </row>
    <row r="2" customFormat="false" ht="13.5" hidden="false" customHeight="false" outlineLevel="0" collapsed="false">
      <c r="A2" s="168" t="s">
        <v>617</v>
      </c>
      <c r="AI2" s="91" t="s">
        <v>695</v>
      </c>
      <c r="AJ2" s="190"/>
      <c r="AK2" s="191" t="s">
        <v>696</v>
      </c>
    </row>
    <row r="3" customFormat="false" ht="13.5" hidden="false" customHeight="false" outlineLevel="0" collapsed="false">
      <c r="A3" s="40" t="n">
        <f aca="false">'E-Mail'!$B$2</f>
        <v>37035</v>
      </c>
      <c r="AI3" s="61" t="s">
        <v>647</v>
      </c>
      <c r="AJ3" s="192" t="s">
        <v>697</v>
      </c>
      <c r="AK3" s="193"/>
    </row>
    <row r="4" customFormat="false" ht="12.75" hidden="false" customHeight="false" outlineLevel="0" collapsed="false">
      <c r="A4" s="168"/>
      <c r="AI4" s="59" t="s">
        <v>698</v>
      </c>
      <c r="AJ4" s="194" t="n">
        <v>1</v>
      </c>
      <c r="AK4" s="195" t="str">
        <f aca="false">IF(ISNA(VLOOKUP(AI4,DELIV_CONV,1,FALSE()))=TRUE(),IF(AI4="Grand Total","",IF(AI4="","","NEW")),"")</f>
        <v/>
      </c>
    </row>
    <row r="5" customFormat="false" ht="13.5" hidden="false" customHeight="false" outlineLevel="0" collapsed="false">
      <c r="A5" s="143" t="s">
        <v>568</v>
      </c>
      <c r="B5" s="143" t="s">
        <v>6</v>
      </c>
      <c r="C5" s="143" t="s">
        <v>7</v>
      </c>
      <c r="AI5" s="91" t="s">
        <v>699</v>
      </c>
      <c r="AJ5" s="196" t="n">
        <v>2</v>
      </c>
      <c r="AK5" s="195" t="str">
        <f aca="false">IF(ISNA(VLOOKUP(AI5,DELIV_CONV,1,FALSE()))=TRUE(),IF(AI5="Grand Total","",IF(AI5="","","NEW")),"")</f>
        <v/>
      </c>
    </row>
    <row r="6" customFormat="false" ht="12.75" hidden="false" customHeight="false" outlineLevel="0" collapsed="false">
      <c r="A6" s="39" t="s">
        <v>67</v>
      </c>
      <c r="B6" s="144" t="n">
        <f aca="false">COUNTIF($H$9:$H$4989,A6)</f>
        <v>5</v>
      </c>
      <c r="C6" s="144" t="n">
        <f aca="false">SUMIF($H$9:$H$4990,A6,$D$9:$D$4990)</f>
        <v>73550</v>
      </c>
      <c r="AI6" s="91" t="s">
        <v>700</v>
      </c>
      <c r="AJ6" s="196"/>
      <c r="AK6" s="195" t="str">
        <f aca="false">IF(ISNA(VLOOKUP(AI6,DELIV_CONV,1,FALSE()))=TRUE(),IF(AI6="Grand Total","",IF(AI6="","","NEW")),"")</f>
        <v>NEW</v>
      </c>
    </row>
    <row r="7" customFormat="false" ht="12.75" hidden="false" customHeight="false" outlineLevel="0" collapsed="false">
      <c r="A7" s="39"/>
      <c r="B7" s="144"/>
      <c r="C7" s="144"/>
      <c r="Y7" s="0" t="n">
        <v>1</v>
      </c>
      <c r="AI7" s="70" t="s">
        <v>56</v>
      </c>
      <c r="AJ7" s="197" t="n">
        <v>3</v>
      </c>
      <c r="AK7" s="195" t="str">
        <f aca="false">IF(ISNA(VLOOKUP(AI7,DELIV_CONV,1,FALSE()))=TRUE(),IF(AI7="Grand Total","",IF(AI7="","","NEW")),"")</f>
        <v/>
      </c>
    </row>
    <row r="8" customFormat="false" ht="13.5" hidden="false" customHeight="false" outlineLevel="0" collapsed="false">
      <c r="AK8" s="195" t="str">
        <f aca="false">IF(ISNA(VLOOKUP(AI8,DELIV_CONV,1,FALSE()))=TRUE(),IF(AI8="Grand Total","",IF(AI8="","","NEW")),"")</f>
        <v/>
      </c>
    </row>
    <row r="9" customFormat="false" ht="39" hidden="false" customHeight="false" outlineLevel="0" collapsed="false">
      <c r="A9" s="198" t="s">
        <v>65</v>
      </c>
      <c r="B9" s="139" t="s">
        <v>701</v>
      </c>
      <c r="C9" s="56" t="s">
        <v>632</v>
      </c>
      <c r="D9" s="56" t="s">
        <v>633</v>
      </c>
      <c r="E9" s="198" t="s">
        <v>702</v>
      </c>
      <c r="F9" s="172" t="s">
        <v>634</v>
      </c>
      <c r="G9" s="172" t="s">
        <v>635</v>
      </c>
      <c r="H9" s="172" t="s">
        <v>64</v>
      </c>
      <c r="I9" s="172" t="s">
        <v>636</v>
      </c>
      <c r="J9" s="172" t="s">
        <v>637</v>
      </c>
      <c r="K9" s="172" t="s">
        <v>638</v>
      </c>
      <c r="L9" s="172" t="s">
        <v>639</v>
      </c>
      <c r="M9" s="172" t="s">
        <v>640</v>
      </c>
      <c r="N9" s="172" t="s">
        <v>641</v>
      </c>
      <c r="O9" s="172" t="s">
        <v>642</v>
      </c>
      <c r="P9" s="172" t="s">
        <v>643</v>
      </c>
      <c r="Q9" s="172" t="s">
        <v>644</v>
      </c>
      <c r="R9" s="172" t="s">
        <v>645</v>
      </c>
      <c r="S9" s="172" t="s">
        <v>646</v>
      </c>
      <c r="T9" s="172" t="s">
        <v>647</v>
      </c>
      <c r="U9" s="172" t="s">
        <v>648</v>
      </c>
      <c r="V9" s="172" t="s">
        <v>649</v>
      </c>
      <c r="W9" s="172" t="s">
        <v>650</v>
      </c>
      <c r="X9" s="172" t="s">
        <v>651</v>
      </c>
      <c r="Y9" s="172" t="s">
        <v>652</v>
      </c>
      <c r="Z9" s="172" t="s">
        <v>653</v>
      </c>
      <c r="AA9" s="172" t="s">
        <v>654</v>
      </c>
      <c r="AF9" s="199" t="s">
        <v>647</v>
      </c>
      <c r="AG9" s="200" t="s">
        <v>701</v>
      </c>
      <c r="AK9" s="195" t="str">
        <f aca="false">IF(ISNA(VLOOKUP(AI9,DELIV_CONV,1,FALSE()))=TRUE(),IF(AI9="Grand Total","",IF(AI9="","","NEW")),"")</f>
        <v/>
      </c>
    </row>
    <row r="10" customFormat="false" ht="12.75" hidden="false" customHeight="false" outlineLevel="0" collapsed="false">
      <c r="A10" s="201" t="str">
        <f aca="false">VLOOKUP(I10,DDEPM_USERS,2,FALSE())</f>
        <v>Clint Dean</v>
      </c>
      <c r="B10" s="202" t="n">
        <f aca="false">VLOOKUP(T10,DELIV_CONV,2,FALSE())</f>
        <v>16</v>
      </c>
      <c r="C10" s="203" t="n">
        <f aca="false">S10-R10+1</f>
        <v>59</v>
      </c>
      <c r="D10" s="204" t="n">
        <f aca="false">Y10*B10*C10</f>
        <v>47200</v>
      </c>
      <c r="E10" s="201" t="n">
        <f aca="false">D10*Z10</f>
        <v>1888000</v>
      </c>
      <c r="F10" s="175" t="s">
        <v>655</v>
      </c>
      <c r="G10" s="175" t="s">
        <v>703</v>
      </c>
      <c r="H10" s="175" t="s">
        <v>67</v>
      </c>
      <c r="I10" s="175" t="s">
        <v>704</v>
      </c>
      <c r="J10" s="175" t="s">
        <v>705</v>
      </c>
      <c r="K10" s="175" t="s">
        <v>659</v>
      </c>
      <c r="L10" s="175" t="s">
        <v>672</v>
      </c>
      <c r="M10" s="175" t="s">
        <v>673</v>
      </c>
      <c r="N10" s="175" t="s">
        <v>706</v>
      </c>
      <c r="O10" s="175" t="s">
        <v>675</v>
      </c>
      <c r="P10" s="175"/>
      <c r="Q10" s="175" t="s">
        <v>707</v>
      </c>
      <c r="R10" s="176" t="n">
        <v>37257</v>
      </c>
      <c r="S10" s="176" t="n">
        <v>37315</v>
      </c>
      <c r="T10" s="175" t="s">
        <v>699</v>
      </c>
      <c r="U10" s="175"/>
      <c r="V10" s="177" t="n">
        <v>37035</v>
      </c>
      <c r="W10" s="175" t="s">
        <v>708</v>
      </c>
      <c r="X10" s="175" t="s">
        <v>688</v>
      </c>
      <c r="Y10" s="175" t="n">
        <v>50</v>
      </c>
      <c r="Z10" s="175" t="n">
        <v>40</v>
      </c>
      <c r="AA10" s="175" t="n">
        <v>32841</v>
      </c>
      <c r="AF10" s="175" t="s">
        <v>699</v>
      </c>
      <c r="AG10" s="205" t="n">
        <v>16</v>
      </c>
      <c r="AK10" s="195" t="str">
        <f aca="false">IF(ISNA(VLOOKUP(AI10,DELIV_CONV,1,FALSE()))=TRUE(),IF(AI10="Grand Total","",IF(AI10="","","NEW")),"")</f>
        <v/>
      </c>
    </row>
    <row r="11" customFormat="false" ht="12.75" hidden="false" customHeight="false" outlineLevel="0" collapsed="false">
      <c r="A11" s="201" t="str">
        <f aca="false">VLOOKUP(I11,DDEPM_USERS,2,FALSE())</f>
        <v>Don Baughman</v>
      </c>
      <c r="B11" s="202" t="n">
        <f aca="false">VLOOKUP(T11,DELIV_CONV,2,FALSE())</f>
        <v>15</v>
      </c>
      <c r="C11" s="203" t="n">
        <f aca="false">S11-R11+1</f>
        <v>1</v>
      </c>
      <c r="D11" s="204" t="n">
        <f aca="false">Y11*B11*C11</f>
        <v>750</v>
      </c>
      <c r="E11" s="201" t="n">
        <f aca="false">D11*Z11</f>
        <v>15750</v>
      </c>
      <c r="F11" s="178" t="s">
        <v>655</v>
      </c>
      <c r="G11" s="178" t="s">
        <v>703</v>
      </c>
      <c r="H11" s="178" t="s">
        <v>67</v>
      </c>
      <c r="I11" s="178" t="s">
        <v>709</v>
      </c>
      <c r="J11" s="178" t="s">
        <v>710</v>
      </c>
      <c r="K11" s="178" t="s">
        <v>659</v>
      </c>
      <c r="L11" s="178" t="s">
        <v>711</v>
      </c>
      <c r="M11" s="178" t="s">
        <v>673</v>
      </c>
      <c r="N11" s="178" t="s">
        <v>712</v>
      </c>
      <c r="O11" s="178" t="s">
        <v>675</v>
      </c>
      <c r="P11" s="178"/>
      <c r="Q11" s="178" t="s">
        <v>713</v>
      </c>
      <c r="R11" s="179" t="n">
        <v>37035</v>
      </c>
      <c r="S11" s="179" t="n">
        <v>37035</v>
      </c>
      <c r="T11" s="178" t="s">
        <v>714</v>
      </c>
      <c r="U11" s="178"/>
      <c r="V11" s="180" t="n">
        <v>37035</v>
      </c>
      <c r="W11" s="178" t="s">
        <v>715</v>
      </c>
      <c r="X11" s="178" t="s">
        <v>668</v>
      </c>
      <c r="Y11" s="178" t="n">
        <v>50</v>
      </c>
      <c r="Z11" s="178" t="n">
        <v>21</v>
      </c>
      <c r="AA11" s="178" t="n">
        <v>32880</v>
      </c>
      <c r="AF11" s="175" t="s">
        <v>716</v>
      </c>
      <c r="AG11" s="205" t="n">
        <v>14</v>
      </c>
      <c r="AK11" s="195" t="str">
        <f aca="false">IF(ISNA(VLOOKUP(AI11,DELIV_CONV,1,FALSE()))=TRUE(),IF(AI11="Grand Total","",IF(AI11="","","NEW")),"")</f>
        <v/>
      </c>
    </row>
    <row r="12" customFormat="false" ht="12.75" hidden="false" customHeight="false" outlineLevel="0" collapsed="false">
      <c r="A12" s="201" t="str">
        <f aca="false">VLOOKUP(I12,DDEPM_USERS,2,FALSE())</f>
        <v>Jeff King</v>
      </c>
      <c r="B12" s="202" t="n">
        <f aca="false">VLOOKUP(T12,DELIV_CONV,2,FALSE())</f>
        <v>16</v>
      </c>
      <c r="C12" s="203" t="n">
        <f aca="false">S12-R12+1</f>
        <v>30</v>
      </c>
      <c r="D12" s="204" t="n">
        <f aca="false">Y12*B12*C12</f>
        <v>24000</v>
      </c>
      <c r="E12" s="201" t="n">
        <f aca="false">D12*Z12</f>
        <v>1548000</v>
      </c>
      <c r="F12" s="175" t="s">
        <v>655</v>
      </c>
      <c r="G12" s="175" t="s">
        <v>703</v>
      </c>
      <c r="H12" s="175" t="s">
        <v>67</v>
      </c>
      <c r="I12" s="175" t="s">
        <v>717</v>
      </c>
      <c r="J12" s="175" t="s">
        <v>718</v>
      </c>
      <c r="K12" s="175" t="s">
        <v>659</v>
      </c>
      <c r="L12" s="175" t="s">
        <v>672</v>
      </c>
      <c r="M12" s="175" t="s">
        <v>673</v>
      </c>
      <c r="N12" s="175" t="s">
        <v>719</v>
      </c>
      <c r="O12" s="175" t="s">
        <v>675</v>
      </c>
      <c r="P12" s="175"/>
      <c r="Q12" s="175" t="s">
        <v>720</v>
      </c>
      <c r="R12" s="176" t="n">
        <v>37043</v>
      </c>
      <c r="S12" s="176" t="n">
        <v>37072</v>
      </c>
      <c r="T12" s="175" t="s">
        <v>699</v>
      </c>
      <c r="U12" s="175"/>
      <c r="V12" s="177" t="n">
        <v>37035</v>
      </c>
      <c r="W12" s="175" t="s">
        <v>721</v>
      </c>
      <c r="X12" s="175" t="s">
        <v>688</v>
      </c>
      <c r="Y12" s="175" t="n">
        <v>50</v>
      </c>
      <c r="Z12" s="175" t="n">
        <v>64.5</v>
      </c>
      <c r="AA12" s="175" t="n">
        <v>32857</v>
      </c>
      <c r="AF12" s="175" t="s">
        <v>698</v>
      </c>
      <c r="AG12" s="205" t="n">
        <v>12</v>
      </c>
      <c r="AK12" s="195" t="str">
        <f aca="false">IF(ISNA(VLOOKUP(AI12,DELIV_CONV,1,FALSE()))=TRUE(),IF(AI12="Grand Total","",IF(AI12="","","NEW")),"")</f>
        <v/>
      </c>
    </row>
    <row r="13" customFormat="false" ht="12.75" hidden="false" customHeight="false" outlineLevel="0" collapsed="false">
      <c r="A13" s="201" t="str">
        <f aca="false">VLOOKUP(I13,DDEPM_USERS,2,FALSE())</f>
        <v>Jeff King</v>
      </c>
      <c r="B13" s="202" t="n">
        <f aca="false">VLOOKUP(T13,DELIV_CONV,2,FALSE())</f>
        <v>16</v>
      </c>
      <c r="C13" s="203" t="n">
        <f aca="false">S13-R13+1</f>
        <v>1</v>
      </c>
      <c r="D13" s="204" t="n">
        <f aca="false">Y13*B13*C13</f>
        <v>800</v>
      </c>
      <c r="E13" s="201" t="n">
        <f aca="false">D13*Z13</f>
        <v>15600</v>
      </c>
      <c r="F13" s="178" t="s">
        <v>655</v>
      </c>
      <c r="G13" s="178" t="s">
        <v>703</v>
      </c>
      <c r="H13" s="178" t="s">
        <v>67</v>
      </c>
      <c r="I13" s="178" t="s">
        <v>717</v>
      </c>
      <c r="J13" s="178" t="s">
        <v>722</v>
      </c>
      <c r="K13" s="178" t="s">
        <v>659</v>
      </c>
      <c r="L13" s="178" t="s">
        <v>672</v>
      </c>
      <c r="M13" s="178" t="s">
        <v>673</v>
      </c>
      <c r="N13" s="178" t="s">
        <v>719</v>
      </c>
      <c r="O13" s="178" t="s">
        <v>675</v>
      </c>
      <c r="P13" s="178"/>
      <c r="Q13" s="178" t="s">
        <v>665</v>
      </c>
      <c r="R13" s="179" t="n">
        <v>37036</v>
      </c>
      <c r="S13" s="179" t="n">
        <v>37036</v>
      </c>
      <c r="T13" s="178" t="s">
        <v>699</v>
      </c>
      <c r="U13" s="178"/>
      <c r="V13" s="180" t="n">
        <v>37035</v>
      </c>
      <c r="W13" s="178" t="s">
        <v>723</v>
      </c>
      <c r="X13" s="178" t="s">
        <v>688</v>
      </c>
      <c r="Y13" s="178" t="n">
        <v>50</v>
      </c>
      <c r="Z13" s="178" t="n">
        <v>19.5</v>
      </c>
      <c r="AA13" s="178" t="n">
        <v>32589</v>
      </c>
      <c r="AF13" s="175" t="s">
        <v>724</v>
      </c>
      <c r="AG13" s="205" t="n">
        <v>16</v>
      </c>
      <c r="AK13" s="195" t="str">
        <f aca="false">IF(ISNA(VLOOKUP(AI13,DELIV_CONV,1,FALSE()))=TRUE(),IF(AI13="Grand Total","",IF(AI13="","","NEW")),"")</f>
        <v/>
      </c>
    </row>
    <row r="14" customFormat="false" ht="12.75" hidden="false" customHeight="false" outlineLevel="0" collapsed="false">
      <c r="A14" s="201" t="str">
        <f aca="false">VLOOKUP(I14,DDEPM_USERS,2,FALSE())</f>
        <v>Jeff King</v>
      </c>
      <c r="B14" s="202" t="n">
        <f aca="false">VLOOKUP(T14,DELIV_CONV,2,FALSE())</f>
        <v>16</v>
      </c>
      <c r="C14" s="203" t="n">
        <f aca="false">S14-R14+1</f>
        <v>1</v>
      </c>
      <c r="D14" s="204" t="n">
        <f aca="false">Y14*B14*C14</f>
        <v>800</v>
      </c>
      <c r="E14" s="201" t="n">
        <f aca="false">D14*Z14</f>
        <v>14800</v>
      </c>
      <c r="F14" s="175" t="s">
        <v>655</v>
      </c>
      <c r="G14" s="175" t="s">
        <v>703</v>
      </c>
      <c r="H14" s="175" t="s">
        <v>67</v>
      </c>
      <c r="I14" s="175" t="s">
        <v>717</v>
      </c>
      <c r="J14" s="175" t="s">
        <v>722</v>
      </c>
      <c r="K14" s="175" t="s">
        <v>659</v>
      </c>
      <c r="L14" s="175" t="s">
        <v>672</v>
      </c>
      <c r="M14" s="175" t="s">
        <v>673</v>
      </c>
      <c r="N14" s="175" t="s">
        <v>719</v>
      </c>
      <c r="O14" s="175" t="s">
        <v>675</v>
      </c>
      <c r="P14" s="175"/>
      <c r="Q14" s="175" t="s">
        <v>665</v>
      </c>
      <c r="R14" s="176" t="n">
        <v>37036</v>
      </c>
      <c r="S14" s="176" t="n">
        <v>37036</v>
      </c>
      <c r="T14" s="175" t="s">
        <v>699</v>
      </c>
      <c r="U14" s="175"/>
      <c r="V14" s="177" t="n">
        <v>37035</v>
      </c>
      <c r="W14" s="175" t="s">
        <v>725</v>
      </c>
      <c r="X14" s="175" t="s">
        <v>688</v>
      </c>
      <c r="Y14" s="175" t="n">
        <v>50</v>
      </c>
      <c r="Z14" s="175" t="n">
        <v>18.5</v>
      </c>
      <c r="AA14" s="175" t="n">
        <v>32619</v>
      </c>
      <c r="AF14" s="178" t="s">
        <v>714</v>
      </c>
      <c r="AG14" s="205" t="n">
        <v>15</v>
      </c>
      <c r="AK14" s="195" t="str">
        <f aca="false">IF(ISNA(VLOOKUP(AI14,DELIV_CONV,1,FALSE()))=TRUE(),IF(AI14="Grand Total","",IF(AI14="","","NEW")),"")</f>
        <v/>
      </c>
    </row>
    <row r="15" customFormat="false" ht="12.75" hidden="false" customHeight="false" outlineLevel="0" collapsed="false">
      <c r="A15" s="201" t="e">
        <f aca="false">VLOOKUP(I15,DDEPM_USERS,2,FALSE())</f>
        <v>#N/A</v>
      </c>
      <c r="B15" s="202" t="e">
        <f aca="false">VLOOKUP(T15,DELIV_CONV,2,FALSE())</f>
        <v>#N/A</v>
      </c>
      <c r="C15" s="203" t="n">
        <f aca="false">S15-R15+1</f>
        <v>1</v>
      </c>
      <c r="D15" s="204" t="e">
        <f aca="false">Y15*B15*C15</f>
        <v>#N/A</v>
      </c>
      <c r="E15" s="201" t="e">
        <f aca="false">D15*Z15</f>
        <v>#N/A</v>
      </c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6"/>
      <c r="S15" s="176"/>
      <c r="T15" s="175"/>
      <c r="U15" s="175"/>
      <c r="V15" s="177"/>
      <c r="W15" s="175"/>
      <c r="X15" s="175"/>
      <c r="Y15" s="175"/>
      <c r="Z15" s="175"/>
      <c r="AA15" s="175"/>
      <c r="AF15" s="205"/>
      <c r="AG15" s="205"/>
      <c r="AK15" s="195" t="str">
        <f aca="false">IF(ISNA(VLOOKUP(AI15,DELIV_CONV,1,FALSE()))=TRUE(),IF(AI15="Grand Total","",IF(AI15="","","NEW")),"")</f>
        <v/>
      </c>
    </row>
    <row r="16" customFormat="false" ht="12.75" hidden="false" customHeight="false" outlineLevel="0" collapsed="false">
      <c r="A16" s="201" t="e">
        <f aca="false">VLOOKUP(I16,DDEPM_USERS,2,FALSE())</f>
        <v>#N/A</v>
      </c>
      <c r="B16" s="202" t="e">
        <f aca="false">VLOOKUP(T16,DELIV_CONV,2,FALSE())</f>
        <v>#N/A</v>
      </c>
      <c r="C16" s="203" t="n">
        <f aca="false">S16-R16+1</f>
        <v>1</v>
      </c>
      <c r="D16" s="204" t="e">
        <f aca="false">Y16*B16*C16</f>
        <v>#N/A</v>
      </c>
      <c r="E16" s="201" t="e">
        <f aca="false">D16*Z16</f>
        <v>#N/A</v>
      </c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9"/>
      <c r="S16" s="179"/>
      <c r="T16" s="178"/>
      <c r="U16" s="178"/>
      <c r="V16" s="180"/>
      <c r="W16" s="178"/>
      <c r="X16" s="178"/>
      <c r="Y16" s="178"/>
      <c r="Z16" s="178"/>
      <c r="AA16" s="178"/>
      <c r="AF16" s="205"/>
      <c r="AG16" s="205"/>
      <c r="AK16" s="195" t="str">
        <f aca="false">IF(ISNA(VLOOKUP(AI16,DELIV_CONV,1,FALSE()))=TRUE(),IF(AI16="Grand Total","",IF(AI16="","","NEW")),"")</f>
        <v/>
      </c>
    </row>
    <row r="17" customFormat="false" ht="12.75" hidden="false" customHeight="false" outlineLevel="0" collapsed="false">
      <c r="A17" s="201" t="e">
        <f aca="false">VLOOKUP(I17,DDEPM_USERS,2,FALSE())</f>
        <v>#N/A</v>
      </c>
      <c r="B17" s="202" t="e">
        <f aca="false">VLOOKUP(T17,DELIV_CONV,2,FALSE())</f>
        <v>#N/A</v>
      </c>
      <c r="C17" s="203" t="n">
        <f aca="false">S17-R17+1</f>
        <v>1</v>
      </c>
      <c r="D17" s="204" t="e">
        <f aca="false">Y17*B17*C17</f>
        <v>#N/A</v>
      </c>
      <c r="E17" s="201" t="e">
        <f aca="false">D17*Z17</f>
        <v>#N/A</v>
      </c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6"/>
      <c r="S17" s="176"/>
      <c r="T17" s="175"/>
      <c r="U17" s="175"/>
      <c r="V17" s="177"/>
      <c r="W17" s="175"/>
      <c r="X17" s="175"/>
      <c r="Y17" s="175"/>
      <c r="Z17" s="175"/>
      <c r="AA17" s="175"/>
      <c r="AF17" s="205"/>
      <c r="AG17" s="205"/>
      <c r="AK17" s="195" t="str">
        <f aca="false">IF(ISNA(VLOOKUP(AI17,DELIV_CONV,1,FALSE()))=TRUE(),IF(AI17="Grand Total","",IF(AI17="","","NEW")),"")</f>
        <v/>
      </c>
    </row>
    <row r="18" customFormat="false" ht="12.75" hidden="false" customHeight="false" outlineLevel="0" collapsed="false">
      <c r="A18" s="201" t="e">
        <f aca="false">VLOOKUP(I18,DDEPM_USERS,2,FALSE())</f>
        <v>#N/A</v>
      </c>
      <c r="B18" s="202" t="e">
        <f aca="false">VLOOKUP(T18,DELIV_CONV,2,FALSE())</f>
        <v>#N/A</v>
      </c>
      <c r="C18" s="203" t="n">
        <f aca="false">S18-R18+1</f>
        <v>1</v>
      </c>
      <c r="D18" s="204" t="e">
        <f aca="false">Y18*B18*C18</f>
        <v>#N/A</v>
      </c>
      <c r="E18" s="201" t="e">
        <f aca="false">D18*Z18</f>
        <v>#N/A</v>
      </c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9"/>
      <c r="S18" s="179"/>
      <c r="T18" s="178"/>
      <c r="U18" s="178"/>
      <c r="V18" s="180"/>
      <c r="W18" s="178"/>
      <c r="X18" s="178"/>
      <c r="Y18" s="178"/>
      <c r="Z18" s="178"/>
      <c r="AA18" s="178"/>
      <c r="AF18" s="205"/>
      <c r="AG18" s="205"/>
      <c r="AK18" s="195" t="str">
        <f aca="false">IF(ISNA(VLOOKUP(AI18,DELIV_CONV,1,FALSE()))=TRUE(),IF(AI18="Grand Total","",IF(AI18="","","NEW")),"")</f>
        <v/>
      </c>
    </row>
    <row r="19" customFormat="false" ht="12.75" hidden="false" customHeight="false" outlineLevel="0" collapsed="false">
      <c r="A19" s="201" t="e">
        <f aca="false">VLOOKUP(I19,DDEPM_USERS,2,FALSE())</f>
        <v>#N/A</v>
      </c>
      <c r="B19" s="202" t="e">
        <f aca="false">VLOOKUP(T19,DELIV_CONV,2,FALSE())</f>
        <v>#N/A</v>
      </c>
      <c r="C19" s="203" t="n">
        <f aca="false">S19-R19+1</f>
        <v>1</v>
      </c>
      <c r="D19" s="204" t="e">
        <f aca="false">Y19*B19*C19</f>
        <v>#N/A</v>
      </c>
      <c r="E19" s="201" t="e">
        <f aca="false">D19*Z19</f>
        <v>#N/A</v>
      </c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6"/>
      <c r="S19" s="176"/>
      <c r="T19" s="175"/>
      <c r="U19" s="175"/>
      <c r="V19" s="177"/>
      <c r="W19" s="175"/>
      <c r="X19" s="175"/>
      <c r="Y19" s="175"/>
      <c r="Z19" s="175"/>
      <c r="AA19" s="175"/>
      <c r="AF19" s="205"/>
      <c r="AG19" s="205"/>
      <c r="AK19" s="195" t="str">
        <f aca="false">IF(ISNA(VLOOKUP(AI19,DELIV_CONV,1,FALSE()))=TRUE(),IF(AI19="Grand Total","",IF(AI19="","","NEW")),"")</f>
        <v/>
      </c>
    </row>
    <row r="20" customFormat="false" ht="12.75" hidden="false" customHeight="false" outlineLevel="0" collapsed="false">
      <c r="A20" s="201" t="e">
        <f aca="false">VLOOKUP(I20,DDEPM_USERS,2,FALSE())</f>
        <v>#N/A</v>
      </c>
      <c r="B20" s="202" t="e">
        <f aca="false">VLOOKUP(T20,DELIV_CONV,2,FALSE())</f>
        <v>#N/A</v>
      </c>
      <c r="C20" s="203" t="n">
        <f aca="false">S20-R20+1</f>
        <v>1</v>
      </c>
      <c r="D20" s="204" t="e">
        <f aca="false">Y20*B20*C20</f>
        <v>#N/A</v>
      </c>
      <c r="E20" s="201" t="e">
        <f aca="false">D20*Z20</f>
        <v>#N/A</v>
      </c>
      <c r="F20" s="185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206"/>
      <c r="S20" s="206"/>
      <c r="T20" s="186"/>
      <c r="U20" s="186"/>
      <c r="V20" s="187"/>
      <c r="W20" s="186"/>
      <c r="X20" s="186"/>
      <c r="Y20" s="186"/>
      <c r="Z20" s="186"/>
      <c r="AA20" s="186"/>
      <c r="AF20" s="205"/>
      <c r="AG20" s="205"/>
      <c r="AK20" s="195" t="str">
        <f aca="false">IF(ISNA(VLOOKUP(AI20,DELIV_CONV,1,FALSE()))=TRUE(),IF(AI20="Grand Total","",IF(AI20="","","NEW")),"")</f>
        <v/>
      </c>
    </row>
    <row r="21" customFormat="false" ht="12.75" hidden="false" customHeight="false" outlineLevel="0" collapsed="false">
      <c r="A21" s="201" t="e">
        <f aca="false">VLOOKUP(I21,DDEPM_USERS,2,FALSE())</f>
        <v>#N/A</v>
      </c>
      <c r="B21" s="202" t="e">
        <f aca="false">VLOOKUP(T21,DELIV_CONV,2,FALSE())</f>
        <v>#N/A</v>
      </c>
      <c r="C21" s="203" t="n">
        <f aca="false">S21-R21+1</f>
        <v>1</v>
      </c>
      <c r="D21" s="204" t="e">
        <f aca="false">Y21*B21*C21</f>
        <v>#N/A</v>
      </c>
      <c r="E21" s="201" t="e">
        <f aca="false">D21*Z21</f>
        <v>#N/A</v>
      </c>
      <c r="F21" s="181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207"/>
      <c r="S21" s="207"/>
      <c r="T21" s="182"/>
      <c r="U21" s="182"/>
      <c r="V21" s="184"/>
      <c r="W21" s="182"/>
      <c r="X21" s="182"/>
      <c r="Y21" s="182"/>
      <c r="Z21" s="182"/>
      <c r="AA21" s="182"/>
      <c r="AF21" s="205"/>
      <c r="AG21" s="205"/>
      <c r="AK21" s="195" t="str">
        <f aca="false">IF(ISNA(VLOOKUP(AI21,DELIV_CONV,1,FALSE()))=TRUE(),IF(AI21="Grand Total","",IF(AI21="","","NEW")),"")</f>
        <v/>
      </c>
    </row>
    <row r="22" customFormat="false" ht="12.75" hidden="false" customHeight="false" outlineLevel="0" collapsed="false">
      <c r="A22" s="201" t="e">
        <f aca="false">VLOOKUP(I22,DDEPM_USERS,2,FALSE())</f>
        <v>#N/A</v>
      </c>
      <c r="B22" s="202" t="e">
        <f aca="false">VLOOKUP(T22,DELIV_CONV,2,FALSE())</f>
        <v>#N/A</v>
      </c>
      <c r="C22" s="203" t="n">
        <f aca="false">S22-R22+1</f>
        <v>1</v>
      </c>
      <c r="D22" s="204" t="e">
        <f aca="false">Y22*B22*C22</f>
        <v>#N/A</v>
      </c>
      <c r="E22" s="201" t="e">
        <f aca="false">D22*Z22</f>
        <v>#N/A</v>
      </c>
      <c r="F22" s="185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206"/>
      <c r="S22" s="206"/>
      <c r="T22" s="186"/>
      <c r="U22" s="186"/>
      <c r="V22" s="187"/>
      <c r="W22" s="186"/>
      <c r="X22" s="186"/>
      <c r="Y22" s="186"/>
      <c r="Z22" s="186"/>
      <c r="AA22" s="186"/>
      <c r="AF22" s="205"/>
      <c r="AG22" s="205"/>
      <c r="AK22" s="195" t="str">
        <f aca="false">IF(ISNA(VLOOKUP(AI22,DELIV_CONV,1,FALSE()))=TRUE(),IF(AI22="Grand Total","",IF(AI22="","","NEW")),"")</f>
        <v/>
      </c>
    </row>
    <row r="23" customFormat="false" ht="12.75" hidden="false" customHeight="false" outlineLevel="0" collapsed="false">
      <c r="A23" s="201" t="e">
        <f aca="false">VLOOKUP(I23,DDEPM_USERS,2,FALSE())</f>
        <v>#N/A</v>
      </c>
      <c r="B23" s="202" t="e">
        <f aca="false">VLOOKUP(T23,DELIV_CONV,2,FALSE())</f>
        <v>#N/A</v>
      </c>
      <c r="C23" s="203" t="n">
        <f aca="false">S23-R23+1</f>
        <v>1</v>
      </c>
      <c r="D23" s="204" t="e">
        <f aca="false">Y23*B23*C23</f>
        <v>#N/A</v>
      </c>
      <c r="E23" s="201" t="e">
        <f aca="false">D23*Z23</f>
        <v>#N/A</v>
      </c>
      <c r="F23" s="181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207"/>
      <c r="S23" s="207"/>
      <c r="T23" s="182"/>
      <c r="U23" s="182"/>
      <c r="V23" s="184"/>
      <c r="W23" s="182"/>
      <c r="X23" s="182"/>
      <c r="Y23" s="182"/>
      <c r="Z23" s="182"/>
      <c r="AA23" s="182"/>
      <c r="AF23" s="205"/>
      <c r="AG23" s="205"/>
      <c r="AK23" s="195" t="str">
        <f aca="false">IF(ISNA(VLOOKUP(AI23,DELIV_CONV,1,FALSE()))=TRUE(),IF(AI23="Grand Total","",IF(AI23="","","NEW")),"")</f>
        <v/>
      </c>
    </row>
    <row r="24" customFormat="false" ht="12.75" hidden="false" customHeight="false" outlineLevel="0" collapsed="false">
      <c r="A24" s="201" t="e">
        <f aca="false">VLOOKUP(I24,DDEPM_USERS,2,FALSE())</f>
        <v>#N/A</v>
      </c>
      <c r="B24" s="202" t="e">
        <f aca="false">VLOOKUP(T24,DELIV_CONV,2,FALSE())</f>
        <v>#N/A</v>
      </c>
      <c r="C24" s="203" t="n">
        <f aca="false">S24-R24+1</f>
        <v>1</v>
      </c>
      <c r="D24" s="204" t="e">
        <f aca="false">Y24*B24*C24</f>
        <v>#N/A</v>
      </c>
      <c r="E24" s="201" t="e">
        <f aca="false">D24*Z24</f>
        <v>#N/A</v>
      </c>
      <c r="F24" s="185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206"/>
      <c r="S24" s="206"/>
      <c r="T24" s="186"/>
      <c r="U24" s="186"/>
      <c r="V24" s="187"/>
      <c r="W24" s="186"/>
      <c r="X24" s="186"/>
      <c r="Y24" s="186"/>
      <c r="Z24" s="186"/>
      <c r="AA24" s="186"/>
      <c r="AF24" s="205"/>
      <c r="AG24" s="205"/>
    </row>
    <row r="25" customFormat="false" ht="12.75" hidden="false" customHeight="false" outlineLevel="0" collapsed="false">
      <c r="A25" s="201" t="e">
        <f aca="false">VLOOKUP(I25,DDEPM_USERS,2,FALSE())</f>
        <v>#N/A</v>
      </c>
      <c r="B25" s="202" t="e">
        <f aca="false">VLOOKUP(T25,DELIV_CONV,2,FALSE())</f>
        <v>#N/A</v>
      </c>
      <c r="C25" s="203" t="n">
        <f aca="false">S25-R25+1</f>
        <v>1</v>
      </c>
      <c r="D25" s="204" t="e">
        <f aca="false">Y25*B25*C25</f>
        <v>#N/A</v>
      </c>
      <c r="E25" s="201" t="e">
        <f aca="false">D25*Z25</f>
        <v>#N/A</v>
      </c>
      <c r="F25" s="181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207"/>
      <c r="S25" s="207"/>
      <c r="T25" s="182"/>
      <c r="U25" s="182"/>
      <c r="V25" s="184"/>
      <c r="W25" s="182"/>
      <c r="X25" s="182"/>
      <c r="Y25" s="182"/>
      <c r="Z25" s="182"/>
      <c r="AA25" s="182"/>
      <c r="AF25" s="205"/>
      <c r="AG25" s="205"/>
    </row>
    <row r="26" customFormat="false" ht="12.75" hidden="false" customHeight="false" outlineLevel="0" collapsed="false">
      <c r="A26" s="201" t="e">
        <f aca="false">VLOOKUP(I26,DDEPM_USERS,2,FALSE())</f>
        <v>#N/A</v>
      </c>
      <c r="B26" s="202" t="e">
        <f aca="false">VLOOKUP(T26,DELIV_CONV,2,FALSE())</f>
        <v>#N/A</v>
      </c>
      <c r="C26" s="203" t="n">
        <f aca="false">S26-R26+1</f>
        <v>1</v>
      </c>
      <c r="D26" s="204" t="e">
        <f aca="false">Y26*B26*C26</f>
        <v>#N/A</v>
      </c>
      <c r="E26" s="201" t="e">
        <f aca="false">D26*Z26</f>
        <v>#N/A</v>
      </c>
      <c r="F26" s="185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206"/>
      <c r="S26" s="206"/>
      <c r="T26" s="186"/>
      <c r="U26" s="186"/>
      <c r="V26" s="187"/>
      <c r="W26" s="186"/>
      <c r="X26" s="186"/>
      <c r="Y26" s="186"/>
      <c r="Z26" s="186"/>
      <c r="AA26" s="186"/>
      <c r="AF26" s="205"/>
      <c r="AG26" s="205"/>
    </row>
    <row r="27" customFormat="false" ht="12.75" hidden="false" customHeight="false" outlineLevel="0" collapsed="false">
      <c r="A27" s="201" t="e">
        <f aca="false">VLOOKUP(I27,DDEPM_USERS,2,FALSE())</f>
        <v>#N/A</v>
      </c>
      <c r="B27" s="202" t="e">
        <f aca="false">VLOOKUP(T27,DELIV_CONV,2,FALSE())</f>
        <v>#N/A</v>
      </c>
      <c r="C27" s="203" t="n">
        <f aca="false">S27-R27+1</f>
        <v>1</v>
      </c>
      <c r="D27" s="204" t="e">
        <f aca="false">Y27*B27*C27</f>
        <v>#N/A</v>
      </c>
      <c r="E27" s="201" t="e">
        <f aca="false">D27*Z27</f>
        <v>#N/A</v>
      </c>
      <c r="F27" s="181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207"/>
      <c r="S27" s="207"/>
      <c r="T27" s="182"/>
      <c r="U27" s="182"/>
      <c r="V27" s="184"/>
      <c r="W27" s="182"/>
      <c r="X27" s="182"/>
      <c r="Y27" s="182"/>
      <c r="Z27" s="182"/>
      <c r="AA27" s="182"/>
      <c r="AF27" s="205"/>
      <c r="AG27" s="205"/>
    </row>
    <row r="28" customFormat="false" ht="12.75" hidden="false" customHeight="false" outlineLevel="0" collapsed="false">
      <c r="A28" s="201" t="e">
        <f aca="false">VLOOKUP(I28,DDEPM_USERS,2,FALSE())</f>
        <v>#N/A</v>
      </c>
      <c r="B28" s="202" t="e">
        <f aca="false">VLOOKUP(T28,DELIV_CONV,2,FALSE())</f>
        <v>#N/A</v>
      </c>
      <c r="C28" s="203" t="n">
        <f aca="false">S28-R28+1</f>
        <v>1</v>
      </c>
      <c r="D28" s="204" t="e">
        <f aca="false">Y28*B28*C28</f>
        <v>#N/A</v>
      </c>
      <c r="E28" s="201" t="e">
        <f aca="false">D28*Z28</f>
        <v>#N/A</v>
      </c>
      <c r="F28" s="185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206"/>
      <c r="S28" s="206"/>
      <c r="T28" s="186"/>
      <c r="U28" s="186"/>
      <c r="V28" s="187"/>
      <c r="W28" s="186"/>
      <c r="X28" s="186"/>
      <c r="Y28" s="186"/>
      <c r="Z28" s="186"/>
      <c r="AA28" s="186"/>
      <c r="AF28" s="205"/>
      <c r="AG28" s="205"/>
    </row>
    <row r="29" customFormat="false" ht="12.75" hidden="false" customHeight="false" outlineLevel="0" collapsed="false">
      <c r="A29" s="201" t="e">
        <f aca="false">VLOOKUP(I29,DDEPM_USERS,2,FALSE())</f>
        <v>#N/A</v>
      </c>
      <c r="B29" s="202" t="e">
        <f aca="false">VLOOKUP(T29,DELIV_CONV,2,FALSE())</f>
        <v>#N/A</v>
      </c>
      <c r="C29" s="203" t="n">
        <f aca="false">S29-R29+1</f>
        <v>1</v>
      </c>
      <c r="D29" s="204" t="e">
        <f aca="false">Y29*B29*C29</f>
        <v>#N/A</v>
      </c>
      <c r="E29" s="201" t="e">
        <f aca="false">D29*Z29</f>
        <v>#N/A</v>
      </c>
      <c r="F29" s="181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207"/>
      <c r="S29" s="207"/>
      <c r="T29" s="182"/>
      <c r="U29" s="182"/>
      <c r="V29" s="184"/>
      <c r="W29" s="182"/>
      <c r="X29" s="182"/>
      <c r="Y29" s="182"/>
      <c r="Z29" s="182"/>
      <c r="AA29" s="182"/>
      <c r="AF29" s="205"/>
      <c r="AG29" s="205"/>
    </row>
    <row r="30" customFormat="false" ht="12.75" hidden="false" customHeight="false" outlineLevel="0" collapsed="false">
      <c r="A30" s="201" t="e">
        <f aca="false">VLOOKUP(I30,DDEPM_USERS,2,FALSE())</f>
        <v>#N/A</v>
      </c>
      <c r="B30" s="202" t="e">
        <f aca="false">VLOOKUP(T30,DELIV_CONV,2,FALSE())</f>
        <v>#N/A</v>
      </c>
      <c r="C30" s="203" t="n">
        <f aca="false">S30-R30+1</f>
        <v>1</v>
      </c>
      <c r="D30" s="204" t="e">
        <f aca="false">Y30*B30*C30</f>
        <v>#N/A</v>
      </c>
      <c r="E30" s="201" t="e">
        <f aca="false">D30*Z30</f>
        <v>#N/A</v>
      </c>
      <c r="F30" s="185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206"/>
      <c r="S30" s="206"/>
      <c r="T30" s="186"/>
      <c r="U30" s="186"/>
      <c r="V30" s="187"/>
      <c r="W30" s="186"/>
      <c r="X30" s="186"/>
      <c r="Y30" s="186"/>
      <c r="Z30" s="186"/>
      <c r="AA30" s="186"/>
      <c r="AF30" s="205"/>
      <c r="AG30" s="205"/>
    </row>
    <row r="31" customFormat="false" ht="12.75" hidden="false" customHeight="false" outlineLevel="0" collapsed="false">
      <c r="A31" s="201" t="e">
        <f aca="false">VLOOKUP(I31,DDEPM_USERS,2,FALSE())</f>
        <v>#N/A</v>
      </c>
      <c r="B31" s="202" t="e">
        <f aca="false">VLOOKUP(T31,DELIV_CONV,2,FALSE())</f>
        <v>#N/A</v>
      </c>
      <c r="C31" s="203" t="n">
        <f aca="false">S31-R31+1</f>
        <v>1</v>
      </c>
      <c r="D31" s="204" t="e">
        <f aca="false">Y31*B31*C31</f>
        <v>#N/A</v>
      </c>
      <c r="E31" s="201" t="e">
        <f aca="false">D31*Z31</f>
        <v>#N/A</v>
      </c>
      <c r="F31" s="181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207"/>
      <c r="S31" s="207"/>
      <c r="T31" s="182"/>
      <c r="U31" s="182"/>
      <c r="V31" s="184"/>
      <c r="W31" s="182"/>
      <c r="X31" s="182"/>
      <c r="Y31" s="182"/>
      <c r="Z31" s="182"/>
      <c r="AA31" s="182"/>
      <c r="AF31" s="205"/>
      <c r="AG31" s="205"/>
    </row>
    <row r="32" customFormat="false" ht="12.75" hidden="false" customHeight="false" outlineLevel="0" collapsed="false">
      <c r="A32" s="201" t="e">
        <f aca="false">VLOOKUP(I32,DDEPM_USERS,2,FALSE())</f>
        <v>#N/A</v>
      </c>
      <c r="B32" s="202" t="e">
        <f aca="false">VLOOKUP(T32,DELIV_CONV,2,FALSE())</f>
        <v>#N/A</v>
      </c>
      <c r="C32" s="203" t="n">
        <f aca="false">S32-R32+1</f>
        <v>1</v>
      </c>
      <c r="D32" s="204" t="e">
        <f aca="false">Y32*B32*C32</f>
        <v>#N/A</v>
      </c>
      <c r="E32" s="201" t="e">
        <f aca="false">D32*Z32</f>
        <v>#N/A</v>
      </c>
      <c r="F32" s="185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206"/>
      <c r="S32" s="206"/>
      <c r="T32" s="186"/>
      <c r="U32" s="186"/>
      <c r="V32" s="187"/>
      <c r="W32" s="186"/>
      <c r="X32" s="186"/>
      <c r="Y32" s="186"/>
      <c r="Z32" s="186"/>
      <c r="AA32" s="186"/>
      <c r="AF32" s="205"/>
      <c r="AG32" s="205"/>
    </row>
    <row r="33" customFormat="false" ht="12.75" hidden="false" customHeight="false" outlineLevel="0" collapsed="false">
      <c r="A33" s="201" t="e">
        <f aca="false">VLOOKUP(I33,DDEPM_USERS,2,FALSE())</f>
        <v>#N/A</v>
      </c>
      <c r="B33" s="202" t="e">
        <f aca="false">VLOOKUP(T33,DELIV_CONV,2,FALSE())</f>
        <v>#N/A</v>
      </c>
      <c r="C33" s="203" t="n">
        <f aca="false">S33-R33+1</f>
        <v>1</v>
      </c>
      <c r="D33" s="204" t="e">
        <f aca="false">Y33*B33*C33</f>
        <v>#N/A</v>
      </c>
      <c r="E33" s="201" t="e">
        <f aca="false">D33*Z33</f>
        <v>#N/A</v>
      </c>
      <c r="F33" s="181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207"/>
      <c r="S33" s="207"/>
      <c r="T33" s="182"/>
      <c r="U33" s="182"/>
      <c r="V33" s="184"/>
      <c r="W33" s="182"/>
      <c r="X33" s="182"/>
      <c r="Y33" s="182"/>
      <c r="Z33" s="182"/>
      <c r="AA33" s="182"/>
      <c r="AF33" s="205"/>
      <c r="AG33" s="205"/>
    </row>
    <row r="34" customFormat="false" ht="12.75" hidden="false" customHeight="false" outlineLevel="0" collapsed="false">
      <c r="A34" s="201" t="e">
        <f aca="false">VLOOKUP(I34,DDEPM_USERS,2,FALSE())</f>
        <v>#N/A</v>
      </c>
      <c r="B34" s="202" t="e">
        <f aca="false">VLOOKUP(T34,DELIV_CONV,2,FALSE())</f>
        <v>#N/A</v>
      </c>
      <c r="C34" s="203" t="n">
        <f aca="false">S34-R34+1</f>
        <v>1</v>
      </c>
      <c r="D34" s="204" t="e">
        <f aca="false">Y34*B34*C34</f>
        <v>#N/A</v>
      </c>
      <c r="E34" s="201" t="e">
        <f aca="false">D34*Z34</f>
        <v>#N/A</v>
      </c>
      <c r="F34" s="185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206"/>
      <c r="S34" s="206"/>
      <c r="T34" s="186"/>
      <c r="U34" s="186"/>
      <c r="V34" s="187"/>
      <c r="W34" s="186"/>
      <c r="X34" s="186"/>
      <c r="Y34" s="186"/>
      <c r="Z34" s="186"/>
      <c r="AA34" s="186"/>
      <c r="AF34" s="205"/>
      <c r="AG34" s="205"/>
    </row>
    <row r="35" customFormat="false" ht="12.75" hidden="false" customHeight="false" outlineLevel="0" collapsed="false">
      <c r="A35" s="201" t="e">
        <f aca="false">VLOOKUP(I35,DDEPM_USERS,2,FALSE())</f>
        <v>#N/A</v>
      </c>
      <c r="B35" s="202" t="e">
        <f aca="false">VLOOKUP(T35,DELIV_CONV,2,FALSE())</f>
        <v>#N/A</v>
      </c>
      <c r="C35" s="203" t="n">
        <f aca="false">S35-R35+1</f>
        <v>1</v>
      </c>
      <c r="D35" s="204" t="e">
        <f aca="false">Y35*B35*C35</f>
        <v>#N/A</v>
      </c>
      <c r="E35" s="201" t="e">
        <f aca="false">D35*Z35</f>
        <v>#N/A</v>
      </c>
      <c r="F35" s="181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207"/>
      <c r="S35" s="207"/>
      <c r="T35" s="182"/>
      <c r="U35" s="182"/>
      <c r="V35" s="184"/>
      <c r="W35" s="182"/>
      <c r="X35" s="182"/>
      <c r="Y35" s="182"/>
      <c r="Z35" s="182"/>
      <c r="AA35" s="182"/>
      <c r="AF35" s="205"/>
      <c r="AG35" s="205"/>
    </row>
    <row r="36" customFormat="false" ht="12.75" hidden="false" customHeight="false" outlineLevel="0" collapsed="false">
      <c r="A36" s="201" t="e">
        <f aca="false">VLOOKUP(I36,DDEPM_USERS,2,FALSE())</f>
        <v>#N/A</v>
      </c>
      <c r="B36" s="202" t="e">
        <f aca="false">VLOOKUP(T36,DELIV_CONV,2,FALSE())</f>
        <v>#N/A</v>
      </c>
      <c r="C36" s="203" t="n">
        <f aca="false">S36-R36+1</f>
        <v>1</v>
      </c>
      <c r="D36" s="204" t="e">
        <f aca="false">Y36*B36*C36</f>
        <v>#N/A</v>
      </c>
      <c r="E36" s="201" t="e">
        <f aca="false">D36*Z36</f>
        <v>#N/A</v>
      </c>
      <c r="F36" s="185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206"/>
      <c r="S36" s="206"/>
      <c r="T36" s="186"/>
      <c r="U36" s="186"/>
      <c r="V36" s="187"/>
      <c r="W36" s="186"/>
      <c r="X36" s="186"/>
      <c r="Y36" s="186"/>
      <c r="Z36" s="186"/>
      <c r="AA36" s="186"/>
      <c r="AF36" s="205"/>
      <c r="AG36" s="205"/>
    </row>
    <row r="37" customFormat="false" ht="12.75" hidden="false" customHeight="false" outlineLevel="0" collapsed="false">
      <c r="A37" s="201" t="e">
        <f aca="false">VLOOKUP(I37,DDEPM_USERS,2,FALSE())</f>
        <v>#N/A</v>
      </c>
      <c r="B37" s="202" t="e">
        <f aca="false">VLOOKUP(T37,DELIV_CONV,2,FALSE())</f>
        <v>#N/A</v>
      </c>
      <c r="C37" s="203" t="n">
        <f aca="false">S37-R37+1</f>
        <v>1</v>
      </c>
      <c r="D37" s="204" t="e">
        <f aca="false">Y37*B37*C37</f>
        <v>#N/A</v>
      </c>
      <c r="E37" s="201" t="e">
        <f aca="false">D37*Z37</f>
        <v>#N/A</v>
      </c>
      <c r="F37" s="181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207"/>
      <c r="S37" s="207"/>
      <c r="T37" s="182"/>
      <c r="U37" s="182"/>
      <c r="V37" s="184"/>
      <c r="W37" s="182"/>
      <c r="X37" s="182"/>
      <c r="Y37" s="182"/>
      <c r="Z37" s="182"/>
      <c r="AA37" s="182"/>
      <c r="AF37" s="205"/>
      <c r="AG37" s="205"/>
    </row>
    <row r="38" customFormat="false" ht="12.75" hidden="false" customHeight="false" outlineLevel="0" collapsed="false">
      <c r="A38" s="201" t="e">
        <f aca="false">VLOOKUP(I38,DDEPM_USERS,2,FALSE())</f>
        <v>#N/A</v>
      </c>
      <c r="B38" s="202" t="e">
        <f aca="false">VLOOKUP(T38,DELIV_CONV,2,FALSE())</f>
        <v>#N/A</v>
      </c>
      <c r="C38" s="203" t="n">
        <f aca="false">S38-R38+1</f>
        <v>1</v>
      </c>
      <c r="D38" s="204" t="e">
        <f aca="false">Y38*B38*C38</f>
        <v>#N/A</v>
      </c>
      <c r="E38" s="201" t="e">
        <f aca="false">D38*Z38</f>
        <v>#N/A</v>
      </c>
      <c r="F38" s="185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206"/>
      <c r="S38" s="206"/>
      <c r="T38" s="186"/>
      <c r="U38" s="186"/>
      <c r="V38" s="187"/>
      <c r="W38" s="186"/>
      <c r="X38" s="186"/>
      <c r="Y38" s="186"/>
      <c r="Z38" s="186"/>
      <c r="AA38" s="186"/>
      <c r="AF38" s="205"/>
      <c r="AG38" s="205"/>
    </row>
    <row r="39" customFormat="false" ht="12.75" hidden="false" customHeight="false" outlineLevel="0" collapsed="false">
      <c r="A39" s="201" t="e">
        <f aca="false">VLOOKUP(I39,DDEPM_USERS,2,FALSE())</f>
        <v>#N/A</v>
      </c>
      <c r="B39" s="202" t="e">
        <f aca="false">VLOOKUP(T39,DELIV_CONV,2,FALSE())</f>
        <v>#N/A</v>
      </c>
      <c r="C39" s="203" t="n">
        <f aca="false">S39-R39+1</f>
        <v>1</v>
      </c>
      <c r="D39" s="204" t="e">
        <f aca="false">Y39*B39*C39</f>
        <v>#N/A</v>
      </c>
      <c r="E39" s="201" t="e">
        <f aca="false">D39*Z39</f>
        <v>#N/A</v>
      </c>
      <c r="F39" s="181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207"/>
      <c r="S39" s="207"/>
      <c r="T39" s="182"/>
      <c r="U39" s="182"/>
      <c r="V39" s="184"/>
      <c r="W39" s="182"/>
      <c r="X39" s="182"/>
      <c r="Y39" s="182"/>
      <c r="Z39" s="182"/>
      <c r="AA39" s="182"/>
    </row>
    <row r="40" customFormat="false" ht="12.75" hidden="false" customHeight="false" outlineLevel="0" collapsed="false">
      <c r="A40" s="201" t="e">
        <f aca="false">VLOOKUP(I40,DDEPM_USERS,2,FALSE())</f>
        <v>#N/A</v>
      </c>
      <c r="B40" s="202" t="e">
        <f aca="false">VLOOKUP(T40,DELIV_CONV,2,FALSE())</f>
        <v>#N/A</v>
      </c>
      <c r="C40" s="203" t="n">
        <f aca="false">S40-R40+1</f>
        <v>1</v>
      </c>
      <c r="D40" s="204" t="e">
        <f aca="false">Y40*B40*C40</f>
        <v>#N/A</v>
      </c>
      <c r="E40" s="201" t="e">
        <f aca="false">D40*Z40</f>
        <v>#N/A</v>
      </c>
      <c r="F40" s="185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R40" s="206"/>
      <c r="S40" s="206"/>
      <c r="T40" s="186"/>
      <c r="U40" s="186"/>
      <c r="V40" s="187"/>
      <c r="W40" s="186"/>
      <c r="X40" s="186"/>
      <c r="Y40" s="186"/>
      <c r="Z40" s="186"/>
      <c r="AA40" s="186"/>
    </row>
    <row r="41" customFormat="false" ht="12.75" hidden="false" customHeight="false" outlineLevel="0" collapsed="false">
      <c r="A41" s="201" t="e">
        <f aca="false">VLOOKUP(I41,DDEPM_USERS,2,FALSE())</f>
        <v>#N/A</v>
      </c>
      <c r="B41" s="202" t="e">
        <f aca="false">VLOOKUP(T41,DELIV_CONV,2,FALSE())</f>
        <v>#N/A</v>
      </c>
      <c r="C41" s="203" t="n">
        <f aca="false">S41-R41+1</f>
        <v>1</v>
      </c>
      <c r="D41" s="204" t="e">
        <f aca="false">Y41*B41*C41</f>
        <v>#N/A</v>
      </c>
      <c r="E41" s="201" t="e">
        <f aca="false">D41*Z41</f>
        <v>#N/A</v>
      </c>
      <c r="F41" s="181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207"/>
      <c r="S41" s="207"/>
      <c r="T41" s="182"/>
      <c r="U41" s="182"/>
      <c r="V41" s="184"/>
      <c r="W41" s="182"/>
      <c r="X41" s="182"/>
      <c r="Y41" s="182"/>
      <c r="Z41" s="182"/>
      <c r="AA41" s="182"/>
    </row>
    <row r="42" customFormat="false" ht="12.75" hidden="false" customHeight="false" outlineLevel="0" collapsed="false">
      <c r="A42" s="201" t="e">
        <f aca="false">VLOOKUP(I42,DDEPM_USERS,2,FALSE())</f>
        <v>#N/A</v>
      </c>
      <c r="B42" s="202" t="e">
        <f aca="false">VLOOKUP(T42,DELIV_CONV,2,FALSE())</f>
        <v>#N/A</v>
      </c>
      <c r="C42" s="203" t="n">
        <f aca="false">S42-R42+1</f>
        <v>1</v>
      </c>
      <c r="D42" s="204" t="e">
        <f aca="false">Y42*B42*C42</f>
        <v>#N/A</v>
      </c>
      <c r="E42" s="201" t="e">
        <f aca="false">D42*Z42</f>
        <v>#N/A</v>
      </c>
      <c r="F42" s="185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206"/>
      <c r="S42" s="206"/>
      <c r="T42" s="186"/>
      <c r="U42" s="186"/>
      <c r="V42" s="187"/>
      <c r="W42" s="186"/>
      <c r="X42" s="186"/>
      <c r="Y42" s="186"/>
      <c r="Z42" s="186"/>
      <c r="AA42" s="186"/>
    </row>
    <row r="43" customFormat="false" ht="12.75" hidden="false" customHeight="false" outlineLevel="0" collapsed="false">
      <c r="A43" s="201" t="e">
        <f aca="false">VLOOKUP(I43,DDEPM_USERS,2,FALSE())</f>
        <v>#N/A</v>
      </c>
      <c r="B43" s="202" t="e">
        <f aca="false">VLOOKUP(T43,DELIV_CONV,2,FALSE())</f>
        <v>#N/A</v>
      </c>
      <c r="C43" s="203" t="n">
        <f aca="false">S43-R43+1</f>
        <v>1</v>
      </c>
      <c r="D43" s="204" t="e">
        <f aca="false">Y43*B43*C43</f>
        <v>#N/A</v>
      </c>
      <c r="E43" s="201" t="e">
        <f aca="false">D43*Z43</f>
        <v>#N/A</v>
      </c>
      <c r="F43" s="181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207"/>
      <c r="S43" s="207"/>
      <c r="T43" s="182"/>
      <c r="U43" s="182"/>
      <c r="V43" s="184"/>
      <c r="W43" s="182"/>
      <c r="X43" s="182"/>
      <c r="Y43" s="182"/>
      <c r="Z43" s="182"/>
      <c r="AA43" s="182"/>
    </row>
    <row r="44" customFormat="false" ht="12.75" hidden="false" customHeight="false" outlineLevel="0" collapsed="false">
      <c r="A44" s="201" t="e">
        <f aca="false">VLOOKUP(I44,DDEPM_USERS,2,FALSE())</f>
        <v>#N/A</v>
      </c>
      <c r="B44" s="202" t="e">
        <f aca="false">VLOOKUP(T44,DELIV_CONV,2,FALSE())</f>
        <v>#N/A</v>
      </c>
      <c r="C44" s="203" t="n">
        <f aca="false">S44-R44+1</f>
        <v>1</v>
      </c>
      <c r="D44" s="204" t="e">
        <f aca="false">Y44*B44*C44</f>
        <v>#N/A</v>
      </c>
      <c r="E44" s="201" t="e">
        <f aca="false">D44*Z44</f>
        <v>#N/A</v>
      </c>
      <c r="F44" s="185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206"/>
      <c r="S44" s="206"/>
      <c r="T44" s="186"/>
      <c r="U44" s="186"/>
      <c r="V44" s="187"/>
      <c r="W44" s="186"/>
      <c r="X44" s="186"/>
      <c r="Y44" s="186"/>
      <c r="Z44" s="186"/>
      <c r="AA44" s="186"/>
    </row>
    <row r="45" customFormat="false" ht="12.75" hidden="false" customHeight="false" outlineLevel="0" collapsed="false">
      <c r="A45" s="201" t="e">
        <f aca="false">VLOOKUP(I45,DDEPM_USERS,2,FALSE())</f>
        <v>#N/A</v>
      </c>
      <c r="B45" s="202" t="e">
        <f aca="false">VLOOKUP(T45,DELIV_CONV,2,FALSE())</f>
        <v>#N/A</v>
      </c>
      <c r="C45" s="203" t="n">
        <f aca="false">S45-R45+1</f>
        <v>1</v>
      </c>
      <c r="D45" s="204" t="e">
        <f aca="false">Y45*B45*C45</f>
        <v>#N/A</v>
      </c>
      <c r="E45" s="201" t="e">
        <f aca="false">D45*Z45</f>
        <v>#N/A</v>
      </c>
      <c r="F45" s="181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207"/>
      <c r="S45" s="207"/>
      <c r="T45" s="182"/>
      <c r="U45" s="182"/>
      <c r="V45" s="184"/>
      <c r="W45" s="182"/>
      <c r="X45" s="182"/>
      <c r="Y45" s="182"/>
      <c r="Z45" s="182"/>
      <c r="AA45" s="182"/>
    </row>
    <row r="46" customFormat="false" ht="12.75" hidden="false" customHeight="false" outlineLevel="0" collapsed="false">
      <c r="A46" s="201" t="e">
        <f aca="false">VLOOKUP(I46,DDEPM_USERS,2,FALSE())</f>
        <v>#N/A</v>
      </c>
      <c r="B46" s="202" t="e">
        <f aca="false">VLOOKUP(T46,DELIV_CONV,2,FALSE())</f>
        <v>#N/A</v>
      </c>
      <c r="C46" s="203" t="n">
        <f aca="false">S46-R46+1</f>
        <v>1</v>
      </c>
      <c r="D46" s="204" t="e">
        <f aca="false">Y46*B46*C46</f>
        <v>#N/A</v>
      </c>
      <c r="E46" s="201" t="e">
        <f aca="false">D46*Z46</f>
        <v>#N/A</v>
      </c>
      <c r="F46" s="185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206"/>
      <c r="S46" s="206"/>
      <c r="T46" s="186"/>
      <c r="U46" s="186"/>
      <c r="V46" s="187"/>
      <c r="W46" s="186"/>
      <c r="X46" s="186"/>
      <c r="Y46" s="186"/>
      <c r="Z46" s="186"/>
      <c r="AA46" s="186"/>
    </row>
    <row r="47" customFormat="false" ht="12.75" hidden="false" customHeight="false" outlineLevel="0" collapsed="false">
      <c r="A47" s="201" t="e">
        <f aca="false">VLOOKUP(I47,DDEPM_USERS,2,FALSE())</f>
        <v>#N/A</v>
      </c>
      <c r="B47" s="202" t="e">
        <f aca="false">VLOOKUP(T47,DELIV_CONV,2,FALSE())</f>
        <v>#N/A</v>
      </c>
      <c r="C47" s="203" t="n">
        <f aca="false">S47-R47+1</f>
        <v>1</v>
      </c>
      <c r="D47" s="204" t="e">
        <f aca="false">Y47*B47*C47</f>
        <v>#N/A</v>
      </c>
      <c r="E47" s="201" t="e">
        <f aca="false">D47*Z47</f>
        <v>#N/A</v>
      </c>
      <c r="F47" s="181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207"/>
      <c r="S47" s="207"/>
      <c r="T47" s="182"/>
      <c r="U47" s="182"/>
      <c r="V47" s="184"/>
      <c r="W47" s="182"/>
      <c r="X47" s="182"/>
      <c r="Y47" s="182"/>
      <c r="Z47" s="182"/>
      <c r="AA47" s="182"/>
    </row>
    <row r="48" customFormat="false" ht="12.75" hidden="false" customHeight="false" outlineLevel="0" collapsed="false">
      <c r="A48" s="201" t="e">
        <f aca="false">VLOOKUP(I48,DDEPM_USERS,2,FALSE())</f>
        <v>#N/A</v>
      </c>
      <c r="B48" s="202" t="e">
        <f aca="false">VLOOKUP(T48,DELIV_CONV,2,FALSE())</f>
        <v>#N/A</v>
      </c>
      <c r="C48" s="203" t="n">
        <f aca="false">S48-R48+1</f>
        <v>1</v>
      </c>
      <c r="D48" s="204" t="e">
        <f aca="false">Y48*B48*C48</f>
        <v>#N/A</v>
      </c>
      <c r="E48" s="201" t="e">
        <f aca="false">D48*Z48</f>
        <v>#N/A</v>
      </c>
      <c r="F48" s="185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R48" s="206"/>
      <c r="S48" s="206"/>
      <c r="T48" s="186"/>
      <c r="U48" s="186"/>
      <c r="V48" s="187"/>
      <c r="W48" s="186"/>
      <c r="X48" s="186"/>
      <c r="Y48" s="186"/>
      <c r="Z48" s="186"/>
      <c r="AA48" s="186"/>
    </row>
    <row r="49" customFormat="false" ht="12.75" hidden="false" customHeight="false" outlineLevel="0" collapsed="false">
      <c r="A49" s="201" t="e">
        <f aca="false">VLOOKUP(I49,DDEPM_USERS,2,FALSE())</f>
        <v>#N/A</v>
      </c>
      <c r="B49" s="202" t="e">
        <f aca="false">VLOOKUP(T49,DELIV_CONV,2,FALSE())</f>
        <v>#N/A</v>
      </c>
      <c r="C49" s="203" t="n">
        <f aca="false">S49-R49+1</f>
        <v>1</v>
      </c>
      <c r="D49" s="204" t="e">
        <f aca="false">Y49*B49*C49</f>
        <v>#N/A</v>
      </c>
      <c r="E49" s="201" t="e">
        <f aca="false">D49*Z49</f>
        <v>#N/A</v>
      </c>
      <c r="F49" s="181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207"/>
      <c r="S49" s="207"/>
      <c r="T49" s="182"/>
      <c r="U49" s="182"/>
      <c r="V49" s="184"/>
      <c r="W49" s="182"/>
      <c r="X49" s="182"/>
      <c r="Y49" s="182"/>
      <c r="Z49" s="182"/>
      <c r="AA49" s="182"/>
    </row>
    <row r="50" customFormat="false" ht="12.75" hidden="false" customHeight="false" outlineLevel="0" collapsed="false">
      <c r="A50" s="201" t="e">
        <f aca="false">VLOOKUP(I50,DDEPM_USERS,2,FALSE())</f>
        <v>#N/A</v>
      </c>
      <c r="B50" s="202" t="e">
        <f aca="false">VLOOKUP(T50,DELIV_CONV,2,FALSE())</f>
        <v>#N/A</v>
      </c>
      <c r="C50" s="203" t="n">
        <f aca="false">S50-R50+1</f>
        <v>1</v>
      </c>
      <c r="D50" s="204" t="e">
        <f aca="false">Y50*B50*C50</f>
        <v>#N/A</v>
      </c>
      <c r="E50" s="201" t="e">
        <f aca="false">D50*Z50</f>
        <v>#N/A</v>
      </c>
      <c r="F50" s="185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  <c r="R50" s="206"/>
      <c r="S50" s="206"/>
      <c r="T50" s="186"/>
      <c r="U50" s="186"/>
      <c r="V50" s="187"/>
      <c r="W50" s="186"/>
      <c r="X50" s="186"/>
      <c r="Y50" s="186"/>
      <c r="Z50" s="186"/>
      <c r="AA50" s="186"/>
    </row>
    <row r="51" customFormat="false" ht="12.75" hidden="false" customHeight="false" outlineLevel="0" collapsed="false">
      <c r="A51" s="201" t="e">
        <f aca="false">VLOOKUP(I51,DDEPM_USERS,2,FALSE())</f>
        <v>#N/A</v>
      </c>
      <c r="B51" s="202" t="e">
        <f aca="false">VLOOKUP(T51,DELIV_CONV,2,FALSE())</f>
        <v>#N/A</v>
      </c>
      <c r="C51" s="203" t="n">
        <f aca="false">S51-R51+1</f>
        <v>1</v>
      </c>
      <c r="D51" s="204" t="e">
        <f aca="false">Y51*B51*C51</f>
        <v>#N/A</v>
      </c>
      <c r="E51" s="201" t="e">
        <f aca="false">D51*Z51</f>
        <v>#N/A</v>
      </c>
      <c r="F51" s="181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207"/>
      <c r="S51" s="207"/>
      <c r="T51" s="182"/>
      <c r="U51" s="182"/>
      <c r="V51" s="184"/>
      <c r="W51" s="182"/>
      <c r="X51" s="182"/>
      <c r="Y51" s="182"/>
      <c r="Z51" s="182"/>
      <c r="AA51" s="182"/>
    </row>
    <row r="52" customFormat="false" ht="12.75" hidden="false" customHeight="false" outlineLevel="0" collapsed="false">
      <c r="A52" s="201" t="e">
        <f aca="false">VLOOKUP(I52,DDEPM_USERS,2,FALSE())</f>
        <v>#N/A</v>
      </c>
      <c r="B52" s="202" t="e">
        <f aca="false">VLOOKUP(T52,DELIV_CONV,2,FALSE())</f>
        <v>#N/A</v>
      </c>
      <c r="C52" s="203" t="n">
        <f aca="false">S52-R52+1</f>
        <v>1</v>
      </c>
      <c r="D52" s="204" t="e">
        <f aca="false">Y52*B52*C52</f>
        <v>#N/A</v>
      </c>
      <c r="E52" s="201" t="e">
        <f aca="false">D52*Z52</f>
        <v>#N/A</v>
      </c>
      <c r="F52" s="185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  <c r="R52" s="206"/>
      <c r="S52" s="206"/>
      <c r="T52" s="186"/>
      <c r="U52" s="186"/>
      <c r="V52" s="187"/>
      <c r="W52" s="186"/>
      <c r="X52" s="186"/>
      <c r="Y52" s="186"/>
      <c r="Z52" s="186"/>
      <c r="AA52" s="186"/>
    </row>
    <row r="53" customFormat="false" ht="12.75" hidden="false" customHeight="false" outlineLevel="0" collapsed="false">
      <c r="A53" s="201" t="e">
        <f aca="false">VLOOKUP(I53,DDEPM_USERS,2,FALSE())</f>
        <v>#N/A</v>
      </c>
      <c r="B53" s="202" t="e">
        <f aca="false">VLOOKUP(T53,DELIV_CONV,2,FALSE())</f>
        <v>#N/A</v>
      </c>
      <c r="C53" s="203" t="n">
        <f aca="false">S53-R53+1</f>
        <v>1</v>
      </c>
      <c r="D53" s="204" t="e">
        <f aca="false">Y53*B53*C53</f>
        <v>#N/A</v>
      </c>
      <c r="E53" s="201" t="e">
        <f aca="false">D53*Z53</f>
        <v>#N/A</v>
      </c>
      <c r="F53" s="181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207"/>
      <c r="S53" s="207"/>
      <c r="T53" s="182"/>
      <c r="U53" s="182"/>
      <c r="V53" s="184"/>
      <c r="W53" s="182"/>
      <c r="X53" s="182"/>
      <c r="Y53" s="182"/>
      <c r="Z53" s="182"/>
      <c r="AA53" s="182"/>
    </row>
    <row r="54" customFormat="false" ht="12.75" hidden="false" customHeight="false" outlineLevel="0" collapsed="false">
      <c r="A54" s="201" t="e">
        <f aca="false">VLOOKUP(I54,DDEPM_USERS,2,FALSE())</f>
        <v>#N/A</v>
      </c>
      <c r="B54" s="202" t="e">
        <f aca="false">VLOOKUP(T54,DELIV_CONV,2,FALSE())</f>
        <v>#N/A</v>
      </c>
      <c r="C54" s="203" t="n">
        <f aca="false">S54-R54+1</f>
        <v>1</v>
      </c>
      <c r="D54" s="204" t="e">
        <f aca="false">Y54*B54*C54</f>
        <v>#N/A</v>
      </c>
      <c r="E54" s="201" t="e">
        <f aca="false">D54*Z54</f>
        <v>#N/A</v>
      </c>
      <c r="F54" s="185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206"/>
      <c r="S54" s="206"/>
      <c r="T54" s="186"/>
      <c r="U54" s="186"/>
      <c r="V54" s="187"/>
      <c r="W54" s="186"/>
      <c r="X54" s="186"/>
      <c r="Y54" s="186"/>
      <c r="Z54" s="186"/>
      <c r="AA54" s="186"/>
    </row>
    <row r="55" customFormat="false" ht="12.75" hidden="false" customHeight="false" outlineLevel="0" collapsed="false">
      <c r="A55" s="201" t="e">
        <f aca="false">VLOOKUP(I55,DDEPM_USERS,2,FALSE())</f>
        <v>#N/A</v>
      </c>
      <c r="B55" s="202" t="e">
        <f aca="false">VLOOKUP(T55,DELIV_CONV,2,FALSE())</f>
        <v>#N/A</v>
      </c>
      <c r="C55" s="203" t="n">
        <f aca="false">S55-R55+1</f>
        <v>1</v>
      </c>
      <c r="D55" s="204" t="e">
        <f aca="false">Y55*B55*C55</f>
        <v>#N/A</v>
      </c>
      <c r="E55" s="201" t="e">
        <f aca="false">D55*Z55</f>
        <v>#N/A</v>
      </c>
      <c r="F55" s="181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207"/>
      <c r="S55" s="207"/>
      <c r="T55" s="182"/>
      <c r="U55" s="182"/>
      <c r="V55" s="184"/>
      <c r="W55" s="182"/>
      <c r="X55" s="182"/>
      <c r="Y55" s="182"/>
      <c r="Z55" s="182"/>
      <c r="AA55" s="182"/>
    </row>
    <row r="56" customFormat="false" ht="12.75" hidden="false" customHeight="false" outlineLevel="0" collapsed="false">
      <c r="A56" s="201" t="e">
        <f aca="false">VLOOKUP(I56,DDEPM_USERS,2,FALSE())</f>
        <v>#N/A</v>
      </c>
      <c r="B56" s="202" t="e">
        <f aca="false">VLOOKUP(T56,DELIV_CONV,2,FALSE())</f>
        <v>#N/A</v>
      </c>
      <c r="C56" s="203" t="n">
        <f aca="false">S56-R56+1</f>
        <v>1</v>
      </c>
      <c r="D56" s="204" t="e">
        <f aca="false">Y56*B56*C56</f>
        <v>#N/A</v>
      </c>
      <c r="E56" s="201" t="e">
        <f aca="false">D56*Z56</f>
        <v>#N/A</v>
      </c>
      <c r="F56" s="185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206"/>
      <c r="S56" s="206"/>
      <c r="T56" s="186"/>
      <c r="U56" s="186"/>
      <c r="V56" s="187"/>
      <c r="W56" s="186"/>
      <c r="X56" s="186"/>
      <c r="Y56" s="186"/>
      <c r="Z56" s="186"/>
      <c r="AA56" s="186"/>
    </row>
    <row r="57" customFormat="false" ht="12.75" hidden="false" customHeight="false" outlineLevel="0" collapsed="false">
      <c r="A57" s="201" t="e">
        <f aca="false">VLOOKUP(I57,DDEPM_USERS,2,FALSE())</f>
        <v>#N/A</v>
      </c>
      <c r="B57" s="202" t="e">
        <f aca="false">VLOOKUP(T57,DELIV_CONV,2,FALSE())</f>
        <v>#N/A</v>
      </c>
      <c r="C57" s="203" t="n">
        <f aca="false">S57-R57+1</f>
        <v>1</v>
      </c>
      <c r="D57" s="204" t="e">
        <f aca="false">Y57*B57*C57</f>
        <v>#N/A</v>
      </c>
      <c r="E57" s="201" t="e">
        <f aca="false">D57*Z57</f>
        <v>#N/A</v>
      </c>
      <c r="F57" s="181"/>
      <c r="G57" s="182"/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207"/>
      <c r="S57" s="207"/>
      <c r="T57" s="182"/>
      <c r="U57" s="182"/>
      <c r="V57" s="184"/>
      <c r="W57" s="182"/>
      <c r="X57" s="182"/>
      <c r="Y57" s="182"/>
      <c r="Z57" s="182"/>
      <c r="AA57" s="182"/>
    </row>
    <row r="58" customFormat="false" ht="12.75" hidden="false" customHeight="false" outlineLevel="0" collapsed="false">
      <c r="A58" s="201" t="e">
        <f aca="false">VLOOKUP(I58,DDEPM_USERS,2,FALSE())</f>
        <v>#N/A</v>
      </c>
      <c r="B58" s="202" t="e">
        <f aca="false">VLOOKUP(T58,DELIV_CONV,2,FALSE())</f>
        <v>#N/A</v>
      </c>
      <c r="C58" s="203" t="n">
        <f aca="false">S58-R58+1</f>
        <v>1</v>
      </c>
      <c r="D58" s="204" t="e">
        <f aca="false">Y58*B58*C58</f>
        <v>#N/A</v>
      </c>
      <c r="E58" s="201" t="e">
        <f aca="false">D58*Z58</f>
        <v>#N/A</v>
      </c>
      <c r="F58" s="185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206"/>
      <c r="S58" s="206"/>
      <c r="T58" s="186"/>
      <c r="U58" s="186"/>
      <c r="V58" s="187"/>
      <c r="W58" s="186"/>
      <c r="X58" s="186"/>
      <c r="Y58" s="186"/>
      <c r="Z58" s="186"/>
      <c r="AA58" s="186"/>
    </row>
    <row r="59" customFormat="false" ht="12.75" hidden="false" customHeight="false" outlineLevel="0" collapsed="false">
      <c r="A59" s="201" t="e">
        <f aca="false">VLOOKUP(I59,DDEPM_USERS,2,FALSE())</f>
        <v>#N/A</v>
      </c>
      <c r="B59" s="202" t="e">
        <f aca="false">VLOOKUP(T59,DELIV_CONV,2,FALSE())</f>
        <v>#N/A</v>
      </c>
      <c r="C59" s="203" t="n">
        <f aca="false">S59-R59+1</f>
        <v>1</v>
      </c>
      <c r="D59" s="204" t="e">
        <f aca="false">Y59*B59*C59</f>
        <v>#N/A</v>
      </c>
      <c r="E59" s="201" t="e">
        <f aca="false">D59*Z59</f>
        <v>#N/A</v>
      </c>
      <c r="F59" s="181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207"/>
      <c r="S59" s="207"/>
      <c r="T59" s="182"/>
      <c r="U59" s="182"/>
      <c r="V59" s="184"/>
      <c r="W59" s="182"/>
      <c r="X59" s="182"/>
      <c r="Y59" s="182"/>
      <c r="Z59" s="182"/>
      <c r="AA59" s="182"/>
    </row>
    <row r="60" customFormat="false" ht="12.75" hidden="false" customHeight="false" outlineLevel="0" collapsed="false">
      <c r="A60" s="201" t="e">
        <f aca="false">VLOOKUP(I60,DDEPM_USERS,2,FALSE())</f>
        <v>#N/A</v>
      </c>
      <c r="B60" s="202" t="e">
        <f aca="false">VLOOKUP(T60,DELIV_CONV,2,FALSE())</f>
        <v>#N/A</v>
      </c>
      <c r="C60" s="203" t="n">
        <f aca="false">S60-R60+1</f>
        <v>1</v>
      </c>
      <c r="D60" s="204" t="e">
        <f aca="false">Y60*B60*C60</f>
        <v>#N/A</v>
      </c>
      <c r="E60" s="201" t="e">
        <f aca="false">D60*Z60</f>
        <v>#N/A</v>
      </c>
      <c r="F60" s="185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206"/>
      <c r="S60" s="206"/>
      <c r="T60" s="186"/>
      <c r="U60" s="186"/>
      <c r="V60" s="187"/>
      <c r="W60" s="186"/>
      <c r="X60" s="186"/>
      <c r="Y60" s="186"/>
      <c r="Z60" s="186"/>
      <c r="AA60" s="186"/>
    </row>
    <row r="61" customFormat="false" ht="12.75" hidden="false" customHeight="false" outlineLevel="0" collapsed="false">
      <c r="A61" s="201" t="e">
        <f aca="false">VLOOKUP(I61,DDEPM_USERS,2,FALSE())</f>
        <v>#N/A</v>
      </c>
      <c r="B61" s="202" t="e">
        <f aca="false">VLOOKUP(T61,DELIV_CONV,2,FALSE())</f>
        <v>#N/A</v>
      </c>
      <c r="C61" s="203" t="n">
        <f aca="false">S61-R61+1</f>
        <v>1</v>
      </c>
      <c r="D61" s="204" t="e">
        <f aca="false">Y61*B61*C61</f>
        <v>#N/A</v>
      </c>
      <c r="E61" s="201" t="e">
        <f aca="false">D61*Z61</f>
        <v>#N/A</v>
      </c>
      <c r="F61" s="181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207"/>
      <c r="S61" s="207"/>
      <c r="T61" s="182"/>
      <c r="U61" s="182"/>
      <c r="V61" s="184"/>
      <c r="W61" s="182"/>
      <c r="X61" s="182"/>
      <c r="Y61" s="182"/>
      <c r="Z61" s="182"/>
      <c r="AA61" s="182"/>
    </row>
    <row r="62" customFormat="false" ht="12.75" hidden="false" customHeight="false" outlineLevel="0" collapsed="false">
      <c r="A62" s="201" t="e">
        <f aca="false">VLOOKUP(I62,DDEPM_USERS,2,FALSE())</f>
        <v>#N/A</v>
      </c>
      <c r="B62" s="202" t="e">
        <f aca="false">VLOOKUP(T62,DELIV_CONV,2,FALSE())</f>
        <v>#N/A</v>
      </c>
      <c r="C62" s="203" t="n">
        <f aca="false">S62-R62+1</f>
        <v>1</v>
      </c>
      <c r="D62" s="204" t="e">
        <f aca="false">Y62*B62*C62</f>
        <v>#N/A</v>
      </c>
      <c r="E62" s="201" t="e">
        <f aca="false">D62*Z62</f>
        <v>#N/A</v>
      </c>
      <c r="F62" s="185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206"/>
      <c r="S62" s="206"/>
      <c r="T62" s="186"/>
      <c r="U62" s="186"/>
      <c r="V62" s="187"/>
      <c r="W62" s="186"/>
      <c r="X62" s="186"/>
      <c r="Y62" s="186"/>
      <c r="Z62" s="186"/>
      <c r="AA62" s="186"/>
    </row>
    <row r="63" customFormat="false" ht="12.75" hidden="false" customHeight="false" outlineLevel="0" collapsed="false">
      <c r="A63" s="201" t="e">
        <f aca="false">VLOOKUP(I63,DDEPM_USERS,2,FALSE())</f>
        <v>#N/A</v>
      </c>
      <c r="B63" s="202" t="e">
        <f aca="false">VLOOKUP(T63,DELIV_CONV,2,FALSE())</f>
        <v>#N/A</v>
      </c>
      <c r="C63" s="203" t="n">
        <f aca="false">S63-R63+1</f>
        <v>1</v>
      </c>
      <c r="D63" s="204" t="e">
        <f aca="false">Y63*B63*C63</f>
        <v>#N/A</v>
      </c>
      <c r="E63" s="201" t="e">
        <f aca="false">D63*Z63</f>
        <v>#N/A</v>
      </c>
      <c r="F63" s="181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207"/>
      <c r="S63" s="207"/>
      <c r="T63" s="182"/>
      <c r="U63" s="182"/>
      <c r="V63" s="184"/>
      <c r="W63" s="182"/>
      <c r="X63" s="182"/>
      <c r="Y63" s="182"/>
      <c r="Z63" s="182"/>
      <c r="AA63" s="182"/>
    </row>
    <row r="64" customFormat="false" ht="12.75" hidden="false" customHeight="false" outlineLevel="0" collapsed="false">
      <c r="A64" s="201" t="e">
        <f aca="false">VLOOKUP(I64,DDEPM_USERS,2,FALSE())</f>
        <v>#N/A</v>
      </c>
      <c r="B64" s="202" t="e">
        <f aca="false">VLOOKUP(T64,DELIV_CONV,2,FALSE())</f>
        <v>#N/A</v>
      </c>
      <c r="C64" s="203" t="n">
        <f aca="false">S64-R64+1</f>
        <v>1</v>
      </c>
      <c r="D64" s="204" t="e">
        <f aca="false">Y64*B64*C64</f>
        <v>#N/A</v>
      </c>
      <c r="E64" s="201" t="e">
        <f aca="false">D64*Z64</f>
        <v>#N/A</v>
      </c>
      <c r="F64" s="185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  <c r="R64" s="206"/>
      <c r="S64" s="206"/>
      <c r="T64" s="186"/>
      <c r="U64" s="186"/>
      <c r="V64" s="187"/>
      <c r="W64" s="186"/>
      <c r="X64" s="186"/>
      <c r="Y64" s="186"/>
      <c r="Z64" s="186"/>
      <c r="AA64" s="186"/>
    </row>
    <row r="65" customFormat="false" ht="12.75" hidden="false" customHeight="false" outlineLevel="0" collapsed="false">
      <c r="A65" s="201" t="e">
        <f aca="false">VLOOKUP(I65,DDEPM_USERS,2,FALSE())</f>
        <v>#N/A</v>
      </c>
      <c r="B65" s="202" t="e">
        <f aca="false">VLOOKUP(T65,DELIV_CONV,2,FALSE())</f>
        <v>#N/A</v>
      </c>
      <c r="C65" s="203" t="n">
        <f aca="false">S65-R65+1</f>
        <v>1</v>
      </c>
      <c r="D65" s="204" t="e">
        <f aca="false">Y65*B65*C65</f>
        <v>#N/A</v>
      </c>
      <c r="E65" s="201" t="e">
        <f aca="false">D65*Z65</f>
        <v>#N/A</v>
      </c>
      <c r="F65" s="181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207"/>
      <c r="S65" s="207"/>
      <c r="T65" s="182"/>
      <c r="U65" s="182"/>
      <c r="V65" s="184"/>
      <c r="W65" s="182"/>
      <c r="X65" s="182"/>
      <c r="Y65" s="182"/>
      <c r="Z65" s="182"/>
      <c r="AA65" s="182"/>
    </row>
    <row r="66" customFormat="false" ht="12.75" hidden="false" customHeight="false" outlineLevel="0" collapsed="false">
      <c r="A66" s="201" t="e">
        <f aca="false">VLOOKUP(I66,DDEPM_USERS,2,FALSE())</f>
        <v>#N/A</v>
      </c>
      <c r="B66" s="202" t="e">
        <f aca="false">VLOOKUP(T66,DELIV_CONV,2,FALSE())</f>
        <v>#N/A</v>
      </c>
      <c r="C66" s="203" t="n">
        <f aca="false">S66-R66+1</f>
        <v>1</v>
      </c>
      <c r="D66" s="204" t="e">
        <f aca="false">Y66*B66*C66</f>
        <v>#N/A</v>
      </c>
      <c r="E66" s="201" t="e">
        <f aca="false">D66*Z66</f>
        <v>#N/A</v>
      </c>
      <c r="F66" s="185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  <c r="R66" s="206"/>
      <c r="S66" s="206"/>
      <c r="T66" s="186"/>
      <c r="U66" s="186"/>
      <c r="V66" s="187"/>
      <c r="W66" s="186"/>
      <c r="X66" s="186"/>
      <c r="Y66" s="186"/>
      <c r="Z66" s="186"/>
      <c r="AA66" s="186"/>
    </row>
    <row r="67" customFormat="false" ht="12.75" hidden="false" customHeight="false" outlineLevel="0" collapsed="false">
      <c r="A67" s="201" t="e">
        <f aca="false">VLOOKUP(I67,DDEPM_USERS,2,FALSE())</f>
        <v>#N/A</v>
      </c>
      <c r="B67" s="202" t="e">
        <f aca="false">VLOOKUP(T67,DELIV_CONV,2,FALSE())</f>
        <v>#N/A</v>
      </c>
      <c r="C67" s="203" t="n">
        <f aca="false">S67-R67+1</f>
        <v>1</v>
      </c>
      <c r="D67" s="204" t="e">
        <f aca="false">Y67*B67*C67</f>
        <v>#N/A</v>
      </c>
      <c r="E67" s="201" t="e">
        <f aca="false">D67*Z67</f>
        <v>#N/A</v>
      </c>
      <c r="F67" s="181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207"/>
      <c r="S67" s="207"/>
      <c r="T67" s="182"/>
      <c r="U67" s="182"/>
      <c r="V67" s="184"/>
      <c r="W67" s="182"/>
      <c r="X67" s="182"/>
      <c r="Y67" s="182"/>
      <c r="Z67" s="182"/>
      <c r="AA67" s="182"/>
    </row>
    <row r="68" customFormat="false" ht="12.75" hidden="false" customHeight="false" outlineLevel="0" collapsed="false">
      <c r="A68" s="201" t="e">
        <f aca="false">VLOOKUP(I68,DDEPM_USERS,2,FALSE())</f>
        <v>#N/A</v>
      </c>
      <c r="B68" s="202" t="e">
        <f aca="false">VLOOKUP(T68,DELIV_CONV,2,FALSE())</f>
        <v>#N/A</v>
      </c>
      <c r="C68" s="203" t="n">
        <f aca="false">S68-R68+1</f>
        <v>1</v>
      </c>
      <c r="D68" s="204" t="e">
        <f aca="false">Y68*B68*C68</f>
        <v>#N/A</v>
      </c>
      <c r="E68" s="201" t="e">
        <f aca="false">D68*Z68</f>
        <v>#N/A</v>
      </c>
      <c r="F68" s="185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206"/>
      <c r="S68" s="206"/>
      <c r="T68" s="186"/>
      <c r="U68" s="186"/>
      <c r="V68" s="187"/>
      <c r="W68" s="186"/>
      <c r="X68" s="186"/>
      <c r="Y68" s="186"/>
      <c r="Z68" s="186"/>
      <c r="AA68" s="186"/>
    </row>
    <row r="69" customFormat="false" ht="12.75" hidden="false" customHeight="false" outlineLevel="0" collapsed="false">
      <c r="A69" s="201" t="e">
        <f aca="false">VLOOKUP(I69,DDEPM_USERS,2,FALSE())</f>
        <v>#N/A</v>
      </c>
      <c r="B69" s="202" t="e">
        <f aca="false">VLOOKUP(T69,DELIV_CONV,2,FALSE())</f>
        <v>#N/A</v>
      </c>
      <c r="C69" s="203" t="n">
        <f aca="false">S69-R69+1</f>
        <v>1</v>
      </c>
      <c r="D69" s="204" t="e">
        <f aca="false">Y69*B69*C69</f>
        <v>#N/A</v>
      </c>
      <c r="E69" s="201" t="e">
        <f aca="false">D69*Z69</f>
        <v>#N/A</v>
      </c>
      <c r="F69" s="181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207"/>
      <c r="S69" s="207"/>
      <c r="T69" s="182"/>
      <c r="U69" s="182"/>
      <c r="V69" s="184"/>
      <c r="W69" s="182"/>
      <c r="X69" s="182"/>
      <c r="Y69" s="182"/>
      <c r="Z69" s="182"/>
      <c r="AA69" s="182"/>
    </row>
    <row r="70" customFormat="false" ht="12.75" hidden="false" customHeight="false" outlineLevel="0" collapsed="false">
      <c r="A70" s="201" t="e">
        <f aca="false">VLOOKUP(I70,DDEPM_USERS,2,FALSE())</f>
        <v>#N/A</v>
      </c>
      <c r="B70" s="202" t="e">
        <f aca="false">VLOOKUP(T70,DELIV_CONV,2,FALSE())</f>
        <v>#N/A</v>
      </c>
      <c r="C70" s="203" t="n">
        <f aca="false">S70-R70+1</f>
        <v>1</v>
      </c>
      <c r="D70" s="204" t="e">
        <f aca="false">Y70*B70*C70</f>
        <v>#N/A</v>
      </c>
      <c r="E70" s="201" t="e">
        <f aca="false">D70*Z70</f>
        <v>#N/A</v>
      </c>
      <c r="F70" s="185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206"/>
      <c r="S70" s="206"/>
      <c r="T70" s="186"/>
      <c r="U70" s="186"/>
      <c r="V70" s="187"/>
      <c r="W70" s="186"/>
      <c r="X70" s="186"/>
      <c r="Y70" s="186"/>
      <c r="Z70" s="186"/>
      <c r="AA70" s="186"/>
    </row>
    <row r="71" customFormat="false" ht="12.75" hidden="false" customHeight="false" outlineLevel="0" collapsed="false">
      <c r="A71" s="201" t="e">
        <f aca="false">VLOOKUP(I71,DDEPM_USERS,2,FALSE())</f>
        <v>#N/A</v>
      </c>
      <c r="B71" s="202" t="e">
        <f aca="false">VLOOKUP(T71,DELIV_CONV,2,FALSE())</f>
        <v>#N/A</v>
      </c>
      <c r="C71" s="203" t="n">
        <f aca="false">S71-R71+1</f>
        <v>1</v>
      </c>
      <c r="D71" s="204" t="e">
        <f aca="false">Y71*B71*C71</f>
        <v>#N/A</v>
      </c>
      <c r="E71" s="201" t="e">
        <f aca="false">D71*Z71</f>
        <v>#N/A</v>
      </c>
      <c r="F71" s="181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207"/>
      <c r="S71" s="207"/>
      <c r="T71" s="182"/>
      <c r="U71" s="182"/>
      <c r="V71" s="184"/>
      <c r="W71" s="182"/>
      <c r="X71" s="182"/>
      <c r="Y71" s="182"/>
      <c r="Z71" s="182"/>
      <c r="AA71" s="182"/>
    </row>
    <row r="72" customFormat="false" ht="12.75" hidden="false" customHeight="false" outlineLevel="0" collapsed="false">
      <c r="A72" s="201" t="e">
        <f aca="false">VLOOKUP(I72,DDEPM_USERS,2,FALSE())</f>
        <v>#N/A</v>
      </c>
      <c r="B72" s="202" t="e">
        <f aca="false">VLOOKUP(T72,DELIV_CONV,2,FALSE())</f>
        <v>#N/A</v>
      </c>
      <c r="C72" s="203" t="n">
        <f aca="false">S72-R72+1</f>
        <v>1</v>
      </c>
      <c r="D72" s="204" t="e">
        <f aca="false">Y72*B72*C72</f>
        <v>#N/A</v>
      </c>
      <c r="E72" s="201" t="e">
        <f aca="false">D72*Z72</f>
        <v>#N/A</v>
      </c>
      <c r="F72" s="185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  <c r="R72" s="206"/>
      <c r="S72" s="206"/>
      <c r="T72" s="186"/>
      <c r="U72" s="186"/>
      <c r="V72" s="187"/>
      <c r="W72" s="186"/>
      <c r="X72" s="186"/>
      <c r="Y72" s="186"/>
      <c r="Z72" s="186"/>
      <c r="AA72" s="186"/>
    </row>
    <row r="73" customFormat="false" ht="12.75" hidden="false" customHeight="false" outlineLevel="0" collapsed="false">
      <c r="A73" s="201" t="e">
        <f aca="false">VLOOKUP(I73,DDEPM_USERS,2,FALSE())</f>
        <v>#N/A</v>
      </c>
      <c r="B73" s="202" t="e">
        <f aca="false">VLOOKUP(T73,DELIV_CONV,2,FALSE())</f>
        <v>#N/A</v>
      </c>
      <c r="C73" s="203" t="n">
        <f aca="false">S73-R73+1</f>
        <v>1</v>
      </c>
      <c r="D73" s="204" t="e">
        <f aca="false">Y73*B73*C73</f>
        <v>#N/A</v>
      </c>
      <c r="E73" s="201" t="e">
        <f aca="false">D73*Z73</f>
        <v>#N/A</v>
      </c>
      <c r="F73" s="181"/>
      <c r="G73" s="182"/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207"/>
      <c r="S73" s="207"/>
      <c r="T73" s="182"/>
      <c r="U73" s="182"/>
      <c r="V73" s="184"/>
      <c r="W73" s="182"/>
      <c r="X73" s="182"/>
      <c r="Y73" s="182"/>
      <c r="Z73" s="182"/>
      <c r="AA73" s="182"/>
    </row>
    <row r="74" customFormat="false" ht="12.75" hidden="false" customHeight="false" outlineLevel="0" collapsed="false">
      <c r="A74" s="201" t="e">
        <f aca="false">VLOOKUP(I74,DDEPM_USERS,2,FALSE())</f>
        <v>#N/A</v>
      </c>
      <c r="B74" s="202" t="e">
        <f aca="false">VLOOKUP(T74,DELIV_CONV,2,FALSE())</f>
        <v>#N/A</v>
      </c>
      <c r="C74" s="203" t="n">
        <f aca="false">S74-R74+1</f>
        <v>1</v>
      </c>
      <c r="D74" s="204" t="e">
        <f aca="false">Y74*B74*C74</f>
        <v>#N/A</v>
      </c>
      <c r="E74" s="201" t="e">
        <f aca="false">D74*Z74</f>
        <v>#N/A</v>
      </c>
      <c r="F74" s="185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206"/>
      <c r="S74" s="206"/>
      <c r="T74" s="186"/>
      <c r="U74" s="186"/>
      <c r="V74" s="187"/>
      <c r="W74" s="186"/>
      <c r="X74" s="186"/>
      <c r="Y74" s="186"/>
      <c r="Z74" s="186"/>
      <c r="AA74" s="186"/>
    </row>
    <row r="75" customFormat="false" ht="12.75" hidden="false" customHeight="false" outlineLevel="0" collapsed="false">
      <c r="A75" s="201" t="e">
        <f aca="false">VLOOKUP(I75,DDEPM_USERS,2,FALSE())</f>
        <v>#N/A</v>
      </c>
      <c r="B75" s="202" t="e">
        <f aca="false">VLOOKUP(T75,DELIV_CONV,2,FALSE())</f>
        <v>#N/A</v>
      </c>
      <c r="C75" s="203" t="n">
        <f aca="false">S75-R75+1</f>
        <v>1</v>
      </c>
      <c r="D75" s="204" t="e">
        <f aca="false">Y75*B75*C75</f>
        <v>#N/A</v>
      </c>
      <c r="E75" s="201" t="e">
        <f aca="false">D75*Z75</f>
        <v>#N/A</v>
      </c>
      <c r="F75" s="181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207"/>
      <c r="S75" s="207"/>
      <c r="T75" s="182"/>
      <c r="U75" s="182"/>
      <c r="V75" s="184"/>
      <c r="W75" s="182"/>
      <c r="X75" s="182"/>
      <c r="Y75" s="182"/>
      <c r="Z75" s="182"/>
      <c r="AA75" s="182"/>
    </row>
    <row r="76" customFormat="false" ht="12.75" hidden="false" customHeight="false" outlineLevel="0" collapsed="false">
      <c r="A76" s="201" t="e">
        <f aca="false">VLOOKUP(I76,DDEPM_USERS,2,FALSE())</f>
        <v>#N/A</v>
      </c>
      <c r="B76" s="202" t="e">
        <f aca="false">VLOOKUP(T76,DELIV_CONV,2,FALSE())</f>
        <v>#N/A</v>
      </c>
      <c r="C76" s="203" t="n">
        <f aca="false">S76-R76+1</f>
        <v>1</v>
      </c>
      <c r="D76" s="204" t="e">
        <f aca="false">Y76*B76*C76</f>
        <v>#N/A</v>
      </c>
      <c r="E76" s="201" t="e">
        <f aca="false">D76*Z76</f>
        <v>#N/A</v>
      </c>
      <c r="F76" s="185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206"/>
      <c r="S76" s="206"/>
      <c r="T76" s="186"/>
      <c r="U76" s="186"/>
      <c r="V76" s="187"/>
      <c r="W76" s="186"/>
      <c r="X76" s="186"/>
      <c r="Y76" s="186"/>
      <c r="Z76" s="186"/>
      <c r="AA76" s="186"/>
    </row>
    <row r="77" customFormat="false" ht="12.75" hidden="false" customHeight="false" outlineLevel="0" collapsed="false">
      <c r="A77" s="201" t="e">
        <f aca="false">VLOOKUP(I77,DDEPM_USERS,2,FALSE())</f>
        <v>#N/A</v>
      </c>
      <c r="B77" s="202" t="e">
        <f aca="false">VLOOKUP(T77,DELIV_CONV,2,FALSE())</f>
        <v>#N/A</v>
      </c>
      <c r="C77" s="203" t="n">
        <f aca="false">S77-R77+1</f>
        <v>1</v>
      </c>
      <c r="D77" s="204" t="e">
        <f aca="false">Y77*B77*C77</f>
        <v>#N/A</v>
      </c>
      <c r="E77" s="201" t="e">
        <f aca="false">D77*Z77</f>
        <v>#N/A</v>
      </c>
      <c r="F77" s="181"/>
      <c r="G77" s="182"/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207"/>
      <c r="S77" s="207"/>
      <c r="T77" s="182"/>
      <c r="U77" s="182"/>
      <c r="V77" s="184"/>
      <c r="W77" s="182"/>
      <c r="X77" s="182"/>
      <c r="Y77" s="182"/>
      <c r="Z77" s="182"/>
      <c r="AA77" s="182"/>
    </row>
    <row r="78" customFormat="false" ht="12.75" hidden="false" customHeight="false" outlineLevel="0" collapsed="false">
      <c r="A78" s="201" t="e">
        <f aca="false">VLOOKUP(I78,DDEPM_USERS,2,FALSE())</f>
        <v>#N/A</v>
      </c>
      <c r="B78" s="202" t="e">
        <f aca="false">VLOOKUP(T78,DELIV_CONV,2,FALSE())</f>
        <v>#N/A</v>
      </c>
      <c r="C78" s="203" t="n">
        <f aca="false">S78-R78+1</f>
        <v>1</v>
      </c>
      <c r="D78" s="204" t="e">
        <f aca="false">Y78*B78*C78</f>
        <v>#N/A</v>
      </c>
      <c r="E78" s="201" t="e">
        <f aca="false">D78*Z78</f>
        <v>#N/A</v>
      </c>
      <c r="F78" s="185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  <c r="R78" s="206"/>
      <c r="S78" s="206"/>
      <c r="T78" s="186"/>
      <c r="U78" s="186"/>
      <c r="V78" s="187"/>
      <c r="W78" s="186"/>
      <c r="X78" s="186"/>
      <c r="Y78" s="186"/>
      <c r="Z78" s="186"/>
      <c r="AA78" s="186"/>
    </row>
    <row r="79" customFormat="false" ht="12.75" hidden="false" customHeight="false" outlineLevel="0" collapsed="false">
      <c r="A79" s="201" t="e">
        <f aca="false">VLOOKUP(I79,DDEPM_USERS,2,FALSE())</f>
        <v>#N/A</v>
      </c>
      <c r="B79" s="202" t="e">
        <f aca="false">VLOOKUP(T79,DELIV_CONV,2,FALSE())</f>
        <v>#N/A</v>
      </c>
      <c r="C79" s="203" t="n">
        <f aca="false">S79-R79+1</f>
        <v>1</v>
      </c>
      <c r="D79" s="204" t="e">
        <f aca="false">Y79*B79*C79</f>
        <v>#N/A</v>
      </c>
      <c r="E79" s="201" t="e">
        <f aca="false">D79*Z79</f>
        <v>#N/A</v>
      </c>
      <c r="F79" s="181"/>
      <c r="G79" s="182"/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207"/>
      <c r="S79" s="207"/>
      <c r="T79" s="182"/>
      <c r="U79" s="182"/>
      <c r="V79" s="184"/>
      <c r="W79" s="182"/>
      <c r="X79" s="182"/>
      <c r="Y79" s="182"/>
      <c r="Z79" s="182"/>
      <c r="AA79" s="182"/>
    </row>
    <row r="80" customFormat="false" ht="12.75" hidden="false" customHeight="false" outlineLevel="0" collapsed="false">
      <c r="A80" s="201" t="e">
        <f aca="false">VLOOKUP(I80,DDEPM_USERS,2,FALSE())</f>
        <v>#N/A</v>
      </c>
      <c r="B80" s="202" t="e">
        <f aca="false">VLOOKUP(T80,DELIV_CONV,2,FALSE())</f>
        <v>#N/A</v>
      </c>
      <c r="C80" s="203" t="n">
        <f aca="false">S80-R80+1</f>
        <v>1</v>
      </c>
      <c r="D80" s="204" t="e">
        <f aca="false">Y80*B80*C80</f>
        <v>#N/A</v>
      </c>
      <c r="E80" s="201" t="e">
        <f aca="false">D80*Z80</f>
        <v>#N/A</v>
      </c>
      <c r="F80" s="185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206"/>
      <c r="S80" s="206"/>
      <c r="T80" s="186"/>
      <c r="U80" s="186"/>
      <c r="V80" s="187"/>
      <c r="W80" s="186"/>
      <c r="X80" s="186"/>
      <c r="Y80" s="186"/>
      <c r="Z80" s="186"/>
      <c r="AA80" s="186"/>
    </row>
    <row r="81" customFormat="false" ht="12.75" hidden="false" customHeight="false" outlineLevel="0" collapsed="false">
      <c r="A81" s="201" t="e">
        <f aca="false">VLOOKUP(I81,DDEPM_USERS,2,FALSE())</f>
        <v>#N/A</v>
      </c>
      <c r="B81" s="202" t="e">
        <f aca="false">VLOOKUP(T81,DELIV_CONV,2,FALSE())</f>
        <v>#N/A</v>
      </c>
      <c r="C81" s="203" t="n">
        <f aca="false">S81-R81+1</f>
        <v>1</v>
      </c>
      <c r="D81" s="204" t="e">
        <f aca="false">Y81*B81*C81</f>
        <v>#N/A</v>
      </c>
      <c r="E81" s="201" t="e">
        <f aca="false">D81*Z81</f>
        <v>#N/A</v>
      </c>
      <c r="F81" s="181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207"/>
      <c r="S81" s="207"/>
      <c r="T81" s="182"/>
      <c r="U81" s="182"/>
      <c r="V81" s="184"/>
      <c r="W81" s="182"/>
      <c r="X81" s="182"/>
      <c r="Y81" s="182"/>
      <c r="Z81" s="182"/>
      <c r="AA81" s="182"/>
    </row>
    <row r="82" customFormat="false" ht="12.75" hidden="false" customHeight="false" outlineLevel="0" collapsed="false">
      <c r="A82" s="201" t="e">
        <f aca="false">VLOOKUP(I82,DDEPM_USERS,2,FALSE())</f>
        <v>#N/A</v>
      </c>
      <c r="B82" s="202" t="e">
        <f aca="false">VLOOKUP(T82,DELIV_CONV,2,FALSE())</f>
        <v>#N/A</v>
      </c>
      <c r="C82" s="203" t="n">
        <f aca="false">S82-R82+1</f>
        <v>1</v>
      </c>
      <c r="D82" s="204" t="e">
        <f aca="false">Y82*B82*C82</f>
        <v>#N/A</v>
      </c>
      <c r="E82" s="201" t="e">
        <f aca="false">D82*Z82</f>
        <v>#N/A</v>
      </c>
      <c r="F82" s="185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  <c r="R82" s="206"/>
      <c r="S82" s="206"/>
      <c r="T82" s="186"/>
      <c r="U82" s="186"/>
      <c r="V82" s="187"/>
      <c r="W82" s="186"/>
      <c r="X82" s="186"/>
      <c r="Y82" s="186"/>
      <c r="Z82" s="186"/>
      <c r="AA82" s="186"/>
    </row>
    <row r="83" customFormat="false" ht="12.75" hidden="false" customHeight="false" outlineLevel="0" collapsed="false">
      <c r="A83" s="201" t="e">
        <f aca="false">VLOOKUP(I83,DDEPM_USERS,2,FALSE())</f>
        <v>#N/A</v>
      </c>
      <c r="B83" s="202" t="e">
        <f aca="false">VLOOKUP(T83,DELIV_CONV,2,FALSE())</f>
        <v>#N/A</v>
      </c>
      <c r="C83" s="203" t="n">
        <f aca="false">S83-R83+1</f>
        <v>1</v>
      </c>
      <c r="D83" s="204" t="e">
        <f aca="false">Y83*B83*C83</f>
        <v>#N/A</v>
      </c>
      <c r="E83" s="201" t="e">
        <f aca="false">D83*Z83</f>
        <v>#N/A</v>
      </c>
      <c r="F83" s="181"/>
      <c r="G83" s="182"/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207"/>
      <c r="S83" s="207"/>
      <c r="T83" s="182"/>
      <c r="U83" s="182"/>
      <c r="V83" s="184"/>
      <c r="W83" s="182"/>
      <c r="X83" s="182"/>
      <c r="Y83" s="182"/>
      <c r="Z83" s="182"/>
      <c r="AA83" s="182"/>
    </row>
    <row r="84" customFormat="false" ht="12.75" hidden="false" customHeight="false" outlineLevel="0" collapsed="false">
      <c r="A84" s="201" t="e">
        <f aca="false">VLOOKUP(I84,DDEPM_USERS,2,FALSE())</f>
        <v>#N/A</v>
      </c>
      <c r="B84" s="202" t="e">
        <f aca="false">VLOOKUP(T84,DELIV_CONV,2,FALSE())</f>
        <v>#N/A</v>
      </c>
      <c r="C84" s="203" t="n">
        <f aca="false">S84-R84+1</f>
        <v>1</v>
      </c>
      <c r="D84" s="204" t="e">
        <f aca="false">Y84*B84*C84</f>
        <v>#N/A</v>
      </c>
      <c r="E84" s="201" t="e">
        <f aca="false">D84*Z84</f>
        <v>#N/A</v>
      </c>
      <c r="F84" s="185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  <c r="R84" s="206"/>
      <c r="S84" s="206"/>
      <c r="T84" s="186"/>
      <c r="U84" s="186"/>
      <c r="V84" s="187"/>
      <c r="W84" s="186"/>
      <c r="X84" s="186"/>
      <c r="Y84" s="186"/>
      <c r="Z84" s="186"/>
      <c r="AA84" s="186"/>
    </row>
    <row r="85" customFormat="false" ht="12.75" hidden="false" customHeight="false" outlineLevel="0" collapsed="false">
      <c r="A85" s="201" t="e">
        <f aca="false">VLOOKUP(I85,DDEPM_USERS,2,FALSE())</f>
        <v>#N/A</v>
      </c>
      <c r="B85" s="202" t="e">
        <f aca="false">VLOOKUP(T85,DELIV_CONV,2,FALSE())</f>
        <v>#N/A</v>
      </c>
      <c r="C85" s="203" t="n">
        <f aca="false">S85-R85+1</f>
        <v>1</v>
      </c>
      <c r="D85" s="204" t="e">
        <f aca="false">Y85*B85*C85</f>
        <v>#N/A</v>
      </c>
      <c r="E85" s="201" t="e">
        <f aca="false">D85*Z85</f>
        <v>#N/A</v>
      </c>
      <c r="F85" s="181"/>
      <c r="G85" s="182"/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207"/>
      <c r="S85" s="207"/>
      <c r="T85" s="182"/>
      <c r="U85" s="182"/>
      <c r="V85" s="184"/>
      <c r="W85" s="182"/>
      <c r="X85" s="182"/>
      <c r="Y85" s="182"/>
      <c r="Z85" s="182"/>
      <c r="AA85" s="182"/>
    </row>
    <row r="86" customFormat="false" ht="12.75" hidden="false" customHeight="false" outlineLevel="0" collapsed="false">
      <c r="A86" s="201" t="e">
        <f aca="false">VLOOKUP(I86,DDEPM_USERS,2,FALSE())</f>
        <v>#N/A</v>
      </c>
      <c r="B86" s="202" t="e">
        <f aca="false">VLOOKUP(T86,DELIV_CONV,2,FALSE())</f>
        <v>#N/A</v>
      </c>
      <c r="C86" s="203" t="n">
        <f aca="false">S86-R86+1</f>
        <v>1</v>
      </c>
      <c r="D86" s="204" t="e">
        <f aca="false">Y86*B86*C86</f>
        <v>#N/A</v>
      </c>
      <c r="E86" s="201" t="e">
        <f aca="false">D86*Z86</f>
        <v>#N/A</v>
      </c>
      <c r="F86" s="185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  <c r="R86" s="206"/>
      <c r="S86" s="206"/>
      <c r="T86" s="186"/>
      <c r="U86" s="186"/>
      <c r="V86" s="187"/>
      <c r="W86" s="186"/>
      <c r="X86" s="186"/>
      <c r="Y86" s="186"/>
      <c r="Z86" s="186"/>
      <c r="AA86" s="186"/>
    </row>
    <row r="87" customFormat="false" ht="12.75" hidden="false" customHeight="false" outlineLevel="0" collapsed="false">
      <c r="A87" s="201" t="e">
        <f aca="false">VLOOKUP(I87,DDEPM_USERS,2,FALSE())</f>
        <v>#N/A</v>
      </c>
      <c r="B87" s="202" t="e">
        <f aca="false">VLOOKUP(T87,DELIV_CONV,2,FALSE())</f>
        <v>#N/A</v>
      </c>
      <c r="C87" s="203" t="n">
        <f aca="false">S87-R87+1</f>
        <v>1</v>
      </c>
      <c r="D87" s="204" t="e">
        <f aca="false">Y87*B87*C87</f>
        <v>#N/A</v>
      </c>
      <c r="E87" s="201" t="e">
        <f aca="false">D87*Z87</f>
        <v>#N/A</v>
      </c>
      <c r="F87" s="181"/>
      <c r="G87" s="182"/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207"/>
      <c r="S87" s="207"/>
      <c r="T87" s="182"/>
      <c r="U87" s="182"/>
      <c r="V87" s="184"/>
      <c r="W87" s="182"/>
      <c r="X87" s="182"/>
      <c r="Y87" s="182"/>
      <c r="Z87" s="182"/>
      <c r="AA87" s="182"/>
    </row>
    <row r="88" customFormat="false" ht="12.75" hidden="false" customHeight="false" outlineLevel="0" collapsed="false">
      <c r="A88" s="201" t="e">
        <f aca="false">VLOOKUP(I88,DDEPM_USERS,2,FALSE())</f>
        <v>#N/A</v>
      </c>
      <c r="B88" s="202" t="e">
        <f aca="false">VLOOKUP(T88,DELIV_CONV,2,FALSE())</f>
        <v>#N/A</v>
      </c>
      <c r="C88" s="203" t="n">
        <f aca="false">S88-R88+1</f>
        <v>1</v>
      </c>
      <c r="D88" s="204" t="e">
        <f aca="false">Y88*B88*C88</f>
        <v>#N/A</v>
      </c>
      <c r="E88" s="201" t="e">
        <f aca="false">D88*Z88</f>
        <v>#N/A</v>
      </c>
      <c r="F88" s="185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  <c r="R88" s="206"/>
      <c r="S88" s="206"/>
      <c r="T88" s="186"/>
      <c r="U88" s="186"/>
      <c r="V88" s="187"/>
      <c r="W88" s="186"/>
      <c r="X88" s="186"/>
      <c r="Y88" s="186"/>
      <c r="Z88" s="186"/>
      <c r="AA88" s="186"/>
    </row>
    <row r="89" customFormat="false" ht="12.75" hidden="false" customHeight="false" outlineLevel="0" collapsed="false">
      <c r="A89" s="201" t="e">
        <f aca="false">VLOOKUP(I89,DDEPM_USERS,2,FALSE())</f>
        <v>#N/A</v>
      </c>
      <c r="B89" s="202" t="e">
        <f aca="false">VLOOKUP(T89,DELIV_CONV,2,FALSE())</f>
        <v>#N/A</v>
      </c>
      <c r="C89" s="203" t="n">
        <f aca="false">S89-R89+1</f>
        <v>1</v>
      </c>
      <c r="D89" s="204" t="e">
        <f aca="false">Y89*B89*C89</f>
        <v>#N/A</v>
      </c>
      <c r="E89" s="201" t="e">
        <f aca="false">D89*Z89</f>
        <v>#N/A</v>
      </c>
      <c r="F89" s="181"/>
      <c r="G89" s="182"/>
      <c r="H89" s="182"/>
      <c r="I89" s="182"/>
      <c r="J89" s="182"/>
      <c r="K89" s="182"/>
      <c r="L89" s="182"/>
      <c r="M89" s="182"/>
      <c r="N89" s="182"/>
      <c r="O89" s="182"/>
      <c r="P89" s="182"/>
      <c r="Q89" s="182"/>
      <c r="R89" s="207"/>
      <c r="S89" s="207"/>
      <c r="T89" s="182"/>
      <c r="U89" s="182"/>
      <c r="V89" s="184"/>
      <c r="W89" s="182"/>
      <c r="X89" s="182"/>
      <c r="Y89" s="182"/>
      <c r="Z89" s="182"/>
      <c r="AA89" s="182"/>
    </row>
    <row r="90" customFormat="false" ht="12.75" hidden="false" customHeight="false" outlineLevel="0" collapsed="false">
      <c r="A90" s="201" t="e">
        <f aca="false">VLOOKUP(I90,DDEPM_USERS,2,FALSE())</f>
        <v>#N/A</v>
      </c>
      <c r="B90" s="202" t="e">
        <f aca="false">VLOOKUP(T90,DELIV_CONV,2,FALSE())</f>
        <v>#N/A</v>
      </c>
      <c r="C90" s="203" t="n">
        <f aca="false">S90-R90+1</f>
        <v>1</v>
      </c>
      <c r="D90" s="204" t="e">
        <f aca="false">Y90*B90*C90</f>
        <v>#N/A</v>
      </c>
      <c r="E90" s="201" t="e">
        <f aca="false">D90*Z90</f>
        <v>#N/A</v>
      </c>
      <c r="F90" s="185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  <c r="R90" s="206"/>
      <c r="S90" s="206"/>
      <c r="T90" s="186"/>
      <c r="U90" s="186"/>
      <c r="V90" s="187"/>
      <c r="W90" s="186"/>
      <c r="X90" s="186"/>
      <c r="Y90" s="186"/>
      <c r="Z90" s="186"/>
      <c r="AA90" s="186"/>
    </row>
    <row r="91" customFormat="false" ht="12.75" hidden="false" customHeight="false" outlineLevel="0" collapsed="false">
      <c r="A91" s="201" t="e">
        <f aca="false">VLOOKUP(I91,DDEPM_USERS,2,FALSE())</f>
        <v>#N/A</v>
      </c>
      <c r="B91" s="202" t="e">
        <f aca="false">VLOOKUP(T91,DELIV_CONV,2,FALSE())</f>
        <v>#N/A</v>
      </c>
      <c r="C91" s="203" t="n">
        <f aca="false">S91-R91+1</f>
        <v>1</v>
      </c>
      <c r="D91" s="204" t="e">
        <f aca="false">Y91*B91*C91</f>
        <v>#N/A</v>
      </c>
      <c r="E91" s="201" t="e">
        <f aca="false">D91*Z91</f>
        <v>#N/A</v>
      </c>
      <c r="F91" s="181"/>
      <c r="G91" s="182"/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207"/>
      <c r="S91" s="207"/>
      <c r="T91" s="182"/>
      <c r="U91" s="182"/>
      <c r="V91" s="184"/>
      <c r="W91" s="182"/>
      <c r="X91" s="182"/>
      <c r="Y91" s="182"/>
      <c r="Z91" s="182"/>
      <c r="AA91" s="182"/>
    </row>
    <row r="92" customFormat="false" ht="12.75" hidden="false" customHeight="false" outlineLevel="0" collapsed="false">
      <c r="A92" s="201" t="e">
        <f aca="false">VLOOKUP(I92,DDEPM_USERS,2,FALSE())</f>
        <v>#N/A</v>
      </c>
      <c r="B92" s="202" t="e">
        <f aca="false">VLOOKUP(T92,DELIV_CONV,2,FALSE())</f>
        <v>#N/A</v>
      </c>
      <c r="C92" s="203" t="n">
        <f aca="false">S92-R92+1</f>
        <v>1</v>
      </c>
      <c r="D92" s="204" t="e">
        <f aca="false">Y92*B92*C92</f>
        <v>#N/A</v>
      </c>
      <c r="E92" s="201" t="e">
        <f aca="false">D92*Z92</f>
        <v>#N/A</v>
      </c>
      <c r="F92" s="185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  <c r="R92" s="206"/>
      <c r="S92" s="206"/>
      <c r="T92" s="186"/>
      <c r="U92" s="186"/>
      <c r="V92" s="187"/>
      <c r="W92" s="186"/>
      <c r="X92" s="186"/>
      <c r="Y92" s="186"/>
      <c r="Z92" s="186"/>
      <c r="AA92" s="186"/>
    </row>
    <row r="93" customFormat="false" ht="12.75" hidden="false" customHeight="false" outlineLevel="0" collapsed="false">
      <c r="A93" s="201" t="e">
        <f aca="false">VLOOKUP(I93,DDEPM_USERS,2,FALSE())</f>
        <v>#N/A</v>
      </c>
      <c r="B93" s="202" t="e">
        <f aca="false">VLOOKUP(T93,DELIV_CONV,2,FALSE())</f>
        <v>#N/A</v>
      </c>
      <c r="C93" s="203" t="n">
        <f aca="false">S93-R93+1</f>
        <v>1</v>
      </c>
      <c r="D93" s="204" t="e">
        <f aca="false">Y93*B93*C93</f>
        <v>#N/A</v>
      </c>
      <c r="E93" s="201" t="e">
        <f aca="false">D93*Z93</f>
        <v>#N/A</v>
      </c>
      <c r="F93" s="181"/>
      <c r="G93" s="182"/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207"/>
      <c r="S93" s="207"/>
      <c r="T93" s="182"/>
      <c r="U93" s="182"/>
      <c r="V93" s="184"/>
      <c r="W93" s="182"/>
      <c r="X93" s="182"/>
      <c r="Y93" s="182"/>
      <c r="Z93" s="182"/>
      <c r="AA93" s="182"/>
    </row>
    <row r="94" customFormat="false" ht="12.75" hidden="false" customHeight="false" outlineLevel="0" collapsed="false">
      <c r="A94" s="201" t="e">
        <f aca="false">VLOOKUP(I94,DDEPM_USERS,2,FALSE())</f>
        <v>#N/A</v>
      </c>
      <c r="B94" s="202" t="e">
        <f aca="false">VLOOKUP(T94,DELIV_CONV,2,FALSE())</f>
        <v>#N/A</v>
      </c>
      <c r="C94" s="203" t="n">
        <f aca="false">S94-R94+1</f>
        <v>1</v>
      </c>
      <c r="D94" s="204" t="e">
        <f aca="false">Y94*B94*C94</f>
        <v>#N/A</v>
      </c>
      <c r="E94" s="201" t="e">
        <f aca="false">D94*Z94</f>
        <v>#N/A</v>
      </c>
      <c r="F94" s="185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  <c r="R94" s="206"/>
      <c r="S94" s="206"/>
      <c r="T94" s="186"/>
      <c r="U94" s="186"/>
      <c r="V94" s="187"/>
      <c r="W94" s="186"/>
      <c r="X94" s="186"/>
      <c r="Y94" s="186"/>
      <c r="Z94" s="186"/>
      <c r="AA94" s="186"/>
    </row>
    <row r="95" customFormat="false" ht="12.75" hidden="false" customHeight="false" outlineLevel="0" collapsed="false">
      <c r="A95" s="201" t="e">
        <f aca="false">VLOOKUP(I95,DDEPM_USERS,2,FALSE())</f>
        <v>#N/A</v>
      </c>
      <c r="B95" s="202" t="e">
        <f aca="false">VLOOKUP(T95,DELIV_CONV,2,FALSE())</f>
        <v>#N/A</v>
      </c>
      <c r="C95" s="203" t="n">
        <f aca="false">S95-R95+1</f>
        <v>1</v>
      </c>
      <c r="D95" s="204" t="e">
        <f aca="false">Y95*B95*C95</f>
        <v>#N/A</v>
      </c>
      <c r="E95" s="201" t="e">
        <f aca="false">D95*Z95</f>
        <v>#N/A</v>
      </c>
      <c r="F95" s="181"/>
      <c r="G95" s="182"/>
      <c r="H95" s="182"/>
      <c r="I95" s="182"/>
      <c r="J95" s="182"/>
      <c r="K95" s="182"/>
      <c r="L95" s="182"/>
      <c r="M95" s="182"/>
      <c r="N95" s="182"/>
      <c r="O95" s="182"/>
      <c r="P95" s="182"/>
      <c r="Q95" s="182"/>
      <c r="R95" s="207"/>
      <c r="S95" s="207"/>
      <c r="T95" s="182"/>
      <c r="U95" s="182"/>
      <c r="V95" s="184"/>
      <c r="W95" s="182"/>
      <c r="X95" s="182"/>
      <c r="Y95" s="182"/>
      <c r="Z95" s="182"/>
      <c r="AA95" s="182"/>
    </row>
    <row r="96" customFormat="false" ht="12.75" hidden="false" customHeight="false" outlineLevel="0" collapsed="false">
      <c r="A96" s="201" t="e">
        <f aca="false">VLOOKUP(I96,DDEPM_USERS,2,FALSE())</f>
        <v>#N/A</v>
      </c>
      <c r="B96" s="202" t="e">
        <f aca="false">VLOOKUP(T96,DELIV_CONV,2,FALSE())</f>
        <v>#N/A</v>
      </c>
      <c r="C96" s="203" t="n">
        <f aca="false">S96-R96+1</f>
        <v>1</v>
      </c>
      <c r="D96" s="204" t="e">
        <f aca="false">Y96*B96*C96</f>
        <v>#N/A</v>
      </c>
      <c r="E96" s="201" t="e">
        <f aca="false">D96*Z96</f>
        <v>#N/A</v>
      </c>
      <c r="F96" s="185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  <c r="R96" s="206"/>
      <c r="S96" s="206"/>
      <c r="T96" s="186"/>
      <c r="U96" s="186"/>
      <c r="V96" s="187"/>
      <c r="W96" s="186"/>
      <c r="X96" s="186"/>
      <c r="Y96" s="186"/>
      <c r="Z96" s="186"/>
      <c r="AA96" s="186"/>
    </row>
    <row r="97" customFormat="false" ht="12.75" hidden="false" customHeight="false" outlineLevel="0" collapsed="false">
      <c r="A97" s="201" t="e">
        <f aca="false">VLOOKUP(I97,DDEPM_USERS,2,FALSE())</f>
        <v>#N/A</v>
      </c>
      <c r="B97" s="202" t="e">
        <f aca="false">VLOOKUP(T97,DELIV_CONV,2,FALSE())</f>
        <v>#N/A</v>
      </c>
      <c r="C97" s="203" t="n">
        <f aca="false">S97-R97+1</f>
        <v>1</v>
      </c>
      <c r="D97" s="204" t="e">
        <f aca="false">Y97*B97*C97</f>
        <v>#N/A</v>
      </c>
      <c r="E97" s="201" t="e">
        <f aca="false">D97*Z97</f>
        <v>#N/A</v>
      </c>
      <c r="F97" s="181"/>
      <c r="G97" s="182"/>
      <c r="H97" s="182"/>
      <c r="I97" s="182"/>
      <c r="J97" s="182"/>
      <c r="K97" s="182"/>
      <c r="L97" s="182"/>
      <c r="M97" s="182"/>
      <c r="N97" s="182"/>
      <c r="O97" s="182"/>
      <c r="P97" s="182"/>
      <c r="Q97" s="182"/>
      <c r="R97" s="207"/>
      <c r="S97" s="207"/>
      <c r="T97" s="182"/>
      <c r="U97" s="182"/>
      <c r="V97" s="184"/>
      <c r="W97" s="182"/>
      <c r="X97" s="182"/>
      <c r="Y97" s="182"/>
      <c r="Z97" s="182"/>
      <c r="AA97" s="182"/>
    </row>
    <row r="98" customFormat="false" ht="12.75" hidden="false" customHeight="false" outlineLevel="0" collapsed="false">
      <c r="A98" s="201" t="e">
        <f aca="false">VLOOKUP(I98,DDEPM_USERS,2,FALSE())</f>
        <v>#N/A</v>
      </c>
      <c r="B98" s="202" t="e">
        <f aca="false">VLOOKUP(T98,DELIV_CONV,2,FALSE())</f>
        <v>#N/A</v>
      </c>
      <c r="C98" s="203" t="n">
        <f aca="false">S98-R98+1</f>
        <v>1</v>
      </c>
      <c r="D98" s="204" t="e">
        <f aca="false">Y98*B98*C98</f>
        <v>#N/A</v>
      </c>
      <c r="E98" s="201" t="e">
        <f aca="false">D98*Z98</f>
        <v>#N/A</v>
      </c>
      <c r="F98" s="185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  <c r="R98" s="206"/>
      <c r="S98" s="206"/>
      <c r="T98" s="186"/>
      <c r="U98" s="186"/>
      <c r="V98" s="187"/>
      <c r="W98" s="186"/>
      <c r="X98" s="186"/>
      <c r="Y98" s="186"/>
      <c r="Z98" s="186"/>
      <c r="AA98" s="186"/>
    </row>
    <row r="99" customFormat="false" ht="12.75" hidden="false" customHeight="false" outlineLevel="0" collapsed="false">
      <c r="A99" s="201" t="e">
        <f aca="false">VLOOKUP(I99,DDEPM_USERS,2,FALSE())</f>
        <v>#N/A</v>
      </c>
      <c r="B99" s="202" t="e">
        <f aca="false">VLOOKUP(T99,DELIV_CONV,2,FALSE())</f>
        <v>#N/A</v>
      </c>
      <c r="C99" s="203" t="n">
        <f aca="false">S99-R99+1</f>
        <v>1</v>
      </c>
      <c r="D99" s="204" t="e">
        <f aca="false">Y99*B99*C99</f>
        <v>#N/A</v>
      </c>
      <c r="E99" s="201" t="e">
        <f aca="false">D99*Z99</f>
        <v>#N/A</v>
      </c>
      <c r="F99" s="181"/>
      <c r="G99" s="182"/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207"/>
      <c r="S99" s="207"/>
      <c r="T99" s="182"/>
      <c r="U99" s="182"/>
      <c r="V99" s="184"/>
      <c r="W99" s="182"/>
      <c r="X99" s="182"/>
      <c r="Y99" s="182"/>
      <c r="Z99" s="182"/>
      <c r="AA99" s="182"/>
    </row>
    <row r="100" customFormat="false" ht="12.75" hidden="false" customHeight="false" outlineLevel="0" collapsed="false">
      <c r="A100" s="201" t="e">
        <f aca="false">VLOOKUP(I100,DDEPM_USERS,2,FALSE())</f>
        <v>#N/A</v>
      </c>
      <c r="B100" s="202" t="e">
        <f aca="false">VLOOKUP(T100,DELIV_CONV,2,FALSE())</f>
        <v>#N/A</v>
      </c>
      <c r="C100" s="203" t="n">
        <f aca="false">S100-R100+1</f>
        <v>1</v>
      </c>
      <c r="D100" s="204" t="e">
        <f aca="false">Y100*B100*C100</f>
        <v>#N/A</v>
      </c>
      <c r="E100" s="201" t="e">
        <f aca="false">D100*Z100</f>
        <v>#N/A</v>
      </c>
      <c r="F100" s="185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206"/>
      <c r="S100" s="206"/>
      <c r="T100" s="186"/>
      <c r="U100" s="186"/>
      <c r="V100" s="187"/>
      <c r="W100" s="186"/>
      <c r="X100" s="186"/>
      <c r="Y100" s="186"/>
      <c r="Z100" s="186"/>
      <c r="AA100" s="186"/>
    </row>
    <row r="101" customFormat="false" ht="12.75" hidden="false" customHeight="false" outlineLevel="0" collapsed="false">
      <c r="A101" s="201" t="e">
        <f aca="false">VLOOKUP(I101,DDEPM_USERS,2,FALSE())</f>
        <v>#N/A</v>
      </c>
      <c r="B101" s="202" t="e">
        <f aca="false">VLOOKUP(T101,DELIV_CONV,2,FALSE())</f>
        <v>#N/A</v>
      </c>
      <c r="C101" s="203" t="n">
        <f aca="false">S101-R101+1</f>
        <v>1</v>
      </c>
      <c r="D101" s="204" t="e">
        <f aca="false">Y101*B101*C101</f>
        <v>#N/A</v>
      </c>
      <c r="E101" s="201" t="e">
        <f aca="false">D101*Z101</f>
        <v>#N/A</v>
      </c>
      <c r="F101" s="181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207"/>
      <c r="S101" s="207"/>
      <c r="T101" s="182"/>
      <c r="U101" s="182"/>
      <c r="V101" s="184"/>
      <c r="W101" s="182"/>
      <c r="X101" s="182"/>
      <c r="Y101" s="182"/>
      <c r="Z101" s="182"/>
      <c r="AA101" s="182"/>
    </row>
    <row r="102" customFormat="false" ht="12.75" hidden="false" customHeight="false" outlineLevel="0" collapsed="false">
      <c r="A102" s="201" t="e">
        <f aca="false">VLOOKUP(I102,DDEPM_USERS,2,FALSE())</f>
        <v>#N/A</v>
      </c>
      <c r="B102" s="202" t="e">
        <f aca="false">VLOOKUP(T102,DELIV_CONV,2,FALSE())</f>
        <v>#N/A</v>
      </c>
      <c r="C102" s="203" t="n">
        <f aca="false">S102-R102+1</f>
        <v>1</v>
      </c>
      <c r="D102" s="204" t="e">
        <f aca="false">Y102*B102*C102</f>
        <v>#N/A</v>
      </c>
      <c r="E102" s="201" t="e">
        <f aca="false">D102*Z102</f>
        <v>#N/A</v>
      </c>
      <c r="F102" s="185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  <c r="R102" s="206"/>
      <c r="S102" s="206"/>
      <c r="T102" s="186"/>
      <c r="U102" s="186"/>
      <c r="V102" s="187"/>
      <c r="W102" s="186"/>
      <c r="X102" s="186"/>
      <c r="Y102" s="186"/>
      <c r="Z102" s="186"/>
      <c r="AA102" s="186"/>
    </row>
    <row r="103" customFormat="false" ht="12.75" hidden="false" customHeight="false" outlineLevel="0" collapsed="false">
      <c r="A103" s="201" t="e">
        <f aca="false">VLOOKUP(I103,DDEPM_USERS,2,FALSE())</f>
        <v>#N/A</v>
      </c>
      <c r="B103" s="202" t="e">
        <f aca="false">VLOOKUP(T103,DELIV_CONV,2,FALSE())</f>
        <v>#N/A</v>
      </c>
      <c r="C103" s="203" t="n">
        <f aca="false">S103-R103+1</f>
        <v>1</v>
      </c>
      <c r="D103" s="204" t="e">
        <f aca="false">Y103*B103*C103</f>
        <v>#N/A</v>
      </c>
      <c r="E103" s="201" t="e">
        <f aca="false">D103*Z103</f>
        <v>#N/A</v>
      </c>
      <c r="F103" s="181"/>
      <c r="G103" s="182"/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207"/>
      <c r="S103" s="207"/>
      <c r="T103" s="182"/>
      <c r="U103" s="182"/>
      <c r="V103" s="184"/>
      <c r="W103" s="182"/>
      <c r="X103" s="182"/>
      <c r="Y103" s="182"/>
      <c r="Z103" s="182"/>
      <c r="AA103" s="182"/>
    </row>
    <row r="104" customFormat="false" ht="12.75" hidden="false" customHeight="false" outlineLevel="0" collapsed="false">
      <c r="A104" s="201" t="e">
        <f aca="false">VLOOKUP(I104,DDEPM_USERS,2,FALSE())</f>
        <v>#N/A</v>
      </c>
      <c r="B104" s="202" t="e">
        <f aca="false">VLOOKUP(T104,DELIV_CONV,2,FALSE())</f>
        <v>#N/A</v>
      </c>
      <c r="C104" s="203" t="n">
        <f aca="false">S104-R104+1</f>
        <v>1</v>
      </c>
      <c r="D104" s="204" t="e">
        <f aca="false">Y104*B104*C104</f>
        <v>#N/A</v>
      </c>
      <c r="E104" s="201" t="e">
        <f aca="false">D104*Z104</f>
        <v>#N/A</v>
      </c>
      <c r="F104" s="185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  <c r="R104" s="206"/>
      <c r="S104" s="206"/>
      <c r="T104" s="186"/>
      <c r="U104" s="186"/>
      <c r="V104" s="187"/>
      <c r="W104" s="186"/>
      <c r="X104" s="186"/>
      <c r="Y104" s="186"/>
      <c r="Z104" s="186"/>
      <c r="AA104" s="186"/>
    </row>
    <row r="105" customFormat="false" ht="12.75" hidden="false" customHeight="false" outlineLevel="0" collapsed="false">
      <c r="A105" s="201" t="e">
        <f aca="false">VLOOKUP(I105,DDEPM_USERS,2,FALSE())</f>
        <v>#N/A</v>
      </c>
      <c r="B105" s="202" t="e">
        <f aca="false">VLOOKUP(T105,DELIV_CONV,2,FALSE())</f>
        <v>#N/A</v>
      </c>
      <c r="C105" s="203" t="n">
        <f aca="false">S105-R105+1</f>
        <v>1</v>
      </c>
      <c r="D105" s="204" t="e">
        <f aca="false">Y105*B105*C105</f>
        <v>#N/A</v>
      </c>
      <c r="E105" s="201" t="e">
        <f aca="false">D105*Z105</f>
        <v>#N/A</v>
      </c>
      <c r="F105" s="181"/>
      <c r="G105" s="182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207"/>
      <c r="S105" s="207"/>
      <c r="T105" s="182"/>
      <c r="U105" s="182"/>
      <c r="V105" s="184"/>
      <c r="W105" s="182"/>
      <c r="X105" s="182"/>
      <c r="Y105" s="182"/>
      <c r="Z105" s="182"/>
      <c r="AA105" s="182"/>
    </row>
    <row r="106" customFormat="false" ht="12.75" hidden="false" customHeight="false" outlineLevel="0" collapsed="false">
      <c r="A106" s="201" t="e">
        <f aca="false">VLOOKUP(I106,DDEPM_USERS,2,FALSE())</f>
        <v>#N/A</v>
      </c>
      <c r="B106" s="202" t="e">
        <f aca="false">VLOOKUP(T106,DELIV_CONV,2,FALSE())</f>
        <v>#N/A</v>
      </c>
      <c r="C106" s="203" t="n">
        <f aca="false">S106-R106+1</f>
        <v>1</v>
      </c>
      <c r="D106" s="204" t="e">
        <f aca="false">Y106*B106*C106</f>
        <v>#N/A</v>
      </c>
      <c r="E106" s="201" t="e">
        <f aca="false">D106*Z106</f>
        <v>#N/A</v>
      </c>
      <c r="F106" s="185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  <c r="R106" s="206"/>
      <c r="S106" s="206"/>
      <c r="T106" s="186"/>
      <c r="U106" s="186"/>
      <c r="V106" s="187"/>
      <c r="W106" s="186"/>
      <c r="X106" s="186"/>
      <c r="Y106" s="186"/>
      <c r="Z106" s="186"/>
      <c r="AA106" s="186"/>
    </row>
    <row r="107" customFormat="false" ht="12.75" hidden="false" customHeight="false" outlineLevel="0" collapsed="false">
      <c r="A107" s="201" t="e">
        <f aca="false">VLOOKUP(I107,DDEPM_USERS,2,FALSE())</f>
        <v>#N/A</v>
      </c>
      <c r="B107" s="202" t="e">
        <f aca="false">VLOOKUP(T107,DELIV_CONV,2,FALSE())</f>
        <v>#N/A</v>
      </c>
      <c r="C107" s="203" t="n">
        <f aca="false">S107-R107+1</f>
        <v>1</v>
      </c>
      <c r="D107" s="204" t="e">
        <f aca="false">Y107*B107*C107</f>
        <v>#N/A</v>
      </c>
      <c r="E107" s="201" t="e">
        <f aca="false">D107*Z107</f>
        <v>#N/A</v>
      </c>
      <c r="F107" s="181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207"/>
      <c r="S107" s="207"/>
      <c r="T107" s="182"/>
      <c r="U107" s="182"/>
      <c r="V107" s="184"/>
      <c r="W107" s="182"/>
      <c r="X107" s="182"/>
      <c r="Y107" s="182"/>
      <c r="Z107" s="182"/>
      <c r="AA107" s="182"/>
    </row>
    <row r="108" customFormat="false" ht="12.75" hidden="false" customHeight="false" outlineLevel="0" collapsed="false">
      <c r="A108" s="201" t="e">
        <f aca="false">VLOOKUP(I108,DDEPM_USERS,2,FALSE())</f>
        <v>#N/A</v>
      </c>
      <c r="B108" s="202" t="e">
        <f aca="false">VLOOKUP(T108,DELIV_CONV,2,FALSE())</f>
        <v>#N/A</v>
      </c>
      <c r="C108" s="203" t="n">
        <f aca="false">S108-R108+1</f>
        <v>1</v>
      </c>
      <c r="D108" s="204" t="e">
        <f aca="false">Y108*B108*C108</f>
        <v>#N/A</v>
      </c>
      <c r="E108" s="201" t="e">
        <f aca="false">D108*Z108</f>
        <v>#N/A</v>
      </c>
      <c r="F108" s="185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  <c r="R108" s="206"/>
      <c r="S108" s="206"/>
      <c r="T108" s="186"/>
      <c r="U108" s="186"/>
      <c r="V108" s="187"/>
      <c r="W108" s="186"/>
      <c r="X108" s="186"/>
      <c r="Y108" s="186"/>
      <c r="Z108" s="186"/>
      <c r="AA108" s="186"/>
    </row>
    <row r="109" customFormat="false" ht="12.75" hidden="false" customHeight="false" outlineLevel="0" collapsed="false">
      <c r="A109" s="201" t="e">
        <f aca="false">VLOOKUP(I109,DDEPM_USERS,2,FALSE())</f>
        <v>#N/A</v>
      </c>
      <c r="B109" s="202" t="e">
        <f aca="false">VLOOKUP(T109,DELIV_CONV,2,FALSE())</f>
        <v>#N/A</v>
      </c>
      <c r="C109" s="203" t="n">
        <f aca="false">S109-R109+1</f>
        <v>1</v>
      </c>
      <c r="D109" s="204" t="e">
        <f aca="false">Y109*B109*C109</f>
        <v>#N/A</v>
      </c>
      <c r="E109" s="201" t="e">
        <f aca="false">D109*Z109</f>
        <v>#N/A</v>
      </c>
      <c r="F109" s="181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207"/>
      <c r="S109" s="207"/>
      <c r="T109" s="182"/>
      <c r="U109" s="182"/>
      <c r="V109" s="184"/>
      <c r="W109" s="182"/>
      <c r="X109" s="182"/>
      <c r="Y109" s="182"/>
      <c r="Z109" s="182"/>
      <c r="AA109" s="182"/>
    </row>
    <row r="110" customFormat="false" ht="12.75" hidden="false" customHeight="false" outlineLevel="0" collapsed="false">
      <c r="A110" s="201" t="e">
        <f aca="false">VLOOKUP(I110,DDEPM_USERS,2,FALSE())</f>
        <v>#N/A</v>
      </c>
      <c r="B110" s="202" t="e">
        <f aca="false">VLOOKUP(T110,DELIV_CONV,2,FALSE())</f>
        <v>#N/A</v>
      </c>
      <c r="C110" s="203" t="n">
        <f aca="false">S110-R110+1</f>
        <v>1</v>
      </c>
      <c r="D110" s="204" t="e">
        <f aca="false">Y110*B110*C110</f>
        <v>#N/A</v>
      </c>
      <c r="E110" s="201" t="e">
        <f aca="false">D110*Z110</f>
        <v>#N/A</v>
      </c>
      <c r="F110" s="185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  <c r="R110" s="206"/>
      <c r="S110" s="206"/>
      <c r="T110" s="186"/>
      <c r="U110" s="186"/>
      <c r="V110" s="187"/>
      <c r="W110" s="186"/>
      <c r="X110" s="186"/>
      <c r="Y110" s="186"/>
      <c r="Z110" s="186"/>
      <c r="AA110" s="186"/>
    </row>
    <row r="111" customFormat="false" ht="12.75" hidden="false" customHeight="false" outlineLevel="0" collapsed="false">
      <c r="A111" s="201" t="e">
        <f aca="false">VLOOKUP(I111,DDEPM_USERS,2,FALSE())</f>
        <v>#N/A</v>
      </c>
      <c r="B111" s="202" t="e">
        <f aca="false">VLOOKUP(T111,DELIV_CONV,2,FALSE())</f>
        <v>#N/A</v>
      </c>
      <c r="C111" s="203" t="n">
        <f aca="false">S111-R111+1</f>
        <v>1</v>
      </c>
      <c r="D111" s="204" t="e">
        <f aca="false">Y111*B111*C111</f>
        <v>#N/A</v>
      </c>
      <c r="E111" s="201" t="e">
        <f aca="false">D111*Z111</f>
        <v>#N/A</v>
      </c>
      <c r="F111" s="181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207"/>
      <c r="S111" s="207"/>
      <c r="T111" s="182"/>
      <c r="U111" s="182"/>
      <c r="V111" s="184"/>
      <c r="W111" s="182"/>
      <c r="X111" s="182"/>
      <c r="Y111" s="182"/>
      <c r="Z111" s="182"/>
      <c r="AA111" s="182"/>
    </row>
    <row r="112" customFormat="false" ht="12.75" hidden="false" customHeight="false" outlineLevel="0" collapsed="false">
      <c r="A112" s="201" t="e">
        <f aca="false">VLOOKUP(I112,DDEPM_USERS,2,FALSE())</f>
        <v>#N/A</v>
      </c>
      <c r="B112" s="202" t="e">
        <f aca="false">VLOOKUP(T112,DELIV_CONV,2,FALSE())</f>
        <v>#N/A</v>
      </c>
      <c r="C112" s="203" t="n">
        <f aca="false">S112-R112+1</f>
        <v>1</v>
      </c>
      <c r="D112" s="204" t="e">
        <f aca="false">Y112*B112*C112</f>
        <v>#N/A</v>
      </c>
      <c r="E112" s="201" t="e">
        <f aca="false">D112*Z112</f>
        <v>#N/A</v>
      </c>
      <c r="F112" s="185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  <c r="R112" s="206"/>
      <c r="S112" s="206"/>
      <c r="T112" s="186"/>
      <c r="U112" s="186"/>
      <c r="V112" s="187"/>
      <c r="W112" s="186"/>
      <c r="X112" s="186"/>
      <c r="Y112" s="186"/>
      <c r="Z112" s="186"/>
      <c r="AA112" s="186"/>
    </row>
    <row r="113" customFormat="false" ht="12.75" hidden="false" customHeight="false" outlineLevel="0" collapsed="false">
      <c r="A113" s="201" t="e">
        <f aca="false">VLOOKUP(I113,DDEPM_USERS,2,FALSE())</f>
        <v>#N/A</v>
      </c>
      <c r="B113" s="202" t="e">
        <f aca="false">VLOOKUP(T113,DELIV_CONV,2,FALSE())</f>
        <v>#N/A</v>
      </c>
      <c r="C113" s="203" t="n">
        <f aca="false">S113-R113+1</f>
        <v>1</v>
      </c>
      <c r="D113" s="204" t="e">
        <f aca="false">Y113*B113*C113</f>
        <v>#N/A</v>
      </c>
      <c r="E113" s="201" t="e">
        <f aca="false">D113*Z113</f>
        <v>#N/A</v>
      </c>
      <c r="F113" s="181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207"/>
      <c r="S113" s="207"/>
      <c r="T113" s="182"/>
      <c r="U113" s="182"/>
      <c r="V113" s="184"/>
      <c r="W113" s="182"/>
      <c r="X113" s="182"/>
      <c r="Y113" s="182"/>
      <c r="Z113" s="182"/>
      <c r="AA113" s="182"/>
    </row>
    <row r="114" customFormat="false" ht="12.75" hidden="false" customHeight="false" outlineLevel="0" collapsed="false">
      <c r="A114" s="201" t="e">
        <f aca="false">VLOOKUP(I114,DDEPM_USERS,2,FALSE())</f>
        <v>#N/A</v>
      </c>
      <c r="B114" s="202" t="e">
        <f aca="false">VLOOKUP(T114,DELIV_CONV,2,FALSE())</f>
        <v>#N/A</v>
      </c>
      <c r="C114" s="203" t="n">
        <f aca="false">S114-R114+1</f>
        <v>1</v>
      </c>
      <c r="D114" s="204" t="e">
        <f aca="false">Y114*B114*C114</f>
        <v>#N/A</v>
      </c>
      <c r="E114" s="201" t="e">
        <f aca="false">D114*Z114</f>
        <v>#N/A</v>
      </c>
      <c r="F114" s="185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  <c r="R114" s="206"/>
      <c r="S114" s="206"/>
      <c r="T114" s="186"/>
      <c r="U114" s="186"/>
      <c r="V114" s="187"/>
      <c r="W114" s="186"/>
      <c r="X114" s="186"/>
      <c r="Y114" s="186"/>
      <c r="Z114" s="186"/>
      <c r="AA114" s="186"/>
    </row>
    <row r="115" customFormat="false" ht="12.75" hidden="false" customHeight="false" outlineLevel="0" collapsed="false">
      <c r="A115" s="201" t="e">
        <f aca="false">VLOOKUP(I115,DDEPM_USERS,2,FALSE())</f>
        <v>#N/A</v>
      </c>
      <c r="B115" s="202" t="e">
        <f aca="false">VLOOKUP(T115,DELIV_CONV,2,FALSE())</f>
        <v>#N/A</v>
      </c>
      <c r="C115" s="203" t="n">
        <f aca="false">S115-R115+1</f>
        <v>1</v>
      </c>
      <c r="D115" s="204" t="e">
        <f aca="false">Y115*B115*C115</f>
        <v>#N/A</v>
      </c>
      <c r="E115" s="201" t="e">
        <f aca="false">D115*Z115</f>
        <v>#N/A</v>
      </c>
    </row>
    <row r="116" customFormat="false" ht="12.75" hidden="false" customHeight="false" outlineLevel="0" collapsed="false">
      <c r="A116" s="201" t="e">
        <f aca="false">VLOOKUP(I116,DDEPM_USERS,2,FALSE())</f>
        <v>#N/A</v>
      </c>
      <c r="B116" s="202" t="e">
        <f aca="false">VLOOKUP(T116,DELIV_CONV,2,FALSE())</f>
        <v>#N/A</v>
      </c>
      <c r="C116" s="203" t="n">
        <f aca="false">S116-R116+1</f>
        <v>1</v>
      </c>
      <c r="D116" s="204" t="e">
        <f aca="false">Y116*B116*C116</f>
        <v>#N/A</v>
      </c>
      <c r="E116" s="201" t="e">
        <f aca="false">D116*Z116</f>
        <v>#N/A</v>
      </c>
    </row>
    <row r="117" customFormat="false" ht="12.75" hidden="false" customHeight="false" outlineLevel="0" collapsed="false">
      <c r="A117" s="201" t="e">
        <f aca="false">VLOOKUP(I117,DDEPM_USERS,2,FALSE())</f>
        <v>#N/A</v>
      </c>
      <c r="B117" s="202" t="e">
        <f aca="false">VLOOKUP(T117,DELIV_CONV,2,FALSE())</f>
        <v>#N/A</v>
      </c>
      <c r="C117" s="203" t="n">
        <f aca="false">S117-R117+1</f>
        <v>1</v>
      </c>
      <c r="D117" s="204" t="e">
        <f aca="false">Y117*B117*C117</f>
        <v>#N/A</v>
      </c>
      <c r="E117" s="201" t="e">
        <f aca="false">D117*Z117</f>
        <v>#N/A</v>
      </c>
    </row>
    <row r="118" customFormat="false" ht="12.75" hidden="false" customHeight="false" outlineLevel="0" collapsed="false">
      <c r="A118" s="201" t="e">
        <f aca="false">VLOOKUP(I118,DDEPM_USERS,2,FALSE())</f>
        <v>#N/A</v>
      </c>
      <c r="B118" s="202" t="e">
        <f aca="false">VLOOKUP(T118,DELIV_CONV,2,FALSE())</f>
        <v>#N/A</v>
      </c>
      <c r="C118" s="203" t="n">
        <f aca="false">S118-R118+1</f>
        <v>1</v>
      </c>
      <c r="D118" s="204" t="e">
        <f aca="false">Y118*B118*C118</f>
        <v>#N/A</v>
      </c>
      <c r="E118" s="201" t="e">
        <f aca="false">D118*Z118</f>
        <v>#N/A</v>
      </c>
    </row>
    <row r="119" customFormat="false" ht="12.75" hidden="false" customHeight="false" outlineLevel="0" collapsed="false">
      <c r="A119" s="201" t="e">
        <f aca="false">VLOOKUP(I119,DDEPM_USERS,2,FALSE())</f>
        <v>#N/A</v>
      </c>
      <c r="B119" s="202" t="e">
        <f aca="false">VLOOKUP(T119,DELIV_CONV,2,FALSE())</f>
        <v>#N/A</v>
      </c>
      <c r="C119" s="203" t="n">
        <f aca="false">S119-R119+1</f>
        <v>1</v>
      </c>
      <c r="D119" s="204" t="e">
        <f aca="false">Y119*B119*C119</f>
        <v>#N/A</v>
      </c>
      <c r="E119" s="201" t="e">
        <f aca="false">D119*Z119</f>
        <v>#N/A</v>
      </c>
    </row>
    <row r="120" customFormat="false" ht="12.75" hidden="false" customHeight="false" outlineLevel="0" collapsed="false">
      <c r="A120" s="201" t="e">
        <f aca="false">VLOOKUP(I120,DDEPM_USERS,2,FALSE())</f>
        <v>#N/A</v>
      </c>
      <c r="B120" s="202" t="e">
        <f aca="false">VLOOKUP(T120,DELIV_CONV,2,FALSE())</f>
        <v>#N/A</v>
      </c>
      <c r="C120" s="203" t="n">
        <f aca="false">S120-R120+1</f>
        <v>1</v>
      </c>
      <c r="D120" s="204" t="e">
        <f aca="false">Y120*B120*C120</f>
        <v>#N/A</v>
      </c>
      <c r="E120" s="201" t="e">
        <f aca="false">D120*Z120</f>
        <v>#N/A</v>
      </c>
    </row>
    <row r="121" customFormat="false" ht="12.75" hidden="false" customHeight="false" outlineLevel="0" collapsed="false">
      <c r="A121" s="201" t="e">
        <f aca="false">VLOOKUP(I121,DDEPM_USERS,2,FALSE())</f>
        <v>#N/A</v>
      </c>
      <c r="B121" s="202" t="e">
        <f aca="false">VLOOKUP(T121,DELIV_CONV,2,FALSE())</f>
        <v>#N/A</v>
      </c>
      <c r="C121" s="203" t="n">
        <f aca="false">S121-R121+1</f>
        <v>1</v>
      </c>
      <c r="D121" s="204" t="e">
        <f aca="false">Y121*B121*C121</f>
        <v>#N/A</v>
      </c>
      <c r="E121" s="201" t="e">
        <f aca="false">D121*Z121</f>
        <v>#N/A</v>
      </c>
    </row>
    <row r="122" customFormat="false" ht="12.75" hidden="false" customHeight="false" outlineLevel="0" collapsed="false">
      <c r="A122" s="201" t="e">
        <f aca="false">VLOOKUP(I122,DDEPM_USERS,2,FALSE())</f>
        <v>#N/A</v>
      </c>
      <c r="B122" s="202" t="e">
        <f aca="false">VLOOKUP(T122,DELIV_CONV,2,FALSE())</f>
        <v>#N/A</v>
      </c>
      <c r="C122" s="203" t="n">
        <f aca="false">S122-R122+1</f>
        <v>1</v>
      </c>
      <c r="D122" s="204" t="e">
        <f aca="false">Y122*B122*C122</f>
        <v>#N/A</v>
      </c>
      <c r="E122" s="201" t="e">
        <f aca="false">D122*Z122</f>
        <v>#N/A</v>
      </c>
    </row>
    <row r="123" customFormat="false" ht="12.75" hidden="false" customHeight="false" outlineLevel="0" collapsed="false">
      <c r="A123" s="201" t="e">
        <f aca="false">VLOOKUP(I123,DDEPM_USERS,2,FALSE())</f>
        <v>#N/A</v>
      </c>
      <c r="B123" s="202" t="e">
        <f aca="false">VLOOKUP(T123,DELIV_CONV,2,FALSE())</f>
        <v>#N/A</v>
      </c>
      <c r="C123" s="203" t="n">
        <f aca="false">S123-R123+1</f>
        <v>1</v>
      </c>
      <c r="D123" s="204" t="e">
        <f aca="false">Y123*B123*C123</f>
        <v>#N/A</v>
      </c>
      <c r="E123" s="201" t="e">
        <f aca="false">D123*Z123</f>
        <v>#N/A</v>
      </c>
    </row>
    <row r="124" customFormat="false" ht="12.75" hidden="false" customHeight="false" outlineLevel="0" collapsed="false">
      <c r="A124" s="201" t="e">
        <f aca="false">VLOOKUP(I124,DDEPM_USERS,2,FALSE())</f>
        <v>#N/A</v>
      </c>
      <c r="B124" s="202" t="e">
        <f aca="false">VLOOKUP(T124,DELIV_CONV,2,FALSE())</f>
        <v>#N/A</v>
      </c>
      <c r="C124" s="203" t="n">
        <f aca="false">S124-R124+1</f>
        <v>1</v>
      </c>
      <c r="D124" s="204" t="e">
        <f aca="false">Y124*B124*C124</f>
        <v>#N/A</v>
      </c>
      <c r="E124" s="201" t="e">
        <f aca="false">D124*Z124</f>
        <v>#N/A</v>
      </c>
    </row>
    <row r="125" customFormat="false" ht="12.75" hidden="false" customHeight="false" outlineLevel="0" collapsed="false">
      <c r="A125" s="201" t="e">
        <f aca="false">VLOOKUP(I125,DDEPM_USERS,2,FALSE())</f>
        <v>#N/A</v>
      </c>
      <c r="B125" s="202" t="e">
        <f aca="false">VLOOKUP(T125,DELIV_CONV,2,FALSE())</f>
        <v>#N/A</v>
      </c>
      <c r="C125" s="203" t="n">
        <f aca="false">S125-R125+1</f>
        <v>1</v>
      </c>
      <c r="D125" s="204" t="e">
        <f aca="false">Y125*B125*C125</f>
        <v>#N/A</v>
      </c>
      <c r="E125" s="201" t="e">
        <f aca="false">D125*Z125</f>
        <v>#N/A</v>
      </c>
    </row>
    <row r="126" customFormat="false" ht="12.75" hidden="false" customHeight="false" outlineLevel="0" collapsed="false">
      <c r="A126" s="201" t="e">
        <f aca="false">VLOOKUP(I126,DDEPM_USERS,2,FALSE())</f>
        <v>#N/A</v>
      </c>
      <c r="B126" s="202" t="e">
        <f aca="false">VLOOKUP(T126,DELIV_CONV,2,FALSE())</f>
        <v>#N/A</v>
      </c>
      <c r="C126" s="203" t="n">
        <f aca="false">S126-R126+1</f>
        <v>1</v>
      </c>
      <c r="D126" s="204" t="e">
        <f aca="false">Y126*B126*C126</f>
        <v>#N/A</v>
      </c>
      <c r="E126" s="201" t="e">
        <f aca="false">D126*Z126</f>
        <v>#N/A</v>
      </c>
    </row>
    <row r="127" customFormat="false" ht="12.75" hidden="false" customHeight="false" outlineLevel="0" collapsed="false">
      <c r="A127" s="201" t="e">
        <f aca="false">VLOOKUP(I127,DDEPM_USERS,2,FALSE())</f>
        <v>#N/A</v>
      </c>
      <c r="B127" s="202" t="e">
        <f aca="false">VLOOKUP(T127,DELIV_CONV,2,FALSE())</f>
        <v>#N/A</v>
      </c>
      <c r="C127" s="203" t="n">
        <f aca="false">S127-R127+1</f>
        <v>1</v>
      </c>
      <c r="D127" s="204" t="e">
        <f aca="false">Y127*B127*C127</f>
        <v>#N/A</v>
      </c>
      <c r="E127" s="201" t="e">
        <f aca="false">D127*Z127</f>
        <v>#N/A</v>
      </c>
    </row>
    <row r="128" customFormat="false" ht="12.75" hidden="false" customHeight="false" outlineLevel="0" collapsed="false">
      <c r="A128" s="201" t="e">
        <f aca="false">VLOOKUP(I128,DDEPM_USERS,2,FALSE())</f>
        <v>#N/A</v>
      </c>
      <c r="B128" s="202" t="e">
        <f aca="false">VLOOKUP(T128,DELIV_CONV,2,FALSE())</f>
        <v>#N/A</v>
      </c>
      <c r="C128" s="203" t="n">
        <f aca="false">S128-R128+1</f>
        <v>1</v>
      </c>
      <c r="D128" s="204" t="e">
        <f aca="false">Y128*B128*C128</f>
        <v>#N/A</v>
      </c>
      <c r="E128" s="201" t="e">
        <f aca="false">D128*Z128</f>
        <v>#N/A</v>
      </c>
    </row>
    <row r="129" customFormat="false" ht="12.75" hidden="false" customHeight="false" outlineLevel="0" collapsed="false">
      <c r="A129" s="201" t="e">
        <f aca="false">VLOOKUP(I129,DDEPM_USERS,2,FALSE())</f>
        <v>#N/A</v>
      </c>
      <c r="B129" s="202" t="e">
        <f aca="false">VLOOKUP(T129,DELIV_CONV,2,FALSE())</f>
        <v>#N/A</v>
      </c>
      <c r="C129" s="203" t="n">
        <f aca="false">S129-R129+1</f>
        <v>1</v>
      </c>
      <c r="D129" s="204" t="e">
        <f aca="false">Y129*B129*C129</f>
        <v>#N/A</v>
      </c>
      <c r="E129" s="201" t="e">
        <f aca="false">D129*Z129</f>
        <v>#N/A</v>
      </c>
    </row>
    <row r="130" customFormat="false" ht="12.75" hidden="false" customHeight="false" outlineLevel="0" collapsed="false">
      <c r="A130" s="201" t="e">
        <f aca="false">VLOOKUP(I130,DDEPM_USERS,2,FALSE())</f>
        <v>#N/A</v>
      </c>
      <c r="B130" s="202" t="e">
        <f aca="false">VLOOKUP(T130,DELIV_CONV,2,FALSE())</f>
        <v>#N/A</v>
      </c>
      <c r="C130" s="203" t="n">
        <f aca="false">S130-R130+1</f>
        <v>1</v>
      </c>
      <c r="D130" s="204" t="e">
        <f aca="false">Y130*B130*C130</f>
        <v>#N/A</v>
      </c>
      <c r="E130" s="201" t="e">
        <f aca="false">D130*Z130</f>
        <v>#N/A</v>
      </c>
    </row>
    <row r="131" customFormat="false" ht="12.75" hidden="false" customHeight="false" outlineLevel="0" collapsed="false">
      <c r="A131" s="201" t="e">
        <f aca="false">VLOOKUP(I131,DDEPM_USERS,2,FALSE())</f>
        <v>#N/A</v>
      </c>
      <c r="B131" s="202" t="e">
        <f aca="false">VLOOKUP(T131,DELIV_CONV,2,FALSE())</f>
        <v>#N/A</v>
      </c>
      <c r="C131" s="203" t="n">
        <f aca="false">S131-R131+1</f>
        <v>1</v>
      </c>
      <c r="D131" s="204" t="e">
        <f aca="false">Y131*B131*C131</f>
        <v>#N/A</v>
      </c>
      <c r="E131" s="201" t="e">
        <f aca="false">D131*Z131</f>
        <v>#N/A</v>
      </c>
    </row>
    <row r="132" customFormat="false" ht="12.75" hidden="false" customHeight="false" outlineLevel="0" collapsed="false">
      <c r="A132" s="201" t="e">
        <f aca="false">VLOOKUP(I132,DDEPM_USERS,2,FALSE())</f>
        <v>#N/A</v>
      </c>
      <c r="B132" s="202" t="e">
        <f aca="false">VLOOKUP(T132,DELIV_CONV,2,FALSE())</f>
        <v>#N/A</v>
      </c>
      <c r="C132" s="203" t="n">
        <f aca="false">S132-R132+1</f>
        <v>1</v>
      </c>
      <c r="D132" s="204" t="e">
        <f aca="false">Y132*B132*C132</f>
        <v>#N/A</v>
      </c>
      <c r="E132" s="201" t="e">
        <f aca="false">D132*Z132</f>
        <v>#N/A</v>
      </c>
    </row>
    <row r="133" customFormat="false" ht="12.75" hidden="false" customHeight="false" outlineLevel="0" collapsed="false">
      <c r="A133" s="201" t="e">
        <f aca="false">VLOOKUP(I133,DDEPM_USERS,2,FALSE())</f>
        <v>#N/A</v>
      </c>
      <c r="B133" s="202" t="e">
        <f aca="false">VLOOKUP(T133,DELIV_CONV,2,FALSE())</f>
        <v>#N/A</v>
      </c>
      <c r="C133" s="203" t="n">
        <f aca="false">S133-R133+1</f>
        <v>1</v>
      </c>
      <c r="D133" s="204" t="e">
        <f aca="false">Y133*B133*C133</f>
        <v>#N/A</v>
      </c>
      <c r="E133" s="201" t="e">
        <f aca="false">D133*Z133</f>
        <v>#N/A</v>
      </c>
    </row>
    <row r="134" customFormat="false" ht="12.75" hidden="false" customHeight="false" outlineLevel="0" collapsed="false">
      <c r="A134" s="201" t="e">
        <f aca="false">VLOOKUP(I134,DDEPM_USERS,2,FALSE())</f>
        <v>#N/A</v>
      </c>
      <c r="B134" s="202" t="e">
        <f aca="false">VLOOKUP(T134,DELIV_CONV,2,FALSE())</f>
        <v>#N/A</v>
      </c>
      <c r="C134" s="203" t="n">
        <f aca="false">S134-R134+1</f>
        <v>1</v>
      </c>
      <c r="D134" s="204" t="e">
        <f aca="false">Y134*B134*C134</f>
        <v>#N/A</v>
      </c>
      <c r="E134" s="201" t="e">
        <f aca="false">D134*Z134</f>
        <v>#N/A</v>
      </c>
    </row>
    <row r="135" customFormat="false" ht="12.75" hidden="false" customHeight="false" outlineLevel="0" collapsed="false">
      <c r="A135" s="201" t="e">
        <f aca="false">VLOOKUP(I135,DDEPM_USERS,2,FALSE())</f>
        <v>#N/A</v>
      </c>
      <c r="B135" s="202" t="e">
        <f aca="false">VLOOKUP(T135,DELIV_CONV,2,FALSE())</f>
        <v>#N/A</v>
      </c>
      <c r="C135" s="203" t="n">
        <f aca="false">S135-R135+1</f>
        <v>1</v>
      </c>
      <c r="D135" s="204" t="e">
        <f aca="false">Y135*B135*C135</f>
        <v>#N/A</v>
      </c>
      <c r="E135" s="201" t="e">
        <f aca="false">D135*Z135</f>
        <v>#N/A</v>
      </c>
    </row>
    <row r="136" customFormat="false" ht="12.75" hidden="false" customHeight="false" outlineLevel="0" collapsed="false">
      <c r="A136" s="201" t="e">
        <f aca="false">VLOOKUP(I136,DDEPM_USERS,2,FALSE())</f>
        <v>#N/A</v>
      </c>
      <c r="B136" s="202" t="e">
        <f aca="false">VLOOKUP(T136,DELIV_CONV,2,FALSE())</f>
        <v>#N/A</v>
      </c>
      <c r="C136" s="203" t="n">
        <f aca="false">S136-R136+1</f>
        <v>1</v>
      </c>
      <c r="D136" s="204" t="e">
        <f aca="false">Y136*B136*C136</f>
        <v>#N/A</v>
      </c>
      <c r="E136" s="201" t="e">
        <f aca="false">D136*Z136</f>
        <v>#N/A</v>
      </c>
    </row>
    <row r="137" customFormat="false" ht="12.75" hidden="false" customHeight="false" outlineLevel="0" collapsed="false">
      <c r="A137" s="201" t="e">
        <f aca="false">VLOOKUP(I137,DDEPM_USERS,2,FALSE())</f>
        <v>#N/A</v>
      </c>
      <c r="B137" s="202" t="e">
        <f aca="false">VLOOKUP(T137,DELIV_CONV,2,FALSE())</f>
        <v>#N/A</v>
      </c>
      <c r="C137" s="203" t="n">
        <f aca="false">S137-R137+1</f>
        <v>1</v>
      </c>
      <c r="D137" s="204" t="e">
        <f aca="false">Y137*B137*C137</f>
        <v>#N/A</v>
      </c>
      <c r="E137" s="201" t="e">
        <f aca="false">D137*Z137</f>
        <v>#N/A</v>
      </c>
    </row>
    <row r="138" customFormat="false" ht="12.75" hidden="false" customHeight="false" outlineLevel="0" collapsed="false">
      <c r="A138" s="201" t="e">
        <f aca="false">VLOOKUP(I138,DDEPM_USERS,2,FALSE())</f>
        <v>#N/A</v>
      </c>
      <c r="B138" s="202" t="e">
        <f aca="false">VLOOKUP(T138,DELIV_CONV,2,FALSE())</f>
        <v>#N/A</v>
      </c>
      <c r="C138" s="203" t="n">
        <f aca="false">S138-R138+1</f>
        <v>1</v>
      </c>
      <c r="D138" s="204" t="e">
        <f aca="false">Y138*B138*C138</f>
        <v>#N/A</v>
      </c>
      <c r="E138" s="201" t="e">
        <f aca="false">D138*Z138</f>
        <v>#N/A</v>
      </c>
    </row>
    <row r="139" customFormat="false" ht="12.75" hidden="false" customHeight="false" outlineLevel="0" collapsed="false">
      <c r="A139" s="201" t="e">
        <f aca="false">VLOOKUP(I139,DDEPM_USERS,2,FALSE())</f>
        <v>#N/A</v>
      </c>
      <c r="B139" s="202" t="e">
        <f aca="false">VLOOKUP(T139,DELIV_CONV,2,FALSE())</f>
        <v>#N/A</v>
      </c>
      <c r="C139" s="203" t="n">
        <f aca="false">S139-R139+1</f>
        <v>1</v>
      </c>
      <c r="D139" s="204" t="e">
        <f aca="false">Y139*B139*C139</f>
        <v>#N/A</v>
      </c>
      <c r="E139" s="201" t="e">
        <f aca="false">D139*Z139</f>
        <v>#N/A</v>
      </c>
    </row>
    <row r="140" customFormat="false" ht="12.75" hidden="false" customHeight="false" outlineLevel="0" collapsed="false">
      <c r="A140" s="201" t="e">
        <f aca="false">VLOOKUP(I140,DDEPM_USERS,2,FALSE())</f>
        <v>#N/A</v>
      </c>
      <c r="B140" s="202" t="e">
        <f aca="false">VLOOKUP(T140,DELIV_CONV,2,FALSE())</f>
        <v>#N/A</v>
      </c>
      <c r="C140" s="203" t="n">
        <f aca="false">S140-R140+1</f>
        <v>1</v>
      </c>
      <c r="D140" s="204" t="e">
        <f aca="false">Y140*B140*C140</f>
        <v>#N/A</v>
      </c>
      <c r="E140" s="201" t="e">
        <f aca="false">D140*Z140</f>
        <v>#N/A</v>
      </c>
    </row>
    <row r="141" customFormat="false" ht="12.75" hidden="false" customHeight="false" outlineLevel="0" collapsed="false">
      <c r="A141" s="201" t="e">
        <f aca="false">VLOOKUP(I141,DDEPM_USERS,2,FALSE())</f>
        <v>#N/A</v>
      </c>
      <c r="B141" s="202" t="e">
        <f aca="false">VLOOKUP(T141,DELIV_CONV,2,FALSE())</f>
        <v>#N/A</v>
      </c>
      <c r="C141" s="203" t="n">
        <f aca="false">S141-R141+1</f>
        <v>1</v>
      </c>
      <c r="D141" s="204" t="e">
        <f aca="false">Y141*B141*C141</f>
        <v>#N/A</v>
      </c>
      <c r="E141" s="201" t="e">
        <f aca="false">D141*Z141</f>
        <v>#N/A</v>
      </c>
    </row>
    <row r="142" customFormat="false" ht="12.75" hidden="false" customHeight="false" outlineLevel="0" collapsed="false">
      <c r="A142" s="201" t="e">
        <f aca="false">VLOOKUP(I142,DDEPM_USERS,2,FALSE())</f>
        <v>#N/A</v>
      </c>
      <c r="B142" s="202" t="e">
        <f aca="false">VLOOKUP(T142,DELIV_CONV,2,FALSE())</f>
        <v>#N/A</v>
      </c>
      <c r="C142" s="203" t="n">
        <f aca="false">S142-R142+1</f>
        <v>1</v>
      </c>
      <c r="D142" s="204" t="e">
        <f aca="false">Y142*B142*C142</f>
        <v>#N/A</v>
      </c>
      <c r="E142" s="201" t="e">
        <f aca="false">D142*Z142</f>
        <v>#N/A</v>
      </c>
    </row>
    <row r="143" customFormat="false" ht="12.75" hidden="false" customHeight="false" outlineLevel="0" collapsed="false">
      <c r="A143" s="201" t="e">
        <f aca="false">VLOOKUP(I143,DDEPM_USERS,2,FALSE())</f>
        <v>#N/A</v>
      </c>
      <c r="B143" s="202" t="e">
        <f aca="false">VLOOKUP(T143,DELIV_CONV,2,FALSE())</f>
        <v>#N/A</v>
      </c>
      <c r="C143" s="203" t="n">
        <f aca="false">S143-R143+1</f>
        <v>1</v>
      </c>
      <c r="D143" s="204" t="e">
        <f aca="false">Y143*B143*C143</f>
        <v>#N/A</v>
      </c>
      <c r="E143" s="201" t="e">
        <f aca="false">D143*Z143</f>
        <v>#N/A</v>
      </c>
    </row>
    <row r="144" customFormat="false" ht="12.75" hidden="false" customHeight="false" outlineLevel="0" collapsed="false">
      <c r="A144" s="201" t="e">
        <f aca="false">VLOOKUP(I144,DDEPM_USERS,2,FALSE())</f>
        <v>#N/A</v>
      </c>
      <c r="B144" s="202" t="e">
        <f aca="false">VLOOKUP(T144,DELIV_CONV,2,FALSE())</f>
        <v>#N/A</v>
      </c>
      <c r="C144" s="203" t="n">
        <f aca="false">S144-R144+1</f>
        <v>1</v>
      </c>
      <c r="D144" s="204" t="e">
        <f aca="false">Y144*B144*C144</f>
        <v>#N/A</v>
      </c>
      <c r="E144" s="201" t="e">
        <f aca="false">D144*Z144</f>
        <v>#N/A</v>
      </c>
    </row>
    <row r="145" customFormat="false" ht="12.75" hidden="false" customHeight="false" outlineLevel="0" collapsed="false">
      <c r="A145" s="201" t="e">
        <f aca="false">VLOOKUP(I145,DDEPM_USERS,2,FALSE())</f>
        <v>#N/A</v>
      </c>
      <c r="B145" s="202" t="e">
        <f aca="false">VLOOKUP(T145,DELIV_CONV,2,FALSE())</f>
        <v>#N/A</v>
      </c>
      <c r="C145" s="203" t="n">
        <f aca="false">S145-R145+1</f>
        <v>1</v>
      </c>
      <c r="D145" s="204" t="e">
        <f aca="false">Y145*B145*C145</f>
        <v>#N/A</v>
      </c>
      <c r="E145" s="201" t="e">
        <f aca="false">D145*Z145</f>
        <v>#N/A</v>
      </c>
    </row>
    <row r="146" customFormat="false" ht="12.75" hidden="false" customHeight="false" outlineLevel="0" collapsed="false">
      <c r="A146" s="201" t="e">
        <f aca="false">VLOOKUP(I146,DDEPM_USERS,2,FALSE())</f>
        <v>#N/A</v>
      </c>
      <c r="B146" s="202" t="e">
        <f aca="false">VLOOKUP(T146,DELIV_CONV,2,FALSE())</f>
        <v>#N/A</v>
      </c>
      <c r="C146" s="203" t="n">
        <f aca="false">S146-R146+1</f>
        <v>1</v>
      </c>
      <c r="D146" s="204" t="e">
        <f aca="false">Y146*B146*C146</f>
        <v>#N/A</v>
      </c>
      <c r="E146" s="201" t="e">
        <f aca="false">D146*Z146</f>
        <v>#N/A</v>
      </c>
    </row>
    <row r="147" customFormat="false" ht="12.75" hidden="false" customHeight="false" outlineLevel="0" collapsed="false">
      <c r="A147" s="201" t="e">
        <f aca="false">VLOOKUP(I147,DDEPM_USERS,2,FALSE())</f>
        <v>#N/A</v>
      </c>
      <c r="B147" s="202" t="e">
        <f aca="false">VLOOKUP(T147,DELIV_CONV,2,FALSE())</f>
        <v>#N/A</v>
      </c>
      <c r="C147" s="203" t="n">
        <f aca="false">S147-R147+1</f>
        <v>1</v>
      </c>
      <c r="D147" s="204" t="e">
        <f aca="false">Y147*B147*C147</f>
        <v>#N/A</v>
      </c>
      <c r="E147" s="201" t="e">
        <f aca="false">D147*Z147</f>
        <v>#N/A</v>
      </c>
    </row>
    <row r="148" customFormat="false" ht="12.75" hidden="false" customHeight="false" outlineLevel="0" collapsed="false">
      <c r="A148" s="201" t="e">
        <f aca="false">VLOOKUP(I148,DDEPM_USERS,2,FALSE())</f>
        <v>#N/A</v>
      </c>
      <c r="B148" s="202" t="e">
        <f aca="false">VLOOKUP(T148,DELIV_CONV,2,FALSE())</f>
        <v>#N/A</v>
      </c>
      <c r="C148" s="203" t="n">
        <f aca="false">S148-R148+1</f>
        <v>1</v>
      </c>
      <c r="D148" s="204" t="e">
        <f aca="false">Y148*B148*C148</f>
        <v>#N/A</v>
      </c>
      <c r="E148" s="201" t="e">
        <f aca="false">D148*Z148</f>
        <v>#N/A</v>
      </c>
    </row>
    <row r="149" customFormat="false" ht="12.75" hidden="false" customHeight="false" outlineLevel="0" collapsed="false">
      <c r="A149" s="201" t="e">
        <f aca="false">VLOOKUP(I149,DDEPM_USERS,2,FALSE())</f>
        <v>#N/A</v>
      </c>
      <c r="B149" s="202" t="e">
        <f aca="false">VLOOKUP(T149,DELIV_CONV,2,FALSE())</f>
        <v>#N/A</v>
      </c>
      <c r="C149" s="203" t="n">
        <f aca="false">S149-R149+1</f>
        <v>1</v>
      </c>
      <c r="D149" s="204" t="e">
        <f aca="false">Y149*B149*C149</f>
        <v>#N/A</v>
      </c>
      <c r="E149" s="201" t="e">
        <f aca="false">D149*Z149</f>
        <v>#N/A</v>
      </c>
    </row>
    <row r="150" customFormat="false" ht="12.75" hidden="false" customHeight="false" outlineLevel="0" collapsed="false">
      <c r="A150" s="201" t="e">
        <f aca="false">VLOOKUP(I150,DDEPM_USERS,2,FALSE())</f>
        <v>#N/A</v>
      </c>
      <c r="B150" s="202" t="e">
        <f aca="false">VLOOKUP(T150,DELIV_CONV,2,FALSE())</f>
        <v>#N/A</v>
      </c>
      <c r="C150" s="203" t="n">
        <f aca="false">S150-R150+1</f>
        <v>1</v>
      </c>
      <c r="D150" s="204" t="e">
        <f aca="false">Y150*B150*C150</f>
        <v>#N/A</v>
      </c>
      <c r="E150" s="201" t="e">
        <f aca="false">D150*Z150</f>
        <v>#N/A</v>
      </c>
    </row>
    <row r="151" customFormat="false" ht="12.75" hidden="false" customHeight="false" outlineLevel="0" collapsed="false">
      <c r="A151" s="201" t="e">
        <f aca="false">VLOOKUP(I151,DDEPM_USERS,2,FALSE())</f>
        <v>#N/A</v>
      </c>
      <c r="B151" s="202" t="e">
        <f aca="false">VLOOKUP(T151,DELIV_CONV,2,FALSE())</f>
        <v>#N/A</v>
      </c>
      <c r="C151" s="203" t="n">
        <f aca="false">S151-R151+1</f>
        <v>1</v>
      </c>
      <c r="D151" s="204" t="e">
        <f aca="false">Y151*B151*C151</f>
        <v>#N/A</v>
      </c>
      <c r="E151" s="201" t="e">
        <f aca="false">D151*Z151</f>
        <v>#N/A</v>
      </c>
    </row>
    <row r="152" customFormat="false" ht="12.75" hidden="false" customHeight="false" outlineLevel="0" collapsed="false">
      <c r="A152" s="201" t="e">
        <f aca="false">VLOOKUP(I152,DDEPM_USERS,2,FALSE())</f>
        <v>#N/A</v>
      </c>
      <c r="B152" s="202" t="e">
        <f aca="false">VLOOKUP(T152,DELIV_CONV,2,FALSE())</f>
        <v>#N/A</v>
      </c>
      <c r="C152" s="203" t="n">
        <f aca="false">S152-R152+1</f>
        <v>1</v>
      </c>
      <c r="D152" s="204" t="e">
        <f aca="false">Y152*B152*C152</f>
        <v>#N/A</v>
      </c>
      <c r="E152" s="201" t="e">
        <f aca="false">D152*Z152</f>
        <v>#N/A</v>
      </c>
    </row>
    <row r="153" customFormat="false" ht="12.75" hidden="false" customHeight="false" outlineLevel="0" collapsed="false">
      <c r="A153" s="201" t="e">
        <f aca="false">VLOOKUP(I153,DDEPM_USERS,2,FALSE())</f>
        <v>#N/A</v>
      </c>
      <c r="B153" s="202" t="e">
        <f aca="false">VLOOKUP(T153,DELIV_CONV,2,FALSE())</f>
        <v>#N/A</v>
      </c>
      <c r="C153" s="203" t="n">
        <f aca="false">S153-R153+1</f>
        <v>1</v>
      </c>
      <c r="D153" s="204" t="e">
        <f aca="false">Y153*B153*C153</f>
        <v>#N/A</v>
      </c>
      <c r="E153" s="201" t="e">
        <f aca="false">D153*Z153</f>
        <v>#N/A</v>
      </c>
    </row>
    <row r="154" customFormat="false" ht="12.75" hidden="false" customHeight="false" outlineLevel="0" collapsed="false">
      <c r="A154" s="201" t="e">
        <f aca="false">VLOOKUP(I154,DDEPM_USERS,2,FALSE())</f>
        <v>#N/A</v>
      </c>
      <c r="B154" s="202" t="e">
        <f aca="false">VLOOKUP(T154,DELIV_CONV,2,FALSE())</f>
        <v>#N/A</v>
      </c>
      <c r="C154" s="203" t="n">
        <f aca="false">S154-R154+1</f>
        <v>1</v>
      </c>
      <c r="D154" s="204" t="e">
        <f aca="false">Y154*B154*C154</f>
        <v>#N/A</v>
      </c>
      <c r="E154" s="201" t="e">
        <f aca="false">D154*Z154</f>
        <v>#N/A</v>
      </c>
    </row>
    <row r="155" customFormat="false" ht="12.75" hidden="false" customHeight="false" outlineLevel="0" collapsed="false">
      <c r="A155" s="201" t="e">
        <f aca="false">VLOOKUP(I155,DDEPM_USERS,2,FALSE())</f>
        <v>#N/A</v>
      </c>
      <c r="B155" s="202" t="e">
        <f aca="false">VLOOKUP(T155,DELIV_CONV,2,FALSE())</f>
        <v>#N/A</v>
      </c>
      <c r="C155" s="203" t="n">
        <f aca="false">S155-R155+1</f>
        <v>1</v>
      </c>
      <c r="D155" s="204" t="e">
        <f aca="false">Y155*B155*C155</f>
        <v>#N/A</v>
      </c>
      <c r="E155" s="201" t="e">
        <f aca="false">D155*Z155</f>
        <v>#N/A</v>
      </c>
    </row>
    <row r="156" customFormat="false" ht="12.75" hidden="false" customHeight="false" outlineLevel="0" collapsed="false">
      <c r="A156" s="201" t="e">
        <f aca="false">VLOOKUP(I156,DDEPM_USERS,2,FALSE())</f>
        <v>#N/A</v>
      </c>
      <c r="B156" s="202" t="e">
        <f aca="false">VLOOKUP(T156,DELIV_CONV,2,FALSE())</f>
        <v>#N/A</v>
      </c>
      <c r="C156" s="203" t="n">
        <f aca="false">S156-R156+1</f>
        <v>1</v>
      </c>
      <c r="D156" s="204" t="e">
        <f aca="false">Y156*B156*C156</f>
        <v>#N/A</v>
      </c>
      <c r="E156" s="201" t="e">
        <f aca="false">D156*Z156</f>
        <v>#N/A</v>
      </c>
    </row>
    <row r="157" customFormat="false" ht="12.75" hidden="false" customHeight="false" outlineLevel="0" collapsed="false">
      <c r="A157" s="201" t="e">
        <f aca="false">VLOOKUP(I157,DDEPM_USERS,2,FALSE())</f>
        <v>#N/A</v>
      </c>
      <c r="B157" s="202" t="e">
        <f aca="false">VLOOKUP(T157,DELIV_CONV,2,FALSE())</f>
        <v>#N/A</v>
      </c>
      <c r="C157" s="203" t="n">
        <f aca="false">S157-R157+1</f>
        <v>1</v>
      </c>
      <c r="D157" s="204" t="e">
        <f aca="false">Y157*B157*C157</f>
        <v>#N/A</v>
      </c>
      <c r="E157" s="201" t="e">
        <f aca="false">D157*Z157</f>
        <v>#N/A</v>
      </c>
    </row>
    <row r="158" customFormat="false" ht="12.75" hidden="false" customHeight="false" outlineLevel="0" collapsed="false">
      <c r="A158" s="201" t="e">
        <f aca="false">VLOOKUP(I158,DDEPM_USERS,2,FALSE())</f>
        <v>#N/A</v>
      </c>
      <c r="B158" s="202" t="e">
        <f aca="false">VLOOKUP(T158,DELIV_CONV,2,FALSE())</f>
        <v>#N/A</v>
      </c>
      <c r="C158" s="203" t="n">
        <f aca="false">S158-R158+1</f>
        <v>1</v>
      </c>
      <c r="D158" s="204" t="e">
        <f aca="false">Y158*B158*C158</f>
        <v>#N/A</v>
      </c>
      <c r="E158" s="201" t="e">
        <f aca="false">D158*Z158</f>
        <v>#N/A</v>
      </c>
    </row>
    <row r="159" customFormat="false" ht="12.75" hidden="false" customHeight="false" outlineLevel="0" collapsed="false">
      <c r="A159" s="201" t="e">
        <f aca="false">VLOOKUP(I159,DDEPM_USERS,2,FALSE())</f>
        <v>#N/A</v>
      </c>
      <c r="B159" s="202" t="e">
        <f aca="false">VLOOKUP(T159,DELIV_CONV,2,FALSE())</f>
        <v>#N/A</v>
      </c>
      <c r="C159" s="203" t="n">
        <f aca="false">S159-R159+1</f>
        <v>1</v>
      </c>
      <c r="D159" s="204" t="e">
        <f aca="false">Y159*B159*C159</f>
        <v>#N/A</v>
      </c>
      <c r="E159" s="201" t="e">
        <f aca="false">D159*Z159</f>
        <v>#N/A</v>
      </c>
    </row>
    <row r="160" customFormat="false" ht="12.75" hidden="false" customHeight="false" outlineLevel="0" collapsed="false">
      <c r="A160" s="201" t="e">
        <f aca="false">VLOOKUP(I160,DDEPM_USERS,2,FALSE())</f>
        <v>#N/A</v>
      </c>
      <c r="B160" s="202" t="e">
        <f aca="false">VLOOKUP(T160,DELIV_CONV,2,FALSE())</f>
        <v>#N/A</v>
      </c>
      <c r="C160" s="203" t="n">
        <f aca="false">S160-R160+1</f>
        <v>1</v>
      </c>
      <c r="D160" s="204" t="e">
        <f aca="false">Y160*B160*C160</f>
        <v>#N/A</v>
      </c>
      <c r="E160" s="201" t="e">
        <f aca="false">D160*Z160</f>
        <v>#N/A</v>
      </c>
    </row>
    <row r="161" customFormat="false" ht="12.75" hidden="false" customHeight="false" outlineLevel="0" collapsed="false">
      <c r="A161" s="201" t="e">
        <f aca="false">VLOOKUP(I161,DDEPM_USERS,2,FALSE())</f>
        <v>#N/A</v>
      </c>
      <c r="B161" s="202" t="e">
        <f aca="false">VLOOKUP(T161,DELIV_CONV,2,FALSE())</f>
        <v>#N/A</v>
      </c>
      <c r="C161" s="203" t="n">
        <f aca="false">S161-R161+1</f>
        <v>1</v>
      </c>
      <c r="D161" s="204" t="e">
        <f aca="false">Y161*B161*C161</f>
        <v>#N/A</v>
      </c>
      <c r="E161" s="201" t="e">
        <f aca="false">D161*Z161</f>
        <v>#N/A</v>
      </c>
    </row>
    <row r="162" customFormat="false" ht="12.75" hidden="false" customHeight="false" outlineLevel="0" collapsed="false">
      <c r="A162" s="201" t="e">
        <f aca="false">VLOOKUP(I162,DDEPM_USERS,2,FALSE())</f>
        <v>#N/A</v>
      </c>
      <c r="B162" s="202" t="e">
        <f aca="false">VLOOKUP(T162,DELIV_CONV,2,FALSE())</f>
        <v>#N/A</v>
      </c>
      <c r="C162" s="203" t="n">
        <f aca="false">S162-R162+1</f>
        <v>1</v>
      </c>
      <c r="D162" s="204" t="e">
        <f aca="false">Y162*B162*C162</f>
        <v>#N/A</v>
      </c>
      <c r="E162" s="201" t="e">
        <f aca="false">D162*Z162</f>
        <v>#N/A</v>
      </c>
    </row>
    <row r="163" customFormat="false" ht="12.75" hidden="false" customHeight="false" outlineLevel="0" collapsed="false">
      <c r="A163" s="201" t="e">
        <f aca="false">VLOOKUP(I163,DDEPM_USERS,2,FALSE())</f>
        <v>#N/A</v>
      </c>
      <c r="B163" s="202" t="e">
        <f aca="false">VLOOKUP(T163,DELIV_CONV,2,FALSE())</f>
        <v>#N/A</v>
      </c>
      <c r="C163" s="203" t="n">
        <f aca="false">S163-R163+1</f>
        <v>1</v>
      </c>
      <c r="D163" s="204" t="e">
        <f aca="false">Y163*B163*C163</f>
        <v>#N/A</v>
      </c>
      <c r="E163" s="201" t="e">
        <f aca="false">D163*Z163</f>
        <v>#N/A</v>
      </c>
    </row>
    <row r="164" customFormat="false" ht="12.75" hidden="false" customHeight="false" outlineLevel="0" collapsed="false">
      <c r="A164" s="201" t="e">
        <f aca="false">VLOOKUP(I164,DDEPM_USERS,2,FALSE())</f>
        <v>#N/A</v>
      </c>
      <c r="B164" s="202" t="e">
        <f aca="false">VLOOKUP(T164,DELIV_CONV,2,FALSE())</f>
        <v>#N/A</v>
      </c>
      <c r="C164" s="203" t="n">
        <f aca="false">S164-R164+1</f>
        <v>1</v>
      </c>
      <c r="D164" s="204" t="e">
        <f aca="false">Y164*B164*C164</f>
        <v>#N/A</v>
      </c>
      <c r="E164" s="201" t="e">
        <f aca="false">D164*Z164</f>
        <v>#N/A</v>
      </c>
    </row>
    <row r="165" customFormat="false" ht="12.75" hidden="false" customHeight="false" outlineLevel="0" collapsed="false">
      <c r="A165" s="201" t="e">
        <f aca="false">VLOOKUP(I165,DDEPM_USERS,2,FALSE())</f>
        <v>#N/A</v>
      </c>
      <c r="B165" s="202" t="e">
        <f aca="false">VLOOKUP(T165,DELIV_CONV,2,FALSE())</f>
        <v>#N/A</v>
      </c>
      <c r="C165" s="203" t="n">
        <f aca="false">S165-R165+1</f>
        <v>1</v>
      </c>
      <c r="D165" s="204" t="e">
        <f aca="false">Y165*B165*C165</f>
        <v>#N/A</v>
      </c>
      <c r="E165" s="201" t="e">
        <f aca="false">D165*Z165</f>
        <v>#N/A</v>
      </c>
    </row>
    <row r="166" customFormat="false" ht="12.75" hidden="false" customHeight="false" outlineLevel="0" collapsed="false">
      <c r="A166" s="201" t="e">
        <f aca="false">VLOOKUP(I166,DDEPM_USERS,2,FALSE())</f>
        <v>#N/A</v>
      </c>
      <c r="B166" s="202" t="e">
        <f aca="false">VLOOKUP(T166,DELIV_CONV,2,FALSE())</f>
        <v>#N/A</v>
      </c>
      <c r="C166" s="203" t="n">
        <f aca="false">S166-R166+1</f>
        <v>1</v>
      </c>
      <c r="D166" s="204" t="e">
        <f aca="false">Y166*B166*C166</f>
        <v>#N/A</v>
      </c>
      <c r="E166" s="201" t="e">
        <f aca="false">D166*Z166</f>
        <v>#N/A</v>
      </c>
    </row>
    <row r="167" customFormat="false" ht="12.75" hidden="false" customHeight="false" outlineLevel="0" collapsed="false">
      <c r="A167" s="201" t="e">
        <f aca="false">VLOOKUP(I167,DDEPM_USERS,2,FALSE())</f>
        <v>#N/A</v>
      </c>
      <c r="B167" s="202" t="e">
        <f aca="false">VLOOKUP(T167,DELIV_CONV,2,FALSE())</f>
        <v>#N/A</v>
      </c>
      <c r="C167" s="203" t="n">
        <f aca="false">S167-R167+1</f>
        <v>1</v>
      </c>
      <c r="D167" s="204" t="e">
        <f aca="false">Y167*B167*C167</f>
        <v>#N/A</v>
      </c>
      <c r="E167" s="201" t="e">
        <f aca="false">D167*Z167</f>
        <v>#N/A</v>
      </c>
    </row>
    <row r="168" customFormat="false" ht="12.75" hidden="false" customHeight="false" outlineLevel="0" collapsed="false">
      <c r="A168" s="201" t="e">
        <f aca="false">VLOOKUP(I168,DDEPM_USERS,2,FALSE())</f>
        <v>#N/A</v>
      </c>
      <c r="B168" s="202" t="e">
        <f aca="false">VLOOKUP(T168,DELIV_CONV,2,FALSE())</f>
        <v>#N/A</v>
      </c>
      <c r="C168" s="203" t="n">
        <f aca="false">S168-R168+1</f>
        <v>1</v>
      </c>
      <c r="D168" s="204" t="e">
        <f aca="false">Y168*B168*C168</f>
        <v>#N/A</v>
      </c>
      <c r="E168" s="201" t="e">
        <f aca="false">D168*Z168</f>
        <v>#N/A</v>
      </c>
    </row>
    <row r="169" customFormat="false" ht="12.75" hidden="false" customHeight="false" outlineLevel="0" collapsed="false">
      <c r="A169" s="201" t="e">
        <f aca="false">VLOOKUP(I169,DDEPM_USERS,2,FALSE())</f>
        <v>#N/A</v>
      </c>
      <c r="B169" s="202" t="e">
        <f aca="false">VLOOKUP(T169,DELIV_CONV,2,FALSE())</f>
        <v>#N/A</v>
      </c>
      <c r="C169" s="203" t="n">
        <f aca="false">S169-R169+1</f>
        <v>1</v>
      </c>
      <c r="D169" s="204" t="e">
        <f aca="false">Y169*B169*C169</f>
        <v>#N/A</v>
      </c>
      <c r="E169" s="201" t="e">
        <f aca="false">D169*Z169</f>
        <v>#N/A</v>
      </c>
    </row>
    <row r="170" customFormat="false" ht="12.75" hidden="false" customHeight="false" outlineLevel="0" collapsed="false">
      <c r="A170" s="201" t="e">
        <f aca="false">VLOOKUP(I170,DDEPM_USERS,2,FALSE())</f>
        <v>#N/A</v>
      </c>
      <c r="B170" s="202" t="e">
        <f aca="false">VLOOKUP(T170,DELIV_CONV,2,FALSE())</f>
        <v>#N/A</v>
      </c>
      <c r="C170" s="203" t="n">
        <f aca="false">S170-R170+1</f>
        <v>1</v>
      </c>
      <c r="D170" s="204" t="e">
        <f aca="false">Y170*B170*C170</f>
        <v>#N/A</v>
      </c>
      <c r="E170" s="201" t="e">
        <f aca="false">D170*Z170</f>
        <v>#N/A</v>
      </c>
    </row>
    <row r="171" customFormat="false" ht="12.75" hidden="false" customHeight="false" outlineLevel="0" collapsed="false">
      <c r="A171" s="201" t="e">
        <f aca="false">VLOOKUP(I171,DDEPM_USERS,2,FALSE())</f>
        <v>#N/A</v>
      </c>
      <c r="B171" s="202" t="e">
        <f aca="false">VLOOKUP(T171,DELIV_CONV,2,FALSE())</f>
        <v>#N/A</v>
      </c>
      <c r="C171" s="203" t="n">
        <f aca="false">S171-R171+1</f>
        <v>1</v>
      </c>
      <c r="D171" s="204" t="e">
        <f aca="false">Y171*B171*C171</f>
        <v>#N/A</v>
      </c>
      <c r="E171" s="201" t="e">
        <f aca="false">D171*Z171</f>
        <v>#N/A</v>
      </c>
    </row>
    <row r="172" customFormat="false" ht="12.75" hidden="false" customHeight="false" outlineLevel="0" collapsed="false">
      <c r="A172" s="201" t="e">
        <f aca="false">VLOOKUP(I172,DDEPM_USERS,2,FALSE())</f>
        <v>#N/A</v>
      </c>
      <c r="B172" s="202" t="e">
        <f aca="false">VLOOKUP(T172,DELIV_CONV,2,FALSE())</f>
        <v>#N/A</v>
      </c>
      <c r="C172" s="203" t="n">
        <f aca="false">S172-R172+1</f>
        <v>1</v>
      </c>
      <c r="D172" s="204" t="e">
        <f aca="false">Y172*B172*C172</f>
        <v>#N/A</v>
      </c>
      <c r="E172" s="201" t="e">
        <f aca="false">D172*Z172</f>
        <v>#N/A</v>
      </c>
    </row>
    <row r="173" customFormat="false" ht="12.75" hidden="false" customHeight="false" outlineLevel="0" collapsed="false">
      <c r="A173" s="201" t="e">
        <f aca="false">VLOOKUP(I173,DDEPM_USERS,2,FALSE())</f>
        <v>#N/A</v>
      </c>
      <c r="B173" s="202" t="e">
        <f aca="false">VLOOKUP(T173,DELIV_CONV,2,FALSE())</f>
        <v>#N/A</v>
      </c>
      <c r="C173" s="203" t="n">
        <f aca="false">S173-R173+1</f>
        <v>1</v>
      </c>
      <c r="D173" s="204" t="e">
        <f aca="false">Y173*B173*C173</f>
        <v>#N/A</v>
      </c>
      <c r="E173" s="201" t="e">
        <f aca="false">D173*Z173</f>
        <v>#N/A</v>
      </c>
    </row>
    <row r="174" customFormat="false" ht="12.75" hidden="false" customHeight="false" outlineLevel="0" collapsed="false">
      <c r="A174" s="201" t="e">
        <f aca="false">VLOOKUP(I174,DDEPM_USERS,2,FALSE())</f>
        <v>#N/A</v>
      </c>
      <c r="B174" s="202" t="e">
        <f aca="false">VLOOKUP(T174,DELIV_CONV,2,FALSE())</f>
        <v>#N/A</v>
      </c>
      <c r="C174" s="203" t="n">
        <f aca="false">S174-R174+1</f>
        <v>1</v>
      </c>
      <c r="D174" s="204" t="e">
        <f aca="false">Y174*B174*C174</f>
        <v>#N/A</v>
      </c>
      <c r="E174" s="201" t="e">
        <f aca="false">D174*Z174</f>
        <v>#N/A</v>
      </c>
    </row>
    <row r="175" customFormat="false" ht="12.75" hidden="false" customHeight="false" outlineLevel="0" collapsed="false">
      <c r="A175" s="201" t="e">
        <f aca="false">VLOOKUP(I175,DDEPM_USERS,2,FALSE())</f>
        <v>#N/A</v>
      </c>
      <c r="B175" s="202" t="e">
        <f aca="false">VLOOKUP(T175,DELIV_CONV,2,FALSE())</f>
        <v>#N/A</v>
      </c>
      <c r="C175" s="203" t="n">
        <f aca="false">S175-R175+1</f>
        <v>1</v>
      </c>
      <c r="D175" s="204" t="e">
        <f aca="false">Y175*B175*C175</f>
        <v>#N/A</v>
      </c>
      <c r="E175" s="201" t="e">
        <f aca="false">D175*Z175</f>
        <v>#N/A</v>
      </c>
    </row>
    <row r="176" customFormat="false" ht="12.75" hidden="false" customHeight="false" outlineLevel="0" collapsed="false">
      <c r="A176" s="201" t="e">
        <f aca="false">VLOOKUP(I176,DDEPM_USERS,2,FALSE())</f>
        <v>#N/A</v>
      </c>
      <c r="B176" s="202" t="e">
        <f aca="false">VLOOKUP(T176,DELIV_CONV,2,FALSE())</f>
        <v>#N/A</v>
      </c>
      <c r="C176" s="203" t="n">
        <f aca="false">S176-R176+1</f>
        <v>1</v>
      </c>
      <c r="D176" s="204" t="e">
        <f aca="false">Y176*B176*C176</f>
        <v>#N/A</v>
      </c>
      <c r="E176" s="201" t="e">
        <f aca="false">D176*Z176</f>
        <v>#N/A</v>
      </c>
    </row>
    <row r="177" customFormat="false" ht="12.75" hidden="false" customHeight="false" outlineLevel="0" collapsed="false">
      <c r="A177" s="201" t="e">
        <f aca="false">VLOOKUP(I177,DDEPM_USERS,2,FALSE())</f>
        <v>#N/A</v>
      </c>
      <c r="B177" s="202" t="e">
        <f aca="false">VLOOKUP(T177,DELIV_CONV,2,FALSE())</f>
        <v>#N/A</v>
      </c>
      <c r="C177" s="203" t="n">
        <f aca="false">S177-R177+1</f>
        <v>1</v>
      </c>
      <c r="D177" s="204" t="e">
        <f aca="false">Y177*B177*C177</f>
        <v>#N/A</v>
      </c>
      <c r="E177" s="201" t="e">
        <f aca="false">D177*Z177</f>
        <v>#N/A</v>
      </c>
    </row>
    <row r="178" customFormat="false" ht="12.75" hidden="false" customHeight="false" outlineLevel="0" collapsed="false">
      <c r="A178" s="201" t="e">
        <f aca="false">VLOOKUP(I178,DDEPM_USERS,2,FALSE())</f>
        <v>#N/A</v>
      </c>
      <c r="B178" s="202" t="e">
        <f aca="false">VLOOKUP(T178,DELIV_CONV,2,FALSE())</f>
        <v>#N/A</v>
      </c>
      <c r="C178" s="203" t="n">
        <f aca="false">S178-R178+1</f>
        <v>1</v>
      </c>
      <c r="D178" s="204" t="e">
        <f aca="false">Y178*B178*C178</f>
        <v>#N/A</v>
      </c>
      <c r="E178" s="201" t="e">
        <f aca="false">D178*Z178</f>
        <v>#N/A</v>
      </c>
    </row>
    <row r="179" customFormat="false" ht="12.75" hidden="false" customHeight="false" outlineLevel="0" collapsed="false">
      <c r="A179" s="201" t="e">
        <f aca="false">VLOOKUP(I179,DDEPM_USERS,2,FALSE())</f>
        <v>#N/A</v>
      </c>
      <c r="B179" s="202" t="e">
        <f aca="false">VLOOKUP(T179,DELIV_CONV,2,FALSE())</f>
        <v>#N/A</v>
      </c>
      <c r="C179" s="203" t="n">
        <f aca="false">S179-R179+1</f>
        <v>1</v>
      </c>
      <c r="D179" s="204" t="e">
        <f aca="false">Y179*B179*C179</f>
        <v>#N/A</v>
      </c>
      <c r="E179" s="201" t="e">
        <f aca="false">D179*Z179</f>
        <v>#N/A</v>
      </c>
    </row>
    <row r="180" customFormat="false" ht="12.75" hidden="false" customHeight="false" outlineLevel="0" collapsed="false">
      <c r="A180" s="201" t="e">
        <f aca="false">VLOOKUP(I180,DDEPM_USERS,2,FALSE())</f>
        <v>#N/A</v>
      </c>
      <c r="B180" s="202" t="e">
        <f aca="false">VLOOKUP(T180,DELIV_CONV,2,FALSE())</f>
        <v>#N/A</v>
      </c>
      <c r="C180" s="203" t="n">
        <f aca="false">S180-R180+1</f>
        <v>1</v>
      </c>
      <c r="D180" s="204" t="e">
        <f aca="false">Y180*B180*C180</f>
        <v>#N/A</v>
      </c>
      <c r="E180" s="201" t="e">
        <f aca="false">D180*Z180</f>
        <v>#N/A</v>
      </c>
    </row>
    <row r="181" customFormat="false" ht="12.75" hidden="false" customHeight="false" outlineLevel="0" collapsed="false">
      <c r="A181" s="201" t="e">
        <f aca="false">VLOOKUP(I181,DDEPM_USERS,2,FALSE())</f>
        <v>#N/A</v>
      </c>
      <c r="B181" s="202" t="e">
        <f aca="false">VLOOKUP(T181,DELIV_CONV,2,FALSE())</f>
        <v>#N/A</v>
      </c>
      <c r="C181" s="203" t="n">
        <f aca="false">S181-R181+1</f>
        <v>1</v>
      </c>
      <c r="D181" s="204" t="e">
        <f aca="false">Y181*B181*C181</f>
        <v>#N/A</v>
      </c>
      <c r="E181" s="201" t="e">
        <f aca="false">D181*Z181</f>
        <v>#N/A</v>
      </c>
    </row>
    <row r="182" customFormat="false" ht="12.75" hidden="false" customHeight="false" outlineLevel="0" collapsed="false">
      <c r="A182" s="201" t="e">
        <f aca="false">VLOOKUP(I182,DDEPM_USERS,2,FALSE())</f>
        <v>#N/A</v>
      </c>
      <c r="B182" s="202" t="e">
        <f aca="false">VLOOKUP(T182,DELIV_CONV,2,FALSE())</f>
        <v>#N/A</v>
      </c>
      <c r="C182" s="203" t="n">
        <f aca="false">S182-R182+1</f>
        <v>1</v>
      </c>
      <c r="D182" s="204" t="e">
        <f aca="false">Y182*B182*C182</f>
        <v>#N/A</v>
      </c>
      <c r="E182" s="201" t="e">
        <f aca="false">D182*Z182</f>
        <v>#N/A</v>
      </c>
    </row>
    <row r="183" customFormat="false" ht="12.75" hidden="false" customHeight="false" outlineLevel="0" collapsed="false">
      <c r="A183" s="201" t="e">
        <f aca="false">VLOOKUP(I183,DDEPM_USERS,2,FALSE())</f>
        <v>#N/A</v>
      </c>
      <c r="B183" s="202" t="e">
        <f aca="false">VLOOKUP(T183,DELIV_CONV,2,FALSE())</f>
        <v>#N/A</v>
      </c>
      <c r="C183" s="203" t="n">
        <f aca="false">S183-R183+1</f>
        <v>1</v>
      </c>
      <c r="D183" s="204" t="e">
        <f aca="false">Y183*B183*C183</f>
        <v>#N/A</v>
      </c>
      <c r="E183" s="201" t="e">
        <f aca="false">D183*Z183</f>
        <v>#N/A</v>
      </c>
    </row>
    <row r="184" customFormat="false" ht="12.75" hidden="false" customHeight="false" outlineLevel="0" collapsed="false">
      <c r="A184" s="201" t="e">
        <f aca="false">VLOOKUP(I184,DDEPM_USERS,2,FALSE())</f>
        <v>#N/A</v>
      </c>
      <c r="B184" s="202" t="e">
        <f aca="false">VLOOKUP(T184,DELIV_CONV,2,FALSE())</f>
        <v>#N/A</v>
      </c>
      <c r="C184" s="203" t="n">
        <f aca="false">S184-R184+1</f>
        <v>1</v>
      </c>
      <c r="D184" s="204" t="e">
        <f aca="false">Y184*B184*C184</f>
        <v>#N/A</v>
      </c>
      <c r="E184" s="201" t="e">
        <f aca="false">D184*Z184</f>
        <v>#N/A</v>
      </c>
    </row>
    <row r="185" customFormat="false" ht="12.75" hidden="false" customHeight="false" outlineLevel="0" collapsed="false">
      <c r="A185" s="201" t="e">
        <f aca="false">VLOOKUP(I185,DDEPM_USERS,2,FALSE())</f>
        <v>#N/A</v>
      </c>
      <c r="B185" s="202" t="e">
        <f aca="false">VLOOKUP(T185,DELIV_CONV,2,FALSE())</f>
        <v>#N/A</v>
      </c>
      <c r="C185" s="203" t="n">
        <f aca="false">S185-R185+1</f>
        <v>1</v>
      </c>
      <c r="D185" s="204" t="e">
        <f aca="false">Y185*B185*C185</f>
        <v>#N/A</v>
      </c>
      <c r="E185" s="201" t="e">
        <f aca="false">D185*Z185</f>
        <v>#N/A</v>
      </c>
    </row>
    <row r="186" customFormat="false" ht="12.75" hidden="false" customHeight="false" outlineLevel="0" collapsed="false">
      <c r="A186" s="201" t="e">
        <f aca="false">VLOOKUP(I186,DDEPM_USERS,2,FALSE())</f>
        <v>#N/A</v>
      </c>
      <c r="B186" s="202" t="e">
        <f aca="false">VLOOKUP(T186,DELIV_CONV,2,FALSE())</f>
        <v>#N/A</v>
      </c>
      <c r="C186" s="203" t="n">
        <f aca="false">S186-R186+1</f>
        <v>1</v>
      </c>
      <c r="D186" s="204" t="e">
        <f aca="false">Y186*B186*C186</f>
        <v>#N/A</v>
      </c>
      <c r="E186" s="201" t="e">
        <f aca="false">D186*Z186</f>
        <v>#N/A</v>
      </c>
    </row>
    <row r="187" customFormat="false" ht="12.75" hidden="false" customHeight="false" outlineLevel="0" collapsed="false">
      <c r="A187" s="201" t="e">
        <f aca="false">VLOOKUP(I187,DDEPM_USERS,2,FALSE())</f>
        <v>#N/A</v>
      </c>
      <c r="B187" s="202" t="e">
        <f aca="false">VLOOKUP(T187,DELIV_CONV,2,FALSE())</f>
        <v>#N/A</v>
      </c>
      <c r="C187" s="203" t="n">
        <f aca="false">S187-R187+1</f>
        <v>1</v>
      </c>
      <c r="D187" s="204" t="e">
        <f aca="false">Y187*B187*C187</f>
        <v>#N/A</v>
      </c>
      <c r="E187" s="201" t="e">
        <f aca="false">D187*Z187</f>
        <v>#N/A</v>
      </c>
    </row>
    <row r="188" customFormat="false" ht="12.75" hidden="false" customHeight="false" outlineLevel="0" collapsed="false">
      <c r="A188" s="201" t="e">
        <f aca="false">VLOOKUP(I188,DDEPM_USERS,2,FALSE())</f>
        <v>#N/A</v>
      </c>
      <c r="B188" s="202" t="e">
        <f aca="false">VLOOKUP(T188,DELIV_CONV,2,FALSE())</f>
        <v>#N/A</v>
      </c>
      <c r="C188" s="203" t="n">
        <f aca="false">S188-R188+1</f>
        <v>1</v>
      </c>
      <c r="D188" s="204" t="e">
        <f aca="false">Y188*B188*C188</f>
        <v>#N/A</v>
      </c>
      <c r="E188" s="201" t="e">
        <f aca="false">D188*Z188</f>
        <v>#N/A</v>
      </c>
    </row>
    <row r="189" customFormat="false" ht="12.75" hidden="false" customHeight="false" outlineLevel="0" collapsed="false">
      <c r="A189" s="201" t="e">
        <f aca="false">VLOOKUP(I189,DDEPM_USERS,2,FALSE())</f>
        <v>#N/A</v>
      </c>
      <c r="B189" s="202" t="e">
        <f aca="false">VLOOKUP(T189,DELIV_CONV,2,FALSE())</f>
        <v>#N/A</v>
      </c>
      <c r="C189" s="203" t="n">
        <f aca="false">S189-R189+1</f>
        <v>1</v>
      </c>
      <c r="D189" s="204" t="e">
        <f aca="false">Y189*B189*C189</f>
        <v>#N/A</v>
      </c>
      <c r="E189" s="201" t="e">
        <f aca="false">D189*Z189</f>
        <v>#N/A</v>
      </c>
    </row>
    <row r="190" customFormat="false" ht="12.75" hidden="false" customHeight="false" outlineLevel="0" collapsed="false">
      <c r="A190" s="201" t="e">
        <f aca="false">VLOOKUP(I190,DDEPM_USERS,2,FALSE())</f>
        <v>#N/A</v>
      </c>
      <c r="B190" s="202" t="e">
        <f aca="false">VLOOKUP(T190,DELIV_CONV,2,FALSE())</f>
        <v>#N/A</v>
      </c>
      <c r="C190" s="203" t="n">
        <f aca="false">S190-R190+1</f>
        <v>1</v>
      </c>
      <c r="D190" s="204" t="e">
        <f aca="false">Y190*B190*C190</f>
        <v>#N/A</v>
      </c>
      <c r="E190" s="201" t="e">
        <f aca="false">D190*Z190</f>
        <v>#N/A</v>
      </c>
    </row>
    <row r="191" customFormat="false" ht="12.75" hidden="false" customHeight="false" outlineLevel="0" collapsed="false">
      <c r="A191" s="201" t="e">
        <f aca="false">VLOOKUP(I191,DDEPM_USERS,2,FALSE())</f>
        <v>#N/A</v>
      </c>
      <c r="B191" s="202" t="e">
        <f aca="false">VLOOKUP(T191,DELIV_CONV,2,FALSE())</f>
        <v>#N/A</v>
      </c>
      <c r="C191" s="203" t="n">
        <f aca="false">S191-R191+1</f>
        <v>1</v>
      </c>
      <c r="D191" s="204" t="e">
        <f aca="false">Y191*B191*C191</f>
        <v>#N/A</v>
      </c>
      <c r="E191" s="201" t="e">
        <f aca="false">D191*Z191</f>
        <v>#N/A</v>
      </c>
    </row>
    <row r="192" customFormat="false" ht="12.75" hidden="false" customHeight="false" outlineLevel="0" collapsed="false">
      <c r="A192" s="201" t="e">
        <f aca="false">VLOOKUP(I192,DDEPM_USERS,2,FALSE())</f>
        <v>#N/A</v>
      </c>
      <c r="B192" s="202" t="e">
        <f aca="false">VLOOKUP(T192,DELIV_CONV,2,FALSE())</f>
        <v>#N/A</v>
      </c>
      <c r="C192" s="203" t="n">
        <f aca="false">S192-R192+1</f>
        <v>1</v>
      </c>
      <c r="D192" s="204" t="e">
        <f aca="false">Y192*B192*C192</f>
        <v>#N/A</v>
      </c>
      <c r="E192" s="201" t="e">
        <f aca="false">D192*Z192</f>
        <v>#N/A</v>
      </c>
    </row>
    <row r="193" customFormat="false" ht="12.75" hidden="false" customHeight="false" outlineLevel="0" collapsed="false">
      <c r="A193" s="201" t="e">
        <f aca="false">VLOOKUP(I193,DDEPM_USERS,2,FALSE())</f>
        <v>#N/A</v>
      </c>
      <c r="B193" s="202" t="e">
        <f aca="false">VLOOKUP(T193,DELIV_CONV,2,FALSE())</f>
        <v>#N/A</v>
      </c>
      <c r="C193" s="203" t="n">
        <f aca="false">S193-R193+1</f>
        <v>1</v>
      </c>
      <c r="D193" s="204" t="e">
        <f aca="false">Y193*B193*C193</f>
        <v>#N/A</v>
      </c>
      <c r="E193" s="201" t="e">
        <f aca="false">D193*Z193</f>
        <v>#N/A</v>
      </c>
    </row>
    <row r="194" customFormat="false" ht="12.75" hidden="false" customHeight="false" outlineLevel="0" collapsed="false">
      <c r="A194" s="201" t="e">
        <f aca="false">VLOOKUP(I194,DDEPM_USERS,2,FALSE())</f>
        <v>#N/A</v>
      </c>
      <c r="B194" s="202" t="e">
        <f aca="false">VLOOKUP(T194,DELIV_CONV,2,FALSE())</f>
        <v>#N/A</v>
      </c>
      <c r="C194" s="203" t="n">
        <f aca="false">S194-R194+1</f>
        <v>1</v>
      </c>
      <c r="D194" s="204" t="e">
        <f aca="false">Y194*B194*C194</f>
        <v>#N/A</v>
      </c>
      <c r="E194" s="201" t="e">
        <f aca="false">D194*Z194</f>
        <v>#N/A</v>
      </c>
    </row>
    <row r="195" customFormat="false" ht="12.75" hidden="false" customHeight="false" outlineLevel="0" collapsed="false">
      <c r="A195" s="201" t="e">
        <f aca="false">VLOOKUP(I195,DDEPM_USERS,2,FALSE())</f>
        <v>#N/A</v>
      </c>
      <c r="B195" s="202" t="e">
        <f aca="false">VLOOKUP(T195,DELIV_CONV,2,FALSE())</f>
        <v>#N/A</v>
      </c>
      <c r="C195" s="203" t="n">
        <f aca="false">S195-R195+1</f>
        <v>1</v>
      </c>
      <c r="D195" s="204" t="e">
        <f aca="false">Y195*B195*C195</f>
        <v>#N/A</v>
      </c>
      <c r="E195" s="201" t="e">
        <f aca="false">D195*Z195</f>
        <v>#N/A</v>
      </c>
    </row>
    <row r="196" customFormat="false" ht="12.75" hidden="false" customHeight="false" outlineLevel="0" collapsed="false">
      <c r="A196" s="201" t="e">
        <f aca="false">VLOOKUP(I196,DDEPM_USERS,2,FALSE())</f>
        <v>#N/A</v>
      </c>
      <c r="B196" s="202" t="e">
        <f aca="false">VLOOKUP(T196,DELIV_CONV,2,FALSE())</f>
        <v>#N/A</v>
      </c>
      <c r="C196" s="203" t="n">
        <f aca="false">S196-R196+1</f>
        <v>1</v>
      </c>
      <c r="D196" s="204" t="e">
        <f aca="false">Y196*B196*C196</f>
        <v>#N/A</v>
      </c>
      <c r="E196" s="201" t="e">
        <f aca="false">D196*Z196</f>
        <v>#N/A</v>
      </c>
    </row>
    <row r="197" customFormat="false" ht="12.75" hidden="false" customHeight="false" outlineLevel="0" collapsed="false">
      <c r="A197" s="201" t="e">
        <f aca="false">VLOOKUP(I197,DDEPM_USERS,2,FALSE())</f>
        <v>#N/A</v>
      </c>
      <c r="B197" s="202" t="e">
        <f aca="false">VLOOKUP(T197,DELIV_CONV,2,FALSE())</f>
        <v>#N/A</v>
      </c>
      <c r="C197" s="203" t="n">
        <f aca="false">S197-R197+1</f>
        <v>1</v>
      </c>
      <c r="D197" s="204" t="e">
        <f aca="false">Y197*B197*C197</f>
        <v>#N/A</v>
      </c>
      <c r="E197" s="201" t="e">
        <f aca="false">D197*Z197</f>
        <v>#N/A</v>
      </c>
    </row>
    <row r="198" customFormat="false" ht="12.75" hidden="false" customHeight="false" outlineLevel="0" collapsed="false">
      <c r="A198" s="201" t="e">
        <f aca="false">VLOOKUP(I198,DDEPM_USERS,2,FALSE())</f>
        <v>#N/A</v>
      </c>
      <c r="B198" s="202" t="e">
        <f aca="false">VLOOKUP(T198,DELIV_CONV,2,FALSE())</f>
        <v>#N/A</v>
      </c>
      <c r="C198" s="203" t="n">
        <f aca="false">S198-R198+1</f>
        <v>1</v>
      </c>
      <c r="D198" s="204" t="e">
        <f aca="false">Y198*B198*C198</f>
        <v>#N/A</v>
      </c>
      <c r="E198" s="201" t="e">
        <f aca="false">D198*Z198</f>
        <v>#N/A</v>
      </c>
    </row>
    <row r="199" customFormat="false" ht="12.75" hidden="false" customHeight="false" outlineLevel="0" collapsed="false">
      <c r="A199" s="201" t="e">
        <f aca="false">VLOOKUP(I199,DDEPM_USERS,2,FALSE())</f>
        <v>#N/A</v>
      </c>
      <c r="B199" s="202" t="e">
        <f aca="false">VLOOKUP(T199,DELIV_CONV,2,FALSE())</f>
        <v>#N/A</v>
      </c>
      <c r="C199" s="203" t="n">
        <f aca="false">S199-R199+1</f>
        <v>1</v>
      </c>
      <c r="D199" s="204" t="e">
        <f aca="false">Y199*B199*C199</f>
        <v>#N/A</v>
      </c>
      <c r="E199" s="201" t="e">
        <f aca="false">D199*Z199</f>
        <v>#N/A</v>
      </c>
    </row>
    <row r="200" customFormat="false" ht="12.75" hidden="false" customHeight="false" outlineLevel="0" collapsed="false">
      <c r="A200" s="201" t="e">
        <f aca="false">VLOOKUP(I200,DDEPM_USERS,2,FALSE())</f>
        <v>#N/A</v>
      </c>
      <c r="B200" s="202" t="e">
        <f aca="false">VLOOKUP(T200,DELIV_CONV,2,FALSE())</f>
        <v>#N/A</v>
      </c>
      <c r="C200" s="203" t="n">
        <f aca="false">S200-R200+1</f>
        <v>1</v>
      </c>
      <c r="D200" s="204" t="e">
        <f aca="false">Y200*B200*C200</f>
        <v>#N/A</v>
      </c>
      <c r="E200" s="201" t="e">
        <f aca="false">D200*Z200</f>
        <v>#N/A</v>
      </c>
    </row>
    <row r="201" customFormat="false" ht="12.75" hidden="false" customHeight="false" outlineLevel="0" collapsed="false">
      <c r="A201" s="201" t="e">
        <f aca="false">VLOOKUP(I201,DDEPM_USERS,2,FALSE())</f>
        <v>#N/A</v>
      </c>
      <c r="B201" s="202" t="e">
        <f aca="false">VLOOKUP(T201,DELIV_CONV,2,FALSE())</f>
        <v>#N/A</v>
      </c>
      <c r="C201" s="203" t="n">
        <f aca="false">S201-R201+1</f>
        <v>1</v>
      </c>
      <c r="D201" s="204" t="e">
        <f aca="false">Y201*B201*C201</f>
        <v>#N/A</v>
      </c>
      <c r="E201" s="201" t="e">
        <f aca="false">D201*Z201</f>
        <v>#N/A</v>
      </c>
    </row>
    <row r="202" customFormat="false" ht="12.75" hidden="false" customHeight="false" outlineLevel="0" collapsed="false">
      <c r="A202" s="201" t="e">
        <f aca="false">VLOOKUP(I202,DDEPM_USERS,2,FALSE())</f>
        <v>#N/A</v>
      </c>
      <c r="B202" s="202" t="e">
        <f aca="false">VLOOKUP(T202,DELIV_CONV,2,FALSE())</f>
        <v>#N/A</v>
      </c>
      <c r="C202" s="203" t="n">
        <f aca="false">S202-R202+1</f>
        <v>1</v>
      </c>
      <c r="D202" s="204" t="e">
        <f aca="false">Y202*B202*C202</f>
        <v>#N/A</v>
      </c>
      <c r="E202" s="201" t="e">
        <f aca="false">D202*Z202</f>
        <v>#N/A</v>
      </c>
    </row>
    <row r="203" customFormat="false" ht="12.75" hidden="false" customHeight="false" outlineLevel="0" collapsed="false">
      <c r="A203" s="201" t="e">
        <f aca="false">VLOOKUP(I203,DDEPM_USERS,2,FALSE())</f>
        <v>#N/A</v>
      </c>
      <c r="B203" s="202" t="e">
        <f aca="false">VLOOKUP(T203,DELIV_CONV,2,FALSE())</f>
        <v>#N/A</v>
      </c>
      <c r="C203" s="203" t="n">
        <f aca="false">S203-R203+1</f>
        <v>1</v>
      </c>
      <c r="D203" s="204" t="e">
        <f aca="false">Y203*B203*C203</f>
        <v>#N/A</v>
      </c>
      <c r="E203" s="201" t="e">
        <f aca="false">D203*Z203</f>
        <v>#N/A</v>
      </c>
    </row>
    <row r="204" customFormat="false" ht="12.75" hidden="false" customHeight="false" outlineLevel="0" collapsed="false">
      <c r="A204" s="201" t="e">
        <f aca="false">VLOOKUP(I204,DDEPM_USERS,2,FALSE())</f>
        <v>#N/A</v>
      </c>
      <c r="B204" s="202" t="e">
        <f aca="false">VLOOKUP(T204,DELIV_CONV,2,FALSE())</f>
        <v>#N/A</v>
      </c>
      <c r="C204" s="203" t="n">
        <f aca="false">S204-R204+1</f>
        <v>1</v>
      </c>
      <c r="D204" s="204" t="e">
        <f aca="false">Y204*B204*C204</f>
        <v>#N/A</v>
      </c>
      <c r="E204" s="201" t="e">
        <f aca="false">D204*Z204</f>
        <v>#N/A</v>
      </c>
    </row>
    <row r="205" customFormat="false" ht="12.75" hidden="false" customHeight="false" outlineLevel="0" collapsed="false">
      <c r="A205" s="201" t="e">
        <f aca="false">VLOOKUP(I205,DDEPM_USERS,2,FALSE())</f>
        <v>#N/A</v>
      </c>
      <c r="B205" s="202" t="e">
        <f aca="false">VLOOKUP(T205,DELIV_CONV,2,FALSE())</f>
        <v>#N/A</v>
      </c>
      <c r="C205" s="203" t="n">
        <f aca="false">S205-R205+1</f>
        <v>1</v>
      </c>
      <c r="D205" s="204" t="e">
        <f aca="false">Y205*B205*C205</f>
        <v>#N/A</v>
      </c>
      <c r="E205" s="201" t="e">
        <f aca="false">D205*Z205</f>
        <v>#N/A</v>
      </c>
    </row>
    <row r="206" customFormat="false" ht="12.75" hidden="false" customHeight="false" outlineLevel="0" collapsed="false">
      <c r="A206" s="201" t="e">
        <f aca="false">VLOOKUP(I206,DDEPM_USERS,2,FALSE())</f>
        <v>#N/A</v>
      </c>
      <c r="B206" s="202" t="e">
        <f aca="false">VLOOKUP(T206,DELIV_CONV,2,FALSE())</f>
        <v>#N/A</v>
      </c>
      <c r="C206" s="203" t="n">
        <f aca="false">S206-R206+1</f>
        <v>1</v>
      </c>
      <c r="D206" s="204" t="e">
        <f aca="false">Y206*B206*C206</f>
        <v>#N/A</v>
      </c>
      <c r="E206" s="201" t="e">
        <f aca="false">D206*Z206</f>
        <v>#N/A</v>
      </c>
    </row>
    <row r="207" customFormat="false" ht="12.75" hidden="false" customHeight="false" outlineLevel="0" collapsed="false">
      <c r="A207" s="201" t="e">
        <f aca="false">VLOOKUP(I207,DDEPM_USERS,2,FALSE())</f>
        <v>#N/A</v>
      </c>
      <c r="B207" s="202" t="e">
        <f aca="false">VLOOKUP(T207,DELIV_CONV,2,FALSE())</f>
        <v>#N/A</v>
      </c>
      <c r="C207" s="203" t="n">
        <f aca="false">S207-R207+1</f>
        <v>1</v>
      </c>
      <c r="D207" s="204" t="e">
        <f aca="false">Y207*B207*C207</f>
        <v>#N/A</v>
      </c>
      <c r="E207" s="201" t="e">
        <f aca="false">D207*Z207</f>
        <v>#N/A</v>
      </c>
    </row>
    <row r="208" customFormat="false" ht="12.75" hidden="false" customHeight="false" outlineLevel="0" collapsed="false">
      <c r="A208" s="201" t="e">
        <f aca="false">VLOOKUP(I208,DDEPM_USERS,2,FALSE())</f>
        <v>#N/A</v>
      </c>
      <c r="B208" s="202" t="e">
        <f aca="false">VLOOKUP(T208,DELIV_CONV,2,FALSE())</f>
        <v>#N/A</v>
      </c>
      <c r="C208" s="203" t="n">
        <f aca="false">S208-R208+1</f>
        <v>1</v>
      </c>
      <c r="D208" s="204" t="e">
        <f aca="false">Y208*B208*C208</f>
        <v>#N/A</v>
      </c>
      <c r="E208" s="201" t="e">
        <f aca="false">D208*Z208</f>
        <v>#N/A</v>
      </c>
    </row>
    <row r="209" customFormat="false" ht="12.75" hidden="false" customHeight="false" outlineLevel="0" collapsed="false">
      <c r="A209" s="201" t="e">
        <f aca="false">VLOOKUP(I209,DDEPM_USERS,2,FALSE())</f>
        <v>#N/A</v>
      </c>
      <c r="B209" s="202" t="e">
        <f aca="false">VLOOKUP(T209,DELIV_CONV,2,FALSE())</f>
        <v>#N/A</v>
      </c>
      <c r="C209" s="203" t="n">
        <f aca="false">S209-R209+1</f>
        <v>1</v>
      </c>
      <c r="D209" s="204" t="e">
        <f aca="false">Y209*B209*C209</f>
        <v>#N/A</v>
      </c>
      <c r="E209" s="201" t="e">
        <f aca="false">D209*Z209</f>
        <v>#N/A</v>
      </c>
    </row>
    <row r="210" customFormat="false" ht="12.75" hidden="false" customHeight="false" outlineLevel="0" collapsed="false">
      <c r="A210" s="201" t="e">
        <f aca="false">VLOOKUP(I210,DDEPM_USERS,2,FALSE())</f>
        <v>#N/A</v>
      </c>
      <c r="B210" s="202" t="e">
        <f aca="false">VLOOKUP(T210,DELIV_CONV,2,FALSE())</f>
        <v>#N/A</v>
      </c>
      <c r="C210" s="203" t="n">
        <f aca="false">S210-R210+1</f>
        <v>1</v>
      </c>
      <c r="D210" s="204" t="e">
        <f aca="false">Y210*B210*C210</f>
        <v>#N/A</v>
      </c>
      <c r="E210" s="201" t="e">
        <f aca="false">D210*Z210</f>
        <v>#N/A</v>
      </c>
    </row>
    <row r="211" customFormat="false" ht="12.75" hidden="false" customHeight="false" outlineLevel="0" collapsed="false">
      <c r="A211" s="201" t="e">
        <f aca="false">VLOOKUP(I211,DDEPM_USERS,2,FALSE())</f>
        <v>#N/A</v>
      </c>
      <c r="B211" s="202" t="e">
        <f aca="false">VLOOKUP(T211,DELIV_CONV,2,FALSE())</f>
        <v>#N/A</v>
      </c>
      <c r="C211" s="203" t="n">
        <f aca="false">S211-R211+1</f>
        <v>1</v>
      </c>
      <c r="D211" s="204" t="e">
        <f aca="false">Y211*B211*C211</f>
        <v>#N/A</v>
      </c>
      <c r="E211" s="201" t="e">
        <f aca="false">D211*Z211</f>
        <v>#N/A</v>
      </c>
    </row>
    <row r="212" customFormat="false" ht="12.75" hidden="false" customHeight="false" outlineLevel="0" collapsed="false">
      <c r="A212" s="201" t="e">
        <f aca="false">VLOOKUP(I212,DDEPM_USERS,2,FALSE())</f>
        <v>#N/A</v>
      </c>
      <c r="B212" s="202" t="e">
        <f aca="false">VLOOKUP(T212,DELIV_CONV,2,FALSE())</f>
        <v>#N/A</v>
      </c>
      <c r="C212" s="203" t="n">
        <f aca="false">S212-R212+1</f>
        <v>1</v>
      </c>
      <c r="D212" s="204" t="e">
        <f aca="false">Y212*B212*C212</f>
        <v>#N/A</v>
      </c>
      <c r="E212" s="201" t="e">
        <f aca="false">D212*Z212</f>
        <v>#N/A</v>
      </c>
    </row>
    <row r="213" customFormat="false" ht="12.75" hidden="false" customHeight="false" outlineLevel="0" collapsed="false">
      <c r="A213" s="201" t="e">
        <f aca="false">VLOOKUP(I213,DDEPM_USERS,2,FALSE())</f>
        <v>#N/A</v>
      </c>
      <c r="B213" s="202" t="e">
        <f aca="false">VLOOKUP(T213,DELIV_CONV,2,FALSE())</f>
        <v>#N/A</v>
      </c>
      <c r="C213" s="203" t="n">
        <f aca="false">S213-R213+1</f>
        <v>1</v>
      </c>
      <c r="D213" s="204" t="e">
        <f aca="false">Y213*B213*C213</f>
        <v>#N/A</v>
      </c>
      <c r="E213" s="201" t="e">
        <f aca="false">D213*Z213</f>
        <v>#N/A</v>
      </c>
    </row>
    <row r="214" customFormat="false" ht="12.75" hidden="false" customHeight="false" outlineLevel="0" collapsed="false">
      <c r="A214" s="201" t="e">
        <f aca="false">VLOOKUP(I214,DDEPM_USERS,2,FALSE())</f>
        <v>#N/A</v>
      </c>
      <c r="B214" s="202" t="e">
        <f aca="false">VLOOKUP(T214,DELIV_CONV,2,FALSE())</f>
        <v>#N/A</v>
      </c>
      <c r="C214" s="203" t="n">
        <f aca="false">S214-R214+1</f>
        <v>1</v>
      </c>
      <c r="D214" s="204" t="e">
        <f aca="false">Y214*B214*C214</f>
        <v>#N/A</v>
      </c>
      <c r="E214" s="201" t="e">
        <f aca="false">D214*Z214</f>
        <v>#N/A</v>
      </c>
    </row>
    <row r="215" customFormat="false" ht="12.75" hidden="false" customHeight="false" outlineLevel="0" collapsed="false">
      <c r="A215" s="201" t="e">
        <f aca="false">VLOOKUP(I215,DDEPM_USERS,2,FALSE())</f>
        <v>#N/A</v>
      </c>
      <c r="B215" s="202" t="e">
        <f aca="false">VLOOKUP(T215,DELIV_CONV,2,FALSE())</f>
        <v>#N/A</v>
      </c>
      <c r="C215" s="203" t="n">
        <f aca="false">S215-R215+1</f>
        <v>1</v>
      </c>
      <c r="D215" s="204" t="e">
        <f aca="false">Y215*B215*C215</f>
        <v>#N/A</v>
      </c>
      <c r="E215" s="201" t="e">
        <f aca="false">D215*Z215</f>
        <v>#N/A</v>
      </c>
    </row>
    <row r="216" customFormat="false" ht="12.75" hidden="false" customHeight="false" outlineLevel="0" collapsed="false">
      <c r="A216" s="201" t="e">
        <f aca="false">VLOOKUP(I216,DDEPM_USERS,2,FALSE())</f>
        <v>#N/A</v>
      </c>
      <c r="B216" s="202" t="e">
        <f aca="false">VLOOKUP(T216,DELIV_CONV,2,FALSE())</f>
        <v>#N/A</v>
      </c>
      <c r="C216" s="203" t="n">
        <f aca="false">S216-R216+1</f>
        <v>1</v>
      </c>
      <c r="D216" s="204" t="e">
        <f aca="false">Y216*B216*C216</f>
        <v>#N/A</v>
      </c>
      <c r="E216" s="201" t="e">
        <f aca="false">D216*Z216</f>
        <v>#N/A</v>
      </c>
    </row>
    <row r="217" customFormat="false" ht="12.75" hidden="false" customHeight="false" outlineLevel="0" collapsed="false">
      <c r="A217" s="201" t="e">
        <f aca="false">VLOOKUP(I217,DDEPM_USERS,2,FALSE())</f>
        <v>#N/A</v>
      </c>
      <c r="B217" s="202" t="e">
        <f aca="false">VLOOKUP(T217,DELIV_CONV,2,FALSE())</f>
        <v>#N/A</v>
      </c>
      <c r="C217" s="203" t="n">
        <f aca="false">S217-R217+1</f>
        <v>1</v>
      </c>
      <c r="D217" s="204" t="e">
        <f aca="false">Y217*B217*C217</f>
        <v>#N/A</v>
      </c>
      <c r="E217" s="201" t="e">
        <f aca="false">D217*Z217</f>
        <v>#N/A</v>
      </c>
    </row>
    <row r="218" customFormat="false" ht="12.75" hidden="false" customHeight="false" outlineLevel="0" collapsed="false">
      <c r="A218" s="201" t="e">
        <f aca="false">VLOOKUP(I218,DDEPM_USERS,2,FALSE())</f>
        <v>#N/A</v>
      </c>
      <c r="B218" s="202" t="e">
        <f aca="false">VLOOKUP(T218,DELIV_CONV,2,FALSE())</f>
        <v>#N/A</v>
      </c>
      <c r="C218" s="203" t="n">
        <f aca="false">S218-R218+1</f>
        <v>1</v>
      </c>
      <c r="D218" s="204" t="e">
        <f aca="false">Y218*B218*C218</f>
        <v>#N/A</v>
      </c>
      <c r="E218" s="201" t="e">
        <f aca="false">D218*Z218</f>
        <v>#N/A</v>
      </c>
    </row>
    <row r="219" customFormat="false" ht="12.75" hidden="false" customHeight="false" outlineLevel="0" collapsed="false">
      <c r="A219" s="201" t="e">
        <f aca="false">VLOOKUP(I219,DDEPM_USERS,2,FALSE())</f>
        <v>#N/A</v>
      </c>
      <c r="B219" s="202" t="e">
        <f aca="false">VLOOKUP(T219,DELIV_CONV,2,FALSE())</f>
        <v>#N/A</v>
      </c>
      <c r="C219" s="203" t="n">
        <f aca="false">S219-R219+1</f>
        <v>1</v>
      </c>
      <c r="D219" s="204" t="e">
        <f aca="false">Y219*B219*C219</f>
        <v>#N/A</v>
      </c>
      <c r="E219" s="201" t="e">
        <f aca="false">D219*Z219</f>
        <v>#N/A</v>
      </c>
    </row>
    <row r="220" customFormat="false" ht="12.75" hidden="false" customHeight="false" outlineLevel="0" collapsed="false">
      <c r="A220" s="201" t="e">
        <f aca="false">VLOOKUP(I220,DDEPM_USERS,2,FALSE())</f>
        <v>#N/A</v>
      </c>
      <c r="B220" s="202" t="e">
        <f aca="false">VLOOKUP(T220,DELIV_CONV,2,FALSE())</f>
        <v>#N/A</v>
      </c>
      <c r="C220" s="203" t="n">
        <f aca="false">S220-R220+1</f>
        <v>1</v>
      </c>
      <c r="D220" s="204" t="e">
        <f aca="false">Y220*B220*C220</f>
        <v>#N/A</v>
      </c>
      <c r="E220" s="201" t="e">
        <f aca="false">D220*Z220</f>
        <v>#N/A</v>
      </c>
    </row>
    <row r="221" customFormat="false" ht="12.75" hidden="false" customHeight="false" outlineLevel="0" collapsed="false">
      <c r="A221" s="201" t="e">
        <f aca="false">VLOOKUP(I221,DDEPM_USERS,2,FALSE())</f>
        <v>#N/A</v>
      </c>
      <c r="B221" s="202" t="e">
        <f aca="false">VLOOKUP(T221,DELIV_CONV,2,FALSE())</f>
        <v>#N/A</v>
      </c>
      <c r="C221" s="203" t="n">
        <f aca="false">S221-R221+1</f>
        <v>1</v>
      </c>
      <c r="D221" s="204" t="e">
        <f aca="false">Y221*B221*C221</f>
        <v>#N/A</v>
      </c>
      <c r="E221" s="201" t="e">
        <f aca="false">D221*Z221</f>
        <v>#N/A</v>
      </c>
    </row>
    <row r="222" customFormat="false" ht="12.75" hidden="false" customHeight="false" outlineLevel="0" collapsed="false">
      <c r="A222" s="201" t="e">
        <f aca="false">VLOOKUP(I222,DDEPM_USERS,2,FALSE())</f>
        <v>#N/A</v>
      </c>
      <c r="B222" s="202" t="e">
        <f aca="false">VLOOKUP(T222,DELIV_CONV,2,FALSE())</f>
        <v>#N/A</v>
      </c>
      <c r="C222" s="203" t="n">
        <f aca="false">S222-R222+1</f>
        <v>1</v>
      </c>
      <c r="D222" s="204" t="e">
        <f aca="false">Y222*B222*C222</f>
        <v>#N/A</v>
      </c>
      <c r="E222" s="201" t="e">
        <f aca="false">D222*Z222</f>
        <v>#N/A</v>
      </c>
    </row>
    <row r="223" customFormat="false" ht="12.75" hidden="false" customHeight="false" outlineLevel="0" collapsed="false">
      <c r="A223" s="201" t="e">
        <f aca="false">VLOOKUP(I223,DDEPM_USERS,2,FALSE())</f>
        <v>#N/A</v>
      </c>
      <c r="B223" s="202" t="e">
        <f aca="false">VLOOKUP(T223,DELIV_CONV,2,FALSE())</f>
        <v>#N/A</v>
      </c>
      <c r="C223" s="203" t="n">
        <f aca="false">S223-R223+1</f>
        <v>1</v>
      </c>
      <c r="D223" s="204" t="e">
        <f aca="false">Y223*B223*C223</f>
        <v>#N/A</v>
      </c>
      <c r="E223" s="201" t="e">
        <f aca="false">D223*Z223</f>
        <v>#N/A</v>
      </c>
    </row>
    <row r="224" customFormat="false" ht="12.75" hidden="false" customHeight="false" outlineLevel="0" collapsed="false">
      <c r="A224" s="201" t="e">
        <f aca="false">VLOOKUP(I224,DDEPM_USERS,2,FALSE())</f>
        <v>#N/A</v>
      </c>
      <c r="B224" s="202" t="e">
        <f aca="false">VLOOKUP(T224,DELIV_CONV,2,FALSE())</f>
        <v>#N/A</v>
      </c>
      <c r="C224" s="203" t="n">
        <f aca="false">S224-R224+1</f>
        <v>1</v>
      </c>
      <c r="D224" s="204" t="e">
        <f aca="false">Y224*B224*C224</f>
        <v>#N/A</v>
      </c>
      <c r="E224" s="201" t="e">
        <f aca="false">D224*Z224</f>
        <v>#N/A</v>
      </c>
    </row>
    <row r="225" customFormat="false" ht="12.75" hidden="false" customHeight="false" outlineLevel="0" collapsed="false">
      <c r="A225" s="201" t="e">
        <f aca="false">VLOOKUP(I225,DDEPM_USERS,2,FALSE())</f>
        <v>#N/A</v>
      </c>
      <c r="B225" s="202" t="e">
        <f aca="false">VLOOKUP(T225,DELIV_CONV,2,FALSE())</f>
        <v>#N/A</v>
      </c>
      <c r="C225" s="203" t="n">
        <f aca="false">S225-R225+1</f>
        <v>1</v>
      </c>
      <c r="D225" s="204" t="e">
        <f aca="false">Y225*B225*C225</f>
        <v>#N/A</v>
      </c>
      <c r="E225" s="201" t="e">
        <f aca="false">D225*Z225</f>
        <v>#N/A</v>
      </c>
    </row>
    <row r="226" customFormat="false" ht="12.75" hidden="false" customHeight="false" outlineLevel="0" collapsed="false">
      <c r="A226" s="201" t="e">
        <f aca="false">VLOOKUP(I226,DDEPM_USERS,2,FALSE())</f>
        <v>#N/A</v>
      </c>
      <c r="B226" s="202" t="e">
        <f aca="false">VLOOKUP(T226,DELIV_CONV,2,FALSE())</f>
        <v>#N/A</v>
      </c>
      <c r="C226" s="203" t="n">
        <f aca="false">S226-R226+1</f>
        <v>1</v>
      </c>
      <c r="D226" s="204" t="e">
        <f aca="false">Y226*B226*C226</f>
        <v>#N/A</v>
      </c>
      <c r="E226" s="201" t="e">
        <f aca="false">D226*Z226</f>
        <v>#N/A</v>
      </c>
    </row>
    <row r="227" customFormat="false" ht="12.75" hidden="false" customHeight="false" outlineLevel="0" collapsed="false">
      <c r="A227" s="201" t="e">
        <f aca="false">VLOOKUP(I227,DDEPM_USERS,2,FALSE())</f>
        <v>#N/A</v>
      </c>
      <c r="B227" s="202" t="e">
        <f aca="false">VLOOKUP(T227,DELIV_CONV,2,FALSE())</f>
        <v>#N/A</v>
      </c>
      <c r="C227" s="203" t="n">
        <f aca="false">S227-R227+1</f>
        <v>1</v>
      </c>
      <c r="D227" s="204" t="e">
        <f aca="false">Y227*B227*C227</f>
        <v>#N/A</v>
      </c>
      <c r="E227" s="201" t="e">
        <f aca="false">D227*Z227</f>
        <v>#N/A</v>
      </c>
    </row>
    <row r="228" customFormat="false" ht="12.75" hidden="false" customHeight="false" outlineLevel="0" collapsed="false">
      <c r="A228" s="201" t="e">
        <f aca="false">VLOOKUP(I228,DDEPM_USERS,2,FALSE())</f>
        <v>#N/A</v>
      </c>
      <c r="B228" s="202" t="e">
        <f aca="false">VLOOKUP(T228,DELIV_CONV,2,FALSE())</f>
        <v>#N/A</v>
      </c>
      <c r="C228" s="203" t="n">
        <f aca="false">S228-R228+1</f>
        <v>1</v>
      </c>
      <c r="D228" s="204" t="e">
        <f aca="false">Y228*B228*C228</f>
        <v>#N/A</v>
      </c>
      <c r="E228" s="201" t="e">
        <f aca="false">D228*Z228</f>
        <v>#N/A</v>
      </c>
    </row>
    <row r="229" customFormat="false" ht="12.75" hidden="false" customHeight="false" outlineLevel="0" collapsed="false">
      <c r="A229" s="201" t="e">
        <f aca="false">VLOOKUP(I229,DDEPM_USERS,2,FALSE())</f>
        <v>#N/A</v>
      </c>
      <c r="B229" s="202" t="e">
        <f aca="false">VLOOKUP(T229,DELIV_CONV,2,FALSE())</f>
        <v>#N/A</v>
      </c>
      <c r="C229" s="203" t="n">
        <f aca="false">S229-R229+1</f>
        <v>1</v>
      </c>
      <c r="D229" s="204" t="e">
        <f aca="false">Y229*B229*C229</f>
        <v>#N/A</v>
      </c>
      <c r="E229" s="201" t="e">
        <f aca="false">D229*Z229</f>
        <v>#N/A</v>
      </c>
    </row>
    <row r="230" customFormat="false" ht="12.75" hidden="false" customHeight="false" outlineLevel="0" collapsed="false">
      <c r="A230" s="201" t="e">
        <f aca="false">VLOOKUP(I230,DDEPM_USERS,2,FALSE())</f>
        <v>#N/A</v>
      </c>
      <c r="B230" s="202" t="e">
        <f aca="false">VLOOKUP(T230,DELIV_CONV,2,FALSE())</f>
        <v>#N/A</v>
      </c>
      <c r="C230" s="203" t="n">
        <f aca="false">S230-R230+1</f>
        <v>1</v>
      </c>
      <c r="D230" s="204" t="e">
        <f aca="false">Y230*B230*C230</f>
        <v>#N/A</v>
      </c>
      <c r="E230" s="201" t="e">
        <f aca="false">D230*Z230</f>
        <v>#N/A</v>
      </c>
    </row>
    <row r="231" customFormat="false" ht="12.75" hidden="false" customHeight="false" outlineLevel="0" collapsed="false">
      <c r="A231" s="201" t="e">
        <f aca="false">VLOOKUP(I231,DDEPM_USERS,2,FALSE())</f>
        <v>#N/A</v>
      </c>
      <c r="B231" s="202" t="e">
        <f aca="false">VLOOKUP(T231,DELIV_CONV,2,FALSE())</f>
        <v>#N/A</v>
      </c>
      <c r="C231" s="203" t="n">
        <f aca="false">S231-R231+1</f>
        <v>1</v>
      </c>
      <c r="D231" s="204" t="e">
        <f aca="false">Y231*B231*C231</f>
        <v>#N/A</v>
      </c>
      <c r="E231" s="201" t="e">
        <f aca="false">D231*Z231</f>
        <v>#N/A</v>
      </c>
    </row>
    <row r="232" customFormat="false" ht="12.75" hidden="false" customHeight="false" outlineLevel="0" collapsed="false">
      <c r="A232" s="201" t="e">
        <f aca="false">VLOOKUP(I232,DDEPM_USERS,2,FALSE())</f>
        <v>#N/A</v>
      </c>
      <c r="B232" s="202" t="e">
        <f aca="false">VLOOKUP(T232,DELIV_CONV,2,FALSE())</f>
        <v>#N/A</v>
      </c>
      <c r="C232" s="203" t="n">
        <f aca="false">S232-R232+1</f>
        <v>1</v>
      </c>
      <c r="D232" s="204" t="e">
        <f aca="false">Y232*B232*C232</f>
        <v>#N/A</v>
      </c>
      <c r="E232" s="201" t="e">
        <f aca="false">D232*Z232</f>
        <v>#N/A</v>
      </c>
    </row>
    <row r="233" customFormat="false" ht="12.75" hidden="false" customHeight="false" outlineLevel="0" collapsed="false">
      <c r="A233" s="201" t="e">
        <f aca="false">VLOOKUP(I233,DDEPM_USERS,2,FALSE())</f>
        <v>#N/A</v>
      </c>
      <c r="B233" s="202" t="e">
        <f aca="false">VLOOKUP(T233,DELIV_CONV,2,FALSE())</f>
        <v>#N/A</v>
      </c>
      <c r="C233" s="203" t="n">
        <f aca="false">S233-R233+1</f>
        <v>1</v>
      </c>
      <c r="D233" s="204" t="e">
        <f aca="false">Y233*B233*C233</f>
        <v>#N/A</v>
      </c>
      <c r="E233" s="201" t="e">
        <f aca="false">D233*Z233</f>
        <v>#N/A</v>
      </c>
    </row>
    <row r="234" customFormat="false" ht="12.75" hidden="false" customHeight="false" outlineLevel="0" collapsed="false">
      <c r="A234" s="201" t="e">
        <f aca="false">VLOOKUP(I234,DDEPM_USERS,2,FALSE())</f>
        <v>#N/A</v>
      </c>
      <c r="B234" s="202" t="e">
        <f aca="false">VLOOKUP(T234,DELIV_CONV,2,FALSE())</f>
        <v>#N/A</v>
      </c>
      <c r="C234" s="203" t="n">
        <f aca="false">S234-R234+1</f>
        <v>1</v>
      </c>
      <c r="D234" s="204" t="e">
        <f aca="false">Y234*B234*C234</f>
        <v>#N/A</v>
      </c>
      <c r="E234" s="201" t="e">
        <f aca="false">D234*Z234</f>
        <v>#N/A</v>
      </c>
    </row>
    <row r="235" customFormat="false" ht="12.75" hidden="false" customHeight="false" outlineLevel="0" collapsed="false">
      <c r="A235" s="201" t="e">
        <f aca="false">VLOOKUP(I235,DDEPM_USERS,2,FALSE())</f>
        <v>#N/A</v>
      </c>
      <c r="B235" s="202" t="e">
        <f aca="false">VLOOKUP(T235,DELIV_CONV,2,FALSE())</f>
        <v>#N/A</v>
      </c>
      <c r="C235" s="203" t="n">
        <f aca="false">S235-R235+1</f>
        <v>1</v>
      </c>
      <c r="D235" s="204" t="e">
        <f aca="false">Y235*B235*C235</f>
        <v>#N/A</v>
      </c>
      <c r="E235" s="201" t="e">
        <f aca="false">D235*Z235</f>
        <v>#N/A</v>
      </c>
    </row>
    <row r="236" customFormat="false" ht="12.75" hidden="false" customHeight="false" outlineLevel="0" collapsed="false">
      <c r="A236" s="201" t="e">
        <f aca="false">VLOOKUP(I236,DDEPM_USERS,2,FALSE())</f>
        <v>#N/A</v>
      </c>
      <c r="B236" s="202" t="e">
        <f aca="false">VLOOKUP(T236,DELIV_CONV,2,FALSE())</f>
        <v>#N/A</v>
      </c>
      <c r="C236" s="203" t="n">
        <f aca="false">S236-R236+1</f>
        <v>1</v>
      </c>
      <c r="D236" s="204" t="e">
        <f aca="false">Y236*B236*C236</f>
        <v>#N/A</v>
      </c>
      <c r="E236" s="201" t="e">
        <f aca="false">D236*Z236</f>
        <v>#N/A</v>
      </c>
    </row>
    <row r="237" customFormat="false" ht="12.75" hidden="false" customHeight="false" outlineLevel="0" collapsed="false">
      <c r="A237" s="201" t="e">
        <f aca="false">VLOOKUP(I237,DDEPM_USERS,2,FALSE())</f>
        <v>#N/A</v>
      </c>
      <c r="B237" s="202" t="e">
        <f aca="false">VLOOKUP(T237,DELIV_CONV,2,FALSE())</f>
        <v>#N/A</v>
      </c>
      <c r="C237" s="203" t="n">
        <f aca="false">S237-R237+1</f>
        <v>1</v>
      </c>
      <c r="D237" s="204" t="e">
        <f aca="false">Y237*B237*C237</f>
        <v>#N/A</v>
      </c>
      <c r="E237" s="201" t="e">
        <f aca="false">D237*Z237</f>
        <v>#N/A</v>
      </c>
    </row>
    <row r="238" customFormat="false" ht="12.75" hidden="false" customHeight="false" outlineLevel="0" collapsed="false">
      <c r="A238" s="201" t="e">
        <f aca="false">VLOOKUP(I238,DDEPM_USERS,2,FALSE())</f>
        <v>#N/A</v>
      </c>
      <c r="B238" s="202" t="e">
        <f aca="false">VLOOKUP(T238,DELIV_CONV,2,FALSE())</f>
        <v>#N/A</v>
      </c>
      <c r="C238" s="203" t="n">
        <f aca="false">S238-R238+1</f>
        <v>1</v>
      </c>
      <c r="D238" s="204" t="e">
        <f aca="false">Y238*B238*C238</f>
        <v>#N/A</v>
      </c>
      <c r="E238" s="201" t="e">
        <f aca="false">D238*Z238</f>
        <v>#N/A</v>
      </c>
    </row>
    <row r="239" customFormat="false" ht="12.75" hidden="false" customHeight="false" outlineLevel="0" collapsed="false">
      <c r="A239" s="201" t="e">
        <f aca="false">VLOOKUP(I239,DDEPM_USERS,2,FALSE())</f>
        <v>#N/A</v>
      </c>
      <c r="B239" s="202" t="e">
        <f aca="false">VLOOKUP(T239,DELIV_CONV,2,FALSE())</f>
        <v>#N/A</v>
      </c>
      <c r="C239" s="203" t="n">
        <f aca="false">S239-R239+1</f>
        <v>1</v>
      </c>
      <c r="D239" s="204" t="e">
        <f aca="false">Y239*B239*C239</f>
        <v>#N/A</v>
      </c>
      <c r="E239" s="201" t="e">
        <f aca="false">D239*Z239</f>
        <v>#N/A</v>
      </c>
    </row>
    <row r="240" customFormat="false" ht="12.75" hidden="false" customHeight="false" outlineLevel="0" collapsed="false">
      <c r="A240" s="201" t="e">
        <f aca="false">VLOOKUP(I240,DDEPM_USERS,2,FALSE())</f>
        <v>#N/A</v>
      </c>
      <c r="B240" s="202" t="e">
        <f aca="false">VLOOKUP(T240,DELIV_CONV,2,FALSE())</f>
        <v>#N/A</v>
      </c>
      <c r="C240" s="203" t="n">
        <f aca="false">S240-R240+1</f>
        <v>1</v>
      </c>
      <c r="D240" s="204" t="e">
        <f aca="false">Y240*B240*C240</f>
        <v>#N/A</v>
      </c>
      <c r="E240" s="201" t="e">
        <f aca="false">D240*Z240</f>
        <v>#N/A</v>
      </c>
    </row>
    <row r="241" customFormat="false" ht="12.75" hidden="false" customHeight="false" outlineLevel="0" collapsed="false">
      <c r="A241" s="201" t="e">
        <f aca="false">VLOOKUP(I241,DDEPM_USERS,2,FALSE())</f>
        <v>#N/A</v>
      </c>
      <c r="B241" s="202" t="e">
        <f aca="false">VLOOKUP(T241,DELIV_CONV,2,FALSE())</f>
        <v>#N/A</v>
      </c>
      <c r="C241" s="203" t="n">
        <f aca="false">S241-R241+1</f>
        <v>1</v>
      </c>
      <c r="D241" s="204" t="e">
        <f aca="false">Y241*B241*C241</f>
        <v>#N/A</v>
      </c>
      <c r="E241" s="201" t="e">
        <f aca="false">D241*Z241</f>
        <v>#N/A</v>
      </c>
    </row>
    <row r="242" customFormat="false" ht="12.75" hidden="false" customHeight="false" outlineLevel="0" collapsed="false">
      <c r="A242" s="201" t="e">
        <f aca="false">VLOOKUP(I242,DDEPM_USERS,2,FALSE())</f>
        <v>#N/A</v>
      </c>
      <c r="B242" s="202" t="e">
        <f aca="false">VLOOKUP(T242,DELIV_CONV,2,FALSE())</f>
        <v>#N/A</v>
      </c>
      <c r="C242" s="203" t="n">
        <f aca="false">S242-R242+1</f>
        <v>1</v>
      </c>
      <c r="D242" s="204" t="e">
        <f aca="false">Y242*B242*C242</f>
        <v>#N/A</v>
      </c>
      <c r="E242" s="201" t="e">
        <f aca="false">D242*Z242</f>
        <v>#N/A</v>
      </c>
    </row>
    <row r="243" customFormat="false" ht="12.75" hidden="false" customHeight="false" outlineLevel="0" collapsed="false">
      <c r="A243" s="201" t="e">
        <f aca="false">VLOOKUP(I243,DDEPM_USERS,2,FALSE())</f>
        <v>#N/A</v>
      </c>
      <c r="B243" s="202" t="e">
        <f aca="false">VLOOKUP(T243,DELIV_CONV,2,FALSE())</f>
        <v>#N/A</v>
      </c>
      <c r="C243" s="203" t="n">
        <f aca="false">S243-R243+1</f>
        <v>1</v>
      </c>
      <c r="D243" s="204" t="e">
        <f aca="false">Y243*B243*C243</f>
        <v>#N/A</v>
      </c>
      <c r="E243" s="201" t="e">
        <f aca="false">D243*Z243</f>
        <v>#N/A</v>
      </c>
    </row>
    <row r="244" customFormat="false" ht="12.75" hidden="false" customHeight="false" outlineLevel="0" collapsed="false">
      <c r="A244" s="201" t="e">
        <f aca="false">VLOOKUP(I244,DDEPM_USERS,2,FALSE())</f>
        <v>#N/A</v>
      </c>
      <c r="B244" s="202" t="e">
        <f aca="false">VLOOKUP(T244,DELIV_CONV,2,FALSE())</f>
        <v>#N/A</v>
      </c>
      <c r="C244" s="203" t="n">
        <f aca="false">S244-R244+1</f>
        <v>1</v>
      </c>
      <c r="D244" s="204" t="e">
        <f aca="false">Y244*B244*C244</f>
        <v>#N/A</v>
      </c>
      <c r="E244" s="201" t="e">
        <f aca="false">D244*Z244</f>
        <v>#N/A</v>
      </c>
    </row>
    <row r="245" customFormat="false" ht="12.75" hidden="false" customHeight="false" outlineLevel="0" collapsed="false">
      <c r="A245" s="201" t="e">
        <f aca="false">VLOOKUP(I245,DDEPM_USERS,2,FALSE())</f>
        <v>#N/A</v>
      </c>
      <c r="B245" s="202" t="e">
        <f aca="false">VLOOKUP(T245,DELIV_CONV,2,FALSE())</f>
        <v>#N/A</v>
      </c>
      <c r="C245" s="203" t="n">
        <f aca="false">S245-R245+1</f>
        <v>1</v>
      </c>
      <c r="D245" s="204" t="e">
        <f aca="false">Y245*B245*C245</f>
        <v>#N/A</v>
      </c>
      <c r="E245" s="201" t="e">
        <f aca="false">D245*Z245</f>
        <v>#N/A</v>
      </c>
    </row>
    <row r="246" customFormat="false" ht="12.75" hidden="false" customHeight="false" outlineLevel="0" collapsed="false">
      <c r="A246" s="201" t="e">
        <f aca="false">VLOOKUP(I246,DDEPM_USERS,2,FALSE())</f>
        <v>#N/A</v>
      </c>
      <c r="B246" s="202" t="e">
        <f aca="false">VLOOKUP(T246,DELIV_CONV,2,FALSE())</f>
        <v>#N/A</v>
      </c>
      <c r="C246" s="203" t="n">
        <f aca="false">S246-R246+1</f>
        <v>1</v>
      </c>
      <c r="D246" s="204" t="e">
        <f aca="false">Y246*B246*C246</f>
        <v>#N/A</v>
      </c>
      <c r="E246" s="201" t="e">
        <f aca="false">D246*Z246</f>
        <v>#N/A</v>
      </c>
    </row>
    <row r="247" customFormat="false" ht="12.75" hidden="false" customHeight="false" outlineLevel="0" collapsed="false">
      <c r="A247" s="201" t="e">
        <f aca="false">VLOOKUP(I247,DDEPM_USERS,2,FALSE())</f>
        <v>#N/A</v>
      </c>
      <c r="B247" s="202" t="e">
        <f aca="false">VLOOKUP(T247,DELIV_CONV,2,FALSE())</f>
        <v>#N/A</v>
      </c>
      <c r="C247" s="203" t="n">
        <f aca="false">S247-R247+1</f>
        <v>1</v>
      </c>
      <c r="D247" s="204" t="e">
        <f aca="false">Y247*B247*C247</f>
        <v>#N/A</v>
      </c>
      <c r="E247" s="201" t="e">
        <f aca="false">D247*Z247</f>
        <v>#N/A</v>
      </c>
    </row>
    <row r="248" customFormat="false" ht="12.75" hidden="false" customHeight="false" outlineLevel="0" collapsed="false">
      <c r="A248" s="201" t="e">
        <f aca="false">VLOOKUP(I248,DDEPM_USERS,2,FALSE())</f>
        <v>#N/A</v>
      </c>
      <c r="B248" s="202" t="e">
        <f aca="false">VLOOKUP(T248,DELIV_CONV,2,FALSE())</f>
        <v>#N/A</v>
      </c>
      <c r="C248" s="203" t="n">
        <f aca="false">S248-R248+1</f>
        <v>1</v>
      </c>
      <c r="D248" s="204" t="e">
        <f aca="false">Y248*B248*C248</f>
        <v>#N/A</v>
      </c>
      <c r="E248" s="201" t="e">
        <f aca="false">D248*Z248</f>
        <v>#N/A</v>
      </c>
    </row>
    <row r="249" customFormat="false" ht="12.75" hidden="false" customHeight="false" outlineLevel="0" collapsed="false">
      <c r="A249" s="201" t="e">
        <f aca="false">VLOOKUP(I249,DDEPM_USERS,2,FALSE())</f>
        <v>#N/A</v>
      </c>
      <c r="B249" s="202" t="e">
        <f aca="false">VLOOKUP(T249,DELIV_CONV,2,FALSE())</f>
        <v>#N/A</v>
      </c>
      <c r="C249" s="203" t="n">
        <f aca="false">S249-R249+1</f>
        <v>1</v>
      </c>
      <c r="D249" s="204" t="e">
        <f aca="false">Y249*B249*C249</f>
        <v>#N/A</v>
      </c>
      <c r="E249" s="201" t="e">
        <f aca="false">D249*Z249</f>
        <v>#N/A</v>
      </c>
    </row>
    <row r="250" customFormat="false" ht="12.75" hidden="false" customHeight="false" outlineLevel="0" collapsed="false">
      <c r="A250" s="201" t="e">
        <f aca="false">VLOOKUP(I250,DDEPM_USERS,2,FALSE())</f>
        <v>#N/A</v>
      </c>
      <c r="B250" s="202" t="e">
        <f aca="false">VLOOKUP(T250,DELIV_CONV,2,FALSE())</f>
        <v>#N/A</v>
      </c>
      <c r="C250" s="203" t="n">
        <f aca="false">S250-R250+1</f>
        <v>1</v>
      </c>
      <c r="D250" s="204" t="e">
        <f aca="false">Y250*B250*C250</f>
        <v>#N/A</v>
      </c>
      <c r="E250" s="201" t="e">
        <f aca="false">D250*Z250</f>
        <v>#N/A</v>
      </c>
    </row>
    <row r="251" customFormat="false" ht="12.75" hidden="false" customHeight="false" outlineLevel="0" collapsed="false">
      <c r="A251" s="201" t="e">
        <f aca="false">VLOOKUP(I251,DDEPM_USERS,2,FALSE())</f>
        <v>#N/A</v>
      </c>
      <c r="B251" s="202" t="e">
        <f aca="false">VLOOKUP(T251,DELIV_CONV,2,FALSE())</f>
        <v>#N/A</v>
      </c>
      <c r="C251" s="203" t="n">
        <f aca="false">S251-R251+1</f>
        <v>1</v>
      </c>
      <c r="D251" s="204" t="e">
        <f aca="false">Y251*B251*C251</f>
        <v>#N/A</v>
      </c>
      <c r="E251" s="201" t="e">
        <f aca="false">D251*Z251</f>
        <v>#N/A</v>
      </c>
    </row>
    <row r="252" customFormat="false" ht="12.75" hidden="false" customHeight="false" outlineLevel="0" collapsed="false">
      <c r="A252" s="201" t="e">
        <f aca="false">VLOOKUP(I252,DDEPM_USERS,2,FALSE())</f>
        <v>#N/A</v>
      </c>
      <c r="B252" s="202" t="e">
        <f aca="false">VLOOKUP(T252,DELIV_CONV,2,FALSE())</f>
        <v>#N/A</v>
      </c>
      <c r="C252" s="203" t="n">
        <f aca="false">S252-R252+1</f>
        <v>1</v>
      </c>
      <c r="D252" s="204" t="e">
        <f aca="false">Y252*B252*C252</f>
        <v>#N/A</v>
      </c>
      <c r="E252" s="201" t="e">
        <f aca="false">D252*Z252</f>
        <v>#N/A</v>
      </c>
    </row>
    <row r="253" customFormat="false" ht="12.75" hidden="false" customHeight="false" outlineLevel="0" collapsed="false">
      <c r="A253" s="201" t="e">
        <f aca="false">VLOOKUP(I253,DDEPM_USERS,2,FALSE())</f>
        <v>#N/A</v>
      </c>
      <c r="B253" s="202" t="e">
        <f aca="false">VLOOKUP(T253,DELIV_CONV,2,FALSE())</f>
        <v>#N/A</v>
      </c>
      <c r="C253" s="203" t="n">
        <f aca="false">S253-R253+1</f>
        <v>1</v>
      </c>
      <c r="D253" s="204" t="e">
        <f aca="false">Y253*B253*C253</f>
        <v>#N/A</v>
      </c>
      <c r="E253" s="201" t="e">
        <f aca="false">D253*Z253</f>
        <v>#N/A</v>
      </c>
    </row>
    <row r="254" customFormat="false" ht="12.75" hidden="false" customHeight="false" outlineLevel="0" collapsed="false">
      <c r="A254" s="201" t="e">
        <f aca="false">VLOOKUP(I254,DDEPM_USERS,2,FALSE())</f>
        <v>#N/A</v>
      </c>
      <c r="B254" s="202" t="e">
        <f aca="false">VLOOKUP(T254,DELIV_CONV,2,FALSE())</f>
        <v>#N/A</v>
      </c>
      <c r="C254" s="203" t="n">
        <f aca="false">S254-R254+1</f>
        <v>1</v>
      </c>
      <c r="D254" s="204" t="e">
        <f aca="false">Y254*B254*C254</f>
        <v>#N/A</v>
      </c>
      <c r="E254" s="201" t="e">
        <f aca="false">D254*Z254</f>
        <v>#N/A</v>
      </c>
    </row>
    <row r="255" customFormat="false" ht="12.75" hidden="false" customHeight="false" outlineLevel="0" collapsed="false">
      <c r="A255" s="201" t="e">
        <f aca="false">VLOOKUP(I255,DDEPM_USERS,2,FALSE())</f>
        <v>#N/A</v>
      </c>
      <c r="B255" s="202" t="e">
        <f aca="false">VLOOKUP(T255,DELIV_CONV,2,FALSE())</f>
        <v>#N/A</v>
      </c>
      <c r="C255" s="203" t="n">
        <f aca="false">S255-R255+1</f>
        <v>1</v>
      </c>
      <c r="D255" s="204" t="e">
        <f aca="false">Y255*B255*C255</f>
        <v>#N/A</v>
      </c>
      <c r="E255" s="201" t="e">
        <f aca="false">D255*Z255</f>
        <v>#N/A</v>
      </c>
    </row>
    <row r="256" customFormat="false" ht="12.75" hidden="false" customHeight="false" outlineLevel="0" collapsed="false">
      <c r="A256" s="201" t="e">
        <f aca="false">VLOOKUP(I256,DDEPM_USERS,2,FALSE())</f>
        <v>#N/A</v>
      </c>
      <c r="B256" s="202" t="e">
        <f aca="false">VLOOKUP(T256,DELIV_CONV,2,FALSE())</f>
        <v>#N/A</v>
      </c>
      <c r="C256" s="203" t="n">
        <f aca="false">S256-R256+1</f>
        <v>1</v>
      </c>
      <c r="D256" s="204" t="e">
        <f aca="false">Y256*B256*C256</f>
        <v>#N/A</v>
      </c>
      <c r="E256" s="201" t="e">
        <f aca="false">D256*Z256</f>
        <v>#N/A</v>
      </c>
    </row>
    <row r="257" customFormat="false" ht="12.75" hidden="false" customHeight="false" outlineLevel="0" collapsed="false">
      <c r="A257" s="201" t="e">
        <f aca="false">VLOOKUP(I257,DDEPM_USERS,2,FALSE())</f>
        <v>#N/A</v>
      </c>
      <c r="B257" s="202" t="e">
        <f aca="false">VLOOKUP(T257,DELIV_CONV,2,FALSE())</f>
        <v>#N/A</v>
      </c>
      <c r="C257" s="203" t="n">
        <f aca="false">S257-R257+1</f>
        <v>1</v>
      </c>
      <c r="D257" s="204" t="e">
        <f aca="false">Y257*B257*C257</f>
        <v>#N/A</v>
      </c>
      <c r="E257" s="201" t="e">
        <f aca="false">D257*Z257</f>
        <v>#N/A</v>
      </c>
    </row>
    <row r="258" customFormat="false" ht="12.75" hidden="false" customHeight="false" outlineLevel="0" collapsed="false">
      <c r="A258" s="201" t="e">
        <f aca="false">VLOOKUP(I258,DDEPM_USERS,2,FALSE())</f>
        <v>#N/A</v>
      </c>
      <c r="B258" s="202" t="e">
        <f aca="false">VLOOKUP(T258,DELIV_CONV,2,FALSE())</f>
        <v>#N/A</v>
      </c>
      <c r="C258" s="203" t="n">
        <f aca="false">S258-R258+1</f>
        <v>1</v>
      </c>
      <c r="D258" s="204" t="e">
        <f aca="false">Y258*B258*C258</f>
        <v>#N/A</v>
      </c>
      <c r="E258" s="201" t="e">
        <f aca="false">D258*Z258</f>
        <v>#N/A</v>
      </c>
    </row>
    <row r="259" customFormat="false" ht="12.75" hidden="false" customHeight="false" outlineLevel="0" collapsed="false">
      <c r="A259" s="201" t="e">
        <f aca="false">VLOOKUP(I259,DDEPM_USERS,2,FALSE())</f>
        <v>#N/A</v>
      </c>
      <c r="B259" s="202" t="e">
        <f aca="false">VLOOKUP(T259,DELIV_CONV,2,FALSE())</f>
        <v>#N/A</v>
      </c>
      <c r="C259" s="203" t="n">
        <f aca="false">S259-R259+1</f>
        <v>1</v>
      </c>
      <c r="D259" s="204" t="e">
        <f aca="false">Y259*B259*C259</f>
        <v>#N/A</v>
      </c>
      <c r="E259" s="201" t="e">
        <f aca="false">D259*Z259</f>
        <v>#N/A</v>
      </c>
    </row>
    <row r="260" customFormat="false" ht="12.75" hidden="false" customHeight="false" outlineLevel="0" collapsed="false">
      <c r="A260" s="201" t="e">
        <f aca="false">VLOOKUP(I260,DDEPM_USERS,2,FALSE())</f>
        <v>#N/A</v>
      </c>
      <c r="B260" s="202" t="e">
        <f aca="false">VLOOKUP(T260,DELIV_CONV,2,FALSE())</f>
        <v>#N/A</v>
      </c>
      <c r="C260" s="203" t="n">
        <f aca="false">S260-R260+1</f>
        <v>1</v>
      </c>
      <c r="D260" s="204" t="e">
        <f aca="false">Y260*B260*C260</f>
        <v>#N/A</v>
      </c>
      <c r="E260" s="201" t="e">
        <f aca="false">D260*Z260</f>
        <v>#N/A</v>
      </c>
    </row>
    <row r="261" customFormat="false" ht="12.75" hidden="false" customHeight="false" outlineLevel="0" collapsed="false">
      <c r="A261" s="201" t="e">
        <f aca="false">VLOOKUP(I261,DDEPM_USERS,2,FALSE())</f>
        <v>#N/A</v>
      </c>
      <c r="B261" s="202" t="e">
        <f aca="false">VLOOKUP(T261,DELIV_CONV,2,FALSE())</f>
        <v>#N/A</v>
      </c>
      <c r="C261" s="203" t="n">
        <f aca="false">S261-R261+1</f>
        <v>1</v>
      </c>
      <c r="D261" s="204" t="e">
        <f aca="false">Y261*B261*C261</f>
        <v>#N/A</v>
      </c>
      <c r="E261" s="201" t="e">
        <f aca="false">D261*Z261</f>
        <v>#N/A</v>
      </c>
    </row>
    <row r="262" customFormat="false" ht="12.75" hidden="false" customHeight="false" outlineLevel="0" collapsed="false">
      <c r="A262" s="201" t="e">
        <f aca="false">VLOOKUP(I262,DDEPM_USERS,2,FALSE())</f>
        <v>#N/A</v>
      </c>
      <c r="B262" s="202" t="e">
        <f aca="false">VLOOKUP(T262,DELIV_CONV,2,FALSE())</f>
        <v>#N/A</v>
      </c>
      <c r="C262" s="203" t="n">
        <f aca="false">S262-R262+1</f>
        <v>1</v>
      </c>
      <c r="D262" s="204" t="e">
        <f aca="false">Y262*B262*C262</f>
        <v>#N/A</v>
      </c>
      <c r="E262" s="201" t="e">
        <f aca="false">D262*Z262</f>
        <v>#N/A</v>
      </c>
    </row>
    <row r="263" customFormat="false" ht="12.75" hidden="false" customHeight="false" outlineLevel="0" collapsed="false">
      <c r="A263" s="201" t="e">
        <f aca="false">VLOOKUP(I263,DDEPM_USERS,2,FALSE())</f>
        <v>#N/A</v>
      </c>
      <c r="B263" s="202" t="e">
        <f aca="false">VLOOKUP(T263,DELIV_CONV,2,FALSE())</f>
        <v>#N/A</v>
      </c>
      <c r="C263" s="203" t="n">
        <f aca="false">S263-R263+1</f>
        <v>1</v>
      </c>
      <c r="D263" s="204" t="e">
        <f aca="false">Y263*B263*C263</f>
        <v>#N/A</v>
      </c>
      <c r="E263" s="201" t="e">
        <f aca="false">D263*Z263</f>
        <v>#N/A</v>
      </c>
    </row>
    <row r="264" customFormat="false" ht="12.75" hidden="false" customHeight="false" outlineLevel="0" collapsed="false">
      <c r="A264" s="201" t="e">
        <f aca="false">VLOOKUP(I264,DDEPM_USERS,2,FALSE())</f>
        <v>#N/A</v>
      </c>
      <c r="B264" s="202" t="e">
        <f aca="false">VLOOKUP(T264,DELIV_CONV,2,FALSE())</f>
        <v>#N/A</v>
      </c>
      <c r="C264" s="203" t="n">
        <f aca="false">S264-R264+1</f>
        <v>1</v>
      </c>
      <c r="D264" s="204" t="e">
        <f aca="false">Y264*B264*C264</f>
        <v>#N/A</v>
      </c>
      <c r="E264" s="201" t="e">
        <f aca="false">D264*Z264</f>
        <v>#N/A</v>
      </c>
    </row>
    <row r="265" customFormat="false" ht="12.75" hidden="false" customHeight="false" outlineLevel="0" collapsed="false">
      <c r="A265" s="201" t="e">
        <f aca="false">VLOOKUP(I265,DDEPM_USERS,2,FALSE())</f>
        <v>#N/A</v>
      </c>
      <c r="B265" s="202" t="e">
        <f aca="false">VLOOKUP(T265,DELIV_CONV,2,FALSE())</f>
        <v>#N/A</v>
      </c>
      <c r="C265" s="203" t="n">
        <f aca="false">S265-R265+1</f>
        <v>1</v>
      </c>
      <c r="D265" s="204" t="e">
        <f aca="false">Y265*B265*C265</f>
        <v>#N/A</v>
      </c>
      <c r="E265" s="201" t="e">
        <f aca="false">D265*Z265</f>
        <v>#N/A</v>
      </c>
    </row>
    <row r="266" customFormat="false" ht="12.75" hidden="false" customHeight="false" outlineLevel="0" collapsed="false">
      <c r="A266" s="201" t="e">
        <f aca="false">VLOOKUP(I266,DDEPM_USERS,2,FALSE())</f>
        <v>#N/A</v>
      </c>
      <c r="B266" s="202" t="e">
        <f aca="false">VLOOKUP(T266,DELIV_CONV,2,FALSE())</f>
        <v>#N/A</v>
      </c>
      <c r="C266" s="203" t="n">
        <f aca="false">S266-R266+1</f>
        <v>1</v>
      </c>
      <c r="D266" s="204" t="e">
        <f aca="false">Y266*B266*C266</f>
        <v>#N/A</v>
      </c>
      <c r="E266" s="201" t="e">
        <f aca="false">D266*Z266</f>
        <v>#N/A</v>
      </c>
    </row>
    <row r="267" customFormat="false" ht="12.75" hidden="false" customHeight="false" outlineLevel="0" collapsed="false">
      <c r="A267" s="201" t="e">
        <f aca="false">VLOOKUP(I267,DDEPM_USERS,2,FALSE())</f>
        <v>#N/A</v>
      </c>
      <c r="B267" s="202" t="e">
        <f aca="false">VLOOKUP(T267,DELIV_CONV,2,FALSE())</f>
        <v>#N/A</v>
      </c>
      <c r="C267" s="203" t="n">
        <f aca="false">S267-R267+1</f>
        <v>1</v>
      </c>
      <c r="D267" s="204" t="e">
        <f aca="false">Y267*B267*C267</f>
        <v>#N/A</v>
      </c>
      <c r="E267" s="201" t="e">
        <f aca="false">D267*Z267</f>
        <v>#N/A</v>
      </c>
    </row>
    <row r="268" customFormat="false" ht="12.75" hidden="false" customHeight="false" outlineLevel="0" collapsed="false">
      <c r="A268" s="201" t="e">
        <f aca="false">VLOOKUP(I268,DDEPM_USERS,2,FALSE())</f>
        <v>#N/A</v>
      </c>
      <c r="B268" s="202" t="e">
        <f aca="false">VLOOKUP(T268,DELIV_CONV,2,FALSE())</f>
        <v>#N/A</v>
      </c>
      <c r="C268" s="203" t="n">
        <f aca="false">S268-R268+1</f>
        <v>1</v>
      </c>
      <c r="D268" s="204" t="e">
        <f aca="false">Y268*B268*C268</f>
        <v>#N/A</v>
      </c>
      <c r="E268" s="201" t="e">
        <f aca="false">D268*Z268</f>
        <v>#N/A</v>
      </c>
    </row>
    <row r="269" customFormat="false" ht="12.75" hidden="false" customHeight="false" outlineLevel="0" collapsed="false">
      <c r="A269" s="201" t="e">
        <f aca="false">VLOOKUP(I269,DDEPM_USERS,2,FALSE())</f>
        <v>#N/A</v>
      </c>
      <c r="B269" s="202" t="e">
        <f aca="false">VLOOKUP(T269,DELIV_CONV,2,FALSE())</f>
        <v>#N/A</v>
      </c>
      <c r="C269" s="203" t="n">
        <f aca="false">S269-R269+1</f>
        <v>1</v>
      </c>
      <c r="D269" s="204" t="e">
        <f aca="false">Y269*B269*C269</f>
        <v>#N/A</v>
      </c>
      <c r="E269" s="201" t="e">
        <f aca="false">D269*Z269</f>
        <v>#N/A</v>
      </c>
    </row>
    <row r="270" customFormat="false" ht="12.75" hidden="false" customHeight="false" outlineLevel="0" collapsed="false">
      <c r="A270" s="201" t="e">
        <f aca="false">VLOOKUP(I270,DDEPM_USERS,2,FALSE())</f>
        <v>#N/A</v>
      </c>
      <c r="B270" s="202" t="e">
        <f aca="false">VLOOKUP(T270,DELIV_CONV,2,FALSE())</f>
        <v>#N/A</v>
      </c>
      <c r="C270" s="203" t="n">
        <f aca="false">S270-R270+1</f>
        <v>1</v>
      </c>
      <c r="D270" s="204" t="e">
        <f aca="false">Y270*B270*C270</f>
        <v>#N/A</v>
      </c>
      <c r="E270" s="201" t="e">
        <f aca="false">D270*Z270</f>
        <v>#N/A</v>
      </c>
    </row>
    <row r="271" customFormat="false" ht="12.75" hidden="false" customHeight="false" outlineLevel="0" collapsed="false">
      <c r="A271" s="201" t="e">
        <f aca="false">VLOOKUP(I271,DDEPM_USERS,2,FALSE())</f>
        <v>#N/A</v>
      </c>
      <c r="B271" s="202" t="e">
        <f aca="false">VLOOKUP(T271,DELIV_CONV,2,FALSE())</f>
        <v>#N/A</v>
      </c>
      <c r="C271" s="203" t="n">
        <f aca="false">S271-R271+1</f>
        <v>1</v>
      </c>
      <c r="D271" s="204" t="e">
        <f aca="false">Y271*B271*C271</f>
        <v>#N/A</v>
      </c>
      <c r="E271" s="201" t="e">
        <f aca="false">D271*Z271</f>
        <v>#N/A</v>
      </c>
    </row>
    <row r="272" customFormat="false" ht="12.75" hidden="false" customHeight="false" outlineLevel="0" collapsed="false">
      <c r="A272" s="201" t="e">
        <f aca="false">VLOOKUP(I272,DDEPM_USERS,2,FALSE())</f>
        <v>#N/A</v>
      </c>
      <c r="B272" s="202" t="e">
        <f aca="false">VLOOKUP(T272,DELIV_CONV,2,FALSE())</f>
        <v>#N/A</v>
      </c>
      <c r="C272" s="203" t="n">
        <f aca="false">S272-R272+1</f>
        <v>1</v>
      </c>
      <c r="D272" s="204" t="e">
        <f aca="false">Y272*B272*C272</f>
        <v>#N/A</v>
      </c>
      <c r="E272" s="201" t="e">
        <f aca="false">D272*Z272</f>
        <v>#N/A</v>
      </c>
    </row>
    <row r="273" customFormat="false" ht="12.75" hidden="false" customHeight="false" outlineLevel="0" collapsed="false">
      <c r="A273" s="201" t="e">
        <f aca="false">VLOOKUP(I273,DDEPM_USERS,2,FALSE())</f>
        <v>#N/A</v>
      </c>
      <c r="B273" s="202" t="e">
        <f aca="false">VLOOKUP(T273,DELIV_CONV,2,FALSE())</f>
        <v>#N/A</v>
      </c>
      <c r="C273" s="203" t="n">
        <f aca="false">S273-R273+1</f>
        <v>1</v>
      </c>
      <c r="D273" s="204" t="e">
        <f aca="false">Y273*B273*C273</f>
        <v>#N/A</v>
      </c>
      <c r="E273" s="201" t="e">
        <f aca="false">D273*Z273</f>
        <v>#N/A</v>
      </c>
    </row>
    <row r="274" customFormat="false" ht="12.75" hidden="false" customHeight="false" outlineLevel="0" collapsed="false">
      <c r="A274" s="201" t="e">
        <f aca="false">VLOOKUP(I274,DDEPM_USERS,2,FALSE())</f>
        <v>#N/A</v>
      </c>
      <c r="B274" s="202" t="e">
        <f aca="false">VLOOKUP(T274,DELIV_CONV,2,FALSE())</f>
        <v>#N/A</v>
      </c>
      <c r="C274" s="203" t="n">
        <f aca="false">S274-R274+1</f>
        <v>1</v>
      </c>
      <c r="D274" s="204" t="e">
        <f aca="false">Y274*B274*C274</f>
        <v>#N/A</v>
      </c>
      <c r="E274" s="201" t="e">
        <f aca="false">D274*Z274</f>
        <v>#N/A</v>
      </c>
    </row>
    <row r="275" customFormat="false" ht="12.75" hidden="false" customHeight="false" outlineLevel="0" collapsed="false">
      <c r="A275" s="201" t="e">
        <f aca="false">VLOOKUP(I275,DDEPM_USERS,2,FALSE())</f>
        <v>#N/A</v>
      </c>
      <c r="B275" s="202" t="e">
        <f aca="false">VLOOKUP(T275,DELIV_CONV,2,FALSE())</f>
        <v>#N/A</v>
      </c>
      <c r="C275" s="203" t="n">
        <f aca="false">S275-R275+1</f>
        <v>1</v>
      </c>
      <c r="D275" s="204" t="e">
        <f aca="false">Y275*B275*C275</f>
        <v>#N/A</v>
      </c>
      <c r="E275" s="201" t="e">
        <f aca="false">D275*Z275</f>
        <v>#N/A</v>
      </c>
    </row>
    <row r="276" customFormat="false" ht="12.75" hidden="false" customHeight="false" outlineLevel="0" collapsed="false">
      <c r="A276" s="201" t="e">
        <f aca="false">VLOOKUP(I276,DDEPM_USERS,2,FALSE())</f>
        <v>#N/A</v>
      </c>
      <c r="B276" s="202" t="e">
        <f aca="false">VLOOKUP(T276,DELIV_CONV,2,FALSE())</f>
        <v>#N/A</v>
      </c>
      <c r="C276" s="203" t="n">
        <f aca="false">S276-R276+1</f>
        <v>1</v>
      </c>
      <c r="D276" s="204" t="e">
        <f aca="false">Y276*B276*C276</f>
        <v>#N/A</v>
      </c>
      <c r="E276" s="201" t="e">
        <f aca="false">D276*Z276</f>
        <v>#N/A</v>
      </c>
    </row>
    <row r="277" customFormat="false" ht="12.75" hidden="false" customHeight="false" outlineLevel="0" collapsed="false">
      <c r="A277" s="201" t="e">
        <f aca="false">VLOOKUP(I277,DDEPM_USERS,2,FALSE())</f>
        <v>#N/A</v>
      </c>
      <c r="B277" s="202" t="e">
        <f aca="false">VLOOKUP(T277,DELIV_CONV,2,FALSE())</f>
        <v>#N/A</v>
      </c>
      <c r="C277" s="203" t="n">
        <f aca="false">S277-R277+1</f>
        <v>1</v>
      </c>
      <c r="D277" s="204" t="e">
        <f aca="false">Y277*B277*C277</f>
        <v>#N/A</v>
      </c>
      <c r="E277" s="201" t="e">
        <f aca="false">D277*Z277</f>
        <v>#N/A</v>
      </c>
    </row>
    <row r="278" customFormat="false" ht="12.75" hidden="false" customHeight="false" outlineLevel="0" collapsed="false">
      <c r="A278" s="201" t="e">
        <f aca="false">VLOOKUP(I278,DDEPM_USERS,2,FALSE())</f>
        <v>#N/A</v>
      </c>
      <c r="B278" s="202" t="e">
        <f aca="false">VLOOKUP(T278,DELIV_CONV,2,FALSE())</f>
        <v>#N/A</v>
      </c>
      <c r="C278" s="203" t="n">
        <f aca="false">S278-R278+1</f>
        <v>1</v>
      </c>
      <c r="D278" s="204" t="e">
        <f aca="false">Y278*B278*C278</f>
        <v>#N/A</v>
      </c>
      <c r="E278" s="201" t="e">
        <f aca="false">D278*Z278</f>
        <v>#N/A</v>
      </c>
    </row>
    <row r="279" customFormat="false" ht="12.75" hidden="false" customHeight="false" outlineLevel="0" collapsed="false">
      <c r="A279" s="201" t="e">
        <f aca="false">VLOOKUP(I279,DDEPM_USERS,2,FALSE())</f>
        <v>#N/A</v>
      </c>
      <c r="B279" s="202" t="e">
        <f aca="false">VLOOKUP(T279,DELIV_CONV,2,FALSE())</f>
        <v>#N/A</v>
      </c>
      <c r="C279" s="203" t="n">
        <f aca="false">S279-R279+1</f>
        <v>1</v>
      </c>
      <c r="D279" s="204" t="e">
        <f aca="false">Y279*B279*C279</f>
        <v>#N/A</v>
      </c>
      <c r="E279" s="201" t="e">
        <f aca="false">D279*Z279</f>
        <v>#N/A</v>
      </c>
    </row>
    <row r="280" customFormat="false" ht="12.75" hidden="false" customHeight="false" outlineLevel="0" collapsed="false">
      <c r="A280" s="201" t="e">
        <f aca="false">VLOOKUP(I280,DDEPM_USERS,2,FALSE())</f>
        <v>#N/A</v>
      </c>
      <c r="B280" s="202" t="e">
        <f aca="false">VLOOKUP(T280,DELIV_CONV,2,FALSE())</f>
        <v>#N/A</v>
      </c>
      <c r="C280" s="203" t="n">
        <f aca="false">S280-R280+1</f>
        <v>1</v>
      </c>
      <c r="D280" s="204" t="e">
        <f aca="false">Y280*B280*C280</f>
        <v>#N/A</v>
      </c>
      <c r="E280" s="201" t="e">
        <f aca="false">D280*Z280</f>
        <v>#N/A</v>
      </c>
    </row>
    <row r="281" customFormat="false" ht="12.75" hidden="false" customHeight="false" outlineLevel="0" collapsed="false">
      <c r="A281" s="201" t="e">
        <f aca="false">VLOOKUP(I281,DDEPM_USERS,2,FALSE())</f>
        <v>#N/A</v>
      </c>
      <c r="B281" s="202" t="e">
        <f aca="false">VLOOKUP(T281,DELIV_CONV,2,FALSE())</f>
        <v>#N/A</v>
      </c>
      <c r="C281" s="203" t="n">
        <f aca="false">S281-R281+1</f>
        <v>1</v>
      </c>
      <c r="D281" s="204" t="e">
        <f aca="false">Y281*B281*C281</f>
        <v>#N/A</v>
      </c>
      <c r="E281" s="201" t="e">
        <f aca="false">D281*Z281</f>
        <v>#N/A</v>
      </c>
    </row>
    <row r="282" customFormat="false" ht="12.75" hidden="false" customHeight="false" outlineLevel="0" collapsed="false">
      <c r="A282" s="201" t="e">
        <f aca="false">VLOOKUP(I282,DDEPM_USERS,2,FALSE())</f>
        <v>#N/A</v>
      </c>
      <c r="B282" s="202" t="e">
        <f aca="false">VLOOKUP(T282,DELIV_CONV,2,FALSE())</f>
        <v>#N/A</v>
      </c>
      <c r="C282" s="203" t="n">
        <f aca="false">S282-R282+1</f>
        <v>1</v>
      </c>
      <c r="D282" s="204" t="e">
        <f aca="false">Y282*B282*C282</f>
        <v>#N/A</v>
      </c>
      <c r="E282" s="201" t="e">
        <f aca="false">D282*Z282</f>
        <v>#N/A</v>
      </c>
    </row>
    <row r="283" customFormat="false" ht="12.75" hidden="false" customHeight="false" outlineLevel="0" collapsed="false">
      <c r="A283" s="201" t="e">
        <f aca="false">VLOOKUP(I283,DDEPM_USERS,2,FALSE())</f>
        <v>#N/A</v>
      </c>
      <c r="B283" s="202" t="e">
        <f aca="false">VLOOKUP(T283,DELIV_CONV,2,FALSE())</f>
        <v>#N/A</v>
      </c>
      <c r="C283" s="203" t="n">
        <f aca="false">S283-R283+1</f>
        <v>1</v>
      </c>
      <c r="D283" s="204" t="e">
        <f aca="false">Y283*B283*C283</f>
        <v>#N/A</v>
      </c>
      <c r="E283" s="201" t="e">
        <f aca="false">D283*Z283</f>
        <v>#N/A</v>
      </c>
    </row>
    <row r="284" customFormat="false" ht="12.75" hidden="false" customHeight="false" outlineLevel="0" collapsed="false">
      <c r="A284" s="201" t="e">
        <f aca="false">VLOOKUP(I284,DDEPM_USERS,2,FALSE())</f>
        <v>#N/A</v>
      </c>
      <c r="B284" s="202" t="e">
        <f aca="false">VLOOKUP(T284,DELIV_CONV,2,FALSE())</f>
        <v>#N/A</v>
      </c>
      <c r="C284" s="203" t="n">
        <f aca="false">S284-R284+1</f>
        <v>1</v>
      </c>
      <c r="D284" s="204" t="e">
        <f aca="false">Y284*B284*C284</f>
        <v>#N/A</v>
      </c>
      <c r="E284" s="201" t="e">
        <f aca="false">D284*Z284</f>
        <v>#N/A</v>
      </c>
    </row>
    <row r="285" customFormat="false" ht="12.75" hidden="false" customHeight="false" outlineLevel="0" collapsed="false">
      <c r="A285" s="201" t="e">
        <f aca="false">VLOOKUP(I285,DDEPM_USERS,2,FALSE())</f>
        <v>#N/A</v>
      </c>
      <c r="B285" s="202" t="e">
        <f aca="false">VLOOKUP(T285,DELIV_CONV,2,FALSE())</f>
        <v>#N/A</v>
      </c>
      <c r="C285" s="203" t="n">
        <f aca="false">S285-R285+1</f>
        <v>1</v>
      </c>
      <c r="D285" s="204" t="e">
        <f aca="false">Y285*B285*C285</f>
        <v>#N/A</v>
      </c>
      <c r="E285" s="201" t="e">
        <f aca="false">D285*Z285</f>
        <v>#N/A</v>
      </c>
    </row>
    <row r="286" customFormat="false" ht="12.75" hidden="false" customHeight="false" outlineLevel="0" collapsed="false">
      <c r="A286" s="201" t="e">
        <f aca="false">VLOOKUP(I286,DDEPM_USERS,2,FALSE())</f>
        <v>#N/A</v>
      </c>
      <c r="B286" s="202" t="e">
        <f aca="false">VLOOKUP(T286,DELIV_CONV,2,FALSE())</f>
        <v>#N/A</v>
      </c>
      <c r="C286" s="203" t="n">
        <f aca="false">S286-R286+1</f>
        <v>1</v>
      </c>
      <c r="D286" s="204" t="e">
        <f aca="false">Y286*B286*C286</f>
        <v>#N/A</v>
      </c>
      <c r="E286" s="201" t="e">
        <f aca="false">D286*Z286</f>
        <v>#N/A</v>
      </c>
    </row>
    <row r="287" customFormat="false" ht="12.75" hidden="false" customHeight="false" outlineLevel="0" collapsed="false">
      <c r="A287" s="201" t="e">
        <f aca="false">VLOOKUP(I287,DDEPM_USERS,2,FALSE())</f>
        <v>#N/A</v>
      </c>
      <c r="B287" s="202" t="e">
        <f aca="false">VLOOKUP(T287,DELIV_CONV,2,FALSE())</f>
        <v>#N/A</v>
      </c>
      <c r="C287" s="203" t="n">
        <f aca="false">S287-R287+1</f>
        <v>1</v>
      </c>
      <c r="D287" s="204" t="e">
        <f aca="false">Y287*B287*C287</f>
        <v>#N/A</v>
      </c>
      <c r="E287" s="201" t="e">
        <f aca="false">D287*Z287</f>
        <v>#N/A</v>
      </c>
    </row>
    <row r="288" customFormat="false" ht="12.75" hidden="false" customHeight="false" outlineLevel="0" collapsed="false">
      <c r="A288" s="201" t="e">
        <f aca="false">VLOOKUP(I288,DDEPM_USERS,2,FALSE())</f>
        <v>#N/A</v>
      </c>
      <c r="B288" s="202" t="e">
        <f aca="false">VLOOKUP(T288,DELIV_CONV,2,FALSE())</f>
        <v>#N/A</v>
      </c>
      <c r="C288" s="203" t="n">
        <f aca="false">S288-R288+1</f>
        <v>1</v>
      </c>
      <c r="D288" s="204" t="e">
        <f aca="false">Y288*B288*C288</f>
        <v>#N/A</v>
      </c>
      <c r="E288" s="201" t="e">
        <f aca="false">D288*Z288</f>
        <v>#N/A</v>
      </c>
    </row>
    <row r="289" customFormat="false" ht="12.75" hidden="false" customHeight="false" outlineLevel="0" collapsed="false">
      <c r="A289" s="201" t="e">
        <f aca="false">VLOOKUP(I289,DDEPM_USERS,2,FALSE())</f>
        <v>#N/A</v>
      </c>
      <c r="B289" s="202" t="e">
        <f aca="false">VLOOKUP(T289,DELIV_CONV,2,FALSE())</f>
        <v>#N/A</v>
      </c>
      <c r="C289" s="203" t="n">
        <f aca="false">S289-R289+1</f>
        <v>1</v>
      </c>
      <c r="D289" s="204" t="e">
        <f aca="false">Y289*B289*C289</f>
        <v>#N/A</v>
      </c>
      <c r="E289" s="201" t="e">
        <f aca="false">D289*Z289</f>
        <v>#N/A</v>
      </c>
    </row>
    <row r="290" customFormat="false" ht="12.75" hidden="false" customHeight="false" outlineLevel="0" collapsed="false">
      <c r="A290" s="201" t="e">
        <f aca="false">VLOOKUP(I290,DDEPM_USERS,2,FALSE())</f>
        <v>#N/A</v>
      </c>
      <c r="B290" s="202" t="e">
        <f aca="false">VLOOKUP(T290,DELIV_CONV,2,FALSE())</f>
        <v>#N/A</v>
      </c>
      <c r="C290" s="203" t="n">
        <f aca="false">S290-R290+1</f>
        <v>1</v>
      </c>
      <c r="D290" s="204" t="e">
        <f aca="false">Y290*B290*C290</f>
        <v>#N/A</v>
      </c>
      <c r="E290" s="201" t="e">
        <f aca="false">D290*Z290</f>
        <v>#N/A</v>
      </c>
    </row>
    <row r="291" customFormat="false" ht="12.75" hidden="false" customHeight="false" outlineLevel="0" collapsed="false">
      <c r="A291" s="201" t="e">
        <f aca="false">VLOOKUP(I291,DDEPM_USERS,2,FALSE())</f>
        <v>#N/A</v>
      </c>
      <c r="B291" s="202" t="e">
        <f aca="false">VLOOKUP(T291,DELIV_CONV,2,FALSE())</f>
        <v>#N/A</v>
      </c>
      <c r="C291" s="203" t="n">
        <f aca="false">S291-R291+1</f>
        <v>1</v>
      </c>
      <c r="D291" s="204" t="e">
        <f aca="false">Y291*B291*C291</f>
        <v>#N/A</v>
      </c>
      <c r="E291" s="201" t="e">
        <f aca="false">D291*Z291</f>
        <v>#N/A</v>
      </c>
    </row>
    <row r="292" customFormat="false" ht="12.75" hidden="false" customHeight="false" outlineLevel="0" collapsed="false">
      <c r="A292" s="201" t="e">
        <f aca="false">VLOOKUP(I292,DDEPM_USERS,2,FALSE())</f>
        <v>#N/A</v>
      </c>
      <c r="B292" s="202" t="e">
        <f aca="false">VLOOKUP(T292,DELIV_CONV,2,FALSE())</f>
        <v>#N/A</v>
      </c>
      <c r="C292" s="203" t="n">
        <f aca="false">S292-R292+1</f>
        <v>1</v>
      </c>
      <c r="D292" s="204" t="e">
        <f aca="false">Y292*B292*C292</f>
        <v>#N/A</v>
      </c>
      <c r="E292" s="201" t="e">
        <f aca="false">D292*Z292</f>
        <v>#N/A</v>
      </c>
    </row>
    <row r="293" customFormat="false" ht="12.75" hidden="false" customHeight="false" outlineLevel="0" collapsed="false">
      <c r="A293" s="201" t="e">
        <f aca="false">VLOOKUP(I293,DDEPM_USERS,2,FALSE())</f>
        <v>#N/A</v>
      </c>
      <c r="B293" s="202" t="e">
        <f aca="false">VLOOKUP(T293,DELIV_CONV,2,FALSE())</f>
        <v>#N/A</v>
      </c>
      <c r="C293" s="203" t="n">
        <f aca="false">S293-R293+1</f>
        <v>1</v>
      </c>
      <c r="D293" s="204" t="e">
        <f aca="false">Y293*B293*C293</f>
        <v>#N/A</v>
      </c>
      <c r="E293" s="201" t="e">
        <f aca="false">D293*Z293</f>
        <v>#N/A</v>
      </c>
    </row>
    <row r="294" customFormat="false" ht="12.75" hidden="false" customHeight="false" outlineLevel="0" collapsed="false">
      <c r="A294" s="201" t="e">
        <f aca="false">VLOOKUP(I294,DDEPM_USERS,2,FALSE())</f>
        <v>#N/A</v>
      </c>
      <c r="B294" s="202" t="e">
        <f aca="false">VLOOKUP(T294,DELIV_CONV,2,FALSE())</f>
        <v>#N/A</v>
      </c>
      <c r="C294" s="203" t="n">
        <f aca="false">S294-R294+1</f>
        <v>1</v>
      </c>
      <c r="D294" s="204" t="e">
        <f aca="false">Y294*B294*C294</f>
        <v>#N/A</v>
      </c>
      <c r="E294" s="201" t="e">
        <f aca="false">D294*Z294</f>
        <v>#N/A</v>
      </c>
    </row>
    <row r="295" customFormat="false" ht="12.75" hidden="false" customHeight="false" outlineLevel="0" collapsed="false">
      <c r="A295" s="201" t="e">
        <f aca="false">VLOOKUP(I295,DDEPM_USERS,2,FALSE())</f>
        <v>#N/A</v>
      </c>
      <c r="B295" s="202" t="e">
        <f aca="false">VLOOKUP(T295,DELIV_CONV,2,FALSE())</f>
        <v>#N/A</v>
      </c>
      <c r="C295" s="203" t="n">
        <f aca="false">S295-R295+1</f>
        <v>1</v>
      </c>
      <c r="D295" s="204" t="e">
        <f aca="false">Y295*B295*C295</f>
        <v>#N/A</v>
      </c>
      <c r="E295" s="201" t="e">
        <f aca="false">D295*Z295</f>
        <v>#N/A</v>
      </c>
    </row>
    <row r="296" customFormat="false" ht="12.75" hidden="false" customHeight="false" outlineLevel="0" collapsed="false">
      <c r="A296" s="201" t="e">
        <f aca="false">VLOOKUP(I296,DDEPM_USERS,2,FALSE())</f>
        <v>#N/A</v>
      </c>
      <c r="B296" s="202" t="e">
        <f aca="false">VLOOKUP(T296,DELIV_CONV,2,FALSE())</f>
        <v>#N/A</v>
      </c>
      <c r="C296" s="203" t="n">
        <f aca="false">S296-R296+1</f>
        <v>1</v>
      </c>
      <c r="D296" s="204" t="e">
        <f aca="false">Y296*B296*C296</f>
        <v>#N/A</v>
      </c>
      <c r="E296" s="201" t="e">
        <f aca="false">D296*Z296</f>
        <v>#N/A</v>
      </c>
    </row>
    <row r="297" customFormat="false" ht="12.75" hidden="false" customHeight="false" outlineLevel="0" collapsed="false">
      <c r="A297" s="201" t="e">
        <f aca="false">VLOOKUP(I297,DDEPM_USERS,2,FALSE())</f>
        <v>#N/A</v>
      </c>
      <c r="B297" s="202" t="e">
        <f aca="false">VLOOKUP(T297,DELIV_CONV,2,FALSE())</f>
        <v>#N/A</v>
      </c>
      <c r="C297" s="203" t="n">
        <f aca="false">S297-R297+1</f>
        <v>1</v>
      </c>
      <c r="D297" s="204" t="e">
        <f aca="false">Y297*B297*C297</f>
        <v>#N/A</v>
      </c>
      <c r="E297" s="201" t="e">
        <f aca="false">D297*Z297</f>
        <v>#N/A</v>
      </c>
    </row>
    <row r="298" customFormat="false" ht="12.75" hidden="false" customHeight="false" outlineLevel="0" collapsed="false">
      <c r="A298" s="201" t="e">
        <f aca="false">VLOOKUP(I298,DDEPM_USERS,2,FALSE())</f>
        <v>#N/A</v>
      </c>
      <c r="B298" s="202" t="e">
        <f aca="false">VLOOKUP(T298,DELIV_CONV,2,FALSE())</f>
        <v>#N/A</v>
      </c>
      <c r="C298" s="203" t="n">
        <f aca="false">S298-R298+1</f>
        <v>1</v>
      </c>
      <c r="D298" s="204" t="e">
        <f aca="false">Y298*B298*C298</f>
        <v>#N/A</v>
      </c>
      <c r="E298" s="201" t="e">
        <f aca="false">D298*Z298</f>
        <v>#N/A</v>
      </c>
    </row>
    <row r="299" customFormat="false" ht="12.75" hidden="false" customHeight="false" outlineLevel="0" collapsed="false">
      <c r="A299" s="201" t="e">
        <f aca="false">VLOOKUP(I299,DDEPM_USERS,2,FALSE())</f>
        <v>#N/A</v>
      </c>
      <c r="B299" s="202" t="e">
        <f aca="false">VLOOKUP(T299,DELIV_CONV,2,FALSE())</f>
        <v>#N/A</v>
      </c>
      <c r="C299" s="203" t="n">
        <f aca="false">S299-R299+1</f>
        <v>1</v>
      </c>
      <c r="D299" s="204" t="e">
        <f aca="false">Y299*B299*C299</f>
        <v>#N/A</v>
      </c>
      <c r="E299" s="201" t="e">
        <f aca="false">D299*Z299</f>
        <v>#N/A</v>
      </c>
    </row>
    <row r="300" customFormat="false" ht="12.75" hidden="false" customHeight="false" outlineLevel="0" collapsed="false">
      <c r="A300" s="201" t="e">
        <f aca="false">VLOOKUP(I300,DDEPM_USERS,2,FALSE())</f>
        <v>#N/A</v>
      </c>
      <c r="B300" s="202" t="e">
        <f aca="false">VLOOKUP(T300,DELIV_CONV,2,FALSE())</f>
        <v>#N/A</v>
      </c>
      <c r="C300" s="203" t="n">
        <f aca="false">S300-R300+1</f>
        <v>1</v>
      </c>
      <c r="D300" s="204" t="e">
        <f aca="false">Y300*B300*C300</f>
        <v>#N/A</v>
      </c>
      <c r="E300" s="201" t="e">
        <f aca="false">D300*Z300</f>
        <v>#N/A</v>
      </c>
    </row>
    <row r="301" customFormat="false" ht="12.75" hidden="false" customHeight="false" outlineLevel="0" collapsed="false">
      <c r="A301" s="201" t="e">
        <f aca="false">VLOOKUP(I301,DDEPM_USERS,2,FALSE())</f>
        <v>#N/A</v>
      </c>
      <c r="B301" s="202" t="e">
        <f aca="false">VLOOKUP(T301,DELIV_CONV,2,FALSE())</f>
        <v>#N/A</v>
      </c>
      <c r="C301" s="203" t="n">
        <f aca="false">S301-R301+1</f>
        <v>1</v>
      </c>
      <c r="D301" s="204" t="e">
        <f aca="false">Y301*B301*C301</f>
        <v>#N/A</v>
      </c>
      <c r="E301" s="201" t="e">
        <f aca="false">D301*Z301</f>
        <v>#N/A</v>
      </c>
    </row>
    <row r="302" customFormat="false" ht="12.75" hidden="false" customHeight="false" outlineLevel="0" collapsed="false">
      <c r="A302" s="201" t="e">
        <f aca="false">VLOOKUP(I302,DDEPM_USERS,2,FALSE())</f>
        <v>#N/A</v>
      </c>
      <c r="B302" s="202" t="e">
        <f aca="false">VLOOKUP(T302,DELIV_CONV,2,FALSE())</f>
        <v>#N/A</v>
      </c>
      <c r="C302" s="203" t="n">
        <f aca="false">S302-R302+1</f>
        <v>1</v>
      </c>
      <c r="D302" s="204" t="e">
        <f aca="false">Y302*B302*C302</f>
        <v>#N/A</v>
      </c>
      <c r="E302" s="201" t="e">
        <f aca="false">D302*Z302</f>
        <v>#N/A</v>
      </c>
    </row>
    <row r="303" customFormat="false" ht="12.75" hidden="false" customHeight="false" outlineLevel="0" collapsed="false">
      <c r="A303" s="201" t="e">
        <f aca="false">VLOOKUP(I303,DDEPM_USERS,2,FALSE())</f>
        <v>#N/A</v>
      </c>
      <c r="B303" s="202" t="e">
        <f aca="false">VLOOKUP(T303,DELIV_CONV,2,FALSE())</f>
        <v>#N/A</v>
      </c>
      <c r="C303" s="203" t="n">
        <f aca="false">S303-R303+1</f>
        <v>1</v>
      </c>
      <c r="D303" s="204" t="e">
        <f aca="false">Y303*B303*C303</f>
        <v>#N/A</v>
      </c>
      <c r="E303" s="201" t="e">
        <f aca="false">D303*Z303</f>
        <v>#N/A</v>
      </c>
    </row>
    <row r="304" customFormat="false" ht="12.75" hidden="false" customHeight="false" outlineLevel="0" collapsed="false">
      <c r="A304" s="201" t="e">
        <f aca="false">VLOOKUP(I304,DDEPM_USERS,2,FALSE())</f>
        <v>#N/A</v>
      </c>
      <c r="B304" s="202" t="e">
        <f aca="false">VLOOKUP(T304,DELIV_CONV,2,FALSE())</f>
        <v>#N/A</v>
      </c>
      <c r="C304" s="203" t="n">
        <f aca="false">S304-R304+1</f>
        <v>1</v>
      </c>
      <c r="D304" s="204" t="e">
        <f aca="false">Y304*B304*C304</f>
        <v>#N/A</v>
      </c>
      <c r="E304" s="201" t="e">
        <f aca="false">D304*Z304</f>
        <v>#N/A</v>
      </c>
    </row>
    <row r="305" customFormat="false" ht="12.75" hidden="false" customHeight="false" outlineLevel="0" collapsed="false">
      <c r="A305" s="201" t="e">
        <f aca="false">VLOOKUP(I305,DDEPM_USERS,2,FALSE())</f>
        <v>#N/A</v>
      </c>
      <c r="B305" s="202" t="e">
        <f aca="false">VLOOKUP(T305,DELIV_CONV,2,FALSE())</f>
        <v>#N/A</v>
      </c>
      <c r="C305" s="203" t="n">
        <f aca="false">S305-R305+1</f>
        <v>1</v>
      </c>
      <c r="D305" s="204" t="e">
        <f aca="false">Y305*B305*C305</f>
        <v>#N/A</v>
      </c>
      <c r="E305" s="201" t="e">
        <f aca="false">D305*Z305</f>
        <v>#N/A</v>
      </c>
    </row>
    <row r="306" customFormat="false" ht="12.75" hidden="false" customHeight="false" outlineLevel="0" collapsed="false">
      <c r="A306" s="201" t="e">
        <f aca="false">VLOOKUP(I306,DDEPM_USERS,2,FALSE())</f>
        <v>#N/A</v>
      </c>
      <c r="B306" s="202" t="e">
        <f aca="false">VLOOKUP(T306,DELIV_CONV,2,FALSE())</f>
        <v>#N/A</v>
      </c>
      <c r="C306" s="203" t="n">
        <f aca="false">S306-R306+1</f>
        <v>1</v>
      </c>
      <c r="D306" s="204" t="e">
        <f aca="false">Y306*B306*C306</f>
        <v>#N/A</v>
      </c>
      <c r="E306" s="201" t="e">
        <f aca="false">D306*Z306</f>
        <v>#N/A</v>
      </c>
    </row>
    <row r="307" customFormat="false" ht="12.75" hidden="false" customHeight="false" outlineLevel="0" collapsed="false">
      <c r="A307" s="201" t="e">
        <f aca="false">VLOOKUP(I307,DDEPM_USERS,2,FALSE())</f>
        <v>#N/A</v>
      </c>
      <c r="B307" s="202" t="e">
        <f aca="false">VLOOKUP(T307,DELIV_CONV,2,FALSE())</f>
        <v>#N/A</v>
      </c>
      <c r="C307" s="203" t="n">
        <f aca="false">S307-R307+1</f>
        <v>1</v>
      </c>
      <c r="D307" s="204" t="e">
        <f aca="false">Y307*B307*C307</f>
        <v>#N/A</v>
      </c>
      <c r="E307" s="201" t="e">
        <f aca="false">D307*Z307</f>
        <v>#N/A</v>
      </c>
    </row>
    <row r="308" customFormat="false" ht="12.75" hidden="false" customHeight="false" outlineLevel="0" collapsed="false">
      <c r="A308" s="201" t="e">
        <f aca="false">VLOOKUP(I308,DDEPM_USERS,2,FALSE())</f>
        <v>#N/A</v>
      </c>
      <c r="B308" s="202" t="e">
        <f aca="false">VLOOKUP(T308,DELIV_CONV,2,FALSE())</f>
        <v>#N/A</v>
      </c>
      <c r="C308" s="203" t="n">
        <f aca="false">S308-R308+1</f>
        <v>1</v>
      </c>
      <c r="D308" s="204" t="e">
        <f aca="false">Y308*B308*C308</f>
        <v>#N/A</v>
      </c>
      <c r="E308" s="201" t="e">
        <f aca="false">D308*Z308</f>
        <v>#N/A</v>
      </c>
    </row>
    <row r="309" customFormat="false" ht="12.75" hidden="false" customHeight="false" outlineLevel="0" collapsed="false">
      <c r="A309" s="201" t="e">
        <f aca="false">VLOOKUP(I309,DDEPM_USERS,2,FALSE())</f>
        <v>#N/A</v>
      </c>
      <c r="B309" s="202" t="e">
        <f aca="false">VLOOKUP(T309,DELIV_CONV,2,FALSE())</f>
        <v>#N/A</v>
      </c>
      <c r="C309" s="203" t="n">
        <f aca="false">S309-R309+1</f>
        <v>1</v>
      </c>
      <c r="D309" s="204" t="e">
        <f aca="false">Y309*B309*C309</f>
        <v>#N/A</v>
      </c>
      <c r="E309" s="201" t="e">
        <f aca="false">D309*Z309</f>
        <v>#N/A</v>
      </c>
    </row>
    <row r="310" customFormat="false" ht="12.75" hidden="false" customHeight="false" outlineLevel="0" collapsed="false">
      <c r="A310" s="201" t="e">
        <f aca="false">VLOOKUP(I310,DDEPM_USERS,2,FALSE())</f>
        <v>#N/A</v>
      </c>
      <c r="B310" s="202" t="e">
        <f aca="false">VLOOKUP(T310,DELIV_CONV,2,FALSE())</f>
        <v>#N/A</v>
      </c>
      <c r="C310" s="203" t="n">
        <f aca="false">S310-R310+1</f>
        <v>1</v>
      </c>
      <c r="D310" s="204" t="e">
        <f aca="false">Y310*B310*C310</f>
        <v>#N/A</v>
      </c>
      <c r="E310" s="201" t="e">
        <f aca="false">D310*Z310</f>
        <v>#N/A</v>
      </c>
    </row>
    <row r="311" customFormat="false" ht="12.75" hidden="false" customHeight="false" outlineLevel="0" collapsed="false">
      <c r="A311" s="201" t="e">
        <f aca="false">VLOOKUP(I311,DDEPM_USERS,2,FALSE())</f>
        <v>#N/A</v>
      </c>
      <c r="B311" s="202" t="e">
        <f aca="false">VLOOKUP(T311,DELIV_CONV,2,FALSE())</f>
        <v>#N/A</v>
      </c>
      <c r="C311" s="203" t="n">
        <f aca="false">S311-R311+1</f>
        <v>1</v>
      </c>
      <c r="D311" s="204" t="e">
        <f aca="false">Y311*B311*C311</f>
        <v>#N/A</v>
      </c>
      <c r="E311" s="201" t="e">
        <f aca="false">D311*Z311</f>
        <v>#N/A</v>
      </c>
    </row>
    <row r="312" customFormat="false" ht="12.75" hidden="false" customHeight="false" outlineLevel="0" collapsed="false">
      <c r="A312" s="201" t="e">
        <f aca="false">VLOOKUP(I312,DDEPM_USERS,2,FALSE())</f>
        <v>#N/A</v>
      </c>
      <c r="B312" s="202" t="e">
        <f aca="false">VLOOKUP(T312,DELIV_CONV,2,FALSE())</f>
        <v>#N/A</v>
      </c>
      <c r="C312" s="203" t="n">
        <f aca="false">S312-R312+1</f>
        <v>1</v>
      </c>
      <c r="D312" s="204" t="e">
        <f aca="false">Y312*B312*C312</f>
        <v>#N/A</v>
      </c>
      <c r="E312" s="201" t="e">
        <f aca="false">D312*Z312</f>
        <v>#N/A</v>
      </c>
    </row>
    <row r="313" customFormat="false" ht="12.75" hidden="false" customHeight="false" outlineLevel="0" collapsed="false">
      <c r="A313" s="201" t="e">
        <f aca="false">VLOOKUP(I313,DDEPM_USERS,2,FALSE())</f>
        <v>#N/A</v>
      </c>
      <c r="B313" s="202" t="e">
        <f aca="false">VLOOKUP(T313,DELIV_CONV,2,FALSE())</f>
        <v>#N/A</v>
      </c>
      <c r="C313" s="203" t="n">
        <f aca="false">S313-R313+1</f>
        <v>1</v>
      </c>
      <c r="D313" s="204" t="e">
        <f aca="false">Y313*B313*C313</f>
        <v>#N/A</v>
      </c>
      <c r="E313" s="201" t="e">
        <f aca="false">D313*Z313</f>
        <v>#N/A</v>
      </c>
    </row>
    <row r="314" customFormat="false" ht="12.75" hidden="false" customHeight="false" outlineLevel="0" collapsed="false">
      <c r="A314" s="201" t="e">
        <f aca="false">VLOOKUP(I314,DDEPM_USERS,2,FALSE())</f>
        <v>#N/A</v>
      </c>
      <c r="B314" s="202" t="e">
        <f aca="false">VLOOKUP(T314,DELIV_CONV,2,FALSE())</f>
        <v>#N/A</v>
      </c>
      <c r="C314" s="203" t="n">
        <f aca="false">S314-R314+1</f>
        <v>1</v>
      </c>
      <c r="D314" s="204" t="e">
        <f aca="false">Y314*B314*C314</f>
        <v>#N/A</v>
      </c>
      <c r="E314" s="201" t="e">
        <f aca="false">D314*Z314</f>
        <v>#N/A</v>
      </c>
    </row>
    <row r="315" customFormat="false" ht="12.75" hidden="false" customHeight="false" outlineLevel="0" collapsed="false">
      <c r="A315" s="201" t="e">
        <f aca="false">VLOOKUP(I315,DDEPM_USERS,2,FALSE())</f>
        <v>#N/A</v>
      </c>
      <c r="B315" s="202" t="e">
        <f aca="false">VLOOKUP(T315,DELIV_CONV,2,FALSE())</f>
        <v>#N/A</v>
      </c>
      <c r="C315" s="203" t="n">
        <f aca="false">S315-R315+1</f>
        <v>1</v>
      </c>
      <c r="D315" s="204" t="e">
        <f aca="false">Y315*B315*C315</f>
        <v>#N/A</v>
      </c>
      <c r="E315" s="201" t="e">
        <f aca="false">D315*Z315</f>
        <v>#N/A</v>
      </c>
    </row>
    <row r="316" customFormat="false" ht="12.75" hidden="false" customHeight="false" outlineLevel="0" collapsed="false">
      <c r="A316" s="201" t="e">
        <f aca="false">VLOOKUP(I316,DDEPM_USERS,2,FALSE())</f>
        <v>#N/A</v>
      </c>
      <c r="B316" s="202" t="e">
        <f aca="false">VLOOKUP(T316,DELIV_CONV,2,FALSE())</f>
        <v>#N/A</v>
      </c>
      <c r="C316" s="203" t="n">
        <f aca="false">S316-R316+1</f>
        <v>1</v>
      </c>
      <c r="D316" s="204" t="e">
        <f aca="false">Y316*B316*C316</f>
        <v>#N/A</v>
      </c>
      <c r="E316" s="201" t="e">
        <f aca="false">D316*Z316</f>
        <v>#N/A</v>
      </c>
    </row>
    <row r="317" customFormat="false" ht="12.75" hidden="false" customHeight="false" outlineLevel="0" collapsed="false">
      <c r="A317" s="201" t="e">
        <f aca="false">VLOOKUP(I317,DDEPM_USERS,2,FALSE())</f>
        <v>#N/A</v>
      </c>
      <c r="B317" s="202" t="e">
        <f aca="false">VLOOKUP(T317,DELIV_CONV,2,FALSE())</f>
        <v>#N/A</v>
      </c>
      <c r="C317" s="203" t="n">
        <f aca="false">S317-R317+1</f>
        <v>1</v>
      </c>
      <c r="D317" s="204" t="e">
        <f aca="false">Y317*B317*C317</f>
        <v>#N/A</v>
      </c>
      <c r="E317" s="201" t="e">
        <f aca="false">D317*Z317</f>
        <v>#N/A</v>
      </c>
    </row>
    <row r="318" customFormat="false" ht="12.75" hidden="false" customHeight="false" outlineLevel="0" collapsed="false">
      <c r="A318" s="201" t="e">
        <f aca="false">VLOOKUP(I318,DDEPM_USERS,2,FALSE())</f>
        <v>#N/A</v>
      </c>
      <c r="B318" s="202" t="e">
        <f aca="false">VLOOKUP(T318,DELIV_CONV,2,FALSE())</f>
        <v>#N/A</v>
      </c>
      <c r="C318" s="203" t="n">
        <f aca="false">S318-R318+1</f>
        <v>1</v>
      </c>
      <c r="D318" s="204" t="e">
        <f aca="false">Y318*B318*C318</f>
        <v>#N/A</v>
      </c>
      <c r="E318" s="201" t="e">
        <f aca="false">D318*Z318</f>
        <v>#N/A</v>
      </c>
    </row>
    <row r="319" customFormat="false" ht="12.75" hidden="false" customHeight="false" outlineLevel="0" collapsed="false">
      <c r="A319" s="201" t="e">
        <f aca="false">VLOOKUP(I319,DDEPM_USERS,2,FALSE())</f>
        <v>#N/A</v>
      </c>
      <c r="B319" s="202" t="e">
        <f aca="false">VLOOKUP(T319,DELIV_CONV,2,FALSE())</f>
        <v>#N/A</v>
      </c>
      <c r="C319" s="203" t="n">
        <f aca="false">S319-R319+1</f>
        <v>1</v>
      </c>
      <c r="D319" s="204" t="e">
        <f aca="false">Y319*B319*C319</f>
        <v>#N/A</v>
      </c>
      <c r="E319" s="201" t="e">
        <f aca="false">D319*Z319</f>
        <v>#N/A</v>
      </c>
    </row>
    <row r="320" customFormat="false" ht="12.75" hidden="false" customHeight="false" outlineLevel="0" collapsed="false">
      <c r="A320" s="201" t="e">
        <f aca="false">VLOOKUP(I320,DDEPM_USERS,2,FALSE())</f>
        <v>#N/A</v>
      </c>
      <c r="B320" s="202" t="e">
        <f aca="false">VLOOKUP(T320,DELIV_CONV,2,FALSE())</f>
        <v>#N/A</v>
      </c>
      <c r="C320" s="203" t="n">
        <f aca="false">S320-R320+1</f>
        <v>1</v>
      </c>
      <c r="D320" s="204" t="e">
        <f aca="false">Y320*B320*C320</f>
        <v>#N/A</v>
      </c>
      <c r="E320" s="201" t="e">
        <f aca="false">D320*Z320</f>
        <v>#N/A</v>
      </c>
    </row>
    <row r="321" customFormat="false" ht="12.75" hidden="false" customHeight="false" outlineLevel="0" collapsed="false">
      <c r="A321" s="201" t="e">
        <f aca="false">VLOOKUP(I321,DDEPM_USERS,2,FALSE())</f>
        <v>#N/A</v>
      </c>
      <c r="B321" s="202" t="e">
        <f aca="false">VLOOKUP(T321,DELIV_CONV,2,FALSE())</f>
        <v>#N/A</v>
      </c>
      <c r="C321" s="203" t="n">
        <f aca="false">S321-R321+1</f>
        <v>1</v>
      </c>
      <c r="D321" s="204" t="e">
        <f aca="false">Y321*B321*C321</f>
        <v>#N/A</v>
      </c>
      <c r="E321" s="201" t="e">
        <f aca="false">D321*Z321</f>
        <v>#N/A</v>
      </c>
    </row>
    <row r="322" customFormat="false" ht="12.75" hidden="false" customHeight="false" outlineLevel="0" collapsed="false">
      <c r="A322" s="201" t="e">
        <f aca="false">VLOOKUP(I322,DDEPM_USERS,2,FALSE())</f>
        <v>#N/A</v>
      </c>
      <c r="B322" s="202" t="e">
        <f aca="false">VLOOKUP(T322,DELIV_CONV,2,FALSE())</f>
        <v>#N/A</v>
      </c>
      <c r="C322" s="203" t="n">
        <f aca="false">S322-R322+1</f>
        <v>1</v>
      </c>
      <c r="D322" s="204" t="e">
        <f aca="false">Y322*B322*C322</f>
        <v>#N/A</v>
      </c>
      <c r="E322" s="201" t="e">
        <f aca="false">D322*Z322</f>
        <v>#N/A</v>
      </c>
    </row>
    <row r="323" customFormat="false" ht="12.75" hidden="false" customHeight="false" outlineLevel="0" collapsed="false">
      <c r="A323" s="201" t="e">
        <f aca="false">VLOOKUP(I323,DDEPM_USERS,2,FALSE())</f>
        <v>#N/A</v>
      </c>
      <c r="B323" s="202" t="e">
        <f aca="false">VLOOKUP(T323,DELIV_CONV,2,FALSE())</f>
        <v>#N/A</v>
      </c>
      <c r="C323" s="203" t="n">
        <f aca="false">S323-R323+1</f>
        <v>1</v>
      </c>
      <c r="D323" s="204" t="e">
        <f aca="false">Y323*B323*C323</f>
        <v>#N/A</v>
      </c>
      <c r="E323" s="201" t="e">
        <f aca="false">D323*Z323</f>
        <v>#N/A</v>
      </c>
    </row>
    <row r="324" customFormat="false" ht="12.75" hidden="false" customHeight="false" outlineLevel="0" collapsed="false">
      <c r="A324" s="201" t="e">
        <f aca="false">VLOOKUP(I324,DDEPM_USERS,2,FALSE())</f>
        <v>#N/A</v>
      </c>
      <c r="B324" s="202" t="e">
        <f aca="false">VLOOKUP(T324,DELIV_CONV,2,FALSE())</f>
        <v>#N/A</v>
      </c>
      <c r="C324" s="203" t="n">
        <f aca="false">S324-R324+1</f>
        <v>1</v>
      </c>
      <c r="D324" s="204" t="e">
        <f aca="false">Y324*B324*C324</f>
        <v>#N/A</v>
      </c>
      <c r="E324" s="201" t="e">
        <f aca="false">D324*Z324</f>
        <v>#N/A</v>
      </c>
    </row>
    <row r="325" customFormat="false" ht="12.75" hidden="false" customHeight="false" outlineLevel="0" collapsed="false">
      <c r="A325" s="201" t="e">
        <f aca="false">VLOOKUP(I325,DDEPM_USERS,2,FALSE())</f>
        <v>#N/A</v>
      </c>
      <c r="B325" s="202" t="e">
        <f aca="false">VLOOKUP(T325,DELIV_CONV,2,FALSE())</f>
        <v>#N/A</v>
      </c>
      <c r="C325" s="203" t="n">
        <f aca="false">S325-R325+1</f>
        <v>1</v>
      </c>
      <c r="D325" s="204" t="e">
        <f aca="false">Y325*B325*C325</f>
        <v>#N/A</v>
      </c>
      <c r="E325" s="201" t="e">
        <f aca="false">D325*Z325</f>
        <v>#N/A</v>
      </c>
    </row>
    <row r="326" customFormat="false" ht="12.75" hidden="false" customHeight="false" outlineLevel="0" collapsed="false">
      <c r="A326" s="201" t="e">
        <f aca="false">VLOOKUP(I326,DDEPM_USERS,2,FALSE())</f>
        <v>#N/A</v>
      </c>
      <c r="B326" s="202" t="e">
        <f aca="false">VLOOKUP(T326,DELIV_CONV,2,FALSE())</f>
        <v>#N/A</v>
      </c>
      <c r="C326" s="203" t="n">
        <f aca="false">S326-R326+1</f>
        <v>1</v>
      </c>
      <c r="D326" s="204" t="e">
        <f aca="false">Y326*B326*C326</f>
        <v>#N/A</v>
      </c>
      <c r="E326" s="201" t="e">
        <f aca="false">D326*Z326</f>
        <v>#N/A</v>
      </c>
    </row>
    <row r="327" customFormat="false" ht="12.75" hidden="false" customHeight="false" outlineLevel="0" collapsed="false">
      <c r="A327" s="201" t="e">
        <f aca="false">VLOOKUP(I327,DDEPM_USERS,2,FALSE())</f>
        <v>#N/A</v>
      </c>
      <c r="B327" s="202" t="e">
        <f aca="false">VLOOKUP(T327,DELIV_CONV,2,FALSE())</f>
        <v>#N/A</v>
      </c>
      <c r="C327" s="203" t="n">
        <f aca="false">S327-R327+1</f>
        <v>1</v>
      </c>
      <c r="D327" s="204" t="e">
        <f aca="false">Y327*B327*C327</f>
        <v>#N/A</v>
      </c>
      <c r="E327" s="201" t="e">
        <f aca="false">D327*Z327</f>
        <v>#N/A</v>
      </c>
    </row>
    <row r="328" customFormat="false" ht="12.75" hidden="false" customHeight="false" outlineLevel="0" collapsed="false">
      <c r="A328" s="201" t="e">
        <f aca="false">VLOOKUP(I328,DDEPM_USERS,2,FALSE())</f>
        <v>#N/A</v>
      </c>
      <c r="B328" s="202" t="e">
        <f aca="false">VLOOKUP(T328,DELIV_CONV,2,FALSE())</f>
        <v>#N/A</v>
      </c>
      <c r="C328" s="203" t="n">
        <f aca="false">S328-R328+1</f>
        <v>1</v>
      </c>
      <c r="D328" s="204" t="e">
        <f aca="false">Y328*B328*C328</f>
        <v>#N/A</v>
      </c>
      <c r="E328" s="201" t="e">
        <f aca="false">D328*Z328</f>
        <v>#N/A</v>
      </c>
    </row>
    <row r="329" customFormat="false" ht="12.75" hidden="false" customHeight="false" outlineLevel="0" collapsed="false">
      <c r="A329" s="201" t="e">
        <f aca="false">VLOOKUP(I329,DDEPM_USERS,2,FALSE())</f>
        <v>#N/A</v>
      </c>
      <c r="B329" s="202" t="e">
        <f aca="false">VLOOKUP(T329,DELIV_CONV,2,FALSE())</f>
        <v>#N/A</v>
      </c>
      <c r="C329" s="203" t="n">
        <f aca="false">S329-R329+1</f>
        <v>1</v>
      </c>
      <c r="D329" s="204" t="e">
        <f aca="false">Y329*B329*C329</f>
        <v>#N/A</v>
      </c>
      <c r="E329" s="201" t="e">
        <f aca="false">D329*Z329</f>
        <v>#N/A</v>
      </c>
    </row>
    <row r="330" customFormat="false" ht="12.75" hidden="false" customHeight="false" outlineLevel="0" collapsed="false">
      <c r="A330" s="201" t="e">
        <f aca="false">VLOOKUP(I330,DDEPM_USERS,2,FALSE())</f>
        <v>#N/A</v>
      </c>
      <c r="B330" s="202" t="e">
        <f aca="false">VLOOKUP(T330,DELIV_CONV,2,FALSE())</f>
        <v>#N/A</v>
      </c>
      <c r="C330" s="203" t="n">
        <f aca="false">S330-R330+1</f>
        <v>1</v>
      </c>
      <c r="D330" s="204" t="e">
        <f aca="false">Y330*B330*C330</f>
        <v>#N/A</v>
      </c>
      <c r="E330" s="201" t="e">
        <f aca="false">D330*Z330</f>
        <v>#N/A</v>
      </c>
    </row>
    <row r="331" customFormat="false" ht="12.75" hidden="false" customHeight="false" outlineLevel="0" collapsed="false">
      <c r="A331" s="201" t="e">
        <f aca="false">VLOOKUP(I331,DDEPM_USERS,2,FALSE())</f>
        <v>#N/A</v>
      </c>
      <c r="B331" s="202" t="e">
        <f aca="false">VLOOKUP(T331,DELIV_CONV,2,FALSE())</f>
        <v>#N/A</v>
      </c>
      <c r="C331" s="203" t="n">
        <f aca="false">S331-R331+1</f>
        <v>1</v>
      </c>
      <c r="D331" s="204" t="e">
        <f aca="false">Y331*B331*C331</f>
        <v>#N/A</v>
      </c>
      <c r="E331" s="201" t="e">
        <f aca="false">D331*Z331</f>
        <v>#N/A</v>
      </c>
    </row>
    <row r="332" customFormat="false" ht="12.75" hidden="false" customHeight="false" outlineLevel="0" collapsed="false">
      <c r="A332" s="201" t="e">
        <f aca="false">VLOOKUP(I332,DDEPM_USERS,2,FALSE())</f>
        <v>#N/A</v>
      </c>
      <c r="B332" s="202" t="e">
        <f aca="false">VLOOKUP(T332,DELIV_CONV,2,FALSE())</f>
        <v>#N/A</v>
      </c>
      <c r="C332" s="203" t="n">
        <f aca="false">S332-R332+1</f>
        <v>1</v>
      </c>
      <c r="D332" s="204" t="e">
        <f aca="false">Y332*B332*C332</f>
        <v>#N/A</v>
      </c>
      <c r="E332" s="201" t="e">
        <f aca="false">D332*Z332</f>
        <v>#N/A</v>
      </c>
    </row>
    <row r="333" customFormat="false" ht="12.75" hidden="false" customHeight="false" outlineLevel="0" collapsed="false">
      <c r="A333" s="201" t="e">
        <f aca="false">VLOOKUP(I333,DDEPM_USERS,2,FALSE())</f>
        <v>#N/A</v>
      </c>
      <c r="B333" s="202" t="e">
        <f aca="false">VLOOKUP(T333,DELIV_CONV,2,FALSE())</f>
        <v>#N/A</v>
      </c>
      <c r="C333" s="203" t="n">
        <f aca="false">S333-R333+1</f>
        <v>1</v>
      </c>
      <c r="D333" s="204" t="e">
        <f aca="false">Y333*B333*C333</f>
        <v>#N/A</v>
      </c>
      <c r="E333" s="201" t="e">
        <f aca="false">D333*Z333</f>
        <v>#N/A</v>
      </c>
    </row>
    <row r="334" customFormat="false" ht="12.75" hidden="false" customHeight="false" outlineLevel="0" collapsed="false">
      <c r="A334" s="201" t="e">
        <f aca="false">VLOOKUP(I334,DDEPM_USERS,2,FALSE())</f>
        <v>#N/A</v>
      </c>
      <c r="B334" s="202" t="e">
        <f aca="false">VLOOKUP(T334,DELIV_CONV,2,FALSE())</f>
        <v>#N/A</v>
      </c>
      <c r="C334" s="203" t="n">
        <f aca="false">S334-R334+1</f>
        <v>1</v>
      </c>
      <c r="D334" s="204" t="e">
        <f aca="false">Y334*B334*C334</f>
        <v>#N/A</v>
      </c>
      <c r="E334" s="201" t="e">
        <f aca="false">D334*Z334</f>
        <v>#N/A</v>
      </c>
    </row>
    <row r="335" customFormat="false" ht="12.75" hidden="false" customHeight="false" outlineLevel="0" collapsed="false">
      <c r="A335" s="201" t="e">
        <f aca="false">VLOOKUP(I335,DDEPM_USERS,2,FALSE())</f>
        <v>#N/A</v>
      </c>
      <c r="B335" s="202" t="e">
        <f aca="false">VLOOKUP(T335,DELIV_CONV,2,FALSE())</f>
        <v>#N/A</v>
      </c>
      <c r="C335" s="203" t="n">
        <f aca="false">S335-R335+1</f>
        <v>1</v>
      </c>
      <c r="D335" s="204" t="e">
        <f aca="false">Y335*B335*C335</f>
        <v>#N/A</v>
      </c>
      <c r="E335" s="201" t="e">
        <f aca="false">D335*Z335</f>
        <v>#N/A</v>
      </c>
    </row>
    <row r="336" customFormat="false" ht="12.75" hidden="false" customHeight="false" outlineLevel="0" collapsed="false">
      <c r="A336" s="201" t="e">
        <f aca="false">VLOOKUP(I336,DDEPM_USERS,2,FALSE())</f>
        <v>#N/A</v>
      </c>
      <c r="B336" s="202" t="e">
        <f aca="false">VLOOKUP(T336,DELIV_CONV,2,FALSE())</f>
        <v>#N/A</v>
      </c>
      <c r="C336" s="203" t="n">
        <f aca="false">S336-R336+1</f>
        <v>1</v>
      </c>
      <c r="D336" s="204" t="e">
        <f aca="false">Y336*B336*C336</f>
        <v>#N/A</v>
      </c>
      <c r="E336" s="201" t="e">
        <f aca="false">D336*Z336</f>
        <v>#N/A</v>
      </c>
    </row>
    <row r="337" customFormat="false" ht="12.75" hidden="false" customHeight="false" outlineLevel="0" collapsed="false">
      <c r="A337" s="201" t="e">
        <f aca="false">VLOOKUP(I337,DDEPM_USERS,2,FALSE())</f>
        <v>#N/A</v>
      </c>
      <c r="B337" s="202" t="e">
        <f aca="false">VLOOKUP(T337,DELIV_CONV,2,FALSE())</f>
        <v>#N/A</v>
      </c>
      <c r="C337" s="203" t="n">
        <f aca="false">S337-R337+1</f>
        <v>1</v>
      </c>
      <c r="D337" s="204" t="e">
        <f aca="false">Y337*B337*C337</f>
        <v>#N/A</v>
      </c>
      <c r="E337" s="201" t="e">
        <f aca="false">D337*Z337</f>
        <v>#N/A</v>
      </c>
    </row>
    <row r="338" customFormat="false" ht="12.75" hidden="false" customHeight="false" outlineLevel="0" collapsed="false">
      <c r="A338" s="201" t="e">
        <f aca="false">VLOOKUP(I338,DDEPM_USERS,2,FALSE())</f>
        <v>#N/A</v>
      </c>
      <c r="B338" s="202" t="e">
        <f aca="false">VLOOKUP(T338,DELIV_CONV,2,FALSE())</f>
        <v>#N/A</v>
      </c>
      <c r="C338" s="203" t="n">
        <f aca="false">S338-R338+1</f>
        <v>1</v>
      </c>
      <c r="D338" s="204" t="e">
        <f aca="false">Y338*B338*C338</f>
        <v>#N/A</v>
      </c>
      <c r="E338" s="201" t="e">
        <f aca="false">D338*Z338</f>
        <v>#N/A</v>
      </c>
    </row>
    <row r="339" customFormat="false" ht="12.75" hidden="false" customHeight="false" outlineLevel="0" collapsed="false">
      <c r="A339" s="201" t="e">
        <f aca="false">VLOOKUP(I339,DDEPM_USERS,2,FALSE())</f>
        <v>#N/A</v>
      </c>
      <c r="B339" s="202" t="e">
        <f aca="false">VLOOKUP(T339,DELIV_CONV,2,FALSE())</f>
        <v>#N/A</v>
      </c>
      <c r="C339" s="203" t="n">
        <f aca="false">S339-R339+1</f>
        <v>1</v>
      </c>
      <c r="D339" s="204" t="e">
        <f aca="false">Y339*B339*C339</f>
        <v>#N/A</v>
      </c>
      <c r="E339" s="201" t="e">
        <f aca="false">D339*Z339</f>
        <v>#N/A</v>
      </c>
    </row>
    <row r="340" customFormat="false" ht="12.75" hidden="false" customHeight="false" outlineLevel="0" collapsed="false">
      <c r="A340" s="201" t="e">
        <f aca="false">VLOOKUP(I340,DDEPM_USERS,2,FALSE())</f>
        <v>#N/A</v>
      </c>
      <c r="B340" s="202" t="e">
        <f aca="false">VLOOKUP(T340,DELIV_CONV,2,FALSE())</f>
        <v>#N/A</v>
      </c>
      <c r="C340" s="203" t="n">
        <f aca="false">S340-R340+1</f>
        <v>1</v>
      </c>
      <c r="D340" s="204" t="e">
        <f aca="false">Y340*B340*C340</f>
        <v>#N/A</v>
      </c>
      <c r="E340" s="201" t="e">
        <f aca="false">D340*Z340</f>
        <v>#N/A</v>
      </c>
    </row>
    <row r="341" customFormat="false" ht="12.75" hidden="false" customHeight="false" outlineLevel="0" collapsed="false">
      <c r="A341" s="201" t="e">
        <f aca="false">VLOOKUP(I341,DDEPM_USERS,2,FALSE())</f>
        <v>#N/A</v>
      </c>
      <c r="B341" s="202" t="e">
        <f aca="false">VLOOKUP(T341,DELIV_CONV,2,FALSE())</f>
        <v>#N/A</v>
      </c>
      <c r="C341" s="203" t="n">
        <f aca="false">S341-R341+1</f>
        <v>1</v>
      </c>
      <c r="D341" s="204" t="e">
        <f aca="false">Y341*B341*C341</f>
        <v>#N/A</v>
      </c>
      <c r="E341" s="201" t="e">
        <f aca="false">D341*Z341</f>
        <v>#N/A</v>
      </c>
    </row>
    <row r="342" customFormat="false" ht="12.75" hidden="false" customHeight="false" outlineLevel="0" collapsed="false">
      <c r="A342" s="201" t="e">
        <f aca="false">VLOOKUP(I342,DDEPM_USERS,2,FALSE())</f>
        <v>#N/A</v>
      </c>
      <c r="B342" s="202" t="e">
        <f aca="false">VLOOKUP(T342,DELIV_CONV,2,FALSE())</f>
        <v>#N/A</v>
      </c>
      <c r="C342" s="203" t="n">
        <f aca="false">S342-R342+1</f>
        <v>1</v>
      </c>
      <c r="D342" s="204" t="e">
        <f aca="false">Y342*B342*C342</f>
        <v>#N/A</v>
      </c>
      <c r="E342" s="201" t="e">
        <f aca="false">D342*Z342</f>
        <v>#N/A</v>
      </c>
    </row>
    <row r="343" customFormat="false" ht="12.75" hidden="false" customHeight="false" outlineLevel="0" collapsed="false">
      <c r="A343" s="201" t="e">
        <f aca="false">VLOOKUP(I343,DDEPM_USERS,2,FALSE())</f>
        <v>#N/A</v>
      </c>
      <c r="B343" s="202" t="e">
        <f aca="false">VLOOKUP(T343,DELIV_CONV,2,FALSE())</f>
        <v>#N/A</v>
      </c>
      <c r="C343" s="203" t="n">
        <f aca="false">S343-R343+1</f>
        <v>1</v>
      </c>
      <c r="D343" s="204" t="e">
        <f aca="false">Y343*B343*C343</f>
        <v>#N/A</v>
      </c>
      <c r="E343" s="201" t="e">
        <f aca="false">D343*Z343</f>
        <v>#N/A</v>
      </c>
    </row>
    <row r="344" customFormat="false" ht="12.75" hidden="false" customHeight="false" outlineLevel="0" collapsed="false">
      <c r="A344" s="201" t="e">
        <f aca="false">VLOOKUP(I344,DDEPM_USERS,2,FALSE())</f>
        <v>#N/A</v>
      </c>
      <c r="B344" s="202" t="e">
        <f aca="false">VLOOKUP(T344,DELIV_CONV,2,FALSE())</f>
        <v>#N/A</v>
      </c>
      <c r="C344" s="203" t="n">
        <f aca="false">S344-R344+1</f>
        <v>1</v>
      </c>
      <c r="D344" s="204" t="e">
        <f aca="false">Y344*B344*C344</f>
        <v>#N/A</v>
      </c>
      <c r="E344" s="201" t="e">
        <f aca="false">D344*Z344</f>
        <v>#N/A</v>
      </c>
    </row>
    <row r="345" customFormat="false" ht="12.75" hidden="false" customHeight="false" outlineLevel="0" collapsed="false">
      <c r="A345" s="201" t="e">
        <f aca="false">VLOOKUP(I345,DDEPM_USERS,2,FALSE())</f>
        <v>#N/A</v>
      </c>
      <c r="B345" s="202" t="e">
        <f aca="false">VLOOKUP(T345,DELIV_CONV,2,FALSE())</f>
        <v>#N/A</v>
      </c>
      <c r="C345" s="203" t="n">
        <f aca="false">S345-R345+1</f>
        <v>1</v>
      </c>
      <c r="D345" s="204" t="e">
        <f aca="false">Y345*B345*C345</f>
        <v>#N/A</v>
      </c>
      <c r="E345" s="201" t="e">
        <f aca="false">D345*Z345</f>
        <v>#N/A</v>
      </c>
    </row>
    <row r="346" customFormat="false" ht="12.75" hidden="false" customHeight="false" outlineLevel="0" collapsed="false">
      <c r="A346" s="201" t="e">
        <f aca="false">VLOOKUP(I346,DDEPM_USERS,2,FALSE())</f>
        <v>#N/A</v>
      </c>
      <c r="B346" s="202" t="e">
        <f aca="false">VLOOKUP(T346,DELIV_CONV,2,FALSE())</f>
        <v>#N/A</v>
      </c>
      <c r="C346" s="203" t="n">
        <f aca="false">S346-R346+1</f>
        <v>1</v>
      </c>
      <c r="D346" s="204" t="e">
        <f aca="false">Y346*B346*C346</f>
        <v>#N/A</v>
      </c>
      <c r="E346" s="201" t="e">
        <f aca="false">D346*Z346</f>
        <v>#N/A</v>
      </c>
    </row>
    <row r="347" customFormat="false" ht="12.75" hidden="false" customHeight="false" outlineLevel="0" collapsed="false">
      <c r="A347" s="201" t="e">
        <f aca="false">VLOOKUP(I347,DDEPM_USERS,2,FALSE())</f>
        <v>#N/A</v>
      </c>
      <c r="B347" s="202" t="e">
        <f aca="false">VLOOKUP(T347,DELIV_CONV,2,FALSE())</f>
        <v>#N/A</v>
      </c>
      <c r="C347" s="203" t="n">
        <f aca="false">S347-R347+1</f>
        <v>1</v>
      </c>
      <c r="D347" s="204" t="e">
        <f aca="false">Y347*B347*C347</f>
        <v>#N/A</v>
      </c>
      <c r="E347" s="201" t="e">
        <f aca="false">D347*Z347</f>
        <v>#N/A</v>
      </c>
    </row>
    <row r="348" customFormat="false" ht="12.75" hidden="false" customHeight="false" outlineLevel="0" collapsed="false">
      <c r="A348" s="201" t="e">
        <f aca="false">VLOOKUP(I348,DDEPM_USERS,2,FALSE())</f>
        <v>#N/A</v>
      </c>
      <c r="B348" s="202" t="e">
        <f aca="false">VLOOKUP(T348,DELIV_CONV,2,FALSE())</f>
        <v>#N/A</v>
      </c>
      <c r="C348" s="203" t="n">
        <f aca="false">S348-R348+1</f>
        <v>1</v>
      </c>
      <c r="D348" s="204" t="e">
        <f aca="false">Y348*B348*C348</f>
        <v>#N/A</v>
      </c>
      <c r="E348" s="201" t="e">
        <f aca="false">D348*Z348</f>
        <v>#N/A</v>
      </c>
    </row>
    <row r="349" customFormat="false" ht="12.75" hidden="false" customHeight="false" outlineLevel="0" collapsed="false">
      <c r="A349" s="201" t="e">
        <f aca="false">VLOOKUP(I349,DDEPM_USERS,2,FALSE())</f>
        <v>#N/A</v>
      </c>
      <c r="B349" s="202" t="e">
        <f aca="false">VLOOKUP(T349,DELIV_CONV,2,FALSE())</f>
        <v>#N/A</v>
      </c>
      <c r="C349" s="203" t="n">
        <f aca="false">S349-R349+1</f>
        <v>1</v>
      </c>
      <c r="D349" s="204" t="e">
        <f aca="false">Y349*B349*C349</f>
        <v>#N/A</v>
      </c>
      <c r="E349" s="201" t="e">
        <f aca="false">D349*Z349</f>
        <v>#N/A</v>
      </c>
    </row>
    <row r="350" customFormat="false" ht="12.75" hidden="false" customHeight="false" outlineLevel="0" collapsed="false">
      <c r="A350" s="201" t="e">
        <f aca="false">VLOOKUP(I350,DDEPM_USERS,2,FALSE())</f>
        <v>#N/A</v>
      </c>
      <c r="B350" s="202" t="e">
        <f aca="false">VLOOKUP(T350,DELIV_CONV,2,FALSE())</f>
        <v>#N/A</v>
      </c>
      <c r="C350" s="203" t="n">
        <f aca="false">S350-R350+1</f>
        <v>1</v>
      </c>
      <c r="D350" s="204" t="e">
        <f aca="false">Y350*B350*C350</f>
        <v>#N/A</v>
      </c>
      <c r="E350" s="201" t="e">
        <f aca="false">D350*Z350</f>
        <v>#N/A</v>
      </c>
    </row>
    <row r="351" customFormat="false" ht="12.75" hidden="false" customHeight="false" outlineLevel="0" collapsed="false">
      <c r="A351" s="201" t="e">
        <f aca="false">VLOOKUP(I351,DDEPM_USERS,2,FALSE())</f>
        <v>#N/A</v>
      </c>
      <c r="B351" s="202" t="e">
        <f aca="false">VLOOKUP(T351,DELIV_CONV,2,FALSE())</f>
        <v>#N/A</v>
      </c>
      <c r="C351" s="203" t="n">
        <f aca="false">S351-R351+1</f>
        <v>1</v>
      </c>
      <c r="D351" s="204" t="e">
        <f aca="false">Y351*B351*C351</f>
        <v>#N/A</v>
      </c>
      <c r="E351" s="201" t="e">
        <f aca="false">D351*Z351</f>
        <v>#N/A</v>
      </c>
    </row>
    <row r="352" customFormat="false" ht="12.75" hidden="false" customHeight="false" outlineLevel="0" collapsed="false">
      <c r="A352" s="201" t="e">
        <f aca="false">VLOOKUP(I352,DDEPM_USERS,2,FALSE())</f>
        <v>#N/A</v>
      </c>
      <c r="B352" s="202" t="e">
        <f aca="false">VLOOKUP(T352,DELIV_CONV,2,FALSE())</f>
        <v>#N/A</v>
      </c>
      <c r="C352" s="203" t="n">
        <f aca="false">S352-R352+1</f>
        <v>1</v>
      </c>
      <c r="D352" s="204" t="e">
        <f aca="false">Y352*B352*C352</f>
        <v>#N/A</v>
      </c>
      <c r="E352" s="201" t="e">
        <f aca="false">D352*Z352</f>
        <v>#N/A</v>
      </c>
    </row>
    <row r="353" customFormat="false" ht="12.75" hidden="false" customHeight="false" outlineLevel="0" collapsed="false">
      <c r="A353" s="201" t="e">
        <f aca="false">VLOOKUP(I353,DDEPM_USERS,2,FALSE())</f>
        <v>#N/A</v>
      </c>
      <c r="B353" s="202" t="e">
        <f aca="false">VLOOKUP(T353,DELIV_CONV,2,FALSE())</f>
        <v>#N/A</v>
      </c>
      <c r="C353" s="203" t="n">
        <f aca="false">S353-R353+1</f>
        <v>1</v>
      </c>
      <c r="D353" s="204" t="e">
        <f aca="false">Y353*B353*C353</f>
        <v>#N/A</v>
      </c>
      <c r="E353" s="201" t="e">
        <f aca="false">D353*Z353</f>
        <v>#N/A</v>
      </c>
    </row>
    <row r="354" customFormat="false" ht="12.75" hidden="false" customHeight="false" outlineLevel="0" collapsed="false">
      <c r="A354" s="201" t="e">
        <f aca="false">VLOOKUP(I354,DDEPM_USERS,2,FALSE())</f>
        <v>#N/A</v>
      </c>
      <c r="B354" s="202" t="e">
        <f aca="false">VLOOKUP(T354,DELIV_CONV,2,FALSE())</f>
        <v>#N/A</v>
      </c>
      <c r="C354" s="203" t="n">
        <f aca="false">S354-R354+1</f>
        <v>1</v>
      </c>
      <c r="D354" s="204" t="e">
        <f aca="false">Y354*B354*C354</f>
        <v>#N/A</v>
      </c>
      <c r="E354" s="201" t="e">
        <f aca="false">D354*Z354</f>
        <v>#N/A</v>
      </c>
    </row>
    <row r="355" customFormat="false" ht="12.75" hidden="false" customHeight="false" outlineLevel="0" collapsed="false">
      <c r="A355" s="201" t="e">
        <f aca="false">VLOOKUP(I355,DDEPM_USERS,2,FALSE())</f>
        <v>#N/A</v>
      </c>
      <c r="B355" s="202" t="e">
        <f aca="false">VLOOKUP(T355,DELIV_CONV,2,FALSE())</f>
        <v>#N/A</v>
      </c>
      <c r="C355" s="203" t="n">
        <f aca="false">S355-R355+1</f>
        <v>1</v>
      </c>
      <c r="D355" s="204" t="e">
        <f aca="false">Y355*B355*C355</f>
        <v>#N/A</v>
      </c>
      <c r="E355" s="201" t="e">
        <f aca="false">D355*Z355</f>
        <v>#N/A</v>
      </c>
    </row>
    <row r="356" customFormat="false" ht="12.75" hidden="false" customHeight="false" outlineLevel="0" collapsed="false">
      <c r="A356" s="201" t="e">
        <f aca="false">VLOOKUP(I356,DDEPM_USERS,2,FALSE())</f>
        <v>#N/A</v>
      </c>
      <c r="B356" s="202" t="e">
        <f aca="false">VLOOKUP(T356,DELIV_CONV,2,FALSE())</f>
        <v>#N/A</v>
      </c>
      <c r="C356" s="203" t="n">
        <f aca="false">S356-R356+1</f>
        <v>1</v>
      </c>
      <c r="D356" s="204" t="e">
        <f aca="false">Y356*B356*C356</f>
        <v>#N/A</v>
      </c>
      <c r="E356" s="201" t="e">
        <f aca="false">D356*Z356</f>
        <v>#N/A</v>
      </c>
    </row>
    <row r="357" customFormat="false" ht="12.75" hidden="false" customHeight="false" outlineLevel="0" collapsed="false">
      <c r="A357" s="201" t="e">
        <f aca="false">VLOOKUP(I357,DDEPM_USERS,2,FALSE())</f>
        <v>#N/A</v>
      </c>
      <c r="B357" s="202" t="e">
        <f aca="false">VLOOKUP(T357,DELIV_CONV,2,FALSE())</f>
        <v>#N/A</v>
      </c>
      <c r="C357" s="203" t="n">
        <f aca="false">S357-R357+1</f>
        <v>1</v>
      </c>
      <c r="D357" s="204" t="e">
        <f aca="false">Y357*B357*C357</f>
        <v>#N/A</v>
      </c>
      <c r="E357" s="201" t="e">
        <f aca="false">D357*Z357</f>
        <v>#N/A</v>
      </c>
    </row>
    <row r="358" customFormat="false" ht="12.75" hidden="false" customHeight="false" outlineLevel="0" collapsed="false">
      <c r="A358" s="201" t="e">
        <f aca="false">VLOOKUP(I358,DDEPM_USERS,2,FALSE())</f>
        <v>#N/A</v>
      </c>
      <c r="B358" s="202" t="e">
        <f aca="false">VLOOKUP(T358,DELIV_CONV,2,FALSE())</f>
        <v>#N/A</v>
      </c>
      <c r="C358" s="203" t="n">
        <f aca="false">S358-R358+1</f>
        <v>1</v>
      </c>
      <c r="D358" s="204" t="e">
        <f aca="false">Y358*B358*C358</f>
        <v>#N/A</v>
      </c>
      <c r="E358" s="201" t="e">
        <f aca="false">D358*Z358</f>
        <v>#N/A</v>
      </c>
    </row>
    <row r="359" customFormat="false" ht="12.75" hidden="false" customHeight="false" outlineLevel="0" collapsed="false">
      <c r="A359" s="201" t="e">
        <f aca="false">VLOOKUP(I359,DDEPM_USERS,2,FALSE())</f>
        <v>#N/A</v>
      </c>
      <c r="B359" s="202" t="e">
        <f aca="false">VLOOKUP(T359,DELIV_CONV,2,FALSE())</f>
        <v>#N/A</v>
      </c>
      <c r="C359" s="203" t="n">
        <f aca="false">S359-R359+1</f>
        <v>1</v>
      </c>
      <c r="D359" s="204" t="e">
        <f aca="false">Y359*B359*C359</f>
        <v>#N/A</v>
      </c>
      <c r="E359" s="201" t="e">
        <f aca="false">D359*Z359</f>
        <v>#N/A</v>
      </c>
    </row>
    <row r="360" customFormat="false" ht="12.75" hidden="false" customHeight="false" outlineLevel="0" collapsed="false">
      <c r="A360" s="201" t="e">
        <f aca="false">VLOOKUP(I360,DDEPM_USERS,2,FALSE())</f>
        <v>#N/A</v>
      </c>
      <c r="B360" s="202" t="e">
        <f aca="false">VLOOKUP(T360,DELIV_CONV,2,FALSE())</f>
        <v>#N/A</v>
      </c>
      <c r="C360" s="203" t="n">
        <f aca="false">S360-R360+1</f>
        <v>1</v>
      </c>
      <c r="D360" s="204" t="e">
        <f aca="false">Y360*B360*C360</f>
        <v>#N/A</v>
      </c>
      <c r="E360" s="201" t="e">
        <f aca="false">D360*Z360</f>
        <v>#N/A</v>
      </c>
    </row>
    <row r="361" customFormat="false" ht="12.75" hidden="false" customHeight="false" outlineLevel="0" collapsed="false">
      <c r="A361" s="201" t="e">
        <f aca="false">VLOOKUP(I361,DDEPM_USERS,2,FALSE())</f>
        <v>#N/A</v>
      </c>
      <c r="B361" s="202" t="e">
        <f aca="false">VLOOKUP(T361,DELIV_CONV,2,FALSE())</f>
        <v>#N/A</v>
      </c>
      <c r="C361" s="203" t="n">
        <f aca="false">S361-R361+1</f>
        <v>1</v>
      </c>
      <c r="D361" s="204" t="e">
        <f aca="false">Y361*B361*C361</f>
        <v>#N/A</v>
      </c>
      <c r="E361" s="201" t="e">
        <f aca="false">D361*Z361</f>
        <v>#N/A</v>
      </c>
    </row>
    <row r="362" customFormat="false" ht="12.75" hidden="false" customHeight="false" outlineLevel="0" collapsed="false">
      <c r="A362" s="201" t="e">
        <f aca="false">VLOOKUP(I362,DDEPM_USERS,2,FALSE())</f>
        <v>#N/A</v>
      </c>
      <c r="B362" s="202" t="e">
        <f aca="false">VLOOKUP(T362,DELIV_CONV,2,FALSE())</f>
        <v>#N/A</v>
      </c>
      <c r="C362" s="203" t="n">
        <f aca="false">S362-R362+1</f>
        <v>1</v>
      </c>
      <c r="D362" s="204" t="e">
        <f aca="false">Y362*B362*C362</f>
        <v>#N/A</v>
      </c>
      <c r="E362" s="201" t="e">
        <f aca="false">D362*Z362</f>
        <v>#N/A</v>
      </c>
    </row>
    <row r="363" customFormat="false" ht="12.75" hidden="false" customHeight="false" outlineLevel="0" collapsed="false">
      <c r="A363" s="201" t="e">
        <f aca="false">VLOOKUP(I363,DDEPM_USERS,2,FALSE())</f>
        <v>#N/A</v>
      </c>
      <c r="B363" s="202" t="e">
        <f aca="false">VLOOKUP(T363,DELIV_CONV,2,FALSE())</f>
        <v>#N/A</v>
      </c>
      <c r="C363" s="203" t="n">
        <f aca="false">S363-R363+1</f>
        <v>1</v>
      </c>
      <c r="D363" s="204" t="e">
        <f aca="false">Y363*B363*C363</f>
        <v>#N/A</v>
      </c>
      <c r="E363" s="201" t="e">
        <f aca="false">D363*Z363</f>
        <v>#N/A</v>
      </c>
    </row>
    <row r="364" customFormat="false" ht="12.75" hidden="false" customHeight="false" outlineLevel="0" collapsed="false">
      <c r="A364" s="201" t="e">
        <f aca="false">VLOOKUP(I364,DDEPM_USERS,2,FALSE())</f>
        <v>#N/A</v>
      </c>
      <c r="B364" s="202" t="e">
        <f aca="false">VLOOKUP(T364,DELIV_CONV,2,FALSE())</f>
        <v>#N/A</v>
      </c>
      <c r="C364" s="203" t="n">
        <f aca="false">S364-R364+1</f>
        <v>1</v>
      </c>
      <c r="D364" s="204" t="e">
        <f aca="false">Y364*B364*C364</f>
        <v>#N/A</v>
      </c>
      <c r="E364" s="201" t="e">
        <f aca="false">D364*Z364</f>
        <v>#N/A</v>
      </c>
    </row>
    <row r="365" customFormat="false" ht="12.75" hidden="false" customHeight="false" outlineLevel="0" collapsed="false">
      <c r="A365" s="201" t="e">
        <f aca="false">VLOOKUP(I365,DDEPM_USERS,2,FALSE())</f>
        <v>#N/A</v>
      </c>
      <c r="B365" s="202" t="e">
        <f aca="false">VLOOKUP(T365,DELIV_CONV,2,FALSE())</f>
        <v>#N/A</v>
      </c>
      <c r="C365" s="203" t="n">
        <f aca="false">S365-R365+1</f>
        <v>1</v>
      </c>
      <c r="D365" s="204" t="e">
        <f aca="false">Y365*B365*C365</f>
        <v>#N/A</v>
      </c>
      <c r="E365" s="201" t="e">
        <f aca="false">D365*Z365</f>
        <v>#N/A</v>
      </c>
    </row>
    <row r="366" customFormat="false" ht="12.75" hidden="false" customHeight="false" outlineLevel="0" collapsed="false">
      <c r="A366" s="201" t="e">
        <f aca="false">VLOOKUP(I366,DDEPM_USERS,2,FALSE())</f>
        <v>#N/A</v>
      </c>
      <c r="B366" s="202" t="e">
        <f aca="false">VLOOKUP(T366,DELIV_CONV,2,FALSE())</f>
        <v>#N/A</v>
      </c>
      <c r="C366" s="203" t="n">
        <f aca="false">S366-R366+1</f>
        <v>1</v>
      </c>
      <c r="D366" s="204" t="e">
        <f aca="false">Y366*B366*C366</f>
        <v>#N/A</v>
      </c>
      <c r="E366" s="201" t="e">
        <f aca="false">D366*Z366</f>
        <v>#N/A</v>
      </c>
    </row>
    <row r="367" customFormat="false" ht="12.75" hidden="false" customHeight="false" outlineLevel="0" collapsed="false">
      <c r="A367" s="201" t="e">
        <f aca="false">VLOOKUP(I367,DDEPM_USERS,2,FALSE())</f>
        <v>#N/A</v>
      </c>
      <c r="B367" s="202" t="e">
        <f aca="false">VLOOKUP(T367,DELIV_CONV,2,FALSE())</f>
        <v>#N/A</v>
      </c>
      <c r="C367" s="203" t="n">
        <f aca="false">S367-R367+1</f>
        <v>1</v>
      </c>
      <c r="D367" s="204" t="e">
        <f aca="false">Y367*B367*C367</f>
        <v>#N/A</v>
      </c>
      <c r="E367" s="201" t="e">
        <f aca="false">D367*Z367</f>
        <v>#N/A</v>
      </c>
    </row>
    <row r="368" customFormat="false" ht="12.75" hidden="false" customHeight="false" outlineLevel="0" collapsed="false">
      <c r="A368" s="201" t="e">
        <f aca="false">VLOOKUP(I368,DDEPM_USERS,2,FALSE())</f>
        <v>#N/A</v>
      </c>
      <c r="B368" s="202" t="e">
        <f aca="false">VLOOKUP(T368,DELIV_CONV,2,FALSE())</f>
        <v>#N/A</v>
      </c>
      <c r="C368" s="203" t="n">
        <f aca="false">S368-R368+1</f>
        <v>1</v>
      </c>
      <c r="D368" s="204" t="e">
        <f aca="false">Y368*B368*C368</f>
        <v>#N/A</v>
      </c>
      <c r="E368" s="201" t="e">
        <f aca="false">D368*Z368</f>
        <v>#N/A</v>
      </c>
    </row>
    <row r="369" customFormat="false" ht="12.75" hidden="false" customHeight="false" outlineLevel="0" collapsed="false">
      <c r="A369" s="201" t="e">
        <f aca="false">VLOOKUP(I369,DDEPM_USERS,2,FALSE())</f>
        <v>#N/A</v>
      </c>
      <c r="B369" s="202" t="e">
        <f aca="false">VLOOKUP(T369,DELIV_CONV,2,FALSE())</f>
        <v>#N/A</v>
      </c>
      <c r="C369" s="203" t="n">
        <f aca="false">S369-R369+1</f>
        <v>1</v>
      </c>
      <c r="D369" s="204" t="e">
        <f aca="false">Y369*B369*C369</f>
        <v>#N/A</v>
      </c>
      <c r="E369" s="201" t="e">
        <f aca="false">D369*Z369</f>
        <v>#N/A</v>
      </c>
    </row>
    <row r="370" customFormat="false" ht="12.75" hidden="false" customHeight="false" outlineLevel="0" collapsed="false">
      <c r="A370" s="201" t="e">
        <f aca="false">VLOOKUP(I370,DDEPM_USERS,2,FALSE())</f>
        <v>#N/A</v>
      </c>
      <c r="B370" s="202" t="e">
        <f aca="false">VLOOKUP(T370,DELIV_CONV,2,FALSE())</f>
        <v>#N/A</v>
      </c>
      <c r="C370" s="203" t="n">
        <f aca="false">S370-R370+1</f>
        <v>1</v>
      </c>
      <c r="D370" s="204" t="e">
        <f aca="false">Y370*B370*C370</f>
        <v>#N/A</v>
      </c>
      <c r="E370" s="201" t="e">
        <f aca="false">D370*Z370</f>
        <v>#N/A</v>
      </c>
    </row>
    <row r="371" customFormat="false" ht="12.75" hidden="false" customHeight="false" outlineLevel="0" collapsed="false">
      <c r="A371" s="201" t="e">
        <f aca="false">VLOOKUP(I371,DDEPM_USERS,2,FALSE())</f>
        <v>#N/A</v>
      </c>
      <c r="B371" s="202" t="e">
        <f aca="false">VLOOKUP(T371,DELIV_CONV,2,FALSE())</f>
        <v>#N/A</v>
      </c>
      <c r="C371" s="203" t="n">
        <f aca="false">S371-R371+1</f>
        <v>1</v>
      </c>
      <c r="D371" s="204" t="e">
        <f aca="false">Y371*B371*C371</f>
        <v>#N/A</v>
      </c>
      <c r="E371" s="201" t="e">
        <f aca="false">D371*Z371</f>
        <v>#N/A</v>
      </c>
    </row>
    <row r="372" customFormat="false" ht="12.75" hidden="false" customHeight="false" outlineLevel="0" collapsed="false">
      <c r="A372" s="201" t="e">
        <f aca="false">VLOOKUP(I372,DDEPM_USERS,2,FALSE())</f>
        <v>#N/A</v>
      </c>
      <c r="B372" s="202" t="e">
        <f aca="false">VLOOKUP(T372,DELIV_CONV,2,FALSE())</f>
        <v>#N/A</v>
      </c>
      <c r="C372" s="203" t="n">
        <f aca="false">S372-R372+1</f>
        <v>1</v>
      </c>
      <c r="D372" s="204" t="e">
        <f aca="false">Y372*B372*C372</f>
        <v>#N/A</v>
      </c>
      <c r="E372" s="201" t="e">
        <f aca="false">D372*Z372</f>
        <v>#N/A</v>
      </c>
    </row>
    <row r="373" customFormat="false" ht="12.75" hidden="false" customHeight="false" outlineLevel="0" collapsed="false">
      <c r="A373" s="201" t="e">
        <f aca="false">VLOOKUP(I373,DDEPM_USERS,2,FALSE())</f>
        <v>#N/A</v>
      </c>
      <c r="B373" s="202" t="e">
        <f aca="false">VLOOKUP(T373,DELIV_CONV,2,FALSE())</f>
        <v>#N/A</v>
      </c>
      <c r="C373" s="203" t="n">
        <f aca="false">S373-R373+1</f>
        <v>1</v>
      </c>
      <c r="D373" s="204" t="e">
        <f aca="false">Y373*B373*C373</f>
        <v>#N/A</v>
      </c>
      <c r="E373" s="201" t="e">
        <f aca="false">D373*Z373</f>
        <v>#N/A</v>
      </c>
    </row>
    <row r="374" customFormat="false" ht="12.75" hidden="false" customHeight="false" outlineLevel="0" collapsed="false">
      <c r="A374" s="201" t="e">
        <f aca="false">VLOOKUP(I374,DDEPM_USERS,2,FALSE())</f>
        <v>#N/A</v>
      </c>
      <c r="B374" s="202" t="e">
        <f aca="false">VLOOKUP(T374,DELIV_CONV,2,FALSE())</f>
        <v>#N/A</v>
      </c>
      <c r="C374" s="203" t="n">
        <f aca="false">S374-R374+1</f>
        <v>1</v>
      </c>
      <c r="D374" s="204" t="e">
        <f aca="false">Y374*B374*C374</f>
        <v>#N/A</v>
      </c>
      <c r="E374" s="201" t="e">
        <f aca="false">D374*Z374</f>
        <v>#N/A</v>
      </c>
    </row>
    <row r="375" customFormat="false" ht="12.75" hidden="false" customHeight="false" outlineLevel="0" collapsed="false">
      <c r="A375" s="201" t="e">
        <f aca="false">VLOOKUP(I375,DDEPM_USERS,2,FALSE())</f>
        <v>#N/A</v>
      </c>
      <c r="B375" s="202" t="e">
        <f aca="false">VLOOKUP(T375,DELIV_CONV,2,FALSE())</f>
        <v>#N/A</v>
      </c>
      <c r="C375" s="203" t="n">
        <f aca="false">S375-R375+1</f>
        <v>1</v>
      </c>
      <c r="D375" s="204" t="e">
        <f aca="false">Y375*B375*C375</f>
        <v>#N/A</v>
      </c>
      <c r="E375" s="201" t="e">
        <f aca="false">D375*Z375</f>
        <v>#N/A</v>
      </c>
    </row>
    <row r="376" customFormat="false" ht="12.75" hidden="false" customHeight="false" outlineLevel="0" collapsed="false">
      <c r="A376" s="201" t="e">
        <f aca="false">VLOOKUP(I376,DDEPM_USERS,2,FALSE())</f>
        <v>#N/A</v>
      </c>
      <c r="B376" s="202" t="e">
        <f aca="false">VLOOKUP(T376,DELIV_CONV,2,FALSE())</f>
        <v>#N/A</v>
      </c>
      <c r="C376" s="203" t="n">
        <f aca="false">S376-R376+1</f>
        <v>1</v>
      </c>
      <c r="D376" s="204" t="e">
        <f aca="false">Y376*B376*C376</f>
        <v>#N/A</v>
      </c>
      <c r="E376" s="201" t="e">
        <f aca="false">D376*Z376</f>
        <v>#N/A</v>
      </c>
    </row>
    <row r="377" customFormat="false" ht="12.75" hidden="false" customHeight="false" outlineLevel="0" collapsed="false">
      <c r="A377" s="201" t="e">
        <f aca="false">VLOOKUP(I377,DDEPM_USERS,2,FALSE())</f>
        <v>#N/A</v>
      </c>
      <c r="B377" s="202" t="e">
        <f aca="false">VLOOKUP(T377,DELIV_CONV,2,FALSE())</f>
        <v>#N/A</v>
      </c>
      <c r="C377" s="203" t="n">
        <f aca="false">S377-R377+1</f>
        <v>1</v>
      </c>
      <c r="D377" s="204" t="e">
        <f aca="false">Y377*B377*C377</f>
        <v>#N/A</v>
      </c>
      <c r="E377" s="201" t="e">
        <f aca="false">D377*Z377</f>
        <v>#N/A</v>
      </c>
    </row>
    <row r="378" customFormat="false" ht="12.75" hidden="false" customHeight="false" outlineLevel="0" collapsed="false">
      <c r="A378" s="201" t="e">
        <f aca="false">VLOOKUP(I378,DDEPM_USERS,2,FALSE())</f>
        <v>#N/A</v>
      </c>
      <c r="B378" s="202" t="e">
        <f aca="false">VLOOKUP(T378,DELIV_CONV,2,FALSE())</f>
        <v>#N/A</v>
      </c>
      <c r="C378" s="203" t="n">
        <f aca="false">S378-R378+1</f>
        <v>1</v>
      </c>
      <c r="D378" s="204" t="e">
        <f aca="false">Y378*B378*C378</f>
        <v>#N/A</v>
      </c>
      <c r="E378" s="201" t="e">
        <f aca="false">D378*Z378</f>
        <v>#N/A</v>
      </c>
    </row>
    <row r="379" customFormat="false" ht="12.75" hidden="false" customHeight="false" outlineLevel="0" collapsed="false">
      <c r="A379" s="201" t="e">
        <f aca="false">VLOOKUP(I379,DDEPM_USERS,2,FALSE())</f>
        <v>#N/A</v>
      </c>
      <c r="B379" s="202" t="e">
        <f aca="false">VLOOKUP(T379,DELIV_CONV,2,FALSE())</f>
        <v>#N/A</v>
      </c>
      <c r="C379" s="203" t="n">
        <f aca="false">S379-R379+1</f>
        <v>1</v>
      </c>
      <c r="D379" s="204" t="e">
        <f aca="false">Y379*B379*C379</f>
        <v>#N/A</v>
      </c>
      <c r="E379" s="201" t="e">
        <f aca="false">D379*Z379</f>
        <v>#N/A</v>
      </c>
    </row>
    <row r="380" customFormat="false" ht="12.75" hidden="false" customHeight="false" outlineLevel="0" collapsed="false">
      <c r="A380" s="201" t="e">
        <f aca="false">VLOOKUP(I380,DDEPM_USERS,2,FALSE())</f>
        <v>#N/A</v>
      </c>
      <c r="B380" s="202" t="e">
        <f aca="false">VLOOKUP(T380,DELIV_CONV,2,FALSE())</f>
        <v>#N/A</v>
      </c>
      <c r="C380" s="203" t="n">
        <f aca="false">S380-R380+1</f>
        <v>1</v>
      </c>
      <c r="D380" s="204" t="e">
        <f aca="false">Y380*B380*C380</f>
        <v>#N/A</v>
      </c>
      <c r="E380" s="201" t="e">
        <f aca="false">D380*Z380</f>
        <v>#N/A</v>
      </c>
    </row>
    <row r="381" customFormat="false" ht="12.75" hidden="false" customHeight="false" outlineLevel="0" collapsed="false">
      <c r="A381" s="201" t="e">
        <f aca="false">VLOOKUP(I381,DDEPM_USERS,2,FALSE())</f>
        <v>#N/A</v>
      </c>
      <c r="B381" s="202" t="e">
        <f aca="false">VLOOKUP(T381,DELIV_CONV,2,FALSE())</f>
        <v>#N/A</v>
      </c>
      <c r="C381" s="203" t="n">
        <f aca="false">S381-R381+1</f>
        <v>1</v>
      </c>
      <c r="D381" s="204" t="e">
        <f aca="false">Y381*B381*C381</f>
        <v>#N/A</v>
      </c>
      <c r="E381" s="201" t="e">
        <f aca="false">D381*Z381</f>
        <v>#N/A</v>
      </c>
    </row>
    <row r="382" customFormat="false" ht="12.75" hidden="false" customHeight="false" outlineLevel="0" collapsed="false">
      <c r="A382" s="201" t="e">
        <f aca="false">VLOOKUP(I382,DDEPM_USERS,2,FALSE())</f>
        <v>#N/A</v>
      </c>
      <c r="B382" s="202" t="e">
        <f aca="false">VLOOKUP(T382,DELIV_CONV,2,FALSE())</f>
        <v>#N/A</v>
      </c>
      <c r="C382" s="203" t="n">
        <f aca="false">S382-R382+1</f>
        <v>1</v>
      </c>
      <c r="D382" s="204" t="e">
        <f aca="false">Y382*B382*C382</f>
        <v>#N/A</v>
      </c>
      <c r="E382" s="201" t="e">
        <f aca="false">D382*Z382</f>
        <v>#N/A</v>
      </c>
    </row>
    <row r="383" customFormat="false" ht="12.75" hidden="false" customHeight="false" outlineLevel="0" collapsed="false">
      <c r="A383" s="201" t="e">
        <f aca="false">VLOOKUP(I383,DDEPM_USERS,2,FALSE())</f>
        <v>#N/A</v>
      </c>
      <c r="B383" s="202" t="e">
        <f aca="false">VLOOKUP(T383,DELIV_CONV,2,FALSE())</f>
        <v>#N/A</v>
      </c>
      <c r="C383" s="203" t="n">
        <f aca="false">S383-R383+1</f>
        <v>1</v>
      </c>
      <c r="D383" s="204" t="e">
        <f aca="false">Y383*B383*C383</f>
        <v>#N/A</v>
      </c>
      <c r="E383" s="201" t="e">
        <f aca="false">D383*Z383</f>
        <v>#N/A</v>
      </c>
    </row>
    <row r="384" customFormat="false" ht="12.75" hidden="false" customHeight="false" outlineLevel="0" collapsed="false">
      <c r="A384" s="201" t="e">
        <f aca="false">VLOOKUP(I384,DDEPM_USERS,2,FALSE())</f>
        <v>#N/A</v>
      </c>
      <c r="B384" s="202" t="e">
        <f aca="false">VLOOKUP(T384,DELIV_CONV,2,FALSE())</f>
        <v>#N/A</v>
      </c>
      <c r="C384" s="203" t="n">
        <f aca="false">S384-R384+1</f>
        <v>1</v>
      </c>
      <c r="D384" s="204" t="e">
        <f aca="false">Y384*B384*C384</f>
        <v>#N/A</v>
      </c>
      <c r="E384" s="201" t="e">
        <f aca="false">D384*Z384</f>
        <v>#N/A</v>
      </c>
    </row>
    <row r="385" customFormat="false" ht="12.75" hidden="false" customHeight="false" outlineLevel="0" collapsed="false">
      <c r="A385" s="201" t="e">
        <f aca="false">VLOOKUP(I385,DDEPM_USERS,2,FALSE())</f>
        <v>#N/A</v>
      </c>
      <c r="B385" s="202" t="e">
        <f aca="false">VLOOKUP(T385,DELIV_CONV,2,FALSE())</f>
        <v>#N/A</v>
      </c>
      <c r="C385" s="203" t="n">
        <f aca="false">S385-R385+1</f>
        <v>1</v>
      </c>
      <c r="D385" s="204" t="e">
        <f aca="false">Y385*B385*C385</f>
        <v>#N/A</v>
      </c>
      <c r="E385" s="201" t="e">
        <f aca="false">D385*Z385</f>
        <v>#N/A</v>
      </c>
    </row>
    <row r="386" customFormat="false" ht="12.75" hidden="false" customHeight="false" outlineLevel="0" collapsed="false">
      <c r="A386" s="201" t="e">
        <f aca="false">VLOOKUP(I386,DDEPM_USERS,2,FALSE())</f>
        <v>#N/A</v>
      </c>
      <c r="B386" s="202" t="e">
        <f aca="false">VLOOKUP(T386,DELIV_CONV,2,FALSE())</f>
        <v>#N/A</v>
      </c>
      <c r="C386" s="203" t="n">
        <f aca="false">S386-R386+1</f>
        <v>1</v>
      </c>
      <c r="D386" s="204" t="e">
        <f aca="false">Y386*B386*C386</f>
        <v>#N/A</v>
      </c>
      <c r="E386" s="201" t="e">
        <f aca="false">D386*Z386</f>
        <v>#N/A</v>
      </c>
    </row>
    <row r="387" customFormat="false" ht="12.75" hidden="false" customHeight="false" outlineLevel="0" collapsed="false">
      <c r="A387" s="201" t="e">
        <f aca="false">VLOOKUP(I387,DDEPM_USERS,2,FALSE())</f>
        <v>#N/A</v>
      </c>
      <c r="B387" s="202" t="e">
        <f aca="false">VLOOKUP(T387,DELIV_CONV,2,FALSE())</f>
        <v>#N/A</v>
      </c>
      <c r="C387" s="203" t="n">
        <f aca="false">S387-R387+1</f>
        <v>1</v>
      </c>
      <c r="D387" s="204" t="e">
        <f aca="false">Y387*B387*C387</f>
        <v>#N/A</v>
      </c>
      <c r="E387" s="201" t="e">
        <f aca="false">D387*Z387</f>
        <v>#N/A</v>
      </c>
    </row>
    <row r="388" customFormat="false" ht="12.75" hidden="false" customHeight="false" outlineLevel="0" collapsed="false">
      <c r="A388" s="201" t="e">
        <f aca="false">VLOOKUP(I388,DDEPM_USERS,2,FALSE())</f>
        <v>#N/A</v>
      </c>
      <c r="B388" s="202" t="e">
        <f aca="false">VLOOKUP(T388,DELIV_CONV,2,FALSE())</f>
        <v>#N/A</v>
      </c>
      <c r="C388" s="203" t="n">
        <f aca="false">S388-R388+1</f>
        <v>1</v>
      </c>
      <c r="D388" s="204" t="e">
        <f aca="false">Y388*B388*C388</f>
        <v>#N/A</v>
      </c>
      <c r="E388" s="201" t="e">
        <f aca="false">D388*Z388</f>
        <v>#N/A</v>
      </c>
    </row>
    <row r="389" customFormat="false" ht="12.75" hidden="false" customHeight="false" outlineLevel="0" collapsed="false">
      <c r="A389" s="201" t="e">
        <f aca="false">VLOOKUP(I389,DDEPM_USERS,2,FALSE())</f>
        <v>#N/A</v>
      </c>
      <c r="B389" s="202" t="e">
        <f aca="false">VLOOKUP(T389,DELIV_CONV,2,FALSE())</f>
        <v>#N/A</v>
      </c>
      <c r="C389" s="203" t="n">
        <f aca="false">S389-R389+1</f>
        <v>1</v>
      </c>
      <c r="D389" s="204" t="e">
        <f aca="false">Y389*B389*C389</f>
        <v>#N/A</v>
      </c>
      <c r="E389" s="201" t="e">
        <f aca="false">D389*Z389</f>
        <v>#N/A</v>
      </c>
    </row>
    <row r="390" customFormat="false" ht="12.75" hidden="false" customHeight="false" outlineLevel="0" collapsed="false">
      <c r="A390" s="201" t="e">
        <f aca="false">VLOOKUP(I390,DDEPM_USERS,2,FALSE())</f>
        <v>#N/A</v>
      </c>
      <c r="B390" s="202" t="e">
        <f aca="false">VLOOKUP(T390,DELIV_CONV,2,FALSE())</f>
        <v>#N/A</v>
      </c>
      <c r="C390" s="203" t="n">
        <f aca="false">S390-R390+1</f>
        <v>1</v>
      </c>
      <c r="D390" s="204" t="e">
        <f aca="false">Y390*B390*C390</f>
        <v>#N/A</v>
      </c>
      <c r="E390" s="201" t="e">
        <f aca="false">D390*Z390</f>
        <v>#N/A</v>
      </c>
    </row>
    <row r="391" customFormat="false" ht="12.75" hidden="false" customHeight="false" outlineLevel="0" collapsed="false">
      <c r="A391" s="201" t="e">
        <f aca="false">VLOOKUP(I391,DDEPM_USERS,2,FALSE())</f>
        <v>#N/A</v>
      </c>
      <c r="B391" s="202" t="e">
        <f aca="false">VLOOKUP(T391,DELIV_CONV,2,FALSE())</f>
        <v>#N/A</v>
      </c>
      <c r="C391" s="203" t="n">
        <f aca="false">S391-R391+1</f>
        <v>1</v>
      </c>
      <c r="D391" s="204" t="e">
        <f aca="false">Y391*B391*C391</f>
        <v>#N/A</v>
      </c>
      <c r="E391" s="201" t="e">
        <f aca="false">D391*Z391</f>
        <v>#N/A</v>
      </c>
    </row>
    <row r="392" customFormat="false" ht="12.75" hidden="false" customHeight="false" outlineLevel="0" collapsed="false">
      <c r="A392" s="201" t="e">
        <f aca="false">VLOOKUP(I392,DDEPM_USERS,2,FALSE())</f>
        <v>#N/A</v>
      </c>
      <c r="B392" s="202" t="e">
        <f aca="false">VLOOKUP(T392,DELIV_CONV,2,FALSE())</f>
        <v>#N/A</v>
      </c>
      <c r="C392" s="203" t="n">
        <f aca="false">S392-R392+1</f>
        <v>1</v>
      </c>
      <c r="D392" s="204" t="e">
        <f aca="false">Y392*B392*C392</f>
        <v>#N/A</v>
      </c>
      <c r="E392" s="201" t="e">
        <f aca="false">D392*Z392</f>
        <v>#N/A</v>
      </c>
    </row>
    <row r="393" customFormat="false" ht="12.75" hidden="false" customHeight="false" outlineLevel="0" collapsed="false">
      <c r="A393" s="201" t="e">
        <f aca="false">VLOOKUP(I393,DDEPM_USERS,2,FALSE())</f>
        <v>#N/A</v>
      </c>
      <c r="B393" s="202" t="e">
        <f aca="false">VLOOKUP(T393,DELIV_CONV,2,FALSE())</f>
        <v>#N/A</v>
      </c>
      <c r="C393" s="203" t="n">
        <f aca="false">S393-R393+1</f>
        <v>1</v>
      </c>
      <c r="D393" s="204" t="e">
        <f aca="false">Y393*B393*C393</f>
        <v>#N/A</v>
      </c>
      <c r="E393" s="201" t="e">
        <f aca="false">D393*Z393</f>
        <v>#N/A</v>
      </c>
    </row>
    <row r="394" customFormat="false" ht="12.75" hidden="false" customHeight="false" outlineLevel="0" collapsed="false">
      <c r="A394" s="201" t="e">
        <f aca="false">VLOOKUP(I394,DDEPM_USERS,2,FALSE())</f>
        <v>#N/A</v>
      </c>
      <c r="B394" s="202" t="e">
        <f aca="false">VLOOKUP(T394,DELIV_CONV,2,FALSE())</f>
        <v>#N/A</v>
      </c>
      <c r="C394" s="203" t="n">
        <f aca="false">S394-R394+1</f>
        <v>1</v>
      </c>
      <c r="D394" s="204" t="e">
        <f aca="false">Y394*B394*C394</f>
        <v>#N/A</v>
      </c>
      <c r="E394" s="201" t="e">
        <f aca="false">D394*Z394</f>
        <v>#N/A</v>
      </c>
    </row>
    <row r="395" customFormat="false" ht="12.75" hidden="false" customHeight="false" outlineLevel="0" collapsed="false">
      <c r="A395" s="201" t="e">
        <f aca="false">VLOOKUP(I395,DDEPM_USERS,2,FALSE())</f>
        <v>#N/A</v>
      </c>
      <c r="B395" s="202" t="e">
        <f aca="false">VLOOKUP(T395,DELIV_CONV,2,FALSE())</f>
        <v>#N/A</v>
      </c>
      <c r="C395" s="203" t="n">
        <f aca="false">S395-R395+1</f>
        <v>1</v>
      </c>
      <c r="D395" s="204" t="e">
        <f aca="false">Y395*B395*C395</f>
        <v>#N/A</v>
      </c>
      <c r="E395" s="201" t="e">
        <f aca="false">D395*Z395</f>
        <v>#N/A</v>
      </c>
    </row>
    <row r="396" customFormat="false" ht="12.75" hidden="false" customHeight="false" outlineLevel="0" collapsed="false">
      <c r="A396" s="201" t="e">
        <f aca="false">VLOOKUP(I396,DDEPM_USERS,2,FALSE())</f>
        <v>#N/A</v>
      </c>
      <c r="B396" s="202" t="e">
        <f aca="false">VLOOKUP(T396,DELIV_CONV,2,FALSE())</f>
        <v>#N/A</v>
      </c>
      <c r="C396" s="203" t="n">
        <f aca="false">S396-R396+1</f>
        <v>1</v>
      </c>
      <c r="D396" s="204" t="e">
        <f aca="false">Y396*B396*C396</f>
        <v>#N/A</v>
      </c>
      <c r="E396" s="201" t="e">
        <f aca="false">D396*Z396</f>
        <v>#N/A</v>
      </c>
    </row>
    <row r="397" customFormat="false" ht="12.75" hidden="false" customHeight="false" outlineLevel="0" collapsed="false">
      <c r="A397" s="201" t="e">
        <f aca="false">VLOOKUP(I397,DDEPM_USERS,2,FALSE())</f>
        <v>#N/A</v>
      </c>
      <c r="B397" s="202" t="e">
        <f aca="false">VLOOKUP(T397,DELIV_CONV,2,FALSE())</f>
        <v>#N/A</v>
      </c>
      <c r="C397" s="203" t="n">
        <f aca="false">S397-R397+1</f>
        <v>1</v>
      </c>
      <c r="D397" s="204" t="e">
        <f aca="false">Y397*B397*C397</f>
        <v>#N/A</v>
      </c>
      <c r="E397" s="201" t="e">
        <f aca="false">D397*Z397</f>
        <v>#N/A</v>
      </c>
    </row>
    <row r="398" customFormat="false" ht="12.75" hidden="false" customHeight="false" outlineLevel="0" collapsed="false">
      <c r="A398" s="201" t="e">
        <f aca="false">VLOOKUP(I398,DDEPM_USERS,2,FALSE())</f>
        <v>#N/A</v>
      </c>
      <c r="B398" s="202" t="e">
        <f aca="false">VLOOKUP(T398,DELIV_CONV,2,FALSE())</f>
        <v>#N/A</v>
      </c>
      <c r="C398" s="203" t="n">
        <f aca="false">S398-R398+1</f>
        <v>1</v>
      </c>
      <c r="D398" s="204" t="e">
        <f aca="false">Y398*B398*C398</f>
        <v>#N/A</v>
      </c>
      <c r="E398" s="201" t="e">
        <f aca="false">D398*Z398</f>
        <v>#N/A</v>
      </c>
    </row>
    <row r="399" customFormat="false" ht="12.75" hidden="false" customHeight="false" outlineLevel="0" collapsed="false">
      <c r="A399" s="201" t="e">
        <f aca="false">VLOOKUP(I399,DDEPM_USERS,2,FALSE())</f>
        <v>#N/A</v>
      </c>
      <c r="B399" s="202" t="e">
        <f aca="false">VLOOKUP(T399,DELIV_CONV,2,FALSE())</f>
        <v>#N/A</v>
      </c>
      <c r="C399" s="203" t="n">
        <f aca="false">S399-R399+1</f>
        <v>1</v>
      </c>
      <c r="D399" s="204" t="e">
        <f aca="false">Y399*B399*C399</f>
        <v>#N/A</v>
      </c>
      <c r="E399" s="201" t="e">
        <f aca="false">D399*Z399</f>
        <v>#N/A</v>
      </c>
    </row>
    <row r="400" customFormat="false" ht="12.75" hidden="false" customHeight="false" outlineLevel="0" collapsed="false">
      <c r="A400" s="201" t="e">
        <f aca="false">VLOOKUP(I400,DDEPM_USERS,2,FALSE())</f>
        <v>#N/A</v>
      </c>
      <c r="B400" s="202" t="e">
        <f aca="false">VLOOKUP(T400,DELIV_CONV,2,FALSE())</f>
        <v>#N/A</v>
      </c>
      <c r="C400" s="203" t="n">
        <f aca="false">S400-R400+1</f>
        <v>1</v>
      </c>
      <c r="D400" s="204" t="e">
        <f aca="false">Y400*B400*C400</f>
        <v>#N/A</v>
      </c>
      <c r="E400" s="201" t="e">
        <f aca="false">D400*Z400</f>
        <v>#N/A</v>
      </c>
    </row>
    <row r="401" customFormat="false" ht="12.75" hidden="false" customHeight="false" outlineLevel="0" collapsed="false">
      <c r="A401" s="201" t="e">
        <f aca="false">VLOOKUP(I401,DDEPM_USERS,2,FALSE())</f>
        <v>#N/A</v>
      </c>
      <c r="B401" s="202" t="e">
        <f aca="false">VLOOKUP(T401,DELIV_CONV,2,FALSE())</f>
        <v>#N/A</v>
      </c>
      <c r="C401" s="203" t="n">
        <f aca="false">S401-R401+1</f>
        <v>1</v>
      </c>
      <c r="D401" s="204" t="e">
        <f aca="false">Y401*B401*C401</f>
        <v>#N/A</v>
      </c>
      <c r="E401" s="201" t="e">
        <f aca="false">D401*Z401</f>
        <v>#N/A</v>
      </c>
    </row>
    <row r="402" customFormat="false" ht="12.75" hidden="false" customHeight="false" outlineLevel="0" collapsed="false">
      <c r="A402" s="201" t="e">
        <f aca="false">VLOOKUP(I402,DDEPM_USERS,2,FALSE())</f>
        <v>#N/A</v>
      </c>
      <c r="B402" s="202" t="e">
        <f aca="false">VLOOKUP(T402,DELIV_CONV,2,FALSE())</f>
        <v>#N/A</v>
      </c>
      <c r="C402" s="203" t="n">
        <f aca="false">S402-R402+1</f>
        <v>1</v>
      </c>
      <c r="D402" s="204" t="e">
        <f aca="false">Y402*B402*C402</f>
        <v>#N/A</v>
      </c>
      <c r="E402" s="201" t="e">
        <f aca="false">D402*Z402</f>
        <v>#N/A</v>
      </c>
    </row>
    <row r="403" customFormat="false" ht="12.75" hidden="false" customHeight="false" outlineLevel="0" collapsed="false">
      <c r="A403" s="201" t="e">
        <f aca="false">VLOOKUP(I403,DDEPM_USERS,2,FALSE())</f>
        <v>#N/A</v>
      </c>
      <c r="B403" s="202" t="e">
        <f aca="false">VLOOKUP(T403,DELIV_CONV,2,FALSE())</f>
        <v>#N/A</v>
      </c>
      <c r="C403" s="203" t="n">
        <f aca="false">S403-R403+1</f>
        <v>1</v>
      </c>
      <c r="D403" s="204" t="e">
        <f aca="false">Y403*B403*C403</f>
        <v>#N/A</v>
      </c>
      <c r="E403" s="201" t="e">
        <f aca="false">D403*Z403</f>
        <v>#N/A</v>
      </c>
    </row>
    <row r="404" customFormat="false" ht="12.75" hidden="false" customHeight="false" outlineLevel="0" collapsed="false">
      <c r="A404" s="201" t="e">
        <f aca="false">VLOOKUP(I404,DDEPM_USERS,2,FALSE())</f>
        <v>#N/A</v>
      </c>
      <c r="B404" s="202" t="e">
        <f aca="false">VLOOKUP(T404,DELIV_CONV,2,FALSE())</f>
        <v>#N/A</v>
      </c>
      <c r="C404" s="203" t="n">
        <f aca="false">S404-R404+1</f>
        <v>1</v>
      </c>
      <c r="D404" s="204" t="e">
        <f aca="false">Y404*B404*C404</f>
        <v>#N/A</v>
      </c>
      <c r="E404" s="201" t="e">
        <f aca="false">D404*Z404</f>
        <v>#N/A</v>
      </c>
    </row>
    <row r="405" customFormat="false" ht="12.75" hidden="false" customHeight="false" outlineLevel="0" collapsed="false">
      <c r="A405" s="201" t="e">
        <f aca="false">VLOOKUP(I405,DDEPM_USERS,2,FALSE())</f>
        <v>#N/A</v>
      </c>
      <c r="B405" s="202" t="e">
        <f aca="false">VLOOKUP(T405,DELIV_CONV,2,FALSE())</f>
        <v>#N/A</v>
      </c>
      <c r="C405" s="203" t="n">
        <f aca="false">S405-R405+1</f>
        <v>1</v>
      </c>
      <c r="D405" s="204" t="e">
        <f aca="false">Y405*B405*C405</f>
        <v>#N/A</v>
      </c>
      <c r="E405" s="201" t="e">
        <f aca="false">D405*Z405</f>
        <v>#N/A</v>
      </c>
    </row>
    <row r="406" customFormat="false" ht="12.75" hidden="false" customHeight="false" outlineLevel="0" collapsed="false">
      <c r="A406" s="201" t="e">
        <f aca="false">VLOOKUP(I406,DDEPM_USERS,2,FALSE())</f>
        <v>#N/A</v>
      </c>
      <c r="B406" s="202" t="e">
        <f aca="false">VLOOKUP(T406,DELIV_CONV,2,FALSE())</f>
        <v>#N/A</v>
      </c>
      <c r="C406" s="203" t="n">
        <f aca="false">S406-R406+1</f>
        <v>1</v>
      </c>
      <c r="D406" s="204" t="e">
        <f aca="false">Y406*B406*C406</f>
        <v>#N/A</v>
      </c>
      <c r="E406" s="201" t="e">
        <f aca="false">D406*Z406</f>
        <v>#N/A</v>
      </c>
    </row>
    <row r="407" customFormat="false" ht="12.75" hidden="false" customHeight="false" outlineLevel="0" collapsed="false">
      <c r="A407" s="201" t="e">
        <f aca="false">VLOOKUP(I407,DDEPM_USERS,2,FALSE())</f>
        <v>#N/A</v>
      </c>
      <c r="B407" s="202" t="e">
        <f aca="false">VLOOKUP(T407,DELIV_CONV,2,FALSE())</f>
        <v>#N/A</v>
      </c>
      <c r="C407" s="203" t="n">
        <f aca="false">S407-R407+1</f>
        <v>1</v>
      </c>
      <c r="D407" s="204" t="e">
        <f aca="false">Y407*B407*C407</f>
        <v>#N/A</v>
      </c>
      <c r="E407" s="201" t="e">
        <f aca="false">D407*Z407</f>
        <v>#N/A</v>
      </c>
    </row>
    <row r="408" customFormat="false" ht="12.75" hidden="false" customHeight="false" outlineLevel="0" collapsed="false">
      <c r="A408" s="201" t="e">
        <f aca="false">VLOOKUP(I408,DDEPM_USERS,2,FALSE())</f>
        <v>#N/A</v>
      </c>
      <c r="B408" s="202" t="e">
        <f aca="false">VLOOKUP(T408,DELIV_CONV,2,FALSE())</f>
        <v>#N/A</v>
      </c>
      <c r="C408" s="203" t="n">
        <f aca="false">S408-R408+1</f>
        <v>1</v>
      </c>
      <c r="D408" s="204" t="e">
        <f aca="false">Y408*B408*C408</f>
        <v>#N/A</v>
      </c>
      <c r="E408" s="201" t="e">
        <f aca="false">D408*Z408</f>
        <v>#N/A</v>
      </c>
    </row>
    <row r="409" customFormat="false" ht="12.75" hidden="false" customHeight="false" outlineLevel="0" collapsed="false">
      <c r="A409" s="201" t="e">
        <f aca="false">VLOOKUP(I409,DDEPM_USERS,2,FALSE())</f>
        <v>#N/A</v>
      </c>
      <c r="B409" s="202" t="e">
        <f aca="false">VLOOKUP(T409,DELIV_CONV,2,FALSE())</f>
        <v>#N/A</v>
      </c>
      <c r="C409" s="203" t="n">
        <f aca="false">S409-R409+1</f>
        <v>1</v>
      </c>
      <c r="D409" s="204" t="e">
        <f aca="false">Y409*B409*C409</f>
        <v>#N/A</v>
      </c>
      <c r="E409" s="201" t="e">
        <f aca="false">D409*Z409</f>
        <v>#N/A</v>
      </c>
    </row>
    <row r="410" customFormat="false" ht="12.75" hidden="false" customHeight="false" outlineLevel="0" collapsed="false">
      <c r="A410" s="201" t="e">
        <f aca="false">VLOOKUP(I410,DDEPM_USERS,2,FALSE())</f>
        <v>#N/A</v>
      </c>
      <c r="B410" s="202" t="e">
        <f aca="false">VLOOKUP(T410,DELIV_CONV,2,FALSE())</f>
        <v>#N/A</v>
      </c>
      <c r="C410" s="203" t="n">
        <f aca="false">S410-R410+1</f>
        <v>1</v>
      </c>
      <c r="D410" s="204" t="e">
        <f aca="false">Y410*B410*C410</f>
        <v>#N/A</v>
      </c>
      <c r="E410" s="201" t="e">
        <f aca="false">D410*Z410</f>
        <v>#N/A</v>
      </c>
    </row>
    <row r="411" customFormat="false" ht="12.75" hidden="false" customHeight="false" outlineLevel="0" collapsed="false">
      <c r="A411" s="201" t="e">
        <f aca="false">VLOOKUP(I411,DDEPM_USERS,2,FALSE())</f>
        <v>#N/A</v>
      </c>
      <c r="B411" s="202" t="e">
        <f aca="false">VLOOKUP(T411,DELIV_CONV,2,FALSE())</f>
        <v>#N/A</v>
      </c>
      <c r="C411" s="203" t="n">
        <f aca="false">S411-R411+1</f>
        <v>1</v>
      </c>
      <c r="D411" s="204" t="e">
        <f aca="false">Y411*B411*C411</f>
        <v>#N/A</v>
      </c>
      <c r="E411" s="201" t="e">
        <f aca="false">D411*Z411</f>
        <v>#N/A</v>
      </c>
    </row>
    <row r="412" customFormat="false" ht="12.75" hidden="false" customHeight="false" outlineLevel="0" collapsed="false">
      <c r="A412" s="201" t="e">
        <f aca="false">VLOOKUP(I412,DDEPM_USERS,2,FALSE())</f>
        <v>#N/A</v>
      </c>
      <c r="B412" s="202" t="e">
        <f aca="false">VLOOKUP(T412,DELIV_CONV,2,FALSE())</f>
        <v>#N/A</v>
      </c>
      <c r="C412" s="203" t="n">
        <f aca="false">S412-R412+1</f>
        <v>1</v>
      </c>
      <c r="D412" s="204" t="e">
        <f aca="false">Y412*B412*C412</f>
        <v>#N/A</v>
      </c>
      <c r="E412" s="201" t="e">
        <f aca="false">D412*Z412</f>
        <v>#N/A</v>
      </c>
    </row>
    <row r="413" customFormat="false" ht="12.75" hidden="false" customHeight="false" outlineLevel="0" collapsed="false">
      <c r="A413" s="201" t="e">
        <f aca="false">VLOOKUP(I413,DDEPM_USERS,2,FALSE())</f>
        <v>#N/A</v>
      </c>
      <c r="B413" s="202" t="e">
        <f aca="false">VLOOKUP(T413,DELIV_CONV,2,FALSE())</f>
        <v>#N/A</v>
      </c>
      <c r="C413" s="203" t="n">
        <f aca="false">S413-R413+1</f>
        <v>1</v>
      </c>
      <c r="D413" s="204" t="e">
        <f aca="false">Y413*B413*C413</f>
        <v>#N/A</v>
      </c>
      <c r="E413" s="201" t="e">
        <f aca="false">D413*Z413</f>
        <v>#N/A</v>
      </c>
    </row>
    <row r="414" customFormat="false" ht="12.75" hidden="false" customHeight="false" outlineLevel="0" collapsed="false">
      <c r="A414" s="201" t="e">
        <f aca="false">VLOOKUP(I414,DDEPM_USERS,2,FALSE())</f>
        <v>#N/A</v>
      </c>
      <c r="B414" s="202" t="e">
        <f aca="false">VLOOKUP(T414,DELIV_CONV,2,FALSE())</f>
        <v>#N/A</v>
      </c>
      <c r="C414" s="203" t="n">
        <f aca="false">S414-R414+1</f>
        <v>1</v>
      </c>
      <c r="D414" s="204" t="e">
        <f aca="false">Y414*B414*C414</f>
        <v>#N/A</v>
      </c>
      <c r="E414" s="201" t="e">
        <f aca="false">D414*Z414</f>
        <v>#N/A</v>
      </c>
    </row>
    <row r="415" customFormat="false" ht="12.75" hidden="false" customHeight="false" outlineLevel="0" collapsed="false">
      <c r="A415" s="201" t="e">
        <f aca="false">VLOOKUP(I415,DDEPM_USERS,2,FALSE())</f>
        <v>#N/A</v>
      </c>
      <c r="B415" s="202" t="e">
        <f aca="false">VLOOKUP(T415,DELIV_CONV,2,FALSE())</f>
        <v>#N/A</v>
      </c>
      <c r="C415" s="203" t="n">
        <f aca="false">S415-R415+1</f>
        <v>1</v>
      </c>
      <c r="D415" s="204" t="e">
        <f aca="false">Y415*B415*C415</f>
        <v>#N/A</v>
      </c>
      <c r="E415" s="201" t="e">
        <f aca="false">D415*Z415</f>
        <v>#N/A</v>
      </c>
    </row>
    <row r="416" customFormat="false" ht="12.75" hidden="false" customHeight="false" outlineLevel="0" collapsed="false">
      <c r="A416" s="201" t="e">
        <f aca="false">VLOOKUP(I416,DDEPM_USERS,2,FALSE())</f>
        <v>#N/A</v>
      </c>
      <c r="B416" s="202" t="e">
        <f aca="false">VLOOKUP(T416,DELIV_CONV,2,FALSE())</f>
        <v>#N/A</v>
      </c>
      <c r="C416" s="203" t="n">
        <f aca="false">S416-R416+1</f>
        <v>1</v>
      </c>
      <c r="D416" s="204" t="e">
        <f aca="false">Y416*B416*C416</f>
        <v>#N/A</v>
      </c>
      <c r="E416" s="201" t="e">
        <f aca="false">D416*Z416</f>
        <v>#N/A</v>
      </c>
    </row>
    <row r="417" customFormat="false" ht="12.75" hidden="false" customHeight="false" outlineLevel="0" collapsed="false">
      <c r="A417" s="201" t="e">
        <f aca="false">VLOOKUP(I417,DDEPM_USERS,2,FALSE())</f>
        <v>#N/A</v>
      </c>
      <c r="B417" s="202" t="e">
        <f aca="false">VLOOKUP(T417,DELIV_CONV,2,FALSE())</f>
        <v>#N/A</v>
      </c>
      <c r="C417" s="203" t="n">
        <f aca="false">S417-R417+1</f>
        <v>1</v>
      </c>
      <c r="D417" s="204" t="e">
        <f aca="false">Y417*B417*C417</f>
        <v>#N/A</v>
      </c>
      <c r="E417" s="201" t="e">
        <f aca="false">D417*Z417</f>
        <v>#N/A</v>
      </c>
    </row>
    <row r="418" customFormat="false" ht="12.75" hidden="false" customHeight="false" outlineLevel="0" collapsed="false">
      <c r="A418" s="201" t="e">
        <f aca="false">VLOOKUP(I418,DDEPM_USERS,2,FALSE())</f>
        <v>#N/A</v>
      </c>
      <c r="B418" s="202" t="e">
        <f aca="false">VLOOKUP(T418,DELIV_CONV,2,FALSE())</f>
        <v>#N/A</v>
      </c>
      <c r="C418" s="203" t="n">
        <f aca="false">S418-R418+1</f>
        <v>1</v>
      </c>
      <c r="D418" s="204" t="e">
        <f aca="false">Y418*B418*C418</f>
        <v>#N/A</v>
      </c>
      <c r="E418" s="201" t="e">
        <f aca="false">D418*Z418</f>
        <v>#N/A</v>
      </c>
    </row>
    <row r="419" customFormat="false" ht="12.75" hidden="false" customHeight="false" outlineLevel="0" collapsed="false">
      <c r="A419" s="201" t="e">
        <f aca="false">VLOOKUP(I419,DDEPM_USERS,2,FALSE())</f>
        <v>#N/A</v>
      </c>
      <c r="B419" s="202" t="e">
        <f aca="false">VLOOKUP(T419,DELIV_CONV,2,FALSE())</f>
        <v>#N/A</v>
      </c>
      <c r="C419" s="203" t="n">
        <f aca="false">S419-R419+1</f>
        <v>1</v>
      </c>
      <c r="D419" s="204" t="e">
        <f aca="false">Y419*B419*C419</f>
        <v>#N/A</v>
      </c>
      <c r="E419" s="201" t="e">
        <f aca="false">D419*Z419</f>
        <v>#N/A</v>
      </c>
    </row>
    <row r="420" customFormat="false" ht="12.75" hidden="false" customHeight="false" outlineLevel="0" collapsed="false">
      <c r="A420" s="201" t="e">
        <f aca="false">VLOOKUP(I420,DDEPM_USERS,2,FALSE())</f>
        <v>#N/A</v>
      </c>
      <c r="B420" s="202" t="e">
        <f aca="false">VLOOKUP(T420,DELIV_CONV,2,FALSE())</f>
        <v>#N/A</v>
      </c>
      <c r="C420" s="203" t="n">
        <f aca="false">S420-R420+1</f>
        <v>1</v>
      </c>
      <c r="D420" s="204" t="e">
        <f aca="false">Y420*B420*C420</f>
        <v>#N/A</v>
      </c>
      <c r="E420" s="201" t="e">
        <f aca="false">D420*Z420</f>
        <v>#N/A</v>
      </c>
    </row>
    <row r="421" customFormat="false" ht="12.75" hidden="false" customHeight="false" outlineLevel="0" collapsed="false">
      <c r="A421" s="201" t="e">
        <f aca="false">VLOOKUP(I421,DDEPM_USERS,2,FALSE())</f>
        <v>#N/A</v>
      </c>
      <c r="B421" s="202" t="e">
        <f aca="false">VLOOKUP(T421,DELIV_CONV,2,FALSE())</f>
        <v>#N/A</v>
      </c>
      <c r="C421" s="203" t="n">
        <f aca="false">S421-R421+1</f>
        <v>1</v>
      </c>
      <c r="D421" s="204" t="e">
        <f aca="false">Y421*B421*C421</f>
        <v>#N/A</v>
      </c>
      <c r="E421" s="201" t="e">
        <f aca="false">D421*Z421</f>
        <v>#N/A</v>
      </c>
    </row>
    <row r="422" customFormat="false" ht="12.75" hidden="false" customHeight="false" outlineLevel="0" collapsed="false">
      <c r="A422" s="201" t="e">
        <f aca="false">VLOOKUP(I422,DDEPM_USERS,2,FALSE())</f>
        <v>#N/A</v>
      </c>
      <c r="B422" s="202" t="e">
        <f aca="false">VLOOKUP(T422,DELIV_CONV,2,FALSE())</f>
        <v>#N/A</v>
      </c>
      <c r="C422" s="203" t="n">
        <f aca="false">S422-R422+1</f>
        <v>1</v>
      </c>
      <c r="D422" s="204" t="e">
        <f aca="false">Y422*B422*C422</f>
        <v>#N/A</v>
      </c>
      <c r="E422" s="201" t="e">
        <f aca="false">D422*Z422</f>
        <v>#N/A</v>
      </c>
    </row>
    <row r="423" customFormat="false" ht="12.75" hidden="false" customHeight="false" outlineLevel="0" collapsed="false">
      <c r="A423" s="201" t="e">
        <f aca="false">VLOOKUP(I423,DDEPM_USERS,2,FALSE())</f>
        <v>#N/A</v>
      </c>
      <c r="B423" s="202" t="e">
        <f aca="false">VLOOKUP(T423,DELIV_CONV,2,FALSE())</f>
        <v>#N/A</v>
      </c>
      <c r="C423" s="203" t="n">
        <f aca="false">S423-R423+1</f>
        <v>1</v>
      </c>
      <c r="D423" s="204" t="e">
        <f aca="false">Y423*B423*C423</f>
        <v>#N/A</v>
      </c>
      <c r="E423" s="201" t="e">
        <f aca="false">D423*Z423</f>
        <v>#N/A</v>
      </c>
    </row>
    <row r="424" customFormat="false" ht="12.75" hidden="false" customHeight="false" outlineLevel="0" collapsed="false">
      <c r="A424" s="201" t="e">
        <f aca="false">VLOOKUP(I424,DDEPM_USERS,2,FALSE())</f>
        <v>#N/A</v>
      </c>
      <c r="B424" s="202" t="e">
        <f aca="false">VLOOKUP(T424,DELIV_CONV,2,FALSE())</f>
        <v>#N/A</v>
      </c>
      <c r="C424" s="203" t="n">
        <f aca="false">S424-R424+1</f>
        <v>1</v>
      </c>
      <c r="D424" s="204" t="e">
        <f aca="false">Y424*B424*C424</f>
        <v>#N/A</v>
      </c>
      <c r="E424" s="201" t="e">
        <f aca="false">D424*Z424</f>
        <v>#N/A</v>
      </c>
    </row>
    <row r="425" customFormat="false" ht="12.75" hidden="false" customHeight="false" outlineLevel="0" collapsed="false">
      <c r="A425" s="201" t="e">
        <f aca="false">VLOOKUP(I425,DDEPM_USERS,2,FALSE())</f>
        <v>#N/A</v>
      </c>
      <c r="B425" s="202" t="e">
        <f aca="false">VLOOKUP(T425,DELIV_CONV,2,FALSE())</f>
        <v>#N/A</v>
      </c>
      <c r="C425" s="203" t="n">
        <f aca="false">S425-R425+1</f>
        <v>1</v>
      </c>
      <c r="D425" s="204" t="e">
        <f aca="false">Y425*B425*C425</f>
        <v>#N/A</v>
      </c>
      <c r="E425" s="201" t="e">
        <f aca="false">D425*Z425</f>
        <v>#N/A</v>
      </c>
    </row>
    <row r="426" customFormat="false" ht="12.75" hidden="false" customHeight="false" outlineLevel="0" collapsed="false">
      <c r="A426" s="201" t="e">
        <f aca="false">VLOOKUP(I426,DDEPM_USERS,2,FALSE())</f>
        <v>#N/A</v>
      </c>
      <c r="B426" s="202" t="e">
        <f aca="false">VLOOKUP(T426,DELIV_CONV,2,FALSE())</f>
        <v>#N/A</v>
      </c>
      <c r="C426" s="203" t="n">
        <f aca="false">S426-R426+1</f>
        <v>1</v>
      </c>
      <c r="D426" s="204" t="e">
        <f aca="false">Y426*B426*C426</f>
        <v>#N/A</v>
      </c>
      <c r="E426" s="201" t="e">
        <f aca="false">D426*Z426</f>
        <v>#N/A</v>
      </c>
    </row>
    <row r="427" customFormat="false" ht="12.75" hidden="false" customHeight="false" outlineLevel="0" collapsed="false">
      <c r="A427" s="201" t="e">
        <f aca="false">VLOOKUP(I427,DDEPM_USERS,2,FALSE())</f>
        <v>#N/A</v>
      </c>
      <c r="B427" s="202" t="e">
        <f aca="false">VLOOKUP(T427,DELIV_CONV,2,FALSE())</f>
        <v>#N/A</v>
      </c>
      <c r="C427" s="203" t="n">
        <f aca="false">S427-R427+1</f>
        <v>1</v>
      </c>
      <c r="D427" s="204" t="e">
        <f aca="false">Y427*B427*C427</f>
        <v>#N/A</v>
      </c>
      <c r="E427" s="201" t="e">
        <f aca="false">D427*Z427</f>
        <v>#N/A</v>
      </c>
    </row>
    <row r="428" customFormat="false" ht="12.75" hidden="false" customHeight="false" outlineLevel="0" collapsed="false">
      <c r="A428" s="201" t="e">
        <f aca="false">VLOOKUP(I428,DDEPM_USERS,2,FALSE())</f>
        <v>#N/A</v>
      </c>
      <c r="B428" s="202" t="e">
        <f aca="false">VLOOKUP(T428,DELIV_CONV,2,FALSE())</f>
        <v>#N/A</v>
      </c>
      <c r="C428" s="203" t="n">
        <f aca="false">S428-R428+1</f>
        <v>1</v>
      </c>
      <c r="D428" s="204" t="e">
        <f aca="false">Y428*B428*C428</f>
        <v>#N/A</v>
      </c>
      <c r="E428" s="201" t="e">
        <f aca="false">D428*Z428</f>
        <v>#N/A</v>
      </c>
    </row>
    <row r="429" customFormat="false" ht="12.75" hidden="false" customHeight="false" outlineLevel="0" collapsed="false">
      <c r="A429" s="201" t="e">
        <f aca="false">VLOOKUP(I429,DDEPM_USERS,2,FALSE())</f>
        <v>#N/A</v>
      </c>
      <c r="B429" s="202" t="e">
        <f aca="false">VLOOKUP(T429,DELIV_CONV,2,FALSE())</f>
        <v>#N/A</v>
      </c>
      <c r="C429" s="203" t="n">
        <f aca="false">S429-R429+1</f>
        <v>1</v>
      </c>
      <c r="D429" s="204" t="e">
        <f aca="false">Y429*B429*C429</f>
        <v>#N/A</v>
      </c>
      <c r="E429" s="201" t="e">
        <f aca="false">D429*Z429</f>
        <v>#N/A</v>
      </c>
    </row>
    <row r="430" customFormat="false" ht="12.75" hidden="false" customHeight="false" outlineLevel="0" collapsed="false">
      <c r="A430" s="201" t="e">
        <f aca="false">VLOOKUP(I430,DDEPM_USERS,2,FALSE())</f>
        <v>#N/A</v>
      </c>
      <c r="B430" s="202" t="e">
        <f aca="false">VLOOKUP(T430,DELIV_CONV,2,FALSE())</f>
        <v>#N/A</v>
      </c>
      <c r="C430" s="203" t="n">
        <f aca="false">S430-R430+1</f>
        <v>1</v>
      </c>
      <c r="D430" s="204" t="e">
        <f aca="false">Y430*B430*C430</f>
        <v>#N/A</v>
      </c>
      <c r="E430" s="201" t="e">
        <f aca="false">D430*Z430</f>
        <v>#N/A</v>
      </c>
    </row>
    <row r="431" customFormat="false" ht="12.75" hidden="false" customHeight="false" outlineLevel="0" collapsed="false">
      <c r="A431" s="201" t="e">
        <f aca="false">VLOOKUP(I431,DDEPM_USERS,2,FALSE())</f>
        <v>#N/A</v>
      </c>
      <c r="B431" s="202" t="e">
        <f aca="false">VLOOKUP(T431,DELIV_CONV,2,FALSE())</f>
        <v>#N/A</v>
      </c>
      <c r="C431" s="203" t="n">
        <f aca="false">S431-R431+1</f>
        <v>1</v>
      </c>
      <c r="D431" s="204" t="e">
        <f aca="false">Y431*B431*C431</f>
        <v>#N/A</v>
      </c>
      <c r="E431" s="201" t="e">
        <f aca="false">D431*Z431</f>
        <v>#N/A</v>
      </c>
    </row>
    <row r="432" customFormat="false" ht="12.75" hidden="false" customHeight="false" outlineLevel="0" collapsed="false">
      <c r="A432" s="201" t="e">
        <f aca="false">VLOOKUP(I432,DDEPM_USERS,2,FALSE())</f>
        <v>#N/A</v>
      </c>
      <c r="B432" s="202" t="e">
        <f aca="false">VLOOKUP(T432,DELIV_CONV,2,FALSE())</f>
        <v>#N/A</v>
      </c>
      <c r="C432" s="203" t="n">
        <f aca="false">S432-R432+1</f>
        <v>1</v>
      </c>
      <c r="D432" s="204" t="e">
        <f aca="false">Y432*B432*C432</f>
        <v>#N/A</v>
      </c>
      <c r="E432" s="201" t="e">
        <f aca="false">D432*Z432</f>
        <v>#N/A</v>
      </c>
    </row>
    <row r="433" customFormat="false" ht="12.75" hidden="false" customHeight="false" outlineLevel="0" collapsed="false">
      <c r="A433" s="201" t="e">
        <f aca="false">VLOOKUP(I433,DDEPM_USERS,2,FALSE())</f>
        <v>#N/A</v>
      </c>
      <c r="B433" s="202" t="e">
        <f aca="false">VLOOKUP(T433,DELIV_CONV,2,FALSE())</f>
        <v>#N/A</v>
      </c>
      <c r="C433" s="203" t="n">
        <f aca="false">S433-R433+1</f>
        <v>1</v>
      </c>
      <c r="D433" s="204" t="e">
        <f aca="false">Y433*B433*C433</f>
        <v>#N/A</v>
      </c>
      <c r="E433" s="201" t="e">
        <f aca="false">D433*Z433</f>
        <v>#N/A</v>
      </c>
    </row>
    <row r="434" customFormat="false" ht="12.75" hidden="false" customHeight="false" outlineLevel="0" collapsed="false">
      <c r="A434" s="201" t="e">
        <f aca="false">VLOOKUP(I434,DDEPM_USERS,2,FALSE())</f>
        <v>#N/A</v>
      </c>
      <c r="B434" s="202" t="e">
        <f aca="false">VLOOKUP(T434,DELIV_CONV,2,FALSE())</f>
        <v>#N/A</v>
      </c>
      <c r="C434" s="203" t="n">
        <f aca="false">S434-R434+1</f>
        <v>1</v>
      </c>
      <c r="D434" s="204" t="e">
        <f aca="false">Y434*B434*C434</f>
        <v>#N/A</v>
      </c>
      <c r="E434" s="201" t="e">
        <f aca="false">D434*Z434</f>
        <v>#N/A</v>
      </c>
    </row>
    <row r="435" customFormat="false" ht="12.75" hidden="false" customHeight="false" outlineLevel="0" collapsed="false">
      <c r="A435" s="201" t="e">
        <f aca="false">VLOOKUP(I435,DDEPM_USERS,2,FALSE())</f>
        <v>#N/A</v>
      </c>
      <c r="B435" s="202" t="e">
        <f aca="false">VLOOKUP(T435,DELIV_CONV,2,FALSE())</f>
        <v>#N/A</v>
      </c>
      <c r="C435" s="203" t="n">
        <f aca="false">S435-R435+1</f>
        <v>1</v>
      </c>
      <c r="D435" s="204" t="e">
        <f aca="false">Y435*B435*C435</f>
        <v>#N/A</v>
      </c>
      <c r="E435" s="201" t="e">
        <f aca="false">D435*Z435</f>
        <v>#N/A</v>
      </c>
    </row>
    <row r="436" customFormat="false" ht="12.75" hidden="false" customHeight="false" outlineLevel="0" collapsed="false">
      <c r="A436" s="201" t="e">
        <f aca="false">VLOOKUP(I436,DDEPM_USERS,2,FALSE())</f>
        <v>#N/A</v>
      </c>
      <c r="B436" s="202" t="e">
        <f aca="false">VLOOKUP(T436,DELIV_CONV,2,FALSE())</f>
        <v>#N/A</v>
      </c>
      <c r="C436" s="203" t="n">
        <f aca="false">S436-R436+1</f>
        <v>1</v>
      </c>
      <c r="D436" s="204" t="e">
        <f aca="false">Y436*B436*C436</f>
        <v>#N/A</v>
      </c>
      <c r="E436" s="201" t="e">
        <f aca="false">D436*Z436</f>
        <v>#N/A</v>
      </c>
    </row>
    <row r="437" customFormat="false" ht="12.75" hidden="false" customHeight="false" outlineLevel="0" collapsed="false">
      <c r="A437" s="201" t="e">
        <f aca="false">VLOOKUP(I437,DDEPM_USERS,2,FALSE())</f>
        <v>#N/A</v>
      </c>
      <c r="B437" s="202" t="e">
        <f aca="false">VLOOKUP(T437,DELIV_CONV,2,FALSE())</f>
        <v>#N/A</v>
      </c>
      <c r="C437" s="203" t="n">
        <f aca="false">S437-R437+1</f>
        <v>1</v>
      </c>
      <c r="D437" s="204" t="e">
        <f aca="false">Y437*B437*C437</f>
        <v>#N/A</v>
      </c>
      <c r="E437" s="201" t="e">
        <f aca="false">D437*Z437</f>
        <v>#N/A</v>
      </c>
    </row>
    <row r="438" customFormat="false" ht="12.75" hidden="false" customHeight="false" outlineLevel="0" collapsed="false">
      <c r="A438" s="201" t="e">
        <f aca="false">VLOOKUP(I438,DDEPM_USERS,2,FALSE())</f>
        <v>#N/A</v>
      </c>
      <c r="B438" s="202" t="e">
        <f aca="false">VLOOKUP(T438,DELIV_CONV,2,FALSE())</f>
        <v>#N/A</v>
      </c>
      <c r="C438" s="203" t="n">
        <f aca="false">S438-R438+1</f>
        <v>1</v>
      </c>
      <c r="D438" s="204" t="e">
        <f aca="false">Y438*B438*C438</f>
        <v>#N/A</v>
      </c>
      <c r="E438" s="201" t="e">
        <f aca="false">D438*Z438</f>
        <v>#N/A</v>
      </c>
    </row>
    <row r="439" customFormat="false" ht="12.75" hidden="false" customHeight="false" outlineLevel="0" collapsed="false">
      <c r="A439" s="201" t="e">
        <f aca="false">VLOOKUP(I439,DDEPM_USERS,2,FALSE())</f>
        <v>#N/A</v>
      </c>
      <c r="B439" s="202" t="e">
        <f aca="false">VLOOKUP(T439,DELIV_CONV,2,FALSE())</f>
        <v>#N/A</v>
      </c>
      <c r="C439" s="203" t="n">
        <f aca="false">S439-R439+1</f>
        <v>1</v>
      </c>
      <c r="D439" s="204" t="e">
        <f aca="false">Y439*B439*C439</f>
        <v>#N/A</v>
      </c>
      <c r="E439" s="201" t="e">
        <f aca="false">D439*Z439</f>
        <v>#N/A</v>
      </c>
    </row>
    <row r="440" customFormat="false" ht="12.75" hidden="false" customHeight="false" outlineLevel="0" collapsed="false">
      <c r="A440" s="201" t="e">
        <f aca="false">VLOOKUP(I440,DDEPM_USERS,2,FALSE())</f>
        <v>#N/A</v>
      </c>
      <c r="B440" s="202" t="e">
        <f aca="false">VLOOKUP(T440,DELIV_CONV,2,FALSE())</f>
        <v>#N/A</v>
      </c>
      <c r="C440" s="203" t="n">
        <f aca="false">S440-R440+1</f>
        <v>1</v>
      </c>
      <c r="D440" s="204" t="e">
        <f aca="false">Y440*B440*C440</f>
        <v>#N/A</v>
      </c>
      <c r="E440" s="201" t="e">
        <f aca="false">D440*Z440</f>
        <v>#N/A</v>
      </c>
    </row>
    <row r="441" customFormat="false" ht="12.75" hidden="false" customHeight="false" outlineLevel="0" collapsed="false">
      <c r="A441" s="201" t="e">
        <f aca="false">VLOOKUP(I441,DDEPM_USERS,2,FALSE())</f>
        <v>#N/A</v>
      </c>
      <c r="B441" s="202" t="e">
        <f aca="false">VLOOKUP(T441,DELIV_CONV,2,FALSE())</f>
        <v>#N/A</v>
      </c>
      <c r="C441" s="203" t="n">
        <f aca="false">S441-R441+1</f>
        <v>1</v>
      </c>
      <c r="D441" s="204" t="e">
        <f aca="false">Y441*B441*C441</f>
        <v>#N/A</v>
      </c>
      <c r="E441" s="201" t="e">
        <f aca="false">D441*Z441</f>
        <v>#N/A</v>
      </c>
    </row>
    <row r="442" customFormat="false" ht="12.75" hidden="false" customHeight="false" outlineLevel="0" collapsed="false">
      <c r="A442" s="201" t="e">
        <f aca="false">VLOOKUP(I442,DDEPM_USERS,2,FALSE())</f>
        <v>#N/A</v>
      </c>
      <c r="B442" s="202" t="e">
        <f aca="false">VLOOKUP(T442,DELIV_CONV,2,FALSE())</f>
        <v>#N/A</v>
      </c>
      <c r="C442" s="203" t="n">
        <f aca="false">S442-R442+1</f>
        <v>1</v>
      </c>
      <c r="D442" s="204" t="e">
        <f aca="false">Y442*B442*C442</f>
        <v>#N/A</v>
      </c>
      <c r="E442" s="201" t="e">
        <f aca="false">D442*Z442</f>
        <v>#N/A</v>
      </c>
    </row>
    <row r="443" customFormat="false" ht="12.75" hidden="false" customHeight="false" outlineLevel="0" collapsed="false">
      <c r="A443" s="201" t="e">
        <f aca="false">VLOOKUP(I443,DDEPM_USERS,2,FALSE())</f>
        <v>#N/A</v>
      </c>
      <c r="B443" s="202" t="e">
        <f aca="false">VLOOKUP(T443,DELIV_CONV,2,FALSE())</f>
        <v>#N/A</v>
      </c>
      <c r="C443" s="203" t="n">
        <f aca="false">S443-R443+1</f>
        <v>1</v>
      </c>
      <c r="D443" s="204" t="e">
        <f aca="false">Y443*B443*C443</f>
        <v>#N/A</v>
      </c>
      <c r="E443" s="201" t="e">
        <f aca="false">D443*Z443</f>
        <v>#N/A</v>
      </c>
    </row>
    <row r="444" customFormat="false" ht="12.75" hidden="false" customHeight="false" outlineLevel="0" collapsed="false">
      <c r="A444" s="201" t="e">
        <f aca="false">VLOOKUP(I444,DDEPM_USERS,2,FALSE())</f>
        <v>#N/A</v>
      </c>
      <c r="B444" s="202" t="e">
        <f aca="false">VLOOKUP(T444,DELIV_CONV,2,FALSE())</f>
        <v>#N/A</v>
      </c>
      <c r="C444" s="203" t="n">
        <f aca="false">S444-R444+1</f>
        <v>1</v>
      </c>
      <c r="D444" s="204" t="e">
        <f aca="false">Y444*B444*C444</f>
        <v>#N/A</v>
      </c>
      <c r="E444" s="201" t="e">
        <f aca="false">D444*Z444</f>
        <v>#N/A</v>
      </c>
    </row>
    <row r="445" customFormat="false" ht="12.75" hidden="false" customHeight="false" outlineLevel="0" collapsed="false">
      <c r="A445" s="201" t="e">
        <f aca="false">VLOOKUP(I445,DDEPM_USERS,2,FALSE())</f>
        <v>#N/A</v>
      </c>
      <c r="B445" s="202" t="e">
        <f aca="false">VLOOKUP(T445,DELIV_CONV,2,FALSE())</f>
        <v>#N/A</v>
      </c>
      <c r="C445" s="203" t="n">
        <f aca="false">S445-R445+1</f>
        <v>1</v>
      </c>
      <c r="D445" s="204" t="e">
        <f aca="false">Y445*B445*C445</f>
        <v>#N/A</v>
      </c>
      <c r="E445" s="201" t="e">
        <f aca="false">D445*Z445</f>
        <v>#N/A</v>
      </c>
    </row>
    <row r="446" customFormat="false" ht="12.75" hidden="false" customHeight="false" outlineLevel="0" collapsed="false">
      <c r="A446" s="201" t="e">
        <f aca="false">VLOOKUP(I446,DDEPM_USERS,2,FALSE())</f>
        <v>#N/A</v>
      </c>
      <c r="B446" s="202" t="e">
        <f aca="false">VLOOKUP(T446,DELIV_CONV,2,FALSE())</f>
        <v>#N/A</v>
      </c>
      <c r="C446" s="203" t="n">
        <f aca="false">S446-R446+1</f>
        <v>1</v>
      </c>
      <c r="D446" s="204" t="e">
        <f aca="false">Y446*B446*C446</f>
        <v>#N/A</v>
      </c>
      <c r="E446" s="201" t="e">
        <f aca="false">D446*Z446</f>
        <v>#N/A</v>
      </c>
    </row>
    <row r="447" customFormat="false" ht="12.75" hidden="false" customHeight="false" outlineLevel="0" collapsed="false">
      <c r="A447" s="201" t="e">
        <f aca="false">VLOOKUP(I447,DDEPM_USERS,2,FALSE())</f>
        <v>#N/A</v>
      </c>
      <c r="B447" s="202" t="e">
        <f aca="false">VLOOKUP(T447,DELIV_CONV,2,FALSE())</f>
        <v>#N/A</v>
      </c>
      <c r="C447" s="203" t="n">
        <f aca="false">S447-R447+1</f>
        <v>1</v>
      </c>
      <c r="D447" s="204" t="e">
        <f aca="false">Y447*B447*C447</f>
        <v>#N/A</v>
      </c>
      <c r="E447" s="201" t="e">
        <f aca="false">D447*Z447</f>
        <v>#N/A</v>
      </c>
    </row>
    <row r="448" customFormat="false" ht="12.75" hidden="false" customHeight="false" outlineLevel="0" collapsed="false">
      <c r="A448" s="201" t="e">
        <f aca="false">VLOOKUP(I448,DDEPM_USERS,2,FALSE())</f>
        <v>#N/A</v>
      </c>
      <c r="B448" s="202" t="e">
        <f aca="false">VLOOKUP(T448,DELIV_CONV,2,FALSE())</f>
        <v>#N/A</v>
      </c>
      <c r="C448" s="203" t="n">
        <f aca="false">S448-R448+1</f>
        <v>1</v>
      </c>
      <c r="D448" s="204" t="e">
        <f aca="false">Y448*B448*C448</f>
        <v>#N/A</v>
      </c>
      <c r="E448" s="201" t="e">
        <f aca="false">D448*Z448</f>
        <v>#N/A</v>
      </c>
    </row>
    <row r="449" customFormat="false" ht="12.75" hidden="false" customHeight="false" outlineLevel="0" collapsed="false">
      <c r="A449" s="201" t="e">
        <f aca="false">VLOOKUP(I449,DDEPM_USERS,2,FALSE())</f>
        <v>#N/A</v>
      </c>
      <c r="B449" s="202" t="e">
        <f aca="false">VLOOKUP(T449,DELIV_CONV,2,FALSE())</f>
        <v>#N/A</v>
      </c>
      <c r="C449" s="203" t="n">
        <f aca="false">S449-R449+1</f>
        <v>1</v>
      </c>
      <c r="D449" s="204" t="e">
        <f aca="false">Y449*B449*C449</f>
        <v>#N/A</v>
      </c>
      <c r="E449" s="201" t="e">
        <f aca="false">D449*Z449</f>
        <v>#N/A</v>
      </c>
    </row>
    <row r="450" customFormat="false" ht="12.75" hidden="false" customHeight="false" outlineLevel="0" collapsed="false">
      <c r="A450" s="201" t="e">
        <f aca="false">VLOOKUP(I450,DDEPM_USERS,2,FALSE())</f>
        <v>#N/A</v>
      </c>
      <c r="B450" s="202" t="e">
        <f aca="false">VLOOKUP(T450,DELIV_CONV,2,FALSE())</f>
        <v>#N/A</v>
      </c>
      <c r="C450" s="203" t="n">
        <f aca="false">S450-R450+1</f>
        <v>1</v>
      </c>
      <c r="D450" s="204" t="e">
        <f aca="false">Y450*B450*C450</f>
        <v>#N/A</v>
      </c>
      <c r="E450" s="201" t="e">
        <f aca="false">D450*Z450</f>
        <v>#N/A</v>
      </c>
    </row>
    <row r="451" customFormat="false" ht="12.75" hidden="false" customHeight="false" outlineLevel="0" collapsed="false">
      <c r="A451" s="201" t="e">
        <f aca="false">VLOOKUP(I451,DDEPM_USERS,2,FALSE())</f>
        <v>#N/A</v>
      </c>
      <c r="B451" s="202" t="e">
        <f aca="false">VLOOKUP(T451,DELIV_CONV,2,FALSE())</f>
        <v>#N/A</v>
      </c>
      <c r="C451" s="203" t="n">
        <f aca="false">S451-R451+1</f>
        <v>1</v>
      </c>
      <c r="D451" s="204" t="e">
        <f aca="false">Y451*B451*C451</f>
        <v>#N/A</v>
      </c>
      <c r="E451" s="201" t="e">
        <f aca="false">D451*Z451</f>
        <v>#N/A</v>
      </c>
    </row>
    <row r="452" customFormat="false" ht="12.75" hidden="false" customHeight="false" outlineLevel="0" collapsed="false">
      <c r="A452" s="201" t="e">
        <f aca="false">VLOOKUP(I452,DDEPM_USERS,2,FALSE())</f>
        <v>#N/A</v>
      </c>
      <c r="B452" s="202" t="e">
        <f aca="false">VLOOKUP(T452,DELIV_CONV,2,FALSE())</f>
        <v>#N/A</v>
      </c>
      <c r="C452" s="203" t="n">
        <f aca="false">S452-R452+1</f>
        <v>1</v>
      </c>
      <c r="D452" s="204" t="e">
        <f aca="false">Y452*B452*C452</f>
        <v>#N/A</v>
      </c>
      <c r="E452" s="201" t="e">
        <f aca="false">D452*Z452</f>
        <v>#N/A</v>
      </c>
    </row>
    <row r="453" customFormat="false" ht="12.75" hidden="false" customHeight="false" outlineLevel="0" collapsed="false">
      <c r="A453" s="201" t="e">
        <f aca="false">VLOOKUP(I453,DDEPM_USERS,2,FALSE())</f>
        <v>#N/A</v>
      </c>
      <c r="B453" s="202" t="e">
        <f aca="false">VLOOKUP(T453,DELIV_CONV,2,FALSE())</f>
        <v>#N/A</v>
      </c>
      <c r="C453" s="203" t="n">
        <f aca="false">S453-R453+1</f>
        <v>1</v>
      </c>
      <c r="D453" s="204" t="e">
        <f aca="false">Y453*B453*C453</f>
        <v>#N/A</v>
      </c>
      <c r="E453" s="201" t="e">
        <f aca="false">D453*Z453</f>
        <v>#N/A</v>
      </c>
    </row>
    <row r="454" customFormat="false" ht="12.75" hidden="false" customHeight="false" outlineLevel="0" collapsed="false">
      <c r="A454" s="201" t="e">
        <f aca="false">VLOOKUP(I454,DDEPM_USERS,2,FALSE())</f>
        <v>#N/A</v>
      </c>
      <c r="B454" s="202" t="e">
        <f aca="false">VLOOKUP(T454,DELIV_CONV,2,FALSE())</f>
        <v>#N/A</v>
      </c>
      <c r="C454" s="203" t="n">
        <f aca="false">S454-R454+1</f>
        <v>1</v>
      </c>
      <c r="D454" s="204" t="e">
        <f aca="false">Y454*B454*C454</f>
        <v>#N/A</v>
      </c>
      <c r="E454" s="201" t="e">
        <f aca="false">D454*Z454</f>
        <v>#N/A</v>
      </c>
    </row>
    <row r="455" customFormat="false" ht="12.75" hidden="false" customHeight="false" outlineLevel="0" collapsed="false">
      <c r="A455" s="201" t="e">
        <f aca="false">VLOOKUP(I455,DDEPM_USERS,2,FALSE())</f>
        <v>#N/A</v>
      </c>
      <c r="B455" s="202" t="e">
        <f aca="false">VLOOKUP(T455,DELIV_CONV,2,FALSE())</f>
        <v>#N/A</v>
      </c>
      <c r="C455" s="203" t="n">
        <f aca="false">S455-R455+1</f>
        <v>1</v>
      </c>
      <c r="D455" s="204" t="e">
        <f aca="false">Y455*B455*C455</f>
        <v>#N/A</v>
      </c>
      <c r="E455" s="201" t="e">
        <f aca="false">D455*Z455</f>
        <v>#N/A</v>
      </c>
    </row>
    <row r="456" customFormat="false" ht="12.75" hidden="false" customHeight="false" outlineLevel="0" collapsed="false">
      <c r="A456" s="201" t="e">
        <f aca="false">VLOOKUP(I456,DDEPM_USERS,2,FALSE())</f>
        <v>#N/A</v>
      </c>
      <c r="B456" s="202" t="e">
        <f aca="false">VLOOKUP(T456,DELIV_CONV,2,FALSE())</f>
        <v>#N/A</v>
      </c>
      <c r="C456" s="203" t="n">
        <f aca="false">S456-R456+1</f>
        <v>1</v>
      </c>
      <c r="D456" s="204" t="e">
        <f aca="false">Y456*B456*C456</f>
        <v>#N/A</v>
      </c>
      <c r="E456" s="201" t="e">
        <f aca="false">D456*Z456</f>
        <v>#N/A</v>
      </c>
    </row>
    <row r="457" customFormat="false" ht="12.75" hidden="false" customHeight="false" outlineLevel="0" collapsed="false">
      <c r="A457" s="201" t="e">
        <f aca="false">VLOOKUP(I457,DDEPM_USERS,2,FALSE())</f>
        <v>#N/A</v>
      </c>
      <c r="B457" s="202" t="e">
        <f aca="false">VLOOKUP(T457,DELIV_CONV,2,FALSE())</f>
        <v>#N/A</v>
      </c>
      <c r="C457" s="203" t="n">
        <f aca="false">S457-R457+1</f>
        <v>1</v>
      </c>
      <c r="D457" s="204" t="e">
        <f aca="false">Y457*B457*C457</f>
        <v>#N/A</v>
      </c>
      <c r="E457" s="201" t="e">
        <f aca="false">D457*Z457</f>
        <v>#N/A</v>
      </c>
    </row>
    <row r="458" customFormat="false" ht="12.75" hidden="false" customHeight="false" outlineLevel="0" collapsed="false">
      <c r="A458" s="201" t="e">
        <f aca="false">VLOOKUP(I458,DDEPM_USERS,2,FALSE())</f>
        <v>#N/A</v>
      </c>
      <c r="B458" s="202" t="e">
        <f aca="false">VLOOKUP(T458,DELIV_CONV,2,FALSE())</f>
        <v>#N/A</v>
      </c>
      <c r="C458" s="203" t="n">
        <f aca="false">S458-R458+1</f>
        <v>1</v>
      </c>
      <c r="D458" s="204" t="e">
        <f aca="false">Y458*B458*C458</f>
        <v>#N/A</v>
      </c>
      <c r="E458" s="201" t="e">
        <f aca="false">D458*Z458</f>
        <v>#N/A</v>
      </c>
    </row>
    <row r="459" customFormat="false" ht="12.75" hidden="false" customHeight="false" outlineLevel="0" collapsed="false">
      <c r="A459" s="201" t="e">
        <f aca="false">VLOOKUP(I459,DDEPM_USERS,2,FALSE())</f>
        <v>#N/A</v>
      </c>
      <c r="B459" s="202" t="e">
        <f aca="false">VLOOKUP(T459,DELIV_CONV,2,FALSE())</f>
        <v>#N/A</v>
      </c>
      <c r="C459" s="203" t="n">
        <f aca="false">S459-R459+1</f>
        <v>1</v>
      </c>
      <c r="D459" s="204" t="e">
        <f aca="false">Y459*B459*C459</f>
        <v>#N/A</v>
      </c>
      <c r="E459" s="201" t="e">
        <f aca="false">D459*Z459</f>
        <v>#N/A</v>
      </c>
    </row>
    <row r="460" customFormat="false" ht="12.75" hidden="false" customHeight="false" outlineLevel="0" collapsed="false">
      <c r="A460" s="201" t="e">
        <f aca="false">VLOOKUP(I460,DDEPM_USERS,2,FALSE())</f>
        <v>#N/A</v>
      </c>
      <c r="B460" s="202" t="e">
        <f aca="false">VLOOKUP(T460,DELIV_CONV,2,FALSE())</f>
        <v>#N/A</v>
      </c>
      <c r="C460" s="203" t="n">
        <f aca="false">S460-R460+1</f>
        <v>1</v>
      </c>
      <c r="D460" s="204" t="e">
        <f aca="false">Y460*B460*C460</f>
        <v>#N/A</v>
      </c>
      <c r="E460" s="201" t="e">
        <f aca="false">D460*Z460</f>
        <v>#N/A</v>
      </c>
    </row>
    <row r="461" customFormat="false" ht="12.75" hidden="false" customHeight="false" outlineLevel="0" collapsed="false">
      <c r="A461" s="201" t="e">
        <f aca="false">VLOOKUP(I461,DDEPM_USERS,2,FALSE())</f>
        <v>#N/A</v>
      </c>
      <c r="B461" s="202" t="e">
        <f aca="false">VLOOKUP(T461,DELIV_CONV,2,FALSE())</f>
        <v>#N/A</v>
      </c>
      <c r="C461" s="203" t="n">
        <f aca="false">S461-R461+1</f>
        <v>1</v>
      </c>
      <c r="D461" s="204" t="e">
        <f aca="false">Y461*B461*C461</f>
        <v>#N/A</v>
      </c>
      <c r="E461" s="201" t="e">
        <f aca="false">D461*Z461</f>
        <v>#N/A</v>
      </c>
    </row>
    <row r="462" customFormat="false" ht="12.75" hidden="false" customHeight="false" outlineLevel="0" collapsed="false">
      <c r="A462" s="201" t="e">
        <f aca="false">VLOOKUP(I462,DDEPM_USERS,2,FALSE())</f>
        <v>#N/A</v>
      </c>
      <c r="B462" s="202" t="e">
        <f aca="false">VLOOKUP(T462,DELIV_CONV,2,FALSE())</f>
        <v>#N/A</v>
      </c>
      <c r="C462" s="203" t="n">
        <f aca="false">S462-R462+1</f>
        <v>1</v>
      </c>
      <c r="D462" s="204" t="e">
        <f aca="false">Y462*B462*C462</f>
        <v>#N/A</v>
      </c>
      <c r="E462" s="201" t="e">
        <f aca="false">D462*Z462</f>
        <v>#N/A</v>
      </c>
    </row>
    <row r="463" customFormat="false" ht="12.75" hidden="false" customHeight="false" outlineLevel="0" collapsed="false">
      <c r="A463" s="201" t="e">
        <f aca="false">VLOOKUP(I463,DDEPM_USERS,2,FALSE())</f>
        <v>#N/A</v>
      </c>
      <c r="B463" s="202" t="e">
        <f aca="false">VLOOKUP(T463,DELIV_CONV,2,FALSE())</f>
        <v>#N/A</v>
      </c>
      <c r="C463" s="203" t="n">
        <f aca="false">S463-R463+1</f>
        <v>1</v>
      </c>
      <c r="D463" s="204" t="e">
        <f aca="false">Y463*B463*C463</f>
        <v>#N/A</v>
      </c>
      <c r="E463" s="201" t="e">
        <f aca="false">D463*Z463</f>
        <v>#N/A</v>
      </c>
    </row>
    <row r="464" customFormat="false" ht="12.75" hidden="false" customHeight="false" outlineLevel="0" collapsed="false">
      <c r="A464" s="201" t="e">
        <f aca="false">VLOOKUP(I464,DDEPM_USERS,2,FALSE())</f>
        <v>#N/A</v>
      </c>
      <c r="B464" s="202" t="e">
        <f aca="false">VLOOKUP(T464,DELIV_CONV,2,FALSE())</f>
        <v>#N/A</v>
      </c>
      <c r="C464" s="203" t="n">
        <f aca="false">S464-R464+1</f>
        <v>1</v>
      </c>
      <c r="D464" s="204" t="e">
        <f aca="false">Y464*B464*C464</f>
        <v>#N/A</v>
      </c>
      <c r="E464" s="201" t="e">
        <f aca="false">D464*Z464</f>
        <v>#N/A</v>
      </c>
    </row>
    <row r="465" customFormat="false" ht="12.75" hidden="false" customHeight="false" outlineLevel="0" collapsed="false">
      <c r="A465" s="201" t="e">
        <f aca="false">VLOOKUP(I465,DDEPM_USERS,2,FALSE())</f>
        <v>#N/A</v>
      </c>
      <c r="B465" s="202" t="e">
        <f aca="false">VLOOKUP(T465,DELIV_CONV,2,FALSE())</f>
        <v>#N/A</v>
      </c>
      <c r="C465" s="203" t="n">
        <f aca="false">S465-R465+1</f>
        <v>1</v>
      </c>
      <c r="D465" s="204" t="e">
        <f aca="false">Y465*B465*C465</f>
        <v>#N/A</v>
      </c>
      <c r="E465" s="201" t="e">
        <f aca="false">D465*Z465</f>
        <v>#N/A</v>
      </c>
    </row>
    <row r="466" customFormat="false" ht="12.75" hidden="false" customHeight="false" outlineLevel="0" collapsed="false">
      <c r="A466" s="201" t="e">
        <f aca="false">VLOOKUP(I466,DDEPM_USERS,2,FALSE())</f>
        <v>#N/A</v>
      </c>
      <c r="B466" s="202" t="e">
        <f aca="false">VLOOKUP(T466,DELIV_CONV,2,FALSE())</f>
        <v>#N/A</v>
      </c>
      <c r="C466" s="203" t="n">
        <f aca="false">S466-R466+1</f>
        <v>1</v>
      </c>
      <c r="D466" s="204" t="e">
        <f aca="false">Y466*B466*C466</f>
        <v>#N/A</v>
      </c>
      <c r="E466" s="201" t="e">
        <f aca="false">D466*Z466</f>
        <v>#N/A</v>
      </c>
    </row>
    <row r="467" customFormat="false" ht="12.75" hidden="false" customHeight="false" outlineLevel="0" collapsed="false">
      <c r="A467" s="201" t="e">
        <f aca="false">VLOOKUP(I467,DDEPM_USERS,2,FALSE())</f>
        <v>#N/A</v>
      </c>
      <c r="B467" s="202" t="e">
        <f aca="false">VLOOKUP(T467,DELIV_CONV,2,FALSE())</f>
        <v>#N/A</v>
      </c>
      <c r="C467" s="203" t="n">
        <f aca="false">S467-R467+1</f>
        <v>1</v>
      </c>
      <c r="D467" s="204" t="e">
        <f aca="false">Y467*B467*C467</f>
        <v>#N/A</v>
      </c>
      <c r="E467" s="201" t="e">
        <f aca="false">D467*Z467</f>
        <v>#N/A</v>
      </c>
    </row>
    <row r="468" customFormat="false" ht="12.75" hidden="false" customHeight="false" outlineLevel="0" collapsed="false">
      <c r="A468" s="201" t="e">
        <f aca="false">VLOOKUP(I468,DDEPM_USERS,2,FALSE())</f>
        <v>#N/A</v>
      </c>
      <c r="B468" s="202" t="e">
        <f aca="false">VLOOKUP(T468,DELIV_CONV,2,FALSE())</f>
        <v>#N/A</v>
      </c>
      <c r="C468" s="203" t="n">
        <f aca="false">S468-R468+1</f>
        <v>1</v>
      </c>
      <c r="D468" s="204" t="e">
        <f aca="false">Y468*B468*C468</f>
        <v>#N/A</v>
      </c>
      <c r="E468" s="201" t="e">
        <f aca="false">D468*Z468</f>
        <v>#N/A</v>
      </c>
    </row>
    <row r="469" customFormat="false" ht="12.75" hidden="false" customHeight="false" outlineLevel="0" collapsed="false">
      <c r="A469" s="201" t="e">
        <f aca="false">VLOOKUP(I469,DDEPM_USERS,2,FALSE())</f>
        <v>#N/A</v>
      </c>
      <c r="B469" s="202" t="e">
        <f aca="false">VLOOKUP(T469,DELIV_CONV,2,FALSE())</f>
        <v>#N/A</v>
      </c>
      <c r="C469" s="203" t="n">
        <f aca="false">S469-R469+1</f>
        <v>1</v>
      </c>
      <c r="D469" s="204" t="e">
        <f aca="false">Y469*B469*C469</f>
        <v>#N/A</v>
      </c>
      <c r="E469" s="201" t="e">
        <f aca="false">D469*Z469</f>
        <v>#N/A</v>
      </c>
    </row>
    <row r="470" customFormat="false" ht="12.75" hidden="false" customHeight="false" outlineLevel="0" collapsed="false">
      <c r="A470" s="201" t="e">
        <f aca="false">VLOOKUP(I470,DDEPM_USERS,2,FALSE())</f>
        <v>#N/A</v>
      </c>
      <c r="B470" s="202" t="e">
        <f aca="false">VLOOKUP(T470,DELIV_CONV,2,FALSE())</f>
        <v>#N/A</v>
      </c>
      <c r="C470" s="203" t="n">
        <f aca="false">S470-R470+1</f>
        <v>1</v>
      </c>
      <c r="D470" s="204" t="e">
        <f aca="false">Y470*B470*C470</f>
        <v>#N/A</v>
      </c>
      <c r="E470" s="201" t="e">
        <f aca="false">D470*Z470</f>
        <v>#N/A</v>
      </c>
    </row>
    <row r="471" customFormat="false" ht="12.75" hidden="false" customHeight="false" outlineLevel="0" collapsed="false">
      <c r="A471" s="201" t="e">
        <f aca="false">VLOOKUP(I471,DDEPM_USERS,2,FALSE())</f>
        <v>#N/A</v>
      </c>
      <c r="B471" s="202" t="e">
        <f aca="false">VLOOKUP(T471,DELIV_CONV,2,FALSE())</f>
        <v>#N/A</v>
      </c>
      <c r="C471" s="203" t="n">
        <f aca="false">S471-R471+1</f>
        <v>1</v>
      </c>
      <c r="D471" s="204" t="e">
        <f aca="false">Y471*B471*C471</f>
        <v>#N/A</v>
      </c>
      <c r="E471" s="201" t="e">
        <f aca="false">D471*Z471</f>
        <v>#N/A</v>
      </c>
    </row>
    <row r="472" customFormat="false" ht="12.75" hidden="false" customHeight="false" outlineLevel="0" collapsed="false">
      <c r="A472" s="201" t="e">
        <f aca="false">VLOOKUP(I472,DDEPM_USERS,2,FALSE())</f>
        <v>#N/A</v>
      </c>
      <c r="B472" s="202" t="e">
        <f aca="false">VLOOKUP(T472,DELIV_CONV,2,FALSE())</f>
        <v>#N/A</v>
      </c>
      <c r="C472" s="203" t="n">
        <f aca="false">S472-R472+1</f>
        <v>1</v>
      </c>
      <c r="D472" s="204" t="e">
        <f aca="false">Y472*B472*C472</f>
        <v>#N/A</v>
      </c>
      <c r="E472" s="201" t="e">
        <f aca="false">D472*Z472</f>
        <v>#N/A</v>
      </c>
    </row>
    <row r="473" customFormat="false" ht="12.75" hidden="false" customHeight="false" outlineLevel="0" collapsed="false">
      <c r="A473" s="201" t="e">
        <f aca="false">VLOOKUP(I473,DDEPM_USERS,2,FALSE())</f>
        <v>#N/A</v>
      </c>
      <c r="B473" s="202" t="e">
        <f aca="false">VLOOKUP(T473,DELIV_CONV,2,FALSE())</f>
        <v>#N/A</v>
      </c>
      <c r="C473" s="203" t="n">
        <f aca="false">S473-R473+1</f>
        <v>1</v>
      </c>
      <c r="D473" s="204" t="e">
        <f aca="false">Y473*B473*C473</f>
        <v>#N/A</v>
      </c>
      <c r="E473" s="201" t="e">
        <f aca="false">D473*Z473</f>
        <v>#N/A</v>
      </c>
    </row>
    <row r="474" customFormat="false" ht="12.75" hidden="false" customHeight="false" outlineLevel="0" collapsed="false">
      <c r="A474" s="201" t="e">
        <f aca="false">VLOOKUP(I474,DDEPM_USERS,2,FALSE())</f>
        <v>#N/A</v>
      </c>
      <c r="B474" s="202" t="e">
        <f aca="false">VLOOKUP(T474,DELIV_CONV,2,FALSE())</f>
        <v>#N/A</v>
      </c>
      <c r="C474" s="203" t="n">
        <f aca="false">S474-R474+1</f>
        <v>1</v>
      </c>
      <c r="D474" s="204" t="e">
        <f aca="false">Y474*B474*C474</f>
        <v>#N/A</v>
      </c>
      <c r="E474" s="201" t="e">
        <f aca="false">D474*Z474</f>
        <v>#N/A</v>
      </c>
    </row>
    <row r="475" customFormat="false" ht="12.75" hidden="false" customHeight="false" outlineLevel="0" collapsed="false">
      <c r="A475" s="201" t="e">
        <f aca="false">VLOOKUP(I475,DDEPM_USERS,2,FALSE())</f>
        <v>#N/A</v>
      </c>
      <c r="B475" s="202" t="e">
        <f aca="false">VLOOKUP(T475,DELIV_CONV,2,FALSE())</f>
        <v>#N/A</v>
      </c>
      <c r="C475" s="203" t="n">
        <f aca="false">S475-R475+1</f>
        <v>1</v>
      </c>
      <c r="D475" s="204" t="e">
        <f aca="false">Y475*B475*C475</f>
        <v>#N/A</v>
      </c>
      <c r="E475" s="201" t="e">
        <f aca="false">D475*Z475</f>
        <v>#N/A</v>
      </c>
    </row>
    <row r="476" customFormat="false" ht="12.75" hidden="false" customHeight="false" outlineLevel="0" collapsed="false">
      <c r="A476" s="201" t="e">
        <f aca="false">VLOOKUP(I476,DDEPM_USERS,2,FALSE())</f>
        <v>#N/A</v>
      </c>
      <c r="B476" s="202" t="e">
        <f aca="false">VLOOKUP(T476,DELIV_CONV,2,FALSE())</f>
        <v>#N/A</v>
      </c>
      <c r="C476" s="203" t="n">
        <f aca="false">S476-R476+1</f>
        <v>1</v>
      </c>
      <c r="D476" s="204" t="e">
        <f aca="false">Y476*B476*C476</f>
        <v>#N/A</v>
      </c>
      <c r="E476" s="201" t="e">
        <f aca="false">D476*Z476</f>
        <v>#N/A</v>
      </c>
    </row>
    <row r="477" customFormat="false" ht="12.75" hidden="false" customHeight="false" outlineLevel="0" collapsed="false">
      <c r="A477" s="201" t="e">
        <f aca="false">VLOOKUP(I477,DDEPM_USERS,2,FALSE())</f>
        <v>#N/A</v>
      </c>
      <c r="B477" s="202" t="e">
        <f aca="false">VLOOKUP(T477,DELIV_CONV,2,FALSE())</f>
        <v>#N/A</v>
      </c>
      <c r="C477" s="203" t="n">
        <f aca="false">S477-R477+1</f>
        <v>1</v>
      </c>
      <c r="D477" s="204" t="e">
        <f aca="false">Y477*B477*C477</f>
        <v>#N/A</v>
      </c>
      <c r="E477" s="201" t="e">
        <f aca="false">D477*Z477</f>
        <v>#N/A</v>
      </c>
    </row>
    <row r="478" customFormat="false" ht="12.75" hidden="false" customHeight="false" outlineLevel="0" collapsed="false">
      <c r="A478" s="201" t="e">
        <f aca="false">VLOOKUP(I478,DDEPM_USERS,2,FALSE())</f>
        <v>#N/A</v>
      </c>
      <c r="B478" s="202" t="e">
        <f aca="false">VLOOKUP(T478,DELIV_CONV,2,FALSE())</f>
        <v>#N/A</v>
      </c>
      <c r="C478" s="203" t="n">
        <f aca="false">S478-R478+1</f>
        <v>1</v>
      </c>
      <c r="D478" s="204" t="e">
        <f aca="false">Y478*B478*C478</f>
        <v>#N/A</v>
      </c>
      <c r="E478" s="201" t="e">
        <f aca="false">D478*Z478</f>
        <v>#N/A</v>
      </c>
    </row>
    <row r="479" customFormat="false" ht="12.75" hidden="false" customHeight="false" outlineLevel="0" collapsed="false">
      <c r="A479" s="201" t="e">
        <f aca="false">VLOOKUP(I479,DDEPM_USERS,2,FALSE())</f>
        <v>#N/A</v>
      </c>
      <c r="B479" s="202" t="e">
        <f aca="false">VLOOKUP(T479,DELIV_CONV,2,FALSE())</f>
        <v>#N/A</v>
      </c>
      <c r="C479" s="203" t="n">
        <f aca="false">S479-R479+1</f>
        <v>1</v>
      </c>
      <c r="D479" s="204" t="e">
        <f aca="false">Y479*B479*C479</f>
        <v>#N/A</v>
      </c>
      <c r="E479" s="201" t="e">
        <f aca="false">D479*Z479</f>
        <v>#N/A</v>
      </c>
    </row>
    <row r="480" customFormat="false" ht="12.75" hidden="false" customHeight="false" outlineLevel="0" collapsed="false">
      <c r="A480" s="201" t="e">
        <f aca="false">VLOOKUP(I480,DDEPM_USERS,2,FALSE())</f>
        <v>#N/A</v>
      </c>
      <c r="B480" s="202" t="e">
        <f aca="false">VLOOKUP(T480,DELIV_CONV,2,FALSE())</f>
        <v>#N/A</v>
      </c>
      <c r="C480" s="203" t="n">
        <f aca="false">S480-R480+1</f>
        <v>1</v>
      </c>
      <c r="D480" s="204" t="e">
        <f aca="false">Y480*B480*C480</f>
        <v>#N/A</v>
      </c>
      <c r="E480" s="201" t="e">
        <f aca="false">D480*Z480</f>
        <v>#N/A</v>
      </c>
    </row>
    <row r="481" customFormat="false" ht="12.75" hidden="false" customHeight="false" outlineLevel="0" collapsed="false">
      <c r="A481" s="201" t="e">
        <f aca="false">VLOOKUP(I481,DDEPM_USERS,2,FALSE())</f>
        <v>#N/A</v>
      </c>
      <c r="B481" s="202" t="e">
        <f aca="false">VLOOKUP(T481,DELIV_CONV,2,FALSE())</f>
        <v>#N/A</v>
      </c>
      <c r="C481" s="203" t="n">
        <f aca="false">S481-R481+1</f>
        <v>1</v>
      </c>
      <c r="D481" s="204" t="e">
        <f aca="false">Y481*B481*C481</f>
        <v>#N/A</v>
      </c>
      <c r="E481" s="201" t="e">
        <f aca="false">D481*Z481</f>
        <v>#N/A</v>
      </c>
    </row>
    <row r="482" customFormat="false" ht="12.75" hidden="false" customHeight="false" outlineLevel="0" collapsed="false">
      <c r="A482" s="201" t="e">
        <f aca="false">VLOOKUP(I482,DDEPM_USERS,2,FALSE())</f>
        <v>#N/A</v>
      </c>
      <c r="B482" s="202" t="e">
        <f aca="false">VLOOKUP(T482,DELIV_CONV,2,FALSE())</f>
        <v>#N/A</v>
      </c>
      <c r="C482" s="203" t="n">
        <f aca="false">S482-R482+1</f>
        <v>1</v>
      </c>
      <c r="D482" s="204" t="e">
        <f aca="false">Y482*B482*C482</f>
        <v>#N/A</v>
      </c>
      <c r="E482" s="201" t="e">
        <f aca="false">D482*Z482</f>
        <v>#N/A</v>
      </c>
    </row>
    <row r="483" customFormat="false" ht="12.75" hidden="false" customHeight="false" outlineLevel="0" collapsed="false">
      <c r="A483" s="201" t="e">
        <f aca="false">VLOOKUP(I483,DDEPM_USERS,2,FALSE())</f>
        <v>#N/A</v>
      </c>
      <c r="B483" s="202" t="e">
        <f aca="false">VLOOKUP(T483,DELIV_CONV,2,FALSE())</f>
        <v>#N/A</v>
      </c>
      <c r="C483" s="203" t="n">
        <f aca="false">S483-R483+1</f>
        <v>1</v>
      </c>
      <c r="D483" s="204" t="e">
        <f aca="false">Y483*B483*C483</f>
        <v>#N/A</v>
      </c>
      <c r="E483" s="201" t="e">
        <f aca="false">D483*Z483</f>
        <v>#N/A</v>
      </c>
    </row>
    <row r="484" customFormat="false" ht="12.75" hidden="false" customHeight="false" outlineLevel="0" collapsed="false">
      <c r="A484" s="201" t="e">
        <f aca="false">VLOOKUP(I484,DDEPM_USERS,2,FALSE())</f>
        <v>#N/A</v>
      </c>
      <c r="B484" s="202" t="e">
        <f aca="false">VLOOKUP(T484,DELIV_CONV,2,FALSE())</f>
        <v>#N/A</v>
      </c>
      <c r="C484" s="203" t="n">
        <f aca="false">S484-R484+1</f>
        <v>1</v>
      </c>
      <c r="D484" s="204" t="e">
        <f aca="false">Y484*B484*C484</f>
        <v>#N/A</v>
      </c>
      <c r="E484" s="201" t="e">
        <f aca="false">D484*Z484</f>
        <v>#N/A</v>
      </c>
    </row>
    <row r="485" customFormat="false" ht="12.75" hidden="false" customHeight="false" outlineLevel="0" collapsed="false">
      <c r="A485" s="201" t="e">
        <f aca="false">VLOOKUP(I485,DDEPM_USERS,2,FALSE())</f>
        <v>#N/A</v>
      </c>
      <c r="B485" s="202" t="e">
        <f aca="false">VLOOKUP(T485,DELIV_CONV,2,FALSE())</f>
        <v>#N/A</v>
      </c>
      <c r="C485" s="203" t="n">
        <f aca="false">S485-R485+1</f>
        <v>1</v>
      </c>
      <c r="D485" s="204" t="e">
        <f aca="false">Y485*B485*C485</f>
        <v>#N/A</v>
      </c>
      <c r="E485" s="201" t="e">
        <f aca="false">D485*Z485</f>
        <v>#N/A</v>
      </c>
    </row>
    <row r="486" customFormat="false" ht="12.75" hidden="false" customHeight="false" outlineLevel="0" collapsed="false">
      <c r="A486" s="201" t="e">
        <f aca="false">VLOOKUP(I486,DDEPM_USERS,2,FALSE())</f>
        <v>#N/A</v>
      </c>
      <c r="B486" s="202" t="e">
        <f aca="false">VLOOKUP(T486,DELIV_CONV,2,FALSE())</f>
        <v>#N/A</v>
      </c>
      <c r="C486" s="203" t="n">
        <f aca="false">S486-R486+1</f>
        <v>1</v>
      </c>
      <c r="D486" s="204" t="e">
        <f aca="false">Y486*B486*C486</f>
        <v>#N/A</v>
      </c>
      <c r="E486" s="201" t="e">
        <f aca="false">D486*Z486</f>
        <v>#N/A</v>
      </c>
    </row>
    <row r="487" customFormat="false" ht="12.75" hidden="false" customHeight="false" outlineLevel="0" collapsed="false">
      <c r="A487" s="201" t="e">
        <f aca="false">VLOOKUP(I487,DDEPM_USERS,2,FALSE())</f>
        <v>#N/A</v>
      </c>
      <c r="B487" s="202" t="e">
        <f aca="false">VLOOKUP(T487,DELIV_CONV,2,FALSE())</f>
        <v>#N/A</v>
      </c>
      <c r="C487" s="203" t="n">
        <f aca="false">S487-R487+1</f>
        <v>1</v>
      </c>
      <c r="D487" s="204" t="e">
        <f aca="false">Y487*B487*C487</f>
        <v>#N/A</v>
      </c>
      <c r="E487" s="201" t="e">
        <f aca="false">D487*Z487</f>
        <v>#N/A</v>
      </c>
    </row>
    <row r="488" customFormat="false" ht="12.75" hidden="false" customHeight="false" outlineLevel="0" collapsed="false">
      <c r="A488" s="201" t="e">
        <f aca="false">VLOOKUP(I488,DDEPM_USERS,2,FALSE())</f>
        <v>#N/A</v>
      </c>
      <c r="B488" s="202" t="e">
        <f aca="false">VLOOKUP(T488,DELIV_CONV,2,FALSE())</f>
        <v>#N/A</v>
      </c>
      <c r="C488" s="203" t="n">
        <f aca="false">S488-R488+1</f>
        <v>1</v>
      </c>
      <c r="D488" s="204" t="e">
        <f aca="false">Y488*B488*C488</f>
        <v>#N/A</v>
      </c>
      <c r="E488" s="201" t="e">
        <f aca="false">D488*Z488</f>
        <v>#N/A</v>
      </c>
    </row>
    <row r="489" customFormat="false" ht="12.75" hidden="false" customHeight="false" outlineLevel="0" collapsed="false">
      <c r="A489" s="201" t="e">
        <f aca="false">VLOOKUP(I489,DDEPM_USERS,2,FALSE())</f>
        <v>#N/A</v>
      </c>
      <c r="B489" s="202" t="e">
        <f aca="false">VLOOKUP(T489,DELIV_CONV,2,FALSE())</f>
        <v>#N/A</v>
      </c>
      <c r="C489" s="203" t="n">
        <f aca="false">S489-R489+1</f>
        <v>1</v>
      </c>
      <c r="D489" s="204" t="e">
        <f aca="false">Y489*B489*C489</f>
        <v>#N/A</v>
      </c>
      <c r="E489" s="201" t="e">
        <f aca="false">D489*Z489</f>
        <v>#N/A</v>
      </c>
    </row>
    <row r="490" customFormat="false" ht="12.75" hidden="false" customHeight="false" outlineLevel="0" collapsed="false">
      <c r="A490" s="201" t="e">
        <f aca="false">VLOOKUP(I490,DDEPM_USERS,2,FALSE())</f>
        <v>#N/A</v>
      </c>
      <c r="B490" s="202" t="e">
        <f aca="false">VLOOKUP(T490,DELIV_CONV,2,FALSE())</f>
        <v>#N/A</v>
      </c>
      <c r="C490" s="203" t="n">
        <f aca="false">S490-R490+1</f>
        <v>1</v>
      </c>
      <c r="D490" s="204" t="e">
        <f aca="false">Y490*B490*C490</f>
        <v>#N/A</v>
      </c>
      <c r="E490" s="201" t="e">
        <f aca="false">D490*Z490</f>
        <v>#N/A</v>
      </c>
    </row>
    <row r="491" customFormat="false" ht="12.75" hidden="false" customHeight="false" outlineLevel="0" collapsed="false">
      <c r="A491" s="201" t="e">
        <f aca="false">VLOOKUP(I491,DDEPM_USERS,2,FALSE())</f>
        <v>#N/A</v>
      </c>
      <c r="B491" s="202" t="e">
        <f aca="false">VLOOKUP(T491,DELIV_CONV,2,FALSE())</f>
        <v>#N/A</v>
      </c>
      <c r="C491" s="203" t="n">
        <f aca="false">S491-R491+1</f>
        <v>1</v>
      </c>
      <c r="D491" s="204" t="e">
        <f aca="false">Y491*B491*C491</f>
        <v>#N/A</v>
      </c>
      <c r="E491" s="201" t="e">
        <f aca="false">D491*Z491</f>
        <v>#N/A</v>
      </c>
    </row>
    <row r="492" customFormat="false" ht="12.75" hidden="false" customHeight="false" outlineLevel="0" collapsed="false">
      <c r="A492" s="201" t="e">
        <f aca="false">VLOOKUP(I492,DDEPM_USERS,2,FALSE())</f>
        <v>#N/A</v>
      </c>
      <c r="B492" s="202" t="e">
        <f aca="false">VLOOKUP(T492,DELIV_CONV,2,FALSE())</f>
        <v>#N/A</v>
      </c>
      <c r="C492" s="203" t="n">
        <f aca="false">S492-R492+1</f>
        <v>1</v>
      </c>
      <c r="D492" s="204" t="e">
        <f aca="false">Y492*B492*C492</f>
        <v>#N/A</v>
      </c>
      <c r="E492" s="201" t="e">
        <f aca="false">D492*Z492</f>
        <v>#N/A</v>
      </c>
    </row>
    <row r="493" customFormat="false" ht="12.75" hidden="false" customHeight="false" outlineLevel="0" collapsed="false">
      <c r="A493" s="201" t="e">
        <f aca="false">VLOOKUP(I493,DDEPM_USERS,2,FALSE())</f>
        <v>#N/A</v>
      </c>
      <c r="B493" s="202" t="e">
        <f aca="false">VLOOKUP(T493,DELIV_CONV,2,FALSE())</f>
        <v>#N/A</v>
      </c>
      <c r="C493" s="203" t="n">
        <f aca="false">S493-R493+1</f>
        <v>1</v>
      </c>
      <c r="D493" s="204" t="e">
        <f aca="false">Y493*B493*C493</f>
        <v>#N/A</v>
      </c>
      <c r="E493" s="201" t="e">
        <f aca="false">D493*Z493</f>
        <v>#N/A</v>
      </c>
    </row>
    <row r="494" customFormat="false" ht="12.75" hidden="false" customHeight="false" outlineLevel="0" collapsed="false">
      <c r="A494" s="201" t="e">
        <f aca="false">VLOOKUP(I494,DDEPM_USERS,2,FALSE())</f>
        <v>#N/A</v>
      </c>
      <c r="B494" s="202" t="e">
        <f aca="false">VLOOKUP(T494,DELIV_CONV,2,FALSE())</f>
        <v>#N/A</v>
      </c>
      <c r="C494" s="203" t="n">
        <f aca="false">S494-R494+1</f>
        <v>1</v>
      </c>
      <c r="D494" s="204" t="e">
        <f aca="false">Y494*B494*C494</f>
        <v>#N/A</v>
      </c>
      <c r="E494" s="201" t="e">
        <f aca="false">D494*Z494</f>
        <v>#N/A</v>
      </c>
    </row>
    <row r="495" customFormat="false" ht="12.75" hidden="false" customHeight="false" outlineLevel="0" collapsed="false">
      <c r="A495" s="201" t="e">
        <f aca="false">VLOOKUP(I495,DDEPM_USERS,2,FALSE())</f>
        <v>#N/A</v>
      </c>
      <c r="B495" s="202" t="e">
        <f aca="false">VLOOKUP(T495,DELIV_CONV,2,FALSE())</f>
        <v>#N/A</v>
      </c>
      <c r="C495" s="203" t="n">
        <f aca="false">S495-R495+1</f>
        <v>1</v>
      </c>
      <c r="D495" s="204" t="e">
        <f aca="false">Y495*B495*C495</f>
        <v>#N/A</v>
      </c>
      <c r="E495" s="201" t="e">
        <f aca="false">D495*Z495</f>
        <v>#N/A</v>
      </c>
    </row>
    <row r="496" customFormat="false" ht="12.75" hidden="false" customHeight="false" outlineLevel="0" collapsed="false">
      <c r="A496" s="201" t="e">
        <f aca="false">VLOOKUP(I496,DDEPM_USERS,2,FALSE())</f>
        <v>#N/A</v>
      </c>
      <c r="B496" s="202" t="e">
        <f aca="false">VLOOKUP(T496,DELIV_CONV,2,FALSE())</f>
        <v>#N/A</v>
      </c>
      <c r="C496" s="203" t="n">
        <f aca="false">S496-R496+1</f>
        <v>1</v>
      </c>
      <c r="D496" s="204" t="e">
        <f aca="false">Y496*B496*C496</f>
        <v>#N/A</v>
      </c>
      <c r="E496" s="201" t="e">
        <f aca="false">D496*Z496</f>
        <v>#N/A</v>
      </c>
    </row>
  </sheetData>
  <mergeCells count="1">
    <mergeCell ref="AI1:AJ1"/>
  </mergeCells>
  <conditionalFormatting sqref="AK4:AK23">
    <cfRule type="cellIs" priority="2" operator="equal" aboveAverage="0" equalAverage="0" bottom="0" percent="0" rank="0" text="" dxfId="3">
      <formula>"New"</formula>
    </cfRule>
  </conditionalFormatting>
  <conditionalFormatting sqref="B1">
    <cfRule type="cellIs" priority="3" operator="equal" aboveAverage="0" equalAverage="0" bottom="0" percent="0" rank="0" text="" dxfId="4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4"/>
  <sheetViews>
    <sheetView showFormulas="false" showGridLines="true" showRowColHeaders="true" showZeros="true" rightToLeft="false" tabSelected="false" showOutlineSymbols="true" defaultGridColor="true" view="normal" topLeftCell="O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41"/>
    <col collapsed="false" customWidth="true" hidden="false" outlineLevel="0" max="2" min="2" style="208" width="10.85"/>
    <col collapsed="false" customWidth="true" hidden="false" outlineLevel="0" max="3" min="3" style="208" width="13.41"/>
    <col collapsed="false" customWidth="true" hidden="false" outlineLevel="0" max="4" min="4" style="0" width="12.85"/>
    <col collapsed="false" customWidth="true" hidden="false" outlineLevel="0" max="5" min="5" style="0" width="23.41"/>
    <col collapsed="false" customWidth="true" hidden="false" outlineLevel="0" max="6" min="6" style="0" width="17.56"/>
    <col collapsed="false" customWidth="true" hidden="false" outlineLevel="0" max="7" min="7" style="0" width="14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1.13"/>
    <col collapsed="false" customWidth="true" hidden="false" outlineLevel="0" max="12" min="12" style="0" width="27.85"/>
    <col collapsed="false" customWidth="true" hidden="false" outlineLevel="0" max="13" min="13" style="0" width="18.85"/>
    <col collapsed="false" customWidth="true" hidden="false" outlineLevel="0" max="14" min="14" style="0" width="16.42"/>
    <col collapsed="false" customWidth="true" hidden="false" outlineLevel="0" max="15" min="15" style="0" width="13.7"/>
    <col collapsed="false" customWidth="true" hidden="false" outlineLevel="0" max="16" min="16" style="0" width="15.56"/>
    <col collapsed="false" customWidth="true" hidden="false" outlineLevel="0" max="17" min="17" style="0" width="14.56"/>
    <col collapsed="false" customWidth="true" hidden="false" outlineLevel="0" max="18" min="18" style="0" width="13.7"/>
    <col collapsed="false" customWidth="true" hidden="false" outlineLevel="0" max="19" min="19" style="0" width="25.99"/>
    <col collapsed="false" customWidth="true" hidden="false" outlineLevel="0" max="20" min="20" style="0" width="16.56"/>
    <col collapsed="false" customWidth="true" hidden="false" outlineLevel="0" max="21" min="21" style="0" width="17.28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7"/>
    <col collapsed="false" customWidth="true" hidden="false" outlineLevel="0" max="25" min="25" style="0" width="12.85"/>
  </cols>
  <sheetData>
    <row r="1" customFormat="false" ht="15.75" hidden="false" customHeight="false" outlineLevel="0" collapsed="false">
      <c r="A1" s="39" t="s">
        <v>629</v>
      </c>
      <c r="B1" s="209" t="str">
        <f aca="false">IF(B6=0,"No Activity","")</f>
        <v/>
      </c>
      <c r="C1" s="2"/>
    </row>
    <row r="2" customFormat="false" ht="12.75" hidden="false" customHeight="false" outlineLevel="0" collapsed="false">
      <c r="A2" s="168" t="s">
        <v>726</v>
      </c>
      <c r="B2" s="2"/>
      <c r="C2" s="2"/>
    </row>
    <row r="3" customFormat="false" ht="12.75" hidden="false" customHeight="false" outlineLevel="0" collapsed="false">
      <c r="A3" s="40" t="n">
        <f aca="false">'E-Mail'!$B$2</f>
        <v>37035</v>
      </c>
      <c r="B3" s="2"/>
      <c r="C3" s="2"/>
    </row>
    <row r="4" customFormat="false" ht="12.75" hidden="false" customHeight="false" outlineLevel="0" collapsed="false">
      <c r="A4" s="168"/>
      <c r="B4" s="2"/>
      <c r="C4" s="2"/>
    </row>
    <row r="5" customFormat="false" ht="13.5" hidden="false" customHeight="false" outlineLevel="0" collapsed="false">
      <c r="A5" s="143" t="s">
        <v>568</v>
      </c>
      <c r="B5" s="143" t="s">
        <v>6</v>
      </c>
      <c r="C5" s="143" t="s">
        <v>7</v>
      </c>
    </row>
    <row r="6" customFormat="false" ht="12.75" hidden="false" customHeight="false" outlineLevel="0" collapsed="false">
      <c r="A6" s="39" t="s">
        <v>70</v>
      </c>
      <c r="B6" s="144" t="n">
        <f aca="false">COUNTIF($F$9:$F$5000,A6)</f>
        <v>2</v>
      </c>
      <c r="C6" s="144" t="n">
        <f aca="false">SUMIF($F$9:$F$5000,A6,$C$9:$C$5000)</f>
        <v>50000</v>
      </c>
    </row>
    <row r="7" customFormat="false" ht="12.75" hidden="false" customHeight="false" outlineLevel="0" collapsed="false">
      <c r="A7" s="39"/>
      <c r="B7" s="144"/>
      <c r="C7" s="144"/>
    </row>
    <row r="8" customFormat="false" ht="13.5" hidden="false" customHeight="false" outlineLevel="0" collapsed="false">
      <c r="B8" s="2"/>
      <c r="C8" s="2"/>
    </row>
    <row r="9" customFormat="false" ht="26.25" hidden="false" customHeight="false" outlineLevel="0" collapsed="false">
      <c r="A9" s="210" t="s">
        <v>65</v>
      </c>
      <c r="B9" s="211" t="s">
        <v>727</v>
      </c>
      <c r="C9" s="210" t="s">
        <v>633</v>
      </c>
      <c r="D9" s="172" t="s">
        <v>634</v>
      </c>
      <c r="E9" s="172" t="s">
        <v>635</v>
      </c>
      <c r="F9" s="172" t="s">
        <v>64</v>
      </c>
      <c r="G9" s="172" t="s">
        <v>636</v>
      </c>
      <c r="H9" s="172" t="s">
        <v>637</v>
      </c>
      <c r="I9" s="172" t="s">
        <v>638</v>
      </c>
      <c r="J9" s="172" t="s">
        <v>639</v>
      </c>
      <c r="K9" s="172" t="s">
        <v>640</v>
      </c>
      <c r="L9" s="172" t="s">
        <v>641</v>
      </c>
      <c r="M9" s="172" t="s">
        <v>642</v>
      </c>
      <c r="N9" s="172" t="s">
        <v>643</v>
      </c>
      <c r="O9" s="172" t="s">
        <v>644</v>
      </c>
      <c r="P9" s="172" t="s">
        <v>645</v>
      </c>
      <c r="Q9" s="172" t="s">
        <v>646</v>
      </c>
      <c r="R9" s="172" t="s">
        <v>647</v>
      </c>
      <c r="S9" s="172" t="s">
        <v>648</v>
      </c>
      <c r="T9" s="172" t="s">
        <v>649</v>
      </c>
      <c r="U9" s="172" t="s">
        <v>650</v>
      </c>
      <c r="V9" s="172" t="s">
        <v>651</v>
      </c>
      <c r="W9" s="172" t="s">
        <v>652</v>
      </c>
      <c r="X9" s="172" t="s">
        <v>653</v>
      </c>
      <c r="Y9" s="172" t="s">
        <v>654</v>
      </c>
    </row>
    <row r="10" customFormat="false" ht="25.5" hidden="false" customHeight="false" outlineLevel="0" collapsed="false">
      <c r="A10" s="212" t="str">
        <f aca="false">VLOOKUP(G10,DDEGL_USERS,2,FALSE())</f>
        <v>Wade Hicks</v>
      </c>
      <c r="B10" s="212" t="n">
        <f aca="false">(YEAR(Q10)-YEAR(P10))*12+MONTH(Q10)-MONTH(P10)+1</f>
        <v>1</v>
      </c>
      <c r="C10" s="212" t="n">
        <f aca="false">B10*W10</f>
        <v>25000</v>
      </c>
      <c r="D10" s="175" t="s">
        <v>655</v>
      </c>
      <c r="E10" s="175" t="s">
        <v>728</v>
      </c>
      <c r="F10" s="175" t="s">
        <v>70</v>
      </c>
      <c r="G10" s="175" t="s">
        <v>729</v>
      </c>
      <c r="H10" s="175" t="s">
        <v>730</v>
      </c>
      <c r="I10" s="175" t="s">
        <v>731</v>
      </c>
      <c r="J10" s="175" t="s">
        <v>732</v>
      </c>
      <c r="K10" s="175" t="s">
        <v>733</v>
      </c>
      <c r="L10" s="175" t="s">
        <v>734</v>
      </c>
      <c r="M10" s="175" t="s">
        <v>735</v>
      </c>
      <c r="N10" s="175"/>
      <c r="O10" s="175" t="s">
        <v>736</v>
      </c>
      <c r="P10" s="176" t="n">
        <v>37012</v>
      </c>
      <c r="Q10" s="176" t="n">
        <v>37042</v>
      </c>
      <c r="R10" s="175"/>
      <c r="S10" s="175" t="s">
        <v>737</v>
      </c>
      <c r="T10" s="177" t="n">
        <v>37035</v>
      </c>
      <c r="U10" s="175" t="s">
        <v>738</v>
      </c>
      <c r="V10" s="175" t="s">
        <v>668</v>
      </c>
      <c r="W10" s="175" t="n">
        <v>25000</v>
      </c>
      <c r="X10" s="175" t="n">
        <v>0.51</v>
      </c>
      <c r="Y10" s="175" t="n">
        <v>32799</v>
      </c>
    </row>
    <row r="11" customFormat="false" ht="25.5" hidden="false" customHeight="false" outlineLevel="0" collapsed="false">
      <c r="A11" s="212" t="str">
        <f aca="false">VLOOKUP(G11,DDEGL_USERS,2,FALSE())</f>
        <v>Wade Hicks</v>
      </c>
      <c r="B11" s="212" t="n">
        <f aca="false">(YEAR(Q11)-YEAR(P11))*12+MONTH(Q11)-MONTH(P11)+1</f>
        <v>1</v>
      </c>
      <c r="C11" s="212" t="n">
        <f aca="false">B11*W11</f>
        <v>25000</v>
      </c>
      <c r="D11" s="178" t="s">
        <v>655</v>
      </c>
      <c r="E11" s="178" t="s">
        <v>728</v>
      </c>
      <c r="F11" s="178" t="s">
        <v>70</v>
      </c>
      <c r="G11" s="178" t="s">
        <v>729</v>
      </c>
      <c r="H11" s="178" t="s">
        <v>739</v>
      </c>
      <c r="I11" s="178" t="s">
        <v>731</v>
      </c>
      <c r="J11" s="178" t="s">
        <v>732</v>
      </c>
      <c r="K11" s="178" t="s">
        <v>733</v>
      </c>
      <c r="L11" s="178" t="s">
        <v>740</v>
      </c>
      <c r="M11" s="178" t="s">
        <v>735</v>
      </c>
      <c r="N11" s="178"/>
      <c r="O11" s="178" t="s">
        <v>736</v>
      </c>
      <c r="P11" s="179" t="n">
        <v>37012</v>
      </c>
      <c r="Q11" s="179" t="n">
        <v>37042</v>
      </c>
      <c r="R11" s="178"/>
      <c r="S11" s="178" t="s">
        <v>737</v>
      </c>
      <c r="T11" s="180" t="n">
        <v>37035</v>
      </c>
      <c r="U11" s="178" t="s">
        <v>741</v>
      </c>
      <c r="V11" s="178" t="s">
        <v>668</v>
      </c>
      <c r="W11" s="178" t="n">
        <v>25000</v>
      </c>
      <c r="X11" s="178" t="n">
        <v>0.50875</v>
      </c>
      <c r="Y11" s="178" t="n">
        <v>32881</v>
      </c>
    </row>
    <row r="12" customFormat="false" ht="12.75" hidden="false" customHeight="false" outlineLevel="0" collapsed="false">
      <c r="A12" s="212" t="e">
        <f aca="false">VLOOKUP(G12,DDEGL_USERS,2,FALSE())</f>
        <v>#N/A</v>
      </c>
      <c r="B12" s="212" t="n">
        <f aca="false">(YEAR(Q12)-YEAR(P12))*12+MONTH(Q12)-MONTH(P12)+1</f>
        <v>1</v>
      </c>
      <c r="C12" s="212" t="n">
        <f aca="false">B12*W12</f>
        <v>0</v>
      </c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6"/>
      <c r="Q12" s="176"/>
      <c r="R12" s="175"/>
      <c r="S12" s="175"/>
      <c r="T12" s="177"/>
      <c r="U12" s="175"/>
      <c r="V12" s="175"/>
      <c r="W12" s="175"/>
      <c r="X12" s="175"/>
      <c r="Y12" s="175"/>
    </row>
    <row r="13" customFormat="false" ht="12.75" hidden="false" customHeight="false" outlineLevel="0" collapsed="false">
      <c r="A13" s="212" t="e">
        <f aca="false">VLOOKUP(G13,DDEGL_USERS,2,FALSE())</f>
        <v>#N/A</v>
      </c>
      <c r="B13" s="212" t="n">
        <f aca="false">(YEAR(Q13)-YEAR(P13))*12+MONTH(Q13)-MONTH(P13)+1</f>
        <v>1</v>
      </c>
      <c r="C13" s="212" t="n">
        <f aca="false">B13*W13</f>
        <v>0</v>
      </c>
      <c r="D13" s="181"/>
      <c r="E13" s="182"/>
      <c r="F13" s="182"/>
      <c r="G13" s="182"/>
      <c r="H13" s="182"/>
      <c r="I13" s="182"/>
      <c r="J13" s="182"/>
      <c r="K13" s="182"/>
      <c r="L13" s="182"/>
      <c r="M13" s="182"/>
      <c r="N13" s="182"/>
      <c r="O13" s="182"/>
      <c r="P13" s="207"/>
      <c r="Q13" s="207"/>
      <c r="R13" s="182"/>
      <c r="S13" s="182"/>
      <c r="T13" s="184"/>
      <c r="U13" s="182"/>
      <c r="V13" s="182"/>
      <c r="W13" s="182"/>
      <c r="X13" s="182"/>
      <c r="Y13" s="182"/>
    </row>
    <row r="14" customFormat="false" ht="12.75" hidden="false" customHeight="false" outlineLevel="0" collapsed="false">
      <c r="A14" s="212" t="e">
        <f aca="false">VLOOKUP(G14,DDEGL_USERS,2,FALSE())</f>
        <v>#N/A</v>
      </c>
      <c r="B14" s="212" t="n">
        <f aca="false">(YEAR(Q14)-YEAR(P14))*12+MONTH(Q14)-MONTH(P14)+1</f>
        <v>1</v>
      </c>
      <c r="C14" s="212" t="n">
        <f aca="false">B14*W14</f>
        <v>0</v>
      </c>
      <c r="D14" s="185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206"/>
      <c r="Q14" s="206"/>
      <c r="R14" s="186"/>
      <c r="S14" s="186"/>
      <c r="T14" s="187"/>
      <c r="U14" s="186"/>
      <c r="V14" s="186"/>
      <c r="W14" s="186"/>
      <c r="X14" s="186"/>
      <c r="Y14" s="186"/>
    </row>
    <row r="15" customFormat="false" ht="12.75" hidden="false" customHeight="false" outlineLevel="0" collapsed="false">
      <c r="A15" s="212" t="e">
        <f aca="false">VLOOKUP(G15,DDEGL_USERS,2,FALSE())</f>
        <v>#N/A</v>
      </c>
      <c r="B15" s="212" t="n">
        <f aca="false">(YEAR(Q15)-YEAR(P15))*12+MONTH(Q15)-MONTH(P15)+1</f>
        <v>1</v>
      </c>
      <c r="C15" s="212" t="n">
        <f aca="false">B15*W15</f>
        <v>0</v>
      </c>
      <c r="D15" s="181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207"/>
      <c r="Q15" s="207"/>
      <c r="R15" s="182"/>
      <c r="S15" s="182"/>
      <c r="T15" s="184"/>
      <c r="U15" s="182"/>
      <c r="V15" s="182"/>
      <c r="W15" s="182"/>
      <c r="X15" s="182"/>
      <c r="Y15" s="182"/>
    </row>
    <row r="16" customFormat="false" ht="12.75" hidden="false" customHeight="false" outlineLevel="0" collapsed="false">
      <c r="A16" s="212" t="e">
        <f aca="false">VLOOKUP(G16,DDEGL_USERS,2,FALSE())</f>
        <v>#N/A</v>
      </c>
      <c r="B16" s="212" t="n">
        <f aca="false">(YEAR(Q16)-YEAR(P16))*12+MONTH(Q16)-MONTH(P16)+1</f>
        <v>1</v>
      </c>
      <c r="C16" s="212" t="n">
        <f aca="false">B16*W16</f>
        <v>0</v>
      </c>
    </row>
    <row r="17" customFormat="false" ht="12.75" hidden="false" customHeight="false" outlineLevel="0" collapsed="false">
      <c r="A17" s="212" t="e">
        <f aca="false">VLOOKUP(G17,DDEGL_USERS,2,FALSE())</f>
        <v>#N/A</v>
      </c>
      <c r="B17" s="212" t="n">
        <f aca="false">(YEAR(Q17)-YEAR(P17))*12+MONTH(Q17)-MONTH(P17)+1</f>
        <v>1</v>
      </c>
      <c r="C17" s="212" t="n">
        <f aca="false">B17*W17</f>
        <v>0</v>
      </c>
    </row>
    <row r="18" customFormat="false" ht="12.75" hidden="false" customHeight="false" outlineLevel="0" collapsed="false">
      <c r="A18" s="212" t="e">
        <f aca="false">VLOOKUP(G18,DDEGL_USERS,2,FALSE())</f>
        <v>#N/A</v>
      </c>
      <c r="B18" s="212" t="n">
        <f aca="false">(YEAR(Q18)-YEAR(P18))*12+MONTH(Q18)-MONTH(P18)+1</f>
        <v>1</v>
      </c>
      <c r="C18" s="212" t="n">
        <f aca="false">B18*W18</f>
        <v>0</v>
      </c>
    </row>
    <row r="19" customFormat="false" ht="12.75" hidden="false" customHeight="false" outlineLevel="0" collapsed="false">
      <c r="A19" s="212" t="e">
        <f aca="false">VLOOKUP(G19,DDEGL_USERS,2,FALSE())</f>
        <v>#N/A</v>
      </c>
      <c r="B19" s="212" t="n">
        <f aca="false">(YEAR(Q19)-YEAR(P19))*12+MONTH(Q19)-MONTH(P19)+1</f>
        <v>1</v>
      </c>
      <c r="C19" s="212" t="n">
        <f aca="false">B19*W19</f>
        <v>0</v>
      </c>
    </row>
    <row r="20" customFormat="false" ht="12.75" hidden="false" customHeight="false" outlineLevel="0" collapsed="false">
      <c r="A20" s="212" t="e">
        <f aca="false">VLOOKUP(G20,DDEGL_USERS,2,FALSE())</f>
        <v>#N/A</v>
      </c>
      <c r="B20" s="212" t="n">
        <f aca="false">(YEAR(Q20)-YEAR(P20))*12+MONTH(Q20)-MONTH(P20)+1</f>
        <v>1</v>
      </c>
      <c r="C20" s="212" t="n">
        <f aca="false">B20*W20</f>
        <v>0</v>
      </c>
    </row>
    <row r="21" customFormat="false" ht="12.75" hidden="false" customHeight="false" outlineLevel="0" collapsed="false">
      <c r="A21" s="212" t="e">
        <f aca="false">VLOOKUP(G21,DDEGL_USERS,2,FALSE())</f>
        <v>#N/A</v>
      </c>
      <c r="B21" s="212" t="n">
        <f aca="false">(YEAR(Q21)-YEAR(P21))*12+MONTH(Q21)-MONTH(P21)+1</f>
        <v>1</v>
      </c>
      <c r="C21" s="212" t="n">
        <f aca="false">B21*W21</f>
        <v>0</v>
      </c>
    </row>
    <row r="22" customFormat="false" ht="12.75" hidden="false" customHeight="false" outlineLevel="0" collapsed="false">
      <c r="A22" s="212" t="e">
        <f aca="false">VLOOKUP(G22,DDEGL_USERS,2,FALSE())</f>
        <v>#N/A</v>
      </c>
      <c r="B22" s="212" t="n">
        <f aca="false">(YEAR(Q22)-YEAR(P22))*12+MONTH(Q22)-MONTH(P22)+1</f>
        <v>1</v>
      </c>
      <c r="C22" s="212" t="n">
        <f aca="false">B22*W22</f>
        <v>0</v>
      </c>
    </row>
    <row r="23" customFormat="false" ht="12.75" hidden="false" customHeight="false" outlineLevel="0" collapsed="false">
      <c r="A23" s="212" t="e">
        <f aca="false">VLOOKUP(G23,DDEGL_USERS,2,FALSE())</f>
        <v>#N/A</v>
      </c>
      <c r="B23" s="212" t="n">
        <f aca="false">(YEAR(Q23)-YEAR(P23))*12+MONTH(Q23)-MONTH(P23)+1</f>
        <v>1</v>
      </c>
      <c r="C23" s="212" t="n">
        <f aca="false">B23*W23</f>
        <v>0</v>
      </c>
    </row>
    <row r="24" customFormat="false" ht="12.75" hidden="false" customHeight="false" outlineLevel="0" collapsed="false">
      <c r="A24" s="212" t="e">
        <f aca="false">VLOOKUP(G24,DDEGL_USERS,2,FALSE())</f>
        <v>#N/A</v>
      </c>
      <c r="B24" s="212" t="n">
        <f aca="false">(YEAR(Q24)-YEAR(P24))*12+MONTH(Q24)-MONTH(P24)+1</f>
        <v>1</v>
      </c>
      <c r="C24" s="212" t="n">
        <f aca="false">B24*W24</f>
        <v>0</v>
      </c>
    </row>
    <row r="25" customFormat="false" ht="12.75" hidden="false" customHeight="false" outlineLevel="0" collapsed="false">
      <c r="A25" s="212" t="e">
        <f aca="false">VLOOKUP(G25,DDEGL_USERS,2,FALSE())</f>
        <v>#N/A</v>
      </c>
      <c r="B25" s="212" t="n">
        <f aca="false">(YEAR(Q25)-YEAR(P25))*12+MONTH(Q25)-MONTH(P25)+1</f>
        <v>1</v>
      </c>
      <c r="C25" s="212" t="n">
        <f aca="false">B25*W25</f>
        <v>0</v>
      </c>
    </row>
    <row r="26" customFormat="false" ht="12.75" hidden="false" customHeight="false" outlineLevel="0" collapsed="false">
      <c r="A26" s="212" t="e">
        <f aca="false">VLOOKUP(G26,DDEGL_USERS,2,FALSE())</f>
        <v>#N/A</v>
      </c>
      <c r="B26" s="212" t="n">
        <f aca="false">(YEAR(Q26)-YEAR(P26))*12+MONTH(Q26)-MONTH(P26)+1</f>
        <v>1</v>
      </c>
      <c r="C26" s="212" t="n">
        <f aca="false">B26*W26</f>
        <v>0</v>
      </c>
    </row>
    <row r="27" customFormat="false" ht="12.75" hidden="false" customHeight="false" outlineLevel="0" collapsed="false">
      <c r="A27" s="212" t="e">
        <f aca="false">VLOOKUP(G27,DDEGL_USERS,2,FALSE())</f>
        <v>#N/A</v>
      </c>
      <c r="B27" s="212" t="n">
        <f aca="false">(YEAR(Q27)-YEAR(P27))*12+MONTH(Q27)-MONTH(P27)+1</f>
        <v>1</v>
      </c>
      <c r="C27" s="212" t="n">
        <f aca="false">B27*W27</f>
        <v>0</v>
      </c>
    </row>
    <row r="28" customFormat="false" ht="12.75" hidden="false" customHeight="false" outlineLevel="0" collapsed="false">
      <c r="A28" s="212" t="e">
        <f aca="false">VLOOKUP(G28,DDEGL_USERS,2,FALSE())</f>
        <v>#N/A</v>
      </c>
      <c r="B28" s="212" t="n">
        <f aca="false">(YEAR(Q28)-YEAR(P28))*12+MONTH(Q28)-MONTH(P28)+1</f>
        <v>1</v>
      </c>
      <c r="C28" s="212" t="n">
        <f aca="false">B28*W28</f>
        <v>0</v>
      </c>
    </row>
    <row r="29" customFormat="false" ht="12.75" hidden="false" customHeight="false" outlineLevel="0" collapsed="false">
      <c r="A29" s="212" t="e">
        <f aca="false">VLOOKUP(G29,DDEGL_USERS,2,FALSE())</f>
        <v>#N/A</v>
      </c>
      <c r="B29" s="212" t="n">
        <f aca="false">(YEAR(Q29)-YEAR(P29))*12+MONTH(Q29)-MONTH(P29)+1</f>
        <v>1</v>
      </c>
      <c r="C29" s="212" t="n">
        <f aca="false">B29*W29</f>
        <v>0</v>
      </c>
    </row>
    <row r="30" customFormat="false" ht="12.75" hidden="false" customHeight="false" outlineLevel="0" collapsed="false">
      <c r="A30" s="212" t="e">
        <f aca="false">VLOOKUP(G30,DDEGL_USERS,2,FALSE())</f>
        <v>#N/A</v>
      </c>
      <c r="B30" s="212" t="n">
        <f aca="false">(YEAR(Q30)-YEAR(P30))*12+MONTH(Q30)-MONTH(P30)+1</f>
        <v>1</v>
      </c>
      <c r="C30" s="212" t="n">
        <f aca="false">B30*W30</f>
        <v>0</v>
      </c>
    </row>
    <row r="31" customFormat="false" ht="12.75" hidden="false" customHeight="false" outlineLevel="0" collapsed="false">
      <c r="A31" s="212" t="e">
        <f aca="false">VLOOKUP(G31,DDEGL_USERS,2,FALSE())</f>
        <v>#N/A</v>
      </c>
      <c r="B31" s="212" t="n">
        <f aca="false">(YEAR(Q31)-YEAR(P31))*12+MONTH(Q31)-MONTH(P31)+1</f>
        <v>1</v>
      </c>
      <c r="C31" s="212" t="n">
        <f aca="false">B31*W31</f>
        <v>0</v>
      </c>
    </row>
    <row r="32" customFormat="false" ht="12.75" hidden="false" customHeight="false" outlineLevel="0" collapsed="false">
      <c r="A32" s="212" t="e">
        <f aca="false">VLOOKUP(G32,DDEGL_USERS,2,FALSE())</f>
        <v>#N/A</v>
      </c>
      <c r="B32" s="212" t="n">
        <f aca="false">(YEAR(Q32)-YEAR(P32))*12+MONTH(Q32)-MONTH(P32)+1</f>
        <v>1</v>
      </c>
      <c r="C32" s="212" t="n">
        <f aca="false">B32*W32</f>
        <v>0</v>
      </c>
    </row>
    <row r="33" customFormat="false" ht="12.75" hidden="false" customHeight="false" outlineLevel="0" collapsed="false">
      <c r="A33" s="212" t="e">
        <f aca="false">VLOOKUP(G33,DDEGL_USERS,2,FALSE())</f>
        <v>#N/A</v>
      </c>
      <c r="B33" s="212" t="n">
        <f aca="false">(YEAR(Q33)-YEAR(P33))*12+MONTH(Q33)-MONTH(P33)+1</f>
        <v>1</v>
      </c>
      <c r="C33" s="212" t="n">
        <f aca="false">B33*W33</f>
        <v>0</v>
      </c>
    </row>
    <row r="34" customFormat="false" ht="12.75" hidden="false" customHeight="false" outlineLevel="0" collapsed="false">
      <c r="A34" s="212" t="e">
        <f aca="false">VLOOKUP(G34,DDEGL_USERS,2,FALSE())</f>
        <v>#N/A</v>
      </c>
      <c r="B34" s="212" t="n">
        <f aca="false">(YEAR(Q34)-YEAR(P34))*12+MONTH(Q34)-MONTH(P34)+1</f>
        <v>1</v>
      </c>
      <c r="C34" s="212" t="n">
        <f aca="false">B34*W34</f>
        <v>0</v>
      </c>
    </row>
    <row r="35" customFormat="false" ht="12.75" hidden="false" customHeight="false" outlineLevel="0" collapsed="false">
      <c r="A35" s="212" t="e">
        <f aca="false">VLOOKUP(G35,DDEGL_USERS,2,FALSE())</f>
        <v>#N/A</v>
      </c>
      <c r="B35" s="212" t="n">
        <f aca="false">(YEAR(Q35)-YEAR(P35))*12+MONTH(Q35)-MONTH(P35)+1</f>
        <v>1</v>
      </c>
      <c r="C35" s="212" t="n">
        <f aca="false">B35*W35</f>
        <v>0</v>
      </c>
    </row>
    <row r="36" customFormat="false" ht="12.75" hidden="false" customHeight="false" outlineLevel="0" collapsed="false">
      <c r="A36" s="212" t="e">
        <f aca="false">VLOOKUP(G36,DDEGL_USERS,2,FALSE())</f>
        <v>#N/A</v>
      </c>
      <c r="B36" s="212" t="n">
        <f aca="false">(YEAR(Q36)-YEAR(P36))*12+MONTH(Q36)-MONTH(P36)+1</f>
        <v>1</v>
      </c>
      <c r="C36" s="212" t="n">
        <f aca="false">B36*W36</f>
        <v>0</v>
      </c>
    </row>
    <row r="37" customFormat="false" ht="12.75" hidden="false" customHeight="false" outlineLevel="0" collapsed="false">
      <c r="A37" s="212" t="e">
        <f aca="false">VLOOKUP(G37,DDEGL_USERS,2,FALSE())</f>
        <v>#N/A</v>
      </c>
      <c r="B37" s="212" t="n">
        <f aca="false">(YEAR(Q37)-YEAR(P37))*12+MONTH(Q37)-MONTH(P37)+1</f>
        <v>1</v>
      </c>
      <c r="C37" s="212" t="n">
        <f aca="false">B37*W37</f>
        <v>0</v>
      </c>
    </row>
    <row r="38" customFormat="false" ht="12.75" hidden="false" customHeight="false" outlineLevel="0" collapsed="false">
      <c r="A38" s="212" t="e">
        <f aca="false">VLOOKUP(G38,DDEGL_USERS,2,FALSE())</f>
        <v>#N/A</v>
      </c>
      <c r="B38" s="212" t="n">
        <f aca="false">(YEAR(Q38)-YEAR(P38))*12+MONTH(Q38)-MONTH(P38)+1</f>
        <v>1</v>
      </c>
      <c r="C38" s="212" t="n">
        <f aca="false">B38*W38</f>
        <v>0</v>
      </c>
    </row>
    <row r="39" customFormat="false" ht="12.75" hidden="false" customHeight="false" outlineLevel="0" collapsed="false">
      <c r="A39" s="212" t="e">
        <f aca="false">VLOOKUP(G39,DDEGL_USERS,2,FALSE())</f>
        <v>#N/A</v>
      </c>
      <c r="B39" s="212" t="n">
        <f aca="false">(YEAR(Q39)-YEAR(P39))*12+MONTH(Q39)-MONTH(P39)+1</f>
        <v>1</v>
      </c>
      <c r="C39" s="212" t="n">
        <f aca="false">B39*W39</f>
        <v>0</v>
      </c>
    </row>
    <row r="40" customFormat="false" ht="12.75" hidden="false" customHeight="false" outlineLevel="0" collapsed="false">
      <c r="A40" s="212" t="e">
        <f aca="false">VLOOKUP(G40,DDEGL_USERS,2,FALSE())</f>
        <v>#N/A</v>
      </c>
      <c r="B40" s="212" t="n">
        <f aca="false">(YEAR(Q40)-YEAR(P40))*12+MONTH(Q40)-MONTH(P40)+1</f>
        <v>1</v>
      </c>
      <c r="C40" s="212" t="n">
        <f aca="false">B40*W40</f>
        <v>0</v>
      </c>
    </row>
    <row r="41" customFormat="false" ht="12.75" hidden="false" customHeight="false" outlineLevel="0" collapsed="false">
      <c r="A41" s="212" t="e">
        <f aca="false">VLOOKUP(G41,DDEGL_USERS,2,FALSE())</f>
        <v>#N/A</v>
      </c>
      <c r="B41" s="212" t="n">
        <f aca="false">(YEAR(Q41)-YEAR(P41))*12+MONTH(Q41)-MONTH(P41)+1</f>
        <v>1</v>
      </c>
      <c r="C41" s="212" t="n">
        <f aca="false">B41*W41</f>
        <v>0</v>
      </c>
    </row>
    <row r="42" customFormat="false" ht="12.75" hidden="false" customHeight="false" outlineLevel="0" collapsed="false">
      <c r="A42" s="212" t="e">
        <f aca="false">VLOOKUP(G42,DDEGL_USERS,2,FALSE())</f>
        <v>#N/A</v>
      </c>
      <c r="B42" s="212" t="n">
        <f aca="false">(YEAR(Q42)-YEAR(P42))*12+MONTH(Q42)-MONTH(P42)+1</f>
        <v>1</v>
      </c>
      <c r="C42" s="212" t="n">
        <f aca="false">B42*W42</f>
        <v>0</v>
      </c>
    </row>
    <row r="43" customFormat="false" ht="12.75" hidden="false" customHeight="false" outlineLevel="0" collapsed="false">
      <c r="A43" s="212" t="e">
        <f aca="false">VLOOKUP(G43,DDEGL_USERS,2,FALSE())</f>
        <v>#N/A</v>
      </c>
      <c r="B43" s="212" t="n">
        <f aca="false">(YEAR(Q43)-YEAR(P43))*12+MONTH(Q43)-MONTH(P43)+1</f>
        <v>1</v>
      </c>
      <c r="C43" s="212" t="n">
        <f aca="false">B43*W43</f>
        <v>0</v>
      </c>
    </row>
    <row r="44" customFormat="false" ht="12.75" hidden="false" customHeight="false" outlineLevel="0" collapsed="false">
      <c r="A44" s="212" t="e">
        <f aca="false">VLOOKUP(G44,DDEGL_USERS,2,FALSE())</f>
        <v>#N/A</v>
      </c>
      <c r="B44" s="212" t="n">
        <f aca="false">(YEAR(Q44)-YEAR(P44))*12+MONTH(Q44)-MONTH(P44)+1</f>
        <v>1</v>
      </c>
      <c r="C44" s="212" t="n">
        <f aca="false">B44*W44</f>
        <v>0</v>
      </c>
    </row>
    <row r="45" customFormat="false" ht="12.75" hidden="false" customHeight="false" outlineLevel="0" collapsed="false">
      <c r="A45" s="212" t="e">
        <f aca="false">VLOOKUP(G45,DDEGL_USERS,2,FALSE())</f>
        <v>#N/A</v>
      </c>
      <c r="B45" s="212" t="n">
        <f aca="false">(YEAR(Q45)-YEAR(P45))*12+MONTH(Q45)-MONTH(P45)+1</f>
        <v>1</v>
      </c>
      <c r="C45" s="212" t="n">
        <f aca="false">B45*W45</f>
        <v>0</v>
      </c>
    </row>
    <row r="46" customFormat="false" ht="12.75" hidden="false" customHeight="false" outlineLevel="0" collapsed="false">
      <c r="A46" s="212" t="e">
        <f aca="false">VLOOKUP(G46,DDEGL_USERS,2,FALSE())</f>
        <v>#N/A</v>
      </c>
      <c r="B46" s="212" t="n">
        <f aca="false">(YEAR(Q46)-YEAR(P46))*12+MONTH(Q46)-MONTH(P46)+1</f>
        <v>1</v>
      </c>
      <c r="C46" s="212" t="n">
        <f aca="false">B46*W46</f>
        <v>0</v>
      </c>
    </row>
    <row r="47" customFormat="false" ht="12.75" hidden="false" customHeight="false" outlineLevel="0" collapsed="false">
      <c r="A47" s="212" t="e">
        <f aca="false">VLOOKUP(G47,DDEGL_USERS,2,FALSE())</f>
        <v>#N/A</v>
      </c>
      <c r="B47" s="212" t="n">
        <f aca="false">(YEAR(Q47)-YEAR(P47))*12+MONTH(Q47)-MONTH(P47)+1</f>
        <v>1</v>
      </c>
      <c r="C47" s="212" t="n">
        <f aca="false">B47*W47</f>
        <v>0</v>
      </c>
    </row>
    <row r="48" customFormat="false" ht="12.75" hidden="false" customHeight="false" outlineLevel="0" collapsed="false">
      <c r="A48" s="212" t="e">
        <f aca="false">VLOOKUP(G48,DDEGL_USERS,2,FALSE())</f>
        <v>#N/A</v>
      </c>
      <c r="B48" s="212" t="n">
        <f aca="false">(YEAR(Q48)-YEAR(P48))*12+MONTH(Q48)-MONTH(P48)+1</f>
        <v>1</v>
      </c>
      <c r="C48" s="212" t="n">
        <f aca="false">B48*W48</f>
        <v>0</v>
      </c>
    </row>
    <row r="49" customFormat="false" ht="12.75" hidden="false" customHeight="false" outlineLevel="0" collapsed="false">
      <c r="A49" s="212" t="e">
        <f aca="false">VLOOKUP(G49,DDEGL_USERS,2,FALSE())</f>
        <v>#N/A</v>
      </c>
      <c r="B49" s="212" t="n">
        <f aca="false">(YEAR(Q49)-YEAR(P49))*12+MONTH(Q49)-MONTH(P49)+1</f>
        <v>1</v>
      </c>
      <c r="C49" s="212" t="n">
        <f aca="false">B49*W49</f>
        <v>0</v>
      </c>
    </row>
    <row r="50" customFormat="false" ht="12.75" hidden="false" customHeight="false" outlineLevel="0" collapsed="false">
      <c r="A50" s="212" t="e">
        <f aca="false">VLOOKUP(G50,DDEGL_USERS,2,FALSE())</f>
        <v>#N/A</v>
      </c>
      <c r="B50" s="212" t="n">
        <f aca="false">(YEAR(Q50)-YEAR(P50))*12+MONTH(Q50)-MONTH(P50)+1</f>
        <v>1</v>
      </c>
      <c r="C50" s="212" t="n">
        <f aca="false">B50*W50</f>
        <v>0</v>
      </c>
    </row>
    <row r="51" customFormat="false" ht="12.75" hidden="false" customHeight="false" outlineLevel="0" collapsed="false">
      <c r="A51" s="212" t="e">
        <f aca="false">VLOOKUP(G51,DDEGL_USERS,2,FALSE())</f>
        <v>#N/A</v>
      </c>
      <c r="B51" s="212" t="n">
        <f aca="false">(YEAR(Q51)-YEAR(P51))*12+MONTH(Q51)-MONTH(P51)+1</f>
        <v>1</v>
      </c>
      <c r="C51" s="212" t="n">
        <f aca="false">B51*W51</f>
        <v>0</v>
      </c>
    </row>
    <row r="52" customFormat="false" ht="12.75" hidden="false" customHeight="false" outlineLevel="0" collapsed="false">
      <c r="A52" s="212" t="e">
        <f aca="false">VLOOKUP(G52,DDEGL_USERS,2,FALSE())</f>
        <v>#N/A</v>
      </c>
      <c r="B52" s="212" t="n">
        <f aca="false">(YEAR(Q52)-YEAR(P52))*12+MONTH(Q52)-MONTH(P52)+1</f>
        <v>1</v>
      </c>
      <c r="C52" s="212" t="n">
        <f aca="false">B52*W52</f>
        <v>0</v>
      </c>
    </row>
    <row r="53" customFormat="false" ht="12.75" hidden="false" customHeight="false" outlineLevel="0" collapsed="false">
      <c r="A53" s="212" t="e">
        <f aca="false">VLOOKUP(G53,DDEGL_USERS,2,FALSE())</f>
        <v>#N/A</v>
      </c>
      <c r="B53" s="212" t="n">
        <f aca="false">(YEAR(Q53)-YEAR(P53))*12+MONTH(Q53)-MONTH(P53)+1</f>
        <v>1</v>
      </c>
      <c r="C53" s="212" t="n">
        <f aca="false">B53*W53</f>
        <v>0</v>
      </c>
    </row>
    <row r="54" customFormat="false" ht="12.75" hidden="false" customHeight="false" outlineLevel="0" collapsed="false">
      <c r="A54" s="212" t="e">
        <f aca="false">VLOOKUP(G54,DDEGL_USERS,2,FALSE())</f>
        <v>#N/A</v>
      </c>
      <c r="B54" s="212" t="n">
        <f aca="false">(YEAR(Q54)-YEAR(P54))*12+MONTH(Q54)-MONTH(P54)+1</f>
        <v>1</v>
      </c>
      <c r="C54" s="212" t="n">
        <f aca="false">B54*W54</f>
        <v>0</v>
      </c>
    </row>
    <row r="55" customFormat="false" ht="12.75" hidden="false" customHeight="false" outlineLevel="0" collapsed="false">
      <c r="A55" s="212" t="e">
        <f aca="false">VLOOKUP(G55,DDEGL_USERS,2,FALSE())</f>
        <v>#N/A</v>
      </c>
      <c r="B55" s="212" t="n">
        <f aca="false">(YEAR(Q55)-YEAR(P55))*12+MONTH(Q55)-MONTH(P55)+1</f>
        <v>1</v>
      </c>
      <c r="C55" s="212" t="n">
        <f aca="false">B55*W55</f>
        <v>0</v>
      </c>
    </row>
    <row r="56" customFormat="false" ht="12.75" hidden="false" customHeight="false" outlineLevel="0" collapsed="false">
      <c r="A56" s="212" t="e">
        <f aca="false">VLOOKUP(G56,DDEGL_USERS,2,FALSE())</f>
        <v>#N/A</v>
      </c>
      <c r="B56" s="212" t="n">
        <f aca="false">(YEAR(Q56)-YEAR(P56))*12+MONTH(Q56)-MONTH(P56)+1</f>
        <v>1</v>
      </c>
      <c r="C56" s="212" t="n">
        <f aca="false">B56*W56</f>
        <v>0</v>
      </c>
    </row>
    <row r="57" customFormat="false" ht="12.75" hidden="false" customHeight="false" outlineLevel="0" collapsed="false">
      <c r="A57" s="212" t="e">
        <f aca="false">VLOOKUP(G57,DDEGL_USERS,2,FALSE())</f>
        <v>#N/A</v>
      </c>
      <c r="B57" s="212" t="n">
        <f aca="false">(YEAR(Q57)-YEAR(P57))*12+MONTH(Q57)-MONTH(P57)+1</f>
        <v>1</v>
      </c>
      <c r="C57" s="212" t="n">
        <f aca="false">B57*W57</f>
        <v>0</v>
      </c>
    </row>
    <row r="58" customFormat="false" ht="12.75" hidden="false" customHeight="false" outlineLevel="0" collapsed="false">
      <c r="A58" s="212" t="e">
        <f aca="false">VLOOKUP(G58,DDEGL_USERS,2,FALSE())</f>
        <v>#N/A</v>
      </c>
      <c r="B58" s="212" t="n">
        <f aca="false">(YEAR(Q58)-YEAR(P58))*12+MONTH(Q58)-MONTH(P58)+1</f>
        <v>1</v>
      </c>
      <c r="C58" s="212" t="n">
        <f aca="false">B58*W58</f>
        <v>0</v>
      </c>
    </row>
    <row r="59" customFormat="false" ht="12.75" hidden="false" customHeight="false" outlineLevel="0" collapsed="false">
      <c r="A59" s="212" t="e">
        <f aca="false">VLOOKUP(G59,DDEGL_USERS,2,FALSE())</f>
        <v>#N/A</v>
      </c>
      <c r="B59" s="212" t="n">
        <f aca="false">(YEAR(Q59)-YEAR(P59))*12+MONTH(Q59)-MONTH(P59)+1</f>
        <v>1</v>
      </c>
      <c r="C59" s="212" t="n">
        <f aca="false">B59*W59</f>
        <v>0</v>
      </c>
    </row>
    <row r="60" customFormat="false" ht="12.75" hidden="false" customHeight="false" outlineLevel="0" collapsed="false">
      <c r="A60" s="212" t="e">
        <f aca="false">VLOOKUP(G60,DDEGL_USERS,2,FALSE())</f>
        <v>#N/A</v>
      </c>
      <c r="B60" s="212" t="n">
        <f aca="false">(YEAR(Q60)-YEAR(P60))*12+MONTH(Q60)-MONTH(P60)+1</f>
        <v>1</v>
      </c>
      <c r="C60" s="212" t="n">
        <f aca="false">B60*W60</f>
        <v>0</v>
      </c>
    </row>
    <row r="61" customFormat="false" ht="12.75" hidden="false" customHeight="false" outlineLevel="0" collapsed="false">
      <c r="A61" s="212" t="e">
        <f aca="false">VLOOKUP(G61,DDEGL_USERS,2,FALSE())</f>
        <v>#N/A</v>
      </c>
      <c r="B61" s="212" t="n">
        <f aca="false">(YEAR(Q61)-YEAR(P61))*12+MONTH(Q61)-MONTH(P61)+1</f>
        <v>1</v>
      </c>
      <c r="C61" s="212" t="n">
        <f aca="false">B61*W61</f>
        <v>0</v>
      </c>
    </row>
    <row r="62" customFormat="false" ht="12.75" hidden="false" customHeight="false" outlineLevel="0" collapsed="false">
      <c r="A62" s="212" t="e">
        <f aca="false">VLOOKUP(G62,DDEGL_USERS,2,FALSE())</f>
        <v>#N/A</v>
      </c>
      <c r="B62" s="212" t="n">
        <f aca="false">(YEAR(Q62)-YEAR(P62))*12+MONTH(Q62)-MONTH(P62)+1</f>
        <v>1</v>
      </c>
      <c r="C62" s="212" t="n">
        <f aca="false">B62*W62</f>
        <v>0</v>
      </c>
    </row>
    <row r="63" customFormat="false" ht="12.75" hidden="false" customHeight="false" outlineLevel="0" collapsed="false">
      <c r="A63" s="212" t="e">
        <f aca="false">VLOOKUP(G63,DDEGL_USERS,2,FALSE())</f>
        <v>#N/A</v>
      </c>
      <c r="B63" s="212" t="n">
        <f aca="false">(YEAR(Q63)-YEAR(P63))*12+MONTH(Q63)-MONTH(P63)+1</f>
        <v>1</v>
      </c>
      <c r="C63" s="212" t="n">
        <f aca="false">B63*W63</f>
        <v>0</v>
      </c>
    </row>
    <row r="64" customFormat="false" ht="12.75" hidden="false" customHeight="false" outlineLevel="0" collapsed="false">
      <c r="A64" s="212" t="e">
        <f aca="false">VLOOKUP(G64,DDEGL_USERS,2,FALSE())</f>
        <v>#N/A</v>
      </c>
      <c r="B64" s="212" t="n">
        <f aca="false">(YEAR(Q64)-YEAR(P64))*12+MONTH(Q64)-MONTH(P64)+1</f>
        <v>1</v>
      </c>
      <c r="C64" s="212" t="n">
        <f aca="false">B64*W64</f>
        <v>0</v>
      </c>
    </row>
    <row r="65" customFormat="false" ht="12.75" hidden="false" customHeight="false" outlineLevel="0" collapsed="false">
      <c r="A65" s="212" t="e">
        <f aca="false">VLOOKUP(G65,DDEGL_USERS,2,FALSE())</f>
        <v>#N/A</v>
      </c>
      <c r="B65" s="212" t="n">
        <f aca="false">(YEAR(Q65)-YEAR(P65))*12+MONTH(Q65)-MONTH(P65)+1</f>
        <v>1</v>
      </c>
      <c r="C65" s="212" t="n">
        <f aca="false">B65*W65</f>
        <v>0</v>
      </c>
    </row>
    <row r="66" customFormat="false" ht="12.75" hidden="false" customHeight="false" outlineLevel="0" collapsed="false">
      <c r="A66" s="212" t="e">
        <f aca="false">VLOOKUP(G66,DDEGL_USERS,2,FALSE())</f>
        <v>#N/A</v>
      </c>
      <c r="B66" s="212" t="n">
        <f aca="false">(YEAR(Q66)-YEAR(P66))*12+MONTH(Q66)-MONTH(P66)+1</f>
        <v>1</v>
      </c>
      <c r="C66" s="212" t="n">
        <f aca="false">B66*W66</f>
        <v>0</v>
      </c>
    </row>
    <row r="67" customFormat="false" ht="12.75" hidden="false" customHeight="false" outlineLevel="0" collapsed="false">
      <c r="A67" s="212" t="e">
        <f aca="false">VLOOKUP(G67,DDEGL_USERS,2,FALSE())</f>
        <v>#N/A</v>
      </c>
      <c r="B67" s="212" t="n">
        <f aca="false">(YEAR(Q67)-YEAR(P67))*12+MONTH(Q67)-MONTH(P67)+1</f>
        <v>1</v>
      </c>
      <c r="C67" s="212" t="n">
        <f aca="false">B67*W67</f>
        <v>0</v>
      </c>
    </row>
    <row r="68" customFormat="false" ht="12.75" hidden="false" customHeight="false" outlineLevel="0" collapsed="false">
      <c r="A68" s="212" t="e">
        <f aca="false">VLOOKUP(G68,DDEGL_USERS,2,FALSE())</f>
        <v>#N/A</v>
      </c>
      <c r="B68" s="212" t="n">
        <f aca="false">(YEAR(Q68)-YEAR(P68))*12+MONTH(Q68)-MONTH(P68)+1</f>
        <v>1</v>
      </c>
      <c r="C68" s="212" t="n">
        <f aca="false">B68*W68</f>
        <v>0</v>
      </c>
    </row>
    <row r="69" customFormat="false" ht="12.75" hidden="false" customHeight="false" outlineLevel="0" collapsed="false">
      <c r="A69" s="212" t="e">
        <f aca="false">VLOOKUP(G69,DDEGL_USERS,2,FALSE())</f>
        <v>#N/A</v>
      </c>
      <c r="B69" s="212" t="n">
        <f aca="false">(YEAR(Q69)-YEAR(P69))*12+MONTH(Q69)-MONTH(P69)+1</f>
        <v>1</v>
      </c>
      <c r="C69" s="212" t="n">
        <f aca="false">B69*W69</f>
        <v>0</v>
      </c>
    </row>
    <row r="70" customFormat="false" ht="12.75" hidden="false" customHeight="false" outlineLevel="0" collapsed="false">
      <c r="A70" s="212" t="e">
        <f aca="false">VLOOKUP(G70,DDEGL_USERS,2,FALSE())</f>
        <v>#N/A</v>
      </c>
      <c r="B70" s="212" t="n">
        <f aca="false">(YEAR(Q70)-YEAR(P70))*12+MONTH(Q70)-MONTH(P70)+1</f>
        <v>1</v>
      </c>
      <c r="C70" s="212" t="n">
        <f aca="false">B70*W70</f>
        <v>0</v>
      </c>
    </row>
    <row r="71" customFormat="false" ht="12.75" hidden="false" customHeight="false" outlineLevel="0" collapsed="false">
      <c r="A71" s="212" t="e">
        <f aca="false">VLOOKUP(G71,DDEGL_USERS,2,FALSE())</f>
        <v>#N/A</v>
      </c>
      <c r="B71" s="212" t="n">
        <f aca="false">(YEAR(Q71)-YEAR(P71))*12+MONTH(Q71)-MONTH(P71)+1</f>
        <v>1</v>
      </c>
      <c r="C71" s="212" t="n">
        <f aca="false">B71*W71</f>
        <v>0</v>
      </c>
    </row>
    <row r="72" customFormat="false" ht="12.75" hidden="false" customHeight="false" outlineLevel="0" collapsed="false">
      <c r="A72" s="212" t="e">
        <f aca="false">VLOOKUP(G72,DDEGL_USERS,2,FALSE())</f>
        <v>#N/A</v>
      </c>
      <c r="B72" s="212" t="n">
        <f aca="false">(YEAR(Q72)-YEAR(P72))*12+MONTH(Q72)-MONTH(P72)+1</f>
        <v>1</v>
      </c>
      <c r="C72" s="212" t="n">
        <f aca="false">B72*W72</f>
        <v>0</v>
      </c>
    </row>
    <row r="73" customFormat="false" ht="12.75" hidden="false" customHeight="false" outlineLevel="0" collapsed="false">
      <c r="A73" s="212" t="e">
        <f aca="false">VLOOKUP(G73,DDEGL_USERS,2,FALSE())</f>
        <v>#N/A</v>
      </c>
      <c r="B73" s="212" t="n">
        <f aca="false">(YEAR(Q73)-YEAR(P73))*12+MONTH(Q73)-MONTH(P73)+1</f>
        <v>1</v>
      </c>
      <c r="C73" s="212" t="n">
        <f aca="false">B73*W73</f>
        <v>0</v>
      </c>
    </row>
    <row r="74" customFormat="false" ht="12.75" hidden="false" customHeight="false" outlineLevel="0" collapsed="false">
      <c r="A74" s="212" t="e">
        <f aca="false">VLOOKUP(G74,DDEGL_USERS,2,FALSE())</f>
        <v>#N/A</v>
      </c>
      <c r="B74" s="212" t="n">
        <f aca="false">(YEAR(Q74)-YEAR(P74))*12+MONTH(Q74)-MONTH(P74)+1</f>
        <v>1</v>
      </c>
      <c r="C74" s="212" t="n">
        <f aca="false">B74*W74</f>
        <v>0</v>
      </c>
    </row>
    <row r="75" customFormat="false" ht="12.75" hidden="false" customHeight="false" outlineLevel="0" collapsed="false">
      <c r="A75" s="212" t="e">
        <f aca="false">VLOOKUP(G75,DDEGL_USERS,2,FALSE())</f>
        <v>#N/A</v>
      </c>
      <c r="B75" s="212" t="n">
        <f aca="false">(YEAR(Q75)-YEAR(P75))*12+MONTH(Q75)-MONTH(P75)+1</f>
        <v>1</v>
      </c>
      <c r="C75" s="212" t="n">
        <f aca="false">B75*W75</f>
        <v>0</v>
      </c>
    </row>
    <row r="76" customFormat="false" ht="12.75" hidden="false" customHeight="false" outlineLevel="0" collapsed="false">
      <c r="A76" s="212" t="e">
        <f aca="false">VLOOKUP(G76,DDEGL_USERS,2,FALSE())</f>
        <v>#N/A</v>
      </c>
      <c r="B76" s="212" t="n">
        <f aca="false">(YEAR(Q76)-YEAR(P76))*12+MONTH(Q76)-MONTH(P76)+1</f>
        <v>1</v>
      </c>
      <c r="C76" s="212" t="n">
        <f aca="false">B76*W76</f>
        <v>0</v>
      </c>
    </row>
    <row r="77" customFormat="false" ht="12.75" hidden="false" customHeight="false" outlineLevel="0" collapsed="false">
      <c r="A77" s="212" t="e">
        <f aca="false">VLOOKUP(G77,DDEGL_USERS,2,FALSE())</f>
        <v>#N/A</v>
      </c>
      <c r="B77" s="212" t="n">
        <f aca="false">(YEAR(Q77)-YEAR(P77))*12+MONTH(Q77)-MONTH(P77)+1</f>
        <v>1</v>
      </c>
      <c r="C77" s="212" t="n">
        <f aca="false">B77*W77</f>
        <v>0</v>
      </c>
    </row>
    <row r="78" customFormat="false" ht="12.75" hidden="false" customHeight="false" outlineLevel="0" collapsed="false">
      <c r="A78" s="212" t="e">
        <f aca="false">VLOOKUP(G78,DDEGL_USERS,2,FALSE())</f>
        <v>#N/A</v>
      </c>
      <c r="B78" s="212" t="n">
        <f aca="false">(YEAR(Q78)-YEAR(P78))*12+MONTH(Q78)-MONTH(P78)+1</f>
        <v>1</v>
      </c>
      <c r="C78" s="212" t="n">
        <f aca="false">B78*W78</f>
        <v>0</v>
      </c>
    </row>
    <row r="79" customFormat="false" ht="12.75" hidden="false" customHeight="false" outlineLevel="0" collapsed="false">
      <c r="A79" s="212" t="e">
        <f aca="false">VLOOKUP(G79,DDEGL_USERS,2,FALSE())</f>
        <v>#N/A</v>
      </c>
      <c r="B79" s="212" t="n">
        <f aca="false">(YEAR(Q79)-YEAR(P79))*12+MONTH(Q79)-MONTH(P79)+1</f>
        <v>1</v>
      </c>
      <c r="C79" s="212" t="n">
        <f aca="false">B79*W79</f>
        <v>0</v>
      </c>
    </row>
    <row r="80" customFormat="false" ht="12.75" hidden="false" customHeight="false" outlineLevel="0" collapsed="false">
      <c r="A80" s="212" t="e">
        <f aca="false">VLOOKUP(G80,DDEGL_USERS,2,FALSE())</f>
        <v>#N/A</v>
      </c>
      <c r="B80" s="212" t="n">
        <f aca="false">(YEAR(Q80)-YEAR(P80))*12+MONTH(Q80)-MONTH(P80)+1</f>
        <v>1</v>
      </c>
      <c r="C80" s="212" t="n">
        <f aca="false">B80*W80</f>
        <v>0</v>
      </c>
    </row>
    <row r="81" customFormat="false" ht="12.75" hidden="false" customHeight="false" outlineLevel="0" collapsed="false">
      <c r="A81" s="212" t="e">
        <f aca="false">VLOOKUP(G81,DDEGL_USERS,2,FALSE())</f>
        <v>#N/A</v>
      </c>
      <c r="B81" s="212" t="n">
        <f aca="false">(YEAR(Q81)-YEAR(P81))*12+MONTH(Q81)-MONTH(P81)+1</f>
        <v>1</v>
      </c>
      <c r="C81" s="212" t="n">
        <f aca="false">B81*W81</f>
        <v>0</v>
      </c>
    </row>
    <row r="82" customFormat="false" ht="12.75" hidden="false" customHeight="false" outlineLevel="0" collapsed="false">
      <c r="A82" s="212" t="e">
        <f aca="false">VLOOKUP(G82,DDEGL_USERS,2,FALSE())</f>
        <v>#N/A</v>
      </c>
      <c r="B82" s="212" t="n">
        <f aca="false">(YEAR(Q82)-YEAR(P82))*12+MONTH(Q82)-MONTH(P82)+1</f>
        <v>1</v>
      </c>
      <c r="C82" s="212" t="n">
        <f aca="false">B82*W82</f>
        <v>0</v>
      </c>
    </row>
    <row r="83" customFormat="false" ht="12.75" hidden="false" customHeight="false" outlineLevel="0" collapsed="false">
      <c r="A83" s="212" t="e">
        <f aca="false">VLOOKUP(G83,DDEGL_USERS,2,FALSE())</f>
        <v>#N/A</v>
      </c>
      <c r="B83" s="212" t="n">
        <f aca="false">(YEAR(Q83)-YEAR(P83))*12+MONTH(Q83)-MONTH(P83)+1</f>
        <v>1</v>
      </c>
      <c r="C83" s="212" t="n">
        <f aca="false">B83*W83</f>
        <v>0</v>
      </c>
    </row>
    <row r="84" customFormat="false" ht="12.75" hidden="false" customHeight="false" outlineLevel="0" collapsed="false">
      <c r="A84" s="212" t="e">
        <f aca="false">VLOOKUP(G84,DDEGL_USERS,2,FALSE())</f>
        <v>#N/A</v>
      </c>
      <c r="B84" s="212" t="n">
        <f aca="false">(YEAR(Q84)-YEAR(P84))*12+MONTH(Q84)-MONTH(P84)+1</f>
        <v>1</v>
      </c>
      <c r="C84" s="212" t="n">
        <f aca="false">B84*W84</f>
        <v>0</v>
      </c>
    </row>
    <row r="85" customFormat="false" ht="12.75" hidden="false" customHeight="false" outlineLevel="0" collapsed="false">
      <c r="A85" s="212" t="e">
        <f aca="false">VLOOKUP(G85,DDEGL_USERS,2,FALSE())</f>
        <v>#N/A</v>
      </c>
      <c r="B85" s="212" t="n">
        <f aca="false">(YEAR(Q85)-YEAR(P85))*12+MONTH(Q85)-MONTH(P85)+1</f>
        <v>1</v>
      </c>
      <c r="C85" s="212" t="n">
        <f aca="false">B85*W85</f>
        <v>0</v>
      </c>
    </row>
    <row r="86" customFormat="false" ht="12.75" hidden="false" customHeight="false" outlineLevel="0" collapsed="false">
      <c r="A86" s="212" t="e">
        <f aca="false">VLOOKUP(G86,DDEGL_USERS,2,FALSE())</f>
        <v>#N/A</v>
      </c>
      <c r="B86" s="212" t="n">
        <f aca="false">(YEAR(Q86)-YEAR(P86))*12+MONTH(Q86)-MONTH(P86)+1</f>
        <v>1</v>
      </c>
      <c r="C86" s="212" t="n">
        <f aca="false">B86*W86</f>
        <v>0</v>
      </c>
    </row>
    <row r="87" customFormat="false" ht="12.75" hidden="false" customHeight="false" outlineLevel="0" collapsed="false">
      <c r="A87" s="212" t="e">
        <f aca="false">VLOOKUP(G87,DDEGL_USERS,2,FALSE())</f>
        <v>#N/A</v>
      </c>
      <c r="B87" s="212" t="n">
        <f aca="false">(YEAR(Q87)-YEAR(P87))*12+MONTH(Q87)-MONTH(P87)+1</f>
        <v>1</v>
      </c>
      <c r="C87" s="212" t="n">
        <f aca="false">B87*W87</f>
        <v>0</v>
      </c>
    </row>
    <row r="88" customFormat="false" ht="12.75" hidden="false" customHeight="false" outlineLevel="0" collapsed="false">
      <c r="A88" s="212" t="e">
        <f aca="false">VLOOKUP(G88,DDEGL_USERS,2,FALSE())</f>
        <v>#N/A</v>
      </c>
      <c r="B88" s="212" t="n">
        <f aca="false">(YEAR(Q88)-YEAR(P88))*12+MONTH(Q88)-MONTH(P88)+1</f>
        <v>1</v>
      </c>
      <c r="C88" s="212" t="n">
        <f aca="false">B88*W88</f>
        <v>0</v>
      </c>
    </row>
    <row r="89" customFormat="false" ht="12.75" hidden="false" customHeight="false" outlineLevel="0" collapsed="false">
      <c r="A89" s="212" t="e">
        <f aca="false">VLOOKUP(G89,DDEGL_USERS,2,FALSE())</f>
        <v>#N/A</v>
      </c>
      <c r="B89" s="212" t="n">
        <f aca="false">(YEAR(Q89)-YEAR(P89))*12+MONTH(Q89)-MONTH(P89)+1</f>
        <v>1</v>
      </c>
      <c r="C89" s="212" t="n">
        <f aca="false">B89*W89</f>
        <v>0</v>
      </c>
    </row>
    <row r="90" customFormat="false" ht="12.75" hidden="false" customHeight="false" outlineLevel="0" collapsed="false">
      <c r="A90" s="212" t="e">
        <f aca="false">VLOOKUP(G90,DDEGL_USERS,2,FALSE())</f>
        <v>#N/A</v>
      </c>
      <c r="B90" s="212" t="n">
        <f aca="false">(YEAR(Q90)-YEAR(P90))*12+MONTH(Q90)-MONTH(P90)+1</f>
        <v>1</v>
      </c>
      <c r="C90" s="212" t="n">
        <f aca="false">B90*W90</f>
        <v>0</v>
      </c>
    </row>
    <row r="91" customFormat="false" ht="12.75" hidden="false" customHeight="false" outlineLevel="0" collapsed="false">
      <c r="A91" s="212" t="e">
        <f aca="false">VLOOKUP(G91,DDEGL_USERS,2,FALSE())</f>
        <v>#N/A</v>
      </c>
      <c r="B91" s="212" t="n">
        <f aca="false">(YEAR(Q91)-YEAR(P91))*12+MONTH(Q91)-MONTH(P91)+1</f>
        <v>1</v>
      </c>
      <c r="C91" s="212" t="n">
        <f aca="false">B91*W91</f>
        <v>0</v>
      </c>
    </row>
    <row r="92" customFormat="false" ht="12.75" hidden="false" customHeight="false" outlineLevel="0" collapsed="false">
      <c r="A92" s="212" t="e">
        <f aca="false">VLOOKUP(G92,DDEGL_USERS,2,FALSE())</f>
        <v>#N/A</v>
      </c>
      <c r="B92" s="212" t="n">
        <f aca="false">(YEAR(Q92)-YEAR(P92))*12+MONTH(Q92)-MONTH(P92)+1</f>
        <v>1</v>
      </c>
      <c r="C92" s="212" t="n">
        <f aca="false">B92*W92</f>
        <v>0</v>
      </c>
    </row>
    <row r="93" customFormat="false" ht="12.75" hidden="false" customHeight="false" outlineLevel="0" collapsed="false">
      <c r="A93" s="212" t="e">
        <f aca="false">VLOOKUP(G93,DDEGL_USERS,2,FALSE())</f>
        <v>#N/A</v>
      </c>
      <c r="B93" s="212" t="n">
        <f aca="false">(YEAR(Q93)-YEAR(P93))*12+MONTH(Q93)-MONTH(P93)+1</f>
        <v>1</v>
      </c>
      <c r="C93" s="212" t="n">
        <f aca="false">B93*W93</f>
        <v>0</v>
      </c>
    </row>
    <row r="94" customFormat="false" ht="12.75" hidden="false" customHeight="false" outlineLevel="0" collapsed="false">
      <c r="A94" s="212" t="e">
        <f aca="false">VLOOKUP(G94,DDEGL_USERS,2,FALSE())</f>
        <v>#N/A</v>
      </c>
      <c r="B94" s="212" t="n">
        <f aca="false">(YEAR(Q94)-YEAR(P94))*12+MONTH(Q94)-MONTH(P94)+1</f>
        <v>1</v>
      </c>
      <c r="C94" s="212" t="n">
        <f aca="false">B94*W94</f>
        <v>0</v>
      </c>
    </row>
    <row r="95" customFormat="false" ht="12.75" hidden="false" customHeight="false" outlineLevel="0" collapsed="false">
      <c r="A95" s="212" t="e">
        <f aca="false">VLOOKUP(G95,DDEGL_USERS,2,FALSE())</f>
        <v>#N/A</v>
      </c>
      <c r="B95" s="212" t="n">
        <f aca="false">(YEAR(Q95)-YEAR(P95))*12+MONTH(Q95)-MONTH(P95)+1</f>
        <v>1</v>
      </c>
      <c r="C95" s="212" t="n">
        <f aca="false">B95*W95</f>
        <v>0</v>
      </c>
    </row>
    <row r="96" customFormat="false" ht="12.75" hidden="false" customHeight="false" outlineLevel="0" collapsed="false">
      <c r="A96" s="212" t="e">
        <f aca="false">VLOOKUP(G96,DDEGL_USERS,2,FALSE())</f>
        <v>#N/A</v>
      </c>
      <c r="B96" s="212" t="n">
        <f aca="false">(YEAR(Q96)-YEAR(P96))*12+MONTH(Q96)-MONTH(P96)+1</f>
        <v>1</v>
      </c>
      <c r="C96" s="212" t="n">
        <f aca="false">B96*W96</f>
        <v>0</v>
      </c>
    </row>
    <row r="97" customFormat="false" ht="12.75" hidden="false" customHeight="false" outlineLevel="0" collapsed="false">
      <c r="A97" s="212" t="e">
        <f aca="false">VLOOKUP(G97,DDEGL_USERS,2,FALSE())</f>
        <v>#N/A</v>
      </c>
      <c r="B97" s="212" t="n">
        <f aca="false">(YEAR(Q97)-YEAR(P97))*12+MONTH(Q97)-MONTH(P97)+1</f>
        <v>1</v>
      </c>
      <c r="C97" s="212" t="n">
        <f aca="false">B97*W97</f>
        <v>0</v>
      </c>
    </row>
    <row r="98" customFormat="false" ht="12.75" hidden="false" customHeight="false" outlineLevel="0" collapsed="false">
      <c r="A98" s="212" t="e">
        <f aca="false">VLOOKUP(G98,DDEGL_USERS,2,FALSE())</f>
        <v>#N/A</v>
      </c>
      <c r="B98" s="212" t="n">
        <f aca="false">(YEAR(Q98)-YEAR(P98))*12+MONTH(Q98)-MONTH(P98)+1</f>
        <v>1</v>
      </c>
      <c r="C98" s="212" t="n">
        <f aca="false">B98*W98</f>
        <v>0</v>
      </c>
    </row>
    <row r="99" customFormat="false" ht="12.75" hidden="false" customHeight="false" outlineLevel="0" collapsed="false">
      <c r="A99" s="212" t="e">
        <f aca="false">VLOOKUP(G99,DDEGL_USERS,2,FALSE())</f>
        <v>#N/A</v>
      </c>
      <c r="B99" s="212" t="n">
        <f aca="false">(YEAR(Q99)-YEAR(P99))*12+MONTH(Q99)-MONTH(P99)+1</f>
        <v>1</v>
      </c>
      <c r="C99" s="212" t="n">
        <f aca="false">B99*W99</f>
        <v>0</v>
      </c>
    </row>
    <row r="100" customFormat="false" ht="12.75" hidden="false" customHeight="false" outlineLevel="0" collapsed="false">
      <c r="A100" s="212" t="e">
        <f aca="false">VLOOKUP(G100,DDEGL_USERS,2,FALSE())</f>
        <v>#N/A</v>
      </c>
      <c r="B100" s="212" t="n">
        <f aca="false">(YEAR(Q100)-YEAR(P100))*12+MONTH(Q100)-MONTH(P100)+1</f>
        <v>1</v>
      </c>
      <c r="C100" s="212" t="n">
        <f aca="false">B100*W100</f>
        <v>0</v>
      </c>
    </row>
    <row r="101" customFormat="false" ht="12.75" hidden="false" customHeight="false" outlineLevel="0" collapsed="false">
      <c r="A101" s="212" t="e">
        <f aca="false">VLOOKUP(G101,DDEGL_USERS,2,FALSE())</f>
        <v>#N/A</v>
      </c>
      <c r="B101" s="212" t="n">
        <f aca="false">(YEAR(Q101)-YEAR(P101))*12+MONTH(Q101)-MONTH(P101)+1</f>
        <v>1</v>
      </c>
      <c r="C101" s="212" t="n">
        <f aca="false">B101*W101</f>
        <v>0</v>
      </c>
    </row>
    <row r="102" customFormat="false" ht="12.75" hidden="false" customHeight="false" outlineLevel="0" collapsed="false">
      <c r="A102" s="212" t="e">
        <f aca="false">VLOOKUP(G102,DDEGL_USERS,2,FALSE())</f>
        <v>#N/A</v>
      </c>
      <c r="B102" s="212" t="n">
        <f aca="false">(YEAR(Q102)-YEAR(P102))*12+MONTH(Q102)-MONTH(P102)+1</f>
        <v>1</v>
      </c>
      <c r="C102" s="212" t="n">
        <f aca="false">B102*W102</f>
        <v>0</v>
      </c>
    </row>
    <row r="103" customFormat="false" ht="12.75" hidden="false" customHeight="false" outlineLevel="0" collapsed="false">
      <c r="A103" s="212" t="e">
        <f aca="false">VLOOKUP(G103,DDEGL_USERS,2,FALSE())</f>
        <v>#N/A</v>
      </c>
      <c r="B103" s="212" t="n">
        <f aca="false">(YEAR(Q103)-YEAR(P103))*12+MONTH(Q103)-MONTH(P103)+1</f>
        <v>1</v>
      </c>
      <c r="C103" s="212" t="n">
        <f aca="false">B103*W103</f>
        <v>0</v>
      </c>
    </row>
    <row r="104" customFormat="false" ht="12.75" hidden="false" customHeight="false" outlineLevel="0" collapsed="false">
      <c r="A104" s="212" t="e">
        <f aca="false">VLOOKUP(G104,DDEGL_USERS,2,FALSE())</f>
        <v>#N/A</v>
      </c>
      <c r="B104" s="212" t="n">
        <f aca="false">(YEAR(Q104)-YEAR(P104))*12+MONTH(Q104)-MONTH(P104)+1</f>
        <v>1</v>
      </c>
      <c r="C104" s="212" t="n">
        <f aca="false">B104*W104</f>
        <v>0</v>
      </c>
    </row>
    <row r="105" customFormat="false" ht="12.75" hidden="false" customHeight="false" outlineLevel="0" collapsed="false">
      <c r="A105" s="212" t="e">
        <f aca="false">VLOOKUP(G105,DDEGL_USERS,2,FALSE())</f>
        <v>#N/A</v>
      </c>
      <c r="B105" s="212" t="n">
        <f aca="false">(YEAR(Q105)-YEAR(P105))*12+MONTH(Q105)-MONTH(P105)+1</f>
        <v>1</v>
      </c>
      <c r="C105" s="212" t="n">
        <f aca="false">B105*W105</f>
        <v>0</v>
      </c>
    </row>
    <row r="106" customFormat="false" ht="12.75" hidden="false" customHeight="false" outlineLevel="0" collapsed="false">
      <c r="A106" s="212" t="e">
        <f aca="false">VLOOKUP(G106,DDEGL_USERS,2,FALSE())</f>
        <v>#N/A</v>
      </c>
      <c r="B106" s="212" t="n">
        <f aca="false">(YEAR(Q106)-YEAR(P106))*12+MONTH(Q106)-MONTH(P106)+1</f>
        <v>1</v>
      </c>
      <c r="C106" s="212" t="n">
        <f aca="false">B106*W106</f>
        <v>0</v>
      </c>
    </row>
    <row r="107" customFormat="false" ht="12.75" hidden="false" customHeight="false" outlineLevel="0" collapsed="false">
      <c r="A107" s="212" t="e">
        <f aca="false">VLOOKUP(G107,DDEGL_USERS,2,FALSE())</f>
        <v>#N/A</v>
      </c>
      <c r="B107" s="212" t="n">
        <f aca="false">(YEAR(Q107)-YEAR(P107))*12+MONTH(Q107)-MONTH(P107)+1</f>
        <v>1</v>
      </c>
      <c r="C107" s="212" t="n">
        <f aca="false">B107*W107</f>
        <v>0</v>
      </c>
    </row>
    <row r="108" customFormat="false" ht="12.75" hidden="false" customHeight="false" outlineLevel="0" collapsed="false">
      <c r="A108" s="212" t="e">
        <f aca="false">VLOOKUP(G108,DDEGL_USERS,2,FALSE())</f>
        <v>#N/A</v>
      </c>
      <c r="B108" s="212" t="n">
        <f aca="false">(YEAR(Q108)-YEAR(P108))*12+MONTH(Q108)-MONTH(P108)+1</f>
        <v>1</v>
      </c>
      <c r="C108" s="212" t="n">
        <f aca="false">B108*W108</f>
        <v>0</v>
      </c>
    </row>
    <row r="109" customFormat="false" ht="12.75" hidden="false" customHeight="false" outlineLevel="0" collapsed="false">
      <c r="A109" s="212" t="e">
        <f aca="false">VLOOKUP(G109,DDEGL_USERS,2,FALSE())</f>
        <v>#N/A</v>
      </c>
      <c r="B109" s="212" t="n">
        <f aca="false">(YEAR(Q109)-YEAR(P109))*12+MONTH(Q109)-MONTH(P109)+1</f>
        <v>1</v>
      </c>
      <c r="C109" s="212" t="n">
        <f aca="false">B109*W109</f>
        <v>0</v>
      </c>
    </row>
    <row r="110" customFormat="false" ht="12.75" hidden="false" customHeight="false" outlineLevel="0" collapsed="false">
      <c r="A110" s="212" t="e">
        <f aca="false">VLOOKUP(G110,DDEGL_USERS,2,FALSE())</f>
        <v>#N/A</v>
      </c>
      <c r="B110" s="212" t="n">
        <f aca="false">(YEAR(Q110)-YEAR(P110))*12+MONTH(Q110)-MONTH(P110)+1</f>
        <v>1</v>
      </c>
      <c r="C110" s="212" t="n">
        <f aca="false">B110*W110</f>
        <v>0</v>
      </c>
    </row>
    <row r="111" customFormat="false" ht="12.75" hidden="false" customHeight="false" outlineLevel="0" collapsed="false">
      <c r="A111" s="212" t="e">
        <f aca="false">VLOOKUP(G111,DDEGL_USERS,2,FALSE())</f>
        <v>#N/A</v>
      </c>
      <c r="B111" s="212" t="n">
        <f aca="false">(YEAR(Q111)-YEAR(P111))*12+MONTH(Q111)-MONTH(P111)+1</f>
        <v>1</v>
      </c>
      <c r="C111" s="212" t="n">
        <f aca="false">B111*W111</f>
        <v>0</v>
      </c>
    </row>
    <row r="112" customFormat="false" ht="12.75" hidden="false" customHeight="false" outlineLevel="0" collapsed="false">
      <c r="A112" s="212" t="e">
        <f aca="false">VLOOKUP(G112,DDEGL_USERS,2,FALSE())</f>
        <v>#N/A</v>
      </c>
      <c r="B112" s="212" t="n">
        <f aca="false">(YEAR(Q112)-YEAR(P112))*12+MONTH(Q112)-MONTH(P112)+1</f>
        <v>1</v>
      </c>
      <c r="C112" s="212" t="n">
        <f aca="false">B112*W112</f>
        <v>0</v>
      </c>
    </row>
    <row r="113" customFormat="false" ht="12.75" hidden="false" customHeight="false" outlineLevel="0" collapsed="false">
      <c r="A113" s="212" t="e">
        <f aca="false">VLOOKUP(G113,DDEGL_USERS,2,FALSE())</f>
        <v>#N/A</v>
      </c>
      <c r="B113" s="212" t="n">
        <f aca="false">(YEAR(Q113)-YEAR(P113))*12+MONTH(Q113)-MONTH(P113)+1</f>
        <v>1</v>
      </c>
      <c r="C113" s="212" t="n">
        <f aca="false">B113*W113</f>
        <v>0</v>
      </c>
    </row>
    <row r="114" customFormat="false" ht="12.75" hidden="false" customHeight="false" outlineLevel="0" collapsed="false">
      <c r="A114" s="212" t="e">
        <f aca="false">VLOOKUP(G114,DDEGL_USERS,2,FALSE())</f>
        <v>#N/A</v>
      </c>
      <c r="B114" s="212" t="n">
        <f aca="false">(YEAR(Q114)-YEAR(P114))*12+MONTH(Q114)-MONTH(P114)+1</f>
        <v>1</v>
      </c>
      <c r="C114" s="212" t="n">
        <f aca="false">B114*W114</f>
        <v>0</v>
      </c>
    </row>
    <row r="115" customFormat="false" ht="12.75" hidden="false" customHeight="false" outlineLevel="0" collapsed="false">
      <c r="A115" s="212" t="e">
        <f aca="false">VLOOKUP(G115,DDEGL_USERS,2,FALSE())</f>
        <v>#N/A</v>
      </c>
      <c r="B115" s="212" t="n">
        <f aca="false">(YEAR(Q115)-YEAR(P115))*12+MONTH(Q115)-MONTH(P115)+1</f>
        <v>1</v>
      </c>
      <c r="C115" s="212" t="n">
        <f aca="false">B115*W115</f>
        <v>0</v>
      </c>
    </row>
    <row r="116" customFormat="false" ht="12.75" hidden="false" customHeight="false" outlineLevel="0" collapsed="false">
      <c r="A116" s="212" t="e">
        <f aca="false">VLOOKUP(G116,DDEGL_USERS,2,FALSE())</f>
        <v>#N/A</v>
      </c>
      <c r="B116" s="212" t="n">
        <f aca="false">(YEAR(Q116)-YEAR(P116))*12+MONTH(Q116)-MONTH(P116)+1</f>
        <v>1</v>
      </c>
      <c r="C116" s="212" t="n">
        <f aca="false">B116*W116</f>
        <v>0</v>
      </c>
    </row>
    <row r="117" customFormat="false" ht="12.75" hidden="false" customHeight="false" outlineLevel="0" collapsed="false">
      <c r="A117" s="212" t="e">
        <f aca="false">VLOOKUP(G117,DDEGL_USERS,2,FALSE())</f>
        <v>#N/A</v>
      </c>
      <c r="B117" s="212" t="n">
        <f aca="false">(YEAR(Q117)-YEAR(P117))*12+MONTH(Q117)-MONTH(P117)+1</f>
        <v>1</v>
      </c>
      <c r="C117" s="212" t="n">
        <f aca="false">B117*W117</f>
        <v>0</v>
      </c>
    </row>
    <row r="118" customFormat="false" ht="12.75" hidden="false" customHeight="false" outlineLevel="0" collapsed="false">
      <c r="A118" s="212" t="e">
        <f aca="false">VLOOKUP(G118,DDEGL_USERS,2,FALSE())</f>
        <v>#N/A</v>
      </c>
      <c r="B118" s="212" t="n">
        <f aca="false">(YEAR(Q118)-YEAR(P118))*12+MONTH(Q118)-MONTH(P118)+1</f>
        <v>1</v>
      </c>
      <c r="C118" s="212" t="n">
        <f aca="false">B118*W118</f>
        <v>0</v>
      </c>
    </row>
    <row r="119" customFormat="false" ht="12.75" hidden="false" customHeight="false" outlineLevel="0" collapsed="false">
      <c r="A119" s="212" t="e">
        <f aca="false">VLOOKUP(G119,DDEGL_USERS,2,FALSE())</f>
        <v>#N/A</v>
      </c>
      <c r="B119" s="212" t="n">
        <f aca="false">(YEAR(Q119)-YEAR(P119))*12+MONTH(Q119)-MONTH(P119)+1</f>
        <v>1</v>
      </c>
      <c r="C119" s="212" t="n">
        <f aca="false">B119*W119</f>
        <v>0</v>
      </c>
    </row>
    <row r="120" customFormat="false" ht="12.75" hidden="false" customHeight="false" outlineLevel="0" collapsed="false">
      <c r="A120" s="212" t="e">
        <f aca="false">VLOOKUP(G120,DDEGL_USERS,2,FALSE())</f>
        <v>#N/A</v>
      </c>
      <c r="B120" s="212" t="n">
        <f aca="false">(YEAR(Q120)-YEAR(P120))*12+MONTH(Q120)-MONTH(P120)+1</f>
        <v>1</v>
      </c>
      <c r="C120" s="212" t="n">
        <f aca="false">B120*W120</f>
        <v>0</v>
      </c>
    </row>
    <row r="121" customFormat="false" ht="12.75" hidden="false" customHeight="false" outlineLevel="0" collapsed="false">
      <c r="A121" s="212" t="e">
        <f aca="false">VLOOKUP(G121,DDEGL_USERS,2,FALSE())</f>
        <v>#N/A</v>
      </c>
      <c r="B121" s="212" t="n">
        <f aca="false">(YEAR(Q121)-YEAR(P121))*12+MONTH(Q121)-MONTH(P121)+1</f>
        <v>1</v>
      </c>
      <c r="C121" s="212" t="n">
        <f aca="false">B121*W121</f>
        <v>0</v>
      </c>
    </row>
    <row r="122" customFormat="false" ht="12.75" hidden="false" customHeight="false" outlineLevel="0" collapsed="false">
      <c r="A122" s="212" t="e">
        <f aca="false">VLOOKUP(G122,DDEGL_USERS,2,FALSE())</f>
        <v>#N/A</v>
      </c>
      <c r="B122" s="212" t="n">
        <f aca="false">(YEAR(Q122)-YEAR(P122))*12+MONTH(Q122)-MONTH(P122)+1</f>
        <v>1</v>
      </c>
      <c r="C122" s="212" t="n">
        <f aca="false">B122*W122</f>
        <v>0</v>
      </c>
    </row>
    <row r="123" customFormat="false" ht="12.75" hidden="false" customHeight="false" outlineLevel="0" collapsed="false">
      <c r="A123" s="212" t="e">
        <f aca="false">VLOOKUP(G123,DDEGL_USERS,2,FALSE())</f>
        <v>#N/A</v>
      </c>
      <c r="B123" s="212" t="n">
        <f aca="false">(YEAR(Q123)-YEAR(P123))*12+MONTH(Q123)-MONTH(P123)+1</f>
        <v>1</v>
      </c>
      <c r="C123" s="212" t="n">
        <f aca="false">B123*W123</f>
        <v>0</v>
      </c>
    </row>
    <row r="124" customFormat="false" ht="12.75" hidden="false" customHeight="false" outlineLevel="0" collapsed="false">
      <c r="A124" s="212" t="e">
        <f aca="false">VLOOKUP(G124,DDEGL_USERS,2,FALSE())</f>
        <v>#N/A</v>
      </c>
      <c r="B124" s="212" t="n">
        <f aca="false">(YEAR(Q124)-YEAR(P124))*12+MONTH(Q124)-MONTH(P124)+1</f>
        <v>1</v>
      </c>
      <c r="C124" s="212" t="n">
        <f aca="false">B124*W124</f>
        <v>0</v>
      </c>
    </row>
    <row r="125" customFormat="false" ht="12.75" hidden="false" customHeight="false" outlineLevel="0" collapsed="false">
      <c r="A125" s="212" t="e">
        <f aca="false">VLOOKUP(G125,DDEGL_USERS,2,FALSE())</f>
        <v>#N/A</v>
      </c>
      <c r="B125" s="212" t="n">
        <f aca="false">(YEAR(Q125)-YEAR(P125))*12+MONTH(Q125)-MONTH(P125)+1</f>
        <v>1</v>
      </c>
      <c r="C125" s="212" t="n">
        <f aca="false">B125*W125</f>
        <v>0</v>
      </c>
    </row>
    <row r="126" customFormat="false" ht="12.75" hidden="false" customHeight="false" outlineLevel="0" collapsed="false">
      <c r="A126" s="212" t="e">
        <f aca="false">VLOOKUP(G126,DDEGL_USERS,2,FALSE())</f>
        <v>#N/A</v>
      </c>
      <c r="B126" s="212" t="n">
        <f aca="false">(YEAR(Q126)-YEAR(P126))*12+MONTH(Q126)-MONTH(P126)+1</f>
        <v>1</v>
      </c>
      <c r="C126" s="212" t="n">
        <f aca="false">B126*W126</f>
        <v>0</v>
      </c>
    </row>
    <row r="127" customFormat="false" ht="12.75" hidden="false" customHeight="false" outlineLevel="0" collapsed="false">
      <c r="A127" s="212" t="e">
        <f aca="false">VLOOKUP(G127,DDEGL_USERS,2,FALSE())</f>
        <v>#N/A</v>
      </c>
      <c r="B127" s="212" t="n">
        <f aca="false">(YEAR(Q127)-YEAR(P127))*12+MONTH(Q127)-MONTH(P127)+1</f>
        <v>1</v>
      </c>
      <c r="C127" s="212" t="n">
        <f aca="false">B127*W127</f>
        <v>0</v>
      </c>
    </row>
    <row r="128" customFormat="false" ht="12.75" hidden="false" customHeight="false" outlineLevel="0" collapsed="false">
      <c r="A128" s="212" t="e">
        <f aca="false">VLOOKUP(G128,DDEGL_USERS,2,FALSE())</f>
        <v>#N/A</v>
      </c>
      <c r="B128" s="212" t="n">
        <f aca="false">(YEAR(Q128)-YEAR(P128))*12+MONTH(Q128)-MONTH(P128)+1</f>
        <v>1</v>
      </c>
      <c r="C128" s="212" t="n">
        <f aca="false">B128*W128</f>
        <v>0</v>
      </c>
    </row>
    <row r="129" customFormat="false" ht="12.75" hidden="false" customHeight="false" outlineLevel="0" collapsed="false">
      <c r="A129" s="212" t="e">
        <f aca="false">VLOOKUP(G129,DDEGL_USERS,2,FALSE())</f>
        <v>#N/A</v>
      </c>
      <c r="B129" s="212" t="n">
        <f aca="false">(YEAR(Q129)-YEAR(P129))*12+MONTH(Q129)-MONTH(P129)+1</f>
        <v>1</v>
      </c>
      <c r="C129" s="212" t="n">
        <f aca="false">B129*W129</f>
        <v>0</v>
      </c>
    </row>
    <row r="130" customFormat="false" ht="12.75" hidden="false" customHeight="false" outlineLevel="0" collapsed="false">
      <c r="A130" s="212" t="e">
        <f aca="false">VLOOKUP(G130,DDEGL_USERS,2,FALSE())</f>
        <v>#N/A</v>
      </c>
      <c r="B130" s="212" t="n">
        <f aca="false">(YEAR(Q130)-YEAR(P130))*12+MONTH(Q130)-MONTH(P130)+1</f>
        <v>1</v>
      </c>
      <c r="C130" s="212" t="n">
        <f aca="false">B130*W130</f>
        <v>0</v>
      </c>
    </row>
    <row r="131" customFormat="false" ht="12.75" hidden="false" customHeight="false" outlineLevel="0" collapsed="false">
      <c r="A131" s="212" t="e">
        <f aca="false">VLOOKUP(G131,DDEGL_USERS,2,FALSE())</f>
        <v>#N/A</v>
      </c>
      <c r="B131" s="212" t="n">
        <f aca="false">(YEAR(Q131)-YEAR(P131))*12+MONTH(Q131)-MONTH(P131)+1</f>
        <v>1</v>
      </c>
      <c r="C131" s="212" t="n">
        <f aca="false">B131*W131</f>
        <v>0</v>
      </c>
    </row>
    <row r="132" customFormat="false" ht="12.75" hidden="false" customHeight="false" outlineLevel="0" collapsed="false">
      <c r="A132" s="212" t="e">
        <f aca="false">VLOOKUP(G132,DDEGL_USERS,2,FALSE())</f>
        <v>#N/A</v>
      </c>
      <c r="B132" s="212" t="n">
        <f aca="false">(YEAR(Q132)-YEAR(P132))*12+MONTH(Q132)-MONTH(P132)+1</f>
        <v>1</v>
      </c>
      <c r="C132" s="212" t="n">
        <f aca="false">B132*W132</f>
        <v>0</v>
      </c>
    </row>
    <row r="133" customFormat="false" ht="12.75" hidden="false" customHeight="false" outlineLevel="0" collapsed="false">
      <c r="A133" s="212" t="e">
        <f aca="false">VLOOKUP(G133,DDEGL_USERS,2,FALSE())</f>
        <v>#N/A</v>
      </c>
      <c r="B133" s="212" t="n">
        <f aca="false">(YEAR(Q133)-YEAR(P133))*12+MONTH(Q133)-MONTH(P133)+1</f>
        <v>1</v>
      </c>
      <c r="C133" s="212" t="n">
        <f aca="false">B133*W133</f>
        <v>0</v>
      </c>
    </row>
    <row r="134" customFormat="false" ht="12.75" hidden="false" customHeight="false" outlineLevel="0" collapsed="false">
      <c r="A134" s="212" t="e">
        <f aca="false">VLOOKUP(G134,DDEGL_USERS,2,FALSE())</f>
        <v>#N/A</v>
      </c>
      <c r="B134" s="212" t="n">
        <f aca="false">(YEAR(Q134)-YEAR(P134))*12+MONTH(Q134)-MONTH(P134)+1</f>
        <v>1</v>
      </c>
      <c r="C134" s="212" t="n">
        <f aca="false">B134*W134</f>
        <v>0</v>
      </c>
    </row>
    <row r="135" customFormat="false" ht="12.75" hidden="false" customHeight="false" outlineLevel="0" collapsed="false">
      <c r="A135" s="212" t="e">
        <f aca="false">VLOOKUP(G135,DDEGL_USERS,2,FALSE())</f>
        <v>#N/A</v>
      </c>
      <c r="B135" s="212" t="n">
        <f aca="false">(YEAR(Q135)-YEAR(P135))*12+MONTH(Q135)-MONTH(P135)+1</f>
        <v>1</v>
      </c>
      <c r="C135" s="212" t="n">
        <f aca="false">B135*W135</f>
        <v>0</v>
      </c>
    </row>
    <row r="136" customFormat="false" ht="12.75" hidden="false" customHeight="false" outlineLevel="0" collapsed="false">
      <c r="A136" s="212" t="e">
        <f aca="false">VLOOKUP(G136,DDEGL_USERS,2,FALSE())</f>
        <v>#N/A</v>
      </c>
      <c r="B136" s="212" t="n">
        <f aca="false">(YEAR(Q136)-YEAR(P136))*12+MONTH(Q136)-MONTH(P136)+1</f>
        <v>1</v>
      </c>
      <c r="C136" s="212" t="n">
        <f aca="false">B136*W136</f>
        <v>0</v>
      </c>
    </row>
    <row r="137" customFormat="false" ht="12.75" hidden="false" customHeight="false" outlineLevel="0" collapsed="false">
      <c r="A137" s="212" t="e">
        <f aca="false">VLOOKUP(G137,DDEGL_USERS,2,FALSE())</f>
        <v>#N/A</v>
      </c>
      <c r="B137" s="212" t="n">
        <f aca="false">(YEAR(Q137)-YEAR(P137))*12+MONTH(Q137)-MONTH(P137)+1</f>
        <v>1</v>
      </c>
      <c r="C137" s="212" t="n">
        <f aca="false">B137*W137</f>
        <v>0</v>
      </c>
    </row>
    <row r="138" customFormat="false" ht="12.75" hidden="false" customHeight="false" outlineLevel="0" collapsed="false">
      <c r="A138" s="212" t="e">
        <f aca="false">VLOOKUP(G138,DDEGL_USERS,2,FALSE())</f>
        <v>#N/A</v>
      </c>
      <c r="B138" s="212" t="n">
        <f aca="false">(YEAR(Q138)-YEAR(P138))*12+MONTH(Q138)-MONTH(P138)+1</f>
        <v>1</v>
      </c>
      <c r="C138" s="212" t="n">
        <f aca="false">B138*W138</f>
        <v>0</v>
      </c>
    </row>
    <row r="139" customFormat="false" ht="12.75" hidden="false" customHeight="false" outlineLevel="0" collapsed="false">
      <c r="A139" s="212" t="e">
        <f aca="false">VLOOKUP(G139,DDEGL_USERS,2,FALSE())</f>
        <v>#N/A</v>
      </c>
      <c r="B139" s="212" t="n">
        <f aca="false">(YEAR(Q139)-YEAR(P139))*12+MONTH(Q139)-MONTH(P139)+1</f>
        <v>1</v>
      </c>
      <c r="C139" s="212" t="n">
        <f aca="false">B139*W139</f>
        <v>0</v>
      </c>
    </row>
    <row r="140" customFormat="false" ht="12.75" hidden="false" customHeight="false" outlineLevel="0" collapsed="false">
      <c r="A140" s="212" t="e">
        <f aca="false">VLOOKUP(G140,DDEGL_USERS,2,FALSE())</f>
        <v>#N/A</v>
      </c>
      <c r="B140" s="212" t="n">
        <f aca="false">(YEAR(Q140)-YEAR(P140))*12+MONTH(Q140)-MONTH(P140)+1</f>
        <v>1</v>
      </c>
      <c r="C140" s="212" t="n">
        <f aca="false">B140*W140</f>
        <v>0</v>
      </c>
    </row>
    <row r="141" customFormat="false" ht="12.75" hidden="false" customHeight="false" outlineLevel="0" collapsed="false">
      <c r="A141" s="212" t="e">
        <f aca="false">VLOOKUP(G141,DDEGL_USERS,2,FALSE())</f>
        <v>#N/A</v>
      </c>
      <c r="B141" s="212" t="n">
        <f aca="false">(YEAR(Q141)-YEAR(P141))*12+MONTH(Q141)-MONTH(P141)+1</f>
        <v>1</v>
      </c>
      <c r="C141" s="212" t="n">
        <f aca="false">B141*W141</f>
        <v>0</v>
      </c>
    </row>
    <row r="142" customFormat="false" ht="12.75" hidden="false" customHeight="false" outlineLevel="0" collapsed="false">
      <c r="A142" s="212" t="e">
        <f aca="false">VLOOKUP(G142,DDEGL_USERS,2,FALSE())</f>
        <v>#N/A</v>
      </c>
      <c r="B142" s="212" t="n">
        <f aca="false">(YEAR(Q142)-YEAR(P142))*12+MONTH(Q142)-MONTH(P142)+1</f>
        <v>1</v>
      </c>
      <c r="C142" s="212" t="n">
        <f aca="false">B142*W142</f>
        <v>0</v>
      </c>
    </row>
    <row r="143" customFormat="false" ht="12.75" hidden="false" customHeight="false" outlineLevel="0" collapsed="false">
      <c r="A143" s="212" t="e">
        <f aca="false">VLOOKUP(G143,DDEGL_USERS,2,FALSE())</f>
        <v>#N/A</v>
      </c>
      <c r="B143" s="212" t="n">
        <f aca="false">(YEAR(Q143)-YEAR(P143))*12+MONTH(Q143)-MONTH(P143)+1</f>
        <v>1</v>
      </c>
      <c r="C143" s="212" t="n">
        <f aca="false">B143*W143</f>
        <v>0</v>
      </c>
    </row>
    <row r="144" customFormat="false" ht="12.75" hidden="false" customHeight="false" outlineLevel="0" collapsed="false">
      <c r="A144" s="212" t="e">
        <f aca="false">VLOOKUP(G144,DDEGL_USERS,2,FALSE())</f>
        <v>#N/A</v>
      </c>
      <c r="B144" s="212" t="n">
        <f aca="false">(YEAR(Q144)-YEAR(P144))*12+MONTH(Q144)-MONTH(P144)+1</f>
        <v>1</v>
      </c>
      <c r="C144" s="212" t="n">
        <f aca="false">B144*W144</f>
        <v>0</v>
      </c>
    </row>
    <row r="145" customFormat="false" ht="12.75" hidden="false" customHeight="false" outlineLevel="0" collapsed="false">
      <c r="A145" s="212" t="e">
        <f aca="false">VLOOKUP(G145,DDEGL_USERS,2,FALSE())</f>
        <v>#N/A</v>
      </c>
      <c r="B145" s="212" t="n">
        <f aca="false">(YEAR(Q145)-YEAR(P145))*12+MONTH(Q145)-MONTH(P145)+1</f>
        <v>1</v>
      </c>
      <c r="C145" s="212" t="n">
        <f aca="false">B145*W145</f>
        <v>0</v>
      </c>
    </row>
    <row r="146" customFormat="false" ht="12.75" hidden="false" customHeight="false" outlineLevel="0" collapsed="false">
      <c r="A146" s="212" t="e">
        <f aca="false">VLOOKUP(G146,DDEGL_USERS,2,FALSE())</f>
        <v>#N/A</v>
      </c>
      <c r="B146" s="212" t="n">
        <f aca="false">(YEAR(Q146)-YEAR(P146))*12+MONTH(Q146)-MONTH(P146)+1</f>
        <v>1</v>
      </c>
      <c r="C146" s="212" t="n">
        <f aca="false">B146*W146</f>
        <v>0</v>
      </c>
    </row>
    <row r="147" customFormat="false" ht="12.75" hidden="false" customHeight="false" outlineLevel="0" collapsed="false">
      <c r="A147" s="212" t="e">
        <f aca="false">VLOOKUP(G147,DDEGL_USERS,2,FALSE())</f>
        <v>#N/A</v>
      </c>
      <c r="B147" s="212" t="n">
        <f aca="false">(YEAR(Q147)-YEAR(P147))*12+MONTH(Q147)-MONTH(P147)+1</f>
        <v>1</v>
      </c>
      <c r="C147" s="212" t="n">
        <f aca="false">B147*W147</f>
        <v>0</v>
      </c>
    </row>
    <row r="148" customFormat="false" ht="12.75" hidden="false" customHeight="false" outlineLevel="0" collapsed="false">
      <c r="A148" s="212" t="e">
        <f aca="false">VLOOKUP(G148,DDEGL_USERS,2,FALSE())</f>
        <v>#N/A</v>
      </c>
      <c r="B148" s="212" t="n">
        <f aca="false">(YEAR(Q148)-YEAR(P148))*12+MONTH(Q148)-MONTH(P148)+1</f>
        <v>1</v>
      </c>
      <c r="C148" s="212" t="n">
        <f aca="false">B148*W148</f>
        <v>0</v>
      </c>
    </row>
    <row r="149" customFormat="false" ht="12.75" hidden="false" customHeight="false" outlineLevel="0" collapsed="false">
      <c r="A149" s="212" t="e">
        <f aca="false">VLOOKUP(G149,DDEGL_USERS,2,FALSE())</f>
        <v>#N/A</v>
      </c>
      <c r="B149" s="212" t="n">
        <f aca="false">(YEAR(Q149)-YEAR(P149))*12+MONTH(Q149)-MONTH(P149)+1</f>
        <v>1</v>
      </c>
      <c r="C149" s="212" t="n">
        <f aca="false">B149*W149</f>
        <v>0</v>
      </c>
    </row>
    <row r="150" customFormat="false" ht="12.75" hidden="false" customHeight="false" outlineLevel="0" collapsed="false">
      <c r="A150" s="212" t="e">
        <f aca="false">VLOOKUP(G150,DDEGL_USERS,2,FALSE())</f>
        <v>#N/A</v>
      </c>
      <c r="B150" s="212" t="n">
        <f aca="false">(YEAR(Q150)-YEAR(P150))*12+MONTH(Q150)-MONTH(P150)+1</f>
        <v>1</v>
      </c>
      <c r="C150" s="212" t="n">
        <f aca="false">B150*W150</f>
        <v>0</v>
      </c>
    </row>
    <row r="151" customFormat="false" ht="12.75" hidden="false" customHeight="false" outlineLevel="0" collapsed="false">
      <c r="A151" s="212" t="e">
        <f aca="false">VLOOKUP(G151,DDEGL_USERS,2,FALSE())</f>
        <v>#N/A</v>
      </c>
      <c r="B151" s="212" t="n">
        <f aca="false">(YEAR(Q151)-YEAR(P151))*12+MONTH(Q151)-MONTH(P151)+1</f>
        <v>1</v>
      </c>
      <c r="C151" s="212" t="n">
        <f aca="false">B151*W151</f>
        <v>0</v>
      </c>
    </row>
    <row r="152" customFormat="false" ht="12.75" hidden="false" customHeight="false" outlineLevel="0" collapsed="false">
      <c r="A152" s="212" t="e">
        <f aca="false">VLOOKUP(G152,DDEGL_USERS,2,FALSE())</f>
        <v>#N/A</v>
      </c>
      <c r="B152" s="212" t="n">
        <f aca="false">(YEAR(Q152)-YEAR(P152))*12+MONTH(Q152)-MONTH(P152)+1</f>
        <v>1</v>
      </c>
      <c r="C152" s="212" t="n">
        <f aca="false">B152*W152</f>
        <v>0</v>
      </c>
    </row>
    <row r="153" customFormat="false" ht="12.75" hidden="false" customHeight="false" outlineLevel="0" collapsed="false">
      <c r="A153" s="212" t="e">
        <f aca="false">VLOOKUP(G153,DDEGL_USERS,2,FALSE())</f>
        <v>#N/A</v>
      </c>
      <c r="B153" s="212" t="n">
        <f aca="false">(YEAR(Q153)-YEAR(P153))*12+MONTH(Q153)-MONTH(P153)+1</f>
        <v>1</v>
      </c>
      <c r="C153" s="212" t="n">
        <f aca="false">B153*W153</f>
        <v>0</v>
      </c>
    </row>
    <row r="154" customFormat="false" ht="12.75" hidden="false" customHeight="false" outlineLevel="0" collapsed="false">
      <c r="A154" s="212" t="e">
        <f aca="false">VLOOKUP(G154,DDEGL_USERS,2,FALSE())</f>
        <v>#N/A</v>
      </c>
      <c r="B154" s="212" t="n">
        <f aca="false">(YEAR(Q154)-YEAR(P154))*12+MONTH(Q154)-MONTH(P154)+1</f>
        <v>1</v>
      </c>
      <c r="C154" s="212" t="n">
        <f aca="false">B154*W154</f>
        <v>0</v>
      </c>
    </row>
    <row r="155" customFormat="false" ht="12.75" hidden="false" customHeight="false" outlineLevel="0" collapsed="false">
      <c r="A155" s="212" t="e">
        <f aca="false">VLOOKUP(G155,DDEGL_USERS,2,FALSE())</f>
        <v>#N/A</v>
      </c>
      <c r="B155" s="212" t="n">
        <f aca="false">(YEAR(Q155)-YEAR(P155))*12+MONTH(Q155)-MONTH(P155)+1</f>
        <v>1</v>
      </c>
      <c r="C155" s="212" t="n">
        <f aca="false">B155*W155</f>
        <v>0</v>
      </c>
    </row>
    <row r="156" customFormat="false" ht="12.75" hidden="false" customHeight="false" outlineLevel="0" collapsed="false">
      <c r="A156" s="212" t="e">
        <f aca="false">VLOOKUP(G156,DDEGL_USERS,2,FALSE())</f>
        <v>#N/A</v>
      </c>
      <c r="B156" s="212" t="n">
        <f aca="false">(YEAR(Q156)-YEAR(P156))*12+MONTH(Q156)-MONTH(P156)+1</f>
        <v>1</v>
      </c>
      <c r="C156" s="212" t="n">
        <f aca="false">B156*W156</f>
        <v>0</v>
      </c>
    </row>
    <row r="157" customFormat="false" ht="12.75" hidden="false" customHeight="false" outlineLevel="0" collapsed="false">
      <c r="A157" s="212" t="e">
        <f aca="false">VLOOKUP(G157,DDEGL_USERS,2,FALSE())</f>
        <v>#N/A</v>
      </c>
      <c r="B157" s="212" t="n">
        <f aca="false">(YEAR(Q157)-YEAR(P157))*12+MONTH(Q157)-MONTH(P157)+1</f>
        <v>1</v>
      </c>
      <c r="C157" s="212" t="n">
        <f aca="false">B157*W157</f>
        <v>0</v>
      </c>
    </row>
    <row r="158" customFormat="false" ht="12.75" hidden="false" customHeight="false" outlineLevel="0" collapsed="false">
      <c r="A158" s="212" t="e">
        <f aca="false">VLOOKUP(G158,DDEGL_USERS,2,FALSE())</f>
        <v>#N/A</v>
      </c>
      <c r="B158" s="212" t="n">
        <f aca="false">(YEAR(Q158)-YEAR(P158))*12+MONTH(Q158)-MONTH(P158)+1</f>
        <v>1</v>
      </c>
      <c r="C158" s="212" t="n">
        <f aca="false">B158*W158</f>
        <v>0</v>
      </c>
    </row>
    <row r="159" customFormat="false" ht="12.75" hidden="false" customHeight="false" outlineLevel="0" collapsed="false">
      <c r="A159" s="212" t="e">
        <f aca="false">VLOOKUP(G159,DDEGL_USERS,2,FALSE())</f>
        <v>#N/A</v>
      </c>
      <c r="B159" s="212" t="n">
        <f aca="false">(YEAR(Q159)-YEAR(P159))*12+MONTH(Q159)-MONTH(P159)+1</f>
        <v>1</v>
      </c>
      <c r="C159" s="212" t="n">
        <f aca="false">B159*W159</f>
        <v>0</v>
      </c>
    </row>
    <row r="160" customFormat="false" ht="12.75" hidden="false" customHeight="false" outlineLevel="0" collapsed="false">
      <c r="A160" s="212" t="e">
        <f aca="false">VLOOKUP(G160,DDEGL_USERS,2,FALSE())</f>
        <v>#N/A</v>
      </c>
      <c r="B160" s="212" t="n">
        <f aca="false">(YEAR(Q160)-YEAR(P160))*12+MONTH(Q160)-MONTH(P160)+1</f>
        <v>1</v>
      </c>
      <c r="C160" s="212" t="n">
        <f aca="false">B160*W160</f>
        <v>0</v>
      </c>
    </row>
    <row r="161" customFormat="false" ht="12.75" hidden="false" customHeight="false" outlineLevel="0" collapsed="false">
      <c r="A161" s="212" t="e">
        <f aca="false">VLOOKUP(G161,DDEGL_USERS,2,FALSE())</f>
        <v>#N/A</v>
      </c>
      <c r="B161" s="212" t="n">
        <f aca="false">(YEAR(Q161)-YEAR(P161))*12+MONTH(Q161)-MONTH(P161)+1</f>
        <v>1</v>
      </c>
      <c r="C161" s="212" t="n">
        <f aca="false">B161*W161</f>
        <v>0</v>
      </c>
    </row>
    <row r="162" customFormat="false" ht="12.75" hidden="false" customHeight="false" outlineLevel="0" collapsed="false">
      <c r="A162" s="212" t="e">
        <f aca="false">VLOOKUP(G162,DDEGL_USERS,2,FALSE())</f>
        <v>#N/A</v>
      </c>
      <c r="B162" s="212" t="n">
        <f aca="false">(YEAR(Q162)-YEAR(P162))*12+MONTH(Q162)-MONTH(P162)+1</f>
        <v>1</v>
      </c>
      <c r="C162" s="212" t="n">
        <f aca="false">B162*W162</f>
        <v>0</v>
      </c>
    </row>
    <row r="163" customFormat="false" ht="12.75" hidden="false" customHeight="false" outlineLevel="0" collapsed="false">
      <c r="A163" s="212" t="e">
        <f aca="false">VLOOKUP(G163,DDEGL_USERS,2,FALSE())</f>
        <v>#N/A</v>
      </c>
      <c r="B163" s="212" t="n">
        <f aca="false">(YEAR(Q163)-YEAR(P163))*12+MONTH(Q163)-MONTH(P163)+1</f>
        <v>1</v>
      </c>
      <c r="C163" s="212" t="n">
        <f aca="false">B163*W163</f>
        <v>0</v>
      </c>
    </row>
    <row r="164" customFormat="false" ht="12.75" hidden="false" customHeight="false" outlineLevel="0" collapsed="false">
      <c r="A164" s="212" t="e">
        <f aca="false">VLOOKUP(G164,DDEGL_USERS,2,FALSE())</f>
        <v>#N/A</v>
      </c>
      <c r="B164" s="212" t="n">
        <f aca="false">(YEAR(Q164)-YEAR(P164))*12+MONTH(Q164)-MONTH(P164)+1</f>
        <v>1</v>
      </c>
      <c r="C164" s="212" t="n">
        <f aca="false">B164*W164</f>
        <v>0</v>
      </c>
    </row>
    <row r="165" customFormat="false" ht="12.75" hidden="false" customHeight="false" outlineLevel="0" collapsed="false">
      <c r="A165" s="212" t="e">
        <f aca="false">VLOOKUP(G165,DDEGL_USERS,2,FALSE())</f>
        <v>#N/A</v>
      </c>
      <c r="B165" s="212" t="n">
        <f aca="false">(YEAR(Q165)-YEAR(P165))*12+MONTH(Q165)-MONTH(P165)+1</f>
        <v>1</v>
      </c>
      <c r="C165" s="212" t="n">
        <f aca="false">B165*W165</f>
        <v>0</v>
      </c>
    </row>
    <row r="166" customFormat="false" ht="12.75" hidden="false" customHeight="false" outlineLevel="0" collapsed="false">
      <c r="A166" s="212" t="e">
        <f aca="false">VLOOKUP(G166,DDEGL_USERS,2,FALSE())</f>
        <v>#N/A</v>
      </c>
      <c r="B166" s="212" t="n">
        <f aca="false">(YEAR(Q166)-YEAR(P166))*12+MONTH(Q166)-MONTH(P166)+1</f>
        <v>1</v>
      </c>
      <c r="C166" s="212" t="n">
        <f aca="false">B166*W166</f>
        <v>0</v>
      </c>
    </row>
    <row r="167" customFormat="false" ht="12.75" hidden="false" customHeight="false" outlineLevel="0" collapsed="false">
      <c r="A167" s="212" t="e">
        <f aca="false">VLOOKUP(G167,DDEGL_USERS,2,FALSE())</f>
        <v>#N/A</v>
      </c>
      <c r="B167" s="212" t="n">
        <f aca="false">(YEAR(Q167)-YEAR(P167))*12+MONTH(Q167)-MONTH(P167)+1</f>
        <v>1</v>
      </c>
      <c r="C167" s="212" t="n">
        <f aca="false">B167*W167</f>
        <v>0</v>
      </c>
    </row>
    <row r="168" customFormat="false" ht="12.75" hidden="false" customHeight="false" outlineLevel="0" collapsed="false">
      <c r="A168" s="212" t="e">
        <f aca="false">VLOOKUP(G168,DDEGL_USERS,2,FALSE())</f>
        <v>#N/A</v>
      </c>
      <c r="B168" s="212" t="n">
        <f aca="false">(YEAR(Q168)-YEAR(P168))*12+MONTH(Q168)-MONTH(P168)+1</f>
        <v>1</v>
      </c>
      <c r="C168" s="212" t="n">
        <f aca="false">B168*W168</f>
        <v>0</v>
      </c>
    </row>
    <row r="169" customFormat="false" ht="12.75" hidden="false" customHeight="false" outlineLevel="0" collapsed="false">
      <c r="A169" s="212" t="e">
        <f aca="false">VLOOKUP(G169,DDEGL_USERS,2,FALSE())</f>
        <v>#N/A</v>
      </c>
      <c r="B169" s="212" t="n">
        <f aca="false">(YEAR(Q169)-YEAR(P169))*12+MONTH(Q169)-MONTH(P169)+1</f>
        <v>1</v>
      </c>
      <c r="C169" s="212" t="n">
        <f aca="false">B169*W169</f>
        <v>0</v>
      </c>
    </row>
    <row r="170" customFormat="false" ht="12.75" hidden="false" customHeight="false" outlineLevel="0" collapsed="false">
      <c r="A170" s="212" t="e">
        <f aca="false">VLOOKUP(G170,DDEGL_USERS,2,FALSE())</f>
        <v>#N/A</v>
      </c>
      <c r="B170" s="212" t="n">
        <f aca="false">(YEAR(Q170)-YEAR(P170))*12+MONTH(Q170)-MONTH(P170)+1</f>
        <v>1</v>
      </c>
      <c r="C170" s="212" t="n">
        <f aca="false">B170*W170</f>
        <v>0</v>
      </c>
    </row>
    <row r="171" customFormat="false" ht="12.75" hidden="false" customHeight="false" outlineLevel="0" collapsed="false">
      <c r="A171" s="212" t="e">
        <f aca="false">VLOOKUP(G171,DDEGL_USERS,2,FALSE())</f>
        <v>#N/A</v>
      </c>
      <c r="B171" s="212" t="n">
        <f aca="false">(YEAR(Q171)-YEAR(P171))*12+MONTH(Q171)-MONTH(P171)+1</f>
        <v>1</v>
      </c>
      <c r="C171" s="212" t="n">
        <f aca="false">B171*W171</f>
        <v>0</v>
      </c>
    </row>
    <row r="172" customFormat="false" ht="12.75" hidden="false" customHeight="false" outlineLevel="0" collapsed="false">
      <c r="A172" s="212" t="e">
        <f aca="false">VLOOKUP(G172,DDEGL_USERS,2,FALSE())</f>
        <v>#N/A</v>
      </c>
      <c r="B172" s="212" t="n">
        <f aca="false">(YEAR(Q172)-YEAR(P172))*12+MONTH(Q172)-MONTH(P172)+1</f>
        <v>1</v>
      </c>
      <c r="C172" s="212" t="n">
        <f aca="false">B172*W172</f>
        <v>0</v>
      </c>
    </row>
    <row r="173" customFormat="false" ht="12.75" hidden="false" customHeight="false" outlineLevel="0" collapsed="false">
      <c r="A173" s="212" t="e">
        <f aca="false">VLOOKUP(G173,DDEGL_USERS,2,FALSE())</f>
        <v>#N/A</v>
      </c>
      <c r="B173" s="212" t="n">
        <f aca="false">(YEAR(Q173)-YEAR(P173))*12+MONTH(Q173)-MONTH(P173)+1</f>
        <v>1</v>
      </c>
      <c r="C173" s="212" t="n">
        <f aca="false">B173*W173</f>
        <v>0</v>
      </c>
    </row>
    <row r="174" customFormat="false" ht="12.75" hidden="false" customHeight="false" outlineLevel="0" collapsed="false">
      <c r="A174" s="212" t="e">
        <f aca="false">VLOOKUP(G174,DDEGL_USERS,2,FALSE())</f>
        <v>#N/A</v>
      </c>
      <c r="B174" s="212" t="n">
        <f aca="false">(YEAR(Q174)-YEAR(P174))*12+MONTH(Q174)-MONTH(P174)+1</f>
        <v>1</v>
      </c>
      <c r="C174" s="212" t="n">
        <f aca="false">B174*W174</f>
        <v>0</v>
      </c>
    </row>
    <row r="175" customFormat="false" ht="12.75" hidden="false" customHeight="false" outlineLevel="0" collapsed="false">
      <c r="A175" s="212" t="e">
        <f aca="false">VLOOKUP(G175,DDEGL_USERS,2,FALSE())</f>
        <v>#N/A</v>
      </c>
      <c r="B175" s="212" t="n">
        <f aca="false">(YEAR(Q175)-YEAR(P175))*12+MONTH(Q175)-MONTH(P175)+1</f>
        <v>1</v>
      </c>
      <c r="C175" s="212" t="n">
        <f aca="false">B175*W175</f>
        <v>0</v>
      </c>
    </row>
    <row r="176" customFormat="false" ht="12.75" hidden="false" customHeight="false" outlineLevel="0" collapsed="false">
      <c r="A176" s="212" t="e">
        <f aca="false">VLOOKUP(G176,DDEGL_USERS,2,FALSE())</f>
        <v>#N/A</v>
      </c>
      <c r="B176" s="212" t="n">
        <f aca="false">(YEAR(Q176)-YEAR(P176))*12+MONTH(Q176)-MONTH(P176)+1</f>
        <v>1</v>
      </c>
      <c r="C176" s="212" t="n">
        <f aca="false">B176*W176</f>
        <v>0</v>
      </c>
    </row>
    <row r="177" customFormat="false" ht="12.75" hidden="false" customHeight="false" outlineLevel="0" collapsed="false">
      <c r="A177" s="212" t="e">
        <f aca="false">VLOOKUP(G177,DDEGL_USERS,2,FALSE())</f>
        <v>#N/A</v>
      </c>
      <c r="B177" s="212" t="n">
        <f aca="false">(YEAR(Q177)-YEAR(P177))*12+MONTH(Q177)-MONTH(P177)+1</f>
        <v>1</v>
      </c>
      <c r="C177" s="212" t="n">
        <f aca="false">B177*W177</f>
        <v>0</v>
      </c>
    </row>
    <row r="178" customFormat="false" ht="12.75" hidden="false" customHeight="false" outlineLevel="0" collapsed="false">
      <c r="A178" s="212" t="e">
        <f aca="false">VLOOKUP(G178,DDEGL_USERS,2,FALSE())</f>
        <v>#N/A</v>
      </c>
      <c r="B178" s="212" t="n">
        <f aca="false">(YEAR(Q178)-YEAR(P178))*12+MONTH(Q178)-MONTH(P178)+1</f>
        <v>1</v>
      </c>
      <c r="C178" s="212" t="n">
        <f aca="false">B178*W178</f>
        <v>0</v>
      </c>
    </row>
    <row r="179" customFormat="false" ht="12.75" hidden="false" customHeight="false" outlineLevel="0" collapsed="false">
      <c r="A179" s="212" t="e">
        <f aca="false">VLOOKUP(G179,DDEGL_USERS,2,FALSE())</f>
        <v>#N/A</v>
      </c>
      <c r="B179" s="212" t="n">
        <f aca="false">(YEAR(Q179)-YEAR(P179))*12+MONTH(Q179)-MONTH(P179)+1</f>
        <v>1</v>
      </c>
      <c r="C179" s="212" t="n">
        <f aca="false">B179*W179</f>
        <v>0</v>
      </c>
    </row>
    <row r="180" customFormat="false" ht="12.75" hidden="false" customHeight="false" outlineLevel="0" collapsed="false">
      <c r="A180" s="212" t="e">
        <f aca="false">VLOOKUP(G180,DDEGL_USERS,2,FALSE())</f>
        <v>#N/A</v>
      </c>
      <c r="B180" s="212" t="n">
        <f aca="false">(YEAR(Q180)-YEAR(P180))*12+MONTH(Q180)-MONTH(P180)+1</f>
        <v>1</v>
      </c>
      <c r="C180" s="212" t="n">
        <f aca="false">B180*W180</f>
        <v>0</v>
      </c>
    </row>
    <row r="181" customFormat="false" ht="12.75" hidden="false" customHeight="false" outlineLevel="0" collapsed="false">
      <c r="A181" s="212" t="e">
        <f aca="false">VLOOKUP(G181,DDEGL_USERS,2,FALSE())</f>
        <v>#N/A</v>
      </c>
      <c r="B181" s="212" t="n">
        <f aca="false">(YEAR(Q181)-YEAR(P181))*12+MONTH(Q181)-MONTH(P181)+1</f>
        <v>1</v>
      </c>
      <c r="C181" s="212" t="n">
        <f aca="false">B181*W181</f>
        <v>0</v>
      </c>
    </row>
    <row r="182" customFormat="false" ht="12.75" hidden="false" customHeight="false" outlineLevel="0" collapsed="false">
      <c r="A182" s="212" t="e">
        <f aca="false">VLOOKUP(G182,DDEGL_USERS,2,FALSE())</f>
        <v>#N/A</v>
      </c>
      <c r="B182" s="212" t="n">
        <f aca="false">(YEAR(Q182)-YEAR(P182))*12+MONTH(Q182)-MONTH(P182)+1</f>
        <v>1</v>
      </c>
      <c r="C182" s="212" t="n">
        <f aca="false">B182*W182</f>
        <v>0</v>
      </c>
    </row>
    <row r="183" customFormat="false" ht="12.75" hidden="false" customHeight="false" outlineLevel="0" collapsed="false">
      <c r="A183" s="212" t="e">
        <f aca="false">VLOOKUP(G183,DDEGL_USERS,2,FALSE())</f>
        <v>#N/A</v>
      </c>
      <c r="B183" s="212" t="n">
        <f aca="false">(YEAR(Q183)-YEAR(P183))*12+MONTH(Q183)-MONTH(P183)+1</f>
        <v>1</v>
      </c>
      <c r="C183" s="212" t="n">
        <f aca="false">B183*W183</f>
        <v>0</v>
      </c>
    </row>
    <row r="184" customFormat="false" ht="12.75" hidden="false" customHeight="false" outlineLevel="0" collapsed="false">
      <c r="A184" s="212" t="e">
        <f aca="false">VLOOKUP(G184,DDEGL_USERS,2,FALSE())</f>
        <v>#N/A</v>
      </c>
      <c r="B184" s="212" t="n">
        <f aca="false">(YEAR(Q184)-YEAR(P184))*12+MONTH(Q184)-MONTH(P184)+1</f>
        <v>1</v>
      </c>
      <c r="C184" s="212" t="n">
        <f aca="false">B184*W184</f>
        <v>0</v>
      </c>
    </row>
    <row r="185" customFormat="false" ht="12.75" hidden="false" customHeight="false" outlineLevel="0" collapsed="false">
      <c r="A185" s="212" t="e">
        <f aca="false">VLOOKUP(G185,DDEGL_USERS,2,FALSE())</f>
        <v>#N/A</v>
      </c>
      <c r="B185" s="212" t="n">
        <f aca="false">(YEAR(Q185)-YEAR(P185))*12+MONTH(Q185)-MONTH(P185)+1</f>
        <v>1</v>
      </c>
      <c r="C185" s="212" t="n">
        <f aca="false">B185*W185</f>
        <v>0</v>
      </c>
    </row>
    <row r="186" customFormat="false" ht="12.75" hidden="false" customHeight="false" outlineLevel="0" collapsed="false">
      <c r="A186" s="212" t="e">
        <f aca="false">VLOOKUP(G186,DDEGL_USERS,2,FALSE())</f>
        <v>#N/A</v>
      </c>
      <c r="B186" s="212" t="n">
        <f aca="false">(YEAR(Q186)-YEAR(P186))*12+MONTH(Q186)-MONTH(P186)+1</f>
        <v>1</v>
      </c>
      <c r="C186" s="212" t="n">
        <f aca="false">B186*W186</f>
        <v>0</v>
      </c>
    </row>
    <row r="187" customFormat="false" ht="12.75" hidden="false" customHeight="false" outlineLevel="0" collapsed="false">
      <c r="A187" s="212" t="e">
        <f aca="false">VLOOKUP(G187,DDEGL_USERS,2,FALSE())</f>
        <v>#N/A</v>
      </c>
      <c r="B187" s="212" t="n">
        <f aca="false">(YEAR(Q187)-YEAR(P187))*12+MONTH(Q187)-MONTH(P187)+1</f>
        <v>1</v>
      </c>
      <c r="C187" s="212" t="n">
        <f aca="false">B187*W187</f>
        <v>0</v>
      </c>
    </row>
    <row r="188" customFormat="false" ht="12.75" hidden="false" customHeight="false" outlineLevel="0" collapsed="false">
      <c r="A188" s="212" t="e">
        <f aca="false">VLOOKUP(G188,DDEGL_USERS,2,FALSE())</f>
        <v>#N/A</v>
      </c>
      <c r="B188" s="212" t="n">
        <f aca="false">(YEAR(Q188)-YEAR(P188))*12+MONTH(Q188)-MONTH(P188)+1</f>
        <v>1</v>
      </c>
      <c r="C188" s="212" t="n">
        <f aca="false">B188*W188</f>
        <v>0</v>
      </c>
    </row>
    <row r="189" customFormat="false" ht="12.75" hidden="false" customHeight="false" outlineLevel="0" collapsed="false">
      <c r="A189" s="212" t="e">
        <f aca="false">VLOOKUP(G189,DDEGL_USERS,2,FALSE())</f>
        <v>#N/A</v>
      </c>
      <c r="B189" s="212" t="n">
        <f aca="false">(YEAR(Q189)-YEAR(P189))*12+MONTH(Q189)-MONTH(P189)+1</f>
        <v>1</v>
      </c>
      <c r="C189" s="212" t="n">
        <f aca="false">B189*W189</f>
        <v>0</v>
      </c>
    </row>
    <row r="190" customFormat="false" ht="12.75" hidden="false" customHeight="false" outlineLevel="0" collapsed="false">
      <c r="A190" s="212" t="e">
        <f aca="false">VLOOKUP(G190,DDEGL_USERS,2,FALSE())</f>
        <v>#N/A</v>
      </c>
      <c r="B190" s="212" t="n">
        <f aca="false">(YEAR(Q190)-YEAR(P190))*12+MONTH(Q190)-MONTH(P190)+1</f>
        <v>1</v>
      </c>
      <c r="C190" s="212" t="n">
        <f aca="false">B190*W190</f>
        <v>0</v>
      </c>
    </row>
    <row r="191" customFormat="false" ht="12.75" hidden="false" customHeight="false" outlineLevel="0" collapsed="false">
      <c r="A191" s="212" t="e">
        <f aca="false">VLOOKUP(G191,DDEGL_USERS,2,FALSE())</f>
        <v>#N/A</v>
      </c>
      <c r="B191" s="212" t="n">
        <f aca="false">(YEAR(Q191)-YEAR(P191))*12+MONTH(Q191)-MONTH(P191)+1</f>
        <v>1</v>
      </c>
      <c r="C191" s="212" t="n">
        <f aca="false">B191*W191</f>
        <v>0</v>
      </c>
    </row>
    <row r="192" customFormat="false" ht="12.75" hidden="false" customHeight="false" outlineLevel="0" collapsed="false">
      <c r="A192" s="212" t="e">
        <f aca="false">VLOOKUP(G192,DDEGL_USERS,2,FALSE())</f>
        <v>#N/A</v>
      </c>
      <c r="B192" s="212" t="n">
        <f aca="false">(YEAR(Q192)-YEAR(P192))*12+MONTH(Q192)-MONTH(P192)+1</f>
        <v>1</v>
      </c>
      <c r="C192" s="212" t="n">
        <f aca="false">B192*W192</f>
        <v>0</v>
      </c>
    </row>
    <row r="193" customFormat="false" ht="12.75" hidden="false" customHeight="false" outlineLevel="0" collapsed="false">
      <c r="A193" s="212" t="e">
        <f aca="false">VLOOKUP(G193,DDEGL_USERS,2,FALSE())</f>
        <v>#N/A</v>
      </c>
      <c r="B193" s="212" t="n">
        <f aca="false">(YEAR(Q193)-YEAR(P193))*12+MONTH(Q193)-MONTH(P193)+1</f>
        <v>1</v>
      </c>
      <c r="C193" s="212" t="n">
        <f aca="false">B193*W193</f>
        <v>0</v>
      </c>
    </row>
    <row r="194" customFormat="false" ht="12.75" hidden="false" customHeight="false" outlineLevel="0" collapsed="false">
      <c r="A194" s="212" t="e">
        <f aca="false">VLOOKUP(G194,DDEGL_USERS,2,FALSE())</f>
        <v>#N/A</v>
      </c>
      <c r="B194" s="212" t="n">
        <f aca="false">(YEAR(Q194)-YEAR(P194))*12+MONTH(Q194)-MONTH(P194)+1</f>
        <v>1</v>
      </c>
      <c r="C194" s="212" t="n">
        <f aca="false">B194*W194</f>
        <v>0</v>
      </c>
    </row>
    <row r="195" customFormat="false" ht="12.75" hidden="false" customHeight="false" outlineLevel="0" collapsed="false">
      <c r="A195" s="212" t="e">
        <f aca="false">VLOOKUP(G195,DDEGL_USERS,2,FALSE())</f>
        <v>#N/A</v>
      </c>
      <c r="B195" s="212" t="n">
        <f aca="false">(YEAR(Q195)-YEAR(P195))*12+MONTH(Q195)-MONTH(P195)+1</f>
        <v>1</v>
      </c>
      <c r="C195" s="212" t="n">
        <f aca="false">B195*W195</f>
        <v>0</v>
      </c>
    </row>
    <row r="196" customFormat="false" ht="12.75" hidden="false" customHeight="false" outlineLevel="0" collapsed="false">
      <c r="A196" s="212" t="e">
        <f aca="false">VLOOKUP(G196,DDEGL_USERS,2,FALSE())</f>
        <v>#N/A</v>
      </c>
      <c r="B196" s="212" t="n">
        <f aca="false">(YEAR(Q196)-YEAR(P196))*12+MONTH(Q196)-MONTH(P196)+1</f>
        <v>1</v>
      </c>
      <c r="C196" s="212" t="n">
        <f aca="false">B196*W196</f>
        <v>0</v>
      </c>
    </row>
    <row r="197" customFormat="false" ht="12.75" hidden="false" customHeight="false" outlineLevel="0" collapsed="false">
      <c r="A197" s="212" t="e">
        <f aca="false">VLOOKUP(G197,DDEGL_USERS,2,FALSE())</f>
        <v>#N/A</v>
      </c>
      <c r="B197" s="212" t="n">
        <f aca="false">(YEAR(Q197)-YEAR(P197))*12+MONTH(Q197)-MONTH(P197)+1</f>
        <v>1</v>
      </c>
      <c r="C197" s="212" t="n">
        <f aca="false">B197*W197</f>
        <v>0</v>
      </c>
    </row>
    <row r="198" customFormat="false" ht="12.75" hidden="false" customHeight="false" outlineLevel="0" collapsed="false">
      <c r="A198" s="212" t="e">
        <f aca="false">VLOOKUP(G198,DDEGL_USERS,2,FALSE())</f>
        <v>#N/A</v>
      </c>
      <c r="B198" s="212" t="n">
        <f aca="false">(YEAR(Q198)-YEAR(P198))*12+MONTH(Q198)-MONTH(P198)+1</f>
        <v>1</v>
      </c>
      <c r="C198" s="212" t="n">
        <f aca="false">B198*W198</f>
        <v>0</v>
      </c>
    </row>
    <row r="199" customFormat="false" ht="12.75" hidden="false" customHeight="false" outlineLevel="0" collapsed="false">
      <c r="A199" s="212" t="e">
        <f aca="false">VLOOKUP(G199,DDEGL_USERS,2,FALSE())</f>
        <v>#N/A</v>
      </c>
      <c r="B199" s="212" t="n">
        <f aca="false">(YEAR(Q199)-YEAR(P199))*12+MONTH(Q199)-MONTH(P199)+1</f>
        <v>1</v>
      </c>
      <c r="C199" s="212" t="n">
        <f aca="false">B199*W199</f>
        <v>0</v>
      </c>
    </row>
    <row r="200" customFormat="false" ht="12.75" hidden="false" customHeight="false" outlineLevel="0" collapsed="false">
      <c r="A200" s="212" t="e">
        <f aca="false">VLOOKUP(G200,DDEGL_USERS,2,FALSE())</f>
        <v>#N/A</v>
      </c>
      <c r="B200" s="212" t="n">
        <f aca="false">(YEAR(Q200)-YEAR(P200))*12+MONTH(Q200)-MONTH(P200)+1</f>
        <v>1</v>
      </c>
      <c r="C200" s="212" t="n">
        <f aca="false">B200*W200</f>
        <v>0</v>
      </c>
    </row>
    <row r="201" customFormat="false" ht="12.75" hidden="false" customHeight="false" outlineLevel="0" collapsed="false">
      <c r="A201" s="212" t="e">
        <f aca="false">VLOOKUP(G201,DDEGL_USERS,2,FALSE())</f>
        <v>#N/A</v>
      </c>
      <c r="B201" s="212" t="n">
        <f aca="false">(YEAR(Q201)-YEAR(P201))*12+MONTH(Q201)-MONTH(P201)+1</f>
        <v>1</v>
      </c>
      <c r="C201" s="212" t="n">
        <f aca="false">B201*W201</f>
        <v>0</v>
      </c>
    </row>
    <row r="202" customFormat="false" ht="12.75" hidden="false" customHeight="false" outlineLevel="0" collapsed="false">
      <c r="A202" s="212" t="e">
        <f aca="false">VLOOKUP(G202,DDEGL_USERS,2,FALSE())</f>
        <v>#N/A</v>
      </c>
      <c r="B202" s="212" t="n">
        <f aca="false">(YEAR(Q202)-YEAR(P202))*12+MONTH(Q202)-MONTH(P202)+1</f>
        <v>1</v>
      </c>
      <c r="C202" s="212" t="n">
        <f aca="false">B202*W202</f>
        <v>0</v>
      </c>
    </row>
    <row r="203" customFormat="false" ht="12.75" hidden="false" customHeight="false" outlineLevel="0" collapsed="false">
      <c r="A203" s="212" t="e">
        <f aca="false">VLOOKUP(G203,DDEGL_USERS,2,FALSE())</f>
        <v>#N/A</v>
      </c>
      <c r="B203" s="212" t="n">
        <f aca="false">(YEAR(Q203)-YEAR(P203))*12+MONTH(Q203)-MONTH(P203)+1</f>
        <v>1</v>
      </c>
      <c r="C203" s="212" t="n">
        <f aca="false">B203*W203</f>
        <v>0</v>
      </c>
    </row>
    <row r="204" customFormat="false" ht="12.75" hidden="false" customHeight="false" outlineLevel="0" collapsed="false">
      <c r="A204" s="212" t="e">
        <f aca="false">VLOOKUP(G204,DDEGL_USERS,2,FALSE())</f>
        <v>#N/A</v>
      </c>
      <c r="B204" s="212" t="n">
        <f aca="false">(YEAR(Q204)-YEAR(P204))*12+MONTH(Q204)-MONTH(P204)+1</f>
        <v>1</v>
      </c>
      <c r="C204" s="212" t="n">
        <f aca="false">B204*W204</f>
        <v>0</v>
      </c>
    </row>
    <row r="205" customFormat="false" ht="12.75" hidden="false" customHeight="false" outlineLevel="0" collapsed="false">
      <c r="A205" s="212" t="e">
        <f aca="false">VLOOKUP(G205,DDEGL_USERS,2,FALSE())</f>
        <v>#N/A</v>
      </c>
      <c r="B205" s="212" t="n">
        <f aca="false">(YEAR(Q205)-YEAR(P205))*12+MONTH(Q205)-MONTH(P205)+1</f>
        <v>1</v>
      </c>
      <c r="C205" s="212" t="n">
        <f aca="false">B205*W205</f>
        <v>0</v>
      </c>
    </row>
    <row r="206" customFormat="false" ht="12.75" hidden="false" customHeight="false" outlineLevel="0" collapsed="false">
      <c r="A206" s="212" t="e">
        <f aca="false">VLOOKUP(G206,DDEGL_USERS,2,FALSE())</f>
        <v>#N/A</v>
      </c>
      <c r="B206" s="212" t="n">
        <f aca="false">(YEAR(Q206)-YEAR(P206))*12+MONTH(Q206)-MONTH(P206)+1</f>
        <v>1</v>
      </c>
      <c r="C206" s="212" t="n">
        <f aca="false">B206*W206</f>
        <v>0</v>
      </c>
    </row>
    <row r="207" customFormat="false" ht="12.75" hidden="false" customHeight="false" outlineLevel="0" collapsed="false">
      <c r="A207" s="212" t="e">
        <f aca="false">VLOOKUP(G207,DDEGL_USERS,2,FALSE())</f>
        <v>#N/A</v>
      </c>
      <c r="B207" s="212" t="n">
        <f aca="false">(YEAR(Q207)-YEAR(P207))*12+MONTH(Q207)-MONTH(P207)+1</f>
        <v>1</v>
      </c>
      <c r="C207" s="212" t="n">
        <f aca="false">B207*W207</f>
        <v>0</v>
      </c>
    </row>
    <row r="208" customFormat="false" ht="12.75" hidden="false" customHeight="false" outlineLevel="0" collapsed="false">
      <c r="A208" s="212" t="e">
        <f aca="false">VLOOKUP(G208,DDEGL_USERS,2,FALSE())</f>
        <v>#N/A</v>
      </c>
      <c r="B208" s="212" t="n">
        <f aca="false">(YEAR(Q208)-YEAR(P208))*12+MONTH(Q208)-MONTH(P208)+1</f>
        <v>1</v>
      </c>
      <c r="C208" s="212" t="n">
        <f aca="false">B208*W208</f>
        <v>0</v>
      </c>
    </row>
    <row r="209" customFormat="false" ht="12.75" hidden="false" customHeight="false" outlineLevel="0" collapsed="false">
      <c r="A209" s="212" t="e">
        <f aca="false">VLOOKUP(G209,DDEGL_USERS,2,FALSE())</f>
        <v>#N/A</v>
      </c>
      <c r="B209" s="212" t="n">
        <f aca="false">(YEAR(Q209)-YEAR(P209))*12+MONTH(Q209)-MONTH(P209)+1</f>
        <v>1</v>
      </c>
      <c r="C209" s="212" t="n">
        <f aca="false">B209*W209</f>
        <v>0</v>
      </c>
    </row>
    <row r="210" customFormat="false" ht="12.75" hidden="false" customHeight="false" outlineLevel="0" collapsed="false">
      <c r="A210" s="212" t="e">
        <f aca="false">VLOOKUP(G210,DDEGL_USERS,2,FALSE())</f>
        <v>#N/A</v>
      </c>
      <c r="B210" s="212" t="n">
        <f aca="false">(YEAR(Q210)-YEAR(P210))*12+MONTH(Q210)-MONTH(P210)+1</f>
        <v>1</v>
      </c>
      <c r="C210" s="212" t="n">
        <f aca="false">B210*W210</f>
        <v>0</v>
      </c>
    </row>
    <row r="211" customFormat="false" ht="12.75" hidden="false" customHeight="false" outlineLevel="0" collapsed="false">
      <c r="A211" s="212" t="e">
        <f aca="false">VLOOKUP(G211,DDEGL_USERS,2,FALSE())</f>
        <v>#N/A</v>
      </c>
      <c r="B211" s="212" t="n">
        <f aca="false">(YEAR(Q211)-YEAR(P211))*12+MONTH(Q211)-MONTH(P211)+1</f>
        <v>1</v>
      </c>
      <c r="C211" s="212" t="n">
        <f aca="false">B211*W211</f>
        <v>0</v>
      </c>
    </row>
    <row r="212" customFormat="false" ht="12.75" hidden="false" customHeight="false" outlineLevel="0" collapsed="false">
      <c r="A212" s="212" t="e">
        <f aca="false">VLOOKUP(G212,DDEGL_USERS,2,FALSE())</f>
        <v>#N/A</v>
      </c>
      <c r="B212" s="212" t="n">
        <f aca="false">(YEAR(Q212)-YEAR(P212))*12+MONTH(Q212)-MONTH(P212)+1</f>
        <v>1</v>
      </c>
      <c r="C212" s="212" t="n">
        <f aca="false">B212*W212</f>
        <v>0</v>
      </c>
    </row>
    <row r="213" customFormat="false" ht="12.75" hidden="false" customHeight="false" outlineLevel="0" collapsed="false">
      <c r="A213" s="212" t="e">
        <f aca="false">VLOOKUP(G213,DDEGL_USERS,2,FALSE())</f>
        <v>#N/A</v>
      </c>
      <c r="B213" s="212" t="n">
        <f aca="false">(YEAR(Q213)-YEAR(P213))*12+MONTH(Q213)-MONTH(P213)+1</f>
        <v>1</v>
      </c>
      <c r="C213" s="212" t="n">
        <f aca="false">B213*W213</f>
        <v>0</v>
      </c>
    </row>
    <row r="214" customFormat="false" ht="12.75" hidden="false" customHeight="false" outlineLevel="0" collapsed="false">
      <c r="A214" s="212" t="e">
        <f aca="false">VLOOKUP(G214,DDEGL_USERS,2,FALSE())</f>
        <v>#N/A</v>
      </c>
      <c r="B214" s="212" t="n">
        <f aca="false">(YEAR(Q214)-YEAR(P214))*12+MONTH(Q214)-MONTH(P214)+1</f>
        <v>1</v>
      </c>
      <c r="C214" s="212" t="n">
        <f aca="false">B214*W214</f>
        <v>0</v>
      </c>
    </row>
    <row r="215" customFormat="false" ht="12.75" hidden="false" customHeight="false" outlineLevel="0" collapsed="false">
      <c r="A215" s="212" t="e">
        <f aca="false">VLOOKUP(G215,DDEGL_USERS,2,FALSE())</f>
        <v>#N/A</v>
      </c>
      <c r="B215" s="212" t="n">
        <f aca="false">(YEAR(Q215)-YEAR(P215))*12+MONTH(Q215)-MONTH(P215)+1</f>
        <v>1</v>
      </c>
      <c r="C215" s="212" t="n">
        <f aca="false">B215*W215</f>
        <v>0</v>
      </c>
    </row>
    <row r="216" customFormat="false" ht="12.75" hidden="false" customHeight="false" outlineLevel="0" collapsed="false">
      <c r="A216" s="212" t="e">
        <f aca="false">VLOOKUP(G216,DDEGL_USERS,2,FALSE())</f>
        <v>#N/A</v>
      </c>
      <c r="B216" s="212" t="n">
        <f aca="false">(YEAR(Q216)-YEAR(P216))*12+MONTH(Q216)-MONTH(P216)+1</f>
        <v>1</v>
      </c>
      <c r="C216" s="212" t="n">
        <f aca="false">B216*W216</f>
        <v>0</v>
      </c>
    </row>
    <row r="217" customFormat="false" ht="12.75" hidden="false" customHeight="false" outlineLevel="0" collapsed="false">
      <c r="A217" s="212" t="e">
        <f aca="false">VLOOKUP(G217,DDEGL_USERS,2,FALSE())</f>
        <v>#N/A</v>
      </c>
      <c r="B217" s="212" t="n">
        <f aca="false">(YEAR(Q217)-YEAR(P217))*12+MONTH(Q217)-MONTH(P217)+1</f>
        <v>1</v>
      </c>
      <c r="C217" s="212" t="n">
        <f aca="false">B217*W217</f>
        <v>0</v>
      </c>
    </row>
    <row r="218" customFormat="false" ht="12.75" hidden="false" customHeight="false" outlineLevel="0" collapsed="false">
      <c r="A218" s="212" t="e">
        <f aca="false">VLOOKUP(G218,DDEGL_USERS,2,FALSE())</f>
        <v>#N/A</v>
      </c>
      <c r="B218" s="212" t="n">
        <f aca="false">(YEAR(Q218)-YEAR(P218))*12+MONTH(Q218)-MONTH(P218)+1</f>
        <v>1</v>
      </c>
      <c r="C218" s="212" t="n">
        <f aca="false">B218*W218</f>
        <v>0</v>
      </c>
    </row>
    <row r="219" customFormat="false" ht="12.75" hidden="false" customHeight="false" outlineLevel="0" collapsed="false">
      <c r="A219" s="212" t="e">
        <f aca="false">VLOOKUP(G219,DDEGL_USERS,2,FALSE())</f>
        <v>#N/A</v>
      </c>
      <c r="B219" s="212" t="n">
        <f aca="false">(YEAR(Q219)-YEAR(P219))*12+MONTH(Q219)-MONTH(P219)+1</f>
        <v>1</v>
      </c>
      <c r="C219" s="212" t="n">
        <f aca="false">B219*W219</f>
        <v>0</v>
      </c>
    </row>
    <row r="220" customFormat="false" ht="12.75" hidden="false" customHeight="false" outlineLevel="0" collapsed="false">
      <c r="A220" s="212" t="e">
        <f aca="false">VLOOKUP(G220,DDEGL_USERS,2,FALSE())</f>
        <v>#N/A</v>
      </c>
      <c r="B220" s="212" t="n">
        <f aca="false">(YEAR(Q220)-YEAR(P220))*12+MONTH(Q220)-MONTH(P220)+1</f>
        <v>1</v>
      </c>
      <c r="C220" s="212" t="n">
        <f aca="false">B220*W220</f>
        <v>0</v>
      </c>
    </row>
    <row r="221" customFormat="false" ht="12.75" hidden="false" customHeight="false" outlineLevel="0" collapsed="false">
      <c r="A221" s="212" t="e">
        <f aca="false">VLOOKUP(G221,DDEGL_USERS,2,FALSE())</f>
        <v>#N/A</v>
      </c>
      <c r="B221" s="212" t="n">
        <f aca="false">(YEAR(Q221)-YEAR(P221))*12+MONTH(Q221)-MONTH(P221)+1</f>
        <v>1</v>
      </c>
      <c r="C221" s="212" t="n">
        <f aca="false">B221*W221</f>
        <v>0</v>
      </c>
    </row>
    <row r="222" customFormat="false" ht="12.75" hidden="false" customHeight="false" outlineLevel="0" collapsed="false">
      <c r="A222" s="212" t="e">
        <f aca="false">VLOOKUP(G222,DDEGL_USERS,2,FALSE())</f>
        <v>#N/A</v>
      </c>
      <c r="B222" s="212" t="n">
        <f aca="false">(YEAR(Q222)-YEAR(P222))*12+MONTH(Q222)-MONTH(P222)+1</f>
        <v>1</v>
      </c>
      <c r="C222" s="212" t="n">
        <f aca="false">B222*W222</f>
        <v>0</v>
      </c>
    </row>
    <row r="223" customFormat="false" ht="12.75" hidden="false" customHeight="false" outlineLevel="0" collapsed="false">
      <c r="A223" s="212" t="e">
        <f aca="false">VLOOKUP(G223,DDEGL_USERS,2,FALSE())</f>
        <v>#N/A</v>
      </c>
      <c r="B223" s="212" t="n">
        <f aca="false">(YEAR(Q223)-YEAR(P223))*12+MONTH(Q223)-MONTH(P223)+1</f>
        <v>1</v>
      </c>
      <c r="C223" s="212" t="n">
        <f aca="false">B223*W223</f>
        <v>0</v>
      </c>
    </row>
    <row r="224" customFormat="false" ht="12.75" hidden="false" customHeight="false" outlineLevel="0" collapsed="false">
      <c r="A224" s="212" t="e">
        <f aca="false">VLOOKUP(G224,DDEGL_USERS,2,FALSE())</f>
        <v>#N/A</v>
      </c>
      <c r="B224" s="212" t="n">
        <f aca="false">(YEAR(Q224)-YEAR(P224))*12+MONTH(Q224)-MONTH(P224)+1</f>
        <v>1</v>
      </c>
      <c r="C224" s="212" t="n">
        <f aca="false">B224*W224</f>
        <v>0</v>
      </c>
    </row>
    <row r="225" customFormat="false" ht="12.75" hidden="false" customHeight="false" outlineLevel="0" collapsed="false">
      <c r="A225" s="212" t="e">
        <f aca="false">VLOOKUP(G225,DDEGL_USERS,2,FALSE())</f>
        <v>#N/A</v>
      </c>
      <c r="B225" s="212" t="n">
        <f aca="false">(YEAR(Q225)-YEAR(P225))*12+MONTH(Q225)-MONTH(P225)+1</f>
        <v>1</v>
      </c>
      <c r="C225" s="212" t="n">
        <f aca="false">B225*W225</f>
        <v>0</v>
      </c>
    </row>
    <row r="226" customFormat="false" ht="12.75" hidden="false" customHeight="false" outlineLevel="0" collapsed="false">
      <c r="A226" s="212" t="e">
        <f aca="false">VLOOKUP(G226,DDEGL_USERS,2,FALSE())</f>
        <v>#N/A</v>
      </c>
      <c r="B226" s="212" t="n">
        <f aca="false">(YEAR(Q226)-YEAR(P226))*12+MONTH(Q226)-MONTH(P226)+1</f>
        <v>1</v>
      </c>
      <c r="C226" s="212" t="n">
        <f aca="false">B226*W226</f>
        <v>0</v>
      </c>
    </row>
    <row r="227" customFormat="false" ht="12.75" hidden="false" customHeight="false" outlineLevel="0" collapsed="false">
      <c r="A227" s="212" t="e">
        <f aca="false">VLOOKUP(G227,DDEGL_USERS,2,FALSE())</f>
        <v>#N/A</v>
      </c>
      <c r="B227" s="212" t="n">
        <f aca="false">(YEAR(Q227)-YEAR(P227))*12+MONTH(Q227)-MONTH(P227)+1</f>
        <v>1</v>
      </c>
      <c r="C227" s="212" t="n">
        <f aca="false">B227*W227</f>
        <v>0</v>
      </c>
    </row>
    <row r="228" customFormat="false" ht="12.75" hidden="false" customHeight="false" outlineLevel="0" collapsed="false">
      <c r="A228" s="212" t="e">
        <f aca="false">VLOOKUP(G228,DDEGL_USERS,2,FALSE())</f>
        <v>#N/A</v>
      </c>
      <c r="B228" s="212" t="n">
        <f aca="false">(YEAR(Q228)-YEAR(P228))*12+MONTH(Q228)-MONTH(P228)+1</f>
        <v>1</v>
      </c>
      <c r="C228" s="212" t="n">
        <f aca="false">B228*W228</f>
        <v>0</v>
      </c>
    </row>
    <row r="229" customFormat="false" ht="12.75" hidden="false" customHeight="false" outlineLevel="0" collapsed="false">
      <c r="A229" s="212" t="e">
        <f aca="false">VLOOKUP(G229,DDEGL_USERS,2,FALSE())</f>
        <v>#N/A</v>
      </c>
      <c r="B229" s="212" t="n">
        <f aca="false">(YEAR(Q229)-YEAR(P229))*12+MONTH(Q229)-MONTH(P229)+1</f>
        <v>1</v>
      </c>
      <c r="C229" s="212" t="n">
        <f aca="false">B229*W229</f>
        <v>0</v>
      </c>
    </row>
    <row r="230" customFormat="false" ht="12.75" hidden="false" customHeight="false" outlineLevel="0" collapsed="false">
      <c r="A230" s="212" t="e">
        <f aca="false">VLOOKUP(G230,DDEGL_USERS,2,FALSE())</f>
        <v>#N/A</v>
      </c>
      <c r="B230" s="212" t="n">
        <f aca="false">(YEAR(Q230)-YEAR(P230))*12+MONTH(Q230)-MONTH(P230)+1</f>
        <v>1</v>
      </c>
      <c r="C230" s="212" t="n">
        <f aca="false">B230*W230</f>
        <v>0</v>
      </c>
    </row>
    <row r="231" customFormat="false" ht="12.75" hidden="false" customHeight="false" outlineLevel="0" collapsed="false">
      <c r="A231" s="212" t="e">
        <f aca="false">VLOOKUP(G231,DDEGL_USERS,2,FALSE())</f>
        <v>#N/A</v>
      </c>
      <c r="B231" s="212" t="n">
        <f aca="false">(YEAR(Q231)-YEAR(P231))*12+MONTH(Q231)-MONTH(P231)+1</f>
        <v>1</v>
      </c>
      <c r="C231" s="212" t="n">
        <f aca="false">B231*W231</f>
        <v>0</v>
      </c>
    </row>
    <row r="232" customFormat="false" ht="12.75" hidden="false" customHeight="false" outlineLevel="0" collapsed="false">
      <c r="A232" s="212" t="e">
        <f aca="false">VLOOKUP(G232,DDEGL_USERS,2,FALSE())</f>
        <v>#N/A</v>
      </c>
      <c r="B232" s="212" t="n">
        <f aca="false">(YEAR(Q232)-YEAR(P232))*12+MONTH(Q232)-MONTH(P232)+1</f>
        <v>1</v>
      </c>
      <c r="C232" s="212" t="n">
        <f aca="false">B232*W232</f>
        <v>0</v>
      </c>
    </row>
    <row r="233" customFormat="false" ht="12.75" hidden="false" customHeight="false" outlineLevel="0" collapsed="false">
      <c r="A233" s="212" t="e">
        <f aca="false">VLOOKUP(G233,DDEGL_USERS,2,FALSE())</f>
        <v>#N/A</v>
      </c>
      <c r="B233" s="212" t="n">
        <f aca="false">(YEAR(Q233)-YEAR(P233))*12+MONTH(Q233)-MONTH(P233)+1</f>
        <v>1</v>
      </c>
      <c r="C233" s="212" t="n">
        <f aca="false">B233*W233</f>
        <v>0</v>
      </c>
    </row>
    <row r="234" customFormat="false" ht="12.75" hidden="false" customHeight="false" outlineLevel="0" collapsed="false">
      <c r="A234" s="212" t="e">
        <f aca="false">VLOOKUP(G234,DDEGL_USERS,2,FALSE())</f>
        <v>#N/A</v>
      </c>
      <c r="B234" s="212" t="n">
        <f aca="false">(YEAR(Q234)-YEAR(P234))*12+MONTH(Q234)-MONTH(P234)+1</f>
        <v>1</v>
      </c>
      <c r="C234" s="212" t="n">
        <f aca="false">B234*W234</f>
        <v>0</v>
      </c>
    </row>
    <row r="235" customFormat="false" ht="12.75" hidden="false" customHeight="false" outlineLevel="0" collapsed="false">
      <c r="A235" s="212" t="e">
        <f aca="false">VLOOKUP(G235,DDEGL_USERS,2,FALSE())</f>
        <v>#N/A</v>
      </c>
      <c r="B235" s="212" t="n">
        <f aca="false">(YEAR(Q235)-YEAR(P235))*12+MONTH(Q235)-MONTH(P235)+1</f>
        <v>1</v>
      </c>
      <c r="C235" s="212" t="n">
        <f aca="false">B235*W235</f>
        <v>0</v>
      </c>
    </row>
    <row r="236" customFormat="false" ht="12.75" hidden="false" customHeight="false" outlineLevel="0" collapsed="false">
      <c r="A236" s="212" t="e">
        <f aca="false">VLOOKUP(G236,DDEGL_USERS,2,FALSE())</f>
        <v>#N/A</v>
      </c>
      <c r="B236" s="212" t="n">
        <f aca="false">(YEAR(Q236)-YEAR(P236))*12+MONTH(Q236)-MONTH(P236)+1</f>
        <v>1</v>
      </c>
      <c r="C236" s="212" t="n">
        <f aca="false">B236*W236</f>
        <v>0</v>
      </c>
    </row>
    <row r="237" customFormat="false" ht="12.75" hidden="false" customHeight="false" outlineLevel="0" collapsed="false">
      <c r="A237" s="212" t="e">
        <f aca="false">VLOOKUP(G237,DDEGL_USERS,2,FALSE())</f>
        <v>#N/A</v>
      </c>
      <c r="B237" s="212" t="n">
        <f aca="false">(YEAR(Q237)-YEAR(P237))*12+MONTH(Q237)-MONTH(P237)+1</f>
        <v>1</v>
      </c>
      <c r="C237" s="212" t="n">
        <f aca="false">B237*W237</f>
        <v>0</v>
      </c>
    </row>
    <row r="238" customFormat="false" ht="12.75" hidden="false" customHeight="false" outlineLevel="0" collapsed="false">
      <c r="A238" s="212" t="e">
        <f aca="false">VLOOKUP(G238,DDEGL_USERS,2,FALSE())</f>
        <v>#N/A</v>
      </c>
      <c r="B238" s="212" t="n">
        <f aca="false">(YEAR(Q238)-YEAR(P238))*12+MONTH(Q238)-MONTH(P238)+1</f>
        <v>1</v>
      </c>
      <c r="C238" s="212" t="n">
        <f aca="false">B238*W238</f>
        <v>0</v>
      </c>
    </row>
    <row r="239" customFormat="false" ht="12.75" hidden="false" customHeight="false" outlineLevel="0" collapsed="false">
      <c r="A239" s="212" t="e">
        <f aca="false">VLOOKUP(G239,DDEGL_USERS,2,FALSE())</f>
        <v>#N/A</v>
      </c>
      <c r="B239" s="212" t="n">
        <f aca="false">(YEAR(Q239)-YEAR(P239))*12+MONTH(Q239)-MONTH(P239)+1</f>
        <v>1</v>
      </c>
      <c r="C239" s="212" t="n">
        <f aca="false">B239*W239</f>
        <v>0</v>
      </c>
    </row>
    <row r="240" customFormat="false" ht="12.75" hidden="false" customHeight="false" outlineLevel="0" collapsed="false">
      <c r="A240" s="212" t="e">
        <f aca="false">VLOOKUP(G240,DDEGL_USERS,2,FALSE())</f>
        <v>#N/A</v>
      </c>
      <c r="B240" s="212" t="n">
        <f aca="false">(YEAR(Q240)-YEAR(P240))*12+MONTH(Q240)-MONTH(P240)+1</f>
        <v>1</v>
      </c>
      <c r="C240" s="212" t="n">
        <f aca="false">B240*W240</f>
        <v>0</v>
      </c>
    </row>
    <row r="241" customFormat="false" ht="12.75" hidden="false" customHeight="false" outlineLevel="0" collapsed="false">
      <c r="A241" s="212" t="e">
        <f aca="false">VLOOKUP(G241,DDEGL_USERS,2,FALSE())</f>
        <v>#N/A</v>
      </c>
      <c r="B241" s="212" t="n">
        <f aca="false">(YEAR(Q241)-YEAR(P241))*12+MONTH(Q241)-MONTH(P241)+1</f>
        <v>1</v>
      </c>
      <c r="C241" s="212" t="n">
        <f aca="false">B241*W241</f>
        <v>0</v>
      </c>
    </row>
    <row r="242" customFormat="false" ht="12.75" hidden="false" customHeight="false" outlineLevel="0" collapsed="false">
      <c r="A242" s="212" t="e">
        <f aca="false">VLOOKUP(G242,DDEGL_USERS,2,FALSE())</f>
        <v>#N/A</v>
      </c>
      <c r="B242" s="212" t="n">
        <f aca="false">(YEAR(Q242)-YEAR(P242))*12+MONTH(Q242)-MONTH(P242)+1</f>
        <v>1</v>
      </c>
      <c r="C242" s="212" t="n">
        <f aca="false">B242*W242</f>
        <v>0</v>
      </c>
    </row>
    <row r="243" customFormat="false" ht="12.75" hidden="false" customHeight="false" outlineLevel="0" collapsed="false">
      <c r="A243" s="212" t="e">
        <f aca="false">VLOOKUP(G243,DDEGL_USERS,2,FALSE())</f>
        <v>#N/A</v>
      </c>
      <c r="B243" s="212" t="n">
        <f aca="false">(YEAR(Q243)-YEAR(P243))*12+MONTH(Q243)-MONTH(P243)+1</f>
        <v>1</v>
      </c>
      <c r="C243" s="212" t="n">
        <f aca="false">B243*W243</f>
        <v>0</v>
      </c>
    </row>
    <row r="244" customFormat="false" ht="12.75" hidden="false" customHeight="false" outlineLevel="0" collapsed="false">
      <c r="A244" s="212" t="e">
        <f aca="false">VLOOKUP(G244,DDEGL_USERS,2,FALSE())</f>
        <v>#N/A</v>
      </c>
      <c r="B244" s="212" t="n">
        <f aca="false">(YEAR(Q244)-YEAR(P244))*12+MONTH(Q244)-MONTH(P244)+1</f>
        <v>1</v>
      </c>
      <c r="C244" s="212" t="n">
        <f aca="false">B244*W244</f>
        <v>0</v>
      </c>
    </row>
    <row r="245" customFormat="false" ht="12.75" hidden="false" customHeight="false" outlineLevel="0" collapsed="false">
      <c r="A245" s="212" t="e">
        <f aca="false">VLOOKUP(G245,DDEGL_USERS,2,FALSE())</f>
        <v>#N/A</v>
      </c>
      <c r="B245" s="212" t="n">
        <f aca="false">(YEAR(Q245)-YEAR(P245))*12+MONTH(Q245)-MONTH(P245)+1</f>
        <v>1</v>
      </c>
      <c r="C245" s="212" t="n">
        <f aca="false">B245*W245</f>
        <v>0</v>
      </c>
    </row>
    <row r="246" customFormat="false" ht="12.75" hidden="false" customHeight="false" outlineLevel="0" collapsed="false">
      <c r="A246" s="212" t="e">
        <f aca="false">VLOOKUP(G246,DDEGL_USERS,2,FALSE())</f>
        <v>#N/A</v>
      </c>
      <c r="B246" s="212" t="n">
        <f aca="false">(YEAR(Q246)-YEAR(P246))*12+MONTH(Q246)-MONTH(P246)+1</f>
        <v>1</v>
      </c>
      <c r="C246" s="212" t="n">
        <f aca="false">B246*W246</f>
        <v>0</v>
      </c>
    </row>
    <row r="247" customFormat="false" ht="12.75" hidden="false" customHeight="false" outlineLevel="0" collapsed="false">
      <c r="A247" s="212" t="e">
        <f aca="false">VLOOKUP(G247,DDEGL_USERS,2,FALSE())</f>
        <v>#N/A</v>
      </c>
      <c r="B247" s="212" t="n">
        <f aca="false">(YEAR(Q247)-YEAR(P247))*12+MONTH(Q247)-MONTH(P247)+1</f>
        <v>1</v>
      </c>
      <c r="C247" s="212" t="n">
        <f aca="false">B247*W247</f>
        <v>0</v>
      </c>
    </row>
    <row r="248" customFormat="false" ht="12.75" hidden="false" customHeight="false" outlineLevel="0" collapsed="false">
      <c r="A248" s="212" t="e">
        <f aca="false">VLOOKUP(G248,DDEGL_USERS,2,FALSE())</f>
        <v>#N/A</v>
      </c>
      <c r="B248" s="212" t="n">
        <f aca="false">(YEAR(Q248)-YEAR(P248))*12+MONTH(Q248)-MONTH(P248)+1</f>
        <v>1</v>
      </c>
      <c r="C248" s="212" t="n">
        <f aca="false">B248*W248</f>
        <v>0</v>
      </c>
    </row>
    <row r="249" customFormat="false" ht="12.75" hidden="false" customHeight="false" outlineLevel="0" collapsed="false">
      <c r="A249" s="212" t="e">
        <f aca="false">VLOOKUP(G249,DDEGL_USERS,2,FALSE())</f>
        <v>#N/A</v>
      </c>
      <c r="B249" s="212" t="n">
        <f aca="false">(YEAR(Q249)-YEAR(P249))*12+MONTH(Q249)-MONTH(P249)+1</f>
        <v>1</v>
      </c>
      <c r="C249" s="212" t="n">
        <f aca="false">B249*W249</f>
        <v>0</v>
      </c>
    </row>
    <row r="250" customFormat="false" ht="12.75" hidden="false" customHeight="false" outlineLevel="0" collapsed="false">
      <c r="A250" s="212" t="e">
        <f aca="false">VLOOKUP(G250,DDEGL_USERS,2,FALSE())</f>
        <v>#N/A</v>
      </c>
      <c r="B250" s="212" t="n">
        <f aca="false">(YEAR(Q250)-YEAR(P250))*12+MONTH(Q250)-MONTH(P250)+1</f>
        <v>1</v>
      </c>
      <c r="C250" s="212" t="n">
        <f aca="false">B250*W250</f>
        <v>0</v>
      </c>
    </row>
    <row r="251" customFormat="false" ht="12.75" hidden="false" customHeight="false" outlineLevel="0" collapsed="false">
      <c r="A251" s="212" t="e">
        <f aca="false">VLOOKUP(G251,DDEGL_USERS,2,FALSE())</f>
        <v>#N/A</v>
      </c>
      <c r="B251" s="212" t="n">
        <f aca="false">(YEAR(Q251)-YEAR(P251))*12+MONTH(Q251)-MONTH(P251)+1</f>
        <v>1</v>
      </c>
      <c r="C251" s="212" t="n">
        <f aca="false">B251*W251</f>
        <v>0</v>
      </c>
    </row>
    <row r="252" customFormat="false" ht="12.75" hidden="false" customHeight="false" outlineLevel="0" collapsed="false">
      <c r="A252" s="212" t="e">
        <f aca="false">VLOOKUP(G252,DDEGL_USERS,2,FALSE())</f>
        <v>#N/A</v>
      </c>
      <c r="B252" s="212" t="n">
        <f aca="false">(YEAR(Q252)-YEAR(P252))*12+MONTH(Q252)-MONTH(P252)+1</f>
        <v>1</v>
      </c>
      <c r="C252" s="212" t="n">
        <f aca="false">B252*W252</f>
        <v>0</v>
      </c>
    </row>
    <row r="253" customFormat="false" ht="12.75" hidden="false" customHeight="false" outlineLevel="0" collapsed="false">
      <c r="A253" s="212" t="e">
        <f aca="false">VLOOKUP(G253,DDEGL_USERS,2,FALSE())</f>
        <v>#N/A</v>
      </c>
      <c r="B253" s="212" t="n">
        <f aca="false">(YEAR(Q253)-YEAR(P253))*12+MONTH(Q253)-MONTH(P253)+1</f>
        <v>1</v>
      </c>
      <c r="C253" s="212" t="n">
        <f aca="false">B253*W253</f>
        <v>0</v>
      </c>
    </row>
    <row r="254" customFormat="false" ht="12.75" hidden="false" customHeight="false" outlineLevel="0" collapsed="false">
      <c r="A254" s="212" t="e">
        <f aca="false">VLOOKUP(G254,DDEGL_USERS,2,FALSE())</f>
        <v>#N/A</v>
      </c>
      <c r="B254" s="212" t="n">
        <f aca="false">(YEAR(Q254)-YEAR(P254))*12+MONTH(Q254)-MONTH(P254)+1</f>
        <v>1</v>
      </c>
      <c r="C254" s="212" t="n">
        <f aca="false">B254*W254</f>
        <v>0</v>
      </c>
    </row>
    <row r="255" customFormat="false" ht="12.75" hidden="false" customHeight="false" outlineLevel="0" collapsed="false">
      <c r="A255" s="212" t="e">
        <f aca="false">VLOOKUP(G255,DDEGL_USERS,2,FALSE())</f>
        <v>#N/A</v>
      </c>
      <c r="B255" s="212" t="n">
        <f aca="false">(YEAR(Q255)-YEAR(P255))*12+MONTH(Q255)-MONTH(P255)+1</f>
        <v>1</v>
      </c>
      <c r="C255" s="212" t="n">
        <f aca="false">B255*W255</f>
        <v>0</v>
      </c>
    </row>
    <row r="256" customFormat="false" ht="12.75" hidden="false" customHeight="false" outlineLevel="0" collapsed="false">
      <c r="A256" s="212" t="e">
        <f aca="false">VLOOKUP(G256,DDEGL_USERS,2,FALSE())</f>
        <v>#N/A</v>
      </c>
      <c r="B256" s="212" t="n">
        <f aca="false">(YEAR(Q256)-YEAR(P256))*12+MONTH(Q256)-MONTH(P256)+1</f>
        <v>1</v>
      </c>
      <c r="C256" s="212" t="n">
        <f aca="false">B256*W256</f>
        <v>0</v>
      </c>
    </row>
    <row r="257" customFormat="false" ht="12.75" hidden="false" customHeight="false" outlineLevel="0" collapsed="false">
      <c r="A257" s="212" t="e">
        <f aca="false">VLOOKUP(G257,DDEGL_USERS,2,FALSE())</f>
        <v>#N/A</v>
      </c>
      <c r="B257" s="212" t="n">
        <f aca="false">(YEAR(Q257)-YEAR(P257))*12+MONTH(Q257)-MONTH(P257)+1</f>
        <v>1</v>
      </c>
      <c r="C257" s="212" t="n">
        <f aca="false">B257*W257</f>
        <v>0</v>
      </c>
    </row>
    <row r="258" customFormat="false" ht="12.75" hidden="false" customHeight="false" outlineLevel="0" collapsed="false">
      <c r="A258" s="212" t="e">
        <f aca="false">VLOOKUP(G258,DDEGL_USERS,2,FALSE())</f>
        <v>#N/A</v>
      </c>
      <c r="B258" s="212" t="n">
        <f aca="false">(YEAR(Q258)-YEAR(P258))*12+MONTH(Q258)-MONTH(P258)+1</f>
        <v>1</v>
      </c>
      <c r="C258" s="212" t="n">
        <f aca="false">B258*W258</f>
        <v>0</v>
      </c>
    </row>
    <row r="259" customFormat="false" ht="12.75" hidden="false" customHeight="false" outlineLevel="0" collapsed="false">
      <c r="A259" s="212" t="e">
        <f aca="false">VLOOKUP(G259,DDEGL_USERS,2,FALSE())</f>
        <v>#N/A</v>
      </c>
      <c r="B259" s="212" t="n">
        <f aca="false">(YEAR(Q259)-YEAR(P259))*12+MONTH(Q259)-MONTH(P259)+1</f>
        <v>1</v>
      </c>
      <c r="C259" s="212" t="n">
        <f aca="false">B259*W259</f>
        <v>0</v>
      </c>
    </row>
    <row r="260" customFormat="false" ht="12.75" hidden="false" customHeight="false" outlineLevel="0" collapsed="false">
      <c r="A260" s="212" t="e">
        <f aca="false">VLOOKUP(G260,DDEGL_USERS,2,FALSE())</f>
        <v>#N/A</v>
      </c>
      <c r="B260" s="212" t="n">
        <f aca="false">(YEAR(Q260)-YEAR(P260))*12+MONTH(Q260)-MONTH(P260)+1</f>
        <v>1</v>
      </c>
      <c r="C260" s="212" t="n">
        <f aca="false">B260*W260</f>
        <v>0</v>
      </c>
    </row>
    <row r="261" customFormat="false" ht="12.75" hidden="false" customHeight="false" outlineLevel="0" collapsed="false">
      <c r="A261" s="212" t="e">
        <f aca="false">VLOOKUP(G261,DDEGL_USERS,2,FALSE())</f>
        <v>#N/A</v>
      </c>
      <c r="B261" s="212" t="n">
        <f aca="false">(YEAR(Q261)-YEAR(P261))*12+MONTH(Q261)-MONTH(P261)+1</f>
        <v>1</v>
      </c>
      <c r="C261" s="212" t="n">
        <f aca="false">B261*W261</f>
        <v>0</v>
      </c>
    </row>
    <row r="262" customFormat="false" ht="12.75" hidden="false" customHeight="false" outlineLevel="0" collapsed="false">
      <c r="A262" s="212" t="e">
        <f aca="false">VLOOKUP(G262,DDEGL_USERS,2,FALSE())</f>
        <v>#N/A</v>
      </c>
      <c r="B262" s="212" t="n">
        <f aca="false">(YEAR(Q262)-YEAR(P262))*12+MONTH(Q262)-MONTH(P262)+1</f>
        <v>1</v>
      </c>
      <c r="C262" s="212" t="n">
        <f aca="false">B262*W262</f>
        <v>0</v>
      </c>
    </row>
    <row r="263" customFormat="false" ht="12.75" hidden="false" customHeight="false" outlineLevel="0" collapsed="false">
      <c r="A263" s="212" t="e">
        <f aca="false">VLOOKUP(G263,DDEGL_USERS,2,FALSE())</f>
        <v>#N/A</v>
      </c>
      <c r="B263" s="212" t="n">
        <f aca="false">(YEAR(Q263)-YEAR(P263))*12+MONTH(Q263)-MONTH(P263)+1</f>
        <v>1</v>
      </c>
      <c r="C263" s="212" t="n">
        <f aca="false">B263*W263</f>
        <v>0</v>
      </c>
    </row>
    <row r="264" customFormat="false" ht="12.75" hidden="false" customHeight="false" outlineLevel="0" collapsed="false">
      <c r="A264" s="212" t="e">
        <f aca="false">VLOOKUP(G264,DDEGL_USERS,2,FALSE())</f>
        <v>#N/A</v>
      </c>
      <c r="B264" s="212" t="n">
        <f aca="false">(YEAR(Q264)-YEAR(P264))*12+MONTH(Q264)-MONTH(P264)+1</f>
        <v>1</v>
      </c>
      <c r="C264" s="212" t="n">
        <f aca="false">B264*W264</f>
        <v>0</v>
      </c>
    </row>
    <row r="265" customFormat="false" ht="12.75" hidden="false" customHeight="false" outlineLevel="0" collapsed="false">
      <c r="A265" s="212" t="e">
        <f aca="false">VLOOKUP(G265,DDEGL_USERS,2,FALSE())</f>
        <v>#N/A</v>
      </c>
      <c r="B265" s="212" t="n">
        <f aca="false">(YEAR(Q265)-YEAR(P265))*12+MONTH(Q265)-MONTH(P265)+1</f>
        <v>1</v>
      </c>
      <c r="C265" s="212" t="n">
        <f aca="false">B265*W265</f>
        <v>0</v>
      </c>
    </row>
    <row r="266" customFormat="false" ht="12.75" hidden="false" customHeight="false" outlineLevel="0" collapsed="false">
      <c r="A266" s="212" t="e">
        <f aca="false">VLOOKUP(G266,DDEGL_USERS,2,FALSE())</f>
        <v>#N/A</v>
      </c>
      <c r="B266" s="212" t="n">
        <f aca="false">(YEAR(Q266)-YEAR(P266))*12+MONTH(Q266)-MONTH(P266)+1</f>
        <v>1</v>
      </c>
      <c r="C266" s="212" t="n">
        <f aca="false">B266*W266</f>
        <v>0</v>
      </c>
    </row>
    <row r="267" customFormat="false" ht="12.75" hidden="false" customHeight="false" outlineLevel="0" collapsed="false">
      <c r="A267" s="212" t="e">
        <f aca="false">VLOOKUP(G267,DDEGL_USERS,2,FALSE())</f>
        <v>#N/A</v>
      </c>
      <c r="B267" s="212" t="n">
        <f aca="false">(YEAR(Q267)-YEAR(P267))*12+MONTH(Q267)-MONTH(P267)+1</f>
        <v>1</v>
      </c>
      <c r="C267" s="212" t="n">
        <f aca="false">B267*W267</f>
        <v>0</v>
      </c>
    </row>
    <row r="268" customFormat="false" ht="12.75" hidden="false" customHeight="false" outlineLevel="0" collapsed="false">
      <c r="A268" s="212" t="e">
        <f aca="false">VLOOKUP(G268,DDEGL_USERS,2,FALSE())</f>
        <v>#N/A</v>
      </c>
      <c r="B268" s="212" t="n">
        <f aca="false">(YEAR(Q268)-YEAR(P268))*12+MONTH(Q268)-MONTH(P268)+1</f>
        <v>1</v>
      </c>
      <c r="C268" s="212" t="n">
        <f aca="false">B268*W268</f>
        <v>0</v>
      </c>
    </row>
    <row r="269" customFormat="false" ht="12.75" hidden="false" customHeight="false" outlineLevel="0" collapsed="false">
      <c r="A269" s="212" t="e">
        <f aca="false">VLOOKUP(G269,DDEGL_USERS,2,FALSE())</f>
        <v>#N/A</v>
      </c>
      <c r="B269" s="212" t="n">
        <f aca="false">(YEAR(Q269)-YEAR(P269))*12+MONTH(Q269)-MONTH(P269)+1</f>
        <v>1</v>
      </c>
      <c r="C269" s="212" t="n">
        <f aca="false">B269*W269</f>
        <v>0</v>
      </c>
    </row>
    <row r="270" customFormat="false" ht="12.75" hidden="false" customHeight="false" outlineLevel="0" collapsed="false">
      <c r="A270" s="212" t="e">
        <f aca="false">VLOOKUP(G270,DDEGL_USERS,2,FALSE())</f>
        <v>#N/A</v>
      </c>
      <c r="B270" s="212" t="n">
        <f aca="false">(YEAR(Q270)-YEAR(P270))*12+MONTH(Q270)-MONTH(P270)+1</f>
        <v>1</v>
      </c>
      <c r="C270" s="212" t="n">
        <f aca="false">B270*W270</f>
        <v>0</v>
      </c>
    </row>
    <row r="271" customFormat="false" ht="12.75" hidden="false" customHeight="false" outlineLevel="0" collapsed="false">
      <c r="A271" s="212" t="e">
        <f aca="false">VLOOKUP(G271,DDEGL_USERS,2,FALSE())</f>
        <v>#N/A</v>
      </c>
      <c r="B271" s="212" t="n">
        <f aca="false">(YEAR(Q271)-YEAR(P271))*12+MONTH(Q271)-MONTH(P271)+1</f>
        <v>1</v>
      </c>
      <c r="C271" s="212" t="n">
        <f aca="false">B271*W271</f>
        <v>0</v>
      </c>
    </row>
    <row r="272" customFormat="false" ht="12.75" hidden="false" customHeight="false" outlineLevel="0" collapsed="false">
      <c r="A272" s="212" t="e">
        <f aca="false">VLOOKUP(G272,DDEGL_USERS,2,FALSE())</f>
        <v>#N/A</v>
      </c>
      <c r="B272" s="212" t="n">
        <f aca="false">(YEAR(Q272)-YEAR(P272))*12+MONTH(Q272)-MONTH(P272)+1</f>
        <v>1</v>
      </c>
      <c r="C272" s="212" t="n">
        <f aca="false">B272*W272</f>
        <v>0</v>
      </c>
    </row>
    <row r="273" customFormat="false" ht="12.75" hidden="false" customHeight="false" outlineLevel="0" collapsed="false">
      <c r="A273" s="212" t="e">
        <f aca="false">VLOOKUP(G273,DDEGL_USERS,2,FALSE())</f>
        <v>#N/A</v>
      </c>
      <c r="B273" s="212" t="n">
        <f aca="false">(YEAR(Q273)-YEAR(P273))*12+MONTH(Q273)-MONTH(P273)+1</f>
        <v>1</v>
      </c>
      <c r="C273" s="212" t="n">
        <f aca="false">B273*W273</f>
        <v>0</v>
      </c>
    </row>
    <row r="274" customFormat="false" ht="12.75" hidden="false" customHeight="false" outlineLevel="0" collapsed="false">
      <c r="A274" s="212" t="e">
        <f aca="false">VLOOKUP(G274,DDEGL_USERS,2,FALSE())</f>
        <v>#N/A</v>
      </c>
      <c r="B274" s="212" t="n">
        <f aca="false">(YEAR(Q274)-YEAR(P274))*12+MONTH(Q274)-MONTH(P274)+1</f>
        <v>1</v>
      </c>
      <c r="C274" s="212" t="n">
        <f aca="false">B274*W274</f>
        <v>0</v>
      </c>
    </row>
    <row r="275" customFormat="false" ht="12.75" hidden="false" customHeight="false" outlineLevel="0" collapsed="false">
      <c r="A275" s="212" t="e">
        <f aca="false">VLOOKUP(G275,DDEGL_USERS,2,FALSE())</f>
        <v>#N/A</v>
      </c>
      <c r="B275" s="212" t="n">
        <f aca="false">(YEAR(Q275)-YEAR(P275))*12+MONTH(Q275)-MONTH(P275)+1</f>
        <v>1</v>
      </c>
      <c r="C275" s="212" t="n">
        <f aca="false">B275*W275</f>
        <v>0</v>
      </c>
    </row>
    <row r="276" customFormat="false" ht="12.75" hidden="false" customHeight="false" outlineLevel="0" collapsed="false">
      <c r="A276" s="212" t="e">
        <f aca="false">VLOOKUP(G276,DDEGL_USERS,2,FALSE())</f>
        <v>#N/A</v>
      </c>
      <c r="B276" s="212" t="n">
        <f aca="false">(YEAR(Q276)-YEAR(P276))*12+MONTH(Q276)-MONTH(P276)+1</f>
        <v>1</v>
      </c>
      <c r="C276" s="212" t="n">
        <f aca="false">B276*W276</f>
        <v>0</v>
      </c>
    </row>
    <row r="277" customFormat="false" ht="12.75" hidden="false" customHeight="false" outlineLevel="0" collapsed="false">
      <c r="A277" s="212" t="e">
        <f aca="false">VLOOKUP(G277,DDEGL_USERS,2,FALSE())</f>
        <v>#N/A</v>
      </c>
      <c r="B277" s="212" t="n">
        <f aca="false">(YEAR(Q277)-YEAR(P277))*12+MONTH(Q277)-MONTH(P277)+1</f>
        <v>1</v>
      </c>
      <c r="C277" s="212" t="n">
        <f aca="false">B277*W277</f>
        <v>0</v>
      </c>
    </row>
    <row r="278" customFormat="false" ht="12.75" hidden="false" customHeight="false" outlineLevel="0" collapsed="false">
      <c r="A278" s="212" t="e">
        <f aca="false">VLOOKUP(G278,DDEGL_USERS,2,FALSE())</f>
        <v>#N/A</v>
      </c>
      <c r="B278" s="212" t="n">
        <f aca="false">(YEAR(Q278)-YEAR(P278))*12+MONTH(Q278)-MONTH(P278)+1</f>
        <v>1</v>
      </c>
      <c r="C278" s="212" t="n">
        <f aca="false">B278*W278</f>
        <v>0</v>
      </c>
    </row>
    <row r="279" customFormat="false" ht="12.75" hidden="false" customHeight="false" outlineLevel="0" collapsed="false">
      <c r="A279" s="212" t="e">
        <f aca="false">VLOOKUP(G279,DDEGL_USERS,2,FALSE())</f>
        <v>#N/A</v>
      </c>
      <c r="B279" s="212" t="n">
        <f aca="false">(YEAR(Q279)-YEAR(P279))*12+MONTH(Q279)-MONTH(P279)+1</f>
        <v>1</v>
      </c>
      <c r="C279" s="212" t="n">
        <f aca="false">B279*W279</f>
        <v>0</v>
      </c>
    </row>
    <row r="280" customFormat="false" ht="12.75" hidden="false" customHeight="false" outlineLevel="0" collapsed="false">
      <c r="A280" s="212" t="e">
        <f aca="false">VLOOKUP(G280,DDEGL_USERS,2,FALSE())</f>
        <v>#N/A</v>
      </c>
      <c r="B280" s="212" t="n">
        <f aca="false">(YEAR(Q280)-YEAR(P280))*12+MONTH(Q280)-MONTH(P280)+1</f>
        <v>1</v>
      </c>
      <c r="C280" s="212" t="n">
        <f aca="false">B280*W280</f>
        <v>0</v>
      </c>
    </row>
    <row r="281" customFormat="false" ht="12.75" hidden="false" customHeight="false" outlineLevel="0" collapsed="false">
      <c r="A281" s="212" t="e">
        <f aca="false">VLOOKUP(G281,DDEGL_USERS,2,FALSE())</f>
        <v>#N/A</v>
      </c>
      <c r="B281" s="212" t="n">
        <f aca="false">(YEAR(Q281)-YEAR(P281))*12+MONTH(Q281)-MONTH(P281)+1</f>
        <v>1</v>
      </c>
      <c r="C281" s="212" t="n">
        <f aca="false">B281*W281</f>
        <v>0</v>
      </c>
    </row>
    <row r="282" customFormat="false" ht="12.75" hidden="false" customHeight="false" outlineLevel="0" collapsed="false">
      <c r="A282" s="212" t="e">
        <f aca="false">VLOOKUP(G282,DDEGL_USERS,2,FALSE())</f>
        <v>#N/A</v>
      </c>
      <c r="B282" s="212" t="n">
        <f aca="false">(YEAR(Q282)-YEAR(P282))*12+MONTH(Q282)-MONTH(P282)+1</f>
        <v>1</v>
      </c>
      <c r="C282" s="212" t="n">
        <f aca="false">B282*W282</f>
        <v>0</v>
      </c>
    </row>
    <row r="283" customFormat="false" ht="12.75" hidden="false" customHeight="false" outlineLevel="0" collapsed="false">
      <c r="A283" s="212" t="e">
        <f aca="false">VLOOKUP(G283,DDEGL_USERS,2,FALSE())</f>
        <v>#N/A</v>
      </c>
      <c r="B283" s="212" t="n">
        <f aca="false">(YEAR(Q283)-YEAR(P283))*12+MONTH(Q283)-MONTH(P283)+1</f>
        <v>1</v>
      </c>
      <c r="C283" s="212" t="n">
        <f aca="false">B283*W283</f>
        <v>0</v>
      </c>
    </row>
    <row r="284" customFormat="false" ht="12.75" hidden="false" customHeight="false" outlineLevel="0" collapsed="false">
      <c r="A284" s="212" t="e">
        <f aca="false">VLOOKUP(G284,DDEGL_USERS,2,FALSE())</f>
        <v>#N/A</v>
      </c>
      <c r="B284" s="212" t="n">
        <f aca="false">(YEAR(Q284)-YEAR(P284))*12+MONTH(Q284)-MONTH(P284)+1</f>
        <v>1</v>
      </c>
      <c r="C284" s="212" t="n">
        <f aca="false">B284*W284</f>
        <v>0</v>
      </c>
    </row>
    <row r="285" customFormat="false" ht="12.75" hidden="false" customHeight="false" outlineLevel="0" collapsed="false">
      <c r="A285" s="212" t="e">
        <f aca="false">VLOOKUP(G285,DDEGL_USERS,2,FALSE())</f>
        <v>#N/A</v>
      </c>
      <c r="B285" s="212" t="n">
        <f aca="false">(YEAR(Q285)-YEAR(P285))*12+MONTH(Q285)-MONTH(P285)+1</f>
        <v>1</v>
      </c>
      <c r="C285" s="212" t="n">
        <f aca="false">B285*W285</f>
        <v>0</v>
      </c>
    </row>
    <row r="286" customFormat="false" ht="12.75" hidden="false" customHeight="false" outlineLevel="0" collapsed="false">
      <c r="A286" s="212" t="e">
        <f aca="false">VLOOKUP(G286,DDEGL_USERS,2,FALSE())</f>
        <v>#N/A</v>
      </c>
      <c r="B286" s="212" t="n">
        <f aca="false">(YEAR(Q286)-YEAR(P286))*12+MONTH(Q286)-MONTH(P286)+1</f>
        <v>1</v>
      </c>
      <c r="C286" s="212" t="n">
        <f aca="false">B286*W286</f>
        <v>0</v>
      </c>
    </row>
    <row r="287" customFormat="false" ht="12.75" hidden="false" customHeight="false" outlineLevel="0" collapsed="false">
      <c r="A287" s="212" t="e">
        <f aca="false">VLOOKUP(G287,DDEGL_USERS,2,FALSE())</f>
        <v>#N/A</v>
      </c>
      <c r="B287" s="212" t="n">
        <f aca="false">(YEAR(Q287)-YEAR(P287))*12+MONTH(Q287)-MONTH(P287)+1</f>
        <v>1</v>
      </c>
      <c r="C287" s="212" t="n">
        <f aca="false">B287*W287</f>
        <v>0</v>
      </c>
    </row>
    <row r="288" customFormat="false" ht="12.75" hidden="false" customHeight="false" outlineLevel="0" collapsed="false">
      <c r="A288" s="212" t="e">
        <f aca="false">VLOOKUP(G288,DDEGL_USERS,2,FALSE())</f>
        <v>#N/A</v>
      </c>
      <c r="B288" s="212" t="n">
        <f aca="false">(YEAR(Q288)-YEAR(P288))*12+MONTH(Q288)-MONTH(P288)+1</f>
        <v>1</v>
      </c>
      <c r="C288" s="212" t="n">
        <f aca="false">B288*W288</f>
        <v>0</v>
      </c>
    </row>
    <row r="289" customFormat="false" ht="12.75" hidden="false" customHeight="false" outlineLevel="0" collapsed="false">
      <c r="A289" s="212" t="e">
        <f aca="false">VLOOKUP(G289,DDEGL_USERS,2,FALSE())</f>
        <v>#N/A</v>
      </c>
      <c r="B289" s="212" t="n">
        <f aca="false">(YEAR(Q289)-YEAR(P289))*12+MONTH(Q289)-MONTH(P289)+1</f>
        <v>1</v>
      </c>
      <c r="C289" s="212" t="n">
        <f aca="false">B289*W289</f>
        <v>0</v>
      </c>
    </row>
    <row r="290" customFormat="false" ht="12.75" hidden="false" customHeight="false" outlineLevel="0" collapsed="false">
      <c r="A290" s="212" t="e">
        <f aca="false">VLOOKUP(G290,DDEGL_USERS,2,FALSE())</f>
        <v>#N/A</v>
      </c>
      <c r="B290" s="212" t="n">
        <f aca="false">(YEAR(Q290)-YEAR(P290))*12+MONTH(Q290)-MONTH(P290)+1</f>
        <v>1</v>
      </c>
      <c r="C290" s="212" t="n">
        <f aca="false">B290*W290</f>
        <v>0</v>
      </c>
    </row>
    <row r="291" customFormat="false" ht="12.75" hidden="false" customHeight="false" outlineLevel="0" collapsed="false">
      <c r="A291" s="212" t="e">
        <f aca="false">VLOOKUP(G291,DDEGL_USERS,2,FALSE())</f>
        <v>#N/A</v>
      </c>
      <c r="B291" s="212" t="n">
        <f aca="false">(YEAR(Q291)-YEAR(P291))*12+MONTH(Q291)-MONTH(P291)+1</f>
        <v>1</v>
      </c>
      <c r="C291" s="212" t="n">
        <f aca="false">B291*W291</f>
        <v>0</v>
      </c>
    </row>
    <row r="292" customFormat="false" ht="12.75" hidden="false" customHeight="false" outlineLevel="0" collapsed="false">
      <c r="A292" s="212" t="e">
        <f aca="false">VLOOKUP(G292,DDEGL_USERS,2,FALSE())</f>
        <v>#N/A</v>
      </c>
      <c r="B292" s="212" t="n">
        <f aca="false">(YEAR(Q292)-YEAR(P292))*12+MONTH(Q292)-MONTH(P292)+1</f>
        <v>1</v>
      </c>
      <c r="C292" s="212" t="n">
        <f aca="false">B292*W292</f>
        <v>0</v>
      </c>
    </row>
    <row r="293" customFormat="false" ht="12.75" hidden="false" customHeight="false" outlineLevel="0" collapsed="false">
      <c r="A293" s="212" t="e">
        <f aca="false">VLOOKUP(G293,DDEGL_USERS,2,FALSE())</f>
        <v>#N/A</v>
      </c>
      <c r="B293" s="212" t="n">
        <f aca="false">(YEAR(Q293)-YEAR(P293))*12+MONTH(Q293)-MONTH(P293)+1</f>
        <v>1</v>
      </c>
      <c r="C293" s="212" t="n">
        <f aca="false">B293*W293</f>
        <v>0</v>
      </c>
    </row>
    <row r="294" customFormat="false" ht="12.75" hidden="false" customHeight="false" outlineLevel="0" collapsed="false">
      <c r="A294" s="212" t="e">
        <f aca="false">VLOOKUP(G294,DDEGL_USERS,2,FALSE())</f>
        <v>#N/A</v>
      </c>
      <c r="B294" s="212" t="n">
        <f aca="false">(YEAR(Q294)-YEAR(P294))*12+MONTH(Q294)-MONTH(P294)+1</f>
        <v>1</v>
      </c>
      <c r="C294" s="212" t="n">
        <f aca="false">B294*W294</f>
        <v>0</v>
      </c>
    </row>
    <row r="295" customFormat="false" ht="12.75" hidden="false" customHeight="false" outlineLevel="0" collapsed="false">
      <c r="A295" s="212" t="e">
        <f aca="false">VLOOKUP(G295,DDEGL_USERS,2,FALSE())</f>
        <v>#N/A</v>
      </c>
      <c r="B295" s="212" t="n">
        <f aca="false">(YEAR(Q295)-YEAR(P295))*12+MONTH(Q295)-MONTH(P295)+1</f>
        <v>1</v>
      </c>
      <c r="C295" s="212" t="n">
        <f aca="false">B295*W295</f>
        <v>0</v>
      </c>
    </row>
    <row r="296" customFormat="false" ht="12.75" hidden="false" customHeight="false" outlineLevel="0" collapsed="false">
      <c r="A296" s="212" t="e">
        <f aca="false">VLOOKUP(G296,DDEGL_USERS,2,FALSE())</f>
        <v>#N/A</v>
      </c>
      <c r="B296" s="212" t="n">
        <f aca="false">(YEAR(Q296)-YEAR(P296))*12+MONTH(Q296)-MONTH(P296)+1</f>
        <v>1</v>
      </c>
      <c r="C296" s="212" t="n">
        <f aca="false">B296*W296</f>
        <v>0</v>
      </c>
    </row>
    <row r="297" customFormat="false" ht="12.75" hidden="false" customHeight="false" outlineLevel="0" collapsed="false">
      <c r="A297" s="212" t="e">
        <f aca="false">VLOOKUP(G297,DDEGL_USERS,2,FALSE())</f>
        <v>#N/A</v>
      </c>
      <c r="B297" s="212" t="n">
        <f aca="false">(YEAR(Q297)-YEAR(P297))*12+MONTH(Q297)-MONTH(P297)+1</f>
        <v>1</v>
      </c>
      <c r="C297" s="212" t="n">
        <f aca="false">B297*W297</f>
        <v>0</v>
      </c>
    </row>
    <row r="298" customFormat="false" ht="12.75" hidden="false" customHeight="false" outlineLevel="0" collapsed="false">
      <c r="A298" s="212" t="e">
        <f aca="false">VLOOKUP(G298,DDEGL_USERS,2,FALSE())</f>
        <v>#N/A</v>
      </c>
      <c r="B298" s="212" t="n">
        <f aca="false">(YEAR(Q298)-YEAR(P298))*12+MONTH(Q298)-MONTH(P298)+1</f>
        <v>1</v>
      </c>
      <c r="C298" s="212" t="n">
        <f aca="false">B298*W298</f>
        <v>0</v>
      </c>
    </row>
    <row r="299" customFormat="false" ht="12.75" hidden="false" customHeight="false" outlineLevel="0" collapsed="false">
      <c r="A299" s="212" t="e">
        <f aca="false">VLOOKUP(G299,DDEGL_USERS,2,FALSE())</f>
        <v>#N/A</v>
      </c>
      <c r="B299" s="212" t="n">
        <f aca="false">(YEAR(Q299)-YEAR(P299))*12+MONTH(Q299)-MONTH(P299)+1</f>
        <v>1</v>
      </c>
      <c r="C299" s="212" t="n">
        <f aca="false">B299*W299</f>
        <v>0</v>
      </c>
    </row>
    <row r="300" customFormat="false" ht="12.75" hidden="false" customHeight="false" outlineLevel="0" collapsed="false">
      <c r="A300" s="212" t="e">
        <f aca="false">VLOOKUP(G300,DDEGL_USERS,2,FALSE())</f>
        <v>#N/A</v>
      </c>
      <c r="B300" s="212" t="n">
        <f aca="false">(YEAR(Q300)-YEAR(P300))*12+MONTH(Q300)-MONTH(P300)+1</f>
        <v>1</v>
      </c>
      <c r="C300" s="212" t="n">
        <f aca="false">B300*W300</f>
        <v>0</v>
      </c>
    </row>
    <row r="301" customFormat="false" ht="12.75" hidden="false" customHeight="false" outlineLevel="0" collapsed="false">
      <c r="A301" s="212" t="e">
        <f aca="false">VLOOKUP(G301,DDEGL_USERS,2,FALSE())</f>
        <v>#N/A</v>
      </c>
      <c r="B301" s="212" t="n">
        <f aca="false">(YEAR(Q301)-YEAR(P301))*12+MONTH(Q301)-MONTH(P301)+1</f>
        <v>1</v>
      </c>
      <c r="C301" s="212" t="n">
        <f aca="false">B301*W301</f>
        <v>0</v>
      </c>
    </row>
    <row r="302" customFormat="false" ht="12.75" hidden="false" customHeight="false" outlineLevel="0" collapsed="false">
      <c r="A302" s="212" t="e">
        <f aca="false">VLOOKUP(G302,DDEGL_USERS,2,FALSE())</f>
        <v>#N/A</v>
      </c>
      <c r="B302" s="212" t="n">
        <f aca="false">(YEAR(Q302)-YEAR(P302))*12+MONTH(Q302)-MONTH(P302)+1</f>
        <v>1</v>
      </c>
      <c r="C302" s="212" t="n">
        <f aca="false">B302*W302</f>
        <v>0</v>
      </c>
    </row>
    <row r="303" customFormat="false" ht="12.75" hidden="false" customHeight="false" outlineLevel="0" collapsed="false">
      <c r="A303" s="212" t="e">
        <f aca="false">VLOOKUP(G303,DDEGL_USERS,2,FALSE())</f>
        <v>#N/A</v>
      </c>
      <c r="B303" s="212" t="n">
        <f aca="false">(YEAR(Q303)-YEAR(P303))*12+MONTH(Q303)-MONTH(P303)+1</f>
        <v>1</v>
      </c>
      <c r="C303" s="212" t="n">
        <f aca="false">B303*W303</f>
        <v>0</v>
      </c>
    </row>
    <row r="304" customFormat="false" ht="12.75" hidden="false" customHeight="false" outlineLevel="0" collapsed="false">
      <c r="A304" s="212" t="e">
        <f aca="false">VLOOKUP(G304,DDEGL_USERS,2,FALSE())</f>
        <v>#N/A</v>
      </c>
      <c r="B304" s="212" t="n">
        <f aca="false">(YEAR(Q304)-YEAR(P304))*12+MONTH(Q304)-MONTH(P304)+1</f>
        <v>1</v>
      </c>
      <c r="C304" s="212" t="n">
        <f aca="false">B304*W304</f>
        <v>0</v>
      </c>
    </row>
    <row r="305" customFormat="false" ht="12.75" hidden="false" customHeight="false" outlineLevel="0" collapsed="false">
      <c r="A305" s="212" t="e">
        <f aca="false">VLOOKUP(G305,DDEGL_USERS,2,FALSE())</f>
        <v>#N/A</v>
      </c>
      <c r="B305" s="212" t="n">
        <f aca="false">(YEAR(Q305)-YEAR(P305))*12+MONTH(Q305)-MONTH(P305)+1</f>
        <v>1</v>
      </c>
      <c r="C305" s="212" t="n">
        <f aca="false">B305*W305</f>
        <v>0</v>
      </c>
    </row>
    <row r="306" customFormat="false" ht="12.75" hidden="false" customHeight="false" outlineLevel="0" collapsed="false">
      <c r="A306" s="212" t="e">
        <f aca="false">VLOOKUP(G306,DDEGL_USERS,2,FALSE())</f>
        <v>#N/A</v>
      </c>
      <c r="B306" s="212" t="n">
        <f aca="false">(YEAR(Q306)-YEAR(P306))*12+MONTH(Q306)-MONTH(P306)+1</f>
        <v>1</v>
      </c>
      <c r="C306" s="212" t="n">
        <f aca="false">B306*W306</f>
        <v>0</v>
      </c>
    </row>
    <row r="307" customFormat="false" ht="12.75" hidden="false" customHeight="false" outlineLevel="0" collapsed="false">
      <c r="A307" s="212" t="e">
        <f aca="false">VLOOKUP(G307,DDEGL_USERS,2,FALSE())</f>
        <v>#N/A</v>
      </c>
      <c r="B307" s="212" t="n">
        <f aca="false">(YEAR(Q307)-YEAR(P307))*12+MONTH(Q307)-MONTH(P307)+1</f>
        <v>1</v>
      </c>
      <c r="C307" s="212" t="n">
        <f aca="false">B307*W307</f>
        <v>0</v>
      </c>
    </row>
    <row r="308" customFormat="false" ht="12.75" hidden="false" customHeight="false" outlineLevel="0" collapsed="false">
      <c r="A308" s="212" t="e">
        <f aca="false">VLOOKUP(G308,DDEGL_USERS,2,FALSE())</f>
        <v>#N/A</v>
      </c>
      <c r="B308" s="212" t="n">
        <f aca="false">(YEAR(Q308)-YEAR(P308))*12+MONTH(Q308)-MONTH(P308)+1</f>
        <v>1</v>
      </c>
      <c r="C308" s="212" t="n">
        <f aca="false">B308*W308</f>
        <v>0</v>
      </c>
    </row>
    <row r="309" customFormat="false" ht="12.75" hidden="false" customHeight="false" outlineLevel="0" collapsed="false">
      <c r="A309" s="212" t="e">
        <f aca="false">VLOOKUP(G309,DDEGL_USERS,2,FALSE())</f>
        <v>#N/A</v>
      </c>
      <c r="B309" s="212" t="n">
        <f aca="false">(YEAR(Q309)-YEAR(P309))*12+MONTH(Q309)-MONTH(P309)+1</f>
        <v>1</v>
      </c>
      <c r="C309" s="212" t="n">
        <f aca="false">B309*W309</f>
        <v>0</v>
      </c>
    </row>
    <row r="310" customFormat="false" ht="12.75" hidden="false" customHeight="false" outlineLevel="0" collapsed="false">
      <c r="A310" s="212" t="e">
        <f aca="false">VLOOKUP(G310,DDEGL_USERS,2,FALSE())</f>
        <v>#N/A</v>
      </c>
      <c r="B310" s="212" t="n">
        <f aca="false">(YEAR(Q310)-YEAR(P310))*12+MONTH(Q310)-MONTH(P310)+1</f>
        <v>1</v>
      </c>
      <c r="C310" s="212" t="n">
        <f aca="false">B310*W310</f>
        <v>0</v>
      </c>
    </row>
    <row r="311" customFormat="false" ht="12.75" hidden="false" customHeight="false" outlineLevel="0" collapsed="false">
      <c r="A311" s="212" t="e">
        <f aca="false">VLOOKUP(G311,DDEGL_USERS,2,FALSE())</f>
        <v>#N/A</v>
      </c>
      <c r="B311" s="212" t="n">
        <f aca="false">(YEAR(Q311)-YEAR(P311))*12+MONTH(Q311)-MONTH(P311)+1</f>
        <v>1</v>
      </c>
      <c r="C311" s="212" t="n">
        <f aca="false">B311*W311</f>
        <v>0</v>
      </c>
    </row>
    <row r="312" customFormat="false" ht="12.75" hidden="false" customHeight="false" outlineLevel="0" collapsed="false">
      <c r="A312" s="212" t="e">
        <f aca="false">VLOOKUP(G312,DDEGL_USERS,2,FALSE())</f>
        <v>#N/A</v>
      </c>
      <c r="B312" s="212" t="n">
        <f aca="false">(YEAR(Q312)-YEAR(P312))*12+MONTH(Q312)-MONTH(P312)+1</f>
        <v>1</v>
      </c>
      <c r="C312" s="212" t="n">
        <f aca="false">B312*W312</f>
        <v>0</v>
      </c>
    </row>
    <row r="313" customFormat="false" ht="12.75" hidden="false" customHeight="false" outlineLevel="0" collapsed="false">
      <c r="A313" s="212" t="e">
        <f aca="false">VLOOKUP(G313,DDEGL_USERS,2,FALSE())</f>
        <v>#N/A</v>
      </c>
      <c r="B313" s="212" t="n">
        <f aca="false">(YEAR(Q313)-YEAR(P313))*12+MONTH(Q313)-MONTH(P313)+1</f>
        <v>1</v>
      </c>
      <c r="C313" s="212" t="n">
        <f aca="false">B313*W313</f>
        <v>0</v>
      </c>
    </row>
    <row r="314" customFormat="false" ht="12.75" hidden="false" customHeight="false" outlineLevel="0" collapsed="false">
      <c r="A314" s="212" t="e">
        <f aca="false">VLOOKUP(G314,DDEGL_USERS,2,FALSE())</f>
        <v>#N/A</v>
      </c>
      <c r="B314" s="212" t="n">
        <f aca="false">(YEAR(Q314)-YEAR(P314))*12+MONTH(Q314)-MONTH(P314)+1</f>
        <v>1</v>
      </c>
      <c r="C314" s="212" t="n">
        <f aca="false">B314*W314</f>
        <v>0</v>
      </c>
    </row>
    <row r="315" customFormat="false" ht="12.75" hidden="false" customHeight="false" outlineLevel="0" collapsed="false">
      <c r="A315" s="212" t="e">
        <f aca="false">VLOOKUP(G315,DDEGL_USERS,2,FALSE())</f>
        <v>#N/A</v>
      </c>
      <c r="B315" s="212" t="n">
        <f aca="false">(YEAR(Q315)-YEAR(P315))*12+MONTH(Q315)-MONTH(P315)+1</f>
        <v>1</v>
      </c>
      <c r="C315" s="212" t="n">
        <f aca="false">B315*W315</f>
        <v>0</v>
      </c>
    </row>
    <row r="316" customFormat="false" ht="12.75" hidden="false" customHeight="false" outlineLevel="0" collapsed="false">
      <c r="A316" s="212" t="e">
        <f aca="false">VLOOKUP(G316,DDEGL_USERS,2,FALSE())</f>
        <v>#N/A</v>
      </c>
      <c r="B316" s="212" t="n">
        <f aca="false">(YEAR(Q316)-YEAR(P316))*12+MONTH(Q316)-MONTH(P316)+1</f>
        <v>1</v>
      </c>
      <c r="C316" s="212" t="n">
        <f aca="false">B316*W316</f>
        <v>0</v>
      </c>
    </row>
    <row r="317" customFormat="false" ht="12.75" hidden="false" customHeight="false" outlineLevel="0" collapsed="false">
      <c r="A317" s="212" t="e">
        <f aca="false">VLOOKUP(G317,DDEGL_USERS,2,FALSE())</f>
        <v>#N/A</v>
      </c>
      <c r="B317" s="212" t="n">
        <f aca="false">(YEAR(Q317)-YEAR(P317))*12+MONTH(Q317)-MONTH(P317)+1</f>
        <v>1</v>
      </c>
      <c r="C317" s="212" t="n">
        <f aca="false">B317*W317</f>
        <v>0</v>
      </c>
    </row>
    <row r="318" customFormat="false" ht="12.75" hidden="false" customHeight="false" outlineLevel="0" collapsed="false">
      <c r="A318" s="212" t="e">
        <f aca="false">VLOOKUP(G318,DDEGL_USERS,2,FALSE())</f>
        <v>#N/A</v>
      </c>
      <c r="B318" s="212" t="n">
        <f aca="false">(YEAR(Q318)-YEAR(P318))*12+MONTH(Q318)-MONTH(P318)+1</f>
        <v>1</v>
      </c>
      <c r="C318" s="212" t="n">
        <f aca="false">B318*W318</f>
        <v>0</v>
      </c>
    </row>
    <row r="319" customFormat="false" ht="12.75" hidden="false" customHeight="false" outlineLevel="0" collapsed="false">
      <c r="A319" s="212" t="e">
        <f aca="false">VLOOKUP(G319,DDEGL_USERS,2,FALSE())</f>
        <v>#N/A</v>
      </c>
      <c r="B319" s="212" t="n">
        <f aca="false">(YEAR(Q319)-YEAR(P319))*12+MONTH(Q319)-MONTH(P319)+1</f>
        <v>1</v>
      </c>
      <c r="C319" s="212" t="n">
        <f aca="false">B319*W319</f>
        <v>0</v>
      </c>
    </row>
    <row r="320" customFormat="false" ht="12.75" hidden="false" customHeight="false" outlineLevel="0" collapsed="false">
      <c r="A320" s="212" t="e">
        <f aca="false">VLOOKUP(G320,DDEGL_USERS,2,FALSE())</f>
        <v>#N/A</v>
      </c>
      <c r="B320" s="212" t="n">
        <f aca="false">(YEAR(Q320)-YEAR(P320))*12+MONTH(Q320)-MONTH(P320)+1</f>
        <v>1</v>
      </c>
      <c r="C320" s="212" t="n">
        <f aca="false">B320*W320</f>
        <v>0</v>
      </c>
    </row>
    <row r="321" customFormat="false" ht="12.75" hidden="false" customHeight="false" outlineLevel="0" collapsed="false">
      <c r="A321" s="212" t="e">
        <f aca="false">VLOOKUP(G321,DDEGL_USERS,2,FALSE())</f>
        <v>#N/A</v>
      </c>
      <c r="B321" s="212" t="n">
        <f aca="false">(YEAR(Q321)-YEAR(P321))*12+MONTH(Q321)-MONTH(P321)+1</f>
        <v>1</v>
      </c>
      <c r="C321" s="212" t="n">
        <f aca="false">B321*W321</f>
        <v>0</v>
      </c>
    </row>
    <row r="322" customFormat="false" ht="12.75" hidden="false" customHeight="false" outlineLevel="0" collapsed="false">
      <c r="A322" s="212" t="e">
        <f aca="false">VLOOKUP(G322,DDEGL_USERS,2,FALSE())</f>
        <v>#N/A</v>
      </c>
      <c r="B322" s="212" t="n">
        <f aca="false">(YEAR(Q322)-YEAR(P322))*12+MONTH(Q322)-MONTH(P322)+1</f>
        <v>1</v>
      </c>
      <c r="C322" s="212" t="n">
        <f aca="false">B322*W322</f>
        <v>0</v>
      </c>
    </row>
    <row r="323" customFormat="false" ht="12.75" hidden="false" customHeight="false" outlineLevel="0" collapsed="false">
      <c r="A323" s="212" t="e">
        <f aca="false">VLOOKUP(G323,DDEGL_USERS,2,FALSE())</f>
        <v>#N/A</v>
      </c>
      <c r="B323" s="212" t="n">
        <f aca="false">(YEAR(Q323)-YEAR(P323))*12+MONTH(Q323)-MONTH(P323)+1</f>
        <v>1</v>
      </c>
      <c r="C323" s="212" t="n">
        <f aca="false">B323*W323</f>
        <v>0</v>
      </c>
    </row>
    <row r="324" customFormat="false" ht="12.75" hidden="false" customHeight="false" outlineLevel="0" collapsed="false">
      <c r="A324" s="212" t="e">
        <f aca="false">VLOOKUP(G324,DDEGL_USERS,2,FALSE())</f>
        <v>#N/A</v>
      </c>
      <c r="B324" s="212" t="n">
        <f aca="false">(YEAR(Q324)-YEAR(P324))*12+MONTH(Q324)-MONTH(P324)+1</f>
        <v>1</v>
      </c>
      <c r="C324" s="212" t="n">
        <f aca="false">B324*W324</f>
        <v>0</v>
      </c>
    </row>
    <row r="325" customFormat="false" ht="12.75" hidden="false" customHeight="false" outlineLevel="0" collapsed="false">
      <c r="A325" s="212" t="e">
        <f aca="false">VLOOKUP(G325,DDEGL_USERS,2,FALSE())</f>
        <v>#N/A</v>
      </c>
      <c r="B325" s="212" t="n">
        <f aca="false">(YEAR(Q325)-YEAR(P325))*12+MONTH(Q325)-MONTH(P325)+1</f>
        <v>1</v>
      </c>
      <c r="C325" s="212" t="n">
        <f aca="false">B325*W325</f>
        <v>0</v>
      </c>
    </row>
    <row r="326" customFormat="false" ht="12.75" hidden="false" customHeight="false" outlineLevel="0" collapsed="false">
      <c r="A326" s="212" t="e">
        <f aca="false">VLOOKUP(G326,DDEGL_USERS,2,FALSE())</f>
        <v>#N/A</v>
      </c>
      <c r="B326" s="212" t="n">
        <f aca="false">(YEAR(Q326)-YEAR(P326))*12+MONTH(Q326)-MONTH(P326)+1</f>
        <v>1</v>
      </c>
      <c r="C326" s="212" t="n">
        <f aca="false">B326*W326</f>
        <v>0</v>
      </c>
    </row>
    <row r="327" customFormat="false" ht="12.75" hidden="false" customHeight="false" outlineLevel="0" collapsed="false">
      <c r="A327" s="212" t="e">
        <f aca="false">VLOOKUP(G327,DDEGL_USERS,2,FALSE())</f>
        <v>#N/A</v>
      </c>
      <c r="B327" s="212" t="n">
        <f aca="false">(YEAR(Q327)-YEAR(P327))*12+MONTH(Q327)-MONTH(P327)+1</f>
        <v>1</v>
      </c>
      <c r="C327" s="212" t="n">
        <f aca="false">B327*W327</f>
        <v>0</v>
      </c>
    </row>
    <row r="328" customFormat="false" ht="12.75" hidden="false" customHeight="false" outlineLevel="0" collapsed="false">
      <c r="A328" s="212" t="e">
        <f aca="false">VLOOKUP(G328,DDEGL_USERS,2,FALSE())</f>
        <v>#N/A</v>
      </c>
      <c r="B328" s="212" t="n">
        <f aca="false">(YEAR(Q328)-YEAR(P328))*12+MONTH(Q328)-MONTH(P328)+1</f>
        <v>1</v>
      </c>
      <c r="C328" s="212" t="n">
        <f aca="false">B328*W328</f>
        <v>0</v>
      </c>
    </row>
    <row r="329" customFormat="false" ht="12.75" hidden="false" customHeight="false" outlineLevel="0" collapsed="false">
      <c r="A329" s="212" t="e">
        <f aca="false">VLOOKUP(G329,DDEGL_USERS,2,FALSE())</f>
        <v>#N/A</v>
      </c>
      <c r="B329" s="212" t="n">
        <f aca="false">(YEAR(Q329)-YEAR(P329))*12+MONTH(Q329)-MONTH(P329)+1</f>
        <v>1</v>
      </c>
      <c r="C329" s="212" t="n">
        <f aca="false">B329*W329</f>
        <v>0</v>
      </c>
    </row>
    <row r="330" customFormat="false" ht="12.75" hidden="false" customHeight="false" outlineLevel="0" collapsed="false">
      <c r="A330" s="212" t="e">
        <f aca="false">VLOOKUP(G330,DDEGL_USERS,2,FALSE())</f>
        <v>#N/A</v>
      </c>
      <c r="B330" s="212" t="n">
        <f aca="false">(YEAR(Q330)-YEAR(P330))*12+MONTH(Q330)-MONTH(P330)+1</f>
        <v>1</v>
      </c>
      <c r="C330" s="212" t="n">
        <f aca="false">B330*W330</f>
        <v>0</v>
      </c>
    </row>
    <row r="331" customFormat="false" ht="12.75" hidden="false" customHeight="false" outlineLevel="0" collapsed="false">
      <c r="A331" s="212" t="e">
        <f aca="false">VLOOKUP(G331,DDEGL_USERS,2,FALSE())</f>
        <v>#N/A</v>
      </c>
      <c r="B331" s="212" t="n">
        <f aca="false">(YEAR(Q331)-YEAR(P331))*12+MONTH(Q331)-MONTH(P331)+1</f>
        <v>1</v>
      </c>
      <c r="C331" s="212" t="n">
        <f aca="false">B331*W331</f>
        <v>0</v>
      </c>
    </row>
    <row r="332" customFormat="false" ht="12.75" hidden="false" customHeight="false" outlineLevel="0" collapsed="false">
      <c r="A332" s="212" t="e">
        <f aca="false">VLOOKUP(G332,DDEGL_USERS,2,FALSE())</f>
        <v>#N/A</v>
      </c>
      <c r="B332" s="212" t="n">
        <f aca="false">(YEAR(Q332)-YEAR(P332))*12+MONTH(Q332)-MONTH(P332)+1</f>
        <v>1</v>
      </c>
      <c r="C332" s="212" t="n">
        <f aca="false">B332*W332</f>
        <v>0</v>
      </c>
    </row>
    <row r="333" customFormat="false" ht="12.75" hidden="false" customHeight="false" outlineLevel="0" collapsed="false">
      <c r="A333" s="212" t="e">
        <f aca="false">VLOOKUP(G333,DDEGL_USERS,2,FALSE())</f>
        <v>#N/A</v>
      </c>
      <c r="B333" s="212" t="n">
        <f aca="false">(YEAR(Q333)-YEAR(P333))*12+MONTH(Q333)-MONTH(P333)+1</f>
        <v>1</v>
      </c>
      <c r="C333" s="212" t="n">
        <f aca="false">B333*W333</f>
        <v>0</v>
      </c>
    </row>
    <row r="334" customFormat="false" ht="12.75" hidden="false" customHeight="false" outlineLevel="0" collapsed="false">
      <c r="A334" s="212" t="e">
        <f aca="false">VLOOKUP(G334,DDEGL_USERS,2,FALSE())</f>
        <v>#N/A</v>
      </c>
      <c r="B334" s="212" t="n">
        <f aca="false">(YEAR(Q334)-YEAR(P334))*12+MONTH(Q334)-MONTH(P334)+1</f>
        <v>1</v>
      </c>
      <c r="C334" s="212" t="n">
        <f aca="false">B334*W334</f>
        <v>0</v>
      </c>
    </row>
    <row r="335" customFormat="false" ht="12.75" hidden="false" customHeight="false" outlineLevel="0" collapsed="false">
      <c r="A335" s="212" t="e">
        <f aca="false">VLOOKUP(G335,DDEGL_USERS,2,FALSE())</f>
        <v>#N/A</v>
      </c>
      <c r="B335" s="212" t="n">
        <f aca="false">(YEAR(Q335)-YEAR(P335))*12+MONTH(Q335)-MONTH(P335)+1</f>
        <v>1</v>
      </c>
      <c r="C335" s="212" t="n">
        <f aca="false">B335*W335</f>
        <v>0</v>
      </c>
    </row>
    <row r="336" customFormat="false" ht="12.75" hidden="false" customHeight="false" outlineLevel="0" collapsed="false">
      <c r="A336" s="212" t="e">
        <f aca="false">VLOOKUP(G336,DDEGL_USERS,2,FALSE())</f>
        <v>#N/A</v>
      </c>
      <c r="B336" s="212" t="n">
        <f aca="false">(YEAR(Q336)-YEAR(P336))*12+MONTH(Q336)-MONTH(P336)+1</f>
        <v>1</v>
      </c>
      <c r="C336" s="212" t="n">
        <f aca="false">B336*W336</f>
        <v>0</v>
      </c>
    </row>
    <row r="337" customFormat="false" ht="12.75" hidden="false" customHeight="false" outlineLevel="0" collapsed="false">
      <c r="A337" s="212" t="e">
        <f aca="false">VLOOKUP(G337,DDEGL_USERS,2,FALSE())</f>
        <v>#N/A</v>
      </c>
      <c r="B337" s="212" t="n">
        <f aca="false">(YEAR(Q337)-YEAR(P337))*12+MONTH(Q337)-MONTH(P337)+1</f>
        <v>1</v>
      </c>
      <c r="C337" s="212" t="n">
        <f aca="false">B337*W337</f>
        <v>0</v>
      </c>
    </row>
    <row r="338" customFormat="false" ht="12.75" hidden="false" customHeight="false" outlineLevel="0" collapsed="false">
      <c r="A338" s="212" t="e">
        <f aca="false">VLOOKUP(G338,DDEGL_USERS,2,FALSE())</f>
        <v>#N/A</v>
      </c>
      <c r="B338" s="212" t="n">
        <f aca="false">(YEAR(Q338)-YEAR(P338))*12+MONTH(Q338)-MONTH(P338)+1</f>
        <v>1</v>
      </c>
      <c r="C338" s="212" t="n">
        <f aca="false">B338*W338</f>
        <v>0</v>
      </c>
    </row>
    <row r="339" customFormat="false" ht="12.75" hidden="false" customHeight="false" outlineLevel="0" collapsed="false">
      <c r="A339" s="212" t="e">
        <f aca="false">VLOOKUP(G339,DDEGL_USERS,2,FALSE())</f>
        <v>#N/A</v>
      </c>
      <c r="B339" s="212" t="n">
        <f aca="false">(YEAR(Q339)-YEAR(P339))*12+MONTH(Q339)-MONTH(P339)+1</f>
        <v>1</v>
      </c>
      <c r="C339" s="212" t="n">
        <f aca="false">B339*W339</f>
        <v>0</v>
      </c>
    </row>
    <row r="340" customFormat="false" ht="12.75" hidden="false" customHeight="false" outlineLevel="0" collapsed="false">
      <c r="A340" s="212" t="e">
        <f aca="false">VLOOKUP(G340,DDEGL_USERS,2,FALSE())</f>
        <v>#N/A</v>
      </c>
      <c r="B340" s="212" t="n">
        <f aca="false">(YEAR(Q340)-YEAR(P340))*12+MONTH(Q340)-MONTH(P340)+1</f>
        <v>1</v>
      </c>
      <c r="C340" s="212" t="n">
        <f aca="false">B340*W340</f>
        <v>0</v>
      </c>
    </row>
    <row r="341" customFormat="false" ht="12.75" hidden="false" customHeight="false" outlineLevel="0" collapsed="false">
      <c r="A341" s="212" t="e">
        <f aca="false">VLOOKUP(G341,DDEGL_USERS,2,FALSE())</f>
        <v>#N/A</v>
      </c>
      <c r="B341" s="212" t="n">
        <f aca="false">(YEAR(Q341)-YEAR(P341))*12+MONTH(Q341)-MONTH(P341)+1</f>
        <v>1</v>
      </c>
      <c r="C341" s="212" t="n">
        <f aca="false">B341*W341</f>
        <v>0</v>
      </c>
    </row>
    <row r="342" customFormat="false" ht="12.75" hidden="false" customHeight="false" outlineLevel="0" collapsed="false">
      <c r="A342" s="212" t="e">
        <f aca="false">VLOOKUP(G342,DDEGL_USERS,2,FALSE())</f>
        <v>#N/A</v>
      </c>
      <c r="B342" s="212" t="n">
        <f aca="false">(YEAR(Q342)-YEAR(P342))*12+MONTH(Q342)-MONTH(P342)+1</f>
        <v>1</v>
      </c>
      <c r="C342" s="212" t="n">
        <f aca="false">B342*W342</f>
        <v>0</v>
      </c>
    </row>
    <row r="343" customFormat="false" ht="12.75" hidden="false" customHeight="false" outlineLevel="0" collapsed="false">
      <c r="A343" s="212" t="e">
        <f aca="false">VLOOKUP(G343,DDEGL_USERS,2,FALSE())</f>
        <v>#N/A</v>
      </c>
      <c r="B343" s="212" t="n">
        <f aca="false">(YEAR(Q343)-YEAR(P343))*12+MONTH(Q343)-MONTH(P343)+1</f>
        <v>1</v>
      </c>
      <c r="C343" s="212" t="n">
        <f aca="false">B343*W343</f>
        <v>0</v>
      </c>
    </row>
    <row r="344" customFormat="false" ht="12.75" hidden="false" customHeight="false" outlineLevel="0" collapsed="false">
      <c r="A344" s="212" t="e">
        <f aca="false">VLOOKUP(G344,DDEGL_USERS,2,FALSE())</f>
        <v>#N/A</v>
      </c>
      <c r="B344" s="212" t="n">
        <f aca="false">(YEAR(Q344)-YEAR(P344))*12+MONTH(Q344)-MONTH(P344)+1</f>
        <v>1</v>
      </c>
      <c r="C344" s="212" t="n">
        <f aca="false">B344*W344</f>
        <v>0</v>
      </c>
    </row>
    <row r="345" customFormat="false" ht="12.75" hidden="false" customHeight="false" outlineLevel="0" collapsed="false">
      <c r="A345" s="212" t="e">
        <f aca="false">VLOOKUP(G345,DDEGL_USERS,2,FALSE())</f>
        <v>#N/A</v>
      </c>
      <c r="B345" s="212" t="n">
        <f aca="false">(YEAR(Q345)-YEAR(P345))*12+MONTH(Q345)-MONTH(P345)+1</f>
        <v>1</v>
      </c>
      <c r="C345" s="212" t="n">
        <f aca="false">B345*W345</f>
        <v>0</v>
      </c>
    </row>
    <row r="346" customFormat="false" ht="12.75" hidden="false" customHeight="false" outlineLevel="0" collapsed="false">
      <c r="A346" s="212" t="e">
        <f aca="false">VLOOKUP(G346,DDEGL_USERS,2,FALSE())</f>
        <v>#N/A</v>
      </c>
      <c r="B346" s="212" t="n">
        <f aca="false">(YEAR(Q346)-YEAR(P346))*12+MONTH(Q346)-MONTH(P346)+1</f>
        <v>1</v>
      </c>
      <c r="C346" s="212" t="n">
        <f aca="false">B346*W346</f>
        <v>0</v>
      </c>
    </row>
    <row r="347" customFormat="false" ht="12.75" hidden="false" customHeight="false" outlineLevel="0" collapsed="false">
      <c r="A347" s="212" t="e">
        <f aca="false">VLOOKUP(G347,DDEGL_USERS,2,FALSE())</f>
        <v>#N/A</v>
      </c>
      <c r="B347" s="212" t="n">
        <f aca="false">(YEAR(Q347)-YEAR(P347))*12+MONTH(Q347)-MONTH(P347)+1</f>
        <v>1</v>
      </c>
      <c r="C347" s="212" t="n">
        <f aca="false">B347*W347</f>
        <v>0</v>
      </c>
    </row>
    <row r="348" customFormat="false" ht="12.75" hidden="false" customHeight="false" outlineLevel="0" collapsed="false">
      <c r="A348" s="212" t="e">
        <f aca="false">VLOOKUP(G348,DDEGL_USERS,2,FALSE())</f>
        <v>#N/A</v>
      </c>
      <c r="B348" s="212" t="n">
        <f aca="false">(YEAR(Q348)-YEAR(P348))*12+MONTH(Q348)-MONTH(P348)+1</f>
        <v>1</v>
      </c>
      <c r="C348" s="212" t="n">
        <f aca="false">B348*W348</f>
        <v>0</v>
      </c>
    </row>
    <row r="349" customFormat="false" ht="12.75" hidden="false" customHeight="false" outlineLevel="0" collapsed="false">
      <c r="A349" s="212" t="e">
        <f aca="false">VLOOKUP(G349,DDEGL_USERS,2,FALSE())</f>
        <v>#N/A</v>
      </c>
      <c r="B349" s="212" t="n">
        <f aca="false">(YEAR(Q349)-YEAR(P349))*12+MONTH(Q349)-MONTH(P349)+1</f>
        <v>1</v>
      </c>
      <c r="C349" s="212" t="n">
        <f aca="false">B349*W349</f>
        <v>0</v>
      </c>
    </row>
    <row r="350" customFormat="false" ht="12.75" hidden="false" customHeight="false" outlineLevel="0" collapsed="false">
      <c r="A350" s="212" t="e">
        <f aca="false">VLOOKUP(G350,DDEGL_USERS,2,FALSE())</f>
        <v>#N/A</v>
      </c>
      <c r="B350" s="212" t="n">
        <f aca="false">(YEAR(Q350)-YEAR(P350))*12+MONTH(Q350)-MONTH(P350)+1</f>
        <v>1</v>
      </c>
      <c r="C350" s="212" t="n">
        <f aca="false">B350*W350</f>
        <v>0</v>
      </c>
    </row>
    <row r="351" customFormat="false" ht="12.75" hidden="false" customHeight="false" outlineLevel="0" collapsed="false">
      <c r="A351" s="212" t="e">
        <f aca="false">VLOOKUP(G351,DDEGL_USERS,2,FALSE())</f>
        <v>#N/A</v>
      </c>
      <c r="B351" s="212" t="n">
        <f aca="false">(YEAR(Q351)-YEAR(P351))*12+MONTH(Q351)-MONTH(P351)+1</f>
        <v>1</v>
      </c>
      <c r="C351" s="212" t="n">
        <f aca="false">B351*W351</f>
        <v>0</v>
      </c>
    </row>
    <row r="352" customFormat="false" ht="12.75" hidden="false" customHeight="false" outlineLevel="0" collapsed="false">
      <c r="A352" s="212" t="e">
        <f aca="false">VLOOKUP(G352,DDEGL_USERS,2,FALSE())</f>
        <v>#N/A</v>
      </c>
      <c r="B352" s="212" t="n">
        <f aca="false">(YEAR(Q352)-YEAR(P352))*12+MONTH(Q352)-MONTH(P352)+1</f>
        <v>1</v>
      </c>
      <c r="C352" s="212" t="n">
        <f aca="false">B352*W352</f>
        <v>0</v>
      </c>
    </row>
    <row r="353" customFormat="false" ht="12.75" hidden="false" customHeight="false" outlineLevel="0" collapsed="false">
      <c r="A353" s="212" t="e">
        <f aca="false">VLOOKUP(G353,DDEGL_USERS,2,FALSE())</f>
        <v>#N/A</v>
      </c>
      <c r="B353" s="212" t="n">
        <f aca="false">(YEAR(Q353)-YEAR(P353))*12+MONTH(Q353)-MONTH(P353)+1</f>
        <v>1</v>
      </c>
      <c r="C353" s="212" t="n">
        <f aca="false">B353*W353</f>
        <v>0</v>
      </c>
    </row>
    <row r="354" customFormat="false" ht="12.75" hidden="false" customHeight="false" outlineLevel="0" collapsed="false">
      <c r="A354" s="212" t="e">
        <f aca="false">VLOOKUP(G354,DDEGL_USERS,2,FALSE())</f>
        <v>#N/A</v>
      </c>
      <c r="B354" s="212" t="n">
        <f aca="false">(YEAR(Q354)-YEAR(P354))*12+MONTH(Q354)-MONTH(P354)+1</f>
        <v>1</v>
      </c>
      <c r="C354" s="212" t="n">
        <f aca="false">B354*W354</f>
        <v>0</v>
      </c>
    </row>
    <row r="355" customFormat="false" ht="12.75" hidden="false" customHeight="false" outlineLevel="0" collapsed="false">
      <c r="A355" s="212" t="e">
        <f aca="false">VLOOKUP(G355,DDEGL_USERS,2,FALSE())</f>
        <v>#N/A</v>
      </c>
      <c r="B355" s="212" t="n">
        <f aca="false">(YEAR(Q355)-YEAR(P355))*12+MONTH(Q355)-MONTH(P355)+1</f>
        <v>1</v>
      </c>
      <c r="C355" s="212" t="n">
        <f aca="false">B355*W355</f>
        <v>0</v>
      </c>
    </row>
    <row r="356" customFormat="false" ht="12.75" hidden="false" customHeight="false" outlineLevel="0" collapsed="false">
      <c r="A356" s="212" t="e">
        <f aca="false">VLOOKUP(G356,DDEGL_USERS,2,FALSE())</f>
        <v>#N/A</v>
      </c>
      <c r="B356" s="212" t="n">
        <f aca="false">(YEAR(Q356)-YEAR(P356))*12+MONTH(Q356)-MONTH(P356)+1</f>
        <v>1</v>
      </c>
      <c r="C356" s="212" t="n">
        <f aca="false">B356*W356</f>
        <v>0</v>
      </c>
    </row>
    <row r="357" customFormat="false" ht="12.75" hidden="false" customHeight="false" outlineLevel="0" collapsed="false">
      <c r="A357" s="212" t="e">
        <f aca="false">VLOOKUP(G357,DDEGL_USERS,2,FALSE())</f>
        <v>#N/A</v>
      </c>
      <c r="B357" s="212" t="n">
        <f aca="false">(YEAR(Q357)-YEAR(P357))*12+MONTH(Q357)-MONTH(P357)+1</f>
        <v>1</v>
      </c>
      <c r="C357" s="212" t="n">
        <f aca="false">B357*W357</f>
        <v>0</v>
      </c>
    </row>
    <row r="358" customFormat="false" ht="12.75" hidden="false" customHeight="false" outlineLevel="0" collapsed="false">
      <c r="A358" s="212" t="e">
        <f aca="false">VLOOKUP(G358,DDEGL_USERS,2,FALSE())</f>
        <v>#N/A</v>
      </c>
      <c r="B358" s="212" t="n">
        <f aca="false">(YEAR(Q358)-YEAR(P358))*12+MONTH(Q358)-MONTH(P358)+1</f>
        <v>1</v>
      </c>
      <c r="C358" s="212" t="n">
        <f aca="false">B358*W358</f>
        <v>0</v>
      </c>
    </row>
    <row r="359" customFormat="false" ht="12.75" hidden="false" customHeight="false" outlineLevel="0" collapsed="false">
      <c r="A359" s="212" t="e">
        <f aca="false">VLOOKUP(G359,DDEGL_USERS,2,FALSE())</f>
        <v>#N/A</v>
      </c>
      <c r="B359" s="212" t="n">
        <f aca="false">(YEAR(Q359)-YEAR(P359))*12+MONTH(Q359)-MONTH(P359)+1</f>
        <v>1</v>
      </c>
      <c r="C359" s="212" t="n">
        <f aca="false">B359*W359</f>
        <v>0</v>
      </c>
    </row>
    <row r="360" customFormat="false" ht="12.75" hidden="false" customHeight="false" outlineLevel="0" collapsed="false">
      <c r="A360" s="212" t="e">
        <f aca="false">VLOOKUP(G360,DDEGL_USERS,2,FALSE())</f>
        <v>#N/A</v>
      </c>
      <c r="B360" s="212" t="n">
        <f aca="false">(YEAR(Q360)-YEAR(P360))*12+MONTH(Q360)-MONTH(P360)+1</f>
        <v>1</v>
      </c>
      <c r="C360" s="212" t="n">
        <f aca="false">B360*W360</f>
        <v>0</v>
      </c>
    </row>
    <row r="361" customFormat="false" ht="12.75" hidden="false" customHeight="false" outlineLevel="0" collapsed="false">
      <c r="A361" s="212" t="e">
        <f aca="false">VLOOKUP(G361,DDEGL_USERS,2,FALSE())</f>
        <v>#N/A</v>
      </c>
      <c r="B361" s="212" t="n">
        <f aca="false">(YEAR(Q361)-YEAR(P361))*12+MONTH(Q361)-MONTH(P361)+1</f>
        <v>1</v>
      </c>
      <c r="C361" s="212" t="n">
        <f aca="false">B361*W361</f>
        <v>0</v>
      </c>
    </row>
    <row r="362" customFormat="false" ht="12.75" hidden="false" customHeight="false" outlineLevel="0" collapsed="false">
      <c r="A362" s="212" t="e">
        <f aca="false">VLOOKUP(G362,DDEGL_USERS,2,FALSE())</f>
        <v>#N/A</v>
      </c>
      <c r="B362" s="212" t="n">
        <f aca="false">(YEAR(Q362)-YEAR(P362))*12+MONTH(Q362)-MONTH(P362)+1</f>
        <v>1</v>
      </c>
      <c r="C362" s="212" t="n">
        <f aca="false">B362*W362</f>
        <v>0</v>
      </c>
    </row>
    <row r="363" customFormat="false" ht="12.75" hidden="false" customHeight="false" outlineLevel="0" collapsed="false">
      <c r="A363" s="212" t="e">
        <f aca="false">VLOOKUP(G363,DDEGL_USERS,2,FALSE())</f>
        <v>#N/A</v>
      </c>
      <c r="B363" s="212" t="n">
        <f aca="false">(YEAR(Q363)-YEAR(P363))*12+MONTH(Q363)-MONTH(P363)+1</f>
        <v>1</v>
      </c>
      <c r="C363" s="212" t="n">
        <f aca="false">B363*W363</f>
        <v>0</v>
      </c>
    </row>
    <row r="364" customFormat="false" ht="12.75" hidden="false" customHeight="false" outlineLevel="0" collapsed="false">
      <c r="A364" s="212" t="e">
        <f aca="false">VLOOKUP(G364,DDEGL_USERS,2,FALSE())</f>
        <v>#N/A</v>
      </c>
      <c r="B364" s="212" t="n">
        <f aca="false">(YEAR(Q364)-YEAR(P364))*12+MONTH(Q364)-MONTH(P364)+1</f>
        <v>1</v>
      </c>
      <c r="C364" s="212" t="n">
        <f aca="false">B364*W364</f>
        <v>0</v>
      </c>
    </row>
    <row r="365" customFormat="false" ht="12.75" hidden="false" customHeight="false" outlineLevel="0" collapsed="false">
      <c r="A365" s="212" t="e">
        <f aca="false">VLOOKUP(G365,DDEGL_USERS,2,FALSE())</f>
        <v>#N/A</v>
      </c>
      <c r="B365" s="212" t="n">
        <f aca="false">(YEAR(Q365)-YEAR(P365))*12+MONTH(Q365)-MONTH(P365)+1</f>
        <v>1</v>
      </c>
      <c r="C365" s="212" t="n">
        <f aca="false">B365*W365</f>
        <v>0</v>
      </c>
    </row>
    <row r="366" customFormat="false" ht="12.75" hidden="false" customHeight="false" outlineLevel="0" collapsed="false">
      <c r="A366" s="212" t="e">
        <f aca="false">VLOOKUP(G366,DDEGL_USERS,2,FALSE())</f>
        <v>#N/A</v>
      </c>
      <c r="B366" s="212" t="n">
        <f aca="false">(YEAR(Q366)-YEAR(P366))*12+MONTH(Q366)-MONTH(P366)+1</f>
        <v>1</v>
      </c>
      <c r="C366" s="212" t="n">
        <f aca="false">B366*W366</f>
        <v>0</v>
      </c>
    </row>
    <row r="367" customFormat="false" ht="12.75" hidden="false" customHeight="false" outlineLevel="0" collapsed="false">
      <c r="A367" s="212" t="e">
        <f aca="false">VLOOKUP(G367,DDEGL_USERS,2,FALSE())</f>
        <v>#N/A</v>
      </c>
      <c r="B367" s="212" t="n">
        <f aca="false">(YEAR(Q367)-YEAR(P367))*12+MONTH(Q367)-MONTH(P367)+1</f>
        <v>1</v>
      </c>
      <c r="C367" s="212" t="n">
        <f aca="false">B367*W367</f>
        <v>0</v>
      </c>
    </row>
    <row r="368" customFormat="false" ht="12.75" hidden="false" customHeight="false" outlineLevel="0" collapsed="false">
      <c r="A368" s="212" t="e">
        <f aca="false">VLOOKUP(G368,DDEGL_USERS,2,FALSE())</f>
        <v>#N/A</v>
      </c>
      <c r="B368" s="212" t="n">
        <f aca="false">(YEAR(Q368)-YEAR(P368))*12+MONTH(Q368)-MONTH(P368)+1</f>
        <v>1</v>
      </c>
      <c r="C368" s="212" t="n">
        <f aca="false">B368*W368</f>
        <v>0</v>
      </c>
    </row>
    <row r="369" customFormat="false" ht="12.75" hidden="false" customHeight="false" outlineLevel="0" collapsed="false">
      <c r="A369" s="212" t="e">
        <f aca="false">VLOOKUP(G369,DDEGL_USERS,2,FALSE())</f>
        <v>#N/A</v>
      </c>
      <c r="B369" s="212" t="n">
        <f aca="false">(YEAR(Q369)-YEAR(P369))*12+MONTH(Q369)-MONTH(P369)+1</f>
        <v>1</v>
      </c>
      <c r="C369" s="212" t="n">
        <f aca="false">B369*W369</f>
        <v>0</v>
      </c>
    </row>
    <row r="370" customFormat="false" ht="12.75" hidden="false" customHeight="false" outlineLevel="0" collapsed="false">
      <c r="A370" s="212" t="e">
        <f aca="false">VLOOKUP(G370,DDEGL_USERS,2,FALSE())</f>
        <v>#N/A</v>
      </c>
      <c r="B370" s="212" t="n">
        <f aca="false">(YEAR(Q370)-YEAR(P370))*12+MONTH(Q370)-MONTH(P370)+1</f>
        <v>1</v>
      </c>
      <c r="C370" s="212" t="n">
        <f aca="false">B370*W370</f>
        <v>0</v>
      </c>
    </row>
    <row r="371" customFormat="false" ht="12.75" hidden="false" customHeight="false" outlineLevel="0" collapsed="false">
      <c r="A371" s="212" t="e">
        <f aca="false">VLOOKUP(G371,DDEGL_USERS,2,FALSE())</f>
        <v>#N/A</v>
      </c>
      <c r="B371" s="212" t="n">
        <f aca="false">(YEAR(Q371)-YEAR(P371))*12+MONTH(Q371)-MONTH(P371)+1</f>
        <v>1</v>
      </c>
      <c r="C371" s="212" t="n">
        <f aca="false">B371*W371</f>
        <v>0</v>
      </c>
    </row>
    <row r="372" customFormat="false" ht="12.75" hidden="false" customHeight="false" outlineLevel="0" collapsed="false">
      <c r="A372" s="212" t="e">
        <f aca="false">VLOOKUP(G372,DDEGL_USERS,2,FALSE())</f>
        <v>#N/A</v>
      </c>
      <c r="B372" s="212" t="n">
        <f aca="false">(YEAR(Q372)-YEAR(P372))*12+MONTH(Q372)-MONTH(P372)+1</f>
        <v>1</v>
      </c>
      <c r="C372" s="212" t="n">
        <f aca="false">B372*W372</f>
        <v>0</v>
      </c>
    </row>
    <row r="373" customFormat="false" ht="12.75" hidden="false" customHeight="false" outlineLevel="0" collapsed="false">
      <c r="A373" s="212" t="e">
        <f aca="false">VLOOKUP(G373,DDEGL_USERS,2,FALSE())</f>
        <v>#N/A</v>
      </c>
      <c r="B373" s="212" t="n">
        <f aca="false">(YEAR(Q373)-YEAR(P373))*12+MONTH(Q373)-MONTH(P373)+1</f>
        <v>1</v>
      </c>
      <c r="C373" s="212" t="n">
        <f aca="false">B373*W373</f>
        <v>0</v>
      </c>
    </row>
    <row r="374" customFormat="false" ht="12.75" hidden="false" customHeight="false" outlineLevel="0" collapsed="false">
      <c r="A374" s="212" t="e">
        <f aca="false">VLOOKUP(G374,DDEGL_USERS,2,FALSE())</f>
        <v>#N/A</v>
      </c>
      <c r="B374" s="212" t="n">
        <f aca="false">(YEAR(Q374)-YEAR(P374))*12+MONTH(Q374)-MONTH(P374)+1</f>
        <v>1</v>
      </c>
      <c r="C374" s="212" t="n">
        <f aca="false">B374*W374</f>
        <v>0</v>
      </c>
    </row>
    <row r="375" customFormat="false" ht="12.75" hidden="false" customHeight="false" outlineLevel="0" collapsed="false">
      <c r="A375" s="212" t="e">
        <f aca="false">VLOOKUP(G375,DDEGL_USERS,2,FALSE())</f>
        <v>#N/A</v>
      </c>
      <c r="B375" s="212" t="n">
        <f aca="false">(YEAR(Q375)-YEAR(P375))*12+MONTH(Q375)-MONTH(P375)+1</f>
        <v>1</v>
      </c>
      <c r="C375" s="212" t="n">
        <f aca="false">B375*W375</f>
        <v>0</v>
      </c>
    </row>
    <row r="376" customFormat="false" ht="12.75" hidden="false" customHeight="false" outlineLevel="0" collapsed="false">
      <c r="A376" s="212" t="e">
        <f aca="false">VLOOKUP(G376,DDEGL_USERS,2,FALSE())</f>
        <v>#N/A</v>
      </c>
      <c r="B376" s="212" t="n">
        <f aca="false">(YEAR(Q376)-YEAR(P376))*12+MONTH(Q376)-MONTH(P376)+1</f>
        <v>1</v>
      </c>
      <c r="C376" s="212" t="n">
        <f aca="false">B376*W376</f>
        <v>0</v>
      </c>
    </row>
    <row r="377" customFormat="false" ht="12.75" hidden="false" customHeight="false" outlineLevel="0" collapsed="false">
      <c r="A377" s="212" t="e">
        <f aca="false">VLOOKUP(G377,DDEGL_USERS,2,FALSE())</f>
        <v>#N/A</v>
      </c>
      <c r="B377" s="212" t="n">
        <f aca="false">(YEAR(Q377)-YEAR(P377))*12+MONTH(Q377)-MONTH(P377)+1</f>
        <v>1</v>
      </c>
      <c r="C377" s="212" t="n">
        <f aca="false">B377*W377</f>
        <v>0</v>
      </c>
    </row>
    <row r="378" customFormat="false" ht="12.75" hidden="false" customHeight="false" outlineLevel="0" collapsed="false">
      <c r="A378" s="212" t="e">
        <f aca="false">VLOOKUP(G378,DDEGL_USERS,2,FALSE())</f>
        <v>#N/A</v>
      </c>
      <c r="B378" s="212" t="n">
        <f aca="false">(YEAR(Q378)-YEAR(P378))*12+MONTH(Q378)-MONTH(P378)+1</f>
        <v>1</v>
      </c>
      <c r="C378" s="212" t="n">
        <f aca="false">B378*W378</f>
        <v>0</v>
      </c>
    </row>
    <row r="379" customFormat="false" ht="12.75" hidden="false" customHeight="false" outlineLevel="0" collapsed="false">
      <c r="A379" s="212" t="e">
        <f aca="false">VLOOKUP(G379,DDEGL_USERS,2,FALSE())</f>
        <v>#N/A</v>
      </c>
      <c r="B379" s="212" t="n">
        <f aca="false">(YEAR(Q379)-YEAR(P379))*12+MONTH(Q379)-MONTH(P379)+1</f>
        <v>1</v>
      </c>
      <c r="C379" s="212" t="n">
        <f aca="false">B379*W379</f>
        <v>0</v>
      </c>
    </row>
    <row r="380" customFormat="false" ht="12.75" hidden="false" customHeight="false" outlineLevel="0" collapsed="false">
      <c r="A380" s="212" t="e">
        <f aca="false">VLOOKUP(G380,DDEGL_USERS,2,FALSE())</f>
        <v>#N/A</v>
      </c>
      <c r="B380" s="212" t="n">
        <f aca="false">(YEAR(Q380)-YEAR(P380))*12+MONTH(Q380)-MONTH(P380)+1</f>
        <v>1</v>
      </c>
      <c r="C380" s="212" t="n">
        <f aca="false">B380*W380</f>
        <v>0</v>
      </c>
    </row>
    <row r="381" customFormat="false" ht="12.75" hidden="false" customHeight="false" outlineLevel="0" collapsed="false">
      <c r="A381" s="212" t="e">
        <f aca="false">VLOOKUP(G381,DDEGL_USERS,2,FALSE())</f>
        <v>#N/A</v>
      </c>
      <c r="B381" s="212" t="n">
        <f aca="false">(YEAR(Q381)-YEAR(P381))*12+MONTH(Q381)-MONTH(P381)+1</f>
        <v>1</v>
      </c>
      <c r="C381" s="212" t="n">
        <f aca="false">B381*W381</f>
        <v>0</v>
      </c>
    </row>
    <row r="382" customFormat="false" ht="12.75" hidden="false" customHeight="false" outlineLevel="0" collapsed="false">
      <c r="A382" s="212" t="e">
        <f aca="false">VLOOKUP(G382,DDEGL_USERS,2,FALSE())</f>
        <v>#N/A</v>
      </c>
      <c r="B382" s="212" t="n">
        <f aca="false">(YEAR(Q382)-YEAR(P382))*12+MONTH(Q382)-MONTH(P382)+1</f>
        <v>1</v>
      </c>
      <c r="C382" s="212" t="n">
        <f aca="false">B382*W382</f>
        <v>0</v>
      </c>
    </row>
    <row r="383" customFormat="false" ht="12.75" hidden="false" customHeight="false" outlineLevel="0" collapsed="false">
      <c r="A383" s="212" t="e">
        <f aca="false">VLOOKUP(G383,DDEGL_USERS,2,FALSE())</f>
        <v>#N/A</v>
      </c>
      <c r="B383" s="212" t="n">
        <f aca="false">(YEAR(Q383)-YEAR(P383))*12+MONTH(Q383)-MONTH(P383)+1</f>
        <v>1</v>
      </c>
      <c r="C383" s="212" t="n">
        <f aca="false">B383*W383</f>
        <v>0</v>
      </c>
    </row>
    <row r="384" customFormat="false" ht="12.75" hidden="false" customHeight="false" outlineLevel="0" collapsed="false">
      <c r="A384" s="212" t="e">
        <f aca="false">VLOOKUP(G384,DDEGL_USERS,2,FALSE())</f>
        <v>#N/A</v>
      </c>
      <c r="B384" s="212" t="n">
        <f aca="false">(YEAR(Q384)-YEAR(P384))*12+MONTH(Q384)-MONTH(P384)+1</f>
        <v>1</v>
      </c>
      <c r="C384" s="212" t="n">
        <f aca="false">B384*W384</f>
        <v>0</v>
      </c>
    </row>
    <row r="385" customFormat="false" ht="12.75" hidden="false" customHeight="false" outlineLevel="0" collapsed="false">
      <c r="A385" s="212" t="e">
        <f aca="false">VLOOKUP(G385,DDEGL_USERS,2,FALSE())</f>
        <v>#N/A</v>
      </c>
      <c r="B385" s="212" t="n">
        <f aca="false">(YEAR(Q385)-YEAR(P385))*12+MONTH(Q385)-MONTH(P385)+1</f>
        <v>1</v>
      </c>
      <c r="C385" s="212" t="n">
        <f aca="false">B385*W385</f>
        <v>0</v>
      </c>
    </row>
    <row r="386" customFormat="false" ht="12.75" hidden="false" customHeight="false" outlineLevel="0" collapsed="false">
      <c r="A386" s="212" t="e">
        <f aca="false">VLOOKUP(G386,DDEGL_USERS,2,FALSE())</f>
        <v>#N/A</v>
      </c>
      <c r="B386" s="212" t="n">
        <f aca="false">(YEAR(Q386)-YEAR(P386))*12+MONTH(Q386)-MONTH(P386)+1</f>
        <v>1</v>
      </c>
      <c r="C386" s="212" t="n">
        <f aca="false">B386*W386</f>
        <v>0</v>
      </c>
    </row>
    <row r="387" customFormat="false" ht="12.75" hidden="false" customHeight="false" outlineLevel="0" collapsed="false">
      <c r="A387" s="212" t="e">
        <f aca="false">VLOOKUP(G387,DDEGL_USERS,2,FALSE())</f>
        <v>#N/A</v>
      </c>
      <c r="B387" s="212" t="n">
        <f aca="false">(YEAR(Q387)-YEAR(P387))*12+MONTH(Q387)-MONTH(P387)+1</f>
        <v>1</v>
      </c>
      <c r="C387" s="212" t="n">
        <f aca="false">B387*W387</f>
        <v>0</v>
      </c>
    </row>
    <row r="388" customFormat="false" ht="12.75" hidden="false" customHeight="false" outlineLevel="0" collapsed="false">
      <c r="A388" s="212" t="e">
        <f aca="false">VLOOKUP(G388,DDEGL_USERS,2,FALSE())</f>
        <v>#N/A</v>
      </c>
      <c r="B388" s="212" t="n">
        <f aca="false">(YEAR(Q388)-YEAR(P388))*12+MONTH(Q388)-MONTH(P388)+1</f>
        <v>1</v>
      </c>
      <c r="C388" s="212" t="n">
        <f aca="false">B388*W388</f>
        <v>0</v>
      </c>
    </row>
    <row r="389" customFormat="false" ht="12.75" hidden="false" customHeight="false" outlineLevel="0" collapsed="false">
      <c r="A389" s="212" t="e">
        <f aca="false">VLOOKUP(G389,DDEGL_USERS,2,FALSE())</f>
        <v>#N/A</v>
      </c>
      <c r="B389" s="212" t="n">
        <f aca="false">(YEAR(Q389)-YEAR(P389))*12+MONTH(Q389)-MONTH(P389)+1</f>
        <v>1</v>
      </c>
      <c r="C389" s="212" t="n">
        <f aca="false">B389*W389</f>
        <v>0</v>
      </c>
    </row>
    <row r="390" customFormat="false" ht="12.75" hidden="false" customHeight="false" outlineLevel="0" collapsed="false">
      <c r="A390" s="212" t="e">
        <f aca="false">VLOOKUP(G390,DDEGL_USERS,2,FALSE())</f>
        <v>#N/A</v>
      </c>
      <c r="B390" s="212" t="n">
        <f aca="false">(YEAR(Q390)-YEAR(P390))*12+MONTH(Q390)-MONTH(P390)+1</f>
        <v>1</v>
      </c>
      <c r="C390" s="212" t="n">
        <f aca="false">B390*W390</f>
        <v>0</v>
      </c>
    </row>
    <row r="391" customFormat="false" ht="12.75" hidden="false" customHeight="false" outlineLevel="0" collapsed="false">
      <c r="A391" s="212" t="e">
        <f aca="false">VLOOKUP(G391,DDEGL_USERS,2,FALSE())</f>
        <v>#N/A</v>
      </c>
      <c r="B391" s="212" t="n">
        <f aca="false">(YEAR(Q391)-YEAR(P391))*12+MONTH(Q391)-MONTH(P391)+1</f>
        <v>1</v>
      </c>
      <c r="C391" s="212" t="n">
        <f aca="false">B391*W391</f>
        <v>0</v>
      </c>
    </row>
    <row r="392" customFormat="false" ht="12.75" hidden="false" customHeight="false" outlineLevel="0" collapsed="false">
      <c r="A392" s="212" t="e">
        <f aca="false">VLOOKUP(G392,DDEGL_USERS,2,FALSE())</f>
        <v>#N/A</v>
      </c>
      <c r="B392" s="212" t="n">
        <f aca="false">(YEAR(Q392)-YEAR(P392))*12+MONTH(Q392)-MONTH(P392)+1</f>
        <v>1</v>
      </c>
      <c r="C392" s="212" t="n">
        <f aca="false">B392*W392</f>
        <v>0</v>
      </c>
    </row>
    <row r="393" customFormat="false" ht="12.75" hidden="false" customHeight="false" outlineLevel="0" collapsed="false">
      <c r="A393" s="212" t="e">
        <f aca="false">VLOOKUP(G393,DDEGL_USERS,2,FALSE())</f>
        <v>#N/A</v>
      </c>
      <c r="B393" s="212" t="n">
        <f aca="false">(YEAR(Q393)-YEAR(P393))*12+MONTH(Q393)-MONTH(P393)+1</f>
        <v>1</v>
      </c>
      <c r="C393" s="212" t="n">
        <f aca="false">B393*W393</f>
        <v>0</v>
      </c>
    </row>
    <row r="394" customFormat="false" ht="12.75" hidden="false" customHeight="false" outlineLevel="0" collapsed="false">
      <c r="A394" s="212" t="e">
        <f aca="false">VLOOKUP(G394,DDEGL_USERS,2,FALSE())</f>
        <v>#N/A</v>
      </c>
      <c r="B394" s="212" t="n">
        <f aca="false">(YEAR(Q394)-YEAR(P394))*12+MONTH(Q394)-MONTH(P394)+1</f>
        <v>1</v>
      </c>
      <c r="C394" s="212" t="n">
        <f aca="false">B394*W394</f>
        <v>0</v>
      </c>
    </row>
    <row r="395" customFormat="false" ht="12.75" hidden="false" customHeight="false" outlineLevel="0" collapsed="false">
      <c r="A395" s="212" t="e">
        <f aca="false">VLOOKUP(G395,DDEGL_USERS,2,FALSE())</f>
        <v>#N/A</v>
      </c>
      <c r="B395" s="212" t="n">
        <f aca="false">(YEAR(Q395)-YEAR(P395))*12+MONTH(Q395)-MONTH(P395)+1</f>
        <v>1</v>
      </c>
      <c r="C395" s="212" t="n">
        <f aca="false">B395*W395</f>
        <v>0</v>
      </c>
    </row>
    <row r="396" customFormat="false" ht="12.75" hidden="false" customHeight="false" outlineLevel="0" collapsed="false">
      <c r="A396" s="212" t="e">
        <f aca="false">VLOOKUP(G396,DDEGL_USERS,2,FALSE())</f>
        <v>#N/A</v>
      </c>
      <c r="B396" s="212" t="n">
        <f aca="false">(YEAR(Q396)-YEAR(P396))*12+MONTH(Q396)-MONTH(P396)+1</f>
        <v>1</v>
      </c>
      <c r="C396" s="212" t="n">
        <f aca="false">B396*W396</f>
        <v>0</v>
      </c>
    </row>
    <row r="397" customFormat="false" ht="12.75" hidden="false" customHeight="false" outlineLevel="0" collapsed="false">
      <c r="A397" s="212" t="e">
        <f aca="false">VLOOKUP(G397,DDEGL_USERS,2,FALSE())</f>
        <v>#N/A</v>
      </c>
      <c r="B397" s="212" t="n">
        <f aca="false">(YEAR(Q397)-YEAR(P397))*12+MONTH(Q397)-MONTH(P397)+1</f>
        <v>1</v>
      </c>
      <c r="C397" s="212" t="n">
        <f aca="false">B397*W397</f>
        <v>0</v>
      </c>
    </row>
    <row r="398" customFormat="false" ht="12.75" hidden="false" customHeight="false" outlineLevel="0" collapsed="false">
      <c r="A398" s="212" t="e">
        <f aca="false">VLOOKUP(G398,DDEGL_USERS,2,FALSE())</f>
        <v>#N/A</v>
      </c>
      <c r="B398" s="212" t="n">
        <f aca="false">(YEAR(Q398)-YEAR(P398))*12+MONTH(Q398)-MONTH(P398)+1</f>
        <v>1</v>
      </c>
      <c r="C398" s="212" t="n">
        <f aca="false">B398*W398</f>
        <v>0</v>
      </c>
    </row>
    <row r="399" customFormat="false" ht="12.75" hidden="false" customHeight="false" outlineLevel="0" collapsed="false">
      <c r="A399" s="212" t="e">
        <f aca="false">VLOOKUP(G399,DDEGL_USERS,2,FALSE())</f>
        <v>#N/A</v>
      </c>
      <c r="B399" s="212" t="n">
        <f aca="false">(YEAR(Q399)-YEAR(P399))*12+MONTH(Q399)-MONTH(P399)+1</f>
        <v>1</v>
      </c>
      <c r="C399" s="212" t="n">
        <f aca="false">B399*W399</f>
        <v>0</v>
      </c>
    </row>
    <row r="400" customFormat="false" ht="12.75" hidden="false" customHeight="false" outlineLevel="0" collapsed="false">
      <c r="A400" s="212" t="e">
        <f aca="false">VLOOKUP(G400,DDEGL_USERS,2,FALSE())</f>
        <v>#N/A</v>
      </c>
      <c r="B400" s="212" t="n">
        <f aca="false">(YEAR(Q400)-YEAR(P400))*12+MONTH(Q400)-MONTH(P400)+1</f>
        <v>1</v>
      </c>
      <c r="C400" s="212" t="n">
        <f aca="false">B400*W400</f>
        <v>0</v>
      </c>
    </row>
    <row r="401" customFormat="false" ht="12.75" hidden="false" customHeight="false" outlineLevel="0" collapsed="false">
      <c r="A401" s="212" t="e">
        <f aca="false">VLOOKUP(G401,DDEGL_USERS,2,FALSE())</f>
        <v>#N/A</v>
      </c>
      <c r="B401" s="212" t="n">
        <f aca="false">(YEAR(Q401)-YEAR(P401))*12+MONTH(Q401)-MONTH(P401)+1</f>
        <v>1</v>
      </c>
      <c r="C401" s="212" t="n">
        <f aca="false">B401*W401</f>
        <v>0</v>
      </c>
    </row>
    <row r="402" customFormat="false" ht="12.75" hidden="false" customHeight="false" outlineLevel="0" collapsed="false">
      <c r="A402" s="212" t="e">
        <f aca="false">VLOOKUP(G402,DDEGL_USERS,2,FALSE())</f>
        <v>#N/A</v>
      </c>
      <c r="B402" s="212" t="n">
        <f aca="false">(YEAR(Q402)-YEAR(P402))*12+MONTH(Q402)-MONTH(P402)+1</f>
        <v>1</v>
      </c>
      <c r="C402" s="212" t="n">
        <f aca="false">B402*W402</f>
        <v>0</v>
      </c>
    </row>
    <row r="403" customFormat="false" ht="12.75" hidden="false" customHeight="false" outlineLevel="0" collapsed="false">
      <c r="A403" s="212" t="e">
        <f aca="false">VLOOKUP(G403,DDEGL_USERS,2,FALSE())</f>
        <v>#N/A</v>
      </c>
      <c r="B403" s="212" t="n">
        <f aca="false">(YEAR(Q403)-YEAR(P403))*12+MONTH(Q403)-MONTH(P403)+1</f>
        <v>1</v>
      </c>
      <c r="C403" s="212" t="n">
        <f aca="false">B403*W403</f>
        <v>0</v>
      </c>
    </row>
    <row r="404" customFormat="false" ht="12.75" hidden="false" customHeight="false" outlineLevel="0" collapsed="false">
      <c r="A404" s="212" t="e">
        <f aca="false">VLOOKUP(G404,DDEGL_USERS,2,FALSE())</f>
        <v>#N/A</v>
      </c>
      <c r="B404" s="212" t="n">
        <f aca="false">(YEAR(Q404)-YEAR(P404))*12+MONTH(Q404)-MONTH(P404)+1</f>
        <v>1</v>
      </c>
      <c r="C404" s="212" t="n">
        <f aca="false">B404*W404</f>
        <v>0</v>
      </c>
    </row>
    <row r="405" customFormat="false" ht="12.75" hidden="false" customHeight="false" outlineLevel="0" collapsed="false">
      <c r="A405" s="212" t="e">
        <f aca="false">VLOOKUP(G405,DDEGL_USERS,2,FALSE())</f>
        <v>#N/A</v>
      </c>
      <c r="B405" s="212" t="n">
        <f aca="false">(YEAR(Q405)-YEAR(P405))*12+MONTH(Q405)-MONTH(P405)+1</f>
        <v>1</v>
      </c>
      <c r="C405" s="212" t="n">
        <f aca="false">B405*W405</f>
        <v>0</v>
      </c>
    </row>
    <row r="406" customFormat="false" ht="12.75" hidden="false" customHeight="false" outlineLevel="0" collapsed="false">
      <c r="A406" s="212" t="e">
        <f aca="false">VLOOKUP(G406,DDEGL_USERS,2,FALSE())</f>
        <v>#N/A</v>
      </c>
      <c r="B406" s="212" t="n">
        <f aca="false">(YEAR(Q406)-YEAR(P406))*12+MONTH(Q406)-MONTH(P406)+1</f>
        <v>1</v>
      </c>
      <c r="C406" s="212" t="n">
        <f aca="false">B406*W406</f>
        <v>0</v>
      </c>
    </row>
    <row r="407" customFormat="false" ht="12.75" hidden="false" customHeight="false" outlineLevel="0" collapsed="false">
      <c r="A407" s="212" t="e">
        <f aca="false">VLOOKUP(G407,DDEGL_USERS,2,FALSE())</f>
        <v>#N/A</v>
      </c>
      <c r="B407" s="212" t="n">
        <f aca="false">(YEAR(Q407)-YEAR(P407))*12+MONTH(Q407)-MONTH(P407)+1</f>
        <v>1</v>
      </c>
      <c r="C407" s="212" t="n">
        <f aca="false">B407*W407</f>
        <v>0</v>
      </c>
    </row>
    <row r="408" customFormat="false" ht="12.75" hidden="false" customHeight="false" outlineLevel="0" collapsed="false">
      <c r="A408" s="212" t="e">
        <f aca="false">VLOOKUP(G408,DDEGL_USERS,2,FALSE())</f>
        <v>#N/A</v>
      </c>
      <c r="B408" s="212" t="n">
        <f aca="false">(YEAR(Q408)-YEAR(P408))*12+MONTH(Q408)-MONTH(P408)+1</f>
        <v>1</v>
      </c>
      <c r="C408" s="212" t="n">
        <f aca="false">B408*W408</f>
        <v>0</v>
      </c>
    </row>
    <row r="409" customFormat="false" ht="12.75" hidden="false" customHeight="false" outlineLevel="0" collapsed="false">
      <c r="A409" s="212" t="e">
        <f aca="false">VLOOKUP(G409,DDEGL_USERS,2,FALSE())</f>
        <v>#N/A</v>
      </c>
      <c r="B409" s="212" t="n">
        <f aca="false">(YEAR(Q409)-YEAR(P409))*12+MONTH(Q409)-MONTH(P409)+1</f>
        <v>1</v>
      </c>
      <c r="C409" s="212" t="n">
        <f aca="false">B409*W409</f>
        <v>0</v>
      </c>
    </row>
    <row r="410" customFormat="false" ht="12.75" hidden="false" customHeight="false" outlineLevel="0" collapsed="false">
      <c r="A410" s="212" t="e">
        <f aca="false">VLOOKUP(G410,DDEGL_USERS,2,FALSE())</f>
        <v>#N/A</v>
      </c>
      <c r="B410" s="212" t="n">
        <f aca="false">(YEAR(Q410)-YEAR(P410))*12+MONTH(Q410)-MONTH(P410)+1</f>
        <v>1</v>
      </c>
      <c r="C410" s="212" t="n">
        <f aca="false">B410*W410</f>
        <v>0</v>
      </c>
    </row>
    <row r="411" customFormat="false" ht="12.75" hidden="false" customHeight="false" outlineLevel="0" collapsed="false">
      <c r="A411" s="212" t="e">
        <f aca="false">VLOOKUP(G411,DDEGL_USERS,2,FALSE())</f>
        <v>#N/A</v>
      </c>
      <c r="B411" s="212" t="n">
        <f aca="false">(YEAR(Q411)-YEAR(P411))*12+MONTH(Q411)-MONTH(P411)+1</f>
        <v>1</v>
      </c>
      <c r="C411" s="212" t="n">
        <f aca="false">B411*W411</f>
        <v>0</v>
      </c>
    </row>
    <row r="412" customFormat="false" ht="12.75" hidden="false" customHeight="false" outlineLevel="0" collapsed="false">
      <c r="A412" s="212" t="e">
        <f aca="false">VLOOKUP(G412,DDEGL_USERS,2,FALSE())</f>
        <v>#N/A</v>
      </c>
      <c r="B412" s="212" t="n">
        <f aca="false">(YEAR(Q412)-YEAR(P412))*12+MONTH(Q412)-MONTH(P412)+1</f>
        <v>1</v>
      </c>
      <c r="C412" s="212" t="n">
        <f aca="false">B412*W412</f>
        <v>0</v>
      </c>
    </row>
    <row r="413" customFormat="false" ht="12.75" hidden="false" customHeight="false" outlineLevel="0" collapsed="false">
      <c r="A413" s="212" t="e">
        <f aca="false">VLOOKUP(G413,DDEGL_USERS,2,FALSE())</f>
        <v>#N/A</v>
      </c>
      <c r="B413" s="212" t="n">
        <f aca="false">(YEAR(Q413)-YEAR(P413))*12+MONTH(Q413)-MONTH(P413)+1</f>
        <v>1</v>
      </c>
      <c r="C413" s="212" t="n">
        <f aca="false">B413*W413</f>
        <v>0</v>
      </c>
    </row>
    <row r="414" customFormat="false" ht="12.75" hidden="false" customHeight="false" outlineLevel="0" collapsed="false">
      <c r="A414" s="212" t="e">
        <f aca="false">VLOOKUP(G414,DDEGL_USERS,2,FALSE())</f>
        <v>#N/A</v>
      </c>
      <c r="B414" s="212" t="n">
        <f aca="false">(YEAR(Q414)-YEAR(P414))*12+MONTH(Q414)-MONTH(P414)+1</f>
        <v>1</v>
      </c>
      <c r="C414" s="212" t="n">
        <f aca="false">B414*W414</f>
        <v>0</v>
      </c>
    </row>
    <row r="415" customFormat="false" ht="12.75" hidden="false" customHeight="false" outlineLevel="0" collapsed="false">
      <c r="A415" s="212" t="e">
        <f aca="false">VLOOKUP(G415,DDEGL_USERS,2,FALSE())</f>
        <v>#N/A</v>
      </c>
      <c r="B415" s="212" t="n">
        <f aca="false">(YEAR(Q415)-YEAR(P415))*12+MONTH(Q415)-MONTH(P415)+1</f>
        <v>1</v>
      </c>
      <c r="C415" s="212" t="n">
        <f aca="false">B415*W415</f>
        <v>0</v>
      </c>
    </row>
    <row r="416" customFormat="false" ht="12.75" hidden="false" customHeight="false" outlineLevel="0" collapsed="false">
      <c r="A416" s="212" t="e">
        <f aca="false">VLOOKUP(G416,DDEGL_USERS,2,FALSE())</f>
        <v>#N/A</v>
      </c>
      <c r="B416" s="212" t="n">
        <f aca="false">(YEAR(Q416)-YEAR(P416))*12+MONTH(Q416)-MONTH(P416)+1</f>
        <v>1</v>
      </c>
      <c r="C416" s="212" t="n">
        <f aca="false">B416*W416</f>
        <v>0</v>
      </c>
    </row>
    <row r="417" customFormat="false" ht="12.75" hidden="false" customHeight="false" outlineLevel="0" collapsed="false">
      <c r="A417" s="212" t="e">
        <f aca="false">VLOOKUP(G417,DDEGL_USERS,2,FALSE())</f>
        <v>#N/A</v>
      </c>
      <c r="B417" s="212" t="n">
        <f aca="false">(YEAR(Q417)-YEAR(P417))*12+MONTH(Q417)-MONTH(P417)+1</f>
        <v>1</v>
      </c>
      <c r="C417" s="212" t="n">
        <f aca="false">B417*W417</f>
        <v>0</v>
      </c>
    </row>
    <row r="418" customFormat="false" ht="12.75" hidden="false" customHeight="false" outlineLevel="0" collapsed="false">
      <c r="A418" s="212" t="e">
        <f aca="false">VLOOKUP(G418,DDEGL_USERS,2,FALSE())</f>
        <v>#N/A</v>
      </c>
      <c r="B418" s="212" t="n">
        <f aca="false">(YEAR(Q418)-YEAR(P418))*12+MONTH(Q418)-MONTH(P418)+1</f>
        <v>1</v>
      </c>
      <c r="C418" s="212" t="n">
        <f aca="false">B418*W418</f>
        <v>0</v>
      </c>
    </row>
    <row r="419" customFormat="false" ht="12.75" hidden="false" customHeight="false" outlineLevel="0" collapsed="false">
      <c r="A419" s="212" t="e">
        <f aca="false">VLOOKUP(G419,DDEGL_USERS,2,FALSE())</f>
        <v>#N/A</v>
      </c>
      <c r="B419" s="212" t="n">
        <f aca="false">(YEAR(Q419)-YEAR(P419))*12+MONTH(Q419)-MONTH(P419)+1</f>
        <v>1</v>
      </c>
      <c r="C419" s="212" t="n">
        <f aca="false">B419*W419</f>
        <v>0</v>
      </c>
    </row>
    <row r="420" customFormat="false" ht="12.75" hidden="false" customHeight="false" outlineLevel="0" collapsed="false">
      <c r="A420" s="212" t="e">
        <f aca="false">VLOOKUP(G420,DDEGL_USERS,2,FALSE())</f>
        <v>#N/A</v>
      </c>
      <c r="B420" s="212" t="n">
        <f aca="false">(YEAR(Q420)-YEAR(P420))*12+MONTH(Q420)-MONTH(P420)+1</f>
        <v>1</v>
      </c>
      <c r="C420" s="212" t="n">
        <f aca="false">B420*W420</f>
        <v>0</v>
      </c>
    </row>
    <row r="421" customFormat="false" ht="12.75" hidden="false" customHeight="false" outlineLevel="0" collapsed="false">
      <c r="A421" s="212" t="e">
        <f aca="false">VLOOKUP(G421,DDEGL_USERS,2,FALSE())</f>
        <v>#N/A</v>
      </c>
      <c r="B421" s="212" t="n">
        <f aca="false">(YEAR(Q421)-YEAR(P421))*12+MONTH(Q421)-MONTH(P421)+1</f>
        <v>1</v>
      </c>
      <c r="C421" s="212" t="n">
        <f aca="false">B421*W421</f>
        <v>0</v>
      </c>
    </row>
    <row r="422" customFormat="false" ht="12.75" hidden="false" customHeight="false" outlineLevel="0" collapsed="false">
      <c r="A422" s="212" t="e">
        <f aca="false">VLOOKUP(G422,DDEGL_USERS,2,FALSE())</f>
        <v>#N/A</v>
      </c>
      <c r="B422" s="212" t="n">
        <f aca="false">(YEAR(Q422)-YEAR(P422))*12+MONTH(Q422)-MONTH(P422)+1</f>
        <v>1</v>
      </c>
      <c r="C422" s="212" t="n">
        <f aca="false">B422*W422</f>
        <v>0</v>
      </c>
    </row>
    <row r="423" customFormat="false" ht="12.75" hidden="false" customHeight="false" outlineLevel="0" collapsed="false">
      <c r="A423" s="212" t="e">
        <f aca="false">VLOOKUP(G423,DDEGL_USERS,2,FALSE())</f>
        <v>#N/A</v>
      </c>
      <c r="B423" s="212" t="n">
        <f aca="false">(YEAR(Q423)-YEAR(P423))*12+MONTH(Q423)-MONTH(P423)+1</f>
        <v>1</v>
      </c>
      <c r="C423" s="212" t="n">
        <f aca="false">B423*W423</f>
        <v>0</v>
      </c>
    </row>
    <row r="424" customFormat="false" ht="12.75" hidden="false" customHeight="false" outlineLevel="0" collapsed="false">
      <c r="A424" s="212" t="e">
        <f aca="false">VLOOKUP(G424,DDEGL_USERS,2,FALSE())</f>
        <v>#N/A</v>
      </c>
      <c r="B424" s="212" t="n">
        <f aca="false">(YEAR(Q424)-YEAR(P424))*12+MONTH(Q424)-MONTH(P424)+1</f>
        <v>1</v>
      </c>
      <c r="C424" s="212" t="n">
        <f aca="false">B424*W424</f>
        <v>0</v>
      </c>
    </row>
    <row r="425" customFormat="false" ht="12.75" hidden="false" customHeight="false" outlineLevel="0" collapsed="false">
      <c r="A425" s="212" t="e">
        <f aca="false">VLOOKUP(G425,DDEGL_USERS,2,FALSE())</f>
        <v>#N/A</v>
      </c>
      <c r="B425" s="212" t="n">
        <f aca="false">(YEAR(Q425)-YEAR(P425))*12+MONTH(Q425)-MONTH(P425)+1</f>
        <v>1</v>
      </c>
      <c r="C425" s="212" t="n">
        <f aca="false">B425*W425</f>
        <v>0</v>
      </c>
    </row>
    <row r="426" customFormat="false" ht="12.75" hidden="false" customHeight="false" outlineLevel="0" collapsed="false">
      <c r="A426" s="212" t="e">
        <f aca="false">VLOOKUP(G426,DDEGL_USERS,2,FALSE())</f>
        <v>#N/A</v>
      </c>
      <c r="B426" s="212" t="n">
        <f aca="false">(YEAR(Q426)-YEAR(P426))*12+MONTH(Q426)-MONTH(P426)+1</f>
        <v>1</v>
      </c>
      <c r="C426" s="212" t="n">
        <f aca="false">B426*W426</f>
        <v>0</v>
      </c>
    </row>
    <row r="427" customFormat="false" ht="12.75" hidden="false" customHeight="false" outlineLevel="0" collapsed="false">
      <c r="A427" s="212" t="e">
        <f aca="false">VLOOKUP(G427,DDEGL_USERS,2,FALSE())</f>
        <v>#N/A</v>
      </c>
      <c r="B427" s="212" t="n">
        <f aca="false">(YEAR(Q427)-YEAR(P427))*12+MONTH(Q427)-MONTH(P427)+1</f>
        <v>1</v>
      </c>
      <c r="C427" s="212" t="n">
        <f aca="false">B427*W427</f>
        <v>0</v>
      </c>
    </row>
    <row r="428" customFormat="false" ht="12.75" hidden="false" customHeight="false" outlineLevel="0" collapsed="false">
      <c r="A428" s="212" t="e">
        <f aca="false">VLOOKUP(G428,DDEGL_USERS,2,FALSE())</f>
        <v>#N/A</v>
      </c>
      <c r="B428" s="212" t="n">
        <f aca="false">(YEAR(Q428)-YEAR(P428))*12+MONTH(Q428)-MONTH(P428)+1</f>
        <v>1</v>
      </c>
      <c r="C428" s="212" t="n">
        <f aca="false">B428*W428</f>
        <v>0</v>
      </c>
    </row>
    <row r="429" customFormat="false" ht="12.75" hidden="false" customHeight="false" outlineLevel="0" collapsed="false">
      <c r="A429" s="212" t="e">
        <f aca="false">VLOOKUP(G429,DDEGL_USERS,2,FALSE())</f>
        <v>#N/A</v>
      </c>
      <c r="B429" s="212" t="n">
        <f aca="false">(YEAR(Q429)-YEAR(P429))*12+MONTH(Q429)-MONTH(P429)+1</f>
        <v>1</v>
      </c>
      <c r="C429" s="212" t="n">
        <f aca="false">B429*W429</f>
        <v>0</v>
      </c>
    </row>
    <row r="430" customFormat="false" ht="12.75" hidden="false" customHeight="false" outlineLevel="0" collapsed="false">
      <c r="A430" s="212" t="e">
        <f aca="false">VLOOKUP(G430,DDEGL_USERS,2,FALSE())</f>
        <v>#N/A</v>
      </c>
      <c r="B430" s="212" t="n">
        <f aca="false">(YEAR(Q430)-YEAR(P430))*12+MONTH(Q430)-MONTH(P430)+1</f>
        <v>1</v>
      </c>
      <c r="C430" s="212" t="n">
        <f aca="false">B430*W430</f>
        <v>0</v>
      </c>
    </row>
    <row r="431" customFormat="false" ht="12.75" hidden="false" customHeight="false" outlineLevel="0" collapsed="false">
      <c r="A431" s="212" t="e">
        <f aca="false">VLOOKUP(G431,DDEGL_USERS,2,FALSE())</f>
        <v>#N/A</v>
      </c>
      <c r="B431" s="212" t="n">
        <f aca="false">(YEAR(Q431)-YEAR(P431))*12+MONTH(Q431)-MONTH(P431)+1</f>
        <v>1</v>
      </c>
      <c r="C431" s="212" t="n">
        <f aca="false">B431*W431</f>
        <v>0</v>
      </c>
    </row>
    <row r="432" customFormat="false" ht="12.75" hidden="false" customHeight="false" outlineLevel="0" collapsed="false">
      <c r="A432" s="212" t="e">
        <f aca="false">VLOOKUP(G432,DDEGL_USERS,2,FALSE())</f>
        <v>#N/A</v>
      </c>
      <c r="B432" s="212" t="n">
        <f aca="false">(YEAR(Q432)-YEAR(P432))*12+MONTH(Q432)-MONTH(P432)+1</f>
        <v>1</v>
      </c>
      <c r="C432" s="212" t="n">
        <f aca="false">B432*W432</f>
        <v>0</v>
      </c>
    </row>
    <row r="433" customFormat="false" ht="12.75" hidden="false" customHeight="false" outlineLevel="0" collapsed="false">
      <c r="A433" s="212" t="e">
        <f aca="false">VLOOKUP(G433,DDEGL_USERS,2,FALSE())</f>
        <v>#N/A</v>
      </c>
      <c r="B433" s="212" t="n">
        <f aca="false">(YEAR(Q433)-YEAR(P433))*12+MONTH(Q433)-MONTH(P433)+1</f>
        <v>1</v>
      </c>
      <c r="C433" s="212" t="n">
        <f aca="false">B433*W433</f>
        <v>0</v>
      </c>
    </row>
    <row r="434" customFormat="false" ht="12.75" hidden="false" customHeight="false" outlineLevel="0" collapsed="false">
      <c r="A434" s="212" t="e">
        <f aca="false">VLOOKUP(G434,DDEGL_USERS,2,FALSE())</f>
        <v>#N/A</v>
      </c>
      <c r="B434" s="212" t="n">
        <f aca="false">(YEAR(Q434)-YEAR(P434))*12+MONTH(Q434)-MONTH(P434)+1</f>
        <v>1</v>
      </c>
      <c r="C434" s="212" t="n">
        <f aca="false">B434*W434</f>
        <v>0</v>
      </c>
    </row>
    <row r="435" customFormat="false" ht="12.75" hidden="false" customHeight="false" outlineLevel="0" collapsed="false">
      <c r="A435" s="212" t="e">
        <f aca="false">VLOOKUP(G435,DDEGL_USERS,2,FALSE())</f>
        <v>#N/A</v>
      </c>
      <c r="B435" s="212" t="n">
        <f aca="false">(YEAR(Q435)-YEAR(P435))*12+MONTH(Q435)-MONTH(P435)+1</f>
        <v>1</v>
      </c>
      <c r="C435" s="212" t="n">
        <f aca="false">B435*W435</f>
        <v>0</v>
      </c>
    </row>
    <row r="436" customFormat="false" ht="12.75" hidden="false" customHeight="false" outlineLevel="0" collapsed="false">
      <c r="A436" s="212" t="e">
        <f aca="false">VLOOKUP(G436,DDEGL_USERS,2,FALSE())</f>
        <v>#N/A</v>
      </c>
      <c r="B436" s="212" t="n">
        <f aca="false">(YEAR(Q436)-YEAR(P436))*12+MONTH(Q436)-MONTH(P436)+1</f>
        <v>1</v>
      </c>
      <c r="C436" s="212" t="n">
        <f aca="false">B436*W436</f>
        <v>0</v>
      </c>
    </row>
    <row r="437" customFormat="false" ht="12.75" hidden="false" customHeight="false" outlineLevel="0" collapsed="false">
      <c r="A437" s="212" t="e">
        <f aca="false">VLOOKUP(G437,DDEGL_USERS,2,FALSE())</f>
        <v>#N/A</v>
      </c>
      <c r="B437" s="212" t="n">
        <f aca="false">(YEAR(Q437)-YEAR(P437))*12+MONTH(Q437)-MONTH(P437)+1</f>
        <v>1</v>
      </c>
      <c r="C437" s="212" t="n">
        <f aca="false">B437*W437</f>
        <v>0</v>
      </c>
    </row>
    <row r="438" customFormat="false" ht="12.75" hidden="false" customHeight="false" outlineLevel="0" collapsed="false">
      <c r="A438" s="212" t="e">
        <f aca="false">VLOOKUP(G438,DDEGL_USERS,2,FALSE())</f>
        <v>#N/A</v>
      </c>
      <c r="B438" s="212" t="n">
        <f aca="false">(YEAR(Q438)-YEAR(P438))*12+MONTH(Q438)-MONTH(P438)+1</f>
        <v>1</v>
      </c>
      <c r="C438" s="212" t="n">
        <f aca="false">B438*W438</f>
        <v>0</v>
      </c>
    </row>
    <row r="439" customFormat="false" ht="12.75" hidden="false" customHeight="false" outlineLevel="0" collapsed="false">
      <c r="A439" s="212" t="e">
        <f aca="false">VLOOKUP(G439,DDEGL_USERS,2,FALSE())</f>
        <v>#N/A</v>
      </c>
      <c r="B439" s="212" t="n">
        <f aca="false">(YEAR(Q439)-YEAR(P439))*12+MONTH(Q439)-MONTH(P439)+1</f>
        <v>1</v>
      </c>
      <c r="C439" s="212" t="n">
        <f aca="false">B439*W439</f>
        <v>0</v>
      </c>
    </row>
    <row r="440" customFormat="false" ht="12.75" hidden="false" customHeight="false" outlineLevel="0" collapsed="false">
      <c r="A440" s="212" t="e">
        <f aca="false">VLOOKUP(G440,DDEGL_USERS,2,FALSE())</f>
        <v>#N/A</v>
      </c>
      <c r="B440" s="212" t="n">
        <f aca="false">(YEAR(Q440)-YEAR(P440))*12+MONTH(Q440)-MONTH(P440)+1</f>
        <v>1</v>
      </c>
      <c r="C440" s="212" t="n">
        <f aca="false">B440*W440</f>
        <v>0</v>
      </c>
    </row>
    <row r="441" customFormat="false" ht="12.75" hidden="false" customHeight="false" outlineLevel="0" collapsed="false">
      <c r="A441" s="212" t="e">
        <f aca="false">VLOOKUP(G441,DDEGL_USERS,2,FALSE())</f>
        <v>#N/A</v>
      </c>
      <c r="B441" s="212" t="n">
        <f aca="false">(YEAR(Q441)-YEAR(P441))*12+MONTH(Q441)-MONTH(P441)+1</f>
        <v>1</v>
      </c>
      <c r="C441" s="212" t="n">
        <f aca="false">B441*W441</f>
        <v>0</v>
      </c>
    </row>
    <row r="442" customFormat="false" ht="12.75" hidden="false" customHeight="false" outlineLevel="0" collapsed="false">
      <c r="A442" s="212" t="e">
        <f aca="false">VLOOKUP(G442,DDEGL_USERS,2,FALSE())</f>
        <v>#N/A</v>
      </c>
      <c r="B442" s="212" t="n">
        <f aca="false">(YEAR(Q442)-YEAR(P442))*12+MONTH(Q442)-MONTH(P442)+1</f>
        <v>1</v>
      </c>
      <c r="C442" s="212" t="n">
        <f aca="false">B442*W442</f>
        <v>0</v>
      </c>
    </row>
    <row r="443" customFormat="false" ht="12.75" hidden="false" customHeight="false" outlineLevel="0" collapsed="false">
      <c r="A443" s="212" t="e">
        <f aca="false">VLOOKUP(G443,DDEGL_USERS,2,FALSE())</f>
        <v>#N/A</v>
      </c>
      <c r="B443" s="212" t="n">
        <f aca="false">(YEAR(Q443)-YEAR(P443))*12+MONTH(Q443)-MONTH(P443)+1</f>
        <v>1</v>
      </c>
      <c r="C443" s="212" t="n">
        <f aca="false">B443*W443</f>
        <v>0</v>
      </c>
    </row>
    <row r="444" customFormat="false" ht="12.75" hidden="false" customHeight="false" outlineLevel="0" collapsed="false">
      <c r="A444" s="212" t="e">
        <f aca="false">VLOOKUP(G444,DDEGL_USERS,2,FALSE())</f>
        <v>#N/A</v>
      </c>
      <c r="B444" s="212" t="n">
        <f aca="false">(YEAR(Q444)-YEAR(P444))*12+MONTH(Q444)-MONTH(P444)+1</f>
        <v>1</v>
      </c>
      <c r="C444" s="212" t="n">
        <f aca="false">B444*W444</f>
        <v>0</v>
      </c>
    </row>
    <row r="445" customFormat="false" ht="12.75" hidden="false" customHeight="false" outlineLevel="0" collapsed="false">
      <c r="A445" s="212" t="e">
        <f aca="false">VLOOKUP(G445,DDEGL_USERS,2,FALSE())</f>
        <v>#N/A</v>
      </c>
      <c r="B445" s="212" t="n">
        <f aca="false">(YEAR(Q445)-YEAR(P445))*12+MONTH(Q445)-MONTH(P445)+1</f>
        <v>1</v>
      </c>
      <c r="C445" s="212" t="n">
        <f aca="false">B445*W445</f>
        <v>0</v>
      </c>
    </row>
    <row r="446" customFormat="false" ht="12.75" hidden="false" customHeight="false" outlineLevel="0" collapsed="false">
      <c r="A446" s="212" t="e">
        <f aca="false">VLOOKUP(G446,DDEGL_USERS,2,FALSE())</f>
        <v>#N/A</v>
      </c>
      <c r="B446" s="212" t="n">
        <f aca="false">(YEAR(Q446)-YEAR(P446))*12+MONTH(Q446)-MONTH(P446)+1</f>
        <v>1</v>
      </c>
      <c r="C446" s="212" t="n">
        <f aca="false">B446*W446</f>
        <v>0</v>
      </c>
    </row>
    <row r="447" customFormat="false" ht="12.75" hidden="false" customHeight="false" outlineLevel="0" collapsed="false">
      <c r="A447" s="212" t="e">
        <f aca="false">VLOOKUP(G447,DDEGL_USERS,2,FALSE())</f>
        <v>#N/A</v>
      </c>
      <c r="B447" s="212" t="n">
        <f aca="false">(YEAR(Q447)-YEAR(P447))*12+MONTH(Q447)-MONTH(P447)+1</f>
        <v>1</v>
      </c>
      <c r="C447" s="212" t="n">
        <f aca="false">B447*W447</f>
        <v>0</v>
      </c>
    </row>
    <row r="448" customFormat="false" ht="12.75" hidden="false" customHeight="false" outlineLevel="0" collapsed="false">
      <c r="A448" s="212" t="e">
        <f aca="false">VLOOKUP(G448,DDEGL_USERS,2,FALSE())</f>
        <v>#N/A</v>
      </c>
      <c r="B448" s="212" t="n">
        <f aca="false">(YEAR(Q448)-YEAR(P448))*12+MONTH(Q448)-MONTH(P448)+1</f>
        <v>1</v>
      </c>
      <c r="C448" s="212" t="n">
        <f aca="false">B448*W448</f>
        <v>0</v>
      </c>
    </row>
    <row r="449" customFormat="false" ht="12.75" hidden="false" customHeight="false" outlineLevel="0" collapsed="false">
      <c r="A449" s="212" t="e">
        <f aca="false">VLOOKUP(G449,DDEGL_USERS,2,FALSE())</f>
        <v>#N/A</v>
      </c>
      <c r="B449" s="212" t="n">
        <f aca="false">(YEAR(Q449)-YEAR(P449))*12+MONTH(Q449)-MONTH(P449)+1</f>
        <v>1</v>
      </c>
      <c r="C449" s="212" t="n">
        <f aca="false">B449*W449</f>
        <v>0</v>
      </c>
    </row>
    <row r="450" customFormat="false" ht="12.75" hidden="false" customHeight="false" outlineLevel="0" collapsed="false">
      <c r="A450" s="212" t="e">
        <f aca="false">VLOOKUP(G450,DDEGL_USERS,2,FALSE())</f>
        <v>#N/A</v>
      </c>
      <c r="B450" s="212" t="n">
        <f aca="false">(YEAR(Q450)-YEAR(P450))*12+MONTH(Q450)-MONTH(P450)+1</f>
        <v>1</v>
      </c>
      <c r="C450" s="212" t="n">
        <f aca="false">B450*W450</f>
        <v>0</v>
      </c>
    </row>
    <row r="451" customFormat="false" ht="12.75" hidden="false" customHeight="false" outlineLevel="0" collapsed="false">
      <c r="A451" s="212" t="e">
        <f aca="false">VLOOKUP(G451,DDEGL_USERS,2,FALSE())</f>
        <v>#N/A</v>
      </c>
      <c r="B451" s="212" t="n">
        <f aca="false">(YEAR(Q451)-YEAR(P451))*12+MONTH(Q451)-MONTH(P451)+1</f>
        <v>1</v>
      </c>
      <c r="C451" s="212" t="n">
        <f aca="false">B451*W451</f>
        <v>0</v>
      </c>
    </row>
    <row r="452" customFormat="false" ht="12.75" hidden="false" customHeight="false" outlineLevel="0" collapsed="false">
      <c r="A452" s="212" t="e">
        <f aca="false">VLOOKUP(G452,DDEGL_USERS,2,FALSE())</f>
        <v>#N/A</v>
      </c>
      <c r="B452" s="212" t="n">
        <f aca="false">(YEAR(Q452)-YEAR(P452))*12+MONTH(Q452)-MONTH(P452)+1</f>
        <v>1</v>
      </c>
      <c r="C452" s="212" t="n">
        <f aca="false">B452*W452</f>
        <v>0</v>
      </c>
    </row>
    <row r="453" customFormat="false" ht="12.75" hidden="false" customHeight="false" outlineLevel="0" collapsed="false">
      <c r="A453" s="212" t="e">
        <f aca="false">VLOOKUP(G453,DDEGL_USERS,2,FALSE())</f>
        <v>#N/A</v>
      </c>
      <c r="B453" s="212" t="n">
        <f aca="false">(YEAR(Q453)-YEAR(P453))*12+MONTH(Q453)-MONTH(P453)+1</f>
        <v>1</v>
      </c>
      <c r="C453" s="212" t="n">
        <f aca="false">B453*W453</f>
        <v>0</v>
      </c>
    </row>
    <row r="454" customFormat="false" ht="12.75" hidden="false" customHeight="false" outlineLevel="0" collapsed="false">
      <c r="A454" s="212" t="e">
        <f aca="false">VLOOKUP(G454,DDEGL_USERS,2,FALSE())</f>
        <v>#N/A</v>
      </c>
      <c r="B454" s="212" t="n">
        <f aca="false">(YEAR(Q454)-YEAR(P454))*12+MONTH(Q454)-MONTH(P454)+1</f>
        <v>1</v>
      </c>
      <c r="C454" s="212" t="n">
        <f aca="false">B454*W454</f>
        <v>0</v>
      </c>
    </row>
    <row r="455" customFormat="false" ht="12.75" hidden="false" customHeight="false" outlineLevel="0" collapsed="false">
      <c r="A455" s="212" t="e">
        <f aca="false">VLOOKUP(G455,DDEGL_USERS,2,FALSE())</f>
        <v>#N/A</v>
      </c>
      <c r="B455" s="212" t="n">
        <f aca="false">(YEAR(Q455)-YEAR(P455))*12+MONTH(Q455)-MONTH(P455)+1</f>
        <v>1</v>
      </c>
      <c r="C455" s="212" t="n">
        <f aca="false">B455*W455</f>
        <v>0</v>
      </c>
    </row>
    <row r="456" customFormat="false" ht="12.75" hidden="false" customHeight="false" outlineLevel="0" collapsed="false">
      <c r="A456" s="212" t="e">
        <f aca="false">VLOOKUP(G456,DDEGL_USERS,2,FALSE())</f>
        <v>#N/A</v>
      </c>
      <c r="B456" s="212" t="n">
        <f aca="false">(YEAR(Q456)-YEAR(P456))*12+MONTH(Q456)-MONTH(P456)+1</f>
        <v>1</v>
      </c>
      <c r="C456" s="212" t="n">
        <f aca="false">B456*W456</f>
        <v>0</v>
      </c>
    </row>
    <row r="457" customFormat="false" ht="12.75" hidden="false" customHeight="false" outlineLevel="0" collapsed="false">
      <c r="A457" s="212" t="e">
        <f aca="false">VLOOKUP(G457,DDEGL_USERS,2,FALSE())</f>
        <v>#N/A</v>
      </c>
      <c r="B457" s="212" t="n">
        <f aca="false">(YEAR(Q457)-YEAR(P457))*12+MONTH(Q457)-MONTH(P457)+1</f>
        <v>1</v>
      </c>
      <c r="C457" s="212" t="n">
        <f aca="false">B457*W457</f>
        <v>0</v>
      </c>
    </row>
    <row r="458" customFormat="false" ht="12.75" hidden="false" customHeight="false" outlineLevel="0" collapsed="false">
      <c r="A458" s="212" t="e">
        <f aca="false">VLOOKUP(G458,DDEGL_USERS,2,FALSE())</f>
        <v>#N/A</v>
      </c>
      <c r="B458" s="212" t="n">
        <f aca="false">(YEAR(Q458)-YEAR(P458))*12+MONTH(Q458)-MONTH(P458)+1</f>
        <v>1</v>
      </c>
      <c r="C458" s="212" t="n">
        <f aca="false">B458*W458</f>
        <v>0</v>
      </c>
    </row>
    <row r="459" customFormat="false" ht="12.75" hidden="false" customHeight="false" outlineLevel="0" collapsed="false">
      <c r="A459" s="212" t="e">
        <f aca="false">VLOOKUP(G459,DDEGL_USERS,2,FALSE())</f>
        <v>#N/A</v>
      </c>
      <c r="B459" s="212" t="n">
        <f aca="false">(YEAR(Q459)-YEAR(P459))*12+MONTH(Q459)-MONTH(P459)+1</f>
        <v>1</v>
      </c>
      <c r="C459" s="212" t="n">
        <f aca="false">B459*W459</f>
        <v>0</v>
      </c>
    </row>
    <row r="460" customFormat="false" ht="12.75" hidden="false" customHeight="false" outlineLevel="0" collapsed="false">
      <c r="A460" s="212" t="e">
        <f aca="false">VLOOKUP(G460,DDEGL_USERS,2,FALSE())</f>
        <v>#N/A</v>
      </c>
      <c r="B460" s="212" t="n">
        <f aca="false">(YEAR(Q460)-YEAR(P460))*12+MONTH(Q460)-MONTH(P460)+1</f>
        <v>1</v>
      </c>
      <c r="C460" s="212" t="n">
        <f aca="false">B460*W460</f>
        <v>0</v>
      </c>
    </row>
    <row r="461" customFormat="false" ht="12.75" hidden="false" customHeight="false" outlineLevel="0" collapsed="false">
      <c r="A461" s="212" t="e">
        <f aca="false">VLOOKUP(G461,DDEGL_USERS,2,FALSE())</f>
        <v>#N/A</v>
      </c>
      <c r="B461" s="212" t="n">
        <f aca="false">(YEAR(Q461)-YEAR(P461))*12+MONTH(Q461)-MONTH(P461)+1</f>
        <v>1</v>
      </c>
      <c r="C461" s="212" t="n">
        <f aca="false">B461*W461</f>
        <v>0</v>
      </c>
    </row>
    <row r="462" customFormat="false" ht="12.75" hidden="false" customHeight="false" outlineLevel="0" collapsed="false">
      <c r="A462" s="212" t="e">
        <f aca="false">VLOOKUP(G462,DDEGL_USERS,2,FALSE())</f>
        <v>#N/A</v>
      </c>
      <c r="B462" s="212" t="n">
        <f aca="false">(YEAR(Q462)-YEAR(P462))*12+MONTH(Q462)-MONTH(P462)+1</f>
        <v>1</v>
      </c>
      <c r="C462" s="212" t="n">
        <f aca="false">B462*W462</f>
        <v>0</v>
      </c>
    </row>
    <row r="463" customFormat="false" ht="12.75" hidden="false" customHeight="false" outlineLevel="0" collapsed="false">
      <c r="A463" s="212" t="e">
        <f aca="false">VLOOKUP(G463,DDEGL_USERS,2,FALSE())</f>
        <v>#N/A</v>
      </c>
      <c r="B463" s="212" t="n">
        <f aca="false">(YEAR(Q463)-YEAR(P463))*12+MONTH(Q463)-MONTH(P463)+1</f>
        <v>1</v>
      </c>
      <c r="C463" s="212" t="n">
        <f aca="false">B463*W463</f>
        <v>0</v>
      </c>
    </row>
    <row r="464" customFormat="false" ht="12.75" hidden="false" customHeight="false" outlineLevel="0" collapsed="false">
      <c r="A464" s="212" t="e">
        <f aca="false">VLOOKUP(G464,DDEGL_USERS,2,FALSE())</f>
        <v>#N/A</v>
      </c>
      <c r="B464" s="212" t="n">
        <f aca="false">(YEAR(Q464)-YEAR(P464))*12+MONTH(Q464)-MONTH(P464)+1</f>
        <v>1</v>
      </c>
      <c r="C464" s="212" t="n">
        <f aca="false">B464*W464</f>
        <v>0</v>
      </c>
    </row>
    <row r="465" customFormat="false" ht="12.75" hidden="false" customHeight="false" outlineLevel="0" collapsed="false">
      <c r="A465" s="212" t="e">
        <f aca="false">VLOOKUP(G465,DDEGL_USERS,2,FALSE())</f>
        <v>#N/A</v>
      </c>
      <c r="B465" s="212" t="n">
        <f aca="false">(YEAR(Q465)-YEAR(P465))*12+MONTH(Q465)-MONTH(P465)+1</f>
        <v>1</v>
      </c>
      <c r="C465" s="212" t="n">
        <f aca="false">B465*W465</f>
        <v>0</v>
      </c>
    </row>
    <row r="466" customFormat="false" ht="12.75" hidden="false" customHeight="false" outlineLevel="0" collapsed="false">
      <c r="A466" s="212" t="e">
        <f aca="false">VLOOKUP(G466,DDEGL_USERS,2,FALSE())</f>
        <v>#N/A</v>
      </c>
      <c r="B466" s="212" t="n">
        <f aca="false">(YEAR(Q466)-YEAR(P466))*12+MONTH(Q466)-MONTH(P466)+1</f>
        <v>1</v>
      </c>
      <c r="C466" s="212" t="n">
        <f aca="false">B466*W466</f>
        <v>0</v>
      </c>
    </row>
    <row r="467" customFormat="false" ht="12.75" hidden="false" customHeight="false" outlineLevel="0" collapsed="false">
      <c r="A467" s="212" t="e">
        <f aca="false">VLOOKUP(G467,DDEGL_USERS,2,FALSE())</f>
        <v>#N/A</v>
      </c>
      <c r="B467" s="212" t="n">
        <f aca="false">(YEAR(Q467)-YEAR(P467))*12+MONTH(Q467)-MONTH(P467)+1</f>
        <v>1</v>
      </c>
      <c r="C467" s="212" t="n">
        <f aca="false">B467*W467</f>
        <v>0</v>
      </c>
    </row>
    <row r="468" customFormat="false" ht="12.75" hidden="false" customHeight="false" outlineLevel="0" collapsed="false">
      <c r="A468" s="212" t="e">
        <f aca="false">VLOOKUP(G468,DDEGL_USERS,2,FALSE())</f>
        <v>#N/A</v>
      </c>
      <c r="B468" s="212" t="n">
        <f aca="false">(YEAR(Q468)-YEAR(P468))*12+MONTH(Q468)-MONTH(P468)+1</f>
        <v>1</v>
      </c>
      <c r="C468" s="212" t="n">
        <f aca="false">B468*W468</f>
        <v>0</v>
      </c>
    </row>
    <row r="469" customFormat="false" ht="12.75" hidden="false" customHeight="false" outlineLevel="0" collapsed="false">
      <c r="A469" s="212" t="e">
        <f aca="false">VLOOKUP(G469,DDEGL_USERS,2,FALSE())</f>
        <v>#N/A</v>
      </c>
      <c r="B469" s="212" t="n">
        <f aca="false">(YEAR(Q469)-YEAR(P469))*12+MONTH(Q469)-MONTH(P469)+1</f>
        <v>1</v>
      </c>
      <c r="C469" s="212" t="n">
        <f aca="false">B469*W469</f>
        <v>0</v>
      </c>
    </row>
    <row r="470" customFormat="false" ht="12.75" hidden="false" customHeight="false" outlineLevel="0" collapsed="false">
      <c r="A470" s="212" t="e">
        <f aca="false">VLOOKUP(G470,DDEGL_USERS,2,FALSE())</f>
        <v>#N/A</v>
      </c>
      <c r="B470" s="212" t="n">
        <f aca="false">(YEAR(Q470)-YEAR(P470))*12+MONTH(Q470)-MONTH(P470)+1</f>
        <v>1</v>
      </c>
      <c r="C470" s="212" t="n">
        <f aca="false">B470*W470</f>
        <v>0</v>
      </c>
    </row>
    <row r="471" customFormat="false" ht="12.75" hidden="false" customHeight="false" outlineLevel="0" collapsed="false">
      <c r="A471" s="212" t="e">
        <f aca="false">VLOOKUP(G471,DDEGL_USERS,2,FALSE())</f>
        <v>#N/A</v>
      </c>
      <c r="B471" s="212" t="n">
        <f aca="false">(YEAR(Q471)-YEAR(P471))*12+MONTH(Q471)-MONTH(P471)+1</f>
        <v>1</v>
      </c>
      <c r="C471" s="212" t="n">
        <f aca="false">B471*W471</f>
        <v>0</v>
      </c>
    </row>
    <row r="472" customFormat="false" ht="12.75" hidden="false" customHeight="false" outlineLevel="0" collapsed="false">
      <c r="A472" s="212" t="e">
        <f aca="false">VLOOKUP(G472,DDEGL_USERS,2,FALSE())</f>
        <v>#N/A</v>
      </c>
      <c r="B472" s="212" t="n">
        <f aca="false">(YEAR(Q472)-YEAR(P472))*12+MONTH(Q472)-MONTH(P472)+1</f>
        <v>1</v>
      </c>
      <c r="C472" s="212" t="n">
        <f aca="false">B472*W472</f>
        <v>0</v>
      </c>
    </row>
    <row r="473" customFormat="false" ht="12.75" hidden="false" customHeight="false" outlineLevel="0" collapsed="false">
      <c r="A473" s="212" t="e">
        <f aca="false">VLOOKUP(G473,DDEGL_USERS,2,FALSE())</f>
        <v>#N/A</v>
      </c>
      <c r="B473" s="212" t="n">
        <f aca="false">(YEAR(Q473)-YEAR(P473))*12+MONTH(Q473)-MONTH(P473)+1</f>
        <v>1</v>
      </c>
      <c r="C473" s="212" t="n">
        <f aca="false">B473*W473</f>
        <v>0</v>
      </c>
    </row>
    <row r="474" customFormat="false" ht="12.75" hidden="false" customHeight="false" outlineLevel="0" collapsed="false">
      <c r="A474" s="212" t="e">
        <f aca="false">VLOOKUP(G474,DDEGL_USERS,2,FALSE())</f>
        <v>#N/A</v>
      </c>
      <c r="B474" s="212" t="n">
        <f aca="false">(YEAR(Q474)-YEAR(P474))*12+MONTH(Q474)-MONTH(P474)+1</f>
        <v>1</v>
      </c>
      <c r="C474" s="212" t="n">
        <f aca="false">B474*W474</f>
        <v>0</v>
      </c>
    </row>
    <row r="475" customFormat="false" ht="12.75" hidden="false" customHeight="false" outlineLevel="0" collapsed="false">
      <c r="A475" s="212" t="e">
        <f aca="false">VLOOKUP(G475,DDEGL_USERS,2,FALSE())</f>
        <v>#N/A</v>
      </c>
      <c r="B475" s="212" t="n">
        <f aca="false">(YEAR(Q475)-YEAR(P475))*12+MONTH(Q475)-MONTH(P475)+1</f>
        <v>1</v>
      </c>
      <c r="C475" s="212" t="n">
        <f aca="false">B475*W475</f>
        <v>0</v>
      </c>
    </row>
    <row r="476" customFormat="false" ht="12.75" hidden="false" customHeight="false" outlineLevel="0" collapsed="false">
      <c r="A476" s="212" t="e">
        <f aca="false">VLOOKUP(G476,DDEGL_USERS,2,FALSE())</f>
        <v>#N/A</v>
      </c>
      <c r="B476" s="212" t="n">
        <f aca="false">(YEAR(Q476)-YEAR(P476))*12+MONTH(Q476)-MONTH(P476)+1</f>
        <v>1</v>
      </c>
      <c r="C476" s="212" t="n">
        <f aca="false">B476*W476</f>
        <v>0</v>
      </c>
    </row>
    <row r="477" customFormat="false" ht="12.75" hidden="false" customHeight="false" outlineLevel="0" collapsed="false">
      <c r="A477" s="212" t="e">
        <f aca="false">VLOOKUP(G477,DDEGL_USERS,2,FALSE())</f>
        <v>#N/A</v>
      </c>
      <c r="B477" s="212" t="n">
        <f aca="false">(YEAR(Q477)-YEAR(P477))*12+MONTH(Q477)-MONTH(P477)+1</f>
        <v>1</v>
      </c>
      <c r="C477" s="212" t="n">
        <f aca="false">B477*W477</f>
        <v>0</v>
      </c>
    </row>
    <row r="478" customFormat="false" ht="12.75" hidden="false" customHeight="false" outlineLevel="0" collapsed="false">
      <c r="A478" s="212" t="e">
        <f aca="false">VLOOKUP(G478,DDEGL_USERS,2,FALSE())</f>
        <v>#N/A</v>
      </c>
      <c r="B478" s="212" t="n">
        <f aca="false">(YEAR(Q478)-YEAR(P478))*12+MONTH(Q478)-MONTH(P478)+1</f>
        <v>1</v>
      </c>
      <c r="C478" s="212" t="n">
        <f aca="false">B478*W478</f>
        <v>0</v>
      </c>
    </row>
    <row r="479" customFormat="false" ht="12.75" hidden="false" customHeight="false" outlineLevel="0" collapsed="false">
      <c r="A479" s="212" t="e">
        <f aca="false">VLOOKUP(G479,DDEGL_USERS,2,FALSE())</f>
        <v>#N/A</v>
      </c>
      <c r="B479" s="212" t="n">
        <f aca="false">(YEAR(Q479)-YEAR(P479))*12+MONTH(Q479)-MONTH(P479)+1</f>
        <v>1</v>
      </c>
      <c r="C479" s="212" t="n">
        <f aca="false">B479*W479</f>
        <v>0</v>
      </c>
    </row>
    <row r="480" customFormat="false" ht="12.75" hidden="false" customHeight="false" outlineLevel="0" collapsed="false">
      <c r="A480" s="212" t="e">
        <f aca="false">VLOOKUP(G480,DDEGL_USERS,2,FALSE())</f>
        <v>#N/A</v>
      </c>
      <c r="B480" s="212" t="n">
        <f aca="false">(YEAR(Q480)-YEAR(P480))*12+MONTH(Q480)-MONTH(P480)+1</f>
        <v>1</v>
      </c>
      <c r="C480" s="212" t="n">
        <f aca="false">B480*W480</f>
        <v>0</v>
      </c>
    </row>
    <row r="481" customFormat="false" ht="12.75" hidden="false" customHeight="false" outlineLevel="0" collapsed="false">
      <c r="A481" s="212" t="e">
        <f aca="false">VLOOKUP(G481,DDEGL_USERS,2,FALSE())</f>
        <v>#N/A</v>
      </c>
      <c r="B481" s="212" t="n">
        <f aca="false">(YEAR(Q481)-YEAR(P481))*12+MONTH(Q481)-MONTH(P481)+1</f>
        <v>1</v>
      </c>
      <c r="C481" s="212" t="n">
        <f aca="false">B481*W481</f>
        <v>0</v>
      </c>
    </row>
    <row r="482" customFormat="false" ht="12.75" hidden="false" customHeight="false" outlineLevel="0" collapsed="false">
      <c r="A482" s="212" t="e">
        <f aca="false">VLOOKUP(G482,DDEGL_USERS,2,FALSE())</f>
        <v>#N/A</v>
      </c>
      <c r="B482" s="212" t="n">
        <f aca="false">(YEAR(Q482)-YEAR(P482))*12+MONTH(Q482)-MONTH(P482)+1</f>
        <v>1</v>
      </c>
      <c r="C482" s="212" t="n">
        <f aca="false">B482*W482</f>
        <v>0</v>
      </c>
    </row>
    <row r="483" customFormat="false" ht="12.75" hidden="false" customHeight="false" outlineLevel="0" collapsed="false">
      <c r="A483" s="212" t="e">
        <f aca="false">VLOOKUP(G483,DDEGL_USERS,2,FALSE())</f>
        <v>#N/A</v>
      </c>
      <c r="B483" s="212" t="n">
        <f aca="false">(YEAR(Q483)-YEAR(P483))*12+MONTH(Q483)-MONTH(P483)+1</f>
        <v>1</v>
      </c>
      <c r="C483" s="212" t="n">
        <f aca="false">B483*W483</f>
        <v>0</v>
      </c>
    </row>
    <row r="484" customFormat="false" ht="12.75" hidden="false" customHeight="false" outlineLevel="0" collapsed="false">
      <c r="A484" s="212" t="e">
        <f aca="false">VLOOKUP(G484,DDEGL_USERS,2,FALSE())</f>
        <v>#N/A</v>
      </c>
      <c r="B484" s="212" t="n">
        <f aca="false">(YEAR(Q484)-YEAR(P484))*12+MONTH(Q484)-MONTH(P484)+1</f>
        <v>1</v>
      </c>
      <c r="C484" s="212" t="n">
        <f aca="false">B484*W484</f>
        <v>0</v>
      </c>
    </row>
    <row r="485" customFormat="false" ht="12.75" hidden="false" customHeight="false" outlineLevel="0" collapsed="false">
      <c r="A485" s="212" t="e">
        <f aca="false">VLOOKUP(G485,DDEGL_USERS,2,FALSE())</f>
        <v>#N/A</v>
      </c>
      <c r="B485" s="212" t="n">
        <f aca="false">(YEAR(Q485)-YEAR(P485))*12+MONTH(Q485)-MONTH(P485)+1</f>
        <v>1</v>
      </c>
      <c r="C485" s="212" t="n">
        <f aca="false">B485*W485</f>
        <v>0</v>
      </c>
    </row>
    <row r="486" customFormat="false" ht="12.75" hidden="false" customHeight="false" outlineLevel="0" collapsed="false">
      <c r="A486" s="212" t="e">
        <f aca="false">VLOOKUP(G486,DDEGL_USERS,2,FALSE())</f>
        <v>#N/A</v>
      </c>
      <c r="B486" s="212" t="n">
        <f aca="false">(YEAR(Q486)-YEAR(P486))*12+MONTH(Q486)-MONTH(P486)+1</f>
        <v>1</v>
      </c>
      <c r="C486" s="212" t="n">
        <f aca="false">B486*W486</f>
        <v>0</v>
      </c>
    </row>
    <row r="487" customFormat="false" ht="12.75" hidden="false" customHeight="false" outlineLevel="0" collapsed="false">
      <c r="A487" s="212" t="e">
        <f aca="false">VLOOKUP(G487,DDEGL_USERS,2,FALSE())</f>
        <v>#N/A</v>
      </c>
      <c r="B487" s="212" t="n">
        <f aca="false">(YEAR(Q487)-YEAR(P487))*12+MONTH(Q487)-MONTH(P487)+1</f>
        <v>1</v>
      </c>
      <c r="C487" s="212" t="n">
        <f aca="false">B487*W487</f>
        <v>0</v>
      </c>
    </row>
    <row r="488" customFormat="false" ht="12.75" hidden="false" customHeight="false" outlineLevel="0" collapsed="false">
      <c r="A488" s="212" t="e">
        <f aca="false">VLOOKUP(G488,DDEGL_USERS,2,FALSE())</f>
        <v>#N/A</v>
      </c>
      <c r="B488" s="212" t="n">
        <f aca="false">(YEAR(Q488)-YEAR(P488))*12+MONTH(Q488)-MONTH(P488)+1</f>
        <v>1</v>
      </c>
      <c r="C488" s="212" t="n">
        <f aca="false">B488*W488</f>
        <v>0</v>
      </c>
    </row>
    <row r="489" customFormat="false" ht="12.75" hidden="false" customHeight="false" outlineLevel="0" collapsed="false">
      <c r="A489" s="212" t="e">
        <f aca="false">VLOOKUP(G489,DDEGL_USERS,2,FALSE())</f>
        <v>#N/A</v>
      </c>
      <c r="B489" s="212" t="n">
        <f aca="false">(YEAR(Q489)-YEAR(P489))*12+MONTH(Q489)-MONTH(P489)+1</f>
        <v>1</v>
      </c>
      <c r="C489" s="212" t="n">
        <f aca="false">B489*W489</f>
        <v>0</v>
      </c>
    </row>
    <row r="490" customFormat="false" ht="12.75" hidden="false" customHeight="false" outlineLevel="0" collapsed="false">
      <c r="A490" s="212" t="e">
        <f aca="false">VLOOKUP(G490,DDEGL_USERS,2,FALSE())</f>
        <v>#N/A</v>
      </c>
      <c r="B490" s="212" t="n">
        <f aca="false">(YEAR(Q490)-YEAR(P490))*12+MONTH(Q490)-MONTH(P490)+1</f>
        <v>1</v>
      </c>
      <c r="C490" s="212" t="n">
        <f aca="false">B490*W490</f>
        <v>0</v>
      </c>
    </row>
    <row r="491" customFormat="false" ht="12.75" hidden="false" customHeight="false" outlineLevel="0" collapsed="false">
      <c r="A491" s="212" t="e">
        <f aca="false">VLOOKUP(G491,DDEGL_USERS,2,FALSE())</f>
        <v>#N/A</v>
      </c>
      <c r="B491" s="212" t="n">
        <f aca="false">(YEAR(Q491)-YEAR(P491))*12+MONTH(Q491)-MONTH(P491)+1</f>
        <v>1</v>
      </c>
      <c r="C491" s="212" t="n">
        <f aca="false">B491*W491</f>
        <v>0</v>
      </c>
    </row>
    <row r="492" customFormat="false" ht="12.75" hidden="false" customHeight="false" outlineLevel="0" collapsed="false">
      <c r="A492" s="212" t="e">
        <f aca="false">VLOOKUP(G492,DDEGL_USERS,2,FALSE())</f>
        <v>#N/A</v>
      </c>
      <c r="B492" s="212" t="n">
        <f aca="false">(YEAR(Q492)-YEAR(P492))*12+MONTH(Q492)-MONTH(P492)+1</f>
        <v>1</v>
      </c>
      <c r="C492" s="212" t="n">
        <f aca="false">B492*W492</f>
        <v>0</v>
      </c>
    </row>
    <row r="493" customFormat="false" ht="12.75" hidden="false" customHeight="false" outlineLevel="0" collapsed="false">
      <c r="A493" s="212" t="e">
        <f aca="false">VLOOKUP(G493,DDEGL_USERS,2,FALSE())</f>
        <v>#N/A</v>
      </c>
      <c r="B493" s="212" t="n">
        <f aca="false">(YEAR(Q493)-YEAR(P493))*12+MONTH(Q493)-MONTH(P493)+1</f>
        <v>1</v>
      </c>
      <c r="C493" s="212" t="n">
        <f aca="false">B493*W493</f>
        <v>0</v>
      </c>
    </row>
    <row r="494" customFormat="false" ht="12.75" hidden="false" customHeight="false" outlineLevel="0" collapsed="false">
      <c r="A494" s="212" t="e">
        <f aca="false">VLOOKUP(G494,DDEGL_USERS,2,FALSE())</f>
        <v>#N/A</v>
      </c>
      <c r="B494" s="212" t="n">
        <f aca="false">(YEAR(Q494)-YEAR(P494))*12+MONTH(Q494)-MONTH(P494)+1</f>
        <v>1</v>
      </c>
      <c r="C494" s="212" t="n">
        <f aca="false">B494*W494</f>
        <v>0</v>
      </c>
    </row>
    <row r="495" customFormat="false" ht="12.75" hidden="false" customHeight="false" outlineLevel="0" collapsed="false">
      <c r="A495" s="212" t="e">
        <f aca="false">VLOOKUP(G495,DDEGL_USERS,2,FALSE())</f>
        <v>#N/A</v>
      </c>
      <c r="B495" s="212" t="n">
        <f aca="false">(YEAR(Q495)-YEAR(P495))*12+MONTH(Q495)-MONTH(P495)+1</f>
        <v>1</v>
      </c>
      <c r="C495" s="212" t="n">
        <f aca="false">B495*W495</f>
        <v>0</v>
      </c>
    </row>
    <row r="496" customFormat="false" ht="12.75" hidden="false" customHeight="false" outlineLevel="0" collapsed="false">
      <c r="A496" s="212" t="e">
        <f aca="false">VLOOKUP(G496,DDEGL_USERS,2,FALSE())</f>
        <v>#N/A</v>
      </c>
      <c r="B496" s="212" t="n">
        <f aca="false">(YEAR(Q496)-YEAR(P496))*12+MONTH(Q496)-MONTH(P496)+1</f>
        <v>1</v>
      </c>
      <c r="C496" s="212" t="n">
        <f aca="false">B496*W496</f>
        <v>0</v>
      </c>
    </row>
    <row r="497" customFormat="false" ht="12.75" hidden="false" customHeight="false" outlineLevel="0" collapsed="false">
      <c r="A497" s="212" t="e">
        <f aca="false">VLOOKUP(G497,DDEGL_USERS,2,FALSE())</f>
        <v>#N/A</v>
      </c>
      <c r="B497" s="212" t="n">
        <f aca="false">(YEAR(Q497)-YEAR(P497))*12+MONTH(Q497)-MONTH(P497)+1</f>
        <v>1</v>
      </c>
      <c r="C497" s="212" t="n">
        <f aca="false">B497*W497</f>
        <v>0</v>
      </c>
    </row>
    <row r="498" customFormat="false" ht="12.75" hidden="false" customHeight="false" outlineLevel="0" collapsed="false">
      <c r="A498" s="212" t="e">
        <f aca="false">VLOOKUP(G498,DDEGL_USERS,2,FALSE())</f>
        <v>#N/A</v>
      </c>
      <c r="B498" s="212" t="n">
        <f aca="false">(YEAR(Q498)-YEAR(P498))*12+MONTH(Q498)-MONTH(P498)+1</f>
        <v>1</v>
      </c>
      <c r="C498" s="212" t="n">
        <f aca="false">B498*W498</f>
        <v>0</v>
      </c>
    </row>
    <row r="499" customFormat="false" ht="12.75" hidden="false" customHeight="false" outlineLevel="0" collapsed="false">
      <c r="A499" s="212" t="e">
        <f aca="false">VLOOKUP(G499,DDEGL_USERS,2,FALSE())</f>
        <v>#N/A</v>
      </c>
      <c r="B499" s="212" t="n">
        <f aca="false">(YEAR(Q499)-YEAR(P499))*12+MONTH(Q499)-MONTH(P499)+1</f>
        <v>1</v>
      </c>
      <c r="C499" s="212" t="n">
        <f aca="false">B499*W499</f>
        <v>0</v>
      </c>
    </row>
    <row r="500" customFormat="false" ht="12.75" hidden="false" customHeight="false" outlineLevel="0" collapsed="false">
      <c r="A500" s="212" t="e">
        <f aca="false">VLOOKUP(G500,DDEGL_USERS,2,FALSE())</f>
        <v>#N/A</v>
      </c>
      <c r="B500" s="212" t="n">
        <f aca="false">(YEAR(Q500)-YEAR(P500))*12+MONTH(Q500)-MONTH(P500)+1</f>
        <v>1</v>
      </c>
      <c r="C500" s="212" t="n">
        <f aca="false">B500*W500</f>
        <v>0</v>
      </c>
    </row>
    <row r="501" customFormat="false" ht="12.75" hidden="false" customHeight="false" outlineLevel="0" collapsed="false">
      <c r="A501" s="212" t="e">
        <f aca="false">VLOOKUP(G501,DDEGL_USERS,2,FALSE())</f>
        <v>#N/A</v>
      </c>
      <c r="B501" s="212" t="n">
        <f aca="false">(YEAR(Q501)-YEAR(P501))*12+MONTH(Q501)-MONTH(P501)+1</f>
        <v>1</v>
      </c>
      <c r="C501" s="212" t="n">
        <f aca="false">B501*W501</f>
        <v>0</v>
      </c>
    </row>
    <row r="502" customFormat="false" ht="12.75" hidden="false" customHeight="false" outlineLevel="0" collapsed="false">
      <c r="A502" s="212" t="e">
        <f aca="false">VLOOKUP(G502,DDEGL_USERS,2,FALSE())</f>
        <v>#N/A</v>
      </c>
      <c r="B502" s="212" t="n">
        <f aca="false">(YEAR(Q502)-YEAR(P502))*12+MONTH(Q502)-MONTH(P502)+1</f>
        <v>1</v>
      </c>
      <c r="C502" s="212" t="n">
        <f aca="false">B502*W502</f>
        <v>0</v>
      </c>
    </row>
    <row r="503" customFormat="false" ht="12.75" hidden="false" customHeight="false" outlineLevel="0" collapsed="false">
      <c r="A503" s="212" t="e">
        <f aca="false">VLOOKUP(G503,DDEGL_USERS,2,FALSE())</f>
        <v>#N/A</v>
      </c>
      <c r="B503" s="212" t="n">
        <f aca="false">(YEAR(Q503)-YEAR(P503))*12+MONTH(Q503)-MONTH(P503)+1</f>
        <v>1</v>
      </c>
      <c r="C503" s="212" t="n">
        <f aca="false">B503*W503</f>
        <v>0</v>
      </c>
    </row>
    <row r="504" customFormat="false" ht="12.75" hidden="false" customHeight="false" outlineLevel="0" collapsed="false">
      <c r="A504" s="212" t="e">
        <f aca="false">VLOOKUP(G504,DDEGL_USERS,2,FALSE())</f>
        <v>#N/A</v>
      </c>
      <c r="B504" s="212" t="n">
        <f aca="false">(YEAR(Q504)-YEAR(P504))*12+MONTH(Q504)-MONTH(P504)+1</f>
        <v>1</v>
      </c>
      <c r="C504" s="212" t="n">
        <f aca="false">B504*W504</f>
        <v>0</v>
      </c>
    </row>
  </sheetData>
  <conditionalFormatting sqref="B1">
    <cfRule type="cellIs" priority="2" operator="equal" aboveAverage="0" equalAverage="0" bottom="0" percent="0" rank="0" text="" dxfId="5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15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6" ySplit="10" topLeftCell="G11" activePane="bottomRight" state="frozen"/>
      <selection pane="topLeft" activeCell="A1" activeCellId="0" sqref="A1"/>
      <selection pane="topRight" activeCell="G1" activeCellId="0" sqref="G1"/>
      <selection pane="bottomLeft" activeCell="A11" activeCellId="0" sqref="A11"/>
      <selection pane="bottomRight" activeCell="B1" activeCellId="0" sqref="B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1.28"/>
    <col collapsed="false" customWidth="true" hidden="false" outlineLevel="0" max="2" min="2" style="0" width="13.99"/>
    <col collapsed="false" customWidth="true" hidden="false" outlineLevel="0" max="3" min="3" style="0" width="14.7"/>
    <col collapsed="false" customWidth="true" hidden="false" outlineLevel="0" max="5" min="4" style="0" width="8.85"/>
    <col collapsed="false" customWidth="true" hidden="false" outlineLevel="0" max="6" min="6" style="213" width="12.85"/>
    <col collapsed="false" customWidth="true" hidden="false" outlineLevel="0" max="7" min="7" style="214" width="17.7"/>
    <col collapsed="false" customWidth="true" hidden="false" outlineLevel="0" max="8" min="8" style="215" width="22.7"/>
    <col collapsed="false" customWidth="true" hidden="false" outlineLevel="0" max="9" min="9" style="0" width="87.7"/>
    <col collapsed="false" customWidth="true" hidden="false" outlineLevel="0" max="10" min="10" style="0" width="46.7"/>
    <col collapsed="false" customWidth="true" hidden="false" outlineLevel="0" max="11" min="11" style="0" width="22.7"/>
    <col collapsed="false" customWidth="true" hidden="false" outlineLevel="0" max="12" min="12" style="0" width="19.7"/>
    <col collapsed="false" customWidth="true" hidden="false" outlineLevel="0" max="13" min="13" style="0" width="24.7"/>
    <col collapsed="false" customWidth="true" hidden="false" outlineLevel="0" max="14" min="14" style="0" width="42.7"/>
    <col collapsed="false" customWidth="true" hidden="false" outlineLevel="0" max="15" min="15" style="0" width="68.7"/>
    <col collapsed="false" customWidth="true" hidden="false" outlineLevel="0" max="16" min="16" style="216" width="13.7"/>
    <col collapsed="false" customWidth="true" hidden="false" outlineLevel="0" max="17" min="17" style="216" width="14.7"/>
    <col collapsed="false" customWidth="true" hidden="false" outlineLevel="0" max="18" min="18" style="217" width="15.7"/>
    <col collapsed="false" customWidth="true" hidden="false" outlineLevel="0" max="19" min="19" style="0" width="32.7"/>
    <col collapsed="false" customWidth="true" hidden="false" outlineLevel="0" max="20" min="20" style="0" width="23.7"/>
    <col collapsed="false" customWidth="true" hidden="false" outlineLevel="0" max="21" min="21" style="218" width="10.71"/>
    <col collapsed="false" customWidth="true" hidden="false" outlineLevel="0" max="22" min="22" style="0" width="19.7"/>
    <col collapsed="false" customWidth="true" hidden="false" outlineLevel="0" max="23" min="23" style="0" width="12.7"/>
    <col collapsed="false" customWidth="true" hidden="false" outlineLevel="0" max="24" min="24" style="0" width="38.7"/>
    <col collapsed="false" customWidth="true" hidden="false" outlineLevel="0" max="25" min="25" style="0" width="23.7"/>
    <col collapsed="false" customWidth="true" hidden="false" outlineLevel="0" max="26" min="26" style="0" width="71.7"/>
    <col collapsed="false" customWidth="true" hidden="false" outlineLevel="0" max="27" min="27" style="0" width="20.7"/>
    <col collapsed="false" customWidth="true" hidden="false" outlineLevel="0" max="28" min="28" style="215" width="21.7"/>
    <col collapsed="false" customWidth="true" hidden="false" outlineLevel="0" max="29" min="29" style="215" width="22.7"/>
    <col collapsed="false" customWidth="true" hidden="false" outlineLevel="0" max="30" min="30" style="0" width="14.99"/>
    <col collapsed="false" customWidth="true" hidden="false" outlineLevel="0" max="31" min="31" style="0" width="11.28"/>
  </cols>
  <sheetData>
    <row r="1" customFormat="false" ht="13.5" hidden="false" customHeight="false" outlineLevel="0" collapsed="false">
      <c r="A1" s="39" t="s">
        <v>742</v>
      </c>
      <c r="B1" s="219" t="n">
        <v>10559160</v>
      </c>
      <c r="C1" s="64" t="s">
        <v>743</v>
      </c>
    </row>
    <row r="2" customFormat="false" ht="12.75" hidden="false" customHeight="false" outlineLevel="0" collapsed="false">
      <c r="A2" s="220" t="s">
        <v>744</v>
      </c>
      <c r="B2" s="221" t="n">
        <f aca="false">SUMIF($A$11:$A$10002,A2,$F$11:$F$10002)</f>
        <v>51074420</v>
      </c>
      <c r="G2" s="222" t="s">
        <v>745</v>
      </c>
    </row>
    <row r="3" customFormat="false" ht="18.75" hidden="false" customHeight="false" outlineLevel="0" collapsed="false">
      <c r="A3" s="223" t="s">
        <v>746</v>
      </c>
      <c r="B3" s="224" t="n">
        <f aca="false">SUMIF($A$11:$A$10002,A3,$F$11:$F$10002)</f>
        <v>449653917</v>
      </c>
      <c r="G3" s="225" t="s">
        <v>747</v>
      </c>
    </row>
    <row r="4" customFormat="false" ht="15.75" hidden="false" customHeight="false" outlineLevel="0" collapsed="false">
      <c r="A4" s="226" t="s">
        <v>748</v>
      </c>
      <c r="B4" s="227" t="n">
        <f aca="false">SUMIF($A$11:$A$10002,A4,$F$11:$F$10002)</f>
        <v>0</v>
      </c>
      <c r="H4" s="228"/>
    </row>
    <row r="5" customFormat="false" ht="15.75" hidden="false" customHeight="false" outlineLevel="0" collapsed="false">
      <c r="A5" s="226" t="s">
        <v>749</v>
      </c>
      <c r="B5" s="227" t="n">
        <f aca="false">SUMIF($A$11:$A$10002,A5,$F$11:$F$10002)</f>
        <v>0</v>
      </c>
      <c r="H5" s="228"/>
    </row>
    <row r="6" customFormat="false" ht="15.75" hidden="false" customHeight="false" outlineLevel="0" collapsed="false">
      <c r="A6" s="226" t="s">
        <v>750</v>
      </c>
      <c r="B6" s="227" t="n">
        <f aca="false">SUMIF($A$11:$A$10002,A6,$F$11:$F$10002)</f>
        <v>16715000</v>
      </c>
      <c r="H6" s="228"/>
    </row>
    <row r="7" customFormat="false" ht="13.5" hidden="false" customHeight="false" outlineLevel="0" collapsed="false">
      <c r="A7" s="223" t="s">
        <v>751</v>
      </c>
      <c r="B7" s="224" t="n">
        <f aca="false">SUMIF($A$11:$A$10002,A7,$F$11:$F$10002)</f>
        <v>1115000</v>
      </c>
    </row>
    <row r="8" customFormat="false" ht="12.75" hidden="false" customHeight="false" outlineLevel="0" collapsed="false">
      <c r="A8" s="229" t="s">
        <v>752</v>
      </c>
      <c r="B8" s="144"/>
      <c r="G8" s="230" t="s">
        <v>753</v>
      </c>
    </row>
    <row r="9" customFormat="false" ht="13.5" hidden="false" customHeight="false" outlineLevel="0" collapsed="false">
      <c r="A9" s="231"/>
      <c r="B9" s="144"/>
      <c r="F9" s="63"/>
      <c r="G9" s="230"/>
    </row>
    <row r="10" customFormat="false" ht="13.5" hidden="false" customHeight="false" outlineLevel="0" collapsed="false">
      <c r="A10" s="211" t="s">
        <v>754</v>
      </c>
      <c r="B10" s="232" t="s">
        <v>755</v>
      </c>
      <c r="C10" s="232" t="s">
        <v>756</v>
      </c>
      <c r="D10" s="232" t="s">
        <v>757</v>
      </c>
      <c r="E10" s="232" t="s">
        <v>758</v>
      </c>
      <c r="F10" s="210" t="s">
        <v>7</v>
      </c>
      <c r="G10" s="233" t="s">
        <v>759</v>
      </c>
      <c r="H10" s="234" t="s">
        <v>760</v>
      </c>
      <c r="I10" s="235" t="s">
        <v>761</v>
      </c>
      <c r="J10" s="235" t="s">
        <v>762</v>
      </c>
      <c r="K10" s="235" t="s">
        <v>763</v>
      </c>
      <c r="L10" s="235" t="s">
        <v>764</v>
      </c>
      <c r="M10" s="235" t="s">
        <v>765</v>
      </c>
      <c r="N10" s="235" t="s">
        <v>766</v>
      </c>
      <c r="O10" s="235" t="s">
        <v>767</v>
      </c>
      <c r="P10" s="236" t="s">
        <v>768</v>
      </c>
      <c r="Q10" s="236" t="s">
        <v>769</v>
      </c>
      <c r="R10" s="237" t="s">
        <v>770</v>
      </c>
      <c r="S10" s="235" t="s">
        <v>771</v>
      </c>
      <c r="T10" s="235" t="s">
        <v>772</v>
      </c>
      <c r="U10" s="238" t="s">
        <v>584</v>
      </c>
      <c r="V10" s="235" t="s">
        <v>773</v>
      </c>
      <c r="W10" s="235" t="s">
        <v>774</v>
      </c>
      <c r="X10" s="235" t="s">
        <v>775</v>
      </c>
      <c r="Y10" s="235" t="s">
        <v>776</v>
      </c>
      <c r="Z10" s="235" t="s">
        <v>5</v>
      </c>
      <c r="AA10" s="235" t="s">
        <v>576</v>
      </c>
      <c r="AB10" s="234" t="s">
        <v>777</v>
      </c>
      <c r="AC10" s="234" t="s">
        <v>778</v>
      </c>
    </row>
    <row r="11" customFormat="false" ht="12.75" hidden="false" customHeight="false" outlineLevel="0" collapsed="false">
      <c r="A11" s="208" t="str">
        <f aca="false">B11&amp;" "&amp;C11&amp;" "&amp;D11</f>
        <v> Metals Financial</v>
      </c>
      <c r="B11" s="208" t="str">
        <f aca="false">IF((LEFT(N11,2)="US"),"US","")</f>
        <v/>
      </c>
      <c r="C11" s="208" t="str">
        <f aca="false">M11</f>
        <v>Metals</v>
      </c>
      <c r="D11" s="208" t="str">
        <f aca="false">IF(ISNUMBER(FIND("Phy",N11))=TRUE(),"Physical","Financial")</f>
        <v>Financial</v>
      </c>
      <c r="E11" s="208" t="n">
        <f aca="false">IF(VLOOKUP(S11,'DD-Lookup'!$J$6:$L$50,3,FALSE())="Monthly",(YEAR(AC11)-YEAR(AB11))*12+MONTH(AC11)-MONTH(AB11)+1,(AC11-AB11+1))</f>
        <v>1</v>
      </c>
      <c r="F11" s="239" t="n">
        <f aca="false">E11*SUM(P11:Q11)</f>
        <v>20</v>
      </c>
      <c r="G11" s="214" t="n">
        <v>1287983</v>
      </c>
      <c r="H11" s="215" t="n">
        <v>37034.8017013889</v>
      </c>
      <c r="I11" s="0" t="s">
        <v>779</v>
      </c>
      <c r="M11" s="0" t="s">
        <v>780</v>
      </c>
      <c r="N11" s="0" t="s">
        <v>781</v>
      </c>
      <c r="O11" s="0" t="s">
        <v>782</v>
      </c>
      <c r="P11" s="216" t="n">
        <v>20</v>
      </c>
      <c r="S11" s="0" t="s">
        <v>783</v>
      </c>
      <c r="T11" s="0" t="s">
        <v>784</v>
      </c>
      <c r="U11" s="218" t="n">
        <v>1534.5</v>
      </c>
      <c r="V11" s="0" t="s">
        <v>785</v>
      </c>
      <c r="W11" s="0" t="s">
        <v>786</v>
      </c>
      <c r="X11" s="0" t="s">
        <v>787</v>
      </c>
      <c r="Y11" s="0" t="s">
        <v>788</v>
      </c>
      <c r="Z11" s="0" t="s">
        <v>789</v>
      </c>
      <c r="AA11" s="0" t="n">
        <v>2149276</v>
      </c>
    </row>
    <row r="12" customFormat="false" ht="12.75" hidden="false" customHeight="false" outlineLevel="0" collapsed="false">
      <c r="A12" s="208" t="str">
        <f aca="false">B12&amp;" "&amp;C12&amp;" "&amp;D12</f>
        <v> Metals Financial</v>
      </c>
      <c r="B12" s="208" t="str">
        <f aca="false">IF((LEFT(N12,2)="US"),"US","")</f>
        <v/>
      </c>
      <c r="C12" s="208" t="str">
        <f aca="false">M12</f>
        <v>Metals</v>
      </c>
      <c r="D12" s="208" t="str">
        <f aca="false">IF(ISNUMBER(FIND("Phy",N12))=TRUE(),"Physical","Financial")</f>
        <v>Financial</v>
      </c>
      <c r="E12" s="208" t="n">
        <f aca="false">IF(VLOOKUP(S12,'DD-Lookup'!$J$6:$L$50,3,FALSE())="Monthly",(YEAR(AC12)-YEAR(AB12))*12+MONTH(AC12)-MONTH(AB12)+1,(AC12-AB12+1))</f>
        <v>1</v>
      </c>
      <c r="F12" s="239" t="n">
        <f aca="false">E12*SUM(P12:Q12)</f>
        <v>2</v>
      </c>
      <c r="G12" s="214" t="n">
        <v>1287984</v>
      </c>
      <c r="H12" s="215" t="n">
        <v>37034.8069791667</v>
      </c>
      <c r="I12" s="0" t="s">
        <v>790</v>
      </c>
      <c r="M12" s="0" t="s">
        <v>780</v>
      </c>
      <c r="N12" s="0" t="s">
        <v>781</v>
      </c>
      <c r="O12" s="0" t="s">
        <v>782</v>
      </c>
      <c r="Q12" s="216" t="n">
        <v>2</v>
      </c>
      <c r="S12" s="0" t="s">
        <v>783</v>
      </c>
      <c r="T12" s="0" t="s">
        <v>784</v>
      </c>
      <c r="U12" s="218" t="n">
        <v>1536</v>
      </c>
      <c r="V12" s="0" t="s">
        <v>791</v>
      </c>
      <c r="W12" s="0" t="s">
        <v>786</v>
      </c>
      <c r="X12" s="0" t="s">
        <v>787</v>
      </c>
      <c r="Y12" s="0" t="s">
        <v>788</v>
      </c>
      <c r="Z12" s="0" t="s">
        <v>789</v>
      </c>
      <c r="AA12" s="0" t="n">
        <v>2149274</v>
      </c>
    </row>
    <row r="13" customFormat="false" ht="12.75" hidden="false" customHeight="false" outlineLevel="0" collapsed="false">
      <c r="A13" s="208" t="str">
        <f aca="false">B13&amp;" "&amp;C13&amp;" "&amp;D13</f>
        <v> Metals Financial</v>
      </c>
      <c r="B13" s="208" t="str">
        <f aca="false">IF((LEFT(N13,2)="US"),"US","")</f>
        <v/>
      </c>
      <c r="C13" s="208" t="str">
        <f aca="false">M13</f>
        <v>Metals</v>
      </c>
      <c r="D13" s="208" t="str">
        <f aca="false">IF(ISNUMBER(FIND("Phy",N13))=TRUE(),"Physical","Financial")</f>
        <v>Financial</v>
      </c>
      <c r="E13" s="208" t="n">
        <f aca="false">IF(VLOOKUP(S13,'DD-Lookup'!$J$6:$L$50,3,FALSE())="Monthly",(YEAR(AC13)-YEAR(AB13))*12+MONTH(AC13)-MONTH(AB13)+1,(AC13-AB13+1))</f>
        <v>1</v>
      </c>
      <c r="F13" s="239" t="n">
        <f aca="false">E13*SUM(P13:Q13)</f>
        <v>3</v>
      </c>
      <c r="G13" s="214" t="n">
        <v>1288013</v>
      </c>
      <c r="H13" s="215" t="n">
        <v>37034.8979166667</v>
      </c>
      <c r="I13" s="0" t="s">
        <v>792</v>
      </c>
      <c r="M13" s="0" t="s">
        <v>780</v>
      </c>
      <c r="N13" s="0" t="s">
        <v>781</v>
      </c>
      <c r="O13" s="0" t="s">
        <v>782</v>
      </c>
      <c r="Q13" s="216" t="n">
        <v>3</v>
      </c>
      <c r="S13" s="0" t="s">
        <v>783</v>
      </c>
      <c r="T13" s="0" t="s">
        <v>784</v>
      </c>
      <c r="U13" s="218" t="n">
        <v>1538</v>
      </c>
      <c r="V13" s="0" t="s">
        <v>793</v>
      </c>
      <c r="W13" s="0" t="s">
        <v>786</v>
      </c>
      <c r="X13" s="0" t="s">
        <v>787</v>
      </c>
      <c r="Y13" s="0" t="s">
        <v>788</v>
      </c>
      <c r="Z13" s="0" t="s">
        <v>789</v>
      </c>
      <c r="AA13" s="0" t="n">
        <v>2149272</v>
      </c>
    </row>
    <row r="14" customFormat="false" ht="12.75" hidden="false" customHeight="false" outlineLevel="0" collapsed="false">
      <c r="A14" s="208" t="str">
        <f aca="false">B14&amp;" "&amp;C14&amp;" "&amp;D14</f>
        <v> Metals Financial</v>
      </c>
      <c r="B14" s="208" t="str">
        <f aca="false">IF((LEFT(N14,2)="US"),"US","")</f>
        <v/>
      </c>
      <c r="C14" s="208" t="str">
        <f aca="false">M14</f>
        <v>Metals</v>
      </c>
      <c r="D14" s="208" t="str">
        <f aca="false">IF(ISNUMBER(FIND("Phy",N14))=TRUE(),"Physical","Financial")</f>
        <v>Financial</v>
      </c>
      <c r="E14" s="208" t="n">
        <f aca="false">IF(VLOOKUP(S14,'DD-Lookup'!$J$6:$L$50,3,FALSE())="Monthly",(YEAR(AC14)-YEAR(AB14))*12+MONTH(AC14)-MONTH(AB14)+1,(AC14-AB14+1))</f>
        <v>1</v>
      </c>
      <c r="F14" s="239" t="n">
        <f aca="false">E14*SUM(P14:Q14)</f>
        <v>8</v>
      </c>
      <c r="G14" s="214" t="n">
        <v>1288015</v>
      </c>
      <c r="H14" s="215" t="n">
        <v>37035.0156134259</v>
      </c>
      <c r="I14" s="0" t="s">
        <v>794</v>
      </c>
      <c r="M14" s="0" t="s">
        <v>780</v>
      </c>
      <c r="N14" s="0" t="s">
        <v>781</v>
      </c>
      <c r="O14" s="0" t="s">
        <v>782</v>
      </c>
      <c r="P14" s="216" t="n">
        <v>8</v>
      </c>
      <c r="S14" s="0" t="s">
        <v>783</v>
      </c>
      <c r="T14" s="0" t="s">
        <v>784</v>
      </c>
      <c r="U14" s="218" t="n">
        <v>1535</v>
      </c>
      <c r="V14" s="0" t="s">
        <v>795</v>
      </c>
      <c r="W14" s="0" t="s">
        <v>786</v>
      </c>
      <c r="X14" s="0" t="s">
        <v>787</v>
      </c>
      <c r="Y14" s="0" t="s">
        <v>788</v>
      </c>
      <c r="Z14" s="0" t="s">
        <v>789</v>
      </c>
      <c r="AA14" s="0" t="n">
        <v>2149270</v>
      </c>
    </row>
    <row r="15" customFormat="false" ht="12.75" hidden="false" customHeight="false" outlineLevel="0" collapsed="false">
      <c r="A15" s="208" t="str">
        <f aca="false">B15&amp;" "&amp;C15&amp;" "&amp;D15</f>
        <v> Metals Financial</v>
      </c>
      <c r="B15" s="208" t="str">
        <f aca="false">IF((LEFT(N15,2)="US"),"US","")</f>
        <v/>
      </c>
      <c r="C15" s="208" t="str">
        <f aca="false">M15</f>
        <v>Metals</v>
      </c>
      <c r="D15" s="208" t="str">
        <f aca="false">IF(ISNUMBER(FIND("Phy",N15))=TRUE(),"Physical","Financial")</f>
        <v>Financial</v>
      </c>
      <c r="E15" s="208" t="n">
        <f aca="false">IF(VLOOKUP(S15,'DD-Lookup'!$J$6:$L$50,3,FALSE())="Monthly",(YEAR(AC15)-YEAR(AB15))*12+MONTH(AC15)-MONTH(AB15)+1,(AC15-AB15+1))</f>
        <v>1</v>
      </c>
      <c r="F15" s="239" t="n">
        <f aca="false">E15*SUM(P15:Q15)</f>
        <v>20</v>
      </c>
      <c r="G15" s="214" t="n">
        <v>1288017</v>
      </c>
      <c r="H15" s="215" t="n">
        <v>37035.0571990741</v>
      </c>
      <c r="I15" s="0" t="s">
        <v>796</v>
      </c>
      <c r="M15" s="0" t="s">
        <v>780</v>
      </c>
      <c r="N15" s="0" t="s">
        <v>797</v>
      </c>
      <c r="O15" s="0" t="s">
        <v>798</v>
      </c>
      <c r="P15" s="216" t="n">
        <v>20</v>
      </c>
      <c r="S15" s="0" t="s">
        <v>783</v>
      </c>
      <c r="T15" s="0" t="s">
        <v>784</v>
      </c>
      <c r="U15" s="218" t="n">
        <v>952</v>
      </c>
      <c r="V15" s="0" t="s">
        <v>799</v>
      </c>
      <c r="W15" s="0" t="s">
        <v>800</v>
      </c>
      <c r="X15" s="0" t="s">
        <v>787</v>
      </c>
      <c r="Y15" s="0" t="s">
        <v>788</v>
      </c>
      <c r="Z15" s="0" t="s">
        <v>789</v>
      </c>
      <c r="AA15" s="0" t="n">
        <v>2149266</v>
      </c>
    </row>
    <row r="16" customFormat="false" ht="12.75" hidden="false" customHeight="false" outlineLevel="0" collapsed="false">
      <c r="A16" s="208" t="str">
        <f aca="false">B16&amp;" "&amp;C16&amp;" "&amp;D16</f>
        <v> Metals Financial</v>
      </c>
      <c r="B16" s="208" t="str">
        <f aca="false">IF((LEFT(N16,2)="US"),"US","")</f>
        <v/>
      </c>
      <c r="C16" s="208" t="str">
        <f aca="false">M16</f>
        <v>Metals</v>
      </c>
      <c r="D16" s="208" t="str">
        <f aca="false">IF(ISNUMBER(FIND("Phy",N16))=TRUE(),"Physical","Financial")</f>
        <v>Financial</v>
      </c>
      <c r="E16" s="208" t="n">
        <f aca="false">IF(VLOOKUP(S16,'DD-Lookup'!$J$6:$L$50,3,FALSE())="Monthly",(YEAR(AC16)-YEAR(AB16))*12+MONTH(AC16)-MONTH(AB16)+1,(AC16-AB16+1))</f>
        <v>1</v>
      </c>
      <c r="F16" s="239" t="n">
        <f aca="false">E16*SUM(P16:Q16)</f>
        <v>20</v>
      </c>
      <c r="G16" s="214" t="n">
        <v>1288018</v>
      </c>
      <c r="H16" s="215" t="n">
        <v>37035.0596527778</v>
      </c>
      <c r="I16" s="0" t="s">
        <v>801</v>
      </c>
      <c r="M16" s="0" t="s">
        <v>780</v>
      </c>
      <c r="N16" s="0" t="s">
        <v>781</v>
      </c>
      <c r="O16" s="0" t="s">
        <v>782</v>
      </c>
      <c r="P16" s="216" t="n">
        <v>20</v>
      </c>
      <c r="S16" s="0" t="s">
        <v>783</v>
      </c>
      <c r="T16" s="0" t="s">
        <v>784</v>
      </c>
      <c r="U16" s="218" t="n">
        <v>1536</v>
      </c>
      <c r="V16" s="0" t="s">
        <v>802</v>
      </c>
      <c r="W16" s="0" t="s">
        <v>803</v>
      </c>
      <c r="X16" s="0" t="s">
        <v>787</v>
      </c>
      <c r="Y16" s="0" t="s">
        <v>788</v>
      </c>
      <c r="Z16" s="0" t="s">
        <v>789</v>
      </c>
      <c r="AA16" s="0" t="n">
        <v>2149264</v>
      </c>
    </row>
    <row r="17" customFormat="false" ht="12.75" hidden="false" customHeight="false" outlineLevel="0" collapsed="false">
      <c r="A17" s="208" t="str">
        <f aca="false">B17&amp;" "&amp;C17&amp;" "&amp;D17</f>
        <v> Metals Financial</v>
      </c>
      <c r="B17" s="208" t="str">
        <f aca="false">IF((LEFT(N17,2)="US"),"US","")</f>
        <v/>
      </c>
      <c r="C17" s="208" t="str">
        <f aca="false">M17</f>
        <v>Metals</v>
      </c>
      <c r="D17" s="208" t="str">
        <f aca="false">IF(ISNUMBER(FIND("Phy",N17))=TRUE(),"Physical","Financial")</f>
        <v>Financial</v>
      </c>
      <c r="E17" s="208" t="n">
        <f aca="false">IF(VLOOKUP(S17,'DD-Lookup'!$J$6:$L$50,3,FALSE())="Monthly",(YEAR(AC17)-YEAR(AB17))*12+MONTH(AC17)-MONTH(AB17)+1,(AC17-AB17+1))</f>
        <v>1</v>
      </c>
      <c r="F17" s="239" t="n">
        <f aca="false">E17*SUM(P17:Q17)</f>
        <v>20</v>
      </c>
      <c r="G17" s="214" t="n">
        <v>1288019</v>
      </c>
      <c r="H17" s="215" t="n">
        <v>37035.0656365741</v>
      </c>
      <c r="I17" s="0" t="s">
        <v>801</v>
      </c>
      <c r="M17" s="0" t="s">
        <v>780</v>
      </c>
      <c r="N17" s="0" t="s">
        <v>804</v>
      </c>
      <c r="O17" s="0" t="s">
        <v>805</v>
      </c>
      <c r="P17" s="216" t="n">
        <v>20</v>
      </c>
      <c r="S17" s="0" t="s">
        <v>783</v>
      </c>
      <c r="T17" s="0" t="s">
        <v>784</v>
      </c>
      <c r="U17" s="218" t="n">
        <v>1731</v>
      </c>
      <c r="V17" s="0" t="s">
        <v>806</v>
      </c>
      <c r="W17" s="0" t="s">
        <v>803</v>
      </c>
      <c r="X17" s="0" t="s">
        <v>787</v>
      </c>
      <c r="Y17" s="0" t="s">
        <v>788</v>
      </c>
      <c r="Z17" s="0" t="s">
        <v>789</v>
      </c>
      <c r="AA17" s="0" t="n">
        <v>2149262</v>
      </c>
    </row>
    <row r="18" customFormat="false" ht="12.75" hidden="false" customHeight="false" outlineLevel="0" collapsed="false">
      <c r="A18" s="208" t="str">
        <f aca="false">B18&amp;" "&amp;C18&amp;" "&amp;D18</f>
        <v> Metals Financial</v>
      </c>
      <c r="B18" s="208" t="str">
        <f aca="false">IF((LEFT(N18,2)="US"),"US","")</f>
        <v/>
      </c>
      <c r="C18" s="208" t="str">
        <f aca="false">M18</f>
        <v>Metals</v>
      </c>
      <c r="D18" s="208" t="str">
        <f aca="false">IF(ISNUMBER(FIND("Phy",N18))=TRUE(),"Physical","Financial")</f>
        <v>Financial</v>
      </c>
      <c r="E18" s="208" t="n">
        <f aca="false">IF(VLOOKUP(S18,'DD-Lookup'!$J$6:$L$50,3,FALSE())="Monthly",(YEAR(AC18)-YEAR(AB18))*12+MONTH(AC18)-MONTH(AB18)+1,(AC18-AB18+1))</f>
        <v>1</v>
      </c>
      <c r="F18" s="239" t="n">
        <f aca="false">E18*SUM(P18:Q18)</f>
        <v>12</v>
      </c>
      <c r="G18" s="214" t="n">
        <v>1288020</v>
      </c>
      <c r="H18" s="215" t="n">
        <v>37035.0658101852</v>
      </c>
      <c r="I18" s="0" t="s">
        <v>790</v>
      </c>
      <c r="M18" s="0" t="s">
        <v>780</v>
      </c>
      <c r="N18" s="0" t="s">
        <v>804</v>
      </c>
      <c r="O18" s="0" t="s">
        <v>805</v>
      </c>
      <c r="Q18" s="216" t="n">
        <v>12</v>
      </c>
      <c r="S18" s="0" t="s">
        <v>783</v>
      </c>
      <c r="T18" s="0" t="s">
        <v>784</v>
      </c>
      <c r="U18" s="218" t="n">
        <v>1732</v>
      </c>
      <c r="V18" s="0" t="s">
        <v>791</v>
      </c>
      <c r="W18" s="0" t="s">
        <v>803</v>
      </c>
      <c r="X18" s="0" t="s">
        <v>787</v>
      </c>
      <c r="Y18" s="0" t="s">
        <v>788</v>
      </c>
      <c r="Z18" s="0" t="s">
        <v>789</v>
      </c>
      <c r="AA18" s="0" t="n">
        <v>2149260</v>
      </c>
    </row>
    <row r="19" customFormat="false" ht="12.75" hidden="false" customHeight="false" outlineLevel="0" collapsed="false">
      <c r="A19" s="208" t="str">
        <f aca="false">B19&amp;" "&amp;C19&amp;" "&amp;D19</f>
        <v> Metals Financial</v>
      </c>
      <c r="B19" s="208" t="str">
        <f aca="false">IF((LEFT(N19,2)="US"),"US","")</f>
        <v/>
      </c>
      <c r="C19" s="208" t="str">
        <f aca="false">M19</f>
        <v>Metals</v>
      </c>
      <c r="D19" s="208" t="str">
        <f aca="false">IF(ISNUMBER(FIND("Phy",N19))=TRUE(),"Physical","Financial")</f>
        <v>Financial</v>
      </c>
      <c r="E19" s="208" t="n">
        <f aca="false">IF(VLOOKUP(S19,'DD-Lookup'!$J$6:$L$50,3,FALSE())="Monthly",(YEAR(AC19)-YEAR(AB19))*12+MONTH(AC19)-MONTH(AB19)+1,(AC19-AB19+1))</f>
        <v>1</v>
      </c>
      <c r="F19" s="239" t="n">
        <f aca="false">E19*SUM(P19:Q19)</f>
        <v>20</v>
      </c>
      <c r="G19" s="214" t="n">
        <v>1288021</v>
      </c>
      <c r="H19" s="215" t="n">
        <v>37035.0724537037</v>
      </c>
      <c r="I19" s="0" t="s">
        <v>807</v>
      </c>
      <c r="M19" s="0" t="s">
        <v>780</v>
      </c>
      <c r="N19" s="0" t="s">
        <v>781</v>
      </c>
      <c r="O19" s="0" t="s">
        <v>782</v>
      </c>
      <c r="P19" s="216" t="n">
        <v>20</v>
      </c>
      <c r="S19" s="0" t="s">
        <v>783</v>
      </c>
      <c r="T19" s="0" t="s">
        <v>784</v>
      </c>
      <c r="U19" s="218" t="n">
        <v>1535</v>
      </c>
      <c r="V19" s="0" t="s">
        <v>808</v>
      </c>
      <c r="W19" s="0" t="s">
        <v>803</v>
      </c>
      <c r="X19" s="0" t="s">
        <v>787</v>
      </c>
      <c r="Y19" s="0" t="s">
        <v>788</v>
      </c>
      <c r="Z19" s="0" t="s">
        <v>789</v>
      </c>
      <c r="AA19" s="0" t="n">
        <v>2149258</v>
      </c>
    </row>
    <row r="20" customFormat="false" ht="12.75" hidden="false" customHeight="false" outlineLevel="0" collapsed="false">
      <c r="A20" s="208" t="str">
        <f aca="false">B20&amp;" "&amp;C20&amp;" "&amp;D20</f>
        <v> Metals Financial</v>
      </c>
      <c r="B20" s="208" t="str">
        <f aca="false">IF((LEFT(N20,2)="US"),"US","")</f>
        <v/>
      </c>
      <c r="C20" s="208" t="str">
        <f aca="false">M20</f>
        <v>Metals</v>
      </c>
      <c r="D20" s="208" t="str">
        <f aca="false">IF(ISNUMBER(FIND("Phy",N20))=TRUE(),"Physical","Financial")</f>
        <v>Financial</v>
      </c>
      <c r="E20" s="208" t="n">
        <f aca="false">IF(VLOOKUP(S20,'DD-Lookup'!$J$6:$L$50,3,FALSE())="Monthly",(YEAR(AC20)-YEAR(AB20))*12+MONTH(AC20)-MONTH(AB20)+1,(AC20-AB20+1))</f>
        <v>1</v>
      </c>
      <c r="F20" s="239" t="n">
        <f aca="false">E20*SUM(P20:Q20)</f>
        <v>10</v>
      </c>
      <c r="G20" s="214" t="n">
        <v>1288022</v>
      </c>
      <c r="H20" s="215" t="n">
        <v>37035.072974537</v>
      </c>
      <c r="I20" s="0" t="s">
        <v>809</v>
      </c>
      <c r="M20" s="0" t="s">
        <v>780</v>
      </c>
      <c r="N20" s="0" t="s">
        <v>781</v>
      </c>
      <c r="O20" s="0" t="s">
        <v>782</v>
      </c>
      <c r="P20" s="216" t="n">
        <v>10</v>
      </c>
      <c r="S20" s="0" t="s">
        <v>783</v>
      </c>
      <c r="T20" s="0" t="s">
        <v>784</v>
      </c>
      <c r="U20" s="218" t="n">
        <v>1534</v>
      </c>
      <c r="V20" s="0" t="s">
        <v>810</v>
      </c>
      <c r="W20" s="0" t="s">
        <v>803</v>
      </c>
      <c r="X20" s="0" t="s">
        <v>787</v>
      </c>
      <c r="Y20" s="0" t="s">
        <v>788</v>
      </c>
      <c r="Z20" s="0" t="s">
        <v>789</v>
      </c>
      <c r="AA20" s="0" t="n">
        <v>2149256</v>
      </c>
    </row>
    <row r="21" customFormat="false" ht="12.75" hidden="false" customHeight="false" outlineLevel="0" collapsed="false">
      <c r="A21" s="208" t="str">
        <f aca="false">B21&amp;" "&amp;C21&amp;" "&amp;D21</f>
        <v> Metals Financial</v>
      </c>
      <c r="B21" s="208" t="str">
        <f aca="false">IF((LEFT(N21,2)="US"),"US","")</f>
        <v/>
      </c>
      <c r="C21" s="208" t="str">
        <f aca="false">M21</f>
        <v>Metals</v>
      </c>
      <c r="D21" s="208" t="str">
        <f aca="false">IF(ISNUMBER(FIND("Phy",N21))=TRUE(),"Physical","Financial")</f>
        <v>Financial</v>
      </c>
      <c r="E21" s="208" t="n">
        <f aca="false">IF(VLOOKUP(S21,'DD-Lookup'!$J$6:$L$50,3,FALSE())="Monthly",(YEAR(AC21)-YEAR(AB21))*12+MONTH(AC21)-MONTH(AB21)+1,(AC21-AB21+1))</f>
        <v>1</v>
      </c>
      <c r="F21" s="239" t="n">
        <f aca="false">E21*SUM(P21:Q21)</f>
        <v>10</v>
      </c>
      <c r="G21" s="214" t="n">
        <v>1288023</v>
      </c>
      <c r="H21" s="215" t="n">
        <v>37035.0812962963</v>
      </c>
      <c r="I21" s="0" t="s">
        <v>811</v>
      </c>
      <c r="M21" s="0" t="s">
        <v>780</v>
      </c>
      <c r="N21" s="0" t="s">
        <v>781</v>
      </c>
      <c r="O21" s="0" t="s">
        <v>782</v>
      </c>
      <c r="P21" s="216" t="n">
        <v>10</v>
      </c>
      <c r="S21" s="0" t="s">
        <v>783</v>
      </c>
      <c r="T21" s="0" t="s">
        <v>784</v>
      </c>
      <c r="U21" s="218" t="n">
        <v>1534</v>
      </c>
      <c r="V21" s="0" t="s">
        <v>812</v>
      </c>
      <c r="W21" s="0" t="s">
        <v>803</v>
      </c>
      <c r="X21" s="0" t="s">
        <v>787</v>
      </c>
      <c r="Y21" s="0" t="s">
        <v>788</v>
      </c>
      <c r="Z21" s="0" t="s">
        <v>789</v>
      </c>
      <c r="AA21" s="0" t="n">
        <v>2149254</v>
      </c>
    </row>
    <row r="22" customFormat="false" ht="12.75" hidden="false" customHeight="false" outlineLevel="0" collapsed="false">
      <c r="A22" s="208" t="str">
        <f aca="false">B22&amp;" "&amp;C22&amp;" "&amp;D22</f>
        <v> Metals Financial</v>
      </c>
      <c r="B22" s="208" t="str">
        <f aca="false">IF((LEFT(N22,2)="US"),"US","")</f>
        <v/>
      </c>
      <c r="C22" s="208" t="str">
        <f aca="false">M22</f>
        <v>Metals</v>
      </c>
      <c r="D22" s="208" t="str">
        <f aca="false">IF(ISNUMBER(FIND("Phy",N22))=TRUE(),"Physical","Financial")</f>
        <v>Financial</v>
      </c>
      <c r="E22" s="208" t="n">
        <f aca="false">IF(VLOOKUP(S22,'DD-Lookup'!$J$6:$L$50,3,FALSE())="Monthly",(YEAR(AC22)-YEAR(AB22))*12+MONTH(AC22)-MONTH(AB22)+1,(AC22-AB22+1))</f>
        <v>1</v>
      </c>
      <c r="F22" s="239" t="n">
        <f aca="false">E22*SUM(P22:Q22)</f>
        <v>20</v>
      </c>
      <c r="G22" s="214" t="n">
        <v>1288025</v>
      </c>
      <c r="H22" s="215" t="n">
        <v>37035.0831712963</v>
      </c>
      <c r="I22" s="0" t="s">
        <v>807</v>
      </c>
      <c r="M22" s="0" t="s">
        <v>780</v>
      </c>
      <c r="N22" s="0" t="s">
        <v>804</v>
      </c>
      <c r="O22" s="0" t="s">
        <v>805</v>
      </c>
      <c r="P22" s="216" t="n">
        <v>20</v>
      </c>
      <c r="S22" s="0" t="s">
        <v>783</v>
      </c>
      <c r="T22" s="0" t="s">
        <v>784</v>
      </c>
      <c r="U22" s="218" t="n">
        <v>1730</v>
      </c>
      <c r="V22" s="0" t="s">
        <v>808</v>
      </c>
      <c r="W22" s="0" t="s">
        <v>803</v>
      </c>
      <c r="X22" s="0" t="s">
        <v>787</v>
      </c>
      <c r="Y22" s="0" t="s">
        <v>788</v>
      </c>
      <c r="Z22" s="0" t="s">
        <v>789</v>
      </c>
      <c r="AA22" s="0" t="n">
        <v>2149248</v>
      </c>
    </row>
    <row r="23" customFormat="false" ht="12.75" hidden="false" customHeight="false" outlineLevel="0" collapsed="false">
      <c r="A23" s="208" t="str">
        <f aca="false">B23&amp;" "&amp;C23&amp;" "&amp;D23</f>
        <v> Metals Financial</v>
      </c>
      <c r="B23" s="208" t="str">
        <f aca="false">IF((LEFT(N23,2)="US"),"US","")</f>
        <v/>
      </c>
      <c r="C23" s="208" t="str">
        <f aca="false">M23</f>
        <v>Metals</v>
      </c>
      <c r="D23" s="208" t="str">
        <f aca="false">IF(ISNUMBER(FIND("Phy",N23))=TRUE(),"Physical","Financial")</f>
        <v>Financial</v>
      </c>
      <c r="E23" s="208" t="n">
        <f aca="false">IF(VLOOKUP(S23,'DD-Lookup'!$J$6:$L$50,3,FALSE())="Monthly",(YEAR(AC23)-YEAR(AB23))*12+MONTH(AC23)-MONTH(AB23)+1,(AC23-AB23+1))</f>
        <v>1</v>
      </c>
      <c r="F23" s="239" t="n">
        <f aca="false">E23*SUM(P23:Q23)</f>
        <v>20</v>
      </c>
      <c r="G23" s="214" t="n">
        <v>1288026</v>
      </c>
      <c r="H23" s="215" t="n">
        <v>37035.0832523148</v>
      </c>
      <c r="I23" s="0" t="s">
        <v>807</v>
      </c>
      <c r="M23" s="0" t="s">
        <v>780</v>
      </c>
      <c r="N23" s="0" t="s">
        <v>804</v>
      </c>
      <c r="O23" s="0" t="s">
        <v>805</v>
      </c>
      <c r="P23" s="216" t="n">
        <v>20</v>
      </c>
      <c r="S23" s="0" t="s">
        <v>783</v>
      </c>
      <c r="T23" s="0" t="s">
        <v>784</v>
      </c>
      <c r="U23" s="218" t="n">
        <v>1729</v>
      </c>
      <c r="V23" s="0" t="s">
        <v>808</v>
      </c>
      <c r="W23" s="0" t="s">
        <v>803</v>
      </c>
      <c r="X23" s="0" t="s">
        <v>787</v>
      </c>
      <c r="Y23" s="0" t="s">
        <v>788</v>
      </c>
      <c r="Z23" s="0" t="s">
        <v>789</v>
      </c>
      <c r="AA23" s="0" t="n">
        <v>2149246</v>
      </c>
    </row>
    <row r="24" customFormat="false" ht="12.75" hidden="false" customHeight="false" outlineLevel="0" collapsed="false">
      <c r="A24" s="208" t="str">
        <f aca="false">B24&amp;" "&amp;C24&amp;" "&amp;D24</f>
        <v> Metals Financial</v>
      </c>
      <c r="B24" s="208" t="str">
        <f aca="false">IF((LEFT(N24,2)="US"),"US","")</f>
        <v/>
      </c>
      <c r="C24" s="208" t="str">
        <f aca="false">M24</f>
        <v>Metals</v>
      </c>
      <c r="D24" s="208" t="str">
        <f aca="false">IF(ISNUMBER(FIND("Phy",N24))=TRUE(),"Physical","Financial")</f>
        <v>Financial</v>
      </c>
      <c r="E24" s="208" t="n">
        <f aca="false">IF(VLOOKUP(S24,'DD-Lookup'!$J$6:$L$50,3,FALSE())="Monthly",(YEAR(AC24)-YEAR(AB24))*12+MONTH(AC24)-MONTH(AB24)+1,(AC24-AB24+1))</f>
        <v>1</v>
      </c>
      <c r="F24" s="239" t="n">
        <f aca="false">E24*SUM(P24:Q24)</f>
        <v>20</v>
      </c>
      <c r="G24" s="214" t="n">
        <v>1288027</v>
      </c>
      <c r="H24" s="215" t="n">
        <v>37035.0833101852</v>
      </c>
      <c r="I24" s="0" t="s">
        <v>807</v>
      </c>
      <c r="M24" s="0" t="s">
        <v>780</v>
      </c>
      <c r="N24" s="0" t="s">
        <v>781</v>
      </c>
      <c r="O24" s="0" t="s">
        <v>782</v>
      </c>
      <c r="P24" s="216" t="n">
        <v>20</v>
      </c>
      <c r="S24" s="0" t="s">
        <v>783</v>
      </c>
      <c r="T24" s="0" t="s">
        <v>784</v>
      </c>
      <c r="U24" s="218" t="n">
        <v>1533</v>
      </c>
      <c r="V24" s="0" t="s">
        <v>808</v>
      </c>
      <c r="W24" s="0" t="s">
        <v>803</v>
      </c>
      <c r="X24" s="0" t="s">
        <v>787</v>
      </c>
      <c r="Y24" s="0" t="s">
        <v>788</v>
      </c>
      <c r="Z24" s="0" t="s">
        <v>789</v>
      </c>
      <c r="AA24" s="0" t="n">
        <v>2149244</v>
      </c>
    </row>
    <row r="25" customFormat="false" ht="12.75" hidden="false" customHeight="false" outlineLevel="0" collapsed="false">
      <c r="A25" s="208" t="str">
        <f aca="false">B25&amp;" "&amp;C25&amp;" "&amp;D25</f>
        <v> Metals Financial</v>
      </c>
      <c r="B25" s="208" t="str">
        <f aca="false">IF((LEFT(N25,2)="US"),"US","")</f>
        <v/>
      </c>
      <c r="C25" s="208" t="str">
        <f aca="false">M25</f>
        <v>Metals</v>
      </c>
      <c r="D25" s="208" t="str">
        <f aca="false">IF(ISNUMBER(FIND("Phy",N25))=TRUE(),"Physical","Financial")</f>
        <v>Financial</v>
      </c>
      <c r="E25" s="208" t="n">
        <f aca="false">IF(VLOOKUP(S25,'DD-Lookup'!$J$6:$L$50,3,FALSE())="Monthly",(YEAR(AC25)-YEAR(AB25))*12+MONTH(AC25)-MONTH(AB25)+1,(AC25-AB25+1))</f>
        <v>1</v>
      </c>
      <c r="F25" s="239" t="n">
        <f aca="false">E25*SUM(P25:Q25)</f>
        <v>8</v>
      </c>
      <c r="G25" s="214" t="n">
        <v>1288028</v>
      </c>
      <c r="H25" s="215" t="n">
        <v>37035.08375</v>
      </c>
      <c r="I25" s="0" t="s">
        <v>813</v>
      </c>
      <c r="M25" s="0" t="s">
        <v>780</v>
      </c>
      <c r="N25" s="0" t="s">
        <v>804</v>
      </c>
      <c r="O25" s="0" t="s">
        <v>805</v>
      </c>
      <c r="Q25" s="216" t="n">
        <v>8</v>
      </c>
      <c r="S25" s="0" t="s">
        <v>783</v>
      </c>
      <c r="T25" s="0" t="s">
        <v>784</v>
      </c>
      <c r="U25" s="218" t="n">
        <v>1730</v>
      </c>
      <c r="V25" s="0" t="s">
        <v>814</v>
      </c>
      <c r="W25" s="0" t="s">
        <v>803</v>
      </c>
      <c r="X25" s="0" t="s">
        <v>787</v>
      </c>
      <c r="Y25" s="0" t="s">
        <v>788</v>
      </c>
      <c r="Z25" s="0" t="s">
        <v>789</v>
      </c>
      <c r="AA25" s="0" t="n">
        <v>2149242</v>
      </c>
    </row>
    <row r="26" customFormat="false" ht="12.75" hidden="false" customHeight="false" outlineLevel="0" collapsed="false">
      <c r="A26" s="208" t="str">
        <f aca="false">B26&amp;" "&amp;C26&amp;" "&amp;D26</f>
        <v> Metals Financial</v>
      </c>
      <c r="B26" s="208" t="str">
        <f aca="false">IF((LEFT(N26,2)="US"),"US","")</f>
        <v/>
      </c>
      <c r="C26" s="208" t="str">
        <f aca="false">M26</f>
        <v>Metals</v>
      </c>
      <c r="D26" s="208" t="str">
        <f aca="false">IF(ISNUMBER(FIND("Phy",N26))=TRUE(),"Physical","Financial")</f>
        <v>Financial</v>
      </c>
      <c r="E26" s="208" t="n">
        <f aca="false">IF(VLOOKUP(S26,'DD-Lookup'!$J$6:$L$50,3,FALSE())="Monthly",(YEAR(AC26)-YEAR(AB26))*12+MONTH(AC26)-MONTH(AB26)+1,(AC26-AB26+1))</f>
        <v>1</v>
      </c>
      <c r="F26" s="239" t="n">
        <f aca="false">E26*SUM(P26:Q26)</f>
        <v>4</v>
      </c>
      <c r="G26" s="214" t="n">
        <v>1288029</v>
      </c>
      <c r="H26" s="215" t="n">
        <v>37035.0838541667</v>
      </c>
      <c r="I26" s="0" t="s">
        <v>815</v>
      </c>
      <c r="M26" s="0" t="s">
        <v>780</v>
      </c>
      <c r="N26" s="0" t="s">
        <v>804</v>
      </c>
      <c r="O26" s="0" t="s">
        <v>805</v>
      </c>
      <c r="P26" s="216" t="n">
        <v>4</v>
      </c>
      <c r="S26" s="0" t="s">
        <v>783</v>
      </c>
      <c r="T26" s="0" t="s">
        <v>784</v>
      </c>
      <c r="U26" s="218" t="n">
        <v>1729</v>
      </c>
      <c r="V26" s="0" t="s">
        <v>816</v>
      </c>
      <c r="W26" s="0" t="s">
        <v>803</v>
      </c>
      <c r="X26" s="0" t="s">
        <v>787</v>
      </c>
      <c r="Y26" s="0" t="s">
        <v>788</v>
      </c>
      <c r="Z26" s="0" t="s">
        <v>789</v>
      </c>
      <c r="AA26" s="0" t="n">
        <v>2149240</v>
      </c>
    </row>
    <row r="27" customFormat="false" ht="12.75" hidden="false" customHeight="false" outlineLevel="0" collapsed="false">
      <c r="A27" s="208" t="str">
        <f aca="false">B27&amp;" "&amp;C27&amp;" "&amp;D27</f>
        <v> Metals Financial</v>
      </c>
      <c r="B27" s="208" t="str">
        <f aca="false">IF((LEFT(N27,2)="US"),"US","")</f>
        <v/>
      </c>
      <c r="C27" s="208" t="str">
        <f aca="false">M27</f>
        <v>Metals</v>
      </c>
      <c r="D27" s="208" t="str">
        <f aca="false">IF(ISNUMBER(FIND("Phy",N27))=TRUE(),"Physical","Financial")</f>
        <v>Financial</v>
      </c>
      <c r="E27" s="208" t="n">
        <f aca="false">IF(VLOOKUP(S27,'DD-Lookup'!$J$6:$L$50,3,FALSE())="Monthly",(YEAR(AC27)-YEAR(AB27))*12+MONTH(AC27)-MONTH(AB27)+1,(AC27-AB27+1))</f>
        <v>1</v>
      </c>
      <c r="F27" s="239" t="n">
        <f aca="false">E27*SUM(P27:Q27)</f>
        <v>16</v>
      </c>
      <c r="G27" s="214" t="n">
        <v>1288030</v>
      </c>
      <c r="H27" s="215" t="n">
        <v>37035.0839699074</v>
      </c>
      <c r="I27" s="0" t="s">
        <v>807</v>
      </c>
      <c r="M27" s="0" t="s">
        <v>780</v>
      </c>
      <c r="N27" s="0" t="s">
        <v>804</v>
      </c>
      <c r="O27" s="0" t="s">
        <v>805</v>
      </c>
      <c r="P27" s="216" t="n">
        <v>16</v>
      </c>
      <c r="S27" s="0" t="s">
        <v>783</v>
      </c>
      <c r="T27" s="0" t="s">
        <v>784</v>
      </c>
      <c r="U27" s="218" t="n">
        <v>1729</v>
      </c>
      <c r="V27" s="0" t="s">
        <v>808</v>
      </c>
      <c r="W27" s="0" t="s">
        <v>803</v>
      </c>
      <c r="X27" s="0" t="s">
        <v>787</v>
      </c>
      <c r="Y27" s="0" t="s">
        <v>788</v>
      </c>
      <c r="Z27" s="0" t="s">
        <v>789</v>
      </c>
      <c r="AA27" s="0" t="n">
        <v>2149238</v>
      </c>
    </row>
    <row r="28" customFormat="false" ht="12.75" hidden="false" customHeight="false" outlineLevel="0" collapsed="false">
      <c r="A28" s="208" t="str">
        <f aca="false">B28&amp;" "&amp;C28&amp;" "&amp;D28</f>
        <v> Metals Financial</v>
      </c>
      <c r="B28" s="208" t="str">
        <f aca="false">IF((LEFT(N28,2)="US"),"US","")</f>
        <v/>
      </c>
      <c r="C28" s="208" t="str">
        <f aca="false">M28</f>
        <v>Metals</v>
      </c>
      <c r="D28" s="208" t="str">
        <f aca="false">IF(ISNUMBER(FIND("Phy",N28))=TRUE(),"Physical","Financial")</f>
        <v>Financial</v>
      </c>
      <c r="E28" s="208" t="n">
        <f aca="false">IF(VLOOKUP(S28,'DD-Lookup'!$J$6:$L$50,3,FALSE())="Monthly",(YEAR(AC28)-YEAR(AB28))*12+MONTH(AC28)-MONTH(AB28)+1,(AC28-AB28+1))</f>
        <v>1</v>
      </c>
      <c r="F28" s="239" t="n">
        <f aca="false">E28*SUM(P28:Q28)</f>
        <v>10</v>
      </c>
      <c r="G28" s="214" t="n">
        <v>1288031</v>
      </c>
      <c r="H28" s="215" t="n">
        <v>37035.0843634259</v>
      </c>
      <c r="I28" s="0" t="s">
        <v>817</v>
      </c>
      <c r="M28" s="0" t="s">
        <v>780</v>
      </c>
      <c r="N28" s="0" t="s">
        <v>804</v>
      </c>
      <c r="O28" s="0" t="s">
        <v>805</v>
      </c>
      <c r="Q28" s="216" t="n">
        <v>10</v>
      </c>
      <c r="S28" s="0" t="s">
        <v>783</v>
      </c>
      <c r="T28" s="0" t="s">
        <v>784</v>
      </c>
      <c r="U28" s="218" t="n">
        <v>1730</v>
      </c>
      <c r="V28" s="0" t="s">
        <v>818</v>
      </c>
      <c r="W28" s="0" t="s">
        <v>803</v>
      </c>
      <c r="X28" s="0" t="s">
        <v>787</v>
      </c>
      <c r="Y28" s="0" t="s">
        <v>788</v>
      </c>
      <c r="Z28" s="0" t="s">
        <v>789</v>
      </c>
      <c r="AA28" s="0" t="n">
        <v>2149236</v>
      </c>
    </row>
    <row r="29" customFormat="false" ht="12.75" hidden="false" customHeight="false" outlineLevel="0" collapsed="false">
      <c r="A29" s="208" t="str">
        <f aca="false">B29&amp;" "&amp;C29&amp;" "&amp;D29</f>
        <v> Metals Financial</v>
      </c>
      <c r="B29" s="208" t="str">
        <f aca="false">IF((LEFT(N29,2)="US"),"US","")</f>
        <v/>
      </c>
      <c r="C29" s="208" t="str">
        <f aca="false">M29</f>
        <v>Metals</v>
      </c>
      <c r="D29" s="208" t="str">
        <f aca="false">IF(ISNUMBER(FIND("Phy",N29))=TRUE(),"Physical","Financial")</f>
        <v>Financial</v>
      </c>
      <c r="E29" s="208" t="n">
        <f aca="false">IF(VLOOKUP(S29,'DD-Lookup'!$J$6:$L$50,3,FALSE())="Monthly",(YEAR(AC29)-YEAR(AB29))*12+MONTH(AC29)-MONTH(AB29)+1,(AC29-AB29+1))</f>
        <v>1</v>
      </c>
      <c r="F29" s="239" t="n">
        <f aca="false">E29*SUM(P29:Q29)</f>
        <v>20</v>
      </c>
      <c r="G29" s="214" t="n">
        <v>1288032</v>
      </c>
      <c r="H29" s="215" t="n">
        <v>37035.0846064815</v>
      </c>
      <c r="I29" s="0" t="s">
        <v>819</v>
      </c>
      <c r="M29" s="0" t="s">
        <v>780</v>
      </c>
      <c r="N29" s="0" t="s">
        <v>781</v>
      </c>
      <c r="O29" s="0" t="s">
        <v>782</v>
      </c>
      <c r="Q29" s="216" t="n">
        <v>20</v>
      </c>
      <c r="S29" s="0" t="s">
        <v>783</v>
      </c>
      <c r="T29" s="0" t="s">
        <v>784</v>
      </c>
      <c r="U29" s="218" t="n">
        <v>1534</v>
      </c>
      <c r="V29" s="0" t="s">
        <v>820</v>
      </c>
      <c r="W29" s="0" t="s">
        <v>803</v>
      </c>
      <c r="X29" s="0" t="s">
        <v>787</v>
      </c>
      <c r="Y29" s="0" t="s">
        <v>788</v>
      </c>
      <c r="Z29" s="0" t="s">
        <v>789</v>
      </c>
      <c r="AA29" s="0" t="n">
        <v>2149234</v>
      </c>
    </row>
    <row r="30" customFormat="false" ht="12.75" hidden="false" customHeight="false" outlineLevel="0" collapsed="false">
      <c r="A30" s="208" t="str">
        <f aca="false">B30&amp;" "&amp;C30&amp;" "&amp;D30</f>
        <v> Metals Financial</v>
      </c>
      <c r="B30" s="208" t="str">
        <f aca="false">IF((LEFT(N30,2)="US"),"US","")</f>
        <v/>
      </c>
      <c r="C30" s="208" t="str">
        <f aca="false">M30</f>
        <v>Metals</v>
      </c>
      <c r="D30" s="208" t="str">
        <f aca="false">IF(ISNUMBER(FIND("Phy",N30))=TRUE(),"Physical","Financial")</f>
        <v>Financial</v>
      </c>
      <c r="E30" s="208" t="n">
        <f aca="false">IF(VLOOKUP(S30,'DD-Lookup'!$J$6:$L$50,3,FALSE())="Monthly",(YEAR(AC30)-YEAR(AB30))*12+MONTH(AC30)-MONTH(AB30)+1,(AC30-AB30+1))</f>
        <v>1</v>
      </c>
      <c r="F30" s="239" t="n">
        <f aca="false">E30*SUM(P30:Q30)</f>
        <v>20</v>
      </c>
      <c r="G30" s="214" t="n">
        <v>1288033</v>
      </c>
      <c r="H30" s="215" t="n">
        <v>37035.0873958333</v>
      </c>
      <c r="I30" s="0" t="s">
        <v>821</v>
      </c>
      <c r="M30" s="0" t="s">
        <v>780</v>
      </c>
      <c r="N30" s="0" t="s">
        <v>804</v>
      </c>
      <c r="O30" s="0" t="s">
        <v>805</v>
      </c>
      <c r="P30" s="216" t="n">
        <v>20</v>
      </c>
      <c r="S30" s="0" t="s">
        <v>783</v>
      </c>
      <c r="T30" s="0" t="s">
        <v>784</v>
      </c>
      <c r="U30" s="218" t="n">
        <v>1728</v>
      </c>
      <c r="V30" s="0" t="s">
        <v>822</v>
      </c>
      <c r="W30" s="0" t="s">
        <v>803</v>
      </c>
      <c r="X30" s="0" t="s">
        <v>787</v>
      </c>
      <c r="Y30" s="0" t="s">
        <v>788</v>
      </c>
      <c r="Z30" s="0" t="s">
        <v>789</v>
      </c>
      <c r="AA30" s="0" t="n">
        <v>2149232</v>
      </c>
    </row>
    <row r="31" customFormat="false" ht="12.75" hidden="false" customHeight="false" outlineLevel="0" collapsed="false">
      <c r="A31" s="208" t="str">
        <f aca="false">B31&amp;" "&amp;C31&amp;" "&amp;D31</f>
        <v> Metals Financial</v>
      </c>
      <c r="B31" s="208" t="str">
        <f aca="false">IF((LEFT(N31,2)="US"),"US","")</f>
        <v/>
      </c>
      <c r="C31" s="208" t="str">
        <f aca="false">M31</f>
        <v>Metals</v>
      </c>
      <c r="D31" s="208" t="str">
        <f aca="false">IF(ISNUMBER(FIND("Phy",N31))=TRUE(),"Physical","Financial")</f>
        <v>Financial</v>
      </c>
      <c r="E31" s="208" t="n">
        <f aca="false">IF(VLOOKUP(S31,'DD-Lookup'!$J$6:$L$50,3,FALSE())="Monthly",(YEAR(AC31)-YEAR(AB31))*12+MONTH(AC31)-MONTH(AB31)+1,(AC31-AB31+1))</f>
        <v>1</v>
      </c>
      <c r="F31" s="239" t="n">
        <f aca="false">E31*SUM(P31:Q31)</f>
        <v>10</v>
      </c>
      <c r="G31" s="214" t="n">
        <v>1288034</v>
      </c>
      <c r="H31" s="215" t="n">
        <v>37035.0885185185</v>
      </c>
      <c r="I31" s="0" t="s">
        <v>813</v>
      </c>
      <c r="M31" s="0" t="s">
        <v>780</v>
      </c>
      <c r="N31" s="0" t="s">
        <v>804</v>
      </c>
      <c r="O31" s="0" t="s">
        <v>805</v>
      </c>
      <c r="Q31" s="216" t="n">
        <v>10</v>
      </c>
      <c r="S31" s="0" t="s">
        <v>783</v>
      </c>
      <c r="T31" s="0" t="s">
        <v>784</v>
      </c>
      <c r="U31" s="218" t="n">
        <v>1729</v>
      </c>
      <c r="V31" s="0" t="s">
        <v>814</v>
      </c>
      <c r="W31" s="0" t="s">
        <v>803</v>
      </c>
      <c r="X31" s="0" t="s">
        <v>787</v>
      </c>
      <c r="Y31" s="0" t="s">
        <v>788</v>
      </c>
      <c r="Z31" s="0" t="s">
        <v>789</v>
      </c>
      <c r="AA31" s="0" t="n">
        <v>2149252</v>
      </c>
    </row>
    <row r="32" customFormat="false" ht="12.75" hidden="false" customHeight="false" outlineLevel="0" collapsed="false">
      <c r="A32" s="208" t="str">
        <f aca="false">B32&amp;" "&amp;C32&amp;" "&amp;D32</f>
        <v> Metals Financial</v>
      </c>
      <c r="B32" s="208" t="str">
        <f aca="false">IF((LEFT(N32,2)="US"),"US","")</f>
        <v/>
      </c>
      <c r="C32" s="208" t="str">
        <f aca="false">M32</f>
        <v>Metals</v>
      </c>
      <c r="D32" s="208" t="str">
        <f aca="false">IF(ISNUMBER(FIND("Phy",N32))=TRUE(),"Physical","Financial")</f>
        <v>Financial</v>
      </c>
      <c r="E32" s="208" t="n">
        <f aca="false">IF(VLOOKUP(S32,'DD-Lookup'!$J$6:$L$50,3,FALSE())="Monthly",(YEAR(AC32)-YEAR(AB32))*12+MONTH(AC32)-MONTH(AB32)+1,(AC32-AB32+1))</f>
        <v>1</v>
      </c>
      <c r="F32" s="239" t="n">
        <f aca="false">E32*SUM(P32:Q32)</f>
        <v>20</v>
      </c>
      <c r="G32" s="214" t="n">
        <v>1288035</v>
      </c>
      <c r="H32" s="215" t="n">
        <v>37035.0894444444</v>
      </c>
      <c r="I32" s="0" t="s">
        <v>823</v>
      </c>
      <c r="M32" s="0" t="s">
        <v>780</v>
      </c>
      <c r="N32" s="0" t="s">
        <v>781</v>
      </c>
      <c r="O32" s="0" t="s">
        <v>782</v>
      </c>
      <c r="Q32" s="216" t="n">
        <v>20</v>
      </c>
      <c r="S32" s="0" t="s">
        <v>783</v>
      </c>
      <c r="T32" s="0" t="s">
        <v>784</v>
      </c>
      <c r="U32" s="218" t="n">
        <v>1535</v>
      </c>
      <c r="V32" s="0" t="s">
        <v>824</v>
      </c>
      <c r="W32" s="0" t="s">
        <v>803</v>
      </c>
      <c r="X32" s="0" t="s">
        <v>787</v>
      </c>
      <c r="Y32" s="0" t="s">
        <v>788</v>
      </c>
      <c r="Z32" s="0" t="s">
        <v>789</v>
      </c>
      <c r="AA32" s="0" t="n">
        <v>2149326</v>
      </c>
    </row>
    <row r="33" customFormat="false" ht="12.75" hidden="false" customHeight="false" outlineLevel="0" collapsed="false">
      <c r="A33" s="208" t="str">
        <f aca="false">B33&amp;" "&amp;C33&amp;" "&amp;D33</f>
        <v> Metals Financial</v>
      </c>
      <c r="B33" s="208" t="str">
        <f aca="false">IF((LEFT(N33,2)="US"),"US","")</f>
        <v/>
      </c>
      <c r="C33" s="208" t="str">
        <f aca="false">M33</f>
        <v>Metals</v>
      </c>
      <c r="D33" s="208" t="str">
        <f aca="false">IF(ISNUMBER(FIND("Phy",N33))=TRUE(),"Physical","Financial")</f>
        <v>Financial</v>
      </c>
      <c r="E33" s="208" t="n">
        <f aca="false">IF(VLOOKUP(S33,'DD-Lookup'!$J$6:$L$50,3,FALSE())="Monthly",(YEAR(AC33)-YEAR(AB33))*12+MONTH(AC33)-MONTH(AB33)+1,(AC33-AB33+1))</f>
        <v>1</v>
      </c>
      <c r="F33" s="239" t="n">
        <f aca="false">E33*SUM(P33:Q33)</f>
        <v>2</v>
      </c>
      <c r="G33" s="214" t="n">
        <v>1288036</v>
      </c>
      <c r="H33" s="215" t="n">
        <v>37035.0910532407</v>
      </c>
      <c r="I33" s="0" t="s">
        <v>815</v>
      </c>
      <c r="M33" s="0" t="s">
        <v>780</v>
      </c>
      <c r="N33" s="0" t="s">
        <v>781</v>
      </c>
      <c r="O33" s="0" t="s">
        <v>782</v>
      </c>
      <c r="P33" s="216" t="n">
        <v>2</v>
      </c>
      <c r="S33" s="0" t="s">
        <v>783</v>
      </c>
      <c r="T33" s="0" t="s">
        <v>784</v>
      </c>
      <c r="U33" s="218" t="n">
        <v>1534</v>
      </c>
      <c r="V33" s="0" t="s">
        <v>816</v>
      </c>
      <c r="W33" s="0" t="s">
        <v>803</v>
      </c>
      <c r="X33" s="0" t="s">
        <v>787</v>
      </c>
      <c r="Y33" s="0" t="s">
        <v>788</v>
      </c>
      <c r="Z33" s="0" t="s">
        <v>789</v>
      </c>
      <c r="AA33" s="0" t="n">
        <v>2149380</v>
      </c>
    </row>
    <row r="34" customFormat="false" ht="12.75" hidden="false" customHeight="false" outlineLevel="0" collapsed="false">
      <c r="A34" s="208" t="str">
        <f aca="false">B34&amp;" "&amp;C34&amp;" "&amp;D34</f>
        <v> Metals Financial</v>
      </c>
      <c r="B34" s="208" t="str">
        <f aca="false">IF((LEFT(N34,2)="US"),"US","")</f>
        <v/>
      </c>
      <c r="C34" s="208" t="str">
        <f aca="false">M34</f>
        <v>Metals</v>
      </c>
      <c r="D34" s="208" t="str">
        <f aca="false">IF(ISNUMBER(FIND("Phy",N34))=TRUE(),"Physical","Financial")</f>
        <v>Financial</v>
      </c>
      <c r="E34" s="208" t="n">
        <f aca="false">IF(VLOOKUP(S34,'DD-Lookup'!$J$6:$L$50,3,FALSE())="Monthly",(YEAR(AC34)-YEAR(AB34))*12+MONTH(AC34)-MONTH(AB34)+1,(AC34-AB34+1))</f>
        <v>1</v>
      </c>
      <c r="F34" s="239" t="n">
        <f aca="false">E34*SUM(P34:Q34)</f>
        <v>13</v>
      </c>
      <c r="G34" s="214" t="n">
        <v>1288037</v>
      </c>
      <c r="H34" s="215" t="n">
        <v>37035.0919791667</v>
      </c>
      <c r="I34" s="0" t="s">
        <v>825</v>
      </c>
      <c r="M34" s="0" t="s">
        <v>780</v>
      </c>
      <c r="N34" s="0" t="s">
        <v>781</v>
      </c>
      <c r="O34" s="0" t="s">
        <v>826</v>
      </c>
      <c r="Q34" s="216" t="n">
        <v>13</v>
      </c>
      <c r="S34" s="0" t="s">
        <v>783</v>
      </c>
      <c r="T34" s="0" t="s">
        <v>784</v>
      </c>
      <c r="U34" s="218" t="n">
        <v>1535.5</v>
      </c>
      <c r="V34" s="0" t="s">
        <v>827</v>
      </c>
      <c r="W34" s="0" t="s">
        <v>803</v>
      </c>
      <c r="X34" s="0" t="s">
        <v>787</v>
      </c>
      <c r="Y34" s="0" t="s">
        <v>788</v>
      </c>
      <c r="Z34" s="0" t="s">
        <v>789</v>
      </c>
      <c r="AA34" s="0" t="n">
        <v>2149382</v>
      </c>
      <c r="AB34" s="215" t="n">
        <v>37118</v>
      </c>
      <c r="AC34" s="215" t="n">
        <v>37118</v>
      </c>
    </row>
    <row r="35" customFormat="false" ht="12.75" hidden="false" customHeight="false" outlineLevel="0" collapsed="false">
      <c r="A35" s="208" t="str">
        <f aca="false">B35&amp;" "&amp;C35&amp;" "&amp;D35</f>
        <v> Metals Financial</v>
      </c>
      <c r="B35" s="208" t="str">
        <f aca="false">IF((LEFT(N35,2)="US"),"US","")</f>
        <v/>
      </c>
      <c r="C35" s="208" t="str">
        <f aca="false">M35</f>
        <v>Metals</v>
      </c>
      <c r="D35" s="208" t="str">
        <f aca="false">IF(ISNUMBER(FIND("Phy",N35))=TRUE(),"Physical","Financial")</f>
        <v>Financial</v>
      </c>
      <c r="E35" s="208" t="n">
        <f aca="false">IF(VLOOKUP(S35,'DD-Lookup'!$J$6:$L$50,3,FALSE())="Monthly",(YEAR(AC35)-YEAR(AB35))*12+MONTH(AC35)-MONTH(AB35)+1,(AC35-AB35+1))</f>
        <v>1</v>
      </c>
      <c r="F35" s="239" t="n">
        <f aca="false">E35*SUM(P35:Q35)</f>
        <v>20</v>
      </c>
      <c r="G35" s="214" t="n">
        <v>1288038</v>
      </c>
      <c r="H35" s="215" t="n">
        <v>37035.0927546296</v>
      </c>
      <c r="I35" s="0" t="s">
        <v>828</v>
      </c>
      <c r="M35" s="0" t="s">
        <v>780</v>
      </c>
      <c r="N35" s="0" t="s">
        <v>804</v>
      </c>
      <c r="O35" s="0" t="s">
        <v>805</v>
      </c>
      <c r="P35" s="216" t="n">
        <v>20</v>
      </c>
      <c r="S35" s="0" t="s">
        <v>783</v>
      </c>
      <c r="T35" s="0" t="s">
        <v>784</v>
      </c>
      <c r="U35" s="218" t="n">
        <v>1728</v>
      </c>
      <c r="V35" s="0" t="s">
        <v>829</v>
      </c>
      <c r="W35" s="0" t="s">
        <v>803</v>
      </c>
      <c r="X35" s="0" t="s">
        <v>787</v>
      </c>
      <c r="Y35" s="0" t="s">
        <v>788</v>
      </c>
      <c r="Z35" s="0" t="s">
        <v>789</v>
      </c>
      <c r="AA35" s="0" t="n">
        <v>2149384</v>
      </c>
    </row>
    <row r="36" customFormat="false" ht="12.75" hidden="false" customHeight="false" outlineLevel="0" collapsed="false">
      <c r="A36" s="208" t="str">
        <f aca="false">B36&amp;" "&amp;C36&amp;" "&amp;D36</f>
        <v> Metals Financial</v>
      </c>
      <c r="B36" s="208" t="str">
        <f aca="false">IF((LEFT(N36,2)="US"),"US","")</f>
        <v/>
      </c>
      <c r="C36" s="208" t="str">
        <f aca="false">M36</f>
        <v>Metals</v>
      </c>
      <c r="D36" s="208" t="str">
        <f aca="false">IF(ISNUMBER(FIND("Phy",N36))=TRUE(),"Physical","Financial")</f>
        <v>Financial</v>
      </c>
      <c r="E36" s="208" t="n">
        <f aca="false">IF(VLOOKUP(S36,'DD-Lookup'!$J$6:$L$50,3,FALSE())="Monthly",(YEAR(AC36)-YEAR(AB36))*12+MONTH(AC36)-MONTH(AB36)+1,(AC36-AB36+1))</f>
        <v>1</v>
      </c>
      <c r="F36" s="239" t="n">
        <f aca="false">E36*SUM(P36:Q36)</f>
        <v>18</v>
      </c>
      <c r="G36" s="214" t="n">
        <v>1288039</v>
      </c>
      <c r="H36" s="215" t="n">
        <v>37035.0932060185</v>
      </c>
      <c r="I36" s="0" t="s">
        <v>809</v>
      </c>
      <c r="M36" s="0" t="s">
        <v>780</v>
      </c>
      <c r="N36" s="0" t="s">
        <v>781</v>
      </c>
      <c r="O36" s="0" t="s">
        <v>782</v>
      </c>
      <c r="P36" s="216" t="n">
        <v>18</v>
      </c>
      <c r="S36" s="0" t="s">
        <v>783</v>
      </c>
      <c r="T36" s="0" t="s">
        <v>784</v>
      </c>
      <c r="U36" s="218" t="n">
        <v>1534</v>
      </c>
      <c r="V36" s="0" t="s">
        <v>810</v>
      </c>
      <c r="W36" s="0" t="s">
        <v>803</v>
      </c>
      <c r="X36" s="0" t="s">
        <v>787</v>
      </c>
      <c r="Y36" s="0" t="s">
        <v>788</v>
      </c>
      <c r="Z36" s="0" t="s">
        <v>789</v>
      </c>
      <c r="AA36" s="0" t="n">
        <v>2149386</v>
      </c>
    </row>
    <row r="37" customFormat="false" ht="12.75" hidden="false" customHeight="false" outlineLevel="0" collapsed="false">
      <c r="A37" s="208" t="str">
        <f aca="false">B37&amp;" "&amp;C37&amp;" "&amp;D37</f>
        <v> Metals Financial</v>
      </c>
      <c r="B37" s="208" t="str">
        <f aca="false">IF((LEFT(N37,2)="US"),"US","")</f>
        <v/>
      </c>
      <c r="C37" s="208" t="str">
        <f aca="false">M37</f>
        <v>Metals</v>
      </c>
      <c r="D37" s="208" t="str">
        <f aca="false">IF(ISNUMBER(FIND("Phy",N37))=TRUE(),"Physical","Financial")</f>
        <v>Financial</v>
      </c>
      <c r="E37" s="208" t="n">
        <f aca="false">IF(VLOOKUP(S37,'DD-Lookup'!$J$6:$L$50,3,FALSE())="Monthly",(YEAR(AC37)-YEAR(AB37))*12+MONTH(AC37)-MONTH(AB37)+1,(AC37-AB37+1))</f>
        <v>1</v>
      </c>
      <c r="F37" s="239" t="n">
        <f aca="false">E37*SUM(P37:Q37)</f>
        <v>7</v>
      </c>
      <c r="G37" s="214" t="n">
        <v>1288040</v>
      </c>
      <c r="H37" s="215" t="n">
        <v>37035.0963310185</v>
      </c>
      <c r="I37" s="0" t="s">
        <v>815</v>
      </c>
      <c r="M37" s="0" t="s">
        <v>780</v>
      </c>
      <c r="N37" s="0" t="s">
        <v>781</v>
      </c>
      <c r="O37" s="0" t="s">
        <v>782</v>
      </c>
      <c r="Q37" s="216" t="n">
        <v>7</v>
      </c>
      <c r="S37" s="0" t="s">
        <v>783</v>
      </c>
      <c r="T37" s="0" t="s">
        <v>784</v>
      </c>
      <c r="U37" s="218" t="n">
        <v>1535</v>
      </c>
      <c r="V37" s="0" t="s">
        <v>816</v>
      </c>
      <c r="W37" s="0" t="s">
        <v>803</v>
      </c>
      <c r="X37" s="0" t="s">
        <v>787</v>
      </c>
      <c r="Y37" s="0" t="s">
        <v>788</v>
      </c>
      <c r="Z37" s="0" t="s">
        <v>789</v>
      </c>
      <c r="AA37" s="0" t="n">
        <v>2149388</v>
      </c>
    </row>
    <row r="38" customFormat="false" ht="12.75" hidden="false" customHeight="false" outlineLevel="0" collapsed="false">
      <c r="A38" s="208" t="str">
        <f aca="false">B38&amp;" "&amp;C38&amp;" "&amp;D38</f>
        <v> Metals Financial</v>
      </c>
      <c r="B38" s="208" t="str">
        <f aca="false">IF((LEFT(N38,2)="US"),"US","")</f>
        <v/>
      </c>
      <c r="C38" s="208" t="str">
        <f aca="false">M38</f>
        <v>Metals</v>
      </c>
      <c r="D38" s="208" t="str">
        <f aca="false">IF(ISNUMBER(FIND("Phy",N38))=TRUE(),"Physical","Financial")</f>
        <v>Financial</v>
      </c>
      <c r="E38" s="208" t="n">
        <f aca="false">IF(VLOOKUP(S38,'DD-Lookup'!$J$6:$L$50,3,FALSE())="Monthly",(YEAR(AC38)-YEAR(AB38))*12+MONTH(AC38)-MONTH(AB38)+1,(AC38-AB38+1))</f>
        <v>1</v>
      </c>
      <c r="F38" s="239" t="n">
        <f aca="false">E38*SUM(P38:Q38)</f>
        <v>20</v>
      </c>
      <c r="G38" s="214" t="n">
        <v>1288041</v>
      </c>
      <c r="H38" s="215" t="n">
        <v>37035.0963888889</v>
      </c>
      <c r="I38" s="0" t="s">
        <v>815</v>
      </c>
      <c r="M38" s="0" t="s">
        <v>780</v>
      </c>
      <c r="N38" s="0" t="s">
        <v>781</v>
      </c>
      <c r="O38" s="0" t="s">
        <v>782</v>
      </c>
      <c r="P38" s="216" t="n">
        <v>20</v>
      </c>
      <c r="S38" s="0" t="s">
        <v>783</v>
      </c>
      <c r="T38" s="0" t="s">
        <v>784</v>
      </c>
      <c r="U38" s="218" t="n">
        <v>1534</v>
      </c>
      <c r="V38" s="0" t="s">
        <v>816</v>
      </c>
      <c r="W38" s="0" t="s">
        <v>803</v>
      </c>
      <c r="X38" s="0" t="s">
        <v>787</v>
      </c>
      <c r="Y38" s="0" t="s">
        <v>788</v>
      </c>
      <c r="Z38" s="0" t="s">
        <v>789</v>
      </c>
      <c r="AA38" s="0" t="n">
        <v>2149390</v>
      </c>
    </row>
    <row r="39" customFormat="false" ht="12.75" hidden="false" customHeight="false" outlineLevel="0" collapsed="false">
      <c r="A39" s="208" t="str">
        <f aca="false">B39&amp;" "&amp;C39&amp;" "&amp;D39</f>
        <v> Metals Financial</v>
      </c>
      <c r="B39" s="208" t="str">
        <f aca="false">IF((LEFT(N39,2)="US"),"US","")</f>
        <v/>
      </c>
      <c r="C39" s="208" t="str">
        <f aca="false">M39</f>
        <v>Metals</v>
      </c>
      <c r="D39" s="208" t="str">
        <f aca="false">IF(ISNUMBER(FIND("Phy",N39))=TRUE(),"Physical","Financial")</f>
        <v>Financial</v>
      </c>
      <c r="E39" s="208" t="n">
        <f aca="false">IF(VLOOKUP(S39,'DD-Lookup'!$J$6:$L$50,3,FALSE())="Monthly",(YEAR(AC39)-YEAR(AB39))*12+MONTH(AC39)-MONTH(AB39)+1,(AC39-AB39+1))</f>
        <v>1</v>
      </c>
      <c r="F39" s="239" t="n">
        <f aca="false">E39*SUM(P39:Q39)</f>
        <v>20</v>
      </c>
      <c r="G39" s="214" t="n">
        <v>1288042</v>
      </c>
      <c r="H39" s="215" t="n">
        <v>37035.098275463</v>
      </c>
      <c r="I39" s="0" t="s">
        <v>796</v>
      </c>
      <c r="M39" s="0" t="s">
        <v>780</v>
      </c>
      <c r="N39" s="0" t="s">
        <v>804</v>
      </c>
      <c r="O39" s="0" t="s">
        <v>805</v>
      </c>
      <c r="Q39" s="216" t="n">
        <v>20</v>
      </c>
      <c r="S39" s="0" t="s">
        <v>783</v>
      </c>
      <c r="T39" s="0" t="s">
        <v>784</v>
      </c>
      <c r="U39" s="218" t="n">
        <v>1729</v>
      </c>
      <c r="V39" s="0" t="s">
        <v>799</v>
      </c>
      <c r="W39" s="0" t="s">
        <v>803</v>
      </c>
      <c r="X39" s="0" t="s">
        <v>787</v>
      </c>
      <c r="Y39" s="0" t="s">
        <v>788</v>
      </c>
      <c r="Z39" s="0" t="s">
        <v>789</v>
      </c>
      <c r="AA39" s="0" t="n">
        <v>2149392</v>
      </c>
    </row>
    <row r="40" customFormat="false" ht="12.75" hidden="false" customHeight="false" outlineLevel="0" collapsed="false">
      <c r="A40" s="208" t="str">
        <f aca="false">B40&amp;" "&amp;C40&amp;" "&amp;D40</f>
        <v> Metals Financial</v>
      </c>
      <c r="B40" s="208" t="str">
        <f aca="false">IF((LEFT(N40,2)="US"),"US","")</f>
        <v/>
      </c>
      <c r="C40" s="208" t="str">
        <f aca="false">M40</f>
        <v>Metals</v>
      </c>
      <c r="D40" s="208" t="str">
        <f aca="false">IF(ISNUMBER(FIND("Phy",N40))=TRUE(),"Physical","Financial")</f>
        <v>Financial</v>
      </c>
      <c r="E40" s="208" t="n">
        <f aca="false">IF(VLOOKUP(S40,'DD-Lookup'!$J$6:$L$50,3,FALSE())="Monthly",(YEAR(AC40)-YEAR(AB40))*12+MONTH(AC40)-MONTH(AB40)+1,(AC40-AB40+1))</f>
        <v>1</v>
      </c>
      <c r="F40" s="239" t="n">
        <f aca="false">E40*SUM(P40:Q40)</f>
        <v>10</v>
      </c>
      <c r="G40" s="214" t="n">
        <v>1288043</v>
      </c>
      <c r="H40" s="215" t="n">
        <v>37035.0995717593</v>
      </c>
      <c r="I40" s="0" t="s">
        <v>813</v>
      </c>
      <c r="M40" s="0" t="s">
        <v>780</v>
      </c>
      <c r="N40" s="0" t="s">
        <v>804</v>
      </c>
      <c r="O40" s="0" t="s">
        <v>805</v>
      </c>
      <c r="Q40" s="216" t="n">
        <v>10</v>
      </c>
      <c r="S40" s="0" t="s">
        <v>783</v>
      </c>
      <c r="T40" s="0" t="s">
        <v>784</v>
      </c>
      <c r="U40" s="218" t="n">
        <v>1730</v>
      </c>
      <c r="V40" s="0" t="s">
        <v>814</v>
      </c>
      <c r="W40" s="0" t="s">
        <v>803</v>
      </c>
      <c r="X40" s="0" t="s">
        <v>787</v>
      </c>
      <c r="Y40" s="0" t="s">
        <v>788</v>
      </c>
      <c r="Z40" s="0" t="s">
        <v>789</v>
      </c>
      <c r="AA40" s="0" t="n">
        <v>2149396</v>
      </c>
    </row>
    <row r="41" customFormat="false" ht="12.75" hidden="false" customHeight="false" outlineLevel="0" collapsed="false">
      <c r="A41" s="208" t="str">
        <f aca="false">B41&amp;" "&amp;C41&amp;" "&amp;D41</f>
        <v> Metals Financial</v>
      </c>
      <c r="B41" s="208" t="str">
        <f aca="false">IF((LEFT(N41,2)="US"),"US","")</f>
        <v/>
      </c>
      <c r="C41" s="208" t="str">
        <f aca="false">M41</f>
        <v>Metals</v>
      </c>
      <c r="D41" s="208" t="str">
        <f aca="false">IF(ISNUMBER(FIND("Phy",N41))=TRUE(),"Physical","Financial")</f>
        <v>Financial</v>
      </c>
      <c r="E41" s="208" t="n">
        <f aca="false">IF(VLOOKUP(S41,'DD-Lookup'!$J$6:$L$50,3,FALSE())="Monthly",(YEAR(AC41)-YEAR(AB41))*12+MONTH(AC41)-MONTH(AB41)+1,(AC41-AB41+1))</f>
        <v>1</v>
      </c>
      <c r="F41" s="239" t="n">
        <f aca="false">E41*SUM(P41:Q41)</f>
        <v>5</v>
      </c>
      <c r="G41" s="214" t="n">
        <v>1288044</v>
      </c>
      <c r="H41" s="215" t="n">
        <v>37035.1005092593</v>
      </c>
      <c r="I41" s="0" t="s">
        <v>796</v>
      </c>
      <c r="M41" s="0" t="s">
        <v>780</v>
      </c>
      <c r="N41" s="0" t="s">
        <v>781</v>
      </c>
      <c r="O41" s="0" t="s">
        <v>782</v>
      </c>
      <c r="Q41" s="216" t="n">
        <v>5</v>
      </c>
      <c r="S41" s="0" t="s">
        <v>783</v>
      </c>
      <c r="T41" s="0" t="s">
        <v>784</v>
      </c>
      <c r="U41" s="218" t="n">
        <v>1535</v>
      </c>
      <c r="V41" s="0" t="s">
        <v>830</v>
      </c>
      <c r="W41" s="0" t="s">
        <v>803</v>
      </c>
      <c r="X41" s="0" t="s">
        <v>787</v>
      </c>
      <c r="Y41" s="0" t="s">
        <v>788</v>
      </c>
      <c r="Z41" s="0" t="s">
        <v>789</v>
      </c>
      <c r="AA41" s="0" t="n">
        <v>2149398</v>
      </c>
    </row>
    <row r="42" customFormat="false" ht="12.75" hidden="false" customHeight="false" outlineLevel="0" collapsed="false">
      <c r="A42" s="208" t="str">
        <f aca="false">B42&amp;" "&amp;C42&amp;" "&amp;D42</f>
        <v> Oil Products Financial</v>
      </c>
      <c r="B42" s="208" t="str">
        <f aca="false">IF((LEFT(N42,2)="US"),"US","")</f>
        <v/>
      </c>
      <c r="C42" s="208" t="str">
        <f aca="false">M42</f>
        <v>Oil Products</v>
      </c>
      <c r="D42" s="208" t="str">
        <f aca="false">IF(ISNUMBER(FIND("Phy",N42))=TRUE(),"Physical","Financial")</f>
        <v>Financial</v>
      </c>
      <c r="E42" s="208" t="n">
        <f aca="false">IF(VLOOKUP(S42,'DD-Lookup'!$J$6:$L$50,3,FALSE())="Monthly",(YEAR(AC42)-YEAR(AB42))*12+MONTH(AC42)-MONTH(AB42)+1,(AC42-AB42+1))</f>
        <v>1</v>
      </c>
      <c r="F42" s="239" t="n">
        <f aca="false">E42*SUM(P42:Q42)</f>
        <v>50000</v>
      </c>
      <c r="G42" s="214" t="n">
        <v>1288045</v>
      </c>
      <c r="H42" s="215" t="n">
        <v>37035.1006597222</v>
      </c>
      <c r="I42" s="0" t="s">
        <v>796</v>
      </c>
      <c r="M42" s="0" t="s">
        <v>831</v>
      </c>
      <c r="N42" s="0" t="s">
        <v>832</v>
      </c>
      <c r="O42" s="0" t="s">
        <v>833</v>
      </c>
      <c r="Q42" s="216" t="n">
        <v>50000</v>
      </c>
      <c r="S42" s="0" t="s">
        <v>834</v>
      </c>
      <c r="T42" s="0" t="s">
        <v>784</v>
      </c>
      <c r="U42" s="218" t="n">
        <v>0.59</v>
      </c>
      <c r="V42" s="0" t="s">
        <v>835</v>
      </c>
      <c r="W42" s="0" t="s">
        <v>836</v>
      </c>
      <c r="X42" s="0" t="s">
        <v>837</v>
      </c>
      <c r="Y42" s="0" t="s">
        <v>838</v>
      </c>
      <c r="Z42" s="0" t="s">
        <v>839</v>
      </c>
      <c r="AA42" s="0" t="n">
        <v>106829</v>
      </c>
      <c r="AB42" s="215" t="n">
        <v>37043</v>
      </c>
      <c r="AC42" s="215" t="n">
        <v>37072</v>
      </c>
    </row>
    <row r="43" customFormat="false" ht="12.75" hidden="false" customHeight="false" outlineLevel="0" collapsed="false">
      <c r="A43" s="208" t="str">
        <f aca="false">B43&amp;" "&amp;C43&amp;" "&amp;D43</f>
        <v> Metals Financial</v>
      </c>
      <c r="B43" s="208" t="str">
        <f aca="false">IF((LEFT(N43,2)="US"),"US","")</f>
        <v/>
      </c>
      <c r="C43" s="208" t="str">
        <f aca="false">M43</f>
        <v>Metals</v>
      </c>
      <c r="D43" s="208" t="str">
        <f aca="false">IF(ISNUMBER(FIND("Phy",N43))=TRUE(),"Physical","Financial")</f>
        <v>Financial</v>
      </c>
      <c r="E43" s="208" t="n">
        <f aca="false">IF(VLOOKUP(S43,'DD-Lookup'!$J$6:$L$50,3,FALSE())="Monthly",(YEAR(AC43)-YEAR(AB43))*12+MONTH(AC43)-MONTH(AB43)+1,(AC43-AB43+1))</f>
        <v>1</v>
      </c>
      <c r="F43" s="239" t="n">
        <f aca="false">E43*SUM(P43:Q43)</f>
        <v>3</v>
      </c>
      <c r="G43" s="214" t="n">
        <v>1288046</v>
      </c>
      <c r="H43" s="215" t="n">
        <v>37035.1023263889</v>
      </c>
      <c r="I43" s="0" t="s">
        <v>815</v>
      </c>
      <c r="M43" s="0" t="s">
        <v>780</v>
      </c>
      <c r="N43" s="0" t="s">
        <v>797</v>
      </c>
      <c r="O43" s="0" t="s">
        <v>798</v>
      </c>
      <c r="P43" s="216" t="n">
        <v>3</v>
      </c>
      <c r="S43" s="0" t="s">
        <v>783</v>
      </c>
      <c r="T43" s="0" t="s">
        <v>784</v>
      </c>
      <c r="U43" s="218" t="n">
        <v>951</v>
      </c>
      <c r="V43" s="0" t="s">
        <v>816</v>
      </c>
      <c r="W43" s="0" t="s">
        <v>800</v>
      </c>
      <c r="X43" s="0" t="s">
        <v>787</v>
      </c>
      <c r="Y43" s="0" t="s">
        <v>788</v>
      </c>
      <c r="Z43" s="0" t="s">
        <v>789</v>
      </c>
      <c r="AA43" s="0" t="n">
        <v>2149400</v>
      </c>
    </row>
    <row r="44" customFormat="false" ht="12.75" hidden="false" customHeight="false" outlineLevel="0" collapsed="false">
      <c r="A44" s="208" t="str">
        <f aca="false">B44&amp;" "&amp;C44&amp;" "&amp;D44</f>
        <v>US Crude Financial</v>
      </c>
      <c r="B44" s="208" t="str">
        <f aca="false">IF((LEFT(N44,2)="US"),"US","")</f>
        <v>US</v>
      </c>
      <c r="C44" s="208" t="str">
        <f aca="false">M44</f>
        <v>Crude</v>
      </c>
      <c r="D44" s="208" t="str">
        <f aca="false">IF(ISNUMBER(FIND("Phy",N44))=TRUE(),"Physical","Financial")</f>
        <v>Financial</v>
      </c>
      <c r="E44" s="208" t="n">
        <f aca="false">IF(VLOOKUP(S44,'DD-Lookup'!$J$6:$L$50,3,FALSE())="Monthly",(YEAR(AC44)-YEAR(AB44))*12+MONTH(AC44)-MONTH(AB44)+1,(AC44-AB44+1))</f>
        <v>1</v>
      </c>
      <c r="F44" s="239" t="n">
        <f aca="false">E44*SUM(P44:Q44)</f>
        <v>50000</v>
      </c>
      <c r="G44" s="214" t="n">
        <v>1288047</v>
      </c>
      <c r="H44" s="215" t="n">
        <v>37035.1028472222</v>
      </c>
      <c r="I44" s="0" t="s">
        <v>840</v>
      </c>
      <c r="M44" s="0" t="s">
        <v>97</v>
      </c>
      <c r="N44" s="0" t="s">
        <v>841</v>
      </c>
      <c r="O44" s="0" t="s">
        <v>842</v>
      </c>
      <c r="Q44" s="216" t="n">
        <v>50000</v>
      </c>
      <c r="S44" s="0" t="s">
        <v>843</v>
      </c>
      <c r="T44" s="0" t="s">
        <v>784</v>
      </c>
      <c r="U44" s="218" t="n">
        <v>29.54</v>
      </c>
      <c r="V44" s="0" t="s">
        <v>844</v>
      </c>
      <c r="W44" s="0" t="s">
        <v>845</v>
      </c>
      <c r="X44" s="0" t="s">
        <v>846</v>
      </c>
      <c r="Y44" s="0" t="s">
        <v>847</v>
      </c>
      <c r="Z44" s="0" t="s">
        <v>571</v>
      </c>
      <c r="AA44" s="0" t="n">
        <v>106827</v>
      </c>
      <c r="AB44" s="215" t="n">
        <v>37073</v>
      </c>
      <c r="AC44" s="215" t="n">
        <v>37103</v>
      </c>
    </row>
    <row r="45" customFormat="false" ht="12.75" hidden="false" customHeight="false" outlineLevel="0" collapsed="false">
      <c r="A45" s="208" t="str">
        <f aca="false">B45&amp;" "&amp;C45&amp;" "&amp;D45</f>
        <v> Metals Financial</v>
      </c>
      <c r="B45" s="208" t="str">
        <f aca="false">IF((LEFT(N45,2)="US"),"US","")</f>
        <v/>
      </c>
      <c r="C45" s="208" t="str">
        <f aca="false">M45</f>
        <v>Metals</v>
      </c>
      <c r="D45" s="208" t="str">
        <f aca="false">IF(ISNUMBER(FIND("Phy",N45))=TRUE(),"Physical","Financial")</f>
        <v>Financial</v>
      </c>
      <c r="E45" s="208" t="n">
        <f aca="false">IF(VLOOKUP(S45,'DD-Lookup'!$J$6:$L$50,3,FALSE())="Monthly",(YEAR(AC45)-YEAR(AB45))*12+MONTH(AC45)-MONTH(AB45)+1,(AC45-AB45+1))</f>
        <v>1</v>
      </c>
      <c r="F45" s="239" t="n">
        <f aca="false">E45*SUM(P45:Q45)</f>
        <v>17</v>
      </c>
      <c r="G45" s="214" t="n">
        <v>1288048</v>
      </c>
      <c r="H45" s="215" t="n">
        <v>37035.1060416667</v>
      </c>
      <c r="I45" s="0" t="s">
        <v>819</v>
      </c>
      <c r="M45" s="0" t="s">
        <v>780</v>
      </c>
      <c r="N45" s="0" t="s">
        <v>797</v>
      </c>
      <c r="O45" s="0" t="s">
        <v>798</v>
      </c>
      <c r="P45" s="216" t="n">
        <v>17</v>
      </c>
      <c r="S45" s="0" t="s">
        <v>783</v>
      </c>
      <c r="T45" s="0" t="s">
        <v>784</v>
      </c>
      <c r="U45" s="218" t="n">
        <v>950</v>
      </c>
      <c r="V45" s="0" t="s">
        <v>848</v>
      </c>
      <c r="W45" s="0" t="s">
        <v>800</v>
      </c>
      <c r="X45" s="0" t="s">
        <v>787</v>
      </c>
      <c r="Y45" s="0" t="s">
        <v>788</v>
      </c>
      <c r="Z45" s="0" t="s">
        <v>789</v>
      </c>
      <c r="AA45" s="0" t="n">
        <v>2149402</v>
      </c>
    </row>
    <row r="46" customFormat="false" ht="12.75" hidden="false" customHeight="false" outlineLevel="0" collapsed="false">
      <c r="A46" s="208" t="str">
        <f aca="false">B46&amp;" "&amp;C46&amp;" "&amp;D46</f>
        <v> Metals Financial</v>
      </c>
      <c r="B46" s="208" t="str">
        <f aca="false">IF((LEFT(N46,2)="US"),"US","")</f>
        <v/>
      </c>
      <c r="C46" s="208" t="str">
        <f aca="false">M46</f>
        <v>Metals</v>
      </c>
      <c r="D46" s="208" t="str">
        <f aca="false">IF(ISNUMBER(FIND("Phy",N46))=TRUE(),"Physical","Financial")</f>
        <v>Financial</v>
      </c>
      <c r="E46" s="208" t="n">
        <f aca="false">IF(VLOOKUP(S46,'DD-Lookup'!$J$6:$L$50,3,FALSE())="Monthly",(YEAR(AC46)-YEAR(AB46))*12+MONTH(AC46)-MONTH(AB46)+1,(AC46-AB46+1))</f>
        <v>1</v>
      </c>
      <c r="F46" s="239" t="n">
        <f aca="false">E46*SUM(P46:Q46)</f>
        <v>20</v>
      </c>
      <c r="G46" s="214" t="n">
        <v>1288049</v>
      </c>
      <c r="H46" s="215" t="n">
        <v>37035.1093287037</v>
      </c>
      <c r="I46" s="0" t="s">
        <v>807</v>
      </c>
      <c r="M46" s="0" t="s">
        <v>780</v>
      </c>
      <c r="N46" s="0" t="s">
        <v>804</v>
      </c>
      <c r="O46" s="0" t="s">
        <v>805</v>
      </c>
      <c r="P46" s="216" t="n">
        <v>20</v>
      </c>
      <c r="S46" s="0" t="s">
        <v>783</v>
      </c>
      <c r="T46" s="0" t="s">
        <v>784</v>
      </c>
      <c r="U46" s="218" t="n">
        <v>1728</v>
      </c>
      <c r="V46" s="0" t="s">
        <v>849</v>
      </c>
      <c r="W46" s="0" t="s">
        <v>803</v>
      </c>
      <c r="X46" s="0" t="s">
        <v>787</v>
      </c>
      <c r="Y46" s="0" t="s">
        <v>788</v>
      </c>
      <c r="Z46" s="0" t="s">
        <v>789</v>
      </c>
      <c r="AA46" s="0" t="n">
        <v>2149407</v>
      </c>
    </row>
    <row r="47" customFormat="false" ht="12.75" hidden="false" customHeight="false" outlineLevel="0" collapsed="false">
      <c r="A47" s="208" t="str">
        <f aca="false">B47&amp;" "&amp;C47&amp;" "&amp;D47</f>
        <v> Metals Financial</v>
      </c>
      <c r="B47" s="208" t="str">
        <f aca="false">IF((LEFT(N47,2)="US"),"US","")</f>
        <v/>
      </c>
      <c r="C47" s="208" t="str">
        <f aca="false">M47</f>
        <v>Metals</v>
      </c>
      <c r="D47" s="208" t="str">
        <f aca="false">IF(ISNUMBER(FIND("Phy",N47))=TRUE(),"Physical","Financial")</f>
        <v>Financial</v>
      </c>
      <c r="E47" s="208" t="n">
        <f aca="false">IF(VLOOKUP(S47,'DD-Lookup'!$J$6:$L$50,3,FALSE())="Monthly",(YEAR(AC47)-YEAR(AB47))*12+MONTH(AC47)-MONTH(AB47)+1,(AC47-AB47+1))</f>
        <v>1</v>
      </c>
      <c r="F47" s="239" t="n">
        <f aca="false">E47*SUM(P47:Q47)</f>
        <v>10</v>
      </c>
      <c r="G47" s="214" t="n">
        <v>1288050</v>
      </c>
      <c r="H47" s="215" t="n">
        <v>37035.1095949074</v>
      </c>
      <c r="I47" s="0" t="s">
        <v>779</v>
      </c>
      <c r="M47" s="0" t="s">
        <v>780</v>
      </c>
      <c r="N47" s="0" t="s">
        <v>804</v>
      </c>
      <c r="O47" s="0" t="s">
        <v>805</v>
      </c>
      <c r="Q47" s="216" t="n">
        <v>10</v>
      </c>
      <c r="S47" s="0" t="s">
        <v>783</v>
      </c>
      <c r="T47" s="0" t="s">
        <v>784</v>
      </c>
      <c r="U47" s="218" t="n">
        <v>1729</v>
      </c>
      <c r="V47" s="0" t="s">
        <v>785</v>
      </c>
      <c r="W47" s="0" t="s">
        <v>803</v>
      </c>
      <c r="X47" s="0" t="s">
        <v>787</v>
      </c>
      <c r="Y47" s="0" t="s">
        <v>788</v>
      </c>
      <c r="Z47" s="0" t="s">
        <v>789</v>
      </c>
      <c r="AA47" s="0" t="n">
        <v>2149409</v>
      </c>
    </row>
    <row r="48" customFormat="false" ht="12.75" hidden="false" customHeight="false" outlineLevel="0" collapsed="false">
      <c r="A48" s="208" t="str">
        <f aca="false">B48&amp;" "&amp;C48&amp;" "&amp;D48</f>
        <v> Metals Financial</v>
      </c>
      <c r="B48" s="208" t="str">
        <f aca="false">IF((LEFT(N48,2)="US"),"US","")</f>
        <v/>
      </c>
      <c r="C48" s="208" t="str">
        <f aca="false">M48</f>
        <v>Metals</v>
      </c>
      <c r="D48" s="208" t="str">
        <f aca="false">IF(ISNUMBER(FIND("Phy",N48))=TRUE(),"Physical","Financial")</f>
        <v>Financial</v>
      </c>
      <c r="E48" s="208" t="n">
        <f aca="false">IF(VLOOKUP(S48,'DD-Lookup'!$J$6:$L$50,3,FALSE())="Monthly",(YEAR(AC48)-YEAR(AB48))*12+MONTH(AC48)-MONTH(AB48)+1,(AC48-AB48+1))</f>
        <v>1</v>
      </c>
      <c r="F48" s="239" t="n">
        <f aca="false">E48*SUM(P48:Q48)</f>
        <v>20</v>
      </c>
      <c r="G48" s="214" t="n">
        <v>1288051</v>
      </c>
      <c r="H48" s="215" t="n">
        <v>37035.1096527778</v>
      </c>
      <c r="I48" s="0" t="s">
        <v>850</v>
      </c>
      <c r="M48" s="0" t="s">
        <v>780</v>
      </c>
      <c r="N48" s="0" t="s">
        <v>797</v>
      </c>
      <c r="O48" s="0" t="s">
        <v>798</v>
      </c>
      <c r="P48" s="216" t="n">
        <v>20</v>
      </c>
      <c r="S48" s="0" t="s">
        <v>783</v>
      </c>
      <c r="T48" s="0" t="s">
        <v>784</v>
      </c>
      <c r="U48" s="218" t="n">
        <v>949</v>
      </c>
      <c r="V48" s="0" t="s">
        <v>851</v>
      </c>
      <c r="W48" s="0" t="s">
        <v>800</v>
      </c>
      <c r="X48" s="0" t="s">
        <v>787</v>
      </c>
      <c r="Y48" s="0" t="s">
        <v>788</v>
      </c>
      <c r="Z48" s="0" t="s">
        <v>789</v>
      </c>
      <c r="AA48" s="0" t="n">
        <v>2149411</v>
      </c>
    </row>
    <row r="49" customFormat="false" ht="12.75" hidden="false" customHeight="false" outlineLevel="0" collapsed="false">
      <c r="A49" s="208" t="str">
        <f aca="false">B49&amp;" "&amp;C49&amp;" "&amp;D49</f>
        <v> Metals Financial</v>
      </c>
      <c r="B49" s="208" t="str">
        <f aca="false">IF((LEFT(N49,2)="US"),"US","")</f>
        <v/>
      </c>
      <c r="C49" s="208" t="str">
        <f aca="false">M49</f>
        <v>Metals</v>
      </c>
      <c r="D49" s="208" t="str">
        <f aca="false">IF(ISNUMBER(FIND("Phy",N49))=TRUE(),"Physical","Financial")</f>
        <v>Financial</v>
      </c>
      <c r="E49" s="208" t="n">
        <f aca="false">IF(VLOOKUP(S49,'DD-Lookup'!$J$6:$L$50,3,FALSE())="Monthly",(YEAR(AC49)-YEAR(AB49))*12+MONTH(AC49)-MONTH(AB49)+1,(AC49-AB49+1))</f>
        <v>1</v>
      </c>
      <c r="F49" s="239" t="n">
        <f aca="false">E49*SUM(P49:Q49)</f>
        <v>10</v>
      </c>
      <c r="G49" s="214" t="n">
        <v>1288052</v>
      </c>
      <c r="H49" s="215" t="n">
        <v>37035.1096643519</v>
      </c>
      <c r="I49" s="0" t="s">
        <v>819</v>
      </c>
      <c r="M49" s="0" t="s">
        <v>780</v>
      </c>
      <c r="N49" s="0" t="s">
        <v>852</v>
      </c>
      <c r="O49" s="0" t="s">
        <v>853</v>
      </c>
      <c r="P49" s="216" t="n">
        <v>10</v>
      </c>
      <c r="S49" s="0" t="s">
        <v>854</v>
      </c>
      <c r="T49" s="0" t="s">
        <v>784</v>
      </c>
      <c r="U49" s="218" t="n">
        <v>4925</v>
      </c>
      <c r="V49" s="0" t="s">
        <v>855</v>
      </c>
      <c r="W49" s="0" t="s">
        <v>856</v>
      </c>
      <c r="X49" s="0" t="s">
        <v>787</v>
      </c>
      <c r="Y49" s="0" t="s">
        <v>788</v>
      </c>
      <c r="Z49" s="0" t="s">
        <v>789</v>
      </c>
      <c r="AA49" s="0" t="n">
        <v>2149413</v>
      </c>
    </row>
    <row r="50" customFormat="false" ht="12.75" hidden="false" customHeight="false" outlineLevel="0" collapsed="false">
      <c r="A50" s="208" t="str">
        <f aca="false">B50&amp;" "&amp;C50&amp;" "&amp;D50</f>
        <v> Natural Gas Physical</v>
      </c>
      <c r="B50" s="208" t="str">
        <f aca="false">IF((LEFT(N50,2)="US"),"US","")</f>
        <v/>
      </c>
      <c r="C50" s="208" t="str">
        <f aca="false">M50</f>
        <v>Natural Gas</v>
      </c>
      <c r="D50" s="208" t="str">
        <f aca="false">IF(ISNUMBER(FIND("Phy",N50))=TRUE(),"Physical","Financial")</f>
        <v>Physical</v>
      </c>
      <c r="E50" s="208" t="n">
        <f aca="false">IF(VLOOKUP(S50,'DD-Lookup'!$J$6:$L$50,3,FALSE())="Monthly",(YEAR(AC50)-YEAR(AB50))*12+MONTH(AC50)-MONTH(AB50)+1,(AC50-AB50+1))</f>
        <v>1</v>
      </c>
      <c r="F50" s="239" t="n">
        <f aca="false">E50*SUM(P50:Q50)</f>
        <v>50000</v>
      </c>
      <c r="G50" s="214" t="n">
        <v>1288053</v>
      </c>
      <c r="H50" s="215" t="n">
        <v>37035.1097569445</v>
      </c>
      <c r="I50" s="0" t="s">
        <v>857</v>
      </c>
      <c r="M50" s="0" t="s">
        <v>858</v>
      </c>
      <c r="N50" s="0" t="s">
        <v>859</v>
      </c>
      <c r="O50" s="0" t="s">
        <v>860</v>
      </c>
      <c r="P50" s="216" t="n">
        <v>50000</v>
      </c>
      <c r="S50" s="0" t="s">
        <v>861</v>
      </c>
      <c r="T50" s="0" t="s">
        <v>862</v>
      </c>
      <c r="U50" s="218" t="n">
        <v>18.4</v>
      </c>
      <c r="V50" s="0" t="s">
        <v>863</v>
      </c>
      <c r="W50" s="0" t="s">
        <v>864</v>
      </c>
      <c r="X50" s="0" t="s">
        <v>865</v>
      </c>
      <c r="Y50" s="0" t="s">
        <v>866</v>
      </c>
      <c r="Z50" s="0" t="s">
        <v>867</v>
      </c>
      <c r="AA50" s="0" t="n">
        <v>104706</v>
      </c>
      <c r="AB50" s="215" t="n">
        <v>37035.875</v>
      </c>
      <c r="AC50" s="215" t="n">
        <v>37035.875</v>
      </c>
    </row>
    <row r="51" customFormat="false" ht="12.75" hidden="false" customHeight="false" outlineLevel="0" collapsed="false">
      <c r="A51" s="208" t="str">
        <f aca="false">B51&amp;" "&amp;C51&amp;" "&amp;D51</f>
        <v> Natural Gas Physical</v>
      </c>
      <c r="B51" s="208" t="str">
        <f aca="false">IF((LEFT(N51,2)="US"),"US","")</f>
        <v/>
      </c>
      <c r="C51" s="208" t="str">
        <f aca="false">M51</f>
        <v>Natural Gas</v>
      </c>
      <c r="D51" s="208" t="str">
        <f aca="false">IF(ISNUMBER(FIND("Phy",N51))=TRUE(),"Physical","Financial")</f>
        <v>Physical</v>
      </c>
      <c r="E51" s="208" t="n">
        <f aca="false">IF(VLOOKUP(S51,'DD-Lookup'!$J$6:$L$50,3,FALSE())="Monthly",(YEAR(AC51)-YEAR(AB51))*12+MONTH(AC51)-MONTH(AB51)+1,(AC51-AB51+1))</f>
        <v>1</v>
      </c>
      <c r="F51" s="239" t="n">
        <f aca="false">E51*SUM(P51:Q51)</f>
        <v>50000</v>
      </c>
      <c r="G51" s="214" t="n">
        <v>1288055</v>
      </c>
      <c r="H51" s="215" t="n">
        <v>37035.1109606482</v>
      </c>
      <c r="I51" s="0" t="s">
        <v>868</v>
      </c>
      <c r="M51" s="0" t="s">
        <v>858</v>
      </c>
      <c r="N51" s="0" t="s">
        <v>859</v>
      </c>
      <c r="O51" s="0" t="s">
        <v>860</v>
      </c>
      <c r="Q51" s="216" t="n">
        <v>50000</v>
      </c>
      <c r="S51" s="0" t="s">
        <v>861</v>
      </c>
      <c r="T51" s="0" t="s">
        <v>862</v>
      </c>
      <c r="U51" s="218" t="n">
        <v>18.55</v>
      </c>
      <c r="V51" s="0" t="s">
        <v>869</v>
      </c>
      <c r="W51" s="0" t="s">
        <v>864</v>
      </c>
      <c r="X51" s="0" t="s">
        <v>865</v>
      </c>
      <c r="Y51" s="0" t="s">
        <v>866</v>
      </c>
      <c r="Z51" s="0" t="s">
        <v>867</v>
      </c>
      <c r="AA51" s="0" t="n">
        <v>104707</v>
      </c>
      <c r="AB51" s="215" t="n">
        <v>37035.875</v>
      </c>
      <c r="AC51" s="215" t="n">
        <v>37035.875</v>
      </c>
    </row>
    <row r="52" customFormat="false" ht="12.75" hidden="false" customHeight="false" outlineLevel="0" collapsed="false">
      <c r="A52" s="208" t="str">
        <f aca="false">B52&amp;" "&amp;C52&amp;" "&amp;D52</f>
        <v> Metals Financial</v>
      </c>
      <c r="B52" s="208" t="str">
        <f aca="false">IF((LEFT(N52,2)="US"),"US","")</f>
        <v/>
      </c>
      <c r="C52" s="208" t="str">
        <f aca="false">M52</f>
        <v>Metals</v>
      </c>
      <c r="D52" s="208" t="str">
        <f aca="false">IF(ISNUMBER(FIND("Phy",N52))=TRUE(),"Physical","Financial")</f>
        <v>Financial</v>
      </c>
      <c r="E52" s="208" t="n">
        <f aca="false">IF(VLOOKUP(S52,'DD-Lookup'!$J$6:$L$50,3,FALSE())="Monthly",(YEAR(AC52)-YEAR(AB52))*12+MONTH(AC52)-MONTH(AB52)+1,(AC52-AB52+1))</f>
        <v>1</v>
      </c>
      <c r="F52" s="239" t="n">
        <f aca="false">E52*SUM(P52:Q52)</f>
        <v>20</v>
      </c>
      <c r="G52" s="214" t="n">
        <v>1288056</v>
      </c>
      <c r="H52" s="215" t="n">
        <v>37035.1110185185</v>
      </c>
      <c r="I52" s="0" t="s">
        <v>819</v>
      </c>
      <c r="M52" s="0" t="s">
        <v>780</v>
      </c>
      <c r="N52" s="0" t="s">
        <v>797</v>
      </c>
      <c r="O52" s="0" t="s">
        <v>798</v>
      </c>
      <c r="P52" s="216" t="n">
        <v>20</v>
      </c>
      <c r="S52" s="0" t="s">
        <v>783</v>
      </c>
      <c r="T52" s="0" t="s">
        <v>784</v>
      </c>
      <c r="U52" s="218" t="n">
        <v>949</v>
      </c>
      <c r="V52" s="0" t="s">
        <v>855</v>
      </c>
      <c r="W52" s="0" t="s">
        <v>800</v>
      </c>
      <c r="X52" s="0" t="s">
        <v>787</v>
      </c>
      <c r="Y52" s="0" t="s">
        <v>788</v>
      </c>
      <c r="Z52" s="0" t="s">
        <v>789</v>
      </c>
      <c r="AA52" s="0" t="n">
        <v>2149423</v>
      </c>
    </row>
    <row r="53" customFormat="false" ht="12.75" hidden="false" customHeight="false" outlineLevel="0" collapsed="false">
      <c r="A53" s="208" t="str">
        <f aca="false">B53&amp;" "&amp;C53&amp;" "&amp;D53</f>
        <v> Natural Gas Physical</v>
      </c>
      <c r="B53" s="208" t="str">
        <f aca="false">IF((LEFT(N53,2)="US"),"US","")</f>
        <v/>
      </c>
      <c r="C53" s="208" t="str">
        <f aca="false">M53</f>
        <v>Natural Gas</v>
      </c>
      <c r="D53" s="208" t="str">
        <f aca="false">IF(ISNUMBER(FIND("Phy",N53))=TRUE(),"Physical","Financial")</f>
        <v>Physical</v>
      </c>
      <c r="E53" s="208" t="n">
        <f aca="false">IF(VLOOKUP(S53,'DD-Lookup'!$J$6:$L$50,3,FALSE())="Monthly",(YEAR(AC53)-YEAR(AB53))*12+MONTH(AC53)-MONTH(AB53)+1,(AC53-AB53+1))</f>
        <v>92</v>
      </c>
      <c r="F53" s="239" t="n">
        <f aca="false">E53*SUM(P53:Q53)</f>
        <v>2300000</v>
      </c>
      <c r="G53" s="214" t="n">
        <v>1288058</v>
      </c>
      <c r="H53" s="215" t="n">
        <v>37035.1122106482</v>
      </c>
      <c r="I53" s="0" t="s">
        <v>870</v>
      </c>
      <c r="M53" s="0" t="s">
        <v>858</v>
      </c>
      <c r="N53" s="0" t="s">
        <v>859</v>
      </c>
      <c r="O53" s="0" t="s">
        <v>871</v>
      </c>
      <c r="P53" s="216" t="n">
        <v>25000</v>
      </c>
      <c r="S53" s="0" t="s">
        <v>861</v>
      </c>
      <c r="T53" s="0" t="s">
        <v>862</v>
      </c>
      <c r="U53" s="218" t="n">
        <v>24.2</v>
      </c>
      <c r="V53" s="0" t="s">
        <v>872</v>
      </c>
      <c r="W53" s="0" t="s">
        <v>873</v>
      </c>
      <c r="X53" s="0" t="s">
        <v>865</v>
      </c>
      <c r="Y53" s="0" t="s">
        <v>866</v>
      </c>
      <c r="Z53" s="0" t="s">
        <v>867</v>
      </c>
      <c r="AA53" s="0" t="n">
        <v>104711</v>
      </c>
      <c r="AB53" s="215" t="n">
        <v>37165</v>
      </c>
      <c r="AC53" s="215" t="n">
        <v>37256</v>
      </c>
    </row>
    <row r="54" customFormat="false" ht="12.75" hidden="false" customHeight="false" outlineLevel="0" collapsed="false">
      <c r="A54" s="208" t="str">
        <f aca="false">B54&amp;" "&amp;C54&amp;" "&amp;D54</f>
        <v> Metals Financial</v>
      </c>
      <c r="B54" s="208" t="str">
        <f aca="false">IF((LEFT(N54,2)="US"),"US","")</f>
        <v/>
      </c>
      <c r="C54" s="208" t="str">
        <f aca="false">M54</f>
        <v>Metals</v>
      </c>
      <c r="D54" s="208" t="str">
        <f aca="false">IF(ISNUMBER(FIND("Phy",N54))=TRUE(),"Physical","Financial")</f>
        <v>Financial</v>
      </c>
      <c r="E54" s="208" t="n">
        <f aca="false">IF(VLOOKUP(S54,'DD-Lookup'!$J$6:$L$50,3,FALSE())="Monthly",(YEAR(AC54)-YEAR(AB54))*12+MONTH(AC54)-MONTH(AB54)+1,(AC54-AB54+1))</f>
        <v>1</v>
      </c>
      <c r="F54" s="239" t="n">
        <f aca="false">E54*SUM(P54:Q54)</f>
        <v>7</v>
      </c>
      <c r="G54" s="214" t="n">
        <v>1288059</v>
      </c>
      <c r="H54" s="215" t="n">
        <v>37035.1122916667</v>
      </c>
      <c r="I54" s="0" t="s">
        <v>874</v>
      </c>
      <c r="M54" s="0" t="s">
        <v>780</v>
      </c>
      <c r="N54" s="0" t="s">
        <v>781</v>
      </c>
      <c r="O54" s="0" t="s">
        <v>782</v>
      </c>
      <c r="P54" s="216" t="n">
        <v>7</v>
      </c>
      <c r="S54" s="0" t="s">
        <v>783</v>
      </c>
      <c r="T54" s="0" t="s">
        <v>784</v>
      </c>
      <c r="U54" s="218" t="n">
        <v>1533</v>
      </c>
      <c r="V54" s="0" t="s">
        <v>875</v>
      </c>
      <c r="W54" s="0" t="s">
        <v>803</v>
      </c>
      <c r="X54" s="0" t="s">
        <v>787</v>
      </c>
      <c r="Y54" s="0" t="s">
        <v>788</v>
      </c>
      <c r="Z54" s="0" t="s">
        <v>789</v>
      </c>
      <c r="AA54" s="0" t="n">
        <v>2149427</v>
      </c>
    </row>
    <row r="55" customFormat="false" ht="12.75" hidden="false" customHeight="false" outlineLevel="0" collapsed="false">
      <c r="A55" s="208" t="str">
        <f aca="false">B55&amp;" "&amp;C55&amp;" "&amp;D55</f>
        <v> Metals Financial</v>
      </c>
      <c r="B55" s="208" t="str">
        <f aca="false">IF((LEFT(N55,2)="US"),"US","")</f>
        <v/>
      </c>
      <c r="C55" s="208" t="str">
        <f aca="false">M55</f>
        <v>Metals</v>
      </c>
      <c r="D55" s="208" t="str">
        <f aca="false">IF(ISNUMBER(FIND("Phy",N55))=TRUE(),"Physical","Financial")</f>
        <v>Financial</v>
      </c>
      <c r="E55" s="208" t="n">
        <f aca="false">IF(VLOOKUP(S55,'DD-Lookup'!$J$6:$L$50,3,FALSE())="Monthly",(YEAR(AC55)-YEAR(AB55))*12+MONTH(AC55)-MONTH(AB55)+1,(AC55-AB55+1))</f>
        <v>1</v>
      </c>
      <c r="F55" s="239" t="n">
        <f aca="false">E55*SUM(P55:Q55)</f>
        <v>13</v>
      </c>
      <c r="G55" s="214" t="n">
        <v>1288060</v>
      </c>
      <c r="H55" s="215" t="n">
        <v>37035.1138888889</v>
      </c>
      <c r="I55" s="0" t="s">
        <v>811</v>
      </c>
      <c r="M55" s="0" t="s">
        <v>780</v>
      </c>
      <c r="N55" s="0" t="s">
        <v>781</v>
      </c>
      <c r="O55" s="0" t="s">
        <v>782</v>
      </c>
      <c r="P55" s="216" t="n">
        <v>13</v>
      </c>
      <c r="S55" s="0" t="s">
        <v>783</v>
      </c>
      <c r="T55" s="0" t="s">
        <v>784</v>
      </c>
      <c r="U55" s="218" t="n">
        <v>1533</v>
      </c>
      <c r="V55" s="0" t="s">
        <v>812</v>
      </c>
      <c r="W55" s="0" t="s">
        <v>803</v>
      </c>
      <c r="X55" s="0" t="s">
        <v>787</v>
      </c>
      <c r="Y55" s="0" t="s">
        <v>788</v>
      </c>
      <c r="Z55" s="0" t="s">
        <v>789</v>
      </c>
      <c r="AA55" s="0" t="n">
        <v>2149429</v>
      </c>
    </row>
    <row r="56" customFormat="false" ht="12.75" hidden="false" customHeight="false" outlineLevel="0" collapsed="false">
      <c r="A56" s="208" t="str">
        <f aca="false">B56&amp;" "&amp;C56&amp;" "&amp;D56</f>
        <v> Natural Gas Physical</v>
      </c>
      <c r="B56" s="208" t="str">
        <f aca="false">IF((LEFT(N56,2)="US"),"US","")</f>
        <v/>
      </c>
      <c r="C56" s="208" t="str">
        <f aca="false">M56</f>
        <v>Natural Gas</v>
      </c>
      <c r="D56" s="208" t="str">
        <f aca="false">IF(ISNUMBER(FIND("Phy",N56))=TRUE(),"Physical","Financial")</f>
        <v>Physical</v>
      </c>
      <c r="E56" s="208" t="n">
        <f aca="false">IF(VLOOKUP(S56,'DD-Lookup'!$J$6:$L$50,3,FALSE())="Monthly",(YEAR(AC56)-YEAR(AB56))*12+MONTH(AC56)-MONTH(AB56)+1,(AC56-AB56+1))</f>
        <v>30</v>
      </c>
      <c r="F56" s="239" t="n">
        <f aca="false">E56*SUM(P56:Q56)</f>
        <v>750000</v>
      </c>
      <c r="G56" s="214" t="n">
        <v>1288061</v>
      </c>
      <c r="H56" s="215" t="n">
        <v>37035.1141087963</v>
      </c>
      <c r="I56" s="0" t="s">
        <v>876</v>
      </c>
      <c r="M56" s="0" t="s">
        <v>858</v>
      </c>
      <c r="N56" s="0" t="s">
        <v>859</v>
      </c>
      <c r="O56" s="0" t="s">
        <v>877</v>
      </c>
      <c r="P56" s="216" t="n">
        <v>25000</v>
      </c>
      <c r="S56" s="0" t="s">
        <v>861</v>
      </c>
      <c r="T56" s="0" t="s">
        <v>862</v>
      </c>
      <c r="U56" s="218" t="n">
        <v>20.25</v>
      </c>
      <c r="V56" s="0" t="s">
        <v>878</v>
      </c>
      <c r="W56" s="0" t="s">
        <v>873</v>
      </c>
      <c r="X56" s="0" t="s">
        <v>865</v>
      </c>
      <c r="Y56" s="0" t="s">
        <v>866</v>
      </c>
      <c r="Z56" s="0" t="s">
        <v>867</v>
      </c>
      <c r="AA56" s="0" t="n">
        <v>104710</v>
      </c>
      <c r="AB56" s="215" t="n">
        <v>37043.875</v>
      </c>
      <c r="AC56" s="215" t="n">
        <v>37072.875</v>
      </c>
    </row>
    <row r="57" customFormat="false" ht="12.75" hidden="false" customHeight="false" outlineLevel="0" collapsed="false">
      <c r="A57" s="208" t="str">
        <f aca="false">B57&amp;" "&amp;C57&amp;" "&amp;D57</f>
        <v> Metals Financial</v>
      </c>
      <c r="B57" s="208" t="str">
        <f aca="false">IF((LEFT(N57,2)="US"),"US","")</f>
        <v/>
      </c>
      <c r="C57" s="208" t="str">
        <f aca="false">M57</f>
        <v>Metals</v>
      </c>
      <c r="D57" s="208" t="str">
        <f aca="false">IF(ISNUMBER(FIND("Phy",N57))=TRUE(),"Physical","Financial")</f>
        <v>Financial</v>
      </c>
      <c r="E57" s="208" t="n">
        <f aca="false">IF(VLOOKUP(S57,'DD-Lookup'!$J$6:$L$50,3,FALSE())="Monthly",(YEAR(AC57)-YEAR(AB57))*12+MONTH(AC57)-MONTH(AB57)+1,(AC57-AB57+1))</f>
        <v>1</v>
      </c>
      <c r="F57" s="239" t="n">
        <f aca="false">E57*SUM(P57:Q57)</f>
        <v>10</v>
      </c>
      <c r="G57" s="214" t="n">
        <v>1288062</v>
      </c>
      <c r="H57" s="215" t="n">
        <v>37035.1166666667</v>
      </c>
      <c r="I57" s="0" t="s">
        <v>815</v>
      </c>
      <c r="M57" s="0" t="s">
        <v>780</v>
      </c>
      <c r="N57" s="0" t="s">
        <v>879</v>
      </c>
      <c r="O57" s="0" t="s">
        <v>880</v>
      </c>
      <c r="P57" s="216" t="n">
        <v>10</v>
      </c>
      <c r="S57" s="0" t="s">
        <v>783</v>
      </c>
      <c r="T57" s="0" t="s">
        <v>784</v>
      </c>
      <c r="U57" s="218" t="n">
        <v>481</v>
      </c>
      <c r="V57" s="0" t="s">
        <v>816</v>
      </c>
      <c r="W57" s="0" t="s">
        <v>856</v>
      </c>
      <c r="X57" s="0" t="s">
        <v>787</v>
      </c>
      <c r="Y57" s="0" t="s">
        <v>788</v>
      </c>
      <c r="Z57" s="0" t="s">
        <v>789</v>
      </c>
      <c r="AA57" s="0" t="n">
        <v>2149435</v>
      </c>
    </row>
    <row r="58" customFormat="false" ht="12.75" hidden="false" customHeight="false" outlineLevel="0" collapsed="false">
      <c r="A58" s="208" t="str">
        <f aca="false">B58&amp;" "&amp;C58&amp;" "&amp;D58</f>
        <v> Metals Financial</v>
      </c>
      <c r="B58" s="208" t="str">
        <f aca="false">IF((LEFT(N58,2)="US"),"US","")</f>
        <v/>
      </c>
      <c r="C58" s="208" t="str">
        <f aca="false">M58</f>
        <v>Metals</v>
      </c>
      <c r="D58" s="208" t="str">
        <f aca="false">IF(ISNUMBER(FIND("Phy",N58))=TRUE(),"Physical","Financial")</f>
        <v>Financial</v>
      </c>
      <c r="E58" s="208" t="n">
        <f aca="false">IF(VLOOKUP(S58,'DD-Lookup'!$J$6:$L$50,3,FALSE())="Monthly",(YEAR(AC58)-YEAR(AB58))*12+MONTH(AC58)-MONTH(AB58)+1,(AC58-AB58+1))</f>
        <v>1</v>
      </c>
      <c r="F58" s="239" t="n">
        <f aca="false">E58*SUM(P58:Q58)</f>
        <v>10</v>
      </c>
      <c r="G58" s="214" t="n">
        <v>1288063</v>
      </c>
      <c r="H58" s="215" t="n">
        <v>37035.116712963</v>
      </c>
      <c r="I58" s="0" t="s">
        <v>819</v>
      </c>
      <c r="M58" s="0" t="s">
        <v>780</v>
      </c>
      <c r="N58" s="0" t="s">
        <v>879</v>
      </c>
      <c r="O58" s="0" t="s">
        <v>880</v>
      </c>
      <c r="P58" s="216" t="n">
        <v>10</v>
      </c>
      <c r="S58" s="0" t="s">
        <v>783</v>
      </c>
      <c r="T58" s="0" t="s">
        <v>784</v>
      </c>
      <c r="U58" s="218" t="n">
        <v>481</v>
      </c>
      <c r="V58" s="0" t="s">
        <v>855</v>
      </c>
      <c r="W58" s="0" t="s">
        <v>856</v>
      </c>
      <c r="X58" s="0" t="s">
        <v>787</v>
      </c>
      <c r="Y58" s="0" t="s">
        <v>788</v>
      </c>
      <c r="Z58" s="0" t="s">
        <v>789</v>
      </c>
      <c r="AA58" s="0" t="n">
        <v>2149437</v>
      </c>
    </row>
    <row r="59" customFormat="false" ht="12.75" hidden="false" customHeight="false" outlineLevel="0" collapsed="false">
      <c r="A59" s="208" t="str">
        <f aca="false">B59&amp;" "&amp;C59&amp;" "&amp;D59</f>
        <v> Natural Gas Physical</v>
      </c>
      <c r="B59" s="208" t="str">
        <f aca="false">IF((LEFT(N59,2)="US"),"US","")</f>
        <v/>
      </c>
      <c r="C59" s="208" t="str">
        <f aca="false">M59</f>
        <v>Natural Gas</v>
      </c>
      <c r="D59" s="208" t="str">
        <f aca="false">IF(ISNUMBER(FIND("Phy",N59))=TRUE(),"Physical","Financial")</f>
        <v>Physical</v>
      </c>
      <c r="E59" s="208" t="n">
        <f aca="false">IF(VLOOKUP(S59,'DD-Lookup'!$J$6:$L$50,3,FALSE())="Monthly",(YEAR(AC59)-YEAR(AB59))*12+MONTH(AC59)-MONTH(AB59)+1,(AC59-AB59+1))</f>
        <v>92</v>
      </c>
      <c r="F59" s="239" t="n">
        <f aca="false">E59*SUM(P59:Q59)</f>
        <v>2300000</v>
      </c>
      <c r="G59" s="214" t="n">
        <v>1288064</v>
      </c>
      <c r="H59" s="215" t="n">
        <v>37035.1167592593</v>
      </c>
      <c r="I59" s="0" t="s">
        <v>881</v>
      </c>
      <c r="M59" s="0" t="s">
        <v>858</v>
      </c>
      <c r="N59" s="0" t="s">
        <v>859</v>
      </c>
      <c r="O59" s="0" t="s">
        <v>882</v>
      </c>
      <c r="P59" s="216" t="n">
        <v>25000</v>
      </c>
      <c r="S59" s="0" t="s">
        <v>861</v>
      </c>
      <c r="T59" s="0" t="s">
        <v>862</v>
      </c>
      <c r="U59" s="218" t="n">
        <v>20.4</v>
      </c>
      <c r="V59" s="0" t="s">
        <v>883</v>
      </c>
      <c r="W59" s="0" t="s">
        <v>873</v>
      </c>
      <c r="X59" s="0" t="s">
        <v>865</v>
      </c>
      <c r="Y59" s="0" t="s">
        <v>866</v>
      </c>
      <c r="Z59" s="0" t="s">
        <v>867</v>
      </c>
      <c r="AA59" s="0" t="n">
        <v>104708</v>
      </c>
      <c r="AB59" s="215" t="n">
        <v>37073</v>
      </c>
      <c r="AC59" s="215" t="n">
        <v>37164</v>
      </c>
    </row>
    <row r="60" customFormat="false" ht="12.75" hidden="false" customHeight="false" outlineLevel="0" collapsed="false">
      <c r="A60" s="208" t="str">
        <f aca="false">B60&amp;" "&amp;C60&amp;" "&amp;D60</f>
        <v> Metals Financial</v>
      </c>
      <c r="B60" s="208" t="str">
        <f aca="false">IF((LEFT(N60,2)="US"),"US","")</f>
        <v/>
      </c>
      <c r="C60" s="208" t="str">
        <f aca="false">M60</f>
        <v>Metals</v>
      </c>
      <c r="D60" s="208" t="str">
        <f aca="false">IF(ISNUMBER(FIND("Phy",N60))=TRUE(),"Physical","Financial")</f>
        <v>Financial</v>
      </c>
      <c r="E60" s="208" t="n">
        <f aca="false">IF(VLOOKUP(S60,'DD-Lookup'!$J$6:$L$50,3,FALSE())="Monthly",(YEAR(AC60)-YEAR(AB60))*12+MONTH(AC60)-MONTH(AB60)+1,(AC60-AB60+1))</f>
        <v>1</v>
      </c>
      <c r="F60" s="239" t="n">
        <f aca="false">E60*SUM(P60:Q60)</f>
        <v>4</v>
      </c>
      <c r="G60" s="214" t="n">
        <v>1288065</v>
      </c>
      <c r="H60" s="215" t="n">
        <v>37035.1168518519</v>
      </c>
      <c r="I60" s="0" t="s">
        <v>884</v>
      </c>
      <c r="M60" s="0" t="s">
        <v>780</v>
      </c>
      <c r="N60" s="0" t="s">
        <v>804</v>
      </c>
      <c r="O60" s="0" t="s">
        <v>805</v>
      </c>
      <c r="P60" s="216" t="n">
        <v>4</v>
      </c>
      <c r="S60" s="0" t="s">
        <v>783</v>
      </c>
      <c r="T60" s="0" t="s">
        <v>784</v>
      </c>
      <c r="U60" s="218" t="n">
        <v>1728</v>
      </c>
      <c r="V60" s="0" t="s">
        <v>885</v>
      </c>
      <c r="W60" s="0" t="s">
        <v>803</v>
      </c>
      <c r="X60" s="0" t="s">
        <v>787</v>
      </c>
      <c r="Y60" s="0" t="s">
        <v>788</v>
      </c>
      <c r="Z60" s="0" t="s">
        <v>789</v>
      </c>
      <c r="AA60" s="0" t="n">
        <v>2149441</v>
      </c>
    </row>
    <row r="61" customFormat="false" ht="12.75" hidden="false" customHeight="false" outlineLevel="0" collapsed="false">
      <c r="A61" s="208" t="str">
        <f aca="false">B61&amp;" "&amp;C61&amp;" "&amp;D61</f>
        <v> Metals Financial</v>
      </c>
      <c r="B61" s="208" t="str">
        <f aca="false">IF((LEFT(N61,2)="US"),"US","")</f>
        <v/>
      </c>
      <c r="C61" s="208" t="str">
        <f aca="false">M61</f>
        <v>Metals</v>
      </c>
      <c r="D61" s="208" t="str">
        <f aca="false">IF(ISNUMBER(FIND("Phy",N61))=TRUE(),"Physical","Financial")</f>
        <v>Financial</v>
      </c>
      <c r="E61" s="208" t="n">
        <f aca="false">IF(VLOOKUP(S61,'DD-Lookup'!$J$6:$L$50,3,FALSE())="Monthly",(YEAR(AC61)-YEAR(AB61))*12+MONTH(AC61)-MONTH(AB61)+1,(AC61-AB61+1))</f>
        <v>1</v>
      </c>
      <c r="F61" s="239" t="n">
        <f aca="false">E61*SUM(P61:Q61)</f>
        <v>5</v>
      </c>
      <c r="G61" s="214" t="n">
        <v>1288066</v>
      </c>
      <c r="H61" s="215" t="n">
        <v>37035.1168634259</v>
      </c>
      <c r="I61" s="0" t="s">
        <v>815</v>
      </c>
      <c r="M61" s="0" t="s">
        <v>780</v>
      </c>
      <c r="N61" s="0" t="s">
        <v>781</v>
      </c>
      <c r="O61" s="0" t="s">
        <v>782</v>
      </c>
      <c r="Q61" s="216" t="n">
        <v>5</v>
      </c>
      <c r="S61" s="0" t="s">
        <v>783</v>
      </c>
      <c r="T61" s="0" t="s">
        <v>784</v>
      </c>
      <c r="U61" s="218" t="n">
        <v>1533</v>
      </c>
      <c r="V61" s="0" t="s">
        <v>886</v>
      </c>
      <c r="W61" s="0" t="s">
        <v>803</v>
      </c>
      <c r="X61" s="0" t="s">
        <v>787</v>
      </c>
      <c r="Y61" s="0" t="s">
        <v>788</v>
      </c>
      <c r="Z61" s="0" t="s">
        <v>789</v>
      </c>
      <c r="AA61" s="0" t="n">
        <v>2149443</v>
      </c>
    </row>
    <row r="62" customFormat="false" ht="12.75" hidden="false" customHeight="false" outlineLevel="0" collapsed="false">
      <c r="A62" s="208" t="str">
        <f aca="false">B62&amp;" "&amp;C62&amp;" "&amp;D62</f>
        <v> Metals Financial</v>
      </c>
      <c r="B62" s="208" t="str">
        <f aca="false">IF((LEFT(N62,2)="US"),"US","")</f>
        <v/>
      </c>
      <c r="C62" s="208" t="str">
        <f aca="false">M62</f>
        <v>Metals</v>
      </c>
      <c r="D62" s="208" t="str">
        <f aca="false">IF(ISNUMBER(FIND("Phy",N62))=TRUE(),"Physical","Financial")</f>
        <v>Financial</v>
      </c>
      <c r="E62" s="208" t="n">
        <f aca="false">IF(VLOOKUP(S62,'DD-Lookup'!$J$6:$L$50,3,FALSE())="Monthly",(YEAR(AC62)-YEAR(AB62))*12+MONTH(AC62)-MONTH(AB62)+1,(AC62-AB62+1))</f>
        <v>1</v>
      </c>
      <c r="F62" s="239" t="n">
        <f aca="false">E62*SUM(P62:Q62)</f>
        <v>20</v>
      </c>
      <c r="G62" s="214" t="n">
        <v>1288067</v>
      </c>
      <c r="H62" s="215" t="n">
        <v>37035.1168865741</v>
      </c>
      <c r="I62" s="0" t="s">
        <v>819</v>
      </c>
      <c r="M62" s="0" t="s">
        <v>780</v>
      </c>
      <c r="N62" s="0" t="s">
        <v>879</v>
      </c>
      <c r="O62" s="0" t="s">
        <v>880</v>
      </c>
      <c r="P62" s="216" t="n">
        <v>20</v>
      </c>
      <c r="S62" s="0" t="s">
        <v>783</v>
      </c>
      <c r="T62" s="0" t="s">
        <v>784</v>
      </c>
      <c r="U62" s="218" t="n">
        <v>480</v>
      </c>
      <c r="V62" s="0" t="s">
        <v>855</v>
      </c>
      <c r="W62" s="0" t="s">
        <v>856</v>
      </c>
      <c r="X62" s="0" t="s">
        <v>787</v>
      </c>
      <c r="Y62" s="0" t="s">
        <v>788</v>
      </c>
      <c r="Z62" s="0" t="s">
        <v>789</v>
      </c>
      <c r="AA62" s="0" t="n">
        <v>2149445</v>
      </c>
    </row>
    <row r="63" customFormat="false" ht="12.75" hidden="false" customHeight="false" outlineLevel="0" collapsed="false">
      <c r="A63" s="208" t="str">
        <f aca="false">B63&amp;" "&amp;C63&amp;" "&amp;D63</f>
        <v> Metals Financial</v>
      </c>
      <c r="B63" s="208" t="str">
        <f aca="false">IF((LEFT(N63,2)="US"),"US","")</f>
        <v/>
      </c>
      <c r="C63" s="208" t="str">
        <f aca="false">M63</f>
        <v>Metals</v>
      </c>
      <c r="D63" s="208" t="str">
        <f aca="false">IF(ISNUMBER(FIND("Phy",N63))=TRUE(),"Physical","Financial")</f>
        <v>Financial</v>
      </c>
      <c r="E63" s="208" t="n">
        <f aca="false">IF(VLOOKUP(S63,'DD-Lookup'!$J$6:$L$50,3,FALSE())="Monthly",(YEAR(AC63)-YEAR(AB63))*12+MONTH(AC63)-MONTH(AB63)+1,(AC63-AB63+1))</f>
        <v>1</v>
      </c>
      <c r="F63" s="239" t="n">
        <f aca="false">E63*SUM(P63:Q63)</f>
        <v>2</v>
      </c>
      <c r="G63" s="214" t="n">
        <v>1288068</v>
      </c>
      <c r="H63" s="215" t="n">
        <v>37035.1175578704</v>
      </c>
      <c r="I63" s="0" t="s">
        <v>874</v>
      </c>
      <c r="M63" s="0" t="s">
        <v>780</v>
      </c>
      <c r="N63" s="0" t="s">
        <v>804</v>
      </c>
      <c r="O63" s="0" t="s">
        <v>805</v>
      </c>
      <c r="P63" s="216" t="n">
        <v>2</v>
      </c>
      <c r="S63" s="0" t="s">
        <v>783</v>
      </c>
      <c r="T63" s="0" t="s">
        <v>784</v>
      </c>
      <c r="U63" s="218" t="n">
        <v>1728</v>
      </c>
      <c r="V63" s="0" t="s">
        <v>887</v>
      </c>
      <c r="W63" s="0" t="s">
        <v>803</v>
      </c>
      <c r="X63" s="0" t="s">
        <v>787</v>
      </c>
      <c r="Y63" s="0" t="s">
        <v>788</v>
      </c>
      <c r="Z63" s="0" t="s">
        <v>789</v>
      </c>
      <c r="AA63" s="0" t="n">
        <v>2149447</v>
      </c>
    </row>
    <row r="64" customFormat="false" ht="12.75" hidden="false" customHeight="false" outlineLevel="0" collapsed="false">
      <c r="A64" s="208" t="str">
        <f aca="false">B64&amp;" "&amp;C64&amp;" "&amp;D64</f>
        <v>US Crude Financial</v>
      </c>
      <c r="B64" s="208" t="str">
        <f aca="false">IF((LEFT(N64,2)="US"),"US","")</f>
        <v>US</v>
      </c>
      <c r="C64" s="208" t="str">
        <f aca="false">M64</f>
        <v>Crude</v>
      </c>
      <c r="D64" s="208" t="str">
        <f aca="false">IF(ISNUMBER(FIND("Phy",N64))=TRUE(),"Physical","Financial")</f>
        <v>Financial</v>
      </c>
      <c r="E64" s="208" t="n">
        <f aca="false">IF(VLOOKUP(S64,'DD-Lookup'!$J$6:$L$50,3,FALSE())="Monthly",(YEAR(AC64)-YEAR(AB64))*12+MONTH(AC64)-MONTH(AB64)+1,(AC64-AB64+1))</f>
        <v>1</v>
      </c>
      <c r="F64" s="239" t="n">
        <f aca="false">E64*SUM(P64:Q64)</f>
        <v>10000</v>
      </c>
      <c r="G64" s="214" t="n">
        <v>1288069</v>
      </c>
      <c r="H64" s="215" t="n">
        <v>37035.1183680556</v>
      </c>
      <c r="I64" s="0" t="s">
        <v>888</v>
      </c>
      <c r="M64" s="0" t="s">
        <v>97</v>
      </c>
      <c r="N64" s="0" t="s">
        <v>841</v>
      </c>
      <c r="O64" s="0" t="s">
        <v>889</v>
      </c>
      <c r="Q64" s="216" t="n">
        <v>10000</v>
      </c>
      <c r="S64" s="0" t="s">
        <v>843</v>
      </c>
      <c r="T64" s="0" t="s">
        <v>784</v>
      </c>
      <c r="U64" s="218" t="n">
        <v>29.56</v>
      </c>
      <c r="V64" s="0" t="s">
        <v>890</v>
      </c>
      <c r="W64" s="0" t="s">
        <v>845</v>
      </c>
      <c r="X64" s="0" t="s">
        <v>891</v>
      </c>
      <c r="Y64" s="0" t="s">
        <v>847</v>
      </c>
      <c r="Z64" s="0" t="s">
        <v>571</v>
      </c>
      <c r="AA64" s="0" t="n">
        <v>106828</v>
      </c>
      <c r="AB64" s="215" t="n">
        <v>37073</v>
      </c>
      <c r="AC64" s="215" t="n">
        <v>37103</v>
      </c>
    </row>
    <row r="65" customFormat="false" ht="12.75" hidden="false" customHeight="false" outlineLevel="0" collapsed="false">
      <c r="A65" s="208" t="str">
        <f aca="false">B65&amp;" "&amp;C65&amp;" "&amp;D65</f>
        <v> Metals Financial</v>
      </c>
      <c r="B65" s="208" t="str">
        <f aca="false">IF((LEFT(N65,2)="US"),"US","")</f>
        <v/>
      </c>
      <c r="C65" s="208" t="str">
        <f aca="false">M65</f>
        <v>Metals</v>
      </c>
      <c r="D65" s="208" t="str">
        <f aca="false">IF(ISNUMBER(FIND("Phy",N65))=TRUE(),"Physical","Financial")</f>
        <v>Financial</v>
      </c>
      <c r="E65" s="208" t="n">
        <f aca="false">IF(VLOOKUP(S65,'DD-Lookup'!$J$6:$L$50,3,FALSE())="Monthly",(YEAR(AC65)-YEAR(AB65))*12+MONTH(AC65)-MONTH(AB65)+1,(AC65-AB65+1))</f>
        <v>1</v>
      </c>
      <c r="F65" s="239" t="n">
        <f aca="false">E65*SUM(P65:Q65)</f>
        <v>9</v>
      </c>
      <c r="G65" s="214" t="n">
        <v>1288070</v>
      </c>
      <c r="H65" s="215" t="n">
        <v>37035.1184606482</v>
      </c>
      <c r="I65" s="0" t="s">
        <v>892</v>
      </c>
      <c r="M65" s="0" t="s">
        <v>780</v>
      </c>
      <c r="N65" s="0" t="s">
        <v>804</v>
      </c>
      <c r="O65" s="0" t="s">
        <v>805</v>
      </c>
      <c r="P65" s="216" t="n">
        <v>9</v>
      </c>
      <c r="S65" s="0" t="s">
        <v>783</v>
      </c>
      <c r="T65" s="0" t="s">
        <v>784</v>
      </c>
      <c r="U65" s="218" t="n">
        <v>1728</v>
      </c>
      <c r="V65" s="0" t="s">
        <v>893</v>
      </c>
      <c r="W65" s="0" t="s">
        <v>803</v>
      </c>
      <c r="X65" s="0" t="s">
        <v>787</v>
      </c>
      <c r="Y65" s="0" t="s">
        <v>788</v>
      </c>
      <c r="Z65" s="0" t="s">
        <v>789</v>
      </c>
      <c r="AA65" s="0" t="n">
        <v>2149451</v>
      </c>
    </row>
    <row r="66" customFormat="false" ht="12.75" hidden="false" customHeight="false" outlineLevel="0" collapsed="false">
      <c r="A66" s="208" t="str">
        <f aca="false">B66&amp;" "&amp;C66&amp;" "&amp;D66</f>
        <v> Metals Financial</v>
      </c>
      <c r="B66" s="208" t="str">
        <f aca="false">IF((LEFT(N66,2)="US"),"US","")</f>
        <v/>
      </c>
      <c r="C66" s="208" t="str">
        <f aca="false">M66</f>
        <v>Metals</v>
      </c>
      <c r="D66" s="208" t="str">
        <f aca="false">IF(ISNUMBER(FIND("Phy",N66))=TRUE(),"Physical","Financial")</f>
        <v>Financial</v>
      </c>
      <c r="E66" s="208" t="n">
        <f aca="false">IF(VLOOKUP(S66,'DD-Lookup'!$J$6:$L$50,3,FALSE())="Monthly",(YEAR(AC66)-YEAR(AB66))*12+MONTH(AC66)-MONTH(AB66)+1,(AC66-AB66+1))</f>
        <v>1</v>
      </c>
      <c r="F66" s="239" t="n">
        <f aca="false">E66*SUM(P66:Q66)</f>
        <v>5</v>
      </c>
      <c r="G66" s="214" t="n">
        <v>1288071</v>
      </c>
      <c r="H66" s="215" t="n">
        <v>37035.1194791667</v>
      </c>
      <c r="I66" s="0" t="s">
        <v>828</v>
      </c>
      <c r="M66" s="0" t="s">
        <v>780</v>
      </c>
      <c r="N66" s="0" t="s">
        <v>804</v>
      </c>
      <c r="O66" s="0" t="s">
        <v>805</v>
      </c>
      <c r="P66" s="216" t="n">
        <v>5</v>
      </c>
      <c r="S66" s="0" t="s">
        <v>783</v>
      </c>
      <c r="T66" s="0" t="s">
        <v>784</v>
      </c>
      <c r="U66" s="218" t="n">
        <v>1728</v>
      </c>
      <c r="V66" s="0" t="s">
        <v>829</v>
      </c>
      <c r="W66" s="0" t="s">
        <v>803</v>
      </c>
      <c r="X66" s="0" t="s">
        <v>787</v>
      </c>
      <c r="Y66" s="0" t="s">
        <v>788</v>
      </c>
      <c r="Z66" s="0" t="s">
        <v>789</v>
      </c>
      <c r="AA66" s="0" t="n">
        <v>2149453</v>
      </c>
    </row>
    <row r="67" customFormat="false" ht="12.75" hidden="false" customHeight="false" outlineLevel="0" collapsed="false">
      <c r="A67" s="208" t="str">
        <f aca="false">B67&amp;" "&amp;C67&amp;" "&amp;D67</f>
        <v> Metals Financial</v>
      </c>
      <c r="B67" s="208" t="str">
        <f aca="false">IF((LEFT(N67,2)="US"),"US","")</f>
        <v/>
      </c>
      <c r="C67" s="208" t="str">
        <f aca="false">M67</f>
        <v>Metals</v>
      </c>
      <c r="D67" s="208" t="str">
        <f aca="false">IF(ISNUMBER(FIND("Phy",N67))=TRUE(),"Physical","Financial")</f>
        <v>Financial</v>
      </c>
      <c r="E67" s="208" t="n">
        <f aca="false">IF(VLOOKUP(S67,'DD-Lookup'!$J$6:$L$50,3,FALSE())="Monthly",(YEAR(AC67)-YEAR(AB67))*12+MONTH(AC67)-MONTH(AB67)+1,(AC67-AB67+1))</f>
        <v>1</v>
      </c>
      <c r="F67" s="239" t="n">
        <f aca="false">E67*SUM(P67:Q67)</f>
        <v>10</v>
      </c>
      <c r="G67" s="214" t="n">
        <v>1288072</v>
      </c>
      <c r="H67" s="215" t="n">
        <v>37035.1198842593</v>
      </c>
      <c r="I67" s="0" t="s">
        <v>819</v>
      </c>
      <c r="M67" s="0" t="s">
        <v>780</v>
      </c>
      <c r="N67" s="0" t="s">
        <v>879</v>
      </c>
      <c r="O67" s="0" t="s">
        <v>880</v>
      </c>
      <c r="P67" s="216" t="n">
        <v>10</v>
      </c>
      <c r="S67" s="0" t="s">
        <v>783</v>
      </c>
      <c r="T67" s="0" t="s">
        <v>784</v>
      </c>
      <c r="U67" s="218" t="n">
        <v>479</v>
      </c>
      <c r="V67" s="0" t="s">
        <v>855</v>
      </c>
      <c r="W67" s="0" t="s">
        <v>856</v>
      </c>
      <c r="X67" s="0" t="s">
        <v>787</v>
      </c>
      <c r="Y67" s="0" t="s">
        <v>788</v>
      </c>
      <c r="Z67" s="0" t="s">
        <v>789</v>
      </c>
      <c r="AA67" s="0" t="n">
        <v>2149455</v>
      </c>
    </row>
    <row r="68" customFormat="false" ht="12.75" hidden="false" customHeight="false" outlineLevel="0" collapsed="false">
      <c r="A68" s="208" t="str">
        <f aca="false">B68&amp;" "&amp;C68&amp;" "&amp;D68</f>
        <v> Metals Financial</v>
      </c>
      <c r="B68" s="208" t="str">
        <f aca="false">IF((LEFT(N68,2)="US"),"US","")</f>
        <v/>
      </c>
      <c r="C68" s="208" t="str">
        <f aca="false">M68</f>
        <v>Metals</v>
      </c>
      <c r="D68" s="208" t="str">
        <f aca="false">IF(ISNUMBER(FIND("Phy",N68))=TRUE(),"Physical","Financial")</f>
        <v>Financial</v>
      </c>
      <c r="E68" s="208" t="n">
        <f aca="false">IF(VLOOKUP(S68,'DD-Lookup'!$J$6:$L$50,3,FALSE())="Monthly",(YEAR(AC68)-YEAR(AB68))*12+MONTH(AC68)-MONTH(AB68)+1,(AC68-AB68+1))</f>
        <v>1</v>
      </c>
      <c r="F68" s="239" t="n">
        <f aca="false">E68*SUM(P68:Q68)</f>
        <v>10</v>
      </c>
      <c r="G68" s="214" t="n">
        <v>1288073</v>
      </c>
      <c r="H68" s="215" t="n">
        <v>37035.1211805556</v>
      </c>
      <c r="I68" s="0" t="s">
        <v>807</v>
      </c>
      <c r="M68" s="0" t="s">
        <v>780</v>
      </c>
      <c r="N68" s="0" t="s">
        <v>781</v>
      </c>
      <c r="O68" s="0" t="s">
        <v>782</v>
      </c>
      <c r="P68" s="216" t="n">
        <v>10</v>
      </c>
      <c r="S68" s="0" t="s">
        <v>783</v>
      </c>
      <c r="T68" s="0" t="s">
        <v>784</v>
      </c>
      <c r="U68" s="218" t="n">
        <v>1532</v>
      </c>
      <c r="V68" s="0" t="s">
        <v>808</v>
      </c>
      <c r="W68" s="0" t="s">
        <v>803</v>
      </c>
      <c r="X68" s="0" t="s">
        <v>787</v>
      </c>
      <c r="Y68" s="0" t="s">
        <v>788</v>
      </c>
      <c r="Z68" s="0" t="s">
        <v>789</v>
      </c>
      <c r="AA68" s="0" t="n">
        <v>2149457</v>
      </c>
    </row>
    <row r="69" customFormat="false" ht="12.75" hidden="false" customHeight="false" outlineLevel="0" collapsed="false">
      <c r="A69" s="208" t="str">
        <f aca="false">B69&amp;" "&amp;C69&amp;" "&amp;D69</f>
        <v> Metals Financial</v>
      </c>
      <c r="B69" s="208" t="str">
        <f aca="false">IF((LEFT(N69,2)="US"),"US","")</f>
        <v/>
      </c>
      <c r="C69" s="208" t="str">
        <f aca="false">M69</f>
        <v>Metals</v>
      </c>
      <c r="D69" s="208" t="str">
        <f aca="false">IF(ISNUMBER(FIND("Phy",N69))=TRUE(),"Physical","Financial")</f>
        <v>Financial</v>
      </c>
      <c r="E69" s="208" t="n">
        <f aca="false">IF(VLOOKUP(S69,'DD-Lookup'!$J$6:$L$50,3,FALSE())="Monthly",(YEAR(AC69)-YEAR(AB69))*12+MONTH(AC69)-MONTH(AB69)+1,(AC69-AB69+1))</f>
        <v>1</v>
      </c>
      <c r="F69" s="239" t="n">
        <f aca="false">E69*SUM(P69:Q69)</f>
        <v>15</v>
      </c>
      <c r="G69" s="214" t="n">
        <v>1288074</v>
      </c>
      <c r="H69" s="215" t="n">
        <v>37035.1213657407</v>
      </c>
      <c r="I69" s="0" t="s">
        <v>779</v>
      </c>
      <c r="M69" s="0" t="s">
        <v>780</v>
      </c>
      <c r="N69" s="0" t="s">
        <v>804</v>
      </c>
      <c r="O69" s="0" t="s">
        <v>805</v>
      </c>
      <c r="Q69" s="216" t="n">
        <v>15</v>
      </c>
      <c r="S69" s="0" t="s">
        <v>783</v>
      </c>
      <c r="T69" s="0" t="s">
        <v>784</v>
      </c>
      <c r="U69" s="218" t="n">
        <v>1729</v>
      </c>
      <c r="V69" s="0" t="s">
        <v>785</v>
      </c>
      <c r="W69" s="0" t="s">
        <v>803</v>
      </c>
      <c r="X69" s="0" t="s">
        <v>787</v>
      </c>
      <c r="Y69" s="0" t="s">
        <v>788</v>
      </c>
      <c r="Z69" s="0" t="s">
        <v>789</v>
      </c>
      <c r="AA69" s="0" t="n">
        <v>2149459</v>
      </c>
    </row>
    <row r="70" customFormat="false" ht="12.75" hidden="false" customHeight="false" outlineLevel="0" collapsed="false">
      <c r="A70" s="208" t="str">
        <f aca="false">B70&amp;" "&amp;C70&amp;" "&amp;D70</f>
        <v> Metals Financial</v>
      </c>
      <c r="B70" s="208" t="str">
        <f aca="false">IF((LEFT(N70,2)="US"),"US","")</f>
        <v/>
      </c>
      <c r="C70" s="208" t="str">
        <f aca="false">M70</f>
        <v>Metals</v>
      </c>
      <c r="D70" s="208" t="str">
        <f aca="false">IF(ISNUMBER(FIND("Phy",N70))=TRUE(),"Physical","Financial")</f>
        <v>Financial</v>
      </c>
      <c r="E70" s="208" t="n">
        <f aca="false">IF(VLOOKUP(S70,'DD-Lookup'!$J$6:$L$50,3,FALSE())="Monthly",(YEAR(AC70)-YEAR(AB70))*12+MONTH(AC70)-MONTH(AB70)+1,(AC70-AB70+1))</f>
        <v>1</v>
      </c>
      <c r="F70" s="239" t="n">
        <f aca="false">E70*SUM(P70:Q70)</f>
        <v>15</v>
      </c>
      <c r="G70" s="214" t="n">
        <v>1288075</v>
      </c>
      <c r="H70" s="215" t="n">
        <v>37035.1218287037</v>
      </c>
      <c r="I70" s="0" t="s">
        <v>894</v>
      </c>
      <c r="M70" s="0" t="s">
        <v>780</v>
      </c>
      <c r="N70" s="0" t="s">
        <v>781</v>
      </c>
      <c r="O70" s="0" t="s">
        <v>782</v>
      </c>
      <c r="P70" s="216" t="n">
        <v>15</v>
      </c>
      <c r="S70" s="0" t="s">
        <v>783</v>
      </c>
      <c r="T70" s="0" t="s">
        <v>784</v>
      </c>
      <c r="U70" s="218" t="n">
        <v>1531</v>
      </c>
      <c r="V70" s="0" t="s">
        <v>895</v>
      </c>
      <c r="W70" s="0" t="s">
        <v>803</v>
      </c>
      <c r="X70" s="0" t="s">
        <v>787</v>
      </c>
      <c r="Y70" s="0" t="s">
        <v>788</v>
      </c>
      <c r="Z70" s="0" t="s">
        <v>789</v>
      </c>
      <c r="AA70" s="0" t="n">
        <v>2149461</v>
      </c>
    </row>
    <row r="71" customFormat="false" ht="12.75" hidden="false" customHeight="false" outlineLevel="0" collapsed="false">
      <c r="A71" s="208" t="str">
        <f aca="false">B71&amp;" "&amp;C71&amp;" "&amp;D71</f>
        <v> Metals Financial</v>
      </c>
      <c r="B71" s="208" t="str">
        <f aca="false">IF((LEFT(N71,2)="US"),"US","")</f>
        <v/>
      </c>
      <c r="C71" s="208" t="str">
        <f aca="false">M71</f>
        <v>Metals</v>
      </c>
      <c r="D71" s="208" t="str">
        <f aca="false">IF(ISNUMBER(FIND("Phy",N71))=TRUE(),"Physical","Financial")</f>
        <v>Financial</v>
      </c>
      <c r="E71" s="208" t="n">
        <f aca="false">IF(VLOOKUP(S71,'DD-Lookup'!$J$6:$L$50,3,FALSE())="Monthly",(YEAR(AC71)-YEAR(AB71))*12+MONTH(AC71)-MONTH(AB71)+1,(AC71-AB71+1))</f>
        <v>1</v>
      </c>
      <c r="F71" s="239" t="n">
        <f aca="false">E71*SUM(P71:Q71)</f>
        <v>8</v>
      </c>
      <c r="G71" s="214" t="n">
        <v>1288076</v>
      </c>
      <c r="H71" s="215" t="n">
        <v>37035.1222337963</v>
      </c>
      <c r="I71" s="0" t="s">
        <v>794</v>
      </c>
      <c r="M71" s="0" t="s">
        <v>780</v>
      </c>
      <c r="N71" s="0" t="s">
        <v>781</v>
      </c>
      <c r="O71" s="0" t="s">
        <v>782</v>
      </c>
      <c r="Q71" s="216" t="n">
        <v>8</v>
      </c>
      <c r="S71" s="0" t="s">
        <v>783</v>
      </c>
      <c r="T71" s="0" t="s">
        <v>784</v>
      </c>
      <c r="U71" s="218" t="n">
        <v>1532</v>
      </c>
      <c r="V71" s="0" t="s">
        <v>795</v>
      </c>
      <c r="W71" s="0" t="s">
        <v>803</v>
      </c>
      <c r="X71" s="0" t="s">
        <v>787</v>
      </c>
      <c r="Y71" s="0" t="s">
        <v>788</v>
      </c>
      <c r="Z71" s="0" t="s">
        <v>789</v>
      </c>
      <c r="AA71" s="0" t="n">
        <v>2149463</v>
      </c>
    </row>
    <row r="72" customFormat="false" ht="12.75" hidden="false" customHeight="false" outlineLevel="0" collapsed="false">
      <c r="A72" s="208" t="str">
        <f aca="false">B72&amp;" "&amp;C72&amp;" "&amp;D72</f>
        <v> Metals Financial</v>
      </c>
      <c r="B72" s="208" t="str">
        <f aca="false">IF((LEFT(N72,2)="US"),"US","")</f>
        <v/>
      </c>
      <c r="C72" s="208" t="str">
        <f aca="false">M72</f>
        <v>Metals</v>
      </c>
      <c r="D72" s="208" t="str">
        <f aca="false">IF(ISNUMBER(FIND("Phy",N72))=TRUE(),"Physical","Financial")</f>
        <v>Financial</v>
      </c>
      <c r="E72" s="208" t="n">
        <f aca="false">IF(VLOOKUP(S72,'DD-Lookup'!$J$6:$L$50,3,FALSE())="Monthly",(YEAR(AC72)-YEAR(AB72))*12+MONTH(AC72)-MONTH(AB72)+1,(AC72-AB72+1))</f>
        <v>1</v>
      </c>
      <c r="F72" s="239" t="n">
        <f aca="false">E72*SUM(P72:Q72)</f>
        <v>15</v>
      </c>
      <c r="G72" s="214" t="n">
        <v>1288077</v>
      </c>
      <c r="H72" s="215" t="n">
        <v>37035.1229050926</v>
      </c>
      <c r="I72" s="0" t="s">
        <v>807</v>
      </c>
      <c r="M72" s="0" t="s">
        <v>780</v>
      </c>
      <c r="N72" s="0" t="s">
        <v>781</v>
      </c>
      <c r="O72" s="0" t="s">
        <v>782</v>
      </c>
      <c r="P72" s="216" t="n">
        <v>15</v>
      </c>
      <c r="S72" s="0" t="s">
        <v>783</v>
      </c>
      <c r="T72" s="0" t="s">
        <v>784</v>
      </c>
      <c r="U72" s="218" t="n">
        <v>1531</v>
      </c>
      <c r="V72" s="0" t="s">
        <v>808</v>
      </c>
      <c r="W72" s="0" t="s">
        <v>803</v>
      </c>
      <c r="X72" s="0" t="s">
        <v>787</v>
      </c>
      <c r="Y72" s="0" t="s">
        <v>788</v>
      </c>
      <c r="Z72" s="0" t="s">
        <v>789</v>
      </c>
      <c r="AA72" s="0" t="n">
        <v>2149465</v>
      </c>
    </row>
    <row r="73" customFormat="false" ht="12.75" hidden="false" customHeight="false" outlineLevel="0" collapsed="false">
      <c r="A73" s="208" t="str">
        <f aca="false">B73&amp;" "&amp;C73&amp;" "&amp;D73</f>
        <v> Metals Financial</v>
      </c>
      <c r="B73" s="208" t="str">
        <f aca="false">IF((LEFT(N73,2)="US"),"US","")</f>
        <v/>
      </c>
      <c r="C73" s="208" t="str">
        <f aca="false">M73</f>
        <v>Metals</v>
      </c>
      <c r="D73" s="208" t="str">
        <f aca="false">IF(ISNUMBER(FIND("Phy",N73))=TRUE(),"Physical","Financial")</f>
        <v>Financial</v>
      </c>
      <c r="E73" s="208" t="n">
        <f aca="false">IF(VLOOKUP(S73,'DD-Lookup'!$J$6:$L$50,3,FALSE())="Monthly",(YEAR(AC73)-YEAR(AB73))*12+MONTH(AC73)-MONTH(AB73)+1,(AC73-AB73+1))</f>
        <v>1</v>
      </c>
      <c r="F73" s="239" t="n">
        <f aca="false">E73*SUM(P73:Q73)</f>
        <v>1</v>
      </c>
      <c r="G73" s="214" t="n">
        <v>1288078</v>
      </c>
      <c r="H73" s="215" t="n">
        <v>37035.1230787037</v>
      </c>
      <c r="I73" s="0" t="s">
        <v>815</v>
      </c>
      <c r="M73" s="0" t="s">
        <v>780</v>
      </c>
      <c r="N73" s="0" t="s">
        <v>896</v>
      </c>
      <c r="O73" s="0" t="s">
        <v>897</v>
      </c>
      <c r="P73" s="216" t="n">
        <v>1</v>
      </c>
      <c r="S73" s="0" t="s">
        <v>898</v>
      </c>
      <c r="T73" s="0" t="s">
        <v>784</v>
      </c>
      <c r="U73" s="218" t="n">
        <v>7135</v>
      </c>
      <c r="V73" s="0" t="s">
        <v>816</v>
      </c>
      <c r="W73" s="0" t="s">
        <v>800</v>
      </c>
      <c r="X73" s="0" t="s">
        <v>787</v>
      </c>
      <c r="Y73" s="0" t="s">
        <v>788</v>
      </c>
      <c r="Z73" s="0" t="s">
        <v>789</v>
      </c>
      <c r="AA73" s="0" t="n">
        <v>2149467</v>
      </c>
    </row>
    <row r="74" customFormat="false" ht="12.75" hidden="false" customHeight="false" outlineLevel="0" collapsed="false">
      <c r="A74" s="208" t="str">
        <f aca="false">B74&amp;" "&amp;C74&amp;" "&amp;D74</f>
        <v> Metals Financial</v>
      </c>
      <c r="B74" s="208" t="str">
        <f aca="false">IF((LEFT(N74,2)="US"),"US","")</f>
        <v/>
      </c>
      <c r="C74" s="208" t="str">
        <f aca="false">M74</f>
        <v>Metals</v>
      </c>
      <c r="D74" s="208" t="str">
        <f aca="false">IF(ISNUMBER(FIND("Phy",N74))=TRUE(),"Physical","Financial")</f>
        <v>Financial</v>
      </c>
      <c r="E74" s="208" t="n">
        <f aca="false">IF(VLOOKUP(S74,'DD-Lookup'!$J$6:$L$50,3,FALSE())="Monthly",(YEAR(AC74)-YEAR(AB74))*12+MONTH(AC74)-MONTH(AB74)+1,(AC74-AB74+1))</f>
        <v>1</v>
      </c>
      <c r="F74" s="239" t="n">
        <f aca="false">E74*SUM(P74:Q74)</f>
        <v>1</v>
      </c>
      <c r="G74" s="214" t="n">
        <v>1288079</v>
      </c>
      <c r="H74" s="215" t="n">
        <v>37035.1232175926</v>
      </c>
      <c r="I74" s="0" t="s">
        <v>815</v>
      </c>
      <c r="M74" s="0" t="s">
        <v>780</v>
      </c>
      <c r="N74" s="0" t="s">
        <v>896</v>
      </c>
      <c r="O74" s="0" t="s">
        <v>897</v>
      </c>
      <c r="P74" s="216" t="n">
        <v>1</v>
      </c>
      <c r="S74" s="0" t="s">
        <v>898</v>
      </c>
      <c r="T74" s="0" t="s">
        <v>784</v>
      </c>
      <c r="U74" s="218" t="n">
        <v>7135</v>
      </c>
      <c r="V74" s="0" t="s">
        <v>816</v>
      </c>
      <c r="W74" s="0" t="s">
        <v>800</v>
      </c>
      <c r="X74" s="0" t="s">
        <v>787</v>
      </c>
      <c r="Y74" s="0" t="s">
        <v>788</v>
      </c>
      <c r="Z74" s="0" t="s">
        <v>789</v>
      </c>
      <c r="AA74" s="0" t="n">
        <v>2149469</v>
      </c>
    </row>
    <row r="75" customFormat="false" ht="12.75" hidden="false" customHeight="false" outlineLevel="0" collapsed="false">
      <c r="A75" s="208" t="str">
        <f aca="false">B75&amp;" "&amp;C75&amp;" "&amp;D75</f>
        <v> Metals Financial</v>
      </c>
      <c r="B75" s="208" t="str">
        <f aca="false">IF((LEFT(N75,2)="US"),"US","")</f>
        <v/>
      </c>
      <c r="C75" s="208" t="str">
        <f aca="false">M75</f>
        <v>Metals</v>
      </c>
      <c r="D75" s="208" t="str">
        <f aca="false">IF(ISNUMBER(FIND("Phy",N75))=TRUE(),"Physical","Financial")</f>
        <v>Financial</v>
      </c>
      <c r="E75" s="208" t="n">
        <f aca="false">IF(VLOOKUP(S75,'DD-Lookup'!$J$6:$L$50,3,FALSE())="Monthly",(YEAR(AC75)-YEAR(AB75))*12+MONTH(AC75)-MONTH(AB75)+1,(AC75-AB75+1))</f>
        <v>1</v>
      </c>
      <c r="F75" s="239" t="n">
        <f aca="false">E75*SUM(P75:Q75)</f>
        <v>2</v>
      </c>
      <c r="G75" s="214" t="n">
        <v>1288080</v>
      </c>
      <c r="H75" s="215" t="n">
        <v>37035.1233333333</v>
      </c>
      <c r="I75" s="0" t="s">
        <v>811</v>
      </c>
      <c r="M75" s="0" t="s">
        <v>780</v>
      </c>
      <c r="N75" s="0" t="s">
        <v>896</v>
      </c>
      <c r="O75" s="0" t="s">
        <v>897</v>
      </c>
      <c r="P75" s="216" t="n">
        <v>2</v>
      </c>
      <c r="S75" s="0" t="s">
        <v>898</v>
      </c>
      <c r="T75" s="0" t="s">
        <v>784</v>
      </c>
      <c r="U75" s="218" t="n">
        <v>7135</v>
      </c>
      <c r="V75" s="0" t="s">
        <v>899</v>
      </c>
      <c r="W75" s="0" t="s">
        <v>800</v>
      </c>
      <c r="X75" s="0" t="s">
        <v>787</v>
      </c>
      <c r="Y75" s="0" t="s">
        <v>788</v>
      </c>
      <c r="Z75" s="0" t="s">
        <v>789</v>
      </c>
      <c r="AA75" s="0" t="n">
        <v>2149471</v>
      </c>
    </row>
    <row r="76" customFormat="false" ht="12.75" hidden="false" customHeight="false" outlineLevel="0" collapsed="false">
      <c r="A76" s="208" t="str">
        <f aca="false">B76&amp;" "&amp;C76&amp;" "&amp;D76</f>
        <v> Metals Financial</v>
      </c>
      <c r="B76" s="208" t="str">
        <f aca="false">IF((LEFT(N76,2)="US"),"US","")</f>
        <v/>
      </c>
      <c r="C76" s="208" t="str">
        <f aca="false">M76</f>
        <v>Metals</v>
      </c>
      <c r="D76" s="208" t="str">
        <f aca="false">IF(ISNUMBER(FIND("Phy",N76))=TRUE(),"Physical","Financial")</f>
        <v>Financial</v>
      </c>
      <c r="E76" s="208" t="n">
        <f aca="false">IF(VLOOKUP(S76,'DD-Lookup'!$J$6:$L$50,3,FALSE())="Monthly",(YEAR(AC76)-YEAR(AB76))*12+MONTH(AC76)-MONTH(AB76)+1,(AC76-AB76+1))</f>
        <v>1</v>
      </c>
      <c r="F76" s="239" t="n">
        <f aca="false">E76*SUM(P76:Q76)</f>
        <v>6</v>
      </c>
      <c r="G76" s="214" t="n">
        <v>1288081</v>
      </c>
      <c r="H76" s="215" t="n">
        <v>37035.1234722222</v>
      </c>
      <c r="I76" s="0" t="s">
        <v>815</v>
      </c>
      <c r="M76" s="0" t="s">
        <v>780</v>
      </c>
      <c r="N76" s="0" t="s">
        <v>896</v>
      </c>
      <c r="O76" s="0" t="s">
        <v>897</v>
      </c>
      <c r="P76" s="216" t="n">
        <v>6</v>
      </c>
      <c r="S76" s="0" t="s">
        <v>898</v>
      </c>
      <c r="T76" s="0" t="s">
        <v>784</v>
      </c>
      <c r="U76" s="218" t="n">
        <v>7135</v>
      </c>
      <c r="V76" s="0" t="s">
        <v>900</v>
      </c>
      <c r="W76" s="0" t="s">
        <v>800</v>
      </c>
      <c r="X76" s="0" t="s">
        <v>787</v>
      </c>
      <c r="Y76" s="0" t="s">
        <v>788</v>
      </c>
      <c r="Z76" s="0" t="s">
        <v>789</v>
      </c>
      <c r="AA76" s="0" t="n">
        <v>2149473</v>
      </c>
    </row>
    <row r="77" customFormat="false" ht="12.75" hidden="false" customHeight="false" outlineLevel="0" collapsed="false">
      <c r="A77" s="208" t="str">
        <f aca="false">B77&amp;" "&amp;C77&amp;" "&amp;D77</f>
        <v> Metals Financial</v>
      </c>
      <c r="B77" s="208" t="str">
        <f aca="false">IF((LEFT(N77,2)="US"),"US","")</f>
        <v/>
      </c>
      <c r="C77" s="208" t="str">
        <f aca="false">M77</f>
        <v>Metals</v>
      </c>
      <c r="D77" s="208" t="str">
        <f aca="false">IF(ISNUMBER(FIND("Phy",N77))=TRUE(),"Physical","Financial")</f>
        <v>Financial</v>
      </c>
      <c r="E77" s="208" t="n">
        <f aca="false">IF(VLOOKUP(S77,'DD-Lookup'!$J$6:$L$50,3,FALSE())="Monthly",(YEAR(AC77)-YEAR(AB77))*12+MONTH(AC77)-MONTH(AB77)+1,(AC77-AB77+1))</f>
        <v>1</v>
      </c>
      <c r="F77" s="239" t="n">
        <f aca="false">E77*SUM(P77:Q77)</f>
        <v>5</v>
      </c>
      <c r="G77" s="214" t="n">
        <v>1288082</v>
      </c>
      <c r="H77" s="215" t="n">
        <v>37035.1251736111</v>
      </c>
      <c r="I77" s="0" t="s">
        <v>815</v>
      </c>
      <c r="M77" s="0" t="s">
        <v>780</v>
      </c>
      <c r="N77" s="0" t="s">
        <v>804</v>
      </c>
      <c r="O77" s="0" t="s">
        <v>805</v>
      </c>
      <c r="Q77" s="216" t="n">
        <v>5</v>
      </c>
      <c r="S77" s="0" t="s">
        <v>783</v>
      </c>
      <c r="T77" s="0" t="s">
        <v>784</v>
      </c>
      <c r="U77" s="218" t="n">
        <v>1728</v>
      </c>
      <c r="V77" s="0" t="s">
        <v>816</v>
      </c>
      <c r="W77" s="0" t="s">
        <v>803</v>
      </c>
      <c r="X77" s="0" t="s">
        <v>787</v>
      </c>
      <c r="Y77" s="0" t="s">
        <v>788</v>
      </c>
      <c r="Z77" s="0" t="s">
        <v>789</v>
      </c>
      <c r="AA77" s="0" t="n">
        <v>2149475</v>
      </c>
    </row>
    <row r="78" customFormat="false" ht="12.75" hidden="false" customHeight="false" outlineLevel="0" collapsed="false">
      <c r="A78" s="208" t="str">
        <f aca="false">B78&amp;" "&amp;C78&amp;" "&amp;D78</f>
        <v> Metals Financial</v>
      </c>
      <c r="B78" s="208" t="str">
        <f aca="false">IF((LEFT(N78,2)="US"),"US","")</f>
        <v/>
      </c>
      <c r="C78" s="208" t="str">
        <f aca="false">M78</f>
        <v>Metals</v>
      </c>
      <c r="D78" s="208" t="str">
        <f aca="false">IF(ISNUMBER(FIND("Phy",N78))=TRUE(),"Physical","Financial")</f>
        <v>Financial</v>
      </c>
      <c r="E78" s="208" t="n">
        <f aca="false">IF(VLOOKUP(S78,'DD-Lookup'!$J$6:$L$50,3,FALSE())="Monthly",(YEAR(AC78)-YEAR(AB78))*12+MONTH(AC78)-MONTH(AB78)+1,(AC78-AB78+1))</f>
        <v>1</v>
      </c>
      <c r="F78" s="239" t="n">
        <f aca="false">E78*SUM(P78:Q78)</f>
        <v>10</v>
      </c>
      <c r="G78" s="214" t="n">
        <v>1288083</v>
      </c>
      <c r="H78" s="215" t="n">
        <v>37035.1252430556</v>
      </c>
      <c r="I78" s="0" t="s">
        <v>901</v>
      </c>
      <c r="M78" s="0" t="s">
        <v>780</v>
      </c>
      <c r="N78" s="0" t="s">
        <v>804</v>
      </c>
      <c r="O78" s="0" t="s">
        <v>805</v>
      </c>
      <c r="Q78" s="216" t="n">
        <v>10</v>
      </c>
      <c r="S78" s="0" t="s">
        <v>783</v>
      </c>
      <c r="T78" s="0" t="s">
        <v>784</v>
      </c>
      <c r="U78" s="218" t="n">
        <v>1728.5</v>
      </c>
      <c r="V78" s="0" t="s">
        <v>902</v>
      </c>
      <c r="W78" s="0" t="s">
        <v>803</v>
      </c>
      <c r="X78" s="0" t="s">
        <v>787</v>
      </c>
      <c r="Y78" s="0" t="s">
        <v>788</v>
      </c>
      <c r="Z78" s="0" t="s">
        <v>789</v>
      </c>
      <c r="AA78" s="0" t="n">
        <v>2149477</v>
      </c>
    </row>
    <row r="79" customFormat="false" ht="12.75" hidden="false" customHeight="false" outlineLevel="0" collapsed="false">
      <c r="A79" s="208" t="str">
        <f aca="false">B79&amp;" "&amp;C79&amp;" "&amp;D79</f>
        <v> Metals Financial</v>
      </c>
      <c r="B79" s="208" t="str">
        <f aca="false">IF((LEFT(N79,2)="US"),"US","")</f>
        <v/>
      </c>
      <c r="C79" s="208" t="str">
        <f aca="false">M79</f>
        <v>Metals</v>
      </c>
      <c r="D79" s="208" t="str">
        <f aca="false">IF(ISNUMBER(FIND("Phy",N79))=TRUE(),"Physical","Financial")</f>
        <v>Financial</v>
      </c>
      <c r="E79" s="208" t="n">
        <f aca="false">IF(VLOOKUP(S79,'DD-Lookup'!$J$6:$L$50,3,FALSE())="Monthly",(YEAR(AC79)-YEAR(AB79))*12+MONTH(AC79)-MONTH(AB79)+1,(AC79-AB79+1))</f>
        <v>1</v>
      </c>
      <c r="F79" s="239" t="n">
        <f aca="false">E79*SUM(P79:Q79)</f>
        <v>5</v>
      </c>
      <c r="G79" s="214" t="n">
        <v>1288084</v>
      </c>
      <c r="H79" s="215" t="n">
        <v>37035.1252777778</v>
      </c>
      <c r="I79" s="0" t="s">
        <v>815</v>
      </c>
      <c r="M79" s="0" t="s">
        <v>780</v>
      </c>
      <c r="N79" s="0" t="s">
        <v>781</v>
      </c>
      <c r="O79" s="0" t="s">
        <v>782</v>
      </c>
      <c r="Q79" s="216" t="n">
        <v>5</v>
      </c>
      <c r="S79" s="0" t="s">
        <v>783</v>
      </c>
      <c r="T79" s="0" t="s">
        <v>784</v>
      </c>
      <c r="U79" s="218" t="n">
        <v>1532</v>
      </c>
      <c r="V79" s="0" t="s">
        <v>816</v>
      </c>
      <c r="W79" s="0" t="s">
        <v>803</v>
      </c>
      <c r="X79" s="0" t="s">
        <v>787</v>
      </c>
      <c r="Y79" s="0" t="s">
        <v>788</v>
      </c>
      <c r="Z79" s="0" t="s">
        <v>789</v>
      </c>
      <c r="AA79" s="0" t="n">
        <v>2149479</v>
      </c>
    </row>
    <row r="80" customFormat="false" ht="12.75" hidden="false" customHeight="false" outlineLevel="0" collapsed="false">
      <c r="A80" s="208" t="str">
        <f aca="false">B80&amp;" "&amp;C80&amp;" "&amp;D80</f>
        <v> Metals Financial</v>
      </c>
      <c r="B80" s="208" t="str">
        <f aca="false">IF((LEFT(N80,2)="US"),"US","")</f>
        <v/>
      </c>
      <c r="C80" s="208" t="str">
        <f aca="false">M80</f>
        <v>Metals</v>
      </c>
      <c r="D80" s="208" t="str">
        <f aca="false">IF(ISNUMBER(FIND("Phy",N80))=TRUE(),"Physical","Financial")</f>
        <v>Financial</v>
      </c>
      <c r="E80" s="208" t="n">
        <f aca="false">IF(VLOOKUP(S80,'DD-Lookup'!$J$6:$L$50,3,FALSE())="Monthly",(YEAR(AC80)-YEAR(AB80))*12+MONTH(AC80)-MONTH(AB80)+1,(AC80-AB80+1))</f>
        <v>1</v>
      </c>
      <c r="F80" s="239" t="n">
        <f aca="false">E80*SUM(P80:Q80)</f>
        <v>7</v>
      </c>
      <c r="G80" s="214" t="n">
        <v>1288085</v>
      </c>
      <c r="H80" s="215" t="n">
        <v>37035.1253356482</v>
      </c>
      <c r="I80" s="0" t="s">
        <v>815</v>
      </c>
      <c r="M80" s="0" t="s">
        <v>780</v>
      </c>
      <c r="N80" s="0" t="s">
        <v>781</v>
      </c>
      <c r="O80" s="0" t="s">
        <v>782</v>
      </c>
      <c r="Q80" s="216" t="n">
        <v>7</v>
      </c>
      <c r="S80" s="0" t="s">
        <v>783</v>
      </c>
      <c r="T80" s="0" t="s">
        <v>784</v>
      </c>
      <c r="U80" s="218" t="n">
        <v>1532</v>
      </c>
      <c r="V80" s="0" t="s">
        <v>816</v>
      </c>
      <c r="W80" s="0" t="s">
        <v>803</v>
      </c>
      <c r="X80" s="0" t="s">
        <v>787</v>
      </c>
      <c r="Y80" s="0" t="s">
        <v>788</v>
      </c>
      <c r="Z80" s="0" t="s">
        <v>789</v>
      </c>
      <c r="AA80" s="0" t="n">
        <v>2149481</v>
      </c>
    </row>
    <row r="81" customFormat="false" ht="12.75" hidden="false" customHeight="false" outlineLevel="0" collapsed="false">
      <c r="A81" s="208" t="str">
        <f aca="false">B81&amp;" "&amp;C81&amp;" "&amp;D81</f>
        <v> Metals Financial</v>
      </c>
      <c r="B81" s="208" t="str">
        <f aca="false">IF((LEFT(N81,2)="US"),"US","")</f>
        <v/>
      </c>
      <c r="C81" s="208" t="str">
        <f aca="false">M81</f>
        <v>Metals</v>
      </c>
      <c r="D81" s="208" t="str">
        <f aca="false">IF(ISNUMBER(FIND("Phy",N81))=TRUE(),"Physical","Financial")</f>
        <v>Financial</v>
      </c>
      <c r="E81" s="208" t="n">
        <f aca="false">IF(VLOOKUP(S81,'DD-Lookup'!$J$6:$L$50,3,FALSE())="Monthly",(YEAR(AC81)-YEAR(AB81))*12+MONTH(AC81)-MONTH(AB81)+1,(AC81-AB81+1))</f>
        <v>1</v>
      </c>
      <c r="F81" s="239" t="n">
        <f aca="false">E81*SUM(P81:Q81)</f>
        <v>10</v>
      </c>
      <c r="G81" s="214" t="n">
        <v>1288086</v>
      </c>
      <c r="H81" s="215" t="n">
        <v>37035.1253472222</v>
      </c>
      <c r="I81" s="0" t="s">
        <v>796</v>
      </c>
      <c r="M81" s="0" t="s">
        <v>780</v>
      </c>
      <c r="N81" s="0" t="s">
        <v>804</v>
      </c>
      <c r="O81" s="0" t="s">
        <v>805</v>
      </c>
      <c r="Q81" s="216" t="n">
        <v>10</v>
      </c>
      <c r="S81" s="0" t="s">
        <v>783</v>
      </c>
      <c r="T81" s="0" t="s">
        <v>784</v>
      </c>
      <c r="U81" s="218" t="n">
        <v>1729</v>
      </c>
      <c r="V81" s="0" t="s">
        <v>799</v>
      </c>
      <c r="W81" s="0" t="s">
        <v>803</v>
      </c>
      <c r="X81" s="0" t="s">
        <v>787</v>
      </c>
      <c r="Y81" s="0" t="s">
        <v>788</v>
      </c>
      <c r="Z81" s="0" t="s">
        <v>789</v>
      </c>
      <c r="AA81" s="0" t="n">
        <v>2149483</v>
      </c>
    </row>
    <row r="82" customFormat="false" ht="12.75" hidden="false" customHeight="false" outlineLevel="0" collapsed="false">
      <c r="A82" s="208" t="str">
        <f aca="false">B82&amp;" "&amp;C82&amp;" "&amp;D82</f>
        <v> Metals Financial</v>
      </c>
      <c r="B82" s="208" t="str">
        <f aca="false">IF((LEFT(N82,2)="US"),"US","")</f>
        <v/>
      </c>
      <c r="C82" s="208" t="str">
        <f aca="false">M82</f>
        <v>Metals</v>
      </c>
      <c r="D82" s="208" t="str">
        <f aca="false">IF(ISNUMBER(FIND("Phy",N82))=TRUE(),"Physical","Financial")</f>
        <v>Financial</v>
      </c>
      <c r="E82" s="208" t="n">
        <f aca="false">IF(VLOOKUP(S82,'DD-Lookup'!$J$6:$L$50,3,FALSE())="Monthly",(YEAR(AC82)-YEAR(AB82))*12+MONTH(AC82)-MONTH(AB82)+1,(AC82-AB82+1))</f>
        <v>1</v>
      </c>
      <c r="F82" s="239" t="n">
        <f aca="false">E82*SUM(P82:Q82)</f>
        <v>10</v>
      </c>
      <c r="G82" s="214" t="n">
        <v>1288087</v>
      </c>
      <c r="H82" s="215" t="n">
        <v>37035.1254166667</v>
      </c>
      <c r="I82" s="0" t="s">
        <v>796</v>
      </c>
      <c r="M82" s="0" t="s">
        <v>780</v>
      </c>
      <c r="N82" s="0" t="s">
        <v>804</v>
      </c>
      <c r="O82" s="0" t="s">
        <v>805</v>
      </c>
      <c r="Q82" s="216" t="n">
        <v>10</v>
      </c>
      <c r="S82" s="0" t="s">
        <v>783</v>
      </c>
      <c r="T82" s="0" t="s">
        <v>784</v>
      </c>
      <c r="U82" s="218" t="n">
        <v>1729.5</v>
      </c>
      <c r="V82" s="0" t="s">
        <v>799</v>
      </c>
      <c r="W82" s="0" t="s">
        <v>803</v>
      </c>
      <c r="X82" s="0" t="s">
        <v>787</v>
      </c>
      <c r="Y82" s="0" t="s">
        <v>788</v>
      </c>
      <c r="Z82" s="0" t="s">
        <v>789</v>
      </c>
      <c r="AA82" s="0" t="n">
        <v>2149485</v>
      </c>
    </row>
    <row r="83" customFormat="false" ht="12.75" hidden="false" customHeight="false" outlineLevel="0" collapsed="false">
      <c r="A83" s="208" t="str">
        <f aca="false">B83&amp;" "&amp;C83&amp;" "&amp;D83</f>
        <v> Metals Financial</v>
      </c>
      <c r="B83" s="208" t="str">
        <f aca="false">IF((LEFT(N83,2)="US"),"US","")</f>
        <v/>
      </c>
      <c r="C83" s="208" t="str">
        <f aca="false">M83</f>
        <v>Metals</v>
      </c>
      <c r="D83" s="208" t="str">
        <f aca="false">IF(ISNUMBER(FIND("Phy",N83))=TRUE(),"Physical","Financial")</f>
        <v>Financial</v>
      </c>
      <c r="E83" s="208" t="n">
        <f aca="false">IF(VLOOKUP(S83,'DD-Lookup'!$J$6:$L$50,3,FALSE())="Monthly",(YEAR(AC83)-YEAR(AB83))*12+MONTH(AC83)-MONTH(AB83)+1,(AC83-AB83+1))</f>
        <v>1</v>
      </c>
      <c r="F83" s="239" t="n">
        <f aca="false">E83*SUM(P83:Q83)</f>
        <v>10</v>
      </c>
      <c r="G83" s="214" t="n">
        <v>1288088</v>
      </c>
      <c r="H83" s="215" t="n">
        <v>37035.1254861111</v>
      </c>
      <c r="I83" s="0" t="s">
        <v>809</v>
      </c>
      <c r="M83" s="0" t="s">
        <v>780</v>
      </c>
      <c r="N83" s="0" t="s">
        <v>781</v>
      </c>
      <c r="O83" s="0" t="s">
        <v>782</v>
      </c>
      <c r="Q83" s="216" t="n">
        <v>10</v>
      </c>
      <c r="S83" s="0" t="s">
        <v>783</v>
      </c>
      <c r="T83" s="0" t="s">
        <v>784</v>
      </c>
      <c r="U83" s="218" t="n">
        <v>1532.5</v>
      </c>
      <c r="V83" s="0" t="s">
        <v>810</v>
      </c>
      <c r="W83" s="0" t="s">
        <v>803</v>
      </c>
      <c r="X83" s="0" t="s">
        <v>787</v>
      </c>
      <c r="Y83" s="0" t="s">
        <v>788</v>
      </c>
      <c r="Z83" s="0" t="s">
        <v>789</v>
      </c>
      <c r="AA83" s="0" t="n">
        <v>2149487</v>
      </c>
    </row>
    <row r="84" customFormat="false" ht="12.75" hidden="false" customHeight="false" outlineLevel="0" collapsed="false">
      <c r="A84" s="208" t="str">
        <f aca="false">B84&amp;" "&amp;C84&amp;" "&amp;D84</f>
        <v> Metals Financial</v>
      </c>
      <c r="B84" s="208" t="str">
        <f aca="false">IF((LEFT(N84,2)="US"),"US","")</f>
        <v/>
      </c>
      <c r="C84" s="208" t="str">
        <f aca="false">M84</f>
        <v>Metals</v>
      </c>
      <c r="D84" s="208" t="str">
        <f aca="false">IF(ISNUMBER(FIND("Phy",N84))=TRUE(),"Physical","Financial")</f>
        <v>Financial</v>
      </c>
      <c r="E84" s="208" t="n">
        <f aca="false">IF(VLOOKUP(S84,'DD-Lookup'!$J$6:$L$50,3,FALSE())="Monthly",(YEAR(AC84)-YEAR(AB84))*12+MONTH(AC84)-MONTH(AB84)+1,(AC84-AB84+1))</f>
        <v>1</v>
      </c>
      <c r="F84" s="239" t="n">
        <f aca="false">E84*SUM(P84:Q84)</f>
        <v>10</v>
      </c>
      <c r="G84" s="214" t="n">
        <v>1288091</v>
      </c>
      <c r="H84" s="215" t="n">
        <v>37035.1258564815</v>
      </c>
      <c r="I84" s="0" t="s">
        <v>884</v>
      </c>
      <c r="M84" s="0" t="s">
        <v>780</v>
      </c>
      <c r="N84" s="0" t="s">
        <v>804</v>
      </c>
      <c r="O84" s="0" t="s">
        <v>805</v>
      </c>
      <c r="P84" s="216" t="n">
        <v>10</v>
      </c>
      <c r="S84" s="0" t="s">
        <v>783</v>
      </c>
      <c r="T84" s="0" t="s">
        <v>784</v>
      </c>
      <c r="U84" s="218" t="n">
        <v>1730</v>
      </c>
      <c r="V84" s="0" t="s">
        <v>885</v>
      </c>
      <c r="W84" s="0" t="s">
        <v>803</v>
      </c>
      <c r="X84" s="0" t="s">
        <v>787</v>
      </c>
      <c r="Y84" s="0" t="s">
        <v>788</v>
      </c>
      <c r="Z84" s="0" t="s">
        <v>789</v>
      </c>
      <c r="AA84" s="0" t="n">
        <v>2149493</v>
      </c>
    </row>
    <row r="85" customFormat="false" ht="12.75" hidden="false" customHeight="false" outlineLevel="0" collapsed="false">
      <c r="A85" s="208" t="str">
        <f aca="false">B85&amp;" "&amp;C85&amp;" "&amp;D85</f>
        <v> Metals Financial</v>
      </c>
      <c r="B85" s="208" t="str">
        <f aca="false">IF((LEFT(N85,2)="US"),"US","")</f>
        <v/>
      </c>
      <c r="C85" s="208" t="str">
        <f aca="false">M85</f>
        <v>Metals</v>
      </c>
      <c r="D85" s="208" t="str">
        <f aca="false">IF(ISNUMBER(FIND("Phy",N85))=TRUE(),"Physical","Financial")</f>
        <v>Financial</v>
      </c>
      <c r="E85" s="208" t="n">
        <f aca="false">IF(VLOOKUP(S85,'DD-Lookup'!$J$6:$L$50,3,FALSE())="Monthly",(YEAR(AC85)-YEAR(AB85))*12+MONTH(AC85)-MONTH(AB85)+1,(AC85-AB85+1))</f>
        <v>1</v>
      </c>
      <c r="F85" s="239" t="n">
        <f aca="false">E85*SUM(P85:Q85)</f>
        <v>10</v>
      </c>
      <c r="G85" s="214" t="n">
        <v>1288092</v>
      </c>
      <c r="H85" s="215" t="n">
        <v>37035.1260416667</v>
      </c>
      <c r="I85" s="0" t="s">
        <v>811</v>
      </c>
      <c r="M85" s="0" t="s">
        <v>780</v>
      </c>
      <c r="N85" s="0" t="s">
        <v>781</v>
      </c>
      <c r="O85" s="0" t="s">
        <v>782</v>
      </c>
      <c r="Q85" s="216" t="n">
        <v>10</v>
      </c>
      <c r="S85" s="0" t="s">
        <v>783</v>
      </c>
      <c r="T85" s="0" t="s">
        <v>784</v>
      </c>
      <c r="U85" s="218" t="n">
        <v>1532</v>
      </c>
      <c r="V85" s="0" t="s">
        <v>812</v>
      </c>
      <c r="W85" s="0" t="s">
        <v>803</v>
      </c>
      <c r="X85" s="0" t="s">
        <v>787</v>
      </c>
      <c r="Y85" s="0" t="s">
        <v>788</v>
      </c>
      <c r="Z85" s="0" t="s">
        <v>789</v>
      </c>
      <c r="AA85" s="0" t="n">
        <v>2149495</v>
      </c>
    </row>
    <row r="86" customFormat="false" ht="12.75" hidden="false" customHeight="false" outlineLevel="0" collapsed="false">
      <c r="A86" s="208" t="str">
        <f aca="false">B86&amp;" "&amp;C86&amp;" "&amp;D86</f>
        <v> Metals Financial</v>
      </c>
      <c r="B86" s="208" t="str">
        <f aca="false">IF((LEFT(N86,2)="US"),"US","")</f>
        <v/>
      </c>
      <c r="C86" s="208" t="str">
        <f aca="false">M86</f>
        <v>Metals</v>
      </c>
      <c r="D86" s="208" t="str">
        <f aca="false">IF(ISNUMBER(FIND("Phy",N86))=TRUE(),"Physical","Financial")</f>
        <v>Financial</v>
      </c>
      <c r="E86" s="208" t="n">
        <f aca="false">IF(VLOOKUP(S86,'DD-Lookup'!$J$6:$L$50,3,FALSE())="Monthly",(YEAR(AC86)-YEAR(AB86))*12+MONTH(AC86)-MONTH(AB86)+1,(AC86-AB86+1))</f>
        <v>1</v>
      </c>
      <c r="F86" s="239" t="n">
        <f aca="false">E86*SUM(P86:Q86)</f>
        <v>10</v>
      </c>
      <c r="G86" s="214" t="n">
        <v>1288093</v>
      </c>
      <c r="H86" s="215" t="n">
        <v>37035.1261111111</v>
      </c>
      <c r="I86" s="0" t="s">
        <v>807</v>
      </c>
      <c r="M86" s="0" t="s">
        <v>780</v>
      </c>
      <c r="N86" s="0" t="s">
        <v>804</v>
      </c>
      <c r="O86" s="0" t="s">
        <v>805</v>
      </c>
      <c r="P86" s="216" t="n">
        <v>10</v>
      </c>
      <c r="S86" s="0" t="s">
        <v>783</v>
      </c>
      <c r="T86" s="0" t="s">
        <v>784</v>
      </c>
      <c r="U86" s="218" t="n">
        <v>1729.5</v>
      </c>
      <c r="V86" s="0" t="s">
        <v>849</v>
      </c>
      <c r="W86" s="0" t="s">
        <v>803</v>
      </c>
      <c r="X86" s="0" t="s">
        <v>787</v>
      </c>
      <c r="Y86" s="0" t="s">
        <v>788</v>
      </c>
      <c r="Z86" s="0" t="s">
        <v>789</v>
      </c>
      <c r="AA86" s="0" t="n">
        <v>2149497</v>
      </c>
    </row>
    <row r="87" customFormat="false" ht="12.75" hidden="false" customHeight="false" outlineLevel="0" collapsed="false">
      <c r="A87" s="208" t="str">
        <f aca="false">B87&amp;" "&amp;C87&amp;" "&amp;D87</f>
        <v> Metals Financial</v>
      </c>
      <c r="B87" s="208" t="str">
        <f aca="false">IF((LEFT(N87,2)="US"),"US","")</f>
        <v/>
      </c>
      <c r="C87" s="208" t="str">
        <f aca="false">M87</f>
        <v>Metals</v>
      </c>
      <c r="D87" s="208" t="str">
        <f aca="false">IF(ISNUMBER(FIND("Phy",N87))=TRUE(),"Physical","Financial")</f>
        <v>Financial</v>
      </c>
      <c r="E87" s="208" t="n">
        <f aca="false">IF(VLOOKUP(S87,'DD-Lookup'!$J$6:$L$50,3,FALSE())="Monthly",(YEAR(AC87)-YEAR(AB87))*12+MONTH(AC87)-MONTH(AB87)+1,(AC87-AB87+1))</f>
        <v>1</v>
      </c>
      <c r="F87" s="239" t="n">
        <f aca="false">E87*SUM(P87:Q87)</f>
        <v>10</v>
      </c>
      <c r="G87" s="214" t="n">
        <v>1288094</v>
      </c>
      <c r="H87" s="215" t="n">
        <v>37035.1265393519</v>
      </c>
      <c r="I87" s="0" t="s">
        <v>809</v>
      </c>
      <c r="M87" s="0" t="s">
        <v>780</v>
      </c>
      <c r="N87" s="0" t="s">
        <v>804</v>
      </c>
      <c r="O87" s="0" t="s">
        <v>805</v>
      </c>
      <c r="Q87" s="216" t="n">
        <v>10</v>
      </c>
      <c r="S87" s="0" t="s">
        <v>783</v>
      </c>
      <c r="T87" s="0" t="s">
        <v>784</v>
      </c>
      <c r="U87" s="218" t="n">
        <v>1730</v>
      </c>
      <c r="V87" s="0" t="s">
        <v>810</v>
      </c>
      <c r="W87" s="0" t="s">
        <v>803</v>
      </c>
      <c r="X87" s="0" t="s">
        <v>787</v>
      </c>
      <c r="Y87" s="0" t="s">
        <v>788</v>
      </c>
      <c r="Z87" s="0" t="s">
        <v>789</v>
      </c>
      <c r="AA87" s="0" t="n">
        <v>2149499</v>
      </c>
    </row>
    <row r="88" customFormat="false" ht="12.75" hidden="false" customHeight="false" outlineLevel="0" collapsed="false">
      <c r="A88" s="208" t="str">
        <f aca="false">B88&amp;" "&amp;C88&amp;" "&amp;D88</f>
        <v> Metals Financial</v>
      </c>
      <c r="B88" s="208" t="str">
        <f aca="false">IF((LEFT(N88,2)="US"),"US","")</f>
        <v/>
      </c>
      <c r="C88" s="208" t="str">
        <f aca="false">M88</f>
        <v>Metals</v>
      </c>
      <c r="D88" s="208" t="str">
        <f aca="false">IF(ISNUMBER(FIND("Phy",N88))=TRUE(),"Physical","Financial")</f>
        <v>Financial</v>
      </c>
      <c r="E88" s="208" t="n">
        <f aca="false">IF(VLOOKUP(S88,'DD-Lookup'!$J$6:$L$50,3,FALSE())="Monthly",(YEAR(AC88)-YEAR(AB88))*12+MONTH(AC88)-MONTH(AB88)+1,(AC88-AB88+1))</f>
        <v>1</v>
      </c>
      <c r="F88" s="239" t="n">
        <f aca="false">E88*SUM(P88:Q88)</f>
        <v>10</v>
      </c>
      <c r="G88" s="214" t="n">
        <v>1288095</v>
      </c>
      <c r="H88" s="215" t="n">
        <v>37035.1266319445</v>
      </c>
      <c r="I88" s="0" t="s">
        <v>807</v>
      </c>
      <c r="M88" s="0" t="s">
        <v>780</v>
      </c>
      <c r="N88" s="0" t="s">
        <v>804</v>
      </c>
      <c r="O88" s="0" t="s">
        <v>805</v>
      </c>
      <c r="P88" s="216" t="n">
        <v>10</v>
      </c>
      <c r="S88" s="0" t="s">
        <v>783</v>
      </c>
      <c r="T88" s="0" t="s">
        <v>784</v>
      </c>
      <c r="U88" s="218" t="n">
        <v>1729.5</v>
      </c>
      <c r="V88" s="0" t="s">
        <v>849</v>
      </c>
      <c r="W88" s="0" t="s">
        <v>803</v>
      </c>
      <c r="X88" s="0" t="s">
        <v>787</v>
      </c>
      <c r="Y88" s="0" t="s">
        <v>788</v>
      </c>
      <c r="Z88" s="0" t="s">
        <v>789</v>
      </c>
      <c r="AA88" s="0" t="n">
        <v>2149501</v>
      </c>
    </row>
    <row r="89" customFormat="false" ht="12.75" hidden="false" customHeight="false" outlineLevel="0" collapsed="false">
      <c r="A89" s="208" t="str">
        <f aca="false">B89&amp;" "&amp;C89&amp;" "&amp;D89</f>
        <v> Metals Financial</v>
      </c>
      <c r="B89" s="208" t="str">
        <f aca="false">IF((LEFT(N89,2)="US"),"US","")</f>
        <v/>
      </c>
      <c r="C89" s="208" t="str">
        <f aca="false">M89</f>
        <v>Metals</v>
      </c>
      <c r="D89" s="208" t="str">
        <f aca="false">IF(ISNUMBER(FIND("Phy",N89))=TRUE(),"Physical","Financial")</f>
        <v>Financial</v>
      </c>
      <c r="E89" s="208" t="n">
        <f aca="false">IF(VLOOKUP(S89,'DD-Lookup'!$J$6:$L$50,3,FALSE())="Monthly",(YEAR(AC89)-YEAR(AB89))*12+MONTH(AC89)-MONTH(AB89)+1,(AC89-AB89+1))</f>
        <v>1</v>
      </c>
      <c r="F89" s="239" t="n">
        <f aca="false">E89*SUM(P89:Q89)</f>
        <v>10</v>
      </c>
      <c r="G89" s="214" t="n">
        <v>1288097</v>
      </c>
      <c r="H89" s="215" t="n">
        <v>37035.1271759259</v>
      </c>
      <c r="I89" s="0" t="s">
        <v>850</v>
      </c>
      <c r="M89" s="0" t="s">
        <v>780</v>
      </c>
      <c r="N89" s="0" t="s">
        <v>804</v>
      </c>
      <c r="O89" s="0" t="s">
        <v>805</v>
      </c>
      <c r="Q89" s="216" t="n">
        <v>10</v>
      </c>
      <c r="S89" s="0" t="s">
        <v>783</v>
      </c>
      <c r="T89" s="0" t="s">
        <v>784</v>
      </c>
      <c r="U89" s="218" t="n">
        <v>1730</v>
      </c>
      <c r="V89" s="0" t="s">
        <v>903</v>
      </c>
      <c r="W89" s="0" t="s">
        <v>803</v>
      </c>
      <c r="X89" s="0" t="s">
        <v>787</v>
      </c>
      <c r="Y89" s="0" t="s">
        <v>788</v>
      </c>
      <c r="Z89" s="0" t="s">
        <v>789</v>
      </c>
      <c r="AA89" s="0" t="n">
        <v>2149505</v>
      </c>
    </row>
    <row r="90" customFormat="false" ht="12.75" hidden="false" customHeight="false" outlineLevel="0" collapsed="false">
      <c r="A90" s="208" t="str">
        <f aca="false">B90&amp;" "&amp;C90&amp;" "&amp;D90</f>
        <v> Metals Financial</v>
      </c>
      <c r="B90" s="208" t="str">
        <f aca="false">IF((LEFT(N90,2)="US"),"US","")</f>
        <v/>
      </c>
      <c r="C90" s="208" t="str">
        <f aca="false">M90</f>
        <v>Metals</v>
      </c>
      <c r="D90" s="208" t="str">
        <f aca="false">IF(ISNUMBER(FIND("Phy",N90))=TRUE(),"Physical","Financial")</f>
        <v>Financial</v>
      </c>
      <c r="E90" s="208" t="n">
        <f aca="false">IF(VLOOKUP(S90,'DD-Lookup'!$J$6:$L$50,3,FALSE())="Monthly",(YEAR(AC90)-YEAR(AB90))*12+MONTH(AC90)-MONTH(AB90)+1,(AC90-AB90+1))</f>
        <v>1</v>
      </c>
      <c r="F90" s="239" t="n">
        <f aca="false">E90*SUM(P90:Q90)</f>
        <v>10</v>
      </c>
      <c r="G90" s="214" t="n">
        <v>1288098</v>
      </c>
      <c r="H90" s="215" t="n">
        <v>37035.1272569444</v>
      </c>
      <c r="I90" s="0" t="s">
        <v>850</v>
      </c>
      <c r="M90" s="0" t="s">
        <v>780</v>
      </c>
      <c r="N90" s="0" t="s">
        <v>804</v>
      </c>
      <c r="O90" s="0" t="s">
        <v>805</v>
      </c>
      <c r="Q90" s="216" t="n">
        <v>10</v>
      </c>
      <c r="S90" s="0" t="s">
        <v>783</v>
      </c>
      <c r="T90" s="0" t="s">
        <v>784</v>
      </c>
      <c r="U90" s="218" t="n">
        <v>1730.5</v>
      </c>
      <c r="V90" s="0" t="s">
        <v>903</v>
      </c>
      <c r="W90" s="0" t="s">
        <v>803</v>
      </c>
      <c r="X90" s="0" t="s">
        <v>787</v>
      </c>
      <c r="Y90" s="0" t="s">
        <v>788</v>
      </c>
      <c r="Z90" s="0" t="s">
        <v>789</v>
      </c>
      <c r="AA90" s="0" t="n">
        <v>2149507</v>
      </c>
    </row>
    <row r="91" customFormat="false" ht="12.75" hidden="false" customHeight="false" outlineLevel="0" collapsed="false">
      <c r="A91" s="208" t="str">
        <f aca="false">B91&amp;" "&amp;C91&amp;" "&amp;D91</f>
        <v> Metals Financial</v>
      </c>
      <c r="B91" s="208" t="str">
        <f aca="false">IF((LEFT(N91,2)="US"),"US","")</f>
        <v/>
      </c>
      <c r="C91" s="208" t="str">
        <f aca="false">M91</f>
        <v>Metals</v>
      </c>
      <c r="D91" s="208" t="str">
        <f aca="false">IF(ISNUMBER(FIND("Phy",N91))=TRUE(),"Physical","Financial")</f>
        <v>Financial</v>
      </c>
      <c r="E91" s="208" t="n">
        <f aca="false">IF(VLOOKUP(S91,'DD-Lookup'!$J$6:$L$50,3,FALSE())="Monthly",(YEAR(AC91)-YEAR(AB91))*12+MONTH(AC91)-MONTH(AB91)+1,(AC91-AB91+1))</f>
        <v>1</v>
      </c>
      <c r="F91" s="239" t="n">
        <f aca="false">E91*SUM(P91:Q91)</f>
        <v>10</v>
      </c>
      <c r="G91" s="214" t="n">
        <v>1288099</v>
      </c>
      <c r="H91" s="215" t="n">
        <v>37035.127337963</v>
      </c>
      <c r="I91" s="0" t="s">
        <v>884</v>
      </c>
      <c r="M91" s="0" t="s">
        <v>780</v>
      </c>
      <c r="N91" s="0" t="s">
        <v>804</v>
      </c>
      <c r="O91" s="0" t="s">
        <v>805</v>
      </c>
      <c r="P91" s="216" t="n">
        <v>10</v>
      </c>
      <c r="S91" s="0" t="s">
        <v>783</v>
      </c>
      <c r="T91" s="0" t="s">
        <v>784</v>
      </c>
      <c r="U91" s="218" t="n">
        <v>1730</v>
      </c>
      <c r="V91" s="0" t="s">
        <v>885</v>
      </c>
      <c r="W91" s="0" t="s">
        <v>803</v>
      </c>
      <c r="X91" s="0" t="s">
        <v>787</v>
      </c>
      <c r="Y91" s="0" t="s">
        <v>788</v>
      </c>
      <c r="Z91" s="0" t="s">
        <v>789</v>
      </c>
      <c r="AA91" s="0" t="n">
        <v>2149509</v>
      </c>
    </row>
    <row r="92" customFormat="false" ht="12.75" hidden="false" customHeight="false" outlineLevel="0" collapsed="false">
      <c r="A92" s="208" t="str">
        <f aca="false">B92&amp;" "&amp;C92&amp;" "&amp;D92</f>
        <v> Metals Financial</v>
      </c>
      <c r="B92" s="208" t="str">
        <f aca="false">IF((LEFT(N92,2)="US"),"US","")</f>
        <v/>
      </c>
      <c r="C92" s="208" t="str">
        <f aca="false">M92</f>
        <v>Metals</v>
      </c>
      <c r="D92" s="208" t="str">
        <f aca="false">IF(ISNUMBER(FIND("Phy",N92))=TRUE(),"Physical","Financial")</f>
        <v>Financial</v>
      </c>
      <c r="E92" s="208" t="n">
        <f aca="false">IF(VLOOKUP(S92,'DD-Lookup'!$J$6:$L$50,3,FALSE())="Monthly",(YEAR(AC92)-YEAR(AB92))*12+MONTH(AC92)-MONTH(AB92)+1,(AC92-AB92+1))</f>
        <v>1</v>
      </c>
      <c r="F92" s="239" t="n">
        <f aca="false">E92*SUM(P92:Q92)</f>
        <v>10</v>
      </c>
      <c r="G92" s="214" t="n">
        <v>1288100</v>
      </c>
      <c r="H92" s="215" t="n">
        <v>37035.1274421296</v>
      </c>
      <c r="I92" s="0" t="s">
        <v>850</v>
      </c>
      <c r="M92" s="0" t="s">
        <v>780</v>
      </c>
      <c r="N92" s="0" t="s">
        <v>804</v>
      </c>
      <c r="O92" s="0" t="s">
        <v>805</v>
      </c>
      <c r="Q92" s="216" t="n">
        <v>10</v>
      </c>
      <c r="S92" s="0" t="s">
        <v>783</v>
      </c>
      <c r="T92" s="0" t="s">
        <v>784</v>
      </c>
      <c r="U92" s="218" t="n">
        <v>1730.5</v>
      </c>
      <c r="V92" s="0" t="s">
        <v>903</v>
      </c>
      <c r="W92" s="0" t="s">
        <v>803</v>
      </c>
      <c r="X92" s="0" t="s">
        <v>787</v>
      </c>
      <c r="Y92" s="0" t="s">
        <v>788</v>
      </c>
      <c r="Z92" s="0" t="s">
        <v>789</v>
      </c>
      <c r="AA92" s="0" t="n">
        <v>2149513</v>
      </c>
    </row>
    <row r="93" customFormat="false" ht="12.75" hidden="false" customHeight="false" outlineLevel="0" collapsed="false">
      <c r="A93" s="208" t="str">
        <f aca="false">B93&amp;" "&amp;C93&amp;" "&amp;D93</f>
        <v> Metals Financial</v>
      </c>
      <c r="B93" s="208" t="str">
        <f aca="false">IF((LEFT(N93,2)="US"),"US","")</f>
        <v/>
      </c>
      <c r="C93" s="208" t="str">
        <f aca="false">M93</f>
        <v>Metals</v>
      </c>
      <c r="D93" s="208" t="str">
        <f aca="false">IF(ISNUMBER(FIND("Phy",N93))=TRUE(),"Physical","Financial")</f>
        <v>Financial</v>
      </c>
      <c r="E93" s="208" t="n">
        <f aca="false">IF(VLOOKUP(S93,'DD-Lookup'!$J$6:$L$50,3,FALSE())="Monthly",(YEAR(AC93)-YEAR(AB93))*12+MONTH(AC93)-MONTH(AB93)+1,(AC93-AB93+1))</f>
        <v>1</v>
      </c>
      <c r="F93" s="239" t="n">
        <f aca="false">E93*SUM(P93:Q93)</f>
        <v>10</v>
      </c>
      <c r="G93" s="214" t="n">
        <v>1288101</v>
      </c>
      <c r="H93" s="215" t="n">
        <v>37035.1275810185</v>
      </c>
      <c r="I93" s="0" t="s">
        <v>811</v>
      </c>
      <c r="M93" s="0" t="s">
        <v>780</v>
      </c>
      <c r="N93" s="0" t="s">
        <v>804</v>
      </c>
      <c r="O93" s="0" t="s">
        <v>805</v>
      </c>
      <c r="P93" s="216" t="n">
        <v>10</v>
      </c>
      <c r="S93" s="0" t="s">
        <v>783</v>
      </c>
      <c r="T93" s="0" t="s">
        <v>784</v>
      </c>
      <c r="U93" s="218" t="n">
        <v>1730</v>
      </c>
      <c r="V93" s="0" t="s">
        <v>899</v>
      </c>
      <c r="W93" s="0" t="s">
        <v>803</v>
      </c>
      <c r="X93" s="0" t="s">
        <v>787</v>
      </c>
      <c r="Y93" s="0" t="s">
        <v>788</v>
      </c>
      <c r="Z93" s="0" t="s">
        <v>789</v>
      </c>
      <c r="AA93" s="0" t="n">
        <v>2149517</v>
      </c>
    </row>
    <row r="94" customFormat="false" ht="12.75" hidden="false" customHeight="false" outlineLevel="0" collapsed="false">
      <c r="A94" s="208" t="str">
        <f aca="false">B94&amp;" "&amp;C94&amp;" "&amp;D94</f>
        <v> Metals Financial</v>
      </c>
      <c r="B94" s="208" t="str">
        <f aca="false">IF((LEFT(N94,2)="US"),"US","")</f>
        <v/>
      </c>
      <c r="C94" s="208" t="str">
        <f aca="false">M94</f>
        <v>Metals</v>
      </c>
      <c r="D94" s="208" t="str">
        <f aca="false">IF(ISNUMBER(FIND("Phy",N94))=TRUE(),"Physical","Financial")</f>
        <v>Financial</v>
      </c>
      <c r="E94" s="208" t="n">
        <f aca="false">IF(VLOOKUP(S94,'DD-Lookup'!$J$6:$L$50,3,FALSE())="Monthly",(YEAR(AC94)-YEAR(AB94))*12+MONTH(AC94)-MONTH(AB94)+1,(AC94-AB94+1))</f>
        <v>1</v>
      </c>
      <c r="F94" s="239" t="n">
        <f aca="false">E94*SUM(P94:Q94)</f>
        <v>10</v>
      </c>
      <c r="G94" s="214" t="n">
        <v>1288102</v>
      </c>
      <c r="H94" s="215" t="n">
        <v>37035.127650463</v>
      </c>
      <c r="I94" s="0" t="s">
        <v>850</v>
      </c>
      <c r="M94" s="0" t="s">
        <v>780</v>
      </c>
      <c r="N94" s="0" t="s">
        <v>804</v>
      </c>
      <c r="O94" s="0" t="s">
        <v>805</v>
      </c>
      <c r="Q94" s="216" t="n">
        <v>10</v>
      </c>
      <c r="S94" s="0" t="s">
        <v>783</v>
      </c>
      <c r="T94" s="0" t="s">
        <v>784</v>
      </c>
      <c r="U94" s="218" t="n">
        <v>1730.5</v>
      </c>
      <c r="V94" s="0" t="s">
        <v>903</v>
      </c>
      <c r="W94" s="0" t="s">
        <v>803</v>
      </c>
      <c r="X94" s="0" t="s">
        <v>787</v>
      </c>
      <c r="Y94" s="0" t="s">
        <v>788</v>
      </c>
      <c r="Z94" s="0" t="s">
        <v>789</v>
      </c>
      <c r="AA94" s="0" t="n">
        <v>2149519</v>
      </c>
    </row>
    <row r="95" customFormat="false" ht="12.75" hidden="false" customHeight="false" outlineLevel="0" collapsed="false">
      <c r="A95" s="208" t="str">
        <f aca="false">B95&amp;" "&amp;C95&amp;" "&amp;D95</f>
        <v> Metals Financial</v>
      </c>
      <c r="B95" s="208" t="str">
        <f aca="false">IF((LEFT(N95,2)="US"),"US","")</f>
        <v/>
      </c>
      <c r="C95" s="208" t="str">
        <f aca="false">M95</f>
        <v>Metals</v>
      </c>
      <c r="D95" s="208" t="str">
        <f aca="false">IF(ISNUMBER(FIND("Phy",N95))=TRUE(),"Physical","Financial")</f>
        <v>Financial</v>
      </c>
      <c r="E95" s="208" t="n">
        <f aca="false">IF(VLOOKUP(S95,'DD-Lookup'!$J$6:$L$50,3,FALSE())="Monthly",(YEAR(AC95)-YEAR(AB95))*12+MONTH(AC95)-MONTH(AB95)+1,(AC95-AB95+1))</f>
        <v>1</v>
      </c>
      <c r="F95" s="239" t="n">
        <f aca="false">E95*SUM(P95:Q95)</f>
        <v>10</v>
      </c>
      <c r="G95" s="214" t="n">
        <v>1288103</v>
      </c>
      <c r="H95" s="215" t="n">
        <v>37035.1277777778</v>
      </c>
      <c r="I95" s="0" t="s">
        <v>811</v>
      </c>
      <c r="M95" s="0" t="s">
        <v>780</v>
      </c>
      <c r="N95" s="0" t="s">
        <v>804</v>
      </c>
      <c r="O95" s="0" t="s">
        <v>805</v>
      </c>
      <c r="P95" s="216" t="n">
        <v>10</v>
      </c>
      <c r="S95" s="0" t="s">
        <v>783</v>
      </c>
      <c r="T95" s="0" t="s">
        <v>784</v>
      </c>
      <c r="U95" s="218" t="n">
        <v>1730</v>
      </c>
      <c r="V95" s="0" t="s">
        <v>899</v>
      </c>
      <c r="W95" s="0" t="s">
        <v>803</v>
      </c>
      <c r="X95" s="0" t="s">
        <v>787</v>
      </c>
      <c r="Y95" s="0" t="s">
        <v>788</v>
      </c>
      <c r="Z95" s="0" t="s">
        <v>789</v>
      </c>
      <c r="AA95" s="0" t="n">
        <v>2149521</v>
      </c>
    </row>
    <row r="96" customFormat="false" ht="12.75" hidden="false" customHeight="false" outlineLevel="0" collapsed="false">
      <c r="A96" s="208" t="str">
        <f aca="false">B96&amp;" "&amp;C96&amp;" "&amp;D96</f>
        <v> Metals Financial</v>
      </c>
      <c r="B96" s="208" t="str">
        <f aca="false">IF((LEFT(N96,2)="US"),"US","")</f>
        <v/>
      </c>
      <c r="C96" s="208" t="str">
        <f aca="false">M96</f>
        <v>Metals</v>
      </c>
      <c r="D96" s="208" t="str">
        <f aca="false">IF(ISNUMBER(FIND("Phy",N96))=TRUE(),"Physical","Financial")</f>
        <v>Financial</v>
      </c>
      <c r="E96" s="208" t="n">
        <f aca="false">IF(VLOOKUP(S96,'DD-Lookup'!$J$6:$L$50,3,FALSE())="Monthly",(YEAR(AC96)-YEAR(AB96))*12+MONTH(AC96)-MONTH(AB96)+1,(AC96-AB96+1))</f>
        <v>1</v>
      </c>
      <c r="F96" s="239" t="n">
        <f aca="false">E96*SUM(P96:Q96)</f>
        <v>10</v>
      </c>
      <c r="G96" s="214" t="n">
        <v>1288104</v>
      </c>
      <c r="H96" s="215" t="n">
        <v>37035.1278240741</v>
      </c>
      <c r="I96" s="0" t="s">
        <v>850</v>
      </c>
      <c r="M96" s="0" t="s">
        <v>780</v>
      </c>
      <c r="N96" s="0" t="s">
        <v>804</v>
      </c>
      <c r="O96" s="0" t="s">
        <v>805</v>
      </c>
      <c r="Q96" s="216" t="n">
        <v>10</v>
      </c>
      <c r="S96" s="0" t="s">
        <v>783</v>
      </c>
      <c r="T96" s="0" t="s">
        <v>784</v>
      </c>
      <c r="U96" s="218" t="n">
        <v>1730.5</v>
      </c>
      <c r="V96" s="0" t="s">
        <v>903</v>
      </c>
      <c r="W96" s="0" t="s">
        <v>803</v>
      </c>
      <c r="X96" s="0" t="s">
        <v>787</v>
      </c>
      <c r="Y96" s="0" t="s">
        <v>788</v>
      </c>
      <c r="Z96" s="0" t="s">
        <v>789</v>
      </c>
      <c r="AA96" s="0" t="n">
        <v>2149525</v>
      </c>
    </row>
    <row r="97" customFormat="false" ht="12.75" hidden="false" customHeight="false" outlineLevel="0" collapsed="false">
      <c r="A97" s="208" t="str">
        <f aca="false">B97&amp;" "&amp;C97&amp;" "&amp;D97</f>
        <v> Metals Financial</v>
      </c>
      <c r="B97" s="208" t="str">
        <f aca="false">IF((LEFT(N97,2)="US"),"US","")</f>
        <v/>
      </c>
      <c r="C97" s="208" t="str">
        <f aca="false">M97</f>
        <v>Metals</v>
      </c>
      <c r="D97" s="208" t="str">
        <f aca="false">IF(ISNUMBER(FIND("Phy",N97))=TRUE(),"Physical","Financial")</f>
        <v>Financial</v>
      </c>
      <c r="E97" s="208" t="n">
        <f aca="false">IF(VLOOKUP(S97,'DD-Lookup'!$J$6:$L$50,3,FALSE())="Monthly",(YEAR(AC97)-YEAR(AB97))*12+MONTH(AC97)-MONTH(AB97)+1,(AC97-AB97+1))</f>
        <v>1</v>
      </c>
      <c r="F97" s="239" t="n">
        <f aca="false">E97*SUM(P97:Q97)</f>
        <v>2</v>
      </c>
      <c r="G97" s="214" t="n">
        <v>1288105</v>
      </c>
      <c r="H97" s="215" t="n">
        <v>37035.1278356482</v>
      </c>
      <c r="I97" s="0" t="s">
        <v>779</v>
      </c>
      <c r="M97" s="0" t="s">
        <v>780</v>
      </c>
      <c r="N97" s="0" t="s">
        <v>781</v>
      </c>
      <c r="O97" s="0" t="s">
        <v>782</v>
      </c>
      <c r="Q97" s="216" t="n">
        <v>2</v>
      </c>
      <c r="S97" s="0" t="s">
        <v>783</v>
      </c>
      <c r="T97" s="0" t="s">
        <v>784</v>
      </c>
      <c r="U97" s="218" t="n">
        <v>1532.5</v>
      </c>
      <c r="V97" s="0" t="s">
        <v>785</v>
      </c>
      <c r="W97" s="0" t="s">
        <v>803</v>
      </c>
      <c r="X97" s="0" t="s">
        <v>787</v>
      </c>
      <c r="Y97" s="0" t="s">
        <v>788</v>
      </c>
      <c r="Z97" s="0" t="s">
        <v>789</v>
      </c>
      <c r="AA97" s="0" t="n">
        <v>2149523</v>
      </c>
    </row>
    <row r="98" customFormat="false" ht="12.75" hidden="false" customHeight="false" outlineLevel="0" collapsed="false">
      <c r="A98" s="208" t="str">
        <f aca="false">B98&amp;" "&amp;C98&amp;" "&amp;D98</f>
        <v> Natural Gas Physical</v>
      </c>
      <c r="B98" s="208" t="str">
        <f aca="false">IF((LEFT(N98,2)="US"),"US","")</f>
        <v/>
      </c>
      <c r="C98" s="208" t="str">
        <f aca="false">M98</f>
        <v>Natural Gas</v>
      </c>
      <c r="D98" s="208" t="str">
        <f aca="false">IF(ISNUMBER(FIND("Phy",N98))=TRUE(),"Physical","Financial")</f>
        <v>Physical</v>
      </c>
      <c r="E98" s="208" t="n">
        <f aca="false">IF(VLOOKUP(S98,'DD-Lookup'!$J$6:$L$50,3,FALSE())="Monthly",(YEAR(AC98)-YEAR(AB98))*12+MONTH(AC98)-MONTH(AB98)+1,(AC98-AB98+1))</f>
        <v>1</v>
      </c>
      <c r="F98" s="239" t="n">
        <f aca="false">E98*SUM(P98:Q98)</f>
        <v>50000</v>
      </c>
      <c r="G98" s="214" t="n">
        <v>1288106</v>
      </c>
      <c r="H98" s="215" t="n">
        <v>37035.127974537</v>
      </c>
      <c r="I98" s="0" t="s">
        <v>868</v>
      </c>
      <c r="M98" s="0" t="s">
        <v>858</v>
      </c>
      <c r="N98" s="0" t="s">
        <v>859</v>
      </c>
      <c r="O98" s="0" t="s">
        <v>860</v>
      </c>
      <c r="Q98" s="216" t="n">
        <v>50000</v>
      </c>
      <c r="S98" s="0" t="s">
        <v>861</v>
      </c>
      <c r="T98" s="0" t="s">
        <v>862</v>
      </c>
      <c r="U98" s="218" t="n">
        <v>18.6</v>
      </c>
      <c r="V98" s="0" t="s">
        <v>904</v>
      </c>
      <c r="W98" s="0" t="s">
        <v>864</v>
      </c>
      <c r="X98" s="0" t="s">
        <v>865</v>
      </c>
      <c r="Y98" s="0" t="s">
        <v>866</v>
      </c>
      <c r="Z98" s="0" t="s">
        <v>867</v>
      </c>
      <c r="AA98" s="0" t="n">
        <v>104715</v>
      </c>
      <c r="AB98" s="215" t="n">
        <v>37035.875</v>
      </c>
      <c r="AC98" s="215" t="n">
        <v>37035.875</v>
      </c>
    </row>
    <row r="99" customFormat="false" ht="12.75" hidden="false" customHeight="false" outlineLevel="0" collapsed="false">
      <c r="A99" s="208" t="str">
        <f aca="false">B99&amp;" "&amp;C99&amp;" "&amp;D99</f>
        <v> Metals Financial</v>
      </c>
      <c r="B99" s="208" t="str">
        <f aca="false">IF((LEFT(N99,2)="US"),"US","")</f>
        <v/>
      </c>
      <c r="C99" s="208" t="str">
        <f aca="false">M99</f>
        <v>Metals</v>
      </c>
      <c r="D99" s="208" t="str">
        <f aca="false">IF(ISNUMBER(FIND("Phy",N99))=TRUE(),"Physical","Financial")</f>
        <v>Financial</v>
      </c>
      <c r="E99" s="208" t="n">
        <f aca="false">IF(VLOOKUP(S99,'DD-Lookup'!$J$6:$L$50,3,FALSE())="Monthly",(YEAR(AC99)-YEAR(AB99))*12+MONTH(AC99)-MONTH(AB99)+1,(AC99-AB99+1))</f>
        <v>1</v>
      </c>
      <c r="F99" s="239" t="n">
        <f aca="false">E99*SUM(P99:Q99)</f>
        <v>5</v>
      </c>
      <c r="G99" s="214" t="n">
        <v>1288107</v>
      </c>
      <c r="H99" s="215" t="n">
        <v>37035.1280555556</v>
      </c>
      <c r="I99" s="0" t="s">
        <v>811</v>
      </c>
      <c r="M99" s="0" t="s">
        <v>780</v>
      </c>
      <c r="N99" s="0" t="s">
        <v>804</v>
      </c>
      <c r="O99" s="0" t="s">
        <v>805</v>
      </c>
      <c r="P99" s="216" t="n">
        <v>5</v>
      </c>
      <c r="S99" s="0" t="s">
        <v>783</v>
      </c>
      <c r="T99" s="0" t="s">
        <v>784</v>
      </c>
      <c r="U99" s="218" t="n">
        <v>1730</v>
      </c>
      <c r="V99" s="0" t="s">
        <v>899</v>
      </c>
      <c r="W99" s="0" t="s">
        <v>803</v>
      </c>
      <c r="X99" s="0" t="s">
        <v>787</v>
      </c>
      <c r="Y99" s="0" t="s">
        <v>788</v>
      </c>
      <c r="Z99" s="0" t="s">
        <v>789</v>
      </c>
      <c r="AA99" s="0" t="n">
        <v>2149527</v>
      </c>
    </row>
    <row r="100" customFormat="false" ht="12.75" hidden="false" customHeight="false" outlineLevel="0" collapsed="false">
      <c r="A100" s="208" t="str">
        <f aca="false">B100&amp;" "&amp;C100&amp;" "&amp;D100</f>
        <v> Metals Financial</v>
      </c>
      <c r="B100" s="208" t="str">
        <f aca="false">IF((LEFT(N100,2)="US"),"US","")</f>
        <v/>
      </c>
      <c r="C100" s="208" t="str">
        <f aca="false">M100</f>
        <v>Metals</v>
      </c>
      <c r="D100" s="208" t="str">
        <f aca="false">IF(ISNUMBER(FIND("Phy",N100))=TRUE(),"Physical","Financial")</f>
        <v>Financial</v>
      </c>
      <c r="E100" s="208" t="n">
        <f aca="false">IF(VLOOKUP(S100,'DD-Lookup'!$J$6:$L$50,3,FALSE())="Monthly",(YEAR(AC100)-YEAR(AB100))*12+MONTH(AC100)-MONTH(AB100)+1,(AC100-AB100+1))</f>
        <v>1</v>
      </c>
      <c r="F100" s="239" t="n">
        <f aca="false">E100*SUM(P100:Q100)</f>
        <v>8</v>
      </c>
      <c r="G100" s="214" t="n">
        <v>1288108</v>
      </c>
      <c r="H100" s="215" t="n">
        <v>37035.1285300926</v>
      </c>
      <c r="I100" s="0" t="s">
        <v>819</v>
      </c>
      <c r="M100" s="0" t="s">
        <v>780</v>
      </c>
      <c r="N100" s="0" t="s">
        <v>781</v>
      </c>
      <c r="O100" s="0" t="s">
        <v>782</v>
      </c>
      <c r="Q100" s="216" t="n">
        <v>8</v>
      </c>
      <c r="S100" s="0" t="s">
        <v>783</v>
      </c>
      <c r="T100" s="0" t="s">
        <v>784</v>
      </c>
      <c r="U100" s="218" t="n">
        <v>1532.5</v>
      </c>
      <c r="V100" s="0" t="s">
        <v>820</v>
      </c>
      <c r="W100" s="0" t="s">
        <v>803</v>
      </c>
      <c r="X100" s="0" t="s">
        <v>787</v>
      </c>
      <c r="Y100" s="0" t="s">
        <v>788</v>
      </c>
      <c r="Z100" s="0" t="s">
        <v>789</v>
      </c>
      <c r="AA100" s="0" t="n">
        <v>2149529</v>
      </c>
    </row>
    <row r="101" customFormat="false" ht="12.75" hidden="false" customHeight="false" outlineLevel="0" collapsed="false">
      <c r="A101" s="208" t="str">
        <f aca="false">B101&amp;" "&amp;C101&amp;" "&amp;D101</f>
        <v> Metals Financial</v>
      </c>
      <c r="B101" s="208" t="str">
        <f aca="false">IF((LEFT(N101,2)="US"),"US","")</f>
        <v/>
      </c>
      <c r="C101" s="208" t="str">
        <f aca="false">M101</f>
        <v>Metals</v>
      </c>
      <c r="D101" s="208" t="str">
        <f aca="false">IF(ISNUMBER(FIND("Phy",N101))=TRUE(),"Physical","Financial")</f>
        <v>Financial</v>
      </c>
      <c r="E101" s="208" t="n">
        <f aca="false">IF(VLOOKUP(S101,'DD-Lookup'!$J$6:$L$50,3,FALSE())="Monthly",(YEAR(AC101)-YEAR(AB101))*12+MONTH(AC101)-MONTH(AB101)+1,(AC101-AB101+1))</f>
        <v>1</v>
      </c>
      <c r="F101" s="239" t="n">
        <f aca="false">E101*SUM(P101:Q101)</f>
        <v>10</v>
      </c>
      <c r="G101" s="214" t="n">
        <v>1288109</v>
      </c>
      <c r="H101" s="215" t="n">
        <v>37035.1287847222</v>
      </c>
      <c r="I101" s="0" t="s">
        <v>905</v>
      </c>
      <c r="M101" s="0" t="s">
        <v>780</v>
      </c>
      <c r="N101" s="0" t="s">
        <v>804</v>
      </c>
      <c r="O101" s="0" t="s">
        <v>805</v>
      </c>
      <c r="Q101" s="216" t="n">
        <v>10</v>
      </c>
      <c r="S101" s="0" t="s">
        <v>783</v>
      </c>
      <c r="T101" s="0" t="s">
        <v>784</v>
      </c>
      <c r="U101" s="218" t="n">
        <v>1731</v>
      </c>
      <c r="V101" s="0" t="s">
        <v>906</v>
      </c>
      <c r="W101" s="0" t="s">
        <v>803</v>
      </c>
      <c r="X101" s="0" t="s">
        <v>787</v>
      </c>
      <c r="Y101" s="0" t="s">
        <v>788</v>
      </c>
      <c r="Z101" s="0" t="s">
        <v>789</v>
      </c>
      <c r="AA101" s="0" t="n">
        <v>2149531</v>
      </c>
    </row>
    <row r="102" customFormat="false" ht="12.75" hidden="false" customHeight="false" outlineLevel="0" collapsed="false">
      <c r="A102" s="208" t="str">
        <f aca="false">B102&amp;" "&amp;C102&amp;" "&amp;D102</f>
        <v> Metals Financial</v>
      </c>
      <c r="B102" s="208" t="str">
        <f aca="false">IF((LEFT(N102,2)="US"),"US","")</f>
        <v/>
      </c>
      <c r="C102" s="208" t="str">
        <f aca="false">M102</f>
        <v>Metals</v>
      </c>
      <c r="D102" s="208" t="str">
        <f aca="false">IF(ISNUMBER(FIND("Phy",N102))=TRUE(),"Physical","Financial")</f>
        <v>Financial</v>
      </c>
      <c r="E102" s="208" t="n">
        <f aca="false">IF(VLOOKUP(S102,'DD-Lookup'!$J$6:$L$50,3,FALSE())="Monthly",(YEAR(AC102)-YEAR(AB102))*12+MONTH(AC102)-MONTH(AB102)+1,(AC102-AB102+1))</f>
        <v>1</v>
      </c>
      <c r="F102" s="239" t="n">
        <f aca="false">E102*SUM(P102:Q102)</f>
        <v>2</v>
      </c>
      <c r="G102" s="214" t="n">
        <v>1288110</v>
      </c>
      <c r="H102" s="215" t="n">
        <v>37035.1290740741</v>
      </c>
      <c r="I102" s="0" t="s">
        <v>907</v>
      </c>
      <c r="M102" s="0" t="s">
        <v>780</v>
      </c>
      <c r="N102" s="0" t="s">
        <v>781</v>
      </c>
      <c r="O102" s="0" t="s">
        <v>782</v>
      </c>
      <c r="P102" s="216" t="n">
        <v>2</v>
      </c>
      <c r="S102" s="0" t="s">
        <v>783</v>
      </c>
      <c r="T102" s="0" t="s">
        <v>784</v>
      </c>
      <c r="U102" s="218" t="n">
        <v>1532</v>
      </c>
      <c r="V102" s="0" t="s">
        <v>908</v>
      </c>
      <c r="W102" s="0" t="s">
        <v>803</v>
      </c>
      <c r="X102" s="0" t="s">
        <v>787</v>
      </c>
      <c r="Y102" s="0" t="s">
        <v>788</v>
      </c>
      <c r="Z102" s="0" t="s">
        <v>789</v>
      </c>
      <c r="AA102" s="0" t="n">
        <v>2149533</v>
      </c>
    </row>
    <row r="103" customFormat="false" ht="12.75" hidden="false" customHeight="false" outlineLevel="0" collapsed="false">
      <c r="A103" s="208" t="str">
        <f aca="false">B103&amp;" "&amp;C103&amp;" "&amp;D103</f>
        <v> Metals Financial</v>
      </c>
      <c r="B103" s="208" t="str">
        <f aca="false">IF((LEFT(N103,2)="US"),"US","")</f>
        <v/>
      </c>
      <c r="C103" s="208" t="str">
        <f aca="false">M103</f>
        <v>Metals</v>
      </c>
      <c r="D103" s="208" t="str">
        <f aca="false">IF(ISNUMBER(FIND("Phy",N103))=TRUE(),"Physical","Financial")</f>
        <v>Financial</v>
      </c>
      <c r="E103" s="208" t="n">
        <f aca="false">IF(VLOOKUP(S103,'DD-Lookup'!$J$6:$L$50,3,FALSE())="Monthly",(YEAR(AC103)-YEAR(AB103))*12+MONTH(AC103)-MONTH(AB103)+1,(AC103-AB103+1))</f>
        <v>1</v>
      </c>
      <c r="F103" s="239" t="n">
        <f aca="false">E103*SUM(P103:Q103)</f>
        <v>10</v>
      </c>
      <c r="G103" s="214" t="n">
        <v>1288111</v>
      </c>
      <c r="H103" s="215" t="n">
        <v>37035.1293865741</v>
      </c>
      <c r="I103" s="0" t="s">
        <v>796</v>
      </c>
      <c r="M103" s="0" t="s">
        <v>780</v>
      </c>
      <c r="N103" s="0" t="s">
        <v>781</v>
      </c>
      <c r="O103" s="0" t="s">
        <v>782</v>
      </c>
      <c r="Q103" s="216" t="n">
        <v>10</v>
      </c>
      <c r="S103" s="0" t="s">
        <v>783</v>
      </c>
      <c r="T103" s="0" t="s">
        <v>784</v>
      </c>
      <c r="U103" s="218" t="n">
        <v>1533</v>
      </c>
      <c r="V103" s="0" t="s">
        <v>830</v>
      </c>
      <c r="W103" s="0" t="s">
        <v>803</v>
      </c>
      <c r="X103" s="0" t="s">
        <v>787</v>
      </c>
      <c r="Y103" s="0" t="s">
        <v>788</v>
      </c>
      <c r="Z103" s="0" t="s">
        <v>789</v>
      </c>
      <c r="AA103" s="0" t="n">
        <v>2149535</v>
      </c>
    </row>
    <row r="104" customFormat="false" ht="12.75" hidden="false" customHeight="false" outlineLevel="0" collapsed="false">
      <c r="A104" s="208" t="str">
        <f aca="false">B104&amp;" "&amp;C104&amp;" "&amp;D104</f>
        <v> Metals Financial</v>
      </c>
      <c r="B104" s="208" t="str">
        <f aca="false">IF((LEFT(N104,2)="US"),"US","")</f>
        <v/>
      </c>
      <c r="C104" s="208" t="str">
        <f aca="false">M104</f>
        <v>Metals</v>
      </c>
      <c r="D104" s="208" t="str">
        <f aca="false">IF(ISNUMBER(FIND("Phy",N104))=TRUE(),"Physical","Financial")</f>
        <v>Financial</v>
      </c>
      <c r="E104" s="208" t="n">
        <f aca="false">IF(VLOOKUP(S104,'DD-Lookup'!$J$6:$L$50,3,FALSE())="Monthly",(YEAR(AC104)-YEAR(AB104))*12+MONTH(AC104)-MONTH(AB104)+1,(AC104-AB104+1))</f>
        <v>1</v>
      </c>
      <c r="F104" s="239" t="n">
        <f aca="false">E104*SUM(P104:Q104)</f>
        <v>1</v>
      </c>
      <c r="G104" s="214" t="n">
        <v>1288112</v>
      </c>
      <c r="H104" s="215" t="n">
        <v>37035.1297800926</v>
      </c>
      <c r="I104" s="0" t="s">
        <v>815</v>
      </c>
      <c r="M104" s="0" t="s">
        <v>780</v>
      </c>
      <c r="N104" s="0" t="s">
        <v>804</v>
      </c>
      <c r="O104" s="0" t="s">
        <v>805</v>
      </c>
      <c r="P104" s="216" t="n">
        <v>1</v>
      </c>
      <c r="S104" s="0" t="s">
        <v>783</v>
      </c>
      <c r="T104" s="0" t="s">
        <v>784</v>
      </c>
      <c r="U104" s="218" t="n">
        <v>1731</v>
      </c>
      <c r="V104" s="0" t="s">
        <v>816</v>
      </c>
      <c r="W104" s="0" t="s">
        <v>803</v>
      </c>
      <c r="X104" s="0" t="s">
        <v>787</v>
      </c>
      <c r="Y104" s="0" t="s">
        <v>788</v>
      </c>
      <c r="Z104" s="0" t="s">
        <v>789</v>
      </c>
      <c r="AA104" s="0" t="n">
        <v>2149537</v>
      </c>
    </row>
    <row r="105" customFormat="false" ht="12.75" hidden="false" customHeight="false" outlineLevel="0" collapsed="false">
      <c r="A105" s="208" t="str">
        <f aca="false">B105&amp;" "&amp;C105&amp;" "&amp;D105</f>
        <v> Metals Financial</v>
      </c>
      <c r="B105" s="208" t="str">
        <f aca="false">IF((LEFT(N105,2)="US"),"US","")</f>
        <v/>
      </c>
      <c r="C105" s="208" t="str">
        <f aca="false">M105</f>
        <v>Metals</v>
      </c>
      <c r="D105" s="208" t="str">
        <f aca="false">IF(ISNUMBER(FIND("Phy",N105))=TRUE(),"Physical","Financial")</f>
        <v>Financial</v>
      </c>
      <c r="E105" s="208" t="n">
        <f aca="false">IF(VLOOKUP(S105,'DD-Lookup'!$J$6:$L$50,3,FALSE())="Monthly",(YEAR(AC105)-YEAR(AB105))*12+MONTH(AC105)-MONTH(AB105)+1,(AC105-AB105+1))</f>
        <v>1</v>
      </c>
      <c r="F105" s="239" t="n">
        <f aca="false">E105*SUM(P105:Q105)</f>
        <v>8</v>
      </c>
      <c r="G105" s="214" t="n">
        <v>1288113</v>
      </c>
      <c r="H105" s="215" t="n">
        <v>37035.130150463</v>
      </c>
      <c r="I105" s="0" t="s">
        <v>892</v>
      </c>
      <c r="M105" s="0" t="s">
        <v>780</v>
      </c>
      <c r="N105" s="0" t="s">
        <v>781</v>
      </c>
      <c r="O105" s="0" t="s">
        <v>782</v>
      </c>
      <c r="P105" s="216" t="n">
        <v>8</v>
      </c>
      <c r="S105" s="0" t="s">
        <v>783</v>
      </c>
      <c r="T105" s="0" t="s">
        <v>784</v>
      </c>
      <c r="U105" s="218" t="n">
        <v>1533</v>
      </c>
      <c r="V105" s="0" t="s">
        <v>909</v>
      </c>
      <c r="W105" s="0" t="s">
        <v>803</v>
      </c>
      <c r="X105" s="0" t="s">
        <v>787</v>
      </c>
      <c r="Y105" s="0" t="s">
        <v>788</v>
      </c>
      <c r="Z105" s="0" t="s">
        <v>789</v>
      </c>
      <c r="AA105" s="0" t="n">
        <v>2149540</v>
      </c>
    </row>
    <row r="106" customFormat="false" ht="12.75" hidden="false" customHeight="false" outlineLevel="0" collapsed="false">
      <c r="A106" s="208" t="str">
        <f aca="false">B106&amp;" "&amp;C106&amp;" "&amp;D106</f>
        <v> Metals Financial</v>
      </c>
      <c r="B106" s="208" t="str">
        <f aca="false">IF((LEFT(N106,2)="US"),"US","")</f>
        <v/>
      </c>
      <c r="C106" s="208" t="str">
        <f aca="false">M106</f>
        <v>Metals</v>
      </c>
      <c r="D106" s="208" t="str">
        <f aca="false">IF(ISNUMBER(FIND("Phy",N106))=TRUE(),"Physical","Financial")</f>
        <v>Financial</v>
      </c>
      <c r="E106" s="208" t="n">
        <f aca="false">IF(VLOOKUP(S106,'DD-Lookup'!$J$6:$L$50,3,FALSE())="Monthly",(YEAR(AC106)-YEAR(AB106))*12+MONTH(AC106)-MONTH(AB106)+1,(AC106-AB106+1))</f>
        <v>1</v>
      </c>
      <c r="F106" s="239" t="n">
        <f aca="false">E106*SUM(P106:Q106)</f>
        <v>10</v>
      </c>
      <c r="G106" s="214" t="n">
        <v>1288114</v>
      </c>
      <c r="H106" s="215" t="n">
        <v>37035.1304398148</v>
      </c>
      <c r="I106" s="0" t="s">
        <v>850</v>
      </c>
      <c r="M106" s="0" t="s">
        <v>780</v>
      </c>
      <c r="N106" s="0" t="s">
        <v>804</v>
      </c>
      <c r="O106" s="0" t="s">
        <v>805</v>
      </c>
      <c r="Q106" s="216" t="n">
        <v>10</v>
      </c>
      <c r="S106" s="0" t="s">
        <v>783</v>
      </c>
      <c r="T106" s="0" t="s">
        <v>784</v>
      </c>
      <c r="U106" s="218" t="n">
        <v>1732</v>
      </c>
      <c r="V106" s="0" t="s">
        <v>910</v>
      </c>
      <c r="W106" s="0" t="s">
        <v>803</v>
      </c>
      <c r="X106" s="0" t="s">
        <v>787</v>
      </c>
      <c r="Y106" s="0" t="s">
        <v>788</v>
      </c>
      <c r="Z106" s="0" t="s">
        <v>789</v>
      </c>
      <c r="AA106" s="0" t="n">
        <v>2149543</v>
      </c>
    </row>
    <row r="107" customFormat="false" ht="12.75" hidden="false" customHeight="false" outlineLevel="0" collapsed="false">
      <c r="A107" s="208" t="str">
        <f aca="false">B107&amp;" "&amp;C107&amp;" "&amp;D107</f>
        <v> Metals Financial</v>
      </c>
      <c r="B107" s="208" t="str">
        <f aca="false">IF((LEFT(N107,2)="US"),"US","")</f>
        <v/>
      </c>
      <c r="C107" s="208" t="str">
        <f aca="false">M107</f>
        <v>Metals</v>
      </c>
      <c r="D107" s="208" t="str">
        <f aca="false">IF(ISNUMBER(FIND("Phy",N107))=TRUE(),"Physical","Financial")</f>
        <v>Financial</v>
      </c>
      <c r="E107" s="208" t="n">
        <f aca="false">IF(VLOOKUP(S107,'DD-Lookup'!$J$6:$L$50,3,FALSE())="Monthly",(YEAR(AC107)-YEAR(AB107))*12+MONTH(AC107)-MONTH(AB107)+1,(AC107-AB107+1))</f>
        <v>1</v>
      </c>
      <c r="F107" s="239" t="n">
        <f aca="false">E107*SUM(P107:Q107)</f>
        <v>10</v>
      </c>
      <c r="G107" s="214" t="n">
        <v>1288115</v>
      </c>
      <c r="H107" s="215" t="n">
        <v>37035.1305787037</v>
      </c>
      <c r="I107" s="0" t="s">
        <v>809</v>
      </c>
      <c r="M107" s="0" t="s">
        <v>780</v>
      </c>
      <c r="N107" s="0" t="s">
        <v>781</v>
      </c>
      <c r="O107" s="0" t="s">
        <v>782</v>
      </c>
      <c r="Q107" s="216" t="n">
        <v>10</v>
      </c>
      <c r="S107" s="0" t="s">
        <v>783</v>
      </c>
      <c r="T107" s="0" t="s">
        <v>784</v>
      </c>
      <c r="U107" s="218" t="n">
        <v>1533.5</v>
      </c>
      <c r="V107" s="0" t="s">
        <v>810</v>
      </c>
      <c r="W107" s="0" t="s">
        <v>803</v>
      </c>
      <c r="X107" s="0" t="s">
        <v>787</v>
      </c>
      <c r="Y107" s="0" t="s">
        <v>788</v>
      </c>
      <c r="Z107" s="0" t="s">
        <v>789</v>
      </c>
      <c r="AA107" s="0" t="n">
        <v>2149545</v>
      </c>
    </row>
    <row r="108" customFormat="false" ht="12.75" hidden="false" customHeight="false" outlineLevel="0" collapsed="false">
      <c r="A108" s="208" t="str">
        <f aca="false">B108&amp;" "&amp;C108&amp;" "&amp;D108</f>
        <v> Metals Financial</v>
      </c>
      <c r="B108" s="208" t="str">
        <f aca="false">IF((LEFT(N108,2)="US"),"US","")</f>
        <v/>
      </c>
      <c r="C108" s="208" t="str">
        <f aca="false">M108</f>
        <v>Metals</v>
      </c>
      <c r="D108" s="208" t="str">
        <f aca="false">IF(ISNUMBER(FIND("Phy",N108))=TRUE(),"Physical","Financial")</f>
        <v>Financial</v>
      </c>
      <c r="E108" s="208" t="n">
        <f aca="false">IF(VLOOKUP(S108,'DD-Lookup'!$J$6:$L$50,3,FALSE())="Monthly",(YEAR(AC108)-YEAR(AB108))*12+MONTH(AC108)-MONTH(AB108)+1,(AC108-AB108+1))</f>
        <v>1</v>
      </c>
      <c r="F108" s="239" t="n">
        <f aca="false">E108*SUM(P108:Q108)</f>
        <v>4</v>
      </c>
      <c r="G108" s="214" t="n">
        <v>1288116</v>
      </c>
      <c r="H108" s="215" t="n">
        <v>37035.1309027778</v>
      </c>
      <c r="I108" s="0" t="s">
        <v>905</v>
      </c>
      <c r="M108" s="0" t="s">
        <v>780</v>
      </c>
      <c r="N108" s="0" t="s">
        <v>804</v>
      </c>
      <c r="O108" s="0" t="s">
        <v>805</v>
      </c>
      <c r="Q108" s="216" t="n">
        <v>4</v>
      </c>
      <c r="S108" s="0" t="s">
        <v>783</v>
      </c>
      <c r="T108" s="0" t="s">
        <v>784</v>
      </c>
      <c r="U108" s="218" t="n">
        <v>1732.5</v>
      </c>
      <c r="V108" s="0" t="s">
        <v>906</v>
      </c>
      <c r="W108" s="0" t="s">
        <v>803</v>
      </c>
      <c r="X108" s="0" t="s">
        <v>787</v>
      </c>
      <c r="Y108" s="0" t="s">
        <v>788</v>
      </c>
      <c r="Z108" s="0" t="s">
        <v>789</v>
      </c>
      <c r="AA108" s="0" t="n">
        <v>2149548</v>
      </c>
    </row>
    <row r="109" customFormat="false" ht="12.75" hidden="false" customHeight="false" outlineLevel="0" collapsed="false">
      <c r="A109" s="208" t="str">
        <f aca="false">B109&amp;" "&amp;C109&amp;" "&amp;D109</f>
        <v> Metals Financial</v>
      </c>
      <c r="B109" s="208" t="str">
        <f aca="false">IF((LEFT(N109,2)="US"),"US","")</f>
        <v/>
      </c>
      <c r="C109" s="208" t="str">
        <f aca="false">M109</f>
        <v>Metals</v>
      </c>
      <c r="D109" s="208" t="str">
        <f aca="false">IF(ISNUMBER(FIND("Phy",N109))=TRUE(),"Physical","Financial")</f>
        <v>Financial</v>
      </c>
      <c r="E109" s="208" t="n">
        <f aca="false">IF(VLOOKUP(S109,'DD-Lookup'!$J$6:$L$50,3,FALSE())="Monthly",(YEAR(AC109)-YEAR(AB109))*12+MONTH(AC109)-MONTH(AB109)+1,(AC109-AB109+1))</f>
        <v>1</v>
      </c>
      <c r="F109" s="239" t="n">
        <f aca="false">E109*SUM(P109:Q109)</f>
        <v>6</v>
      </c>
      <c r="G109" s="214" t="n">
        <v>1288117</v>
      </c>
      <c r="H109" s="215" t="n">
        <v>37035.131087963</v>
      </c>
      <c r="I109" s="0" t="s">
        <v>884</v>
      </c>
      <c r="M109" s="0" t="s">
        <v>780</v>
      </c>
      <c r="N109" s="0" t="s">
        <v>804</v>
      </c>
      <c r="O109" s="0" t="s">
        <v>805</v>
      </c>
      <c r="Q109" s="216" t="n">
        <v>6</v>
      </c>
      <c r="S109" s="0" t="s">
        <v>783</v>
      </c>
      <c r="T109" s="0" t="s">
        <v>784</v>
      </c>
      <c r="U109" s="218" t="n">
        <v>1732.5</v>
      </c>
      <c r="V109" s="0" t="s">
        <v>885</v>
      </c>
      <c r="W109" s="0" t="s">
        <v>803</v>
      </c>
      <c r="X109" s="0" t="s">
        <v>787</v>
      </c>
      <c r="Y109" s="0" t="s">
        <v>788</v>
      </c>
      <c r="Z109" s="0" t="s">
        <v>789</v>
      </c>
      <c r="AA109" s="0" t="n">
        <v>2149553</v>
      </c>
    </row>
    <row r="110" customFormat="false" ht="12.75" hidden="false" customHeight="false" outlineLevel="0" collapsed="false">
      <c r="A110" s="208" t="str">
        <f aca="false">B110&amp;" "&amp;C110&amp;" "&amp;D110</f>
        <v> Metals Financial</v>
      </c>
      <c r="B110" s="208" t="str">
        <f aca="false">IF((LEFT(N110,2)="US"),"US","")</f>
        <v/>
      </c>
      <c r="C110" s="208" t="str">
        <f aca="false">M110</f>
        <v>Metals</v>
      </c>
      <c r="D110" s="208" t="str">
        <f aca="false">IF(ISNUMBER(FIND("Phy",N110))=TRUE(),"Physical","Financial")</f>
        <v>Financial</v>
      </c>
      <c r="E110" s="208" t="n">
        <f aca="false">IF(VLOOKUP(S110,'DD-Lookup'!$J$6:$L$50,3,FALSE())="Monthly",(YEAR(AC110)-YEAR(AB110))*12+MONTH(AC110)-MONTH(AB110)+1,(AC110-AB110+1))</f>
        <v>1</v>
      </c>
      <c r="F110" s="239" t="n">
        <f aca="false">E110*SUM(P110:Q110)</f>
        <v>1</v>
      </c>
      <c r="G110" s="214" t="n">
        <v>1288118</v>
      </c>
      <c r="H110" s="215" t="n">
        <v>37035.1311111111</v>
      </c>
      <c r="I110" s="0" t="s">
        <v>815</v>
      </c>
      <c r="M110" s="0" t="s">
        <v>780</v>
      </c>
      <c r="N110" s="0" t="s">
        <v>804</v>
      </c>
      <c r="O110" s="0" t="s">
        <v>805</v>
      </c>
      <c r="P110" s="216" t="n">
        <v>1</v>
      </c>
      <c r="S110" s="0" t="s">
        <v>783</v>
      </c>
      <c r="T110" s="0" t="s">
        <v>784</v>
      </c>
      <c r="U110" s="218" t="n">
        <v>1732</v>
      </c>
      <c r="V110" s="0" t="s">
        <v>816</v>
      </c>
      <c r="W110" s="0" t="s">
        <v>803</v>
      </c>
      <c r="X110" s="0" t="s">
        <v>787</v>
      </c>
      <c r="Y110" s="0" t="s">
        <v>788</v>
      </c>
      <c r="Z110" s="0" t="s">
        <v>789</v>
      </c>
      <c r="AA110" s="0" t="n">
        <v>2149555</v>
      </c>
    </row>
    <row r="111" customFormat="false" ht="12.75" hidden="false" customHeight="false" outlineLevel="0" collapsed="false">
      <c r="A111" s="208" t="str">
        <f aca="false">B111&amp;" "&amp;C111&amp;" "&amp;D111</f>
        <v> Metals Financial</v>
      </c>
      <c r="B111" s="208" t="str">
        <f aca="false">IF((LEFT(N111,2)="US"),"US","")</f>
        <v/>
      </c>
      <c r="C111" s="208" t="str">
        <f aca="false">M111</f>
        <v>Metals</v>
      </c>
      <c r="D111" s="208" t="str">
        <f aca="false">IF(ISNUMBER(FIND("Phy",N111))=TRUE(),"Physical","Financial")</f>
        <v>Financial</v>
      </c>
      <c r="E111" s="208" t="n">
        <f aca="false">IF(VLOOKUP(S111,'DD-Lookup'!$J$6:$L$50,3,FALSE())="Monthly",(YEAR(AC111)-YEAR(AB111))*12+MONTH(AC111)-MONTH(AB111)+1,(AC111-AB111+1))</f>
        <v>1</v>
      </c>
      <c r="F111" s="239" t="n">
        <f aca="false">E111*SUM(P111:Q111)</f>
        <v>1</v>
      </c>
      <c r="G111" s="214" t="n">
        <v>1288119</v>
      </c>
      <c r="H111" s="215" t="n">
        <v>37035.1315625</v>
      </c>
      <c r="I111" s="0" t="s">
        <v>815</v>
      </c>
      <c r="M111" s="0" t="s">
        <v>780</v>
      </c>
      <c r="N111" s="0" t="s">
        <v>804</v>
      </c>
      <c r="O111" s="0" t="s">
        <v>805</v>
      </c>
      <c r="Q111" s="216" t="n">
        <v>1</v>
      </c>
      <c r="S111" s="0" t="s">
        <v>783</v>
      </c>
      <c r="T111" s="0" t="s">
        <v>784</v>
      </c>
      <c r="U111" s="218" t="n">
        <v>1733</v>
      </c>
      <c r="V111" s="0" t="s">
        <v>816</v>
      </c>
      <c r="W111" s="0" t="s">
        <v>803</v>
      </c>
      <c r="X111" s="0" t="s">
        <v>787</v>
      </c>
      <c r="Y111" s="0" t="s">
        <v>788</v>
      </c>
      <c r="Z111" s="0" t="s">
        <v>789</v>
      </c>
      <c r="AA111" s="0" t="n">
        <v>2149558</v>
      </c>
    </row>
    <row r="112" customFormat="false" ht="12.75" hidden="false" customHeight="false" outlineLevel="0" collapsed="false">
      <c r="A112" s="208" t="str">
        <f aca="false">B112&amp;" "&amp;C112&amp;" "&amp;D112</f>
        <v> Metals Financial</v>
      </c>
      <c r="B112" s="208" t="str">
        <f aca="false">IF((LEFT(N112,2)="US"),"US","")</f>
        <v/>
      </c>
      <c r="C112" s="208" t="str">
        <f aca="false">M112</f>
        <v>Metals</v>
      </c>
      <c r="D112" s="208" t="str">
        <f aca="false">IF(ISNUMBER(FIND("Phy",N112))=TRUE(),"Physical","Financial")</f>
        <v>Financial</v>
      </c>
      <c r="E112" s="208" t="n">
        <f aca="false">IF(VLOOKUP(S112,'DD-Lookup'!$J$6:$L$50,3,FALSE())="Monthly",(YEAR(AC112)-YEAR(AB112))*12+MONTH(AC112)-MONTH(AB112)+1,(AC112-AB112+1))</f>
        <v>1</v>
      </c>
      <c r="F112" s="239" t="n">
        <f aca="false">E112*SUM(P112:Q112)</f>
        <v>10</v>
      </c>
      <c r="G112" s="214" t="n">
        <v>1288120</v>
      </c>
      <c r="H112" s="215" t="n">
        <v>37035.1318518519</v>
      </c>
      <c r="I112" s="0" t="s">
        <v>796</v>
      </c>
      <c r="M112" s="0" t="s">
        <v>780</v>
      </c>
      <c r="N112" s="0" t="s">
        <v>781</v>
      </c>
      <c r="O112" s="0" t="s">
        <v>782</v>
      </c>
      <c r="P112" s="216" t="n">
        <v>10</v>
      </c>
      <c r="S112" s="0" t="s">
        <v>783</v>
      </c>
      <c r="T112" s="0" t="s">
        <v>784</v>
      </c>
      <c r="U112" s="218" t="n">
        <v>1534</v>
      </c>
      <c r="V112" s="0" t="s">
        <v>830</v>
      </c>
      <c r="W112" s="0" t="s">
        <v>803</v>
      </c>
      <c r="X112" s="0" t="s">
        <v>787</v>
      </c>
      <c r="Y112" s="0" t="s">
        <v>788</v>
      </c>
      <c r="Z112" s="0" t="s">
        <v>789</v>
      </c>
      <c r="AA112" s="0" t="n">
        <v>2149562</v>
      </c>
    </row>
    <row r="113" customFormat="false" ht="12.75" hidden="false" customHeight="false" outlineLevel="0" collapsed="false">
      <c r="A113" s="208" t="str">
        <f aca="false">B113&amp;" "&amp;C113&amp;" "&amp;D113</f>
        <v> Metals Financial</v>
      </c>
      <c r="B113" s="208" t="str">
        <f aca="false">IF((LEFT(N113,2)="US"),"US","")</f>
        <v/>
      </c>
      <c r="C113" s="208" t="str">
        <f aca="false">M113</f>
        <v>Metals</v>
      </c>
      <c r="D113" s="208" t="str">
        <f aca="false">IF(ISNUMBER(FIND("Phy",N113))=TRUE(),"Physical","Financial")</f>
        <v>Financial</v>
      </c>
      <c r="E113" s="208" t="n">
        <f aca="false">IF(VLOOKUP(S113,'DD-Lookup'!$J$6:$L$50,3,FALSE())="Monthly",(YEAR(AC113)-YEAR(AB113))*12+MONTH(AC113)-MONTH(AB113)+1,(AC113-AB113+1))</f>
        <v>1</v>
      </c>
      <c r="F113" s="239" t="n">
        <f aca="false">E113*SUM(P113:Q113)</f>
        <v>9</v>
      </c>
      <c r="G113" s="214" t="n">
        <v>1288121</v>
      </c>
      <c r="H113" s="215" t="n">
        <v>37035.1319907407</v>
      </c>
      <c r="I113" s="0" t="s">
        <v>850</v>
      </c>
      <c r="M113" s="0" t="s">
        <v>780</v>
      </c>
      <c r="N113" s="0" t="s">
        <v>804</v>
      </c>
      <c r="O113" s="0" t="s">
        <v>805</v>
      </c>
      <c r="Q113" s="216" t="n">
        <v>9</v>
      </c>
      <c r="S113" s="0" t="s">
        <v>783</v>
      </c>
      <c r="T113" s="0" t="s">
        <v>784</v>
      </c>
      <c r="U113" s="218" t="n">
        <v>1733</v>
      </c>
      <c r="V113" s="0" t="s">
        <v>903</v>
      </c>
      <c r="W113" s="0" t="s">
        <v>803</v>
      </c>
      <c r="X113" s="0" t="s">
        <v>787</v>
      </c>
      <c r="Y113" s="0" t="s">
        <v>788</v>
      </c>
      <c r="Z113" s="0" t="s">
        <v>789</v>
      </c>
      <c r="AA113" s="0" t="n">
        <v>2149566</v>
      </c>
    </row>
    <row r="114" customFormat="false" ht="12.75" hidden="false" customHeight="false" outlineLevel="0" collapsed="false">
      <c r="A114" s="208" t="str">
        <f aca="false">B114&amp;" "&amp;C114&amp;" "&amp;D114</f>
        <v> Metals Financial</v>
      </c>
      <c r="B114" s="208" t="str">
        <f aca="false">IF((LEFT(N114,2)="US"),"US","")</f>
        <v/>
      </c>
      <c r="C114" s="208" t="str">
        <f aca="false">M114</f>
        <v>Metals</v>
      </c>
      <c r="D114" s="208" t="str">
        <f aca="false">IF(ISNUMBER(FIND("Phy",N114))=TRUE(),"Physical","Financial")</f>
        <v>Financial</v>
      </c>
      <c r="E114" s="208" t="n">
        <f aca="false">IF(VLOOKUP(S114,'DD-Lookup'!$J$6:$L$50,3,FALSE())="Monthly",(YEAR(AC114)-YEAR(AB114))*12+MONTH(AC114)-MONTH(AB114)+1,(AC114-AB114+1))</f>
        <v>1</v>
      </c>
      <c r="F114" s="239" t="n">
        <f aca="false">E114*SUM(P114:Q114)</f>
        <v>10</v>
      </c>
      <c r="G114" s="214" t="n">
        <v>1288122</v>
      </c>
      <c r="H114" s="215" t="n">
        <v>37035.1329976852</v>
      </c>
      <c r="I114" s="0" t="s">
        <v>801</v>
      </c>
      <c r="M114" s="0" t="s">
        <v>780</v>
      </c>
      <c r="N114" s="0" t="s">
        <v>781</v>
      </c>
      <c r="O114" s="0" t="s">
        <v>782</v>
      </c>
      <c r="Q114" s="216" t="n">
        <v>10</v>
      </c>
      <c r="S114" s="0" t="s">
        <v>783</v>
      </c>
      <c r="T114" s="0" t="s">
        <v>784</v>
      </c>
      <c r="U114" s="218" t="n">
        <v>1534.5</v>
      </c>
      <c r="V114" s="0" t="s">
        <v>802</v>
      </c>
      <c r="W114" s="0" t="s">
        <v>803</v>
      </c>
      <c r="X114" s="0" t="s">
        <v>787</v>
      </c>
      <c r="Y114" s="0" t="s">
        <v>788</v>
      </c>
      <c r="Z114" s="0" t="s">
        <v>789</v>
      </c>
      <c r="AA114" s="0" t="n">
        <v>2149574</v>
      </c>
    </row>
    <row r="115" customFormat="false" ht="12.75" hidden="false" customHeight="false" outlineLevel="0" collapsed="false">
      <c r="A115" s="208" t="str">
        <f aca="false">B115&amp;" "&amp;C115&amp;" "&amp;D115</f>
        <v> Metals Financial</v>
      </c>
      <c r="B115" s="208" t="str">
        <f aca="false">IF((LEFT(N115,2)="US"),"US","")</f>
        <v/>
      </c>
      <c r="C115" s="208" t="str">
        <f aca="false">M115</f>
        <v>Metals</v>
      </c>
      <c r="D115" s="208" t="str">
        <f aca="false">IF(ISNUMBER(FIND("Phy",N115))=TRUE(),"Physical","Financial")</f>
        <v>Financial</v>
      </c>
      <c r="E115" s="208" t="n">
        <f aca="false">IF(VLOOKUP(S115,'DD-Lookup'!$J$6:$L$50,3,FALSE())="Monthly",(YEAR(AC115)-YEAR(AB115))*12+MONTH(AC115)-MONTH(AB115)+1,(AC115-AB115+1))</f>
        <v>1</v>
      </c>
      <c r="F115" s="239" t="n">
        <f aca="false">E115*SUM(P115:Q115)</f>
        <v>8</v>
      </c>
      <c r="G115" s="214" t="n">
        <v>1288123</v>
      </c>
      <c r="H115" s="215" t="n">
        <v>37035.1331712963</v>
      </c>
      <c r="I115" s="0" t="s">
        <v>796</v>
      </c>
      <c r="M115" s="0" t="s">
        <v>780</v>
      </c>
      <c r="N115" s="0" t="s">
        <v>804</v>
      </c>
      <c r="O115" s="0" t="s">
        <v>805</v>
      </c>
      <c r="P115" s="216" t="n">
        <v>8</v>
      </c>
      <c r="S115" s="0" t="s">
        <v>783</v>
      </c>
      <c r="T115" s="0" t="s">
        <v>784</v>
      </c>
      <c r="U115" s="218" t="n">
        <v>1733.5</v>
      </c>
      <c r="V115" s="0" t="s">
        <v>799</v>
      </c>
      <c r="W115" s="0" t="s">
        <v>803</v>
      </c>
      <c r="X115" s="0" t="s">
        <v>787</v>
      </c>
      <c r="Y115" s="0" t="s">
        <v>788</v>
      </c>
      <c r="Z115" s="0" t="s">
        <v>789</v>
      </c>
      <c r="AA115" s="0" t="n">
        <v>2149576</v>
      </c>
    </row>
    <row r="116" customFormat="false" ht="12.75" hidden="false" customHeight="false" outlineLevel="0" collapsed="false">
      <c r="A116" s="208" t="str">
        <f aca="false">B116&amp;" "&amp;C116&amp;" "&amp;D116</f>
        <v> Metals Financial</v>
      </c>
      <c r="B116" s="208" t="str">
        <f aca="false">IF((LEFT(N116,2)="US"),"US","")</f>
        <v/>
      </c>
      <c r="C116" s="208" t="str">
        <f aca="false">M116</f>
        <v>Metals</v>
      </c>
      <c r="D116" s="208" t="str">
        <f aca="false">IF(ISNUMBER(FIND("Phy",N116))=TRUE(),"Physical","Financial")</f>
        <v>Financial</v>
      </c>
      <c r="E116" s="208" t="n">
        <f aca="false">IF(VLOOKUP(S116,'DD-Lookup'!$J$6:$L$50,3,FALSE())="Monthly",(YEAR(AC116)-YEAR(AB116))*12+MONTH(AC116)-MONTH(AB116)+1,(AC116-AB116+1))</f>
        <v>1</v>
      </c>
      <c r="F116" s="239" t="n">
        <f aca="false">E116*SUM(P116:Q116)</f>
        <v>2</v>
      </c>
      <c r="G116" s="214" t="n">
        <v>1288124</v>
      </c>
      <c r="H116" s="215" t="n">
        <v>37035.1333217593</v>
      </c>
      <c r="I116" s="0" t="s">
        <v>811</v>
      </c>
      <c r="M116" s="0" t="s">
        <v>780</v>
      </c>
      <c r="N116" s="0" t="s">
        <v>781</v>
      </c>
      <c r="O116" s="0" t="s">
        <v>782</v>
      </c>
      <c r="P116" s="216" t="n">
        <v>2</v>
      </c>
      <c r="S116" s="0" t="s">
        <v>783</v>
      </c>
      <c r="T116" s="0" t="s">
        <v>784</v>
      </c>
      <c r="U116" s="218" t="n">
        <v>1534</v>
      </c>
      <c r="V116" s="0" t="s">
        <v>899</v>
      </c>
      <c r="W116" s="0" t="s">
        <v>803</v>
      </c>
      <c r="X116" s="0" t="s">
        <v>787</v>
      </c>
      <c r="Y116" s="0" t="s">
        <v>788</v>
      </c>
      <c r="Z116" s="0" t="s">
        <v>789</v>
      </c>
      <c r="AA116" s="0" t="n">
        <v>2149580</v>
      </c>
    </row>
    <row r="117" customFormat="false" ht="12.75" hidden="false" customHeight="false" outlineLevel="0" collapsed="false">
      <c r="A117" s="208" t="str">
        <f aca="false">B117&amp;" "&amp;C117&amp;" "&amp;D117</f>
        <v> Metals Financial</v>
      </c>
      <c r="B117" s="208" t="str">
        <f aca="false">IF((LEFT(N117,2)="US"),"US","")</f>
        <v/>
      </c>
      <c r="C117" s="208" t="str">
        <f aca="false">M117</f>
        <v>Metals</v>
      </c>
      <c r="D117" s="208" t="str">
        <f aca="false">IF(ISNUMBER(FIND("Phy",N117))=TRUE(),"Physical","Financial")</f>
        <v>Financial</v>
      </c>
      <c r="E117" s="208" t="n">
        <f aca="false">IF(VLOOKUP(S117,'DD-Lookup'!$J$6:$L$50,3,FALSE())="Monthly",(YEAR(AC117)-YEAR(AB117))*12+MONTH(AC117)-MONTH(AB117)+1,(AC117-AB117+1))</f>
        <v>1</v>
      </c>
      <c r="F117" s="239" t="n">
        <f aca="false">E117*SUM(P117:Q117)</f>
        <v>8</v>
      </c>
      <c r="G117" s="214" t="n">
        <v>1288125</v>
      </c>
      <c r="H117" s="215" t="n">
        <v>37035.1335763889</v>
      </c>
      <c r="I117" s="0" t="s">
        <v>819</v>
      </c>
      <c r="M117" s="0" t="s">
        <v>780</v>
      </c>
      <c r="N117" s="0" t="s">
        <v>781</v>
      </c>
      <c r="O117" s="0" t="s">
        <v>782</v>
      </c>
      <c r="P117" s="216" t="n">
        <v>8</v>
      </c>
      <c r="S117" s="0" t="s">
        <v>783</v>
      </c>
      <c r="T117" s="0" t="s">
        <v>784</v>
      </c>
      <c r="U117" s="218" t="n">
        <v>1534</v>
      </c>
      <c r="V117" s="0" t="s">
        <v>820</v>
      </c>
      <c r="W117" s="0" t="s">
        <v>803</v>
      </c>
      <c r="X117" s="0" t="s">
        <v>787</v>
      </c>
      <c r="Y117" s="0" t="s">
        <v>788</v>
      </c>
      <c r="Z117" s="0" t="s">
        <v>789</v>
      </c>
      <c r="AA117" s="0" t="n">
        <v>2149582</v>
      </c>
    </row>
    <row r="118" customFormat="false" ht="12.75" hidden="false" customHeight="false" outlineLevel="0" collapsed="false">
      <c r="A118" s="208" t="str">
        <f aca="false">B118&amp;" "&amp;C118&amp;" "&amp;D118</f>
        <v> Metals Financial</v>
      </c>
      <c r="B118" s="208" t="str">
        <f aca="false">IF((LEFT(N118,2)="US"),"US","")</f>
        <v/>
      </c>
      <c r="C118" s="208" t="str">
        <f aca="false">M118</f>
        <v>Metals</v>
      </c>
      <c r="D118" s="208" t="str">
        <f aca="false">IF(ISNUMBER(FIND("Phy",N118))=TRUE(),"Physical","Financial")</f>
        <v>Financial</v>
      </c>
      <c r="E118" s="208" t="n">
        <f aca="false">IF(VLOOKUP(S118,'DD-Lookup'!$J$6:$L$50,3,FALSE())="Monthly",(YEAR(AC118)-YEAR(AB118))*12+MONTH(AC118)-MONTH(AB118)+1,(AC118-AB118+1))</f>
        <v>1</v>
      </c>
      <c r="F118" s="239" t="n">
        <f aca="false">E118*SUM(P118:Q118)</f>
        <v>10</v>
      </c>
      <c r="G118" s="214" t="n">
        <v>1288126</v>
      </c>
      <c r="H118" s="215" t="n">
        <v>37035.1344560185</v>
      </c>
      <c r="I118" s="0" t="s">
        <v>790</v>
      </c>
      <c r="M118" s="0" t="s">
        <v>780</v>
      </c>
      <c r="N118" s="0" t="s">
        <v>804</v>
      </c>
      <c r="O118" s="0" t="s">
        <v>805</v>
      </c>
      <c r="P118" s="216" t="n">
        <v>10</v>
      </c>
      <c r="S118" s="0" t="s">
        <v>783</v>
      </c>
      <c r="T118" s="0" t="s">
        <v>784</v>
      </c>
      <c r="U118" s="218" t="n">
        <v>1734</v>
      </c>
      <c r="V118" s="0" t="s">
        <v>791</v>
      </c>
      <c r="W118" s="0" t="s">
        <v>803</v>
      </c>
      <c r="X118" s="0" t="s">
        <v>787</v>
      </c>
      <c r="Y118" s="0" t="s">
        <v>788</v>
      </c>
      <c r="Z118" s="0" t="s">
        <v>789</v>
      </c>
      <c r="AA118" s="0" t="n">
        <v>2149588</v>
      </c>
    </row>
    <row r="119" customFormat="false" ht="12.75" hidden="false" customHeight="false" outlineLevel="0" collapsed="false">
      <c r="A119" s="208" t="str">
        <f aca="false">B119&amp;" "&amp;C119&amp;" "&amp;D119</f>
        <v> Metals Financial</v>
      </c>
      <c r="B119" s="208" t="str">
        <f aca="false">IF((LEFT(N119,2)="US"),"US","")</f>
        <v/>
      </c>
      <c r="C119" s="208" t="str">
        <f aca="false">M119</f>
        <v>Metals</v>
      </c>
      <c r="D119" s="208" t="str">
        <f aca="false">IF(ISNUMBER(FIND("Phy",N119))=TRUE(),"Physical","Financial")</f>
        <v>Financial</v>
      </c>
      <c r="E119" s="208" t="n">
        <f aca="false">IF(VLOOKUP(S119,'DD-Lookup'!$J$6:$L$50,3,FALSE())="Monthly",(YEAR(AC119)-YEAR(AB119))*12+MONTH(AC119)-MONTH(AB119)+1,(AC119-AB119+1))</f>
        <v>1</v>
      </c>
      <c r="F119" s="239" t="n">
        <f aca="false">E119*SUM(P119:Q119)</f>
        <v>10</v>
      </c>
      <c r="G119" s="214" t="n">
        <v>1288127</v>
      </c>
      <c r="H119" s="215" t="n">
        <v>37035.1345486111</v>
      </c>
      <c r="I119" s="0" t="s">
        <v>817</v>
      </c>
      <c r="M119" s="0" t="s">
        <v>780</v>
      </c>
      <c r="N119" s="0" t="s">
        <v>804</v>
      </c>
      <c r="O119" s="0" t="s">
        <v>805</v>
      </c>
      <c r="Q119" s="216" t="n">
        <v>10</v>
      </c>
      <c r="S119" s="0" t="s">
        <v>783</v>
      </c>
      <c r="T119" s="0" t="s">
        <v>784</v>
      </c>
      <c r="U119" s="218" t="n">
        <v>1734.5</v>
      </c>
      <c r="V119" s="0" t="s">
        <v>911</v>
      </c>
      <c r="W119" s="0" t="s">
        <v>803</v>
      </c>
      <c r="X119" s="0" t="s">
        <v>787</v>
      </c>
      <c r="Y119" s="0" t="s">
        <v>788</v>
      </c>
      <c r="Z119" s="0" t="s">
        <v>789</v>
      </c>
      <c r="AA119" s="0" t="n">
        <v>2149602</v>
      </c>
    </row>
    <row r="120" customFormat="false" ht="12.75" hidden="false" customHeight="false" outlineLevel="0" collapsed="false">
      <c r="A120" s="208" t="str">
        <f aca="false">B120&amp;" "&amp;C120&amp;" "&amp;D120</f>
        <v> Metals Financial</v>
      </c>
      <c r="B120" s="208" t="str">
        <f aca="false">IF((LEFT(N120,2)="US"),"US","")</f>
        <v/>
      </c>
      <c r="C120" s="208" t="str">
        <f aca="false">M120</f>
        <v>Metals</v>
      </c>
      <c r="D120" s="208" t="str">
        <f aca="false">IF(ISNUMBER(FIND("Phy",N120))=TRUE(),"Physical","Financial")</f>
        <v>Financial</v>
      </c>
      <c r="E120" s="208" t="n">
        <f aca="false">IF(VLOOKUP(S120,'DD-Lookup'!$J$6:$L$50,3,FALSE())="Monthly",(YEAR(AC120)-YEAR(AB120))*12+MONTH(AC120)-MONTH(AB120)+1,(AC120-AB120+1))</f>
        <v>1</v>
      </c>
      <c r="F120" s="239" t="n">
        <f aca="false">E120*SUM(P120:Q120)</f>
        <v>10</v>
      </c>
      <c r="G120" s="214" t="n">
        <v>1288128</v>
      </c>
      <c r="H120" s="215" t="n">
        <v>37035.1346296296</v>
      </c>
      <c r="I120" s="0" t="s">
        <v>790</v>
      </c>
      <c r="M120" s="0" t="s">
        <v>780</v>
      </c>
      <c r="N120" s="0" t="s">
        <v>781</v>
      </c>
      <c r="O120" s="0" t="s">
        <v>782</v>
      </c>
      <c r="Q120" s="216" t="n">
        <v>10</v>
      </c>
      <c r="S120" s="0" t="s">
        <v>783</v>
      </c>
      <c r="T120" s="0" t="s">
        <v>784</v>
      </c>
      <c r="U120" s="218" t="n">
        <v>1534.5</v>
      </c>
      <c r="V120" s="0" t="s">
        <v>791</v>
      </c>
      <c r="W120" s="0" t="s">
        <v>803</v>
      </c>
      <c r="X120" s="0" t="s">
        <v>787</v>
      </c>
      <c r="Y120" s="0" t="s">
        <v>788</v>
      </c>
      <c r="Z120" s="0" t="s">
        <v>789</v>
      </c>
      <c r="AA120" s="0" t="n">
        <v>2149604</v>
      </c>
    </row>
    <row r="121" customFormat="false" ht="12.75" hidden="false" customHeight="false" outlineLevel="0" collapsed="false">
      <c r="A121" s="208" t="str">
        <f aca="false">B121&amp;" "&amp;C121&amp;" "&amp;D121</f>
        <v> Metals Financial</v>
      </c>
      <c r="B121" s="208" t="str">
        <f aca="false">IF((LEFT(N121,2)="US"),"US","")</f>
        <v/>
      </c>
      <c r="C121" s="208" t="str">
        <f aca="false">M121</f>
        <v>Metals</v>
      </c>
      <c r="D121" s="208" t="str">
        <f aca="false">IF(ISNUMBER(FIND("Phy",N121))=TRUE(),"Physical","Financial")</f>
        <v>Financial</v>
      </c>
      <c r="E121" s="208" t="n">
        <f aca="false">IF(VLOOKUP(S121,'DD-Lookup'!$J$6:$L$50,3,FALSE())="Monthly",(YEAR(AC121)-YEAR(AB121))*12+MONTH(AC121)-MONTH(AB121)+1,(AC121-AB121+1))</f>
        <v>1</v>
      </c>
      <c r="F121" s="239" t="n">
        <f aca="false">E121*SUM(P121:Q121)</f>
        <v>10</v>
      </c>
      <c r="G121" s="214" t="n">
        <v>1288129</v>
      </c>
      <c r="H121" s="215" t="n">
        <v>37035.1346759259</v>
      </c>
      <c r="I121" s="0" t="s">
        <v>884</v>
      </c>
      <c r="M121" s="0" t="s">
        <v>780</v>
      </c>
      <c r="N121" s="0" t="s">
        <v>804</v>
      </c>
      <c r="O121" s="0" t="s">
        <v>805</v>
      </c>
      <c r="P121" s="216" t="n">
        <v>10</v>
      </c>
      <c r="S121" s="0" t="s">
        <v>783</v>
      </c>
      <c r="T121" s="0" t="s">
        <v>784</v>
      </c>
      <c r="U121" s="218" t="n">
        <v>1734</v>
      </c>
      <c r="V121" s="0" t="s">
        <v>885</v>
      </c>
      <c r="W121" s="0" t="s">
        <v>803</v>
      </c>
      <c r="X121" s="0" t="s">
        <v>787</v>
      </c>
      <c r="Y121" s="0" t="s">
        <v>788</v>
      </c>
      <c r="Z121" s="0" t="s">
        <v>789</v>
      </c>
      <c r="AA121" s="0" t="n">
        <v>2149606</v>
      </c>
    </row>
    <row r="122" customFormat="false" ht="12.75" hidden="false" customHeight="false" outlineLevel="0" collapsed="false">
      <c r="A122" s="208" t="str">
        <f aca="false">B122&amp;" "&amp;C122&amp;" "&amp;D122</f>
        <v> Metals Financial</v>
      </c>
      <c r="B122" s="208" t="str">
        <f aca="false">IF((LEFT(N122,2)="US"),"US","")</f>
        <v/>
      </c>
      <c r="C122" s="208" t="str">
        <f aca="false">M122</f>
        <v>Metals</v>
      </c>
      <c r="D122" s="208" t="str">
        <f aca="false">IF(ISNUMBER(FIND("Phy",N122))=TRUE(),"Physical","Financial")</f>
        <v>Financial</v>
      </c>
      <c r="E122" s="208" t="n">
        <f aca="false">IF(VLOOKUP(S122,'DD-Lookup'!$J$6:$L$50,3,FALSE())="Monthly",(YEAR(AC122)-YEAR(AB122))*12+MONTH(AC122)-MONTH(AB122)+1,(AC122-AB122+1))</f>
        <v>1</v>
      </c>
      <c r="F122" s="239" t="n">
        <f aca="false">E122*SUM(P122:Q122)</f>
        <v>10</v>
      </c>
      <c r="G122" s="214" t="n">
        <v>1288130</v>
      </c>
      <c r="H122" s="215" t="n">
        <v>37035.1349884259</v>
      </c>
      <c r="I122" s="0" t="s">
        <v>905</v>
      </c>
      <c r="M122" s="0" t="s">
        <v>780</v>
      </c>
      <c r="N122" s="0" t="s">
        <v>781</v>
      </c>
      <c r="O122" s="0" t="s">
        <v>782</v>
      </c>
      <c r="Q122" s="216" t="n">
        <v>10</v>
      </c>
      <c r="S122" s="0" t="s">
        <v>783</v>
      </c>
      <c r="T122" s="0" t="s">
        <v>784</v>
      </c>
      <c r="U122" s="218" t="n">
        <v>1535</v>
      </c>
      <c r="V122" s="0" t="s">
        <v>906</v>
      </c>
      <c r="W122" s="0" t="s">
        <v>803</v>
      </c>
      <c r="X122" s="0" t="s">
        <v>787</v>
      </c>
      <c r="Y122" s="0" t="s">
        <v>788</v>
      </c>
      <c r="Z122" s="0" t="s">
        <v>789</v>
      </c>
      <c r="AA122" s="0" t="n">
        <v>2149608</v>
      </c>
    </row>
    <row r="123" customFormat="false" ht="12.75" hidden="false" customHeight="false" outlineLevel="0" collapsed="false">
      <c r="A123" s="208" t="str">
        <f aca="false">B123&amp;" "&amp;C123&amp;" "&amp;D123</f>
        <v> Metals Financial</v>
      </c>
      <c r="B123" s="208" t="str">
        <f aca="false">IF((LEFT(N123,2)="US"),"US","")</f>
        <v/>
      </c>
      <c r="C123" s="208" t="str">
        <f aca="false">M123</f>
        <v>Metals</v>
      </c>
      <c r="D123" s="208" t="str">
        <f aca="false">IF(ISNUMBER(FIND("Phy",N123))=TRUE(),"Physical","Financial")</f>
        <v>Financial</v>
      </c>
      <c r="E123" s="208" t="n">
        <f aca="false">IF(VLOOKUP(S123,'DD-Lookup'!$J$6:$L$50,3,FALSE())="Monthly",(YEAR(AC123)-YEAR(AB123))*12+MONTH(AC123)-MONTH(AB123)+1,(AC123-AB123+1))</f>
        <v>1</v>
      </c>
      <c r="F123" s="239" t="n">
        <f aca="false">E123*SUM(P123:Q123)</f>
        <v>10</v>
      </c>
      <c r="G123" s="214" t="n">
        <v>1288131</v>
      </c>
      <c r="H123" s="215" t="n">
        <v>37035.1351736111</v>
      </c>
      <c r="I123" s="0" t="s">
        <v>901</v>
      </c>
      <c r="M123" s="0" t="s">
        <v>780</v>
      </c>
      <c r="N123" s="0" t="s">
        <v>804</v>
      </c>
      <c r="O123" s="0" t="s">
        <v>805</v>
      </c>
      <c r="Q123" s="216" t="n">
        <v>10</v>
      </c>
      <c r="S123" s="0" t="s">
        <v>783</v>
      </c>
      <c r="T123" s="0" t="s">
        <v>784</v>
      </c>
      <c r="U123" s="218" t="n">
        <v>1734.5</v>
      </c>
      <c r="V123" s="0" t="s">
        <v>902</v>
      </c>
      <c r="W123" s="0" t="s">
        <v>803</v>
      </c>
      <c r="X123" s="0" t="s">
        <v>787</v>
      </c>
      <c r="Y123" s="0" t="s">
        <v>788</v>
      </c>
      <c r="Z123" s="0" t="s">
        <v>789</v>
      </c>
      <c r="AA123" s="0" t="n">
        <v>2149612</v>
      </c>
    </row>
    <row r="124" customFormat="false" ht="12.75" hidden="false" customHeight="false" outlineLevel="0" collapsed="false">
      <c r="A124" s="208" t="str">
        <f aca="false">B124&amp;" "&amp;C124&amp;" "&amp;D124</f>
        <v> Natural Gas Physical</v>
      </c>
      <c r="B124" s="208" t="str">
        <f aca="false">IF((LEFT(N124,2)="US"),"US","")</f>
        <v/>
      </c>
      <c r="C124" s="208" t="str">
        <f aca="false">M124</f>
        <v>Natural Gas</v>
      </c>
      <c r="D124" s="208" t="str">
        <f aca="false">IF(ISNUMBER(FIND("Phy",N124))=TRUE(),"Physical","Financial")</f>
        <v>Physical</v>
      </c>
      <c r="E124" s="208" t="n">
        <f aca="false">IF(VLOOKUP(S124,'DD-Lookup'!$J$6:$L$50,3,FALSE())="Monthly",(YEAR(AC124)-YEAR(AB124))*12+MONTH(AC124)-MONTH(AB124)+1,(AC124-AB124+1))</f>
        <v>90</v>
      </c>
      <c r="F124" s="239" t="n">
        <f aca="false">E124*SUM(P124:Q124)</f>
        <v>2250000</v>
      </c>
      <c r="G124" s="214" t="n">
        <v>1288132</v>
      </c>
      <c r="H124" s="215" t="n">
        <v>37035.1354513889</v>
      </c>
      <c r="I124" s="0" t="s">
        <v>912</v>
      </c>
      <c r="M124" s="0" t="s">
        <v>858</v>
      </c>
      <c r="N124" s="0" t="s">
        <v>859</v>
      </c>
      <c r="O124" s="0" t="s">
        <v>913</v>
      </c>
      <c r="P124" s="216" t="n">
        <v>25000</v>
      </c>
      <c r="S124" s="0" t="s">
        <v>861</v>
      </c>
      <c r="T124" s="0" t="s">
        <v>862</v>
      </c>
      <c r="U124" s="218" t="n">
        <v>26</v>
      </c>
      <c r="V124" s="0" t="s">
        <v>914</v>
      </c>
      <c r="W124" s="0" t="s">
        <v>873</v>
      </c>
      <c r="X124" s="0" t="s">
        <v>865</v>
      </c>
      <c r="Y124" s="0" t="s">
        <v>866</v>
      </c>
      <c r="Z124" s="0" t="s">
        <v>867</v>
      </c>
      <c r="AA124" s="0" t="n">
        <v>104716</v>
      </c>
      <c r="AB124" s="215" t="n">
        <v>37257</v>
      </c>
      <c r="AC124" s="215" t="n">
        <v>37346</v>
      </c>
    </row>
    <row r="125" customFormat="false" ht="12.75" hidden="false" customHeight="false" outlineLevel="0" collapsed="false">
      <c r="A125" s="208" t="str">
        <f aca="false">B125&amp;" "&amp;C125&amp;" "&amp;D125</f>
        <v> Metals Financial</v>
      </c>
      <c r="B125" s="208" t="str">
        <f aca="false">IF((LEFT(N125,2)="US"),"US","")</f>
        <v/>
      </c>
      <c r="C125" s="208" t="str">
        <f aca="false">M125</f>
        <v>Metals</v>
      </c>
      <c r="D125" s="208" t="str">
        <f aca="false">IF(ISNUMBER(FIND("Phy",N125))=TRUE(),"Physical","Financial")</f>
        <v>Financial</v>
      </c>
      <c r="E125" s="208" t="n">
        <f aca="false">IF(VLOOKUP(S125,'DD-Lookup'!$J$6:$L$50,3,FALSE())="Monthly",(YEAR(AC125)-YEAR(AB125))*12+MONTH(AC125)-MONTH(AB125)+1,(AC125-AB125+1))</f>
        <v>1</v>
      </c>
      <c r="F125" s="239" t="n">
        <f aca="false">E125*SUM(P125:Q125)</f>
        <v>10</v>
      </c>
      <c r="G125" s="214" t="n">
        <v>1288133</v>
      </c>
      <c r="H125" s="215" t="n">
        <v>37035.1355787037</v>
      </c>
      <c r="I125" s="0" t="s">
        <v>796</v>
      </c>
      <c r="M125" s="0" t="s">
        <v>780</v>
      </c>
      <c r="N125" s="0" t="s">
        <v>804</v>
      </c>
      <c r="O125" s="0" t="s">
        <v>805</v>
      </c>
      <c r="P125" s="216" t="n">
        <v>10</v>
      </c>
      <c r="S125" s="0" t="s">
        <v>783</v>
      </c>
      <c r="T125" s="0" t="s">
        <v>784</v>
      </c>
      <c r="U125" s="218" t="n">
        <v>1734</v>
      </c>
      <c r="V125" s="0" t="s">
        <v>799</v>
      </c>
      <c r="W125" s="0" t="s">
        <v>803</v>
      </c>
      <c r="X125" s="0" t="s">
        <v>787</v>
      </c>
      <c r="Y125" s="0" t="s">
        <v>788</v>
      </c>
      <c r="Z125" s="0" t="s">
        <v>789</v>
      </c>
      <c r="AA125" s="0" t="n">
        <v>2149618</v>
      </c>
    </row>
    <row r="126" customFormat="false" ht="12.75" hidden="false" customHeight="false" outlineLevel="0" collapsed="false">
      <c r="A126" s="208" t="str">
        <f aca="false">B126&amp;" "&amp;C126&amp;" "&amp;D126</f>
        <v> Metals Financial</v>
      </c>
      <c r="B126" s="208" t="str">
        <f aca="false">IF((LEFT(N126,2)="US"),"US","")</f>
        <v/>
      </c>
      <c r="C126" s="208" t="str">
        <f aca="false">M126</f>
        <v>Metals</v>
      </c>
      <c r="D126" s="208" t="str">
        <f aca="false">IF(ISNUMBER(FIND("Phy",N126))=TRUE(),"Physical","Financial")</f>
        <v>Financial</v>
      </c>
      <c r="E126" s="208" t="n">
        <f aca="false">IF(VLOOKUP(S126,'DD-Lookup'!$J$6:$L$50,3,FALSE())="Monthly",(YEAR(AC126)-YEAR(AB126))*12+MONTH(AC126)-MONTH(AB126)+1,(AC126-AB126+1))</f>
        <v>1</v>
      </c>
      <c r="F126" s="239" t="n">
        <f aca="false">E126*SUM(P126:Q126)</f>
        <v>10</v>
      </c>
      <c r="G126" s="214" t="n">
        <v>1288134</v>
      </c>
      <c r="H126" s="215" t="n">
        <v>37035.1361689815</v>
      </c>
      <c r="I126" s="0" t="s">
        <v>915</v>
      </c>
      <c r="M126" s="0" t="s">
        <v>780</v>
      </c>
      <c r="N126" s="0" t="s">
        <v>781</v>
      </c>
      <c r="O126" s="0" t="s">
        <v>782</v>
      </c>
      <c r="P126" s="216" t="n">
        <v>10</v>
      </c>
      <c r="S126" s="0" t="s">
        <v>783</v>
      </c>
      <c r="T126" s="0" t="s">
        <v>784</v>
      </c>
      <c r="U126" s="218" t="n">
        <v>1534.5</v>
      </c>
      <c r="V126" s="0" t="s">
        <v>916</v>
      </c>
      <c r="W126" s="0" t="s">
        <v>803</v>
      </c>
      <c r="X126" s="0" t="s">
        <v>787</v>
      </c>
      <c r="Y126" s="0" t="s">
        <v>788</v>
      </c>
      <c r="Z126" s="0" t="s">
        <v>789</v>
      </c>
      <c r="AA126" s="0" t="n">
        <v>2149622</v>
      </c>
    </row>
    <row r="127" customFormat="false" ht="12.75" hidden="false" customHeight="false" outlineLevel="0" collapsed="false">
      <c r="A127" s="208" t="str">
        <f aca="false">B127&amp;" "&amp;C127&amp;" "&amp;D127</f>
        <v> Natural Gas Physical</v>
      </c>
      <c r="B127" s="208" t="str">
        <f aca="false">IF((LEFT(N127,2)="US"),"US","")</f>
        <v/>
      </c>
      <c r="C127" s="208" t="str">
        <f aca="false">M127</f>
        <v>Natural Gas</v>
      </c>
      <c r="D127" s="208" t="str">
        <f aca="false">IF(ISNUMBER(FIND("Phy",N127))=TRUE(),"Physical","Financial")</f>
        <v>Physical</v>
      </c>
      <c r="E127" s="208" t="n">
        <f aca="false">IF(VLOOKUP(S127,'DD-Lookup'!$J$6:$L$50,3,FALSE())="Monthly",(YEAR(AC127)-YEAR(AB127))*12+MONTH(AC127)-MONTH(AB127)+1,(AC127-AB127+1))</f>
        <v>30</v>
      </c>
      <c r="F127" s="239" t="n">
        <f aca="false">E127*SUM(P127:Q127)</f>
        <v>750000</v>
      </c>
      <c r="G127" s="214" t="n">
        <v>1288135</v>
      </c>
      <c r="H127" s="215" t="n">
        <v>37035.1362152778</v>
      </c>
      <c r="I127" s="0" t="s">
        <v>917</v>
      </c>
      <c r="M127" s="0" t="s">
        <v>858</v>
      </c>
      <c r="N127" s="0" t="s">
        <v>859</v>
      </c>
      <c r="O127" s="0" t="s">
        <v>877</v>
      </c>
      <c r="Q127" s="216" t="n">
        <v>25000</v>
      </c>
      <c r="S127" s="0" t="s">
        <v>861</v>
      </c>
      <c r="T127" s="0" t="s">
        <v>862</v>
      </c>
      <c r="U127" s="218" t="n">
        <v>20.3</v>
      </c>
      <c r="V127" s="0" t="s">
        <v>918</v>
      </c>
      <c r="W127" s="0" t="s">
        <v>873</v>
      </c>
      <c r="X127" s="0" t="s">
        <v>865</v>
      </c>
      <c r="Y127" s="0" t="s">
        <v>866</v>
      </c>
      <c r="Z127" s="0" t="s">
        <v>867</v>
      </c>
      <c r="AA127" s="0" t="n">
        <v>104717</v>
      </c>
      <c r="AB127" s="215" t="n">
        <v>37043.875</v>
      </c>
      <c r="AC127" s="215" t="n">
        <v>37072.875</v>
      </c>
    </row>
    <row r="128" customFormat="false" ht="12.75" hidden="false" customHeight="false" outlineLevel="0" collapsed="false">
      <c r="A128" s="208" t="str">
        <f aca="false">B128&amp;" "&amp;C128&amp;" "&amp;D128</f>
        <v> Natural Gas Physical</v>
      </c>
      <c r="B128" s="208" t="str">
        <f aca="false">IF((LEFT(N128,2)="US"),"US","")</f>
        <v/>
      </c>
      <c r="C128" s="208" t="str">
        <f aca="false">M128</f>
        <v>Natural Gas</v>
      </c>
      <c r="D128" s="208" t="str">
        <f aca="false">IF(ISNUMBER(FIND("Phy",N128))=TRUE(),"Physical","Financial")</f>
        <v>Physical</v>
      </c>
      <c r="E128" s="208" t="n">
        <f aca="false">IF(VLOOKUP(S128,'DD-Lookup'!$J$6:$L$50,3,FALSE())="Monthly",(YEAR(AC128)-YEAR(AB128))*12+MONTH(AC128)-MONTH(AB128)+1,(AC128-AB128+1))</f>
        <v>30</v>
      </c>
      <c r="F128" s="239" t="n">
        <f aca="false">E128*SUM(P128:Q128)</f>
        <v>750000</v>
      </c>
      <c r="G128" s="214" t="n">
        <v>1288136</v>
      </c>
      <c r="H128" s="215" t="n">
        <v>37035.1362962963</v>
      </c>
      <c r="I128" s="0" t="s">
        <v>919</v>
      </c>
      <c r="M128" s="0" t="s">
        <v>858</v>
      </c>
      <c r="N128" s="0" t="s">
        <v>920</v>
      </c>
      <c r="O128" s="0" t="s">
        <v>921</v>
      </c>
      <c r="Q128" s="216" t="n">
        <v>25000</v>
      </c>
      <c r="S128" s="0" t="s">
        <v>861</v>
      </c>
      <c r="T128" s="0" t="s">
        <v>862</v>
      </c>
      <c r="U128" s="218" t="n">
        <v>20.55</v>
      </c>
      <c r="V128" s="0" t="s">
        <v>922</v>
      </c>
      <c r="W128" s="0" t="s">
        <v>923</v>
      </c>
      <c r="X128" s="0" t="s">
        <v>924</v>
      </c>
      <c r="Y128" s="0" t="s">
        <v>866</v>
      </c>
      <c r="Z128" s="0" t="s">
        <v>867</v>
      </c>
      <c r="AA128" s="0" t="n">
        <v>104718</v>
      </c>
      <c r="AB128" s="215" t="n">
        <v>37043.875</v>
      </c>
      <c r="AC128" s="215" t="n">
        <v>37072.875</v>
      </c>
    </row>
    <row r="129" customFormat="false" ht="12.75" hidden="false" customHeight="false" outlineLevel="0" collapsed="false">
      <c r="A129" s="208" t="str">
        <f aca="false">B129&amp;" "&amp;C129&amp;" "&amp;D129</f>
        <v> Natural Gas Physical</v>
      </c>
      <c r="B129" s="208" t="str">
        <f aca="false">IF((LEFT(N129,2)="US"),"US","")</f>
        <v/>
      </c>
      <c r="C129" s="208" t="str">
        <f aca="false">M129</f>
        <v>Natural Gas</v>
      </c>
      <c r="D129" s="208" t="str">
        <f aca="false">IF(ISNUMBER(FIND("Phy",N129))=TRUE(),"Physical","Financial")</f>
        <v>Physical</v>
      </c>
      <c r="E129" s="208" t="n">
        <f aca="false">IF(VLOOKUP(S129,'DD-Lookup'!$J$6:$L$50,3,FALSE())="Monthly",(YEAR(AC129)-YEAR(AB129))*12+MONTH(AC129)-MONTH(AB129)+1,(AC129-AB129+1))</f>
        <v>92</v>
      </c>
      <c r="F129" s="239" t="n">
        <f aca="false">E129*SUM(P129:Q129)</f>
        <v>2300000</v>
      </c>
      <c r="G129" s="214" t="n">
        <v>1288137</v>
      </c>
      <c r="H129" s="215" t="n">
        <v>37035.1365740741</v>
      </c>
      <c r="I129" s="0" t="s">
        <v>925</v>
      </c>
      <c r="M129" s="0" t="s">
        <v>858</v>
      </c>
      <c r="N129" s="0" t="s">
        <v>859</v>
      </c>
      <c r="O129" s="0" t="s">
        <v>871</v>
      </c>
      <c r="Q129" s="216" t="n">
        <v>25000</v>
      </c>
      <c r="S129" s="0" t="s">
        <v>861</v>
      </c>
      <c r="T129" s="0" t="s">
        <v>862</v>
      </c>
      <c r="U129" s="218" t="n">
        <v>24.25</v>
      </c>
      <c r="V129" s="0" t="s">
        <v>926</v>
      </c>
      <c r="W129" s="0" t="s">
        <v>873</v>
      </c>
      <c r="X129" s="0" t="s">
        <v>865</v>
      </c>
      <c r="Y129" s="0" t="s">
        <v>866</v>
      </c>
      <c r="Z129" s="0" t="s">
        <v>867</v>
      </c>
      <c r="AA129" s="0" t="n">
        <v>104719</v>
      </c>
      <c r="AB129" s="215" t="n">
        <v>37165</v>
      </c>
      <c r="AC129" s="215" t="n">
        <v>37256</v>
      </c>
    </row>
    <row r="130" customFormat="false" ht="12.75" hidden="false" customHeight="false" outlineLevel="0" collapsed="false">
      <c r="A130" s="208" t="str">
        <f aca="false">B130&amp;" "&amp;C130&amp;" "&amp;D130</f>
        <v> Natural Gas Physical</v>
      </c>
      <c r="B130" s="208" t="str">
        <f aca="false">IF((LEFT(N130,2)="US"),"US","")</f>
        <v/>
      </c>
      <c r="C130" s="208" t="str">
        <f aca="false">M130</f>
        <v>Natural Gas</v>
      </c>
      <c r="D130" s="208" t="str">
        <f aca="false">IF(ISNUMBER(FIND("Phy",N130))=TRUE(),"Physical","Financial")</f>
        <v>Physical</v>
      </c>
      <c r="E130" s="208" t="n">
        <f aca="false">IF(VLOOKUP(S130,'DD-Lookup'!$J$6:$L$50,3,FALSE())="Monthly",(YEAR(AC130)-YEAR(AB130))*12+MONTH(AC130)-MONTH(AB130)+1,(AC130-AB130+1))</f>
        <v>90</v>
      </c>
      <c r="F130" s="239" t="n">
        <f aca="false">E130*SUM(P130:Q130)</f>
        <v>2250000</v>
      </c>
      <c r="G130" s="214" t="n">
        <v>1288138</v>
      </c>
      <c r="H130" s="215" t="n">
        <v>37035.1366087963</v>
      </c>
      <c r="I130" s="0" t="s">
        <v>925</v>
      </c>
      <c r="M130" s="0" t="s">
        <v>858</v>
      </c>
      <c r="N130" s="0" t="s">
        <v>859</v>
      </c>
      <c r="O130" s="0" t="s">
        <v>913</v>
      </c>
      <c r="Q130" s="216" t="n">
        <v>25000</v>
      </c>
      <c r="S130" s="0" t="s">
        <v>861</v>
      </c>
      <c r="T130" s="0" t="s">
        <v>862</v>
      </c>
      <c r="U130" s="218" t="n">
        <v>26.05</v>
      </c>
      <c r="V130" s="0" t="s">
        <v>926</v>
      </c>
      <c r="W130" s="0" t="s">
        <v>873</v>
      </c>
      <c r="X130" s="0" t="s">
        <v>865</v>
      </c>
      <c r="Y130" s="0" t="s">
        <v>866</v>
      </c>
      <c r="Z130" s="0" t="s">
        <v>867</v>
      </c>
      <c r="AA130" s="0" t="n">
        <v>104720</v>
      </c>
      <c r="AB130" s="215" t="n">
        <v>37257</v>
      </c>
      <c r="AC130" s="215" t="n">
        <v>37346</v>
      </c>
    </row>
    <row r="131" customFormat="false" ht="12.75" hidden="false" customHeight="false" outlineLevel="0" collapsed="false">
      <c r="A131" s="208" t="str">
        <f aca="false">B131&amp;" "&amp;C131&amp;" "&amp;D131</f>
        <v> Power Physical</v>
      </c>
      <c r="B131" s="208" t="str">
        <f aca="false">IF((LEFT(N131,2)="US"),"US","")</f>
        <v/>
      </c>
      <c r="C131" s="208" t="str">
        <f aca="false">M131</f>
        <v>Power</v>
      </c>
      <c r="D131" s="208" t="str">
        <f aca="false">IF(ISNUMBER(FIND("Phy",N131))=TRUE(),"Physical","Financial")</f>
        <v>Physical</v>
      </c>
      <c r="E131" s="208" t="n">
        <f aca="false">IF(VLOOKUP(S131,'DD-Lookup'!$J$6:$L$50,3,FALSE())="Monthly",(YEAR(AC131)-YEAR(AB131))*12+MONTH(AC131)-MONTH(AB131)+1,(AC131-AB131+1))</f>
        <v>182</v>
      </c>
      <c r="F131" s="239" t="n">
        <f aca="false">E131*SUM(P131:Q131)</f>
        <v>3640</v>
      </c>
      <c r="G131" s="214" t="n">
        <v>1288139</v>
      </c>
      <c r="H131" s="215" t="n">
        <v>37035.1369328704</v>
      </c>
      <c r="I131" s="0" t="s">
        <v>927</v>
      </c>
      <c r="M131" s="0" t="s">
        <v>67</v>
      </c>
      <c r="N131" s="0" t="s">
        <v>928</v>
      </c>
      <c r="O131" s="0" t="s">
        <v>929</v>
      </c>
      <c r="P131" s="216" t="n">
        <v>20</v>
      </c>
      <c r="S131" s="0" t="s">
        <v>930</v>
      </c>
      <c r="T131" s="0" t="s">
        <v>862</v>
      </c>
      <c r="U131" s="218" t="n">
        <v>18.36</v>
      </c>
      <c r="V131" s="0" t="s">
        <v>931</v>
      </c>
      <c r="W131" s="0" t="s">
        <v>932</v>
      </c>
      <c r="X131" s="0" t="s">
        <v>933</v>
      </c>
      <c r="Y131" s="0" t="s">
        <v>934</v>
      </c>
      <c r="Z131" s="0" t="s">
        <v>935</v>
      </c>
      <c r="AA131" s="0" t="n">
        <v>106204.1</v>
      </c>
      <c r="AB131" s="215" t="n">
        <v>37347</v>
      </c>
      <c r="AC131" s="215" t="n">
        <v>37528</v>
      </c>
    </row>
    <row r="132" customFormat="false" ht="12.75" hidden="false" customHeight="false" outlineLevel="0" collapsed="false">
      <c r="A132" s="208" t="str">
        <f aca="false">B132&amp;" "&amp;C132&amp;" "&amp;D132</f>
        <v> Metals Financial</v>
      </c>
      <c r="B132" s="208" t="str">
        <f aca="false">IF((LEFT(N132,2)="US"),"US","")</f>
        <v/>
      </c>
      <c r="C132" s="208" t="str">
        <f aca="false">M132</f>
        <v>Metals</v>
      </c>
      <c r="D132" s="208" t="str">
        <f aca="false">IF(ISNUMBER(FIND("Phy",N132))=TRUE(),"Physical","Financial")</f>
        <v>Financial</v>
      </c>
      <c r="E132" s="208" t="n">
        <f aca="false">IF(VLOOKUP(S132,'DD-Lookup'!$J$6:$L$50,3,FALSE())="Monthly",(YEAR(AC132)-YEAR(AB132))*12+MONTH(AC132)-MONTH(AB132)+1,(AC132-AB132+1))</f>
        <v>1</v>
      </c>
      <c r="F132" s="239" t="n">
        <f aca="false">E132*SUM(P132:Q132)</f>
        <v>20</v>
      </c>
      <c r="G132" s="214" t="n">
        <v>1288140</v>
      </c>
      <c r="H132" s="215" t="n">
        <v>37035.1376388889</v>
      </c>
      <c r="I132" s="0" t="s">
        <v>796</v>
      </c>
      <c r="M132" s="0" t="s">
        <v>780</v>
      </c>
      <c r="N132" s="0" t="s">
        <v>781</v>
      </c>
      <c r="O132" s="0" t="s">
        <v>782</v>
      </c>
      <c r="P132" s="216" t="n">
        <v>20</v>
      </c>
      <c r="S132" s="0" t="s">
        <v>783</v>
      </c>
      <c r="T132" s="0" t="s">
        <v>784</v>
      </c>
      <c r="U132" s="218" t="n">
        <v>1534</v>
      </c>
      <c r="V132" s="0" t="s">
        <v>830</v>
      </c>
      <c r="W132" s="0" t="s">
        <v>803</v>
      </c>
      <c r="X132" s="0" t="s">
        <v>787</v>
      </c>
      <c r="Y132" s="0" t="s">
        <v>788</v>
      </c>
      <c r="Z132" s="0" t="s">
        <v>789</v>
      </c>
      <c r="AA132" s="0" t="n">
        <v>2149631</v>
      </c>
    </row>
    <row r="133" customFormat="false" ht="12.75" hidden="false" customHeight="false" outlineLevel="0" collapsed="false">
      <c r="A133" s="208" t="str">
        <f aca="false">B133&amp;" "&amp;C133&amp;" "&amp;D133</f>
        <v> Metals Financial</v>
      </c>
      <c r="B133" s="208" t="str">
        <f aca="false">IF((LEFT(N133,2)="US"),"US","")</f>
        <v/>
      </c>
      <c r="C133" s="208" t="str">
        <f aca="false">M133</f>
        <v>Metals</v>
      </c>
      <c r="D133" s="208" t="str">
        <f aca="false">IF(ISNUMBER(FIND("Phy",N133))=TRUE(),"Physical","Financial")</f>
        <v>Financial</v>
      </c>
      <c r="E133" s="208" t="n">
        <f aca="false">IF(VLOOKUP(S133,'DD-Lookup'!$J$6:$L$50,3,FALSE())="Monthly",(YEAR(AC133)-YEAR(AB133))*12+MONTH(AC133)-MONTH(AB133)+1,(AC133-AB133+1))</f>
        <v>1</v>
      </c>
      <c r="F133" s="239" t="n">
        <f aca="false">E133*SUM(P133:Q133)</f>
        <v>20</v>
      </c>
      <c r="G133" s="214" t="n">
        <v>1288141</v>
      </c>
      <c r="H133" s="215" t="n">
        <v>37035.1378125</v>
      </c>
      <c r="I133" s="0" t="s">
        <v>796</v>
      </c>
      <c r="M133" s="0" t="s">
        <v>780</v>
      </c>
      <c r="N133" s="0" t="s">
        <v>804</v>
      </c>
      <c r="O133" s="0" t="s">
        <v>805</v>
      </c>
      <c r="P133" s="216" t="n">
        <v>20</v>
      </c>
      <c r="S133" s="0" t="s">
        <v>783</v>
      </c>
      <c r="T133" s="0" t="s">
        <v>784</v>
      </c>
      <c r="U133" s="218" t="n">
        <v>1733.5</v>
      </c>
      <c r="V133" s="0" t="s">
        <v>799</v>
      </c>
      <c r="W133" s="0" t="s">
        <v>803</v>
      </c>
      <c r="X133" s="0" t="s">
        <v>787</v>
      </c>
      <c r="Y133" s="0" t="s">
        <v>788</v>
      </c>
      <c r="Z133" s="0" t="s">
        <v>789</v>
      </c>
      <c r="AA133" s="0" t="n">
        <v>2149633</v>
      </c>
    </row>
    <row r="134" customFormat="false" ht="12.75" hidden="false" customHeight="false" outlineLevel="0" collapsed="false">
      <c r="A134" s="208" t="str">
        <f aca="false">B134&amp;" "&amp;C134&amp;" "&amp;D134</f>
        <v> Metals Financial</v>
      </c>
      <c r="B134" s="208" t="str">
        <f aca="false">IF((LEFT(N134,2)="US"),"US","")</f>
        <v/>
      </c>
      <c r="C134" s="208" t="str">
        <f aca="false">M134</f>
        <v>Metals</v>
      </c>
      <c r="D134" s="208" t="str">
        <f aca="false">IF(ISNUMBER(FIND("Phy",N134))=TRUE(),"Physical","Financial")</f>
        <v>Financial</v>
      </c>
      <c r="E134" s="208" t="n">
        <f aca="false">IF(VLOOKUP(S134,'DD-Lookup'!$J$6:$L$50,3,FALSE())="Monthly",(YEAR(AC134)-YEAR(AB134))*12+MONTH(AC134)-MONTH(AB134)+1,(AC134-AB134+1))</f>
        <v>1</v>
      </c>
      <c r="F134" s="239" t="n">
        <f aca="false">E134*SUM(P134:Q134)</f>
        <v>10</v>
      </c>
      <c r="G134" s="214" t="n">
        <v>1288142</v>
      </c>
      <c r="H134" s="215" t="n">
        <v>37035.1380902778</v>
      </c>
      <c r="I134" s="0" t="s">
        <v>796</v>
      </c>
      <c r="M134" s="0" t="s">
        <v>780</v>
      </c>
      <c r="N134" s="0" t="s">
        <v>804</v>
      </c>
      <c r="O134" s="0" t="s">
        <v>805</v>
      </c>
      <c r="P134" s="216" t="n">
        <v>10</v>
      </c>
      <c r="S134" s="0" t="s">
        <v>783</v>
      </c>
      <c r="T134" s="0" t="s">
        <v>784</v>
      </c>
      <c r="U134" s="218" t="n">
        <v>1733</v>
      </c>
      <c r="V134" s="0" t="s">
        <v>799</v>
      </c>
      <c r="W134" s="0" t="s">
        <v>803</v>
      </c>
      <c r="X134" s="0" t="s">
        <v>787</v>
      </c>
      <c r="Y134" s="0" t="s">
        <v>788</v>
      </c>
      <c r="Z134" s="0" t="s">
        <v>789</v>
      </c>
      <c r="AA134" s="0" t="n">
        <v>2149641</v>
      </c>
    </row>
    <row r="135" customFormat="false" ht="12.75" hidden="false" customHeight="false" outlineLevel="0" collapsed="false">
      <c r="A135" s="208" t="str">
        <f aca="false">B135&amp;" "&amp;C135&amp;" "&amp;D135</f>
        <v> Metals Financial</v>
      </c>
      <c r="B135" s="208" t="str">
        <f aca="false">IF((LEFT(N135,2)="US"),"US","")</f>
        <v/>
      </c>
      <c r="C135" s="208" t="str">
        <f aca="false">M135</f>
        <v>Metals</v>
      </c>
      <c r="D135" s="208" t="str">
        <f aca="false">IF(ISNUMBER(FIND("Phy",N135))=TRUE(),"Physical","Financial")</f>
        <v>Financial</v>
      </c>
      <c r="E135" s="208" t="n">
        <f aca="false">IF(VLOOKUP(S135,'DD-Lookup'!$J$6:$L$50,3,FALSE())="Monthly",(YEAR(AC135)-YEAR(AB135))*12+MONTH(AC135)-MONTH(AB135)+1,(AC135-AB135+1))</f>
        <v>1</v>
      </c>
      <c r="F135" s="239" t="n">
        <f aca="false">E135*SUM(P135:Q135)</f>
        <v>10</v>
      </c>
      <c r="G135" s="214" t="n">
        <v>1288143</v>
      </c>
      <c r="H135" s="215" t="n">
        <v>37035.1383217593</v>
      </c>
      <c r="I135" s="0" t="s">
        <v>796</v>
      </c>
      <c r="M135" s="0" t="s">
        <v>780</v>
      </c>
      <c r="N135" s="0" t="s">
        <v>804</v>
      </c>
      <c r="O135" s="0" t="s">
        <v>805</v>
      </c>
      <c r="P135" s="216" t="n">
        <v>10</v>
      </c>
      <c r="S135" s="0" t="s">
        <v>783</v>
      </c>
      <c r="T135" s="0" t="s">
        <v>784</v>
      </c>
      <c r="U135" s="218" t="n">
        <v>1732.5</v>
      </c>
      <c r="V135" s="0" t="s">
        <v>799</v>
      </c>
      <c r="W135" s="0" t="s">
        <v>803</v>
      </c>
      <c r="X135" s="0" t="s">
        <v>787</v>
      </c>
      <c r="Y135" s="0" t="s">
        <v>788</v>
      </c>
      <c r="Z135" s="0" t="s">
        <v>789</v>
      </c>
      <c r="AA135" s="0" t="n">
        <v>2149645</v>
      </c>
    </row>
    <row r="136" customFormat="false" ht="12.75" hidden="false" customHeight="false" outlineLevel="0" collapsed="false">
      <c r="A136" s="208" t="str">
        <f aca="false">B136&amp;" "&amp;C136&amp;" "&amp;D136</f>
        <v> Metals Financial</v>
      </c>
      <c r="B136" s="208" t="str">
        <f aca="false">IF((LEFT(N136,2)="US"),"US","")</f>
        <v/>
      </c>
      <c r="C136" s="208" t="str">
        <f aca="false">M136</f>
        <v>Metals</v>
      </c>
      <c r="D136" s="208" t="str">
        <f aca="false">IF(ISNUMBER(FIND("Phy",N136))=TRUE(),"Physical","Financial")</f>
        <v>Financial</v>
      </c>
      <c r="E136" s="208" t="n">
        <f aca="false">IF(VLOOKUP(S136,'DD-Lookup'!$J$6:$L$50,3,FALSE())="Monthly",(YEAR(AC136)-YEAR(AB136))*12+MONTH(AC136)-MONTH(AB136)+1,(AC136-AB136+1))</f>
        <v>1</v>
      </c>
      <c r="F136" s="239" t="n">
        <f aca="false">E136*SUM(P136:Q136)</f>
        <v>10</v>
      </c>
      <c r="G136" s="214" t="n">
        <v>1288144</v>
      </c>
      <c r="H136" s="215" t="n">
        <v>37035.138587963</v>
      </c>
      <c r="I136" s="0" t="s">
        <v>796</v>
      </c>
      <c r="M136" s="0" t="s">
        <v>780</v>
      </c>
      <c r="N136" s="0" t="s">
        <v>804</v>
      </c>
      <c r="O136" s="0" t="s">
        <v>805</v>
      </c>
      <c r="P136" s="216" t="n">
        <v>10</v>
      </c>
      <c r="S136" s="0" t="s">
        <v>783</v>
      </c>
      <c r="T136" s="0" t="s">
        <v>784</v>
      </c>
      <c r="U136" s="218" t="n">
        <v>1732</v>
      </c>
      <c r="V136" s="0" t="s">
        <v>799</v>
      </c>
      <c r="W136" s="0" t="s">
        <v>803</v>
      </c>
      <c r="X136" s="0" t="s">
        <v>787</v>
      </c>
      <c r="Y136" s="0" t="s">
        <v>788</v>
      </c>
      <c r="Z136" s="0" t="s">
        <v>789</v>
      </c>
      <c r="AA136" s="0" t="n">
        <v>2149647</v>
      </c>
    </row>
    <row r="137" customFormat="false" ht="12.75" hidden="false" customHeight="false" outlineLevel="0" collapsed="false">
      <c r="A137" s="208" t="str">
        <f aca="false">B137&amp;" "&amp;C137&amp;" "&amp;D137</f>
        <v> Natural Gas Physical</v>
      </c>
      <c r="B137" s="208" t="str">
        <f aca="false">IF((LEFT(N137,2)="US"),"US","")</f>
        <v/>
      </c>
      <c r="C137" s="208" t="str">
        <f aca="false">M137</f>
        <v>Natural Gas</v>
      </c>
      <c r="D137" s="208" t="str">
        <f aca="false">IF(ISNUMBER(FIND("Phy",N137))=TRUE(),"Physical","Financial")</f>
        <v>Physical</v>
      </c>
      <c r="E137" s="208" t="n">
        <f aca="false">IF(VLOOKUP(S137,'DD-Lookup'!$J$6:$L$50,3,FALSE())="Monthly",(YEAR(AC137)-YEAR(AB137))*12+MONTH(AC137)-MONTH(AB137)+1,(AC137-AB137+1))</f>
        <v>1</v>
      </c>
      <c r="F137" s="239" t="n">
        <f aca="false">E137*SUM(P137:Q137)</f>
        <v>50000</v>
      </c>
      <c r="G137" s="214" t="n">
        <v>1288145</v>
      </c>
      <c r="H137" s="215" t="n">
        <v>37035.1386805556</v>
      </c>
      <c r="I137" s="0" t="s">
        <v>936</v>
      </c>
      <c r="M137" s="0" t="s">
        <v>858</v>
      </c>
      <c r="N137" s="0" t="s">
        <v>859</v>
      </c>
      <c r="O137" s="0" t="s">
        <v>937</v>
      </c>
      <c r="Q137" s="216" t="n">
        <v>50000</v>
      </c>
      <c r="S137" s="0" t="s">
        <v>861</v>
      </c>
      <c r="T137" s="0" t="s">
        <v>862</v>
      </c>
      <c r="U137" s="218" t="n">
        <v>18.7</v>
      </c>
      <c r="V137" s="0" t="s">
        <v>938</v>
      </c>
      <c r="W137" s="0" t="s">
        <v>864</v>
      </c>
      <c r="X137" s="0" t="s">
        <v>865</v>
      </c>
      <c r="Y137" s="0" t="s">
        <v>866</v>
      </c>
      <c r="Z137" s="0" t="s">
        <v>867</v>
      </c>
      <c r="AA137" s="0" t="n">
        <v>104722</v>
      </c>
      <c r="AB137" s="215" t="n">
        <v>37036.875</v>
      </c>
      <c r="AC137" s="215" t="n">
        <v>37036.875</v>
      </c>
    </row>
    <row r="138" customFormat="false" ht="12.75" hidden="false" customHeight="false" outlineLevel="0" collapsed="false">
      <c r="A138" s="208" t="str">
        <f aca="false">B138&amp;" "&amp;C138&amp;" "&amp;D138</f>
        <v> Metals Financial</v>
      </c>
      <c r="B138" s="208" t="str">
        <f aca="false">IF((LEFT(N138,2)="US"),"US","")</f>
        <v/>
      </c>
      <c r="C138" s="208" t="str">
        <f aca="false">M138</f>
        <v>Metals</v>
      </c>
      <c r="D138" s="208" t="str">
        <f aca="false">IF(ISNUMBER(FIND("Phy",N138))=TRUE(),"Physical","Financial")</f>
        <v>Financial</v>
      </c>
      <c r="E138" s="208" t="n">
        <f aca="false">IF(VLOOKUP(S138,'DD-Lookup'!$J$6:$L$50,3,FALSE())="Monthly",(YEAR(AC138)-YEAR(AB138))*12+MONTH(AC138)-MONTH(AB138)+1,(AC138-AB138+1))</f>
        <v>1</v>
      </c>
      <c r="F138" s="239" t="n">
        <f aca="false">E138*SUM(P138:Q138)</f>
        <v>10</v>
      </c>
      <c r="G138" s="214" t="n">
        <v>1288146</v>
      </c>
      <c r="H138" s="215" t="n">
        <v>37035.1387037037</v>
      </c>
      <c r="I138" s="0" t="s">
        <v>817</v>
      </c>
      <c r="M138" s="0" t="s">
        <v>780</v>
      </c>
      <c r="N138" s="0" t="s">
        <v>804</v>
      </c>
      <c r="O138" s="0" t="s">
        <v>805</v>
      </c>
      <c r="Q138" s="216" t="n">
        <v>10</v>
      </c>
      <c r="S138" s="0" t="s">
        <v>783</v>
      </c>
      <c r="T138" s="0" t="s">
        <v>784</v>
      </c>
      <c r="U138" s="218" t="n">
        <v>1731.5</v>
      </c>
      <c r="V138" s="0" t="s">
        <v>911</v>
      </c>
      <c r="W138" s="0" t="s">
        <v>803</v>
      </c>
      <c r="X138" s="0" t="s">
        <v>787</v>
      </c>
      <c r="Y138" s="0" t="s">
        <v>788</v>
      </c>
      <c r="Z138" s="0" t="s">
        <v>789</v>
      </c>
      <c r="AA138" s="0" t="n">
        <v>2149649</v>
      </c>
    </row>
    <row r="139" customFormat="false" ht="12.75" hidden="false" customHeight="false" outlineLevel="0" collapsed="false">
      <c r="A139" s="208" t="str">
        <f aca="false">B139&amp;" "&amp;C139&amp;" "&amp;D139</f>
        <v> Metals Financial</v>
      </c>
      <c r="B139" s="208" t="str">
        <f aca="false">IF((LEFT(N139,2)="US"),"US","")</f>
        <v/>
      </c>
      <c r="C139" s="208" t="str">
        <f aca="false">M139</f>
        <v>Metals</v>
      </c>
      <c r="D139" s="208" t="str">
        <f aca="false">IF(ISNUMBER(FIND("Phy",N139))=TRUE(),"Physical","Financial")</f>
        <v>Financial</v>
      </c>
      <c r="E139" s="208" t="n">
        <f aca="false">IF(VLOOKUP(S139,'DD-Lookup'!$J$6:$L$50,3,FALSE())="Monthly",(YEAR(AC139)-YEAR(AB139))*12+MONTH(AC139)-MONTH(AB139)+1,(AC139-AB139+1))</f>
        <v>1</v>
      </c>
      <c r="F139" s="239" t="n">
        <f aca="false">E139*SUM(P139:Q139)</f>
        <v>10</v>
      </c>
      <c r="G139" s="214" t="n">
        <v>1288147</v>
      </c>
      <c r="H139" s="215" t="n">
        <v>37035.1387847222</v>
      </c>
      <c r="I139" s="0" t="s">
        <v>828</v>
      </c>
      <c r="M139" s="0" t="s">
        <v>780</v>
      </c>
      <c r="N139" s="0" t="s">
        <v>804</v>
      </c>
      <c r="O139" s="0" t="s">
        <v>805</v>
      </c>
      <c r="Q139" s="216" t="n">
        <v>10</v>
      </c>
      <c r="S139" s="0" t="s">
        <v>783</v>
      </c>
      <c r="T139" s="0" t="s">
        <v>784</v>
      </c>
      <c r="U139" s="218" t="n">
        <v>1732</v>
      </c>
      <c r="V139" s="0" t="s">
        <v>829</v>
      </c>
      <c r="W139" s="0" t="s">
        <v>803</v>
      </c>
      <c r="X139" s="0" t="s">
        <v>787</v>
      </c>
      <c r="Y139" s="0" t="s">
        <v>788</v>
      </c>
      <c r="Z139" s="0" t="s">
        <v>789</v>
      </c>
      <c r="AA139" s="0" t="n">
        <v>2149651</v>
      </c>
    </row>
    <row r="140" customFormat="false" ht="12.75" hidden="false" customHeight="false" outlineLevel="0" collapsed="false">
      <c r="A140" s="208" t="str">
        <f aca="false">B140&amp;" "&amp;C140&amp;" "&amp;D140</f>
        <v> Metals Financial</v>
      </c>
      <c r="B140" s="208" t="str">
        <f aca="false">IF((LEFT(N140,2)="US"),"US","")</f>
        <v/>
      </c>
      <c r="C140" s="208" t="str">
        <f aca="false">M140</f>
        <v>Metals</v>
      </c>
      <c r="D140" s="208" t="str">
        <f aca="false">IF(ISNUMBER(FIND("Phy",N140))=TRUE(),"Physical","Financial")</f>
        <v>Financial</v>
      </c>
      <c r="E140" s="208" t="n">
        <f aca="false">IF(VLOOKUP(S140,'DD-Lookup'!$J$6:$L$50,3,FALSE())="Monthly",(YEAR(AC140)-YEAR(AB140))*12+MONTH(AC140)-MONTH(AB140)+1,(AC140-AB140+1))</f>
        <v>1</v>
      </c>
      <c r="F140" s="239" t="n">
        <f aca="false">E140*SUM(P140:Q140)</f>
        <v>10</v>
      </c>
      <c r="G140" s="214" t="n">
        <v>1288148</v>
      </c>
      <c r="H140" s="215" t="n">
        <v>37035.1390046296</v>
      </c>
      <c r="I140" s="0" t="s">
        <v>939</v>
      </c>
      <c r="M140" s="0" t="s">
        <v>780</v>
      </c>
      <c r="N140" s="0" t="s">
        <v>879</v>
      </c>
      <c r="O140" s="0" t="s">
        <v>880</v>
      </c>
      <c r="P140" s="216" t="n">
        <v>10</v>
      </c>
      <c r="S140" s="0" t="s">
        <v>783</v>
      </c>
      <c r="T140" s="0" t="s">
        <v>784</v>
      </c>
      <c r="U140" s="218" t="n">
        <v>479</v>
      </c>
      <c r="V140" s="0" t="s">
        <v>940</v>
      </c>
      <c r="W140" s="0" t="s">
        <v>856</v>
      </c>
      <c r="X140" s="0" t="s">
        <v>787</v>
      </c>
      <c r="Y140" s="0" t="s">
        <v>788</v>
      </c>
      <c r="Z140" s="0" t="s">
        <v>789</v>
      </c>
      <c r="AA140" s="0" t="n">
        <v>2149653</v>
      </c>
    </row>
    <row r="141" customFormat="false" ht="12.75" hidden="false" customHeight="false" outlineLevel="0" collapsed="false">
      <c r="A141" s="208" t="str">
        <f aca="false">B141&amp;" "&amp;C141&amp;" "&amp;D141</f>
        <v> Metals Financial</v>
      </c>
      <c r="B141" s="208" t="str">
        <f aca="false">IF((LEFT(N141,2)="US"),"US","")</f>
        <v/>
      </c>
      <c r="C141" s="208" t="str">
        <f aca="false">M141</f>
        <v>Metals</v>
      </c>
      <c r="D141" s="208" t="str">
        <f aca="false">IF(ISNUMBER(FIND("Phy",N141))=TRUE(),"Physical","Financial")</f>
        <v>Financial</v>
      </c>
      <c r="E141" s="208" t="n">
        <f aca="false">IF(VLOOKUP(S141,'DD-Lookup'!$J$6:$L$50,3,FALSE())="Monthly",(YEAR(AC141)-YEAR(AB141))*12+MONTH(AC141)-MONTH(AB141)+1,(AC141-AB141+1))</f>
        <v>1</v>
      </c>
      <c r="F141" s="239" t="n">
        <f aca="false">E141*SUM(P141:Q141)</f>
        <v>10</v>
      </c>
      <c r="G141" s="214" t="n">
        <v>1288149</v>
      </c>
      <c r="H141" s="215" t="n">
        <v>37035.1393287037</v>
      </c>
      <c r="I141" s="0" t="s">
        <v>796</v>
      </c>
      <c r="M141" s="0" t="s">
        <v>780</v>
      </c>
      <c r="N141" s="0" t="s">
        <v>804</v>
      </c>
      <c r="O141" s="0" t="s">
        <v>805</v>
      </c>
      <c r="P141" s="216" t="n">
        <v>10</v>
      </c>
      <c r="S141" s="0" t="s">
        <v>783</v>
      </c>
      <c r="T141" s="0" t="s">
        <v>784</v>
      </c>
      <c r="U141" s="218" t="n">
        <v>1731.5</v>
      </c>
      <c r="V141" s="0" t="s">
        <v>799</v>
      </c>
      <c r="W141" s="0" t="s">
        <v>803</v>
      </c>
      <c r="X141" s="0" t="s">
        <v>787</v>
      </c>
      <c r="Y141" s="0" t="s">
        <v>788</v>
      </c>
      <c r="Z141" s="0" t="s">
        <v>789</v>
      </c>
      <c r="AA141" s="0" t="n">
        <v>2149656</v>
      </c>
    </row>
    <row r="142" customFormat="false" ht="12.75" hidden="false" customHeight="false" outlineLevel="0" collapsed="false">
      <c r="A142" s="208" t="str">
        <f aca="false">B142&amp;" "&amp;C142&amp;" "&amp;D142</f>
        <v> Metals Financial</v>
      </c>
      <c r="B142" s="208" t="str">
        <f aca="false">IF((LEFT(N142,2)="US"),"US","")</f>
        <v/>
      </c>
      <c r="C142" s="208" t="str">
        <f aca="false">M142</f>
        <v>Metals</v>
      </c>
      <c r="D142" s="208" t="str">
        <f aca="false">IF(ISNUMBER(FIND("Phy",N142))=TRUE(),"Physical","Financial")</f>
        <v>Financial</v>
      </c>
      <c r="E142" s="208" t="n">
        <f aca="false">IF(VLOOKUP(S142,'DD-Lookup'!$J$6:$L$50,3,FALSE())="Monthly",(YEAR(AC142)-YEAR(AB142))*12+MONTH(AC142)-MONTH(AB142)+1,(AC142-AB142+1))</f>
        <v>1</v>
      </c>
      <c r="F142" s="239" t="n">
        <f aca="false">E142*SUM(P142:Q142)</f>
        <v>10</v>
      </c>
      <c r="G142" s="214" t="n">
        <v>1288150</v>
      </c>
      <c r="H142" s="215" t="n">
        <v>37035.1394907407</v>
      </c>
      <c r="I142" s="0" t="s">
        <v>817</v>
      </c>
      <c r="M142" s="0" t="s">
        <v>780</v>
      </c>
      <c r="N142" s="0" t="s">
        <v>804</v>
      </c>
      <c r="O142" s="0" t="s">
        <v>805</v>
      </c>
      <c r="Q142" s="216" t="n">
        <v>10</v>
      </c>
      <c r="S142" s="0" t="s">
        <v>783</v>
      </c>
      <c r="T142" s="0" t="s">
        <v>784</v>
      </c>
      <c r="U142" s="218" t="n">
        <v>1732</v>
      </c>
      <c r="V142" s="0" t="s">
        <v>818</v>
      </c>
      <c r="W142" s="0" t="s">
        <v>803</v>
      </c>
      <c r="X142" s="0" t="s">
        <v>787</v>
      </c>
      <c r="Y142" s="0" t="s">
        <v>788</v>
      </c>
      <c r="Z142" s="0" t="s">
        <v>789</v>
      </c>
      <c r="AA142" s="0" t="n">
        <v>2149659</v>
      </c>
    </row>
    <row r="143" customFormat="false" ht="12.75" hidden="false" customHeight="false" outlineLevel="0" collapsed="false">
      <c r="A143" s="208" t="str">
        <f aca="false">B143&amp;" "&amp;C143&amp;" "&amp;D143</f>
        <v> Metals Financial</v>
      </c>
      <c r="B143" s="208" t="str">
        <f aca="false">IF((LEFT(N143,2)="US"),"US","")</f>
        <v/>
      </c>
      <c r="C143" s="208" t="str">
        <f aca="false">M143</f>
        <v>Metals</v>
      </c>
      <c r="D143" s="208" t="str">
        <f aca="false">IF(ISNUMBER(FIND("Phy",N143))=TRUE(),"Physical","Financial")</f>
        <v>Financial</v>
      </c>
      <c r="E143" s="208" t="n">
        <f aca="false">IF(VLOOKUP(S143,'DD-Lookup'!$J$6:$L$50,3,FALSE())="Monthly",(YEAR(AC143)-YEAR(AB143))*12+MONTH(AC143)-MONTH(AB143)+1,(AC143-AB143+1))</f>
        <v>1</v>
      </c>
      <c r="F143" s="239" t="n">
        <f aca="false">E143*SUM(P143:Q143)</f>
        <v>10</v>
      </c>
      <c r="G143" s="214" t="n">
        <v>1288151</v>
      </c>
      <c r="H143" s="215" t="n">
        <v>37035.1400810185</v>
      </c>
      <c r="I143" s="0" t="s">
        <v>811</v>
      </c>
      <c r="M143" s="0" t="s">
        <v>780</v>
      </c>
      <c r="N143" s="0" t="s">
        <v>804</v>
      </c>
      <c r="O143" s="0" t="s">
        <v>805</v>
      </c>
      <c r="P143" s="216" t="n">
        <v>10</v>
      </c>
      <c r="S143" s="0" t="s">
        <v>783</v>
      </c>
      <c r="T143" s="0" t="s">
        <v>784</v>
      </c>
      <c r="U143" s="218" t="n">
        <v>1731.5</v>
      </c>
      <c r="V143" s="0" t="s">
        <v>899</v>
      </c>
      <c r="W143" s="0" t="s">
        <v>803</v>
      </c>
      <c r="X143" s="0" t="s">
        <v>787</v>
      </c>
      <c r="Y143" s="0" t="s">
        <v>788</v>
      </c>
      <c r="Z143" s="0" t="s">
        <v>789</v>
      </c>
      <c r="AA143" s="0" t="n">
        <v>2149661</v>
      </c>
    </row>
    <row r="144" customFormat="false" ht="12.75" hidden="false" customHeight="false" outlineLevel="0" collapsed="false">
      <c r="A144" s="208" t="str">
        <f aca="false">B144&amp;" "&amp;C144&amp;" "&amp;D144</f>
        <v> Metals Financial</v>
      </c>
      <c r="B144" s="208" t="str">
        <f aca="false">IF((LEFT(N144,2)="US"),"US","")</f>
        <v/>
      </c>
      <c r="C144" s="208" t="str">
        <f aca="false">M144</f>
        <v>Metals</v>
      </c>
      <c r="D144" s="208" t="str">
        <f aca="false">IF(ISNUMBER(FIND("Phy",N144))=TRUE(),"Physical","Financial")</f>
        <v>Financial</v>
      </c>
      <c r="E144" s="208" t="n">
        <f aca="false">IF(VLOOKUP(S144,'DD-Lookup'!$J$6:$L$50,3,FALSE())="Monthly",(YEAR(AC144)-YEAR(AB144))*12+MONTH(AC144)-MONTH(AB144)+1,(AC144-AB144+1))</f>
        <v>1</v>
      </c>
      <c r="F144" s="239" t="n">
        <f aca="false">E144*SUM(P144:Q144)</f>
        <v>10</v>
      </c>
      <c r="G144" s="214" t="n">
        <v>1288152</v>
      </c>
      <c r="H144" s="215" t="n">
        <v>37035.140787037</v>
      </c>
      <c r="I144" s="0" t="s">
        <v>941</v>
      </c>
      <c r="M144" s="0" t="s">
        <v>780</v>
      </c>
      <c r="N144" s="0" t="s">
        <v>804</v>
      </c>
      <c r="O144" s="0" t="s">
        <v>805</v>
      </c>
      <c r="P144" s="216" t="n">
        <v>10</v>
      </c>
      <c r="S144" s="0" t="s">
        <v>783</v>
      </c>
      <c r="T144" s="0" t="s">
        <v>784</v>
      </c>
      <c r="U144" s="218" t="n">
        <v>1731</v>
      </c>
      <c r="V144" s="0" t="s">
        <v>942</v>
      </c>
      <c r="W144" s="0" t="s">
        <v>803</v>
      </c>
      <c r="X144" s="0" t="s">
        <v>787</v>
      </c>
      <c r="Y144" s="0" t="s">
        <v>788</v>
      </c>
      <c r="Z144" s="0" t="s">
        <v>789</v>
      </c>
      <c r="AA144" s="0" t="n">
        <v>2149666</v>
      </c>
    </row>
    <row r="145" customFormat="false" ht="12.75" hidden="false" customHeight="false" outlineLevel="0" collapsed="false">
      <c r="A145" s="208" t="str">
        <f aca="false">B145&amp;" "&amp;C145&amp;" "&amp;D145</f>
        <v> Natural Gas Physical</v>
      </c>
      <c r="B145" s="208" t="str">
        <f aca="false">IF((LEFT(N145,2)="US"),"US","")</f>
        <v/>
      </c>
      <c r="C145" s="208" t="str">
        <f aca="false">M145</f>
        <v>Natural Gas</v>
      </c>
      <c r="D145" s="208" t="str">
        <f aca="false">IF(ISNUMBER(FIND("Phy",N145))=TRUE(),"Physical","Financial")</f>
        <v>Physical</v>
      </c>
      <c r="E145" s="208" t="n">
        <f aca="false">IF(VLOOKUP(S145,'DD-Lookup'!$J$6:$L$50,3,FALSE())="Monthly",(YEAR(AC145)-YEAR(AB145))*12+MONTH(AC145)-MONTH(AB145)+1,(AC145-AB145+1))</f>
        <v>92</v>
      </c>
      <c r="F145" s="239" t="n">
        <f aca="false">E145*SUM(P145:Q145)</f>
        <v>2300000</v>
      </c>
      <c r="G145" s="214" t="n">
        <v>1288153</v>
      </c>
      <c r="H145" s="215" t="n">
        <v>37035.1409259259</v>
      </c>
      <c r="I145" s="0" t="s">
        <v>943</v>
      </c>
      <c r="M145" s="0" t="s">
        <v>858</v>
      </c>
      <c r="N145" s="0" t="s">
        <v>859</v>
      </c>
      <c r="O145" s="0" t="s">
        <v>871</v>
      </c>
      <c r="Q145" s="216" t="n">
        <v>25000</v>
      </c>
      <c r="S145" s="0" t="s">
        <v>861</v>
      </c>
      <c r="T145" s="0" t="s">
        <v>862</v>
      </c>
      <c r="U145" s="218" t="n">
        <v>24.3</v>
      </c>
      <c r="V145" s="0" t="s">
        <v>944</v>
      </c>
      <c r="W145" s="0" t="s">
        <v>873</v>
      </c>
      <c r="X145" s="0" t="s">
        <v>865</v>
      </c>
      <c r="Y145" s="0" t="s">
        <v>866</v>
      </c>
      <c r="Z145" s="0" t="s">
        <v>867</v>
      </c>
      <c r="AA145" s="0" t="n">
        <v>104723</v>
      </c>
      <c r="AB145" s="215" t="n">
        <v>37165</v>
      </c>
      <c r="AC145" s="215" t="n">
        <v>37256</v>
      </c>
    </row>
    <row r="146" customFormat="false" ht="12.75" hidden="false" customHeight="false" outlineLevel="0" collapsed="false">
      <c r="A146" s="208" t="str">
        <f aca="false">B146&amp;" "&amp;C146&amp;" "&amp;D146</f>
        <v> Metals Financial</v>
      </c>
      <c r="B146" s="208" t="str">
        <f aca="false">IF((LEFT(N146,2)="US"),"US","")</f>
        <v/>
      </c>
      <c r="C146" s="208" t="str">
        <f aca="false">M146</f>
        <v>Metals</v>
      </c>
      <c r="D146" s="208" t="str">
        <f aca="false">IF(ISNUMBER(FIND("Phy",N146))=TRUE(),"Physical","Financial")</f>
        <v>Financial</v>
      </c>
      <c r="E146" s="208" t="n">
        <f aca="false">IF(VLOOKUP(S146,'DD-Lookup'!$J$6:$L$50,3,FALSE())="Monthly",(YEAR(AC146)-YEAR(AB146))*12+MONTH(AC146)-MONTH(AB146)+1,(AC146-AB146+1))</f>
        <v>1</v>
      </c>
      <c r="F146" s="239" t="n">
        <f aca="false">E146*SUM(P146:Q146)</f>
        <v>20</v>
      </c>
      <c r="G146" s="214" t="n">
        <v>1288154</v>
      </c>
      <c r="H146" s="215" t="n">
        <v>37035.1419097222</v>
      </c>
      <c r="I146" s="0" t="s">
        <v>828</v>
      </c>
      <c r="M146" s="0" t="s">
        <v>780</v>
      </c>
      <c r="N146" s="0" t="s">
        <v>804</v>
      </c>
      <c r="O146" s="0" t="s">
        <v>805</v>
      </c>
      <c r="Q146" s="216" t="n">
        <v>20</v>
      </c>
      <c r="S146" s="0" t="s">
        <v>783</v>
      </c>
      <c r="T146" s="0" t="s">
        <v>784</v>
      </c>
      <c r="U146" s="218" t="n">
        <v>1731</v>
      </c>
      <c r="V146" s="0" t="s">
        <v>829</v>
      </c>
      <c r="W146" s="0" t="s">
        <v>803</v>
      </c>
      <c r="X146" s="0" t="s">
        <v>787</v>
      </c>
      <c r="Y146" s="0" t="s">
        <v>788</v>
      </c>
      <c r="Z146" s="0" t="s">
        <v>789</v>
      </c>
      <c r="AA146" s="0" t="n">
        <v>2149671</v>
      </c>
    </row>
    <row r="147" customFormat="false" ht="12.75" hidden="false" customHeight="false" outlineLevel="0" collapsed="false">
      <c r="A147" s="208" t="str">
        <f aca="false">B147&amp;" "&amp;C147&amp;" "&amp;D147</f>
        <v> Metals Financial</v>
      </c>
      <c r="B147" s="208" t="str">
        <f aca="false">IF((LEFT(N147,2)="US"),"US","")</f>
        <v/>
      </c>
      <c r="C147" s="208" t="str">
        <f aca="false">M147</f>
        <v>Metals</v>
      </c>
      <c r="D147" s="208" t="str">
        <f aca="false">IF(ISNUMBER(FIND("Phy",N147))=TRUE(),"Physical","Financial")</f>
        <v>Financial</v>
      </c>
      <c r="E147" s="208" t="n">
        <f aca="false">IF(VLOOKUP(S147,'DD-Lookup'!$J$6:$L$50,3,FALSE())="Monthly",(YEAR(AC147)-YEAR(AB147))*12+MONTH(AC147)-MONTH(AB147)+1,(AC147-AB147+1))</f>
        <v>1</v>
      </c>
      <c r="F147" s="239" t="n">
        <f aca="false">E147*SUM(P147:Q147)</f>
        <v>15</v>
      </c>
      <c r="G147" s="214" t="n">
        <v>1288155</v>
      </c>
      <c r="H147" s="215" t="n">
        <v>37035.1428356482</v>
      </c>
      <c r="I147" s="0" t="s">
        <v>941</v>
      </c>
      <c r="M147" s="0" t="s">
        <v>780</v>
      </c>
      <c r="N147" s="0" t="s">
        <v>804</v>
      </c>
      <c r="O147" s="0" t="s">
        <v>805</v>
      </c>
      <c r="P147" s="216" t="n">
        <v>15</v>
      </c>
      <c r="S147" s="0" t="s">
        <v>783</v>
      </c>
      <c r="T147" s="0" t="s">
        <v>784</v>
      </c>
      <c r="U147" s="218" t="n">
        <v>1730</v>
      </c>
      <c r="V147" s="0" t="s">
        <v>942</v>
      </c>
      <c r="W147" s="0" t="s">
        <v>803</v>
      </c>
      <c r="X147" s="0" t="s">
        <v>787</v>
      </c>
      <c r="Y147" s="0" t="s">
        <v>788</v>
      </c>
      <c r="Z147" s="0" t="s">
        <v>789</v>
      </c>
      <c r="AA147" s="0" t="n">
        <v>2149675</v>
      </c>
    </row>
    <row r="148" customFormat="false" ht="12.75" hidden="false" customHeight="false" outlineLevel="0" collapsed="false">
      <c r="A148" s="208" t="str">
        <f aca="false">B148&amp;" "&amp;C148&amp;" "&amp;D148</f>
        <v> Metals Financial</v>
      </c>
      <c r="B148" s="208" t="str">
        <f aca="false">IF((LEFT(N148,2)="US"),"US","")</f>
        <v/>
      </c>
      <c r="C148" s="208" t="str">
        <f aca="false">M148</f>
        <v>Metals</v>
      </c>
      <c r="D148" s="208" t="str">
        <f aca="false">IF(ISNUMBER(FIND("Phy",N148))=TRUE(),"Physical","Financial")</f>
        <v>Financial</v>
      </c>
      <c r="E148" s="208" t="n">
        <f aca="false">IF(VLOOKUP(S148,'DD-Lookup'!$J$6:$L$50,3,FALSE())="Monthly",(YEAR(AC148)-YEAR(AB148))*12+MONTH(AC148)-MONTH(AB148)+1,(AC148-AB148+1))</f>
        <v>1</v>
      </c>
      <c r="F148" s="239" t="n">
        <f aca="false">E148*SUM(P148:Q148)</f>
        <v>1</v>
      </c>
      <c r="G148" s="214" t="n">
        <v>1288156</v>
      </c>
      <c r="H148" s="215" t="n">
        <v>37035.1430324074</v>
      </c>
      <c r="I148" s="0" t="s">
        <v>815</v>
      </c>
      <c r="M148" s="0" t="s">
        <v>780</v>
      </c>
      <c r="N148" s="0" t="s">
        <v>896</v>
      </c>
      <c r="O148" s="0" t="s">
        <v>897</v>
      </c>
      <c r="P148" s="216" t="n">
        <v>1</v>
      </c>
      <c r="S148" s="0" t="s">
        <v>898</v>
      </c>
      <c r="T148" s="0" t="s">
        <v>784</v>
      </c>
      <c r="U148" s="218" t="n">
        <v>7125</v>
      </c>
      <c r="V148" s="0" t="s">
        <v>816</v>
      </c>
      <c r="W148" s="0" t="s">
        <v>800</v>
      </c>
      <c r="X148" s="0" t="s">
        <v>787</v>
      </c>
      <c r="Y148" s="0" t="s">
        <v>788</v>
      </c>
      <c r="Z148" s="0" t="s">
        <v>789</v>
      </c>
      <c r="AA148" s="0" t="n">
        <v>2149677</v>
      </c>
    </row>
    <row r="149" customFormat="false" ht="12.75" hidden="false" customHeight="false" outlineLevel="0" collapsed="false">
      <c r="A149" s="208" t="str">
        <f aca="false">B149&amp;" "&amp;C149&amp;" "&amp;D149</f>
        <v> Metals Financial</v>
      </c>
      <c r="B149" s="208" t="str">
        <f aca="false">IF((LEFT(N149,2)="US"),"US","")</f>
        <v/>
      </c>
      <c r="C149" s="208" t="str">
        <f aca="false">M149</f>
        <v>Metals</v>
      </c>
      <c r="D149" s="208" t="str">
        <f aca="false">IF(ISNUMBER(FIND("Phy",N149))=TRUE(),"Physical","Financial")</f>
        <v>Financial</v>
      </c>
      <c r="E149" s="208" t="n">
        <f aca="false">IF(VLOOKUP(S149,'DD-Lookup'!$J$6:$L$50,3,FALSE())="Monthly",(YEAR(AC149)-YEAR(AB149))*12+MONTH(AC149)-MONTH(AB149)+1,(AC149-AB149+1))</f>
        <v>1</v>
      </c>
      <c r="F149" s="239" t="n">
        <f aca="false">E149*SUM(P149:Q149)</f>
        <v>8</v>
      </c>
      <c r="G149" s="214" t="n">
        <v>1288157</v>
      </c>
      <c r="H149" s="215" t="n">
        <v>37035.1430902778</v>
      </c>
      <c r="I149" s="0" t="s">
        <v>907</v>
      </c>
      <c r="M149" s="0" t="s">
        <v>780</v>
      </c>
      <c r="N149" s="0" t="s">
        <v>781</v>
      </c>
      <c r="O149" s="0" t="s">
        <v>782</v>
      </c>
      <c r="Q149" s="216" t="n">
        <v>8</v>
      </c>
      <c r="S149" s="0" t="s">
        <v>783</v>
      </c>
      <c r="T149" s="0" t="s">
        <v>784</v>
      </c>
      <c r="U149" s="218" t="n">
        <v>1534</v>
      </c>
      <c r="V149" s="0" t="s">
        <v>908</v>
      </c>
      <c r="W149" s="0" t="s">
        <v>803</v>
      </c>
      <c r="X149" s="0" t="s">
        <v>787</v>
      </c>
      <c r="Y149" s="0" t="s">
        <v>788</v>
      </c>
      <c r="Z149" s="0" t="s">
        <v>789</v>
      </c>
      <c r="AA149" s="0" t="n">
        <v>2149681</v>
      </c>
    </row>
    <row r="150" customFormat="false" ht="12.75" hidden="false" customHeight="false" outlineLevel="0" collapsed="false">
      <c r="A150" s="208" t="str">
        <f aca="false">B150&amp;" "&amp;C150&amp;" "&amp;D150</f>
        <v> Metals Financial</v>
      </c>
      <c r="B150" s="208" t="str">
        <f aca="false">IF((LEFT(N150,2)="US"),"US","")</f>
        <v/>
      </c>
      <c r="C150" s="208" t="str">
        <f aca="false">M150</f>
        <v>Metals</v>
      </c>
      <c r="D150" s="208" t="str">
        <f aca="false">IF(ISNUMBER(FIND("Phy",N150))=TRUE(),"Physical","Financial")</f>
        <v>Financial</v>
      </c>
      <c r="E150" s="208" t="n">
        <f aca="false">IF(VLOOKUP(S150,'DD-Lookup'!$J$6:$L$50,3,FALSE())="Monthly",(YEAR(AC150)-YEAR(AB150))*12+MONTH(AC150)-MONTH(AB150)+1,(AC150-AB150+1))</f>
        <v>1</v>
      </c>
      <c r="F150" s="239" t="n">
        <f aca="false">E150*SUM(P150:Q150)</f>
        <v>1</v>
      </c>
      <c r="G150" s="214" t="n">
        <v>1288158</v>
      </c>
      <c r="H150" s="215" t="n">
        <v>37035.1431944444</v>
      </c>
      <c r="I150" s="0" t="s">
        <v>815</v>
      </c>
      <c r="M150" s="0" t="s">
        <v>780</v>
      </c>
      <c r="N150" s="0" t="s">
        <v>896</v>
      </c>
      <c r="O150" s="0" t="s">
        <v>897</v>
      </c>
      <c r="P150" s="216" t="n">
        <v>1</v>
      </c>
      <c r="S150" s="0" t="s">
        <v>898</v>
      </c>
      <c r="T150" s="0" t="s">
        <v>784</v>
      </c>
      <c r="U150" s="218" t="n">
        <v>7125</v>
      </c>
      <c r="V150" s="0" t="s">
        <v>816</v>
      </c>
      <c r="W150" s="0" t="s">
        <v>800</v>
      </c>
      <c r="X150" s="0" t="s">
        <v>787</v>
      </c>
      <c r="Y150" s="0" t="s">
        <v>788</v>
      </c>
      <c r="Z150" s="0" t="s">
        <v>789</v>
      </c>
      <c r="AA150" s="0" t="n">
        <v>2149683</v>
      </c>
    </row>
    <row r="151" customFormat="false" ht="12.75" hidden="false" customHeight="false" outlineLevel="0" collapsed="false">
      <c r="A151" s="208" t="str">
        <f aca="false">B151&amp;" "&amp;C151&amp;" "&amp;D151</f>
        <v> Natural Gas Physical</v>
      </c>
      <c r="B151" s="208" t="str">
        <f aca="false">IF((LEFT(N151,2)="US"),"US","")</f>
        <v/>
      </c>
      <c r="C151" s="208" t="str">
        <f aca="false">M151</f>
        <v>Natural Gas</v>
      </c>
      <c r="D151" s="208" t="str">
        <f aca="false">IF(ISNUMBER(FIND("Phy",N151))=TRUE(),"Physical","Financial")</f>
        <v>Physical</v>
      </c>
      <c r="E151" s="208" t="n">
        <f aca="false">IF(VLOOKUP(S151,'DD-Lookup'!$J$6:$L$50,3,FALSE())="Monthly",(YEAR(AC151)-YEAR(AB151))*12+MONTH(AC151)-MONTH(AB151)+1,(AC151-AB151+1))</f>
        <v>92</v>
      </c>
      <c r="F151" s="239" t="n">
        <f aca="false">E151*SUM(P151:Q151)</f>
        <v>2300000</v>
      </c>
      <c r="G151" s="214" t="n">
        <v>1288159</v>
      </c>
      <c r="H151" s="215" t="n">
        <v>37035.1432407407</v>
      </c>
      <c r="I151" s="0" t="s">
        <v>943</v>
      </c>
      <c r="M151" s="0" t="s">
        <v>858</v>
      </c>
      <c r="N151" s="0" t="s">
        <v>859</v>
      </c>
      <c r="O151" s="0" t="s">
        <v>945</v>
      </c>
      <c r="Q151" s="216" t="n">
        <v>25000</v>
      </c>
      <c r="S151" s="0" t="s">
        <v>861</v>
      </c>
      <c r="T151" s="0" t="s">
        <v>862</v>
      </c>
      <c r="U151" s="218" t="n">
        <v>23.7</v>
      </c>
      <c r="V151" s="0" t="s">
        <v>944</v>
      </c>
      <c r="W151" s="0" t="s">
        <v>873</v>
      </c>
      <c r="X151" s="0" t="s">
        <v>865</v>
      </c>
      <c r="Y151" s="0" t="s">
        <v>866</v>
      </c>
      <c r="Z151" s="0" t="s">
        <v>867</v>
      </c>
      <c r="AA151" s="0" t="n">
        <v>104724</v>
      </c>
      <c r="AB151" s="215" t="n">
        <v>37530</v>
      </c>
      <c r="AC151" s="215" t="n">
        <v>37621</v>
      </c>
    </row>
    <row r="152" customFormat="false" ht="12.75" hidden="false" customHeight="false" outlineLevel="0" collapsed="false">
      <c r="A152" s="208" t="str">
        <f aca="false">B152&amp;" "&amp;C152&amp;" "&amp;D152</f>
        <v> Natural Gas Physical</v>
      </c>
      <c r="B152" s="208" t="str">
        <f aca="false">IF((LEFT(N152,2)="US"),"US","")</f>
        <v/>
      </c>
      <c r="C152" s="208" t="str">
        <f aca="false">M152</f>
        <v>Natural Gas</v>
      </c>
      <c r="D152" s="208" t="str">
        <f aca="false">IF(ISNUMBER(FIND("Phy",N152))=TRUE(),"Physical","Financial")</f>
        <v>Physical</v>
      </c>
      <c r="E152" s="208" t="n">
        <f aca="false">IF(VLOOKUP(S152,'DD-Lookup'!$J$6:$L$50,3,FALSE())="Monthly",(YEAR(AC152)-YEAR(AB152))*12+MONTH(AC152)-MONTH(AB152)+1,(AC152-AB152+1))</f>
        <v>183</v>
      </c>
      <c r="F152" s="239" t="n">
        <f aca="false">E152*SUM(P152:Q152)</f>
        <v>4575000</v>
      </c>
      <c r="G152" s="214" t="n">
        <v>1288160</v>
      </c>
      <c r="H152" s="215" t="n">
        <v>37035.1433333333</v>
      </c>
      <c r="I152" s="0" t="s">
        <v>927</v>
      </c>
      <c r="M152" s="0" t="s">
        <v>858</v>
      </c>
      <c r="N152" s="0" t="s">
        <v>859</v>
      </c>
      <c r="O152" s="0" t="s">
        <v>946</v>
      </c>
      <c r="Q152" s="216" t="n">
        <v>25000</v>
      </c>
      <c r="S152" s="0" t="s">
        <v>861</v>
      </c>
      <c r="T152" s="0" t="s">
        <v>862</v>
      </c>
      <c r="U152" s="218" t="n">
        <v>21.75</v>
      </c>
      <c r="V152" s="0" t="s">
        <v>947</v>
      </c>
      <c r="W152" s="0" t="s">
        <v>873</v>
      </c>
      <c r="X152" s="0" t="s">
        <v>865</v>
      </c>
      <c r="Y152" s="0" t="s">
        <v>866</v>
      </c>
      <c r="Z152" s="0" t="s">
        <v>867</v>
      </c>
      <c r="AA152" s="0" t="n">
        <v>104725</v>
      </c>
      <c r="AB152" s="215" t="n">
        <v>37347</v>
      </c>
      <c r="AC152" s="215" t="n">
        <v>37529</v>
      </c>
    </row>
    <row r="153" customFormat="false" ht="12.75" hidden="false" customHeight="false" outlineLevel="0" collapsed="false">
      <c r="A153" s="208" t="str">
        <f aca="false">B153&amp;" "&amp;C153&amp;" "&amp;D153</f>
        <v> Metals Financial</v>
      </c>
      <c r="B153" s="208" t="str">
        <f aca="false">IF((LEFT(N153,2)="US"),"US","")</f>
        <v/>
      </c>
      <c r="C153" s="208" t="str">
        <f aca="false">M153</f>
        <v>Metals</v>
      </c>
      <c r="D153" s="208" t="str">
        <f aca="false">IF(ISNUMBER(FIND("Phy",N153))=TRUE(),"Physical","Financial")</f>
        <v>Financial</v>
      </c>
      <c r="E153" s="208" t="n">
        <f aca="false">IF(VLOOKUP(S153,'DD-Lookup'!$J$6:$L$50,3,FALSE())="Monthly",(YEAR(AC153)-YEAR(AB153))*12+MONTH(AC153)-MONTH(AB153)+1,(AC153-AB153+1))</f>
        <v>1</v>
      </c>
      <c r="F153" s="239" t="n">
        <f aca="false">E153*SUM(P153:Q153)</f>
        <v>10</v>
      </c>
      <c r="G153" s="214" t="n">
        <v>1288163</v>
      </c>
      <c r="H153" s="215" t="n">
        <v>37035.1442476852</v>
      </c>
      <c r="I153" s="0" t="s">
        <v>811</v>
      </c>
      <c r="M153" s="0" t="s">
        <v>780</v>
      </c>
      <c r="N153" s="0" t="s">
        <v>804</v>
      </c>
      <c r="O153" s="0" t="s">
        <v>805</v>
      </c>
      <c r="P153" s="216" t="n">
        <v>10</v>
      </c>
      <c r="S153" s="0" t="s">
        <v>783</v>
      </c>
      <c r="T153" s="0" t="s">
        <v>784</v>
      </c>
      <c r="U153" s="218" t="n">
        <v>1730</v>
      </c>
      <c r="V153" s="0" t="s">
        <v>899</v>
      </c>
      <c r="W153" s="0" t="s">
        <v>803</v>
      </c>
      <c r="X153" s="0" t="s">
        <v>787</v>
      </c>
      <c r="Y153" s="0" t="s">
        <v>788</v>
      </c>
      <c r="Z153" s="0" t="s">
        <v>789</v>
      </c>
      <c r="AA153" s="0" t="n">
        <v>2149691</v>
      </c>
    </row>
    <row r="154" customFormat="false" ht="12.75" hidden="false" customHeight="false" outlineLevel="0" collapsed="false">
      <c r="A154" s="208" t="str">
        <f aca="false">B154&amp;" "&amp;C154&amp;" "&amp;D154</f>
        <v> Natural Gas Physical</v>
      </c>
      <c r="B154" s="208" t="str">
        <f aca="false">IF((LEFT(N154,2)="US"),"US","")</f>
        <v/>
      </c>
      <c r="C154" s="208" t="str">
        <f aca="false">M154</f>
        <v>Natural Gas</v>
      </c>
      <c r="D154" s="208" t="str">
        <f aca="false">IF(ISNUMBER(FIND("Phy",N154))=TRUE(),"Physical","Financial")</f>
        <v>Physical</v>
      </c>
      <c r="E154" s="208" t="n">
        <f aca="false">IF(VLOOKUP(S154,'DD-Lookup'!$J$6:$L$50,3,FALSE())="Monthly",(YEAR(AC154)-YEAR(AB154))*12+MONTH(AC154)-MONTH(AB154)+1,(AC154-AB154+1))</f>
        <v>183</v>
      </c>
      <c r="F154" s="239" t="n">
        <f aca="false">E154*SUM(P154:Q154)</f>
        <v>4575000</v>
      </c>
      <c r="G154" s="214" t="n">
        <v>1288164</v>
      </c>
      <c r="H154" s="215" t="n">
        <v>37035.1443287037</v>
      </c>
      <c r="I154" s="0" t="s">
        <v>943</v>
      </c>
      <c r="M154" s="0" t="s">
        <v>858</v>
      </c>
      <c r="N154" s="0" t="s">
        <v>859</v>
      </c>
      <c r="O154" s="0" t="s">
        <v>946</v>
      </c>
      <c r="Q154" s="216" t="n">
        <v>25000</v>
      </c>
      <c r="S154" s="0" t="s">
        <v>861</v>
      </c>
      <c r="T154" s="0" t="s">
        <v>862</v>
      </c>
      <c r="U154" s="218" t="n">
        <v>21.8</v>
      </c>
      <c r="V154" s="0" t="s">
        <v>944</v>
      </c>
      <c r="W154" s="0" t="s">
        <v>873</v>
      </c>
      <c r="X154" s="0" t="s">
        <v>865</v>
      </c>
      <c r="Y154" s="0" t="s">
        <v>866</v>
      </c>
      <c r="Z154" s="0" t="s">
        <v>867</v>
      </c>
      <c r="AA154" s="0" t="n">
        <v>104726</v>
      </c>
      <c r="AB154" s="215" t="n">
        <v>37347</v>
      </c>
      <c r="AC154" s="215" t="n">
        <v>37529</v>
      </c>
    </row>
    <row r="155" customFormat="false" ht="12.75" hidden="false" customHeight="false" outlineLevel="0" collapsed="false">
      <c r="A155" s="208" t="str">
        <f aca="false">B155&amp;" "&amp;C155&amp;" "&amp;D155</f>
        <v> Natural Gas Physical</v>
      </c>
      <c r="B155" s="208" t="str">
        <f aca="false">IF((LEFT(N155,2)="US"),"US","")</f>
        <v/>
      </c>
      <c r="C155" s="208" t="str">
        <f aca="false">M155</f>
        <v>Natural Gas</v>
      </c>
      <c r="D155" s="208" t="str">
        <f aca="false">IF(ISNUMBER(FIND("Phy",N155))=TRUE(),"Physical","Financial")</f>
        <v>Physical</v>
      </c>
      <c r="E155" s="208" t="n">
        <f aca="false">IF(VLOOKUP(S155,'DD-Lookup'!$J$6:$L$50,3,FALSE())="Monthly",(YEAR(AC155)-YEAR(AB155))*12+MONTH(AC155)-MONTH(AB155)+1,(AC155-AB155+1))</f>
        <v>183</v>
      </c>
      <c r="F155" s="239" t="n">
        <f aca="false">E155*SUM(P155:Q155)</f>
        <v>4575000</v>
      </c>
      <c r="G155" s="214" t="n">
        <v>1288165</v>
      </c>
      <c r="H155" s="215" t="n">
        <v>37035.1444791667</v>
      </c>
      <c r="I155" s="0" t="s">
        <v>925</v>
      </c>
      <c r="M155" s="0" t="s">
        <v>858</v>
      </c>
      <c r="N155" s="0" t="s">
        <v>859</v>
      </c>
      <c r="O155" s="0" t="s">
        <v>948</v>
      </c>
      <c r="Q155" s="216" t="n">
        <v>25000</v>
      </c>
      <c r="S155" s="0" t="s">
        <v>861</v>
      </c>
      <c r="T155" s="0" t="s">
        <v>862</v>
      </c>
      <c r="U155" s="218" t="n">
        <v>19.8</v>
      </c>
      <c r="V155" s="0" t="s">
        <v>949</v>
      </c>
      <c r="W155" s="0" t="s">
        <v>873</v>
      </c>
      <c r="X155" s="0" t="s">
        <v>865</v>
      </c>
      <c r="Y155" s="0" t="s">
        <v>866</v>
      </c>
      <c r="Z155" s="0" t="s">
        <v>867</v>
      </c>
      <c r="AA155" s="0" t="n">
        <v>104727</v>
      </c>
      <c r="AB155" s="215" t="n">
        <v>37712</v>
      </c>
      <c r="AC155" s="215" t="n">
        <v>37894</v>
      </c>
    </row>
    <row r="156" customFormat="false" ht="12.75" hidden="false" customHeight="false" outlineLevel="0" collapsed="false">
      <c r="A156" s="208" t="str">
        <f aca="false">B156&amp;" "&amp;C156&amp;" "&amp;D156</f>
        <v> Metals Financial</v>
      </c>
      <c r="B156" s="208" t="str">
        <f aca="false">IF((LEFT(N156,2)="US"),"US","")</f>
        <v/>
      </c>
      <c r="C156" s="208" t="str">
        <f aca="false">M156</f>
        <v>Metals</v>
      </c>
      <c r="D156" s="208" t="str">
        <f aca="false">IF(ISNUMBER(FIND("Phy",N156))=TRUE(),"Physical","Financial")</f>
        <v>Financial</v>
      </c>
      <c r="E156" s="208" t="n">
        <f aca="false">IF(VLOOKUP(S156,'DD-Lookup'!$J$6:$L$50,3,FALSE())="Monthly",(YEAR(AC156)-YEAR(AB156))*12+MONTH(AC156)-MONTH(AB156)+1,(AC156-AB156+1))</f>
        <v>1</v>
      </c>
      <c r="F156" s="239" t="n">
        <f aca="false">E156*SUM(P156:Q156)</f>
        <v>10</v>
      </c>
      <c r="G156" s="214" t="n">
        <v>1288166</v>
      </c>
      <c r="H156" s="215" t="n">
        <v>37035.1447685185</v>
      </c>
      <c r="I156" s="0" t="s">
        <v>828</v>
      </c>
      <c r="M156" s="0" t="s">
        <v>780</v>
      </c>
      <c r="N156" s="0" t="s">
        <v>804</v>
      </c>
      <c r="O156" s="0" t="s">
        <v>805</v>
      </c>
      <c r="P156" s="216" t="n">
        <v>10</v>
      </c>
      <c r="S156" s="0" t="s">
        <v>783</v>
      </c>
      <c r="T156" s="0" t="s">
        <v>784</v>
      </c>
      <c r="U156" s="218" t="n">
        <v>1731</v>
      </c>
      <c r="V156" s="0" t="s">
        <v>829</v>
      </c>
      <c r="W156" s="0" t="s">
        <v>803</v>
      </c>
      <c r="X156" s="0" t="s">
        <v>787</v>
      </c>
      <c r="Y156" s="0" t="s">
        <v>788</v>
      </c>
      <c r="Z156" s="0" t="s">
        <v>789</v>
      </c>
      <c r="AA156" s="0" t="n">
        <v>2149693</v>
      </c>
    </row>
    <row r="157" customFormat="false" ht="12.75" hidden="false" customHeight="false" outlineLevel="0" collapsed="false">
      <c r="A157" s="208" t="str">
        <f aca="false">B157&amp;" "&amp;C157&amp;" "&amp;D157</f>
        <v> Metals Financial</v>
      </c>
      <c r="B157" s="208" t="str">
        <f aca="false">IF((LEFT(N157,2)="US"),"US","")</f>
        <v/>
      </c>
      <c r="C157" s="208" t="str">
        <f aca="false">M157</f>
        <v>Metals</v>
      </c>
      <c r="D157" s="208" t="str">
        <f aca="false">IF(ISNUMBER(FIND("Phy",N157))=TRUE(),"Physical","Financial")</f>
        <v>Financial</v>
      </c>
      <c r="E157" s="208" t="n">
        <f aca="false">IF(VLOOKUP(S157,'DD-Lookup'!$J$6:$L$50,3,FALSE())="Monthly",(YEAR(AC157)-YEAR(AB157))*12+MONTH(AC157)-MONTH(AB157)+1,(AC157-AB157+1))</f>
        <v>1</v>
      </c>
      <c r="F157" s="239" t="n">
        <f aca="false">E157*SUM(P157:Q157)</f>
        <v>20</v>
      </c>
      <c r="G157" s="214" t="n">
        <v>1288167</v>
      </c>
      <c r="H157" s="215" t="n">
        <v>37035.1449537037</v>
      </c>
      <c r="I157" s="0" t="s">
        <v>884</v>
      </c>
      <c r="M157" s="0" t="s">
        <v>780</v>
      </c>
      <c r="N157" s="0" t="s">
        <v>804</v>
      </c>
      <c r="O157" s="0" t="s">
        <v>805</v>
      </c>
      <c r="Q157" s="216" t="n">
        <v>20</v>
      </c>
      <c r="S157" s="0" t="s">
        <v>783</v>
      </c>
      <c r="T157" s="0" t="s">
        <v>784</v>
      </c>
      <c r="U157" s="218" t="n">
        <v>1732</v>
      </c>
      <c r="V157" s="0" t="s">
        <v>885</v>
      </c>
      <c r="W157" s="0" t="s">
        <v>803</v>
      </c>
      <c r="X157" s="0" t="s">
        <v>787</v>
      </c>
      <c r="Y157" s="0" t="s">
        <v>788</v>
      </c>
      <c r="Z157" s="0" t="s">
        <v>789</v>
      </c>
      <c r="AA157" s="0" t="n">
        <v>2149695</v>
      </c>
    </row>
    <row r="158" customFormat="false" ht="12.75" hidden="false" customHeight="false" outlineLevel="0" collapsed="false">
      <c r="A158" s="208" t="str">
        <f aca="false">B158&amp;" "&amp;C158&amp;" "&amp;D158</f>
        <v> Metals Financial</v>
      </c>
      <c r="B158" s="208" t="str">
        <f aca="false">IF((LEFT(N158,2)="US"),"US","")</f>
        <v/>
      </c>
      <c r="C158" s="208" t="str">
        <f aca="false">M158</f>
        <v>Metals</v>
      </c>
      <c r="D158" s="208" t="str">
        <f aca="false">IF(ISNUMBER(FIND("Phy",N158))=TRUE(),"Physical","Financial")</f>
        <v>Financial</v>
      </c>
      <c r="E158" s="208" t="n">
        <f aca="false">IF(VLOOKUP(S158,'DD-Lookup'!$J$6:$L$50,3,FALSE())="Monthly",(YEAR(AC158)-YEAR(AB158))*12+MONTH(AC158)-MONTH(AB158)+1,(AC158-AB158+1))</f>
        <v>1</v>
      </c>
      <c r="F158" s="239" t="n">
        <f aca="false">E158*SUM(P158:Q158)</f>
        <v>20</v>
      </c>
      <c r="G158" s="214" t="n">
        <v>1288168</v>
      </c>
      <c r="H158" s="215" t="n">
        <v>37035.1452777778</v>
      </c>
      <c r="I158" s="0" t="s">
        <v>828</v>
      </c>
      <c r="M158" s="0" t="s">
        <v>780</v>
      </c>
      <c r="N158" s="0" t="s">
        <v>804</v>
      </c>
      <c r="O158" s="0" t="s">
        <v>805</v>
      </c>
      <c r="P158" s="216" t="n">
        <v>20</v>
      </c>
      <c r="S158" s="0" t="s">
        <v>783</v>
      </c>
      <c r="T158" s="0" t="s">
        <v>784</v>
      </c>
      <c r="U158" s="218" t="n">
        <v>1731</v>
      </c>
      <c r="V158" s="0" t="s">
        <v>829</v>
      </c>
      <c r="W158" s="0" t="s">
        <v>803</v>
      </c>
      <c r="X158" s="0" t="s">
        <v>787</v>
      </c>
      <c r="Y158" s="0" t="s">
        <v>788</v>
      </c>
      <c r="Z158" s="0" t="s">
        <v>789</v>
      </c>
      <c r="AA158" s="0" t="n">
        <v>2149697</v>
      </c>
    </row>
    <row r="159" customFormat="false" ht="12.75" hidden="false" customHeight="false" outlineLevel="0" collapsed="false">
      <c r="A159" s="208" t="str">
        <f aca="false">B159&amp;" "&amp;C159&amp;" "&amp;D159</f>
        <v> Metals Financial</v>
      </c>
      <c r="B159" s="208" t="str">
        <f aca="false">IF((LEFT(N159,2)="US"),"US","")</f>
        <v/>
      </c>
      <c r="C159" s="208" t="str">
        <f aca="false">M159</f>
        <v>Metals</v>
      </c>
      <c r="D159" s="208" t="str">
        <f aca="false">IF(ISNUMBER(FIND("Phy",N159))=TRUE(),"Physical","Financial")</f>
        <v>Financial</v>
      </c>
      <c r="E159" s="208" t="n">
        <f aca="false">IF(VLOOKUP(S159,'DD-Lookup'!$J$6:$L$50,3,FALSE())="Monthly",(YEAR(AC159)-YEAR(AB159))*12+MONTH(AC159)-MONTH(AB159)+1,(AC159-AB159+1))</f>
        <v>1</v>
      </c>
      <c r="F159" s="239" t="n">
        <f aca="false">E159*SUM(P159:Q159)</f>
        <v>20</v>
      </c>
      <c r="G159" s="214" t="n">
        <v>1288170</v>
      </c>
      <c r="H159" s="215" t="n">
        <v>37035.1477893519</v>
      </c>
      <c r="I159" s="0" t="s">
        <v>901</v>
      </c>
      <c r="M159" s="0" t="s">
        <v>780</v>
      </c>
      <c r="N159" s="0" t="s">
        <v>804</v>
      </c>
      <c r="O159" s="0" t="s">
        <v>805</v>
      </c>
      <c r="Q159" s="216" t="n">
        <v>20</v>
      </c>
      <c r="S159" s="0" t="s">
        <v>783</v>
      </c>
      <c r="T159" s="0" t="s">
        <v>784</v>
      </c>
      <c r="U159" s="218" t="n">
        <v>1733</v>
      </c>
      <c r="V159" s="0" t="s">
        <v>902</v>
      </c>
      <c r="W159" s="0" t="s">
        <v>803</v>
      </c>
      <c r="X159" s="0" t="s">
        <v>787</v>
      </c>
      <c r="Y159" s="0" t="s">
        <v>788</v>
      </c>
      <c r="Z159" s="0" t="s">
        <v>789</v>
      </c>
      <c r="AA159" s="0" t="n">
        <v>2149701</v>
      </c>
    </row>
    <row r="160" customFormat="false" ht="12.75" hidden="false" customHeight="false" outlineLevel="0" collapsed="false">
      <c r="A160" s="208" t="str">
        <f aca="false">B160&amp;" "&amp;C160&amp;" "&amp;D160</f>
        <v> Metals Financial</v>
      </c>
      <c r="B160" s="208" t="str">
        <f aca="false">IF((LEFT(N160,2)="US"),"US","")</f>
        <v/>
      </c>
      <c r="C160" s="208" t="str">
        <f aca="false">M160</f>
        <v>Metals</v>
      </c>
      <c r="D160" s="208" t="str">
        <f aca="false">IF(ISNUMBER(FIND("Phy",N160))=TRUE(),"Physical","Financial")</f>
        <v>Financial</v>
      </c>
      <c r="E160" s="208" t="n">
        <f aca="false">IF(VLOOKUP(S160,'DD-Lookup'!$J$6:$L$50,3,FALSE())="Monthly",(YEAR(AC160)-YEAR(AB160))*12+MONTH(AC160)-MONTH(AB160)+1,(AC160-AB160+1))</f>
        <v>1</v>
      </c>
      <c r="F160" s="239" t="n">
        <f aca="false">E160*SUM(P160:Q160)</f>
        <v>10</v>
      </c>
      <c r="G160" s="214" t="n">
        <v>1288171</v>
      </c>
      <c r="H160" s="215" t="n">
        <v>37035.1487037037</v>
      </c>
      <c r="I160" s="0" t="s">
        <v>941</v>
      </c>
      <c r="M160" s="0" t="s">
        <v>780</v>
      </c>
      <c r="N160" s="0" t="s">
        <v>804</v>
      </c>
      <c r="O160" s="0" t="s">
        <v>805</v>
      </c>
      <c r="P160" s="216" t="n">
        <v>10</v>
      </c>
      <c r="S160" s="0" t="s">
        <v>783</v>
      </c>
      <c r="T160" s="0" t="s">
        <v>784</v>
      </c>
      <c r="U160" s="218" t="n">
        <v>1732</v>
      </c>
      <c r="V160" s="0" t="s">
        <v>942</v>
      </c>
      <c r="W160" s="0" t="s">
        <v>803</v>
      </c>
      <c r="X160" s="0" t="s">
        <v>787</v>
      </c>
      <c r="Y160" s="0" t="s">
        <v>788</v>
      </c>
      <c r="Z160" s="0" t="s">
        <v>789</v>
      </c>
      <c r="AA160" s="0" t="n">
        <v>2149703</v>
      </c>
    </row>
    <row r="161" customFormat="false" ht="12.75" hidden="false" customHeight="false" outlineLevel="0" collapsed="false">
      <c r="A161" s="208" t="str">
        <f aca="false">B161&amp;" "&amp;C161&amp;" "&amp;D161</f>
        <v> Metals Financial</v>
      </c>
      <c r="B161" s="208" t="str">
        <f aca="false">IF((LEFT(N161,2)="US"),"US","")</f>
        <v/>
      </c>
      <c r="C161" s="208" t="str">
        <f aca="false">M161</f>
        <v>Metals</v>
      </c>
      <c r="D161" s="208" t="str">
        <f aca="false">IF(ISNUMBER(FIND("Phy",N161))=TRUE(),"Physical","Financial")</f>
        <v>Financial</v>
      </c>
      <c r="E161" s="208" t="n">
        <f aca="false">IF(VLOOKUP(S161,'DD-Lookup'!$J$6:$L$50,3,FALSE())="Monthly",(YEAR(AC161)-YEAR(AB161))*12+MONTH(AC161)-MONTH(AB161)+1,(AC161-AB161+1))</f>
        <v>1</v>
      </c>
      <c r="F161" s="239" t="n">
        <f aca="false">E161*SUM(P161:Q161)</f>
        <v>12</v>
      </c>
      <c r="G161" s="214" t="n">
        <v>1288172</v>
      </c>
      <c r="H161" s="215" t="n">
        <v>37035.1491898148</v>
      </c>
      <c r="I161" s="0" t="s">
        <v>796</v>
      </c>
      <c r="M161" s="0" t="s">
        <v>780</v>
      </c>
      <c r="N161" s="0" t="s">
        <v>781</v>
      </c>
      <c r="O161" s="0" t="s">
        <v>782</v>
      </c>
      <c r="Q161" s="216" t="n">
        <v>12</v>
      </c>
      <c r="S161" s="0" t="s">
        <v>783</v>
      </c>
      <c r="T161" s="0" t="s">
        <v>784</v>
      </c>
      <c r="U161" s="218" t="n">
        <v>1534</v>
      </c>
      <c r="V161" s="0" t="s">
        <v>830</v>
      </c>
      <c r="W161" s="0" t="s">
        <v>803</v>
      </c>
      <c r="X161" s="0" t="s">
        <v>787</v>
      </c>
      <c r="Y161" s="0" t="s">
        <v>788</v>
      </c>
      <c r="Z161" s="0" t="s">
        <v>789</v>
      </c>
      <c r="AA161" s="0" t="n">
        <v>2149705</v>
      </c>
    </row>
    <row r="162" customFormat="false" ht="12.75" hidden="false" customHeight="false" outlineLevel="0" collapsed="false">
      <c r="A162" s="208" t="str">
        <f aca="false">B162&amp;" "&amp;C162&amp;" "&amp;D162</f>
        <v> Metals Financial</v>
      </c>
      <c r="B162" s="208" t="str">
        <f aca="false">IF((LEFT(N162,2)="US"),"US","")</f>
        <v/>
      </c>
      <c r="C162" s="208" t="str">
        <f aca="false">M162</f>
        <v>Metals</v>
      </c>
      <c r="D162" s="208" t="str">
        <f aca="false">IF(ISNUMBER(FIND("Phy",N162))=TRUE(),"Physical","Financial")</f>
        <v>Financial</v>
      </c>
      <c r="E162" s="208" t="n">
        <f aca="false">IF(VLOOKUP(S162,'DD-Lookup'!$J$6:$L$50,3,FALSE())="Monthly",(YEAR(AC162)-YEAR(AB162))*12+MONTH(AC162)-MONTH(AB162)+1,(AC162-AB162+1))</f>
        <v>1</v>
      </c>
      <c r="F162" s="239" t="n">
        <f aca="false">E162*SUM(P162:Q162)</f>
        <v>2</v>
      </c>
      <c r="G162" s="214" t="n">
        <v>1288173</v>
      </c>
      <c r="H162" s="215" t="n">
        <v>37035.1498726852</v>
      </c>
      <c r="I162" s="0" t="s">
        <v>815</v>
      </c>
      <c r="M162" s="0" t="s">
        <v>780</v>
      </c>
      <c r="N162" s="0" t="s">
        <v>804</v>
      </c>
      <c r="O162" s="0" t="s">
        <v>805</v>
      </c>
      <c r="Q162" s="216" t="n">
        <v>2</v>
      </c>
      <c r="S162" s="0" t="s">
        <v>783</v>
      </c>
      <c r="T162" s="0" t="s">
        <v>784</v>
      </c>
      <c r="U162" s="218" t="n">
        <v>1734</v>
      </c>
      <c r="V162" s="0" t="s">
        <v>816</v>
      </c>
      <c r="W162" s="0" t="s">
        <v>803</v>
      </c>
      <c r="X162" s="0" t="s">
        <v>787</v>
      </c>
      <c r="Y162" s="0" t="s">
        <v>788</v>
      </c>
      <c r="Z162" s="0" t="s">
        <v>789</v>
      </c>
      <c r="AA162" s="0" t="n">
        <v>2149707</v>
      </c>
    </row>
    <row r="163" customFormat="false" ht="12.75" hidden="false" customHeight="false" outlineLevel="0" collapsed="false">
      <c r="A163" s="208" t="str">
        <f aca="false">B163&amp;" "&amp;C163&amp;" "&amp;D163</f>
        <v> Metals Financial</v>
      </c>
      <c r="B163" s="208" t="str">
        <f aca="false">IF((LEFT(N163,2)="US"),"US","")</f>
        <v/>
      </c>
      <c r="C163" s="208" t="str">
        <f aca="false">M163</f>
        <v>Metals</v>
      </c>
      <c r="D163" s="208" t="str">
        <f aca="false">IF(ISNUMBER(FIND("Phy",N163))=TRUE(),"Physical","Financial")</f>
        <v>Financial</v>
      </c>
      <c r="E163" s="208" t="n">
        <f aca="false">IF(VLOOKUP(S163,'DD-Lookup'!$J$6:$L$50,3,FALSE())="Monthly",(YEAR(AC163)-YEAR(AB163))*12+MONTH(AC163)-MONTH(AB163)+1,(AC163-AB163+1))</f>
        <v>1</v>
      </c>
      <c r="F163" s="239" t="n">
        <f aca="false">E163*SUM(P163:Q163)</f>
        <v>12</v>
      </c>
      <c r="G163" s="214" t="n">
        <v>1288176</v>
      </c>
      <c r="H163" s="215" t="n">
        <v>37035.1579861111</v>
      </c>
      <c r="I163" s="0" t="s">
        <v>825</v>
      </c>
      <c r="M163" s="0" t="s">
        <v>780</v>
      </c>
      <c r="N163" s="0" t="s">
        <v>781</v>
      </c>
      <c r="O163" s="0" t="s">
        <v>782</v>
      </c>
      <c r="Q163" s="216" t="n">
        <v>12</v>
      </c>
      <c r="S163" s="0" t="s">
        <v>783</v>
      </c>
      <c r="T163" s="0" t="s">
        <v>784</v>
      </c>
      <c r="U163" s="218" t="n">
        <v>1536</v>
      </c>
      <c r="V163" s="0" t="s">
        <v>827</v>
      </c>
      <c r="W163" s="0" t="s">
        <v>803</v>
      </c>
      <c r="X163" s="0" t="s">
        <v>787</v>
      </c>
      <c r="Y163" s="0" t="s">
        <v>788</v>
      </c>
      <c r="Z163" s="0" t="s">
        <v>789</v>
      </c>
      <c r="AA163" s="0" t="n">
        <v>2149721</v>
      </c>
    </row>
    <row r="164" customFormat="false" ht="12.75" hidden="false" customHeight="false" outlineLevel="0" collapsed="false">
      <c r="A164" s="208" t="str">
        <f aca="false">B164&amp;" "&amp;C164&amp;" "&amp;D164</f>
        <v> Metals Financial</v>
      </c>
      <c r="B164" s="208" t="str">
        <f aca="false">IF((LEFT(N164,2)="US"),"US","")</f>
        <v/>
      </c>
      <c r="C164" s="208" t="str">
        <f aca="false">M164</f>
        <v>Metals</v>
      </c>
      <c r="D164" s="208" t="str">
        <f aca="false">IF(ISNUMBER(FIND("Phy",N164))=TRUE(),"Physical","Financial")</f>
        <v>Financial</v>
      </c>
      <c r="E164" s="208" t="n">
        <f aca="false">IF(VLOOKUP(S164,'DD-Lookup'!$J$6:$L$50,3,FALSE())="Monthly",(YEAR(AC164)-YEAR(AB164))*12+MONTH(AC164)-MONTH(AB164)+1,(AC164-AB164+1))</f>
        <v>1</v>
      </c>
      <c r="F164" s="239" t="n">
        <f aca="false">E164*SUM(P164:Q164)</f>
        <v>10</v>
      </c>
      <c r="G164" s="214" t="n">
        <v>1288177</v>
      </c>
      <c r="H164" s="215" t="n">
        <v>37035.1581712963</v>
      </c>
      <c r="I164" s="0" t="s">
        <v>828</v>
      </c>
      <c r="M164" s="0" t="s">
        <v>780</v>
      </c>
      <c r="N164" s="0" t="s">
        <v>804</v>
      </c>
      <c r="O164" s="0" t="s">
        <v>805</v>
      </c>
      <c r="P164" s="216" t="n">
        <v>10</v>
      </c>
      <c r="S164" s="0" t="s">
        <v>783</v>
      </c>
      <c r="T164" s="0" t="s">
        <v>784</v>
      </c>
      <c r="U164" s="218" t="n">
        <v>1733</v>
      </c>
      <c r="V164" s="0" t="s">
        <v>829</v>
      </c>
      <c r="W164" s="0" t="s">
        <v>803</v>
      </c>
      <c r="X164" s="0" t="s">
        <v>787</v>
      </c>
      <c r="Y164" s="0" t="s">
        <v>788</v>
      </c>
      <c r="Z164" s="0" t="s">
        <v>789</v>
      </c>
      <c r="AA164" s="0" t="n">
        <v>2149723</v>
      </c>
    </row>
    <row r="165" customFormat="false" ht="12.75" hidden="false" customHeight="false" outlineLevel="0" collapsed="false">
      <c r="A165" s="208" t="str">
        <f aca="false">B165&amp;" "&amp;C165&amp;" "&amp;D165</f>
        <v> Metals Financial</v>
      </c>
      <c r="B165" s="208" t="str">
        <f aca="false">IF((LEFT(N165,2)="US"),"US","")</f>
        <v/>
      </c>
      <c r="C165" s="208" t="str">
        <f aca="false">M165</f>
        <v>Metals</v>
      </c>
      <c r="D165" s="208" t="str">
        <f aca="false">IF(ISNUMBER(FIND("Phy",N165))=TRUE(),"Physical","Financial")</f>
        <v>Financial</v>
      </c>
      <c r="E165" s="208" t="n">
        <f aca="false">IF(VLOOKUP(S165,'DD-Lookup'!$J$6:$L$50,3,FALSE())="Monthly",(YEAR(AC165)-YEAR(AB165))*12+MONTH(AC165)-MONTH(AB165)+1,(AC165-AB165+1))</f>
        <v>1</v>
      </c>
      <c r="F165" s="239" t="n">
        <f aca="false">E165*SUM(P165:Q165)</f>
        <v>8</v>
      </c>
      <c r="G165" s="214" t="n">
        <v>1288178</v>
      </c>
      <c r="H165" s="215" t="n">
        <v>37035.1581944445</v>
      </c>
      <c r="I165" s="0" t="s">
        <v>815</v>
      </c>
      <c r="M165" s="0" t="s">
        <v>780</v>
      </c>
      <c r="N165" s="0" t="s">
        <v>781</v>
      </c>
      <c r="O165" s="0" t="s">
        <v>782</v>
      </c>
      <c r="Q165" s="216" t="n">
        <v>8</v>
      </c>
      <c r="S165" s="0" t="s">
        <v>783</v>
      </c>
      <c r="T165" s="0" t="s">
        <v>784</v>
      </c>
      <c r="U165" s="218" t="n">
        <v>1536</v>
      </c>
      <c r="V165" s="0" t="s">
        <v>886</v>
      </c>
      <c r="W165" s="0" t="s">
        <v>803</v>
      </c>
      <c r="X165" s="0" t="s">
        <v>787</v>
      </c>
      <c r="Y165" s="0" t="s">
        <v>788</v>
      </c>
      <c r="Z165" s="0" t="s">
        <v>789</v>
      </c>
      <c r="AA165" s="0" t="n">
        <v>2149725</v>
      </c>
    </row>
    <row r="166" customFormat="false" ht="12.75" hidden="false" customHeight="false" outlineLevel="0" collapsed="false">
      <c r="A166" s="208" t="str">
        <f aca="false">B166&amp;" "&amp;C166&amp;" "&amp;D166</f>
        <v> Power Physical</v>
      </c>
      <c r="B166" s="208" t="str">
        <f aca="false">IF((LEFT(N166,2)="US"),"US","")</f>
        <v/>
      </c>
      <c r="C166" s="208" t="str">
        <f aca="false">M166</f>
        <v>Power</v>
      </c>
      <c r="D166" s="208" t="str">
        <f aca="false">IF(ISNUMBER(FIND("Phy",N166))=TRUE(),"Physical","Financial")</f>
        <v>Physical</v>
      </c>
      <c r="E166" s="208" t="n">
        <f aca="false">IF(VLOOKUP(S166,'DD-Lookup'!$J$6:$L$50,3,FALSE())="Monthly",(YEAR(AC166)-YEAR(AB166))*12+MONTH(AC166)-MONTH(AB166)+1,(AC166-AB166+1))</f>
        <v>35</v>
      </c>
      <c r="F166" s="239" t="n">
        <f aca="false">E166*SUM(P166:Q166)</f>
        <v>700</v>
      </c>
      <c r="G166" s="214" t="n">
        <v>1288179</v>
      </c>
      <c r="H166" s="215" t="n">
        <v>37035.1584143519</v>
      </c>
      <c r="I166" s="0" t="s">
        <v>950</v>
      </c>
      <c r="M166" s="0" t="s">
        <v>67</v>
      </c>
      <c r="N166" s="0" t="s">
        <v>928</v>
      </c>
      <c r="O166" s="0" t="s">
        <v>951</v>
      </c>
      <c r="P166" s="216" t="n">
        <v>20</v>
      </c>
      <c r="S166" s="0" t="s">
        <v>930</v>
      </c>
      <c r="T166" s="0" t="s">
        <v>862</v>
      </c>
      <c r="U166" s="218" t="n">
        <v>20.3</v>
      </c>
      <c r="V166" s="0" t="s">
        <v>952</v>
      </c>
      <c r="W166" s="0" t="s">
        <v>932</v>
      </c>
      <c r="X166" s="0" t="s">
        <v>933</v>
      </c>
      <c r="Y166" s="0" t="s">
        <v>934</v>
      </c>
      <c r="Z166" s="0" t="s">
        <v>935</v>
      </c>
      <c r="AA166" s="0" t="n">
        <v>106212.1</v>
      </c>
      <c r="AB166" s="215" t="n">
        <v>37130</v>
      </c>
      <c r="AC166" s="215" t="n">
        <v>37164</v>
      </c>
    </row>
    <row r="167" customFormat="false" ht="12.75" hidden="false" customHeight="false" outlineLevel="0" collapsed="false">
      <c r="A167" s="208" t="str">
        <f aca="false">B167&amp;" "&amp;C167&amp;" "&amp;D167</f>
        <v> Power Physical</v>
      </c>
      <c r="B167" s="208" t="str">
        <f aca="false">IF((LEFT(N167,2)="US"),"US","")</f>
        <v/>
      </c>
      <c r="C167" s="208" t="str">
        <f aca="false">M167</f>
        <v>Power</v>
      </c>
      <c r="D167" s="208" t="str">
        <f aca="false">IF(ISNUMBER(FIND("Phy",N167))=TRUE(),"Physical","Financial")</f>
        <v>Physical</v>
      </c>
      <c r="E167" s="208" t="n">
        <f aca="false">IF(VLOOKUP(S167,'DD-Lookup'!$J$6:$L$50,3,FALSE())="Monthly",(YEAR(AC167)-YEAR(AB167))*12+MONTH(AC167)-MONTH(AB167)+1,(AC167-AB167+1))</f>
        <v>182</v>
      </c>
      <c r="F167" s="239" t="n">
        <f aca="false">E167*SUM(P167:Q167)</f>
        <v>3640</v>
      </c>
      <c r="G167" s="214" t="n">
        <v>1288180</v>
      </c>
      <c r="H167" s="215" t="n">
        <v>37035.1598148148</v>
      </c>
      <c r="I167" s="0" t="s">
        <v>925</v>
      </c>
      <c r="M167" s="0" t="s">
        <v>67</v>
      </c>
      <c r="N167" s="0" t="s">
        <v>928</v>
      </c>
      <c r="O167" s="0" t="s">
        <v>953</v>
      </c>
      <c r="Q167" s="216" t="n">
        <v>20</v>
      </c>
      <c r="S167" s="0" t="s">
        <v>930</v>
      </c>
      <c r="T167" s="0" t="s">
        <v>862</v>
      </c>
      <c r="U167" s="218" t="n">
        <v>18.31</v>
      </c>
      <c r="V167" s="0" t="s">
        <v>954</v>
      </c>
      <c r="W167" s="0" t="s">
        <v>932</v>
      </c>
      <c r="X167" s="0" t="s">
        <v>933</v>
      </c>
      <c r="Y167" s="0" t="s">
        <v>934</v>
      </c>
      <c r="Z167" s="0" t="s">
        <v>935</v>
      </c>
      <c r="AA167" s="0" t="n">
        <v>106216.1</v>
      </c>
      <c r="AB167" s="215" t="n">
        <v>37711</v>
      </c>
      <c r="AC167" s="215" t="n">
        <v>37892</v>
      </c>
    </row>
    <row r="168" customFormat="false" ht="12.75" hidden="false" customHeight="false" outlineLevel="0" collapsed="false">
      <c r="A168" s="208" t="str">
        <f aca="false">B168&amp;" "&amp;C168&amp;" "&amp;D168</f>
        <v> Metals Financial</v>
      </c>
      <c r="B168" s="208" t="str">
        <f aca="false">IF((LEFT(N168,2)="US"),"US","")</f>
        <v/>
      </c>
      <c r="C168" s="208" t="str">
        <f aca="false">M168</f>
        <v>Metals</v>
      </c>
      <c r="D168" s="208" t="str">
        <f aca="false">IF(ISNUMBER(FIND("Phy",N168))=TRUE(),"Physical","Financial")</f>
        <v>Financial</v>
      </c>
      <c r="E168" s="208" t="n">
        <f aca="false">IF(VLOOKUP(S168,'DD-Lookup'!$J$6:$L$50,3,FALSE())="Monthly",(YEAR(AC168)-YEAR(AB168))*12+MONTH(AC168)-MONTH(AB168)+1,(AC168-AB168+1))</f>
        <v>1</v>
      </c>
      <c r="F168" s="239" t="n">
        <f aca="false">E168*SUM(P168:Q168)</f>
        <v>1</v>
      </c>
      <c r="G168" s="214" t="n">
        <v>1288181</v>
      </c>
      <c r="H168" s="215" t="n">
        <v>37035.1598842593</v>
      </c>
      <c r="I168" s="0" t="s">
        <v>815</v>
      </c>
      <c r="M168" s="0" t="s">
        <v>780</v>
      </c>
      <c r="N168" s="0" t="s">
        <v>781</v>
      </c>
      <c r="O168" s="0" t="s">
        <v>782</v>
      </c>
      <c r="P168" s="216" t="n">
        <v>1</v>
      </c>
      <c r="S168" s="0" t="s">
        <v>783</v>
      </c>
      <c r="T168" s="0" t="s">
        <v>784</v>
      </c>
      <c r="U168" s="218" t="n">
        <v>1535</v>
      </c>
      <c r="V168" s="0" t="s">
        <v>816</v>
      </c>
      <c r="W168" s="0" t="s">
        <v>803</v>
      </c>
      <c r="X168" s="0" t="s">
        <v>787</v>
      </c>
      <c r="Y168" s="0" t="s">
        <v>788</v>
      </c>
      <c r="Z168" s="0" t="s">
        <v>789</v>
      </c>
      <c r="AA168" s="0" t="n">
        <v>2149731</v>
      </c>
    </row>
    <row r="169" customFormat="false" ht="12.75" hidden="false" customHeight="false" outlineLevel="0" collapsed="false">
      <c r="A169" s="208" t="str">
        <f aca="false">B169&amp;" "&amp;C169&amp;" "&amp;D169</f>
        <v> Metals Financial</v>
      </c>
      <c r="B169" s="208" t="str">
        <f aca="false">IF((LEFT(N169,2)="US"),"US","")</f>
        <v/>
      </c>
      <c r="C169" s="208" t="str">
        <f aca="false">M169</f>
        <v>Metals</v>
      </c>
      <c r="D169" s="208" t="str">
        <f aca="false">IF(ISNUMBER(FIND("Phy",N169))=TRUE(),"Physical","Financial")</f>
        <v>Financial</v>
      </c>
      <c r="E169" s="208" t="n">
        <f aca="false">IF(VLOOKUP(S169,'DD-Lookup'!$J$6:$L$50,3,FALSE())="Monthly",(YEAR(AC169)-YEAR(AB169))*12+MONTH(AC169)-MONTH(AB169)+1,(AC169-AB169+1))</f>
        <v>1</v>
      </c>
      <c r="F169" s="239" t="n">
        <f aca="false">E169*SUM(P169:Q169)</f>
        <v>19</v>
      </c>
      <c r="G169" s="214" t="n">
        <v>1288182</v>
      </c>
      <c r="H169" s="215" t="n">
        <v>37035.1606481482</v>
      </c>
      <c r="I169" s="0" t="s">
        <v>796</v>
      </c>
      <c r="M169" s="0" t="s">
        <v>780</v>
      </c>
      <c r="N169" s="0" t="s">
        <v>781</v>
      </c>
      <c r="O169" s="0" t="s">
        <v>782</v>
      </c>
      <c r="P169" s="216" t="n">
        <v>19</v>
      </c>
      <c r="S169" s="0" t="s">
        <v>783</v>
      </c>
      <c r="T169" s="0" t="s">
        <v>784</v>
      </c>
      <c r="U169" s="218" t="n">
        <v>1535</v>
      </c>
      <c r="V169" s="0" t="s">
        <v>830</v>
      </c>
      <c r="W169" s="0" t="s">
        <v>803</v>
      </c>
      <c r="X169" s="0" t="s">
        <v>787</v>
      </c>
      <c r="Y169" s="0" t="s">
        <v>788</v>
      </c>
      <c r="Z169" s="0" t="s">
        <v>789</v>
      </c>
      <c r="AA169" s="0" t="n">
        <v>2149733</v>
      </c>
    </row>
    <row r="170" customFormat="false" ht="12.75" hidden="false" customHeight="false" outlineLevel="0" collapsed="false">
      <c r="A170" s="208" t="str">
        <f aca="false">B170&amp;" "&amp;C170&amp;" "&amp;D170</f>
        <v> Crude Financial</v>
      </c>
      <c r="B170" s="208" t="str">
        <f aca="false">IF((LEFT(N170,2)="US"),"US","")</f>
        <v/>
      </c>
      <c r="C170" s="208" t="str">
        <f aca="false">M170</f>
        <v>Crude</v>
      </c>
      <c r="D170" s="208" t="str">
        <f aca="false">IF(ISNUMBER(FIND("Phy",N170))=TRUE(),"Physical","Financial")</f>
        <v>Financial</v>
      </c>
      <c r="E170" s="208" t="n">
        <f aca="false">IF(VLOOKUP(S170,'DD-Lookup'!$J$6:$L$50,3,FALSE())="Monthly",(YEAR(AC170)-YEAR(AB170))*12+MONTH(AC170)-MONTH(AB170)+1,(AC170-AB170+1))</f>
        <v>3</v>
      </c>
      <c r="F170" s="239" t="n">
        <f aca="false">E170*SUM(P170:Q170)</f>
        <v>300000</v>
      </c>
      <c r="G170" s="214" t="n">
        <v>1288184</v>
      </c>
      <c r="H170" s="215" t="n">
        <v>37035.1636342593</v>
      </c>
      <c r="I170" s="0" t="s">
        <v>796</v>
      </c>
      <c r="M170" s="0" t="s">
        <v>97</v>
      </c>
      <c r="N170" s="0" t="s">
        <v>955</v>
      </c>
      <c r="O170" s="0" t="s">
        <v>956</v>
      </c>
      <c r="P170" s="216" t="n">
        <v>100000</v>
      </c>
      <c r="S170" s="0" t="s">
        <v>834</v>
      </c>
      <c r="T170" s="0" t="s">
        <v>784</v>
      </c>
      <c r="U170" s="218" t="n">
        <v>0.03</v>
      </c>
      <c r="V170" s="0" t="s">
        <v>957</v>
      </c>
      <c r="W170" s="0" t="s">
        <v>958</v>
      </c>
      <c r="X170" s="0" t="s">
        <v>959</v>
      </c>
      <c r="Y170" s="0" t="s">
        <v>838</v>
      </c>
      <c r="Z170" s="0" t="s">
        <v>935</v>
      </c>
      <c r="AA170" s="0" t="s">
        <v>960</v>
      </c>
      <c r="AB170" s="215" t="n">
        <v>37165</v>
      </c>
      <c r="AC170" s="215" t="n">
        <v>37256</v>
      </c>
    </row>
    <row r="171" customFormat="false" ht="12.75" hidden="false" customHeight="false" outlineLevel="0" collapsed="false">
      <c r="A171" s="208" t="str">
        <f aca="false">B171&amp;" "&amp;C171&amp;" "&amp;D171</f>
        <v> Metals Financial</v>
      </c>
      <c r="B171" s="208" t="str">
        <f aca="false">IF((LEFT(N171,2)="US"),"US","")</f>
        <v/>
      </c>
      <c r="C171" s="208" t="str">
        <f aca="false">M171</f>
        <v>Metals</v>
      </c>
      <c r="D171" s="208" t="str">
        <f aca="false">IF(ISNUMBER(FIND("Phy",N171))=TRUE(),"Physical","Financial")</f>
        <v>Financial</v>
      </c>
      <c r="E171" s="208" t="n">
        <f aca="false">IF(VLOOKUP(S171,'DD-Lookup'!$J$6:$L$50,3,FALSE())="Monthly",(YEAR(AC171)-YEAR(AB171))*12+MONTH(AC171)-MONTH(AB171)+1,(AC171-AB171+1))</f>
        <v>1</v>
      </c>
      <c r="F171" s="239" t="n">
        <f aca="false">E171*SUM(P171:Q171)</f>
        <v>10</v>
      </c>
      <c r="G171" s="214" t="n">
        <v>1288185</v>
      </c>
      <c r="H171" s="215" t="n">
        <v>37035.1639930556</v>
      </c>
      <c r="I171" s="0" t="s">
        <v>815</v>
      </c>
      <c r="M171" s="0" t="s">
        <v>780</v>
      </c>
      <c r="N171" s="0" t="s">
        <v>852</v>
      </c>
      <c r="O171" s="0" t="s">
        <v>853</v>
      </c>
      <c r="Q171" s="216" t="n">
        <v>10</v>
      </c>
      <c r="S171" s="0" t="s">
        <v>854</v>
      </c>
      <c r="T171" s="0" t="s">
        <v>784</v>
      </c>
      <c r="U171" s="218" t="n">
        <v>4930</v>
      </c>
      <c r="V171" s="0" t="s">
        <v>961</v>
      </c>
      <c r="W171" s="0" t="s">
        <v>856</v>
      </c>
      <c r="X171" s="0" t="s">
        <v>787</v>
      </c>
      <c r="Y171" s="0" t="s">
        <v>788</v>
      </c>
      <c r="Z171" s="0" t="s">
        <v>789</v>
      </c>
      <c r="AA171" s="0" t="n">
        <v>2149735</v>
      </c>
    </row>
    <row r="172" customFormat="false" ht="12.75" hidden="false" customHeight="false" outlineLevel="0" collapsed="false">
      <c r="A172" s="208" t="str">
        <f aca="false">B172&amp;" "&amp;C172&amp;" "&amp;D172</f>
        <v> Natural Gas Physical</v>
      </c>
      <c r="B172" s="208" t="str">
        <f aca="false">IF((LEFT(N172,2)="US"),"US","")</f>
        <v/>
      </c>
      <c r="C172" s="208" t="str">
        <f aca="false">M172</f>
        <v>Natural Gas</v>
      </c>
      <c r="D172" s="208" t="str">
        <f aca="false">IF(ISNUMBER(FIND("Phy",N172))=TRUE(),"Physical","Financial")</f>
        <v>Physical</v>
      </c>
      <c r="E172" s="208" t="n">
        <f aca="false">IF(VLOOKUP(S172,'DD-Lookup'!$J$6:$L$50,3,FALSE())="Monthly",(YEAR(AC172)-YEAR(AB172))*12+MONTH(AC172)-MONTH(AB172)+1,(AC172-AB172+1))</f>
        <v>30</v>
      </c>
      <c r="F172" s="239" t="n">
        <f aca="false">E172*SUM(P172:Q172)</f>
        <v>750000</v>
      </c>
      <c r="G172" s="214" t="n">
        <v>1288186</v>
      </c>
      <c r="H172" s="215" t="n">
        <v>37035.1641319444</v>
      </c>
      <c r="I172" s="0" t="s">
        <v>925</v>
      </c>
      <c r="M172" s="0" t="s">
        <v>858</v>
      </c>
      <c r="N172" s="0" t="s">
        <v>859</v>
      </c>
      <c r="O172" s="0" t="s">
        <v>877</v>
      </c>
      <c r="Q172" s="216" t="n">
        <v>25000</v>
      </c>
      <c r="S172" s="0" t="s">
        <v>861</v>
      </c>
      <c r="T172" s="0" t="s">
        <v>862</v>
      </c>
      <c r="U172" s="218" t="n">
        <v>20.35</v>
      </c>
      <c r="V172" s="0" t="s">
        <v>949</v>
      </c>
      <c r="W172" s="0" t="s">
        <v>873</v>
      </c>
      <c r="X172" s="0" t="s">
        <v>865</v>
      </c>
      <c r="Y172" s="0" t="s">
        <v>866</v>
      </c>
      <c r="Z172" s="0" t="s">
        <v>867</v>
      </c>
      <c r="AA172" s="0" t="n">
        <v>104732</v>
      </c>
      <c r="AB172" s="215" t="n">
        <v>37043.875</v>
      </c>
      <c r="AC172" s="215" t="n">
        <v>37072.875</v>
      </c>
    </row>
    <row r="173" customFormat="false" ht="12.75" hidden="false" customHeight="false" outlineLevel="0" collapsed="false">
      <c r="A173" s="208" t="str">
        <f aca="false">B173&amp;" "&amp;C173&amp;" "&amp;D173</f>
        <v> Metals Financial</v>
      </c>
      <c r="B173" s="208" t="str">
        <f aca="false">IF((LEFT(N173,2)="US"),"US","")</f>
        <v/>
      </c>
      <c r="C173" s="208" t="str">
        <f aca="false">M173</f>
        <v>Metals</v>
      </c>
      <c r="D173" s="208" t="str">
        <f aca="false">IF(ISNUMBER(FIND("Phy",N173))=TRUE(),"Physical","Financial")</f>
        <v>Financial</v>
      </c>
      <c r="E173" s="208" t="n">
        <f aca="false">IF(VLOOKUP(S173,'DD-Lookup'!$J$6:$L$50,3,FALSE())="Monthly",(YEAR(AC173)-YEAR(AB173))*12+MONTH(AC173)-MONTH(AB173)+1,(AC173-AB173+1))</f>
        <v>1</v>
      </c>
      <c r="F173" s="239" t="n">
        <f aca="false">E173*SUM(P173:Q173)</f>
        <v>2</v>
      </c>
      <c r="G173" s="214" t="n">
        <v>1288187</v>
      </c>
      <c r="H173" s="215" t="n">
        <v>37035.1641782407</v>
      </c>
      <c r="I173" s="0" t="s">
        <v>819</v>
      </c>
      <c r="M173" s="0" t="s">
        <v>780</v>
      </c>
      <c r="N173" s="0" t="s">
        <v>852</v>
      </c>
      <c r="O173" s="0" t="s">
        <v>853</v>
      </c>
      <c r="P173" s="216" t="n">
        <v>2</v>
      </c>
      <c r="S173" s="0" t="s">
        <v>854</v>
      </c>
      <c r="T173" s="0" t="s">
        <v>784</v>
      </c>
      <c r="U173" s="218" t="n">
        <v>4920</v>
      </c>
      <c r="V173" s="0" t="s">
        <v>855</v>
      </c>
      <c r="W173" s="0" t="s">
        <v>856</v>
      </c>
      <c r="X173" s="0" t="s">
        <v>787</v>
      </c>
      <c r="Y173" s="0" t="s">
        <v>788</v>
      </c>
      <c r="Z173" s="0" t="s">
        <v>789</v>
      </c>
      <c r="AA173" s="0" t="n">
        <v>2149737</v>
      </c>
    </row>
    <row r="174" customFormat="false" ht="12.75" hidden="false" customHeight="false" outlineLevel="0" collapsed="false">
      <c r="A174" s="208" t="str">
        <f aca="false">B174&amp;" "&amp;C174&amp;" "&amp;D174</f>
        <v> Power Physical</v>
      </c>
      <c r="B174" s="208" t="str">
        <f aca="false">IF((LEFT(N174,2)="US"),"US","")</f>
        <v/>
      </c>
      <c r="C174" s="208" t="str">
        <f aca="false">M174</f>
        <v>Power</v>
      </c>
      <c r="D174" s="208" t="str">
        <f aca="false">IF(ISNUMBER(FIND("Phy",N174))=TRUE(),"Physical","Financial")</f>
        <v>Physical</v>
      </c>
      <c r="E174" s="208" t="n">
        <f aca="false">IF(VLOOKUP(S174,'DD-Lookup'!$J$6:$L$50,3,FALSE())="Monthly",(YEAR(AC174)-YEAR(AB174))*12+MONTH(AC174)-MONTH(AB174)+1,(AC174-AB174+1))</f>
        <v>182</v>
      </c>
      <c r="F174" s="239" t="n">
        <f aca="false">E174*SUM(P174:Q174)</f>
        <v>3640</v>
      </c>
      <c r="G174" s="214" t="n">
        <v>1288188</v>
      </c>
      <c r="H174" s="215" t="n">
        <v>37035.1651157407</v>
      </c>
      <c r="I174" s="0" t="s">
        <v>950</v>
      </c>
      <c r="M174" s="0" t="s">
        <v>67</v>
      </c>
      <c r="N174" s="0" t="s">
        <v>928</v>
      </c>
      <c r="O174" s="0" t="s">
        <v>929</v>
      </c>
      <c r="P174" s="216" t="n">
        <v>20</v>
      </c>
      <c r="S174" s="0" t="s">
        <v>930</v>
      </c>
      <c r="T174" s="0" t="s">
        <v>862</v>
      </c>
      <c r="U174" s="218" t="n">
        <v>18.36</v>
      </c>
      <c r="V174" s="0" t="s">
        <v>962</v>
      </c>
      <c r="W174" s="0" t="s">
        <v>932</v>
      </c>
      <c r="X174" s="0" t="s">
        <v>933</v>
      </c>
      <c r="Y174" s="0" t="s">
        <v>934</v>
      </c>
      <c r="Z174" s="0" t="s">
        <v>935</v>
      </c>
      <c r="AA174" s="0" t="n">
        <v>106225.1</v>
      </c>
      <c r="AB174" s="215" t="n">
        <v>37347</v>
      </c>
      <c r="AC174" s="215" t="n">
        <v>37528</v>
      </c>
    </row>
    <row r="175" customFormat="false" ht="12.75" hidden="false" customHeight="false" outlineLevel="0" collapsed="false">
      <c r="A175" s="208" t="str">
        <f aca="false">B175&amp;" "&amp;C175&amp;" "&amp;D175</f>
        <v> Natural Gas Physical</v>
      </c>
      <c r="B175" s="208" t="str">
        <f aca="false">IF((LEFT(N175,2)="US"),"US","")</f>
        <v/>
      </c>
      <c r="C175" s="208" t="str">
        <f aca="false">M175</f>
        <v>Natural Gas</v>
      </c>
      <c r="D175" s="208" t="str">
        <f aca="false">IF(ISNUMBER(FIND("Phy",N175))=TRUE(),"Physical","Financial")</f>
        <v>Physical</v>
      </c>
      <c r="E175" s="208" t="n">
        <f aca="false">IF(VLOOKUP(S175,'DD-Lookup'!$J$6:$L$50,3,FALSE())="Monthly",(YEAR(AC175)-YEAR(AB175))*12+MONTH(AC175)-MONTH(AB175)+1,(AC175-AB175+1))</f>
        <v>92</v>
      </c>
      <c r="F175" s="239" t="n">
        <f aca="false">E175*SUM(P175:Q175)</f>
        <v>2300000</v>
      </c>
      <c r="G175" s="214" t="n">
        <v>1288189</v>
      </c>
      <c r="H175" s="215" t="n">
        <v>37035.1652199074</v>
      </c>
      <c r="I175" s="0" t="s">
        <v>917</v>
      </c>
      <c r="M175" s="0" t="s">
        <v>858</v>
      </c>
      <c r="N175" s="0" t="s">
        <v>859</v>
      </c>
      <c r="O175" s="0" t="s">
        <v>882</v>
      </c>
      <c r="Q175" s="216" t="n">
        <v>25000</v>
      </c>
      <c r="S175" s="0" t="s">
        <v>861</v>
      </c>
      <c r="T175" s="0" t="s">
        <v>862</v>
      </c>
      <c r="U175" s="218" t="n">
        <v>20.5</v>
      </c>
      <c r="V175" s="0" t="s">
        <v>918</v>
      </c>
      <c r="W175" s="0" t="s">
        <v>873</v>
      </c>
      <c r="X175" s="0" t="s">
        <v>865</v>
      </c>
      <c r="Y175" s="0" t="s">
        <v>866</v>
      </c>
      <c r="Z175" s="0" t="s">
        <v>867</v>
      </c>
      <c r="AA175" s="0" t="n">
        <v>104734</v>
      </c>
      <c r="AB175" s="215" t="n">
        <v>37073</v>
      </c>
      <c r="AC175" s="215" t="n">
        <v>37164</v>
      </c>
    </row>
    <row r="176" customFormat="false" ht="12.75" hidden="false" customHeight="false" outlineLevel="0" collapsed="false">
      <c r="A176" s="208" t="str">
        <f aca="false">B176&amp;" "&amp;C176&amp;" "&amp;D176</f>
        <v> Power Physical</v>
      </c>
      <c r="B176" s="208" t="str">
        <f aca="false">IF((LEFT(N176,2)="US"),"US","")</f>
        <v/>
      </c>
      <c r="C176" s="208" t="str">
        <f aca="false">M176</f>
        <v>Power</v>
      </c>
      <c r="D176" s="208" t="str">
        <f aca="false">IF(ISNUMBER(FIND("Phy",N176))=TRUE(),"Physical","Financial")</f>
        <v>Physical</v>
      </c>
      <c r="E176" s="208" t="n">
        <f aca="false">IF(VLOOKUP(S176,'DD-Lookup'!$J$6:$L$50,3,FALSE())="Monthly",(YEAR(AC176)-YEAR(AB176))*12+MONTH(AC176)-MONTH(AB176)+1,(AC176-AB176+1))</f>
        <v>182</v>
      </c>
      <c r="F176" s="239" t="n">
        <f aca="false">E176*SUM(P176:Q176)</f>
        <v>3640</v>
      </c>
      <c r="G176" s="214" t="n">
        <v>1288190</v>
      </c>
      <c r="H176" s="215" t="n">
        <v>37035.1654861111</v>
      </c>
      <c r="I176" s="0" t="s">
        <v>917</v>
      </c>
      <c r="M176" s="0" t="s">
        <v>67</v>
      </c>
      <c r="N176" s="0" t="s">
        <v>928</v>
      </c>
      <c r="O176" s="0" t="s">
        <v>953</v>
      </c>
      <c r="Q176" s="216" t="n">
        <v>20</v>
      </c>
      <c r="S176" s="0" t="s">
        <v>930</v>
      </c>
      <c r="T176" s="0" t="s">
        <v>862</v>
      </c>
      <c r="U176" s="218" t="n">
        <v>18.31</v>
      </c>
      <c r="V176" s="0" t="s">
        <v>963</v>
      </c>
      <c r="W176" s="0" t="s">
        <v>932</v>
      </c>
      <c r="X176" s="0" t="s">
        <v>933</v>
      </c>
      <c r="Y176" s="0" t="s">
        <v>934</v>
      </c>
      <c r="Z176" s="0" t="s">
        <v>935</v>
      </c>
      <c r="AA176" s="0" t="n">
        <v>106226.1</v>
      </c>
      <c r="AB176" s="215" t="n">
        <v>37711</v>
      </c>
      <c r="AC176" s="215" t="n">
        <v>37892</v>
      </c>
    </row>
    <row r="177" customFormat="false" ht="12.75" hidden="false" customHeight="false" outlineLevel="0" collapsed="false">
      <c r="A177" s="208" t="str">
        <f aca="false">B177&amp;" "&amp;C177&amp;" "&amp;D177</f>
        <v> Power Physical</v>
      </c>
      <c r="B177" s="208" t="str">
        <f aca="false">IF((LEFT(N177,2)="US"),"US","")</f>
        <v/>
      </c>
      <c r="C177" s="208" t="str">
        <f aca="false">M177</f>
        <v>Power</v>
      </c>
      <c r="D177" s="208" t="str">
        <f aca="false">IF(ISNUMBER(FIND("Phy",N177))=TRUE(),"Physical","Financial")</f>
        <v>Physical</v>
      </c>
      <c r="E177" s="208" t="n">
        <f aca="false">IF(VLOOKUP(S177,'DD-Lookup'!$J$6:$L$50,3,FALSE())="Monthly",(YEAR(AC177)-YEAR(AB177))*12+MONTH(AC177)-MONTH(AB177)+1,(AC177-AB177+1))</f>
        <v>182</v>
      </c>
      <c r="F177" s="239" t="n">
        <f aca="false">E177*SUM(P177:Q177)</f>
        <v>3640</v>
      </c>
      <c r="G177" s="214" t="n">
        <v>1288191</v>
      </c>
      <c r="H177" s="215" t="n">
        <v>37035.1667361111</v>
      </c>
      <c r="I177" s="0" t="s">
        <v>917</v>
      </c>
      <c r="M177" s="0" t="s">
        <v>67</v>
      </c>
      <c r="N177" s="0" t="s">
        <v>928</v>
      </c>
      <c r="O177" s="0" t="s">
        <v>953</v>
      </c>
      <c r="Q177" s="216" t="n">
        <v>20</v>
      </c>
      <c r="S177" s="0" t="s">
        <v>930</v>
      </c>
      <c r="T177" s="0" t="s">
        <v>862</v>
      </c>
      <c r="U177" s="218" t="n">
        <v>18.32</v>
      </c>
      <c r="V177" s="0" t="s">
        <v>963</v>
      </c>
      <c r="W177" s="0" t="s">
        <v>932</v>
      </c>
      <c r="X177" s="0" t="s">
        <v>933</v>
      </c>
      <c r="Y177" s="0" t="s">
        <v>934</v>
      </c>
      <c r="Z177" s="0" t="s">
        <v>935</v>
      </c>
      <c r="AA177" s="0" t="n">
        <v>106227.1</v>
      </c>
      <c r="AB177" s="215" t="n">
        <v>37711</v>
      </c>
      <c r="AC177" s="215" t="n">
        <v>37892</v>
      </c>
    </row>
    <row r="178" customFormat="false" ht="12.75" hidden="false" customHeight="false" outlineLevel="0" collapsed="false">
      <c r="A178" s="208" t="str">
        <f aca="false">B178&amp;" "&amp;C178&amp;" "&amp;D178</f>
        <v> Natural Gas Physical</v>
      </c>
      <c r="B178" s="208" t="str">
        <f aca="false">IF((LEFT(N178,2)="US"),"US","")</f>
        <v/>
      </c>
      <c r="C178" s="208" t="str">
        <f aca="false">M178</f>
        <v>Natural Gas</v>
      </c>
      <c r="D178" s="208" t="str">
        <f aca="false">IF(ISNUMBER(FIND("Phy",N178))=TRUE(),"Physical","Financial")</f>
        <v>Physical</v>
      </c>
      <c r="E178" s="208" t="n">
        <f aca="false">IF(VLOOKUP(S178,'DD-Lookup'!$J$6:$L$50,3,FALSE())="Monthly",(YEAR(AC178)-YEAR(AB178))*12+MONTH(AC178)-MONTH(AB178)+1,(AC178-AB178+1))</f>
        <v>90</v>
      </c>
      <c r="F178" s="239" t="n">
        <f aca="false">E178*SUM(P178:Q178)</f>
        <v>2250000</v>
      </c>
      <c r="G178" s="214" t="n">
        <v>1288192</v>
      </c>
      <c r="H178" s="215" t="n">
        <v>37035.1668055556</v>
      </c>
      <c r="I178" s="0" t="s">
        <v>840</v>
      </c>
      <c r="M178" s="0" t="s">
        <v>858</v>
      </c>
      <c r="N178" s="0" t="s">
        <v>859</v>
      </c>
      <c r="O178" s="0" t="s">
        <v>964</v>
      </c>
      <c r="Q178" s="216" t="n">
        <v>25000</v>
      </c>
      <c r="S178" s="0" t="s">
        <v>861</v>
      </c>
      <c r="T178" s="0" t="s">
        <v>862</v>
      </c>
      <c r="U178" s="218" t="n">
        <v>24.9</v>
      </c>
      <c r="V178" s="0" t="s">
        <v>965</v>
      </c>
      <c r="W178" s="0" t="s">
        <v>873</v>
      </c>
      <c r="X178" s="0" t="s">
        <v>865</v>
      </c>
      <c r="Y178" s="0" t="s">
        <v>866</v>
      </c>
      <c r="Z178" s="0" t="s">
        <v>867</v>
      </c>
      <c r="AA178" s="0" t="n">
        <v>104733</v>
      </c>
      <c r="AB178" s="215" t="n">
        <v>37622</v>
      </c>
      <c r="AC178" s="215" t="n">
        <v>37711</v>
      </c>
    </row>
    <row r="179" customFormat="false" ht="12.75" hidden="false" customHeight="false" outlineLevel="0" collapsed="false">
      <c r="A179" s="208" t="str">
        <f aca="false">B179&amp;" "&amp;C179&amp;" "&amp;D179</f>
        <v> Power Physical</v>
      </c>
      <c r="B179" s="208" t="str">
        <f aca="false">IF((LEFT(N179,2)="US"),"US","")</f>
        <v/>
      </c>
      <c r="C179" s="208" t="str">
        <f aca="false">M179</f>
        <v>Power</v>
      </c>
      <c r="D179" s="208" t="str">
        <f aca="false">IF(ISNUMBER(FIND("Phy",N179))=TRUE(),"Physical","Financial")</f>
        <v>Physical</v>
      </c>
      <c r="E179" s="208" t="n">
        <f aca="false">IF(VLOOKUP(S179,'DD-Lookup'!$J$6:$L$50,3,FALSE())="Monthly",(YEAR(AC179)-YEAR(AB179))*12+MONTH(AC179)-MONTH(AB179)+1,(AC179-AB179+1))</f>
        <v>182</v>
      </c>
      <c r="F179" s="239" t="n">
        <f aca="false">E179*SUM(P179:Q179)</f>
        <v>3640</v>
      </c>
      <c r="G179" s="214" t="n">
        <v>1288193</v>
      </c>
      <c r="H179" s="215" t="n">
        <v>37035.1675578704</v>
      </c>
      <c r="I179" s="0" t="s">
        <v>936</v>
      </c>
      <c r="M179" s="0" t="s">
        <v>67</v>
      </c>
      <c r="N179" s="0" t="s">
        <v>928</v>
      </c>
      <c r="O179" s="0" t="s">
        <v>966</v>
      </c>
      <c r="Q179" s="216" t="n">
        <v>20</v>
      </c>
      <c r="S179" s="0" t="s">
        <v>930</v>
      </c>
      <c r="T179" s="0" t="s">
        <v>862</v>
      </c>
      <c r="U179" s="218" t="n">
        <v>21.48</v>
      </c>
      <c r="V179" s="0" t="s">
        <v>967</v>
      </c>
      <c r="W179" s="0" t="s">
        <v>932</v>
      </c>
      <c r="X179" s="0" t="s">
        <v>933</v>
      </c>
      <c r="Y179" s="0" t="s">
        <v>934</v>
      </c>
      <c r="Z179" s="0" t="s">
        <v>935</v>
      </c>
      <c r="AA179" s="0" t="n">
        <v>106228.1</v>
      </c>
      <c r="AB179" s="215" t="n">
        <v>37165</v>
      </c>
      <c r="AC179" s="215" t="n">
        <v>37346</v>
      </c>
    </row>
    <row r="180" customFormat="false" ht="12.75" hidden="false" customHeight="false" outlineLevel="0" collapsed="false">
      <c r="A180" s="208" t="str">
        <f aca="false">B180&amp;" "&amp;C180&amp;" "&amp;D180</f>
        <v> Metals Financial</v>
      </c>
      <c r="B180" s="208" t="str">
        <f aca="false">IF((LEFT(N180,2)="US"),"US","")</f>
        <v/>
      </c>
      <c r="C180" s="208" t="str">
        <f aca="false">M180</f>
        <v>Metals</v>
      </c>
      <c r="D180" s="208" t="str">
        <f aca="false">IF(ISNUMBER(FIND("Phy",N180))=TRUE(),"Physical","Financial")</f>
        <v>Financial</v>
      </c>
      <c r="E180" s="208" t="n">
        <f aca="false">IF(VLOOKUP(S180,'DD-Lookup'!$J$6:$L$50,3,FALSE())="Monthly",(YEAR(AC180)-YEAR(AB180))*12+MONTH(AC180)-MONTH(AB180)+1,(AC180-AB180+1))</f>
        <v>1</v>
      </c>
      <c r="F180" s="239" t="n">
        <f aca="false">E180*SUM(P180:Q180)</f>
        <v>20</v>
      </c>
      <c r="G180" s="214" t="n">
        <v>1288194</v>
      </c>
      <c r="H180" s="215" t="n">
        <v>37035.1681597222</v>
      </c>
      <c r="I180" s="0" t="s">
        <v>968</v>
      </c>
      <c r="M180" s="0" t="s">
        <v>780</v>
      </c>
      <c r="N180" s="0" t="s">
        <v>781</v>
      </c>
      <c r="O180" s="0" t="s">
        <v>782</v>
      </c>
      <c r="P180" s="216" t="n">
        <v>20</v>
      </c>
      <c r="S180" s="0" t="s">
        <v>783</v>
      </c>
      <c r="T180" s="0" t="s">
        <v>784</v>
      </c>
      <c r="U180" s="218" t="n">
        <v>1534</v>
      </c>
      <c r="V180" s="0" t="s">
        <v>969</v>
      </c>
      <c r="W180" s="0" t="s">
        <v>803</v>
      </c>
      <c r="X180" s="0" t="s">
        <v>787</v>
      </c>
      <c r="Y180" s="0" t="s">
        <v>788</v>
      </c>
      <c r="Z180" s="0" t="s">
        <v>789</v>
      </c>
      <c r="AA180" s="0" t="n">
        <v>2149750</v>
      </c>
    </row>
    <row r="181" customFormat="false" ht="12.75" hidden="false" customHeight="false" outlineLevel="0" collapsed="false">
      <c r="A181" s="208" t="str">
        <f aca="false">B181&amp;" "&amp;C181&amp;" "&amp;D181</f>
        <v> Natural Gas Physical</v>
      </c>
      <c r="B181" s="208" t="str">
        <f aca="false">IF((LEFT(N181,2)="US"),"US","")</f>
        <v/>
      </c>
      <c r="C181" s="208" t="str">
        <f aca="false">M181</f>
        <v>Natural Gas</v>
      </c>
      <c r="D181" s="208" t="str">
        <f aca="false">IF(ISNUMBER(FIND("Phy",N181))=TRUE(),"Physical","Financial")</f>
        <v>Physical</v>
      </c>
      <c r="E181" s="208" t="n">
        <f aca="false">IF(VLOOKUP(S181,'DD-Lookup'!$J$6:$L$50,3,FALSE())="Monthly",(YEAR(AC181)-YEAR(AB181))*12+MONTH(AC181)-MONTH(AB181)+1,(AC181-AB181+1))</f>
        <v>1</v>
      </c>
      <c r="F181" s="239" t="n">
        <f aca="false">E181*SUM(P181:Q181)</f>
        <v>50000</v>
      </c>
      <c r="G181" s="214" t="n">
        <v>1288195</v>
      </c>
      <c r="H181" s="215" t="n">
        <v>37035.1697685185</v>
      </c>
      <c r="I181" s="0" t="s">
        <v>925</v>
      </c>
      <c r="M181" s="0" t="s">
        <v>858</v>
      </c>
      <c r="N181" s="0" t="s">
        <v>859</v>
      </c>
      <c r="O181" s="0" t="s">
        <v>860</v>
      </c>
      <c r="P181" s="216" t="n">
        <v>50000</v>
      </c>
      <c r="S181" s="0" t="s">
        <v>861</v>
      </c>
      <c r="T181" s="0" t="s">
        <v>862</v>
      </c>
      <c r="U181" s="218" t="n">
        <v>18.45</v>
      </c>
      <c r="V181" s="0" t="s">
        <v>970</v>
      </c>
      <c r="W181" s="0" t="s">
        <v>864</v>
      </c>
      <c r="X181" s="0" t="s">
        <v>865</v>
      </c>
      <c r="Y181" s="0" t="s">
        <v>866</v>
      </c>
      <c r="Z181" s="0" t="s">
        <v>867</v>
      </c>
      <c r="AA181" s="0" t="n">
        <v>104735</v>
      </c>
      <c r="AB181" s="215" t="n">
        <v>37035.875</v>
      </c>
      <c r="AC181" s="215" t="n">
        <v>37035.875</v>
      </c>
    </row>
    <row r="182" customFormat="false" ht="12.75" hidden="false" customHeight="false" outlineLevel="0" collapsed="false">
      <c r="A182" s="208" t="str">
        <f aca="false">B182&amp;" "&amp;C182&amp;" "&amp;D182</f>
        <v>US Crude Financial</v>
      </c>
      <c r="B182" s="208" t="str">
        <f aca="false">IF((LEFT(N182,2)="US"),"US","")</f>
        <v>US</v>
      </c>
      <c r="C182" s="208" t="str">
        <f aca="false">M182</f>
        <v>Crude</v>
      </c>
      <c r="D182" s="208" t="str">
        <f aca="false">IF(ISNUMBER(FIND("Phy",N182))=TRUE(),"Physical","Financial")</f>
        <v>Financial</v>
      </c>
      <c r="E182" s="208" t="n">
        <f aca="false">IF(VLOOKUP(S182,'DD-Lookup'!$J$6:$L$50,3,FALSE())="Monthly",(YEAR(AC182)-YEAR(AB182))*12+MONTH(AC182)-MONTH(AB182)+1,(AC182-AB182+1))</f>
        <v>1</v>
      </c>
      <c r="F182" s="239" t="n">
        <f aca="false">E182*SUM(P182:Q182)</f>
        <v>40000</v>
      </c>
      <c r="G182" s="214" t="n">
        <v>1288196</v>
      </c>
      <c r="H182" s="215" t="n">
        <v>37035.1750231482</v>
      </c>
      <c r="I182" s="0" t="s">
        <v>971</v>
      </c>
      <c r="M182" s="0" t="s">
        <v>97</v>
      </c>
      <c r="N182" s="0" t="s">
        <v>841</v>
      </c>
      <c r="O182" s="0" t="s">
        <v>842</v>
      </c>
      <c r="Q182" s="216" t="n">
        <v>40000</v>
      </c>
      <c r="S182" s="0" t="s">
        <v>843</v>
      </c>
      <c r="T182" s="0" t="s">
        <v>784</v>
      </c>
      <c r="U182" s="218" t="n">
        <v>29.56</v>
      </c>
      <c r="V182" s="0" t="s">
        <v>972</v>
      </c>
      <c r="W182" s="0" t="s">
        <v>845</v>
      </c>
      <c r="X182" s="0" t="s">
        <v>846</v>
      </c>
      <c r="Y182" s="0" t="s">
        <v>847</v>
      </c>
      <c r="Z182" s="0" t="s">
        <v>571</v>
      </c>
      <c r="AA182" s="0" t="n">
        <v>106835</v>
      </c>
      <c r="AB182" s="215" t="n">
        <v>37073</v>
      </c>
      <c r="AC182" s="215" t="n">
        <v>37103</v>
      </c>
    </row>
    <row r="183" customFormat="false" ht="12.75" hidden="false" customHeight="false" outlineLevel="0" collapsed="false">
      <c r="A183" s="208" t="str">
        <f aca="false">B183&amp;" "&amp;C183&amp;" "&amp;D183</f>
        <v> Metals Financial</v>
      </c>
      <c r="B183" s="208" t="str">
        <f aca="false">IF((LEFT(N183,2)="US"),"US","")</f>
        <v/>
      </c>
      <c r="C183" s="208" t="str">
        <f aca="false">M183</f>
        <v>Metals</v>
      </c>
      <c r="D183" s="208" t="str">
        <f aca="false">IF(ISNUMBER(FIND("Phy",N183))=TRUE(),"Physical","Financial")</f>
        <v>Financial</v>
      </c>
      <c r="E183" s="208" t="n">
        <f aca="false">IF(VLOOKUP(S183,'DD-Lookup'!$J$6:$L$50,3,FALSE())="Monthly",(YEAR(AC183)-YEAR(AB183))*12+MONTH(AC183)-MONTH(AB183)+1,(AC183-AB183+1))</f>
        <v>1</v>
      </c>
      <c r="F183" s="239" t="n">
        <f aca="false">E183*SUM(P183:Q183)</f>
        <v>3</v>
      </c>
      <c r="G183" s="214" t="n">
        <v>1288197</v>
      </c>
      <c r="H183" s="215" t="n">
        <v>37035.1750462963</v>
      </c>
      <c r="I183" s="0" t="s">
        <v>850</v>
      </c>
      <c r="M183" s="0" t="s">
        <v>780</v>
      </c>
      <c r="N183" s="0" t="s">
        <v>781</v>
      </c>
      <c r="O183" s="0" t="s">
        <v>782</v>
      </c>
      <c r="P183" s="216" t="n">
        <v>3</v>
      </c>
      <c r="S183" s="0" t="s">
        <v>783</v>
      </c>
      <c r="T183" s="0" t="s">
        <v>784</v>
      </c>
      <c r="U183" s="218" t="n">
        <v>1533</v>
      </c>
      <c r="V183" s="0" t="s">
        <v>903</v>
      </c>
      <c r="W183" s="0" t="s">
        <v>803</v>
      </c>
      <c r="X183" s="0" t="s">
        <v>787</v>
      </c>
      <c r="Y183" s="0" t="s">
        <v>788</v>
      </c>
      <c r="Z183" s="0" t="s">
        <v>789</v>
      </c>
      <c r="AA183" s="0" t="n">
        <v>2149765</v>
      </c>
    </row>
    <row r="184" customFormat="false" ht="12.75" hidden="false" customHeight="false" outlineLevel="0" collapsed="false">
      <c r="A184" s="208" t="str">
        <f aca="false">B184&amp;" "&amp;C184&amp;" "&amp;D184</f>
        <v> Natural Gas Physical</v>
      </c>
      <c r="B184" s="208" t="str">
        <f aca="false">IF((LEFT(N184,2)="US"),"US","")</f>
        <v/>
      </c>
      <c r="C184" s="208" t="str">
        <f aca="false">M184</f>
        <v>Natural Gas</v>
      </c>
      <c r="D184" s="208" t="str">
        <f aca="false">IF(ISNUMBER(FIND("Phy",N184))=TRUE(),"Physical","Financial")</f>
        <v>Physical</v>
      </c>
      <c r="E184" s="208" t="n">
        <f aca="false">IF(VLOOKUP(S184,'DD-Lookup'!$J$6:$L$50,3,FALSE())="Monthly",(YEAR(AC184)-YEAR(AB184))*12+MONTH(AC184)-MONTH(AB184)+1,(AC184-AB184+1))</f>
        <v>183</v>
      </c>
      <c r="F184" s="239" t="n">
        <f aca="false">E184*SUM(P184:Q184)</f>
        <v>4575000</v>
      </c>
      <c r="G184" s="214" t="n">
        <v>1288198</v>
      </c>
      <c r="H184" s="215" t="n">
        <v>37035.1752199074</v>
      </c>
      <c r="I184" s="0" t="s">
        <v>927</v>
      </c>
      <c r="M184" s="0" t="s">
        <v>858</v>
      </c>
      <c r="N184" s="0" t="s">
        <v>859</v>
      </c>
      <c r="O184" s="0" t="s">
        <v>948</v>
      </c>
      <c r="P184" s="216" t="n">
        <v>25000</v>
      </c>
      <c r="S184" s="0" t="s">
        <v>861</v>
      </c>
      <c r="T184" s="0" t="s">
        <v>862</v>
      </c>
      <c r="U184" s="218" t="n">
        <v>19.75</v>
      </c>
      <c r="V184" s="0" t="s">
        <v>947</v>
      </c>
      <c r="W184" s="0" t="s">
        <v>873</v>
      </c>
      <c r="X184" s="0" t="s">
        <v>865</v>
      </c>
      <c r="Y184" s="0" t="s">
        <v>866</v>
      </c>
      <c r="Z184" s="0" t="s">
        <v>867</v>
      </c>
      <c r="AA184" s="0" t="n">
        <v>104738</v>
      </c>
      <c r="AB184" s="215" t="n">
        <v>37712</v>
      </c>
      <c r="AC184" s="215" t="n">
        <v>37894</v>
      </c>
    </row>
    <row r="185" customFormat="false" ht="12.75" hidden="false" customHeight="false" outlineLevel="0" collapsed="false">
      <c r="A185" s="208" t="str">
        <f aca="false">B185&amp;" "&amp;C185&amp;" "&amp;D185</f>
        <v> Natural Gas Physical</v>
      </c>
      <c r="B185" s="208" t="str">
        <f aca="false">IF((LEFT(N185,2)="US"),"US","")</f>
        <v/>
      </c>
      <c r="C185" s="208" t="str">
        <f aca="false">M185</f>
        <v>Natural Gas</v>
      </c>
      <c r="D185" s="208" t="str">
        <f aca="false">IF(ISNUMBER(FIND("Phy",N185))=TRUE(),"Physical","Financial")</f>
        <v>Physical</v>
      </c>
      <c r="E185" s="208" t="n">
        <f aca="false">IF(VLOOKUP(S185,'DD-Lookup'!$J$6:$L$50,3,FALSE())="Monthly",(YEAR(AC185)-YEAR(AB185))*12+MONTH(AC185)-MONTH(AB185)+1,(AC185-AB185+1))</f>
        <v>4</v>
      </c>
      <c r="F185" s="239" t="n">
        <f aca="false">E185*SUM(P185:Q185)</f>
        <v>200000</v>
      </c>
      <c r="G185" s="214" t="n">
        <v>1288199</v>
      </c>
      <c r="H185" s="215" t="n">
        <v>37035.1765509259</v>
      </c>
      <c r="I185" s="0" t="s">
        <v>973</v>
      </c>
      <c r="M185" s="0" t="s">
        <v>858</v>
      </c>
      <c r="N185" s="0" t="s">
        <v>920</v>
      </c>
      <c r="O185" s="0" t="s">
        <v>974</v>
      </c>
      <c r="P185" s="216" t="n">
        <v>50000</v>
      </c>
      <c r="S185" s="0" t="s">
        <v>861</v>
      </c>
      <c r="T185" s="0" t="s">
        <v>862</v>
      </c>
      <c r="U185" s="218" t="n">
        <v>21.35</v>
      </c>
      <c r="V185" s="0" t="s">
        <v>975</v>
      </c>
      <c r="W185" s="0" t="s">
        <v>923</v>
      </c>
      <c r="X185" s="0" t="s">
        <v>924</v>
      </c>
      <c r="Y185" s="0" t="s">
        <v>866</v>
      </c>
      <c r="Z185" s="0" t="s">
        <v>867</v>
      </c>
      <c r="AA185" s="0" t="n">
        <v>104739</v>
      </c>
      <c r="AB185" s="215" t="n">
        <v>37040.875</v>
      </c>
      <c r="AC185" s="215" t="n">
        <v>37043.875</v>
      </c>
    </row>
    <row r="186" customFormat="false" ht="12.75" hidden="false" customHeight="false" outlineLevel="0" collapsed="false">
      <c r="A186" s="208" t="str">
        <f aca="false">B186&amp;" "&amp;C186&amp;" "&amp;D186</f>
        <v> Metals Financial</v>
      </c>
      <c r="B186" s="208" t="str">
        <f aca="false">IF((LEFT(N186,2)="US"),"US","")</f>
        <v/>
      </c>
      <c r="C186" s="208" t="str">
        <f aca="false">M186</f>
        <v>Metals</v>
      </c>
      <c r="D186" s="208" t="str">
        <f aca="false">IF(ISNUMBER(FIND("Phy",N186))=TRUE(),"Physical","Financial")</f>
        <v>Financial</v>
      </c>
      <c r="E186" s="208" t="n">
        <f aca="false">IF(VLOOKUP(S186,'DD-Lookup'!$J$6:$L$50,3,FALSE())="Monthly",(YEAR(AC186)-YEAR(AB186))*12+MONTH(AC186)-MONTH(AB186)+1,(AC186-AB186+1))</f>
        <v>1</v>
      </c>
      <c r="F186" s="239" t="n">
        <f aca="false">E186*SUM(P186:Q186)</f>
        <v>50</v>
      </c>
      <c r="G186" s="214" t="n">
        <v>1288201</v>
      </c>
      <c r="H186" s="215" t="n">
        <v>37035.1780324074</v>
      </c>
      <c r="I186" s="0" t="s">
        <v>850</v>
      </c>
      <c r="M186" s="0" t="s">
        <v>780</v>
      </c>
      <c r="N186" s="0" t="s">
        <v>804</v>
      </c>
      <c r="O186" s="0" t="s">
        <v>976</v>
      </c>
      <c r="Q186" s="216" t="n">
        <v>50</v>
      </c>
      <c r="S186" s="0" t="s">
        <v>783</v>
      </c>
      <c r="T186" s="0" t="s">
        <v>784</v>
      </c>
      <c r="U186" s="218" t="n">
        <v>1736</v>
      </c>
      <c r="V186" s="0" t="s">
        <v>903</v>
      </c>
      <c r="W186" s="0" t="s">
        <v>977</v>
      </c>
      <c r="X186" s="0" t="s">
        <v>787</v>
      </c>
      <c r="Y186" s="0" t="s">
        <v>788</v>
      </c>
      <c r="Z186" s="0" t="s">
        <v>789</v>
      </c>
      <c r="AA186" s="0" t="n">
        <v>2149771</v>
      </c>
      <c r="AB186" s="215" t="n">
        <v>37090.6472222222</v>
      </c>
      <c r="AC186" s="215" t="n">
        <v>37090.6472222222</v>
      </c>
    </row>
    <row r="187" customFormat="false" ht="12.75" hidden="false" customHeight="false" outlineLevel="0" collapsed="false">
      <c r="A187" s="208" t="str">
        <f aca="false">B187&amp;" "&amp;C187&amp;" "&amp;D187</f>
        <v> Metals Financial</v>
      </c>
      <c r="B187" s="208" t="str">
        <f aca="false">IF((LEFT(N187,2)="US"),"US","")</f>
        <v/>
      </c>
      <c r="C187" s="208" t="str">
        <f aca="false">M187</f>
        <v>Metals</v>
      </c>
      <c r="D187" s="208" t="str">
        <f aca="false">IF(ISNUMBER(FIND("Phy",N187))=TRUE(),"Physical","Financial")</f>
        <v>Financial</v>
      </c>
      <c r="E187" s="208" t="n">
        <f aca="false">IF(VLOOKUP(S187,'DD-Lookup'!$J$6:$L$50,3,FALSE())="Monthly",(YEAR(AC187)-YEAR(AB187))*12+MONTH(AC187)-MONTH(AB187)+1,(AC187-AB187+1))</f>
        <v>1</v>
      </c>
      <c r="F187" s="239" t="n">
        <f aca="false">E187*SUM(P187:Q187)</f>
        <v>50</v>
      </c>
      <c r="G187" s="214" t="n">
        <v>1288202</v>
      </c>
      <c r="H187" s="215" t="n">
        <v>37035.1780324074</v>
      </c>
      <c r="I187" s="0" t="s">
        <v>850</v>
      </c>
      <c r="M187" s="0" t="s">
        <v>780</v>
      </c>
      <c r="N187" s="0" t="s">
        <v>804</v>
      </c>
      <c r="O187" s="0" t="s">
        <v>978</v>
      </c>
      <c r="P187" s="216" t="n">
        <v>50</v>
      </c>
      <c r="S187" s="0" t="s">
        <v>783</v>
      </c>
      <c r="T187" s="0" t="s">
        <v>784</v>
      </c>
      <c r="U187" s="218" t="n">
        <v>1731.5</v>
      </c>
      <c r="V187" s="0" t="s">
        <v>903</v>
      </c>
      <c r="W187" s="0" t="s">
        <v>977</v>
      </c>
      <c r="X187" s="0" t="s">
        <v>787</v>
      </c>
      <c r="Y187" s="0" t="s">
        <v>788</v>
      </c>
      <c r="Z187" s="0" t="s">
        <v>789</v>
      </c>
      <c r="AA187" s="0" t="n">
        <v>2149773</v>
      </c>
      <c r="AB187" s="215" t="n">
        <v>37118.6472222222</v>
      </c>
      <c r="AC187" s="215" t="n">
        <v>37118.6472222222</v>
      </c>
    </row>
    <row r="188" customFormat="false" ht="12.75" hidden="false" customHeight="false" outlineLevel="0" collapsed="false">
      <c r="A188" s="208" t="str">
        <f aca="false">B188&amp;" "&amp;C188&amp;" "&amp;D188</f>
        <v>US Crude Financial</v>
      </c>
      <c r="B188" s="208" t="str">
        <f aca="false">IF((LEFT(N188,2)="US"),"US","")</f>
        <v>US</v>
      </c>
      <c r="C188" s="208" t="str">
        <f aca="false">M188</f>
        <v>Crude</v>
      </c>
      <c r="D188" s="208" t="str">
        <f aca="false">IF(ISNUMBER(FIND("Phy",N188))=TRUE(),"Physical","Financial")</f>
        <v>Financial</v>
      </c>
      <c r="E188" s="208" t="n">
        <f aca="false">IF(VLOOKUP(S188,'DD-Lookup'!$J$6:$L$50,3,FALSE())="Monthly",(YEAR(AC188)-YEAR(AB188))*12+MONTH(AC188)-MONTH(AB188)+1,(AC188-AB188+1))</f>
        <v>1</v>
      </c>
      <c r="F188" s="239" t="n">
        <f aca="false">E188*SUM(P188:Q188)</f>
        <v>50000</v>
      </c>
      <c r="G188" s="214" t="n">
        <v>1288203</v>
      </c>
      <c r="H188" s="215" t="n">
        <v>37035.1782060185</v>
      </c>
      <c r="I188" s="0" t="s">
        <v>796</v>
      </c>
      <c r="M188" s="0" t="s">
        <v>97</v>
      </c>
      <c r="N188" s="0" t="s">
        <v>841</v>
      </c>
      <c r="O188" s="0" t="s">
        <v>842</v>
      </c>
      <c r="Q188" s="216" t="n">
        <v>50000</v>
      </c>
      <c r="S188" s="0" t="s">
        <v>843</v>
      </c>
      <c r="T188" s="0" t="s">
        <v>784</v>
      </c>
      <c r="U188" s="218" t="n">
        <v>29.58</v>
      </c>
      <c r="V188" s="0" t="s">
        <v>979</v>
      </c>
      <c r="W188" s="0" t="s">
        <v>845</v>
      </c>
      <c r="X188" s="0" t="s">
        <v>846</v>
      </c>
      <c r="Y188" s="0" t="s">
        <v>847</v>
      </c>
      <c r="Z188" s="0" t="s">
        <v>571</v>
      </c>
      <c r="AA188" s="0" t="n">
        <v>106836</v>
      </c>
      <c r="AB188" s="215" t="n">
        <v>37073</v>
      </c>
      <c r="AC188" s="215" t="n">
        <v>37103</v>
      </c>
    </row>
    <row r="189" customFormat="false" ht="12.75" hidden="false" customHeight="false" outlineLevel="0" collapsed="false">
      <c r="A189" s="208" t="str">
        <f aca="false">B189&amp;" "&amp;C189&amp;" "&amp;D189</f>
        <v> Oil Products Financial</v>
      </c>
      <c r="B189" s="208" t="str">
        <f aca="false">IF((LEFT(N189,2)="US"),"US","")</f>
        <v/>
      </c>
      <c r="C189" s="208" t="str">
        <f aca="false">M189</f>
        <v>Oil Products</v>
      </c>
      <c r="D189" s="208" t="str">
        <f aca="false">IF(ISNUMBER(FIND("Phy",N189))=TRUE(),"Physical","Financial")</f>
        <v>Financial</v>
      </c>
      <c r="E189" s="208" t="n">
        <f aca="false">IF(VLOOKUP(S189,'DD-Lookup'!$J$6:$L$50,3,FALSE())="Monthly",(YEAR(AC189)-YEAR(AB189))*12+MONTH(AC189)-MONTH(AB189)+1,(AC189-AB189+1))</f>
        <v>30</v>
      </c>
      <c r="F189" s="239" t="n">
        <f aca="false">E189*SUM(P189:Q189)</f>
        <v>150000</v>
      </c>
      <c r="G189" s="214" t="n">
        <v>1288204</v>
      </c>
      <c r="H189" s="215" t="n">
        <v>37035.1782291667</v>
      </c>
      <c r="I189" s="0" t="s">
        <v>980</v>
      </c>
      <c r="M189" s="0" t="s">
        <v>831</v>
      </c>
      <c r="N189" s="0" t="s">
        <v>981</v>
      </c>
      <c r="O189" s="0" t="s">
        <v>982</v>
      </c>
      <c r="Q189" s="216" t="n">
        <v>5000</v>
      </c>
      <c r="S189" s="0" t="s">
        <v>983</v>
      </c>
      <c r="T189" s="0" t="s">
        <v>784</v>
      </c>
      <c r="U189" s="218" t="n">
        <v>243.75</v>
      </c>
      <c r="V189" s="0" t="s">
        <v>984</v>
      </c>
      <c r="W189" s="0" t="s">
        <v>985</v>
      </c>
      <c r="X189" s="0" t="s">
        <v>986</v>
      </c>
      <c r="Y189" s="0" t="s">
        <v>847</v>
      </c>
      <c r="Z189" s="0" t="s">
        <v>935</v>
      </c>
      <c r="AA189" s="0" t="n">
        <v>106837</v>
      </c>
      <c r="AB189" s="215" t="n">
        <v>37043</v>
      </c>
      <c r="AC189" s="215" t="n">
        <v>37072</v>
      </c>
    </row>
    <row r="190" customFormat="false" ht="12.75" hidden="false" customHeight="false" outlineLevel="0" collapsed="false">
      <c r="A190" s="208" t="str">
        <f aca="false">B190&amp;" "&amp;C190&amp;" "&amp;D190</f>
        <v>US Crude Financial</v>
      </c>
      <c r="B190" s="208" t="str">
        <f aca="false">IF((LEFT(N190,2)="US"),"US","")</f>
        <v>US</v>
      </c>
      <c r="C190" s="208" t="str">
        <f aca="false">M190</f>
        <v>Crude</v>
      </c>
      <c r="D190" s="208" t="str">
        <f aca="false">IF(ISNUMBER(FIND("Phy",N190))=TRUE(),"Physical","Financial")</f>
        <v>Financial</v>
      </c>
      <c r="E190" s="208" t="n">
        <f aca="false">IF(VLOOKUP(S190,'DD-Lookup'!$J$6:$L$50,3,FALSE())="Monthly",(YEAR(AC190)-YEAR(AB190))*12+MONTH(AC190)-MONTH(AB190)+1,(AC190-AB190+1))</f>
        <v>1</v>
      </c>
      <c r="F190" s="239" t="n">
        <f aca="false">E190*SUM(P190:Q190)</f>
        <v>50000</v>
      </c>
      <c r="G190" s="214" t="n">
        <v>1288205</v>
      </c>
      <c r="H190" s="215" t="n">
        <v>37035.178599537</v>
      </c>
      <c r="I190" s="0" t="s">
        <v>796</v>
      </c>
      <c r="M190" s="0" t="s">
        <v>97</v>
      </c>
      <c r="N190" s="0" t="s">
        <v>841</v>
      </c>
      <c r="O190" s="0" t="s">
        <v>889</v>
      </c>
      <c r="Q190" s="216" t="n">
        <v>50000</v>
      </c>
      <c r="S190" s="0" t="s">
        <v>843</v>
      </c>
      <c r="T190" s="0" t="s">
        <v>784</v>
      </c>
      <c r="U190" s="218" t="n">
        <v>29.6</v>
      </c>
      <c r="V190" s="0" t="s">
        <v>979</v>
      </c>
      <c r="W190" s="0" t="s">
        <v>845</v>
      </c>
      <c r="X190" s="0" t="s">
        <v>891</v>
      </c>
      <c r="Y190" s="0" t="s">
        <v>847</v>
      </c>
      <c r="Z190" s="0" t="s">
        <v>571</v>
      </c>
      <c r="AA190" s="0" t="n">
        <v>106838</v>
      </c>
      <c r="AB190" s="215" t="n">
        <v>37073</v>
      </c>
      <c r="AC190" s="215" t="n">
        <v>37103</v>
      </c>
    </row>
    <row r="191" customFormat="false" ht="12.75" hidden="false" customHeight="false" outlineLevel="0" collapsed="false">
      <c r="A191" s="208" t="str">
        <f aca="false">B191&amp;" "&amp;C191&amp;" "&amp;D191</f>
        <v>US Crude Financial</v>
      </c>
      <c r="B191" s="208" t="str">
        <f aca="false">IF((LEFT(N191,2)="US"),"US","")</f>
        <v>US</v>
      </c>
      <c r="C191" s="208" t="str">
        <f aca="false">M191</f>
        <v>Crude</v>
      </c>
      <c r="D191" s="208" t="str">
        <f aca="false">IF(ISNUMBER(FIND("Phy",N191))=TRUE(),"Physical","Financial")</f>
        <v>Financial</v>
      </c>
      <c r="E191" s="208" t="n">
        <f aca="false">IF(VLOOKUP(S191,'DD-Lookup'!$J$6:$L$50,3,FALSE())="Monthly",(YEAR(AC191)-YEAR(AB191))*12+MONTH(AC191)-MONTH(AB191)+1,(AC191-AB191+1))</f>
        <v>1</v>
      </c>
      <c r="F191" s="239" t="n">
        <f aca="false">E191*SUM(P191:Q191)</f>
        <v>50000</v>
      </c>
      <c r="G191" s="214" t="n">
        <v>1288206</v>
      </c>
      <c r="H191" s="215" t="n">
        <v>37035.1793634259</v>
      </c>
      <c r="I191" s="0" t="s">
        <v>796</v>
      </c>
      <c r="M191" s="0" t="s">
        <v>97</v>
      </c>
      <c r="N191" s="0" t="s">
        <v>841</v>
      </c>
      <c r="O191" s="0" t="s">
        <v>889</v>
      </c>
      <c r="Q191" s="216" t="n">
        <v>50000</v>
      </c>
      <c r="S191" s="0" t="s">
        <v>843</v>
      </c>
      <c r="T191" s="0" t="s">
        <v>784</v>
      </c>
      <c r="U191" s="218" t="n">
        <v>29.62</v>
      </c>
      <c r="V191" s="0" t="s">
        <v>979</v>
      </c>
      <c r="W191" s="0" t="s">
        <v>845</v>
      </c>
      <c r="X191" s="0" t="s">
        <v>891</v>
      </c>
      <c r="Y191" s="0" t="s">
        <v>847</v>
      </c>
      <c r="Z191" s="0" t="s">
        <v>571</v>
      </c>
      <c r="AA191" s="0" t="n">
        <v>106839</v>
      </c>
      <c r="AB191" s="215" t="n">
        <v>37073</v>
      </c>
      <c r="AC191" s="215" t="n">
        <v>37103</v>
      </c>
    </row>
    <row r="192" customFormat="false" ht="12.75" hidden="false" customHeight="false" outlineLevel="0" collapsed="false">
      <c r="A192" s="208" t="str">
        <f aca="false">B192&amp;" "&amp;C192&amp;" "&amp;D192</f>
        <v>US Crude Financial</v>
      </c>
      <c r="B192" s="208" t="str">
        <f aca="false">IF((LEFT(N192,2)="US"),"US","")</f>
        <v>US</v>
      </c>
      <c r="C192" s="208" t="str">
        <f aca="false">M192</f>
        <v>Crude</v>
      </c>
      <c r="D192" s="208" t="str">
        <f aca="false">IF(ISNUMBER(FIND("Phy",N192))=TRUE(),"Physical","Financial")</f>
        <v>Financial</v>
      </c>
      <c r="E192" s="208" t="n">
        <f aca="false">IF(VLOOKUP(S192,'DD-Lookup'!$J$6:$L$50,3,FALSE())="Monthly",(YEAR(AC192)-YEAR(AB192))*12+MONTH(AC192)-MONTH(AB192)+1,(AC192-AB192+1))</f>
        <v>1</v>
      </c>
      <c r="F192" s="239" t="n">
        <f aca="false">E192*SUM(P192:Q192)</f>
        <v>50000</v>
      </c>
      <c r="G192" s="214" t="n">
        <v>1288207</v>
      </c>
      <c r="H192" s="215" t="n">
        <v>37035.1794560185</v>
      </c>
      <c r="I192" s="0" t="s">
        <v>796</v>
      </c>
      <c r="M192" s="0" t="s">
        <v>97</v>
      </c>
      <c r="N192" s="0" t="s">
        <v>841</v>
      </c>
      <c r="O192" s="0" t="s">
        <v>889</v>
      </c>
      <c r="Q192" s="216" t="n">
        <v>50000</v>
      </c>
      <c r="S192" s="0" t="s">
        <v>843</v>
      </c>
      <c r="T192" s="0" t="s">
        <v>784</v>
      </c>
      <c r="U192" s="218" t="n">
        <v>29.64</v>
      </c>
      <c r="V192" s="0" t="s">
        <v>979</v>
      </c>
      <c r="W192" s="0" t="s">
        <v>845</v>
      </c>
      <c r="X192" s="0" t="s">
        <v>891</v>
      </c>
      <c r="Y192" s="0" t="s">
        <v>847</v>
      </c>
      <c r="Z192" s="0" t="s">
        <v>571</v>
      </c>
      <c r="AA192" s="0" t="n">
        <v>106840</v>
      </c>
      <c r="AB192" s="215" t="n">
        <v>37073</v>
      </c>
      <c r="AC192" s="215" t="n">
        <v>37103</v>
      </c>
    </row>
    <row r="193" customFormat="false" ht="12.75" hidden="false" customHeight="false" outlineLevel="0" collapsed="false">
      <c r="A193" s="208" t="str">
        <f aca="false">B193&amp;" "&amp;C193&amp;" "&amp;D193</f>
        <v> Natural Gas Physical</v>
      </c>
      <c r="B193" s="208" t="str">
        <f aca="false">IF((LEFT(N193,2)="US"),"US","")</f>
        <v/>
      </c>
      <c r="C193" s="208" t="str">
        <f aca="false">M193</f>
        <v>Natural Gas</v>
      </c>
      <c r="D193" s="208" t="str">
        <f aca="false">IF(ISNUMBER(FIND("Phy",N193))=TRUE(),"Physical","Financial")</f>
        <v>Physical</v>
      </c>
      <c r="E193" s="208" t="n">
        <f aca="false">IF(VLOOKUP(S193,'DD-Lookup'!$J$6:$L$50,3,FALSE())="Monthly",(YEAR(AC193)-YEAR(AB193))*12+MONTH(AC193)-MONTH(AB193)+1,(AC193-AB193+1))</f>
        <v>6</v>
      </c>
      <c r="F193" s="239" t="n">
        <f aca="false">E193*SUM(P193:Q193)</f>
        <v>300000</v>
      </c>
      <c r="G193" s="214" t="n">
        <v>1288209</v>
      </c>
      <c r="H193" s="215" t="n">
        <v>37035.1800578704</v>
      </c>
      <c r="I193" s="0" t="s">
        <v>987</v>
      </c>
      <c r="M193" s="0" t="s">
        <v>858</v>
      </c>
      <c r="N193" s="0" t="s">
        <v>859</v>
      </c>
      <c r="O193" s="0" t="s">
        <v>988</v>
      </c>
      <c r="P193" s="216" t="n">
        <v>50000</v>
      </c>
      <c r="S193" s="0" t="s">
        <v>861</v>
      </c>
      <c r="T193" s="0" t="s">
        <v>862</v>
      </c>
      <c r="U193" s="218" t="n">
        <v>20.25</v>
      </c>
      <c r="V193" s="0" t="s">
        <v>989</v>
      </c>
      <c r="W193" s="0" t="s">
        <v>864</v>
      </c>
      <c r="X193" s="0" t="s">
        <v>865</v>
      </c>
      <c r="Y193" s="0" t="s">
        <v>866</v>
      </c>
      <c r="Z193" s="0" t="s">
        <v>867</v>
      </c>
      <c r="AA193" s="0" t="n">
        <v>104744</v>
      </c>
      <c r="AB193" s="215" t="n">
        <v>37037.875</v>
      </c>
      <c r="AC193" s="215" t="n">
        <v>37042.875</v>
      </c>
    </row>
    <row r="194" customFormat="false" ht="12.75" hidden="false" customHeight="false" outlineLevel="0" collapsed="false">
      <c r="A194" s="208" t="str">
        <f aca="false">B194&amp;" "&amp;C194&amp;" "&amp;D194</f>
        <v>US Crude Financial</v>
      </c>
      <c r="B194" s="208" t="str">
        <f aca="false">IF((LEFT(N194,2)="US"),"US","")</f>
        <v>US</v>
      </c>
      <c r="C194" s="208" t="str">
        <f aca="false">M194</f>
        <v>Crude</v>
      </c>
      <c r="D194" s="208" t="str">
        <f aca="false">IF(ISNUMBER(FIND("Phy",N194))=TRUE(),"Physical","Financial")</f>
        <v>Financial</v>
      </c>
      <c r="E194" s="208" t="n">
        <f aca="false">IF(VLOOKUP(S194,'DD-Lookup'!$J$6:$L$50,3,FALSE())="Monthly",(YEAR(AC194)-YEAR(AB194))*12+MONTH(AC194)-MONTH(AB194)+1,(AC194-AB194+1))</f>
        <v>1</v>
      </c>
      <c r="F194" s="239" t="n">
        <f aca="false">E194*SUM(P194:Q194)</f>
        <v>25000</v>
      </c>
      <c r="G194" s="214" t="n">
        <v>1288211</v>
      </c>
      <c r="H194" s="215" t="n">
        <v>37035.1813310185</v>
      </c>
      <c r="I194" s="0" t="s">
        <v>796</v>
      </c>
      <c r="M194" s="0" t="s">
        <v>97</v>
      </c>
      <c r="N194" s="0" t="s">
        <v>841</v>
      </c>
      <c r="O194" s="0" t="s">
        <v>889</v>
      </c>
      <c r="Q194" s="216" t="n">
        <v>25000</v>
      </c>
      <c r="S194" s="0" t="s">
        <v>843</v>
      </c>
      <c r="T194" s="0" t="s">
        <v>784</v>
      </c>
      <c r="U194" s="218" t="n">
        <v>29.66</v>
      </c>
      <c r="V194" s="0" t="s">
        <v>979</v>
      </c>
      <c r="W194" s="0" t="s">
        <v>845</v>
      </c>
      <c r="X194" s="0" t="s">
        <v>891</v>
      </c>
      <c r="Y194" s="0" t="s">
        <v>847</v>
      </c>
      <c r="Z194" s="0" t="s">
        <v>571</v>
      </c>
      <c r="AA194" s="0" t="n">
        <v>106842</v>
      </c>
      <c r="AB194" s="215" t="n">
        <v>37073</v>
      </c>
      <c r="AC194" s="215" t="n">
        <v>37103</v>
      </c>
    </row>
    <row r="195" customFormat="false" ht="12.75" hidden="false" customHeight="false" outlineLevel="0" collapsed="false">
      <c r="A195" s="208" t="str">
        <f aca="false">B195&amp;" "&amp;C195&amp;" "&amp;D195</f>
        <v>US Crude Financial</v>
      </c>
      <c r="B195" s="208" t="str">
        <f aca="false">IF((LEFT(N195,2)="US"),"US","")</f>
        <v>US</v>
      </c>
      <c r="C195" s="208" t="str">
        <f aca="false">M195</f>
        <v>Crude</v>
      </c>
      <c r="D195" s="208" t="str">
        <f aca="false">IF(ISNUMBER(FIND("Phy",N195))=TRUE(),"Physical","Financial")</f>
        <v>Financial</v>
      </c>
      <c r="E195" s="208" t="n">
        <f aca="false">IF(VLOOKUP(S195,'DD-Lookup'!$J$6:$L$50,3,FALSE())="Monthly",(YEAR(AC195)-YEAR(AB195))*12+MONTH(AC195)-MONTH(AB195)+1,(AC195-AB195+1))</f>
        <v>1</v>
      </c>
      <c r="F195" s="239" t="n">
        <f aca="false">E195*SUM(P195:Q195)</f>
        <v>25000</v>
      </c>
      <c r="G195" s="214" t="n">
        <v>1288214</v>
      </c>
      <c r="H195" s="215" t="n">
        <v>37035.183587963</v>
      </c>
      <c r="I195" s="0" t="s">
        <v>796</v>
      </c>
      <c r="M195" s="0" t="s">
        <v>97</v>
      </c>
      <c r="N195" s="0" t="s">
        <v>841</v>
      </c>
      <c r="O195" s="0" t="s">
        <v>889</v>
      </c>
      <c r="P195" s="216" t="n">
        <v>25000</v>
      </c>
      <c r="S195" s="0" t="s">
        <v>843</v>
      </c>
      <c r="T195" s="0" t="s">
        <v>784</v>
      </c>
      <c r="U195" s="218" t="n">
        <v>29.66</v>
      </c>
      <c r="V195" s="0" t="s">
        <v>979</v>
      </c>
      <c r="W195" s="0" t="s">
        <v>845</v>
      </c>
      <c r="X195" s="0" t="s">
        <v>891</v>
      </c>
      <c r="Y195" s="0" t="s">
        <v>847</v>
      </c>
      <c r="Z195" s="0" t="s">
        <v>571</v>
      </c>
      <c r="AA195" s="0" t="n">
        <v>106844</v>
      </c>
      <c r="AB195" s="215" t="n">
        <v>37073</v>
      </c>
      <c r="AC195" s="215" t="n">
        <v>37103</v>
      </c>
    </row>
    <row r="196" customFormat="false" ht="12.75" hidden="false" customHeight="false" outlineLevel="0" collapsed="false">
      <c r="A196" s="208" t="str">
        <f aca="false">B196&amp;" "&amp;C196&amp;" "&amp;D196</f>
        <v> Oil Products Financial</v>
      </c>
      <c r="B196" s="208" t="str">
        <f aca="false">IF((LEFT(N196,2)="US"),"US","")</f>
        <v/>
      </c>
      <c r="C196" s="208" t="str">
        <f aca="false">M196</f>
        <v>Oil Products</v>
      </c>
      <c r="D196" s="208" t="str">
        <f aca="false">IF(ISNUMBER(FIND("Phy",N196))=TRUE(),"Physical","Financial")</f>
        <v>Financial</v>
      </c>
      <c r="E196" s="208" t="n">
        <f aca="false">IF(VLOOKUP(S196,'DD-Lookup'!$J$6:$L$50,3,FALSE())="Monthly",(YEAR(AC196)-YEAR(AB196))*12+MONTH(AC196)-MONTH(AB196)+1,(AC196-AB196+1))</f>
        <v>30</v>
      </c>
      <c r="F196" s="239" t="n">
        <f aca="false">E196*SUM(P196:Q196)</f>
        <v>150000</v>
      </c>
      <c r="G196" s="214" t="n">
        <v>1288215</v>
      </c>
      <c r="H196" s="215" t="n">
        <v>37035.1837152778</v>
      </c>
      <c r="I196" s="0" t="s">
        <v>980</v>
      </c>
      <c r="M196" s="0" t="s">
        <v>831</v>
      </c>
      <c r="N196" s="0" t="s">
        <v>981</v>
      </c>
      <c r="O196" s="0" t="s">
        <v>982</v>
      </c>
      <c r="P196" s="216" t="n">
        <v>5000</v>
      </c>
      <c r="S196" s="0" t="s">
        <v>983</v>
      </c>
      <c r="T196" s="0" t="s">
        <v>784</v>
      </c>
      <c r="U196" s="218" t="n">
        <v>244.5</v>
      </c>
      <c r="V196" s="0" t="s">
        <v>984</v>
      </c>
      <c r="W196" s="0" t="s">
        <v>985</v>
      </c>
      <c r="X196" s="0" t="s">
        <v>986</v>
      </c>
      <c r="Y196" s="0" t="s">
        <v>847</v>
      </c>
      <c r="Z196" s="0" t="s">
        <v>935</v>
      </c>
      <c r="AA196" s="0" t="n">
        <v>106845</v>
      </c>
      <c r="AB196" s="215" t="n">
        <v>37043</v>
      </c>
      <c r="AC196" s="215" t="n">
        <v>37072</v>
      </c>
    </row>
    <row r="197" customFormat="false" ht="12.75" hidden="false" customHeight="false" outlineLevel="0" collapsed="false">
      <c r="A197" s="208" t="str">
        <f aca="false">B197&amp;" "&amp;C197&amp;" "&amp;D197</f>
        <v>US Crude Financial</v>
      </c>
      <c r="B197" s="208" t="str">
        <f aca="false">IF((LEFT(N197,2)="US"),"US","")</f>
        <v>US</v>
      </c>
      <c r="C197" s="208" t="str">
        <f aca="false">M197</f>
        <v>Crude</v>
      </c>
      <c r="D197" s="208" t="str">
        <f aca="false">IF(ISNUMBER(FIND("Phy",N197))=TRUE(),"Physical","Financial")</f>
        <v>Financial</v>
      </c>
      <c r="E197" s="208" t="n">
        <f aca="false">IF(VLOOKUP(S197,'DD-Lookup'!$J$6:$L$50,3,FALSE())="Monthly",(YEAR(AC197)-YEAR(AB197))*12+MONTH(AC197)-MONTH(AB197)+1,(AC197-AB197+1))</f>
        <v>1</v>
      </c>
      <c r="F197" s="239" t="n">
        <f aca="false">E197*SUM(P197:Q197)</f>
        <v>30000</v>
      </c>
      <c r="G197" s="214" t="n">
        <v>1288216</v>
      </c>
      <c r="H197" s="215" t="n">
        <v>37035.1841666667</v>
      </c>
      <c r="I197" s="0" t="s">
        <v>971</v>
      </c>
      <c r="M197" s="0" t="s">
        <v>97</v>
      </c>
      <c r="N197" s="0" t="s">
        <v>841</v>
      </c>
      <c r="O197" s="0" t="s">
        <v>889</v>
      </c>
      <c r="P197" s="216" t="n">
        <v>30000</v>
      </c>
      <c r="S197" s="0" t="s">
        <v>843</v>
      </c>
      <c r="T197" s="0" t="s">
        <v>784</v>
      </c>
      <c r="U197" s="218" t="n">
        <v>29.64</v>
      </c>
      <c r="V197" s="0" t="s">
        <v>972</v>
      </c>
      <c r="W197" s="0" t="s">
        <v>845</v>
      </c>
      <c r="X197" s="0" t="s">
        <v>891</v>
      </c>
      <c r="Y197" s="0" t="s">
        <v>847</v>
      </c>
      <c r="Z197" s="0" t="s">
        <v>571</v>
      </c>
      <c r="AA197" s="0" t="n">
        <v>106846</v>
      </c>
      <c r="AB197" s="215" t="n">
        <v>37073</v>
      </c>
      <c r="AC197" s="215" t="n">
        <v>37103</v>
      </c>
    </row>
    <row r="198" customFormat="false" ht="12.75" hidden="false" customHeight="false" outlineLevel="0" collapsed="false">
      <c r="A198" s="208" t="str">
        <f aca="false">B198&amp;" "&amp;C198&amp;" "&amp;D198</f>
        <v>US Crude Financial</v>
      </c>
      <c r="B198" s="208" t="str">
        <f aca="false">IF((LEFT(N198,2)="US"),"US","")</f>
        <v>US</v>
      </c>
      <c r="C198" s="208" t="str">
        <f aca="false">M198</f>
        <v>Crude</v>
      </c>
      <c r="D198" s="208" t="str">
        <f aca="false">IF(ISNUMBER(FIND("Phy",N198))=TRUE(),"Physical","Financial")</f>
        <v>Financial</v>
      </c>
      <c r="E198" s="208" t="n">
        <f aca="false">IF(VLOOKUP(S198,'DD-Lookup'!$J$6:$L$50,3,FALSE())="Monthly",(YEAR(AC198)-YEAR(AB198))*12+MONTH(AC198)-MONTH(AB198)+1,(AC198-AB198+1))</f>
        <v>1</v>
      </c>
      <c r="F198" s="239" t="n">
        <f aca="false">E198*SUM(P198:Q198)</f>
        <v>20000</v>
      </c>
      <c r="G198" s="214" t="n">
        <v>1288217</v>
      </c>
      <c r="H198" s="215" t="n">
        <v>37035.1844212963</v>
      </c>
      <c r="I198" s="0" t="s">
        <v>796</v>
      </c>
      <c r="M198" s="0" t="s">
        <v>97</v>
      </c>
      <c r="N198" s="0" t="s">
        <v>841</v>
      </c>
      <c r="O198" s="0" t="s">
        <v>842</v>
      </c>
      <c r="P198" s="216" t="n">
        <v>20000</v>
      </c>
      <c r="S198" s="0" t="s">
        <v>843</v>
      </c>
      <c r="T198" s="0" t="s">
        <v>784</v>
      </c>
      <c r="U198" s="218" t="n">
        <v>29.64</v>
      </c>
      <c r="V198" s="0" t="s">
        <v>957</v>
      </c>
      <c r="W198" s="0" t="s">
        <v>845</v>
      </c>
      <c r="X198" s="0" t="s">
        <v>846</v>
      </c>
      <c r="Y198" s="0" t="s">
        <v>847</v>
      </c>
      <c r="Z198" s="0" t="s">
        <v>571</v>
      </c>
      <c r="AA198" s="0" t="n">
        <v>106847</v>
      </c>
      <c r="AB198" s="215" t="n">
        <v>37073</v>
      </c>
      <c r="AC198" s="215" t="n">
        <v>37103</v>
      </c>
    </row>
    <row r="199" customFormat="false" ht="12.75" hidden="false" customHeight="false" outlineLevel="0" collapsed="false">
      <c r="A199" s="208" t="str">
        <f aca="false">B199&amp;" "&amp;C199&amp;" "&amp;D199</f>
        <v> Metals Financial</v>
      </c>
      <c r="B199" s="208" t="str">
        <f aca="false">IF((LEFT(N199,2)="US"),"US","")</f>
        <v/>
      </c>
      <c r="C199" s="208" t="str">
        <f aca="false">M199</f>
        <v>Metals</v>
      </c>
      <c r="D199" s="208" t="str">
        <f aca="false">IF(ISNUMBER(FIND("Phy",N199))=TRUE(),"Physical","Financial")</f>
        <v>Financial</v>
      </c>
      <c r="E199" s="208" t="n">
        <f aca="false">IF(VLOOKUP(S199,'DD-Lookup'!$J$6:$L$50,3,FALSE())="Monthly",(YEAR(AC199)-YEAR(AB199))*12+MONTH(AC199)-MONTH(AB199)+1,(AC199-AB199+1))</f>
        <v>1</v>
      </c>
      <c r="F199" s="239" t="n">
        <f aca="false">E199*SUM(P199:Q199)</f>
        <v>20</v>
      </c>
      <c r="G199" s="214" t="n">
        <v>1288218</v>
      </c>
      <c r="H199" s="215" t="n">
        <v>37035.185</v>
      </c>
      <c r="I199" s="0" t="s">
        <v>801</v>
      </c>
      <c r="M199" s="0" t="s">
        <v>780</v>
      </c>
      <c r="N199" s="0" t="s">
        <v>804</v>
      </c>
      <c r="O199" s="0" t="s">
        <v>805</v>
      </c>
      <c r="P199" s="216" t="n">
        <v>20</v>
      </c>
      <c r="S199" s="0" t="s">
        <v>783</v>
      </c>
      <c r="T199" s="0" t="s">
        <v>784</v>
      </c>
      <c r="U199" s="218" t="n">
        <v>1733</v>
      </c>
      <c r="V199" s="0" t="s">
        <v>806</v>
      </c>
      <c r="W199" s="0" t="s">
        <v>803</v>
      </c>
      <c r="X199" s="0" t="s">
        <v>787</v>
      </c>
      <c r="Y199" s="0" t="s">
        <v>788</v>
      </c>
      <c r="Z199" s="0" t="s">
        <v>789</v>
      </c>
      <c r="AA199" s="0" t="n">
        <v>2149826</v>
      </c>
    </row>
    <row r="200" customFormat="false" ht="12.75" hidden="false" customHeight="false" outlineLevel="0" collapsed="false">
      <c r="A200" s="208" t="str">
        <f aca="false">B200&amp;" "&amp;C200&amp;" "&amp;D200</f>
        <v>US Crude Financial</v>
      </c>
      <c r="B200" s="208" t="str">
        <f aca="false">IF((LEFT(N200,2)="US"),"US","")</f>
        <v>US</v>
      </c>
      <c r="C200" s="208" t="str">
        <f aca="false">M200</f>
        <v>Crude</v>
      </c>
      <c r="D200" s="208" t="str">
        <f aca="false">IF(ISNUMBER(FIND("Phy",N200))=TRUE(),"Physical","Financial")</f>
        <v>Financial</v>
      </c>
      <c r="E200" s="208" t="n">
        <f aca="false">IF(VLOOKUP(S200,'DD-Lookup'!$J$6:$L$50,3,FALSE())="Monthly",(YEAR(AC200)-YEAR(AB200))*12+MONTH(AC200)-MONTH(AB200)+1,(AC200-AB200+1))</f>
        <v>1</v>
      </c>
      <c r="F200" s="239" t="n">
        <f aca="false">E200*SUM(P200:Q200)</f>
        <v>50000</v>
      </c>
      <c r="G200" s="214" t="n">
        <v>1288220</v>
      </c>
      <c r="H200" s="215" t="n">
        <v>37035.1855902778</v>
      </c>
      <c r="I200" s="0" t="s">
        <v>796</v>
      </c>
      <c r="M200" s="0" t="s">
        <v>97</v>
      </c>
      <c r="N200" s="0" t="s">
        <v>841</v>
      </c>
      <c r="O200" s="0" t="s">
        <v>842</v>
      </c>
      <c r="P200" s="216" t="n">
        <v>50000</v>
      </c>
      <c r="S200" s="0" t="s">
        <v>843</v>
      </c>
      <c r="T200" s="0" t="s">
        <v>784</v>
      </c>
      <c r="U200" s="218" t="n">
        <v>29.62</v>
      </c>
      <c r="V200" s="0" t="s">
        <v>957</v>
      </c>
      <c r="W200" s="0" t="s">
        <v>845</v>
      </c>
      <c r="X200" s="0" t="s">
        <v>846</v>
      </c>
      <c r="Y200" s="0" t="s">
        <v>847</v>
      </c>
      <c r="Z200" s="0" t="s">
        <v>571</v>
      </c>
      <c r="AA200" s="0" t="n">
        <v>106848</v>
      </c>
      <c r="AB200" s="215" t="n">
        <v>37073</v>
      </c>
      <c r="AC200" s="215" t="n">
        <v>37103</v>
      </c>
    </row>
    <row r="201" customFormat="false" ht="12.75" hidden="false" customHeight="false" outlineLevel="0" collapsed="false">
      <c r="A201" s="208" t="str">
        <f aca="false">B201&amp;" "&amp;C201&amp;" "&amp;D201</f>
        <v> Power Physical</v>
      </c>
      <c r="B201" s="208" t="str">
        <f aca="false">IF((LEFT(N201,2)="US"),"US","")</f>
        <v/>
      </c>
      <c r="C201" s="208" t="str">
        <f aca="false">M201</f>
        <v>Power</v>
      </c>
      <c r="D201" s="208" t="str">
        <f aca="false">IF(ISNUMBER(FIND("Phy",N201))=TRUE(),"Physical","Financial")</f>
        <v>Physical</v>
      </c>
      <c r="E201" s="208" t="n">
        <f aca="false">IF(VLOOKUP(S201,'DD-Lookup'!$J$6:$L$50,3,FALSE())="Monthly",(YEAR(AC201)-YEAR(AB201))*12+MONTH(AC201)-MONTH(AB201)+1,(AC201-AB201+1))</f>
        <v>182</v>
      </c>
      <c r="F201" s="239" t="n">
        <f aca="false">E201*SUM(P201:Q201)</f>
        <v>3640</v>
      </c>
      <c r="G201" s="214" t="n">
        <v>1288221</v>
      </c>
      <c r="H201" s="215" t="n">
        <v>37035.1859143519</v>
      </c>
      <c r="I201" s="0" t="s">
        <v>925</v>
      </c>
      <c r="M201" s="0" t="s">
        <v>67</v>
      </c>
      <c r="N201" s="0" t="s">
        <v>928</v>
      </c>
      <c r="O201" s="0" t="s">
        <v>953</v>
      </c>
      <c r="Q201" s="216" t="n">
        <v>20</v>
      </c>
      <c r="S201" s="0" t="s">
        <v>930</v>
      </c>
      <c r="T201" s="0" t="s">
        <v>862</v>
      </c>
      <c r="U201" s="218" t="n">
        <v>18.35</v>
      </c>
      <c r="V201" s="0" t="s">
        <v>990</v>
      </c>
      <c r="W201" s="0" t="s">
        <v>932</v>
      </c>
      <c r="X201" s="0" t="s">
        <v>933</v>
      </c>
      <c r="Y201" s="0" t="s">
        <v>934</v>
      </c>
      <c r="Z201" s="0" t="s">
        <v>935</v>
      </c>
      <c r="AA201" s="0" t="n">
        <v>106229.1</v>
      </c>
      <c r="AB201" s="215" t="n">
        <v>37711</v>
      </c>
      <c r="AC201" s="215" t="n">
        <v>37892</v>
      </c>
    </row>
    <row r="202" customFormat="false" ht="12.75" hidden="false" customHeight="false" outlineLevel="0" collapsed="false">
      <c r="A202" s="208" t="str">
        <f aca="false">B202&amp;" "&amp;C202&amp;" "&amp;D202</f>
        <v> Natural Gas Physical</v>
      </c>
      <c r="B202" s="208" t="str">
        <f aca="false">IF((LEFT(N202,2)="US"),"US","")</f>
        <v/>
      </c>
      <c r="C202" s="208" t="str">
        <f aca="false">M202</f>
        <v>Natural Gas</v>
      </c>
      <c r="D202" s="208" t="str">
        <f aca="false">IF(ISNUMBER(FIND("Phy",N202))=TRUE(),"Physical","Financial")</f>
        <v>Physical</v>
      </c>
      <c r="E202" s="208" t="n">
        <f aca="false">IF(VLOOKUP(S202,'DD-Lookup'!$J$6:$L$50,3,FALSE())="Monthly",(YEAR(AC202)-YEAR(AB202))*12+MONTH(AC202)-MONTH(AB202)+1,(AC202-AB202+1))</f>
        <v>6</v>
      </c>
      <c r="F202" s="239" t="n">
        <f aca="false">E202*SUM(P202:Q202)</f>
        <v>300000</v>
      </c>
      <c r="G202" s="214" t="n">
        <v>1288224</v>
      </c>
      <c r="H202" s="215" t="n">
        <v>37035.1924305556</v>
      </c>
      <c r="I202" s="0" t="s">
        <v>881</v>
      </c>
      <c r="M202" s="0" t="s">
        <v>858</v>
      </c>
      <c r="N202" s="0" t="s">
        <v>859</v>
      </c>
      <c r="O202" s="0" t="s">
        <v>988</v>
      </c>
      <c r="Q202" s="216" t="n">
        <v>50000</v>
      </c>
      <c r="S202" s="0" t="s">
        <v>861</v>
      </c>
      <c r="T202" s="0" t="s">
        <v>862</v>
      </c>
      <c r="U202" s="218" t="n">
        <v>20.4</v>
      </c>
      <c r="V202" s="0" t="s">
        <v>883</v>
      </c>
      <c r="W202" s="0" t="s">
        <v>864</v>
      </c>
      <c r="X202" s="0" t="s">
        <v>865</v>
      </c>
      <c r="Y202" s="0" t="s">
        <v>866</v>
      </c>
      <c r="Z202" s="0" t="s">
        <v>867</v>
      </c>
      <c r="AA202" s="0" t="n">
        <v>104751</v>
      </c>
      <c r="AB202" s="215" t="n">
        <v>37037.875</v>
      </c>
      <c r="AC202" s="215" t="n">
        <v>37042.875</v>
      </c>
    </row>
    <row r="203" customFormat="false" ht="12.75" hidden="false" customHeight="false" outlineLevel="0" collapsed="false">
      <c r="A203" s="208" t="str">
        <f aca="false">B203&amp;" "&amp;C203&amp;" "&amp;D203</f>
        <v> Metals Financial</v>
      </c>
      <c r="B203" s="208" t="str">
        <f aca="false">IF((LEFT(N203,2)="US"),"US","")</f>
        <v/>
      </c>
      <c r="C203" s="208" t="str">
        <f aca="false">M203</f>
        <v>Metals</v>
      </c>
      <c r="D203" s="208" t="str">
        <f aca="false">IF(ISNUMBER(FIND("Phy",N203))=TRUE(),"Physical","Financial")</f>
        <v>Financial</v>
      </c>
      <c r="E203" s="208" t="n">
        <f aca="false">IF(VLOOKUP(S203,'DD-Lookup'!$J$6:$L$50,3,FALSE())="Monthly",(YEAR(AC203)-YEAR(AB203))*12+MONTH(AC203)-MONTH(AB203)+1,(AC203-AB203+1))</f>
        <v>1</v>
      </c>
      <c r="F203" s="239" t="n">
        <f aca="false">E203*SUM(P203:Q203)</f>
        <v>20</v>
      </c>
      <c r="G203" s="214" t="n">
        <v>1288225</v>
      </c>
      <c r="H203" s="215" t="n">
        <v>37035.1925810185</v>
      </c>
      <c r="I203" s="0" t="s">
        <v>901</v>
      </c>
      <c r="M203" s="0" t="s">
        <v>780</v>
      </c>
      <c r="N203" s="0" t="s">
        <v>781</v>
      </c>
      <c r="O203" s="0" t="s">
        <v>782</v>
      </c>
      <c r="Q203" s="216" t="n">
        <v>20</v>
      </c>
      <c r="S203" s="0" t="s">
        <v>783</v>
      </c>
      <c r="T203" s="0" t="s">
        <v>784</v>
      </c>
      <c r="U203" s="218" t="n">
        <v>1535</v>
      </c>
      <c r="V203" s="0" t="s">
        <v>991</v>
      </c>
      <c r="W203" s="0" t="s">
        <v>803</v>
      </c>
      <c r="X203" s="0" t="s">
        <v>787</v>
      </c>
      <c r="Y203" s="0" t="s">
        <v>788</v>
      </c>
      <c r="Z203" s="0" t="s">
        <v>789</v>
      </c>
      <c r="AA203" s="0" t="n">
        <v>2149861</v>
      </c>
    </row>
    <row r="204" customFormat="false" ht="12.75" hidden="false" customHeight="false" outlineLevel="0" collapsed="false">
      <c r="A204" s="208" t="str">
        <f aca="false">B204&amp;" "&amp;C204&amp;" "&amp;D204</f>
        <v> Metals Financial</v>
      </c>
      <c r="B204" s="208" t="str">
        <f aca="false">IF((LEFT(N204,2)="US"),"US","")</f>
        <v/>
      </c>
      <c r="C204" s="208" t="str">
        <f aca="false">M204</f>
        <v>Metals</v>
      </c>
      <c r="D204" s="208" t="str">
        <f aca="false">IF(ISNUMBER(FIND("Phy",N204))=TRUE(),"Physical","Financial")</f>
        <v>Financial</v>
      </c>
      <c r="E204" s="208" t="n">
        <f aca="false">IF(VLOOKUP(S204,'DD-Lookup'!$J$6:$L$50,3,FALSE())="Monthly",(YEAR(AC204)-YEAR(AB204))*12+MONTH(AC204)-MONTH(AB204)+1,(AC204-AB204+1))</f>
        <v>1</v>
      </c>
      <c r="F204" s="239" t="n">
        <f aca="false">E204*SUM(P204:Q204)</f>
        <v>17</v>
      </c>
      <c r="G204" s="214" t="n">
        <v>1288226</v>
      </c>
      <c r="H204" s="215" t="n">
        <v>37035.1929513889</v>
      </c>
      <c r="I204" s="0" t="s">
        <v>892</v>
      </c>
      <c r="M204" s="0" t="s">
        <v>780</v>
      </c>
      <c r="N204" s="0" t="s">
        <v>781</v>
      </c>
      <c r="O204" s="0" t="s">
        <v>782</v>
      </c>
      <c r="P204" s="216" t="n">
        <v>17</v>
      </c>
      <c r="S204" s="0" t="s">
        <v>783</v>
      </c>
      <c r="T204" s="0" t="s">
        <v>784</v>
      </c>
      <c r="U204" s="218" t="n">
        <v>1534</v>
      </c>
      <c r="V204" s="0" t="s">
        <v>909</v>
      </c>
      <c r="W204" s="0" t="s">
        <v>803</v>
      </c>
      <c r="X204" s="0" t="s">
        <v>787</v>
      </c>
      <c r="Y204" s="0" t="s">
        <v>788</v>
      </c>
      <c r="Z204" s="0" t="s">
        <v>789</v>
      </c>
      <c r="AA204" s="0" t="n">
        <v>2149865</v>
      </c>
    </row>
    <row r="205" customFormat="false" ht="12.75" hidden="false" customHeight="false" outlineLevel="0" collapsed="false">
      <c r="A205" s="208" t="str">
        <f aca="false">B205&amp;" "&amp;C205&amp;" "&amp;D205</f>
        <v> Natural Gas Physical</v>
      </c>
      <c r="B205" s="208" t="str">
        <f aca="false">IF((LEFT(N205,2)="US"),"US","")</f>
        <v/>
      </c>
      <c r="C205" s="208" t="str">
        <f aca="false">M205</f>
        <v>Natural Gas</v>
      </c>
      <c r="D205" s="208" t="str">
        <f aca="false">IF(ISNUMBER(FIND("Phy",N205))=TRUE(),"Physical","Financial")</f>
        <v>Physical</v>
      </c>
      <c r="E205" s="208" t="n">
        <f aca="false">IF(VLOOKUP(S205,'DD-Lookup'!$J$6:$L$50,3,FALSE())="Monthly",(YEAR(AC205)-YEAR(AB205))*12+MONTH(AC205)-MONTH(AB205)+1,(AC205-AB205+1))</f>
        <v>3</v>
      </c>
      <c r="F205" s="239" t="n">
        <f aca="false">E205*SUM(P205:Q205)</f>
        <v>150000</v>
      </c>
      <c r="G205" s="214" t="n">
        <v>1288227</v>
      </c>
      <c r="H205" s="215" t="n">
        <v>37035.1949768519</v>
      </c>
      <c r="I205" s="0" t="s">
        <v>987</v>
      </c>
      <c r="M205" s="0" t="s">
        <v>858</v>
      </c>
      <c r="N205" s="0" t="s">
        <v>859</v>
      </c>
      <c r="O205" s="0" t="s">
        <v>992</v>
      </c>
      <c r="Q205" s="216" t="n">
        <v>50000</v>
      </c>
      <c r="S205" s="0" t="s">
        <v>861</v>
      </c>
      <c r="T205" s="0" t="s">
        <v>862</v>
      </c>
      <c r="U205" s="218" t="n">
        <v>20.1</v>
      </c>
      <c r="V205" s="0" t="s">
        <v>989</v>
      </c>
      <c r="W205" s="0" t="s">
        <v>864</v>
      </c>
      <c r="X205" s="0" t="s">
        <v>865</v>
      </c>
      <c r="Y205" s="0" t="s">
        <v>866</v>
      </c>
      <c r="Z205" s="0" t="s">
        <v>867</v>
      </c>
      <c r="AA205" s="0" t="n">
        <v>104753</v>
      </c>
      <c r="AB205" s="215" t="n">
        <v>37037.875</v>
      </c>
      <c r="AC205" s="215" t="n">
        <v>37039.875</v>
      </c>
    </row>
    <row r="206" customFormat="false" ht="12.75" hidden="false" customHeight="false" outlineLevel="0" collapsed="false">
      <c r="A206" s="208" t="str">
        <f aca="false">B206&amp;" "&amp;C206&amp;" "&amp;D206</f>
        <v> Natural Gas Physical</v>
      </c>
      <c r="B206" s="208" t="str">
        <f aca="false">IF((LEFT(N206,2)="US"),"US","")</f>
        <v/>
      </c>
      <c r="C206" s="208" t="str">
        <f aca="false">M206</f>
        <v>Natural Gas</v>
      </c>
      <c r="D206" s="208" t="str">
        <f aca="false">IF(ISNUMBER(FIND("Phy",N206))=TRUE(),"Physical","Financial")</f>
        <v>Physical</v>
      </c>
      <c r="E206" s="208" t="n">
        <f aca="false">IF(VLOOKUP(S206,'DD-Lookup'!$J$6:$L$50,3,FALSE())="Monthly",(YEAR(AC206)-YEAR(AB206))*12+MONTH(AC206)-MONTH(AB206)+1,(AC206-AB206+1))</f>
        <v>1</v>
      </c>
      <c r="F206" s="239" t="n">
        <f aca="false">E206*SUM(P206:Q206)</f>
        <v>50000</v>
      </c>
      <c r="G206" s="214" t="n">
        <v>1288228</v>
      </c>
      <c r="H206" s="215" t="n">
        <v>37035.1952430556</v>
      </c>
      <c r="I206" s="0" t="s">
        <v>943</v>
      </c>
      <c r="M206" s="0" t="s">
        <v>858</v>
      </c>
      <c r="N206" s="0" t="s">
        <v>859</v>
      </c>
      <c r="O206" s="0" t="s">
        <v>937</v>
      </c>
      <c r="Q206" s="216" t="n">
        <v>50000</v>
      </c>
      <c r="S206" s="0" t="s">
        <v>861</v>
      </c>
      <c r="T206" s="0" t="s">
        <v>862</v>
      </c>
      <c r="U206" s="218" t="n">
        <v>18.85</v>
      </c>
      <c r="V206" s="0" t="s">
        <v>993</v>
      </c>
      <c r="W206" s="0" t="s">
        <v>864</v>
      </c>
      <c r="X206" s="0" t="s">
        <v>865</v>
      </c>
      <c r="Y206" s="0" t="s">
        <v>866</v>
      </c>
      <c r="Z206" s="0" t="s">
        <v>867</v>
      </c>
      <c r="AA206" s="0" t="n">
        <v>104754</v>
      </c>
      <c r="AB206" s="215" t="n">
        <v>37036.875</v>
      </c>
      <c r="AC206" s="215" t="n">
        <v>37036.875</v>
      </c>
    </row>
    <row r="207" customFormat="false" ht="12.75" hidden="false" customHeight="false" outlineLevel="0" collapsed="false">
      <c r="A207" s="208" t="str">
        <f aca="false">B207&amp;" "&amp;C207&amp;" "&amp;D207</f>
        <v> Metals Financial</v>
      </c>
      <c r="B207" s="208" t="str">
        <f aca="false">IF((LEFT(N207,2)="US"),"US","")</f>
        <v/>
      </c>
      <c r="C207" s="208" t="str">
        <f aca="false">M207</f>
        <v>Metals</v>
      </c>
      <c r="D207" s="208" t="str">
        <f aca="false">IF(ISNUMBER(FIND("Phy",N207))=TRUE(),"Physical","Financial")</f>
        <v>Financial</v>
      </c>
      <c r="E207" s="208" t="n">
        <f aca="false">IF(VLOOKUP(S207,'DD-Lookup'!$J$6:$L$50,3,FALSE())="Monthly",(YEAR(AC207)-YEAR(AB207))*12+MONTH(AC207)-MONTH(AB207)+1,(AC207-AB207+1))</f>
        <v>1</v>
      </c>
      <c r="F207" s="239" t="n">
        <f aca="false">E207*SUM(P207:Q207)</f>
        <v>20</v>
      </c>
      <c r="G207" s="214" t="n">
        <v>1288230</v>
      </c>
      <c r="H207" s="215" t="n">
        <v>37035.1968287037</v>
      </c>
      <c r="I207" s="0" t="s">
        <v>939</v>
      </c>
      <c r="M207" s="0" t="s">
        <v>780</v>
      </c>
      <c r="N207" s="0" t="s">
        <v>804</v>
      </c>
      <c r="O207" s="0" t="s">
        <v>805</v>
      </c>
      <c r="P207" s="216" t="n">
        <v>20</v>
      </c>
      <c r="S207" s="0" t="s">
        <v>783</v>
      </c>
      <c r="T207" s="0" t="s">
        <v>784</v>
      </c>
      <c r="U207" s="218" t="n">
        <v>1734</v>
      </c>
      <c r="V207" s="0" t="s">
        <v>994</v>
      </c>
      <c r="W207" s="0" t="s">
        <v>803</v>
      </c>
      <c r="X207" s="0" t="s">
        <v>787</v>
      </c>
      <c r="Y207" s="0" t="s">
        <v>788</v>
      </c>
      <c r="Z207" s="0" t="s">
        <v>789</v>
      </c>
      <c r="AA207" s="0" t="n">
        <v>2149874</v>
      </c>
    </row>
    <row r="208" customFormat="false" ht="12.75" hidden="false" customHeight="false" outlineLevel="0" collapsed="false">
      <c r="A208" s="208" t="str">
        <f aca="false">B208&amp;" "&amp;C208&amp;" "&amp;D208</f>
        <v>US Crude Financial</v>
      </c>
      <c r="B208" s="208" t="str">
        <f aca="false">IF((LEFT(N208,2)="US"),"US","")</f>
        <v>US</v>
      </c>
      <c r="C208" s="208" t="str">
        <f aca="false">M208</f>
        <v>Crude</v>
      </c>
      <c r="D208" s="208" t="str">
        <f aca="false">IF(ISNUMBER(FIND("Phy",N208))=TRUE(),"Physical","Financial")</f>
        <v>Financial</v>
      </c>
      <c r="E208" s="208" t="n">
        <f aca="false">IF(VLOOKUP(S208,'DD-Lookup'!$J$6:$L$50,3,FALSE())="Monthly",(YEAR(AC208)-YEAR(AB208))*12+MONTH(AC208)-MONTH(AB208)+1,(AC208-AB208+1))</f>
        <v>1</v>
      </c>
      <c r="F208" s="239" t="n">
        <f aca="false">E208*SUM(P208:Q208)</f>
        <v>50000</v>
      </c>
      <c r="G208" s="214" t="n">
        <v>1288231</v>
      </c>
      <c r="H208" s="215" t="n">
        <v>37035.1984259259</v>
      </c>
      <c r="I208" s="0" t="s">
        <v>888</v>
      </c>
      <c r="M208" s="0" t="s">
        <v>97</v>
      </c>
      <c r="N208" s="0" t="s">
        <v>841</v>
      </c>
      <c r="O208" s="0" t="s">
        <v>889</v>
      </c>
      <c r="P208" s="216" t="n">
        <v>50000</v>
      </c>
      <c r="S208" s="0" t="s">
        <v>843</v>
      </c>
      <c r="T208" s="0" t="s">
        <v>784</v>
      </c>
      <c r="U208" s="218" t="n">
        <v>29.6</v>
      </c>
      <c r="V208" s="0" t="s">
        <v>995</v>
      </c>
      <c r="W208" s="0" t="s">
        <v>845</v>
      </c>
      <c r="X208" s="0" t="s">
        <v>891</v>
      </c>
      <c r="Y208" s="0" t="s">
        <v>847</v>
      </c>
      <c r="Z208" s="0" t="s">
        <v>571</v>
      </c>
      <c r="AA208" s="0" t="n">
        <v>106849</v>
      </c>
      <c r="AB208" s="215" t="n">
        <v>37073</v>
      </c>
      <c r="AC208" s="215" t="n">
        <v>37103</v>
      </c>
    </row>
    <row r="209" customFormat="false" ht="12.75" hidden="false" customHeight="false" outlineLevel="0" collapsed="false">
      <c r="A209" s="208" t="str">
        <f aca="false">B209&amp;" "&amp;C209&amp;" "&amp;D209</f>
        <v> Natural Gas Physical</v>
      </c>
      <c r="B209" s="208" t="str">
        <f aca="false">IF((LEFT(N209,2)="US"),"US","")</f>
        <v/>
      </c>
      <c r="C209" s="208" t="str">
        <f aca="false">M209</f>
        <v>Natural Gas</v>
      </c>
      <c r="D209" s="208" t="str">
        <f aca="false">IF(ISNUMBER(FIND("Phy",N209))=TRUE(),"Physical","Financial")</f>
        <v>Physical</v>
      </c>
      <c r="E209" s="208" t="n">
        <f aca="false">IF(VLOOKUP(S209,'DD-Lookup'!$J$6:$L$50,3,FALSE())="Monthly",(YEAR(AC209)-YEAR(AB209))*12+MONTH(AC209)-MONTH(AB209)+1,(AC209-AB209+1))</f>
        <v>6</v>
      </c>
      <c r="F209" s="239" t="n">
        <f aca="false">E209*SUM(P209:Q209)</f>
        <v>300000</v>
      </c>
      <c r="G209" s="214" t="n">
        <v>1288232</v>
      </c>
      <c r="H209" s="215" t="n">
        <v>37035.1998263889</v>
      </c>
      <c r="I209" s="0" t="s">
        <v>996</v>
      </c>
      <c r="M209" s="0" t="s">
        <v>858</v>
      </c>
      <c r="N209" s="0" t="s">
        <v>859</v>
      </c>
      <c r="O209" s="0" t="s">
        <v>988</v>
      </c>
      <c r="Q209" s="216" t="n">
        <v>50000</v>
      </c>
      <c r="S209" s="0" t="s">
        <v>861</v>
      </c>
      <c r="T209" s="0" t="s">
        <v>862</v>
      </c>
      <c r="U209" s="218" t="n">
        <v>20.75</v>
      </c>
      <c r="V209" s="0" t="s">
        <v>997</v>
      </c>
      <c r="W209" s="0" t="s">
        <v>864</v>
      </c>
      <c r="X209" s="0" t="s">
        <v>865</v>
      </c>
      <c r="Y209" s="0" t="s">
        <v>866</v>
      </c>
      <c r="Z209" s="0" t="s">
        <v>867</v>
      </c>
      <c r="AA209" s="0" t="n">
        <v>104758</v>
      </c>
      <c r="AB209" s="215" t="n">
        <v>37037.875</v>
      </c>
      <c r="AC209" s="215" t="n">
        <v>37042.875</v>
      </c>
    </row>
    <row r="210" customFormat="false" ht="12.75" hidden="false" customHeight="false" outlineLevel="0" collapsed="false">
      <c r="A210" s="208" t="str">
        <f aca="false">B210&amp;" "&amp;C210&amp;" "&amp;D210</f>
        <v> Crude Financial</v>
      </c>
      <c r="B210" s="208" t="str">
        <f aca="false">IF((LEFT(N210,2)="US"),"US","")</f>
        <v/>
      </c>
      <c r="C210" s="208" t="str">
        <f aca="false">M210</f>
        <v>Crude</v>
      </c>
      <c r="D210" s="208" t="str">
        <f aca="false">IF(ISNUMBER(FIND("Phy",N210))=TRUE(),"Physical","Financial")</f>
        <v>Financial</v>
      </c>
      <c r="E210" s="208" t="n">
        <f aca="false">IF(VLOOKUP(S210,'DD-Lookup'!$J$6:$L$50,3,FALSE())="Monthly",(YEAR(AC210)-YEAR(AB210))*12+MONTH(AC210)-MONTH(AB210)+1,(AC210-AB210+1))</f>
        <v>3</v>
      </c>
      <c r="F210" s="239" t="n">
        <f aca="false">E210*SUM(P210:Q210)</f>
        <v>300000</v>
      </c>
      <c r="G210" s="214" t="n">
        <v>1288233</v>
      </c>
      <c r="H210" s="215" t="n">
        <v>37035.199849537</v>
      </c>
      <c r="I210" s="0" t="s">
        <v>796</v>
      </c>
      <c r="M210" s="0" t="s">
        <v>97</v>
      </c>
      <c r="N210" s="0" t="s">
        <v>955</v>
      </c>
      <c r="O210" s="0" t="s">
        <v>998</v>
      </c>
      <c r="P210" s="216" t="n">
        <v>100000</v>
      </c>
      <c r="S210" s="0" t="s">
        <v>834</v>
      </c>
      <c r="T210" s="0" t="s">
        <v>784</v>
      </c>
      <c r="U210" s="218" t="n">
        <v>-0.02</v>
      </c>
      <c r="V210" s="0" t="s">
        <v>957</v>
      </c>
      <c r="W210" s="0" t="s">
        <v>958</v>
      </c>
      <c r="X210" s="0" t="s">
        <v>959</v>
      </c>
      <c r="Y210" s="0" t="s">
        <v>838</v>
      </c>
      <c r="Z210" s="0" t="s">
        <v>935</v>
      </c>
      <c r="AA210" s="0" t="s">
        <v>999</v>
      </c>
      <c r="AB210" s="215" t="n">
        <v>37347</v>
      </c>
      <c r="AC210" s="215" t="n">
        <v>37437</v>
      </c>
    </row>
    <row r="211" customFormat="false" ht="12.75" hidden="false" customHeight="false" outlineLevel="0" collapsed="false">
      <c r="A211" s="208" t="str">
        <f aca="false">B211&amp;" "&amp;C211&amp;" "&amp;D211</f>
        <v> Natural Gas Physical</v>
      </c>
      <c r="B211" s="208" t="str">
        <f aca="false">IF((LEFT(N211,2)="US"),"US","")</f>
        <v/>
      </c>
      <c r="C211" s="208" t="str">
        <f aca="false">M211</f>
        <v>Natural Gas</v>
      </c>
      <c r="D211" s="208" t="str">
        <f aca="false">IF(ISNUMBER(FIND("Phy",N211))=TRUE(),"Physical","Financial")</f>
        <v>Physical</v>
      </c>
      <c r="E211" s="208" t="n">
        <f aca="false">IF(VLOOKUP(S211,'DD-Lookup'!$J$6:$L$50,3,FALSE())="Monthly",(YEAR(AC211)-YEAR(AB211))*12+MONTH(AC211)-MONTH(AB211)+1,(AC211-AB211+1))</f>
        <v>4</v>
      </c>
      <c r="F211" s="239" t="n">
        <f aca="false">E211*SUM(P211:Q211)</f>
        <v>200000</v>
      </c>
      <c r="G211" s="214" t="n">
        <v>1288234</v>
      </c>
      <c r="H211" s="215" t="n">
        <v>37035.2002893519</v>
      </c>
      <c r="I211" s="0" t="s">
        <v>973</v>
      </c>
      <c r="M211" s="0" t="s">
        <v>858</v>
      </c>
      <c r="N211" s="0" t="s">
        <v>1000</v>
      </c>
      <c r="O211" s="0" t="s">
        <v>1001</v>
      </c>
      <c r="Q211" s="216" t="n">
        <v>50000</v>
      </c>
      <c r="S211" s="0" t="s">
        <v>861</v>
      </c>
      <c r="T211" s="0" t="s">
        <v>862</v>
      </c>
      <c r="U211" s="218" t="n">
        <v>21.45</v>
      </c>
      <c r="V211" s="0" t="s">
        <v>975</v>
      </c>
      <c r="W211" s="0" t="s">
        <v>923</v>
      </c>
      <c r="X211" s="0" t="s">
        <v>924</v>
      </c>
      <c r="Y211" s="0" t="s">
        <v>866</v>
      </c>
      <c r="Z211" s="0" t="s">
        <v>867</v>
      </c>
      <c r="AA211" s="0" t="n">
        <v>104759</v>
      </c>
      <c r="AB211" s="215" t="n">
        <v>37040.875</v>
      </c>
      <c r="AC211" s="215" t="n">
        <v>37043.875</v>
      </c>
    </row>
    <row r="212" customFormat="false" ht="12.75" hidden="false" customHeight="false" outlineLevel="0" collapsed="false">
      <c r="A212" s="208" t="str">
        <f aca="false">B212&amp;" "&amp;C212&amp;" "&amp;D212</f>
        <v> Natural Gas Physical</v>
      </c>
      <c r="B212" s="208" t="str">
        <f aca="false">IF((LEFT(N212,2)="US"),"US","")</f>
        <v/>
      </c>
      <c r="C212" s="208" t="str">
        <f aca="false">M212</f>
        <v>Natural Gas</v>
      </c>
      <c r="D212" s="208" t="str">
        <f aca="false">IF(ISNUMBER(FIND("Phy",N212))=TRUE(),"Physical","Financial")</f>
        <v>Physical</v>
      </c>
      <c r="E212" s="208" t="n">
        <f aca="false">IF(VLOOKUP(S212,'DD-Lookup'!$J$6:$L$50,3,FALSE())="Monthly",(YEAR(AC212)-YEAR(AB212))*12+MONTH(AC212)-MONTH(AB212)+1,(AC212-AB212+1))</f>
        <v>3</v>
      </c>
      <c r="F212" s="239" t="n">
        <f aca="false">E212*SUM(P212:Q212)</f>
        <v>150000</v>
      </c>
      <c r="G212" s="214" t="n">
        <v>1288235</v>
      </c>
      <c r="H212" s="215" t="n">
        <v>37035.2004282407</v>
      </c>
      <c r="I212" s="0" t="s">
        <v>881</v>
      </c>
      <c r="M212" s="0" t="s">
        <v>858</v>
      </c>
      <c r="N212" s="0" t="s">
        <v>859</v>
      </c>
      <c r="O212" s="0" t="s">
        <v>992</v>
      </c>
      <c r="Q212" s="216" t="n">
        <v>50000</v>
      </c>
      <c r="S212" s="0" t="s">
        <v>861</v>
      </c>
      <c r="T212" s="0" t="s">
        <v>862</v>
      </c>
      <c r="U212" s="218" t="n">
        <v>20.2</v>
      </c>
      <c r="V212" s="0" t="s">
        <v>883</v>
      </c>
      <c r="W212" s="0" t="s">
        <v>864</v>
      </c>
      <c r="X212" s="0" t="s">
        <v>865</v>
      </c>
      <c r="Y212" s="0" t="s">
        <v>866</v>
      </c>
      <c r="Z212" s="0" t="s">
        <v>867</v>
      </c>
      <c r="AA212" s="0" t="n">
        <v>104760</v>
      </c>
      <c r="AB212" s="215" t="n">
        <v>37037.875</v>
      </c>
      <c r="AC212" s="215" t="n">
        <v>37039.875</v>
      </c>
    </row>
    <row r="213" customFormat="false" ht="12.75" hidden="false" customHeight="false" outlineLevel="0" collapsed="false">
      <c r="A213" s="208" t="str">
        <f aca="false">B213&amp;" "&amp;C213&amp;" "&amp;D213</f>
        <v> Crude Financial</v>
      </c>
      <c r="B213" s="208" t="str">
        <f aca="false">IF((LEFT(N213,2)="US"),"US","")</f>
        <v/>
      </c>
      <c r="C213" s="208" t="str">
        <f aca="false">M213</f>
        <v>Crude</v>
      </c>
      <c r="D213" s="208" t="str">
        <f aca="false">IF(ISNUMBER(FIND("Phy",N213))=TRUE(),"Physical","Financial")</f>
        <v>Financial</v>
      </c>
      <c r="E213" s="208" t="n">
        <f aca="false">IF(VLOOKUP(S213,'DD-Lookup'!$J$6:$L$50,3,FALSE())="Monthly",(YEAR(AC213)-YEAR(AB213))*12+MONTH(AC213)-MONTH(AB213)+1,(AC213-AB213+1))</f>
        <v>1</v>
      </c>
      <c r="F213" s="239" t="n">
        <f aca="false">E213*SUM(P213:Q213)</f>
        <v>25000</v>
      </c>
      <c r="G213" s="214" t="n">
        <v>1288236</v>
      </c>
      <c r="H213" s="215" t="n">
        <v>37035.2023148148</v>
      </c>
      <c r="I213" s="0" t="s">
        <v>888</v>
      </c>
      <c r="M213" s="0" t="s">
        <v>97</v>
      </c>
      <c r="N213" s="0" t="s">
        <v>1002</v>
      </c>
      <c r="O213" s="0" t="s">
        <v>1003</v>
      </c>
      <c r="P213" s="216" t="n">
        <v>25000</v>
      </c>
      <c r="S213" s="0" t="s">
        <v>1004</v>
      </c>
      <c r="T213" s="0" t="s">
        <v>784</v>
      </c>
      <c r="U213" s="218" t="n">
        <v>29.28</v>
      </c>
      <c r="V213" s="0" t="s">
        <v>995</v>
      </c>
      <c r="W213" s="0" t="s">
        <v>1005</v>
      </c>
      <c r="X213" s="0" t="s">
        <v>1006</v>
      </c>
      <c r="Y213" s="0" t="s">
        <v>847</v>
      </c>
      <c r="Z213" s="0" t="s">
        <v>935</v>
      </c>
      <c r="AA213" s="0" t="n">
        <v>106850</v>
      </c>
      <c r="AB213" s="215" t="n">
        <v>37073</v>
      </c>
      <c r="AC213" s="215" t="n">
        <v>37103</v>
      </c>
    </row>
    <row r="214" customFormat="false" ht="12.75" hidden="false" customHeight="false" outlineLevel="0" collapsed="false">
      <c r="A214" s="208" t="str">
        <f aca="false">B214&amp;" "&amp;C214&amp;" "&amp;D214</f>
        <v> Metals Financial</v>
      </c>
      <c r="B214" s="208" t="str">
        <f aca="false">IF((LEFT(N214,2)="US"),"US","")</f>
        <v/>
      </c>
      <c r="C214" s="208" t="str">
        <f aca="false">M214</f>
        <v>Metals</v>
      </c>
      <c r="D214" s="208" t="str">
        <f aca="false">IF(ISNUMBER(FIND("Phy",N214))=TRUE(),"Physical","Financial")</f>
        <v>Financial</v>
      </c>
      <c r="E214" s="208" t="n">
        <f aca="false">IF(VLOOKUP(S214,'DD-Lookup'!$J$6:$L$50,3,FALSE())="Monthly",(YEAR(AC214)-YEAR(AB214))*12+MONTH(AC214)-MONTH(AB214)+1,(AC214-AB214+1))</f>
        <v>1</v>
      </c>
      <c r="F214" s="239" t="n">
        <f aca="false">E214*SUM(P214:Q214)</f>
        <v>20</v>
      </c>
      <c r="G214" s="214" t="n">
        <v>1288238</v>
      </c>
      <c r="H214" s="215" t="n">
        <v>37035.2034722222</v>
      </c>
      <c r="I214" s="0" t="s">
        <v>907</v>
      </c>
      <c r="M214" s="0" t="s">
        <v>780</v>
      </c>
      <c r="N214" s="0" t="s">
        <v>781</v>
      </c>
      <c r="O214" s="0" t="s">
        <v>782</v>
      </c>
      <c r="Q214" s="216" t="n">
        <v>20</v>
      </c>
      <c r="S214" s="0" t="s">
        <v>783</v>
      </c>
      <c r="T214" s="0" t="s">
        <v>784</v>
      </c>
      <c r="U214" s="218" t="n">
        <v>1535</v>
      </c>
      <c r="V214" s="0" t="s">
        <v>908</v>
      </c>
      <c r="W214" s="0" t="s">
        <v>803</v>
      </c>
      <c r="X214" s="0" t="s">
        <v>787</v>
      </c>
      <c r="Y214" s="0" t="s">
        <v>788</v>
      </c>
      <c r="Z214" s="0" t="s">
        <v>789</v>
      </c>
      <c r="AA214" s="0" t="n">
        <v>2149899</v>
      </c>
    </row>
    <row r="215" customFormat="false" ht="12.75" hidden="false" customHeight="false" outlineLevel="0" collapsed="false">
      <c r="A215" s="208" t="str">
        <f aca="false">B215&amp;" "&amp;C215&amp;" "&amp;D215</f>
        <v> Oil Products Financial</v>
      </c>
      <c r="B215" s="208" t="str">
        <f aca="false">IF((LEFT(N215,2)="US"),"US","")</f>
        <v/>
      </c>
      <c r="C215" s="208" t="str">
        <f aca="false">M215</f>
        <v>Oil Products</v>
      </c>
      <c r="D215" s="208" t="str">
        <f aca="false">IF(ISNUMBER(FIND("Phy",N215))=TRUE(),"Physical","Financial")</f>
        <v>Financial</v>
      </c>
      <c r="E215" s="208" t="n">
        <f aca="false">IF(VLOOKUP(S215,'DD-Lookup'!$J$6:$L$50,3,FALSE())="Monthly",(YEAR(AC215)-YEAR(AB215))*12+MONTH(AC215)-MONTH(AB215)+1,(AC215-AB215+1))</f>
        <v>5</v>
      </c>
      <c r="F215" s="239" t="n">
        <f aca="false">E215*SUM(P215:Q215)</f>
        <v>25000</v>
      </c>
      <c r="G215" s="214" t="n">
        <v>1288239</v>
      </c>
      <c r="H215" s="215" t="n">
        <v>37035.2035648148</v>
      </c>
      <c r="I215" s="0" t="s">
        <v>980</v>
      </c>
      <c r="M215" s="0" t="s">
        <v>831</v>
      </c>
      <c r="N215" s="0" t="s">
        <v>1007</v>
      </c>
      <c r="O215" s="0" t="s">
        <v>1008</v>
      </c>
      <c r="P215" s="216" t="n">
        <v>5000</v>
      </c>
      <c r="S215" s="0" t="s">
        <v>136</v>
      </c>
      <c r="T215" s="0" t="s">
        <v>784</v>
      </c>
      <c r="U215" s="218" t="n">
        <v>3.25</v>
      </c>
      <c r="V215" s="0" t="s">
        <v>984</v>
      </c>
      <c r="W215" s="0" t="s">
        <v>985</v>
      </c>
      <c r="X215" s="0" t="s">
        <v>986</v>
      </c>
      <c r="Y215" s="0" t="s">
        <v>838</v>
      </c>
      <c r="Z215" s="0" t="s">
        <v>935</v>
      </c>
      <c r="AA215" s="0" t="s">
        <v>1009</v>
      </c>
      <c r="AB215" s="215" t="n">
        <v>37039.875</v>
      </c>
      <c r="AC215" s="215" t="n">
        <v>37043.875</v>
      </c>
    </row>
    <row r="216" customFormat="false" ht="12.75" hidden="false" customHeight="false" outlineLevel="0" collapsed="false">
      <c r="A216" s="208" t="str">
        <f aca="false">B216&amp;" "&amp;C216&amp;" "&amp;D216</f>
        <v> Metals Financial</v>
      </c>
      <c r="B216" s="208" t="str">
        <f aca="false">IF((LEFT(N216,2)="US"),"US","")</f>
        <v/>
      </c>
      <c r="C216" s="208" t="str">
        <f aca="false">M216</f>
        <v>Metals</v>
      </c>
      <c r="D216" s="208" t="str">
        <f aca="false">IF(ISNUMBER(FIND("Phy",N216))=TRUE(),"Physical","Financial")</f>
        <v>Financial</v>
      </c>
      <c r="E216" s="208" t="n">
        <f aca="false">IF(VLOOKUP(S216,'DD-Lookup'!$J$6:$L$50,3,FALSE())="Monthly",(YEAR(AC216)-YEAR(AB216))*12+MONTH(AC216)-MONTH(AB216)+1,(AC216-AB216+1))</f>
        <v>1</v>
      </c>
      <c r="F216" s="239" t="n">
        <f aca="false">E216*SUM(P216:Q216)</f>
        <v>10</v>
      </c>
      <c r="G216" s="214" t="n">
        <v>1288240</v>
      </c>
      <c r="H216" s="215" t="n">
        <v>37035.203599537</v>
      </c>
      <c r="I216" s="0" t="s">
        <v>939</v>
      </c>
      <c r="M216" s="0" t="s">
        <v>780</v>
      </c>
      <c r="N216" s="0" t="s">
        <v>879</v>
      </c>
      <c r="O216" s="0" t="s">
        <v>880</v>
      </c>
      <c r="P216" s="216" t="n">
        <v>10</v>
      </c>
      <c r="S216" s="0" t="s">
        <v>783</v>
      </c>
      <c r="T216" s="0" t="s">
        <v>784</v>
      </c>
      <c r="U216" s="218" t="n">
        <v>480</v>
      </c>
      <c r="V216" s="0" t="s">
        <v>940</v>
      </c>
      <c r="W216" s="0" t="s">
        <v>856</v>
      </c>
      <c r="X216" s="0" t="s">
        <v>787</v>
      </c>
      <c r="Y216" s="0" t="s">
        <v>788</v>
      </c>
      <c r="Z216" s="0" t="s">
        <v>789</v>
      </c>
      <c r="AA216" s="0" t="n">
        <v>2149901</v>
      </c>
    </row>
    <row r="217" customFormat="false" ht="12.75" hidden="false" customHeight="false" outlineLevel="0" collapsed="false">
      <c r="A217" s="208" t="str">
        <f aca="false">B217&amp;" "&amp;C217&amp;" "&amp;D217</f>
        <v> Oil Products Financial</v>
      </c>
      <c r="B217" s="208" t="str">
        <f aca="false">IF((LEFT(N217,2)="US"),"US","")</f>
        <v/>
      </c>
      <c r="C217" s="208" t="str">
        <f aca="false">M217</f>
        <v>Oil Products</v>
      </c>
      <c r="D217" s="208" t="str">
        <f aca="false">IF(ISNUMBER(FIND("Phy",N217))=TRUE(),"Physical","Financial")</f>
        <v>Financial</v>
      </c>
      <c r="E217" s="208" t="n">
        <f aca="false">IF(VLOOKUP(S217,'DD-Lookup'!$J$6:$L$50,3,FALSE())="Monthly",(YEAR(AC217)-YEAR(AB217))*12+MONTH(AC217)-MONTH(AB217)+1,(AC217-AB217+1))</f>
        <v>5</v>
      </c>
      <c r="F217" s="239" t="n">
        <f aca="false">E217*SUM(P217:Q217)</f>
        <v>2500</v>
      </c>
      <c r="G217" s="214" t="n">
        <v>1288241</v>
      </c>
      <c r="H217" s="215" t="n">
        <v>37035.2036458333</v>
      </c>
      <c r="I217" s="0" t="s">
        <v>980</v>
      </c>
      <c r="M217" s="0" t="s">
        <v>831</v>
      </c>
      <c r="N217" s="0" t="s">
        <v>1007</v>
      </c>
      <c r="O217" s="0" t="s">
        <v>1008</v>
      </c>
      <c r="P217" s="216" t="n">
        <v>500</v>
      </c>
      <c r="S217" s="0" t="s">
        <v>136</v>
      </c>
      <c r="T217" s="0" t="s">
        <v>784</v>
      </c>
      <c r="U217" s="218" t="n">
        <v>2.75</v>
      </c>
      <c r="V217" s="0" t="s">
        <v>984</v>
      </c>
      <c r="W217" s="0" t="s">
        <v>985</v>
      </c>
      <c r="X217" s="0" t="s">
        <v>986</v>
      </c>
      <c r="Y217" s="0" t="s">
        <v>838</v>
      </c>
      <c r="Z217" s="0" t="s">
        <v>935</v>
      </c>
      <c r="AA217" s="0" t="s">
        <v>1010</v>
      </c>
      <c r="AB217" s="215" t="n">
        <v>37039.875</v>
      </c>
      <c r="AC217" s="215" t="n">
        <v>37043.875</v>
      </c>
    </row>
    <row r="218" customFormat="false" ht="12.75" hidden="false" customHeight="false" outlineLevel="0" collapsed="false">
      <c r="A218" s="208" t="str">
        <f aca="false">B218&amp;" "&amp;C218&amp;" "&amp;D218</f>
        <v> Oil Products Financial</v>
      </c>
      <c r="B218" s="208" t="str">
        <f aca="false">IF((LEFT(N218,2)="US"),"US","")</f>
        <v/>
      </c>
      <c r="C218" s="208" t="str">
        <f aca="false">M218</f>
        <v>Oil Products</v>
      </c>
      <c r="D218" s="208" t="str">
        <f aca="false">IF(ISNUMBER(FIND("Phy",N218))=TRUE(),"Physical","Financial")</f>
        <v>Financial</v>
      </c>
      <c r="E218" s="208" t="n">
        <f aca="false">IF(VLOOKUP(S218,'DD-Lookup'!$J$6:$L$50,3,FALSE())="Monthly",(YEAR(AC218)-YEAR(AB218))*12+MONTH(AC218)-MONTH(AB218)+1,(AC218-AB218+1))</f>
        <v>5</v>
      </c>
      <c r="F218" s="239" t="n">
        <f aca="false">E218*SUM(P218:Q218)</f>
        <v>2500</v>
      </c>
      <c r="G218" s="214" t="n">
        <v>1288242</v>
      </c>
      <c r="H218" s="215" t="n">
        <v>37035.2037037037</v>
      </c>
      <c r="I218" s="0" t="s">
        <v>980</v>
      </c>
      <c r="M218" s="0" t="s">
        <v>831</v>
      </c>
      <c r="N218" s="0" t="s">
        <v>1007</v>
      </c>
      <c r="O218" s="0" t="s">
        <v>1008</v>
      </c>
      <c r="P218" s="216" t="n">
        <v>500</v>
      </c>
      <c r="S218" s="0" t="s">
        <v>136</v>
      </c>
      <c r="T218" s="0" t="s">
        <v>784</v>
      </c>
      <c r="U218" s="218" t="n">
        <v>2.25</v>
      </c>
      <c r="V218" s="0" t="s">
        <v>984</v>
      </c>
      <c r="W218" s="0" t="s">
        <v>985</v>
      </c>
      <c r="X218" s="0" t="s">
        <v>986</v>
      </c>
      <c r="Y218" s="0" t="s">
        <v>838</v>
      </c>
      <c r="Z218" s="0" t="s">
        <v>935</v>
      </c>
      <c r="AA218" s="0" t="s">
        <v>1011</v>
      </c>
      <c r="AB218" s="215" t="n">
        <v>37039.875</v>
      </c>
      <c r="AC218" s="215" t="n">
        <v>37043.875</v>
      </c>
    </row>
    <row r="219" customFormat="false" ht="12.75" hidden="false" customHeight="false" outlineLevel="0" collapsed="false">
      <c r="A219" s="208" t="str">
        <f aca="false">B219&amp;" "&amp;C219&amp;" "&amp;D219</f>
        <v> Oil Products Financial</v>
      </c>
      <c r="B219" s="208" t="str">
        <f aca="false">IF((LEFT(N219,2)="US"),"US","")</f>
        <v/>
      </c>
      <c r="C219" s="208" t="str">
        <f aca="false">M219</f>
        <v>Oil Products</v>
      </c>
      <c r="D219" s="208" t="str">
        <f aca="false">IF(ISNUMBER(FIND("Phy",N219))=TRUE(),"Physical","Financial")</f>
        <v>Financial</v>
      </c>
      <c r="E219" s="208" t="n">
        <f aca="false">IF(VLOOKUP(S219,'DD-Lookup'!$J$6:$L$50,3,FALSE())="Monthly",(YEAR(AC219)-YEAR(AB219))*12+MONTH(AC219)-MONTH(AB219)+1,(AC219-AB219+1))</f>
        <v>5</v>
      </c>
      <c r="F219" s="239" t="n">
        <f aca="false">E219*SUM(P219:Q219)</f>
        <v>25000</v>
      </c>
      <c r="G219" s="214" t="n">
        <v>1288243</v>
      </c>
      <c r="H219" s="215" t="n">
        <v>37035.2038888889</v>
      </c>
      <c r="I219" s="0" t="s">
        <v>980</v>
      </c>
      <c r="M219" s="0" t="s">
        <v>831</v>
      </c>
      <c r="N219" s="0" t="s">
        <v>1007</v>
      </c>
      <c r="O219" s="0" t="s">
        <v>1008</v>
      </c>
      <c r="Q219" s="216" t="n">
        <v>5000</v>
      </c>
      <c r="S219" s="0" t="s">
        <v>136</v>
      </c>
      <c r="T219" s="0" t="s">
        <v>784</v>
      </c>
      <c r="U219" s="218" t="n">
        <v>2.75</v>
      </c>
      <c r="V219" s="0" t="s">
        <v>984</v>
      </c>
      <c r="W219" s="0" t="s">
        <v>985</v>
      </c>
      <c r="X219" s="0" t="s">
        <v>986</v>
      </c>
      <c r="Y219" s="0" t="s">
        <v>838</v>
      </c>
      <c r="Z219" s="0" t="s">
        <v>935</v>
      </c>
      <c r="AA219" s="0" t="s">
        <v>1012</v>
      </c>
      <c r="AB219" s="215" t="n">
        <v>37039.875</v>
      </c>
      <c r="AC219" s="215" t="n">
        <v>37043.875</v>
      </c>
    </row>
    <row r="220" customFormat="false" ht="12.75" hidden="false" customHeight="false" outlineLevel="0" collapsed="false">
      <c r="A220" s="208" t="str">
        <f aca="false">B220&amp;" "&amp;C220&amp;" "&amp;D220</f>
        <v> Metals Financial</v>
      </c>
      <c r="B220" s="208" t="str">
        <f aca="false">IF((LEFT(N220,2)="US"),"US","")</f>
        <v/>
      </c>
      <c r="C220" s="208" t="str">
        <f aca="false">M220</f>
        <v>Metals</v>
      </c>
      <c r="D220" s="208" t="str">
        <f aca="false">IF(ISNUMBER(FIND("Phy",N220))=TRUE(),"Physical","Financial")</f>
        <v>Financial</v>
      </c>
      <c r="E220" s="208" t="n">
        <f aca="false">IF(VLOOKUP(S220,'DD-Lookup'!$J$6:$L$50,3,FALSE())="Monthly",(YEAR(AC220)-YEAR(AB220))*12+MONTH(AC220)-MONTH(AB220)+1,(AC220-AB220+1))</f>
        <v>1</v>
      </c>
      <c r="F220" s="239" t="n">
        <f aca="false">E220*SUM(P220:Q220)</f>
        <v>15</v>
      </c>
      <c r="G220" s="214" t="n">
        <v>1288244</v>
      </c>
      <c r="H220" s="215" t="n">
        <v>37035.2039699074</v>
      </c>
      <c r="I220" s="0" t="s">
        <v>823</v>
      </c>
      <c r="M220" s="0" t="s">
        <v>780</v>
      </c>
      <c r="N220" s="0" t="s">
        <v>804</v>
      </c>
      <c r="O220" s="0" t="s">
        <v>805</v>
      </c>
      <c r="Q220" s="216" t="n">
        <v>15</v>
      </c>
      <c r="S220" s="0" t="s">
        <v>783</v>
      </c>
      <c r="T220" s="0" t="s">
        <v>784</v>
      </c>
      <c r="U220" s="218" t="n">
        <v>1735</v>
      </c>
      <c r="V220" s="0" t="s">
        <v>824</v>
      </c>
      <c r="W220" s="0" t="s">
        <v>803</v>
      </c>
      <c r="X220" s="0" t="s">
        <v>787</v>
      </c>
      <c r="Y220" s="0" t="s">
        <v>788</v>
      </c>
      <c r="Z220" s="0" t="s">
        <v>789</v>
      </c>
      <c r="AA220" s="0" t="n">
        <v>2149903</v>
      </c>
    </row>
    <row r="221" customFormat="false" ht="12.75" hidden="false" customHeight="false" outlineLevel="0" collapsed="false">
      <c r="A221" s="208" t="str">
        <f aca="false">B221&amp;" "&amp;C221&amp;" "&amp;D221</f>
        <v> Metals Financial</v>
      </c>
      <c r="B221" s="208" t="str">
        <f aca="false">IF((LEFT(N221,2)="US"),"US","")</f>
        <v/>
      </c>
      <c r="C221" s="208" t="str">
        <f aca="false">M221</f>
        <v>Metals</v>
      </c>
      <c r="D221" s="208" t="str">
        <f aca="false">IF(ISNUMBER(FIND("Phy",N221))=TRUE(),"Physical","Financial")</f>
        <v>Financial</v>
      </c>
      <c r="E221" s="208" t="n">
        <f aca="false">IF(VLOOKUP(S221,'DD-Lookup'!$J$6:$L$50,3,FALSE())="Monthly",(YEAR(AC221)-YEAR(AB221))*12+MONTH(AC221)-MONTH(AB221)+1,(AC221-AB221+1))</f>
        <v>1</v>
      </c>
      <c r="F221" s="239" t="n">
        <f aca="false">E221*SUM(P221:Q221)</f>
        <v>10</v>
      </c>
      <c r="G221" s="214" t="n">
        <v>1288245</v>
      </c>
      <c r="H221" s="215" t="n">
        <v>37035.2050231482</v>
      </c>
      <c r="I221" s="0" t="s">
        <v>892</v>
      </c>
      <c r="M221" s="0" t="s">
        <v>780</v>
      </c>
      <c r="N221" s="0" t="s">
        <v>879</v>
      </c>
      <c r="O221" s="0" t="s">
        <v>880</v>
      </c>
      <c r="P221" s="216" t="n">
        <v>10</v>
      </c>
      <c r="S221" s="0" t="s">
        <v>783</v>
      </c>
      <c r="T221" s="0" t="s">
        <v>784</v>
      </c>
      <c r="U221" s="218" t="n">
        <v>480</v>
      </c>
      <c r="V221" s="0" t="s">
        <v>909</v>
      </c>
      <c r="W221" s="0" t="s">
        <v>856</v>
      </c>
      <c r="X221" s="0" t="s">
        <v>787</v>
      </c>
      <c r="Y221" s="0" t="s">
        <v>788</v>
      </c>
      <c r="Z221" s="0" t="s">
        <v>789</v>
      </c>
      <c r="AA221" s="0" t="n">
        <v>2149905</v>
      </c>
    </row>
    <row r="222" customFormat="false" ht="12.75" hidden="false" customHeight="false" outlineLevel="0" collapsed="false">
      <c r="A222" s="208" t="str">
        <f aca="false">B222&amp;" "&amp;C222&amp;" "&amp;D222</f>
        <v> Oil Products Financial</v>
      </c>
      <c r="B222" s="208" t="str">
        <f aca="false">IF((LEFT(N222,2)="US"),"US","")</f>
        <v/>
      </c>
      <c r="C222" s="208" t="str">
        <f aca="false">M222</f>
        <v>Oil Products</v>
      </c>
      <c r="D222" s="208" t="str">
        <f aca="false">IF(ISNUMBER(FIND("Phy",N222))=TRUE(),"Physical","Financial")</f>
        <v>Financial</v>
      </c>
      <c r="E222" s="208" t="n">
        <f aca="false">IF(VLOOKUP(S222,'DD-Lookup'!$J$6:$L$50,3,FALSE())="Monthly",(YEAR(AC222)-YEAR(AB222))*12+MONTH(AC222)-MONTH(AB222)+1,(AC222-AB222+1))</f>
        <v>5</v>
      </c>
      <c r="F222" s="239" t="n">
        <f aca="false">E222*SUM(P222:Q222)</f>
        <v>25000</v>
      </c>
      <c r="G222" s="214" t="n">
        <v>1288246</v>
      </c>
      <c r="H222" s="215" t="n">
        <v>37035.2084722222</v>
      </c>
      <c r="I222" s="0" t="s">
        <v>980</v>
      </c>
      <c r="M222" s="0" t="s">
        <v>831</v>
      </c>
      <c r="N222" s="0" t="s">
        <v>1007</v>
      </c>
      <c r="O222" s="0" t="s">
        <v>1008</v>
      </c>
      <c r="P222" s="216" t="n">
        <v>5000</v>
      </c>
      <c r="S222" s="0" t="s">
        <v>136</v>
      </c>
      <c r="T222" s="0" t="s">
        <v>784</v>
      </c>
      <c r="U222" s="218" t="n">
        <v>2</v>
      </c>
      <c r="V222" s="0" t="s">
        <v>984</v>
      </c>
      <c r="W222" s="0" t="s">
        <v>985</v>
      </c>
      <c r="X222" s="0" t="s">
        <v>986</v>
      </c>
      <c r="Y222" s="0" t="s">
        <v>838</v>
      </c>
      <c r="Z222" s="0" t="s">
        <v>935</v>
      </c>
      <c r="AA222" s="0" t="s">
        <v>1013</v>
      </c>
      <c r="AB222" s="215" t="n">
        <v>37039.875</v>
      </c>
      <c r="AC222" s="215" t="n">
        <v>37043.875</v>
      </c>
    </row>
    <row r="223" customFormat="false" ht="12.75" hidden="false" customHeight="false" outlineLevel="0" collapsed="false">
      <c r="A223" s="208" t="str">
        <f aca="false">B223&amp;" "&amp;C223&amp;" "&amp;D223</f>
        <v> Natural Gas Physical</v>
      </c>
      <c r="B223" s="208" t="str">
        <f aca="false">IF((LEFT(N223,2)="US"),"US","")</f>
        <v/>
      </c>
      <c r="C223" s="208" t="str">
        <f aca="false">M223</f>
        <v>Natural Gas</v>
      </c>
      <c r="D223" s="208" t="str">
        <f aca="false">IF(ISNUMBER(FIND("Phy",N223))=TRUE(),"Physical","Financial")</f>
        <v>Physical</v>
      </c>
      <c r="E223" s="208" t="n">
        <f aca="false">IF(VLOOKUP(S223,'DD-Lookup'!$J$6:$L$50,3,FALSE())="Monthly",(YEAR(AC223)-YEAR(AB223))*12+MONTH(AC223)-MONTH(AB223)+1,(AC223-AB223+1))</f>
        <v>1</v>
      </c>
      <c r="F223" s="239" t="n">
        <f aca="false">E223*SUM(P223:Q223)</f>
        <v>50000</v>
      </c>
      <c r="G223" s="214" t="n">
        <v>1288247</v>
      </c>
      <c r="H223" s="215" t="n">
        <v>37035.2103472222</v>
      </c>
      <c r="I223" s="0" t="s">
        <v>1014</v>
      </c>
      <c r="M223" s="0" t="s">
        <v>858</v>
      </c>
      <c r="N223" s="0" t="s">
        <v>1000</v>
      </c>
      <c r="O223" s="0" t="s">
        <v>1015</v>
      </c>
      <c r="P223" s="216" t="n">
        <v>50000</v>
      </c>
      <c r="S223" s="0" t="s">
        <v>861</v>
      </c>
      <c r="T223" s="0" t="s">
        <v>862</v>
      </c>
      <c r="U223" s="218" t="n">
        <v>19</v>
      </c>
      <c r="V223" s="0" t="s">
        <v>1016</v>
      </c>
      <c r="W223" s="0" t="s">
        <v>923</v>
      </c>
      <c r="X223" s="0" t="s">
        <v>924</v>
      </c>
      <c r="Y223" s="0" t="s">
        <v>866</v>
      </c>
      <c r="Z223" s="0" t="s">
        <v>867</v>
      </c>
      <c r="AA223" s="0" t="n">
        <v>104761</v>
      </c>
      <c r="AB223" s="215" t="n">
        <v>37036.875</v>
      </c>
      <c r="AC223" s="215" t="n">
        <v>37036.875</v>
      </c>
    </row>
    <row r="224" customFormat="false" ht="12.75" hidden="false" customHeight="false" outlineLevel="0" collapsed="false">
      <c r="A224" s="208" t="str">
        <f aca="false">B224&amp;" "&amp;C224&amp;" "&amp;D224</f>
        <v> Natural Gas Physical</v>
      </c>
      <c r="B224" s="208" t="str">
        <f aca="false">IF((LEFT(N224,2)="US"),"US","")</f>
        <v/>
      </c>
      <c r="C224" s="208" t="str">
        <f aca="false">M224</f>
        <v>Natural Gas</v>
      </c>
      <c r="D224" s="208" t="str">
        <f aca="false">IF(ISNUMBER(FIND("Phy",N224))=TRUE(),"Physical","Financial")</f>
        <v>Physical</v>
      </c>
      <c r="E224" s="208" t="n">
        <f aca="false">IF(VLOOKUP(S224,'DD-Lookup'!$J$6:$L$50,3,FALSE())="Monthly",(YEAR(AC224)-YEAR(AB224))*12+MONTH(AC224)-MONTH(AB224)+1,(AC224-AB224+1))</f>
        <v>1</v>
      </c>
      <c r="F224" s="239" t="n">
        <f aca="false">E224*SUM(P224:Q224)</f>
        <v>50000</v>
      </c>
      <c r="G224" s="214" t="n">
        <v>1288248</v>
      </c>
      <c r="H224" s="215" t="n">
        <v>37035.2105787037</v>
      </c>
      <c r="I224" s="0" t="s">
        <v>1014</v>
      </c>
      <c r="M224" s="0" t="s">
        <v>858</v>
      </c>
      <c r="N224" s="0" t="s">
        <v>859</v>
      </c>
      <c r="O224" s="0" t="s">
        <v>937</v>
      </c>
      <c r="Q224" s="216" t="n">
        <v>50000</v>
      </c>
      <c r="S224" s="0" t="s">
        <v>861</v>
      </c>
      <c r="T224" s="0" t="s">
        <v>862</v>
      </c>
      <c r="U224" s="218" t="n">
        <v>19</v>
      </c>
      <c r="V224" s="0" t="s">
        <v>1017</v>
      </c>
      <c r="W224" s="0" t="s">
        <v>864</v>
      </c>
      <c r="X224" s="0" t="s">
        <v>865</v>
      </c>
      <c r="Y224" s="0" t="s">
        <v>866</v>
      </c>
      <c r="Z224" s="0" t="s">
        <v>867</v>
      </c>
      <c r="AA224" s="0" t="n">
        <v>104762</v>
      </c>
      <c r="AB224" s="215" t="n">
        <v>37036.875</v>
      </c>
      <c r="AC224" s="215" t="n">
        <v>37036.875</v>
      </c>
    </row>
    <row r="225" customFormat="false" ht="12.75" hidden="false" customHeight="false" outlineLevel="0" collapsed="false">
      <c r="A225" s="208" t="str">
        <f aca="false">B225&amp;" "&amp;C225&amp;" "&amp;D225</f>
        <v> Natural Gas Physical</v>
      </c>
      <c r="B225" s="208" t="str">
        <f aca="false">IF((LEFT(N225,2)="US"),"US","")</f>
        <v/>
      </c>
      <c r="C225" s="208" t="str">
        <f aca="false">M225</f>
        <v>Natural Gas</v>
      </c>
      <c r="D225" s="208" t="str">
        <f aca="false">IF(ISNUMBER(FIND("Phy",N225))=TRUE(),"Physical","Financial")</f>
        <v>Physical</v>
      </c>
      <c r="E225" s="208" t="n">
        <f aca="false">IF(VLOOKUP(S225,'DD-Lookup'!$J$6:$L$50,3,FALSE())="Monthly",(YEAR(AC225)-YEAR(AB225))*12+MONTH(AC225)-MONTH(AB225)+1,(AC225-AB225+1))</f>
        <v>92</v>
      </c>
      <c r="F225" s="239" t="n">
        <f aca="false">E225*SUM(P225:Q225)</f>
        <v>2300000</v>
      </c>
      <c r="G225" s="214" t="n">
        <v>1288249</v>
      </c>
      <c r="H225" s="215" t="n">
        <v>37035.2112037037</v>
      </c>
      <c r="I225" s="0" t="s">
        <v>917</v>
      </c>
      <c r="M225" s="0" t="s">
        <v>858</v>
      </c>
      <c r="N225" s="0" t="s">
        <v>859</v>
      </c>
      <c r="O225" s="0" t="s">
        <v>882</v>
      </c>
      <c r="P225" s="216" t="n">
        <v>25000</v>
      </c>
      <c r="S225" s="0" t="s">
        <v>861</v>
      </c>
      <c r="T225" s="0" t="s">
        <v>862</v>
      </c>
      <c r="U225" s="218" t="n">
        <v>20.5</v>
      </c>
      <c r="V225" s="0" t="s">
        <v>918</v>
      </c>
      <c r="W225" s="0" t="s">
        <v>873</v>
      </c>
      <c r="X225" s="0" t="s">
        <v>865</v>
      </c>
      <c r="Y225" s="0" t="s">
        <v>866</v>
      </c>
      <c r="Z225" s="0" t="s">
        <v>867</v>
      </c>
      <c r="AA225" s="0" t="n">
        <v>104763</v>
      </c>
      <c r="AB225" s="215" t="n">
        <v>37073</v>
      </c>
      <c r="AC225" s="215" t="n">
        <v>37164</v>
      </c>
    </row>
    <row r="226" customFormat="false" ht="12.75" hidden="false" customHeight="false" outlineLevel="0" collapsed="false">
      <c r="A226" s="208" t="str">
        <f aca="false">B226&amp;" "&amp;C226&amp;" "&amp;D226</f>
        <v> Metals Financial</v>
      </c>
      <c r="B226" s="208" t="str">
        <f aca="false">IF((LEFT(N226,2)="US"),"US","")</f>
        <v/>
      </c>
      <c r="C226" s="208" t="str">
        <f aca="false">M226</f>
        <v>Metals</v>
      </c>
      <c r="D226" s="208" t="str">
        <f aca="false">IF(ISNUMBER(FIND("Phy",N226))=TRUE(),"Physical","Financial")</f>
        <v>Financial</v>
      </c>
      <c r="E226" s="208" t="n">
        <f aca="false">IF(VLOOKUP(S226,'DD-Lookup'!$J$6:$L$50,3,FALSE())="Monthly",(YEAR(AC226)-YEAR(AB226))*12+MONTH(AC226)-MONTH(AB226)+1,(AC226-AB226+1))</f>
        <v>1</v>
      </c>
      <c r="F226" s="239" t="n">
        <f aca="false">E226*SUM(P226:Q226)</f>
        <v>5</v>
      </c>
      <c r="G226" s="214" t="n">
        <v>1288250</v>
      </c>
      <c r="H226" s="215" t="n">
        <v>37035.2135185185</v>
      </c>
      <c r="I226" s="0" t="s">
        <v>796</v>
      </c>
      <c r="M226" s="0" t="s">
        <v>780</v>
      </c>
      <c r="N226" s="0" t="s">
        <v>804</v>
      </c>
      <c r="O226" s="0" t="s">
        <v>805</v>
      </c>
      <c r="Q226" s="216" t="n">
        <v>5</v>
      </c>
      <c r="S226" s="0" t="s">
        <v>783</v>
      </c>
      <c r="T226" s="0" t="s">
        <v>784</v>
      </c>
      <c r="U226" s="218" t="n">
        <v>1736</v>
      </c>
      <c r="V226" s="0" t="s">
        <v>830</v>
      </c>
      <c r="W226" s="0" t="s">
        <v>803</v>
      </c>
      <c r="X226" s="0" t="s">
        <v>787</v>
      </c>
      <c r="Y226" s="0" t="s">
        <v>788</v>
      </c>
      <c r="Z226" s="0" t="s">
        <v>789</v>
      </c>
      <c r="AA226" s="0" t="n">
        <v>2149945</v>
      </c>
    </row>
    <row r="227" customFormat="false" ht="12.75" hidden="false" customHeight="false" outlineLevel="0" collapsed="false">
      <c r="A227" s="208" t="str">
        <f aca="false">B227&amp;" "&amp;C227&amp;" "&amp;D227</f>
        <v> Oil Products Financial</v>
      </c>
      <c r="B227" s="208" t="str">
        <f aca="false">IF((LEFT(N227,2)="US"),"US","")</f>
        <v/>
      </c>
      <c r="C227" s="208" t="str">
        <f aca="false">M227</f>
        <v>Oil Products</v>
      </c>
      <c r="D227" s="208" t="str">
        <f aca="false">IF(ISNUMBER(FIND("Phy",N227))=TRUE(),"Physical","Financial")</f>
        <v>Financial</v>
      </c>
      <c r="E227" s="208" t="n">
        <f aca="false">IF(VLOOKUP(S227,'DD-Lookup'!$J$6:$L$50,3,FALSE())="Monthly",(YEAR(AC227)-YEAR(AB227))*12+MONTH(AC227)-MONTH(AB227)+1,(AC227-AB227+1))</f>
        <v>5</v>
      </c>
      <c r="F227" s="239" t="n">
        <f aca="false">E227*SUM(P227:Q227)</f>
        <v>25000</v>
      </c>
      <c r="G227" s="214" t="n">
        <v>1288251</v>
      </c>
      <c r="H227" s="215" t="n">
        <v>37035.2154513889</v>
      </c>
      <c r="I227" s="0" t="s">
        <v>980</v>
      </c>
      <c r="M227" s="0" t="s">
        <v>831</v>
      </c>
      <c r="N227" s="0" t="s">
        <v>1007</v>
      </c>
      <c r="O227" s="0" t="s">
        <v>1008</v>
      </c>
      <c r="P227" s="216" t="n">
        <v>5000</v>
      </c>
      <c r="S227" s="0" t="s">
        <v>136</v>
      </c>
      <c r="T227" s="0" t="s">
        <v>784</v>
      </c>
      <c r="U227" s="218" t="n">
        <v>1.75</v>
      </c>
      <c r="V227" s="0" t="s">
        <v>984</v>
      </c>
      <c r="W227" s="0" t="s">
        <v>985</v>
      </c>
      <c r="X227" s="0" t="s">
        <v>986</v>
      </c>
      <c r="Y227" s="0" t="s">
        <v>838</v>
      </c>
      <c r="Z227" s="0" t="s">
        <v>935</v>
      </c>
      <c r="AA227" s="0" t="s">
        <v>1018</v>
      </c>
      <c r="AB227" s="215" t="n">
        <v>37039.875</v>
      </c>
      <c r="AC227" s="215" t="n">
        <v>37043.875</v>
      </c>
    </row>
    <row r="228" customFormat="false" ht="12.75" hidden="false" customHeight="false" outlineLevel="0" collapsed="false">
      <c r="A228" s="208" t="str">
        <f aca="false">B228&amp;" "&amp;C228&amp;" "&amp;D228</f>
        <v> Metals Financial</v>
      </c>
      <c r="B228" s="208" t="str">
        <f aca="false">IF((LEFT(N228,2)="US"),"US","")</f>
        <v/>
      </c>
      <c r="C228" s="208" t="str">
        <f aca="false">M228</f>
        <v>Metals</v>
      </c>
      <c r="D228" s="208" t="str">
        <f aca="false">IF(ISNUMBER(FIND("Phy",N228))=TRUE(),"Physical","Financial")</f>
        <v>Financial</v>
      </c>
      <c r="E228" s="208" t="n">
        <f aca="false">IF(VLOOKUP(S228,'DD-Lookup'!$J$6:$L$50,3,FALSE())="Monthly",(YEAR(AC228)-YEAR(AB228))*12+MONTH(AC228)-MONTH(AB228)+1,(AC228-AB228+1))</f>
        <v>1</v>
      </c>
      <c r="F228" s="239" t="n">
        <f aca="false">E228*SUM(P228:Q228)</f>
        <v>20</v>
      </c>
      <c r="G228" s="214" t="n">
        <v>1288252</v>
      </c>
      <c r="H228" s="215" t="n">
        <v>37035.2196875</v>
      </c>
      <c r="I228" s="0" t="s">
        <v>801</v>
      </c>
      <c r="M228" s="0" t="s">
        <v>780</v>
      </c>
      <c r="N228" s="0" t="s">
        <v>781</v>
      </c>
      <c r="O228" s="0" t="s">
        <v>782</v>
      </c>
      <c r="Q228" s="216" t="n">
        <v>20</v>
      </c>
      <c r="S228" s="0" t="s">
        <v>783</v>
      </c>
      <c r="T228" s="0" t="s">
        <v>784</v>
      </c>
      <c r="U228" s="218" t="n">
        <v>1536</v>
      </c>
      <c r="V228" s="0" t="s">
        <v>802</v>
      </c>
      <c r="W228" s="0" t="s">
        <v>803</v>
      </c>
      <c r="X228" s="0" t="s">
        <v>787</v>
      </c>
      <c r="Y228" s="0" t="s">
        <v>788</v>
      </c>
      <c r="Z228" s="0" t="s">
        <v>789</v>
      </c>
      <c r="AA228" s="0" t="n">
        <v>2149965</v>
      </c>
    </row>
    <row r="229" customFormat="false" ht="12.75" hidden="false" customHeight="false" outlineLevel="0" collapsed="false">
      <c r="A229" s="208" t="str">
        <f aca="false">B229&amp;" "&amp;C229&amp;" "&amp;D229</f>
        <v> Metals Financial</v>
      </c>
      <c r="B229" s="208" t="str">
        <f aca="false">IF((LEFT(N229,2)="US"),"US","")</f>
        <v/>
      </c>
      <c r="C229" s="208" t="str">
        <f aca="false">M229</f>
        <v>Metals</v>
      </c>
      <c r="D229" s="208" t="str">
        <f aca="false">IF(ISNUMBER(FIND("Phy",N229))=TRUE(),"Physical","Financial")</f>
        <v>Financial</v>
      </c>
      <c r="E229" s="208" t="n">
        <f aca="false">IF(VLOOKUP(S229,'DD-Lookup'!$J$6:$L$50,3,FALSE())="Monthly",(YEAR(AC229)-YEAR(AB229))*12+MONTH(AC229)-MONTH(AB229)+1,(AC229-AB229+1))</f>
        <v>1</v>
      </c>
      <c r="F229" s="239" t="n">
        <f aca="false">E229*SUM(P229:Q229)</f>
        <v>10</v>
      </c>
      <c r="G229" s="214" t="n">
        <v>1288253</v>
      </c>
      <c r="H229" s="215" t="n">
        <v>37035.2219560185</v>
      </c>
      <c r="I229" s="0" t="s">
        <v>901</v>
      </c>
      <c r="M229" s="0" t="s">
        <v>780</v>
      </c>
      <c r="N229" s="0" t="s">
        <v>1019</v>
      </c>
      <c r="O229" s="0" t="s">
        <v>1020</v>
      </c>
      <c r="Q229" s="216" t="n">
        <v>10</v>
      </c>
      <c r="S229" s="0" t="s">
        <v>1021</v>
      </c>
      <c r="T229" s="0" t="s">
        <v>784</v>
      </c>
      <c r="U229" s="218" t="n">
        <v>1264</v>
      </c>
      <c r="V229" s="0" t="s">
        <v>991</v>
      </c>
      <c r="W229" s="0" t="s">
        <v>856</v>
      </c>
      <c r="X229" s="0" t="s">
        <v>787</v>
      </c>
      <c r="Y229" s="0" t="s">
        <v>788</v>
      </c>
      <c r="Z229" s="0" t="s">
        <v>789</v>
      </c>
      <c r="AA229" s="0" t="n">
        <v>2149972</v>
      </c>
    </row>
    <row r="230" customFormat="false" ht="12.75" hidden="false" customHeight="false" outlineLevel="0" collapsed="false">
      <c r="A230" s="208" t="str">
        <f aca="false">B230&amp;" "&amp;C230&amp;" "&amp;D230</f>
        <v> Metals Financial</v>
      </c>
      <c r="B230" s="208" t="str">
        <f aca="false">IF((LEFT(N230,2)="US"),"US","")</f>
        <v/>
      </c>
      <c r="C230" s="208" t="str">
        <f aca="false">M230</f>
        <v>Metals</v>
      </c>
      <c r="D230" s="208" t="str">
        <f aca="false">IF(ISNUMBER(FIND("Phy",N230))=TRUE(),"Physical","Financial")</f>
        <v>Financial</v>
      </c>
      <c r="E230" s="208" t="n">
        <f aca="false">IF(VLOOKUP(S230,'DD-Lookup'!$J$6:$L$50,3,FALSE())="Monthly",(YEAR(AC230)-YEAR(AB230))*12+MONTH(AC230)-MONTH(AB230)+1,(AC230-AB230+1))</f>
        <v>1</v>
      </c>
      <c r="F230" s="239" t="n">
        <f aca="false">E230*SUM(P230:Q230)</f>
        <v>10</v>
      </c>
      <c r="G230" s="214" t="n">
        <v>1288254</v>
      </c>
      <c r="H230" s="215" t="n">
        <v>37035.2234606482</v>
      </c>
      <c r="I230" s="0" t="s">
        <v>801</v>
      </c>
      <c r="M230" s="0" t="s">
        <v>780</v>
      </c>
      <c r="N230" s="0" t="s">
        <v>1019</v>
      </c>
      <c r="O230" s="0" t="s">
        <v>1020</v>
      </c>
      <c r="P230" s="216" t="n">
        <v>10</v>
      </c>
      <c r="S230" s="0" t="s">
        <v>1021</v>
      </c>
      <c r="T230" s="0" t="s">
        <v>784</v>
      </c>
      <c r="U230" s="218" t="n">
        <v>1262</v>
      </c>
      <c r="V230" s="0" t="s">
        <v>802</v>
      </c>
      <c r="W230" s="0" t="s">
        <v>856</v>
      </c>
      <c r="X230" s="0" t="s">
        <v>787</v>
      </c>
      <c r="Y230" s="0" t="s">
        <v>788</v>
      </c>
      <c r="Z230" s="0" t="s">
        <v>789</v>
      </c>
      <c r="AA230" s="0" t="n">
        <v>2149978</v>
      </c>
    </row>
    <row r="231" customFormat="false" ht="12.75" hidden="false" customHeight="false" outlineLevel="0" collapsed="false">
      <c r="A231" s="208" t="str">
        <f aca="false">B231&amp;" "&amp;C231&amp;" "&amp;D231</f>
        <v> Oil Products Financial</v>
      </c>
      <c r="B231" s="208" t="str">
        <f aca="false">IF((LEFT(N231,2)="US"),"US","")</f>
        <v/>
      </c>
      <c r="C231" s="208" t="str">
        <f aca="false">M231</f>
        <v>Oil Products</v>
      </c>
      <c r="D231" s="208" t="str">
        <f aca="false">IF(ISNUMBER(FIND("Phy",N231))=TRUE(),"Physical","Financial")</f>
        <v>Financial</v>
      </c>
      <c r="E231" s="208" t="n">
        <f aca="false">IF(VLOOKUP(S231,'DD-Lookup'!$J$6:$L$50,3,FALSE())="Monthly",(YEAR(AC231)-YEAR(AB231))*12+MONTH(AC231)-MONTH(AB231)+1,(AC231-AB231+1))</f>
        <v>5</v>
      </c>
      <c r="F231" s="239" t="n">
        <f aca="false">E231*SUM(P231:Q231)</f>
        <v>25000</v>
      </c>
      <c r="G231" s="214" t="n">
        <v>1288255</v>
      </c>
      <c r="H231" s="215" t="n">
        <v>37035.2248032407</v>
      </c>
      <c r="I231" s="0" t="s">
        <v>980</v>
      </c>
      <c r="M231" s="0" t="s">
        <v>831</v>
      </c>
      <c r="N231" s="0" t="s">
        <v>1007</v>
      </c>
      <c r="O231" s="0" t="s">
        <v>1008</v>
      </c>
      <c r="P231" s="216" t="n">
        <v>5000</v>
      </c>
      <c r="S231" s="0" t="s">
        <v>136</v>
      </c>
      <c r="T231" s="0" t="s">
        <v>784</v>
      </c>
      <c r="U231" s="218" t="n">
        <v>1.5</v>
      </c>
      <c r="V231" s="0" t="s">
        <v>984</v>
      </c>
      <c r="W231" s="0" t="s">
        <v>985</v>
      </c>
      <c r="X231" s="0" t="s">
        <v>986</v>
      </c>
      <c r="Y231" s="0" t="s">
        <v>838</v>
      </c>
      <c r="Z231" s="0" t="s">
        <v>935</v>
      </c>
      <c r="AA231" s="0" t="s">
        <v>1022</v>
      </c>
      <c r="AB231" s="215" t="n">
        <v>37039.875</v>
      </c>
      <c r="AC231" s="215" t="n">
        <v>37043.875</v>
      </c>
    </row>
    <row r="232" customFormat="false" ht="12.75" hidden="false" customHeight="false" outlineLevel="0" collapsed="false">
      <c r="A232" s="208" t="str">
        <f aca="false">B232&amp;" "&amp;C232&amp;" "&amp;D232</f>
        <v> Natural Gas Physical</v>
      </c>
      <c r="B232" s="208" t="str">
        <f aca="false">IF((LEFT(N232,2)="US"),"US","")</f>
        <v/>
      </c>
      <c r="C232" s="208" t="str">
        <f aca="false">M232</f>
        <v>Natural Gas</v>
      </c>
      <c r="D232" s="208" t="str">
        <f aca="false">IF(ISNUMBER(FIND("Phy",N232))=TRUE(),"Physical","Financial")</f>
        <v>Physical</v>
      </c>
      <c r="E232" s="208" t="n">
        <f aca="false">IF(VLOOKUP(S232,'DD-Lookup'!$J$6:$L$50,3,FALSE())="Monthly",(YEAR(AC232)-YEAR(AB232))*12+MONTH(AC232)-MONTH(AB232)+1,(AC232-AB232+1))</f>
        <v>30</v>
      </c>
      <c r="F232" s="239" t="n">
        <f aca="false">E232*SUM(P232:Q232)</f>
        <v>750000</v>
      </c>
      <c r="G232" s="214" t="n">
        <v>1288256</v>
      </c>
      <c r="H232" s="215" t="n">
        <v>37035.2287962963</v>
      </c>
      <c r="I232" s="0" t="s">
        <v>1014</v>
      </c>
      <c r="M232" s="0" t="s">
        <v>858</v>
      </c>
      <c r="N232" s="0" t="s">
        <v>859</v>
      </c>
      <c r="O232" s="0" t="s">
        <v>877</v>
      </c>
      <c r="Q232" s="216" t="n">
        <v>25000</v>
      </c>
      <c r="S232" s="0" t="s">
        <v>861</v>
      </c>
      <c r="T232" s="0" t="s">
        <v>862</v>
      </c>
      <c r="U232" s="218" t="n">
        <v>20.4</v>
      </c>
      <c r="V232" s="0" t="s">
        <v>1016</v>
      </c>
      <c r="W232" s="0" t="s">
        <v>873</v>
      </c>
      <c r="X232" s="0" t="s">
        <v>865</v>
      </c>
      <c r="Y232" s="0" t="s">
        <v>866</v>
      </c>
      <c r="Z232" s="0" t="s">
        <v>867</v>
      </c>
      <c r="AA232" s="0" t="n">
        <v>104768</v>
      </c>
      <c r="AB232" s="215" t="n">
        <v>37043.875</v>
      </c>
      <c r="AC232" s="215" t="n">
        <v>37072.875</v>
      </c>
    </row>
    <row r="233" customFormat="false" ht="12.75" hidden="false" customHeight="false" outlineLevel="0" collapsed="false">
      <c r="A233" s="208" t="str">
        <f aca="false">B233&amp;" "&amp;C233&amp;" "&amp;D233</f>
        <v> Metals Financial</v>
      </c>
      <c r="B233" s="208" t="str">
        <f aca="false">IF((LEFT(N233,2)="US"),"US","")</f>
        <v/>
      </c>
      <c r="C233" s="208" t="str">
        <f aca="false">M233</f>
        <v>Metals</v>
      </c>
      <c r="D233" s="208" t="str">
        <f aca="false">IF(ISNUMBER(FIND("Phy",N233))=TRUE(),"Physical","Financial")</f>
        <v>Financial</v>
      </c>
      <c r="E233" s="208" t="n">
        <f aca="false">IF(VLOOKUP(S233,'DD-Lookup'!$J$6:$L$50,3,FALSE())="Monthly",(YEAR(AC233)-YEAR(AB233))*12+MONTH(AC233)-MONTH(AB233)+1,(AC233-AB233+1))</f>
        <v>1</v>
      </c>
      <c r="F233" s="239" t="n">
        <f aca="false">E233*SUM(P233:Q233)</f>
        <v>10</v>
      </c>
      <c r="G233" s="214" t="n">
        <v>1288257</v>
      </c>
      <c r="H233" s="215" t="n">
        <v>37035.2306134259</v>
      </c>
      <c r="I233" s="0" t="s">
        <v>901</v>
      </c>
      <c r="M233" s="0" t="s">
        <v>780</v>
      </c>
      <c r="N233" s="0" t="s">
        <v>1019</v>
      </c>
      <c r="O233" s="0" t="s">
        <v>1020</v>
      </c>
      <c r="Q233" s="216" t="n">
        <v>10</v>
      </c>
      <c r="S233" s="0" t="s">
        <v>1021</v>
      </c>
      <c r="T233" s="0" t="s">
        <v>784</v>
      </c>
      <c r="U233" s="218" t="n">
        <v>1264</v>
      </c>
      <c r="V233" s="0" t="s">
        <v>991</v>
      </c>
      <c r="W233" s="0" t="s">
        <v>856</v>
      </c>
      <c r="X233" s="0" t="s">
        <v>787</v>
      </c>
      <c r="Y233" s="0" t="s">
        <v>788</v>
      </c>
      <c r="Z233" s="0" t="s">
        <v>789</v>
      </c>
      <c r="AA233" s="0" t="n">
        <v>2150012</v>
      </c>
    </row>
    <row r="234" customFormat="false" ht="12.75" hidden="false" customHeight="false" outlineLevel="0" collapsed="false">
      <c r="A234" s="208" t="str">
        <f aca="false">B234&amp;" "&amp;C234&amp;" "&amp;D234</f>
        <v>US Natural Gas Financial</v>
      </c>
      <c r="B234" s="208" t="str">
        <f aca="false">IF((LEFT(N234,2)="US"),"US","")</f>
        <v>US</v>
      </c>
      <c r="C234" s="208" t="str">
        <f aca="false">M234</f>
        <v>Natural Gas</v>
      </c>
      <c r="D234" s="208" t="str">
        <f aca="false">IF(ISNUMBER(FIND("Phy",N234))=TRUE(),"Physical","Financial")</f>
        <v>Financial</v>
      </c>
      <c r="E234" s="208" t="n">
        <f aca="false">IF(VLOOKUP(S234,'DD-Lookup'!$J$6:$L$50,3,FALSE())="Monthly",(YEAR(AC234)-YEAR(AB234))*12+MONTH(AC234)-MONTH(AB234)+1,(AC234-AB234+1))</f>
        <v>30</v>
      </c>
      <c r="F234" s="239" t="n">
        <f aca="false">E234*SUM(P234:Q234)</f>
        <v>150000</v>
      </c>
      <c r="G234" s="214" t="n">
        <v>1288258</v>
      </c>
      <c r="H234" s="215" t="n">
        <v>37035.2334837963</v>
      </c>
      <c r="I234" s="0" t="s">
        <v>1023</v>
      </c>
      <c r="M234" s="0" t="s">
        <v>858</v>
      </c>
      <c r="N234" s="0" t="s">
        <v>1024</v>
      </c>
      <c r="O234" s="0" t="s">
        <v>1025</v>
      </c>
      <c r="Q234" s="216" t="n">
        <v>5000</v>
      </c>
      <c r="S234" s="0" t="s">
        <v>1026</v>
      </c>
      <c r="T234" s="0" t="s">
        <v>784</v>
      </c>
      <c r="U234" s="218" t="n">
        <v>4.145</v>
      </c>
      <c r="V234" s="0" t="s">
        <v>1027</v>
      </c>
      <c r="W234" s="0" t="s">
        <v>1028</v>
      </c>
      <c r="X234" s="0" t="s">
        <v>1029</v>
      </c>
      <c r="Y234" s="0" t="s">
        <v>838</v>
      </c>
      <c r="Z234" s="0" t="s">
        <v>571</v>
      </c>
      <c r="AA234" s="0" t="s">
        <v>1030</v>
      </c>
      <c r="AB234" s="215" t="n">
        <v>37043.875</v>
      </c>
      <c r="AC234" s="215" t="n">
        <v>37072.875</v>
      </c>
    </row>
    <row r="235" customFormat="false" ht="12.75" hidden="false" customHeight="false" outlineLevel="0" collapsed="false">
      <c r="A235" s="208" t="str">
        <f aca="false">B235&amp;" "&amp;C235&amp;" "&amp;D235</f>
        <v>US Natural Gas Financial</v>
      </c>
      <c r="B235" s="208" t="str">
        <f aca="false">IF((LEFT(N235,2)="US"),"US","")</f>
        <v>US</v>
      </c>
      <c r="C235" s="208" t="str">
        <f aca="false">M235</f>
        <v>Natural Gas</v>
      </c>
      <c r="D235" s="208" t="str">
        <f aca="false">IF(ISNUMBER(FIND("Phy",N235))=TRUE(),"Physical","Financial")</f>
        <v>Financial</v>
      </c>
      <c r="E235" s="208" t="n">
        <f aca="false">IF(VLOOKUP(S235,'DD-Lookup'!$J$6:$L$50,3,FALSE())="Monthly",(YEAR(AC235)-YEAR(AB235))*12+MONTH(AC235)-MONTH(AB235)+1,(AC235-AB235+1))</f>
        <v>30</v>
      </c>
      <c r="F235" s="239" t="n">
        <f aca="false">E235*SUM(P235:Q235)</f>
        <v>300000</v>
      </c>
      <c r="G235" s="214" t="n">
        <v>1288259</v>
      </c>
      <c r="H235" s="215" t="n">
        <v>37035.2338888889</v>
      </c>
      <c r="I235" s="0" t="s">
        <v>1023</v>
      </c>
      <c r="M235" s="0" t="s">
        <v>858</v>
      </c>
      <c r="N235" s="0" t="s">
        <v>1024</v>
      </c>
      <c r="O235" s="0" t="s">
        <v>1025</v>
      </c>
      <c r="Q235" s="216" t="n">
        <v>10000</v>
      </c>
      <c r="S235" s="0" t="s">
        <v>1026</v>
      </c>
      <c r="T235" s="0" t="s">
        <v>784</v>
      </c>
      <c r="U235" s="218" t="n">
        <v>4.15</v>
      </c>
      <c r="V235" s="0" t="s">
        <v>1027</v>
      </c>
      <c r="W235" s="0" t="s">
        <v>1028</v>
      </c>
      <c r="X235" s="0" t="s">
        <v>1029</v>
      </c>
      <c r="Y235" s="0" t="s">
        <v>838</v>
      </c>
      <c r="Z235" s="0" t="s">
        <v>571</v>
      </c>
      <c r="AA235" s="0" t="s">
        <v>1031</v>
      </c>
      <c r="AB235" s="215" t="n">
        <v>37043.875</v>
      </c>
      <c r="AC235" s="215" t="n">
        <v>37072.875</v>
      </c>
    </row>
    <row r="236" customFormat="false" ht="12.75" hidden="false" customHeight="false" outlineLevel="0" collapsed="false">
      <c r="A236" s="208" t="str">
        <f aca="false">B236&amp;" "&amp;C236&amp;" "&amp;D236</f>
        <v>US Natural Gas Financial</v>
      </c>
      <c r="B236" s="208" t="str">
        <f aca="false">IF((LEFT(N236,2)="US"),"US","")</f>
        <v>US</v>
      </c>
      <c r="C236" s="208" t="str">
        <f aca="false">M236</f>
        <v>Natural Gas</v>
      </c>
      <c r="D236" s="208" t="str">
        <f aca="false">IF(ISNUMBER(FIND("Phy",N236))=TRUE(),"Physical","Financial")</f>
        <v>Financial</v>
      </c>
      <c r="E236" s="208" t="n">
        <f aca="false">IF(VLOOKUP(S236,'DD-Lookup'!$J$6:$L$50,3,FALSE())="Monthly",(YEAR(AC236)-YEAR(AB236))*12+MONTH(AC236)-MONTH(AB236)+1,(AC236-AB236+1))</f>
        <v>30</v>
      </c>
      <c r="F236" s="239" t="n">
        <f aca="false">E236*SUM(P236:Q236)</f>
        <v>300000</v>
      </c>
      <c r="G236" s="214" t="n">
        <v>1288261</v>
      </c>
      <c r="H236" s="215" t="n">
        <v>37035.240162037</v>
      </c>
      <c r="I236" s="0" t="s">
        <v>593</v>
      </c>
      <c r="M236" s="0" t="s">
        <v>858</v>
      </c>
      <c r="N236" s="0" t="s">
        <v>1024</v>
      </c>
      <c r="O236" s="0" t="s">
        <v>1025</v>
      </c>
      <c r="Q236" s="216" t="n">
        <v>10000</v>
      </c>
      <c r="S236" s="0" t="s">
        <v>1026</v>
      </c>
      <c r="T236" s="0" t="s">
        <v>784</v>
      </c>
      <c r="U236" s="218" t="n">
        <v>4.15</v>
      </c>
      <c r="V236" s="0" t="s">
        <v>1032</v>
      </c>
      <c r="W236" s="0" t="s">
        <v>1028</v>
      </c>
      <c r="X236" s="0" t="s">
        <v>1029</v>
      </c>
      <c r="Y236" s="0" t="s">
        <v>838</v>
      </c>
      <c r="Z236" s="0" t="s">
        <v>571</v>
      </c>
      <c r="AA236" s="0" t="s">
        <v>1033</v>
      </c>
      <c r="AB236" s="215" t="n">
        <v>37043.875</v>
      </c>
      <c r="AC236" s="215" t="n">
        <v>37072.875</v>
      </c>
    </row>
    <row r="237" customFormat="false" ht="12.75" hidden="false" customHeight="false" outlineLevel="0" collapsed="false">
      <c r="A237" s="208" t="str">
        <f aca="false">B237&amp;" "&amp;C237&amp;" "&amp;D237</f>
        <v>US Natural Gas Financial</v>
      </c>
      <c r="B237" s="208" t="str">
        <f aca="false">IF((LEFT(N237,2)="US"),"US","")</f>
        <v>US</v>
      </c>
      <c r="C237" s="208" t="str">
        <f aca="false">M237</f>
        <v>Natural Gas</v>
      </c>
      <c r="D237" s="208" t="str">
        <f aca="false">IF(ISNUMBER(FIND("Phy",N237))=TRUE(),"Physical","Financial")</f>
        <v>Financial</v>
      </c>
      <c r="E237" s="208" t="n">
        <f aca="false">IF(VLOOKUP(S237,'DD-Lookup'!$J$6:$L$50,3,FALSE())="Monthly",(YEAR(AC237)-YEAR(AB237))*12+MONTH(AC237)-MONTH(AB237)+1,(AC237-AB237+1))</f>
        <v>30</v>
      </c>
      <c r="F237" s="239" t="n">
        <f aca="false">E237*SUM(P237:Q237)</f>
        <v>300000</v>
      </c>
      <c r="G237" s="214" t="n">
        <v>1288263</v>
      </c>
      <c r="H237" s="215" t="n">
        <v>37035.2402314815</v>
      </c>
      <c r="I237" s="0" t="s">
        <v>593</v>
      </c>
      <c r="M237" s="0" t="s">
        <v>858</v>
      </c>
      <c r="N237" s="0" t="s">
        <v>1024</v>
      </c>
      <c r="O237" s="0" t="s">
        <v>1025</v>
      </c>
      <c r="Q237" s="216" t="n">
        <v>10000</v>
      </c>
      <c r="S237" s="0" t="s">
        <v>1026</v>
      </c>
      <c r="T237" s="0" t="s">
        <v>784</v>
      </c>
      <c r="U237" s="218" t="n">
        <v>4.15</v>
      </c>
      <c r="V237" s="0" t="s">
        <v>1032</v>
      </c>
      <c r="W237" s="0" t="s">
        <v>1028</v>
      </c>
      <c r="X237" s="0" t="s">
        <v>1029</v>
      </c>
      <c r="Y237" s="0" t="s">
        <v>838</v>
      </c>
      <c r="Z237" s="0" t="s">
        <v>571</v>
      </c>
      <c r="AA237" s="0" t="s">
        <v>1034</v>
      </c>
      <c r="AB237" s="215" t="n">
        <v>37043.875</v>
      </c>
      <c r="AC237" s="215" t="n">
        <v>37072.875</v>
      </c>
    </row>
    <row r="238" customFormat="false" ht="12.75" hidden="false" customHeight="false" outlineLevel="0" collapsed="false">
      <c r="A238" s="208" t="str">
        <f aca="false">B238&amp;" "&amp;C238&amp;" "&amp;D238</f>
        <v>US Crude Financial</v>
      </c>
      <c r="B238" s="208" t="str">
        <f aca="false">IF((LEFT(N238,2)="US"),"US","")</f>
        <v>US</v>
      </c>
      <c r="C238" s="208" t="str">
        <f aca="false">M238</f>
        <v>Crude</v>
      </c>
      <c r="D238" s="208" t="str">
        <f aca="false">IF(ISNUMBER(FIND("Phy",N238))=TRUE(),"Physical","Financial")</f>
        <v>Financial</v>
      </c>
      <c r="E238" s="208" t="n">
        <f aca="false">IF(VLOOKUP(S238,'DD-Lookup'!$J$6:$L$50,3,FALSE())="Monthly",(YEAR(AC238)-YEAR(AB238))*12+MONTH(AC238)-MONTH(AB238)+1,(AC238-AB238+1))</f>
        <v>1</v>
      </c>
      <c r="F238" s="239" t="n">
        <f aca="false">E238*SUM(P238:Q238)</f>
        <v>50000</v>
      </c>
      <c r="G238" s="214" t="n">
        <v>1288264</v>
      </c>
      <c r="H238" s="215" t="n">
        <v>37035.2402546296</v>
      </c>
      <c r="I238" s="0" t="s">
        <v>888</v>
      </c>
      <c r="M238" s="0" t="s">
        <v>97</v>
      </c>
      <c r="N238" s="0" t="s">
        <v>841</v>
      </c>
      <c r="O238" s="0" t="s">
        <v>889</v>
      </c>
      <c r="Q238" s="216" t="n">
        <v>50000</v>
      </c>
      <c r="S238" s="0" t="s">
        <v>843</v>
      </c>
      <c r="T238" s="0" t="s">
        <v>784</v>
      </c>
      <c r="U238" s="218" t="n">
        <v>29.62</v>
      </c>
      <c r="V238" s="0" t="s">
        <v>995</v>
      </c>
      <c r="W238" s="0" t="s">
        <v>845</v>
      </c>
      <c r="X238" s="0" t="s">
        <v>891</v>
      </c>
      <c r="Y238" s="0" t="s">
        <v>847</v>
      </c>
      <c r="Z238" s="0" t="s">
        <v>571</v>
      </c>
      <c r="AA238" s="0" t="n">
        <v>106856</v>
      </c>
      <c r="AB238" s="215" t="n">
        <v>37073</v>
      </c>
      <c r="AC238" s="215" t="n">
        <v>37103</v>
      </c>
    </row>
    <row r="239" customFormat="false" ht="12.75" hidden="false" customHeight="false" outlineLevel="0" collapsed="false">
      <c r="A239" s="208" t="str">
        <f aca="false">B239&amp;" "&amp;C239&amp;" "&amp;D239</f>
        <v>US Natural Gas Financial</v>
      </c>
      <c r="B239" s="208" t="str">
        <f aca="false">IF((LEFT(N239,2)="US"),"US","")</f>
        <v>US</v>
      </c>
      <c r="C239" s="208" t="str">
        <f aca="false">M239</f>
        <v>Natural Gas</v>
      </c>
      <c r="D239" s="208" t="str">
        <f aca="false">IF(ISNUMBER(FIND("Phy",N239))=TRUE(),"Physical","Financial")</f>
        <v>Financial</v>
      </c>
      <c r="E239" s="208" t="n">
        <f aca="false">IF(VLOOKUP(S239,'DD-Lookup'!$J$6:$L$50,3,FALSE())="Monthly",(YEAR(AC239)-YEAR(AB239))*12+MONTH(AC239)-MONTH(AB239)+1,(AC239-AB239+1))</f>
        <v>30</v>
      </c>
      <c r="F239" s="239" t="n">
        <f aca="false">E239*SUM(P239:Q239)</f>
        <v>300000</v>
      </c>
      <c r="G239" s="214" t="n">
        <v>1288265</v>
      </c>
      <c r="H239" s="215" t="n">
        <v>37035.2408796296</v>
      </c>
      <c r="I239" s="0" t="s">
        <v>593</v>
      </c>
      <c r="M239" s="0" t="s">
        <v>858</v>
      </c>
      <c r="N239" s="0" t="s">
        <v>1024</v>
      </c>
      <c r="O239" s="0" t="s">
        <v>1025</v>
      </c>
      <c r="Q239" s="216" t="n">
        <v>10000</v>
      </c>
      <c r="S239" s="0" t="s">
        <v>1026</v>
      </c>
      <c r="T239" s="0" t="s">
        <v>784</v>
      </c>
      <c r="U239" s="218" t="n">
        <v>4.155</v>
      </c>
      <c r="V239" s="0" t="s">
        <v>1032</v>
      </c>
      <c r="W239" s="0" t="s">
        <v>1028</v>
      </c>
      <c r="X239" s="0" t="s">
        <v>1029</v>
      </c>
      <c r="Y239" s="0" t="s">
        <v>838</v>
      </c>
      <c r="Z239" s="0" t="s">
        <v>571</v>
      </c>
      <c r="AA239" s="0" t="s">
        <v>1035</v>
      </c>
      <c r="AB239" s="215" t="n">
        <v>37043.875</v>
      </c>
      <c r="AC239" s="215" t="n">
        <v>37072.875</v>
      </c>
    </row>
    <row r="240" customFormat="false" ht="12.75" hidden="false" customHeight="false" outlineLevel="0" collapsed="false">
      <c r="A240" s="208" t="str">
        <f aca="false">B240&amp;" "&amp;C240&amp;" "&amp;D240</f>
        <v>US Natural Gas Financial</v>
      </c>
      <c r="B240" s="208" t="str">
        <f aca="false">IF((LEFT(N240,2)="US"),"US","")</f>
        <v>US</v>
      </c>
      <c r="C240" s="208" t="str">
        <f aca="false">M240</f>
        <v>Natural Gas</v>
      </c>
      <c r="D240" s="208" t="str">
        <f aca="false">IF(ISNUMBER(FIND("Phy",N240))=TRUE(),"Physical","Financial")</f>
        <v>Financial</v>
      </c>
      <c r="E240" s="208" t="n">
        <f aca="false">IF(VLOOKUP(S240,'DD-Lookup'!$J$6:$L$50,3,FALSE())="Monthly",(YEAR(AC240)-YEAR(AB240))*12+MONTH(AC240)-MONTH(AB240)+1,(AC240-AB240+1))</f>
        <v>30</v>
      </c>
      <c r="F240" s="239" t="n">
        <f aca="false">E240*SUM(P240:Q240)</f>
        <v>300000</v>
      </c>
      <c r="G240" s="214" t="n">
        <v>1288267</v>
      </c>
      <c r="H240" s="215" t="n">
        <v>37035.2409606481</v>
      </c>
      <c r="I240" s="0" t="s">
        <v>593</v>
      </c>
      <c r="M240" s="0" t="s">
        <v>858</v>
      </c>
      <c r="N240" s="0" t="s">
        <v>1024</v>
      </c>
      <c r="O240" s="0" t="s">
        <v>1025</v>
      </c>
      <c r="Q240" s="216" t="n">
        <v>10000</v>
      </c>
      <c r="S240" s="0" t="s">
        <v>1026</v>
      </c>
      <c r="T240" s="0" t="s">
        <v>784</v>
      </c>
      <c r="U240" s="218" t="n">
        <v>4.155</v>
      </c>
      <c r="V240" s="0" t="s">
        <v>1032</v>
      </c>
      <c r="W240" s="0" t="s">
        <v>1028</v>
      </c>
      <c r="X240" s="0" t="s">
        <v>1029</v>
      </c>
      <c r="Y240" s="0" t="s">
        <v>838</v>
      </c>
      <c r="Z240" s="0" t="s">
        <v>571</v>
      </c>
      <c r="AA240" s="0" t="s">
        <v>1036</v>
      </c>
      <c r="AB240" s="215" t="n">
        <v>37043.875</v>
      </c>
      <c r="AC240" s="215" t="n">
        <v>37072.875</v>
      </c>
    </row>
    <row r="241" customFormat="false" ht="12.75" hidden="false" customHeight="false" outlineLevel="0" collapsed="false">
      <c r="A241" s="208" t="str">
        <f aca="false">B241&amp;" "&amp;C241&amp;" "&amp;D241</f>
        <v>US Natural Gas Financial</v>
      </c>
      <c r="B241" s="208" t="str">
        <f aca="false">IF((LEFT(N241,2)="US"),"US","")</f>
        <v>US</v>
      </c>
      <c r="C241" s="208" t="str">
        <f aca="false">M241</f>
        <v>Natural Gas</v>
      </c>
      <c r="D241" s="208" t="str">
        <f aca="false">IF(ISNUMBER(FIND("Phy",N241))=TRUE(),"Physical","Financial")</f>
        <v>Financial</v>
      </c>
      <c r="E241" s="208" t="n">
        <f aca="false">IF(VLOOKUP(S241,'DD-Lookup'!$J$6:$L$50,3,FALSE())="Monthly",(YEAR(AC241)-YEAR(AB241))*12+MONTH(AC241)-MONTH(AB241)+1,(AC241-AB241+1))</f>
        <v>30</v>
      </c>
      <c r="F241" s="239" t="n">
        <f aca="false">E241*SUM(P241:Q241)</f>
        <v>300000</v>
      </c>
      <c r="G241" s="214" t="n">
        <v>1288269</v>
      </c>
      <c r="H241" s="215" t="n">
        <v>37035.2410416667</v>
      </c>
      <c r="I241" s="0" t="s">
        <v>593</v>
      </c>
      <c r="M241" s="0" t="s">
        <v>858</v>
      </c>
      <c r="N241" s="0" t="s">
        <v>1024</v>
      </c>
      <c r="O241" s="0" t="s">
        <v>1025</v>
      </c>
      <c r="Q241" s="216" t="n">
        <v>10000</v>
      </c>
      <c r="S241" s="0" t="s">
        <v>1026</v>
      </c>
      <c r="T241" s="0" t="s">
        <v>784</v>
      </c>
      <c r="U241" s="218" t="n">
        <v>4.155</v>
      </c>
      <c r="V241" s="0" t="s">
        <v>1032</v>
      </c>
      <c r="W241" s="0" t="s">
        <v>1028</v>
      </c>
      <c r="X241" s="0" t="s">
        <v>1029</v>
      </c>
      <c r="Y241" s="0" t="s">
        <v>838</v>
      </c>
      <c r="Z241" s="0" t="s">
        <v>571</v>
      </c>
      <c r="AA241" s="0" t="s">
        <v>1037</v>
      </c>
      <c r="AB241" s="215" t="n">
        <v>37043.875</v>
      </c>
      <c r="AC241" s="215" t="n">
        <v>37072.875</v>
      </c>
    </row>
    <row r="242" customFormat="false" ht="12.75" hidden="false" customHeight="false" outlineLevel="0" collapsed="false">
      <c r="A242" s="208" t="str">
        <f aca="false">B242&amp;" "&amp;C242&amp;" "&amp;D242</f>
        <v>US Natural Gas Financial</v>
      </c>
      <c r="B242" s="208" t="str">
        <f aca="false">IF((LEFT(N242,2)="US"),"US","")</f>
        <v>US</v>
      </c>
      <c r="C242" s="208" t="str">
        <f aca="false">M242</f>
        <v>Natural Gas</v>
      </c>
      <c r="D242" s="208" t="str">
        <f aca="false">IF(ISNUMBER(FIND("Phy",N242))=TRUE(),"Physical","Financial")</f>
        <v>Financial</v>
      </c>
      <c r="E242" s="208" t="n">
        <f aca="false">IF(VLOOKUP(S242,'DD-Lookup'!$J$6:$L$50,3,FALSE())="Monthly",(YEAR(AC242)-YEAR(AB242))*12+MONTH(AC242)-MONTH(AB242)+1,(AC242-AB242+1))</f>
        <v>30</v>
      </c>
      <c r="F242" s="239" t="n">
        <f aca="false">E242*SUM(P242:Q242)</f>
        <v>75000</v>
      </c>
      <c r="G242" s="214" t="n">
        <v>1288270</v>
      </c>
      <c r="H242" s="215" t="n">
        <v>37035.2410763889</v>
      </c>
      <c r="I242" s="0" t="s">
        <v>1038</v>
      </c>
      <c r="M242" s="0" t="s">
        <v>858</v>
      </c>
      <c r="N242" s="0" t="s">
        <v>1024</v>
      </c>
      <c r="O242" s="0" t="s">
        <v>1025</v>
      </c>
      <c r="P242" s="216" t="n">
        <v>2500</v>
      </c>
      <c r="S242" s="0" t="s">
        <v>1026</v>
      </c>
      <c r="T242" s="0" t="s">
        <v>784</v>
      </c>
      <c r="U242" s="218" t="n">
        <v>4.15</v>
      </c>
      <c r="V242" s="0" t="s">
        <v>1039</v>
      </c>
      <c r="W242" s="0" t="s">
        <v>1028</v>
      </c>
      <c r="X242" s="0" t="s">
        <v>1029</v>
      </c>
      <c r="Y242" s="0" t="s">
        <v>838</v>
      </c>
      <c r="Z242" s="0" t="s">
        <v>571</v>
      </c>
      <c r="AA242" s="0" t="s">
        <v>1040</v>
      </c>
      <c r="AB242" s="215" t="n">
        <v>37043.875</v>
      </c>
      <c r="AC242" s="215" t="n">
        <v>37072.875</v>
      </c>
    </row>
    <row r="243" customFormat="false" ht="12.75" hidden="false" customHeight="false" outlineLevel="0" collapsed="false">
      <c r="A243" s="208" t="str">
        <f aca="false">B243&amp;" "&amp;C243&amp;" "&amp;D243</f>
        <v>US Crude Financial</v>
      </c>
      <c r="B243" s="208" t="str">
        <f aca="false">IF((LEFT(N243,2)="US"),"US","")</f>
        <v>US</v>
      </c>
      <c r="C243" s="208" t="str">
        <f aca="false">M243</f>
        <v>Crude</v>
      </c>
      <c r="D243" s="208" t="str">
        <f aca="false">IF(ISNUMBER(FIND("Phy",N243))=TRUE(),"Physical","Financial")</f>
        <v>Financial</v>
      </c>
      <c r="E243" s="208" t="n">
        <f aca="false">IF(VLOOKUP(S243,'DD-Lookup'!$J$6:$L$50,3,FALSE())="Monthly",(YEAR(AC243)-YEAR(AB243))*12+MONTH(AC243)-MONTH(AB243)+1,(AC243-AB243+1))</f>
        <v>1</v>
      </c>
      <c r="F243" s="239" t="n">
        <f aca="false">E243*SUM(P243:Q243)</f>
        <v>5000</v>
      </c>
      <c r="G243" s="214" t="n">
        <v>1288271</v>
      </c>
      <c r="H243" s="215" t="n">
        <v>37035.2420601852</v>
      </c>
      <c r="I243" s="0" t="s">
        <v>888</v>
      </c>
      <c r="M243" s="0" t="s">
        <v>97</v>
      </c>
      <c r="N243" s="0" t="s">
        <v>841</v>
      </c>
      <c r="O243" s="0" t="s">
        <v>842</v>
      </c>
      <c r="P243" s="216" t="n">
        <v>5000</v>
      </c>
      <c r="S243" s="0" t="s">
        <v>843</v>
      </c>
      <c r="T243" s="0" t="s">
        <v>784</v>
      </c>
      <c r="U243" s="218" t="n">
        <v>29.6</v>
      </c>
      <c r="V243" s="0" t="s">
        <v>995</v>
      </c>
      <c r="W243" s="0" t="s">
        <v>845</v>
      </c>
      <c r="X243" s="0" t="s">
        <v>846</v>
      </c>
      <c r="Y243" s="0" t="s">
        <v>847</v>
      </c>
      <c r="Z243" s="0" t="s">
        <v>571</v>
      </c>
      <c r="AA243" s="0" t="n">
        <v>106859</v>
      </c>
      <c r="AB243" s="215" t="n">
        <v>37073</v>
      </c>
      <c r="AC243" s="215" t="n">
        <v>37103</v>
      </c>
    </row>
    <row r="244" customFormat="false" ht="12.75" hidden="false" customHeight="false" outlineLevel="0" collapsed="false">
      <c r="A244" s="208" t="str">
        <f aca="false">B244&amp;" "&amp;C244&amp;" "&amp;D244</f>
        <v> Metals Financial</v>
      </c>
      <c r="B244" s="208" t="str">
        <f aca="false">IF((LEFT(N244,2)="US"),"US","")</f>
        <v/>
      </c>
      <c r="C244" s="208" t="str">
        <f aca="false">M244</f>
        <v>Metals</v>
      </c>
      <c r="D244" s="208" t="str">
        <f aca="false">IF(ISNUMBER(FIND("Phy",N244))=TRUE(),"Physical","Financial")</f>
        <v>Financial</v>
      </c>
      <c r="E244" s="208" t="n">
        <f aca="false">IF(VLOOKUP(S244,'DD-Lookup'!$J$6:$L$50,3,FALSE())="Monthly",(YEAR(AC244)-YEAR(AB244))*12+MONTH(AC244)-MONTH(AB244)+1,(AC244-AB244+1))</f>
        <v>1</v>
      </c>
      <c r="F244" s="239" t="n">
        <f aca="false">E244*SUM(P244:Q244)</f>
        <v>20</v>
      </c>
      <c r="G244" s="214" t="n">
        <v>1288272</v>
      </c>
      <c r="H244" s="215" t="n">
        <v>37035.2425347222</v>
      </c>
      <c r="I244" s="0" t="s">
        <v>850</v>
      </c>
      <c r="M244" s="0" t="s">
        <v>780</v>
      </c>
      <c r="N244" s="0" t="s">
        <v>804</v>
      </c>
      <c r="O244" s="0" t="s">
        <v>805</v>
      </c>
      <c r="Q244" s="216" t="n">
        <v>20</v>
      </c>
      <c r="S244" s="0" t="s">
        <v>783</v>
      </c>
      <c r="T244" s="0" t="s">
        <v>784</v>
      </c>
      <c r="U244" s="218" t="n">
        <v>1737</v>
      </c>
      <c r="V244" s="0" t="s">
        <v>1041</v>
      </c>
      <c r="W244" s="0" t="s">
        <v>803</v>
      </c>
      <c r="X244" s="0" t="s">
        <v>787</v>
      </c>
      <c r="Y244" s="0" t="s">
        <v>788</v>
      </c>
      <c r="Z244" s="0" t="s">
        <v>789</v>
      </c>
      <c r="AA244" s="0" t="n">
        <v>2150021</v>
      </c>
    </row>
    <row r="245" customFormat="false" ht="12.75" hidden="false" customHeight="false" outlineLevel="0" collapsed="false">
      <c r="A245" s="208" t="str">
        <f aca="false">B245&amp;" "&amp;C245&amp;" "&amp;D245</f>
        <v> Metals Financial</v>
      </c>
      <c r="B245" s="208" t="str">
        <f aca="false">IF((LEFT(N245,2)="US"),"US","")</f>
        <v/>
      </c>
      <c r="C245" s="208" t="str">
        <f aca="false">M245</f>
        <v>Metals</v>
      </c>
      <c r="D245" s="208" t="str">
        <f aca="false">IF(ISNUMBER(FIND("Phy",N245))=TRUE(),"Physical","Financial")</f>
        <v>Financial</v>
      </c>
      <c r="E245" s="208" t="n">
        <f aca="false">IF(VLOOKUP(S245,'DD-Lookup'!$J$6:$L$50,3,FALSE())="Monthly",(YEAR(AC245)-YEAR(AB245))*12+MONTH(AC245)-MONTH(AB245)+1,(AC245-AB245+1))</f>
        <v>1</v>
      </c>
      <c r="F245" s="239" t="n">
        <f aca="false">E245*SUM(P245:Q245)</f>
        <v>20</v>
      </c>
      <c r="G245" s="214" t="n">
        <v>1288273</v>
      </c>
      <c r="H245" s="215" t="n">
        <v>37035.2433449074</v>
      </c>
      <c r="I245" s="0" t="s">
        <v>901</v>
      </c>
      <c r="M245" s="0" t="s">
        <v>780</v>
      </c>
      <c r="N245" s="0" t="s">
        <v>804</v>
      </c>
      <c r="O245" s="0" t="s">
        <v>805</v>
      </c>
      <c r="P245" s="216" t="n">
        <v>20</v>
      </c>
      <c r="S245" s="0" t="s">
        <v>783</v>
      </c>
      <c r="T245" s="0" t="s">
        <v>784</v>
      </c>
      <c r="U245" s="218" t="n">
        <v>1737</v>
      </c>
      <c r="V245" s="0" t="s">
        <v>902</v>
      </c>
      <c r="W245" s="0" t="s">
        <v>803</v>
      </c>
      <c r="X245" s="0" t="s">
        <v>787</v>
      </c>
      <c r="Y245" s="0" t="s">
        <v>788</v>
      </c>
      <c r="Z245" s="0" t="s">
        <v>789</v>
      </c>
      <c r="AA245" s="0" t="n">
        <v>2150023</v>
      </c>
    </row>
    <row r="246" customFormat="false" ht="12.75" hidden="false" customHeight="false" outlineLevel="0" collapsed="false">
      <c r="A246" s="208" t="str">
        <f aca="false">B246&amp;" "&amp;C246&amp;" "&amp;D246</f>
        <v> Metals Financial</v>
      </c>
      <c r="B246" s="208" t="str">
        <f aca="false">IF((LEFT(N246,2)="US"),"US","")</f>
        <v/>
      </c>
      <c r="C246" s="208" t="str">
        <f aca="false">M246</f>
        <v>Metals</v>
      </c>
      <c r="D246" s="208" t="str">
        <f aca="false">IF(ISNUMBER(FIND("Phy",N246))=TRUE(),"Physical","Financial")</f>
        <v>Financial</v>
      </c>
      <c r="E246" s="208" t="n">
        <f aca="false">IF(VLOOKUP(S246,'DD-Lookup'!$J$6:$L$50,3,FALSE())="Monthly",(YEAR(AC246)-YEAR(AB246))*12+MONTH(AC246)-MONTH(AB246)+1,(AC246-AB246+1))</f>
        <v>1</v>
      </c>
      <c r="F246" s="239" t="n">
        <f aca="false">E246*SUM(P246:Q246)</f>
        <v>20</v>
      </c>
      <c r="G246" s="214" t="n">
        <v>1288274</v>
      </c>
      <c r="H246" s="215" t="n">
        <v>37035.2434259259</v>
      </c>
      <c r="I246" s="0" t="s">
        <v>941</v>
      </c>
      <c r="M246" s="0" t="s">
        <v>780</v>
      </c>
      <c r="N246" s="0" t="s">
        <v>804</v>
      </c>
      <c r="O246" s="0" t="s">
        <v>805</v>
      </c>
      <c r="Q246" s="216" t="n">
        <v>20</v>
      </c>
      <c r="S246" s="0" t="s">
        <v>783</v>
      </c>
      <c r="T246" s="0" t="s">
        <v>784</v>
      </c>
      <c r="U246" s="218" t="n">
        <v>1738</v>
      </c>
      <c r="V246" s="0" t="s">
        <v>942</v>
      </c>
      <c r="W246" s="0" t="s">
        <v>803</v>
      </c>
      <c r="X246" s="0" t="s">
        <v>787</v>
      </c>
      <c r="Y246" s="0" t="s">
        <v>788</v>
      </c>
      <c r="Z246" s="0" t="s">
        <v>789</v>
      </c>
      <c r="AA246" s="0" t="n">
        <v>2150025</v>
      </c>
    </row>
    <row r="247" customFormat="false" ht="12.75" hidden="false" customHeight="false" outlineLevel="0" collapsed="false">
      <c r="A247" s="208" t="str">
        <f aca="false">B247&amp;" "&amp;C247&amp;" "&amp;D247</f>
        <v> Metals Financial</v>
      </c>
      <c r="B247" s="208" t="str">
        <f aca="false">IF((LEFT(N247,2)="US"),"US","")</f>
        <v/>
      </c>
      <c r="C247" s="208" t="str">
        <f aca="false">M247</f>
        <v>Metals</v>
      </c>
      <c r="D247" s="208" t="str">
        <f aca="false">IF(ISNUMBER(FIND("Phy",N247))=TRUE(),"Physical","Financial")</f>
        <v>Financial</v>
      </c>
      <c r="E247" s="208" t="n">
        <f aca="false">IF(VLOOKUP(S247,'DD-Lookup'!$J$6:$L$50,3,FALSE())="Monthly",(YEAR(AC247)-YEAR(AB247))*12+MONTH(AC247)-MONTH(AB247)+1,(AC247-AB247+1))</f>
        <v>1</v>
      </c>
      <c r="F247" s="239" t="n">
        <f aca="false">E247*SUM(P247:Q247)</f>
        <v>4</v>
      </c>
      <c r="G247" s="214" t="n">
        <v>1288275</v>
      </c>
      <c r="H247" s="215" t="n">
        <v>37035.2438773148</v>
      </c>
      <c r="I247" s="0" t="s">
        <v>815</v>
      </c>
      <c r="M247" s="0" t="s">
        <v>780</v>
      </c>
      <c r="N247" s="0" t="s">
        <v>852</v>
      </c>
      <c r="O247" s="0" t="s">
        <v>853</v>
      </c>
      <c r="Q247" s="216" t="n">
        <v>4</v>
      </c>
      <c r="S247" s="0" t="s">
        <v>854</v>
      </c>
      <c r="T247" s="0" t="s">
        <v>784</v>
      </c>
      <c r="U247" s="218" t="n">
        <v>4935</v>
      </c>
      <c r="V247" s="0" t="s">
        <v>816</v>
      </c>
      <c r="W247" s="0" t="s">
        <v>856</v>
      </c>
      <c r="X247" s="0" t="s">
        <v>787</v>
      </c>
      <c r="Y247" s="0" t="s">
        <v>788</v>
      </c>
      <c r="Z247" s="0" t="s">
        <v>789</v>
      </c>
      <c r="AA247" s="0" t="n">
        <v>2150027</v>
      </c>
    </row>
    <row r="248" customFormat="false" ht="12.75" hidden="false" customHeight="false" outlineLevel="0" collapsed="false">
      <c r="A248" s="208" t="str">
        <f aca="false">B248&amp;" "&amp;C248&amp;" "&amp;D248</f>
        <v> Metals Financial</v>
      </c>
      <c r="B248" s="208" t="str">
        <f aca="false">IF((LEFT(N248,2)="US"),"US","")</f>
        <v/>
      </c>
      <c r="C248" s="208" t="str">
        <f aca="false">M248</f>
        <v>Metals</v>
      </c>
      <c r="D248" s="208" t="str">
        <f aca="false">IF(ISNUMBER(FIND("Phy",N248))=TRUE(),"Physical","Financial")</f>
        <v>Financial</v>
      </c>
      <c r="E248" s="208" t="n">
        <f aca="false">IF(VLOOKUP(S248,'DD-Lookup'!$J$6:$L$50,3,FALSE())="Monthly",(YEAR(AC248)-YEAR(AB248))*12+MONTH(AC248)-MONTH(AB248)+1,(AC248-AB248+1))</f>
        <v>1</v>
      </c>
      <c r="F248" s="239" t="n">
        <f aca="false">E248*SUM(P248:Q248)</f>
        <v>20</v>
      </c>
      <c r="G248" s="214" t="n">
        <v>1288276</v>
      </c>
      <c r="H248" s="215" t="n">
        <v>37035.2468634259</v>
      </c>
      <c r="I248" s="0" t="s">
        <v>850</v>
      </c>
      <c r="M248" s="0" t="s">
        <v>780</v>
      </c>
      <c r="N248" s="0" t="s">
        <v>804</v>
      </c>
      <c r="O248" s="0" t="s">
        <v>805</v>
      </c>
      <c r="Q248" s="216" t="n">
        <v>20</v>
      </c>
      <c r="S248" s="0" t="s">
        <v>783</v>
      </c>
      <c r="T248" s="0" t="s">
        <v>784</v>
      </c>
      <c r="U248" s="218" t="n">
        <v>1739</v>
      </c>
      <c r="V248" s="0" t="s">
        <v>1041</v>
      </c>
      <c r="W248" s="0" t="s">
        <v>803</v>
      </c>
      <c r="X248" s="0" t="s">
        <v>787</v>
      </c>
      <c r="Y248" s="0" t="s">
        <v>788</v>
      </c>
      <c r="Z248" s="0" t="s">
        <v>789</v>
      </c>
      <c r="AA248" s="0" t="n">
        <v>2150041</v>
      </c>
    </row>
    <row r="249" customFormat="false" ht="12.75" hidden="false" customHeight="false" outlineLevel="0" collapsed="false">
      <c r="A249" s="208" t="str">
        <f aca="false">B249&amp;" "&amp;C249&amp;" "&amp;D249</f>
        <v> Metals Financial</v>
      </c>
      <c r="B249" s="208" t="str">
        <f aca="false">IF((LEFT(N249,2)="US"),"US","")</f>
        <v/>
      </c>
      <c r="C249" s="208" t="str">
        <f aca="false">M249</f>
        <v>Metals</v>
      </c>
      <c r="D249" s="208" t="str">
        <f aca="false">IF(ISNUMBER(FIND("Phy",N249))=TRUE(),"Physical","Financial")</f>
        <v>Financial</v>
      </c>
      <c r="E249" s="208" t="n">
        <f aca="false">IF(VLOOKUP(S249,'DD-Lookup'!$J$6:$L$50,3,FALSE())="Monthly",(YEAR(AC249)-YEAR(AB249))*12+MONTH(AC249)-MONTH(AB249)+1,(AC249-AB249+1))</f>
        <v>1</v>
      </c>
      <c r="F249" s="239" t="n">
        <f aca="false">E249*SUM(P249:Q249)</f>
        <v>20</v>
      </c>
      <c r="G249" s="214" t="n">
        <v>1288277</v>
      </c>
      <c r="H249" s="215" t="n">
        <v>37035.2475347222</v>
      </c>
      <c r="I249" s="0" t="s">
        <v>796</v>
      </c>
      <c r="M249" s="0" t="s">
        <v>780</v>
      </c>
      <c r="N249" s="0" t="s">
        <v>804</v>
      </c>
      <c r="O249" s="0" t="s">
        <v>805</v>
      </c>
      <c r="P249" s="216" t="n">
        <v>20</v>
      </c>
      <c r="S249" s="0" t="s">
        <v>783</v>
      </c>
      <c r="T249" s="0" t="s">
        <v>784</v>
      </c>
      <c r="U249" s="218" t="n">
        <v>1739</v>
      </c>
      <c r="V249" s="0" t="s">
        <v>799</v>
      </c>
      <c r="W249" s="0" t="s">
        <v>803</v>
      </c>
      <c r="X249" s="0" t="s">
        <v>787</v>
      </c>
      <c r="Y249" s="0" t="s">
        <v>788</v>
      </c>
      <c r="Z249" s="0" t="s">
        <v>789</v>
      </c>
      <c r="AA249" s="0" t="n">
        <v>2150049</v>
      </c>
    </row>
    <row r="250" customFormat="false" ht="12.75" hidden="false" customHeight="false" outlineLevel="0" collapsed="false">
      <c r="A250" s="208" t="str">
        <f aca="false">B250&amp;" "&amp;C250&amp;" "&amp;D250</f>
        <v> Metals Financial</v>
      </c>
      <c r="B250" s="208" t="str">
        <f aca="false">IF((LEFT(N250,2)="US"),"US","")</f>
        <v/>
      </c>
      <c r="C250" s="208" t="str">
        <f aca="false">M250</f>
        <v>Metals</v>
      </c>
      <c r="D250" s="208" t="str">
        <f aca="false">IF(ISNUMBER(FIND("Phy",N250))=TRUE(),"Physical","Financial")</f>
        <v>Financial</v>
      </c>
      <c r="E250" s="208" t="n">
        <f aca="false">IF(VLOOKUP(S250,'DD-Lookup'!$J$6:$L$50,3,FALSE())="Monthly",(YEAR(AC250)-YEAR(AB250))*12+MONTH(AC250)-MONTH(AB250)+1,(AC250-AB250+1))</f>
        <v>1</v>
      </c>
      <c r="F250" s="239" t="n">
        <f aca="false">E250*SUM(P250:Q250)</f>
        <v>20</v>
      </c>
      <c r="G250" s="214" t="n">
        <v>1288278</v>
      </c>
      <c r="H250" s="215" t="n">
        <v>37035.2476157407</v>
      </c>
      <c r="I250" s="0" t="s">
        <v>850</v>
      </c>
      <c r="M250" s="0" t="s">
        <v>780</v>
      </c>
      <c r="N250" s="0" t="s">
        <v>804</v>
      </c>
      <c r="O250" s="0" t="s">
        <v>805</v>
      </c>
      <c r="Q250" s="216" t="n">
        <v>20</v>
      </c>
      <c r="S250" s="0" t="s">
        <v>783</v>
      </c>
      <c r="T250" s="0" t="s">
        <v>784</v>
      </c>
      <c r="U250" s="218" t="n">
        <v>1740</v>
      </c>
      <c r="V250" s="0" t="s">
        <v>1041</v>
      </c>
      <c r="W250" s="0" t="s">
        <v>803</v>
      </c>
      <c r="X250" s="0" t="s">
        <v>787</v>
      </c>
      <c r="Y250" s="0" t="s">
        <v>788</v>
      </c>
      <c r="Z250" s="0" t="s">
        <v>789</v>
      </c>
      <c r="AA250" s="0" t="n">
        <v>2150051</v>
      </c>
    </row>
    <row r="251" customFormat="false" ht="12.75" hidden="false" customHeight="false" outlineLevel="0" collapsed="false">
      <c r="A251" s="208" t="str">
        <f aca="false">B251&amp;" "&amp;C251&amp;" "&amp;D251</f>
        <v> Metals Financial</v>
      </c>
      <c r="B251" s="208" t="str">
        <f aca="false">IF((LEFT(N251,2)="US"),"US","")</f>
        <v/>
      </c>
      <c r="C251" s="208" t="str">
        <f aca="false">M251</f>
        <v>Metals</v>
      </c>
      <c r="D251" s="208" t="str">
        <f aca="false">IF(ISNUMBER(FIND("Phy",N251))=TRUE(),"Physical","Financial")</f>
        <v>Financial</v>
      </c>
      <c r="E251" s="208" t="n">
        <f aca="false">IF(VLOOKUP(S251,'DD-Lookup'!$J$6:$L$50,3,FALSE())="Monthly",(YEAR(AC251)-YEAR(AB251))*12+MONTH(AC251)-MONTH(AB251)+1,(AC251-AB251+1))</f>
        <v>1</v>
      </c>
      <c r="F251" s="239" t="n">
        <f aca="false">E251*SUM(P251:Q251)</f>
        <v>20</v>
      </c>
      <c r="G251" s="214" t="n">
        <v>1288279</v>
      </c>
      <c r="H251" s="215" t="n">
        <v>37035.24875</v>
      </c>
      <c r="I251" s="0" t="s">
        <v>779</v>
      </c>
      <c r="M251" s="0" t="s">
        <v>780</v>
      </c>
      <c r="N251" s="0" t="s">
        <v>804</v>
      </c>
      <c r="O251" s="0" t="s">
        <v>805</v>
      </c>
      <c r="P251" s="216" t="n">
        <v>20</v>
      </c>
      <c r="S251" s="0" t="s">
        <v>783</v>
      </c>
      <c r="T251" s="0" t="s">
        <v>784</v>
      </c>
      <c r="U251" s="218" t="n">
        <v>1739</v>
      </c>
      <c r="V251" s="0" t="s">
        <v>785</v>
      </c>
      <c r="W251" s="0" t="s">
        <v>803</v>
      </c>
      <c r="X251" s="0" t="s">
        <v>787</v>
      </c>
      <c r="Y251" s="0" t="s">
        <v>788</v>
      </c>
      <c r="Z251" s="0" t="s">
        <v>789</v>
      </c>
      <c r="AA251" s="0" t="n">
        <v>2150059</v>
      </c>
    </row>
    <row r="252" customFormat="false" ht="12.75" hidden="false" customHeight="false" outlineLevel="0" collapsed="false">
      <c r="A252" s="208" t="str">
        <f aca="false">B252&amp;" "&amp;C252&amp;" "&amp;D252</f>
        <v> Metals Financial</v>
      </c>
      <c r="B252" s="208" t="str">
        <f aca="false">IF((LEFT(N252,2)="US"),"US","")</f>
        <v/>
      </c>
      <c r="C252" s="208" t="str">
        <f aca="false">M252</f>
        <v>Metals</v>
      </c>
      <c r="D252" s="208" t="str">
        <f aca="false">IF(ISNUMBER(FIND("Phy",N252))=TRUE(),"Physical","Financial")</f>
        <v>Financial</v>
      </c>
      <c r="E252" s="208" t="n">
        <f aca="false">IF(VLOOKUP(S252,'DD-Lookup'!$J$6:$L$50,3,FALSE())="Monthly",(YEAR(AC252)-YEAR(AB252))*12+MONTH(AC252)-MONTH(AB252)+1,(AC252-AB252+1))</f>
        <v>1</v>
      </c>
      <c r="F252" s="239" t="n">
        <f aca="false">E252*SUM(P252:Q252)</f>
        <v>6</v>
      </c>
      <c r="G252" s="214" t="n">
        <v>1288280</v>
      </c>
      <c r="H252" s="215" t="n">
        <v>37035.249224537</v>
      </c>
      <c r="I252" s="0" t="s">
        <v>828</v>
      </c>
      <c r="M252" s="0" t="s">
        <v>780</v>
      </c>
      <c r="N252" s="0" t="s">
        <v>852</v>
      </c>
      <c r="O252" s="0" t="s">
        <v>853</v>
      </c>
      <c r="Q252" s="216" t="n">
        <v>6</v>
      </c>
      <c r="S252" s="0" t="s">
        <v>854</v>
      </c>
      <c r="T252" s="0" t="s">
        <v>784</v>
      </c>
      <c r="U252" s="218" t="n">
        <v>4940</v>
      </c>
      <c r="V252" s="0" t="s">
        <v>1042</v>
      </c>
      <c r="W252" s="0" t="s">
        <v>856</v>
      </c>
      <c r="X252" s="0" t="s">
        <v>787</v>
      </c>
      <c r="Y252" s="0" t="s">
        <v>788</v>
      </c>
      <c r="Z252" s="0" t="s">
        <v>789</v>
      </c>
      <c r="AA252" s="0" t="n">
        <v>2150063</v>
      </c>
    </row>
    <row r="253" customFormat="false" ht="12.75" hidden="false" customHeight="false" outlineLevel="0" collapsed="false">
      <c r="A253" s="208" t="str">
        <f aca="false">B253&amp;" "&amp;C253&amp;" "&amp;D253</f>
        <v> Metals Financial</v>
      </c>
      <c r="B253" s="208" t="str">
        <f aca="false">IF((LEFT(N253,2)="US"),"US","")</f>
        <v/>
      </c>
      <c r="C253" s="208" t="str">
        <f aca="false">M253</f>
        <v>Metals</v>
      </c>
      <c r="D253" s="208" t="str">
        <f aca="false">IF(ISNUMBER(FIND("Phy",N253))=TRUE(),"Physical","Financial")</f>
        <v>Financial</v>
      </c>
      <c r="E253" s="208" t="n">
        <f aca="false">IF(VLOOKUP(S253,'DD-Lookup'!$J$6:$L$50,3,FALSE())="Monthly",(YEAR(AC253)-YEAR(AB253))*12+MONTH(AC253)-MONTH(AB253)+1,(AC253-AB253+1))</f>
        <v>1</v>
      </c>
      <c r="F253" s="239" t="n">
        <f aca="false">E253*SUM(P253:Q253)</f>
        <v>20</v>
      </c>
      <c r="G253" s="214" t="n">
        <v>1288281</v>
      </c>
      <c r="H253" s="215" t="n">
        <v>37035.2500347222</v>
      </c>
      <c r="I253" s="0" t="s">
        <v>850</v>
      </c>
      <c r="M253" s="0" t="s">
        <v>780</v>
      </c>
      <c r="N253" s="0" t="s">
        <v>781</v>
      </c>
      <c r="O253" s="0" t="s">
        <v>782</v>
      </c>
      <c r="Q253" s="216" t="n">
        <v>20</v>
      </c>
      <c r="S253" s="0" t="s">
        <v>783</v>
      </c>
      <c r="T253" s="0" t="s">
        <v>784</v>
      </c>
      <c r="U253" s="218" t="n">
        <v>1539</v>
      </c>
      <c r="V253" s="0" t="s">
        <v>1041</v>
      </c>
      <c r="W253" s="0" t="s">
        <v>803</v>
      </c>
      <c r="X253" s="0" t="s">
        <v>787</v>
      </c>
      <c r="Y253" s="0" t="s">
        <v>788</v>
      </c>
      <c r="Z253" s="0" t="s">
        <v>789</v>
      </c>
      <c r="AA253" s="0" t="n">
        <v>2150071</v>
      </c>
    </row>
    <row r="254" customFormat="false" ht="12.75" hidden="false" customHeight="false" outlineLevel="0" collapsed="false">
      <c r="A254" s="208" t="str">
        <f aca="false">B254&amp;" "&amp;C254&amp;" "&amp;D254</f>
        <v> Metals Financial</v>
      </c>
      <c r="B254" s="208" t="str">
        <f aca="false">IF((LEFT(N254,2)="US"),"US","")</f>
        <v/>
      </c>
      <c r="C254" s="208" t="str">
        <f aca="false">M254</f>
        <v>Metals</v>
      </c>
      <c r="D254" s="208" t="str">
        <f aca="false">IF(ISNUMBER(FIND("Phy",N254))=TRUE(),"Physical","Financial")</f>
        <v>Financial</v>
      </c>
      <c r="E254" s="208" t="n">
        <f aca="false">IF(VLOOKUP(S254,'DD-Lookup'!$J$6:$L$50,3,FALSE())="Monthly",(YEAR(AC254)-YEAR(AB254))*12+MONTH(AC254)-MONTH(AB254)+1,(AC254-AB254+1))</f>
        <v>1</v>
      </c>
      <c r="F254" s="239" t="n">
        <f aca="false">E254*SUM(P254:Q254)</f>
        <v>20</v>
      </c>
      <c r="G254" s="214" t="n">
        <v>1288282</v>
      </c>
      <c r="H254" s="215" t="n">
        <v>37035.250150463</v>
      </c>
      <c r="I254" s="0" t="s">
        <v>939</v>
      </c>
      <c r="M254" s="0" t="s">
        <v>780</v>
      </c>
      <c r="N254" s="0" t="s">
        <v>804</v>
      </c>
      <c r="O254" s="0" t="s">
        <v>805</v>
      </c>
      <c r="Q254" s="216" t="n">
        <v>20</v>
      </c>
      <c r="S254" s="0" t="s">
        <v>783</v>
      </c>
      <c r="T254" s="0" t="s">
        <v>784</v>
      </c>
      <c r="U254" s="218" t="n">
        <v>1740</v>
      </c>
      <c r="V254" s="0" t="s">
        <v>1043</v>
      </c>
      <c r="W254" s="0" t="s">
        <v>803</v>
      </c>
      <c r="X254" s="0" t="s">
        <v>787</v>
      </c>
      <c r="Y254" s="0" t="s">
        <v>788</v>
      </c>
      <c r="Z254" s="0" t="s">
        <v>789</v>
      </c>
      <c r="AA254" s="0" t="n">
        <v>2150075</v>
      </c>
    </row>
    <row r="255" customFormat="false" ht="12.75" hidden="false" customHeight="false" outlineLevel="0" collapsed="false">
      <c r="A255" s="208" t="str">
        <f aca="false">B255&amp;" "&amp;C255&amp;" "&amp;D255</f>
        <v> Metals Financial</v>
      </c>
      <c r="B255" s="208" t="str">
        <f aca="false">IF((LEFT(N255,2)="US"),"US","")</f>
        <v/>
      </c>
      <c r="C255" s="208" t="str">
        <f aca="false">M255</f>
        <v>Metals</v>
      </c>
      <c r="D255" s="208" t="str">
        <f aca="false">IF(ISNUMBER(FIND("Phy",N255))=TRUE(),"Physical","Financial")</f>
        <v>Financial</v>
      </c>
      <c r="E255" s="208" t="n">
        <f aca="false">IF(VLOOKUP(S255,'DD-Lookup'!$J$6:$L$50,3,FALSE())="Monthly",(YEAR(AC255)-YEAR(AB255))*12+MONTH(AC255)-MONTH(AB255)+1,(AC255-AB255+1))</f>
        <v>1</v>
      </c>
      <c r="F255" s="239" t="n">
        <f aca="false">E255*SUM(P255:Q255)</f>
        <v>10</v>
      </c>
      <c r="G255" s="214" t="n">
        <v>1288283</v>
      </c>
      <c r="H255" s="215" t="n">
        <v>37035.2512384259</v>
      </c>
      <c r="I255" s="0" t="s">
        <v>894</v>
      </c>
      <c r="M255" s="0" t="s">
        <v>780</v>
      </c>
      <c r="N255" s="0" t="s">
        <v>781</v>
      </c>
      <c r="O255" s="0" t="s">
        <v>782</v>
      </c>
      <c r="Q255" s="216" t="n">
        <v>10</v>
      </c>
      <c r="S255" s="0" t="s">
        <v>783</v>
      </c>
      <c r="T255" s="0" t="s">
        <v>784</v>
      </c>
      <c r="U255" s="218" t="n">
        <v>1540</v>
      </c>
      <c r="V255" s="0" t="s">
        <v>895</v>
      </c>
      <c r="W255" s="0" t="s">
        <v>803</v>
      </c>
      <c r="X255" s="0" t="s">
        <v>787</v>
      </c>
      <c r="Y255" s="0" t="s">
        <v>788</v>
      </c>
      <c r="Z255" s="0" t="s">
        <v>789</v>
      </c>
      <c r="AA255" s="0" t="n">
        <v>2150081</v>
      </c>
    </row>
    <row r="256" customFormat="false" ht="12.75" hidden="false" customHeight="false" outlineLevel="0" collapsed="false">
      <c r="A256" s="208" t="str">
        <f aca="false">B256&amp;" "&amp;C256&amp;" "&amp;D256</f>
        <v> Metals Financial</v>
      </c>
      <c r="B256" s="208" t="str">
        <f aca="false">IF((LEFT(N256,2)="US"),"US","")</f>
        <v/>
      </c>
      <c r="C256" s="208" t="str">
        <f aca="false">M256</f>
        <v>Metals</v>
      </c>
      <c r="D256" s="208" t="str">
        <f aca="false">IF(ISNUMBER(FIND("Phy",N256))=TRUE(),"Physical","Financial")</f>
        <v>Financial</v>
      </c>
      <c r="E256" s="208" t="n">
        <f aca="false">IF(VLOOKUP(S256,'DD-Lookup'!$J$6:$L$50,3,FALSE())="Monthly",(YEAR(AC256)-YEAR(AB256))*12+MONTH(AC256)-MONTH(AB256)+1,(AC256-AB256+1))</f>
        <v>1</v>
      </c>
      <c r="F256" s="239" t="n">
        <f aca="false">E256*SUM(P256:Q256)</f>
        <v>10</v>
      </c>
      <c r="G256" s="214" t="n">
        <v>1288284</v>
      </c>
      <c r="H256" s="215" t="n">
        <v>37035.2512847222</v>
      </c>
      <c r="I256" s="0" t="s">
        <v>809</v>
      </c>
      <c r="M256" s="0" t="s">
        <v>780</v>
      </c>
      <c r="N256" s="0" t="s">
        <v>781</v>
      </c>
      <c r="O256" s="0" t="s">
        <v>782</v>
      </c>
      <c r="Q256" s="216" t="n">
        <v>10</v>
      </c>
      <c r="S256" s="0" t="s">
        <v>783</v>
      </c>
      <c r="T256" s="0" t="s">
        <v>784</v>
      </c>
      <c r="U256" s="218" t="n">
        <v>1540</v>
      </c>
      <c r="V256" s="0" t="s">
        <v>810</v>
      </c>
      <c r="W256" s="0" t="s">
        <v>803</v>
      </c>
      <c r="X256" s="0" t="s">
        <v>787</v>
      </c>
      <c r="Y256" s="0" t="s">
        <v>788</v>
      </c>
      <c r="Z256" s="0" t="s">
        <v>789</v>
      </c>
      <c r="AA256" s="0" t="n">
        <v>2150083</v>
      </c>
    </row>
    <row r="257" customFormat="false" ht="12.75" hidden="false" customHeight="false" outlineLevel="0" collapsed="false">
      <c r="A257" s="208" t="str">
        <f aca="false">B257&amp;" "&amp;C257&amp;" "&amp;D257</f>
        <v> Metals Financial</v>
      </c>
      <c r="B257" s="208" t="str">
        <f aca="false">IF((LEFT(N257,2)="US"),"US","")</f>
        <v/>
      </c>
      <c r="C257" s="208" t="str">
        <f aca="false">M257</f>
        <v>Metals</v>
      </c>
      <c r="D257" s="208" t="str">
        <f aca="false">IF(ISNUMBER(FIND("Phy",N257))=TRUE(),"Physical","Financial")</f>
        <v>Financial</v>
      </c>
      <c r="E257" s="208" t="n">
        <f aca="false">IF(VLOOKUP(S257,'DD-Lookup'!$J$6:$L$50,3,FALSE())="Monthly",(YEAR(AC257)-YEAR(AB257))*12+MONTH(AC257)-MONTH(AB257)+1,(AC257-AB257+1))</f>
        <v>1</v>
      </c>
      <c r="F257" s="239" t="n">
        <f aca="false">E257*SUM(P257:Q257)</f>
        <v>2</v>
      </c>
      <c r="G257" s="214" t="n">
        <v>1288285</v>
      </c>
      <c r="H257" s="215" t="n">
        <v>37035.2516898148</v>
      </c>
      <c r="I257" s="0" t="s">
        <v>941</v>
      </c>
      <c r="M257" s="0" t="s">
        <v>780</v>
      </c>
      <c r="N257" s="0" t="s">
        <v>781</v>
      </c>
      <c r="O257" s="0" t="s">
        <v>782</v>
      </c>
      <c r="P257" s="216" t="n">
        <v>2</v>
      </c>
      <c r="S257" s="0" t="s">
        <v>783</v>
      </c>
      <c r="T257" s="0" t="s">
        <v>784</v>
      </c>
      <c r="U257" s="218" t="n">
        <v>1540</v>
      </c>
      <c r="V257" s="0" t="s">
        <v>1044</v>
      </c>
      <c r="W257" s="0" t="s">
        <v>803</v>
      </c>
      <c r="X257" s="0" t="s">
        <v>787</v>
      </c>
      <c r="Y257" s="0" t="s">
        <v>788</v>
      </c>
      <c r="Z257" s="0" t="s">
        <v>789</v>
      </c>
      <c r="AA257" s="0" t="n">
        <v>2150086</v>
      </c>
    </row>
    <row r="258" customFormat="false" ht="12.75" hidden="false" customHeight="false" outlineLevel="0" collapsed="false">
      <c r="A258" s="208" t="str">
        <f aca="false">B258&amp;" "&amp;C258&amp;" "&amp;D258</f>
        <v> Metals Financial</v>
      </c>
      <c r="B258" s="208" t="str">
        <f aca="false">IF((LEFT(N258,2)="US"),"US","")</f>
        <v/>
      </c>
      <c r="C258" s="208" t="str">
        <f aca="false">M258</f>
        <v>Metals</v>
      </c>
      <c r="D258" s="208" t="str">
        <f aca="false">IF(ISNUMBER(FIND("Phy",N258))=TRUE(),"Physical","Financial")</f>
        <v>Financial</v>
      </c>
      <c r="E258" s="208" t="n">
        <f aca="false">IF(VLOOKUP(S258,'DD-Lookup'!$J$6:$L$50,3,FALSE())="Monthly",(YEAR(AC258)-YEAR(AB258))*12+MONTH(AC258)-MONTH(AB258)+1,(AC258-AB258+1))</f>
        <v>1</v>
      </c>
      <c r="F258" s="239" t="n">
        <f aca="false">E258*SUM(P258:Q258)</f>
        <v>10</v>
      </c>
      <c r="G258" s="214" t="n">
        <v>1288288</v>
      </c>
      <c r="H258" s="215" t="n">
        <v>37035.2521064815</v>
      </c>
      <c r="I258" s="0" t="s">
        <v>901</v>
      </c>
      <c r="M258" s="0" t="s">
        <v>780</v>
      </c>
      <c r="N258" s="0" t="s">
        <v>1019</v>
      </c>
      <c r="O258" s="0" t="s">
        <v>1020</v>
      </c>
      <c r="Q258" s="216" t="n">
        <v>10</v>
      </c>
      <c r="S258" s="0" t="s">
        <v>1021</v>
      </c>
      <c r="T258" s="0" t="s">
        <v>784</v>
      </c>
      <c r="U258" s="218" t="n">
        <v>1271</v>
      </c>
      <c r="V258" s="0" t="s">
        <v>991</v>
      </c>
      <c r="W258" s="0" t="s">
        <v>856</v>
      </c>
      <c r="X258" s="0" t="s">
        <v>787</v>
      </c>
      <c r="Y258" s="0" t="s">
        <v>788</v>
      </c>
      <c r="Z258" s="0" t="s">
        <v>789</v>
      </c>
      <c r="AA258" s="0" t="n">
        <v>2150092</v>
      </c>
    </row>
    <row r="259" customFormat="false" ht="12.75" hidden="false" customHeight="false" outlineLevel="0" collapsed="false">
      <c r="A259" s="208" t="str">
        <f aca="false">B259&amp;" "&amp;C259&amp;" "&amp;D259</f>
        <v> Metals Financial</v>
      </c>
      <c r="B259" s="208" t="str">
        <f aca="false">IF((LEFT(N259,2)="US"),"US","")</f>
        <v/>
      </c>
      <c r="C259" s="208" t="str">
        <f aca="false">M259</f>
        <v>Metals</v>
      </c>
      <c r="D259" s="208" t="str">
        <f aca="false">IF(ISNUMBER(FIND("Phy",N259))=TRUE(),"Physical","Financial")</f>
        <v>Financial</v>
      </c>
      <c r="E259" s="208" t="n">
        <f aca="false">IF(VLOOKUP(S259,'DD-Lookup'!$J$6:$L$50,3,FALSE())="Monthly",(YEAR(AC259)-YEAR(AB259))*12+MONTH(AC259)-MONTH(AB259)+1,(AC259-AB259+1))</f>
        <v>1</v>
      </c>
      <c r="F259" s="239" t="n">
        <f aca="false">E259*SUM(P259:Q259)</f>
        <v>20</v>
      </c>
      <c r="G259" s="214" t="n">
        <v>1288289</v>
      </c>
      <c r="H259" s="215" t="n">
        <v>37035.2522569444</v>
      </c>
      <c r="I259" s="0" t="s">
        <v>807</v>
      </c>
      <c r="M259" s="0" t="s">
        <v>780</v>
      </c>
      <c r="N259" s="0" t="s">
        <v>879</v>
      </c>
      <c r="O259" s="0" t="s">
        <v>880</v>
      </c>
      <c r="Q259" s="216" t="n">
        <v>20</v>
      </c>
      <c r="S259" s="0" t="s">
        <v>783</v>
      </c>
      <c r="T259" s="0" t="s">
        <v>784</v>
      </c>
      <c r="U259" s="218" t="n">
        <v>481</v>
      </c>
      <c r="V259" s="0" t="s">
        <v>808</v>
      </c>
      <c r="W259" s="0" t="s">
        <v>856</v>
      </c>
      <c r="X259" s="0" t="s">
        <v>787</v>
      </c>
      <c r="Y259" s="0" t="s">
        <v>788</v>
      </c>
      <c r="Z259" s="0" t="s">
        <v>789</v>
      </c>
      <c r="AA259" s="0" t="n">
        <v>2150094</v>
      </c>
    </row>
    <row r="260" customFormat="false" ht="12.75" hidden="false" customHeight="false" outlineLevel="0" collapsed="false">
      <c r="A260" s="208" t="str">
        <f aca="false">B260&amp;" "&amp;C260&amp;" "&amp;D260</f>
        <v>US Power Financial</v>
      </c>
      <c r="B260" s="208" t="str">
        <f aca="false">IF((LEFT(N260,2)="US"),"US","")</f>
        <v>US</v>
      </c>
      <c r="C260" s="208" t="str">
        <f aca="false">M260</f>
        <v>Power</v>
      </c>
      <c r="D260" s="208" t="str">
        <f aca="false">IF(ISNUMBER(FIND("Phy",N260))=TRUE(),"Physical","Financial")</f>
        <v>Financial</v>
      </c>
      <c r="E260" s="208" t="n">
        <f aca="false">IF(VLOOKUP(S260,'DD-Lookup'!$J$6:$L$50,3,FALSE())="Monthly",(YEAR(AC260)-YEAR(AB260))*12+MONTH(AC260)-MONTH(AB260)+1,(AC260-AB260+1))</f>
        <v>1</v>
      </c>
      <c r="F260" s="239" t="n">
        <f aca="false">E260*SUM(P260:Q260)</f>
        <v>50</v>
      </c>
      <c r="G260" s="214" t="n">
        <v>1288290</v>
      </c>
      <c r="H260" s="215" t="n">
        <v>37035.2527199074</v>
      </c>
      <c r="I260" s="0" t="s">
        <v>1045</v>
      </c>
      <c r="M260" s="0" t="s">
        <v>67</v>
      </c>
      <c r="N260" s="0" t="s">
        <v>1046</v>
      </c>
      <c r="O260" s="0" t="s">
        <v>1047</v>
      </c>
      <c r="P260" s="216" t="n">
        <v>50</v>
      </c>
      <c r="S260" s="0" t="s">
        <v>930</v>
      </c>
      <c r="T260" s="0" t="s">
        <v>784</v>
      </c>
      <c r="U260" s="218" t="n">
        <v>31</v>
      </c>
      <c r="V260" s="0" t="s">
        <v>1048</v>
      </c>
      <c r="W260" s="0" t="s">
        <v>1049</v>
      </c>
      <c r="X260" s="0" t="s">
        <v>1050</v>
      </c>
      <c r="Y260" s="0" t="s">
        <v>1051</v>
      </c>
      <c r="Z260" s="0" t="s">
        <v>571</v>
      </c>
      <c r="AA260" s="0" t="n">
        <v>620904.1</v>
      </c>
      <c r="AB260" s="215" t="n">
        <v>37035.875</v>
      </c>
      <c r="AC260" s="215" t="n">
        <v>37035.875</v>
      </c>
    </row>
    <row r="261" customFormat="false" ht="12.75" hidden="false" customHeight="false" outlineLevel="0" collapsed="false">
      <c r="A261" s="208" t="str">
        <f aca="false">B261&amp;" "&amp;C261&amp;" "&amp;D261</f>
        <v> Metals Financial</v>
      </c>
      <c r="B261" s="208" t="str">
        <f aca="false">IF((LEFT(N261,2)="US"),"US","")</f>
        <v/>
      </c>
      <c r="C261" s="208" t="str">
        <f aca="false">M261</f>
        <v>Metals</v>
      </c>
      <c r="D261" s="208" t="str">
        <f aca="false">IF(ISNUMBER(FIND("Phy",N261))=TRUE(),"Physical","Financial")</f>
        <v>Financial</v>
      </c>
      <c r="E261" s="208" t="n">
        <f aca="false">IF(VLOOKUP(S261,'DD-Lookup'!$J$6:$L$50,3,FALSE())="Monthly",(YEAR(AC261)-YEAR(AB261))*12+MONTH(AC261)-MONTH(AB261)+1,(AC261-AB261+1))</f>
        <v>1</v>
      </c>
      <c r="F261" s="239" t="n">
        <f aca="false">E261*SUM(P261:Q261)</f>
        <v>20</v>
      </c>
      <c r="G261" s="214" t="n">
        <v>1288291</v>
      </c>
      <c r="H261" s="215" t="n">
        <v>37035.2534837963</v>
      </c>
      <c r="I261" s="0" t="s">
        <v>941</v>
      </c>
      <c r="M261" s="0" t="s">
        <v>780</v>
      </c>
      <c r="N261" s="0" t="s">
        <v>804</v>
      </c>
      <c r="O261" s="0" t="s">
        <v>805</v>
      </c>
      <c r="Q261" s="216" t="n">
        <v>20</v>
      </c>
      <c r="S261" s="0" t="s">
        <v>783</v>
      </c>
      <c r="T261" s="0" t="s">
        <v>784</v>
      </c>
      <c r="U261" s="218" t="n">
        <v>1742</v>
      </c>
      <c r="V261" s="0" t="s">
        <v>942</v>
      </c>
      <c r="W261" s="0" t="s">
        <v>803</v>
      </c>
      <c r="X261" s="0" t="s">
        <v>787</v>
      </c>
      <c r="Y261" s="0" t="s">
        <v>788</v>
      </c>
      <c r="Z261" s="0" t="s">
        <v>789</v>
      </c>
      <c r="AA261" s="0" t="n">
        <v>2150101</v>
      </c>
    </row>
    <row r="262" customFormat="false" ht="12.75" hidden="false" customHeight="false" outlineLevel="0" collapsed="false">
      <c r="A262" s="208" t="str">
        <f aca="false">B262&amp;" "&amp;C262&amp;" "&amp;D262</f>
        <v> Metals Financial</v>
      </c>
      <c r="B262" s="208" t="str">
        <f aca="false">IF((LEFT(N262,2)="US"),"US","")</f>
        <v/>
      </c>
      <c r="C262" s="208" t="str">
        <f aca="false">M262</f>
        <v>Metals</v>
      </c>
      <c r="D262" s="208" t="str">
        <f aca="false">IF(ISNUMBER(FIND("Phy",N262))=TRUE(),"Physical","Financial")</f>
        <v>Financial</v>
      </c>
      <c r="E262" s="208" t="n">
        <f aca="false">IF(VLOOKUP(S262,'DD-Lookup'!$J$6:$L$50,3,FALSE())="Monthly",(YEAR(AC262)-YEAR(AB262))*12+MONTH(AC262)-MONTH(AB262)+1,(AC262-AB262+1))</f>
        <v>1</v>
      </c>
      <c r="F262" s="239" t="n">
        <f aca="false">E262*SUM(P262:Q262)</f>
        <v>2</v>
      </c>
      <c r="G262" s="214" t="n">
        <v>1288293</v>
      </c>
      <c r="H262" s="215" t="n">
        <v>37035.2536111111</v>
      </c>
      <c r="I262" s="0" t="s">
        <v>874</v>
      </c>
      <c r="M262" s="0" t="s">
        <v>780</v>
      </c>
      <c r="N262" s="0" t="s">
        <v>804</v>
      </c>
      <c r="O262" s="0" t="s">
        <v>805</v>
      </c>
      <c r="Q262" s="216" t="n">
        <v>2</v>
      </c>
      <c r="S262" s="0" t="s">
        <v>783</v>
      </c>
      <c r="T262" s="0" t="s">
        <v>784</v>
      </c>
      <c r="U262" s="218" t="n">
        <v>1742</v>
      </c>
      <c r="V262" s="0" t="s">
        <v>887</v>
      </c>
      <c r="W262" s="0" t="s">
        <v>803</v>
      </c>
      <c r="X262" s="0" t="s">
        <v>787</v>
      </c>
      <c r="Y262" s="0" t="s">
        <v>788</v>
      </c>
      <c r="Z262" s="0" t="s">
        <v>789</v>
      </c>
      <c r="AA262" s="0" t="n">
        <v>2150107</v>
      </c>
    </row>
    <row r="263" customFormat="false" ht="12.75" hidden="false" customHeight="false" outlineLevel="0" collapsed="false">
      <c r="A263" s="208" t="str">
        <f aca="false">B263&amp;" "&amp;C263&amp;" "&amp;D263</f>
        <v> Metals Financial</v>
      </c>
      <c r="B263" s="208" t="str">
        <f aca="false">IF((LEFT(N263,2)="US"),"US","")</f>
        <v/>
      </c>
      <c r="C263" s="208" t="str">
        <f aca="false">M263</f>
        <v>Metals</v>
      </c>
      <c r="D263" s="208" t="str">
        <f aca="false">IF(ISNUMBER(FIND("Phy",N263))=TRUE(),"Physical","Financial")</f>
        <v>Financial</v>
      </c>
      <c r="E263" s="208" t="n">
        <f aca="false">IF(VLOOKUP(S263,'DD-Lookup'!$J$6:$L$50,3,FALSE())="Monthly",(YEAR(AC263)-YEAR(AB263))*12+MONTH(AC263)-MONTH(AB263)+1,(AC263-AB263+1))</f>
        <v>1</v>
      </c>
      <c r="F263" s="239" t="n">
        <f aca="false">E263*SUM(P263:Q263)</f>
        <v>18</v>
      </c>
      <c r="G263" s="214" t="n">
        <v>1288294</v>
      </c>
      <c r="H263" s="215" t="n">
        <v>37035.2536458333</v>
      </c>
      <c r="I263" s="0" t="s">
        <v>807</v>
      </c>
      <c r="M263" s="0" t="s">
        <v>780</v>
      </c>
      <c r="N263" s="0" t="s">
        <v>804</v>
      </c>
      <c r="O263" s="0" t="s">
        <v>805</v>
      </c>
      <c r="Q263" s="216" t="n">
        <v>18</v>
      </c>
      <c r="S263" s="0" t="s">
        <v>783</v>
      </c>
      <c r="T263" s="0" t="s">
        <v>784</v>
      </c>
      <c r="U263" s="218" t="n">
        <v>1742</v>
      </c>
      <c r="V263" s="0" t="s">
        <v>849</v>
      </c>
      <c r="W263" s="0" t="s">
        <v>803</v>
      </c>
      <c r="X263" s="0" t="s">
        <v>787</v>
      </c>
      <c r="Y263" s="0" t="s">
        <v>788</v>
      </c>
      <c r="Z263" s="0" t="s">
        <v>789</v>
      </c>
      <c r="AA263" s="0" t="n">
        <v>2150109</v>
      </c>
    </row>
    <row r="264" customFormat="false" ht="12.75" hidden="false" customHeight="false" outlineLevel="0" collapsed="false">
      <c r="A264" s="208" t="str">
        <f aca="false">B264&amp;" "&amp;C264&amp;" "&amp;D264</f>
        <v> Metals Financial</v>
      </c>
      <c r="B264" s="208" t="str">
        <f aca="false">IF((LEFT(N264,2)="US"),"US","")</f>
        <v/>
      </c>
      <c r="C264" s="208" t="str">
        <f aca="false">M264</f>
        <v>Metals</v>
      </c>
      <c r="D264" s="208" t="str">
        <f aca="false">IF(ISNUMBER(FIND("Phy",N264))=TRUE(),"Physical","Financial")</f>
        <v>Financial</v>
      </c>
      <c r="E264" s="208" t="n">
        <f aca="false">IF(VLOOKUP(S264,'DD-Lookup'!$J$6:$L$50,3,FALSE())="Monthly",(YEAR(AC264)-YEAR(AB264))*12+MONTH(AC264)-MONTH(AB264)+1,(AC264-AB264+1))</f>
        <v>1</v>
      </c>
      <c r="F264" s="239" t="n">
        <f aca="false">E264*SUM(P264:Q264)</f>
        <v>1</v>
      </c>
      <c r="G264" s="214" t="n">
        <v>1288295</v>
      </c>
      <c r="H264" s="215" t="n">
        <v>37035.2537615741</v>
      </c>
      <c r="I264" s="0" t="s">
        <v>850</v>
      </c>
      <c r="M264" s="0" t="s">
        <v>780</v>
      </c>
      <c r="N264" s="0" t="s">
        <v>797</v>
      </c>
      <c r="O264" s="0" t="s">
        <v>1052</v>
      </c>
      <c r="Q264" s="216" t="n">
        <v>1</v>
      </c>
      <c r="S264" s="0" t="s">
        <v>783</v>
      </c>
      <c r="T264" s="0" t="s">
        <v>784</v>
      </c>
      <c r="U264" s="218" t="n">
        <v>947</v>
      </c>
      <c r="V264" s="0" t="s">
        <v>1053</v>
      </c>
      <c r="W264" s="0" t="s">
        <v>800</v>
      </c>
      <c r="X264" s="0" t="s">
        <v>787</v>
      </c>
      <c r="Y264" s="0" t="s">
        <v>788</v>
      </c>
      <c r="Z264" s="0" t="s">
        <v>789</v>
      </c>
      <c r="AA264" s="0" t="n">
        <v>2150111</v>
      </c>
      <c r="AB264" s="215" t="n">
        <v>37090.875</v>
      </c>
      <c r="AC264" s="215" t="n">
        <v>37090.875</v>
      </c>
    </row>
    <row r="265" customFormat="false" ht="12.75" hidden="false" customHeight="false" outlineLevel="0" collapsed="false">
      <c r="A265" s="208" t="str">
        <f aca="false">B265&amp;" "&amp;C265&amp;" "&amp;D265</f>
        <v> Metals Financial</v>
      </c>
      <c r="B265" s="208" t="str">
        <f aca="false">IF((LEFT(N265,2)="US"),"US","")</f>
        <v/>
      </c>
      <c r="C265" s="208" t="str">
        <f aca="false">M265</f>
        <v>Metals</v>
      </c>
      <c r="D265" s="208" t="str">
        <f aca="false">IF(ISNUMBER(FIND("Phy",N265))=TRUE(),"Physical","Financial")</f>
        <v>Financial</v>
      </c>
      <c r="E265" s="208" t="n">
        <f aca="false">IF(VLOOKUP(S265,'DD-Lookup'!$J$6:$L$50,3,FALSE())="Monthly",(YEAR(AC265)-YEAR(AB265))*12+MONTH(AC265)-MONTH(AB265)+1,(AC265-AB265+1))</f>
        <v>1</v>
      </c>
      <c r="F265" s="239" t="n">
        <f aca="false">E265*SUM(P265:Q265)</f>
        <v>10</v>
      </c>
      <c r="G265" s="214" t="n">
        <v>1288298</v>
      </c>
      <c r="H265" s="215" t="n">
        <v>37035.2549884259</v>
      </c>
      <c r="I265" s="0" t="s">
        <v>850</v>
      </c>
      <c r="M265" s="0" t="s">
        <v>780</v>
      </c>
      <c r="N265" s="0" t="s">
        <v>896</v>
      </c>
      <c r="O265" s="0" t="s">
        <v>897</v>
      </c>
      <c r="Q265" s="216" t="n">
        <v>10</v>
      </c>
      <c r="S265" s="0" t="s">
        <v>898</v>
      </c>
      <c r="T265" s="0" t="s">
        <v>784</v>
      </c>
      <c r="U265" s="218" t="n">
        <v>7175</v>
      </c>
      <c r="V265" s="0" t="s">
        <v>1053</v>
      </c>
      <c r="W265" s="0" t="s">
        <v>800</v>
      </c>
      <c r="X265" s="0" t="s">
        <v>787</v>
      </c>
      <c r="Y265" s="0" t="s">
        <v>788</v>
      </c>
      <c r="Z265" s="0" t="s">
        <v>789</v>
      </c>
      <c r="AA265" s="0" t="n">
        <v>2150118</v>
      </c>
    </row>
    <row r="266" customFormat="false" ht="12.75" hidden="false" customHeight="false" outlineLevel="0" collapsed="false">
      <c r="A266" s="208" t="str">
        <f aca="false">B266&amp;" "&amp;C266&amp;" "&amp;D266</f>
        <v> Metals Financial</v>
      </c>
      <c r="B266" s="208" t="str">
        <f aca="false">IF((LEFT(N266,2)="US"),"US","")</f>
        <v/>
      </c>
      <c r="C266" s="208" t="str">
        <f aca="false">M266</f>
        <v>Metals</v>
      </c>
      <c r="D266" s="208" t="str">
        <f aca="false">IF(ISNUMBER(FIND("Phy",N266))=TRUE(),"Physical","Financial")</f>
        <v>Financial</v>
      </c>
      <c r="E266" s="208" t="n">
        <f aca="false">IF(VLOOKUP(S266,'DD-Lookup'!$J$6:$L$50,3,FALSE())="Monthly",(YEAR(AC266)-YEAR(AB266))*12+MONTH(AC266)-MONTH(AB266)+1,(AC266-AB266+1))</f>
        <v>1</v>
      </c>
      <c r="F266" s="239" t="n">
        <f aca="false">E266*SUM(P266:Q266)</f>
        <v>20</v>
      </c>
      <c r="G266" s="214" t="n">
        <v>1288301</v>
      </c>
      <c r="H266" s="215" t="n">
        <v>37035.2556828704</v>
      </c>
      <c r="I266" s="0" t="s">
        <v>1054</v>
      </c>
      <c r="M266" s="0" t="s">
        <v>780</v>
      </c>
      <c r="N266" s="0" t="s">
        <v>781</v>
      </c>
      <c r="O266" s="0" t="s">
        <v>782</v>
      </c>
      <c r="Q266" s="216" t="n">
        <v>20</v>
      </c>
      <c r="S266" s="0" t="s">
        <v>783</v>
      </c>
      <c r="T266" s="0" t="s">
        <v>784</v>
      </c>
      <c r="U266" s="218" t="n">
        <v>1542</v>
      </c>
      <c r="V266" s="0" t="s">
        <v>1055</v>
      </c>
      <c r="W266" s="0" t="s">
        <v>803</v>
      </c>
      <c r="X266" s="0" t="s">
        <v>787</v>
      </c>
      <c r="Y266" s="0" t="s">
        <v>788</v>
      </c>
      <c r="Z266" s="0" t="s">
        <v>789</v>
      </c>
      <c r="AA266" s="0" t="n">
        <v>2150125</v>
      </c>
    </row>
    <row r="267" customFormat="false" ht="12.75" hidden="false" customHeight="false" outlineLevel="0" collapsed="false">
      <c r="A267" s="208" t="str">
        <f aca="false">B267&amp;" "&amp;C267&amp;" "&amp;D267</f>
        <v> Metals Financial</v>
      </c>
      <c r="B267" s="208" t="str">
        <f aca="false">IF((LEFT(N267,2)="US"),"US","")</f>
        <v/>
      </c>
      <c r="C267" s="208" t="str">
        <f aca="false">M267</f>
        <v>Metals</v>
      </c>
      <c r="D267" s="208" t="str">
        <f aca="false">IF(ISNUMBER(FIND("Phy",N267))=TRUE(),"Physical","Financial")</f>
        <v>Financial</v>
      </c>
      <c r="E267" s="208" t="n">
        <f aca="false">IF(VLOOKUP(S267,'DD-Lookup'!$J$6:$L$50,3,FALSE())="Monthly",(YEAR(AC267)-YEAR(AB267))*12+MONTH(AC267)-MONTH(AB267)+1,(AC267-AB267+1))</f>
        <v>1</v>
      </c>
      <c r="F267" s="239" t="n">
        <f aca="false">E267*SUM(P267:Q267)</f>
        <v>20</v>
      </c>
      <c r="G267" s="214" t="n">
        <v>1288302</v>
      </c>
      <c r="H267" s="215" t="n">
        <v>37035.256087963</v>
      </c>
      <c r="I267" s="0" t="s">
        <v>807</v>
      </c>
      <c r="M267" s="0" t="s">
        <v>780</v>
      </c>
      <c r="N267" s="0" t="s">
        <v>879</v>
      </c>
      <c r="O267" s="0" t="s">
        <v>880</v>
      </c>
      <c r="Q267" s="216" t="n">
        <v>20</v>
      </c>
      <c r="S267" s="0" t="s">
        <v>783</v>
      </c>
      <c r="T267" s="0" t="s">
        <v>784</v>
      </c>
      <c r="U267" s="218" t="n">
        <v>482</v>
      </c>
      <c r="V267" s="0" t="s">
        <v>808</v>
      </c>
      <c r="W267" s="0" t="s">
        <v>856</v>
      </c>
      <c r="X267" s="0" t="s">
        <v>787</v>
      </c>
      <c r="Y267" s="0" t="s">
        <v>788</v>
      </c>
      <c r="Z267" s="0" t="s">
        <v>789</v>
      </c>
      <c r="AA267" s="0" t="n">
        <v>2150127</v>
      </c>
    </row>
    <row r="268" customFormat="false" ht="12.75" hidden="false" customHeight="false" outlineLevel="0" collapsed="false">
      <c r="A268" s="208" t="str">
        <f aca="false">B268&amp;" "&amp;C268&amp;" "&amp;D268</f>
        <v> Metals Financial</v>
      </c>
      <c r="B268" s="208" t="str">
        <f aca="false">IF((LEFT(N268,2)="US"),"US","")</f>
        <v/>
      </c>
      <c r="C268" s="208" t="str">
        <f aca="false">M268</f>
        <v>Metals</v>
      </c>
      <c r="D268" s="208" t="str">
        <f aca="false">IF(ISNUMBER(FIND("Phy",N268))=TRUE(),"Physical","Financial")</f>
        <v>Financial</v>
      </c>
      <c r="E268" s="208" t="n">
        <f aca="false">IF(VLOOKUP(S268,'DD-Lookup'!$J$6:$L$50,3,FALSE())="Monthly",(YEAR(AC268)-YEAR(AB268))*12+MONTH(AC268)-MONTH(AB268)+1,(AC268-AB268+1))</f>
        <v>1</v>
      </c>
      <c r="F268" s="239" t="n">
        <f aca="false">E268*SUM(P268:Q268)</f>
        <v>10</v>
      </c>
      <c r="G268" s="214" t="n">
        <v>1288304</v>
      </c>
      <c r="H268" s="215" t="n">
        <v>37035.2562384259</v>
      </c>
      <c r="I268" s="0" t="s">
        <v>850</v>
      </c>
      <c r="M268" s="0" t="s">
        <v>780</v>
      </c>
      <c r="N268" s="0" t="s">
        <v>804</v>
      </c>
      <c r="O268" s="0" t="s">
        <v>976</v>
      </c>
      <c r="Q268" s="216" t="n">
        <v>10</v>
      </c>
      <c r="S268" s="0" t="s">
        <v>783</v>
      </c>
      <c r="T268" s="0" t="s">
        <v>784</v>
      </c>
      <c r="U268" s="218" t="n">
        <v>1746</v>
      </c>
      <c r="V268" s="0" t="s">
        <v>903</v>
      </c>
      <c r="W268" s="0" t="s">
        <v>977</v>
      </c>
      <c r="X268" s="0" t="s">
        <v>787</v>
      </c>
      <c r="Y268" s="0" t="s">
        <v>788</v>
      </c>
      <c r="Z268" s="0" t="s">
        <v>789</v>
      </c>
      <c r="AA268" s="0" t="n">
        <v>2150129</v>
      </c>
      <c r="AB268" s="215" t="n">
        <v>37090.6472222222</v>
      </c>
      <c r="AC268" s="215" t="n">
        <v>37090.6472222222</v>
      </c>
    </row>
    <row r="269" customFormat="false" ht="12.75" hidden="false" customHeight="false" outlineLevel="0" collapsed="false">
      <c r="A269" s="208" t="str">
        <f aca="false">B269&amp;" "&amp;C269&amp;" "&amp;D269</f>
        <v> Metals Financial</v>
      </c>
      <c r="B269" s="208" t="str">
        <f aca="false">IF((LEFT(N269,2)="US"),"US","")</f>
        <v/>
      </c>
      <c r="C269" s="208" t="str">
        <f aca="false">M269</f>
        <v>Metals</v>
      </c>
      <c r="D269" s="208" t="str">
        <f aca="false">IF(ISNUMBER(FIND("Phy",N269))=TRUE(),"Physical","Financial")</f>
        <v>Financial</v>
      </c>
      <c r="E269" s="208" t="n">
        <f aca="false">IF(VLOOKUP(S269,'DD-Lookup'!$J$6:$L$50,3,FALSE())="Monthly",(YEAR(AC269)-YEAR(AB269))*12+MONTH(AC269)-MONTH(AB269)+1,(AC269-AB269+1))</f>
        <v>1</v>
      </c>
      <c r="F269" s="239" t="n">
        <f aca="false">E269*SUM(P269:Q269)</f>
        <v>10</v>
      </c>
      <c r="G269" s="214" t="n">
        <v>1288305</v>
      </c>
      <c r="H269" s="215" t="n">
        <v>37035.25625</v>
      </c>
      <c r="I269" s="0" t="s">
        <v>850</v>
      </c>
      <c r="M269" s="0" t="s">
        <v>780</v>
      </c>
      <c r="N269" s="0" t="s">
        <v>804</v>
      </c>
      <c r="O269" s="0" t="s">
        <v>978</v>
      </c>
      <c r="P269" s="216" t="n">
        <v>10</v>
      </c>
      <c r="S269" s="0" t="s">
        <v>783</v>
      </c>
      <c r="T269" s="0" t="s">
        <v>784</v>
      </c>
      <c r="U269" s="218" t="n">
        <v>1740.25</v>
      </c>
      <c r="V269" s="0" t="s">
        <v>903</v>
      </c>
      <c r="W269" s="0" t="s">
        <v>977</v>
      </c>
      <c r="X269" s="0" t="s">
        <v>787</v>
      </c>
      <c r="Y269" s="0" t="s">
        <v>788</v>
      </c>
      <c r="Z269" s="0" t="s">
        <v>789</v>
      </c>
      <c r="AA269" s="0" t="n">
        <v>2150131</v>
      </c>
      <c r="AB269" s="215" t="n">
        <v>37118.6472222222</v>
      </c>
      <c r="AC269" s="215" t="n">
        <v>37118.6472222222</v>
      </c>
    </row>
    <row r="270" customFormat="false" ht="12.75" hidden="false" customHeight="false" outlineLevel="0" collapsed="false">
      <c r="A270" s="208" t="str">
        <f aca="false">B270&amp;" "&amp;C270&amp;" "&amp;D270</f>
        <v> Metals Financial</v>
      </c>
      <c r="B270" s="208" t="str">
        <f aca="false">IF((LEFT(N270,2)="US"),"US","")</f>
        <v/>
      </c>
      <c r="C270" s="208" t="str">
        <f aca="false">M270</f>
        <v>Metals</v>
      </c>
      <c r="D270" s="208" t="str">
        <f aca="false">IF(ISNUMBER(FIND("Phy",N270))=TRUE(),"Physical","Financial")</f>
        <v>Financial</v>
      </c>
      <c r="E270" s="208" t="n">
        <f aca="false">IF(VLOOKUP(S270,'DD-Lookup'!$J$6:$L$50,3,FALSE())="Monthly",(YEAR(AC270)-YEAR(AB270))*12+MONTH(AC270)-MONTH(AB270)+1,(AC270-AB270+1))</f>
        <v>1</v>
      </c>
      <c r="F270" s="239" t="n">
        <f aca="false">E270*SUM(P270:Q270)</f>
        <v>20</v>
      </c>
      <c r="G270" s="214" t="n">
        <v>1288306</v>
      </c>
      <c r="H270" s="215" t="n">
        <v>37035.2568634259</v>
      </c>
      <c r="I270" s="0" t="s">
        <v>1054</v>
      </c>
      <c r="M270" s="0" t="s">
        <v>780</v>
      </c>
      <c r="N270" s="0" t="s">
        <v>781</v>
      </c>
      <c r="O270" s="0" t="s">
        <v>782</v>
      </c>
      <c r="Q270" s="216" t="n">
        <v>20</v>
      </c>
      <c r="S270" s="0" t="s">
        <v>783</v>
      </c>
      <c r="T270" s="0" t="s">
        <v>784</v>
      </c>
      <c r="U270" s="218" t="n">
        <v>1543</v>
      </c>
      <c r="V270" s="0" t="s">
        <v>1055</v>
      </c>
      <c r="W270" s="0" t="s">
        <v>803</v>
      </c>
      <c r="X270" s="0" t="s">
        <v>787</v>
      </c>
      <c r="Y270" s="0" t="s">
        <v>788</v>
      </c>
      <c r="Z270" s="0" t="s">
        <v>789</v>
      </c>
      <c r="AA270" s="0" t="n">
        <v>2150133</v>
      </c>
    </row>
    <row r="271" customFormat="false" ht="12.75" hidden="false" customHeight="false" outlineLevel="0" collapsed="false">
      <c r="A271" s="208" t="str">
        <f aca="false">B271&amp;" "&amp;C271&amp;" "&amp;D271</f>
        <v> Metals Financial</v>
      </c>
      <c r="B271" s="208" t="str">
        <f aca="false">IF((LEFT(N271,2)="US"),"US","")</f>
        <v/>
      </c>
      <c r="C271" s="208" t="str">
        <f aca="false">M271</f>
        <v>Metals</v>
      </c>
      <c r="D271" s="208" t="str">
        <f aca="false">IF(ISNUMBER(FIND("Phy",N271))=TRUE(),"Physical","Financial")</f>
        <v>Financial</v>
      </c>
      <c r="E271" s="208" t="n">
        <f aca="false">IF(VLOOKUP(S271,'DD-Lookup'!$J$6:$L$50,3,FALSE())="Monthly",(YEAR(AC271)-YEAR(AB271))*12+MONTH(AC271)-MONTH(AB271)+1,(AC271-AB271+1))</f>
        <v>1</v>
      </c>
      <c r="F271" s="239" t="n">
        <f aca="false">E271*SUM(P271:Q271)</f>
        <v>20</v>
      </c>
      <c r="G271" s="214" t="n">
        <v>1288310</v>
      </c>
      <c r="H271" s="215" t="n">
        <v>37035.2569791667</v>
      </c>
      <c r="I271" s="0" t="s">
        <v>901</v>
      </c>
      <c r="M271" s="0" t="s">
        <v>780</v>
      </c>
      <c r="N271" s="0" t="s">
        <v>804</v>
      </c>
      <c r="O271" s="0" t="s">
        <v>805</v>
      </c>
      <c r="Q271" s="216" t="n">
        <v>20</v>
      </c>
      <c r="S271" s="0" t="s">
        <v>783</v>
      </c>
      <c r="T271" s="0" t="s">
        <v>784</v>
      </c>
      <c r="U271" s="218" t="n">
        <v>1742</v>
      </c>
      <c r="V271" s="0" t="s">
        <v>902</v>
      </c>
      <c r="W271" s="0" t="s">
        <v>803</v>
      </c>
      <c r="X271" s="0" t="s">
        <v>787</v>
      </c>
      <c r="Y271" s="0" t="s">
        <v>788</v>
      </c>
      <c r="Z271" s="0" t="s">
        <v>789</v>
      </c>
      <c r="AA271" s="0" t="n">
        <v>2150135</v>
      </c>
    </row>
    <row r="272" customFormat="false" ht="12.75" hidden="false" customHeight="false" outlineLevel="0" collapsed="false">
      <c r="A272" s="208" t="str">
        <f aca="false">B272&amp;" "&amp;C272&amp;" "&amp;D272</f>
        <v> Metals Financial</v>
      </c>
      <c r="B272" s="208" t="str">
        <f aca="false">IF((LEFT(N272,2)="US"),"US","")</f>
        <v/>
      </c>
      <c r="C272" s="208" t="str">
        <f aca="false">M272</f>
        <v>Metals</v>
      </c>
      <c r="D272" s="208" t="str">
        <f aca="false">IF(ISNUMBER(FIND("Phy",N272))=TRUE(),"Physical","Financial")</f>
        <v>Financial</v>
      </c>
      <c r="E272" s="208" t="n">
        <f aca="false">IF(VLOOKUP(S272,'DD-Lookup'!$J$6:$L$50,3,FALSE())="Monthly",(YEAR(AC272)-YEAR(AB272))*12+MONTH(AC272)-MONTH(AB272)+1,(AC272-AB272+1))</f>
        <v>1</v>
      </c>
      <c r="F272" s="239" t="n">
        <f aca="false">E272*SUM(P272:Q272)</f>
        <v>18</v>
      </c>
      <c r="G272" s="214" t="n">
        <v>1288311</v>
      </c>
      <c r="H272" s="215" t="n">
        <v>37035.2571875</v>
      </c>
      <c r="I272" s="0" t="s">
        <v>811</v>
      </c>
      <c r="M272" s="0" t="s">
        <v>780</v>
      </c>
      <c r="N272" s="0" t="s">
        <v>781</v>
      </c>
      <c r="O272" s="0" t="s">
        <v>782</v>
      </c>
      <c r="P272" s="216" t="n">
        <v>18</v>
      </c>
      <c r="S272" s="0" t="s">
        <v>783</v>
      </c>
      <c r="T272" s="0" t="s">
        <v>784</v>
      </c>
      <c r="U272" s="218" t="n">
        <v>1542</v>
      </c>
      <c r="V272" s="0" t="s">
        <v>1056</v>
      </c>
      <c r="W272" s="0" t="s">
        <v>803</v>
      </c>
      <c r="X272" s="0" t="s">
        <v>787</v>
      </c>
      <c r="Y272" s="0" t="s">
        <v>788</v>
      </c>
      <c r="Z272" s="0" t="s">
        <v>789</v>
      </c>
      <c r="AA272" s="0" t="n">
        <v>2150137</v>
      </c>
    </row>
    <row r="273" customFormat="false" ht="12.75" hidden="false" customHeight="false" outlineLevel="0" collapsed="false">
      <c r="A273" s="208" t="str">
        <f aca="false">B273&amp;" "&amp;C273&amp;" "&amp;D273</f>
        <v> Metals Financial</v>
      </c>
      <c r="B273" s="208" t="str">
        <f aca="false">IF((LEFT(N273,2)="US"),"US","")</f>
        <v/>
      </c>
      <c r="C273" s="208" t="str">
        <f aca="false">M273</f>
        <v>Metals</v>
      </c>
      <c r="D273" s="208" t="str">
        <f aca="false">IF(ISNUMBER(FIND("Phy",N273))=TRUE(),"Physical","Financial")</f>
        <v>Financial</v>
      </c>
      <c r="E273" s="208" t="n">
        <f aca="false">IF(VLOOKUP(S273,'DD-Lookup'!$J$6:$L$50,3,FALSE())="Monthly",(YEAR(AC273)-YEAR(AB273))*12+MONTH(AC273)-MONTH(AB273)+1,(AC273-AB273+1))</f>
        <v>1</v>
      </c>
      <c r="F273" s="239" t="n">
        <f aca="false">E273*SUM(P273:Q273)</f>
        <v>2</v>
      </c>
      <c r="G273" s="214" t="n">
        <v>1288312</v>
      </c>
      <c r="H273" s="215" t="n">
        <v>37035.2577199074</v>
      </c>
      <c r="I273" s="0" t="s">
        <v>1057</v>
      </c>
      <c r="M273" s="0" t="s">
        <v>780</v>
      </c>
      <c r="N273" s="0" t="s">
        <v>781</v>
      </c>
      <c r="O273" s="0" t="s">
        <v>782</v>
      </c>
      <c r="Q273" s="216" t="n">
        <v>2</v>
      </c>
      <c r="S273" s="0" t="s">
        <v>783</v>
      </c>
      <c r="T273" s="0" t="s">
        <v>784</v>
      </c>
      <c r="U273" s="218" t="n">
        <v>1543</v>
      </c>
      <c r="V273" s="0" t="s">
        <v>1058</v>
      </c>
      <c r="W273" s="0" t="s">
        <v>803</v>
      </c>
      <c r="X273" s="0" t="s">
        <v>787</v>
      </c>
      <c r="Y273" s="0" t="s">
        <v>788</v>
      </c>
      <c r="Z273" s="0" t="s">
        <v>789</v>
      </c>
      <c r="AA273" s="0" t="n">
        <v>2150139</v>
      </c>
    </row>
    <row r="274" customFormat="false" ht="12.75" hidden="false" customHeight="false" outlineLevel="0" collapsed="false">
      <c r="A274" s="208" t="str">
        <f aca="false">B274&amp;" "&amp;C274&amp;" "&amp;D274</f>
        <v>US Power Financial</v>
      </c>
      <c r="B274" s="208" t="str">
        <f aca="false">IF((LEFT(N274,2)="US"),"US","")</f>
        <v>US</v>
      </c>
      <c r="C274" s="208" t="str">
        <f aca="false">M274</f>
        <v>Power</v>
      </c>
      <c r="D274" s="208" t="str">
        <f aca="false">IF(ISNUMBER(FIND("Phy",N274))=TRUE(),"Physical","Financial")</f>
        <v>Financial</v>
      </c>
      <c r="E274" s="208" t="n">
        <f aca="false">IF(VLOOKUP(S274,'DD-Lookup'!$J$6:$L$50,3,FALSE())="Monthly",(YEAR(AC274)-YEAR(AB274))*12+MONTH(AC274)-MONTH(AB274)+1,(AC274-AB274+1))</f>
        <v>1</v>
      </c>
      <c r="F274" s="239" t="n">
        <f aca="false">E274*SUM(P274:Q274)</f>
        <v>50</v>
      </c>
      <c r="G274" s="214" t="n">
        <v>1288313</v>
      </c>
      <c r="H274" s="215" t="n">
        <v>37035.2599652778</v>
      </c>
      <c r="I274" s="0" t="s">
        <v>1059</v>
      </c>
      <c r="M274" s="0" t="s">
        <v>67</v>
      </c>
      <c r="N274" s="0" t="s">
        <v>1046</v>
      </c>
      <c r="O274" s="0" t="s">
        <v>1060</v>
      </c>
      <c r="P274" s="216" t="n">
        <v>50</v>
      </c>
      <c r="S274" s="0" t="s">
        <v>930</v>
      </c>
      <c r="T274" s="0" t="s">
        <v>784</v>
      </c>
      <c r="U274" s="218" t="n">
        <v>49.5</v>
      </c>
      <c r="V274" s="0" t="s">
        <v>1061</v>
      </c>
      <c r="W274" s="0" t="s">
        <v>1062</v>
      </c>
      <c r="X274" s="0" t="s">
        <v>1063</v>
      </c>
      <c r="Y274" s="0" t="s">
        <v>1051</v>
      </c>
      <c r="Z274" s="0" t="s">
        <v>571</v>
      </c>
      <c r="AA274" s="0" t="n">
        <v>620907.1</v>
      </c>
      <c r="AB274" s="215" t="n">
        <v>37036.875</v>
      </c>
      <c r="AC274" s="215" t="n">
        <v>37036.875</v>
      </c>
    </row>
    <row r="275" customFormat="false" ht="12.75" hidden="false" customHeight="false" outlineLevel="0" collapsed="false">
      <c r="A275" s="208" t="str">
        <f aca="false">B275&amp;" "&amp;C275&amp;" "&amp;D275</f>
        <v>US Natural Gas Financial</v>
      </c>
      <c r="B275" s="208" t="str">
        <f aca="false">IF((LEFT(N275,2)="US"),"US","")</f>
        <v>US</v>
      </c>
      <c r="C275" s="208" t="str">
        <f aca="false">M275</f>
        <v>Natural Gas</v>
      </c>
      <c r="D275" s="208" t="str">
        <f aca="false">IF(ISNUMBER(FIND("Phy",N275))=TRUE(),"Physical","Financial")</f>
        <v>Financial</v>
      </c>
      <c r="E275" s="208" t="n">
        <f aca="false">IF(VLOOKUP(S275,'DD-Lookup'!$J$6:$L$50,3,FALSE())="Monthly",(YEAR(AC275)-YEAR(AB275))*12+MONTH(AC275)-MONTH(AB275)+1,(AC275-AB275+1))</f>
        <v>30</v>
      </c>
      <c r="F275" s="239" t="n">
        <f aca="false">E275*SUM(P275:Q275)</f>
        <v>300000</v>
      </c>
      <c r="G275" s="214" t="n">
        <v>1288314</v>
      </c>
      <c r="H275" s="215" t="n">
        <v>37035.2604976852</v>
      </c>
      <c r="I275" s="0" t="s">
        <v>593</v>
      </c>
      <c r="M275" s="0" t="s">
        <v>858</v>
      </c>
      <c r="N275" s="0" t="s">
        <v>1024</v>
      </c>
      <c r="O275" s="0" t="s">
        <v>1025</v>
      </c>
      <c r="Q275" s="216" t="n">
        <v>10000</v>
      </c>
      <c r="S275" s="0" t="s">
        <v>1026</v>
      </c>
      <c r="T275" s="0" t="s">
        <v>784</v>
      </c>
      <c r="U275" s="218" t="n">
        <v>4.155</v>
      </c>
      <c r="V275" s="0" t="s">
        <v>1064</v>
      </c>
      <c r="W275" s="0" t="s">
        <v>1028</v>
      </c>
      <c r="X275" s="0" t="s">
        <v>1029</v>
      </c>
      <c r="Y275" s="0" t="s">
        <v>838</v>
      </c>
      <c r="Z275" s="0" t="s">
        <v>571</v>
      </c>
      <c r="AA275" s="0" t="s">
        <v>1065</v>
      </c>
      <c r="AB275" s="215" t="n">
        <v>37043.875</v>
      </c>
      <c r="AC275" s="215" t="n">
        <v>37072.875</v>
      </c>
    </row>
    <row r="276" customFormat="false" ht="12.75" hidden="false" customHeight="false" outlineLevel="0" collapsed="false">
      <c r="A276" s="208" t="str">
        <f aca="false">B276&amp;" "&amp;C276&amp;" "&amp;D276</f>
        <v>US Power Financial</v>
      </c>
      <c r="B276" s="208" t="str">
        <f aca="false">IF((LEFT(N276,2)="US"),"US","")</f>
        <v>US</v>
      </c>
      <c r="C276" s="208" t="str">
        <f aca="false">M276</f>
        <v>Power</v>
      </c>
      <c r="D276" s="208" t="str">
        <f aca="false">IF(ISNUMBER(FIND("Phy",N276))=TRUE(),"Physical","Financial")</f>
        <v>Financial</v>
      </c>
      <c r="E276" s="208" t="n">
        <f aca="false">IF(VLOOKUP(S276,'DD-Lookup'!$J$6:$L$50,3,FALSE())="Monthly",(YEAR(AC276)-YEAR(AB276))*12+MONTH(AC276)-MONTH(AB276)+1,(AC276-AB276+1))</f>
        <v>1</v>
      </c>
      <c r="F276" s="239" t="n">
        <f aca="false">E276*SUM(P276:Q276)</f>
        <v>50</v>
      </c>
      <c r="G276" s="214" t="n">
        <v>1288315</v>
      </c>
      <c r="H276" s="215" t="n">
        <v>37035.2607523148</v>
      </c>
      <c r="I276" s="0" t="s">
        <v>1066</v>
      </c>
      <c r="M276" s="0" t="s">
        <v>67</v>
      </c>
      <c r="N276" s="0" t="s">
        <v>1046</v>
      </c>
      <c r="O276" s="0" t="s">
        <v>1060</v>
      </c>
      <c r="P276" s="216" t="n">
        <v>50</v>
      </c>
      <c r="S276" s="0" t="s">
        <v>930</v>
      </c>
      <c r="T276" s="0" t="s">
        <v>784</v>
      </c>
      <c r="U276" s="218" t="n">
        <v>49.25</v>
      </c>
      <c r="V276" s="0" t="s">
        <v>1067</v>
      </c>
      <c r="W276" s="0" t="s">
        <v>1062</v>
      </c>
      <c r="X276" s="0" t="s">
        <v>1063</v>
      </c>
      <c r="Y276" s="0" t="s">
        <v>1051</v>
      </c>
      <c r="Z276" s="0" t="s">
        <v>571</v>
      </c>
      <c r="AA276" s="0" t="n">
        <v>620908.1</v>
      </c>
      <c r="AB276" s="215" t="n">
        <v>37036.875</v>
      </c>
      <c r="AC276" s="215" t="n">
        <v>37036.875</v>
      </c>
    </row>
    <row r="277" customFormat="false" ht="12.75" hidden="false" customHeight="false" outlineLevel="0" collapsed="false">
      <c r="A277" s="208" t="str">
        <f aca="false">B277&amp;" "&amp;C277&amp;" "&amp;D277</f>
        <v>US Power Financial</v>
      </c>
      <c r="B277" s="208" t="str">
        <f aca="false">IF((LEFT(N277,2)="US"),"US","")</f>
        <v>US</v>
      </c>
      <c r="C277" s="208" t="str">
        <f aca="false">M277</f>
        <v>Power</v>
      </c>
      <c r="D277" s="208" t="str">
        <f aca="false">IF(ISNUMBER(FIND("Phy",N277))=TRUE(),"Physical","Financial")</f>
        <v>Financial</v>
      </c>
      <c r="E277" s="208" t="n">
        <f aca="false">IF(VLOOKUP(S277,'DD-Lookup'!$J$6:$L$50,3,FALSE())="Monthly",(YEAR(AC277)-YEAR(AB277))*12+MONTH(AC277)-MONTH(AB277)+1,(AC277-AB277+1))</f>
        <v>3</v>
      </c>
      <c r="F277" s="239" t="n">
        <f aca="false">E277*SUM(P277:Q277)</f>
        <v>150</v>
      </c>
      <c r="G277" s="214" t="n">
        <v>1288316</v>
      </c>
      <c r="H277" s="215" t="n">
        <v>37035.2610416667</v>
      </c>
      <c r="I277" s="0" t="s">
        <v>1059</v>
      </c>
      <c r="M277" s="0" t="s">
        <v>67</v>
      </c>
      <c r="N277" s="0" t="s">
        <v>1046</v>
      </c>
      <c r="O277" s="0" t="s">
        <v>1068</v>
      </c>
      <c r="P277" s="216" t="n">
        <v>50</v>
      </c>
      <c r="S277" s="0" t="s">
        <v>930</v>
      </c>
      <c r="T277" s="0" t="s">
        <v>784</v>
      </c>
      <c r="U277" s="218" t="n">
        <v>50</v>
      </c>
      <c r="V277" s="0" t="s">
        <v>1061</v>
      </c>
      <c r="W277" s="0" t="s">
        <v>1062</v>
      </c>
      <c r="X277" s="0" t="s">
        <v>1063</v>
      </c>
      <c r="Y277" s="0" t="s">
        <v>1051</v>
      </c>
      <c r="Z277" s="0" t="s">
        <v>571</v>
      </c>
      <c r="AA277" s="0" t="n">
        <v>620909.1</v>
      </c>
      <c r="AB277" s="215" t="n">
        <v>37040.875</v>
      </c>
      <c r="AC277" s="215" t="n">
        <v>37042.875</v>
      </c>
    </row>
    <row r="278" customFormat="false" ht="12.75" hidden="false" customHeight="false" outlineLevel="0" collapsed="false">
      <c r="A278" s="208" t="str">
        <f aca="false">B278&amp;" "&amp;C278&amp;" "&amp;D278</f>
        <v> Metals Financial</v>
      </c>
      <c r="B278" s="208" t="str">
        <f aca="false">IF((LEFT(N278,2)="US"),"US","")</f>
        <v/>
      </c>
      <c r="C278" s="208" t="str">
        <f aca="false">M278</f>
        <v>Metals</v>
      </c>
      <c r="D278" s="208" t="str">
        <f aca="false">IF(ISNUMBER(FIND("Phy",N278))=TRUE(),"Physical","Financial")</f>
        <v>Financial</v>
      </c>
      <c r="E278" s="208" t="n">
        <f aca="false">IF(VLOOKUP(S278,'DD-Lookup'!$J$6:$L$50,3,FALSE())="Monthly",(YEAR(AC278)-YEAR(AB278))*12+MONTH(AC278)-MONTH(AB278)+1,(AC278-AB278+1))</f>
        <v>1</v>
      </c>
      <c r="F278" s="239" t="n">
        <f aca="false">E278*SUM(P278:Q278)</f>
        <v>20</v>
      </c>
      <c r="G278" s="214" t="n">
        <v>1288317</v>
      </c>
      <c r="H278" s="215" t="n">
        <v>37035.2610532407</v>
      </c>
      <c r="I278" s="0" t="s">
        <v>828</v>
      </c>
      <c r="M278" s="0" t="s">
        <v>780</v>
      </c>
      <c r="N278" s="0" t="s">
        <v>781</v>
      </c>
      <c r="O278" s="0" t="s">
        <v>782</v>
      </c>
      <c r="P278" s="216" t="n">
        <v>20</v>
      </c>
      <c r="S278" s="0" t="s">
        <v>783</v>
      </c>
      <c r="T278" s="0" t="s">
        <v>784</v>
      </c>
      <c r="U278" s="218" t="n">
        <v>1541</v>
      </c>
      <c r="V278" s="0" t="s">
        <v>1069</v>
      </c>
      <c r="W278" s="0" t="s">
        <v>803</v>
      </c>
      <c r="X278" s="0" t="s">
        <v>787</v>
      </c>
      <c r="Y278" s="0" t="s">
        <v>788</v>
      </c>
      <c r="Z278" s="0" t="s">
        <v>789</v>
      </c>
      <c r="AA278" s="0" t="n">
        <v>2150141</v>
      </c>
    </row>
    <row r="279" customFormat="false" ht="12.75" hidden="false" customHeight="false" outlineLevel="0" collapsed="false">
      <c r="A279" s="208" t="str">
        <f aca="false">B279&amp;" "&amp;C279&amp;" "&amp;D279</f>
        <v> Metals Financial</v>
      </c>
      <c r="B279" s="208" t="str">
        <f aca="false">IF((LEFT(N279,2)="US"),"US","")</f>
        <v/>
      </c>
      <c r="C279" s="208" t="str">
        <f aca="false">M279</f>
        <v>Metals</v>
      </c>
      <c r="D279" s="208" t="str">
        <f aca="false">IF(ISNUMBER(FIND("Phy",N279))=TRUE(),"Physical","Financial")</f>
        <v>Financial</v>
      </c>
      <c r="E279" s="208" t="n">
        <f aca="false">IF(VLOOKUP(S279,'DD-Lookup'!$J$6:$L$50,3,FALSE())="Monthly",(YEAR(AC279)-YEAR(AB279))*12+MONTH(AC279)-MONTH(AB279)+1,(AC279-AB279+1))</f>
        <v>1</v>
      </c>
      <c r="F279" s="239" t="n">
        <f aca="false">E279*SUM(P279:Q279)</f>
        <v>20</v>
      </c>
      <c r="G279" s="214" t="n">
        <v>1288318</v>
      </c>
      <c r="H279" s="215" t="n">
        <v>37035.2619560185</v>
      </c>
      <c r="I279" s="0" t="s">
        <v>801</v>
      </c>
      <c r="M279" s="0" t="s">
        <v>780</v>
      </c>
      <c r="N279" s="0" t="s">
        <v>781</v>
      </c>
      <c r="O279" s="0" t="s">
        <v>782</v>
      </c>
      <c r="P279" s="216" t="n">
        <v>20</v>
      </c>
      <c r="S279" s="0" t="s">
        <v>783</v>
      </c>
      <c r="T279" s="0" t="s">
        <v>784</v>
      </c>
      <c r="U279" s="218" t="n">
        <v>1540</v>
      </c>
      <c r="V279" s="0" t="s">
        <v>802</v>
      </c>
      <c r="W279" s="0" t="s">
        <v>803</v>
      </c>
      <c r="X279" s="0" t="s">
        <v>787</v>
      </c>
      <c r="Y279" s="0" t="s">
        <v>788</v>
      </c>
      <c r="Z279" s="0" t="s">
        <v>789</v>
      </c>
      <c r="AA279" s="0" t="n">
        <v>2150146</v>
      </c>
    </row>
    <row r="280" customFormat="false" ht="12.75" hidden="false" customHeight="false" outlineLevel="0" collapsed="false">
      <c r="A280" s="208" t="str">
        <f aca="false">B280&amp;" "&amp;C280&amp;" "&amp;D280</f>
        <v> Metals Financial</v>
      </c>
      <c r="B280" s="208" t="str">
        <f aca="false">IF((LEFT(N280,2)="US"),"US","")</f>
        <v/>
      </c>
      <c r="C280" s="208" t="str">
        <f aca="false">M280</f>
        <v>Metals</v>
      </c>
      <c r="D280" s="208" t="str">
        <f aca="false">IF(ISNUMBER(FIND("Phy",N280))=TRUE(),"Physical","Financial")</f>
        <v>Financial</v>
      </c>
      <c r="E280" s="208" t="n">
        <f aca="false">IF(VLOOKUP(S280,'DD-Lookup'!$J$6:$L$50,3,FALSE())="Monthly",(YEAR(AC280)-YEAR(AB280))*12+MONTH(AC280)-MONTH(AB280)+1,(AC280-AB280+1))</f>
        <v>1</v>
      </c>
      <c r="F280" s="239" t="n">
        <f aca="false">E280*SUM(P280:Q280)</f>
        <v>20</v>
      </c>
      <c r="G280" s="214" t="n">
        <v>1288320</v>
      </c>
      <c r="H280" s="215" t="n">
        <v>37035.2621412037</v>
      </c>
      <c r="I280" s="0" t="s">
        <v>1070</v>
      </c>
      <c r="M280" s="0" t="s">
        <v>780</v>
      </c>
      <c r="N280" s="0" t="s">
        <v>804</v>
      </c>
      <c r="O280" s="0" t="s">
        <v>978</v>
      </c>
      <c r="P280" s="216" t="n">
        <v>20</v>
      </c>
      <c r="S280" s="0" t="s">
        <v>783</v>
      </c>
      <c r="T280" s="0" t="s">
        <v>784</v>
      </c>
      <c r="U280" s="218" t="n">
        <v>1740.25</v>
      </c>
      <c r="V280" s="0" t="s">
        <v>1071</v>
      </c>
      <c r="W280" s="0" t="s">
        <v>803</v>
      </c>
      <c r="X280" s="0" t="s">
        <v>787</v>
      </c>
      <c r="Y280" s="0" t="s">
        <v>788</v>
      </c>
      <c r="Z280" s="0" t="s">
        <v>789</v>
      </c>
      <c r="AA280" s="0" t="n">
        <v>2150148</v>
      </c>
      <c r="AB280" s="215" t="n">
        <v>37118.6472222222</v>
      </c>
      <c r="AC280" s="215" t="n">
        <v>37118.6472222222</v>
      </c>
    </row>
    <row r="281" customFormat="false" ht="12.75" hidden="false" customHeight="false" outlineLevel="0" collapsed="false">
      <c r="A281" s="208" t="str">
        <f aca="false">B281&amp;" "&amp;C281&amp;" "&amp;D281</f>
        <v>US Power Financial</v>
      </c>
      <c r="B281" s="208" t="str">
        <f aca="false">IF((LEFT(N281,2)="US"),"US","")</f>
        <v>US</v>
      </c>
      <c r="C281" s="208" t="str">
        <f aca="false">M281</f>
        <v>Power</v>
      </c>
      <c r="D281" s="208" t="str">
        <f aca="false">IF(ISNUMBER(FIND("Phy",N281))=TRUE(),"Physical","Financial")</f>
        <v>Financial</v>
      </c>
      <c r="E281" s="208" t="n">
        <f aca="false">IF(VLOOKUP(S281,'DD-Lookup'!$J$6:$L$50,3,FALSE())="Monthly",(YEAR(AC281)-YEAR(AB281))*12+MONTH(AC281)-MONTH(AB281)+1,(AC281-AB281+1))</f>
        <v>5</v>
      </c>
      <c r="F281" s="239" t="n">
        <f aca="false">E281*SUM(P281:Q281)</f>
        <v>250</v>
      </c>
      <c r="G281" s="214" t="n">
        <v>1288321</v>
      </c>
      <c r="H281" s="215" t="n">
        <v>37035.2623611111</v>
      </c>
      <c r="I281" s="0" t="s">
        <v>1059</v>
      </c>
      <c r="M281" s="0" t="s">
        <v>67</v>
      </c>
      <c r="N281" s="0" t="s">
        <v>1046</v>
      </c>
      <c r="O281" s="0" t="s">
        <v>1072</v>
      </c>
      <c r="P281" s="216" t="n">
        <v>50</v>
      </c>
      <c r="S281" s="0" t="s">
        <v>930</v>
      </c>
      <c r="T281" s="0" t="s">
        <v>784</v>
      </c>
      <c r="U281" s="218" t="n">
        <v>65</v>
      </c>
      <c r="V281" s="0" t="s">
        <v>1061</v>
      </c>
      <c r="W281" s="0" t="s">
        <v>1062</v>
      </c>
      <c r="X281" s="0" t="s">
        <v>1063</v>
      </c>
      <c r="Y281" s="0" t="s">
        <v>1051</v>
      </c>
      <c r="Z281" s="0" t="s">
        <v>571</v>
      </c>
      <c r="AA281" s="0" t="n">
        <v>620910.1</v>
      </c>
      <c r="AB281" s="215" t="n">
        <v>37046.875</v>
      </c>
      <c r="AC281" s="215" t="n">
        <v>37050.875</v>
      </c>
    </row>
    <row r="282" customFormat="false" ht="12.75" hidden="false" customHeight="false" outlineLevel="0" collapsed="false">
      <c r="A282" s="208" t="str">
        <f aca="false">B282&amp;" "&amp;C282&amp;" "&amp;D282</f>
        <v>US Natural Gas Financial</v>
      </c>
      <c r="B282" s="208" t="str">
        <f aca="false">IF((LEFT(N282,2)="US"),"US","")</f>
        <v>US</v>
      </c>
      <c r="C282" s="208" t="str">
        <f aca="false">M282</f>
        <v>Natural Gas</v>
      </c>
      <c r="D282" s="208" t="str">
        <f aca="false">IF(ISNUMBER(FIND("Phy",N282))=TRUE(),"Physical","Financial")</f>
        <v>Financial</v>
      </c>
      <c r="E282" s="208" t="n">
        <f aca="false">IF(VLOOKUP(S282,'DD-Lookup'!$J$6:$L$50,3,FALSE())="Monthly",(YEAR(AC282)-YEAR(AB282))*12+MONTH(AC282)-MONTH(AB282)+1,(AC282-AB282+1))</f>
        <v>30</v>
      </c>
      <c r="F282" s="239" t="n">
        <f aca="false">E282*SUM(P282:Q282)</f>
        <v>300000</v>
      </c>
      <c r="G282" s="214" t="n">
        <v>1288323</v>
      </c>
      <c r="H282" s="215" t="n">
        <v>37035.2625231482</v>
      </c>
      <c r="I282" s="0" t="s">
        <v>1073</v>
      </c>
      <c r="M282" s="0" t="s">
        <v>858</v>
      </c>
      <c r="N282" s="0" t="s">
        <v>1024</v>
      </c>
      <c r="O282" s="0" t="s">
        <v>1025</v>
      </c>
      <c r="P282" s="216" t="n">
        <v>10000</v>
      </c>
      <c r="S282" s="0" t="s">
        <v>1026</v>
      </c>
      <c r="T282" s="0" t="s">
        <v>784</v>
      </c>
      <c r="U282" s="218" t="n">
        <v>4.155</v>
      </c>
      <c r="V282" s="0" t="s">
        <v>1074</v>
      </c>
      <c r="W282" s="0" t="s">
        <v>1028</v>
      </c>
      <c r="X282" s="0" t="s">
        <v>1029</v>
      </c>
      <c r="Y282" s="0" t="s">
        <v>838</v>
      </c>
      <c r="Z282" s="0" t="s">
        <v>571</v>
      </c>
      <c r="AA282" s="0" t="s">
        <v>1075</v>
      </c>
      <c r="AB282" s="215" t="n">
        <v>37043.875</v>
      </c>
      <c r="AC282" s="215" t="n">
        <v>37072.875</v>
      </c>
    </row>
    <row r="283" customFormat="false" ht="12.75" hidden="false" customHeight="false" outlineLevel="0" collapsed="false">
      <c r="A283" s="208" t="str">
        <f aca="false">B283&amp;" "&amp;C283&amp;" "&amp;D283</f>
        <v> Metals Financial</v>
      </c>
      <c r="B283" s="208" t="str">
        <f aca="false">IF((LEFT(N283,2)="US"),"US","")</f>
        <v/>
      </c>
      <c r="C283" s="208" t="str">
        <f aca="false">M283</f>
        <v>Metals</v>
      </c>
      <c r="D283" s="208" t="str">
        <f aca="false">IF(ISNUMBER(FIND("Phy",N283))=TRUE(),"Physical","Financial")</f>
        <v>Financial</v>
      </c>
      <c r="E283" s="208" t="n">
        <f aca="false">IF(VLOOKUP(S283,'DD-Lookup'!$J$6:$L$50,3,FALSE())="Monthly",(YEAR(AC283)-YEAR(AB283))*12+MONTH(AC283)-MONTH(AB283)+1,(AC283-AB283+1))</f>
        <v>1</v>
      </c>
      <c r="F283" s="239" t="n">
        <f aca="false">E283*SUM(P283:Q283)</f>
        <v>10</v>
      </c>
      <c r="G283" s="214" t="n">
        <v>1288322</v>
      </c>
      <c r="H283" s="215" t="n">
        <v>37035.2625231482</v>
      </c>
      <c r="I283" s="0" t="s">
        <v>828</v>
      </c>
      <c r="M283" s="0" t="s">
        <v>780</v>
      </c>
      <c r="N283" s="0" t="s">
        <v>896</v>
      </c>
      <c r="O283" s="0" t="s">
        <v>897</v>
      </c>
      <c r="P283" s="216" t="n">
        <v>10</v>
      </c>
      <c r="S283" s="0" t="s">
        <v>898</v>
      </c>
      <c r="T283" s="0" t="s">
        <v>784</v>
      </c>
      <c r="U283" s="218" t="n">
        <v>7170</v>
      </c>
      <c r="V283" s="0" t="s">
        <v>1076</v>
      </c>
      <c r="W283" s="0" t="s">
        <v>800</v>
      </c>
      <c r="X283" s="0" t="s">
        <v>787</v>
      </c>
      <c r="Y283" s="0" t="s">
        <v>788</v>
      </c>
      <c r="Z283" s="0" t="s">
        <v>789</v>
      </c>
      <c r="AA283" s="0" t="n">
        <v>2150150</v>
      </c>
    </row>
    <row r="284" customFormat="false" ht="12.75" hidden="false" customHeight="false" outlineLevel="0" collapsed="false">
      <c r="A284" s="208" t="str">
        <f aca="false">B284&amp;" "&amp;C284&amp;" "&amp;D284</f>
        <v> Metals Financial</v>
      </c>
      <c r="B284" s="208" t="str">
        <f aca="false">IF((LEFT(N284,2)="US"),"US","")</f>
        <v/>
      </c>
      <c r="C284" s="208" t="str">
        <f aca="false">M284</f>
        <v>Metals</v>
      </c>
      <c r="D284" s="208" t="str">
        <f aca="false">IF(ISNUMBER(FIND("Phy",N284))=TRUE(),"Physical","Financial")</f>
        <v>Financial</v>
      </c>
      <c r="E284" s="208" t="n">
        <f aca="false">IF(VLOOKUP(S284,'DD-Lookup'!$J$6:$L$50,3,FALSE())="Monthly",(YEAR(AC284)-YEAR(AB284))*12+MONTH(AC284)-MONTH(AB284)+1,(AC284-AB284+1))</f>
        <v>1</v>
      </c>
      <c r="F284" s="239" t="n">
        <f aca="false">E284*SUM(P284:Q284)</f>
        <v>8</v>
      </c>
      <c r="G284" s="214" t="n">
        <v>1288324</v>
      </c>
      <c r="H284" s="215" t="n">
        <v>37035.2625810185</v>
      </c>
      <c r="I284" s="0" t="s">
        <v>801</v>
      </c>
      <c r="M284" s="0" t="s">
        <v>780</v>
      </c>
      <c r="N284" s="0" t="s">
        <v>852</v>
      </c>
      <c r="O284" s="0" t="s">
        <v>853</v>
      </c>
      <c r="P284" s="216" t="n">
        <v>8</v>
      </c>
      <c r="S284" s="0" t="s">
        <v>854</v>
      </c>
      <c r="T284" s="0" t="s">
        <v>784</v>
      </c>
      <c r="U284" s="218" t="n">
        <v>4940</v>
      </c>
      <c r="V284" s="0" t="s">
        <v>802</v>
      </c>
      <c r="W284" s="0" t="s">
        <v>856</v>
      </c>
      <c r="X284" s="0" t="s">
        <v>787</v>
      </c>
      <c r="Y284" s="0" t="s">
        <v>788</v>
      </c>
      <c r="Z284" s="0" t="s">
        <v>789</v>
      </c>
      <c r="AA284" s="0" t="n">
        <v>2150152</v>
      </c>
    </row>
    <row r="285" customFormat="false" ht="12.75" hidden="false" customHeight="false" outlineLevel="0" collapsed="false">
      <c r="A285" s="208" t="str">
        <f aca="false">B285&amp;" "&amp;C285&amp;" "&amp;D285</f>
        <v> Metals Financial</v>
      </c>
      <c r="B285" s="208" t="str">
        <f aca="false">IF((LEFT(N285,2)="US"),"US","")</f>
        <v/>
      </c>
      <c r="C285" s="208" t="str">
        <f aca="false">M285</f>
        <v>Metals</v>
      </c>
      <c r="D285" s="208" t="str">
        <f aca="false">IF(ISNUMBER(FIND("Phy",N285))=TRUE(),"Physical","Financial")</f>
        <v>Financial</v>
      </c>
      <c r="E285" s="208" t="n">
        <f aca="false">IF(VLOOKUP(S285,'DD-Lookup'!$J$6:$L$50,3,FALSE())="Monthly",(YEAR(AC285)-YEAR(AB285))*12+MONTH(AC285)-MONTH(AB285)+1,(AC285-AB285+1))</f>
        <v>1</v>
      </c>
      <c r="F285" s="239" t="n">
        <f aca="false">E285*SUM(P285:Q285)</f>
        <v>20</v>
      </c>
      <c r="G285" s="214" t="n">
        <v>1288325</v>
      </c>
      <c r="H285" s="215" t="n">
        <v>37035.2626041667</v>
      </c>
      <c r="I285" s="0" t="s">
        <v>796</v>
      </c>
      <c r="M285" s="0" t="s">
        <v>780</v>
      </c>
      <c r="N285" s="0" t="s">
        <v>879</v>
      </c>
      <c r="O285" s="0" t="s">
        <v>880</v>
      </c>
      <c r="P285" s="216" t="n">
        <v>20</v>
      </c>
      <c r="S285" s="0" t="s">
        <v>783</v>
      </c>
      <c r="T285" s="0" t="s">
        <v>784</v>
      </c>
      <c r="U285" s="218" t="n">
        <v>481.5</v>
      </c>
      <c r="V285" s="0" t="s">
        <v>799</v>
      </c>
      <c r="W285" s="0" t="s">
        <v>856</v>
      </c>
      <c r="X285" s="0" t="s">
        <v>787</v>
      </c>
      <c r="Y285" s="0" t="s">
        <v>788</v>
      </c>
      <c r="Z285" s="0" t="s">
        <v>789</v>
      </c>
      <c r="AA285" s="0" t="n">
        <v>2150154</v>
      </c>
    </row>
    <row r="286" customFormat="false" ht="12.75" hidden="false" customHeight="false" outlineLevel="0" collapsed="false">
      <c r="A286" s="208" t="str">
        <f aca="false">B286&amp;" "&amp;C286&amp;" "&amp;D286</f>
        <v>US Natural Gas Financial</v>
      </c>
      <c r="B286" s="208" t="str">
        <f aca="false">IF((LEFT(N286,2)="US"),"US","")</f>
        <v>US</v>
      </c>
      <c r="C286" s="208" t="str">
        <f aca="false">M286</f>
        <v>Natural Gas</v>
      </c>
      <c r="D286" s="208" t="str">
        <f aca="false">IF(ISNUMBER(FIND("Phy",N286))=TRUE(),"Physical","Financial")</f>
        <v>Financial</v>
      </c>
      <c r="E286" s="208" t="n">
        <f aca="false">IF(VLOOKUP(S286,'DD-Lookup'!$J$6:$L$50,3,FALSE())="Monthly",(YEAR(AC286)-YEAR(AB286))*12+MONTH(AC286)-MONTH(AB286)+1,(AC286-AB286+1))</f>
        <v>30</v>
      </c>
      <c r="F286" s="239" t="n">
        <f aca="false">E286*SUM(P286:Q286)</f>
        <v>300000</v>
      </c>
      <c r="G286" s="214" t="n">
        <v>1288326</v>
      </c>
      <c r="H286" s="215" t="n">
        <v>37035.2626273148</v>
      </c>
      <c r="I286" s="0" t="s">
        <v>593</v>
      </c>
      <c r="M286" s="0" t="s">
        <v>858</v>
      </c>
      <c r="N286" s="0" t="s">
        <v>1024</v>
      </c>
      <c r="O286" s="0" t="s">
        <v>1025</v>
      </c>
      <c r="Q286" s="216" t="n">
        <v>10000</v>
      </c>
      <c r="S286" s="0" t="s">
        <v>1026</v>
      </c>
      <c r="T286" s="0" t="s">
        <v>784</v>
      </c>
      <c r="U286" s="218" t="n">
        <v>4.16</v>
      </c>
      <c r="V286" s="0" t="s">
        <v>1064</v>
      </c>
      <c r="W286" s="0" t="s">
        <v>1028</v>
      </c>
      <c r="X286" s="0" t="s">
        <v>1029</v>
      </c>
      <c r="Y286" s="0" t="s">
        <v>838</v>
      </c>
      <c r="Z286" s="0" t="s">
        <v>571</v>
      </c>
      <c r="AA286" s="0" t="s">
        <v>1077</v>
      </c>
      <c r="AB286" s="215" t="n">
        <v>37043.875</v>
      </c>
      <c r="AC286" s="215" t="n">
        <v>37072.875</v>
      </c>
    </row>
    <row r="287" customFormat="false" ht="12.75" hidden="false" customHeight="false" outlineLevel="0" collapsed="false">
      <c r="A287" s="208" t="str">
        <f aca="false">B287&amp;" "&amp;C287&amp;" "&amp;D287</f>
        <v>US Power Financial</v>
      </c>
      <c r="B287" s="208" t="str">
        <f aca="false">IF((LEFT(N287,2)="US"),"US","")</f>
        <v>US</v>
      </c>
      <c r="C287" s="208" t="str">
        <f aca="false">M287</f>
        <v>Power</v>
      </c>
      <c r="D287" s="208" t="str">
        <f aca="false">IF(ISNUMBER(FIND("Phy",N287))=TRUE(),"Physical","Financial")</f>
        <v>Financial</v>
      </c>
      <c r="E287" s="208" t="n">
        <f aca="false">IF(VLOOKUP(S287,'DD-Lookup'!$J$6:$L$50,3,FALSE())="Monthly",(YEAR(AC287)-YEAR(AB287))*12+MONTH(AC287)-MONTH(AB287)+1,(AC287-AB287+1))</f>
        <v>1</v>
      </c>
      <c r="F287" s="239" t="n">
        <f aca="false">E287*SUM(P287:Q287)</f>
        <v>50</v>
      </c>
      <c r="G287" s="214" t="n">
        <v>1288327</v>
      </c>
      <c r="H287" s="215" t="n">
        <v>37035.2628356482</v>
      </c>
      <c r="I287" s="0" t="s">
        <v>1078</v>
      </c>
      <c r="M287" s="0" t="s">
        <v>67</v>
      </c>
      <c r="N287" s="0" t="s">
        <v>1046</v>
      </c>
      <c r="O287" s="0" t="s">
        <v>1047</v>
      </c>
      <c r="Q287" s="216" t="n">
        <v>50</v>
      </c>
      <c r="S287" s="0" t="s">
        <v>930</v>
      </c>
      <c r="T287" s="0" t="s">
        <v>784</v>
      </c>
      <c r="U287" s="218" t="n">
        <v>31.5</v>
      </c>
      <c r="V287" s="0" t="s">
        <v>1079</v>
      </c>
      <c r="W287" s="0" t="s">
        <v>1049</v>
      </c>
      <c r="X287" s="0" t="s">
        <v>1050</v>
      </c>
      <c r="Y287" s="0" t="s">
        <v>1051</v>
      </c>
      <c r="Z287" s="0" t="s">
        <v>571</v>
      </c>
      <c r="AA287" s="0" t="n">
        <v>620911.1</v>
      </c>
      <c r="AB287" s="215" t="n">
        <v>37035.875</v>
      </c>
      <c r="AC287" s="215" t="n">
        <v>37035.875</v>
      </c>
    </row>
    <row r="288" customFormat="false" ht="12.75" hidden="false" customHeight="false" outlineLevel="0" collapsed="false">
      <c r="A288" s="208" t="str">
        <f aca="false">B288&amp;" "&amp;C288&amp;" "&amp;D288</f>
        <v>US Power Physical</v>
      </c>
      <c r="B288" s="208" t="str">
        <f aca="false">IF((LEFT(N288,2)="US"),"US","")</f>
        <v>US</v>
      </c>
      <c r="C288" s="208" t="str">
        <f aca="false">M288</f>
        <v>Power</v>
      </c>
      <c r="D288" s="208" t="str">
        <f aca="false">IF(ISNUMBER(FIND("Phy",N288))=TRUE(),"Physical","Financial")</f>
        <v>Physical</v>
      </c>
      <c r="E288" s="208" t="n">
        <f aca="false">IF(VLOOKUP(S288,'DD-Lookup'!$J$6:$L$50,3,FALSE())="Monthly",(YEAR(AC288)-YEAR(AB288))*12+MONTH(AC288)-MONTH(AB288)+1,(AC288-AB288+1))</f>
        <v>1</v>
      </c>
      <c r="F288" s="239" t="n">
        <f aca="false">E288*SUM(P288:Q288)</f>
        <v>50</v>
      </c>
      <c r="G288" s="214" t="n">
        <v>1288328</v>
      </c>
      <c r="H288" s="215" t="n">
        <v>37035.2631828704</v>
      </c>
      <c r="I288" s="0" t="s">
        <v>1080</v>
      </c>
      <c r="M288" s="0" t="s">
        <v>67</v>
      </c>
      <c r="N288" s="0" t="s">
        <v>1081</v>
      </c>
      <c r="O288" s="0" t="s">
        <v>1082</v>
      </c>
      <c r="Q288" s="216" t="n">
        <v>50</v>
      </c>
      <c r="S288" s="0" t="s">
        <v>930</v>
      </c>
      <c r="T288" s="0" t="s">
        <v>784</v>
      </c>
      <c r="U288" s="218" t="n">
        <v>27.5</v>
      </c>
      <c r="V288" s="0" t="s">
        <v>1083</v>
      </c>
      <c r="W288" s="0" t="s">
        <v>1084</v>
      </c>
      <c r="X288" s="0" t="s">
        <v>1085</v>
      </c>
      <c r="Y288" s="0" t="s">
        <v>1051</v>
      </c>
      <c r="Z288" s="0" t="s">
        <v>618</v>
      </c>
      <c r="AA288" s="0" t="n">
        <v>620912.1</v>
      </c>
      <c r="AB288" s="215" t="n">
        <v>37036.875</v>
      </c>
      <c r="AC288" s="215" t="n">
        <v>37036.875</v>
      </c>
    </row>
    <row r="289" customFormat="false" ht="12.75" hidden="false" customHeight="false" outlineLevel="0" collapsed="false">
      <c r="A289" s="208" t="str">
        <f aca="false">B289&amp;" "&amp;C289&amp;" "&amp;D289</f>
        <v> Metals Financial</v>
      </c>
      <c r="B289" s="208" t="str">
        <f aca="false">IF((LEFT(N289,2)="US"),"US","")</f>
        <v/>
      </c>
      <c r="C289" s="208" t="str">
        <f aca="false">M289</f>
        <v>Metals</v>
      </c>
      <c r="D289" s="208" t="str">
        <f aca="false">IF(ISNUMBER(FIND("Phy",N289))=TRUE(),"Physical","Financial")</f>
        <v>Financial</v>
      </c>
      <c r="E289" s="208" t="n">
        <f aca="false">IF(VLOOKUP(S289,'DD-Lookup'!$J$6:$L$50,3,FALSE())="Monthly",(YEAR(AC289)-YEAR(AB289))*12+MONTH(AC289)-MONTH(AB289)+1,(AC289-AB289+1))</f>
        <v>1</v>
      </c>
      <c r="F289" s="239" t="n">
        <f aca="false">E289*SUM(P289:Q289)</f>
        <v>10</v>
      </c>
      <c r="G289" s="214" t="n">
        <v>1288329</v>
      </c>
      <c r="H289" s="215" t="n">
        <v>37035.2634606482</v>
      </c>
      <c r="I289" s="0" t="s">
        <v>850</v>
      </c>
      <c r="M289" s="0" t="s">
        <v>780</v>
      </c>
      <c r="N289" s="0" t="s">
        <v>896</v>
      </c>
      <c r="O289" s="0" t="s">
        <v>897</v>
      </c>
      <c r="Q289" s="216" t="n">
        <v>10</v>
      </c>
      <c r="S289" s="0" t="s">
        <v>898</v>
      </c>
      <c r="T289" s="0" t="s">
        <v>784</v>
      </c>
      <c r="U289" s="218" t="n">
        <v>7210</v>
      </c>
      <c r="V289" s="0" t="s">
        <v>903</v>
      </c>
      <c r="W289" s="0" t="s">
        <v>800</v>
      </c>
      <c r="X289" s="0" t="s">
        <v>787</v>
      </c>
      <c r="Y289" s="0" t="s">
        <v>788</v>
      </c>
      <c r="Z289" s="0" t="s">
        <v>789</v>
      </c>
      <c r="AA289" s="0" t="n">
        <v>2150156</v>
      </c>
    </row>
    <row r="290" customFormat="false" ht="12.75" hidden="false" customHeight="false" outlineLevel="0" collapsed="false">
      <c r="A290" s="208" t="str">
        <f aca="false">B290&amp;" "&amp;C290&amp;" "&amp;D290</f>
        <v> Metals Financial</v>
      </c>
      <c r="B290" s="208" t="str">
        <f aca="false">IF((LEFT(N290,2)="US"),"US","")</f>
        <v/>
      </c>
      <c r="C290" s="208" t="str">
        <f aca="false">M290</f>
        <v>Metals</v>
      </c>
      <c r="D290" s="208" t="str">
        <f aca="false">IF(ISNUMBER(FIND("Phy",N290))=TRUE(),"Physical","Financial")</f>
        <v>Financial</v>
      </c>
      <c r="E290" s="208" t="n">
        <f aca="false">IF(VLOOKUP(S290,'DD-Lookup'!$J$6:$L$50,3,FALSE())="Monthly",(YEAR(AC290)-YEAR(AB290))*12+MONTH(AC290)-MONTH(AB290)+1,(AC290-AB290+1))</f>
        <v>1</v>
      </c>
      <c r="F290" s="239" t="n">
        <f aca="false">E290*SUM(P290:Q290)</f>
        <v>10</v>
      </c>
      <c r="G290" s="214" t="n">
        <v>1288330</v>
      </c>
      <c r="H290" s="215" t="n">
        <v>37035.2637268519</v>
      </c>
      <c r="I290" s="0" t="s">
        <v>801</v>
      </c>
      <c r="M290" s="0" t="s">
        <v>780</v>
      </c>
      <c r="N290" s="0" t="s">
        <v>896</v>
      </c>
      <c r="O290" s="0" t="s">
        <v>897</v>
      </c>
      <c r="P290" s="216" t="n">
        <v>10</v>
      </c>
      <c r="S290" s="0" t="s">
        <v>898</v>
      </c>
      <c r="T290" s="0" t="s">
        <v>784</v>
      </c>
      <c r="U290" s="218" t="n">
        <v>7205</v>
      </c>
      <c r="V290" s="0" t="s">
        <v>1086</v>
      </c>
      <c r="W290" s="0" t="s">
        <v>800</v>
      </c>
      <c r="X290" s="0" t="s">
        <v>787</v>
      </c>
      <c r="Y290" s="0" t="s">
        <v>788</v>
      </c>
      <c r="Z290" s="0" t="s">
        <v>789</v>
      </c>
      <c r="AA290" s="0" t="n">
        <v>2150158</v>
      </c>
    </row>
    <row r="291" customFormat="false" ht="12.75" hidden="false" customHeight="false" outlineLevel="0" collapsed="false">
      <c r="A291" s="208" t="str">
        <f aca="false">B291&amp;" "&amp;C291&amp;" "&amp;D291</f>
        <v>US Power Physical</v>
      </c>
      <c r="B291" s="208" t="str">
        <f aca="false">IF((LEFT(N291,2)="US"),"US","")</f>
        <v>US</v>
      </c>
      <c r="C291" s="208" t="str">
        <f aca="false">M291</f>
        <v>Power</v>
      </c>
      <c r="D291" s="208" t="str">
        <f aca="false">IF(ISNUMBER(FIND("Phy",N291))=TRUE(),"Physical","Financial")</f>
        <v>Physical</v>
      </c>
      <c r="E291" s="208" t="n">
        <f aca="false">IF(VLOOKUP(S291,'DD-Lookup'!$J$6:$L$50,3,FALSE())="Monthly",(YEAR(AC291)-YEAR(AB291))*12+MONTH(AC291)-MONTH(AB291)+1,(AC291-AB291+1))</f>
        <v>62</v>
      </c>
      <c r="F291" s="239" t="n">
        <f aca="false">E291*SUM(P291:Q291)</f>
        <v>3100</v>
      </c>
      <c r="G291" s="214" t="n">
        <v>1288331</v>
      </c>
      <c r="H291" s="215" t="n">
        <v>37035.2645138889</v>
      </c>
      <c r="I291" s="0" t="s">
        <v>1087</v>
      </c>
      <c r="M291" s="0" t="s">
        <v>67</v>
      </c>
      <c r="N291" s="0" t="s">
        <v>1081</v>
      </c>
      <c r="O291" s="0" t="s">
        <v>1088</v>
      </c>
      <c r="Q291" s="216" t="n">
        <v>50</v>
      </c>
      <c r="S291" s="0" t="s">
        <v>930</v>
      </c>
      <c r="T291" s="0" t="s">
        <v>784</v>
      </c>
      <c r="U291" s="218" t="n">
        <v>94.5</v>
      </c>
      <c r="V291" s="0" t="s">
        <v>1089</v>
      </c>
      <c r="W291" s="0" t="s">
        <v>1090</v>
      </c>
      <c r="X291" s="0" t="s">
        <v>1091</v>
      </c>
      <c r="Y291" s="0" t="s">
        <v>1051</v>
      </c>
      <c r="Z291" s="0" t="s">
        <v>618</v>
      </c>
      <c r="AA291" s="0" t="n">
        <v>620913.1</v>
      </c>
      <c r="AB291" s="215" t="n">
        <v>37073.7159722222</v>
      </c>
      <c r="AC291" s="215" t="n">
        <v>37134.7159722222</v>
      </c>
    </row>
    <row r="292" customFormat="false" ht="12.75" hidden="false" customHeight="false" outlineLevel="0" collapsed="false">
      <c r="A292" s="208" t="str">
        <f aca="false">B292&amp;" "&amp;C292&amp;" "&amp;D292</f>
        <v>US Power Physical</v>
      </c>
      <c r="B292" s="208" t="str">
        <f aca="false">IF((LEFT(N292,2)="US"),"US","")</f>
        <v>US</v>
      </c>
      <c r="C292" s="208" t="str">
        <f aca="false">M292</f>
        <v>Power</v>
      </c>
      <c r="D292" s="208" t="str">
        <f aca="false">IF(ISNUMBER(FIND("Phy",N292))=TRUE(),"Physical","Financial")</f>
        <v>Physical</v>
      </c>
      <c r="E292" s="208" t="n">
        <f aca="false">IF(VLOOKUP(S292,'DD-Lookup'!$J$6:$L$50,3,FALSE())="Monthly",(YEAR(AC292)-YEAR(AB292))*12+MONTH(AC292)-MONTH(AB292)+1,(AC292-AB292+1))</f>
        <v>3</v>
      </c>
      <c r="F292" s="239" t="n">
        <f aca="false">E292*SUM(P292:Q292)</f>
        <v>150</v>
      </c>
      <c r="G292" s="214" t="n">
        <v>1288332</v>
      </c>
      <c r="H292" s="215" t="n">
        <v>37035.265787037</v>
      </c>
      <c r="I292" s="0" t="s">
        <v>1087</v>
      </c>
      <c r="M292" s="0" t="s">
        <v>67</v>
      </c>
      <c r="N292" s="0" t="s">
        <v>1081</v>
      </c>
      <c r="O292" s="0" t="s">
        <v>1092</v>
      </c>
      <c r="Q292" s="216" t="n">
        <v>50</v>
      </c>
      <c r="S292" s="0" t="s">
        <v>930</v>
      </c>
      <c r="T292" s="0" t="s">
        <v>784</v>
      </c>
      <c r="U292" s="218" t="n">
        <v>48</v>
      </c>
      <c r="V292" s="0" t="s">
        <v>1093</v>
      </c>
      <c r="W292" s="0" t="s">
        <v>1094</v>
      </c>
      <c r="X292" s="0" t="s">
        <v>1063</v>
      </c>
      <c r="Y292" s="0" t="s">
        <v>1051</v>
      </c>
      <c r="Z292" s="0" t="s">
        <v>618</v>
      </c>
      <c r="AA292" s="0" t="n">
        <v>620914.1</v>
      </c>
      <c r="AB292" s="215" t="n">
        <v>37040.875</v>
      </c>
      <c r="AC292" s="215" t="n">
        <v>37042.875</v>
      </c>
    </row>
    <row r="293" customFormat="false" ht="12.75" hidden="false" customHeight="false" outlineLevel="0" collapsed="false">
      <c r="A293" s="208" t="str">
        <f aca="false">B293&amp;" "&amp;C293&amp;" "&amp;D293</f>
        <v>US Power Physical</v>
      </c>
      <c r="B293" s="208" t="str">
        <f aca="false">IF((LEFT(N293,2)="US"),"US","")</f>
        <v>US</v>
      </c>
      <c r="C293" s="208" t="str">
        <f aca="false">M293</f>
        <v>Power</v>
      </c>
      <c r="D293" s="208" t="str">
        <f aca="false">IF(ISNUMBER(FIND("Phy",N293))=TRUE(),"Physical","Financial")</f>
        <v>Physical</v>
      </c>
      <c r="E293" s="208" t="n">
        <f aca="false">IF(VLOOKUP(S293,'DD-Lookup'!$J$6:$L$50,3,FALSE())="Monthly",(YEAR(AC293)-YEAR(AB293))*12+MONTH(AC293)-MONTH(AB293)+1,(AC293-AB293+1))</f>
        <v>1</v>
      </c>
      <c r="F293" s="239" t="n">
        <f aca="false">E293*SUM(P293:Q293)</f>
        <v>50</v>
      </c>
      <c r="G293" s="214" t="n">
        <v>1288333</v>
      </c>
      <c r="H293" s="215" t="n">
        <v>37035.2658101852</v>
      </c>
      <c r="I293" s="0" t="s">
        <v>1087</v>
      </c>
      <c r="M293" s="0" t="s">
        <v>67</v>
      </c>
      <c r="N293" s="0" t="s">
        <v>1081</v>
      </c>
      <c r="O293" s="0" t="s">
        <v>1095</v>
      </c>
      <c r="Q293" s="216" t="n">
        <v>50</v>
      </c>
      <c r="S293" s="0" t="s">
        <v>930</v>
      </c>
      <c r="T293" s="0" t="s">
        <v>784</v>
      </c>
      <c r="U293" s="218" t="n">
        <v>48</v>
      </c>
      <c r="V293" s="0" t="s">
        <v>1093</v>
      </c>
      <c r="W293" s="0" t="s">
        <v>1094</v>
      </c>
      <c r="X293" s="0" t="s">
        <v>1063</v>
      </c>
      <c r="Y293" s="0" t="s">
        <v>1051</v>
      </c>
      <c r="Z293" s="0" t="s">
        <v>618</v>
      </c>
      <c r="AA293" s="0" t="n">
        <v>620915.1</v>
      </c>
      <c r="AB293" s="215" t="n">
        <v>37043.875</v>
      </c>
      <c r="AC293" s="215" t="n">
        <v>37043.875</v>
      </c>
    </row>
    <row r="294" customFormat="false" ht="12.75" hidden="false" customHeight="false" outlineLevel="0" collapsed="false">
      <c r="A294" s="208" t="str">
        <f aca="false">B294&amp;" "&amp;C294&amp;" "&amp;D294</f>
        <v>US Power Physical</v>
      </c>
      <c r="B294" s="208" t="str">
        <f aca="false">IF((LEFT(N294,2)="US"),"US","")</f>
        <v>US</v>
      </c>
      <c r="C294" s="208" t="str">
        <f aca="false">M294</f>
        <v>Power</v>
      </c>
      <c r="D294" s="208" t="str">
        <f aca="false">IF(ISNUMBER(FIND("Phy",N294))=TRUE(),"Physical","Financial")</f>
        <v>Physical</v>
      </c>
      <c r="E294" s="208" t="n">
        <f aca="false">IF(VLOOKUP(S294,'DD-Lookup'!$J$6:$L$50,3,FALSE())="Monthly",(YEAR(AC294)-YEAR(AB294))*12+MONTH(AC294)-MONTH(AB294)+1,(AC294-AB294+1))</f>
        <v>5</v>
      </c>
      <c r="F294" s="239" t="n">
        <f aca="false">E294*SUM(P294:Q294)</f>
        <v>250</v>
      </c>
      <c r="G294" s="214" t="n">
        <v>1288334</v>
      </c>
      <c r="H294" s="215" t="n">
        <v>37035.2658449074</v>
      </c>
      <c r="I294" s="0" t="s">
        <v>1087</v>
      </c>
      <c r="M294" s="0" t="s">
        <v>67</v>
      </c>
      <c r="N294" s="0" t="s">
        <v>1081</v>
      </c>
      <c r="O294" s="0" t="s">
        <v>1096</v>
      </c>
      <c r="Q294" s="216" t="n">
        <v>50</v>
      </c>
      <c r="S294" s="0" t="s">
        <v>930</v>
      </c>
      <c r="T294" s="0" t="s">
        <v>784</v>
      </c>
      <c r="U294" s="218" t="n">
        <v>65.5</v>
      </c>
      <c r="V294" s="0" t="s">
        <v>1093</v>
      </c>
      <c r="W294" s="0" t="s">
        <v>1094</v>
      </c>
      <c r="X294" s="0" t="s">
        <v>1063</v>
      </c>
      <c r="Y294" s="0" t="s">
        <v>1051</v>
      </c>
      <c r="Z294" s="0" t="s">
        <v>618</v>
      </c>
      <c r="AA294" s="0" t="n">
        <v>620916.1</v>
      </c>
      <c r="AB294" s="215" t="n">
        <v>37046.875</v>
      </c>
      <c r="AC294" s="215" t="n">
        <v>37050.875</v>
      </c>
    </row>
    <row r="295" customFormat="false" ht="12.75" hidden="false" customHeight="false" outlineLevel="0" collapsed="false">
      <c r="A295" s="208" t="str">
        <f aca="false">B295&amp;" "&amp;C295&amp;" "&amp;D295</f>
        <v>US Power Physical</v>
      </c>
      <c r="B295" s="208" t="str">
        <f aca="false">IF((LEFT(N295,2)="US"),"US","")</f>
        <v>US</v>
      </c>
      <c r="C295" s="208" t="str">
        <f aca="false">M295</f>
        <v>Power</v>
      </c>
      <c r="D295" s="208" t="str">
        <f aca="false">IF(ISNUMBER(FIND("Phy",N295))=TRUE(),"Physical","Financial")</f>
        <v>Physical</v>
      </c>
      <c r="E295" s="208" t="n">
        <f aca="false">IF(VLOOKUP(S295,'DD-Lookup'!$J$6:$L$50,3,FALSE())="Monthly",(YEAR(AC295)-YEAR(AB295))*12+MONTH(AC295)-MONTH(AB295)+1,(AC295-AB295+1))</f>
        <v>3</v>
      </c>
      <c r="F295" s="239" t="n">
        <f aca="false">E295*SUM(P295:Q295)</f>
        <v>150</v>
      </c>
      <c r="G295" s="214" t="n">
        <v>1288335</v>
      </c>
      <c r="H295" s="215" t="n">
        <v>37035.2659375</v>
      </c>
      <c r="I295" s="0" t="s">
        <v>1087</v>
      </c>
      <c r="M295" s="0" t="s">
        <v>67</v>
      </c>
      <c r="N295" s="0" t="s">
        <v>1081</v>
      </c>
      <c r="O295" s="0" t="s">
        <v>1092</v>
      </c>
      <c r="Q295" s="216" t="n">
        <v>50</v>
      </c>
      <c r="S295" s="0" t="s">
        <v>930</v>
      </c>
      <c r="T295" s="0" t="s">
        <v>784</v>
      </c>
      <c r="U295" s="218" t="n">
        <v>48.25</v>
      </c>
      <c r="V295" s="0" t="s">
        <v>1093</v>
      </c>
      <c r="W295" s="0" t="s">
        <v>1094</v>
      </c>
      <c r="X295" s="0" t="s">
        <v>1063</v>
      </c>
      <c r="Y295" s="0" t="s">
        <v>1051</v>
      </c>
      <c r="Z295" s="0" t="s">
        <v>618</v>
      </c>
      <c r="AA295" s="0" t="n">
        <v>620917.1</v>
      </c>
      <c r="AB295" s="215" t="n">
        <v>37040.875</v>
      </c>
      <c r="AC295" s="215" t="n">
        <v>37042.875</v>
      </c>
    </row>
    <row r="296" customFormat="false" ht="12.75" hidden="false" customHeight="false" outlineLevel="0" collapsed="false">
      <c r="A296" s="208" t="str">
        <f aca="false">B296&amp;" "&amp;C296&amp;" "&amp;D296</f>
        <v> Natural Gas Physical</v>
      </c>
      <c r="B296" s="208" t="str">
        <f aca="false">IF((LEFT(N296,2)="US"),"US","")</f>
        <v/>
      </c>
      <c r="C296" s="208" t="str">
        <f aca="false">M296</f>
        <v>Natural Gas</v>
      </c>
      <c r="D296" s="208" t="str">
        <f aca="false">IF(ISNUMBER(FIND("Phy",N296))=TRUE(),"Physical","Financial")</f>
        <v>Physical</v>
      </c>
      <c r="E296" s="208" t="n">
        <f aca="false">IF(VLOOKUP(S296,'DD-Lookup'!$J$6:$L$50,3,FALSE())="Monthly",(YEAR(AC296)-YEAR(AB296))*12+MONTH(AC296)-MONTH(AB296)+1,(AC296-AB296+1))</f>
        <v>1</v>
      </c>
      <c r="F296" s="239" t="n">
        <f aca="false">E296*SUM(P296:Q296)</f>
        <v>50000</v>
      </c>
      <c r="G296" s="214" t="n">
        <v>1288336</v>
      </c>
      <c r="H296" s="215" t="n">
        <v>37035.266087963</v>
      </c>
      <c r="I296" s="0" t="s">
        <v>1014</v>
      </c>
      <c r="M296" s="0" t="s">
        <v>858</v>
      </c>
      <c r="N296" s="0" t="s">
        <v>1000</v>
      </c>
      <c r="O296" s="0" t="s">
        <v>1015</v>
      </c>
      <c r="P296" s="216" t="n">
        <v>50000</v>
      </c>
      <c r="S296" s="0" t="s">
        <v>861</v>
      </c>
      <c r="T296" s="0" t="s">
        <v>862</v>
      </c>
      <c r="U296" s="218" t="n">
        <v>19.05</v>
      </c>
      <c r="V296" s="0" t="s">
        <v>1017</v>
      </c>
      <c r="W296" s="0" t="s">
        <v>923</v>
      </c>
      <c r="X296" s="0" t="s">
        <v>924</v>
      </c>
      <c r="Y296" s="0" t="s">
        <v>866</v>
      </c>
      <c r="Z296" s="0" t="s">
        <v>867</v>
      </c>
      <c r="AA296" s="0" t="n">
        <v>104778</v>
      </c>
      <c r="AB296" s="215" t="n">
        <v>37036.875</v>
      </c>
      <c r="AC296" s="215" t="n">
        <v>37036.875</v>
      </c>
    </row>
    <row r="297" customFormat="false" ht="12.75" hidden="false" customHeight="false" outlineLevel="0" collapsed="false">
      <c r="A297" s="208" t="str">
        <f aca="false">B297&amp;" "&amp;C297&amp;" "&amp;D297</f>
        <v>US Natural Gas Financial</v>
      </c>
      <c r="B297" s="208" t="str">
        <f aca="false">IF((LEFT(N297,2)="US"),"US","")</f>
        <v>US</v>
      </c>
      <c r="C297" s="208" t="str">
        <f aca="false">M297</f>
        <v>Natural Gas</v>
      </c>
      <c r="D297" s="208" t="str">
        <f aca="false">IF(ISNUMBER(FIND("Phy",N297))=TRUE(),"Physical","Financial")</f>
        <v>Financial</v>
      </c>
      <c r="E297" s="208" t="n">
        <f aca="false">IF(VLOOKUP(S297,'DD-Lookup'!$J$6:$L$50,3,FALSE())="Monthly",(YEAR(AC297)-YEAR(AB297))*12+MONTH(AC297)-MONTH(AB297)+1,(AC297-AB297+1))</f>
        <v>30</v>
      </c>
      <c r="F297" s="239" t="n">
        <f aca="false">E297*SUM(P297:Q297)</f>
        <v>75000</v>
      </c>
      <c r="G297" s="214" t="n">
        <v>1288340</v>
      </c>
      <c r="H297" s="215" t="n">
        <v>37035.2662037037</v>
      </c>
      <c r="I297" s="0" t="s">
        <v>1038</v>
      </c>
      <c r="M297" s="0" t="s">
        <v>858</v>
      </c>
      <c r="N297" s="0" t="s">
        <v>1024</v>
      </c>
      <c r="O297" s="0" t="s">
        <v>1025</v>
      </c>
      <c r="P297" s="216" t="n">
        <v>2500</v>
      </c>
      <c r="S297" s="0" t="s">
        <v>1026</v>
      </c>
      <c r="T297" s="0" t="s">
        <v>784</v>
      </c>
      <c r="U297" s="218" t="n">
        <v>4.16</v>
      </c>
      <c r="V297" s="0" t="s">
        <v>1039</v>
      </c>
      <c r="W297" s="0" t="s">
        <v>1028</v>
      </c>
      <c r="X297" s="0" t="s">
        <v>1029</v>
      </c>
      <c r="Y297" s="0" t="s">
        <v>838</v>
      </c>
      <c r="Z297" s="0" t="s">
        <v>571</v>
      </c>
      <c r="AA297" s="0" t="s">
        <v>1097</v>
      </c>
      <c r="AB297" s="215" t="n">
        <v>37043.875</v>
      </c>
      <c r="AC297" s="215" t="n">
        <v>37072.875</v>
      </c>
    </row>
    <row r="298" customFormat="false" ht="12.75" hidden="false" customHeight="false" outlineLevel="0" collapsed="false">
      <c r="A298" s="208" t="str">
        <f aca="false">B298&amp;" "&amp;C298&amp;" "&amp;D298</f>
        <v>US Natural Gas Financial</v>
      </c>
      <c r="B298" s="208" t="str">
        <f aca="false">IF((LEFT(N298,2)="US"),"US","")</f>
        <v>US</v>
      </c>
      <c r="C298" s="208" t="str">
        <f aca="false">M298</f>
        <v>Natural Gas</v>
      </c>
      <c r="D298" s="208" t="str">
        <f aca="false">IF(ISNUMBER(FIND("Phy",N298))=TRUE(),"Physical","Financial")</f>
        <v>Financial</v>
      </c>
      <c r="E298" s="208" t="n">
        <f aca="false">IF(VLOOKUP(S298,'DD-Lookup'!$J$6:$L$50,3,FALSE())="Monthly",(YEAR(AC298)-YEAR(AB298))*12+MONTH(AC298)-MONTH(AB298)+1,(AC298-AB298+1))</f>
        <v>31</v>
      </c>
      <c r="F298" s="239" t="n">
        <f aca="false">E298*SUM(P298:Q298)</f>
        <v>77500</v>
      </c>
      <c r="G298" s="214" t="n">
        <v>1288342</v>
      </c>
      <c r="H298" s="215" t="n">
        <v>37035.2663425926</v>
      </c>
      <c r="I298" s="0" t="s">
        <v>1098</v>
      </c>
      <c r="M298" s="0" t="s">
        <v>858</v>
      </c>
      <c r="N298" s="0" t="s">
        <v>1024</v>
      </c>
      <c r="O298" s="0" t="s">
        <v>1099</v>
      </c>
      <c r="P298" s="216" t="n">
        <v>2500</v>
      </c>
      <c r="S298" s="0" t="s">
        <v>1026</v>
      </c>
      <c r="T298" s="0" t="s">
        <v>784</v>
      </c>
      <c r="U298" s="218" t="n">
        <v>4.2275</v>
      </c>
      <c r="V298" s="0" t="s">
        <v>1100</v>
      </c>
      <c r="W298" s="0" t="s">
        <v>1028</v>
      </c>
      <c r="X298" s="0" t="s">
        <v>1029</v>
      </c>
      <c r="Y298" s="0" t="s">
        <v>838</v>
      </c>
      <c r="Z298" s="0" t="s">
        <v>571</v>
      </c>
      <c r="AA298" s="0" t="s">
        <v>1101</v>
      </c>
      <c r="AB298" s="215" t="n">
        <v>37073.875</v>
      </c>
      <c r="AC298" s="215" t="n">
        <v>37103.875</v>
      </c>
    </row>
    <row r="299" customFormat="false" ht="12.75" hidden="false" customHeight="false" outlineLevel="0" collapsed="false">
      <c r="A299" s="208" t="str">
        <f aca="false">B299&amp;" "&amp;C299&amp;" "&amp;D299</f>
        <v>US Power Physical</v>
      </c>
      <c r="B299" s="208" t="str">
        <f aca="false">IF((LEFT(N299,2)="US"),"US","")</f>
        <v>US</v>
      </c>
      <c r="C299" s="208" t="str">
        <f aca="false">M299</f>
        <v>Power</v>
      </c>
      <c r="D299" s="208" t="str">
        <f aca="false">IF(ISNUMBER(FIND("Phy",N299))=TRUE(),"Physical","Financial")</f>
        <v>Physical</v>
      </c>
      <c r="E299" s="208" t="n">
        <f aca="false">IF(VLOOKUP(S299,'DD-Lookup'!$J$6:$L$50,3,FALSE())="Monthly",(YEAR(AC299)-YEAR(AB299))*12+MONTH(AC299)-MONTH(AB299)+1,(AC299-AB299+1))</f>
        <v>30</v>
      </c>
      <c r="F299" s="239" t="n">
        <f aca="false">E299*SUM(P299:Q299)</f>
        <v>1500</v>
      </c>
      <c r="G299" s="214" t="n">
        <v>1288345</v>
      </c>
      <c r="H299" s="215" t="n">
        <v>37035.2675925926</v>
      </c>
      <c r="I299" s="0" t="s">
        <v>1102</v>
      </c>
      <c r="M299" s="0" t="s">
        <v>67</v>
      </c>
      <c r="N299" s="0" t="s">
        <v>1081</v>
      </c>
      <c r="O299" s="0" t="s">
        <v>1103</v>
      </c>
      <c r="Q299" s="216" t="n">
        <v>50</v>
      </c>
      <c r="S299" s="0" t="s">
        <v>930</v>
      </c>
      <c r="T299" s="0" t="s">
        <v>784</v>
      </c>
      <c r="U299" s="218" t="n">
        <v>42.65</v>
      </c>
      <c r="V299" s="0" t="s">
        <v>1104</v>
      </c>
      <c r="W299" s="0" t="s">
        <v>1105</v>
      </c>
      <c r="X299" s="0" t="s">
        <v>1106</v>
      </c>
      <c r="Y299" s="0" t="s">
        <v>1051</v>
      </c>
      <c r="Z299" s="0" t="s">
        <v>618</v>
      </c>
      <c r="AA299" s="0" t="n">
        <v>620921.1</v>
      </c>
      <c r="AB299" s="215" t="n">
        <v>37135.5916666667</v>
      </c>
      <c r="AC299" s="215" t="n">
        <v>37164.5916666667</v>
      </c>
    </row>
    <row r="300" customFormat="false" ht="12.75" hidden="false" customHeight="false" outlineLevel="0" collapsed="false">
      <c r="A300" s="208" t="str">
        <f aca="false">B300&amp;" "&amp;C300&amp;" "&amp;D300</f>
        <v>US Power Financial</v>
      </c>
      <c r="B300" s="208" t="str">
        <f aca="false">IF((LEFT(N300,2)="US"),"US","")</f>
        <v>US</v>
      </c>
      <c r="C300" s="208" t="str">
        <f aca="false">M300</f>
        <v>Power</v>
      </c>
      <c r="D300" s="208" t="str">
        <f aca="false">IF(ISNUMBER(FIND("Phy",N300))=TRUE(),"Physical","Financial")</f>
        <v>Financial</v>
      </c>
      <c r="E300" s="208" t="n">
        <f aca="false">IF(VLOOKUP(S300,'DD-Lookup'!$J$6:$L$50,3,FALSE())="Monthly",(YEAR(AC300)-YEAR(AB300))*12+MONTH(AC300)-MONTH(AB300)+1,(AC300-AB300+1))</f>
        <v>1</v>
      </c>
      <c r="F300" s="239" t="n">
        <f aca="false">E300*SUM(P300:Q300)</f>
        <v>50</v>
      </c>
      <c r="G300" s="214" t="n">
        <v>1288346</v>
      </c>
      <c r="H300" s="215" t="n">
        <v>37035.2681944444</v>
      </c>
      <c r="I300" s="0" t="s">
        <v>1107</v>
      </c>
      <c r="M300" s="0" t="s">
        <v>67</v>
      </c>
      <c r="N300" s="0" t="s">
        <v>1046</v>
      </c>
      <c r="O300" s="0" t="s">
        <v>1047</v>
      </c>
      <c r="P300" s="216" t="n">
        <v>50</v>
      </c>
      <c r="S300" s="0" t="s">
        <v>930</v>
      </c>
      <c r="T300" s="0" t="s">
        <v>784</v>
      </c>
      <c r="U300" s="218" t="n">
        <v>30.5</v>
      </c>
      <c r="V300" s="0" t="s">
        <v>1108</v>
      </c>
      <c r="W300" s="0" t="s">
        <v>1049</v>
      </c>
      <c r="X300" s="0" t="s">
        <v>1050</v>
      </c>
      <c r="Y300" s="0" t="s">
        <v>1051</v>
      </c>
      <c r="Z300" s="0" t="s">
        <v>571</v>
      </c>
      <c r="AA300" s="0" t="n">
        <v>620922.1</v>
      </c>
      <c r="AB300" s="215" t="n">
        <v>37035.875</v>
      </c>
      <c r="AC300" s="215" t="n">
        <v>37035.875</v>
      </c>
    </row>
    <row r="301" customFormat="false" ht="12.75" hidden="false" customHeight="false" outlineLevel="0" collapsed="false">
      <c r="A301" s="208" t="str">
        <f aca="false">B301&amp;" "&amp;C301&amp;" "&amp;D301</f>
        <v>US Power Physical</v>
      </c>
      <c r="B301" s="208" t="str">
        <f aca="false">IF((LEFT(N301,2)="US"),"US","")</f>
        <v>US</v>
      </c>
      <c r="C301" s="208" t="str">
        <f aca="false">M301</f>
        <v>Power</v>
      </c>
      <c r="D301" s="208" t="str">
        <f aca="false">IF(ISNUMBER(FIND("Phy",N301))=TRUE(),"Physical","Financial")</f>
        <v>Physical</v>
      </c>
      <c r="E301" s="208" t="n">
        <f aca="false">IF(VLOOKUP(S301,'DD-Lookup'!$J$6:$L$50,3,FALSE())="Monthly",(YEAR(AC301)-YEAR(AB301))*12+MONTH(AC301)-MONTH(AB301)+1,(AC301-AB301+1))</f>
        <v>1</v>
      </c>
      <c r="F301" s="239" t="n">
        <f aca="false">E301*SUM(P301:Q301)</f>
        <v>50</v>
      </c>
      <c r="G301" s="214" t="n">
        <v>1288348</v>
      </c>
      <c r="H301" s="215" t="n">
        <v>37035.2694907407</v>
      </c>
      <c r="I301" s="0" t="s">
        <v>1109</v>
      </c>
      <c r="M301" s="0" t="s">
        <v>67</v>
      </c>
      <c r="N301" s="0" t="s">
        <v>1081</v>
      </c>
      <c r="O301" s="0" t="s">
        <v>1110</v>
      </c>
      <c r="P301" s="216" t="n">
        <v>50</v>
      </c>
      <c r="S301" s="0" t="s">
        <v>930</v>
      </c>
      <c r="T301" s="0" t="s">
        <v>784</v>
      </c>
      <c r="U301" s="218" t="n">
        <v>45</v>
      </c>
      <c r="V301" s="0" t="s">
        <v>1111</v>
      </c>
      <c r="W301" s="0" t="s">
        <v>1094</v>
      </c>
      <c r="X301" s="0" t="s">
        <v>1063</v>
      </c>
      <c r="Y301" s="0" t="s">
        <v>1051</v>
      </c>
      <c r="Z301" s="0" t="s">
        <v>618</v>
      </c>
      <c r="AA301" s="0" t="n">
        <v>620923.1</v>
      </c>
      <c r="AB301" s="215" t="n">
        <v>37036.875</v>
      </c>
      <c r="AC301" s="215" t="n">
        <v>37036.875</v>
      </c>
    </row>
    <row r="302" customFormat="false" ht="12.75" hidden="false" customHeight="false" outlineLevel="0" collapsed="false">
      <c r="A302" s="208" t="str">
        <f aca="false">B302&amp;" "&amp;C302&amp;" "&amp;D302</f>
        <v> Metals Financial</v>
      </c>
      <c r="B302" s="208" t="str">
        <f aca="false">IF((LEFT(N302,2)="US"),"US","")</f>
        <v/>
      </c>
      <c r="C302" s="208" t="str">
        <f aca="false">M302</f>
        <v>Metals</v>
      </c>
      <c r="D302" s="208" t="str">
        <f aca="false">IF(ISNUMBER(FIND("Phy",N302))=TRUE(),"Physical","Financial")</f>
        <v>Financial</v>
      </c>
      <c r="E302" s="208" t="n">
        <f aca="false">IF(VLOOKUP(S302,'DD-Lookup'!$J$6:$L$50,3,FALSE())="Monthly",(YEAR(AC302)-YEAR(AB302))*12+MONTH(AC302)-MONTH(AB302)+1,(AC302-AB302+1))</f>
        <v>1</v>
      </c>
      <c r="F302" s="239" t="n">
        <f aca="false">E302*SUM(P302:Q302)</f>
        <v>10</v>
      </c>
      <c r="G302" s="214" t="n">
        <v>1288349</v>
      </c>
      <c r="H302" s="215" t="n">
        <v>37035.2696990741</v>
      </c>
      <c r="I302" s="0" t="s">
        <v>941</v>
      </c>
      <c r="M302" s="0" t="s">
        <v>780</v>
      </c>
      <c r="N302" s="0" t="s">
        <v>896</v>
      </c>
      <c r="O302" s="0" t="s">
        <v>897</v>
      </c>
      <c r="P302" s="216" t="n">
        <v>10</v>
      </c>
      <c r="S302" s="0" t="s">
        <v>898</v>
      </c>
      <c r="T302" s="0" t="s">
        <v>784</v>
      </c>
      <c r="U302" s="218" t="n">
        <v>7220</v>
      </c>
      <c r="V302" s="0" t="s">
        <v>942</v>
      </c>
      <c r="W302" s="0" t="s">
        <v>800</v>
      </c>
      <c r="X302" s="0" t="s">
        <v>787</v>
      </c>
      <c r="Y302" s="0" t="s">
        <v>788</v>
      </c>
      <c r="Z302" s="0" t="s">
        <v>789</v>
      </c>
      <c r="AA302" s="0" t="n">
        <v>2150191</v>
      </c>
    </row>
    <row r="303" customFormat="false" ht="12.75" hidden="false" customHeight="false" outlineLevel="0" collapsed="false">
      <c r="A303" s="208" t="str">
        <f aca="false">B303&amp;" "&amp;C303&amp;" "&amp;D303</f>
        <v> Metals Financial</v>
      </c>
      <c r="B303" s="208" t="str">
        <f aca="false">IF((LEFT(N303,2)="US"),"US","")</f>
        <v/>
      </c>
      <c r="C303" s="208" t="str">
        <f aca="false">M303</f>
        <v>Metals</v>
      </c>
      <c r="D303" s="208" t="str">
        <f aca="false">IF(ISNUMBER(FIND("Phy",N303))=TRUE(),"Physical","Financial")</f>
        <v>Financial</v>
      </c>
      <c r="E303" s="208" t="n">
        <f aca="false">IF(VLOOKUP(S303,'DD-Lookup'!$J$6:$L$50,3,FALSE())="Monthly",(YEAR(AC303)-YEAR(AB303))*12+MONTH(AC303)-MONTH(AB303)+1,(AC303-AB303+1))</f>
        <v>1</v>
      </c>
      <c r="F303" s="239" t="n">
        <f aca="false">E303*SUM(P303:Q303)</f>
        <v>18</v>
      </c>
      <c r="G303" s="214" t="n">
        <v>1288350</v>
      </c>
      <c r="H303" s="215" t="n">
        <v>37035.2697337963</v>
      </c>
      <c r="I303" s="0" t="s">
        <v>807</v>
      </c>
      <c r="M303" s="0" t="s">
        <v>780</v>
      </c>
      <c r="N303" s="0" t="s">
        <v>781</v>
      </c>
      <c r="O303" s="0" t="s">
        <v>782</v>
      </c>
      <c r="Q303" s="216" t="n">
        <v>18</v>
      </c>
      <c r="S303" s="0" t="s">
        <v>783</v>
      </c>
      <c r="T303" s="0" t="s">
        <v>784</v>
      </c>
      <c r="U303" s="218" t="n">
        <v>1541</v>
      </c>
      <c r="V303" s="0" t="s">
        <v>808</v>
      </c>
      <c r="W303" s="0" t="s">
        <v>803</v>
      </c>
      <c r="X303" s="0" t="s">
        <v>787</v>
      </c>
      <c r="Y303" s="0" t="s">
        <v>788</v>
      </c>
      <c r="Z303" s="0" t="s">
        <v>789</v>
      </c>
      <c r="AA303" s="0" t="n">
        <v>2150193</v>
      </c>
    </row>
    <row r="304" customFormat="false" ht="12.75" hidden="false" customHeight="false" outlineLevel="0" collapsed="false">
      <c r="A304" s="208" t="str">
        <f aca="false">B304&amp;" "&amp;C304&amp;" "&amp;D304</f>
        <v> Metals Financial</v>
      </c>
      <c r="B304" s="208" t="str">
        <f aca="false">IF((LEFT(N304,2)="US"),"US","")</f>
        <v/>
      </c>
      <c r="C304" s="208" t="str">
        <f aca="false">M304</f>
        <v>Metals</v>
      </c>
      <c r="D304" s="208" t="str">
        <f aca="false">IF(ISNUMBER(FIND("Phy",N304))=TRUE(),"Physical","Financial")</f>
        <v>Financial</v>
      </c>
      <c r="E304" s="208" t="n">
        <f aca="false">IF(VLOOKUP(S304,'DD-Lookup'!$J$6:$L$50,3,FALSE())="Monthly",(YEAR(AC304)-YEAR(AB304))*12+MONTH(AC304)-MONTH(AB304)+1,(AC304-AB304+1))</f>
        <v>1</v>
      </c>
      <c r="F304" s="239" t="n">
        <f aca="false">E304*SUM(P304:Q304)</f>
        <v>10</v>
      </c>
      <c r="G304" s="214" t="n">
        <v>1288351</v>
      </c>
      <c r="H304" s="215" t="n">
        <v>37035.2699768519</v>
      </c>
      <c r="I304" s="0" t="s">
        <v>941</v>
      </c>
      <c r="M304" s="0" t="s">
        <v>780</v>
      </c>
      <c r="N304" s="0" t="s">
        <v>896</v>
      </c>
      <c r="O304" s="0" t="s">
        <v>897</v>
      </c>
      <c r="P304" s="216" t="n">
        <v>10</v>
      </c>
      <c r="S304" s="0" t="s">
        <v>898</v>
      </c>
      <c r="T304" s="0" t="s">
        <v>784</v>
      </c>
      <c r="U304" s="218" t="n">
        <v>7220</v>
      </c>
      <c r="V304" s="0" t="s">
        <v>942</v>
      </c>
      <c r="W304" s="0" t="s">
        <v>800</v>
      </c>
      <c r="X304" s="0" t="s">
        <v>787</v>
      </c>
      <c r="Y304" s="0" t="s">
        <v>788</v>
      </c>
      <c r="Z304" s="0" t="s">
        <v>789</v>
      </c>
      <c r="AA304" s="0" t="n">
        <v>2150197</v>
      </c>
    </row>
    <row r="305" customFormat="false" ht="12.75" hidden="false" customHeight="false" outlineLevel="0" collapsed="false">
      <c r="A305" s="208" t="str">
        <f aca="false">B305&amp;" "&amp;C305&amp;" "&amp;D305</f>
        <v>US Power Physical</v>
      </c>
      <c r="B305" s="208" t="str">
        <f aca="false">IF((LEFT(N305,2)="US"),"US","")</f>
        <v>US</v>
      </c>
      <c r="C305" s="208" t="str">
        <f aca="false">M305</f>
        <v>Power</v>
      </c>
      <c r="D305" s="208" t="str">
        <f aca="false">IF(ISNUMBER(FIND("Phy",N305))=TRUE(),"Physical","Financial")</f>
        <v>Physical</v>
      </c>
      <c r="E305" s="208" t="n">
        <f aca="false">IF(VLOOKUP(S305,'DD-Lookup'!$J$6:$L$50,3,FALSE())="Monthly",(YEAR(AC305)-YEAR(AB305))*12+MONTH(AC305)-MONTH(AB305)+1,(AC305-AB305+1))</f>
        <v>30</v>
      </c>
      <c r="F305" s="239" t="n">
        <f aca="false">E305*SUM(P305:Q305)</f>
        <v>1500</v>
      </c>
      <c r="G305" s="214" t="n">
        <v>1288352</v>
      </c>
      <c r="H305" s="215" t="n">
        <v>37035.2701157407</v>
      </c>
      <c r="I305" s="0" t="s">
        <v>1112</v>
      </c>
      <c r="M305" s="0" t="s">
        <v>67</v>
      </c>
      <c r="N305" s="0" t="s">
        <v>1081</v>
      </c>
      <c r="O305" s="0" t="s">
        <v>1113</v>
      </c>
      <c r="Q305" s="216" t="n">
        <v>50</v>
      </c>
      <c r="S305" s="0" t="s">
        <v>930</v>
      </c>
      <c r="T305" s="0" t="s">
        <v>784</v>
      </c>
      <c r="U305" s="218" t="n">
        <v>55</v>
      </c>
      <c r="V305" s="0" t="s">
        <v>1114</v>
      </c>
      <c r="W305" s="0" t="s">
        <v>1090</v>
      </c>
      <c r="X305" s="0" t="s">
        <v>1091</v>
      </c>
      <c r="Y305" s="0" t="s">
        <v>1051</v>
      </c>
      <c r="Z305" s="0" t="s">
        <v>618</v>
      </c>
      <c r="AA305" s="0" t="n">
        <v>620924.1</v>
      </c>
      <c r="AB305" s="215" t="n">
        <v>37408.7159722222</v>
      </c>
      <c r="AC305" s="215" t="n">
        <v>37437.7159722222</v>
      </c>
    </row>
    <row r="306" customFormat="false" ht="12.75" hidden="false" customHeight="false" outlineLevel="0" collapsed="false">
      <c r="A306" s="208" t="str">
        <f aca="false">B306&amp;" "&amp;C306&amp;" "&amp;D306</f>
        <v>US Power Financial</v>
      </c>
      <c r="B306" s="208" t="str">
        <f aca="false">IF((LEFT(N306,2)="US"),"US","")</f>
        <v>US</v>
      </c>
      <c r="C306" s="208" t="str">
        <f aca="false">M306</f>
        <v>Power</v>
      </c>
      <c r="D306" s="208" t="str">
        <f aca="false">IF(ISNUMBER(FIND("Phy",N306))=TRUE(),"Physical","Financial")</f>
        <v>Financial</v>
      </c>
      <c r="E306" s="208" t="n">
        <f aca="false">IF(VLOOKUP(S306,'DD-Lookup'!$J$6:$L$50,3,FALSE())="Monthly",(YEAR(AC306)-YEAR(AB306))*12+MONTH(AC306)-MONTH(AB306)+1,(AC306-AB306+1))</f>
        <v>1</v>
      </c>
      <c r="F306" s="239" t="n">
        <f aca="false">E306*SUM(P306:Q306)</f>
        <v>50</v>
      </c>
      <c r="G306" s="214" t="n">
        <v>1288353</v>
      </c>
      <c r="H306" s="215" t="n">
        <v>37035.2701388889</v>
      </c>
      <c r="I306" s="0" t="s">
        <v>1066</v>
      </c>
      <c r="M306" s="0" t="s">
        <v>67</v>
      </c>
      <c r="N306" s="0" t="s">
        <v>1046</v>
      </c>
      <c r="O306" s="0" t="s">
        <v>1060</v>
      </c>
      <c r="P306" s="216" t="n">
        <v>50</v>
      </c>
      <c r="S306" s="0" t="s">
        <v>930</v>
      </c>
      <c r="T306" s="0" t="s">
        <v>784</v>
      </c>
      <c r="U306" s="218" t="n">
        <v>49</v>
      </c>
      <c r="V306" s="0" t="s">
        <v>1067</v>
      </c>
      <c r="W306" s="0" t="s">
        <v>1062</v>
      </c>
      <c r="X306" s="0" t="s">
        <v>1063</v>
      </c>
      <c r="Y306" s="0" t="s">
        <v>1051</v>
      </c>
      <c r="Z306" s="0" t="s">
        <v>571</v>
      </c>
      <c r="AA306" s="0" t="n">
        <v>620925.1</v>
      </c>
      <c r="AB306" s="215" t="n">
        <v>37036.875</v>
      </c>
      <c r="AC306" s="215" t="n">
        <v>37036.875</v>
      </c>
    </row>
    <row r="307" customFormat="false" ht="12.75" hidden="false" customHeight="false" outlineLevel="0" collapsed="false">
      <c r="A307" s="208" t="str">
        <f aca="false">B307&amp;" "&amp;C307&amp;" "&amp;D307</f>
        <v>US Power Physical</v>
      </c>
      <c r="B307" s="208" t="str">
        <f aca="false">IF((LEFT(N307,2)="US"),"US","")</f>
        <v>US</v>
      </c>
      <c r="C307" s="208" t="str">
        <f aca="false">M307</f>
        <v>Power</v>
      </c>
      <c r="D307" s="208" t="str">
        <f aca="false">IF(ISNUMBER(FIND("Phy",N307))=TRUE(),"Physical","Financial")</f>
        <v>Physical</v>
      </c>
      <c r="E307" s="208" t="n">
        <f aca="false">IF(VLOOKUP(S307,'DD-Lookup'!$J$6:$L$50,3,FALSE())="Monthly",(YEAR(AC307)-YEAR(AB307))*12+MONTH(AC307)-MONTH(AB307)+1,(AC307-AB307+1))</f>
        <v>31</v>
      </c>
      <c r="F307" s="239" t="n">
        <f aca="false">E307*SUM(P307:Q307)</f>
        <v>1550</v>
      </c>
      <c r="G307" s="214" t="n">
        <v>1288354</v>
      </c>
      <c r="H307" s="215" t="n">
        <v>37035.2704050926</v>
      </c>
      <c r="I307" s="0" t="s">
        <v>1115</v>
      </c>
      <c r="M307" s="0" t="s">
        <v>67</v>
      </c>
      <c r="N307" s="0" t="s">
        <v>1081</v>
      </c>
      <c r="O307" s="0" t="s">
        <v>1116</v>
      </c>
      <c r="Q307" s="216" t="n">
        <v>50</v>
      </c>
      <c r="S307" s="0" t="s">
        <v>930</v>
      </c>
      <c r="T307" s="0" t="s">
        <v>784</v>
      </c>
      <c r="U307" s="218" t="n">
        <v>43</v>
      </c>
      <c r="V307" s="0" t="s">
        <v>1117</v>
      </c>
      <c r="W307" s="0" t="s">
        <v>1105</v>
      </c>
      <c r="X307" s="0" t="s">
        <v>1106</v>
      </c>
      <c r="Y307" s="0" t="s">
        <v>1051</v>
      </c>
      <c r="Z307" s="0" t="s">
        <v>618</v>
      </c>
      <c r="AA307" s="0" t="n">
        <v>620926.1</v>
      </c>
      <c r="AB307" s="215" t="n">
        <v>37377.5916666667</v>
      </c>
      <c r="AC307" s="215" t="n">
        <v>37407.5916666667</v>
      </c>
    </row>
    <row r="308" customFormat="false" ht="12.75" hidden="false" customHeight="false" outlineLevel="0" collapsed="false">
      <c r="A308" s="208" t="str">
        <f aca="false">B308&amp;" "&amp;C308&amp;" "&amp;D308</f>
        <v> Metals Financial</v>
      </c>
      <c r="B308" s="208" t="str">
        <f aca="false">IF((LEFT(N308,2)="US"),"US","")</f>
        <v/>
      </c>
      <c r="C308" s="208" t="str">
        <f aca="false">M308</f>
        <v>Metals</v>
      </c>
      <c r="D308" s="208" t="str">
        <f aca="false">IF(ISNUMBER(FIND("Phy",N308))=TRUE(),"Physical","Financial")</f>
        <v>Financial</v>
      </c>
      <c r="E308" s="208" t="n">
        <f aca="false">IF(VLOOKUP(S308,'DD-Lookup'!$J$6:$L$50,3,FALSE())="Monthly",(YEAR(AC308)-YEAR(AB308))*12+MONTH(AC308)-MONTH(AB308)+1,(AC308-AB308+1))</f>
        <v>1</v>
      </c>
      <c r="F308" s="239" t="n">
        <f aca="false">E308*SUM(P308:Q308)</f>
        <v>20</v>
      </c>
      <c r="G308" s="214" t="n">
        <v>1288355</v>
      </c>
      <c r="H308" s="215" t="n">
        <v>37035.2704282407</v>
      </c>
      <c r="I308" s="0" t="s">
        <v>809</v>
      </c>
      <c r="M308" s="0" t="s">
        <v>780</v>
      </c>
      <c r="N308" s="0" t="s">
        <v>781</v>
      </c>
      <c r="O308" s="0" t="s">
        <v>782</v>
      </c>
      <c r="P308" s="216" t="n">
        <v>20</v>
      </c>
      <c r="S308" s="0" t="s">
        <v>783</v>
      </c>
      <c r="T308" s="0" t="s">
        <v>784</v>
      </c>
      <c r="U308" s="218" t="n">
        <v>1540</v>
      </c>
      <c r="V308" s="0" t="s">
        <v>810</v>
      </c>
      <c r="W308" s="0" t="s">
        <v>803</v>
      </c>
      <c r="X308" s="0" t="s">
        <v>787</v>
      </c>
      <c r="Y308" s="0" t="s">
        <v>788</v>
      </c>
      <c r="Z308" s="0" t="s">
        <v>789</v>
      </c>
      <c r="AA308" s="0" t="n">
        <v>2150199</v>
      </c>
    </row>
    <row r="309" customFormat="false" ht="12.75" hidden="false" customHeight="false" outlineLevel="0" collapsed="false">
      <c r="A309" s="208" t="str">
        <f aca="false">B309&amp;" "&amp;C309&amp;" "&amp;D309</f>
        <v>US Power Financial</v>
      </c>
      <c r="B309" s="208" t="str">
        <f aca="false">IF((LEFT(N309,2)="US"),"US","")</f>
        <v>US</v>
      </c>
      <c r="C309" s="208" t="str">
        <f aca="false">M309</f>
        <v>Power</v>
      </c>
      <c r="D309" s="208" t="str">
        <f aca="false">IF(ISNUMBER(FIND("Phy",N309))=TRUE(),"Physical","Financial")</f>
        <v>Financial</v>
      </c>
      <c r="E309" s="208" t="n">
        <f aca="false">IF(VLOOKUP(S309,'DD-Lookup'!$J$6:$L$50,3,FALSE())="Monthly",(YEAR(AC309)-YEAR(AB309))*12+MONTH(AC309)-MONTH(AB309)+1,(AC309-AB309+1))</f>
        <v>1</v>
      </c>
      <c r="F309" s="239" t="n">
        <f aca="false">E309*SUM(P309:Q309)</f>
        <v>50</v>
      </c>
      <c r="G309" s="214" t="n">
        <v>1288356</v>
      </c>
      <c r="H309" s="215" t="n">
        <v>37035.2705092593</v>
      </c>
      <c r="I309" s="0" t="s">
        <v>1066</v>
      </c>
      <c r="M309" s="0" t="s">
        <v>67</v>
      </c>
      <c r="N309" s="0" t="s">
        <v>1046</v>
      </c>
      <c r="O309" s="0" t="s">
        <v>1118</v>
      </c>
      <c r="Q309" s="216" t="n">
        <v>50</v>
      </c>
      <c r="S309" s="0" t="s">
        <v>930</v>
      </c>
      <c r="T309" s="0" t="s">
        <v>784</v>
      </c>
      <c r="U309" s="218" t="n">
        <v>37</v>
      </c>
      <c r="V309" s="0" t="s">
        <v>1067</v>
      </c>
      <c r="W309" s="0" t="s">
        <v>1062</v>
      </c>
      <c r="X309" s="0" t="s">
        <v>1063</v>
      </c>
      <c r="Y309" s="0" t="s">
        <v>1051</v>
      </c>
      <c r="Z309" s="0" t="s">
        <v>571</v>
      </c>
      <c r="AA309" s="0" t="n">
        <v>620927.1</v>
      </c>
      <c r="AB309" s="215" t="n">
        <v>37036.875</v>
      </c>
      <c r="AC309" s="215" t="n">
        <v>37036.875</v>
      </c>
    </row>
    <row r="310" customFormat="false" ht="12.75" hidden="false" customHeight="false" outlineLevel="0" collapsed="false">
      <c r="A310" s="208" t="str">
        <f aca="false">B310&amp;" "&amp;C310&amp;" "&amp;D310</f>
        <v> Metals Financial</v>
      </c>
      <c r="B310" s="208" t="str">
        <f aca="false">IF((LEFT(N310,2)="US"),"US","")</f>
        <v/>
      </c>
      <c r="C310" s="208" t="str">
        <f aca="false">M310</f>
        <v>Metals</v>
      </c>
      <c r="D310" s="208" t="str">
        <f aca="false">IF(ISNUMBER(FIND("Phy",N310))=TRUE(),"Physical","Financial")</f>
        <v>Financial</v>
      </c>
      <c r="E310" s="208" t="n">
        <f aca="false">IF(VLOOKUP(S310,'DD-Lookup'!$J$6:$L$50,3,FALSE())="Monthly",(YEAR(AC310)-YEAR(AB310))*12+MONTH(AC310)-MONTH(AB310)+1,(AC310-AB310+1))</f>
        <v>1</v>
      </c>
      <c r="F310" s="239" t="n">
        <f aca="false">E310*SUM(P310:Q310)</f>
        <v>20</v>
      </c>
      <c r="G310" s="214" t="n">
        <v>1288357</v>
      </c>
      <c r="H310" s="215" t="n">
        <v>37035.2705208333</v>
      </c>
      <c r="I310" s="0" t="s">
        <v>809</v>
      </c>
      <c r="M310" s="0" t="s">
        <v>780</v>
      </c>
      <c r="N310" s="0" t="s">
        <v>804</v>
      </c>
      <c r="O310" s="0" t="s">
        <v>805</v>
      </c>
      <c r="P310" s="216" t="n">
        <v>20</v>
      </c>
      <c r="S310" s="0" t="s">
        <v>783</v>
      </c>
      <c r="T310" s="0" t="s">
        <v>784</v>
      </c>
      <c r="U310" s="218" t="n">
        <v>1741</v>
      </c>
      <c r="V310" s="0" t="s">
        <v>810</v>
      </c>
      <c r="W310" s="0" t="s">
        <v>803</v>
      </c>
      <c r="X310" s="0" t="s">
        <v>787</v>
      </c>
      <c r="Y310" s="0" t="s">
        <v>788</v>
      </c>
      <c r="Z310" s="0" t="s">
        <v>789</v>
      </c>
      <c r="AA310" s="0" t="n">
        <v>2150201</v>
      </c>
    </row>
    <row r="311" customFormat="false" ht="12.75" hidden="false" customHeight="false" outlineLevel="0" collapsed="false">
      <c r="A311" s="208" t="str">
        <f aca="false">B311&amp;" "&amp;C311&amp;" "&amp;D311</f>
        <v>US Power Financial</v>
      </c>
      <c r="B311" s="208" t="str">
        <f aca="false">IF((LEFT(N311,2)="US"),"US","")</f>
        <v>US</v>
      </c>
      <c r="C311" s="208" t="str">
        <f aca="false">M311</f>
        <v>Power</v>
      </c>
      <c r="D311" s="208" t="str">
        <f aca="false">IF(ISNUMBER(FIND("Phy",N311))=TRUE(),"Physical","Financial")</f>
        <v>Financial</v>
      </c>
      <c r="E311" s="208" t="n">
        <f aca="false">IF(VLOOKUP(S311,'DD-Lookup'!$J$6:$L$50,3,FALSE())="Monthly",(YEAR(AC311)-YEAR(AB311))*12+MONTH(AC311)-MONTH(AB311)+1,(AC311-AB311+1))</f>
        <v>3</v>
      </c>
      <c r="F311" s="239" t="n">
        <f aca="false">E311*SUM(P311:Q311)</f>
        <v>150</v>
      </c>
      <c r="G311" s="214" t="n">
        <v>1288358</v>
      </c>
      <c r="H311" s="215" t="n">
        <v>37035.2705671296</v>
      </c>
      <c r="I311" s="0" t="s">
        <v>1087</v>
      </c>
      <c r="M311" s="0" t="s">
        <v>67</v>
      </c>
      <c r="N311" s="0" t="s">
        <v>1046</v>
      </c>
      <c r="O311" s="0" t="s">
        <v>1068</v>
      </c>
      <c r="Q311" s="216" t="n">
        <v>50</v>
      </c>
      <c r="S311" s="0" t="s">
        <v>930</v>
      </c>
      <c r="T311" s="0" t="s">
        <v>784</v>
      </c>
      <c r="U311" s="218" t="n">
        <v>50.25</v>
      </c>
      <c r="V311" s="0" t="s">
        <v>1093</v>
      </c>
      <c r="W311" s="0" t="s">
        <v>1062</v>
      </c>
      <c r="X311" s="0" t="s">
        <v>1063</v>
      </c>
      <c r="Y311" s="0" t="s">
        <v>1051</v>
      </c>
      <c r="Z311" s="0" t="s">
        <v>571</v>
      </c>
      <c r="AA311" s="0" t="n">
        <v>620928.1</v>
      </c>
      <c r="AB311" s="215" t="n">
        <v>37040.875</v>
      </c>
      <c r="AC311" s="215" t="n">
        <v>37042.875</v>
      </c>
    </row>
    <row r="312" customFormat="false" ht="12.75" hidden="false" customHeight="false" outlineLevel="0" collapsed="false">
      <c r="A312" s="208" t="str">
        <f aca="false">B312&amp;" "&amp;C312&amp;" "&amp;D312</f>
        <v>US Power Financial</v>
      </c>
      <c r="B312" s="208" t="str">
        <f aca="false">IF((LEFT(N312,2)="US"),"US","")</f>
        <v>US</v>
      </c>
      <c r="C312" s="208" t="str">
        <f aca="false">M312</f>
        <v>Power</v>
      </c>
      <c r="D312" s="208" t="str">
        <f aca="false">IF(ISNUMBER(FIND("Phy",N312))=TRUE(),"Physical","Financial")</f>
        <v>Financial</v>
      </c>
      <c r="E312" s="208" t="n">
        <f aca="false">IF(VLOOKUP(S312,'DD-Lookup'!$J$6:$L$50,3,FALSE())="Monthly",(YEAR(AC312)-YEAR(AB312))*12+MONTH(AC312)-MONTH(AB312)+1,(AC312-AB312+1))</f>
        <v>3</v>
      </c>
      <c r="F312" s="239" t="n">
        <f aca="false">E312*SUM(P312:Q312)</f>
        <v>150</v>
      </c>
      <c r="G312" s="214" t="n">
        <v>1288359</v>
      </c>
      <c r="H312" s="215" t="n">
        <v>37035.2707175926</v>
      </c>
      <c r="I312" s="0" t="s">
        <v>1087</v>
      </c>
      <c r="M312" s="0" t="s">
        <v>67</v>
      </c>
      <c r="N312" s="0" t="s">
        <v>1046</v>
      </c>
      <c r="O312" s="0" t="s">
        <v>1119</v>
      </c>
      <c r="Q312" s="216" t="n">
        <v>50</v>
      </c>
      <c r="S312" s="0" t="s">
        <v>930</v>
      </c>
      <c r="T312" s="0" t="s">
        <v>784</v>
      </c>
      <c r="U312" s="218" t="n">
        <v>39</v>
      </c>
      <c r="V312" s="0" t="s">
        <v>1093</v>
      </c>
      <c r="W312" s="0" t="s">
        <v>1062</v>
      </c>
      <c r="X312" s="0" t="s">
        <v>1063</v>
      </c>
      <c r="Y312" s="0" t="s">
        <v>1051</v>
      </c>
      <c r="Z312" s="0" t="s">
        <v>571</v>
      </c>
      <c r="AA312" s="0" t="n">
        <v>620929.1</v>
      </c>
      <c r="AB312" s="215" t="n">
        <v>37040.875</v>
      </c>
      <c r="AC312" s="215" t="n">
        <v>37042.875</v>
      </c>
    </row>
    <row r="313" customFormat="false" ht="12.75" hidden="false" customHeight="false" outlineLevel="0" collapsed="false">
      <c r="A313" s="208" t="str">
        <f aca="false">B313&amp;" "&amp;C313&amp;" "&amp;D313</f>
        <v> Metals Financial</v>
      </c>
      <c r="B313" s="208" t="str">
        <f aca="false">IF((LEFT(N313,2)="US"),"US","")</f>
        <v/>
      </c>
      <c r="C313" s="208" t="str">
        <f aca="false">M313</f>
        <v>Metals</v>
      </c>
      <c r="D313" s="208" t="str">
        <f aca="false">IF(ISNUMBER(FIND("Phy",N313))=TRUE(),"Physical","Financial")</f>
        <v>Financial</v>
      </c>
      <c r="E313" s="208" t="n">
        <f aca="false">IF(VLOOKUP(S313,'DD-Lookup'!$J$6:$L$50,3,FALSE())="Monthly",(YEAR(AC313)-YEAR(AB313))*12+MONTH(AC313)-MONTH(AB313)+1,(AC313-AB313+1))</f>
        <v>1</v>
      </c>
      <c r="F313" s="239" t="n">
        <f aca="false">E313*SUM(P313:Q313)</f>
        <v>10</v>
      </c>
      <c r="G313" s="214" t="n">
        <v>1288360</v>
      </c>
      <c r="H313" s="215" t="n">
        <v>37035.270775463</v>
      </c>
      <c r="I313" s="0" t="s">
        <v>941</v>
      </c>
      <c r="M313" s="0" t="s">
        <v>780</v>
      </c>
      <c r="N313" s="0" t="s">
        <v>804</v>
      </c>
      <c r="O313" s="0" t="s">
        <v>805</v>
      </c>
      <c r="Q313" s="216" t="n">
        <v>10</v>
      </c>
      <c r="S313" s="0" t="s">
        <v>783</v>
      </c>
      <c r="T313" s="0" t="s">
        <v>784</v>
      </c>
      <c r="U313" s="218" t="n">
        <v>1742</v>
      </c>
      <c r="V313" s="0" t="s">
        <v>1044</v>
      </c>
      <c r="W313" s="0" t="s">
        <v>803</v>
      </c>
      <c r="X313" s="0" t="s">
        <v>787</v>
      </c>
      <c r="Y313" s="0" t="s">
        <v>788</v>
      </c>
      <c r="Z313" s="0" t="s">
        <v>789</v>
      </c>
      <c r="AA313" s="0" t="n">
        <v>2150203</v>
      </c>
    </row>
    <row r="314" customFormat="false" ht="12.75" hidden="false" customHeight="false" outlineLevel="0" collapsed="false">
      <c r="A314" s="208" t="str">
        <f aca="false">B314&amp;" "&amp;C314&amp;" "&amp;D314</f>
        <v>US Power Physical</v>
      </c>
      <c r="B314" s="208" t="str">
        <f aca="false">IF((LEFT(N314,2)="US"),"US","")</f>
        <v>US</v>
      </c>
      <c r="C314" s="208" t="str">
        <f aca="false">M314</f>
        <v>Power</v>
      </c>
      <c r="D314" s="208" t="str">
        <f aca="false">IF(ISNUMBER(FIND("Phy",N314))=TRUE(),"Physical","Financial")</f>
        <v>Physical</v>
      </c>
      <c r="E314" s="208" t="n">
        <f aca="false">IF(VLOOKUP(S314,'DD-Lookup'!$J$6:$L$50,3,FALSE())="Monthly",(YEAR(AC314)-YEAR(AB314))*12+MONTH(AC314)-MONTH(AB314)+1,(AC314-AB314+1))</f>
        <v>1</v>
      </c>
      <c r="F314" s="239" t="n">
        <f aca="false">E314*SUM(P314:Q314)</f>
        <v>50</v>
      </c>
      <c r="G314" s="214" t="n">
        <v>1288361</v>
      </c>
      <c r="H314" s="215" t="n">
        <v>37035.2710185185</v>
      </c>
      <c r="I314" s="0" t="s">
        <v>1109</v>
      </c>
      <c r="M314" s="0" t="s">
        <v>67</v>
      </c>
      <c r="N314" s="0" t="s">
        <v>1081</v>
      </c>
      <c r="O314" s="0" t="s">
        <v>1120</v>
      </c>
      <c r="Q314" s="216" t="n">
        <v>50</v>
      </c>
      <c r="S314" s="0" t="s">
        <v>930</v>
      </c>
      <c r="T314" s="0" t="s">
        <v>784</v>
      </c>
      <c r="U314" s="218" t="n">
        <v>31</v>
      </c>
      <c r="V314" s="0" t="s">
        <v>1121</v>
      </c>
      <c r="W314" s="0" t="s">
        <v>1122</v>
      </c>
      <c r="X314" s="0" t="s">
        <v>1123</v>
      </c>
      <c r="Y314" s="0" t="s">
        <v>1051</v>
      </c>
      <c r="Z314" s="0" t="s">
        <v>618</v>
      </c>
      <c r="AA314" s="0" t="n">
        <v>620930.1</v>
      </c>
      <c r="AB314" s="215" t="n">
        <v>37036.875</v>
      </c>
      <c r="AC314" s="215" t="n">
        <v>37036.875</v>
      </c>
    </row>
    <row r="315" customFormat="false" ht="12.75" hidden="false" customHeight="false" outlineLevel="0" collapsed="false">
      <c r="A315" s="208" t="str">
        <f aca="false">B315&amp;" "&amp;C315&amp;" "&amp;D315</f>
        <v> Metals Financial</v>
      </c>
      <c r="B315" s="208" t="str">
        <f aca="false">IF((LEFT(N315,2)="US"),"US","")</f>
        <v/>
      </c>
      <c r="C315" s="208" t="str">
        <f aca="false">M315</f>
        <v>Metals</v>
      </c>
      <c r="D315" s="208" t="str">
        <f aca="false">IF(ISNUMBER(FIND("Phy",N315))=TRUE(),"Physical","Financial")</f>
        <v>Financial</v>
      </c>
      <c r="E315" s="208" t="n">
        <f aca="false">IF(VLOOKUP(S315,'DD-Lookup'!$J$6:$L$50,3,FALSE())="Monthly",(YEAR(AC315)-YEAR(AB315))*12+MONTH(AC315)-MONTH(AB315)+1,(AC315-AB315+1))</f>
        <v>1</v>
      </c>
      <c r="F315" s="239" t="n">
        <f aca="false">E315*SUM(P315:Q315)</f>
        <v>5</v>
      </c>
      <c r="G315" s="214" t="n">
        <v>1288362</v>
      </c>
      <c r="H315" s="215" t="n">
        <v>37035.2711226852</v>
      </c>
      <c r="I315" s="0" t="s">
        <v>941</v>
      </c>
      <c r="M315" s="0" t="s">
        <v>780</v>
      </c>
      <c r="N315" s="0" t="s">
        <v>896</v>
      </c>
      <c r="O315" s="0" t="s">
        <v>897</v>
      </c>
      <c r="P315" s="216" t="n">
        <v>5</v>
      </c>
      <c r="S315" s="0" t="s">
        <v>898</v>
      </c>
      <c r="T315" s="0" t="s">
        <v>784</v>
      </c>
      <c r="U315" s="218" t="n">
        <v>7220</v>
      </c>
      <c r="V315" s="0" t="s">
        <v>942</v>
      </c>
      <c r="W315" s="0" t="s">
        <v>800</v>
      </c>
      <c r="X315" s="0" t="s">
        <v>787</v>
      </c>
      <c r="Y315" s="0" t="s">
        <v>788</v>
      </c>
      <c r="Z315" s="0" t="s">
        <v>789</v>
      </c>
      <c r="AA315" s="0" t="n">
        <v>2150205</v>
      </c>
    </row>
    <row r="316" customFormat="false" ht="12.75" hidden="false" customHeight="false" outlineLevel="0" collapsed="false">
      <c r="A316" s="208" t="str">
        <f aca="false">B316&amp;" "&amp;C316&amp;" "&amp;D316</f>
        <v>US Power Physical</v>
      </c>
      <c r="B316" s="208" t="str">
        <f aca="false">IF((LEFT(N316,2)="US"),"US","")</f>
        <v>US</v>
      </c>
      <c r="C316" s="208" t="str">
        <f aca="false">M316</f>
        <v>Power</v>
      </c>
      <c r="D316" s="208" t="str">
        <f aca="false">IF(ISNUMBER(FIND("Phy",N316))=TRUE(),"Physical","Financial")</f>
        <v>Physical</v>
      </c>
      <c r="E316" s="208" t="n">
        <f aca="false">IF(VLOOKUP(S316,'DD-Lookup'!$J$6:$L$50,3,FALSE())="Monthly",(YEAR(AC316)-YEAR(AB316))*12+MONTH(AC316)-MONTH(AB316)+1,(AC316-AB316+1))</f>
        <v>1</v>
      </c>
      <c r="F316" s="239" t="n">
        <f aca="false">E316*SUM(P316:Q316)</f>
        <v>50</v>
      </c>
      <c r="G316" s="214" t="n">
        <v>1288364</v>
      </c>
      <c r="H316" s="215" t="n">
        <v>37035.2713425926</v>
      </c>
      <c r="I316" s="0" t="s">
        <v>1124</v>
      </c>
      <c r="M316" s="0" t="s">
        <v>67</v>
      </c>
      <c r="N316" s="0" t="s">
        <v>1081</v>
      </c>
      <c r="O316" s="0" t="s">
        <v>1125</v>
      </c>
      <c r="P316" s="216" t="n">
        <v>50</v>
      </c>
      <c r="S316" s="0" t="s">
        <v>930</v>
      </c>
      <c r="T316" s="0" t="s">
        <v>784</v>
      </c>
      <c r="U316" s="218" t="n">
        <v>21</v>
      </c>
      <c r="V316" s="0" t="s">
        <v>1126</v>
      </c>
      <c r="W316" s="0" t="s">
        <v>1127</v>
      </c>
      <c r="X316" s="0" t="s">
        <v>1128</v>
      </c>
      <c r="Y316" s="0" t="s">
        <v>1051</v>
      </c>
      <c r="Z316" s="0" t="s">
        <v>618</v>
      </c>
      <c r="AA316" s="0" t="n">
        <v>620932.1</v>
      </c>
      <c r="AB316" s="215" t="n">
        <v>37036.875</v>
      </c>
      <c r="AC316" s="215" t="n">
        <v>37036.875</v>
      </c>
    </row>
    <row r="317" customFormat="false" ht="12.75" hidden="false" customHeight="false" outlineLevel="0" collapsed="false">
      <c r="A317" s="208" t="str">
        <f aca="false">B317&amp;" "&amp;C317&amp;" "&amp;D317</f>
        <v>US Power Physical</v>
      </c>
      <c r="B317" s="208" t="str">
        <f aca="false">IF((LEFT(N317,2)="US"),"US","")</f>
        <v>US</v>
      </c>
      <c r="C317" s="208" t="str">
        <f aca="false">M317</f>
        <v>Power</v>
      </c>
      <c r="D317" s="208" t="str">
        <f aca="false">IF(ISNUMBER(FIND("Phy",N317))=TRUE(),"Physical","Financial")</f>
        <v>Physical</v>
      </c>
      <c r="E317" s="208" t="n">
        <f aca="false">IF(VLOOKUP(S317,'DD-Lookup'!$J$6:$L$50,3,FALSE())="Monthly",(YEAR(AC317)-YEAR(AB317))*12+MONTH(AC317)-MONTH(AB317)+1,(AC317-AB317+1))</f>
        <v>1</v>
      </c>
      <c r="F317" s="239" t="n">
        <f aca="false">E317*SUM(P317:Q317)</f>
        <v>50</v>
      </c>
      <c r="G317" s="214" t="n">
        <v>1288365</v>
      </c>
      <c r="H317" s="215" t="n">
        <v>37035.2713773148</v>
      </c>
      <c r="I317" s="0" t="s">
        <v>1129</v>
      </c>
      <c r="M317" s="0" t="s">
        <v>67</v>
      </c>
      <c r="N317" s="0" t="s">
        <v>1081</v>
      </c>
      <c r="O317" s="0" t="s">
        <v>1110</v>
      </c>
      <c r="P317" s="216" t="n">
        <v>50</v>
      </c>
      <c r="S317" s="0" t="s">
        <v>930</v>
      </c>
      <c r="T317" s="0" t="s">
        <v>784</v>
      </c>
      <c r="U317" s="218" t="n">
        <v>44.75</v>
      </c>
      <c r="V317" s="0" t="s">
        <v>1130</v>
      </c>
      <c r="W317" s="0" t="s">
        <v>1094</v>
      </c>
      <c r="X317" s="0" t="s">
        <v>1063</v>
      </c>
      <c r="Y317" s="0" t="s">
        <v>1051</v>
      </c>
      <c r="Z317" s="0" t="s">
        <v>618</v>
      </c>
      <c r="AA317" s="0" t="n">
        <v>620933.1</v>
      </c>
      <c r="AB317" s="215" t="n">
        <v>37036.875</v>
      </c>
      <c r="AC317" s="215" t="n">
        <v>37036.875</v>
      </c>
    </row>
    <row r="318" customFormat="false" ht="12.75" hidden="false" customHeight="false" outlineLevel="0" collapsed="false">
      <c r="A318" s="208" t="str">
        <f aca="false">B318&amp;" "&amp;C318&amp;" "&amp;D318</f>
        <v> Metals Financial</v>
      </c>
      <c r="B318" s="208" t="str">
        <f aca="false">IF((LEFT(N318,2)="US"),"US","")</f>
        <v/>
      </c>
      <c r="C318" s="208" t="str">
        <f aca="false">M318</f>
        <v>Metals</v>
      </c>
      <c r="D318" s="208" t="str">
        <f aca="false">IF(ISNUMBER(FIND("Phy",N318))=TRUE(),"Physical","Financial")</f>
        <v>Financial</v>
      </c>
      <c r="E318" s="208" t="n">
        <f aca="false">IF(VLOOKUP(S318,'DD-Lookup'!$J$6:$L$50,3,FALSE())="Monthly",(YEAR(AC318)-YEAR(AB318))*12+MONTH(AC318)-MONTH(AB318)+1,(AC318-AB318+1))</f>
        <v>1</v>
      </c>
      <c r="F318" s="239" t="n">
        <f aca="false">E318*SUM(P318:Q318)</f>
        <v>10</v>
      </c>
      <c r="G318" s="214" t="n">
        <v>1288366</v>
      </c>
      <c r="H318" s="215" t="n">
        <v>37035.2714583333</v>
      </c>
      <c r="I318" s="0" t="s">
        <v>811</v>
      </c>
      <c r="M318" s="0" t="s">
        <v>780</v>
      </c>
      <c r="N318" s="0" t="s">
        <v>1019</v>
      </c>
      <c r="O318" s="0" t="s">
        <v>1020</v>
      </c>
      <c r="P318" s="216" t="n">
        <v>10</v>
      </c>
      <c r="S318" s="0" t="s">
        <v>1021</v>
      </c>
      <c r="T318" s="0" t="s">
        <v>784</v>
      </c>
      <c r="U318" s="218" t="n">
        <v>1270</v>
      </c>
      <c r="V318" s="0" t="s">
        <v>1056</v>
      </c>
      <c r="W318" s="0" t="s">
        <v>856</v>
      </c>
      <c r="X318" s="0" t="s">
        <v>787</v>
      </c>
      <c r="Y318" s="0" t="s">
        <v>788</v>
      </c>
      <c r="Z318" s="0" t="s">
        <v>789</v>
      </c>
      <c r="AA318" s="0" t="n">
        <v>2150207</v>
      </c>
    </row>
    <row r="319" customFormat="false" ht="12.75" hidden="false" customHeight="false" outlineLevel="0" collapsed="false">
      <c r="A319" s="208" t="str">
        <f aca="false">B319&amp;" "&amp;C319&amp;" "&amp;D319</f>
        <v>US Power Physical</v>
      </c>
      <c r="B319" s="208" t="str">
        <f aca="false">IF((LEFT(N319,2)="US"),"US","")</f>
        <v>US</v>
      </c>
      <c r="C319" s="208" t="str">
        <f aca="false">M319</f>
        <v>Power</v>
      </c>
      <c r="D319" s="208" t="str">
        <f aca="false">IF(ISNUMBER(FIND("Phy",N319))=TRUE(),"Physical","Financial")</f>
        <v>Physical</v>
      </c>
      <c r="E319" s="208" t="n">
        <f aca="false">IF(VLOOKUP(S319,'DD-Lookup'!$J$6:$L$50,3,FALSE())="Monthly",(YEAR(AC319)-YEAR(AB319))*12+MONTH(AC319)-MONTH(AB319)+1,(AC319-AB319+1))</f>
        <v>1</v>
      </c>
      <c r="F319" s="239" t="n">
        <f aca="false">E319*SUM(P319:Q319)</f>
        <v>50</v>
      </c>
      <c r="G319" s="214" t="n">
        <v>1288367</v>
      </c>
      <c r="H319" s="215" t="n">
        <v>37035.2715740741</v>
      </c>
      <c r="I319" s="0" t="s">
        <v>1131</v>
      </c>
      <c r="M319" s="0" t="s">
        <v>67</v>
      </c>
      <c r="N319" s="0" t="s">
        <v>1081</v>
      </c>
      <c r="O319" s="0" t="s">
        <v>1132</v>
      </c>
      <c r="Q319" s="216" t="n">
        <v>50</v>
      </c>
      <c r="S319" s="0" t="s">
        <v>930</v>
      </c>
      <c r="T319" s="0" t="s">
        <v>784</v>
      </c>
      <c r="U319" s="218" t="n">
        <v>21.5</v>
      </c>
      <c r="V319" s="0" t="s">
        <v>1133</v>
      </c>
      <c r="W319" s="0" t="s">
        <v>1134</v>
      </c>
      <c r="X319" s="0" t="s">
        <v>1135</v>
      </c>
      <c r="Y319" s="0" t="s">
        <v>1051</v>
      </c>
      <c r="Z319" s="0" t="s">
        <v>618</v>
      </c>
      <c r="AA319" s="0" t="n">
        <v>620934.1</v>
      </c>
      <c r="AB319" s="215" t="n">
        <v>37036.875</v>
      </c>
      <c r="AC319" s="215" t="n">
        <v>37036.875</v>
      </c>
    </row>
    <row r="320" customFormat="false" ht="12.75" hidden="false" customHeight="false" outlineLevel="0" collapsed="false">
      <c r="A320" s="208" t="str">
        <f aca="false">B320&amp;" "&amp;C320&amp;" "&amp;D320</f>
        <v> Metals Financial</v>
      </c>
      <c r="B320" s="208" t="str">
        <f aca="false">IF((LEFT(N320,2)="US"),"US","")</f>
        <v/>
      </c>
      <c r="C320" s="208" t="str">
        <f aca="false">M320</f>
        <v>Metals</v>
      </c>
      <c r="D320" s="208" t="str">
        <f aca="false">IF(ISNUMBER(FIND("Phy",N320))=TRUE(),"Physical","Financial")</f>
        <v>Financial</v>
      </c>
      <c r="E320" s="208" t="n">
        <f aca="false">IF(VLOOKUP(S320,'DD-Lookup'!$J$6:$L$50,3,FALSE())="Monthly",(YEAR(AC320)-YEAR(AB320))*12+MONTH(AC320)-MONTH(AB320)+1,(AC320-AB320+1))</f>
        <v>1</v>
      </c>
      <c r="F320" s="239" t="n">
        <f aca="false">E320*SUM(P320:Q320)</f>
        <v>10</v>
      </c>
      <c r="G320" s="214" t="n">
        <v>1288368</v>
      </c>
      <c r="H320" s="215" t="n">
        <v>37035.2716435185</v>
      </c>
      <c r="I320" s="0" t="s">
        <v>817</v>
      </c>
      <c r="M320" s="0" t="s">
        <v>780</v>
      </c>
      <c r="N320" s="0" t="s">
        <v>804</v>
      </c>
      <c r="O320" s="0" t="s">
        <v>805</v>
      </c>
      <c r="Q320" s="216" t="n">
        <v>10</v>
      </c>
      <c r="S320" s="0" t="s">
        <v>783</v>
      </c>
      <c r="T320" s="0" t="s">
        <v>784</v>
      </c>
      <c r="U320" s="218" t="n">
        <v>1742</v>
      </c>
      <c r="V320" s="0" t="s">
        <v>1136</v>
      </c>
      <c r="W320" s="0" t="s">
        <v>803</v>
      </c>
      <c r="X320" s="0" t="s">
        <v>787</v>
      </c>
      <c r="Y320" s="0" t="s">
        <v>788</v>
      </c>
      <c r="Z320" s="0" t="s">
        <v>789</v>
      </c>
      <c r="AA320" s="0" t="n">
        <v>2150209</v>
      </c>
    </row>
    <row r="321" customFormat="false" ht="12.75" hidden="false" customHeight="false" outlineLevel="0" collapsed="false">
      <c r="A321" s="208" t="str">
        <f aca="false">B321&amp;" "&amp;C321&amp;" "&amp;D321</f>
        <v>US Natural Gas Financial</v>
      </c>
      <c r="B321" s="208" t="str">
        <f aca="false">IF((LEFT(N321,2)="US"),"US","")</f>
        <v>US</v>
      </c>
      <c r="C321" s="208" t="str">
        <f aca="false">M321</f>
        <v>Natural Gas</v>
      </c>
      <c r="D321" s="208" t="str">
        <f aca="false">IF(ISNUMBER(FIND("Phy",N321))=TRUE(),"Physical","Financial")</f>
        <v>Financial</v>
      </c>
      <c r="E321" s="208" t="n">
        <f aca="false">IF(VLOOKUP(S321,'DD-Lookup'!$J$6:$L$50,3,FALSE())="Monthly",(YEAR(AC321)-YEAR(AB321))*12+MONTH(AC321)-MONTH(AB321)+1,(AC321-AB321+1))</f>
        <v>30</v>
      </c>
      <c r="F321" s="239" t="n">
        <f aca="false">E321*SUM(P321:Q321)</f>
        <v>150000</v>
      </c>
      <c r="G321" s="214" t="n">
        <v>1288371</v>
      </c>
      <c r="H321" s="215" t="n">
        <v>37035.2722569444</v>
      </c>
      <c r="I321" s="0" t="s">
        <v>1109</v>
      </c>
      <c r="M321" s="0" t="s">
        <v>858</v>
      </c>
      <c r="N321" s="0" t="s">
        <v>1024</v>
      </c>
      <c r="O321" s="0" t="s">
        <v>1025</v>
      </c>
      <c r="P321" s="216" t="n">
        <v>5000</v>
      </c>
      <c r="S321" s="0" t="s">
        <v>1026</v>
      </c>
      <c r="T321" s="0" t="s">
        <v>784</v>
      </c>
      <c r="U321" s="218" t="n">
        <v>4.165</v>
      </c>
      <c r="V321" s="0" t="s">
        <v>1137</v>
      </c>
      <c r="W321" s="0" t="s">
        <v>1028</v>
      </c>
      <c r="X321" s="0" t="s">
        <v>1029</v>
      </c>
      <c r="Y321" s="0" t="s">
        <v>838</v>
      </c>
      <c r="Z321" s="0" t="s">
        <v>571</v>
      </c>
      <c r="AA321" s="0" t="s">
        <v>1138</v>
      </c>
      <c r="AB321" s="215" t="n">
        <v>37043.875</v>
      </c>
      <c r="AC321" s="215" t="n">
        <v>37072.875</v>
      </c>
    </row>
    <row r="322" customFormat="false" ht="12.75" hidden="false" customHeight="false" outlineLevel="0" collapsed="false">
      <c r="A322" s="208" t="str">
        <f aca="false">B322&amp;" "&amp;C322&amp;" "&amp;D322</f>
        <v>US Power Physical</v>
      </c>
      <c r="B322" s="208" t="str">
        <f aca="false">IF((LEFT(N322,2)="US"),"US","")</f>
        <v>US</v>
      </c>
      <c r="C322" s="208" t="str">
        <f aca="false">M322</f>
        <v>Power</v>
      </c>
      <c r="D322" s="208" t="str">
        <f aca="false">IF(ISNUMBER(FIND("Phy",N322))=TRUE(),"Physical","Financial")</f>
        <v>Physical</v>
      </c>
      <c r="E322" s="208" t="n">
        <f aca="false">IF(VLOOKUP(S322,'DD-Lookup'!$J$6:$L$50,3,FALSE())="Monthly",(YEAR(AC322)-YEAR(AB322))*12+MONTH(AC322)-MONTH(AB322)+1,(AC322-AB322+1))</f>
        <v>1</v>
      </c>
      <c r="F322" s="239" t="n">
        <f aca="false">E322*SUM(P322:Q322)</f>
        <v>50</v>
      </c>
      <c r="G322" s="214" t="n">
        <v>1288370</v>
      </c>
      <c r="H322" s="215" t="n">
        <v>37035.2722569444</v>
      </c>
      <c r="I322" s="0" t="s">
        <v>1139</v>
      </c>
      <c r="M322" s="0" t="s">
        <v>67</v>
      </c>
      <c r="N322" s="0" t="s">
        <v>1081</v>
      </c>
      <c r="O322" s="0" t="s">
        <v>1120</v>
      </c>
      <c r="P322" s="216" t="n">
        <v>50</v>
      </c>
      <c r="S322" s="0" t="s">
        <v>930</v>
      </c>
      <c r="T322" s="0" t="s">
        <v>784</v>
      </c>
      <c r="U322" s="218" t="n">
        <v>31.1</v>
      </c>
      <c r="V322" s="0" t="s">
        <v>1140</v>
      </c>
      <c r="W322" s="0" t="s">
        <v>1122</v>
      </c>
      <c r="X322" s="0" t="s">
        <v>1123</v>
      </c>
      <c r="Y322" s="0" t="s">
        <v>1051</v>
      </c>
      <c r="Z322" s="0" t="s">
        <v>618</v>
      </c>
      <c r="AA322" s="0" t="n">
        <v>620936.1</v>
      </c>
      <c r="AB322" s="215" t="n">
        <v>37036.875</v>
      </c>
      <c r="AC322" s="215" t="n">
        <v>37036.875</v>
      </c>
    </row>
    <row r="323" customFormat="false" ht="12.75" hidden="false" customHeight="false" outlineLevel="0" collapsed="false">
      <c r="A323" s="208" t="str">
        <f aca="false">B323&amp;" "&amp;C323&amp;" "&amp;D323</f>
        <v>US Natural Gas Financial</v>
      </c>
      <c r="B323" s="208" t="str">
        <f aca="false">IF((LEFT(N323,2)="US"),"US","")</f>
        <v>US</v>
      </c>
      <c r="C323" s="208" t="str">
        <f aca="false">M323</f>
        <v>Natural Gas</v>
      </c>
      <c r="D323" s="208" t="str">
        <f aca="false">IF(ISNUMBER(FIND("Phy",N323))=TRUE(),"Physical","Financial")</f>
        <v>Financial</v>
      </c>
      <c r="E323" s="208" t="n">
        <f aca="false">IF(VLOOKUP(S323,'DD-Lookup'!$J$6:$L$50,3,FALSE())="Monthly",(YEAR(AC323)-YEAR(AB323))*12+MONTH(AC323)-MONTH(AB323)+1,(AC323-AB323+1))</f>
        <v>30</v>
      </c>
      <c r="F323" s="239" t="n">
        <f aca="false">E323*SUM(P323:Q323)</f>
        <v>300000</v>
      </c>
      <c r="G323" s="214" t="n">
        <v>1288372</v>
      </c>
      <c r="H323" s="215" t="n">
        <v>37035.2723958333</v>
      </c>
      <c r="I323" s="0" t="s">
        <v>1141</v>
      </c>
      <c r="M323" s="0" t="s">
        <v>858</v>
      </c>
      <c r="N323" s="0" t="s">
        <v>1024</v>
      </c>
      <c r="O323" s="0" t="s">
        <v>1025</v>
      </c>
      <c r="Q323" s="216" t="n">
        <v>10000</v>
      </c>
      <c r="S323" s="0" t="s">
        <v>1026</v>
      </c>
      <c r="T323" s="0" t="s">
        <v>784</v>
      </c>
      <c r="U323" s="218" t="n">
        <v>4.17</v>
      </c>
      <c r="V323" s="0" t="s">
        <v>1142</v>
      </c>
      <c r="W323" s="0" t="s">
        <v>1028</v>
      </c>
      <c r="X323" s="0" t="s">
        <v>1029</v>
      </c>
      <c r="Y323" s="0" t="s">
        <v>838</v>
      </c>
      <c r="Z323" s="0" t="s">
        <v>571</v>
      </c>
      <c r="AA323" s="0" t="s">
        <v>1143</v>
      </c>
      <c r="AB323" s="215" t="n">
        <v>37043.875</v>
      </c>
      <c r="AC323" s="215" t="n">
        <v>37072.875</v>
      </c>
    </row>
    <row r="324" customFormat="false" ht="12.75" hidden="false" customHeight="false" outlineLevel="0" collapsed="false">
      <c r="A324" s="208" t="str">
        <f aca="false">B324&amp;" "&amp;C324&amp;" "&amp;D324</f>
        <v> Metals Financial</v>
      </c>
      <c r="B324" s="208" t="str">
        <f aca="false">IF((LEFT(N324,2)="US"),"US","")</f>
        <v/>
      </c>
      <c r="C324" s="208" t="str">
        <f aca="false">M324</f>
        <v>Metals</v>
      </c>
      <c r="D324" s="208" t="str">
        <f aca="false">IF(ISNUMBER(FIND("Phy",N324))=TRUE(),"Physical","Financial")</f>
        <v>Financial</v>
      </c>
      <c r="E324" s="208" t="n">
        <f aca="false">IF(VLOOKUP(S324,'DD-Lookup'!$J$6:$L$50,3,FALSE())="Monthly",(YEAR(AC324)-YEAR(AB324))*12+MONTH(AC324)-MONTH(AB324)+1,(AC324-AB324+1))</f>
        <v>1</v>
      </c>
      <c r="F324" s="239" t="n">
        <f aca="false">E324*SUM(P324:Q324)</f>
        <v>20</v>
      </c>
      <c r="G324" s="214" t="n">
        <v>1288373</v>
      </c>
      <c r="H324" s="215" t="n">
        <v>37035.2724189815</v>
      </c>
      <c r="I324" s="0" t="s">
        <v>796</v>
      </c>
      <c r="M324" s="0" t="s">
        <v>780</v>
      </c>
      <c r="N324" s="0" t="s">
        <v>781</v>
      </c>
      <c r="O324" s="0" t="s">
        <v>782</v>
      </c>
      <c r="Q324" s="216" t="n">
        <v>20</v>
      </c>
      <c r="S324" s="0" t="s">
        <v>783</v>
      </c>
      <c r="T324" s="0" t="s">
        <v>784</v>
      </c>
      <c r="U324" s="218" t="n">
        <v>1541</v>
      </c>
      <c r="V324" s="0" t="s">
        <v>830</v>
      </c>
      <c r="W324" s="0" t="s">
        <v>803</v>
      </c>
      <c r="X324" s="0" t="s">
        <v>787</v>
      </c>
      <c r="Y324" s="0" t="s">
        <v>788</v>
      </c>
      <c r="Z324" s="0" t="s">
        <v>789</v>
      </c>
      <c r="AA324" s="0" t="n">
        <v>2150211</v>
      </c>
    </row>
    <row r="325" customFormat="false" ht="12.75" hidden="false" customHeight="false" outlineLevel="0" collapsed="false">
      <c r="A325" s="208" t="str">
        <f aca="false">B325&amp;" "&amp;C325&amp;" "&amp;D325</f>
        <v> Metals Financial</v>
      </c>
      <c r="B325" s="208" t="str">
        <f aca="false">IF((LEFT(N325,2)="US"),"US","")</f>
        <v/>
      </c>
      <c r="C325" s="208" t="str">
        <f aca="false">M325</f>
        <v>Metals</v>
      </c>
      <c r="D325" s="208" t="str">
        <f aca="false">IF(ISNUMBER(FIND("Phy",N325))=TRUE(),"Physical","Financial")</f>
        <v>Financial</v>
      </c>
      <c r="E325" s="208" t="n">
        <f aca="false">IF(VLOOKUP(S325,'DD-Lookup'!$J$6:$L$50,3,FALSE())="Monthly",(YEAR(AC325)-YEAR(AB325))*12+MONTH(AC325)-MONTH(AB325)+1,(AC325-AB325+1))</f>
        <v>1</v>
      </c>
      <c r="F325" s="239" t="n">
        <f aca="false">E325*SUM(P325:Q325)</f>
        <v>10</v>
      </c>
      <c r="G325" s="214" t="n">
        <v>1288374</v>
      </c>
      <c r="H325" s="215" t="n">
        <v>37035.2725347222</v>
      </c>
      <c r="I325" s="0" t="s">
        <v>894</v>
      </c>
      <c r="M325" s="0" t="s">
        <v>780</v>
      </c>
      <c r="N325" s="0" t="s">
        <v>804</v>
      </c>
      <c r="O325" s="0" t="s">
        <v>805</v>
      </c>
      <c r="Q325" s="216" t="n">
        <v>10</v>
      </c>
      <c r="S325" s="0" t="s">
        <v>783</v>
      </c>
      <c r="T325" s="0" t="s">
        <v>784</v>
      </c>
      <c r="U325" s="218" t="n">
        <v>1744</v>
      </c>
      <c r="V325" s="0" t="s">
        <v>895</v>
      </c>
      <c r="W325" s="0" t="s">
        <v>803</v>
      </c>
      <c r="X325" s="0" t="s">
        <v>787</v>
      </c>
      <c r="Y325" s="0" t="s">
        <v>788</v>
      </c>
      <c r="Z325" s="0" t="s">
        <v>789</v>
      </c>
      <c r="AA325" s="0" t="n">
        <v>2150213</v>
      </c>
    </row>
    <row r="326" customFormat="false" ht="12.75" hidden="false" customHeight="false" outlineLevel="0" collapsed="false">
      <c r="A326" s="208" t="str">
        <f aca="false">B326&amp;" "&amp;C326&amp;" "&amp;D326</f>
        <v>US Natural Gas Financial</v>
      </c>
      <c r="B326" s="208" t="str">
        <f aca="false">IF((LEFT(N326,2)="US"),"US","")</f>
        <v>US</v>
      </c>
      <c r="C326" s="208" t="str">
        <f aca="false">M326</f>
        <v>Natural Gas</v>
      </c>
      <c r="D326" s="208" t="str">
        <f aca="false">IF(ISNUMBER(FIND("Phy",N326))=TRUE(),"Physical","Financial")</f>
        <v>Financial</v>
      </c>
      <c r="E326" s="208" t="n">
        <f aca="false">IF(VLOOKUP(S326,'DD-Lookup'!$J$6:$L$50,3,FALSE())="Monthly",(YEAR(AC326)-YEAR(AB326))*12+MONTH(AC326)-MONTH(AB326)+1,(AC326-AB326+1))</f>
        <v>31</v>
      </c>
      <c r="F326" s="239" t="n">
        <f aca="false">E326*SUM(P326:Q326)</f>
        <v>155000</v>
      </c>
      <c r="G326" s="214" t="n">
        <v>1288375</v>
      </c>
      <c r="H326" s="215" t="n">
        <v>37035.2725694444</v>
      </c>
      <c r="I326" s="0" t="s">
        <v>1144</v>
      </c>
      <c r="M326" s="0" t="s">
        <v>858</v>
      </c>
      <c r="N326" s="0" t="s">
        <v>1024</v>
      </c>
      <c r="O326" s="0" t="s">
        <v>1145</v>
      </c>
      <c r="Q326" s="216" t="n">
        <v>5000</v>
      </c>
      <c r="S326" s="0" t="s">
        <v>1026</v>
      </c>
      <c r="T326" s="0" t="s">
        <v>784</v>
      </c>
      <c r="U326" s="218" t="n">
        <v>4.3225</v>
      </c>
      <c r="V326" s="0" t="s">
        <v>1146</v>
      </c>
      <c r="W326" s="0" t="s">
        <v>1028</v>
      </c>
      <c r="X326" s="0" t="s">
        <v>1029</v>
      </c>
      <c r="Y326" s="0" t="s">
        <v>838</v>
      </c>
      <c r="Z326" s="0" t="s">
        <v>571</v>
      </c>
      <c r="AA326" s="0" t="s">
        <v>1147</v>
      </c>
      <c r="AB326" s="215" t="n">
        <v>37104.875</v>
      </c>
      <c r="AC326" s="215" t="n">
        <v>37134.875</v>
      </c>
    </row>
    <row r="327" customFormat="false" ht="12.75" hidden="false" customHeight="false" outlineLevel="0" collapsed="false">
      <c r="A327" s="208" t="str">
        <f aca="false">B327&amp;" "&amp;C327&amp;" "&amp;D327</f>
        <v>US Power Physical</v>
      </c>
      <c r="B327" s="208" t="str">
        <f aca="false">IF((LEFT(N327,2)="US"),"US","")</f>
        <v>US</v>
      </c>
      <c r="C327" s="208" t="str">
        <f aca="false">M327</f>
        <v>Power</v>
      </c>
      <c r="D327" s="208" t="str">
        <f aca="false">IF(ISNUMBER(FIND("Phy",N327))=TRUE(),"Physical","Financial")</f>
        <v>Physical</v>
      </c>
      <c r="E327" s="208" t="n">
        <f aca="false">IF(VLOOKUP(S327,'DD-Lookup'!$J$6:$L$50,3,FALSE())="Monthly",(YEAR(AC327)-YEAR(AB327))*12+MONTH(AC327)-MONTH(AB327)+1,(AC327-AB327+1))</f>
        <v>92</v>
      </c>
      <c r="F327" s="239" t="n">
        <f aca="false">E327*SUM(P327:Q327)</f>
        <v>4600</v>
      </c>
      <c r="G327" s="214" t="n">
        <v>1288378</v>
      </c>
      <c r="H327" s="215" t="n">
        <v>37035.2725810185</v>
      </c>
      <c r="I327" s="0" t="s">
        <v>600</v>
      </c>
      <c r="M327" s="0" t="s">
        <v>67</v>
      </c>
      <c r="N327" s="0" t="s">
        <v>1081</v>
      </c>
      <c r="O327" s="0" t="s">
        <v>1148</v>
      </c>
      <c r="Q327" s="216" t="n">
        <v>50</v>
      </c>
      <c r="S327" s="0" t="s">
        <v>930</v>
      </c>
      <c r="T327" s="0" t="s">
        <v>784</v>
      </c>
      <c r="U327" s="218" t="n">
        <v>38.75</v>
      </c>
      <c r="V327" s="0" t="s">
        <v>1149</v>
      </c>
      <c r="W327" s="0" t="s">
        <v>1105</v>
      </c>
      <c r="X327" s="0" t="s">
        <v>1106</v>
      </c>
      <c r="Y327" s="0" t="s">
        <v>1051</v>
      </c>
      <c r="Z327" s="0" t="s">
        <v>618</v>
      </c>
      <c r="AA327" s="0" t="n">
        <v>620937.1</v>
      </c>
      <c r="AB327" s="215" t="n">
        <v>37165.5916666667</v>
      </c>
      <c r="AC327" s="215" t="n">
        <v>37256.5916666667</v>
      </c>
    </row>
    <row r="328" customFormat="false" ht="12.75" hidden="false" customHeight="false" outlineLevel="0" collapsed="false">
      <c r="A328" s="208" t="str">
        <f aca="false">B328&amp;" "&amp;C328&amp;" "&amp;D328</f>
        <v>US Power Physical</v>
      </c>
      <c r="B328" s="208" t="str">
        <f aca="false">IF((LEFT(N328,2)="US"),"US","")</f>
        <v>US</v>
      </c>
      <c r="C328" s="208" t="str">
        <f aca="false">M328</f>
        <v>Power</v>
      </c>
      <c r="D328" s="208" t="str">
        <f aca="false">IF(ISNUMBER(FIND("Phy",N328))=TRUE(),"Physical","Financial")</f>
        <v>Physical</v>
      </c>
      <c r="E328" s="208" t="n">
        <f aca="false">IF(VLOOKUP(S328,'DD-Lookup'!$J$6:$L$50,3,FALSE())="Monthly",(YEAR(AC328)-YEAR(AB328))*12+MONTH(AC328)-MONTH(AB328)+1,(AC328-AB328+1))</f>
        <v>1</v>
      </c>
      <c r="F328" s="239" t="n">
        <f aca="false">E328*SUM(P328:Q328)</f>
        <v>50</v>
      </c>
      <c r="G328" s="214" t="n">
        <v>1288379</v>
      </c>
      <c r="H328" s="215" t="n">
        <v>37035.2727893519</v>
      </c>
      <c r="I328" s="0" t="s">
        <v>1078</v>
      </c>
      <c r="M328" s="0" t="s">
        <v>67</v>
      </c>
      <c r="N328" s="0" t="s">
        <v>1081</v>
      </c>
      <c r="O328" s="0" t="s">
        <v>1110</v>
      </c>
      <c r="Q328" s="216" t="n">
        <v>50</v>
      </c>
      <c r="S328" s="0" t="s">
        <v>930</v>
      </c>
      <c r="T328" s="0" t="s">
        <v>784</v>
      </c>
      <c r="U328" s="218" t="n">
        <v>44.75</v>
      </c>
      <c r="V328" s="0" t="s">
        <v>1150</v>
      </c>
      <c r="W328" s="0" t="s">
        <v>1094</v>
      </c>
      <c r="X328" s="0" t="s">
        <v>1063</v>
      </c>
      <c r="Y328" s="0" t="s">
        <v>1051</v>
      </c>
      <c r="Z328" s="0" t="s">
        <v>618</v>
      </c>
      <c r="AA328" s="0" t="n">
        <v>620938.1</v>
      </c>
      <c r="AB328" s="215" t="n">
        <v>37036.875</v>
      </c>
      <c r="AC328" s="215" t="n">
        <v>37036.875</v>
      </c>
    </row>
    <row r="329" customFormat="false" ht="12.75" hidden="false" customHeight="false" outlineLevel="0" collapsed="false">
      <c r="A329" s="208" t="str">
        <f aca="false">B329&amp;" "&amp;C329&amp;" "&amp;D329</f>
        <v>US Power Physical</v>
      </c>
      <c r="B329" s="208" t="str">
        <f aca="false">IF((LEFT(N329,2)="US"),"US","")</f>
        <v>US</v>
      </c>
      <c r="C329" s="208" t="str">
        <f aca="false">M329</f>
        <v>Power</v>
      </c>
      <c r="D329" s="208" t="str">
        <f aca="false">IF(ISNUMBER(FIND("Phy",N329))=TRUE(),"Physical","Financial")</f>
        <v>Physical</v>
      </c>
      <c r="E329" s="208" t="n">
        <f aca="false">IF(VLOOKUP(S329,'DD-Lookup'!$J$6:$L$50,3,FALSE())="Monthly",(YEAR(AC329)-YEAR(AB329))*12+MONTH(AC329)-MONTH(AB329)+1,(AC329-AB329+1))</f>
        <v>1</v>
      </c>
      <c r="F329" s="239" t="n">
        <f aca="false">E329*SUM(P329:Q329)</f>
        <v>50</v>
      </c>
      <c r="G329" s="214" t="n">
        <v>1288380</v>
      </c>
      <c r="H329" s="215" t="n">
        <v>37035.2728587963</v>
      </c>
      <c r="I329" s="0" t="s">
        <v>1139</v>
      </c>
      <c r="M329" s="0" t="s">
        <v>67</v>
      </c>
      <c r="N329" s="0" t="s">
        <v>1081</v>
      </c>
      <c r="O329" s="0" t="s">
        <v>1120</v>
      </c>
      <c r="P329" s="216" t="n">
        <v>50</v>
      </c>
      <c r="S329" s="0" t="s">
        <v>930</v>
      </c>
      <c r="T329" s="0" t="s">
        <v>784</v>
      </c>
      <c r="U329" s="218" t="n">
        <v>31</v>
      </c>
      <c r="V329" s="0" t="s">
        <v>1140</v>
      </c>
      <c r="W329" s="0" t="s">
        <v>1122</v>
      </c>
      <c r="X329" s="0" t="s">
        <v>1123</v>
      </c>
      <c r="Y329" s="0" t="s">
        <v>1051</v>
      </c>
      <c r="Z329" s="0" t="s">
        <v>618</v>
      </c>
      <c r="AA329" s="0" t="n">
        <v>620939.1</v>
      </c>
      <c r="AB329" s="215" t="n">
        <v>37036.875</v>
      </c>
      <c r="AC329" s="215" t="n">
        <v>37036.875</v>
      </c>
    </row>
    <row r="330" customFormat="false" ht="12.75" hidden="false" customHeight="false" outlineLevel="0" collapsed="false">
      <c r="A330" s="208" t="str">
        <f aca="false">B330&amp;" "&amp;C330&amp;" "&amp;D330</f>
        <v>US Natural Gas Financial</v>
      </c>
      <c r="B330" s="208" t="str">
        <f aca="false">IF((LEFT(N330,2)="US"),"US","")</f>
        <v>US</v>
      </c>
      <c r="C330" s="208" t="str">
        <f aca="false">M330</f>
        <v>Natural Gas</v>
      </c>
      <c r="D330" s="208" t="str">
        <f aca="false">IF(ISNUMBER(FIND("Phy",N330))=TRUE(),"Physical","Financial")</f>
        <v>Financial</v>
      </c>
      <c r="E330" s="208" t="n">
        <f aca="false">IF(VLOOKUP(S330,'DD-Lookup'!$J$6:$L$50,3,FALSE())="Monthly",(YEAR(AC330)-YEAR(AB330))*12+MONTH(AC330)-MONTH(AB330)+1,(AC330-AB330+1))</f>
        <v>30</v>
      </c>
      <c r="F330" s="239" t="n">
        <f aca="false">E330*SUM(P330:Q330)</f>
        <v>300000</v>
      </c>
      <c r="G330" s="214" t="n">
        <v>1288381</v>
      </c>
      <c r="H330" s="215" t="n">
        <v>37035.2728935185</v>
      </c>
      <c r="I330" s="0" t="s">
        <v>1109</v>
      </c>
      <c r="M330" s="0" t="s">
        <v>858</v>
      </c>
      <c r="N330" s="0" t="s">
        <v>1024</v>
      </c>
      <c r="O330" s="0" t="s">
        <v>1025</v>
      </c>
      <c r="P330" s="216" t="n">
        <v>10000</v>
      </c>
      <c r="S330" s="0" t="s">
        <v>1026</v>
      </c>
      <c r="T330" s="0" t="s">
        <v>784</v>
      </c>
      <c r="U330" s="218" t="n">
        <v>4.165</v>
      </c>
      <c r="V330" s="0" t="s">
        <v>1137</v>
      </c>
      <c r="W330" s="0" t="s">
        <v>1028</v>
      </c>
      <c r="X330" s="0" t="s">
        <v>1029</v>
      </c>
      <c r="Y330" s="0" t="s">
        <v>838</v>
      </c>
      <c r="Z330" s="0" t="s">
        <v>571</v>
      </c>
      <c r="AA330" s="0" t="s">
        <v>1151</v>
      </c>
      <c r="AB330" s="215" t="n">
        <v>37043.875</v>
      </c>
      <c r="AC330" s="215" t="n">
        <v>37072.875</v>
      </c>
    </row>
    <row r="331" customFormat="false" ht="12.75" hidden="false" customHeight="false" outlineLevel="0" collapsed="false">
      <c r="A331" s="208" t="str">
        <f aca="false">B331&amp;" "&amp;C331&amp;" "&amp;D331</f>
        <v> Metals Financial</v>
      </c>
      <c r="B331" s="208" t="str">
        <f aca="false">IF((LEFT(N331,2)="US"),"US","")</f>
        <v/>
      </c>
      <c r="C331" s="208" t="str">
        <f aca="false">M331</f>
        <v>Metals</v>
      </c>
      <c r="D331" s="208" t="str">
        <f aca="false">IF(ISNUMBER(FIND("Phy",N331))=TRUE(),"Physical","Financial")</f>
        <v>Financial</v>
      </c>
      <c r="E331" s="208" t="n">
        <f aca="false">IF(VLOOKUP(S331,'DD-Lookup'!$J$6:$L$50,3,FALSE())="Monthly",(YEAR(AC331)-YEAR(AB331))*12+MONTH(AC331)-MONTH(AB331)+1,(AC331-AB331+1))</f>
        <v>1</v>
      </c>
      <c r="F331" s="239" t="n">
        <f aca="false">E331*SUM(P331:Q331)</f>
        <v>10</v>
      </c>
      <c r="G331" s="214" t="n">
        <v>1288382</v>
      </c>
      <c r="H331" s="215" t="n">
        <v>37035.2729513889</v>
      </c>
      <c r="I331" s="0" t="s">
        <v>796</v>
      </c>
      <c r="M331" s="0" t="s">
        <v>780</v>
      </c>
      <c r="N331" s="0" t="s">
        <v>804</v>
      </c>
      <c r="O331" s="0" t="s">
        <v>805</v>
      </c>
      <c r="P331" s="216" t="n">
        <v>10</v>
      </c>
      <c r="S331" s="0" t="s">
        <v>783</v>
      </c>
      <c r="T331" s="0" t="s">
        <v>784</v>
      </c>
      <c r="U331" s="218" t="n">
        <v>1743</v>
      </c>
      <c r="V331" s="0" t="s">
        <v>799</v>
      </c>
      <c r="W331" s="0" t="s">
        <v>803</v>
      </c>
      <c r="X331" s="0" t="s">
        <v>787</v>
      </c>
      <c r="Y331" s="0" t="s">
        <v>788</v>
      </c>
      <c r="Z331" s="0" t="s">
        <v>789</v>
      </c>
      <c r="AA331" s="0" t="n">
        <v>2150215</v>
      </c>
    </row>
    <row r="332" customFormat="false" ht="12.75" hidden="false" customHeight="false" outlineLevel="0" collapsed="false">
      <c r="A332" s="208" t="str">
        <f aca="false">B332&amp;" "&amp;C332&amp;" "&amp;D332</f>
        <v>US Power Physical</v>
      </c>
      <c r="B332" s="208" t="str">
        <f aca="false">IF((LEFT(N332,2)="US"),"US","")</f>
        <v>US</v>
      </c>
      <c r="C332" s="208" t="str">
        <f aca="false">M332</f>
        <v>Power</v>
      </c>
      <c r="D332" s="208" t="str">
        <f aca="false">IF(ISNUMBER(FIND("Phy",N332))=TRUE(),"Physical","Financial")</f>
        <v>Physical</v>
      </c>
      <c r="E332" s="208" t="n">
        <f aca="false">IF(VLOOKUP(S332,'DD-Lookup'!$J$6:$L$50,3,FALSE())="Monthly",(YEAR(AC332)-YEAR(AB332))*12+MONTH(AC332)-MONTH(AB332)+1,(AC332-AB332+1))</f>
        <v>1</v>
      </c>
      <c r="F332" s="239" t="n">
        <f aca="false">E332*SUM(P332:Q332)</f>
        <v>50</v>
      </c>
      <c r="G332" s="214" t="n">
        <v>1288383</v>
      </c>
      <c r="H332" s="215" t="n">
        <v>37035.2729976852</v>
      </c>
      <c r="I332" s="0" t="s">
        <v>1152</v>
      </c>
      <c r="M332" s="0" t="s">
        <v>67</v>
      </c>
      <c r="N332" s="0" t="s">
        <v>1081</v>
      </c>
      <c r="O332" s="0" t="s">
        <v>1132</v>
      </c>
      <c r="P332" s="216" t="n">
        <v>50</v>
      </c>
      <c r="S332" s="0" t="s">
        <v>930</v>
      </c>
      <c r="T332" s="0" t="s">
        <v>784</v>
      </c>
      <c r="U332" s="218" t="n">
        <v>21</v>
      </c>
      <c r="V332" s="0" t="s">
        <v>1153</v>
      </c>
      <c r="W332" s="0" t="s">
        <v>1134</v>
      </c>
      <c r="X332" s="0" t="s">
        <v>1135</v>
      </c>
      <c r="Y332" s="0" t="s">
        <v>1051</v>
      </c>
      <c r="Z332" s="0" t="s">
        <v>618</v>
      </c>
      <c r="AA332" s="0" t="n">
        <v>620940.1</v>
      </c>
      <c r="AB332" s="215" t="n">
        <v>37036.875</v>
      </c>
      <c r="AC332" s="215" t="n">
        <v>37036.875</v>
      </c>
    </row>
    <row r="333" customFormat="false" ht="12.75" hidden="false" customHeight="false" outlineLevel="0" collapsed="false">
      <c r="A333" s="208" t="str">
        <f aca="false">B333&amp;" "&amp;C333&amp;" "&amp;D333</f>
        <v>US Natural Gas Financial</v>
      </c>
      <c r="B333" s="208" t="str">
        <f aca="false">IF((LEFT(N333,2)="US"),"US","")</f>
        <v>US</v>
      </c>
      <c r="C333" s="208" t="str">
        <f aca="false">M333</f>
        <v>Natural Gas</v>
      </c>
      <c r="D333" s="208" t="str">
        <f aca="false">IF(ISNUMBER(FIND("Phy",N333))=TRUE(),"Physical","Financial")</f>
        <v>Financial</v>
      </c>
      <c r="E333" s="208" t="n">
        <f aca="false">IF(VLOOKUP(S333,'DD-Lookup'!$J$6:$L$50,3,FALSE())="Monthly",(YEAR(AC333)-YEAR(AB333))*12+MONTH(AC333)-MONTH(AB333)+1,(AC333-AB333+1))</f>
        <v>30</v>
      </c>
      <c r="F333" s="239" t="n">
        <f aca="false">E333*SUM(P333:Q333)</f>
        <v>300000</v>
      </c>
      <c r="G333" s="214" t="n">
        <v>1288387</v>
      </c>
      <c r="H333" s="215" t="n">
        <v>37035.2736342593</v>
      </c>
      <c r="I333" s="0" t="s">
        <v>1109</v>
      </c>
      <c r="M333" s="0" t="s">
        <v>858</v>
      </c>
      <c r="N333" s="0" t="s">
        <v>1024</v>
      </c>
      <c r="O333" s="0" t="s">
        <v>1025</v>
      </c>
      <c r="P333" s="216" t="n">
        <v>10000</v>
      </c>
      <c r="S333" s="0" t="s">
        <v>1026</v>
      </c>
      <c r="T333" s="0" t="s">
        <v>784</v>
      </c>
      <c r="U333" s="218" t="n">
        <v>4.165</v>
      </c>
      <c r="V333" s="0" t="s">
        <v>1137</v>
      </c>
      <c r="W333" s="0" t="s">
        <v>1028</v>
      </c>
      <c r="X333" s="0" t="s">
        <v>1029</v>
      </c>
      <c r="Y333" s="0" t="s">
        <v>838</v>
      </c>
      <c r="Z333" s="0" t="s">
        <v>571</v>
      </c>
      <c r="AA333" s="0" t="s">
        <v>1154</v>
      </c>
      <c r="AB333" s="215" t="n">
        <v>37043.875</v>
      </c>
      <c r="AC333" s="215" t="n">
        <v>37072.875</v>
      </c>
    </row>
    <row r="334" customFormat="false" ht="12.75" hidden="false" customHeight="false" outlineLevel="0" collapsed="false">
      <c r="A334" s="208" t="str">
        <f aca="false">B334&amp;" "&amp;C334&amp;" "&amp;D334</f>
        <v> Metals Financial</v>
      </c>
      <c r="B334" s="208" t="str">
        <f aca="false">IF((LEFT(N334,2)="US"),"US","")</f>
        <v/>
      </c>
      <c r="C334" s="208" t="str">
        <f aca="false">M334</f>
        <v>Metals</v>
      </c>
      <c r="D334" s="208" t="str">
        <f aca="false">IF(ISNUMBER(FIND("Phy",N334))=TRUE(),"Physical","Financial")</f>
        <v>Financial</v>
      </c>
      <c r="E334" s="208" t="n">
        <f aca="false">IF(VLOOKUP(S334,'DD-Lookup'!$J$6:$L$50,3,FALSE())="Monthly",(YEAR(AC334)-YEAR(AB334))*12+MONTH(AC334)-MONTH(AB334)+1,(AC334-AB334+1))</f>
        <v>1</v>
      </c>
      <c r="F334" s="239" t="n">
        <f aca="false">E334*SUM(P334:Q334)</f>
        <v>20</v>
      </c>
      <c r="G334" s="214" t="n">
        <v>1288388</v>
      </c>
      <c r="H334" s="215" t="n">
        <v>37035.2736574074</v>
      </c>
      <c r="I334" s="0" t="s">
        <v>796</v>
      </c>
      <c r="M334" s="0" t="s">
        <v>780</v>
      </c>
      <c r="N334" s="0" t="s">
        <v>804</v>
      </c>
      <c r="O334" s="0" t="s">
        <v>805</v>
      </c>
      <c r="P334" s="216" t="n">
        <v>20</v>
      </c>
      <c r="S334" s="0" t="s">
        <v>783</v>
      </c>
      <c r="T334" s="0" t="s">
        <v>784</v>
      </c>
      <c r="U334" s="218" t="n">
        <v>1742</v>
      </c>
      <c r="V334" s="0" t="s">
        <v>799</v>
      </c>
      <c r="W334" s="0" t="s">
        <v>803</v>
      </c>
      <c r="X334" s="0" t="s">
        <v>787</v>
      </c>
      <c r="Y334" s="0" t="s">
        <v>788</v>
      </c>
      <c r="Z334" s="0" t="s">
        <v>789</v>
      </c>
      <c r="AA334" s="0" t="n">
        <v>2150221</v>
      </c>
    </row>
    <row r="335" customFormat="false" ht="12.75" hidden="false" customHeight="false" outlineLevel="0" collapsed="false">
      <c r="A335" s="208" t="str">
        <f aca="false">B335&amp;" "&amp;C335&amp;" "&amp;D335</f>
        <v>US Power Physical</v>
      </c>
      <c r="B335" s="208" t="str">
        <f aca="false">IF((LEFT(N335,2)="US"),"US","")</f>
        <v>US</v>
      </c>
      <c r="C335" s="208" t="str">
        <f aca="false">M335</f>
        <v>Power</v>
      </c>
      <c r="D335" s="208" t="str">
        <f aca="false">IF(ISNUMBER(FIND("Phy",N335))=TRUE(),"Physical","Financial")</f>
        <v>Physical</v>
      </c>
      <c r="E335" s="208" t="n">
        <f aca="false">IF(VLOOKUP(S335,'DD-Lookup'!$J$6:$L$50,3,FALSE())="Monthly",(YEAR(AC335)-YEAR(AB335))*12+MONTH(AC335)-MONTH(AB335)+1,(AC335-AB335+1))</f>
        <v>30</v>
      </c>
      <c r="F335" s="239" t="n">
        <f aca="false">E335*SUM(P335:Q335)</f>
        <v>1500</v>
      </c>
      <c r="G335" s="214" t="n">
        <v>1288389</v>
      </c>
      <c r="H335" s="215" t="n">
        <v>37035.2737847222</v>
      </c>
      <c r="I335" s="0" t="s">
        <v>600</v>
      </c>
      <c r="M335" s="0" t="s">
        <v>67</v>
      </c>
      <c r="N335" s="0" t="s">
        <v>1081</v>
      </c>
      <c r="O335" s="0" t="s">
        <v>1103</v>
      </c>
      <c r="Q335" s="216" t="n">
        <v>50</v>
      </c>
      <c r="S335" s="0" t="s">
        <v>930</v>
      </c>
      <c r="T335" s="0" t="s">
        <v>784</v>
      </c>
      <c r="U335" s="218" t="n">
        <v>43</v>
      </c>
      <c r="V335" s="0" t="s">
        <v>1149</v>
      </c>
      <c r="W335" s="0" t="s">
        <v>1105</v>
      </c>
      <c r="X335" s="0" t="s">
        <v>1106</v>
      </c>
      <c r="Y335" s="0" t="s">
        <v>1051</v>
      </c>
      <c r="Z335" s="0" t="s">
        <v>618</v>
      </c>
      <c r="AA335" s="0" t="n">
        <v>620942.1</v>
      </c>
      <c r="AB335" s="215" t="n">
        <v>37135.5916666667</v>
      </c>
      <c r="AC335" s="215" t="n">
        <v>37164.5916666667</v>
      </c>
    </row>
    <row r="336" customFormat="false" ht="12.75" hidden="false" customHeight="false" outlineLevel="0" collapsed="false">
      <c r="A336" s="208" t="str">
        <f aca="false">B336&amp;" "&amp;C336&amp;" "&amp;D336</f>
        <v>US Natural Gas Financial</v>
      </c>
      <c r="B336" s="208" t="str">
        <f aca="false">IF((LEFT(N336,2)="US"),"US","")</f>
        <v>US</v>
      </c>
      <c r="C336" s="208" t="str">
        <f aca="false">M336</f>
        <v>Natural Gas</v>
      </c>
      <c r="D336" s="208" t="str">
        <f aca="false">IF(ISNUMBER(FIND("Phy",N336))=TRUE(),"Physical","Financial")</f>
        <v>Financial</v>
      </c>
      <c r="E336" s="208" t="n">
        <f aca="false">IF(VLOOKUP(S336,'DD-Lookup'!$J$6:$L$50,3,FALSE())="Monthly",(YEAR(AC336)-YEAR(AB336))*12+MONTH(AC336)-MONTH(AB336)+1,(AC336-AB336+1))</f>
        <v>30</v>
      </c>
      <c r="F336" s="239" t="n">
        <f aca="false">E336*SUM(P336:Q336)</f>
        <v>300000</v>
      </c>
      <c r="G336" s="214" t="n">
        <v>1288390</v>
      </c>
      <c r="H336" s="215" t="n">
        <v>37035.2738310185</v>
      </c>
      <c r="I336" s="0" t="s">
        <v>1155</v>
      </c>
      <c r="M336" s="0" t="s">
        <v>858</v>
      </c>
      <c r="N336" s="0" t="s">
        <v>1024</v>
      </c>
      <c r="O336" s="0" t="s">
        <v>1025</v>
      </c>
      <c r="Q336" s="216" t="n">
        <v>10000</v>
      </c>
      <c r="S336" s="0" t="s">
        <v>1026</v>
      </c>
      <c r="T336" s="0" t="s">
        <v>784</v>
      </c>
      <c r="U336" s="218" t="n">
        <v>4.17</v>
      </c>
      <c r="V336" s="0" t="s">
        <v>1156</v>
      </c>
      <c r="W336" s="0" t="s">
        <v>1028</v>
      </c>
      <c r="X336" s="0" t="s">
        <v>1029</v>
      </c>
      <c r="Y336" s="0" t="s">
        <v>838</v>
      </c>
      <c r="Z336" s="0" t="s">
        <v>571</v>
      </c>
      <c r="AA336" s="0" t="s">
        <v>1157</v>
      </c>
      <c r="AB336" s="215" t="n">
        <v>37043.875</v>
      </c>
      <c r="AC336" s="215" t="n">
        <v>37072.875</v>
      </c>
    </row>
    <row r="337" customFormat="false" ht="12.75" hidden="false" customHeight="false" outlineLevel="0" collapsed="false">
      <c r="A337" s="208" t="str">
        <f aca="false">B337&amp;" "&amp;C337&amp;" "&amp;D337</f>
        <v>US Natural Gas Financial</v>
      </c>
      <c r="B337" s="208" t="str">
        <f aca="false">IF((LEFT(N337,2)="US"),"US","")</f>
        <v>US</v>
      </c>
      <c r="C337" s="208" t="str">
        <f aca="false">M337</f>
        <v>Natural Gas</v>
      </c>
      <c r="D337" s="208" t="str">
        <f aca="false">IF(ISNUMBER(FIND("Phy",N337))=TRUE(),"Physical","Financial")</f>
        <v>Financial</v>
      </c>
      <c r="E337" s="208" t="n">
        <f aca="false">IF(VLOOKUP(S337,'DD-Lookup'!$J$6:$L$50,3,FALSE())="Monthly",(YEAR(AC337)-YEAR(AB337))*12+MONTH(AC337)-MONTH(AB337)+1,(AC337-AB337+1))</f>
        <v>31</v>
      </c>
      <c r="F337" s="239" t="n">
        <f aca="false">E337*SUM(P337:Q337)</f>
        <v>77500</v>
      </c>
      <c r="G337" s="214" t="n">
        <v>1288392</v>
      </c>
      <c r="H337" s="215" t="n">
        <v>37035.2739583333</v>
      </c>
      <c r="I337" s="0" t="s">
        <v>1098</v>
      </c>
      <c r="M337" s="0" t="s">
        <v>858</v>
      </c>
      <c r="N337" s="0" t="s">
        <v>1024</v>
      </c>
      <c r="O337" s="0" t="s">
        <v>1099</v>
      </c>
      <c r="P337" s="216" t="n">
        <v>2500</v>
      </c>
      <c r="S337" s="0" t="s">
        <v>1026</v>
      </c>
      <c r="T337" s="0" t="s">
        <v>784</v>
      </c>
      <c r="U337" s="218" t="n">
        <v>4.2325</v>
      </c>
      <c r="V337" s="0" t="s">
        <v>1100</v>
      </c>
      <c r="W337" s="0" t="s">
        <v>1028</v>
      </c>
      <c r="X337" s="0" t="s">
        <v>1029</v>
      </c>
      <c r="Y337" s="0" t="s">
        <v>838</v>
      </c>
      <c r="Z337" s="0" t="s">
        <v>571</v>
      </c>
      <c r="AA337" s="0" t="s">
        <v>1158</v>
      </c>
      <c r="AB337" s="215" t="n">
        <v>37073.875</v>
      </c>
      <c r="AC337" s="215" t="n">
        <v>37103.875</v>
      </c>
    </row>
    <row r="338" customFormat="false" ht="12.75" hidden="false" customHeight="false" outlineLevel="0" collapsed="false">
      <c r="A338" s="208" t="str">
        <f aca="false">B338&amp;" "&amp;C338&amp;" "&amp;D338</f>
        <v> Metals Financial</v>
      </c>
      <c r="B338" s="208" t="str">
        <f aca="false">IF((LEFT(N338,2)="US"),"US","")</f>
        <v/>
      </c>
      <c r="C338" s="208" t="str">
        <f aca="false">M338</f>
        <v>Metals</v>
      </c>
      <c r="D338" s="208" t="str">
        <f aca="false">IF(ISNUMBER(FIND("Phy",N338))=TRUE(),"Physical","Financial")</f>
        <v>Financial</v>
      </c>
      <c r="E338" s="208" t="n">
        <f aca="false">IF(VLOOKUP(S338,'DD-Lookup'!$J$6:$L$50,3,FALSE())="Monthly",(YEAR(AC338)-YEAR(AB338))*12+MONTH(AC338)-MONTH(AB338)+1,(AC338-AB338+1))</f>
        <v>1</v>
      </c>
      <c r="F338" s="239" t="n">
        <f aca="false">E338*SUM(P338:Q338)</f>
        <v>10</v>
      </c>
      <c r="G338" s="214" t="n">
        <v>1288394</v>
      </c>
      <c r="H338" s="215" t="n">
        <v>37035.2742361111</v>
      </c>
      <c r="I338" s="0" t="s">
        <v>819</v>
      </c>
      <c r="M338" s="0" t="s">
        <v>780</v>
      </c>
      <c r="N338" s="0" t="s">
        <v>804</v>
      </c>
      <c r="O338" s="0" t="s">
        <v>805</v>
      </c>
      <c r="Q338" s="216" t="n">
        <v>10</v>
      </c>
      <c r="S338" s="0" t="s">
        <v>783</v>
      </c>
      <c r="T338" s="0" t="s">
        <v>784</v>
      </c>
      <c r="U338" s="218" t="n">
        <v>1742</v>
      </c>
      <c r="V338" s="0" t="s">
        <v>1159</v>
      </c>
      <c r="W338" s="0" t="s">
        <v>803</v>
      </c>
      <c r="X338" s="0" t="s">
        <v>787</v>
      </c>
      <c r="Y338" s="0" t="s">
        <v>788</v>
      </c>
      <c r="Z338" s="0" t="s">
        <v>789</v>
      </c>
      <c r="AA338" s="0" t="n">
        <v>2150223</v>
      </c>
    </row>
    <row r="339" customFormat="false" ht="12.75" hidden="false" customHeight="false" outlineLevel="0" collapsed="false">
      <c r="A339" s="208" t="str">
        <f aca="false">B339&amp;" "&amp;C339&amp;" "&amp;D339</f>
        <v> Metals Financial</v>
      </c>
      <c r="B339" s="208" t="str">
        <f aca="false">IF((LEFT(N339,2)="US"),"US","")</f>
        <v/>
      </c>
      <c r="C339" s="208" t="str">
        <f aca="false">M339</f>
        <v>Metals</v>
      </c>
      <c r="D339" s="208" t="str">
        <f aca="false">IF(ISNUMBER(FIND("Phy",N339))=TRUE(),"Physical","Financial")</f>
        <v>Financial</v>
      </c>
      <c r="E339" s="208" t="n">
        <f aca="false">IF(VLOOKUP(S339,'DD-Lookup'!$J$6:$L$50,3,FALSE())="Monthly",(YEAR(AC339)-YEAR(AB339))*12+MONTH(AC339)-MONTH(AB339)+1,(AC339-AB339+1))</f>
        <v>1</v>
      </c>
      <c r="F339" s="239" t="n">
        <f aca="false">E339*SUM(P339:Q339)</f>
        <v>20</v>
      </c>
      <c r="G339" s="214" t="n">
        <v>1288395</v>
      </c>
      <c r="H339" s="215" t="n">
        <v>37035.2743055556</v>
      </c>
      <c r="I339" s="0" t="s">
        <v>894</v>
      </c>
      <c r="M339" s="0" t="s">
        <v>780</v>
      </c>
      <c r="N339" s="0" t="s">
        <v>804</v>
      </c>
      <c r="O339" s="0" t="s">
        <v>805</v>
      </c>
      <c r="Q339" s="216" t="n">
        <v>20</v>
      </c>
      <c r="S339" s="0" t="s">
        <v>783</v>
      </c>
      <c r="T339" s="0" t="s">
        <v>784</v>
      </c>
      <c r="U339" s="218" t="n">
        <v>1743</v>
      </c>
      <c r="V339" s="0" t="s">
        <v>895</v>
      </c>
      <c r="W339" s="0" t="s">
        <v>803</v>
      </c>
      <c r="X339" s="0" t="s">
        <v>787</v>
      </c>
      <c r="Y339" s="0" t="s">
        <v>788</v>
      </c>
      <c r="Z339" s="0" t="s">
        <v>789</v>
      </c>
      <c r="AA339" s="0" t="n">
        <v>2150225</v>
      </c>
    </row>
    <row r="340" customFormat="false" ht="12.75" hidden="false" customHeight="false" outlineLevel="0" collapsed="false">
      <c r="A340" s="208" t="str">
        <f aca="false">B340&amp;" "&amp;C340&amp;" "&amp;D340</f>
        <v>US Power Physical</v>
      </c>
      <c r="B340" s="208" t="str">
        <f aca="false">IF((LEFT(N340,2)="US"),"US","")</f>
        <v>US</v>
      </c>
      <c r="C340" s="208" t="str">
        <f aca="false">M340</f>
        <v>Power</v>
      </c>
      <c r="D340" s="208" t="str">
        <f aca="false">IF(ISNUMBER(FIND("Phy",N340))=TRUE(),"Physical","Financial")</f>
        <v>Physical</v>
      </c>
      <c r="E340" s="208" t="n">
        <f aca="false">IF(VLOOKUP(S340,'DD-Lookup'!$J$6:$L$50,3,FALSE())="Monthly",(YEAR(AC340)-YEAR(AB340))*12+MONTH(AC340)-MONTH(AB340)+1,(AC340-AB340+1))</f>
        <v>1</v>
      </c>
      <c r="F340" s="239" t="n">
        <f aca="false">E340*SUM(P340:Q340)</f>
        <v>50</v>
      </c>
      <c r="G340" s="214" t="n">
        <v>1288396</v>
      </c>
      <c r="H340" s="215" t="n">
        <v>37035.2743287037</v>
      </c>
      <c r="I340" s="0" t="s">
        <v>1107</v>
      </c>
      <c r="M340" s="0" t="s">
        <v>67</v>
      </c>
      <c r="N340" s="0" t="s">
        <v>1081</v>
      </c>
      <c r="O340" s="0" t="s">
        <v>1082</v>
      </c>
      <c r="P340" s="216" t="n">
        <v>50</v>
      </c>
      <c r="S340" s="0" t="s">
        <v>930</v>
      </c>
      <c r="T340" s="0" t="s">
        <v>784</v>
      </c>
      <c r="U340" s="218" t="n">
        <v>27.25</v>
      </c>
      <c r="V340" s="0" t="s">
        <v>1160</v>
      </c>
      <c r="W340" s="0" t="s">
        <v>1084</v>
      </c>
      <c r="X340" s="0" t="s">
        <v>1085</v>
      </c>
      <c r="Y340" s="0" t="s">
        <v>1051</v>
      </c>
      <c r="Z340" s="0" t="s">
        <v>618</v>
      </c>
      <c r="AA340" s="0" t="n">
        <v>620943.1</v>
      </c>
      <c r="AB340" s="215" t="n">
        <v>37036.875</v>
      </c>
      <c r="AC340" s="215" t="n">
        <v>37036.875</v>
      </c>
    </row>
    <row r="341" customFormat="false" ht="12.75" hidden="false" customHeight="false" outlineLevel="0" collapsed="false">
      <c r="A341" s="208" t="str">
        <f aca="false">B341&amp;" "&amp;C341&amp;" "&amp;D341</f>
        <v> Metals Financial</v>
      </c>
      <c r="B341" s="208" t="str">
        <f aca="false">IF((LEFT(N341,2)="US"),"US","")</f>
        <v/>
      </c>
      <c r="C341" s="208" t="str">
        <f aca="false">M341</f>
        <v>Metals</v>
      </c>
      <c r="D341" s="208" t="str">
        <f aca="false">IF(ISNUMBER(FIND("Phy",N341))=TRUE(),"Physical","Financial")</f>
        <v>Financial</v>
      </c>
      <c r="E341" s="208" t="n">
        <f aca="false">IF(VLOOKUP(S341,'DD-Lookup'!$J$6:$L$50,3,FALSE())="Monthly",(YEAR(AC341)-YEAR(AB341))*12+MONTH(AC341)-MONTH(AB341)+1,(AC341-AB341+1))</f>
        <v>1</v>
      </c>
      <c r="F341" s="239" t="n">
        <f aca="false">E341*SUM(P341:Q341)</f>
        <v>20</v>
      </c>
      <c r="G341" s="214" t="n">
        <v>1288397</v>
      </c>
      <c r="H341" s="215" t="n">
        <v>37035.274375</v>
      </c>
      <c r="I341" s="0" t="s">
        <v>828</v>
      </c>
      <c r="M341" s="0" t="s">
        <v>780</v>
      </c>
      <c r="N341" s="0" t="s">
        <v>804</v>
      </c>
      <c r="O341" s="0" t="s">
        <v>805</v>
      </c>
      <c r="P341" s="216" t="n">
        <v>20</v>
      </c>
      <c r="S341" s="0" t="s">
        <v>783</v>
      </c>
      <c r="T341" s="0" t="s">
        <v>784</v>
      </c>
      <c r="U341" s="218" t="n">
        <v>1742</v>
      </c>
      <c r="V341" s="0" t="s">
        <v>1076</v>
      </c>
      <c r="W341" s="0" t="s">
        <v>803</v>
      </c>
      <c r="X341" s="0" t="s">
        <v>787</v>
      </c>
      <c r="Y341" s="0" t="s">
        <v>788</v>
      </c>
      <c r="Z341" s="0" t="s">
        <v>789</v>
      </c>
      <c r="AA341" s="0" t="n">
        <v>2150227</v>
      </c>
    </row>
    <row r="342" customFormat="false" ht="12.75" hidden="false" customHeight="false" outlineLevel="0" collapsed="false">
      <c r="A342" s="208" t="str">
        <f aca="false">B342&amp;" "&amp;C342&amp;" "&amp;D342</f>
        <v>US Power Physical</v>
      </c>
      <c r="B342" s="208" t="str">
        <f aca="false">IF((LEFT(N342,2)="US"),"US","")</f>
        <v>US</v>
      </c>
      <c r="C342" s="208" t="str">
        <f aca="false">M342</f>
        <v>Power</v>
      </c>
      <c r="D342" s="208" t="str">
        <f aca="false">IF(ISNUMBER(FIND("Phy",N342))=TRUE(),"Physical","Financial")</f>
        <v>Physical</v>
      </c>
      <c r="E342" s="208" t="n">
        <f aca="false">IF(VLOOKUP(S342,'DD-Lookup'!$J$6:$L$50,3,FALSE())="Monthly",(YEAR(AC342)-YEAR(AB342))*12+MONTH(AC342)-MONTH(AB342)+1,(AC342-AB342+1))</f>
        <v>30</v>
      </c>
      <c r="F342" s="239" t="n">
        <f aca="false">E342*SUM(P342:Q342)</f>
        <v>1500</v>
      </c>
      <c r="G342" s="214" t="n">
        <v>1288399</v>
      </c>
      <c r="H342" s="215" t="n">
        <v>37035.2744791667</v>
      </c>
      <c r="I342" s="0" t="s">
        <v>1073</v>
      </c>
      <c r="M342" s="0" t="s">
        <v>67</v>
      </c>
      <c r="N342" s="0" t="s">
        <v>1081</v>
      </c>
      <c r="O342" s="0" t="s">
        <v>1161</v>
      </c>
      <c r="Q342" s="216" t="n">
        <v>50</v>
      </c>
      <c r="S342" s="0" t="s">
        <v>930</v>
      </c>
      <c r="T342" s="0" t="s">
        <v>784</v>
      </c>
      <c r="U342" s="218" t="n">
        <v>63.5</v>
      </c>
      <c r="V342" s="0" t="s">
        <v>1162</v>
      </c>
      <c r="W342" s="0" t="s">
        <v>1134</v>
      </c>
      <c r="X342" s="0" t="s">
        <v>1135</v>
      </c>
      <c r="Y342" s="0" t="s">
        <v>1051</v>
      </c>
      <c r="Z342" s="0" t="s">
        <v>618</v>
      </c>
      <c r="AA342" s="0" t="n">
        <v>620945.1</v>
      </c>
      <c r="AB342" s="215" t="n">
        <v>37043.7159722222</v>
      </c>
      <c r="AC342" s="215" t="n">
        <v>37072.7159722222</v>
      </c>
    </row>
    <row r="343" customFormat="false" ht="12.75" hidden="false" customHeight="false" outlineLevel="0" collapsed="false">
      <c r="A343" s="208" t="str">
        <f aca="false">B343&amp;" "&amp;C343&amp;" "&amp;D343</f>
        <v>US Power Financial</v>
      </c>
      <c r="B343" s="208" t="str">
        <f aca="false">IF((LEFT(N343,2)="US"),"US","")</f>
        <v>US</v>
      </c>
      <c r="C343" s="208" t="str">
        <f aca="false">M343</f>
        <v>Power</v>
      </c>
      <c r="D343" s="208" t="str">
        <f aca="false">IF(ISNUMBER(FIND("Phy",N343))=TRUE(),"Physical","Financial")</f>
        <v>Financial</v>
      </c>
      <c r="E343" s="208" t="n">
        <f aca="false">IF(VLOOKUP(S343,'DD-Lookup'!$J$6:$L$50,3,FALSE())="Monthly",(YEAR(AC343)-YEAR(AB343))*12+MONTH(AC343)-MONTH(AB343)+1,(AC343-AB343+1))</f>
        <v>1</v>
      </c>
      <c r="F343" s="239" t="n">
        <f aca="false">E343*SUM(P343:Q343)</f>
        <v>50</v>
      </c>
      <c r="G343" s="214" t="n">
        <v>1288400</v>
      </c>
      <c r="H343" s="215" t="n">
        <v>37035.2745138889</v>
      </c>
      <c r="I343" s="0" t="s">
        <v>1163</v>
      </c>
      <c r="M343" s="0" t="s">
        <v>67</v>
      </c>
      <c r="N343" s="0" t="s">
        <v>1046</v>
      </c>
      <c r="O343" s="0" t="s">
        <v>1047</v>
      </c>
      <c r="Q343" s="216" t="n">
        <v>50</v>
      </c>
      <c r="S343" s="0" t="s">
        <v>930</v>
      </c>
      <c r="T343" s="0" t="s">
        <v>784</v>
      </c>
      <c r="U343" s="218" t="n">
        <v>31</v>
      </c>
      <c r="V343" s="0" t="s">
        <v>1164</v>
      </c>
      <c r="W343" s="0" t="s">
        <v>1049</v>
      </c>
      <c r="X343" s="0" t="s">
        <v>1050</v>
      </c>
      <c r="Y343" s="0" t="s">
        <v>1051</v>
      </c>
      <c r="Z343" s="0" t="s">
        <v>571</v>
      </c>
      <c r="AA343" s="0" t="n">
        <v>620946.1</v>
      </c>
      <c r="AB343" s="215" t="n">
        <v>37035.875</v>
      </c>
      <c r="AC343" s="215" t="n">
        <v>37035.875</v>
      </c>
    </row>
    <row r="344" customFormat="false" ht="12.75" hidden="false" customHeight="false" outlineLevel="0" collapsed="false">
      <c r="A344" s="208" t="str">
        <f aca="false">B344&amp;" "&amp;C344&amp;" "&amp;D344</f>
        <v>US Power Physical</v>
      </c>
      <c r="B344" s="208" t="str">
        <f aca="false">IF((LEFT(N344,2)="US"),"US","")</f>
        <v>US</v>
      </c>
      <c r="C344" s="208" t="str">
        <f aca="false">M344</f>
        <v>Power</v>
      </c>
      <c r="D344" s="208" t="str">
        <f aca="false">IF(ISNUMBER(FIND("Phy",N344))=TRUE(),"Physical","Financial")</f>
        <v>Physical</v>
      </c>
      <c r="E344" s="208" t="n">
        <f aca="false">IF(VLOOKUP(S344,'DD-Lookup'!$J$6:$L$50,3,FALSE())="Monthly",(YEAR(AC344)-YEAR(AB344))*12+MONTH(AC344)-MONTH(AB344)+1,(AC344-AB344+1))</f>
        <v>30</v>
      </c>
      <c r="F344" s="239" t="n">
        <f aca="false">E344*SUM(P344:Q344)</f>
        <v>1500</v>
      </c>
      <c r="G344" s="214" t="n">
        <v>1288401</v>
      </c>
      <c r="H344" s="215" t="n">
        <v>37035.2745717593</v>
      </c>
      <c r="I344" s="0" t="s">
        <v>1165</v>
      </c>
      <c r="M344" s="0" t="s">
        <v>67</v>
      </c>
      <c r="N344" s="0" t="s">
        <v>1081</v>
      </c>
      <c r="O344" s="0" t="s">
        <v>1166</v>
      </c>
      <c r="Q344" s="216" t="n">
        <v>50</v>
      </c>
      <c r="S344" s="0" t="s">
        <v>930</v>
      </c>
      <c r="T344" s="0" t="s">
        <v>784</v>
      </c>
      <c r="U344" s="218" t="n">
        <v>62</v>
      </c>
      <c r="V344" s="0" t="s">
        <v>1167</v>
      </c>
      <c r="W344" s="0" t="s">
        <v>1122</v>
      </c>
      <c r="X344" s="0" t="s">
        <v>1106</v>
      </c>
      <c r="Y344" s="0" t="s">
        <v>1051</v>
      </c>
      <c r="Z344" s="0" t="s">
        <v>618</v>
      </c>
      <c r="AA344" s="0" t="n">
        <v>620947.1</v>
      </c>
      <c r="AB344" s="215" t="n">
        <v>37043.5916666667</v>
      </c>
      <c r="AC344" s="215" t="n">
        <v>37072.5916666667</v>
      </c>
    </row>
    <row r="345" customFormat="false" ht="12.75" hidden="false" customHeight="false" outlineLevel="0" collapsed="false">
      <c r="A345" s="208" t="str">
        <f aca="false">B345&amp;" "&amp;C345&amp;" "&amp;D345</f>
        <v>US Power Physical</v>
      </c>
      <c r="B345" s="208" t="str">
        <f aca="false">IF((LEFT(N345,2)="US"),"US","")</f>
        <v>US</v>
      </c>
      <c r="C345" s="208" t="str">
        <f aca="false">M345</f>
        <v>Power</v>
      </c>
      <c r="D345" s="208" t="str">
        <f aca="false">IF(ISNUMBER(FIND("Phy",N345))=TRUE(),"Physical","Financial")</f>
        <v>Physical</v>
      </c>
      <c r="E345" s="208" t="n">
        <f aca="false">IF(VLOOKUP(S345,'DD-Lookup'!$J$6:$L$50,3,FALSE())="Monthly",(YEAR(AC345)-YEAR(AB345))*12+MONTH(AC345)-MONTH(AB345)+1,(AC345-AB345+1))</f>
        <v>1</v>
      </c>
      <c r="F345" s="239" t="n">
        <f aca="false">E345*SUM(P345:Q345)</f>
        <v>50</v>
      </c>
      <c r="G345" s="214" t="n">
        <v>1288403</v>
      </c>
      <c r="H345" s="215" t="n">
        <v>37035.2746643519</v>
      </c>
      <c r="I345" s="0" t="s">
        <v>1165</v>
      </c>
      <c r="M345" s="0" t="s">
        <v>67</v>
      </c>
      <c r="N345" s="0" t="s">
        <v>1081</v>
      </c>
      <c r="O345" s="0" t="s">
        <v>1082</v>
      </c>
      <c r="P345" s="216" t="n">
        <v>50</v>
      </c>
      <c r="S345" s="0" t="s">
        <v>930</v>
      </c>
      <c r="T345" s="0" t="s">
        <v>784</v>
      </c>
      <c r="U345" s="218" t="n">
        <v>27</v>
      </c>
      <c r="V345" s="0" t="s">
        <v>1168</v>
      </c>
      <c r="W345" s="0" t="s">
        <v>1084</v>
      </c>
      <c r="X345" s="0" t="s">
        <v>1085</v>
      </c>
      <c r="Y345" s="0" t="s">
        <v>1051</v>
      </c>
      <c r="Z345" s="0" t="s">
        <v>618</v>
      </c>
      <c r="AA345" s="0" t="n">
        <v>620948.1</v>
      </c>
      <c r="AB345" s="215" t="n">
        <v>37036.875</v>
      </c>
      <c r="AC345" s="215" t="n">
        <v>37036.875</v>
      </c>
    </row>
    <row r="346" customFormat="false" ht="12.75" hidden="false" customHeight="false" outlineLevel="0" collapsed="false">
      <c r="A346" s="208" t="str">
        <f aca="false">B346&amp;" "&amp;C346&amp;" "&amp;D346</f>
        <v>US Power Physical</v>
      </c>
      <c r="B346" s="208" t="str">
        <f aca="false">IF((LEFT(N346,2)="US"),"US","")</f>
        <v>US</v>
      </c>
      <c r="C346" s="208" t="str">
        <f aca="false">M346</f>
        <v>Power</v>
      </c>
      <c r="D346" s="208" t="str">
        <f aca="false">IF(ISNUMBER(FIND("Phy",N346))=TRUE(),"Physical","Financial")</f>
        <v>Physical</v>
      </c>
      <c r="E346" s="208" t="n">
        <f aca="false">IF(VLOOKUP(S346,'DD-Lookup'!$J$6:$L$50,3,FALSE())="Monthly",(YEAR(AC346)-YEAR(AB346))*12+MONTH(AC346)-MONTH(AB346)+1,(AC346-AB346+1))</f>
        <v>30</v>
      </c>
      <c r="F346" s="239" t="n">
        <f aca="false">E346*SUM(P346:Q346)</f>
        <v>1500</v>
      </c>
      <c r="G346" s="214" t="n">
        <v>1288404</v>
      </c>
      <c r="H346" s="215" t="n">
        <v>37035.2746990741</v>
      </c>
      <c r="I346" s="0" t="s">
        <v>1165</v>
      </c>
      <c r="M346" s="0" t="s">
        <v>67</v>
      </c>
      <c r="N346" s="0" t="s">
        <v>1081</v>
      </c>
      <c r="O346" s="0" t="s">
        <v>1166</v>
      </c>
      <c r="Q346" s="216" t="n">
        <v>50</v>
      </c>
      <c r="S346" s="0" t="s">
        <v>930</v>
      </c>
      <c r="T346" s="0" t="s">
        <v>784</v>
      </c>
      <c r="U346" s="218" t="n">
        <v>62.75</v>
      </c>
      <c r="V346" s="0" t="s">
        <v>1167</v>
      </c>
      <c r="W346" s="0" t="s">
        <v>1122</v>
      </c>
      <c r="X346" s="0" t="s">
        <v>1106</v>
      </c>
      <c r="Y346" s="0" t="s">
        <v>1051</v>
      </c>
      <c r="Z346" s="0" t="s">
        <v>618</v>
      </c>
      <c r="AA346" s="0" t="n">
        <v>620949.1</v>
      </c>
      <c r="AB346" s="215" t="n">
        <v>37043.5916666667</v>
      </c>
      <c r="AC346" s="215" t="n">
        <v>37072.5916666667</v>
      </c>
    </row>
    <row r="347" customFormat="false" ht="12.75" hidden="false" customHeight="false" outlineLevel="0" collapsed="false">
      <c r="A347" s="208" t="str">
        <f aca="false">B347&amp;" "&amp;C347&amp;" "&amp;D347</f>
        <v>US Power Financial</v>
      </c>
      <c r="B347" s="208" t="str">
        <f aca="false">IF((LEFT(N347,2)="US"),"US","")</f>
        <v>US</v>
      </c>
      <c r="C347" s="208" t="str">
        <f aca="false">M347</f>
        <v>Power</v>
      </c>
      <c r="D347" s="208" t="str">
        <f aca="false">IF(ISNUMBER(FIND("Phy",N347))=TRUE(),"Physical","Financial")</f>
        <v>Financial</v>
      </c>
      <c r="E347" s="208" t="n">
        <f aca="false">IF(VLOOKUP(S347,'DD-Lookup'!$J$6:$L$50,3,FALSE())="Monthly",(YEAR(AC347)-YEAR(AB347))*12+MONTH(AC347)-MONTH(AB347)+1,(AC347-AB347+1))</f>
        <v>1</v>
      </c>
      <c r="F347" s="239" t="n">
        <f aca="false">E347*SUM(P347:Q347)</f>
        <v>50</v>
      </c>
      <c r="G347" s="214" t="n">
        <v>1288405</v>
      </c>
      <c r="H347" s="215" t="n">
        <v>37035.2747337963</v>
      </c>
      <c r="I347" s="0" t="s">
        <v>1078</v>
      </c>
      <c r="M347" s="0" t="s">
        <v>67</v>
      </c>
      <c r="N347" s="0" t="s">
        <v>1046</v>
      </c>
      <c r="O347" s="0" t="s">
        <v>1118</v>
      </c>
      <c r="Q347" s="216" t="n">
        <v>50</v>
      </c>
      <c r="S347" s="0" t="s">
        <v>930</v>
      </c>
      <c r="T347" s="0" t="s">
        <v>784</v>
      </c>
      <c r="U347" s="218" t="n">
        <v>37</v>
      </c>
      <c r="V347" s="0" t="s">
        <v>1169</v>
      </c>
      <c r="W347" s="0" t="s">
        <v>1062</v>
      </c>
      <c r="X347" s="0" t="s">
        <v>1063</v>
      </c>
      <c r="Y347" s="0" t="s">
        <v>1051</v>
      </c>
      <c r="Z347" s="0" t="s">
        <v>571</v>
      </c>
      <c r="AA347" s="0" t="n">
        <v>620950.1</v>
      </c>
      <c r="AB347" s="215" t="n">
        <v>37036.875</v>
      </c>
      <c r="AC347" s="215" t="n">
        <v>37036.875</v>
      </c>
    </row>
    <row r="348" customFormat="false" ht="12.75" hidden="false" customHeight="false" outlineLevel="0" collapsed="false">
      <c r="A348" s="208" t="str">
        <f aca="false">B348&amp;" "&amp;C348&amp;" "&amp;D348</f>
        <v>US Natural Gas Financial</v>
      </c>
      <c r="B348" s="208" t="str">
        <f aca="false">IF((LEFT(N348,2)="US"),"US","")</f>
        <v>US</v>
      </c>
      <c r="C348" s="208" t="str">
        <f aca="false">M348</f>
        <v>Natural Gas</v>
      </c>
      <c r="D348" s="208" t="str">
        <f aca="false">IF(ISNUMBER(FIND("Phy",N348))=TRUE(),"Physical","Financial")</f>
        <v>Financial</v>
      </c>
      <c r="E348" s="208" t="n">
        <f aca="false">IF(VLOOKUP(S348,'DD-Lookup'!$J$6:$L$50,3,FALSE())="Monthly",(YEAR(AC348)-YEAR(AB348))*12+MONTH(AC348)-MONTH(AB348)+1,(AC348-AB348+1))</f>
        <v>30</v>
      </c>
      <c r="F348" s="239" t="n">
        <f aca="false">E348*SUM(P348:Q348)</f>
        <v>225000</v>
      </c>
      <c r="G348" s="214" t="n">
        <v>1288406</v>
      </c>
      <c r="H348" s="215" t="n">
        <v>37035.2748611111</v>
      </c>
      <c r="I348" s="0" t="s">
        <v>1170</v>
      </c>
      <c r="M348" s="0" t="s">
        <v>858</v>
      </c>
      <c r="N348" s="0" t="s">
        <v>1024</v>
      </c>
      <c r="O348" s="0" t="s">
        <v>1025</v>
      </c>
      <c r="P348" s="216" t="n">
        <v>7500</v>
      </c>
      <c r="S348" s="0" t="s">
        <v>1026</v>
      </c>
      <c r="T348" s="0" t="s">
        <v>784</v>
      </c>
      <c r="U348" s="218" t="n">
        <v>4.17</v>
      </c>
      <c r="V348" s="0" t="s">
        <v>1171</v>
      </c>
      <c r="W348" s="0" t="s">
        <v>1028</v>
      </c>
      <c r="X348" s="0" t="s">
        <v>1029</v>
      </c>
      <c r="Y348" s="0" t="s">
        <v>838</v>
      </c>
      <c r="Z348" s="0" t="s">
        <v>571</v>
      </c>
      <c r="AA348" s="0" t="s">
        <v>1172</v>
      </c>
      <c r="AB348" s="215" t="n">
        <v>37043.875</v>
      </c>
      <c r="AC348" s="215" t="n">
        <v>37072.875</v>
      </c>
    </row>
    <row r="349" customFormat="false" ht="12.75" hidden="false" customHeight="false" outlineLevel="0" collapsed="false">
      <c r="A349" s="208" t="str">
        <f aca="false">B349&amp;" "&amp;C349&amp;" "&amp;D349</f>
        <v>US Power Financial</v>
      </c>
      <c r="B349" s="208" t="str">
        <f aca="false">IF((LEFT(N349,2)="US"),"US","")</f>
        <v>US</v>
      </c>
      <c r="C349" s="208" t="str">
        <f aca="false">M349</f>
        <v>Power</v>
      </c>
      <c r="D349" s="208" t="str">
        <f aca="false">IF(ISNUMBER(FIND("Phy",N349))=TRUE(),"Physical","Financial")</f>
        <v>Financial</v>
      </c>
      <c r="E349" s="208" t="n">
        <f aca="false">IF(VLOOKUP(S349,'DD-Lookup'!$J$6:$L$50,3,FALSE())="Monthly",(YEAR(AC349)-YEAR(AB349))*12+MONTH(AC349)-MONTH(AB349)+1,(AC349-AB349+1))</f>
        <v>1</v>
      </c>
      <c r="F349" s="239" t="n">
        <f aca="false">E349*SUM(P349:Q349)</f>
        <v>50</v>
      </c>
      <c r="G349" s="214" t="n">
        <v>1288407</v>
      </c>
      <c r="H349" s="215" t="n">
        <v>37035.2749768519</v>
      </c>
      <c r="I349" s="0" t="s">
        <v>1107</v>
      </c>
      <c r="M349" s="0" t="s">
        <v>67</v>
      </c>
      <c r="N349" s="0" t="s">
        <v>1046</v>
      </c>
      <c r="O349" s="0" t="s">
        <v>1047</v>
      </c>
      <c r="P349" s="216" t="n">
        <v>50</v>
      </c>
      <c r="S349" s="0" t="s">
        <v>930</v>
      </c>
      <c r="T349" s="0" t="s">
        <v>784</v>
      </c>
      <c r="U349" s="218" t="n">
        <v>30.5</v>
      </c>
      <c r="V349" s="0" t="s">
        <v>1108</v>
      </c>
      <c r="W349" s="0" t="s">
        <v>1049</v>
      </c>
      <c r="X349" s="0" t="s">
        <v>1050</v>
      </c>
      <c r="Y349" s="0" t="s">
        <v>1051</v>
      </c>
      <c r="Z349" s="0" t="s">
        <v>571</v>
      </c>
      <c r="AA349" s="0" t="n">
        <v>620951.1</v>
      </c>
      <c r="AB349" s="215" t="n">
        <v>37035.875</v>
      </c>
      <c r="AC349" s="215" t="n">
        <v>37035.875</v>
      </c>
    </row>
    <row r="350" customFormat="false" ht="12.75" hidden="false" customHeight="false" outlineLevel="0" collapsed="false">
      <c r="A350" s="208" t="str">
        <f aca="false">B350&amp;" "&amp;C350&amp;" "&amp;D350</f>
        <v>US Power Physical</v>
      </c>
      <c r="B350" s="208" t="str">
        <f aca="false">IF((LEFT(N350,2)="US"),"US","")</f>
        <v>US</v>
      </c>
      <c r="C350" s="208" t="str">
        <f aca="false">M350</f>
        <v>Power</v>
      </c>
      <c r="D350" s="208" t="str">
        <f aca="false">IF(ISNUMBER(FIND("Phy",N350))=TRUE(),"Physical","Financial")</f>
        <v>Physical</v>
      </c>
      <c r="E350" s="208" t="n">
        <f aca="false">IF(VLOOKUP(S350,'DD-Lookup'!$J$6:$L$50,3,FALSE())="Monthly",(YEAR(AC350)-YEAR(AB350))*12+MONTH(AC350)-MONTH(AB350)+1,(AC350-AB350+1))</f>
        <v>30</v>
      </c>
      <c r="F350" s="239" t="n">
        <f aca="false">E350*SUM(P350:Q350)</f>
        <v>1500</v>
      </c>
      <c r="G350" s="214" t="n">
        <v>1288408</v>
      </c>
      <c r="H350" s="215" t="n">
        <v>37035.2752777778</v>
      </c>
      <c r="I350" s="0" t="s">
        <v>600</v>
      </c>
      <c r="M350" s="0" t="s">
        <v>67</v>
      </c>
      <c r="N350" s="0" t="s">
        <v>1081</v>
      </c>
      <c r="O350" s="0" t="s">
        <v>1166</v>
      </c>
      <c r="Q350" s="216" t="n">
        <v>50</v>
      </c>
      <c r="S350" s="0" t="s">
        <v>930</v>
      </c>
      <c r="T350" s="0" t="s">
        <v>784</v>
      </c>
      <c r="U350" s="218" t="n">
        <v>63.25</v>
      </c>
      <c r="V350" s="0" t="s">
        <v>1173</v>
      </c>
      <c r="W350" s="0" t="s">
        <v>1122</v>
      </c>
      <c r="X350" s="0" t="s">
        <v>1106</v>
      </c>
      <c r="Y350" s="0" t="s">
        <v>1051</v>
      </c>
      <c r="Z350" s="0" t="s">
        <v>618</v>
      </c>
      <c r="AA350" s="0" t="n">
        <v>620952.1</v>
      </c>
      <c r="AB350" s="215" t="n">
        <v>37043.5916666667</v>
      </c>
      <c r="AC350" s="215" t="n">
        <v>37072.5916666667</v>
      </c>
    </row>
    <row r="351" customFormat="false" ht="12.75" hidden="false" customHeight="false" outlineLevel="0" collapsed="false">
      <c r="A351" s="208" t="str">
        <f aca="false">B351&amp;" "&amp;C351&amp;" "&amp;D351</f>
        <v>US Power Physical</v>
      </c>
      <c r="B351" s="208" t="str">
        <f aca="false">IF((LEFT(N351,2)="US"),"US","")</f>
        <v>US</v>
      </c>
      <c r="C351" s="208" t="str">
        <f aca="false">M351</f>
        <v>Power</v>
      </c>
      <c r="D351" s="208" t="str">
        <f aca="false">IF(ISNUMBER(FIND("Phy",N351))=TRUE(),"Physical","Financial")</f>
        <v>Physical</v>
      </c>
      <c r="E351" s="208" t="n">
        <f aca="false">IF(VLOOKUP(S351,'DD-Lookup'!$J$6:$L$50,3,FALSE())="Monthly",(YEAR(AC351)-YEAR(AB351))*12+MONTH(AC351)-MONTH(AB351)+1,(AC351-AB351+1))</f>
        <v>30</v>
      </c>
      <c r="F351" s="239" t="n">
        <f aca="false">E351*SUM(P351:Q351)</f>
        <v>1500</v>
      </c>
      <c r="G351" s="214" t="n">
        <v>1288409</v>
      </c>
      <c r="H351" s="215" t="n">
        <v>37035.2755208333</v>
      </c>
      <c r="I351" s="0" t="s">
        <v>600</v>
      </c>
      <c r="M351" s="0" t="s">
        <v>67</v>
      </c>
      <c r="N351" s="0" t="s">
        <v>1081</v>
      </c>
      <c r="O351" s="0" t="s">
        <v>1166</v>
      </c>
      <c r="Q351" s="216" t="n">
        <v>50</v>
      </c>
      <c r="S351" s="0" t="s">
        <v>930</v>
      </c>
      <c r="T351" s="0" t="s">
        <v>784</v>
      </c>
      <c r="U351" s="218" t="n">
        <v>63.5</v>
      </c>
      <c r="V351" s="0" t="s">
        <v>1173</v>
      </c>
      <c r="W351" s="0" t="s">
        <v>1122</v>
      </c>
      <c r="X351" s="0" t="s">
        <v>1106</v>
      </c>
      <c r="Y351" s="0" t="s">
        <v>1051</v>
      </c>
      <c r="Z351" s="0" t="s">
        <v>618</v>
      </c>
      <c r="AA351" s="0" t="n">
        <v>620953.1</v>
      </c>
      <c r="AB351" s="215" t="n">
        <v>37043.5916666667</v>
      </c>
      <c r="AC351" s="215" t="n">
        <v>37072.5916666667</v>
      </c>
    </row>
    <row r="352" customFormat="false" ht="12.75" hidden="false" customHeight="false" outlineLevel="0" collapsed="false">
      <c r="A352" s="208" t="str">
        <f aca="false">B352&amp;" "&amp;C352&amp;" "&amp;D352</f>
        <v>US Natural Gas Financial</v>
      </c>
      <c r="B352" s="208" t="str">
        <f aca="false">IF((LEFT(N352,2)="US"),"US","")</f>
        <v>US</v>
      </c>
      <c r="C352" s="208" t="str">
        <f aca="false">M352</f>
        <v>Natural Gas</v>
      </c>
      <c r="D352" s="208" t="str">
        <f aca="false">IF(ISNUMBER(FIND("Phy",N352))=TRUE(),"Physical","Financial")</f>
        <v>Financial</v>
      </c>
      <c r="E352" s="208" t="n">
        <f aca="false">IF(VLOOKUP(S352,'DD-Lookup'!$J$6:$L$50,3,FALSE())="Monthly",(YEAR(AC352)-YEAR(AB352))*12+MONTH(AC352)-MONTH(AB352)+1,(AC352-AB352+1))</f>
        <v>30</v>
      </c>
      <c r="F352" s="239" t="n">
        <f aca="false">E352*SUM(P352:Q352)</f>
        <v>150000</v>
      </c>
      <c r="G352" s="214" t="n">
        <v>1288410</v>
      </c>
      <c r="H352" s="215" t="n">
        <v>37035.2755439815</v>
      </c>
      <c r="I352" s="0" t="s">
        <v>1155</v>
      </c>
      <c r="M352" s="0" t="s">
        <v>858</v>
      </c>
      <c r="N352" s="0" t="s">
        <v>1024</v>
      </c>
      <c r="O352" s="0" t="s">
        <v>1025</v>
      </c>
      <c r="Q352" s="216" t="n">
        <v>5000</v>
      </c>
      <c r="S352" s="0" t="s">
        <v>1026</v>
      </c>
      <c r="T352" s="0" t="s">
        <v>784</v>
      </c>
      <c r="U352" s="218" t="n">
        <v>4.175</v>
      </c>
      <c r="V352" s="0" t="s">
        <v>1156</v>
      </c>
      <c r="W352" s="0" t="s">
        <v>1028</v>
      </c>
      <c r="X352" s="0" t="s">
        <v>1029</v>
      </c>
      <c r="Y352" s="0" t="s">
        <v>838</v>
      </c>
      <c r="Z352" s="0" t="s">
        <v>571</v>
      </c>
      <c r="AA352" s="0" t="s">
        <v>1174</v>
      </c>
      <c r="AB352" s="215" t="n">
        <v>37043.875</v>
      </c>
      <c r="AC352" s="215" t="n">
        <v>37072.875</v>
      </c>
    </row>
    <row r="353" customFormat="false" ht="12.75" hidden="false" customHeight="false" outlineLevel="0" collapsed="false">
      <c r="A353" s="208" t="str">
        <f aca="false">B353&amp;" "&amp;C353&amp;" "&amp;D353</f>
        <v>US Power Physical</v>
      </c>
      <c r="B353" s="208" t="str">
        <f aca="false">IF((LEFT(N353,2)="US"),"US","")</f>
        <v>US</v>
      </c>
      <c r="C353" s="208" t="str">
        <f aca="false">M353</f>
        <v>Power</v>
      </c>
      <c r="D353" s="208" t="str">
        <f aca="false">IF(ISNUMBER(FIND("Phy",N353))=TRUE(),"Physical","Financial")</f>
        <v>Physical</v>
      </c>
      <c r="E353" s="208" t="n">
        <f aca="false">IF(VLOOKUP(S353,'DD-Lookup'!$J$6:$L$50,3,FALSE())="Monthly",(YEAR(AC353)-YEAR(AB353))*12+MONTH(AC353)-MONTH(AB353)+1,(AC353-AB353+1))</f>
        <v>1</v>
      </c>
      <c r="F353" s="239" t="n">
        <f aca="false">E353*SUM(P353:Q353)</f>
        <v>50</v>
      </c>
      <c r="G353" s="214" t="n">
        <v>1288411</v>
      </c>
      <c r="H353" s="215" t="n">
        <v>37035.2756018519</v>
      </c>
      <c r="I353" s="0" t="s">
        <v>1078</v>
      </c>
      <c r="M353" s="0" t="s">
        <v>67</v>
      </c>
      <c r="N353" s="0" t="s">
        <v>1081</v>
      </c>
      <c r="O353" s="0" t="s">
        <v>1110</v>
      </c>
      <c r="P353" s="216" t="n">
        <v>50</v>
      </c>
      <c r="S353" s="0" t="s">
        <v>930</v>
      </c>
      <c r="T353" s="0" t="s">
        <v>784</v>
      </c>
      <c r="U353" s="218" t="n">
        <v>45</v>
      </c>
      <c r="V353" s="0" t="s">
        <v>1150</v>
      </c>
      <c r="W353" s="0" t="s">
        <v>1094</v>
      </c>
      <c r="X353" s="0" t="s">
        <v>1063</v>
      </c>
      <c r="Y353" s="0" t="s">
        <v>1051</v>
      </c>
      <c r="Z353" s="0" t="s">
        <v>618</v>
      </c>
      <c r="AA353" s="0" t="n">
        <v>620954.1</v>
      </c>
      <c r="AB353" s="215" t="n">
        <v>37036.875</v>
      </c>
      <c r="AC353" s="215" t="n">
        <v>37036.875</v>
      </c>
    </row>
    <row r="354" customFormat="false" ht="12.75" hidden="false" customHeight="false" outlineLevel="0" collapsed="false">
      <c r="A354" s="208" t="str">
        <f aca="false">B354&amp;" "&amp;C354&amp;" "&amp;D354</f>
        <v>US Natural Gas Financial</v>
      </c>
      <c r="B354" s="208" t="str">
        <f aca="false">IF((LEFT(N354,2)="US"),"US","")</f>
        <v>US</v>
      </c>
      <c r="C354" s="208" t="str">
        <f aca="false">M354</f>
        <v>Natural Gas</v>
      </c>
      <c r="D354" s="208" t="str">
        <f aca="false">IF(ISNUMBER(FIND("Phy",N354))=TRUE(),"Physical","Financial")</f>
        <v>Financial</v>
      </c>
      <c r="E354" s="208" t="n">
        <f aca="false">IF(VLOOKUP(S354,'DD-Lookup'!$J$6:$L$50,3,FALSE())="Monthly",(YEAR(AC354)-YEAR(AB354))*12+MONTH(AC354)-MONTH(AB354)+1,(AC354-AB354+1))</f>
        <v>30</v>
      </c>
      <c r="F354" s="239" t="n">
        <f aca="false">E354*SUM(P354:Q354)</f>
        <v>300000</v>
      </c>
      <c r="G354" s="214" t="n">
        <v>1288415</v>
      </c>
      <c r="H354" s="215" t="n">
        <v>37035.275775463</v>
      </c>
      <c r="I354" s="0" t="s">
        <v>593</v>
      </c>
      <c r="M354" s="0" t="s">
        <v>858</v>
      </c>
      <c r="N354" s="0" t="s">
        <v>1024</v>
      </c>
      <c r="O354" s="0" t="s">
        <v>1025</v>
      </c>
      <c r="P354" s="216" t="n">
        <v>10000</v>
      </c>
      <c r="S354" s="0" t="s">
        <v>1026</v>
      </c>
      <c r="T354" s="0" t="s">
        <v>784</v>
      </c>
      <c r="U354" s="218" t="n">
        <v>4.17</v>
      </c>
      <c r="V354" s="0" t="s">
        <v>1175</v>
      </c>
      <c r="W354" s="0" t="s">
        <v>1028</v>
      </c>
      <c r="X354" s="0" t="s">
        <v>1029</v>
      </c>
      <c r="Y354" s="0" t="s">
        <v>838</v>
      </c>
      <c r="Z354" s="0" t="s">
        <v>571</v>
      </c>
      <c r="AA354" s="0" t="s">
        <v>1176</v>
      </c>
      <c r="AB354" s="215" t="n">
        <v>37043.875</v>
      </c>
      <c r="AC354" s="215" t="n">
        <v>37072.875</v>
      </c>
    </row>
    <row r="355" customFormat="false" ht="12.75" hidden="false" customHeight="false" outlineLevel="0" collapsed="false">
      <c r="A355" s="208" t="str">
        <f aca="false">B355&amp;" "&amp;C355&amp;" "&amp;D355</f>
        <v>US Power Physical</v>
      </c>
      <c r="B355" s="208" t="str">
        <f aca="false">IF((LEFT(N355,2)="US"),"US","")</f>
        <v>US</v>
      </c>
      <c r="C355" s="208" t="str">
        <f aca="false">M355</f>
        <v>Power</v>
      </c>
      <c r="D355" s="208" t="str">
        <f aca="false">IF(ISNUMBER(FIND("Phy",N355))=TRUE(),"Physical","Financial")</f>
        <v>Physical</v>
      </c>
      <c r="E355" s="208" t="n">
        <f aca="false">IF(VLOOKUP(S355,'DD-Lookup'!$J$6:$L$50,3,FALSE())="Monthly",(YEAR(AC355)-YEAR(AB355))*12+MONTH(AC355)-MONTH(AB355)+1,(AC355-AB355+1))</f>
        <v>30</v>
      </c>
      <c r="F355" s="239" t="n">
        <f aca="false">E355*SUM(P355:Q355)</f>
        <v>1500</v>
      </c>
      <c r="G355" s="214" t="n">
        <v>1288419</v>
      </c>
      <c r="H355" s="215" t="n">
        <v>37035.2759375</v>
      </c>
      <c r="I355" s="0" t="s">
        <v>1165</v>
      </c>
      <c r="M355" s="0" t="s">
        <v>67</v>
      </c>
      <c r="N355" s="0" t="s">
        <v>1081</v>
      </c>
      <c r="O355" s="0" t="s">
        <v>1166</v>
      </c>
      <c r="P355" s="216" t="n">
        <v>50</v>
      </c>
      <c r="S355" s="0" t="s">
        <v>930</v>
      </c>
      <c r="T355" s="0" t="s">
        <v>784</v>
      </c>
      <c r="U355" s="218" t="n">
        <v>63.25</v>
      </c>
      <c r="V355" s="0" t="s">
        <v>1167</v>
      </c>
      <c r="W355" s="0" t="s">
        <v>1122</v>
      </c>
      <c r="X355" s="0" t="s">
        <v>1106</v>
      </c>
      <c r="Y355" s="0" t="s">
        <v>1051</v>
      </c>
      <c r="Z355" s="0" t="s">
        <v>618</v>
      </c>
      <c r="AA355" s="0" t="n">
        <v>620955.1</v>
      </c>
      <c r="AB355" s="215" t="n">
        <v>37043.5916666667</v>
      </c>
      <c r="AC355" s="215" t="n">
        <v>37072.5916666667</v>
      </c>
    </row>
    <row r="356" customFormat="false" ht="12.75" hidden="false" customHeight="false" outlineLevel="0" collapsed="false">
      <c r="A356" s="208" t="str">
        <f aca="false">B356&amp;" "&amp;C356&amp;" "&amp;D356</f>
        <v>US Power Physical</v>
      </c>
      <c r="B356" s="208" t="str">
        <f aca="false">IF((LEFT(N356,2)="US"),"US","")</f>
        <v>US</v>
      </c>
      <c r="C356" s="208" t="str">
        <f aca="false">M356</f>
        <v>Power</v>
      </c>
      <c r="D356" s="208" t="str">
        <f aca="false">IF(ISNUMBER(FIND("Phy",N356))=TRUE(),"Physical","Financial")</f>
        <v>Physical</v>
      </c>
      <c r="E356" s="208" t="n">
        <f aca="false">IF(VLOOKUP(S356,'DD-Lookup'!$J$6:$L$50,3,FALSE())="Monthly",(YEAR(AC356)-YEAR(AB356))*12+MONTH(AC356)-MONTH(AB356)+1,(AC356-AB356+1))</f>
        <v>5</v>
      </c>
      <c r="F356" s="239" t="n">
        <f aca="false">E356*SUM(P356:Q356)</f>
        <v>250</v>
      </c>
      <c r="G356" s="214" t="n">
        <v>1288420</v>
      </c>
      <c r="H356" s="215" t="n">
        <v>37035.2760416667</v>
      </c>
      <c r="I356" s="0" t="s">
        <v>1087</v>
      </c>
      <c r="M356" s="0" t="s">
        <v>67</v>
      </c>
      <c r="N356" s="0" t="s">
        <v>1081</v>
      </c>
      <c r="O356" s="0" t="s">
        <v>1177</v>
      </c>
      <c r="Q356" s="216" t="n">
        <v>50</v>
      </c>
      <c r="S356" s="0" t="s">
        <v>930</v>
      </c>
      <c r="T356" s="0" t="s">
        <v>784</v>
      </c>
      <c r="U356" s="218" t="n">
        <v>67</v>
      </c>
      <c r="V356" s="0" t="s">
        <v>1093</v>
      </c>
      <c r="W356" s="0" t="s">
        <v>1122</v>
      </c>
      <c r="X356" s="0" t="s">
        <v>1123</v>
      </c>
      <c r="Y356" s="0" t="s">
        <v>1051</v>
      </c>
      <c r="Z356" s="0" t="s">
        <v>618</v>
      </c>
      <c r="AA356" s="0" t="n">
        <v>620956.1</v>
      </c>
      <c r="AB356" s="215" t="n">
        <v>37046.875</v>
      </c>
      <c r="AC356" s="215" t="n">
        <v>37050.875</v>
      </c>
    </row>
    <row r="357" customFormat="false" ht="12.75" hidden="false" customHeight="false" outlineLevel="0" collapsed="false">
      <c r="A357" s="208" t="str">
        <f aca="false">B357&amp;" "&amp;C357&amp;" "&amp;D357</f>
        <v>US Power Physical</v>
      </c>
      <c r="B357" s="208" t="str">
        <f aca="false">IF((LEFT(N357,2)="US"),"US","")</f>
        <v>US</v>
      </c>
      <c r="C357" s="208" t="str">
        <f aca="false">M357</f>
        <v>Power</v>
      </c>
      <c r="D357" s="208" t="str">
        <f aca="false">IF(ISNUMBER(FIND("Phy",N357))=TRUE(),"Physical","Financial")</f>
        <v>Physical</v>
      </c>
      <c r="E357" s="208" t="n">
        <f aca="false">IF(VLOOKUP(S357,'DD-Lookup'!$J$6:$L$50,3,FALSE())="Monthly",(YEAR(AC357)-YEAR(AB357))*12+MONTH(AC357)-MONTH(AB357)+1,(AC357-AB357+1))</f>
        <v>30</v>
      </c>
      <c r="F357" s="239" t="n">
        <f aca="false">E357*SUM(P357:Q357)</f>
        <v>1500</v>
      </c>
      <c r="G357" s="214" t="n">
        <v>1288421</v>
      </c>
      <c r="H357" s="215" t="n">
        <v>37035.276099537</v>
      </c>
      <c r="I357" s="0" t="s">
        <v>1080</v>
      </c>
      <c r="M357" s="0" t="s">
        <v>67</v>
      </c>
      <c r="N357" s="0" t="s">
        <v>1081</v>
      </c>
      <c r="O357" s="0" t="s">
        <v>1161</v>
      </c>
      <c r="P357" s="216" t="n">
        <v>50</v>
      </c>
      <c r="S357" s="0" t="s">
        <v>930</v>
      </c>
      <c r="T357" s="0" t="s">
        <v>784</v>
      </c>
      <c r="U357" s="218" t="n">
        <v>64</v>
      </c>
      <c r="V357" s="0" t="s">
        <v>1083</v>
      </c>
      <c r="W357" s="0" t="s">
        <v>1134</v>
      </c>
      <c r="X357" s="0" t="s">
        <v>1135</v>
      </c>
      <c r="Y357" s="0" t="s">
        <v>1051</v>
      </c>
      <c r="Z357" s="0" t="s">
        <v>618</v>
      </c>
      <c r="AA357" s="0" t="n">
        <v>620957.1</v>
      </c>
      <c r="AB357" s="215" t="n">
        <v>37043.7159722222</v>
      </c>
      <c r="AC357" s="215" t="n">
        <v>37072.7159722222</v>
      </c>
    </row>
    <row r="358" customFormat="false" ht="12.75" hidden="false" customHeight="false" outlineLevel="0" collapsed="false">
      <c r="A358" s="208" t="str">
        <f aca="false">B358&amp;" "&amp;C358&amp;" "&amp;D358</f>
        <v>US Power Physical</v>
      </c>
      <c r="B358" s="208" t="str">
        <f aca="false">IF((LEFT(N358,2)="US"),"US","")</f>
        <v>US</v>
      </c>
      <c r="C358" s="208" t="str">
        <f aca="false">M358</f>
        <v>Power</v>
      </c>
      <c r="D358" s="208" t="str">
        <f aca="false">IF(ISNUMBER(FIND("Phy",N358))=TRUE(),"Physical","Financial")</f>
        <v>Physical</v>
      </c>
      <c r="E358" s="208" t="n">
        <f aca="false">IF(VLOOKUP(S358,'DD-Lookup'!$J$6:$L$50,3,FALSE())="Monthly",(YEAR(AC358)-YEAR(AB358))*12+MONTH(AC358)-MONTH(AB358)+1,(AC358-AB358+1))</f>
        <v>30</v>
      </c>
      <c r="F358" s="239" t="n">
        <f aca="false">E358*SUM(P358:Q358)</f>
        <v>1500</v>
      </c>
      <c r="G358" s="214" t="n">
        <v>1288422</v>
      </c>
      <c r="H358" s="215" t="n">
        <v>37035.2761458333</v>
      </c>
      <c r="I358" s="0" t="s">
        <v>1080</v>
      </c>
      <c r="M358" s="0" t="s">
        <v>67</v>
      </c>
      <c r="N358" s="0" t="s">
        <v>1081</v>
      </c>
      <c r="O358" s="0" t="s">
        <v>1166</v>
      </c>
      <c r="P358" s="216" t="n">
        <v>50</v>
      </c>
      <c r="S358" s="0" t="s">
        <v>930</v>
      </c>
      <c r="T358" s="0" t="s">
        <v>784</v>
      </c>
      <c r="U358" s="218" t="n">
        <v>63</v>
      </c>
      <c r="V358" s="0" t="s">
        <v>1178</v>
      </c>
      <c r="W358" s="0" t="s">
        <v>1122</v>
      </c>
      <c r="X358" s="0" t="s">
        <v>1106</v>
      </c>
      <c r="Y358" s="0" t="s">
        <v>1051</v>
      </c>
      <c r="Z358" s="0" t="s">
        <v>618</v>
      </c>
      <c r="AA358" s="0" t="n">
        <v>620958.1</v>
      </c>
      <c r="AB358" s="215" t="n">
        <v>37043.5916666667</v>
      </c>
      <c r="AC358" s="215" t="n">
        <v>37072.5916666667</v>
      </c>
    </row>
    <row r="359" customFormat="false" ht="12.75" hidden="false" customHeight="false" outlineLevel="0" collapsed="false">
      <c r="A359" s="208" t="str">
        <f aca="false">B359&amp;" "&amp;C359&amp;" "&amp;D359</f>
        <v> Metals Financial</v>
      </c>
      <c r="B359" s="208" t="str">
        <f aca="false">IF((LEFT(N359,2)="US"),"US","")</f>
        <v/>
      </c>
      <c r="C359" s="208" t="str">
        <f aca="false">M359</f>
        <v>Metals</v>
      </c>
      <c r="D359" s="208" t="str">
        <f aca="false">IF(ISNUMBER(FIND("Phy",N359))=TRUE(),"Physical","Financial")</f>
        <v>Financial</v>
      </c>
      <c r="E359" s="208" t="n">
        <f aca="false">IF(VLOOKUP(S359,'DD-Lookup'!$J$6:$L$50,3,FALSE())="Monthly",(YEAR(AC359)-YEAR(AB359))*12+MONTH(AC359)-MONTH(AB359)+1,(AC359-AB359+1))</f>
        <v>1</v>
      </c>
      <c r="F359" s="239" t="n">
        <f aca="false">E359*SUM(P359:Q359)</f>
        <v>10</v>
      </c>
      <c r="G359" s="214" t="n">
        <v>1288423</v>
      </c>
      <c r="H359" s="215" t="n">
        <v>37035.2761574074</v>
      </c>
      <c r="I359" s="0" t="s">
        <v>894</v>
      </c>
      <c r="M359" s="0" t="s">
        <v>780</v>
      </c>
      <c r="N359" s="0" t="s">
        <v>804</v>
      </c>
      <c r="O359" s="0" t="s">
        <v>805</v>
      </c>
      <c r="Q359" s="216" t="n">
        <v>10</v>
      </c>
      <c r="S359" s="0" t="s">
        <v>783</v>
      </c>
      <c r="T359" s="0" t="s">
        <v>784</v>
      </c>
      <c r="U359" s="218" t="n">
        <v>1743</v>
      </c>
      <c r="V359" s="0" t="s">
        <v>895</v>
      </c>
      <c r="W359" s="0" t="s">
        <v>803</v>
      </c>
      <c r="X359" s="0" t="s">
        <v>787</v>
      </c>
      <c r="Y359" s="0" t="s">
        <v>788</v>
      </c>
      <c r="Z359" s="0" t="s">
        <v>789</v>
      </c>
      <c r="AA359" s="0" t="n">
        <v>2150244</v>
      </c>
    </row>
    <row r="360" customFormat="false" ht="12.75" hidden="false" customHeight="false" outlineLevel="0" collapsed="false">
      <c r="A360" s="208" t="str">
        <f aca="false">B360&amp;" "&amp;C360&amp;" "&amp;D360</f>
        <v>US Power Physical</v>
      </c>
      <c r="B360" s="208" t="str">
        <f aca="false">IF((LEFT(N360,2)="US"),"US","")</f>
        <v>US</v>
      </c>
      <c r="C360" s="208" t="str">
        <f aca="false">M360</f>
        <v>Power</v>
      </c>
      <c r="D360" s="208" t="str">
        <f aca="false">IF(ISNUMBER(FIND("Phy",N360))=TRUE(),"Physical","Financial")</f>
        <v>Physical</v>
      </c>
      <c r="E360" s="208" t="n">
        <f aca="false">IF(VLOOKUP(S360,'DD-Lookup'!$J$6:$L$50,3,FALSE())="Monthly",(YEAR(AC360)-YEAR(AB360))*12+MONTH(AC360)-MONTH(AB360)+1,(AC360-AB360+1))</f>
        <v>1</v>
      </c>
      <c r="F360" s="239" t="n">
        <f aca="false">E360*SUM(P360:Q360)</f>
        <v>50</v>
      </c>
      <c r="G360" s="214" t="n">
        <v>1288424</v>
      </c>
      <c r="H360" s="215" t="n">
        <v>37035.2761805556</v>
      </c>
      <c r="I360" s="0" t="s">
        <v>1179</v>
      </c>
      <c r="M360" s="0" t="s">
        <v>67</v>
      </c>
      <c r="N360" s="0" t="s">
        <v>1081</v>
      </c>
      <c r="O360" s="0" t="s">
        <v>1125</v>
      </c>
      <c r="P360" s="216" t="n">
        <v>50</v>
      </c>
      <c r="S360" s="0" t="s">
        <v>930</v>
      </c>
      <c r="T360" s="0" t="s">
        <v>784</v>
      </c>
      <c r="U360" s="218" t="n">
        <v>21</v>
      </c>
      <c r="V360" s="0" t="s">
        <v>1180</v>
      </c>
      <c r="W360" s="0" t="s">
        <v>1127</v>
      </c>
      <c r="X360" s="0" t="s">
        <v>1128</v>
      </c>
      <c r="Y360" s="0" t="s">
        <v>1051</v>
      </c>
      <c r="Z360" s="0" t="s">
        <v>618</v>
      </c>
      <c r="AA360" s="0" t="n">
        <v>620959.1</v>
      </c>
      <c r="AB360" s="215" t="n">
        <v>37036.875</v>
      </c>
      <c r="AC360" s="215" t="n">
        <v>37036.875</v>
      </c>
    </row>
    <row r="361" customFormat="false" ht="12.75" hidden="false" customHeight="false" outlineLevel="0" collapsed="false">
      <c r="A361" s="208" t="str">
        <f aca="false">B361&amp;" "&amp;C361&amp;" "&amp;D361</f>
        <v>US Power Physical</v>
      </c>
      <c r="B361" s="208" t="str">
        <f aca="false">IF((LEFT(N361,2)="US"),"US","")</f>
        <v>US</v>
      </c>
      <c r="C361" s="208" t="str">
        <f aca="false">M361</f>
        <v>Power</v>
      </c>
      <c r="D361" s="208" t="str">
        <f aca="false">IF(ISNUMBER(FIND("Phy",N361))=TRUE(),"Physical","Financial")</f>
        <v>Physical</v>
      </c>
      <c r="E361" s="208" t="n">
        <f aca="false">IF(VLOOKUP(S361,'DD-Lookup'!$J$6:$L$50,3,FALSE())="Monthly",(YEAR(AC361)-YEAR(AB361))*12+MONTH(AC361)-MONTH(AB361)+1,(AC361-AB361+1))</f>
        <v>5</v>
      </c>
      <c r="F361" s="239" t="n">
        <f aca="false">E361*SUM(P361:Q361)</f>
        <v>250</v>
      </c>
      <c r="G361" s="214" t="n">
        <v>1288425</v>
      </c>
      <c r="H361" s="215" t="n">
        <v>37035.2762037037</v>
      </c>
      <c r="I361" s="0" t="s">
        <v>1139</v>
      </c>
      <c r="M361" s="0" t="s">
        <v>67</v>
      </c>
      <c r="N361" s="0" t="s">
        <v>1081</v>
      </c>
      <c r="O361" s="0" t="s">
        <v>1177</v>
      </c>
      <c r="P361" s="216" t="n">
        <v>50</v>
      </c>
      <c r="S361" s="0" t="s">
        <v>930</v>
      </c>
      <c r="T361" s="0" t="s">
        <v>784</v>
      </c>
      <c r="U361" s="218" t="n">
        <v>66.25</v>
      </c>
      <c r="V361" s="0" t="s">
        <v>1140</v>
      </c>
      <c r="W361" s="0" t="s">
        <v>1122</v>
      </c>
      <c r="X361" s="0" t="s">
        <v>1123</v>
      </c>
      <c r="Y361" s="0" t="s">
        <v>1051</v>
      </c>
      <c r="Z361" s="0" t="s">
        <v>618</v>
      </c>
      <c r="AA361" s="0" t="n">
        <v>620960.1</v>
      </c>
      <c r="AB361" s="215" t="n">
        <v>37046.875</v>
      </c>
      <c r="AC361" s="215" t="n">
        <v>37050.875</v>
      </c>
    </row>
    <row r="362" customFormat="false" ht="12.75" hidden="false" customHeight="false" outlineLevel="0" collapsed="false">
      <c r="A362" s="208" t="str">
        <f aca="false">B362&amp;" "&amp;C362&amp;" "&amp;D362</f>
        <v>US Power Physical</v>
      </c>
      <c r="B362" s="208" t="str">
        <f aca="false">IF((LEFT(N362,2)="US"),"US","")</f>
        <v>US</v>
      </c>
      <c r="C362" s="208" t="str">
        <f aca="false">M362</f>
        <v>Power</v>
      </c>
      <c r="D362" s="208" t="str">
        <f aca="false">IF(ISNUMBER(FIND("Phy",N362))=TRUE(),"Physical","Financial")</f>
        <v>Physical</v>
      </c>
      <c r="E362" s="208" t="n">
        <f aca="false">IF(VLOOKUP(S362,'DD-Lookup'!$J$6:$L$50,3,FALSE())="Monthly",(YEAR(AC362)-YEAR(AB362))*12+MONTH(AC362)-MONTH(AB362)+1,(AC362-AB362+1))</f>
        <v>30</v>
      </c>
      <c r="F362" s="239" t="n">
        <f aca="false">E362*SUM(P362:Q362)</f>
        <v>1500</v>
      </c>
      <c r="G362" s="214" t="n">
        <v>1288426</v>
      </c>
      <c r="H362" s="215" t="n">
        <v>37035.2762615741</v>
      </c>
      <c r="I362" s="0" t="s">
        <v>1107</v>
      </c>
      <c r="M362" s="0" t="s">
        <v>67</v>
      </c>
      <c r="N362" s="0" t="s">
        <v>1081</v>
      </c>
      <c r="O362" s="0" t="s">
        <v>1181</v>
      </c>
      <c r="P362" s="216" t="n">
        <v>50</v>
      </c>
      <c r="S362" s="0" t="s">
        <v>930</v>
      </c>
      <c r="T362" s="0" t="s">
        <v>784</v>
      </c>
      <c r="U362" s="218" t="n">
        <v>72.75</v>
      </c>
      <c r="V362" s="0" t="s">
        <v>1160</v>
      </c>
      <c r="W362" s="0" t="s">
        <v>1084</v>
      </c>
      <c r="X362" s="0" t="s">
        <v>1182</v>
      </c>
      <c r="Y362" s="0" t="s">
        <v>1051</v>
      </c>
      <c r="Z362" s="0" t="s">
        <v>618</v>
      </c>
      <c r="AA362" s="0" t="n">
        <v>620961.1</v>
      </c>
      <c r="AB362" s="215" t="n">
        <v>37043.5944444445</v>
      </c>
      <c r="AC362" s="215" t="n">
        <v>37072.5944444445</v>
      </c>
    </row>
    <row r="363" customFormat="false" ht="12.75" hidden="false" customHeight="false" outlineLevel="0" collapsed="false">
      <c r="A363" s="208" t="str">
        <f aca="false">B363&amp;" "&amp;C363&amp;" "&amp;D363</f>
        <v>US Power Physical</v>
      </c>
      <c r="B363" s="208" t="str">
        <f aca="false">IF((LEFT(N363,2)="US"),"US","")</f>
        <v>US</v>
      </c>
      <c r="C363" s="208" t="str">
        <f aca="false">M363</f>
        <v>Power</v>
      </c>
      <c r="D363" s="208" t="str">
        <f aca="false">IF(ISNUMBER(FIND("Phy",N363))=TRUE(),"Physical","Financial")</f>
        <v>Physical</v>
      </c>
      <c r="E363" s="208" t="n">
        <f aca="false">IF(VLOOKUP(S363,'DD-Lookup'!$J$6:$L$50,3,FALSE())="Monthly",(YEAR(AC363)-YEAR(AB363))*12+MONTH(AC363)-MONTH(AB363)+1,(AC363-AB363+1))</f>
        <v>30</v>
      </c>
      <c r="F363" s="239" t="n">
        <f aca="false">E363*SUM(P363:Q363)</f>
        <v>1500</v>
      </c>
      <c r="G363" s="214" t="n">
        <v>1288427</v>
      </c>
      <c r="H363" s="215" t="n">
        <v>37035.2762962963</v>
      </c>
      <c r="I363" s="0" t="s">
        <v>1165</v>
      </c>
      <c r="M363" s="0" t="s">
        <v>67</v>
      </c>
      <c r="N363" s="0" t="s">
        <v>1081</v>
      </c>
      <c r="O363" s="0" t="s">
        <v>1166</v>
      </c>
      <c r="P363" s="216" t="n">
        <v>50</v>
      </c>
      <c r="S363" s="0" t="s">
        <v>930</v>
      </c>
      <c r="T363" s="0" t="s">
        <v>784</v>
      </c>
      <c r="U363" s="218" t="n">
        <v>62.75</v>
      </c>
      <c r="V363" s="0" t="s">
        <v>1167</v>
      </c>
      <c r="W363" s="0" t="s">
        <v>1122</v>
      </c>
      <c r="X363" s="0" t="s">
        <v>1106</v>
      </c>
      <c r="Y363" s="0" t="s">
        <v>1051</v>
      </c>
      <c r="Z363" s="0" t="s">
        <v>618</v>
      </c>
      <c r="AA363" s="0" t="n">
        <v>620962.1</v>
      </c>
      <c r="AB363" s="215" t="n">
        <v>37043.5916666667</v>
      </c>
      <c r="AC363" s="215" t="n">
        <v>37072.5916666667</v>
      </c>
    </row>
    <row r="364" customFormat="false" ht="12.75" hidden="false" customHeight="false" outlineLevel="0" collapsed="false">
      <c r="A364" s="208" t="str">
        <f aca="false">B364&amp;" "&amp;C364&amp;" "&amp;D364</f>
        <v>US Power Physical</v>
      </c>
      <c r="B364" s="208" t="str">
        <f aca="false">IF((LEFT(N364,2)="US"),"US","")</f>
        <v>US</v>
      </c>
      <c r="C364" s="208" t="str">
        <f aca="false">M364</f>
        <v>Power</v>
      </c>
      <c r="D364" s="208" t="str">
        <f aca="false">IF(ISNUMBER(FIND("Phy",N364))=TRUE(),"Physical","Financial")</f>
        <v>Physical</v>
      </c>
      <c r="E364" s="208" t="n">
        <f aca="false">IF(VLOOKUP(S364,'DD-Lookup'!$J$6:$L$50,3,FALSE())="Monthly",(YEAR(AC364)-YEAR(AB364))*12+MONTH(AC364)-MONTH(AB364)+1,(AC364-AB364+1))</f>
        <v>30</v>
      </c>
      <c r="F364" s="239" t="n">
        <f aca="false">E364*SUM(P364:Q364)</f>
        <v>1500</v>
      </c>
      <c r="G364" s="214" t="n">
        <v>1288428</v>
      </c>
      <c r="H364" s="215" t="n">
        <v>37035.2764583333</v>
      </c>
      <c r="I364" s="0" t="s">
        <v>1183</v>
      </c>
      <c r="M364" s="0" t="s">
        <v>67</v>
      </c>
      <c r="N364" s="0" t="s">
        <v>1081</v>
      </c>
      <c r="O364" s="0" t="s">
        <v>1161</v>
      </c>
      <c r="Q364" s="216" t="n">
        <v>50</v>
      </c>
      <c r="S364" s="0" t="s">
        <v>930</v>
      </c>
      <c r="T364" s="0" t="s">
        <v>784</v>
      </c>
      <c r="U364" s="218" t="n">
        <v>64</v>
      </c>
      <c r="V364" s="0" t="s">
        <v>1184</v>
      </c>
      <c r="W364" s="0" t="s">
        <v>1134</v>
      </c>
      <c r="X364" s="0" t="s">
        <v>1135</v>
      </c>
      <c r="Y364" s="0" t="s">
        <v>1051</v>
      </c>
      <c r="Z364" s="0" t="s">
        <v>618</v>
      </c>
      <c r="AA364" s="0" t="n">
        <v>620963.1</v>
      </c>
      <c r="AB364" s="215" t="n">
        <v>37043.7159722222</v>
      </c>
      <c r="AC364" s="215" t="n">
        <v>37072.7159722222</v>
      </c>
    </row>
    <row r="365" customFormat="false" ht="12.75" hidden="false" customHeight="false" outlineLevel="0" collapsed="false">
      <c r="A365" s="208" t="str">
        <f aca="false">B365&amp;" "&amp;C365&amp;" "&amp;D365</f>
        <v>US Power Physical</v>
      </c>
      <c r="B365" s="208" t="str">
        <f aca="false">IF((LEFT(N365,2)="US"),"US","")</f>
        <v>US</v>
      </c>
      <c r="C365" s="208" t="str">
        <f aca="false">M365</f>
        <v>Power</v>
      </c>
      <c r="D365" s="208" t="str">
        <f aca="false">IF(ISNUMBER(FIND("Phy",N365))=TRUE(),"Physical","Financial")</f>
        <v>Physical</v>
      </c>
      <c r="E365" s="208" t="n">
        <f aca="false">IF(VLOOKUP(S365,'DD-Lookup'!$J$6:$L$50,3,FALSE())="Monthly",(YEAR(AC365)-YEAR(AB365))*12+MONTH(AC365)-MONTH(AB365)+1,(AC365-AB365+1))</f>
        <v>30</v>
      </c>
      <c r="F365" s="239" t="n">
        <f aca="false">E365*SUM(P365:Q365)</f>
        <v>1500</v>
      </c>
      <c r="G365" s="214" t="n">
        <v>1288429</v>
      </c>
      <c r="H365" s="215" t="n">
        <v>37035.2766435185</v>
      </c>
      <c r="I365" s="0" t="s">
        <v>1115</v>
      </c>
      <c r="M365" s="0" t="s">
        <v>67</v>
      </c>
      <c r="N365" s="0" t="s">
        <v>1081</v>
      </c>
      <c r="O365" s="0" t="s">
        <v>1166</v>
      </c>
      <c r="P365" s="216" t="n">
        <v>50</v>
      </c>
      <c r="S365" s="0" t="s">
        <v>930</v>
      </c>
      <c r="T365" s="0" t="s">
        <v>784</v>
      </c>
      <c r="U365" s="218" t="n">
        <v>62.5</v>
      </c>
      <c r="V365" s="0" t="s">
        <v>1185</v>
      </c>
      <c r="W365" s="0" t="s">
        <v>1122</v>
      </c>
      <c r="X365" s="0" t="s">
        <v>1106</v>
      </c>
      <c r="Y365" s="0" t="s">
        <v>1051</v>
      </c>
      <c r="Z365" s="0" t="s">
        <v>618</v>
      </c>
      <c r="AA365" s="0" t="n">
        <v>620964.1</v>
      </c>
      <c r="AB365" s="215" t="n">
        <v>37043.5916666667</v>
      </c>
      <c r="AC365" s="215" t="n">
        <v>37072.5916666667</v>
      </c>
    </row>
    <row r="366" customFormat="false" ht="12.75" hidden="false" customHeight="false" outlineLevel="0" collapsed="false">
      <c r="A366" s="208" t="str">
        <f aca="false">B366&amp;" "&amp;C366&amp;" "&amp;D366</f>
        <v>US Power Physical</v>
      </c>
      <c r="B366" s="208" t="str">
        <f aca="false">IF((LEFT(N366,2)="US"),"US","")</f>
        <v>US</v>
      </c>
      <c r="C366" s="208" t="str">
        <f aca="false">M366</f>
        <v>Power</v>
      </c>
      <c r="D366" s="208" t="str">
        <f aca="false">IF(ISNUMBER(FIND("Phy",N366))=TRUE(),"Physical","Financial")</f>
        <v>Physical</v>
      </c>
      <c r="E366" s="208" t="n">
        <f aca="false">IF(VLOOKUP(S366,'DD-Lookup'!$J$6:$L$50,3,FALSE())="Monthly",(YEAR(AC366)-YEAR(AB366))*12+MONTH(AC366)-MONTH(AB366)+1,(AC366-AB366+1))</f>
        <v>30</v>
      </c>
      <c r="F366" s="239" t="n">
        <f aca="false">E366*SUM(P366:Q366)</f>
        <v>1500</v>
      </c>
      <c r="G366" s="214" t="n">
        <v>1288430</v>
      </c>
      <c r="H366" s="215" t="n">
        <v>37035.2767476852</v>
      </c>
      <c r="I366" s="0" t="s">
        <v>1107</v>
      </c>
      <c r="M366" s="0" t="s">
        <v>67</v>
      </c>
      <c r="N366" s="0" t="s">
        <v>1081</v>
      </c>
      <c r="O366" s="0" t="s">
        <v>1161</v>
      </c>
      <c r="P366" s="216" t="n">
        <v>50</v>
      </c>
      <c r="S366" s="0" t="s">
        <v>930</v>
      </c>
      <c r="T366" s="0" t="s">
        <v>784</v>
      </c>
      <c r="U366" s="218" t="n">
        <v>63.75</v>
      </c>
      <c r="V366" s="0" t="s">
        <v>1186</v>
      </c>
      <c r="W366" s="0" t="s">
        <v>1134</v>
      </c>
      <c r="X366" s="0" t="s">
        <v>1135</v>
      </c>
      <c r="Y366" s="0" t="s">
        <v>1051</v>
      </c>
      <c r="Z366" s="0" t="s">
        <v>618</v>
      </c>
      <c r="AA366" s="0" t="n">
        <v>620965.1</v>
      </c>
      <c r="AB366" s="215" t="n">
        <v>37043.7159722222</v>
      </c>
      <c r="AC366" s="215" t="n">
        <v>37072.7159722222</v>
      </c>
    </row>
    <row r="367" customFormat="false" ht="12.75" hidden="false" customHeight="false" outlineLevel="0" collapsed="false">
      <c r="A367" s="208" t="str">
        <f aca="false">B367&amp;" "&amp;C367&amp;" "&amp;D367</f>
        <v>US Natural Gas Financial</v>
      </c>
      <c r="B367" s="208" t="str">
        <f aca="false">IF((LEFT(N367,2)="US"),"US","")</f>
        <v>US</v>
      </c>
      <c r="C367" s="208" t="str">
        <f aca="false">M367</f>
        <v>Natural Gas</v>
      </c>
      <c r="D367" s="208" t="str">
        <f aca="false">IF(ISNUMBER(FIND("Phy",N367))=TRUE(),"Physical","Financial")</f>
        <v>Financial</v>
      </c>
      <c r="E367" s="208" t="n">
        <f aca="false">IF(VLOOKUP(S367,'DD-Lookup'!$J$6:$L$50,3,FALSE())="Monthly",(YEAR(AC367)-YEAR(AB367))*12+MONTH(AC367)-MONTH(AB367)+1,(AC367-AB367+1))</f>
        <v>30</v>
      </c>
      <c r="F367" s="239" t="n">
        <f aca="false">E367*SUM(P367:Q367)</f>
        <v>300000</v>
      </c>
      <c r="G367" s="214" t="n">
        <v>1288434</v>
      </c>
      <c r="H367" s="215" t="n">
        <v>37035.2772916667</v>
      </c>
      <c r="I367" s="0" t="s">
        <v>1170</v>
      </c>
      <c r="M367" s="0" t="s">
        <v>858</v>
      </c>
      <c r="N367" s="0" t="s">
        <v>1024</v>
      </c>
      <c r="O367" s="0" t="s">
        <v>1025</v>
      </c>
      <c r="P367" s="216" t="n">
        <v>10000</v>
      </c>
      <c r="S367" s="0" t="s">
        <v>1026</v>
      </c>
      <c r="T367" s="0" t="s">
        <v>784</v>
      </c>
      <c r="U367" s="218" t="n">
        <v>4.175</v>
      </c>
      <c r="V367" s="0" t="s">
        <v>1171</v>
      </c>
      <c r="W367" s="0" t="s">
        <v>1028</v>
      </c>
      <c r="X367" s="0" t="s">
        <v>1029</v>
      </c>
      <c r="Y367" s="0" t="s">
        <v>838</v>
      </c>
      <c r="Z367" s="0" t="s">
        <v>571</v>
      </c>
      <c r="AA367" s="0" t="s">
        <v>1187</v>
      </c>
      <c r="AB367" s="215" t="n">
        <v>37043.875</v>
      </c>
      <c r="AC367" s="215" t="n">
        <v>37072.875</v>
      </c>
    </row>
    <row r="368" customFormat="false" ht="12.75" hidden="false" customHeight="false" outlineLevel="0" collapsed="false">
      <c r="A368" s="208" t="str">
        <f aca="false">B368&amp;" "&amp;C368&amp;" "&amp;D368</f>
        <v>US Power Physical</v>
      </c>
      <c r="B368" s="208" t="str">
        <f aca="false">IF((LEFT(N368,2)="US"),"US","")</f>
        <v>US</v>
      </c>
      <c r="C368" s="208" t="str">
        <f aca="false">M368</f>
        <v>Power</v>
      </c>
      <c r="D368" s="208" t="str">
        <f aca="false">IF(ISNUMBER(FIND("Phy",N368))=TRUE(),"Physical","Financial")</f>
        <v>Physical</v>
      </c>
      <c r="E368" s="208" t="n">
        <f aca="false">IF(VLOOKUP(S368,'DD-Lookup'!$J$6:$L$50,3,FALSE())="Monthly",(YEAR(AC368)-YEAR(AB368))*12+MONTH(AC368)-MONTH(AB368)+1,(AC368-AB368+1))</f>
        <v>30</v>
      </c>
      <c r="F368" s="239" t="n">
        <f aca="false">E368*SUM(P368:Q368)</f>
        <v>1500</v>
      </c>
      <c r="G368" s="214" t="n">
        <v>1288439</v>
      </c>
      <c r="H368" s="215" t="n">
        <v>37035.2775347222</v>
      </c>
      <c r="I368" s="0" t="s">
        <v>1078</v>
      </c>
      <c r="M368" s="0" t="s">
        <v>67</v>
      </c>
      <c r="N368" s="0" t="s">
        <v>1081</v>
      </c>
      <c r="O368" s="0" t="s">
        <v>1181</v>
      </c>
      <c r="P368" s="216" t="n">
        <v>50</v>
      </c>
      <c r="S368" s="0" t="s">
        <v>930</v>
      </c>
      <c r="T368" s="0" t="s">
        <v>784</v>
      </c>
      <c r="U368" s="218" t="n">
        <v>72.75</v>
      </c>
      <c r="V368" s="0" t="s">
        <v>1188</v>
      </c>
      <c r="W368" s="0" t="s">
        <v>1084</v>
      </c>
      <c r="X368" s="0" t="s">
        <v>1182</v>
      </c>
      <c r="Y368" s="0" t="s">
        <v>1051</v>
      </c>
      <c r="Z368" s="0" t="s">
        <v>618</v>
      </c>
      <c r="AA368" s="0" t="n">
        <v>620967.1</v>
      </c>
      <c r="AB368" s="215" t="n">
        <v>37043.5944444445</v>
      </c>
      <c r="AC368" s="215" t="n">
        <v>37072.5944444445</v>
      </c>
    </row>
    <row r="369" customFormat="false" ht="12.75" hidden="false" customHeight="false" outlineLevel="0" collapsed="false">
      <c r="A369" s="208" t="str">
        <f aca="false">B369&amp;" "&amp;C369&amp;" "&amp;D369</f>
        <v>US Power Financial</v>
      </c>
      <c r="B369" s="208" t="str">
        <f aca="false">IF((LEFT(N369,2)="US"),"US","")</f>
        <v>US</v>
      </c>
      <c r="C369" s="208" t="str">
        <f aca="false">M369</f>
        <v>Power</v>
      </c>
      <c r="D369" s="208" t="str">
        <f aca="false">IF(ISNUMBER(FIND("Phy",N369))=TRUE(),"Physical","Financial")</f>
        <v>Financial</v>
      </c>
      <c r="E369" s="208" t="n">
        <f aca="false">IF(VLOOKUP(S369,'DD-Lookup'!$J$6:$L$50,3,FALSE())="Monthly",(YEAR(AC369)-YEAR(AB369))*12+MONTH(AC369)-MONTH(AB369)+1,(AC369-AB369+1))</f>
        <v>1</v>
      </c>
      <c r="F369" s="239" t="n">
        <f aca="false">E369*SUM(P369:Q369)</f>
        <v>50</v>
      </c>
      <c r="G369" s="214" t="n">
        <v>1288441</v>
      </c>
      <c r="H369" s="215" t="n">
        <v>37035.2775810185</v>
      </c>
      <c r="I369" s="0" t="s">
        <v>1165</v>
      </c>
      <c r="M369" s="0" t="s">
        <v>67</v>
      </c>
      <c r="N369" s="0" t="s">
        <v>1046</v>
      </c>
      <c r="O369" s="0" t="s">
        <v>1189</v>
      </c>
      <c r="P369" s="216" t="n">
        <v>50</v>
      </c>
      <c r="S369" s="0" t="s">
        <v>930</v>
      </c>
      <c r="T369" s="0" t="s">
        <v>784</v>
      </c>
      <c r="U369" s="218" t="n">
        <v>31</v>
      </c>
      <c r="V369" s="0" t="s">
        <v>1190</v>
      </c>
      <c r="W369" s="0" t="s">
        <v>1122</v>
      </c>
      <c r="X369" s="0" t="s">
        <v>1123</v>
      </c>
      <c r="Y369" s="0" t="s">
        <v>1051</v>
      </c>
      <c r="Z369" s="0" t="s">
        <v>571</v>
      </c>
      <c r="AA369" s="0" t="n">
        <v>620968.1</v>
      </c>
      <c r="AB369" s="215" t="n">
        <v>37036.875</v>
      </c>
      <c r="AC369" s="215" t="n">
        <v>37036.875</v>
      </c>
    </row>
    <row r="370" customFormat="false" ht="12.75" hidden="false" customHeight="false" outlineLevel="0" collapsed="false">
      <c r="A370" s="208" t="str">
        <f aca="false">B370&amp;" "&amp;C370&amp;" "&amp;D370</f>
        <v>US Natural Gas Financial</v>
      </c>
      <c r="B370" s="208" t="str">
        <f aca="false">IF((LEFT(N370,2)="US"),"US","")</f>
        <v>US</v>
      </c>
      <c r="C370" s="208" t="str">
        <f aca="false">M370</f>
        <v>Natural Gas</v>
      </c>
      <c r="D370" s="208" t="str">
        <f aca="false">IF(ISNUMBER(FIND("Phy",N370))=TRUE(),"Physical","Financial")</f>
        <v>Financial</v>
      </c>
      <c r="E370" s="208" t="n">
        <f aca="false">IF(VLOOKUP(S370,'DD-Lookup'!$J$6:$L$50,3,FALSE())="Monthly",(YEAR(AC370)-YEAR(AB370))*12+MONTH(AC370)-MONTH(AB370)+1,(AC370-AB370+1))</f>
        <v>30</v>
      </c>
      <c r="F370" s="239" t="n">
        <f aca="false">E370*SUM(P370:Q370)</f>
        <v>300000</v>
      </c>
      <c r="G370" s="214" t="n">
        <v>1288442</v>
      </c>
      <c r="H370" s="215" t="n">
        <v>37035.2776736111</v>
      </c>
      <c r="I370" s="0" t="s">
        <v>1170</v>
      </c>
      <c r="M370" s="0" t="s">
        <v>858</v>
      </c>
      <c r="N370" s="0" t="s">
        <v>1024</v>
      </c>
      <c r="O370" s="0" t="s">
        <v>1025</v>
      </c>
      <c r="P370" s="216" t="n">
        <v>10000</v>
      </c>
      <c r="S370" s="0" t="s">
        <v>1026</v>
      </c>
      <c r="T370" s="0" t="s">
        <v>784</v>
      </c>
      <c r="U370" s="218" t="n">
        <v>4.18</v>
      </c>
      <c r="V370" s="0" t="s">
        <v>1171</v>
      </c>
      <c r="W370" s="0" t="s">
        <v>1028</v>
      </c>
      <c r="X370" s="0" t="s">
        <v>1029</v>
      </c>
      <c r="Y370" s="0" t="s">
        <v>838</v>
      </c>
      <c r="Z370" s="0" t="s">
        <v>571</v>
      </c>
      <c r="AA370" s="0" t="s">
        <v>1191</v>
      </c>
      <c r="AB370" s="215" t="n">
        <v>37043.875</v>
      </c>
      <c r="AC370" s="215" t="n">
        <v>37072.875</v>
      </c>
    </row>
    <row r="371" customFormat="false" ht="12.75" hidden="false" customHeight="false" outlineLevel="0" collapsed="false">
      <c r="A371" s="208" t="str">
        <f aca="false">B371&amp;" "&amp;C371&amp;" "&amp;D371</f>
        <v>US Natural Gas Financial</v>
      </c>
      <c r="B371" s="208" t="str">
        <f aca="false">IF((LEFT(N371,2)="US"),"US","")</f>
        <v>US</v>
      </c>
      <c r="C371" s="208" t="str">
        <f aca="false">M371</f>
        <v>Natural Gas</v>
      </c>
      <c r="D371" s="208" t="str">
        <f aca="false">IF(ISNUMBER(FIND("Phy",N371))=TRUE(),"Physical","Financial")</f>
        <v>Financial</v>
      </c>
      <c r="E371" s="208" t="n">
        <f aca="false">IF(VLOOKUP(S371,'DD-Lookup'!$J$6:$L$50,3,FALSE())="Monthly",(YEAR(AC371)-YEAR(AB371))*12+MONTH(AC371)-MONTH(AB371)+1,(AC371-AB371+1))</f>
        <v>30</v>
      </c>
      <c r="F371" s="239" t="n">
        <f aca="false">E371*SUM(P371:Q371)</f>
        <v>300000</v>
      </c>
      <c r="G371" s="214" t="n">
        <v>1288443</v>
      </c>
      <c r="H371" s="215" t="n">
        <v>37035.2778125</v>
      </c>
      <c r="I371" s="0" t="s">
        <v>593</v>
      </c>
      <c r="M371" s="0" t="s">
        <v>858</v>
      </c>
      <c r="N371" s="0" t="s">
        <v>1024</v>
      </c>
      <c r="O371" s="0" t="s">
        <v>1025</v>
      </c>
      <c r="P371" s="216" t="n">
        <v>10000</v>
      </c>
      <c r="S371" s="0" t="s">
        <v>1026</v>
      </c>
      <c r="T371" s="0" t="s">
        <v>784</v>
      </c>
      <c r="U371" s="218" t="n">
        <v>4.175</v>
      </c>
      <c r="V371" s="0" t="s">
        <v>1175</v>
      </c>
      <c r="W371" s="0" t="s">
        <v>1028</v>
      </c>
      <c r="X371" s="0" t="s">
        <v>1029</v>
      </c>
      <c r="Y371" s="0" t="s">
        <v>838</v>
      </c>
      <c r="Z371" s="0" t="s">
        <v>571</v>
      </c>
      <c r="AA371" s="0" t="s">
        <v>1192</v>
      </c>
      <c r="AB371" s="215" t="n">
        <v>37043.875</v>
      </c>
      <c r="AC371" s="215" t="n">
        <v>37072.875</v>
      </c>
    </row>
    <row r="372" customFormat="false" ht="12.75" hidden="false" customHeight="false" outlineLevel="0" collapsed="false">
      <c r="A372" s="208" t="str">
        <f aca="false">B372&amp;" "&amp;C372&amp;" "&amp;D372</f>
        <v>US Power Physical</v>
      </c>
      <c r="B372" s="208" t="str">
        <f aca="false">IF((LEFT(N372,2)="US"),"US","")</f>
        <v>US</v>
      </c>
      <c r="C372" s="208" t="str">
        <f aca="false">M372</f>
        <v>Power</v>
      </c>
      <c r="D372" s="208" t="str">
        <f aca="false">IF(ISNUMBER(FIND("Phy",N372))=TRUE(),"Physical","Financial")</f>
        <v>Physical</v>
      </c>
      <c r="E372" s="208" t="n">
        <f aca="false">IF(VLOOKUP(S372,'DD-Lookup'!$J$6:$L$50,3,FALSE())="Monthly",(YEAR(AC372)-YEAR(AB372))*12+MONTH(AC372)-MONTH(AB372)+1,(AC372-AB372+1))</f>
        <v>30</v>
      </c>
      <c r="F372" s="239" t="n">
        <f aca="false">E372*SUM(P372:Q372)</f>
        <v>1500</v>
      </c>
      <c r="G372" s="214" t="n">
        <v>1288444</v>
      </c>
      <c r="H372" s="215" t="n">
        <v>37035.2778819444</v>
      </c>
      <c r="I372" s="0" t="s">
        <v>1087</v>
      </c>
      <c r="M372" s="0" t="s">
        <v>67</v>
      </c>
      <c r="N372" s="0" t="s">
        <v>1081</v>
      </c>
      <c r="O372" s="0" t="s">
        <v>1161</v>
      </c>
      <c r="P372" s="216" t="n">
        <v>50</v>
      </c>
      <c r="S372" s="0" t="s">
        <v>930</v>
      </c>
      <c r="T372" s="0" t="s">
        <v>784</v>
      </c>
      <c r="U372" s="218" t="n">
        <v>63.5</v>
      </c>
      <c r="V372" s="0" t="s">
        <v>1089</v>
      </c>
      <c r="W372" s="0" t="s">
        <v>1134</v>
      </c>
      <c r="X372" s="0" t="s">
        <v>1135</v>
      </c>
      <c r="Y372" s="0" t="s">
        <v>1051</v>
      </c>
      <c r="Z372" s="0" t="s">
        <v>618</v>
      </c>
      <c r="AA372" s="0" t="n">
        <v>620969.1</v>
      </c>
      <c r="AB372" s="215" t="n">
        <v>37043.7159722222</v>
      </c>
      <c r="AC372" s="215" t="n">
        <v>37072.7159722222</v>
      </c>
    </row>
    <row r="373" customFormat="false" ht="12.75" hidden="false" customHeight="false" outlineLevel="0" collapsed="false">
      <c r="A373" s="208" t="str">
        <f aca="false">B373&amp;" "&amp;C373&amp;" "&amp;D373</f>
        <v>US Power Physical</v>
      </c>
      <c r="B373" s="208" t="str">
        <f aca="false">IF((LEFT(N373,2)="US"),"US","")</f>
        <v>US</v>
      </c>
      <c r="C373" s="208" t="str">
        <f aca="false">M373</f>
        <v>Power</v>
      </c>
      <c r="D373" s="208" t="str">
        <f aca="false">IF(ISNUMBER(FIND("Phy",N373))=TRUE(),"Physical","Financial")</f>
        <v>Physical</v>
      </c>
      <c r="E373" s="208" t="n">
        <f aca="false">IF(VLOOKUP(S373,'DD-Lookup'!$J$6:$L$50,3,FALSE())="Monthly",(YEAR(AC373)-YEAR(AB373))*12+MONTH(AC373)-MONTH(AB373)+1,(AC373-AB373+1))</f>
        <v>30</v>
      </c>
      <c r="F373" s="239" t="n">
        <f aca="false">E373*SUM(P373:Q373)</f>
        <v>1500</v>
      </c>
      <c r="G373" s="214" t="n">
        <v>1288445</v>
      </c>
      <c r="H373" s="215" t="n">
        <v>37035.2779282407</v>
      </c>
      <c r="I373" s="0" t="s">
        <v>1080</v>
      </c>
      <c r="M373" s="0" t="s">
        <v>67</v>
      </c>
      <c r="N373" s="0" t="s">
        <v>1081</v>
      </c>
      <c r="O373" s="0" t="s">
        <v>1166</v>
      </c>
      <c r="P373" s="216" t="n">
        <v>50</v>
      </c>
      <c r="S373" s="0" t="s">
        <v>930</v>
      </c>
      <c r="T373" s="0" t="s">
        <v>784</v>
      </c>
      <c r="U373" s="218" t="n">
        <v>62.25</v>
      </c>
      <c r="V373" s="0" t="s">
        <v>1178</v>
      </c>
      <c r="W373" s="0" t="s">
        <v>1122</v>
      </c>
      <c r="X373" s="0" t="s">
        <v>1106</v>
      </c>
      <c r="Y373" s="0" t="s">
        <v>1051</v>
      </c>
      <c r="Z373" s="0" t="s">
        <v>618</v>
      </c>
      <c r="AA373" s="0" t="n">
        <v>620970.1</v>
      </c>
      <c r="AB373" s="215" t="n">
        <v>37043.5916666667</v>
      </c>
      <c r="AC373" s="215" t="n">
        <v>37072.5916666667</v>
      </c>
    </row>
    <row r="374" customFormat="false" ht="12.75" hidden="false" customHeight="false" outlineLevel="0" collapsed="false">
      <c r="A374" s="208" t="str">
        <f aca="false">B374&amp;" "&amp;C374&amp;" "&amp;D374</f>
        <v> Metals Financial</v>
      </c>
      <c r="B374" s="208" t="str">
        <f aca="false">IF((LEFT(N374,2)="US"),"US","")</f>
        <v/>
      </c>
      <c r="C374" s="208" t="str">
        <f aca="false">M374</f>
        <v>Metals</v>
      </c>
      <c r="D374" s="208" t="str">
        <f aca="false">IF(ISNUMBER(FIND("Phy",N374))=TRUE(),"Physical","Financial")</f>
        <v>Financial</v>
      </c>
      <c r="E374" s="208" t="n">
        <f aca="false">IF(VLOOKUP(S374,'DD-Lookup'!$J$6:$L$50,3,FALSE())="Monthly",(YEAR(AC374)-YEAR(AB374))*12+MONTH(AC374)-MONTH(AB374)+1,(AC374-AB374+1))</f>
        <v>1</v>
      </c>
      <c r="F374" s="239" t="n">
        <f aca="false">E374*SUM(P374:Q374)</f>
        <v>1</v>
      </c>
      <c r="G374" s="214" t="n">
        <v>1288450</v>
      </c>
      <c r="H374" s="215" t="n">
        <v>37035.2781597222</v>
      </c>
      <c r="I374" s="0" t="s">
        <v>850</v>
      </c>
      <c r="M374" s="0" t="s">
        <v>780</v>
      </c>
      <c r="N374" s="0" t="s">
        <v>804</v>
      </c>
      <c r="O374" s="0" t="s">
        <v>976</v>
      </c>
      <c r="P374" s="216" t="n">
        <v>1</v>
      </c>
      <c r="S374" s="0" t="s">
        <v>783</v>
      </c>
      <c r="T374" s="0" t="s">
        <v>784</v>
      </c>
      <c r="U374" s="218" t="n">
        <v>1748</v>
      </c>
      <c r="V374" s="0" t="s">
        <v>903</v>
      </c>
      <c r="W374" s="0" t="s">
        <v>977</v>
      </c>
      <c r="X374" s="0" t="s">
        <v>787</v>
      </c>
      <c r="Y374" s="0" t="s">
        <v>788</v>
      </c>
      <c r="Z374" s="0" t="s">
        <v>789</v>
      </c>
      <c r="AA374" s="0" t="n">
        <v>2150250</v>
      </c>
      <c r="AB374" s="215" t="n">
        <v>37090.6472222222</v>
      </c>
      <c r="AC374" s="215" t="n">
        <v>37090.6472222222</v>
      </c>
    </row>
    <row r="375" customFormat="false" ht="12.75" hidden="false" customHeight="false" outlineLevel="0" collapsed="false">
      <c r="A375" s="208" t="str">
        <f aca="false">B375&amp;" "&amp;C375&amp;" "&amp;D375</f>
        <v> Metals Financial</v>
      </c>
      <c r="B375" s="208" t="str">
        <f aca="false">IF((LEFT(N375,2)="US"),"US","")</f>
        <v/>
      </c>
      <c r="C375" s="208" t="str">
        <f aca="false">M375</f>
        <v>Metals</v>
      </c>
      <c r="D375" s="208" t="str">
        <f aca="false">IF(ISNUMBER(FIND("Phy",N375))=TRUE(),"Physical","Financial")</f>
        <v>Financial</v>
      </c>
      <c r="E375" s="208" t="n">
        <f aca="false">IF(VLOOKUP(S375,'DD-Lookup'!$J$6:$L$50,3,FALSE())="Monthly",(YEAR(AC375)-YEAR(AB375))*12+MONTH(AC375)-MONTH(AB375)+1,(AC375-AB375+1))</f>
        <v>1</v>
      </c>
      <c r="F375" s="239" t="n">
        <f aca="false">E375*SUM(P375:Q375)</f>
        <v>1</v>
      </c>
      <c r="G375" s="214" t="n">
        <v>1288451</v>
      </c>
      <c r="H375" s="215" t="n">
        <v>37035.2781597222</v>
      </c>
      <c r="I375" s="0" t="s">
        <v>850</v>
      </c>
      <c r="M375" s="0" t="s">
        <v>780</v>
      </c>
      <c r="N375" s="0" t="s">
        <v>804</v>
      </c>
      <c r="O375" s="0" t="s">
        <v>805</v>
      </c>
      <c r="Q375" s="216" t="n">
        <v>1</v>
      </c>
      <c r="S375" s="0" t="s">
        <v>783</v>
      </c>
      <c r="T375" s="0" t="s">
        <v>784</v>
      </c>
      <c r="U375" s="218" t="n">
        <v>1743</v>
      </c>
      <c r="V375" s="0" t="s">
        <v>903</v>
      </c>
      <c r="W375" s="0" t="s">
        <v>977</v>
      </c>
      <c r="X375" s="0" t="s">
        <v>787</v>
      </c>
      <c r="Y375" s="0" t="s">
        <v>788</v>
      </c>
      <c r="Z375" s="0" t="s">
        <v>789</v>
      </c>
      <c r="AA375" s="0" t="n">
        <v>2150252</v>
      </c>
    </row>
    <row r="376" customFormat="false" ht="12.75" hidden="false" customHeight="false" outlineLevel="0" collapsed="false">
      <c r="A376" s="208" t="str">
        <f aca="false">B376&amp;" "&amp;C376&amp;" "&amp;D376</f>
        <v>US Power Physical</v>
      </c>
      <c r="B376" s="208" t="str">
        <f aca="false">IF((LEFT(N376,2)="US"),"US","")</f>
        <v>US</v>
      </c>
      <c r="C376" s="208" t="str">
        <f aca="false">M376</f>
        <v>Power</v>
      </c>
      <c r="D376" s="208" t="str">
        <f aca="false">IF(ISNUMBER(FIND("Phy",N376))=TRUE(),"Physical","Financial")</f>
        <v>Physical</v>
      </c>
      <c r="E376" s="208" t="n">
        <f aca="false">IF(VLOOKUP(S376,'DD-Lookup'!$J$6:$L$50,3,FALSE())="Monthly",(YEAR(AC376)-YEAR(AB376))*12+MONTH(AC376)-MONTH(AB376)+1,(AC376-AB376+1))</f>
        <v>30</v>
      </c>
      <c r="F376" s="239" t="n">
        <f aca="false">E376*SUM(P376:Q376)</f>
        <v>1500</v>
      </c>
      <c r="G376" s="214" t="n">
        <v>1288452</v>
      </c>
      <c r="H376" s="215" t="n">
        <v>37035.2782291667</v>
      </c>
      <c r="I376" s="0" t="s">
        <v>1165</v>
      </c>
      <c r="M376" s="0" t="s">
        <v>67</v>
      </c>
      <c r="N376" s="0" t="s">
        <v>1081</v>
      </c>
      <c r="O376" s="0" t="s">
        <v>1166</v>
      </c>
      <c r="Q376" s="216" t="n">
        <v>50</v>
      </c>
      <c r="S376" s="0" t="s">
        <v>930</v>
      </c>
      <c r="T376" s="0" t="s">
        <v>784</v>
      </c>
      <c r="U376" s="218" t="n">
        <v>62.5</v>
      </c>
      <c r="V376" s="0" t="s">
        <v>1167</v>
      </c>
      <c r="W376" s="0" t="s">
        <v>1122</v>
      </c>
      <c r="X376" s="0" t="s">
        <v>1106</v>
      </c>
      <c r="Y376" s="0" t="s">
        <v>1051</v>
      </c>
      <c r="Z376" s="0" t="s">
        <v>618</v>
      </c>
      <c r="AA376" s="0" t="n">
        <v>620971.1</v>
      </c>
      <c r="AB376" s="215" t="n">
        <v>37043.5916666667</v>
      </c>
      <c r="AC376" s="215" t="n">
        <v>37072.5916666667</v>
      </c>
    </row>
    <row r="377" customFormat="false" ht="12.75" hidden="false" customHeight="false" outlineLevel="0" collapsed="false">
      <c r="A377" s="208" t="str">
        <f aca="false">B377&amp;" "&amp;C377&amp;" "&amp;D377</f>
        <v>US Natural Gas Financial</v>
      </c>
      <c r="B377" s="208" t="str">
        <f aca="false">IF((LEFT(N377,2)="US"),"US","")</f>
        <v>US</v>
      </c>
      <c r="C377" s="208" t="str">
        <f aca="false">M377</f>
        <v>Natural Gas</v>
      </c>
      <c r="D377" s="208" t="str">
        <f aca="false">IF(ISNUMBER(FIND("Phy",N377))=TRUE(),"Physical","Financial")</f>
        <v>Financial</v>
      </c>
      <c r="E377" s="208" t="n">
        <f aca="false">IF(VLOOKUP(S377,'DD-Lookup'!$J$6:$L$50,3,FALSE())="Monthly",(YEAR(AC377)-YEAR(AB377))*12+MONTH(AC377)-MONTH(AB377)+1,(AC377-AB377+1))</f>
        <v>30</v>
      </c>
      <c r="F377" s="239" t="n">
        <f aca="false">E377*SUM(P377:Q377)</f>
        <v>300000</v>
      </c>
      <c r="G377" s="214" t="n">
        <v>1288454</v>
      </c>
      <c r="H377" s="215" t="n">
        <v>37035.2783449074</v>
      </c>
      <c r="I377" s="0" t="s">
        <v>593</v>
      </c>
      <c r="M377" s="0" t="s">
        <v>858</v>
      </c>
      <c r="N377" s="0" t="s">
        <v>1024</v>
      </c>
      <c r="O377" s="0" t="s">
        <v>1025</v>
      </c>
      <c r="P377" s="216" t="n">
        <v>10000</v>
      </c>
      <c r="S377" s="0" t="s">
        <v>1026</v>
      </c>
      <c r="T377" s="0" t="s">
        <v>784</v>
      </c>
      <c r="U377" s="218" t="n">
        <v>4.175</v>
      </c>
      <c r="V377" s="0" t="s">
        <v>1175</v>
      </c>
      <c r="W377" s="0" t="s">
        <v>1028</v>
      </c>
      <c r="X377" s="0" t="s">
        <v>1029</v>
      </c>
      <c r="Y377" s="0" t="s">
        <v>838</v>
      </c>
      <c r="Z377" s="0" t="s">
        <v>571</v>
      </c>
      <c r="AA377" s="0" t="s">
        <v>1193</v>
      </c>
      <c r="AB377" s="215" t="n">
        <v>37043.875</v>
      </c>
      <c r="AC377" s="215" t="n">
        <v>37072.875</v>
      </c>
    </row>
    <row r="378" customFormat="false" ht="12.75" hidden="false" customHeight="false" outlineLevel="0" collapsed="false">
      <c r="A378" s="208" t="str">
        <f aca="false">B378&amp;" "&amp;C378&amp;" "&amp;D378</f>
        <v>US Power Physical</v>
      </c>
      <c r="B378" s="208" t="str">
        <f aca="false">IF((LEFT(N378,2)="US"),"US","")</f>
        <v>US</v>
      </c>
      <c r="C378" s="208" t="str">
        <f aca="false">M378</f>
        <v>Power</v>
      </c>
      <c r="D378" s="208" t="str">
        <f aca="false">IF(ISNUMBER(FIND("Phy",N378))=TRUE(),"Physical","Financial")</f>
        <v>Physical</v>
      </c>
      <c r="E378" s="208" t="n">
        <f aca="false">IF(VLOOKUP(S378,'DD-Lookup'!$J$6:$L$50,3,FALSE())="Monthly",(YEAR(AC378)-YEAR(AB378))*12+MONTH(AC378)-MONTH(AB378)+1,(AC378-AB378+1))</f>
        <v>1</v>
      </c>
      <c r="F378" s="239" t="n">
        <f aca="false">E378*SUM(P378:Q378)</f>
        <v>50</v>
      </c>
      <c r="G378" s="214" t="n">
        <v>1288455</v>
      </c>
      <c r="H378" s="215" t="n">
        <v>37035.2783564815</v>
      </c>
      <c r="I378" s="0" t="s">
        <v>1183</v>
      </c>
      <c r="M378" s="0" t="s">
        <v>67</v>
      </c>
      <c r="N378" s="0" t="s">
        <v>1081</v>
      </c>
      <c r="O378" s="0" t="s">
        <v>1194</v>
      </c>
      <c r="P378" s="216" t="n">
        <v>50</v>
      </c>
      <c r="S378" s="0" t="s">
        <v>930</v>
      </c>
      <c r="T378" s="0" t="s">
        <v>784</v>
      </c>
      <c r="U378" s="218" t="n">
        <v>11</v>
      </c>
      <c r="V378" s="0" t="s">
        <v>1184</v>
      </c>
      <c r="W378" s="0" t="s">
        <v>1127</v>
      </c>
      <c r="X378" s="0" t="s">
        <v>1195</v>
      </c>
      <c r="Y378" s="0" t="s">
        <v>1051</v>
      </c>
      <c r="Z378" s="0" t="s">
        <v>618</v>
      </c>
      <c r="AA378" s="0" t="n">
        <v>620972.1</v>
      </c>
      <c r="AB378" s="215" t="n">
        <v>37036.875</v>
      </c>
      <c r="AC378" s="215" t="n">
        <v>37036.875</v>
      </c>
    </row>
    <row r="379" customFormat="false" ht="12.75" hidden="false" customHeight="false" outlineLevel="0" collapsed="false">
      <c r="A379" s="208" t="str">
        <f aca="false">B379&amp;" "&amp;C379&amp;" "&amp;D379</f>
        <v>US Power Financial</v>
      </c>
      <c r="B379" s="208" t="str">
        <f aca="false">IF((LEFT(N379,2)="US"),"US","")</f>
        <v>US</v>
      </c>
      <c r="C379" s="208" t="str">
        <f aca="false">M379</f>
        <v>Power</v>
      </c>
      <c r="D379" s="208" t="str">
        <f aca="false">IF(ISNUMBER(FIND("Phy",N379))=TRUE(),"Physical","Financial")</f>
        <v>Financial</v>
      </c>
      <c r="E379" s="208" t="n">
        <f aca="false">IF(VLOOKUP(S379,'DD-Lookup'!$J$6:$L$50,3,FALSE())="Monthly",(YEAR(AC379)-YEAR(AB379))*12+MONTH(AC379)-MONTH(AB379)+1,(AC379-AB379+1))</f>
        <v>1</v>
      </c>
      <c r="F379" s="239" t="n">
        <f aca="false">E379*SUM(P379:Q379)</f>
        <v>50</v>
      </c>
      <c r="G379" s="214" t="n">
        <v>1288456</v>
      </c>
      <c r="H379" s="215" t="n">
        <v>37035.2784027778</v>
      </c>
      <c r="I379" s="0" t="s">
        <v>1059</v>
      </c>
      <c r="M379" s="0" t="s">
        <v>67</v>
      </c>
      <c r="N379" s="0" t="s">
        <v>1046</v>
      </c>
      <c r="O379" s="0" t="s">
        <v>1196</v>
      </c>
      <c r="Q379" s="216" t="n">
        <v>50</v>
      </c>
      <c r="S379" s="0" t="s">
        <v>930</v>
      </c>
      <c r="T379" s="0" t="s">
        <v>784</v>
      </c>
      <c r="U379" s="218" t="n">
        <v>51.5</v>
      </c>
      <c r="V379" s="0" t="s">
        <v>1197</v>
      </c>
      <c r="W379" s="0" t="s">
        <v>1062</v>
      </c>
      <c r="X379" s="0" t="s">
        <v>1063</v>
      </c>
      <c r="Y379" s="0" t="s">
        <v>1051</v>
      </c>
      <c r="Z379" s="0" t="s">
        <v>571</v>
      </c>
      <c r="AA379" s="0" t="n">
        <v>620973.1</v>
      </c>
      <c r="AB379" s="215" t="n">
        <v>37043.875</v>
      </c>
      <c r="AC379" s="215" t="n">
        <v>37043.875</v>
      </c>
    </row>
    <row r="380" customFormat="false" ht="12.75" hidden="false" customHeight="false" outlineLevel="0" collapsed="false">
      <c r="A380" s="208" t="str">
        <f aca="false">B380&amp;" "&amp;C380&amp;" "&amp;D380</f>
        <v>US Natural Gas Financial</v>
      </c>
      <c r="B380" s="208" t="str">
        <f aca="false">IF((LEFT(N380,2)="US"),"US","")</f>
        <v>US</v>
      </c>
      <c r="C380" s="208" t="str">
        <f aca="false">M380</f>
        <v>Natural Gas</v>
      </c>
      <c r="D380" s="208" t="str">
        <f aca="false">IF(ISNUMBER(FIND("Phy",N380))=TRUE(),"Physical","Financial")</f>
        <v>Financial</v>
      </c>
      <c r="E380" s="208" t="n">
        <f aca="false">IF(VLOOKUP(S380,'DD-Lookup'!$J$6:$L$50,3,FALSE())="Monthly",(YEAR(AC380)-YEAR(AB380))*12+MONTH(AC380)-MONTH(AB380)+1,(AC380-AB380+1))</f>
        <v>30</v>
      </c>
      <c r="F380" s="239" t="n">
        <f aca="false">E380*SUM(P380:Q380)</f>
        <v>300000</v>
      </c>
      <c r="G380" s="214" t="n">
        <v>1288458</v>
      </c>
      <c r="H380" s="215" t="n">
        <v>37035.2786805556</v>
      </c>
      <c r="I380" s="0" t="s">
        <v>593</v>
      </c>
      <c r="M380" s="0" t="s">
        <v>858</v>
      </c>
      <c r="N380" s="0" t="s">
        <v>1024</v>
      </c>
      <c r="O380" s="0" t="s">
        <v>1025</v>
      </c>
      <c r="P380" s="216" t="n">
        <v>10000</v>
      </c>
      <c r="S380" s="0" t="s">
        <v>1026</v>
      </c>
      <c r="T380" s="0" t="s">
        <v>784</v>
      </c>
      <c r="U380" s="218" t="n">
        <v>4.175</v>
      </c>
      <c r="V380" s="0" t="s">
        <v>1175</v>
      </c>
      <c r="W380" s="0" t="s">
        <v>1028</v>
      </c>
      <c r="X380" s="0" t="s">
        <v>1029</v>
      </c>
      <c r="Y380" s="0" t="s">
        <v>838</v>
      </c>
      <c r="Z380" s="0" t="s">
        <v>571</v>
      </c>
      <c r="AA380" s="0" t="s">
        <v>1198</v>
      </c>
      <c r="AB380" s="215" t="n">
        <v>37043.875</v>
      </c>
      <c r="AC380" s="215" t="n">
        <v>37072.875</v>
      </c>
    </row>
    <row r="381" customFormat="false" ht="12.75" hidden="false" customHeight="false" outlineLevel="0" collapsed="false">
      <c r="A381" s="208" t="str">
        <f aca="false">B381&amp;" "&amp;C381&amp;" "&amp;D381</f>
        <v>US Power Physical</v>
      </c>
      <c r="B381" s="208" t="str">
        <f aca="false">IF((LEFT(N381,2)="US"),"US","")</f>
        <v>US</v>
      </c>
      <c r="C381" s="208" t="str">
        <f aca="false">M381</f>
        <v>Power</v>
      </c>
      <c r="D381" s="208" t="str">
        <f aca="false">IF(ISNUMBER(FIND("Phy",N381))=TRUE(),"Physical","Financial")</f>
        <v>Physical</v>
      </c>
      <c r="E381" s="208" t="n">
        <f aca="false">IF(VLOOKUP(S381,'DD-Lookup'!$J$6:$L$50,3,FALSE())="Monthly",(YEAR(AC381)-YEAR(AB381))*12+MONTH(AC381)-MONTH(AB381)+1,(AC381-AB381+1))</f>
        <v>30</v>
      </c>
      <c r="F381" s="239" t="n">
        <f aca="false">E381*SUM(P381:Q381)</f>
        <v>1500</v>
      </c>
      <c r="G381" s="214" t="n">
        <v>1288459</v>
      </c>
      <c r="H381" s="215" t="n">
        <v>37035.2790509259</v>
      </c>
      <c r="I381" s="0" t="s">
        <v>1124</v>
      </c>
      <c r="J381" s="0" t="s">
        <v>1199</v>
      </c>
      <c r="K381" s="0" t="s">
        <v>1200</v>
      </c>
      <c r="M381" s="0" t="s">
        <v>67</v>
      </c>
      <c r="N381" s="0" t="s">
        <v>1081</v>
      </c>
      <c r="O381" s="0" t="s">
        <v>1166</v>
      </c>
      <c r="P381" s="216" t="n">
        <v>50</v>
      </c>
      <c r="S381" s="0" t="s">
        <v>930</v>
      </c>
      <c r="T381" s="0" t="s">
        <v>784</v>
      </c>
      <c r="U381" s="218" t="n">
        <v>62.25</v>
      </c>
      <c r="V381" s="0" t="s">
        <v>1201</v>
      </c>
      <c r="W381" s="0" t="s">
        <v>1122</v>
      </c>
      <c r="X381" s="0" t="s">
        <v>1106</v>
      </c>
      <c r="Y381" s="0" t="s">
        <v>1051</v>
      </c>
      <c r="Z381" s="0" t="s">
        <v>618</v>
      </c>
      <c r="AA381" s="0" t="n">
        <v>620974.1</v>
      </c>
      <c r="AB381" s="215" t="n">
        <v>37043.5916666667</v>
      </c>
      <c r="AC381" s="215" t="n">
        <v>37072.5916666667</v>
      </c>
    </row>
    <row r="382" customFormat="false" ht="12.75" hidden="false" customHeight="false" outlineLevel="0" collapsed="false">
      <c r="A382" s="208" t="str">
        <f aca="false">B382&amp;" "&amp;C382&amp;" "&amp;D382</f>
        <v> Metals Financial</v>
      </c>
      <c r="B382" s="208" t="str">
        <f aca="false">IF((LEFT(N382,2)="US"),"US","")</f>
        <v/>
      </c>
      <c r="C382" s="208" t="str">
        <f aca="false">M382</f>
        <v>Metals</v>
      </c>
      <c r="D382" s="208" t="str">
        <f aca="false">IF(ISNUMBER(FIND("Phy",N382))=TRUE(),"Physical","Financial")</f>
        <v>Financial</v>
      </c>
      <c r="E382" s="208" t="n">
        <f aca="false">IF(VLOOKUP(S382,'DD-Lookup'!$J$6:$L$50,3,FALSE())="Monthly",(YEAR(AC382)-YEAR(AB382))*12+MONTH(AC382)-MONTH(AB382)+1,(AC382-AB382+1))</f>
        <v>1</v>
      </c>
      <c r="F382" s="239" t="n">
        <f aca="false">E382*SUM(P382:Q382)</f>
        <v>10</v>
      </c>
      <c r="G382" s="214" t="n">
        <v>1288460</v>
      </c>
      <c r="H382" s="215" t="n">
        <v>37035.2792476852</v>
      </c>
      <c r="I382" s="0" t="s">
        <v>850</v>
      </c>
      <c r="M382" s="0" t="s">
        <v>780</v>
      </c>
      <c r="N382" s="0" t="s">
        <v>896</v>
      </c>
      <c r="O382" s="0" t="s">
        <v>897</v>
      </c>
      <c r="P382" s="216" t="n">
        <v>10</v>
      </c>
      <c r="S382" s="0" t="s">
        <v>898</v>
      </c>
      <c r="T382" s="0" t="s">
        <v>784</v>
      </c>
      <c r="U382" s="218" t="n">
        <v>7220</v>
      </c>
      <c r="V382" s="0" t="s">
        <v>1053</v>
      </c>
      <c r="W382" s="0" t="s">
        <v>800</v>
      </c>
      <c r="X382" s="0" t="s">
        <v>787</v>
      </c>
      <c r="Y382" s="0" t="s">
        <v>788</v>
      </c>
      <c r="Z382" s="0" t="s">
        <v>789</v>
      </c>
      <c r="AA382" s="0" t="n">
        <v>2150254</v>
      </c>
    </row>
    <row r="383" customFormat="false" ht="12.75" hidden="false" customHeight="false" outlineLevel="0" collapsed="false">
      <c r="A383" s="208" t="str">
        <f aca="false">B383&amp;" "&amp;C383&amp;" "&amp;D383</f>
        <v>US Power Physical</v>
      </c>
      <c r="B383" s="208" t="str">
        <f aca="false">IF((LEFT(N383,2)="US"),"US","")</f>
        <v>US</v>
      </c>
      <c r="C383" s="208" t="str">
        <f aca="false">M383</f>
        <v>Power</v>
      </c>
      <c r="D383" s="208" t="str">
        <f aca="false">IF(ISNUMBER(FIND("Phy",N383))=TRUE(),"Physical","Financial")</f>
        <v>Physical</v>
      </c>
      <c r="E383" s="208" t="n">
        <f aca="false">IF(VLOOKUP(S383,'DD-Lookup'!$J$6:$L$50,3,FALSE())="Monthly",(YEAR(AC383)-YEAR(AB383))*12+MONTH(AC383)-MONTH(AB383)+1,(AC383-AB383+1))</f>
        <v>30</v>
      </c>
      <c r="F383" s="239" t="n">
        <f aca="false">E383*SUM(P383:Q383)</f>
        <v>1500</v>
      </c>
      <c r="G383" s="214" t="n">
        <v>1288462</v>
      </c>
      <c r="H383" s="215" t="n">
        <v>37035.2796759259</v>
      </c>
      <c r="I383" s="0" t="s">
        <v>1080</v>
      </c>
      <c r="M383" s="0" t="s">
        <v>67</v>
      </c>
      <c r="N383" s="0" t="s">
        <v>1081</v>
      </c>
      <c r="O383" s="0" t="s">
        <v>1161</v>
      </c>
      <c r="P383" s="216" t="n">
        <v>50</v>
      </c>
      <c r="S383" s="0" t="s">
        <v>930</v>
      </c>
      <c r="T383" s="0" t="s">
        <v>784</v>
      </c>
      <c r="U383" s="218" t="n">
        <v>63.25</v>
      </c>
      <c r="V383" s="0" t="s">
        <v>1202</v>
      </c>
      <c r="W383" s="0" t="s">
        <v>1134</v>
      </c>
      <c r="X383" s="0" t="s">
        <v>1135</v>
      </c>
      <c r="Y383" s="0" t="s">
        <v>1051</v>
      </c>
      <c r="Z383" s="0" t="s">
        <v>618</v>
      </c>
      <c r="AA383" s="0" t="n">
        <v>620976.1</v>
      </c>
      <c r="AB383" s="215" t="n">
        <v>37043.7159722222</v>
      </c>
      <c r="AC383" s="215" t="n">
        <v>37072.7159722222</v>
      </c>
    </row>
    <row r="384" customFormat="false" ht="12.75" hidden="false" customHeight="false" outlineLevel="0" collapsed="false">
      <c r="A384" s="208" t="str">
        <f aca="false">B384&amp;" "&amp;C384&amp;" "&amp;D384</f>
        <v>US Power Physical</v>
      </c>
      <c r="B384" s="208" t="str">
        <f aca="false">IF((LEFT(N384,2)="US"),"US","")</f>
        <v>US</v>
      </c>
      <c r="C384" s="208" t="str">
        <f aca="false">M384</f>
        <v>Power</v>
      </c>
      <c r="D384" s="208" t="str">
        <f aca="false">IF(ISNUMBER(FIND("Phy",N384))=TRUE(),"Physical","Financial")</f>
        <v>Physical</v>
      </c>
      <c r="E384" s="208" t="n">
        <f aca="false">IF(VLOOKUP(S384,'DD-Lookup'!$J$6:$L$50,3,FALSE())="Monthly",(YEAR(AC384)-YEAR(AB384))*12+MONTH(AC384)-MONTH(AB384)+1,(AC384-AB384+1))</f>
        <v>30</v>
      </c>
      <c r="F384" s="239" t="n">
        <f aca="false">E384*SUM(P384:Q384)</f>
        <v>1500</v>
      </c>
      <c r="G384" s="214" t="n">
        <v>1288463</v>
      </c>
      <c r="H384" s="215" t="n">
        <v>37035.2796759259</v>
      </c>
      <c r="I384" s="0" t="s">
        <v>1155</v>
      </c>
      <c r="M384" s="0" t="s">
        <v>67</v>
      </c>
      <c r="N384" s="0" t="s">
        <v>1081</v>
      </c>
      <c r="O384" s="0" t="s">
        <v>1181</v>
      </c>
      <c r="P384" s="216" t="n">
        <v>50</v>
      </c>
      <c r="S384" s="0" t="s">
        <v>930</v>
      </c>
      <c r="T384" s="0" t="s">
        <v>784</v>
      </c>
      <c r="U384" s="218" t="n">
        <v>72.5</v>
      </c>
      <c r="V384" s="0" t="s">
        <v>1203</v>
      </c>
      <c r="W384" s="0" t="s">
        <v>1084</v>
      </c>
      <c r="X384" s="0" t="s">
        <v>1182</v>
      </c>
      <c r="Y384" s="0" t="s">
        <v>1051</v>
      </c>
      <c r="Z384" s="0" t="s">
        <v>618</v>
      </c>
      <c r="AA384" s="0" t="n">
        <v>620977.1</v>
      </c>
      <c r="AB384" s="215" t="n">
        <v>37043.5944444445</v>
      </c>
      <c r="AC384" s="215" t="n">
        <v>37072.5944444445</v>
      </c>
    </row>
    <row r="385" customFormat="false" ht="12.75" hidden="false" customHeight="false" outlineLevel="0" collapsed="false">
      <c r="A385" s="208" t="str">
        <f aca="false">B385&amp;" "&amp;C385&amp;" "&amp;D385</f>
        <v>US Power Physical</v>
      </c>
      <c r="B385" s="208" t="str">
        <f aca="false">IF((LEFT(N385,2)="US"),"US","")</f>
        <v>US</v>
      </c>
      <c r="C385" s="208" t="str">
        <f aca="false">M385</f>
        <v>Power</v>
      </c>
      <c r="D385" s="208" t="str">
        <f aca="false">IF(ISNUMBER(FIND("Phy",N385))=TRUE(),"Physical","Financial")</f>
        <v>Physical</v>
      </c>
      <c r="E385" s="208" t="n">
        <f aca="false">IF(VLOOKUP(S385,'DD-Lookup'!$J$6:$L$50,3,FALSE())="Monthly",(YEAR(AC385)-YEAR(AB385))*12+MONTH(AC385)-MONTH(AB385)+1,(AC385-AB385+1))</f>
        <v>30</v>
      </c>
      <c r="F385" s="239" t="n">
        <f aca="false">E385*SUM(P385:Q385)</f>
        <v>1500</v>
      </c>
      <c r="G385" s="214" t="n">
        <v>1288464</v>
      </c>
      <c r="H385" s="215" t="n">
        <v>37035.2797337963</v>
      </c>
      <c r="I385" s="0" t="s">
        <v>600</v>
      </c>
      <c r="M385" s="0" t="s">
        <v>67</v>
      </c>
      <c r="N385" s="0" t="s">
        <v>1081</v>
      </c>
      <c r="O385" s="0" t="s">
        <v>1166</v>
      </c>
      <c r="P385" s="216" t="n">
        <v>50</v>
      </c>
      <c r="S385" s="0" t="s">
        <v>930</v>
      </c>
      <c r="T385" s="0" t="s">
        <v>784</v>
      </c>
      <c r="U385" s="218" t="n">
        <v>62</v>
      </c>
      <c r="V385" s="0" t="s">
        <v>1173</v>
      </c>
      <c r="W385" s="0" t="s">
        <v>1122</v>
      </c>
      <c r="X385" s="0" t="s">
        <v>1106</v>
      </c>
      <c r="Y385" s="0" t="s">
        <v>1051</v>
      </c>
      <c r="Z385" s="0" t="s">
        <v>618</v>
      </c>
      <c r="AA385" s="0" t="n">
        <v>620978.1</v>
      </c>
      <c r="AB385" s="215" t="n">
        <v>37043.5916666667</v>
      </c>
      <c r="AC385" s="215" t="n">
        <v>37072.5916666667</v>
      </c>
    </row>
    <row r="386" customFormat="false" ht="12.75" hidden="false" customHeight="false" outlineLevel="0" collapsed="false">
      <c r="A386" s="208" t="str">
        <f aca="false">B386&amp;" "&amp;C386&amp;" "&amp;D386</f>
        <v>US Power Physical</v>
      </c>
      <c r="B386" s="208" t="str">
        <f aca="false">IF((LEFT(N386,2)="US"),"US","")</f>
        <v>US</v>
      </c>
      <c r="C386" s="208" t="str">
        <f aca="false">M386</f>
        <v>Power</v>
      </c>
      <c r="D386" s="208" t="str">
        <f aca="false">IF(ISNUMBER(FIND("Phy",N386))=TRUE(),"Physical","Financial")</f>
        <v>Physical</v>
      </c>
      <c r="E386" s="208" t="n">
        <f aca="false">IF(VLOOKUP(S386,'DD-Lookup'!$J$6:$L$50,3,FALSE())="Monthly",(YEAR(AC386)-YEAR(AB386))*12+MONTH(AC386)-MONTH(AB386)+1,(AC386-AB386+1))</f>
        <v>5</v>
      </c>
      <c r="F386" s="239" t="n">
        <f aca="false">E386*SUM(P386:Q386)</f>
        <v>250</v>
      </c>
      <c r="G386" s="214" t="n">
        <v>1288465</v>
      </c>
      <c r="H386" s="215" t="n">
        <v>37035.2797916667</v>
      </c>
      <c r="I386" s="0" t="s">
        <v>1087</v>
      </c>
      <c r="M386" s="0" t="s">
        <v>67</v>
      </c>
      <c r="N386" s="0" t="s">
        <v>1081</v>
      </c>
      <c r="O386" s="0" t="s">
        <v>1096</v>
      </c>
      <c r="P386" s="216" t="n">
        <v>50</v>
      </c>
      <c r="S386" s="0" t="s">
        <v>930</v>
      </c>
      <c r="T386" s="0" t="s">
        <v>784</v>
      </c>
      <c r="U386" s="218" t="n">
        <v>70</v>
      </c>
      <c r="V386" s="0" t="s">
        <v>1093</v>
      </c>
      <c r="W386" s="0" t="s">
        <v>1094</v>
      </c>
      <c r="X386" s="0" t="s">
        <v>1063</v>
      </c>
      <c r="Y386" s="0" t="s">
        <v>1051</v>
      </c>
      <c r="Z386" s="0" t="s">
        <v>618</v>
      </c>
      <c r="AA386" s="0" t="n">
        <v>620979.1</v>
      </c>
      <c r="AB386" s="215" t="n">
        <v>37046.875</v>
      </c>
      <c r="AC386" s="215" t="n">
        <v>37050.875</v>
      </c>
    </row>
    <row r="387" customFormat="false" ht="12.75" hidden="false" customHeight="false" outlineLevel="0" collapsed="false">
      <c r="A387" s="208" t="str">
        <f aca="false">B387&amp;" "&amp;C387&amp;" "&amp;D387</f>
        <v>US Power Physical</v>
      </c>
      <c r="B387" s="208" t="str">
        <f aca="false">IF((LEFT(N387,2)="US"),"US","")</f>
        <v>US</v>
      </c>
      <c r="C387" s="208" t="str">
        <f aca="false">M387</f>
        <v>Power</v>
      </c>
      <c r="D387" s="208" t="str">
        <f aca="false">IF(ISNUMBER(FIND("Phy",N387))=TRUE(),"Physical","Financial")</f>
        <v>Physical</v>
      </c>
      <c r="E387" s="208" t="n">
        <f aca="false">IF(VLOOKUP(S387,'DD-Lookup'!$J$6:$L$50,3,FALSE())="Monthly",(YEAR(AC387)-YEAR(AB387))*12+MONTH(AC387)-MONTH(AB387)+1,(AC387-AB387+1))</f>
        <v>3</v>
      </c>
      <c r="F387" s="239" t="n">
        <f aca="false">E387*SUM(P387:Q387)</f>
        <v>150</v>
      </c>
      <c r="G387" s="214" t="n">
        <v>1288466</v>
      </c>
      <c r="H387" s="215" t="n">
        <v>37035.279849537</v>
      </c>
      <c r="I387" s="0" t="s">
        <v>1204</v>
      </c>
      <c r="M387" s="0" t="s">
        <v>67</v>
      </c>
      <c r="N387" s="0" t="s">
        <v>1205</v>
      </c>
      <c r="O387" s="0" t="s">
        <v>1206</v>
      </c>
      <c r="Q387" s="216" t="n">
        <v>50</v>
      </c>
      <c r="S387" s="0" t="s">
        <v>930</v>
      </c>
      <c r="T387" s="0" t="s">
        <v>784</v>
      </c>
      <c r="U387" s="218" t="n">
        <v>44</v>
      </c>
      <c r="V387" s="0" t="s">
        <v>1207</v>
      </c>
      <c r="W387" s="0" t="s">
        <v>1208</v>
      </c>
      <c r="X387" s="0" t="s">
        <v>1209</v>
      </c>
      <c r="Y387" s="0" t="s">
        <v>1051</v>
      </c>
      <c r="Z387" s="0" t="s">
        <v>618</v>
      </c>
      <c r="AA387" s="0" t="n">
        <v>620980.1</v>
      </c>
      <c r="AB387" s="215" t="n">
        <v>37040</v>
      </c>
      <c r="AC387" s="215" t="n">
        <v>37042</v>
      </c>
    </row>
    <row r="388" customFormat="false" ht="12.75" hidden="false" customHeight="false" outlineLevel="0" collapsed="false">
      <c r="A388" s="208" t="str">
        <f aca="false">B388&amp;" "&amp;C388&amp;" "&amp;D388</f>
        <v>US Power Physical</v>
      </c>
      <c r="B388" s="208" t="str">
        <f aca="false">IF((LEFT(N388,2)="US"),"US","")</f>
        <v>US</v>
      </c>
      <c r="C388" s="208" t="str">
        <f aca="false">M388</f>
        <v>Power</v>
      </c>
      <c r="D388" s="208" t="str">
        <f aca="false">IF(ISNUMBER(FIND("Phy",N388))=TRUE(),"Physical","Financial")</f>
        <v>Physical</v>
      </c>
      <c r="E388" s="208" t="n">
        <f aca="false">IF(VLOOKUP(S388,'DD-Lookup'!$J$6:$L$50,3,FALSE())="Monthly",(YEAR(AC388)-YEAR(AB388))*12+MONTH(AC388)-MONTH(AB388)+1,(AC388-AB388+1))</f>
        <v>30</v>
      </c>
      <c r="F388" s="239" t="n">
        <f aca="false">E388*SUM(P388:Q388)</f>
        <v>1500</v>
      </c>
      <c r="G388" s="214" t="n">
        <v>1288467</v>
      </c>
      <c r="H388" s="215" t="n">
        <v>37035.2798726852</v>
      </c>
      <c r="I388" s="0" t="s">
        <v>1115</v>
      </c>
      <c r="M388" s="0" t="s">
        <v>67</v>
      </c>
      <c r="N388" s="0" t="s">
        <v>1081</v>
      </c>
      <c r="O388" s="0" t="s">
        <v>1210</v>
      </c>
      <c r="P388" s="216" t="n">
        <v>50</v>
      </c>
      <c r="S388" s="0" t="s">
        <v>930</v>
      </c>
      <c r="T388" s="0" t="s">
        <v>784</v>
      </c>
      <c r="U388" s="218" t="n">
        <v>55.5</v>
      </c>
      <c r="V388" s="0" t="s">
        <v>1117</v>
      </c>
      <c r="W388" s="0" t="s">
        <v>1105</v>
      </c>
      <c r="X388" s="0" t="s">
        <v>1106</v>
      </c>
      <c r="Y388" s="0" t="s">
        <v>1051</v>
      </c>
      <c r="Z388" s="0" t="s">
        <v>618</v>
      </c>
      <c r="AA388" s="0" t="n">
        <v>620981.1</v>
      </c>
      <c r="AB388" s="215" t="n">
        <v>37408.5916666667</v>
      </c>
      <c r="AC388" s="215" t="n">
        <v>37437.5916666667</v>
      </c>
    </row>
    <row r="389" customFormat="false" ht="12.75" hidden="false" customHeight="false" outlineLevel="0" collapsed="false">
      <c r="A389" s="208" t="str">
        <f aca="false">B389&amp;" "&amp;C389&amp;" "&amp;D389</f>
        <v>US Power Physical</v>
      </c>
      <c r="B389" s="208" t="str">
        <f aca="false">IF((LEFT(N389,2)="US"),"US","")</f>
        <v>US</v>
      </c>
      <c r="C389" s="208" t="str">
        <f aca="false">M389</f>
        <v>Power</v>
      </c>
      <c r="D389" s="208" t="str">
        <f aca="false">IF(ISNUMBER(FIND("Phy",N389))=TRUE(),"Physical","Financial")</f>
        <v>Physical</v>
      </c>
      <c r="E389" s="208" t="n">
        <f aca="false">IF(VLOOKUP(S389,'DD-Lookup'!$J$6:$L$50,3,FALSE())="Monthly",(YEAR(AC389)-YEAR(AB389))*12+MONTH(AC389)-MONTH(AB389)+1,(AC389-AB389+1))</f>
        <v>5</v>
      </c>
      <c r="F389" s="239" t="n">
        <f aca="false">E389*SUM(P389:Q389)</f>
        <v>250</v>
      </c>
      <c r="G389" s="214" t="n">
        <v>1288468</v>
      </c>
      <c r="H389" s="215" t="n">
        <v>37035.2799537037</v>
      </c>
      <c r="I389" s="0" t="s">
        <v>1204</v>
      </c>
      <c r="M389" s="0" t="s">
        <v>67</v>
      </c>
      <c r="N389" s="0" t="s">
        <v>1081</v>
      </c>
      <c r="O389" s="0" t="s">
        <v>1177</v>
      </c>
      <c r="P389" s="216" t="n">
        <v>50</v>
      </c>
      <c r="S389" s="0" t="s">
        <v>930</v>
      </c>
      <c r="T389" s="0" t="s">
        <v>784</v>
      </c>
      <c r="U389" s="218" t="n">
        <v>65.5</v>
      </c>
      <c r="V389" s="0" t="s">
        <v>1211</v>
      </c>
      <c r="W389" s="0" t="s">
        <v>1122</v>
      </c>
      <c r="X389" s="0" t="s">
        <v>1123</v>
      </c>
      <c r="Y389" s="0" t="s">
        <v>1051</v>
      </c>
      <c r="Z389" s="0" t="s">
        <v>618</v>
      </c>
      <c r="AA389" s="0" t="n">
        <v>620982.1</v>
      </c>
      <c r="AB389" s="215" t="n">
        <v>37046.875</v>
      </c>
      <c r="AC389" s="215" t="n">
        <v>37050.875</v>
      </c>
    </row>
    <row r="390" customFormat="false" ht="12.75" hidden="false" customHeight="false" outlineLevel="0" collapsed="false">
      <c r="A390" s="208" t="str">
        <f aca="false">B390&amp;" "&amp;C390&amp;" "&amp;D390</f>
        <v>US Power Physical</v>
      </c>
      <c r="B390" s="208" t="str">
        <f aca="false">IF((LEFT(N390,2)="US"),"US","")</f>
        <v>US</v>
      </c>
      <c r="C390" s="208" t="str">
        <f aca="false">M390</f>
        <v>Power</v>
      </c>
      <c r="D390" s="208" t="str">
        <f aca="false">IF(ISNUMBER(FIND("Phy",N390))=TRUE(),"Physical","Financial")</f>
        <v>Physical</v>
      </c>
      <c r="E390" s="208" t="n">
        <f aca="false">IF(VLOOKUP(S390,'DD-Lookup'!$J$6:$L$50,3,FALSE())="Monthly",(YEAR(AC390)-YEAR(AB390))*12+MONTH(AC390)-MONTH(AB390)+1,(AC390-AB390+1))</f>
        <v>1</v>
      </c>
      <c r="F390" s="239" t="n">
        <f aca="false">E390*SUM(P390:Q390)</f>
        <v>50</v>
      </c>
      <c r="G390" s="214" t="n">
        <v>1288469</v>
      </c>
      <c r="H390" s="215" t="n">
        <v>37035.2801157407</v>
      </c>
      <c r="I390" s="0" t="s">
        <v>1124</v>
      </c>
      <c r="M390" s="0" t="s">
        <v>67</v>
      </c>
      <c r="N390" s="0" t="s">
        <v>1081</v>
      </c>
      <c r="O390" s="0" t="s">
        <v>1212</v>
      </c>
      <c r="P390" s="216" t="n">
        <v>50</v>
      </c>
      <c r="S390" s="0" t="s">
        <v>930</v>
      </c>
      <c r="T390" s="0" t="s">
        <v>784</v>
      </c>
      <c r="U390" s="218" t="n">
        <v>11</v>
      </c>
      <c r="V390" s="0" t="s">
        <v>1126</v>
      </c>
      <c r="W390" s="0" t="s">
        <v>1127</v>
      </c>
      <c r="X390" s="0" t="s">
        <v>1195</v>
      </c>
      <c r="Y390" s="0" t="s">
        <v>1051</v>
      </c>
      <c r="Z390" s="0" t="s">
        <v>618</v>
      </c>
      <c r="AA390" s="0" t="n">
        <v>620983.1</v>
      </c>
      <c r="AB390" s="215" t="n">
        <v>37036.875</v>
      </c>
      <c r="AC390" s="215" t="n">
        <v>37036.875</v>
      </c>
    </row>
    <row r="391" customFormat="false" ht="12.75" hidden="false" customHeight="false" outlineLevel="0" collapsed="false">
      <c r="A391" s="208" t="str">
        <f aca="false">B391&amp;" "&amp;C391&amp;" "&amp;D391</f>
        <v>US Natural Gas Financial</v>
      </c>
      <c r="B391" s="208" t="str">
        <f aca="false">IF((LEFT(N391,2)="US"),"US","")</f>
        <v>US</v>
      </c>
      <c r="C391" s="208" t="str">
        <f aca="false">M391</f>
        <v>Natural Gas</v>
      </c>
      <c r="D391" s="208" t="str">
        <f aca="false">IF(ISNUMBER(FIND("Phy",N391))=TRUE(),"Physical","Financial")</f>
        <v>Financial</v>
      </c>
      <c r="E391" s="208" t="n">
        <f aca="false">IF(VLOOKUP(S391,'DD-Lookup'!$J$6:$L$50,3,FALSE())="Monthly",(YEAR(AC391)-YEAR(AB391))*12+MONTH(AC391)-MONTH(AB391)+1,(AC391-AB391+1))</f>
        <v>30</v>
      </c>
      <c r="F391" s="239" t="n">
        <f aca="false">E391*SUM(P391:Q391)</f>
        <v>300000</v>
      </c>
      <c r="G391" s="214" t="n">
        <v>1288470</v>
      </c>
      <c r="H391" s="215" t="n">
        <v>37035.280474537</v>
      </c>
      <c r="I391" s="0" t="s">
        <v>796</v>
      </c>
      <c r="M391" s="0" t="s">
        <v>858</v>
      </c>
      <c r="N391" s="0" t="s">
        <v>1024</v>
      </c>
      <c r="O391" s="0" t="s">
        <v>1025</v>
      </c>
      <c r="P391" s="216" t="n">
        <v>10000</v>
      </c>
      <c r="S391" s="0" t="s">
        <v>1026</v>
      </c>
      <c r="T391" s="0" t="s">
        <v>784</v>
      </c>
      <c r="U391" s="218" t="n">
        <v>4.17</v>
      </c>
      <c r="V391" s="0" t="s">
        <v>1213</v>
      </c>
      <c r="W391" s="0" t="s">
        <v>1028</v>
      </c>
      <c r="X391" s="0" t="s">
        <v>1029</v>
      </c>
      <c r="Y391" s="0" t="s">
        <v>838</v>
      </c>
      <c r="Z391" s="0" t="s">
        <v>571</v>
      </c>
      <c r="AA391" s="0" t="s">
        <v>1214</v>
      </c>
      <c r="AB391" s="215" t="n">
        <v>37043.875</v>
      </c>
      <c r="AC391" s="215" t="n">
        <v>37072.875</v>
      </c>
    </row>
    <row r="392" customFormat="false" ht="12.75" hidden="false" customHeight="false" outlineLevel="0" collapsed="false">
      <c r="A392" s="208" t="str">
        <f aca="false">B392&amp;" "&amp;C392&amp;" "&amp;D392</f>
        <v>US Power Physical</v>
      </c>
      <c r="B392" s="208" t="str">
        <f aca="false">IF((LEFT(N392,2)="US"),"US","")</f>
        <v>US</v>
      </c>
      <c r="C392" s="208" t="str">
        <f aca="false">M392</f>
        <v>Power</v>
      </c>
      <c r="D392" s="208" t="str">
        <f aca="false">IF(ISNUMBER(FIND("Phy",N392))=TRUE(),"Physical","Financial")</f>
        <v>Physical</v>
      </c>
      <c r="E392" s="208" t="n">
        <f aca="false">IF(VLOOKUP(S392,'DD-Lookup'!$J$6:$L$50,3,FALSE())="Monthly",(YEAR(AC392)-YEAR(AB392))*12+MONTH(AC392)-MONTH(AB392)+1,(AC392-AB392+1))</f>
        <v>92</v>
      </c>
      <c r="F392" s="239" t="n">
        <f aca="false">E392*SUM(P392:Q392)</f>
        <v>4600</v>
      </c>
      <c r="G392" s="214" t="n">
        <v>1288471</v>
      </c>
      <c r="H392" s="215" t="n">
        <v>37035.2808449074</v>
      </c>
      <c r="I392" s="0" t="s">
        <v>600</v>
      </c>
      <c r="M392" s="0" t="s">
        <v>67</v>
      </c>
      <c r="N392" s="0" t="s">
        <v>1081</v>
      </c>
      <c r="O392" s="0" t="s">
        <v>1215</v>
      </c>
      <c r="P392" s="216" t="n">
        <v>50</v>
      </c>
      <c r="S392" s="0" t="s">
        <v>930</v>
      </c>
      <c r="T392" s="0" t="s">
        <v>784</v>
      </c>
      <c r="U392" s="218" t="n">
        <v>37</v>
      </c>
      <c r="V392" s="0" t="s">
        <v>1216</v>
      </c>
      <c r="W392" s="0" t="s">
        <v>1090</v>
      </c>
      <c r="X392" s="0" t="s">
        <v>1091</v>
      </c>
      <c r="Y392" s="0" t="s">
        <v>1051</v>
      </c>
      <c r="Z392" s="0" t="s">
        <v>618</v>
      </c>
      <c r="AA392" s="0" t="n">
        <v>620984.1</v>
      </c>
      <c r="AB392" s="215" t="n">
        <v>37165.7159722222</v>
      </c>
      <c r="AC392" s="215" t="n">
        <v>37256.7159722222</v>
      </c>
    </row>
    <row r="393" customFormat="false" ht="12.75" hidden="false" customHeight="false" outlineLevel="0" collapsed="false">
      <c r="A393" s="208" t="str">
        <f aca="false">B393&amp;" "&amp;C393&amp;" "&amp;D393</f>
        <v>US Power Physical</v>
      </c>
      <c r="B393" s="208" t="str">
        <f aca="false">IF((LEFT(N393,2)="US"),"US","")</f>
        <v>US</v>
      </c>
      <c r="C393" s="208" t="str">
        <f aca="false">M393</f>
        <v>Power</v>
      </c>
      <c r="D393" s="208" t="str">
        <f aca="false">IF(ISNUMBER(FIND("Phy",N393))=TRUE(),"Physical","Financial")</f>
        <v>Physical</v>
      </c>
      <c r="E393" s="208" t="n">
        <f aca="false">IF(VLOOKUP(S393,'DD-Lookup'!$J$6:$L$50,3,FALSE())="Monthly",(YEAR(AC393)-YEAR(AB393))*12+MONTH(AC393)-MONTH(AB393)+1,(AC393-AB393+1))</f>
        <v>30</v>
      </c>
      <c r="F393" s="239" t="n">
        <f aca="false">E393*SUM(P393:Q393)</f>
        <v>1500</v>
      </c>
      <c r="G393" s="214" t="n">
        <v>1288472</v>
      </c>
      <c r="H393" s="215" t="n">
        <v>37035.2812615741</v>
      </c>
      <c r="I393" s="0" t="s">
        <v>1078</v>
      </c>
      <c r="M393" s="0" t="s">
        <v>67</v>
      </c>
      <c r="N393" s="0" t="s">
        <v>1081</v>
      </c>
      <c r="O393" s="0" t="s">
        <v>1181</v>
      </c>
      <c r="P393" s="216" t="n">
        <v>50</v>
      </c>
      <c r="S393" s="0" t="s">
        <v>930</v>
      </c>
      <c r="T393" s="0" t="s">
        <v>784</v>
      </c>
      <c r="U393" s="218" t="n">
        <v>72.25</v>
      </c>
      <c r="V393" s="0" t="s">
        <v>1188</v>
      </c>
      <c r="W393" s="0" t="s">
        <v>1084</v>
      </c>
      <c r="X393" s="0" t="s">
        <v>1182</v>
      </c>
      <c r="Y393" s="0" t="s">
        <v>1051</v>
      </c>
      <c r="Z393" s="0" t="s">
        <v>618</v>
      </c>
      <c r="AA393" s="0" t="n">
        <v>620985.1</v>
      </c>
      <c r="AB393" s="215" t="n">
        <v>37043.5944444445</v>
      </c>
      <c r="AC393" s="215" t="n">
        <v>37072.5944444445</v>
      </c>
    </row>
    <row r="394" customFormat="false" ht="12.75" hidden="false" customHeight="false" outlineLevel="0" collapsed="false">
      <c r="A394" s="208" t="str">
        <f aca="false">B394&amp;" "&amp;C394&amp;" "&amp;D394</f>
        <v>US Natural Gas Financial</v>
      </c>
      <c r="B394" s="208" t="str">
        <f aca="false">IF((LEFT(N394,2)="US"),"US","")</f>
        <v>US</v>
      </c>
      <c r="C394" s="208" t="str">
        <f aca="false">M394</f>
        <v>Natural Gas</v>
      </c>
      <c r="D394" s="208" t="str">
        <f aca="false">IF(ISNUMBER(FIND("Phy",N394))=TRUE(),"Physical","Financial")</f>
        <v>Financial</v>
      </c>
      <c r="E394" s="208" t="n">
        <f aca="false">IF(VLOOKUP(S394,'DD-Lookup'!$J$6:$L$50,3,FALSE())="Monthly",(YEAR(AC394)-YEAR(AB394))*12+MONTH(AC394)-MONTH(AB394)+1,(AC394-AB394+1))</f>
        <v>30</v>
      </c>
      <c r="F394" s="239" t="n">
        <f aca="false">E394*SUM(P394:Q394)</f>
        <v>300000</v>
      </c>
      <c r="G394" s="214" t="n">
        <v>1288473</v>
      </c>
      <c r="H394" s="215" t="n">
        <v>37035.2813425926</v>
      </c>
      <c r="I394" s="0" t="s">
        <v>1155</v>
      </c>
      <c r="M394" s="0" t="s">
        <v>858</v>
      </c>
      <c r="N394" s="0" t="s">
        <v>1024</v>
      </c>
      <c r="O394" s="0" t="s">
        <v>1025</v>
      </c>
      <c r="P394" s="216" t="n">
        <v>10000</v>
      </c>
      <c r="S394" s="0" t="s">
        <v>1026</v>
      </c>
      <c r="T394" s="0" t="s">
        <v>784</v>
      </c>
      <c r="U394" s="218" t="n">
        <v>4.165</v>
      </c>
      <c r="V394" s="0" t="s">
        <v>1217</v>
      </c>
      <c r="W394" s="0" t="s">
        <v>1028</v>
      </c>
      <c r="X394" s="0" t="s">
        <v>1029</v>
      </c>
      <c r="Y394" s="0" t="s">
        <v>838</v>
      </c>
      <c r="Z394" s="0" t="s">
        <v>571</v>
      </c>
      <c r="AA394" s="0" t="s">
        <v>1218</v>
      </c>
      <c r="AB394" s="215" t="n">
        <v>37043.875</v>
      </c>
      <c r="AC394" s="215" t="n">
        <v>37072.875</v>
      </c>
    </row>
    <row r="395" customFormat="false" ht="12.75" hidden="false" customHeight="false" outlineLevel="0" collapsed="false">
      <c r="A395" s="208" t="str">
        <f aca="false">B395&amp;" "&amp;C395&amp;" "&amp;D395</f>
        <v>US Power Physical</v>
      </c>
      <c r="B395" s="208" t="str">
        <f aca="false">IF((LEFT(N395,2)="US"),"US","")</f>
        <v>US</v>
      </c>
      <c r="C395" s="208" t="str">
        <f aca="false">M395</f>
        <v>Power</v>
      </c>
      <c r="D395" s="208" t="str">
        <f aca="false">IF(ISNUMBER(FIND("Phy",N395))=TRUE(),"Physical","Financial")</f>
        <v>Physical</v>
      </c>
      <c r="E395" s="208" t="n">
        <f aca="false">IF(VLOOKUP(S395,'DD-Lookup'!$J$6:$L$50,3,FALSE())="Monthly",(YEAR(AC395)-YEAR(AB395))*12+MONTH(AC395)-MONTH(AB395)+1,(AC395-AB395+1))</f>
        <v>1</v>
      </c>
      <c r="F395" s="239" t="n">
        <f aca="false">E395*SUM(P395:Q395)</f>
        <v>50</v>
      </c>
      <c r="G395" s="214" t="n">
        <v>1288474</v>
      </c>
      <c r="H395" s="215" t="n">
        <v>37035.2816782407</v>
      </c>
      <c r="I395" s="0" t="s">
        <v>1078</v>
      </c>
      <c r="M395" s="0" t="s">
        <v>67</v>
      </c>
      <c r="N395" s="0" t="s">
        <v>1081</v>
      </c>
      <c r="O395" s="0" t="s">
        <v>1212</v>
      </c>
      <c r="Q395" s="216" t="n">
        <v>50</v>
      </c>
      <c r="S395" s="0" t="s">
        <v>930</v>
      </c>
      <c r="T395" s="0" t="s">
        <v>784</v>
      </c>
      <c r="U395" s="218" t="n">
        <v>11.5</v>
      </c>
      <c r="V395" s="0" t="s">
        <v>1219</v>
      </c>
      <c r="W395" s="0" t="s">
        <v>1127</v>
      </c>
      <c r="X395" s="0" t="s">
        <v>1195</v>
      </c>
      <c r="Y395" s="0" t="s">
        <v>1051</v>
      </c>
      <c r="Z395" s="0" t="s">
        <v>618</v>
      </c>
      <c r="AA395" s="0" t="n">
        <v>620986.1</v>
      </c>
      <c r="AB395" s="215" t="n">
        <v>37036.875</v>
      </c>
      <c r="AC395" s="215" t="n">
        <v>37036.875</v>
      </c>
    </row>
    <row r="396" customFormat="false" ht="12.75" hidden="false" customHeight="false" outlineLevel="0" collapsed="false">
      <c r="A396" s="208" t="str">
        <f aca="false">B396&amp;" "&amp;C396&amp;" "&amp;D396</f>
        <v>US Power Physical</v>
      </c>
      <c r="B396" s="208" t="str">
        <f aca="false">IF((LEFT(N396,2)="US"),"US","")</f>
        <v>US</v>
      </c>
      <c r="C396" s="208" t="str">
        <f aca="false">M396</f>
        <v>Power</v>
      </c>
      <c r="D396" s="208" t="str">
        <f aca="false">IF(ISNUMBER(FIND("Phy",N396))=TRUE(),"Physical","Financial")</f>
        <v>Physical</v>
      </c>
      <c r="E396" s="208" t="n">
        <f aca="false">IF(VLOOKUP(S396,'DD-Lookup'!$J$6:$L$50,3,FALSE())="Monthly",(YEAR(AC396)-YEAR(AB396))*12+MONTH(AC396)-MONTH(AB396)+1,(AC396-AB396+1))</f>
        <v>30</v>
      </c>
      <c r="F396" s="239" t="n">
        <f aca="false">E396*SUM(P396:Q396)</f>
        <v>1500</v>
      </c>
      <c r="G396" s="214" t="n">
        <v>1288475</v>
      </c>
      <c r="H396" s="215" t="n">
        <v>37035.2818287037</v>
      </c>
      <c r="I396" s="0" t="s">
        <v>600</v>
      </c>
      <c r="M396" s="0" t="s">
        <v>67</v>
      </c>
      <c r="N396" s="0" t="s">
        <v>1081</v>
      </c>
      <c r="O396" s="0" t="s">
        <v>1166</v>
      </c>
      <c r="P396" s="216" t="n">
        <v>50</v>
      </c>
      <c r="S396" s="0" t="s">
        <v>930</v>
      </c>
      <c r="T396" s="0" t="s">
        <v>784</v>
      </c>
      <c r="U396" s="218" t="n">
        <v>61.5</v>
      </c>
      <c r="V396" s="0" t="s">
        <v>1173</v>
      </c>
      <c r="W396" s="0" t="s">
        <v>1122</v>
      </c>
      <c r="X396" s="0" t="s">
        <v>1106</v>
      </c>
      <c r="Y396" s="0" t="s">
        <v>1051</v>
      </c>
      <c r="Z396" s="0" t="s">
        <v>618</v>
      </c>
      <c r="AA396" s="0" t="n">
        <v>620987.1</v>
      </c>
      <c r="AB396" s="215" t="n">
        <v>37043.5916666667</v>
      </c>
      <c r="AC396" s="215" t="n">
        <v>37072.5916666667</v>
      </c>
    </row>
    <row r="397" customFormat="false" ht="12.75" hidden="false" customHeight="false" outlineLevel="0" collapsed="false">
      <c r="A397" s="208" t="str">
        <f aca="false">B397&amp;" "&amp;C397&amp;" "&amp;D397</f>
        <v>US Power Physical</v>
      </c>
      <c r="B397" s="208" t="str">
        <f aca="false">IF((LEFT(N397,2)="US"),"US","")</f>
        <v>US</v>
      </c>
      <c r="C397" s="208" t="str">
        <f aca="false">M397</f>
        <v>Power</v>
      </c>
      <c r="D397" s="208" t="str">
        <f aca="false">IF(ISNUMBER(FIND("Phy",N397))=TRUE(),"Physical","Financial")</f>
        <v>Physical</v>
      </c>
      <c r="E397" s="208" t="n">
        <f aca="false">IF(VLOOKUP(S397,'DD-Lookup'!$J$6:$L$50,3,FALSE())="Monthly",(YEAR(AC397)-YEAR(AB397))*12+MONTH(AC397)-MONTH(AB397)+1,(AC397-AB397+1))</f>
        <v>61</v>
      </c>
      <c r="F397" s="239" t="n">
        <f aca="false">E397*SUM(P397:Q397)</f>
        <v>3050</v>
      </c>
      <c r="G397" s="214" t="n">
        <v>1288476</v>
      </c>
      <c r="H397" s="215" t="n">
        <v>37035.2819560185</v>
      </c>
      <c r="I397" s="0" t="s">
        <v>1115</v>
      </c>
      <c r="M397" s="0" t="s">
        <v>67</v>
      </c>
      <c r="N397" s="0" t="s">
        <v>1081</v>
      </c>
      <c r="O397" s="0" t="s">
        <v>1220</v>
      </c>
      <c r="P397" s="216" t="n">
        <v>50</v>
      </c>
      <c r="S397" s="0" t="s">
        <v>930</v>
      </c>
      <c r="T397" s="0" t="s">
        <v>784</v>
      </c>
      <c r="U397" s="218" t="n">
        <v>38.75</v>
      </c>
      <c r="V397" s="0" t="s">
        <v>1117</v>
      </c>
      <c r="W397" s="0" t="s">
        <v>1105</v>
      </c>
      <c r="X397" s="0" t="s">
        <v>1106</v>
      </c>
      <c r="Y397" s="0" t="s">
        <v>1051</v>
      </c>
      <c r="Z397" s="0" t="s">
        <v>618</v>
      </c>
      <c r="AA397" s="0" t="n">
        <v>620988.1</v>
      </c>
      <c r="AB397" s="215" t="n">
        <v>37316.5916666667</v>
      </c>
      <c r="AC397" s="215" t="n">
        <v>37376.5916666667</v>
      </c>
    </row>
    <row r="398" customFormat="false" ht="12.75" hidden="false" customHeight="false" outlineLevel="0" collapsed="false">
      <c r="A398" s="208" t="str">
        <f aca="false">B398&amp;" "&amp;C398&amp;" "&amp;D398</f>
        <v>US Power Physical</v>
      </c>
      <c r="B398" s="208" t="str">
        <f aca="false">IF((LEFT(N398,2)="US"),"US","")</f>
        <v>US</v>
      </c>
      <c r="C398" s="208" t="str">
        <f aca="false">M398</f>
        <v>Power</v>
      </c>
      <c r="D398" s="208" t="str">
        <f aca="false">IF(ISNUMBER(FIND("Phy",N398))=TRUE(),"Physical","Financial")</f>
        <v>Physical</v>
      </c>
      <c r="E398" s="208" t="n">
        <f aca="false">IF(VLOOKUP(S398,'DD-Lookup'!$J$6:$L$50,3,FALSE())="Monthly",(YEAR(AC398)-YEAR(AB398))*12+MONTH(AC398)-MONTH(AB398)+1,(AC398-AB398+1))</f>
        <v>1</v>
      </c>
      <c r="F398" s="239" t="n">
        <f aca="false">E398*SUM(P398:Q398)</f>
        <v>50</v>
      </c>
      <c r="G398" s="214" t="n">
        <v>1288477</v>
      </c>
      <c r="H398" s="215" t="n">
        <v>37035.2820717593</v>
      </c>
      <c r="I398" s="0" t="s">
        <v>1073</v>
      </c>
      <c r="M398" s="0" t="s">
        <v>67</v>
      </c>
      <c r="N398" s="0" t="s">
        <v>1081</v>
      </c>
      <c r="O398" s="0" t="s">
        <v>1082</v>
      </c>
      <c r="Q398" s="216" t="n">
        <v>50</v>
      </c>
      <c r="S398" s="0" t="s">
        <v>930</v>
      </c>
      <c r="T398" s="0" t="s">
        <v>784</v>
      </c>
      <c r="U398" s="218" t="n">
        <v>27.25</v>
      </c>
      <c r="V398" s="0" t="s">
        <v>1221</v>
      </c>
      <c r="W398" s="0" t="s">
        <v>1084</v>
      </c>
      <c r="X398" s="0" t="s">
        <v>1085</v>
      </c>
      <c r="Y398" s="0" t="s">
        <v>1051</v>
      </c>
      <c r="Z398" s="0" t="s">
        <v>618</v>
      </c>
      <c r="AA398" s="0" t="n">
        <v>620989.1</v>
      </c>
      <c r="AB398" s="215" t="n">
        <v>37036.875</v>
      </c>
      <c r="AC398" s="215" t="n">
        <v>37036.875</v>
      </c>
    </row>
    <row r="399" customFormat="false" ht="12.75" hidden="false" customHeight="false" outlineLevel="0" collapsed="false">
      <c r="A399" s="208" t="str">
        <f aca="false">B399&amp;" "&amp;C399&amp;" "&amp;D399</f>
        <v>US Power Physical</v>
      </c>
      <c r="B399" s="208" t="str">
        <f aca="false">IF((LEFT(N399,2)="US"),"US","")</f>
        <v>US</v>
      </c>
      <c r="C399" s="208" t="str">
        <f aca="false">M399</f>
        <v>Power</v>
      </c>
      <c r="D399" s="208" t="str">
        <f aca="false">IF(ISNUMBER(FIND("Phy",N399))=TRUE(),"Physical","Financial")</f>
        <v>Physical</v>
      </c>
      <c r="E399" s="208" t="n">
        <f aca="false">IF(VLOOKUP(S399,'DD-Lookup'!$J$6:$L$50,3,FALSE())="Monthly",(YEAR(AC399)-YEAR(AB399))*12+MONTH(AC399)-MONTH(AB399)+1,(AC399-AB399+1))</f>
        <v>30</v>
      </c>
      <c r="F399" s="239" t="n">
        <f aca="false">E399*SUM(P399:Q399)</f>
        <v>1500</v>
      </c>
      <c r="G399" s="214" t="n">
        <v>1288479</v>
      </c>
      <c r="H399" s="215" t="n">
        <v>37035.2822337963</v>
      </c>
      <c r="I399" s="0" t="s">
        <v>600</v>
      </c>
      <c r="M399" s="0" t="s">
        <v>67</v>
      </c>
      <c r="N399" s="0" t="s">
        <v>1081</v>
      </c>
      <c r="O399" s="0" t="s">
        <v>1166</v>
      </c>
      <c r="P399" s="216" t="n">
        <v>50</v>
      </c>
      <c r="S399" s="0" t="s">
        <v>930</v>
      </c>
      <c r="T399" s="0" t="s">
        <v>784</v>
      </c>
      <c r="U399" s="218" t="n">
        <v>61.5</v>
      </c>
      <c r="V399" s="0" t="s">
        <v>1173</v>
      </c>
      <c r="W399" s="0" t="s">
        <v>1122</v>
      </c>
      <c r="X399" s="0" t="s">
        <v>1106</v>
      </c>
      <c r="Y399" s="0" t="s">
        <v>1051</v>
      </c>
      <c r="Z399" s="0" t="s">
        <v>618</v>
      </c>
      <c r="AA399" s="0" t="n">
        <v>620991.1</v>
      </c>
      <c r="AB399" s="215" t="n">
        <v>37043.5916666667</v>
      </c>
      <c r="AC399" s="215" t="n">
        <v>37072.5916666667</v>
      </c>
    </row>
    <row r="400" customFormat="false" ht="12.75" hidden="false" customHeight="false" outlineLevel="0" collapsed="false">
      <c r="A400" s="208" t="str">
        <f aca="false">B400&amp;" "&amp;C400&amp;" "&amp;D400</f>
        <v>US Power Financial</v>
      </c>
      <c r="B400" s="208" t="str">
        <f aca="false">IF((LEFT(N400,2)="US"),"US","")</f>
        <v>US</v>
      </c>
      <c r="C400" s="208" t="str">
        <f aca="false">M400</f>
        <v>Power</v>
      </c>
      <c r="D400" s="208" t="str">
        <f aca="false">IF(ISNUMBER(FIND("Phy",N400))=TRUE(),"Physical","Financial")</f>
        <v>Financial</v>
      </c>
      <c r="E400" s="208" t="n">
        <f aca="false">IF(VLOOKUP(S400,'DD-Lookup'!$J$6:$L$50,3,FALSE())="Monthly",(YEAR(AC400)-YEAR(AB400))*12+MONTH(AC400)-MONTH(AB400)+1,(AC400-AB400+1))</f>
        <v>1</v>
      </c>
      <c r="F400" s="239" t="n">
        <f aca="false">E400*SUM(P400:Q400)</f>
        <v>50</v>
      </c>
      <c r="G400" s="214" t="n">
        <v>1288481</v>
      </c>
      <c r="H400" s="215" t="n">
        <v>37035.2831365741</v>
      </c>
      <c r="I400" s="0" t="s">
        <v>1066</v>
      </c>
      <c r="M400" s="0" t="s">
        <v>67</v>
      </c>
      <c r="N400" s="0" t="s">
        <v>1046</v>
      </c>
      <c r="O400" s="0" t="s">
        <v>1060</v>
      </c>
      <c r="Q400" s="216" t="n">
        <v>50</v>
      </c>
      <c r="S400" s="0" t="s">
        <v>930</v>
      </c>
      <c r="T400" s="0" t="s">
        <v>784</v>
      </c>
      <c r="U400" s="218" t="n">
        <v>49</v>
      </c>
      <c r="V400" s="0" t="s">
        <v>1067</v>
      </c>
      <c r="W400" s="0" t="s">
        <v>1062</v>
      </c>
      <c r="X400" s="0" t="s">
        <v>1063</v>
      </c>
      <c r="Y400" s="0" t="s">
        <v>1051</v>
      </c>
      <c r="Z400" s="0" t="s">
        <v>571</v>
      </c>
      <c r="AA400" s="0" t="n">
        <v>620993.1</v>
      </c>
      <c r="AB400" s="215" t="n">
        <v>37036.875</v>
      </c>
      <c r="AC400" s="215" t="n">
        <v>37036.875</v>
      </c>
    </row>
    <row r="401" customFormat="false" ht="12.75" hidden="false" customHeight="false" outlineLevel="0" collapsed="false">
      <c r="A401" s="208" t="str">
        <f aca="false">B401&amp;" "&amp;C401&amp;" "&amp;D401</f>
        <v>US Power Physical</v>
      </c>
      <c r="B401" s="208" t="str">
        <f aca="false">IF((LEFT(N401,2)="US"),"US","")</f>
        <v>US</v>
      </c>
      <c r="C401" s="208" t="str">
        <f aca="false">M401</f>
        <v>Power</v>
      </c>
      <c r="D401" s="208" t="str">
        <f aca="false">IF(ISNUMBER(FIND("Phy",N401))=TRUE(),"Physical","Financial")</f>
        <v>Physical</v>
      </c>
      <c r="E401" s="208" t="n">
        <f aca="false">IF(VLOOKUP(S401,'DD-Lookup'!$J$6:$L$50,3,FALSE())="Monthly",(YEAR(AC401)-YEAR(AB401))*12+MONTH(AC401)-MONTH(AB401)+1,(AC401-AB401+1))</f>
        <v>30</v>
      </c>
      <c r="F401" s="239" t="n">
        <f aca="false">E401*SUM(P401:Q401)</f>
        <v>1500</v>
      </c>
      <c r="G401" s="214" t="n">
        <v>1288483</v>
      </c>
      <c r="H401" s="215" t="n">
        <v>37035.2833912037</v>
      </c>
      <c r="I401" s="0" t="s">
        <v>1152</v>
      </c>
      <c r="M401" s="0" t="s">
        <v>67</v>
      </c>
      <c r="N401" s="0" t="s">
        <v>1081</v>
      </c>
      <c r="O401" s="0" t="s">
        <v>1166</v>
      </c>
      <c r="Q401" s="216" t="n">
        <v>50</v>
      </c>
      <c r="S401" s="0" t="s">
        <v>930</v>
      </c>
      <c r="T401" s="0" t="s">
        <v>784</v>
      </c>
      <c r="U401" s="218" t="n">
        <v>61.75</v>
      </c>
      <c r="V401" s="0" t="s">
        <v>1222</v>
      </c>
      <c r="W401" s="0" t="s">
        <v>1122</v>
      </c>
      <c r="X401" s="0" t="s">
        <v>1106</v>
      </c>
      <c r="Y401" s="0" t="s">
        <v>1051</v>
      </c>
      <c r="Z401" s="0" t="s">
        <v>618</v>
      </c>
      <c r="AA401" s="0" t="n">
        <v>620995.1</v>
      </c>
      <c r="AB401" s="215" t="n">
        <v>37043.5916666667</v>
      </c>
      <c r="AC401" s="215" t="n">
        <v>37072.5916666667</v>
      </c>
    </row>
    <row r="402" customFormat="false" ht="12.75" hidden="false" customHeight="false" outlineLevel="0" collapsed="false">
      <c r="A402" s="208" t="str">
        <f aca="false">B402&amp;" "&amp;C402&amp;" "&amp;D402</f>
        <v>US Power Physical</v>
      </c>
      <c r="B402" s="208" t="str">
        <f aca="false">IF((LEFT(N402,2)="US"),"US","")</f>
        <v>US</v>
      </c>
      <c r="C402" s="208" t="str">
        <f aca="false">M402</f>
        <v>Power</v>
      </c>
      <c r="D402" s="208" t="str">
        <f aca="false">IF(ISNUMBER(FIND("Phy",N402))=TRUE(),"Physical","Financial")</f>
        <v>Physical</v>
      </c>
      <c r="E402" s="208" t="n">
        <f aca="false">IF(VLOOKUP(S402,'DD-Lookup'!$J$6:$L$50,3,FALSE())="Monthly",(YEAR(AC402)-YEAR(AB402))*12+MONTH(AC402)-MONTH(AB402)+1,(AC402-AB402+1))</f>
        <v>62</v>
      </c>
      <c r="F402" s="239" t="n">
        <f aca="false">E402*SUM(P402:Q402)</f>
        <v>3100</v>
      </c>
      <c r="G402" s="214" t="n">
        <v>1288484</v>
      </c>
      <c r="H402" s="215" t="n">
        <v>37035.2838310185</v>
      </c>
      <c r="I402" s="0" t="s">
        <v>1087</v>
      </c>
      <c r="M402" s="0" t="s">
        <v>67</v>
      </c>
      <c r="N402" s="0" t="s">
        <v>1081</v>
      </c>
      <c r="O402" s="0" t="s">
        <v>1223</v>
      </c>
      <c r="Q402" s="216" t="n">
        <v>50</v>
      </c>
      <c r="S402" s="0" t="s">
        <v>930</v>
      </c>
      <c r="T402" s="0" t="s">
        <v>784</v>
      </c>
      <c r="U402" s="218" t="n">
        <v>76.25</v>
      </c>
      <c r="V402" s="0" t="s">
        <v>1224</v>
      </c>
      <c r="W402" s="0" t="s">
        <v>1105</v>
      </c>
      <c r="X402" s="0" t="s">
        <v>1106</v>
      </c>
      <c r="Y402" s="0" t="s">
        <v>1051</v>
      </c>
      <c r="Z402" s="0" t="s">
        <v>618</v>
      </c>
      <c r="AA402" s="0" t="n">
        <v>620996.1</v>
      </c>
      <c r="AB402" s="215" t="n">
        <v>37438.5916666667</v>
      </c>
      <c r="AC402" s="215" t="n">
        <v>37499.5916666667</v>
      </c>
    </row>
    <row r="403" customFormat="false" ht="12.75" hidden="false" customHeight="false" outlineLevel="0" collapsed="false">
      <c r="A403" s="208" t="str">
        <f aca="false">B403&amp;" "&amp;C403&amp;" "&amp;D403</f>
        <v>US Power Physical</v>
      </c>
      <c r="B403" s="208" t="str">
        <f aca="false">IF((LEFT(N403,2)="US"),"US","")</f>
        <v>US</v>
      </c>
      <c r="C403" s="208" t="str">
        <f aca="false">M403</f>
        <v>Power</v>
      </c>
      <c r="D403" s="208" t="str">
        <f aca="false">IF(ISNUMBER(FIND("Phy",N403))=TRUE(),"Physical","Financial")</f>
        <v>Physical</v>
      </c>
      <c r="E403" s="208" t="n">
        <f aca="false">IF(VLOOKUP(S403,'DD-Lookup'!$J$6:$L$50,3,FALSE())="Monthly",(YEAR(AC403)-YEAR(AB403))*12+MONTH(AC403)-MONTH(AB403)+1,(AC403-AB403+1))</f>
        <v>1</v>
      </c>
      <c r="F403" s="239" t="n">
        <f aca="false">E403*SUM(P403:Q403)</f>
        <v>50</v>
      </c>
      <c r="G403" s="214" t="n">
        <v>1288485</v>
      </c>
      <c r="H403" s="215" t="n">
        <v>37035.2839467593</v>
      </c>
      <c r="I403" s="0" t="s">
        <v>1225</v>
      </c>
      <c r="M403" s="0" t="s">
        <v>67</v>
      </c>
      <c r="N403" s="0" t="s">
        <v>1081</v>
      </c>
      <c r="O403" s="0" t="s">
        <v>1120</v>
      </c>
      <c r="P403" s="216" t="n">
        <v>50</v>
      </c>
      <c r="S403" s="0" t="s">
        <v>930</v>
      </c>
      <c r="T403" s="0" t="s">
        <v>784</v>
      </c>
      <c r="U403" s="218" t="n">
        <v>31</v>
      </c>
      <c r="V403" s="0" t="s">
        <v>1226</v>
      </c>
      <c r="W403" s="0" t="s">
        <v>1122</v>
      </c>
      <c r="X403" s="0" t="s">
        <v>1123</v>
      </c>
      <c r="Y403" s="0" t="s">
        <v>1051</v>
      </c>
      <c r="Z403" s="0" t="s">
        <v>618</v>
      </c>
      <c r="AA403" s="0" t="n">
        <v>620997.1</v>
      </c>
      <c r="AB403" s="215" t="n">
        <v>37036.875</v>
      </c>
      <c r="AC403" s="215" t="n">
        <v>37036.875</v>
      </c>
    </row>
    <row r="404" customFormat="false" ht="12.75" hidden="false" customHeight="false" outlineLevel="0" collapsed="false">
      <c r="A404" s="208" t="str">
        <f aca="false">B404&amp;" "&amp;C404&amp;" "&amp;D404</f>
        <v>US Power Physical</v>
      </c>
      <c r="B404" s="208" t="str">
        <f aca="false">IF((LEFT(N404,2)="US"),"US","")</f>
        <v>US</v>
      </c>
      <c r="C404" s="208" t="str">
        <f aca="false">M404</f>
        <v>Power</v>
      </c>
      <c r="D404" s="208" t="str">
        <f aca="false">IF(ISNUMBER(FIND("Phy",N404))=TRUE(),"Physical","Financial")</f>
        <v>Physical</v>
      </c>
      <c r="E404" s="208" t="n">
        <f aca="false">IF(VLOOKUP(S404,'DD-Lookup'!$J$6:$L$50,3,FALSE())="Monthly",(YEAR(AC404)-YEAR(AB404))*12+MONTH(AC404)-MONTH(AB404)+1,(AC404-AB404+1))</f>
        <v>92</v>
      </c>
      <c r="F404" s="239" t="n">
        <f aca="false">E404*SUM(P404:Q404)</f>
        <v>4600</v>
      </c>
      <c r="G404" s="214" t="n">
        <v>1288486</v>
      </c>
      <c r="H404" s="215" t="n">
        <v>37035.2839467593</v>
      </c>
      <c r="I404" s="0" t="s">
        <v>1078</v>
      </c>
      <c r="M404" s="0" t="s">
        <v>67</v>
      </c>
      <c r="N404" s="0" t="s">
        <v>1081</v>
      </c>
      <c r="O404" s="0" t="s">
        <v>1227</v>
      </c>
      <c r="P404" s="216" t="n">
        <v>50</v>
      </c>
      <c r="S404" s="0" t="s">
        <v>930</v>
      </c>
      <c r="T404" s="0" t="s">
        <v>784</v>
      </c>
      <c r="U404" s="218" t="n">
        <v>39.5</v>
      </c>
      <c r="V404" s="0" t="s">
        <v>1188</v>
      </c>
      <c r="W404" s="0" t="s">
        <v>1228</v>
      </c>
      <c r="X404" s="0" t="s">
        <v>1229</v>
      </c>
      <c r="Y404" s="0" t="s">
        <v>1051</v>
      </c>
      <c r="Z404" s="0" t="s">
        <v>618</v>
      </c>
      <c r="AA404" s="0" t="n">
        <v>620998.1</v>
      </c>
      <c r="AB404" s="215" t="n">
        <v>37530.875</v>
      </c>
      <c r="AC404" s="215" t="n">
        <v>37621.875</v>
      </c>
    </row>
    <row r="405" customFormat="false" ht="12.75" hidden="false" customHeight="false" outlineLevel="0" collapsed="false">
      <c r="A405" s="208" t="str">
        <f aca="false">B405&amp;" "&amp;C405&amp;" "&amp;D405</f>
        <v>US Power Physical</v>
      </c>
      <c r="B405" s="208" t="str">
        <f aca="false">IF((LEFT(N405,2)="US"),"US","")</f>
        <v>US</v>
      </c>
      <c r="C405" s="208" t="str">
        <f aca="false">M405</f>
        <v>Power</v>
      </c>
      <c r="D405" s="208" t="str">
        <f aca="false">IF(ISNUMBER(FIND("Phy",N405))=TRUE(),"Physical","Financial")</f>
        <v>Physical</v>
      </c>
      <c r="E405" s="208" t="n">
        <f aca="false">IF(VLOOKUP(S405,'DD-Lookup'!$J$6:$L$50,3,FALSE())="Monthly",(YEAR(AC405)-YEAR(AB405))*12+MONTH(AC405)-MONTH(AB405)+1,(AC405-AB405+1))</f>
        <v>1</v>
      </c>
      <c r="F405" s="239" t="n">
        <f aca="false">E405*SUM(P405:Q405)</f>
        <v>50</v>
      </c>
      <c r="G405" s="214" t="n">
        <v>1288487</v>
      </c>
      <c r="H405" s="215" t="n">
        <v>37035.2839814815</v>
      </c>
      <c r="I405" s="0" t="s">
        <v>1152</v>
      </c>
      <c r="M405" s="0" t="s">
        <v>67</v>
      </c>
      <c r="N405" s="0" t="s">
        <v>1081</v>
      </c>
      <c r="O405" s="0" t="s">
        <v>1082</v>
      </c>
      <c r="P405" s="216" t="n">
        <v>50</v>
      </c>
      <c r="S405" s="0" t="s">
        <v>930</v>
      </c>
      <c r="T405" s="0" t="s">
        <v>784</v>
      </c>
      <c r="U405" s="218" t="n">
        <v>27</v>
      </c>
      <c r="V405" s="0" t="s">
        <v>1230</v>
      </c>
      <c r="W405" s="0" t="s">
        <v>1084</v>
      </c>
      <c r="X405" s="0" t="s">
        <v>1085</v>
      </c>
      <c r="Y405" s="0" t="s">
        <v>1051</v>
      </c>
      <c r="Z405" s="0" t="s">
        <v>618</v>
      </c>
      <c r="AA405" s="0" t="n">
        <v>620999.1</v>
      </c>
      <c r="AB405" s="215" t="n">
        <v>37036.875</v>
      </c>
      <c r="AC405" s="215" t="n">
        <v>37036.875</v>
      </c>
    </row>
    <row r="406" customFormat="false" ht="12.75" hidden="false" customHeight="false" outlineLevel="0" collapsed="false">
      <c r="A406" s="208" t="str">
        <f aca="false">B406&amp;" "&amp;C406&amp;" "&amp;D406</f>
        <v>US Power Physical</v>
      </c>
      <c r="B406" s="208" t="str">
        <f aca="false">IF((LEFT(N406,2)="US"),"US","")</f>
        <v>US</v>
      </c>
      <c r="C406" s="208" t="str">
        <f aca="false">M406</f>
        <v>Power</v>
      </c>
      <c r="D406" s="208" t="str">
        <f aca="false">IF(ISNUMBER(FIND("Phy",N406))=TRUE(),"Physical","Financial")</f>
        <v>Physical</v>
      </c>
      <c r="E406" s="208" t="n">
        <f aca="false">IF(VLOOKUP(S406,'DD-Lookup'!$J$6:$L$50,3,FALSE())="Monthly",(YEAR(AC406)-YEAR(AB406))*12+MONTH(AC406)-MONTH(AB406)+1,(AC406-AB406+1))</f>
        <v>365</v>
      </c>
      <c r="F406" s="239" t="n">
        <f aca="false">E406*SUM(P406:Q406)</f>
        <v>18250</v>
      </c>
      <c r="G406" s="214" t="n">
        <v>1288488</v>
      </c>
      <c r="H406" s="215" t="n">
        <v>37035.2839930556</v>
      </c>
      <c r="I406" s="0" t="s">
        <v>1078</v>
      </c>
      <c r="M406" s="0" t="s">
        <v>67</v>
      </c>
      <c r="N406" s="0" t="s">
        <v>1081</v>
      </c>
      <c r="O406" s="0" t="s">
        <v>1231</v>
      </c>
      <c r="P406" s="216" t="n">
        <v>50</v>
      </c>
      <c r="S406" s="0" t="s">
        <v>930</v>
      </c>
      <c r="T406" s="0" t="s">
        <v>784</v>
      </c>
      <c r="U406" s="218" t="n">
        <v>51.5</v>
      </c>
      <c r="V406" s="0" t="s">
        <v>1188</v>
      </c>
      <c r="W406" s="0" t="s">
        <v>1228</v>
      </c>
      <c r="X406" s="0" t="s">
        <v>1229</v>
      </c>
      <c r="Y406" s="0" t="s">
        <v>1051</v>
      </c>
      <c r="Z406" s="0" t="s">
        <v>618</v>
      </c>
      <c r="AA406" s="0" t="n">
        <v>621000.1</v>
      </c>
      <c r="AB406" s="215" t="n">
        <v>37257.875</v>
      </c>
      <c r="AC406" s="215" t="n">
        <v>37621.875</v>
      </c>
    </row>
    <row r="407" customFormat="false" ht="12.75" hidden="false" customHeight="false" outlineLevel="0" collapsed="false">
      <c r="A407" s="208" t="str">
        <f aca="false">B407&amp;" "&amp;C407&amp;" "&amp;D407</f>
        <v>US Power Physical</v>
      </c>
      <c r="B407" s="208" t="str">
        <f aca="false">IF((LEFT(N407,2)="US"),"US","")</f>
        <v>US</v>
      </c>
      <c r="C407" s="208" t="str">
        <f aca="false">M407</f>
        <v>Power</v>
      </c>
      <c r="D407" s="208" t="str">
        <f aca="false">IF(ISNUMBER(FIND("Phy",N407))=TRUE(),"Physical","Financial")</f>
        <v>Physical</v>
      </c>
      <c r="E407" s="208" t="n">
        <f aca="false">IF(VLOOKUP(S407,'DD-Lookup'!$J$6:$L$50,3,FALSE())="Monthly",(YEAR(AC407)-YEAR(AB407))*12+MONTH(AC407)-MONTH(AB407)+1,(AC407-AB407+1))</f>
        <v>365</v>
      </c>
      <c r="F407" s="239" t="n">
        <f aca="false">E407*SUM(P407:Q407)</f>
        <v>18250</v>
      </c>
      <c r="G407" s="214" t="n">
        <v>1288489</v>
      </c>
      <c r="H407" s="215" t="n">
        <v>37035.2840277778</v>
      </c>
      <c r="I407" s="0" t="s">
        <v>1078</v>
      </c>
      <c r="M407" s="0" t="s">
        <v>67</v>
      </c>
      <c r="N407" s="0" t="s">
        <v>1081</v>
      </c>
      <c r="O407" s="0" t="s">
        <v>1232</v>
      </c>
      <c r="P407" s="216" t="n">
        <v>50</v>
      </c>
      <c r="S407" s="0" t="s">
        <v>930</v>
      </c>
      <c r="T407" s="0" t="s">
        <v>784</v>
      </c>
      <c r="U407" s="218" t="n">
        <v>45</v>
      </c>
      <c r="V407" s="0" t="s">
        <v>1188</v>
      </c>
      <c r="W407" s="0" t="s">
        <v>1228</v>
      </c>
      <c r="X407" s="0" t="s">
        <v>1229</v>
      </c>
      <c r="Y407" s="0" t="s">
        <v>1051</v>
      </c>
      <c r="Z407" s="0" t="s">
        <v>618</v>
      </c>
      <c r="AA407" s="0" t="n">
        <v>621001.1</v>
      </c>
      <c r="AB407" s="215" t="n">
        <v>37622.875</v>
      </c>
      <c r="AC407" s="215" t="n">
        <v>37986.875</v>
      </c>
    </row>
    <row r="408" customFormat="false" ht="12.75" hidden="false" customHeight="false" outlineLevel="0" collapsed="false">
      <c r="A408" s="208" t="str">
        <f aca="false">B408&amp;" "&amp;C408&amp;" "&amp;D408</f>
        <v>US Power Physical</v>
      </c>
      <c r="B408" s="208" t="str">
        <f aca="false">IF((LEFT(N408,2)="US"),"US","")</f>
        <v>US</v>
      </c>
      <c r="C408" s="208" t="str">
        <f aca="false">M408</f>
        <v>Power</v>
      </c>
      <c r="D408" s="208" t="str">
        <f aca="false">IF(ISNUMBER(FIND("Phy",N408))=TRUE(),"Physical","Financial")</f>
        <v>Physical</v>
      </c>
      <c r="E408" s="208" t="n">
        <f aca="false">IF(VLOOKUP(S408,'DD-Lookup'!$J$6:$L$50,3,FALSE())="Monthly",(YEAR(AC408)-YEAR(AB408))*12+MONTH(AC408)-MONTH(AB408)+1,(AC408-AB408+1))</f>
        <v>62</v>
      </c>
      <c r="F408" s="239" t="n">
        <f aca="false">E408*SUM(P408:Q408)</f>
        <v>3100</v>
      </c>
      <c r="G408" s="214" t="n">
        <v>1288490</v>
      </c>
      <c r="H408" s="215" t="n">
        <v>37035.2842939815</v>
      </c>
      <c r="I408" s="0" t="s">
        <v>1115</v>
      </c>
      <c r="M408" s="0" t="s">
        <v>67</v>
      </c>
      <c r="N408" s="0" t="s">
        <v>1081</v>
      </c>
      <c r="O408" s="0" t="s">
        <v>1223</v>
      </c>
      <c r="P408" s="216" t="n">
        <v>50</v>
      </c>
      <c r="S408" s="0" t="s">
        <v>930</v>
      </c>
      <c r="T408" s="0" t="s">
        <v>784</v>
      </c>
      <c r="U408" s="218" t="n">
        <v>75.5</v>
      </c>
      <c r="V408" s="0" t="s">
        <v>1117</v>
      </c>
      <c r="W408" s="0" t="s">
        <v>1105</v>
      </c>
      <c r="X408" s="0" t="s">
        <v>1106</v>
      </c>
      <c r="Y408" s="0" t="s">
        <v>1051</v>
      </c>
      <c r="Z408" s="0" t="s">
        <v>618</v>
      </c>
      <c r="AA408" s="0" t="n">
        <v>621002.1</v>
      </c>
      <c r="AB408" s="215" t="n">
        <v>37438.5916666667</v>
      </c>
      <c r="AC408" s="215" t="n">
        <v>37499.5916666667</v>
      </c>
    </row>
    <row r="409" customFormat="false" ht="12.75" hidden="false" customHeight="false" outlineLevel="0" collapsed="false">
      <c r="A409" s="208" t="str">
        <f aca="false">B409&amp;" "&amp;C409&amp;" "&amp;D409</f>
        <v>US Power Financial</v>
      </c>
      <c r="B409" s="208" t="str">
        <f aca="false">IF((LEFT(N409,2)="US"),"US","")</f>
        <v>US</v>
      </c>
      <c r="C409" s="208" t="str">
        <f aca="false">M409</f>
        <v>Power</v>
      </c>
      <c r="D409" s="208" t="str">
        <f aca="false">IF(ISNUMBER(FIND("Phy",N409))=TRUE(),"Physical","Financial")</f>
        <v>Financial</v>
      </c>
      <c r="E409" s="208" t="n">
        <f aca="false">IF(VLOOKUP(S409,'DD-Lookup'!$J$6:$L$50,3,FALSE())="Monthly",(YEAR(AC409)-YEAR(AB409))*12+MONTH(AC409)-MONTH(AB409)+1,(AC409-AB409+1))</f>
        <v>1</v>
      </c>
      <c r="F409" s="239" t="n">
        <f aca="false">E409*SUM(P409:Q409)</f>
        <v>50</v>
      </c>
      <c r="G409" s="214" t="n">
        <v>1288491</v>
      </c>
      <c r="H409" s="215" t="n">
        <v>37035.2846643519</v>
      </c>
      <c r="I409" s="0" t="s">
        <v>1066</v>
      </c>
      <c r="M409" s="0" t="s">
        <v>67</v>
      </c>
      <c r="N409" s="0" t="s">
        <v>1046</v>
      </c>
      <c r="O409" s="0" t="s">
        <v>1118</v>
      </c>
      <c r="Q409" s="216" t="n">
        <v>50</v>
      </c>
      <c r="S409" s="0" t="s">
        <v>930</v>
      </c>
      <c r="T409" s="0" t="s">
        <v>784</v>
      </c>
      <c r="U409" s="218" t="n">
        <v>37.25</v>
      </c>
      <c r="V409" s="0" t="s">
        <v>1067</v>
      </c>
      <c r="W409" s="0" t="s">
        <v>1062</v>
      </c>
      <c r="X409" s="0" t="s">
        <v>1063</v>
      </c>
      <c r="Y409" s="0" t="s">
        <v>1051</v>
      </c>
      <c r="Z409" s="0" t="s">
        <v>571</v>
      </c>
      <c r="AA409" s="0" t="n">
        <v>621003.1</v>
      </c>
      <c r="AB409" s="215" t="n">
        <v>37036.875</v>
      </c>
      <c r="AC409" s="215" t="n">
        <v>37036.875</v>
      </c>
    </row>
    <row r="410" customFormat="false" ht="12.75" hidden="false" customHeight="false" outlineLevel="0" collapsed="false">
      <c r="A410" s="208" t="str">
        <f aca="false">B410&amp;" "&amp;C410&amp;" "&amp;D410</f>
        <v>US Power Physical</v>
      </c>
      <c r="B410" s="208" t="str">
        <f aca="false">IF((LEFT(N410,2)="US"),"US","")</f>
        <v>US</v>
      </c>
      <c r="C410" s="208" t="str">
        <f aca="false">M410</f>
        <v>Power</v>
      </c>
      <c r="D410" s="208" t="str">
        <f aca="false">IF(ISNUMBER(FIND("Phy",N410))=TRUE(),"Physical","Financial")</f>
        <v>Physical</v>
      </c>
      <c r="E410" s="208" t="n">
        <f aca="false">IF(VLOOKUP(S410,'DD-Lookup'!$J$6:$L$50,3,FALSE())="Monthly",(YEAR(AC410)-YEAR(AB410))*12+MONTH(AC410)-MONTH(AB410)+1,(AC410-AB410+1))</f>
        <v>1</v>
      </c>
      <c r="F410" s="239" t="n">
        <f aca="false">E410*SUM(P410:Q410)</f>
        <v>50</v>
      </c>
      <c r="G410" s="214" t="n">
        <v>1288492</v>
      </c>
      <c r="H410" s="215" t="n">
        <v>37035.2846990741</v>
      </c>
      <c r="I410" s="0" t="s">
        <v>1233</v>
      </c>
      <c r="M410" s="0" t="s">
        <v>67</v>
      </c>
      <c r="N410" s="0" t="s">
        <v>1081</v>
      </c>
      <c r="O410" s="0" t="s">
        <v>1110</v>
      </c>
      <c r="P410" s="216" t="n">
        <v>50</v>
      </c>
      <c r="S410" s="0" t="s">
        <v>930</v>
      </c>
      <c r="T410" s="0" t="s">
        <v>784</v>
      </c>
      <c r="U410" s="218" t="n">
        <v>44.75</v>
      </c>
      <c r="V410" s="0" t="s">
        <v>1234</v>
      </c>
      <c r="W410" s="0" t="s">
        <v>1094</v>
      </c>
      <c r="X410" s="0" t="s">
        <v>1063</v>
      </c>
      <c r="Y410" s="0" t="s">
        <v>1051</v>
      </c>
      <c r="Z410" s="0" t="s">
        <v>618</v>
      </c>
      <c r="AA410" s="0" t="n">
        <v>621004.1</v>
      </c>
      <c r="AB410" s="215" t="n">
        <v>37036.875</v>
      </c>
      <c r="AC410" s="215" t="n">
        <v>37036.875</v>
      </c>
    </row>
    <row r="411" customFormat="false" ht="12.75" hidden="false" customHeight="false" outlineLevel="0" collapsed="false">
      <c r="A411" s="208" t="str">
        <f aca="false">B411&amp;" "&amp;C411&amp;" "&amp;D411</f>
        <v>US Power Financial</v>
      </c>
      <c r="B411" s="208" t="str">
        <f aca="false">IF((LEFT(N411,2)="US"),"US","")</f>
        <v>US</v>
      </c>
      <c r="C411" s="208" t="str">
        <f aca="false">M411</f>
        <v>Power</v>
      </c>
      <c r="D411" s="208" t="str">
        <f aca="false">IF(ISNUMBER(FIND("Phy",N411))=TRUE(),"Physical","Financial")</f>
        <v>Financial</v>
      </c>
      <c r="E411" s="208" t="n">
        <f aca="false">IF(VLOOKUP(S411,'DD-Lookup'!$J$6:$L$50,3,FALSE())="Monthly",(YEAR(AC411)-YEAR(AB411))*12+MONTH(AC411)-MONTH(AB411)+1,(AC411-AB411+1))</f>
        <v>5</v>
      </c>
      <c r="F411" s="239" t="n">
        <f aca="false">E411*SUM(P411:Q411)</f>
        <v>250</v>
      </c>
      <c r="G411" s="214" t="n">
        <v>1288493</v>
      </c>
      <c r="H411" s="215" t="n">
        <v>37035.2847453704</v>
      </c>
      <c r="I411" s="0" t="s">
        <v>1087</v>
      </c>
      <c r="M411" s="0" t="s">
        <v>67</v>
      </c>
      <c r="N411" s="0" t="s">
        <v>1046</v>
      </c>
      <c r="O411" s="0" t="s">
        <v>1072</v>
      </c>
      <c r="P411" s="216" t="n">
        <v>50</v>
      </c>
      <c r="S411" s="0" t="s">
        <v>930</v>
      </c>
      <c r="T411" s="0" t="s">
        <v>784</v>
      </c>
      <c r="U411" s="218" t="n">
        <v>68.5</v>
      </c>
      <c r="V411" s="0" t="s">
        <v>1093</v>
      </c>
      <c r="W411" s="0" t="s">
        <v>1062</v>
      </c>
      <c r="X411" s="0" t="s">
        <v>1063</v>
      </c>
      <c r="Y411" s="0" t="s">
        <v>1051</v>
      </c>
      <c r="Z411" s="0" t="s">
        <v>571</v>
      </c>
      <c r="AA411" s="0" t="n">
        <v>621005.1</v>
      </c>
      <c r="AB411" s="215" t="n">
        <v>37046.875</v>
      </c>
      <c r="AC411" s="215" t="n">
        <v>37050.875</v>
      </c>
    </row>
    <row r="412" customFormat="false" ht="12.75" hidden="false" customHeight="false" outlineLevel="0" collapsed="false">
      <c r="A412" s="208" t="str">
        <f aca="false">B412&amp;" "&amp;C412&amp;" "&amp;D412</f>
        <v>US Power Physical</v>
      </c>
      <c r="B412" s="208" t="str">
        <f aca="false">IF((LEFT(N412,2)="US"),"US","")</f>
        <v>US</v>
      </c>
      <c r="C412" s="208" t="str">
        <f aca="false">M412</f>
        <v>Power</v>
      </c>
      <c r="D412" s="208" t="str">
        <f aca="false">IF(ISNUMBER(FIND("Phy",N412))=TRUE(),"Physical","Financial")</f>
        <v>Physical</v>
      </c>
      <c r="E412" s="208" t="n">
        <f aca="false">IF(VLOOKUP(S412,'DD-Lookup'!$J$6:$L$50,3,FALSE())="Monthly",(YEAR(AC412)-YEAR(AB412))*12+MONTH(AC412)-MONTH(AB412)+1,(AC412-AB412+1))</f>
        <v>30</v>
      </c>
      <c r="F412" s="239" t="n">
        <f aca="false">E412*SUM(P412:Q412)</f>
        <v>1500</v>
      </c>
      <c r="G412" s="214" t="n">
        <v>1288494</v>
      </c>
      <c r="H412" s="215" t="n">
        <v>37035.2856134259</v>
      </c>
      <c r="I412" s="0" t="s">
        <v>1078</v>
      </c>
      <c r="M412" s="0" t="s">
        <v>67</v>
      </c>
      <c r="N412" s="0" t="s">
        <v>1081</v>
      </c>
      <c r="O412" s="0" t="s">
        <v>1235</v>
      </c>
      <c r="P412" s="216" t="n">
        <v>50</v>
      </c>
      <c r="S412" s="0" t="s">
        <v>930</v>
      </c>
      <c r="T412" s="0" t="s">
        <v>784</v>
      </c>
      <c r="U412" s="218" t="n">
        <v>42.25</v>
      </c>
      <c r="V412" s="0" t="s">
        <v>1188</v>
      </c>
      <c r="W412" s="0" t="s">
        <v>1228</v>
      </c>
      <c r="X412" s="0" t="s">
        <v>1229</v>
      </c>
      <c r="Y412" s="0" t="s">
        <v>1051</v>
      </c>
      <c r="Z412" s="0" t="s">
        <v>618</v>
      </c>
      <c r="AA412" s="0" t="n">
        <v>621006.1</v>
      </c>
      <c r="AB412" s="215" t="n">
        <v>37500.875</v>
      </c>
      <c r="AC412" s="215" t="n">
        <v>37529.875</v>
      </c>
    </row>
    <row r="413" customFormat="false" ht="12.75" hidden="false" customHeight="false" outlineLevel="0" collapsed="false">
      <c r="A413" s="208" t="str">
        <f aca="false">B413&amp;" "&amp;C413&amp;" "&amp;D413</f>
        <v>US Power Physical</v>
      </c>
      <c r="B413" s="208" t="str">
        <f aca="false">IF((LEFT(N413,2)="US"),"US","")</f>
        <v>US</v>
      </c>
      <c r="C413" s="208" t="str">
        <f aca="false">M413</f>
        <v>Power</v>
      </c>
      <c r="D413" s="208" t="str">
        <f aca="false">IF(ISNUMBER(FIND("Phy",N413))=TRUE(),"Physical","Financial")</f>
        <v>Physical</v>
      </c>
      <c r="E413" s="208" t="n">
        <f aca="false">IF(VLOOKUP(S413,'DD-Lookup'!$J$6:$L$50,3,FALSE())="Monthly",(YEAR(AC413)-YEAR(AB413))*12+MONTH(AC413)-MONTH(AB413)+1,(AC413-AB413+1))</f>
        <v>31</v>
      </c>
      <c r="F413" s="239" t="n">
        <f aca="false">E413*SUM(P413:Q413)</f>
        <v>1550</v>
      </c>
      <c r="G413" s="214" t="n">
        <v>1288495</v>
      </c>
      <c r="H413" s="215" t="n">
        <v>37035.2858217593</v>
      </c>
      <c r="I413" s="0" t="s">
        <v>1078</v>
      </c>
      <c r="M413" s="0" t="s">
        <v>67</v>
      </c>
      <c r="N413" s="0" t="s">
        <v>1081</v>
      </c>
      <c r="O413" s="0" t="s">
        <v>1236</v>
      </c>
      <c r="P413" s="216" t="n">
        <v>50</v>
      </c>
      <c r="S413" s="0" t="s">
        <v>930</v>
      </c>
      <c r="T413" s="0" t="s">
        <v>784</v>
      </c>
      <c r="U413" s="218" t="n">
        <v>48.25</v>
      </c>
      <c r="V413" s="0" t="s">
        <v>1188</v>
      </c>
      <c r="W413" s="0" t="s">
        <v>1228</v>
      </c>
      <c r="X413" s="0" t="s">
        <v>1229</v>
      </c>
      <c r="Y413" s="0" t="s">
        <v>1051</v>
      </c>
      <c r="Z413" s="0" t="s">
        <v>618</v>
      </c>
      <c r="AA413" s="0" t="n">
        <v>621007.1</v>
      </c>
      <c r="AB413" s="215" t="n">
        <v>37377.875</v>
      </c>
      <c r="AC413" s="215" t="n">
        <v>37407.875</v>
      </c>
    </row>
    <row r="414" customFormat="false" ht="12.75" hidden="false" customHeight="false" outlineLevel="0" collapsed="false">
      <c r="A414" s="208" t="str">
        <f aca="false">B414&amp;" "&amp;C414&amp;" "&amp;D414</f>
        <v> Metals Financial</v>
      </c>
      <c r="B414" s="208" t="str">
        <f aca="false">IF((LEFT(N414,2)="US"),"US","")</f>
        <v/>
      </c>
      <c r="C414" s="208" t="str">
        <f aca="false">M414</f>
        <v>Metals</v>
      </c>
      <c r="D414" s="208" t="str">
        <f aca="false">IF(ISNUMBER(FIND("Phy",N414))=TRUE(),"Physical","Financial")</f>
        <v>Financial</v>
      </c>
      <c r="E414" s="208" t="n">
        <f aca="false">IF(VLOOKUP(S414,'DD-Lookup'!$J$6:$L$50,3,FALSE())="Monthly",(YEAR(AC414)-YEAR(AB414))*12+MONTH(AC414)-MONTH(AB414)+1,(AC414-AB414+1))</f>
        <v>1</v>
      </c>
      <c r="F414" s="239" t="n">
        <f aca="false">E414*SUM(P414:Q414)</f>
        <v>10</v>
      </c>
      <c r="G414" s="214" t="n">
        <v>1288496</v>
      </c>
      <c r="H414" s="215" t="n">
        <v>37035.2858912037</v>
      </c>
      <c r="I414" s="0" t="s">
        <v>850</v>
      </c>
      <c r="M414" s="0" t="s">
        <v>780</v>
      </c>
      <c r="N414" s="0" t="s">
        <v>896</v>
      </c>
      <c r="O414" s="0" t="s">
        <v>897</v>
      </c>
      <c r="P414" s="216" t="n">
        <v>10</v>
      </c>
      <c r="S414" s="0" t="s">
        <v>898</v>
      </c>
      <c r="T414" s="0" t="s">
        <v>784</v>
      </c>
      <c r="U414" s="218" t="n">
        <v>7220</v>
      </c>
      <c r="V414" s="0" t="s">
        <v>1053</v>
      </c>
      <c r="W414" s="0" t="s">
        <v>800</v>
      </c>
      <c r="X414" s="0" t="s">
        <v>787</v>
      </c>
      <c r="Y414" s="0" t="s">
        <v>788</v>
      </c>
      <c r="Z414" s="0" t="s">
        <v>789</v>
      </c>
      <c r="AA414" s="0" t="n">
        <v>2150282</v>
      </c>
    </row>
    <row r="415" customFormat="false" ht="12.75" hidden="false" customHeight="false" outlineLevel="0" collapsed="false">
      <c r="A415" s="208" t="str">
        <f aca="false">B415&amp;" "&amp;C415&amp;" "&amp;D415</f>
        <v>US Power Financial</v>
      </c>
      <c r="B415" s="208" t="str">
        <f aca="false">IF((LEFT(N415,2)="US"),"US","")</f>
        <v>US</v>
      </c>
      <c r="C415" s="208" t="str">
        <f aca="false">M415</f>
        <v>Power</v>
      </c>
      <c r="D415" s="208" t="str">
        <f aca="false">IF(ISNUMBER(FIND("Phy",N415))=TRUE(),"Physical","Financial")</f>
        <v>Financial</v>
      </c>
      <c r="E415" s="208" t="n">
        <f aca="false">IF(VLOOKUP(S415,'DD-Lookup'!$J$6:$L$50,3,FALSE())="Monthly",(YEAR(AC415)-YEAR(AB415))*12+MONTH(AC415)-MONTH(AB415)+1,(AC415-AB415+1))</f>
        <v>5</v>
      </c>
      <c r="F415" s="239" t="n">
        <f aca="false">E415*SUM(P415:Q415)</f>
        <v>250</v>
      </c>
      <c r="G415" s="214" t="n">
        <v>1288497</v>
      </c>
      <c r="H415" s="215" t="n">
        <v>37035.2859375</v>
      </c>
      <c r="I415" s="0" t="s">
        <v>1129</v>
      </c>
      <c r="M415" s="0" t="s">
        <v>67</v>
      </c>
      <c r="N415" s="0" t="s">
        <v>1046</v>
      </c>
      <c r="O415" s="0" t="s">
        <v>1072</v>
      </c>
      <c r="P415" s="216" t="n">
        <v>50</v>
      </c>
      <c r="S415" s="0" t="s">
        <v>930</v>
      </c>
      <c r="T415" s="0" t="s">
        <v>784</v>
      </c>
      <c r="U415" s="218" t="n">
        <v>66.5</v>
      </c>
      <c r="V415" s="0" t="s">
        <v>1237</v>
      </c>
      <c r="W415" s="0" t="s">
        <v>1062</v>
      </c>
      <c r="X415" s="0" t="s">
        <v>1063</v>
      </c>
      <c r="Y415" s="0" t="s">
        <v>1051</v>
      </c>
      <c r="Z415" s="0" t="s">
        <v>571</v>
      </c>
      <c r="AA415" s="0" t="n">
        <v>621008.1</v>
      </c>
      <c r="AB415" s="215" t="n">
        <v>37046.875</v>
      </c>
      <c r="AC415" s="215" t="n">
        <v>37050.875</v>
      </c>
    </row>
    <row r="416" customFormat="false" ht="12.75" hidden="false" customHeight="false" outlineLevel="0" collapsed="false">
      <c r="A416" s="208" t="str">
        <f aca="false">B416&amp;" "&amp;C416&amp;" "&amp;D416</f>
        <v>US Power Physical</v>
      </c>
      <c r="B416" s="208" t="str">
        <f aca="false">IF((LEFT(N416,2)="US"),"US","")</f>
        <v>US</v>
      </c>
      <c r="C416" s="208" t="str">
        <f aca="false">M416</f>
        <v>Power</v>
      </c>
      <c r="D416" s="208" t="str">
        <f aca="false">IF(ISNUMBER(FIND("Phy",N416))=TRUE(),"Physical","Financial")</f>
        <v>Physical</v>
      </c>
      <c r="E416" s="208" t="n">
        <f aca="false">IF(VLOOKUP(S416,'DD-Lookup'!$J$6:$L$50,3,FALSE())="Monthly",(YEAR(AC416)-YEAR(AB416))*12+MONTH(AC416)-MONTH(AB416)+1,(AC416-AB416+1))</f>
        <v>1</v>
      </c>
      <c r="F416" s="239" t="n">
        <f aca="false">E416*SUM(P416:Q416)</f>
        <v>50</v>
      </c>
      <c r="G416" s="214" t="n">
        <v>1288498</v>
      </c>
      <c r="H416" s="215" t="n">
        <v>37035.2860069444</v>
      </c>
      <c r="I416" s="0" t="s">
        <v>1139</v>
      </c>
      <c r="M416" s="0" t="s">
        <v>67</v>
      </c>
      <c r="N416" s="0" t="s">
        <v>1081</v>
      </c>
      <c r="O416" s="0" t="s">
        <v>1120</v>
      </c>
      <c r="P416" s="216" t="n">
        <v>50</v>
      </c>
      <c r="S416" s="0" t="s">
        <v>930</v>
      </c>
      <c r="T416" s="0" t="s">
        <v>784</v>
      </c>
      <c r="U416" s="218" t="n">
        <v>31</v>
      </c>
      <c r="V416" s="0" t="s">
        <v>1140</v>
      </c>
      <c r="W416" s="0" t="s">
        <v>1122</v>
      </c>
      <c r="X416" s="0" t="s">
        <v>1123</v>
      </c>
      <c r="Y416" s="0" t="s">
        <v>1051</v>
      </c>
      <c r="Z416" s="0" t="s">
        <v>618</v>
      </c>
      <c r="AA416" s="0" t="n">
        <v>621009.1</v>
      </c>
      <c r="AB416" s="215" t="n">
        <v>37036.875</v>
      </c>
      <c r="AC416" s="215" t="n">
        <v>37036.875</v>
      </c>
    </row>
    <row r="417" customFormat="false" ht="12.75" hidden="false" customHeight="false" outlineLevel="0" collapsed="false">
      <c r="A417" s="208" t="str">
        <f aca="false">B417&amp;" "&amp;C417&amp;" "&amp;D417</f>
        <v>US Power Physical</v>
      </c>
      <c r="B417" s="208" t="str">
        <f aca="false">IF((LEFT(N417,2)="US"),"US","")</f>
        <v>US</v>
      </c>
      <c r="C417" s="208" t="str">
        <f aca="false">M417</f>
        <v>Power</v>
      </c>
      <c r="D417" s="208" t="str">
        <f aca="false">IF(ISNUMBER(FIND("Phy",N417))=TRUE(),"Physical","Financial")</f>
        <v>Physical</v>
      </c>
      <c r="E417" s="208" t="n">
        <f aca="false">IF(VLOOKUP(S417,'DD-Lookup'!$J$6:$L$50,3,FALSE())="Monthly",(YEAR(AC417)-YEAR(AB417))*12+MONTH(AC417)-MONTH(AB417)+1,(AC417-AB417+1))</f>
        <v>30</v>
      </c>
      <c r="F417" s="239" t="n">
        <f aca="false">E417*SUM(P417:Q417)</f>
        <v>1500</v>
      </c>
      <c r="G417" s="214" t="n">
        <v>1288499</v>
      </c>
      <c r="H417" s="215" t="n">
        <v>37035.2860185185</v>
      </c>
      <c r="I417" s="0" t="s">
        <v>1107</v>
      </c>
      <c r="M417" s="0" t="s">
        <v>67</v>
      </c>
      <c r="N417" s="0" t="s">
        <v>1081</v>
      </c>
      <c r="O417" s="0" t="s">
        <v>1181</v>
      </c>
      <c r="Q417" s="216" t="n">
        <v>50</v>
      </c>
      <c r="S417" s="0" t="s">
        <v>930</v>
      </c>
      <c r="T417" s="0" t="s">
        <v>784</v>
      </c>
      <c r="U417" s="218" t="n">
        <v>72.25</v>
      </c>
      <c r="V417" s="0" t="s">
        <v>1160</v>
      </c>
      <c r="W417" s="0" t="s">
        <v>1084</v>
      </c>
      <c r="X417" s="0" t="s">
        <v>1182</v>
      </c>
      <c r="Y417" s="0" t="s">
        <v>1051</v>
      </c>
      <c r="Z417" s="0" t="s">
        <v>618</v>
      </c>
      <c r="AA417" s="0" t="n">
        <v>621010.1</v>
      </c>
      <c r="AB417" s="215" t="n">
        <v>37043.5944444445</v>
      </c>
      <c r="AC417" s="215" t="n">
        <v>37072.5944444445</v>
      </c>
    </row>
    <row r="418" customFormat="false" ht="12.75" hidden="false" customHeight="false" outlineLevel="0" collapsed="false">
      <c r="A418" s="208" t="str">
        <f aca="false">B418&amp;" "&amp;C418&amp;" "&amp;D418</f>
        <v>US Power Physical</v>
      </c>
      <c r="B418" s="208" t="str">
        <f aca="false">IF((LEFT(N418,2)="US"),"US","")</f>
        <v>US</v>
      </c>
      <c r="C418" s="208" t="str">
        <f aca="false">M418</f>
        <v>Power</v>
      </c>
      <c r="D418" s="208" t="str">
        <f aca="false">IF(ISNUMBER(FIND("Phy",N418))=TRUE(),"Physical","Financial")</f>
        <v>Physical</v>
      </c>
      <c r="E418" s="208" t="n">
        <f aca="false">IF(VLOOKUP(S418,'DD-Lookup'!$J$6:$L$50,3,FALSE())="Monthly",(YEAR(AC418)-YEAR(AB418))*12+MONTH(AC418)-MONTH(AB418)+1,(AC418-AB418+1))</f>
        <v>1</v>
      </c>
      <c r="F418" s="239" t="n">
        <f aca="false">E418*SUM(P418:Q418)</f>
        <v>50</v>
      </c>
      <c r="G418" s="214" t="n">
        <v>1288501</v>
      </c>
      <c r="H418" s="215" t="n">
        <v>37035.2862384259</v>
      </c>
      <c r="I418" s="0" t="s">
        <v>1238</v>
      </c>
      <c r="J418" s="0" t="s">
        <v>1199</v>
      </c>
      <c r="K418" s="0" t="s">
        <v>1200</v>
      </c>
      <c r="M418" s="0" t="s">
        <v>67</v>
      </c>
      <c r="N418" s="0" t="s">
        <v>1081</v>
      </c>
      <c r="O418" s="0" t="s">
        <v>1110</v>
      </c>
      <c r="P418" s="216" t="n">
        <v>50</v>
      </c>
      <c r="S418" s="0" t="s">
        <v>930</v>
      </c>
      <c r="T418" s="0" t="s">
        <v>784</v>
      </c>
      <c r="U418" s="218" t="n">
        <v>44.75</v>
      </c>
      <c r="V418" s="0" t="s">
        <v>1239</v>
      </c>
      <c r="W418" s="0" t="s">
        <v>1094</v>
      </c>
      <c r="X418" s="0" t="s">
        <v>1063</v>
      </c>
      <c r="Y418" s="0" t="s">
        <v>1051</v>
      </c>
      <c r="Z418" s="0" t="s">
        <v>618</v>
      </c>
      <c r="AA418" s="0" t="n">
        <v>621012.1</v>
      </c>
      <c r="AB418" s="215" t="n">
        <v>37036.875</v>
      </c>
      <c r="AC418" s="215" t="n">
        <v>37036.875</v>
      </c>
    </row>
    <row r="419" customFormat="false" ht="12.75" hidden="false" customHeight="false" outlineLevel="0" collapsed="false">
      <c r="A419" s="208" t="str">
        <f aca="false">B419&amp;" "&amp;C419&amp;" "&amp;D419</f>
        <v>US Power Physical</v>
      </c>
      <c r="B419" s="208" t="str">
        <f aca="false">IF((LEFT(N419,2)="US"),"US","")</f>
        <v>US</v>
      </c>
      <c r="C419" s="208" t="str">
        <f aca="false">M419</f>
        <v>Power</v>
      </c>
      <c r="D419" s="208" t="str">
        <f aca="false">IF(ISNUMBER(FIND("Phy",N419))=TRUE(),"Physical","Financial")</f>
        <v>Physical</v>
      </c>
      <c r="E419" s="208" t="n">
        <f aca="false">IF(VLOOKUP(S419,'DD-Lookup'!$J$6:$L$50,3,FALSE())="Monthly",(YEAR(AC419)-YEAR(AB419))*12+MONTH(AC419)-MONTH(AB419)+1,(AC419-AB419+1))</f>
        <v>1</v>
      </c>
      <c r="F419" s="239" t="n">
        <f aca="false">E419*SUM(P419:Q419)</f>
        <v>50</v>
      </c>
      <c r="G419" s="214" t="n">
        <v>1288500</v>
      </c>
      <c r="H419" s="215" t="n">
        <v>37035.2862384259</v>
      </c>
      <c r="I419" s="0" t="s">
        <v>1124</v>
      </c>
      <c r="M419" s="0" t="s">
        <v>67</v>
      </c>
      <c r="N419" s="0" t="s">
        <v>1081</v>
      </c>
      <c r="O419" s="0" t="s">
        <v>1125</v>
      </c>
      <c r="P419" s="216" t="n">
        <v>50</v>
      </c>
      <c r="S419" s="0" t="s">
        <v>930</v>
      </c>
      <c r="T419" s="0" t="s">
        <v>784</v>
      </c>
      <c r="U419" s="218" t="n">
        <v>20.75</v>
      </c>
      <c r="V419" s="0" t="s">
        <v>1126</v>
      </c>
      <c r="W419" s="0" t="s">
        <v>1127</v>
      </c>
      <c r="X419" s="0" t="s">
        <v>1128</v>
      </c>
      <c r="Y419" s="0" t="s">
        <v>1051</v>
      </c>
      <c r="Z419" s="0" t="s">
        <v>618</v>
      </c>
      <c r="AA419" s="0" t="n">
        <v>621011.1</v>
      </c>
      <c r="AB419" s="215" t="n">
        <v>37036.875</v>
      </c>
      <c r="AC419" s="215" t="n">
        <v>37036.875</v>
      </c>
    </row>
    <row r="420" customFormat="false" ht="12.75" hidden="false" customHeight="false" outlineLevel="0" collapsed="false">
      <c r="A420" s="208" t="str">
        <f aca="false">B420&amp;" "&amp;C420&amp;" "&amp;D420</f>
        <v>US Power Physical</v>
      </c>
      <c r="B420" s="208" t="str">
        <f aca="false">IF((LEFT(N420,2)="US"),"US","")</f>
        <v>US</v>
      </c>
      <c r="C420" s="208" t="str">
        <f aca="false">M420</f>
        <v>Power</v>
      </c>
      <c r="D420" s="208" t="str">
        <f aca="false">IF(ISNUMBER(FIND("Phy",N420))=TRUE(),"Physical","Financial")</f>
        <v>Physical</v>
      </c>
      <c r="E420" s="208" t="n">
        <f aca="false">IF(VLOOKUP(S420,'DD-Lookup'!$J$6:$L$50,3,FALSE())="Monthly",(YEAR(AC420)-YEAR(AB420))*12+MONTH(AC420)-MONTH(AB420)+1,(AC420-AB420+1))</f>
        <v>30</v>
      </c>
      <c r="F420" s="239" t="n">
        <f aca="false">E420*SUM(P420:Q420)</f>
        <v>1500</v>
      </c>
      <c r="G420" s="214" t="n">
        <v>1288502</v>
      </c>
      <c r="H420" s="215" t="n">
        <v>37035.2867013889</v>
      </c>
      <c r="I420" s="0" t="s">
        <v>1183</v>
      </c>
      <c r="M420" s="0" t="s">
        <v>67</v>
      </c>
      <c r="N420" s="0" t="s">
        <v>1081</v>
      </c>
      <c r="O420" s="0" t="s">
        <v>1240</v>
      </c>
      <c r="Q420" s="216" t="n">
        <v>50</v>
      </c>
      <c r="S420" s="0" t="s">
        <v>930</v>
      </c>
      <c r="T420" s="0" t="s">
        <v>784</v>
      </c>
      <c r="U420" s="218" t="n">
        <v>65</v>
      </c>
      <c r="V420" s="0" t="s">
        <v>1184</v>
      </c>
      <c r="W420" s="0" t="s">
        <v>1241</v>
      </c>
      <c r="X420" s="0" t="s">
        <v>1229</v>
      </c>
      <c r="Y420" s="0" t="s">
        <v>1051</v>
      </c>
      <c r="Z420" s="0" t="s">
        <v>618</v>
      </c>
      <c r="AA420" s="0" t="n">
        <v>621014.1</v>
      </c>
      <c r="AB420" s="215" t="n">
        <v>37043.6006944444</v>
      </c>
      <c r="AC420" s="215" t="n">
        <v>37072.6006944444</v>
      </c>
    </row>
    <row r="421" customFormat="false" ht="12.75" hidden="false" customHeight="false" outlineLevel="0" collapsed="false">
      <c r="A421" s="208" t="str">
        <f aca="false">B421&amp;" "&amp;C421&amp;" "&amp;D421</f>
        <v>US Power Physical</v>
      </c>
      <c r="B421" s="208" t="str">
        <f aca="false">IF((LEFT(N421,2)="US"),"US","")</f>
        <v>US</v>
      </c>
      <c r="C421" s="208" t="str">
        <f aca="false">M421</f>
        <v>Power</v>
      </c>
      <c r="D421" s="208" t="str">
        <f aca="false">IF(ISNUMBER(FIND("Phy",N421))=TRUE(),"Physical","Financial")</f>
        <v>Physical</v>
      </c>
      <c r="E421" s="208" t="n">
        <f aca="false">IF(VLOOKUP(S421,'DD-Lookup'!$J$6:$L$50,3,FALSE())="Monthly",(YEAR(AC421)-YEAR(AB421))*12+MONTH(AC421)-MONTH(AB421)+1,(AC421-AB421+1))</f>
        <v>5</v>
      </c>
      <c r="F421" s="239" t="n">
        <f aca="false">E421*SUM(P421:Q421)</f>
        <v>250</v>
      </c>
      <c r="G421" s="214" t="n">
        <v>1288504</v>
      </c>
      <c r="H421" s="215" t="n">
        <v>37035.2873263889</v>
      </c>
      <c r="I421" s="0" t="s">
        <v>1087</v>
      </c>
      <c r="M421" s="0" t="s">
        <v>67</v>
      </c>
      <c r="N421" s="0" t="s">
        <v>1081</v>
      </c>
      <c r="O421" s="0" t="s">
        <v>1242</v>
      </c>
      <c r="Q421" s="216" t="n">
        <v>50</v>
      </c>
      <c r="S421" s="0" t="s">
        <v>930</v>
      </c>
      <c r="T421" s="0" t="s">
        <v>784</v>
      </c>
      <c r="U421" s="218" t="n">
        <v>38</v>
      </c>
      <c r="V421" s="0" t="s">
        <v>1243</v>
      </c>
      <c r="W421" s="0" t="s">
        <v>1084</v>
      </c>
      <c r="X421" s="0" t="s">
        <v>1085</v>
      </c>
      <c r="Y421" s="0" t="s">
        <v>1051</v>
      </c>
      <c r="Z421" s="0" t="s">
        <v>618</v>
      </c>
      <c r="AA421" s="0" t="n">
        <v>621016.1</v>
      </c>
      <c r="AB421" s="215" t="n">
        <v>37039.875</v>
      </c>
      <c r="AC421" s="215" t="n">
        <v>37043.875</v>
      </c>
    </row>
    <row r="422" customFormat="false" ht="12.75" hidden="false" customHeight="false" outlineLevel="0" collapsed="false">
      <c r="A422" s="208" t="str">
        <f aca="false">B422&amp;" "&amp;C422&amp;" "&amp;D422</f>
        <v> Metals Financial</v>
      </c>
      <c r="B422" s="208" t="str">
        <f aca="false">IF((LEFT(N422,2)="US"),"US","")</f>
        <v/>
      </c>
      <c r="C422" s="208" t="str">
        <f aca="false">M422</f>
        <v>Metals</v>
      </c>
      <c r="D422" s="208" t="str">
        <f aca="false">IF(ISNUMBER(FIND("Phy",N422))=TRUE(),"Physical","Financial")</f>
        <v>Financial</v>
      </c>
      <c r="E422" s="208" t="n">
        <f aca="false">IF(VLOOKUP(S422,'DD-Lookup'!$J$6:$L$50,3,FALSE())="Monthly",(YEAR(AC422)-YEAR(AB422))*12+MONTH(AC422)-MONTH(AB422)+1,(AC422-AB422+1))</f>
        <v>1</v>
      </c>
      <c r="F422" s="239" t="n">
        <f aca="false">E422*SUM(P422:Q422)</f>
        <v>10</v>
      </c>
      <c r="G422" s="214" t="n">
        <v>1288505</v>
      </c>
      <c r="H422" s="215" t="n">
        <v>37035.2873958333</v>
      </c>
      <c r="I422" s="0" t="s">
        <v>1244</v>
      </c>
      <c r="M422" s="0" t="s">
        <v>780</v>
      </c>
      <c r="N422" s="0" t="s">
        <v>804</v>
      </c>
      <c r="O422" s="0" t="s">
        <v>805</v>
      </c>
      <c r="Q422" s="216" t="n">
        <v>10</v>
      </c>
      <c r="S422" s="0" t="s">
        <v>783</v>
      </c>
      <c r="T422" s="0" t="s">
        <v>784</v>
      </c>
      <c r="U422" s="218" t="n">
        <v>1743</v>
      </c>
      <c r="V422" s="0" t="s">
        <v>1245</v>
      </c>
      <c r="W422" s="0" t="s">
        <v>803</v>
      </c>
      <c r="X422" s="0" t="s">
        <v>787</v>
      </c>
      <c r="Y422" s="0" t="s">
        <v>788</v>
      </c>
      <c r="Z422" s="0" t="s">
        <v>789</v>
      </c>
      <c r="AA422" s="0" t="n">
        <v>2150286</v>
      </c>
    </row>
    <row r="423" customFormat="false" ht="12.75" hidden="false" customHeight="false" outlineLevel="0" collapsed="false">
      <c r="A423" s="208" t="str">
        <f aca="false">B423&amp;" "&amp;C423&amp;" "&amp;D423</f>
        <v>US Power Physical</v>
      </c>
      <c r="B423" s="208" t="str">
        <f aca="false">IF((LEFT(N423,2)="US"),"US","")</f>
        <v>US</v>
      </c>
      <c r="C423" s="208" t="str">
        <f aca="false">M423</f>
        <v>Power</v>
      </c>
      <c r="D423" s="208" t="str">
        <f aca="false">IF(ISNUMBER(FIND("Phy",N423))=TRUE(),"Physical","Financial")</f>
        <v>Physical</v>
      </c>
      <c r="E423" s="208" t="n">
        <f aca="false">IF(VLOOKUP(S423,'DD-Lookup'!$J$6:$L$50,3,FALSE())="Monthly",(YEAR(AC423)-YEAR(AB423))*12+MONTH(AC423)-MONTH(AB423)+1,(AC423-AB423+1))</f>
        <v>1</v>
      </c>
      <c r="F423" s="239" t="n">
        <f aca="false">E423*SUM(P423:Q423)</f>
        <v>50</v>
      </c>
      <c r="G423" s="214" t="n">
        <v>1288506</v>
      </c>
      <c r="H423" s="215" t="n">
        <v>37035.2874189815</v>
      </c>
      <c r="I423" s="0" t="s">
        <v>1078</v>
      </c>
      <c r="J423" s="0" t="s">
        <v>1246</v>
      </c>
      <c r="K423" s="0" t="s">
        <v>1200</v>
      </c>
      <c r="M423" s="0" t="s">
        <v>67</v>
      </c>
      <c r="N423" s="0" t="s">
        <v>1081</v>
      </c>
      <c r="O423" s="0" t="s">
        <v>1082</v>
      </c>
      <c r="P423" s="216" t="n">
        <v>50</v>
      </c>
      <c r="S423" s="0" t="s">
        <v>930</v>
      </c>
      <c r="T423" s="0" t="s">
        <v>784</v>
      </c>
      <c r="U423" s="218" t="n">
        <v>26.75</v>
      </c>
      <c r="V423" s="0" t="s">
        <v>1247</v>
      </c>
      <c r="W423" s="0" t="s">
        <v>1084</v>
      </c>
      <c r="X423" s="0" t="s">
        <v>1085</v>
      </c>
      <c r="Y423" s="0" t="s">
        <v>1051</v>
      </c>
      <c r="Z423" s="0" t="s">
        <v>618</v>
      </c>
      <c r="AA423" s="0" t="n">
        <v>621017.1</v>
      </c>
      <c r="AB423" s="215" t="n">
        <v>37036.875</v>
      </c>
      <c r="AC423" s="215" t="n">
        <v>37036.875</v>
      </c>
    </row>
    <row r="424" customFormat="false" ht="12.75" hidden="false" customHeight="false" outlineLevel="0" collapsed="false">
      <c r="A424" s="208" t="str">
        <f aca="false">B424&amp;" "&amp;C424&amp;" "&amp;D424</f>
        <v>US Power Physical</v>
      </c>
      <c r="B424" s="208" t="str">
        <f aca="false">IF((LEFT(N424,2)="US"),"US","")</f>
        <v>US</v>
      </c>
      <c r="C424" s="208" t="str">
        <f aca="false">M424</f>
        <v>Power</v>
      </c>
      <c r="D424" s="208" t="str">
        <f aca="false">IF(ISNUMBER(FIND("Phy",N424))=TRUE(),"Physical","Financial")</f>
        <v>Physical</v>
      </c>
      <c r="E424" s="208" t="n">
        <f aca="false">IF(VLOOKUP(S424,'DD-Lookup'!$J$6:$L$50,3,FALSE())="Monthly",(YEAR(AC424)-YEAR(AB424))*12+MONTH(AC424)-MONTH(AB424)+1,(AC424-AB424+1))</f>
        <v>5</v>
      </c>
      <c r="F424" s="239" t="n">
        <f aca="false">E424*SUM(P424:Q424)</f>
        <v>250</v>
      </c>
      <c r="G424" s="214" t="n">
        <v>1288507</v>
      </c>
      <c r="H424" s="215" t="n">
        <v>37035.2874305556</v>
      </c>
      <c r="I424" s="0" t="s">
        <v>1087</v>
      </c>
      <c r="M424" s="0" t="s">
        <v>67</v>
      </c>
      <c r="N424" s="0" t="s">
        <v>1081</v>
      </c>
      <c r="O424" s="0" t="s">
        <v>1242</v>
      </c>
      <c r="Q424" s="216" t="n">
        <v>50</v>
      </c>
      <c r="S424" s="0" t="s">
        <v>930</v>
      </c>
      <c r="T424" s="0" t="s">
        <v>784</v>
      </c>
      <c r="U424" s="218" t="n">
        <v>38.5</v>
      </c>
      <c r="V424" s="0" t="s">
        <v>1243</v>
      </c>
      <c r="W424" s="0" t="s">
        <v>1084</v>
      </c>
      <c r="X424" s="0" t="s">
        <v>1085</v>
      </c>
      <c r="Y424" s="0" t="s">
        <v>1051</v>
      </c>
      <c r="Z424" s="0" t="s">
        <v>618</v>
      </c>
      <c r="AA424" s="0" t="n">
        <v>621018.1</v>
      </c>
      <c r="AB424" s="215" t="n">
        <v>37039.875</v>
      </c>
      <c r="AC424" s="215" t="n">
        <v>37043.875</v>
      </c>
    </row>
    <row r="425" customFormat="false" ht="12.75" hidden="false" customHeight="false" outlineLevel="0" collapsed="false">
      <c r="A425" s="208" t="str">
        <f aca="false">B425&amp;" "&amp;C425&amp;" "&amp;D425</f>
        <v>US Power Financial</v>
      </c>
      <c r="B425" s="208" t="str">
        <f aca="false">IF((LEFT(N425,2)="US"),"US","")</f>
        <v>US</v>
      </c>
      <c r="C425" s="208" t="str">
        <f aca="false">M425</f>
        <v>Power</v>
      </c>
      <c r="D425" s="208" t="str">
        <f aca="false">IF(ISNUMBER(FIND("Phy",N425))=TRUE(),"Physical","Financial")</f>
        <v>Financial</v>
      </c>
      <c r="E425" s="208" t="n">
        <f aca="false">IF(VLOOKUP(S425,'DD-Lookup'!$J$6:$L$50,3,FALSE())="Monthly",(YEAR(AC425)-YEAR(AB425))*12+MONTH(AC425)-MONTH(AB425)+1,(AC425-AB425+1))</f>
        <v>5</v>
      </c>
      <c r="F425" s="239" t="n">
        <f aca="false">E425*SUM(P425:Q425)</f>
        <v>250</v>
      </c>
      <c r="G425" s="214" t="n">
        <v>1288508</v>
      </c>
      <c r="H425" s="215" t="n">
        <v>37035.2874652778</v>
      </c>
      <c r="I425" s="0" t="s">
        <v>1059</v>
      </c>
      <c r="M425" s="0" t="s">
        <v>67</v>
      </c>
      <c r="N425" s="0" t="s">
        <v>1046</v>
      </c>
      <c r="O425" s="0" t="s">
        <v>1072</v>
      </c>
      <c r="P425" s="216" t="n">
        <v>50</v>
      </c>
      <c r="S425" s="0" t="s">
        <v>930</v>
      </c>
      <c r="T425" s="0" t="s">
        <v>784</v>
      </c>
      <c r="U425" s="218" t="n">
        <v>64.5</v>
      </c>
      <c r="V425" s="0" t="s">
        <v>1197</v>
      </c>
      <c r="W425" s="0" t="s">
        <v>1062</v>
      </c>
      <c r="X425" s="0" t="s">
        <v>1063</v>
      </c>
      <c r="Y425" s="0" t="s">
        <v>1051</v>
      </c>
      <c r="Z425" s="0" t="s">
        <v>571</v>
      </c>
      <c r="AA425" s="0" t="n">
        <v>621019.1</v>
      </c>
      <c r="AB425" s="215" t="n">
        <v>37046.875</v>
      </c>
      <c r="AC425" s="215" t="n">
        <v>37050.875</v>
      </c>
    </row>
    <row r="426" customFormat="false" ht="12.75" hidden="false" customHeight="false" outlineLevel="0" collapsed="false">
      <c r="A426" s="208" t="str">
        <f aca="false">B426&amp;" "&amp;C426&amp;" "&amp;D426</f>
        <v>US Power Physical</v>
      </c>
      <c r="B426" s="208" t="str">
        <f aca="false">IF((LEFT(N426,2)="US"),"US","")</f>
        <v>US</v>
      </c>
      <c r="C426" s="208" t="str">
        <f aca="false">M426</f>
        <v>Power</v>
      </c>
      <c r="D426" s="208" t="str">
        <f aca="false">IF(ISNUMBER(FIND("Phy",N426))=TRUE(),"Physical","Financial")</f>
        <v>Physical</v>
      </c>
      <c r="E426" s="208" t="n">
        <f aca="false">IF(VLOOKUP(S426,'DD-Lookup'!$J$6:$L$50,3,FALSE())="Monthly",(YEAR(AC426)-YEAR(AB426))*12+MONTH(AC426)-MONTH(AB426)+1,(AC426-AB426+1))</f>
        <v>30</v>
      </c>
      <c r="F426" s="239" t="n">
        <f aca="false">E426*SUM(P426:Q426)</f>
        <v>1500</v>
      </c>
      <c r="G426" s="214" t="n">
        <v>1288509</v>
      </c>
      <c r="H426" s="215" t="n">
        <v>37035.2875925926</v>
      </c>
      <c r="I426" s="0" t="s">
        <v>1107</v>
      </c>
      <c r="M426" s="0" t="s">
        <v>67</v>
      </c>
      <c r="N426" s="0" t="s">
        <v>1081</v>
      </c>
      <c r="O426" s="0" t="s">
        <v>1161</v>
      </c>
      <c r="P426" s="216" t="n">
        <v>50</v>
      </c>
      <c r="S426" s="0" t="s">
        <v>930</v>
      </c>
      <c r="T426" s="0" t="s">
        <v>784</v>
      </c>
      <c r="U426" s="218" t="n">
        <v>63.5</v>
      </c>
      <c r="V426" s="0" t="s">
        <v>1186</v>
      </c>
      <c r="W426" s="0" t="s">
        <v>1134</v>
      </c>
      <c r="X426" s="0" t="s">
        <v>1135</v>
      </c>
      <c r="Y426" s="0" t="s">
        <v>1051</v>
      </c>
      <c r="Z426" s="0" t="s">
        <v>618</v>
      </c>
      <c r="AA426" s="0" t="n">
        <v>621020.1</v>
      </c>
      <c r="AB426" s="215" t="n">
        <v>37043.7159722222</v>
      </c>
      <c r="AC426" s="215" t="n">
        <v>37072.7159722222</v>
      </c>
    </row>
    <row r="427" customFormat="false" ht="12.75" hidden="false" customHeight="false" outlineLevel="0" collapsed="false">
      <c r="A427" s="208" t="str">
        <f aca="false">B427&amp;" "&amp;C427&amp;" "&amp;D427</f>
        <v>US Power Physical</v>
      </c>
      <c r="B427" s="208" t="str">
        <f aca="false">IF((LEFT(N427,2)="US"),"US","")</f>
        <v>US</v>
      </c>
      <c r="C427" s="208" t="str">
        <f aca="false">M427</f>
        <v>Power</v>
      </c>
      <c r="D427" s="208" t="str">
        <f aca="false">IF(ISNUMBER(FIND("Phy",N427))=TRUE(),"Physical","Financial")</f>
        <v>Physical</v>
      </c>
      <c r="E427" s="208" t="n">
        <f aca="false">IF(VLOOKUP(S427,'DD-Lookup'!$J$6:$L$50,3,FALSE())="Monthly",(YEAR(AC427)-YEAR(AB427))*12+MONTH(AC427)-MONTH(AB427)+1,(AC427-AB427+1))</f>
        <v>30</v>
      </c>
      <c r="F427" s="239" t="n">
        <f aca="false">E427*SUM(P427:Q427)</f>
        <v>1500</v>
      </c>
      <c r="G427" s="214" t="n">
        <v>1288510</v>
      </c>
      <c r="H427" s="215" t="n">
        <v>37035.2876851852</v>
      </c>
      <c r="I427" s="0" t="s">
        <v>1248</v>
      </c>
      <c r="M427" s="0" t="s">
        <v>67</v>
      </c>
      <c r="N427" s="0" t="s">
        <v>1081</v>
      </c>
      <c r="O427" s="0" t="s">
        <v>1166</v>
      </c>
      <c r="Q427" s="216" t="n">
        <v>50</v>
      </c>
      <c r="S427" s="0" t="s">
        <v>930</v>
      </c>
      <c r="T427" s="0" t="s">
        <v>784</v>
      </c>
      <c r="U427" s="218" t="n">
        <v>62</v>
      </c>
      <c r="V427" s="0" t="s">
        <v>1249</v>
      </c>
      <c r="W427" s="0" t="s">
        <v>1122</v>
      </c>
      <c r="X427" s="0" t="s">
        <v>1106</v>
      </c>
      <c r="Y427" s="0" t="s">
        <v>1051</v>
      </c>
      <c r="Z427" s="0" t="s">
        <v>618</v>
      </c>
      <c r="AA427" s="0" t="n">
        <v>621021.1</v>
      </c>
      <c r="AB427" s="215" t="n">
        <v>37043.5916666667</v>
      </c>
      <c r="AC427" s="215" t="n">
        <v>37072.5916666667</v>
      </c>
    </row>
    <row r="428" customFormat="false" ht="12.75" hidden="false" customHeight="false" outlineLevel="0" collapsed="false">
      <c r="A428" s="208" t="str">
        <f aca="false">B428&amp;" "&amp;C428&amp;" "&amp;D428</f>
        <v> Metals Financial</v>
      </c>
      <c r="B428" s="208" t="str">
        <f aca="false">IF((LEFT(N428,2)="US"),"US","")</f>
        <v/>
      </c>
      <c r="C428" s="208" t="str">
        <f aca="false">M428</f>
        <v>Metals</v>
      </c>
      <c r="D428" s="208" t="str">
        <f aca="false">IF(ISNUMBER(FIND("Phy",N428))=TRUE(),"Physical","Financial")</f>
        <v>Financial</v>
      </c>
      <c r="E428" s="208" t="n">
        <f aca="false">IF(VLOOKUP(S428,'DD-Lookup'!$J$6:$L$50,3,FALSE())="Monthly",(YEAR(AC428)-YEAR(AB428))*12+MONTH(AC428)-MONTH(AB428)+1,(AC428-AB428+1))</f>
        <v>1</v>
      </c>
      <c r="F428" s="239" t="n">
        <f aca="false">E428*SUM(P428:Q428)</f>
        <v>19</v>
      </c>
      <c r="G428" s="214" t="n">
        <v>1288511</v>
      </c>
      <c r="H428" s="215" t="n">
        <v>37035.2881018519</v>
      </c>
      <c r="I428" s="0" t="s">
        <v>807</v>
      </c>
      <c r="M428" s="0" t="s">
        <v>780</v>
      </c>
      <c r="N428" s="0" t="s">
        <v>797</v>
      </c>
      <c r="O428" s="0" t="s">
        <v>798</v>
      </c>
      <c r="Q428" s="216" t="n">
        <v>19</v>
      </c>
      <c r="S428" s="0" t="s">
        <v>783</v>
      </c>
      <c r="T428" s="0" t="s">
        <v>784</v>
      </c>
      <c r="U428" s="218" t="n">
        <v>953</v>
      </c>
      <c r="V428" s="0" t="s">
        <v>808</v>
      </c>
      <c r="W428" s="0" t="s">
        <v>800</v>
      </c>
      <c r="X428" s="0" t="s">
        <v>787</v>
      </c>
      <c r="Y428" s="0" t="s">
        <v>788</v>
      </c>
      <c r="Z428" s="0" t="s">
        <v>789</v>
      </c>
      <c r="AA428" s="0" t="n">
        <v>2150288</v>
      </c>
    </row>
    <row r="429" customFormat="false" ht="12.75" hidden="false" customHeight="false" outlineLevel="0" collapsed="false">
      <c r="A429" s="208" t="str">
        <f aca="false">B429&amp;" "&amp;C429&amp;" "&amp;D429</f>
        <v>US Power Physical</v>
      </c>
      <c r="B429" s="208" t="str">
        <f aca="false">IF((LEFT(N429,2)="US"),"US","")</f>
        <v>US</v>
      </c>
      <c r="C429" s="208" t="str">
        <f aca="false">M429</f>
        <v>Power</v>
      </c>
      <c r="D429" s="208" t="str">
        <f aca="false">IF(ISNUMBER(FIND("Phy",N429))=TRUE(),"Physical","Financial")</f>
        <v>Physical</v>
      </c>
      <c r="E429" s="208" t="n">
        <f aca="false">IF(VLOOKUP(S429,'DD-Lookup'!$J$6:$L$50,3,FALSE())="Monthly",(YEAR(AC429)-YEAR(AB429))*12+MONTH(AC429)-MONTH(AB429)+1,(AC429-AB429+1))</f>
        <v>30</v>
      </c>
      <c r="F429" s="239" t="n">
        <f aca="false">E429*SUM(P429:Q429)</f>
        <v>1500</v>
      </c>
      <c r="G429" s="214" t="n">
        <v>1288513</v>
      </c>
      <c r="H429" s="215" t="n">
        <v>37035.2884837963</v>
      </c>
      <c r="I429" s="0" t="s">
        <v>1225</v>
      </c>
      <c r="M429" s="0" t="s">
        <v>67</v>
      </c>
      <c r="N429" s="0" t="s">
        <v>1081</v>
      </c>
      <c r="O429" s="0" t="s">
        <v>1181</v>
      </c>
      <c r="Q429" s="216" t="n">
        <v>50</v>
      </c>
      <c r="S429" s="0" t="s">
        <v>930</v>
      </c>
      <c r="T429" s="0" t="s">
        <v>784</v>
      </c>
      <c r="U429" s="218" t="n">
        <v>72.5</v>
      </c>
      <c r="V429" s="0" t="s">
        <v>1226</v>
      </c>
      <c r="W429" s="0" t="s">
        <v>1084</v>
      </c>
      <c r="X429" s="0" t="s">
        <v>1182</v>
      </c>
      <c r="Y429" s="0" t="s">
        <v>1051</v>
      </c>
      <c r="Z429" s="0" t="s">
        <v>618</v>
      </c>
      <c r="AA429" s="0" t="n">
        <v>621024.1</v>
      </c>
      <c r="AB429" s="215" t="n">
        <v>37043.5944444445</v>
      </c>
      <c r="AC429" s="215" t="n">
        <v>37072.5944444445</v>
      </c>
    </row>
    <row r="430" customFormat="false" ht="12.75" hidden="false" customHeight="false" outlineLevel="0" collapsed="false">
      <c r="A430" s="208" t="str">
        <f aca="false">B430&amp;" "&amp;C430&amp;" "&amp;D430</f>
        <v>US Power Physical</v>
      </c>
      <c r="B430" s="208" t="str">
        <f aca="false">IF((LEFT(N430,2)="US"),"US","")</f>
        <v>US</v>
      </c>
      <c r="C430" s="208" t="str">
        <f aca="false">M430</f>
        <v>Power</v>
      </c>
      <c r="D430" s="208" t="str">
        <f aca="false">IF(ISNUMBER(FIND("Phy",N430))=TRUE(),"Physical","Financial")</f>
        <v>Physical</v>
      </c>
      <c r="E430" s="208" t="n">
        <f aca="false">IF(VLOOKUP(S430,'DD-Lookup'!$J$6:$L$50,3,FALSE())="Monthly",(YEAR(AC430)-YEAR(AB430))*12+MONTH(AC430)-MONTH(AB430)+1,(AC430-AB430+1))</f>
        <v>30</v>
      </c>
      <c r="F430" s="239" t="n">
        <f aca="false">E430*SUM(P430:Q430)</f>
        <v>1500</v>
      </c>
      <c r="G430" s="214" t="n">
        <v>1288514</v>
      </c>
      <c r="H430" s="215" t="n">
        <v>37035.2886458333</v>
      </c>
      <c r="I430" s="0" t="s">
        <v>600</v>
      </c>
      <c r="M430" s="0" t="s">
        <v>67</v>
      </c>
      <c r="N430" s="0" t="s">
        <v>1081</v>
      </c>
      <c r="O430" s="0" t="s">
        <v>1103</v>
      </c>
      <c r="Q430" s="216" t="n">
        <v>50</v>
      </c>
      <c r="S430" s="0" t="s">
        <v>930</v>
      </c>
      <c r="T430" s="0" t="s">
        <v>784</v>
      </c>
      <c r="U430" s="218" t="n">
        <v>43</v>
      </c>
      <c r="V430" s="0" t="s">
        <v>1149</v>
      </c>
      <c r="W430" s="0" t="s">
        <v>1105</v>
      </c>
      <c r="X430" s="0" t="s">
        <v>1106</v>
      </c>
      <c r="Y430" s="0" t="s">
        <v>1051</v>
      </c>
      <c r="Z430" s="0" t="s">
        <v>618</v>
      </c>
      <c r="AA430" s="0" t="n">
        <v>621025.1</v>
      </c>
      <c r="AB430" s="215" t="n">
        <v>37135.5916666667</v>
      </c>
      <c r="AC430" s="215" t="n">
        <v>37164.5916666667</v>
      </c>
    </row>
    <row r="431" customFormat="false" ht="12.75" hidden="false" customHeight="false" outlineLevel="0" collapsed="false">
      <c r="A431" s="208" t="str">
        <f aca="false">B431&amp;" "&amp;C431&amp;" "&amp;D431</f>
        <v> Metals Financial</v>
      </c>
      <c r="B431" s="208" t="str">
        <f aca="false">IF((LEFT(N431,2)="US"),"US","")</f>
        <v/>
      </c>
      <c r="C431" s="208" t="str">
        <f aca="false">M431</f>
        <v>Metals</v>
      </c>
      <c r="D431" s="208" t="str">
        <f aca="false">IF(ISNUMBER(FIND("Phy",N431))=TRUE(),"Physical","Financial")</f>
        <v>Financial</v>
      </c>
      <c r="E431" s="208" t="n">
        <f aca="false">IF(VLOOKUP(S431,'DD-Lookup'!$J$6:$L$50,3,FALSE())="Monthly",(YEAR(AC431)-YEAR(AB431))*12+MONTH(AC431)-MONTH(AB431)+1,(AC431-AB431+1))</f>
        <v>1</v>
      </c>
      <c r="F431" s="239" t="n">
        <f aca="false">E431*SUM(P431:Q431)</f>
        <v>20</v>
      </c>
      <c r="G431" s="214" t="n">
        <v>1288515</v>
      </c>
      <c r="H431" s="215" t="n">
        <v>37035.2887962963</v>
      </c>
      <c r="I431" s="0" t="s">
        <v>779</v>
      </c>
      <c r="M431" s="0" t="s">
        <v>780</v>
      </c>
      <c r="N431" s="0" t="s">
        <v>804</v>
      </c>
      <c r="O431" s="0" t="s">
        <v>805</v>
      </c>
      <c r="Q431" s="216" t="n">
        <v>20</v>
      </c>
      <c r="S431" s="0" t="s">
        <v>783</v>
      </c>
      <c r="T431" s="0" t="s">
        <v>784</v>
      </c>
      <c r="U431" s="218" t="n">
        <v>1744</v>
      </c>
      <c r="V431" s="0" t="s">
        <v>785</v>
      </c>
      <c r="W431" s="0" t="s">
        <v>803</v>
      </c>
      <c r="X431" s="0" t="s">
        <v>787</v>
      </c>
      <c r="Y431" s="0" t="s">
        <v>788</v>
      </c>
      <c r="Z431" s="0" t="s">
        <v>789</v>
      </c>
      <c r="AA431" s="0" t="n">
        <v>2150290</v>
      </c>
    </row>
    <row r="432" customFormat="false" ht="12.75" hidden="false" customHeight="false" outlineLevel="0" collapsed="false">
      <c r="A432" s="208" t="str">
        <f aca="false">B432&amp;" "&amp;C432&amp;" "&amp;D432</f>
        <v>US Power Physical</v>
      </c>
      <c r="B432" s="208" t="str">
        <f aca="false">IF((LEFT(N432,2)="US"),"US","")</f>
        <v>US</v>
      </c>
      <c r="C432" s="208" t="str">
        <f aca="false">M432</f>
        <v>Power</v>
      </c>
      <c r="D432" s="208" t="str">
        <f aca="false">IF(ISNUMBER(FIND("Phy",N432))=TRUE(),"Physical","Financial")</f>
        <v>Physical</v>
      </c>
      <c r="E432" s="208" t="n">
        <f aca="false">IF(VLOOKUP(S432,'DD-Lookup'!$J$6:$L$50,3,FALSE())="Monthly",(YEAR(AC432)-YEAR(AB432))*12+MONTH(AC432)-MONTH(AB432)+1,(AC432-AB432+1))</f>
        <v>1</v>
      </c>
      <c r="F432" s="239" t="n">
        <f aca="false">E432*SUM(P432:Q432)</f>
        <v>50</v>
      </c>
      <c r="G432" s="214" t="n">
        <v>1288516</v>
      </c>
      <c r="H432" s="215" t="n">
        <v>37035.2890509259</v>
      </c>
      <c r="I432" s="0" t="s">
        <v>600</v>
      </c>
      <c r="M432" s="0" t="s">
        <v>67</v>
      </c>
      <c r="N432" s="0" t="s">
        <v>1081</v>
      </c>
      <c r="O432" s="0" t="s">
        <v>1250</v>
      </c>
      <c r="P432" s="216" t="n">
        <v>50</v>
      </c>
      <c r="S432" s="0" t="s">
        <v>930</v>
      </c>
      <c r="T432" s="0" t="s">
        <v>784</v>
      </c>
      <c r="U432" s="218" t="n">
        <v>19.5</v>
      </c>
      <c r="V432" s="0" t="s">
        <v>1251</v>
      </c>
      <c r="W432" s="0" t="s">
        <v>1241</v>
      </c>
      <c r="X432" s="0" t="s">
        <v>1252</v>
      </c>
      <c r="Y432" s="0" t="s">
        <v>1051</v>
      </c>
      <c r="Z432" s="0" t="s">
        <v>618</v>
      </c>
      <c r="AA432" s="0" t="n">
        <v>621026.1</v>
      </c>
      <c r="AB432" s="215" t="n">
        <v>37036.875</v>
      </c>
      <c r="AC432" s="215" t="n">
        <v>37036.875</v>
      </c>
    </row>
    <row r="433" customFormat="false" ht="12.75" hidden="false" customHeight="false" outlineLevel="0" collapsed="false">
      <c r="A433" s="208" t="str">
        <f aca="false">B433&amp;" "&amp;C433&amp;" "&amp;D433</f>
        <v> Metals Financial</v>
      </c>
      <c r="B433" s="208" t="str">
        <f aca="false">IF((LEFT(N433,2)="US"),"US","")</f>
        <v/>
      </c>
      <c r="C433" s="208" t="str">
        <f aca="false">M433</f>
        <v>Metals</v>
      </c>
      <c r="D433" s="208" t="str">
        <f aca="false">IF(ISNUMBER(FIND("Phy",N433))=TRUE(),"Physical","Financial")</f>
        <v>Financial</v>
      </c>
      <c r="E433" s="208" t="n">
        <f aca="false">IF(VLOOKUP(S433,'DD-Lookup'!$J$6:$L$50,3,FALSE())="Monthly",(YEAR(AC433)-YEAR(AB433))*12+MONTH(AC433)-MONTH(AB433)+1,(AC433-AB433+1))</f>
        <v>1</v>
      </c>
      <c r="F433" s="239" t="n">
        <f aca="false">E433*SUM(P433:Q433)</f>
        <v>20</v>
      </c>
      <c r="G433" s="214" t="n">
        <v>1288518</v>
      </c>
      <c r="H433" s="215" t="n">
        <v>37035.2894560185</v>
      </c>
      <c r="I433" s="0" t="s">
        <v>819</v>
      </c>
      <c r="M433" s="0" t="s">
        <v>780</v>
      </c>
      <c r="N433" s="0" t="s">
        <v>804</v>
      </c>
      <c r="O433" s="0" t="s">
        <v>805</v>
      </c>
      <c r="P433" s="216" t="n">
        <v>20</v>
      </c>
      <c r="S433" s="0" t="s">
        <v>783</v>
      </c>
      <c r="T433" s="0" t="s">
        <v>784</v>
      </c>
      <c r="U433" s="218" t="n">
        <v>1743</v>
      </c>
      <c r="V433" s="0" t="s">
        <v>1159</v>
      </c>
      <c r="W433" s="0" t="s">
        <v>803</v>
      </c>
      <c r="X433" s="0" t="s">
        <v>787</v>
      </c>
      <c r="Y433" s="0" t="s">
        <v>788</v>
      </c>
      <c r="Z433" s="0" t="s">
        <v>789</v>
      </c>
      <c r="AA433" s="0" t="n">
        <v>2150292</v>
      </c>
    </row>
    <row r="434" customFormat="false" ht="12.75" hidden="false" customHeight="false" outlineLevel="0" collapsed="false">
      <c r="A434" s="208" t="str">
        <f aca="false">B434&amp;" "&amp;C434&amp;" "&amp;D434</f>
        <v> Metals Financial</v>
      </c>
      <c r="B434" s="208" t="str">
        <f aca="false">IF((LEFT(N434,2)="US"),"US","")</f>
        <v/>
      </c>
      <c r="C434" s="208" t="str">
        <f aca="false">M434</f>
        <v>Metals</v>
      </c>
      <c r="D434" s="208" t="str">
        <f aca="false">IF(ISNUMBER(FIND("Phy",N434))=TRUE(),"Physical","Financial")</f>
        <v>Financial</v>
      </c>
      <c r="E434" s="208" t="n">
        <f aca="false">IF(VLOOKUP(S434,'DD-Lookup'!$J$6:$L$50,3,FALSE())="Monthly",(YEAR(AC434)-YEAR(AB434))*12+MONTH(AC434)-MONTH(AB434)+1,(AC434-AB434+1))</f>
        <v>1</v>
      </c>
      <c r="F434" s="239" t="n">
        <f aca="false">E434*SUM(P434:Q434)</f>
        <v>20</v>
      </c>
      <c r="G434" s="214" t="n">
        <v>1288519</v>
      </c>
      <c r="H434" s="215" t="n">
        <v>37035.2896759259</v>
      </c>
      <c r="I434" s="0" t="s">
        <v>939</v>
      </c>
      <c r="M434" s="0" t="s">
        <v>780</v>
      </c>
      <c r="N434" s="0" t="s">
        <v>804</v>
      </c>
      <c r="O434" s="0" t="s">
        <v>976</v>
      </c>
      <c r="Q434" s="216" t="n">
        <v>20</v>
      </c>
      <c r="S434" s="0" t="s">
        <v>783</v>
      </c>
      <c r="T434" s="0" t="s">
        <v>784</v>
      </c>
      <c r="U434" s="218" t="n">
        <v>1751</v>
      </c>
      <c r="V434" s="0" t="s">
        <v>1253</v>
      </c>
      <c r="W434" s="0" t="s">
        <v>803</v>
      </c>
      <c r="X434" s="0" t="s">
        <v>787</v>
      </c>
      <c r="Y434" s="0" t="s">
        <v>788</v>
      </c>
      <c r="Z434" s="0" t="s">
        <v>789</v>
      </c>
      <c r="AA434" s="0" t="n">
        <v>2150294</v>
      </c>
      <c r="AB434" s="215" t="n">
        <v>37090.6472222222</v>
      </c>
      <c r="AC434" s="215" t="n">
        <v>37090.6472222222</v>
      </c>
    </row>
    <row r="435" customFormat="false" ht="12.75" hidden="false" customHeight="false" outlineLevel="0" collapsed="false">
      <c r="A435" s="208" t="str">
        <f aca="false">B435&amp;" "&amp;C435&amp;" "&amp;D435</f>
        <v> Metals Financial</v>
      </c>
      <c r="B435" s="208" t="str">
        <f aca="false">IF((LEFT(N435,2)="US"),"US","")</f>
        <v/>
      </c>
      <c r="C435" s="208" t="str">
        <f aca="false">M435</f>
        <v>Metals</v>
      </c>
      <c r="D435" s="208" t="str">
        <f aca="false">IF(ISNUMBER(FIND("Phy",N435))=TRUE(),"Physical","Financial")</f>
        <v>Financial</v>
      </c>
      <c r="E435" s="208" t="n">
        <f aca="false">IF(VLOOKUP(S435,'DD-Lookup'!$J$6:$L$50,3,FALSE())="Monthly",(YEAR(AC435)-YEAR(AB435))*12+MONTH(AC435)-MONTH(AB435)+1,(AC435-AB435+1))</f>
        <v>1</v>
      </c>
      <c r="F435" s="239" t="n">
        <f aca="false">E435*SUM(P435:Q435)</f>
        <v>9</v>
      </c>
      <c r="G435" s="214" t="n">
        <v>1288520</v>
      </c>
      <c r="H435" s="215" t="n">
        <v>37035.289837963</v>
      </c>
      <c r="I435" s="0" t="s">
        <v>850</v>
      </c>
      <c r="M435" s="0" t="s">
        <v>780</v>
      </c>
      <c r="N435" s="0" t="s">
        <v>804</v>
      </c>
      <c r="O435" s="0" t="s">
        <v>805</v>
      </c>
      <c r="P435" s="216" t="n">
        <v>9</v>
      </c>
      <c r="S435" s="0" t="s">
        <v>783</v>
      </c>
      <c r="T435" s="0" t="s">
        <v>784</v>
      </c>
      <c r="U435" s="218" t="n">
        <v>1743</v>
      </c>
      <c r="V435" s="0" t="s">
        <v>1254</v>
      </c>
      <c r="W435" s="0" t="s">
        <v>803</v>
      </c>
      <c r="X435" s="0" t="s">
        <v>787</v>
      </c>
      <c r="Y435" s="0" t="s">
        <v>788</v>
      </c>
      <c r="Z435" s="0" t="s">
        <v>789</v>
      </c>
      <c r="AA435" s="0" t="n">
        <v>2150296</v>
      </c>
    </row>
    <row r="436" customFormat="false" ht="12.75" hidden="false" customHeight="false" outlineLevel="0" collapsed="false">
      <c r="A436" s="208" t="str">
        <f aca="false">B436&amp;" "&amp;C436&amp;" "&amp;D436</f>
        <v>US Power Physical</v>
      </c>
      <c r="B436" s="208" t="str">
        <f aca="false">IF((LEFT(N436,2)="US"),"US","")</f>
        <v>US</v>
      </c>
      <c r="C436" s="208" t="str">
        <f aca="false">M436</f>
        <v>Power</v>
      </c>
      <c r="D436" s="208" t="str">
        <f aca="false">IF(ISNUMBER(FIND("Phy",N436))=TRUE(),"Physical","Financial")</f>
        <v>Physical</v>
      </c>
      <c r="E436" s="208" t="n">
        <f aca="false">IF(VLOOKUP(S436,'DD-Lookup'!$J$6:$L$50,3,FALSE())="Monthly",(YEAR(AC436)-YEAR(AB436))*12+MONTH(AC436)-MONTH(AB436)+1,(AC436-AB436+1))</f>
        <v>92</v>
      </c>
      <c r="F436" s="239" t="n">
        <f aca="false">E436*SUM(P436:Q436)</f>
        <v>4600</v>
      </c>
      <c r="G436" s="214" t="n">
        <v>1288521</v>
      </c>
      <c r="H436" s="215" t="n">
        <v>37035.289849537</v>
      </c>
      <c r="I436" s="0" t="s">
        <v>1225</v>
      </c>
      <c r="M436" s="0" t="s">
        <v>67</v>
      </c>
      <c r="N436" s="0" t="s">
        <v>1081</v>
      </c>
      <c r="O436" s="0" t="s">
        <v>1215</v>
      </c>
      <c r="Q436" s="216" t="n">
        <v>50</v>
      </c>
      <c r="S436" s="0" t="s">
        <v>930</v>
      </c>
      <c r="T436" s="0" t="s">
        <v>784</v>
      </c>
      <c r="U436" s="218" t="n">
        <v>37.25</v>
      </c>
      <c r="V436" s="0" t="s">
        <v>1226</v>
      </c>
      <c r="W436" s="0" t="s">
        <v>1090</v>
      </c>
      <c r="X436" s="0" t="s">
        <v>1091</v>
      </c>
      <c r="Y436" s="0" t="s">
        <v>1051</v>
      </c>
      <c r="Z436" s="0" t="s">
        <v>618</v>
      </c>
      <c r="AA436" s="0" t="n">
        <v>621028.1</v>
      </c>
      <c r="AB436" s="215" t="n">
        <v>37165.7159722222</v>
      </c>
      <c r="AC436" s="215" t="n">
        <v>37256.7159722222</v>
      </c>
    </row>
    <row r="437" customFormat="false" ht="12.75" hidden="false" customHeight="false" outlineLevel="0" collapsed="false">
      <c r="A437" s="208" t="str">
        <f aca="false">B437&amp;" "&amp;C437&amp;" "&amp;D437</f>
        <v> Metals Financial</v>
      </c>
      <c r="B437" s="208" t="str">
        <f aca="false">IF((LEFT(N437,2)="US"),"US","")</f>
        <v/>
      </c>
      <c r="C437" s="208" t="str">
        <f aca="false">M437</f>
        <v>Metals</v>
      </c>
      <c r="D437" s="208" t="str">
        <f aca="false">IF(ISNUMBER(FIND("Phy",N437))=TRUE(),"Physical","Financial")</f>
        <v>Financial</v>
      </c>
      <c r="E437" s="208" t="n">
        <f aca="false">IF(VLOOKUP(S437,'DD-Lookup'!$J$6:$L$50,3,FALSE())="Monthly",(YEAR(AC437)-YEAR(AB437))*12+MONTH(AC437)-MONTH(AB437)+1,(AC437-AB437+1))</f>
        <v>1</v>
      </c>
      <c r="F437" s="239" t="n">
        <f aca="false">E437*SUM(P437:Q437)</f>
        <v>11</v>
      </c>
      <c r="G437" s="214" t="n">
        <v>1288522</v>
      </c>
      <c r="H437" s="215" t="n">
        <v>37035.2899189815</v>
      </c>
      <c r="I437" s="0" t="s">
        <v>901</v>
      </c>
      <c r="M437" s="0" t="s">
        <v>780</v>
      </c>
      <c r="N437" s="0" t="s">
        <v>804</v>
      </c>
      <c r="O437" s="0" t="s">
        <v>805</v>
      </c>
      <c r="P437" s="216" t="n">
        <v>11</v>
      </c>
      <c r="S437" s="0" t="s">
        <v>783</v>
      </c>
      <c r="T437" s="0" t="s">
        <v>784</v>
      </c>
      <c r="U437" s="218" t="n">
        <v>1743</v>
      </c>
      <c r="V437" s="0" t="s">
        <v>902</v>
      </c>
      <c r="W437" s="0" t="s">
        <v>803</v>
      </c>
      <c r="X437" s="0" t="s">
        <v>787</v>
      </c>
      <c r="Y437" s="0" t="s">
        <v>788</v>
      </c>
      <c r="Z437" s="0" t="s">
        <v>789</v>
      </c>
      <c r="AA437" s="0" t="n">
        <v>2150298</v>
      </c>
    </row>
    <row r="438" customFormat="false" ht="12.75" hidden="false" customHeight="false" outlineLevel="0" collapsed="false">
      <c r="A438" s="208" t="str">
        <f aca="false">B438&amp;" "&amp;C438&amp;" "&amp;D438</f>
        <v>US Power Physical</v>
      </c>
      <c r="B438" s="208" t="str">
        <f aca="false">IF((LEFT(N438,2)="US"),"US","")</f>
        <v>US</v>
      </c>
      <c r="C438" s="208" t="str">
        <f aca="false">M438</f>
        <v>Power</v>
      </c>
      <c r="D438" s="208" t="str">
        <f aca="false">IF(ISNUMBER(FIND("Phy",N438))=TRUE(),"Physical","Financial")</f>
        <v>Physical</v>
      </c>
      <c r="E438" s="208" t="n">
        <f aca="false">IF(VLOOKUP(S438,'DD-Lookup'!$J$6:$L$50,3,FALSE())="Monthly",(YEAR(AC438)-YEAR(AB438))*12+MONTH(AC438)-MONTH(AB438)+1,(AC438-AB438+1))</f>
        <v>5</v>
      </c>
      <c r="F438" s="239" t="n">
        <f aca="false">E438*SUM(P438:Q438)</f>
        <v>250</v>
      </c>
      <c r="G438" s="214" t="n">
        <v>1288523</v>
      </c>
      <c r="H438" s="215" t="n">
        <v>37035.2900694445</v>
      </c>
      <c r="I438" s="0" t="s">
        <v>600</v>
      </c>
      <c r="M438" s="0" t="s">
        <v>67</v>
      </c>
      <c r="N438" s="0" t="s">
        <v>1081</v>
      </c>
      <c r="O438" s="0" t="s">
        <v>1255</v>
      </c>
      <c r="Q438" s="216" t="n">
        <v>50</v>
      </c>
      <c r="S438" s="0" t="s">
        <v>930</v>
      </c>
      <c r="T438" s="0" t="s">
        <v>784</v>
      </c>
      <c r="U438" s="218" t="n">
        <v>32</v>
      </c>
      <c r="V438" s="0" t="s">
        <v>1251</v>
      </c>
      <c r="W438" s="0" t="s">
        <v>1134</v>
      </c>
      <c r="X438" s="0" t="s">
        <v>1135</v>
      </c>
      <c r="Y438" s="0" t="s">
        <v>1051</v>
      </c>
      <c r="Z438" s="0" t="s">
        <v>618</v>
      </c>
      <c r="AA438" s="0" t="n">
        <v>621030.1</v>
      </c>
      <c r="AB438" s="215" t="n">
        <v>37039.875</v>
      </c>
      <c r="AC438" s="215" t="n">
        <v>37043.875</v>
      </c>
    </row>
    <row r="439" customFormat="false" ht="12.75" hidden="false" customHeight="false" outlineLevel="0" collapsed="false">
      <c r="A439" s="208" t="str">
        <f aca="false">B439&amp;" "&amp;C439&amp;" "&amp;D439</f>
        <v>US Power Physical</v>
      </c>
      <c r="B439" s="208" t="str">
        <f aca="false">IF((LEFT(N439,2)="US"),"US","")</f>
        <v>US</v>
      </c>
      <c r="C439" s="208" t="str">
        <f aca="false">M439</f>
        <v>Power</v>
      </c>
      <c r="D439" s="208" t="str">
        <f aca="false">IF(ISNUMBER(FIND("Phy",N439))=TRUE(),"Physical","Financial")</f>
        <v>Physical</v>
      </c>
      <c r="E439" s="208" t="n">
        <f aca="false">IF(VLOOKUP(S439,'DD-Lookup'!$J$6:$L$50,3,FALSE())="Monthly",(YEAR(AC439)-YEAR(AB439))*12+MONTH(AC439)-MONTH(AB439)+1,(AC439-AB439+1))</f>
        <v>1</v>
      </c>
      <c r="F439" s="239" t="n">
        <f aca="false">E439*SUM(P439:Q439)</f>
        <v>50</v>
      </c>
      <c r="G439" s="214" t="n">
        <v>1288524</v>
      </c>
      <c r="H439" s="215" t="n">
        <v>37035.2901273148</v>
      </c>
      <c r="I439" s="0" t="s">
        <v>1109</v>
      </c>
      <c r="M439" s="0" t="s">
        <v>67</v>
      </c>
      <c r="N439" s="0" t="s">
        <v>1081</v>
      </c>
      <c r="O439" s="0" t="s">
        <v>1110</v>
      </c>
      <c r="P439" s="216" t="n">
        <v>50</v>
      </c>
      <c r="S439" s="0" t="s">
        <v>930</v>
      </c>
      <c r="T439" s="0" t="s">
        <v>784</v>
      </c>
      <c r="U439" s="218" t="n">
        <v>44.75</v>
      </c>
      <c r="V439" s="0" t="s">
        <v>1111</v>
      </c>
      <c r="W439" s="0" t="s">
        <v>1094</v>
      </c>
      <c r="X439" s="0" t="s">
        <v>1063</v>
      </c>
      <c r="Y439" s="0" t="s">
        <v>1051</v>
      </c>
      <c r="Z439" s="0" t="s">
        <v>618</v>
      </c>
      <c r="AA439" s="0" t="n">
        <v>621031.1</v>
      </c>
      <c r="AB439" s="215" t="n">
        <v>37036.875</v>
      </c>
      <c r="AC439" s="215" t="n">
        <v>37036.875</v>
      </c>
    </row>
    <row r="440" customFormat="false" ht="12.75" hidden="false" customHeight="false" outlineLevel="0" collapsed="false">
      <c r="A440" s="208" t="str">
        <f aca="false">B440&amp;" "&amp;C440&amp;" "&amp;D440</f>
        <v>US Power Physical</v>
      </c>
      <c r="B440" s="208" t="str">
        <f aca="false">IF((LEFT(N440,2)="US"),"US","")</f>
        <v>US</v>
      </c>
      <c r="C440" s="208" t="str">
        <f aca="false">M440</f>
        <v>Power</v>
      </c>
      <c r="D440" s="208" t="str">
        <f aca="false">IF(ISNUMBER(FIND("Phy",N440))=TRUE(),"Physical","Financial")</f>
        <v>Physical</v>
      </c>
      <c r="E440" s="208" t="n">
        <f aca="false">IF(VLOOKUP(S440,'DD-Lookup'!$J$6:$L$50,3,FALSE())="Monthly",(YEAR(AC440)-YEAR(AB440))*12+MONTH(AC440)-MONTH(AB440)+1,(AC440-AB440+1))</f>
        <v>1</v>
      </c>
      <c r="F440" s="239" t="n">
        <f aca="false">E440*SUM(P440:Q440)</f>
        <v>50</v>
      </c>
      <c r="G440" s="214" t="n">
        <v>1288525</v>
      </c>
      <c r="H440" s="215" t="n">
        <v>37035.2901736111</v>
      </c>
      <c r="I440" s="0" t="s">
        <v>1078</v>
      </c>
      <c r="M440" s="0" t="s">
        <v>67</v>
      </c>
      <c r="N440" s="0" t="s">
        <v>1081</v>
      </c>
      <c r="O440" s="0" t="s">
        <v>1110</v>
      </c>
      <c r="P440" s="216" t="n">
        <v>50</v>
      </c>
      <c r="S440" s="0" t="s">
        <v>930</v>
      </c>
      <c r="T440" s="0" t="s">
        <v>784</v>
      </c>
      <c r="U440" s="218" t="n">
        <v>44.75</v>
      </c>
      <c r="V440" s="0" t="s">
        <v>1150</v>
      </c>
      <c r="W440" s="0" t="s">
        <v>1094</v>
      </c>
      <c r="X440" s="0" t="s">
        <v>1063</v>
      </c>
      <c r="Y440" s="0" t="s">
        <v>1051</v>
      </c>
      <c r="Z440" s="0" t="s">
        <v>618</v>
      </c>
      <c r="AA440" s="0" t="n">
        <v>621032.1</v>
      </c>
      <c r="AB440" s="215" t="n">
        <v>37036.875</v>
      </c>
      <c r="AC440" s="215" t="n">
        <v>37036.875</v>
      </c>
    </row>
    <row r="441" customFormat="false" ht="12.75" hidden="false" customHeight="false" outlineLevel="0" collapsed="false">
      <c r="A441" s="208" t="str">
        <f aca="false">B441&amp;" "&amp;C441&amp;" "&amp;D441</f>
        <v>US Power Physical</v>
      </c>
      <c r="B441" s="208" t="str">
        <f aca="false">IF((LEFT(N441,2)="US"),"US","")</f>
        <v>US</v>
      </c>
      <c r="C441" s="208" t="str">
        <f aca="false">M441</f>
        <v>Power</v>
      </c>
      <c r="D441" s="208" t="str">
        <f aca="false">IF(ISNUMBER(FIND("Phy",N441))=TRUE(),"Physical","Financial")</f>
        <v>Physical</v>
      </c>
      <c r="E441" s="208" t="n">
        <f aca="false">IF(VLOOKUP(S441,'DD-Lookup'!$J$6:$L$50,3,FALSE())="Monthly",(YEAR(AC441)-YEAR(AB441))*12+MONTH(AC441)-MONTH(AB441)+1,(AC441-AB441+1))</f>
        <v>5</v>
      </c>
      <c r="F441" s="239" t="n">
        <f aca="false">E441*SUM(P441:Q441)</f>
        <v>250</v>
      </c>
      <c r="G441" s="214" t="n">
        <v>1288526</v>
      </c>
      <c r="H441" s="215" t="n">
        <v>37035.2905439815</v>
      </c>
      <c r="I441" s="0" t="s">
        <v>1109</v>
      </c>
      <c r="M441" s="0" t="s">
        <v>67</v>
      </c>
      <c r="N441" s="0" t="s">
        <v>1081</v>
      </c>
      <c r="O441" s="0" t="s">
        <v>1255</v>
      </c>
      <c r="Q441" s="216" t="n">
        <v>50</v>
      </c>
      <c r="S441" s="0" t="s">
        <v>930</v>
      </c>
      <c r="T441" s="0" t="s">
        <v>784</v>
      </c>
      <c r="U441" s="218" t="n">
        <v>32.5</v>
      </c>
      <c r="V441" s="0" t="s">
        <v>1256</v>
      </c>
      <c r="W441" s="0" t="s">
        <v>1134</v>
      </c>
      <c r="X441" s="0" t="s">
        <v>1135</v>
      </c>
      <c r="Y441" s="0" t="s">
        <v>1051</v>
      </c>
      <c r="Z441" s="0" t="s">
        <v>618</v>
      </c>
      <c r="AA441" s="0" t="n">
        <v>621034.1</v>
      </c>
      <c r="AB441" s="215" t="n">
        <v>37039.875</v>
      </c>
      <c r="AC441" s="215" t="n">
        <v>37043.875</v>
      </c>
    </row>
    <row r="442" customFormat="false" ht="12.75" hidden="false" customHeight="false" outlineLevel="0" collapsed="false">
      <c r="A442" s="208" t="str">
        <f aca="false">B442&amp;" "&amp;C442&amp;" "&amp;D442</f>
        <v> Metals Financial</v>
      </c>
      <c r="B442" s="208" t="str">
        <f aca="false">IF((LEFT(N442,2)="US"),"US","")</f>
        <v/>
      </c>
      <c r="C442" s="208" t="str">
        <f aca="false">M442</f>
        <v>Metals</v>
      </c>
      <c r="D442" s="208" t="str">
        <f aca="false">IF(ISNUMBER(FIND("Phy",N442))=TRUE(),"Physical","Financial")</f>
        <v>Financial</v>
      </c>
      <c r="E442" s="208" t="n">
        <f aca="false">IF(VLOOKUP(S442,'DD-Lookup'!$J$6:$L$50,3,FALSE())="Monthly",(YEAR(AC442)-YEAR(AB442))*12+MONTH(AC442)-MONTH(AB442)+1,(AC442-AB442+1))</f>
        <v>1</v>
      </c>
      <c r="F442" s="239" t="n">
        <f aca="false">E442*SUM(P442:Q442)</f>
        <v>10</v>
      </c>
      <c r="G442" s="214" t="n">
        <v>1288527</v>
      </c>
      <c r="H442" s="215" t="n">
        <v>37035.2905787037</v>
      </c>
      <c r="I442" s="0" t="s">
        <v>941</v>
      </c>
      <c r="M442" s="0" t="s">
        <v>780</v>
      </c>
      <c r="N442" s="0" t="s">
        <v>879</v>
      </c>
      <c r="O442" s="0" t="s">
        <v>880</v>
      </c>
      <c r="Q442" s="216" t="n">
        <v>10</v>
      </c>
      <c r="S442" s="0" t="s">
        <v>783</v>
      </c>
      <c r="T442" s="0" t="s">
        <v>784</v>
      </c>
      <c r="U442" s="218" t="n">
        <v>484</v>
      </c>
      <c r="V442" s="0" t="s">
        <v>1044</v>
      </c>
      <c r="W442" s="0" t="s">
        <v>856</v>
      </c>
      <c r="X442" s="0" t="s">
        <v>787</v>
      </c>
      <c r="Y442" s="0" t="s">
        <v>788</v>
      </c>
      <c r="Z442" s="0" t="s">
        <v>789</v>
      </c>
      <c r="AA442" s="0" t="n">
        <v>2150300</v>
      </c>
    </row>
    <row r="443" customFormat="false" ht="12.75" hidden="false" customHeight="false" outlineLevel="0" collapsed="false">
      <c r="A443" s="208" t="str">
        <f aca="false">B443&amp;" "&amp;C443&amp;" "&amp;D443</f>
        <v>US Power Physical</v>
      </c>
      <c r="B443" s="208" t="str">
        <f aca="false">IF((LEFT(N443,2)="US"),"US","")</f>
        <v>US</v>
      </c>
      <c r="C443" s="208" t="str">
        <f aca="false">M443</f>
        <v>Power</v>
      </c>
      <c r="D443" s="208" t="str">
        <f aca="false">IF(ISNUMBER(FIND("Phy",N443))=TRUE(),"Physical","Financial")</f>
        <v>Physical</v>
      </c>
      <c r="E443" s="208" t="n">
        <f aca="false">IF(VLOOKUP(S443,'DD-Lookup'!$J$6:$L$50,3,FALSE())="Monthly",(YEAR(AC443)-YEAR(AB443))*12+MONTH(AC443)-MONTH(AB443)+1,(AC443-AB443+1))</f>
        <v>92</v>
      </c>
      <c r="F443" s="239" t="n">
        <f aca="false">E443*SUM(P443:Q443)</f>
        <v>4600</v>
      </c>
      <c r="G443" s="214" t="n">
        <v>1288528</v>
      </c>
      <c r="H443" s="215" t="n">
        <v>37035.2911921296</v>
      </c>
      <c r="I443" s="0" t="s">
        <v>1078</v>
      </c>
      <c r="M443" s="0" t="s">
        <v>67</v>
      </c>
      <c r="N443" s="0" t="s">
        <v>1081</v>
      </c>
      <c r="O443" s="0" t="s">
        <v>1227</v>
      </c>
      <c r="P443" s="216" t="n">
        <v>50</v>
      </c>
      <c r="S443" s="0" t="s">
        <v>930</v>
      </c>
      <c r="T443" s="0" t="s">
        <v>784</v>
      </c>
      <c r="U443" s="218" t="n">
        <v>39</v>
      </c>
      <c r="V443" s="0" t="s">
        <v>1188</v>
      </c>
      <c r="W443" s="0" t="s">
        <v>1228</v>
      </c>
      <c r="X443" s="0" t="s">
        <v>1229</v>
      </c>
      <c r="Y443" s="0" t="s">
        <v>1051</v>
      </c>
      <c r="Z443" s="0" t="s">
        <v>618</v>
      </c>
      <c r="AA443" s="0" t="n">
        <v>621035.1</v>
      </c>
      <c r="AB443" s="215" t="n">
        <v>37530.875</v>
      </c>
      <c r="AC443" s="215" t="n">
        <v>37621.875</v>
      </c>
    </row>
    <row r="444" customFormat="false" ht="12.75" hidden="false" customHeight="false" outlineLevel="0" collapsed="false">
      <c r="A444" s="208" t="str">
        <f aca="false">B444&amp;" "&amp;C444&amp;" "&amp;D444</f>
        <v>US Power Financial</v>
      </c>
      <c r="B444" s="208" t="str">
        <f aca="false">IF((LEFT(N444,2)="US"),"US","")</f>
        <v>US</v>
      </c>
      <c r="C444" s="208" t="str">
        <f aca="false">M444</f>
        <v>Power</v>
      </c>
      <c r="D444" s="208" t="str">
        <f aca="false">IF(ISNUMBER(FIND("Phy",N444))=TRUE(),"Physical","Financial")</f>
        <v>Financial</v>
      </c>
      <c r="E444" s="208" t="n">
        <f aca="false">IF(VLOOKUP(S444,'DD-Lookup'!$J$6:$L$50,3,FALSE())="Monthly",(YEAR(AC444)-YEAR(AB444))*12+MONTH(AC444)-MONTH(AB444)+1,(AC444-AB444+1))</f>
        <v>1</v>
      </c>
      <c r="F444" s="239" t="n">
        <f aca="false">E444*SUM(P444:Q444)</f>
        <v>50</v>
      </c>
      <c r="G444" s="214" t="n">
        <v>1288529</v>
      </c>
      <c r="H444" s="215" t="n">
        <v>37035.2913194444</v>
      </c>
      <c r="I444" s="0" t="s">
        <v>1087</v>
      </c>
      <c r="M444" s="0" t="s">
        <v>67</v>
      </c>
      <c r="N444" s="0" t="s">
        <v>1046</v>
      </c>
      <c r="O444" s="0" t="s">
        <v>1257</v>
      </c>
      <c r="Q444" s="216" t="n">
        <v>50</v>
      </c>
      <c r="S444" s="0" t="s">
        <v>930</v>
      </c>
      <c r="T444" s="0" t="s">
        <v>784</v>
      </c>
      <c r="U444" s="218" t="n">
        <v>40.5</v>
      </c>
      <c r="V444" s="0" t="s">
        <v>1093</v>
      </c>
      <c r="W444" s="0" t="s">
        <v>1062</v>
      </c>
      <c r="X444" s="0" t="s">
        <v>1063</v>
      </c>
      <c r="Y444" s="0" t="s">
        <v>1051</v>
      </c>
      <c r="Z444" s="0" t="s">
        <v>571</v>
      </c>
      <c r="AA444" s="0" t="n">
        <v>621036.1</v>
      </c>
      <c r="AB444" s="215" t="n">
        <v>37043.875</v>
      </c>
      <c r="AC444" s="215" t="n">
        <v>37043.875</v>
      </c>
    </row>
    <row r="445" customFormat="false" ht="12.75" hidden="false" customHeight="false" outlineLevel="0" collapsed="false">
      <c r="A445" s="208" t="str">
        <f aca="false">B445&amp;" "&amp;C445&amp;" "&amp;D445</f>
        <v>US Power Physical</v>
      </c>
      <c r="B445" s="208" t="str">
        <f aca="false">IF((LEFT(N445,2)="US"),"US","")</f>
        <v>US</v>
      </c>
      <c r="C445" s="208" t="str">
        <f aca="false">M445</f>
        <v>Power</v>
      </c>
      <c r="D445" s="208" t="str">
        <f aca="false">IF(ISNUMBER(FIND("Phy",N445))=TRUE(),"Physical","Financial")</f>
        <v>Physical</v>
      </c>
      <c r="E445" s="208" t="n">
        <f aca="false">IF(VLOOKUP(S445,'DD-Lookup'!$J$6:$L$50,3,FALSE())="Monthly",(YEAR(AC445)-YEAR(AB445))*12+MONTH(AC445)-MONTH(AB445)+1,(AC445-AB445+1))</f>
        <v>31</v>
      </c>
      <c r="F445" s="239" t="n">
        <f aca="false">E445*SUM(P445:Q445)</f>
        <v>1550</v>
      </c>
      <c r="G445" s="214" t="n">
        <v>1288530</v>
      </c>
      <c r="H445" s="215" t="n">
        <v>37035.291400463</v>
      </c>
      <c r="I445" s="0" t="s">
        <v>1078</v>
      </c>
      <c r="M445" s="0" t="s">
        <v>67</v>
      </c>
      <c r="N445" s="0" t="s">
        <v>1081</v>
      </c>
      <c r="O445" s="0" t="s">
        <v>1236</v>
      </c>
      <c r="P445" s="216" t="n">
        <v>50</v>
      </c>
      <c r="S445" s="0" t="s">
        <v>930</v>
      </c>
      <c r="T445" s="0" t="s">
        <v>784</v>
      </c>
      <c r="U445" s="218" t="n">
        <v>47.75</v>
      </c>
      <c r="V445" s="0" t="s">
        <v>1188</v>
      </c>
      <c r="W445" s="0" t="s">
        <v>1228</v>
      </c>
      <c r="X445" s="0" t="s">
        <v>1229</v>
      </c>
      <c r="Y445" s="0" t="s">
        <v>1051</v>
      </c>
      <c r="Z445" s="0" t="s">
        <v>618</v>
      </c>
      <c r="AA445" s="0" t="n">
        <v>621037.1</v>
      </c>
      <c r="AB445" s="215" t="n">
        <v>37377.875</v>
      </c>
      <c r="AC445" s="215" t="n">
        <v>37407.875</v>
      </c>
    </row>
    <row r="446" customFormat="false" ht="12.75" hidden="false" customHeight="false" outlineLevel="0" collapsed="false">
      <c r="A446" s="208" t="str">
        <f aca="false">B446&amp;" "&amp;C446&amp;" "&amp;D446</f>
        <v>US Power Financial</v>
      </c>
      <c r="B446" s="208" t="str">
        <f aca="false">IF((LEFT(N446,2)="US"),"US","")</f>
        <v>US</v>
      </c>
      <c r="C446" s="208" t="str">
        <f aca="false">M446</f>
        <v>Power</v>
      </c>
      <c r="D446" s="208" t="str">
        <f aca="false">IF(ISNUMBER(FIND("Phy",N446))=TRUE(),"Physical","Financial")</f>
        <v>Financial</v>
      </c>
      <c r="E446" s="208" t="n">
        <f aca="false">IF(VLOOKUP(S446,'DD-Lookup'!$J$6:$L$50,3,FALSE())="Monthly",(YEAR(AC446)-YEAR(AB446))*12+MONTH(AC446)-MONTH(AB446)+1,(AC446-AB446+1))</f>
        <v>1</v>
      </c>
      <c r="F446" s="239" t="n">
        <f aca="false">E446*SUM(P446:Q446)</f>
        <v>50</v>
      </c>
      <c r="G446" s="214" t="n">
        <v>1288531</v>
      </c>
      <c r="H446" s="215" t="n">
        <v>37035.291412037</v>
      </c>
      <c r="I446" s="0" t="s">
        <v>1087</v>
      </c>
      <c r="M446" s="0" t="s">
        <v>67</v>
      </c>
      <c r="N446" s="0" t="s">
        <v>1046</v>
      </c>
      <c r="O446" s="0" t="s">
        <v>1196</v>
      </c>
      <c r="Q446" s="216" t="n">
        <v>50</v>
      </c>
      <c r="S446" s="0" t="s">
        <v>930</v>
      </c>
      <c r="T446" s="0" t="s">
        <v>784</v>
      </c>
      <c r="U446" s="218" t="n">
        <v>52.25</v>
      </c>
      <c r="V446" s="0" t="s">
        <v>1093</v>
      </c>
      <c r="W446" s="0" t="s">
        <v>1062</v>
      </c>
      <c r="X446" s="0" t="s">
        <v>1063</v>
      </c>
      <c r="Y446" s="0" t="s">
        <v>1051</v>
      </c>
      <c r="Z446" s="0" t="s">
        <v>571</v>
      </c>
      <c r="AA446" s="0" t="n">
        <v>621038.1</v>
      </c>
      <c r="AB446" s="215" t="n">
        <v>37043.875</v>
      </c>
      <c r="AC446" s="215" t="n">
        <v>37043.875</v>
      </c>
    </row>
    <row r="447" customFormat="false" ht="12.75" hidden="false" customHeight="false" outlineLevel="0" collapsed="false">
      <c r="A447" s="208" t="str">
        <f aca="false">B447&amp;" "&amp;C447&amp;" "&amp;D447</f>
        <v> Metals Financial</v>
      </c>
      <c r="B447" s="208" t="str">
        <f aca="false">IF((LEFT(N447,2)="US"),"US","")</f>
        <v/>
      </c>
      <c r="C447" s="208" t="str">
        <f aca="false">M447</f>
        <v>Metals</v>
      </c>
      <c r="D447" s="208" t="str">
        <f aca="false">IF(ISNUMBER(FIND("Phy",N447))=TRUE(),"Physical","Financial")</f>
        <v>Financial</v>
      </c>
      <c r="E447" s="208" t="n">
        <f aca="false">IF(VLOOKUP(S447,'DD-Lookup'!$J$6:$L$50,3,FALSE())="Monthly",(YEAR(AC447)-YEAR(AB447))*12+MONTH(AC447)-MONTH(AB447)+1,(AC447-AB447+1))</f>
        <v>1</v>
      </c>
      <c r="F447" s="239" t="n">
        <f aca="false">E447*SUM(P447:Q447)</f>
        <v>20</v>
      </c>
      <c r="G447" s="214" t="n">
        <v>1288532</v>
      </c>
      <c r="H447" s="215" t="n">
        <v>37035.2917708333</v>
      </c>
      <c r="I447" s="0" t="s">
        <v>1258</v>
      </c>
      <c r="M447" s="0" t="s">
        <v>780</v>
      </c>
      <c r="N447" s="0" t="s">
        <v>781</v>
      </c>
      <c r="O447" s="0" t="s">
        <v>782</v>
      </c>
      <c r="Q447" s="216" t="n">
        <v>20</v>
      </c>
      <c r="S447" s="0" t="s">
        <v>783</v>
      </c>
      <c r="T447" s="0" t="s">
        <v>784</v>
      </c>
      <c r="U447" s="218" t="n">
        <v>1542</v>
      </c>
      <c r="V447" s="0" t="s">
        <v>1259</v>
      </c>
      <c r="W447" s="0" t="s">
        <v>803</v>
      </c>
      <c r="X447" s="0" t="s">
        <v>787</v>
      </c>
      <c r="Y447" s="0" t="s">
        <v>788</v>
      </c>
      <c r="Z447" s="0" t="s">
        <v>789</v>
      </c>
      <c r="AA447" s="0" t="n">
        <v>2150302</v>
      </c>
    </row>
    <row r="448" customFormat="false" ht="12.75" hidden="false" customHeight="false" outlineLevel="0" collapsed="false">
      <c r="A448" s="208" t="str">
        <f aca="false">B448&amp;" "&amp;C448&amp;" "&amp;D448</f>
        <v>US Power Physical</v>
      </c>
      <c r="B448" s="208" t="str">
        <f aca="false">IF((LEFT(N448,2)="US"),"US","")</f>
        <v>US</v>
      </c>
      <c r="C448" s="208" t="str">
        <f aca="false">M448</f>
        <v>Power</v>
      </c>
      <c r="D448" s="208" t="str">
        <f aca="false">IF(ISNUMBER(FIND("Phy",N448))=TRUE(),"Physical","Financial")</f>
        <v>Physical</v>
      </c>
      <c r="E448" s="208" t="n">
        <f aca="false">IF(VLOOKUP(S448,'DD-Lookup'!$J$6:$L$50,3,FALSE())="Monthly",(YEAR(AC448)-YEAR(AB448))*12+MONTH(AC448)-MONTH(AB448)+1,(AC448-AB448+1))</f>
        <v>30</v>
      </c>
      <c r="F448" s="239" t="n">
        <f aca="false">E448*SUM(P448:Q448)</f>
        <v>1500</v>
      </c>
      <c r="G448" s="214" t="n">
        <v>1288533</v>
      </c>
      <c r="H448" s="215" t="n">
        <v>37035.2919907407</v>
      </c>
      <c r="I448" s="0" t="s">
        <v>1107</v>
      </c>
      <c r="M448" s="0" t="s">
        <v>67</v>
      </c>
      <c r="N448" s="0" t="s">
        <v>1081</v>
      </c>
      <c r="O448" s="0" t="s">
        <v>1181</v>
      </c>
      <c r="P448" s="216" t="n">
        <v>50</v>
      </c>
      <c r="S448" s="0" t="s">
        <v>930</v>
      </c>
      <c r="T448" s="0" t="s">
        <v>784</v>
      </c>
      <c r="U448" s="218" t="n">
        <v>72.5</v>
      </c>
      <c r="V448" s="0" t="s">
        <v>1160</v>
      </c>
      <c r="W448" s="0" t="s">
        <v>1084</v>
      </c>
      <c r="X448" s="0" t="s">
        <v>1182</v>
      </c>
      <c r="Y448" s="0" t="s">
        <v>1051</v>
      </c>
      <c r="Z448" s="0" t="s">
        <v>618</v>
      </c>
      <c r="AA448" s="0" t="n">
        <v>621040.1</v>
      </c>
      <c r="AB448" s="215" t="n">
        <v>37043.5944444445</v>
      </c>
      <c r="AC448" s="215" t="n">
        <v>37072.5944444445</v>
      </c>
    </row>
    <row r="449" customFormat="false" ht="12.75" hidden="false" customHeight="false" outlineLevel="0" collapsed="false">
      <c r="A449" s="208" t="str">
        <f aca="false">B449&amp;" "&amp;C449&amp;" "&amp;D449</f>
        <v>US Power Physical</v>
      </c>
      <c r="B449" s="208" t="str">
        <f aca="false">IF((LEFT(N449,2)="US"),"US","")</f>
        <v>US</v>
      </c>
      <c r="C449" s="208" t="str">
        <f aca="false">M449</f>
        <v>Power</v>
      </c>
      <c r="D449" s="208" t="str">
        <f aca="false">IF(ISNUMBER(FIND("Phy",N449))=TRUE(),"Physical","Financial")</f>
        <v>Physical</v>
      </c>
      <c r="E449" s="208" t="n">
        <f aca="false">IF(VLOOKUP(S449,'DD-Lookup'!$J$6:$L$50,3,FALSE())="Monthly",(YEAR(AC449)-YEAR(AB449))*12+MONTH(AC449)-MONTH(AB449)+1,(AC449-AB449+1))</f>
        <v>30</v>
      </c>
      <c r="F449" s="239" t="n">
        <f aca="false">E449*SUM(P449:Q449)</f>
        <v>1500</v>
      </c>
      <c r="G449" s="214" t="n">
        <v>1288534</v>
      </c>
      <c r="H449" s="215" t="n">
        <v>37035.2920023148</v>
      </c>
      <c r="I449" s="0" t="s">
        <v>1260</v>
      </c>
      <c r="M449" s="0" t="s">
        <v>67</v>
      </c>
      <c r="N449" s="0" t="s">
        <v>1081</v>
      </c>
      <c r="O449" s="0" t="s">
        <v>1261</v>
      </c>
      <c r="Q449" s="216" t="n">
        <v>50</v>
      </c>
      <c r="S449" s="0" t="s">
        <v>930</v>
      </c>
      <c r="T449" s="0" t="s">
        <v>784</v>
      </c>
      <c r="U449" s="218" t="n">
        <v>39.5</v>
      </c>
      <c r="V449" s="0" t="s">
        <v>1262</v>
      </c>
      <c r="W449" s="0" t="s">
        <v>1090</v>
      </c>
      <c r="X449" s="0" t="s">
        <v>1135</v>
      </c>
      <c r="Y449" s="0" t="s">
        <v>1051</v>
      </c>
      <c r="Z449" s="0" t="s">
        <v>618</v>
      </c>
      <c r="AA449" s="0" t="n">
        <v>621041.1</v>
      </c>
      <c r="AB449" s="215" t="n">
        <v>37135.7159722222</v>
      </c>
      <c r="AC449" s="215" t="n">
        <v>37164.7159722222</v>
      </c>
    </row>
    <row r="450" customFormat="false" ht="12.75" hidden="false" customHeight="false" outlineLevel="0" collapsed="false">
      <c r="A450" s="208" t="str">
        <f aca="false">B450&amp;" "&amp;C450&amp;" "&amp;D450</f>
        <v>US Natural Gas Financial</v>
      </c>
      <c r="B450" s="208" t="str">
        <f aca="false">IF((LEFT(N450,2)="US"),"US","")</f>
        <v>US</v>
      </c>
      <c r="C450" s="208" t="str">
        <f aca="false">M450</f>
        <v>Natural Gas</v>
      </c>
      <c r="D450" s="208" t="str">
        <f aca="false">IF(ISNUMBER(FIND("Phy",N450))=TRUE(),"Physical","Financial")</f>
        <v>Financial</v>
      </c>
      <c r="E450" s="208" t="n">
        <f aca="false">IF(VLOOKUP(S450,'DD-Lookup'!$J$6:$L$50,3,FALSE())="Monthly",(YEAR(AC450)-YEAR(AB450))*12+MONTH(AC450)-MONTH(AB450)+1,(AC450-AB450+1))</f>
        <v>30</v>
      </c>
      <c r="F450" s="239" t="n">
        <f aca="false">E450*SUM(P450:Q450)</f>
        <v>300000</v>
      </c>
      <c r="G450" s="214" t="n">
        <v>1288538</v>
      </c>
      <c r="H450" s="215" t="n">
        <v>37035.2921296296</v>
      </c>
      <c r="I450" s="0" t="s">
        <v>1112</v>
      </c>
      <c r="M450" s="0" t="s">
        <v>858</v>
      </c>
      <c r="N450" s="0" t="s">
        <v>1024</v>
      </c>
      <c r="O450" s="0" t="s">
        <v>1025</v>
      </c>
      <c r="P450" s="216" t="n">
        <v>10000</v>
      </c>
      <c r="S450" s="0" t="s">
        <v>1026</v>
      </c>
      <c r="T450" s="0" t="s">
        <v>784</v>
      </c>
      <c r="U450" s="218" t="n">
        <v>4.16</v>
      </c>
      <c r="V450" s="0" t="s">
        <v>1263</v>
      </c>
      <c r="W450" s="0" t="s">
        <v>1028</v>
      </c>
      <c r="X450" s="0" t="s">
        <v>1029</v>
      </c>
      <c r="Y450" s="0" t="s">
        <v>838</v>
      </c>
      <c r="Z450" s="0" t="s">
        <v>571</v>
      </c>
      <c r="AA450" s="0" t="s">
        <v>1264</v>
      </c>
      <c r="AB450" s="215" t="n">
        <v>37043.875</v>
      </c>
      <c r="AC450" s="215" t="n">
        <v>37072.875</v>
      </c>
    </row>
    <row r="451" customFormat="false" ht="12.75" hidden="false" customHeight="false" outlineLevel="0" collapsed="false">
      <c r="A451" s="208" t="str">
        <f aca="false">B451&amp;" "&amp;C451&amp;" "&amp;D451</f>
        <v>US Power Physical</v>
      </c>
      <c r="B451" s="208" t="str">
        <f aca="false">IF((LEFT(N451,2)="US"),"US","")</f>
        <v>US</v>
      </c>
      <c r="C451" s="208" t="str">
        <f aca="false">M451</f>
        <v>Power</v>
      </c>
      <c r="D451" s="208" t="str">
        <f aca="false">IF(ISNUMBER(FIND("Phy",N451))=TRUE(),"Physical","Financial")</f>
        <v>Physical</v>
      </c>
      <c r="E451" s="208" t="n">
        <f aca="false">IF(VLOOKUP(S451,'DD-Lookup'!$J$6:$L$50,3,FALSE())="Monthly",(YEAR(AC451)-YEAR(AB451))*12+MONTH(AC451)-MONTH(AB451)+1,(AC451-AB451+1))</f>
        <v>1</v>
      </c>
      <c r="F451" s="239" t="n">
        <f aca="false">E451*SUM(P451:Q451)</f>
        <v>50</v>
      </c>
      <c r="G451" s="214" t="n">
        <v>1288539</v>
      </c>
      <c r="H451" s="215" t="n">
        <v>37035.2921527778</v>
      </c>
      <c r="I451" s="0" t="s">
        <v>1152</v>
      </c>
      <c r="M451" s="0" t="s">
        <v>67</v>
      </c>
      <c r="N451" s="0" t="s">
        <v>1081</v>
      </c>
      <c r="O451" s="0" t="s">
        <v>1250</v>
      </c>
      <c r="Q451" s="216" t="n">
        <v>50</v>
      </c>
      <c r="S451" s="0" t="s">
        <v>930</v>
      </c>
      <c r="T451" s="0" t="s">
        <v>784</v>
      </c>
      <c r="U451" s="218" t="n">
        <v>19.75</v>
      </c>
      <c r="V451" s="0" t="s">
        <v>1230</v>
      </c>
      <c r="W451" s="0" t="s">
        <v>1241</v>
      </c>
      <c r="X451" s="0" t="s">
        <v>1252</v>
      </c>
      <c r="Y451" s="0" t="s">
        <v>1051</v>
      </c>
      <c r="Z451" s="0" t="s">
        <v>618</v>
      </c>
      <c r="AA451" s="0" t="n">
        <v>621042.1</v>
      </c>
      <c r="AB451" s="215" t="n">
        <v>37036.875</v>
      </c>
      <c r="AC451" s="215" t="n">
        <v>37036.875</v>
      </c>
    </row>
    <row r="452" customFormat="false" ht="12.75" hidden="false" customHeight="false" outlineLevel="0" collapsed="false">
      <c r="A452" s="208" t="str">
        <f aca="false">B452&amp;" "&amp;C452&amp;" "&amp;D452</f>
        <v>US Power Financial</v>
      </c>
      <c r="B452" s="208" t="str">
        <f aca="false">IF((LEFT(N452,2)="US"),"US","")</f>
        <v>US</v>
      </c>
      <c r="C452" s="208" t="str">
        <f aca="false">M452</f>
        <v>Power</v>
      </c>
      <c r="D452" s="208" t="str">
        <f aca="false">IF(ISNUMBER(FIND("Phy",N452))=TRUE(),"Physical","Financial")</f>
        <v>Financial</v>
      </c>
      <c r="E452" s="208" t="n">
        <f aca="false">IF(VLOOKUP(S452,'DD-Lookup'!$J$6:$L$50,3,FALSE())="Monthly",(YEAR(AC452)-YEAR(AB452))*12+MONTH(AC452)-MONTH(AB452)+1,(AC452-AB452+1))</f>
        <v>3</v>
      </c>
      <c r="F452" s="239" t="n">
        <f aca="false">E452*SUM(P452:Q452)</f>
        <v>150</v>
      </c>
      <c r="G452" s="214" t="n">
        <v>1288541</v>
      </c>
      <c r="H452" s="215" t="n">
        <v>37035.2923263889</v>
      </c>
      <c r="I452" s="0" t="s">
        <v>1087</v>
      </c>
      <c r="M452" s="0" t="s">
        <v>67</v>
      </c>
      <c r="N452" s="0" t="s">
        <v>1046</v>
      </c>
      <c r="O452" s="0" t="s">
        <v>1068</v>
      </c>
      <c r="Q452" s="216" t="n">
        <v>50</v>
      </c>
      <c r="S452" s="0" t="s">
        <v>930</v>
      </c>
      <c r="T452" s="0" t="s">
        <v>784</v>
      </c>
      <c r="U452" s="218" t="n">
        <v>50.5</v>
      </c>
      <c r="V452" s="0" t="s">
        <v>1093</v>
      </c>
      <c r="W452" s="0" t="s">
        <v>1062</v>
      </c>
      <c r="X452" s="0" t="s">
        <v>1063</v>
      </c>
      <c r="Y452" s="0" t="s">
        <v>1051</v>
      </c>
      <c r="Z452" s="0" t="s">
        <v>571</v>
      </c>
      <c r="AA452" s="0" t="n">
        <v>621044.1</v>
      </c>
      <c r="AB452" s="215" t="n">
        <v>37040.875</v>
      </c>
      <c r="AC452" s="215" t="n">
        <v>37042.875</v>
      </c>
    </row>
    <row r="453" customFormat="false" ht="12.75" hidden="false" customHeight="false" outlineLevel="0" collapsed="false">
      <c r="A453" s="208" t="str">
        <f aca="false">B453&amp;" "&amp;C453&amp;" "&amp;D453</f>
        <v>US Power Physical</v>
      </c>
      <c r="B453" s="208" t="str">
        <f aca="false">IF((LEFT(N453,2)="US"),"US","")</f>
        <v>US</v>
      </c>
      <c r="C453" s="208" t="str">
        <f aca="false">M453</f>
        <v>Power</v>
      </c>
      <c r="D453" s="208" t="str">
        <f aca="false">IF(ISNUMBER(FIND("Phy",N453))=TRUE(),"Physical","Financial")</f>
        <v>Physical</v>
      </c>
      <c r="E453" s="208" t="n">
        <f aca="false">IF(VLOOKUP(S453,'DD-Lookup'!$J$6:$L$50,3,FALSE())="Monthly",(YEAR(AC453)-YEAR(AB453))*12+MONTH(AC453)-MONTH(AB453)+1,(AC453-AB453+1))</f>
        <v>1</v>
      </c>
      <c r="F453" s="239" t="n">
        <f aca="false">E453*SUM(P453:Q453)</f>
        <v>50</v>
      </c>
      <c r="G453" s="214" t="n">
        <v>1288542</v>
      </c>
      <c r="H453" s="215" t="n">
        <v>37035.292337963</v>
      </c>
      <c r="I453" s="0" t="s">
        <v>1045</v>
      </c>
      <c r="M453" s="0" t="s">
        <v>67</v>
      </c>
      <c r="N453" s="0" t="s">
        <v>1081</v>
      </c>
      <c r="O453" s="0" t="s">
        <v>1110</v>
      </c>
      <c r="Q453" s="216" t="n">
        <v>50</v>
      </c>
      <c r="S453" s="0" t="s">
        <v>930</v>
      </c>
      <c r="T453" s="0" t="s">
        <v>784</v>
      </c>
      <c r="U453" s="218" t="n">
        <v>44.75</v>
      </c>
      <c r="V453" s="0" t="s">
        <v>1265</v>
      </c>
      <c r="W453" s="0" t="s">
        <v>1094</v>
      </c>
      <c r="X453" s="0" t="s">
        <v>1063</v>
      </c>
      <c r="Y453" s="0" t="s">
        <v>1051</v>
      </c>
      <c r="Z453" s="0" t="s">
        <v>618</v>
      </c>
      <c r="AA453" s="0" t="n">
        <v>621045.1</v>
      </c>
      <c r="AB453" s="215" t="n">
        <v>37036.875</v>
      </c>
      <c r="AC453" s="215" t="n">
        <v>37036.875</v>
      </c>
    </row>
    <row r="454" customFormat="false" ht="12.75" hidden="false" customHeight="false" outlineLevel="0" collapsed="false">
      <c r="A454" s="208" t="str">
        <f aca="false">B454&amp;" "&amp;C454&amp;" "&amp;D454</f>
        <v>US Power Physical</v>
      </c>
      <c r="B454" s="208" t="str">
        <f aca="false">IF((LEFT(N454,2)="US"),"US","")</f>
        <v>US</v>
      </c>
      <c r="C454" s="208" t="str">
        <f aca="false">M454</f>
        <v>Power</v>
      </c>
      <c r="D454" s="208" t="str">
        <f aca="false">IF(ISNUMBER(FIND("Phy",N454))=TRUE(),"Physical","Financial")</f>
        <v>Physical</v>
      </c>
      <c r="E454" s="208" t="n">
        <f aca="false">IF(VLOOKUP(S454,'DD-Lookup'!$J$6:$L$50,3,FALSE())="Monthly",(YEAR(AC454)-YEAR(AB454))*12+MONTH(AC454)-MONTH(AB454)+1,(AC454-AB454+1))</f>
        <v>1</v>
      </c>
      <c r="F454" s="239" t="n">
        <f aca="false">E454*SUM(P454:Q454)</f>
        <v>50</v>
      </c>
      <c r="G454" s="214" t="n">
        <v>1288543</v>
      </c>
      <c r="H454" s="215" t="n">
        <v>37035.2923842593</v>
      </c>
      <c r="I454" s="0" t="s">
        <v>1248</v>
      </c>
      <c r="M454" s="0" t="s">
        <v>67</v>
      </c>
      <c r="N454" s="0" t="s">
        <v>1205</v>
      </c>
      <c r="O454" s="0" t="s">
        <v>1266</v>
      </c>
      <c r="Q454" s="216" t="n">
        <v>50</v>
      </c>
      <c r="S454" s="0" t="s">
        <v>930</v>
      </c>
      <c r="T454" s="0" t="s">
        <v>784</v>
      </c>
      <c r="U454" s="218" t="n">
        <v>38.5</v>
      </c>
      <c r="V454" s="0" t="s">
        <v>1267</v>
      </c>
      <c r="W454" s="0" t="s">
        <v>1208</v>
      </c>
      <c r="X454" s="0" t="s">
        <v>1268</v>
      </c>
      <c r="Y454" s="0" t="s">
        <v>1051</v>
      </c>
      <c r="Z454" s="0" t="s">
        <v>618</v>
      </c>
      <c r="AA454" s="0" t="n">
        <v>621046.1</v>
      </c>
      <c r="AB454" s="215" t="n">
        <v>37036.875</v>
      </c>
      <c r="AC454" s="215" t="n">
        <v>37036.875</v>
      </c>
    </row>
    <row r="455" customFormat="false" ht="12.75" hidden="false" customHeight="false" outlineLevel="0" collapsed="false">
      <c r="A455" s="208" t="str">
        <f aca="false">B455&amp;" "&amp;C455&amp;" "&amp;D455</f>
        <v>US Power Physical</v>
      </c>
      <c r="B455" s="208" t="str">
        <f aca="false">IF((LEFT(N455,2)="US"),"US","")</f>
        <v>US</v>
      </c>
      <c r="C455" s="208" t="str">
        <f aca="false">M455</f>
        <v>Power</v>
      </c>
      <c r="D455" s="208" t="str">
        <f aca="false">IF(ISNUMBER(FIND("Phy",N455))=TRUE(),"Physical","Financial")</f>
        <v>Physical</v>
      </c>
      <c r="E455" s="208" t="n">
        <f aca="false">IF(VLOOKUP(S455,'DD-Lookup'!$J$6:$L$50,3,FALSE())="Monthly",(YEAR(AC455)-YEAR(AB455))*12+MONTH(AC455)-MONTH(AB455)+1,(AC455-AB455+1))</f>
        <v>1</v>
      </c>
      <c r="F455" s="239" t="n">
        <f aca="false">E455*SUM(P455:Q455)</f>
        <v>50</v>
      </c>
      <c r="G455" s="214" t="n">
        <v>1288544</v>
      </c>
      <c r="H455" s="215" t="n">
        <v>37035.2924537037</v>
      </c>
      <c r="I455" s="0" t="s">
        <v>1045</v>
      </c>
      <c r="M455" s="0" t="s">
        <v>67</v>
      </c>
      <c r="N455" s="0" t="s">
        <v>1081</v>
      </c>
      <c r="O455" s="0" t="s">
        <v>1110</v>
      </c>
      <c r="Q455" s="216" t="n">
        <v>50</v>
      </c>
      <c r="S455" s="0" t="s">
        <v>930</v>
      </c>
      <c r="T455" s="0" t="s">
        <v>784</v>
      </c>
      <c r="U455" s="218" t="n">
        <v>44.75</v>
      </c>
      <c r="V455" s="0" t="s">
        <v>1265</v>
      </c>
      <c r="W455" s="0" t="s">
        <v>1094</v>
      </c>
      <c r="X455" s="0" t="s">
        <v>1063</v>
      </c>
      <c r="Y455" s="0" t="s">
        <v>1051</v>
      </c>
      <c r="Z455" s="0" t="s">
        <v>618</v>
      </c>
      <c r="AA455" s="0" t="n">
        <v>621047.1</v>
      </c>
      <c r="AB455" s="215" t="n">
        <v>37036.875</v>
      </c>
      <c r="AC455" s="215" t="n">
        <v>37036.875</v>
      </c>
    </row>
    <row r="456" customFormat="false" ht="12.75" hidden="false" customHeight="false" outlineLevel="0" collapsed="false">
      <c r="A456" s="208" t="str">
        <f aca="false">B456&amp;" "&amp;C456&amp;" "&amp;D456</f>
        <v> Metals Financial</v>
      </c>
      <c r="B456" s="208" t="str">
        <f aca="false">IF((LEFT(N456,2)="US"),"US","")</f>
        <v/>
      </c>
      <c r="C456" s="208" t="str">
        <f aca="false">M456</f>
        <v>Metals</v>
      </c>
      <c r="D456" s="208" t="str">
        <f aca="false">IF(ISNUMBER(FIND("Phy",N456))=TRUE(),"Physical","Financial")</f>
        <v>Financial</v>
      </c>
      <c r="E456" s="208" t="n">
        <f aca="false">IF(VLOOKUP(S456,'DD-Lookup'!$J$6:$L$50,3,FALSE())="Monthly",(YEAR(AC456)-YEAR(AB456))*12+MONTH(AC456)-MONTH(AB456)+1,(AC456-AB456+1))</f>
        <v>1</v>
      </c>
      <c r="F456" s="239" t="n">
        <f aca="false">E456*SUM(P456:Q456)</f>
        <v>10</v>
      </c>
      <c r="G456" s="214" t="n">
        <v>1288545</v>
      </c>
      <c r="H456" s="215" t="n">
        <v>37035.2925462963</v>
      </c>
      <c r="I456" s="0" t="s">
        <v>1269</v>
      </c>
      <c r="M456" s="0" t="s">
        <v>780</v>
      </c>
      <c r="N456" s="0" t="s">
        <v>879</v>
      </c>
      <c r="O456" s="0" t="s">
        <v>880</v>
      </c>
      <c r="P456" s="216" t="n">
        <v>10</v>
      </c>
      <c r="S456" s="0" t="s">
        <v>783</v>
      </c>
      <c r="T456" s="0" t="s">
        <v>784</v>
      </c>
      <c r="U456" s="218" t="n">
        <v>483</v>
      </c>
      <c r="V456" s="0" t="s">
        <v>1270</v>
      </c>
      <c r="W456" s="0" t="s">
        <v>856</v>
      </c>
      <c r="X456" s="0" t="s">
        <v>787</v>
      </c>
      <c r="Y456" s="0" t="s">
        <v>788</v>
      </c>
      <c r="Z456" s="0" t="s">
        <v>789</v>
      </c>
      <c r="AA456" s="0" t="n">
        <v>2150306</v>
      </c>
    </row>
    <row r="457" customFormat="false" ht="12.75" hidden="false" customHeight="false" outlineLevel="0" collapsed="false">
      <c r="A457" s="208" t="str">
        <f aca="false">B457&amp;" "&amp;C457&amp;" "&amp;D457</f>
        <v>US Power Physical</v>
      </c>
      <c r="B457" s="208" t="str">
        <f aca="false">IF((LEFT(N457,2)="US"),"US","")</f>
        <v>US</v>
      </c>
      <c r="C457" s="208" t="str">
        <f aca="false">M457</f>
        <v>Power</v>
      </c>
      <c r="D457" s="208" t="str">
        <f aca="false">IF(ISNUMBER(FIND("Phy",N457))=TRUE(),"Physical","Financial")</f>
        <v>Physical</v>
      </c>
      <c r="E457" s="208" t="n">
        <f aca="false">IF(VLOOKUP(S457,'DD-Lookup'!$J$6:$L$50,3,FALSE())="Monthly",(YEAR(AC457)-YEAR(AB457))*12+MONTH(AC457)-MONTH(AB457)+1,(AC457-AB457+1))</f>
        <v>1</v>
      </c>
      <c r="F457" s="239" t="n">
        <f aca="false">E457*SUM(P457:Q457)</f>
        <v>50</v>
      </c>
      <c r="G457" s="214" t="n">
        <v>1288546</v>
      </c>
      <c r="H457" s="215" t="n">
        <v>37035.2929398148</v>
      </c>
      <c r="I457" s="0" t="s">
        <v>1271</v>
      </c>
      <c r="M457" s="0" t="s">
        <v>67</v>
      </c>
      <c r="N457" s="0" t="s">
        <v>1081</v>
      </c>
      <c r="O457" s="0" t="s">
        <v>1120</v>
      </c>
      <c r="P457" s="216" t="n">
        <v>50</v>
      </c>
      <c r="S457" s="0" t="s">
        <v>930</v>
      </c>
      <c r="T457" s="0" t="s">
        <v>784</v>
      </c>
      <c r="U457" s="218" t="n">
        <v>30.9</v>
      </c>
      <c r="V457" s="0" t="s">
        <v>1272</v>
      </c>
      <c r="W457" s="0" t="s">
        <v>1122</v>
      </c>
      <c r="X457" s="0" t="s">
        <v>1123</v>
      </c>
      <c r="Y457" s="0" t="s">
        <v>1051</v>
      </c>
      <c r="Z457" s="0" t="s">
        <v>618</v>
      </c>
      <c r="AA457" s="0" t="n">
        <v>621050.1</v>
      </c>
      <c r="AB457" s="215" t="n">
        <v>37036.875</v>
      </c>
      <c r="AC457" s="215" t="n">
        <v>37036.875</v>
      </c>
    </row>
    <row r="458" customFormat="false" ht="12.75" hidden="false" customHeight="false" outlineLevel="0" collapsed="false">
      <c r="A458" s="208" t="str">
        <f aca="false">B458&amp;" "&amp;C458&amp;" "&amp;D458</f>
        <v>US Power Physical</v>
      </c>
      <c r="B458" s="208" t="str">
        <f aca="false">IF((LEFT(N458,2)="US"),"US","")</f>
        <v>US</v>
      </c>
      <c r="C458" s="208" t="str">
        <f aca="false">M458</f>
        <v>Power</v>
      </c>
      <c r="D458" s="208" t="str">
        <f aca="false">IF(ISNUMBER(FIND("Phy",N458))=TRUE(),"Physical","Financial")</f>
        <v>Physical</v>
      </c>
      <c r="E458" s="208" t="n">
        <f aca="false">IF(VLOOKUP(S458,'DD-Lookup'!$J$6:$L$50,3,FALSE())="Monthly",(YEAR(AC458)-YEAR(AB458))*12+MONTH(AC458)-MONTH(AB458)+1,(AC458-AB458+1))</f>
        <v>1</v>
      </c>
      <c r="F458" s="239" t="n">
        <f aca="false">E458*SUM(P458:Q458)</f>
        <v>50</v>
      </c>
      <c r="G458" s="214" t="n">
        <v>1288549</v>
      </c>
      <c r="H458" s="215" t="n">
        <v>37035.2936689815</v>
      </c>
      <c r="I458" s="0" t="s">
        <v>1273</v>
      </c>
      <c r="M458" s="0" t="s">
        <v>67</v>
      </c>
      <c r="N458" s="0" t="s">
        <v>1081</v>
      </c>
      <c r="O458" s="0" t="s">
        <v>1250</v>
      </c>
      <c r="Q458" s="216" t="n">
        <v>50</v>
      </c>
      <c r="S458" s="0" t="s">
        <v>930</v>
      </c>
      <c r="T458" s="0" t="s">
        <v>784</v>
      </c>
      <c r="U458" s="218" t="n">
        <v>20</v>
      </c>
      <c r="V458" s="0" t="s">
        <v>1274</v>
      </c>
      <c r="W458" s="0" t="s">
        <v>1241</v>
      </c>
      <c r="X458" s="0" t="s">
        <v>1252</v>
      </c>
      <c r="Y458" s="0" t="s">
        <v>1051</v>
      </c>
      <c r="Z458" s="0" t="s">
        <v>618</v>
      </c>
      <c r="AA458" s="0" t="n">
        <v>621053.1</v>
      </c>
      <c r="AB458" s="215" t="n">
        <v>37036.875</v>
      </c>
      <c r="AC458" s="215" t="n">
        <v>37036.875</v>
      </c>
    </row>
    <row r="459" customFormat="false" ht="12.75" hidden="false" customHeight="false" outlineLevel="0" collapsed="false">
      <c r="A459" s="208" t="str">
        <f aca="false">B459&amp;" "&amp;C459&amp;" "&amp;D459</f>
        <v> Metals Financial</v>
      </c>
      <c r="B459" s="208" t="str">
        <f aca="false">IF((LEFT(N459,2)="US"),"US","")</f>
        <v/>
      </c>
      <c r="C459" s="208" t="str">
        <f aca="false">M459</f>
        <v>Metals</v>
      </c>
      <c r="D459" s="208" t="str">
        <f aca="false">IF(ISNUMBER(FIND("Phy",N459))=TRUE(),"Physical","Financial")</f>
        <v>Financial</v>
      </c>
      <c r="E459" s="208" t="n">
        <f aca="false">IF(VLOOKUP(S459,'DD-Lookup'!$J$6:$L$50,3,FALSE())="Monthly",(YEAR(AC459)-YEAR(AB459))*12+MONTH(AC459)-MONTH(AB459)+1,(AC459-AB459+1))</f>
        <v>1</v>
      </c>
      <c r="F459" s="239" t="n">
        <f aca="false">E459*SUM(P459:Q459)</f>
        <v>5</v>
      </c>
      <c r="G459" s="214" t="n">
        <v>1288550</v>
      </c>
      <c r="H459" s="215" t="n">
        <v>37035.2941435185</v>
      </c>
      <c r="I459" s="0" t="s">
        <v>817</v>
      </c>
      <c r="M459" s="0" t="s">
        <v>780</v>
      </c>
      <c r="N459" s="0" t="s">
        <v>896</v>
      </c>
      <c r="O459" s="0" t="s">
        <v>897</v>
      </c>
      <c r="Q459" s="216" t="n">
        <v>5</v>
      </c>
      <c r="S459" s="0" t="s">
        <v>898</v>
      </c>
      <c r="T459" s="0" t="s">
        <v>784</v>
      </c>
      <c r="U459" s="218" t="n">
        <v>7245</v>
      </c>
      <c r="V459" s="0" t="s">
        <v>1136</v>
      </c>
      <c r="W459" s="0" t="s">
        <v>800</v>
      </c>
      <c r="X459" s="0" t="s">
        <v>787</v>
      </c>
      <c r="Y459" s="0" t="s">
        <v>788</v>
      </c>
      <c r="Z459" s="0" t="s">
        <v>789</v>
      </c>
      <c r="AA459" s="0" t="n">
        <v>2150308</v>
      </c>
    </row>
    <row r="460" customFormat="false" ht="12.75" hidden="false" customHeight="false" outlineLevel="0" collapsed="false">
      <c r="A460" s="208" t="str">
        <f aca="false">B460&amp;" "&amp;C460&amp;" "&amp;D460</f>
        <v> Metals Financial</v>
      </c>
      <c r="B460" s="208" t="str">
        <f aca="false">IF((LEFT(N460,2)="US"),"US","")</f>
        <v/>
      </c>
      <c r="C460" s="208" t="str">
        <f aca="false">M460</f>
        <v>Metals</v>
      </c>
      <c r="D460" s="208" t="str">
        <f aca="false">IF(ISNUMBER(FIND("Phy",N460))=TRUE(),"Physical","Financial")</f>
        <v>Financial</v>
      </c>
      <c r="E460" s="208" t="n">
        <f aca="false">IF(VLOOKUP(S460,'DD-Lookup'!$J$6:$L$50,3,FALSE())="Monthly",(YEAR(AC460)-YEAR(AB460))*12+MONTH(AC460)-MONTH(AB460)+1,(AC460-AB460+1))</f>
        <v>1</v>
      </c>
      <c r="F460" s="239" t="n">
        <f aca="false">E460*SUM(P460:Q460)</f>
        <v>20</v>
      </c>
      <c r="G460" s="214" t="n">
        <v>1288553</v>
      </c>
      <c r="H460" s="215" t="n">
        <v>37035.2946412037</v>
      </c>
      <c r="I460" s="0" t="s">
        <v>968</v>
      </c>
      <c r="M460" s="0" t="s">
        <v>780</v>
      </c>
      <c r="N460" s="0" t="s">
        <v>804</v>
      </c>
      <c r="O460" s="0" t="s">
        <v>805</v>
      </c>
      <c r="P460" s="216" t="n">
        <v>20</v>
      </c>
      <c r="S460" s="0" t="s">
        <v>783</v>
      </c>
      <c r="T460" s="0" t="s">
        <v>784</v>
      </c>
      <c r="U460" s="218" t="n">
        <v>1742</v>
      </c>
      <c r="V460" s="0" t="s">
        <v>1275</v>
      </c>
      <c r="W460" s="0" t="s">
        <v>803</v>
      </c>
      <c r="X460" s="0" t="s">
        <v>787</v>
      </c>
      <c r="Y460" s="0" t="s">
        <v>788</v>
      </c>
      <c r="Z460" s="0" t="s">
        <v>789</v>
      </c>
      <c r="AA460" s="0" t="n">
        <v>2150310</v>
      </c>
    </row>
    <row r="461" customFormat="false" ht="12.75" hidden="false" customHeight="false" outlineLevel="0" collapsed="false">
      <c r="A461" s="208" t="str">
        <f aca="false">B461&amp;" "&amp;C461&amp;" "&amp;D461</f>
        <v>US Natural Gas Financial</v>
      </c>
      <c r="B461" s="208" t="str">
        <f aca="false">IF((LEFT(N461,2)="US"),"US","")</f>
        <v>US</v>
      </c>
      <c r="C461" s="208" t="str">
        <f aca="false">M461</f>
        <v>Natural Gas</v>
      </c>
      <c r="D461" s="208" t="str">
        <f aca="false">IF(ISNUMBER(FIND("Phy",N461))=TRUE(),"Physical","Financial")</f>
        <v>Financial</v>
      </c>
      <c r="E461" s="208" t="n">
        <f aca="false">IF(VLOOKUP(S461,'DD-Lookup'!$J$6:$L$50,3,FALSE())="Monthly",(YEAR(AC461)-YEAR(AB461))*12+MONTH(AC461)-MONTH(AB461)+1,(AC461-AB461+1))</f>
        <v>30</v>
      </c>
      <c r="F461" s="239" t="n">
        <f aca="false">E461*SUM(P461:Q461)</f>
        <v>300000</v>
      </c>
      <c r="G461" s="214" t="n">
        <v>1288554</v>
      </c>
      <c r="H461" s="215" t="n">
        <v>37035.2946527778</v>
      </c>
      <c r="I461" s="0" t="s">
        <v>1141</v>
      </c>
      <c r="M461" s="0" t="s">
        <v>858</v>
      </c>
      <c r="N461" s="0" t="s">
        <v>1024</v>
      </c>
      <c r="O461" s="0" t="s">
        <v>1025</v>
      </c>
      <c r="Q461" s="216" t="n">
        <v>10000</v>
      </c>
      <c r="S461" s="0" t="s">
        <v>1026</v>
      </c>
      <c r="T461" s="0" t="s">
        <v>784</v>
      </c>
      <c r="U461" s="218" t="n">
        <v>4.165</v>
      </c>
      <c r="V461" s="0" t="s">
        <v>1142</v>
      </c>
      <c r="W461" s="0" t="s">
        <v>1028</v>
      </c>
      <c r="X461" s="0" t="s">
        <v>1029</v>
      </c>
      <c r="Y461" s="0" t="s">
        <v>838</v>
      </c>
      <c r="Z461" s="0" t="s">
        <v>571</v>
      </c>
      <c r="AA461" s="0" t="s">
        <v>1276</v>
      </c>
      <c r="AB461" s="215" t="n">
        <v>37043.875</v>
      </c>
      <c r="AC461" s="215" t="n">
        <v>37072.875</v>
      </c>
    </row>
    <row r="462" customFormat="false" ht="12.75" hidden="false" customHeight="false" outlineLevel="0" collapsed="false">
      <c r="A462" s="208" t="str">
        <f aca="false">B462&amp;" "&amp;C462&amp;" "&amp;D462</f>
        <v>US Power Physical</v>
      </c>
      <c r="B462" s="208" t="str">
        <f aca="false">IF((LEFT(N462,2)="US"),"US","")</f>
        <v>US</v>
      </c>
      <c r="C462" s="208" t="str">
        <f aca="false">M462</f>
        <v>Power</v>
      </c>
      <c r="D462" s="208" t="str">
        <f aca="false">IF(ISNUMBER(FIND("Phy",N462))=TRUE(),"Physical","Financial")</f>
        <v>Physical</v>
      </c>
      <c r="E462" s="208" t="n">
        <f aca="false">IF(VLOOKUP(S462,'DD-Lookup'!$J$6:$L$50,3,FALSE())="Monthly",(YEAR(AC462)-YEAR(AB462))*12+MONTH(AC462)-MONTH(AB462)+1,(AC462-AB462+1))</f>
        <v>5</v>
      </c>
      <c r="F462" s="239" t="n">
        <f aca="false">E462*SUM(P462:Q462)</f>
        <v>250</v>
      </c>
      <c r="G462" s="214" t="n">
        <v>1288557</v>
      </c>
      <c r="H462" s="215" t="n">
        <v>37035.2948611111</v>
      </c>
      <c r="I462" s="0" t="s">
        <v>1139</v>
      </c>
      <c r="M462" s="0" t="s">
        <v>67</v>
      </c>
      <c r="N462" s="0" t="s">
        <v>1081</v>
      </c>
      <c r="O462" s="0" t="s">
        <v>1255</v>
      </c>
      <c r="P462" s="216" t="n">
        <v>50</v>
      </c>
      <c r="S462" s="0" t="s">
        <v>930</v>
      </c>
      <c r="T462" s="0" t="s">
        <v>784</v>
      </c>
      <c r="U462" s="218" t="n">
        <v>32.25</v>
      </c>
      <c r="V462" s="0" t="s">
        <v>1277</v>
      </c>
      <c r="W462" s="0" t="s">
        <v>1134</v>
      </c>
      <c r="X462" s="0" t="s">
        <v>1135</v>
      </c>
      <c r="Y462" s="0" t="s">
        <v>1051</v>
      </c>
      <c r="Z462" s="0" t="s">
        <v>618</v>
      </c>
      <c r="AA462" s="0" t="n">
        <v>621058.1</v>
      </c>
      <c r="AB462" s="215" t="n">
        <v>37039.875</v>
      </c>
      <c r="AC462" s="215" t="n">
        <v>37043.875</v>
      </c>
    </row>
    <row r="463" customFormat="false" ht="12.75" hidden="false" customHeight="false" outlineLevel="0" collapsed="false">
      <c r="A463" s="208" t="str">
        <f aca="false">B463&amp;" "&amp;C463&amp;" "&amp;D463</f>
        <v>US Power Financial</v>
      </c>
      <c r="B463" s="208" t="str">
        <f aca="false">IF((LEFT(N463,2)="US"),"US","")</f>
        <v>US</v>
      </c>
      <c r="C463" s="208" t="str">
        <f aca="false">M463</f>
        <v>Power</v>
      </c>
      <c r="D463" s="208" t="str">
        <f aca="false">IF(ISNUMBER(FIND("Phy",N463))=TRUE(),"Physical","Financial")</f>
        <v>Financial</v>
      </c>
      <c r="E463" s="208" t="n">
        <f aca="false">IF(VLOOKUP(S463,'DD-Lookup'!$J$6:$L$50,3,FALSE())="Monthly",(YEAR(AC463)-YEAR(AB463))*12+MONTH(AC463)-MONTH(AB463)+1,(AC463-AB463+1))</f>
        <v>1</v>
      </c>
      <c r="F463" s="239" t="n">
        <f aca="false">E463*SUM(P463:Q463)</f>
        <v>50</v>
      </c>
      <c r="G463" s="214" t="n">
        <v>1288560</v>
      </c>
      <c r="H463" s="215" t="n">
        <v>37035.2959722222</v>
      </c>
      <c r="I463" s="0" t="s">
        <v>1078</v>
      </c>
      <c r="M463" s="0" t="s">
        <v>67</v>
      </c>
      <c r="N463" s="0" t="s">
        <v>1046</v>
      </c>
      <c r="O463" s="0" t="s">
        <v>1060</v>
      </c>
      <c r="P463" s="216" t="n">
        <v>50</v>
      </c>
      <c r="S463" s="0" t="s">
        <v>930</v>
      </c>
      <c r="T463" s="0" t="s">
        <v>784</v>
      </c>
      <c r="U463" s="218" t="n">
        <v>49.25</v>
      </c>
      <c r="V463" s="0" t="s">
        <v>1169</v>
      </c>
      <c r="W463" s="0" t="s">
        <v>1062</v>
      </c>
      <c r="X463" s="0" t="s">
        <v>1063</v>
      </c>
      <c r="Y463" s="0" t="s">
        <v>1051</v>
      </c>
      <c r="Z463" s="0" t="s">
        <v>571</v>
      </c>
      <c r="AA463" s="0" t="n">
        <v>621064.1</v>
      </c>
      <c r="AB463" s="215" t="n">
        <v>37036.875</v>
      </c>
      <c r="AC463" s="215" t="n">
        <v>37036.875</v>
      </c>
    </row>
    <row r="464" customFormat="false" ht="12.75" hidden="false" customHeight="false" outlineLevel="0" collapsed="false">
      <c r="A464" s="208" t="str">
        <f aca="false">B464&amp;" "&amp;C464&amp;" "&amp;D464</f>
        <v>US Power Physical</v>
      </c>
      <c r="B464" s="208" t="str">
        <f aca="false">IF((LEFT(N464,2)="US"),"US","")</f>
        <v>US</v>
      </c>
      <c r="C464" s="208" t="str">
        <f aca="false">M464</f>
        <v>Power</v>
      </c>
      <c r="D464" s="208" t="str">
        <f aca="false">IF(ISNUMBER(FIND("Phy",N464))=TRUE(),"Physical","Financial")</f>
        <v>Physical</v>
      </c>
      <c r="E464" s="208" t="n">
        <f aca="false">IF(VLOOKUP(S464,'DD-Lookup'!$J$6:$L$50,3,FALSE())="Monthly",(YEAR(AC464)-YEAR(AB464))*12+MONTH(AC464)-MONTH(AB464)+1,(AC464-AB464+1))</f>
        <v>1</v>
      </c>
      <c r="F464" s="239" t="n">
        <f aca="false">E464*SUM(P464:Q464)</f>
        <v>50</v>
      </c>
      <c r="G464" s="214" t="n">
        <v>1288561</v>
      </c>
      <c r="H464" s="215" t="n">
        <v>37035.296087963</v>
      </c>
      <c r="I464" s="0" t="s">
        <v>1087</v>
      </c>
      <c r="M464" s="0" t="s">
        <v>67</v>
      </c>
      <c r="N464" s="0" t="s">
        <v>1081</v>
      </c>
      <c r="O464" s="0" t="s">
        <v>1250</v>
      </c>
      <c r="Q464" s="216" t="n">
        <v>50</v>
      </c>
      <c r="S464" s="0" t="s">
        <v>930</v>
      </c>
      <c r="T464" s="0" t="s">
        <v>784</v>
      </c>
      <c r="U464" s="218" t="n">
        <v>20.5</v>
      </c>
      <c r="V464" s="0" t="s">
        <v>1243</v>
      </c>
      <c r="W464" s="0" t="s">
        <v>1241</v>
      </c>
      <c r="X464" s="0" t="s">
        <v>1252</v>
      </c>
      <c r="Y464" s="0" t="s">
        <v>1051</v>
      </c>
      <c r="Z464" s="0" t="s">
        <v>618</v>
      </c>
      <c r="AA464" s="0" t="n">
        <v>621065.1</v>
      </c>
      <c r="AB464" s="215" t="n">
        <v>37036.875</v>
      </c>
      <c r="AC464" s="215" t="n">
        <v>37036.875</v>
      </c>
    </row>
    <row r="465" customFormat="false" ht="12.75" hidden="false" customHeight="false" outlineLevel="0" collapsed="false">
      <c r="A465" s="208" t="str">
        <f aca="false">B465&amp;" "&amp;C465&amp;" "&amp;D465</f>
        <v>US Natural Gas Financial</v>
      </c>
      <c r="B465" s="208" t="str">
        <f aca="false">IF((LEFT(N465,2)="US"),"US","")</f>
        <v>US</v>
      </c>
      <c r="C465" s="208" t="str">
        <f aca="false">M465</f>
        <v>Natural Gas</v>
      </c>
      <c r="D465" s="208" t="str">
        <f aca="false">IF(ISNUMBER(FIND("Phy",N465))=TRUE(),"Physical","Financial")</f>
        <v>Financial</v>
      </c>
      <c r="E465" s="208" t="n">
        <f aca="false">IF(VLOOKUP(S465,'DD-Lookup'!$J$6:$L$50,3,FALSE())="Monthly",(YEAR(AC465)-YEAR(AB465))*12+MONTH(AC465)-MONTH(AB465)+1,(AC465-AB465+1))</f>
        <v>30</v>
      </c>
      <c r="F465" s="239" t="n">
        <f aca="false">E465*SUM(P465:Q465)</f>
        <v>450000</v>
      </c>
      <c r="G465" s="214" t="n">
        <v>1288562</v>
      </c>
      <c r="H465" s="215" t="n">
        <v>37035.296412037</v>
      </c>
      <c r="I465" s="0" t="s">
        <v>1278</v>
      </c>
      <c r="M465" s="0" t="s">
        <v>858</v>
      </c>
      <c r="N465" s="0" t="s">
        <v>1024</v>
      </c>
      <c r="O465" s="0" t="s">
        <v>1025</v>
      </c>
      <c r="Q465" s="216" t="n">
        <v>15000</v>
      </c>
      <c r="S465" s="0" t="s">
        <v>1026</v>
      </c>
      <c r="T465" s="0" t="s">
        <v>784</v>
      </c>
      <c r="U465" s="218" t="n">
        <v>4.165</v>
      </c>
      <c r="V465" s="0" t="s">
        <v>1279</v>
      </c>
      <c r="W465" s="0" t="s">
        <v>1028</v>
      </c>
      <c r="X465" s="0" t="s">
        <v>1029</v>
      </c>
      <c r="Y465" s="0" t="s">
        <v>838</v>
      </c>
      <c r="Z465" s="0" t="s">
        <v>571</v>
      </c>
      <c r="AA465" s="0" t="s">
        <v>1280</v>
      </c>
      <c r="AB465" s="215" t="n">
        <v>37043.875</v>
      </c>
      <c r="AC465" s="215" t="n">
        <v>37072.875</v>
      </c>
    </row>
    <row r="466" customFormat="false" ht="12.75" hidden="false" customHeight="false" outlineLevel="0" collapsed="false">
      <c r="A466" s="208" t="str">
        <f aca="false">B466&amp;" "&amp;C466&amp;" "&amp;D466</f>
        <v>US Natural Gas Financial</v>
      </c>
      <c r="B466" s="208" t="str">
        <f aca="false">IF((LEFT(N466,2)="US"),"US","")</f>
        <v>US</v>
      </c>
      <c r="C466" s="208" t="str">
        <f aca="false">M466</f>
        <v>Natural Gas</v>
      </c>
      <c r="D466" s="208" t="str">
        <f aca="false">IF(ISNUMBER(FIND("Phy",N466))=TRUE(),"Physical","Financial")</f>
        <v>Financial</v>
      </c>
      <c r="E466" s="208" t="n">
        <f aca="false">IF(VLOOKUP(S466,'DD-Lookup'!$J$6:$L$50,3,FALSE())="Monthly",(YEAR(AC466)-YEAR(AB466))*12+MONTH(AC466)-MONTH(AB466)+1,(AC466-AB466+1))</f>
        <v>30</v>
      </c>
      <c r="F466" s="239" t="n">
        <f aca="false">E466*SUM(P466:Q466)</f>
        <v>450000</v>
      </c>
      <c r="G466" s="214" t="n">
        <v>1288563</v>
      </c>
      <c r="H466" s="215" t="n">
        <v>37035.2965046296</v>
      </c>
      <c r="I466" s="0" t="s">
        <v>1098</v>
      </c>
      <c r="M466" s="0" t="s">
        <v>858</v>
      </c>
      <c r="N466" s="0" t="s">
        <v>1024</v>
      </c>
      <c r="O466" s="0" t="s">
        <v>1025</v>
      </c>
      <c r="Q466" s="216" t="n">
        <v>15000</v>
      </c>
      <c r="S466" s="0" t="s">
        <v>1026</v>
      </c>
      <c r="T466" s="0" t="s">
        <v>784</v>
      </c>
      <c r="U466" s="218" t="n">
        <v>4.17</v>
      </c>
      <c r="V466" s="0" t="s">
        <v>1281</v>
      </c>
      <c r="W466" s="0" t="s">
        <v>1028</v>
      </c>
      <c r="X466" s="0" t="s">
        <v>1029</v>
      </c>
      <c r="Y466" s="0" t="s">
        <v>838</v>
      </c>
      <c r="Z466" s="0" t="s">
        <v>571</v>
      </c>
      <c r="AA466" s="0" t="s">
        <v>1282</v>
      </c>
      <c r="AB466" s="215" t="n">
        <v>37043.875</v>
      </c>
      <c r="AC466" s="215" t="n">
        <v>37072.875</v>
      </c>
    </row>
    <row r="467" customFormat="false" ht="12.75" hidden="false" customHeight="false" outlineLevel="0" collapsed="false">
      <c r="A467" s="208" t="str">
        <f aca="false">B467&amp;" "&amp;C467&amp;" "&amp;D467</f>
        <v>US Natural Gas Financial</v>
      </c>
      <c r="B467" s="208" t="str">
        <f aca="false">IF((LEFT(N467,2)="US"),"US","")</f>
        <v>US</v>
      </c>
      <c r="C467" s="208" t="str">
        <f aca="false">M467</f>
        <v>Natural Gas</v>
      </c>
      <c r="D467" s="208" t="str">
        <f aca="false">IF(ISNUMBER(FIND("Phy",N467))=TRUE(),"Physical","Financial")</f>
        <v>Financial</v>
      </c>
      <c r="E467" s="208" t="n">
        <f aca="false">IF(VLOOKUP(S467,'DD-Lookup'!$J$6:$L$50,3,FALSE())="Monthly",(YEAR(AC467)-YEAR(AB467))*12+MONTH(AC467)-MONTH(AB467)+1,(AC467-AB467+1))</f>
        <v>31</v>
      </c>
      <c r="F467" s="239" t="n">
        <f aca="false">E467*SUM(P467:Q467)</f>
        <v>310000</v>
      </c>
      <c r="G467" s="214" t="n">
        <v>1288564</v>
      </c>
      <c r="H467" s="215" t="n">
        <v>37035.296724537</v>
      </c>
      <c r="I467" s="0" t="s">
        <v>1098</v>
      </c>
      <c r="M467" s="0" t="s">
        <v>858</v>
      </c>
      <c r="N467" s="0" t="s">
        <v>1024</v>
      </c>
      <c r="O467" s="0" t="s">
        <v>1099</v>
      </c>
      <c r="Q467" s="216" t="n">
        <v>10000</v>
      </c>
      <c r="S467" s="0" t="s">
        <v>1026</v>
      </c>
      <c r="T467" s="0" t="s">
        <v>784</v>
      </c>
      <c r="U467" s="218" t="n">
        <v>4.2425</v>
      </c>
      <c r="V467" s="0" t="s">
        <v>1281</v>
      </c>
      <c r="W467" s="0" t="s">
        <v>1028</v>
      </c>
      <c r="X467" s="0" t="s">
        <v>1029</v>
      </c>
      <c r="Y467" s="0" t="s">
        <v>838</v>
      </c>
      <c r="Z467" s="0" t="s">
        <v>571</v>
      </c>
      <c r="AA467" s="0" t="s">
        <v>1283</v>
      </c>
      <c r="AB467" s="215" t="n">
        <v>37073.875</v>
      </c>
      <c r="AC467" s="215" t="n">
        <v>37103.875</v>
      </c>
    </row>
    <row r="468" customFormat="false" ht="12.75" hidden="false" customHeight="false" outlineLevel="0" collapsed="false">
      <c r="A468" s="208" t="str">
        <f aca="false">B468&amp;" "&amp;C468&amp;" "&amp;D468</f>
        <v>US Power Physical</v>
      </c>
      <c r="B468" s="208" t="str">
        <f aca="false">IF((LEFT(N468,2)="US"),"US","")</f>
        <v>US</v>
      </c>
      <c r="C468" s="208" t="str">
        <f aca="false">M468</f>
        <v>Power</v>
      </c>
      <c r="D468" s="208" t="str">
        <f aca="false">IF(ISNUMBER(FIND("Phy",N468))=TRUE(),"Physical","Financial")</f>
        <v>Physical</v>
      </c>
      <c r="E468" s="208" t="n">
        <f aca="false">IF(VLOOKUP(S468,'DD-Lookup'!$J$6:$L$50,3,FALSE())="Monthly",(YEAR(AC468)-YEAR(AB468))*12+MONTH(AC468)-MONTH(AB468)+1,(AC468-AB468+1))</f>
        <v>30</v>
      </c>
      <c r="F468" s="239" t="n">
        <f aca="false">E468*SUM(P468:Q468)</f>
        <v>1500</v>
      </c>
      <c r="G468" s="214" t="n">
        <v>1288566</v>
      </c>
      <c r="H468" s="215" t="n">
        <v>37035.2972106482</v>
      </c>
      <c r="I468" s="0" t="s">
        <v>1078</v>
      </c>
      <c r="M468" s="0" t="s">
        <v>67</v>
      </c>
      <c r="N468" s="0" t="s">
        <v>1081</v>
      </c>
      <c r="O468" s="0" t="s">
        <v>1284</v>
      </c>
      <c r="Q468" s="216" t="n">
        <v>50</v>
      </c>
      <c r="S468" s="0" t="s">
        <v>930</v>
      </c>
      <c r="T468" s="0" t="s">
        <v>784</v>
      </c>
      <c r="U468" s="218" t="n">
        <v>70.25</v>
      </c>
      <c r="V468" s="0" t="s">
        <v>1188</v>
      </c>
      <c r="W468" s="0" t="s">
        <v>1228</v>
      </c>
      <c r="X468" s="0" t="s">
        <v>1229</v>
      </c>
      <c r="Y468" s="0" t="s">
        <v>1051</v>
      </c>
      <c r="Z468" s="0" t="s">
        <v>618</v>
      </c>
      <c r="AA468" s="0" t="n">
        <v>621067.1</v>
      </c>
      <c r="AB468" s="215" t="n">
        <v>37043.875</v>
      </c>
      <c r="AC468" s="215" t="n">
        <v>37072.875</v>
      </c>
    </row>
    <row r="469" customFormat="false" ht="12.75" hidden="false" customHeight="false" outlineLevel="0" collapsed="false">
      <c r="A469" s="208" t="str">
        <f aca="false">B469&amp;" "&amp;C469&amp;" "&amp;D469</f>
        <v>US Power Physical</v>
      </c>
      <c r="B469" s="208" t="str">
        <f aca="false">IF((LEFT(N469,2)="US"),"US","")</f>
        <v>US</v>
      </c>
      <c r="C469" s="208" t="str">
        <f aca="false">M469</f>
        <v>Power</v>
      </c>
      <c r="D469" s="208" t="str">
        <f aca="false">IF(ISNUMBER(FIND("Phy",N469))=TRUE(),"Physical","Financial")</f>
        <v>Physical</v>
      </c>
      <c r="E469" s="208" t="n">
        <f aca="false">IF(VLOOKUP(S469,'DD-Lookup'!$J$6:$L$50,3,FALSE())="Monthly",(YEAR(AC469)-YEAR(AB469))*12+MONTH(AC469)-MONTH(AB469)+1,(AC469-AB469+1))</f>
        <v>365</v>
      </c>
      <c r="F469" s="239" t="n">
        <f aca="false">E469*SUM(P469:Q469)</f>
        <v>18250</v>
      </c>
      <c r="G469" s="214" t="n">
        <v>1288567</v>
      </c>
      <c r="H469" s="215" t="n">
        <v>37035.2976388889</v>
      </c>
      <c r="I469" s="0" t="s">
        <v>1073</v>
      </c>
      <c r="M469" s="0" t="s">
        <v>67</v>
      </c>
      <c r="N469" s="0" t="s">
        <v>1081</v>
      </c>
      <c r="O469" s="0" t="s">
        <v>1285</v>
      </c>
      <c r="Q469" s="216" t="n">
        <v>50</v>
      </c>
      <c r="S469" s="0" t="s">
        <v>930</v>
      </c>
      <c r="T469" s="0" t="s">
        <v>784</v>
      </c>
      <c r="U469" s="218" t="n">
        <v>41.5</v>
      </c>
      <c r="V469" s="0" t="s">
        <v>1286</v>
      </c>
      <c r="W469" s="0" t="s">
        <v>1084</v>
      </c>
      <c r="X469" s="0" t="s">
        <v>1287</v>
      </c>
      <c r="Y469" s="0" t="s">
        <v>1051</v>
      </c>
      <c r="Z469" s="0" t="s">
        <v>618</v>
      </c>
      <c r="AA469" s="0" t="n">
        <v>621068.1</v>
      </c>
      <c r="AB469" s="215" t="n">
        <v>37622.5944444445</v>
      </c>
      <c r="AC469" s="215" t="n">
        <v>37986.5944444445</v>
      </c>
    </row>
    <row r="470" customFormat="false" ht="12.75" hidden="false" customHeight="false" outlineLevel="0" collapsed="false">
      <c r="A470" s="208" t="str">
        <f aca="false">B470&amp;" "&amp;C470&amp;" "&amp;D470</f>
        <v>US Power Physical</v>
      </c>
      <c r="B470" s="208" t="str">
        <f aca="false">IF((LEFT(N470,2)="US"),"US","")</f>
        <v>US</v>
      </c>
      <c r="C470" s="208" t="str">
        <f aca="false">M470</f>
        <v>Power</v>
      </c>
      <c r="D470" s="208" t="str">
        <f aca="false">IF(ISNUMBER(FIND("Phy",N470))=TRUE(),"Physical","Financial")</f>
        <v>Physical</v>
      </c>
      <c r="E470" s="208" t="n">
        <f aca="false">IF(VLOOKUP(S470,'DD-Lookup'!$J$6:$L$50,3,FALSE())="Monthly",(YEAR(AC470)-YEAR(AB470))*12+MONTH(AC470)-MONTH(AB470)+1,(AC470-AB470+1))</f>
        <v>3</v>
      </c>
      <c r="F470" s="239" t="n">
        <f aca="false">E470*SUM(P470:Q470)</f>
        <v>150</v>
      </c>
      <c r="G470" s="214" t="n">
        <v>1288570</v>
      </c>
      <c r="H470" s="215" t="n">
        <v>37035.2979398148</v>
      </c>
      <c r="I470" s="0" t="s">
        <v>1248</v>
      </c>
      <c r="M470" s="0" t="s">
        <v>67</v>
      </c>
      <c r="N470" s="0" t="s">
        <v>1205</v>
      </c>
      <c r="O470" s="0" t="s">
        <v>1206</v>
      </c>
      <c r="P470" s="216" t="n">
        <v>50</v>
      </c>
      <c r="S470" s="0" t="s">
        <v>930</v>
      </c>
      <c r="T470" s="0" t="s">
        <v>784</v>
      </c>
      <c r="U470" s="218" t="n">
        <v>43.75</v>
      </c>
      <c r="V470" s="0" t="s">
        <v>1267</v>
      </c>
      <c r="W470" s="0" t="s">
        <v>1208</v>
      </c>
      <c r="X470" s="0" t="s">
        <v>1209</v>
      </c>
      <c r="Y470" s="0" t="s">
        <v>1051</v>
      </c>
      <c r="Z470" s="0" t="s">
        <v>618</v>
      </c>
      <c r="AA470" s="0" t="n">
        <v>621070.1</v>
      </c>
      <c r="AB470" s="215" t="n">
        <v>37040</v>
      </c>
      <c r="AC470" s="215" t="n">
        <v>37042</v>
      </c>
    </row>
    <row r="471" customFormat="false" ht="12.75" hidden="false" customHeight="false" outlineLevel="0" collapsed="false">
      <c r="A471" s="208" t="str">
        <f aca="false">B471&amp;" "&amp;C471&amp;" "&amp;D471</f>
        <v>US Natural Gas Financial</v>
      </c>
      <c r="B471" s="208" t="str">
        <f aca="false">IF((LEFT(N471,2)="US"),"US","")</f>
        <v>US</v>
      </c>
      <c r="C471" s="208" t="str">
        <f aca="false">M471</f>
        <v>Natural Gas</v>
      </c>
      <c r="D471" s="208" t="str">
        <f aca="false">IF(ISNUMBER(FIND("Phy",N471))=TRUE(),"Physical","Financial")</f>
        <v>Financial</v>
      </c>
      <c r="E471" s="208" t="n">
        <f aca="false">IF(VLOOKUP(S471,'DD-Lookup'!$J$6:$L$50,3,FALSE())="Monthly",(YEAR(AC471)-YEAR(AB471))*12+MONTH(AC471)-MONTH(AB471)+1,(AC471-AB471+1))</f>
        <v>30</v>
      </c>
      <c r="F471" s="239" t="n">
        <f aca="false">E471*SUM(P471:Q471)</f>
        <v>150000</v>
      </c>
      <c r="G471" s="214" t="n">
        <v>1288572</v>
      </c>
      <c r="H471" s="215" t="n">
        <v>37035.298275463</v>
      </c>
      <c r="I471" s="0" t="s">
        <v>1155</v>
      </c>
      <c r="M471" s="0" t="s">
        <v>858</v>
      </c>
      <c r="N471" s="0" t="s">
        <v>1024</v>
      </c>
      <c r="O471" s="0" t="s">
        <v>1025</v>
      </c>
      <c r="P471" s="216" t="n">
        <v>5000</v>
      </c>
      <c r="S471" s="0" t="s">
        <v>1026</v>
      </c>
      <c r="T471" s="0" t="s">
        <v>784</v>
      </c>
      <c r="U471" s="218" t="n">
        <v>4.17</v>
      </c>
      <c r="V471" s="0" t="s">
        <v>1156</v>
      </c>
      <c r="W471" s="0" t="s">
        <v>1028</v>
      </c>
      <c r="X471" s="0" t="s">
        <v>1029</v>
      </c>
      <c r="Y471" s="0" t="s">
        <v>838</v>
      </c>
      <c r="Z471" s="0" t="s">
        <v>571</v>
      </c>
      <c r="AA471" s="0" t="s">
        <v>1288</v>
      </c>
      <c r="AB471" s="215" t="n">
        <v>37043.875</v>
      </c>
      <c r="AC471" s="215" t="n">
        <v>37072.875</v>
      </c>
    </row>
    <row r="472" customFormat="false" ht="12.75" hidden="false" customHeight="false" outlineLevel="0" collapsed="false">
      <c r="A472" s="208" t="str">
        <f aca="false">B472&amp;" "&amp;C472&amp;" "&amp;D472</f>
        <v>US Natural Gas Financial</v>
      </c>
      <c r="B472" s="208" t="str">
        <f aca="false">IF((LEFT(N472,2)="US"),"US","")</f>
        <v>US</v>
      </c>
      <c r="C472" s="208" t="str">
        <f aca="false">M472</f>
        <v>Natural Gas</v>
      </c>
      <c r="D472" s="208" t="str">
        <f aca="false">IF(ISNUMBER(FIND("Phy",N472))=TRUE(),"Physical","Financial")</f>
        <v>Financial</v>
      </c>
      <c r="E472" s="208" t="n">
        <f aca="false">IF(VLOOKUP(S472,'DD-Lookup'!$J$6:$L$50,3,FALSE())="Monthly",(YEAR(AC472)-YEAR(AB472))*12+MONTH(AC472)-MONTH(AB472)+1,(AC472-AB472+1))</f>
        <v>151</v>
      </c>
      <c r="F472" s="239" t="n">
        <f aca="false">E472*SUM(P472:Q472)</f>
        <v>755000</v>
      </c>
      <c r="G472" s="214" t="n">
        <v>1288573</v>
      </c>
      <c r="H472" s="215" t="n">
        <v>37035.2984722222</v>
      </c>
      <c r="I472" s="0" t="s">
        <v>1109</v>
      </c>
      <c r="M472" s="0" t="s">
        <v>858</v>
      </c>
      <c r="N472" s="0" t="s">
        <v>1024</v>
      </c>
      <c r="O472" s="0" t="s">
        <v>1289</v>
      </c>
      <c r="P472" s="216" t="n">
        <v>5000</v>
      </c>
      <c r="S472" s="0" t="s">
        <v>1026</v>
      </c>
      <c r="T472" s="0" t="s">
        <v>784</v>
      </c>
      <c r="U472" s="218" t="n">
        <v>4.665</v>
      </c>
      <c r="V472" s="0" t="s">
        <v>1137</v>
      </c>
      <c r="W472" s="0" t="s">
        <v>1028</v>
      </c>
      <c r="X472" s="0" t="s">
        <v>1029</v>
      </c>
      <c r="Y472" s="0" t="s">
        <v>838</v>
      </c>
      <c r="Z472" s="0" t="s">
        <v>571</v>
      </c>
      <c r="AA472" s="0" t="s">
        <v>1290</v>
      </c>
      <c r="AB472" s="215" t="n">
        <v>37196</v>
      </c>
      <c r="AC472" s="215" t="n">
        <v>37346</v>
      </c>
    </row>
    <row r="473" customFormat="false" ht="12.75" hidden="false" customHeight="false" outlineLevel="0" collapsed="false">
      <c r="A473" s="208" t="str">
        <f aca="false">B473&amp;" "&amp;C473&amp;" "&amp;D473</f>
        <v>US Power Physical</v>
      </c>
      <c r="B473" s="208" t="str">
        <f aca="false">IF((LEFT(N473,2)="US"),"US","")</f>
        <v>US</v>
      </c>
      <c r="C473" s="208" t="str">
        <f aca="false">M473</f>
        <v>Power</v>
      </c>
      <c r="D473" s="208" t="str">
        <f aca="false">IF(ISNUMBER(FIND("Phy",N473))=TRUE(),"Physical","Financial")</f>
        <v>Physical</v>
      </c>
      <c r="E473" s="208" t="n">
        <f aca="false">IF(VLOOKUP(S473,'DD-Lookup'!$J$6:$L$50,3,FALSE())="Monthly",(YEAR(AC473)-YEAR(AB473))*12+MONTH(AC473)-MONTH(AB473)+1,(AC473-AB473+1))</f>
        <v>30</v>
      </c>
      <c r="F473" s="239" t="n">
        <f aca="false">E473*SUM(P473:Q473)</f>
        <v>1500</v>
      </c>
      <c r="G473" s="214" t="n">
        <v>1288574</v>
      </c>
      <c r="H473" s="215" t="n">
        <v>37035.2986805556</v>
      </c>
      <c r="I473" s="0" t="s">
        <v>1291</v>
      </c>
      <c r="M473" s="0" t="s">
        <v>67</v>
      </c>
      <c r="N473" s="0" t="s">
        <v>1081</v>
      </c>
      <c r="O473" s="0" t="s">
        <v>1181</v>
      </c>
      <c r="P473" s="216" t="n">
        <v>50</v>
      </c>
      <c r="S473" s="0" t="s">
        <v>930</v>
      </c>
      <c r="T473" s="0" t="s">
        <v>784</v>
      </c>
      <c r="U473" s="218" t="n">
        <v>72.25</v>
      </c>
      <c r="V473" s="0" t="s">
        <v>1292</v>
      </c>
      <c r="W473" s="0" t="s">
        <v>1084</v>
      </c>
      <c r="X473" s="0" t="s">
        <v>1182</v>
      </c>
      <c r="Y473" s="0" t="s">
        <v>1051</v>
      </c>
      <c r="Z473" s="0" t="s">
        <v>618</v>
      </c>
      <c r="AA473" s="0" t="n">
        <v>621071.1</v>
      </c>
      <c r="AB473" s="215" t="n">
        <v>37043.5944444445</v>
      </c>
      <c r="AC473" s="215" t="n">
        <v>37072.5944444445</v>
      </c>
    </row>
    <row r="474" customFormat="false" ht="12.75" hidden="false" customHeight="false" outlineLevel="0" collapsed="false">
      <c r="A474" s="208" t="str">
        <f aca="false">B474&amp;" "&amp;C474&amp;" "&amp;D474</f>
        <v>US Power Physical</v>
      </c>
      <c r="B474" s="208" t="str">
        <f aca="false">IF((LEFT(N474,2)="US"),"US","")</f>
        <v>US</v>
      </c>
      <c r="C474" s="208" t="str">
        <f aca="false">M474</f>
        <v>Power</v>
      </c>
      <c r="D474" s="208" t="str">
        <f aca="false">IF(ISNUMBER(FIND("Phy",N474))=TRUE(),"Physical","Financial")</f>
        <v>Physical</v>
      </c>
      <c r="E474" s="208" t="n">
        <f aca="false">IF(VLOOKUP(S474,'DD-Lookup'!$J$6:$L$50,3,FALSE())="Monthly",(YEAR(AC474)-YEAR(AB474))*12+MONTH(AC474)-MONTH(AB474)+1,(AC474-AB474+1))</f>
        <v>1</v>
      </c>
      <c r="F474" s="239" t="n">
        <f aca="false">E474*SUM(P474:Q474)</f>
        <v>50</v>
      </c>
      <c r="G474" s="214" t="n">
        <v>1288575</v>
      </c>
      <c r="H474" s="215" t="n">
        <v>37035.2987384259</v>
      </c>
      <c r="I474" s="0" t="s">
        <v>1204</v>
      </c>
      <c r="M474" s="0" t="s">
        <v>67</v>
      </c>
      <c r="N474" s="0" t="s">
        <v>1081</v>
      </c>
      <c r="O474" s="0" t="s">
        <v>1082</v>
      </c>
      <c r="Q474" s="216" t="n">
        <v>50</v>
      </c>
      <c r="S474" s="0" t="s">
        <v>930</v>
      </c>
      <c r="T474" s="0" t="s">
        <v>784</v>
      </c>
      <c r="U474" s="218" t="n">
        <v>26.75</v>
      </c>
      <c r="V474" s="0" t="s">
        <v>1293</v>
      </c>
      <c r="W474" s="0" t="s">
        <v>1084</v>
      </c>
      <c r="X474" s="0" t="s">
        <v>1085</v>
      </c>
      <c r="Y474" s="0" t="s">
        <v>1051</v>
      </c>
      <c r="Z474" s="0" t="s">
        <v>618</v>
      </c>
      <c r="AA474" s="0" t="n">
        <v>621072.1</v>
      </c>
      <c r="AB474" s="215" t="n">
        <v>37036.875</v>
      </c>
      <c r="AC474" s="215" t="n">
        <v>37036.875</v>
      </c>
    </row>
    <row r="475" customFormat="false" ht="12.75" hidden="false" customHeight="false" outlineLevel="0" collapsed="false">
      <c r="A475" s="208" t="str">
        <f aca="false">B475&amp;" "&amp;C475&amp;" "&amp;D475</f>
        <v>US Natural Gas Financial</v>
      </c>
      <c r="B475" s="208" t="str">
        <f aca="false">IF((LEFT(N475,2)="US"),"US","")</f>
        <v>US</v>
      </c>
      <c r="C475" s="208" t="str">
        <f aca="false">M475</f>
        <v>Natural Gas</v>
      </c>
      <c r="D475" s="208" t="str">
        <f aca="false">IF(ISNUMBER(FIND("Phy",N475))=TRUE(),"Physical","Financial")</f>
        <v>Financial</v>
      </c>
      <c r="E475" s="208" t="n">
        <f aca="false">IF(VLOOKUP(S475,'DD-Lookup'!$J$6:$L$50,3,FALSE())="Monthly",(YEAR(AC475)-YEAR(AB475))*12+MONTH(AC475)-MONTH(AB475)+1,(AC475-AB475+1))</f>
        <v>30</v>
      </c>
      <c r="F475" s="239" t="n">
        <f aca="false">E475*SUM(P475:Q475)</f>
        <v>300000</v>
      </c>
      <c r="G475" s="214" t="n">
        <v>1288576</v>
      </c>
      <c r="H475" s="215" t="n">
        <v>37035.2989236111</v>
      </c>
      <c r="I475" s="0" t="s">
        <v>1059</v>
      </c>
      <c r="M475" s="0" t="s">
        <v>858</v>
      </c>
      <c r="N475" s="0" t="s">
        <v>1024</v>
      </c>
      <c r="O475" s="0" t="s">
        <v>1025</v>
      </c>
      <c r="P475" s="216" t="n">
        <v>10000</v>
      </c>
      <c r="S475" s="0" t="s">
        <v>1026</v>
      </c>
      <c r="T475" s="0" t="s">
        <v>784</v>
      </c>
      <c r="U475" s="218" t="n">
        <v>4.17</v>
      </c>
      <c r="V475" s="0" t="s">
        <v>1294</v>
      </c>
      <c r="W475" s="0" t="s">
        <v>1028</v>
      </c>
      <c r="X475" s="0" t="s">
        <v>1029</v>
      </c>
      <c r="Y475" s="0" t="s">
        <v>838</v>
      </c>
      <c r="Z475" s="0" t="s">
        <v>571</v>
      </c>
      <c r="AA475" s="0" t="s">
        <v>1295</v>
      </c>
      <c r="AB475" s="215" t="n">
        <v>37043.875</v>
      </c>
      <c r="AC475" s="215" t="n">
        <v>37072.875</v>
      </c>
    </row>
    <row r="476" customFormat="false" ht="12.75" hidden="false" customHeight="false" outlineLevel="0" collapsed="false">
      <c r="A476" s="208" t="str">
        <f aca="false">B476&amp;" "&amp;C476&amp;" "&amp;D476</f>
        <v> Metals Financial</v>
      </c>
      <c r="B476" s="208" t="str">
        <f aca="false">IF((LEFT(N476,2)="US"),"US","")</f>
        <v/>
      </c>
      <c r="C476" s="208" t="str">
        <f aca="false">M476</f>
        <v>Metals</v>
      </c>
      <c r="D476" s="208" t="str">
        <f aca="false">IF(ISNUMBER(FIND("Phy",N476))=TRUE(),"Physical","Financial")</f>
        <v>Financial</v>
      </c>
      <c r="E476" s="208" t="n">
        <f aca="false">IF(VLOOKUP(S476,'DD-Lookup'!$J$6:$L$50,3,FALSE())="Monthly",(YEAR(AC476)-YEAR(AB476))*12+MONTH(AC476)-MONTH(AB476)+1,(AC476-AB476+1))</f>
        <v>1</v>
      </c>
      <c r="F476" s="239" t="n">
        <f aca="false">E476*SUM(P476:Q476)</f>
        <v>10</v>
      </c>
      <c r="G476" s="214" t="n">
        <v>1288577</v>
      </c>
      <c r="H476" s="215" t="n">
        <v>37035.2990856482</v>
      </c>
      <c r="I476" s="0" t="s">
        <v>821</v>
      </c>
      <c r="M476" s="0" t="s">
        <v>780</v>
      </c>
      <c r="N476" s="0" t="s">
        <v>804</v>
      </c>
      <c r="O476" s="0" t="s">
        <v>805</v>
      </c>
      <c r="Q476" s="216" t="n">
        <v>10</v>
      </c>
      <c r="S476" s="0" t="s">
        <v>783</v>
      </c>
      <c r="T476" s="0" t="s">
        <v>784</v>
      </c>
      <c r="U476" s="218" t="n">
        <v>1743</v>
      </c>
      <c r="V476" s="0" t="s">
        <v>822</v>
      </c>
      <c r="W476" s="0" t="s">
        <v>803</v>
      </c>
      <c r="X476" s="0" t="s">
        <v>787</v>
      </c>
      <c r="Y476" s="0" t="s">
        <v>788</v>
      </c>
      <c r="Z476" s="0" t="s">
        <v>789</v>
      </c>
      <c r="AA476" s="0" t="n">
        <v>2150334</v>
      </c>
    </row>
    <row r="477" customFormat="false" ht="12.75" hidden="false" customHeight="false" outlineLevel="0" collapsed="false">
      <c r="A477" s="208" t="str">
        <f aca="false">B477&amp;" "&amp;C477&amp;" "&amp;D477</f>
        <v> Metals Financial</v>
      </c>
      <c r="B477" s="208" t="str">
        <f aca="false">IF((LEFT(N477,2)="US"),"US","")</f>
        <v/>
      </c>
      <c r="C477" s="208" t="str">
        <f aca="false">M477</f>
        <v>Metals</v>
      </c>
      <c r="D477" s="208" t="str">
        <f aca="false">IF(ISNUMBER(FIND("Phy",N477))=TRUE(),"Physical","Financial")</f>
        <v>Financial</v>
      </c>
      <c r="E477" s="208" t="n">
        <f aca="false">IF(VLOOKUP(S477,'DD-Lookup'!$J$6:$L$50,3,FALSE())="Monthly",(YEAR(AC477)-YEAR(AB477))*12+MONTH(AC477)-MONTH(AB477)+1,(AC477-AB477+1))</f>
        <v>1</v>
      </c>
      <c r="F477" s="239" t="n">
        <f aca="false">E477*SUM(P477:Q477)</f>
        <v>10</v>
      </c>
      <c r="G477" s="214" t="n">
        <v>1288578</v>
      </c>
      <c r="H477" s="215" t="n">
        <v>37035.2991898148</v>
      </c>
      <c r="I477" s="0" t="s">
        <v>817</v>
      </c>
      <c r="M477" s="0" t="s">
        <v>780</v>
      </c>
      <c r="N477" s="0" t="s">
        <v>804</v>
      </c>
      <c r="O477" s="0" t="s">
        <v>805</v>
      </c>
      <c r="Q477" s="216" t="n">
        <v>10</v>
      </c>
      <c r="S477" s="0" t="s">
        <v>783</v>
      </c>
      <c r="T477" s="0" t="s">
        <v>784</v>
      </c>
      <c r="U477" s="218" t="n">
        <v>1743</v>
      </c>
      <c r="V477" s="0" t="s">
        <v>1136</v>
      </c>
      <c r="W477" s="0" t="s">
        <v>803</v>
      </c>
      <c r="X477" s="0" t="s">
        <v>787</v>
      </c>
      <c r="Y477" s="0" t="s">
        <v>788</v>
      </c>
      <c r="Z477" s="0" t="s">
        <v>789</v>
      </c>
      <c r="AA477" s="0" t="n">
        <v>2150336</v>
      </c>
    </row>
    <row r="478" customFormat="false" ht="12.75" hidden="false" customHeight="false" outlineLevel="0" collapsed="false">
      <c r="A478" s="208" t="str">
        <f aca="false">B478&amp;" "&amp;C478&amp;" "&amp;D478</f>
        <v>US Power Financial</v>
      </c>
      <c r="B478" s="208" t="str">
        <f aca="false">IF((LEFT(N478,2)="US"),"US","")</f>
        <v>US</v>
      </c>
      <c r="C478" s="208" t="str">
        <f aca="false">M478</f>
        <v>Power</v>
      </c>
      <c r="D478" s="208" t="str">
        <f aca="false">IF(ISNUMBER(FIND("Phy",N478))=TRUE(),"Physical","Financial")</f>
        <v>Financial</v>
      </c>
      <c r="E478" s="208" t="n">
        <f aca="false">IF(VLOOKUP(S478,'DD-Lookup'!$J$6:$L$50,3,FALSE())="Monthly",(YEAR(AC478)-YEAR(AB478))*12+MONTH(AC478)-MONTH(AB478)+1,(AC478-AB478+1))</f>
        <v>1</v>
      </c>
      <c r="F478" s="239" t="n">
        <f aca="false">E478*SUM(P478:Q478)</f>
        <v>50</v>
      </c>
      <c r="G478" s="214" t="n">
        <v>1288579</v>
      </c>
      <c r="H478" s="215" t="n">
        <v>37035.2994444444</v>
      </c>
      <c r="I478" s="0" t="s">
        <v>1107</v>
      </c>
      <c r="M478" s="0" t="s">
        <v>67</v>
      </c>
      <c r="N478" s="0" t="s">
        <v>1046</v>
      </c>
      <c r="O478" s="0" t="s">
        <v>1296</v>
      </c>
      <c r="P478" s="216" t="n">
        <v>50</v>
      </c>
      <c r="S478" s="0" t="s">
        <v>930</v>
      </c>
      <c r="T478" s="0" t="s">
        <v>784</v>
      </c>
      <c r="U478" s="218" t="n">
        <v>29.5</v>
      </c>
      <c r="V478" s="0" t="s">
        <v>1108</v>
      </c>
      <c r="W478" s="0" t="s">
        <v>1049</v>
      </c>
      <c r="X478" s="0" t="s">
        <v>1050</v>
      </c>
      <c r="Y478" s="0" t="s">
        <v>1051</v>
      </c>
      <c r="Z478" s="0" t="s">
        <v>571</v>
      </c>
      <c r="AA478" s="0" t="n">
        <v>621073.1</v>
      </c>
      <c r="AB478" s="215" t="n">
        <v>37035.875</v>
      </c>
      <c r="AC478" s="215" t="n">
        <v>37035.875</v>
      </c>
    </row>
    <row r="479" customFormat="false" ht="12.75" hidden="false" customHeight="false" outlineLevel="0" collapsed="false">
      <c r="A479" s="208" t="str">
        <f aca="false">B479&amp;" "&amp;C479&amp;" "&amp;D479</f>
        <v>US Power Financial</v>
      </c>
      <c r="B479" s="208" t="str">
        <f aca="false">IF((LEFT(N479,2)="US"),"US","")</f>
        <v>US</v>
      </c>
      <c r="C479" s="208" t="str">
        <f aca="false">M479</f>
        <v>Power</v>
      </c>
      <c r="D479" s="208" t="str">
        <f aca="false">IF(ISNUMBER(FIND("Phy",N479))=TRUE(),"Physical","Financial")</f>
        <v>Financial</v>
      </c>
      <c r="E479" s="208" t="n">
        <f aca="false">IF(VLOOKUP(S479,'DD-Lookup'!$J$6:$L$50,3,FALSE())="Monthly",(YEAR(AC479)-YEAR(AB479))*12+MONTH(AC479)-MONTH(AB479)+1,(AC479-AB479+1))</f>
        <v>1</v>
      </c>
      <c r="F479" s="239" t="n">
        <f aca="false">E479*SUM(P479:Q479)</f>
        <v>50</v>
      </c>
      <c r="G479" s="214" t="n">
        <v>1288580</v>
      </c>
      <c r="H479" s="215" t="n">
        <v>37035.2995601852</v>
      </c>
      <c r="I479" s="0" t="s">
        <v>1078</v>
      </c>
      <c r="M479" s="0" t="s">
        <v>67</v>
      </c>
      <c r="N479" s="0" t="s">
        <v>1046</v>
      </c>
      <c r="O479" s="0" t="s">
        <v>1060</v>
      </c>
      <c r="P479" s="216" t="n">
        <v>50</v>
      </c>
      <c r="S479" s="0" t="s">
        <v>930</v>
      </c>
      <c r="T479" s="0" t="s">
        <v>784</v>
      </c>
      <c r="U479" s="218" t="n">
        <v>49.25</v>
      </c>
      <c r="V479" s="0" t="s">
        <v>1169</v>
      </c>
      <c r="W479" s="0" t="s">
        <v>1062</v>
      </c>
      <c r="X479" s="0" t="s">
        <v>1063</v>
      </c>
      <c r="Y479" s="0" t="s">
        <v>1051</v>
      </c>
      <c r="Z479" s="0" t="s">
        <v>571</v>
      </c>
      <c r="AA479" s="0" t="n">
        <v>621074.1</v>
      </c>
      <c r="AB479" s="215" t="n">
        <v>37036.875</v>
      </c>
      <c r="AC479" s="215" t="n">
        <v>37036.875</v>
      </c>
    </row>
    <row r="480" customFormat="false" ht="12.75" hidden="false" customHeight="false" outlineLevel="0" collapsed="false">
      <c r="A480" s="208" t="str">
        <f aca="false">B480&amp;" "&amp;C480&amp;" "&amp;D480</f>
        <v>US Power Financial</v>
      </c>
      <c r="B480" s="208" t="str">
        <f aca="false">IF((LEFT(N480,2)="US"),"US","")</f>
        <v>US</v>
      </c>
      <c r="C480" s="208" t="str">
        <f aca="false">M480</f>
        <v>Power</v>
      </c>
      <c r="D480" s="208" t="str">
        <f aca="false">IF(ISNUMBER(FIND("Phy",N480))=TRUE(),"Physical","Financial")</f>
        <v>Financial</v>
      </c>
      <c r="E480" s="208" t="n">
        <f aca="false">IF(VLOOKUP(S480,'DD-Lookup'!$J$6:$L$50,3,FALSE())="Monthly",(YEAR(AC480)-YEAR(AB480))*12+MONTH(AC480)-MONTH(AB480)+1,(AC480-AB480+1))</f>
        <v>1</v>
      </c>
      <c r="F480" s="239" t="n">
        <f aca="false">E480*SUM(P480:Q480)</f>
        <v>50</v>
      </c>
      <c r="G480" s="214" t="n">
        <v>1288581</v>
      </c>
      <c r="H480" s="215" t="n">
        <v>37035.3002777778</v>
      </c>
      <c r="I480" s="0" t="s">
        <v>1163</v>
      </c>
      <c r="M480" s="0" t="s">
        <v>67</v>
      </c>
      <c r="N480" s="0" t="s">
        <v>1046</v>
      </c>
      <c r="O480" s="0" t="s">
        <v>1189</v>
      </c>
      <c r="P480" s="216" t="n">
        <v>50</v>
      </c>
      <c r="S480" s="0" t="s">
        <v>930</v>
      </c>
      <c r="T480" s="0" t="s">
        <v>784</v>
      </c>
      <c r="U480" s="218" t="n">
        <v>30.9</v>
      </c>
      <c r="V480" s="0" t="s">
        <v>1297</v>
      </c>
      <c r="W480" s="0" t="s">
        <v>1122</v>
      </c>
      <c r="X480" s="0" t="s">
        <v>1123</v>
      </c>
      <c r="Y480" s="0" t="s">
        <v>1051</v>
      </c>
      <c r="Z480" s="0" t="s">
        <v>571</v>
      </c>
      <c r="AA480" s="0" t="n">
        <v>621077.1</v>
      </c>
      <c r="AB480" s="215" t="n">
        <v>37036.875</v>
      </c>
      <c r="AC480" s="215" t="n">
        <v>37036.875</v>
      </c>
    </row>
    <row r="481" customFormat="false" ht="12.75" hidden="false" customHeight="false" outlineLevel="0" collapsed="false">
      <c r="A481" s="208" t="str">
        <f aca="false">B481&amp;" "&amp;C481&amp;" "&amp;D481</f>
        <v>US Power Physical</v>
      </c>
      <c r="B481" s="208" t="str">
        <f aca="false">IF((LEFT(N481,2)="US"),"US","")</f>
        <v>US</v>
      </c>
      <c r="C481" s="208" t="str">
        <f aca="false">M481</f>
        <v>Power</v>
      </c>
      <c r="D481" s="208" t="str">
        <f aca="false">IF(ISNUMBER(FIND("Phy",N481))=TRUE(),"Physical","Financial")</f>
        <v>Physical</v>
      </c>
      <c r="E481" s="208" t="n">
        <f aca="false">IF(VLOOKUP(S481,'DD-Lookup'!$J$6:$L$50,3,FALSE())="Monthly",(YEAR(AC481)-YEAR(AB481))*12+MONTH(AC481)-MONTH(AB481)+1,(AC481-AB481+1))</f>
        <v>1</v>
      </c>
      <c r="F481" s="239" t="n">
        <f aca="false">E481*SUM(P481:Q481)</f>
        <v>50</v>
      </c>
      <c r="G481" s="214" t="n">
        <v>1288582</v>
      </c>
      <c r="H481" s="215" t="n">
        <v>37035.3004166667</v>
      </c>
      <c r="I481" s="0" t="s">
        <v>1087</v>
      </c>
      <c r="M481" s="0" t="s">
        <v>67</v>
      </c>
      <c r="N481" s="0" t="s">
        <v>1081</v>
      </c>
      <c r="O481" s="0" t="s">
        <v>1125</v>
      </c>
      <c r="P481" s="216" t="n">
        <v>50</v>
      </c>
      <c r="S481" s="0" t="s">
        <v>930</v>
      </c>
      <c r="T481" s="0" t="s">
        <v>784</v>
      </c>
      <c r="U481" s="218" t="n">
        <v>20.5</v>
      </c>
      <c r="V481" s="0" t="s">
        <v>1243</v>
      </c>
      <c r="W481" s="0" t="s">
        <v>1127</v>
      </c>
      <c r="X481" s="0" t="s">
        <v>1128</v>
      </c>
      <c r="Y481" s="0" t="s">
        <v>1051</v>
      </c>
      <c r="Z481" s="0" t="s">
        <v>618</v>
      </c>
      <c r="AA481" s="0" t="n">
        <v>621079.1</v>
      </c>
      <c r="AB481" s="215" t="n">
        <v>37036.875</v>
      </c>
      <c r="AC481" s="215" t="n">
        <v>37036.875</v>
      </c>
    </row>
    <row r="482" customFormat="false" ht="12.75" hidden="false" customHeight="false" outlineLevel="0" collapsed="false">
      <c r="A482" s="208" t="str">
        <f aca="false">B482&amp;" "&amp;C482&amp;" "&amp;D482</f>
        <v>US Power Physical</v>
      </c>
      <c r="B482" s="208" t="str">
        <f aca="false">IF((LEFT(N482,2)="US"),"US","")</f>
        <v>US</v>
      </c>
      <c r="C482" s="208" t="str">
        <f aca="false">M482</f>
        <v>Power</v>
      </c>
      <c r="D482" s="208" t="str">
        <f aca="false">IF(ISNUMBER(FIND("Phy",N482))=TRUE(),"Physical","Financial")</f>
        <v>Physical</v>
      </c>
      <c r="E482" s="208" t="n">
        <f aca="false">IF(VLOOKUP(S482,'DD-Lookup'!$J$6:$L$50,3,FALSE())="Monthly",(YEAR(AC482)-YEAR(AB482))*12+MONTH(AC482)-MONTH(AB482)+1,(AC482-AB482+1))</f>
        <v>5</v>
      </c>
      <c r="F482" s="239" t="n">
        <f aca="false">E482*SUM(P482:Q482)</f>
        <v>250</v>
      </c>
      <c r="G482" s="214" t="n">
        <v>1288584</v>
      </c>
      <c r="H482" s="215" t="n">
        <v>37035.3005787037</v>
      </c>
      <c r="I482" s="0" t="s">
        <v>1107</v>
      </c>
      <c r="M482" s="0" t="s">
        <v>67</v>
      </c>
      <c r="N482" s="0" t="s">
        <v>1081</v>
      </c>
      <c r="O482" s="0" t="s">
        <v>1298</v>
      </c>
      <c r="P482" s="216" t="n">
        <v>50</v>
      </c>
      <c r="S482" s="0" t="s">
        <v>930</v>
      </c>
      <c r="T482" s="0" t="s">
        <v>784</v>
      </c>
      <c r="U482" s="218" t="n">
        <v>64.25</v>
      </c>
      <c r="V482" s="0" t="s">
        <v>1186</v>
      </c>
      <c r="W482" s="0" t="s">
        <v>1134</v>
      </c>
      <c r="X482" s="0" t="s">
        <v>1135</v>
      </c>
      <c r="Y482" s="0" t="s">
        <v>1051</v>
      </c>
      <c r="Z482" s="0" t="s">
        <v>618</v>
      </c>
      <c r="AA482" s="0" t="n">
        <v>621082.1</v>
      </c>
      <c r="AB482" s="215" t="n">
        <v>37046.875</v>
      </c>
      <c r="AC482" s="215" t="n">
        <v>37050.875</v>
      </c>
    </row>
    <row r="483" customFormat="false" ht="12.75" hidden="false" customHeight="false" outlineLevel="0" collapsed="false">
      <c r="A483" s="208" t="str">
        <f aca="false">B483&amp;" "&amp;C483&amp;" "&amp;D483</f>
        <v>US Power Financial</v>
      </c>
      <c r="B483" s="208" t="str">
        <f aca="false">IF((LEFT(N483,2)="US"),"US","")</f>
        <v>US</v>
      </c>
      <c r="C483" s="208" t="str">
        <f aca="false">M483</f>
        <v>Power</v>
      </c>
      <c r="D483" s="208" t="str">
        <f aca="false">IF(ISNUMBER(FIND("Phy",N483))=TRUE(),"Physical","Financial")</f>
        <v>Financial</v>
      </c>
      <c r="E483" s="208" t="n">
        <f aca="false">IF(VLOOKUP(S483,'DD-Lookup'!$J$6:$L$50,3,FALSE())="Monthly",(YEAR(AC483)-YEAR(AB483))*12+MONTH(AC483)-MONTH(AB483)+1,(AC483-AB483+1))</f>
        <v>1</v>
      </c>
      <c r="F483" s="239" t="n">
        <f aca="false">E483*SUM(P483:Q483)</f>
        <v>50</v>
      </c>
      <c r="G483" s="214" t="n">
        <v>1288585</v>
      </c>
      <c r="H483" s="215" t="n">
        <v>37035.3006712963</v>
      </c>
      <c r="I483" s="0" t="s">
        <v>1155</v>
      </c>
      <c r="M483" s="0" t="s">
        <v>67</v>
      </c>
      <c r="N483" s="0" t="s">
        <v>1046</v>
      </c>
      <c r="O483" s="0" t="s">
        <v>1118</v>
      </c>
      <c r="Q483" s="216" t="n">
        <v>50</v>
      </c>
      <c r="S483" s="0" t="s">
        <v>930</v>
      </c>
      <c r="T483" s="0" t="s">
        <v>784</v>
      </c>
      <c r="U483" s="218" t="n">
        <v>37.25</v>
      </c>
      <c r="V483" s="0" t="s">
        <v>1299</v>
      </c>
      <c r="W483" s="0" t="s">
        <v>1062</v>
      </c>
      <c r="X483" s="0" t="s">
        <v>1063</v>
      </c>
      <c r="Y483" s="0" t="s">
        <v>1051</v>
      </c>
      <c r="Z483" s="0" t="s">
        <v>571</v>
      </c>
      <c r="AA483" s="0" t="n">
        <v>621083.1</v>
      </c>
      <c r="AB483" s="215" t="n">
        <v>37036.875</v>
      </c>
      <c r="AC483" s="215" t="n">
        <v>37036.875</v>
      </c>
    </row>
    <row r="484" customFormat="false" ht="12.75" hidden="false" customHeight="false" outlineLevel="0" collapsed="false">
      <c r="A484" s="208" t="str">
        <f aca="false">B484&amp;" "&amp;C484&amp;" "&amp;D484</f>
        <v>US Power Physical</v>
      </c>
      <c r="B484" s="208" t="str">
        <f aca="false">IF((LEFT(N484,2)="US"),"US","")</f>
        <v>US</v>
      </c>
      <c r="C484" s="208" t="str">
        <f aca="false">M484</f>
        <v>Power</v>
      </c>
      <c r="D484" s="208" t="str">
        <f aca="false">IF(ISNUMBER(FIND("Phy",N484))=TRUE(),"Physical","Financial")</f>
        <v>Physical</v>
      </c>
      <c r="E484" s="208" t="n">
        <f aca="false">IF(VLOOKUP(S484,'DD-Lookup'!$J$6:$L$50,3,FALSE())="Monthly",(YEAR(AC484)-YEAR(AB484))*12+MONTH(AC484)-MONTH(AB484)+1,(AC484-AB484+1))</f>
        <v>1</v>
      </c>
      <c r="F484" s="239" t="n">
        <f aca="false">E484*SUM(P484:Q484)</f>
        <v>50</v>
      </c>
      <c r="G484" s="214" t="n">
        <v>1288586</v>
      </c>
      <c r="H484" s="215" t="n">
        <v>37035.3013194444</v>
      </c>
      <c r="I484" s="0" t="s">
        <v>1102</v>
      </c>
      <c r="M484" s="0" t="s">
        <v>67</v>
      </c>
      <c r="N484" s="0" t="s">
        <v>1081</v>
      </c>
      <c r="O484" s="0" t="s">
        <v>1082</v>
      </c>
      <c r="Q484" s="216" t="n">
        <v>50</v>
      </c>
      <c r="S484" s="0" t="s">
        <v>930</v>
      </c>
      <c r="T484" s="0" t="s">
        <v>784</v>
      </c>
      <c r="U484" s="218" t="n">
        <v>26.75</v>
      </c>
      <c r="V484" s="0" t="s">
        <v>1300</v>
      </c>
      <c r="W484" s="0" t="s">
        <v>1084</v>
      </c>
      <c r="X484" s="0" t="s">
        <v>1085</v>
      </c>
      <c r="Y484" s="0" t="s">
        <v>1051</v>
      </c>
      <c r="Z484" s="0" t="s">
        <v>618</v>
      </c>
      <c r="AA484" s="0" t="n">
        <v>621084.1</v>
      </c>
      <c r="AB484" s="215" t="n">
        <v>37036.875</v>
      </c>
      <c r="AC484" s="215" t="n">
        <v>37036.875</v>
      </c>
    </row>
    <row r="485" customFormat="false" ht="12.75" hidden="false" customHeight="false" outlineLevel="0" collapsed="false">
      <c r="A485" s="208" t="str">
        <f aca="false">B485&amp;" "&amp;C485&amp;" "&amp;D485</f>
        <v>US Power Physical</v>
      </c>
      <c r="B485" s="208" t="str">
        <f aca="false">IF((LEFT(N485,2)="US"),"US","")</f>
        <v>US</v>
      </c>
      <c r="C485" s="208" t="str">
        <f aca="false">M485</f>
        <v>Power</v>
      </c>
      <c r="D485" s="208" t="str">
        <f aca="false">IF(ISNUMBER(FIND("Phy",N485))=TRUE(),"Physical","Financial")</f>
        <v>Physical</v>
      </c>
      <c r="E485" s="208" t="n">
        <f aca="false">IF(VLOOKUP(S485,'DD-Lookup'!$J$6:$L$50,3,FALSE())="Monthly",(YEAR(AC485)-YEAR(AB485))*12+MONTH(AC485)-MONTH(AB485)+1,(AC485-AB485+1))</f>
        <v>1</v>
      </c>
      <c r="F485" s="239" t="n">
        <f aca="false">E485*SUM(P485:Q485)</f>
        <v>50</v>
      </c>
      <c r="G485" s="214" t="n">
        <v>1288587</v>
      </c>
      <c r="H485" s="215" t="n">
        <v>37035.3015740741</v>
      </c>
      <c r="I485" s="0" t="s">
        <v>1165</v>
      </c>
      <c r="M485" s="0" t="s">
        <v>67</v>
      </c>
      <c r="N485" s="0" t="s">
        <v>1081</v>
      </c>
      <c r="O485" s="0" t="s">
        <v>1082</v>
      </c>
      <c r="P485" s="216" t="n">
        <v>50</v>
      </c>
      <c r="S485" s="0" t="s">
        <v>930</v>
      </c>
      <c r="T485" s="0" t="s">
        <v>784</v>
      </c>
      <c r="U485" s="218" t="n">
        <v>26.5</v>
      </c>
      <c r="V485" s="0" t="s">
        <v>1168</v>
      </c>
      <c r="W485" s="0" t="s">
        <v>1084</v>
      </c>
      <c r="X485" s="0" t="s">
        <v>1085</v>
      </c>
      <c r="Y485" s="0" t="s">
        <v>1051</v>
      </c>
      <c r="Z485" s="0" t="s">
        <v>618</v>
      </c>
      <c r="AA485" s="0" t="n">
        <v>621086.1</v>
      </c>
      <c r="AB485" s="215" t="n">
        <v>37036.875</v>
      </c>
      <c r="AC485" s="215" t="n">
        <v>37036.875</v>
      </c>
    </row>
    <row r="486" customFormat="false" ht="12.75" hidden="false" customHeight="false" outlineLevel="0" collapsed="false">
      <c r="A486" s="208" t="str">
        <f aca="false">B486&amp;" "&amp;C486&amp;" "&amp;D486</f>
        <v>US Natural Gas Financial</v>
      </c>
      <c r="B486" s="208" t="str">
        <f aca="false">IF((LEFT(N486,2)="US"),"US","")</f>
        <v>US</v>
      </c>
      <c r="C486" s="208" t="str">
        <f aca="false">M486</f>
        <v>Natural Gas</v>
      </c>
      <c r="D486" s="208" t="str">
        <f aca="false">IF(ISNUMBER(FIND("Phy",N486))=TRUE(),"Physical","Financial")</f>
        <v>Financial</v>
      </c>
      <c r="E486" s="208" t="n">
        <f aca="false">IF(VLOOKUP(S486,'DD-Lookup'!$J$6:$L$50,3,FALSE())="Monthly",(YEAR(AC486)-YEAR(AB486))*12+MONTH(AC486)-MONTH(AB486)+1,(AC486-AB486+1))</f>
        <v>30</v>
      </c>
      <c r="F486" s="239" t="n">
        <f aca="false">E486*SUM(P486:Q486)</f>
        <v>150000</v>
      </c>
      <c r="G486" s="214" t="n">
        <v>1288588</v>
      </c>
      <c r="H486" s="215" t="n">
        <v>37035.3024652778</v>
      </c>
      <c r="I486" s="0" t="s">
        <v>1141</v>
      </c>
      <c r="M486" s="0" t="s">
        <v>858</v>
      </c>
      <c r="N486" s="0" t="s">
        <v>1024</v>
      </c>
      <c r="O486" s="0" t="s">
        <v>1025</v>
      </c>
      <c r="P486" s="216" t="n">
        <v>5000</v>
      </c>
      <c r="S486" s="0" t="s">
        <v>1026</v>
      </c>
      <c r="T486" s="0" t="s">
        <v>784</v>
      </c>
      <c r="U486" s="218" t="n">
        <v>4.165</v>
      </c>
      <c r="V486" s="0" t="s">
        <v>1301</v>
      </c>
      <c r="W486" s="0" t="s">
        <v>1028</v>
      </c>
      <c r="X486" s="0" t="s">
        <v>1029</v>
      </c>
      <c r="Y486" s="0" t="s">
        <v>838</v>
      </c>
      <c r="Z486" s="0" t="s">
        <v>571</v>
      </c>
      <c r="AA486" s="0" t="s">
        <v>1302</v>
      </c>
      <c r="AB486" s="215" t="n">
        <v>37043.875</v>
      </c>
      <c r="AC486" s="215" t="n">
        <v>37072.875</v>
      </c>
    </row>
    <row r="487" customFormat="false" ht="12.75" hidden="false" customHeight="false" outlineLevel="0" collapsed="false">
      <c r="A487" s="208" t="str">
        <f aca="false">B487&amp;" "&amp;C487&amp;" "&amp;D487</f>
        <v> Metals Financial</v>
      </c>
      <c r="B487" s="208" t="str">
        <f aca="false">IF((LEFT(N487,2)="US"),"US","")</f>
        <v/>
      </c>
      <c r="C487" s="208" t="str">
        <f aca="false">M487</f>
        <v>Metals</v>
      </c>
      <c r="D487" s="208" t="str">
        <f aca="false">IF(ISNUMBER(FIND("Phy",N487))=TRUE(),"Physical","Financial")</f>
        <v>Financial</v>
      </c>
      <c r="E487" s="208" t="n">
        <f aca="false">IF(VLOOKUP(S487,'DD-Lookup'!$J$6:$L$50,3,FALSE())="Monthly",(YEAR(AC487)-YEAR(AB487))*12+MONTH(AC487)-MONTH(AB487)+1,(AC487-AB487+1))</f>
        <v>1</v>
      </c>
      <c r="F487" s="239" t="n">
        <f aca="false">E487*SUM(P487:Q487)</f>
        <v>20</v>
      </c>
      <c r="G487" s="214" t="n">
        <v>1288589</v>
      </c>
      <c r="H487" s="215" t="n">
        <v>37035.3027314815</v>
      </c>
      <c r="I487" s="0" t="s">
        <v>941</v>
      </c>
      <c r="M487" s="0" t="s">
        <v>780</v>
      </c>
      <c r="N487" s="0" t="s">
        <v>804</v>
      </c>
      <c r="O487" s="0" t="s">
        <v>805</v>
      </c>
      <c r="Q487" s="216" t="n">
        <v>20</v>
      </c>
      <c r="S487" s="0" t="s">
        <v>783</v>
      </c>
      <c r="T487" s="0" t="s">
        <v>784</v>
      </c>
      <c r="U487" s="218" t="n">
        <v>1744</v>
      </c>
      <c r="V487" s="0" t="s">
        <v>942</v>
      </c>
      <c r="W487" s="0" t="s">
        <v>803</v>
      </c>
      <c r="X487" s="0" t="s">
        <v>787</v>
      </c>
      <c r="Y487" s="0" t="s">
        <v>788</v>
      </c>
      <c r="Z487" s="0" t="s">
        <v>789</v>
      </c>
      <c r="AA487" s="0" t="n">
        <v>2150342</v>
      </c>
    </row>
    <row r="488" customFormat="false" ht="12.75" hidden="false" customHeight="false" outlineLevel="0" collapsed="false">
      <c r="A488" s="208" t="str">
        <f aca="false">B488&amp;" "&amp;C488&amp;" "&amp;D488</f>
        <v> Metals Financial</v>
      </c>
      <c r="B488" s="208" t="str">
        <f aca="false">IF((LEFT(N488,2)="US"),"US","")</f>
        <v/>
      </c>
      <c r="C488" s="208" t="str">
        <f aca="false">M488</f>
        <v>Metals</v>
      </c>
      <c r="D488" s="208" t="str">
        <f aca="false">IF(ISNUMBER(FIND("Phy",N488))=TRUE(),"Physical","Financial")</f>
        <v>Financial</v>
      </c>
      <c r="E488" s="208" t="n">
        <f aca="false">IF(VLOOKUP(S488,'DD-Lookup'!$J$6:$L$50,3,FALSE())="Monthly",(YEAR(AC488)-YEAR(AB488))*12+MONTH(AC488)-MONTH(AB488)+1,(AC488-AB488+1))</f>
        <v>1</v>
      </c>
      <c r="F488" s="239" t="n">
        <f aca="false">E488*SUM(P488:Q488)</f>
        <v>20</v>
      </c>
      <c r="G488" s="214" t="n">
        <v>1288590</v>
      </c>
      <c r="H488" s="215" t="n">
        <v>37035.3028819444</v>
      </c>
      <c r="I488" s="0" t="s">
        <v>901</v>
      </c>
      <c r="M488" s="0" t="s">
        <v>780</v>
      </c>
      <c r="N488" s="0" t="s">
        <v>804</v>
      </c>
      <c r="O488" s="0" t="s">
        <v>805</v>
      </c>
      <c r="P488" s="216" t="n">
        <v>20</v>
      </c>
      <c r="S488" s="0" t="s">
        <v>783</v>
      </c>
      <c r="T488" s="0" t="s">
        <v>784</v>
      </c>
      <c r="U488" s="218" t="n">
        <v>1744</v>
      </c>
      <c r="V488" s="0" t="s">
        <v>902</v>
      </c>
      <c r="W488" s="0" t="s">
        <v>803</v>
      </c>
      <c r="X488" s="0" t="s">
        <v>787</v>
      </c>
      <c r="Y488" s="0" t="s">
        <v>788</v>
      </c>
      <c r="Z488" s="0" t="s">
        <v>789</v>
      </c>
      <c r="AA488" s="0" t="n">
        <v>2150345</v>
      </c>
    </row>
    <row r="489" customFormat="false" ht="12.75" hidden="false" customHeight="false" outlineLevel="0" collapsed="false">
      <c r="A489" s="208" t="str">
        <f aca="false">B489&amp;" "&amp;C489&amp;" "&amp;D489</f>
        <v>US Natural Gas Financial</v>
      </c>
      <c r="B489" s="208" t="str">
        <f aca="false">IF((LEFT(N489,2)="US"),"US","")</f>
        <v>US</v>
      </c>
      <c r="C489" s="208" t="str">
        <f aca="false">M489</f>
        <v>Natural Gas</v>
      </c>
      <c r="D489" s="208" t="str">
        <f aca="false">IF(ISNUMBER(FIND("Phy",N489))=TRUE(),"Physical","Financial")</f>
        <v>Financial</v>
      </c>
      <c r="E489" s="208" t="n">
        <f aca="false">IF(VLOOKUP(S489,'DD-Lookup'!$J$6:$L$50,3,FALSE())="Monthly",(YEAR(AC489)-YEAR(AB489))*12+MONTH(AC489)-MONTH(AB489)+1,(AC489-AB489+1))</f>
        <v>153</v>
      </c>
      <c r="F489" s="239" t="n">
        <f aca="false">E489*SUM(P489:Q489)</f>
        <v>382500</v>
      </c>
      <c r="G489" s="214" t="n">
        <v>1288592</v>
      </c>
      <c r="H489" s="215" t="n">
        <v>37035.3031944444</v>
      </c>
      <c r="I489" s="0" t="s">
        <v>593</v>
      </c>
      <c r="M489" s="0" t="s">
        <v>858</v>
      </c>
      <c r="N489" s="0" t="s">
        <v>1024</v>
      </c>
      <c r="O489" s="0" t="s">
        <v>1303</v>
      </c>
      <c r="P489" s="216" t="n">
        <v>2500</v>
      </c>
      <c r="S489" s="0" t="s">
        <v>1026</v>
      </c>
      <c r="T489" s="0" t="s">
        <v>784</v>
      </c>
      <c r="U489" s="218" t="n">
        <v>4.285</v>
      </c>
      <c r="V489" s="0" t="s">
        <v>1064</v>
      </c>
      <c r="W489" s="0" t="s">
        <v>1028</v>
      </c>
      <c r="X489" s="0" t="s">
        <v>1029</v>
      </c>
      <c r="Y489" s="0" t="s">
        <v>838</v>
      </c>
      <c r="Z489" s="0" t="s">
        <v>571</v>
      </c>
      <c r="AA489" s="0" t="s">
        <v>1304</v>
      </c>
      <c r="AB489" s="215" t="n">
        <v>37043</v>
      </c>
      <c r="AC489" s="215" t="n">
        <v>37195</v>
      </c>
    </row>
    <row r="490" customFormat="false" ht="12.75" hidden="false" customHeight="false" outlineLevel="0" collapsed="false">
      <c r="A490" s="208" t="str">
        <f aca="false">B490&amp;" "&amp;C490&amp;" "&amp;D490</f>
        <v>US Natural Gas Physical</v>
      </c>
      <c r="B490" s="208" t="str">
        <f aca="false">IF((LEFT(N490,2)="US"),"US","")</f>
        <v>US</v>
      </c>
      <c r="C490" s="208" t="str">
        <f aca="false">M490</f>
        <v>Natural Gas</v>
      </c>
      <c r="D490" s="208" t="str">
        <f aca="false">IF(ISNUMBER(FIND("Phy",N490))=TRUE(),"Physical","Financial")</f>
        <v>Physical</v>
      </c>
      <c r="E490" s="208" t="n">
        <f aca="false">IF(VLOOKUP(S490,'DD-Lookup'!$J$6:$L$50,3,FALSE())="Monthly",(YEAR(AC490)-YEAR(AB490))*12+MONTH(AC490)-MONTH(AB490)+1,(AC490-AB490+1))</f>
        <v>1</v>
      </c>
      <c r="F490" s="239" t="n">
        <f aca="false">E490*SUM(P490:Q490)</f>
        <v>10000</v>
      </c>
      <c r="G490" s="214" t="n">
        <v>1288593</v>
      </c>
      <c r="H490" s="215" t="n">
        <v>37035.3033101852</v>
      </c>
      <c r="I490" s="0" t="s">
        <v>1183</v>
      </c>
      <c r="M490" s="0" t="s">
        <v>858</v>
      </c>
      <c r="N490" s="0" t="s">
        <v>1305</v>
      </c>
      <c r="O490" s="0" t="s">
        <v>1306</v>
      </c>
      <c r="Q490" s="216" t="n">
        <v>10000</v>
      </c>
      <c r="S490" s="0" t="s">
        <v>1026</v>
      </c>
      <c r="T490" s="0" t="s">
        <v>784</v>
      </c>
      <c r="U490" s="218" t="n">
        <v>4.1988</v>
      </c>
      <c r="V490" s="0" t="s">
        <v>1307</v>
      </c>
      <c r="W490" s="0" t="s">
        <v>1308</v>
      </c>
      <c r="X490" s="0" t="s">
        <v>1309</v>
      </c>
      <c r="Y490" s="0" t="s">
        <v>1310</v>
      </c>
      <c r="Z490" s="0" t="s">
        <v>571</v>
      </c>
      <c r="AA490" s="0" t="n">
        <v>806828</v>
      </c>
      <c r="AB490" s="215" t="n">
        <v>37036.875</v>
      </c>
      <c r="AC490" s="215" t="n">
        <v>37036.875</v>
      </c>
    </row>
    <row r="491" customFormat="false" ht="12.75" hidden="false" customHeight="false" outlineLevel="0" collapsed="false">
      <c r="A491" s="208" t="str">
        <f aca="false">B491&amp;" "&amp;C491&amp;" "&amp;D491</f>
        <v>US Natural Gas Physical</v>
      </c>
      <c r="B491" s="208" t="str">
        <f aca="false">IF((LEFT(N491,2)="US"),"US","")</f>
        <v>US</v>
      </c>
      <c r="C491" s="208" t="str">
        <f aca="false">M491</f>
        <v>Natural Gas</v>
      </c>
      <c r="D491" s="208" t="str">
        <f aca="false">IF(ISNUMBER(FIND("Phy",N491))=TRUE(),"Physical","Financial")</f>
        <v>Physical</v>
      </c>
      <c r="E491" s="208" t="n">
        <f aca="false">IF(VLOOKUP(S491,'DD-Lookup'!$J$6:$L$50,3,FALSE())="Monthly",(YEAR(AC491)-YEAR(AB491))*12+MONTH(AC491)-MONTH(AB491)+1,(AC491-AB491+1))</f>
        <v>1</v>
      </c>
      <c r="F491" s="239" t="n">
        <f aca="false">E491*SUM(P491:Q491)</f>
        <v>10000</v>
      </c>
      <c r="G491" s="214" t="n">
        <v>1288594</v>
      </c>
      <c r="H491" s="215" t="n">
        <v>37035.3033333333</v>
      </c>
      <c r="I491" s="0" t="s">
        <v>1183</v>
      </c>
      <c r="M491" s="0" t="s">
        <v>858</v>
      </c>
      <c r="N491" s="0" t="s">
        <v>1305</v>
      </c>
      <c r="O491" s="0" t="s">
        <v>1306</v>
      </c>
      <c r="Q491" s="216" t="n">
        <v>10000</v>
      </c>
      <c r="S491" s="0" t="s">
        <v>1026</v>
      </c>
      <c r="T491" s="0" t="s">
        <v>784</v>
      </c>
      <c r="U491" s="218" t="n">
        <v>4.2001</v>
      </c>
      <c r="V491" s="0" t="s">
        <v>1307</v>
      </c>
      <c r="W491" s="0" t="s">
        <v>1308</v>
      </c>
      <c r="X491" s="0" t="s">
        <v>1309</v>
      </c>
      <c r="Y491" s="0" t="s">
        <v>1310</v>
      </c>
      <c r="Z491" s="0" t="s">
        <v>571</v>
      </c>
      <c r="AA491" s="0" t="n">
        <v>806827</v>
      </c>
      <c r="AB491" s="215" t="n">
        <v>37036.875</v>
      </c>
      <c r="AC491" s="215" t="n">
        <v>37036.875</v>
      </c>
    </row>
    <row r="492" customFormat="false" ht="12.75" hidden="false" customHeight="false" outlineLevel="0" collapsed="false">
      <c r="A492" s="208" t="str">
        <f aca="false">B492&amp;" "&amp;C492&amp;" "&amp;D492</f>
        <v> Metals Financial</v>
      </c>
      <c r="B492" s="208" t="str">
        <f aca="false">IF((LEFT(N492,2)="US"),"US","")</f>
        <v/>
      </c>
      <c r="C492" s="208" t="str">
        <f aca="false">M492</f>
        <v>Metals</v>
      </c>
      <c r="D492" s="208" t="str">
        <f aca="false">IF(ISNUMBER(FIND("Phy",N492))=TRUE(),"Physical","Financial")</f>
        <v>Financial</v>
      </c>
      <c r="E492" s="208" t="n">
        <f aca="false">IF(VLOOKUP(S492,'DD-Lookup'!$J$6:$L$50,3,FALSE())="Monthly",(YEAR(AC492)-YEAR(AB492))*12+MONTH(AC492)-MONTH(AB492)+1,(AC492-AB492+1))</f>
        <v>1</v>
      </c>
      <c r="F492" s="239" t="n">
        <f aca="false">E492*SUM(P492:Q492)</f>
        <v>10</v>
      </c>
      <c r="G492" s="214" t="n">
        <v>1288595</v>
      </c>
      <c r="H492" s="215" t="n">
        <v>37035.3033796296</v>
      </c>
      <c r="I492" s="0" t="s">
        <v>894</v>
      </c>
      <c r="M492" s="0" t="s">
        <v>780</v>
      </c>
      <c r="N492" s="0" t="s">
        <v>781</v>
      </c>
      <c r="O492" s="0" t="s">
        <v>782</v>
      </c>
      <c r="Q492" s="216" t="n">
        <v>10</v>
      </c>
      <c r="S492" s="0" t="s">
        <v>783</v>
      </c>
      <c r="T492" s="0" t="s">
        <v>784</v>
      </c>
      <c r="U492" s="218" t="n">
        <v>1543</v>
      </c>
      <c r="V492" s="0" t="s">
        <v>895</v>
      </c>
      <c r="W492" s="0" t="s">
        <v>803</v>
      </c>
      <c r="X492" s="0" t="s">
        <v>787</v>
      </c>
      <c r="Y492" s="0" t="s">
        <v>788</v>
      </c>
      <c r="Z492" s="0" t="s">
        <v>789</v>
      </c>
      <c r="AA492" s="0" t="n">
        <v>2150347</v>
      </c>
    </row>
    <row r="493" customFormat="false" ht="12.75" hidden="false" customHeight="false" outlineLevel="0" collapsed="false">
      <c r="A493" s="208" t="str">
        <f aca="false">B493&amp;" "&amp;C493&amp;" "&amp;D493</f>
        <v> Metals Financial</v>
      </c>
      <c r="B493" s="208" t="str">
        <f aca="false">IF((LEFT(N493,2)="US"),"US","")</f>
        <v/>
      </c>
      <c r="C493" s="208" t="str">
        <f aca="false">M493</f>
        <v>Metals</v>
      </c>
      <c r="D493" s="208" t="str">
        <f aca="false">IF(ISNUMBER(FIND("Phy",N493))=TRUE(),"Physical","Financial")</f>
        <v>Financial</v>
      </c>
      <c r="E493" s="208" t="n">
        <f aca="false">IF(VLOOKUP(S493,'DD-Lookup'!$J$6:$L$50,3,FALSE())="Monthly",(YEAR(AC493)-YEAR(AB493))*12+MONTH(AC493)-MONTH(AB493)+1,(AC493-AB493+1))</f>
        <v>1</v>
      </c>
      <c r="F493" s="239" t="n">
        <f aca="false">E493*SUM(P493:Q493)</f>
        <v>20</v>
      </c>
      <c r="G493" s="214" t="n">
        <v>1288596</v>
      </c>
      <c r="H493" s="215" t="n">
        <v>37035.3034027778</v>
      </c>
      <c r="I493" s="0" t="s">
        <v>901</v>
      </c>
      <c r="M493" s="0" t="s">
        <v>780</v>
      </c>
      <c r="N493" s="0" t="s">
        <v>804</v>
      </c>
      <c r="O493" s="0" t="s">
        <v>805</v>
      </c>
      <c r="P493" s="216" t="n">
        <v>20</v>
      </c>
      <c r="S493" s="0" t="s">
        <v>783</v>
      </c>
      <c r="T493" s="0" t="s">
        <v>784</v>
      </c>
      <c r="U493" s="218" t="n">
        <v>1743</v>
      </c>
      <c r="V493" s="0" t="s">
        <v>902</v>
      </c>
      <c r="W493" s="0" t="s">
        <v>803</v>
      </c>
      <c r="X493" s="0" t="s">
        <v>787</v>
      </c>
      <c r="Y493" s="0" t="s">
        <v>788</v>
      </c>
      <c r="Z493" s="0" t="s">
        <v>789</v>
      </c>
      <c r="AA493" s="0" t="n">
        <v>2150349</v>
      </c>
    </row>
    <row r="494" customFormat="false" ht="12.75" hidden="false" customHeight="false" outlineLevel="0" collapsed="false">
      <c r="A494" s="208" t="str">
        <f aca="false">B494&amp;" "&amp;C494&amp;" "&amp;D494</f>
        <v>US Power Physical</v>
      </c>
      <c r="B494" s="208" t="str">
        <f aca="false">IF((LEFT(N494,2)="US"),"US","")</f>
        <v>US</v>
      </c>
      <c r="C494" s="208" t="str">
        <f aca="false">M494</f>
        <v>Power</v>
      </c>
      <c r="D494" s="208" t="str">
        <f aca="false">IF(ISNUMBER(FIND("Phy",N494))=TRUE(),"Physical","Financial")</f>
        <v>Physical</v>
      </c>
      <c r="E494" s="208" t="n">
        <f aca="false">IF(VLOOKUP(S494,'DD-Lookup'!$J$6:$L$50,3,FALSE())="Monthly",(YEAR(AC494)-YEAR(AB494))*12+MONTH(AC494)-MONTH(AB494)+1,(AC494-AB494+1))</f>
        <v>1</v>
      </c>
      <c r="F494" s="239" t="n">
        <f aca="false">E494*SUM(P494:Q494)</f>
        <v>50</v>
      </c>
      <c r="G494" s="214" t="n">
        <v>1288597</v>
      </c>
      <c r="H494" s="215" t="n">
        <v>37035.3034953704</v>
      </c>
      <c r="I494" s="0" t="s">
        <v>1102</v>
      </c>
      <c r="M494" s="0" t="s">
        <v>67</v>
      </c>
      <c r="N494" s="0" t="s">
        <v>1081</v>
      </c>
      <c r="O494" s="0" t="s">
        <v>1120</v>
      </c>
      <c r="Q494" s="216" t="n">
        <v>50</v>
      </c>
      <c r="S494" s="0" t="s">
        <v>930</v>
      </c>
      <c r="T494" s="0" t="s">
        <v>784</v>
      </c>
      <c r="U494" s="218" t="n">
        <v>31.1</v>
      </c>
      <c r="V494" s="0" t="s">
        <v>1311</v>
      </c>
      <c r="W494" s="0" t="s">
        <v>1122</v>
      </c>
      <c r="X494" s="0" t="s">
        <v>1123</v>
      </c>
      <c r="Y494" s="0" t="s">
        <v>1051</v>
      </c>
      <c r="Z494" s="0" t="s">
        <v>618</v>
      </c>
      <c r="AA494" s="0" t="n">
        <v>621087.1</v>
      </c>
      <c r="AB494" s="215" t="n">
        <v>37036.875</v>
      </c>
      <c r="AC494" s="215" t="n">
        <v>37036.875</v>
      </c>
    </row>
    <row r="495" customFormat="false" ht="12.75" hidden="false" customHeight="false" outlineLevel="0" collapsed="false">
      <c r="A495" s="208" t="str">
        <f aca="false">B495&amp;" "&amp;C495&amp;" "&amp;D495</f>
        <v>US Natural Gas Financial</v>
      </c>
      <c r="B495" s="208" t="str">
        <f aca="false">IF((LEFT(N495,2)="US"),"US","")</f>
        <v>US</v>
      </c>
      <c r="C495" s="208" t="str">
        <f aca="false">M495</f>
        <v>Natural Gas</v>
      </c>
      <c r="D495" s="208" t="str">
        <f aca="false">IF(ISNUMBER(FIND("Phy",N495))=TRUE(),"Physical","Financial")</f>
        <v>Financial</v>
      </c>
      <c r="E495" s="208" t="n">
        <f aca="false">IF(VLOOKUP(S495,'DD-Lookup'!$J$6:$L$50,3,FALSE())="Monthly",(YEAR(AC495)-YEAR(AB495))*12+MONTH(AC495)-MONTH(AB495)+1,(AC495-AB495+1))</f>
        <v>31</v>
      </c>
      <c r="F495" s="239" t="n">
        <f aca="false">E495*SUM(P495:Q495)</f>
        <v>155000</v>
      </c>
      <c r="G495" s="214" t="n">
        <v>1288598</v>
      </c>
      <c r="H495" s="215" t="n">
        <v>37035.3035300926</v>
      </c>
      <c r="I495" s="0" t="s">
        <v>1059</v>
      </c>
      <c r="M495" s="0" t="s">
        <v>858</v>
      </c>
      <c r="N495" s="0" t="s">
        <v>1024</v>
      </c>
      <c r="O495" s="0" t="s">
        <v>1099</v>
      </c>
      <c r="P495" s="216" t="n">
        <v>5000</v>
      </c>
      <c r="S495" s="0" t="s">
        <v>1026</v>
      </c>
      <c r="T495" s="0" t="s">
        <v>784</v>
      </c>
      <c r="U495" s="218" t="n">
        <v>4.2325</v>
      </c>
      <c r="V495" s="0" t="s">
        <v>1294</v>
      </c>
      <c r="W495" s="0" t="s">
        <v>1028</v>
      </c>
      <c r="X495" s="0" t="s">
        <v>1029</v>
      </c>
      <c r="Y495" s="0" t="s">
        <v>838</v>
      </c>
      <c r="Z495" s="0" t="s">
        <v>571</v>
      </c>
      <c r="AA495" s="0" t="s">
        <v>1312</v>
      </c>
      <c r="AB495" s="215" t="n">
        <v>37073.875</v>
      </c>
      <c r="AC495" s="215" t="n">
        <v>37103.875</v>
      </c>
    </row>
    <row r="496" customFormat="false" ht="12.75" hidden="false" customHeight="false" outlineLevel="0" collapsed="false">
      <c r="A496" s="208" t="str">
        <f aca="false">B496&amp;" "&amp;C496&amp;" "&amp;D496</f>
        <v>US Natural Gas Physical</v>
      </c>
      <c r="B496" s="208" t="str">
        <f aca="false">IF((LEFT(N496,2)="US"),"US","")</f>
        <v>US</v>
      </c>
      <c r="C496" s="208" t="str">
        <f aca="false">M496</f>
        <v>Natural Gas</v>
      </c>
      <c r="D496" s="208" t="str">
        <f aca="false">IF(ISNUMBER(FIND("Phy",N496))=TRUE(),"Physical","Financial")</f>
        <v>Physical</v>
      </c>
      <c r="E496" s="208" t="n">
        <f aca="false">IF(VLOOKUP(S496,'DD-Lookup'!$J$6:$L$50,3,FALSE())="Monthly",(YEAR(AC496)-YEAR(AB496))*12+MONTH(AC496)-MONTH(AB496)+1,(AC496-AB496+1))</f>
        <v>1</v>
      </c>
      <c r="F496" s="239" t="n">
        <f aca="false">E496*SUM(P496:Q496)</f>
        <v>10000</v>
      </c>
      <c r="G496" s="214" t="n">
        <v>1288604</v>
      </c>
      <c r="H496" s="215" t="n">
        <v>37035.3036458333</v>
      </c>
      <c r="I496" s="0" t="s">
        <v>1183</v>
      </c>
      <c r="M496" s="0" t="s">
        <v>858</v>
      </c>
      <c r="N496" s="0" t="s">
        <v>1305</v>
      </c>
      <c r="O496" s="0" t="s">
        <v>1313</v>
      </c>
      <c r="P496" s="216" t="n">
        <v>10000</v>
      </c>
      <c r="S496" s="0" t="s">
        <v>1026</v>
      </c>
      <c r="T496" s="0" t="s">
        <v>784</v>
      </c>
      <c r="U496" s="218" t="n">
        <v>4.0825</v>
      </c>
      <c r="V496" s="0" t="s">
        <v>1307</v>
      </c>
      <c r="W496" s="0" t="s">
        <v>1314</v>
      </c>
      <c r="X496" s="0" t="s">
        <v>1315</v>
      </c>
      <c r="Y496" s="0" t="s">
        <v>1310</v>
      </c>
      <c r="Z496" s="0" t="s">
        <v>571</v>
      </c>
      <c r="AA496" s="0" t="n">
        <v>806829</v>
      </c>
      <c r="AB496" s="215" t="n">
        <v>37036.875</v>
      </c>
      <c r="AC496" s="215" t="n">
        <v>37036.875</v>
      </c>
    </row>
    <row r="497" customFormat="false" ht="12.75" hidden="false" customHeight="false" outlineLevel="0" collapsed="false">
      <c r="A497" s="208" t="str">
        <f aca="false">B497&amp;" "&amp;C497&amp;" "&amp;D497</f>
        <v>US Power Physical</v>
      </c>
      <c r="B497" s="208" t="str">
        <f aca="false">IF((LEFT(N497,2)="US"),"US","")</f>
        <v>US</v>
      </c>
      <c r="C497" s="208" t="str">
        <f aca="false">M497</f>
        <v>Power</v>
      </c>
      <c r="D497" s="208" t="str">
        <f aca="false">IF(ISNUMBER(FIND("Phy",N497))=TRUE(),"Physical","Financial")</f>
        <v>Physical</v>
      </c>
      <c r="E497" s="208" t="n">
        <f aca="false">IF(VLOOKUP(S497,'DD-Lookup'!$J$6:$L$50,3,FALSE())="Monthly",(YEAR(AC497)-YEAR(AB497))*12+MONTH(AC497)-MONTH(AB497)+1,(AC497-AB497+1))</f>
        <v>1</v>
      </c>
      <c r="F497" s="239" t="n">
        <f aca="false">E497*SUM(P497:Q497)</f>
        <v>50</v>
      </c>
      <c r="G497" s="214" t="n">
        <v>1288606</v>
      </c>
      <c r="H497" s="215" t="n">
        <v>37035.3037037037</v>
      </c>
      <c r="I497" s="0" t="s">
        <v>1102</v>
      </c>
      <c r="M497" s="0" t="s">
        <v>67</v>
      </c>
      <c r="N497" s="0" t="s">
        <v>1081</v>
      </c>
      <c r="O497" s="0" t="s">
        <v>1120</v>
      </c>
      <c r="P497" s="216" t="n">
        <v>50</v>
      </c>
      <c r="S497" s="0" t="s">
        <v>930</v>
      </c>
      <c r="T497" s="0" t="s">
        <v>784</v>
      </c>
      <c r="U497" s="218" t="n">
        <v>31</v>
      </c>
      <c r="V497" s="0" t="s">
        <v>1316</v>
      </c>
      <c r="W497" s="0" t="s">
        <v>1122</v>
      </c>
      <c r="X497" s="0" t="s">
        <v>1123</v>
      </c>
      <c r="Y497" s="0" t="s">
        <v>1051</v>
      </c>
      <c r="Z497" s="0" t="s">
        <v>618</v>
      </c>
      <c r="AA497" s="0" t="n">
        <v>621089.1</v>
      </c>
      <c r="AB497" s="215" t="n">
        <v>37036.875</v>
      </c>
      <c r="AC497" s="215" t="n">
        <v>37036.875</v>
      </c>
    </row>
    <row r="498" customFormat="false" ht="12.75" hidden="false" customHeight="false" outlineLevel="0" collapsed="false">
      <c r="A498" s="208" t="str">
        <f aca="false">B498&amp;" "&amp;C498&amp;" "&amp;D498</f>
        <v>US Natural Gas Physical</v>
      </c>
      <c r="B498" s="208" t="str">
        <f aca="false">IF((LEFT(N498,2)="US"),"US","")</f>
        <v>US</v>
      </c>
      <c r="C498" s="208" t="str">
        <f aca="false">M498</f>
        <v>Natural Gas</v>
      </c>
      <c r="D498" s="208" t="str">
        <f aca="false">IF(ISNUMBER(FIND("Phy",N498))=TRUE(),"Physical","Financial")</f>
        <v>Physical</v>
      </c>
      <c r="E498" s="208" t="n">
        <f aca="false">IF(VLOOKUP(S498,'DD-Lookup'!$J$6:$L$50,3,FALSE())="Monthly",(YEAR(AC498)-YEAR(AB498))*12+MONTH(AC498)-MONTH(AB498)+1,(AC498-AB498+1))</f>
        <v>1</v>
      </c>
      <c r="F498" s="239" t="n">
        <f aca="false">E498*SUM(P498:Q498)</f>
        <v>10000</v>
      </c>
      <c r="G498" s="214" t="n">
        <v>1288605</v>
      </c>
      <c r="H498" s="215" t="n">
        <v>37035.3037037037</v>
      </c>
      <c r="I498" s="0" t="s">
        <v>1183</v>
      </c>
      <c r="M498" s="0" t="s">
        <v>858</v>
      </c>
      <c r="N498" s="0" t="s">
        <v>1305</v>
      </c>
      <c r="O498" s="0" t="s">
        <v>1313</v>
      </c>
      <c r="P498" s="216" t="n">
        <v>10000</v>
      </c>
      <c r="S498" s="0" t="s">
        <v>1026</v>
      </c>
      <c r="T498" s="0" t="s">
        <v>784</v>
      </c>
      <c r="U498" s="218" t="n">
        <v>4.08</v>
      </c>
      <c r="V498" s="0" t="s">
        <v>1307</v>
      </c>
      <c r="W498" s="0" t="s">
        <v>1314</v>
      </c>
      <c r="X498" s="0" t="s">
        <v>1315</v>
      </c>
      <c r="Y498" s="0" t="s">
        <v>1310</v>
      </c>
      <c r="Z498" s="0" t="s">
        <v>571</v>
      </c>
      <c r="AA498" s="0" t="n">
        <v>806830</v>
      </c>
      <c r="AB498" s="215" t="n">
        <v>37036.875</v>
      </c>
      <c r="AC498" s="215" t="n">
        <v>37036.875</v>
      </c>
    </row>
    <row r="499" customFormat="false" ht="12.75" hidden="false" customHeight="false" outlineLevel="0" collapsed="false">
      <c r="A499" s="208" t="str">
        <f aca="false">B499&amp;" "&amp;C499&amp;" "&amp;D499</f>
        <v>US Natural Gas Physical</v>
      </c>
      <c r="B499" s="208" t="str">
        <f aca="false">IF((LEFT(N499,2)="US"),"US","")</f>
        <v>US</v>
      </c>
      <c r="C499" s="208" t="str">
        <f aca="false">M499</f>
        <v>Natural Gas</v>
      </c>
      <c r="D499" s="208" t="str">
        <f aca="false">IF(ISNUMBER(FIND("Phy",N499))=TRUE(),"Physical","Financial")</f>
        <v>Physical</v>
      </c>
      <c r="E499" s="208" t="n">
        <f aca="false">IF(VLOOKUP(S499,'DD-Lookup'!$J$6:$L$50,3,FALSE())="Monthly",(YEAR(AC499)-YEAR(AB499))*12+MONTH(AC499)-MONTH(AB499)+1,(AC499-AB499+1))</f>
        <v>1</v>
      </c>
      <c r="F499" s="239" t="n">
        <f aca="false">E499*SUM(P499:Q499)</f>
        <v>10000</v>
      </c>
      <c r="G499" s="214" t="n">
        <v>1288607</v>
      </c>
      <c r="H499" s="215" t="n">
        <v>37035.3037384259</v>
      </c>
      <c r="I499" s="0" t="s">
        <v>1317</v>
      </c>
      <c r="M499" s="0" t="s">
        <v>858</v>
      </c>
      <c r="N499" s="0" t="s">
        <v>1305</v>
      </c>
      <c r="O499" s="0" t="s">
        <v>1306</v>
      </c>
      <c r="P499" s="216" t="n">
        <v>10000</v>
      </c>
      <c r="S499" s="0" t="s">
        <v>1026</v>
      </c>
      <c r="T499" s="0" t="s">
        <v>784</v>
      </c>
      <c r="U499" s="218" t="n">
        <v>4.1963</v>
      </c>
      <c r="V499" s="0" t="s">
        <v>1318</v>
      </c>
      <c r="W499" s="0" t="s">
        <v>1308</v>
      </c>
      <c r="X499" s="0" t="s">
        <v>1309</v>
      </c>
      <c r="Y499" s="0" t="s">
        <v>1310</v>
      </c>
      <c r="Z499" s="0" t="s">
        <v>571</v>
      </c>
      <c r="AA499" s="0" t="n">
        <v>806831</v>
      </c>
      <c r="AB499" s="215" t="n">
        <v>37036.875</v>
      </c>
      <c r="AC499" s="215" t="n">
        <v>37036.875</v>
      </c>
    </row>
    <row r="500" customFormat="false" ht="12.75" hidden="false" customHeight="false" outlineLevel="0" collapsed="false">
      <c r="A500" s="208" t="str">
        <f aca="false">B500&amp;" "&amp;C500&amp;" "&amp;D500</f>
        <v>US Power Physical</v>
      </c>
      <c r="B500" s="208" t="str">
        <f aca="false">IF((LEFT(N500,2)="US"),"US","")</f>
        <v>US</v>
      </c>
      <c r="C500" s="208" t="str">
        <f aca="false">M500</f>
        <v>Power</v>
      </c>
      <c r="D500" s="208" t="str">
        <f aca="false">IF(ISNUMBER(FIND("Phy",N500))=TRUE(),"Physical","Financial")</f>
        <v>Physical</v>
      </c>
      <c r="E500" s="208" t="n">
        <f aca="false">IF(VLOOKUP(S500,'DD-Lookup'!$J$6:$L$50,3,FALSE())="Monthly",(YEAR(AC500)-YEAR(AB500))*12+MONTH(AC500)-MONTH(AB500)+1,(AC500-AB500+1))</f>
        <v>1</v>
      </c>
      <c r="F500" s="239" t="n">
        <f aca="false">E500*SUM(P500:Q500)</f>
        <v>50</v>
      </c>
      <c r="G500" s="214" t="n">
        <v>1288608</v>
      </c>
      <c r="H500" s="215" t="n">
        <v>37035.3037615741</v>
      </c>
      <c r="I500" s="0" t="s">
        <v>1102</v>
      </c>
      <c r="M500" s="0" t="s">
        <v>67</v>
      </c>
      <c r="N500" s="0" t="s">
        <v>1081</v>
      </c>
      <c r="O500" s="0" t="s">
        <v>1120</v>
      </c>
      <c r="P500" s="216" t="n">
        <v>50</v>
      </c>
      <c r="S500" s="0" t="s">
        <v>930</v>
      </c>
      <c r="T500" s="0" t="s">
        <v>784</v>
      </c>
      <c r="U500" s="218" t="n">
        <v>30.9</v>
      </c>
      <c r="V500" s="0" t="s">
        <v>1316</v>
      </c>
      <c r="W500" s="0" t="s">
        <v>1122</v>
      </c>
      <c r="X500" s="0" t="s">
        <v>1123</v>
      </c>
      <c r="Y500" s="0" t="s">
        <v>1051</v>
      </c>
      <c r="Z500" s="0" t="s">
        <v>618</v>
      </c>
      <c r="AA500" s="0" t="n">
        <v>621090.1</v>
      </c>
      <c r="AB500" s="215" t="n">
        <v>37036.875</v>
      </c>
      <c r="AC500" s="215" t="n">
        <v>37036.875</v>
      </c>
    </row>
    <row r="501" customFormat="false" ht="12.75" hidden="false" customHeight="false" outlineLevel="0" collapsed="false">
      <c r="A501" s="208" t="str">
        <f aca="false">B501&amp;" "&amp;C501&amp;" "&amp;D501</f>
        <v> Metals Financial</v>
      </c>
      <c r="B501" s="208" t="str">
        <f aca="false">IF((LEFT(N501,2)="US"),"US","")</f>
        <v/>
      </c>
      <c r="C501" s="208" t="str">
        <f aca="false">M501</f>
        <v>Metals</v>
      </c>
      <c r="D501" s="208" t="str">
        <f aca="false">IF(ISNUMBER(FIND("Phy",N501))=TRUE(),"Physical","Financial")</f>
        <v>Financial</v>
      </c>
      <c r="E501" s="208" t="n">
        <f aca="false">IF(VLOOKUP(S501,'DD-Lookup'!$J$6:$L$50,3,FALSE())="Monthly",(YEAR(AC501)-YEAR(AB501))*12+MONTH(AC501)-MONTH(AB501)+1,(AC501-AB501+1))</f>
        <v>1</v>
      </c>
      <c r="F501" s="239" t="n">
        <f aca="false">E501*SUM(P501:Q501)</f>
        <v>2</v>
      </c>
      <c r="G501" s="214" t="n">
        <v>1288609</v>
      </c>
      <c r="H501" s="215" t="n">
        <v>37035.3038310185</v>
      </c>
      <c r="I501" s="0" t="s">
        <v>815</v>
      </c>
      <c r="M501" s="0" t="s">
        <v>780</v>
      </c>
      <c r="N501" s="0" t="s">
        <v>781</v>
      </c>
      <c r="O501" s="0" t="s">
        <v>782</v>
      </c>
      <c r="P501" s="216" t="n">
        <v>2</v>
      </c>
      <c r="S501" s="0" t="s">
        <v>783</v>
      </c>
      <c r="T501" s="0" t="s">
        <v>784</v>
      </c>
      <c r="U501" s="218" t="n">
        <v>1541</v>
      </c>
      <c r="V501" s="0" t="s">
        <v>816</v>
      </c>
      <c r="W501" s="0" t="s">
        <v>803</v>
      </c>
      <c r="X501" s="0" t="s">
        <v>787</v>
      </c>
      <c r="Y501" s="0" t="s">
        <v>788</v>
      </c>
      <c r="Z501" s="0" t="s">
        <v>789</v>
      </c>
      <c r="AA501" s="0" t="n">
        <v>2150351</v>
      </c>
    </row>
    <row r="502" customFormat="false" ht="12.75" hidden="false" customHeight="false" outlineLevel="0" collapsed="false">
      <c r="A502" s="208" t="str">
        <f aca="false">B502&amp;" "&amp;C502&amp;" "&amp;D502</f>
        <v>US Natural Gas Physical</v>
      </c>
      <c r="B502" s="208" t="str">
        <f aca="false">IF((LEFT(N502,2)="US"),"US","")</f>
        <v>US</v>
      </c>
      <c r="C502" s="208" t="str">
        <f aca="false">M502</f>
        <v>Natural Gas</v>
      </c>
      <c r="D502" s="208" t="str">
        <f aca="false">IF(ISNUMBER(FIND("Phy",N502))=TRUE(),"Physical","Financial")</f>
        <v>Physical</v>
      </c>
      <c r="E502" s="208" t="n">
        <f aca="false">IF(VLOOKUP(S502,'DD-Lookup'!$J$6:$L$50,3,FALSE())="Monthly",(YEAR(AC502)-YEAR(AB502))*12+MONTH(AC502)-MONTH(AB502)+1,(AC502-AB502+1))</f>
        <v>1</v>
      </c>
      <c r="F502" s="239" t="n">
        <f aca="false">E502*SUM(P502:Q502)</f>
        <v>10000</v>
      </c>
      <c r="G502" s="214" t="n">
        <v>1288610</v>
      </c>
      <c r="H502" s="215" t="n">
        <v>37035.3040509259</v>
      </c>
      <c r="I502" s="0" t="s">
        <v>1183</v>
      </c>
      <c r="M502" s="0" t="s">
        <v>858</v>
      </c>
      <c r="N502" s="0" t="s">
        <v>1305</v>
      </c>
      <c r="O502" s="0" t="s">
        <v>1313</v>
      </c>
      <c r="P502" s="216" t="n">
        <v>10000</v>
      </c>
      <c r="S502" s="0" t="s">
        <v>1026</v>
      </c>
      <c r="T502" s="0" t="s">
        <v>784</v>
      </c>
      <c r="U502" s="218" t="n">
        <v>4.075</v>
      </c>
      <c r="V502" s="0" t="s">
        <v>1307</v>
      </c>
      <c r="W502" s="0" t="s">
        <v>1314</v>
      </c>
      <c r="X502" s="0" t="s">
        <v>1315</v>
      </c>
      <c r="Y502" s="0" t="s">
        <v>1310</v>
      </c>
      <c r="Z502" s="0" t="s">
        <v>571</v>
      </c>
      <c r="AA502" s="0" t="n">
        <v>806832</v>
      </c>
      <c r="AB502" s="215" t="n">
        <v>37036.875</v>
      </c>
      <c r="AC502" s="215" t="n">
        <v>37036.875</v>
      </c>
    </row>
    <row r="503" customFormat="false" ht="12.75" hidden="false" customHeight="false" outlineLevel="0" collapsed="false">
      <c r="A503" s="208" t="str">
        <f aca="false">B503&amp;" "&amp;C503&amp;" "&amp;D503</f>
        <v>US Natural Gas Physical</v>
      </c>
      <c r="B503" s="208" t="str">
        <f aca="false">IF((LEFT(N503,2)="US"),"US","")</f>
        <v>US</v>
      </c>
      <c r="C503" s="208" t="str">
        <f aca="false">M503</f>
        <v>Natural Gas</v>
      </c>
      <c r="D503" s="208" t="str">
        <f aca="false">IF(ISNUMBER(FIND("Phy",N503))=TRUE(),"Physical","Financial")</f>
        <v>Physical</v>
      </c>
      <c r="E503" s="208" t="n">
        <f aca="false">IF(VLOOKUP(S503,'DD-Lookup'!$J$6:$L$50,3,FALSE())="Monthly",(YEAR(AC503)-YEAR(AB503))*12+MONTH(AC503)-MONTH(AB503)+1,(AC503-AB503+1))</f>
        <v>1</v>
      </c>
      <c r="F503" s="239" t="n">
        <f aca="false">E503*SUM(P503:Q503)</f>
        <v>10000</v>
      </c>
      <c r="G503" s="214" t="n">
        <v>1288611</v>
      </c>
      <c r="H503" s="215" t="n">
        <v>37035.3045138889</v>
      </c>
      <c r="I503" s="0" t="s">
        <v>1183</v>
      </c>
      <c r="M503" s="0" t="s">
        <v>858</v>
      </c>
      <c r="N503" s="0" t="s">
        <v>1305</v>
      </c>
      <c r="O503" s="0" t="s">
        <v>1306</v>
      </c>
      <c r="Q503" s="216" t="n">
        <v>10000</v>
      </c>
      <c r="S503" s="0" t="s">
        <v>1026</v>
      </c>
      <c r="T503" s="0" t="s">
        <v>784</v>
      </c>
      <c r="U503" s="218" t="n">
        <v>4.1976</v>
      </c>
      <c r="V503" s="0" t="s">
        <v>1307</v>
      </c>
      <c r="W503" s="0" t="s">
        <v>1308</v>
      </c>
      <c r="X503" s="0" t="s">
        <v>1309</v>
      </c>
      <c r="Y503" s="0" t="s">
        <v>1310</v>
      </c>
      <c r="Z503" s="0" t="s">
        <v>571</v>
      </c>
      <c r="AA503" s="0" t="n">
        <v>806833</v>
      </c>
      <c r="AB503" s="215" t="n">
        <v>37036.875</v>
      </c>
      <c r="AC503" s="215" t="n">
        <v>37036.875</v>
      </c>
    </row>
    <row r="504" customFormat="false" ht="12.75" hidden="false" customHeight="false" outlineLevel="0" collapsed="false">
      <c r="A504" s="208" t="str">
        <f aca="false">B504&amp;" "&amp;C504&amp;" "&amp;D504</f>
        <v>US Natural Gas Physical</v>
      </c>
      <c r="B504" s="208" t="str">
        <f aca="false">IF((LEFT(N504,2)="US"),"US","")</f>
        <v>US</v>
      </c>
      <c r="C504" s="208" t="str">
        <f aca="false">M504</f>
        <v>Natural Gas</v>
      </c>
      <c r="D504" s="208" t="str">
        <f aca="false">IF(ISNUMBER(FIND("Phy",N504))=TRUE(),"Physical","Financial")</f>
        <v>Physical</v>
      </c>
      <c r="E504" s="208" t="n">
        <f aca="false">IF(VLOOKUP(S504,'DD-Lookup'!$J$6:$L$50,3,FALSE())="Monthly",(YEAR(AC504)-YEAR(AB504))*12+MONTH(AC504)-MONTH(AB504)+1,(AC504-AB504+1))</f>
        <v>1</v>
      </c>
      <c r="F504" s="239" t="n">
        <f aca="false">E504*SUM(P504:Q504)</f>
        <v>5000</v>
      </c>
      <c r="G504" s="214" t="n">
        <v>1288612</v>
      </c>
      <c r="H504" s="215" t="n">
        <v>37035.3047453704</v>
      </c>
      <c r="I504" s="0" t="s">
        <v>1183</v>
      </c>
      <c r="M504" s="0" t="s">
        <v>858</v>
      </c>
      <c r="N504" s="0" t="s">
        <v>1305</v>
      </c>
      <c r="O504" s="0" t="s">
        <v>1319</v>
      </c>
      <c r="Q504" s="216" t="n">
        <v>5000</v>
      </c>
      <c r="S504" s="0" t="s">
        <v>1026</v>
      </c>
      <c r="T504" s="0" t="s">
        <v>784</v>
      </c>
      <c r="U504" s="218" t="n">
        <v>3.9975</v>
      </c>
      <c r="V504" s="0" t="s">
        <v>1307</v>
      </c>
      <c r="W504" s="0" t="s">
        <v>1314</v>
      </c>
      <c r="X504" s="0" t="s">
        <v>1315</v>
      </c>
      <c r="Y504" s="0" t="s">
        <v>1310</v>
      </c>
      <c r="Z504" s="0" t="s">
        <v>571</v>
      </c>
      <c r="AA504" s="0" t="n">
        <v>806834</v>
      </c>
      <c r="AB504" s="215" t="n">
        <v>37036.875</v>
      </c>
      <c r="AC504" s="215" t="n">
        <v>37036.875</v>
      </c>
    </row>
    <row r="505" customFormat="false" ht="12.75" hidden="false" customHeight="false" outlineLevel="0" collapsed="false">
      <c r="A505" s="208" t="str">
        <f aca="false">B505&amp;" "&amp;C505&amp;" "&amp;D505</f>
        <v>US Natural Gas Physical</v>
      </c>
      <c r="B505" s="208" t="str">
        <f aca="false">IF((LEFT(N505,2)="US"),"US","")</f>
        <v>US</v>
      </c>
      <c r="C505" s="208" t="str">
        <f aca="false">M505</f>
        <v>Natural Gas</v>
      </c>
      <c r="D505" s="208" t="str">
        <f aca="false">IF(ISNUMBER(FIND("Phy",N505))=TRUE(),"Physical","Financial")</f>
        <v>Physical</v>
      </c>
      <c r="E505" s="208" t="n">
        <f aca="false">IF(VLOOKUP(S505,'DD-Lookup'!$J$6:$L$50,3,FALSE())="Monthly",(YEAR(AC505)-YEAR(AB505))*12+MONTH(AC505)-MONTH(AB505)+1,(AC505-AB505+1))</f>
        <v>1</v>
      </c>
      <c r="F505" s="239" t="n">
        <f aca="false">E505*SUM(P505:Q505)</f>
        <v>5000</v>
      </c>
      <c r="G505" s="214" t="n">
        <v>1288613</v>
      </c>
      <c r="H505" s="215" t="n">
        <v>37035.304837963</v>
      </c>
      <c r="I505" s="0" t="s">
        <v>1183</v>
      </c>
      <c r="M505" s="0" t="s">
        <v>858</v>
      </c>
      <c r="N505" s="0" t="s">
        <v>1305</v>
      </c>
      <c r="O505" s="0" t="s">
        <v>1306</v>
      </c>
      <c r="P505" s="216" t="n">
        <v>5000</v>
      </c>
      <c r="S505" s="0" t="s">
        <v>1026</v>
      </c>
      <c r="T505" s="0" t="s">
        <v>784</v>
      </c>
      <c r="U505" s="218" t="n">
        <v>4.1963</v>
      </c>
      <c r="V505" s="0" t="s">
        <v>1307</v>
      </c>
      <c r="W505" s="0" t="s">
        <v>1308</v>
      </c>
      <c r="X505" s="0" t="s">
        <v>1309</v>
      </c>
      <c r="Y505" s="0" t="s">
        <v>1310</v>
      </c>
      <c r="Z505" s="0" t="s">
        <v>571</v>
      </c>
      <c r="AA505" s="0" t="n">
        <v>806835</v>
      </c>
      <c r="AB505" s="215" t="n">
        <v>37036.875</v>
      </c>
      <c r="AC505" s="215" t="n">
        <v>37036.875</v>
      </c>
    </row>
    <row r="506" customFormat="false" ht="12.75" hidden="false" customHeight="false" outlineLevel="0" collapsed="false">
      <c r="A506" s="208" t="str">
        <f aca="false">B506&amp;" "&amp;C506&amp;" "&amp;D506</f>
        <v>US Power Financial</v>
      </c>
      <c r="B506" s="208" t="str">
        <f aca="false">IF((LEFT(N506,2)="US"),"US","")</f>
        <v>US</v>
      </c>
      <c r="C506" s="208" t="str">
        <f aca="false">M506</f>
        <v>Power</v>
      </c>
      <c r="D506" s="208" t="str">
        <f aca="false">IF(ISNUMBER(FIND("Phy",N506))=TRUE(),"Physical","Financial")</f>
        <v>Financial</v>
      </c>
      <c r="E506" s="208" t="n">
        <f aca="false">IF(VLOOKUP(S506,'DD-Lookup'!$J$6:$L$50,3,FALSE())="Monthly",(YEAR(AC506)-YEAR(AB506))*12+MONTH(AC506)-MONTH(AB506)+1,(AC506-AB506+1))</f>
        <v>1</v>
      </c>
      <c r="F506" s="239" t="n">
        <f aca="false">E506*SUM(P506:Q506)</f>
        <v>50</v>
      </c>
      <c r="G506" s="214" t="n">
        <v>1288614</v>
      </c>
      <c r="H506" s="215" t="n">
        <v>37035.3049074074</v>
      </c>
      <c r="I506" s="0" t="s">
        <v>1139</v>
      </c>
      <c r="M506" s="0" t="s">
        <v>67</v>
      </c>
      <c r="N506" s="0" t="s">
        <v>1046</v>
      </c>
      <c r="O506" s="0" t="s">
        <v>1060</v>
      </c>
      <c r="Q506" s="216" t="n">
        <v>50</v>
      </c>
      <c r="S506" s="0" t="s">
        <v>930</v>
      </c>
      <c r="T506" s="0" t="s">
        <v>784</v>
      </c>
      <c r="U506" s="218" t="n">
        <v>49.25</v>
      </c>
      <c r="V506" s="0" t="s">
        <v>1320</v>
      </c>
      <c r="W506" s="0" t="s">
        <v>1062</v>
      </c>
      <c r="X506" s="0" t="s">
        <v>1063</v>
      </c>
      <c r="Y506" s="0" t="s">
        <v>1051</v>
      </c>
      <c r="Z506" s="0" t="s">
        <v>571</v>
      </c>
      <c r="AA506" s="0" t="n">
        <v>621094.1</v>
      </c>
      <c r="AB506" s="215" t="n">
        <v>37036.875</v>
      </c>
      <c r="AC506" s="215" t="n">
        <v>37036.875</v>
      </c>
    </row>
    <row r="507" customFormat="false" ht="12.75" hidden="false" customHeight="false" outlineLevel="0" collapsed="false">
      <c r="A507" s="208" t="str">
        <f aca="false">B507&amp;" "&amp;C507&amp;" "&amp;D507</f>
        <v>US Natural Gas Financial</v>
      </c>
      <c r="B507" s="208" t="str">
        <f aca="false">IF((LEFT(N507,2)="US"),"US","")</f>
        <v>US</v>
      </c>
      <c r="C507" s="208" t="str">
        <f aca="false">M507</f>
        <v>Natural Gas</v>
      </c>
      <c r="D507" s="208" t="str">
        <f aca="false">IF(ISNUMBER(FIND("Phy",N507))=TRUE(),"Physical","Financial")</f>
        <v>Financial</v>
      </c>
      <c r="E507" s="208" t="n">
        <f aca="false">IF(VLOOKUP(S507,'DD-Lookup'!$J$6:$L$50,3,FALSE())="Monthly",(YEAR(AC507)-YEAR(AB507))*12+MONTH(AC507)-MONTH(AB507)+1,(AC507-AB507+1))</f>
        <v>153</v>
      </c>
      <c r="F507" s="239" t="n">
        <f aca="false">E507*SUM(P507:Q507)</f>
        <v>765000</v>
      </c>
      <c r="G507" s="214" t="n">
        <v>1288615</v>
      </c>
      <c r="H507" s="215" t="n">
        <v>37035.3052314815</v>
      </c>
      <c r="I507" s="0" t="s">
        <v>1023</v>
      </c>
      <c r="M507" s="0" t="s">
        <v>858</v>
      </c>
      <c r="N507" s="0" t="s">
        <v>1024</v>
      </c>
      <c r="O507" s="0" t="s">
        <v>1303</v>
      </c>
      <c r="Q507" s="216" t="n">
        <v>5000</v>
      </c>
      <c r="S507" s="0" t="s">
        <v>1026</v>
      </c>
      <c r="T507" s="0" t="s">
        <v>784</v>
      </c>
      <c r="U507" s="218" t="n">
        <v>4.29</v>
      </c>
      <c r="V507" s="0" t="s">
        <v>1321</v>
      </c>
      <c r="W507" s="0" t="s">
        <v>1028</v>
      </c>
      <c r="X507" s="0" t="s">
        <v>1029</v>
      </c>
      <c r="Y507" s="0" t="s">
        <v>838</v>
      </c>
      <c r="Z507" s="0" t="s">
        <v>571</v>
      </c>
      <c r="AA507" s="0" t="s">
        <v>1322</v>
      </c>
      <c r="AB507" s="215" t="n">
        <v>37043</v>
      </c>
      <c r="AC507" s="215" t="n">
        <v>37195</v>
      </c>
    </row>
    <row r="508" customFormat="false" ht="12.75" hidden="false" customHeight="false" outlineLevel="0" collapsed="false">
      <c r="A508" s="208" t="str">
        <f aca="false">B508&amp;" "&amp;C508&amp;" "&amp;D508</f>
        <v>US Power Financial</v>
      </c>
      <c r="B508" s="208" t="str">
        <f aca="false">IF((LEFT(N508,2)="US"),"US","")</f>
        <v>US</v>
      </c>
      <c r="C508" s="208" t="str">
        <f aca="false">M508</f>
        <v>Power</v>
      </c>
      <c r="D508" s="208" t="str">
        <f aca="false">IF(ISNUMBER(FIND("Phy",N508))=TRUE(),"Physical","Financial")</f>
        <v>Financial</v>
      </c>
      <c r="E508" s="208" t="n">
        <f aca="false">IF(VLOOKUP(S508,'DD-Lookup'!$J$6:$L$50,3,FALSE())="Monthly",(YEAR(AC508)-YEAR(AB508))*12+MONTH(AC508)-MONTH(AB508)+1,(AC508-AB508+1))</f>
        <v>1</v>
      </c>
      <c r="F508" s="239" t="n">
        <f aca="false">E508*SUM(P508:Q508)</f>
        <v>50</v>
      </c>
      <c r="G508" s="214" t="n">
        <v>1288616</v>
      </c>
      <c r="H508" s="215" t="n">
        <v>37035.3054050926</v>
      </c>
      <c r="I508" s="0" t="s">
        <v>1139</v>
      </c>
      <c r="M508" s="0" t="s">
        <v>67</v>
      </c>
      <c r="N508" s="0" t="s">
        <v>1046</v>
      </c>
      <c r="O508" s="0" t="s">
        <v>1060</v>
      </c>
      <c r="Q508" s="216" t="n">
        <v>50</v>
      </c>
      <c r="S508" s="0" t="s">
        <v>930</v>
      </c>
      <c r="T508" s="0" t="s">
        <v>784</v>
      </c>
      <c r="U508" s="218" t="n">
        <v>49.5</v>
      </c>
      <c r="V508" s="0" t="s">
        <v>1320</v>
      </c>
      <c r="W508" s="0" t="s">
        <v>1062</v>
      </c>
      <c r="X508" s="0" t="s">
        <v>1063</v>
      </c>
      <c r="Y508" s="0" t="s">
        <v>1051</v>
      </c>
      <c r="Z508" s="0" t="s">
        <v>571</v>
      </c>
      <c r="AA508" s="0" t="n">
        <v>621095.1</v>
      </c>
      <c r="AB508" s="215" t="n">
        <v>37036.875</v>
      </c>
      <c r="AC508" s="215" t="n">
        <v>37036.875</v>
      </c>
    </row>
    <row r="509" customFormat="false" ht="12.75" hidden="false" customHeight="false" outlineLevel="0" collapsed="false">
      <c r="A509" s="208" t="str">
        <f aca="false">B509&amp;" "&amp;C509&amp;" "&amp;D509</f>
        <v>US Natural Gas Financial</v>
      </c>
      <c r="B509" s="208" t="str">
        <f aca="false">IF((LEFT(N509,2)="US"),"US","")</f>
        <v>US</v>
      </c>
      <c r="C509" s="208" t="str">
        <f aca="false">M509</f>
        <v>Natural Gas</v>
      </c>
      <c r="D509" s="208" t="str">
        <f aca="false">IF(ISNUMBER(FIND("Phy",N509))=TRUE(),"Physical","Financial")</f>
        <v>Financial</v>
      </c>
      <c r="E509" s="208" t="n">
        <f aca="false">IF(VLOOKUP(S509,'DD-Lookup'!$J$6:$L$50,3,FALSE())="Monthly",(YEAR(AC509)-YEAR(AB509))*12+MONTH(AC509)-MONTH(AB509)+1,(AC509-AB509+1))</f>
        <v>31</v>
      </c>
      <c r="F509" s="239" t="n">
        <f aca="false">E509*SUM(P509:Q509)</f>
        <v>310000</v>
      </c>
      <c r="G509" s="214" t="n">
        <v>1288618</v>
      </c>
      <c r="H509" s="215" t="n">
        <v>37035.3059143519</v>
      </c>
      <c r="I509" s="0" t="s">
        <v>1045</v>
      </c>
      <c r="M509" s="0" t="s">
        <v>858</v>
      </c>
      <c r="N509" s="0" t="s">
        <v>1024</v>
      </c>
      <c r="O509" s="0" t="s">
        <v>1099</v>
      </c>
      <c r="P509" s="216" t="n">
        <v>10000</v>
      </c>
      <c r="S509" s="0" t="s">
        <v>1026</v>
      </c>
      <c r="T509" s="0" t="s">
        <v>784</v>
      </c>
      <c r="U509" s="218" t="n">
        <v>4.2275</v>
      </c>
      <c r="V509" s="0" t="s">
        <v>1323</v>
      </c>
      <c r="W509" s="0" t="s">
        <v>1028</v>
      </c>
      <c r="X509" s="0" t="s">
        <v>1029</v>
      </c>
      <c r="Y509" s="0" t="s">
        <v>838</v>
      </c>
      <c r="Z509" s="0" t="s">
        <v>571</v>
      </c>
      <c r="AA509" s="0" t="s">
        <v>1324</v>
      </c>
      <c r="AB509" s="215" t="n">
        <v>37073.875</v>
      </c>
      <c r="AC509" s="215" t="n">
        <v>37103.875</v>
      </c>
    </row>
    <row r="510" customFormat="false" ht="12.75" hidden="false" customHeight="false" outlineLevel="0" collapsed="false">
      <c r="A510" s="208" t="str">
        <f aca="false">B510&amp;" "&amp;C510&amp;" "&amp;D510</f>
        <v> Metals Financial</v>
      </c>
      <c r="B510" s="208" t="str">
        <f aca="false">IF((LEFT(N510,2)="US"),"US","")</f>
        <v/>
      </c>
      <c r="C510" s="208" t="str">
        <f aca="false">M510</f>
        <v>Metals</v>
      </c>
      <c r="D510" s="208" t="str">
        <f aca="false">IF(ISNUMBER(FIND("Phy",N510))=TRUE(),"Physical","Financial")</f>
        <v>Financial</v>
      </c>
      <c r="E510" s="208" t="n">
        <f aca="false">IF(VLOOKUP(S510,'DD-Lookup'!$J$6:$L$50,3,FALSE())="Monthly",(YEAR(AC510)-YEAR(AB510))*12+MONTH(AC510)-MONTH(AB510)+1,(AC510-AB510+1))</f>
        <v>1</v>
      </c>
      <c r="F510" s="239" t="n">
        <f aca="false">E510*SUM(P510:Q510)</f>
        <v>20</v>
      </c>
      <c r="G510" s="214" t="n">
        <v>1288620</v>
      </c>
      <c r="H510" s="215" t="n">
        <v>37035.3059953704</v>
      </c>
      <c r="I510" s="0" t="s">
        <v>850</v>
      </c>
      <c r="M510" s="0" t="s">
        <v>780</v>
      </c>
      <c r="N510" s="0" t="s">
        <v>804</v>
      </c>
      <c r="O510" s="0" t="s">
        <v>805</v>
      </c>
      <c r="Q510" s="216" t="n">
        <v>20</v>
      </c>
      <c r="S510" s="0" t="s">
        <v>783</v>
      </c>
      <c r="T510" s="0" t="s">
        <v>784</v>
      </c>
      <c r="U510" s="218" t="n">
        <v>1744</v>
      </c>
      <c r="V510" s="0" t="s">
        <v>1041</v>
      </c>
      <c r="W510" s="0" t="s">
        <v>803</v>
      </c>
      <c r="X510" s="0" t="s">
        <v>787</v>
      </c>
      <c r="Y510" s="0" t="s">
        <v>788</v>
      </c>
      <c r="Z510" s="0" t="s">
        <v>789</v>
      </c>
      <c r="AA510" s="0" t="n">
        <v>2150356</v>
      </c>
    </row>
    <row r="511" customFormat="false" ht="12.75" hidden="false" customHeight="false" outlineLevel="0" collapsed="false">
      <c r="A511" s="208" t="str">
        <f aca="false">B511&amp;" "&amp;C511&amp;" "&amp;D511</f>
        <v> Metals Financial</v>
      </c>
      <c r="B511" s="208" t="str">
        <f aca="false">IF((LEFT(N511,2)="US"),"US","")</f>
        <v/>
      </c>
      <c r="C511" s="208" t="str">
        <f aca="false">M511</f>
        <v>Metals</v>
      </c>
      <c r="D511" s="208" t="str">
        <f aca="false">IF(ISNUMBER(FIND("Phy",N511))=TRUE(),"Physical","Financial")</f>
        <v>Financial</v>
      </c>
      <c r="E511" s="208" t="n">
        <f aca="false">IF(VLOOKUP(S511,'DD-Lookup'!$J$6:$L$50,3,FALSE())="Monthly",(YEAR(AC511)-YEAR(AB511))*12+MONTH(AC511)-MONTH(AB511)+1,(AC511-AB511+1))</f>
        <v>1</v>
      </c>
      <c r="F511" s="239" t="n">
        <f aca="false">E511*SUM(P511:Q511)</f>
        <v>20</v>
      </c>
      <c r="G511" s="214" t="n">
        <v>1288622</v>
      </c>
      <c r="H511" s="215" t="n">
        <v>37035.306087963</v>
      </c>
      <c r="I511" s="0" t="s">
        <v>801</v>
      </c>
      <c r="M511" s="0" t="s">
        <v>780</v>
      </c>
      <c r="N511" s="0" t="s">
        <v>804</v>
      </c>
      <c r="O511" s="0" t="s">
        <v>805</v>
      </c>
      <c r="P511" s="216" t="n">
        <v>20</v>
      </c>
      <c r="S511" s="0" t="s">
        <v>783</v>
      </c>
      <c r="T511" s="0" t="s">
        <v>784</v>
      </c>
      <c r="U511" s="218" t="n">
        <v>1743</v>
      </c>
      <c r="V511" s="0" t="s">
        <v>806</v>
      </c>
      <c r="W511" s="0" t="s">
        <v>803</v>
      </c>
      <c r="X511" s="0" t="s">
        <v>787</v>
      </c>
      <c r="Y511" s="0" t="s">
        <v>788</v>
      </c>
      <c r="Z511" s="0" t="s">
        <v>789</v>
      </c>
      <c r="AA511" s="0" t="n">
        <v>2150358</v>
      </c>
    </row>
    <row r="512" customFormat="false" ht="12.75" hidden="false" customHeight="false" outlineLevel="0" collapsed="false">
      <c r="A512" s="208" t="str">
        <f aca="false">B512&amp;" "&amp;C512&amp;" "&amp;D512</f>
        <v>US Natural Gas Physical</v>
      </c>
      <c r="B512" s="208" t="str">
        <f aca="false">IF((LEFT(N512,2)="US"),"US","")</f>
        <v>US</v>
      </c>
      <c r="C512" s="208" t="str">
        <f aca="false">M512</f>
        <v>Natural Gas</v>
      </c>
      <c r="D512" s="208" t="str">
        <f aca="false">IF(ISNUMBER(FIND("Phy",N512))=TRUE(),"Physical","Financial")</f>
        <v>Physical</v>
      </c>
      <c r="E512" s="208" t="n">
        <f aca="false">IF(VLOOKUP(S512,'DD-Lookup'!$J$6:$L$50,3,FALSE())="Monthly",(YEAR(AC512)-YEAR(AB512))*12+MONTH(AC512)-MONTH(AB512)+1,(AC512-AB512+1))</f>
        <v>1</v>
      </c>
      <c r="F512" s="239" t="n">
        <f aca="false">E512*SUM(P512:Q512)</f>
        <v>10000</v>
      </c>
      <c r="G512" s="214" t="n">
        <v>1288623</v>
      </c>
      <c r="H512" s="215" t="n">
        <v>37035.3061226852</v>
      </c>
      <c r="I512" s="0" t="s">
        <v>1183</v>
      </c>
      <c r="M512" s="0" t="s">
        <v>858</v>
      </c>
      <c r="N512" s="0" t="s">
        <v>1305</v>
      </c>
      <c r="O512" s="0" t="s">
        <v>1306</v>
      </c>
      <c r="Q512" s="216" t="n">
        <v>10000</v>
      </c>
      <c r="S512" s="0" t="s">
        <v>1026</v>
      </c>
      <c r="T512" s="0" t="s">
        <v>784</v>
      </c>
      <c r="U512" s="218" t="n">
        <v>4.1938</v>
      </c>
      <c r="V512" s="0" t="s">
        <v>1307</v>
      </c>
      <c r="W512" s="0" t="s">
        <v>1308</v>
      </c>
      <c r="X512" s="0" t="s">
        <v>1309</v>
      </c>
      <c r="Y512" s="0" t="s">
        <v>1310</v>
      </c>
      <c r="Z512" s="0" t="s">
        <v>571</v>
      </c>
      <c r="AA512" s="0" t="n">
        <v>806836</v>
      </c>
      <c r="AB512" s="215" t="n">
        <v>37036.875</v>
      </c>
      <c r="AC512" s="215" t="n">
        <v>37036.875</v>
      </c>
    </row>
    <row r="513" customFormat="false" ht="12.75" hidden="false" customHeight="false" outlineLevel="0" collapsed="false">
      <c r="A513" s="208" t="str">
        <f aca="false">B513&amp;" "&amp;C513&amp;" "&amp;D513</f>
        <v>US Natural Gas Physical</v>
      </c>
      <c r="B513" s="208" t="str">
        <f aca="false">IF((LEFT(N513,2)="US"),"US","")</f>
        <v>US</v>
      </c>
      <c r="C513" s="208" t="str">
        <f aca="false">M513</f>
        <v>Natural Gas</v>
      </c>
      <c r="D513" s="208" t="str">
        <f aca="false">IF(ISNUMBER(FIND("Phy",N513))=TRUE(),"Physical","Financial")</f>
        <v>Physical</v>
      </c>
      <c r="E513" s="208" t="n">
        <f aca="false">IF(VLOOKUP(S513,'DD-Lookup'!$J$6:$L$50,3,FALSE())="Monthly",(YEAR(AC513)-YEAR(AB513))*12+MONTH(AC513)-MONTH(AB513)+1,(AC513-AB513+1))</f>
        <v>1</v>
      </c>
      <c r="F513" s="239" t="n">
        <f aca="false">E513*SUM(P513:Q513)</f>
        <v>10000</v>
      </c>
      <c r="G513" s="214" t="n">
        <v>1288624</v>
      </c>
      <c r="H513" s="215" t="n">
        <v>37035.3061574074</v>
      </c>
      <c r="I513" s="0" t="s">
        <v>1183</v>
      </c>
      <c r="M513" s="0" t="s">
        <v>858</v>
      </c>
      <c r="N513" s="0" t="s">
        <v>1305</v>
      </c>
      <c r="O513" s="0" t="s">
        <v>1313</v>
      </c>
      <c r="P513" s="216" t="n">
        <v>10000</v>
      </c>
      <c r="S513" s="0" t="s">
        <v>1026</v>
      </c>
      <c r="T513" s="0" t="s">
        <v>784</v>
      </c>
      <c r="U513" s="218" t="n">
        <v>4.0725</v>
      </c>
      <c r="V513" s="0" t="s">
        <v>1307</v>
      </c>
      <c r="W513" s="0" t="s">
        <v>1314</v>
      </c>
      <c r="X513" s="0" t="s">
        <v>1315</v>
      </c>
      <c r="Y513" s="0" t="s">
        <v>1310</v>
      </c>
      <c r="Z513" s="0" t="s">
        <v>571</v>
      </c>
      <c r="AA513" s="0" t="n">
        <v>806837</v>
      </c>
      <c r="AB513" s="215" t="n">
        <v>37036.875</v>
      </c>
      <c r="AC513" s="215" t="n">
        <v>37036.875</v>
      </c>
    </row>
    <row r="514" customFormat="false" ht="12.75" hidden="false" customHeight="false" outlineLevel="0" collapsed="false">
      <c r="A514" s="208" t="str">
        <f aca="false">B514&amp;" "&amp;C514&amp;" "&amp;D514</f>
        <v> Metals Financial</v>
      </c>
      <c r="B514" s="208" t="str">
        <f aca="false">IF((LEFT(N514,2)="US"),"US","")</f>
        <v/>
      </c>
      <c r="C514" s="208" t="str">
        <f aca="false">M514</f>
        <v>Metals</v>
      </c>
      <c r="D514" s="208" t="str">
        <f aca="false">IF(ISNUMBER(FIND("Phy",N514))=TRUE(),"Physical","Financial")</f>
        <v>Financial</v>
      </c>
      <c r="E514" s="208" t="n">
        <f aca="false">IF(VLOOKUP(S514,'DD-Lookup'!$J$6:$L$50,3,FALSE())="Monthly",(YEAR(AC514)-YEAR(AB514))*12+MONTH(AC514)-MONTH(AB514)+1,(AC514-AB514+1))</f>
        <v>1</v>
      </c>
      <c r="F514" s="239" t="n">
        <f aca="false">E514*SUM(P514:Q514)</f>
        <v>10</v>
      </c>
      <c r="G514" s="214" t="n">
        <v>1288625</v>
      </c>
      <c r="H514" s="215" t="n">
        <v>37035.3062615741</v>
      </c>
      <c r="I514" s="0" t="s">
        <v>796</v>
      </c>
      <c r="M514" s="0" t="s">
        <v>780</v>
      </c>
      <c r="N514" s="0" t="s">
        <v>879</v>
      </c>
      <c r="O514" s="0" t="s">
        <v>880</v>
      </c>
      <c r="P514" s="216" t="n">
        <v>10</v>
      </c>
      <c r="S514" s="0" t="s">
        <v>783</v>
      </c>
      <c r="T514" s="0" t="s">
        <v>784</v>
      </c>
      <c r="U514" s="218" t="n">
        <v>483</v>
      </c>
      <c r="V514" s="0" t="s">
        <v>799</v>
      </c>
      <c r="W514" s="0" t="s">
        <v>856</v>
      </c>
      <c r="X514" s="0" t="s">
        <v>787</v>
      </c>
      <c r="Y514" s="0" t="s">
        <v>788</v>
      </c>
      <c r="Z514" s="0" t="s">
        <v>789</v>
      </c>
      <c r="AA514" s="0" t="n">
        <v>2150360</v>
      </c>
    </row>
    <row r="515" customFormat="false" ht="12.75" hidden="false" customHeight="false" outlineLevel="0" collapsed="false">
      <c r="A515" s="208" t="str">
        <f aca="false">B515&amp;" "&amp;C515&amp;" "&amp;D515</f>
        <v>US Power Physical</v>
      </c>
      <c r="B515" s="208" t="str">
        <f aca="false">IF((LEFT(N515,2)="US"),"US","")</f>
        <v>US</v>
      </c>
      <c r="C515" s="208" t="str">
        <f aca="false">M515</f>
        <v>Power</v>
      </c>
      <c r="D515" s="208" t="str">
        <f aca="false">IF(ISNUMBER(FIND("Phy",N515))=TRUE(),"Physical","Financial")</f>
        <v>Physical</v>
      </c>
      <c r="E515" s="208" t="n">
        <f aca="false">IF(VLOOKUP(S515,'DD-Lookup'!$J$6:$L$50,3,FALSE())="Monthly",(YEAR(AC515)-YEAR(AB515))*12+MONTH(AC515)-MONTH(AB515)+1,(AC515-AB515+1))</f>
        <v>30</v>
      </c>
      <c r="F515" s="239" t="n">
        <f aca="false">E515*SUM(P515:Q515)</f>
        <v>1500</v>
      </c>
      <c r="G515" s="214" t="n">
        <v>1288626</v>
      </c>
      <c r="H515" s="215" t="n">
        <v>37035.3065740741</v>
      </c>
      <c r="I515" s="0" t="s">
        <v>1124</v>
      </c>
      <c r="J515" s="0" t="s">
        <v>1199</v>
      </c>
      <c r="K515" s="0" t="s">
        <v>1200</v>
      </c>
      <c r="M515" s="0" t="s">
        <v>67</v>
      </c>
      <c r="N515" s="0" t="s">
        <v>1081</v>
      </c>
      <c r="O515" s="0" t="s">
        <v>1166</v>
      </c>
      <c r="Q515" s="216" t="n">
        <v>50</v>
      </c>
      <c r="S515" s="0" t="s">
        <v>930</v>
      </c>
      <c r="T515" s="0" t="s">
        <v>784</v>
      </c>
      <c r="U515" s="218" t="n">
        <v>61.75</v>
      </c>
      <c r="V515" s="0" t="s">
        <v>1201</v>
      </c>
      <c r="W515" s="0" t="s">
        <v>1122</v>
      </c>
      <c r="X515" s="0" t="s">
        <v>1106</v>
      </c>
      <c r="Y515" s="0" t="s">
        <v>1051</v>
      </c>
      <c r="Z515" s="0" t="s">
        <v>618</v>
      </c>
      <c r="AA515" s="0" t="n">
        <v>621097.1</v>
      </c>
      <c r="AB515" s="215" t="n">
        <v>37043.5916666667</v>
      </c>
      <c r="AC515" s="215" t="n">
        <v>37072.5916666667</v>
      </c>
    </row>
    <row r="516" customFormat="false" ht="12.75" hidden="false" customHeight="false" outlineLevel="0" collapsed="false">
      <c r="A516" s="208" t="str">
        <f aca="false">B516&amp;" "&amp;C516&amp;" "&amp;D516</f>
        <v> Metals Financial</v>
      </c>
      <c r="B516" s="208" t="str">
        <f aca="false">IF((LEFT(N516,2)="US"),"US","")</f>
        <v/>
      </c>
      <c r="C516" s="208" t="str">
        <f aca="false">M516</f>
        <v>Metals</v>
      </c>
      <c r="D516" s="208" t="str">
        <f aca="false">IF(ISNUMBER(FIND("Phy",N516))=TRUE(),"Physical","Financial")</f>
        <v>Financial</v>
      </c>
      <c r="E516" s="208" t="n">
        <f aca="false">IF(VLOOKUP(S516,'DD-Lookup'!$J$6:$L$50,3,FALSE())="Monthly",(YEAR(AC516)-YEAR(AB516))*12+MONTH(AC516)-MONTH(AB516)+1,(AC516-AB516+1))</f>
        <v>1</v>
      </c>
      <c r="F516" s="239" t="n">
        <f aca="false">E516*SUM(P516:Q516)</f>
        <v>10</v>
      </c>
      <c r="G516" s="214" t="n">
        <v>1288627</v>
      </c>
      <c r="H516" s="215" t="n">
        <v>37035.3065856482</v>
      </c>
      <c r="I516" s="0" t="s">
        <v>821</v>
      </c>
      <c r="M516" s="0" t="s">
        <v>780</v>
      </c>
      <c r="N516" s="0" t="s">
        <v>804</v>
      </c>
      <c r="O516" s="0" t="s">
        <v>805</v>
      </c>
      <c r="P516" s="216" t="n">
        <v>10</v>
      </c>
      <c r="S516" s="0" t="s">
        <v>783</v>
      </c>
      <c r="T516" s="0" t="s">
        <v>784</v>
      </c>
      <c r="U516" s="218" t="n">
        <v>1742</v>
      </c>
      <c r="V516" s="0" t="s">
        <v>822</v>
      </c>
      <c r="W516" s="0" t="s">
        <v>803</v>
      </c>
      <c r="X516" s="0" t="s">
        <v>787</v>
      </c>
      <c r="Y516" s="0" t="s">
        <v>788</v>
      </c>
      <c r="Z516" s="0" t="s">
        <v>789</v>
      </c>
      <c r="AA516" s="0" t="n">
        <v>2150362</v>
      </c>
    </row>
    <row r="517" customFormat="false" ht="12.75" hidden="false" customHeight="false" outlineLevel="0" collapsed="false">
      <c r="A517" s="208" t="str">
        <f aca="false">B517&amp;" "&amp;C517&amp;" "&amp;D517</f>
        <v> Metals Financial</v>
      </c>
      <c r="B517" s="208" t="str">
        <f aca="false">IF((LEFT(N517,2)="US"),"US","")</f>
        <v/>
      </c>
      <c r="C517" s="208" t="str">
        <f aca="false">M517</f>
        <v>Metals</v>
      </c>
      <c r="D517" s="208" t="str">
        <f aca="false">IF(ISNUMBER(FIND("Phy",N517))=TRUE(),"Physical","Financial")</f>
        <v>Financial</v>
      </c>
      <c r="E517" s="208" t="n">
        <f aca="false">IF(VLOOKUP(S517,'DD-Lookup'!$J$6:$L$50,3,FALSE())="Monthly",(YEAR(AC517)-YEAR(AB517))*12+MONTH(AC517)-MONTH(AB517)+1,(AC517-AB517+1))</f>
        <v>1</v>
      </c>
      <c r="F517" s="239" t="n">
        <f aca="false">E517*SUM(P517:Q517)</f>
        <v>10</v>
      </c>
      <c r="G517" s="214" t="n">
        <v>1288628</v>
      </c>
      <c r="H517" s="215" t="n">
        <v>37035.3066666667</v>
      </c>
      <c r="I517" s="0" t="s">
        <v>809</v>
      </c>
      <c r="M517" s="0" t="s">
        <v>780</v>
      </c>
      <c r="N517" s="0" t="s">
        <v>781</v>
      </c>
      <c r="O517" s="0" t="s">
        <v>782</v>
      </c>
      <c r="P517" s="216" t="n">
        <v>10</v>
      </c>
      <c r="S517" s="0" t="s">
        <v>783</v>
      </c>
      <c r="T517" s="0" t="s">
        <v>784</v>
      </c>
      <c r="U517" s="218" t="n">
        <v>1541</v>
      </c>
      <c r="V517" s="0" t="s">
        <v>810</v>
      </c>
      <c r="W517" s="0" t="s">
        <v>803</v>
      </c>
      <c r="X517" s="0" t="s">
        <v>787</v>
      </c>
      <c r="Y517" s="0" t="s">
        <v>788</v>
      </c>
      <c r="Z517" s="0" t="s">
        <v>789</v>
      </c>
      <c r="AA517" s="0" t="n">
        <v>2150364</v>
      </c>
    </row>
    <row r="518" customFormat="false" ht="12.75" hidden="false" customHeight="false" outlineLevel="0" collapsed="false">
      <c r="A518" s="208" t="str">
        <f aca="false">B518&amp;" "&amp;C518&amp;" "&amp;D518</f>
        <v> Metals Financial</v>
      </c>
      <c r="B518" s="208" t="str">
        <f aca="false">IF((LEFT(N518,2)="US"),"US","")</f>
        <v/>
      </c>
      <c r="C518" s="208" t="str">
        <f aca="false">M518</f>
        <v>Metals</v>
      </c>
      <c r="D518" s="208" t="str">
        <f aca="false">IF(ISNUMBER(FIND("Phy",N518))=TRUE(),"Physical","Financial")</f>
        <v>Financial</v>
      </c>
      <c r="E518" s="208" t="n">
        <f aca="false">IF(VLOOKUP(S518,'DD-Lookup'!$J$6:$L$50,3,FALSE())="Monthly",(YEAR(AC518)-YEAR(AB518))*12+MONTH(AC518)-MONTH(AB518)+1,(AC518-AB518+1))</f>
        <v>1</v>
      </c>
      <c r="F518" s="239" t="n">
        <f aca="false">E518*SUM(P518:Q518)</f>
        <v>10</v>
      </c>
      <c r="G518" s="214" t="n">
        <v>1288629</v>
      </c>
      <c r="H518" s="215" t="n">
        <v>37035.3066782407</v>
      </c>
      <c r="I518" s="0" t="s">
        <v>850</v>
      </c>
      <c r="M518" s="0" t="s">
        <v>780</v>
      </c>
      <c r="N518" s="0" t="s">
        <v>804</v>
      </c>
      <c r="O518" s="0" t="s">
        <v>805</v>
      </c>
      <c r="P518" s="216" t="n">
        <v>10</v>
      </c>
      <c r="S518" s="0" t="s">
        <v>783</v>
      </c>
      <c r="T518" s="0" t="s">
        <v>784</v>
      </c>
      <c r="U518" s="218" t="n">
        <v>1742</v>
      </c>
      <c r="V518" s="0" t="s">
        <v>903</v>
      </c>
      <c r="W518" s="0" t="s">
        <v>803</v>
      </c>
      <c r="X518" s="0" t="s">
        <v>787</v>
      </c>
      <c r="Y518" s="0" t="s">
        <v>788</v>
      </c>
      <c r="Z518" s="0" t="s">
        <v>789</v>
      </c>
      <c r="AA518" s="0" t="n">
        <v>2150366</v>
      </c>
    </row>
    <row r="519" customFormat="false" ht="12.75" hidden="false" customHeight="false" outlineLevel="0" collapsed="false">
      <c r="A519" s="208" t="str">
        <f aca="false">B519&amp;" "&amp;C519&amp;" "&amp;D519</f>
        <v> Metals Financial</v>
      </c>
      <c r="B519" s="208" t="str">
        <f aca="false">IF((LEFT(N519,2)="US"),"US","")</f>
        <v/>
      </c>
      <c r="C519" s="208" t="str">
        <f aca="false">M519</f>
        <v>Metals</v>
      </c>
      <c r="D519" s="208" t="str">
        <f aca="false">IF(ISNUMBER(FIND("Phy",N519))=TRUE(),"Physical","Financial")</f>
        <v>Financial</v>
      </c>
      <c r="E519" s="208" t="n">
        <f aca="false">IF(VLOOKUP(S519,'DD-Lookup'!$J$6:$L$50,3,FALSE())="Monthly",(YEAR(AC519)-YEAR(AB519))*12+MONTH(AC519)-MONTH(AB519)+1,(AC519-AB519+1))</f>
        <v>1</v>
      </c>
      <c r="F519" s="239" t="n">
        <f aca="false">E519*SUM(P519:Q519)</f>
        <v>8</v>
      </c>
      <c r="G519" s="214" t="n">
        <v>1288630</v>
      </c>
      <c r="H519" s="215" t="n">
        <v>37035.3068055556</v>
      </c>
      <c r="I519" s="0" t="s">
        <v>850</v>
      </c>
      <c r="M519" s="0" t="s">
        <v>780</v>
      </c>
      <c r="N519" s="0" t="s">
        <v>781</v>
      </c>
      <c r="O519" s="0" t="s">
        <v>782</v>
      </c>
      <c r="P519" s="216" t="n">
        <v>8</v>
      </c>
      <c r="S519" s="0" t="s">
        <v>783</v>
      </c>
      <c r="T519" s="0" t="s">
        <v>784</v>
      </c>
      <c r="U519" s="218" t="n">
        <v>1541</v>
      </c>
      <c r="V519" s="0" t="s">
        <v>1041</v>
      </c>
      <c r="W519" s="0" t="s">
        <v>803</v>
      </c>
      <c r="X519" s="0" t="s">
        <v>787</v>
      </c>
      <c r="Y519" s="0" t="s">
        <v>788</v>
      </c>
      <c r="Z519" s="0" t="s">
        <v>789</v>
      </c>
      <c r="AA519" s="0" t="n">
        <v>2150368</v>
      </c>
    </row>
    <row r="520" customFormat="false" ht="12.75" hidden="false" customHeight="false" outlineLevel="0" collapsed="false">
      <c r="A520" s="208" t="str">
        <f aca="false">B520&amp;" "&amp;C520&amp;" "&amp;D520</f>
        <v> Metals Financial</v>
      </c>
      <c r="B520" s="208" t="str">
        <f aca="false">IF((LEFT(N520,2)="US"),"US","")</f>
        <v/>
      </c>
      <c r="C520" s="208" t="str">
        <f aca="false">M520</f>
        <v>Metals</v>
      </c>
      <c r="D520" s="208" t="str">
        <f aca="false">IF(ISNUMBER(FIND("Phy",N520))=TRUE(),"Physical","Financial")</f>
        <v>Financial</v>
      </c>
      <c r="E520" s="208" t="n">
        <f aca="false">IF(VLOOKUP(S520,'DD-Lookup'!$J$6:$L$50,3,FALSE())="Monthly",(YEAR(AC520)-YEAR(AB520))*12+MONTH(AC520)-MONTH(AB520)+1,(AC520-AB520+1))</f>
        <v>1</v>
      </c>
      <c r="F520" s="239" t="n">
        <f aca="false">E520*SUM(P520:Q520)</f>
        <v>20</v>
      </c>
      <c r="G520" s="214" t="n">
        <v>1288632</v>
      </c>
      <c r="H520" s="215" t="n">
        <v>37035.3076273148</v>
      </c>
      <c r="I520" s="0" t="s">
        <v>901</v>
      </c>
      <c r="M520" s="0" t="s">
        <v>780</v>
      </c>
      <c r="N520" s="0" t="s">
        <v>804</v>
      </c>
      <c r="O520" s="0" t="s">
        <v>805</v>
      </c>
      <c r="P520" s="216" t="n">
        <v>20</v>
      </c>
      <c r="S520" s="0" t="s">
        <v>783</v>
      </c>
      <c r="T520" s="0" t="s">
        <v>784</v>
      </c>
      <c r="U520" s="218" t="n">
        <v>1741</v>
      </c>
      <c r="V520" s="0" t="s">
        <v>902</v>
      </c>
      <c r="W520" s="0" t="s">
        <v>803</v>
      </c>
      <c r="X520" s="0" t="s">
        <v>787</v>
      </c>
      <c r="Y520" s="0" t="s">
        <v>788</v>
      </c>
      <c r="Z520" s="0" t="s">
        <v>789</v>
      </c>
      <c r="AA520" s="0" t="n">
        <v>2150372</v>
      </c>
    </row>
    <row r="521" customFormat="false" ht="12.75" hidden="false" customHeight="false" outlineLevel="0" collapsed="false">
      <c r="A521" s="208" t="str">
        <f aca="false">B521&amp;" "&amp;C521&amp;" "&amp;D521</f>
        <v>US Natural Gas Physical</v>
      </c>
      <c r="B521" s="208" t="str">
        <f aca="false">IF((LEFT(N521,2)="US"),"US","")</f>
        <v>US</v>
      </c>
      <c r="C521" s="208" t="str">
        <f aca="false">M521</f>
        <v>Natural Gas</v>
      </c>
      <c r="D521" s="208" t="str">
        <f aca="false">IF(ISNUMBER(FIND("Phy",N521))=TRUE(),"Physical","Financial")</f>
        <v>Physical</v>
      </c>
      <c r="E521" s="208" t="n">
        <f aca="false">IF(VLOOKUP(S521,'DD-Lookup'!$J$6:$L$50,3,FALSE())="Monthly",(YEAR(AC521)-YEAR(AB521))*12+MONTH(AC521)-MONTH(AB521)+1,(AC521-AB521+1))</f>
        <v>1</v>
      </c>
      <c r="F521" s="239" t="n">
        <f aca="false">E521*SUM(P521:Q521)</f>
        <v>10000</v>
      </c>
      <c r="G521" s="214" t="n">
        <v>1288633</v>
      </c>
      <c r="H521" s="215" t="n">
        <v>37035.3077314815</v>
      </c>
      <c r="I521" s="0" t="s">
        <v>1183</v>
      </c>
      <c r="M521" s="0" t="s">
        <v>858</v>
      </c>
      <c r="N521" s="0" t="s">
        <v>1305</v>
      </c>
      <c r="O521" s="0" t="s">
        <v>1306</v>
      </c>
      <c r="Q521" s="216" t="n">
        <v>10000</v>
      </c>
      <c r="S521" s="0" t="s">
        <v>1026</v>
      </c>
      <c r="T521" s="0" t="s">
        <v>784</v>
      </c>
      <c r="U521" s="218" t="n">
        <v>4.19</v>
      </c>
      <c r="V521" s="0" t="s">
        <v>1307</v>
      </c>
      <c r="W521" s="0" t="s">
        <v>1308</v>
      </c>
      <c r="X521" s="0" t="s">
        <v>1309</v>
      </c>
      <c r="Y521" s="0" t="s">
        <v>1310</v>
      </c>
      <c r="Z521" s="0" t="s">
        <v>571</v>
      </c>
      <c r="AA521" s="0" t="n">
        <v>806838</v>
      </c>
      <c r="AB521" s="215" t="n">
        <v>37036.875</v>
      </c>
      <c r="AC521" s="215" t="n">
        <v>37036.875</v>
      </c>
    </row>
    <row r="522" customFormat="false" ht="12.75" hidden="false" customHeight="false" outlineLevel="0" collapsed="false">
      <c r="A522" s="208" t="str">
        <f aca="false">B522&amp;" "&amp;C522&amp;" "&amp;D522</f>
        <v>US Natural Gas Physical</v>
      </c>
      <c r="B522" s="208" t="str">
        <f aca="false">IF((LEFT(N522,2)="US"),"US","")</f>
        <v>US</v>
      </c>
      <c r="C522" s="208" t="str">
        <f aca="false">M522</f>
        <v>Natural Gas</v>
      </c>
      <c r="D522" s="208" t="str">
        <f aca="false">IF(ISNUMBER(FIND("Phy",N522))=TRUE(),"Physical","Financial")</f>
        <v>Physical</v>
      </c>
      <c r="E522" s="208" t="n">
        <f aca="false">IF(VLOOKUP(S522,'DD-Lookup'!$J$6:$L$50,3,FALSE())="Monthly",(YEAR(AC522)-YEAR(AB522))*12+MONTH(AC522)-MONTH(AB522)+1,(AC522-AB522+1))</f>
        <v>1</v>
      </c>
      <c r="F522" s="239" t="n">
        <f aca="false">E522*SUM(P522:Q522)</f>
        <v>10000</v>
      </c>
      <c r="G522" s="214" t="n">
        <v>1288634</v>
      </c>
      <c r="H522" s="215" t="n">
        <v>37035.3077662037</v>
      </c>
      <c r="I522" s="0" t="s">
        <v>1183</v>
      </c>
      <c r="M522" s="0" t="s">
        <v>858</v>
      </c>
      <c r="N522" s="0" t="s">
        <v>1305</v>
      </c>
      <c r="O522" s="0" t="s">
        <v>1313</v>
      </c>
      <c r="P522" s="216" t="n">
        <v>10000</v>
      </c>
      <c r="S522" s="0" t="s">
        <v>1026</v>
      </c>
      <c r="T522" s="0" t="s">
        <v>784</v>
      </c>
      <c r="U522" s="218" t="n">
        <v>4.07</v>
      </c>
      <c r="V522" s="0" t="s">
        <v>1307</v>
      </c>
      <c r="W522" s="0" t="s">
        <v>1314</v>
      </c>
      <c r="X522" s="0" t="s">
        <v>1315</v>
      </c>
      <c r="Y522" s="0" t="s">
        <v>1310</v>
      </c>
      <c r="Z522" s="0" t="s">
        <v>571</v>
      </c>
      <c r="AA522" s="0" t="n">
        <v>806839</v>
      </c>
      <c r="AB522" s="215" t="n">
        <v>37036.875</v>
      </c>
      <c r="AC522" s="215" t="n">
        <v>37036.875</v>
      </c>
    </row>
    <row r="523" customFormat="false" ht="12.75" hidden="false" customHeight="false" outlineLevel="0" collapsed="false">
      <c r="A523" s="208" t="str">
        <f aca="false">B523&amp;" "&amp;C523&amp;" "&amp;D523</f>
        <v> Metals Financial</v>
      </c>
      <c r="B523" s="208" t="str">
        <f aca="false">IF((LEFT(N523,2)="US"),"US","")</f>
        <v/>
      </c>
      <c r="C523" s="208" t="str">
        <f aca="false">M523</f>
        <v>Metals</v>
      </c>
      <c r="D523" s="208" t="str">
        <f aca="false">IF(ISNUMBER(FIND("Phy",N523))=TRUE(),"Physical","Financial")</f>
        <v>Financial</v>
      </c>
      <c r="E523" s="208" t="n">
        <f aca="false">IF(VLOOKUP(S523,'DD-Lookup'!$J$6:$L$50,3,FALSE())="Monthly",(YEAR(AC523)-YEAR(AB523))*12+MONTH(AC523)-MONTH(AB523)+1,(AC523-AB523+1))</f>
        <v>1</v>
      </c>
      <c r="F523" s="239" t="n">
        <f aca="false">E523*SUM(P523:Q523)</f>
        <v>10</v>
      </c>
      <c r="G523" s="214" t="n">
        <v>1288636</v>
      </c>
      <c r="H523" s="215" t="n">
        <v>37035.3080555556</v>
      </c>
      <c r="I523" s="0" t="s">
        <v>1258</v>
      </c>
      <c r="M523" s="0" t="s">
        <v>780</v>
      </c>
      <c r="N523" s="0" t="s">
        <v>804</v>
      </c>
      <c r="O523" s="0" t="s">
        <v>805</v>
      </c>
      <c r="Q523" s="216" t="n">
        <v>10</v>
      </c>
      <c r="S523" s="0" t="s">
        <v>783</v>
      </c>
      <c r="T523" s="0" t="s">
        <v>784</v>
      </c>
      <c r="U523" s="218" t="n">
        <v>1741</v>
      </c>
      <c r="V523" s="0" t="s">
        <v>1259</v>
      </c>
      <c r="W523" s="0" t="s">
        <v>803</v>
      </c>
      <c r="X523" s="0" t="s">
        <v>787</v>
      </c>
      <c r="Y523" s="0" t="s">
        <v>788</v>
      </c>
      <c r="Z523" s="0" t="s">
        <v>789</v>
      </c>
      <c r="AA523" s="0" t="n">
        <v>2150374</v>
      </c>
    </row>
    <row r="524" customFormat="false" ht="12.75" hidden="false" customHeight="false" outlineLevel="0" collapsed="false">
      <c r="A524" s="208" t="str">
        <f aca="false">B524&amp;" "&amp;C524&amp;" "&amp;D524</f>
        <v> Metals Financial</v>
      </c>
      <c r="B524" s="208" t="str">
        <f aca="false">IF((LEFT(N524,2)="US"),"US","")</f>
        <v/>
      </c>
      <c r="C524" s="208" t="str">
        <f aca="false">M524</f>
        <v>Metals</v>
      </c>
      <c r="D524" s="208" t="str">
        <f aca="false">IF(ISNUMBER(FIND("Phy",N524))=TRUE(),"Physical","Financial")</f>
        <v>Financial</v>
      </c>
      <c r="E524" s="208" t="n">
        <f aca="false">IF(VLOOKUP(S524,'DD-Lookup'!$J$6:$L$50,3,FALSE())="Monthly",(YEAR(AC524)-YEAR(AB524))*12+MONTH(AC524)-MONTH(AB524)+1,(AC524-AB524+1))</f>
        <v>1</v>
      </c>
      <c r="F524" s="239" t="n">
        <f aca="false">E524*SUM(P524:Q524)</f>
        <v>20</v>
      </c>
      <c r="G524" s="214" t="n">
        <v>1288637</v>
      </c>
      <c r="H524" s="215" t="n">
        <v>37035.3083680556</v>
      </c>
      <c r="I524" s="0" t="s">
        <v>968</v>
      </c>
      <c r="M524" s="0" t="s">
        <v>780</v>
      </c>
      <c r="N524" s="0" t="s">
        <v>804</v>
      </c>
      <c r="O524" s="0" t="s">
        <v>805</v>
      </c>
      <c r="Q524" s="216" t="n">
        <v>20</v>
      </c>
      <c r="S524" s="0" t="s">
        <v>783</v>
      </c>
      <c r="T524" s="0" t="s">
        <v>784</v>
      </c>
      <c r="U524" s="218" t="n">
        <v>1742</v>
      </c>
      <c r="V524" s="0" t="s">
        <v>1275</v>
      </c>
      <c r="W524" s="0" t="s">
        <v>803</v>
      </c>
      <c r="X524" s="0" t="s">
        <v>787</v>
      </c>
      <c r="Y524" s="0" t="s">
        <v>788</v>
      </c>
      <c r="Z524" s="0" t="s">
        <v>789</v>
      </c>
      <c r="AA524" s="0" t="n">
        <v>2150376</v>
      </c>
    </row>
    <row r="525" customFormat="false" ht="12.75" hidden="false" customHeight="false" outlineLevel="0" collapsed="false">
      <c r="A525" s="208" t="str">
        <f aca="false">B525&amp;" "&amp;C525&amp;" "&amp;D525</f>
        <v> Metals Financial</v>
      </c>
      <c r="B525" s="208" t="str">
        <f aca="false">IF((LEFT(N525,2)="US"),"US","")</f>
        <v/>
      </c>
      <c r="C525" s="208" t="str">
        <f aca="false">M525</f>
        <v>Metals</v>
      </c>
      <c r="D525" s="208" t="str">
        <f aca="false">IF(ISNUMBER(FIND("Phy",N525))=TRUE(),"Physical","Financial")</f>
        <v>Financial</v>
      </c>
      <c r="E525" s="208" t="n">
        <f aca="false">IF(VLOOKUP(S525,'DD-Lookup'!$J$6:$L$50,3,FALSE())="Monthly",(YEAR(AC525)-YEAR(AB525))*12+MONTH(AC525)-MONTH(AB525)+1,(AC525-AB525+1))</f>
        <v>1</v>
      </c>
      <c r="F525" s="239" t="n">
        <f aca="false">E525*SUM(P525:Q525)</f>
        <v>50</v>
      </c>
      <c r="G525" s="214" t="n">
        <v>1288640</v>
      </c>
      <c r="H525" s="215" t="n">
        <v>37035.3085069444</v>
      </c>
      <c r="I525" s="0" t="s">
        <v>801</v>
      </c>
      <c r="M525" s="0" t="s">
        <v>780</v>
      </c>
      <c r="N525" s="0" t="s">
        <v>781</v>
      </c>
      <c r="O525" s="0" t="s">
        <v>826</v>
      </c>
      <c r="P525" s="216" t="n">
        <v>50</v>
      </c>
      <c r="S525" s="0" t="s">
        <v>783</v>
      </c>
      <c r="T525" s="0" t="s">
        <v>784</v>
      </c>
      <c r="U525" s="218" t="n">
        <v>1539.5</v>
      </c>
      <c r="V525" s="0" t="s">
        <v>1325</v>
      </c>
      <c r="W525" s="0" t="s">
        <v>977</v>
      </c>
      <c r="X525" s="0" t="s">
        <v>787</v>
      </c>
      <c r="Y525" s="0" t="s">
        <v>788</v>
      </c>
      <c r="Z525" s="0" t="s">
        <v>789</v>
      </c>
      <c r="AA525" s="0" t="n">
        <v>2150380</v>
      </c>
      <c r="AB525" s="215" t="n">
        <v>37118</v>
      </c>
      <c r="AC525" s="215" t="n">
        <v>37118</v>
      </c>
    </row>
    <row r="526" customFormat="false" ht="12.75" hidden="false" customHeight="false" outlineLevel="0" collapsed="false">
      <c r="A526" s="208" t="str">
        <f aca="false">B526&amp;" "&amp;C526&amp;" "&amp;D526</f>
        <v> Metals Financial</v>
      </c>
      <c r="B526" s="208" t="str">
        <f aca="false">IF((LEFT(N526,2)="US"),"US","")</f>
        <v/>
      </c>
      <c r="C526" s="208" t="str">
        <f aca="false">M526</f>
        <v>Metals</v>
      </c>
      <c r="D526" s="208" t="str">
        <f aca="false">IF(ISNUMBER(FIND("Phy",N526))=TRUE(),"Physical","Financial")</f>
        <v>Financial</v>
      </c>
      <c r="E526" s="208" t="n">
        <f aca="false">IF(VLOOKUP(S526,'DD-Lookup'!$J$6:$L$50,3,FALSE())="Monthly",(YEAR(AC526)-YEAR(AB526))*12+MONTH(AC526)-MONTH(AB526)+1,(AC526-AB526+1))</f>
        <v>1</v>
      </c>
      <c r="F526" s="239" t="n">
        <f aca="false">E526*SUM(P526:Q526)</f>
        <v>50</v>
      </c>
      <c r="G526" s="214" t="n">
        <v>1288639</v>
      </c>
      <c r="H526" s="215" t="n">
        <v>37035.3085069444</v>
      </c>
      <c r="I526" s="0" t="s">
        <v>801</v>
      </c>
      <c r="M526" s="0" t="s">
        <v>780</v>
      </c>
      <c r="N526" s="0" t="s">
        <v>781</v>
      </c>
      <c r="O526" s="0" t="s">
        <v>1326</v>
      </c>
      <c r="Q526" s="216" t="n">
        <v>50</v>
      </c>
      <c r="S526" s="0" t="s">
        <v>783</v>
      </c>
      <c r="T526" s="0" t="s">
        <v>784</v>
      </c>
      <c r="U526" s="218" t="n">
        <v>1535</v>
      </c>
      <c r="V526" s="0" t="s">
        <v>1325</v>
      </c>
      <c r="W526" s="0" t="s">
        <v>977</v>
      </c>
      <c r="X526" s="0" t="s">
        <v>787</v>
      </c>
      <c r="Y526" s="0" t="s">
        <v>788</v>
      </c>
      <c r="Z526" s="0" t="s">
        <v>789</v>
      </c>
      <c r="AA526" s="0" t="n">
        <v>2150378</v>
      </c>
      <c r="AB526" s="215" t="n">
        <v>37090</v>
      </c>
      <c r="AC526" s="215" t="n">
        <v>37090</v>
      </c>
    </row>
    <row r="527" customFormat="false" ht="12.75" hidden="false" customHeight="false" outlineLevel="0" collapsed="false">
      <c r="A527" s="208" t="str">
        <f aca="false">B527&amp;" "&amp;C527&amp;" "&amp;D527</f>
        <v>US Power Physical</v>
      </c>
      <c r="B527" s="208" t="str">
        <f aca="false">IF((LEFT(N527,2)="US"),"US","")</f>
        <v>US</v>
      </c>
      <c r="C527" s="208" t="str">
        <f aca="false">M527</f>
        <v>Power</v>
      </c>
      <c r="D527" s="208" t="str">
        <f aca="false">IF(ISNUMBER(FIND("Phy",N527))=TRUE(),"Physical","Financial")</f>
        <v>Physical</v>
      </c>
      <c r="E527" s="208" t="n">
        <f aca="false">IF(VLOOKUP(S527,'DD-Lookup'!$J$6:$L$50,3,FALSE())="Monthly",(YEAR(AC527)-YEAR(AB527))*12+MONTH(AC527)-MONTH(AB527)+1,(AC527-AB527+1))</f>
        <v>62</v>
      </c>
      <c r="F527" s="239" t="n">
        <f aca="false">E527*SUM(P527:Q527)</f>
        <v>3100</v>
      </c>
      <c r="G527" s="214" t="n">
        <v>1288641</v>
      </c>
      <c r="H527" s="215" t="n">
        <v>37035.3088194444</v>
      </c>
      <c r="I527" s="0" t="s">
        <v>1165</v>
      </c>
      <c r="M527" s="0" t="s">
        <v>67</v>
      </c>
      <c r="N527" s="0" t="s">
        <v>1081</v>
      </c>
      <c r="O527" s="0" t="s">
        <v>1327</v>
      </c>
      <c r="Q527" s="216" t="n">
        <v>50</v>
      </c>
      <c r="S527" s="0" t="s">
        <v>930</v>
      </c>
      <c r="T527" s="0" t="s">
        <v>784</v>
      </c>
      <c r="U527" s="218" t="n">
        <v>90.5</v>
      </c>
      <c r="V527" s="0" t="s">
        <v>1167</v>
      </c>
      <c r="W527" s="0" t="s">
        <v>1105</v>
      </c>
      <c r="X527" s="0" t="s">
        <v>1106</v>
      </c>
      <c r="Y527" s="0" t="s">
        <v>1051</v>
      </c>
      <c r="Z527" s="0" t="s">
        <v>618</v>
      </c>
      <c r="AA527" s="0" t="n">
        <v>621101.1</v>
      </c>
      <c r="AB527" s="215" t="n">
        <v>37073.5916666667</v>
      </c>
      <c r="AC527" s="215" t="n">
        <v>37134.5916666667</v>
      </c>
    </row>
    <row r="528" customFormat="false" ht="12.75" hidden="false" customHeight="false" outlineLevel="0" collapsed="false">
      <c r="A528" s="208" t="str">
        <f aca="false">B528&amp;" "&amp;C528&amp;" "&amp;D528</f>
        <v> Metals Financial</v>
      </c>
      <c r="B528" s="208" t="str">
        <f aca="false">IF((LEFT(N528,2)="US"),"US","")</f>
        <v/>
      </c>
      <c r="C528" s="208" t="str">
        <f aca="false">M528</f>
        <v>Metals</v>
      </c>
      <c r="D528" s="208" t="str">
        <f aca="false">IF(ISNUMBER(FIND("Phy",N528))=TRUE(),"Physical","Financial")</f>
        <v>Financial</v>
      </c>
      <c r="E528" s="208" t="n">
        <f aca="false">IF(VLOOKUP(S528,'DD-Lookup'!$J$6:$L$50,3,FALSE())="Monthly",(YEAR(AC528)-YEAR(AB528))*12+MONTH(AC528)-MONTH(AB528)+1,(AC528-AB528+1))</f>
        <v>1</v>
      </c>
      <c r="F528" s="239" t="n">
        <f aca="false">E528*SUM(P528:Q528)</f>
        <v>4</v>
      </c>
      <c r="G528" s="214" t="n">
        <v>1288642</v>
      </c>
      <c r="H528" s="215" t="n">
        <v>37035.3088657407</v>
      </c>
      <c r="I528" s="0" t="s">
        <v>850</v>
      </c>
      <c r="M528" s="0" t="s">
        <v>780</v>
      </c>
      <c r="N528" s="0" t="s">
        <v>804</v>
      </c>
      <c r="O528" s="0" t="s">
        <v>805</v>
      </c>
      <c r="P528" s="216" t="n">
        <v>4</v>
      </c>
      <c r="S528" s="0" t="s">
        <v>783</v>
      </c>
      <c r="T528" s="0" t="s">
        <v>784</v>
      </c>
      <c r="U528" s="218" t="n">
        <v>1741</v>
      </c>
      <c r="V528" s="0" t="s">
        <v>903</v>
      </c>
      <c r="W528" s="0" t="s">
        <v>803</v>
      </c>
      <c r="X528" s="0" t="s">
        <v>787</v>
      </c>
      <c r="Y528" s="0" t="s">
        <v>788</v>
      </c>
      <c r="Z528" s="0" t="s">
        <v>789</v>
      </c>
      <c r="AA528" s="0" t="n">
        <v>2150385</v>
      </c>
    </row>
    <row r="529" customFormat="false" ht="12.75" hidden="false" customHeight="false" outlineLevel="0" collapsed="false">
      <c r="A529" s="208" t="str">
        <f aca="false">B529&amp;" "&amp;C529&amp;" "&amp;D529</f>
        <v>US Natural Gas Physical</v>
      </c>
      <c r="B529" s="208" t="str">
        <f aca="false">IF((LEFT(N529,2)="US"),"US","")</f>
        <v>US</v>
      </c>
      <c r="C529" s="208" t="str">
        <f aca="false">M529</f>
        <v>Natural Gas</v>
      </c>
      <c r="D529" s="208" t="str">
        <f aca="false">IF(ISNUMBER(FIND("Phy",N529))=TRUE(),"Physical","Financial")</f>
        <v>Physical</v>
      </c>
      <c r="E529" s="208" t="n">
        <f aca="false">IF(VLOOKUP(S529,'DD-Lookup'!$J$6:$L$50,3,FALSE())="Monthly",(YEAR(AC529)-YEAR(AB529))*12+MONTH(AC529)-MONTH(AB529)+1,(AC529-AB529+1))</f>
        <v>1</v>
      </c>
      <c r="F529" s="239" t="n">
        <f aca="false">E529*SUM(P529:Q529)</f>
        <v>7880</v>
      </c>
      <c r="G529" s="214" t="n">
        <v>1288643</v>
      </c>
      <c r="H529" s="215" t="n">
        <v>37035.3092592593</v>
      </c>
      <c r="I529" s="0" t="s">
        <v>1141</v>
      </c>
      <c r="M529" s="0" t="s">
        <v>858</v>
      </c>
      <c r="N529" s="0" t="s">
        <v>1305</v>
      </c>
      <c r="O529" s="0" t="s">
        <v>1328</v>
      </c>
      <c r="Q529" s="216" t="n">
        <v>7880</v>
      </c>
      <c r="S529" s="0" t="s">
        <v>1026</v>
      </c>
      <c r="T529" s="0" t="s">
        <v>784</v>
      </c>
      <c r="U529" s="218" t="n">
        <v>3.97</v>
      </c>
      <c r="V529" s="0" t="s">
        <v>1329</v>
      </c>
      <c r="W529" s="0" t="s">
        <v>1314</v>
      </c>
      <c r="X529" s="0" t="s">
        <v>1315</v>
      </c>
      <c r="Y529" s="0" t="s">
        <v>1310</v>
      </c>
      <c r="Z529" s="0" t="s">
        <v>571</v>
      </c>
      <c r="AA529" s="0" t="n">
        <v>806840</v>
      </c>
      <c r="AB529" s="215" t="n">
        <v>37036.875</v>
      </c>
      <c r="AC529" s="215" t="n">
        <v>37036.875</v>
      </c>
    </row>
    <row r="530" customFormat="false" ht="12.75" hidden="false" customHeight="false" outlineLevel="0" collapsed="false">
      <c r="A530" s="208" t="str">
        <f aca="false">B530&amp;" "&amp;C530&amp;" "&amp;D530</f>
        <v>US Natural Gas Financial</v>
      </c>
      <c r="B530" s="208" t="str">
        <f aca="false">IF((LEFT(N530,2)="US"),"US","")</f>
        <v>US</v>
      </c>
      <c r="C530" s="208" t="str">
        <f aca="false">M530</f>
        <v>Natural Gas</v>
      </c>
      <c r="D530" s="208" t="str">
        <f aca="false">IF(ISNUMBER(FIND("Phy",N530))=TRUE(),"Physical","Financial")</f>
        <v>Financial</v>
      </c>
      <c r="E530" s="208" t="n">
        <f aca="false">IF(VLOOKUP(S530,'DD-Lookup'!$J$6:$L$50,3,FALSE())="Monthly",(YEAR(AC530)-YEAR(AB530))*12+MONTH(AC530)-MONTH(AB530)+1,(AC530-AB530+1))</f>
        <v>30</v>
      </c>
      <c r="F530" s="239" t="n">
        <f aca="false">E530*SUM(P530:Q530)</f>
        <v>150000</v>
      </c>
      <c r="G530" s="214" t="n">
        <v>1288644</v>
      </c>
      <c r="H530" s="215" t="n">
        <v>37035.3093634259</v>
      </c>
      <c r="I530" s="0" t="s">
        <v>1155</v>
      </c>
      <c r="M530" s="0" t="s">
        <v>858</v>
      </c>
      <c r="N530" s="0" t="s">
        <v>1024</v>
      </c>
      <c r="O530" s="0" t="s">
        <v>1025</v>
      </c>
      <c r="Q530" s="216" t="n">
        <v>5000</v>
      </c>
      <c r="S530" s="0" t="s">
        <v>1026</v>
      </c>
      <c r="T530" s="0" t="s">
        <v>784</v>
      </c>
      <c r="U530" s="218" t="n">
        <v>4.165</v>
      </c>
      <c r="V530" s="0" t="s">
        <v>1156</v>
      </c>
      <c r="W530" s="0" t="s">
        <v>1028</v>
      </c>
      <c r="X530" s="0" t="s">
        <v>1029</v>
      </c>
      <c r="Y530" s="0" t="s">
        <v>838</v>
      </c>
      <c r="Z530" s="0" t="s">
        <v>571</v>
      </c>
      <c r="AA530" s="0" t="s">
        <v>1330</v>
      </c>
      <c r="AB530" s="215" t="n">
        <v>37043.875</v>
      </c>
      <c r="AC530" s="215" t="n">
        <v>37072.875</v>
      </c>
    </row>
    <row r="531" customFormat="false" ht="12.75" hidden="false" customHeight="false" outlineLevel="0" collapsed="false">
      <c r="A531" s="208" t="str">
        <f aca="false">B531&amp;" "&amp;C531&amp;" "&amp;D531</f>
        <v>US Natural Gas Financial</v>
      </c>
      <c r="B531" s="208" t="str">
        <f aca="false">IF((LEFT(N531,2)="US"),"US","")</f>
        <v>US</v>
      </c>
      <c r="C531" s="208" t="str">
        <f aca="false">M531</f>
        <v>Natural Gas</v>
      </c>
      <c r="D531" s="208" t="str">
        <f aca="false">IF(ISNUMBER(FIND("Phy",N531))=TRUE(),"Physical","Financial")</f>
        <v>Financial</v>
      </c>
      <c r="E531" s="208" t="n">
        <f aca="false">IF(VLOOKUP(S531,'DD-Lookup'!$J$6:$L$50,3,FALSE())="Monthly",(YEAR(AC531)-YEAR(AB531))*12+MONTH(AC531)-MONTH(AB531)+1,(AC531-AB531+1))</f>
        <v>151</v>
      </c>
      <c r="F531" s="239" t="n">
        <f aca="false">E531*SUM(P531:Q531)</f>
        <v>377500</v>
      </c>
      <c r="G531" s="214" t="n">
        <v>1288645</v>
      </c>
      <c r="H531" s="215" t="n">
        <v>37035.3099884259</v>
      </c>
      <c r="I531" s="0" t="s">
        <v>1073</v>
      </c>
      <c r="M531" s="0" t="s">
        <v>858</v>
      </c>
      <c r="N531" s="0" t="s">
        <v>1024</v>
      </c>
      <c r="O531" s="0" t="s">
        <v>1289</v>
      </c>
      <c r="P531" s="216" t="n">
        <v>2500</v>
      </c>
      <c r="S531" s="0" t="s">
        <v>1026</v>
      </c>
      <c r="T531" s="0" t="s">
        <v>784</v>
      </c>
      <c r="U531" s="218" t="n">
        <v>4.655</v>
      </c>
      <c r="V531" s="0" t="s">
        <v>1331</v>
      </c>
      <c r="W531" s="0" t="s">
        <v>1028</v>
      </c>
      <c r="X531" s="0" t="s">
        <v>1029</v>
      </c>
      <c r="Y531" s="0" t="s">
        <v>838</v>
      </c>
      <c r="Z531" s="0" t="s">
        <v>571</v>
      </c>
      <c r="AA531" s="0" t="s">
        <v>1332</v>
      </c>
      <c r="AB531" s="215" t="n">
        <v>37196</v>
      </c>
      <c r="AC531" s="215" t="n">
        <v>37346</v>
      </c>
    </row>
    <row r="532" customFormat="false" ht="12.75" hidden="false" customHeight="false" outlineLevel="0" collapsed="false">
      <c r="A532" s="208" t="str">
        <f aca="false">B532&amp;" "&amp;C532&amp;" "&amp;D532</f>
        <v>US Natural Gas Physical</v>
      </c>
      <c r="B532" s="208" t="str">
        <f aca="false">IF((LEFT(N532,2)="US"),"US","")</f>
        <v>US</v>
      </c>
      <c r="C532" s="208" t="str">
        <f aca="false">M532</f>
        <v>Natural Gas</v>
      </c>
      <c r="D532" s="208" t="str">
        <f aca="false">IF(ISNUMBER(FIND("Phy",N532))=TRUE(),"Physical","Financial")</f>
        <v>Physical</v>
      </c>
      <c r="E532" s="208" t="n">
        <f aca="false">IF(VLOOKUP(S532,'DD-Lookup'!$J$6:$L$50,3,FALSE())="Monthly",(YEAR(AC532)-YEAR(AB532))*12+MONTH(AC532)-MONTH(AB532)+1,(AC532-AB532+1))</f>
        <v>1</v>
      </c>
      <c r="F532" s="239" t="n">
        <f aca="false">E532*SUM(P532:Q532)</f>
        <v>10000</v>
      </c>
      <c r="G532" s="214" t="n">
        <v>1288646</v>
      </c>
      <c r="H532" s="215" t="n">
        <v>37035.3103472222</v>
      </c>
      <c r="I532" s="0" t="s">
        <v>1317</v>
      </c>
      <c r="M532" s="0" t="s">
        <v>858</v>
      </c>
      <c r="N532" s="0" t="s">
        <v>1305</v>
      </c>
      <c r="O532" s="0" t="s">
        <v>1306</v>
      </c>
      <c r="Q532" s="216" t="n">
        <v>10000</v>
      </c>
      <c r="S532" s="0" t="s">
        <v>1026</v>
      </c>
      <c r="T532" s="0" t="s">
        <v>784</v>
      </c>
      <c r="U532" s="218" t="n">
        <v>4.1888</v>
      </c>
      <c r="V532" s="0" t="s">
        <v>1318</v>
      </c>
      <c r="W532" s="0" t="s">
        <v>1308</v>
      </c>
      <c r="X532" s="0" t="s">
        <v>1309</v>
      </c>
      <c r="Y532" s="0" t="s">
        <v>1310</v>
      </c>
      <c r="Z532" s="0" t="s">
        <v>571</v>
      </c>
      <c r="AA532" s="0" t="n">
        <v>806841</v>
      </c>
      <c r="AB532" s="215" t="n">
        <v>37036.875</v>
      </c>
      <c r="AC532" s="215" t="n">
        <v>37036.875</v>
      </c>
    </row>
    <row r="533" customFormat="false" ht="12.75" hidden="false" customHeight="false" outlineLevel="0" collapsed="false">
      <c r="A533" s="208" t="str">
        <f aca="false">B533&amp;" "&amp;C533&amp;" "&amp;D533</f>
        <v>US Power Physical</v>
      </c>
      <c r="B533" s="208" t="str">
        <f aca="false">IF((LEFT(N533,2)="US"),"US","")</f>
        <v>US</v>
      </c>
      <c r="C533" s="208" t="str">
        <f aca="false">M533</f>
        <v>Power</v>
      </c>
      <c r="D533" s="208" t="str">
        <f aca="false">IF(ISNUMBER(FIND("Phy",N533))=TRUE(),"Physical","Financial")</f>
        <v>Physical</v>
      </c>
      <c r="E533" s="208" t="n">
        <f aca="false">IF(VLOOKUP(S533,'DD-Lookup'!$J$6:$L$50,3,FALSE())="Monthly",(YEAR(AC533)-YEAR(AB533))*12+MONTH(AC533)-MONTH(AB533)+1,(AC533-AB533+1))</f>
        <v>1</v>
      </c>
      <c r="F533" s="239" t="n">
        <f aca="false">E533*SUM(P533:Q533)</f>
        <v>50</v>
      </c>
      <c r="G533" s="214" t="n">
        <v>1288649</v>
      </c>
      <c r="H533" s="215" t="n">
        <v>37035.3105671296</v>
      </c>
      <c r="I533" s="0" t="s">
        <v>1165</v>
      </c>
      <c r="M533" s="0" t="s">
        <v>67</v>
      </c>
      <c r="N533" s="0" t="s">
        <v>1081</v>
      </c>
      <c r="O533" s="0" t="s">
        <v>1250</v>
      </c>
      <c r="P533" s="216" t="n">
        <v>50</v>
      </c>
      <c r="S533" s="0" t="s">
        <v>930</v>
      </c>
      <c r="T533" s="0" t="s">
        <v>784</v>
      </c>
      <c r="U533" s="218" t="n">
        <v>20.75</v>
      </c>
      <c r="V533" s="0" t="s">
        <v>1168</v>
      </c>
      <c r="W533" s="0" t="s">
        <v>1241</v>
      </c>
      <c r="X533" s="0" t="s">
        <v>1252</v>
      </c>
      <c r="Y533" s="0" t="s">
        <v>1051</v>
      </c>
      <c r="Z533" s="0" t="s">
        <v>618</v>
      </c>
      <c r="AA533" s="0" t="n">
        <v>621102.1</v>
      </c>
      <c r="AB533" s="215" t="n">
        <v>37036.875</v>
      </c>
      <c r="AC533" s="215" t="n">
        <v>37036.875</v>
      </c>
    </row>
    <row r="534" customFormat="false" ht="12.75" hidden="false" customHeight="false" outlineLevel="0" collapsed="false">
      <c r="A534" s="208" t="str">
        <f aca="false">B534&amp;" "&amp;C534&amp;" "&amp;D534</f>
        <v>US Power Physical</v>
      </c>
      <c r="B534" s="208" t="str">
        <f aca="false">IF((LEFT(N534,2)="US"),"US","")</f>
        <v>US</v>
      </c>
      <c r="C534" s="208" t="str">
        <f aca="false">M534</f>
        <v>Power</v>
      </c>
      <c r="D534" s="208" t="str">
        <f aca="false">IF(ISNUMBER(FIND("Phy",N534))=TRUE(),"Physical","Financial")</f>
        <v>Physical</v>
      </c>
      <c r="E534" s="208" t="n">
        <f aca="false">IF(VLOOKUP(S534,'DD-Lookup'!$J$6:$L$50,3,FALSE())="Monthly",(YEAR(AC534)-YEAR(AB534))*12+MONTH(AC534)-MONTH(AB534)+1,(AC534-AB534+1))</f>
        <v>3</v>
      </c>
      <c r="F534" s="239" t="n">
        <f aca="false">E534*SUM(P534:Q534)</f>
        <v>150</v>
      </c>
      <c r="G534" s="214" t="n">
        <v>1288650</v>
      </c>
      <c r="H534" s="215" t="n">
        <v>37035.3110185185</v>
      </c>
      <c r="I534" s="0" t="s">
        <v>1248</v>
      </c>
      <c r="M534" s="0" t="s">
        <v>67</v>
      </c>
      <c r="N534" s="0" t="s">
        <v>1205</v>
      </c>
      <c r="O534" s="0" t="s">
        <v>1206</v>
      </c>
      <c r="P534" s="216" t="n">
        <v>50</v>
      </c>
      <c r="S534" s="0" t="s">
        <v>930</v>
      </c>
      <c r="T534" s="0" t="s">
        <v>784</v>
      </c>
      <c r="U534" s="218" t="n">
        <v>43.75</v>
      </c>
      <c r="V534" s="0" t="s">
        <v>1267</v>
      </c>
      <c r="W534" s="0" t="s">
        <v>1208</v>
      </c>
      <c r="X534" s="0" t="s">
        <v>1209</v>
      </c>
      <c r="Y534" s="0" t="s">
        <v>1051</v>
      </c>
      <c r="Z534" s="0" t="s">
        <v>618</v>
      </c>
      <c r="AA534" s="0" t="n">
        <v>621103.1</v>
      </c>
      <c r="AB534" s="215" t="n">
        <v>37040</v>
      </c>
      <c r="AC534" s="215" t="n">
        <v>37042</v>
      </c>
    </row>
    <row r="535" customFormat="false" ht="12.75" hidden="false" customHeight="false" outlineLevel="0" collapsed="false">
      <c r="A535" s="208" t="str">
        <f aca="false">B535&amp;" "&amp;C535&amp;" "&amp;D535</f>
        <v> Natural Gas Physical</v>
      </c>
      <c r="B535" s="208" t="str">
        <f aca="false">IF((LEFT(N535,2)="US"),"US","")</f>
        <v/>
      </c>
      <c r="C535" s="208" t="str">
        <f aca="false">M535</f>
        <v>Natural Gas</v>
      </c>
      <c r="D535" s="208" t="str">
        <f aca="false">IF(ISNUMBER(FIND("Phy",N535))=TRUE(),"Physical","Financial")</f>
        <v>Physical</v>
      </c>
      <c r="E535" s="208" t="n">
        <f aca="false">IF(VLOOKUP(S535,'DD-Lookup'!$J$6:$L$50,3,FALSE())="Monthly",(YEAR(AC535)-YEAR(AB535))*12+MONTH(AC535)-MONTH(AB535)+1,(AC535-AB535+1))</f>
        <v>1</v>
      </c>
      <c r="F535" s="239" t="n">
        <f aca="false">E535*SUM(P535:Q535)</f>
        <v>10000</v>
      </c>
      <c r="G535" s="214" t="n">
        <v>1288651</v>
      </c>
      <c r="H535" s="215" t="n">
        <v>37035.3112962963</v>
      </c>
      <c r="I535" s="0" t="s">
        <v>1333</v>
      </c>
      <c r="M535" s="0" t="s">
        <v>858</v>
      </c>
      <c r="N535" s="0" t="s">
        <v>1334</v>
      </c>
      <c r="O535" s="0" t="s">
        <v>1335</v>
      </c>
      <c r="Q535" s="216" t="n">
        <v>10000</v>
      </c>
      <c r="S535" s="0" t="s">
        <v>1026</v>
      </c>
      <c r="T535" s="0" t="s">
        <v>784</v>
      </c>
      <c r="U535" s="218" t="n">
        <v>4.35</v>
      </c>
      <c r="V535" s="0" t="s">
        <v>1336</v>
      </c>
      <c r="W535" s="0" t="s">
        <v>1337</v>
      </c>
      <c r="X535" s="0" t="s">
        <v>1338</v>
      </c>
      <c r="Y535" s="0" t="s">
        <v>1310</v>
      </c>
      <c r="Z535" s="0" t="s">
        <v>571</v>
      </c>
      <c r="AA535" s="0" t="n">
        <v>806842</v>
      </c>
      <c r="AB535" s="215" t="n">
        <v>37036.875</v>
      </c>
      <c r="AC535" s="215" t="n">
        <v>37036.875</v>
      </c>
    </row>
    <row r="536" customFormat="false" ht="12.75" hidden="false" customHeight="false" outlineLevel="0" collapsed="false">
      <c r="A536" s="208" t="str">
        <f aca="false">B536&amp;" "&amp;C536&amp;" "&amp;D536</f>
        <v> Natural Gas Physical</v>
      </c>
      <c r="B536" s="208" t="str">
        <f aca="false">IF((LEFT(N536,2)="US"),"US","")</f>
        <v/>
      </c>
      <c r="C536" s="208" t="str">
        <f aca="false">M536</f>
        <v>Natural Gas</v>
      </c>
      <c r="D536" s="208" t="str">
        <f aca="false">IF(ISNUMBER(FIND("Phy",N536))=TRUE(),"Physical","Financial")</f>
        <v>Physical</v>
      </c>
      <c r="E536" s="208" t="n">
        <f aca="false">IF(VLOOKUP(S536,'DD-Lookup'!$J$6:$L$50,3,FALSE())="Monthly",(YEAR(AC536)-YEAR(AB536))*12+MONTH(AC536)-MONTH(AB536)+1,(AC536-AB536+1))</f>
        <v>1</v>
      </c>
      <c r="F536" s="239" t="n">
        <f aca="false">E536*SUM(P536:Q536)</f>
        <v>10000</v>
      </c>
      <c r="G536" s="214" t="n">
        <v>1288652</v>
      </c>
      <c r="H536" s="215" t="n">
        <v>37035.3113310185</v>
      </c>
      <c r="I536" s="0" t="s">
        <v>1333</v>
      </c>
      <c r="M536" s="0" t="s">
        <v>858</v>
      </c>
      <c r="N536" s="0" t="s">
        <v>1334</v>
      </c>
      <c r="O536" s="0" t="s">
        <v>1335</v>
      </c>
      <c r="Q536" s="216" t="n">
        <v>10000</v>
      </c>
      <c r="S536" s="0" t="s">
        <v>1026</v>
      </c>
      <c r="T536" s="0" t="s">
        <v>784</v>
      </c>
      <c r="U536" s="218" t="n">
        <v>4.355</v>
      </c>
      <c r="V536" s="0" t="s">
        <v>1336</v>
      </c>
      <c r="W536" s="0" t="s">
        <v>1337</v>
      </c>
      <c r="X536" s="0" t="s">
        <v>1338</v>
      </c>
      <c r="Y536" s="0" t="s">
        <v>1310</v>
      </c>
      <c r="Z536" s="0" t="s">
        <v>571</v>
      </c>
      <c r="AA536" s="0" t="n">
        <v>806843</v>
      </c>
      <c r="AB536" s="215" t="n">
        <v>37036.875</v>
      </c>
      <c r="AC536" s="215" t="n">
        <v>37036.875</v>
      </c>
    </row>
    <row r="537" customFormat="false" ht="12.75" hidden="false" customHeight="false" outlineLevel="0" collapsed="false">
      <c r="A537" s="208" t="str">
        <f aca="false">B537&amp;" "&amp;C537&amp;" "&amp;D537</f>
        <v>US Power Physical</v>
      </c>
      <c r="B537" s="208" t="str">
        <f aca="false">IF((LEFT(N537,2)="US"),"US","")</f>
        <v>US</v>
      </c>
      <c r="C537" s="208" t="str">
        <f aca="false">M537</f>
        <v>Power</v>
      </c>
      <c r="D537" s="208" t="str">
        <f aca="false">IF(ISNUMBER(FIND("Phy",N537))=TRUE(),"Physical","Financial")</f>
        <v>Physical</v>
      </c>
      <c r="E537" s="208" t="n">
        <f aca="false">IF(VLOOKUP(S537,'DD-Lookup'!$J$6:$L$50,3,FALSE())="Monthly",(YEAR(AC537)-YEAR(AB537))*12+MONTH(AC537)-MONTH(AB537)+1,(AC537-AB537+1))</f>
        <v>3</v>
      </c>
      <c r="F537" s="239" t="n">
        <f aca="false">E537*SUM(P537:Q537)</f>
        <v>150</v>
      </c>
      <c r="G537" s="214" t="n">
        <v>1288653</v>
      </c>
      <c r="H537" s="215" t="n">
        <v>37035.3113888889</v>
      </c>
      <c r="I537" s="0" t="s">
        <v>1115</v>
      </c>
      <c r="M537" s="0" t="s">
        <v>67</v>
      </c>
      <c r="N537" s="0" t="s">
        <v>1205</v>
      </c>
      <c r="O537" s="0" t="s">
        <v>1206</v>
      </c>
      <c r="Q537" s="216" t="n">
        <v>50</v>
      </c>
      <c r="S537" s="0" t="s">
        <v>930</v>
      </c>
      <c r="T537" s="0" t="s">
        <v>784</v>
      </c>
      <c r="U537" s="218" t="n">
        <v>44</v>
      </c>
      <c r="V537" s="0" t="s">
        <v>1339</v>
      </c>
      <c r="W537" s="0" t="s">
        <v>1208</v>
      </c>
      <c r="X537" s="0" t="s">
        <v>1209</v>
      </c>
      <c r="Y537" s="0" t="s">
        <v>1051</v>
      </c>
      <c r="Z537" s="0" t="s">
        <v>618</v>
      </c>
      <c r="AA537" s="0" t="n">
        <v>621104.1</v>
      </c>
      <c r="AB537" s="215" t="n">
        <v>37040</v>
      </c>
      <c r="AC537" s="215" t="n">
        <v>37042</v>
      </c>
    </row>
    <row r="538" customFormat="false" ht="12.75" hidden="false" customHeight="false" outlineLevel="0" collapsed="false">
      <c r="A538" s="208" t="str">
        <f aca="false">B538&amp;" "&amp;C538&amp;" "&amp;D538</f>
        <v>US Power Physical</v>
      </c>
      <c r="B538" s="208" t="str">
        <f aca="false">IF((LEFT(N538,2)="US"),"US","")</f>
        <v>US</v>
      </c>
      <c r="C538" s="208" t="str">
        <f aca="false">M538</f>
        <v>Power</v>
      </c>
      <c r="D538" s="208" t="str">
        <f aca="false">IF(ISNUMBER(FIND("Phy",N538))=TRUE(),"Physical","Financial")</f>
        <v>Physical</v>
      </c>
      <c r="E538" s="208" t="n">
        <f aca="false">IF(VLOOKUP(S538,'DD-Lookup'!$J$6:$L$50,3,FALSE())="Monthly",(YEAR(AC538)-YEAR(AB538))*12+MONTH(AC538)-MONTH(AB538)+1,(AC538-AB538+1))</f>
        <v>5</v>
      </c>
      <c r="F538" s="239" t="n">
        <f aca="false">E538*SUM(P538:Q538)</f>
        <v>250</v>
      </c>
      <c r="G538" s="214" t="n">
        <v>1288654</v>
      </c>
      <c r="H538" s="215" t="n">
        <v>37035.3115046296</v>
      </c>
      <c r="I538" s="0" t="s">
        <v>1102</v>
      </c>
      <c r="M538" s="0" t="s">
        <v>67</v>
      </c>
      <c r="N538" s="0" t="s">
        <v>1081</v>
      </c>
      <c r="O538" s="0" t="s">
        <v>1096</v>
      </c>
      <c r="P538" s="216" t="n">
        <v>50</v>
      </c>
      <c r="S538" s="0" t="s">
        <v>930</v>
      </c>
      <c r="T538" s="0" t="s">
        <v>784</v>
      </c>
      <c r="U538" s="218" t="n">
        <v>67.5</v>
      </c>
      <c r="V538" s="0" t="s">
        <v>1340</v>
      </c>
      <c r="W538" s="0" t="s">
        <v>1094</v>
      </c>
      <c r="X538" s="0" t="s">
        <v>1063</v>
      </c>
      <c r="Y538" s="0" t="s">
        <v>1051</v>
      </c>
      <c r="Z538" s="0" t="s">
        <v>618</v>
      </c>
      <c r="AA538" s="0" t="n">
        <v>621105.1</v>
      </c>
      <c r="AB538" s="215" t="n">
        <v>37046.875</v>
      </c>
      <c r="AC538" s="215" t="n">
        <v>37050.875</v>
      </c>
    </row>
    <row r="539" customFormat="false" ht="12.75" hidden="false" customHeight="false" outlineLevel="0" collapsed="false">
      <c r="A539" s="208" t="str">
        <f aca="false">B539&amp;" "&amp;C539&amp;" "&amp;D539</f>
        <v> Metals Financial</v>
      </c>
      <c r="B539" s="208" t="str">
        <f aca="false">IF((LEFT(N539,2)="US"),"US","")</f>
        <v/>
      </c>
      <c r="C539" s="208" t="str">
        <f aca="false">M539</f>
        <v>Metals</v>
      </c>
      <c r="D539" s="208" t="str">
        <f aca="false">IF(ISNUMBER(FIND("Phy",N539))=TRUE(),"Physical","Financial")</f>
        <v>Financial</v>
      </c>
      <c r="E539" s="208" t="n">
        <f aca="false">IF(VLOOKUP(S539,'DD-Lookup'!$J$6:$L$50,3,FALSE())="Monthly",(YEAR(AC539)-YEAR(AB539))*12+MONTH(AC539)-MONTH(AB539)+1,(AC539-AB539+1))</f>
        <v>1</v>
      </c>
      <c r="F539" s="239" t="n">
        <f aca="false">E539*SUM(P539:Q539)</f>
        <v>4</v>
      </c>
      <c r="G539" s="214" t="n">
        <v>1288655</v>
      </c>
      <c r="H539" s="215" t="n">
        <v>37035.3115162037</v>
      </c>
      <c r="I539" s="0" t="s">
        <v>850</v>
      </c>
      <c r="M539" s="0" t="s">
        <v>780</v>
      </c>
      <c r="N539" s="0" t="s">
        <v>781</v>
      </c>
      <c r="O539" s="0" t="s">
        <v>782</v>
      </c>
      <c r="Q539" s="216" t="n">
        <v>4</v>
      </c>
      <c r="S539" s="0" t="s">
        <v>783</v>
      </c>
      <c r="T539" s="0" t="s">
        <v>784</v>
      </c>
      <c r="U539" s="218" t="n">
        <v>1543</v>
      </c>
      <c r="V539" s="0" t="s">
        <v>903</v>
      </c>
      <c r="W539" s="0" t="s">
        <v>803</v>
      </c>
      <c r="X539" s="0" t="s">
        <v>787</v>
      </c>
      <c r="Y539" s="0" t="s">
        <v>788</v>
      </c>
      <c r="Z539" s="0" t="s">
        <v>789</v>
      </c>
      <c r="AA539" s="0" t="n">
        <v>2150397</v>
      </c>
    </row>
    <row r="540" customFormat="false" ht="12.75" hidden="false" customHeight="false" outlineLevel="0" collapsed="false">
      <c r="A540" s="208" t="str">
        <f aca="false">B540&amp;" "&amp;C540&amp;" "&amp;D540</f>
        <v>US Power Physical</v>
      </c>
      <c r="B540" s="208" t="str">
        <f aca="false">IF((LEFT(N540,2)="US"),"US","")</f>
        <v>US</v>
      </c>
      <c r="C540" s="208" t="str">
        <f aca="false">M540</f>
        <v>Power</v>
      </c>
      <c r="D540" s="208" t="str">
        <f aca="false">IF(ISNUMBER(FIND("Phy",N540))=TRUE(),"Physical","Financial")</f>
        <v>Physical</v>
      </c>
      <c r="E540" s="208" t="n">
        <f aca="false">IF(VLOOKUP(S540,'DD-Lookup'!$J$6:$L$50,3,FALSE())="Monthly",(YEAR(AC540)-YEAR(AB540))*12+MONTH(AC540)-MONTH(AB540)+1,(AC540-AB540+1))</f>
        <v>1</v>
      </c>
      <c r="F540" s="239" t="n">
        <f aca="false">E540*SUM(P540:Q540)</f>
        <v>50</v>
      </c>
      <c r="G540" s="214" t="n">
        <v>1288656</v>
      </c>
      <c r="H540" s="215" t="n">
        <v>37035.3115972222</v>
      </c>
      <c r="I540" s="0" t="s">
        <v>1107</v>
      </c>
      <c r="M540" s="0" t="s">
        <v>67</v>
      </c>
      <c r="N540" s="0" t="s">
        <v>1081</v>
      </c>
      <c r="O540" s="0" t="s">
        <v>1082</v>
      </c>
      <c r="P540" s="216" t="n">
        <v>50</v>
      </c>
      <c r="S540" s="0" t="s">
        <v>930</v>
      </c>
      <c r="T540" s="0" t="s">
        <v>784</v>
      </c>
      <c r="U540" s="218" t="n">
        <v>26</v>
      </c>
      <c r="V540" s="0" t="s">
        <v>1160</v>
      </c>
      <c r="W540" s="0" t="s">
        <v>1084</v>
      </c>
      <c r="X540" s="0" t="s">
        <v>1085</v>
      </c>
      <c r="Y540" s="0" t="s">
        <v>1051</v>
      </c>
      <c r="Z540" s="0" t="s">
        <v>618</v>
      </c>
      <c r="AA540" s="0" t="n">
        <v>621106.1</v>
      </c>
      <c r="AB540" s="215" t="n">
        <v>37036.875</v>
      </c>
      <c r="AC540" s="215" t="n">
        <v>37036.875</v>
      </c>
    </row>
    <row r="541" customFormat="false" ht="12.75" hidden="false" customHeight="false" outlineLevel="0" collapsed="false">
      <c r="A541" s="208" t="str">
        <f aca="false">B541&amp;" "&amp;C541&amp;" "&amp;D541</f>
        <v>US Natural Gas Financial</v>
      </c>
      <c r="B541" s="208" t="str">
        <f aca="false">IF((LEFT(N541,2)="US"),"US","")</f>
        <v>US</v>
      </c>
      <c r="C541" s="208" t="str">
        <f aca="false">M541</f>
        <v>Natural Gas</v>
      </c>
      <c r="D541" s="208" t="str">
        <f aca="false">IF(ISNUMBER(FIND("Phy",N541))=TRUE(),"Physical","Financial")</f>
        <v>Financial</v>
      </c>
      <c r="E541" s="208" t="n">
        <f aca="false">IF(VLOOKUP(S541,'DD-Lookup'!$J$6:$L$50,3,FALSE())="Monthly",(YEAR(AC541)-YEAR(AB541))*12+MONTH(AC541)-MONTH(AB541)+1,(AC541-AB541+1))</f>
        <v>31</v>
      </c>
      <c r="F541" s="239" t="n">
        <f aca="false">E541*SUM(P541:Q541)</f>
        <v>77500</v>
      </c>
      <c r="G541" s="214" t="n">
        <v>1288657</v>
      </c>
      <c r="H541" s="215" t="n">
        <v>37035.3117708333</v>
      </c>
      <c r="I541" s="0" t="s">
        <v>1098</v>
      </c>
      <c r="M541" s="0" t="s">
        <v>858</v>
      </c>
      <c r="N541" s="0" t="s">
        <v>1024</v>
      </c>
      <c r="O541" s="0" t="s">
        <v>1145</v>
      </c>
      <c r="P541" s="216" t="n">
        <v>2500</v>
      </c>
      <c r="S541" s="0" t="s">
        <v>1026</v>
      </c>
      <c r="T541" s="0" t="s">
        <v>784</v>
      </c>
      <c r="U541" s="218" t="n">
        <v>4.3075</v>
      </c>
      <c r="V541" s="0" t="s">
        <v>1100</v>
      </c>
      <c r="W541" s="0" t="s">
        <v>1028</v>
      </c>
      <c r="X541" s="0" t="s">
        <v>1029</v>
      </c>
      <c r="Y541" s="0" t="s">
        <v>838</v>
      </c>
      <c r="Z541" s="0" t="s">
        <v>571</v>
      </c>
      <c r="AA541" s="0" t="s">
        <v>1341</v>
      </c>
      <c r="AB541" s="215" t="n">
        <v>37104.875</v>
      </c>
      <c r="AC541" s="215" t="n">
        <v>37134.875</v>
      </c>
    </row>
    <row r="542" customFormat="false" ht="12.75" hidden="false" customHeight="false" outlineLevel="0" collapsed="false">
      <c r="A542" s="208" t="str">
        <f aca="false">B542&amp;" "&amp;C542&amp;" "&amp;D542</f>
        <v>US Power Financial</v>
      </c>
      <c r="B542" s="208" t="str">
        <f aca="false">IF((LEFT(N542,2)="US"),"US","")</f>
        <v>US</v>
      </c>
      <c r="C542" s="208" t="str">
        <f aca="false">M542</f>
        <v>Power</v>
      </c>
      <c r="D542" s="208" t="str">
        <f aca="false">IF(ISNUMBER(FIND("Phy",N542))=TRUE(),"Physical","Financial")</f>
        <v>Financial</v>
      </c>
      <c r="E542" s="208" t="n">
        <f aca="false">IF(VLOOKUP(S542,'DD-Lookup'!$J$6:$L$50,3,FALSE())="Monthly",(YEAR(AC542)-YEAR(AB542))*12+MONTH(AC542)-MONTH(AB542)+1,(AC542-AB542+1))</f>
        <v>1</v>
      </c>
      <c r="F542" s="239" t="n">
        <f aca="false">E542*SUM(P542:Q542)</f>
        <v>50</v>
      </c>
      <c r="G542" s="214" t="n">
        <v>1288660</v>
      </c>
      <c r="H542" s="215" t="n">
        <v>37035.3118171296</v>
      </c>
      <c r="I542" s="0" t="s">
        <v>1107</v>
      </c>
      <c r="M542" s="0" t="s">
        <v>67</v>
      </c>
      <c r="N542" s="0" t="s">
        <v>1046</v>
      </c>
      <c r="O542" s="0" t="s">
        <v>1060</v>
      </c>
      <c r="P542" s="216" t="n">
        <v>50</v>
      </c>
      <c r="S542" s="0" t="s">
        <v>930</v>
      </c>
      <c r="T542" s="0" t="s">
        <v>784</v>
      </c>
      <c r="U542" s="218" t="n">
        <v>49.75</v>
      </c>
      <c r="V542" s="0" t="s">
        <v>1342</v>
      </c>
      <c r="W542" s="0" t="s">
        <v>1062</v>
      </c>
      <c r="X542" s="0" t="s">
        <v>1063</v>
      </c>
      <c r="Y542" s="0" t="s">
        <v>1051</v>
      </c>
      <c r="Z542" s="0" t="s">
        <v>571</v>
      </c>
      <c r="AA542" s="0" t="n">
        <v>621108.1</v>
      </c>
      <c r="AB542" s="215" t="n">
        <v>37036.875</v>
      </c>
      <c r="AC542" s="215" t="n">
        <v>37036.875</v>
      </c>
    </row>
    <row r="543" customFormat="false" ht="12.75" hidden="false" customHeight="false" outlineLevel="0" collapsed="false">
      <c r="A543" s="208" t="str">
        <f aca="false">B543&amp;" "&amp;C543&amp;" "&amp;D543</f>
        <v>US Power Physical</v>
      </c>
      <c r="B543" s="208" t="str">
        <f aca="false">IF((LEFT(N543,2)="US"),"US","")</f>
        <v>US</v>
      </c>
      <c r="C543" s="208" t="str">
        <f aca="false">M543</f>
        <v>Power</v>
      </c>
      <c r="D543" s="208" t="str">
        <f aca="false">IF(ISNUMBER(FIND("Phy",N543))=TRUE(),"Physical","Financial")</f>
        <v>Physical</v>
      </c>
      <c r="E543" s="208" t="n">
        <f aca="false">IF(VLOOKUP(S543,'DD-Lookup'!$J$6:$L$50,3,FALSE())="Monthly",(YEAR(AC543)-YEAR(AB543))*12+MONTH(AC543)-MONTH(AB543)+1,(AC543-AB543+1))</f>
        <v>365</v>
      </c>
      <c r="F543" s="239" t="n">
        <f aca="false">E543*SUM(P543:Q543)</f>
        <v>18250</v>
      </c>
      <c r="G543" s="214" t="n">
        <v>1288661</v>
      </c>
      <c r="H543" s="215" t="n">
        <v>37035.3120601852</v>
      </c>
      <c r="I543" s="0" t="s">
        <v>1078</v>
      </c>
      <c r="M543" s="0" t="s">
        <v>67</v>
      </c>
      <c r="N543" s="0" t="s">
        <v>1081</v>
      </c>
      <c r="O543" s="0" t="s">
        <v>1231</v>
      </c>
      <c r="P543" s="216" t="n">
        <v>50</v>
      </c>
      <c r="S543" s="0" t="s">
        <v>930</v>
      </c>
      <c r="T543" s="0" t="s">
        <v>784</v>
      </c>
      <c r="U543" s="218" t="n">
        <v>51</v>
      </c>
      <c r="V543" s="0" t="s">
        <v>1188</v>
      </c>
      <c r="W543" s="0" t="s">
        <v>1228</v>
      </c>
      <c r="X543" s="0" t="s">
        <v>1229</v>
      </c>
      <c r="Y543" s="0" t="s">
        <v>1051</v>
      </c>
      <c r="Z543" s="0" t="s">
        <v>618</v>
      </c>
      <c r="AA543" s="0" t="n">
        <v>621109.1</v>
      </c>
      <c r="AB543" s="215" t="n">
        <v>37257.875</v>
      </c>
      <c r="AC543" s="215" t="n">
        <v>37621.875</v>
      </c>
    </row>
    <row r="544" customFormat="false" ht="12.75" hidden="false" customHeight="false" outlineLevel="0" collapsed="false">
      <c r="A544" s="208" t="str">
        <f aca="false">B544&amp;" "&amp;C544&amp;" "&amp;D544</f>
        <v>US Natural Gas Financial</v>
      </c>
      <c r="B544" s="208" t="str">
        <f aca="false">IF((LEFT(N544,2)="US"),"US","")</f>
        <v>US</v>
      </c>
      <c r="C544" s="208" t="str">
        <f aca="false">M544</f>
        <v>Natural Gas</v>
      </c>
      <c r="D544" s="208" t="str">
        <f aca="false">IF(ISNUMBER(FIND("Phy",N544))=TRUE(),"Physical","Financial")</f>
        <v>Financial</v>
      </c>
      <c r="E544" s="208" t="n">
        <f aca="false">IF(VLOOKUP(S544,'DD-Lookup'!$J$6:$L$50,3,FALSE())="Monthly",(YEAR(AC544)-YEAR(AB544))*12+MONTH(AC544)-MONTH(AB544)+1,(AC544-AB544+1))</f>
        <v>30</v>
      </c>
      <c r="F544" s="239" t="n">
        <f aca="false">E544*SUM(P544:Q544)</f>
        <v>75000</v>
      </c>
      <c r="G544" s="214" t="n">
        <v>1288662</v>
      </c>
      <c r="H544" s="215" t="n">
        <v>37035.3120717593</v>
      </c>
      <c r="I544" s="0" t="s">
        <v>1343</v>
      </c>
      <c r="M544" s="0" t="s">
        <v>858</v>
      </c>
      <c r="N544" s="0" t="s">
        <v>1024</v>
      </c>
      <c r="O544" s="0" t="s">
        <v>1025</v>
      </c>
      <c r="P544" s="216" t="n">
        <v>2500</v>
      </c>
      <c r="S544" s="0" t="s">
        <v>1026</v>
      </c>
      <c r="T544" s="0" t="s">
        <v>784</v>
      </c>
      <c r="U544" s="218" t="n">
        <v>4.16</v>
      </c>
      <c r="V544" s="0" t="s">
        <v>1344</v>
      </c>
      <c r="W544" s="0" t="s">
        <v>1028</v>
      </c>
      <c r="X544" s="0" t="s">
        <v>1029</v>
      </c>
      <c r="Y544" s="0" t="s">
        <v>838</v>
      </c>
      <c r="Z544" s="0" t="s">
        <v>571</v>
      </c>
      <c r="AA544" s="0" t="s">
        <v>1345</v>
      </c>
      <c r="AB544" s="215" t="n">
        <v>37043.875</v>
      </c>
      <c r="AC544" s="215" t="n">
        <v>37072.875</v>
      </c>
    </row>
    <row r="545" customFormat="false" ht="12.75" hidden="false" customHeight="false" outlineLevel="0" collapsed="false">
      <c r="A545" s="208" t="str">
        <f aca="false">B545&amp;" "&amp;C545&amp;" "&amp;D545</f>
        <v>US Power Physical</v>
      </c>
      <c r="B545" s="208" t="str">
        <f aca="false">IF((LEFT(N545,2)="US"),"US","")</f>
        <v>US</v>
      </c>
      <c r="C545" s="208" t="str">
        <f aca="false">M545</f>
        <v>Power</v>
      </c>
      <c r="D545" s="208" t="str">
        <f aca="false">IF(ISNUMBER(FIND("Phy",N545))=TRUE(),"Physical","Financial")</f>
        <v>Physical</v>
      </c>
      <c r="E545" s="208" t="n">
        <f aca="false">IF(VLOOKUP(S545,'DD-Lookup'!$J$6:$L$50,3,FALSE())="Monthly",(YEAR(AC545)-YEAR(AB545))*12+MONTH(AC545)-MONTH(AB545)+1,(AC545-AB545+1))</f>
        <v>30</v>
      </c>
      <c r="F545" s="239" t="n">
        <f aca="false">E545*SUM(P545:Q545)</f>
        <v>1500</v>
      </c>
      <c r="G545" s="214" t="n">
        <v>1288663</v>
      </c>
      <c r="H545" s="215" t="n">
        <v>37035.3124768519</v>
      </c>
      <c r="I545" s="0" t="s">
        <v>1109</v>
      </c>
      <c r="M545" s="0" t="s">
        <v>67</v>
      </c>
      <c r="N545" s="0" t="s">
        <v>1081</v>
      </c>
      <c r="O545" s="0" t="s">
        <v>1166</v>
      </c>
      <c r="Q545" s="216" t="n">
        <v>50</v>
      </c>
      <c r="S545" s="0" t="s">
        <v>930</v>
      </c>
      <c r="T545" s="0" t="s">
        <v>784</v>
      </c>
      <c r="U545" s="218" t="n">
        <v>62.25</v>
      </c>
      <c r="V545" s="0" t="s">
        <v>1346</v>
      </c>
      <c r="W545" s="0" t="s">
        <v>1122</v>
      </c>
      <c r="X545" s="0" t="s">
        <v>1106</v>
      </c>
      <c r="Y545" s="0" t="s">
        <v>1051</v>
      </c>
      <c r="Z545" s="0" t="s">
        <v>618</v>
      </c>
      <c r="AA545" s="0" t="n">
        <v>621111.1</v>
      </c>
      <c r="AB545" s="215" t="n">
        <v>37043.5916666667</v>
      </c>
      <c r="AC545" s="215" t="n">
        <v>37072.5916666667</v>
      </c>
    </row>
    <row r="546" customFormat="false" ht="12.75" hidden="false" customHeight="false" outlineLevel="0" collapsed="false">
      <c r="A546" s="208" t="str">
        <f aca="false">B546&amp;" "&amp;C546&amp;" "&amp;D546</f>
        <v> Metals Financial</v>
      </c>
      <c r="B546" s="208" t="str">
        <f aca="false">IF((LEFT(N546,2)="US"),"US","")</f>
        <v/>
      </c>
      <c r="C546" s="208" t="str">
        <f aca="false">M546</f>
        <v>Metals</v>
      </c>
      <c r="D546" s="208" t="str">
        <f aca="false">IF(ISNUMBER(FIND("Phy",N546))=TRUE(),"Physical","Financial")</f>
        <v>Financial</v>
      </c>
      <c r="E546" s="208" t="n">
        <f aca="false">IF(VLOOKUP(S546,'DD-Lookup'!$J$6:$L$50,3,FALSE())="Monthly",(YEAR(AC546)-YEAR(AB546))*12+MONTH(AC546)-MONTH(AB546)+1,(AC546-AB546+1))</f>
        <v>1</v>
      </c>
      <c r="F546" s="239" t="n">
        <f aca="false">E546*SUM(P546:Q546)</f>
        <v>6</v>
      </c>
      <c r="G546" s="214" t="n">
        <v>1288665</v>
      </c>
      <c r="H546" s="215" t="n">
        <v>37035.3125115741</v>
      </c>
      <c r="I546" s="0" t="s">
        <v>850</v>
      </c>
      <c r="M546" s="0" t="s">
        <v>780</v>
      </c>
      <c r="N546" s="0" t="s">
        <v>781</v>
      </c>
      <c r="O546" s="0" t="s">
        <v>782</v>
      </c>
      <c r="Q546" s="216" t="n">
        <v>6</v>
      </c>
      <c r="S546" s="0" t="s">
        <v>783</v>
      </c>
      <c r="T546" s="0" t="s">
        <v>784</v>
      </c>
      <c r="U546" s="218" t="n">
        <v>1544</v>
      </c>
      <c r="V546" s="0" t="s">
        <v>903</v>
      </c>
      <c r="W546" s="0" t="s">
        <v>803</v>
      </c>
      <c r="X546" s="0" t="s">
        <v>787</v>
      </c>
      <c r="Y546" s="0" t="s">
        <v>788</v>
      </c>
      <c r="Z546" s="0" t="s">
        <v>789</v>
      </c>
      <c r="AA546" s="0" t="n">
        <v>2150405</v>
      </c>
    </row>
    <row r="547" customFormat="false" ht="12.75" hidden="false" customHeight="false" outlineLevel="0" collapsed="false">
      <c r="A547" s="208" t="str">
        <f aca="false">B547&amp;" "&amp;C547&amp;" "&amp;D547</f>
        <v>US Power Physical</v>
      </c>
      <c r="B547" s="208" t="str">
        <f aca="false">IF((LEFT(N547,2)="US"),"US","")</f>
        <v>US</v>
      </c>
      <c r="C547" s="208" t="str">
        <f aca="false">M547</f>
        <v>Power</v>
      </c>
      <c r="D547" s="208" t="str">
        <f aca="false">IF(ISNUMBER(FIND("Phy",N547))=TRUE(),"Physical","Financial")</f>
        <v>Physical</v>
      </c>
      <c r="E547" s="208" t="n">
        <f aca="false">IF(VLOOKUP(S547,'DD-Lookup'!$J$6:$L$50,3,FALSE())="Monthly",(YEAR(AC547)-YEAR(AB547))*12+MONTH(AC547)-MONTH(AB547)+1,(AC547-AB547+1))</f>
        <v>365</v>
      </c>
      <c r="F547" s="239" t="n">
        <f aca="false">E547*SUM(P547:Q547)</f>
        <v>18250</v>
      </c>
      <c r="G547" s="214" t="n">
        <v>1288666</v>
      </c>
      <c r="H547" s="215" t="n">
        <v>37035.3125347222</v>
      </c>
      <c r="I547" s="0" t="s">
        <v>1078</v>
      </c>
      <c r="M547" s="0" t="s">
        <v>67</v>
      </c>
      <c r="N547" s="0" t="s">
        <v>1081</v>
      </c>
      <c r="O547" s="0" t="s">
        <v>1231</v>
      </c>
      <c r="Q547" s="216" t="n">
        <v>50</v>
      </c>
      <c r="S547" s="0" t="s">
        <v>930</v>
      </c>
      <c r="T547" s="0" t="s">
        <v>784</v>
      </c>
      <c r="U547" s="218" t="n">
        <v>50.5</v>
      </c>
      <c r="V547" s="0" t="s">
        <v>1188</v>
      </c>
      <c r="W547" s="0" t="s">
        <v>1228</v>
      </c>
      <c r="X547" s="0" t="s">
        <v>1229</v>
      </c>
      <c r="Y547" s="0" t="s">
        <v>1051</v>
      </c>
      <c r="Z547" s="0" t="s">
        <v>618</v>
      </c>
      <c r="AA547" s="0" t="n">
        <v>621112.1</v>
      </c>
      <c r="AB547" s="215" t="n">
        <v>37257.875</v>
      </c>
      <c r="AC547" s="215" t="n">
        <v>37621.875</v>
      </c>
    </row>
    <row r="548" customFormat="false" ht="12.75" hidden="false" customHeight="false" outlineLevel="0" collapsed="false">
      <c r="A548" s="208" t="str">
        <f aca="false">B548&amp;" "&amp;C548&amp;" "&amp;D548</f>
        <v>US Power Physical</v>
      </c>
      <c r="B548" s="208" t="str">
        <f aca="false">IF((LEFT(N548,2)="US"),"US","")</f>
        <v>US</v>
      </c>
      <c r="C548" s="208" t="str">
        <f aca="false">M548</f>
        <v>Power</v>
      </c>
      <c r="D548" s="208" t="str">
        <f aca="false">IF(ISNUMBER(FIND("Phy",N548))=TRUE(),"Physical","Financial")</f>
        <v>Physical</v>
      </c>
      <c r="E548" s="208" t="n">
        <f aca="false">IF(VLOOKUP(S548,'DD-Lookup'!$J$6:$L$50,3,FALSE())="Monthly",(YEAR(AC548)-YEAR(AB548))*12+MONTH(AC548)-MONTH(AB548)+1,(AC548-AB548+1))</f>
        <v>5</v>
      </c>
      <c r="F548" s="239" t="n">
        <f aca="false">E548*SUM(P548:Q548)</f>
        <v>250</v>
      </c>
      <c r="G548" s="214" t="n">
        <v>1288667</v>
      </c>
      <c r="H548" s="215" t="n">
        <v>37035.3125578704</v>
      </c>
      <c r="I548" s="0" t="s">
        <v>1087</v>
      </c>
      <c r="M548" s="0" t="s">
        <v>67</v>
      </c>
      <c r="N548" s="0" t="s">
        <v>1081</v>
      </c>
      <c r="O548" s="0" t="s">
        <v>1242</v>
      </c>
      <c r="Q548" s="216" t="n">
        <v>50</v>
      </c>
      <c r="S548" s="0" t="s">
        <v>930</v>
      </c>
      <c r="T548" s="0" t="s">
        <v>784</v>
      </c>
      <c r="U548" s="218" t="n">
        <v>39</v>
      </c>
      <c r="V548" s="0" t="s">
        <v>1243</v>
      </c>
      <c r="W548" s="0" t="s">
        <v>1084</v>
      </c>
      <c r="X548" s="0" t="s">
        <v>1085</v>
      </c>
      <c r="Y548" s="0" t="s">
        <v>1051</v>
      </c>
      <c r="Z548" s="0" t="s">
        <v>618</v>
      </c>
      <c r="AA548" s="0" t="n">
        <v>621113.1</v>
      </c>
      <c r="AB548" s="215" t="n">
        <v>37039.875</v>
      </c>
      <c r="AC548" s="215" t="n">
        <v>37043.875</v>
      </c>
    </row>
    <row r="549" customFormat="false" ht="12.75" hidden="false" customHeight="false" outlineLevel="0" collapsed="false">
      <c r="A549" s="208" t="str">
        <f aca="false">B549&amp;" "&amp;C549&amp;" "&amp;D549</f>
        <v>US Power Physical</v>
      </c>
      <c r="B549" s="208" t="str">
        <f aca="false">IF((LEFT(N549,2)="US"),"US","")</f>
        <v>US</v>
      </c>
      <c r="C549" s="208" t="str">
        <f aca="false">M549</f>
        <v>Power</v>
      </c>
      <c r="D549" s="208" t="str">
        <f aca="false">IF(ISNUMBER(FIND("Phy",N549))=TRUE(),"Physical","Financial")</f>
        <v>Physical</v>
      </c>
      <c r="E549" s="208" t="n">
        <f aca="false">IF(VLOOKUP(S549,'DD-Lookup'!$J$6:$L$50,3,FALSE())="Monthly",(YEAR(AC549)-YEAR(AB549))*12+MONTH(AC549)-MONTH(AB549)+1,(AC549-AB549+1))</f>
        <v>30</v>
      </c>
      <c r="F549" s="239" t="n">
        <f aca="false">E549*SUM(P549:Q549)</f>
        <v>1500</v>
      </c>
      <c r="G549" s="214" t="n">
        <v>1288669</v>
      </c>
      <c r="H549" s="215" t="n">
        <v>37035.3125810185</v>
      </c>
      <c r="I549" s="0" t="s">
        <v>1115</v>
      </c>
      <c r="M549" s="0" t="s">
        <v>67</v>
      </c>
      <c r="N549" s="0" t="s">
        <v>1081</v>
      </c>
      <c r="O549" s="0" t="s">
        <v>1103</v>
      </c>
      <c r="Q549" s="216" t="n">
        <v>50</v>
      </c>
      <c r="S549" s="0" t="s">
        <v>930</v>
      </c>
      <c r="T549" s="0" t="s">
        <v>784</v>
      </c>
      <c r="U549" s="218" t="n">
        <v>43</v>
      </c>
      <c r="V549" s="0" t="s">
        <v>1117</v>
      </c>
      <c r="W549" s="0" t="s">
        <v>1105</v>
      </c>
      <c r="X549" s="0" t="s">
        <v>1106</v>
      </c>
      <c r="Y549" s="0" t="s">
        <v>1051</v>
      </c>
      <c r="Z549" s="0" t="s">
        <v>618</v>
      </c>
      <c r="AA549" s="0" t="n">
        <v>621115.1</v>
      </c>
      <c r="AB549" s="215" t="n">
        <v>37135.5916666667</v>
      </c>
      <c r="AC549" s="215" t="n">
        <v>37164.5916666667</v>
      </c>
    </row>
    <row r="550" customFormat="false" ht="12.75" hidden="false" customHeight="false" outlineLevel="0" collapsed="false">
      <c r="A550" s="208" t="str">
        <f aca="false">B550&amp;" "&amp;C550&amp;" "&amp;D550</f>
        <v>US Power Physical</v>
      </c>
      <c r="B550" s="208" t="str">
        <f aca="false">IF((LEFT(N550,2)="US"),"US","")</f>
        <v>US</v>
      </c>
      <c r="C550" s="208" t="str">
        <f aca="false">M550</f>
        <v>Power</v>
      </c>
      <c r="D550" s="208" t="str">
        <f aca="false">IF(ISNUMBER(FIND("Phy",N550))=TRUE(),"Physical","Financial")</f>
        <v>Physical</v>
      </c>
      <c r="E550" s="208" t="n">
        <f aca="false">IF(VLOOKUP(S550,'DD-Lookup'!$J$6:$L$50,3,FALSE())="Monthly",(YEAR(AC550)-YEAR(AB550))*12+MONTH(AC550)-MONTH(AB550)+1,(AC550-AB550+1))</f>
        <v>5</v>
      </c>
      <c r="F550" s="239" t="n">
        <f aca="false">E550*SUM(P550:Q550)</f>
        <v>250</v>
      </c>
      <c r="G550" s="214" t="n">
        <v>1288668</v>
      </c>
      <c r="H550" s="215" t="n">
        <v>37035.3125810185</v>
      </c>
      <c r="I550" s="0" t="s">
        <v>1087</v>
      </c>
      <c r="M550" s="0" t="s">
        <v>67</v>
      </c>
      <c r="N550" s="0" t="s">
        <v>1081</v>
      </c>
      <c r="O550" s="0" t="s">
        <v>1347</v>
      </c>
      <c r="Q550" s="216" t="n">
        <v>50</v>
      </c>
      <c r="S550" s="0" t="s">
        <v>930</v>
      </c>
      <c r="T550" s="0" t="s">
        <v>784</v>
      </c>
      <c r="U550" s="218" t="n">
        <v>33</v>
      </c>
      <c r="V550" s="0" t="s">
        <v>1243</v>
      </c>
      <c r="W550" s="0" t="s">
        <v>1241</v>
      </c>
      <c r="X550" s="0" t="s">
        <v>1252</v>
      </c>
      <c r="Y550" s="0" t="s">
        <v>1051</v>
      </c>
      <c r="Z550" s="0" t="s">
        <v>618</v>
      </c>
      <c r="AA550" s="0" t="n">
        <v>621114.1</v>
      </c>
      <c r="AB550" s="215" t="n">
        <v>37039.875</v>
      </c>
      <c r="AC550" s="215" t="n">
        <v>37043.875</v>
      </c>
    </row>
    <row r="551" customFormat="false" ht="12.75" hidden="false" customHeight="false" outlineLevel="0" collapsed="false">
      <c r="A551" s="208" t="str">
        <f aca="false">B551&amp;" "&amp;C551&amp;" "&amp;D551</f>
        <v>US Power Physical</v>
      </c>
      <c r="B551" s="208" t="str">
        <f aca="false">IF((LEFT(N551,2)="US"),"US","")</f>
        <v>US</v>
      </c>
      <c r="C551" s="208" t="str">
        <f aca="false">M551</f>
        <v>Power</v>
      </c>
      <c r="D551" s="208" t="str">
        <f aca="false">IF(ISNUMBER(FIND("Phy",N551))=TRUE(),"Physical","Financial")</f>
        <v>Physical</v>
      </c>
      <c r="E551" s="208" t="n">
        <f aca="false">IF(VLOOKUP(S551,'DD-Lookup'!$J$6:$L$50,3,FALSE())="Monthly",(YEAR(AC551)-YEAR(AB551))*12+MONTH(AC551)-MONTH(AB551)+1,(AC551-AB551+1))</f>
        <v>30</v>
      </c>
      <c r="F551" s="239" t="n">
        <f aca="false">E551*SUM(P551:Q551)</f>
        <v>1500</v>
      </c>
      <c r="G551" s="214" t="n">
        <v>1288670</v>
      </c>
      <c r="H551" s="215" t="n">
        <v>37035.3125925926</v>
      </c>
      <c r="I551" s="0" t="s">
        <v>1155</v>
      </c>
      <c r="M551" s="0" t="s">
        <v>67</v>
      </c>
      <c r="N551" s="0" t="s">
        <v>1081</v>
      </c>
      <c r="O551" s="0" t="s">
        <v>1181</v>
      </c>
      <c r="Q551" s="216" t="n">
        <v>50</v>
      </c>
      <c r="S551" s="0" t="s">
        <v>930</v>
      </c>
      <c r="T551" s="0" t="s">
        <v>784</v>
      </c>
      <c r="U551" s="218" t="n">
        <v>72.5</v>
      </c>
      <c r="V551" s="0" t="s">
        <v>1203</v>
      </c>
      <c r="W551" s="0" t="s">
        <v>1084</v>
      </c>
      <c r="X551" s="0" t="s">
        <v>1182</v>
      </c>
      <c r="Y551" s="0" t="s">
        <v>1051</v>
      </c>
      <c r="Z551" s="0" t="s">
        <v>618</v>
      </c>
      <c r="AA551" s="0" t="n">
        <v>621116.1</v>
      </c>
      <c r="AB551" s="215" t="n">
        <v>37043.5944444445</v>
      </c>
      <c r="AC551" s="215" t="n">
        <v>37072.5944444445</v>
      </c>
    </row>
    <row r="552" customFormat="false" ht="12.75" hidden="false" customHeight="false" outlineLevel="0" collapsed="false">
      <c r="A552" s="208" t="str">
        <f aca="false">B552&amp;" "&amp;C552&amp;" "&amp;D552</f>
        <v>US Power Physical</v>
      </c>
      <c r="B552" s="208" t="str">
        <f aca="false">IF((LEFT(N552,2)="US"),"US","")</f>
        <v>US</v>
      </c>
      <c r="C552" s="208" t="str">
        <f aca="false">M552</f>
        <v>Power</v>
      </c>
      <c r="D552" s="208" t="str">
        <f aca="false">IF(ISNUMBER(FIND("Phy",N552))=TRUE(),"Physical","Financial")</f>
        <v>Physical</v>
      </c>
      <c r="E552" s="208" t="n">
        <f aca="false">IF(VLOOKUP(S552,'DD-Lookup'!$J$6:$L$50,3,FALSE())="Monthly",(YEAR(AC552)-YEAR(AB552))*12+MONTH(AC552)-MONTH(AB552)+1,(AC552-AB552+1))</f>
        <v>365</v>
      </c>
      <c r="F552" s="239" t="n">
        <f aca="false">E552*SUM(P552:Q552)</f>
        <v>18250</v>
      </c>
      <c r="G552" s="214" t="n">
        <v>1288671</v>
      </c>
      <c r="H552" s="215" t="n">
        <v>37035.3126157407</v>
      </c>
      <c r="I552" s="0" t="s">
        <v>1073</v>
      </c>
      <c r="M552" s="0" t="s">
        <v>67</v>
      </c>
      <c r="N552" s="0" t="s">
        <v>1081</v>
      </c>
      <c r="O552" s="0" t="s">
        <v>1348</v>
      </c>
      <c r="Q552" s="216" t="n">
        <v>50</v>
      </c>
      <c r="S552" s="0" t="s">
        <v>930</v>
      </c>
      <c r="T552" s="0" t="s">
        <v>784</v>
      </c>
      <c r="U552" s="218" t="n">
        <v>47</v>
      </c>
      <c r="V552" s="0" t="s">
        <v>1349</v>
      </c>
      <c r="W552" s="0" t="s">
        <v>1084</v>
      </c>
      <c r="X552" s="0" t="s">
        <v>1182</v>
      </c>
      <c r="Y552" s="0" t="s">
        <v>1051</v>
      </c>
      <c r="Z552" s="0" t="s">
        <v>618</v>
      </c>
      <c r="AA552" s="0" t="n">
        <v>621117.1</v>
      </c>
      <c r="AB552" s="215" t="n">
        <v>37257.5944444445</v>
      </c>
      <c r="AC552" s="215" t="n">
        <v>37621.5944444445</v>
      </c>
    </row>
    <row r="553" customFormat="false" ht="12.75" hidden="false" customHeight="false" outlineLevel="0" collapsed="false">
      <c r="A553" s="208" t="str">
        <f aca="false">B553&amp;" "&amp;C553&amp;" "&amp;D553</f>
        <v> Metals Financial</v>
      </c>
      <c r="B553" s="208" t="str">
        <f aca="false">IF((LEFT(N553,2)="US"),"US","")</f>
        <v/>
      </c>
      <c r="C553" s="208" t="str">
        <f aca="false">M553</f>
        <v>Metals</v>
      </c>
      <c r="D553" s="208" t="str">
        <f aca="false">IF(ISNUMBER(FIND("Phy",N553))=TRUE(),"Physical","Financial")</f>
        <v>Financial</v>
      </c>
      <c r="E553" s="208" t="n">
        <f aca="false">IF(VLOOKUP(S553,'DD-Lookup'!$J$6:$L$50,3,FALSE())="Monthly",(YEAR(AC553)-YEAR(AB553))*12+MONTH(AC553)-MONTH(AB553)+1,(AC553-AB553+1))</f>
        <v>1</v>
      </c>
      <c r="F553" s="239" t="n">
        <f aca="false">E553*SUM(P553:Q553)</f>
        <v>20</v>
      </c>
      <c r="G553" s="214" t="n">
        <v>1288672</v>
      </c>
      <c r="H553" s="215" t="n">
        <v>37035.3126736111</v>
      </c>
      <c r="I553" s="0" t="s">
        <v>968</v>
      </c>
      <c r="M553" s="0" t="s">
        <v>780</v>
      </c>
      <c r="N553" s="0" t="s">
        <v>804</v>
      </c>
      <c r="O553" s="0" t="s">
        <v>805</v>
      </c>
      <c r="Q553" s="216" t="n">
        <v>20</v>
      </c>
      <c r="S553" s="0" t="s">
        <v>783</v>
      </c>
      <c r="T553" s="0" t="s">
        <v>784</v>
      </c>
      <c r="U553" s="218" t="n">
        <v>1744</v>
      </c>
      <c r="V553" s="0" t="s">
        <v>1275</v>
      </c>
      <c r="W553" s="0" t="s">
        <v>803</v>
      </c>
      <c r="X553" s="0" t="s">
        <v>787</v>
      </c>
      <c r="Y553" s="0" t="s">
        <v>788</v>
      </c>
      <c r="Z553" s="0" t="s">
        <v>789</v>
      </c>
      <c r="AA553" s="0" t="n">
        <v>2150407</v>
      </c>
    </row>
    <row r="554" customFormat="false" ht="12.75" hidden="false" customHeight="false" outlineLevel="0" collapsed="false">
      <c r="A554" s="208" t="str">
        <f aca="false">B554&amp;" "&amp;C554&amp;" "&amp;D554</f>
        <v>US Natural Gas Financial</v>
      </c>
      <c r="B554" s="208" t="str">
        <f aca="false">IF((LEFT(N554,2)="US"),"US","")</f>
        <v>US</v>
      </c>
      <c r="C554" s="208" t="str">
        <f aca="false">M554</f>
        <v>Natural Gas</v>
      </c>
      <c r="D554" s="208" t="str">
        <f aca="false">IF(ISNUMBER(FIND("Phy",N554))=TRUE(),"Physical","Financial")</f>
        <v>Financial</v>
      </c>
      <c r="E554" s="208" t="n">
        <f aca="false">IF(VLOOKUP(S554,'DD-Lookup'!$J$6:$L$50,3,FALSE())="Monthly",(YEAR(AC554)-YEAR(AB554))*12+MONTH(AC554)-MONTH(AB554)+1,(AC554-AB554+1))</f>
        <v>30</v>
      </c>
      <c r="F554" s="239" t="n">
        <f aca="false">E554*SUM(P554:Q554)</f>
        <v>3000</v>
      </c>
      <c r="G554" s="214" t="n">
        <v>1288673</v>
      </c>
      <c r="H554" s="215" t="n">
        <v>37035.3127430556</v>
      </c>
      <c r="I554" s="0" t="s">
        <v>1059</v>
      </c>
      <c r="M554" s="0" t="s">
        <v>858</v>
      </c>
      <c r="N554" s="0" t="s">
        <v>1350</v>
      </c>
      <c r="O554" s="0" t="s">
        <v>1351</v>
      </c>
      <c r="Q554" s="216" t="n">
        <v>100</v>
      </c>
      <c r="S554" s="0" t="s">
        <v>1352</v>
      </c>
      <c r="T554" s="0" t="s">
        <v>784</v>
      </c>
      <c r="U554" s="218" t="n">
        <v>0.0175</v>
      </c>
      <c r="V554" s="0" t="s">
        <v>1353</v>
      </c>
      <c r="W554" s="0" t="s">
        <v>1354</v>
      </c>
      <c r="X554" s="0" t="s">
        <v>1355</v>
      </c>
      <c r="Y554" s="0" t="s">
        <v>838</v>
      </c>
      <c r="Z554" s="0" t="s">
        <v>571</v>
      </c>
      <c r="AA554" s="0" t="s">
        <v>1356</v>
      </c>
      <c r="AB554" s="215" t="n">
        <v>37043</v>
      </c>
      <c r="AC554" s="215" t="n">
        <v>37072</v>
      </c>
    </row>
    <row r="555" customFormat="false" ht="12.75" hidden="false" customHeight="false" outlineLevel="0" collapsed="false">
      <c r="A555" s="208" t="str">
        <f aca="false">B555&amp;" "&amp;C555&amp;" "&amp;D555</f>
        <v>US Natural Gas Financial</v>
      </c>
      <c r="B555" s="208" t="str">
        <f aca="false">IF((LEFT(N555,2)="US"),"US","")</f>
        <v>US</v>
      </c>
      <c r="C555" s="208" t="str">
        <f aca="false">M555</f>
        <v>Natural Gas</v>
      </c>
      <c r="D555" s="208" t="str">
        <f aca="false">IF(ISNUMBER(FIND("Phy",N555))=TRUE(),"Physical","Financial")</f>
        <v>Financial</v>
      </c>
      <c r="E555" s="208" t="n">
        <f aca="false">IF(VLOOKUP(S555,'DD-Lookup'!$J$6:$L$50,3,FALSE())="Monthly",(YEAR(AC555)-YEAR(AB555))*12+MONTH(AC555)-MONTH(AB555)+1,(AC555-AB555+1))</f>
        <v>30</v>
      </c>
      <c r="F555" s="239" t="n">
        <f aca="false">E555*SUM(P555:Q555)</f>
        <v>3000</v>
      </c>
      <c r="G555" s="214" t="n">
        <v>1288676</v>
      </c>
      <c r="H555" s="215" t="n">
        <v>37035.3129282407</v>
      </c>
      <c r="I555" s="0" t="s">
        <v>1059</v>
      </c>
      <c r="M555" s="0" t="s">
        <v>858</v>
      </c>
      <c r="N555" s="0" t="s">
        <v>1350</v>
      </c>
      <c r="O555" s="0" t="s">
        <v>1351</v>
      </c>
      <c r="Q555" s="216" t="n">
        <v>100</v>
      </c>
      <c r="S555" s="0" t="s">
        <v>1352</v>
      </c>
      <c r="T555" s="0" t="s">
        <v>784</v>
      </c>
      <c r="U555" s="218" t="n">
        <v>0.0175</v>
      </c>
      <c r="V555" s="0" t="s">
        <v>1353</v>
      </c>
      <c r="W555" s="0" t="s">
        <v>1354</v>
      </c>
      <c r="X555" s="0" t="s">
        <v>1355</v>
      </c>
      <c r="Y555" s="0" t="s">
        <v>838</v>
      </c>
      <c r="Z555" s="0" t="s">
        <v>571</v>
      </c>
      <c r="AA555" s="0" t="s">
        <v>1357</v>
      </c>
      <c r="AB555" s="215" t="n">
        <v>37043</v>
      </c>
      <c r="AC555" s="215" t="n">
        <v>37072</v>
      </c>
    </row>
    <row r="556" customFormat="false" ht="12.75" hidden="false" customHeight="false" outlineLevel="0" collapsed="false">
      <c r="A556" s="208" t="str">
        <f aca="false">B556&amp;" "&amp;C556&amp;" "&amp;D556</f>
        <v>US Natural Gas Physical</v>
      </c>
      <c r="B556" s="208" t="str">
        <f aca="false">IF((LEFT(N556,2)="US"),"US","")</f>
        <v>US</v>
      </c>
      <c r="C556" s="208" t="str">
        <f aca="false">M556</f>
        <v>Natural Gas</v>
      </c>
      <c r="D556" s="208" t="str">
        <f aca="false">IF(ISNUMBER(FIND("Phy",N556))=TRUE(),"Physical","Financial")</f>
        <v>Physical</v>
      </c>
      <c r="E556" s="208" t="n">
        <f aca="false">IF(VLOOKUP(S556,'DD-Lookup'!$J$6:$L$50,3,FALSE())="Monthly",(YEAR(AC556)-YEAR(AB556))*12+MONTH(AC556)-MONTH(AB556)+1,(AC556-AB556+1))</f>
        <v>1</v>
      </c>
      <c r="F556" s="239" t="n">
        <f aca="false">E556*SUM(P556:Q556)</f>
        <v>5000</v>
      </c>
      <c r="G556" s="214" t="n">
        <v>1288678</v>
      </c>
      <c r="H556" s="215" t="n">
        <v>37035.3129398148</v>
      </c>
      <c r="I556" s="0" t="s">
        <v>1358</v>
      </c>
      <c r="M556" s="0" t="s">
        <v>858</v>
      </c>
      <c r="N556" s="0" t="s">
        <v>1305</v>
      </c>
      <c r="O556" s="0" t="s">
        <v>1359</v>
      </c>
      <c r="Q556" s="216" t="n">
        <v>5000</v>
      </c>
      <c r="S556" s="0" t="s">
        <v>1026</v>
      </c>
      <c r="T556" s="0" t="s">
        <v>784</v>
      </c>
      <c r="U556" s="218" t="n">
        <v>4.04</v>
      </c>
      <c r="V556" s="0" t="s">
        <v>1360</v>
      </c>
      <c r="W556" s="0" t="s">
        <v>1361</v>
      </c>
      <c r="X556" s="0" t="s">
        <v>1362</v>
      </c>
      <c r="Y556" s="0" t="s">
        <v>1310</v>
      </c>
      <c r="Z556" s="0" t="s">
        <v>571</v>
      </c>
      <c r="AA556" s="0" t="n">
        <v>806844</v>
      </c>
      <c r="AB556" s="215" t="n">
        <v>37036.875</v>
      </c>
      <c r="AC556" s="215" t="n">
        <v>37036.875</v>
      </c>
    </row>
    <row r="557" customFormat="false" ht="12.75" hidden="false" customHeight="false" outlineLevel="0" collapsed="false">
      <c r="A557" s="208" t="str">
        <f aca="false">B557&amp;" "&amp;C557&amp;" "&amp;D557</f>
        <v> Metals Financial</v>
      </c>
      <c r="B557" s="208" t="str">
        <f aca="false">IF((LEFT(N557,2)="US"),"US","")</f>
        <v/>
      </c>
      <c r="C557" s="208" t="str">
        <f aca="false">M557</f>
        <v>Metals</v>
      </c>
      <c r="D557" s="208" t="str">
        <f aca="false">IF(ISNUMBER(FIND("Phy",N557))=TRUE(),"Physical","Financial")</f>
        <v>Financial</v>
      </c>
      <c r="E557" s="208" t="n">
        <f aca="false">IF(VLOOKUP(S557,'DD-Lookup'!$J$6:$L$50,3,FALSE())="Monthly",(YEAR(AC557)-YEAR(AB557))*12+MONTH(AC557)-MONTH(AB557)+1,(AC557-AB557+1))</f>
        <v>1</v>
      </c>
      <c r="F557" s="239" t="n">
        <f aca="false">E557*SUM(P557:Q557)</f>
        <v>40</v>
      </c>
      <c r="G557" s="214" t="n">
        <v>1288680</v>
      </c>
      <c r="H557" s="215" t="n">
        <v>37035.3129513889</v>
      </c>
      <c r="I557" s="0" t="s">
        <v>939</v>
      </c>
      <c r="M557" s="0" t="s">
        <v>780</v>
      </c>
      <c r="N557" s="0" t="s">
        <v>781</v>
      </c>
      <c r="O557" s="0" t="s">
        <v>1326</v>
      </c>
      <c r="Q557" s="216" t="n">
        <v>40</v>
      </c>
      <c r="S557" s="0" t="s">
        <v>783</v>
      </c>
      <c r="T557" s="0" t="s">
        <v>784</v>
      </c>
      <c r="U557" s="218" t="n">
        <v>1538</v>
      </c>
      <c r="V557" s="0" t="s">
        <v>1043</v>
      </c>
      <c r="W557" s="0" t="s">
        <v>977</v>
      </c>
      <c r="X557" s="0" t="s">
        <v>787</v>
      </c>
      <c r="Y557" s="0" t="s">
        <v>788</v>
      </c>
      <c r="Z557" s="0" t="s">
        <v>789</v>
      </c>
      <c r="AA557" s="0" t="n">
        <v>2150411</v>
      </c>
      <c r="AB557" s="215" t="n">
        <v>37090</v>
      </c>
      <c r="AC557" s="215" t="n">
        <v>37090</v>
      </c>
    </row>
    <row r="558" customFormat="false" ht="12.75" hidden="false" customHeight="false" outlineLevel="0" collapsed="false">
      <c r="A558" s="208" t="str">
        <f aca="false">B558&amp;" "&amp;C558&amp;" "&amp;D558</f>
        <v> Metals Financial</v>
      </c>
      <c r="B558" s="208" t="str">
        <f aca="false">IF((LEFT(N558,2)="US"),"US","")</f>
        <v/>
      </c>
      <c r="C558" s="208" t="str">
        <f aca="false">M558</f>
        <v>Metals</v>
      </c>
      <c r="D558" s="208" t="str">
        <f aca="false">IF(ISNUMBER(FIND("Phy",N558))=TRUE(),"Physical","Financial")</f>
        <v>Financial</v>
      </c>
      <c r="E558" s="208" t="n">
        <f aca="false">IF(VLOOKUP(S558,'DD-Lookup'!$J$6:$L$50,3,FALSE())="Monthly",(YEAR(AC558)-YEAR(AB558))*12+MONTH(AC558)-MONTH(AB558)+1,(AC558-AB558+1))</f>
        <v>1</v>
      </c>
      <c r="F558" s="239" t="n">
        <f aca="false">E558*SUM(P558:Q558)</f>
        <v>40</v>
      </c>
      <c r="G558" s="214" t="n">
        <v>1288681</v>
      </c>
      <c r="H558" s="215" t="n">
        <v>37035.3129513889</v>
      </c>
      <c r="I558" s="0" t="s">
        <v>939</v>
      </c>
      <c r="M558" s="0" t="s">
        <v>780</v>
      </c>
      <c r="N558" s="0" t="s">
        <v>781</v>
      </c>
      <c r="O558" s="0" t="s">
        <v>782</v>
      </c>
      <c r="P558" s="216" t="n">
        <v>40</v>
      </c>
      <c r="S558" s="0" t="s">
        <v>783</v>
      </c>
      <c r="T558" s="0" t="s">
        <v>784</v>
      </c>
      <c r="U558" s="218" t="n">
        <v>1543.5</v>
      </c>
      <c r="V558" s="0" t="s">
        <v>1043</v>
      </c>
      <c r="W558" s="0" t="s">
        <v>977</v>
      </c>
      <c r="X558" s="0" t="s">
        <v>787</v>
      </c>
      <c r="Y558" s="0" t="s">
        <v>788</v>
      </c>
      <c r="Z558" s="0" t="s">
        <v>789</v>
      </c>
      <c r="AA558" s="0" t="n">
        <v>2150413</v>
      </c>
    </row>
    <row r="559" customFormat="false" ht="12.75" hidden="false" customHeight="false" outlineLevel="0" collapsed="false">
      <c r="A559" s="208" t="str">
        <f aca="false">B559&amp;" "&amp;C559&amp;" "&amp;D559</f>
        <v>US Natural Gas Physical</v>
      </c>
      <c r="B559" s="208" t="str">
        <f aca="false">IF((LEFT(N559,2)="US"),"US","")</f>
        <v>US</v>
      </c>
      <c r="C559" s="208" t="str">
        <f aca="false">M559</f>
        <v>Natural Gas</v>
      </c>
      <c r="D559" s="208" t="str">
        <f aca="false">IF(ISNUMBER(FIND("Phy",N559))=TRUE(),"Physical","Financial")</f>
        <v>Physical</v>
      </c>
      <c r="E559" s="208" t="n">
        <f aca="false">IF(VLOOKUP(S559,'DD-Lookup'!$J$6:$L$50,3,FALSE())="Monthly",(YEAR(AC559)-YEAR(AB559))*12+MONTH(AC559)-MONTH(AB559)+1,(AC559-AB559+1))</f>
        <v>1</v>
      </c>
      <c r="F559" s="239" t="n">
        <f aca="false">E559*SUM(P559:Q559)</f>
        <v>5000</v>
      </c>
      <c r="G559" s="214" t="n">
        <v>1288682</v>
      </c>
      <c r="H559" s="215" t="n">
        <v>37035.3130439815</v>
      </c>
      <c r="I559" s="0" t="s">
        <v>1358</v>
      </c>
      <c r="M559" s="0" t="s">
        <v>858</v>
      </c>
      <c r="N559" s="0" t="s">
        <v>1305</v>
      </c>
      <c r="O559" s="0" t="s">
        <v>1363</v>
      </c>
      <c r="Q559" s="216" t="n">
        <v>5000</v>
      </c>
      <c r="S559" s="0" t="s">
        <v>1026</v>
      </c>
      <c r="T559" s="0" t="s">
        <v>784</v>
      </c>
      <c r="U559" s="218" t="n">
        <v>4.035</v>
      </c>
      <c r="V559" s="0" t="s">
        <v>1364</v>
      </c>
      <c r="W559" s="0" t="s">
        <v>1361</v>
      </c>
      <c r="X559" s="0" t="s">
        <v>1362</v>
      </c>
      <c r="Y559" s="0" t="s">
        <v>1310</v>
      </c>
      <c r="Z559" s="0" t="s">
        <v>571</v>
      </c>
      <c r="AA559" s="0" t="n">
        <v>806845</v>
      </c>
      <c r="AB559" s="215" t="n">
        <v>37036.875</v>
      </c>
      <c r="AC559" s="215" t="n">
        <v>37036.875</v>
      </c>
    </row>
    <row r="560" customFormat="false" ht="12.75" hidden="false" customHeight="false" outlineLevel="0" collapsed="false">
      <c r="A560" s="208" t="str">
        <f aca="false">B560&amp;" "&amp;C560&amp;" "&amp;D560</f>
        <v>US Power Physical</v>
      </c>
      <c r="B560" s="208" t="str">
        <f aca="false">IF((LEFT(N560,2)="US"),"US","")</f>
        <v>US</v>
      </c>
      <c r="C560" s="208" t="str">
        <f aca="false">M560</f>
        <v>Power</v>
      </c>
      <c r="D560" s="208" t="str">
        <f aca="false">IF(ISNUMBER(FIND("Phy",N560))=TRUE(),"Physical","Financial")</f>
        <v>Physical</v>
      </c>
      <c r="E560" s="208" t="n">
        <f aca="false">IF(VLOOKUP(S560,'DD-Lookup'!$J$6:$L$50,3,FALSE())="Monthly",(YEAR(AC560)-YEAR(AB560))*12+MONTH(AC560)-MONTH(AB560)+1,(AC560-AB560+1))</f>
        <v>5</v>
      </c>
      <c r="F560" s="239" t="n">
        <f aca="false">E560*SUM(P560:Q560)</f>
        <v>250</v>
      </c>
      <c r="G560" s="214" t="n">
        <v>1288683</v>
      </c>
      <c r="H560" s="215" t="n">
        <v>37035.3130555556</v>
      </c>
      <c r="I560" s="0" t="s">
        <v>1248</v>
      </c>
      <c r="M560" s="0" t="s">
        <v>67</v>
      </c>
      <c r="N560" s="0" t="s">
        <v>1081</v>
      </c>
      <c r="O560" s="0" t="s">
        <v>1242</v>
      </c>
      <c r="Q560" s="216" t="n">
        <v>50</v>
      </c>
      <c r="S560" s="0" t="s">
        <v>930</v>
      </c>
      <c r="T560" s="0" t="s">
        <v>784</v>
      </c>
      <c r="U560" s="218" t="n">
        <v>39.5</v>
      </c>
      <c r="V560" s="0" t="s">
        <v>1365</v>
      </c>
      <c r="W560" s="0" t="s">
        <v>1084</v>
      </c>
      <c r="X560" s="0" t="s">
        <v>1085</v>
      </c>
      <c r="Y560" s="0" t="s">
        <v>1051</v>
      </c>
      <c r="Z560" s="0" t="s">
        <v>618</v>
      </c>
      <c r="AA560" s="0" t="n">
        <v>621118.1</v>
      </c>
      <c r="AB560" s="215" t="n">
        <v>37039.875</v>
      </c>
      <c r="AC560" s="215" t="n">
        <v>37043.875</v>
      </c>
    </row>
    <row r="561" customFormat="false" ht="12.75" hidden="false" customHeight="false" outlineLevel="0" collapsed="false">
      <c r="A561" s="208" t="str">
        <f aca="false">B561&amp;" "&amp;C561&amp;" "&amp;D561</f>
        <v>US Natural Gas Physical</v>
      </c>
      <c r="B561" s="208" t="str">
        <f aca="false">IF((LEFT(N561,2)="US"),"US","")</f>
        <v>US</v>
      </c>
      <c r="C561" s="208" t="str">
        <f aca="false">M561</f>
        <v>Natural Gas</v>
      </c>
      <c r="D561" s="208" t="str">
        <f aca="false">IF(ISNUMBER(FIND("Phy",N561))=TRUE(),"Physical","Financial")</f>
        <v>Physical</v>
      </c>
      <c r="E561" s="208" t="n">
        <f aca="false">IF(VLOOKUP(S561,'DD-Lookup'!$J$6:$L$50,3,FALSE())="Monthly",(YEAR(AC561)-YEAR(AB561))*12+MONTH(AC561)-MONTH(AB561)+1,(AC561-AB561+1))</f>
        <v>1</v>
      </c>
      <c r="F561" s="239" t="n">
        <f aca="false">E561*SUM(P561:Q561)</f>
        <v>2251</v>
      </c>
      <c r="G561" s="214" t="n">
        <v>1288685</v>
      </c>
      <c r="H561" s="215" t="n">
        <v>37035.3132407407</v>
      </c>
      <c r="I561" s="0" t="s">
        <v>1141</v>
      </c>
      <c r="M561" s="0" t="s">
        <v>858</v>
      </c>
      <c r="N561" s="0" t="s">
        <v>1305</v>
      </c>
      <c r="O561" s="0" t="s">
        <v>1306</v>
      </c>
      <c r="Q561" s="216" t="n">
        <v>2251</v>
      </c>
      <c r="S561" s="0" t="s">
        <v>1026</v>
      </c>
      <c r="T561" s="0" t="s">
        <v>784</v>
      </c>
      <c r="U561" s="218" t="n">
        <v>4.19</v>
      </c>
      <c r="V561" s="0" t="s">
        <v>1366</v>
      </c>
      <c r="W561" s="0" t="s">
        <v>1308</v>
      </c>
      <c r="X561" s="0" t="s">
        <v>1309</v>
      </c>
      <c r="Y561" s="0" t="s">
        <v>1310</v>
      </c>
      <c r="Z561" s="0" t="s">
        <v>571</v>
      </c>
      <c r="AA561" s="0" t="n">
        <v>806846</v>
      </c>
      <c r="AB561" s="215" t="n">
        <v>37036.875</v>
      </c>
      <c r="AC561" s="215" t="n">
        <v>37036.875</v>
      </c>
    </row>
    <row r="562" customFormat="false" ht="12.75" hidden="false" customHeight="false" outlineLevel="0" collapsed="false">
      <c r="A562" s="208" t="str">
        <f aca="false">B562&amp;" "&amp;C562&amp;" "&amp;D562</f>
        <v>US Power Physical</v>
      </c>
      <c r="B562" s="208" t="str">
        <f aca="false">IF((LEFT(N562,2)="US"),"US","")</f>
        <v>US</v>
      </c>
      <c r="C562" s="208" t="str">
        <f aca="false">M562</f>
        <v>Power</v>
      </c>
      <c r="D562" s="208" t="str">
        <f aca="false">IF(ISNUMBER(FIND("Phy",N562))=TRUE(),"Physical","Financial")</f>
        <v>Physical</v>
      </c>
      <c r="E562" s="208" t="n">
        <f aca="false">IF(VLOOKUP(S562,'DD-Lookup'!$J$6:$L$50,3,FALSE())="Monthly",(YEAR(AC562)-YEAR(AB562))*12+MONTH(AC562)-MONTH(AB562)+1,(AC562-AB562+1))</f>
        <v>30</v>
      </c>
      <c r="F562" s="239" t="n">
        <f aca="false">E562*SUM(P562:Q562)</f>
        <v>1500</v>
      </c>
      <c r="G562" s="214" t="n">
        <v>1288686</v>
      </c>
      <c r="H562" s="215" t="n">
        <v>37035.3134143519</v>
      </c>
      <c r="I562" s="0" t="s">
        <v>1107</v>
      </c>
      <c r="M562" s="0" t="s">
        <v>67</v>
      </c>
      <c r="N562" s="0" t="s">
        <v>1081</v>
      </c>
      <c r="O562" s="0" t="s">
        <v>1367</v>
      </c>
      <c r="Q562" s="216" t="n">
        <v>50</v>
      </c>
      <c r="S562" s="0" t="s">
        <v>930</v>
      </c>
      <c r="T562" s="0" t="s">
        <v>784</v>
      </c>
      <c r="U562" s="218" t="n">
        <v>64.5</v>
      </c>
      <c r="V562" s="0" t="s">
        <v>1368</v>
      </c>
      <c r="W562" s="0" t="s">
        <v>1094</v>
      </c>
      <c r="X562" s="0" t="s">
        <v>1369</v>
      </c>
      <c r="Y562" s="0" t="s">
        <v>1051</v>
      </c>
      <c r="Z562" s="0" t="s">
        <v>618</v>
      </c>
      <c r="AA562" s="0" t="n">
        <v>621120.1</v>
      </c>
      <c r="AB562" s="215" t="n">
        <v>37043.7159722222</v>
      </c>
      <c r="AC562" s="215" t="n">
        <v>37072.7159722222</v>
      </c>
    </row>
    <row r="563" customFormat="false" ht="12.75" hidden="false" customHeight="false" outlineLevel="0" collapsed="false">
      <c r="A563" s="208" t="str">
        <f aca="false">B563&amp;" "&amp;C563&amp;" "&amp;D563</f>
        <v>US Natural Gas Physical</v>
      </c>
      <c r="B563" s="208" t="str">
        <f aca="false">IF((LEFT(N563,2)="US"),"US","")</f>
        <v>US</v>
      </c>
      <c r="C563" s="208" t="str">
        <f aca="false">M563</f>
        <v>Natural Gas</v>
      </c>
      <c r="D563" s="208" t="str">
        <f aca="false">IF(ISNUMBER(FIND("Phy",N563))=TRUE(),"Physical","Financial")</f>
        <v>Physical</v>
      </c>
      <c r="E563" s="208" t="n">
        <f aca="false">IF(VLOOKUP(S563,'DD-Lookup'!$J$6:$L$50,3,FALSE())="Monthly",(YEAR(AC563)-YEAR(AB563))*12+MONTH(AC563)-MONTH(AB563)+1,(AC563-AB563+1))</f>
        <v>1</v>
      </c>
      <c r="F563" s="239" t="n">
        <f aca="false">E563*SUM(P563:Q563)</f>
        <v>5000</v>
      </c>
      <c r="G563" s="214" t="n">
        <v>1288687</v>
      </c>
      <c r="H563" s="215" t="n">
        <v>37035.3134490741</v>
      </c>
      <c r="I563" s="0" t="s">
        <v>1358</v>
      </c>
      <c r="M563" s="0" t="s">
        <v>858</v>
      </c>
      <c r="N563" s="0" t="s">
        <v>1305</v>
      </c>
      <c r="O563" s="0" t="s">
        <v>1363</v>
      </c>
      <c r="Q563" s="216" t="n">
        <v>5000</v>
      </c>
      <c r="S563" s="0" t="s">
        <v>1026</v>
      </c>
      <c r="T563" s="0" t="s">
        <v>784</v>
      </c>
      <c r="U563" s="218" t="n">
        <v>4.0375</v>
      </c>
      <c r="V563" s="0" t="s">
        <v>1364</v>
      </c>
      <c r="W563" s="0" t="s">
        <v>1361</v>
      </c>
      <c r="X563" s="0" t="s">
        <v>1362</v>
      </c>
      <c r="Y563" s="0" t="s">
        <v>1310</v>
      </c>
      <c r="Z563" s="0" t="s">
        <v>571</v>
      </c>
      <c r="AA563" s="0" t="n">
        <v>806847</v>
      </c>
      <c r="AB563" s="215" t="n">
        <v>37036.875</v>
      </c>
      <c r="AC563" s="215" t="n">
        <v>37036.875</v>
      </c>
    </row>
    <row r="564" customFormat="false" ht="12.75" hidden="false" customHeight="false" outlineLevel="0" collapsed="false">
      <c r="A564" s="208" t="str">
        <f aca="false">B564&amp;" "&amp;C564&amp;" "&amp;D564</f>
        <v> Metals Financial</v>
      </c>
      <c r="B564" s="208" t="str">
        <f aca="false">IF((LEFT(N564,2)="US"),"US","")</f>
        <v/>
      </c>
      <c r="C564" s="208" t="str">
        <f aca="false">M564</f>
        <v>Metals</v>
      </c>
      <c r="D564" s="208" t="str">
        <f aca="false">IF(ISNUMBER(FIND("Phy",N564))=TRUE(),"Physical","Financial")</f>
        <v>Financial</v>
      </c>
      <c r="E564" s="208" t="n">
        <f aca="false">IF(VLOOKUP(S564,'DD-Lookup'!$J$6:$L$50,3,FALSE())="Monthly",(YEAR(AC564)-YEAR(AB564))*12+MONTH(AC564)-MONTH(AB564)+1,(AC564-AB564+1))</f>
        <v>1</v>
      </c>
      <c r="F564" s="239" t="n">
        <f aca="false">E564*SUM(P564:Q564)</f>
        <v>6</v>
      </c>
      <c r="G564" s="214" t="n">
        <v>1288688</v>
      </c>
      <c r="H564" s="215" t="n">
        <v>37035.3136458333</v>
      </c>
      <c r="I564" s="0" t="s">
        <v>939</v>
      </c>
      <c r="M564" s="0" t="s">
        <v>780</v>
      </c>
      <c r="N564" s="0" t="s">
        <v>804</v>
      </c>
      <c r="O564" s="0" t="s">
        <v>976</v>
      </c>
      <c r="P564" s="216" t="n">
        <v>6</v>
      </c>
      <c r="S564" s="0" t="s">
        <v>783</v>
      </c>
      <c r="T564" s="0" t="s">
        <v>784</v>
      </c>
      <c r="U564" s="218" t="n">
        <v>1750</v>
      </c>
      <c r="V564" s="0" t="s">
        <v>1253</v>
      </c>
      <c r="W564" s="0" t="s">
        <v>803</v>
      </c>
      <c r="X564" s="0" t="s">
        <v>787</v>
      </c>
      <c r="Y564" s="0" t="s">
        <v>788</v>
      </c>
      <c r="Z564" s="0" t="s">
        <v>789</v>
      </c>
      <c r="AA564" s="0" t="n">
        <v>2150429</v>
      </c>
      <c r="AB564" s="215" t="n">
        <v>37090.6472222222</v>
      </c>
      <c r="AC564" s="215" t="n">
        <v>37090.6472222222</v>
      </c>
    </row>
    <row r="565" customFormat="false" ht="12.75" hidden="false" customHeight="false" outlineLevel="0" collapsed="false">
      <c r="A565" s="208" t="str">
        <f aca="false">B565&amp;" "&amp;C565&amp;" "&amp;D565</f>
        <v>US Natural Gas Physical</v>
      </c>
      <c r="B565" s="208" t="str">
        <f aca="false">IF((LEFT(N565,2)="US"),"US","")</f>
        <v>US</v>
      </c>
      <c r="C565" s="208" t="str">
        <f aca="false">M565</f>
        <v>Natural Gas</v>
      </c>
      <c r="D565" s="208" t="str">
        <f aca="false">IF(ISNUMBER(FIND("Phy",N565))=TRUE(),"Physical","Financial")</f>
        <v>Physical</v>
      </c>
      <c r="E565" s="208" t="n">
        <f aca="false">IF(VLOOKUP(S565,'DD-Lookup'!$J$6:$L$50,3,FALSE())="Monthly",(YEAR(AC565)-YEAR(AB565))*12+MONTH(AC565)-MONTH(AB565)+1,(AC565-AB565+1))</f>
        <v>1</v>
      </c>
      <c r="F565" s="239" t="n">
        <f aca="false">E565*SUM(P565:Q565)</f>
        <v>5000</v>
      </c>
      <c r="G565" s="214" t="n">
        <v>1288689</v>
      </c>
      <c r="H565" s="215" t="n">
        <v>37035.3138078704</v>
      </c>
      <c r="I565" s="0" t="s">
        <v>1317</v>
      </c>
      <c r="M565" s="0" t="s">
        <v>858</v>
      </c>
      <c r="N565" s="0" t="s">
        <v>1305</v>
      </c>
      <c r="O565" s="0" t="s">
        <v>1363</v>
      </c>
      <c r="Q565" s="216" t="n">
        <v>5000</v>
      </c>
      <c r="S565" s="0" t="s">
        <v>1026</v>
      </c>
      <c r="T565" s="0" t="s">
        <v>784</v>
      </c>
      <c r="U565" s="218" t="n">
        <v>4.04</v>
      </c>
      <c r="V565" s="0" t="s">
        <v>1318</v>
      </c>
      <c r="W565" s="0" t="s">
        <v>1361</v>
      </c>
      <c r="X565" s="0" t="s">
        <v>1362</v>
      </c>
      <c r="Y565" s="0" t="s">
        <v>1310</v>
      </c>
      <c r="Z565" s="0" t="s">
        <v>571</v>
      </c>
      <c r="AA565" s="0" t="n">
        <v>806848</v>
      </c>
      <c r="AB565" s="215" t="n">
        <v>37036.875</v>
      </c>
      <c r="AC565" s="215" t="n">
        <v>37036.875</v>
      </c>
    </row>
    <row r="566" customFormat="false" ht="12.75" hidden="false" customHeight="false" outlineLevel="0" collapsed="false">
      <c r="A566" s="208" t="str">
        <f aca="false">B566&amp;" "&amp;C566&amp;" "&amp;D566</f>
        <v>US Natural Gas Physical</v>
      </c>
      <c r="B566" s="208" t="str">
        <f aca="false">IF((LEFT(N566,2)="US"),"US","")</f>
        <v>US</v>
      </c>
      <c r="C566" s="208" t="str">
        <f aca="false">M566</f>
        <v>Natural Gas</v>
      </c>
      <c r="D566" s="208" t="str">
        <f aca="false">IF(ISNUMBER(FIND("Phy",N566))=TRUE(),"Physical","Financial")</f>
        <v>Physical</v>
      </c>
      <c r="E566" s="208" t="n">
        <f aca="false">IF(VLOOKUP(S566,'DD-Lookup'!$J$6:$L$50,3,FALSE())="Monthly",(YEAR(AC566)-YEAR(AB566))*12+MONTH(AC566)-MONTH(AB566)+1,(AC566-AB566+1))</f>
        <v>1</v>
      </c>
      <c r="F566" s="239" t="n">
        <f aca="false">E566*SUM(P566:Q566)</f>
        <v>5000</v>
      </c>
      <c r="G566" s="214" t="n">
        <v>1288690</v>
      </c>
      <c r="H566" s="215" t="n">
        <v>37035.3138773148</v>
      </c>
      <c r="I566" s="0" t="s">
        <v>1317</v>
      </c>
      <c r="M566" s="0" t="s">
        <v>858</v>
      </c>
      <c r="N566" s="0" t="s">
        <v>1305</v>
      </c>
      <c r="O566" s="0" t="s">
        <v>1363</v>
      </c>
      <c r="Q566" s="216" t="n">
        <v>5000</v>
      </c>
      <c r="S566" s="0" t="s">
        <v>1026</v>
      </c>
      <c r="T566" s="0" t="s">
        <v>784</v>
      </c>
      <c r="U566" s="218" t="n">
        <v>4.0425</v>
      </c>
      <c r="V566" s="0" t="s">
        <v>1370</v>
      </c>
      <c r="W566" s="0" t="s">
        <v>1361</v>
      </c>
      <c r="X566" s="0" t="s">
        <v>1362</v>
      </c>
      <c r="Y566" s="0" t="s">
        <v>1310</v>
      </c>
      <c r="Z566" s="0" t="s">
        <v>571</v>
      </c>
      <c r="AA566" s="0" t="n">
        <v>806849</v>
      </c>
      <c r="AB566" s="215" t="n">
        <v>37036.875</v>
      </c>
      <c r="AC566" s="215" t="n">
        <v>37036.875</v>
      </c>
    </row>
    <row r="567" customFormat="false" ht="12.75" hidden="false" customHeight="false" outlineLevel="0" collapsed="false">
      <c r="A567" s="208" t="str">
        <f aca="false">B567&amp;" "&amp;C567&amp;" "&amp;D567</f>
        <v> Metals Financial</v>
      </c>
      <c r="B567" s="208" t="str">
        <f aca="false">IF((LEFT(N567,2)="US"),"US","")</f>
        <v/>
      </c>
      <c r="C567" s="208" t="str">
        <f aca="false">M567</f>
        <v>Metals</v>
      </c>
      <c r="D567" s="208" t="str">
        <f aca="false">IF(ISNUMBER(FIND("Phy",N567))=TRUE(),"Physical","Financial")</f>
        <v>Financial</v>
      </c>
      <c r="E567" s="208" t="n">
        <f aca="false">IF(VLOOKUP(S567,'DD-Lookup'!$J$6:$L$50,3,FALSE())="Monthly",(YEAR(AC567)-YEAR(AB567))*12+MONTH(AC567)-MONTH(AB567)+1,(AC567-AB567+1))</f>
        <v>1</v>
      </c>
      <c r="F567" s="239" t="n">
        <f aca="false">E567*SUM(P567:Q567)</f>
        <v>5</v>
      </c>
      <c r="G567" s="214" t="n">
        <v>1288691</v>
      </c>
      <c r="H567" s="215" t="n">
        <v>37035.3140393519</v>
      </c>
      <c r="I567" s="0" t="s">
        <v>892</v>
      </c>
      <c r="M567" s="0" t="s">
        <v>780</v>
      </c>
      <c r="N567" s="0" t="s">
        <v>896</v>
      </c>
      <c r="O567" s="0" t="s">
        <v>897</v>
      </c>
      <c r="Q567" s="216" t="n">
        <v>5</v>
      </c>
      <c r="S567" s="0" t="s">
        <v>898</v>
      </c>
      <c r="T567" s="0" t="s">
        <v>784</v>
      </c>
      <c r="U567" s="218" t="n">
        <v>7230</v>
      </c>
      <c r="V567" s="0" t="s">
        <v>1371</v>
      </c>
      <c r="W567" s="0" t="s">
        <v>800</v>
      </c>
      <c r="X567" s="0" t="s">
        <v>787</v>
      </c>
      <c r="Y567" s="0" t="s">
        <v>788</v>
      </c>
      <c r="Z567" s="0" t="s">
        <v>789</v>
      </c>
      <c r="AA567" s="0" t="n">
        <v>2150432</v>
      </c>
    </row>
    <row r="568" customFormat="false" ht="12.75" hidden="false" customHeight="false" outlineLevel="0" collapsed="false">
      <c r="A568" s="208" t="str">
        <f aca="false">B568&amp;" "&amp;C568&amp;" "&amp;D568</f>
        <v> Metals Financial</v>
      </c>
      <c r="B568" s="208" t="str">
        <f aca="false">IF((LEFT(N568,2)="US"),"US","")</f>
        <v/>
      </c>
      <c r="C568" s="208" t="str">
        <f aca="false">M568</f>
        <v>Metals</v>
      </c>
      <c r="D568" s="208" t="str">
        <f aca="false">IF(ISNUMBER(FIND("Phy",N568))=TRUE(),"Physical","Financial")</f>
        <v>Financial</v>
      </c>
      <c r="E568" s="208" t="n">
        <f aca="false">IF(VLOOKUP(S568,'DD-Lookup'!$J$6:$L$50,3,FALSE())="Monthly",(YEAR(AC568)-YEAR(AB568))*12+MONTH(AC568)-MONTH(AB568)+1,(AC568-AB568+1))</f>
        <v>1</v>
      </c>
      <c r="F568" s="239" t="n">
        <f aca="false">E568*SUM(P568:Q568)</f>
        <v>10</v>
      </c>
      <c r="G568" s="214" t="n">
        <v>1288692</v>
      </c>
      <c r="H568" s="215" t="n">
        <v>37035.3141782407</v>
      </c>
      <c r="I568" s="0" t="s">
        <v>901</v>
      </c>
      <c r="M568" s="0" t="s">
        <v>780</v>
      </c>
      <c r="N568" s="0" t="s">
        <v>1019</v>
      </c>
      <c r="O568" s="0" t="s">
        <v>1020</v>
      </c>
      <c r="Q568" s="216" t="n">
        <v>10</v>
      </c>
      <c r="S568" s="0" t="s">
        <v>1021</v>
      </c>
      <c r="T568" s="0" t="s">
        <v>784</v>
      </c>
      <c r="U568" s="218" t="n">
        <v>1269</v>
      </c>
      <c r="V568" s="0" t="s">
        <v>991</v>
      </c>
      <c r="W568" s="0" t="s">
        <v>856</v>
      </c>
      <c r="X568" s="0" t="s">
        <v>787</v>
      </c>
      <c r="Y568" s="0" t="s">
        <v>788</v>
      </c>
      <c r="Z568" s="0" t="s">
        <v>789</v>
      </c>
      <c r="AA568" s="0" t="n">
        <v>2150434</v>
      </c>
    </row>
    <row r="569" customFormat="false" ht="12.75" hidden="false" customHeight="false" outlineLevel="0" collapsed="false">
      <c r="A569" s="208" t="str">
        <f aca="false">B569&amp;" "&amp;C569&amp;" "&amp;D569</f>
        <v> Metals Financial</v>
      </c>
      <c r="B569" s="208" t="str">
        <f aca="false">IF((LEFT(N569,2)="US"),"US","")</f>
        <v/>
      </c>
      <c r="C569" s="208" t="str">
        <f aca="false">M569</f>
        <v>Metals</v>
      </c>
      <c r="D569" s="208" t="str">
        <f aca="false">IF(ISNUMBER(FIND("Phy",N569))=TRUE(),"Physical","Financial")</f>
        <v>Financial</v>
      </c>
      <c r="E569" s="208" t="n">
        <f aca="false">IF(VLOOKUP(S569,'DD-Lookup'!$J$6:$L$50,3,FALSE())="Monthly",(YEAR(AC569)-YEAR(AB569))*12+MONTH(AC569)-MONTH(AB569)+1,(AC569-AB569+1))</f>
        <v>1</v>
      </c>
      <c r="F569" s="239" t="n">
        <f aca="false">E569*SUM(P569:Q569)</f>
        <v>15</v>
      </c>
      <c r="G569" s="214" t="n">
        <v>1288693</v>
      </c>
      <c r="H569" s="215" t="n">
        <v>37035.3142361111</v>
      </c>
      <c r="I569" s="0" t="s">
        <v>941</v>
      </c>
      <c r="M569" s="0" t="s">
        <v>780</v>
      </c>
      <c r="N569" s="0" t="s">
        <v>804</v>
      </c>
      <c r="O569" s="0" t="s">
        <v>805</v>
      </c>
      <c r="Q569" s="216" t="n">
        <v>15</v>
      </c>
      <c r="S569" s="0" t="s">
        <v>783</v>
      </c>
      <c r="T569" s="0" t="s">
        <v>784</v>
      </c>
      <c r="U569" s="218" t="n">
        <v>1746</v>
      </c>
      <c r="V569" s="0" t="s">
        <v>942</v>
      </c>
      <c r="W569" s="0" t="s">
        <v>803</v>
      </c>
      <c r="X569" s="0" t="s">
        <v>787</v>
      </c>
      <c r="Y569" s="0" t="s">
        <v>788</v>
      </c>
      <c r="Z569" s="0" t="s">
        <v>789</v>
      </c>
      <c r="AA569" s="0" t="n">
        <v>2150438</v>
      </c>
    </row>
    <row r="570" customFormat="false" ht="12.75" hidden="false" customHeight="false" outlineLevel="0" collapsed="false">
      <c r="A570" s="208" t="str">
        <f aca="false">B570&amp;" "&amp;C570&amp;" "&amp;D570</f>
        <v> Metals Financial</v>
      </c>
      <c r="B570" s="208" t="str">
        <f aca="false">IF((LEFT(N570,2)="US"),"US","")</f>
        <v/>
      </c>
      <c r="C570" s="208" t="str">
        <f aca="false">M570</f>
        <v>Metals</v>
      </c>
      <c r="D570" s="208" t="str">
        <f aca="false">IF(ISNUMBER(FIND("Phy",N570))=TRUE(),"Physical","Financial")</f>
        <v>Financial</v>
      </c>
      <c r="E570" s="208" t="n">
        <f aca="false">IF(VLOOKUP(S570,'DD-Lookup'!$J$6:$L$50,3,FALSE())="Monthly",(YEAR(AC570)-YEAR(AB570))*12+MONTH(AC570)-MONTH(AB570)+1,(AC570-AB570+1))</f>
        <v>1</v>
      </c>
      <c r="F570" s="239" t="n">
        <f aca="false">E570*SUM(P570:Q570)</f>
        <v>10</v>
      </c>
      <c r="G570" s="214" t="n">
        <v>1288694</v>
      </c>
      <c r="H570" s="215" t="n">
        <v>37035.3142361111</v>
      </c>
      <c r="I570" s="0" t="s">
        <v>892</v>
      </c>
      <c r="M570" s="0" t="s">
        <v>780</v>
      </c>
      <c r="N570" s="0" t="s">
        <v>896</v>
      </c>
      <c r="O570" s="0" t="s">
        <v>897</v>
      </c>
      <c r="Q570" s="216" t="n">
        <v>10</v>
      </c>
      <c r="S570" s="0" t="s">
        <v>898</v>
      </c>
      <c r="T570" s="0" t="s">
        <v>784</v>
      </c>
      <c r="U570" s="218" t="n">
        <v>7245</v>
      </c>
      <c r="V570" s="0" t="s">
        <v>1371</v>
      </c>
      <c r="W570" s="0" t="s">
        <v>800</v>
      </c>
      <c r="X570" s="0" t="s">
        <v>787</v>
      </c>
      <c r="Y570" s="0" t="s">
        <v>788</v>
      </c>
      <c r="Z570" s="0" t="s">
        <v>789</v>
      </c>
      <c r="AA570" s="0" t="n">
        <v>2150436</v>
      </c>
    </row>
    <row r="571" customFormat="false" ht="12.75" hidden="false" customHeight="false" outlineLevel="0" collapsed="false">
      <c r="A571" s="208" t="str">
        <f aca="false">B571&amp;" "&amp;C571&amp;" "&amp;D571</f>
        <v>US Natural Gas Physical</v>
      </c>
      <c r="B571" s="208" t="str">
        <f aca="false">IF((LEFT(N571,2)="US"),"US","")</f>
        <v>US</v>
      </c>
      <c r="C571" s="208" t="str">
        <f aca="false">M571</f>
        <v>Natural Gas</v>
      </c>
      <c r="D571" s="208" t="str">
        <f aca="false">IF(ISNUMBER(FIND("Phy",N571))=TRUE(),"Physical","Financial")</f>
        <v>Physical</v>
      </c>
      <c r="E571" s="208" t="n">
        <f aca="false">IF(VLOOKUP(S571,'DD-Lookup'!$J$6:$L$50,3,FALSE())="Monthly",(YEAR(AC571)-YEAR(AB571))*12+MONTH(AC571)-MONTH(AB571)+1,(AC571-AB571+1))</f>
        <v>1</v>
      </c>
      <c r="F571" s="239" t="n">
        <f aca="false">E571*SUM(P571:Q571)</f>
        <v>5000</v>
      </c>
      <c r="G571" s="214" t="n">
        <v>1288695</v>
      </c>
      <c r="H571" s="215" t="n">
        <v>37035.3143865741</v>
      </c>
      <c r="I571" s="0" t="s">
        <v>1358</v>
      </c>
      <c r="M571" s="0" t="s">
        <v>858</v>
      </c>
      <c r="N571" s="0" t="s">
        <v>1305</v>
      </c>
      <c r="O571" s="0" t="s">
        <v>1372</v>
      </c>
      <c r="P571" s="216" t="n">
        <v>5000</v>
      </c>
      <c r="S571" s="0" t="s">
        <v>1026</v>
      </c>
      <c r="T571" s="0" t="s">
        <v>784</v>
      </c>
      <c r="U571" s="218" t="n">
        <v>4</v>
      </c>
      <c r="V571" s="0" t="s">
        <v>1373</v>
      </c>
      <c r="W571" s="0" t="s">
        <v>1361</v>
      </c>
      <c r="X571" s="0" t="s">
        <v>1362</v>
      </c>
      <c r="Y571" s="0" t="s">
        <v>1310</v>
      </c>
      <c r="Z571" s="0" t="s">
        <v>571</v>
      </c>
      <c r="AA571" s="0" t="n">
        <v>806850</v>
      </c>
      <c r="AB571" s="215" t="n">
        <v>37036.875</v>
      </c>
      <c r="AC571" s="215" t="n">
        <v>37036.875</v>
      </c>
    </row>
    <row r="572" customFormat="false" ht="12.75" hidden="false" customHeight="false" outlineLevel="0" collapsed="false">
      <c r="A572" s="208" t="str">
        <f aca="false">B572&amp;" "&amp;C572&amp;" "&amp;D572</f>
        <v>US Natural Gas Physical</v>
      </c>
      <c r="B572" s="208" t="str">
        <f aca="false">IF((LEFT(N572,2)="US"),"US","")</f>
        <v>US</v>
      </c>
      <c r="C572" s="208" t="str">
        <f aca="false">M572</f>
        <v>Natural Gas</v>
      </c>
      <c r="D572" s="208" t="str">
        <f aca="false">IF(ISNUMBER(FIND("Phy",N572))=TRUE(),"Physical","Financial")</f>
        <v>Physical</v>
      </c>
      <c r="E572" s="208" t="n">
        <f aca="false">IF(VLOOKUP(S572,'DD-Lookup'!$J$6:$L$50,3,FALSE())="Monthly",(YEAR(AC572)-YEAR(AB572))*12+MONTH(AC572)-MONTH(AB572)+1,(AC572-AB572+1))</f>
        <v>1</v>
      </c>
      <c r="F572" s="239" t="n">
        <f aca="false">E572*SUM(P572:Q572)</f>
        <v>10000</v>
      </c>
      <c r="G572" s="214" t="n">
        <v>1288696</v>
      </c>
      <c r="H572" s="215" t="n">
        <v>37035.3143981482</v>
      </c>
      <c r="I572" s="0" t="s">
        <v>593</v>
      </c>
      <c r="M572" s="0" t="s">
        <v>858</v>
      </c>
      <c r="N572" s="0" t="s">
        <v>1305</v>
      </c>
      <c r="O572" s="0" t="s">
        <v>1306</v>
      </c>
      <c r="Q572" s="216" t="n">
        <v>10000</v>
      </c>
      <c r="S572" s="0" t="s">
        <v>1026</v>
      </c>
      <c r="T572" s="0" t="s">
        <v>784</v>
      </c>
      <c r="U572" s="218" t="n">
        <v>4.19</v>
      </c>
      <c r="V572" s="0" t="s">
        <v>1374</v>
      </c>
      <c r="W572" s="0" t="s">
        <v>1308</v>
      </c>
      <c r="X572" s="0" t="s">
        <v>1309</v>
      </c>
      <c r="Y572" s="0" t="s">
        <v>1310</v>
      </c>
      <c r="Z572" s="0" t="s">
        <v>571</v>
      </c>
      <c r="AA572" s="0" t="n">
        <v>806851</v>
      </c>
      <c r="AB572" s="215" t="n">
        <v>37036.875</v>
      </c>
      <c r="AC572" s="215" t="n">
        <v>37036.875</v>
      </c>
    </row>
    <row r="573" customFormat="false" ht="12.75" hidden="false" customHeight="false" outlineLevel="0" collapsed="false">
      <c r="A573" s="208" t="str">
        <f aca="false">B573&amp;" "&amp;C573&amp;" "&amp;D573</f>
        <v>US Power Physical</v>
      </c>
      <c r="B573" s="208" t="str">
        <f aca="false">IF((LEFT(N573,2)="US"),"US","")</f>
        <v>US</v>
      </c>
      <c r="C573" s="208" t="str">
        <f aca="false">M573</f>
        <v>Power</v>
      </c>
      <c r="D573" s="208" t="str">
        <f aca="false">IF(ISNUMBER(FIND("Phy",N573))=TRUE(),"Physical","Financial")</f>
        <v>Physical</v>
      </c>
      <c r="E573" s="208" t="n">
        <f aca="false">IF(VLOOKUP(S573,'DD-Lookup'!$J$6:$L$50,3,FALSE())="Monthly",(YEAR(AC573)-YEAR(AB573))*12+MONTH(AC573)-MONTH(AB573)+1,(AC573-AB573+1))</f>
        <v>5</v>
      </c>
      <c r="F573" s="239" t="n">
        <f aca="false">E573*SUM(P573:Q573)</f>
        <v>250</v>
      </c>
      <c r="G573" s="214" t="n">
        <v>1288697</v>
      </c>
      <c r="H573" s="215" t="n">
        <v>37035.3144097222</v>
      </c>
      <c r="I573" s="0" t="s">
        <v>1260</v>
      </c>
      <c r="M573" s="0" t="s">
        <v>67</v>
      </c>
      <c r="N573" s="0" t="s">
        <v>1081</v>
      </c>
      <c r="O573" s="0" t="s">
        <v>1242</v>
      </c>
      <c r="Q573" s="216" t="n">
        <v>50</v>
      </c>
      <c r="S573" s="0" t="s">
        <v>930</v>
      </c>
      <c r="T573" s="0" t="s">
        <v>784</v>
      </c>
      <c r="U573" s="218" t="n">
        <v>40</v>
      </c>
      <c r="V573" s="0" t="s">
        <v>1375</v>
      </c>
      <c r="W573" s="0" t="s">
        <v>1084</v>
      </c>
      <c r="X573" s="0" t="s">
        <v>1085</v>
      </c>
      <c r="Y573" s="0" t="s">
        <v>1051</v>
      </c>
      <c r="Z573" s="0" t="s">
        <v>618</v>
      </c>
      <c r="AA573" s="0" t="n">
        <v>621121.1</v>
      </c>
      <c r="AB573" s="215" t="n">
        <v>37039.875</v>
      </c>
      <c r="AC573" s="215" t="n">
        <v>37043.875</v>
      </c>
    </row>
    <row r="574" customFormat="false" ht="12.75" hidden="false" customHeight="false" outlineLevel="0" collapsed="false">
      <c r="A574" s="208" t="str">
        <f aca="false">B574&amp;" "&amp;C574&amp;" "&amp;D574</f>
        <v>US Crude Financial</v>
      </c>
      <c r="B574" s="208" t="str">
        <f aca="false">IF((LEFT(N574,2)="US"),"US","")</f>
        <v>US</v>
      </c>
      <c r="C574" s="208" t="str">
        <f aca="false">M574</f>
        <v>Crude</v>
      </c>
      <c r="D574" s="208" t="str">
        <f aca="false">IF(ISNUMBER(FIND("Phy",N574))=TRUE(),"Physical","Financial")</f>
        <v>Financial</v>
      </c>
      <c r="E574" s="208" t="n">
        <f aca="false">IF(VLOOKUP(S574,'DD-Lookup'!$J$6:$L$50,3,FALSE())="Monthly",(YEAR(AC574)-YEAR(AB574))*12+MONTH(AC574)-MONTH(AB574)+1,(AC574-AB574+1))</f>
        <v>1</v>
      </c>
      <c r="F574" s="239" t="n">
        <f aca="false">E574*SUM(P574:Q574)</f>
        <v>50000</v>
      </c>
      <c r="G574" s="214" t="n">
        <v>1288698</v>
      </c>
      <c r="H574" s="215" t="n">
        <v>37035.3144444445</v>
      </c>
      <c r="I574" s="0" t="s">
        <v>1376</v>
      </c>
      <c r="M574" s="0" t="s">
        <v>97</v>
      </c>
      <c r="N574" s="0" t="s">
        <v>841</v>
      </c>
      <c r="O574" s="0" t="s">
        <v>842</v>
      </c>
      <c r="Q574" s="216" t="n">
        <v>50000</v>
      </c>
      <c r="S574" s="0" t="s">
        <v>843</v>
      </c>
      <c r="T574" s="0" t="s">
        <v>784</v>
      </c>
      <c r="U574" s="218" t="n">
        <v>29.64</v>
      </c>
      <c r="V574" s="0" t="s">
        <v>1377</v>
      </c>
      <c r="W574" s="0" t="s">
        <v>845</v>
      </c>
      <c r="X574" s="0" t="s">
        <v>846</v>
      </c>
      <c r="Y574" s="0" t="s">
        <v>847</v>
      </c>
      <c r="Z574" s="0" t="s">
        <v>571</v>
      </c>
      <c r="AA574" s="0" t="n">
        <v>106886</v>
      </c>
      <c r="AB574" s="215" t="n">
        <v>37073</v>
      </c>
      <c r="AC574" s="215" t="n">
        <v>37103</v>
      </c>
    </row>
    <row r="575" customFormat="false" ht="12.75" hidden="false" customHeight="false" outlineLevel="0" collapsed="false">
      <c r="A575" s="208" t="str">
        <f aca="false">B575&amp;" "&amp;C575&amp;" "&amp;D575</f>
        <v>US Natural Gas Physical</v>
      </c>
      <c r="B575" s="208" t="str">
        <f aca="false">IF((LEFT(N575,2)="US"),"US","")</f>
        <v>US</v>
      </c>
      <c r="C575" s="208" t="str">
        <f aca="false">M575</f>
        <v>Natural Gas</v>
      </c>
      <c r="D575" s="208" t="str">
        <f aca="false">IF(ISNUMBER(FIND("Phy",N575))=TRUE(),"Physical","Financial")</f>
        <v>Physical</v>
      </c>
      <c r="E575" s="208" t="n">
        <f aca="false">IF(VLOOKUP(S575,'DD-Lookup'!$J$6:$L$50,3,FALSE())="Monthly",(YEAR(AC575)-YEAR(AB575))*12+MONTH(AC575)-MONTH(AB575)+1,(AC575-AB575+1))</f>
        <v>1</v>
      </c>
      <c r="F575" s="239" t="n">
        <f aca="false">E575*SUM(P575:Q575)</f>
        <v>5000</v>
      </c>
      <c r="G575" s="214" t="n">
        <v>1288700</v>
      </c>
      <c r="H575" s="215" t="n">
        <v>37035.3144560185</v>
      </c>
      <c r="I575" s="0" t="s">
        <v>1358</v>
      </c>
      <c r="M575" s="0" t="s">
        <v>858</v>
      </c>
      <c r="N575" s="0" t="s">
        <v>1305</v>
      </c>
      <c r="O575" s="0" t="s">
        <v>1378</v>
      </c>
      <c r="Q575" s="216" t="n">
        <v>5000</v>
      </c>
      <c r="S575" s="0" t="s">
        <v>1026</v>
      </c>
      <c r="T575" s="0" t="s">
        <v>784</v>
      </c>
      <c r="U575" s="218" t="n">
        <v>4.005</v>
      </c>
      <c r="V575" s="0" t="s">
        <v>1373</v>
      </c>
      <c r="W575" s="0" t="s">
        <v>1361</v>
      </c>
      <c r="X575" s="0" t="s">
        <v>1362</v>
      </c>
      <c r="Y575" s="0" t="s">
        <v>1310</v>
      </c>
      <c r="Z575" s="0" t="s">
        <v>571</v>
      </c>
      <c r="AA575" s="0" t="n">
        <v>806853</v>
      </c>
      <c r="AB575" s="215" t="n">
        <v>37036.875</v>
      </c>
      <c r="AC575" s="215" t="n">
        <v>37036.875</v>
      </c>
    </row>
    <row r="576" customFormat="false" ht="12.75" hidden="false" customHeight="false" outlineLevel="0" collapsed="false">
      <c r="A576" s="208" t="str">
        <f aca="false">B576&amp;" "&amp;C576&amp;" "&amp;D576</f>
        <v>US Natural Gas Physical</v>
      </c>
      <c r="B576" s="208" t="str">
        <f aca="false">IF((LEFT(N576,2)="US"),"US","")</f>
        <v>US</v>
      </c>
      <c r="C576" s="208" t="str">
        <f aca="false">M576</f>
        <v>Natural Gas</v>
      </c>
      <c r="D576" s="208" t="str">
        <f aca="false">IF(ISNUMBER(FIND("Phy",N576))=TRUE(),"Physical","Financial")</f>
        <v>Physical</v>
      </c>
      <c r="E576" s="208" t="n">
        <f aca="false">IF(VLOOKUP(S576,'DD-Lookup'!$J$6:$L$50,3,FALSE())="Monthly",(YEAR(AC576)-YEAR(AB576))*12+MONTH(AC576)-MONTH(AB576)+1,(AC576-AB576+1))</f>
        <v>1</v>
      </c>
      <c r="F576" s="239" t="n">
        <f aca="false">E576*SUM(P576:Q576)</f>
        <v>5000</v>
      </c>
      <c r="G576" s="214" t="n">
        <v>1288699</v>
      </c>
      <c r="H576" s="215" t="n">
        <v>37035.3144560185</v>
      </c>
      <c r="I576" s="0" t="s">
        <v>1183</v>
      </c>
      <c r="M576" s="0" t="s">
        <v>858</v>
      </c>
      <c r="N576" s="0" t="s">
        <v>1305</v>
      </c>
      <c r="O576" s="0" t="s">
        <v>1319</v>
      </c>
      <c r="Q576" s="216" t="n">
        <v>5000</v>
      </c>
      <c r="S576" s="0" t="s">
        <v>1026</v>
      </c>
      <c r="T576" s="0" t="s">
        <v>784</v>
      </c>
      <c r="U576" s="218" t="n">
        <v>3.99</v>
      </c>
      <c r="V576" s="0" t="s">
        <v>1307</v>
      </c>
      <c r="W576" s="0" t="s">
        <v>1314</v>
      </c>
      <c r="X576" s="0" t="s">
        <v>1315</v>
      </c>
      <c r="Y576" s="0" t="s">
        <v>1310</v>
      </c>
      <c r="Z576" s="0" t="s">
        <v>571</v>
      </c>
      <c r="AA576" s="0" t="n">
        <v>806852</v>
      </c>
      <c r="AB576" s="215" t="n">
        <v>37036.875</v>
      </c>
      <c r="AC576" s="215" t="n">
        <v>37036.875</v>
      </c>
    </row>
    <row r="577" customFormat="false" ht="12.75" hidden="false" customHeight="false" outlineLevel="0" collapsed="false">
      <c r="A577" s="208" t="str">
        <f aca="false">B577&amp;" "&amp;C577&amp;" "&amp;D577</f>
        <v>US Power Physical</v>
      </c>
      <c r="B577" s="208" t="str">
        <f aca="false">IF((LEFT(N577,2)="US"),"US","")</f>
        <v>US</v>
      </c>
      <c r="C577" s="208" t="str">
        <f aca="false">M577</f>
        <v>Power</v>
      </c>
      <c r="D577" s="208" t="str">
        <f aca="false">IF(ISNUMBER(FIND("Phy",N577))=TRUE(),"Physical","Financial")</f>
        <v>Physical</v>
      </c>
      <c r="E577" s="208" t="n">
        <f aca="false">IF(VLOOKUP(S577,'DD-Lookup'!$J$6:$L$50,3,FALSE())="Monthly",(YEAR(AC577)-YEAR(AB577))*12+MONTH(AC577)-MONTH(AB577)+1,(AC577-AB577+1))</f>
        <v>59</v>
      </c>
      <c r="F577" s="239" t="n">
        <f aca="false">E577*SUM(P577:Q577)</f>
        <v>2950</v>
      </c>
      <c r="G577" s="214" t="n">
        <v>1288701</v>
      </c>
      <c r="H577" s="215" t="n">
        <v>37035.3144791667</v>
      </c>
      <c r="I577" s="0" t="s">
        <v>1078</v>
      </c>
      <c r="M577" s="0" t="s">
        <v>67</v>
      </c>
      <c r="N577" s="0" t="s">
        <v>1081</v>
      </c>
      <c r="O577" s="0" t="s">
        <v>1379</v>
      </c>
      <c r="Q577" s="216" t="n">
        <v>50</v>
      </c>
      <c r="S577" s="0" t="s">
        <v>930</v>
      </c>
      <c r="T577" s="0" t="s">
        <v>784</v>
      </c>
      <c r="U577" s="218" t="n">
        <v>44.25</v>
      </c>
      <c r="V577" s="0" t="s">
        <v>1188</v>
      </c>
      <c r="W577" s="0" t="s">
        <v>1228</v>
      </c>
      <c r="X577" s="0" t="s">
        <v>1229</v>
      </c>
      <c r="Y577" s="0" t="s">
        <v>1051</v>
      </c>
      <c r="Z577" s="0" t="s">
        <v>618</v>
      </c>
      <c r="AA577" s="0" t="n">
        <v>621122.1</v>
      </c>
      <c r="AB577" s="215" t="n">
        <v>37257.875</v>
      </c>
      <c r="AC577" s="215" t="n">
        <v>37315.875</v>
      </c>
    </row>
    <row r="578" customFormat="false" ht="12.75" hidden="false" customHeight="false" outlineLevel="0" collapsed="false">
      <c r="A578" s="208" t="str">
        <f aca="false">B578&amp;" "&amp;C578&amp;" "&amp;D578</f>
        <v>US Power Physical</v>
      </c>
      <c r="B578" s="208" t="str">
        <f aca="false">IF((LEFT(N578,2)="US"),"US","")</f>
        <v>US</v>
      </c>
      <c r="C578" s="208" t="str">
        <f aca="false">M578</f>
        <v>Power</v>
      </c>
      <c r="D578" s="208" t="str">
        <f aca="false">IF(ISNUMBER(FIND("Phy",N578))=TRUE(),"Physical","Financial")</f>
        <v>Physical</v>
      </c>
      <c r="E578" s="208" t="n">
        <f aca="false">IF(VLOOKUP(S578,'DD-Lookup'!$J$6:$L$50,3,FALSE())="Monthly",(YEAR(AC578)-YEAR(AB578))*12+MONTH(AC578)-MONTH(AB578)+1,(AC578-AB578+1))</f>
        <v>1</v>
      </c>
      <c r="F578" s="239" t="n">
        <f aca="false">E578*SUM(P578:Q578)</f>
        <v>50</v>
      </c>
      <c r="G578" s="214" t="n">
        <v>1288702</v>
      </c>
      <c r="H578" s="215" t="n">
        <v>37035.3144907407</v>
      </c>
      <c r="I578" s="0" t="s">
        <v>1204</v>
      </c>
      <c r="M578" s="0" t="s">
        <v>67</v>
      </c>
      <c r="N578" s="0" t="s">
        <v>1205</v>
      </c>
      <c r="O578" s="0" t="s">
        <v>1266</v>
      </c>
      <c r="Q578" s="216" t="n">
        <v>50</v>
      </c>
      <c r="S578" s="0" t="s">
        <v>930</v>
      </c>
      <c r="T578" s="0" t="s">
        <v>784</v>
      </c>
      <c r="U578" s="218" t="n">
        <v>39</v>
      </c>
      <c r="V578" s="0" t="s">
        <v>1207</v>
      </c>
      <c r="W578" s="0" t="s">
        <v>1208</v>
      </c>
      <c r="X578" s="0" t="s">
        <v>1268</v>
      </c>
      <c r="Y578" s="0" t="s">
        <v>1051</v>
      </c>
      <c r="Z578" s="0" t="s">
        <v>618</v>
      </c>
      <c r="AA578" s="0" t="n">
        <v>621123.1</v>
      </c>
      <c r="AB578" s="215" t="n">
        <v>37036.875</v>
      </c>
      <c r="AC578" s="215" t="n">
        <v>37036.875</v>
      </c>
    </row>
    <row r="579" customFormat="false" ht="12.75" hidden="false" customHeight="false" outlineLevel="0" collapsed="false">
      <c r="A579" s="208" t="str">
        <f aca="false">B579&amp;" "&amp;C579&amp;" "&amp;D579</f>
        <v> Metals Financial</v>
      </c>
      <c r="B579" s="208" t="str">
        <f aca="false">IF((LEFT(N579,2)="US"),"US","")</f>
        <v/>
      </c>
      <c r="C579" s="208" t="str">
        <f aca="false">M579</f>
        <v>Metals</v>
      </c>
      <c r="D579" s="208" t="str">
        <f aca="false">IF(ISNUMBER(FIND("Phy",N579))=TRUE(),"Physical","Financial")</f>
        <v>Financial</v>
      </c>
      <c r="E579" s="208" t="n">
        <f aca="false">IF(VLOOKUP(S579,'DD-Lookup'!$J$6:$L$50,3,FALSE())="Monthly",(YEAR(AC579)-YEAR(AB579))*12+MONTH(AC579)-MONTH(AB579)+1,(AC579-AB579+1))</f>
        <v>1</v>
      </c>
      <c r="F579" s="239" t="n">
        <f aca="false">E579*SUM(P579:Q579)</f>
        <v>2</v>
      </c>
      <c r="G579" s="214" t="n">
        <v>1288703</v>
      </c>
      <c r="H579" s="215" t="n">
        <v>37035.3145138889</v>
      </c>
      <c r="I579" s="0" t="s">
        <v>815</v>
      </c>
      <c r="M579" s="0" t="s">
        <v>780</v>
      </c>
      <c r="N579" s="0" t="s">
        <v>804</v>
      </c>
      <c r="O579" s="0" t="s">
        <v>805</v>
      </c>
      <c r="P579" s="216" t="n">
        <v>2</v>
      </c>
      <c r="S579" s="0" t="s">
        <v>783</v>
      </c>
      <c r="T579" s="0" t="s">
        <v>784</v>
      </c>
      <c r="U579" s="218" t="n">
        <v>1745</v>
      </c>
      <c r="V579" s="0" t="s">
        <v>816</v>
      </c>
      <c r="W579" s="0" t="s">
        <v>803</v>
      </c>
      <c r="X579" s="0" t="s">
        <v>787</v>
      </c>
      <c r="Y579" s="0" t="s">
        <v>788</v>
      </c>
      <c r="Z579" s="0" t="s">
        <v>789</v>
      </c>
      <c r="AA579" s="0" t="n">
        <v>2150440</v>
      </c>
    </row>
    <row r="580" customFormat="false" ht="12.75" hidden="false" customHeight="false" outlineLevel="0" collapsed="false">
      <c r="A580" s="208" t="str">
        <f aca="false">B580&amp;" "&amp;C580&amp;" "&amp;D580</f>
        <v>US Power Physical</v>
      </c>
      <c r="B580" s="208" t="str">
        <f aca="false">IF((LEFT(N580,2)="US"),"US","")</f>
        <v>US</v>
      </c>
      <c r="C580" s="208" t="str">
        <f aca="false">M580</f>
        <v>Power</v>
      </c>
      <c r="D580" s="208" t="str">
        <f aca="false">IF(ISNUMBER(FIND("Phy",N580))=TRUE(),"Physical","Financial")</f>
        <v>Physical</v>
      </c>
      <c r="E580" s="208" t="n">
        <f aca="false">IF(VLOOKUP(S580,'DD-Lookup'!$J$6:$L$50,3,FALSE())="Monthly",(YEAR(AC580)-YEAR(AB580))*12+MONTH(AC580)-MONTH(AB580)+1,(AC580-AB580+1))</f>
        <v>61</v>
      </c>
      <c r="F580" s="239" t="n">
        <f aca="false">E580*SUM(P580:Q580)</f>
        <v>3050</v>
      </c>
      <c r="G580" s="214" t="n">
        <v>1288704</v>
      </c>
      <c r="H580" s="215" t="n">
        <v>37035.314525463</v>
      </c>
      <c r="I580" s="0" t="s">
        <v>1078</v>
      </c>
      <c r="M580" s="0" t="s">
        <v>67</v>
      </c>
      <c r="N580" s="0" t="s">
        <v>1081</v>
      </c>
      <c r="O580" s="0" t="s">
        <v>1380</v>
      </c>
      <c r="Q580" s="216" t="n">
        <v>50</v>
      </c>
      <c r="S580" s="0" t="s">
        <v>930</v>
      </c>
      <c r="T580" s="0" t="s">
        <v>784</v>
      </c>
      <c r="U580" s="218" t="n">
        <v>41</v>
      </c>
      <c r="V580" s="0" t="s">
        <v>1188</v>
      </c>
      <c r="W580" s="0" t="s">
        <v>1228</v>
      </c>
      <c r="X580" s="0" t="s">
        <v>1229</v>
      </c>
      <c r="Y580" s="0" t="s">
        <v>1051</v>
      </c>
      <c r="Z580" s="0" t="s">
        <v>618</v>
      </c>
      <c r="AA580" s="0" t="n">
        <v>621124.1</v>
      </c>
      <c r="AB580" s="215" t="n">
        <v>37316.875</v>
      </c>
      <c r="AC580" s="215" t="n">
        <v>37376.875</v>
      </c>
    </row>
    <row r="581" customFormat="false" ht="12.75" hidden="false" customHeight="false" outlineLevel="0" collapsed="false">
      <c r="A581" s="208" t="str">
        <f aca="false">B581&amp;" "&amp;C581&amp;" "&amp;D581</f>
        <v>US Natural Gas Physical</v>
      </c>
      <c r="B581" s="208" t="str">
        <f aca="false">IF((LEFT(N581,2)="US"),"US","")</f>
        <v>US</v>
      </c>
      <c r="C581" s="208" t="str">
        <f aca="false">M581</f>
        <v>Natural Gas</v>
      </c>
      <c r="D581" s="208" t="str">
        <f aca="false">IF(ISNUMBER(FIND("Phy",N581))=TRUE(),"Physical","Financial")</f>
        <v>Physical</v>
      </c>
      <c r="E581" s="208" t="n">
        <f aca="false">IF(VLOOKUP(S581,'DD-Lookup'!$J$6:$L$50,3,FALSE())="Monthly",(YEAR(AC581)-YEAR(AB581))*12+MONTH(AC581)-MONTH(AB581)+1,(AC581-AB581+1))</f>
        <v>1</v>
      </c>
      <c r="F581" s="239" t="n">
        <f aca="false">E581*SUM(P581:Q581)</f>
        <v>5000</v>
      </c>
      <c r="G581" s="214" t="n">
        <v>1288705</v>
      </c>
      <c r="H581" s="215" t="n">
        <v>37035.3146643519</v>
      </c>
      <c r="I581" s="0" t="s">
        <v>1381</v>
      </c>
      <c r="M581" s="0" t="s">
        <v>858</v>
      </c>
      <c r="N581" s="0" t="s">
        <v>1305</v>
      </c>
      <c r="O581" s="0" t="s">
        <v>1382</v>
      </c>
      <c r="Q581" s="216" t="n">
        <v>5000</v>
      </c>
      <c r="S581" s="0" t="s">
        <v>1026</v>
      </c>
      <c r="T581" s="0" t="s">
        <v>784</v>
      </c>
      <c r="U581" s="218" t="n">
        <v>3.985</v>
      </c>
      <c r="V581" s="0" t="s">
        <v>1383</v>
      </c>
      <c r="W581" s="0" t="s">
        <v>1314</v>
      </c>
      <c r="X581" s="0" t="s">
        <v>1315</v>
      </c>
      <c r="Y581" s="0" t="s">
        <v>1310</v>
      </c>
      <c r="Z581" s="0" t="s">
        <v>571</v>
      </c>
      <c r="AA581" s="0" t="n">
        <v>806854</v>
      </c>
      <c r="AB581" s="215" t="n">
        <v>37036.875</v>
      </c>
      <c r="AC581" s="215" t="n">
        <v>37036.875</v>
      </c>
    </row>
    <row r="582" customFormat="false" ht="12.75" hidden="false" customHeight="false" outlineLevel="0" collapsed="false">
      <c r="A582" s="208" t="str">
        <f aca="false">B582&amp;" "&amp;C582&amp;" "&amp;D582</f>
        <v> Metals Financial</v>
      </c>
      <c r="B582" s="208" t="str">
        <f aca="false">IF((LEFT(N582,2)="US"),"US","")</f>
        <v/>
      </c>
      <c r="C582" s="208" t="str">
        <f aca="false">M582</f>
        <v>Metals</v>
      </c>
      <c r="D582" s="208" t="str">
        <f aca="false">IF(ISNUMBER(FIND("Phy",N582))=TRUE(),"Physical","Financial")</f>
        <v>Financial</v>
      </c>
      <c r="E582" s="208" t="n">
        <f aca="false">IF(VLOOKUP(S582,'DD-Lookup'!$J$6:$L$50,3,FALSE())="Monthly",(YEAR(AC582)-YEAR(AB582))*12+MONTH(AC582)-MONTH(AB582)+1,(AC582-AB582+1))</f>
        <v>1</v>
      </c>
      <c r="F582" s="239" t="n">
        <f aca="false">E582*SUM(P582:Q582)</f>
        <v>8</v>
      </c>
      <c r="G582" s="214" t="n">
        <v>1288706</v>
      </c>
      <c r="H582" s="215" t="n">
        <v>37035.3146759259</v>
      </c>
      <c r="I582" s="0" t="s">
        <v>1384</v>
      </c>
      <c r="M582" s="0" t="s">
        <v>780</v>
      </c>
      <c r="N582" s="0" t="s">
        <v>804</v>
      </c>
      <c r="O582" s="0" t="s">
        <v>805</v>
      </c>
      <c r="P582" s="216" t="n">
        <v>8</v>
      </c>
      <c r="S582" s="0" t="s">
        <v>783</v>
      </c>
      <c r="T582" s="0" t="s">
        <v>784</v>
      </c>
      <c r="U582" s="218" t="n">
        <v>1745</v>
      </c>
      <c r="V582" s="0" t="s">
        <v>1385</v>
      </c>
      <c r="W582" s="0" t="s">
        <v>803</v>
      </c>
      <c r="X582" s="0" t="s">
        <v>787</v>
      </c>
      <c r="Y582" s="0" t="s">
        <v>788</v>
      </c>
      <c r="Z582" s="0" t="s">
        <v>789</v>
      </c>
      <c r="AA582" s="0" t="n">
        <v>2150442</v>
      </c>
    </row>
    <row r="583" customFormat="false" ht="12.75" hidden="false" customHeight="false" outlineLevel="0" collapsed="false">
      <c r="A583" s="208" t="str">
        <f aca="false">B583&amp;" "&amp;C583&amp;" "&amp;D583</f>
        <v> Metals Financial</v>
      </c>
      <c r="B583" s="208" t="str">
        <f aca="false">IF((LEFT(N583,2)="US"),"US","")</f>
        <v/>
      </c>
      <c r="C583" s="208" t="str">
        <f aca="false">M583</f>
        <v>Metals</v>
      </c>
      <c r="D583" s="208" t="str">
        <f aca="false">IF(ISNUMBER(FIND("Phy",N583))=TRUE(),"Physical","Financial")</f>
        <v>Financial</v>
      </c>
      <c r="E583" s="208" t="n">
        <f aca="false">IF(VLOOKUP(S583,'DD-Lookup'!$J$6:$L$50,3,FALSE())="Monthly",(YEAR(AC583)-YEAR(AB583))*12+MONTH(AC583)-MONTH(AB583)+1,(AC583-AB583+1))</f>
        <v>1</v>
      </c>
      <c r="F583" s="239" t="n">
        <f aca="false">E583*SUM(P583:Q583)</f>
        <v>5</v>
      </c>
      <c r="G583" s="214" t="n">
        <v>1288708</v>
      </c>
      <c r="H583" s="215" t="n">
        <v>37035.3148032407</v>
      </c>
      <c r="I583" s="0" t="s">
        <v>850</v>
      </c>
      <c r="M583" s="0" t="s">
        <v>780</v>
      </c>
      <c r="N583" s="0" t="s">
        <v>804</v>
      </c>
      <c r="O583" s="0" t="s">
        <v>805</v>
      </c>
      <c r="Q583" s="216" t="n">
        <v>5</v>
      </c>
      <c r="S583" s="0" t="s">
        <v>783</v>
      </c>
      <c r="T583" s="0" t="s">
        <v>784</v>
      </c>
      <c r="U583" s="218" t="n">
        <v>1746</v>
      </c>
      <c r="V583" s="0" t="s">
        <v>1041</v>
      </c>
      <c r="W583" s="0" t="s">
        <v>803</v>
      </c>
      <c r="X583" s="0" t="s">
        <v>787</v>
      </c>
      <c r="Y583" s="0" t="s">
        <v>788</v>
      </c>
      <c r="Z583" s="0" t="s">
        <v>789</v>
      </c>
      <c r="AA583" s="0" t="n">
        <v>2150444</v>
      </c>
    </row>
    <row r="584" customFormat="false" ht="12.75" hidden="false" customHeight="false" outlineLevel="0" collapsed="false">
      <c r="A584" s="208" t="str">
        <f aca="false">B584&amp;" "&amp;C584&amp;" "&amp;D584</f>
        <v>US Natural Gas Physical</v>
      </c>
      <c r="B584" s="208" t="str">
        <f aca="false">IF((LEFT(N584,2)="US"),"US","")</f>
        <v>US</v>
      </c>
      <c r="C584" s="208" t="str">
        <f aca="false">M584</f>
        <v>Natural Gas</v>
      </c>
      <c r="D584" s="208" t="str">
        <f aca="false">IF(ISNUMBER(FIND("Phy",N584))=TRUE(),"Physical","Financial")</f>
        <v>Physical</v>
      </c>
      <c r="E584" s="208" t="n">
        <f aca="false">IF(VLOOKUP(S584,'DD-Lookup'!$J$6:$L$50,3,FALSE())="Monthly",(YEAR(AC584)-YEAR(AB584))*12+MONTH(AC584)-MONTH(AB584)+1,(AC584-AB584+1))</f>
        <v>30</v>
      </c>
      <c r="F584" s="239" t="n">
        <f aca="false">E584*SUM(P584:Q584)</f>
        <v>150000</v>
      </c>
      <c r="G584" s="214" t="n">
        <v>1288707</v>
      </c>
      <c r="H584" s="215" t="n">
        <v>37035.3148032407</v>
      </c>
      <c r="I584" s="0" t="s">
        <v>1124</v>
      </c>
      <c r="M584" s="0" t="s">
        <v>858</v>
      </c>
      <c r="N584" s="0" t="s">
        <v>1305</v>
      </c>
      <c r="O584" s="0" t="s">
        <v>1386</v>
      </c>
      <c r="P584" s="216" t="n">
        <v>5000</v>
      </c>
      <c r="S584" s="0" t="s">
        <v>1026</v>
      </c>
      <c r="T584" s="0" t="s">
        <v>784</v>
      </c>
      <c r="U584" s="218" t="n">
        <v>4.5025</v>
      </c>
      <c r="V584" s="0" t="s">
        <v>1387</v>
      </c>
      <c r="W584" s="0" t="s">
        <v>1388</v>
      </c>
      <c r="X584" s="0" t="s">
        <v>1389</v>
      </c>
      <c r="Y584" s="0" t="s">
        <v>1310</v>
      </c>
      <c r="Z584" s="0" t="s">
        <v>571</v>
      </c>
      <c r="AA584" s="0" t="s">
        <v>1390</v>
      </c>
      <c r="AB584" s="215" t="n">
        <v>37043.875</v>
      </c>
      <c r="AC584" s="215" t="n">
        <v>37072.875</v>
      </c>
    </row>
    <row r="585" customFormat="false" ht="12.75" hidden="false" customHeight="false" outlineLevel="0" collapsed="false">
      <c r="A585" s="208" t="str">
        <f aca="false">B585&amp;" "&amp;C585&amp;" "&amp;D585</f>
        <v>US Natural Gas Physical</v>
      </c>
      <c r="B585" s="208" t="str">
        <f aca="false">IF((LEFT(N585,2)="US"),"US","")</f>
        <v>US</v>
      </c>
      <c r="C585" s="208" t="str">
        <f aca="false">M585</f>
        <v>Natural Gas</v>
      </c>
      <c r="D585" s="208" t="str">
        <f aca="false">IF(ISNUMBER(FIND("Phy",N585))=TRUE(),"Physical","Financial")</f>
        <v>Physical</v>
      </c>
      <c r="E585" s="208" t="n">
        <f aca="false">IF(VLOOKUP(S585,'DD-Lookup'!$J$6:$L$50,3,FALSE())="Monthly",(YEAR(AC585)-YEAR(AB585))*12+MONTH(AC585)-MONTH(AB585)+1,(AC585-AB585+1))</f>
        <v>1</v>
      </c>
      <c r="F585" s="239" t="n">
        <f aca="false">E585*SUM(P585:Q585)</f>
        <v>614</v>
      </c>
      <c r="G585" s="214" t="n">
        <v>1288710</v>
      </c>
      <c r="H585" s="215" t="n">
        <v>37035.3148148148</v>
      </c>
      <c r="I585" s="0" t="s">
        <v>1381</v>
      </c>
      <c r="M585" s="0" t="s">
        <v>858</v>
      </c>
      <c r="N585" s="0" t="s">
        <v>1305</v>
      </c>
      <c r="O585" s="0" t="s">
        <v>1382</v>
      </c>
      <c r="Q585" s="216" t="n">
        <v>614</v>
      </c>
      <c r="S585" s="0" t="s">
        <v>1026</v>
      </c>
      <c r="T585" s="0" t="s">
        <v>784</v>
      </c>
      <c r="U585" s="218" t="n">
        <v>3.99</v>
      </c>
      <c r="V585" s="0" t="s">
        <v>1383</v>
      </c>
      <c r="W585" s="0" t="s">
        <v>1314</v>
      </c>
      <c r="X585" s="0" t="s">
        <v>1315</v>
      </c>
      <c r="Y585" s="0" t="s">
        <v>1310</v>
      </c>
      <c r="Z585" s="0" t="s">
        <v>571</v>
      </c>
      <c r="AA585" s="0" t="n">
        <v>806855</v>
      </c>
      <c r="AB585" s="215" t="n">
        <v>37036.875</v>
      </c>
      <c r="AC585" s="215" t="n">
        <v>37036.875</v>
      </c>
    </row>
    <row r="586" customFormat="false" ht="12.75" hidden="false" customHeight="false" outlineLevel="0" collapsed="false">
      <c r="A586" s="208" t="str">
        <f aca="false">B586&amp;" "&amp;C586&amp;" "&amp;D586</f>
        <v>US Natural Gas Financial</v>
      </c>
      <c r="B586" s="208" t="str">
        <f aca="false">IF((LEFT(N586,2)="US"),"US","")</f>
        <v>US</v>
      </c>
      <c r="C586" s="208" t="str">
        <f aca="false">M586</f>
        <v>Natural Gas</v>
      </c>
      <c r="D586" s="208" t="str">
        <f aca="false">IF(ISNUMBER(FIND("Phy",N586))=TRUE(),"Physical","Financial")</f>
        <v>Financial</v>
      </c>
      <c r="E586" s="208" t="n">
        <f aca="false">IF(VLOOKUP(S586,'DD-Lookup'!$J$6:$L$50,3,FALSE())="Monthly",(YEAR(AC586)-YEAR(AB586))*12+MONTH(AC586)-MONTH(AB586)+1,(AC586-AB586+1))</f>
        <v>30</v>
      </c>
      <c r="F586" s="239" t="n">
        <f aca="false">E586*SUM(P586:Q586)</f>
        <v>300000</v>
      </c>
      <c r="G586" s="214" t="n">
        <v>1288714</v>
      </c>
      <c r="H586" s="215" t="n">
        <v>37035.3150694444</v>
      </c>
      <c r="I586" s="0" t="s">
        <v>1141</v>
      </c>
      <c r="M586" s="0" t="s">
        <v>858</v>
      </c>
      <c r="N586" s="0" t="s">
        <v>1024</v>
      </c>
      <c r="O586" s="0" t="s">
        <v>1025</v>
      </c>
      <c r="Q586" s="216" t="n">
        <v>10000</v>
      </c>
      <c r="S586" s="0" t="s">
        <v>1026</v>
      </c>
      <c r="T586" s="0" t="s">
        <v>784</v>
      </c>
      <c r="U586" s="218" t="n">
        <v>4.16</v>
      </c>
      <c r="V586" s="0" t="s">
        <v>1142</v>
      </c>
      <c r="W586" s="0" t="s">
        <v>1028</v>
      </c>
      <c r="X586" s="0" t="s">
        <v>1029</v>
      </c>
      <c r="Y586" s="0" t="s">
        <v>838</v>
      </c>
      <c r="Z586" s="0" t="s">
        <v>571</v>
      </c>
      <c r="AA586" s="0" t="s">
        <v>1391</v>
      </c>
      <c r="AB586" s="215" t="n">
        <v>37043.875</v>
      </c>
      <c r="AC586" s="215" t="n">
        <v>37072.875</v>
      </c>
    </row>
    <row r="587" customFormat="false" ht="12.75" hidden="false" customHeight="false" outlineLevel="0" collapsed="false">
      <c r="A587" s="208" t="str">
        <f aca="false">B587&amp;" "&amp;C587&amp;" "&amp;D587</f>
        <v>US Power Physical</v>
      </c>
      <c r="B587" s="208" t="str">
        <f aca="false">IF((LEFT(N587,2)="US"),"US","")</f>
        <v>US</v>
      </c>
      <c r="C587" s="208" t="str">
        <f aca="false">M587</f>
        <v>Power</v>
      </c>
      <c r="D587" s="208" t="str">
        <f aca="false">IF(ISNUMBER(FIND("Phy",N587))=TRUE(),"Physical","Financial")</f>
        <v>Physical</v>
      </c>
      <c r="E587" s="208" t="n">
        <f aca="false">IF(VLOOKUP(S587,'DD-Lookup'!$J$6:$L$50,3,FALSE())="Monthly",(YEAR(AC587)-YEAR(AB587))*12+MONTH(AC587)-MONTH(AB587)+1,(AC587-AB587+1))</f>
        <v>62</v>
      </c>
      <c r="F587" s="239" t="n">
        <f aca="false">E587*SUM(P587:Q587)</f>
        <v>3100</v>
      </c>
      <c r="G587" s="214" t="n">
        <v>1288715</v>
      </c>
      <c r="H587" s="215" t="n">
        <v>37035.315150463</v>
      </c>
      <c r="I587" s="0" t="s">
        <v>1080</v>
      </c>
      <c r="M587" s="0" t="s">
        <v>67</v>
      </c>
      <c r="N587" s="0" t="s">
        <v>1081</v>
      </c>
      <c r="O587" s="0" t="s">
        <v>1392</v>
      </c>
      <c r="Q587" s="216" t="n">
        <v>50</v>
      </c>
      <c r="S587" s="0" t="s">
        <v>930</v>
      </c>
      <c r="T587" s="0" t="s">
        <v>784</v>
      </c>
      <c r="U587" s="218" t="n">
        <v>76.25</v>
      </c>
      <c r="V587" s="0" t="s">
        <v>1393</v>
      </c>
      <c r="W587" s="0" t="s">
        <v>1090</v>
      </c>
      <c r="X587" s="0" t="s">
        <v>1091</v>
      </c>
      <c r="Y587" s="0" t="s">
        <v>1051</v>
      </c>
      <c r="Z587" s="0" t="s">
        <v>618</v>
      </c>
      <c r="AA587" s="0" t="n">
        <v>621125.1</v>
      </c>
      <c r="AB587" s="215" t="n">
        <v>37438.7159722222</v>
      </c>
      <c r="AC587" s="215" t="n">
        <v>37499.7159722222</v>
      </c>
    </row>
    <row r="588" customFormat="false" ht="12.75" hidden="false" customHeight="false" outlineLevel="0" collapsed="false">
      <c r="A588" s="208" t="str">
        <f aca="false">B588&amp;" "&amp;C588&amp;" "&amp;D588</f>
        <v> Metals Financial</v>
      </c>
      <c r="B588" s="208" t="str">
        <f aca="false">IF((LEFT(N588,2)="US"),"US","")</f>
        <v/>
      </c>
      <c r="C588" s="208" t="str">
        <f aca="false">M588</f>
        <v>Metals</v>
      </c>
      <c r="D588" s="208" t="str">
        <f aca="false">IF(ISNUMBER(FIND("Phy",N588))=TRUE(),"Physical","Financial")</f>
        <v>Financial</v>
      </c>
      <c r="E588" s="208" t="n">
        <f aca="false">IF(VLOOKUP(S588,'DD-Lookup'!$J$6:$L$50,3,FALSE())="Monthly",(YEAR(AC588)-YEAR(AB588))*12+MONTH(AC588)-MONTH(AB588)+1,(AC588-AB588+1))</f>
        <v>1</v>
      </c>
      <c r="F588" s="239" t="n">
        <f aca="false">E588*SUM(P588:Q588)</f>
        <v>20</v>
      </c>
      <c r="G588" s="214" t="n">
        <v>1288716</v>
      </c>
      <c r="H588" s="215" t="n">
        <v>37035.3152546296</v>
      </c>
      <c r="I588" s="0" t="s">
        <v>796</v>
      </c>
      <c r="M588" s="0" t="s">
        <v>780</v>
      </c>
      <c r="N588" s="0" t="s">
        <v>781</v>
      </c>
      <c r="O588" s="0" t="s">
        <v>782</v>
      </c>
      <c r="P588" s="216" t="n">
        <v>20</v>
      </c>
      <c r="S588" s="0" t="s">
        <v>783</v>
      </c>
      <c r="T588" s="0" t="s">
        <v>784</v>
      </c>
      <c r="U588" s="218" t="n">
        <v>1544</v>
      </c>
      <c r="V588" s="0" t="s">
        <v>830</v>
      </c>
      <c r="W588" s="0" t="s">
        <v>803</v>
      </c>
      <c r="X588" s="0" t="s">
        <v>787</v>
      </c>
      <c r="Y588" s="0" t="s">
        <v>788</v>
      </c>
      <c r="Z588" s="0" t="s">
        <v>789</v>
      </c>
      <c r="AA588" s="0" t="n">
        <v>2150448</v>
      </c>
    </row>
    <row r="589" customFormat="false" ht="12.75" hidden="false" customHeight="false" outlineLevel="0" collapsed="false">
      <c r="A589" s="208" t="str">
        <f aca="false">B589&amp;" "&amp;C589&amp;" "&amp;D589</f>
        <v> Metals Financial</v>
      </c>
      <c r="B589" s="208" t="str">
        <f aca="false">IF((LEFT(N589,2)="US"),"US","")</f>
        <v/>
      </c>
      <c r="C589" s="208" t="str">
        <f aca="false">M589</f>
        <v>Metals</v>
      </c>
      <c r="D589" s="208" t="str">
        <f aca="false">IF(ISNUMBER(FIND("Phy",N589))=TRUE(),"Physical","Financial")</f>
        <v>Financial</v>
      </c>
      <c r="E589" s="208" t="n">
        <f aca="false">IF(VLOOKUP(S589,'DD-Lookup'!$J$6:$L$50,3,FALSE())="Monthly",(YEAR(AC589)-YEAR(AB589))*12+MONTH(AC589)-MONTH(AB589)+1,(AC589-AB589+1))</f>
        <v>1</v>
      </c>
      <c r="F589" s="239" t="n">
        <f aca="false">E589*SUM(P589:Q589)</f>
        <v>10</v>
      </c>
      <c r="G589" s="214" t="n">
        <v>1288717</v>
      </c>
      <c r="H589" s="215" t="n">
        <v>37035.3152893519</v>
      </c>
      <c r="I589" s="0" t="s">
        <v>809</v>
      </c>
      <c r="M589" s="0" t="s">
        <v>780</v>
      </c>
      <c r="N589" s="0" t="s">
        <v>804</v>
      </c>
      <c r="O589" s="0" t="s">
        <v>805</v>
      </c>
      <c r="P589" s="216" t="n">
        <v>10</v>
      </c>
      <c r="S589" s="0" t="s">
        <v>783</v>
      </c>
      <c r="T589" s="0" t="s">
        <v>784</v>
      </c>
      <c r="U589" s="218" t="n">
        <v>1745</v>
      </c>
      <c r="V589" s="0" t="s">
        <v>810</v>
      </c>
      <c r="W589" s="0" t="s">
        <v>803</v>
      </c>
      <c r="X589" s="0" t="s">
        <v>787</v>
      </c>
      <c r="Y589" s="0" t="s">
        <v>788</v>
      </c>
      <c r="Z589" s="0" t="s">
        <v>789</v>
      </c>
      <c r="AA589" s="0" t="n">
        <v>2150450</v>
      </c>
    </row>
    <row r="590" customFormat="false" ht="12.75" hidden="false" customHeight="false" outlineLevel="0" collapsed="false">
      <c r="A590" s="208" t="str">
        <f aca="false">B590&amp;" "&amp;C590&amp;" "&amp;D590</f>
        <v>US Power Physical</v>
      </c>
      <c r="B590" s="208" t="str">
        <f aca="false">IF((LEFT(N590,2)="US"),"US","")</f>
        <v>US</v>
      </c>
      <c r="C590" s="208" t="str">
        <f aca="false">M590</f>
        <v>Power</v>
      </c>
      <c r="D590" s="208" t="str">
        <f aca="false">IF(ISNUMBER(FIND("Phy",N590))=TRUE(),"Physical","Financial")</f>
        <v>Physical</v>
      </c>
      <c r="E590" s="208" t="n">
        <f aca="false">IF(VLOOKUP(S590,'DD-Lookup'!$J$6:$L$50,3,FALSE())="Monthly",(YEAR(AC590)-YEAR(AB590))*12+MONTH(AC590)-MONTH(AB590)+1,(AC590-AB590+1))</f>
        <v>1</v>
      </c>
      <c r="F590" s="239" t="n">
        <f aca="false">E590*SUM(P590:Q590)</f>
        <v>50</v>
      </c>
      <c r="G590" s="214" t="n">
        <v>1288718</v>
      </c>
      <c r="H590" s="215" t="n">
        <v>37035.3152893519</v>
      </c>
      <c r="I590" s="0" t="s">
        <v>1073</v>
      </c>
      <c r="M590" s="0" t="s">
        <v>67</v>
      </c>
      <c r="N590" s="0" t="s">
        <v>1081</v>
      </c>
      <c r="O590" s="0" t="s">
        <v>1082</v>
      </c>
      <c r="P590" s="216" t="n">
        <v>50</v>
      </c>
      <c r="S590" s="0" t="s">
        <v>930</v>
      </c>
      <c r="T590" s="0" t="s">
        <v>784</v>
      </c>
      <c r="U590" s="218" t="n">
        <v>25.75</v>
      </c>
      <c r="V590" s="0" t="s">
        <v>1221</v>
      </c>
      <c r="W590" s="0" t="s">
        <v>1084</v>
      </c>
      <c r="X590" s="0" t="s">
        <v>1085</v>
      </c>
      <c r="Y590" s="0" t="s">
        <v>1051</v>
      </c>
      <c r="Z590" s="0" t="s">
        <v>618</v>
      </c>
      <c r="AA590" s="0" t="n">
        <v>621126.1</v>
      </c>
      <c r="AB590" s="215" t="n">
        <v>37036.875</v>
      </c>
      <c r="AC590" s="215" t="n">
        <v>37036.875</v>
      </c>
    </row>
    <row r="591" customFormat="false" ht="12.75" hidden="false" customHeight="false" outlineLevel="0" collapsed="false">
      <c r="A591" s="208" t="str">
        <f aca="false">B591&amp;" "&amp;C591&amp;" "&amp;D591</f>
        <v> Metals Financial</v>
      </c>
      <c r="B591" s="208" t="str">
        <f aca="false">IF((LEFT(N591,2)="US"),"US","")</f>
        <v/>
      </c>
      <c r="C591" s="208" t="str">
        <f aca="false">M591</f>
        <v>Metals</v>
      </c>
      <c r="D591" s="208" t="str">
        <f aca="false">IF(ISNUMBER(FIND("Phy",N591))=TRUE(),"Physical","Financial")</f>
        <v>Financial</v>
      </c>
      <c r="E591" s="208" t="n">
        <f aca="false">IF(VLOOKUP(S591,'DD-Lookup'!$J$6:$L$50,3,FALSE())="Monthly",(YEAR(AC591)-YEAR(AB591))*12+MONTH(AC591)-MONTH(AB591)+1,(AC591-AB591+1))</f>
        <v>1</v>
      </c>
      <c r="F591" s="239" t="n">
        <f aca="false">E591*SUM(P591:Q591)</f>
        <v>10</v>
      </c>
      <c r="G591" s="214" t="n">
        <v>1288720</v>
      </c>
      <c r="H591" s="215" t="n">
        <v>37035.3153009259</v>
      </c>
      <c r="I591" s="0" t="s">
        <v>894</v>
      </c>
      <c r="M591" s="0" t="s">
        <v>780</v>
      </c>
      <c r="N591" s="0" t="s">
        <v>896</v>
      </c>
      <c r="O591" s="0" t="s">
        <v>897</v>
      </c>
      <c r="P591" s="216" t="n">
        <v>10</v>
      </c>
      <c r="S591" s="0" t="s">
        <v>898</v>
      </c>
      <c r="T591" s="0" t="s">
        <v>784</v>
      </c>
      <c r="U591" s="218" t="n">
        <v>7235</v>
      </c>
      <c r="V591" s="0" t="s">
        <v>895</v>
      </c>
      <c r="W591" s="0" t="s">
        <v>800</v>
      </c>
      <c r="X591" s="0" t="s">
        <v>787</v>
      </c>
      <c r="Y591" s="0" t="s">
        <v>788</v>
      </c>
      <c r="Z591" s="0" t="s">
        <v>789</v>
      </c>
      <c r="AA591" s="0" t="n">
        <v>2150452</v>
      </c>
    </row>
    <row r="592" customFormat="false" ht="12.75" hidden="false" customHeight="false" outlineLevel="0" collapsed="false">
      <c r="A592" s="208" t="str">
        <f aca="false">B592&amp;" "&amp;C592&amp;" "&amp;D592</f>
        <v>US Power Physical</v>
      </c>
      <c r="B592" s="208" t="str">
        <f aca="false">IF((LEFT(N592,2)="US"),"US","")</f>
        <v>US</v>
      </c>
      <c r="C592" s="208" t="str">
        <f aca="false">M592</f>
        <v>Power</v>
      </c>
      <c r="D592" s="208" t="str">
        <f aca="false">IF(ISNUMBER(FIND("Phy",N592))=TRUE(),"Physical","Financial")</f>
        <v>Physical</v>
      </c>
      <c r="E592" s="208" t="n">
        <f aca="false">IF(VLOOKUP(S592,'DD-Lookup'!$J$6:$L$50,3,FALSE())="Monthly",(YEAR(AC592)-YEAR(AB592))*12+MONTH(AC592)-MONTH(AB592)+1,(AC592-AB592+1))</f>
        <v>92</v>
      </c>
      <c r="F592" s="239" t="n">
        <f aca="false">E592*SUM(P592:Q592)</f>
        <v>4600</v>
      </c>
      <c r="G592" s="214" t="n">
        <v>1288719</v>
      </c>
      <c r="H592" s="215" t="n">
        <v>37035.3153009259</v>
      </c>
      <c r="I592" s="0" t="s">
        <v>1225</v>
      </c>
      <c r="M592" s="0" t="s">
        <v>67</v>
      </c>
      <c r="N592" s="0" t="s">
        <v>1081</v>
      </c>
      <c r="O592" s="0" t="s">
        <v>1394</v>
      </c>
      <c r="Q592" s="216" t="n">
        <v>50</v>
      </c>
      <c r="S592" s="0" t="s">
        <v>930</v>
      </c>
      <c r="T592" s="0" t="s">
        <v>784</v>
      </c>
      <c r="U592" s="218" t="n">
        <v>40.25</v>
      </c>
      <c r="V592" s="0" t="s">
        <v>1226</v>
      </c>
      <c r="W592" s="0" t="s">
        <v>1084</v>
      </c>
      <c r="X592" s="0" t="s">
        <v>1182</v>
      </c>
      <c r="Y592" s="0" t="s">
        <v>1051</v>
      </c>
      <c r="Z592" s="0" t="s">
        <v>618</v>
      </c>
      <c r="AA592" s="0" t="n">
        <v>621127.1</v>
      </c>
      <c r="AB592" s="215" t="n">
        <v>37165.5944444445</v>
      </c>
      <c r="AC592" s="215" t="n">
        <v>37256.5944444445</v>
      </c>
    </row>
    <row r="593" customFormat="false" ht="12.75" hidden="false" customHeight="false" outlineLevel="0" collapsed="false">
      <c r="A593" s="208" t="str">
        <f aca="false">B593&amp;" "&amp;C593&amp;" "&amp;D593</f>
        <v> Metals Financial</v>
      </c>
      <c r="B593" s="208" t="str">
        <f aca="false">IF((LEFT(N593,2)="US"),"US","")</f>
        <v/>
      </c>
      <c r="C593" s="208" t="str">
        <f aca="false">M593</f>
        <v>Metals</v>
      </c>
      <c r="D593" s="208" t="str">
        <f aca="false">IF(ISNUMBER(FIND("Phy",N593))=TRUE(),"Physical","Financial")</f>
        <v>Financial</v>
      </c>
      <c r="E593" s="208" t="n">
        <f aca="false">IF(VLOOKUP(S593,'DD-Lookup'!$J$6:$L$50,3,FALSE())="Monthly",(YEAR(AC593)-YEAR(AB593))*12+MONTH(AC593)-MONTH(AB593)+1,(AC593-AB593+1))</f>
        <v>1</v>
      </c>
      <c r="F593" s="239" t="n">
        <f aca="false">E593*SUM(P593:Q593)</f>
        <v>10</v>
      </c>
      <c r="G593" s="214" t="n">
        <v>1288721</v>
      </c>
      <c r="H593" s="215" t="n">
        <v>37035.3153703704</v>
      </c>
      <c r="I593" s="0" t="s">
        <v>801</v>
      </c>
      <c r="M593" s="0" t="s">
        <v>780</v>
      </c>
      <c r="N593" s="0" t="s">
        <v>804</v>
      </c>
      <c r="O593" s="0" t="s">
        <v>805</v>
      </c>
      <c r="P593" s="216" t="n">
        <v>10</v>
      </c>
      <c r="S593" s="0" t="s">
        <v>783</v>
      </c>
      <c r="T593" s="0" t="s">
        <v>784</v>
      </c>
      <c r="U593" s="218" t="n">
        <v>1745</v>
      </c>
      <c r="V593" s="0" t="s">
        <v>806</v>
      </c>
      <c r="W593" s="0" t="s">
        <v>803</v>
      </c>
      <c r="X593" s="0" t="s">
        <v>787</v>
      </c>
      <c r="Y593" s="0" t="s">
        <v>788</v>
      </c>
      <c r="Z593" s="0" t="s">
        <v>789</v>
      </c>
      <c r="AA593" s="0" t="n">
        <v>2150454</v>
      </c>
    </row>
    <row r="594" customFormat="false" ht="12.75" hidden="false" customHeight="false" outlineLevel="0" collapsed="false">
      <c r="A594" s="208" t="str">
        <f aca="false">B594&amp;" "&amp;C594&amp;" "&amp;D594</f>
        <v>US Power Physical</v>
      </c>
      <c r="B594" s="208" t="str">
        <f aca="false">IF((LEFT(N594,2)="US"),"US","")</f>
        <v>US</v>
      </c>
      <c r="C594" s="208" t="str">
        <f aca="false">M594</f>
        <v>Power</v>
      </c>
      <c r="D594" s="208" t="str">
        <f aca="false">IF(ISNUMBER(FIND("Phy",N594))=TRUE(),"Physical","Financial")</f>
        <v>Physical</v>
      </c>
      <c r="E594" s="208" t="n">
        <f aca="false">IF(VLOOKUP(S594,'DD-Lookup'!$J$6:$L$50,3,FALSE())="Monthly",(YEAR(AC594)-YEAR(AB594))*12+MONTH(AC594)-MONTH(AB594)+1,(AC594-AB594+1))</f>
        <v>5</v>
      </c>
      <c r="F594" s="239" t="n">
        <f aca="false">E594*SUM(P594:Q594)</f>
        <v>250</v>
      </c>
      <c r="G594" s="214" t="n">
        <v>1288722</v>
      </c>
      <c r="H594" s="215" t="n">
        <v>37035.3154050926</v>
      </c>
      <c r="I594" s="0" t="s">
        <v>1204</v>
      </c>
      <c r="M594" s="0" t="s">
        <v>67</v>
      </c>
      <c r="N594" s="0" t="s">
        <v>1081</v>
      </c>
      <c r="O594" s="0" t="s">
        <v>1255</v>
      </c>
      <c r="Q594" s="216" t="n">
        <v>50</v>
      </c>
      <c r="S594" s="0" t="s">
        <v>930</v>
      </c>
      <c r="T594" s="0" t="s">
        <v>784</v>
      </c>
      <c r="U594" s="218" t="n">
        <v>32.75</v>
      </c>
      <c r="V594" s="0" t="s">
        <v>1293</v>
      </c>
      <c r="W594" s="0" t="s">
        <v>1134</v>
      </c>
      <c r="X594" s="0" t="s">
        <v>1135</v>
      </c>
      <c r="Y594" s="0" t="s">
        <v>1051</v>
      </c>
      <c r="Z594" s="0" t="s">
        <v>618</v>
      </c>
      <c r="AA594" s="0" t="n">
        <v>621128.1</v>
      </c>
      <c r="AB594" s="215" t="n">
        <v>37039.875</v>
      </c>
      <c r="AC594" s="215" t="n">
        <v>37043.875</v>
      </c>
    </row>
    <row r="595" customFormat="false" ht="12.75" hidden="false" customHeight="false" outlineLevel="0" collapsed="false">
      <c r="A595" s="208" t="str">
        <f aca="false">B595&amp;" "&amp;C595&amp;" "&amp;D595</f>
        <v> Metals Financial</v>
      </c>
      <c r="B595" s="208" t="str">
        <f aca="false">IF((LEFT(N595,2)="US"),"US","")</f>
        <v/>
      </c>
      <c r="C595" s="208" t="str">
        <f aca="false">M595</f>
        <v>Metals</v>
      </c>
      <c r="D595" s="208" t="str">
        <f aca="false">IF(ISNUMBER(FIND("Phy",N595))=TRUE(),"Physical","Financial")</f>
        <v>Financial</v>
      </c>
      <c r="E595" s="208" t="n">
        <f aca="false">IF(VLOOKUP(S595,'DD-Lookup'!$J$6:$L$50,3,FALSE())="Monthly",(YEAR(AC595)-YEAR(AB595))*12+MONTH(AC595)-MONTH(AB595)+1,(AC595-AB595+1))</f>
        <v>1</v>
      </c>
      <c r="F595" s="239" t="n">
        <f aca="false">E595*SUM(P595:Q595)</f>
        <v>10</v>
      </c>
      <c r="G595" s="214" t="n">
        <v>1288723</v>
      </c>
      <c r="H595" s="215" t="n">
        <v>37035.3154398148</v>
      </c>
      <c r="I595" s="0" t="s">
        <v>809</v>
      </c>
      <c r="M595" s="0" t="s">
        <v>780</v>
      </c>
      <c r="N595" s="0" t="s">
        <v>781</v>
      </c>
      <c r="O595" s="0" t="s">
        <v>782</v>
      </c>
      <c r="P595" s="216" t="n">
        <v>10</v>
      </c>
      <c r="S595" s="0" t="s">
        <v>783</v>
      </c>
      <c r="T595" s="0" t="s">
        <v>784</v>
      </c>
      <c r="U595" s="218" t="n">
        <v>1543</v>
      </c>
      <c r="V595" s="0" t="s">
        <v>810</v>
      </c>
      <c r="W595" s="0" t="s">
        <v>803</v>
      </c>
      <c r="X595" s="0" t="s">
        <v>787</v>
      </c>
      <c r="Y595" s="0" t="s">
        <v>788</v>
      </c>
      <c r="Z595" s="0" t="s">
        <v>789</v>
      </c>
      <c r="AA595" s="0" t="n">
        <v>2150456</v>
      </c>
    </row>
    <row r="596" customFormat="false" ht="12.75" hidden="false" customHeight="false" outlineLevel="0" collapsed="false">
      <c r="A596" s="208" t="str">
        <f aca="false">B596&amp;" "&amp;C596&amp;" "&amp;D596</f>
        <v>US Power Financial</v>
      </c>
      <c r="B596" s="208" t="str">
        <f aca="false">IF((LEFT(N596,2)="US"),"US","")</f>
        <v>US</v>
      </c>
      <c r="C596" s="208" t="str">
        <f aca="false">M596</f>
        <v>Power</v>
      </c>
      <c r="D596" s="208" t="str">
        <f aca="false">IF(ISNUMBER(FIND("Phy",N596))=TRUE(),"Physical","Financial")</f>
        <v>Financial</v>
      </c>
      <c r="E596" s="208" t="n">
        <f aca="false">IF(VLOOKUP(S596,'DD-Lookup'!$J$6:$L$50,3,FALSE())="Monthly",(YEAR(AC596)-YEAR(AB596))*12+MONTH(AC596)-MONTH(AB596)+1,(AC596-AB596+1))</f>
        <v>1</v>
      </c>
      <c r="F596" s="239" t="n">
        <f aca="false">E596*SUM(P596:Q596)</f>
        <v>50</v>
      </c>
      <c r="G596" s="214" t="n">
        <v>1288724</v>
      </c>
      <c r="H596" s="215" t="n">
        <v>37035.3154861111</v>
      </c>
      <c r="I596" s="0" t="s">
        <v>1078</v>
      </c>
      <c r="M596" s="0" t="s">
        <v>67</v>
      </c>
      <c r="N596" s="0" t="s">
        <v>1046</v>
      </c>
      <c r="O596" s="0" t="s">
        <v>1060</v>
      </c>
      <c r="P596" s="216" t="n">
        <v>50</v>
      </c>
      <c r="S596" s="0" t="s">
        <v>930</v>
      </c>
      <c r="T596" s="0" t="s">
        <v>784</v>
      </c>
      <c r="U596" s="218" t="n">
        <v>49.5</v>
      </c>
      <c r="V596" s="0" t="s">
        <v>1169</v>
      </c>
      <c r="W596" s="0" t="s">
        <v>1062</v>
      </c>
      <c r="X596" s="0" t="s">
        <v>1063</v>
      </c>
      <c r="Y596" s="0" t="s">
        <v>1051</v>
      </c>
      <c r="Z596" s="0" t="s">
        <v>571</v>
      </c>
      <c r="AA596" s="0" t="n">
        <v>621129.1</v>
      </c>
      <c r="AB596" s="215" t="n">
        <v>37036.875</v>
      </c>
      <c r="AC596" s="215" t="n">
        <v>37036.875</v>
      </c>
    </row>
    <row r="597" customFormat="false" ht="12.75" hidden="false" customHeight="false" outlineLevel="0" collapsed="false">
      <c r="A597" s="208" t="str">
        <f aca="false">B597&amp;" "&amp;C597&amp;" "&amp;D597</f>
        <v>US Power Physical</v>
      </c>
      <c r="B597" s="208" t="str">
        <f aca="false">IF((LEFT(N597,2)="US"),"US","")</f>
        <v>US</v>
      </c>
      <c r="C597" s="208" t="str">
        <f aca="false">M597</f>
        <v>Power</v>
      </c>
      <c r="D597" s="208" t="str">
        <f aca="false">IF(ISNUMBER(FIND("Phy",N597))=TRUE(),"Physical","Financial")</f>
        <v>Physical</v>
      </c>
      <c r="E597" s="208" t="n">
        <f aca="false">IF(VLOOKUP(S597,'DD-Lookup'!$J$6:$L$50,3,FALSE())="Monthly",(YEAR(AC597)-YEAR(AB597))*12+MONTH(AC597)-MONTH(AB597)+1,(AC597-AB597+1))</f>
        <v>92</v>
      </c>
      <c r="F597" s="239" t="n">
        <f aca="false">E597*SUM(P597:Q597)</f>
        <v>4600</v>
      </c>
      <c r="G597" s="214" t="n">
        <v>1288725</v>
      </c>
      <c r="H597" s="215" t="n">
        <v>37035.3155208333</v>
      </c>
      <c r="I597" s="0" t="s">
        <v>1078</v>
      </c>
      <c r="M597" s="0" t="s">
        <v>67</v>
      </c>
      <c r="N597" s="0" t="s">
        <v>1081</v>
      </c>
      <c r="O597" s="0" t="s">
        <v>1395</v>
      </c>
      <c r="Q597" s="216" t="n">
        <v>50</v>
      </c>
      <c r="S597" s="0" t="s">
        <v>930</v>
      </c>
      <c r="T597" s="0" t="s">
        <v>784</v>
      </c>
      <c r="U597" s="218" t="n">
        <v>40.5</v>
      </c>
      <c r="V597" s="0" t="s">
        <v>1188</v>
      </c>
      <c r="W597" s="0" t="s">
        <v>1228</v>
      </c>
      <c r="X597" s="0" t="s">
        <v>1229</v>
      </c>
      <c r="Y597" s="0" t="s">
        <v>1051</v>
      </c>
      <c r="Z597" s="0" t="s">
        <v>618</v>
      </c>
      <c r="AA597" s="0" t="n">
        <v>621130.1</v>
      </c>
      <c r="AB597" s="215" t="n">
        <v>37165.875</v>
      </c>
      <c r="AC597" s="215" t="n">
        <v>37256.875</v>
      </c>
    </row>
    <row r="598" customFormat="false" ht="12.75" hidden="false" customHeight="false" outlineLevel="0" collapsed="false">
      <c r="A598" s="208" t="str">
        <f aca="false">B598&amp;" "&amp;C598&amp;" "&amp;D598</f>
        <v>US Power Physical</v>
      </c>
      <c r="B598" s="208" t="str">
        <f aca="false">IF((LEFT(N598,2)="US"),"US","")</f>
        <v>US</v>
      </c>
      <c r="C598" s="208" t="str">
        <f aca="false">M598</f>
        <v>Power</v>
      </c>
      <c r="D598" s="208" t="str">
        <f aca="false">IF(ISNUMBER(FIND("Phy",N598))=TRUE(),"Physical","Financial")</f>
        <v>Physical</v>
      </c>
      <c r="E598" s="208" t="n">
        <f aca="false">IF(VLOOKUP(S598,'DD-Lookup'!$J$6:$L$50,3,FALSE())="Monthly",(YEAR(AC598)-YEAR(AB598))*12+MONTH(AC598)-MONTH(AB598)+1,(AC598-AB598+1))</f>
        <v>92</v>
      </c>
      <c r="F598" s="239" t="n">
        <f aca="false">E598*SUM(P598:Q598)</f>
        <v>4600</v>
      </c>
      <c r="G598" s="214" t="n">
        <v>1288726</v>
      </c>
      <c r="H598" s="215" t="n">
        <v>37035.3155671296</v>
      </c>
      <c r="I598" s="0" t="s">
        <v>1078</v>
      </c>
      <c r="M598" s="0" t="s">
        <v>67</v>
      </c>
      <c r="N598" s="0" t="s">
        <v>1081</v>
      </c>
      <c r="O598" s="0" t="s">
        <v>1394</v>
      </c>
      <c r="P598" s="216" t="n">
        <v>50</v>
      </c>
      <c r="S598" s="0" t="s">
        <v>930</v>
      </c>
      <c r="T598" s="0" t="s">
        <v>784</v>
      </c>
      <c r="U598" s="218" t="n">
        <v>40</v>
      </c>
      <c r="V598" s="0" t="s">
        <v>1188</v>
      </c>
      <c r="W598" s="0" t="s">
        <v>1084</v>
      </c>
      <c r="X598" s="0" t="s">
        <v>1182</v>
      </c>
      <c r="Y598" s="0" t="s">
        <v>1051</v>
      </c>
      <c r="Z598" s="0" t="s">
        <v>618</v>
      </c>
      <c r="AA598" s="0" t="n">
        <v>621131.1</v>
      </c>
      <c r="AB598" s="215" t="n">
        <v>37165.5944444445</v>
      </c>
      <c r="AC598" s="215" t="n">
        <v>37256.5944444445</v>
      </c>
    </row>
    <row r="599" customFormat="false" ht="12.75" hidden="false" customHeight="false" outlineLevel="0" collapsed="false">
      <c r="A599" s="208" t="str">
        <f aca="false">B599&amp;" "&amp;C599&amp;" "&amp;D599</f>
        <v>US Natural Gas Physical</v>
      </c>
      <c r="B599" s="208" t="str">
        <f aca="false">IF((LEFT(N599,2)="US"),"US","")</f>
        <v>US</v>
      </c>
      <c r="C599" s="208" t="str">
        <f aca="false">M599</f>
        <v>Natural Gas</v>
      </c>
      <c r="D599" s="208" t="str">
        <f aca="false">IF(ISNUMBER(FIND("Phy",N599))=TRUE(),"Physical","Financial")</f>
        <v>Physical</v>
      </c>
      <c r="E599" s="208" t="n">
        <f aca="false">IF(VLOOKUP(S599,'DD-Lookup'!$J$6:$L$50,3,FALSE())="Monthly",(YEAR(AC599)-YEAR(AB599))*12+MONTH(AC599)-MONTH(AB599)+1,(AC599-AB599+1))</f>
        <v>1</v>
      </c>
      <c r="F599" s="239" t="n">
        <f aca="false">E599*SUM(P599:Q599)</f>
        <v>5000</v>
      </c>
      <c r="G599" s="214" t="n">
        <v>1288727</v>
      </c>
      <c r="H599" s="215" t="n">
        <v>37035.3156712963</v>
      </c>
      <c r="I599" s="0" t="s">
        <v>1396</v>
      </c>
      <c r="M599" s="0" t="s">
        <v>858</v>
      </c>
      <c r="N599" s="0" t="s">
        <v>1305</v>
      </c>
      <c r="O599" s="0" t="s">
        <v>1397</v>
      </c>
      <c r="Q599" s="216" t="n">
        <v>5000</v>
      </c>
      <c r="S599" s="0" t="s">
        <v>1026</v>
      </c>
      <c r="T599" s="0" t="s">
        <v>784</v>
      </c>
      <c r="U599" s="218" t="n">
        <v>3.99</v>
      </c>
      <c r="V599" s="0" t="s">
        <v>1398</v>
      </c>
      <c r="W599" s="0" t="s">
        <v>1361</v>
      </c>
      <c r="X599" s="0" t="s">
        <v>1362</v>
      </c>
      <c r="Y599" s="0" t="s">
        <v>1310</v>
      </c>
      <c r="Z599" s="0" t="s">
        <v>571</v>
      </c>
      <c r="AA599" s="0" t="n">
        <v>806858</v>
      </c>
      <c r="AB599" s="215" t="n">
        <v>37036.875</v>
      </c>
      <c r="AC599" s="215" t="n">
        <v>37036.875</v>
      </c>
    </row>
    <row r="600" customFormat="false" ht="12.75" hidden="false" customHeight="false" outlineLevel="0" collapsed="false">
      <c r="A600" s="208" t="str">
        <f aca="false">B600&amp;" "&amp;C600&amp;" "&amp;D600</f>
        <v> Metals Financial</v>
      </c>
      <c r="B600" s="208" t="str">
        <f aca="false">IF((LEFT(N600,2)="US"),"US","")</f>
        <v/>
      </c>
      <c r="C600" s="208" t="str">
        <f aca="false">M600</f>
        <v>Metals</v>
      </c>
      <c r="D600" s="208" t="str">
        <f aca="false">IF(ISNUMBER(FIND("Phy",N600))=TRUE(),"Physical","Financial")</f>
        <v>Financial</v>
      </c>
      <c r="E600" s="208" t="n">
        <f aca="false">IF(VLOOKUP(S600,'DD-Lookup'!$J$6:$L$50,3,FALSE())="Monthly",(YEAR(AC600)-YEAR(AB600))*12+MONTH(AC600)-MONTH(AB600)+1,(AC600-AB600+1))</f>
        <v>1</v>
      </c>
      <c r="F600" s="239" t="n">
        <f aca="false">E600*SUM(P600:Q600)</f>
        <v>10</v>
      </c>
      <c r="G600" s="214" t="n">
        <v>1288728</v>
      </c>
      <c r="H600" s="215" t="n">
        <v>37035.3156944444</v>
      </c>
      <c r="I600" s="0" t="s">
        <v>968</v>
      </c>
      <c r="M600" s="0" t="s">
        <v>780</v>
      </c>
      <c r="N600" s="0" t="s">
        <v>804</v>
      </c>
      <c r="O600" s="0" t="s">
        <v>805</v>
      </c>
      <c r="Q600" s="216" t="n">
        <v>10</v>
      </c>
      <c r="S600" s="0" t="s">
        <v>783</v>
      </c>
      <c r="T600" s="0" t="s">
        <v>784</v>
      </c>
      <c r="U600" s="218" t="n">
        <v>1745</v>
      </c>
      <c r="V600" s="0" t="s">
        <v>1275</v>
      </c>
      <c r="W600" s="0" t="s">
        <v>803</v>
      </c>
      <c r="X600" s="0" t="s">
        <v>787</v>
      </c>
      <c r="Y600" s="0" t="s">
        <v>788</v>
      </c>
      <c r="Z600" s="0" t="s">
        <v>789</v>
      </c>
      <c r="AA600" s="0" t="n">
        <v>2150458</v>
      </c>
    </row>
    <row r="601" customFormat="false" ht="12.75" hidden="false" customHeight="false" outlineLevel="0" collapsed="false">
      <c r="A601" s="208" t="str">
        <f aca="false">B601&amp;" "&amp;C601&amp;" "&amp;D601</f>
        <v>US Natural Gas Physical</v>
      </c>
      <c r="B601" s="208" t="str">
        <f aca="false">IF((LEFT(N601,2)="US"),"US","")</f>
        <v>US</v>
      </c>
      <c r="C601" s="208" t="str">
        <f aca="false">M601</f>
        <v>Natural Gas</v>
      </c>
      <c r="D601" s="208" t="str">
        <f aca="false">IF(ISNUMBER(FIND("Phy",N601))=TRUE(),"Physical","Financial")</f>
        <v>Physical</v>
      </c>
      <c r="E601" s="208" t="n">
        <f aca="false">IF(VLOOKUP(S601,'DD-Lookup'!$J$6:$L$50,3,FALSE())="Monthly",(YEAR(AC601)-YEAR(AB601))*12+MONTH(AC601)-MONTH(AB601)+1,(AC601-AB601+1))</f>
        <v>1</v>
      </c>
      <c r="F601" s="239" t="n">
        <f aca="false">E601*SUM(P601:Q601)</f>
        <v>10000</v>
      </c>
      <c r="G601" s="214" t="n">
        <v>1288729</v>
      </c>
      <c r="H601" s="215" t="n">
        <v>37035.315775463</v>
      </c>
      <c r="I601" s="0" t="s">
        <v>1399</v>
      </c>
      <c r="M601" s="0" t="s">
        <v>858</v>
      </c>
      <c r="N601" s="0" t="s">
        <v>1305</v>
      </c>
      <c r="O601" s="0" t="s">
        <v>1306</v>
      </c>
      <c r="P601" s="216" t="n">
        <v>10000</v>
      </c>
      <c r="S601" s="0" t="s">
        <v>1026</v>
      </c>
      <c r="T601" s="0" t="s">
        <v>784</v>
      </c>
      <c r="U601" s="218" t="n">
        <v>4.1888</v>
      </c>
      <c r="V601" s="0" t="s">
        <v>1400</v>
      </c>
      <c r="W601" s="0" t="s">
        <v>1308</v>
      </c>
      <c r="X601" s="0" t="s">
        <v>1309</v>
      </c>
      <c r="Y601" s="0" t="s">
        <v>1310</v>
      </c>
      <c r="Z601" s="0" t="s">
        <v>571</v>
      </c>
      <c r="AA601" s="0" t="n">
        <v>806859</v>
      </c>
      <c r="AB601" s="215" t="n">
        <v>37036.875</v>
      </c>
      <c r="AC601" s="215" t="n">
        <v>37036.875</v>
      </c>
    </row>
    <row r="602" customFormat="false" ht="12.75" hidden="false" customHeight="false" outlineLevel="0" collapsed="false">
      <c r="A602" s="208" t="str">
        <f aca="false">B602&amp;" "&amp;C602&amp;" "&amp;D602</f>
        <v>US Natural Gas Physical</v>
      </c>
      <c r="B602" s="208" t="str">
        <f aca="false">IF((LEFT(N602,2)="US"),"US","")</f>
        <v>US</v>
      </c>
      <c r="C602" s="208" t="str">
        <f aca="false">M602</f>
        <v>Natural Gas</v>
      </c>
      <c r="D602" s="208" t="str">
        <f aca="false">IF(ISNUMBER(FIND("Phy",N602))=TRUE(),"Physical","Financial")</f>
        <v>Physical</v>
      </c>
      <c r="E602" s="208" t="n">
        <f aca="false">IF(VLOOKUP(S602,'DD-Lookup'!$J$6:$L$50,3,FALSE())="Monthly",(YEAR(AC602)-YEAR(AB602))*12+MONTH(AC602)-MONTH(AB602)+1,(AC602-AB602+1))</f>
        <v>1</v>
      </c>
      <c r="F602" s="239" t="n">
        <f aca="false">E602*SUM(P602:Q602)</f>
        <v>5000</v>
      </c>
      <c r="G602" s="214" t="n">
        <v>1288730</v>
      </c>
      <c r="H602" s="215" t="n">
        <v>37035.3159375</v>
      </c>
      <c r="I602" s="0" t="s">
        <v>1358</v>
      </c>
      <c r="M602" s="0" t="s">
        <v>858</v>
      </c>
      <c r="N602" s="0" t="s">
        <v>1305</v>
      </c>
      <c r="O602" s="0" t="s">
        <v>1363</v>
      </c>
      <c r="Q602" s="216" t="n">
        <v>5000</v>
      </c>
      <c r="S602" s="0" t="s">
        <v>1026</v>
      </c>
      <c r="T602" s="0" t="s">
        <v>784</v>
      </c>
      <c r="U602" s="218" t="n">
        <v>4.05</v>
      </c>
      <c r="V602" s="0" t="s">
        <v>1364</v>
      </c>
      <c r="W602" s="0" t="s">
        <v>1361</v>
      </c>
      <c r="X602" s="0" t="s">
        <v>1362</v>
      </c>
      <c r="Y602" s="0" t="s">
        <v>1310</v>
      </c>
      <c r="Z602" s="0" t="s">
        <v>571</v>
      </c>
      <c r="AA602" s="0" t="n">
        <v>806860</v>
      </c>
      <c r="AB602" s="215" t="n">
        <v>37036.875</v>
      </c>
      <c r="AC602" s="215" t="n">
        <v>37036.875</v>
      </c>
    </row>
    <row r="603" customFormat="false" ht="12.75" hidden="false" customHeight="false" outlineLevel="0" collapsed="false">
      <c r="A603" s="208" t="str">
        <f aca="false">B603&amp;" "&amp;C603&amp;" "&amp;D603</f>
        <v>US Natural Gas Physical</v>
      </c>
      <c r="B603" s="208" t="str">
        <f aca="false">IF((LEFT(N603,2)="US"),"US","")</f>
        <v>US</v>
      </c>
      <c r="C603" s="208" t="str">
        <f aca="false">M603</f>
        <v>Natural Gas</v>
      </c>
      <c r="D603" s="208" t="str">
        <f aca="false">IF(ISNUMBER(FIND("Phy",N603))=TRUE(),"Physical","Financial")</f>
        <v>Physical</v>
      </c>
      <c r="E603" s="208" t="n">
        <f aca="false">IF(VLOOKUP(S603,'DD-Lookup'!$J$6:$L$50,3,FALSE())="Monthly",(YEAR(AC603)-YEAR(AB603))*12+MONTH(AC603)-MONTH(AB603)+1,(AC603-AB603+1))</f>
        <v>1</v>
      </c>
      <c r="F603" s="239" t="n">
        <f aca="false">E603*SUM(P603:Q603)</f>
        <v>5000</v>
      </c>
      <c r="G603" s="214" t="n">
        <v>1288731</v>
      </c>
      <c r="H603" s="215" t="n">
        <v>37035.3159953704</v>
      </c>
      <c r="I603" s="0" t="s">
        <v>1358</v>
      </c>
      <c r="M603" s="0" t="s">
        <v>858</v>
      </c>
      <c r="N603" s="0" t="s">
        <v>1305</v>
      </c>
      <c r="O603" s="0" t="s">
        <v>1363</v>
      </c>
      <c r="Q603" s="216" t="n">
        <v>5000</v>
      </c>
      <c r="S603" s="0" t="s">
        <v>1026</v>
      </c>
      <c r="T603" s="0" t="s">
        <v>784</v>
      </c>
      <c r="U603" s="218" t="n">
        <v>4.0525</v>
      </c>
      <c r="V603" s="0" t="s">
        <v>1364</v>
      </c>
      <c r="W603" s="0" t="s">
        <v>1361</v>
      </c>
      <c r="X603" s="0" t="s">
        <v>1362</v>
      </c>
      <c r="Y603" s="0" t="s">
        <v>1310</v>
      </c>
      <c r="Z603" s="0" t="s">
        <v>571</v>
      </c>
      <c r="AA603" s="0" t="n">
        <v>806861</v>
      </c>
      <c r="AB603" s="215" t="n">
        <v>37036.875</v>
      </c>
      <c r="AC603" s="215" t="n">
        <v>37036.875</v>
      </c>
    </row>
    <row r="604" customFormat="false" ht="12.75" hidden="false" customHeight="false" outlineLevel="0" collapsed="false">
      <c r="A604" s="208" t="str">
        <f aca="false">B604&amp;" "&amp;C604&amp;" "&amp;D604</f>
        <v>US Natural Gas Physical</v>
      </c>
      <c r="B604" s="208" t="str">
        <f aca="false">IF((LEFT(N604,2)="US"),"US","")</f>
        <v>US</v>
      </c>
      <c r="C604" s="208" t="str">
        <f aca="false">M604</f>
        <v>Natural Gas</v>
      </c>
      <c r="D604" s="208" t="str">
        <f aca="false">IF(ISNUMBER(FIND("Phy",N604))=TRUE(),"Physical","Financial")</f>
        <v>Physical</v>
      </c>
      <c r="E604" s="208" t="n">
        <f aca="false">IF(VLOOKUP(S604,'DD-Lookup'!$J$6:$L$50,3,FALSE())="Monthly",(YEAR(AC604)-YEAR(AB604))*12+MONTH(AC604)-MONTH(AB604)+1,(AC604-AB604+1))</f>
        <v>1</v>
      </c>
      <c r="F604" s="239" t="n">
        <f aca="false">E604*SUM(P604:Q604)</f>
        <v>5000</v>
      </c>
      <c r="G604" s="214" t="n">
        <v>1288732</v>
      </c>
      <c r="H604" s="215" t="n">
        <v>37035.3160185185</v>
      </c>
      <c r="I604" s="0" t="s">
        <v>1358</v>
      </c>
      <c r="M604" s="0" t="s">
        <v>858</v>
      </c>
      <c r="N604" s="0" t="s">
        <v>1305</v>
      </c>
      <c r="O604" s="0" t="s">
        <v>1359</v>
      </c>
      <c r="Q604" s="216" t="n">
        <v>5000</v>
      </c>
      <c r="S604" s="0" t="s">
        <v>1026</v>
      </c>
      <c r="T604" s="0" t="s">
        <v>784</v>
      </c>
      <c r="U604" s="218" t="n">
        <v>4.0525</v>
      </c>
      <c r="V604" s="0" t="s">
        <v>1364</v>
      </c>
      <c r="W604" s="0" t="s">
        <v>1361</v>
      </c>
      <c r="X604" s="0" t="s">
        <v>1362</v>
      </c>
      <c r="Y604" s="0" t="s">
        <v>1310</v>
      </c>
      <c r="Z604" s="0" t="s">
        <v>571</v>
      </c>
      <c r="AA604" s="0" t="n">
        <v>806862</v>
      </c>
      <c r="AB604" s="215" t="n">
        <v>37036.875</v>
      </c>
      <c r="AC604" s="215" t="n">
        <v>37036.875</v>
      </c>
    </row>
    <row r="605" customFormat="false" ht="12.75" hidden="false" customHeight="false" outlineLevel="0" collapsed="false">
      <c r="A605" s="208" t="str">
        <f aca="false">B605&amp;" "&amp;C605&amp;" "&amp;D605</f>
        <v>US Natural Gas Physical</v>
      </c>
      <c r="B605" s="208" t="str">
        <f aca="false">IF((LEFT(N605,2)="US"),"US","")</f>
        <v>US</v>
      </c>
      <c r="C605" s="208" t="str">
        <f aca="false">M605</f>
        <v>Natural Gas</v>
      </c>
      <c r="D605" s="208" t="str">
        <f aca="false">IF(ISNUMBER(FIND("Phy",N605))=TRUE(),"Physical","Financial")</f>
        <v>Physical</v>
      </c>
      <c r="E605" s="208" t="n">
        <f aca="false">IF(VLOOKUP(S605,'DD-Lookup'!$J$6:$L$50,3,FALSE())="Monthly",(YEAR(AC605)-YEAR(AB605))*12+MONTH(AC605)-MONTH(AB605)+1,(AC605-AB605+1))</f>
        <v>1</v>
      </c>
      <c r="F605" s="239" t="n">
        <f aca="false">E605*SUM(P605:Q605)</f>
        <v>5000</v>
      </c>
      <c r="G605" s="214" t="n">
        <v>1288733</v>
      </c>
      <c r="H605" s="215" t="n">
        <v>37035.3160648148</v>
      </c>
      <c r="I605" s="0" t="s">
        <v>1358</v>
      </c>
      <c r="M605" s="0" t="s">
        <v>858</v>
      </c>
      <c r="N605" s="0" t="s">
        <v>1305</v>
      </c>
      <c r="O605" s="0" t="s">
        <v>1363</v>
      </c>
      <c r="Q605" s="216" t="n">
        <v>5000</v>
      </c>
      <c r="S605" s="0" t="s">
        <v>1026</v>
      </c>
      <c r="T605" s="0" t="s">
        <v>784</v>
      </c>
      <c r="U605" s="218" t="n">
        <v>4.055</v>
      </c>
      <c r="V605" s="0" t="s">
        <v>1364</v>
      </c>
      <c r="W605" s="0" t="s">
        <v>1361</v>
      </c>
      <c r="X605" s="0" t="s">
        <v>1362</v>
      </c>
      <c r="Y605" s="0" t="s">
        <v>1310</v>
      </c>
      <c r="Z605" s="0" t="s">
        <v>571</v>
      </c>
      <c r="AA605" s="0" t="n">
        <v>806863</v>
      </c>
      <c r="AB605" s="215" t="n">
        <v>37036.875</v>
      </c>
      <c r="AC605" s="215" t="n">
        <v>37036.875</v>
      </c>
    </row>
    <row r="606" customFormat="false" ht="12.75" hidden="false" customHeight="false" outlineLevel="0" collapsed="false">
      <c r="A606" s="208" t="str">
        <f aca="false">B606&amp;" "&amp;C606&amp;" "&amp;D606</f>
        <v>US Natural Gas Physical</v>
      </c>
      <c r="B606" s="208" t="str">
        <f aca="false">IF((LEFT(N606,2)="US"),"US","")</f>
        <v>US</v>
      </c>
      <c r="C606" s="208" t="str">
        <f aca="false">M606</f>
        <v>Natural Gas</v>
      </c>
      <c r="D606" s="208" t="str">
        <f aca="false">IF(ISNUMBER(FIND("Phy",N606))=TRUE(),"Physical","Financial")</f>
        <v>Physical</v>
      </c>
      <c r="E606" s="208" t="n">
        <f aca="false">IF(VLOOKUP(S606,'DD-Lookup'!$J$6:$L$50,3,FALSE())="Monthly",(YEAR(AC606)-YEAR(AB606))*12+MONTH(AC606)-MONTH(AB606)+1,(AC606-AB606+1))</f>
        <v>1</v>
      </c>
      <c r="F606" s="239" t="n">
        <f aca="false">E606*SUM(P606:Q606)</f>
        <v>5000</v>
      </c>
      <c r="G606" s="214" t="n">
        <v>1288734</v>
      </c>
      <c r="H606" s="215" t="n">
        <v>37035.31625</v>
      </c>
      <c r="I606" s="0" t="s">
        <v>1399</v>
      </c>
      <c r="M606" s="0" t="s">
        <v>858</v>
      </c>
      <c r="N606" s="0" t="s">
        <v>1305</v>
      </c>
      <c r="O606" s="0" t="s">
        <v>1363</v>
      </c>
      <c r="Q606" s="216" t="n">
        <v>5000</v>
      </c>
      <c r="S606" s="0" t="s">
        <v>1026</v>
      </c>
      <c r="T606" s="0" t="s">
        <v>784</v>
      </c>
      <c r="U606" s="218" t="n">
        <v>4.0625</v>
      </c>
      <c r="V606" s="0" t="s">
        <v>1401</v>
      </c>
      <c r="W606" s="0" t="s">
        <v>1361</v>
      </c>
      <c r="X606" s="0" t="s">
        <v>1362</v>
      </c>
      <c r="Y606" s="0" t="s">
        <v>1310</v>
      </c>
      <c r="Z606" s="0" t="s">
        <v>571</v>
      </c>
      <c r="AA606" s="0" t="n">
        <v>806864</v>
      </c>
      <c r="AB606" s="215" t="n">
        <v>37036.875</v>
      </c>
      <c r="AC606" s="215" t="n">
        <v>37036.875</v>
      </c>
    </row>
    <row r="607" customFormat="false" ht="12.75" hidden="false" customHeight="false" outlineLevel="0" collapsed="false">
      <c r="A607" s="208" t="str">
        <f aca="false">B607&amp;" "&amp;C607&amp;" "&amp;D607</f>
        <v>US Natural Gas Physical</v>
      </c>
      <c r="B607" s="208" t="str">
        <f aca="false">IF((LEFT(N607,2)="US"),"US","")</f>
        <v>US</v>
      </c>
      <c r="C607" s="208" t="str">
        <f aca="false">M607</f>
        <v>Natural Gas</v>
      </c>
      <c r="D607" s="208" t="str">
        <f aca="false">IF(ISNUMBER(FIND("Phy",N607))=TRUE(),"Physical","Financial")</f>
        <v>Physical</v>
      </c>
      <c r="E607" s="208" t="n">
        <f aca="false">IF(VLOOKUP(S607,'DD-Lookup'!$J$6:$L$50,3,FALSE())="Monthly",(YEAR(AC607)-YEAR(AB607))*12+MONTH(AC607)-MONTH(AB607)+1,(AC607-AB607+1))</f>
        <v>1</v>
      </c>
      <c r="F607" s="239" t="n">
        <f aca="false">E607*SUM(P607:Q607)</f>
        <v>10000</v>
      </c>
      <c r="G607" s="214" t="n">
        <v>1288735</v>
      </c>
      <c r="H607" s="215" t="n">
        <v>37035.3162962963</v>
      </c>
      <c r="I607" s="0" t="s">
        <v>593</v>
      </c>
      <c r="M607" s="0" t="s">
        <v>858</v>
      </c>
      <c r="N607" s="0" t="s">
        <v>1305</v>
      </c>
      <c r="O607" s="0" t="s">
        <v>1306</v>
      </c>
      <c r="Q607" s="216" t="n">
        <v>10000</v>
      </c>
      <c r="S607" s="0" t="s">
        <v>1026</v>
      </c>
      <c r="T607" s="0" t="s">
        <v>784</v>
      </c>
      <c r="U607" s="218" t="n">
        <v>4.19</v>
      </c>
      <c r="V607" s="0" t="s">
        <v>1374</v>
      </c>
      <c r="W607" s="0" t="s">
        <v>1308</v>
      </c>
      <c r="X607" s="0" t="s">
        <v>1309</v>
      </c>
      <c r="Y607" s="0" t="s">
        <v>1310</v>
      </c>
      <c r="Z607" s="0" t="s">
        <v>571</v>
      </c>
      <c r="AA607" s="0" t="n">
        <v>806865</v>
      </c>
      <c r="AB607" s="215" t="n">
        <v>37036.875</v>
      </c>
      <c r="AC607" s="215" t="n">
        <v>37036.875</v>
      </c>
    </row>
    <row r="608" customFormat="false" ht="12.75" hidden="false" customHeight="false" outlineLevel="0" collapsed="false">
      <c r="A608" s="208" t="str">
        <f aca="false">B608&amp;" "&amp;C608&amp;" "&amp;D608</f>
        <v>US Natural Gas Physical</v>
      </c>
      <c r="B608" s="208" t="str">
        <f aca="false">IF((LEFT(N608,2)="US"),"US","")</f>
        <v>US</v>
      </c>
      <c r="C608" s="208" t="str">
        <f aca="false">M608</f>
        <v>Natural Gas</v>
      </c>
      <c r="D608" s="208" t="str">
        <f aca="false">IF(ISNUMBER(FIND("Phy",N608))=TRUE(),"Physical","Financial")</f>
        <v>Physical</v>
      </c>
      <c r="E608" s="208" t="n">
        <f aca="false">IF(VLOOKUP(S608,'DD-Lookup'!$J$6:$L$50,3,FALSE())="Monthly",(YEAR(AC608)-YEAR(AB608))*12+MONTH(AC608)-MONTH(AB608)+1,(AC608-AB608+1))</f>
        <v>1</v>
      </c>
      <c r="F608" s="239" t="n">
        <f aca="false">E608*SUM(P608:Q608)</f>
        <v>5000</v>
      </c>
      <c r="G608" s="214" t="n">
        <v>1288736</v>
      </c>
      <c r="H608" s="215" t="n">
        <v>37035.3163194444</v>
      </c>
      <c r="I608" s="0" t="s">
        <v>1399</v>
      </c>
      <c r="M608" s="0" t="s">
        <v>858</v>
      </c>
      <c r="N608" s="0" t="s">
        <v>1305</v>
      </c>
      <c r="O608" s="0" t="s">
        <v>1378</v>
      </c>
      <c r="Q608" s="216" t="n">
        <v>5000</v>
      </c>
      <c r="S608" s="0" t="s">
        <v>1026</v>
      </c>
      <c r="T608" s="0" t="s">
        <v>784</v>
      </c>
      <c r="U608" s="218" t="n">
        <v>4.0125</v>
      </c>
      <c r="V608" s="0" t="s">
        <v>1400</v>
      </c>
      <c r="W608" s="0" t="s">
        <v>1361</v>
      </c>
      <c r="X608" s="0" t="s">
        <v>1362</v>
      </c>
      <c r="Y608" s="0" t="s">
        <v>1310</v>
      </c>
      <c r="Z608" s="0" t="s">
        <v>571</v>
      </c>
      <c r="AA608" s="0" t="n">
        <v>806866</v>
      </c>
      <c r="AB608" s="215" t="n">
        <v>37036.875</v>
      </c>
      <c r="AC608" s="215" t="n">
        <v>37036.875</v>
      </c>
    </row>
    <row r="609" customFormat="false" ht="12.75" hidden="false" customHeight="false" outlineLevel="0" collapsed="false">
      <c r="A609" s="208" t="str">
        <f aca="false">B609&amp;" "&amp;C609&amp;" "&amp;D609</f>
        <v>US Natural Gas Physical</v>
      </c>
      <c r="B609" s="208" t="str">
        <f aca="false">IF((LEFT(N609,2)="US"),"US","")</f>
        <v>US</v>
      </c>
      <c r="C609" s="208" t="str">
        <f aca="false">M609</f>
        <v>Natural Gas</v>
      </c>
      <c r="D609" s="208" t="str">
        <f aca="false">IF(ISNUMBER(FIND("Phy",N609))=TRUE(),"Physical","Financial")</f>
        <v>Physical</v>
      </c>
      <c r="E609" s="208" t="n">
        <f aca="false">IF(VLOOKUP(S609,'DD-Lookup'!$J$6:$L$50,3,FALSE())="Monthly",(YEAR(AC609)-YEAR(AB609))*12+MONTH(AC609)-MONTH(AB609)+1,(AC609-AB609+1))</f>
        <v>1</v>
      </c>
      <c r="F609" s="239" t="n">
        <f aca="false">E609*SUM(P609:Q609)</f>
        <v>5000</v>
      </c>
      <c r="G609" s="214" t="n">
        <v>1288737</v>
      </c>
      <c r="H609" s="215" t="n">
        <v>37035.3164236111</v>
      </c>
      <c r="I609" s="0" t="s">
        <v>1399</v>
      </c>
      <c r="M609" s="0" t="s">
        <v>858</v>
      </c>
      <c r="N609" s="0" t="s">
        <v>1305</v>
      </c>
      <c r="O609" s="0" t="s">
        <v>1397</v>
      </c>
      <c r="Q609" s="216" t="n">
        <v>5000</v>
      </c>
      <c r="S609" s="0" t="s">
        <v>1026</v>
      </c>
      <c r="T609" s="0" t="s">
        <v>784</v>
      </c>
      <c r="U609" s="218" t="n">
        <v>4.0025</v>
      </c>
      <c r="V609" s="0" t="s">
        <v>1401</v>
      </c>
      <c r="W609" s="0" t="s">
        <v>1361</v>
      </c>
      <c r="X609" s="0" t="s">
        <v>1362</v>
      </c>
      <c r="Y609" s="0" t="s">
        <v>1310</v>
      </c>
      <c r="Z609" s="0" t="s">
        <v>571</v>
      </c>
      <c r="AA609" s="0" t="n">
        <v>806867</v>
      </c>
      <c r="AB609" s="215" t="n">
        <v>37036.875</v>
      </c>
      <c r="AC609" s="215" t="n">
        <v>37036.875</v>
      </c>
    </row>
    <row r="610" customFormat="false" ht="12.75" hidden="false" customHeight="false" outlineLevel="0" collapsed="false">
      <c r="A610" s="208" t="str">
        <f aca="false">B610&amp;" "&amp;C610&amp;" "&amp;D610</f>
        <v>US Natural Gas Physical</v>
      </c>
      <c r="B610" s="208" t="str">
        <f aca="false">IF((LEFT(N610,2)="US"),"US","")</f>
        <v>US</v>
      </c>
      <c r="C610" s="208" t="str">
        <f aca="false">M610</f>
        <v>Natural Gas</v>
      </c>
      <c r="D610" s="208" t="str">
        <f aca="false">IF(ISNUMBER(FIND("Phy",N610))=TRUE(),"Physical","Financial")</f>
        <v>Physical</v>
      </c>
      <c r="E610" s="208" t="n">
        <f aca="false">IF(VLOOKUP(S610,'DD-Lookup'!$J$6:$L$50,3,FALSE())="Monthly",(YEAR(AC610)-YEAR(AB610))*12+MONTH(AC610)-MONTH(AB610)+1,(AC610-AB610+1))</f>
        <v>1</v>
      </c>
      <c r="F610" s="239" t="n">
        <f aca="false">E610*SUM(P610:Q610)</f>
        <v>5000</v>
      </c>
      <c r="G610" s="214" t="n">
        <v>1288738</v>
      </c>
      <c r="H610" s="215" t="n">
        <v>37035.3164583333</v>
      </c>
      <c r="I610" s="0" t="s">
        <v>1317</v>
      </c>
      <c r="M610" s="0" t="s">
        <v>858</v>
      </c>
      <c r="N610" s="0" t="s">
        <v>1305</v>
      </c>
      <c r="O610" s="0" t="s">
        <v>1372</v>
      </c>
      <c r="Q610" s="216" t="n">
        <v>5000</v>
      </c>
      <c r="S610" s="0" t="s">
        <v>1026</v>
      </c>
      <c r="T610" s="0" t="s">
        <v>784</v>
      </c>
      <c r="U610" s="218" t="n">
        <v>4.0125</v>
      </c>
      <c r="V610" s="0" t="s">
        <v>1370</v>
      </c>
      <c r="W610" s="0" t="s">
        <v>1361</v>
      </c>
      <c r="X610" s="0" t="s">
        <v>1362</v>
      </c>
      <c r="Y610" s="0" t="s">
        <v>1310</v>
      </c>
      <c r="Z610" s="0" t="s">
        <v>571</v>
      </c>
      <c r="AA610" s="0" t="n">
        <v>806868</v>
      </c>
      <c r="AB610" s="215" t="n">
        <v>37036.875</v>
      </c>
      <c r="AC610" s="215" t="n">
        <v>37036.875</v>
      </c>
    </row>
    <row r="611" customFormat="false" ht="12.75" hidden="false" customHeight="false" outlineLevel="0" collapsed="false">
      <c r="A611" s="208" t="str">
        <f aca="false">B611&amp;" "&amp;C611&amp;" "&amp;D611</f>
        <v>US Natural Gas Physical</v>
      </c>
      <c r="B611" s="208" t="str">
        <f aca="false">IF((LEFT(N611,2)="US"),"US","")</f>
        <v>US</v>
      </c>
      <c r="C611" s="208" t="str">
        <f aca="false">M611</f>
        <v>Natural Gas</v>
      </c>
      <c r="D611" s="208" t="str">
        <f aca="false">IF(ISNUMBER(FIND("Phy",N611))=TRUE(),"Physical","Financial")</f>
        <v>Physical</v>
      </c>
      <c r="E611" s="208" t="n">
        <f aca="false">IF(VLOOKUP(S611,'DD-Lookup'!$J$6:$L$50,3,FALSE())="Monthly",(YEAR(AC611)-YEAR(AB611))*12+MONTH(AC611)-MONTH(AB611)+1,(AC611-AB611+1))</f>
        <v>1</v>
      </c>
      <c r="F611" s="239" t="n">
        <f aca="false">E611*SUM(P611:Q611)</f>
        <v>10000</v>
      </c>
      <c r="G611" s="214" t="n">
        <v>1288739</v>
      </c>
      <c r="H611" s="215" t="n">
        <v>37035.3165625</v>
      </c>
      <c r="I611" s="0" t="s">
        <v>1317</v>
      </c>
      <c r="M611" s="0" t="s">
        <v>858</v>
      </c>
      <c r="N611" s="0" t="s">
        <v>1305</v>
      </c>
      <c r="O611" s="0" t="s">
        <v>1306</v>
      </c>
      <c r="Q611" s="216" t="n">
        <v>10000</v>
      </c>
      <c r="S611" s="0" t="s">
        <v>1026</v>
      </c>
      <c r="T611" s="0" t="s">
        <v>784</v>
      </c>
      <c r="U611" s="218" t="n">
        <v>4.1913</v>
      </c>
      <c r="V611" s="0" t="s">
        <v>1402</v>
      </c>
      <c r="W611" s="0" t="s">
        <v>1308</v>
      </c>
      <c r="X611" s="0" t="s">
        <v>1309</v>
      </c>
      <c r="Y611" s="0" t="s">
        <v>1310</v>
      </c>
      <c r="Z611" s="0" t="s">
        <v>571</v>
      </c>
      <c r="AA611" s="0" t="n">
        <v>806869</v>
      </c>
      <c r="AB611" s="215" t="n">
        <v>37036.875</v>
      </c>
      <c r="AC611" s="215" t="n">
        <v>37036.875</v>
      </c>
    </row>
    <row r="612" customFormat="false" ht="12.75" hidden="false" customHeight="false" outlineLevel="0" collapsed="false">
      <c r="A612" s="208" t="str">
        <f aca="false">B612&amp;" "&amp;C612&amp;" "&amp;D612</f>
        <v>US Natural Gas Physical</v>
      </c>
      <c r="B612" s="208" t="str">
        <f aca="false">IF((LEFT(N612,2)="US"),"US","")</f>
        <v>US</v>
      </c>
      <c r="C612" s="208" t="str">
        <f aca="false">M612</f>
        <v>Natural Gas</v>
      </c>
      <c r="D612" s="208" t="str">
        <f aca="false">IF(ISNUMBER(FIND("Phy",N612))=TRUE(),"Physical","Financial")</f>
        <v>Physical</v>
      </c>
      <c r="E612" s="208" t="n">
        <f aca="false">IF(VLOOKUP(S612,'DD-Lookup'!$J$6:$L$50,3,FALSE())="Monthly",(YEAR(AC612)-YEAR(AB612))*12+MONTH(AC612)-MONTH(AB612)+1,(AC612-AB612+1))</f>
        <v>1</v>
      </c>
      <c r="F612" s="239" t="n">
        <f aca="false">E612*SUM(P612:Q612)</f>
        <v>5000</v>
      </c>
      <c r="G612" s="214" t="n">
        <v>1288740</v>
      </c>
      <c r="H612" s="215" t="n">
        <v>37035.3166435185</v>
      </c>
      <c r="I612" s="0" t="s">
        <v>1317</v>
      </c>
      <c r="M612" s="0" t="s">
        <v>858</v>
      </c>
      <c r="N612" s="0" t="s">
        <v>1305</v>
      </c>
      <c r="O612" s="0" t="s">
        <v>1363</v>
      </c>
      <c r="P612" s="216" t="n">
        <v>5000</v>
      </c>
      <c r="S612" s="0" t="s">
        <v>1026</v>
      </c>
      <c r="T612" s="0" t="s">
        <v>784</v>
      </c>
      <c r="U612" s="218" t="n">
        <v>4.07</v>
      </c>
      <c r="V612" s="0" t="s">
        <v>1318</v>
      </c>
      <c r="W612" s="0" t="s">
        <v>1361</v>
      </c>
      <c r="X612" s="0" t="s">
        <v>1362</v>
      </c>
      <c r="Y612" s="0" t="s">
        <v>1310</v>
      </c>
      <c r="Z612" s="0" t="s">
        <v>571</v>
      </c>
      <c r="AA612" s="0" t="n">
        <v>806870</v>
      </c>
      <c r="AB612" s="215" t="n">
        <v>37036.875</v>
      </c>
      <c r="AC612" s="215" t="n">
        <v>37036.875</v>
      </c>
    </row>
    <row r="613" customFormat="false" ht="12.75" hidden="false" customHeight="false" outlineLevel="0" collapsed="false">
      <c r="A613" s="208" t="str">
        <f aca="false">B613&amp;" "&amp;C613&amp;" "&amp;D613</f>
        <v> Metals Financial</v>
      </c>
      <c r="B613" s="208" t="str">
        <f aca="false">IF((LEFT(N613,2)="US"),"US","")</f>
        <v/>
      </c>
      <c r="C613" s="208" t="str">
        <f aca="false">M613</f>
        <v>Metals</v>
      </c>
      <c r="D613" s="208" t="str">
        <f aca="false">IF(ISNUMBER(FIND("Phy",N613))=TRUE(),"Physical","Financial")</f>
        <v>Financial</v>
      </c>
      <c r="E613" s="208" t="n">
        <f aca="false">IF(VLOOKUP(S613,'DD-Lookup'!$J$6:$L$50,3,FALSE())="Monthly",(YEAR(AC613)-YEAR(AB613))*12+MONTH(AC613)-MONTH(AB613)+1,(AC613-AB613+1))</f>
        <v>1</v>
      </c>
      <c r="F613" s="239" t="n">
        <f aca="false">E613*SUM(P613:Q613)</f>
        <v>5</v>
      </c>
      <c r="G613" s="214" t="n">
        <v>1288741</v>
      </c>
      <c r="H613" s="215" t="n">
        <v>37035.3166550926</v>
      </c>
      <c r="I613" s="0" t="s">
        <v>1070</v>
      </c>
      <c r="M613" s="0" t="s">
        <v>780</v>
      </c>
      <c r="N613" s="0" t="s">
        <v>804</v>
      </c>
      <c r="O613" s="0" t="s">
        <v>976</v>
      </c>
      <c r="P613" s="216" t="n">
        <v>5</v>
      </c>
      <c r="S613" s="0" t="s">
        <v>783</v>
      </c>
      <c r="T613" s="0" t="s">
        <v>784</v>
      </c>
      <c r="U613" s="218" t="n">
        <v>1750</v>
      </c>
      <c r="V613" s="0" t="s">
        <v>1071</v>
      </c>
      <c r="W613" s="0" t="s">
        <v>803</v>
      </c>
      <c r="X613" s="0" t="s">
        <v>787</v>
      </c>
      <c r="Y613" s="0" t="s">
        <v>788</v>
      </c>
      <c r="Z613" s="0" t="s">
        <v>789</v>
      </c>
      <c r="AA613" s="0" t="n">
        <v>2150464</v>
      </c>
      <c r="AB613" s="215" t="n">
        <v>37090.6472222222</v>
      </c>
      <c r="AC613" s="215" t="n">
        <v>37090.6472222222</v>
      </c>
    </row>
    <row r="614" customFormat="false" ht="12.75" hidden="false" customHeight="false" outlineLevel="0" collapsed="false">
      <c r="A614" s="208" t="str">
        <f aca="false">B614&amp;" "&amp;C614&amp;" "&amp;D614</f>
        <v>US Natural Gas Physical</v>
      </c>
      <c r="B614" s="208" t="str">
        <f aca="false">IF((LEFT(N614,2)="US"),"US","")</f>
        <v>US</v>
      </c>
      <c r="C614" s="208" t="str">
        <f aca="false">M614</f>
        <v>Natural Gas</v>
      </c>
      <c r="D614" s="208" t="str">
        <f aca="false">IF(ISNUMBER(FIND("Phy",N614))=TRUE(),"Physical","Financial")</f>
        <v>Physical</v>
      </c>
      <c r="E614" s="208" t="n">
        <f aca="false">IF(VLOOKUP(S614,'DD-Lookup'!$J$6:$L$50,3,FALSE())="Monthly",(YEAR(AC614)-YEAR(AB614))*12+MONTH(AC614)-MONTH(AB614)+1,(AC614-AB614+1))</f>
        <v>1</v>
      </c>
      <c r="F614" s="239" t="n">
        <f aca="false">E614*SUM(P614:Q614)</f>
        <v>5000</v>
      </c>
      <c r="G614" s="214" t="n">
        <v>1288742</v>
      </c>
      <c r="H614" s="215" t="n">
        <v>37035.3166898148</v>
      </c>
      <c r="I614" s="0" t="s">
        <v>1317</v>
      </c>
      <c r="M614" s="0" t="s">
        <v>858</v>
      </c>
      <c r="N614" s="0" t="s">
        <v>1305</v>
      </c>
      <c r="O614" s="0" t="s">
        <v>1363</v>
      </c>
      <c r="P614" s="216" t="n">
        <v>5000</v>
      </c>
      <c r="S614" s="0" t="s">
        <v>1026</v>
      </c>
      <c r="T614" s="0" t="s">
        <v>784</v>
      </c>
      <c r="U614" s="218" t="n">
        <v>4.0675</v>
      </c>
      <c r="V614" s="0" t="s">
        <v>1402</v>
      </c>
      <c r="W614" s="0" t="s">
        <v>1361</v>
      </c>
      <c r="X614" s="0" t="s">
        <v>1362</v>
      </c>
      <c r="Y614" s="0" t="s">
        <v>1310</v>
      </c>
      <c r="Z614" s="0" t="s">
        <v>571</v>
      </c>
      <c r="AA614" s="0" t="n">
        <v>806872</v>
      </c>
      <c r="AB614" s="215" t="n">
        <v>37036.875</v>
      </c>
      <c r="AC614" s="215" t="n">
        <v>37036.875</v>
      </c>
    </row>
    <row r="615" customFormat="false" ht="12.75" hidden="false" customHeight="false" outlineLevel="0" collapsed="false">
      <c r="A615" s="208" t="str">
        <f aca="false">B615&amp;" "&amp;C615&amp;" "&amp;D615</f>
        <v>US Natural Gas Physical</v>
      </c>
      <c r="B615" s="208" t="str">
        <f aca="false">IF((LEFT(N615,2)="US"),"US","")</f>
        <v>US</v>
      </c>
      <c r="C615" s="208" t="str">
        <f aca="false">M615</f>
        <v>Natural Gas</v>
      </c>
      <c r="D615" s="208" t="str">
        <f aca="false">IF(ISNUMBER(FIND("Phy",N615))=TRUE(),"Physical","Financial")</f>
        <v>Physical</v>
      </c>
      <c r="E615" s="208" t="n">
        <f aca="false">IF(VLOOKUP(S615,'DD-Lookup'!$J$6:$L$50,3,FALSE())="Monthly",(YEAR(AC615)-YEAR(AB615))*12+MONTH(AC615)-MONTH(AB615)+1,(AC615-AB615+1))</f>
        <v>1</v>
      </c>
      <c r="F615" s="239" t="n">
        <f aca="false">E615*SUM(P615:Q615)</f>
        <v>5000</v>
      </c>
      <c r="G615" s="214" t="n">
        <v>1288743</v>
      </c>
      <c r="H615" s="215" t="n">
        <v>37035.3167013889</v>
      </c>
      <c r="I615" s="0" t="s">
        <v>1317</v>
      </c>
      <c r="M615" s="0" t="s">
        <v>858</v>
      </c>
      <c r="N615" s="0" t="s">
        <v>1305</v>
      </c>
      <c r="O615" s="0" t="s">
        <v>1372</v>
      </c>
      <c r="P615" s="216" t="n">
        <v>5000</v>
      </c>
      <c r="S615" s="0" t="s">
        <v>1026</v>
      </c>
      <c r="T615" s="0" t="s">
        <v>784</v>
      </c>
      <c r="U615" s="218" t="n">
        <v>4.015</v>
      </c>
      <c r="V615" s="0" t="s">
        <v>1370</v>
      </c>
      <c r="W615" s="0" t="s">
        <v>1361</v>
      </c>
      <c r="X615" s="0" t="s">
        <v>1362</v>
      </c>
      <c r="Y615" s="0" t="s">
        <v>1310</v>
      </c>
      <c r="Z615" s="0" t="s">
        <v>571</v>
      </c>
      <c r="AA615" s="0" t="n">
        <v>806871</v>
      </c>
      <c r="AB615" s="215" t="n">
        <v>37036.875</v>
      </c>
      <c r="AC615" s="215" t="n">
        <v>37036.875</v>
      </c>
    </row>
    <row r="616" customFormat="false" ht="12.75" hidden="false" customHeight="false" outlineLevel="0" collapsed="false">
      <c r="A616" s="208" t="str">
        <f aca="false">B616&amp;" "&amp;C616&amp;" "&amp;D616</f>
        <v>US Natural Gas Financial</v>
      </c>
      <c r="B616" s="208" t="str">
        <f aca="false">IF((LEFT(N616,2)="US"),"US","")</f>
        <v>US</v>
      </c>
      <c r="C616" s="208" t="str">
        <f aca="false">M616</f>
        <v>Natural Gas</v>
      </c>
      <c r="D616" s="208" t="str">
        <f aca="false">IF(ISNUMBER(FIND("Phy",N616))=TRUE(),"Physical","Financial")</f>
        <v>Financial</v>
      </c>
      <c r="E616" s="208" t="n">
        <f aca="false">IF(VLOOKUP(S616,'DD-Lookup'!$J$6:$L$50,3,FALSE())="Monthly",(YEAR(AC616)-YEAR(AB616))*12+MONTH(AC616)-MONTH(AB616)+1,(AC616-AB616+1))</f>
        <v>151</v>
      </c>
      <c r="F616" s="239" t="n">
        <f aca="false">E616*SUM(P616:Q616)</f>
        <v>377500</v>
      </c>
      <c r="G616" s="214" t="n">
        <v>1288744</v>
      </c>
      <c r="H616" s="215" t="n">
        <v>37035.316724537</v>
      </c>
      <c r="I616" s="0" t="s">
        <v>1155</v>
      </c>
      <c r="M616" s="0" t="s">
        <v>858</v>
      </c>
      <c r="N616" s="0" t="s">
        <v>1024</v>
      </c>
      <c r="O616" s="0" t="s">
        <v>1289</v>
      </c>
      <c r="P616" s="216" t="n">
        <v>2500</v>
      </c>
      <c r="S616" s="0" t="s">
        <v>1026</v>
      </c>
      <c r="T616" s="0" t="s">
        <v>784</v>
      </c>
      <c r="U616" s="218" t="n">
        <v>4.65</v>
      </c>
      <c r="V616" s="0" t="s">
        <v>1156</v>
      </c>
      <c r="W616" s="0" t="s">
        <v>1028</v>
      </c>
      <c r="X616" s="0" t="s">
        <v>1029</v>
      </c>
      <c r="Y616" s="0" t="s">
        <v>838</v>
      </c>
      <c r="Z616" s="0" t="s">
        <v>571</v>
      </c>
      <c r="AA616" s="0" t="s">
        <v>1403</v>
      </c>
      <c r="AB616" s="215" t="n">
        <v>37196</v>
      </c>
      <c r="AC616" s="215" t="n">
        <v>37346</v>
      </c>
    </row>
    <row r="617" customFormat="false" ht="12.75" hidden="false" customHeight="false" outlineLevel="0" collapsed="false">
      <c r="A617" s="208" t="str">
        <f aca="false">B617&amp;" "&amp;C617&amp;" "&amp;D617</f>
        <v>US Natural Gas Physical</v>
      </c>
      <c r="B617" s="208" t="str">
        <f aca="false">IF((LEFT(N617,2)="US"),"US","")</f>
        <v>US</v>
      </c>
      <c r="C617" s="208" t="str">
        <f aca="false">M617</f>
        <v>Natural Gas</v>
      </c>
      <c r="D617" s="208" t="str">
        <f aca="false">IF(ISNUMBER(FIND("Phy",N617))=TRUE(),"Physical","Financial")</f>
        <v>Physical</v>
      </c>
      <c r="E617" s="208" t="n">
        <f aca="false">IF(VLOOKUP(S617,'DD-Lookup'!$J$6:$L$50,3,FALSE())="Monthly",(YEAR(AC617)-YEAR(AB617))*12+MONTH(AC617)-MONTH(AB617)+1,(AC617-AB617+1))</f>
        <v>1</v>
      </c>
      <c r="F617" s="239" t="n">
        <f aca="false">E617*SUM(P617:Q617)</f>
        <v>5000</v>
      </c>
      <c r="G617" s="214" t="n">
        <v>1288745</v>
      </c>
      <c r="H617" s="215" t="n">
        <v>37035.3167361111</v>
      </c>
      <c r="I617" s="0" t="s">
        <v>1317</v>
      </c>
      <c r="M617" s="0" t="s">
        <v>858</v>
      </c>
      <c r="N617" s="0" t="s">
        <v>1305</v>
      </c>
      <c r="O617" s="0" t="s">
        <v>1363</v>
      </c>
      <c r="P617" s="216" t="n">
        <v>5000</v>
      </c>
      <c r="S617" s="0" t="s">
        <v>1026</v>
      </c>
      <c r="T617" s="0" t="s">
        <v>784</v>
      </c>
      <c r="U617" s="218" t="n">
        <v>4.065</v>
      </c>
      <c r="V617" s="0" t="s">
        <v>1402</v>
      </c>
      <c r="W617" s="0" t="s">
        <v>1361</v>
      </c>
      <c r="X617" s="0" t="s">
        <v>1362</v>
      </c>
      <c r="Y617" s="0" t="s">
        <v>1310</v>
      </c>
      <c r="Z617" s="0" t="s">
        <v>571</v>
      </c>
      <c r="AA617" s="0" t="n">
        <v>806873</v>
      </c>
      <c r="AB617" s="215" t="n">
        <v>37036.875</v>
      </c>
      <c r="AC617" s="215" t="n">
        <v>37036.875</v>
      </c>
    </row>
    <row r="618" customFormat="false" ht="12.75" hidden="false" customHeight="false" outlineLevel="0" collapsed="false">
      <c r="A618" s="208" t="str">
        <f aca="false">B618&amp;" "&amp;C618&amp;" "&amp;D618</f>
        <v> Metals Financial</v>
      </c>
      <c r="B618" s="208" t="str">
        <f aca="false">IF((LEFT(N618,2)="US"),"US","")</f>
        <v/>
      </c>
      <c r="C618" s="208" t="str">
        <f aca="false">M618</f>
        <v>Metals</v>
      </c>
      <c r="D618" s="208" t="str">
        <f aca="false">IF(ISNUMBER(FIND("Phy",N618))=TRUE(),"Physical","Financial")</f>
        <v>Financial</v>
      </c>
      <c r="E618" s="208" t="n">
        <f aca="false">IF(VLOOKUP(S618,'DD-Lookup'!$J$6:$L$50,3,FALSE())="Monthly",(YEAR(AC618)-YEAR(AB618))*12+MONTH(AC618)-MONTH(AB618)+1,(AC618-AB618+1))</f>
        <v>1</v>
      </c>
      <c r="F618" s="239" t="n">
        <f aca="false">E618*SUM(P618:Q618)</f>
        <v>2</v>
      </c>
      <c r="G618" s="214" t="n">
        <v>1288747</v>
      </c>
      <c r="H618" s="215" t="n">
        <v>37035.3167939815</v>
      </c>
      <c r="I618" s="0" t="s">
        <v>815</v>
      </c>
      <c r="M618" s="0" t="s">
        <v>780</v>
      </c>
      <c r="N618" s="0" t="s">
        <v>804</v>
      </c>
      <c r="O618" s="0" t="s">
        <v>805</v>
      </c>
      <c r="P618" s="216" t="n">
        <v>2</v>
      </c>
      <c r="S618" s="0" t="s">
        <v>783</v>
      </c>
      <c r="T618" s="0" t="s">
        <v>784</v>
      </c>
      <c r="U618" s="218" t="n">
        <v>1744</v>
      </c>
      <c r="V618" s="0" t="s">
        <v>816</v>
      </c>
      <c r="W618" s="0" t="s">
        <v>803</v>
      </c>
      <c r="X618" s="0" t="s">
        <v>787</v>
      </c>
      <c r="Y618" s="0" t="s">
        <v>788</v>
      </c>
      <c r="Z618" s="0" t="s">
        <v>789</v>
      </c>
      <c r="AA618" s="0" t="n">
        <v>2150466</v>
      </c>
    </row>
    <row r="619" customFormat="false" ht="12.75" hidden="false" customHeight="false" outlineLevel="0" collapsed="false">
      <c r="A619" s="208" t="str">
        <f aca="false">B619&amp;" "&amp;C619&amp;" "&amp;D619</f>
        <v>US Natural Gas Financial</v>
      </c>
      <c r="B619" s="208" t="str">
        <f aca="false">IF((LEFT(N619,2)="US"),"US","")</f>
        <v>US</v>
      </c>
      <c r="C619" s="208" t="str">
        <f aca="false">M619</f>
        <v>Natural Gas</v>
      </c>
      <c r="D619" s="208" t="str">
        <f aca="false">IF(ISNUMBER(FIND("Phy",N619))=TRUE(),"Physical","Financial")</f>
        <v>Financial</v>
      </c>
      <c r="E619" s="208" t="n">
        <f aca="false">IF(VLOOKUP(S619,'DD-Lookup'!$J$6:$L$50,3,FALSE())="Monthly",(YEAR(AC619)-YEAR(AB619))*12+MONTH(AC619)-MONTH(AB619)+1,(AC619-AB619+1))</f>
        <v>7</v>
      </c>
      <c r="F619" s="239" t="n">
        <f aca="false">E619*SUM(P619:Q619)</f>
        <v>210000</v>
      </c>
      <c r="G619" s="214" t="n">
        <v>1288748</v>
      </c>
      <c r="H619" s="215" t="n">
        <v>37035.3168171296</v>
      </c>
      <c r="I619" s="0" t="s">
        <v>593</v>
      </c>
      <c r="M619" s="0" t="s">
        <v>858</v>
      </c>
      <c r="N619" s="0" t="s">
        <v>1024</v>
      </c>
      <c r="O619" s="0" t="s">
        <v>1404</v>
      </c>
      <c r="P619" s="216" t="n">
        <v>30000</v>
      </c>
      <c r="S619" s="0" t="s">
        <v>1026</v>
      </c>
      <c r="T619" s="0" t="s">
        <v>784</v>
      </c>
      <c r="U619" s="218" t="n">
        <v>4.11</v>
      </c>
      <c r="V619" s="0" t="s">
        <v>1405</v>
      </c>
      <c r="W619" s="0" t="s">
        <v>1406</v>
      </c>
      <c r="X619" s="0" t="s">
        <v>1407</v>
      </c>
      <c r="Y619" s="0" t="s">
        <v>838</v>
      </c>
      <c r="Z619" s="0" t="s">
        <v>571</v>
      </c>
      <c r="AA619" s="0" t="s">
        <v>1408</v>
      </c>
      <c r="AB619" s="215" t="n">
        <v>37036.875</v>
      </c>
      <c r="AC619" s="215" t="n">
        <v>37042.875</v>
      </c>
    </row>
    <row r="620" customFormat="false" ht="12.75" hidden="false" customHeight="false" outlineLevel="0" collapsed="false">
      <c r="A620" s="208" t="str">
        <f aca="false">B620&amp;" "&amp;C620&amp;" "&amp;D620</f>
        <v> Metals Financial</v>
      </c>
      <c r="B620" s="208" t="str">
        <f aca="false">IF((LEFT(N620,2)="US"),"US","")</f>
        <v/>
      </c>
      <c r="C620" s="208" t="str">
        <f aca="false">M620</f>
        <v>Metals</v>
      </c>
      <c r="D620" s="208" t="str">
        <f aca="false">IF(ISNUMBER(FIND("Phy",N620))=TRUE(),"Physical","Financial")</f>
        <v>Financial</v>
      </c>
      <c r="E620" s="208" t="n">
        <f aca="false">IF(VLOOKUP(S620,'DD-Lookup'!$J$6:$L$50,3,FALSE())="Monthly",(YEAR(AC620)-YEAR(AB620))*12+MONTH(AC620)-MONTH(AB620)+1,(AC620-AB620+1))</f>
        <v>1</v>
      </c>
      <c r="F620" s="239" t="n">
        <f aca="false">E620*SUM(P620:Q620)</f>
        <v>13</v>
      </c>
      <c r="G620" s="214" t="n">
        <v>1288749</v>
      </c>
      <c r="H620" s="215" t="n">
        <v>37035.3168865741</v>
      </c>
      <c r="I620" s="0" t="s">
        <v>901</v>
      </c>
      <c r="M620" s="0" t="s">
        <v>780</v>
      </c>
      <c r="N620" s="0" t="s">
        <v>804</v>
      </c>
      <c r="O620" s="0" t="s">
        <v>805</v>
      </c>
      <c r="P620" s="216" t="n">
        <v>13</v>
      </c>
      <c r="S620" s="0" t="s">
        <v>783</v>
      </c>
      <c r="T620" s="0" t="s">
        <v>784</v>
      </c>
      <c r="U620" s="218" t="n">
        <v>1744</v>
      </c>
      <c r="V620" s="0" t="s">
        <v>902</v>
      </c>
      <c r="W620" s="0" t="s">
        <v>803</v>
      </c>
      <c r="X620" s="0" t="s">
        <v>787</v>
      </c>
      <c r="Y620" s="0" t="s">
        <v>788</v>
      </c>
      <c r="Z620" s="0" t="s">
        <v>789</v>
      </c>
      <c r="AA620" s="0" t="n">
        <v>2150468</v>
      </c>
    </row>
    <row r="621" customFormat="false" ht="12.75" hidden="false" customHeight="false" outlineLevel="0" collapsed="false">
      <c r="A621" s="208" t="str">
        <f aca="false">B621&amp;" "&amp;C621&amp;" "&amp;D621</f>
        <v>US Natural Gas Physical</v>
      </c>
      <c r="B621" s="208" t="str">
        <f aca="false">IF((LEFT(N621,2)="US"),"US","")</f>
        <v>US</v>
      </c>
      <c r="C621" s="208" t="str">
        <f aca="false">M621</f>
        <v>Natural Gas</v>
      </c>
      <c r="D621" s="208" t="str">
        <f aca="false">IF(ISNUMBER(FIND("Phy",N621))=TRUE(),"Physical","Financial")</f>
        <v>Physical</v>
      </c>
      <c r="E621" s="208" t="n">
        <f aca="false">IF(VLOOKUP(S621,'DD-Lookup'!$J$6:$L$50,3,FALSE())="Monthly",(YEAR(AC621)-YEAR(AB621))*12+MONTH(AC621)-MONTH(AB621)+1,(AC621-AB621+1))</f>
        <v>1</v>
      </c>
      <c r="F621" s="239" t="n">
        <f aca="false">E621*SUM(P621:Q621)</f>
        <v>5000</v>
      </c>
      <c r="G621" s="214" t="n">
        <v>1288750</v>
      </c>
      <c r="H621" s="215" t="n">
        <v>37035.3169097222</v>
      </c>
      <c r="I621" s="0" t="s">
        <v>1358</v>
      </c>
      <c r="M621" s="0" t="s">
        <v>858</v>
      </c>
      <c r="N621" s="0" t="s">
        <v>1305</v>
      </c>
      <c r="O621" s="0" t="s">
        <v>1359</v>
      </c>
      <c r="P621" s="216" t="n">
        <v>5000</v>
      </c>
      <c r="S621" s="0" t="s">
        <v>1026</v>
      </c>
      <c r="T621" s="0" t="s">
        <v>784</v>
      </c>
      <c r="U621" s="218" t="n">
        <v>4.065</v>
      </c>
      <c r="V621" s="0" t="s">
        <v>1364</v>
      </c>
      <c r="W621" s="0" t="s">
        <v>1361</v>
      </c>
      <c r="X621" s="0" t="s">
        <v>1362</v>
      </c>
      <c r="Y621" s="0" t="s">
        <v>1310</v>
      </c>
      <c r="Z621" s="0" t="s">
        <v>571</v>
      </c>
      <c r="AA621" s="0" t="n">
        <v>806874</v>
      </c>
      <c r="AB621" s="215" t="n">
        <v>37036.875</v>
      </c>
      <c r="AC621" s="215" t="n">
        <v>37036.875</v>
      </c>
    </row>
    <row r="622" customFormat="false" ht="12.75" hidden="false" customHeight="false" outlineLevel="0" collapsed="false">
      <c r="A622" s="208" t="str">
        <f aca="false">B622&amp;" "&amp;C622&amp;" "&amp;D622</f>
        <v>US Natural Gas Physical</v>
      </c>
      <c r="B622" s="208" t="str">
        <f aca="false">IF((LEFT(N622,2)="US"),"US","")</f>
        <v>US</v>
      </c>
      <c r="C622" s="208" t="str">
        <f aca="false">M622</f>
        <v>Natural Gas</v>
      </c>
      <c r="D622" s="208" t="str">
        <f aca="false">IF(ISNUMBER(FIND("Phy",N622))=TRUE(),"Physical","Financial")</f>
        <v>Physical</v>
      </c>
      <c r="E622" s="208" t="n">
        <f aca="false">IF(VLOOKUP(S622,'DD-Lookup'!$J$6:$L$50,3,FALSE())="Monthly",(YEAR(AC622)-YEAR(AB622))*12+MONTH(AC622)-MONTH(AB622)+1,(AC622-AB622+1))</f>
        <v>1</v>
      </c>
      <c r="F622" s="239" t="n">
        <f aca="false">E622*SUM(P622:Q622)</f>
        <v>5000</v>
      </c>
      <c r="G622" s="214" t="n">
        <v>1288751</v>
      </c>
      <c r="H622" s="215" t="n">
        <v>37035.3169444444</v>
      </c>
      <c r="I622" s="0" t="s">
        <v>1358</v>
      </c>
      <c r="M622" s="0" t="s">
        <v>858</v>
      </c>
      <c r="N622" s="0" t="s">
        <v>1305</v>
      </c>
      <c r="O622" s="0" t="s">
        <v>1363</v>
      </c>
      <c r="P622" s="216" t="n">
        <v>5000</v>
      </c>
      <c r="S622" s="0" t="s">
        <v>1026</v>
      </c>
      <c r="T622" s="0" t="s">
        <v>784</v>
      </c>
      <c r="U622" s="218" t="n">
        <v>4.0625</v>
      </c>
      <c r="V622" s="0" t="s">
        <v>1364</v>
      </c>
      <c r="W622" s="0" t="s">
        <v>1361</v>
      </c>
      <c r="X622" s="0" t="s">
        <v>1362</v>
      </c>
      <c r="Y622" s="0" t="s">
        <v>1310</v>
      </c>
      <c r="Z622" s="0" t="s">
        <v>571</v>
      </c>
      <c r="AA622" s="0" t="n">
        <v>806875</v>
      </c>
      <c r="AB622" s="215" t="n">
        <v>37036.875</v>
      </c>
      <c r="AC622" s="215" t="n">
        <v>37036.875</v>
      </c>
    </row>
    <row r="623" customFormat="false" ht="12.75" hidden="false" customHeight="false" outlineLevel="0" collapsed="false">
      <c r="A623" s="208" t="str">
        <f aca="false">B623&amp;" "&amp;C623&amp;" "&amp;D623</f>
        <v>US Natural Gas Physical</v>
      </c>
      <c r="B623" s="208" t="str">
        <f aca="false">IF((LEFT(N623,2)="US"),"US","")</f>
        <v>US</v>
      </c>
      <c r="C623" s="208" t="str">
        <f aca="false">M623</f>
        <v>Natural Gas</v>
      </c>
      <c r="D623" s="208" t="str">
        <f aca="false">IF(ISNUMBER(FIND("Phy",N623))=TRUE(),"Physical","Financial")</f>
        <v>Physical</v>
      </c>
      <c r="E623" s="208" t="n">
        <f aca="false">IF(VLOOKUP(S623,'DD-Lookup'!$J$6:$L$50,3,FALSE())="Monthly",(YEAR(AC623)-YEAR(AB623))*12+MONTH(AC623)-MONTH(AB623)+1,(AC623-AB623+1))</f>
        <v>1</v>
      </c>
      <c r="F623" s="239" t="n">
        <f aca="false">E623*SUM(P623:Q623)</f>
        <v>5000</v>
      </c>
      <c r="G623" s="214" t="n">
        <v>1288752</v>
      </c>
      <c r="H623" s="215" t="n">
        <v>37035.3170486111</v>
      </c>
      <c r="I623" s="0" t="s">
        <v>1317</v>
      </c>
      <c r="M623" s="0" t="s">
        <v>858</v>
      </c>
      <c r="N623" s="0" t="s">
        <v>1305</v>
      </c>
      <c r="O623" s="0" t="s">
        <v>1363</v>
      </c>
      <c r="P623" s="216" t="n">
        <v>5000</v>
      </c>
      <c r="S623" s="0" t="s">
        <v>1026</v>
      </c>
      <c r="T623" s="0" t="s">
        <v>784</v>
      </c>
      <c r="U623" s="218" t="n">
        <v>4.055</v>
      </c>
      <c r="V623" s="0" t="s">
        <v>1370</v>
      </c>
      <c r="W623" s="0" t="s">
        <v>1361</v>
      </c>
      <c r="X623" s="0" t="s">
        <v>1362</v>
      </c>
      <c r="Y623" s="0" t="s">
        <v>1310</v>
      </c>
      <c r="Z623" s="0" t="s">
        <v>571</v>
      </c>
      <c r="AA623" s="0" t="n">
        <v>806876</v>
      </c>
      <c r="AB623" s="215" t="n">
        <v>37036.875</v>
      </c>
      <c r="AC623" s="215" t="n">
        <v>37036.875</v>
      </c>
    </row>
    <row r="624" customFormat="false" ht="12.75" hidden="false" customHeight="false" outlineLevel="0" collapsed="false">
      <c r="A624" s="208" t="str">
        <f aca="false">B624&amp;" "&amp;C624&amp;" "&amp;D624</f>
        <v>US Natural Gas Physical</v>
      </c>
      <c r="B624" s="208" t="str">
        <f aca="false">IF((LEFT(N624,2)="US"),"US","")</f>
        <v>US</v>
      </c>
      <c r="C624" s="208" t="str">
        <f aca="false">M624</f>
        <v>Natural Gas</v>
      </c>
      <c r="D624" s="208" t="str">
        <f aca="false">IF(ISNUMBER(FIND("Phy",N624))=TRUE(),"Physical","Financial")</f>
        <v>Physical</v>
      </c>
      <c r="E624" s="208" t="n">
        <f aca="false">IF(VLOOKUP(S624,'DD-Lookup'!$J$6:$L$50,3,FALSE())="Monthly",(YEAR(AC624)-YEAR(AB624))*12+MONTH(AC624)-MONTH(AB624)+1,(AC624-AB624+1))</f>
        <v>1</v>
      </c>
      <c r="F624" s="239" t="n">
        <f aca="false">E624*SUM(P624:Q624)</f>
        <v>5000</v>
      </c>
      <c r="G624" s="214" t="n">
        <v>1288754</v>
      </c>
      <c r="H624" s="215" t="n">
        <v>37035.3170717593</v>
      </c>
      <c r="I624" s="0" t="s">
        <v>1358</v>
      </c>
      <c r="M624" s="0" t="s">
        <v>858</v>
      </c>
      <c r="N624" s="0" t="s">
        <v>1305</v>
      </c>
      <c r="O624" s="0" t="s">
        <v>1363</v>
      </c>
      <c r="Q624" s="216" t="n">
        <v>5000</v>
      </c>
      <c r="S624" s="0" t="s">
        <v>1026</v>
      </c>
      <c r="T624" s="0" t="s">
        <v>784</v>
      </c>
      <c r="U624" s="218" t="n">
        <v>4.0575</v>
      </c>
      <c r="V624" s="0" t="s">
        <v>1364</v>
      </c>
      <c r="W624" s="0" t="s">
        <v>1361</v>
      </c>
      <c r="X624" s="0" t="s">
        <v>1362</v>
      </c>
      <c r="Y624" s="0" t="s">
        <v>1310</v>
      </c>
      <c r="Z624" s="0" t="s">
        <v>571</v>
      </c>
      <c r="AA624" s="0" t="n">
        <v>806877</v>
      </c>
      <c r="AB624" s="215" t="n">
        <v>37036.875</v>
      </c>
      <c r="AC624" s="215" t="n">
        <v>37036.875</v>
      </c>
    </row>
    <row r="625" customFormat="false" ht="12.75" hidden="false" customHeight="false" outlineLevel="0" collapsed="false">
      <c r="A625" s="208" t="str">
        <f aca="false">B625&amp;" "&amp;C625&amp;" "&amp;D625</f>
        <v>US Natural Gas Physical</v>
      </c>
      <c r="B625" s="208" t="str">
        <f aca="false">IF((LEFT(N625,2)="US"),"US","")</f>
        <v>US</v>
      </c>
      <c r="C625" s="208" t="str">
        <f aca="false">M625</f>
        <v>Natural Gas</v>
      </c>
      <c r="D625" s="208" t="str">
        <f aca="false">IF(ISNUMBER(FIND("Phy",N625))=TRUE(),"Physical","Financial")</f>
        <v>Physical</v>
      </c>
      <c r="E625" s="208" t="n">
        <f aca="false">IF(VLOOKUP(S625,'DD-Lookup'!$J$6:$L$50,3,FALSE())="Monthly",(YEAR(AC625)-YEAR(AB625))*12+MONTH(AC625)-MONTH(AB625)+1,(AC625-AB625+1))</f>
        <v>1</v>
      </c>
      <c r="F625" s="239" t="n">
        <f aca="false">E625*SUM(P625:Q625)</f>
        <v>5000</v>
      </c>
      <c r="G625" s="214" t="n">
        <v>1288755</v>
      </c>
      <c r="H625" s="215" t="n">
        <v>37035.3170949074</v>
      </c>
      <c r="I625" s="0" t="s">
        <v>1399</v>
      </c>
      <c r="M625" s="0" t="s">
        <v>858</v>
      </c>
      <c r="N625" s="0" t="s">
        <v>1305</v>
      </c>
      <c r="O625" s="0" t="s">
        <v>1363</v>
      </c>
      <c r="P625" s="216" t="n">
        <v>5000</v>
      </c>
      <c r="S625" s="0" t="s">
        <v>1026</v>
      </c>
      <c r="T625" s="0" t="s">
        <v>784</v>
      </c>
      <c r="U625" s="218" t="n">
        <v>4.055</v>
      </c>
      <c r="V625" s="0" t="s">
        <v>1401</v>
      </c>
      <c r="W625" s="0" t="s">
        <v>1361</v>
      </c>
      <c r="X625" s="0" t="s">
        <v>1362</v>
      </c>
      <c r="Y625" s="0" t="s">
        <v>1310</v>
      </c>
      <c r="Z625" s="0" t="s">
        <v>571</v>
      </c>
      <c r="AA625" s="0" t="n">
        <v>806878</v>
      </c>
      <c r="AB625" s="215" t="n">
        <v>37036.875</v>
      </c>
      <c r="AC625" s="215" t="n">
        <v>37036.875</v>
      </c>
    </row>
    <row r="626" customFormat="false" ht="12.75" hidden="false" customHeight="false" outlineLevel="0" collapsed="false">
      <c r="A626" s="208" t="str">
        <f aca="false">B626&amp;" "&amp;C626&amp;" "&amp;D626</f>
        <v>US Natural Gas Physical</v>
      </c>
      <c r="B626" s="208" t="str">
        <f aca="false">IF((LEFT(N626,2)="US"),"US","")</f>
        <v>US</v>
      </c>
      <c r="C626" s="208" t="str">
        <f aca="false">M626</f>
        <v>Natural Gas</v>
      </c>
      <c r="D626" s="208" t="str">
        <f aca="false">IF(ISNUMBER(FIND("Phy",N626))=TRUE(),"Physical","Financial")</f>
        <v>Physical</v>
      </c>
      <c r="E626" s="208" t="n">
        <f aca="false">IF(VLOOKUP(S626,'DD-Lookup'!$J$6:$L$50,3,FALSE())="Monthly",(YEAR(AC626)-YEAR(AB626))*12+MONTH(AC626)-MONTH(AB626)+1,(AC626-AB626+1))</f>
        <v>1</v>
      </c>
      <c r="F626" s="239" t="n">
        <f aca="false">E626*SUM(P626:Q626)</f>
        <v>5000</v>
      </c>
      <c r="G626" s="214" t="n">
        <v>1288756</v>
      </c>
      <c r="H626" s="215" t="n">
        <v>37035.3171064815</v>
      </c>
      <c r="I626" s="0" t="s">
        <v>1358</v>
      </c>
      <c r="M626" s="0" t="s">
        <v>858</v>
      </c>
      <c r="N626" s="0" t="s">
        <v>1305</v>
      </c>
      <c r="O626" s="0" t="s">
        <v>1363</v>
      </c>
      <c r="Q626" s="216" t="n">
        <v>5000</v>
      </c>
      <c r="S626" s="0" t="s">
        <v>1026</v>
      </c>
      <c r="T626" s="0" t="s">
        <v>784</v>
      </c>
      <c r="U626" s="218" t="n">
        <v>4.0575</v>
      </c>
      <c r="V626" s="0" t="s">
        <v>1364</v>
      </c>
      <c r="W626" s="0" t="s">
        <v>1361</v>
      </c>
      <c r="X626" s="0" t="s">
        <v>1362</v>
      </c>
      <c r="Y626" s="0" t="s">
        <v>1310</v>
      </c>
      <c r="Z626" s="0" t="s">
        <v>571</v>
      </c>
      <c r="AA626" s="0" t="n">
        <v>806879</v>
      </c>
      <c r="AB626" s="215" t="n">
        <v>37036.875</v>
      </c>
      <c r="AC626" s="215" t="n">
        <v>37036.875</v>
      </c>
    </row>
    <row r="627" customFormat="false" ht="12.75" hidden="false" customHeight="false" outlineLevel="0" collapsed="false">
      <c r="A627" s="208" t="str">
        <f aca="false">B627&amp;" "&amp;C627&amp;" "&amp;D627</f>
        <v>US Natural Gas Physical</v>
      </c>
      <c r="B627" s="208" t="str">
        <f aca="false">IF((LEFT(N627,2)="US"),"US","")</f>
        <v>US</v>
      </c>
      <c r="C627" s="208" t="str">
        <f aca="false">M627</f>
        <v>Natural Gas</v>
      </c>
      <c r="D627" s="208" t="str">
        <f aca="false">IF(ISNUMBER(FIND("Phy",N627))=TRUE(),"Physical","Financial")</f>
        <v>Physical</v>
      </c>
      <c r="E627" s="208" t="n">
        <f aca="false">IF(VLOOKUP(S627,'DD-Lookup'!$J$6:$L$50,3,FALSE())="Monthly",(YEAR(AC627)-YEAR(AB627))*12+MONTH(AC627)-MONTH(AB627)+1,(AC627-AB627+1))</f>
        <v>1</v>
      </c>
      <c r="F627" s="239" t="n">
        <f aca="false">E627*SUM(P627:Q627)</f>
        <v>5000</v>
      </c>
      <c r="G627" s="214" t="n">
        <v>1288758</v>
      </c>
      <c r="H627" s="215" t="n">
        <v>37035.3171296296</v>
      </c>
      <c r="I627" s="0" t="s">
        <v>1399</v>
      </c>
      <c r="M627" s="0" t="s">
        <v>858</v>
      </c>
      <c r="N627" s="0" t="s">
        <v>1305</v>
      </c>
      <c r="O627" s="0" t="s">
        <v>1397</v>
      </c>
      <c r="P627" s="216" t="n">
        <v>5000</v>
      </c>
      <c r="S627" s="0" t="s">
        <v>1026</v>
      </c>
      <c r="T627" s="0" t="s">
        <v>784</v>
      </c>
      <c r="U627" s="218" t="n">
        <v>4.005</v>
      </c>
      <c r="V627" s="0" t="s">
        <v>1401</v>
      </c>
      <c r="W627" s="0" t="s">
        <v>1361</v>
      </c>
      <c r="X627" s="0" t="s">
        <v>1362</v>
      </c>
      <c r="Y627" s="0" t="s">
        <v>1310</v>
      </c>
      <c r="Z627" s="0" t="s">
        <v>571</v>
      </c>
      <c r="AA627" s="0" t="n">
        <v>806880</v>
      </c>
      <c r="AB627" s="215" t="n">
        <v>37036.875</v>
      </c>
      <c r="AC627" s="215" t="n">
        <v>37036.875</v>
      </c>
    </row>
    <row r="628" customFormat="false" ht="12.75" hidden="false" customHeight="false" outlineLevel="0" collapsed="false">
      <c r="A628" s="208" t="str">
        <f aca="false">B628&amp;" "&amp;C628&amp;" "&amp;D628</f>
        <v>US Power Physical</v>
      </c>
      <c r="B628" s="208" t="str">
        <f aca="false">IF((LEFT(N628,2)="US"),"US","")</f>
        <v>US</v>
      </c>
      <c r="C628" s="208" t="str">
        <f aca="false">M628</f>
        <v>Power</v>
      </c>
      <c r="D628" s="208" t="str">
        <f aca="false">IF(ISNUMBER(FIND("Phy",N628))=TRUE(),"Physical","Financial")</f>
        <v>Physical</v>
      </c>
      <c r="E628" s="208" t="n">
        <f aca="false">IF(VLOOKUP(S628,'DD-Lookup'!$J$6:$L$50,3,FALSE())="Monthly",(YEAR(AC628)-YEAR(AB628))*12+MONTH(AC628)-MONTH(AB628)+1,(AC628-AB628+1))</f>
        <v>1</v>
      </c>
      <c r="F628" s="239" t="n">
        <f aca="false">E628*SUM(P628:Q628)</f>
        <v>50</v>
      </c>
      <c r="G628" s="214" t="n">
        <v>1288759</v>
      </c>
      <c r="H628" s="215" t="n">
        <v>37035.3171759259</v>
      </c>
      <c r="I628" s="0" t="s">
        <v>1124</v>
      </c>
      <c r="M628" s="0" t="s">
        <v>67</v>
      </c>
      <c r="N628" s="0" t="s">
        <v>1081</v>
      </c>
      <c r="O628" s="0" t="s">
        <v>1082</v>
      </c>
      <c r="P628" s="216" t="n">
        <v>50</v>
      </c>
      <c r="S628" s="0" t="s">
        <v>930</v>
      </c>
      <c r="T628" s="0" t="s">
        <v>784</v>
      </c>
      <c r="U628" s="218" t="n">
        <v>25.5</v>
      </c>
      <c r="V628" s="0" t="s">
        <v>1409</v>
      </c>
      <c r="W628" s="0" t="s">
        <v>1084</v>
      </c>
      <c r="X628" s="0" t="s">
        <v>1085</v>
      </c>
      <c r="Y628" s="0" t="s">
        <v>1051</v>
      </c>
      <c r="Z628" s="0" t="s">
        <v>618</v>
      </c>
      <c r="AA628" s="0" t="n">
        <v>621133.1</v>
      </c>
      <c r="AB628" s="215" t="n">
        <v>37036.875</v>
      </c>
      <c r="AC628" s="215" t="n">
        <v>37036.875</v>
      </c>
    </row>
    <row r="629" customFormat="false" ht="12.75" hidden="false" customHeight="false" outlineLevel="0" collapsed="false">
      <c r="A629" s="208" t="str">
        <f aca="false">B629&amp;" "&amp;C629&amp;" "&amp;D629</f>
        <v>US Natural Gas Physical</v>
      </c>
      <c r="B629" s="208" t="str">
        <f aca="false">IF((LEFT(N629,2)="US"),"US","")</f>
        <v>US</v>
      </c>
      <c r="C629" s="208" t="str">
        <f aca="false">M629</f>
        <v>Natural Gas</v>
      </c>
      <c r="D629" s="208" t="str">
        <f aca="false">IF(ISNUMBER(FIND("Phy",N629))=TRUE(),"Physical","Financial")</f>
        <v>Physical</v>
      </c>
      <c r="E629" s="208" t="n">
        <f aca="false">IF(VLOOKUP(S629,'DD-Lookup'!$J$6:$L$50,3,FALSE())="Monthly",(YEAR(AC629)-YEAR(AB629))*12+MONTH(AC629)-MONTH(AB629)+1,(AC629-AB629+1))</f>
        <v>1</v>
      </c>
      <c r="F629" s="239" t="n">
        <f aca="false">E629*SUM(P629:Q629)</f>
        <v>5000</v>
      </c>
      <c r="G629" s="214" t="n">
        <v>1288760</v>
      </c>
      <c r="H629" s="215" t="n">
        <v>37035.3171990741</v>
      </c>
      <c r="I629" s="0" t="s">
        <v>1399</v>
      </c>
      <c r="M629" s="0" t="s">
        <v>858</v>
      </c>
      <c r="N629" s="0" t="s">
        <v>1305</v>
      </c>
      <c r="O629" s="0" t="s">
        <v>1378</v>
      </c>
      <c r="P629" s="216" t="n">
        <v>5000</v>
      </c>
      <c r="S629" s="0" t="s">
        <v>1026</v>
      </c>
      <c r="T629" s="0" t="s">
        <v>784</v>
      </c>
      <c r="U629" s="218" t="n">
        <v>4.02</v>
      </c>
      <c r="V629" s="0" t="s">
        <v>1400</v>
      </c>
      <c r="W629" s="0" t="s">
        <v>1361</v>
      </c>
      <c r="X629" s="0" t="s">
        <v>1362</v>
      </c>
      <c r="Y629" s="0" t="s">
        <v>1310</v>
      </c>
      <c r="Z629" s="0" t="s">
        <v>571</v>
      </c>
      <c r="AA629" s="0" t="n">
        <v>806881</v>
      </c>
      <c r="AB629" s="215" t="n">
        <v>37036.875</v>
      </c>
      <c r="AC629" s="215" t="n">
        <v>37036.875</v>
      </c>
    </row>
    <row r="630" customFormat="false" ht="12.75" hidden="false" customHeight="false" outlineLevel="0" collapsed="false">
      <c r="A630" s="208" t="str">
        <f aca="false">B630&amp;" "&amp;C630&amp;" "&amp;D630</f>
        <v>US Natural Gas Physical</v>
      </c>
      <c r="B630" s="208" t="str">
        <f aca="false">IF((LEFT(N630,2)="US"),"US","")</f>
        <v>US</v>
      </c>
      <c r="C630" s="208" t="str">
        <f aca="false">M630</f>
        <v>Natural Gas</v>
      </c>
      <c r="D630" s="208" t="str">
        <f aca="false">IF(ISNUMBER(FIND("Phy",N630))=TRUE(),"Physical","Financial")</f>
        <v>Physical</v>
      </c>
      <c r="E630" s="208" t="n">
        <f aca="false">IF(VLOOKUP(S630,'DD-Lookup'!$J$6:$L$50,3,FALSE())="Monthly",(YEAR(AC630)-YEAR(AB630))*12+MONTH(AC630)-MONTH(AB630)+1,(AC630-AB630+1))</f>
        <v>1</v>
      </c>
      <c r="F630" s="239" t="n">
        <f aca="false">E630*SUM(P630:Q630)</f>
        <v>5000</v>
      </c>
      <c r="G630" s="214" t="n">
        <v>1288761</v>
      </c>
      <c r="H630" s="215" t="n">
        <v>37035.3172222222</v>
      </c>
      <c r="I630" s="0" t="s">
        <v>1358</v>
      </c>
      <c r="M630" s="0" t="s">
        <v>858</v>
      </c>
      <c r="N630" s="0" t="s">
        <v>1305</v>
      </c>
      <c r="O630" s="0" t="s">
        <v>1363</v>
      </c>
      <c r="Q630" s="216" t="n">
        <v>5000</v>
      </c>
      <c r="S630" s="0" t="s">
        <v>1026</v>
      </c>
      <c r="T630" s="0" t="s">
        <v>784</v>
      </c>
      <c r="U630" s="218" t="n">
        <v>4.06</v>
      </c>
      <c r="V630" s="0" t="s">
        <v>1364</v>
      </c>
      <c r="W630" s="0" t="s">
        <v>1361</v>
      </c>
      <c r="X630" s="0" t="s">
        <v>1362</v>
      </c>
      <c r="Y630" s="0" t="s">
        <v>1310</v>
      </c>
      <c r="Z630" s="0" t="s">
        <v>571</v>
      </c>
      <c r="AA630" s="0" t="n">
        <v>806882</v>
      </c>
      <c r="AB630" s="215" t="n">
        <v>37036.875</v>
      </c>
      <c r="AC630" s="215" t="n">
        <v>37036.875</v>
      </c>
    </row>
    <row r="631" customFormat="false" ht="12.75" hidden="false" customHeight="false" outlineLevel="0" collapsed="false">
      <c r="A631" s="208" t="str">
        <f aca="false">B631&amp;" "&amp;C631&amp;" "&amp;D631</f>
        <v>US Natural Gas Financial</v>
      </c>
      <c r="B631" s="208" t="str">
        <f aca="false">IF((LEFT(N631,2)="US"),"US","")</f>
        <v>US</v>
      </c>
      <c r="C631" s="208" t="str">
        <f aca="false">M631</f>
        <v>Natural Gas</v>
      </c>
      <c r="D631" s="208" t="str">
        <f aca="false">IF(ISNUMBER(FIND("Phy",N631))=TRUE(),"Physical","Financial")</f>
        <v>Financial</v>
      </c>
      <c r="E631" s="208" t="n">
        <f aca="false">IF(VLOOKUP(S631,'DD-Lookup'!$J$6:$L$50,3,FALSE())="Monthly",(YEAR(AC631)-YEAR(AB631))*12+MONTH(AC631)-MONTH(AB631)+1,(AC631-AB631+1))</f>
        <v>30</v>
      </c>
      <c r="F631" s="239" t="n">
        <f aca="false">E631*SUM(P631:Q631)</f>
        <v>300000</v>
      </c>
      <c r="G631" s="214" t="n">
        <v>1288765</v>
      </c>
      <c r="H631" s="215" t="n">
        <v>37035.317337963</v>
      </c>
      <c r="I631" s="0" t="s">
        <v>1115</v>
      </c>
      <c r="M631" s="0" t="s">
        <v>858</v>
      </c>
      <c r="N631" s="0" t="s">
        <v>1024</v>
      </c>
      <c r="O631" s="0" t="s">
        <v>1025</v>
      </c>
      <c r="P631" s="216" t="n">
        <v>10000</v>
      </c>
      <c r="S631" s="0" t="s">
        <v>1026</v>
      </c>
      <c r="T631" s="0" t="s">
        <v>784</v>
      </c>
      <c r="U631" s="218" t="n">
        <v>4.155</v>
      </c>
      <c r="V631" s="0" t="s">
        <v>1410</v>
      </c>
      <c r="W631" s="0" t="s">
        <v>1028</v>
      </c>
      <c r="X631" s="0" t="s">
        <v>1029</v>
      </c>
      <c r="Y631" s="0" t="s">
        <v>838</v>
      </c>
      <c r="Z631" s="0" t="s">
        <v>571</v>
      </c>
      <c r="AA631" s="0" t="s">
        <v>1411</v>
      </c>
      <c r="AB631" s="215" t="n">
        <v>37043.875</v>
      </c>
      <c r="AC631" s="215" t="n">
        <v>37072.875</v>
      </c>
    </row>
    <row r="632" customFormat="false" ht="12.75" hidden="false" customHeight="false" outlineLevel="0" collapsed="false">
      <c r="A632" s="208" t="str">
        <f aca="false">B632&amp;" "&amp;C632&amp;" "&amp;D632</f>
        <v> Metals Financial</v>
      </c>
      <c r="B632" s="208" t="str">
        <f aca="false">IF((LEFT(N632,2)="US"),"US","")</f>
        <v/>
      </c>
      <c r="C632" s="208" t="str">
        <f aca="false">M632</f>
        <v>Metals</v>
      </c>
      <c r="D632" s="208" t="str">
        <f aca="false">IF(ISNUMBER(FIND("Phy",N632))=TRUE(),"Physical","Financial")</f>
        <v>Financial</v>
      </c>
      <c r="E632" s="208" t="n">
        <f aca="false">IF(VLOOKUP(S632,'DD-Lookup'!$J$6:$L$50,3,FALSE())="Monthly",(YEAR(AC632)-YEAR(AB632))*12+MONTH(AC632)-MONTH(AB632)+1,(AC632-AB632+1))</f>
        <v>1</v>
      </c>
      <c r="F632" s="239" t="n">
        <f aca="false">E632*SUM(P632:Q632)</f>
        <v>2</v>
      </c>
      <c r="G632" s="214" t="n">
        <v>1288766</v>
      </c>
      <c r="H632" s="215" t="n">
        <v>37035.3174189815</v>
      </c>
      <c r="I632" s="0" t="s">
        <v>815</v>
      </c>
      <c r="M632" s="0" t="s">
        <v>780</v>
      </c>
      <c r="N632" s="0" t="s">
        <v>781</v>
      </c>
      <c r="O632" s="0" t="s">
        <v>782</v>
      </c>
      <c r="P632" s="216" t="n">
        <v>2</v>
      </c>
      <c r="S632" s="0" t="s">
        <v>783</v>
      </c>
      <c r="T632" s="0" t="s">
        <v>784</v>
      </c>
      <c r="U632" s="218" t="n">
        <v>1542</v>
      </c>
      <c r="V632" s="0" t="s">
        <v>816</v>
      </c>
      <c r="W632" s="0" t="s">
        <v>803</v>
      </c>
      <c r="X632" s="0" t="s">
        <v>787</v>
      </c>
      <c r="Y632" s="0" t="s">
        <v>788</v>
      </c>
      <c r="Z632" s="0" t="s">
        <v>789</v>
      </c>
      <c r="AA632" s="0" t="n">
        <v>2150470</v>
      </c>
    </row>
    <row r="633" customFormat="false" ht="12.75" hidden="false" customHeight="false" outlineLevel="0" collapsed="false">
      <c r="A633" s="208" t="str">
        <f aca="false">B633&amp;" "&amp;C633&amp;" "&amp;D633</f>
        <v>US Power Physical</v>
      </c>
      <c r="B633" s="208" t="str">
        <f aca="false">IF((LEFT(N633,2)="US"),"US","")</f>
        <v>US</v>
      </c>
      <c r="C633" s="208" t="str">
        <f aca="false">M633</f>
        <v>Power</v>
      </c>
      <c r="D633" s="208" t="str">
        <f aca="false">IF(ISNUMBER(FIND("Phy",N633))=TRUE(),"Physical","Financial")</f>
        <v>Physical</v>
      </c>
      <c r="E633" s="208" t="n">
        <f aca="false">IF(VLOOKUP(S633,'DD-Lookup'!$J$6:$L$50,3,FALSE())="Monthly",(YEAR(AC633)-YEAR(AB633))*12+MONTH(AC633)-MONTH(AB633)+1,(AC633-AB633+1))</f>
        <v>1</v>
      </c>
      <c r="F633" s="239" t="n">
        <f aca="false">E633*SUM(P633:Q633)</f>
        <v>50</v>
      </c>
      <c r="G633" s="214" t="n">
        <v>1288767</v>
      </c>
      <c r="H633" s="215" t="n">
        <v>37035.3175578704</v>
      </c>
      <c r="I633" s="0" t="s">
        <v>1124</v>
      </c>
      <c r="M633" s="0" t="s">
        <v>67</v>
      </c>
      <c r="N633" s="0" t="s">
        <v>1081</v>
      </c>
      <c r="O633" s="0" t="s">
        <v>1250</v>
      </c>
      <c r="P633" s="216" t="n">
        <v>50</v>
      </c>
      <c r="S633" s="0" t="s">
        <v>930</v>
      </c>
      <c r="T633" s="0" t="s">
        <v>784</v>
      </c>
      <c r="U633" s="218" t="n">
        <v>20</v>
      </c>
      <c r="V633" s="0" t="s">
        <v>1409</v>
      </c>
      <c r="W633" s="0" t="s">
        <v>1241</v>
      </c>
      <c r="X633" s="0" t="s">
        <v>1252</v>
      </c>
      <c r="Y633" s="0" t="s">
        <v>1051</v>
      </c>
      <c r="Z633" s="0" t="s">
        <v>618</v>
      </c>
      <c r="AA633" s="0" t="n">
        <v>621134.1</v>
      </c>
      <c r="AB633" s="215" t="n">
        <v>37036.875</v>
      </c>
      <c r="AC633" s="215" t="n">
        <v>37036.875</v>
      </c>
    </row>
    <row r="634" customFormat="false" ht="12.75" hidden="false" customHeight="false" outlineLevel="0" collapsed="false">
      <c r="A634" s="208" t="str">
        <f aca="false">B634&amp;" "&amp;C634&amp;" "&amp;D634</f>
        <v>US Power Physical</v>
      </c>
      <c r="B634" s="208" t="str">
        <f aca="false">IF((LEFT(N634,2)="US"),"US","")</f>
        <v>US</v>
      </c>
      <c r="C634" s="208" t="str">
        <f aca="false">M634</f>
        <v>Power</v>
      </c>
      <c r="D634" s="208" t="str">
        <f aca="false">IF(ISNUMBER(FIND("Phy",N634))=TRUE(),"Physical","Financial")</f>
        <v>Physical</v>
      </c>
      <c r="E634" s="208" t="n">
        <f aca="false">IF(VLOOKUP(S634,'DD-Lookup'!$J$6:$L$50,3,FALSE())="Monthly",(YEAR(AC634)-YEAR(AB634))*12+MONTH(AC634)-MONTH(AB634)+1,(AC634-AB634+1))</f>
        <v>1</v>
      </c>
      <c r="F634" s="239" t="n">
        <f aca="false">E634*SUM(P634:Q634)</f>
        <v>50</v>
      </c>
      <c r="G634" s="214" t="n">
        <v>1288768</v>
      </c>
      <c r="H634" s="215" t="n">
        <v>37035.3176388889</v>
      </c>
      <c r="I634" s="0" t="s">
        <v>1112</v>
      </c>
      <c r="M634" s="0" t="s">
        <v>67</v>
      </c>
      <c r="N634" s="0" t="s">
        <v>1081</v>
      </c>
      <c r="O634" s="0" t="s">
        <v>1250</v>
      </c>
      <c r="P634" s="216" t="n">
        <v>50</v>
      </c>
      <c r="S634" s="0" t="s">
        <v>930</v>
      </c>
      <c r="T634" s="0" t="s">
        <v>784</v>
      </c>
      <c r="U634" s="218" t="n">
        <v>19.75</v>
      </c>
      <c r="V634" s="0" t="s">
        <v>1412</v>
      </c>
      <c r="W634" s="0" t="s">
        <v>1241</v>
      </c>
      <c r="X634" s="0" t="s">
        <v>1252</v>
      </c>
      <c r="Y634" s="0" t="s">
        <v>1051</v>
      </c>
      <c r="Z634" s="0" t="s">
        <v>618</v>
      </c>
      <c r="AA634" s="0" t="n">
        <v>621135.1</v>
      </c>
      <c r="AB634" s="215" t="n">
        <v>37036.875</v>
      </c>
      <c r="AC634" s="215" t="n">
        <v>37036.875</v>
      </c>
    </row>
    <row r="635" customFormat="false" ht="12.75" hidden="false" customHeight="false" outlineLevel="0" collapsed="false">
      <c r="A635" s="208" t="str">
        <f aca="false">B635&amp;" "&amp;C635&amp;" "&amp;D635</f>
        <v>US Natural Gas Physical</v>
      </c>
      <c r="B635" s="208" t="str">
        <f aca="false">IF((LEFT(N635,2)="US"),"US","")</f>
        <v>US</v>
      </c>
      <c r="C635" s="208" t="str">
        <f aca="false">M635</f>
        <v>Natural Gas</v>
      </c>
      <c r="D635" s="208" t="str">
        <f aca="false">IF(ISNUMBER(FIND("Phy",N635))=TRUE(),"Physical","Financial")</f>
        <v>Physical</v>
      </c>
      <c r="E635" s="208" t="n">
        <f aca="false">IF(VLOOKUP(S635,'DD-Lookup'!$J$6:$L$50,3,FALSE())="Monthly",(YEAR(AC635)-YEAR(AB635))*12+MONTH(AC635)-MONTH(AB635)+1,(AC635-AB635+1))</f>
        <v>1</v>
      </c>
      <c r="F635" s="239" t="n">
        <f aca="false">E635*SUM(P635:Q635)</f>
        <v>10000</v>
      </c>
      <c r="G635" s="214" t="n">
        <v>1288769</v>
      </c>
      <c r="H635" s="215" t="n">
        <v>37035.3177314815</v>
      </c>
      <c r="I635" s="0" t="s">
        <v>1399</v>
      </c>
      <c r="M635" s="0" t="s">
        <v>858</v>
      </c>
      <c r="N635" s="0" t="s">
        <v>1305</v>
      </c>
      <c r="O635" s="0" t="s">
        <v>1313</v>
      </c>
      <c r="P635" s="216" t="n">
        <v>10000</v>
      </c>
      <c r="S635" s="0" t="s">
        <v>1026</v>
      </c>
      <c r="T635" s="0" t="s">
        <v>784</v>
      </c>
      <c r="U635" s="218" t="n">
        <v>4.06</v>
      </c>
      <c r="V635" s="0" t="s">
        <v>1400</v>
      </c>
      <c r="W635" s="0" t="s">
        <v>1314</v>
      </c>
      <c r="X635" s="0" t="s">
        <v>1315</v>
      </c>
      <c r="Y635" s="0" t="s">
        <v>1310</v>
      </c>
      <c r="Z635" s="0" t="s">
        <v>571</v>
      </c>
      <c r="AA635" s="0" t="n">
        <v>806883</v>
      </c>
      <c r="AB635" s="215" t="n">
        <v>37036.875</v>
      </c>
      <c r="AC635" s="215" t="n">
        <v>37036.875</v>
      </c>
    </row>
    <row r="636" customFormat="false" ht="12.75" hidden="false" customHeight="false" outlineLevel="0" collapsed="false">
      <c r="A636" s="208" t="str">
        <f aca="false">B636&amp;" "&amp;C636&amp;" "&amp;D636</f>
        <v> Metals Financial</v>
      </c>
      <c r="B636" s="208" t="str">
        <f aca="false">IF((LEFT(N636,2)="US"),"US","")</f>
        <v/>
      </c>
      <c r="C636" s="208" t="str">
        <f aca="false">M636</f>
        <v>Metals</v>
      </c>
      <c r="D636" s="208" t="str">
        <f aca="false">IF(ISNUMBER(FIND("Phy",N636))=TRUE(),"Physical","Financial")</f>
        <v>Financial</v>
      </c>
      <c r="E636" s="208" t="n">
        <f aca="false">IF(VLOOKUP(S636,'DD-Lookup'!$J$6:$L$50,3,FALSE())="Monthly",(YEAR(AC636)-YEAR(AB636))*12+MONTH(AC636)-MONTH(AB636)+1,(AC636-AB636+1))</f>
        <v>1</v>
      </c>
      <c r="F636" s="239" t="n">
        <f aca="false">E636*SUM(P636:Q636)</f>
        <v>10</v>
      </c>
      <c r="G636" s="214" t="n">
        <v>1288770</v>
      </c>
      <c r="H636" s="215" t="n">
        <v>37035.3177777778</v>
      </c>
      <c r="I636" s="0" t="s">
        <v>823</v>
      </c>
      <c r="M636" s="0" t="s">
        <v>780</v>
      </c>
      <c r="N636" s="0" t="s">
        <v>781</v>
      </c>
      <c r="O636" s="0" t="s">
        <v>782</v>
      </c>
      <c r="Q636" s="216" t="n">
        <v>10</v>
      </c>
      <c r="S636" s="0" t="s">
        <v>783</v>
      </c>
      <c r="T636" s="0" t="s">
        <v>784</v>
      </c>
      <c r="U636" s="218" t="n">
        <v>1543</v>
      </c>
      <c r="V636" s="0" t="s">
        <v>824</v>
      </c>
      <c r="W636" s="0" t="s">
        <v>803</v>
      </c>
      <c r="X636" s="0" t="s">
        <v>787</v>
      </c>
      <c r="Y636" s="0" t="s">
        <v>788</v>
      </c>
      <c r="Z636" s="0" t="s">
        <v>789</v>
      </c>
      <c r="AA636" s="0" t="n">
        <v>2150472</v>
      </c>
    </row>
    <row r="637" customFormat="false" ht="12.75" hidden="false" customHeight="false" outlineLevel="0" collapsed="false">
      <c r="A637" s="208" t="str">
        <f aca="false">B637&amp;" "&amp;C637&amp;" "&amp;D637</f>
        <v>US Power Physical</v>
      </c>
      <c r="B637" s="208" t="str">
        <f aca="false">IF((LEFT(N637,2)="US"),"US","")</f>
        <v>US</v>
      </c>
      <c r="C637" s="208" t="str">
        <f aca="false">M637</f>
        <v>Power</v>
      </c>
      <c r="D637" s="208" t="str">
        <f aca="false">IF(ISNUMBER(FIND("Phy",N637))=TRUE(),"Physical","Financial")</f>
        <v>Physical</v>
      </c>
      <c r="E637" s="208" t="n">
        <f aca="false">IF(VLOOKUP(S637,'DD-Lookup'!$J$6:$L$50,3,FALSE())="Monthly",(YEAR(AC637)-YEAR(AB637))*12+MONTH(AC637)-MONTH(AB637)+1,(AC637-AB637+1))</f>
        <v>30</v>
      </c>
      <c r="F637" s="239" t="n">
        <f aca="false">E637*SUM(P637:Q637)</f>
        <v>1500</v>
      </c>
      <c r="G637" s="214" t="n">
        <v>1288771</v>
      </c>
      <c r="H637" s="215" t="n">
        <v>37035.3178819444</v>
      </c>
      <c r="I637" s="0" t="s">
        <v>1291</v>
      </c>
      <c r="M637" s="0" t="s">
        <v>67</v>
      </c>
      <c r="N637" s="0" t="s">
        <v>1081</v>
      </c>
      <c r="O637" s="0" t="s">
        <v>1181</v>
      </c>
      <c r="P637" s="216" t="n">
        <v>50</v>
      </c>
      <c r="S637" s="0" t="s">
        <v>930</v>
      </c>
      <c r="T637" s="0" t="s">
        <v>784</v>
      </c>
      <c r="U637" s="218" t="n">
        <v>72.5</v>
      </c>
      <c r="V637" s="0" t="s">
        <v>1292</v>
      </c>
      <c r="W637" s="0" t="s">
        <v>1084</v>
      </c>
      <c r="X637" s="0" t="s">
        <v>1182</v>
      </c>
      <c r="Y637" s="0" t="s">
        <v>1051</v>
      </c>
      <c r="Z637" s="0" t="s">
        <v>618</v>
      </c>
      <c r="AA637" s="0" t="n">
        <v>621137.1</v>
      </c>
      <c r="AB637" s="215" t="n">
        <v>37043.5944444445</v>
      </c>
      <c r="AC637" s="215" t="n">
        <v>37072.5944444445</v>
      </c>
    </row>
    <row r="638" customFormat="false" ht="12.75" hidden="false" customHeight="false" outlineLevel="0" collapsed="false">
      <c r="A638" s="208" t="str">
        <f aca="false">B638&amp;" "&amp;C638&amp;" "&amp;D638</f>
        <v>US Natural Gas Physical</v>
      </c>
      <c r="B638" s="208" t="str">
        <f aca="false">IF((LEFT(N638,2)="US"),"US","")</f>
        <v>US</v>
      </c>
      <c r="C638" s="208" t="str">
        <f aca="false">M638</f>
        <v>Natural Gas</v>
      </c>
      <c r="D638" s="208" t="str">
        <f aca="false">IF(ISNUMBER(FIND("Phy",N638))=TRUE(),"Physical","Financial")</f>
        <v>Physical</v>
      </c>
      <c r="E638" s="208" t="n">
        <f aca="false">IF(VLOOKUP(S638,'DD-Lookup'!$J$6:$L$50,3,FALSE())="Monthly",(YEAR(AC638)-YEAR(AB638))*12+MONTH(AC638)-MONTH(AB638)+1,(AC638-AB638+1))</f>
        <v>1</v>
      </c>
      <c r="F638" s="239" t="n">
        <f aca="false">E638*SUM(P638:Q638)</f>
        <v>10000</v>
      </c>
      <c r="G638" s="214" t="n">
        <v>1288772</v>
      </c>
      <c r="H638" s="215" t="n">
        <v>37035.3180324074</v>
      </c>
      <c r="I638" s="0" t="s">
        <v>1183</v>
      </c>
      <c r="M638" s="0" t="s">
        <v>858</v>
      </c>
      <c r="N638" s="0" t="s">
        <v>1305</v>
      </c>
      <c r="O638" s="0" t="s">
        <v>1306</v>
      </c>
      <c r="Q638" s="216" t="n">
        <v>10000</v>
      </c>
      <c r="S638" s="0" t="s">
        <v>1026</v>
      </c>
      <c r="T638" s="0" t="s">
        <v>784</v>
      </c>
      <c r="U638" s="218" t="n">
        <v>4.19</v>
      </c>
      <c r="V638" s="0" t="s">
        <v>1413</v>
      </c>
      <c r="W638" s="0" t="s">
        <v>1308</v>
      </c>
      <c r="X638" s="0" t="s">
        <v>1309</v>
      </c>
      <c r="Y638" s="0" t="s">
        <v>1310</v>
      </c>
      <c r="Z638" s="0" t="s">
        <v>571</v>
      </c>
      <c r="AA638" s="0" t="n">
        <v>806884</v>
      </c>
      <c r="AB638" s="215" t="n">
        <v>37036.875</v>
      </c>
      <c r="AC638" s="215" t="n">
        <v>37036.875</v>
      </c>
    </row>
    <row r="639" customFormat="false" ht="12.75" hidden="false" customHeight="false" outlineLevel="0" collapsed="false">
      <c r="A639" s="208" t="str">
        <f aca="false">B639&amp;" "&amp;C639&amp;" "&amp;D639</f>
        <v>US Power Physical</v>
      </c>
      <c r="B639" s="208" t="str">
        <f aca="false">IF((LEFT(N639,2)="US"),"US","")</f>
        <v>US</v>
      </c>
      <c r="C639" s="208" t="str">
        <f aca="false">M639</f>
        <v>Power</v>
      </c>
      <c r="D639" s="208" t="str">
        <f aca="false">IF(ISNUMBER(FIND("Phy",N639))=TRUE(),"Physical","Financial")</f>
        <v>Physical</v>
      </c>
      <c r="E639" s="208" t="n">
        <f aca="false">IF(VLOOKUP(S639,'DD-Lookup'!$J$6:$L$50,3,FALSE())="Monthly",(YEAR(AC639)-YEAR(AB639))*12+MONTH(AC639)-MONTH(AB639)+1,(AC639-AB639+1))</f>
        <v>365</v>
      </c>
      <c r="F639" s="239" t="n">
        <f aca="false">E639*SUM(P639:Q639)</f>
        <v>18250</v>
      </c>
      <c r="G639" s="214" t="n">
        <v>1288773</v>
      </c>
      <c r="H639" s="215" t="n">
        <v>37035.3182060185</v>
      </c>
      <c r="I639" s="0" t="s">
        <v>1078</v>
      </c>
      <c r="M639" s="0" t="s">
        <v>67</v>
      </c>
      <c r="N639" s="0" t="s">
        <v>1081</v>
      </c>
      <c r="O639" s="0" t="s">
        <v>1285</v>
      </c>
      <c r="Q639" s="216" t="n">
        <v>50</v>
      </c>
      <c r="S639" s="0" t="s">
        <v>930</v>
      </c>
      <c r="T639" s="0" t="s">
        <v>784</v>
      </c>
      <c r="U639" s="218" t="n">
        <v>42</v>
      </c>
      <c r="V639" s="0" t="s">
        <v>1188</v>
      </c>
      <c r="W639" s="0" t="s">
        <v>1084</v>
      </c>
      <c r="X639" s="0" t="s">
        <v>1287</v>
      </c>
      <c r="Y639" s="0" t="s">
        <v>1051</v>
      </c>
      <c r="Z639" s="0" t="s">
        <v>618</v>
      </c>
      <c r="AA639" s="0" t="n">
        <v>621139.1</v>
      </c>
      <c r="AB639" s="215" t="n">
        <v>37622.5944444445</v>
      </c>
      <c r="AC639" s="215" t="n">
        <v>37986.5944444445</v>
      </c>
    </row>
    <row r="640" customFormat="false" ht="12.75" hidden="false" customHeight="false" outlineLevel="0" collapsed="false">
      <c r="A640" s="208" t="str">
        <f aca="false">B640&amp;" "&amp;C640&amp;" "&amp;D640</f>
        <v>US Natural Gas Physical</v>
      </c>
      <c r="B640" s="208" t="str">
        <f aca="false">IF((LEFT(N640,2)="US"),"US","")</f>
        <v>US</v>
      </c>
      <c r="C640" s="208" t="str">
        <f aca="false">M640</f>
        <v>Natural Gas</v>
      </c>
      <c r="D640" s="208" t="str">
        <f aca="false">IF(ISNUMBER(FIND("Phy",N640))=TRUE(),"Physical","Financial")</f>
        <v>Physical</v>
      </c>
      <c r="E640" s="208" t="n">
        <f aca="false">IF(VLOOKUP(S640,'DD-Lookup'!$J$6:$L$50,3,FALSE())="Monthly",(YEAR(AC640)-YEAR(AB640))*12+MONTH(AC640)-MONTH(AB640)+1,(AC640-AB640+1))</f>
        <v>1</v>
      </c>
      <c r="F640" s="239" t="n">
        <f aca="false">E640*SUM(P640:Q640)</f>
        <v>10000</v>
      </c>
      <c r="G640" s="214" t="n">
        <v>1288774</v>
      </c>
      <c r="H640" s="215" t="n">
        <v>37035.318287037</v>
      </c>
      <c r="I640" s="0" t="s">
        <v>1358</v>
      </c>
      <c r="M640" s="0" t="s">
        <v>858</v>
      </c>
      <c r="N640" s="0" t="s">
        <v>1305</v>
      </c>
      <c r="O640" s="0" t="s">
        <v>1306</v>
      </c>
      <c r="P640" s="216" t="n">
        <v>10000</v>
      </c>
      <c r="S640" s="0" t="s">
        <v>1026</v>
      </c>
      <c r="T640" s="0" t="s">
        <v>784</v>
      </c>
      <c r="U640" s="218" t="n">
        <v>4.1888</v>
      </c>
      <c r="V640" s="0" t="s">
        <v>1414</v>
      </c>
      <c r="W640" s="0" t="s">
        <v>1308</v>
      </c>
      <c r="X640" s="0" t="s">
        <v>1309</v>
      </c>
      <c r="Y640" s="0" t="s">
        <v>1310</v>
      </c>
      <c r="Z640" s="0" t="s">
        <v>571</v>
      </c>
      <c r="AA640" s="0" t="n">
        <v>806885</v>
      </c>
      <c r="AB640" s="215" t="n">
        <v>37036.875</v>
      </c>
      <c r="AC640" s="215" t="n">
        <v>37036.875</v>
      </c>
    </row>
    <row r="641" customFormat="false" ht="12.75" hidden="false" customHeight="false" outlineLevel="0" collapsed="false">
      <c r="A641" s="208" t="str">
        <f aca="false">B641&amp;" "&amp;C641&amp;" "&amp;D641</f>
        <v> Metals Financial</v>
      </c>
      <c r="B641" s="208" t="str">
        <f aca="false">IF((LEFT(N641,2)="US"),"US","")</f>
        <v/>
      </c>
      <c r="C641" s="208" t="str">
        <f aca="false">M641</f>
        <v>Metals</v>
      </c>
      <c r="D641" s="208" t="str">
        <f aca="false">IF(ISNUMBER(FIND("Phy",N641))=TRUE(),"Physical","Financial")</f>
        <v>Financial</v>
      </c>
      <c r="E641" s="208" t="n">
        <f aca="false">IF(VLOOKUP(S641,'DD-Lookup'!$J$6:$L$50,3,FALSE())="Monthly",(YEAR(AC641)-YEAR(AB641))*12+MONTH(AC641)-MONTH(AB641)+1,(AC641-AB641+1))</f>
        <v>1</v>
      </c>
      <c r="F641" s="239" t="n">
        <f aca="false">E641*SUM(P641:Q641)</f>
        <v>8</v>
      </c>
      <c r="G641" s="214" t="n">
        <v>1288775</v>
      </c>
      <c r="H641" s="215" t="n">
        <v>37035.3183101852</v>
      </c>
      <c r="I641" s="0" t="s">
        <v>901</v>
      </c>
      <c r="M641" s="0" t="s">
        <v>780</v>
      </c>
      <c r="N641" s="0" t="s">
        <v>781</v>
      </c>
      <c r="O641" s="0" t="s">
        <v>782</v>
      </c>
      <c r="P641" s="216" t="n">
        <v>8</v>
      </c>
      <c r="S641" s="0" t="s">
        <v>783</v>
      </c>
      <c r="T641" s="0" t="s">
        <v>784</v>
      </c>
      <c r="U641" s="218" t="n">
        <v>1542</v>
      </c>
      <c r="V641" s="0" t="s">
        <v>991</v>
      </c>
      <c r="W641" s="0" t="s">
        <v>803</v>
      </c>
      <c r="X641" s="0" t="s">
        <v>787</v>
      </c>
      <c r="Y641" s="0" t="s">
        <v>788</v>
      </c>
      <c r="Z641" s="0" t="s">
        <v>789</v>
      </c>
      <c r="AA641" s="0" t="n">
        <v>2150478</v>
      </c>
    </row>
    <row r="642" customFormat="false" ht="12.75" hidden="false" customHeight="false" outlineLevel="0" collapsed="false">
      <c r="A642" s="208" t="str">
        <f aca="false">B642&amp;" "&amp;C642&amp;" "&amp;D642</f>
        <v>US Natural Gas Physical</v>
      </c>
      <c r="B642" s="208" t="str">
        <f aca="false">IF((LEFT(N642,2)="US"),"US","")</f>
        <v>US</v>
      </c>
      <c r="C642" s="208" t="str">
        <f aca="false">M642</f>
        <v>Natural Gas</v>
      </c>
      <c r="D642" s="208" t="str">
        <f aca="false">IF(ISNUMBER(FIND("Phy",N642))=TRUE(),"Physical","Financial")</f>
        <v>Physical</v>
      </c>
      <c r="E642" s="208" t="n">
        <f aca="false">IF(VLOOKUP(S642,'DD-Lookup'!$J$6:$L$50,3,FALSE())="Monthly",(YEAR(AC642)-YEAR(AB642))*12+MONTH(AC642)-MONTH(AB642)+1,(AC642-AB642+1))</f>
        <v>1</v>
      </c>
      <c r="F642" s="239" t="n">
        <f aca="false">E642*SUM(P642:Q642)</f>
        <v>10000</v>
      </c>
      <c r="G642" s="214" t="n">
        <v>1288776</v>
      </c>
      <c r="H642" s="215" t="n">
        <v>37035.3183333333</v>
      </c>
      <c r="I642" s="0" t="s">
        <v>1317</v>
      </c>
      <c r="M642" s="0" t="s">
        <v>858</v>
      </c>
      <c r="N642" s="0" t="s">
        <v>1305</v>
      </c>
      <c r="O642" s="0" t="s">
        <v>1306</v>
      </c>
      <c r="Q642" s="216" t="n">
        <v>10000</v>
      </c>
      <c r="S642" s="0" t="s">
        <v>1026</v>
      </c>
      <c r="T642" s="0" t="s">
        <v>784</v>
      </c>
      <c r="U642" s="218" t="n">
        <v>4.19</v>
      </c>
      <c r="V642" s="0" t="s">
        <v>1402</v>
      </c>
      <c r="W642" s="0" t="s">
        <v>1308</v>
      </c>
      <c r="X642" s="0" t="s">
        <v>1309</v>
      </c>
      <c r="Y642" s="0" t="s">
        <v>1310</v>
      </c>
      <c r="Z642" s="0" t="s">
        <v>571</v>
      </c>
      <c r="AA642" s="0" t="n">
        <v>806886</v>
      </c>
      <c r="AB642" s="215" t="n">
        <v>37036.875</v>
      </c>
      <c r="AC642" s="215" t="n">
        <v>37036.875</v>
      </c>
    </row>
    <row r="643" customFormat="false" ht="12.75" hidden="false" customHeight="false" outlineLevel="0" collapsed="false">
      <c r="A643" s="208" t="str">
        <f aca="false">B643&amp;" "&amp;C643&amp;" "&amp;D643</f>
        <v>US Natural Gas Physical</v>
      </c>
      <c r="B643" s="208" t="str">
        <f aca="false">IF((LEFT(N643,2)="US"),"US","")</f>
        <v>US</v>
      </c>
      <c r="C643" s="208" t="str">
        <f aca="false">M643</f>
        <v>Natural Gas</v>
      </c>
      <c r="D643" s="208" t="str">
        <f aca="false">IF(ISNUMBER(FIND("Phy",N643))=TRUE(),"Physical","Financial")</f>
        <v>Physical</v>
      </c>
      <c r="E643" s="208" t="n">
        <f aca="false">IF(VLOOKUP(S643,'DD-Lookup'!$J$6:$L$50,3,FALSE())="Monthly",(YEAR(AC643)-YEAR(AB643))*12+MONTH(AC643)-MONTH(AB643)+1,(AC643-AB643+1))</f>
        <v>1</v>
      </c>
      <c r="F643" s="239" t="n">
        <f aca="false">E643*SUM(P643:Q643)</f>
        <v>5000</v>
      </c>
      <c r="G643" s="214" t="n">
        <v>1288777</v>
      </c>
      <c r="H643" s="215" t="n">
        <v>37035.3183912037</v>
      </c>
      <c r="I643" s="0" t="s">
        <v>1317</v>
      </c>
      <c r="M643" s="0" t="s">
        <v>858</v>
      </c>
      <c r="N643" s="0" t="s">
        <v>1305</v>
      </c>
      <c r="O643" s="0" t="s">
        <v>1397</v>
      </c>
      <c r="P643" s="216" t="n">
        <v>5000</v>
      </c>
      <c r="S643" s="0" t="s">
        <v>1026</v>
      </c>
      <c r="T643" s="0" t="s">
        <v>784</v>
      </c>
      <c r="U643" s="218" t="n">
        <v>4.0025</v>
      </c>
      <c r="V643" s="0" t="s">
        <v>1402</v>
      </c>
      <c r="W643" s="0" t="s">
        <v>1361</v>
      </c>
      <c r="X643" s="0" t="s">
        <v>1362</v>
      </c>
      <c r="Y643" s="0" t="s">
        <v>1310</v>
      </c>
      <c r="Z643" s="0" t="s">
        <v>571</v>
      </c>
      <c r="AA643" s="0" t="n">
        <v>806887</v>
      </c>
      <c r="AB643" s="215" t="n">
        <v>37036.875</v>
      </c>
      <c r="AC643" s="215" t="n">
        <v>37036.875</v>
      </c>
    </row>
    <row r="644" customFormat="false" ht="12.75" hidden="false" customHeight="false" outlineLevel="0" collapsed="false">
      <c r="A644" s="208" t="str">
        <f aca="false">B644&amp;" "&amp;C644&amp;" "&amp;D644</f>
        <v>US Natural Gas Physical</v>
      </c>
      <c r="B644" s="208" t="str">
        <f aca="false">IF((LEFT(N644,2)="US"),"US","")</f>
        <v>US</v>
      </c>
      <c r="C644" s="208" t="str">
        <f aca="false">M644</f>
        <v>Natural Gas</v>
      </c>
      <c r="D644" s="208" t="str">
        <f aca="false">IF(ISNUMBER(FIND("Phy",N644))=TRUE(),"Physical","Financial")</f>
        <v>Physical</v>
      </c>
      <c r="E644" s="208" t="n">
        <f aca="false">IF(VLOOKUP(S644,'DD-Lookup'!$J$6:$L$50,3,FALSE())="Monthly",(YEAR(AC644)-YEAR(AB644))*12+MONTH(AC644)-MONTH(AB644)+1,(AC644-AB644+1))</f>
        <v>1</v>
      </c>
      <c r="F644" s="239" t="n">
        <f aca="false">E644*SUM(P644:Q644)</f>
        <v>5000</v>
      </c>
      <c r="G644" s="214" t="n">
        <v>1288778</v>
      </c>
      <c r="H644" s="215" t="n">
        <v>37035.3184259259</v>
      </c>
      <c r="I644" s="0" t="s">
        <v>1317</v>
      </c>
      <c r="M644" s="0" t="s">
        <v>858</v>
      </c>
      <c r="N644" s="0" t="s">
        <v>1305</v>
      </c>
      <c r="O644" s="0" t="s">
        <v>1397</v>
      </c>
      <c r="P644" s="216" t="n">
        <v>5000</v>
      </c>
      <c r="S644" s="0" t="s">
        <v>1026</v>
      </c>
      <c r="T644" s="0" t="s">
        <v>784</v>
      </c>
      <c r="U644" s="218" t="n">
        <v>4</v>
      </c>
      <c r="V644" s="0" t="s">
        <v>1402</v>
      </c>
      <c r="W644" s="0" t="s">
        <v>1361</v>
      </c>
      <c r="X644" s="0" t="s">
        <v>1362</v>
      </c>
      <c r="Y644" s="0" t="s">
        <v>1310</v>
      </c>
      <c r="Z644" s="0" t="s">
        <v>571</v>
      </c>
      <c r="AA644" s="0" t="n">
        <v>806888</v>
      </c>
      <c r="AB644" s="215" t="n">
        <v>37036.875</v>
      </c>
      <c r="AC644" s="215" t="n">
        <v>37036.875</v>
      </c>
    </row>
    <row r="645" customFormat="false" ht="12.75" hidden="false" customHeight="false" outlineLevel="0" collapsed="false">
      <c r="A645" s="208" t="str">
        <f aca="false">B645&amp;" "&amp;C645&amp;" "&amp;D645</f>
        <v>US Natural Gas Financial</v>
      </c>
      <c r="B645" s="208" t="str">
        <f aca="false">IF((LEFT(N645,2)="US"),"US","")</f>
        <v>US</v>
      </c>
      <c r="C645" s="208" t="str">
        <f aca="false">M645</f>
        <v>Natural Gas</v>
      </c>
      <c r="D645" s="208" t="str">
        <f aca="false">IF(ISNUMBER(FIND("Phy",N645))=TRUE(),"Physical","Financial")</f>
        <v>Financial</v>
      </c>
      <c r="E645" s="208" t="n">
        <f aca="false">IF(VLOOKUP(S645,'DD-Lookup'!$J$6:$L$50,3,FALSE())="Monthly",(YEAR(AC645)-YEAR(AB645))*12+MONTH(AC645)-MONTH(AB645)+1,(AC645-AB645+1))</f>
        <v>365</v>
      </c>
      <c r="F645" s="239" t="n">
        <f aca="false">E645*SUM(P645:Q645)</f>
        <v>912500</v>
      </c>
      <c r="G645" s="214" t="n">
        <v>1288779</v>
      </c>
      <c r="H645" s="215" t="n">
        <v>37035.3189236111</v>
      </c>
      <c r="I645" s="0" t="s">
        <v>1023</v>
      </c>
      <c r="M645" s="0" t="s">
        <v>858</v>
      </c>
      <c r="N645" s="0" t="s">
        <v>1024</v>
      </c>
      <c r="O645" s="0" t="s">
        <v>1415</v>
      </c>
      <c r="P645" s="216" t="n">
        <v>2500</v>
      </c>
      <c r="S645" s="0" t="s">
        <v>1026</v>
      </c>
      <c r="T645" s="0" t="s">
        <v>784</v>
      </c>
      <c r="U645" s="218" t="n">
        <v>4.35</v>
      </c>
      <c r="V645" s="0" t="s">
        <v>1416</v>
      </c>
      <c r="W645" s="0" t="s">
        <v>1028</v>
      </c>
      <c r="X645" s="0" t="s">
        <v>1029</v>
      </c>
      <c r="Y645" s="0" t="s">
        <v>838</v>
      </c>
      <c r="Z645" s="0" t="s">
        <v>571</v>
      </c>
      <c r="AA645" s="0" t="s">
        <v>1417</v>
      </c>
      <c r="AB645" s="215" t="n">
        <v>37257.875</v>
      </c>
      <c r="AC645" s="215" t="n">
        <v>37621.875</v>
      </c>
    </row>
    <row r="646" customFormat="false" ht="12.75" hidden="false" customHeight="false" outlineLevel="0" collapsed="false">
      <c r="A646" s="208" t="str">
        <f aca="false">B646&amp;" "&amp;C646&amp;" "&amp;D646</f>
        <v>US Natural Gas Physical</v>
      </c>
      <c r="B646" s="208" t="str">
        <f aca="false">IF((LEFT(N646,2)="US"),"US","")</f>
        <v>US</v>
      </c>
      <c r="C646" s="208" t="str">
        <f aca="false">M646</f>
        <v>Natural Gas</v>
      </c>
      <c r="D646" s="208" t="str">
        <f aca="false">IF(ISNUMBER(FIND("Phy",N646))=TRUE(),"Physical","Financial")</f>
        <v>Physical</v>
      </c>
      <c r="E646" s="208" t="n">
        <f aca="false">IF(VLOOKUP(S646,'DD-Lookup'!$J$6:$L$50,3,FALSE())="Monthly",(YEAR(AC646)-YEAR(AB646))*12+MONTH(AC646)-MONTH(AB646)+1,(AC646-AB646+1))</f>
        <v>1</v>
      </c>
      <c r="F646" s="239" t="n">
        <f aca="false">E646*SUM(P646:Q646)</f>
        <v>5000</v>
      </c>
      <c r="G646" s="214" t="n">
        <v>1288780</v>
      </c>
      <c r="H646" s="215" t="n">
        <v>37035.3190162037</v>
      </c>
      <c r="I646" s="0" t="s">
        <v>1112</v>
      </c>
      <c r="M646" s="0" t="s">
        <v>858</v>
      </c>
      <c r="N646" s="0" t="s">
        <v>1305</v>
      </c>
      <c r="O646" s="0" t="s">
        <v>1418</v>
      </c>
      <c r="P646" s="216" t="n">
        <v>5000</v>
      </c>
      <c r="S646" s="0" t="s">
        <v>1026</v>
      </c>
      <c r="T646" s="0" t="s">
        <v>784</v>
      </c>
      <c r="U646" s="218" t="n">
        <v>4.45</v>
      </c>
      <c r="V646" s="0" t="s">
        <v>1419</v>
      </c>
      <c r="W646" s="0" t="s">
        <v>1388</v>
      </c>
      <c r="X646" s="0" t="s">
        <v>1389</v>
      </c>
      <c r="Y646" s="0" t="s">
        <v>1310</v>
      </c>
      <c r="Z646" s="0" t="s">
        <v>571</v>
      </c>
      <c r="AA646" s="0" t="n">
        <v>806889</v>
      </c>
      <c r="AB646" s="215" t="n">
        <v>37036.875</v>
      </c>
      <c r="AC646" s="215" t="n">
        <v>37036.875</v>
      </c>
    </row>
    <row r="647" customFormat="false" ht="12.75" hidden="false" customHeight="false" outlineLevel="0" collapsed="false">
      <c r="A647" s="208" t="str">
        <f aca="false">B647&amp;" "&amp;C647&amp;" "&amp;D647</f>
        <v> Metals Financial</v>
      </c>
      <c r="B647" s="208" t="str">
        <f aca="false">IF((LEFT(N647,2)="US"),"US","")</f>
        <v/>
      </c>
      <c r="C647" s="208" t="str">
        <f aca="false">M647</f>
        <v>Metals</v>
      </c>
      <c r="D647" s="208" t="str">
        <f aca="false">IF(ISNUMBER(FIND("Phy",N647))=TRUE(),"Physical","Financial")</f>
        <v>Financial</v>
      </c>
      <c r="E647" s="208" t="n">
        <f aca="false">IF(VLOOKUP(S647,'DD-Lookup'!$J$6:$L$50,3,FALSE())="Monthly",(YEAR(AC647)-YEAR(AB647))*12+MONTH(AC647)-MONTH(AB647)+1,(AC647-AB647+1))</f>
        <v>1</v>
      </c>
      <c r="F647" s="239" t="n">
        <f aca="false">E647*SUM(P647:Q647)</f>
        <v>2</v>
      </c>
      <c r="G647" s="214" t="n">
        <v>1288781</v>
      </c>
      <c r="H647" s="215" t="n">
        <v>37035.3190625</v>
      </c>
      <c r="I647" s="0" t="s">
        <v>815</v>
      </c>
      <c r="M647" s="0" t="s">
        <v>780</v>
      </c>
      <c r="N647" s="0" t="s">
        <v>781</v>
      </c>
      <c r="O647" s="0" t="s">
        <v>782</v>
      </c>
      <c r="P647" s="216" t="n">
        <v>2</v>
      </c>
      <c r="S647" s="0" t="s">
        <v>783</v>
      </c>
      <c r="T647" s="0" t="s">
        <v>784</v>
      </c>
      <c r="U647" s="218" t="n">
        <v>1541</v>
      </c>
      <c r="V647" s="0" t="s">
        <v>816</v>
      </c>
      <c r="W647" s="0" t="s">
        <v>803</v>
      </c>
      <c r="X647" s="0" t="s">
        <v>787</v>
      </c>
      <c r="Y647" s="0" t="s">
        <v>788</v>
      </c>
      <c r="Z647" s="0" t="s">
        <v>789</v>
      </c>
      <c r="AA647" s="0" t="n">
        <v>2150489</v>
      </c>
    </row>
    <row r="648" customFormat="false" ht="12.75" hidden="false" customHeight="false" outlineLevel="0" collapsed="false">
      <c r="A648" s="208" t="str">
        <f aca="false">B648&amp;" "&amp;C648&amp;" "&amp;D648</f>
        <v>US Natural Gas Physical</v>
      </c>
      <c r="B648" s="208" t="str">
        <f aca="false">IF((LEFT(N648,2)="US"),"US","")</f>
        <v>US</v>
      </c>
      <c r="C648" s="208" t="str">
        <f aca="false">M648</f>
        <v>Natural Gas</v>
      </c>
      <c r="D648" s="208" t="str">
        <f aca="false">IF(ISNUMBER(FIND("Phy",N648))=TRUE(),"Physical","Financial")</f>
        <v>Physical</v>
      </c>
      <c r="E648" s="208" t="n">
        <f aca="false">IF(VLOOKUP(S648,'DD-Lookup'!$J$6:$L$50,3,FALSE())="Monthly",(YEAR(AC648)-YEAR(AB648))*12+MONTH(AC648)-MONTH(AB648)+1,(AC648-AB648+1))</f>
        <v>1</v>
      </c>
      <c r="F648" s="239" t="n">
        <f aca="false">E648*SUM(P648:Q648)</f>
        <v>10000</v>
      </c>
      <c r="G648" s="214" t="n">
        <v>1288782</v>
      </c>
      <c r="H648" s="215" t="n">
        <v>37035.3192361111</v>
      </c>
      <c r="I648" s="0" t="s">
        <v>1317</v>
      </c>
      <c r="M648" s="0" t="s">
        <v>858</v>
      </c>
      <c r="N648" s="0" t="s">
        <v>1305</v>
      </c>
      <c r="O648" s="0" t="s">
        <v>1306</v>
      </c>
      <c r="P648" s="216" t="n">
        <v>10000</v>
      </c>
      <c r="S648" s="0" t="s">
        <v>1026</v>
      </c>
      <c r="T648" s="0" t="s">
        <v>784</v>
      </c>
      <c r="U648" s="218" t="n">
        <v>4.1888</v>
      </c>
      <c r="V648" s="0" t="s">
        <v>1318</v>
      </c>
      <c r="W648" s="0" t="s">
        <v>1308</v>
      </c>
      <c r="X648" s="0" t="s">
        <v>1309</v>
      </c>
      <c r="Y648" s="0" t="s">
        <v>1310</v>
      </c>
      <c r="Z648" s="0" t="s">
        <v>571</v>
      </c>
      <c r="AA648" s="0" t="n">
        <v>806890</v>
      </c>
      <c r="AB648" s="215" t="n">
        <v>37036.875</v>
      </c>
      <c r="AC648" s="215" t="n">
        <v>37036.875</v>
      </c>
    </row>
    <row r="649" customFormat="false" ht="12.75" hidden="false" customHeight="false" outlineLevel="0" collapsed="false">
      <c r="A649" s="208" t="str">
        <f aca="false">B649&amp;" "&amp;C649&amp;" "&amp;D649</f>
        <v> Metals Financial</v>
      </c>
      <c r="B649" s="208" t="str">
        <f aca="false">IF((LEFT(N649,2)="US"),"US","")</f>
        <v/>
      </c>
      <c r="C649" s="208" t="str">
        <f aca="false">M649</f>
        <v>Metals</v>
      </c>
      <c r="D649" s="208" t="str">
        <f aca="false">IF(ISNUMBER(FIND("Phy",N649))=TRUE(),"Physical","Financial")</f>
        <v>Financial</v>
      </c>
      <c r="E649" s="208" t="n">
        <f aca="false">IF(VLOOKUP(S649,'DD-Lookup'!$J$6:$L$50,3,FALSE())="Monthly",(YEAR(AC649)-YEAR(AB649))*12+MONTH(AC649)-MONTH(AB649)+1,(AC649-AB649+1))</f>
        <v>1</v>
      </c>
      <c r="F649" s="239" t="n">
        <f aca="false">E649*SUM(P649:Q649)</f>
        <v>2</v>
      </c>
      <c r="G649" s="214" t="n">
        <v>1288783</v>
      </c>
      <c r="H649" s="215" t="n">
        <v>37035.3194791667</v>
      </c>
      <c r="I649" s="0" t="s">
        <v>815</v>
      </c>
      <c r="M649" s="0" t="s">
        <v>780</v>
      </c>
      <c r="N649" s="0" t="s">
        <v>781</v>
      </c>
      <c r="O649" s="0" t="s">
        <v>782</v>
      </c>
      <c r="P649" s="216" t="n">
        <v>2</v>
      </c>
      <c r="S649" s="0" t="s">
        <v>783</v>
      </c>
      <c r="T649" s="0" t="s">
        <v>784</v>
      </c>
      <c r="U649" s="218" t="n">
        <v>1541</v>
      </c>
      <c r="V649" s="0" t="s">
        <v>816</v>
      </c>
      <c r="W649" s="0" t="s">
        <v>803</v>
      </c>
      <c r="X649" s="0" t="s">
        <v>787</v>
      </c>
      <c r="Y649" s="0" t="s">
        <v>788</v>
      </c>
      <c r="Z649" s="0" t="s">
        <v>789</v>
      </c>
      <c r="AA649" s="0" t="n">
        <v>2150495</v>
      </c>
    </row>
    <row r="650" customFormat="false" ht="12.75" hidden="false" customHeight="false" outlineLevel="0" collapsed="false">
      <c r="A650" s="208" t="str">
        <f aca="false">B650&amp;" "&amp;C650&amp;" "&amp;D650</f>
        <v>US Natural Gas Physical</v>
      </c>
      <c r="B650" s="208" t="str">
        <f aca="false">IF((LEFT(N650,2)="US"),"US","")</f>
        <v>US</v>
      </c>
      <c r="C650" s="208" t="str">
        <f aca="false">M650</f>
        <v>Natural Gas</v>
      </c>
      <c r="D650" s="208" t="str">
        <f aca="false">IF(ISNUMBER(FIND("Phy",N650))=TRUE(),"Physical","Financial")</f>
        <v>Physical</v>
      </c>
      <c r="E650" s="208" t="n">
        <f aca="false">IF(VLOOKUP(S650,'DD-Lookup'!$J$6:$L$50,3,FALSE())="Monthly",(YEAR(AC650)-YEAR(AB650))*12+MONTH(AC650)-MONTH(AB650)+1,(AC650-AB650+1))</f>
        <v>7</v>
      </c>
      <c r="F650" s="239" t="n">
        <f aca="false">E650*SUM(P650:Q650)</f>
        <v>70000</v>
      </c>
      <c r="G650" s="214" t="n">
        <v>1288785</v>
      </c>
      <c r="H650" s="215" t="n">
        <v>37035.3199305556</v>
      </c>
      <c r="I650" s="0" t="s">
        <v>1107</v>
      </c>
      <c r="M650" s="0" t="s">
        <v>858</v>
      </c>
      <c r="N650" s="0" t="s">
        <v>1305</v>
      </c>
      <c r="O650" s="0" t="s">
        <v>1420</v>
      </c>
      <c r="P650" s="216" t="n">
        <v>10000</v>
      </c>
      <c r="S650" s="0" t="s">
        <v>1026</v>
      </c>
      <c r="T650" s="0" t="s">
        <v>784</v>
      </c>
      <c r="U650" s="218" t="n">
        <v>4.06</v>
      </c>
      <c r="V650" s="0" t="s">
        <v>1421</v>
      </c>
      <c r="W650" s="0" t="s">
        <v>1422</v>
      </c>
      <c r="X650" s="0" t="s">
        <v>1423</v>
      </c>
      <c r="Y650" s="0" t="s">
        <v>1310</v>
      </c>
      <c r="Z650" s="0" t="s">
        <v>571</v>
      </c>
      <c r="AA650" s="0" t="n">
        <v>806891</v>
      </c>
      <c r="AB650" s="215" t="n">
        <v>37036.875</v>
      </c>
      <c r="AC650" s="215" t="n">
        <v>37042.875</v>
      </c>
    </row>
    <row r="651" customFormat="false" ht="12.75" hidden="false" customHeight="false" outlineLevel="0" collapsed="false">
      <c r="A651" s="208" t="str">
        <f aca="false">B651&amp;" "&amp;C651&amp;" "&amp;D651</f>
        <v>US Power Physical</v>
      </c>
      <c r="B651" s="208" t="str">
        <f aca="false">IF((LEFT(N651,2)="US"),"US","")</f>
        <v>US</v>
      </c>
      <c r="C651" s="208" t="str">
        <f aca="false">M651</f>
        <v>Power</v>
      </c>
      <c r="D651" s="208" t="str">
        <f aca="false">IF(ISNUMBER(FIND("Phy",N651))=TRUE(),"Physical","Financial")</f>
        <v>Physical</v>
      </c>
      <c r="E651" s="208" t="n">
        <f aca="false">IF(VLOOKUP(S651,'DD-Lookup'!$J$6:$L$50,3,FALSE())="Monthly",(YEAR(AC651)-YEAR(AB651))*12+MONTH(AC651)-MONTH(AB651)+1,(AC651-AB651+1))</f>
        <v>3</v>
      </c>
      <c r="F651" s="239" t="n">
        <f aca="false">E651*SUM(P651:Q651)</f>
        <v>150</v>
      </c>
      <c r="G651" s="214" t="n">
        <v>1288787</v>
      </c>
      <c r="H651" s="215" t="n">
        <v>37035.3199421296</v>
      </c>
      <c r="I651" s="0" t="s">
        <v>1115</v>
      </c>
      <c r="M651" s="0" t="s">
        <v>67</v>
      </c>
      <c r="N651" s="0" t="s">
        <v>1205</v>
      </c>
      <c r="O651" s="0" t="s">
        <v>1206</v>
      </c>
      <c r="Q651" s="216" t="n">
        <v>50</v>
      </c>
      <c r="S651" s="0" t="s">
        <v>930</v>
      </c>
      <c r="T651" s="0" t="s">
        <v>784</v>
      </c>
      <c r="U651" s="218" t="n">
        <v>44.75</v>
      </c>
      <c r="V651" s="0" t="s">
        <v>1339</v>
      </c>
      <c r="W651" s="0" t="s">
        <v>1208</v>
      </c>
      <c r="X651" s="0" t="s">
        <v>1209</v>
      </c>
      <c r="Y651" s="0" t="s">
        <v>1051</v>
      </c>
      <c r="Z651" s="0" t="s">
        <v>618</v>
      </c>
      <c r="AA651" s="0" t="n">
        <v>621142.1</v>
      </c>
      <c r="AB651" s="215" t="n">
        <v>37040</v>
      </c>
      <c r="AC651" s="215" t="n">
        <v>37042</v>
      </c>
    </row>
    <row r="652" customFormat="false" ht="12.75" hidden="false" customHeight="false" outlineLevel="0" collapsed="false">
      <c r="A652" s="208" t="str">
        <f aca="false">B652&amp;" "&amp;C652&amp;" "&amp;D652</f>
        <v>US Natural Gas Physical</v>
      </c>
      <c r="B652" s="208" t="str">
        <f aca="false">IF((LEFT(N652,2)="US"),"US","")</f>
        <v>US</v>
      </c>
      <c r="C652" s="208" t="str">
        <f aca="false">M652</f>
        <v>Natural Gas</v>
      </c>
      <c r="D652" s="208" t="str">
        <f aca="false">IF(ISNUMBER(FIND("Phy",N652))=TRUE(),"Physical","Financial")</f>
        <v>Physical</v>
      </c>
      <c r="E652" s="208" t="n">
        <f aca="false">IF(VLOOKUP(S652,'DD-Lookup'!$J$6:$L$50,3,FALSE())="Monthly",(YEAR(AC652)-YEAR(AB652))*12+MONTH(AC652)-MONTH(AB652)+1,(AC652-AB652+1))</f>
        <v>1</v>
      </c>
      <c r="F652" s="239" t="n">
        <f aca="false">E652*SUM(P652:Q652)</f>
        <v>10000</v>
      </c>
      <c r="G652" s="214" t="n">
        <v>1288789</v>
      </c>
      <c r="H652" s="215" t="n">
        <v>37035.3203240741</v>
      </c>
      <c r="I652" s="0" t="s">
        <v>1183</v>
      </c>
      <c r="M652" s="0" t="s">
        <v>858</v>
      </c>
      <c r="N652" s="0" t="s">
        <v>1305</v>
      </c>
      <c r="O652" s="0" t="s">
        <v>1306</v>
      </c>
      <c r="Q652" s="216" t="n">
        <v>10000</v>
      </c>
      <c r="S652" s="0" t="s">
        <v>1026</v>
      </c>
      <c r="T652" s="0" t="s">
        <v>784</v>
      </c>
      <c r="U652" s="218" t="n">
        <v>4.19</v>
      </c>
      <c r="V652" s="0" t="s">
        <v>1413</v>
      </c>
      <c r="W652" s="0" t="s">
        <v>1308</v>
      </c>
      <c r="X652" s="0" t="s">
        <v>1309</v>
      </c>
      <c r="Y652" s="0" t="s">
        <v>1310</v>
      </c>
      <c r="Z652" s="0" t="s">
        <v>571</v>
      </c>
      <c r="AA652" s="0" t="n">
        <v>806892</v>
      </c>
      <c r="AB652" s="215" t="n">
        <v>37036.875</v>
      </c>
      <c r="AC652" s="215" t="n">
        <v>37036.875</v>
      </c>
    </row>
    <row r="653" customFormat="false" ht="12.75" hidden="false" customHeight="false" outlineLevel="0" collapsed="false">
      <c r="A653" s="208" t="str">
        <f aca="false">B653&amp;" "&amp;C653&amp;" "&amp;D653</f>
        <v>US Natural Gas Physical</v>
      </c>
      <c r="B653" s="208" t="str">
        <f aca="false">IF((LEFT(N653,2)="US"),"US","")</f>
        <v>US</v>
      </c>
      <c r="C653" s="208" t="str">
        <f aca="false">M653</f>
        <v>Natural Gas</v>
      </c>
      <c r="D653" s="208" t="str">
        <f aca="false">IF(ISNUMBER(FIND("Phy",N653))=TRUE(),"Physical","Financial")</f>
        <v>Physical</v>
      </c>
      <c r="E653" s="208" t="n">
        <f aca="false">IF(VLOOKUP(S653,'DD-Lookup'!$J$6:$L$50,3,FALSE())="Monthly",(YEAR(AC653)-YEAR(AB653))*12+MONTH(AC653)-MONTH(AB653)+1,(AC653-AB653+1))</f>
        <v>1</v>
      </c>
      <c r="F653" s="239" t="n">
        <f aca="false">E653*SUM(P653:Q653)</f>
        <v>10000</v>
      </c>
      <c r="G653" s="214" t="n">
        <v>1288788</v>
      </c>
      <c r="H653" s="215" t="n">
        <v>37035.3203240741</v>
      </c>
      <c r="I653" s="0" t="s">
        <v>593</v>
      </c>
      <c r="M653" s="0" t="s">
        <v>858</v>
      </c>
      <c r="N653" s="0" t="s">
        <v>1305</v>
      </c>
      <c r="O653" s="0" t="s">
        <v>1313</v>
      </c>
      <c r="P653" s="216" t="n">
        <v>10000</v>
      </c>
      <c r="S653" s="0" t="s">
        <v>1026</v>
      </c>
      <c r="T653" s="0" t="s">
        <v>784</v>
      </c>
      <c r="U653" s="218" t="n">
        <v>4.0575</v>
      </c>
      <c r="V653" s="0" t="s">
        <v>1424</v>
      </c>
      <c r="W653" s="0" t="s">
        <v>1314</v>
      </c>
      <c r="X653" s="0" t="s">
        <v>1315</v>
      </c>
      <c r="Y653" s="0" t="s">
        <v>1310</v>
      </c>
      <c r="Z653" s="0" t="s">
        <v>571</v>
      </c>
      <c r="AA653" s="0" t="n">
        <v>806893</v>
      </c>
      <c r="AB653" s="215" t="n">
        <v>37036.875</v>
      </c>
      <c r="AC653" s="215" t="n">
        <v>37036.875</v>
      </c>
    </row>
    <row r="654" customFormat="false" ht="12.75" hidden="false" customHeight="false" outlineLevel="0" collapsed="false">
      <c r="A654" s="208" t="str">
        <f aca="false">B654&amp;" "&amp;C654&amp;" "&amp;D654</f>
        <v>US Natural Gas Physical</v>
      </c>
      <c r="B654" s="208" t="str">
        <f aca="false">IF((LEFT(N654,2)="US"),"US","")</f>
        <v>US</v>
      </c>
      <c r="C654" s="208" t="str">
        <f aca="false">M654</f>
        <v>Natural Gas</v>
      </c>
      <c r="D654" s="208" t="str">
        <f aca="false">IF(ISNUMBER(FIND("Phy",N654))=TRUE(),"Physical","Financial")</f>
        <v>Physical</v>
      </c>
      <c r="E654" s="208" t="n">
        <f aca="false">IF(VLOOKUP(S654,'DD-Lookup'!$J$6:$L$50,3,FALSE())="Monthly",(YEAR(AC654)-YEAR(AB654))*12+MONTH(AC654)-MONTH(AB654)+1,(AC654-AB654+1))</f>
        <v>1</v>
      </c>
      <c r="F654" s="239" t="n">
        <f aca="false">E654*SUM(P654:Q654)</f>
        <v>10000</v>
      </c>
      <c r="G654" s="214" t="n">
        <v>1288790</v>
      </c>
      <c r="H654" s="215" t="n">
        <v>37035.3206018519</v>
      </c>
      <c r="I654" s="0" t="s">
        <v>600</v>
      </c>
      <c r="M654" s="0" t="s">
        <v>858</v>
      </c>
      <c r="N654" s="0" t="s">
        <v>1305</v>
      </c>
      <c r="O654" s="0" t="s">
        <v>1313</v>
      </c>
      <c r="P654" s="216" t="n">
        <v>10000</v>
      </c>
      <c r="S654" s="0" t="s">
        <v>1026</v>
      </c>
      <c r="T654" s="0" t="s">
        <v>784</v>
      </c>
      <c r="U654" s="218" t="n">
        <v>4.055</v>
      </c>
      <c r="V654" s="0" t="s">
        <v>1425</v>
      </c>
      <c r="W654" s="0" t="s">
        <v>1314</v>
      </c>
      <c r="X654" s="0" t="s">
        <v>1315</v>
      </c>
      <c r="Y654" s="0" t="s">
        <v>1310</v>
      </c>
      <c r="Z654" s="0" t="s">
        <v>571</v>
      </c>
      <c r="AA654" s="0" t="n">
        <v>806894</v>
      </c>
      <c r="AB654" s="215" t="n">
        <v>37036.875</v>
      </c>
      <c r="AC654" s="215" t="n">
        <v>37036.875</v>
      </c>
    </row>
    <row r="655" customFormat="false" ht="12.75" hidden="false" customHeight="false" outlineLevel="0" collapsed="false">
      <c r="A655" s="208" t="str">
        <f aca="false">B655&amp;" "&amp;C655&amp;" "&amp;D655</f>
        <v>US Natural Gas Physical</v>
      </c>
      <c r="B655" s="208" t="str">
        <f aca="false">IF((LEFT(N655,2)="US"),"US","")</f>
        <v>US</v>
      </c>
      <c r="C655" s="208" t="str">
        <f aca="false">M655</f>
        <v>Natural Gas</v>
      </c>
      <c r="D655" s="208" t="str">
        <f aca="false">IF(ISNUMBER(FIND("Phy",N655))=TRUE(),"Physical","Financial")</f>
        <v>Physical</v>
      </c>
      <c r="E655" s="208" t="n">
        <f aca="false">IF(VLOOKUP(S655,'DD-Lookup'!$J$6:$L$50,3,FALSE())="Monthly",(YEAR(AC655)-YEAR(AB655))*12+MONTH(AC655)-MONTH(AB655)+1,(AC655-AB655+1))</f>
        <v>1</v>
      </c>
      <c r="F655" s="239" t="n">
        <f aca="false">E655*SUM(P655:Q655)</f>
        <v>5000</v>
      </c>
      <c r="G655" s="214" t="n">
        <v>1288791</v>
      </c>
      <c r="H655" s="215" t="n">
        <v>37035.3206134259</v>
      </c>
      <c r="I655" s="0" t="s">
        <v>1426</v>
      </c>
      <c r="M655" s="0" t="s">
        <v>858</v>
      </c>
      <c r="N655" s="0" t="s">
        <v>1305</v>
      </c>
      <c r="O655" s="0" t="s">
        <v>1397</v>
      </c>
      <c r="P655" s="216" t="n">
        <v>5000</v>
      </c>
      <c r="S655" s="0" t="s">
        <v>1026</v>
      </c>
      <c r="T655" s="0" t="s">
        <v>784</v>
      </c>
      <c r="U655" s="218" t="n">
        <v>3.9975</v>
      </c>
      <c r="V655" s="0" t="s">
        <v>1427</v>
      </c>
      <c r="W655" s="0" t="s">
        <v>1361</v>
      </c>
      <c r="X655" s="0" t="s">
        <v>1362</v>
      </c>
      <c r="Y655" s="0" t="s">
        <v>1310</v>
      </c>
      <c r="Z655" s="0" t="s">
        <v>571</v>
      </c>
      <c r="AA655" s="0" t="n">
        <v>806895</v>
      </c>
      <c r="AB655" s="215" t="n">
        <v>37036.875</v>
      </c>
      <c r="AC655" s="215" t="n">
        <v>37036.875</v>
      </c>
    </row>
    <row r="656" customFormat="false" ht="12.75" hidden="false" customHeight="false" outlineLevel="0" collapsed="false">
      <c r="A656" s="208" t="str">
        <f aca="false">B656&amp;" "&amp;C656&amp;" "&amp;D656</f>
        <v>US Natural Gas Physical</v>
      </c>
      <c r="B656" s="208" t="str">
        <f aca="false">IF((LEFT(N656,2)="US"),"US","")</f>
        <v>US</v>
      </c>
      <c r="C656" s="208" t="str">
        <f aca="false">M656</f>
        <v>Natural Gas</v>
      </c>
      <c r="D656" s="208" t="str">
        <f aca="false">IF(ISNUMBER(FIND("Phy",N656))=TRUE(),"Physical","Financial")</f>
        <v>Physical</v>
      </c>
      <c r="E656" s="208" t="n">
        <f aca="false">IF(VLOOKUP(S656,'DD-Lookup'!$J$6:$L$50,3,FALSE())="Monthly",(YEAR(AC656)-YEAR(AB656))*12+MONTH(AC656)-MONTH(AB656)+1,(AC656-AB656+1))</f>
        <v>1</v>
      </c>
      <c r="F656" s="239" t="n">
        <f aca="false">E656*SUM(P656:Q656)</f>
        <v>5000</v>
      </c>
      <c r="G656" s="214" t="n">
        <v>1288792</v>
      </c>
      <c r="H656" s="215" t="n">
        <v>37035.320787037</v>
      </c>
      <c r="I656" s="0" t="s">
        <v>1426</v>
      </c>
      <c r="M656" s="0" t="s">
        <v>858</v>
      </c>
      <c r="N656" s="0" t="s">
        <v>1305</v>
      </c>
      <c r="O656" s="0" t="s">
        <v>1397</v>
      </c>
      <c r="P656" s="216" t="n">
        <v>5000</v>
      </c>
      <c r="S656" s="0" t="s">
        <v>1026</v>
      </c>
      <c r="T656" s="0" t="s">
        <v>784</v>
      </c>
      <c r="U656" s="218" t="n">
        <v>3.995</v>
      </c>
      <c r="V656" s="0" t="s">
        <v>1427</v>
      </c>
      <c r="W656" s="0" t="s">
        <v>1361</v>
      </c>
      <c r="X656" s="0" t="s">
        <v>1362</v>
      </c>
      <c r="Y656" s="0" t="s">
        <v>1310</v>
      </c>
      <c r="Z656" s="0" t="s">
        <v>571</v>
      </c>
      <c r="AA656" s="0" t="n">
        <v>806896</v>
      </c>
      <c r="AB656" s="215" t="n">
        <v>37036.875</v>
      </c>
      <c r="AC656" s="215" t="n">
        <v>37036.875</v>
      </c>
    </row>
    <row r="657" customFormat="false" ht="12.75" hidden="false" customHeight="false" outlineLevel="0" collapsed="false">
      <c r="A657" s="208" t="str">
        <f aca="false">B657&amp;" "&amp;C657&amp;" "&amp;D657</f>
        <v>US Natural Gas Physical</v>
      </c>
      <c r="B657" s="208" t="str">
        <f aca="false">IF((LEFT(N657,2)="US"),"US","")</f>
        <v>US</v>
      </c>
      <c r="C657" s="208" t="str">
        <f aca="false">M657</f>
        <v>Natural Gas</v>
      </c>
      <c r="D657" s="208" t="str">
        <f aca="false">IF(ISNUMBER(FIND("Phy",N657))=TRUE(),"Physical","Financial")</f>
        <v>Physical</v>
      </c>
      <c r="E657" s="208" t="n">
        <f aca="false">IF(VLOOKUP(S657,'DD-Lookup'!$J$6:$L$50,3,FALSE())="Monthly",(YEAR(AC657)-YEAR(AB657))*12+MONTH(AC657)-MONTH(AB657)+1,(AC657-AB657+1))</f>
        <v>1</v>
      </c>
      <c r="F657" s="239" t="n">
        <f aca="false">E657*SUM(P657:Q657)</f>
        <v>5000</v>
      </c>
      <c r="G657" s="214" t="n">
        <v>1288793</v>
      </c>
      <c r="H657" s="215" t="n">
        <v>37035.3208680556</v>
      </c>
      <c r="I657" s="0" t="s">
        <v>1428</v>
      </c>
      <c r="M657" s="0" t="s">
        <v>858</v>
      </c>
      <c r="N657" s="0" t="s">
        <v>1305</v>
      </c>
      <c r="O657" s="0" t="s">
        <v>1397</v>
      </c>
      <c r="P657" s="216" t="n">
        <v>5000</v>
      </c>
      <c r="S657" s="0" t="s">
        <v>1026</v>
      </c>
      <c r="T657" s="0" t="s">
        <v>784</v>
      </c>
      <c r="U657" s="218" t="n">
        <v>3.9925</v>
      </c>
      <c r="V657" s="0" t="s">
        <v>1429</v>
      </c>
      <c r="W657" s="0" t="s">
        <v>1361</v>
      </c>
      <c r="X657" s="0" t="s">
        <v>1362</v>
      </c>
      <c r="Y657" s="0" t="s">
        <v>1310</v>
      </c>
      <c r="Z657" s="0" t="s">
        <v>571</v>
      </c>
      <c r="AA657" s="0" t="n">
        <v>806897</v>
      </c>
      <c r="AB657" s="215" t="n">
        <v>37036.875</v>
      </c>
      <c r="AC657" s="215" t="n">
        <v>37036.875</v>
      </c>
    </row>
    <row r="658" customFormat="false" ht="12.75" hidden="false" customHeight="false" outlineLevel="0" collapsed="false">
      <c r="A658" s="208" t="str">
        <f aca="false">B658&amp;" "&amp;C658&amp;" "&amp;D658</f>
        <v>US Natural Gas Physical</v>
      </c>
      <c r="B658" s="208" t="str">
        <f aca="false">IF((LEFT(N658,2)="US"),"US","")</f>
        <v>US</v>
      </c>
      <c r="C658" s="208" t="str">
        <f aca="false">M658</f>
        <v>Natural Gas</v>
      </c>
      <c r="D658" s="208" t="str">
        <f aca="false">IF(ISNUMBER(FIND("Phy",N658))=TRUE(),"Physical","Financial")</f>
        <v>Physical</v>
      </c>
      <c r="E658" s="208" t="n">
        <f aca="false">IF(VLOOKUP(S658,'DD-Lookup'!$J$6:$L$50,3,FALSE())="Monthly",(YEAR(AC658)-YEAR(AB658))*12+MONTH(AC658)-MONTH(AB658)+1,(AC658-AB658+1))</f>
        <v>1</v>
      </c>
      <c r="F658" s="239" t="n">
        <f aca="false">E658*SUM(P658:Q658)</f>
        <v>10000</v>
      </c>
      <c r="G658" s="214" t="n">
        <v>1288794</v>
      </c>
      <c r="H658" s="215" t="n">
        <v>37035.3209143519</v>
      </c>
      <c r="I658" s="0" t="s">
        <v>1059</v>
      </c>
      <c r="M658" s="0" t="s">
        <v>858</v>
      </c>
      <c r="N658" s="0" t="s">
        <v>1305</v>
      </c>
      <c r="O658" s="0" t="s">
        <v>1313</v>
      </c>
      <c r="Q658" s="216" t="n">
        <v>10000</v>
      </c>
      <c r="S658" s="0" t="s">
        <v>1026</v>
      </c>
      <c r="T658" s="0" t="s">
        <v>784</v>
      </c>
      <c r="U658" s="218" t="n">
        <v>4.0575</v>
      </c>
      <c r="V658" s="0" t="s">
        <v>1430</v>
      </c>
      <c r="W658" s="0" t="s">
        <v>1314</v>
      </c>
      <c r="X658" s="0" t="s">
        <v>1315</v>
      </c>
      <c r="Y658" s="0" t="s">
        <v>1310</v>
      </c>
      <c r="Z658" s="0" t="s">
        <v>571</v>
      </c>
      <c r="AA658" s="0" t="n">
        <v>806898</v>
      </c>
      <c r="AB658" s="215" t="n">
        <v>37036.875</v>
      </c>
      <c r="AC658" s="215" t="n">
        <v>37036.875</v>
      </c>
    </row>
    <row r="659" customFormat="false" ht="12.75" hidden="false" customHeight="false" outlineLevel="0" collapsed="false">
      <c r="A659" s="208" t="str">
        <f aca="false">B659&amp;" "&amp;C659&amp;" "&amp;D659</f>
        <v>US Natural Gas Physical</v>
      </c>
      <c r="B659" s="208" t="str">
        <f aca="false">IF((LEFT(N659,2)="US"),"US","")</f>
        <v>US</v>
      </c>
      <c r="C659" s="208" t="str">
        <f aca="false">M659</f>
        <v>Natural Gas</v>
      </c>
      <c r="D659" s="208" t="str">
        <f aca="false">IF(ISNUMBER(FIND("Phy",N659))=TRUE(),"Physical","Financial")</f>
        <v>Physical</v>
      </c>
      <c r="E659" s="208" t="n">
        <f aca="false">IF(VLOOKUP(S659,'DD-Lookup'!$J$6:$L$50,3,FALSE())="Monthly",(YEAR(AC659)-YEAR(AB659))*12+MONTH(AC659)-MONTH(AB659)+1,(AC659-AB659+1))</f>
        <v>1</v>
      </c>
      <c r="F659" s="239" t="n">
        <f aca="false">E659*SUM(P659:Q659)</f>
        <v>5000</v>
      </c>
      <c r="G659" s="214" t="n">
        <v>1288795</v>
      </c>
      <c r="H659" s="215" t="n">
        <v>37035.3209490741</v>
      </c>
      <c r="I659" s="0" t="s">
        <v>1399</v>
      </c>
      <c r="M659" s="0" t="s">
        <v>858</v>
      </c>
      <c r="N659" s="0" t="s">
        <v>1305</v>
      </c>
      <c r="O659" s="0" t="s">
        <v>1372</v>
      </c>
      <c r="P659" s="216" t="n">
        <v>5000</v>
      </c>
      <c r="S659" s="0" t="s">
        <v>1026</v>
      </c>
      <c r="T659" s="0" t="s">
        <v>784</v>
      </c>
      <c r="U659" s="218" t="n">
        <v>4.0125</v>
      </c>
      <c r="V659" s="0" t="s">
        <v>1400</v>
      </c>
      <c r="W659" s="0" t="s">
        <v>1361</v>
      </c>
      <c r="X659" s="0" t="s">
        <v>1362</v>
      </c>
      <c r="Y659" s="0" t="s">
        <v>1310</v>
      </c>
      <c r="Z659" s="0" t="s">
        <v>571</v>
      </c>
      <c r="AA659" s="0" t="n">
        <v>806899</v>
      </c>
      <c r="AB659" s="215" t="n">
        <v>37036.875</v>
      </c>
      <c r="AC659" s="215" t="n">
        <v>37036.875</v>
      </c>
    </row>
    <row r="660" customFormat="false" ht="12.75" hidden="false" customHeight="false" outlineLevel="0" collapsed="false">
      <c r="A660" s="208" t="str">
        <f aca="false">B660&amp;" "&amp;C660&amp;" "&amp;D660</f>
        <v>US Natural Gas Physical</v>
      </c>
      <c r="B660" s="208" t="str">
        <f aca="false">IF((LEFT(N660,2)="US"),"US","")</f>
        <v>US</v>
      </c>
      <c r="C660" s="208" t="str">
        <f aca="false">M660</f>
        <v>Natural Gas</v>
      </c>
      <c r="D660" s="208" t="str">
        <f aca="false">IF(ISNUMBER(FIND("Phy",N660))=TRUE(),"Physical","Financial")</f>
        <v>Physical</v>
      </c>
      <c r="E660" s="208" t="n">
        <f aca="false">IF(VLOOKUP(S660,'DD-Lookup'!$J$6:$L$50,3,FALSE())="Monthly",(YEAR(AC660)-YEAR(AB660))*12+MONTH(AC660)-MONTH(AB660)+1,(AC660-AB660+1))</f>
        <v>1</v>
      </c>
      <c r="F660" s="239" t="n">
        <f aca="false">E660*SUM(P660:Q660)</f>
        <v>5000</v>
      </c>
      <c r="G660" s="214" t="n">
        <v>1288796</v>
      </c>
      <c r="H660" s="215" t="n">
        <v>37035.321099537</v>
      </c>
      <c r="I660" s="0" t="s">
        <v>1358</v>
      </c>
      <c r="M660" s="0" t="s">
        <v>858</v>
      </c>
      <c r="N660" s="0" t="s">
        <v>1305</v>
      </c>
      <c r="O660" s="0" t="s">
        <v>1378</v>
      </c>
      <c r="P660" s="216" t="n">
        <v>5000</v>
      </c>
      <c r="S660" s="0" t="s">
        <v>1026</v>
      </c>
      <c r="T660" s="0" t="s">
        <v>784</v>
      </c>
      <c r="U660" s="218" t="n">
        <v>4.0175</v>
      </c>
      <c r="V660" s="0" t="s">
        <v>1373</v>
      </c>
      <c r="W660" s="0" t="s">
        <v>1361</v>
      </c>
      <c r="X660" s="0" t="s">
        <v>1362</v>
      </c>
      <c r="Y660" s="0" t="s">
        <v>1310</v>
      </c>
      <c r="Z660" s="0" t="s">
        <v>571</v>
      </c>
      <c r="AA660" s="0" t="n">
        <v>806900</v>
      </c>
      <c r="AB660" s="215" t="n">
        <v>37036.875</v>
      </c>
      <c r="AC660" s="215" t="n">
        <v>37036.875</v>
      </c>
    </row>
    <row r="661" customFormat="false" ht="12.75" hidden="false" customHeight="false" outlineLevel="0" collapsed="false">
      <c r="A661" s="208" t="str">
        <f aca="false">B661&amp;" "&amp;C661&amp;" "&amp;D661</f>
        <v>US Natural Gas Physical</v>
      </c>
      <c r="B661" s="208" t="str">
        <f aca="false">IF((LEFT(N661,2)="US"),"US","")</f>
        <v>US</v>
      </c>
      <c r="C661" s="208" t="str">
        <f aca="false">M661</f>
        <v>Natural Gas</v>
      </c>
      <c r="D661" s="208" t="str">
        <f aca="false">IF(ISNUMBER(FIND("Phy",N661))=TRUE(),"Physical","Financial")</f>
        <v>Physical</v>
      </c>
      <c r="E661" s="208" t="n">
        <f aca="false">IF(VLOOKUP(S661,'DD-Lookup'!$J$6:$L$50,3,FALSE())="Monthly",(YEAR(AC661)-YEAR(AB661))*12+MONTH(AC661)-MONTH(AB661)+1,(AC661-AB661+1))</f>
        <v>1</v>
      </c>
      <c r="F661" s="239" t="n">
        <f aca="false">E661*SUM(P661:Q661)</f>
        <v>5000</v>
      </c>
      <c r="G661" s="214" t="n">
        <v>1288797</v>
      </c>
      <c r="H661" s="215" t="n">
        <v>37035.3213194445</v>
      </c>
      <c r="I661" s="0" t="s">
        <v>1358</v>
      </c>
      <c r="M661" s="0" t="s">
        <v>858</v>
      </c>
      <c r="N661" s="0" t="s">
        <v>1305</v>
      </c>
      <c r="O661" s="0" t="s">
        <v>1397</v>
      </c>
      <c r="Q661" s="216" t="n">
        <v>5000</v>
      </c>
      <c r="S661" s="0" t="s">
        <v>1026</v>
      </c>
      <c r="T661" s="0" t="s">
        <v>784</v>
      </c>
      <c r="U661" s="218" t="n">
        <v>3.995</v>
      </c>
      <c r="V661" s="0" t="s">
        <v>1373</v>
      </c>
      <c r="W661" s="0" t="s">
        <v>1361</v>
      </c>
      <c r="X661" s="0" t="s">
        <v>1362</v>
      </c>
      <c r="Y661" s="0" t="s">
        <v>1310</v>
      </c>
      <c r="Z661" s="0" t="s">
        <v>571</v>
      </c>
      <c r="AA661" s="0" t="n">
        <v>806901</v>
      </c>
      <c r="AB661" s="215" t="n">
        <v>37036.875</v>
      </c>
      <c r="AC661" s="215" t="n">
        <v>37036.875</v>
      </c>
    </row>
    <row r="662" customFormat="false" ht="12.75" hidden="false" customHeight="false" outlineLevel="0" collapsed="false">
      <c r="A662" s="208" t="str">
        <f aca="false">B662&amp;" "&amp;C662&amp;" "&amp;D662</f>
        <v> Metals Financial</v>
      </c>
      <c r="B662" s="208" t="str">
        <f aca="false">IF((LEFT(N662,2)="US"),"US","")</f>
        <v/>
      </c>
      <c r="C662" s="208" t="str">
        <f aca="false">M662</f>
        <v>Metals</v>
      </c>
      <c r="D662" s="208" t="str">
        <f aca="false">IF(ISNUMBER(FIND("Phy",N662))=TRUE(),"Physical","Financial")</f>
        <v>Financial</v>
      </c>
      <c r="E662" s="208" t="n">
        <f aca="false">IF(VLOOKUP(S662,'DD-Lookup'!$J$6:$L$50,3,FALSE())="Monthly",(YEAR(AC662)-YEAR(AB662))*12+MONTH(AC662)-MONTH(AB662)+1,(AC662-AB662+1))</f>
        <v>1</v>
      </c>
      <c r="F662" s="239" t="n">
        <f aca="false">E662*SUM(P662:Q662)</f>
        <v>20</v>
      </c>
      <c r="G662" s="214" t="n">
        <v>1288798</v>
      </c>
      <c r="H662" s="215" t="n">
        <v>37035.3213425926</v>
      </c>
      <c r="I662" s="0" t="s">
        <v>1258</v>
      </c>
      <c r="M662" s="0" t="s">
        <v>780</v>
      </c>
      <c r="N662" s="0" t="s">
        <v>804</v>
      </c>
      <c r="O662" s="0" t="s">
        <v>805</v>
      </c>
      <c r="P662" s="216" t="n">
        <v>20</v>
      </c>
      <c r="S662" s="0" t="s">
        <v>783</v>
      </c>
      <c r="T662" s="0" t="s">
        <v>784</v>
      </c>
      <c r="U662" s="218" t="n">
        <v>1743</v>
      </c>
      <c r="V662" s="0" t="s">
        <v>1259</v>
      </c>
      <c r="W662" s="0" t="s">
        <v>803</v>
      </c>
      <c r="X662" s="0" t="s">
        <v>787</v>
      </c>
      <c r="Y662" s="0" t="s">
        <v>788</v>
      </c>
      <c r="Z662" s="0" t="s">
        <v>789</v>
      </c>
      <c r="AA662" s="0" t="n">
        <v>2150497</v>
      </c>
    </row>
    <row r="663" customFormat="false" ht="12.75" hidden="false" customHeight="false" outlineLevel="0" collapsed="false">
      <c r="A663" s="208" t="str">
        <f aca="false">B663&amp;" "&amp;C663&amp;" "&amp;D663</f>
        <v>US Natural Gas Physical</v>
      </c>
      <c r="B663" s="208" t="str">
        <f aca="false">IF((LEFT(N663,2)="US"),"US","")</f>
        <v>US</v>
      </c>
      <c r="C663" s="208" t="str">
        <f aca="false">M663</f>
        <v>Natural Gas</v>
      </c>
      <c r="D663" s="208" t="str">
        <f aca="false">IF(ISNUMBER(FIND("Phy",N663))=TRUE(),"Physical","Financial")</f>
        <v>Physical</v>
      </c>
      <c r="E663" s="208" t="n">
        <f aca="false">IF(VLOOKUP(S663,'DD-Lookup'!$J$6:$L$50,3,FALSE())="Monthly",(YEAR(AC663)-YEAR(AB663))*12+MONTH(AC663)-MONTH(AB663)+1,(AC663-AB663+1))</f>
        <v>1</v>
      </c>
      <c r="F663" s="239" t="n">
        <f aca="false">E663*SUM(P663:Q663)</f>
        <v>5000</v>
      </c>
      <c r="G663" s="214" t="n">
        <v>1288800</v>
      </c>
      <c r="H663" s="215" t="n">
        <v>37035.3213773148</v>
      </c>
      <c r="I663" s="0" t="s">
        <v>1399</v>
      </c>
      <c r="M663" s="0" t="s">
        <v>858</v>
      </c>
      <c r="N663" s="0" t="s">
        <v>1305</v>
      </c>
      <c r="O663" s="0" t="s">
        <v>1372</v>
      </c>
      <c r="P663" s="216" t="n">
        <v>5000</v>
      </c>
      <c r="S663" s="0" t="s">
        <v>1026</v>
      </c>
      <c r="T663" s="0" t="s">
        <v>784</v>
      </c>
      <c r="U663" s="218" t="n">
        <v>4.01</v>
      </c>
      <c r="V663" s="0" t="s">
        <v>1400</v>
      </c>
      <c r="W663" s="0" t="s">
        <v>1361</v>
      </c>
      <c r="X663" s="0" t="s">
        <v>1362</v>
      </c>
      <c r="Y663" s="0" t="s">
        <v>1310</v>
      </c>
      <c r="Z663" s="0" t="s">
        <v>571</v>
      </c>
      <c r="AA663" s="0" t="n">
        <v>806903</v>
      </c>
      <c r="AB663" s="215" t="n">
        <v>37036.875</v>
      </c>
      <c r="AC663" s="215" t="n">
        <v>37036.875</v>
      </c>
    </row>
    <row r="664" customFormat="false" ht="12.75" hidden="false" customHeight="false" outlineLevel="0" collapsed="false">
      <c r="A664" s="208" t="str">
        <f aca="false">B664&amp;" "&amp;C664&amp;" "&amp;D664</f>
        <v>US Natural Gas Physical</v>
      </c>
      <c r="B664" s="208" t="str">
        <f aca="false">IF((LEFT(N664,2)="US"),"US","")</f>
        <v>US</v>
      </c>
      <c r="C664" s="208" t="str">
        <f aca="false">M664</f>
        <v>Natural Gas</v>
      </c>
      <c r="D664" s="208" t="str">
        <f aca="false">IF(ISNUMBER(FIND("Phy",N664))=TRUE(),"Physical","Financial")</f>
        <v>Physical</v>
      </c>
      <c r="E664" s="208" t="n">
        <f aca="false">IF(VLOOKUP(S664,'DD-Lookup'!$J$6:$L$50,3,FALSE())="Monthly",(YEAR(AC664)-YEAR(AB664))*12+MONTH(AC664)-MONTH(AB664)+1,(AC664-AB664+1))</f>
        <v>1</v>
      </c>
      <c r="F664" s="239" t="n">
        <f aca="false">E664*SUM(P664:Q664)</f>
        <v>10000</v>
      </c>
      <c r="G664" s="214" t="n">
        <v>1288799</v>
      </c>
      <c r="H664" s="215" t="n">
        <v>37035.3213773148</v>
      </c>
      <c r="I664" s="0" t="s">
        <v>1431</v>
      </c>
      <c r="M664" s="0" t="s">
        <v>858</v>
      </c>
      <c r="N664" s="0" t="s">
        <v>1305</v>
      </c>
      <c r="O664" s="0" t="s">
        <v>1432</v>
      </c>
      <c r="Q664" s="216" t="n">
        <v>10000</v>
      </c>
      <c r="S664" s="0" t="s">
        <v>1026</v>
      </c>
      <c r="T664" s="0" t="s">
        <v>784</v>
      </c>
      <c r="U664" s="218" t="n">
        <v>4.11</v>
      </c>
      <c r="V664" s="0" t="s">
        <v>1433</v>
      </c>
      <c r="W664" s="0" t="s">
        <v>1434</v>
      </c>
      <c r="X664" s="0" t="s">
        <v>1435</v>
      </c>
      <c r="Y664" s="0" t="s">
        <v>1310</v>
      </c>
      <c r="Z664" s="0" t="s">
        <v>571</v>
      </c>
      <c r="AA664" s="0" t="n">
        <v>806902</v>
      </c>
      <c r="AB664" s="215" t="n">
        <v>37036.875</v>
      </c>
      <c r="AC664" s="215" t="n">
        <v>37036.875</v>
      </c>
    </row>
    <row r="665" customFormat="false" ht="12.75" hidden="false" customHeight="false" outlineLevel="0" collapsed="false">
      <c r="A665" s="208" t="str">
        <f aca="false">B665&amp;" "&amp;C665&amp;" "&amp;D665</f>
        <v>US Natural Gas Physical</v>
      </c>
      <c r="B665" s="208" t="str">
        <f aca="false">IF((LEFT(N665,2)="US"),"US","")</f>
        <v>US</v>
      </c>
      <c r="C665" s="208" t="str">
        <f aca="false">M665</f>
        <v>Natural Gas</v>
      </c>
      <c r="D665" s="208" t="str">
        <f aca="false">IF(ISNUMBER(FIND("Phy",N665))=TRUE(),"Physical","Financial")</f>
        <v>Physical</v>
      </c>
      <c r="E665" s="208" t="n">
        <f aca="false">IF(VLOOKUP(S665,'DD-Lookup'!$J$6:$L$50,3,FALSE())="Monthly",(YEAR(AC665)-YEAR(AB665))*12+MONTH(AC665)-MONTH(AB665)+1,(AC665-AB665+1))</f>
        <v>1</v>
      </c>
      <c r="F665" s="239" t="n">
        <f aca="false">E665*SUM(P665:Q665)</f>
        <v>5000</v>
      </c>
      <c r="G665" s="214" t="n">
        <v>1288801</v>
      </c>
      <c r="H665" s="215" t="n">
        <v>37035.3213888889</v>
      </c>
      <c r="I665" s="0" t="s">
        <v>1358</v>
      </c>
      <c r="M665" s="0" t="s">
        <v>858</v>
      </c>
      <c r="N665" s="0" t="s">
        <v>1305</v>
      </c>
      <c r="O665" s="0" t="s">
        <v>1436</v>
      </c>
      <c r="P665" s="216" t="n">
        <v>5000</v>
      </c>
      <c r="S665" s="0" t="s">
        <v>1026</v>
      </c>
      <c r="T665" s="0" t="s">
        <v>784</v>
      </c>
      <c r="U665" s="218" t="n">
        <v>4.1888</v>
      </c>
      <c r="V665" s="0" t="s">
        <v>1414</v>
      </c>
      <c r="W665" s="0" t="s">
        <v>1308</v>
      </c>
      <c r="X665" s="0" t="s">
        <v>1309</v>
      </c>
      <c r="Y665" s="0" t="s">
        <v>1310</v>
      </c>
      <c r="Z665" s="0" t="s">
        <v>571</v>
      </c>
      <c r="AA665" s="0" t="n">
        <v>806904</v>
      </c>
      <c r="AB665" s="215" t="n">
        <v>37036.875</v>
      </c>
      <c r="AC665" s="215" t="n">
        <v>37036.875</v>
      </c>
    </row>
    <row r="666" customFormat="false" ht="12.75" hidden="false" customHeight="false" outlineLevel="0" collapsed="false">
      <c r="A666" s="208" t="str">
        <f aca="false">B666&amp;" "&amp;C666&amp;" "&amp;D666</f>
        <v>US Power Physical</v>
      </c>
      <c r="B666" s="208" t="str">
        <f aca="false">IF((LEFT(N666,2)="US"),"US","")</f>
        <v>US</v>
      </c>
      <c r="C666" s="208" t="str">
        <f aca="false">M666</f>
        <v>Power</v>
      </c>
      <c r="D666" s="208" t="str">
        <f aca="false">IF(ISNUMBER(FIND("Phy",N666))=TRUE(),"Physical","Financial")</f>
        <v>Physical</v>
      </c>
      <c r="E666" s="208" t="n">
        <f aca="false">IF(VLOOKUP(S666,'DD-Lookup'!$J$6:$L$50,3,FALSE())="Monthly",(YEAR(AC666)-YEAR(AB666))*12+MONTH(AC666)-MONTH(AB666)+1,(AC666-AB666+1))</f>
        <v>30</v>
      </c>
      <c r="F666" s="239" t="n">
        <f aca="false">E666*SUM(P666:Q666)</f>
        <v>1500</v>
      </c>
      <c r="G666" s="214" t="n">
        <v>1288802</v>
      </c>
      <c r="H666" s="215" t="n">
        <v>37035.3214583333</v>
      </c>
      <c r="I666" s="0" t="s">
        <v>1115</v>
      </c>
      <c r="M666" s="0" t="s">
        <v>67</v>
      </c>
      <c r="N666" s="0" t="s">
        <v>1081</v>
      </c>
      <c r="O666" s="0" t="s">
        <v>1166</v>
      </c>
      <c r="Q666" s="216" t="n">
        <v>50</v>
      </c>
      <c r="S666" s="0" t="s">
        <v>930</v>
      </c>
      <c r="T666" s="0" t="s">
        <v>784</v>
      </c>
      <c r="U666" s="218" t="n">
        <v>62.25</v>
      </c>
      <c r="V666" s="0" t="s">
        <v>1185</v>
      </c>
      <c r="W666" s="0" t="s">
        <v>1122</v>
      </c>
      <c r="X666" s="0" t="s">
        <v>1106</v>
      </c>
      <c r="Y666" s="0" t="s">
        <v>1051</v>
      </c>
      <c r="Z666" s="0" t="s">
        <v>618</v>
      </c>
      <c r="AA666" s="0" t="n">
        <v>621143.1</v>
      </c>
      <c r="AB666" s="215" t="n">
        <v>37043.5916666667</v>
      </c>
      <c r="AC666" s="215" t="n">
        <v>37072.5916666667</v>
      </c>
    </row>
    <row r="667" customFormat="false" ht="12.75" hidden="false" customHeight="false" outlineLevel="0" collapsed="false">
      <c r="A667" s="208" t="str">
        <f aca="false">B667&amp;" "&amp;C667&amp;" "&amp;D667</f>
        <v>US Natural Gas Physical</v>
      </c>
      <c r="B667" s="208" t="str">
        <f aca="false">IF((LEFT(N667,2)="US"),"US","")</f>
        <v>US</v>
      </c>
      <c r="C667" s="208" t="str">
        <f aca="false">M667</f>
        <v>Natural Gas</v>
      </c>
      <c r="D667" s="208" t="str">
        <f aca="false">IF(ISNUMBER(FIND("Phy",N667))=TRUE(),"Physical","Financial")</f>
        <v>Physical</v>
      </c>
      <c r="E667" s="208" t="n">
        <f aca="false">IF(VLOOKUP(S667,'DD-Lookup'!$J$6:$L$50,3,FALSE())="Monthly",(YEAR(AC667)-YEAR(AB667))*12+MONTH(AC667)-MONTH(AB667)+1,(AC667-AB667+1))</f>
        <v>1</v>
      </c>
      <c r="F667" s="239" t="n">
        <f aca="false">E667*SUM(P667:Q667)</f>
        <v>10000</v>
      </c>
      <c r="G667" s="214" t="n">
        <v>1288803</v>
      </c>
      <c r="H667" s="215" t="n">
        <v>37035.3216203704</v>
      </c>
      <c r="I667" s="0" t="s">
        <v>600</v>
      </c>
      <c r="M667" s="0" t="s">
        <v>858</v>
      </c>
      <c r="N667" s="0" t="s">
        <v>1305</v>
      </c>
      <c r="O667" s="0" t="s">
        <v>1313</v>
      </c>
      <c r="P667" s="216" t="n">
        <v>10000</v>
      </c>
      <c r="S667" s="0" t="s">
        <v>1026</v>
      </c>
      <c r="T667" s="0" t="s">
        <v>784</v>
      </c>
      <c r="U667" s="218" t="n">
        <v>4.055</v>
      </c>
      <c r="V667" s="0" t="s">
        <v>1425</v>
      </c>
      <c r="W667" s="0" t="s">
        <v>1314</v>
      </c>
      <c r="X667" s="0" t="s">
        <v>1315</v>
      </c>
      <c r="Y667" s="0" t="s">
        <v>1310</v>
      </c>
      <c r="Z667" s="0" t="s">
        <v>571</v>
      </c>
      <c r="AA667" s="0" t="n">
        <v>806905</v>
      </c>
      <c r="AB667" s="215" t="n">
        <v>37036.875</v>
      </c>
      <c r="AC667" s="215" t="n">
        <v>37036.875</v>
      </c>
    </row>
    <row r="668" customFormat="false" ht="12.75" hidden="false" customHeight="false" outlineLevel="0" collapsed="false">
      <c r="A668" s="208" t="str">
        <f aca="false">B668&amp;" "&amp;C668&amp;" "&amp;D668</f>
        <v>US Natural Gas Physical</v>
      </c>
      <c r="B668" s="208" t="str">
        <f aca="false">IF((LEFT(N668,2)="US"),"US","")</f>
        <v>US</v>
      </c>
      <c r="C668" s="208" t="str">
        <f aca="false">M668</f>
        <v>Natural Gas</v>
      </c>
      <c r="D668" s="208" t="str">
        <f aca="false">IF(ISNUMBER(FIND("Phy",N668))=TRUE(),"Physical","Financial")</f>
        <v>Physical</v>
      </c>
      <c r="E668" s="208" t="n">
        <f aca="false">IF(VLOOKUP(S668,'DD-Lookup'!$J$6:$L$50,3,FALSE())="Monthly",(YEAR(AC668)-YEAR(AB668))*12+MONTH(AC668)-MONTH(AB668)+1,(AC668-AB668+1))</f>
        <v>1</v>
      </c>
      <c r="F668" s="239" t="n">
        <f aca="false">E668*SUM(P668:Q668)</f>
        <v>10000</v>
      </c>
      <c r="G668" s="214" t="n">
        <v>1288804</v>
      </c>
      <c r="H668" s="215" t="n">
        <v>37035.3217361111</v>
      </c>
      <c r="I668" s="0" t="s">
        <v>1399</v>
      </c>
      <c r="M668" s="0" t="s">
        <v>858</v>
      </c>
      <c r="N668" s="0" t="s">
        <v>1305</v>
      </c>
      <c r="O668" s="0" t="s">
        <v>1432</v>
      </c>
      <c r="P668" s="216" t="n">
        <v>10000</v>
      </c>
      <c r="S668" s="0" t="s">
        <v>1026</v>
      </c>
      <c r="T668" s="0" t="s">
        <v>784</v>
      </c>
      <c r="U668" s="218" t="n">
        <v>4.11</v>
      </c>
      <c r="V668" s="0" t="s">
        <v>1400</v>
      </c>
      <c r="W668" s="0" t="s">
        <v>1434</v>
      </c>
      <c r="X668" s="0" t="s">
        <v>1435</v>
      </c>
      <c r="Y668" s="0" t="s">
        <v>1310</v>
      </c>
      <c r="Z668" s="0" t="s">
        <v>571</v>
      </c>
      <c r="AA668" s="0" t="n">
        <v>806906</v>
      </c>
      <c r="AB668" s="215" t="n">
        <v>37036.875</v>
      </c>
      <c r="AC668" s="215" t="n">
        <v>37036.875</v>
      </c>
    </row>
    <row r="669" customFormat="false" ht="12.75" hidden="false" customHeight="false" outlineLevel="0" collapsed="false">
      <c r="A669" s="208" t="str">
        <f aca="false">B669&amp;" "&amp;C669&amp;" "&amp;D669</f>
        <v>US Power Physical</v>
      </c>
      <c r="B669" s="208" t="str">
        <f aca="false">IF((LEFT(N669,2)="US"),"US","")</f>
        <v>US</v>
      </c>
      <c r="C669" s="208" t="str">
        <f aca="false">M669</f>
        <v>Power</v>
      </c>
      <c r="D669" s="208" t="str">
        <f aca="false">IF(ISNUMBER(FIND("Phy",N669))=TRUE(),"Physical","Financial")</f>
        <v>Physical</v>
      </c>
      <c r="E669" s="208" t="n">
        <f aca="false">IF(VLOOKUP(S669,'DD-Lookup'!$J$6:$L$50,3,FALSE())="Monthly",(YEAR(AC669)-YEAR(AB669))*12+MONTH(AC669)-MONTH(AB669)+1,(AC669-AB669+1))</f>
        <v>30</v>
      </c>
      <c r="F669" s="239" t="n">
        <f aca="false">E669*SUM(P669:Q669)</f>
        <v>1500</v>
      </c>
      <c r="G669" s="214" t="n">
        <v>1288805</v>
      </c>
      <c r="H669" s="215" t="n">
        <v>37035.3219444445</v>
      </c>
      <c r="I669" s="0" t="s">
        <v>1165</v>
      </c>
      <c r="J669" s="0" t="s">
        <v>1246</v>
      </c>
      <c r="K669" s="0" t="s">
        <v>1200</v>
      </c>
      <c r="M669" s="0" t="s">
        <v>67</v>
      </c>
      <c r="N669" s="0" t="s">
        <v>1081</v>
      </c>
      <c r="O669" s="0" t="s">
        <v>1181</v>
      </c>
      <c r="P669" s="216" t="n">
        <v>50</v>
      </c>
      <c r="S669" s="0" t="s">
        <v>930</v>
      </c>
      <c r="T669" s="0" t="s">
        <v>784</v>
      </c>
      <c r="U669" s="218" t="n">
        <v>72.5</v>
      </c>
      <c r="V669" s="0" t="s">
        <v>1247</v>
      </c>
      <c r="W669" s="0" t="s">
        <v>1084</v>
      </c>
      <c r="X669" s="0" t="s">
        <v>1182</v>
      </c>
      <c r="Y669" s="0" t="s">
        <v>1051</v>
      </c>
      <c r="Z669" s="0" t="s">
        <v>618</v>
      </c>
      <c r="AA669" s="0" t="n">
        <v>621144.1</v>
      </c>
      <c r="AB669" s="215" t="n">
        <v>37043.5944444445</v>
      </c>
      <c r="AC669" s="215" t="n">
        <v>37072.5944444445</v>
      </c>
    </row>
    <row r="670" customFormat="false" ht="12.75" hidden="false" customHeight="false" outlineLevel="0" collapsed="false">
      <c r="A670" s="208" t="str">
        <f aca="false">B670&amp;" "&amp;C670&amp;" "&amp;D670</f>
        <v>US Power Physical</v>
      </c>
      <c r="B670" s="208" t="str">
        <f aca="false">IF((LEFT(N670,2)="US"),"US","")</f>
        <v>US</v>
      </c>
      <c r="C670" s="208" t="str">
        <f aca="false">M670</f>
        <v>Power</v>
      </c>
      <c r="D670" s="208" t="str">
        <f aca="false">IF(ISNUMBER(FIND("Phy",N670))=TRUE(),"Physical","Financial")</f>
        <v>Physical</v>
      </c>
      <c r="E670" s="208" t="n">
        <f aca="false">IF(VLOOKUP(S670,'DD-Lookup'!$J$6:$L$50,3,FALSE())="Monthly",(YEAR(AC670)-YEAR(AB670))*12+MONTH(AC670)-MONTH(AB670)+1,(AC670-AB670+1))</f>
        <v>1</v>
      </c>
      <c r="F670" s="239" t="n">
        <f aca="false">E670*SUM(P670:Q670)</f>
        <v>50</v>
      </c>
      <c r="G670" s="214" t="n">
        <v>1288806</v>
      </c>
      <c r="H670" s="215" t="n">
        <v>37035.3222337963</v>
      </c>
      <c r="I670" s="0" t="s">
        <v>1107</v>
      </c>
      <c r="M670" s="0" t="s">
        <v>67</v>
      </c>
      <c r="N670" s="0" t="s">
        <v>1081</v>
      </c>
      <c r="O670" s="0" t="s">
        <v>1110</v>
      </c>
      <c r="P670" s="216" t="n">
        <v>50</v>
      </c>
      <c r="S670" s="0" t="s">
        <v>930</v>
      </c>
      <c r="T670" s="0" t="s">
        <v>784</v>
      </c>
      <c r="U670" s="218" t="n">
        <v>44.5</v>
      </c>
      <c r="V670" s="0" t="s">
        <v>1368</v>
      </c>
      <c r="W670" s="0" t="s">
        <v>1094</v>
      </c>
      <c r="X670" s="0" t="s">
        <v>1063</v>
      </c>
      <c r="Y670" s="0" t="s">
        <v>1051</v>
      </c>
      <c r="Z670" s="0" t="s">
        <v>618</v>
      </c>
      <c r="AA670" s="0" t="n">
        <v>621145.1</v>
      </c>
      <c r="AB670" s="215" t="n">
        <v>37036.875</v>
      </c>
      <c r="AC670" s="215" t="n">
        <v>37036.875</v>
      </c>
    </row>
    <row r="671" customFormat="false" ht="12.75" hidden="false" customHeight="false" outlineLevel="0" collapsed="false">
      <c r="A671" s="208" t="str">
        <f aca="false">B671&amp;" "&amp;C671&amp;" "&amp;D671</f>
        <v>US Natural Gas Financial</v>
      </c>
      <c r="B671" s="208" t="str">
        <f aca="false">IF((LEFT(N671,2)="US"),"US","")</f>
        <v>US</v>
      </c>
      <c r="C671" s="208" t="str">
        <f aca="false">M671</f>
        <v>Natural Gas</v>
      </c>
      <c r="D671" s="208" t="str">
        <f aca="false">IF(ISNUMBER(FIND("Phy",N671))=TRUE(),"Physical","Financial")</f>
        <v>Financial</v>
      </c>
      <c r="E671" s="208" t="n">
        <f aca="false">IF(VLOOKUP(S671,'DD-Lookup'!$J$6:$L$50,3,FALSE())="Monthly",(YEAR(AC671)-YEAR(AB671))*12+MONTH(AC671)-MONTH(AB671)+1,(AC671-AB671+1))</f>
        <v>30</v>
      </c>
      <c r="F671" s="239" t="n">
        <f aca="false">E671*SUM(P671:Q671)</f>
        <v>150000</v>
      </c>
      <c r="G671" s="214" t="n">
        <v>1288807</v>
      </c>
      <c r="H671" s="215" t="n">
        <v>37035.3225694444</v>
      </c>
      <c r="I671" s="0" t="s">
        <v>1141</v>
      </c>
      <c r="M671" s="0" t="s">
        <v>858</v>
      </c>
      <c r="N671" s="0" t="s">
        <v>1024</v>
      </c>
      <c r="O671" s="0" t="s">
        <v>1025</v>
      </c>
      <c r="P671" s="216" t="n">
        <v>5000</v>
      </c>
      <c r="S671" s="0" t="s">
        <v>1026</v>
      </c>
      <c r="T671" s="0" t="s">
        <v>784</v>
      </c>
      <c r="U671" s="218" t="n">
        <v>4.15</v>
      </c>
      <c r="V671" s="0" t="s">
        <v>1301</v>
      </c>
      <c r="W671" s="0" t="s">
        <v>1028</v>
      </c>
      <c r="X671" s="0" t="s">
        <v>1029</v>
      </c>
      <c r="Y671" s="0" t="s">
        <v>838</v>
      </c>
      <c r="Z671" s="0" t="s">
        <v>571</v>
      </c>
      <c r="AA671" s="0" t="s">
        <v>1437</v>
      </c>
      <c r="AB671" s="215" t="n">
        <v>37043.875</v>
      </c>
      <c r="AC671" s="215" t="n">
        <v>37072.875</v>
      </c>
    </row>
    <row r="672" customFormat="false" ht="12.75" hidden="false" customHeight="false" outlineLevel="0" collapsed="false">
      <c r="A672" s="208" t="str">
        <f aca="false">B672&amp;" "&amp;C672&amp;" "&amp;D672</f>
        <v>US Power Physical</v>
      </c>
      <c r="B672" s="208" t="str">
        <f aca="false">IF((LEFT(N672,2)="US"),"US","")</f>
        <v>US</v>
      </c>
      <c r="C672" s="208" t="str">
        <f aca="false">M672</f>
        <v>Power</v>
      </c>
      <c r="D672" s="208" t="str">
        <f aca="false">IF(ISNUMBER(FIND("Phy",N672))=TRUE(),"Physical","Financial")</f>
        <v>Physical</v>
      </c>
      <c r="E672" s="208" t="n">
        <f aca="false">IF(VLOOKUP(S672,'DD-Lookup'!$J$6:$L$50,3,FALSE())="Monthly",(YEAR(AC672)-YEAR(AB672))*12+MONTH(AC672)-MONTH(AB672)+1,(AC672-AB672+1))</f>
        <v>1</v>
      </c>
      <c r="F672" s="239" t="n">
        <f aca="false">E672*SUM(P672:Q672)</f>
        <v>50</v>
      </c>
      <c r="G672" s="214" t="n">
        <v>1288808</v>
      </c>
      <c r="H672" s="215" t="n">
        <v>37035.3227083333</v>
      </c>
      <c r="I672" s="0" t="s">
        <v>1165</v>
      </c>
      <c r="M672" s="0" t="s">
        <v>67</v>
      </c>
      <c r="N672" s="0" t="s">
        <v>1081</v>
      </c>
      <c r="O672" s="0" t="s">
        <v>1082</v>
      </c>
      <c r="P672" s="216" t="n">
        <v>50</v>
      </c>
      <c r="S672" s="0" t="s">
        <v>930</v>
      </c>
      <c r="T672" s="0" t="s">
        <v>784</v>
      </c>
      <c r="U672" s="218" t="n">
        <v>25.25</v>
      </c>
      <c r="V672" s="0" t="s">
        <v>1168</v>
      </c>
      <c r="W672" s="0" t="s">
        <v>1084</v>
      </c>
      <c r="X672" s="0" t="s">
        <v>1085</v>
      </c>
      <c r="Y672" s="0" t="s">
        <v>1051</v>
      </c>
      <c r="Z672" s="0" t="s">
        <v>618</v>
      </c>
      <c r="AA672" s="0" t="n">
        <v>621146.1</v>
      </c>
      <c r="AB672" s="215" t="n">
        <v>37036.875</v>
      </c>
      <c r="AC672" s="215" t="n">
        <v>37036.875</v>
      </c>
    </row>
    <row r="673" customFormat="false" ht="12.75" hidden="false" customHeight="false" outlineLevel="0" collapsed="false">
      <c r="A673" s="208" t="str">
        <f aca="false">B673&amp;" "&amp;C673&amp;" "&amp;D673</f>
        <v>US Natural Gas Physical</v>
      </c>
      <c r="B673" s="208" t="str">
        <f aca="false">IF((LEFT(N673,2)="US"),"US","")</f>
        <v>US</v>
      </c>
      <c r="C673" s="208" t="str">
        <f aca="false">M673</f>
        <v>Natural Gas</v>
      </c>
      <c r="D673" s="208" t="str">
        <f aca="false">IF(ISNUMBER(FIND("Phy",N673))=TRUE(),"Physical","Financial")</f>
        <v>Physical</v>
      </c>
      <c r="E673" s="208" t="n">
        <f aca="false">IF(VLOOKUP(S673,'DD-Lookup'!$J$6:$L$50,3,FALSE())="Monthly",(YEAR(AC673)-YEAR(AB673))*12+MONTH(AC673)-MONTH(AB673)+1,(AC673-AB673+1))</f>
        <v>1</v>
      </c>
      <c r="F673" s="239" t="n">
        <f aca="false">E673*SUM(P673:Q673)</f>
        <v>5000</v>
      </c>
      <c r="G673" s="214" t="n">
        <v>1288809</v>
      </c>
      <c r="H673" s="215" t="n">
        <v>37035.3230324074</v>
      </c>
      <c r="I673" s="0" t="s">
        <v>593</v>
      </c>
      <c r="M673" s="0" t="s">
        <v>858</v>
      </c>
      <c r="N673" s="0" t="s">
        <v>1305</v>
      </c>
      <c r="O673" s="0" t="s">
        <v>1382</v>
      </c>
      <c r="P673" s="216" t="n">
        <v>5000</v>
      </c>
      <c r="S673" s="0" t="s">
        <v>1026</v>
      </c>
      <c r="T673" s="0" t="s">
        <v>784</v>
      </c>
      <c r="U673" s="218" t="n">
        <v>3.98</v>
      </c>
      <c r="V673" s="0" t="s">
        <v>1424</v>
      </c>
      <c r="W673" s="0" t="s">
        <v>1314</v>
      </c>
      <c r="X673" s="0" t="s">
        <v>1315</v>
      </c>
      <c r="Y673" s="0" t="s">
        <v>1310</v>
      </c>
      <c r="Z673" s="0" t="s">
        <v>571</v>
      </c>
      <c r="AA673" s="0" t="n">
        <v>806907</v>
      </c>
      <c r="AB673" s="215" t="n">
        <v>37036.875</v>
      </c>
      <c r="AC673" s="215" t="n">
        <v>37036.875</v>
      </c>
    </row>
    <row r="674" customFormat="false" ht="12.75" hidden="false" customHeight="false" outlineLevel="0" collapsed="false">
      <c r="A674" s="208" t="str">
        <f aca="false">B674&amp;" "&amp;C674&amp;" "&amp;D674</f>
        <v>US Natural Gas Physical</v>
      </c>
      <c r="B674" s="208" t="str">
        <f aca="false">IF((LEFT(N674,2)="US"),"US","")</f>
        <v>US</v>
      </c>
      <c r="C674" s="208" t="str">
        <f aca="false">M674</f>
        <v>Natural Gas</v>
      </c>
      <c r="D674" s="208" t="str">
        <f aca="false">IF(ISNUMBER(FIND("Phy",N674))=TRUE(),"Physical","Financial")</f>
        <v>Physical</v>
      </c>
      <c r="E674" s="208" t="n">
        <f aca="false">IF(VLOOKUP(S674,'DD-Lookup'!$J$6:$L$50,3,FALSE())="Monthly",(YEAR(AC674)-YEAR(AB674))*12+MONTH(AC674)-MONTH(AB674)+1,(AC674-AB674+1))</f>
        <v>1</v>
      </c>
      <c r="F674" s="239" t="n">
        <f aca="false">E674*SUM(P674:Q674)</f>
        <v>5000</v>
      </c>
      <c r="G674" s="214" t="n">
        <v>1288811</v>
      </c>
      <c r="H674" s="215" t="n">
        <v>37035.3231828704</v>
      </c>
      <c r="I674" s="0" t="s">
        <v>1183</v>
      </c>
      <c r="M674" s="0" t="s">
        <v>858</v>
      </c>
      <c r="N674" s="0" t="s">
        <v>1305</v>
      </c>
      <c r="O674" s="0" t="s">
        <v>1438</v>
      </c>
      <c r="P674" s="216" t="n">
        <v>5000</v>
      </c>
      <c r="S674" s="0" t="s">
        <v>1026</v>
      </c>
      <c r="T674" s="0" t="s">
        <v>784</v>
      </c>
      <c r="U674" s="218" t="n">
        <v>4.34</v>
      </c>
      <c r="V674" s="0" t="s">
        <v>1413</v>
      </c>
      <c r="W674" s="0" t="s">
        <v>1439</v>
      </c>
      <c r="X674" s="0" t="s">
        <v>1440</v>
      </c>
      <c r="Y674" s="0" t="s">
        <v>1310</v>
      </c>
      <c r="Z674" s="0" t="s">
        <v>571</v>
      </c>
      <c r="AA674" s="0" t="n">
        <v>806908</v>
      </c>
      <c r="AB674" s="215" t="n">
        <v>37036.875</v>
      </c>
      <c r="AC674" s="215" t="n">
        <v>37036.875</v>
      </c>
    </row>
    <row r="675" customFormat="false" ht="12.75" hidden="false" customHeight="false" outlineLevel="0" collapsed="false">
      <c r="A675" s="208" t="str">
        <f aca="false">B675&amp;" "&amp;C675&amp;" "&amp;D675</f>
        <v>US Natural Gas Physical</v>
      </c>
      <c r="B675" s="208" t="str">
        <f aca="false">IF((LEFT(N675,2)="US"),"US","")</f>
        <v>US</v>
      </c>
      <c r="C675" s="208" t="str">
        <f aca="false">M675</f>
        <v>Natural Gas</v>
      </c>
      <c r="D675" s="208" t="str">
        <f aca="false">IF(ISNUMBER(FIND("Phy",N675))=TRUE(),"Physical","Financial")</f>
        <v>Physical</v>
      </c>
      <c r="E675" s="208" t="n">
        <f aca="false">IF(VLOOKUP(S675,'DD-Lookup'!$J$6:$L$50,3,FALSE())="Monthly",(YEAR(AC675)-YEAR(AB675))*12+MONTH(AC675)-MONTH(AB675)+1,(AC675-AB675+1))</f>
        <v>1</v>
      </c>
      <c r="F675" s="239" t="n">
        <f aca="false">E675*SUM(P675:Q675)</f>
        <v>10000</v>
      </c>
      <c r="G675" s="214" t="n">
        <v>1288812</v>
      </c>
      <c r="H675" s="215" t="n">
        <v>37035.3232175926</v>
      </c>
      <c r="I675" s="0" t="s">
        <v>1399</v>
      </c>
      <c r="M675" s="0" t="s">
        <v>858</v>
      </c>
      <c r="N675" s="0" t="s">
        <v>1305</v>
      </c>
      <c r="O675" s="0" t="s">
        <v>1306</v>
      </c>
      <c r="P675" s="216" t="n">
        <v>10000</v>
      </c>
      <c r="S675" s="0" t="s">
        <v>1026</v>
      </c>
      <c r="T675" s="0" t="s">
        <v>784</v>
      </c>
      <c r="U675" s="218" t="n">
        <v>4.1888</v>
      </c>
      <c r="V675" s="0" t="s">
        <v>1441</v>
      </c>
      <c r="W675" s="0" t="s">
        <v>1308</v>
      </c>
      <c r="X675" s="0" t="s">
        <v>1309</v>
      </c>
      <c r="Y675" s="0" t="s">
        <v>1310</v>
      </c>
      <c r="Z675" s="0" t="s">
        <v>571</v>
      </c>
      <c r="AA675" s="0" t="n">
        <v>806909</v>
      </c>
      <c r="AB675" s="215" t="n">
        <v>37036.875</v>
      </c>
      <c r="AC675" s="215" t="n">
        <v>37036.875</v>
      </c>
    </row>
    <row r="676" customFormat="false" ht="12.75" hidden="false" customHeight="false" outlineLevel="0" collapsed="false">
      <c r="A676" s="208" t="str">
        <f aca="false">B676&amp;" "&amp;C676&amp;" "&amp;D676</f>
        <v>US Natural Gas Physical</v>
      </c>
      <c r="B676" s="208" t="str">
        <f aca="false">IF((LEFT(N676,2)="US"),"US","")</f>
        <v>US</v>
      </c>
      <c r="C676" s="208" t="str">
        <f aca="false">M676</f>
        <v>Natural Gas</v>
      </c>
      <c r="D676" s="208" t="str">
        <f aca="false">IF(ISNUMBER(FIND("Phy",N676))=TRUE(),"Physical","Financial")</f>
        <v>Physical</v>
      </c>
      <c r="E676" s="208" t="n">
        <f aca="false">IF(VLOOKUP(S676,'DD-Lookup'!$J$6:$L$50,3,FALSE())="Monthly",(YEAR(AC676)-YEAR(AB676))*12+MONTH(AC676)-MONTH(AB676)+1,(AC676-AB676+1))</f>
        <v>1</v>
      </c>
      <c r="F676" s="239" t="n">
        <f aca="false">E676*SUM(P676:Q676)</f>
        <v>10000</v>
      </c>
      <c r="G676" s="214" t="n">
        <v>1288813</v>
      </c>
      <c r="H676" s="215" t="n">
        <v>37035.323275463</v>
      </c>
      <c r="I676" s="0" t="s">
        <v>1399</v>
      </c>
      <c r="M676" s="0" t="s">
        <v>858</v>
      </c>
      <c r="N676" s="0" t="s">
        <v>1305</v>
      </c>
      <c r="O676" s="0" t="s">
        <v>1306</v>
      </c>
      <c r="P676" s="216" t="n">
        <v>10000</v>
      </c>
      <c r="S676" s="0" t="s">
        <v>1026</v>
      </c>
      <c r="T676" s="0" t="s">
        <v>784</v>
      </c>
      <c r="U676" s="218" t="n">
        <v>4.1876</v>
      </c>
      <c r="V676" s="0" t="s">
        <v>1441</v>
      </c>
      <c r="W676" s="0" t="s">
        <v>1308</v>
      </c>
      <c r="X676" s="0" t="s">
        <v>1309</v>
      </c>
      <c r="Y676" s="0" t="s">
        <v>1310</v>
      </c>
      <c r="Z676" s="0" t="s">
        <v>571</v>
      </c>
      <c r="AA676" s="0" t="n">
        <v>806910</v>
      </c>
      <c r="AB676" s="215" t="n">
        <v>37036.875</v>
      </c>
      <c r="AC676" s="215" t="n">
        <v>37036.875</v>
      </c>
    </row>
    <row r="677" customFormat="false" ht="12.75" hidden="false" customHeight="false" outlineLevel="0" collapsed="false">
      <c r="A677" s="208" t="str">
        <f aca="false">B677&amp;" "&amp;C677&amp;" "&amp;D677</f>
        <v>US Natural Gas Physical</v>
      </c>
      <c r="B677" s="208" t="str">
        <f aca="false">IF((LEFT(N677,2)="US"),"US","")</f>
        <v>US</v>
      </c>
      <c r="C677" s="208" t="str">
        <f aca="false">M677</f>
        <v>Natural Gas</v>
      </c>
      <c r="D677" s="208" t="str">
        <f aca="false">IF(ISNUMBER(FIND("Phy",N677))=TRUE(),"Physical","Financial")</f>
        <v>Physical</v>
      </c>
      <c r="E677" s="208" t="n">
        <f aca="false">IF(VLOOKUP(S677,'DD-Lookup'!$J$6:$L$50,3,FALSE())="Monthly",(YEAR(AC677)-YEAR(AB677))*12+MONTH(AC677)-MONTH(AB677)+1,(AC677-AB677+1))</f>
        <v>1</v>
      </c>
      <c r="F677" s="239" t="n">
        <f aca="false">E677*SUM(P677:Q677)</f>
        <v>5000</v>
      </c>
      <c r="G677" s="214" t="n">
        <v>1288814</v>
      </c>
      <c r="H677" s="215" t="n">
        <v>37035.323287037</v>
      </c>
      <c r="I677" s="0" t="s">
        <v>1183</v>
      </c>
      <c r="M677" s="0" t="s">
        <v>858</v>
      </c>
      <c r="N677" s="0" t="s">
        <v>1305</v>
      </c>
      <c r="O677" s="0" t="s">
        <v>1438</v>
      </c>
      <c r="P677" s="216" t="n">
        <v>5000</v>
      </c>
      <c r="S677" s="0" t="s">
        <v>1026</v>
      </c>
      <c r="T677" s="0" t="s">
        <v>784</v>
      </c>
      <c r="U677" s="218" t="n">
        <v>4.335</v>
      </c>
      <c r="V677" s="0" t="s">
        <v>1413</v>
      </c>
      <c r="W677" s="0" t="s">
        <v>1439</v>
      </c>
      <c r="X677" s="0" t="s">
        <v>1440</v>
      </c>
      <c r="Y677" s="0" t="s">
        <v>1310</v>
      </c>
      <c r="Z677" s="0" t="s">
        <v>571</v>
      </c>
      <c r="AA677" s="0" t="n">
        <v>806911</v>
      </c>
      <c r="AB677" s="215" t="n">
        <v>37036.875</v>
      </c>
      <c r="AC677" s="215" t="n">
        <v>37036.875</v>
      </c>
    </row>
    <row r="678" customFormat="false" ht="12.75" hidden="false" customHeight="false" outlineLevel="0" collapsed="false">
      <c r="A678" s="208" t="str">
        <f aca="false">B678&amp;" "&amp;C678&amp;" "&amp;D678</f>
        <v>US Natural Gas Physical</v>
      </c>
      <c r="B678" s="208" t="str">
        <f aca="false">IF((LEFT(N678,2)="US"),"US","")</f>
        <v>US</v>
      </c>
      <c r="C678" s="208" t="str">
        <f aca="false">M678</f>
        <v>Natural Gas</v>
      </c>
      <c r="D678" s="208" t="str">
        <f aca="false">IF(ISNUMBER(FIND("Phy",N678))=TRUE(),"Physical","Financial")</f>
        <v>Physical</v>
      </c>
      <c r="E678" s="208" t="n">
        <f aca="false">IF(VLOOKUP(S678,'DD-Lookup'!$J$6:$L$50,3,FALSE())="Monthly",(YEAR(AC678)-YEAR(AB678))*12+MONTH(AC678)-MONTH(AB678)+1,(AC678-AB678+1))</f>
        <v>1</v>
      </c>
      <c r="F678" s="239" t="n">
        <f aca="false">E678*SUM(P678:Q678)</f>
        <v>10000</v>
      </c>
      <c r="G678" s="214" t="n">
        <v>1288816</v>
      </c>
      <c r="H678" s="215" t="n">
        <v>37035.3233912037</v>
      </c>
      <c r="I678" s="0" t="s">
        <v>1399</v>
      </c>
      <c r="M678" s="0" t="s">
        <v>858</v>
      </c>
      <c r="N678" s="0" t="s">
        <v>1305</v>
      </c>
      <c r="O678" s="0" t="s">
        <v>1306</v>
      </c>
      <c r="P678" s="216" t="n">
        <v>10000</v>
      </c>
      <c r="S678" s="0" t="s">
        <v>1026</v>
      </c>
      <c r="T678" s="0" t="s">
        <v>784</v>
      </c>
      <c r="U678" s="218" t="n">
        <v>4.1863</v>
      </c>
      <c r="V678" s="0" t="s">
        <v>1441</v>
      </c>
      <c r="W678" s="0" t="s">
        <v>1308</v>
      </c>
      <c r="X678" s="0" t="s">
        <v>1309</v>
      </c>
      <c r="Y678" s="0" t="s">
        <v>1310</v>
      </c>
      <c r="Z678" s="0" t="s">
        <v>571</v>
      </c>
      <c r="AA678" s="0" t="n">
        <v>806912</v>
      </c>
      <c r="AB678" s="215" t="n">
        <v>37036.875</v>
      </c>
      <c r="AC678" s="215" t="n">
        <v>37036.875</v>
      </c>
    </row>
    <row r="679" customFormat="false" ht="12.75" hidden="false" customHeight="false" outlineLevel="0" collapsed="false">
      <c r="A679" s="208" t="str">
        <f aca="false">B679&amp;" "&amp;C679&amp;" "&amp;D679</f>
        <v>US Natural Gas Physical</v>
      </c>
      <c r="B679" s="208" t="str">
        <f aca="false">IF((LEFT(N679,2)="US"),"US","")</f>
        <v>US</v>
      </c>
      <c r="C679" s="208" t="str">
        <f aca="false">M679</f>
        <v>Natural Gas</v>
      </c>
      <c r="D679" s="208" t="str">
        <f aca="false">IF(ISNUMBER(FIND("Phy",N679))=TRUE(),"Physical","Financial")</f>
        <v>Physical</v>
      </c>
      <c r="E679" s="208" t="n">
        <f aca="false">IF(VLOOKUP(S679,'DD-Lookup'!$J$6:$L$50,3,FALSE())="Monthly",(YEAR(AC679)-YEAR(AB679))*12+MONTH(AC679)-MONTH(AB679)+1,(AC679-AB679+1))</f>
        <v>1</v>
      </c>
      <c r="F679" s="239" t="n">
        <f aca="false">E679*SUM(P679:Q679)</f>
        <v>10000</v>
      </c>
      <c r="G679" s="214" t="n">
        <v>1288818</v>
      </c>
      <c r="H679" s="215" t="n">
        <v>37035.3236226852</v>
      </c>
      <c r="I679" s="0" t="s">
        <v>1399</v>
      </c>
      <c r="M679" s="0" t="s">
        <v>858</v>
      </c>
      <c r="N679" s="0" t="s">
        <v>1305</v>
      </c>
      <c r="O679" s="0" t="s">
        <v>1432</v>
      </c>
      <c r="P679" s="216" t="n">
        <v>10000</v>
      </c>
      <c r="S679" s="0" t="s">
        <v>1026</v>
      </c>
      <c r="T679" s="0" t="s">
        <v>784</v>
      </c>
      <c r="U679" s="218" t="n">
        <v>4.1</v>
      </c>
      <c r="V679" s="0" t="s">
        <v>1441</v>
      </c>
      <c r="W679" s="0" t="s">
        <v>1434</v>
      </c>
      <c r="X679" s="0" t="s">
        <v>1435</v>
      </c>
      <c r="Y679" s="0" t="s">
        <v>1310</v>
      </c>
      <c r="Z679" s="0" t="s">
        <v>571</v>
      </c>
      <c r="AA679" s="0" t="n">
        <v>806913</v>
      </c>
      <c r="AB679" s="215" t="n">
        <v>37036.875</v>
      </c>
      <c r="AC679" s="215" t="n">
        <v>37036.875</v>
      </c>
    </row>
    <row r="680" customFormat="false" ht="12.75" hidden="false" customHeight="false" outlineLevel="0" collapsed="false">
      <c r="A680" s="208" t="str">
        <f aca="false">B680&amp;" "&amp;C680&amp;" "&amp;D680</f>
        <v>US Natural Gas Physical</v>
      </c>
      <c r="B680" s="208" t="str">
        <f aca="false">IF((LEFT(N680,2)="US"),"US","")</f>
        <v>US</v>
      </c>
      <c r="C680" s="208" t="str">
        <f aca="false">M680</f>
        <v>Natural Gas</v>
      </c>
      <c r="D680" s="208" t="str">
        <f aca="false">IF(ISNUMBER(FIND("Phy",N680))=TRUE(),"Physical","Financial")</f>
        <v>Physical</v>
      </c>
      <c r="E680" s="208" t="n">
        <f aca="false">IF(VLOOKUP(S680,'DD-Lookup'!$J$6:$L$50,3,FALSE())="Monthly",(YEAR(AC680)-YEAR(AB680))*12+MONTH(AC680)-MONTH(AB680)+1,(AC680-AB680+1))</f>
        <v>1</v>
      </c>
      <c r="F680" s="239" t="n">
        <f aca="false">E680*SUM(P680:Q680)</f>
        <v>10000</v>
      </c>
      <c r="G680" s="214" t="n">
        <v>1288820</v>
      </c>
      <c r="H680" s="215" t="n">
        <v>37035.3237962963</v>
      </c>
      <c r="I680" s="0" t="s">
        <v>1059</v>
      </c>
      <c r="M680" s="0" t="s">
        <v>858</v>
      </c>
      <c r="N680" s="0" t="s">
        <v>1305</v>
      </c>
      <c r="O680" s="0" t="s">
        <v>1442</v>
      </c>
      <c r="P680" s="216" t="n">
        <v>10000</v>
      </c>
      <c r="S680" s="0" t="s">
        <v>1026</v>
      </c>
      <c r="T680" s="0" t="s">
        <v>784</v>
      </c>
      <c r="U680" s="218" t="n">
        <v>4.12</v>
      </c>
      <c r="V680" s="0" t="s">
        <v>1443</v>
      </c>
      <c r="W680" s="0" t="s">
        <v>1434</v>
      </c>
      <c r="X680" s="0" t="s">
        <v>1435</v>
      </c>
      <c r="Y680" s="0" t="s">
        <v>1310</v>
      </c>
      <c r="Z680" s="0" t="s">
        <v>571</v>
      </c>
      <c r="AA680" s="0" t="n">
        <v>806914</v>
      </c>
      <c r="AB680" s="215" t="n">
        <v>37036.875</v>
      </c>
      <c r="AC680" s="215" t="n">
        <v>37036.875</v>
      </c>
    </row>
    <row r="681" customFormat="false" ht="12.75" hidden="false" customHeight="false" outlineLevel="0" collapsed="false">
      <c r="A681" s="208" t="str">
        <f aca="false">B681&amp;" "&amp;C681&amp;" "&amp;D681</f>
        <v>US Natural Gas Physical</v>
      </c>
      <c r="B681" s="208" t="str">
        <f aca="false">IF((LEFT(N681,2)="US"),"US","")</f>
        <v>US</v>
      </c>
      <c r="C681" s="208" t="str">
        <f aca="false">M681</f>
        <v>Natural Gas</v>
      </c>
      <c r="D681" s="208" t="str">
        <f aca="false">IF(ISNUMBER(FIND("Phy",N681))=TRUE(),"Physical","Financial")</f>
        <v>Physical</v>
      </c>
      <c r="E681" s="208" t="n">
        <f aca="false">IF(VLOOKUP(S681,'DD-Lookup'!$J$6:$L$50,3,FALSE())="Monthly",(YEAR(AC681)-YEAR(AB681))*12+MONTH(AC681)-MONTH(AB681)+1,(AC681-AB681+1))</f>
        <v>1</v>
      </c>
      <c r="F681" s="239" t="n">
        <f aca="false">E681*SUM(P681:Q681)</f>
        <v>10000</v>
      </c>
      <c r="G681" s="214" t="n">
        <v>1288823</v>
      </c>
      <c r="H681" s="215" t="n">
        <v>37035.3238310185</v>
      </c>
      <c r="I681" s="0" t="s">
        <v>1317</v>
      </c>
      <c r="M681" s="0" t="s">
        <v>858</v>
      </c>
      <c r="N681" s="0" t="s">
        <v>1305</v>
      </c>
      <c r="O681" s="0" t="s">
        <v>1306</v>
      </c>
      <c r="P681" s="216" t="n">
        <v>10000</v>
      </c>
      <c r="S681" s="0" t="s">
        <v>1026</v>
      </c>
      <c r="T681" s="0" t="s">
        <v>784</v>
      </c>
      <c r="U681" s="218" t="n">
        <v>4.185</v>
      </c>
      <c r="V681" s="0" t="s">
        <v>1370</v>
      </c>
      <c r="W681" s="0" t="s">
        <v>1308</v>
      </c>
      <c r="X681" s="0" t="s">
        <v>1309</v>
      </c>
      <c r="Y681" s="0" t="s">
        <v>1310</v>
      </c>
      <c r="Z681" s="0" t="s">
        <v>571</v>
      </c>
      <c r="AA681" s="0" t="n">
        <v>806916</v>
      </c>
      <c r="AB681" s="215" t="n">
        <v>37036.875</v>
      </c>
      <c r="AC681" s="215" t="n">
        <v>37036.875</v>
      </c>
    </row>
    <row r="682" customFormat="false" ht="12.75" hidden="false" customHeight="false" outlineLevel="0" collapsed="false">
      <c r="A682" s="208" t="str">
        <f aca="false">B682&amp;" "&amp;C682&amp;" "&amp;D682</f>
        <v>US Natural Gas Physical</v>
      </c>
      <c r="B682" s="208" t="str">
        <f aca="false">IF((LEFT(N682,2)="US"),"US","")</f>
        <v>US</v>
      </c>
      <c r="C682" s="208" t="str">
        <f aca="false">M682</f>
        <v>Natural Gas</v>
      </c>
      <c r="D682" s="208" t="str">
        <f aca="false">IF(ISNUMBER(FIND("Phy",N682))=TRUE(),"Physical","Financial")</f>
        <v>Physical</v>
      </c>
      <c r="E682" s="208" t="n">
        <f aca="false">IF(VLOOKUP(S682,'DD-Lookup'!$J$6:$L$50,3,FALSE())="Monthly",(YEAR(AC682)-YEAR(AB682))*12+MONTH(AC682)-MONTH(AB682)+1,(AC682-AB682+1))</f>
        <v>1</v>
      </c>
      <c r="F682" s="239" t="n">
        <f aca="false">E682*SUM(P682:Q682)</f>
        <v>5000</v>
      </c>
      <c r="G682" s="214" t="n">
        <v>1288822</v>
      </c>
      <c r="H682" s="215" t="n">
        <v>37035.3238310185</v>
      </c>
      <c r="I682" s="0" t="s">
        <v>1317</v>
      </c>
      <c r="M682" s="0" t="s">
        <v>858</v>
      </c>
      <c r="N682" s="0" t="s">
        <v>1305</v>
      </c>
      <c r="O682" s="0" t="s">
        <v>1397</v>
      </c>
      <c r="P682" s="216" t="n">
        <v>5000</v>
      </c>
      <c r="S682" s="0" t="s">
        <v>1026</v>
      </c>
      <c r="T682" s="0" t="s">
        <v>784</v>
      </c>
      <c r="U682" s="218" t="n">
        <v>3.9925</v>
      </c>
      <c r="V682" s="0" t="s">
        <v>1402</v>
      </c>
      <c r="W682" s="0" t="s">
        <v>1361</v>
      </c>
      <c r="X682" s="0" t="s">
        <v>1362</v>
      </c>
      <c r="Y682" s="0" t="s">
        <v>1310</v>
      </c>
      <c r="Z682" s="0" t="s">
        <v>571</v>
      </c>
      <c r="AA682" s="0" t="n">
        <v>806915</v>
      </c>
      <c r="AB682" s="215" t="n">
        <v>37036.875</v>
      </c>
      <c r="AC682" s="215" t="n">
        <v>37036.875</v>
      </c>
    </row>
    <row r="683" customFormat="false" ht="12.75" hidden="false" customHeight="false" outlineLevel="0" collapsed="false">
      <c r="A683" s="208" t="str">
        <f aca="false">B683&amp;" "&amp;C683&amp;" "&amp;D683</f>
        <v>US Natural Gas Financial</v>
      </c>
      <c r="B683" s="208" t="str">
        <f aca="false">IF((LEFT(N683,2)="US"),"US","")</f>
        <v>US</v>
      </c>
      <c r="C683" s="208" t="str">
        <f aca="false">M683</f>
        <v>Natural Gas</v>
      </c>
      <c r="D683" s="208" t="str">
        <f aca="false">IF(ISNUMBER(FIND("Phy",N683))=TRUE(),"Physical","Financial")</f>
        <v>Financial</v>
      </c>
      <c r="E683" s="208" t="n">
        <f aca="false">IF(VLOOKUP(S683,'DD-Lookup'!$J$6:$L$50,3,FALSE())="Monthly",(YEAR(AC683)-YEAR(AB683))*12+MONTH(AC683)-MONTH(AB683)+1,(AC683-AB683+1))</f>
        <v>7</v>
      </c>
      <c r="F683" s="239" t="n">
        <f aca="false">E683*SUM(P683:Q683)</f>
        <v>70000</v>
      </c>
      <c r="G683" s="214" t="n">
        <v>1288825</v>
      </c>
      <c r="H683" s="215" t="n">
        <v>37035.3238425926</v>
      </c>
      <c r="I683" s="0" t="s">
        <v>1399</v>
      </c>
      <c r="M683" s="0" t="s">
        <v>858</v>
      </c>
      <c r="N683" s="0" t="s">
        <v>1024</v>
      </c>
      <c r="O683" s="0" t="s">
        <v>1404</v>
      </c>
      <c r="P683" s="216" t="n">
        <v>10000</v>
      </c>
      <c r="S683" s="0" t="s">
        <v>1026</v>
      </c>
      <c r="T683" s="0" t="s">
        <v>784</v>
      </c>
      <c r="U683" s="218" t="n">
        <v>4.1</v>
      </c>
      <c r="V683" s="0" t="s">
        <v>1400</v>
      </c>
      <c r="W683" s="0" t="s">
        <v>1406</v>
      </c>
      <c r="X683" s="0" t="s">
        <v>1407</v>
      </c>
      <c r="Y683" s="0" t="s">
        <v>838</v>
      </c>
      <c r="Z683" s="0" t="s">
        <v>571</v>
      </c>
      <c r="AA683" s="0" t="s">
        <v>1444</v>
      </c>
      <c r="AB683" s="215" t="n">
        <v>37036.875</v>
      </c>
      <c r="AC683" s="215" t="n">
        <v>37042.875</v>
      </c>
    </row>
    <row r="684" customFormat="false" ht="12.75" hidden="false" customHeight="false" outlineLevel="0" collapsed="false">
      <c r="A684" s="208" t="str">
        <f aca="false">B684&amp;" "&amp;C684&amp;" "&amp;D684</f>
        <v>US Natural Gas Physical</v>
      </c>
      <c r="B684" s="208" t="str">
        <f aca="false">IF((LEFT(N684,2)="US"),"US","")</f>
        <v>US</v>
      </c>
      <c r="C684" s="208" t="str">
        <f aca="false">M684</f>
        <v>Natural Gas</v>
      </c>
      <c r="D684" s="208" t="str">
        <f aca="false">IF(ISNUMBER(FIND("Phy",N684))=TRUE(),"Physical","Financial")</f>
        <v>Physical</v>
      </c>
      <c r="E684" s="208" t="n">
        <f aca="false">IF(VLOOKUP(S684,'DD-Lookup'!$J$6:$L$50,3,FALSE())="Monthly",(YEAR(AC684)-YEAR(AB684))*12+MONTH(AC684)-MONTH(AB684)+1,(AC684-AB684+1))</f>
        <v>1</v>
      </c>
      <c r="F684" s="239" t="n">
        <f aca="false">E684*SUM(P684:Q684)</f>
        <v>10000</v>
      </c>
      <c r="G684" s="214" t="n">
        <v>1288824</v>
      </c>
      <c r="H684" s="215" t="n">
        <v>37035.3238425926</v>
      </c>
      <c r="I684" s="0" t="s">
        <v>1059</v>
      </c>
      <c r="M684" s="0" t="s">
        <v>858</v>
      </c>
      <c r="N684" s="0" t="s">
        <v>1305</v>
      </c>
      <c r="O684" s="0" t="s">
        <v>1442</v>
      </c>
      <c r="P684" s="216" t="n">
        <v>10000</v>
      </c>
      <c r="S684" s="0" t="s">
        <v>1026</v>
      </c>
      <c r="T684" s="0" t="s">
        <v>784</v>
      </c>
      <c r="U684" s="218" t="n">
        <v>4.11</v>
      </c>
      <c r="V684" s="0" t="s">
        <v>1443</v>
      </c>
      <c r="W684" s="0" t="s">
        <v>1434</v>
      </c>
      <c r="X684" s="0" t="s">
        <v>1435</v>
      </c>
      <c r="Y684" s="0" t="s">
        <v>1310</v>
      </c>
      <c r="Z684" s="0" t="s">
        <v>571</v>
      </c>
      <c r="AA684" s="0" t="n">
        <v>806917</v>
      </c>
      <c r="AB684" s="215" t="n">
        <v>37036.875</v>
      </c>
      <c r="AC684" s="215" t="n">
        <v>37036.875</v>
      </c>
    </row>
    <row r="685" customFormat="false" ht="12.75" hidden="false" customHeight="false" outlineLevel="0" collapsed="false">
      <c r="A685" s="208" t="str">
        <f aca="false">B685&amp;" "&amp;C685&amp;" "&amp;D685</f>
        <v>US Natural Gas Financial</v>
      </c>
      <c r="B685" s="208" t="str">
        <f aca="false">IF((LEFT(N685,2)="US"),"US","")</f>
        <v>US</v>
      </c>
      <c r="C685" s="208" t="str">
        <f aca="false">M685</f>
        <v>Natural Gas</v>
      </c>
      <c r="D685" s="208" t="str">
        <f aca="false">IF(ISNUMBER(FIND("Phy",N685))=TRUE(),"Physical","Financial")</f>
        <v>Financial</v>
      </c>
      <c r="E685" s="208" t="n">
        <f aca="false">IF(VLOOKUP(S685,'DD-Lookup'!$J$6:$L$50,3,FALSE())="Monthly",(YEAR(AC685)-YEAR(AB685))*12+MONTH(AC685)-MONTH(AB685)+1,(AC685-AB685+1))</f>
        <v>7</v>
      </c>
      <c r="F685" s="239" t="n">
        <f aca="false">E685*SUM(P685:Q685)</f>
        <v>70000</v>
      </c>
      <c r="G685" s="214" t="n">
        <v>1288827</v>
      </c>
      <c r="H685" s="215" t="n">
        <v>37035.323912037</v>
      </c>
      <c r="I685" s="0" t="s">
        <v>593</v>
      </c>
      <c r="M685" s="0" t="s">
        <v>858</v>
      </c>
      <c r="N685" s="0" t="s">
        <v>1024</v>
      </c>
      <c r="O685" s="0" t="s">
        <v>1404</v>
      </c>
      <c r="P685" s="216" t="n">
        <v>10000</v>
      </c>
      <c r="S685" s="0" t="s">
        <v>1026</v>
      </c>
      <c r="T685" s="0" t="s">
        <v>784</v>
      </c>
      <c r="U685" s="218" t="n">
        <v>4.1</v>
      </c>
      <c r="V685" s="0" t="s">
        <v>1405</v>
      </c>
      <c r="W685" s="0" t="s">
        <v>1406</v>
      </c>
      <c r="X685" s="0" t="s">
        <v>1407</v>
      </c>
      <c r="Y685" s="0" t="s">
        <v>838</v>
      </c>
      <c r="Z685" s="0" t="s">
        <v>571</v>
      </c>
      <c r="AA685" s="0" t="s">
        <v>1445</v>
      </c>
      <c r="AB685" s="215" t="n">
        <v>37036.875</v>
      </c>
      <c r="AC685" s="215" t="n">
        <v>37042.875</v>
      </c>
    </row>
    <row r="686" customFormat="false" ht="12.75" hidden="false" customHeight="false" outlineLevel="0" collapsed="false">
      <c r="A686" s="208" t="str">
        <f aca="false">B686&amp;" "&amp;C686&amp;" "&amp;D686</f>
        <v>US Natural Gas Physical</v>
      </c>
      <c r="B686" s="208" t="str">
        <f aca="false">IF((LEFT(N686,2)="US"),"US","")</f>
        <v>US</v>
      </c>
      <c r="C686" s="208" t="str">
        <f aca="false">M686</f>
        <v>Natural Gas</v>
      </c>
      <c r="D686" s="208" t="str">
        <f aca="false">IF(ISNUMBER(FIND("Phy",N686))=TRUE(),"Physical","Financial")</f>
        <v>Physical</v>
      </c>
      <c r="E686" s="208" t="n">
        <f aca="false">IF(VLOOKUP(S686,'DD-Lookup'!$J$6:$L$50,3,FALSE())="Monthly",(YEAR(AC686)-YEAR(AB686))*12+MONTH(AC686)-MONTH(AB686)+1,(AC686-AB686+1))</f>
        <v>1</v>
      </c>
      <c r="F686" s="239" t="n">
        <f aca="false">E686*SUM(P686:Q686)</f>
        <v>5000</v>
      </c>
      <c r="G686" s="214" t="n">
        <v>1288831</v>
      </c>
      <c r="H686" s="215" t="n">
        <v>37035.3240740741</v>
      </c>
      <c r="I686" s="0" t="s">
        <v>600</v>
      </c>
      <c r="M686" s="0" t="s">
        <v>858</v>
      </c>
      <c r="N686" s="0" t="s">
        <v>1305</v>
      </c>
      <c r="O686" s="0" t="s">
        <v>1432</v>
      </c>
      <c r="Q686" s="216" t="n">
        <v>5000</v>
      </c>
      <c r="S686" s="0" t="s">
        <v>1026</v>
      </c>
      <c r="T686" s="0" t="s">
        <v>784</v>
      </c>
      <c r="U686" s="218" t="n">
        <v>4.1</v>
      </c>
      <c r="V686" s="0" t="s">
        <v>1446</v>
      </c>
      <c r="W686" s="0" t="s">
        <v>1434</v>
      </c>
      <c r="X686" s="0" t="s">
        <v>1435</v>
      </c>
      <c r="Y686" s="0" t="s">
        <v>1310</v>
      </c>
      <c r="Z686" s="0" t="s">
        <v>571</v>
      </c>
      <c r="AA686" s="0" t="n">
        <v>806918</v>
      </c>
      <c r="AB686" s="215" t="n">
        <v>37036.875</v>
      </c>
      <c r="AC686" s="215" t="n">
        <v>37036.875</v>
      </c>
    </row>
    <row r="687" customFormat="false" ht="12.75" hidden="false" customHeight="false" outlineLevel="0" collapsed="false">
      <c r="A687" s="208" t="str">
        <f aca="false">B687&amp;" "&amp;C687&amp;" "&amp;D687</f>
        <v>US Power Financial</v>
      </c>
      <c r="B687" s="208" t="str">
        <f aca="false">IF((LEFT(N687,2)="US"),"US","")</f>
        <v>US</v>
      </c>
      <c r="C687" s="208" t="str">
        <f aca="false">M687</f>
        <v>Power</v>
      </c>
      <c r="D687" s="208" t="str">
        <f aca="false">IF(ISNUMBER(FIND("Phy",N687))=TRUE(),"Physical","Financial")</f>
        <v>Financial</v>
      </c>
      <c r="E687" s="208" t="n">
        <f aca="false">IF(VLOOKUP(S687,'DD-Lookup'!$J$6:$L$50,3,FALSE())="Monthly",(YEAR(AC687)-YEAR(AB687))*12+MONTH(AC687)-MONTH(AB687)+1,(AC687-AB687+1))</f>
        <v>1</v>
      </c>
      <c r="F687" s="239" t="n">
        <f aca="false">E687*SUM(P687:Q687)</f>
        <v>50</v>
      </c>
      <c r="G687" s="214" t="n">
        <v>1288832</v>
      </c>
      <c r="H687" s="215" t="n">
        <v>37035.3241898148</v>
      </c>
      <c r="I687" s="0" t="s">
        <v>1023</v>
      </c>
      <c r="M687" s="0" t="s">
        <v>67</v>
      </c>
      <c r="N687" s="0" t="s">
        <v>1046</v>
      </c>
      <c r="O687" s="0" t="s">
        <v>1060</v>
      </c>
      <c r="Q687" s="216" t="n">
        <v>50</v>
      </c>
      <c r="S687" s="0" t="s">
        <v>930</v>
      </c>
      <c r="T687" s="0" t="s">
        <v>784</v>
      </c>
      <c r="U687" s="218" t="n">
        <v>49.75</v>
      </c>
      <c r="V687" s="0" t="s">
        <v>1447</v>
      </c>
      <c r="W687" s="0" t="s">
        <v>1062</v>
      </c>
      <c r="X687" s="0" t="s">
        <v>1063</v>
      </c>
      <c r="Y687" s="0" t="s">
        <v>1051</v>
      </c>
      <c r="Z687" s="0" t="s">
        <v>571</v>
      </c>
      <c r="AA687" s="0" t="n">
        <v>621158.1</v>
      </c>
      <c r="AB687" s="215" t="n">
        <v>37036.875</v>
      </c>
      <c r="AC687" s="215" t="n">
        <v>37036.875</v>
      </c>
    </row>
    <row r="688" customFormat="false" ht="12.75" hidden="false" customHeight="false" outlineLevel="0" collapsed="false">
      <c r="A688" s="208" t="str">
        <f aca="false">B688&amp;" "&amp;C688&amp;" "&amp;D688</f>
        <v>US Power Physical</v>
      </c>
      <c r="B688" s="208" t="str">
        <f aca="false">IF((LEFT(N688,2)="US"),"US","")</f>
        <v>US</v>
      </c>
      <c r="C688" s="208" t="str">
        <f aca="false">M688</f>
        <v>Power</v>
      </c>
      <c r="D688" s="208" t="str">
        <f aca="false">IF(ISNUMBER(FIND("Phy",N688))=TRUE(),"Physical","Financial")</f>
        <v>Physical</v>
      </c>
      <c r="E688" s="208" t="n">
        <f aca="false">IF(VLOOKUP(S688,'DD-Lookup'!$J$6:$L$50,3,FALSE())="Monthly",(YEAR(AC688)-YEAR(AB688))*12+MONTH(AC688)-MONTH(AB688)+1,(AC688-AB688+1))</f>
        <v>1</v>
      </c>
      <c r="F688" s="239" t="n">
        <f aca="false">E688*SUM(P688:Q688)</f>
        <v>50</v>
      </c>
      <c r="G688" s="214" t="n">
        <v>1288833</v>
      </c>
      <c r="H688" s="215" t="n">
        <v>37035.324224537</v>
      </c>
      <c r="I688" s="0" t="s">
        <v>1107</v>
      </c>
      <c r="M688" s="0" t="s">
        <v>67</v>
      </c>
      <c r="N688" s="0" t="s">
        <v>1081</v>
      </c>
      <c r="O688" s="0" t="s">
        <v>1082</v>
      </c>
      <c r="Q688" s="216" t="n">
        <v>50</v>
      </c>
      <c r="S688" s="0" t="s">
        <v>930</v>
      </c>
      <c r="T688" s="0" t="s">
        <v>784</v>
      </c>
      <c r="U688" s="218" t="n">
        <v>25.5</v>
      </c>
      <c r="V688" s="0" t="s">
        <v>1160</v>
      </c>
      <c r="W688" s="0" t="s">
        <v>1084</v>
      </c>
      <c r="X688" s="0" t="s">
        <v>1085</v>
      </c>
      <c r="Y688" s="0" t="s">
        <v>1051</v>
      </c>
      <c r="Z688" s="0" t="s">
        <v>618</v>
      </c>
      <c r="AA688" s="0" t="n">
        <v>621159.1</v>
      </c>
      <c r="AB688" s="215" t="n">
        <v>37036.875</v>
      </c>
      <c r="AC688" s="215" t="n">
        <v>37036.875</v>
      </c>
    </row>
    <row r="689" customFormat="false" ht="12.75" hidden="false" customHeight="false" outlineLevel="0" collapsed="false">
      <c r="A689" s="208" t="str">
        <f aca="false">B689&amp;" "&amp;C689&amp;" "&amp;D689</f>
        <v>US Natural Gas Physical</v>
      </c>
      <c r="B689" s="208" t="str">
        <f aca="false">IF((LEFT(N689,2)="US"),"US","")</f>
        <v>US</v>
      </c>
      <c r="C689" s="208" t="str">
        <f aca="false">M689</f>
        <v>Natural Gas</v>
      </c>
      <c r="D689" s="208" t="str">
        <f aca="false">IF(ISNUMBER(FIND("Phy",N689))=TRUE(),"Physical","Financial")</f>
        <v>Physical</v>
      </c>
      <c r="E689" s="208" t="n">
        <f aca="false">IF(VLOOKUP(S689,'DD-Lookup'!$J$6:$L$50,3,FALSE())="Monthly",(YEAR(AC689)-YEAR(AB689))*12+MONTH(AC689)-MONTH(AB689)+1,(AC689-AB689+1))</f>
        <v>1</v>
      </c>
      <c r="F689" s="239" t="n">
        <f aca="false">E689*SUM(P689:Q689)</f>
        <v>5000</v>
      </c>
      <c r="G689" s="214" t="n">
        <v>1288834</v>
      </c>
      <c r="H689" s="215" t="n">
        <v>37035.3243055556</v>
      </c>
      <c r="I689" s="0" t="s">
        <v>1059</v>
      </c>
      <c r="M689" s="0" t="s">
        <v>858</v>
      </c>
      <c r="N689" s="0" t="s">
        <v>1305</v>
      </c>
      <c r="O689" s="0" t="s">
        <v>1438</v>
      </c>
      <c r="P689" s="216" t="n">
        <v>5000</v>
      </c>
      <c r="S689" s="0" t="s">
        <v>1026</v>
      </c>
      <c r="T689" s="0" t="s">
        <v>784</v>
      </c>
      <c r="U689" s="218" t="n">
        <v>4.33</v>
      </c>
      <c r="V689" s="0" t="s">
        <v>1430</v>
      </c>
      <c r="W689" s="0" t="s">
        <v>1439</v>
      </c>
      <c r="X689" s="0" t="s">
        <v>1440</v>
      </c>
      <c r="Y689" s="0" t="s">
        <v>1310</v>
      </c>
      <c r="Z689" s="0" t="s">
        <v>571</v>
      </c>
      <c r="AA689" s="0" t="n">
        <v>806919</v>
      </c>
      <c r="AB689" s="215" t="n">
        <v>37036.875</v>
      </c>
      <c r="AC689" s="215" t="n">
        <v>37036.875</v>
      </c>
    </row>
    <row r="690" customFormat="false" ht="12.75" hidden="false" customHeight="false" outlineLevel="0" collapsed="false">
      <c r="A690" s="208" t="str">
        <f aca="false">B690&amp;" "&amp;C690&amp;" "&amp;D690</f>
        <v>US Natural Gas Physical</v>
      </c>
      <c r="B690" s="208" t="str">
        <f aca="false">IF((LEFT(N690,2)="US"),"US","")</f>
        <v>US</v>
      </c>
      <c r="C690" s="208" t="str">
        <f aca="false">M690</f>
        <v>Natural Gas</v>
      </c>
      <c r="D690" s="208" t="str">
        <f aca="false">IF(ISNUMBER(FIND("Phy",N690))=TRUE(),"Physical","Financial")</f>
        <v>Physical</v>
      </c>
      <c r="E690" s="208" t="n">
        <f aca="false">IF(VLOOKUP(S690,'DD-Lookup'!$J$6:$L$50,3,FALSE())="Monthly",(YEAR(AC690)-YEAR(AB690))*12+MONTH(AC690)-MONTH(AB690)+1,(AC690-AB690+1))</f>
        <v>1</v>
      </c>
      <c r="F690" s="239" t="n">
        <f aca="false">E690*SUM(P690:Q690)</f>
        <v>5000</v>
      </c>
      <c r="G690" s="214" t="n">
        <v>1288835</v>
      </c>
      <c r="H690" s="215" t="n">
        <v>37035.3244097222</v>
      </c>
      <c r="I690" s="0" t="s">
        <v>1059</v>
      </c>
      <c r="M690" s="0" t="s">
        <v>858</v>
      </c>
      <c r="N690" s="0" t="s">
        <v>1305</v>
      </c>
      <c r="O690" s="0" t="s">
        <v>1448</v>
      </c>
      <c r="P690" s="216" t="n">
        <v>5000</v>
      </c>
      <c r="S690" s="0" t="s">
        <v>1026</v>
      </c>
      <c r="T690" s="0" t="s">
        <v>784</v>
      </c>
      <c r="U690" s="218" t="n">
        <v>4.33</v>
      </c>
      <c r="V690" s="0" t="s">
        <v>1430</v>
      </c>
      <c r="W690" s="0" t="s">
        <v>1439</v>
      </c>
      <c r="X690" s="0" t="s">
        <v>1440</v>
      </c>
      <c r="Y690" s="0" t="s">
        <v>1310</v>
      </c>
      <c r="Z690" s="0" t="s">
        <v>571</v>
      </c>
      <c r="AA690" s="0" t="n">
        <v>806920</v>
      </c>
      <c r="AB690" s="215" t="n">
        <v>37036.875</v>
      </c>
      <c r="AC690" s="215" t="n">
        <v>37036.875</v>
      </c>
    </row>
    <row r="691" customFormat="false" ht="12.75" hidden="false" customHeight="false" outlineLevel="0" collapsed="false">
      <c r="A691" s="208" t="str">
        <f aca="false">B691&amp;" "&amp;C691&amp;" "&amp;D691</f>
        <v>US Natural Gas Physical</v>
      </c>
      <c r="B691" s="208" t="str">
        <f aca="false">IF((LEFT(N691,2)="US"),"US","")</f>
        <v>US</v>
      </c>
      <c r="C691" s="208" t="str">
        <f aca="false">M691</f>
        <v>Natural Gas</v>
      </c>
      <c r="D691" s="208" t="str">
        <f aca="false">IF(ISNUMBER(FIND("Phy",N691))=TRUE(),"Physical","Financial")</f>
        <v>Physical</v>
      </c>
      <c r="E691" s="208" t="n">
        <f aca="false">IF(VLOOKUP(S691,'DD-Lookup'!$J$6:$L$50,3,FALSE())="Monthly",(YEAR(AC691)-YEAR(AB691))*12+MONTH(AC691)-MONTH(AB691)+1,(AC691-AB691+1))</f>
        <v>1</v>
      </c>
      <c r="F691" s="239" t="n">
        <f aca="false">E691*SUM(P691:Q691)</f>
        <v>10000</v>
      </c>
      <c r="G691" s="214" t="n">
        <v>1288836</v>
      </c>
      <c r="H691" s="215" t="n">
        <v>37035.3244560185</v>
      </c>
      <c r="I691" s="0" t="s">
        <v>600</v>
      </c>
      <c r="M691" s="0" t="s">
        <v>858</v>
      </c>
      <c r="N691" s="0" t="s">
        <v>1305</v>
      </c>
      <c r="O691" s="0" t="s">
        <v>1313</v>
      </c>
      <c r="Q691" s="216" t="n">
        <v>10000</v>
      </c>
      <c r="S691" s="0" t="s">
        <v>1026</v>
      </c>
      <c r="T691" s="0" t="s">
        <v>784</v>
      </c>
      <c r="U691" s="218" t="n">
        <v>4.055</v>
      </c>
      <c r="V691" s="0" t="s">
        <v>1425</v>
      </c>
      <c r="W691" s="0" t="s">
        <v>1314</v>
      </c>
      <c r="X691" s="0" t="s">
        <v>1315</v>
      </c>
      <c r="Y691" s="0" t="s">
        <v>1310</v>
      </c>
      <c r="Z691" s="0" t="s">
        <v>571</v>
      </c>
      <c r="AA691" s="0" t="n">
        <v>806922</v>
      </c>
      <c r="AB691" s="215" t="n">
        <v>37036.875</v>
      </c>
      <c r="AC691" s="215" t="n">
        <v>37036.875</v>
      </c>
    </row>
    <row r="692" customFormat="false" ht="12.75" hidden="false" customHeight="false" outlineLevel="0" collapsed="false">
      <c r="A692" s="208" t="str">
        <f aca="false">B692&amp;" "&amp;C692&amp;" "&amp;D692</f>
        <v>US Natural Gas Physical</v>
      </c>
      <c r="B692" s="208" t="str">
        <f aca="false">IF((LEFT(N692,2)="US"),"US","")</f>
        <v>US</v>
      </c>
      <c r="C692" s="208" t="str">
        <f aca="false">M692</f>
        <v>Natural Gas</v>
      </c>
      <c r="D692" s="208" t="str">
        <f aca="false">IF(ISNUMBER(FIND("Phy",N692))=TRUE(),"Physical","Financial")</f>
        <v>Physical</v>
      </c>
      <c r="E692" s="208" t="n">
        <f aca="false">IF(VLOOKUP(S692,'DD-Lookup'!$J$6:$L$50,3,FALSE())="Monthly",(YEAR(AC692)-YEAR(AB692))*12+MONTH(AC692)-MONTH(AB692)+1,(AC692-AB692+1))</f>
        <v>1</v>
      </c>
      <c r="F692" s="239" t="n">
        <f aca="false">E692*SUM(P692:Q692)</f>
        <v>10000</v>
      </c>
      <c r="G692" s="214" t="n">
        <v>1288837</v>
      </c>
      <c r="H692" s="215" t="n">
        <v>37035.3244560185</v>
      </c>
      <c r="I692" s="0" t="s">
        <v>1381</v>
      </c>
      <c r="M692" s="0" t="s">
        <v>858</v>
      </c>
      <c r="N692" s="0" t="s">
        <v>1305</v>
      </c>
      <c r="O692" s="0" t="s">
        <v>1432</v>
      </c>
      <c r="Q692" s="216" t="n">
        <v>10000</v>
      </c>
      <c r="S692" s="0" t="s">
        <v>1026</v>
      </c>
      <c r="T692" s="0" t="s">
        <v>784</v>
      </c>
      <c r="U692" s="218" t="n">
        <v>4.105</v>
      </c>
      <c r="V692" s="0" t="s">
        <v>1383</v>
      </c>
      <c r="W692" s="0" t="s">
        <v>1434</v>
      </c>
      <c r="X692" s="0" t="s">
        <v>1435</v>
      </c>
      <c r="Y692" s="0" t="s">
        <v>1310</v>
      </c>
      <c r="Z692" s="0" t="s">
        <v>571</v>
      </c>
      <c r="AA692" s="0" t="n">
        <v>806921</v>
      </c>
      <c r="AB692" s="215" t="n">
        <v>37036.875</v>
      </c>
      <c r="AC692" s="215" t="n">
        <v>37036.875</v>
      </c>
    </row>
    <row r="693" customFormat="false" ht="12.75" hidden="false" customHeight="false" outlineLevel="0" collapsed="false">
      <c r="A693" s="208" t="str">
        <f aca="false">B693&amp;" "&amp;C693&amp;" "&amp;D693</f>
        <v>US Power Physical</v>
      </c>
      <c r="B693" s="208" t="str">
        <f aca="false">IF((LEFT(N693,2)="US"),"US","")</f>
        <v>US</v>
      </c>
      <c r="C693" s="208" t="str">
        <f aca="false">M693</f>
        <v>Power</v>
      </c>
      <c r="D693" s="208" t="str">
        <f aca="false">IF(ISNUMBER(FIND("Phy",N693))=TRUE(),"Physical","Financial")</f>
        <v>Physical</v>
      </c>
      <c r="E693" s="208" t="n">
        <f aca="false">IF(VLOOKUP(S693,'DD-Lookup'!$J$6:$L$50,3,FALSE())="Monthly",(YEAR(AC693)-YEAR(AB693))*12+MONTH(AC693)-MONTH(AB693)+1,(AC693-AB693+1))</f>
        <v>5</v>
      </c>
      <c r="F693" s="239" t="n">
        <f aca="false">E693*SUM(P693:Q693)</f>
        <v>250</v>
      </c>
      <c r="G693" s="214" t="n">
        <v>1288838</v>
      </c>
      <c r="H693" s="215" t="n">
        <v>37035.3247453704</v>
      </c>
      <c r="I693" s="0" t="s">
        <v>600</v>
      </c>
      <c r="M693" s="0" t="s">
        <v>67</v>
      </c>
      <c r="N693" s="0" t="s">
        <v>1081</v>
      </c>
      <c r="O693" s="0" t="s">
        <v>1242</v>
      </c>
      <c r="Q693" s="216" t="n">
        <v>50</v>
      </c>
      <c r="S693" s="0" t="s">
        <v>930</v>
      </c>
      <c r="T693" s="0" t="s">
        <v>784</v>
      </c>
      <c r="U693" s="218" t="n">
        <v>39.25</v>
      </c>
      <c r="V693" s="0" t="s">
        <v>1251</v>
      </c>
      <c r="W693" s="0" t="s">
        <v>1084</v>
      </c>
      <c r="X693" s="0" t="s">
        <v>1085</v>
      </c>
      <c r="Y693" s="0" t="s">
        <v>1051</v>
      </c>
      <c r="Z693" s="0" t="s">
        <v>618</v>
      </c>
      <c r="AA693" s="0" t="n">
        <v>621160.1</v>
      </c>
      <c r="AB693" s="215" t="n">
        <v>37039.875</v>
      </c>
      <c r="AC693" s="215" t="n">
        <v>37043.875</v>
      </c>
    </row>
    <row r="694" customFormat="false" ht="12.75" hidden="false" customHeight="false" outlineLevel="0" collapsed="false">
      <c r="A694" s="208" t="str">
        <f aca="false">B694&amp;" "&amp;C694&amp;" "&amp;D694</f>
        <v>US Natural Gas Physical</v>
      </c>
      <c r="B694" s="208" t="str">
        <f aca="false">IF((LEFT(N694,2)="US"),"US","")</f>
        <v>US</v>
      </c>
      <c r="C694" s="208" t="str">
        <f aca="false">M694</f>
        <v>Natural Gas</v>
      </c>
      <c r="D694" s="208" t="str">
        <f aca="false">IF(ISNUMBER(FIND("Phy",N694))=TRUE(),"Physical","Financial")</f>
        <v>Physical</v>
      </c>
      <c r="E694" s="208" t="n">
        <f aca="false">IF(VLOOKUP(S694,'DD-Lookup'!$J$6:$L$50,3,FALSE())="Monthly",(YEAR(AC694)-YEAR(AB694))*12+MONTH(AC694)-MONTH(AB694)+1,(AC694-AB694+1))</f>
        <v>1</v>
      </c>
      <c r="F694" s="239" t="n">
        <f aca="false">E694*SUM(P694:Q694)</f>
        <v>5000</v>
      </c>
      <c r="G694" s="214" t="n">
        <v>1288839</v>
      </c>
      <c r="H694" s="215" t="n">
        <v>37035.3248032407</v>
      </c>
      <c r="I694" s="0" t="s">
        <v>1358</v>
      </c>
      <c r="M694" s="0" t="s">
        <v>858</v>
      </c>
      <c r="N694" s="0" t="s">
        <v>1305</v>
      </c>
      <c r="O694" s="0" t="s">
        <v>1397</v>
      </c>
      <c r="Q694" s="216" t="n">
        <v>5000</v>
      </c>
      <c r="S694" s="0" t="s">
        <v>1026</v>
      </c>
      <c r="T694" s="0" t="s">
        <v>784</v>
      </c>
      <c r="U694" s="218" t="n">
        <v>3.99</v>
      </c>
      <c r="V694" s="0" t="s">
        <v>1373</v>
      </c>
      <c r="W694" s="0" t="s">
        <v>1361</v>
      </c>
      <c r="X694" s="0" t="s">
        <v>1362</v>
      </c>
      <c r="Y694" s="0" t="s">
        <v>1310</v>
      </c>
      <c r="Z694" s="0" t="s">
        <v>571</v>
      </c>
      <c r="AA694" s="0" t="n">
        <v>806923</v>
      </c>
      <c r="AB694" s="215" t="n">
        <v>37036.875</v>
      </c>
      <c r="AC694" s="215" t="n">
        <v>37036.875</v>
      </c>
    </row>
    <row r="695" customFormat="false" ht="12.75" hidden="false" customHeight="false" outlineLevel="0" collapsed="false">
      <c r="A695" s="208" t="str">
        <f aca="false">B695&amp;" "&amp;C695&amp;" "&amp;D695</f>
        <v>US Natural Gas Physical</v>
      </c>
      <c r="B695" s="208" t="str">
        <f aca="false">IF((LEFT(N695,2)="US"),"US","")</f>
        <v>US</v>
      </c>
      <c r="C695" s="208" t="str">
        <f aca="false">M695</f>
        <v>Natural Gas</v>
      </c>
      <c r="D695" s="208" t="str">
        <f aca="false">IF(ISNUMBER(FIND("Phy",N695))=TRUE(),"Physical","Financial")</f>
        <v>Physical</v>
      </c>
      <c r="E695" s="208" t="n">
        <f aca="false">IF(VLOOKUP(S695,'DD-Lookup'!$J$6:$L$50,3,FALSE())="Monthly",(YEAR(AC695)-YEAR(AB695))*12+MONTH(AC695)-MONTH(AB695)+1,(AC695-AB695+1))</f>
        <v>1</v>
      </c>
      <c r="F695" s="239" t="n">
        <f aca="false">E695*SUM(P695:Q695)</f>
        <v>10000</v>
      </c>
      <c r="G695" s="214" t="n">
        <v>1288840</v>
      </c>
      <c r="H695" s="215" t="n">
        <v>37035.3250347222</v>
      </c>
      <c r="I695" s="0" t="s">
        <v>593</v>
      </c>
      <c r="M695" s="0" t="s">
        <v>858</v>
      </c>
      <c r="N695" s="0" t="s">
        <v>1305</v>
      </c>
      <c r="O695" s="0" t="s">
        <v>1306</v>
      </c>
      <c r="Q695" s="216" t="n">
        <v>10000</v>
      </c>
      <c r="S695" s="0" t="s">
        <v>1026</v>
      </c>
      <c r="T695" s="0" t="s">
        <v>784</v>
      </c>
      <c r="U695" s="218" t="n">
        <v>4.1863</v>
      </c>
      <c r="V695" s="0" t="s">
        <v>1374</v>
      </c>
      <c r="W695" s="0" t="s">
        <v>1308</v>
      </c>
      <c r="X695" s="0" t="s">
        <v>1309</v>
      </c>
      <c r="Y695" s="0" t="s">
        <v>1310</v>
      </c>
      <c r="Z695" s="0" t="s">
        <v>571</v>
      </c>
      <c r="AA695" s="0" t="n">
        <v>806924</v>
      </c>
      <c r="AB695" s="215" t="n">
        <v>37036.875</v>
      </c>
      <c r="AC695" s="215" t="n">
        <v>37036.875</v>
      </c>
    </row>
    <row r="696" customFormat="false" ht="12.75" hidden="false" customHeight="false" outlineLevel="0" collapsed="false">
      <c r="A696" s="208" t="str">
        <f aca="false">B696&amp;" "&amp;C696&amp;" "&amp;D696</f>
        <v>US Natural Gas Financial</v>
      </c>
      <c r="B696" s="208" t="str">
        <f aca="false">IF((LEFT(N696,2)="US"),"US","")</f>
        <v>US</v>
      </c>
      <c r="C696" s="208" t="str">
        <f aca="false">M696</f>
        <v>Natural Gas</v>
      </c>
      <c r="D696" s="208" t="str">
        <f aca="false">IF(ISNUMBER(FIND("Phy",N696))=TRUE(),"Physical","Financial")</f>
        <v>Financial</v>
      </c>
      <c r="E696" s="208" t="n">
        <f aca="false">IF(VLOOKUP(S696,'DD-Lookup'!$J$6:$L$50,3,FALSE())="Monthly",(YEAR(AC696)-YEAR(AB696))*12+MONTH(AC696)-MONTH(AB696)+1,(AC696-AB696+1))</f>
        <v>30</v>
      </c>
      <c r="F696" s="239" t="n">
        <f aca="false">E696*SUM(P696:Q696)</f>
        <v>150000</v>
      </c>
      <c r="G696" s="214" t="n">
        <v>1288841</v>
      </c>
      <c r="H696" s="215" t="n">
        <v>37035.3250462963</v>
      </c>
      <c r="I696" s="0" t="s">
        <v>1449</v>
      </c>
      <c r="M696" s="0" t="s">
        <v>858</v>
      </c>
      <c r="N696" s="0" t="s">
        <v>1024</v>
      </c>
      <c r="O696" s="0" t="s">
        <v>1025</v>
      </c>
      <c r="Q696" s="216" t="n">
        <v>5000</v>
      </c>
      <c r="S696" s="0" t="s">
        <v>1026</v>
      </c>
      <c r="T696" s="0" t="s">
        <v>784</v>
      </c>
      <c r="U696" s="218" t="n">
        <v>4.155</v>
      </c>
      <c r="V696" s="0" t="s">
        <v>1450</v>
      </c>
      <c r="W696" s="0" t="s">
        <v>1028</v>
      </c>
      <c r="X696" s="0" t="s">
        <v>1029</v>
      </c>
      <c r="Y696" s="0" t="s">
        <v>838</v>
      </c>
      <c r="Z696" s="0" t="s">
        <v>571</v>
      </c>
      <c r="AA696" s="0" t="s">
        <v>1451</v>
      </c>
      <c r="AB696" s="215" t="n">
        <v>37043.875</v>
      </c>
      <c r="AC696" s="215" t="n">
        <v>37072.875</v>
      </c>
    </row>
    <row r="697" customFormat="false" ht="12.75" hidden="false" customHeight="false" outlineLevel="0" collapsed="false">
      <c r="A697" s="208" t="str">
        <f aca="false">B697&amp;" "&amp;C697&amp;" "&amp;D697</f>
        <v>US Power Physical</v>
      </c>
      <c r="B697" s="208" t="str">
        <f aca="false">IF((LEFT(N697,2)="US"),"US","")</f>
        <v>US</v>
      </c>
      <c r="C697" s="208" t="str">
        <f aca="false">M697</f>
        <v>Power</v>
      </c>
      <c r="D697" s="208" t="str">
        <f aca="false">IF(ISNUMBER(FIND("Phy",N697))=TRUE(),"Physical","Financial")</f>
        <v>Physical</v>
      </c>
      <c r="E697" s="208" t="n">
        <f aca="false">IF(VLOOKUP(S697,'DD-Lookup'!$J$6:$L$50,3,FALSE())="Monthly",(YEAR(AC697)-YEAR(AB697))*12+MONTH(AC697)-MONTH(AB697)+1,(AC697-AB697+1))</f>
        <v>62</v>
      </c>
      <c r="F697" s="239" t="n">
        <f aca="false">E697*SUM(P697:Q697)</f>
        <v>3100</v>
      </c>
      <c r="G697" s="214" t="n">
        <v>1288842</v>
      </c>
      <c r="H697" s="215" t="n">
        <v>37035.3251041667</v>
      </c>
      <c r="I697" s="0" t="s">
        <v>1087</v>
      </c>
      <c r="M697" s="0" t="s">
        <v>67</v>
      </c>
      <c r="N697" s="0" t="s">
        <v>1081</v>
      </c>
      <c r="O697" s="0" t="s">
        <v>1088</v>
      </c>
      <c r="Q697" s="216" t="n">
        <v>50</v>
      </c>
      <c r="S697" s="0" t="s">
        <v>930</v>
      </c>
      <c r="T697" s="0" t="s">
        <v>784</v>
      </c>
      <c r="U697" s="218" t="n">
        <v>95</v>
      </c>
      <c r="V697" s="0" t="s">
        <v>1089</v>
      </c>
      <c r="W697" s="0" t="s">
        <v>1090</v>
      </c>
      <c r="X697" s="0" t="s">
        <v>1091</v>
      </c>
      <c r="Y697" s="0" t="s">
        <v>1051</v>
      </c>
      <c r="Z697" s="0" t="s">
        <v>618</v>
      </c>
      <c r="AA697" s="0" t="n">
        <v>621161.1</v>
      </c>
      <c r="AB697" s="215" t="n">
        <v>37073.7159722222</v>
      </c>
      <c r="AC697" s="215" t="n">
        <v>37134.7159722222</v>
      </c>
    </row>
    <row r="698" customFormat="false" ht="12.75" hidden="false" customHeight="false" outlineLevel="0" collapsed="false">
      <c r="A698" s="208" t="str">
        <f aca="false">B698&amp;" "&amp;C698&amp;" "&amp;D698</f>
        <v>US Power Physical</v>
      </c>
      <c r="B698" s="208" t="str">
        <f aca="false">IF((LEFT(N698,2)="US"),"US","")</f>
        <v>US</v>
      </c>
      <c r="C698" s="208" t="str">
        <f aca="false">M698</f>
        <v>Power</v>
      </c>
      <c r="D698" s="208" t="str">
        <f aca="false">IF(ISNUMBER(FIND("Phy",N698))=TRUE(),"Physical","Financial")</f>
        <v>Physical</v>
      </c>
      <c r="E698" s="208" t="n">
        <f aca="false">IF(VLOOKUP(S698,'DD-Lookup'!$J$6:$L$50,3,FALSE())="Monthly",(YEAR(AC698)-YEAR(AB698))*12+MONTH(AC698)-MONTH(AB698)+1,(AC698-AB698+1))</f>
        <v>62</v>
      </c>
      <c r="F698" s="239" t="n">
        <f aca="false">E698*SUM(P698:Q698)</f>
        <v>3100</v>
      </c>
      <c r="G698" s="214" t="n">
        <v>1288845</v>
      </c>
      <c r="H698" s="215" t="n">
        <v>37035.3251851852</v>
      </c>
      <c r="I698" s="0" t="s">
        <v>1087</v>
      </c>
      <c r="M698" s="0" t="s">
        <v>67</v>
      </c>
      <c r="N698" s="0" t="s">
        <v>1081</v>
      </c>
      <c r="O698" s="0" t="s">
        <v>1327</v>
      </c>
      <c r="Q698" s="216" t="n">
        <v>50</v>
      </c>
      <c r="S698" s="0" t="s">
        <v>930</v>
      </c>
      <c r="T698" s="0" t="s">
        <v>784</v>
      </c>
      <c r="U698" s="218" t="n">
        <v>90.75</v>
      </c>
      <c r="V698" s="0" t="s">
        <v>1224</v>
      </c>
      <c r="W698" s="0" t="s">
        <v>1105</v>
      </c>
      <c r="X698" s="0" t="s">
        <v>1106</v>
      </c>
      <c r="Y698" s="0" t="s">
        <v>1051</v>
      </c>
      <c r="Z698" s="0" t="s">
        <v>618</v>
      </c>
      <c r="AA698" s="0" t="n">
        <v>621163.1</v>
      </c>
      <c r="AB698" s="215" t="n">
        <v>37073.5916666667</v>
      </c>
      <c r="AC698" s="215" t="n">
        <v>37134.5916666667</v>
      </c>
    </row>
    <row r="699" customFormat="false" ht="12.75" hidden="false" customHeight="false" outlineLevel="0" collapsed="false">
      <c r="A699" s="208" t="str">
        <f aca="false">B699&amp;" "&amp;C699&amp;" "&amp;D699</f>
        <v>US Natural Gas Physical</v>
      </c>
      <c r="B699" s="208" t="str">
        <f aca="false">IF((LEFT(N699,2)="US"),"US","")</f>
        <v>US</v>
      </c>
      <c r="C699" s="208" t="str">
        <f aca="false">M699</f>
        <v>Natural Gas</v>
      </c>
      <c r="D699" s="208" t="str">
        <f aca="false">IF(ISNUMBER(FIND("Phy",N699))=TRUE(),"Physical","Financial")</f>
        <v>Physical</v>
      </c>
      <c r="E699" s="208" t="n">
        <f aca="false">IF(VLOOKUP(S699,'DD-Lookup'!$J$6:$L$50,3,FALSE())="Monthly",(YEAR(AC699)-YEAR(AB699))*12+MONTH(AC699)-MONTH(AB699)+1,(AC699-AB699+1))</f>
        <v>1</v>
      </c>
      <c r="F699" s="239" t="n">
        <f aca="false">E699*SUM(P699:Q699)</f>
        <v>10000</v>
      </c>
      <c r="G699" s="214" t="n">
        <v>1288844</v>
      </c>
      <c r="H699" s="215" t="n">
        <v>37035.3251851852</v>
      </c>
      <c r="I699" s="0" t="s">
        <v>1452</v>
      </c>
      <c r="M699" s="0" t="s">
        <v>858</v>
      </c>
      <c r="N699" s="0" t="s">
        <v>1305</v>
      </c>
      <c r="O699" s="0" t="s">
        <v>1306</v>
      </c>
      <c r="P699" s="216" t="n">
        <v>10000</v>
      </c>
      <c r="S699" s="0" t="s">
        <v>1026</v>
      </c>
      <c r="T699" s="0" t="s">
        <v>784</v>
      </c>
      <c r="U699" s="218" t="n">
        <v>4.185</v>
      </c>
      <c r="V699" s="0" t="s">
        <v>1453</v>
      </c>
      <c r="W699" s="0" t="s">
        <v>1308</v>
      </c>
      <c r="X699" s="0" t="s">
        <v>1309</v>
      </c>
      <c r="Y699" s="0" t="s">
        <v>1310</v>
      </c>
      <c r="Z699" s="0" t="s">
        <v>571</v>
      </c>
      <c r="AA699" s="0" t="n">
        <v>806925</v>
      </c>
      <c r="AB699" s="215" t="n">
        <v>37036.875</v>
      </c>
      <c r="AC699" s="215" t="n">
        <v>37036.875</v>
      </c>
    </row>
    <row r="700" customFormat="false" ht="12.75" hidden="false" customHeight="false" outlineLevel="0" collapsed="false">
      <c r="A700" s="208" t="str">
        <f aca="false">B700&amp;" "&amp;C700&amp;" "&amp;D700</f>
        <v>US Power Physical</v>
      </c>
      <c r="B700" s="208" t="str">
        <f aca="false">IF((LEFT(N700,2)="US"),"US","")</f>
        <v>US</v>
      </c>
      <c r="C700" s="208" t="str">
        <f aca="false">M700</f>
        <v>Power</v>
      </c>
      <c r="D700" s="208" t="str">
        <f aca="false">IF(ISNUMBER(FIND("Phy",N700))=TRUE(),"Physical","Financial")</f>
        <v>Physical</v>
      </c>
      <c r="E700" s="208" t="n">
        <f aca="false">IF(VLOOKUP(S700,'DD-Lookup'!$J$6:$L$50,3,FALSE())="Monthly",(YEAR(AC700)-YEAR(AB700))*12+MONTH(AC700)-MONTH(AB700)+1,(AC700-AB700+1))</f>
        <v>62</v>
      </c>
      <c r="F700" s="239" t="n">
        <f aca="false">E700*SUM(P700:Q700)</f>
        <v>3100</v>
      </c>
      <c r="G700" s="214" t="n">
        <v>1288843</v>
      </c>
      <c r="H700" s="215" t="n">
        <v>37035.3251851852</v>
      </c>
      <c r="I700" s="0" t="s">
        <v>1087</v>
      </c>
      <c r="M700" s="0" t="s">
        <v>67</v>
      </c>
      <c r="N700" s="0" t="s">
        <v>1081</v>
      </c>
      <c r="O700" s="0" t="s">
        <v>1088</v>
      </c>
      <c r="Q700" s="216" t="n">
        <v>50</v>
      </c>
      <c r="S700" s="0" t="s">
        <v>930</v>
      </c>
      <c r="T700" s="0" t="s">
        <v>784</v>
      </c>
      <c r="U700" s="218" t="n">
        <v>96</v>
      </c>
      <c r="V700" s="0" t="s">
        <v>1089</v>
      </c>
      <c r="W700" s="0" t="s">
        <v>1090</v>
      </c>
      <c r="X700" s="0" t="s">
        <v>1091</v>
      </c>
      <c r="Y700" s="0" t="s">
        <v>1051</v>
      </c>
      <c r="Z700" s="0" t="s">
        <v>618</v>
      </c>
      <c r="AA700" s="0" t="n">
        <v>621162.1</v>
      </c>
      <c r="AB700" s="215" t="n">
        <v>37073.7159722222</v>
      </c>
      <c r="AC700" s="215" t="n">
        <v>37134.7159722222</v>
      </c>
    </row>
    <row r="701" customFormat="false" ht="12.75" hidden="false" customHeight="false" outlineLevel="0" collapsed="false">
      <c r="A701" s="208" t="str">
        <f aca="false">B701&amp;" "&amp;C701&amp;" "&amp;D701</f>
        <v>US Natural Gas Financial</v>
      </c>
      <c r="B701" s="208" t="str">
        <f aca="false">IF((LEFT(N701,2)="US"),"US","")</f>
        <v>US</v>
      </c>
      <c r="C701" s="208" t="str">
        <f aca="false">M701</f>
        <v>Natural Gas</v>
      </c>
      <c r="D701" s="208" t="str">
        <f aca="false">IF(ISNUMBER(FIND("Phy",N701))=TRUE(),"Physical","Financial")</f>
        <v>Financial</v>
      </c>
      <c r="E701" s="208" t="n">
        <f aca="false">IF(VLOOKUP(S701,'DD-Lookup'!$J$6:$L$50,3,FALSE())="Monthly",(YEAR(AC701)-YEAR(AB701))*12+MONTH(AC701)-MONTH(AB701)+1,(AC701-AB701+1))</f>
        <v>30</v>
      </c>
      <c r="F701" s="239" t="n">
        <f aca="false">E701*SUM(P701:Q701)</f>
        <v>300000</v>
      </c>
      <c r="G701" s="214" t="n">
        <v>1288846</v>
      </c>
      <c r="H701" s="215" t="n">
        <v>37035.3252314815</v>
      </c>
      <c r="I701" s="0" t="s">
        <v>1109</v>
      </c>
      <c r="M701" s="0" t="s">
        <v>858</v>
      </c>
      <c r="N701" s="0" t="s">
        <v>1024</v>
      </c>
      <c r="O701" s="0" t="s">
        <v>1025</v>
      </c>
      <c r="Q701" s="216" t="n">
        <v>10000</v>
      </c>
      <c r="S701" s="0" t="s">
        <v>1026</v>
      </c>
      <c r="T701" s="0" t="s">
        <v>784</v>
      </c>
      <c r="U701" s="218" t="n">
        <v>4.155</v>
      </c>
      <c r="V701" s="0" t="s">
        <v>1454</v>
      </c>
      <c r="W701" s="0" t="s">
        <v>1028</v>
      </c>
      <c r="X701" s="0" t="s">
        <v>1029</v>
      </c>
      <c r="Y701" s="0" t="s">
        <v>838</v>
      </c>
      <c r="Z701" s="0" t="s">
        <v>571</v>
      </c>
      <c r="AA701" s="0" t="s">
        <v>1455</v>
      </c>
      <c r="AB701" s="215" t="n">
        <v>37043.875</v>
      </c>
      <c r="AC701" s="215" t="n">
        <v>37072.875</v>
      </c>
    </row>
    <row r="702" customFormat="false" ht="12.75" hidden="false" customHeight="false" outlineLevel="0" collapsed="false">
      <c r="A702" s="208" t="str">
        <f aca="false">B702&amp;" "&amp;C702&amp;" "&amp;D702</f>
        <v> Metals Financial</v>
      </c>
      <c r="B702" s="208" t="str">
        <f aca="false">IF((LEFT(N702,2)="US"),"US","")</f>
        <v/>
      </c>
      <c r="C702" s="208" t="str">
        <f aca="false">M702</f>
        <v>Metals</v>
      </c>
      <c r="D702" s="208" t="str">
        <f aca="false">IF(ISNUMBER(FIND("Phy",N702))=TRUE(),"Physical","Financial")</f>
        <v>Financial</v>
      </c>
      <c r="E702" s="208" t="n">
        <f aca="false">IF(VLOOKUP(S702,'DD-Lookup'!$J$6:$L$50,3,FALSE())="Monthly",(YEAR(AC702)-YEAR(AB702))*12+MONTH(AC702)-MONTH(AB702)+1,(AC702-AB702+1))</f>
        <v>1</v>
      </c>
      <c r="F702" s="239" t="n">
        <f aca="false">E702*SUM(P702:Q702)</f>
        <v>5</v>
      </c>
      <c r="G702" s="214" t="n">
        <v>1288847</v>
      </c>
      <c r="H702" s="215" t="n">
        <v>37035.3252777778</v>
      </c>
      <c r="I702" s="0" t="s">
        <v>1384</v>
      </c>
      <c r="M702" s="0" t="s">
        <v>780</v>
      </c>
      <c r="N702" s="0" t="s">
        <v>804</v>
      </c>
      <c r="O702" s="0" t="s">
        <v>1456</v>
      </c>
      <c r="P702" s="216" t="n">
        <v>5</v>
      </c>
      <c r="S702" s="0" t="s">
        <v>783</v>
      </c>
      <c r="T702" s="0" t="s">
        <v>784</v>
      </c>
      <c r="U702" s="218" t="n">
        <v>1737.5</v>
      </c>
      <c r="V702" s="0" t="s">
        <v>1385</v>
      </c>
      <c r="W702" s="0" t="s">
        <v>803</v>
      </c>
      <c r="X702" s="0" t="s">
        <v>787</v>
      </c>
      <c r="Y702" s="0" t="s">
        <v>788</v>
      </c>
      <c r="Z702" s="0" t="s">
        <v>789</v>
      </c>
      <c r="AA702" s="0" t="n">
        <v>2150524</v>
      </c>
      <c r="AB702" s="215" t="n">
        <v>37062.6472222222</v>
      </c>
      <c r="AC702" s="215" t="n">
        <v>37062.6472222222</v>
      </c>
    </row>
    <row r="703" customFormat="false" ht="12.75" hidden="false" customHeight="false" outlineLevel="0" collapsed="false">
      <c r="A703" s="208" t="str">
        <f aca="false">B703&amp;" "&amp;C703&amp;" "&amp;D703</f>
        <v>US Power Physical</v>
      </c>
      <c r="B703" s="208" t="str">
        <f aca="false">IF((LEFT(N703,2)="US"),"US","")</f>
        <v>US</v>
      </c>
      <c r="C703" s="208" t="str">
        <f aca="false">M703</f>
        <v>Power</v>
      </c>
      <c r="D703" s="208" t="str">
        <f aca="false">IF(ISNUMBER(FIND("Phy",N703))=TRUE(),"Physical","Financial")</f>
        <v>Physical</v>
      </c>
      <c r="E703" s="208" t="n">
        <f aca="false">IF(VLOOKUP(S703,'DD-Lookup'!$J$6:$L$50,3,FALSE())="Monthly",(YEAR(AC703)-YEAR(AB703))*12+MONTH(AC703)-MONTH(AB703)+1,(AC703-AB703+1))</f>
        <v>62</v>
      </c>
      <c r="F703" s="239" t="n">
        <f aca="false">E703*SUM(P703:Q703)</f>
        <v>3100</v>
      </c>
      <c r="G703" s="214" t="n">
        <v>1288848</v>
      </c>
      <c r="H703" s="215" t="n">
        <v>37035.3253240741</v>
      </c>
      <c r="I703" s="0" t="s">
        <v>600</v>
      </c>
      <c r="M703" s="0" t="s">
        <v>67</v>
      </c>
      <c r="N703" s="0" t="s">
        <v>1081</v>
      </c>
      <c r="O703" s="0" t="s">
        <v>1457</v>
      </c>
      <c r="Q703" s="216" t="n">
        <v>50</v>
      </c>
      <c r="S703" s="0" t="s">
        <v>930</v>
      </c>
      <c r="T703" s="0" t="s">
        <v>784</v>
      </c>
      <c r="U703" s="218" t="n">
        <v>106.25</v>
      </c>
      <c r="V703" s="0" t="s">
        <v>1216</v>
      </c>
      <c r="W703" s="0" t="s">
        <v>1084</v>
      </c>
      <c r="X703" s="0" t="s">
        <v>1182</v>
      </c>
      <c r="Y703" s="0" t="s">
        <v>1051</v>
      </c>
      <c r="Z703" s="0" t="s">
        <v>618</v>
      </c>
      <c r="AA703" s="0" t="n">
        <v>621164.1</v>
      </c>
      <c r="AB703" s="215" t="n">
        <v>37073.5944444445</v>
      </c>
      <c r="AC703" s="215" t="n">
        <v>37134.5944444445</v>
      </c>
    </row>
    <row r="704" customFormat="false" ht="12.75" hidden="false" customHeight="false" outlineLevel="0" collapsed="false">
      <c r="A704" s="208" t="str">
        <f aca="false">B704&amp;" "&amp;C704&amp;" "&amp;D704</f>
        <v>US Natural Gas Physical</v>
      </c>
      <c r="B704" s="208" t="str">
        <f aca="false">IF((LEFT(N704,2)="US"),"US","")</f>
        <v>US</v>
      </c>
      <c r="C704" s="208" t="str">
        <f aca="false">M704</f>
        <v>Natural Gas</v>
      </c>
      <c r="D704" s="208" t="str">
        <f aca="false">IF(ISNUMBER(FIND("Phy",N704))=TRUE(),"Physical","Financial")</f>
        <v>Physical</v>
      </c>
      <c r="E704" s="208" t="n">
        <f aca="false">IF(VLOOKUP(S704,'DD-Lookup'!$J$6:$L$50,3,FALSE())="Monthly",(YEAR(AC704)-YEAR(AB704))*12+MONTH(AC704)-MONTH(AB704)+1,(AC704-AB704+1))</f>
        <v>1</v>
      </c>
      <c r="F704" s="239" t="n">
        <f aca="false">E704*SUM(P704:Q704)</f>
        <v>10000</v>
      </c>
      <c r="G704" s="214" t="n">
        <v>1288849</v>
      </c>
      <c r="H704" s="215" t="n">
        <v>37035.3253356482</v>
      </c>
      <c r="I704" s="0" t="s">
        <v>1358</v>
      </c>
      <c r="M704" s="0" t="s">
        <v>858</v>
      </c>
      <c r="N704" s="0" t="s">
        <v>1305</v>
      </c>
      <c r="O704" s="0" t="s">
        <v>1458</v>
      </c>
      <c r="Q704" s="216" t="n">
        <v>10000</v>
      </c>
      <c r="S704" s="0" t="s">
        <v>1026</v>
      </c>
      <c r="T704" s="0" t="s">
        <v>784</v>
      </c>
      <c r="U704" s="218" t="n">
        <v>4.1813</v>
      </c>
      <c r="V704" s="0" t="s">
        <v>1414</v>
      </c>
      <c r="W704" s="0" t="s">
        <v>1308</v>
      </c>
      <c r="X704" s="0" t="s">
        <v>1309</v>
      </c>
      <c r="Y704" s="0" t="s">
        <v>1310</v>
      </c>
      <c r="Z704" s="0" t="s">
        <v>571</v>
      </c>
      <c r="AA704" s="0" t="n">
        <v>806926</v>
      </c>
      <c r="AB704" s="215" t="n">
        <v>37036.875</v>
      </c>
      <c r="AC704" s="215" t="n">
        <v>37036.875</v>
      </c>
    </row>
    <row r="705" customFormat="false" ht="12.75" hidden="false" customHeight="false" outlineLevel="0" collapsed="false">
      <c r="A705" s="208" t="str">
        <f aca="false">B705&amp;" "&amp;C705&amp;" "&amp;D705</f>
        <v>US Power Physical</v>
      </c>
      <c r="B705" s="208" t="str">
        <f aca="false">IF((LEFT(N705,2)="US"),"US","")</f>
        <v>US</v>
      </c>
      <c r="C705" s="208" t="str">
        <f aca="false">M705</f>
        <v>Power</v>
      </c>
      <c r="D705" s="208" t="str">
        <f aca="false">IF(ISNUMBER(FIND("Phy",N705))=TRUE(),"Physical","Financial")</f>
        <v>Physical</v>
      </c>
      <c r="E705" s="208" t="n">
        <f aca="false">IF(VLOOKUP(S705,'DD-Lookup'!$J$6:$L$50,3,FALSE())="Monthly",(YEAR(AC705)-YEAR(AB705))*12+MONTH(AC705)-MONTH(AB705)+1,(AC705-AB705+1))</f>
        <v>30</v>
      </c>
      <c r="F705" s="239" t="n">
        <f aca="false">E705*SUM(P705:Q705)</f>
        <v>1500</v>
      </c>
      <c r="G705" s="214" t="n">
        <v>1288850</v>
      </c>
      <c r="H705" s="215" t="n">
        <v>37035.3255671296</v>
      </c>
      <c r="I705" s="0" t="s">
        <v>1102</v>
      </c>
      <c r="M705" s="0" t="s">
        <v>67</v>
      </c>
      <c r="N705" s="0" t="s">
        <v>1081</v>
      </c>
      <c r="O705" s="0" t="s">
        <v>1459</v>
      </c>
      <c r="Q705" s="216" t="n">
        <v>50</v>
      </c>
      <c r="S705" s="0" t="s">
        <v>930</v>
      </c>
      <c r="T705" s="0" t="s">
        <v>784</v>
      </c>
      <c r="U705" s="218" t="n">
        <v>37.25</v>
      </c>
      <c r="V705" s="0" t="s">
        <v>1460</v>
      </c>
      <c r="W705" s="0" t="s">
        <v>1084</v>
      </c>
      <c r="X705" s="0" t="s">
        <v>1287</v>
      </c>
      <c r="Y705" s="0" t="s">
        <v>1051</v>
      </c>
      <c r="Z705" s="0" t="s">
        <v>618</v>
      </c>
      <c r="AA705" s="0" t="n">
        <v>621165.1</v>
      </c>
      <c r="AB705" s="215" t="n">
        <v>37500.875</v>
      </c>
      <c r="AC705" s="215" t="n">
        <v>37529.875</v>
      </c>
    </row>
    <row r="706" customFormat="false" ht="12.75" hidden="false" customHeight="false" outlineLevel="0" collapsed="false">
      <c r="A706" s="208" t="str">
        <f aca="false">B706&amp;" "&amp;C706&amp;" "&amp;D706</f>
        <v>US Power Physical</v>
      </c>
      <c r="B706" s="208" t="str">
        <f aca="false">IF((LEFT(N706,2)="US"),"US","")</f>
        <v>US</v>
      </c>
      <c r="C706" s="208" t="str">
        <f aca="false">M706</f>
        <v>Power</v>
      </c>
      <c r="D706" s="208" t="str">
        <f aca="false">IF(ISNUMBER(FIND("Phy",N706))=TRUE(),"Physical","Financial")</f>
        <v>Physical</v>
      </c>
      <c r="E706" s="208" t="n">
        <f aca="false">IF(VLOOKUP(S706,'DD-Lookup'!$J$6:$L$50,3,FALSE())="Monthly",(YEAR(AC706)-YEAR(AB706))*12+MONTH(AC706)-MONTH(AB706)+1,(AC706-AB706+1))</f>
        <v>1</v>
      </c>
      <c r="F706" s="239" t="n">
        <f aca="false">E706*SUM(P706:Q706)</f>
        <v>50</v>
      </c>
      <c r="G706" s="214" t="n">
        <v>1288852</v>
      </c>
      <c r="H706" s="215" t="n">
        <v>37035.3255787037</v>
      </c>
      <c r="I706" s="0" t="s">
        <v>1131</v>
      </c>
      <c r="M706" s="0" t="s">
        <v>67</v>
      </c>
      <c r="N706" s="0" t="s">
        <v>1081</v>
      </c>
      <c r="O706" s="0" t="s">
        <v>1132</v>
      </c>
      <c r="Q706" s="216" t="n">
        <v>50</v>
      </c>
      <c r="S706" s="0" t="s">
        <v>930</v>
      </c>
      <c r="T706" s="0" t="s">
        <v>784</v>
      </c>
      <c r="U706" s="218" t="n">
        <v>20.75</v>
      </c>
      <c r="V706" s="0" t="s">
        <v>1133</v>
      </c>
      <c r="W706" s="0" t="s">
        <v>1134</v>
      </c>
      <c r="X706" s="0" t="s">
        <v>1135</v>
      </c>
      <c r="Y706" s="0" t="s">
        <v>1051</v>
      </c>
      <c r="Z706" s="0" t="s">
        <v>618</v>
      </c>
      <c r="AA706" s="0" t="n">
        <v>621166.1</v>
      </c>
      <c r="AB706" s="215" t="n">
        <v>37036.875</v>
      </c>
      <c r="AC706" s="215" t="n">
        <v>37036.875</v>
      </c>
    </row>
    <row r="707" customFormat="false" ht="12.75" hidden="false" customHeight="false" outlineLevel="0" collapsed="false">
      <c r="A707" s="208" t="str">
        <f aca="false">B707&amp;" "&amp;C707&amp;" "&amp;D707</f>
        <v>US Natural Gas Physical</v>
      </c>
      <c r="B707" s="208" t="str">
        <f aca="false">IF((LEFT(N707,2)="US"),"US","")</f>
        <v>US</v>
      </c>
      <c r="C707" s="208" t="str">
        <f aca="false">M707</f>
        <v>Natural Gas</v>
      </c>
      <c r="D707" s="208" t="str">
        <f aca="false">IF(ISNUMBER(FIND("Phy",N707))=TRUE(),"Physical","Financial")</f>
        <v>Physical</v>
      </c>
      <c r="E707" s="208" t="n">
        <f aca="false">IF(VLOOKUP(S707,'DD-Lookup'!$J$6:$L$50,3,FALSE())="Monthly",(YEAR(AC707)-YEAR(AB707))*12+MONTH(AC707)-MONTH(AB707)+1,(AC707-AB707+1))</f>
        <v>1</v>
      </c>
      <c r="F707" s="239" t="n">
        <f aca="false">E707*SUM(P707:Q707)</f>
        <v>5000</v>
      </c>
      <c r="G707" s="214" t="n">
        <v>1288851</v>
      </c>
      <c r="H707" s="215" t="n">
        <v>37035.3255787037</v>
      </c>
      <c r="I707" s="0" t="s">
        <v>1112</v>
      </c>
      <c r="M707" s="0" t="s">
        <v>858</v>
      </c>
      <c r="N707" s="0" t="s">
        <v>1305</v>
      </c>
      <c r="O707" s="0" t="s">
        <v>1418</v>
      </c>
      <c r="P707" s="216" t="n">
        <v>5000</v>
      </c>
      <c r="S707" s="0" t="s">
        <v>1026</v>
      </c>
      <c r="T707" s="0" t="s">
        <v>784</v>
      </c>
      <c r="U707" s="218" t="n">
        <v>4.44</v>
      </c>
      <c r="V707" s="0" t="s">
        <v>1419</v>
      </c>
      <c r="W707" s="0" t="s">
        <v>1388</v>
      </c>
      <c r="X707" s="0" t="s">
        <v>1389</v>
      </c>
      <c r="Y707" s="0" t="s">
        <v>1310</v>
      </c>
      <c r="Z707" s="0" t="s">
        <v>571</v>
      </c>
      <c r="AA707" s="0" t="n">
        <v>806927</v>
      </c>
      <c r="AB707" s="215" t="n">
        <v>37036.875</v>
      </c>
      <c r="AC707" s="215" t="n">
        <v>37036.875</v>
      </c>
    </row>
    <row r="708" customFormat="false" ht="12.75" hidden="false" customHeight="false" outlineLevel="0" collapsed="false">
      <c r="A708" s="208" t="str">
        <f aca="false">B708&amp;" "&amp;C708&amp;" "&amp;D708</f>
        <v>US Natural Gas Physical</v>
      </c>
      <c r="B708" s="208" t="str">
        <f aca="false">IF((LEFT(N708,2)="US"),"US","")</f>
        <v>US</v>
      </c>
      <c r="C708" s="208" t="str">
        <f aca="false">M708</f>
        <v>Natural Gas</v>
      </c>
      <c r="D708" s="208" t="str">
        <f aca="false">IF(ISNUMBER(FIND("Phy",N708))=TRUE(),"Physical","Financial")</f>
        <v>Physical</v>
      </c>
      <c r="E708" s="208" t="n">
        <f aca="false">IF(VLOOKUP(S708,'DD-Lookup'!$J$6:$L$50,3,FALSE())="Monthly",(YEAR(AC708)-YEAR(AB708))*12+MONTH(AC708)-MONTH(AB708)+1,(AC708-AB708+1))</f>
        <v>1</v>
      </c>
      <c r="F708" s="239" t="n">
        <f aca="false">E708*SUM(P708:Q708)</f>
        <v>5000</v>
      </c>
      <c r="G708" s="214" t="n">
        <v>1288853</v>
      </c>
      <c r="H708" s="215" t="n">
        <v>37035.3256828704</v>
      </c>
      <c r="I708" s="0" t="s">
        <v>1461</v>
      </c>
      <c r="M708" s="0" t="s">
        <v>858</v>
      </c>
      <c r="N708" s="0" t="s">
        <v>1305</v>
      </c>
      <c r="O708" s="0" t="s">
        <v>1438</v>
      </c>
      <c r="Q708" s="216" t="n">
        <v>5000</v>
      </c>
      <c r="S708" s="0" t="s">
        <v>1026</v>
      </c>
      <c r="T708" s="0" t="s">
        <v>784</v>
      </c>
      <c r="U708" s="218" t="n">
        <v>4.335</v>
      </c>
      <c r="V708" s="0" t="s">
        <v>1462</v>
      </c>
      <c r="W708" s="0" t="s">
        <v>1439</v>
      </c>
      <c r="X708" s="0" t="s">
        <v>1440</v>
      </c>
      <c r="Y708" s="0" t="s">
        <v>1310</v>
      </c>
      <c r="Z708" s="0" t="s">
        <v>571</v>
      </c>
      <c r="AA708" s="0" t="n">
        <v>806928</v>
      </c>
      <c r="AB708" s="215" t="n">
        <v>37036.875</v>
      </c>
      <c r="AC708" s="215" t="n">
        <v>37036.875</v>
      </c>
    </row>
    <row r="709" customFormat="false" ht="12.75" hidden="false" customHeight="false" outlineLevel="0" collapsed="false">
      <c r="A709" s="208" t="str">
        <f aca="false">B709&amp;" "&amp;C709&amp;" "&amp;D709</f>
        <v>US Natural Gas Physical</v>
      </c>
      <c r="B709" s="208" t="str">
        <f aca="false">IF((LEFT(N709,2)="US"),"US","")</f>
        <v>US</v>
      </c>
      <c r="C709" s="208" t="str">
        <f aca="false">M709</f>
        <v>Natural Gas</v>
      </c>
      <c r="D709" s="208" t="str">
        <f aca="false">IF(ISNUMBER(FIND("Phy",N709))=TRUE(),"Physical","Financial")</f>
        <v>Physical</v>
      </c>
      <c r="E709" s="208" t="n">
        <f aca="false">IF(VLOOKUP(S709,'DD-Lookup'!$J$6:$L$50,3,FALSE())="Monthly",(YEAR(AC709)-YEAR(AB709))*12+MONTH(AC709)-MONTH(AB709)+1,(AC709-AB709+1))</f>
        <v>1</v>
      </c>
      <c r="F709" s="239" t="n">
        <f aca="false">E709*SUM(P709:Q709)</f>
        <v>5000</v>
      </c>
      <c r="G709" s="214" t="n">
        <v>1288854</v>
      </c>
      <c r="H709" s="215" t="n">
        <v>37035.3257175926</v>
      </c>
      <c r="I709" s="0" t="s">
        <v>1461</v>
      </c>
      <c r="M709" s="0" t="s">
        <v>858</v>
      </c>
      <c r="N709" s="0" t="s">
        <v>1305</v>
      </c>
      <c r="O709" s="0" t="s">
        <v>1438</v>
      </c>
      <c r="Q709" s="216" t="n">
        <v>5000</v>
      </c>
      <c r="S709" s="0" t="s">
        <v>1026</v>
      </c>
      <c r="T709" s="0" t="s">
        <v>784</v>
      </c>
      <c r="U709" s="218" t="n">
        <v>4.34</v>
      </c>
      <c r="V709" s="0" t="s">
        <v>1462</v>
      </c>
      <c r="W709" s="0" t="s">
        <v>1439</v>
      </c>
      <c r="X709" s="0" t="s">
        <v>1440</v>
      </c>
      <c r="Y709" s="0" t="s">
        <v>1310</v>
      </c>
      <c r="Z709" s="0" t="s">
        <v>571</v>
      </c>
      <c r="AA709" s="0" t="n">
        <v>806929</v>
      </c>
      <c r="AB709" s="215" t="n">
        <v>37036.875</v>
      </c>
      <c r="AC709" s="215" t="n">
        <v>37036.875</v>
      </c>
    </row>
    <row r="710" customFormat="false" ht="12.75" hidden="false" customHeight="false" outlineLevel="0" collapsed="false">
      <c r="A710" s="208" t="str">
        <f aca="false">B710&amp;" "&amp;C710&amp;" "&amp;D710</f>
        <v>US Power Physical</v>
      </c>
      <c r="B710" s="208" t="str">
        <f aca="false">IF((LEFT(N710,2)="US"),"US","")</f>
        <v>US</v>
      </c>
      <c r="C710" s="208" t="str">
        <f aca="false">M710</f>
        <v>Power</v>
      </c>
      <c r="D710" s="208" t="str">
        <f aca="false">IF(ISNUMBER(FIND("Phy",N710))=TRUE(),"Physical","Financial")</f>
        <v>Physical</v>
      </c>
      <c r="E710" s="208" t="n">
        <f aca="false">IF(VLOOKUP(S710,'DD-Lookup'!$J$6:$L$50,3,FALSE())="Monthly",(YEAR(AC710)-YEAR(AB710))*12+MONTH(AC710)-MONTH(AB710)+1,(AC710-AB710+1))</f>
        <v>30</v>
      </c>
      <c r="F710" s="239" t="n">
        <f aca="false">E710*SUM(P710:Q710)</f>
        <v>1500</v>
      </c>
      <c r="G710" s="214" t="n">
        <v>1288855</v>
      </c>
      <c r="H710" s="215" t="n">
        <v>37035.3257291667</v>
      </c>
      <c r="I710" s="0" t="s">
        <v>1248</v>
      </c>
      <c r="M710" s="0" t="s">
        <v>67</v>
      </c>
      <c r="N710" s="0" t="s">
        <v>1081</v>
      </c>
      <c r="O710" s="0" t="s">
        <v>1240</v>
      </c>
      <c r="Q710" s="216" t="n">
        <v>50</v>
      </c>
      <c r="S710" s="0" t="s">
        <v>930</v>
      </c>
      <c r="T710" s="0" t="s">
        <v>784</v>
      </c>
      <c r="U710" s="218" t="n">
        <v>65.5</v>
      </c>
      <c r="V710" s="0" t="s">
        <v>1463</v>
      </c>
      <c r="W710" s="0" t="s">
        <v>1241</v>
      </c>
      <c r="X710" s="0" t="s">
        <v>1229</v>
      </c>
      <c r="Y710" s="0" t="s">
        <v>1051</v>
      </c>
      <c r="Z710" s="0" t="s">
        <v>618</v>
      </c>
      <c r="AA710" s="0" t="n">
        <v>621167.1</v>
      </c>
      <c r="AB710" s="215" t="n">
        <v>37043.6006944444</v>
      </c>
      <c r="AC710" s="215" t="n">
        <v>37072.6006944444</v>
      </c>
    </row>
    <row r="711" customFormat="false" ht="12.75" hidden="false" customHeight="false" outlineLevel="0" collapsed="false">
      <c r="A711" s="208" t="str">
        <f aca="false">B711&amp;" "&amp;C711&amp;" "&amp;D711</f>
        <v>US Natural Gas Physical</v>
      </c>
      <c r="B711" s="208" t="str">
        <f aca="false">IF((LEFT(N711,2)="US"),"US","")</f>
        <v>US</v>
      </c>
      <c r="C711" s="208" t="str">
        <f aca="false">M711</f>
        <v>Natural Gas</v>
      </c>
      <c r="D711" s="208" t="str">
        <f aca="false">IF(ISNUMBER(FIND("Phy",N711))=TRUE(),"Physical","Financial")</f>
        <v>Physical</v>
      </c>
      <c r="E711" s="208" t="n">
        <f aca="false">IF(VLOOKUP(S711,'DD-Lookup'!$J$6:$L$50,3,FALSE())="Monthly",(YEAR(AC711)-YEAR(AB711))*12+MONTH(AC711)-MONTH(AB711)+1,(AC711-AB711+1))</f>
        <v>1</v>
      </c>
      <c r="F711" s="239" t="n">
        <f aca="false">E711*SUM(P711:Q711)</f>
        <v>5000</v>
      </c>
      <c r="G711" s="214" t="n">
        <v>1288856</v>
      </c>
      <c r="H711" s="215" t="n">
        <v>37035.3257638889</v>
      </c>
      <c r="I711" s="0" t="s">
        <v>1461</v>
      </c>
      <c r="M711" s="0" t="s">
        <v>858</v>
      </c>
      <c r="N711" s="0" t="s">
        <v>1305</v>
      </c>
      <c r="O711" s="0" t="s">
        <v>1438</v>
      </c>
      <c r="Q711" s="216" t="n">
        <v>5000</v>
      </c>
      <c r="S711" s="0" t="s">
        <v>1026</v>
      </c>
      <c r="T711" s="0" t="s">
        <v>784</v>
      </c>
      <c r="U711" s="218" t="n">
        <v>4.345</v>
      </c>
      <c r="V711" s="0" t="s">
        <v>1462</v>
      </c>
      <c r="W711" s="0" t="s">
        <v>1439</v>
      </c>
      <c r="X711" s="0" t="s">
        <v>1440</v>
      </c>
      <c r="Y711" s="0" t="s">
        <v>1310</v>
      </c>
      <c r="Z711" s="0" t="s">
        <v>571</v>
      </c>
      <c r="AA711" s="0" t="n">
        <v>806930</v>
      </c>
      <c r="AB711" s="215" t="n">
        <v>37036.875</v>
      </c>
      <c r="AC711" s="215" t="n">
        <v>37036.875</v>
      </c>
    </row>
    <row r="712" customFormat="false" ht="12.75" hidden="false" customHeight="false" outlineLevel="0" collapsed="false">
      <c r="A712" s="208" t="str">
        <f aca="false">B712&amp;" "&amp;C712&amp;" "&amp;D712</f>
        <v> Metals Financial</v>
      </c>
      <c r="B712" s="208" t="str">
        <f aca="false">IF((LEFT(N712,2)="US"),"US","")</f>
        <v/>
      </c>
      <c r="C712" s="208" t="str">
        <f aca="false">M712</f>
        <v>Metals</v>
      </c>
      <c r="D712" s="208" t="str">
        <f aca="false">IF(ISNUMBER(FIND("Phy",N712))=TRUE(),"Physical","Financial")</f>
        <v>Financial</v>
      </c>
      <c r="E712" s="208" t="n">
        <f aca="false">IF(VLOOKUP(S712,'DD-Lookup'!$J$6:$L$50,3,FALSE())="Monthly",(YEAR(AC712)-YEAR(AB712))*12+MONTH(AC712)-MONTH(AB712)+1,(AC712-AB712+1))</f>
        <v>1</v>
      </c>
      <c r="F712" s="239" t="n">
        <f aca="false">E712*SUM(P712:Q712)</f>
        <v>15</v>
      </c>
      <c r="G712" s="214" t="n">
        <v>1288857</v>
      </c>
      <c r="H712" s="215" t="n">
        <v>37035.325775463</v>
      </c>
      <c r="I712" s="0" t="s">
        <v>819</v>
      </c>
      <c r="M712" s="0" t="s">
        <v>780</v>
      </c>
      <c r="N712" s="0" t="s">
        <v>804</v>
      </c>
      <c r="O712" s="0" t="s">
        <v>805</v>
      </c>
      <c r="P712" s="216" t="n">
        <v>15</v>
      </c>
      <c r="S712" s="0" t="s">
        <v>783</v>
      </c>
      <c r="T712" s="0" t="s">
        <v>784</v>
      </c>
      <c r="U712" s="218" t="n">
        <v>1742</v>
      </c>
      <c r="V712" s="0" t="s">
        <v>1159</v>
      </c>
      <c r="W712" s="0" t="s">
        <v>803</v>
      </c>
      <c r="X712" s="0" t="s">
        <v>787</v>
      </c>
      <c r="Y712" s="0" t="s">
        <v>788</v>
      </c>
      <c r="Z712" s="0" t="s">
        <v>789</v>
      </c>
      <c r="AA712" s="0" t="n">
        <v>2150530</v>
      </c>
    </row>
    <row r="713" customFormat="false" ht="12.75" hidden="false" customHeight="false" outlineLevel="0" collapsed="false">
      <c r="A713" s="208" t="str">
        <f aca="false">B713&amp;" "&amp;C713&amp;" "&amp;D713</f>
        <v>US Power Physical</v>
      </c>
      <c r="B713" s="208" t="str">
        <f aca="false">IF((LEFT(N713,2)="US"),"US","")</f>
        <v>US</v>
      </c>
      <c r="C713" s="208" t="str">
        <f aca="false">M713</f>
        <v>Power</v>
      </c>
      <c r="D713" s="208" t="str">
        <f aca="false">IF(ISNUMBER(FIND("Phy",N713))=TRUE(),"Physical","Financial")</f>
        <v>Physical</v>
      </c>
      <c r="E713" s="208" t="n">
        <f aca="false">IF(VLOOKUP(S713,'DD-Lookup'!$J$6:$L$50,3,FALSE())="Monthly",(YEAR(AC713)-YEAR(AB713))*12+MONTH(AC713)-MONTH(AB713)+1,(AC713-AB713+1))</f>
        <v>30</v>
      </c>
      <c r="F713" s="239" t="n">
        <f aca="false">E713*SUM(P713:Q713)</f>
        <v>1500</v>
      </c>
      <c r="G713" s="214" t="n">
        <v>1288858</v>
      </c>
      <c r="H713" s="215" t="n">
        <v>37035.3257986111</v>
      </c>
      <c r="I713" s="0" t="s">
        <v>1225</v>
      </c>
      <c r="J713" s="0" t="s">
        <v>1246</v>
      </c>
      <c r="K713" s="0" t="s">
        <v>1200</v>
      </c>
      <c r="M713" s="0" t="s">
        <v>67</v>
      </c>
      <c r="N713" s="0" t="s">
        <v>1081</v>
      </c>
      <c r="O713" s="0" t="s">
        <v>1113</v>
      </c>
      <c r="Q713" s="216" t="n">
        <v>50</v>
      </c>
      <c r="S713" s="0" t="s">
        <v>930</v>
      </c>
      <c r="T713" s="0" t="s">
        <v>784</v>
      </c>
      <c r="U713" s="218" t="n">
        <v>55.25</v>
      </c>
      <c r="V713" s="0" t="s">
        <v>1464</v>
      </c>
      <c r="W713" s="0" t="s">
        <v>1090</v>
      </c>
      <c r="X713" s="0" t="s">
        <v>1091</v>
      </c>
      <c r="Y713" s="0" t="s">
        <v>1051</v>
      </c>
      <c r="Z713" s="0" t="s">
        <v>618</v>
      </c>
      <c r="AA713" s="0" t="n">
        <v>621168.1</v>
      </c>
      <c r="AB713" s="215" t="n">
        <v>37408.7159722222</v>
      </c>
      <c r="AC713" s="215" t="n">
        <v>37437.7159722222</v>
      </c>
    </row>
    <row r="714" customFormat="false" ht="12.75" hidden="false" customHeight="false" outlineLevel="0" collapsed="false">
      <c r="A714" s="208" t="str">
        <f aca="false">B714&amp;" "&amp;C714&amp;" "&amp;D714</f>
        <v>US Natural Gas Physical</v>
      </c>
      <c r="B714" s="208" t="str">
        <f aca="false">IF((LEFT(N714,2)="US"),"US","")</f>
        <v>US</v>
      </c>
      <c r="C714" s="208" t="str">
        <f aca="false">M714</f>
        <v>Natural Gas</v>
      </c>
      <c r="D714" s="208" t="str">
        <f aca="false">IF(ISNUMBER(FIND("Phy",N714))=TRUE(),"Physical","Financial")</f>
        <v>Physical</v>
      </c>
      <c r="E714" s="208" t="n">
        <f aca="false">IF(VLOOKUP(S714,'DD-Lookup'!$J$6:$L$50,3,FALSE())="Monthly",(YEAR(AC714)-YEAR(AB714))*12+MONTH(AC714)-MONTH(AB714)+1,(AC714-AB714+1))</f>
        <v>1</v>
      </c>
      <c r="F714" s="239" t="n">
        <f aca="false">E714*SUM(P714:Q714)</f>
        <v>5000</v>
      </c>
      <c r="G714" s="214" t="n">
        <v>1288859</v>
      </c>
      <c r="H714" s="215" t="n">
        <v>37035.3257986111</v>
      </c>
      <c r="I714" s="0" t="s">
        <v>593</v>
      </c>
      <c r="M714" s="0" t="s">
        <v>858</v>
      </c>
      <c r="N714" s="0" t="s">
        <v>1305</v>
      </c>
      <c r="O714" s="0" t="s">
        <v>1418</v>
      </c>
      <c r="Q714" s="216" t="n">
        <v>5000</v>
      </c>
      <c r="S714" s="0" t="s">
        <v>1026</v>
      </c>
      <c r="T714" s="0" t="s">
        <v>784</v>
      </c>
      <c r="U714" s="218" t="n">
        <v>4.45</v>
      </c>
      <c r="V714" s="0" t="s">
        <v>1465</v>
      </c>
      <c r="W714" s="0" t="s">
        <v>1388</v>
      </c>
      <c r="X714" s="0" t="s">
        <v>1389</v>
      </c>
      <c r="Y714" s="0" t="s">
        <v>1310</v>
      </c>
      <c r="Z714" s="0" t="s">
        <v>571</v>
      </c>
      <c r="AA714" s="0" t="n">
        <v>806931</v>
      </c>
      <c r="AB714" s="215" t="n">
        <v>37036.875</v>
      </c>
      <c r="AC714" s="215" t="n">
        <v>37036.875</v>
      </c>
    </row>
    <row r="715" customFormat="false" ht="12.75" hidden="false" customHeight="false" outlineLevel="0" collapsed="false">
      <c r="A715" s="208" t="str">
        <f aca="false">B715&amp;" "&amp;C715&amp;" "&amp;D715</f>
        <v>US Natural Gas Physical</v>
      </c>
      <c r="B715" s="208" t="str">
        <f aca="false">IF((LEFT(N715,2)="US"),"US","")</f>
        <v>US</v>
      </c>
      <c r="C715" s="208" t="str">
        <f aca="false">M715</f>
        <v>Natural Gas</v>
      </c>
      <c r="D715" s="208" t="str">
        <f aca="false">IF(ISNUMBER(FIND("Phy",N715))=TRUE(),"Physical","Financial")</f>
        <v>Physical</v>
      </c>
      <c r="E715" s="208" t="n">
        <f aca="false">IF(VLOOKUP(S715,'DD-Lookup'!$J$6:$L$50,3,FALSE())="Monthly",(YEAR(AC715)-YEAR(AB715))*12+MONTH(AC715)-MONTH(AB715)+1,(AC715-AB715+1))</f>
        <v>1</v>
      </c>
      <c r="F715" s="239" t="n">
        <f aca="false">E715*SUM(P715:Q715)</f>
        <v>5000</v>
      </c>
      <c r="G715" s="214" t="n">
        <v>1288860</v>
      </c>
      <c r="H715" s="215" t="n">
        <v>37035.3258333333</v>
      </c>
      <c r="I715" s="0" t="s">
        <v>1461</v>
      </c>
      <c r="M715" s="0" t="s">
        <v>858</v>
      </c>
      <c r="N715" s="0" t="s">
        <v>1305</v>
      </c>
      <c r="O715" s="0" t="s">
        <v>1448</v>
      </c>
      <c r="Q715" s="216" t="n">
        <v>5000</v>
      </c>
      <c r="S715" s="0" t="s">
        <v>1026</v>
      </c>
      <c r="T715" s="0" t="s">
        <v>784</v>
      </c>
      <c r="U715" s="218" t="n">
        <v>4.335</v>
      </c>
      <c r="V715" s="0" t="s">
        <v>1462</v>
      </c>
      <c r="W715" s="0" t="s">
        <v>1439</v>
      </c>
      <c r="X715" s="0" t="s">
        <v>1440</v>
      </c>
      <c r="Y715" s="0" t="s">
        <v>1310</v>
      </c>
      <c r="Z715" s="0" t="s">
        <v>571</v>
      </c>
      <c r="AA715" s="0" t="n">
        <v>806932</v>
      </c>
      <c r="AB715" s="215" t="n">
        <v>37036.875</v>
      </c>
      <c r="AC715" s="215" t="n">
        <v>37036.875</v>
      </c>
    </row>
    <row r="716" customFormat="false" ht="12.75" hidden="false" customHeight="false" outlineLevel="0" collapsed="false">
      <c r="A716" s="208" t="str">
        <f aca="false">B716&amp;" "&amp;C716&amp;" "&amp;D716</f>
        <v>US Natural Gas Physical</v>
      </c>
      <c r="B716" s="208" t="str">
        <f aca="false">IF((LEFT(N716,2)="US"),"US","")</f>
        <v>US</v>
      </c>
      <c r="C716" s="208" t="str">
        <f aca="false">M716</f>
        <v>Natural Gas</v>
      </c>
      <c r="D716" s="208" t="str">
        <f aca="false">IF(ISNUMBER(FIND("Phy",N716))=TRUE(),"Physical","Financial")</f>
        <v>Physical</v>
      </c>
      <c r="E716" s="208" t="n">
        <f aca="false">IF(VLOOKUP(S716,'DD-Lookup'!$J$6:$L$50,3,FALSE())="Monthly",(YEAR(AC716)-YEAR(AB716))*12+MONTH(AC716)-MONTH(AB716)+1,(AC716-AB716+1))</f>
        <v>1</v>
      </c>
      <c r="F716" s="239" t="n">
        <f aca="false">E716*SUM(P716:Q716)</f>
        <v>10000</v>
      </c>
      <c r="G716" s="214" t="n">
        <v>1288861</v>
      </c>
      <c r="H716" s="215" t="n">
        <v>37035.3258564815</v>
      </c>
      <c r="I716" s="0" t="s">
        <v>593</v>
      </c>
      <c r="M716" s="0" t="s">
        <v>858</v>
      </c>
      <c r="N716" s="0" t="s">
        <v>1305</v>
      </c>
      <c r="O716" s="0" t="s">
        <v>1306</v>
      </c>
      <c r="Q716" s="216" t="n">
        <v>10000</v>
      </c>
      <c r="S716" s="0" t="s">
        <v>1026</v>
      </c>
      <c r="T716" s="0" t="s">
        <v>784</v>
      </c>
      <c r="U716" s="218" t="n">
        <v>4.1863</v>
      </c>
      <c r="V716" s="0" t="s">
        <v>1374</v>
      </c>
      <c r="W716" s="0" t="s">
        <v>1308</v>
      </c>
      <c r="X716" s="0" t="s">
        <v>1309</v>
      </c>
      <c r="Y716" s="0" t="s">
        <v>1310</v>
      </c>
      <c r="Z716" s="0" t="s">
        <v>571</v>
      </c>
      <c r="AA716" s="0" t="n">
        <v>806933</v>
      </c>
      <c r="AB716" s="215" t="n">
        <v>37036.875</v>
      </c>
      <c r="AC716" s="215" t="n">
        <v>37036.875</v>
      </c>
    </row>
    <row r="717" customFormat="false" ht="12.75" hidden="false" customHeight="false" outlineLevel="0" collapsed="false">
      <c r="A717" s="208" t="str">
        <f aca="false">B717&amp;" "&amp;C717&amp;" "&amp;D717</f>
        <v> Metals Financial</v>
      </c>
      <c r="B717" s="208" t="str">
        <f aca="false">IF((LEFT(N717,2)="US"),"US","")</f>
        <v/>
      </c>
      <c r="C717" s="208" t="str">
        <f aca="false">M717</f>
        <v>Metals</v>
      </c>
      <c r="D717" s="208" t="str">
        <f aca="false">IF(ISNUMBER(FIND("Phy",N717))=TRUE(),"Physical","Financial")</f>
        <v>Financial</v>
      </c>
      <c r="E717" s="208" t="n">
        <f aca="false">IF(VLOOKUP(S717,'DD-Lookup'!$J$6:$L$50,3,FALSE())="Monthly",(YEAR(AC717)-YEAR(AB717))*12+MONTH(AC717)-MONTH(AB717)+1,(AC717-AB717+1))</f>
        <v>1</v>
      </c>
      <c r="F717" s="239" t="n">
        <f aca="false">E717*SUM(P717:Q717)</f>
        <v>9</v>
      </c>
      <c r="G717" s="214" t="n">
        <v>1288862</v>
      </c>
      <c r="H717" s="215" t="n">
        <v>37035.3259027778</v>
      </c>
      <c r="I717" s="0" t="s">
        <v>939</v>
      </c>
      <c r="M717" s="0" t="s">
        <v>780</v>
      </c>
      <c r="N717" s="0" t="s">
        <v>804</v>
      </c>
      <c r="O717" s="0" t="s">
        <v>805</v>
      </c>
      <c r="P717" s="216" t="n">
        <v>9</v>
      </c>
      <c r="S717" s="0" t="s">
        <v>783</v>
      </c>
      <c r="T717" s="0" t="s">
        <v>784</v>
      </c>
      <c r="U717" s="218" t="n">
        <v>1741</v>
      </c>
      <c r="V717" s="0" t="s">
        <v>1253</v>
      </c>
      <c r="W717" s="0" t="s">
        <v>803</v>
      </c>
      <c r="X717" s="0" t="s">
        <v>787</v>
      </c>
      <c r="Y717" s="0" t="s">
        <v>788</v>
      </c>
      <c r="Z717" s="0" t="s">
        <v>789</v>
      </c>
      <c r="AA717" s="0" t="n">
        <v>2150532</v>
      </c>
    </row>
    <row r="718" customFormat="false" ht="12.75" hidden="false" customHeight="false" outlineLevel="0" collapsed="false">
      <c r="A718" s="208" t="str">
        <f aca="false">B718&amp;" "&amp;C718&amp;" "&amp;D718</f>
        <v>US Natural Gas Physical</v>
      </c>
      <c r="B718" s="208" t="str">
        <f aca="false">IF((LEFT(N718,2)="US"),"US","")</f>
        <v>US</v>
      </c>
      <c r="C718" s="208" t="str">
        <f aca="false">M718</f>
        <v>Natural Gas</v>
      </c>
      <c r="D718" s="208" t="str">
        <f aca="false">IF(ISNUMBER(FIND("Phy",N718))=TRUE(),"Physical","Financial")</f>
        <v>Physical</v>
      </c>
      <c r="E718" s="208" t="n">
        <f aca="false">IF(VLOOKUP(S718,'DD-Lookup'!$J$6:$L$50,3,FALSE())="Monthly",(YEAR(AC718)-YEAR(AB718))*12+MONTH(AC718)-MONTH(AB718)+1,(AC718-AB718+1))</f>
        <v>1</v>
      </c>
      <c r="F718" s="239" t="n">
        <f aca="false">E718*SUM(P718:Q718)</f>
        <v>5000</v>
      </c>
      <c r="G718" s="214" t="n">
        <v>1288863</v>
      </c>
      <c r="H718" s="215" t="n">
        <v>37035.3259143519</v>
      </c>
      <c r="I718" s="0" t="s">
        <v>1059</v>
      </c>
      <c r="M718" s="0" t="s">
        <v>858</v>
      </c>
      <c r="N718" s="0" t="s">
        <v>1305</v>
      </c>
      <c r="O718" s="0" t="s">
        <v>1438</v>
      </c>
      <c r="P718" s="216" t="n">
        <v>5000</v>
      </c>
      <c r="S718" s="0" t="s">
        <v>1026</v>
      </c>
      <c r="T718" s="0" t="s">
        <v>784</v>
      </c>
      <c r="U718" s="218" t="n">
        <v>4.345</v>
      </c>
      <c r="V718" s="0" t="s">
        <v>1430</v>
      </c>
      <c r="W718" s="0" t="s">
        <v>1439</v>
      </c>
      <c r="X718" s="0" t="s">
        <v>1440</v>
      </c>
      <c r="Y718" s="0" t="s">
        <v>1310</v>
      </c>
      <c r="Z718" s="0" t="s">
        <v>571</v>
      </c>
      <c r="AA718" s="0" t="n">
        <v>806934</v>
      </c>
      <c r="AB718" s="215" t="n">
        <v>37036.875</v>
      </c>
      <c r="AC718" s="215" t="n">
        <v>37036.875</v>
      </c>
    </row>
    <row r="719" customFormat="false" ht="12.75" hidden="false" customHeight="false" outlineLevel="0" collapsed="false">
      <c r="A719" s="208" t="str">
        <f aca="false">B719&amp;" "&amp;C719&amp;" "&amp;D719</f>
        <v>US Power Physical</v>
      </c>
      <c r="B719" s="208" t="str">
        <f aca="false">IF((LEFT(N719,2)="US"),"US","")</f>
        <v>US</v>
      </c>
      <c r="C719" s="208" t="str">
        <f aca="false">M719</f>
        <v>Power</v>
      </c>
      <c r="D719" s="208" t="str">
        <f aca="false">IF(ISNUMBER(FIND("Phy",N719))=TRUE(),"Physical","Financial")</f>
        <v>Physical</v>
      </c>
      <c r="E719" s="208" t="n">
        <f aca="false">IF(VLOOKUP(S719,'DD-Lookup'!$J$6:$L$50,3,FALSE())="Monthly",(YEAR(AC719)-YEAR(AB719))*12+MONTH(AC719)-MONTH(AB719)+1,(AC719-AB719+1))</f>
        <v>5</v>
      </c>
      <c r="F719" s="239" t="n">
        <f aca="false">E719*SUM(P719:Q719)</f>
        <v>250</v>
      </c>
      <c r="G719" s="214" t="n">
        <v>1288864</v>
      </c>
      <c r="H719" s="215" t="n">
        <v>37035.3259259259</v>
      </c>
      <c r="I719" s="0" t="s">
        <v>1248</v>
      </c>
      <c r="M719" s="0" t="s">
        <v>67</v>
      </c>
      <c r="N719" s="0" t="s">
        <v>1081</v>
      </c>
      <c r="O719" s="0" t="s">
        <v>1242</v>
      </c>
      <c r="Q719" s="216" t="n">
        <v>50</v>
      </c>
      <c r="S719" s="0" t="s">
        <v>930</v>
      </c>
      <c r="T719" s="0" t="s">
        <v>784</v>
      </c>
      <c r="U719" s="218" t="n">
        <v>39.75</v>
      </c>
      <c r="V719" s="0" t="s">
        <v>1365</v>
      </c>
      <c r="W719" s="0" t="s">
        <v>1084</v>
      </c>
      <c r="X719" s="0" t="s">
        <v>1085</v>
      </c>
      <c r="Y719" s="0" t="s">
        <v>1051</v>
      </c>
      <c r="Z719" s="0" t="s">
        <v>618</v>
      </c>
      <c r="AA719" s="0" t="n">
        <v>621169.1</v>
      </c>
      <c r="AB719" s="215" t="n">
        <v>37039.875</v>
      </c>
      <c r="AC719" s="215" t="n">
        <v>37043.875</v>
      </c>
    </row>
    <row r="720" customFormat="false" ht="12.75" hidden="false" customHeight="false" outlineLevel="0" collapsed="false">
      <c r="A720" s="208" t="str">
        <f aca="false">B720&amp;" "&amp;C720&amp;" "&amp;D720</f>
        <v>US Power Physical</v>
      </c>
      <c r="B720" s="208" t="str">
        <f aca="false">IF((LEFT(N720,2)="US"),"US","")</f>
        <v>US</v>
      </c>
      <c r="C720" s="208" t="str">
        <f aca="false">M720</f>
        <v>Power</v>
      </c>
      <c r="D720" s="208" t="str">
        <f aca="false">IF(ISNUMBER(FIND("Phy",N720))=TRUE(),"Physical","Financial")</f>
        <v>Physical</v>
      </c>
      <c r="E720" s="208" t="n">
        <f aca="false">IF(VLOOKUP(S720,'DD-Lookup'!$J$6:$L$50,3,FALSE())="Monthly",(YEAR(AC720)-YEAR(AB720))*12+MONTH(AC720)-MONTH(AB720)+1,(AC720-AB720+1))</f>
        <v>30</v>
      </c>
      <c r="F720" s="239" t="n">
        <f aca="false">E720*SUM(P720:Q720)</f>
        <v>1500</v>
      </c>
      <c r="G720" s="214" t="n">
        <v>1288865</v>
      </c>
      <c r="H720" s="215" t="n">
        <v>37035.3260300926</v>
      </c>
      <c r="I720" s="0" t="s">
        <v>1115</v>
      </c>
      <c r="M720" s="0" t="s">
        <v>67</v>
      </c>
      <c r="N720" s="0" t="s">
        <v>1081</v>
      </c>
      <c r="O720" s="0" t="s">
        <v>1261</v>
      </c>
      <c r="Q720" s="216" t="n">
        <v>50</v>
      </c>
      <c r="S720" s="0" t="s">
        <v>930</v>
      </c>
      <c r="T720" s="0" t="s">
        <v>784</v>
      </c>
      <c r="U720" s="218" t="n">
        <v>39.4</v>
      </c>
      <c r="V720" s="0" t="s">
        <v>1466</v>
      </c>
      <c r="W720" s="0" t="s">
        <v>1090</v>
      </c>
      <c r="X720" s="0" t="s">
        <v>1135</v>
      </c>
      <c r="Y720" s="0" t="s">
        <v>1051</v>
      </c>
      <c r="Z720" s="0" t="s">
        <v>618</v>
      </c>
      <c r="AA720" s="0" t="n">
        <v>621170.1</v>
      </c>
      <c r="AB720" s="215" t="n">
        <v>37135.7159722222</v>
      </c>
      <c r="AC720" s="215" t="n">
        <v>37164.7159722222</v>
      </c>
    </row>
    <row r="721" customFormat="false" ht="12.75" hidden="false" customHeight="false" outlineLevel="0" collapsed="false">
      <c r="A721" s="208" t="str">
        <f aca="false">B721&amp;" "&amp;C721&amp;" "&amp;D721</f>
        <v>US Power Financial</v>
      </c>
      <c r="B721" s="208" t="str">
        <f aca="false">IF((LEFT(N721,2)="US"),"US","")</f>
        <v>US</v>
      </c>
      <c r="C721" s="208" t="str">
        <f aca="false">M721</f>
        <v>Power</v>
      </c>
      <c r="D721" s="208" t="str">
        <f aca="false">IF(ISNUMBER(FIND("Phy",N721))=TRUE(),"Physical","Financial")</f>
        <v>Financial</v>
      </c>
      <c r="E721" s="208" t="n">
        <f aca="false">IF(VLOOKUP(S721,'DD-Lookup'!$J$6:$L$50,3,FALSE())="Monthly",(YEAR(AC721)-YEAR(AB721))*12+MONTH(AC721)-MONTH(AB721)+1,(AC721-AB721+1))</f>
        <v>5</v>
      </c>
      <c r="F721" s="239" t="n">
        <f aca="false">E721*SUM(P721:Q721)</f>
        <v>250</v>
      </c>
      <c r="G721" s="214" t="n">
        <v>1288866</v>
      </c>
      <c r="H721" s="215" t="n">
        <v>37035.3260648148</v>
      </c>
      <c r="I721" s="0" t="s">
        <v>1087</v>
      </c>
      <c r="M721" s="0" t="s">
        <v>67</v>
      </c>
      <c r="N721" s="0" t="s">
        <v>1046</v>
      </c>
      <c r="O721" s="0" t="s">
        <v>1072</v>
      </c>
      <c r="Q721" s="216" t="n">
        <v>50</v>
      </c>
      <c r="S721" s="0" t="s">
        <v>930</v>
      </c>
      <c r="T721" s="0" t="s">
        <v>784</v>
      </c>
      <c r="U721" s="218" t="n">
        <v>67</v>
      </c>
      <c r="V721" s="0" t="s">
        <v>1093</v>
      </c>
      <c r="W721" s="0" t="s">
        <v>1062</v>
      </c>
      <c r="X721" s="0" t="s">
        <v>1063</v>
      </c>
      <c r="Y721" s="0" t="s">
        <v>1051</v>
      </c>
      <c r="Z721" s="0" t="s">
        <v>571</v>
      </c>
      <c r="AA721" s="0" t="n">
        <v>621171.1</v>
      </c>
      <c r="AB721" s="215" t="n">
        <v>37046.875</v>
      </c>
      <c r="AC721" s="215" t="n">
        <v>37050.875</v>
      </c>
    </row>
    <row r="722" customFormat="false" ht="12.75" hidden="false" customHeight="false" outlineLevel="0" collapsed="false">
      <c r="A722" s="208" t="str">
        <f aca="false">B722&amp;" "&amp;C722&amp;" "&amp;D722</f>
        <v>US Natural Gas Physical</v>
      </c>
      <c r="B722" s="208" t="str">
        <f aca="false">IF((LEFT(N722,2)="US"),"US","")</f>
        <v>US</v>
      </c>
      <c r="C722" s="208" t="str">
        <f aca="false">M722</f>
        <v>Natural Gas</v>
      </c>
      <c r="D722" s="208" t="str">
        <f aca="false">IF(ISNUMBER(FIND("Phy",N722))=TRUE(),"Physical","Financial")</f>
        <v>Physical</v>
      </c>
      <c r="E722" s="208" t="n">
        <f aca="false">IF(VLOOKUP(S722,'DD-Lookup'!$J$6:$L$50,3,FALSE())="Monthly",(YEAR(AC722)-YEAR(AB722))*12+MONTH(AC722)-MONTH(AB722)+1,(AC722-AB722+1))</f>
        <v>1</v>
      </c>
      <c r="F722" s="239" t="n">
        <f aca="false">E722*SUM(P722:Q722)</f>
        <v>5000</v>
      </c>
      <c r="G722" s="214" t="n">
        <v>1288867</v>
      </c>
      <c r="H722" s="215" t="n">
        <v>37035.3262615741</v>
      </c>
      <c r="I722" s="0" t="s">
        <v>1452</v>
      </c>
      <c r="M722" s="0" t="s">
        <v>858</v>
      </c>
      <c r="N722" s="0" t="s">
        <v>1305</v>
      </c>
      <c r="O722" s="0" t="s">
        <v>1438</v>
      </c>
      <c r="P722" s="216" t="n">
        <v>5000</v>
      </c>
      <c r="S722" s="0" t="s">
        <v>1026</v>
      </c>
      <c r="T722" s="0" t="s">
        <v>784</v>
      </c>
      <c r="U722" s="218" t="n">
        <v>4.34</v>
      </c>
      <c r="V722" s="0" t="s">
        <v>1467</v>
      </c>
      <c r="W722" s="0" t="s">
        <v>1439</v>
      </c>
      <c r="X722" s="0" t="s">
        <v>1440</v>
      </c>
      <c r="Y722" s="0" t="s">
        <v>1310</v>
      </c>
      <c r="Z722" s="0" t="s">
        <v>571</v>
      </c>
      <c r="AA722" s="0" t="n">
        <v>806935</v>
      </c>
      <c r="AB722" s="215" t="n">
        <v>37036.875</v>
      </c>
      <c r="AC722" s="215" t="n">
        <v>37036.875</v>
      </c>
    </row>
    <row r="723" customFormat="false" ht="12.75" hidden="false" customHeight="false" outlineLevel="0" collapsed="false">
      <c r="A723" s="208" t="str">
        <f aca="false">B723&amp;" "&amp;C723&amp;" "&amp;D723</f>
        <v>US Power Physical</v>
      </c>
      <c r="B723" s="208" t="str">
        <f aca="false">IF((LEFT(N723,2)="US"),"US","")</f>
        <v>US</v>
      </c>
      <c r="C723" s="208" t="str">
        <f aca="false">M723</f>
        <v>Power</v>
      </c>
      <c r="D723" s="208" t="str">
        <f aca="false">IF(ISNUMBER(FIND("Phy",N723))=TRUE(),"Physical","Financial")</f>
        <v>Physical</v>
      </c>
      <c r="E723" s="208" t="n">
        <f aca="false">IF(VLOOKUP(S723,'DD-Lookup'!$J$6:$L$50,3,FALSE())="Monthly",(YEAR(AC723)-YEAR(AB723))*12+MONTH(AC723)-MONTH(AB723)+1,(AC723-AB723+1))</f>
        <v>5</v>
      </c>
      <c r="F723" s="239" t="n">
        <f aca="false">E723*SUM(P723:Q723)</f>
        <v>250</v>
      </c>
      <c r="G723" s="214" t="n">
        <v>1288868</v>
      </c>
      <c r="H723" s="215" t="n">
        <v>37035.3263425926</v>
      </c>
      <c r="I723" s="0" t="s">
        <v>1248</v>
      </c>
      <c r="M723" s="0" t="s">
        <v>67</v>
      </c>
      <c r="N723" s="0" t="s">
        <v>1081</v>
      </c>
      <c r="O723" s="0" t="s">
        <v>1242</v>
      </c>
      <c r="Q723" s="216" t="n">
        <v>50</v>
      </c>
      <c r="S723" s="0" t="s">
        <v>930</v>
      </c>
      <c r="T723" s="0" t="s">
        <v>784</v>
      </c>
      <c r="U723" s="218" t="n">
        <v>40.25</v>
      </c>
      <c r="V723" s="0" t="s">
        <v>1365</v>
      </c>
      <c r="W723" s="0" t="s">
        <v>1084</v>
      </c>
      <c r="X723" s="0" t="s">
        <v>1085</v>
      </c>
      <c r="Y723" s="0" t="s">
        <v>1051</v>
      </c>
      <c r="Z723" s="0" t="s">
        <v>618</v>
      </c>
      <c r="AA723" s="0" t="n">
        <v>621172.1</v>
      </c>
      <c r="AB723" s="215" t="n">
        <v>37039.875</v>
      </c>
      <c r="AC723" s="215" t="n">
        <v>37043.875</v>
      </c>
    </row>
    <row r="724" customFormat="false" ht="12.75" hidden="false" customHeight="false" outlineLevel="0" collapsed="false">
      <c r="A724" s="208" t="str">
        <f aca="false">B724&amp;" "&amp;C724&amp;" "&amp;D724</f>
        <v>US Power Physical</v>
      </c>
      <c r="B724" s="208" t="str">
        <f aca="false">IF((LEFT(N724,2)="US"),"US","")</f>
        <v>US</v>
      </c>
      <c r="C724" s="208" t="str">
        <f aca="false">M724</f>
        <v>Power</v>
      </c>
      <c r="D724" s="208" t="str">
        <f aca="false">IF(ISNUMBER(FIND("Phy",N724))=TRUE(),"Physical","Financial")</f>
        <v>Physical</v>
      </c>
      <c r="E724" s="208" t="n">
        <f aca="false">IF(VLOOKUP(S724,'DD-Lookup'!$J$6:$L$50,3,FALSE())="Monthly",(YEAR(AC724)-YEAR(AB724))*12+MONTH(AC724)-MONTH(AB724)+1,(AC724-AB724+1))</f>
        <v>30</v>
      </c>
      <c r="F724" s="239" t="n">
        <f aca="false">E724*SUM(P724:Q724)</f>
        <v>1500</v>
      </c>
      <c r="G724" s="214" t="n">
        <v>1288869</v>
      </c>
      <c r="H724" s="215" t="n">
        <v>37035.3263657407</v>
      </c>
      <c r="I724" s="0" t="s">
        <v>1080</v>
      </c>
      <c r="M724" s="0" t="s">
        <v>67</v>
      </c>
      <c r="N724" s="0" t="s">
        <v>1081</v>
      </c>
      <c r="O724" s="0" t="s">
        <v>1166</v>
      </c>
      <c r="Q724" s="216" t="n">
        <v>50</v>
      </c>
      <c r="S724" s="0" t="s">
        <v>930</v>
      </c>
      <c r="T724" s="0" t="s">
        <v>784</v>
      </c>
      <c r="U724" s="218" t="n">
        <v>62.25</v>
      </c>
      <c r="V724" s="0" t="s">
        <v>1178</v>
      </c>
      <c r="W724" s="0" t="s">
        <v>1122</v>
      </c>
      <c r="X724" s="0" t="s">
        <v>1106</v>
      </c>
      <c r="Y724" s="0" t="s">
        <v>1051</v>
      </c>
      <c r="Z724" s="0" t="s">
        <v>618</v>
      </c>
      <c r="AA724" s="0" t="n">
        <v>621173.1</v>
      </c>
      <c r="AB724" s="215" t="n">
        <v>37043.5916666667</v>
      </c>
      <c r="AC724" s="215" t="n">
        <v>37072.5916666667</v>
      </c>
    </row>
    <row r="725" customFormat="false" ht="12.75" hidden="false" customHeight="false" outlineLevel="0" collapsed="false">
      <c r="A725" s="208" t="str">
        <f aca="false">B725&amp;" "&amp;C725&amp;" "&amp;D725</f>
        <v>US Natural Gas Physical</v>
      </c>
      <c r="B725" s="208" t="str">
        <f aca="false">IF((LEFT(N725,2)="US"),"US","")</f>
        <v>US</v>
      </c>
      <c r="C725" s="208" t="str">
        <f aca="false">M725</f>
        <v>Natural Gas</v>
      </c>
      <c r="D725" s="208" t="str">
        <f aca="false">IF(ISNUMBER(FIND("Phy",N725))=TRUE(),"Physical","Financial")</f>
        <v>Physical</v>
      </c>
      <c r="E725" s="208" t="n">
        <f aca="false">IF(VLOOKUP(S725,'DD-Lookup'!$J$6:$L$50,3,FALSE())="Monthly",(YEAR(AC725)-YEAR(AB725))*12+MONTH(AC725)-MONTH(AB725)+1,(AC725-AB725+1))</f>
        <v>1</v>
      </c>
      <c r="F725" s="239" t="n">
        <f aca="false">E725*SUM(P725:Q725)</f>
        <v>5000</v>
      </c>
      <c r="G725" s="214" t="n">
        <v>1288871</v>
      </c>
      <c r="H725" s="215" t="n">
        <v>37035.3265856481</v>
      </c>
      <c r="I725" s="0" t="s">
        <v>1399</v>
      </c>
      <c r="M725" s="0" t="s">
        <v>858</v>
      </c>
      <c r="N725" s="0" t="s">
        <v>1305</v>
      </c>
      <c r="O725" s="0" t="s">
        <v>1397</v>
      </c>
      <c r="Q725" s="216" t="n">
        <v>5000</v>
      </c>
      <c r="S725" s="0" t="s">
        <v>1026</v>
      </c>
      <c r="T725" s="0" t="s">
        <v>784</v>
      </c>
      <c r="U725" s="218" t="n">
        <v>3.9925</v>
      </c>
      <c r="V725" s="0" t="s">
        <v>1441</v>
      </c>
      <c r="W725" s="0" t="s">
        <v>1361</v>
      </c>
      <c r="X725" s="0" t="s">
        <v>1362</v>
      </c>
      <c r="Y725" s="0" t="s">
        <v>1310</v>
      </c>
      <c r="Z725" s="0" t="s">
        <v>571</v>
      </c>
      <c r="AA725" s="0" t="n">
        <v>806936</v>
      </c>
      <c r="AB725" s="215" t="n">
        <v>37036.875</v>
      </c>
      <c r="AC725" s="215" t="n">
        <v>37036.875</v>
      </c>
    </row>
    <row r="726" customFormat="false" ht="12.75" hidden="false" customHeight="false" outlineLevel="0" collapsed="false">
      <c r="A726" s="208" t="str">
        <f aca="false">B726&amp;" "&amp;C726&amp;" "&amp;D726</f>
        <v>US Natural Gas Physical</v>
      </c>
      <c r="B726" s="208" t="str">
        <f aca="false">IF((LEFT(N726,2)="US"),"US","")</f>
        <v>US</v>
      </c>
      <c r="C726" s="208" t="str">
        <f aca="false">M726</f>
        <v>Natural Gas</v>
      </c>
      <c r="D726" s="208" t="str">
        <f aca="false">IF(ISNUMBER(FIND("Phy",N726))=TRUE(),"Physical","Financial")</f>
        <v>Physical</v>
      </c>
      <c r="E726" s="208" t="n">
        <f aca="false">IF(VLOOKUP(S726,'DD-Lookup'!$J$6:$L$50,3,FALSE())="Monthly",(YEAR(AC726)-YEAR(AB726))*12+MONTH(AC726)-MONTH(AB726)+1,(AC726-AB726+1))</f>
        <v>1</v>
      </c>
      <c r="F726" s="239" t="n">
        <f aca="false">E726*SUM(P726:Q726)</f>
        <v>5000</v>
      </c>
      <c r="G726" s="214" t="n">
        <v>1288872</v>
      </c>
      <c r="H726" s="215" t="n">
        <v>37035.3266435185</v>
      </c>
      <c r="I726" s="0" t="s">
        <v>1399</v>
      </c>
      <c r="M726" s="0" t="s">
        <v>858</v>
      </c>
      <c r="N726" s="0" t="s">
        <v>1305</v>
      </c>
      <c r="O726" s="0" t="s">
        <v>1397</v>
      </c>
      <c r="Q726" s="216" t="n">
        <v>5000</v>
      </c>
      <c r="S726" s="0" t="s">
        <v>1026</v>
      </c>
      <c r="T726" s="0" t="s">
        <v>784</v>
      </c>
      <c r="U726" s="218" t="n">
        <v>3.995</v>
      </c>
      <c r="V726" s="0" t="s">
        <v>1441</v>
      </c>
      <c r="W726" s="0" t="s">
        <v>1361</v>
      </c>
      <c r="X726" s="0" t="s">
        <v>1362</v>
      </c>
      <c r="Y726" s="0" t="s">
        <v>1310</v>
      </c>
      <c r="Z726" s="0" t="s">
        <v>571</v>
      </c>
      <c r="AA726" s="0" t="n">
        <v>806937</v>
      </c>
      <c r="AB726" s="215" t="n">
        <v>37036.875</v>
      </c>
      <c r="AC726" s="215" t="n">
        <v>37036.875</v>
      </c>
    </row>
    <row r="727" customFormat="false" ht="12.75" hidden="false" customHeight="false" outlineLevel="0" collapsed="false">
      <c r="A727" s="208" t="str">
        <f aca="false">B727&amp;" "&amp;C727&amp;" "&amp;D727</f>
        <v>US Natural Gas Physical</v>
      </c>
      <c r="B727" s="208" t="str">
        <f aca="false">IF((LEFT(N727,2)="US"),"US","")</f>
        <v>US</v>
      </c>
      <c r="C727" s="208" t="str">
        <f aca="false">M727</f>
        <v>Natural Gas</v>
      </c>
      <c r="D727" s="208" t="str">
        <f aca="false">IF(ISNUMBER(FIND("Phy",N727))=TRUE(),"Physical","Financial")</f>
        <v>Physical</v>
      </c>
      <c r="E727" s="208" t="n">
        <f aca="false">IF(VLOOKUP(S727,'DD-Lookup'!$J$6:$L$50,3,FALSE())="Monthly",(YEAR(AC727)-YEAR(AB727))*12+MONTH(AC727)-MONTH(AB727)+1,(AC727-AB727+1))</f>
        <v>1</v>
      </c>
      <c r="F727" s="239" t="n">
        <f aca="false">E727*SUM(P727:Q727)</f>
        <v>5000</v>
      </c>
      <c r="G727" s="214" t="n">
        <v>1288873</v>
      </c>
      <c r="H727" s="215" t="n">
        <v>37035.3266550926</v>
      </c>
      <c r="I727" s="0" t="s">
        <v>1183</v>
      </c>
      <c r="M727" s="0" t="s">
        <v>858</v>
      </c>
      <c r="N727" s="0" t="s">
        <v>1305</v>
      </c>
      <c r="O727" s="0" t="s">
        <v>1359</v>
      </c>
      <c r="Q727" s="216" t="n">
        <v>5000</v>
      </c>
      <c r="S727" s="0" t="s">
        <v>1026</v>
      </c>
      <c r="T727" s="0" t="s">
        <v>784</v>
      </c>
      <c r="U727" s="218" t="n">
        <v>4.0625</v>
      </c>
      <c r="V727" s="0" t="s">
        <v>1468</v>
      </c>
      <c r="W727" s="0" t="s">
        <v>1361</v>
      </c>
      <c r="X727" s="0" t="s">
        <v>1362</v>
      </c>
      <c r="Y727" s="0" t="s">
        <v>1310</v>
      </c>
      <c r="Z727" s="0" t="s">
        <v>571</v>
      </c>
      <c r="AA727" s="0" t="n">
        <v>806938</v>
      </c>
      <c r="AB727" s="215" t="n">
        <v>37036.875</v>
      </c>
      <c r="AC727" s="215" t="n">
        <v>37036.875</v>
      </c>
    </row>
    <row r="728" customFormat="false" ht="12.75" hidden="false" customHeight="false" outlineLevel="0" collapsed="false">
      <c r="A728" s="208" t="str">
        <f aca="false">B728&amp;" "&amp;C728&amp;" "&amp;D728</f>
        <v>US Natural Gas Physical</v>
      </c>
      <c r="B728" s="208" t="str">
        <f aca="false">IF((LEFT(N728,2)="US"),"US","")</f>
        <v>US</v>
      </c>
      <c r="C728" s="208" t="str">
        <f aca="false">M728</f>
        <v>Natural Gas</v>
      </c>
      <c r="D728" s="208" t="str">
        <f aca="false">IF(ISNUMBER(FIND("Phy",N728))=TRUE(),"Physical","Financial")</f>
        <v>Physical</v>
      </c>
      <c r="E728" s="208" t="n">
        <f aca="false">IF(VLOOKUP(S728,'DD-Lookup'!$J$6:$L$50,3,FALSE())="Monthly",(YEAR(AC728)-YEAR(AB728))*12+MONTH(AC728)-MONTH(AB728)+1,(AC728-AB728+1))</f>
        <v>1</v>
      </c>
      <c r="F728" s="239" t="n">
        <f aca="false">E728*SUM(P728:Q728)</f>
        <v>5000</v>
      </c>
      <c r="G728" s="214" t="n">
        <v>1288874</v>
      </c>
      <c r="H728" s="215" t="n">
        <v>37035.3267013889</v>
      </c>
      <c r="I728" s="0" t="s">
        <v>1399</v>
      </c>
      <c r="M728" s="0" t="s">
        <v>858</v>
      </c>
      <c r="N728" s="0" t="s">
        <v>1305</v>
      </c>
      <c r="O728" s="0" t="s">
        <v>1397</v>
      </c>
      <c r="Q728" s="216" t="n">
        <v>5000</v>
      </c>
      <c r="S728" s="0" t="s">
        <v>1026</v>
      </c>
      <c r="T728" s="0" t="s">
        <v>784</v>
      </c>
      <c r="U728" s="218" t="n">
        <v>3.9975</v>
      </c>
      <c r="V728" s="0" t="s">
        <v>1441</v>
      </c>
      <c r="W728" s="0" t="s">
        <v>1361</v>
      </c>
      <c r="X728" s="0" t="s">
        <v>1362</v>
      </c>
      <c r="Y728" s="0" t="s">
        <v>1310</v>
      </c>
      <c r="Z728" s="0" t="s">
        <v>571</v>
      </c>
      <c r="AA728" s="0" t="n">
        <v>806939</v>
      </c>
      <c r="AB728" s="215" t="n">
        <v>37036.875</v>
      </c>
      <c r="AC728" s="215" t="n">
        <v>37036.875</v>
      </c>
    </row>
    <row r="729" customFormat="false" ht="12.75" hidden="false" customHeight="false" outlineLevel="0" collapsed="false">
      <c r="A729" s="208" t="str">
        <f aca="false">B729&amp;" "&amp;C729&amp;" "&amp;D729</f>
        <v>US Natural Gas Physical</v>
      </c>
      <c r="B729" s="208" t="str">
        <f aca="false">IF((LEFT(N729,2)="US"),"US","")</f>
        <v>US</v>
      </c>
      <c r="C729" s="208" t="str">
        <f aca="false">M729</f>
        <v>Natural Gas</v>
      </c>
      <c r="D729" s="208" t="str">
        <f aca="false">IF(ISNUMBER(FIND("Phy",N729))=TRUE(),"Physical","Financial")</f>
        <v>Physical</v>
      </c>
      <c r="E729" s="208" t="n">
        <f aca="false">IF(VLOOKUP(S729,'DD-Lookup'!$J$6:$L$50,3,FALSE())="Monthly",(YEAR(AC729)-YEAR(AB729))*12+MONTH(AC729)-MONTH(AB729)+1,(AC729-AB729+1))</f>
        <v>1</v>
      </c>
      <c r="F729" s="239" t="n">
        <f aca="false">E729*SUM(P729:Q729)</f>
        <v>5000</v>
      </c>
      <c r="G729" s="214" t="n">
        <v>1288875</v>
      </c>
      <c r="H729" s="215" t="n">
        <v>37035.326712963</v>
      </c>
      <c r="I729" s="0" t="s">
        <v>1183</v>
      </c>
      <c r="M729" s="0" t="s">
        <v>858</v>
      </c>
      <c r="N729" s="0" t="s">
        <v>1305</v>
      </c>
      <c r="O729" s="0" t="s">
        <v>1363</v>
      </c>
      <c r="Q729" s="216" t="n">
        <v>5000</v>
      </c>
      <c r="S729" s="0" t="s">
        <v>1026</v>
      </c>
      <c r="T729" s="0" t="s">
        <v>784</v>
      </c>
      <c r="U729" s="218" t="n">
        <v>4.0575</v>
      </c>
      <c r="V729" s="0" t="s">
        <v>1468</v>
      </c>
      <c r="W729" s="0" t="s">
        <v>1361</v>
      </c>
      <c r="X729" s="0" t="s">
        <v>1362</v>
      </c>
      <c r="Y729" s="0" t="s">
        <v>1310</v>
      </c>
      <c r="Z729" s="0" t="s">
        <v>571</v>
      </c>
      <c r="AA729" s="0" t="n">
        <v>806940</v>
      </c>
      <c r="AB729" s="215" t="n">
        <v>37036.875</v>
      </c>
      <c r="AC729" s="215" t="n">
        <v>37036.875</v>
      </c>
    </row>
    <row r="730" customFormat="false" ht="12.75" hidden="false" customHeight="false" outlineLevel="0" collapsed="false">
      <c r="A730" s="208" t="str">
        <f aca="false">B730&amp;" "&amp;C730&amp;" "&amp;D730</f>
        <v>US Natural Gas Physical</v>
      </c>
      <c r="B730" s="208" t="str">
        <f aca="false">IF((LEFT(N730,2)="US"),"US","")</f>
        <v>US</v>
      </c>
      <c r="C730" s="208" t="str">
        <f aca="false">M730</f>
        <v>Natural Gas</v>
      </c>
      <c r="D730" s="208" t="str">
        <f aca="false">IF(ISNUMBER(FIND("Phy",N730))=TRUE(),"Physical","Financial")</f>
        <v>Physical</v>
      </c>
      <c r="E730" s="208" t="n">
        <f aca="false">IF(VLOOKUP(S730,'DD-Lookup'!$J$6:$L$50,3,FALSE())="Monthly",(YEAR(AC730)-YEAR(AB730))*12+MONTH(AC730)-MONTH(AB730)+1,(AC730-AB730+1))</f>
        <v>1</v>
      </c>
      <c r="F730" s="239" t="n">
        <f aca="false">E730*SUM(P730:Q730)</f>
        <v>5000</v>
      </c>
      <c r="G730" s="214" t="n">
        <v>1288876</v>
      </c>
      <c r="H730" s="215" t="n">
        <v>37035.326712963</v>
      </c>
      <c r="I730" s="0" t="s">
        <v>1452</v>
      </c>
      <c r="M730" s="0" t="s">
        <v>858</v>
      </c>
      <c r="N730" s="0" t="s">
        <v>1305</v>
      </c>
      <c r="O730" s="0" t="s">
        <v>1469</v>
      </c>
      <c r="Q730" s="216" t="n">
        <v>5000</v>
      </c>
      <c r="S730" s="0" t="s">
        <v>1026</v>
      </c>
      <c r="T730" s="0" t="s">
        <v>784</v>
      </c>
      <c r="U730" s="218" t="n">
        <v>4.0425</v>
      </c>
      <c r="V730" s="0" t="s">
        <v>1467</v>
      </c>
      <c r="W730" s="0" t="s">
        <v>1314</v>
      </c>
      <c r="X730" s="0" t="s">
        <v>1315</v>
      </c>
      <c r="Y730" s="0" t="s">
        <v>1310</v>
      </c>
      <c r="Z730" s="0" t="s">
        <v>571</v>
      </c>
      <c r="AA730" s="0" t="n">
        <v>806941</v>
      </c>
      <c r="AB730" s="215" t="n">
        <v>37036.875</v>
      </c>
      <c r="AC730" s="215" t="n">
        <v>37036.875</v>
      </c>
    </row>
    <row r="731" customFormat="false" ht="12.75" hidden="false" customHeight="false" outlineLevel="0" collapsed="false">
      <c r="A731" s="208" t="str">
        <f aca="false">B731&amp;" "&amp;C731&amp;" "&amp;D731</f>
        <v>US Natural Gas Physical</v>
      </c>
      <c r="B731" s="208" t="str">
        <f aca="false">IF((LEFT(N731,2)="US"),"US","")</f>
        <v>US</v>
      </c>
      <c r="C731" s="208" t="str">
        <f aca="false">M731</f>
        <v>Natural Gas</v>
      </c>
      <c r="D731" s="208" t="str">
        <f aca="false">IF(ISNUMBER(FIND("Phy",N731))=TRUE(),"Physical","Financial")</f>
        <v>Physical</v>
      </c>
      <c r="E731" s="208" t="n">
        <f aca="false">IF(VLOOKUP(S731,'DD-Lookup'!$J$6:$L$50,3,FALSE())="Monthly",(YEAR(AC731)-YEAR(AB731))*12+MONTH(AC731)-MONTH(AB731)+1,(AC731-AB731+1))</f>
        <v>1</v>
      </c>
      <c r="F731" s="239" t="n">
        <f aca="false">E731*SUM(P731:Q731)</f>
        <v>5000</v>
      </c>
      <c r="G731" s="214" t="n">
        <v>1288879</v>
      </c>
      <c r="H731" s="215" t="n">
        <v>37035.3267592593</v>
      </c>
      <c r="I731" s="0" t="s">
        <v>1399</v>
      </c>
      <c r="M731" s="0" t="s">
        <v>858</v>
      </c>
      <c r="N731" s="0" t="s">
        <v>1305</v>
      </c>
      <c r="O731" s="0" t="s">
        <v>1397</v>
      </c>
      <c r="Q731" s="216" t="n">
        <v>5000</v>
      </c>
      <c r="S731" s="0" t="s">
        <v>1026</v>
      </c>
      <c r="T731" s="0" t="s">
        <v>784</v>
      </c>
      <c r="U731" s="218" t="n">
        <v>4</v>
      </c>
      <c r="V731" s="0" t="s">
        <v>1441</v>
      </c>
      <c r="W731" s="0" t="s">
        <v>1361</v>
      </c>
      <c r="X731" s="0" t="s">
        <v>1362</v>
      </c>
      <c r="Y731" s="0" t="s">
        <v>1310</v>
      </c>
      <c r="Z731" s="0" t="s">
        <v>571</v>
      </c>
      <c r="AA731" s="0" t="n">
        <v>806942</v>
      </c>
      <c r="AB731" s="215" t="n">
        <v>37036.875</v>
      </c>
      <c r="AC731" s="215" t="n">
        <v>37036.875</v>
      </c>
    </row>
    <row r="732" customFormat="false" ht="12.75" hidden="false" customHeight="false" outlineLevel="0" collapsed="false">
      <c r="A732" s="208" t="str">
        <f aca="false">B732&amp;" "&amp;C732&amp;" "&amp;D732</f>
        <v>US Natural Gas Physical</v>
      </c>
      <c r="B732" s="208" t="str">
        <f aca="false">IF((LEFT(N732,2)="US"),"US","")</f>
        <v>US</v>
      </c>
      <c r="C732" s="208" t="str">
        <f aca="false">M732</f>
        <v>Natural Gas</v>
      </c>
      <c r="D732" s="208" t="str">
        <f aca="false">IF(ISNUMBER(FIND("Phy",N732))=TRUE(),"Physical","Financial")</f>
        <v>Physical</v>
      </c>
      <c r="E732" s="208" t="n">
        <f aca="false">IF(VLOOKUP(S732,'DD-Lookup'!$J$6:$L$50,3,FALSE())="Monthly",(YEAR(AC732)-YEAR(AB732))*12+MONTH(AC732)-MONTH(AB732)+1,(AC732-AB732+1))</f>
        <v>1</v>
      </c>
      <c r="F732" s="239" t="n">
        <f aca="false">E732*SUM(P732:Q732)</f>
        <v>5000</v>
      </c>
      <c r="G732" s="214" t="n">
        <v>1288880</v>
      </c>
      <c r="H732" s="215" t="n">
        <v>37035.3267824074</v>
      </c>
      <c r="I732" s="0" t="s">
        <v>1183</v>
      </c>
      <c r="M732" s="0" t="s">
        <v>858</v>
      </c>
      <c r="N732" s="0" t="s">
        <v>1305</v>
      </c>
      <c r="O732" s="0" t="s">
        <v>1363</v>
      </c>
      <c r="Q732" s="216" t="n">
        <v>5000</v>
      </c>
      <c r="S732" s="0" t="s">
        <v>1026</v>
      </c>
      <c r="T732" s="0" t="s">
        <v>784</v>
      </c>
      <c r="U732" s="218" t="n">
        <v>4.06</v>
      </c>
      <c r="V732" s="0" t="s">
        <v>1468</v>
      </c>
      <c r="W732" s="0" t="s">
        <v>1361</v>
      </c>
      <c r="X732" s="0" t="s">
        <v>1362</v>
      </c>
      <c r="Y732" s="0" t="s">
        <v>1310</v>
      </c>
      <c r="Z732" s="0" t="s">
        <v>571</v>
      </c>
      <c r="AA732" s="0" t="n">
        <v>806943</v>
      </c>
      <c r="AB732" s="215" t="n">
        <v>37036.875</v>
      </c>
      <c r="AC732" s="215" t="n">
        <v>37036.875</v>
      </c>
    </row>
    <row r="733" customFormat="false" ht="12.75" hidden="false" customHeight="false" outlineLevel="0" collapsed="false">
      <c r="A733" s="208" t="str">
        <f aca="false">B733&amp;" "&amp;C733&amp;" "&amp;D733</f>
        <v>US Natural Gas Physical</v>
      </c>
      <c r="B733" s="208" t="str">
        <f aca="false">IF((LEFT(N733,2)="US"),"US","")</f>
        <v>US</v>
      </c>
      <c r="C733" s="208" t="str">
        <f aca="false">M733</f>
        <v>Natural Gas</v>
      </c>
      <c r="D733" s="208" t="str">
        <f aca="false">IF(ISNUMBER(FIND("Phy",N733))=TRUE(),"Physical","Financial")</f>
        <v>Physical</v>
      </c>
      <c r="E733" s="208" t="n">
        <f aca="false">IF(VLOOKUP(S733,'DD-Lookup'!$J$6:$L$50,3,FALSE())="Monthly",(YEAR(AC733)-YEAR(AB733))*12+MONTH(AC733)-MONTH(AB733)+1,(AC733-AB733+1))</f>
        <v>1</v>
      </c>
      <c r="F733" s="239" t="n">
        <f aca="false">E733*SUM(P733:Q733)</f>
        <v>10000</v>
      </c>
      <c r="G733" s="214" t="n">
        <v>1288883</v>
      </c>
      <c r="H733" s="215" t="n">
        <v>37035.3268287037</v>
      </c>
      <c r="I733" s="0" t="s">
        <v>1317</v>
      </c>
      <c r="M733" s="0" t="s">
        <v>858</v>
      </c>
      <c r="N733" s="0" t="s">
        <v>1305</v>
      </c>
      <c r="O733" s="0" t="s">
        <v>1306</v>
      </c>
      <c r="Q733" s="216" t="n">
        <v>10000</v>
      </c>
      <c r="S733" s="0" t="s">
        <v>1026</v>
      </c>
      <c r="T733" s="0" t="s">
        <v>784</v>
      </c>
      <c r="U733" s="218" t="n">
        <v>4.1876</v>
      </c>
      <c r="V733" s="0" t="s">
        <v>1318</v>
      </c>
      <c r="W733" s="0" t="s">
        <v>1308</v>
      </c>
      <c r="X733" s="0" t="s">
        <v>1309</v>
      </c>
      <c r="Y733" s="0" t="s">
        <v>1310</v>
      </c>
      <c r="Z733" s="0" t="s">
        <v>571</v>
      </c>
      <c r="AA733" s="0" t="n">
        <v>806944</v>
      </c>
      <c r="AB733" s="215" t="n">
        <v>37036.875</v>
      </c>
      <c r="AC733" s="215" t="n">
        <v>37036.875</v>
      </c>
    </row>
    <row r="734" customFormat="false" ht="12.75" hidden="false" customHeight="false" outlineLevel="0" collapsed="false">
      <c r="A734" s="208" t="str">
        <f aca="false">B734&amp;" "&amp;C734&amp;" "&amp;D734</f>
        <v>US Natural Gas Physical</v>
      </c>
      <c r="B734" s="208" t="str">
        <f aca="false">IF((LEFT(N734,2)="US"),"US","")</f>
        <v>US</v>
      </c>
      <c r="C734" s="208" t="str">
        <f aca="false">M734</f>
        <v>Natural Gas</v>
      </c>
      <c r="D734" s="208" t="str">
        <f aca="false">IF(ISNUMBER(FIND("Phy",N734))=TRUE(),"Physical","Financial")</f>
        <v>Physical</v>
      </c>
      <c r="E734" s="208" t="n">
        <f aca="false">IF(VLOOKUP(S734,'DD-Lookup'!$J$6:$L$50,3,FALSE())="Monthly",(YEAR(AC734)-YEAR(AB734))*12+MONTH(AC734)-MONTH(AB734)+1,(AC734-AB734+1))</f>
        <v>1</v>
      </c>
      <c r="F734" s="239" t="n">
        <f aca="false">E734*SUM(P734:Q734)</f>
        <v>10000</v>
      </c>
      <c r="G734" s="214" t="n">
        <v>1288884</v>
      </c>
      <c r="H734" s="215" t="n">
        <v>37035.3268518519</v>
      </c>
      <c r="I734" s="0" t="s">
        <v>1426</v>
      </c>
      <c r="M734" s="0" t="s">
        <v>858</v>
      </c>
      <c r="N734" s="0" t="s">
        <v>1305</v>
      </c>
      <c r="O734" s="0" t="s">
        <v>1432</v>
      </c>
      <c r="Q734" s="216" t="n">
        <v>10000</v>
      </c>
      <c r="S734" s="0" t="s">
        <v>1026</v>
      </c>
      <c r="T734" s="0" t="s">
        <v>784</v>
      </c>
      <c r="U734" s="218" t="n">
        <v>4.11</v>
      </c>
      <c r="V734" s="0" t="s">
        <v>1470</v>
      </c>
      <c r="W734" s="0" t="s">
        <v>1434</v>
      </c>
      <c r="X734" s="0" t="s">
        <v>1435</v>
      </c>
      <c r="Y734" s="0" t="s">
        <v>1310</v>
      </c>
      <c r="Z734" s="0" t="s">
        <v>571</v>
      </c>
      <c r="AA734" s="0" t="n">
        <v>806945</v>
      </c>
      <c r="AB734" s="215" t="n">
        <v>37036.875</v>
      </c>
      <c r="AC734" s="215" t="n">
        <v>37036.875</v>
      </c>
    </row>
    <row r="735" customFormat="false" ht="12.75" hidden="false" customHeight="false" outlineLevel="0" collapsed="false">
      <c r="A735" s="208" t="str">
        <f aca="false">B735&amp;" "&amp;C735&amp;" "&amp;D735</f>
        <v>US Natural Gas Physical</v>
      </c>
      <c r="B735" s="208" t="str">
        <f aca="false">IF((LEFT(N735,2)="US"),"US","")</f>
        <v>US</v>
      </c>
      <c r="C735" s="208" t="str">
        <f aca="false">M735</f>
        <v>Natural Gas</v>
      </c>
      <c r="D735" s="208" t="str">
        <f aca="false">IF(ISNUMBER(FIND("Phy",N735))=TRUE(),"Physical","Financial")</f>
        <v>Physical</v>
      </c>
      <c r="E735" s="208" t="n">
        <f aca="false">IF(VLOOKUP(S735,'DD-Lookup'!$J$6:$L$50,3,FALSE())="Monthly",(YEAR(AC735)-YEAR(AB735))*12+MONTH(AC735)-MONTH(AB735)+1,(AC735-AB735+1))</f>
        <v>1</v>
      </c>
      <c r="F735" s="239" t="n">
        <f aca="false">E735*SUM(P735:Q735)</f>
        <v>5000</v>
      </c>
      <c r="G735" s="214" t="n">
        <v>1288885</v>
      </c>
      <c r="H735" s="215" t="n">
        <v>37035.326875</v>
      </c>
      <c r="I735" s="0" t="s">
        <v>1471</v>
      </c>
      <c r="M735" s="0" t="s">
        <v>858</v>
      </c>
      <c r="N735" s="0" t="s">
        <v>1305</v>
      </c>
      <c r="O735" s="0" t="s">
        <v>1469</v>
      </c>
      <c r="Q735" s="216" t="n">
        <v>5000</v>
      </c>
      <c r="S735" s="0" t="s">
        <v>1026</v>
      </c>
      <c r="T735" s="0" t="s">
        <v>784</v>
      </c>
      <c r="U735" s="218" t="n">
        <v>4.0425</v>
      </c>
      <c r="V735" s="0" t="s">
        <v>1472</v>
      </c>
      <c r="W735" s="0" t="s">
        <v>1314</v>
      </c>
      <c r="X735" s="0" t="s">
        <v>1315</v>
      </c>
      <c r="Y735" s="0" t="s">
        <v>1310</v>
      </c>
      <c r="Z735" s="0" t="s">
        <v>571</v>
      </c>
      <c r="AA735" s="0" t="n">
        <v>806946</v>
      </c>
      <c r="AB735" s="215" t="n">
        <v>37036.875</v>
      </c>
      <c r="AC735" s="215" t="n">
        <v>37036.875</v>
      </c>
    </row>
    <row r="736" customFormat="false" ht="12.75" hidden="false" customHeight="false" outlineLevel="0" collapsed="false">
      <c r="A736" s="208" t="str">
        <f aca="false">B736&amp;" "&amp;C736&amp;" "&amp;D736</f>
        <v>US Natural Gas Physical</v>
      </c>
      <c r="B736" s="208" t="str">
        <f aca="false">IF((LEFT(N736,2)="US"),"US","")</f>
        <v>US</v>
      </c>
      <c r="C736" s="208" t="str">
        <f aca="false">M736</f>
        <v>Natural Gas</v>
      </c>
      <c r="D736" s="208" t="str">
        <f aca="false">IF(ISNUMBER(FIND("Phy",N736))=TRUE(),"Physical","Financial")</f>
        <v>Physical</v>
      </c>
      <c r="E736" s="208" t="n">
        <f aca="false">IF(VLOOKUP(S736,'DD-Lookup'!$J$6:$L$50,3,FALSE())="Monthly",(YEAR(AC736)-YEAR(AB736))*12+MONTH(AC736)-MONTH(AB736)+1,(AC736-AB736+1))</f>
        <v>1</v>
      </c>
      <c r="F736" s="239" t="n">
        <f aca="false">E736*SUM(P736:Q736)</f>
        <v>10000</v>
      </c>
      <c r="G736" s="214" t="n">
        <v>1288886</v>
      </c>
      <c r="H736" s="215" t="n">
        <v>37035.3269212963</v>
      </c>
      <c r="I736" s="0" t="s">
        <v>1317</v>
      </c>
      <c r="M736" s="0" t="s">
        <v>858</v>
      </c>
      <c r="N736" s="0" t="s">
        <v>1305</v>
      </c>
      <c r="O736" s="0" t="s">
        <v>1313</v>
      </c>
      <c r="Q736" s="216" t="n">
        <v>10000</v>
      </c>
      <c r="S736" s="0" t="s">
        <v>1026</v>
      </c>
      <c r="T736" s="0" t="s">
        <v>784</v>
      </c>
      <c r="U736" s="218" t="n">
        <v>4.055</v>
      </c>
      <c r="V736" s="0" t="s">
        <v>1370</v>
      </c>
      <c r="W736" s="0" t="s">
        <v>1314</v>
      </c>
      <c r="X736" s="0" t="s">
        <v>1315</v>
      </c>
      <c r="Y736" s="0" t="s">
        <v>1310</v>
      </c>
      <c r="Z736" s="0" t="s">
        <v>571</v>
      </c>
      <c r="AA736" s="0" t="n">
        <v>806947</v>
      </c>
      <c r="AB736" s="215" t="n">
        <v>37036.875</v>
      </c>
      <c r="AC736" s="215" t="n">
        <v>37036.875</v>
      </c>
    </row>
    <row r="737" customFormat="false" ht="12.75" hidden="false" customHeight="false" outlineLevel="0" collapsed="false">
      <c r="A737" s="208" t="str">
        <f aca="false">B737&amp;" "&amp;C737&amp;" "&amp;D737</f>
        <v>US Natural Gas Physical</v>
      </c>
      <c r="B737" s="208" t="str">
        <f aca="false">IF((LEFT(N737,2)="US"),"US","")</f>
        <v>US</v>
      </c>
      <c r="C737" s="208" t="str">
        <f aca="false">M737</f>
        <v>Natural Gas</v>
      </c>
      <c r="D737" s="208" t="str">
        <f aca="false">IF(ISNUMBER(FIND("Phy",N737))=TRUE(),"Physical","Financial")</f>
        <v>Physical</v>
      </c>
      <c r="E737" s="208" t="n">
        <f aca="false">IF(VLOOKUP(S737,'DD-Lookup'!$J$6:$L$50,3,FALSE())="Monthly",(YEAR(AC737)-YEAR(AB737))*12+MONTH(AC737)-MONTH(AB737)+1,(AC737-AB737+1))</f>
        <v>1</v>
      </c>
      <c r="F737" s="239" t="n">
        <f aca="false">E737*SUM(P737:Q737)</f>
        <v>5000</v>
      </c>
      <c r="G737" s="214" t="n">
        <v>1288887</v>
      </c>
      <c r="H737" s="215" t="n">
        <v>37035.3269328704</v>
      </c>
      <c r="I737" s="0" t="s">
        <v>1426</v>
      </c>
      <c r="M737" s="0" t="s">
        <v>858</v>
      </c>
      <c r="N737" s="0" t="s">
        <v>1305</v>
      </c>
      <c r="O737" s="0" t="s">
        <v>1363</v>
      </c>
      <c r="P737" s="216" t="n">
        <v>5000</v>
      </c>
      <c r="S737" s="0" t="s">
        <v>1026</v>
      </c>
      <c r="T737" s="0" t="s">
        <v>784</v>
      </c>
      <c r="U737" s="218" t="n">
        <v>4.0575</v>
      </c>
      <c r="V737" s="0" t="s">
        <v>1470</v>
      </c>
      <c r="W737" s="0" t="s">
        <v>1361</v>
      </c>
      <c r="X737" s="0" t="s">
        <v>1362</v>
      </c>
      <c r="Y737" s="0" t="s">
        <v>1310</v>
      </c>
      <c r="Z737" s="0" t="s">
        <v>571</v>
      </c>
      <c r="AA737" s="0" t="n">
        <v>806948</v>
      </c>
      <c r="AB737" s="215" t="n">
        <v>37036.875</v>
      </c>
      <c r="AC737" s="215" t="n">
        <v>37036.875</v>
      </c>
    </row>
    <row r="738" customFormat="false" ht="12.75" hidden="false" customHeight="false" outlineLevel="0" collapsed="false">
      <c r="A738" s="208" t="str">
        <f aca="false">B738&amp;" "&amp;C738&amp;" "&amp;D738</f>
        <v>US Natural Gas Financial</v>
      </c>
      <c r="B738" s="208" t="str">
        <f aca="false">IF((LEFT(N738,2)="US"),"US","")</f>
        <v>US</v>
      </c>
      <c r="C738" s="208" t="str">
        <f aca="false">M738</f>
        <v>Natural Gas</v>
      </c>
      <c r="D738" s="208" t="str">
        <f aca="false">IF(ISNUMBER(FIND("Phy",N738))=TRUE(),"Physical","Financial")</f>
        <v>Financial</v>
      </c>
      <c r="E738" s="208" t="n">
        <f aca="false">IF(VLOOKUP(S738,'DD-Lookup'!$J$6:$L$50,3,FALSE())="Monthly",(YEAR(AC738)-YEAR(AB738))*12+MONTH(AC738)-MONTH(AB738)+1,(AC738-AB738+1))</f>
        <v>365</v>
      </c>
      <c r="F738" s="239" t="n">
        <f aca="false">E738*SUM(P738:Q738)</f>
        <v>1825000</v>
      </c>
      <c r="G738" s="214" t="n">
        <v>1288888</v>
      </c>
      <c r="H738" s="215" t="n">
        <v>37035.3269791667</v>
      </c>
      <c r="I738" s="0" t="s">
        <v>1023</v>
      </c>
      <c r="M738" s="0" t="s">
        <v>858</v>
      </c>
      <c r="N738" s="0" t="s">
        <v>1024</v>
      </c>
      <c r="O738" s="0" t="s">
        <v>1415</v>
      </c>
      <c r="Q738" s="216" t="n">
        <v>5000</v>
      </c>
      <c r="S738" s="0" t="s">
        <v>1026</v>
      </c>
      <c r="T738" s="0" t="s">
        <v>784</v>
      </c>
      <c r="U738" s="218" t="n">
        <v>4.36</v>
      </c>
      <c r="V738" s="0" t="s">
        <v>1416</v>
      </c>
      <c r="W738" s="0" t="s">
        <v>1028</v>
      </c>
      <c r="X738" s="0" t="s">
        <v>1029</v>
      </c>
      <c r="Y738" s="0" t="s">
        <v>838</v>
      </c>
      <c r="Z738" s="0" t="s">
        <v>571</v>
      </c>
      <c r="AA738" s="0" t="s">
        <v>1473</v>
      </c>
      <c r="AB738" s="215" t="n">
        <v>37257.875</v>
      </c>
      <c r="AC738" s="215" t="n">
        <v>37621.875</v>
      </c>
    </row>
    <row r="739" customFormat="false" ht="12.75" hidden="false" customHeight="false" outlineLevel="0" collapsed="false">
      <c r="A739" s="208" t="str">
        <f aca="false">B739&amp;" "&amp;C739&amp;" "&amp;D739</f>
        <v>US Natural Gas Physical</v>
      </c>
      <c r="B739" s="208" t="str">
        <f aca="false">IF((LEFT(N739,2)="US"),"US","")</f>
        <v>US</v>
      </c>
      <c r="C739" s="208" t="str">
        <f aca="false">M739</f>
        <v>Natural Gas</v>
      </c>
      <c r="D739" s="208" t="str">
        <f aca="false">IF(ISNUMBER(FIND("Phy",N739))=TRUE(),"Physical","Financial")</f>
        <v>Physical</v>
      </c>
      <c r="E739" s="208" t="n">
        <f aca="false">IF(VLOOKUP(S739,'DD-Lookup'!$J$6:$L$50,3,FALSE())="Monthly",(YEAR(AC739)-YEAR(AB739))*12+MONTH(AC739)-MONTH(AB739)+1,(AC739-AB739+1))</f>
        <v>1</v>
      </c>
      <c r="F739" s="239" t="n">
        <f aca="false">E739*SUM(P739:Q739)</f>
        <v>10000</v>
      </c>
      <c r="G739" s="214" t="n">
        <v>1288889</v>
      </c>
      <c r="H739" s="215" t="n">
        <v>37035.3269791667</v>
      </c>
      <c r="I739" s="0" t="s">
        <v>600</v>
      </c>
      <c r="M739" s="0" t="s">
        <v>858</v>
      </c>
      <c r="N739" s="0" t="s">
        <v>1305</v>
      </c>
      <c r="O739" s="0" t="s">
        <v>1442</v>
      </c>
      <c r="Q739" s="216" t="n">
        <v>10000</v>
      </c>
      <c r="S739" s="0" t="s">
        <v>1026</v>
      </c>
      <c r="T739" s="0" t="s">
        <v>784</v>
      </c>
      <c r="U739" s="218" t="n">
        <v>4.13</v>
      </c>
      <c r="V739" s="0" t="s">
        <v>1474</v>
      </c>
      <c r="W739" s="0" t="s">
        <v>1434</v>
      </c>
      <c r="X739" s="0" t="s">
        <v>1435</v>
      </c>
      <c r="Y739" s="0" t="s">
        <v>1310</v>
      </c>
      <c r="Z739" s="0" t="s">
        <v>571</v>
      </c>
      <c r="AA739" s="0" t="n">
        <v>806949</v>
      </c>
      <c r="AB739" s="215" t="n">
        <v>37036.875</v>
      </c>
      <c r="AC739" s="215" t="n">
        <v>37036.875</v>
      </c>
    </row>
    <row r="740" customFormat="false" ht="12.75" hidden="false" customHeight="false" outlineLevel="0" collapsed="false">
      <c r="A740" s="208" t="str">
        <f aca="false">B740&amp;" "&amp;C740&amp;" "&amp;D740</f>
        <v>US Natural Gas Physical</v>
      </c>
      <c r="B740" s="208" t="str">
        <f aca="false">IF((LEFT(N740,2)="US"),"US","")</f>
        <v>US</v>
      </c>
      <c r="C740" s="208" t="str">
        <f aca="false">M740</f>
        <v>Natural Gas</v>
      </c>
      <c r="D740" s="208" t="str">
        <f aca="false">IF(ISNUMBER(FIND("Phy",N740))=TRUE(),"Physical","Financial")</f>
        <v>Physical</v>
      </c>
      <c r="E740" s="208" t="n">
        <f aca="false">IF(VLOOKUP(S740,'DD-Lookup'!$J$6:$L$50,3,FALSE())="Monthly",(YEAR(AC740)-YEAR(AB740))*12+MONTH(AC740)-MONTH(AB740)+1,(AC740-AB740+1))</f>
        <v>1</v>
      </c>
      <c r="F740" s="239" t="n">
        <f aca="false">E740*SUM(P740:Q740)</f>
        <v>5000</v>
      </c>
      <c r="G740" s="214" t="n">
        <v>1288890</v>
      </c>
      <c r="H740" s="215" t="n">
        <v>37035.3269907407</v>
      </c>
      <c r="I740" s="0" t="s">
        <v>1426</v>
      </c>
      <c r="M740" s="0" t="s">
        <v>858</v>
      </c>
      <c r="N740" s="0" t="s">
        <v>1305</v>
      </c>
      <c r="O740" s="0" t="s">
        <v>1363</v>
      </c>
      <c r="P740" s="216" t="n">
        <v>5000</v>
      </c>
      <c r="S740" s="0" t="s">
        <v>1026</v>
      </c>
      <c r="T740" s="0" t="s">
        <v>784</v>
      </c>
      <c r="U740" s="218" t="n">
        <v>4.055</v>
      </c>
      <c r="V740" s="0" t="s">
        <v>1470</v>
      </c>
      <c r="W740" s="0" t="s">
        <v>1361</v>
      </c>
      <c r="X740" s="0" t="s">
        <v>1362</v>
      </c>
      <c r="Y740" s="0" t="s">
        <v>1310</v>
      </c>
      <c r="Z740" s="0" t="s">
        <v>571</v>
      </c>
      <c r="AA740" s="0" t="n">
        <v>806950</v>
      </c>
      <c r="AB740" s="215" t="n">
        <v>37036.875</v>
      </c>
      <c r="AC740" s="215" t="n">
        <v>37036.875</v>
      </c>
    </row>
    <row r="741" customFormat="false" ht="12.75" hidden="false" customHeight="false" outlineLevel="0" collapsed="false">
      <c r="A741" s="208" t="str">
        <f aca="false">B741&amp;" "&amp;C741&amp;" "&amp;D741</f>
        <v>US Natural Gas Physical</v>
      </c>
      <c r="B741" s="208" t="str">
        <f aca="false">IF((LEFT(N741,2)="US"),"US","")</f>
        <v>US</v>
      </c>
      <c r="C741" s="208" t="str">
        <f aca="false">M741</f>
        <v>Natural Gas</v>
      </c>
      <c r="D741" s="208" t="str">
        <f aca="false">IF(ISNUMBER(FIND("Phy",N741))=TRUE(),"Physical","Financial")</f>
        <v>Physical</v>
      </c>
      <c r="E741" s="208" t="n">
        <f aca="false">IF(VLOOKUP(S741,'DD-Lookup'!$J$6:$L$50,3,FALSE())="Monthly",(YEAR(AC741)-YEAR(AB741))*12+MONTH(AC741)-MONTH(AB741)+1,(AC741-AB741+1))</f>
        <v>1</v>
      </c>
      <c r="F741" s="239" t="n">
        <f aca="false">E741*SUM(P741:Q741)</f>
        <v>5000</v>
      </c>
      <c r="G741" s="214" t="n">
        <v>1288891</v>
      </c>
      <c r="H741" s="215" t="n">
        <v>37035.3270601852</v>
      </c>
      <c r="I741" s="0" t="s">
        <v>1358</v>
      </c>
      <c r="M741" s="0" t="s">
        <v>858</v>
      </c>
      <c r="N741" s="0" t="s">
        <v>1305</v>
      </c>
      <c r="O741" s="0" t="s">
        <v>1363</v>
      </c>
      <c r="Q741" s="216" t="n">
        <v>5000</v>
      </c>
      <c r="S741" s="0" t="s">
        <v>1026</v>
      </c>
      <c r="T741" s="0" t="s">
        <v>784</v>
      </c>
      <c r="U741" s="218" t="n">
        <v>4.0575</v>
      </c>
      <c r="V741" s="0" t="s">
        <v>1364</v>
      </c>
      <c r="W741" s="0" t="s">
        <v>1361</v>
      </c>
      <c r="X741" s="0" t="s">
        <v>1362</v>
      </c>
      <c r="Y741" s="0" t="s">
        <v>1310</v>
      </c>
      <c r="Z741" s="0" t="s">
        <v>571</v>
      </c>
      <c r="AA741" s="0" t="n">
        <v>806951</v>
      </c>
      <c r="AB741" s="215" t="n">
        <v>37036.875</v>
      </c>
      <c r="AC741" s="215" t="n">
        <v>37036.875</v>
      </c>
    </row>
    <row r="742" customFormat="false" ht="12.75" hidden="false" customHeight="false" outlineLevel="0" collapsed="false">
      <c r="A742" s="208" t="str">
        <f aca="false">B742&amp;" "&amp;C742&amp;" "&amp;D742</f>
        <v>US Natural Gas Physical</v>
      </c>
      <c r="B742" s="208" t="str">
        <f aca="false">IF((LEFT(N742,2)="US"),"US","")</f>
        <v>US</v>
      </c>
      <c r="C742" s="208" t="str">
        <f aca="false">M742</f>
        <v>Natural Gas</v>
      </c>
      <c r="D742" s="208" t="str">
        <f aca="false">IF(ISNUMBER(FIND("Phy",N742))=TRUE(),"Physical","Financial")</f>
        <v>Physical</v>
      </c>
      <c r="E742" s="208" t="n">
        <f aca="false">IF(VLOOKUP(S742,'DD-Lookup'!$J$6:$L$50,3,FALSE())="Monthly",(YEAR(AC742)-YEAR(AB742))*12+MONTH(AC742)-MONTH(AB742)+1,(AC742-AB742+1))</f>
        <v>1</v>
      </c>
      <c r="F742" s="239" t="n">
        <f aca="false">E742*SUM(P742:Q742)</f>
        <v>10000</v>
      </c>
      <c r="G742" s="214" t="n">
        <v>1288892</v>
      </c>
      <c r="H742" s="215" t="n">
        <v>37035.3270717593</v>
      </c>
      <c r="I742" s="0" t="s">
        <v>1475</v>
      </c>
      <c r="M742" s="0" t="s">
        <v>858</v>
      </c>
      <c r="N742" s="0" t="s">
        <v>1305</v>
      </c>
      <c r="O742" s="0" t="s">
        <v>1442</v>
      </c>
      <c r="Q742" s="216" t="n">
        <v>10000</v>
      </c>
      <c r="S742" s="0" t="s">
        <v>1026</v>
      </c>
      <c r="T742" s="0" t="s">
        <v>784</v>
      </c>
      <c r="U742" s="218" t="n">
        <v>4.14</v>
      </c>
      <c r="V742" s="0" t="s">
        <v>1476</v>
      </c>
      <c r="W742" s="0" t="s">
        <v>1434</v>
      </c>
      <c r="X742" s="0" t="s">
        <v>1435</v>
      </c>
      <c r="Y742" s="0" t="s">
        <v>1310</v>
      </c>
      <c r="Z742" s="0" t="s">
        <v>571</v>
      </c>
      <c r="AA742" s="0" t="n">
        <v>806952</v>
      </c>
      <c r="AB742" s="215" t="n">
        <v>37036.875</v>
      </c>
      <c r="AC742" s="215" t="n">
        <v>37036.875</v>
      </c>
    </row>
    <row r="743" customFormat="false" ht="12.75" hidden="false" customHeight="false" outlineLevel="0" collapsed="false">
      <c r="A743" s="208" t="str">
        <f aca="false">B743&amp;" "&amp;C743&amp;" "&amp;D743</f>
        <v>US Power Physical</v>
      </c>
      <c r="B743" s="208" t="str">
        <f aca="false">IF((LEFT(N743,2)="US"),"US","")</f>
        <v>US</v>
      </c>
      <c r="C743" s="208" t="str">
        <f aca="false">M743</f>
        <v>Power</v>
      </c>
      <c r="D743" s="208" t="str">
        <f aca="false">IF(ISNUMBER(FIND("Phy",N743))=TRUE(),"Physical","Financial")</f>
        <v>Physical</v>
      </c>
      <c r="E743" s="208" t="n">
        <f aca="false">IF(VLOOKUP(S743,'DD-Lookup'!$J$6:$L$50,3,FALSE())="Monthly",(YEAR(AC743)-YEAR(AB743))*12+MONTH(AC743)-MONTH(AB743)+1,(AC743-AB743+1))</f>
        <v>30</v>
      </c>
      <c r="F743" s="239" t="n">
        <f aca="false">E743*SUM(P743:Q743)</f>
        <v>1500</v>
      </c>
      <c r="G743" s="214" t="n">
        <v>1288893</v>
      </c>
      <c r="H743" s="215" t="n">
        <v>37035.3270833333</v>
      </c>
      <c r="I743" s="0" t="s">
        <v>1179</v>
      </c>
      <c r="M743" s="0" t="s">
        <v>67</v>
      </c>
      <c r="N743" s="0" t="s">
        <v>1081</v>
      </c>
      <c r="O743" s="0" t="s">
        <v>1477</v>
      </c>
      <c r="Q743" s="216" t="n">
        <v>50</v>
      </c>
      <c r="S743" s="0" t="s">
        <v>930</v>
      </c>
      <c r="T743" s="0" t="s">
        <v>784</v>
      </c>
      <c r="U743" s="218" t="n">
        <v>60</v>
      </c>
      <c r="V743" s="0" t="s">
        <v>1180</v>
      </c>
      <c r="W743" s="0" t="s">
        <v>1127</v>
      </c>
      <c r="X743" s="0" t="s">
        <v>1091</v>
      </c>
      <c r="Y743" s="0" t="s">
        <v>1051</v>
      </c>
      <c r="Z743" s="0" t="s">
        <v>618</v>
      </c>
      <c r="AA743" s="0" t="n">
        <v>621175.1</v>
      </c>
      <c r="AB743" s="215" t="n">
        <v>37043.7104166667</v>
      </c>
      <c r="AC743" s="215" t="n">
        <v>37072.7104166667</v>
      </c>
    </row>
    <row r="744" customFormat="false" ht="12.75" hidden="false" customHeight="false" outlineLevel="0" collapsed="false">
      <c r="A744" s="208" t="str">
        <f aca="false">B744&amp;" "&amp;C744&amp;" "&amp;D744</f>
        <v>US Natural Gas Financial</v>
      </c>
      <c r="B744" s="208" t="str">
        <f aca="false">IF((LEFT(N744,2)="US"),"US","")</f>
        <v>US</v>
      </c>
      <c r="C744" s="208" t="str">
        <f aca="false">M744</f>
        <v>Natural Gas</v>
      </c>
      <c r="D744" s="208" t="str">
        <f aca="false">IF(ISNUMBER(FIND("Phy",N744))=TRUE(),"Physical","Financial")</f>
        <v>Financial</v>
      </c>
      <c r="E744" s="208" t="n">
        <f aca="false">IF(VLOOKUP(S744,'DD-Lookup'!$J$6:$L$50,3,FALSE())="Monthly",(YEAR(AC744)-YEAR(AB744))*12+MONTH(AC744)-MONTH(AB744)+1,(AC744-AB744+1))</f>
        <v>31</v>
      </c>
      <c r="F744" s="239" t="n">
        <f aca="false">E744*SUM(P744:Q744)</f>
        <v>4650</v>
      </c>
      <c r="G744" s="214" t="n">
        <v>1288895</v>
      </c>
      <c r="H744" s="215" t="n">
        <v>37035.3272222222</v>
      </c>
      <c r="I744" s="0" t="s">
        <v>1170</v>
      </c>
      <c r="M744" s="0" t="s">
        <v>858</v>
      </c>
      <c r="N744" s="0" t="s">
        <v>1024</v>
      </c>
      <c r="O744" s="0" t="s">
        <v>1478</v>
      </c>
      <c r="Q744" s="216" t="n">
        <v>150</v>
      </c>
      <c r="S744" s="0" t="s">
        <v>1352</v>
      </c>
      <c r="T744" s="0" t="s">
        <v>784</v>
      </c>
      <c r="U744" s="218" t="n">
        <v>4.2325</v>
      </c>
      <c r="V744" s="0" t="s">
        <v>1171</v>
      </c>
      <c r="W744" s="0" t="s">
        <v>1028</v>
      </c>
      <c r="X744" s="0" t="s">
        <v>1029</v>
      </c>
      <c r="Y744" s="0" t="s">
        <v>838</v>
      </c>
      <c r="Z744" s="0" t="s">
        <v>571</v>
      </c>
      <c r="AA744" s="0" t="s">
        <v>1479</v>
      </c>
      <c r="AB744" s="215" t="n">
        <v>37073.875</v>
      </c>
      <c r="AC744" s="215" t="n">
        <v>37103.875</v>
      </c>
    </row>
    <row r="745" customFormat="false" ht="12.75" hidden="false" customHeight="false" outlineLevel="0" collapsed="false">
      <c r="A745" s="208" t="str">
        <f aca="false">B745&amp;" "&amp;C745&amp;" "&amp;D745</f>
        <v>US Natural Gas Financial</v>
      </c>
      <c r="B745" s="208" t="str">
        <f aca="false">IF((LEFT(N745,2)="US"),"US","")</f>
        <v>US</v>
      </c>
      <c r="C745" s="208" t="str">
        <f aca="false">M745</f>
        <v>Natural Gas</v>
      </c>
      <c r="D745" s="208" t="str">
        <f aca="false">IF(ISNUMBER(FIND("Phy",N745))=TRUE(),"Physical","Financial")</f>
        <v>Financial</v>
      </c>
      <c r="E745" s="208" t="n">
        <f aca="false">IF(VLOOKUP(S745,'DD-Lookup'!$J$6:$L$50,3,FALSE())="Monthly",(YEAR(AC745)-YEAR(AB745))*12+MONTH(AC745)-MONTH(AB745)+1,(AC745-AB745+1))</f>
        <v>31</v>
      </c>
      <c r="F745" s="239" t="n">
        <f aca="false">E745*SUM(P745:Q745)</f>
        <v>4650</v>
      </c>
      <c r="G745" s="214" t="n">
        <v>1288896</v>
      </c>
      <c r="H745" s="215" t="n">
        <v>37035.3272222222</v>
      </c>
      <c r="I745" s="0" t="s">
        <v>1170</v>
      </c>
      <c r="M745" s="0" t="s">
        <v>858</v>
      </c>
      <c r="N745" s="0" t="s">
        <v>1024</v>
      </c>
      <c r="O745" s="0" t="s">
        <v>1480</v>
      </c>
      <c r="P745" s="216" t="n">
        <v>150</v>
      </c>
      <c r="S745" s="0" t="s">
        <v>1352</v>
      </c>
      <c r="T745" s="0" t="s">
        <v>784</v>
      </c>
      <c r="U745" s="218" t="n">
        <v>4.3095</v>
      </c>
      <c r="V745" s="0" t="s">
        <v>1171</v>
      </c>
      <c r="W745" s="0" t="s">
        <v>1028</v>
      </c>
      <c r="X745" s="0" t="s">
        <v>1029</v>
      </c>
      <c r="Y745" s="0" t="s">
        <v>838</v>
      </c>
      <c r="Z745" s="0" t="s">
        <v>571</v>
      </c>
      <c r="AA745" s="0" t="s">
        <v>1481</v>
      </c>
      <c r="AB745" s="215" t="n">
        <v>37104.875</v>
      </c>
      <c r="AC745" s="215" t="n">
        <v>37134.875</v>
      </c>
    </row>
    <row r="746" customFormat="false" ht="12.75" hidden="false" customHeight="false" outlineLevel="0" collapsed="false">
      <c r="A746" s="208" t="str">
        <f aca="false">B746&amp;" "&amp;C746&amp;" "&amp;D746</f>
        <v>US Natural Gas Physical</v>
      </c>
      <c r="B746" s="208" t="str">
        <f aca="false">IF((LEFT(N746,2)="US"),"US","")</f>
        <v>US</v>
      </c>
      <c r="C746" s="208" t="str">
        <f aca="false">M746</f>
        <v>Natural Gas</v>
      </c>
      <c r="D746" s="208" t="str">
        <f aca="false">IF(ISNUMBER(FIND("Phy",N746))=TRUE(),"Physical","Financial")</f>
        <v>Physical</v>
      </c>
      <c r="E746" s="208" t="n">
        <f aca="false">IF(VLOOKUP(S746,'DD-Lookup'!$J$6:$L$50,3,FALSE())="Monthly",(YEAR(AC746)-YEAR(AB746))*12+MONTH(AC746)-MONTH(AB746)+1,(AC746-AB746+1))</f>
        <v>1</v>
      </c>
      <c r="F746" s="239" t="n">
        <f aca="false">E746*SUM(P746:Q746)</f>
        <v>5000</v>
      </c>
      <c r="G746" s="214" t="n">
        <v>1288897</v>
      </c>
      <c r="H746" s="215" t="n">
        <v>37035.3272453704</v>
      </c>
      <c r="I746" s="0" t="s">
        <v>1399</v>
      </c>
      <c r="M746" s="0" t="s">
        <v>858</v>
      </c>
      <c r="N746" s="0" t="s">
        <v>1305</v>
      </c>
      <c r="O746" s="0" t="s">
        <v>1372</v>
      </c>
      <c r="Q746" s="216" t="n">
        <v>5000</v>
      </c>
      <c r="S746" s="0" t="s">
        <v>1026</v>
      </c>
      <c r="T746" s="0" t="s">
        <v>784</v>
      </c>
      <c r="U746" s="218" t="n">
        <v>4.0075</v>
      </c>
      <c r="V746" s="0" t="s">
        <v>1400</v>
      </c>
      <c r="W746" s="0" t="s">
        <v>1361</v>
      </c>
      <c r="X746" s="0" t="s">
        <v>1362</v>
      </c>
      <c r="Y746" s="0" t="s">
        <v>1310</v>
      </c>
      <c r="Z746" s="0" t="s">
        <v>571</v>
      </c>
      <c r="AA746" s="0" t="n">
        <v>806953</v>
      </c>
      <c r="AB746" s="215" t="n">
        <v>37036.875</v>
      </c>
      <c r="AC746" s="215" t="n">
        <v>37036.875</v>
      </c>
    </row>
    <row r="747" customFormat="false" ht="12.75" hidden="false" customHeight="false" outlineLevel="0" collapsed="false">
      <c r="A747" s="208" t="str">
        <f aca="false">B747&amp;" "&amp;C747&amp;" "&amp;D747</f>
        <v>US Natural Gas Physical</v>
      </c>
      <c r="B747" s="208" t="str">
        <f aca="false">IF((LEFT(N747,2)="US"),"US","")</f>
        <v>US</v>
      </c>
      <c r="C747" s="208" t="str">
        <f aca="false">M747</f>
        <v>Natural Gas</v>
      </c>
      <c r="D747" s="208" t="str">
        <f aca="false">IF(ISNUMBER(FIND("Phy",N747))=TRUE(),"Physical","Financial")</f>
        <v>Physical</v>
      </c>
      <c r="E747" s="208" t="n">
        <f aca="false">IF(VLOOKUP(S747,'DD-Lookup'!$J$6:$L$50,3,FALSE())="Monthly",(YEAR(AC747)-YEAR(AB747))*12+MONTH(AC747)-MONTH(AB747)+1,(AC747-AB747+1))</f>
        <v>1</v>
      </c>
      <c r="F747" s="239" t="n">
        <f aca="false">E747*SUM(P747:Q747)</f>
        <v>5000</v>
      </c>
      <c r="G747" s="214" t="n">
        <v>1288900</v>
      </c>
      <c r="H747" s="215" t="n">
        <v>37035.3273263889</v>
      </c>
      <c r="I747" s="0" t="s">
        <v>1399</v>
      </c>
      <c r="M747" s="0" t="s">
        <v>858</v>
      </c>
      <c r="N747" s="0" t="s">
        <v>1305</v>
      </c>
      <c r="O747" s="0" t="s">
        <v>1378</v>
      </c>
      <c r="Q747" s="216" t="n">
        <v>5000</v>
      </c>
      <c r="S747" s="0" t="s">
        <v>1026</v>
      </c>
      <c r="T747" s="0" t="s">
        <v>784</v>
      </c>
      <c r="U747" s="218" t="n">
        <v>4.0125</v>
      </c>
      <c r="V747" s="0" t="s">
        <v>1400</v>
      </c>
      <c r="W747" s="0" t="s">
        <v>1361</v>
      </c>
      <c r="X747" s="0" t="s">
        <v>1362</v>
      </c>
      <c r="Y747" s="0" t="s">
        <v>1310</v>
      </c>
      <c r="Z747" s="0" t="s">
        <v>571</v>
      </c>
      <c r="AA747" s="0" t="n">
        <v>806954</v>
      </c>
      <c r="AB747" s="215" t="n">
        <v>37036.875</v>
      </c>
      <c r="AC747" s="215" t="n">
        <v>37036.875</v>
      </c>
    </row>
    <row r="748" customFormat="false" ht="12.75" hidden="false" customHeight="false" outlineLevel="0" collapsed="false">
      <c r="A748" s="208" t="str">
        <f aca="false">B748&amp;" "&amp;C748&amp;" "&amp;D748</f>
        <v>US Natural Gas Physical</v>
      </c>
      <c r="B748" s="208" t="str">
        <f aca="false">IF((LEFT(N748,2)="US"),"US","")</f>
        <v>US</v>
      </c>
      <c r="C748" s="208" t="str">
        <f aca="false">M748</f>
        <v>Natural Gas</v>
      </c>
      <c r="D748" s="208" t="str">
        <f aca="false">IF(ISNUMBER(FIND("Phy",N748))=TRUE(),"Physical","Financial")</f>
        <v>Physical</v>
      </c>
      <c r="E748" s="208" t="n">
        <f aca="false">IF(VLOOKUP(S748,'DD-Lookup'!$J$6:$L$50,3,FALSE())="Monthly",(YEAR(AC748)-YEAR(AB748))*12+MONTH(AC748)-MONTH(AB748)+1,(AC748-AB748+1))</f>
        <v>1</v>
      </c>
      <c r="F748" s="239" t="n">
        <f aca="false">E748*SUM(P748:Q748)</f>
        <v>10000</v>
      </c>
      <c r="G748" s="214" t="n">
        <v>1288901</v>
      </c>
      <c r="H748" s="215" t="n">
        <v>37035.327349537</v>
      </c>
      <c r="I748" s="0" t="s">
        <v>1059</v>
      </c>
      <c r="M748" s="0" t="s">
        <v>858</v>
      </c>
      <c r="N748" s="0" t="s">
        <v>1305</v>
      </c>
      <c r="O748" s="0" t="s">
        <v>1306</v>
      </c>
      <c r="Q748" s="216" t="n">
        <v>10000</v>
      </c>
      <c r="S748" s="0" t="s">
        <v>1026</v>
      </c>
      <c r="T748" s="0" t="s">
        <v>784</v>
      </c>
      <c r="U748" s="218" t="n">
        <v>4.1888</v>
      </c>
      <c r="V748" s="0" t="s">
        <v>1430</v>
      </c>
      <c r="W748" s="0" t="s">
        <v>1308</v>
      </c>
      <c r="X748" s="0" t="s">
        <v>1309</v>
      </c>
      <c r="Y748" s="0" t="s">
        <v>1310</v>
      </c>
      <c r="Z748" s="0" t="s">
        <v>571</v>
      </c>
      <c r="AA748" s="0" t="n">
        <v>806955</v>
      </c>
      <c r="AB748" s="215" t="n">
        <v>37036.875</v>
      </c>
      <c r="AC748" s="215" t="n">
        <v>37036.875</v>
      </c>
    </row>
    <row r="749" customFormat="false" ht="12.75" hidden="false" customHeight="false" outlineLevel="0" collapsed="false">
      <c r="A749" s="208" t="str">
        <f aca="false">B749&amp;" "&amp;C749&amp;" "&amp;D749</f>
        <v>US Natural Gas Physical</v>
      </c>
      <c r="B749" s="208" t="str">
        <f aca="false">IF((LEFT(N749,2)="US"),"US","")</f>
        <v>US</v>
      </c>
      <c r="C749" s="208" t="str">
        <f aca="false">M749</f>
        <v>Natural Gas</v>
      </c>
      <c r="D749" s="208" t="str">
        <f aca="false">IF(ISNUMBER(FIND("Phy",N749))=TRUE(),"Physical","Financial")</f>
        <v>Physical</v>
      </c>
      <c r="E749" s="208" t="n">
        <f aca="false">IF(VLOOKUP(S749,'DD-Lookup'!$J$6:$L$50,3,FALSE())="Monthly",(YEAR(AC749)-YEAR(AB749))*12+MONTH(AC749)-MONTH(AB749)+1,(AC749-AB749+1))</f>
        <v>1</v>
      </c>
      <c r="F749" s="239" t="n">
        <f aca="false">E749*SUM(P749:Q749)</f>
        <v>5000</v>
      </c>
      <c r="G749" s="214" t="n">
        <v>1288903</v>
      </c>
      <c r="H749" s="215" t="n">
        <v>37035.3274074074</v>
      </c>
      <c r="I749" s="0" t="s">
        <v>1461</v>
      </c>
      <c r="M749" s="0" t="s">
        <v>858</v>
      </c>
      <c r="N749" s="0" t="s">
        <v>1305</v>
      </c>
      <c r="O749" s="0" t="s">
        <v>1438</v>
      </c>
      <c r="Q749" s="216" t="n">
        <v>5000</v>
      </c>
      <c r="S749" s="0" t="s">
        <v>1026</v>
      </c>
      <c r="T749" s="0" t="s">
        <v>784</v>
      </c>
      <c r="U749" s="218" t="n">
        <v>4.345</v>
      </c>
      <c r="V749" s="0" t="s">
        <v>1462</v>
      </c>
      <c r="W749" s="0" t="s">
        <v>1439</v>
      </c>
      <c r="X749" s="0" t="s">
        <v>1440</v>
      </c>
      <c r="Y749" s="0" t="s">
        <v>1310</v>
      </c>
      <c r="Z749" s="0" t="s">
        <v>571</v>
      </c>
      <c r="AA749" s="0" t="n">
        <v>806956</v>
      </c>
      <c r="AB749" s="215" t="n">
        <v>37036.875</v>
      </c>
      <c r="AC749" s="215" t="n">
        <v>37036.875</v>
      </c>
    </row>
    <row r="750" customFormat="false" ht="12.75" hidden="false" customHeight="false" outlineLevel="0" collapsed="false">
      <c r="A750" s="208" t="str">
        <f aca="false">B750&amp;" "&amp;C750&amp;" "&amp;D750</f>
        <v>US Power Physical</v>
      </c>
      <c r="B750" s="208" t="str">
        <f aca="false">IF((LEFT(N750,2)="US"),"US","")</f>
        <v>US</v>
      </c>
      <c r="C750" s="208" t="str">
        <f aca="false">M750</f>
        <v>Power</v>
      </c>
      <c r="D750" s="208" t="str">
        <f aca="false">IF(ISNUMBER(FIND("Phy",N750))=TRUE(),"Physical","Financial")</f>
        <v>Physical</v>
      </c>
      <c r="E750" s="208" t="n">
        <f aca="false">IF(VLOOKUP(S750,'DD-Lookup'!$J$6:$L$50,3,FALSE())="Monthly",(YEAR(AC750)-YEAR(AB750))*12+MONTH(AC750)-MONTH(AB750)+1,(AC750-AB750+1))</f>
        <v>30</v>
      </c>
      <c r="F750" s="239" t="n">
        <f aca="false">E750*SUM(P750:Q750)</f>
        <v>1500</v>
      </c>
      <c r="G750" s="214" t="n">
        <v>1288905</v>
      </c>
      <c r="H750" s="215" t="n">
        <v>37035.3275</v>
      </c>
      <c r="I750" s="0" t="s">
        <v>1124</v>
      </c>
      <c r="J750" s="0" t="s">
        <v>1199</v>
      </c>
      <c r="K750" s="0" t="s">
        <v>1200</v>
      </c>
      <c r="M750" s="0" t="s">
        <v>67</v>
      </c>
      <c r="N750" s="0" t="s">
        <v>1081</v>
      </c>
      <c r="O750" s="0" t="s">
        <v>1166</v>
      </c>
      <c r="Q750" s="216" t="n">
        <v>50</v>
      </c>
      <c r="S750" s="0" t="s">
        <v>930</v>
      </c>
      <c r="T750" s="0" t="s">
        <v>784</v>
      </c>
      <c r="U750" s="218" t="n">
        <v>62.5</v>
      </c>
      <c r="V750" s="0" t="s">
        <v>1201</v>
      </c>
      <c r="W750" s="0" t="s">
        <v>1122</v>
      </c>
      <c r="X750" s="0" t="s">
        <v>1106</v>
      </c>
      <c r="Y750" s="0" t="s">
        <v>1051</v>
      </c>
      <c r="Z750" s="0" t="s">
        <v>618</v>
      </c>
      <c r="AA750" s="0" t="n">
        <v>621179.1</v>
      </c>
      <c r="AB750" s="215" t="n">
        <v>37043.5916666667</v>
      </c>
      <c r="AC750" s="215" t="n">
        <v>37072.5916666667</v>
      </c>
    </row>
    <row r="751" customFormat="false" ht="12.75" hidden="false" customHeight="false" outlineLevel="0" collapsed="false">
      <c r="A751" s="208" t="str">
        <f aca="false">B751&amp;" "&amp;C751&amp;" "&amp;D751</f>
        <v>US Natural Gas Financial</v>
      </c>
      <c r="B751" s="208" t="str">
        <f aca="false">IF((LEFT(N751,2)="US"),"US","")</f>
        <v>US</v>
      </c>
      <c r="C751" s="208" t="str">
        <f aca="false">M751</f>
        <v>Natural Gas</v>
      </c>
      <c r="D751" s="208" t="str">
        <f aca="false">IF(ISNUMBER(FIND("Phy",N751))=TRUE(),"Physical","Financial")</f>
        <v>Financial</v>
      </c>
      <c r="E751" s="208" t="n">
        <f aca="false">IF(VLOOKUP(S751,'DD-Lookup'!$J$6:$L$50,3,FALSE())="Monthly",(YEAR(AC751)-YEAR(AB751))*12+MONTH(AC751)-MONTH(AB751)+1,(AC751-AB751+1))</f>
        <v>30</v>
      </c>
      <c r="F751" s="239" t="n">
        <f aca="false">E751*SUM(P751:Q751)</f>
        <v>1500000</v>
      </c>
      <c r="G751" s="214" t="n">
        <v>1288908</v>
      </c>
      <c r="H751" s="215" t="n">
        <v>37035.3275694444</v>
      </c>
      <c r="I751" s="0" t="s">
        <v>593</v>
      </c>
      <c r="M751" s="0" t="s">
        <v>858</v>
      </c>
      <c r="N751" s="0" t="s">
        <v>1482</v>
      </c>
      <c r="O751" s="0" t="s">
        <v>1483</v>
      </c>
      <c r="Q751" s="216" t="n">
        <v>50000</v>
      </c>
      <c r="S751" s="0" t="s">
        <v>1026</v>
      </c>
      <c r="T751" s="0" t="s">
        <v>784</v>
      </c>
      <c r="U751" s="218" t="n">
        <v>0.2075</v>
      </c>
      <c r="V751" s="0" t="s">
        <v>1484</v>
      </c>
      <c r="W751" s="0" t="s">
        <v>1485</v>
      </c>
      <c r="X751" s="0" t="s">
        <v>1486</v>
      </c>
      <c r="Y751" s="0" t="s">
        <v>838</v>
      </c>
      <c r="Z751" s="0" t="s">
        <v>571</v>
      </c>
      <c r="AA751" s="0" t="s">
        <v>1487</v>
      </c>
      <c r="AB751" s="215" t="n">
        <v>37043.875</v>
      </c>
      <c r="AC751" s="215" t="n">
        <v>37072.875</v>
      </c>
    </row>
    <row r="752" customFormat="false" ht="12.75" hidden="false" customHeight="false" outlineLevel="0" collapsed="false">
      <c r="A752" s="208" t="str">
        <f aca="false">B752&amp;" "&amp;C752&amp;" "&amp;D752</f>
        <v>US Natural Gas Physical</v>
      </c>
      <c r="B752" s="208" t="str">
        <f aca="false">IF((LEFT(N752,2)="US"),"US","")</f>
        <v>US</v>
      </c>
      <c r="C752" s="208" t="str">
        <f aca="false">M752</f>
        <v>Natural Gas</v>
      </c>
      <c r="D752" s="208" t="str">
        <f aca="false">IF(ISNUMBER(FIND("Phy",N752))=TRUE(),"Physical","Financial")</f>
        <v>Physical</v>
      </c>
      <c r="E752" s="208" t="n">
        <f aca="false">IF(VLOOKUP(S752,'DD-Lookup'!$J$6:$L$50,3,FALSE())="Monthly",(YEAR(AC752)-YEAR(AB752))*12+MONTH(AC752)-MONTH(AB752)+1,(AC752-AB752+1))</f>
        <v>1</v>
      </c>
      <c r="F752" s="239" t="n">
        <f aca="false">E752*SUM(P752:Q752)</f>
        <v>10000</v>
      </c>
      <c r="G752" s="214" t="n">
        <v>1288911</v>
      </c>
      <c r="H752" s="215" t="n">
        <v>37035.3277199074</v>
      </c>
      <c r="I752" s="0" t="s">
        <v>600</v>
      </c>
      <c r="M752" s="0" t="s">
        <v>858</v>
      </c>
      <c r="N752" s="0" t="s">
        <v>1305</v>
      </c>
      <c r="O752" s="0" t="s">
        <v>1469</v>
      </c>
      <c r="Q752" s="216" t="n">
        <v>10000</v>
      </c>
      <c r="S752" s="0" t="s">
        <v>1026</v>
      </c>
      <c r="T752" s="0" t="s">
        <v>784</v>
      </c>
      <c r="U752" s="218" t="n">
        <v>4.0475</v>
      </c>
      <c r="V752" s="0" t="s">
        <v>1488</v>
      </c>
      <c r="W752" s="0" t="s">
        <v>1314</v>
      </c>
      <c r="X752" s="0" t="s">
        <v>1315</v>
      </c>
      <c r="Y752" s="0" t="s">
        <v>1310</v>
      </c>
      <c r="Z752" s="0" t="s">
        <v>571</v>
      </c>
      <c r="AA752" s="0" t="n">
        <v>806957</v>
      </c>
      <c r="AB752" s="215" t="n">
        <v>37036.875</v>
      </c>
      <c r="AC752" s="215" t="n">
        <v>37036.875</v>
      </c>
    </row>
    <row r="753" customFormat="false" ht="12.75" hidden="false" customHeight="false" outlineLevel="0" collapsed="false">
      <c r="A753" s="208" t="str">
        <f aca="false">B753&amp;" "&amp;C753&amp;" "&amp;D753</f>
        <v>US Power Physical</v>
      </c>
      <c r="B753" s="208" t="str">
        <f aca="false">IF((LEFT(N753,2)="US"),"US","")</f>
        <v>US</v>
      </c>
      <c r="C753" s="208" t="str">
        <f aca="false">M753</f>
        <v>Power</v>
      </c>
      <c r="D753" s="208" t="str">
        <f aca="false">IF(ISNUMBER(FIND("Phy",N753))=TRUE(),"Physical","Financial")</f>
        <v>Physical</v>
      </c>
      <c r="E753" s="208" t="n">
        <f aca="false">IF(VLOOKUP(S753,'DD-Lookup'!$J$6:$L$50,3,FALSE())="Monthly",(YEAR(AC753)-YEAR(AB753))*12+MONTH(AC753)-MONTH(AB753)+1,(AC753-AB753+1))</f>
        <v>5</v>
      </c>
      <c r="F753" s="239" t="n">
        <f aca="false">E753*SUM(P753:Q753)</f>
        <v>250</v>
      </c>
      <c r="G753" s="214" t="n">
        <v>1288914</v>
      </c>
      <c r="H753" s="215" t="n">
        <v>37035.3277777778</v>
      </c>
      <c r="I753" s="0" t="s">
        <v>1204</v>
      </c>
      <c r="M753" s="0" t="s">
        <v>67</v>
      </c>
      <c r="N753" s="0" t="s">
        <v>1081</v>
      </c>
      <c r="O753" s="0" t="s">
        <v>1255</v>
      </c>
      <c r="Q753" s="216" t="n">
        <v>50</v>
      </c>
      <c r="S753" s="0" t="s">
        <v>930</v>
      </c>
      <c r="T753" s="0" t="s">
        <v>784</v>
      </c>
      <c r="U753" s="218" t="n">
        <v>33</v>
      </c>
      <c r="V753" s="0" t="s">
        <v>1293</v>
      </c>
      <c r="W753" s="0" t="s">
        <v>1134</v>
      </c>
      <c r="X753" s="0" t="s">
        <v>1135</v>
      </c>
      <c r="Y753" s="0" t="s">
        <v>1051</v>
      </c>
      <c r="Z753" s="0" t="s">
        <v>618</v>
      </c>
      <c r="AA753" s="0" t="n">
        <v>621180.1</v>
      </c>
      <c r="AB753" s="215" t="n">
        <v>37039.875</v>
      </c>
      <c r="AC753" s="215" t="n">
        <v>37043.875</v>
      </c>
    </row>
    <row r="754" customFormat="false" ht="12.75" hidden="false" customHeight="false" outlineLevel="0" collapsed="false">
      <c r="A754" s="208" t="str">
        <f aca="false">B754&amp;" "&amp;C754&amp;" "&amp;D754</f>
        <v>US Natural Gas Financial</v>
      </c>
      <c r="B754" s="208" t="str">
        <f aca="false">IF((LEFT(N754,2)="US"),"US","")</f>
        <v>US</v>
      </c>
      <c r="C754" s="208" t="str">
        <f aca="false">M754</f>
        <v>Natural Gas</v>
      </c>
      <c r="D754" s="208" t="str">
        <f aca="false">IF(ISNUMBER(FIND("Phy",N754))=TRUE(),"Physical","Financial")</f>
        <v>Financial</v>
      </c>
      <c r="E754" s="208" t="n">
        <f aca="false">IF(VLOOKUP(S754,'DD-Lookup'!$J$6:$L$50,3,FALSE())="Monthly",(YEAR(AC754)-YEAR(AB754))*12+MONTH(AC754)-MONTH(AB754)+1,(AC754-AB754+1))</f>
        <v>30</v>
      </c>
      <c r="F754" s="239" t="n">
        <f aca="false">E754*SUM(P754:Q754)</f>
        <v>150000</v>
      </c>
      <c r="G754" s="214" t="n">
        <v>1288917</v>
      </c>
      <c r="H754" s="215" t="n">
        <v>37035.3278935185</v>
      </c>
      <c r="I754" s="0" t="s">
        <v>1059</v>
      </c>
      <c r="M754" s="0" t="s">
        <v>858</v>
      </c>
      <c r="N754" s="0" t="s">
        <v>1024</v>
      </c>
      <c r="O754" s="0" t="s">
        <v>1025</v>
      </c>
      <c r="P754" s="216" t="n">
        <v>5000</v>
      </c>
      <c r="S754" s="0" t="s">
        <v>1026</v>
      </c>
      <c r="T754" s="0" t="s">
        <v>784</v>
      </c>
      <c r="U754" s="218" t="n">
        <v>4.17</v>
      </c>
      <c r="V754" s="0" t="s">
        <v>1489</v>
      </c>
      <c r="W754" s="0" t="s">
        <v>1028</v>
      </c>
      <c r="X754" s="0" t="s">
        <v>1029</v>
      </c>
      <c r="Y754" s="0" t="s">
        <v>838</v>
      </c>
      <c r="Z754" s="0" t="s">
        <v>571</v>
      </c>
      <c r="AA754" s="0" t="s">
        <v>1490</v>
      </c>
      <c r="AB754" s="215" t="n">
        <v>37043.875</v>
      </c>
      <c r="AC754" s="215" t="n">
        <v>37072.875</v>
      </c>
    </row>
    <row r="755" customFormat="false" ht="12.75" hidden="false" customHeight="false" outlineLevel="0" collapsed="false">
      <c r="A755" s="208" t="str">
        <f aca="false">B755&amp;" "&amp;C755&amp;" "&amp;D755</f>
        <v>US Natural Gas Physical</v>
      </c>
      <c r="B755" s="208" t="str">
        <f aca="false">IF((LEFT(N755,2)="US"),"US","")</f>
        <v>US</v>
      </c>
      <c r="C755" s="208" t="str">
        <f aca="false">M755</f>
        <v>Natural Gas</v>
      </c>
      <c r="D755" s="208" t="str">
        <f aca="false">IF(ISNUMBER(FIND("Phy",N755))=TRUE(),"Physical","Financial")</f>
        <v>Physical</v>
      </c>
      <c r="E755" s="208" t="n">
        <f aca="false">IF(VLOOKUP(S755,'DD-Lookup'!$J$6:$L$50,3,FALSE())="Monthly",(YEAR(AC755)-YEAR(AB755))*12+MONTH(AC755)-MONTH(AB755)+1,(AC755-AB755+1))</f>
        <v>1</v>
      </c>
      <c r="F755" s="239" t="n">
        <f aca="false">E755*SUM(P755:Q755)</f>
        <v>5000</v>
      </c>
      <c r="G755" s="214" t="n">
        <v>1288920</v>
      </c>
      <c r="H755" s="215" t="n">
        <v>37035.3279398148</v>
      </c>
      <c r="I755" s="0" t="s">
        <v>1358</v>
      </c>
      <c r="M755" s="0" t="s">
        <v>858</v>
      </c>
      <c r="N755" s="0" t="s">
        <v>1305</v>
      </c>
      <c r="O755" s="0" t="s">
        <v>1363</v>
      </c>
      <c r="Q755" s="216" t="n">
        <v>5000</v>
      </c>
      <c r="S755" s="0" t="s">
        <v>1026</v>
      </c>
      <c r="T755" s="0" t="s">
        <v>784</v>
      </c>
      <c r="U755" s="218" t="n">
        <v>4.06</v>
      </c>
      <c r="V755" s="0" t="s">
        <v>1360</v>
      </c>
      <c r="W755" s="0" t="s">
        <v>1361</v>
      </c>
      <c r="X755" s="0" t="s">
        <v>1362</v>
      </c>
      <c r="Y755" s="0" t="s">
        <v>1310</v>
      </c>
      <c r="Z755" s="0" t="s">
        <v>571</v>
      </c>
      <c r="AA755" s="0" t="n">
        <v>806959</v>
      </c>
      <c r="AB755" s="215" t="n">
        <v>37036.875</v>
      </c>
      <c r="AC755" s="215" t="n">
        <v>37036.875</v>
      </c>
    </row>
    <row r="756" customFormat="false" ht="12.75" hidden="false" customHeight="false" outlineLevel="0" collapsed="false">
      <c r="A756" s="208" t="str">
        <f aca="false">B756&amp;" "&amp;C756&amp;" "&amp;D756</f>
        <v>US Natural Gas Physical</v>
      </c>
      <c r="B756" s="208" t="str">
        <f aca="false">IF((LEFT(N756,2)="US"),"US","")</f>
        <v>US</v>
      </c>
      <c r="C756" s="208" t="str">
        <f aca="false">M756</f>
        <v>Natural Gas</v>
      </c>
      <c r="D756" s="208" t="str">
        <f aca="false">IF(ISNUMBER(FIND("Phy",N756))=TRUE(),"Physical","Financial")</f>
        <v>Physical</v>
      </c>
      <c r="E756" s="208" t="n">
        <f aca="false">IF(VLOOKUP(S756,'DD-Lookup'!$J$6:$L$50,3,FALSE())="Monthly",(YEAR(AC756)-YEAR(AB756))*12+MONTH(AC756)-MONTH(AB756)+1,(AC756-AB756+1))</f>
        <v>1</v>
      </c>
      <c r="F756" s="239" t="n">
        <f aca="false">E756*SUM(P756:Q756)</f>
        <v>10000</v>
      </c>
      <c r="G756" s="214" t="n">
        <v>1288921</v>
      </c>
      <c r="H756" s="215" t="n">
        <v>37035.327962963</v>
      </c>
      <c r="I756" s="0" t="s">
        <v>1059</v>
      </c>
      <c r="M756" s="0" t="s">
        <v>858</v>
      </c>
      <c r="N756" s="0" t="s">
        <v>1305</v>
      </c>
      <c r="O756" s="0" t="s">
        <v>1491</v>
      </c>
      <c r="Q756" s="216" t="n">
        <v>10000</v>
      </c>
      <c r="S756" s="0" t="s">
        <v>1026</v>
      </c>
      <c r="T756" s="0" t="s">
        <v>784</v>
      </c>
      <c r="U756" s="218" t="n">
        <v>4.345</v>
      </c>
      <c r="V756" s="0" t="s">
        <v>1492</v>
      </c>
      <c r="W756" s="0" t="s">
        <v>1493</v>
      </c>
      <c r="X756" s="0" t="s">
        <v>1494</v>
      </c>
      <c r="Y756" s="0" t="s">
        <v>1310</v>
      </c>
      <c r="Z756" s="0" t="s">
        <v>571</v>
      </c>
      <c r="AA756" s="0" t="n">
        <v>806960</v>
      </c>
      <c r="AB756" s="215" t="n">
        <v>37036.875</v>
      </c>
      <c r="AC756" s="215" t="n">
        <v>37036.875</v>
      </c>
    </row>
    <row r="757" customFormat="false" ht="12.75" hidden="false" customHeight="false" outlineLevel="0" collapsed="false">
      <c r="A757" s="208" t="str">
        <f aca="false">B757&amp;" "&amp;C757&amp;" "&amp;D757</f>
        <v>US Natural Gas Financial</v>
      </c>
      <c r="B757" s="208" t="str">
        <f aca="false">IF((LEFT(N757,2)="US"),"US","")</f>
        <v>US</v>
      </c>
      <c r="C757" s="208" t="str">
        <f aca="false">M757</f>
        <v>Natural Gas</v>
      </c>
      <c r="D757" s="208" t="str">
        <f aca="false">IF(ISNUMBER(FIND("Phy",N757))=TRUE(),"Physical","Financial")</f>
        <v>Financial</v>
      </c>
      <c r="E757" s="208" t="n">
        <f aca="false">IF(VLOOKUP(S757,'DD-Lookup'!$J$6:$L$50,3,FALSE())="Monthly",(YEAR(AC757)-YEAR(AB757))*12+MONTH(AC757)-MONTH(AB757)+1,(AC757-AB757+1))</f>
        <v>30</v>
      </c>
      <c r="F757" s="239" t="n">
        <f aca="false">E757*SUM(P757:Q757)</f>
        <v>150000</v>
      </c>
      <c r="G757" s="214" t="n">
        <v>1288922</v>
      </c>
      <c r="H757" s="215" t="n">
        <v>37035.327974537</v>
      </c>
      <c r="I757" s="0" t="s">
        <v>1059</v>
      </c>
      <c r="M757" s="0" t="s">
        <v>858</v>
      </c>
      <c r="N757" s="0" t="s">
        <v>1024</v>
      </c>
      <c r="O757" s="0" t="s">
        <v>1495</v>
      </c>
      <c r="P757" s="216" t="n">
        <v>5000</v>
      </c>
      <c r="S757" s="0" t="s">
        <v>1026</v>
      </c>
      <c r="T757" s="0" t="s">
        <v>784</v>
      </c>
      <c r="U757" s="218" t="n">
        <v>4.1675</v>
      </c>
      <c r="V757" s="0" t="s">
        <v>1496</v>
      </c>
      <c r="W757" s="0" t="s">
        <v>1028</v>
      </c>
      <c r="X757" s="0" t="s">
        <v>1029</v>
      </c>
      <c r="Y757" s="0" t="s">
        <v>838</v>
      </c>
      <c r="Z757" s="0" t="s">
        <v>571</v>
      </c>
      <c r="AA757" s="0" t="s">
        <v>1497</v>
      </c>
      <c r="AB757" s="215" t="n">
        <v>37043.9159722222</v>
      </c>
      <c r="AC757" s="215" t="n">
        <v>37072.9159722222</v>
      </c>
    </row>
    <row r="758" customFormat="false" ht="12.75" hidden="false" customHeight="false" outlineLevel="0" collapsed="false">
      <c r="A758" s="208" t="str">
        <f aca="false">B758&amp;" "&amp;C758&amp;" "&amp;D758</f>
        <v>US Natural Gas Physical</v>
      </c>
      <c r="B758" s="208" t="str">
        <f aca="false">IF((LEFT(N758,2)="US"),"US","")</f>
        <v>US</v>
      </c>
      <c r="C758" s="208" t="str">
        <f aca="false">M758</f>
        <v>Natural Gas</v>
      </c>
      <c r="D758" s="208" t="str">
        <f aca="false">IF(ISNUMBER(FIND("Phy",N758))=TRUE(),"Physical","Financial")</f>
        <v>Physical</v>
      </c>
      <c r="E758" s="208" t="n">
        <f aca="false">IF(VLOOKUP(S758,'DD-Lookup'!$J$6:$L$50,3,FALSE())="Monthly",(YEAR(AC758)-YEAR(AB758))*12+MONTH(AC758)-MONTH(AB758)+1,(AC758-AB758+1))</f>
        <v>1</v>
      </c>
      <c r="F758" s="239" t="n">
        <f aca="false">E758*SUM(P758:Q758)</f>
        <v>5000</v>
      </c>
      <c r="G758" s="214" t="n">
        <v>1288923</v>
      </c>
      <c r="H758" s="215" t="n">
        <v>37035.3279861111</v>
      </c>
      <c r="I758" s="0" t="s">
        <v>593</v>
      </c>
      <c r="M758" s="0" t="s">
        <v>858</v>
      </c>
      <c r="N758" s="0" t="s">
        <v>1305</v>
      </c>
      <c r="O758" s="0" t="s">
        <v>1498</v>
      </c>
      <c r="Q758" s="216" t="n">
        <v>5000</v>
      </c>
      <c r="S758" s="0" t="s">
        <v>1026</v>
      </c>
      <c r="T758" s="0" t="s">
        <v>784</v>
      </c>
      <c r="U758" s="218" t="n">
        <v>4.455</v>
      </c>
      <c r="V758" s="0" t="s">
        <v>1465</v>
      </c>
      <c r="W758" s="0" t="s">
        <v>1388</v>
      </c>
      <c r="X758" s="0" t="s">
        <v>1389</v>
      </c>
      <c r="Y758" s="0" t="s">
        <v>1310</v>
      </c>
      <c r="Z758" s="0" t="s">
        <v>571</v>
      </c>
      <c r="AA758" s="0" t="n">
        <v>806961</v>
      </c>
      <c r="AB758" s="215" t="n">
        <v>37036.875</v>
      </c>
      <c r="AC758" s="215" t="n">
        <v>37036.875</v>
      </c>
    </row>
    <row r="759" customFormat="false" ht="12.75" hidden="false" customHeight="false" outlineLevel="0" collapsed="false">
      <c r="A759" s="208" t="str">
        <f aca="false">B759&amp;" "&amp;C759&amp;" "&amp;D759</f>
        <v>US Natural Gas Financial</v>
      </c>
      <c r="B759" s="208" t="str">
        <f aca="false">IF((LEFT(N759,2)="US"),"US","")</f>
        <v>US</v>
      </c>
      <c r="C759" s="208" t="str">
        <f aca="false">M759</f>
        <v>Natural Gas</v>
      </c>
      <c r="D759" s="208" t="str">
        <f aca="false">IF(ISNUMBER(FIND("Phy",N759))=TRUE(),"Physical","Financial")</f>
        <v>Financial</v>
      </c>
      <c r="E759" s="208" t="n">
        <f aca="false">IF(VLOOKUP(S759,'DD-Lookup'!$J$6:$L$50,3,FALSE())="Monthly",(YEAR(AC759)-YEAR(AB759))*12+MONTH(AC759)-MONTH(AB759)+1,(AC759-AB759+1))</f>
        <v>151</v>
      </c>
      <c r="F759" s="239" t="n">
        <f aca="false">E759*SUM(P759:Q759)</f>
        <v>755000</v>
      </c>
      <c r="G759" s="214" t="n">
        <v>1288925</v>
      </c>
      <c r="H759" s="215" t="n">
        <v>37035.3280671296</v>
      </c>
      <c r="I759" s="0" t="s">
        <v>1109</v>
      </c>
      <c r="M759" s="0" t="s">
        <v>858</v>
      </c>
      <c r="N759" s="0" t="s">
        <v>1024</v>
      </c>
      <c r="O759" s="0" t="s">
        <v>1289</v>
      </c>
      <c r="P759" s="216" t="n">
        <v>5000</v>
      </c>
      <c r="S759" s="0" t="s">
        <v>1026</v>
      </c>
      <c r="T759" s="0" t="s">
        <v>784</v>
      </c>
      <c r="U759" s="218" t="n">
        <v>4.66</v>
      </c>
      <c r="V759" s="0" t="s">
        <v>1454</v>
      </c>
      <c r="W759" s="0" t="s">
        <v>1028</v>
      </c>
      <c r="X759" s="0" t="s">
        <v>1029</v>
      </c>
      <c r="Y759" s="0" t="s">
        <v>838</v>
      </c>
      <c r="Z759" s="0" t="s">
        <v>571</v>
      </c>
      <c r="AA759" s="0" t="s">
        <v>1499</v>
      </c>
      <c r="AB759" s="215" t="n">
        <v>37196</v>
      </c>
      <c r="AC759" s="215" t="n">
        <v>37346</v>
      </c>
    </row>
    <row r="760" customFormat="false" ht="12.75" hidden="false" customHeight="false" outlineLevel="0" collapsed="false">
      <c r="A760" s="208" t="str">
        <f aca="false">B760&amp;" "&amp;C760&amp;" "&amp;D760</f>
        <v>US Power Physical</v>
      </c>
      <c r="B760" s="208" t="str">
        <f aca="false">IF((LEFT(N760,2)="US"),"US","")</f>
        <v>US</v>
      </c>
      <c r="C760" s="208" t="str">
        <f aca="false">M760</f>
        <v>Power</v>
      </c>
      <c r="D760" s="208" t="str">
        <f aca="false">IF(ISNUMBER(FIND("Phy",N760))=TRUE(),"Physical","Financial")</f>
        <v>Physical</v>
      </c>
      <c r="E760" s="208" t="n">
        <f aca="false">IF(VLOOKUP(S760,'DD-Lookup'!$J$6:$L$50,3,FALSE())="Monthly",(YEAR(AC760)-YEAR(AB760))*12+MONTH(AC760)-MONTH(AB760)+1,(AC760-AB760+1))</f>
        <v>62</v>
      </c>
      <c r="F760" s="239" t="n">
        <f aca="false">E760*SUM(P760:Q760)</f>
        <v>3100</v>
      </c>
      <c r="G760" s="214" t="n">
        <v>1288926</v>
      </c>
      <c r="H760" s="215" t="n">
        <v>37035.3280902778</v>
      </c>
      <c r="I760" s="0" t="s">
        <v>1183</v>
      </c>
      <c r="M760" s="0" t="s">
        <v>67</v>
      </c>
      <c r="N760" s="0" t="s">
        <v>1081</v>
      </c>
      <c r="O760" s="0" t="s">
        <v>1088</v>
      </c>
      <c r="Q760" s="216" t="n">
        <v>50</v>
      </c>
      <c r="S760" s="0" t="s">
        <v>930</v>
      </c>
      <c r="T760" s="0" t="s">
        <v>784</v>
      </c>
      <c r="U760" s="218" t="n">
        <v>97</v>
      </c>
      <c r="V760" s="0" t="s">
        <v>1184</v>
      </c>
      <c r="W760" s="0" t="s">
        <v>1090</v>
      </c>
      <c r="X760" s="0" t="s">
        <v>1091</v>
      </c>
      <c r="Y760" s="0" t="s">
        <v>1051</v>
      </c>
      <c r="Z760" s="0" t="s">
        <v>618</v>
      </c>
      <c r="AA760" s="0" t="n">
        <v>621181.1</v>
      </c>
      <c r="AB760" s="215" t="n">
        <v>37073.7159722222</v>
      </c>
      <c r="AC760" s="215" t="n">
        <v>37134.7159722222</v>
      </c>
    </row>
    <row r="761" customFormat="false" ht="12.75" hidden="false" customHeight="false" outlineLevel="0" collapsed="false">
      <c r="A761" s="208" t="str">
        <f aca="false">B761&amp;" "&amp;C761&amp;" "&amp;D761</f>
        <v> Metals Financial</v>
      </c>
      <c r="B761" s="208" t="str">
        <f aca="false">IF((LEFT(N761,2)="US"),"US","")</f>
        <v/>
      </c>
      <c r="C761" s="208" t="str">
        <f aca="false">M761</f>
        <v>Metals</v>
      </c>
      <c r="D761" s="208" t="str">
        <f aca="false">IF(ISNUMBER(FIND("Phy",N761))=TRUE(),"Physical","Financial")</f>
        <v>Financial</v>
      </c>
      <c r="E761" s="208" t="n">
        <f aca="false">IF(VLOOKUP(S761,'DD-Lookup'!$J$6:$L$50,3,FALSE())="Monthly",(YEAR(AC761)-YEAR(AB761))*12+MONTH(AC761)-MONTH(AB761)+1,(AC761-AB761+1))</f>
        <v>1</v>
      </c>
      <c r="F761" s="239" t="n">
        <f aca="false">E761*SUM(P761:Q761)</f>
        <v>16</v>
      </c>
      <c r="G761" s="214" t="n">
        <v>1288928</v>
      </c>
      <c r="H761" s="215" t="n">
        <v>37035.3281365741</v>
      </c>
      <c r="I761" s="0" t="s">
        <v>807</v>
      </c>
      <c r="M761" s="0" t="s">
        <v>780</v>
      </c>
      <c r="N761" s="0" t="s">
        <v>781</v>
      </c>
      <c r="O761" s="0" t="s">
        <v>782</v>
      </c>
      <c r="P761" s="216" t="n">
        <v>16</v>
      </c>
      <c r="S761" s="0" t="s">
        <v>783</v>
      </c>
      <c r="T761" s="0" t="s">
        <v>784</v>
      </c>
      <c r="U761" s="218" t="n">
        <v>1541</v>
      </c>
      <c r="V761" s="0" t="s">
        <v>808</v>
      </c>
      <c r="W761" s="0" t="s">
        <v>803</v>
      </c>
      <c r="X761" s="0" t="s">
        <v>787</v>
      </c>
      <c r="Y761" s="0" t="s">
        <v>788</v>
      </c>
      <c r="Z761" s="0" t="s">
        <v>789</v>
      </c>
      <c r="AA761" s="0" t="n">
        <v>2150553</v>
      </c>
    </row>
    <row r="762" customFormat="false" ht="12.75" hidden="false" customHeight="false" outlineLevel="0" collapsed="false">
      <c r="A762" s="208" t="str">
        <f aca="false">B762&amp;" "&amp;C762&amp;" "&amp;D762</f>
        <v>US Natural Gas Physical</v>
      </c>
      <c r="B762" s="208" t="str">
        <f aca="false">IF((LEFT(N762,2)="US"),"US","")</f>
        <v>US</v>
      </c>
      <c r="C762" s="208" t="str">
        <f aca="false">M762</f>
        <v>Natural Gas</v>
      </c>
      <c r="D762" s="208" t="str">
        <f aca="false">IF(ISNUMBER(FIND("Phy",N762))=TRUE(),"Physical","Financial")</f>
        <v>Physical</v>
      </c>
      <c r="E762" s="208" t="n">
        <f aca="false">IF(VLOOKUP(S762,'DD-Lookup'!$J$6:$L$50,3,FALSE())="Monthly",(YEAR(AC762)-YEAR(AB762))*12+MONTH(AC762)-MONTH(AB762)+1,(AC762-AB762+1))</f>
        <v>30</v>
      </c>
      <c r="F762" s="239" t="n">
        <f aca="false">E762*SUM(P762:Q762)</f>
        <v>12000</v>
      </c>
      <c r="G762" s="214" t="n">
        <v>1288927</v>
      </c>
      <c r="H762" s="215" t="n">
        <v>37035.3281365741</v>
      </c>
      <c r="I762" s="0" t="s">
        <v>1500</v>
      </c>
      <c r="M762" s="0" t="s">
        <v>858</v>
      </c>
      <c r="N762" s="0" t="s">
        <v>1501</v>
      </c>
      <c r="O762" s="0" t="s">
        <v>1502</v>
      </c>
      <c r="P762" s="216" t="n">
        <v>400</v>
      </c>
      <c r="S762" s="0" t="s">
        <v>1026</v>
      </c>
      <c r="T762" s="0" t="s">
        <v>784</v>
      </c>
      <c r="U762" s="218" t="n">
        <v>-0.0125</v>
      </c>
      <c r="V762" s="0" t="s">
        <v>1503</v>
      </c>
      <c r="W762" s="0" t="s">
        <v>1314</v>
      </c>
      <c r="X762" s="0" t="s">
        <v>1315</v>
      </c>
      <c r="Y762" s="0" t="s">
        <v>1310</v>
      </c>
      <c r="Z762" s="0" t="s">
        <v>571</v>
      </c>
      <c r="AA762" s="0" t="s">
        <v>1504</v>
      </c>
      <c r="AB762" s="215" t="n">
        <v>37043.875</v>
      </c>
      <c r="AC762" s="215" t="n">
        <v>37072.875</v>
      </c>
    </row>
    <row r="763" customFormat="false" ht="12.75" hidden="false" customHeight="false" outlineLevel="0" collapsed="false">
      <c r="A763" s="208" t="str">
        <f aca="false">B763&amp;" "&amp;C763&amp;" "&amp;D763</f>
        <v>US Natural Gas Physical</v>
      </c>
      <c r="B763" s="208" t="str">
        <f aca="false">IF((LEFT(N763,2)="US"),"US","")</f>
        <v>US</v>
      </c>
      <c r="C763" s="208" t="str">
        <f aca="false">M763</f>
        <v>Natural Gas</v>
      </c>
      <c r="D763" s="208" t="str">
        <f aca="false">IF(ISNUMBER(FIND("Phy",N763))=TRUE(),"Physical","Financial")</f>
        <v>Physical</v>
      </c>
      <c r="E763" s="208" t="n">
        <f aca="false">IF(VLOOKUP(S763,'DD-Lookup'!$J$6:$L$50,3,FALSE())="Monthly",(YEAR(AC763)-YEAR(AB763))*12+MONTH(AC763)-MONTH(AB763)+1,(AC763-AB763+1))</f>
        <v>1</v>
      </c>
      <c r="F763" s="239" t="n">
        <f aca="false">E763*SUM(P763:Q763)</f>
        <v>5000</v>
      </c>
      <c r="G763" s="214" t="n">
        <v>1288930</v>
      </c>
      <c r="H763" s="215" t="n">
        <v>37035.3281944444</v>
      </c>
      <c r="I763" s="0" t="s">
        <v>1505</v>
      </c>
      <c r="M763" s="0" t="s">
        <v>858</v>
      </c>
      <c r="N763" s="0" t="s">
        <v>1305</v>
      </c>
      <c r="O763" s="0" t="s">
        <v>1418</v>
      </c>
      <c r="Q763" s="216" t="n">
        <v>5000</v>
      </c>
      <c r="S763" s="0" t="s">
        <v>1026</v>
      </c>
      <c r="T763" s="0" t="s">
        <v>784</v>
      </c>
      <c r="U763" s="218" t="n">
        <v>4.46</v>
      </c>
      <c r="V763" s="0" t="s">
        <v>1506</v>
      </c>
      <c r="W763" s="0" t="s">
        <v>1388</v>
      </c>
      <c r="X763" s="0" t="s">
        <v>1389</v>
      </c>
      <c r="Y763" s="0" t="s">
        <v>1310</v>
      </c>
      <c r="Z763" s="0" t="s">
        <v>571</v>
      </c>
      <c r="AA763" s="0" t="n">
        <v>806963</v>
      </c>
      <c r="AB763" s="215" t="n">
        <v>37036.875</v>
      </c>
      <c r="AC763" s="215" t="n">
        <v>37036.875</v>
      </c>
    </row>
    <row r="764" customFormat="false" ht="12.75" hidden="false" customHeight="false" outlineLevel="0" collapsed="false">
      <c r="A764" s="208" t="str">
        <f aca="false">B764&amp;" "&amp;C764&amp;" "&amp;D764</f>
        <v>US Natural Gas Physical</v>
      </c>
      <c r="B764" s="208" t="str">
        <f aca="false">IF((LEFT(N764,2)="US"),"US","")</f>
        <v>US</v>
      </c>
      <c r="C764" s="208" t="str">
        <f aca="false">M764</f>
        <v>Natural Gas</v>
      </c>
      <c r="D764" s="208" t="str">
        <f aca="false">IF(ISNUMBER(FIND("Phy",N764))=TRUE(),"Physical","Financial")</f>
        <v>Physical</v>
      </c>
      <c r="E764" s="208" t="n">
        <f aca="false">IF(VLOOKUP(S764,'DD-Lookup'!$J$6:$L$50,3,FALSE())="Monthly",(YEAR(AC764)-YEAR(AB764))*12+MONTH(AC764)-MONTH(AB764)+1,(AC764-AB764+1))</f>
        <v>1</v>
      </c>
      <c r="F764" s="239" t="n">
        <f aca="false">E764*SUM(P764:Q764)</f>
        <v>5000</v>
      </c>
      <c r="G764" s="214" t="n">
        <v>1288931</v>
      </c>
      <c r="H764" s="215" t="n">
        <v>37035.3282060185</v>
      </c>
      <c r="I764" s="0" t="s">
        <v>600</v>
      </c>
      <c r="M764" s="0" t="s">
        <v>858</v>
      </c>
      <c r="N764" s="0" t="s">
        <v>1305</v>
      </c>
      <c r="O764" s="0" t="s">
        <v>1498</v>
      </c>
      <c r="Q764" s="216" t="n">
        <v>5000</v>
      </c>
      <c r="S764" s="0" t="s">
        <v>1026</v>
      </c>
      <c r="T764" s="0" t="s">
        <v>784</v>
      </c>
      <c r="U764" s="218" t="n">
        <v>4.46</v>
      </c>
      <c r="V764" s="0" t="s">
        <v>1507</v>
      </c>
      <c r="W764" s="0" t="s">
        <v>1388</v>
      </c>
      <c r="X764" s="0" t="s">
        <v>1389</v>
      </c>
      <c r="Y764" s="0" t="s">
        <v>1310</v>
      </c>
      <c r="Z764" s="0" t="s">
        <v>571</v>
      </c>
      <c r="AA764" s="0" t="n">
        <v>806964</v>
      </c>
      <c r="AB764" s="215" t="n">
        <v>37036.875</v>
      </c>
      <c r="AC764" s="215" t="n">
        <v>37036.875</v>
      </c>
    </row>
    <row r="765" customFormat="false" ht="12.75" hidden="false" customHeight="false" outlineLevel="0" collapsed="false">
      <c r="A765" s="208" t="str">
        <f aca="false">B765&amp;" "&amp;C765&amp;" "&amp;D765</f>
        <v>US Natural Gas Physical</v>
      </c>
      <c r="B765" s="208" t="str">
        <f aca="false">IF((LEFT(N765,2)="US"),"US","")</f>
        <v>US</v>
      </c>
      <c r="C765" s="208" t="str">
        <f aca="false">M765</f>
        <v>Natural Gas</v>
      </c>
      <c r="D765" s="208" t="str">
        <f aca="false">IF(ISNUMBER(FIND("Phy",N765))=TRUE(),"Physical","Financial")</f>
        <v>Physical</v>
      </c>
      <c r="E765" s="208" t="n">
        <f aca="false">IF(VLOOKUP(S765,'DD-Lookup'!$J$6:$L$50,3,FALSE())="Monthly",(YEAR(AC765)-YEAR(AB765))*12+MONTH(AC765)-MONTH(AB765)+1,(AC765-AB765+1))</f>
        <v>1</v>
      </c>
      <c r="F765" s="239" t="n">
        <f aca="false">E765*SUM(P765:Q765)</f>
        <v>5000</v>
      </c>
      <c r="G765" s="214" t="n">
        <v>1288932</v>
      </c>
      <c r="H765" s="215" t="n">
        <v>37035.3282175926</v>
      </c>
      <c r="I765" s="0" t="s">
        <v>1399</v>
      </c>
      <c r="M765" s="0" t="s">
        <v>858</v>
      </c>
      <c r="N765" s="0" t="s">
        <v>1305</v>
      </c>
      <c r="O765" s="0" t="s">
        <v>1378</v>
      </c>
      <c r="Q765" s="216" t="n">
        <v>5000</v>
      </c>
      <c r="S765" s="0" t="s">
        <v>1026</v>
      </c>
      <c r="T765" s="0" t="s">
        <v>784</v>
      </c>
      <c r="U765" s="218" t="n">
        <v>4.0175</v>
      </c>
      <c r="V765" s="0" t="s">
        <v>1400</v>
      </c>
      <c r="W765" s="0" t="s">
        <v>1361</v>
      </c>
      <c r="X765" s="0" t="s">
        <v>1362</v>
      </c>
      <c r="Y765" s="0" t="s">
        <v>1310</v>
      </c>
      <c r="Z765" s="0" t="s">
        <v>571</v>
      </c>
      <c r="AA765" s="0" t="n">
        <v>806965</v>
      </c>
      <c r="AB765" s="215" t="n">
        <v>37036.875</v>
      </c>
      <c r="AC765" s="215" t="n">
        <v>37036.875</v>
      </c>
    </row>
    <row r="766" customFormat="false" ht="12.75" hidden="false" customHeight="false" outlineLevel="0" collapsed="false">
      <c r="A766" s="208" t="str">
        <f aca="false">B766&amp;" "&amp;C766&amp;" "&amp;D766</f>
        <v>US Power Physical</v>
      </c>
      <c r="B766" s="208" t="str">
        <f aca="false">IF((LEFT(N766,2)="US"),"US","")</f>
        <v>US</v>
      </c>
      <c r="C766" s="208" t="str">
        <f aca="false">M766</f>
        <v>Power</v>
      </c>
      <c r="D766" s="208" t="str">
        <f aca="false">IF(ISNUMBER(FIND("Phy",N766))=TRUE(),"Physical","Financial")</f>
        <v>Physical</v>
      </c>
      <c r="E766" s="208" t="n">
        <f aca="false">IF(VLOOKUP(S766,'DD-Lookup'!$J$6:$L$50,3,FALSE())="Monthly",(YEAR(AC766)-YEAR(AB766))*12+MONTH(AC766)-MONTH(AB766)+1,(AC766-AB766+1))</f>
        <v>30</v>
      </c>
      <c r="F766" s="239" t="n">
        <f aca="false">E766*SUM(P766:Q766)</f>
        <v>1500</v>
      </c>
      <c r="G766" s="214" t="n">
        <v>1288933</v>
      </c>
      <c r="H766" s="215" t="n">
        <v>37035.3282291667</v>
      </c>
      <c r="I766" s="0" t="s">
        <v>1078</v>
      </c>
      <c r="M766" s="0" t="s">
        <v>67</v>
      </c>
      <c r="N766" s="0" t="s">
        <v>1081</v>
      </c>
      <c r="O766" s="0" t="s">
        <v>1284</v>
      </c>
      <c r="Q766" s="216" t="n">
        <v>50</v>
      </c>
      <c r="S766" s="0" t="s">
        <v>930</v>
      </c>
      <c r="T766" s="0" t="s">
        <v>784</v>
      </c>
      <c r="U766" s="218" t="n">
        <v>70.75</v>
      </c>
      <c r="V766" s="0" t="s">
        <v>1188</v>
      </c>
      <c r="W766" s="0" t="s">
        <v>1228</v>
      </c>
      <c r="X766" s="0" t="s">
        <v>1229</v>
      </c>
      <c r="Y766" s="0" t="s">
        <v>1051</v>
      </c>
      <c r="Z766" s="0" t="s">
        <v>618</v>
      </c>
      <c r="AA766" s="0" t="n">
        <v>621183.1</v>
      </c>
      <c r="AB766" s="215" t="n">
        <v>37043.875</v>
      </c>
      <c r="AC766" s="215" t="n">
        <v>37072.875</v>
      </c>
    </row>
    <row r="767" customFormat="false" ht="12.75" hidden="false" customHeight="false" outlineLevel="0" collapsed="false">
      <c r="A767" s="208" t="str">
        <f aca="false">B767&amp;" "&amp;C767&amp;" "&amp;D767</f>
        <v>US Power Physical</v>
      </c>
      <c r="B767" s="208" t="str">
        <f aca="false">IF((LEFT(N767,2)="US"),"US","")</f>
        <v>US</v>
      </c>
      <c r="C767" s="208" t="str">
        <f aca="false">M767</f>
        <v>Power</v>
      </c>
      <c r="D767" s="208" t="str">
        <f aca="false">IF(ISNUMBER(FIND("Phy",N767))=TRUE(),"Physical","Financial")</f>
        <v>Physical</v>
      </c>
      <c r="E767" s="208" t="n">
        <f aca="false">IF(VLOOKUP(S767,'DD-Lookup'!$J$6:$L$50,3,FALSE())="Monthly",(YEAR(AC767)-YEAR(AB767))*12+MONTH(AC767)-MONTH(AB767)+1,(AC767-AB767+1))</f>
        <v>1</v>
      </c>
      <c r="F767" s="239" t="n">
        <f aca="false">E767*SUM(P767:Q767)</f>
        <v>50</v>
      </c>
      <c r="G767" s="214" t="n">
        <v>1288934</v>
      </c>
      <c r="H767" s="215" t="n">
        <v>37035.3282638889</v>
      </c>
      <c r="I767" s="0" t="s">
        <v>1508</v>
      </c>
      <c r="J767" s="0" t="s">
        <v>1199</v>
      </c>
      <c r="K767" s="0" t="s">
        <v>1200</v>
      </c>
      <c r="M767" s="0" t="s">
        <v>67</v>
      </c>
      <c r="N767" s="0" t="s">
        <v>1081</v>
      </c>
      <c r="O767" s="0" t="s">
        <v>1120</v>
      </c>
      <c r="P767" s="216" t="n">
        <v>50</v>
      </c>
      <c r="S767" s="0" t="s">
        <v>930</v>
      </c>
      <c r="T767" s="0" t="s">
        <v>784</v>
      </c>
      <c r="U767" s="218" t="n">
        <v>30.8</v>
      </c>
      <c r="V767" s="0" t="s">
        <v>1201</v>
      </c>
      <c r="W767" s="0" t="s">
        <v>1122</v>
      </c>
      <c r="X767" s="0" t="s">
        <v>1123</v>
      </c>
      <c r="Y767" s="0" t="s">
        <v>1051</v>
      </c>
      <c r="Z767" s="0" t="s">
        <v>618</v>
      </c>
      <c r="AA767" s="0" t="n">
        <v>621184.1</v>
      </c>
      <c r="AB767" s="215" t="n">
        <v>37036.875</v>
      </c>
      <c r="AC767" s="215" t="n">
        <v>37036.875</v>
      </c>
    </row>
    <row r="768" customFormat="false" ht="12.75" hidden="false" customHeight="false" outlineLevel="0" collapsed="false">
      <c r="A768" s="208" t="str">
        <f aca="false">B768&amp;" "&amp;C768&amp;" "&amp;D768</f>
        <v>US Natural Gas Physical</v>
      </c>
      <c r="B768" s="208" t="str">
        <f aca="false">IF((LEFT(N768,2)="US"),"US","")</f>
        <v>US</v>
      </c>
      <c r="C768" s="208" t="str">
        <f aca="false">M768</f>
        <v>Natural Gas</v>
      </c>
      <c r="D768" s="208" t="str">
        <f aca="false">IF(ISNUMBER(FIND("Phy",N768))=TRUE(),"Physical","Financial")</f>
        <v>Physical</v>
      </c>
      <c r="E768" s="208" t="n">
        <f aca="false">IF(VLOOKUP(S768,'DD-Lookup'!$J$6:$L$50,3,FALSE())="Monthly",(YEAR(AC768)-YEAR(AB768))*12+MONTH(AC768)-MONTH(AB768)+1,(AC768-AB768+1))</f>
        <v>1</v>
      </c>
      <c r="F768" s="239" t="n">
        <f aca="false">E768*SUM(P768:Q768)</f>
        <v>5000</v>
      </c>
      <c r="G768" s="214" t="n">
        <v>1288935</v>
      </c>
      <c r="H768" s="215" t="n">
        <v>37035.3282986111</v>
      </c>
      <c r="I768" s="0" t="s">
        <v>600</v>
      </c>
      <c r="M768" s="0" t="s">
        <v>858</v>
      </c>
      <c r="N768" s="0" t="s">
        <v>1305</v>
      </c>
      <c r="O768" s="0" t="s">
        <v>1498</v>
      </c>
      <c r="Q768" s="216" t="n">
        <v>5000</v>
      </c>
      <c r="S768" s="0" t="s">
        <v>1026</v>
      </c>
      <c r="T768" s="0" t="s">
        <v>784</v>
      </c>
      <c r="U768" s="218" t="n">
        <v>4.465</v>
      </c>
      <c r="V768" s="0" t="s">
        <v>1474</v>
      </c>
      <c r="W768" s="0" t="s">
        <v>1388</v>
      </c>
      <c r="X768" s="0" t="s">
        <v>1389</v>
      </c>
      <c r="Y768" s="0" t="s">
        <v>1310</v>
      </c>
      <c r="Z768" s="0" t="s">
        <v>571</v>
      </c>
      <c r="AA768" s="0" t="n">
        <v>806968</v>
      </c>
      <c r="AB768" s="215" t="n">
        <v>37036.875</v>
      </c>
      <c r="AC768" s="215" t="n">
        <v>37036.875</v>
      </c>
    </row>
    <row r="769" customFormat="false" ht="12.75" hidden="false" customHeight="false" outlineLevel="0" collapsed="false">
      <c r="A769" s="208" t="str">
        <f aca="false">B769&amp;" "&amp;C769&amp;" "&amp;D769</f>
        <v>US Power Physical</v>
      </c>
      <c r="B769" s="208" t="str">
        <f aca="false">IF((LEFT(N769,2)="US"),"US","")</f>
        <v>US</v>
      </c>
      <c r="C769" s="208" t="str">
        <f aca="false">M769</f>
        <v>Power</v>
      </c>
      <c r="D769" s="208" t="str">
        <f aca="false">IF(ISNUMBER(FIND("Phy",N769))=TRUE(),"Physical","Financial")</f>
        <v>Physical</v>
      </c>
      <c r="E769" s="208" t="n">
        <f aca="false">IF(VLOOKUP(S769,'DD-Lookup'!$J$6:$L$50,3,FALSE())="Monthly",(YEAR(AC769)-YEAR(AB769))*12+MONTH(AC769)-MONTH(AB769)+1,(AC769-AB769+1))</f>
        <v>1</v>
      </c>
      <c r="F769" s="239" t="n">
        <f aca="false">E769*SUM(P769:Q769)</f>
        <v>50</v>
      </c>
      <c r="G769" s="214" t="n">
        <v>1288936</v>
      </c>
      <c r="H769" s="215" t="n">
        <v>37035.3283217593</v>
      </c>
      <c r="I769" s="0" t="s">
        <v>1508</v>
      </c>
      <c r="J769" s="0" t="s">
        <v>1199</v>
      </c>
      <c r="K769" s="0" t="s">
        <v>1200</v>
      </c>
      <c r="M769" s="0" t="s">
        <v>67</v>
      </c>
      <c r="N769" s="0" t="s">
        <v>1081</v>
      </c>
      <c r="O769" s="0" t="s">
        <v>1120</v>
      </c>
      <c r="P769" s="216" t="n">
        <v>50</v>
      </c>
      <c r="S769" s="0" t="s">
        <v>930</v>
      </c>
      <c r="T769" s="0" t="s">
        <v>784</v>
      </c>
      <c r="U769" s="218" t="n">
        <v>30.7</v>
      </c>
      <c r="V769" s="0" t="s">
        <v>1201</v>
      </c>
      <c r="W769" s="0" t="s">
        <v>1122</v>
      </c>
      <c r="X769" s="0" t="s">
        <v>1123</v>
      </c>
      <c r="Y769" s="0" t="s">
        <v>1051</v>
      </c>
      <c r="Z769" s="0" t="s">
        <v>618</v>
      </c>
      <c r="AA769" s="0" t="n">
        <v>621185.1</v>
      </c>
      <c r="AB769" s="215" t="n">
        <v>37036.875</v>
      </c>
      <c r="AC769" s="215" t="n">
        <v>37036.875</v>
      </c>
    </row>
    <row r="770" customFormat="false" ht="12.75" hidden="false" customHeight="false" outlineLevel="0" collapsed="false">
      <c r="A770" s="208" t="str">
        <f aca="false">B770&amp;" "&amp;C770&amp;" "&amp;D770</f>
        <v>US Natural Gas Physical</v>
      </c>
      <c r="B770" s="208" t="str">
        <f aca="false">IF((LEFT(N770,2)="US"),"US","")</f>
        <v>US</v>
      </c>
      <c r="C770" s="208" t="str">
        <f aca="false">M770</f>
        <v>Natural Gas</v>
      </c>
      <c r="D770" s="208" t="str">
        <f aca="false">IF(ISNUMBER(FIND("Phy",N770))=TRUE(),"Physical","Financial")</f>
        <v>Physical</v>
      </c>
      <c r="E770" s="208" t="n">
        <f aca="false">IF(VLOOKUP(S770,'DD-Lookup'!$J$6:$L$50,3,FALSE())="Monthly",(YEAR(AC770)-YEAR(AB770))*12+MONTH(AC770)-MONTH(AB770)+1,(AC770-AB770+1))</f>
        <v>1</v>
      </c>
      <c r="F770" s="239" t="n">
        <f aca="false">E770*SUM(P770:Q770)</f>
        <v>10000</v>
      </c>
      <c r="G770" s="214" t="n">
        <v>1288937</v>
      </c>
      <c r="H770" s="215" t="n">
        <v>37035.3283217593</v>
      </c>
      <c r="I770" s="0" t="s">
        <v>1183</v>
      </c>
      <c r="M770" s="0" t="s">
        <v>858</v>
      </c>
      <c r="N770" s="0" t="s">
        <v>1305</v>
      </c>
      <c r="O770" s="0" t="s">
        <v>1313</v>
      </c>
      <c r="Q770" s="216" t="n">
        <v>10000</v>
      </c>
      <c r="S770" s="0" t="s">
        <v>1026</v>
      </c>
      <c r="T770" s="0" t="s">
        <v>784</v>
      </c>
      <c r="U770" s="218" t="n">
        <v>4.06</v>
      </c>
      <c r="V770" s="0" t="s">
        <v>1307</v>
      </c>
      <c r="W770" s="0" t="s">
        <v>1314</v>
      </c>
      <c r="X770" s="0" t="s">
        <v>1315</v>
      </c>
      <c r="Y770" s="0" t="s">
        <v>1310</v>
      </c>
      <c r="Z770" s="0" t="s">
        <v>571</v>
      </c>
      <c r="AA770" s="0" t="n">
        <v>806969</v>
      </c>
      <c r="AB770" s="215" t="n">
        <v>37036.875</v>
      </c>
      <c r="AC770" s="215" t="n">
        <v>37036.875</v>
      </c>
    </row>
    <row r="771" customFormat="false" ht="12.75" hidden="false" customHeight="false" outlineLevel="0" collapsed="false">
      <c r="A771" s="208" t="str">
        <f aca="false">B771&amp;" "&amp;C771&amp;" "&amp;D771</f>
        <v>US Natural Gas Physical</v>
      </c>
      <c r="B771" s="208" t="str">
        <f aca="false">IF((LEFT(N771,2)="US"),"US","")</f>
        <v>US</v>
      </c>
      <c r="C771" s="208" t="str">
        <f aca="false">M771</f>
        <v>Natural Gas</v>
      </c>
      <c r="D771" s="208" t="str">
        <f aca="false">IF(ISNUMBER(FIND("Phy",N771))=TRUE(),"Physical","Financial")</f>
        <v>Physical</v>
      </c>
      <c r="E771" s="208" t="n">
        <f aca="false">IF(VLOOKUP(S771,'DD-Lookup'!$J$6:$L$50,3,FALSE())="Monthly",(YEAR(AC771)-YEAR(AB771))*12+MONTH(AC771)-MONTH(AB771)+1,(AC771-AB771+1))</f>
        <v>1</v>
      </c>
      <c r="F771" s="239" t="n">
        <f aca="false">E771*SUM(P771:Q771)</f>
        <v>5000</v>
      </c>
      <c r="G771" s="214" t="n">
        <v>1288938</v>
      </c>
      <c r="H771" s="215" t="n">
        <v>37035.3284606482</v>
      </c>
      <c r="I771" s="0" t="s">
        <v>1505</v>
      </c>
      <c r="M771" s="0" t="s">
        <v>858</v>
      </c>
      <c r="N771" s="0" t="s">
        <v>1305</v>
      </c>
      <c r="O771" s="0" t="s">
        <v>1418</v>
      </c>
      <c r="Q771" s="216" t="n">
        <v>5000</v>
      </c>
      <c r="S771" s="0" t="s">
        <v>1026</v>
      </c>
      <c r="T771" s="0" t="s">
        <v>784</v>
      </c>
      <c r="U771" s="218" t="n">
        <v>4.47</v>
      </c>
      <c r="V771" s="0" t="s">
        <v>1506</v>
      </c>
      <c r="W771" s="0" t="s">
        <v>1388</v>
      </c>
      <c r="X771" s="0" t="s">
        <v>1389</v>
      </c>
      <c r="Y771" s="0" t="s">
        <v>1310</v>
      </c>
      <c r="Z771" s="0" t="s">
        <v>571</v>
      </c>
      <c r="AA771" s="0" t="n">
        <v>806970</v>
      </c>
      <c r="AB771" s="215" t="n">
        <v>37036.875</v>
      </c>
      <c r="AC771" s="215" t="n">
        <v>37036.875</v>
      </c>
    </row>
    <row r="772" customFormat="false" ht="12.75" hidden="false" customHeight="false" outlineLevel="0" collapsed="false">
      <c r="A772" s="208" t="str">
        <f aca="false">B772&amp;" "&amp;C772&amp;" "&amp;D772</f>
        <v>US Natural Gas Financial</v>
      </c>
      <c r="B772" s="208" t="str">
        <f aca="false">IF((LEFT(N772,2)="US"),"US","")</f>
        <v>US</v>
      </c>
      <c r="C772" s="208" t="str">
        <f aca="false">M772</f>
        <v>Natural Gas</v>
      </c>
      <c r="D772" s="208" t="str">
        <f aca="false">IF(ISNUMBER(FIND("Phy",N772))=TRUE(),"Physical","Financial")</f>
        <v>Financial</v>
      </c>
      <c r="E772" s="208" t="n">
        <f aca="false">IF(VLOOKUP(S772,'DD-Lookup'!$J$6:$L$50,3,FALSE())="Monthly",(YEAR(AC772)-YEAR(AB772))*12+MONTH(AC772)-MONTH(AB772)+1,(AC772-AB772+1))</f>
        <v>31</v>
      </c>
      <c r="F772" s="239" t="n">
        <f aca="false">E772*SUM(P772:Q772)</f>
        <v>155000</v>
      </c>
      <c r="G772" s="214" t="n">
        <v>1288941</v>
      </c>
      <c r="H772" s="215" t="n">
        <v>37035.3285300926</v>
      </c>
      <c r="I772" s="0" t="s">
        <v>1059</v>
      </c>
      <c r="M772" s="0" t="s">
        <v>858</v>
      </c>
      <c r="N772" s="0" t="s">
        <v>1024</v>
      </c>
      <c r="O772" s="0" t="s">
        <v>1099</v>
      </c>
      <c r="P772" s="216" t="n">
        <v>5000</v>
      </c>
      <c r="S772" s="0" t="s">
        <v>1026</v>
      </c>
      <c r="T772" s="0" t="s">
        <v>784</v>
      </c>
      <c r="U772" s="218" t="n">
        <v>4.2375</v>
      </c>
      <c r="V772" s="0" t="s">
        <v>1294</v>
      </c>
      <c r="W772" s="0" t="s">
        <v>1028</v>
      </c>
      <c r="X772" s="0" t="s">
        <v>1029</v>
      </c>
      <c r="Y772" s="0" t="s">
        <v>838</v>
      </c>
      <c r="Z772" s="0" t="s">
        <v>571</v>
      </c>
      <c r="AA772" s="0" t="s">
        <v>1509</v>
      </c>
      <c r="AB772" s="215" t="n">
        <v>37073.875</v>
      </c>
      <c r="AC772" s="215" t="n">
        <v>37103.875</v>
      </c>
    </row>
    <row r="773" customFormat="false" ht="12.75" hidden="false" customHeight="false" outlineLevel="0" collapsed="false">
      <c r="A773" s="208" t="str">
        <f aca="false">B773&amp;" "&amp;C773&amp;" "&amp;D773</f>
        <v>US Power Physical</v>
      </c>
      <c r="B773" s="208" t="str">
        <f aca="false">IF((LEFT(N773,2)="US"),"US","")</f>
        <v>US</v>
      </c>
      <c r="C773" s="208" t="str">
        <f aca="false">M773</f>
        <v>Power</v>
      </c>
      <c r="D773" s="208" t="str">
        <f aca="false">IF(ISNUMBER(FIND("Phy",N773))=TRUE(),"Physical","Financial")</f>
        <v>Physical</v>
      </c>
      <c r="E773" s="208" t="n">
        <f aca="false">IF(VLOOKUP(S773,'DD-Lookup'!$J$6:$L$50,3,FALSE())="Monthly",(YEAR(AC773)-YEAR(AB773))*12+MONTH(AC773)-MONTH(AB773)+1,(AC773-AB773+1))</f>
        <v>62</v>
      </c>
      <c r="F773" s="239" t="n">
        <f aca="false">E773*SUM(P773:Q773)</f>
        <v>3100</v>
      </c>
      <c r="G773" s="214" t="n">
        <v>1288943</v>
      </c>
      <c r="H773" s="215" t="n">
        <v>37035.3285648148</v>
      </c>
      <c r="I773" s="0" t="s">
        <v>1087</v>
      </c>
      <c r="M773" s="0" t="s">
        <v>67</v>
      </c>
      <c r="N773" s="0" t="s">
        <v>1081</v>
      </c>
      <c r="O773" s="0" t="s">
        <v>1088</v>
      </c>
      <c r="P773" s="216" t="n">
        <v>50</v>
      </c>
      <c r="S773" s="0" t="s">
        <v>930</v>
      </c>
      <c r="T773" s="0" t="s">
        <v>784</v>
      </c>
      <c r="U773" s="218" t="n">
        <v>96.5</v>
      </c>
      <c r="V773" s="0" t="s">
        <v>1089</v>
      </c>
      <c r="W773" s="0" t="s">
        <v>1090</v>
      </c>
      <c r="X773" s="0" t="s">
        <v>1091</v>
      </c>
      <c r="Y773" s="0" t="s">
        <v>1051</v>
      </c>
      <c r="Z773" s="0" t="s">
        <v>618</v>
      </c>
      <c r="AA773" s="0" t="n">
        <v>621188.1</v>
      </c>
      <c r="AB773" s="215" t="n">
        <v>37073.7159722222</v>
      </c>
      <c r="AC773" s="215" t="n">
        <v>37134.7159722222</v>
      </c>
    </row>
    <row r="774" customFormat="false" ht="12.75" hidden="false" customHeight="false" outlineLevel="0" collapsed="false">
      <c r="A774" s="208" t="str">
        <f aca="false">B774&amp;" "&amp;C774&amp;" "&amp;D774</f>
        <v>US Natural Gas Physical</v>
      </c>
      <c r="B774" s="208" t="str">
        <f aca="false">IF((LEFT(N774,2)="US"),"US","")</f>
        <v>US</v>
      </c>
      <c r="C774" s="208" t="str">
        <f aca="false">M774</f>
        <v>Natural Gas</v>
      </c>
      <c r="D774" s="208" t="str">
        <f aca="false">IF(ISNUMBER(FIND("Phy",N774))=TRUE(),"Physical","Financial")</f>
        <v>Physical</v>
      </c>
      <c r="E774" s="208" t="n">
        <f aca="false">IF(VLOOKUP(S774,'DD-Lookup'!$J$6:$L$50,3,FALSE())="Monthly",(YEAR(AC774)-YEAR(AB774))*12+MONTH(AC774)-MONTH(AB774)+1,(AC774-AB774+1))</f>
        <v>1</v>
      </c>
      <c r="F774" s="239" t="n">
        <f aca="false">E774*SUM(P774:Q774)</f>
        <v>10000</v>
      </c>
      <c r="G774" s="214" t="n">
        <v>1288944</v>
      </c>
      <c r="H774" s="215" t="n">
        <v>37035.3285763889</v>
      </c>
      <c r="I774" s="0" t="s">
        <v>1317</v>
      </c>
      <c r="M774" s="0" t="s">
        <v>858</v>
      </c>
      <c r="N774" s="0" t="s">
        <v>1305</v>
      </c>
      <c r="O774" s="0" t="s">
        <v>1306</v>
      </c>
      <c r="Q774" s="216" t="n">
        <v>10000</v>
      </c>
      <c r="S774" s="0" t="s">
        <v>1026</v>
      </c>
      <c r="T774" s="0" t="s">
        <v>784</v>
      </c>
      <c r="U774" s="218" t="n">
        <v>4.19</v>
      </c>
      <c r="V774" s="0" t="s">
        <v>1370</v>
      </c>
      <c r="W774" s="0" t="s">
        <v>1308</v>
      </c>
      <c r="X774" s="0" t="s">
        <v>1309</v>
      </c>
      <c r="Y774" s="0" t="s">
        <v>1310</v>
      </c>
      <c r="Z774" s="0" t="s">
        <v>571</v>
      </c>
      <c r="AA774" s="0" t="n">
        <v>806971</v>
      </c>
      <c r="AB774" s="215" t="n">
        <v>37036.875</v>
      </c>
      <c r="AC774" s="215" t="n">
        <v>37036.875</v>
      </c>
    </row>
    <row r="775" customFormat="false" ht="12.75" hidden="false" customHeight="false" outlineLevel="0" collapsed="false">
      <c r="A775" s="208" t="str">
        <f aca="false">B775&amp;" "&amp;C775&amp;" "&amp;D775</f>
        <v>US Natural Gas Physical</v>
      </c>
      <c r="B775" s="208" t="str">
        <f aca="false">IF((LEFT(N775,2)="US"),"US","")</f>
        <v>US</v>
      </c>
      <c r="C775" s="208" t="str">
        <f aca="false">M775</f>
        <v>Natural Gas</v>
      </c>
      <c r="D775" s="208" t="str">
        <f aca="false">IF(ISNUMBER(FIND("Phy",N775))=TRUE(),"Physical","Financial")</f>
        <v>Physical</v>
      </c>
      <c r="E775" s="208" t="n">
        <f aca="false">IF(VLOOKUP(S775,'DD-Lookup'!$J$6:$L$50,3,FALSE())="Monthly",(YEAR(AC775)-YEAR(AB775))*12+MONTH(AC775)-MONTH(AB775)+1,(AC775-AB775+1))</f>
        <v>1</v>
      </c>
      <c r="F775" s="239" t="n">
        <f aca="false">E775*SUM(P775:Q775)</f>
        <v>5000</v>
      </c>
      <c r="G775" s="214" t="n">
        <v>1288945</v>
      </c>
      <c r="H775" s="215" t="n">
        <v>37035.3285763889</v>
      </c>
      <c r="I775" s="0" t="s">
        <v>1317</v>
      </c>
      <c r="M775" s="0" t="s">
        <v>858</v>
      </c>
      <c r="N775" s="0" t="s">
        <v>1305</v>
      </c>
      <c r="O775" s="0" t="s">
        <v>1397</v>
      </c>
      <c r="Q775" s="216" t="n">
        <v>5000</v>
      </c>
      <c r="S775" s="0" t="s">
        <v>1026</v>
      </c>
      <c r="T775" s="0" t="s">
        <v>784</v>
      </c>
      <c r="U775" s="218" t="n">
        <v>4.0025</v>
      </c>
      <c r="V775" s="0" t="s">
        <v>1402</v>
      </c>
      <c r="W775" s="0" t="s">
        <v>1361</v>
      </c>
      <c r="X775" s="0" t="s">
        <v>1362</v>
      </c>
      <c r="Y775" s="0" t="s">
        <v>1310</v>
      </c>
      <c r="Z775" s="0" t="s">
        <v>571</v>
      </c>
      <c r="AA775" s="0" t="n">
        <v>806972</v>
      </c>
      <c r="AB775" s="215" t="n">
        <v>37036.875</v>
      </c>
      <c r="AC775" s="215" t="n">
        <v>37036.875</v>
      </c>
    </row>
    <row r="776" customFormat="false" ht="12.75" hidden="false" customHeight="false" outlineLevel="0" collapsed="false">
      <c r="A776" s="208" t="str">
        <f aca="false">B776&amp;" "&amp;C776&amp;" "&amp;D776</f>
        <v>US Natural Gas Physical</v>
      </c>
      <c r="B776" s="208" t="str">
        <f aca="false">IF((LEFT(N776,2)="US"),"US","")</f>
        <v>US</v>
      </c>
      <c r="C776" s="208" t="str">
        <f aca="false">M776</f>
        <v>Natural Gas</v>
      </c>
      <c r="D776" s="208" t="str">
        <f aca="false">IF(ISNUMBER(FIND("Phy",N776))=TRUE(),"Physical","Financial")</f>
        <v>Physical</v>
      </c>
      <c r="E776" s="208" t="n">
        <f aca="false">IF(VLOOKUP(S776,'DD-Lookup'!$J$6:$L$50,3,FALSE())="Monthly",(YEAR(AC776)-YEAR(AB776))*12+MONTH(AC776)-MONTH(AB776)+1,(AC776-AB776+1))</f>
        <v>1</v>
      </c>
      <c r="F776" s="239" t="n">
        <f aca="false">E776*SUM(P776:Q776)</f>
        <v>10000</v>
      </c>
      <c r="G776" s="214" t="n">
        <v>1288946</v>
      </c>
      <c r="H776" s="215" t="n">
        <v>37035.328599537</v>
      </c>
      <c r="I776" s="0" t="s">
        <v>1471</v>
      </c>
      <c r="M776" s="0" t="s">
        <v>858</v>
      </c>
      <c r="N776" s="0" t="s">
        <v>1305</v>
      </c>
      <c r="O776" s="0" t="s">
        <v>1469</v>
      </c>
      <c r="Q776" s="216" t="n">
        <v>10000</v>
      </c>
      <c r="S776" s="0" t="s">
        <v>1026</v>
      </c>
      <c r="T776" s="0" t="s">
        <v>784</v>
      </c>
      <c r="U776" s="218" t="n">
        <v>4.05</v>
      </c>
      <c r="V776" s="0" t="s">
        <v>1472</v>
      </c>
      <c r="W776" s="0" t="s">
        <v>1314</v>
      </c>
      <c r="X776" s="0" t="s">
        <v>1315</v>
      </c>
      <c r="Y776" s="0" t="s">
        <v>1310</v>
      </c>
      <c r="Z776" s="0" t="s">
        <v>571</v>
      </c>
      <c r="AA776" s="0" t="n">
        <v>806973</v>
      </c>
      <c r="AB776" s="215" t="n">
        <v>37036.875</v>
      </c>
      <c r="AC776" s="215" t="n">
        <v>37036.875</v>
      </c>
    </row>
    <row r="777" customFormat="false" ht="12.75" hidden="false" customHeight="false" outlineLevel="0" collapsed="false">
      <c r="A777" s="208" t="str">
        <f aca="false">B777&amp;" "&amp;C777&amp;" "&amp;D777</f>
        <v>US Natural Gas Financial</v>
      </c>
      <c r="B777" s="208" t="str">
        <f aca="false">IF((LEFT(N777,2)="US"),"US","")</f>
        <v>US</v>
      </c>
      <c r="C777" s="208" t="str">
        <f aca="false">M777</f>
        <v>Natural Gas</v>
      </c>
      <c r="D777" s="208" t="str">
        <f aca="false">IF(ISNUMBER(FIND("Phy",N777))=TRUE(),"Physical","Financial")</f>
        <v>Financial</v>
      </c>
      <c r="E777" s="208" t="n">
        <f aca="false">IF(VLOOKUP(S777,'DD-Lookup'!$J$6:$L$50,3,FALSE())="Monthly",(YEAR(AC777)-YEAR(AB777))*12+MONTH(AC777)-MONTH(AB777)+1,(AC777-AB777+1))</f>
        <v>30</v>
      </c>
      <c r="F777" s="239" t="n">
        <f aca="false">E777*SUM(P777:Q777)</f>
        <v>150000</v>
      </c>
      <c r="G777" s="214" t="n">
        <v>1288947</v>
      </c>
      <c r="H777" s="215" t="n">
        <v>37035.3286111111</v>
      </c>
      <c r="I777" s="0" t="s">
        <v>1376</v>
      </c>
      <c r="M777" s="0" t="s">
        <v>858</v>
      </c>
      <c r="N777" s="0" t="s">
        <v>1024</v>
      </c>
      <c r="O777" s="0" t="s">
        <v>1025</v>
      </c>
      <c r="P777" s="216" t="n">
        <v>5000</v>
      </c>
      <c r="S777" s="0" t="s">
        <v>1026</v>
      </c>
      <c r="T777" s="0" t="s">
        <v>784</v>
      </c>
      <c r="U777" s="218" t="n">
        <v>4.17</v>
      </c>
      <c r="V777" s="0" t="s">
        <v>1510</v>
      </c>
      <c r="W777" s="0" t="s">
        <v>1028</v>
      </c>
      <c r="X777" s="0" t="s">
        <v>1029</v>
      </c>
      <c r="Y777" s="0" t="s">
        <v>838</v>
      </c>
      <c r="Z777" s="0" t="s">
        <v>571</v>
      </c>
      <c r="AA777" s="0" t="s">
        <v>1511</v>
      </c>
      <c r="AB777" s="215" t="n">
        <v>37043.875</v>
      </c>
      <c r="AC777" s="215" t="n">
        <v>37072.875</v>
      </c>
    </row>
    <row r="778" customFormat="false" ht="12.75" hidden="false" customHeight="false" outlineLevel="0" collapsed="false">
      <c r="A778" s="208" t="str">
        <f aca="false">B778&amp;" "&amp;C778&amp;" "&amp;D778</f>
        <v> Natural Gas Physical</v>
      </c>
      <c r="B778" s="208" t="str">
        <f aca="false">IF((LEFT(N778,2)="US"),"US","")</f>
        <v/>
      </c>
      <c r="C778" s="208" t="str">
        <f aca="false">M778</f>
        <v>Natural Gas</v>
      </c>
      <c r="D778" s="208" t="str">
        <f aca="false">IF(ISNUMBER(FIND("Phy",N778))=TRUE(),"Physical","Financial")</f>
        <v>Physical</v>
      </c>
      <c r="E778" s="208" t="n">
        <f aca="false">IF(VLOOKUP(S778,'DD-Lookup'!$J$6:$L$50,3,FALSE())="Monthly",(YEAR(AC778)-YEAR(AB778))*12+MONTH(AC778)-MONTH(AB778)+1,(AC778-AB778+1))</f>
        <v>1</v>
      </c>
      <c r="F778" s="239" t="n">
        <f aca="false">E778*SUM(P778:Q778)</f>
        <v>10000</v>
      </c>
      <c r="G778" s="214" t="n">
        <v>1288948</v>
      </c>
      <c r="H778" s="215" t="n">
        <v>37035.3286342593</v>
      </c>
      <c r="I778" s="0" t="s">
        <v>1333</v>
      </c>
      <c r="M778" s="0" t="s">
        <v>858</v>
      </c>
      <c r="N778" s="0" t="s">
        <v>1334</v>
      </c>
      <c r="O778" s="0" t="s">
        <v>1335</v>
      </c>
      <c r="Q778" s="216" t="n">
        <v>10000</v>
      </c>
      <c r="S778" s="0" t="s">
        <v>1026</v>
      </c>
      <c r="T778" s="0" t="s">
        <v>784</v>
      </c>
      <c r="U778" s="218" t="n">
        <v>4.36</v>
      </c>
      <c r="V778" s="0" t="s">
        <v>1336</v>
      </c>
      <c r="W778" s="0" t="s">
        <v>1337</v>
      </c>
      <c r="X778" s="0" t="s">
        <v>1338</v>
      </c>
      <c r="Y778" s="0" t="s">
        <v>1310</v>
      </c>
      <c r="Z778" s="0" t="s">
        <v>571</v>
      </c>
      <c r="AA778" s="0" t="n">
        <v>806974</v>
      </c>
      <c r="AB778" s="215" t="n">
        <v>37036.875</v>
      </c>
      <c r="AC778" s="215" t="n">
        <v>37036.875</v>
      </c>
    </row>
    <row r="779" customFormat="false" ht="12.75" hidden="false" customHeight="false" outlineLevel="0" collapsed="false">
      <c r="A779" s="208" t="str">
        <f aca="false">B779&amp;" "&amp;C779&amp;" "&amp;D779</f>
        <v>US Natural Gas Physical</v>
      </c>
      <c r="B779" s="208" t="str">
        <f aca="false">IF((LEFT(N779,2)="US"),"US","")</f>
        <v>US</v>
      </c>
      <c r="C779" s="208" t="str">
        <f aca="false">M779</f>
        <v>Natural Gas</v>
      </c>
      <c r="D779" s="208" t="str">
        <f aca="false">IF(ISNUMBER(FIND("Phy",N779))=TRUE(),"Physical","Financial")</f>
        <v>Physical</v>
      </c>
      <c r="E779" s="208" t="n">
        <f aca="false">IF(VLOOKUP(S779,'DD-Lookup'!$J$6:$L$50,3,FALSE())="Monthly",(YEAR(AC779)-YEAR(AB779))*12+MONTH(AC779)-MONTH(AB779)+1,(AC779-AB779+1))</f>
        <v>1</v>
      </c>
      <c r="F779" s="239" t="n">
        <f aca="false">E779*SUM(P779:Q779)</f>
        <v>10000</v>
      </c>
      <c r="G779" s="214" t="n">
        <v>1288949</v>
      </c>
      <c r="H779" s="215" t="n">
        <v>37035.3286342593</v>
      </c>
      <c r="I779" s="0" t="s">
        <v>1059</v>
      </c>
      <c r="M779" s="0" t="s">
        <v>858</v>
      </c>
      <c r="N779" s="0" t="s">
        <v>1305</v>
      </c>
      <c r="O779" s="0" t="s">
        <v>1491</v>
      </c>
      <c r="Q779" s="216" t="n">
        <v>10000</v>
      </c>
      <c r="S779" s="0" t="s">
        <v>1026</v>
      </c>
      <c r="T779" s="0" t="s">
        <v>784</v>
      </c>
      <c r="U779" s="218" t="n">
        <v>4.35</v>
      </c>
      <c r="V779" s="0" t="s">
        <v>1492</v>
      </c>
      <c r="W779" s="0" t="s">
        <v>1493</v>
      </c>
      <c r="X779" s="0" t="s">
        <v>1494</v>
      </c>
      <c r="Y779" s="0" t="s">
        <v>1310</v>
      </c>
      <c r="Z779" s="0" t="s">
        <v>571</v>
      </c>
      <c r="AA779" s="0" t="n">
        <v>806975</v>
      </c>
      <c r="AB779" s="215" t="n">
        <v>37036.875</v>
      </c>
      <c r="AC779" s="215" t="n">
        <v>37036.875</v>
      </c>
    </row>
    <row r="780" customFormat="false" ht="12.75" hidden="false" customHeight="false" outlineLevel="0" collapsed="false">
      <c r="A780" s="208" t="str">
        <f aca="false">B780&amp;" "&amp;C780&amp;" "&amp;D780</f>
        <v>US Natural Gas Financial</v>
      </c>
      <c r="B780" s="208" t="str">
        <f aca="false">IF((LEFT(N780,2)="US"),"US","")</f>
        <v>US</v>
      </c>
      <c r="C780" s="208" t="str">
        <f aca="false">M780</f>
        <v>Natural Gas</v>
      </c>
      <c r="D780" s="208" t="str">
        <f aca="false">IF(ISNUMBER(FIND("Phy",N780))=TRUE(),"Physical","Financial")</f>
        <v>Financial</v>
      </c>
      <c r="E780" s="208" t="n">
        <f aca="false">IF(VLOOKUP(S780,'DD-Lookup'!$J$6:$L$50,3,FALSE())="Monthly",(YEAR(AC780)-YEAR(AB780))*12+MONTH(AC780)-MONTH(AB780)+1,(AC780-AB780+1))</f>
        <v>30</v>
      </c>
      <c r="F780" s="239" t="n">
        <f aca="false">E780*SUM(P780:Q780)</f>
        <v>300000</v>
      </c>
      <c r="G780" s="214" t="n">
        <v>1288950</v>
      </c>
      <c r="H780" s="215" t="n">
        <v>37035.3286458333</v>
      </c>
      <c r="I780" s="0" t="s">
        <v>1141</v>
      </c>
      <c r="M780" s="0" t="s">
        <v>858</v>
      </c>
      <c r="N780" s="0" t="s">
        <v>1024</v>
      </c>
      <c r="O780" s="0" t="s">
        <v>1512</v>
      </c>
      <c r="Q780" s="216" t="n">
        <v>10000</v>
      </c>
      <c r="S780" s="0" t="s">
        <v>1026</v>
      </c>
      <c r="T780" s="0" t="s">
        <v>784</v>
      </c>
      <c r="U780" s="218" t="n">
        <v>-0.03</v>
      </c>
      <c r="V780" s="0" t="s">
        <v>1513</v>
      </c>
      <c r="W780" s="0" t="s">
        <v>1514</v>
      </c>
      <c r="X780" s="0" t="s">
        <v>1515</v>
      </c>
      <c r="Y780" s="0" t="s">
        <v>838</v>
      </c>
      <c r="Z780" s="0" t="s">
        <v>571</v>
      </c>
      <c r="AA780" s="0" t="s">
        <v>1516</v>
      </c>
      <c r="AB780" s="215" t="n">
        <v>37043.875</v>
      </c>
      <c r="AC780" s="215" t="n">
        <v>37072.875</v>
      </c>
    </row>
    <row r="781" customFormat="false" ht="12.75" hidden="false" customHeight="false" outlineLevel="0" collapsed="false">
      <c r="A781" s="208" t="str">
        <f aca="false">B781&amp;" "&amp;C781&amp;" "&amp;D781</f>
        <v>US Natural Gas Financial</v>
      </c>
      <c r="B781" s="208" t="str">
        <f aca="false">IF((LEFT(N781,2)="US"),"US","")</f>
        <v>US</v>
      </c>
      <c r="C781" s="208" t="str">
        <f aca="false">M781</f>
        <v>Natural Gas</v>
      </c>
      <c r="D781" s="208" t="str">
        <f aca="false">IF(ISNUMBER(FIND("Phy",N781))=TRUE(),"Physical","Financial")</f>
        <v>Financial</v>
      </c>
      <c r="E781" s="208" t="n">
        <f aca="false">IF(VLOOKUP(S781,'DD-Lookup'!$J$6:$L$50,3,FALSE())="Monthly",(YEAR(AC781)-YEAR(AB781))*12+MONTH(AC781)-MONTH(AB781)+1,(AC781-AB781+1))</f>
        <v>30</v>
      </c>
      <c r="F781" s="239" t="n">
        <f aca="false">E781*SUM(P781:Q781)</f>
        <v>150000</v>
      </c>
      <c r="G781" s="214" t="n">
        <v>1288952</v>
      </c>
      <c r="H781" s="215" t="n">
        <v>37035.3286574074</v>
      </c>
      <c r="I781" s="0" t="s">
        <v>1059</v>
      </c>
      <c r="M781" s="0" t="s">
        <v>858</v>
      </c>
      <c r="N781" s="0" t="s">
        <v>1024</v>
      </c>
      <c r="O781" s="0" t="s">
        <v>1495</v>
      </c>
      <c r="P781" s="216" t="n">
        <v>5000</v>
      </c>
      <c r="S781" s="0" t="s">
        <v>1026</v>
      </c>
      <c r="T781" s="0" t="s">
        <v>784</v>
      </c>
      <c r="U781" s="218" t="n">
        <v>4.1675</v>
      </c>
      <c r="V781" s="0" t="s">
        <v>1496</v>
      </c>
      <c r="W781" s="0" t="s">
        <v>1028</v>
      </c>
      <c r="X781" s="0" t="s">
        <v>1029</v>
      </c>
      <c r="Y781" s="0" t="s">
        <v>838</v>
      </c>
      <c r="Z781" s="0" t="s">
        <v>571</v>
      </c>
      <c r="AA781" s="0" t="s">
        <v>1517</v>
      </c>
      <c r="AB781" s="215" t="n">
        <v>37043.9159722222</v>
      </c>
      <c r="AC781" s="215" t="n">
        <v>37072.9159722222</v>
      </c>
    </row>
    <row r="782" customFormat="false" ht="12.75" hidden="false" customHeight="false" outlineLevel="0" collapsed="false">
      <c r="A782" s="208" t="str">
        <f aca="false">B782&amp;" "&amp;C782&amp;" "&amp;D782</f>
        <v>US Natural Gas Physical</v>
      </c>
      <c r="B782" s="208" t="str">
        <f aca="false">IF((LEFT(N782,2)="US"),"US","")</f>
        <v>US</v>
      </c>
      <c r="C782" s="208" t="str">
        <f aca="false">M782</f>
        <v>Natural Gas</v>
      </c>
      <c r="D782" s="208" t="str">
        <f aca="false">IF(ISNUMBER(FIND("Phy",N782))=TRUE(),"Physical","Financial")</f>
        <v>Physical</v>
      </c>
      <c r="E782" s="208" t="n">
        <f aca="false">IF(VLOOKUP(S782,'DD-Lookup'!$J$6:$L$50,3,FALSE())="Monthly",(YEAR(AC782)-YEAR(AB782))*12+MONTH(AC782)-MONTH(AB782)+1,(AC782-AB782+1))</f>
        <v>1</v>
      </c>
      <c r="F782" s="239" t="n">
        <f aca="false">E782*SUM(P782:Q782)</f>
        <v>5000</v>
      </c>
      <c r="G782" s="214" t="n">
        <v>1288954</v>
      </c>
      <c r="H782" s="215" t="n">
        <v>37035.3287268519</v>
      </c>
      <c r="I782" s="0" t="s">
        <v>600</v>
      </c>
      <c r="M782" s="0" t="s">
        <v>858</v>
      </c>
      <c r="N782" s="0" t="s">
        <v>1305</v>
      </c>
      <c r="O782" s="0" t="s">
        <v>1469</v>
      </c>
      <c r="Q782" s="216" t="n">
        <v>5000</v>
      </c>
      <c r="S782" s="0" t="s">
        <v>1026</v>
      </c>
      <c r="T782" s="0" t="s">
        <v>784</v>
      </c>
      <c r="U782" s="218" t="n">
        <v>4.0525</v>
      </c>
      <c r="V782" s="0" t="s">
        <v>1488</v>
      </c>
      <c r="W782" s="0" t="s">
        <v>1314</v>
      </c>
      <c r="X782" s="0" t="s">
        <v>1315</v>
      </c>
      <c r="Y782" s="0" t="s">
        <v>1310</v>
      </c>
      <c r="Z782" s="0" t="s">
        <v>571</v>
      </c>
      <c r="AA782" s="0" t="n">
        <v>806976</v>
      </c>
      <c r="AB782" s="215" t="n">
        <v>37036.875</v>
      </c>
      <c r="AC782" s="215" t="n">
        <v>37036.875</v>
      </c>
    </row>
    <row r="783" customFormat="false" ht="12.75" hidden="false" customHeight="false" outlineLevel="0" collapsed="false">
      <c r="A783" s="208" t="str">
        <f aca="false">B783&amp;" "&amp;C783&amp;" "&amp;D783</f>
        <v>US Natural Gas Physical</v>
      </c>
      <c r="B783" s="208" t="str">
        <f aca="false">IF((LEFT(N783,2)="US"),"US","")</f>
        <v>US</v>
      </c>
      <c r="C783" s="208" t="str">
        <f aca="false">M783</f>
        <v>Natural Gas</v>
      </c>
      <c r="D783" s="208" t="str">
        <f aca="false">IF(ISNUMBER(FIND("Phy",N783))=TRUE(),"Physical","Financial")</f>
        <v>Physical</v>
      </c>
      <c r="E783" s="208" t="n">
        <f aca="false">IF(VLOOKUP(S783,'DD-Lookup'!$J$6:$L$50,3,FALSE())="Monthly",(YEAR(AC783)-YEAR(AB783))*12+MONTH(AC783)-MONTH(AB783)+1,(AC783-AB783+1))</f>
        <v>1</v>
      </c>
      <c r="F783" s="239" t="n">
        <f aca="false">E783*SUM(P783:Q783)</f>
        <v>10000</v>
      </c>
      <c r="G783" s="214" t="n">
        <v>1288955</v>
      </c>
      <c r="H783" s="215" t="n">
        <v>37035.3288194445</v>
      </c>
      <c r="I783" s="0" t="s">
        <v>1155</v>
      </c>
      <c r="M783" s="0" t="s">
        <v>858</v>
      </c>
      <c r="N783" s="0" t="s">
        <v>1305</v>
      </c>
      <c r="O783" s="0" t="s">
        <v>1432</v>
      </c>
      <c r="Q783" s="216" t="n">
        <v>10000</v>
      </c>
      <c r="S783" s="0" t="s">
        <v>1026</v>
      </c>
      <c r="T783" s="0" t="s">
        <v>784</v>
      </c>
      <c r="U783" s="218" t="n">
        <v>4.12</v>
      </c>
      <c r="V783" s="0" t="s">
        <v>1518</v>
      </c>
      <c r="W783" s="0" t="s">
        <v>1434</v>
      </c>
      <c r="X783" s="0" t="s">
        <v>1435</v>
      </c>
      <c r="Y783" s="0" t="s">
        <v>1310</v>
      </c>
      <c r="Z783" s="0" t="s">
        <v>571</v>
      </c>
      <c r="AA783" s="0" t="n">
        <v>806977</v>
      </c>
      <c r="AB783" s="215" t="n">
        <v>37036.875</v>
      </c>
      <c r="AC783" s="215" t="n">
        <v>37036.875</v>
      </c>
    </row>
    <row r="784" customFormat="false" ht="12.75" hidden="false" customHeight="false" outlineLevel="0" collapsed="false">
      <c r="A784" s="208" t="str">
        <f aca="false">B784&amp;" "&amp;C784&amp;" "&amp;D784</f>
        <v>US Natural Gas Physical</v>
      </c>
      <c r="B784" s="208" t="str">
        <f aca="false">IF((LEFT(N784,2)="US"),"US","")</f>
        <v>US</v>
      </c>
      <c r="C784" s="208" t="str">
        <f aca="false">M784</f>
        <v>Natural Gas</v>
      </c>
      <c r="D784" s="208" t="str">
        <f aca="false">IF(ISNUMBER(FIND("Phy",N784))=TRUE(),"Physical","Financial")</f>
        <v>Physical</v>
      </c>
      <c r="E784" s="208" t="n">
        <f aca="false">IF(VLOOKUP(S784,'DD-Lookup'!$J$6:$L$50,3,FALSE())="Monthly",(YEAR(AC784)-YEAR(AB784))*12+MONTH(AC784)-MONTH(AB784)+1,(AC784-AB784+1))</f>
        <v>1</v>
      </c>
      <c r="F784" s="239" t="n">
        <f aca="false">E784*SUM(P784:Q784)</f>
        <v>5000</v>
      </c>
      <c r="G784" s="214" t="n">
        <v>1288956</v>
      </c>
      <c r="H784" s="215" t="n">
        <v>37035.3288657407</v>
      </c>
      <c r="I784" s="0" t="s">
        <v>1183</v>
      </c>
      <c r="M784" s="0" t="s">
        <v>858</v>
      </c>
      <c r="N784" s="0" t="s">
        <v>1305</v>
      </c>
      <c r="O784" s="0" t="s">
        <v>1438</v>
      </c>
      <c r="P784" s="216" t="n">
        <v>5000</v>
      </c>
      <c r="S784" s="0" t="s">
        <v>1026</v>
      </c>
      <c r="T784" s="0" t="s">
        <v>784</v>
      </c>
      <c r="U784" s="218" t="n">
        <v>4.345</v>
      </c>
      <c r="V784" s="0" t="s">
        <v>1413</v>
      </c>
      <c r="W784" s="0" t="s">
        <v>1439</v>
      </c>
      <c r="X784" s="0" t="s">
        <v>1440</v>
      </c>
      <c r="Y784" s="0" t="s">
        <v>1310</v>
      </c>
      <c r="Z784" s="0" t="s">
        <v>571</v>
      </c>
      <c r="AA784" s="0" t="n">
        <v>806978</v>
      </c>
      <c r="AB784" s="215" t="n">
        <v>37036.875</v>
      </c>
      <c r="AC784" s="215" t="n">
        <v>37036.875</v>
      </c>
    </row>
    <row r="785" customFormat="false" ht="12.75" hidden="false" customHeight="false" outlineLevel="0" collapsed="false">
      <c r="A785" s="208" t="str">
        <f aca="false">B785&amp;" "&amp;C785&amp;" "&amp;D785</f>
        <v>US Natural Gas Physical</v>
      </c>
      <c r="B785" s="208" t="str">
        <f aca="false">IF((LEFT(N785,2)="US"),"US","")</f>
        <v>US</v>
      </c>
      <c r="C785" s="208" t="str">
        <f aca="false">M785</f>
        <v>Natural Gas</v>
      </c>
      <c r="D785" s="208" t="str">
        <f aca="false">IF(ISNUMBER(FIND("Phy",N785))=TRUE(),"Physical","Financial")</f>
        <v>Physical</v>
      </c>
      <c r="E785" s="208" t="n">
        <f aca="false">IF(VLOOKUP(S785,'DD-Lookup'!$J$6:$L$50,3,FALSE())="Monthly",(YEAR(AC785)-YEAR(AB785))*12+MONTH(AC785)-MONTH(AB785)+1,(AC785-AB785+1))</f>
        <v>1</v>
      </c>
      <c r="F785" s="239" t="n">
        <f aca="false">E785*SUM(P785:Q785)</f>
        <v>5000</v>
      </c>
      <c r="G785" s="214" t="n">
        <v>1288958</v>
      </c>
      <c r="H785" s="215" t="n">
        <v>37035.3289236111</v>
      </c>
      <c r="I785" s="0" t="s">
        <v>1183</v>
      </c>
      <c r="M785" s="0" t="s">
        <v>858</v>
      </c>
      <c r="N785" s="0" t="s">
        <v>1305</v>
      </c>
      <c r="O785" s="0" t="s">
        <v>1438</v>
      </c>
      <c r="P785" s="216" t="n">
        <v>5000</v>
      </c>
      <c r="S785" s="0" t="s">
        <v>1026</v>
      </c>
      <c r="T785" s="0" t="s">
        <v>784</v>
      </c>
      <c r="U785" s="218" t="n">
        <v>4.34</v>
      </c>
      <c r="V785" s="0" t="s">
        <v>1413</v>
      </c>
      <c r="W785" s="0" t="s">
        <v>1439</v>
      </c>
      <c r="X785" s="0" t="s">
        <v>1440</v>
      </c>
      <c r="Y785" s="0" t="s">
        <v>1310</v>
      </c>
      <c r="Z785" s="0" t="s">
        <v>571</v>
      </c>
      <c r="AA785" s="0" t="n">
        <v>806979</v>
      </c>
      <c r="AB785" s="215" t="n">
        <v>37036.875</v>
      </c>
      <c r="AC785" s="215" t="n">
        <v>37036.875</v>
      </c>
    </row>
    <row r="786" customFormat="false" ht="12.75" hidden="false" customHeight="false" outlineLevel="0" collapsed="false">
      <c r="A786" s="208" t="str">
        <f aca="false">B786&amp;" "&amp;C786&amp;" "&amp;D786</f>
        <v>US Natural Gas Physical</v>
      </c>
      <c r="B786" s="208" t="str">
        <f aca="false">IF((LEFT(N786,2)="US"),"US","")</f>
        <v>US</v>
      </c>
      <c r="C786" s="208" t="str">
        <f aca="false">M786</f>
        <v>Natural Gas</v>
      </c>
      <c r="D786" s="208" t="str">
        <f aca="false">IF(ISNUMBER(FIND("Phy",N786))=TRUE(),"Physical","Financial")</f>
        <v>Physical</v>
      </c>
      <c r="E786" s="208" t="n">
        <f aca="false">IF(VLOOKUP(S786,'DD-Lookup'!$J$6:$L$50,3,FALSE())="Monthly",(YEAR(AC786)-YEAR(AB786))*12+MONTH(AC786)-MONTH(AB786)+1,(AC786-AB786+1))</f>
        <v>1</v>
      </c>
      <c r="F786" s="239" t="n">
        <f aca="false">E786*SUM(P786:Q786)</f>
        <v>5000</v>
      </c>
      <c r="G786" s="214" t="n">
        <v>1288959</v>
      </c>
      <c r="H786" s="215" t="n">
        <v>37035.3289351852</v>
      </c>
      <c r="I786" s="0" t="s">
        <v>1399</v>
      </c>
      <c r="M786" s="0" t="s">
        <v>858</v>
      </c>
      <c r="N786" s="0" t="s">
        <v>1305</v>
      </c>
      <c r="O786" s="0" t="s">
        <v>1372</v>
      </c>
      <c r="Q786" s="216" t="n">
        <v>5000</v>
      </c>
      <c r="S786" s="0" t="s">
        <v>1026</v>
      </c>
      <c r="T786" s="0" t="s">
        <v>784</v>
      </c>
      <c r="U786" s="218" t="n">
        <v>4.015</v>
      </c>
      <c r="V786" s="0" t="s">
        <v>1400</v>
      </c>
      <c r="W786" s="0" t="s">
        <v>1361</v>
      </c>
      <c r="X786" s="0" t="s">
        <v>1362</v>
      </c>
      <c r="Y786" s="0" t="s">
        <v>1310</v>
      </c>
      <c r="Z786" s="0" t="s">
        <v>571</v>
      </c>
      <c r="AA786" s="0" t="n">
        <v>806980</v>
      </c>
      <c r="AB786" s="215" t="n">
        <v>37036.875</v>
      </c>
      <c r="AC786" s="215" t="n">
        <v>37036.875</v>
      </c>
    </row>
    <row r="787" customFormat="false" ht="12.75" hidden="false" customHeight="false" outlineLevel="0" collapsed="false">
      <c r="A787" s="208" t="str">
        <f aca="false">B787&amp;" "&amp;C787&amp;" "&amp;D787</f>
        <v>US Natural Gas Physical</v>
      </c>
      <c r="B787" s="208" t="str">
        <f aca="false">IF((LEFT(N787,2)="US"),"US","")</f>
        <v>US</v>
      </c>
      <c r="C787" s="208" t="str">
        <f aca="false">M787</f>
        <v>Natural Gas</v>
      </c>
      <c r="D787" s="208" t="str">
        <f aca="false">IF(ISNUMBER(FIND("Phy",N787))=TRUE(),"Physical","Financial")</f>
        <v>Physical</v>
      </c>
      <c r="E787" s="208" t="n">
        <f aca="false">IF(VLOOKUP(S787,'DD-Lookup'!$J$6:$L$50,3,FALSE())="Monthly",(YEAR(AC787)-YEAR(AB787))*12+MONTH(AC787)-MONTH(AB787)+1,(AC787-AB787+1))</f>
        <v>1</v>
      </c>
      <c r="F787" s="239" t="n">
        <f aca="false">E787*SUM(P787:Q787)</f>
        <v>5000</v>
      </c>
      <c r="G787" s="214" t="n">
        <v>1288960</v>
      </c>
      <c r="H787" s="215" t="n">
        <v>37035.3289814815</v>
      </c>
      <c r="I787" s="0" t="s">
        <v>1317</v>
      </c>
      <c r="M787" s="0" t="s">
        <v>858</v>
      </c>
      <c r="N787" s="0" t="s">
        <v>1305</v>
      </c>
      <c r="O787" s="0" t="s">
        <v>1378</v>
      </c>
      <c r="Q787" s="216" t="n">
        <v>5000</v>
      </c>
      <c r="S787" s="0" t="s">
        <v>1026</v>
      </c>
      <c r="T787" s="0" t="s">
        <v>784</v>
      </c>
      <c r="U787" s="218" t="n">
        <v>4.02</v>
      </c>
      <c r="V787" s="0" t="s">
        <v>1370</v>
      </c>
      <c r="W787" s="0" t="s">
        <v>1361</v>
      </c>
      <c r="X787" s="0" t="s">
        <v>1362</v>
      </c>
      <c r="Y787" s="0" t="s">
        <v>1310</v>
      </c>
      <c r="Z787" s="0" t="s">
        <v>571</v>
      </c>
      <c r="AA787" s="0" t="n">
        <v>806981</v>
      </c>
      <c r="AB787" s="215" t="n">
        <v>37036.875</v>
      </c>
      <c r="AC787" s="215" t="n">
        <v>37036.875</v>
      </c>
    </row>
    <row r="788" customFormat="false" ht="12.75" hidden="false" customHeight="false" outlineLevel="0" collapsed="false">
      <c r="A788" s="208" t="str">
        <f aca="false">B788&amp;" "&amp;C788&amp;" "&amp;D788</f>
        <v>US Power Physical</v>
      </c>
      <c r="B788" s="208" t="str">
        <f aca="false">IF((LEFT(N788,2)="US"),"US","")</f>
        <v>US</v>
      </c>
      <c r="C788" s="208" t="str">
        <f aca="false">M788</f>
        <v>Power</v>
      </c>
      <c r="D788" s="208" t="str">
        <f aca="false">IF(ISNUMBER(FIND("Phy",N788))=TRUE(),"Physical","Financial")</f>
        <v>Physical</v>
      </c>
      <c r="E788" s="208" t="n">
        <f aca="false">IF(VLOOKUP(S788,'DD-Lookup'!$J$6:$L$50,3,FALSE())="Monthly",(YEAR(AC788)-YEAR(AB788))*12+MONTH(AC788)-MONTH(AB788)+1,(AC788-AB788+1))</f>
        <v>30</v>
      </c>
      <c r="F788" s="239" t="n">
        <f aca="false">E788*SUM(P788:Q788)</f>
        <v>1500</v>
      </c>
      <c r="G788" s="214" t="n">
        <v>1288961</v>
      </c>
      <c r="H788" s="215" t="n">
        <v>37035.3290046296</v>
      </c>
      <c r="I788" s="0" t="s">
        <v>1248</v>
      </c>
      <c r="M788" s="0" t="s">
        <v>67</v>
      </c>
      <c r="N788" s="0" t="s">
        <v>1081</v>
      </c>
      <c r="O788" s="0" t="s">
        <v>1181</v>
      </c>
      <c r="Q788" s="216" t="n">
        <v>50</v>
      </c>
      <c r="S788" s="0" t="s">
        <v>930</v>
      </c>
      <c r="T788" s="0" t="s">
        <v>784</v>
      </c>
      <c r="U788" s="218" t="n">
        <v>73.25</v>
      </c>
      <c r="V788" s="0" t="s">
        <v>1365</v>
      </c>
      <c r="W788" s="0" t="s">
        <v>1084</v>
      </c>
      <c r="X788" s="0" t="s">
        <v>1182</v>
      </c>
      <c r="Y788" s="0" t="s">
        <v>1051</v>
      </c>
      <c r="Z788" s="0" t="s">
        <v>618</v>
      </c>
      <c r="AA788" s="0" t="n">
        <v>621193.1</v>
      </c>
      <c r="AB788" s="215" t="n">
        <v>37043.5944444445</v>
      </c>
      <c r="AC788" s="215" t="n">
        <v>37072.5944444445</v>
      </c>
    </row>
    <row r="789" customFormat="false" ht="12.75" hidden="false" customHeight="false" outlineLevel="0" collapsed="false">
      <c r="A789" s="208" t="str">
        <f aca="false">B789&amp;" "&amp;C789&amp;" "&amp;D789</f>
        <v>US Natural Gas Physical</v>
      </c>
      <c r="B789" s="208" t="str">
        <f aca="false">IF((LEFT(N789,2)="US"),"US","")</f>
        <v>US</v>
      </c>
      <c r="C789" s="208" t="str">
        <f aca="false">M789</f>
        <v>Natural Gas</v>
      </c>
      <c r="D789" s="208" t="str">
        <f aca="false">IF(ISNUMBER(FIND("Phy",N789))=TRUE(),"Physical","Financial")</f>
        <v>Physical</v>
      </c>
      <c r="E789" s="208" t="n">
        <f aca="false">IF(VLOOKUP(S789,'DD-Lookup'!$J$6:$L$50,3,FALSE())="Monthly",(YEAR(AC789)-YEAR(AB789))*12+MONTH(AC789)-MONTH(AB789)+1,(AC789-AB789+1))</f>
        <v>1</v>
      </c>
      <c r="F789" s="239" t="n">
        <f aca="false">E789*SUM(P789:Q789)</f>
        <v>5000</v>
      </c>
      <c r="G789" s="214" t="n">
        <v>1288962</v>
      </c>
      <c r="H789" s="215" t="n">
        <v>37035.3290162037</v>
      </c>
      <c r="I789" s="0" t="s">
        <v>1109</v>
      </c>
      <c r="M789" s="0" t="s">
        <v>858</v>
      </c>
      <c r="N789" s="0" t="s">
        <v>1305</v>
      </c>
      <c r="O789" s="0" t="s">
        <v>1432</v>
      </c>
      <c r="P789" s="216" t="n">
        <v>5000</v>
      </c>
      <c r="S789" s="0" t="s">
        <v>1026</v>
      </c>
      <c r="T789" s="0" t="s">
        <v>784</v>
      </c>
      <c r="U789" s="218" t="n">
        <v>4.12</v>
      </c>
      <c r="V789" s="0" t="s">
        <v>1519</v>
      </c>
      <c r="W789" s="0" t="s">
        <v>1434</v>
      </c>
      <c r="X789" s="0" t="s">
        <v>1435</v>
      </c>
      <c r="Y789" s="0" t="s">
        <v>1310</v>
      </c>
      <c r="Z789" s="0" t="s">
        <v>571</v>
      </c>
      <c r="AA789" s="0" t="n">
        <v>806982</v>
      </c>
      <c r="AB789" s="215" t="n">
        <v>37036.875</v>
      </c>
      <c r="AC789" s="215" t="n">
        <v>37036.875</v>
      </c>
    </row>
    <row r="790" customFormat="false" ht="12.75" hidden="false" customHeight="false" outlineLevel="0" collapsed="false">
      <c r="A790" s="208" t="str">
        <f aca="false">B790&amp;" "&amp;C790&amp;" "&amp;D790</f>
        <v>US Natural Gas Physical</v>
      </c>
      <c r="B790" s="208" t="str">
        <f aca="false">IF((LEFT(N790,2)="US"),"US","")</f>
        <v>US</v>
      </c>
      <c r="C790" s="208" t="str">
        <f aca="false">M790</f>
        <v>Natural Gas</v>
      </c>
      <c r="D790" s="208" t="str">
        <f aca="false">IF(ISNUMBER(FIND("Phy",N790))=TRUE(),"Physical","Financial")</f>
        <v>Physical</v>
      </c>
      <c r="E790" s="208" t="n">
        <f aca="false">IF(VLOOKUP(S790,'DD-Lookup'!$J$6:$L$50,3,FALSE())="Monthly",(YEAR(AC790)-YEAR(AB790))*12+MONTH(AC790)-MONTH(AB790)+1,(AC790-AB790+1))</f>
        <v>1</v>
      </c>
      <c r="F790" s="239" t="n">
        <f aca="false">E790*SUM(P790:Q790)</f>
        <v>1362</v>
      </c>
      <c r="G790" s="214" t="n">
        <v>1288963</v>
      </c>
      <c r="H790" s="215" t="n">
        <v>37035.3290277778</v>
      </c>
      <c r="I790" s="0" t="s">
        <v>1381</v>
      </c>
      <c r="M790" s="0" t="s">
        <v>858</v>
      </c>
      <c r="N790" s="0" t="s">
        <v>1305</v>
      </c>
      <c r="O790" s="0" t="s">
        <v>1520</v>
      </c>
      <c r="Q790" s="216" t="n">
        <v>1362</v>
      </c>
      <c r="S790" s="0" t="s">
        <v>1026</v>
      </c>
      <c r="T790" s="0" t="s">
        <v>784</v>
      </c>
      <c r="U790" s="218" t="n">
        <v>4.07</v>
      </c>
      <c r="V790" s="0" t="s">
        <v>1383</v>
      </c>
      <c r="W790" s="0" t="s">
        <v>1314</v>
      </c>
      <c r="X790" s="0" t="s">
        <v>1315</v>
      </c>
      <c r="Y790" s="0" t="s">
        <v>1310</v>
      </c>
      <c r="Z790" s="0" t="s">
        <v>571</v>
      </c>
      <c r="AA790" s="0" t="n">
        <v>806983</v>
      </c>
      <c r="AB790" s="215" t="n">
        <v>37036.875</v>
      </c>
      <c r="AC790" s="215" t="n">
        <v>37036.875</v>
      </c>
    </row>
    <row r="791" customFormat="false" ht="12.75" hidden="false" customHeight="false" outlineLevel="0" collapsed="false">
      <c r="A791" s="208" t="str">
        <f aca="false">B791&amp;" "&amp;C791&amp;" "&amp;D791</f>
        <v>US Natural Gas Physical</v>
      </c>
      <c r="B791" s="208" t="str">
        <f aca="false">IF((LEFT(N791,2)="US"),"US","")</f>
        <v>US</v>
      </c>
      <c r="C791" s="208" t="str">
        <f aca="false">M791</f>
        <v>Natural Gas</v>
      </c>
      <c r="D791" s="208" t="str">
        <f aca="false">IF(ISNUMBER(FIND("Phy",N791))=TRUE(),"Physical","Financial")</f>
        <v>Physical</v>
      </c>
      <c r="E791" s="208" t="n">
        <f aca="false">IF(VLOOKUP(S791,'DD-Lookup'!$J$6:$L$50,3,FALSE())="Monthly",(YEAR(AC791)-YEAR(AB791))*12+MONTH(AC791)-MONTH(AB791)+1,(AC791-AB791+1))</f>
        <v>1</v>
      </c>
      <c r="F791" s="239" t="n">
        <f aca="false">E791*SUM(P791:Q791)</f>
        <v>10000</v>
      </c>
      <c r="G791" s="214" t="n">
        <v>1288964</v>
      </c>
      <c r="H791" s="215" t="n">
        <v>37035.3290509259</v>
      </c>
      <c r="I791" s="0" t="s">
        <v>1317</v>
      </c>
      <c r="M791" s="0" t="s">
        <v>858</v>
      </c>
      <c r="N791" s="0" t="s">
        <v>1305</v>
      </c>
      <c r="O791" s="0" t="s">
        <v>1306</v>
      </c>
      <c r="Q791" s="216" t="n">
        <v>10000</v>
      </c>
      <c r="S791" s="0" t="s">
        <v>1026</v>
      </c>
      <c r="T791" s="0" t="s">
        <v>784</v>
      </c>
      <c r="U791" s="218" t="n">
        <v>4.1913</v>
      </c>
      <c r="V791" s="0" t="s">
        <v>1402</v>
      </c>
      <c r="W791" s="0" t="s">
        <v>1308</v>
      </c>
      <c r="X791" s="0" t="s">
        <v>1309</v>
      </c>
      <c r="Y791" s="0" t="s">
        <v>1310</v>
      </c>
      <c r="Z791" s="0" t="s">
        <v>571</v>
      </c>
      <c r="AA791" s="0" t="n">
        <v>806984</v>
      </c>
      <c r="AB791" s="215" t="n">
        <v>37036.875</v>
      </c>
      <c r="AC791" s="215" t="n">
        <v>37036.875</v>
      </c>
    </row>
    <row r="792" customFormat="false" ht="12.75" hidden="false" customHeight="false" outlineLevel="0" collapsed="false">
      <c r="A792" s="208" t="str">
        <f aca="false">B792&amp;" "&amp;C792&amp;" "&amp;D792</f>
        <v>US Power Physical</v>
      </c>
      <c r="B792" s="208" t="str">
        <f aca="false">IF((LEFT(N792,2)="US"),"US","")</f>
        <v>US</v>
      </c>
      <c r="C792" s="208" t="str">
        <f aca="false">M792</f>
        <v>Power</v>
      </c>
      <c r="D792" s="208" t="str">
        <f aca="false">IF(ISNUMBER(FIND("Phy",N792))=TRUE(),"Physical","Financial")</f>
        <v>Physical</v>
      </c>
      <c r="E792" s="208" t="n">
        <f aca="false">IF(VLOOKUP(S792,'DD-Lookup'!$J$6:$L$50,3,FALSE())="Monthly",(YEAR(AC792)-YEAR(AB792))*12+MONTH(AC792)-MONTH(AB792)+1,(AC792-AB792+1))</f>
        <v>5</v>
      </c>
      <c r="F792" s="239" t="n">
        <f aca="false">E792*SUM(P792:Q792)</f>
        <v>250</v>
      </c>
      <c r="G792" s="214" t="n">
        <v>1288965</v>
      </c>
      <c r="H792" s="215" t="n">
        <v>37035.3291087963</v>
      </c>
      <c r="I792" s="0" t="s">
        <v>1124</v>
      </c>
      <c r="M792" s="0" t="s">
        <v>67</v>
      </c>
      <c r="N792" s="0" t="s">
        <v>1081</v>
      </c>
      <c r="O792" s="0" t="s">
        <v>1096</v>
      </c>
      <c r="P792" s="216" t="n">
        <v>50</v>
      </c>
      <c r="S792" s="0" t="s">
        <v>930</v>
      </c>
      <c r="T792" s="0" t="s">
        <v>784</v>
      </c>
      <c r="U792" s="218" t="n">
        <v>67.5</v>
      </c>
      <c r="V792" s="0" t="s">
        <v>1521</v>
      </c>
      <c r="W792" s="0" t="s">
        <v>1094</v>
      </c>
      <c r="X792" s="0" t="s">
        <v>1063</v>
      </c>
      <c r="Y792" s="0" t="s">
        <v>1051</v>
      </c>
      <c r="Z792" s="0" t="s">
        <v>618</v>
      </c>
      <c r="AA792" s="0" t="n">
        <v>621194.1</v>
      </c>
      <c r="AB792" s="215" t="n">
        <v>37046.875</v>
      </c>
      <c r="AC792" s="215" t="n">
        <v>37050.875</v>
      </c>
    </row>
    <row r="793" customFormat="false" ht="12.75" hidden="false" customHeight="false" outlineLevel="0" collapsed="false">
      <c r="A793" s="208" t="str">
        <f aca="false">B793&amp;" "&amp;C793&amp;" "&amp;D793</f>
        <v>US Natural Gas Financial</v>
      </c>
      <c r="B793" s="208" t="str">
        <f aca="false">IF((LEFT(N793,2)="US"),"US","")</f>
        <v>US</v>
      </c>
      <c r="C793" s="208" t="str">
        <f aca="false">M793</f>
        <v>Natural Gas</v>
      </c>
      <c r="D793" s="208" t="str">
        <f aca="false">IF(ISNUMBER(FIND("Phy",N793))=TRUE(),"Physical","Financial")</f>
        <v>Financial</v>
      </c>
      <c r="E793" s="208" t="n">
        <f aca="false">IF(VLOOKUP(S793,'DD-Lookup'!$J$6:$L$50,3,FALSE())="Monthly",(YEAR(AC793)-YEAR(AB793))*12+MONTH(AC793)-MONTH(AB793)+1,(AC793-AB793+1))</f>
        <v>30</v>
      </c>
      <c r="F793" s="239" t="n">
        <f aca="false">E793*SUM(P793:Q793)</f>
        <v>300000</v>
      </c>
      <c r="G793" s="214" t="n">
        <v>1288966</v>
      </c>
      <c r="H793" s="215" t="n">
        <v>37035.3292939815</v>
      </c>
      <c r="I793" s="0" t="s">
        <v>1170</v>
      </c>
      <c r="M793" s="0" t="s">
        <v>858</v>
      </c>
      <c r="N793" s="0" t="s">
        <v>1024</v>
      </c>
      <c r="O793" s="0" t="s">
        <v>1495</v>
      </c>
      <c r="P793" s="216" t="n">
        <v>10000</v>
      </c>
      <c r="S793" s="0" t="s">
        <v>1026</v>
      </c>
      <c r="T793" s="0" t="s">
        <v>784</v>
      </c>
      <c r="U793" s="218" t="n">
        <v>4.1625</v>
      </c>
      <c r="V793" s="0" t="s">
        <v>1522</v>
      </c>
      <c r="W793" s="0" t="s">
        <v>1028</v>
      </c>
      <c r="X793" s="0" t="s">
        <v>1029</v>
      </c>
      <c r="Y793" s="0" t="s">
        <v>838</v>
      </c>
      <c r="Z793" s="0" t="s">
        <v>571</v>
      </c>
      <c r="AA793" s="0" t="s">
        <v>1523</v>
      </c>
      <c r="AB793" s="215" t="n">
        <v>37043.9159722222</v>
      </c>
      <c r="AC793" s="215" t="n">
        <v>37072.9159722222</v>
      </c>
    </row>
    <row r="794" customFormat="false" ht="12.75" hidden="false" customHeight="false" outlineLevel="0" collapsed="false">
      <c r="A794" s="208" t="str">
        <f aca="false">B794&amp;" "&amp;C794&amp;" "&amp;D794</f>
        <v>US Natural Gas Financial</v>
      </c>
      <c r="B794" s="208" t="str">
        <f aca="false">IF((LEFT(N794,2)="US"),"US","")</f>
        <v>US</v>
      </c>
      <c r="C794" s="208" t="str">
        <f aca="false">M794</f>
        <v>Natural Gas</v>
      </c>
      <c r="D794" s="208" t="str">
        <f aca="false">IF(ISNUMBER(FIND("Phy",N794))=TRUE(),"Physical","Financial")</f>
        <v>Financial</v>
      </c>
      <c r="E794" s="208" t="n">
        <f aca="false">IF(VLOOKUP(S794,'DD-Lookup'!$J$6:$L$50,3,FALSE())="Monthly",(YEAR(AC794)-YEAR(AB794))*12+MONTH(AC794)-MONTH(AB794)+1,(AC794-AB794+1))</f>
        <v>30</v>
      </c>
      <c r="F794" s="239" t="n">
        <f aca="false">E794*SUM(P794:Q794)</f>
        <v>150000</v>
      </c>
      <c r="G794" s="214" t="n">
        <v>1288969</v>
      </c>
      <c r="H794" s="215" t="n">
        <v>37035.3294212963</v>
      </c>
      <c r="I794" s="0" t="s">
        <v>1023</v>
      </c>
      <c r="M794" s="0" t="s">
        <v>858</v>
      </c>
      <c r="N794" s="0" t="s">
        <v>1024</v>
      </c>
      <c r="O794" s="0" t="s">
        <v>1025</v>
      </c>
      <c r="P794" s="216" t="n">
        <v>5000</v>
      </c>
      <c r="S794" s="0" t="s">
        <v>1026</v>
      </c>
      <c r="T794" s="0" t="s">
        <v>784</v>
      </c>
      <c r="U794" s="218" t="n">
        <v>4.17</v>
      </c>
      <c r="V794" s="0" t="s">
        <v>1524</v>
      </c>
      <c r="W794" s="0" t="s">
        <v>1028</v>
      </c>
      <c r="X794" s="0" t="s">
        <v>1029</v>
      </c>
      <c r="Y794" s="0" t="s">
        <v>838</v>
      </c>
      <c r="Z794" s="0" t="s">
        <v>571</v>
      </c>
      <c r="AA794" s="0" t="s">
        <v>1525</v>
      </c>
      <c r="AB794" s="215" t="n">
        <v>37043.875</v>
      </c>
      <c r="AC794" s="215" t="n">
        <v>37072.875</v>
      </c>
    </row>
    <row r="795" customFormat="false" ht="12.75" hidden="false" customHeight="false" outlineLevel="0" collapsed="false">
      <c r="A795" s="208" t="str">
        <f aca="false">B795&amp;" "&amp;C795&amp;" "&amp;D795</f>
        <v>US Power Physical</v>
      </c>
      <c r="B795" s="208" t="str">
        <f aca="false">IF((LEFT(N795,2)="US"),"US","")</f>
        <v>US</v>
      </c>
      <c r="C795" s="208" t="str">
        <f aca="false">M795</f>
        <v>Power</v>
      </c>
      <c r="D795" s="208" t="str">
        <f aca="false">IF(ISNUMBER(FIND("Phy",N795))=TRUE(),"Physical","Financial")</f>
        <v>Physical</v>
      </c>
      <c r="E795" s="208" t="n">
        <f aca="false">IF(VLOOKUP(S795,'DD-Lookup'!$J$6:$L$50,3,FALSE())="Monthly",(YEAR(AC795)-YEAR(AB795))*12+MONTH(AC795)-MONTH(AB795)+1,(AC795-AB795+1))</f>
        <v>1</v>
      </c>
      <c r="F795" s="239" t="n">
        <f aca="false">E795*SUM(P795:Q795)</f>
        <v>50</v>
      </c>
      <c r="G795" s="214" t="n">
        <v>1288970</v>
      </c>
      <c r="H795" s="215" t="n">
        <v>37035.3294328704</v>
      </c>
      <c r="I795" s="0" t="s">
        <v>1260</v>
      </c>
      <c r="M795" s="0" t="s">
        <v>67</v>
      </c>
      <c r="N795" s="0" t="s">
        <v>1081</v>
      </c>
      <c r="O795" s="0" t="s">
        <v>1120</v>
      </c>
      <c r="Q795" s="216" t="n">
        <v>50</v>
      </c>
      <c r="S795" s="0" t="s">
        <v>930</v>
      </c>
      <c r="T795" s="0" t="s">
        <v>784</v>
      </c>
      <c r="U795" s="218" t="n">
        <v>30.7</v>
      </c>
      <c r="V795" s="0" t="s">
        <v>1375</v>
      </c>
      <c r="W795" s="0" t="s">
        <v>1122</v>
      </c>
      <c r="X795" s="0" t="s">
        <v>1123</v>
      </c>
      <c r="Y795" s="0" t="s">
        <v>1051</v>
      </c>
      <c r="Z795" s="0" t="s">
        <v>618</v>
      </c>
      <c r="AA795" s="0" t="n">
        <v>621196.1</v>
      </c>
      <c r="AB795" s="215" t="n">
        <v>37036.875</v>
      </c>
      <c r="AC795" s="215" t="n">
        <v>37036.875</v>
      </c>
    </row>
    <row r="796" customFormat="false" ht="12.75" hidden="false" customHeight="false" outlineLevel="0" collapsed="false">
      <c r="A796" s="208" t="str">
        <f aca="false">B796&amp;" "&amp;C796&amp;" "&amp;D796</f>
        <v>US Natural Gas Financial</v>
      </c>
      <c r="B796" s="208" t="str">
        <f aca="false">IF((LEFT(N796,2)="US"),"US","")</f>
        <v>US</v>
      </c>
      <c r="C796" s="208" t="str">
        <f aca="false">M796</f>
        <v>Natural Gas</v>
      </c>
      <c r="D796" s="208" t="str">
        <f aca="false">IF(ISNUMBER(FIND("Phy",N796))=TRUE(),"Physical","Financial")</f>
        <v>Financial</v>
      </c>
      <c r="E796" s="208" t="n">
        <f aca="false">IF(VLOOKUP(S796,'DD-Lookup'!$J$6:$L$50,3,FALSE())="Monthly",(YEAR(AC796)-YEAR(AB796))*12+MONTH(AC796)-MONTH(AB796)+1,(AC796-AB796+1))</f>
        <v>365</v>
      </c>
      <c r="F796" s="239" t="n">
        <f aca="false">E796*SUM(P796:Q796)</f>
        <v>1825000</v>
      </c>
      <c r="G796" s="214" t="n">
        <v>1288971</v>
      </c>
      <c r="H796" s="215" t="n">
        <v>37035.3294560185</v>
      </c>
      <c r="I796" s="0" t="s">
        <v>1023</v>
      </c>
      <c r="M796" s="0" t="s">
        <v>858</v>
      </c>
      <c r="N796" s="0" t="s">
        <v>1024</v>
      </c>
      <c r="O796" s="0" t="s">
        <v>1415</v>
      </c>
      <c r="Q796" s="216" t="n">
        <v>5000</v>
      </c>
      <c r="S796" s="0" t="s">
        <v>1026</v>
      </c>
      <c r="T796" s="0" t="s">
        <v>784</v>
      </c>
      <c r="U796" s="218" t="n">
        <v>4.365</v>
      </c>
      <c r="V796" s="0" t="s">
        <v>1416</v>
      </c>
      <c r="W796" s="0" t="s">
        <v>1028</v>
      </c>
      <c r="X796" s="0" t="s">
        <v>1029</v>
      </c>
      <c r="Y796" s="0" t="s">
        <v>838</v>
      </c>
      <c r="Z796" s="0" t="s">
        <v>571</v>
      </c>
      <c r="AA796" s="0" t="s">
        <v>1526</v>
      </c>
      <c r="AB796" s="215" t="n">
        <v>37257.875</v>
      </c>
      <c r="AC796" s="215" t="n">
        <v>37621.875</v>
      </c>
    </row>
    <row r="797" customFormat="false" ht="12.75" hidden="false" customHeight="false" outlineLevel="0" collapsed="false">
      <c r="A797" s="208" t="str">
        <f aca="false">B797&amp;" "&amp;C797&amp;" "&amp;D797</f>
        <v> Metals Financial</v>
      </c>
      <c r="B797" s="208" t="str">
        <f aca="false">IF((LEFT(N797,2)="US"),"US","")</f>
        <v/>
      </c>
      <c r="C797" s="208" t="str">
        <f aca="false">M797</f>
        <v>Metals</v>
      </c>
      <c r="D797" s="208" t="str">
        <f aca="false">IF(ISNUMBER(FIND("Phy",N797))=TRUE(),"Physical","Financial")</f>
        <v>Financial</v>
      </c>
      <c r="E797" s="208" t="n">
        <f aca="false">IF(VLOOKUP(S797,'DD-Lookup'!$J$6:$L$50,3,FALSE())="Monthly",(YEAR(AC797)-YEAR(AB797))*12+MONTH(AC797)-MONTH(AB797)+1,(AC797-AB797+1))</f>
        <v>1</v>
      </c>
      <c r="F797" s="239" t="n">
        <f aca="false">E797*SUM(P797:Q797)</f>
        <v>10</v>
      </c>
      <c r="G797" s="214" t="n">
        <v>1288972</v>
      </c>
      <c r="H797" s="215" t="n">
        <v>37035.3295023148</v>
      </c>
      <c r="I797" s="0" t="s">
        <v>796</v>
      </c>
      <c r="M797" s="0" t="s">
        <v>780</v>
      </c>
      <c r="N797" s="0" t="s">
        <v>1019</v>
      </c>
      <c r="O797" s="0" t="s">
        <v>1020</v>
      </c>
      <c r="P797" s="216" t="n">
        <v>10</v>
      </c>
      <c r="S797" s="0" t="s">
        <v>1021</v>
      </c>
      <c r="T797" s="0" t="s">
        <v>784</v>
      </c>
      <c r="U797" s="218" t="n">
        <v>1268</v>
      </c>
      <c r="V797" s="0" t="s">
        <v>830</v>
      </c>
      <c r="W797" s="0" t="s">
        <v>856</v>
      </c>
      <c r="X797" s="0" t="s">
        <v>787</v>
      </c>
      <c r="Y797" s="0" t="s">
        <v>788</v>
      </c>
      <c r="Z797" s="0" t="s">
        <v>789</v>
      </c>
      <c r="AA797" s="0" t="n">
        <v>2150560</v>
      </c>
    </row>
    <row r="798" customFormat="false" ht="12.75" hidden="false" customHeight="false" outlineLevel="0" collapsed="false">
      <c r="A798" s="208" t="str">
        <f aca="false">B798&amp;" "&amp;C798&amp;" "&amp;D798</f>
        <v>US Natural Gas Physical</v>
      </c>
      <c r="B798" s="208" t="str">
        <f aca="false">IF((LEFT(N798,2)="US"),"US","")</f>
        <v>US</v>
      </c>
      <c r="C798" s="208" t="str">
        <f aca="false">M798</f>
        <v>Natural Gas</v>
      </c>
      <c r="D798" s="208" t="str">
        <f aca="false">IF(ISNUMBER(FIND("Phy",N798))=TRUE(),"Physical","Financial")</f>
        <v>Physical</v>
      </c>
      <c r="E798" s="208" t="n">
        <f aca="false">IF(VLOOKUP(S798,'DD-Lookup'!$J$6:$L$50,3,FALSE())="Monthly",(YEAR(AC798)-YEAR(AB798))*12+MONTH(AC798)-MONTH(AB798)+1,(AC798-AB798+1))</f>
        <v>1</v>
      </c>
      <c r="F798" s="239" t="n">
        <f aca="false">E798*SUM(P798:Q798)</f>
        <v>5000</v>
      </c>
      <c r="G798" s="214" t="n">
        <v>1288973</v>
      </c>
      <c r="H798" s="215" t="n">
        <v>37035.3295023148</v>
      </c>
      <c r="I798" s="0" t="s">
        <v>600</v>
      </c>
      <c r="M798" s="0" t="s">
        <v>858</v>
      </c>
      <c r="N798" s="0" t="s">
        <v>1305</v>
      </c>
      <c r="O798" s="0" t="s">
        <v>1527</v>
      </c>
      <c r="P798" s="216" t="n">
        <v>5000</v>
      </c>
      <c r="S798" s="0" t="s">
        <v>1026</v>
      </c>
      <c r="T798" s="0" t="s">
        <v>784</v>
      </c>
      <c r="U798" s="218" t="n">
        <v>4.44</v>
      </c>
      <c r="V798" s="0" t="s">
        <v>1528</v>
      </c>
      <c r="W798" s="0" t="s">
        <v>1388</v>
      </c>
      <c r="X798" s="0" t="s">
        <v>1389</v>
      </c>
      <c r="Y798" s="0" t="s">
        <v>1310</v>
      </c>
      <c r="Z798" s="0" t="s">
        <v>571</v>
      </c>
      <c r="AA798" s="0" t="n">
        <v>806986</v>
      </c>
      <c r="AB798" s="215" t="n">
        <v>37036.875</v>
      </c>
      <c r="AC798" s="215" t="n">
        <v>37036.875</v>
      </c>
    </row>
    <row r="799" customFormat="false" ht="12.75" hidden="false" customHeight="false" outlineLevel="0" collapsed="false">
      <c r="A799" s="208" t="str">
        <f aca="false">B799&amp;" "&amp;C799&amp;" "&amp;D799</f>
        <v>US Natural Gas Physical</v>
      </c>
      <c r="B799" s="208" t="str">
        <f aca="false">IF((LEFT(N799,2)="US"),"US","")</f>
        <v>US</v>
      </c>
      <c r="C799" s="208" t="str">
        <f aca="false">M799</f>
        <v>Natural Gas</v>
      </c>
      <c r="D799" s="208" t="str">
        <f aca="false">IF(ISNUMBER(FIND("Phy",N799))=TRUE(),"Physical","Financial")</f>
        <v>Physical</v>
      </c>
      <c r="E799" s="208" t="n">
        <f aca="false">IF(VLOOKUP(S799,'DD-Lookup'!$J$6:$L$50,3,FALSE())="Monthly",(YEAR(AC799)-YEAR(AB799))*12+MONTH(AC799)-MONTH(AB799)+1,(AC799-AB799+1))</f>
        <v>1</v>
      </c>
      <c r="F799" s="239" t="n">
        <f aca="false">E799*SUM(P799:Q799)</f>
        <v>10000</v>
      </c>
      <c r="G799" s="214" t="n">
        <v>1288974</v>
      </c>
      <c r="H799" s="215" t="n">
        <v>37035.3296180556</v>
      </c>
      <c r="I799" s="0" t="s">
        <v>1399</v>
      </c>
      <c r="M799" s="0" t="s">
        <v>858</v>
      </c>
      <c r="N799" s="0" t="s">
        <v>1305</v>
      </c>
      <c r="O799" s="0" t="s">
        <v>1432</v>
      </c>
      <c r="P799" s="216" t="n">
        <v>10000</v>
      </c>
      <c r="S799" s="0" t="s">
        <v>1026</v>
      </c>
      <c r="T799" s="0" t="s">
        <v>784</v>
      </c>
      <c r="U799" s="218" t="n">
        <v>4.12</v>
      </c>
      <c r="V799" s="0" t="s">
        <v>1441</v>
      </c>
      <c r="W799" s="0" t="s">
        <v>1434</v>
      </c>
      <c r="X799" s="0" t="s">
        <v>1435</v>
      </c>
      <c r="Y799" s="0" t="s">
        <v>1310</v>
      </c>
      <c r="Z799" s="0" t="s">
        <v>571</v>
      </c>
      <c r="AA799" s="0" t="n">
        <v>806987</v>
      </c>
      <c r="AB799" s="215" t="n">
        <v>37036.875</v>
      </c>
      <c r="AC799" s="215" t="n">
        <v>37036.875</v>
      </c>
    </row>
    <row r="800" customFormat="false" ht="12.75" hidden="false" customHeight="false" outlineLevel="0" collapsed="false">
      <c r="A800" s="208" t="str">
        <f aca="false">B800&amp;" "&amp;C800&amp;" "&amp;D800</f>
        <v>US Natural Gas Physical</v>
      </c>
      <c r="B800" s="208" t="str">
        <f aca="false">IF((LEFT(N800,2)="US"),"US","")</f>
        <v>US</v>
      </c>
      <c r="C800" s="208" t="str">
        <f aca="false">M800</f>
        <v>Natural Gas</v>
      </c>
      <c r="D800" s="208" t="str">
        <f aca="false">IF(ISNUMBER(FIND("Phy",N800))=TRUE(),"Physical","Financial")</f>
        <v>Physical</v>
      </c>
      <c r="E800" s="208" t="n">
        <f aca="false">IF(VLOOKUP(S800,'DD-Lookup'!$J$6:$L$50,3,FALSE())="Monthly",(YEAR(AC800)-YEAR(AB800))*12+MONTH(AC800)-MONTH(AB800)+1,(AC800-AB800+1))</f>
        <v>1</v>
      </c>
      <c r="F800" s="239" t="n">
        <f aca="false">E800*SUM(P800:Q800)</f>
        <v>5000</v>
      </c>
      <c r="G800" s="214" t="n">
        <v>1288975</v>
      </c>
      <c r="H800" s="215" t="n">
        <v>37035.3296643519</v>
      </c>
      <c r="I800" s="0" t="s">
        <v>1358</v>
      </c>
      <c r="M800" s="0" t="s">
        <v>858</v>
      </c>
      <c r="N800" s="0" t="s">
        <v>1305</v>
      </c>
      <c r="O800" s="0" t="s">
        <v>1363</v>
      </c>
      <c r="P800" s="216" t="n">
        <v>5000</v>
      </c>
      <c r="S800" s="0" t="s">
        <v>1026</v>
      </c>
      <c r="T800" s="0" t="s">
        <v>784</v>
      </c>
      <c r="U800" s="218" t="n">
        <v>4.0625</v>
      </c>
      <c r="V800" s="0" t="s">
        <v>1364</v>
      </c>
      <c r="W800" s="0" t="s">
        <v>1361</v>
      </c>
      <c r="X800" s="0" t="s">
        <v>1362</v>
      </c>
      <c r="Y800" s="0" t="s">
        <v>1310</v>
      </c>
      <c r="Z800" s="0" t="s">
        <v>571</v>
      </c>
      <c r="AA800" s="0" t="n">
        <v>806988</v>
      </c>
      <c r="AB800" s="215" t="n">
        <v>37036.875</v>
      </c>
      <c r="AC800" s="215" t="n">
        <v>37036.875</v>
      </c>
    </row>
    <row r="801" customFormat="false" ht="12.75" hidden="false" customHeight="false" outlineLevel="0" collapsed="false">
      <c r="A801" s="208" t="str">
        <f aca="false">B801&amp;" "&amp;C801&amp;" "&amp;D801</f>
        <v>US Natural Gas Physical</v>
      </c>
      <c r="B801" s="208" t="str">
        <f aca="false">IF((LEFT(N801,2)="US"),"US","")</f>
        <v>US</v>
      </c>
      <c r="C801" s="208" t="str">
        <f aca="false">M801</f>
        <v>Natural Gas</v>
      </c>
      <c r="D801" s="208" t="str">
        <f aca="false">IF(ISNUMBER(FIND("Phy",N801))=TRUE(),"Physical","Financial")</f>
        <v>Physical</v>
      </c>
      <c r="E801" s="208" t="n">
        <f aca="false">IF(VLOOKUP(S801,'DD-Lookup'!$J$6:$L$50,3,FALSE())="Monthly",(YEAR(AC801)-YEAR(AB801))*12+MONTH(AC801)-MONTH(AB801)+1,(AC801-AB801+1))</f>
        <v>1</v>
      </c>
      <c r="F801" s="239" t="n">
        <f aca="false">E801*SUM(P801:Q801)</f>
        <v>5000</v>
      </c>
      <c r="G801" s="214" t="n">
        <v>1288976</v>
      </c>
      <c r="H801" s="215" t="n">
        <v>37035.3297222222</v>
      </c>
      <c r="I801" s="0" t="s">
        <v>1317</v>
      </c>
      <c r="M801" s="0" t="s">
        <v>858</v>
      </c>
      <c r="N801" s="0" t="s">
        <v>1305</v>
      </c>
      <c r="O801" s="0" t="s">
        <v>1378</v>
      </c>
      <c r="P801" s="216" t="n">
        <v>5000</v>
      </c>
      <c r="S801" s="0" t="s">
        <v>1026</v>
      </c>
      <c r="T801" s="0" t="s">
        <v>784</v>
      </c>
      <c r="U801" s="218" t="n">
        <v>4.0225</v>
      </c>
      <c r="V801" s="0" t="s">
        <v>1370</v>
      </c>
      <c r="W801" s="0" t="s">
        <v>1361</v>
      </c>
      <c r="X801" s="0" t="s">
        <v>1362</v>
      </c>
      <c r="Y801" s="0" t="s">
        <v>1310</v>
      </c>
      <c r="Z801" s="0" t="s">
        <v>571</v>
      </c>
      <c r="AA801" s="0" t="n">
        <v>806989</v>
      </c>
      <c r="AB801" s="215" t="n">
        <v>37036.875</v>
      </c>
      <c r="AC801" s="215" t="n">
        <v>37036.875</v>
      </c>
    </row>
    <row r="802" customFormat="false" ht="12.75" hidden="false" customHeight="false" outlineLevel="0" collapsed="false">
      <c r="A802" s="208" t="str">
        <f aca="false">B802&amp;" "&amp;C802&amp;" "&amp;D802</f>
        <v>US Natural Gas Physical</v>
      </c>
      <c r="B802" s="208" t="str">
        <f aca="false">IF((LEFT(N802,2)="US"),"US","")</f>
        <v>US</v>
      </c>
      <c r="C802" s="208" t="str">
        <f aca="false">M802</f>
        <v>Natural Gas</v>
      </c>
      <c r="D802" s="208" t="str">
        <f aca="false">IF(ISNUMBER(FIND("Phy",N802))=TRUE(),"Physical","Financial")</f>
        <v>Physical</v>
      </c>
      <c r="E802" s="208" t="n">
        <f aca="false">IF(VLOOKUP(S802,'DD-Lookup'!$J$6:$L$50,3,FALSE())="Monthly",(YEAR(AC802)-YEAR(AB802))*12+MONTH(AC802)-MONTH(AB802)+1,(AC802-AB802+1))</f>
        <v>1</v>
      </c>
      <c r="F802" s="239" t="n">
        <f aca="false">E802*SUM(P802:Q802)</f>
        <v>5000</v>
      </c>
      <c r="G802" s="214" t="n">
        <v>1288977</v>
      </c>
      <c r="H802" s="215" t="n">
        <v>37035.3297800926</v>
      </c>
      <c r="I802" s="0" t="s">
        <v>1317</v>
      </c>
      <c r="M802" s="0" t="s">
        <v>858</v>
      </c>
      <c r="N802" s="0" t="s">
        <v>1305</v>
      </c>
      <c r="O802" s="0" t="s">
        <v>1363</v>
      </c>
      <c r="P802" s="216" t="n">
        <v>5000</v>
      </c>
      <c r="S802" s="0" t="s">
        <v>1026</v>
      </c>
      <c r="T802" s="0" t="s">
        <v>784</v>
      </c>
      <c r="U802" s="218" t="n">
        <v>4.06</v>
      </c>
      <c r="V802" s="0" t="s">
        <v>1318</v>
      </c>
      <c r="W802" s="0" t="s">
        <v>1361</v>
      </c>
      <c r="X802" s="0" t="s">
        <v>1362</v>
      </c>
      <c r="Y802" s="0" t="s">
        <v>1310</v>
      </c>
      <c r="Z802" s="0" t="s">
        <v>571</v>
      </c>
      <c r="AA802" s="0" t="n">
        <v>806990</v>
      </c>
      <c r="AB802" s="215" t="n">
        <v>37036.875</v>
      </c>
      <c r="AC802" s="215" t="n">
        <v>37036.875</v>
      </c>
    </row>
    <row r="803" customFormat="false" ht="12.75" hidden="false" customHeight="false" outlineLevel="0" collapsed="false">
      <c r="A803" s="208" t="str">
        <f aca="false">B803&amp;" "&amp;C803&amp;" "&amp;D803</f>
        <v>US Power Financial</v>
      </c>
      <c r="B803" s="208" t="str">
        <f aca="false">IF((LEFT(N803,2)="US"),"US","")</f>
        <v>US</v>
      </c>
      <c r="C803" s="208" t="str">
        <f aca="false">M803</f>
        <v>Power</v>
      </c>
      <c r="D803" s="208" t="str">
        <f aca="false">IF(ISNUMBER(FIND("Phy",N803))=TRUE(),"Physical","Financial")</f>
        <v>Financial</v>
      </c>
      <c r="E803" s="208" t="n">
        <f aca="false">IF(VLOOKUP(S803,'DD-Lookup'!$J$6:$L$50,3,FALSE())="Monthly",(YEAR(AC803)-YEAR(AB803))*12+MONTH(AC803)-MONTH(AB803)+1,(AC803-AB803+1))</f>
        <v>1</v>
      </c>
      <c r="F803" s="239" t="n">
        <f aca="false">E803*SUM(P803:Q803)</f>
        <v>50</v>
      </c>
      <c r="G803" s="214" t="n">
        <v>1288978</v>
      </c>
      <c r="H803" s="215" t="n">
        <v>37035.3297800926</v>
      </c>
      <c r="I803" s="0" t="s">
        <v>1078</v>
      </c>
      <c r="M803" s="0" t="s">
        <v>67</v>
      </c>
      <c r="N803" s="0" t="s">
        <v>1046</v>
      </c>
      <c r="O803" s="0" t="s">
        <v>1118</v>
      </c>
      <c r="P803" s="216" t="n">
        <v>50</v>
      </c>
      <c r="S803" s="0" t="s">
        <v>930</v>
      </c>
      <c r="T803" s="0" t="s">
        <v>784</v>
      </c>
      <c r="U803" s="218" t="n">
        <v>37.75</v>
      </c>
      <c r="V803" s="0" t="s">
        <v>1169</v>
      </c>
      <c r="W803" s="0" t="s">
        <v>1062</v>
      </c>
      <c r="X803" s="0" t="s">
        <v>1063</v>
      </c>
      <c r="Y803" s="0" t="s">
        <v>1051</v>
      </c>
      <c r="Z803" s="0" t="s">
        <v>571</v>
      </c>
      <c r="AA803" s="0" t="n">
        <v>621197.1</v>
      </c>
      <c r="AB803" s="215" t="n">
        <v>37036.875</v>
      </c>
      <c r="AC803" s="215" t="n">
        <v>37036.875</v>
      </c>
    </row>
    <row r="804" customFormat="false" ht="12.75" hidden="false" customHeight="false" outlineLevel="0" collapsed="false">
      <c r="A804" s="208" t="str">
        <f aca="false">B804&amp;" "&amp;C804&amp;" "&amp;D804</f>
        <v>US Natural Gas Physical</v>
      </c>
      <c r="B804" s="208" t="str">
        <f aca="false">IF((LEFT(N804,2)="US"),"US","")</f>
        <v>US</v>
      </c>
      <c r="C804" s="208" t="str">
        <f aca="false">M804</f>
        <v>Natural Gas</v>
      </c>
      <c r="D804" s="208" t="str">
        <f aca="false">IF(ISNUMBER(FIND("Phy",N804))=TRUE(),"Physical","Financial")</f>
        <v>Physical</v>
      </c>
      <c r="E804" s="208" t="n">
        <f aca="false">IF(VLOOKUP(S804,'DD-Lookup'!$J$6:$L$50,3,FALSE())="Monthly",(YEAR(AC804)-YEAR(AB804))*12+MONTH(AC804)-MONTH(AB804)+1,(AC804-AB804+1))</f>
        <v>1</v>
      </c>
      <c r="F804" s="239" t="n">
        <f aca="false">E804*SUM(P804:Q804)</f>
        <v>10000</v>
      </c>
      <c r="G804" s="214" t="n">
        <v>1288979</v>
      </c>
      <c r="H804" s="215" t="n">
        <v>37035.329837963</v>
      </c>
      <c r="I804" s="0" t="s">
        <v>600</v>
      </c>
      <c r="M804" s="0" t="s">
        <v>858</v>
      </c>
      <c r="N804" s="0" t="s">
        <v>1305</v>
      </c>
      <c r="O804" s="0" t="s">
        <v>1306</v>
      </c>
      <c r="Q804" s="216" t="n">
        <v>10000</v>
      </c>
      <c r="S804" s="0" t="s">
        <v>1026</v>
      </c>
      <c r="T804" s="0" t="s">
        <v>784</v>
      </c>
      <c r="U804" s="218" t="n">
        <v>4.1926</v>
      </c>
      <c r="V804" s="0" t="s">
        <v>1425</v>
      </c>
      <c r="W804" s="0" t="s">
        <v>1308</v>
      </c>
      <c r="X804" s="0" t="s">
        <v>1309</v>
      </c>
      <c r="Y804" s="0" t="s">
        <v>1310</v>
      </c>
      <c r="Z804" s="0" t="s">
        <v>571</v>
      </c>
      <c r="AA804" s="0" t="n">
        <v>806991</v>
      </c>
      <c r="AB804" s="215" t="n">
        <v>37036.875</v>
      </c>
      <c r="AC804" s="215" t="n">
        <v>37036.875</v>
      </c>
    </row>
    <row r="805" customFormat="false" ht="12.75" hidden="false" customHeight="false" outlineLevel="0" collapsed="false">
      <c r="A805" s="208" t="str">
        <f aca="false">B805&amp;" "&amp;C805&amp;" "&amp;D805</f>
        <v>US Power Physical</v>
      </c>
      <c r="B805" s="208" t="str">
        <f aca="false">IF((LEFT(N805,2)="US"),"US","")</f>
        <v>US</v>
      </c>
      <c r="C805" s="208" t="str">
        <f aca="false">M805</f>
        <v>Power</v>
      </c>
      <c r="D805" s="208" t="str">
        <f aca="false">IF(ISNUMBER(FIND("Phy",N805))=TRUE(),"Physical","Financial")</f>
        <v>Physical</v>
      </c>
      <c r="E805" s="208" t="n">
        <f aca="false">IF(VLOOKUP(S805,'DD-Lookup'!$J$6:$L$50,3,FALSE())="Monthly",(YEAR(AC805)-YEAR(AB805))*12+MONTH(AC805)-MONTH(AB805)+1,(AC805-AB805+1))</f>
        <v>1</v>
      </c>
      <c r="F805" s="239" t="n">
        <f aca="false">E805*SUM(P805:Q805)</f>
        <v>50</v>
      </c>
      <c r="G805" s="214" t="n">
        <v>1288980</v>
      </c>
      <c r="H805" s="215" t="n">
        <v>37035.329849537</v>
      </c>
      <c r="I805" s="0" t="s">
        <v>1107</v>
      </c>
      <c r="M805" s="0" t="s">
        <v>67</v>
      </c>
      <c r="N805" s="0" t="s">
        <v>1081</v>
      </c>
      <c r="O805" s="0" t="s">
        <v>1082</v>
      </c>
      <c r="Q805" s="216" t="n">
        <v>50</v>
      </c>
      <c r="S805" s="0" t="s">
        <v>930</v>
      </c>
      <c r="T805" s="0" t="s">
        <v>784</v>
      </c>
      <c r="U805" s="218" t="n">
        <v>25.5</v>
      </c>
      <c r="V805" s="0" t="s">
        <v>1160</v>
      </c>
      <c r="W805" s="0" t="s">
        <v>1084</v>
      </c>
      <c r="X805" s="0" t="s">
        <v>1085</v>
      </c>
      <c r="Y805" s="0" t="s">
        <v>1051</v>
      </c>
      <c r="Z805" s="0" t="s">
        <v>618</v>
      </c>
      <c r="AA805" s="0" t="n">
        <v>621198.1</v>
      </c>
      <c r="AB805" s="215" t="n">
        <v>37036.875</v>
      </c>
      <c r="AC805" s="215" t="n">
        <v>37036.875</v>
      </c>
    </row>
    <row r="806" customFormat="false" ht="12.75" hidden="false" customHeight="false" outlineLevel="0" collapsed="false">
      <c r="A806" s="208" t="str">
        <f aca="false">B806&amp;" "&amp;C806&amp;" "&amp;D806</f>
        <v>US Natural Gas Physical</v>
      </c>
      <c r="B806" s="208" t="str">
        <f aca="false">IF((LEFT(N806,2)="US"),"US","")</f>
        <v>US</v>
      </c>
      <c r="C806" s="208" t="str">
        <f aca="false">M806</f>
        <v>Natural Gas</v>
      </c>
      <c r="D806" s="208" t="str">
        <f aca="false">IF(ISNUMBER(FIND("Phy",N806))=TRUE(),"Physical","Financial")</f>
        <v>Physical</v>
      </c>
      <c r="E806" s="208" t="n">
        <f aca="false">IF(VLOOKUP(S806,'DD-Lookup'!$J$6:$L$50,3,FALSE())="Monthly",(YEAR(AC806)-YEAR(AB806))*12+MONTH(AC806)-MONTH(AB806)+1,(AC806-AB806+1))</f>
        <v>1</v>
      </c>
      <c r="F806" s="239" t="n">
        <f aca="false">E806*SUM(P806:Q806)</f>
        <v>5000</v>
      </c>
      <c r="G806" s="214" t="n">
        <v>1288981</v>
      </c>
      <c r="H806" s="215" t="n">
        <v>37035.329849537</v>
      </c>
      <c r="I806" s="0" t="s">
        <v>1183</v>
      </c>
      <c r="M806" s="0" t="s">
        <v>858</v>
      </c>
      <c r="N806" s="0" t="s">
        <v>1305</v>
      </c>
      <c r="O806" s="0" t="s">
        <v>1363</v>
      </c>
      <c r="Q806" s="216" t="n">
        <v>5000</v>
      </c>
      <c r="S806" s="0" t="s">
        <v>1026</v>
      </c>
      <c r="T806" s="0" t="s">
        <v>784</v>
      </c>
      <c r="U806" s="218" t="n">
        <v>4.0625</v>
      </c>
      <c r="V806" s="0" t="s">
        <v>1468</v>
      </c>
      <c r="W806" s="0" t="s">
        <v>1361</v>
      </c>
      <c r="X806" s="0" t="s">
        <v>1362</v>
      </c>
      <c r="Y806" s="0" t="s">
        <v>1310</v>
      </c>
      <c r="Z806" s="0" t="s">
        <v>571</v>
      </c>
      <c r="AA806" s="0" t="n">
        <v>806992</v>
      </c>
      <c r="AB806" s="215" t="n">
        <v>37036.875</v>
      </c>
      <c r="AC806" s="215" t="n">
        <v>37036.875</v>
      </c>
    </row>
    <row r="807" customFormat="false" ht="12.75" hidden="false" customHeight="false" outlineLevel="0" collapsed="false">
      <c r="A807" s="208" t="str">
        <f aca="false">B807&amp;" "&amp;C807&amp;" "&amp;D807</f>
        <v>US Natural Gas Physical</v>
      </c>
      <c r="B807" s="208" t="str">
        <f aca="false">IF((LEFT(N807,2)="US"),"US","")</f>
        <v>US</v>
      </c>
      <c r="C807" s="208" t="str">
        <f aca="false">M807</f>
        <v>Natural Gas</v>
      </c>
      <c r="D807" s="208" t="str">
        <f aca="false">IF(ISNUMBER(FIND("Phy",N807))=TRUE(),"Physical","Financial")</f>
        <v>Physical</v>
      </c>
      <c r="E807" s="208" t="n">
        <f aca="false">IF(VLOOKUP(S807,'DD-Lookup'!$J$6:$L$50,3,FALSE())="Monthly",(YEAR(AC807)-YEAR(AB807))*12+MONTH(AC807)-MONTH(AB807)+1,(AC807-AB807+1))</f>
        <v>1</v>
      </c>
      <c r="F807" s="239" t="n">
        <f aca="false">E807*SUM(P807:Q807)</f>
        <v>3032</v>
      </c>
      <c r="G807" s="214" t="n">
        <v>1288982</v>
      </c>
      <c r="H807" s="215" t="n">
        <v>37035.3298958333</v>
      </c>
      <c r="I807" s="0" t="s">
        <v>593</v>
      </c>
      <c r="M807" s="0" t="s">
        <v>858</v>
      </c>
      <c r="N807" s="0" t="s">
        <v>1305</v>
      </c>
      <c r="O807" s="0" t="s">
        <v>1529</v>
      </c>
      <c r="Q807" s="216" t="n">
        <v>3032</v>
      </c>
      <c r="S807" s="0" t="s">
        <v>1026</v>
      </c>
      <c r="T807" s="0" t="s">
        <v>784</v>
      </c>
      <c r="U807" s="218" t="n">
        <v>4.39</v>
      </c>
      <c r="V807" s="0" t="s">
        <v>1530</v>
      </c>
      <c r="W807" s="0" t="s">
        <v>1531</v>
      </c>
      <c r="X807" s="0" t="s">
        <v>1532</v>
      </c>
      <c r="Y807" s="0" t="s">
        <v>1310</v>
      </c>
      <c r="Z807" s="0" t="s">
        <v>571</v>
      </c>
      <c r="AA807" s="0" t="n">
        <v>806993</v>
      </c>
      <c r="AB807" s="215" t="n">
        <v>37036.875</v>
      </c>
      <c r="AC807" s="215" t="n">
        <v>37036.875</v>
      </c>
    </row>
    <row r="808" customFormat="false" ht="12.75" hidden="false" customHeight="false" outlineLevel="0" collapsed="false">
      <c r="A808" s="208" t="str">
        <f aca="false">B808&amp;" "&amp;C808&amp;" "&amp;D808</f>
        <v>US Natural Gas Physical</v>
      </c>
      <c r="B808" s="208" t="str">
        <f aca="false">IF((LEFT(N808,2)="US"),"US","")</f>
        <v>US</v>
      </c>
      <c r="C808" s="208" t="str">
        <f aca="false">M808</f>
        <v>Natural Gas</v>
      </c>
      <c r="D808" s="208" t="str">
        <f aca="false">IF(ISNUMBER(FIND("Phy",N808))=TRUE(),"Physical","Financial")</f>
        <v>Physical</v>
      </c>
      <c r="E808" s="208" t="n">
        <f aca="false">IF(VLOOKUP(S808,'DD-Lookup'!$J$6:$L$50,3,FALSE())="Monthly",(YEAR(AC808)-YEAR(AB808))*12+MONTH(AC808)-MONTH(AB808)+1,(AC808-AB808+1))</f>
        <v>1</v>
      </c>
      <c r="F808" s="239" t="n">
        <f aca="false">E808*SUM(P808:Q808)</f>
        <v>5000</v>
      </c>
      <c r="G808" s="214" t="n">
        <v>1288983</v>
      </c>
      <c r="H808" s="215" t="n">
        <v>37035.3299421296</v>
      </c>
      <c r="I808" s="0" t="s">
        <v>593</v>
      </c>
      <c r="M808" s="0" t="s">
        <v>858</v>
      </c>
      <c r="N808" s="0" t="s">
        <v>1305</v>
      </c>
      <c r="O808" s="0" t="s">
        <v>1533</v>
      </c>
      <c r="P808" s="216" t="n">
        <v>5000</v>
      </c>
      <c r="S808" s="0" t="s">
        <v>1026</v>
      </c>
      <c r="T808" s="0" t="s">
        <v>784</v>
      </c>
      <c r="U808" s="218" t="n">
        <v>4</v>
      </c>
      <c r="V808" s="0" t="s">
        <v>1534</v>
      </c>
      <c r="W808" s="0" t="s">
        <v>1514</v>
      </c>
      <c r="X808" s="0" t="s">
        <v>1535</v>
      </c>
      <c r="Y808" s="0" t="s">
        <v>1310</v>
      </c>
      <c r="Z808" s="0" t="s">
        <v>571</v>
      </c>
      <c r="AA808" s="0" t="n">
        <v>806994</v>
      </c>
      <c r="AB808" s="215" t="n">
        <v>37036.875</v>
      </c>
      <c r="AC808" s="215" t="n">
        <v>37036.875</v>
      </c>
    </row>
    <row r="809" customFormat="false" ht="12.75" hidden="false" customHeight="false" outlineLevel="0" collapsed="false">
      <c r="A809" s="208" t="str">
        <f aca="false">B809&amp;" "&amp;C809&amp;" "&amp;D809</f>
        <v>US Natural Gas Physical</v>
      </c>
      <c r="B809" s="208" t="str">
        <f aca="false">IF((LEFT(N809,2)="US"),"US","")</f>
        <v>US</v>
      </c>
      <c r="C809" s="208" t="str">
        <f aca="false">M809</f>
        <v>Natural Gas</v>
      </c>
      <c r="D809" s="208" t="str">
        <f aca="false">IF(ISNUMBER(FIND("Phy",N809))=TRUE(),"Physical","Financial")</f>
        <v>Physical</v>
      </c>
      <c r="E809" s="208" t="n">
        <f aca="false">IF(VLOOKUP(S809,'DD-Lookup'!$J$6:$L$50,3,FALSE())="Monthly",(YEAR(AC809)-YEAR(AB809))*12+MONTH(AC809)-MONTH(AB809)+1,(AC809-AB809+1))</f>
        <v>1</v>
      </c>
      <c r="F809" s="239" t="n">
        <f aca="false">E809*SUM(P809:Q809)</f>
        <v>10000</v>
      </c>
      <c r="G809" s="214" t="n">
        <v>1288984</v>
      </c>
      <c r="H809" s="215" t="n">
        <v>37035.3299768519</v>
      </c>
      <c r="I809" s="0" t="s">
        <v>593</v>
      </c>
      <c r="M809" s="0" t="s">
        <v>858</v>
      </c>
      <c r="N809" s="0" t="s">
        <v>1305</v>
      </c>
      <c r="O809" s="0" t="s">
        <v>1533</v>
      </c>
      <c r="P809" s="216" t="n">
        <v>10000</v>
      </c>
      <c r="S809" s="0" t="s">
        <v>1026</v>
      </c>
      <c r="T809" s="0" t="s">
        <v>784</v>
      </c>
      <c r="U809" s="218" t="n">
        <v>3.975</v>
      </c>
      <c r="V809" s="0" t="s">
        <v>1534</v>
      </c>
      <c r="W809" s="0" t="s">
        <v>1514</v>
      </c>
      <c r="X809" s="0" t="s">
        <v>1535</v>
      </c>
      <c r="Y809" s="0" t="s">
        <v>1310</v>
      </c>
      <c r="Z809" s="0" t="s">
        <v>571</v>
      </c>
      <c r="AA809" s="0" t="n">
        <v>806995</v>
      </c>
      <c r="AB809" s="215" t="n">
        <v>37036.875</v>
      </c>
      <c r="AC809" s="215" t="n">
        <v>37036.875</v>
      </c>
    </row>
    <row r="810" customFormat="false" ht="12.75" hidden="false" customHeight="false" outlineLevel="0" collapsed="false">
      <c r="A810" s="208" t="str">
        <f aca="false">B810&amp;" "&amp;C810&amp;" "&amp;D810</f>
        <v>US Natural Gas Financial</v>
      </c>
      <c r="B810" s="208" t="str">
        <f aca="false">IF((LEFT(N810,2)="US"),"US","")</f>
        <v>US</v>
      </c>
      <c r="C810" s="208" t="str">
        <f aca="false">M810</f>
        <v>Natural Gas</v>
      </c>
      <c r="D810" s="208" t="str">
        <f aca="false">IF(ISNUMBER(FIND("Phy",N810))=TRUE(),"Physical","Financial")</f>
        <v>Financial</v>
      </c>
      <c r="E810" s="208" t="n">
        <f aca="false">IF(VLOOKUP(S810,'DD-Lookup'!$J$6:$L$50,3,FALSE())="Monthly",(YEAR(AC810)-YEAR(AB810))*12+MONTH(AC810)-MONTH(AB810)+1,(AC810-AB810+1))</f>
        <v>151</v>
      </c>
      <c r="F810" s="239" t="n">
        <f aca="false">E810*SUM(P810:Q810)</f>
        <v>755000</v>
      </c>
      <c r="G810" s="214" t="n">
        <v>1288985</v>
      </c>
      <c r="H810" s="215" t="n">
        <v>37035.3300694445</v>
      </c>
      <c r="I810" s="0" t="s">
        <v>1109</v>
      </c>
      <c r="M810" s="0" t="s">
        <v>858</v>
      </c>
      <c r="N810" s="0" t="s">
        <v>1024</v>
      </c>
      <c r="O810" s="0" t="s">
        <v>1289</v>
      </c>
      <c r="P810" s="216" t="n">
        <v>5000</v>
      </c>
      <c r="S810" s="0" t="s">
        <v>1026</v>
      </c>
      <c r="T810" s="0" t="s">
        <v>784</v>
      </c>
      <c r="U810" s="218" t="n">
        <v>4.66</v>
      </c>
      <c r="V810" s="0" t="s">
        <v>1454</v>
      </c>
      <c r="W810" s="0" t="s">
        <v>1028</v>
      </c>
      <c r="X810" s="0" t="s">
        <v>1029</v>
      </c>
      <c r="Y810" s="0" t="s">
        <v>838</v>
      </c>
      <c r="Z810" s="0" t="s">
        <v>571</v>
      </c>
      <c r="AA810" s="0" t="s">
        <v>1536</v>
      </c>
      <c r="AB810" s="215" t="n">
        <v>37196</v>
      </c>
      <c r="AC810" s="215" t="n">
        <v>37346</v>
      </c>
    </row>
    <row r="811" customFormat="false" ht="12.75" hidden="false" customHeight="false" outlineLevel="0" collapsed="false">
      <c r="A811" s="208" t="str">
        <f aca="false">B811&amp;" "&amp;C811&amp;" "&amp;D811</f>
        <v>US Natural Gas Financial</v>
      </c>
      <c r="B811" s="208" t="str">
        <f aca="false">IF((LEFT(N811,2)="US"),"US","")</f>
        <v>US</v>
      </c>
      <c r="C811" s="208" t="str">
        <f aca="false">M811</f>
        <v>Natural Gas</v>
      </c>
      <c r="D811" s="208" t="str">
        <f aca="false">IF(ISNUMBER(FIND("Phy",N811))=TRUE(),"Physical","Financial")</f>
        <v>Financial</v>
      </c>
      <c r="E811" s="208" t="n">
        <f aca="false">IF(VLOOKUP(S811,'DD-Lookup'!$J$6:$L$50,3,FALSE())="Monthly",(YEAR(AC811)-YEAR(AB811))*12+MONTH(AC811)-MONTH(AB811)+1,(AC811-AB811+1))</f>
        <v>31</v>
      </c>
      <c r="F811" s="239" t="n">
        <f aca="false">E811*SUM(P811:Q811)</f>
        <v>3100</v>
      </c>
      <c r="G811" s="214" t="n">
        <v>1288986</v>
      </c>
      <c r="H811" s="215" t="n">
        <v>37035.3300925926</v>
      </c>
      <c r="I811" s="0" t="s">
        <v>1141</v>
      </c>
      <c r="M811" s="0" t="s">
        <v>858</v>
      </c>
      <c r="N811" s="0" t="s">
        <v>1537</v>
      </c>
      <c r="O811" s="0" t="s">
        <v>1538</v>
      </c>
      <c r="Q811" s="216" t="n">
        <v>100</v>
      </c>
      <c r="S811" s="0" t="s">
        <v>1352</v>
      </c>
      <c r="T811" s="0" t="s">
        <v>784</v>
      </c>
      <c r="U811" s="218" t="n">
        <v>0.175</v>
      </c>
      <c r="V811" s="0" t="s">
        <v>1539</v>
      </c>
      <c r="W811" s="0" t="s">
        <v>1354</v>
      </c>
      <c r="X811" s="0" t="s">
        <v>1355</v>
      </c>
      <c r="Y811" s="0" t="s">
        <v>838</v>
      </c>
      <c r="Z811" s="0" t="s">
        <v>571</v>
      </c>
      <c r="AA811" s="0" t="s">
        <v>1540</v>
      </c>
      <c r="AB811" s="215" t="n">
        <v>37104</v>
      </c>
      <c r="AC811" s="215" t="n">
        <v>37134</v>
      </c>
    </row>
    <row r="812" customFormat="false" ht="12.75" hidden="false" customHeight="false" outlineLevel="0" collapsed="false">
      <c r="A812" s="208" t="str">
        <f aca="false">B812&amp;" "&amp;C812&amp;" "&amp;D812</f>
        <v>US Power Physical</v>
      </c>
      <c r="B812" s="208" t="str">
        <f aca="false">IF((LEFT(N812,2)="US"),"US","")</f>
        <v>US</v>
      </c>
      <c r="C812" s="208" t="str">
        <f aca="false">M812</f>
        <v>Power</v>
      </c>
      <c r="D812" s="208" t="str">
        <f aca="false">IF(ISNUMBER(FIND("Phy",N812))=TRUE(),"Physical","Financial")</f>
        <v>Physical</v>
      </c>
      <c r="E812" s="208" t="n">
        <f aca="false">IF(VLOOKUP(S812,'DD-Lookup'!$J$6:$L$50,3,FALSE())="Monthly",(YEAR(AC812)-YEAR(AB812))*12+MONTH(AC812)-MONTH(AB812)+1,(AC812-AB812+1))</f>
        <v>31</v>
      </c>
      <c r="F812" s="239" t="n">
        <f aca="false">E812*SUM(P812:Q812)</f>
        <v>1550</v>
      </c>
      <c r="G812" s="214" t="n">
        <v>1288990</v>
      </c>
      <c r="H812" s="215" t="n">
        <v>37035.3301273148</v>
      </c>
      <c r="I812" s="0" t="s">
        <v>1248</v>
      </c>
      <c r="M812" s="0" t="s">
        <v>67</v>
      </c>
      <c r="N812" s="0" t="s">
        <v>1081</v>
      </c>
      <c r="O812" s="0" t="s">
        <v>1541</v>
      </c>
      <c r="Q812" s="216" t="n">
        <v>50</v>
      </c>
      <c r="S812" s="0" t="s">
        <v>930</v>
      </c>
      <c r="T812" s="0" t="s">
        <v>784</v>
      </c>
      <c r="U812" s="218" t="n">
        <v>42.75</v>
      </c>
      <c r="V812" s="0" t="s">
        <v>1542</v>
      </c>
      <c r="W812" s="0" t="s">
        <v>1090</v>
      </c>
      <c r="X812" s="0" t="s">
        <v>1195</v>
      </c>
      <c r="Y812" s="0" t="s">
        <v>1051</v>
      </c>
      <c r="Z812" s="0" t="s">
        <v>618</v>
      </c>
      <c r="AA812" s="0" t="n">
        <v>621199.1</v>
      </c>
      <c r="AB812" s="215" t="n">
        <v>37377.7159722222</v>
      </c>
      <c r="AC812" s="215" t="n">
        <v>37407.7159722222</v>
      </c>
    </row>
    <row r="813" customFormat="false" ht="12.75" hidden="false" customHeight="false" outlineLevel="0" collapsed="false">
      <c r="A813" s="208" t="str">
        <f aca="false">B813&amp;" "&amp;C813&amp;" "&amp;D813</f>
        <v>US Natural Gas Physical</v>
      </c>
      <c r="B813" s="208" t="str">
        <f aca="false">IF((LEFT(N813,2)="US"),"US","")</f>
        <v>US</v>
      </c>
      <c r="C813" s="208" t="str">
        <f aca="false">M813</f>
        <v>Natural Gas</v>
      </c>
      <c r="D813" s="208" t="str">
        <f aca="false">IF(ISNUMBER(FIND("Phy",N813))=TRUE(),"Physical","Financial")</f>
        <v>Physical</v>
      </c>
      <c r="E813" s="208" t="n">
        <f aca="false">IF(VLOOKUP(S813,'DD-Lookup'!$J$6:$L$50,3,FALSE())="Monthly",(YEAR(AC813)-YEAR(AB813))*12+MONTH(AC813)-MONTH(AB813)+1,(AC813-AB813+1))</f>
        <v>1</v>
      </c>
      <c r="F813" s="239" t="n">
        <f aca="false">E813*SUM(P813:Q813)</f>
        <v>5000</v>
      </c>
      <c r="G813" s="214" t="n">
        <v>1288991</v>
      </c>
      <c r="H813" s="215" t="n">
        <v>37035.3301736111</v>
      </c>
      <c r="I813" s="0" t="s">
        <v>1358</v>
      </c>
      <c r="M813" s="0" t="s">
        <v>858</v>
      </c>
      <c r="N813" s="0" t="s">
        <v>1305</v>
      </c>
      <c r="O813" s="0" t="s">
        <v>1372</v>
      </c>
      <c r="P813" s="216" t="n">
        <v>5000</v>
      </c>
      <c r="S813" s="0" t="s">
        <v>1026</v>
      </c>
      <c r="T813" s="0" t="s">
        <v>784</v>
      </c>
      <c r="U813" s="218" t="n">
        <v>4.02</v>
      </c>
      <c r="V813" s="0" t="s">
        <v>1373</v>
      </c>
      <c r="W813" s="0" t="s">
        <v>1361</v>
      </c>
      <c r="X813" s="0" t="s">
        <v>1362</v>
      </c>
      <c r="Y813" s="0" t="s">
        <v>1310</v>
      </c>
      <c r="Z813" s="0" t="s">
        <v>571</v>
      </c>
      <c r="AA813" s="0" t="n">
        <v>806996</v>
      </c>
      <c r="AB813" s="215" t="n">
        <v>37036.875</v>
      </c>
      <c r="AC813" s="215" t="n">
        <v>37036.875</v>
      </c>
    </row>
    <row r="814" customFormat="false" ht="12.75" hidden="false" customHeight="false" outlineLevel="0" collapsed="false">
      <c r="A814" s="208" t="str">
        <f aca="false">B814&amp;" "&amp;C814&amp;" "&amp;D814</f>
        <v>US Natural Gas Physical</v>
      </c>
      <c r="B814" s="208" t="str">
        <f aca="false">IF((LEFT(N814,2)="US"),"US","")</f>
        <v>US</v>
      </c>
      <c r="C814" s="208" t="str">
        <f aca="false">M814</f>
        <v>Natural Gas</v>
      </c>
      <c r="D814" s="208" t="str">
        <f aca="false">IF(ISNUMBER(FIND("Phy",N814))=TRUE(),"Physical","Financial")</f>
        <v>Physical</v>
      </c>
      <c r="E814" s="208" t="n">
        <f aca="false">IF(VLOOKUP(S814,'DD-Lookup'!$J$6:$L$50,3,FALSE())="Monthly",(YEAR(AC814)-YEAR(AB814))*12+MONTH(AC814)-MONTH(AB814)+1,(AC814-AB814+1))</f>
        <v>1</v>
      </c>
      <c r="F814" s="239" t="n">
        <f aca="false">E814*SUM(P814:Q814)</f>
        <v>10000</v>
      </c>
      <c r="G814" s="214" t="n">
        <v>1288992</v>
      </c>
      <c r="H814" s="215" t="n">
        <v>37035.3301736111</v>
      </c>
      <c r="I814" s="0" t="s">
        <v>593</v>
      </c>
      <c r="M814" s="0" t="s">
        <v>858</v>
      </c>
      <c r="N814" s="0" t="s">
        <v>1305</v>
      </c>
      <c r="O814" s="0" t="s">
        <v>1442</v>
      </c>
      <c r="Q814" s="216" t="n">
        <v>10000</v>
      </c>
      <c r="S814" s="0" t="s">
        <v>1026</v>
      </c>
      <c r="T814" s="0" t="s">
        <v>784</v>
      </c>
      <c r="U814" s="218" t="n">
        <v>4.145</v>
      </c>
      <c r="V814" s="0" t="s">
        <v>1543</v>
      </c>
      <c r="W814" s="0" t="s">
        <v>1434</v>
      </c>
      <c r="X814" s="0" t="s">
        <v>1435</v>
      </c>
      <c r="Y814" s="0" t="s">
        <v>1310</v>
      </c>
      <c r="Z814" s="0" t="s">
        <v>571</v>
      </c>
      <c r="AA814" s="0" t="n">
        <v>806997</v>
      </c>
      <c r="AB814" s="215" t="n">
        <v>37036.875</v>
      </c>
      <c r="AC814" s="215" t="n">
        <v>37036.875</v>
      </c>
    </row>
    <row r="815" customFormat="false" ht="12.75" hidden="false" customHeight="false" outlineLevel="0" collapsed="false">
      <c r="A815" s="208" t="str">
        <f aca="false">B815&amp;" "&amp;C815&amp;" "&amp;D815</f>
        <v> Metals Financial</v>
      </c>
      <c r="B815" s="208" t="str">
        <f aca="false">IF((LEFT(N815,2)="US"),"US","")</f>
        <v/>
      </c>
      <c r="C815" s="208" t="str">
        <f aca="false">M815</f>
        <v>Metals</v>
      </c>
      <c r="D815" s="208" t="str">
        <f aca="false">IF(ISNUMBER(FIND("Phy",N815))=TRUE(),"Physical","Financial")</f>
        <v>Financial</v>
      </c>
      <c r="E815" s="208" t="n">
        <f aca="false">IF(VLOOKUP(S815,'DD-Lookup'!$J$6:$L$50,3,FALSE())="Monthly",(YEAR(AC815)-YEAR(AB815))*12+MONTH(AC815)-MONTH(AB815)+1,(AC815-AB815+1))</f>
        <v>1</v>
      </c>
      <c r="F815" s="239" t="n">
        <f aca="false">E815*SUM(P815:Q815)</f>
        <v>10</v>
      </c>
      <c r="G815" s="214" t="n">
        <v>1288995</v>
      </c>
      <c r="H815" s="215" t="n">
        <v>37035.3304398148</v>
      </c>
      <c r="I815" s="0" t="s">
        <v>796</v>
      </c>
      <c r="M815" s="0" t="s">
        <v>780</v>
      </c>
      <c r="N815" s="0" t="s">
        <v>896</v>
      </c>
      <c r="O815" s="0" t="s">
        <v>897</v>
      </c>
      <c r="P815" s="216" t="n">
        <v>10</v>
      </c>
      <c r="S815" s="0" t="s">
        <v>898</v>
      </c>
      <c r="T815" s="0" t="s">
        <v>784</v>
      </c>
      <c r="U815" s="218" t="n">
        <v>7230</v>
      </c>
      <c r="V815" s="0" t="s">
        <v>830</v>
      </c>
      <c r="W815" s="0" t="s">
        <v>800</v>
      </c>
      <c r="X815" s="0" t="s">
        <v>787</v>
      </c>
      <c r="Y815" s="0" t="s">
        <v>788</v>
      </c>
      <c r="Z815" s="0" t="s">
        <v>789</v>
      </c>
      <c r="AA815" s="0" t="n">
        <v>2150568</v>
      </c>
    </row>
    <row r="816" customFormat="false" ht="12.75" hidden="false" customHeight="false" outlineLevel="0" collapsed="false">
      <c r="A816" s="208" t="str">
        <f aca="false">B816&amp;" "&amp;C816&amp;" "&amp;D816</f>
        <v> Metals Financial</v>
      </c>
      <c r="B816" s="208" t="str">
        <f aca="false">IF((LEFT(N816,2)="US"),"US","")</f>
        <v/>
      </c>
      <c r="C816" s="208" t="str">
        <f aca="false">M816</f>
        <v>Metals</v>
      </c>
      <c r="D816" s="208" t="str">
        <f aca="false">IF(ISNUMBER(FIND("Phy",N816))=TRUE(),"Physical","Financial")</f>
        <v>Financial</v>
      </c>
      <c r="E816" s="208" t="n">
        <f aca="false">IF(VLOOKUP(S816,'DD-Lookup'!$J$6:$L$50,3,FALSE())="Monthly",(YEAR(AC816)-YEAR(AB816))*12+MONTH(AC816)-MONTH(AB816)+1,(AC816-AB816+1))</f>
        <v>1</v>
      </c>
      <c r="F816" s="239" t="n">
        <f aca="false">E816*SUM(P816:Q816)</f>
        <v>10</v>
      </c>
      <c r="G816" s="214" t="n">
        <v>1288996</v>
      </c>
      <c r="H816" s="215" t="n">
        <v>37035.3305902778</v>
      </c>
      <c r="I816" s="0" t="s">
        <v>941</v>
      </c>
      <c r="M816" s="0" t="s">
        <v>780</v>
      </c>
      <c r="N816" s="0" t="s">
        <v>896</v>
      </c>
      <c r="O816" s="0" t="s">
        <v>897</v>
      </c>
      <c r="Q816" s="216" t="n">
        <v>10</v>
      </c>
      <c r="S816" s="0" t="s">
        <v>898</v>
      </c>
      <c r="T816" s="0" t="s">
        <v>784</v>
      </c>
      <c r="U816" s="218" t="n">
        <v>7245</v>
      </c>
      <c r="V816" s="0" t="s">
        <v>942</v>
      </c>
      <c r="W816" s="0" t="s">
        <v>800</v>
      </c>
      <c r="X816" s="0" t="s">
        <v>787</v>
      </c>
      <c r="Y816" s="0" t="s">
        <v>788</v>
      </c>
      <c r="Z816" s="0" t="s">
        <v>789</v>
      </c>
      <c r="AA816" s="0" t="n">
        <v>2150571</v>
      </c>
    </row>
    <row r="817" customFormat="false" ht="12.75" hidden="false" customHeight="false" outlineLevel="0" collapsed="false">
      <c r="A817" s="208" t="str">
        <f aca="false">B817&amp;" "&amp;C817&amp;" "&amp;D817</f>
        <v>US Natural Gas Financial</v>
      </c>
      <c r="B817" s="208" t="str">
        <f aca="false">IF((LEFT(N817,2)="US"),"US","")</f>
        <v>US</v>
      </c>
      <c r="C817" s="208" t="str">
        <f aca="false">M817</f>
        <v>Natural Gas</v>
      </c>
      <c r="D817" s="208" t="str">
        <f aca="false">IF(ISNUMBER(FIND("Phy",N817))=TRUE(),"Physical","Financial")</f>
        <v>Financial</v>
      </c>
      <c r="E817" s="208" t="n">
        <f aca="false">IF(VLOOKUP(S817,'DD-Lookup'!$J$6:$L$50,3,FALSE())="Monthly",(YEAR(AC817)-YEAR(AB817))*12+MONTH(AC817)-MONTH(AB817)+1,(AC817-AB817+1))</f>
        <v>31</v>
      </c>
      <c r="F817" s="239" t="n">
        <f aca="false">E817*SUM(P817:Q817)</f>
        <v>77500</v>
      </c>
      <c r="G817" s="214" t="n">
        <v>1288997</v>
      </c>
      <c r="H817" s="215" t="n">
        <v>37035.330625</v>
      </c>
      <c r="I817" s="0" t="s">
        <v>1544</v>
      </c>
      <c r="M817" s="0" t="s">
        <v>858</v>
      </c>
      <c r="N817" s="0" t="s">
        <v>1024</v>
      </c>
      <c r="O817" s="0" t="s">
        <v>1099</v>
      </c>
      <c r="P817" s="216" t="n">
        <v>2500</v>
      </c>
      <c r="S817" s="0" t="s">
        <v>1026</v>
      </c>
      <c r="T817" s="0" t="s">
        <v>784</v>
      </c>
      <c r="U817" s="218" t="n">
        <v>4.2375</v>
      </c>
      <c r="V817" s="0" t="s">
        <v>1545</v>
      </c>
      <c r="W817" s="0" t="s">
        <v>1028</v>
      </c>
      <c r="X817" s="0" t="s">
        <v>1029</v>
      </c>
      <c r="Y817" s="0" t="s">
        <v>838</v>
      </c>
      <c r="Z817" s="0" t="s">
        <v>571</v>
      </c>
      <c r="AA817" s="0" t="s">
        <v>1546</v>
      </c>
      <c r="AB817" s="215" t="n">
        <v>37073.875</v>
      </c>
      <c r="AC817" s="215" t="n">
        <v>37103.875</v>
      </c>
    </row>
    <row r="818" customFormat="false" ht="12.75" hidden="false" customHeight="false" outlineLevel="0" collapsed="false">
      <c r="A818" s="208" t="str">
        <f aca="false">B818&amp;" "&amp;C818&amp;" "&amp;D818</f>
        <v>US Natural Gas Physical</v>
      </c>
      <c r="B818" s="208" t="str">
        <f aca="false">IF((LEFT(N818,2)="US"),"US","")</f>
        <v>US</v>
      </c>
      <c r="C818" s="208" t="str">
        <f aca="false">M818</f>
        <v>Natural Gas</v>
      </c>
      <c r="D818" s="208" t="str">
        <f aca="false">IF(ISNUMBER(FIND("Phy",N818))=TRUE(),"Physical","Financial")</f>
        <v>Physical</v>
      </c>
      <c r="E818" s="208" t="n">
        <f aca="false">IF(VLOOKUP(S818,'DD-Lookup'!$J$6:$L$50,3,FALSE())="Monthly",(YEAR(AC818)-YEAR(AB818))*12+MONTH(AC818)-MONTH(AB818)+1,(AC818-AB818+1))</f>
        <v>1</v>
      </c>
      <c r="F818" s="239" t="n">
        <f aca="false">E818*SUM(P818:Q818)</f>
        <v>5000</v>
      </c>
      <c r="G818" s="214" t="n">
        <v>1288999</v>
      </c>
      <c r="H818" s="215" t="n">
        <v>37035.3307175926</v>
      </c>
      <c r="I818" s="0" t="s">
        <v>1500</v>
      </c>
      <c r="M818" s="0" t="s">
        <v>858</v>
      </c>
      <c r="N818" s="0" t="s">
        <v>1305</v>
      </c>
      <c r="O818" s="0" t="s">
        <v>1547</v>
      </c>
      <c r="Q818" s="216" t="n">
        <v>5000</v>
      </c>
      <c r="S818" s="0" t="s">
        <v>1026</v>
      </c>
      <c r="T818" s="0" t="s">
        <v>784</v>
      </c>
      <c r="U818" s="218" t="n">
        <v>2.91</v>
      </c>
      <c r="V818" s="0" t="s">
        <v>1503</v>
      </c>
      <c r="W818" s="0" t="s">
        <v>1548</v>
      </c>
      <c r="X818" s="0" t="s">
        <v>1535</v>
      </c>
      <c r="Y818" s="0" t="s">
        <v>1310</v>
      </c>
      <c r="Z818" s="0" t="s">
        <v>571</v>
      </c>
      <c r="AA818" s="0" t="n">
        <v>806998</v>
      </c>
      <c r="AB818" s="215" t="n">
        <v>37036.875</v>
      </c>
      <c r="AC818" s="215" t="n">
        <v>37036.875</v>
      </c>
    </row>
    <row r="819" customFormat="false" ht="12.75" hidden="false" customHeight="false" outlineLevel="0" collapsed="false">
      <c r="A819" s="208" t="str">
        <f aca="false">B819&amp;" "&amp;C819&amp;" "&amp;D819</f>
        <v>US Natural Gas Physical</v>
      </c>
      <c r="B819" s="208" t="str">
        <f aca="false">IF((LEFT(N819,2)="US"),"US","")</f>
        <v>US</v>
      </c>
      <c r="C819" s="208" t="str">
        <f aca="false">M819</f>
        <v>Natural Gas</v>
      </c>
      <c r="D819" s="208" t="str">
        <f aca="false">IF(ISNUMBER(FIND("Phy",N819))=TRUE(),"Physical","Financial")</f>
        <v>Physical</v>
      </c>
      <c r="E819" s="208" t="n">
        <f aca="false">IF(VLOOKUP(S819,'DD-Lookup'!$J$6:$L$50,3,FALSE())="Monthly",(YEAR(AC819)-YEAR(AB819))*12+MONTH(AC819)-MONTH(AB819)+1,(AC819-AB819+1))</f>
        <v>1</v>
      </c>
      <c r="F819" s="239" t="n">
        <f aca="false">E819*SUM(P819:Q819)</f>
        <v>5000</v>
      </c>
      <c r="G819" s="214" t="n">
        <v>1289000</v>
      </c>
      <c r="H819" s="215" t="n">
        <v>37035.3307407407</v>
      </c>
      <c r="I819" s="0" t="s">
        <v>1500</v>
      </c>
      <c r="M819" s="0" t="s">
        <v>858</v>
      </c>
      <c r="N819" s="0" t="s">
        <v>1305</v>
      </c>
      <c r="O819" s="0" t="s">
        <v>1547</v>
      </c>
      <c r="Q819" s="216" t="n">
        <v>5000</v>
      </c>
      <c r="S819" s="0" t="s">
        <v>1026</v>
      </c>
      <c r="T819" s="0" t="s">
        <v>784</v>
      </c>
      <c r="U819" s="218" t="n">
        <v>2.925</v>
      </c>
      <c r="V819" s="0" t="s">
        <v>1503</v>
      </c>
      <c r="W819" s="0" t="s">
        <v>1548</v>
      </c>
      <c r="X819" s="0" t="s">
        <v>1535</v>
      </c>
      <c r="Y819" s="0" t="s">
        <v>1310</v>
      </c>
      <c r="Z819" s="0" t="s">
        <v>571</v>
      </c>
      <c r="AA819" s="0" t="n">
        <v>806999</v>
      </c>
      <c r="AB819" s="215" t="n">
        <v>37036.875</v>
      </c>
      <c r="AC819" s="215" t="n">
        <v>37036.875</v>
      </c>
    </row>
    <row r="820" customFormat="false" ht="12.75" hidden="false" customHeight="false" outlineLevel="0" collapsed="false">
      <c r="A820" s="208" t="str">
        <f aca="false">B820&amp;" "&amp;C820&amp;" "&amp;D820</f>
        <v>US Natural Gas Financial</v>
      </c>
      <c r="B820" s="208" t="str">
        <f aca="false">IF((LEFT(N820,2)="US"),"US","")</f>
        <v>US</v>
      </c>
      <c r="C820" s="208" t="str">
        <f aca="false">M820</f>
        <v>Natural Gas</v>
      </c>
      <c r="D820" s="208" t="str">
        <f aca="false">IF(ISNUMBER(FIND("Phy",N820))=TRUE(),"Physical","Financial")</f>
        <v>Financial</v>
      </c>
      <c r="E820" s="208" t="n">
        <f aca="false">IF(VLOOKUP(S820,'DD-Lookup'!$J$6:$L$50,3,FALSE())="Monthly",(YEAR(AC820)-YEAR(AB820))*12+MONTH(AC820)-MONTH(AB820)+1,(AC820-AB820+1))</f>
        <v>365</v>
      </c>
      <c r="F820" s="239" t="n">
        <f aca="false">E820*SUM(P820:Q820)</f>
        <v>1825000</v>
      </c>
      <c r="G820" s="214" t="n">
        <v>1289001</v>
      </c>
      <c r="H820" s="215" t="n">
        <v>37035.330775463</v>
      </c>
      <c r="I820" s="0" t="s">
        <v>593</v>
      </c>
      <c r="M820" s="0" t="s">
        <v>858</v>
      </c>
      <c r="N820" s="0" t="s">
        <v>1024</v>
      </c>
      <c r="O820" s="0" t="s">
        <v>1415</v>
      </c>
      <c r="Q820" s="216" t="n">
        <v>5000</v>
      </c>
      <c r="S820" s="0" t="s">
        <v>1026</v>
      </c>
      <c r="T820" s="0" t="s">
        <v>784</v>
      </c>
      <c r="U820" s="218" t="n">
        <v>4.365</v>
      </c>
      <c r="V820" s="0" t="s">
        <v>1064</v>
      </c>
      <c r="W820" s="0" t="s">
        <v>1028</v>
      </c>
      <c r="X820" s="0" t="s">
        <v>1029</v>
      </c>
      <c r="Y820" s="0" t="s">
        <v>838</v>
      </c>
      <c r="Z820" s="0" t="s">
        <v>571</v>
      </c>
      <c r="AA820" s="0" t="s">
        <v>1549</v>
      </c>
      <c r="AB820" s="215" t="n">
        <v>37257.875</v>
      </c>
      <c r="AC820" s="215" t="n">
        <v>37621.875</v>
      </c>
    </row>
    <row r="821" customFormat="false" ht="12.75" hidden="false" customHeight="false" outlineLevel="0" collapsed="false">
      <c r="A821" s="208" t="str">
        <f aca="false">B821&amp;" "&amp;C821&amp;" "&amp;D821</f>
        <v>US Power Physical</v>
      </c>
      <c r="B821" s="208" t="str">
        <f aca="false">IF((LEFT(N821,2)="US"),"US","")</f>
        <v>US</v>
      </c>
      <c r="C821" s="208" t="str">
        <f aca="false">M821</f>
        <v>Power</v>
      </c>
      <c r="D821" s="208" t="str">
        <f aca="false">IF(ISNUMBER(FIND("Phy",N821))=TRUE(),"Physical","Financial")</f>
        <v>Physical</v>
      </c>
      <c r="E821" s="208" t="n">
        <f aca="false">IF(VLOOKUP(S821,'DD-Lookup'!$J$6:$L$50,3,FALSE())="Monthly",(YEAR(AC821)-YEAR(AB821))*12+MONTH(AC821)-MONTH(AB821)+1,(AC821-AB821+1))</f>
        <v>59</v>
      </c>
      <c r="F821" s="239" t="n">
        <f aca="false">E821*SUM(P821:Q821)</f>
        <v>2950</v>
      </c>
      <c r="G821" s="214" t="n">
        <v>1289002</v>
      </c>
      <c r="H821" s="215" t="n">
        <v>37035.3307986111</v>
      </c>
      <c r="I821" s="0" t="s">
        <v>1260</v>
      </c>
      <c r="M821" s="0" t="s">
        <v>67</v>
      </c>
      <c r="N821" s="0" t="s">
        <v>1081</v>
      </c>
      <c r="O821" s="0" t="s">
        <v>1550</v>
      </c>
      <c r="Q821" s="216" t="n">
        <v>50</v>
      </c>
      <c r="S821" s="0" t="s">
        <v>930</v>
      </c>
      <c r="T821" s="0" t="s">
        <v>784</v>
      </c>
      <c r="U821" s="218" t="n">
        <v>41.25</v>
      </c>
      <c r="V821" s="0" t="s">
        <v>1262</v>
      </c>
      <c r="W821" s="0" t="s">
        <v>1090</v>
      </c>
      <c r="X821" s="0" t="s">
        <v>1091</v>
      </c>
      <c r="Y821" s="0" t="s">
        <v>1051</v>
      </c>
      <c r="Z821" s="0" t="s">
        <v>618</v>
      </c>
      <c r="AA821" s="0" t="n">
        <v>621201.1</v>
      </c>
      <c r="AB821" s="215" t="n">
        <v>37257.7159722222</v>
      </c>
      <c r="AC821" s="215" t="n">
        <v>37315.7159722222</v>
      </c>
    </row>
    <row r="822" customFormat="false" ht="12.75" hidden="false" customHeight="false" outlineLevel="0" collapsed="false">
      <c r="A822" s="208" t="str">
        <f aca="false">B822&amp;" "&amp;C822&amp;" "&amp;D822</f>
        <v>US Natural Gas Financial</v>
      </c>
      <c r="B822" s="208" t="str">
        <f aca="false">IF((LEFT(N822,2)="US"),"US","")</f>
        <v>US</v>
      </c>
      <c r="C822" s="208" t="str">
        <f aca="false">M822</f>
        <v>Natural Gas</v>
      </c>
      <c r="D822" s="208" t="str">
        <f aca="false">IF(ISNUMBER(FIND("Phy",N822))=TRUE(),"Physical","Financial")</f>
        <v>Financial</v>
      </c>
      <c r="E822" s="208" t="n">
        <f aca="false">IF(VLOOKUP(S822,'DD-Lookup'!$J$6:$L$50,3,FALSE())="Monthly",(YEAR(AC822)-YEAR(AB822))*12+MONTH(AC822)-MONTH(AB822)+1,(AC822-AB822+1))</f>
        <v>30</v>
      </c>
      <c r="F822" s="239" t="n">
        <f aca="false">E822*SUM(P822:Q822)</f>
        <v>75000</v>
      </c>
      <c r="G822" s="214" t="n">
        <v>1289003</v>
      </c>
      <c r="H822" s="215" t="n">
        <v>37035.3308217593</v>
      </c>
      <c r="I822" s="0" t="s">
        <v>1155</v>
      </c>
      <c r="M822" s="0" t="s">
        <v>858</v>
      </c>
      <c r="N822" s="0" t="s">
        <v>1024</v>
      </c>
      <c r="O822" s="0" t="s">
        <v>1025</v>
      </c>
      <c r="P822" s="216" t="n">
        <v>2500</v>
      </c>
      <c r="S822" s="0" t="s">
        <v>1026</v>
      </c>
      <c r="T822" s="0" t="s">
        <v>784</v>
      </c>
      <c r="U822" s="218" t="n">
        <v>4.17</v>
      </c>
      <c r="V822" s="0" t="s">
        <v>1156</v>
      </c>
      <c r="W822" s="0" t="s">
        <v>1028</v>
      </c>
      <c r="X822" s="0" t="s">
        <v>1029</v>
      </c>
      <c r="Y822" s="0" t="s">
        <v>838</v>
      </c>
      <c r="Z822" s="0" t="s">
        <v>571</v>
      </c>
      <c r="AA822" s="0" t="s">
        <v>1551</v>
      </c>
      <c r="AB822" s="215" t="n">
        <v>37043.875</v>
      </c>
      <c r="AC822" s="215" t="n">
        <v>37072.875</v>
      </c>
    </row>
    <row r="823" customFormat="false" ht="12.75" hidden="false" customHeight="false" outlineLevel="0" collapsed="false">
      <c r="A823" s="208" t="str">
        <f aca="false">B823&amp;" "&amp;C823&amp;" "&amp;D823</f>
        <v>US Natural Gas Physical</v>
      </c>
      <c r="B823" s="208" t="str">
        <f aca="false">IF((LEFT(N823,2)="US"),"US","")</f>
        <v>US</v>
      </c>
      <c r="C823" s="208" t="str">
        <f aca="false">M823</f>
        <v>Natural Gas</v>
      </c>
      <c r="D823" s="208" t="str">
        <f aca="false">IF(ISNUMBER(FIND("Phy",N823))=TRUE(),"Physical","Financial")</f>
        <v>Physical</v>
      </c>
      <c r="E823" s="208" t="n">
        <f aca="false">IF(VLOOKUP(S823,'DD-Lookup'!$J$6:$L$50,3,FALSE())="Monthly",(YEAR(AC823)-YEAR(AB823))*12+MONTH(AC823)-MONTH(AB823)+1,(AC823-AB823+1))</f>
        <v>1</v>
      </c>
      <c r="F823" s="239" t="n">
        <f aca="false">E823*SUM(P823:Q823)</f>
        <v>5000</v>
      </c>
      <c r="G823" s="214" t="n">
        <v>1289004</v>
      </c>
      <c r="H823" s="215" t="n">
        <v>37035.3308333333</v>
      </c>
      <c r="I823" s="0" t="s">
        <v>1500</v>
      </c>
      <c r="M823" s="0" t="s">
        <v>858</v>
      </c>
      <c r="N823" s="0" t="s">
        <v>1305</v>
      </c>
      <c r="O823" s="0" t="s">
        <v>1547</v>
      </c>
      <c r="Q823" s="216" t="n">
        <v>5000</v>
      </c>
      <c r="S823" s="0" t="s">
        <v>1026</v>
      </c>
      <c r="T823" s="0" t="s">
        <v>784</v>
      </c>
      <c r="U823" s="218" t="n">
        <v>2.96</v>
      </c>
      <c r="V823" s="0" t="s">
        <v>1503</v>
      </c>
      <c r="W823" s="0" t="s">
        <v>1548</v>
      </c>
      <c r="X823" s="0" t="s">
        <v>1535</v>
      </c>
      <c r="Y823" s="0" t="s">
        <v>1310</v>
      </c>
      <c r="Z823" s="0" t="s">
        <v>571</v>
      </c>
      <c r="AA823" s="0" t="n">
        <v>807000</v>
      </c>
      <c r="AB823" s="215" t="n">
        <v>37036.875</v>
      </c>
      <c r="AC823" s="215" t="n">
        <v>37036.875</v>
      </c>
    </row>
    <row r="824" customFormat="false" ht="12.75" hidden="false" customHeight="false" outlineLevel="0" collapsed="false">
      <c r="A824" s="208" t="str">
        <f aca="false">B824&amp;" "&amp;C824&amp;" "&amp;D824</f>
        <v>US Natural Gas Physical</v>
      </c>
      <c r="B824" s="208" t="str">
        <f aca="false">IF((LEFT(N824,2)="US"),"US","")</f>
        <v>US</v>
      </c>
      <c r="C824" s="208" t="str">
        <f aca="false">M824</f>
        <v>Natural Gas</v>
      </c>
      <c r="D824" s="208" t="str">
        <f aca="false">IF(ISNUMBER(FIND("Phy",N824))=TRUE(),"Physical","Financial")</f>
        <v>Physical</v>
      </c>
      <c r="E824" s="208" t="n">
        <f aca="false">IF(VLOOKUP(S824,'DD-Lookup'!$J$6:$L$50,3,FALSE())="Monthly",(YEAR(AC824)-YEAR(AB824))*12+MONTH(AC824)-MONTH(AB824)+1,(AC824-AB824+1))</f>
        <v>1</v>
      </c>
      <c r="F824" s="239" t="n">
        <f aca="false">E824*SUM(P824:Q824)</f>
        <v>10000</v>
      </c>
      <c r="G824" s="214" t="n">
        <v>1289005</v>
      </c>
      <c r="H824" s="215" t="n">
        <v>37035.3308564815</v>
      </c>
      <c r="I824" s="0" t="s">
        <v>600</v>
      </c>
      <c r="M824" s="0" t="s">
        <v>858</v>
      </c>
      <c r="N824" s="0" t="s">
        <v>1305</v>
      </c>
      <c r="O824" s="0" t="s">
        <v>1533</v>
      </c>
      <c r="Q824" s="216" t="n">
        <v>10000</v>
      </c>
      <c r="S824" s="0" t="s">
        <v>1026</v>
      </c>
      <c r="T824" s="0" t="s">
        <v>784</v>
      </c>
      <c r="U824" s="218" t="n">
        <v>4</v>
      </c>
      <c r="V824" s="0" t="s">
        <v>1552</v>
      </c>
      <c r="W824" s="0" t="s">
        <v>1514</v>
      </c>
      <c r="X824" s="0" t="s">
        <v>1535</v>
      </c>
      <c r="Y824" s="0" t="s">
        <v>1310</v>
      </c>
      <c r="Z824" s="0" t="s">
        <v>571</v>
      </c>
      <c r="AA824" s="0" t="n">
        <v>807001</v>
      </c>
      <c r="AB824" s="215" t="n">
        <v>37036.875</v>
      </c>
      <c r="AC824" s="215" t="n">
        <v>37036.875</v>
      </c>
    </row>
    <row r="825" customFormat="false" ht="12.75" hidden="false" customHeight="false" outlineLevel="0" collapsed="false">
      <c r="A825" s="208" t="str">
        <f aca="false">B825&amp;" "&amp;C825&amp;" "&amp;D825</f>
        <v>US Natural Gas Physical</v>
      </c>
      <c r="B825" s="208" t="str">
        <f aca="false">IF((LEFT(N825,2)="US"),"US","")</f>
        <v>US</v>
      </c>
      <c r="C825" s="208" t="str">
        <f aca="false">M825</f>
        <v>Natural Gas</v>
      </c>
      <c r="D825" s="208" t="str">
        <f aca="false">IF(ISNUMBER(FIND("Phy",N825))=TRUE(),"Physical","Financial")</f>
        <v>Physical</v>
      </c>
      <c r="E825" s="208" t="n">
        <f aca="false">IF(VLOOKUP(S825,'DD-Lookup'!$J$6:$L$50,3,FALSE())="Monthly",(YEAR(AC825)-YEAR(AB825))*12+MONTH(AC825)-MONTH(AB825)+1,(AC825-AB825+1))</f>
        <v>1</v>
      </c>
      <c r="F825" s="239" t="n">
        <f aca="false">E825*SUM(P825:Q825)</f>
        <v>10000</v>
      </c>
      <c r="G825" s="214" t="n">
        <v>1289006</v>
      </c>
      <c r="H825" s="215" t="n">
        <v>37035.3309143519</v>
      </c>
      <c r="I825" s="0" t="s">
        <v>593</v>
      </c>
      <c r="M825" s="0" t="s">
        <v>858</v>
      </c>
      <c r="N825" s="0" t="s">
        <v>1305</v>
      </c>
      <c r="O825" s="0" t="s">
        <v>1533</v>
      </c>
      <c r="P825" s="216" t="n">
        <v>10000</v>
      </c>
      <c r="S825" s="0" t="s">
        <v>1026</v>
      </c>
      <c r="T825" s="0" t="s">
        <v>784</v>
      </c>
      <c r="U825" s="218" t="n">
        <v>3.975</v>
      </c>
      <c r="V825" s="0" t="s">
        <v>1534</v>
      </c>
      <c r="W825" s="0" t="s">
        <v>1514</v>
      </c>
      <c r="X825" s="0" t="s">
        <v>1535</v>
      </c>
      <c r="Y825" s="0" t="s">
        <v>1310</v>
      </c>
      <c r="Z825" s="0" t="s">
        <v>571</v>
      </c>
      <c r="AA825" s="0" t="n">
        <v>807002</v>
      </c>
      <c r="AB825" s="215" t="n">
        <v>37036.875</v>
      </c>
      <c r="AC825" s="215" t="n">
        <v>37036.875</v>
      </c>
    </row>
    <row r="826" customFormat="false" ht="12.75" hidden="false" customHeight="false" outlineLevel="0" collapsed="false">
      <c r="A826" s="208" t="str">
        <f aca="false">B826&amp;" "&amp;C826&amp;" "&amp;D826</f>
        <v>US Natural Gas Physical</v>
      </c>
      <c r="B826" s="208" t="str">
        <f aca="false">IF((LEFT(N826,2)="US"),"US","")</f>
        <v>US</v>
      </c>
      <c r="C826" s="208" t="str">
        <f aca="false">M826</f>
        <v>Natural Gas</v>
      </c>
      <c r="D826" s="208" t="str">
        <f aca="false">IF(ISNUMBER(FIND("Phy",N826))=TRUE(),"Physical","Financial")</f>
        <v>Physical</v>
      </c>
      <c r="E826" s="208" t="n">
        <f aca="false">IF(VLOOKUP(S826,'DD-Lookup'!$J$6:$L$50,3,FALSE())="Monthly",(YEAR(AC826)-YEAR(AB826))*12+MONTH(AC826)-MONTH(AB826)+1,(AC826-AB826+1))</f>
        <v>1</v>
      </c>
      <c r="F826" s="239" t="n">
        <f aca="false">E826*SUM(P826:Q826)</f>
        <v>10000</v>
      </c>
      <c r="G826" s="214" t="n">
        <v>1289007</v>
      </c>
      <c r="H826" s="215" t="n">
        <v>37035.3309259259</v>
      </c>
      <c r="I826" s="0" t="s">
        <v>1155</v>
      </c>
      <c r="M826" s="0" t="s">
        <v>858</v>
      </c>
      <c r="N826" s="0" t="s">
        <v>1305</v>
      </c>
      <c r="O826" s="0" t="s">
        <v>1432</v>
      </c>
      <c r="Q826" s="216" t="n">
        <v>10000</v>
      </c>
      <c r="S826" s="0" t="s">
        <v>1026</v>
      </c>
      <c r="T826" s="0" t="s">
        <v>784</v>
      </c>
      <c r="U826" s="218" t="n">
        <v>4.125</v>
      </c>
      <c r="V826" s="0" t="s">
        <v>1518</v>
      </c>
      <c r="W826" s="0" t="s">
        <v>1434</v>
      </c>
      <c r="X826" s="0" t="s">
        <v>1435</v>
      </c>
      <c r="Y826" s="0" t="s">
        <v>1310</v>
      </c>
      <c r="Z826" s="0" t="s">
        <v>571</v>
      </c>
      <c r="AA826" s="0" t="n">
        <v>807003</v>
      </c>
      <c r="AB826" s="215" t="n">
        <v>37036.875</v>
      </c>
      <c r="AC826" s="215" t="n">
        <v>37036.875</v>
      </c>
    </row>
    <row r="827" customFormat="false" ht="12.75" hidden="false" customHeight="false" outlineLevel="0" collapsed="false">
      <c r="A827" s="208" t="str">
        <f aca="false">B827&amp;" "&amp;C827&amp;" "&amp;D827</f>
        <v>US Power Physical</v>
      </c>
      <c r="B827" s="208" t="str">
        <f aca="false">IF((LEFT(N827,2)="US"),"US","")</f>
        <v>US</v>
      </c>
      <c r="C827" s="208" t="str">
        <f aca="false">M827</f>
        <v>Power</v>
      </c>
      <c r="D827" s="208" t="str">
        <f aca="false">IF(ISNUMBER(FIND("Phy",N827))=TRUE(),"Physical","Financial")</f>
        <v>Physical</v>
      </c>
      <c r="E827" s="208" t="n">
        <f aca="false">IF(VLOOKUP(S827,'DD-Lookup'!$J$6:$L$50,3,FALSE())="Monthly",(YEAR(AC827)-YEAR(AB827))*12+MONTH(AC827)-MONTH(AB827)+1,(AC827-AB827+1))</f>
        <v>92</v>
      </c>
      <c r="F827" s="239" t="n">
        <f aca="false">E827*SUM(P827:Q827)</f>
        <v>4600</v>
      </c>
      <c r="G827" s="214" t="n">
        <v>1289008</v>
      </c>
      <c r="H827" s="215" t="n">
        <v>37035.3309375</v>
      </c>
      <c r="I827" s="0" t="s">
        <v>600</v>
      </c>
      <c r="M827" s="0" t="s">
        <v>67</v>
      </c>
      <c r="N827" s="0" t="s">
        <v>1081</v>
      </c>
      <c r="O827" s="0" t="s">
        <v>1215</v>
      </c>
      <c r="Q827" s="216" t="n">
        <v>50</v>
      </c>
      <c r="S827" s="0" t="s">
        <v>930</v>
      </c>
      <c r="T827" s="0" t="s">
        <v>784</v>
      </c>
      <c r="U827" s="218" t="n">
        <v>37.35</v>
      </c>
      <c r="V827" s="0" t="s">
        <v>1216</v>
      </c>
      <c r="W827" s="0" t="s">
        <v>1090</v>
      </c>
      <c r="X827" s="0" t="s">
        <v>1091</v>
      </c>
      <c r="Y827" s="0" t="s">
        <v>1051</v>
      </c>
      <c r="Z827" s="0" t="s">
        <v>618</v>
      </c>
      <c r="AA827" s="0" t="n">
        <v>621202.1</v>
      </c>
      <c r="AB827" s="215" t="n">
        <v>37165.7159722222</v>
      </c>
      <c r="AC827" s="215" t="n">
        <v>37256.7159722222</v>
      </c>
    </row>
    <row r="828" customFormat="false" ht="12.75" hidden="false" customHeight="false" outlineLevel="0" collapsed="false">
      <c r="A828" s="208" t="str">
        <f aca="false">B828&amp;" "&amp;C828&amp;" "&amp;D828</f>
        <v>US Natural Gas Physical</v>
      </c>
      <c r="B828" s="208" t="str">
        <f aca="false">IF((LEFT(N828,2)="US"),"US","")</f>
        <v>US</v>
      </c>
      <c r="C828" s="208" t="str">
        <f aca="false">M828</f>
        <v>Natural Gas</v>
      </c>
      <c r="D828" s="208" t="str">
        <f aca="false">IF(ISNUMBER(FIND("Phy",N828))=TRUE(),"Physical","Financial")</f>
        <v>Physical</v>
      </c>
      <c r="E828" s="208" t="n">
        <f aca="false">IF(VLOOKUP(S828,'DD-Lookup'!$J$6:$L$50,3,FALSE())="Monthly",(YEAR(AC828)-YEAR(AB828))*12+MONTH(AC828)-MONTH(AB828)+1,(AC828-AB828+1))</f>
        <v>1</v>
      </c>
      <c r="F828" s="239" t="n">
        <f aca="false">E828*SUM(P828:Q828)</f>
        <v>5000</v>
      </c>
      <c r="G828" s="214" t="n">
        <v>1289009</v>
      </c>
      <c r="H828" s="215" t="n">
        <v>37035.3309490741</v>
      </c>
      <c r="I828" s="0" t="s">
        <v>1500</v>
      </c>
      <c r="M828" s="0" t="s">
        <v>858</v>
      </c>
      <c r="N828" s="0" t="s">
        <v>1305</v>
      </c>
      <c r="O828" s="0" t="s">
        <v>1547</v>
      </c>
      <c r="Q828" s="216" t="n">
        <v>5000</v>
      </c>
      <c r="S828" s="0" t="s">
        <v>1026</v>
      </c>
      <c r="T828" s="0" t="s">
        <v>784</v>
      </c>
      <c r="U828" s="218" t="n">
        <v>2.995</v>
      </c>
      <c r="V828" s="0" t="s">
        <v>1503</v>
      </c>
      <c r="W828" s="0" t="s">
        <v>1548</v>
      </c>
      <c r="X828" s="0" t="s">
        <v>1535</v>
      </c>
      <c r="Y828" s="0" t="s">
        <v>1310</v>
      </c>
      <c r="Z828" s="0" t="s">
        <v>571</v>
      </c>
      <c r="AA828" s="0" t="n">
        <v>807004</v>
      </c>
      <c r="AB828" s="215" t="n">
        <v>37036.875</v>
      </c>
      <c r="AC828" s="215" t="n">
        <v>37036.875</v>
      </c>
    </row>
    <row r="829" customFormat="false" ht="12.75" hidden="false" customHeight="false" outlineLevel="0" collapsed="false">
      <c r="A829" s="208" t="str">
        <f aca="false">B829&amp;" "&amp;C829&amp;" "&amp;D829</f>
        <v>US Natural Gas Physical</v>
      </c>
      <c r="B829" s="208" t="str">
        <f aca="false">IF((LEFT(N829,2)="US"),"US","")</f>
        <v>US</v>
      </c>
      <c r="C829" s="208" t="str">
        <f aca="false">M829</f>
        <v>Natural Gas</v>
      </c>
      <c r="D829" s="208" t="str">
        <f aca="false">IF(ISNUMBER(FIND("Phy",N829))=TRUE(),"Physical","Financial")</f>
        <v>Physical</v>
      </c>
      <c r="E829" s="208" t="n">
        <f aca="false">IF(VLOOKUP(S829,'DD-Lookup'!$J$6:$L$50,3,FALSE())="Monthly",(YEAR(AC829)-YEAR(AB829))*12+MONTH(AC829)-MONTH(AB829)+1,(AC829-AB829+1))</f>
        <v>1</v>
      </c>
      <c r="F829" s="239" t="n">
        <f aca="false">E829*SUM(P829:Q829)</f>
        <v>5000</v>
      </c>
      <c r="G829" s="214" t="n">
        <v>1289010</v>
      </c>
      <c r="H829" s="215" t="n">
        <v>37035.3309606482</v>
      </c>
      <c r="I829" s="0" t="s">
        <v>1183</v>
      </c>
      <c r="M829" s="0" t="s">
        <v>858</v>
      </c>
      <c r="N829" s="0" t="s">
        <v>1305</v>
      </c>
      <c r="O829" s="0" t="s">
        <v>1363</v>
      </c>
      <c r="Q829" s="216" t="n">
        <v>5000</v>
      </c>
      <c r="S829" s="0" t="s">
        <v>1026</v>
      </c>
      <c r="T829" s="0" t="s">
        <v>784</v>
      </c>
      <c r="U829" s="218" t="n">
        <v>4.065</v>
      </c>
      <c r="V829" s="0" t="s">
        <v>1468</v>
      </c>
      <c r="W829" s="0" t="s">
        <v>1361</v>
      </c>
      <c r="X829" s="0" t="s">
        <v>1362</v>
      </c>
      <c r="Y829" s="0" t="s">
        <v>1310</v>
      </c>
      <c r="Z829" s="0" t="s">
        <v>571</v>
      </c>
      <c r="AA829" s="0" t="n">
        <v>807005</v>
      </c>
      <c r="AB829" s="215" t="n">
        <v>37036.875</v>
      </c>
      <c r="AC829" s="215" t="n">
        <v>37036.875</v>
      </c>
    </row>
    <row r="830" customFormat="false" ht="12.75" hidden="false" customHeight="false" outlineLevel="0" collapsed="false">
      <c r="A830" s="208" t="str">
        <f aca="false">B830&amp;" "&amp;C830&amp;" "&amp;D830</f>
        <v>US Natural Gas Financial</v>
      </c>
      <c r="B830" s="208" t="str">
        <f aca="false">IF((LEFT(N830,2)="US"),"US","")</f>
        <v>US</v>
      </c>
      <c r="C830" s="208" t="str">
        <f aca="false">M830</f>
        <v>Natural Gas</v>
      </c>
      <c r="D830" s="208" t="str">
        <f aca="false">IF(ISNUMBER(FIND("Phy",N830))=TRUE(),"Physical","Financial")</f>
        <v>Financial</v>
      </c>
      <c r="E830" s="208" t="n">
        <f aca="false">IF(VLOOKUP(S830,'DD-Lookup'!$J$6:$L$50,3,FALSE())="Monthly",(YEAR(AC830)-YEAR(AB830))*12+MONTH(AC830)-MONTH(AB830)+1,(AC830-AB830+1))</f>
        <v>31</v>
      </c>
      <c r="F830" s="239" t="n">
        <f aca="false">E830*SUM(P830:Q830)</f>
        <v>77500</v>
      </c>
      <c r="G830" s="214" t="n">
        <v>1289011</v>
      </c>
      <c r="H830" s="215" t="n">
        <v>37035.3310185185</v>
      </c>
      <c r="I830" s="0" t="s">
        <v>1544</v>
      </c>
      <c r="M830" s="0" t="s">
        <v>858</v>
      </c>
      <c r="N830" s="0" t="s">
        <v>1024</v>
      </c>
      <c r="O830" s="0" t="s">
        <v>1145</v>
      </c>
      <c r="P830" s="216" t="n">
        <v>2500</v>
      </c>
      <c r="S830" s="0" t="s">
        <v>1026</v>
      </c>
      <c r="T830" s="0" t="s">
        <v>784</v>
      </c>
      <c r="U830" s="218" t="n">
        <v>4.3175</v>
      </c>
      <c r="V830" s="0" t="s">
        <v>1545</v>
      </c>
      <c r="W830" s="0" t="s">
        <v>1028</v>
      </c>
      <c r="X830" s="0" t="s">
        <v>1029</v>
      </c>
      <c r="Y830" s="0" t="s">
        <v>838</v>
      </c>
      <c r="Z830" s="0" t="s">
        <v>571</v>
      </c>
      <c r="AA830" s="0" t="s">
        <v>1553</v>
      </c>
      <c r="AB830" s="215" t="n">
        <v>37104.875</v>
      </c>
      <c r="AC830" s="215" t="n">
        <v>37134.875</v>
      </c>
    </row>
    <row r="831" customFormat="false" ht="12.75" hidden="false" customHeight="false" outlineLevel="0" collapsed="false">
      <c r="A831" s="208" t="str">
        <f aca="false">B831&amp;" "&amp;C831&amp;" "&amp;D831</f>
        <v>US Natural Gas Physical</v>
      </c>
      <c r="B831" s="208" t="str">
        <f aca="false">IF((LEFT(N831,2)="US"),"US","")</f>
        <v>US</v>
      </c>
      <c r="C831" s="208" t="str">
        <f aca="false">M831</f>
        <v>Natural Gas</v>
      </c>
      <c r="D831" s="208" t="str">
        <f aca="false">IF(ISNUMBER(FIND("Phy",N831))=TRUE(),"Physical","Financial")</f>
        <v>Physical</v>
      </c>
      <c r="E831" s="208" t="n">
        <f aca="false">IF(VLOOKUP(S831,'DD-Lookup'!$J$6:$L$50,3,FALSE())="Monthly",(YEAR(AC831)-YEAR(AB831))*12+MONTH(AC831)-MONTH(AB831)+1,(AC831-AB831+1))</f>
        <v>1</v>
      </c>
      <c r="F831" s="239" t="n">
        <f aca="false">E831*SUM(P831:Q831)</f>
        <v>10000</v>
      </c>
      <c r="G831" s="214" t="n">
        <v>1289014</v>
      </c>
      <c r="H831" s="215" t="n">
        <v>37035.3310300926</v>
      </c>
      <c r="I831" s="0" t="s">
        <v>600</v>
      </c>
      <c r="M831" s="0" t="s">
        <v>858</v>
      </c>
      <c r="N831" s="0" t="s">
        <v>1305</v>
      </c>
      <c r="O831" s="0" t="s">
        <v>1533</v>
      </c>
      <c r="Q831" s="216" t="n">
        <v>10000</v>
      </c>
      <c r="S831" s="0" t="s">
        <v>1026</v>
      </c>
      <c r="T831" s="0" t="s">
        <v>784</v>
      </c>
      <c r="U831" s="218" t="n">
        <v>4</v>
      </c>
      <c r="V831" s="0" t="s">
        <v>1552</v>
      </c>
      <c r="W831" s="0" t="s">
        <v>1514</v>
      </c>
      <c r="X831" s="0" t="s">
        <v>1535</v>
      </c>
      <c r="Y831" s="0" t="s">
        <v>1310</v>
      </c>
      <c r="Z831" s="0" t="s">
        <v>571</v>
      </c>
      <c r="AA831" s="0" t="n">
        <v>807006</v>
      </c>
      <c r="AB831" s="215" t="n">
        <v>37036.875</v>
      </c>
      <c r="AC831" s="215" t="n">
        <v>37036.875</v>
      </c>
    </row>
    <row r="832" customFormat="false" ht="12.75" hidden="false" customHeight="false" outlineLevel="0" collapsed="false">
      <c r="A832" s="208" t="str">
        <f aca="false">B832&amp;" "&amp;C832&amp;" "&amp;D832</f>
        <v>US Natural Gas Financial</v>
      </c>
      <c r="B832" s="208" t="str">
        <f aca="false">IF((LEFT(N832,2)="US"),"US","")</f>
        <v>US</v>
      </c>
      <c r="C832" s="208" t="str">
        <f aca="false">M832</f>
        <v>Natural Gas</v>
      </c>
      <c r="D832" s="208" t="str">
        <f aca="false">IF(ISNUMBER(FIND("Phy",N832))=TRUE(),"Physical","Financial")</f>
        <v>Financial</v>
      </c>
      <c r="E832" s="208" t="n">
        <f aca="false">IF(VLOOKUP(S832,'DD-Lookup'!$J$6:$L$50,3,FALSE())="Monthly",(YEAR(AC832)-YEAR(AB832))*12+MONTH(AC832)-MONTH(AB832)+1,(AC832-AB832+1))</f>
        <v>31</v>
      </c>
      <c r="F832" s="239" t="n">
        <f aca="false">E832*SUM(P832:Q832)</f>
        <v>155000</v>
      </c>
      <c r="G832" s="214" t="n">
        <v>1289015</v>
      </c>
      <c r="H832" s="215" t="n">
        <v>37035.331087963</v>
      </c>
      <c r="I832" s="0" t="s">
        <v>1505</v>
      </c>
      <c r="M832" s="0" t="s">
        <v>858</v>
      </c>
      <c r="N832" s="0" t="s">
        <v>1024</v>
      </c>
      <c r="O832" s="0" t="s">
        <v>1145</v>
      </c>
      <c r="P832" s="216" t="n">
        <v>5000</v>
      </c>
      <c r="S832" s="0" t="s">
        <v>1026</v>
      </c>
      <c r="T832" s="0" t="s">
        <v>784</v>
      </c>
      <c r="U832" s="218" t="n">
        <v>4.3175</v>
      </c>
      <c r="V832" s="0" t="s">
        <v>1554</v>
      </c>
      <c r="W832" s="0" t="s">
        <v>1028</v>
      </c>
      <c r="X832" s="0" t="s">
        <v>1029</v>
      </c>
      <c r="Y832" s="0" t="s">
        <v>838</v>
      </c>
      <c r="Z832" s="0" t="s">
        <v>571</v>
      </c>
      <c r="AA832" s="0" t="s">
        <v>1555</v>
      </c>
      <c r="AB832" s="215" t="n">
        <v>37104.875</v>
      </c>
      <c r="AC832" s="215" t="n">
        <v>37134.875</v>
      </c>
    </row>
    <row r="833" customFormat="false" ht="12.75" hidden="false" customHeight="false" outlineLevel="0" collapsed="false">
      <c r="A833" s="208" t="str">
        <f aca="false">B833&amp;" "&amp;C833&amp;" "&amp;D833</f>
        <v>US Natural Gas Physical</v>
      </c>
      <c r="B833" s="208" t="str">
        <f aca="false">IF((LEFT(N833,2)="US"),"US","")</f>
        <v>US</v>
      </c>
      <c r="C833" s="208" t="str">
        <f aca="false">M833</f>
        <v>Natural Gas</v>
      </c>
      <c r="D833" s="208" t="str">
        <f aca="false">IF(ISNUMBER(FIND("Phy",N833))=TRUE(),"Physical","Financial")</f>
        <v>Physical</v>
      </c>
      <c r="E833" s="208" t="n">
        <f aca="false">IF(VLOOKUP(S833,'DD-Lookup'!$J$6:$L$50,3,FALSE())="Monthly",(YEAR(AC833)-YEAR(AB833))*12+MONTH(AC833)-MONTH(AB833)+1,(AC833-AB833+1))</f>
        <v>1</v>
      </c>
      <c r="F833" s="239" t="n">
        <f aca="false">E833*SUM(P833:Q833)</f>
        <v>5000</v>
      </c>
      <c r="G833" s="214" t="n">
        <v>1289018</v>
      </c>
      <c r="H833" s="215" t="n">
        <v>37035.3312268519</v>
      </c>
      <c r="I833" s="0" t="s">
        <v>1115</v>
      </c>
      <c r="M833" s="0" t="s">
        <v>858</v>
      </c>
      <c r="N833" s="0" t="s">
        <v>1305</v>
      </c>
      <c r="O833" s="0" t="s">
        <v>1527</v>
      </c>
      <c r="Q833" s="216" t="n">
        <v>5000</v>
      </c>
      <c r="S833" s="0" t="s">
        <v>1026</v>
      </c>
      <c r="T833" s="0" t="s">
        <v>784</v>
      </c>
      <c r="U833" s="218" t="n">
        <v>4.45</v>
      </c>
      <c r="V833" s="0" t="s">
        <v>1556</v>
      </c>
      <c r="W833" s="0" t="s">
        <v>1388</v>
      </c>
      <c r="X833" s="0" t="s">
        <v>1389</v>
      </c>
      <c r="Y833" s="0" t="s">
        <v>1310</v>
      </c>
      <c r="Z833" s="0" t="s">
        <v>571</v>
      </c>
      <c r="AA833" s="0" t="n">
        <v>807007</v>
      </c>
      <c r="AB833" s="215" t="n">
        <v>37036.875</v>
      </c>
      <c r="AC833" s="215" t="n">
        <v>37036.875</v>
      </c>
    </row>
    <row r="834" customFormat="false" ht="12.75" hidden="false" customHeight="false" outlineLevel="0" collapsed="false">
      <c r="A834" s="208" t="str">
        <f aca="false">B834&amp;" "&amp;C834&amp;" "&amp;D834</f>
        <v>US Natural Gas Physical</v>
      </c>
      <c r="B834" s="208" t="str">
        <f aca="false">IF((LEFT(N834,2)="US"),"US","")</f>
        <v>US</v>
      </c>
      <c r="C834" s="208" t="str">
        <f aca="false">M834</f>
        <v>Natural Gas</v>
      </c>
      <c r="D834" s="208" t="str">
        <f aca="false">IF(ISNUMBER(FIND("Phy",N834))=TRUE(),"Physical","Financial")</f>
        <v>Physical</v>
      </c>
      <c r="E834" s="208" t="n">
        <f aca="false">IF(VLOOKUP(S834,'DD-Lookup'!$J$6:$L$50,3,FALSE())="Monthly",(YEAR(AC834)-YEAR(AB834))*12+MONTH(AC834)-MONTH(AB834)+1,(AC834-AB834+1))</f>
        <v>1</v>
      </c>
      <c r="F834" s="239" t="n">
        <f aca="false">E834*SUM(P834:Q834)</f>
        <v>10000</v>
      </c>
      <c r="G834" s="214" t="n">
        <v>1289020</v>
      </c>
      <c r="H834" s="215" t="n">
        <v>37035.3312384259</v>
      </c>
      <c r="I834" s="0" t="s">
        <v>1073</v>
      </c>
      <c r="M834" s="0" t="s">
        <v>858</v>
      </c>
      <c r="N834" s="0" t="s">
        <v>1305</v>
      </c>
      <c r="O834" s="0" t="s">
        <v>1557</v>
      </c>
      <c r="P834" s="216" t="n">
        <v>10000</v>
      </c>
      <c r="S834" s="0" t="s">
        <v>1026</v>
      </c>
      <c r="T834" s="0" t="s">
        <v>784</v>
      </c>
      <c r="U834" s="218" t="n">
        <v>13.3</v>
      </c>
      <c r="V834" s="0" t="s">
        <v>1558</v>
      </c>
      <c r="W834" s="0" t="s">
        <v>1559</v>
      </c>
      <c r="X834" s="0" t="s">
        <v>1535</v>
      </c>
      <c r="Y834" s="0" t="s">
        <v>1310</v>
      </c>
      <c r="Z834" s="0" t="s">
        <v>571</v>
      </c>
      <c r="AA834" s="0" t="n">
        <v>807009</v>
      </c>
      <c r="AB834" s="215" t="n">
        <v>37036.875</v>
      </c>
      <c r="AC834" s="215" t="n">
        <v>37036.875</v>
      </c>
    </row>
    <row r="835" customFormat="false" ht="12.75" hidden="false" customHeight="false" outlineLevel="0" collapsed="false">
      <c r="A835" s="208" t="str">
        <f aca="false">B835&amp;" "&amp;C835&amp;" "&amp;D835</f>
        <v>US Natural Gas Physical</v>
      </c>
      <c r="B835" s="208" t="str">
        <f aca="false">IF((LEFT(N835,2)="US"),"US","")</f>
        <v>US</v>
      </c>
      <c r="C835" s="208" t="str">
        <f aca="false">M835</f>
        <v>Natural Gas</v>
      </c>
      <c r="D835" s="208" t="str">
        <f aca="false">IF(ISNUMBER(FIND("Phy",N835))=TRUE(),"Physical","Financial")</f>
        <v>Physical</v>
      </c>
      <c r="E835" s="208" t="n">
        <f aca="false">IF(VLOOKUP(S835,'DD-Lookup'!$J$6:$L$50,3,FALSE())="Monthly",(YEAR(AC835)-YEAR(AB835))*12+MONTH(AC835)-MONTH(AB835)+1,(AC835-AB835+1))</f>
        <v>1</v>
      </c>
      <c r="F835" s="239" t="n">
        <f aca="false">E835*SUM(P835:Q835)</f>
        <v>10000</v>
      </c>
      <c r="G835" s="214" t="n">
        <v>1289019</v>
      </c>
      <c r="H835" s="215" t="n">
        <v>37035.3312384259</v>
      </c>
      <c r="I835" s="0" t="s">
        <v>1560</v>
      </c>
      <c r="M835" s="0" t="s">
        <v>858</v>
      </c>
      <c r="N835" s="0" t="s">
        <v>1305</v>
      </c>
      <c r="O835" s="0" t="s">
        <v>1458</v>
      </c>
      <c r="Q835" s="216" t="n">
        <v>10000</v>
      </c>
      <c r="S835" s="0" t="s">
        <v>1026</v>
      </c>
      <c r="T835" s="0" t="s">
        <v>784</v>
      </c>
      <c r="U835" s="218" t="n">
        <v>4.1913</v>
      </c>
      <c r="V835" s="0" t="s">
        <v>1561</v>
      </c>
      <c r="W835" s="0" t="s">
        <v>1308</v>
      </c>
      <c r="X835" s="0" t="s">
        <v>1309</v>
      </c>
      <c r="Y835" s="0" t="s">
        <v>1310</v>
      </c>
      <c r="Z835" s="0" t="s">
        <v>571</v>
      </c>
      <c r="AA835" s="0" t="n">
        <v>807008</v>
      </c>
      <c r="AB835" s="215" t="n">
        <v>37036.875</v>
      </c>
      <c r="AC835" s="215" t="n">
        <v>37036.875</v>
      </c>
    </row>
    <row r="836" customFormat="false" ht="12.75" hidden="false" customHeight="false" outlineLevel="0" collapsed="false">
      <c r="A836" s="208" t="str">
        <f aca="false">B836&amp;" "&amp;C836&amp;" "&amp;D836</f>
        <v>US Natural Gas Financial</v>
      </c>
      <c r="B836" s="208" t="str">
        <f aca="false">IF((LEFT(N836,2)="US"),"US","")</f>
        <v>US</v>
      </c>
      <c r="C836" s="208" t="str">
        <f aca="false">M836</f>
        <v>Natural Gas</v>
      </c>
      <c r="D836" s="208" t="str">
        <f aca="false">IF(ISNUMBER(FIND("Phy",N836))=TRUE(),"Physical","Financial")</f>
        <v>Financial</v>
      </c>
      <c r="E836" s="208" t="n">
        <f aca="false">IF(VLOOKUP(S836,'DD-Lookup'!$J$6:$L$50,3,FALSE())="Monthly",(YEAR(AC836)-YEAR(AB836))*12+MONTH(AC836)-MONTH(AB836)+1,(AC836-AB836+1))</f>
        <v>30</v>
      </c>
      <c r="F836" s="239" t="n">
        <f aca="false">E836*SUM(P836:Q836)</f>
        <v>75000</v>
      </c>
      <c r="G836" s="214" t="n">
        <v>1289021</v>
      </c>
      <c r="H836" s="215" t="n">
        <v>37035.33125</v>
      </c>
      <c r="I836" s="0" t="s">
        <v>1073</v>
      </c>
      <c r="M836" s="0" t="s">
        <v>858</v>
      </c>
      <c r="N836" s="0" t="s">
        <v>1024</v>
      </c>
      <c r="O836" s="0" t="s">
        <v>1025</v>
      </c>
      <c r="P836" s="216" t="n">
        <v>2500</v>
      </c>
      <c r="S836" s="0" t="s">
        <v>1026</v>
      </c>
      <c r="T836" s="0" t="s">
        <v>784</v>
      </c>
      <c r="U836" s="218" t="n">
        <v>4.17</v>
      </c>
      <c r="V836" s="0" t="s">
        <v>1562</v>
      </c>
      <c r="W836" s="0" t="s">
        <v>1028</v>
      </c>
      <c r="X836" s="0" t="s">
        <v>1029</v>
      </c>
      <c r="Y836" s="0" t="s">
        <v>838</v>
      </c>
      <c r="Z836" s="0" t="s">
        <v>571</v>
      </c>
      <c r="AA836" s="0" t="s">
        <v>1563</v>
      </c>
      <c r="AB836" s="215" t="n">
        <v>37043.875</v>
      </c>
      <c r="AC836" s="215" t="n">
        <v>37072.875</v>
      </c>
    </row>
    <row r="837" customFormat="false" ht="12.75" hidden="false" customHeight="false" outlineLevel="0" collapsed="false">
      <c r="A837" s="208" t="str">
        <f aca="false">B837&amp;" "&amp;C837&amp;" "&amp;D837</f>
        <v>US Natural Gas Physical</v>
      </c>
      <c r="B837" s="208" t="str">
        <f aca="false">IF((LEFT(N837,2)="US"),"US","")</f>
        <v>US</v>
      </c>
      <c r="C837" s="208" t="str">
        <f aca="false">M837</f>
        <v>Natural Gas</v>
      </c>
      <c r="D837" s="208" t="str">
        <f aca="false">IF(ISNUMBER(FIND("Phy",N837))=TRUE(),"Physical","Financial")</f>
        <v>Physical</v>
      </c>
      <c r="E837" s="208" t="n">
        <f aca="false">IF(VLOOKUP(S837,'DD-Lookup'!$J$6:$L$50,3,FALSE())="Monthly",(YEAR(AC837)-YEAR(AB837))*12+MONTH(AC837)-MONTH(AB837)+1,(AC837-AB837+1))</f>
        <v>1</v>
      </c>
      <c r="F837" s="239" t="n">
        <f aca="false">E837*SUM(P837:Q837)</f>
        <v>1968</v>
      </c>
      <c r="G837" s="214" t="n">
        <v>1289022</v>
      </c>
      <c r="H837" s="215" t="n">
        <v>37035.3312731482</v>
      </c>
      <c r="I837" s="0" t="s">
        <v>600</v>
      </c>
      <c r="M837" s="0" t="s">
        <v>858</v>
      </c>
      <c r="N837" s="0" t="s">
        <v>1305</v>
      </c>
      <c r="O837" s="0" t="s">
        <v>1529</v>
      </c>
      <c r="Q837" s="216" t="n">
        <v>1968</v>
      </c>
      <c r="S837" s="0" t="s">
        <v>1026</v>
      </c>
      <c r="T837" s="0" t="s">
        <v>784</v>
      </c>
      <c r="U837" s="218" t="n">
        <v>4.395</v>
      </c>
      <c r="V837" s="0" t="s">
        <v>1507</v>
      </c>
      <c r="W837" s="0" t="s">
        <v>1531</v>
      </c>
      <c r="X837" s="0" t="s">
        <v>1532</v>
      </c>
      <c r="Y837" s="0" t="s">
        <v>1310</v>
      </c>
      <c r="Z837" s="0" t="s">
        <v>571</v>
      </c>
      <c r="AA837" s="0" t="n">
        <v>807010</v>
      </c>
      <c r="AB837" s="215" t="n">
        <v>37036.875</v>
      </c>
      <c r="AC837" s="215" t="n">
        <v>37036.875</v>
      </c>
    </row>
    <row r="838" customFormat="false" ht="12.75" hidden="false" customHeight="false" outlineLevel="0" collapsed="false">
      <c r="A838" s="208" t="str">
        <f aca="false">B838&amp;" "&amp;C838&amp;" "&amp;D838</f>
        <v>US Natural Gas Physical</v>
      </c>
      <c r="B838" s="208" t="str">
        <f aca="false">IF((LEFT(N838,2)="US"),"US","")</f>
        <v>US</v>
      </c>
      <c r="C838" s="208" t="str">
        <f aca="false">M838</f>
        <v>Natural Gas</v>
      </c>
      <c r="D838" s="208" t="str">
        <f aca="false">IF(ISNUMBER(FIND("Phy",N838))=TRUE(),"Physical","Financial")</f>
        <v>Physical</v>
      </c>
      <c r="E838" s="208" t="n">
        <f aca="false">IF(VLOOKUP(S838,'DD-Lookup'!$J$6:$L$50,3,FALSE())="Monthly",(YEAR(AC838)-YEAR(AB838))*12+MONTH(AC838)-MONTH(AB838)+1,(AC838-AB838+1))</f>
        <v>1</v>
      </c>
      <c r="F838" s="239" t="n">
        <f aca="false">E838*SUM(P838:Q838)</f>
        <v>5000</v>
      </c>
      <c r="G838" s="214" t="n">
        <v>1289023</v>
      </c>
      <c r="H838" s="215" t="n">
        <v>37035.3312847222</v>
      </c>
      <c r="I838" s="0" t="s">
        <v>1399</v>
      </c>
      <c r="M838" s="0" t="s">
        <v>858</v>
      </c>
      <c r="N838" s="0" t="s">
        <v>1305</v>
      </c>
      <c r="O838" s="0" t="s">
        <v>1547</v>
      </c>
      <c r="P838" s="216" t="n">
        <v>5000</v>
      </c>
      <c r="S838" s="0" t="s">
        <v>1026</v>
      </c>
      <c r="T838" s="0" t="s">
        <v>784</v>
      </c>
      <c r="U838" s="218" t="n">
        <v>2.99</v>
      </c>
      <c r="V838" s="0" t="s">
        <v>1564</v>
      </c>
      <c r="W838" s="0" t="s">
        <v>1548</v>
      </c>
      <c r="X838" s="0" t="s">
        <v>1535</v>
      </c>
      <c r="Y838" s="0" t="s">
        <v>1310</v>
      </c>
      <c r="Z838" s="0" t="s">
        <v>571</v>
      </c>
      <c r="AA838" s="0" t="n">
        <v>807011</v>
      </c>
      <c r="AB838" s="215" t="n">
        <v>37036.875</v>
      </c>
      <c r="AC838" s="215" t="n">
        <v>37036.875</v>
      </c>
    </row>
    <row r="839" customFormat="false" ht="12.75" hidden="false" customHeight="false" outlineLevel="0" collapsed="false">
      <c r="A839" s="208" t="str">
        <f aca="false">B839&amp;" "&amp;C839&amp;" "&amp;D839</f>
        <v>US Natural Gas Physical</v>
      </c>
      <c r="B839" s="208" t="str">
        <f aca="false">IF((LEFT(N839,2)="US"),"US","")</f>
        <v>US</v>
      </c>
      <c r="C839" s="208" t="str">
        <f aca="false">M839</f>
        <v>Natural Gas</v>
      </c>
      <c r="D839" s="208" t="str">
        <f aca="false">IF(ISNUMBER(FIND("Phy",N839))=TRUE(),"Physical","Financial")</f>
        <v>Physical</v>
      </c>
      <c r="E839" s="208" t="n">
        <f aca="false">IF(VLOOKUP(S839,'DD-Lookup'!$J$6:$L$50,3,FALSE())="Monthly",(YEAR(AC839)-YEAR(AB839))*12+MONTH(AC839)-MONTH(AB839)+1,(AC839-AB839+1))</f>
        <v>1</v>
      </c>
      <c r="F839" s="239" t="n">
        <f aca="false">E839*SUM(P839:Q839)</f>
        <v>10000</v>
      </c>
      <c r="G839" s="214" t="n">
        <v>1289024</v>
      </c>
      <c r="H839" s="215" t="n">
        <v>37035.3312962963</v>
      </c>
      <c r="I839" s="0" t="s">
        <v>1073</v>
      </c>
      <c r="M839" s="0" t="s">
        <v>858</v>
      </c>
      <c r="N839" s="0" t="s">
        <v>1305</v>
      </c>
      <c r="O839" s="0" t="s">
        <v>1557</v>
      </c>
      <c r="P839" s="216" t="n">
        <v>10000</v>
      </c>
      <c r="S839" s="0" t="s">
        <v>1026</v>
      </c>
      <c r="T839" s="0" t="s">
        <v>784</v>
      </c>
      <c r="U839" s="218" t="n">
        <v>13.225</v>
      </c>
      <c r="V839" s="0" t="s">
        <v>1558</v>
      </c>
      <c r="W839" s="0" t="s">
        <v>1559</v>
      </c>
      <c r="X839" s="0" t="s">
        <v>1535</v>
      </c>
      <c r="Y839" s="0" t="s">
        <v>1310</v>
      </c>
      <c r="Z839" s="0" t="s">
        <v>571</v>
      </c>
      <c r="AA839" s="0" t="n">
        <v>807012</v>
      </c>
      <c r="AB839" s="215" t="n">
        <v>37036.875</v>
      </c>
      <c r="AC839" s="215" t="n">
        <v>37036.875</v>
      </c>
    </row>
    <row r="840" customFormat="false" ht="12.75" hidden="false" customHeight="false" outlineLevel="0" collapsed="false">
      <c r="A840" s="208" t="str">
        <f aca="false">B840&amp;" "&amp;C840&amp;" "&amp;D840</f>
        <v>US Natural Gas Financial</v>
      </c>
      <c r="B840" s="208" t="str">
        <f aca="false">IF((LEFT(N840,2)="US"),"US","")</f>
        <v>US</v>
      </c>
      <c r="C840" s="208" t="str">
        <f aca="false">M840</f>
        <v>Natural Gas</v>
      </c>
      <c r="D840" s="208" t="str">
        <f aca="false">IF(ISNUMBER(FIND("Phy",N840))=TRUE(),"Physical","Financial")</f>
        <v>Financial</v>
      </c>
      <c r="E840" s="208" t="n">
        <f aca="false">IF(VLOOKUP(S840,'DD-Lookup'!$J$6:$L$50,3,FALSE())="Monthly",(YEAR(AC840)-YEAR(AB840))*12+MONTH(AC840)-MONTH(AB840)+1,(AC840-AB840+1))</f>
        <v>30</v>
      </c>
      <c r="F840" s="239" t="n">
        <f aca="false">E840*SUM(P840:Q840)</f>
        <v>225000</v>
      </c>
      <c r="G840" s="214" t="n">
        <v>1289025</v>
      </c>
      <c r="H840" s="215" t="n">
        <v>37035.3313541667</v>
      </c>
      <c r="I840" s="0" t="s">
        <v>1023</v>
      </c>
      <c r="M840" s="0" t="s">
        <v>858</v>
      </c>
      <c r="N840" s="0" t="s">
        <v>1024</v>
      </c>
      <c r="O840" s="0" t="s">
        <v>1025</v>
      </c>
      <c r="Q840" s="216" t="n">
        <v>7500</v>
      </c>
      <c r="S840" s="0" t="s">
        <v>1026</v>
      </c>
      <c r="T840" s="0" t="s">
        <v>784</v>
      </c>
      <c r="U840" s="218" t="n">
        <v>4.175</v>
      </c>
      <c r="V840" s="0" t="s">
        <v>1027</v>
      </c>
      <c r="W840" s="0" t="s">
        <v>1028</v>
      </c>
      <c r="X840" s="0" t="s">
        <v>1029</v>
      </c>
      <c r="Y840" s="0" t="s">
        <v>838</v>
      </c>
      <c r="Z840" s="0" t="s">
        <v>571</v>
      </c>
      <c r="AA840" s="0" t="s">
        <v>1565</v>
      </c>
      <c r="AB840" s="215" t="n">
        <v>37043.875</v>
      </c>
      <c r="AC840" s="215" t="n">
        <v>37072.875</v>
      </c>
    </row>
    <row r="841" customFormat="false" ht="12.75" hidden="false" customHeight="false" outlineLevel="0" collapsed="false">
      <c r="A841" s="208" t="str">
        <f aca="false">B841&amp;" "&amp;C841&amp;" "&amp;D841</f>
        <v>US Natural Gas Physical</v>
      </c>
      <c r="B841" s="208" t="str">
        <f aca="false">IF((LEFT(N841,2)="US"),"US","")</f>
        <v>US</v>
      </c>
      <c r="C841" s="208" t="str">
        <f aca="false">M841</f>
        <v>Natural Gas</v>
      </c>
      <c r="D841" s="208" t="str">
        <f aca="false">IF(ISNUMBER(FIND("Phy",N841))=TRUE(),"Physical","Financial")</f>
        <v>Physical</v>
      </c>
      <c r="E841" s="208" t="n">
        <f aca="false">IF(VLOOKUP(S841,'DD-Lookup'!$J$6:$L$50,3,FALSE())="Monthly",(YEAR(AC841)-YEAR(AB841))*12+MONTH(AC841)-MONTH(AB841)+1,(AC841-AB841+1))</f>
        <v>1</v>
      </c>
      <c r="F841" s="239" t="n">
        <f aca="false">E841*SUM(P841:Q841)</f>
        <v>10000</v>
      </c>
      <c r="G841" s="214" t="n">
        <v>1289026</v>
      </c>
      <c r="H841" s="215" t="n">
        <v>37035.3313657407</v>
      </c>
      <c r="I841" s="0" t="s">
        <v>1183</v>
      </c>
      <c r="M841" s="0" t="s">
        <v>858</v>
      </c>
      <c r="N841" s="0" t="s">
        <v>1305</v>
      </c>
      <c r="O841" s="0" t="s">
        <v>1566</v>
      </c>
      <c r="P841" s="216" t="n">
        <v>10000</v>
      </c>
      <c r="S841" s="0" t="s">
        <v>1026</v>
      </c>
      <c r="T841" s="0" t="s">
        <v>784</v>
      </c>
      <c r="U841" s="218" t="n">
        <v>13.15</v>
      </c>
      <c r="V841" s="0" t="s">
        <v>1567</v>
      </c>
      <c r="W841" s="0" t="s">
        <v>1559</v>
      </c>
      <c r="X841" s="0" t="s">
        <v>1535</v>
      </c>
      <c r="Y841" s="0" t="s">
        <v>1310</v>
      </c>
      <c r="Z841" s="0" t="s">
        <v>571</v>
      </c>
      <c r="AA841" s="0" t="n">
        <v>807013</v>
      </c>
      <c r="AB841" s="215" t="n">
        <v>37036.875</v>
      </c>
      <c r="AC841" s="215" t="n">
        <v>37036.875</v>
      </c>
    </row>
    <row r="842" customFormat="false" ht="12.75" hidden="false" customHeight="false" outlineLevel="0" collapsed="false">
      <c r="A842" s="208" t="str">
        <f aca="false">B842&amp;" "&amp;C842&amp;" "&amp;D842</f>
        <v>US Power Financial</v>
      </c>
      <c r="B842" s="208" t="str">
        <f aca="false">IF((LEFT(N842,2)="US"),"US","")</f>
        <v>US</v>
      </c>
      <c r="C842" s="208" t="str">
        <f aca="false">M842</f>
        <v>Power</v>
      </c>
      <c r="D842" s="208" t="str">
        <f aca="false">IF(ISNUMBER(FIND("Phy",N842))=TRUE(),"Physical","Financial")</f>
        <v>Financial</v>
      </c>
      <c r="E842" s="208" t="n">
        <f aca="false">IF(VLOOKUP(S842,'DD-Lookup'!$J$6:$L$50,3,FALSE())="Monthly",(YEAR(AC842)-YEAR(AB842))*12+MONTH(AC842)-MONTH(AB842)+1,(AC842-AB842+1))</f>
        <v>1</v>
      </c>
      <c r="F842" s="239" t="n">
        <f aca="false">E842*SUM(P842:Q842)</f>
        <v>50</v>
      </c>
      <c r="G842" s="214" t="n">
        <v>1289029</v>
      </c>
      <c r="H842" s="215" t="n">
        <v>37035.3314236111</v>
      </c>
      <c r="I842" s="0" t="s">
        <v>1059</v>
      </c>
      <c r="M842" s="0" t="s">
        <v>67</v>
      </c>
      <c r="N842" s="0" t="s">
        <v>1046</v>
      </c>
      <c r="O842" s="0" t="s">
        <v>1196</v>
      </c>
      <c r="Q842" s="216" t="n">
        <v>50</v>
      </c>
      <c r="S842" s="0" t="s">
        <v>930</v>
      </c>
      <c r="T842" s="0" t="s">
        <v>784</v>
      </c>
      <c r="U842" s="218" t="n">
        <v>53.25</v>
      </c>
      <c r="V842" s="0" t="s">
        <v>1197</v>
      </c>
      <c r="W842" s="0" t="s">
        <v>1062</v>
      </c>
      <c r="X842" s="0" t="s">
        <v>1063</v>
      </c>
      <c r="Y842" s="0" t="s">
        <v>1051</v>
      </c>
      <c r="Z842" s="0" t="s">
        <v>571</v>
      </c>
      <c r="AA842" s="0" t="n">
        <v>621203.1</v>
      </c>
      <c r="AB842" s="215" t="n">
        <v>37043.875</v>
      </c>
      <c r="AC842" s="215" t="n">
        <v>37043.875</v>
      </c>
    </row>
    <row r="843" customFormat="false" ht="12.75" hidden="false" customHeight="false" outlineLevel="0" collapsed="false">
      <c r="A843" s="208" t="str">
        <f aca="false">B843&amp;" "&amp;C843&amp;" "&amp;D843</f>
        <v>US Natural Gas Physical</v>
      </c>
      <c r="B843" s="208" t="str">
        <f aca="false">IF((LEFT(N843,2)="US"),"US","")</f>
        <v>US</v>
      </c>
      <c r="C843" s="208" t="str">
        <f aca="false">M843</f>
        <v>Natural Gas</v>
      </c>
      <c r="D843" s="208" t="str">
        <f aca="false">IF(ISNUMBER(FIND("Phy",N843))=TRUE(),"Physical","Financial")</f>
        <v>Physical</v>
      </c>
      <c r="E843" s="208" t="n">
        <f aca="false">IF(VLOOKUP(S843,'DD-Lookup'!$J$6:$L$50,3,FALSE())="Monthly",(YEAR(AC843)-YEAR(AB843))*12+MONTH(AC843)-MONTH(AB843)+1,(AC843-AB843+1))</f>
        <v>1</v>
      </c>
      <c r="F843" s="239" t="n">
        <f aca="false">E843*SUM(P843:Q843)</f>
        <v>5000</v>
      </c>
      <c r="G843" s="214" t="n">
        <v>1289030</v>
      </c>
      <c r="H843" s="215" t="n">
        <v>37035.3314930556</v>
      </c>
      <c r="I843" s="0" t="s">
        <v>1115</v>
      </c>
      <c r="M843" s="0" t="s">
        <v>858</v>
      </c>
      <c r="N843" s="0" t="s">
        <v>1305</v>
      </c>
      <c r="O843" s="0" t="s">
        <v>1547</v>
      </c>
      <c r="P843" s="216" t="n">
        <v>5000</v>
      </c>
      <c r="S843" s="0" t="s">
        <v>1026</v>
      </c>
      <c r="T843" s="0" t="s">
        <v>784</v>
      </c>
      <c r="U843" s="218" t="n">
        <v>2.975</v>
      </c>
      <c r="V843" s="0" t="s">
        <v>1568</v>
      </c>
      <c r="W843" s="0" t="s">
        <v>1548</v>
      </c>
      <c r="X843" s="0" t="s">
        <v>1535</v>
      </c>
      <c r="Y843" s="0" t="s">
        <v>1310</v>
      </c>
      <c r="Z843" s="0" t="s">
        <v>571</v>
      </c>
      <c r="AA843" s="0" t="n">
        <v>807014</v>
      </c>
      <c r="AB843" s="215" t="n">
        <v>37036.875</v>
      </c>
      <c r="AC843" s="215" t="n">
        <v>37036.875</v>
      </c>
    </row>
    <row r="844" customFormat="false" ht="12.75" hidden="false" customHeight="false" outlineLevel="0" collapsed="false">
      <c r="A844" s="208" t="str">
        <f aca="false">B844&amp;" "&amp;C844&amp;" "&amp;D844</f>
        <v>US Natural Gas Physical</v>
      </c>
      <c r="B844" s="208" t="str">
        <f aca="false">IF((LEFT(N844,2)="US"),"US","")</f>
        <v>US</v>
      </c>
      <c r="C844" s="208" t="str">
        <f aca="false">M844</f>
        <v>Natural Gas</v>
      </c>
      <c r="D844" s="208" t="str">
        <f aca="false">IF(ISNUMBER(FIND("Phy",N844))=TRUE(),"Physical","Financial")</f>
        <v>Physical</v>
      </c>
      <c r="E844" s="208" t="n">
        <f aca="false">IF(VLOOKUP(S844,'DD-Lookup'!$J$6:$L$50,3,FALSE())="Monthly",(YEAR(AC844)-YEAR(AB844))*12+MONTH(AC844)-MONTH(AB844)+1,(AC844-AB844+1))</f>
        <v>1</v>
      </c>
      <c r="F844" s="239" t="n">
        <f aca="false">E844*SUM(P844:Q844)</f>
        <v>5000</v>
      </c>
      <c r="G844" s="214" t="n">
        <v>1289032</v>
      </c>
      <c r="H844" s="215" t="n">
        <v>37035.3315625</v>
      </c>
      <c r="I844" s="0" t="s">
        <v>1399</v>
      </c>
      <c r="M844" s="0" t="s">
        <v>858</v>
      </c>
      <c r="N844" s="0" t="s">
        <v>1305</v>
      </c>
      <c r="O844" s="0" t="s">
        <v>1547</v>
      </c>
      <c r="P844" s="216" t="n">
        <v>5000</v>
      </c>
      <c r="S844" s="0" t="s">
        <v>1026</v>
      </c>
      <c r="T844" s="0" t="s">
        <v>784</v>
      </c>
      <c r="U844" s="218" t="n">
        <v>2.96</v>
      </c>
      <c r="V844" s="0" t="s">
        <v>1564</v>
      </c>
      <c r="W844" s="0" t="s">
        <v>1548</v>
      </c>
      <c r="X844" s="0" t="s">
        <v>1535</v>
      </c>
      <c r="Y844" s="0" t="s">
        <v>1310</v>
      </c>
      <c r="Z844" s="0" t="s">
        <v>571</v>
      </c>
      <c r="AA844" s="0" t="n">
        <v>807015</v>
      </c>
      <c r="AB844" s="215" t="n">
        <v>37036.875</v>
      </c>
      <c r="AC844" s="215" t="n">
        <v>37036.875</v>
      </c>
    </row>
    <row r="845" customFormat="false" ht="12.75" hidden="false" customHeight="false" outlineLevel="0" collapsed="false">
      <c r="A845" s="208" t="str">
        <f aca="false">B845&amp;" "&amp;C845&amp;" "&amp;D845</f>
        <v>US Natural Gas Physical</v>
      </c>
      <c r="B845" s="208" t="str">
        <f aca="false">IF((LEFT(N845,2)="US"),"US","")</f>
        <v>US</v>
      </c>
      <c r="C845" s="208" t="str">
        <f aca="false">M845</f>
        <v>Natural Gas</v>
      </c>
      <c r="D845" s="208" t="str">
        <f aca="false">IF(ISNUMBER(FIND("Phy",N845))=TRUE(),"Physical","Financial")</f>
        <v>Physical</v>
      </c>
      <c r="E845" s="208" t="n">
        <f aca="false">IF(VLOOKUP(S845,'DD-Lookup'!$J$6:$L$50,3,FALSE())="Monthly",(YEAR(AC845)-YEAR(AB845))*12+MONTH(AC845)-MONTH(AB845)+1,(AC845-AB845+1))</f>
        <v>1</v>
      </c>
      <c r="F845" s="239" t="n">
        <f aca="false">E845*SUM(P845:Q845)</f>
        <v>5000</v>
      </c>
      <c r="G845" s="214" t="n">
        <v>1289031</v>
      </c>
      <c r="H845" s="215" t="n">
        <v>37035.3315625</v>
      </c>
      <c r="I845" s="0" t="s">
        <v>1107</v>
      </c>
      <c r="M845" s="0" t="s">
        <v>858</v>
      </c>
      <c r="N845" s="0" t="s">
        <v>1305</v>
      </c>
      <c r="O845" s="0" t="s">
        <v>1306</v>
      </c>
      <c r="Q845" s="216" t="n">
        <v>5000</v>
      </c>
      <c r="S845" s="0" t="s">
        <v>1026</v>
      </c>
      <c r="T845" s="0" t="s">
        <v>784</v>
      </c>
      <c r="U845" s="218" t="n">
        <v>4.1963</v>
      </c>
      <c r="V845" s="0" t="s">
        <v>1569</v>
      </c>
      <c r="W845" s="0" t="s">
        <v>1308</v>
      </c>
      <c r="X845" s="0" t="s">
        <v>1309</v>
      </c>
      <c r="Y845" s="0" t="s">
        <v>1310</v>
      </c>
      <c r="Z845" s="0" t="s">
        <v>571</v>
      </c>
      <c r="AA845" s="0" t="n">
        <v>807016</v>
      </c>
      <c r="AB845" s="215" t="n">
        <v>37036.875</v>
      </c>
      <c r="AC845" s="215" t="n">
        <v>37036.875</v>
      </c>
    </row>
    <row r="846" customFormat="false" ht="12.75" hidden="false" customHeight="false" outlineLevel="0" collapsed="false">
      <c r="A846" s="208" t="str">
        <f aca="false">B846&amp;" "&amp;C846&amp;" "&amp;D846</f>
        <v>US Power Physical</v>
      </c>
      <c r="B846" s="208" t="str">
        <f aca="false">IF((LEFT(N846,2)="US"),"US","")</f>
        <v>US</v>
      </c>
      <c r="C846" s="208" t="str">
        <f aca="false">M846</f>
        <v>Power</v>
      </c>
      <c r="D846" s="208" t="str">
        <f aca="false">IF(ISNUMBER(FIND("Phy",N846))=TRUE(),"Physical","Financial")</f>
        <v>Physical</v>
      </c>
      <c r="E846" s="208" t="n">
        <f aca="false">IF(VLOOKUP(S846,'DD-Lookup'!$J$6:$L$50,3,FALSE())="Monthly",(YEAR(AC846)-YEAR(AB846))*12+MONTH(AC846)-MONTH(AB846)+1,(AC846-AB846+1))</f>
        <v>1</v>
      </c>
      <c r="F846" s="239" t="n">
        <f aca="false">E846*SUM(P846:Q846)</f>
        <v>50</v>
      </c>
      <c r="G846" s="214" t="n">
        <v>1289036</v>
      </c>
      <c r="H846" s="215" t="n">
        <v>37035.3315740741</v>
      </c>
      <c r="I846" s="0" t="s">
        <v>1248</v>
      </c>
      <c r="M846" s="0" t="s">
        <v>67</v>
      </c>
      <c r="N846" s="0" t="s">
        <v>1081</v>
      </c>
      <c r="O846" s="0" t="s">
        <v>1082</v>
      </c>
      <c r="Q846" s="216" t="n">
        <v>50</v>
      </c>
      <c r="S846" s="0" t="s">
        <v>930</v>
      </c>
      <c r="T846" s="0" t="s">
        <v>784</v>
      </c>
      <c r="U846" s="218" t="n">
        <v>25.5</v>
      </c>
      <c r="V846" s="0" t="s">
        <v>1365</v>
      </c>
      <c r="W846" s="0" t="s">
        <v>1084</v>
      </c>
      <c r="X846" s="0" t="s">
        <v>1085</v>
      </c>
      <c r="Y846" s="0" t="s">
        <v>1051</v>
      </c>
      <c r="Z846" s="0" t="s">
        <v>618</v>
      </c>
      <c r="AA846" s="0" t="n">
        <v>621204.1</v>
      </c>
      <c r="AB846" s="215" t="n">
        <v>37036.875</v>
      </c>
      <c r="AC846" s="215" t="n">
        <v>37036.875</v>
      </c>
    </row>
    <row r="847" customFormat="false" ht="12.75" hidden="false" customHeight="false" outlineLevel="0" collapsed="false">
      <c r="A847" s="208" t="str">
        <f aca="false">B847&amp;" "&amp;C847&amp;" "&amp;D847</f>
        <v>US Natural Gas Physical</v>
      </c>
      <c r="B847" s="208" t="str">
        <f aca="false">IF((LEFT(N847,2)="US"),"US","")</f>
        <v>US</v>
      </c>
      <c r="C847" s="208" t="str">
        <f aca="false">M847</f>
        <v>Natural Gas</v>
      </c>
      <c r="D847" s="208" t="str">
        <f aca="false">IF(ISNUMBER(FIND("Phy",N847))=TRUE(),"Physical","Financial")</f>
        <v>Physical</v>
      </c>
      <c r="E847" s="208" t="n">
        <f aca="false">IF(VLOOKUP(S847,'DD-Lookup'!$J$6:$L$50,3,FALSE())="Monthly",(YEAR(AC847)-YEAR(AB847))*12+MONTH(AC847)-MONTH(AB847)+1,(AC847-AB847+1))</f>
        <v>1</v>
      </c>
      <c r="F847" s="239" t="n">
        <f aca="false">E847*SUM(P847:Q847)</f>
        <v>10000</v>
      </c>
      <c r="G847" s="214" t="n">
        <v>1289034</v>
      </c>
      <c r="H847" s="215" t="n">
        <v>37035.3315740741</v>
      </c>
      <c r="I847" s="0" t="s">
        <v>1183</v>
      </c>
      <c r="M847" s="0" t="s">
        <v>858</v>
      </c>
      <c r="N847" s="0" t="s">
        <v>1305</v>
      </c>
      <c r="O847" s="0" t="s">
        <v>1566</v>
      </c>
      <c r="P847" s="216" t="n">
        <v>10000</v>
      </c>
      <c r="S847" s="0" t="s">
        <v>1026</v>
      </c>
      <c r="T847" s="0" t="s">
        <v>784</v>
      </c>
      <c r="U847" s="218" t="n">
        <v>13.1</v>
      </c>
      <c r="V847" s="0" t="s">
        <v>1567</v>
      </c>
      <c r="W847" s="0" t="s">
        <v>1559</v>
      </c>
      <c r="X847" s="0" t="s">
        <v>1535</v>
      </c>
      <c r="Y847" s="0" t="s">
        <v>1310</v>
      </c>
      <c r="Z847" s="0" t="s">
        <v>571</v>
      </c>
      <c r="AA847" s="0" t="n">
        <v>807017</v>
      </c>
      <c r="AB847" s="215" t="n">
        <v>37036.875</v>
      </c>
      <c r="AC847" s="215" t="n">
        <v>37036.875</v>
      </c>
    </row>
    <row r="848" customFormat="false" ht="12.75" hidden="false" customHeight="false" outlineLevel="0" collapsed="false">
      <c r="A848" s="208" t="str">
        <f aca="false">B848&amp;" "&amp;C848&amp;" "&amp;D848</f>
        <v>US Natural Gas Physical</v>
      </c>
      <c r="B848" s="208" t="str">
        <f aca="false">IF((LEFT(N848,2)="US"),"US","")</f>
        <v>US</v>
      </c>
      <c r="C848" s="208" t="str">
        <f aca="false">M848</f>
        <v>Natural Gas</v>
      </c>
      <c r="D848" s="208" t="str">
        <f aca="false">IF(ISNUMBER(FIND("Phy",N848))=TRUE(),"Physical","Financial")</f>
        <v>Physical</v>
      </c>
      <c r="E848" s="208" t="n">
        <f aca="false">IF(VLOOKUP(S848,'DD-Lookup'!$J$6:$L$50,3,FALSE())="Monthly",(YEAR(AC848)-YEAR(AB848))*12+MONTH(AC848)-MONTH(AB848)+1,(AC848-AB848+1))</f>
        <v>1</v>
      </c>
      <c r="F848" s="239" t="n">
        <f aca="false">E848*SUM(P848:Q848)</f>
        <v>5000</v>
      </c>
      <c r="G848" s="214" t="n">
        <v>1289035</v>
      </c>
      <c r="H848" s="215" t="n">
        <v>37035.3315740741</v>
      </c>
      <c r="I848" s="0" t="s">
        <v>1358</v>
      </c>
      <c r="M848" s="0" t="s">
        <v>858</v>
      </c>
      <c r="N848" s="0" t="s">
        <v>1305</v>
      </c>
      <c r="O848" s="0" t="s">
        <v>1378</v>
      </c>
      <c r="Q848" s="216" t="n">
        <v>5000</v>
      </c>
      <c r="S848" s="0" t="s">
        <v>1026</v>
      </c>
      <c r="T848" s="0" t="s">
        <v>784</v>
      </c>
      <c r="U848" s="218" t="n">
        <v>4.025</v>
      </c>
      <c r="V848" s="0" t="s">
        <v>1373</v>
      </c>
      <c r="W848" s="0" t="s">
        <v>1361</v>
      </c>
      <c r="X848" s="0" t="s">
        <v>1362</v>
      </c>
      <c r="Y848" s="0" t="s">
        <v>1310</v>
      </c>
      <c r="Z848" s="0" t="s">
        <v>571</v>
      </c>
      <c r="AA848" s="0" t="n">
        <v>807018</v>
      </c>
      <c r="AB848" s="215" t="n">
        <v>37036.875</v>
      </c>
      <c r="AC848" s="215" t="n">
        <v>37036.875</v>
      </c>
    </row>
    <row r="849" customFormat="false" ht="12.75" hidden="false" customHeight="false" outlineLevel="0" collapsed="false">
      <c r="A849" s="208" t="str">
        <f aca="false">B849&amp;" "&amp;C849&amp;" "&amp;D849</f>
        <v>US Power Physical</v>
      </c>
      <c r="B849" s="208" t="str">
        <f aca="false">IF((LEFT(N849,2)="US"),"US","")</f>
        <v>US</v>
      </c>
      <c r="C849" s="208" t="str">
        <f aca="false">M849</f>
        <v>Power</v>
      </c>
      <c r="D849" s="208" t="str">
        <f aca="false">IF(ISNUMBER(FIND("Phy",N849))=TRUE(),"Physical","Financial")</f>
        <v>Physical</v>
      </c>
      <c r="E849" s="208" t="n">
        <f aca="false">IF(VLOOKUP(S849,'DD-Lookup'!$J$6:$L$50,3,FALSE())="Monthly",(YEAR(AC849)-YEAR(AB849))*12+MONTH(AC849)-MONTH(AB849)+1,(AC849-AB849+1))</f>
        <v>1</v>
      </c>
      <c r="F849" s="239" t="n">
        <f aca="false">E849*SUM(P849:Q849)</f>
        <v>50</v>
      </c>
      <c r="G849" s="214" t="n">
        <v>1289037</v>
      </c>
      <c r="H849" s="215" t="n">
        <v>37035.3316087963</v>
      </c>
      <c r="I849" s="0" t="s">
        <v>1155</v>
      </c>
      <c r="M849" s="0" t="s">
        <v>67</v>
      </c>
      <c r="N849" s="0" t="s">
        <v>1081</v>
      </c>
      <c r="O849" s="0" t="s">
        <v>1120</v>
      </c>
      <c r="P849" s="216" t="n">
        <v>50</v>
      </c>
      <c r="S849" s="0" t="s">
        <v>930</v>
      </c>
      <c r="T849" s="0" t="s">
        <v>784</v>
      </c>
      <c r="U849" s="218" t="n">
        <v>30.6</v>
      </c>
      <c r="V849" s="0" t="s">
        <v>1570</v>
      </c>
      <c r="W849" s="0" t="s">
        <v>1122</v>
      </c>
      <c r="X849" s="0" t="s">
        <v>1123</v>
      </c>
      <c r="Y849" s="0" t="s">
        <v>1051</v>
      </c>
      <c r="Z849" s="0" t="s">
        <v>618</v>
      </c>
      <c r="AA849" s="0" t="n">
        <v>621205.1</v>
      </c>
      <c r="AB849" s="215" t="n">
        <v>37036.875</v>
      </c>
      <c r="AC849" s="215" t="n">
        <v>37036.875</v>
      </c>
    </row>
    <row r="850" customFormat="false" ht="12.75" hidden="false" customHeight="false" outlineLevel="0" collapsed="false">
      <c r="A850" s="208" t="str">
        <f aca="false">B850&amp;" "&amp;C850&amp;" "&amp;D850</f>
        <v>US Natural Gas Physical</v>
      </c>
      <c r="B850" s="208" t="str">
        <f aca="false">IF((LEFT(N850,2)="US"),"US","")</f>
        <v>US</v>
      </c>
      <c r="C850" s="208" t="str">
        <f aca="false">M850</f>
        <v>Natural Gas</v>
      </c>
      <c r="D850" s="208" t="str">
        <f aca="false">IF(ISNUMBER(FIND("Phy",N850))=TRUE(),"Physical","Financial")</f>
        <v>Physical</v>
      </c>
      <c r="E850" s="208" t="n">
        <f aca="false">IF(VLOOKUP(S850,'DD-Lookup'!$J$6:$L$50,3,FALSE())="Monthly",(YEAR(AC850)-YEAR(AB850))*12+MONTH(AC850)-MONTH(AB850)+1,(AC850-AB850+1))</f>
        <v>1</v>
      </c>
      <c r="F850" s="239" t="n">
        <f aca="false">E850*SUM(P850:Q850)</f>
        <v>5000</v>
      </c>
      <c r="G850" s="214" t="n">
        <v>1289038</v>
      </c>
      <c r="H850" s="215" t="n">
        <v>37035.331724537</v>
      </c>
      <c r="I850" s="0" t="s">
        <v>1141</v>
      </c>
      <c r="M850" s="0" t="s">
        <v>858</v>
      </c>
      <c r="N850" s="0" t="s">
        <v>1571</v>
      </c>
      <c r="O850" s="0" t="s">
        <v>1572</v>
      </c>
      <c r="Q850" s="216" t="n">
        <v>5000</v>
      </c>
      <c r="S850" s="0" t="s">
        <v>1026</v>
      </c>
      <c r="T850" s="0" t="s">
        <v>784</v>
      </c>
      <c r="U850" s="218" t="n">
        <v>4.12</v>
      </c>
      <c r="V850" s="0" t="s">
        <v>1329</v>
      </c>
      <c r="W850" s="0" t="s">
        <v>1573</v>
      </c>
      <c r="X850" s="0" t="s">
        <v>1574</v>
      </c>
      <c r="Y850" s="0" t="s">
        <v>1310</v>
      </c>
      <c r="Z850" s="0" t="s">
        <v>1575</v>
      </c>
      <c r="AA850" s="0" t="n">
        <v>807019</v>
      </c>
      <c r="AB850" s="215" t="n">
        <v>37036.875</v>
      </c>
      <c r="AC850" s="215" t="n">
        <v>37036.875</v>
      </c>
    </row>
    <row r="851" customFormat="false" ht="12.75" hidden="false" customHeight="false" outlineLevel="0" collapsed="false">
      <c r="A851" s="208" t="str">
        <f aca="false">B851&amp;" "&amp;C851&amp;" "&amp;D851</f>
        <v>US Natural Gas Physical</v>
      </c>
      <c r="B851" s="208" t="str">
        <f aca="false">IF((LEFT(N851,2)="US"),"US","")</f>
        <v>US</v>
      </c>
      <c r="C851" s="208" t="str">
        <f aca="false">M851</f>
        <v>Natural Gas</v>
      </c>
      <c r="D851" s="208" t="str">
        <f aca="false">IF(ISNUMBER(FIND("Phy",N851))=TRUE(),"Physical","Financial")</f>
        <v>Physical</v>
      </c>
      <c r="E851" s="208" t="n">
        <f aca="false">IF(VLOOKUP(S851,'DD-Lookup'!$J$6:$L$50,3,FALSE())="Monthly",(YEAR(AC851)-YEAR(AB851))*12+MONTH(AC851)-MONTH(AB851)+1,(AC851-AB851+1))</f>
        <v>1</v>
      </c>
      <c r="F851" s="239" t="n">
        <f aca="false">E851*SUM(P851:Q851)</f>
        <v>10000</v>
      </c>
      <c r="G851" s="214" t="n">
        <v>1289041</v>
      </c>
      <c r="H851" s="215" t="n">
        <v>37035.3317708333</v>
      </c>
      <c r="I851" s="0" t="s">
        <v>1183</v>
      </c>
      <c r="M851" s="0" t="s">
        <v>858</v>
      </c>
      <c r="N851" s="0" t="s">
        <v>1305</v>
      </c>
      <c r="O851" s="0" t="s">
        <v>1566</v>
      </c>
      <c r="P851" s="216" t="n">
        <v>10000</v>
      </c>
      <c r="S851" s="0" t="s">
        <v>1026</v>
      </c>
      <c r="T851" s="0" t="s">
        <v>784</v>
      </c>
      <c r="U851" s="218" t="n">
        <v>13</v>
      </c>
      <c r="V851" s="0" t="s">
        <v>1567</v>
      </c>
      <c r="W851" s="0" t="s">
        <v>1559</v>
      </c>
      <c r="X851" s="0" t="s">
        <v>1535</v>
      </c>
      <c r="Y851" s="0" t="s">
        <v>1310</v>
      </c>
      <c r="Z851" s="0" t="s">
        <v>571</v>
      </c>
      <c r="AA851" s="0" t="n">
        <v>807021</v>
      </c>
      <c r="AB851" s="215" t="n">
        <v>37036.875</v>
      </c>
      <c r="AC851" s="215" t="n">
        <v>37036.875</v>
      </c>
    </row>
    <row r="852" customFormat="false" ht="12.75" hidden="false" customHeight="false" outlineLevel="0" collapsed="false">
      <c r="A852" s="208" t="str">
        <f aca="false">B852&amp;" "&amp;C852&amp;" "&amp;D852</f>
        <v>US Natural Gas Physical</v>
      </c>
      <c r="B852" s="208" t="str">
        <f aca="false">IF((LEFT(N852,2)="US"),"US","")</f>
        <v>US</v>
      </c>
      <c r="C852" s="208" t="str">
        <f aca="false">M852</f>
        <v>Natural Gas</v>
      </c>
      <c r="D852" s="208" t="str">
        <f aca="false">IF(ISNUMBER(FIND("Phy",N852))=TRUE(),"Physical","Financial")</f>
        <v>Physical</v>
      </c>
      <c r="E852" s="208" t="n">
        <f aca="false">IF(VLOOKUP(S852,'DD-Lookup'!$J$6:$L$50,3,FALSE())="Monthly",(YEAR(AC852)-YEAR(AB852))*12+MONTH(AC852)-MONTH(AB852)+1,(AC852-AB852+1))</f>
        <v>1</v>
      </c>
      <c r="F852" s="239" t="n">
        <f aca="false">E852*SUM(P852:Q852)</f>
        <v>10000</v>
      </c>
      <c r="G852" s="214" t="n">
        <v>1289042</v>
      </c>
      <c r="H852" s="215" t="n">
        <v>37035.3318055556</v>
      </c>
      <c r="I852" s="0" t="s">
        <v>1183</v>
      </c>
      <c r="M852" s="0" t="s">
        <v>858</v>
      </c>
      <c r="N852" s="0" t="s">
        <v>1305</v>
      </c>
      <c r="O852" s="0" t="s">
        <v>1313</v>
      </c>
      <c r="Q852" s="216" t="n">
        <v>10000</v>
      </c>
      <c r="S852" s="0" t="s">
        <v>1026</v>
      </c>
      <c r="T852" s="0" t="s">
        <v>784</v>
      </c>
      <c r="U852" s="218" t="n">
        <v>4.0675</v>
      </c>
      <c r="V852" s="0" t="s">
        <v>1307</v>
      </c>
      <c r="W852" s="0" t="s">
        <v>1314</v>
      </c>
      <c r="X852" s="0" t="s">
        <v>1315</v>
      </c>
      <c r="Y852" s="0" t="s">
        <v>1310</v>
      </c>
      <c r="Z852" s="0" t="s">
        <v>571</v>
      </c>
      <c r="AA852" s="0" t="n">
        <v>807022</v>
      </c>
      <c r="AB852" s="215" t="n">
        <v>37036.875</v>
      </c>
      <c r="AC852" s="215" t="n">
        <v>37036.875</v>
      </c>
    </row>
    <row r="853" customFormat="false" ht="12.75" hidden="false" customHeight="false" outlineLevel="0" collapsed="false">
      <c r="A853" s="208" t="str">
        <f aca="false">B853&amp;" "&amp;C853&amp;" "&amp;D853</f>
        <v>US Natural Gas Physical</v>
      </c>
      <c r="B853" s="208" t="str">
        <f aca="false">IF((LEFT(N853,2)="US"),"US","")</f>
        <v>US</v>
      </c>
      <c r="C853" s="208" t="str">
        <f aca="false">M853</f>
        <v>Natural Gas</v>
      </c>
      <c r="D853" s="208" t="str">
        <f aca="false">IF(ISNUMBER(FIND("Phy",N853))=TRUE(),"Physical","Financial")</f>
        <v>Physical</v>
      </c>
      <c r="E853" s="208" t="n">
        <f aca="false">IF(VLOOKUP(S853,'DD-Lookup'!$J$6:$L$50,3,FALSE())="Monthly",(YEAR(AC853)-YEAR(AB853))*12+MONTH(AC853)-MONTH(AB853)+1,(AC853-AB853+1))</f>
        <v>1</v>
      </c>
      <c r="F853" s="239" t="n">
        <f aca="false">E853*SUM(P853:Q853)</f>
        <v>5000</v>
      </c>
      <c r="G853" s="214" t="n">
        <v>1289043</v>
      </c>
      <c r="H853" s="215" t="n">
        <v>37035.3318287037</v>
      </c>
      <c r="I853" s="0" t="s">
        <v>1183</v>
      </c>
      <c r="M853" s="0" t="s">
        <v>858</v>
      </c>
      <c r="N853" s="0" t="s">
        <v>1305</v>
      </c>
      <c r="O853" s="0" t="s">
        <v>1547</v>
      </c>
      <c r="P853" s="216" t="n">
        <v>5000</v>
      </c>
      <c r="S853" s="0" t="s">
        <v>1026</v>
      </c>
      <c r="T853" s="0" t="s">
        <v>784</v>
      </c>
      <c r="U853" s="218" t="n">
        <v>2.93</v>
      </c>
      <c r="V853" s="0" t="s">
        <v>1576</v>
      </c>
      <c r="W853" s="0" t="s">
        <v>1548</v>
      </c>
      <c r="X853" s="0" t="s">
        <v>1535</v>
      </c>
      <c r="Y853" s="0" t="s">
        <v>1310</v>
      </c>
      <c r="Z853" s="0" t="s">
        <v>571</v>
      </c>
      <c r="AA853" s="0" t="n">
        <v>807023</v>
      </c>
      <c r="AB853" s="215" t="n">
        <v>37036.875</v>
      </c>
      <c r="AC853" s="215" t="n">
        <v>37036.875</v>
      </c>
    </row>
    <row r="854" customFormat="false" ht="12.75" hidden="false" customHeight="false" outlineLevel="0" collapsed="false">
      <c r="A854" s="208" t="str">
        <f aca="false">B854&amp;" "&amp;C854&amp;" "&amp;D854</f>
        <v>US Power Physical</v>
      </c>
      <c r="B854" s="208" t="str">
        <f aca="false">IF((LEFT(N854,2)="US"),"US","")</f>
        <v>US</v>
      </c>
      <c r="C854" s="208" t="str">
        <f aca="false">M854</f>
        <v>Power</v>
      </c>
      <c r="D854" s="208" t="str">
        <f aca="false">IF(ISNUMBER(FIND("Phy",N854))=TRUE(),"Physical","Financial")</f>
        <v>Physical</v>
      </c>
      <c r="E854" s="208" t="n">
        <f aca="false">IF(VLOOKUP(S854,'DD-Lookup'!$J$6:$L$50,3,FALSE())="Monthly",(YEAR(AC854)-YEAR(AB854))*12+MONTH(AC854)-MONTH(AB854)+1,(AC854-AB854+1))</f>
        <v>1</v>
      </c>
      <c r="F854" s="239" t="n">
        <f aca="false">E854*SUM(P854:Q854)</f>
        <v>50</v>
      </c>
      <c r="G854" s="214" t="n">
        <v>1289045</v>
      </c>
      <c r="H854" s="215" t="n">
        <v>37035.3318402778</v>
      </c>
      <c r="I854" s="0" t="s">
        <v>1248</v>
      </c>
      <c r="M854" s="0" t="s">
        <v>67</v>
      </c>
      <c r="N854" s="0" t="s">
        <v>1081</v>
      </c>
      <c r="O854" s="0" t="s">
        <v>1082</v>
      </c>
      <c r="Q854" s="216" t="n">
        <v>50</v>
      </c>
      <c r="S854" s="0" t="s">
        <v>930</v>
      </c>
      <c r="T854" s="0" t="s">
        <v>784</v>
      </c>
      <c r="U854" s="218" t="n">
        <v>25.75</v>
      </c>
      <c r="V854" s="0" t="s">
        <v>1365</v>
      </c>
      <c r="W854" s="0" t="s">
        <v>1084</v>
      </c>
      <c r="X854" s="0" t="s">
        <v>1085</v>
      </c>
      <c r="Y854" s="0" t="s">
        <v>1051</v>
      </c>
      <c r="Z854" s="0" t="s">
        <v>618</v>
      </c>
      <c r="AA854" s="0" t="n">
        <v>621207.1</v>
      </c>
      <c r="AB854" s="215" t="n">
        <v>37036.875</v>
      </c>
      <c r="AC854" s="215" t="n">
        <v>37036.875</v>
      </c>
    </row>
    <row r="855" customFormat="false" ht="12.75" hidden="false" customHeight="false" outlineLevel="0" collapsed="false">
      <c r="A855" s="208" t="str">
        <f aca="false">B855&amp;" "&amp;C855&amp;" "&amp;D855</f>
        <v>US Natural Gas Physical</v>
      </c>
      <c r="B855" s="208" t="str">
        <f aca="false">IF((LEFT(N855,2)="US"),"US","")</f>
        <v>US</v>
      </c>
      <c r="C855" s="208" t="str">
        <f aca="false">M855</f>
        <v>Natural Gas</v>
      </c>
      <c r="D855" s="208" t="str">
        <f aca="false">IF(ISNUMBER(FIND("Phy",N855))=TRUE(),"Physical","Financial")</f>
        <v>Physical</v>
      </c>
      <c r="E855" s="208" t="n">
        <f aca="false">IF(VLOOKUP(S855,'DD-Lookup'!$J$6:$L$50,3,FALSE())="Monthly",(YEAR(AC855)-YEAR(AB855))*12+MONTH(AC855)-MONTH(AB855)+1,(AC855-AB855+1))</f>
        <v>1</v>
      </c>
      <c r="F855" s="239" t="n">
        <f aca="false">E855*SUM(P855:Q855)</f>
        <v>5000</v>
      </c>
      <c r="G855" s="214" t="n">
        <v>1289044</v>
      </c>
      <c r="H855" s="215" t="n">
        <v>37035.3318402778</v>
      </c>
      <c r="I855" s="0" t="s">
        <v>1317</v>
      </c>
      <c r="M855" s="0" t="s">
        <v>858</v>
      </c>
      <c r="N855" s="0" t="s">
        <v>1305</v>
      </c>
      <c r="O855" s="0" t="s">
        <v>1397</v>
      </c>
      <c r="Q855" s="216" t="n">
        <v>5000</v>
      </c>
      <c r="S855" s="0" t="s">
        <v>1026</v>
      </c>
      <c r="T855" s="0" t="s">
        <v>784</v>
      </c>
      <c r="U855" s="218" t="n">
        <v>4.01</v>
      </c>
      <c r="V855" s="0" t="s">
        <v>1318</v>
      </c>
      <c r="W855" s="0" t="s">
        <v>1361</v>
      </c>
      <c r="X855" s="0" t="s">
        <v>1362</v>
      </c>
      <c r="Y855" s="0" t="s">
        <v>1310</v>
      </c>
      <c r="Z855" s="0" t="s">
        <v>571</v>
      </c>
      <c r="AA855" s="0" t="n">
        <v>807024</v>
      </c>
      <c r="AB855" s="215" t="n">
        <v>37036.875</v>
      </c>
      <c r="AC855" s="215" t="n">
        <v>37036.875</v>
      </c>
    </row>
    <row r="856" customFormat="false" ht="12.75" hidden="false" customHeight="false" outlineLevel="0" collapsed="false">
      <c r="A856" s="208" t="str">
        <f aca="false">B856&amp;" "&amp;C856&amp;" "&amp;D856</f>
        <v>US Power Physical</v>
      </c>
      <c r="B856" s="208" t="str">
        <f aca="false">IF((LEFT(N856,2)="US"),"US","")</f>
        <v>US</v>
      </c>
      <c r="C856" s="208" t="str">
        <f aca="false">M856</f>
        <v>Power</v>
      </c>
      <c r="D856" s="208" t="str">
        <f aca="false">IF(ISNUMBER(FIND("Phy",N856))=TRUE(),"Physical","Financial")</f>
        <v>Physical</v>
      </c>
      <c r="E856" s="208" t="n">
        <f aca="false">IF(VLOOKUP(S856,'DD-Lookup'!$J$6:$L$50,3,FALSE())="Monthly",(YEAR(AC856)-YEAR(AB856))*12+MONTH(AC856)-MONTH(AB856)+1,(AC856-AB856+1))</f>
        <v>30</v>
      </c>
      <c r="F856" s="239" t="n">
        <f aca="false">E856*SUM(P856:Q856)</f>
        <v>1500</v>
      </c>
      <c r="G856" s="214" t="n">
        <v>1289046</v>
      </c>
      <c r="H856" s="215" t="n">
        <v>37035.331875</v>
      </c>
      <c r="I856" s="0" t="s">
        <v>1078</v>
      </c>
      <c r="M856" s="0" t="s">
        <v>67</v>
      </c>
      <c r="N856" s="0" t="s">
        <v>1081</v>
      </c>
      <c r="O856" s="0" t="s">
        <v>1181</v>
      </c>
      <c r="P856" s="216" t="n">
        <v>50</v>
      </c>
      <c r="S856" s="0" t="s">
        <v>930</v>
      </c>
      <c r="T856" s="0" t="s">
        <v>784</v>
      </c>
      <c r="U856" s="218" t="n">
        <v>73.25</v>
      </c>
      <c r="V856" s="0" t="s">
        <v>1188</v>
      </c>
      <c r="W856" s="0" t="s">
        <v>1084</v>
      </c>
      <c r="X856" s="0" t="s">
        <v>1182</v>
      </c>
      <c r="Y856" s="0" t="s">
        <v>1051</v>
      </c>
      <c r="Z856" s="0" t="s">
        <v>618</v>
      </c>
      <c r="AA856" s="0" t="n">
        <v>621208.1</v>
      </c>
      <c r="AB856" s="215" t="n">
        <v>37043.5944444445</v>
      </c>
      <c r="AC856" s="215" t="n">
        <v>37072.5944444445</v>
      </c>
    </row>
    <row r="857" customFormat="false" ht="12.75" hidden="false" customHeight="false" outlineLevel="0" collapsed="false">
      <c r="A857" s="208" t="str">
        <f aca="false">B857&amp;" "&amp;C857&amp;" "&amp;D857</f>
        <v>US Natural Gas Physical</v>
      </c>
      <c r="B857" s="208" t="str">
        <f aca="false">IF((LEFT(N857,2)="US"),"US","")</f>
        <v>US</v>
      </c>
      <c r="C857" s="208" t="str">
        <f aca="false">M857</f>
        <v>Natural Gas</v>
      </c>
      <c r="D857" s="208" t="str">
        <f aca="false">IF(ISNUMBER(FIND("Phy",N857))=TRUE(),"Physical","Financial")</f>
        <v>Physical</v>
      </c>
      <c r="E857" s="208" t="n">
        <f aca="false">IF(VLOOKUP(S857,'DD-Lookup'!$J$6:$L$50,3,FALSE())="Monthly",(YEAR(AC857)-YEAR(AB857))*12+MONTH(AC857)-MONTH(AB857)+1,(AC857-AB857+1))</f>
        <v>1</v>
      </c>
      <c r="F857" s="239" t="n">
        <f aca="false">E857*SUM(P857:Q857)</f>
        <v>5000</v>
      </c>
      <c r="G857" s="214" t="n">
        <v>1289047</v>
      </c>
      <c r="H857" s="215" t="n">
        <v>37035.3318865741</v>
      </c>
      <c r="I857" s="0" t="s">
        <v>1115</v>
      </c>
      <c r="M857" s="0" t="s">
        <v>858</v>
      </c>
      <c r="N857" s="0" t="s">
        <v>1305</v>
      </c>
      <c r="O857" s="0" t="s">
        <v>1547</v>
      </c>
      <c r="P857" s="216" t="n">
        <v>5000</v>
      </c>
      <c r="S857" s="0" t="s">
        <v>1026</v>
      </c>
      <c r="T857" s="0" t="s">
        <v>784</v>
      </c>
      <c r="U857" s="218" t="n">
        <v>2.915</v>
      </c>
      <c r="V857" s="0" t="s">
        <v>1568</v>
      </c>
      <c r="W857" s="0" t="s">
        <v>1548</v>
      </c>
      <c r="X857" s="0" t="s">
        <v>1535</v>
      </c>
      <c r="Y857" s="0" t="s">
        <v>1310</v>
      </c>
      <c r="Z857" s="0" t="s">
        <v>571</v>
      </c>
      <c r="AA857" s="0" t="n">
        <v>807025</v>
      </c>
      <c r="AB857" s="215" t="n">
        <v>37036.875</v>
      </c>
      <c r="AC857" s="215" t="n">
        <v>37036.875</v>
      </c>
    </row>
    <row r="858" customFormat="false" ht="12.75" hidden="false" customHeight="false" outlineLevel="0" collapsed="false">
      <c r="A858" s="208" t="str">
        <f aca="false">B858&amp;" "&amp;C858&amp;" "&amp;D858</f>
        <v>US Power Physical</v>
      </c>
      <c r="B858" s="208" t="str">
        <f aca="false">IF((LEFT(N858,2)="US"),"US","")</f>
        <v>US</v>
      </c>
      <c r="C858" s="208" t="str">
        <f aca="false">M858</f>
        <v>Power</v>
      </c>
      <c r="D858" s="208" t="str">
        <f aca="false">IF(ISNUMBER(FIND("Phy",N858))=TRUE(),"Physical","Financial")</f>
        <v>Physical</v>
      </c>
      <c r="E858" s="208" t="n">
        <f aca="false">IF(VLOOKUP(S858,'DD-Lookup'!$J$6:$L$50,3,FALSE())="Monthly",(YEAR(AC858)-YEAR(AB858))*12+MONTH(AC858)-MONTH(AB858)+1,(AC858-AB858+1))</f>
        <v>1</v>
      </c>
      <c r="F858" s="239" t="n">
        <f aca="false">E858*SUM(P858:Q858)</f>
        <v>50</v>
      </c>
      <c r="G858" s="214" t="n">
        <v>1289049</v>
      </c>
      <c r="H858" s="215" t="n">
        <v>37035.3321064815</v>
      </c>
      <c r="I858" s="0" t="s">
        <v>1248</v>
      </c>
      <c r="M858" s="0" t="s">
        <v>67</v>
      </c>
      <c r="N858" s="0" t="s">
        <v>1081</v>
      </c>
      <c r="O858" s="0" t="s">
        <v>1082</v>
      </c>
      <c r="Q858" s="216" t="n">
        <v>50</v>
      </c>
      <c r="S858" s="0" t="s">
        <v>930</v>
      </c>
      <c r="T858" s="0" t="s">
        <v>784</v>
      </c>
      <c r="U858" s="218" t="n">
        <v>26</v>
      </c>
      <c r="V858" s="0" t="s">
        <v>1365</v>
      </c>
      <c r="W858" s="0" t="s">
        <v>1084</v>
      </c>
      <c r="X858" s="0" t="s">
        <v>1085</v>
      </c>
      <c r="Y858" s="0" t="s">
        <v>1051</v>
      </c>
      <c r="Z858" s="0" t="s">
        <v>618</v>
      </c>
      <c r="AA858" s="0" t="n">
        <v>621210.1</v>
      </c>
      <c r="AB858" s="215" t="n">
        <v>37036.875</v>
      </c>
      <c r="AC858" s="215" t="n">
        <v>37036.875</v>
      </c>
    </row>
    <row r="859" customFormat="false" ht="12.75" hidden="false" customHeight="false" outlineLevel="0" collapsed="false">
      <c r="A859" s="208" t="str">
        <f aca="false">B859&amp;" "&amp;C859&amp;" "&amp;D859</f>
        <v>US Natural Gas Physical</v>
      </c>
      <c r="B859" s="208" t="str">
        <f aca="false">IF((LEFT(N859,2)="US"),"US","")</f>
        <v>US</v>
      </c>
      <c r="C859" s="208" t="str">
        <f aca="false">M859</f>
        <v>Natural Gas</v>
      </c>
      <c r="D859" s="208" t="str">
        <f aca="false">IF(ISNUMBER(FIND("Phy",N859))=TRUE(),"Physical","Financial")</f>
        <v>Physical</v>
      </c>
      <c r="E859" s="208" t="n">
        <f aca="false">IF(VLOOKUP(S859,'DD-Lookup'!$J$6:$L$50,3,FALSE())="Monthly",(YEAR(AC859)-YEAR(AB859))*12+MONTH(AC859)-MONTH(AB859)+1,(AC859-AB859+1))</f>
        <v>1</v>
      </c>
      <c r="F859" s="239" t="n">
        <f aca="false">E859*SUM(P859:Q859)</f>
        <v>10000</v>
      </c>
      <c r="G859" s="214" t="n">
        <v>1289050</v>
      </c>
      <c r="H859" s="215" t="n">
        <v>37035.3321180556</v>
      </c>
      <c r="I859" s="0" t="s">
        <v>1500</v>
      </c>
      <c r="M859" s="0" t="s">
        <v>858</v>
      </c>
      <c r="N859" s="0" t="s">
        <v>1305</v>
      </c>
      <c r="O859" s="0" t="s">
        <v>1577</v>
      </c>
      <c r="Q859" s="216" t="n">
        <v>10000</v>
      </c>
      <c r="S859" s="0" t="s">
        <v>1026</v>
      </c>
      <c r="T859" s="0" t="s">
        <v>784</v>
      </c>
      <c r="U859" s="218" t="n">
        <v>6.45</v>
      </c>
      <c r="V859" s="0" t="s">
        <v>1578</v>
      </c>
      <c r="W859" s="0" t="s">
        <v>1579</v>
      </c>
      <c r="X859" s="0" t="s">
        <v>1535</v>
      </c>
      <c r="Y859" s="0" t="s">
        <v>1310</v>
      </c>
      <c r="Z859" s="0" t="s">
        <v>571</v>
      </c>
      <c r="AA859" s="0" t="n">
        <v>807026</v>
      </c>
      <c r="AB859" s="215" t="n">
        <v>37036.875</v>
      </c>
      <c r="AC859" s="215" t="n">
        <v>37036.875</v>
      </c>
    </row>
    <row r="860" customFormat="false" ht="12.75" hidden="false" customHeight="false" outlineLevel="0" collapsed="false">
      <c r="A860" s="208" t="str">
        <f aca="false">B860&amp;" "&amp;C860&amp;" "&amp;D860</f>
        <v>US Natural Gas Physical</v>
      </c>
      <c r="B860" s="208" t="str">
        <f aca="false">IF((LEFT(N860,2)="US"),"US","")</f>
        <v>US</v>
      </c>
      <c r="C860" s="208" t="str">
        <f aca="false">M860</f>
        <v>Natural Gas</v>
      </c>
      <c r="D860" s="208" t="str">
        <f aca="false">IF(ISNUMBER(FIND("Phy",N860))=TRUE(),"Physical","Financial")</f>
        <v>Physical</v>
      </c>
      <c r="E860" s="208" t="n">
        <f aca="false">IF(VLOOKUP(S860,'DD-Lookup'!$J$6:$L$50,3,FALSE())="Monthly",(YEAR(AC860)-YEAR(AB860))*12+MONTH(AC860)-MONTH(AB860)+1,(AC860-AB860+1))</f>
        <v>1</v>
      </c>
      <c r="F860" s="239" t="n">
        <f aca="false">E860*SUM(P860:Q860)</f>
        <v>5000</v>
      </c>
      <c r="G860" s="214" t="n">
        <v>1289051</v>
      </c>
      <c r="H860" s="215" t="n">
        <v>37035.3321296296</v>
      </c>
      <c r="I860" s="0" t="s">
        <v>1580</v>
      </c>
      <c r="M860" s="0" t="s">
        <v>858</v>
      </c>
      <c r="N860" s="0" t="s">
        <v>1305</v>
      </c>
      <c r="O860" s="0" t="s">
        <v>1581</v>
      </c>
      <c r="Q860" s="216" t="n">
        <v>5000</v>
      </c>
      <c r="S860" s="0" t="s">
        <v>1026</v>
      </c>
      <c r="T860" s="0" t="s">
        <v>784</v>
      </c>
      <c r="U860" s="218" t="n">
        <v>9.6</v>
      </c>
      <c r="V860" s="0" t="s">
        <v>1582</v>
      </c>
      <c r="W860" s="0" t="s">
        <v>1579</v>
      </c>
      <c r="X860" s="0" t="s">
        <v>1535</v>
      </c>
      <c r="Y860" s="0" t="s">
        <v>1310</v>
      </c>
      <c r="Z860" s="0" t="s">
        <v>571</v>
      </c>
      <c r="AA860" s="0" t="n">
        <v>807027</v>
      </c>
      <c r="AB860" s="215" t="n">
        <v>37036.875</v>
      </c>
      <c r="AC860" s="215" t="n">
        <v>37036.875</v>
      </c>
    </row>
    <row r="861" customFormat="false" ht="12.75" hidden="false" customHeight="false" outlineLevel="0" collapsed="false">
      <c r="A861" s="208" t="str">
        <f aca="false">B861&amp;" "&amp;C861&amp;" "&amp;D861</f>
        <v>US Natural Gas Physical</v>
      </c>
      <c r="B861" s="208" t="str">
        <f aca="false">IF((LEFT(N861,2)="US"),"US","")</f>
        <v>US</v>
      </c>
      <c r="C861" s="208" t="str">
        <f aca="false">M861</f>
        <v>Natural Gas</v>
      </c>
      <c r="D861" s="208" t="str">
        <f aca="false">IF(ISNUMBER(FIND("Phy",N861))=TRUE(),"Physical","Financial")</f>
        <v>Physical</v>
      </c>
      <c r="E861" s="208" t="n">
        <f aca="false">IF(VLOOKUP(S861,'DD-Lookup'!$J$6:$L$50,3,FALSE())="Monthly",(YEAR(AC861)-YEAR(AB861))*12+MONTH(AC861)-MONTH(AB861)+1,(AC861-AB861+1))</f>
        <v>1</v>
      </c>
      <c r="F861" s="239" t="n">
        <f aca="false">E861*SUM(P861:Q861)</f>
        <v>5000</v>
      </c>
      <c r="G861" s="214" t="n">
        <v>1289052</v>
      </c>
      <c r="H861" s="215" t="n">
        <v>37035.3321412037</v>
      </c>
      <c r="I861" s="0" t="s">
        <v>1500</v>
      </c>
      <c r="M861" s="0" t="s">
        <v>858</v>
      </c>
      <c r="N861" s="0" t="s">
        <v>1305</v>
      </c>
      <c r="O861" s="0" t="s">
        <v>1577</v>
      </c>
      <c r="Q861" s="216" t="n">
        <v>5000</v>
      </c>
      <c r="S861" s="0" t="s">
        <v>1026</v>
      </c>
      <c r="T861" s="0" t="s">
        <v>784</v>
      </c>
      <c r="U861" s="218" t="n">
        <v>6.55</v>
      </c>
      <c r="V861" s="0" t="s">
        <v>1578</v>
      </c>
      <c r="W861" s="0" t="s">
        <v>1579</v>
      </c>
      <c r="X861" s="0" t="s">
        <v>1535</v>
      </c>
      <c r="Y861" s="0" t="s">
        <v>1310</v>
      </c>
      <c r="Z861" s="0" t="s">
        <v>571</v>
      </c>
      <c r="AA861" s="0" t="n">
        <v>807028</v>
      </c>
      <c r="AB861" s="215" t="n">
        <v>37036.875</v>
      </c>
      <c r="AC861" s="215" t="n">
        <v>37036.875</v>
      </c>
    </row>
    <row r="862" customFormat="false" ht="12.75" hidden="false" customHeight="false" outlineLevel="0" collapsed="false">
      <c r="A862" s="208" t="str">
        <f aca="false">B862&amp;" "&amp;C862&amp;" "&amp;D862</f>
        <v>US Power Physical</v>
      </c>
      <c r="B862" s="208" t="str">
        <f aca="false">IF((LEFT(N862,2)="US"),"US","")</f>
        <v>US</v>
      </c>
      <c r="C862" s="208" t="str">
        <f aca="false">M862</f>
        <v>Power</v>
      </c>
      <c r="D862" s="208" t="str">
        <f aca="false">IF(ISNUMBER(FIND("Phy",N862))=TRUE(),"Physical","Financial")</f>
        <v>Physical</v>
      </c>
      <c r="E862" s="208" t="n">
        <f aca="false">IF(VLOOKUP(S862,'DD-Lookup'!$J$6:$L$50,3,FALSE())="Monthly",(YEAR(AC862)-YEAR(AB862))*12+MONTH(AC862)-MONTH(AB862)+1,(AC862-AB862+1))</f>
        <v>1</v>
      </c>
      <c r="F862" s="239" t="n">
        <f aca="false">E862*SUM(P862:Q862)</f>
        <v>50</v>
      </c>
      <c r="G862" s="214" t="n">
        <v>1289053</v>
      </c>
      <c r="H862" s="215" t="n">
        <v>37035.3321759259</v>
      </c>
      <c r="I862" s="0" t="s">
        <v>1107</v>
      </c>
      <c r="M862" s="0" t="s">
        <v>67</v>
      </c>
      <c r="N862" s="0" t="s">
        <v>1081</v>
      </c>
      <c r="O862" s="0" t="s">
        <v>1082</v>
      </c>
      <c r="Q862" s="216" t="n">
        <v>50</v>
      </c>
      <c r="S862" s="0" t="s">
        <v>930</v>
      </c>
      <c r="T862" s="0" t="s">
        <v>784</v>
      </c>
      <c r="U862" s="218" t="n">
        <v>26.25</v>
      </c>
      <c r="V862" s="0" t="s">
        <v>1160</v>
      </c>
      <c r="W862" s="0" t="s">
        <v>1084</v>
      </c>
      <c r="X862" s="0" t="s">
        <v>1085</v>
      </c>
      <c r="Y862" s="0" t="s">
        <v>1051</v>
      </c>
      <c r="Z862" s="0" t="s">
        <v>618</v>
      </c>
      <c r="AA862" s="0" t="n">
        <v>621211.1</v>
      </c>
      <c r="AB862" s="215" t="n">
        <v>37036.875</v>
      </c>
      <c r="AC862" s="215" t="n">
        <v>37036.875</v>
      </c>
    </row>
    <row r="863" customFormat="false" ht="12.75" hidden="false" customHeight="false" outlineLevel="0" collapsed="false">
      <c r="A863" s="208" t="str">
        <f aca="false">B863&amp;" "&amp;C863&amp;" "&amp;D863</f>
        <v>US Natural Gas Physical</v>
      </c>
      <c r="B863" s="208" t="str">
        <f aca="false">IF((LEFT(N863,2)="US"),"US","")</f>
        <v>US</v>
      </c>
      <c r="C863" s="208" t="str">
        <f aca="false">M863</f>
        <v>Natural Gas</v>
      </c>
      <c r="D863" s="208" t="str">
        <f aca="false">IF(ISNUMBER(FIND("Phy",N863))=TRUE(),"Physical","Financial")</f>
        <v>Physical</v>
      </c>
      <c r="E863" s="208" t="n">
        <f aca="false">IF(VLOOKUP(S863,'DD-Lookup'!$J$6:$L$50,3,FALSE())="Monthly",(YEAR(AC863)-YEAR(AB863))*12+MONTH(AC863)-MONTH(AB863)+1,(AC863-AB863+1))</f>
        <v>1</v>
      </c>
      <c r="F863" s="239" t="n">
        <f aca="false">E863*SUM(P863:Q863)</f>
        <v>5000</v>
      </c>
      <c r="G863" s="214" t="n">
        <v>1289054</v>
      </c>
      <c r="H863" s="215" t="n">
        <v>37035.3321759259</v>
      </c>
      <c r="I863" s="0" t="s">
        <v>1500</v>
      </c>
      <c r="M863" s="0" t="s">
        <v>858</v>
      </c>
      <c r="N863" s="0" t="s">
        <v>1305</v>
      </c>
      <c r="O863" s="0" t="s">
        <v>1547</v>
      </c>
      <c r="Q863" s="216" t="n">
        <v>5000</v>
      </c>
      <c r="S863" s="0" t="s">
        <v>1026</v>
      </c>
      <c r="T863" s="0" t="s">
        <v>784</v>
      </c>
      <c r="U863" s="218" t="n">
        <v>2.93</v>
      </c>
      <c r="V863" s="0" t="s">
        <v>1503</v>
      </c>
      <c r="W863" s="0" t="s">
        <v>1548</v>
      </c>
      <c r="X863" s="0" t="s">
        <v>1535</v>
      </c>
      <c r="Y863" s="0" t="s">
        <v>1310</v>
      </c>
      <c r="Z863" s="0" t="s">
        <v>571</v>
      </c>
      <c r="AA863" s="0" t="n">
        <v>807029</v>
      </c>
      <c r="AB863" s="215" t="n">
        <v>37036.875</v>
      </c>
      <c r="AC863" s="215" t="n">
        <v>37036.875</v>
      </c>
    </row>
    <row r="864" customFormat="false" ht="12.75" hidden="false" customHeight="false" outlineLevel="0" collapsed="false">
      <c r="A864" s="208" t="str">
        <f aca="false">B864&amp;" "&amp;C864&amp;" "&amp;D864</f>
        <v>US Power Physical</v>
      </c>
      <c r="B864" s="208" t="str">
        <f aca="false">IF((LEFT(N864,2)="US"),"US","")</f>
        <v>US</v>
      </c>
      <c r="C864" s="208" t="str">
        <f aca="false">M864</f>
        <v>Power</v>
      </c>
      <c r="D864" s="208" t="str">
        <f aca="false">IF(ISNUMBER(FIND("Phy",N864))=TRUE(),"Physical","Financial")</f>
        <v>Physical</v>
      </c>
      <c r="E864" s="208" t="n">
        <f aca="false">IF(VLOOKUP(S864,'DD-Lookup'!$J$6:$L$50,3,FALSE())="Monthly",(YEAR(AC864)-YEAR(AB864))*12+MONTH(AC864)-MONTH(AB864)+1,(AC864-AB864+1))</f>
        <v>1</v>
      </c>
      <c r="F864" s="239" t="n">
        <f aca="false">E864*SUM(P864:Q864)</f>
        <v>50</v>
      </c>
      <c r="G864" s="214" t="n">
        <v>1289055</v>
      </c>
      <c r="H864" s="215" t="n">
        <v>37035.3321759259</v>
      </c>
      <c r="I864" s="0" t="s">
        <v>1107</v>
      </c>
      <c r="M864" s="0" t="s">
        <v>67</v>
      </c>
      <c r="N864" s="0" t="s">
        <v>1081</v>
      </c>
      <c r="O864" s="0" t="s">
        <v>1110</v>
      </c>
      <c r="Q864" s="216" t="n">
        <v>50</v>
      </c>
      <c r="S864" s="0" t="s">
        <v>930</v>
      </c>
      <c r="T864" s="0" t="s">
        <v>784</v>
      </c>
      <c r="U864" s="218" t="n">
        <v>44.5</v>
      </c>
      <c r="V864" s="0" t="s">
        <v>1368</v>
      </c>
      <c r="W864" s="0" t="s">
        <v>1094</v>
      </c>
      <c r="X864" s="0" t="s">
        <v>1063</v>
      </c>
      <c r="Y864" s="0" t="s">
        <v>1051</v>
      </c>
      <c r="Z864" s="0" t="s">
        <v>618</v>
      </c>
      <c r="AA864" s="0" t="n">
        <v>621212.1</v>
      </c>
      <c r="AB864" s="215" t="n">
        <v>37036.875</v>
      </c>
      <c r="AC864" s="215" t="n">
        <v>37036.875</v>
      </c>
    </row>
    <row r="865" customFormat="false" ht="12.75" hidden="false" customHeight="false" outlineLevel="0" collapsed="false">
      <c r="A865" s="208" t="str">
        <f aca="false">B865&amp;" "&amp;C865&amp;" "&amp;D865</f>
        <v>US Natural Gas Physical</v>
      </c>
      <c r="B865" s="208" t="str">
        <f aca="false">IF((LEFT(N865,2)="US"),"US","")</f>
        <v>US</v>
      </c>
      <c r="C865" s="208" t="str">
        <f aca="false">M865</f>
        <v>Natural Gas</v>
      </c>
      <c r="D865" s="208" t="str">
        <f aca="false">IF(ISNUMBER(FIND("Phy",N865))=TRUE(),"Physical","Financial")</f>
        <v>Physical</v>
      </c>
      <c r="E865" s="208" t="n">
        <f aca="false">IF(VLOOKUP(S865,'DD-Lookup'!$J$6:$L$50,3,FALSE())="Monthly",(YEAR(AC865)-YEAR(AB865))*12+MONTH(AC865)-MONTH(AB865)+1,(AC865-AB865+1))</f>
        <v>1</v>
      </c>
      <c r="F865" s="239" t="n">
        <f aca="false">E865*SUM(P865:Q865)</f>
        <v>5000</v>
      </c>
      <c r="G865" s="214" t="n">
        <v>1289056</v>
      </c>
      <c r="H865" s="215" t="n">
        <v>37035.3322337963</v>
      </c>
      <c r="I865" s="0" t="s">
        <v>1500</v>
      </c>
      <c r="M865" s="0" t="s">
        <v>858</v>
      </c>
      <c r="N865" s="0" t="s">
        <v>1305</v>
      </c>
      <c r="O865" s="0" t="s">
        <v>1577</v>
      </c>
      <c r="Q865" s="216" t="n">
        <v>5000</v>
      </c>
      <c r="S865" s="0" t="s">
        <v>1026</v>
      </c>
      <c r="T865" s="0" t="s">
        <v>784</v>
      </c>
      <c r="U865" s="218" t="n">
        <v>6.75</v>
      </c>
      <c r="V865" s="0" t="s">
        <v>1578</v>
      </c>
      <c r="W865" s="0" t="s">
        <v>1579</v>
      </c>
      <c r="X865" s="0" t="s">
        <v>1535</v>
      </c>
      <c r="Y865" s="0" t="s">
        <v>1310</v>
      </c>
      <c r="Z865" s="0" t="s">
        <v>571</v>
      </c>
      <c r="AA865" s="0" t="n">
        <v>807030</v>
      </c>
      <c r="AB865" s="215" t="n">
        <v>37036.875</v>
      </c>
      <c r="AC865" s="215" t="n">
        <v>37036.875</v>
      </c>
    </row>
    <row r="866" customFormat="false" ht="12.75" hidden="false" customHeight="false" outlineLevel="0" collapsed="false">
      <c r="A866" s="208" t="str">
        <f aca="false">B866&amp;" "&amp;C866&amp;" "&amp;D866</f>
        <v>US Natural Gas Physical</v>
      </c>
      <c r="B866" s="208" t="str">
        <f aca="false">IF((LEFT(N866,2)="US"),"US","")</f>
        <v>US</v>
      </c>
      <c r="C866" s="208" t="str">
        <f aca="false">M866</f>
        <v>Natural Gas</v>
      </c>
      <c r="D866" s="208" t="str">
        <f aca="false">IF(ISNUMBER(FIND("Phy",N866))=TRUE(),"Physical","Financial")</f>
        <v>Physical</v>
      </c>
      <c r="E866" s="208" t="n">
        <f aca="false">IF(VLOOKUP(S866,'DD-Lookup'!$J$6:$L$50,3,FALSE())="Monthly",(YEAR(AC866)-YEAR(AB866))*12+MONTH(AC866)-MONTH(AB866)+1,(AC866-AB866+1))</f>
        <v>1</v>
      </c>
      <c r="F866" s="239" t="n">
        <f aca="false">E866*SUM(P866:Q866)</f>
        <v>5000</v>
      </c>
      <c r="G866" s="214" t="n">
        <v>1289057</v>
      </c>
      <c r="H866" s="215" t="n">
        <v>37035.3322569444</v>
      </c>
      <c r="I866" s="0" t="s">
        <v>1183</v>
      </c>
      <c r="M866" s="0" t="s">
        <v>858</v>
      </c>
      <c r="N866" s="0" t="s">
        <v>1305</v>
      </c>
      <c r="O866" s="0" t="s">
        <v>1438</v>
      </c>
      <c r="Q866" s="216" t="n">
        <v>5000</v>
      </c>
      <c r="S866" s="0" t="s">
        <v>1026</v>
      </c>
      <c r="T866" s="0" t="s">
        <v>784</v>
      </c>
      <c r="U866" s="218" t="n">
        <v>4.345</v>
      </c>
      <c r="V866" s="0" t="s">
        <v>1413</v>
      </c>
      <c r="W866" s="0" t="s">
        <v>1439</v>
      </c>
      <c r="X866" s="0" t="s">
        <v>1440</v>
      </c>
      <c r="Y866" s="0" t="s">
        <v>1310</v>
      </c>
      <c r="Z866" s="0" t="s">
        <v>571</v>
      </c>
      <c r="AA866" s="0" t="n">
        <v>807031</v>
      </c>
      <c r="AB866" s="215" t="n">
        <v>37036.875</v>
      </c>
      <c r="AC866" s="215" t="n">
        <v>37036.875</v>
      </c>
    </row>
    <row r="867" customFormat="false" ht="12.75" hidden="false" customHeight="false" outlineLevel="0" collapsed="false">
      <c r="A867" s="208" t="str">
        <f aca="false">B867&amp;" "&amp;C867&amp;" "&amp;D867</f>
        <v> Natural Gas Physical</v>
      </c>
      <c r="B867" s="208" t="str">
        <f aca="false">IF((LEFT(N867,2)="US"),"US","")</f>
        <v/>
      </c>
      <c r="C867" s="208" t="str">
        <f aca="false">M867</f>
        <v>Natural Gas</v>
      </c>
      <c r="D867" s="208" t="str">
        <f aca="false">IF(ISNUMBER(FIND("Phy",N867))=TRUE(),"Physical","Financial")</f>
        <v>Physical</v>
      </c>
      <c r="E867" s="208" t="n">
        <f aca="false">IF(VLOOKUP(S867,'DD-Lookup'!$J$6:$L$50,3,FALSE())="Monthly",(YEAR(AC867)-YEAR(AB867))*12+MONTH(AC867)-MONTH(AB867)+1,(AC867-AB867+1))</f>
        <v>1</v>
      </c>
      <c r="F867" s="239" t="n">
        <f aca="false">E867*SUM(P867:Q867)</f>
        <v>10000</v>
      </c>
      <c r="G867" s="214" t="n">
        <v>1289059</v>
      </c>
      <c r="H867" s="215" t="n">
        <v>37035.332349537</v>
      </c>
      <c r="I867" s="0" t="s">
        <v>1583</v>
      </c>
      <c r="M867" s="0" t="s">
        <v>858</v>
      </c>
      <c r="N867" s="0" t="s">
        <v>1334</v>
      </c>
      <c r="O867" s="0" t="s">
        <v>1335</v>
      </c>
      <c r="Q867" s="216" t="n">
        <v>10000</v>
      </c>
      <c r="S867" s="0" t="s">
        <v>1026</v>
      </c>
      <c r="T867" s="0" t="s">
        <v>784</v>
      </c>
      <c r="U867" s="218" t="n">
        <v>4.365</v>
      </c>
      <c r="V867" s="0" t="s">
        <v>1584</v>
      </c>
      <c r="W867" s="0" t="s">
        <v>1337</v>
      </c>
      <c r="X867" s="0" t="s">
        <v>1338</v>
      </c>
      <c r="Y867" s="0" t="s">
        <v>1310</v>
      </c>
      <c r="Z867" s="0" t="s">
        <v>571</v>
      </c>
      <c r="AA867" s="0" t="n">
        <v>807034</v>
      </c>
      <c r="AB867" s="215" t="n">
        <v>37036.875</v>
      </c>
      <c r="AC867" s="215" t="n">
        <v>37036.875</v>
      </c>
    </row>
    <row r="868" customFormat="false" ht="12.75" hidden="false" customHeight="false" outlineLevel="0" collapsed="false">
      <c r="A868" s="208" t="str">
        <f aca="false">B868&amp;" "&amp;C868&amp;" "&amp;D868</f>
        <v>US Natural Gas Physical</v>
      </c>
      <c r="B868" s="208" t="str">
        <f aca="false">IF((LEFT(N868,2)="US"),"US","")</f>
        <v>US</v>
      </c>
      <c r="C868" s="208" t="str">
        <f aca="false">M868</f>
        <v>Natural Gas</v>
      </c>
      <c r="D868" s="208" t="str">
        <f aca="false">IF(ISNUMBER(FIND("Phy",N868))=TRUE(),"Physical","Financial")</f>
        <v>Physical</v>
      </c>
      <c r="E868" s="208" t="n">
        <f aca="false">IF(VLOOKUP(S868,'DD-Lookup'!$J$6:$L$50,3,FALSE())="Monthly",(YEAR(AC868)-YEAR(AB868))*12+MONTH(AC868)-MONTH(AB868)+1,(AC868-AB868+1))</f>
        <v>1</v>
      </c>
      <c r="F868" s="239" t="n">
        <f aca="false">E868*SUM(P868:Q868)</f>
        <v>10000</v>
      </c>
      <c r="G868" s="214" t="n">
        <v>1289058</v>
      </c>
      <c r="H868" s="215" t="n">
        <v>37035.332349537</v>
      </c>
      <c r="I868" s="0" t="s">
        <v>1045</v>
      </c>
      <c r="M868" s="0" t="s">
        <v>858</v>
      </c>
      <c r="N868" s="0" t="s">
        <v>1305</v>
      </c>
      <c r="O868" s="0" t="s">
        <v>1566</v>
      </c>
      <c r="Q868" s="216" t="n">
        <v>10000</v>
      </c>
      <c r="S868" s="0" t="s">
        <v>1026</v>
      </c>
      <c r="T868" s="0" t="s">
        <v>784</v>
      </c>
      <c r="U868" s="218" t="n">
        <v>13.15</v>
      </c>
      <c r="V868" s="0" t="s">
        <v>1585</v>
      </c>
      <c r="W868" s="0" t="s">
        <v>1559</v>
      </c>
      <c r="X868" s="0" t="s">
        <v>1535</v>
      </c>
      <c r="Y868" s="0" t="s">
        <v>1310</v>
      </c>
      <c r="Z868" s="0" t="s">
        <v>571</v>
      </c>
      <c r="AA868" s="0" t="n">
        <v>807032</v>
      </c>
      <c r="AB868" s="215" t="n">
        <v>37036.875</v>
      </c>
      <c r="AC868" s="215" t="n">
        <v>37036.875</v>
      </c>
    </row>
    <row r="869" customFormat="false" ht="12.75" hidden="false" customHeight="false" outlineLevel="0" collapsed="false">
      <c r="A869" s="208" t="str">
        <f aca="false">B869&amp;" "&amp;C869&amp;" "&amp;D869</f>
        <v>US Natural Gas Physical</v>
      </c>
      <c r="B869" s="208" t="str">
        <f aca="false">IF((LEFT(N869,2)="US"),"US","")</f>
        <v>US</v>
      </c>
      <c r="C869" s="208" t="str">
        <f aca="false">M869</f>
        <v>Natural Gas</v>
      </c>
      <c r="D869" s="208" t="str">
        <f aca="false">IF(ISNUMBER(FIND("Phy",N869))=TRUE(),"Physical","Financial")</f>
        <v>Physical</v>
      </c>
      <c r="E869" s="208" t="n">
        <f aca="false">IF(VLOOKUP(S869,'DD-Lookup'!$J$6:$L$50,3,FALSE())="Monthly",(YEAR(AC869)-YEAR(AB869))*12+MONTH(AC869)-MONTH(AB869)+1,(AC869-AB869+1))</f>
        <v>1</v>
      </c>
      <c r="F869" s="239" t="n">
        <f aca="false">E869*SUM(P869:Q869)</f>
        <v>5000</v>
      </c>
      <c r="G869" s="214" t="n">
        <v>1289060</v>
      </c>
      <c r="H869" s="215" t="n">
        <v>37035.3323726852</v>
      </c>
      <c r="I869" s="0" t="s">
        <v>1500</v>
      </c>
      <c r="M869" s="0" t="s">
        <v>858</v>
      </c>
      <c r="N869" s="0" t="s">
        <v>1305</v>
      </c>
      <c r="O869" s="0" t="s">
        <v>1577</v>
      </c>
      <c r="Q869" s="216" t="n">
        <v>5000</v>
      </c>
      <c r="S869" s="0" t="s">
        <v>1026</v>
      </c>
      <c r="T869" s="0" t="s">
        <v>784</v>
      </c>
      <c r="U869" s="218" t="n">
        <v>7.05</v>
      </c>
      <c r="V869" s="0" t="s">
        <v>1586</v>
      </c>
      <c r="W869" s="0" t="s">
        <v>1579</v>
      </c>
      <c r="X869" s="0" t="s">
        <v>1535</v>
      </c>
      <c r="Y869" s="0" t="s">
        <v>1310</v>
      </c>
      <c r="Z869" s="0" t="s">
        <v>571</v>
      </c>
      <c r="AA869" s="0" t="n">
        <v>807033</v>
      </c>
      <c r="AB869" s="215" t="n">
        <v>37036.875</v>
      </c>
      <c r="AC869" s="215" t="n">
        <v>37036.875</v>
      </c>
    </row>
    <row r="870" customFormat="false" ht="12.75" hidden="false" customHeight="false" outlineLevel="0" collapsed="false">
      <c r="A870" s="208" t="str">
        <f aca="false">B870&amp;" "&amp;C870&amp;" "&amp;D870</f>
        <v>US Natural Gas Physical</v>
      </c>
      <c r="B870" s="208" t="str">
        <f aca="false">IF((LEFT(N870,2)="US"),"US","")</f>
        <v>US</v>
      </c>
      <c r="C870" s="208" t="str">
        <f aca="false">M870</f>
        <v>Natural Gas</v>
      </c>
      <c r="D870" s="208" t="str">
        <f aca="false">IF(ISNUMBER(FIND("Phy",N870))=TRUE(),"Physical","Financial")</f>
        <v>Physical</v>
      </c>
      <c r="E870" s="208" t="n">
        <f aca="false">IF(VLOOKUP(S870,'DD-Lookup'!$J$6:$L$50,3,FALSE())="Monthly",(YEAR(AC870)-YEAR(AB870))*12+MONTH(AC870)-MONTH(AB870)+1,(AC870-AB870+1))</f>
        <v>1</v>
      </c>
      <c r="F870" s="239" t="n">
        <f aca="false">E870*SUM(P870:Q870)</f>
        <v>10000</v>
      </c>
      <c r="G870" s="214" t="n">
        <v>1289061</v>
      </c>
      <c r="H870" s="215" t="n">
        <v>37035.3323726852</v>
      </c>
      <c r="I870" s="0" t="s">
        <v>1505</v>
      </c>
      <c r="M870" s="0" t="s">
        <v>858</v>
      </c>
      <c r="N870" s="0" t="s">
        <v>1305</v>
      </c>
      <c r="O870" s="0" t="s">
        <v>1306</v>
      </c>
      <c r="P870" s="216" t="n">
        <v>10000</v>
      </c>
      <c r="S870" s="0" t="s">
        <v>1026</v>
      </c>
      <c r="T870" s="0" t="s">
        <v>784</v>
      </c>
      <c r="U870" s="218" t="n">
        <v>4.1963</v>
      </c>
      <c r="V870" s="0" t="s">
        <v>1587</v>
      </c>
      <c r="W870" s="0" t="s">
        <v>1308</v>
      </c>
      <c r="X870" s="0" t="s">
        <v>1309</v>
      </c>
      <c r="Y870" s="0" t="s">
        <v>1310</v>
      </c>
      <c r="Z870" s="0" t="s">
        <v>571</v>
      </c>
      <c r="AA870" s="0" t="n">
        <v>807035</v>
      </c>
      <c r="AB870" s="215" t="n">
        <v>37036.875</v>
      </c>
      <c r="AC870" s="215" t="n">
        <v>37036.875</v>
      </c>
    </row>
    <row r="871" customFormat="false" ht="12.75" hidden="false" customHeight="false" outlineLevel="0" collapsed="false">
      <c r="A871" s="208" t="str">
        <f aca="false">B871&amp;" "&amp;C871&amp;" "&amp;D871</f>
        <v>US Natural Gas Physical</v>
      </c>
      <c r="B871" s="208" t="str">
        <f aca="false">IF((LEFT(N871,2)="US"),"US","")</f>
        <v>US</v>
      </c>
      <c r="C871" s="208" t="str">
        <f aca="false">M871</f>
        <v>Natural Gas</v>
      </c>
      <c r="D871" s="208" t="str">
        <f aca="false">IF(ISNUMBER(FIND("Phy",N871))=TRUE(),"Physical","Financial")</f>
        <v>Physical</v>
      </c>
      <c r="E871" s="208" t="n">
        <f aca="false">IF(VLOOKUP(S871,'DD-Lookup'!$J$6:$L$50,3,FALSE())="Monthly",(YEAR(AC871)-YEAR(AB871))*12+MONTH(AC871)-MONTH(AB871)+1,(AC871-AB871+1))</f>
        <v>1</v>
      </c>
      <c r="F871" s="239" t="n">
        <f aca="false">E871*SUM(P871:Q871)</f>
        <v>5000</v>
      </c>
      <c r="G871" s="214" t="n">
        <v>1289062</v>
      </c>
      <c r="H871" s="215" t="n">
        <v>37035.3324305556</v>
      </c>
      <c r="I871" s="0" t="s">
        <v>1073</v>
      </c>
      <c r="M871" s="0" t="s">
        <v>858</v>
      </c>
      <c r="N871" s="0" t="s">
        <v>1305</v>
      </c>
      <c r="O871" s="0" t="s">
        <v>1577</v>
      </c>
      <c r="Q871" s="216" t="n">
        <v>5000</v>
      </c>
      <c r="S871" s="0" t="s">
        <v>1026</v>
      </c>
      <c r="T871" s="0" t="s">
        <v>784</v>
      </c>
      <c r="U871" s="218" t="n">
        <v>7.15</v>
      </c>
      <c r="V871" s="0" t="s">
        <v>1588</v>
      </c>
      <c r="W871" s="0" t="s">
        <v>1579</v>
      </c>
      <c r="X871" s="0" t="s">
        <v>1535</v>
      </c>
      <c r="Y871" s="0" t="s">
        <v>1310</v>
      </c>
      <c r="Z871" s="0" t="s">
        <v>571</v>
      </c>
      <c r="AA871" s="0" t="n">
        <v>807036</v>
      </c>
      <c r="AB871" s="215" t="n">
        <v>37036.875</v>
      </c>
      <c r="AC871" s="215" t="n">
        <v>37036.875</v>
      </c>
    </row>
    <row r="872" customFormat="false" ht="12.75" hidden="false" customHeight="false" outlineLevel="0" collapsed="false">
      <c r="A872" s="208" t="str">
        <f aca="false">B872&amp;" "&amp;C872&amp;" "&amp;D872</f>
        <v> Natural Gas Physical</v>
      </c>
      <c r="B872" s="208" t="str">
        <f aca="false">IF((LEFT(N872,2)="US"),"US","")</f>
        <v/>
      </c>
      <c r="C872" s="208" t="str">
        <f aca="false">M872</f>
        <v>Natural Gas</v>
      </c>
      <c r="D872" s="208" t="str">
        <f aca="false">IF(ISNUMBER(FIND("Phy",N872))=TRUE(),"Physical","Financial")</f>
        <v>Physical</v>
      </c>
      <c r="E872" s="208" t="n">
        <f aca="false">IF(VLOOKUP(S872,'DD-Lookup'!$J$6:$L$50,3,FALSE())="Monthly",(YEAR(AC872)-YEAR(AB872))*12+MONTH(AC872)-MONTH(AB872)+1,(AC872-AB872+1))</f>
        <v>1</v>
      </c>
      <c r="F872" s="239" t="n">
        <f aca="false">E872*SUM(P872:Q872)</f>
        <v>10000</v>
      </c>
      <c r="G872" s="214" t="n">
        <v>1289063</v>
      </c>
      <c r="H872" s="215" t="n">
        <v>37035.3324768519</v>
      </c>
      <c r="I872" s="0" t="s">
        <v>1583</v>
      </c>
      <c r="M872" s="0" t="s">
        <v>858</v>
      </c>
      <c r="N872" s="0" t="s">
        <v>1334</v>
      </c>
      <c r="O872" s="0" t="s">
        <v>1589</v>
      </c>
      <c r="P872" s="216" t="n">
        <v>10000</v>
      </c>
      <c r="S872" s="0" t="s">
        <v>1026</v>
      </c>
      <c r="T872" s="0" t="s">
        <v>784</v>
      </c>
      <c r="U872" s="218" t="n">
        <v>4.365</v>
      </c>
      <c r="V872" s="0" t="s">
        <v>1584</v>
      </c>
      <c r="W872" s="0" t="s">
        <v>1337</v>
      </c>
      <c r="X872" s="0" t="s">
        <v>1338</v>
      </c>
      <c r="Y872" s="0" t="s">
        <v>1310</v>
      </c>
      <c r="Z872" s="0" t="s">
        <v>571</v>
      </c>
      <c r="AA872" s="0" t="n">
        <v>807037</v>
      </c>
      <c r="AB872" s="215" t="n">
        <v>37036.875</v>
      </c>
      <c r="AC872" s="215" t="n">
        <v>37036.875</v>
      </c>
    </row>
    <row r="873" customFormat="false" ht="12.75" hidden="false" customHeight="false" outlineLevel="0" collapsed="false">
      <c r="A873" s="208" t="str">
        <f aca="false">B873&amp;" "&amp;C873&amp;" "&amp;D873</f>
        <v>US Power Physical</v>
      </c>
      <c r="B873" s="208" t="str">
        <f aca="false">IF((LEFT(N873,2)="US"),"US","")</f>
        <v>US</v>
      </c>
      <c r="C873" s="208" t="str">
        <f aca="false">M873</f>
        <v>Power</v>
      </c>
      <c r="D873" s="208" t="str">
        <f aca="false">IF(ISNUMBER(FIND("Phy",N873))=TRUE(),"Physical","Financial")</f>
        <v>Physical</v>
      </c>
      <c r="E873" s="208" t="n">
        <f aca="false">IF(VLOOKUP(S873,'DD-Lookup'!$J$6:$L$50,3,FALSE())="Monthly",(YEAR(AC873)-YEAR(AB873))*12+MONTH(AC873)-MONTH(AB873)+1,(AC873-AB873+1))</f>
        <v>92</v>
      </c>
      <c r="F873" s="239" t="n">
        <f aca="false">E873*SUM(P873:Q873)</f>
        <v>4600</v>
      </c>
      <c r="G873" s="214" t="n">
        <v>1289065</v>
      </c>
      <c r="H873" s="215" t="n">
        <v>37035.3326041667</v>
      </c>
      <c r="I873" s="0" t="s">
        <v>1115</v>
      </c>
      <c r="M873" s="0" t="s">
        <v>67</v>
      </c>
      <c r="N873" s="0" t="s">
        <v>1205</v>
      </c>
      <c r="O873" s="0" t="s">
        <v>1590</v>
      </c>
      <c r="Q873" s="216" t="n">
        <v>50</v>
      </c>
      <c r="S873" s="0" t="s">
        <v>930</v>
      </c>
      <c r="T873" s="0" t="s">
        <v>784</v>
      </c>
      <c r="U873" s="218" t="n">
        <v>38.5</v>
      </c>
      <c r="V873" s="0" t="s">
        <v>1339</v>
      </c>
      <c r="W873" s="0" t="s">
        <v>1591</v>
      </c>
      <c r="X873" s="0" t="s">
        <v>1209</v>
      </c>
      <c r="Y873" s="0" t="s">
        <v>1051</v>
      </c>
      <c r="Z873" s="0" t="s">
        <v>618</v>
      </c>
      <c r="AA873" s="0" t="n">
        <v>621213.1</v>
      </c>
      <c r="AB873" s="215" t="n">
        <v>37165</v>
      </c>
      <c r="AC873" s="215" t="n">
        <v>37256</v>
      </c>
    </row>
    <row r="874" customFormat="false" ht="12.75" hidden="false" customHeight="false" outlineLevel="0" collapsed="false">
      <c r="A874" s="208" t="str">
        <f aca="false">B874&amp;" "&amp;C874&amp;" "&amp;D874</f>
        <v>US Natural Gas Physical</v>
      </c>
      <c r="B874" s="208" t="str">
        <f aca="false">IF((LEFT(N874,2)="US"),"US","")</f>
        <v>US</v>
      </c>
      <c r="C874" s="208" t="str">
        <f aca="false">M874</f>
        <v>Natural Gas</v>
      </c>
      <c r="D874" s="208" t="str">
        <f aca="false">IF(ISNUMBER(FIND("Phy",N874))=TRUE(),"Physical","Financial")</f>
        <v>Physical</v>
      </c>
      <c r="E874" s="208" t="n">
        <f aca="false">IF(VLOOKUP(S874,'DD-Lookup'!$J$6:$L$50,3,FALSE())="Monthly",(YEAR(AC874)-YEAR(AB874))*12+MONTH(AC874)-MONTH(AB874)+1,(AC874-AB874+1))</f>
        <v>1</v>
      </c>
      <c r="F874" s="239" t="n">
        <f aca="false">E874*SUM(P874:Q874)</f>
        <v>5000</v>
      </c>
      <c r="G874" s="214" t="n">
        <v>1289066</v>
      </c>
      <c r="H874" s="215" t="n">
        <v>37035.3326157407</v>
      </c>
      <c r="I874" s="0" t="s">
        <v>593</v>
      </c>
      <c r="M874" s="0" t="s">
        <v>858</v>
      </c>
      <c r="N874" s="0" t="s">
        <v>1305</v>
      </c>
      <c r="O874" s="0" t="s">
        <v>1577</v>
      </c>
      <c r="Q874" s="216" t="n">
        <v>5000</v>
      </c>
      <c r="S874" s="0" t="s">
        <v>1026</v>
      </c>
      <c r="T874" s="0" t="s">
        <v>784</v>
      </c>
      <c r="U874" s="218" t="n">
        <v>7.45</v>
      </c>
      <c r="V874" s="0" t="s">
        <v>1592</v>
      </c>
      <c r="W874" s="0" t="s">
        <v>1579</v>
      </c>
      <c r="X874" s="0" t="s">
        <v>1535</v>
      </c>
      <c r="Y874" s="0" t="s">
        <v>1310</v>
      </c>
      <c r="Z874" s="0" t="s">
        <v>571</v>
      </c>
      <c r="AA874" s="0" t="n">
        <v>807039</v>
      </c>
      <c r="AB874" s="215" t="n">
        <v>37036.875</v>
      </c>
      <c r="AC874" s="215" t="n">
        <v>37036.875</v>
      </c>
    </row>
    <row r="875" customFormat="false" ht="12.75" hidden="false" customHeight="false" outlineLevel="0" collapsed="false">
      <c r="A875" s="208" t="str">
        <f aca="false">B875&amp;" "&amp;C875&amp;" "&amp;D875</f>
        <v>US Natural Gas Physical</v>
      </c>
      <c r="B875" s="208" t="str">
        <f aca="false">IF((LEFT(N875,2)="US"),"US","")</f>
        <v>US</v>
      </c>
      <c r="C875" s="208" t="str">
        <f aca="false">M875</f>
        <v>Natural Gas</v>
      </c>
      <c r="D875" s="208" t="str">
        <f aca="false">IF(ISNUMBER(FIND("Phy",N875))=TRUE(),"Physical","Financial")</f>
        <v>Physical</v>
      </c>
      <c r="E875" s="208" t="n">
        <f aca="false">IF(VLOOKUP(S875,'DD-Lookup'!$J$6:$L$50,3,FALSE())="Monthly",(YEAR(AC875)-YEAR(AB875))*12+MONTH(AC875)-MONTH(AB875)+1,(AC875-AB875+1))</f>
        <v>1</v>
      </c>
      <c r="F875" s="239" t="n">
        <f aca="false">E875*SUM(P875:Q875)</f>
        <v>5000</v>
      </c>
      <c r="G875" s="214" t="n">
        <v>1289067</v>
      </c>
      <c r="H875" s="215" t="n">
        <v>37035.332650463</v>
      </c>
      <c r="I875" s="0" t="s">
        <v>1183</v>
      </c>
      <c r="M875" s="0" t="s">
        <v>858</v>
      </c>
      <c r="N875" s="0" t="s">
        <v>1305</v>
      </c>
      <c r="O875" s="0" t="s">
        <v>1448</v>
      </c>
      <c r="P875" s="216" t="n">
        <v>5000</v>
      </c>
      <c r="S875" s="0" t="s">
        <v>1026</v>
      </c>
      <c r="T875" s="0" t="s">
        <v>784</v>
      </c>
      <c r="U875" s="218" t="n">
        <v>4.34</v>
      </c>
      <c r="V875" s="0" t="s">
        <v>1413</v>
      </c>
      <c r="W875" s="0" t="s">
        <v>1439</v>
      </c>
      <c r="X875" s="0" t="s">
        <v>1440</v>
      </c>
      <c r="Y875" s="0" t="s">
        <v>1310</v>
      </c>
      <c r="Z875" s="0" t="s">
        <v>571</v>
      </c>
      <c r="AA875" s="0" t="n">
        <v>807040</v>
      </c>
      <c r="AB875" s="215" t="n">
        <v>37036.875</v>
      </c>
      <c r="AC875" s="215" t="n">
        <v>37036.875</v>
      </c>
    </row>
    <row r="876" customFormat="false" ht="12.75" hidden="false" customHeight="false" outlineLevel="0" collapsed="false">
      <c r="A876" s="208" t="str">
        <f aca="false">B876&amp;" "&amp;C876&amp;" "&amp;D876</f>
        <v>US Natural Gas Physical</v>
      </c>
      <c r="B876" s="208" t="str">
        <f aca="false">IF((LEFT(N876,2)="US"),"US","")</f>
        <v>US</v>
      </c>
      <c r="C876" s="208" t="str">
        <f aca="false">M876</f>
        <v>Natural Gas</v>
      </c>
      <c r="D876" s="208" t="str">
        <f aca="false">IF(ISNUMBER(FIND("Phy",N876))=TRUE(),"Physical","Financial")</f>
        <v>Physical</v>
      </c>
      <c r="E876" s="208" t="n">
        <f aca="false">IF(VLOOKUP(S876,'DD-Lookup'!$J$6:$L$50,3,FALSE())="Monthly",(YEAR(AC876)-YEAR(AB876))*12+MONTH(AC876)-MONTH(AB876)+1,(AC876-AB876+1))</f>
        <v>1</v>
      </c>
      <c r="F876" s="239" t="n">
        <f aca="false">E876*SUM(P876:Q876)</f>
        <v>5000</v>
      </c>
      <c r="G876" s="214" t="n">
        <v>1289068</v>
      </c>
      <c r="H876" s="215" t="n">
        <v>37035.3326851852</v>
      </c>
      <c r="I876" s="0" t="s">
        <v>1399</v>
      </c>
      <c r="M876" s="0" t="s">
        <v>858</v>
      </c>
      <c r="N876" s="0" t="s">
        <v>1305</v>
      </c>
      <c r="O876" s="0" t="s">
        <v>1577</v>
      </c>
      <c r="Q876" s="216" t="n">
        <v>5000</v>
      </c>
      <c r="S876" s="0" t="s">
        <v>1026</v>
      </c>
      <c r="T876" s="0" t="s">
        <v>784</v>
      </c>
      <c r="U876" s="218" t="n">
        <v>7.55</v>
      </c>
      <c r="V876" s="0" t="s">
        <v>1593</v>
      </c>
      <c r="W876" s="0" t="s">
        <v>1579</v>
      </c>
      <c r="X876" s="0" t="s">
        <v>1535</v>
      </c>
      <c r="Y876" s="0" t="s">
        <v>1310</v>
      </c>
      <c r="Z876" s="0" t="s">
        <v>571</v>
      </c>
      <c r="AA876" s="0" t="n">
        <v>807041</v>
      </c>
      <c r="AB876" s="215" t="n">
        <v>37036.875</v>
      </c>
      <c r="AC876" s="215" t="n">
        <v>37036.875</v>
      </c>
    </row>
    <row r="877" customFormat="false" ht="12.75" hidden="false" customHeight="false" outlineLevel="0" collapsed="false">
      <c r="A877" s="208" t="str">
        <f aca="false">B877&amp;" "&amp;C877&amp;" "&amp;D877</f>
        <v>US Natural Gas Financial</v>
      </c>
      <c r="B877" s="208" t="str">
        <f aca="false">IF((LEFT(N877,2)="US"),"US","")</f>
        <v>US</v>
      </c>
      <c r="C877" s="208" t="str">
        <f aca="false">M877</f>
        <v>Natural Gas</v>
      </c>
      <c r="D877" s="208" t="str">
        <f aca="false">IF(ISNUMBER(FIND("Phy",N877))=TRUE(),"Physical","Financial")</f>
        <v>Financial</v>
      </c>
      <c r="E877" s="208" t="n">
        <f aca="false">IF(VLOOKUP(S877,'DD-Lookup'!$J$6:$L$50,3,FALSE())="Monthly",(YEAR(AC877)-YEAR(AB877))*12+MONTH(AC877)-MONTH(AB877)+1,(AC877-AB877+1))</f>
        <v>31</v>
      </c>
      <c r="F877" s="239" t="n">
        <f aca="false">E877*SUM(P877:Q877)</f>
        <v>232500</v>
      </c>
      <c r="G877" s="214" t="n">
        <v>1289069</v>
      </c>
      <c r="H877" s="215" t="n">
        <v>37035.3327314815</v>
      </c>
      <c r="I877" s="0" t="s">
        <v>1073</v>
      </c>
      <c r="M877" s="0" t="s">
        <v>858</v>
      </c>
      <c r="N877" s="0" t="s">
        <v>1024</v>
      </c>
      <c r="O877" s="0" t="s">
        <v>1099</v>
      </c>
      <c r="Q877" s="216" t="n">
        <v>7500</v>
      </c>
      <c r="S877" s="0" t="s">
        <v>1026</v>
      </c>
      <c r="T877" s="0" t="s">
        <v>784</v>
      </c>
      <c r="U877" s="218" t="n">
        <v>4.2475</v>
      </c>
      <c r="V877" s="0" t="s">
        <v>1331</v>
      </c>
      <c r="W877" s="0" t="s">
        <v>1028</v>
      </c>
      <c r="X877" s="0" t="s">
        <v>1029</v>
      </c>
      <c r="Y877" s="0" t="s">
        <v>838</v>
      </c>
      <c r="Z877" s="0" t="s">
        <v>571</v>
      </c>
      <c r="AA877" s="0" t="s">
        <v>1594</v>
      </c>
      <c r="AB877" s="215" t="n">
        <v>37073.875</v>
      </c>
      <c r="AC877" s="215" t="n">
        <v>37103.875</v>
      </c>
    </row>
    <row r="878" customFormat="false" ht="12.75" hidden="false" customHeight="false" outlineLevel="0" collapsed="false">
      <c r="A878" s="208" t="str">
        <f aca="false">B878&amp;" "&amp;C878&amp;" "&amp;D878</f>
        <v>US Natural Gas Financial</v>
      </c>
      <c r="B878" s="208" t="str">
        <f aca="false">IF((LEFT(N878,2)="US"),"US","")</f>
        <v>US</v>
      </c>
      <c r="C878" s="208" t="str">
        <f aca="false">M878</f>
        <v>Natural Gas</v>
      </c>
      <c r="D878" s="208" t="str">
        <f aca="false">IF(ISNUMBER(FIND("Phy",N878))=TRUE(),"Physical","Financial")</f>
        <v>Financial</v>
      </c>
      <c r="E878" s="208" t="n">
        <f aca="false">IF(VLOOKUP(S878,'DD-Lookup'!$J$6:$L$50,3,FALSE())="Monthly",(YEAR(AC878)-YEAR(AB878))*12+MONTH(AC878)-MONTH(AB878)+1,(AC878-AB878+1))</f>
        <v>30</v>
      </c>
      <c r="F878" s="239" t="n">
        <f aca="false">E878*SUM(P878:Q878)</f>
        <v>150000</v>
      </c>
      <c r="G878" s="214" t="n">
        <v>1289071</v>
      </c>
      <c r="H878" s="215" t="n">
        <v>37035.3327777778</v>
      </c>
      <c r="I878" s="0" t="s">
        <v>1112</v>
      </c>
      <c r="M878" s="0" t="s">
        <v>858</v>
      </c>
      <c r="N878" s="0" t="s">
        <v>1024</v>
      </c>
      <c r="O878" s="0" t="s">
        <v>1025</v>
      </c>
      <c r="P878" s="216" t="n">
        <v>5000</v>
      </c>
      <c r="S878" s="0" t="s">
        <v>1026</v>
      </c>
      <c r="T878" s="0" t="s">
        <v>784</v>
      </c>
      <c r="U878" s="218" t="n">
        <v>4.17</v>
      </c>
      <c r="V878" s="0" t="s">
        <v>1263</v>
      </c>
      <c r="W878" s="0" t="s">
        <v>1028</v>
      </c>
      <c r="X878" s="0" t="s">
        <v>1029</v>
      </c>
      <c r="Y878" s="0" t="s">
        <v>838</v>
      </c>
      <c r="Z878" s="0" t="s">
        <v>571</v>
      </c>
      <c r="AA878" s="0" t="s">
        <v>1595</v>
      </c>
      <c r="AB878" s="215" t="n">
        <v>37043.875</v>
      </c>
      <c r="AC878" s="215" t="n">
        <v>37072.875</v>
      </c>
    </row>
    <row r="879" customFormat="false" ht="12.75" hidden="false" customHeight="false" outlineLevel="0" collapsed="false">
      <c r="A879" s="208" t="str">
        <f aca="false">B879&amp;" "&amp;C879&amp;" "&amp;D879</f>
        <v>US Power Financial</v>
      </c>
      <c r="B879" s="208" t="str">
        <f aca="false">IF((LEFT(N879,2)="US"),"US","")</f>
        <v>US</v>
      </c>
      <c r="C879" s="208" t="str">
        <f aca="false">M879</f>
        <v>Power</v>
      </c>
      <c r="D879" s="208" t="str">
        <f aca="false">IF(ISNUMBER(FIND("Phy",N879))=TRUE(),"Physical","Financial")</f>
        <v>Financial</v>
      </c>
      <c r="E879" s="208" t="n">
        <f aca="false">IF(VLOOKUP(S879,'DD-Lookup'!$J$6:$L$50,3,FALSE())="Monthly",(YEAR(AC879)-YEAR(AB879))*12+MONTH(AC879)-MONTH(AB879)+1,(AC879-AB879+1))</f>
        <v>1</v>
      </c>
      <c r="F879" s="239" t="n">
        <f aca="false">E879*SUM(P879:Q879)</f>
        <v>50</v>
      </c>
      <c r="G879" s="214" t="n">
        <v>1289072</v>
      </c>
      <c r="H879" s="215" t="n">
        <v>37035.3328356482</v>
      </c>
      <c r="I879" s="0" t="s">
        <v>1059</v>
      </c>
      <c r="M879" s="0" t="s">
        <v>67</v>
      </c>
      <c r="N879" s="0" t="s">
        <v>1046</v>
      </c>
      <c r="O879" s="0" t="s">
        <v>1196</v>
      </c>
      <c r="Q879" s="216" t="n">
        <v>50</v>
      </c>
      <c r="S879" s="0" t="s">
        <v>930</v>
      </c>
      <c r="T879" s="0" t="s">
        <v>784</v>
      </c>
      <c r="U879" s="218" t="n">
        <v>54.25</v>
      </c>
      <c r="V879" s="0" t="s">
        <v>1197</v>
      </c>
      <c r="W879" s="0" t="s">
        <v>1062</v>
      </c>
      <c r="X879" s="0" t="s">
        <v>1063</v>
      </c>
      <c r="Y879" s="0" t="s">
        <v>1051</v>
      </c>
      <c r="Z879" s="0" t="s">
        <v>571</v>
      </c>
      <c r="AA879" s="0" t="n">
        <v>621214.1</v>
      </c>
      <c r="AB879" s="215" t="n">
        <v>37043.875</v>
      </c>
      <c r="AC879" s="215" t="n">
        <v>37043.875</v>
      </c>
    </row>
    <row r="880" customFormat="false" ht="12.75" hidden="false" customHeight="false" outlineLevel="0" collapsed="false">
      <c r="A880" s="208" t="str">
        <f aca="false">B880&amp;" "&amp;C880&amp;" "&amp;D880</f>
        <v>US Natural Gas Physical</v>
      </c>
      <c r="B880" s="208" t="str">
        <f aca="false">IF((LEFT(N880,2)="US"),"US","")</f>
        <v>US</v>
      </c>
      <c r="C880" s="208" t="str">
        <f aca="false">M880</f>
        <v>Natural Gas</v>
      </c>
      <c r="D880" s="208" t="str">
        <f aca="false">IF(ISNUMBER(FIND("Phy",N880))=TRUE(),"Physical","Financial")</f>
        <v>Physical</v>
      </c>
      <c r="E880" s="208" t="n">
        <f aca="false">IF(VLOOKUP(S880,'DD-Lookup'!$J$6:$L$50,3,FALSE())="Monthly",(YEAR(AC880)-YEAR(AB880))*12+MONTH(AC880)-MONTH(AB880)+1,(AC880-AB880+1))</f>
        <v>1</v>
      </c>
      <c r="F880" s="239" t="n">
        <f aca="false">E880*SUM(P880:Q880)</f>
        <v>5000</v>
      </c>
      <c r="G880" s="214" t="n">
        <v>1289073</v>
      </c>
      <c r="H880" s="215" t="n">
        <v>37035.3328472222</v>
      </c>
      <c r="I880" s="0" t="s">
        <v>1183</v>
      </c>
      <c r="M880" s="0" t="s">
        <v>858</v>
      </c>
      <c r="N880" s="0" t="s">
        <v>1305</v>
      </c>
      <c r="O880" s="0" t="s">
        <v>1596</v>
      </c>
      <c r="Q880" s="216" t="n">
        <v>5000</v>
      </c>
      <c r="S880" s="0" t="s">
        <v>1026</v>
      </c>
      <c r="T880" s="0" t="s">
        <v>784</v>
      </c>
      <c r="U880" s="218" t="n">
        <v>4.0475</v>
      </c>
      <c r="V880" s="0" t="s">
        <v>1468</v>
      </c>
      <c r="W880" s="0" t="s">
        <v>1314</v>
      </c>
      <c r="X880" s="0" t="s">
        <v>1315</v>
      </c>
      <c r="Y880" s="0" t="s">
        <v>1310</v>
      </c>
      <c r="Z880" s="0" t="s">
        <v>571</v>
      </c>
      <c r="AA880" s="0" t="n">
        <v>807042</v>
      </c>
      <c r="AB880" s="215" t="n">
        <v>37036.875</v>
      </c>
      <c r="AC880" s="215" t="n">
        <v>37036.875</v>
      </c>
    </row>
    <row r="881" customFormat="false" ht="12.75" hidden="false" customHeight="false" outlineLevel="0" collapsed="false">
      <c r="A881" s="208" t="str">
        <f aca="false">B881&amp;" "&amp;C881&amp;" "&amp;D881</f>
        <v>US Power Physical</v>
      </c>
      <c r="B881" s="208" t="str">
        <f aca="false">IF((LEFT(N881,2)="US"),"US","")</f>
        <v>US</v>
      </c>
      <c r="C881" s="208" t="str">
        <f aca="false">M881</f>
        <v>Power</v>
      </c>
      <c r="D881" s="208" t="str">
        <f aca="false">IF(ISNUMBER(FIND("Phy",N881))=TRUE(),"Physical","Financial")</f>
        <v>Physical</v>
      </c>
      <c r="E881" s="208" t="n">
        <f aca="false">IF(VLOOKUP(S881,'DD-Lookup'!$J$6:$L$50,3,FALSE())="Monthly",(YEAR(AC881)-YEAR(AB881))*12+MONTH(AC881)-MONTH(AB881)+1,(AC881-AB881+1))</f>
        <v>1</v>
      </c>
      <c r="F881" s="239" t="n">
        <f aca="false">E881*SUM(P881:Q881)</f>
        <v>50</v>
      </c>
      <c r="G881" s="214" t="n">
        <v>1289077</v>
      </c>
      <c r="H881" s="215" t="n">
        <v>37035.3329861111</v>
      </c>
      <c r="I881" s="0" t="s">
        <v>1152</v>
      </c>
      <c r="M881" s="0" t="s">
        <v>67</v>
      </c>
      <c r="N881" s="0" t="s">
        <v>1081</v>
      </c>
      <c r="O881" s="0" t="s">
        <v>1120</v>
      </c>
      <c r="P881" s="216" t="n">
        <v>50</v>
      </c>
      <c r="S881" s="0" t="s">
        <v>930</v>
      </c>
      <c r="T881" s="0" t="s">
        <v>784</v>
      </c>
      <c r="U881" s="218" t="n">
        <v>30.6</v>
      </c>
      <c r="V881" s="0" t="s">
        <v>1222</v>
      </c>
      <c r="W881" s="0" t="s">
        <v>1122</v>
      </c>
      <c r="X881" s="0" t="s">
        <v>1123</v>
      </c>
      <c r="Y881" s="0" t="s">
        <v>1051</v>
      </c>
      <c r="Z881" s="0" t="s">
        <v>618</v>
      </c>
      <c r="AA881" s="0" t="n">
        <v>621215.1</v>
      </c>
      <c r="AB881" s="215" t="n">
        <v>37036.875</v>
      </c>
      <c r="AC881" s="215" t="n">
        <v>37036.875</v>
      </c>
    </row>
    <row r="882" customFormat="false" ht="12.75" hidden="false" customHeight="false" outlineLevel="0" collapsed="false">
      <c r="A882" s="208" t="str">
        <f aca="false">B882&amp;" "&amp;C882&amp;" "&amp;D882</f>
        <v>US Natural Gas Physical</v>
      </c>
      <c r="B882" s="208" t="str">
        <f aca="false">IF((LEFT(N882,2)="US"),"US","")</f>
        <v>US</v>
      </c>
      <c r="C882" s="208" t="str">
        <f aca="false">M882</f>
        <v>Natural Gas</v>
      </c>
      <c r="D882" s="208" t="str">
        <f aca="false">IF(ISNUMBER(FIND("Phy",N882))=TRUE(),"Physical","Financial")</f>
        <v>Physical</v>
      </c>
      <c r="E882" s="208" t="n">
        <f aca="false">IF(VLOOKUP(S882,'DD-Lookup'!$J$6:$L$50,3,FALSE())="Monthly",(YEAR(AC882)-YEAR(AB882))*12+MONTH(AC882)-MONTH(AB882)+1,(AC882-AB882+1))</f>
        <v>1</v>
      </c>
      <c r="F882" s="239" t="n">
        <f aca="false">E882*SUM(P882:Q882)</f>
        <v>118</v>
      </c>
      <c r="G882" s="214" t="n">
        <v>1289080</v>
      </c>
      <c r="H882" s="215" t="n">
        <v>37035.3330092593</v>
      </c>
      <c r="I882" s="0" t="s">
        <v>1580</v>
      </c>
      <c r="M882" s="0" t="s">
        <v>858</v>
      </c>
      <c r="N882" s="0" t="s">
        <v>1305</v>
      </c>
      <c r="O882" s="0" t="s">
        <v>1577</v>
      </c>
      <c r="Q882" s="216" t="n">
        <v>118</v>
      </c>
      <c r="S882" s="0" t="s">
        <v>1026</v>
      </c>
      <c r="T882" s="0" t="s">
        <v>784</v>
      </c>
      <c r="U882" s="218" t="n">
        <v>7.85</v>
      </c>
      <c r="V882" s="0" t="s">
        <v>1597</v>
      </c>
      <c r="W882" s="0" t="s">
        <v>1579</v>
      </c>
      <c r="X882" s="0" t="s">
        <v>1535</v>
      </c>
      <c r="Y882" s="0" t="s">
        <v>1310</v>
      </c>
      <c r="Z882" s="0" t="s">
        <v>571</v>
      </c>
      <c r="AA882" s="0" t="n">
        <v>807043</v>
      </c>
      <c r="AB882" s="215" t="n">
        <v>37036.875</v>
      </c>
      <c r="AC882" s="215" t="n">
        <v>37036.875</v>
      </c>
    </row>
    <row r="883" customFormat="false" ht="12.75" hidden="false" customHeight="false" outlineLevel="0" collapsed="false">
      <c r="A883" s="208" t="str">
        <f aca="false">B883&amp;" "&amp;C883&amp;" "&amp;D883</f>
        <v> Metals Financial</v>
      </c>
      <c r="B883" s="208" t="str">
        <f aca="false">IF((LEFT(N883,2)="US"),"US","")</f>
        <v/>
      </c>
      <c r="C883" s="208" t="str">
        <f aca="false">M883</f>
        <v>Metals</v>
      </c>
      <c r="D883" s="208" t="str">
        <f aca="false">IF(ISNUMBER(FIND("Phy",N883))=TRUE(),"Physical","Financial")</f>
        <v>Financial</v>
      </c>
      <c r="E883" s="208" t="n">
        <f aca="false">IF(VLOOKUP(S883,'DD-Lookup'!$J$6:$L$50,3,FALSE())="Monthly",(YEAR(AC883)-YEAR(AB883))*12+MONTH(AC883)-MONTH(AB883)+1,(AC883-AB883+1))</f>
        <v>1</v>
      </c>
      <c r="F883" s="239" t="n">
        <f aca="false">E883*SUM(P883:Q883)</f>
        <v>10</v>
      </c>
      <c r="G883" s="214" t="n">
        <v>1289081</v>
      </c>
      <c r="H883" s="215" t="n">
        <v>37035.3330324074</v>
      </c>
      <c r="I883" s="0" t="s">
        <v>1258</v>
      </c>
      <c r="M883" s="0" t="s">
        <v>780</v>
      </c>
      <c r="N883" s="0" t="s">
        <v>804</v>
      </c>
      <c r="O883" s="0" t="s">
        <v>805</v>
      </c>
      <c r="Q883" s="216" t="n">
        <v>10</v>
      </c>
      <c r="S883" s="0" t="s">
        <v>783</v>
      </c>
      <c r="T883" s="0" t="s">
        <v>784</v>
      </c>
      <c r="U883" s="218" t="n">
        <v>1742</v>
      </c>
      <c r="V883" s="0" t="s">
        <v>1259</v>
      </c>
      <c r="W883" s="0" t="s">
        <v>803</v>
      </c>
      <c r="X883" s="0" t="s">
        <v>787</v>
      </c>
      <c r="Y883" s="0" t="s">
        <v>788</v>
      </c>
      <c r="Z883" s="0" t="s">
        <v>789</v>
      </c>
      <c r="AA883" s="0" t="n">
        <v>2150590</v>
      </c>
    </row>
    <row r="884" customFormat="false" ht="12.75" hidden="false" customHeight="false" outlineLevel="0" collapsed="false">
      <c r="A884" s="208" t="str">
        <f aca="false">B884&amp;" "&amp;C884&amp;" "&amp;D884</f>
        <v>US Natural Gas Physical</v>
      </c>
      <c r="B884" s="208" t="str">
        <f aca="false">IF((LEFT(N884,2)="US"),"US","")</f>
        <v>US</v>
      </c>
      <c r="C884" s="208" t="str">
        <f aca="false">M884</f>
        <v>Natural Gas</v>
      </c>
      <c r="D884" s="208" t="str">
        <f aca="false">IF(ISNUMBER(FIND("Phy",N884))=TRUE(),"Physical","Financial")</f>
        <v>Physical</v>
      </c>
      <c r="E884" s="208" t="n">
        <f aca="false">IF(VLOOKUP(S884,'DD-Lookup'!$J$6:$L$50,3,FALSE())="Monthly",(YEAR(AC884)-YEAR(AB884))*12+MONTH(AC884)-MONTH(AB884)+1,(AC884-AB884+1))</f>
        <v>1</v>
      </c>
      <c r="F884" s="239" t="n">
        <f aca="false">E884*SUM(P884:Q884)</f>
        <v>5000</v>
      </c>
      <c r="G884" s="214" t="n">
        <v>1289082</v>
      </c>
      <c r="H884" s="215" t="n">
        <v>37035.3330555556</v>
      </c>
      <c r="I884" s="0" t="s">
        <v>1115</v>
      </c>
      <c r="M884" s="0" t="s">
        <v>858</v>
      </c>
      <c r="N884" s="0" t="s">
        <v>1305</v>
      </c>
      <c r="O884" s="0" t="s">
        <v>1547</v>
      </c>
      <c r="P884" s="216" t="n">
        <v>5000</v>
      </c>
      <c r="S884" s="0" t="s">
        <v>1026</v>
      </c>
      <c r="T884" s="0" t="s">
        <v>784</v>
      </c>
      <c r="U884" s="218" t="n">
        <v>2.915</v>
      </c>
      <c r="V884" s="0" t="s">
        <v>1568</v>
      </c>
      <c r="W884" s="0" t="s">
        <v>1548</v>
      </c>
      <c r="X884" s="0" t="s">
        <v>1535</v>
      </c>
      <c r="Y884" s="0" t="s">
        <v>1310</v>
      </c>
      <c r="Z884" s="0" t="s">
        <v>571</v>
      </c>
      <c r="AA884" s="0" t="n">
        <v>807044</v>
      </c>
      <c r="AB884" s="215" t="n">
        <v>37036.875</v>
      </c>
      <c r="AC884" s="215" t="n">
        <v>37036.875</v>
      </c>
    </row>
    <row r="885" customFormat="false" ht="12.75" hidden="false" customHeight="false" outlineLevel="0" collapsed="false">
      <c r="A885" s="208" t="str">
        <f aca="false">B885&amp;" "&amp;C885&amp;" "&amp;D885</f>
        <v>US Natural Gas Physical</v>
      </c>
      <c r="B885" s="208" t="str">
        <f aca="false">IF((LEFT(N885,2)="US"),"US","")</f>
        <v>US</v>
      </c>
      <c r="C885" s="208" t="str">
        <f aca="false">M885</f>
        <v>Natural Gas</v>
      </c>
      <c r="D885" s="208" t="str">
        <f aca="false">IF(ISNUMBER(FIND("Phy",N885))=TRUE(),"Physical","Financial")</f>
        <v>Physical</v>
      </c>
      <c r="E885" s="208" t="n">
        <f aca="false">IF(VLOOKUP(S885,'DD-Lookup'!$J$6:$L$50,3,FALSE())="Monthly",(YEAR(AC885)-YEAR(AB885))*12+MONTH(AC885)-MONTH(AB885)+1,(AC885-AB885+1))</f>
        <v>1</v>
      </c>
      <c r="F885" s="239" t="n">
        <f aca="false">E885*SUM(P885:Q885)</f>
        <v>10000</v>
      </c>
      <c r="G885" s="214" t="n">
        <v>1289083</v>
      </c>
      <c r="H885" s="215" t="n">
        <v>37035.333125</v>
      </c>
      <c r="I885" s="0" t="s">
        <v>1183</v>
      </c>
      <c r="M885" s="0" t="s">
        <v>858</v>
      </c>
      <c r="N885" s="0" t="s">
        <v>1305</v>
      </c>
      <c r="O885" s="0" t="s">
        <v>1432</v>
      </c>
      <c r="Q885" s="216" t="n">
        <v>10000</v>
      </c>
      <c r="S885" s="0" t="s">
        <v>1026</v>
      </c>
      <c r="T885" s="0" t="s">
        <v>784</v>
      </c>
      <c r="U885" s="218" t="n">
        <v>4.13</v>
      </c>
      <c r="V885" s="0" t="s">
        <v>1307</v>
      </c>
      <c r="W885" s="0" t="s">
        <v>1434</v>
      </c>
      <c r="X885" s="0" t="s">
        <v>1435</v>
      </c>
      <c r="Y885" s="0" t="s">
        <v>1310</v>
      </c>
      <c r="Z885" s="0" t="s">
        <v>571</v>
      </c>
      <c r="AA885" s="0" t="n">
        <v>807045</v>
      </c>
      <c r="AB885" s="215" t="n">
        <v>37036.875</v>
      </c>
      <c r="AC885" s="215" t="n">
        <v>37036.875</v>
      </c>
    </row>
    <row r="886" customFormat="false" ht="12.75" hidden="false" customHeight="false" outlineLevel="0" collapsed="false">
      <c r="A886" s="208" t="str">
        <f aca="false">B886&amp;" "&amp;C886&amp;" "&amp;D886</f>
        <v> Natural Gas Physical</v>
      </c>
      <c r="B886" s="208" t="str">
        <f aca="false">IF((LEFT(N886,2)="US"),"US","")</f>
        <v/>
      </c>
      <c r="C886" s="208" t="str">
        <f aca="false">M886</f>
        <v>Natural Gas</v>
      </c>
      <c r="D886" s="208" t="str">
        <f aca="false">IF(ISNUMBER(FIND("Phy",N886))=TRUE(),"Physical","Financial")</f>
        <v>Physical</v>
      </c>
      <c r="E886" s="208" t="n">
        <f aca="false">IF(VLOOKUP(S886,'DD-Lookup'!$J$6:$L$50,3,FALSE())="Monthly",(YEAR(AC886)-YEAR(AB886))*12+MONTH(AC886)-MONTH(AB886)+1,(AC886-AB886+1))</f>
        <v>1</v>
      </c>
      <c r="F886" s="239" t="n">
        <f aca="false">E886*SUM(P886:Q886)</f>
        <v>50000</v>
      </c>
      <c r="G886" s="214" t="n">
        <v>1289084</v>
      </c>
      <c r="H886" s="215" t="n">
        <v>37035.3331365741</v>
      </c>
      <c r="I886" s="0" t="s">
        <v>1598</v>
      </c>
      <c r="M886" s="0" t="s">
        <v>858</v>
      </c>
      <c r="N886" s="0" t="s">
        <v>859</v>
      </c>
      <c r="O886" s="0" t="s">
        <v>860</v>
      </c>
      <c r="P886" s="216" t="n">
        <v>50000</v>
      </c>
      <c r="S886" s="0" t="s">
        <v>861</v>
      </c>
      <c r="T886" s="0" t="s">
        <v>862</v>
      </c>
      <c r="U886" s="218" t="n">
        <v>18.25</v>
      </c>
      <c r="V886" s="0" t="s">
        <v>1599</v>
      </c>
      <c r="W886" s="0" t="s">
        <v>864</v>
      </c>
      <c r="X886" s="0" t="s">
        <v>865</v>
      </c>
      <c r="Y886" s="0" t="s">
        <v>866</v>
      </c>
      <c r="Z886" s="0" t="s">
        <v>867</v>
      </c>
      <c r="AA886" s="0" t="n">
        <v>104785</v>
      </c>
      <c r="AB886" s="215" t="n">
        <v>37035.875</v>
      </c>
      <c r="AC886" s="215" t="n">
        <v>37035.875</v>
      </c>
    </row>
    <row r="887" customFormat="false" ht="12.75" hidden="false" customHeight="false" outlineLevel="0" collapsed="false">
      <c r="A887" s="208" t="str">
        <f aca="false">B887&amp;" "&amp;C887&amp;" "&amp;D887</f>
        <v>US Power Physical</v>
      </c>
      <c r="B887" s="208" t="str">
        <f aca="false">IF((LEFT(N887,2)="US"),"US","")</f>
        <v>US</v>
      </c>
      <c r="C887" s="208" t="str">
        <f aca="false">M887</f>
        <v>Power</v>
      </c>
      <c r="D887" s="208" t="str">
        <f aca="false">IF(ISNUMBER(FIND("Phy",N887))=TRUE(),"Physical","Financial")</f>
        <v>Physical</v>
      </c>
      <c r="E887" s="208" t="n">
        <f aca="false">IF(VLOOKUP(S887,'DD-Lookup'!$J$6:$L$50,3,FALSE())="Monthly",(YEAR(AC887)-YEAR(AB887))*12+MONTH(AC887)-MONTH(AB887)+1,(AC887-AB887+1))</f>
        <v>1</v>
      </c>
      <c r="F887" s="239" t="n">
        <f aca="false">E887*SUM(P887:Q887)</f>
        <v>50</v>
      </c>
      <c r="G887" s="214" t="n">
        <v>1289085</v>
      </c>
      <c r="H887" s="215" t="n">
        <v>37035.3331481482</v>
      </c>
      <c r="I887" s="0" t="s">
        <v>1271</v>
      </c>
      <c r="M887" s="0" t="s">
        <v>67</v>
      </c>
      <c r="N887" s="0" t="s">
        <v>1081</v>
      </c>
      <c r="O887" s="0" t="s">
        <v>1120</v>
      </c>
      <c r="Q887" s="216" t="n">
        <v>50</v>
      </c>
      <c r="S887" s="0" t="s">
        <v>930</v>
      </c>
      <c r="T887" s="0" t="s">
        <v>784</v>
      </c>
      <c r="U887" s="218" t="n">
        <v>30.7</v>
      </c>
      <c r="V887" s="0" t="s">
        <v>1272</v>
      </c>
      <c r="W887" s="0" t="s">
        <v>1122</v>
      </c>
      <c r="X887" s="0" t="s">
        <v>1123</v>
      </c>
      <c r="Y887" s="0" t="s">
        <v>1051</v>
      </c>
      <c r="Z887" s="0" t="s">
        <v>618</v>
      </c>
      <c r="AA887" s="0" t="n">
        <v>621216.1</v>
      </c>
      <c r="AB887" s="215" t="n">
        <v>37036.875</v>
      </c>
      <c r="AC887" s="215" t="n">
        <v>37036.875</v>
      </c>
    </row>
    <row r="888" customFormat="false" ht="12.75" hidden="false" customHeight="false" outlineLevel="0" collapsed="false">
      <c r="A888" s="208" t="str">
        <f aca="false">B888&amp;" "&amp;C888&amp;" "&amp;D888</f>
        <v>US Natural Gas Physical</v>
      </c>
      <c r="B888" s="208" t="str">
        <f aca="false">IF((LEFT(N888,2)="US"),"US","")</f>
        <v>US</v>
      </c>
      <c r="C888" s="208" t="str">
        <f aca="false">M888</f>
        <v>Natural Gas</v>
      </c>
      <c r="D888" s="208" t="str">
        <f aca="false">IF(ISNUMBER(FIND("Phy",N888))=TRUE(),"Physical","Financial")</f>
        <v>Physical</v>
      </c>
      <c r="E888" s="208" t="n">
        <f aca="false">IF(VLOOKUP(S888,'DD-Lookup'!$J$6:$L$50,3,FALSE())="Monthly",(YEAR(AC888)-YEAR(AB888))*12+MONTH(AC888)-MONTH(AB888)+1,(AC888-AB888+1))</f>
        <v>1</v>
      </c>
      <c r="F888" s="239" t="n">
        <f aca="false">E888*SUM(P888:Q888)</f>
        <v>5000</v>
      </c>
      <c r="G888" s="214" t="n">
        <v>1289086</v>
      </c>
      <c r="H888" s="215" t="n">
        <v>37035.3331597222</v>
      </c>
      <c r="I888" s="0" t="s">
        <v>1073</v>
      </c>
      <c r="M888" s="0" t="s">
        <v>858</v>
      </c>
      <c r="N888" s="0" t="s">
        <v>1305</v>
      </c>
      <c r="O888" s="0" t="s">
        <v>1581</v>
      </c>
      <c r="P888" s="216" t="n">
        <v>5000</v>
      </c>
      <c r="S888" s="0" t="s">
        <v>1026</v>
      </c>
      <c r="T888" s="0" t="s">
        <v>784</v>
      </c>
      <c r="U888" s="218" t="n">
        <v>9.4</v>
      </c>
      <c r="V888" s="0" t="s">
        <v>1558</v>
      </c>
      <c r="W888" s="0" t="s">
        <v>1579</v>
      </c>
      <c r="X888" s="0" t="s">
        <v>1535</v>
      </c>
      <c r="Y888" s="0" t="s">
        <v>1310</v>
      </c>
      <c r="Z888" s="0" t="s">
        <v>571</v>
      </c>
      <c r="AA888" s="0" t="n">
        <v>807046</v>
      </c>
      <c r="AB888" s="215" t="n">
        <v>37036.875</v>
      </c>
      <c r="AC888" s="215" t="n">
        <v>37036.875</v>
      </c>
    </row>
    <row r="889" customFormat="false" ht="12.75" hidden="false" customHeight="false" outlineLevel="0" collapsed="false">
      <c r="A889" s="208" t="str">
        <f aca="false">B889&amp;" "&amp;C889&amp;" "&amp;D889</f>
        <v>US Natural Gas Financial</v>
      </c>
      <c r="B889" s="208" t="str">
        <f aca="false">IF((LEFT(N889,2)="US"),"US","")</f>
        <v>US</v>
      </c>
      <c r="C889" s="208" t="str">
        <f aca="false">M889</f>
        <v>Natural Gas</v>
      </c>
      <c r="D889" s="208" t="str">
        <f aca="false">IF(ISNUMBER(FIND("Phy",N889))=TRUE(),"Physical","Financial")</f>
        <v>Financial</v>
      </c>
      <c r="E889" s="208" t="n">
        <f aca="false">IF(VLOOKUP(S889,'DD-Lookup'!$J$6:$L$50,3,FALSE())="Monthly",(YEAR(AC889)-YEAR(AB889))*12+MONTH(AC889)-MONTH(AB889)+1,(AC889-AB889+1))</f>
        <v>30</v>
      </c>
      <c r="F889" s="239" t="n">
        <f aca="false">E889*SUM(P889:Q889)</f>
        <v>150000</v>
      </c>
      <c r="G889" s="214" t="n">
        <v>1289087</v>
      </c>
      <c r="H889" s="215" t="n">
        <v>37035.3332060185</v>
      </c>
      <c r="I889" s="0" t="s">
        <v>1600</v>
      </c>
      <c r="M889" s="0" t="s">
        <v>858</v>
      </c>
      <c r="N889" s="0" t="s">
        <v>1024</v>
      </c>
      <c r="O889" s="0" t="s">
        <v>1025</v>
      </c>
      <c r="Q889" s="216" t="n">
        <v>5000</v>
      </c>
      <c r="S889" s="0" t="s">
        <v>1026</v>
      </c>
      <c r="T889" s="0" t="s">
        <v>784</v>
      </c>
      <c r="U889" s="218" t="n">
        <v>4.185</v>
      </c>
      <c r="V889" s="0" t="s">
        <v>1601</v>
      </c>
      <c r="W889" s="0" t="s">
        <v>1028</v>
      </c>
      <c r="X889" s="0" t="s">
        <v>1029</v>
      </c>
      <c r="Y889" s="0" t="s">
        <v>838</v>
      </c>
      <c r="Z889" s="0" t="s">
        <v>571</v>
      </c>
      <c r="AA889" s="0" t="s">
        <v>1602</v>
      </c>
      <c r="AB889" s="215" t="n">
        <v>37043.875</v>
      </c>
      <c r="AC889" s="215" t="n">
        <v>37072.875</v>
      </c>
    </row>
    <row r="890" customFormat="false" ht="12.75" hidden="false" customHeight="false" outlineLevel="0" collapsed="false">
      <c r="A890" s="208" t="str">
        <f aca="false">B890&amp;" "&amp;C890&amp;" "&amp;D890</f>
        <v>US Power Physical</v>
      </c>
      <c r="B890" s="208" t="str">
        <f aca="false">IF((LEFT(N890,2)="US"),"US","")</f>
        <v>US</v>
      </c>
      <c r="C890" s="208" t="str">
        <f aca="false">M890</f>
        <v>Power</v>
      </c>
      <c r="D890" s="208" t="str">
        <f aca="false">IF(ISNUMBER(FIND("Phy",N890))=TRUE(),"Physical","Financial")</f>
        <v>Physical</v>
      </c>
      <c r="E890" s="208" t="n">
        <f aca="false">IF(VLOOKUP(S890,'DD-Lookup'!$J$6:$L$50,3,FALSE())="Monthly",(YEAR(AC890)-YEAR(AB890))*12+MONTH(AC890)-MONTH(AB890)+1,(AC890-AB890+1))</f>
        <v>1</v>
      </c>
      <c r="F890" s="239" t="n">
        <f aca="false">E890*SUM(P890:Q890)</f>
        <v>50</v>
      </c>
      <c r="G890" s="214" t="n">
        <v>1289089</v>
      </c>
      <c r="H890" s="215" t="n">
        <v>37035.3333449074</v>
      </c>
      <c r="I890" s="0" t="s">
        <v>1102</v>
      </c>
      <c r="M890" s="0" t="s">
        <v>67</v>
      </c>
      <c r="N890" s="0" t="s">
        <v>1081</v>
      </c>
      <c r="O890" s="0" t="s">
        <v>1120</v>
      </c>
      <c r="Q890" s="216" t="n">
        <v>50</v>
      </c>
      <c r="S890" s="0" t="s">
        <v>930</v>
      </c>
      <c r="T890" s="0" t="s">
        <v>784</v>
      </c>
      <c r="U890" s="218" t="n">
        <v>30.8</v>
      </c>
      <c r="V890" s="0" t="s">
        <v>1603</v>
      </c>
      <c r="W890" s="0" t="s">
        <v>1122</v>
      </c>
      <c r="X890" s="0" t="s">
        <v>1123</v>
      </c>
      <c r="Y890" s="0" t="s">
        <v>1051</v>
      </c>
      <c r="Z890" s="0" t="s">
        <v>618</v>
      </c>
      <c r="AA890" s="0" t="n">
        <v>621217.1</v>
      </c>
      <c r="AB890" s="215" t="n">
        <v>37036.875</v>
      </c>
      <c r="AC890" s="215" t="n">
        <v>37036.875</v>
      </c>
    </row>
    <row r="891" customFormat="false" ht="12.75" hidden="false" customHeight="false" outlineLevel="0" collapsed="false">
      <c r="A891" s="208" t="str">
        <f aca="false">B891&amp;" "&amp;C891&amp;" "&amp;D891</f>
        <v>US Natural Gas Physical</v>
      </c>
      <c r="B891" s="208" t="str">
        <f aca="false">IF((LEFT(N891,2)="US"),"US","")</f>
        <v>US</v>
      </c>
      <c r="C891" s="208" t="str">
        <f aca="false">M891</f>
        <v>Natural Gas</v>
      </c>
      <c r="D891" s="208" t="str">
        <f aca="false">IF(ISNUMBER(FIND("Phy",N891))=TRUE(),"Physical","Financial")</f>
        <v>Physical</v>
      </c>
      <c r="E891" s="208" t="n">
        <f aca="false">IF(VLOOKUP(S891,'DD-Lookup'!$J$6:$L$50,3,FALSE())="Monthly",(YEAR(AC891)-YEAR(AB891))*12+MONTH(AC891)-MONTH(AB891)+1,(AC891-AB891+1))</f>
        <v>1</v>
      </c>
      <c r="F891" s="239" t="n">
        <f aca="false">E891*SUM(P891:Q891)</f>
        <v>2500</v>
      </c>
      <c r="G891" s="214" t="n">
        <v>1289088</v>
      </c>
      <c r="H891" s="215" t="n">
        <v>37035.3333449074</v>
      </c>
      <c r="I891" s="0" t="s">
        <v>1500</v>
      </c>
      <c r="M891" s="0" t="s">
        <v>858</v>
      </c>
      <c r="N891" s="0" t="s">
        <v>1305</v>
      </c>
      <c r="O891" s="0" t="s">
        <v>1604</v>
      </c>
      <c r="Q891" s="216" t="n">
        <v>2500</v>
      </c>
      <c r="S891" s="0" t="s">
        <v>1026</v>
      </c>
      <c r="T891" s="0" t="s">
        <v>784</v>
      </c>
      <c r="U891" s="218" t="n">
        <v>2.89</v>
      </c>
      <c r="V891" s="0" t="s">
        <v>1503</v>
      </c>
      <c r="W891" s="0" t="s">
        <v>1605</v>
      </c>
      <c r="X891" s="0" t="s">
        <v>1606</v>
      </c>
      <c r="Y891" s="0" t="s">
        <v>1310</v>
      </c>
      <c r="Z891" s="0" t="s">
        <v>571</v>
      </c>
      <c r="AA891" s="0" t="n">
        <v>807047</v>
      </c>
      <c r="AB891" s="215" t="n">
        <v>37036.875</v>
      </c>
      <c r="AC891" s="215" t="n">
        <v>37036.875</v>
      </c>
    </row>
    <row r="892" customFormat="false" ht="12.75" hidden="false" customHeight="false" outlineLevel="0" collapsed="false">
      <c r="A892" s="208" t="str">
        <f aca="false">B892&amp;" "&amp;C892&amp;" "&amp;D892</f>
        <v>US Natural Gas Financial</v>
      </c>
      <c r="B892" s="208" t="str">
        <f aca="false">IF((LEFT(N892,2)="US"),"US","")</f>
        <v>US</v>
      </c>
      <c r="C892" s="208" t="str">
        <f aca="false">M892</f>
        <v>Natural Gas</v>
      </c>
      <c r="D892" s="208" t="str">
        <f aca="false">IF(ISNUMBER(FIND("Phy",N892))=TRUE(),"Physical","Financial")</f>
        <v>Financial</v>
      </c>
      <c r="E892" s="208" t="n">
        <f aca="false">IF(VLOOKUP(S892,'DD-Lookup'!$J$6:$L$50,3,FALSE())="Monthly",(YEAR(AC892)-YEAR(AB892))*12+MONTH(AC892)-MONTH(AB892)+1,(AC892-AB892+1))</f>
        <v>7</v>
      </c>
      <c r="F892" s="239" t="n">
        <f aca="false">E892*SUM(P892:Q892)</f>
        <v>140000</v>
      </c>
      <c r="G892" s="214" t="n">
        <v>1289090</v>
      </c>
      <c r="H892" s="215" t="n">
        <v>37035.3333564815</v>
      </c>
      <c r="I892" s="0" t="s">
        <v>1059</v>
      </c>
      <c r="M892" s="0" t="s">
        <v>858</v>
      </c>
      <c r="N892" s="0" t="s">
        <v>1024</v>
      </c>
      <c r="O892" s="0" t="s">
        <v>1404</v>
      </c>
      <c r="Q892" s="216" t="n">
        <v>20000</v>
      </c>
      <c r="S892" s="0" t="s">
        <v>1026</v>
      </c>
      <c r="T892" s="0" t="s">
        <v>784</v>
      </c>
      <c r="U892" s="218" t="n">
        <v>4.115</v>
      </c>
      <c r="V892" s="0" t="s">
        <v>1607</v>
      </c>
      <c r="W892" s="0" t="s">
        <v>1406</v>
      </c>
      <c r="X892" s="0" t="s">
        <v>1407</v>
      </c>
      <c r="Y892" s="0" t="s">
        <v>838</v>
      </c>
      <c r="Z892" s="0" t="s">
        <v>571</v>
      </c>
      <c r="AA892" s="0" t="s">
        <v>1608</v>
      </c>
      <c r="AB892" s="215" t="n">
        <v>37036.875</v>
      </c>
      <c r="AC892" s="215" t="n">
        <v>37042.875</v>
      </c>
    </row>
    <row r="893" customFormat="false" ht="12.75" hidden="false" customHeight="false" outlineLevel="0" collapsed="false">
      <c r="A893" s="208" t="str">
        <f aca="false">B893&amp;" "&amp;C893&amp;" "&amp;D893</f>
        <v>US Natural Gas Financial</v>
      </c>
      <c r="B893" s="208" t="str">
        <f aca="false">IF((LEFT(N893,2)="US"),"US","")</f>
        <v>US</v>
      </c>
      <c r="C893" s="208" t="str">
        <f aca="false">M893</f>
        <v>Natural Gas</v>
      </c>
      <c r="D893" s="208" t="str">
        <f aca="false">IF(ISNUMBER(FIND("Phy",N893))=TRUE(),"Physical","Financial")</f>
        <v>Financial</v>
      </c>
      <c r="E893" s="208" t="n">
        <f aca="false">IF(VLOOKUP(S893,'DD-Lookup'!$J$6:$L$50,3,FALSE())="Monthly",(YEAR(AC893)-YEAR(AB893))*12+MONTH(AC893)-MONTH(AB893)+1,(AC893-AB893+1))</f>
        <v>30</v>
      </c>
      <c r="F893" s="239" t="n">
        <f aca="false">E893*SUM(P893:Q893)</f>
        <v>150000</v>
      </c>
      <c r="G893" s="214" t="n">
        <v>1289091</v>
      </c>
      <c r="H893" s="215" t="n">
        <v>37035.3333680556</v>
      </c>
      <c r="I893" s="0" t="s">
        <v>1609</v>
      </c>
      <c r="M893" s="0" t="s">
        <v>858</v>
      </c>
      <c r="N893" s="0" t="s">
        <v>1024</v>
      </c>
      <c r="O893" s="0" t="s">
        <v>1610</v>
      </c>
      <c r="P893" s="216" t="n">
        <v>5000</v>
      </c>
      <c r="S893" s="0" t="s">
        <v>1026</v>
      </c>
      <c r="T893" s="0" t="s">
        <v>784</v>
      </c>
      <c r="U893" s="218" t="n">
        <v>4.5925</v>
      </c>
      <c r="V893" s="0" t="s">
        <v>1611</v>
      </c>
      <c r="W893" s="0" t="s">
        <v>1388</v>
      </c>
      <c r="X893" s="0" t="s">
        <v>1612</v>
      </c>
      <c r="Y893" s="0" t="s">
        <v>838</v>
      </c>
      <c r="Z893" s="0" t="s">
        <v>571</v>
      </c>
      <c r="AA893" s="0" t="s">
        <v>1613</v>
      </c>
      <c r="AB893" s="215" t="n">
        <v>37043.875</v>
      </c>
      <c r="AC893" s="215" t="n">
        <v>37072.875</v>
      </c>
    </row>
    <row r="894" customFormat="false" ht="12.75" hidden="false" customHeight="false" outlineLevel="0" collapsed="false">
      <c r="A894" s="208" t="str">
        <f aca="false">B894&amp;" "&amp;C894&amp;" "&amp;D894</f>
        <v>US Natural Gas Physical</v>
      </c>
      <c r="B894" s="208" t="str">
        <f aca="false">IF((LEFT(N894,2)="US"),"US","")</f>
        <v>US</v>
      </c>
      <c r="C894" s="208" t="str">
        <f aca="false">M894</f>
        <v>Natural Gas</v>
      </c>
      <c r="D894" s="208" t="str">
        <f aca="false">IF(ISNUMBER(FIND("Phy",N894))=TRUE(),"Physical","Financial")</f>
        <v>Physical</v>
      </c>
      <c r="E894" s="208" t="n">
        <f aca="false">IF(VLOOKUP(S894,'DD-Lookup'!$J$6:$L$50,3,FALSE())="Monthly",(YEAR(AC894)-YEAR(AB894))*12+MONTH(AC894)-MONTH(AB894)+1,(AC894-AB894+1))</f>
        <v>1</v>
      </c>
      <c r="F894" s="239" t="n">
        <f aca="false">E894*SUM(P894:Q894)</f>
        <v>5000</v>
      </c>
      <c r="G894" s="214" t="n">
        <v>1289093</v>
      </c>
      <c r="H894" s="215" t="n">
        <v>37035.3334143519</v>
      </c>
      <c r="I894" s="0" t="s">
        <v>1399</v>
      </c>
      <c r="M894" s="0" t="s">
        <v>858</v>
      </c>
      <c r="N894" s="0" t="s">
        <v>1305</v>
      </c>
      <c r="O894" s="0" t="s">
        <v>1577</v>
      </c>
      <c r="Q894" s="216" t="n">
        <v>5000</v>
      </c>
      <c r="S894" s="0" t="s">
        <v>1026</v>
      </c>
      <c r="T894" s="0" t="s">
        <v>784</v>
      </c>
      <c r="U894" s="218" t="n">
        <v>8</v>
      </c>
      <c r="V894" s="0" t="s">
        <v>1564</v>
      </c>
      <c r="W894" s="0" t="s">
        <v>1579</v>
      </c>
      <c r="X894" s="0" t="s">
        <v>1535</v>
      </c>
      <c r="Y894" s="0" t="s">
        <v>1310</v>
      </c>
      <c r="Z894" s="0" t="s">
        <v>571</v>
      </c>
      <c r="AA894" s="0" t="n">
        <v>807048</v>
      </c>
      <c r="AB894" s="215" t="n">
        <v>37036.875</v>
      </c>
      <c r="AC894" s="215" t="n">
        <v>37036.875</v>
      </c>
    </row>
    <row r="895" customFormat="false" ht="12.75" hidden="false" customHeight="false" outlineLevel="0" collapsed="false">
      <c r="A895" s="208" t="str">
        <f aca="false">B895&amp;" "&amp;C895&amp;" "&amp;D895</f>
        <v>US Natural Gas Physical</v>
      </c>
      <c r="B895" s="208" t="str">
        <f aca="false">IF((LEFT(N895,2)="US"),"US","")</f>
        <v>US</v>
      </c>
      <c r="C895" s="208" t="str">
        <f aca="false">M895</f>
        <v>Natural Gas</v>
      </c>
      <c r="D895" s="208" t="str">
        <f aca="false">IF(ISNUMBER(FIND("Phy",N895))=TRUE(),"Physical","Financial")</f>
        <v>Physical</v>
      </c>
      <c r="E895" s="208" t="n">
        <f aca="false">IF(VLOOKUP(S895,'DD-Lookup'!$J$6:$L$50,3,FALSE())="Monthly",(YEAR(AC895)-YEAR(AB895))*12+MONTH(AC895)-MONTH(AB895)+1,(AC895-AB895+1))</f>
        <v>1</v>
      </c>
      <c r="F895" s="239" t="n">
        <f aca="false">E895*SUM(P895:Q895)</f>
        <v>10000</v>
      </c>
      <c r="G895" s="214" t="n">
        <v>1289094</v>
      </c>
      <c r="H895" s="215" t="n">
        <v>37035.3334375</v>
      </c>
      <c r="I895" s="0" t="s">
        <v>1614</v>
      </c>
      <c r="M895" s="0" t="s">
        <v>858</v>
      </c>
      <c r="N895" s="0" t="s">
        <v>1305</v>
      </c>
      <c r="O895" s="0" t="s">
        <v>1577</v>
      </c>
      <c r="P895" s="216" t="n">
        <v>10000</v>
      </c>
      <c r="S895" s="0" t="s">
        <v>1026</v>
      </c>
      <c r="T895" s="0" t="s">
        <v>784</v>
      </c>
      <c r="U895" s="218" t="n">
        <v>7.9</v>
      </c>
      <c r="V895" s="0" t="s">
        <v>1615</v>
      </c>
      <c r="W895" s="0" t="s">
        <v>1579</v>
      </c>
      <c r="X895" s="0" t="s">
        <v>1535</v>
      </c>
      <c r="Y895" s="0" t="s">
        <v>1310</v>
      </c>
      <c r="Z895" s="0" t="s">
        <v>571</v>
      </c>
      <c r="AA895" s="0" t="n">
        <v>807049</v>
      </c>
      <c r="AB895" s="215" t="n">
        <v>37036.875</v>
      </c>
      <c r="AC895" s="215" t="n">
        <v>37036.875</v>
      </c>
    </row>
    <row r="896" customFormat="false" ht="12.75" hidden="false" customHeight="false" outlineLevel="0" collapsed="false">
      <c r="A896" s="208" t="str">
        <f aca="false">B896&amp;" "&amp;C896&amp;" "&amp;D896</f>
        <v>US Natural Gas Financial</v>
      </c>
      <c r="B896" s="208" t="str">
        <f aca="false">IF((LEFT(N896,2)="US"),"US","")</f>
        <v>US</v>
      </c>
      <c r="C896" s="208" t="str">
        <f aca="false">M896</f>
        <v>Natural Gas</v>
      </c>
      <c r="D896" s="208" t="str">
        <f aca="false">IF(ISNUMBER(FIND("Phy",N896))=TRUE(),"Physical","Financial")</f>
        <v>Financial</v>
      </c>
      <c r="E896" s="208" t="n">
        <f aca="false">IF(VLOOKUP(S896,'DD-Lookup'!$J$6:$L$50,3,FALSE())="Monthly",(YEAR(AC896)-YEAR(AB896))*12+MONTH(AC896)-MONTH(AB896)+1,(AC896-AB896+1))</f>
        <v>7</v>
      </c>
      <c r="F896" s="239" t="n">
        <f aca="false">E896*SUM(P896:Q896)</f>
        <v>70000</v>
      </c>
      <c r="G896" s="214" t="n">
        <v>1289095</v>
      </c>
      <c r="H896" s="215" t="n">
        <v>37035.3334606482</v>
      </c>
      <c r="I896" s="0" t="s">
        <v>1399</v>
      </c>
      <c r="M896" s="0" t="s">
        <v>858</v>
      </c>
      <c r="N896" s="0" t="s">
        <v>1024</v>
      </c>
      <c r="O896" s="0" t="s">
        <v>1404</v>
      </c>
      <c r="Q896" s="216" t="n">
        <v>10000</v>
      </c>
      <c r="S896" s="0" t="s">
        <v>1026</v>
      </c>
      <c r="T896" s="0" t="s">
        <v>784</v>
      </c>
      <c r="U896" s="218" t="n">
        <v>4.115</v>
      </c>
      <c r="V896" s="0" t="s">
        <v>1400</v>
      </c>
      <c r="W896" s="0" t="s">
        <v>1406</v>
      </c>
      <c r="X896" s="0" t="s">
        <v>1407</v>
      </c>
      <c r="Y896" s="0" t="s">
        <v>838</v>
      </c>
      <c r="Z896" s="0" t="s">
        <v>571</v>
      </c>
      <c r="AA896" s="0" t="s">
        <v>1616</v>
      </c>
      <c r="AB896" s="215" t="n">
        <v>37036.875</v>
      </c>
      <c r="AC896" s="215" t="n">
        <v>37042.875</v>
      </c>
    </row>
    <row r="897" customFormat="false" ht="12.75" hidden="false" customHeight="false" outlineLevel="0" collapsed="false">
      <c r="A897" s="208" t="str">
        <f aca="false">B897&amp;" "&amp;C897&amp;" "&amp;D897</f>
        <v>US Natural Gas Physical</v>
      </c>
      <c r="B897" s="208" t="str">
        <f aca="false">IF((LEFT(N897,2)="US"),"US","")</f>
        <v>US</v>
      </c>
      <c r="C897" s="208" t="str">
        <f aca="false">M897</f>
        <v>Natural Gas</v>
      </c>
      <c r="D897" s="208" t="str">
        <f aca="false">IF(ISNUMBER(FIND("Phy",N897))=TRUE(),"Physical","Financial")</f>
        <v>Physical</v>
      </c>
      <c r="E897" s="208" t="n">
        <f aca="false">IF(VLOOKUP(S897,'DD-Lookup'!$J$6:$L$50,3,FALSE())="Monthly",(YEAR(AC897)-YEAR(AB897))*12+MONTH(AC897)-MONTH(AB897)+1,(AC897-AB897+1))</f>
        <v>1</v>
      </c>
      <c r="F897" s="239" t="n">
        <f aca="false">E897*SUM(P897:Q897)</f>
        <v>10000</v>
      </c>
      <c r="G897" s="214" t="n">
        <v>1289096</v>
      </c>
      <c r="H897" s="215" t="n">
        <v>37035.3334722222</v>
      </c>
      <c r="I897" s="0" t="s">
        <v>1426</v>
      </c>
      <c r="M897" s="0" t="s">
        <v>858</v>
      </c>
      <c r="N897" s="0" t="s">
        <v>1305</v>
      </c>
      <c r="O897" s="0" t="s">
        <v>1432</v>
      </c>
      <c r="P897" s="216" t="n">
        <v>10000</v>
      </c>
      <c r="S897" s="0" t="s">
        <v>1026</v>
      </c>
      <c r="T897" s="0" t="s">
        <v>784</v>
      </c>
      <c r="U897" s="218" t="n">
        <v>4.13</v>
      </c>
      <c r="V897" s="0" t="s">
        <v>1617</v>
      </c>
      <c r="W897" s="0" t="s">
        <v>1434</v>
      </c>
      <c r="X897" s="0" t="s">
        <v>1435</v>
      </c>
      <c r="Y897" s="0" t="s">
        <v>1310</v>
      </c>
      <c r="Z897" s="0" t="s">
        <v>571</v>
      </c>
      <c r="AA897" s="0" t="n">
        <v>807050</v>
      </c>
      <c r="AB897" s="215" t="n">
        <v>37036.875</v>
      </c>
      <c r="AC897" s="215" t="n">
        <v>37036.875</v>
      </c>
    </row>
    <row r="898" customFormat="false" ht="12.75" hidden="false" customHeight="false" outlineLevel="0" collapsed="false">
      <c r="A898" s="208" t="str">
        <f aca="false">B898&amp;" "&amp;C898&amp;" "&amp;D898</f>
        <v> Natural Gas Physical</v>
      </c>
      <c r="B898" s="208" t="str">
        <f aca="false">IF((LEFT(N898,2)="US"),"US","")</f>
        <v/>
      </c>
      <c r="C898" s="208" t="str">
        <f aca="false">M898</f>
        <v>Natural Gas</v>
      </c>
      <c r="D898" s="208" t="str">
        <f aca="false">IF(ISNUMBER(FIND("Phy",N898))=TRUE(),"Physical","Financial")</f>
        <v>Physical</v>
      </c>
      <c r="E898" s="208" t="n">
        <f aca="false">IF(VLOOKUP(S898,'DD-Lookup'!$J$6:$L$50,3,FALSE())="Monthly",(YEAR(AC898)-YEAR(AB898))*12+MONTH(AC898)-MONTH(AB898)+1,(AC898-AB898+1))</f>
        <v>1</v>
      </c>
      <c r="F898" s="239" t="n">
        <f aca="false">E898*SUM(P898:Q898)</f>
        <v>10000</v>
      </c>
      <c r="G898" s="214" t="n">
        <v>1289097</v>
      </c>
      <c r="H898" s="215" t="n">
        <v>37035.3334837963</v>
      </c>
      <c r="I898" s="0" t="s">
        <v>1618</v>
      </c>
      <c r="M898" s="0" t="s">
        <v>858</v>
      </c>
      <c r="N898" s="0" t="s">
        <v>1334</v>
      </c>
      <c r="O898" s="0" t="s">
        <v>1335</v>
      </c>
      <c r="Q898" s="216" t="n">
        <v>10000</v>
      </c>
      <c r="S898" s="0" t="s">
        <v>1026</v>
      </c>
      <c r="T898" s="0" t="s">
        <v>784</v>
      </c>
      <c r="U898" s="218" t="n">
        <v>4.37</v>
      </c>
      <c r="V898" s="0" t="s">
        <v>1619</v>
      </c>
      <c r="W898" s="0" t="s">
        <v>1337</v>
      </c>
      <c r="X898" s="0" t="s">
        <v>1338</v>
      </c>
      <c r="Y898" s="0" t="s">
        <v>1310</v>
      </c>
      <c r="Z898" s="0" t="s">
        <v>571</v>
      </c>
      <c r="AA898" s="0" t="n">
        <v>807051</v>
      </c>
      <c r="AB898" s="215" t="n">
        <v>37036.875</v>
      </c>
      <c r="AC898" s="215" t="n">
        <v>37036.875</v>
      </c>
    </row>
    <row r="899" customFormat="false" ht="12.75" hidden="false" customHeight="false" outlineLevel="0" collapsed="false">
      <c r="A899" s="208" t="str">
        <f aca="false">B899&amp;" "&amp;C899&amp;" "&amp;D899</f>
        <v>US Natural Gas Financial</v>
      </c>
      <c r="B899" s="208" t="str">
        <f aca="false">IF((LEFT(N899,2)="US"),"US","")</f>
        <v>US</v>
      </c>
      <c r="C899" s="208" t="str">
        <f aca="false">M899</f>
        <v>Natural Gas</v>
      </c>
      <c r="D899" s="208" t="str">
        <f aca="false">IF(ISNUMBER(FIND("Phy",N899))=TRUE(),"Physical","Financial")</f>
        <v>Financial</v>
      </c>
      <c r="E899" s="208" t="n">
        <f aca="false">IF(VLOOKUP(S899,'DD-Lookup'!$J$6:$L$50,3,FALSE())="Monthly",(YEAR(AC899)-YEAR(AB899))*12+MONTH(AC899)-MONTH(AB899)+1,(AC899-AB899+1))</f>
        <v>31</v>
      </c>
      <c r="F899" s="239" t="n">
        <f aca="false">E899*SUM(P899:Q899)</f>
        <v>77500</v>
      </c>
      <c r="G899" s="214" t="n">
        <v>1289099</v>
      </c>
      <c r="H899" s="215" t="n">
        <v>37035.333599537</v>
      </c>
      <c r="I899" s="0" t="s">
        <v>1544</v>
      </c>
      <c r="M899" s="0" t="s">
        <v>858</v>
      </c>
      <c r="N899" s="0" t="s">
        <v>1024</v>
      </c>
      <c r="O899" s="0" t="s">
        <v>1145</v>
      </c>
      <c r="P899" s="216" t="n">
        <v>2500</v>
      </c>
      <c r="S899" s="0" t="s">
        <v>1026</v>
      </c>
      <c r="T899" s="0" t="s">
        <v>784</v>
      </c>
      <c r="U899" s="218" t="n">
        <v>4.3225</v>
      </c>
      <c r="V899" s="0" t="s">
        <v>1545</v>
      </c>
      <c r="W899" s="0" t="s">
        <v>1028</v>
      </c>
      <c r="X899" s="0" t="s">
        <v>1029</v>
      </c>
      <c r="Y899" s="0" t="s">
        <v>838</v>
      </c>
      <c r="Z899" s="0" t="s">
        <v>571</v>
      </c>
      <c r="AA899" s="0" t="s">
        <v>1620</v>
      </c>
      <c r="AB899" s="215" t="n">
        <v>37104.875</v>
      </c>
      <c r="AC899" s="215" t="n">
        <v>37134.875</v>
      </c>
    </row>
    <row r="900" customFormat="false" ht="12.75" hidden="false" customHeight="false" outlineLevel="0" collapsed="false">
      <c r="A900" s="208" t="str">
        <f aca="false">B900&amp;" "&amp;C900&amp;" "&amp;D900</f>
        <v> Metals Financial</v>
      </c>
      <c r="B900" s="208" t="str">
        <f aca="false">IF((LEFT(N900,2)="US"),"US","")</f>
        <v/>
      </c>
      <c r="C900" s="208" t="str">
        <f aca="false">M900</f>
        <v>Metals</v>
      </c>
      <c r="D900" s="208" t="str">
        <f aca="false">IF(ISNUMBER(FIND("Phy",N900))=TRUE(),"Physical","Financial")</f>
        <v>Financial</v>
      </c>
      <c r="E900" s="208" t="n">
        <f aca="false">IF(VLOOKUP(S900,'DD-Lookup'!$J$6:$L$50,3,FALSE())="Monthly",(YEAR(AC900)-YEAR(AB900))*12+MONTH(AC900)-MONTH(AB900)+1,(AC900-AB900+1))</f>
        <v>1</v>
      </c>
      <c r="F900" s="239" t="n">
        <f aca="false">E900*SUM(P900:Q900)</f>
        <v>4</v>
      </c>
      <c r="G900" s="214" t="n">
        <v>1289102</v>
      </c>
      <c r="H900" s="215" t="n">
        <v>37035.3336574074</v>
      </c>
      <c r="I900" s="0" t="s">
        <v>815</v>
      </c>
      <c r="M900" s="0" t="s">
        <v>780</v>
      </c>
      <c r="N900" s="0" t="s">
        <v>781</v>
      </c>
      <c r="O900" s="0" t="s">
        <v>782</v>
      </c>
      <c r="Q900" s="216" t="n">
        <v>4</v>
      </c>
      <c r="S900" s="0" t="s">
        <v>783</v>
      </c>
      <c r="T900" s="0" t="s">
        <v>784</v>
      </c>
      <c r="U900" s="218" t="n">
        <v>1541</v>
      </c>
      <c r="V900" s="0" t="s">
        <v>816</v>
      </c>
      <c r="W900" s="0" t="s">
        <v>803</v>
      </c>
      <c r="X900" s="0" t="s">
        <v>787</v>
      </c>
      <c r="Y900" s="0" t="s">
        <v>788</v>
      </c>
      <c r="Z900" s="0" t="s">
        <v>789</v>
      </c>
      <c r="AA900" s="0" t="n">
        <v>2150595</v>
      </c>
    </row>
    <row r="901" customFormat="false" ht="12.75" hidden="false" customHeight="false" outlineLevel="0" collapsed="false">
      <c r="A901" s="208" t="str">
        <f aca="false">B901&amp;" "&amp;C901&amp;" "&amp;D901</f>
        <v>US Natural Gas Physical</v>
      </c>
      <c r="B901" s="208" t="str">
        <f aca="false">IF((LEFT(N901,2)="US"),"US","")</f>
        <v>US</v>
      </c>
      <c r="C901" s="208" t="str">
        <f aca="false">M901</f>
        <v>Natural Gas</v>
      </c>
      <c r="D901" s="208" t="str">
        <f aca="false">IF(ISNUMBER(FIND("Phy",N901))=TRUE(),"Physical","Financial")</f>
        <v>Physical</v>
      </c>
      <c r="E901" s="208" t="n">
        <f aca="false">IF(VLOOKUP(S901,'DD-Lookup'!$J$6:$L$50,3,FALSE())="Monthly",(YEAR(AC901)-YEAR(AB901))*12+MONTH(AC901)-MONTH(AB901)+1,(AC901-AB901+1))</f>
        <v>1</v>
      </c>
      <c r="F901" s="239" t="n">
        <f aca="false">E901*SUM(P901:Q901)</f>
        <v>10000</v>
      </c>
      <c r="G901" s="214" t="n">
        <v>1289103</v>
      </c>
      <c r="H901" s="215" t="n">
        <v>37035.3336805556</v>
      </c>
      <c r="I901" s="0" t="s">
        <v>600</v>
      </c>
      <c r="M901" s="0" t="s">
        <v>858</v>
      </c>
      <c r="N901" s="0" t="s">
        <v>1305</v>
      </c>
      <c r="O901" s="0" t="s">
        <v>1533</v>
      </c>
      <c r="Q901" s="216" t="n">
        <v>10000</v>
      </c>
      <c r="S901" s="0" t="s">
        <v>1026</v>
      </c>
      <c r="T901" s="0" t="s">
        <v>784</v>
      </c>
      <c r="U901" s="218" t="n">
        <v>4.025</v>
      </c>
      <c r="V901" s="0" t="s">
        <v>1552</v>
      </c>
      <c r="W901" s="0" t="s">
        <v>1514</v>
      </c>
      <c r="X901" s="0" t="s">
        <v>1535</v>
      </c>
      <c r="Y901" s="0" t="s">
        <v>1310</v>
      </c>
      <c r="Z901" s="0" t="s">
        <v>571</v>
      </c>
      <c r="AA901" s="0" t="n">
        <v>807052</v>
      </c>
      <c r="AB901" s="215" t="n">
        <v>37036.875</v>
      </c>
      <c r="AC901" s="215" t="n">
        <v>37036.875</v>
      </c>
    </row>
    <row r="902" customFormat="false" ht="12.75" hidden="false" customHeight="false" outlineLevel="0" collapsed="false">
      <c r="A902" s="208" t="str">
        <f aca="false">B902&amp;" "&amp;C902&amp;" "&amp;D902</f>
        <v>US Natural Gas Physical</v>
      </c>
      <c r="B902" s="208" t="str">
        <f aca="false">IF((LEFT(N902,2)="US"),"US","")</f>
        <v>US</v>
      </c>
      <c r="C902" s="208" t="str">
        <f aca="false">M902</f>
        <v>Natural Gas</v>
      </c>
      <c r="D902" s="208" t="str">
        <f aca="false">IF(ISNUMBER(FIND("Phy",N902))=TRUE(),"Physical","Financial")</f>
        <v>Physical</v>
      </c>
      <c r="E902" s="208" t="n">
        <f aca="false">IF(VLOOKUP(S902,'DD-Lookup'!$J$6:$L$50,3,FALSE())="Monthly",(YEAR(AC902)-YEAR(AB902))*12+MONTH(AC902)-MONTH(AB902)+1,(AC902-AB902+1))</f>
        <v>1</v>
      </c>
      <c r="F902" s="239" t="n">
        <f aca="false">E902*SUM(P902:Q902)</f>
        <v>10000</v>
      </c>
      <c r="G902" s="214" t="n">
        <v>1289104</v>
      </c>
      <c r="H902" s="215" t="n">
        <v>37035.3337847222</v>
      </c>
      <c r="I902" s="0" t="s">
        <v>593</v>
      </c>
      <c r="M902" s="0" t="s">
        <v>858</v>
      </c>
      <c r="N902" s="0" t="s">
        <v>1305</v>
      </c>
      <c r="O902" s="0" t="s">
        <v>1533</v>
      </c>
      <c r="P902" s="216" t="n">
        <v>10000</v>
      </c>
      <c r="S902" s="0" t="s">
        <v>1026</v>
      </c>
      <c r="T902" s="0" t="s">
        <v>784</v>
      </c>
      <c r="U902" s="218" t="n">
        <v>4</v>
      </c>
      <c r="V902" s="0" t="s">
        <v>1534</v>
      </c>
      <c r="W902" s="0" t="s">
        <v>1514</v>
      </c>
      <c r="X902" s="0" t="s">
        <v>1535</v>
      </c>
      <c r="Y902" s="0" t="s">
        <v>1310</v>
      </c>
      <c r="Z902" s="0" t="s">
        <v>571</v>
      </c>
      <c r="AA902" s="0" t="n">
        <v>807053</v>
      </c>
      <c r="AB902" s="215" t="n">
        <v>37036.875</v>
      </c>
      <c r="AC902" s="215" t="n">
        <v>37036.875</v>
      </c>
    </row>
    <row r="903" customFormat="false" ht="12.75" hidden="false" customHeight="false" outlineLevel="0" collapsed="false">
      <c r="A903" s="208" t="str">
        <f aca="false">B903&amp;" "&amp;C903&amp;" "&amp;D903</f>
        <v> Metals Financial</v>
      </c>
      <c r="B903" s="208" t="str">
        <f aca="false">IF((LEFT(N903,2)="US"),"US","")</f>
        <v/>
      </c>
      <c r="C903" s="208" t="str">
        <f aca="false">M903</f>
        <v>Metals</v>
      </c>
      <c r="D903" s="208" t="str">
        <f aca="false">IF(ISNUMBER(FIND("Phy",N903))=TRUE(),"Physical","Financial")</f>
        <v>Financial</v>
      </c>
      <c r="E903" s="208" t="n">
        <f aca="false">IF(VLOOKUP(S903,'DD-Lookup'!$J$6:$L$50,3,FALSE())="Monthly",(YEAR(AC903)-YEAR(AB903))*12+MONTH(AC903)-MONTH(AB903)+1,(AC903-AB903+1))</f>
        <v>1</v>
      </c>
      <c r="F903" s="239" t="n">
        <f aca="false">E903*SUM(P903:Q903)</f>
        <v>6</v>
      </c>
      <c r="G903" s="214" t="n">
        <v>1289106</v>
      </c>
      <c r="H903" s="215" t="n">
        <v>37035.3337962963</v>
      </c>
      <c r="I903" s="0" t="s">
        <v>796</v>
      </c>
      <c r="M903" s="0" t="s">
        <v>780</v>
      </c>
      <c r="N903" s="0" t="s">
        <v>781</v>
      </c>
      <c r="O903" s="0" t="s">
        <v>782</v>
      </c>
      <c r="Q903" s="216" t="n">
        <v>6</v>
      </c>
      <c r="S903" s="0" t="s">
        <v>783</v>
      </c>
      <c r="T903" s="0" t="s">
        <v>784</v>
      </c>
      <c r="U903" s="218" t="n">
        <v>1541</v>
      </c>
      <c r="V903" s="0" t="s">
        <v>830</v>
      </c>
      <c r="W903" s="0" t="s">
        <v>803</v>
      </c>
      <c r="X903" s="0" t="s">
        <v>787</v>
      </c>
      <c r="Y903" s="0" t="s">
        <v>788</v>
      </c>
      <c r="Z903" s="0" t="s">
        <v>789</v>
      </c>
      <c r="AA903" s="0" t="n">
        <v>2150599</v>
      </c>
    </row>
    <row r="904" customFormat="false" ht="12.75" hidden="false" customHeight="false" outlineLevel="0" collapsed="false">
      <c r="A904" s="208" t="str">
        <f aca="false">B904&amp;" "&amp;C904&amp;" "&amp;D904</f>
        <v>US Natural Gas Physical</v>
      </c>
      <c r="B904" s="208" t="str">
        <f aca="false">IF((LEFT(N904,2)="US"),"US","")</f>
        <v>US</v>
      </c>
      <c r="C904" s="208" t="str">
        <f aca="false">M904</f>
        <v>Natural Gas</v>
      </c>
      <c r="D904" s="208" t="str">
        <f aca="false">IF(ISNUMBER(FIND("Phy",N904))=TRUE(),"Physical","Financial")</f>
        <v>Physical</v>
      </c>
      <c r="E904" s="208" t="n">
        <f aca="false">IF(VLOOKUP(S904,'DD-Lookup'!$J$6:$L$50,3,FALSE())="Monthly",(YEAR(AC904)-YEAR(AB904))*12+MONTH(AC904)-MONTH(AB904)+1,(AC904-AB904+1))</f>
        <v>1</v>
      </c>
      <c r="F904" s="239" t="n">
        <f aca="false">E904*SUM(P904:Q904)</f>
        <v>2500</v>
      </c>
      <c r="G904" s="214" t="n">
        <v>1289105</v>
      </c>
      <c r="H904" s="215" t="n">
        <v>37035.3337962963</v>
      </c>
      <c r="I904" s="0" t="s">
        <v>1500</v>
      </c>
      <c r="M904" s="0" t="s">
        <v>858</v>
      </c>
      <c r="N904" s="0" t="s">
        <v>1305</v>
      </c>
      <c r="O904" s="0" t="s">
        <v>1604</v>
      </c>
      <c r="Q904" s="216" t="n">
        <v>2500</v>
      </c>
      <c r="S904" s="0" t="s">
        <v>1026</v>
      </c>
      <c r="T904" s="0" t="s">
        <v>784</v>
      </c>
      <c r="U904" s="218" t="n">
        <v>2.915</v>
      </c>
      <c r="V904" s="0" t="s">
        <v>1503</v>
      </c>
      <c r="W904" s="0" t="s">
        <v>1605</v>
      </c>
      <c r="X904" s="0" t="s">
        <v>1606</v>
      </c>
      <c r="Y904" s="0" t="s">
        <v>1310</v>
      </c>
      <c r="Z904" s="0" t="s">
        <v>571</v>
      </c>
      <c r="AA904" s="0" t="n">
        <v>807055</v>
      </c>
      <c r="AB904" s="215" t="n">
        <v>37036.875</v>
      </c>
      <c r="AC904" s="215" t="n">
        <v>37036.875</v>
      </c>
    </row>
    <row r="905" customFormat="false" ht="12.75" hidden="false" customHeight="false" outlineLevel="0" collapsed="false">
      <c r="A905" s="208" t="str">
        <f aca="false">B905&amp;" "&amp;C905&amp;" "&amp;D905</f>
        <v>US Natural Gas Physical</v>
      </c>
      <c r="B905" s="208" t="str">
        <f aca="false">IF((LEFT(N905,2)="US"),"US","")</f>
        <v>US</v>
      </c>
      <c r="C905" s="208" t="str">
        <f aca="false">M905</f>
        <v>Natural Gas</v>
      </c>
      <c r="D905" s="208" t="str">
        <f aca="false">IF(ISNUMBER(FIND("Phy",N905))=TRUE(),"Physical","Financial")</f>
        <v>Physical</v>
      </c>
      <c r="E905" s="208" t="n">
        <f aca="false">IF(VLOOKUP(S905,'DD-Lookup'!$J$6:$L$50,3,FALSE())="Monthly",(YEAR(AC905)-YEAR(AB905))*12+MONTH(AC905)-MONTH(AB905)+1,(AC905-AB905+1))</f>
        <v>1</v>
      </c>
      <c r="F905" s="239" t="n">
        <f aca="false">E905*SUM(P905:Q905)</f>
        <v>5000</v>
      </c>
      <c r="G905" s="214" t="n">
        <v>1289107</v>
      </c>
      <c r="H905" s="215" t="n">
        <v>37035.3338078704</v>
      </c>
      <c r="I905" s="0" t="s">
        <v>1115</v>
      </c>
      <c r="M905" s="0" t="s">
        <v>858</v>
      </c>
      <c r="N905" s="0" t="s">
        <v>1305</v>
      </c>
      <c r="O905" s="0" t="s">
        <v>1581</v>
      </c>
      <c r="Q905" s="216" t="n">
        <v>5000</v>
      </c>
      <c r="S905" s="0" t="s">
        <v>1026</v>
      </c>
      <c r="T905" s="0" t="s">
        <v>784</v>
      </c>
      <c r="U905" s="218" t="n">
        <v>9.6</v>
      </c>
      <c r="V905" s="0" t="s">
        <v>1621</v>
      </c>
      <c r="W905" s="0" t="s">
        <v>1579</v>
      </c>
      <c r="X905" s="0" t="s">
        <v>1535</v>
      </c>
      <c r="Y905" s="0" t="s">
        <v>1310</v>
      </c>
      <c r="Z905" s="0" t="s">
        <v>571</v>
      </c>
      <c r="AA905" s="0" t="n">
        <v>807054</v>
      </c>
      <c r="AB905" s="215" t="n">
        <v>37036.875</v>
      </c>
      <c r="AC905" s="215" t="n">
        <v>37036.875</v>
      </c>
    </row>
    <row r="906" customFormat="false" ht="12.75" hidden="false" customHeight="false" outlineLevel="0" collapsed="false">
      <c r="A906" s="208" t="str">
        <f aca="false">B906&amp;" "&amp;C906&amp;" "&amp;D906</f>
        <v>US Natural Gas Financial</v>
      </c>
      <c r="B906" s="208" t="str">
        <f aca="false">IF((LEFT(N906,2)="US"),"US","")</f>
        <v>US</v>
      </c>
      <c r="C906" s="208" t="str">
        <f aca="false">M906</f>
        <v>Natural Gas</v>
      </c>
      <c r="D906" s="208" t="str">
        <f aca="false">IF(ISNUMBER(FIND("Phy",N906))=TRUE(),"Physical","Financial")</f>
        <v>Financial</v>
      </c>
      <c r="E906" s="208" t="n">
        <f aca="false">IF(VLOOKUP(S906,'DD-Lookup'!$J$6:$L$50,3,FALSE())="Monthly",(YEAR(AC906)-YEAR(AB906))*12+MONTH(AC906)-MONTH(AB906)+1,(AC906-AB906+1))</f>
        <v>153</v>
      </c>
      <c r="F906" s="239" t="n">
        <f aca="false">E906*SUM(P906:Q906)</f>
        <v>765000</v>
      </c>
      <c r="G906" s="214" t="n">
        <v>1289108</v>
      </c>
      <c r="H906" s="215" t="n">
        <v>37035.3338194444</v>
      </c>
      <c r="I906" s="0" t="s">
        <v>1622</v>
      </c>
      <c r="M906" s="0" t="s">
        <v>858</v>
      </c>
      <c r="N906" s="0" t="s">
        <v>1024</v>
      </c>
      <c r="O906" s="0" t="s">
        <v>1303</v>
      </c>
      <c r="P906" s="216" t="n">
        <v>5000</v>
      </c>
      <c r="S906" s="0" t="s">
        <v>1026</v>
      </c>
      <c r="T906" s="0" t="s">
        <v>784</v>
      </c>
      <c r="U906" s="218" t="n">
        <v>4.295</v>
      </c>
      <c r="V906" s="0" t="s">
        <v>1623</v>
      </c>
      <c r="W906" s="0" t="s">
        <v>1028</v>
      </c>
      <c r="X906" s="0" t="s">
        <v>1029</v>
      </c>
      <c r="Y906" s="0" t="s">
        <v>838</v>
      </c>
      <c r="Z906" s="0" t="s">
        <v>571</v>
      </c>
      <c r="AA906" s="0" t="s">
        <v>1624</v>
      </c>
      <c r="AB906" s="215" t="n">
        <v>37043</v>
      </c>
      <c r="AC906" s="215" t="n">
        <v>37195</v>
      </c>
    </row>
    <row r="907" customFormat="false" ht="12.75" hidden="false" customHeight="false" outlineLevel="0" collapsed="false">
      <c r="A907" s="208" t="str">
        <f aca="false">B907&amp;" "&amp;C907&amp;" "&amp;D907</f>
        <v>US Natural Gas Physical</v>
      </c>
      <c r="B907" s="208" t="str">
        <f aca="false">IF((LEFT(N907,2)="US"),"US","")</f>
        <v>US</v>
      </c>
      <c r="C907" s="208" t="str">
        <f aca="false">M907</f>
        <v>Natural Gas</v>
      </c>
      <c r="D907" s="208" t="str">
        <f aca="false">IF(ISNUMBER(FIND("Phy",N907))=TRUE(),"Physical","Financial")</f>
        <v>Physical</v>
      </c>
      <c r="E907" s="208" t="n">
        <f aca="false">IF(VLOOKUP(S907,'DD-Lookup'!$J$6:$L$50,3,FALSE())="Monthly",(YEAR(AC907)-YEAR(AB907))*12+MONTH(AC907)-MONTH(AB907)+1,(AC907-AB907+1))</f>
        <v>1</v>
      </c>
      <c r="F907" s="239" t="n">
        <f aca="false">E907*SUM(P907:Q907)</f>
        <v>10000</v>
      </c>
      <c r="G907" s="214" t="n">
        <v>1289109</v>
      </c>
      <c r="H907" s="215" t="n">
        <v>37035.3338541667</v>
      </c>
      <c r="I907" s="0" t="s">
        <v>600</v>
      </c>
      <c r="M907" s="0" t="s">
        <v>858</v>
      </c>
      <c r="N907" s="0" t="s">
        <v>1305</v>
      </c>
      <c r="O907" s="0" t="s">
        <v>1533</v>
      </c>
      <c r="Q907" s="216" t="n">
        <v>10000</v>
      </c>
      <c r="S907" s="0" t="s">
        <v>1026</v>
      </c>
      <c r="T907" s="0" t="s">
        <v>784</v>
      </c>
      <c r="U907" s="218" t="n">
        <v>4.025</v>
      </c>
      <c r="V907" s="0" t="s">
        <v>1552</v>
      </c>
      <c r="W907" s="0" t="s">
        <v>1514</v>
      </c>
      <c r="X907" s="0" t="s">
        <v>1535</v>
      </c>
      <c r="Y907" s="0" t="s">
        <v>1310</v>
      </c>
      <c r="Z907" s="0" t="s">
        <v>571</v>
      </c>
      <c r="AA907" s="0" t="n">
        <v>807056</v>
      </c>
      <c r="AB907" s="215" t="n">
        <v>37036.875</v>
      </c>
      <c r="AC907" s="215" t="n">
        <v>37036.875</v>
      </c>
    </row>
    <row r="908" customFormat="false" ht="12.75" hidden="false" customHeight="false" outlineLevel="0" collapsed="false">
      <c r="A908" s="208" t="str">
        <f aca="false">B908&amp;" "&amp;C908&amp;" "&amp;D908</f>
        <v>US Natural Gas Physical</v>
      </c>
      <c r="B908" s="208" t="str">
        <f aca="false">IF((LEFT(N908,2)="US"),"US","")</f>
        <v>US</v>
      </c>
      <c r="C908" s="208" t="str">
        <f aca="false">M908</f>
        <v>Natural Gas</v>
      </c>
      <c r="D908" s="208" t="str">
        <f aca="false">IF(ISNUMBER(FIND("Phy",N908))=TRUE(),"Physical","Financial")</f>
        <v>Physical</v>
      </c>
      <c r="E908" s="208" t="n">
        <f aca="false">IF(VLOOKUP(S908,'DD-Lookup'!$J$6:$L$50,3,FALSE())="Monthly",(YEAR(AC908)-YEAR(AB908))*12+MONTH(AC908)-MONTH(AB908)+1,(AC908-AB908+1))</f>
        <v>1</v>
      </c>
      <c r="F908" s="239" t="n">
        <f aca="false">E908*SUM(P908:Q908)</f>
        <v>10000</v>
      </c>
      <c r="G908" s="214" t="n">
        <v>1289110</v>
      </c>
      <c r="H908" s="215" t="n">
        <v>37035.3339236111</v>
      </c>
      <c r="I908" s="0" t="s">
        <v>1431</v>
      </c>
      <c r="M908" s="0" t="s">
        <v>858</v>
      </c>
      <c r="N908" s="0" t="s">
        <v>1305</v>
      </c>
      <c r="O908" s="0" t="s">
        <v>1625</v>
      </c>
      <c r="Q908" s="216" t="n">
        <v>10000</v>
      </c>
      <c r="S908" s="0" t="s">
        <v>1026</v>
      </c>
      <c r="T908" s="0" t="s">
        <v>784</v>
      </c>
      <c r="U908" s="218" t="n">
        <v>4.09</v>
      </c>
      <c r="V908" s="0" t="s">
        <v>1626</v>
      </c>
      <c r="W908" s="0" t="s">
        <v>1422</v>
      </c>
      <c r="X908" s="0" t="s">
        <v>1423</v>
      </c>
      <c r="Y908" s="0" t="s">
        <v>1310</v>
      </c>
      <c r="Z908" s="0" t="s">
        <v>571</v>
      </c>
      <c r="AA908" s="0" t="n">
        <v>807057</v>
      </c>
      <c r="AB908" s="215" t="n">
        <v>37036.875</v>
      </c>
      <c r="AC908" s="215" t="n">
        <v>37036.875</v>
      </c>
    </row>
    <row r="909" customFormat="false" ht="12.75" hidden="false" customHeight="false" outlineLevel="0" collapsed="false">
      <c r="A909" s="208" t="str">
        <f aca="false">B909&amp;" "&amp;C909&amp;" "&amp;D909</f>
        <v>US Natural Gas Financial</v>
      </c>
      <c r="B909" s="208" t="str">
        <f aca="false">IF((LEFT(N909,2)="US"),"US","")</f>
        <v>US</v>
      </c>
      <c r="C909" s="208" t="str">
        <f aca="false">M909</f>
        <v>Natural Gas</v>
      </c>
      <c r="D909" s="208" t="str">
        <f aca="false">IF(ISNUMBER(FIND("Phy",N909))=TRUE(),"Physical","Financial")</f>
        <v>Financial</v>
      </c>
      <c r="E909" s="208" t="n">
        <f aca="false">IF(VLOOKUP(S909,'DD-Lookup'!$J$6:$L$50,3,FALSE())="Monthly",(YEAR(AC909)-YEAR(AB909))*12+MONTH(AC909)-MONTH(AB909)+1,(AC909-AB909+1))</f>
        <v>30</v>
      </c>
      <c r="F909" s="239" t="n">
        <f aca="false">E909*SUM(P909:Q909)</f>
        <v>75000</v>
      </c>
      <c r="G909" s="214" t="n">
        <v>1289111</v>
      </c>
      <c r="H909" s="215" t="n">
        <v>37035.3340393519</v>
      </c>
      <c r="I909" s="0" t="s">
        <v>1109</v>
      </c>
      <c r="M909" s="0" t="s">
        <v>858</v>
      </c>
      <c r="N909" s="0" t="s">
        <v>1024</v>
      </c>
      <c r="O909" s="0" t="s">
        <v>1025</v>
      </c>
      <c r="P909" s="216" t="n">
        <v>2500</v>
      </c>
      <c r="S909" s="0" t="s">
        <v>1026</v>
      </c>
      <c r="T909" s="0" t="s">
        <v>784</v>
      </c>
      <c r="U909" s="218" t="n">
        <v>4.175</v>
      </c>
      <c r="V909" s="0" t="s">
        <v>1454</v>
      </c>
      <c r="W909" s="0" t="s">
        <v>1028</v>
      </c>
      <c r="X909" s="0" t="s">
        <v>1029</v>
      </c>
      <c r="Y909" s="0" t="s">
        <v>838</v>
      </c>
      <c r="Z909" s="0" t="s">
        <v>571</v>
      </c>
      <c r="AA909" s="0" t="s">
        <v>1627</v>
      </c>
      <c r="AB909" s="215" t="n">
        <v>37043.875</v>
      </c>
      <c r="AC909" s="215" t="n">
        <v>37072.875</v>
      </c>
    </row>
    <row r="910" customFormat="false" ht="12.75" hidden="false" customHeight="false" outlineLevel="0" collapsed="false">
      <c r="A910" s="208" t="str">
        <f aca="false">B910&amp;" "&amp;C910&amp;" "&amp;D910</f>
        <v>US Natural Gas Physical</v>
      </c>
      <c r="B910" s="208" t="str">
        <f aca="false">IF((LEFT(N910,2)="US"),"US","")</f>
        <v>US</v>
      </c>
      <c r="C910" s="208" t="str">
        <f aca="false">M910</f>
        <v>Natural Gas</v>
      </c>
      <c r="D910" s="208" t="str">
        <f aca="false">IF(ISNUMBER(FIND("Phy",N910))=TRUE(),"Physical","Financial")</f>
        <v>Physical</v>
      </c>
      <c r="E910" s="208" t="n">
        <f aca="false">IF(VLOOKUP(S910,'DD-Lookup'!$J$6:$L$50,3,FALSE())="Monthly",(YEAR(AC910)-YEAR(AB910))*12+MONTH(AC910)-MONTH(AB910)+1,(AC910-AB910+1))</f>
        <v>1</v>
      </c>
      <c r="F910" s="239" t="n">
        <f aca="false">E910*SUM(P910:Q910)</f>
        <v>322</v>
      </c>
      <c r="G910" s="214" t="n">
        <v>1289112</v>
      </c>
      <c r="H910" s="215" t="n">
        <v>37035.3340393519</v>
      </c>
      <c r="I910" s="0" t="s">
        <v>1141</v>
      </c>
      <c r="M910" s="0" t="s">
        <v>858</v>
      </c>
      <c r="N910" s="0" t="s">
        <v>1305</v>
      </c>
      <c r="O910" s="0" t="s">
        <v>1448</v>
      </c>
      <c r="Q910" s="216" t="n">
        <v>322</v>
      </c>
      <c r="S910" s="0" t="s">
        <v>1026</v>
      </c>
      <c r="T910" s="0" t="s">
        <v>784</v>
      </c>
      <c r="U910" s="218" t="n">
        <v>4.345</v>
      </c>
      <c r="V910" s="0" t="s">
        <v>1366</v>
      </c>
      <c r="W910" s="0" t="s">
        <v>1439</v>
      </c>
      <c r="X910" s="0" t="s">
        <v>1440</v>
      </c>
      <c r="Y910" s="0" t="s">
        <v>1310</v>
      </c>
      <c r="Z910" s="0" t="s">
        <v>571</v>
      </c>
      <c r="AA910" s="0" t="n">
        <v>807058</v>
      </c>
      <c r="AB910" s="215" t="n">
        <v>37036.875</v>
      </c>
      <c r="AC910" s="215" t="n">
        <v>37036.875</v>
      </c>
    </row>
    <row r="911" customFormat="false" ht="12.75" hidden="false" customHeight="false" outlineLevel="0" collapsed="false">
      <c r="A911" s="208" t="str">
        <f aca="false">B911&amp;" "&amp;C911&amp;" "&amp;D911</f>
        <v>US Power Physical</v>
      </c>
      <c r="B911" s="208" t="str">
        <f aca="false">IF((LEFT(N911,2)="US"),"US","")</f>
        <v>US</v>
      </c>
      <c r="C911" s="208" t="str">
        <f aca="false">M911</f>
        <v>Power</v>
      </c>
      <c r="D911" s="208" t="str">
        <f aca="false">IF(ISNUMBER(FIND("Phy",N911))=TRUE(),"Physical","Financial")</f>
        <v>Physical</v>
      </c>
      <c r="E911" s="208" t="n">
        <f aca="false">IF(VLOOKUP(S911,'DD-Lookup'!$J$6:$L$50,3,FALSE())="Monthly",(YEAR(AC911)-YEAR(AB911))*12+MONTH(AC911)-MONTH(AB911)+1,(AC911-AB911+1))</f>
        <v>1</v>
      </c>
      <c r="F911" s="239" t="n">
        <f aca="false">E911*SUM(P911:Q911)</f>
        <v>50</v>
      </c>
      <c r="G911" s="214" t="n">
        <v>1289113</v>
      </c>
      <c r="H911" s="215" t="n">
        <v>37035.3340509259</v>
      </c>
      <c r="I911" s="0" t="s">
        <v>1248</v>
      </c>
      <c r="M911" s="0" t="s">
        <v>67</v>
      </c>
      <c r="N911" s="0" t="s">
        <v>1081</v>
      </c>
      <c r="O911" s="0" t="s">
        <v>1082</v>
      </c>
      <c r="Q911" s="216" t="n">
        <v>50</v>
      </c>
      <c r="S911" s="0" t="s">
        <v>930</v>
      </c>
      <c r="T911" s="0" t="s">
        <v>784</v>
      </c>
      <c r="U911" s="218" t="n">
        <v>26.75</v>
      </c>
      <c r="V911" s="0" t="s">
        <v>1365</v>
      </c>
      <c r="W911" s="0" t="s">
        <v>1084</v>
      </c>
      <c r="X911" s="0" t="s">
        <v>1085</v>
      </c>
      <c r="Y911" s="0" t="s">
        <v>1051</v>
      </c>
      <c r="Z911" s="0" t="s">
        <v>618</v>
      </c>
      <c r="AA911" s="0" t="n">
        <v>621219.1</v>
      </c>
      <c r="AB911" s="215" t="n">
        <v>37036.875</v>
      </c>
      <c r="AC911" s="215" t="n">
        <v>37036.875</v>
      </c>
    </row>
    <row r="912" customFormat="false" ht="12.75" hidden="false" customHeight="false" outlineLevel="0" collapsed="false">
      <c r="A912" s="208" t="str">
        <f aca="false">B912&amp;" "&amp;C912&amp;" "&amp;D912</f>
        <v>US Natural Gas Physical</v>
      </c>
      <c r="B912" s="208" t="str">
        <f aca="false">IF((LEFT(N912,2)="US"),"US","")</f>
        <v>US</v>
      </c>
      <c r="C912" s="208" t="str">
        <f aca="false">M912</f>
        <v>Natural Gas</v>
      </c>
      <c r="D912" s="208" t="str">
        <f aca="false">IF(ISNUMBER(FIND("Phy",N912))=TRUE(),"Physical","Financial")</f>
        <v>Physical</v>
      </c>
      <c r="E912" s="208" t="n">
        <f aca="false">IF(VLOOKUP(S912,'DD-Lookup'!$J$6:$L$50,3,FALSE())="Monthly",(YEAR(AC912)-YEAR(AB912))*12+MONTH(AC912)-MONTH(AB912)+1,(AC912-AB912+1))</f>
        <v>1</v>
      </c>
      <c r="F912" s="239" t="n">
        <f aca="false">E912*SUM(P912:Q912)</f>
        <v>10000</v>
      </c>
      <c r="G912" s="214" t="n">
        <v>1289114</v>
      </c>
      <c r="H912" s="215" t="n">
        <v>37035.3340625</v>
      </c>
      <c r="I912" s="0" t="s">
        <v>593</v>
      </c>
      <c r="M912" s="0" t="s">
        <v>858</v>
      </c>
      <c r="N912" s="0" t="s">
        <v>1305</v>
      </c>
      <c r="O912" s="0" t="s">
        <v>1533</v>
      </c>
      <c r="P912" s="216" t="n">
        <v>10000</v>
      </c>
      <c r="S912" s="0" t="s">
        <v>1026</v>
      </c>
      <c r="T912" s="0" t="s">
        <v>784</v>
      </c>
      <c r="U912" s="218" t="n">
        <v>4</v>
      </c>
      <c r="V912" s="0" t="s">
        <v>1534</v>
      </c>
      <c r="W912" s="0" t="s">
        <v>1514</v>
      </c>
      <c r="X912" s="0" t="s">
        <v>1535</v>
      </c>
      <c r="Y912" s="0" t="s">
        <v>1310</v>
      </c>
      <c r="Z912" s="0" t="s">
        <v>571</v>
      </c>
      <c r="AA912" s="0" t="n">
        <v>807059</v>
      </c>
      <c r="AB912" s="215" t="n">
        <v>37036.875</v>
      </c>
      <c r="AC912" s="215" t="n">
        <v>37036.875</v>
      </c>
    </row>
    <row r="913" customFormat="false" ht="12.75" hidden="false" customHeight="false" outlineLevel="0" collapsed="false">
      <c r="A913" s="208" t="str">
        <f aca="false">B913&amp;" "&amp;C913&amp;" "&amp;D913</f>
        <v>US Power Physical</v>
      </c>
      <c r="B913" s="208" t="str">
        <f aca="false">IF((LEFT(N913,2)="US"),"US","")</f>
        <v>US</v>
      </c>
      <c r="C913" s="208" t="str">
        <f aca="false">M913</f>
        <v>Power</v>
      </c>
      <c r="D913" s="208" t="str">
        <f aca="false">IF(ISNUMBER(FIND("Phy",N913))=TRUE(),"Physical","Financial")</f>
        <v>Physical</v>
      </c>
      <c r="E913" s="208" t="n">
        <f aca="false">IF(VLOOKUP(S913,'DD-Lookup'!$J$6:$L$50,3,FALSE())="Monthly",(YEAR(AC913)-YEAR(AB913))*12+MONTH(AC913)-MONTH(AB913)+1,(AC913-AB913+1))</f>
        <v>1</v>
      </c>
      <c r="F913" s="239" t="n">
        <f aca="false">E913*SUM(P913:Q913)</f>
        <v>50</v>
      </c>
      <c r="G913" s="214" t="n">
        <v>1289115</v>
      </c>
      <c r="H913" s="215" t="n">
        <v>37035.3340856481</v>
      </c>
      <c r="I913" s="0" t="s">
        <v>1102</v>
      </c>
      <c r="M913" s="0" t="s">
        <v>67</v>
      </c>
      <c r="N913" s="0" t="s">
        <v>1081</v>
      </c>
      <c r="O913" s="0" t="s">
        <v>1120</v>
      </c>
      <c r="Q913" s="216" t="n">
        <v>50</v>
      </c>
      <c r="S913" s="0" t="s">
        <v>930</v>
      </c>
      <c r="T913" s="0" t="s">
        <v>784</v>
      </c>
      <c r="U913" s="218" t="n">
        <v>30.9</v>
      </c>
      <c r="V913" s="0" t="s">
        <v>1316</v>
      </c>
      <c r="W913" s="0" t="s">
        <v>1122</v>
      </c>
      <c r="X913" s="0" t="s">
        <v>1123</v>
      </c>
      <c r="Y913" s="0" t="s">
        <v>1051</v>
      </c>
      <c r="Z913" s="0" t="s">
        <v>618</v>
      </c>
      <c r="AA913" s="0" t="n">
        <v>621220.1</v>
      </c>
      <c r="AB913" s="215" t="n">
        <v>37036.875</v>
      </c>
      <c r="AC913" s="215" t="n">
        <v>37036.875</v>
      </c>
    </row>
    <row r="914" customFormat="false" ht="12.75" hidden="false" customHeight="false" outlineLevel="0" collapsed="false">
      <c r="A914" s="208" t="str">
        <f aca="false">B914&amp;" "&amp;C914&amp;" "&amp;D914</f>
        <v>US Natural Gas Physical</v>
      </c>
      <c r="B914" s="208" t="str">
        <f aca="false">IF((LEFT(N914,2)="US"),"US","")</f>
        <v>US</v>
      </c>
      <c r="C914" s="208" t="str">
        <f aca="false">M914</f>
        <v>Natural Gas</v>
      </c>
      <c r="D914" s="208" t="str">
        <f aca="false">IF(ISNUMBER(FIND("Phy",N914))=TRUE(),"Physical","Financial")</f>
        <v>Physical</v>
      </c>
      <c r="E914" s="208" t="n">
        <f aca="false">IF(VLOOKUP(S914,'DD-Lookup'!$J$6:$L$50,3,FALSE())="Monthly",(YEAR(AC914)-YEAR(AB914))*12+MONTH(AC914)-MONTH(AB914)+1,(AC914-AB914+1))</f>
        <v>1</v>
      </c>
      <c r="F914" s="239" t="n">
        <f aca="false">E914*SUM(P914:Q914)</f>
        <v>10000</v>
      </c>
      <c r="G914" s="214" t="n">
        <v>1289116</v>
      </c>
      <c r="H914" s="215" t="n">
        <v>37035.3340856481</v>
      </c>
      <c r="I914" s="0" t="s">
        <v>1183</v>
      </c>
      <c r="M914" s="0" t="s">
        <v>858</v>
      </c>
      <c r="N914" s="0" t="s">
        <v>1305</v>
      </c>
      <c r="O914" s="0" t="s">
        <v>1313</v>
      </c>
      <c r="Q914" s="216" t="n">
        <v>10000</v>
      </c>
      <c r="S914" s="0" t="s">
        <v>1026</v>
      </c>
      <c r="T914" s="0" t="s">
        <v>784</v>
      </c>
      <c r="U914" s="218" t="n">
        <v>4.0725</v>
      </c>
      <c r="V914" s="0" t="s">
        <v>1307</v>
      </c>
      <c r="W914" s="0" t="s">
        <v>1314</v>
      </c>
      <c r="X914" s="0" t="s">
        <v>1315</v>
      </c>
      <c r="Y914" s="0" t="s">
        <v>1310</v>
      </c>
      <c r="Z914" s="0" t="s">
        <v>571</v>
      </c>
      <c r="AA914" s="0" t="n">
        <v>807060</v>
      </c>
      <c r="AB914" s="215" t="n">
        <v>37036.875</v>
      </c>
      <c r="AC914" s="215" t="n">
        <v>37036.875</v>
      </c>
    </row>
    <row r="915" customFormat="false" ht="12.75" hidden="false" customHeight="false" outlineLevel="0" collapsed="false">
      <c r="A915" s="208" t="str">
        <f aca="false">B915&amp;" "&amp;C915&amp;" "&amp;D915</f>
        <v>US Natural Gas Physical</v>
      </c>
      <c r="B915" s="208" t="str">
        <f aca="false">IF((LEFT(N915,2)="US"),"US","")</f>
        <v>US</v>
      </c>
      <c r="C915" s="208" t="str">
        <f aca="false">M915</f>
        <v>Natural Gas</v>
      </c>
      <c r="D915" s="208" t="str">
        <f aca="false">IF(ISNUMBER(FIND("Phy",N915))=TRUE(),"Physical","Financial")</f>
        <v>Physical</v>
      </c>
      <c r="E915" s="208" t="n">
        <f aca="false">IF(VLOOKUP(S915,'DD-Lookup'!$J$6:$L$50,3,FALSE())="Monthly",(YEAR(AC915)-YEAR(AB915))*12+MONTH(AC915)-MONTH(AB915)+1,(AC915-AB915+1))</f>
        <v>1</v>
      </c>
      <c r="F915" s="239" t="n">
        <f aca="false">E915*SUM(P915:Q915)</f>
        <v>650</v>
      </c>
      <c r="G915" s="214" t="n">
        <v>1289117</v>
      </c>
      <c r="H915" s="215" t="n">
        <v>37035.3341203704</v>
      </c>
      <c r="I915" s="0" t="s">
        <v>1115</v>
      </c>
      <c r="M915" s="0" t="s">
        <v>858</v>
      </c>
      <c r="N915" s="0" t="s">
        <v>1305</v>
      </c>
      <c r="O915" s="0" t="s">
        <v>1547</v>
      </c>
      <c r="Q915" s="216" t="n">
        <v>650</v>
      </c>
      <c r="S915" s="0" t="s">
        <v>1026</v>
      </c>
      <c r="T915" s="0" t="s">
        <v>784</v>
      </c>
      <c r="U915" s="218" t="n">
        <v>2.93</v>
      </c>
      <c r="V915" s="0" t="s">
        <v>1568</v>
      </c>
      <c r="W915" s="0" t="s">
        <v>1548</v>
      </c>
      <c r="X915" s="0" t="s">
        <v>1535</v>
      </c>
      <c r="Y915" s="0" t="s">
        <v>1310</v>
      </c>
      <c r="Z915" s="0" t="s">
        <v>571</v>
      </c>
      <c r="AA915" s="0" t="n">
        <v>807061</v>
      </c>
      <c r="AB915" s="215" t="n">
        <v>37036.875</v>
      </c>
      <c r="AC915" s="215" t="n">
        <v>37036.875</v>
      </c>
    </row>
    <row r="916" customFormat="false" ht="12.75" hidden="false" customHeight="false" outlineLevel="0" collapsed="false">
      <c r="A916" s="208" t="str">
        <f aca="false">B916&amp;" "&amp;C916&amp;" "&amp;D916</f>
        <v>US Power Physical</v>
      </c>
      <c r="B916" s="208" t="str">
        <f aca="false">IF((LEFT(N916,2)="US"),"US","")</f>
        <v>US</v>
      </c>
      <c r="C916" s="208" t="str">
        <f aca="false">M916</f>
        <v>Power</v>
      </c>
      <c r="D916" s="208" t="str">
        <f aca="false">IF(ISNUMBER(FIND("Phy",N916))=TRUE(),"Physical","Financial")</f>
        <v>Physical</v>
      </c>
      <c r="E916" s="208" t="n">
        <f aca="false">IF(VLOOKUP(S916,'DD-Lookup'!$J$6:$L$50,3,FALSE())="Monthly",(YEAR(AC916)-YEAR(AB916))*12+MONTH(AC916)-MONTH(AB916)+1,(AC916-AB916+1))</f>
        <v>1</v>
      </c>
      <c r="F916" s="239" t="n">
        <f aca="false">E916*SUM(P916:Q916)</f>
        <v>50</v>
      </c>
      <c r="G916" s="214" t="n">
        <v>1289118</v>
      </c>
      <c r="H916" s="215" t="n">
        <v>37035.3341666667</v>
      </c>
      <c r="I916" s="0" t="s">
        <v>1102</v>
      </c>
      <c r="M916" s="0" t="s">
        <v>67</v>
      </c>
      <c r="N916" s="0" t="s">
        <v>1081</v>
      </c>
      <c r="O916" s="0" t="s">
        <v>1120</v>
      </c>
      <c r="Q916" s="216" t="n">
        <v>50</v>
      </c>
      <c r="S916" s="0" t="s">
        <v>930</v>
      </c>
      <c r="T916" s="0" t="s">
        <v>784</v>
      </c>
      <c r="U916" s="218" t="n">
        <v>31</v>
      </c>
      <c r="V916" s="0" t="s">
        <v>1316</v>
      </c>
      <c r="W916" s="0" t="s">
        <v>1122</v>
      </c>
      <c r="X916" s="0" t="s">
        <v>1123</v>
      </c>
      <c r="Y916" s="0" t="s">
        <v>1051</v>
      </c>
      <c r="Z916" s="0" t="s">
        <v>618</v>
      </c>
      <c r="AA916" s="0" t="n">
        <v>621221.1</v>
      </c>
      <c r="AB916" s="215" t="n">
        <v>37036.875</v>
      </c>
      <c r="AC916" s="215" t="n">
        <v>37036.875</v>
      </c>
    </row>
    <row r="917" customFormat="false" ht="12.75" hidden="false" customHeight="false" outlineLevel="0" collapsed="false">
      <c r="A917" s="208" t="str">
        <f aca="false">B917&amp;" "&amp;C917&amp;" "&amp;D917</f>
        <v>US Power Physical</v>
      </c>
      <c r="B917" s="208" t="str">
        <f aca="false">IF((LEFT(N917,2)="US"),"US","")</f>
        <v>US</v>
      </c>
      <c r="C917" s="208" t="str">
        <f aca="false">M917</f>
        <v>Power</v>
      </c>
      <c r="D917" s="208" t="str">
        <f aca="false">IF(ISNUMBER(FIND("Phy",N917))=TRUE(),"Physical","Financial")</f>
        <v>Physical</v>
      </c>
      <c r="E917" s="208" t="n">
        <f aca="false">IF(VLOOKUP(S917,'DD-Lookup'!$J$6:$L$50,3,FALSE())="Monthly",(YEAR(AC917)-YEAR(AB917))*12+MONTH(AC917)-MONTH(AB917)+1,(AC917-AB917+1))</f>
        <v>2</v>
      </c>
      <c r="F917" s="239" t="n">
        <f aca="false">E917*SUM(P917:Q917)</f>
        <v>50</v>
      </c>
      <c r="G917" s="214" t="n">
        <v>1289119</v>
      </c>
      <c r="H917" s="215" t="n">
        <v>37035.334212963</v>
      </c>
      <c r="I917" s="0" t="s">
        <v>1233</v>
      </c>
      <c r="M917" s="0" t="s">
        <v>67</v>
      </c>
      <c r="N917" s="0" t="s">
        <v>1628</v>
      </c>
      <c r="O917" s="0" t="s">
        <v>1629</v>
      </c>
      <c r="P917" s="216" t="n">
        <v>25</v>
      </c>
      <c r="S917" s="0" t="s">
        <v>930</v>
      </c>
      <c r="T917" s="0" t="s">
        <v>784</v>
      </c>
      <c r="U917" s="218" t="n">
        <v>90</v>
      </c>
      <c r="V917" s="0" t="s">
        <v>1630</v>
      </c>
      <c r="W917" s="0" t="s">
        <v>1631</v>
      </c>
      <c r="X917" s="0" t="s">
        <v>1632</v>
      </c>
      <c r="Y917" s="0" t="s">
        <v>1051</v>
      </c>
      <c r="Z917" s="0" t="s">
        <v>618</v>
      </c>
      <c r="AA917" s="0" t="n">
        <v>621222.1</v>
      </c>
      <c r="AB917" s="215" t="n">
        <v>37038.875</v>
      </c>
      <c r="AC917" s="215" t="n">
        <v>37039.875</v>
      </c>
    </row>
    <row r="918" customFormat="false" ht="12.75" hidden="false" customHeight="false" outlineLevel="0" collapsed="false">
      <c r="A918" s="208" t="str">
        <f aca="false">B918&amp;" "&amp;C918&amp;" "&amp;D918</f>
        <v>US Natural Gas Physical</v>
      </c>
      <c r="B918" s="208" t="str">
        <f aca="false">IF((LEFT(N918,2)="US"),"US","")</f>
        <v>US</v>
      </c>
      <c r="C918" s="208" t="str">
        <f aca="false">M918</f>
        <v>Natural Gas</v>
      </c>
      <c r="D918" s="208" t="str">
        <f aca="false">IF(ISNUMBER(FIND("Phy",N918))=TRUE(),"Physical","Financial")</f>
        <v>Physical</v>
      </c>
      <c r="E918" s="208" t="n">
        <f aca="false">IF(VLOOKUP(S918,'DD-Lookup'!$J$6:$L$50,3,FALSE())="Monthly",(YEAR(AC918)-YEAR(AB918))*12+MONTH(AC918)-MONTH(AB918)+1,(AC918-AB918+1))</f>
        <v>1</v>
      </c>
      <c r="F918" s="239" t="n">
        <f aca="false">E918*SUM(P918:Q918)</f>
        <v>10000</v>
      </c>
      <c r="G918" s="214" t="n">
        <v>1289120</v>
      </c>
      <c r="H918" s="215" t="n">
        <v>37035.334224537</v>
      </c>
      <c r="I918" s="0" t="s">
        <v>600</v>
      </c>
      <c r="M918" s="0" t="s">
        <v>858</v>
      </c>
      <c r="N918" s="0" t="s">
        <v>1305</v>
      </c>
      <c r="O918" s="0" t="s">
        <v>1533</v>
      </c>
      <c r="Q918" s="216" t="n">
        <v>10000</v>
      </c>
      <c r="S918" s="0" t="s">
        <v>1026</v>
      </c>
      <c r="T918" s="0" t="s">
        <v>784</v>
      </c>
      <c r="U918" s="218" t="n">
        <v>4.025</v>
      </c>
      <c r="V918" s="0" t="s">
        <v>1552</v>
      </c>
      <c r="W918" s="0" t="s">
        <v>1514</v>
      </c>
      <c r="X918" s="0" t="s">
        <v>1535</v>
      </c>
      <c r="Y918" s="0" t="s">
        <v>1310</v>
      </c>
      <c r="Z918" s="0" t="s">
        <v>571</v>
      </c>
      <c r="AA918" s="0" t="n">
        <v>807062</v>
      </c>
      <c r="AB918" s="215" t="n">
        <v>37036.875</v>
      </c>
      <c r="AC918" s="215" t="n">
        <v>37036.875</v>
      </c>
    </row>
    <row r="919" customFormat="false" ht="12.75" hidden="false" customHeight="false" outlineLevel="0" collapsed="false">
      <c r="A919" s="208" t="str">
        <f aca="false">B919&amp;" "&amp;C919&amp;" "&amp;D919</f>
        <v>US Natural Gas Physical</v>
      </c>
      <c r="B919" s="208" t="str">
        <f aca="false">IF((LEFT(N919,2)="US"),"US","")</f>
        <v>US</v>
      </c>
      <c r="C919" s="208" t="str">
        <f aca="false">M919</f>
        <v>Natural Gas</v>
      </c>
      <c r="D919" s="208" t="str">
        <f aca="false">IF(ISNUMBER(FIND("Phy",N919))=TRUE(),"Physical","Financial")</f>
        <v>Physical</v>
      </c>
      <c r="E919" s="208" t="n">
        <f aca="false">IF(VLOOKUP(S919,'DD-Lookup'!$J$6:$L$50,3,FALSE())="Monthly",(YEAR(AC919)-YEAR(AB919))*12+MONTH(AC919)-MONTH(AB919)+1,(AC919-AB919+1))</f>
        <v>1</v>
      </c>
      <c r="F919" s="239" t="n">
        <f aca="false">E919*SUM(P919:Q919)</f>
        <v>5000</v>
      </c>
      <c r="G919" s="214" t="n">
        <v>1289122</v>
      </c>
      <c r="H919" s="215" t="n">
        <v>37035.3342592593</v>
      </c>
      <c r="I919" s="0" t="s">
        <v>1317</v>
      </c>
      <c r="M919" s="0" t="s">
        <v>858</v>
      </c>
      <c r="N919" s="0" t="s">
        <v>1305</v>
      </c>
      <c r="O919" s="0" t="s">
        <v>1363</v>
      </c>
      <c r="P919" s="216" t="n">
        <v>5000</v>
      </c>
      <c r="S919" s="0" t="s">
        <v>1026</v>
      </c>
      <c r="T919" s="0" t="s">
        <v>784</v>
      </c>
      <c r="U919" s="218" t="n">
        <v>4.0675</v>
      </c>
      <c r="V919" s="0" t="s">
        <v>1318</v>
      </c>
      <c r="W919" s="0" t="s">
        <v>1361</v>
      </c>
      <c r="X919" s="0" t="s">
        <v>1362</v>
      </c>
      <c r="Y919" s="0" t="s">
        <v>1310</v>
      </c>
      <c r="Z919" s="0" t="s">
        <v>571</v>
      </c>
      <c r="AA919" s="0" t="n">
        <v>807063</v>
      </c>
      <c r="AB919" s="215" t="n">
        <v>37036.875</v>
      </c>
      <c r="AC919" s="215" t="n">
        <v>37036.875</v>
      </c>
    </row>
    <row r="920" customFormat="false" ht="12.75" hidden="false" customHeight="false" outlineLevel="0" collapsed="false">
      <c r="A920" s="208" t="str">
        <f aca="false">B920&amp;" "&amp;C920&amp;" "&amp;D920</f>
        <v>US Natural Gas Financial</v>
      </c>
      <c r="B920" s="208" t="str">
        <f aca="false">IF((LEFT(N920,2)="US"),"US","")</f>
        <v>US</v>
      </c>
      <c r="C920" s="208" t="str">
        <f aca="false">M920</f>
        <v>Natural Gas</v>
      </c>
      <c r="D920" s="208" t="str">
        <f aca="false">IF(ISNUMBER(FIND("Phy",N920))=TRUE(),"Physical","Financial")</f>
        <v>Financial</v>
      </c>
      <c r="E920" s="208" t="n">
        <f aca="false">IF(VLOOKUP(S920,'DD-Lookup'!$J$6:$L$50,3,FALSE())="Monthly",(YEAR(AC920)-YEAR(AB920))*12+MONTH(AC920)-MONTH(AB920)+1,(AC920-AB920+1))</f>
        <v>31</v>
      </c>
      <c r="F920" s="239" t="n">
        <f aca="false">E920*SUM(P920:Q920)</f>
        <v>155000</v>
      </c>
      <c r="G920" s="214" t="n">
        <v>1289123</v>
      </c>
      <c r="H920" s="215" t="n">
        <v>37035.3342939815</v>
      </c>
      <c r="I920" s="0" t="s">
        <v>1426</v>
      </c>
      <c r="M920" s="0" t="s">
        <v>858</v>
      </c>
      <c r="N920" s="0" t="s">
        <v>1482</v>
      </c>
      <c r="O920" s="0" t="s">
        <v>1633</v>
      </c>
      <c r="Q920" s="216" t="n">
        <v>5000</v>
      </c>
      <c r="S920" s="0" t="s">
        <v>1026</v>
      </c>
      <c r="T920" s="0" t="s">
        <v>784</v>
      </c>
      <c r="U920" s="218" t="n">
        <v>0.525</v>
      </c>
      <c r="V920" s="0" t="s">
        <v>1634</v>
      </c>
      <c r="W920" s="0" t="s">
        <v>1485</v>
      </c>
      <c r="X920" s="0" t="s">
        <v>1486</v>
      </c>
      <c r="Y920" s="0" t="s">
        <v>838</v>
      </c>
      <c r="Z920" s="0" t="s">
        <v>571</v>
      </c>
      <c r="AA920" s="0" t="s">
        <v>1635</v>
      </c>
      <c r="AB920" s="215" t="n">
        <v>37073.875</v>
      </c>
      <c r="AC920" s="215" t="n">
        <v>37103.875</v>
      </c>
    </row>
    <row r="921" customFormat="false" ht="12.75" hidden="false" customHeight="false" outlineLevel="0" collapsed="false">
      <c r="A921" s="208" t="str">
        <f aca="false">B921&amp;" "&amp;C921&amp;" "&amp;D921</f>
        <v>US Natural Gas Financial</v>
      </c>
      <c r="B921" s="208" t="str">
        <f aca="false">IF((LEFT(N921,2)="US"),"US","")</f>
        <v>US</v>
      </c>
      <c r="C921" s="208" t="str">
        <f aca="false">M921</f>
        <v>Natural Gas</v>
      </c>
      <c r="D921" s="208" t="str">
        <f aca="false">IF(ISNUMBER(FIND("Phy",N921))=TRUE(),"Physical","Financial")</f>
        <v>Financial</v>
      </c>
      <c r="E921" s="208" t="n">
        <f aca="false">IF(VLOOKUP(S921,'DD-Lookup'!$J$6:$L$50,3,FALSE())="Monthly",(YEAR(AC921)-YEAR(AB921))*12+MONTH(AC921)-MONTH(AB921)+1,(AC921-AB921+1))</f>
        <v>30</v>
      </c>
      <c r="F921" s="239" t="n">
        <f aca="false">E921*SUM(P921:Q921)</f>
        <v>150000</v>
      </c>
      <c r="G921" s="214" t="n">
        <v>1289124</v>
      </c>
      <c r="H921" s="215" t="n">
        <v>37035.3343634259</v>
      </c>
      <c r="I921" s="0" t="s">
        <v>1600</v>
      </c>
      <c r="M921" s="0" t="s">
        <v>858</v>
      </c>
      <c r="N921" s="0" t="s">
        <v>1024</v>
      </c>
      <c r="O921" s="0" t="s">
        <v>1025</v>
      </c>
      <c r="Q921" s="216" t="n">
        <v>5000</v>
      </c>
      <c r="S921" s="0" t="s">
        <v>1026</v>
      </c>
      <c r="T921" s="0" t="s">
        <v>784</v>
      </c>
      <c r="U921" s="218" t="n">
        <v>4.18</v>
      </c>
      <c r="V921" s="0" t="s">
        <v>1601</v>
      </c>
      <c r="W921" s="0" t="s">
        <v>1028</v>
      </c>
      <c r="X921" s="0" t="s">
        <v>1029</v>
      </c>
      <c r="Y921" s="0" t="s">
        <v>838</v>
      </c>
      <c r="Z921" s="0" t="s">
        <v>571</v>
      </c>
      <c r="AA921" s="0" t="s">
        <v>1636</v>
      </c>
      <c r="AB921" s="215" t="n">
        <v>37043.875</v>
      </c>
      <c r="AC921" s="215" t="n">
        <v>37072.875</v>
      </c>
    </row>
    <row r="922" customFormat="false" ht="12.75" hidden="false" customHeight="false" outlineLevel="0" collapsed="false">
      <c r="A922" s="208" t="str">
        <f aca="false">B922&amp;" "&amp;C922&amp;" "&amp;D922</f>
        <v>US Natural Gas Physical</v>
      </c>
      <c r="B922" s="208" t="str">
        <f aca="false">IF((LEFT(N922,2)="US"),"US","")</f>
        <v>US</v>
      </c>
      <c r="C922" s="208" t="str">
        <f aca="false">M922</f>
        <v>Natural Gas</v>
      </c>
      <c r="D922" s="208" t="str">
        <f aca="false">IF(ISNUMBER(FIND("Phy",N922))=TRUE(),"Physical","Financial")</f>
        <v>Physical</v>
      </c>
      <c r="E922" s="208" t="n">
        <f aca="false">IF(VLOOKUP(S922,'DD-Lookup'!$J$6:$L$50,3,FALSE())="Monthly",(YEAR(AC922)-YEAR(AB922))*12+MONTH(AC922)-MONTH(AB922)+1,(AC922-AB922+1))</f>
        <v>1</v>
      </c>
      <c r="F922" s="239" t="n">
        <f aca="false">E922*SUM(P922:Q922)</f>
        <v>5000</v>
      </c>
      <c r="G922" s="214" t="n">
        <v>1289125</v>
      </c>
      <c r="H922" s="215" t="n">
        <v>37035.3345023148</v>
      </c>
      <c r="I922" s="0" t="s">
        <v>1637</v>
      </c>
      <c r="M922" s="0" t="s">
        <v>858</v>
      </c>
      <c r="N922" s="0" t="s">
        <v>1305</v>
      </c>
      <c r="O922" s="0" t="s">
        <v>1638</v>
      </c>
      <c r="P922" s="216" t="n">
        <v>5000</v>
      </c>
      <c r="S922" s="0" t="s">
        <v>1026</v>
      </c>
      <c r="T922" s="0" t="s">
        <v>784</v>
      </c>
      <c r="U922" s="218" t="n">
        <v>4.04</v>
      </c>
      <c r="V922" s="0" t="n">
        <v>19691994</v>
      </c>
      <c r="W922" s="0" t="s">
        <v>1422</v>
      </c>
      <c r="X922" s="0" t="s">
        <v>1639</v>
      </c>
      <c r="Y922" s="0" t="s">
        <v>1310</v>
      </c>
      <c r="Z922" s="0" t="s">
        <v>571</v>
      </c>
      <c r="AA922" s="0" t="n">
        <v>807064</v>
      </c>
      <c r="AB922" s="215" t="n">
        <v>37036.875</v>
      </c>
      <c r="AC922" s="215" t="n">
        <v>37036.875</v>
      </c>
    </row>
    <row r="923" customFormat="false" ht="12.75" hidden="false" customHeight="false" outlineLevel="0" collapsed="false">
      <c r="A923" s="208" t="str">
        <f aca="false">B923&amp;" "&amp;C923&amp;" "&amp;D923</f>
        <v>US Natural Gas Physical</v>
      </c>
      <c r="B923" s="208" t="str">
        <f aca="false">IF((LEFT(N923,2)="US"),"US","")</f>
        <v>US</v>
      </c>
      <c r="C923" s="208" t="str">
        <f aca="false">M923</f>
        <v>Natural Gas</v>
      </c>
      <c r="D923" s="208" t="str">
        <f aca="false">IF(ISNUMBER(FIND("Phy",N923))=TRUE(),"Physical","Financial")</f>
        <v>Physical</v>
      </c>
      <c r="E923" s="208" t="n">
        <f aca="false">IF(VLOOKUP(S923,'DD-Lookup'!$J$6:$L$50,3,FALSE())="Monthly",(YEAR(AC923)-YEAR(AB923))*12+MONTH(AC923)-MONTH(AB923)+1,(AC923-AB923+1))</f>
        <v>1</v>
      </c>
      <c r="F923" s="239" t="n">
        <f aca="false">E923*SUM(P923:Q923)</f>
        <v>5000</v>
      </c>
      <c r="G923" s="214" t="n">
        <v>1289126</v>
      </c>
      <c r="H923" s="215" t="n">
        <v>37035.334525463</v>
      </c>
      <c r="I923" s="0" t="s">
        <v>1500</v>
      </c>
      <c r="M923" s="0" t="s">
        <v>858</v>
      </c>
      <c r="N923" s="0" t="s">
        <v>1305</v>
      </c>
      <c r="O923" s="0" t="s">
        <v>1547</v>
      </c>
      <c r="Q923" s="216" t="n">
        <v>5000</v>
      </c>
      <c r="S923" s="0" t="s">
        <v>1026</v>
      </c>
      <c r="T923" s="0" t="s">
        <v>784</v>
      </c>
      <c r="U923" s="218" t="n">
        <v>2.93</v>
      </c>
      <c r="V923" s="0" t="s">
        <v>1503</v>
      </c>
      <c r="W923" s="0" t="s">
        <v>1548</v>
      </c>
      <c r="X923" s="0" t="s">
        <v>1535</v>
      </c>
      <c r="Y923" s="0" t="s">
        <v>1310</v>
      </c>
      <c r="Z923" s="0" t="s">
        <v>571</v>
      </c>
      <c r="AA923" s="0" t="n">
        <v>807065</v>
      </c>
      <c r="AB923" s="215" t="n">
        <v>37036.875</v>
      </c>
      <c r="AC923" s="215" t="n">
        <v>37036.875</v>
      </c>
    </row>
    <row r="924" customFormat="false" ht="12.75" hidden="false" customHeight="false" outlineLevel="0" collapsed="false">
      <c r="A924" s="208" t="str">
        <f aca="false">B924&amp;" "&amp;C924&amp;" "&amp;D924</f>
        <v>US Power Physical</v>
      </c>
      <c r="B924" s="208" t="str">
        <f aca="false">IF((LEFT(N924,2)="US"),"US","")</f>
        <v>US</v>
      </c>
      <c r="C924" s="208" t="str">
        <f aca="false">M924</f>
        <v>Power</v>
      </c>
      <c r="D924" s="208" t="str">
        <f aca="false">IF(ISNUMBER(FIND("Phy",N924))=TRUE(),"Physical","Financial")</f>
        <v>Physical</v>
      </c>
      <c r="E924" s="208" t="n">
        <f aca="false">IF(VLOOKUP(S924,'DD-Lookup'!$J$6:$L$50,3,FALSE())="Monthly",(YEAR(AC924)-YEAR(AB924))*12+MONTH(AC924)-MONTH(AB924)+1,(AC924-AB924+1))</f>
        <v>30</v>
      </c>
      <c r="F924" s="239" t="n">
        <f aca="false">E924*SUM(P924:Q924)</f>
        <v>1500</v>
      </c>
      <c r="G924" s="214" t="n">
        <v>1289127</v>
      </c>
      <c r="H924" s="215" t="n">
        <v>37035.334537037</v>
      </c>
      <c r="I924" s="0" t="s">
        <v>1107</v>
      </c>
      <c r="M924" s="0" t="s">
        <v>67</v>
      </c>
      <c r="N924" s="0" t="s">
        <v>1081</v>
      </c>
      <c r="O924" s="0" t="s">
        <v>1367</v>
      </c>
      <c r="Q924" s="216" t="n">
        <v>50</v>
      </c>
      <c r="S924" s="0" t="s">
        <v>930</v>
      </c>
      <c r="T924" s="0" t="s">
        <v>784</v>
      </c>
      <c r="U924" s="218" t="n">
        <v>65.25</v>
      </c>
      <c r="V924" s="0" t="s">
        <v>1368</v>
      </c>
      <c r="W924" s="0" t="s">
        <v>1094</v>
      </c>
      <c r="X924" s="0" t="s">
        <v>1369</v>
      </c>
      <c r="Y924" s="0" t="s">
        <v>1051</v>
      </c>
      <c r="Z924" s="0" t="s">
        <v>618</v>
      </c>
      <c r="AA924" s="0" t="n">
        <v>621224.1</v>
      </c>
      <c r="AB924" s="215" t="n">
        <v>37043.7159722222</v>
      </c>
      <c r="AC924" s="215" t="n">
        <v>37072.7159722222</v>
      </c>
    </row>
    <row r="925" customFormat="false" ht="12.75" hidden="false" customHeight="false" outlineLevel="0" collapsed="false">
      <c r="A925" s="208" t="str">
        <f aca="false">B925&amp;" "&amp;C925&amp;" "&amp;D925</f>
        <v>US Power Physical</v>
      </c>
      <c r="B925" s="208" t="str">
        <f aca="false">IF((LEFT(N925,2)="US"),"US","")</f>
        <v>US</v>
      </c>
      <c r="C925" s="208" t="str">
        <f aca="false">M925</f>
        <v>Power</v>
      </c>
      <c r="D925" s="208" t="str">
        <f aca="false">IF(ISNUMBER(FIND("Phy",N925))=TRUE(),"Physical","Financial")</f>
        <v>Physical</v>
      </c>
      <c r="E925" s="208" t="n">
        <f aca="false">IF(VLOOKUP(S925,'DD-Lookup'!$J$6:$L$50,3,FALSE())="Monthly",(YEAR(AC925)-YEAR(AB925))*12+MONTH(AC925)-MONTH(AB925)+1,(AC925-AB925+1))</f>
        <v>92</v>
      </c>
      <c r="F925" s="239" t="n">
        <f aca="false">E925*SUM(P925:Q925)</f>
        <v>4600</v>
      </c>
      <c r="G925" s="214" t="n">
        <v>1289128</v>
      </c>
      <c r="H925" s="215" t="n">
        <v>37035.3346527778</v>
      </c>
      <c r="I925" s="0" t="s">
        <v>1073</v>
      </c>
      <c r="M925" s="0" t="s">
        <v>67</v>
      </c>
      <c r="N925" s="0" t="s">
        <v>1081</v>
      </c>
      <c r="O925" s="0" t="s">
        <v>1394</v>
      </c>
      <c r="Q925" s="216" t="n">
        <v>50</v>
      </c>
      <c r="S925" s="0" t="s">
        <v>930</v>
      </c>
      <c r="T925" s="0" t="s">
        <v>784</v>
      </c>
      <c r="U925" s="218" t="n">
        <v>40.25</v>
      </c>
      <c r="V925" s="0" t="s">
        <v>1286</v>
      </c>
      <c r="W925" s="0" t="s">
        <v>1084</v>
      </c>
      <c r="X925" s="0" t="s">
        <v>1182</v>
      </c>
      <c r="Y925" s="0" t="s">
        <v>1051</v>
      </c>
      <c r="Z925" s="0" t="s">
        <v>618</v>
      </c>
      <c r="AA925" s="0" t="n">
        <v>621225.1</v>
      </c>
      <c r="AB925" s="215" t="n">
        <v>37165.5944444445</v>
      </c>
      <c r="AC925" s="215" t="n">
        <v>37256.5944444445</v>
      </c>
    </row>
    <row r="926" customFormat="false" ht="12.75" hidden="false" customHeight="false" outlineLevel="0" collapsed="false">
      <c r="A926" s="208" t="str">
        <f aca="false">B926&amp;" "&amp;C926&amp;" "&amp;D926</f>
        <v>US Power Physical</v>
      </c>
      <c r="B926" s="208" t="str">
        <f aca="false">IF((LEFT(N926,2)="US"),"US","")</f>
        <v>US</v>
      </c>
      <c r="C926" s="208" t="str">
        <f aca="false">M926</f>
        <v>Power</v>
      </c>
      <c r="D926" s="208" t="str">
        <f aca="false">IF(ISNUMBER(FIND("Phy",N926))=TRUE(),"Physical","Financial")</f>
        <v>Physical</v>
      </c>
      <c r="E926" s="208" t="n">
        <f aca="false">IF(VLOOKUP(S926,'DD-Lookup'!$J$6:$L$50,3,FALSE())="Monthly",(YEAR(AC926)-YEAR(AB926))*12+MONTH(AC926)-MONTH(AB926)+1,(AC926-AB926+1))</f>
        <v>1</v>
      </c>
      <c r="F926" s="239" t="n">
        <f aca="false">E926*SUM(P926:Q926)</f>
        <v>50</v>
      </c>
      <c r="G926" s="214" t="n">
        <v>1289129</v>
      </c>
      <c r="H926" s="215" t="n">
        <v>37035.3346875</v>
      </c>
      <c r="I926" s="0" t="s">
        <v>1102</v>
      </c>
      <c r="M926" s="0" t="s">
        <v>67</v>
      </c>
      <c r="N926" s="0" t="s">
        <v>1081</v>
      </c>
      <c r="O926" s="0" t="s">
        <v>1110</v>
      </c>
      <c r="Q926" s="216" t="n">
        <v>50</v>
      </c>
      <c r="S926" s="0" t="s">
        <v>930</v>
      </c>
      <c r="T926" s="0" t="s">
        <v>784</v>
      </c>
      <c r="U926" s="218" t="n">
        <v>44.75</v>
      </c>
      <c r="V926" s="0" t="s">
        <v>1340</v>
      </c>
      <c r="W926" s="0" t="s">
        <v>1094</v>
      </c>
      <c r="X926" s="0" t="s">
        <v>1063</v>
      </c>
      <c r="Y926" s="0" t="s">
        <v>1051</v>
      </c>
      <c r="Z926" s="0" t="s">
        <v>618</v>
      </c>
      <c r="AA926" s="0" t="n">
        <v>621226.1</v>
      </c>
      <c r="AB926" s="215" t="n">
        <v>37036.875</v>
      </c>
      <c r="AC926" s="215" t="n">
        <v>37036.875</v>
      </c>
    </row>
    <row r="927" customFormat="false" ht="12.75" hidden="false" customHeight="false" outlineLevel="0" collapsed="false">
      <c r="A927" s="208" t="str">
        <f aca="false">B927&amp;" "&amp;C927&amp;" "&amp;D927</f>
        <v>US Natural Gas Physical</v>
      </c>
      <c r="B927" s="208" t="str">
        <f aca="false">IF((LEFT(N927,2)="US"),"US","")</f>
        <v>US</v>
      </c>
      <c r="C927" s="208" t="str">
        <f aca="false">M927</f>
        <v>Natural Gas</v>
      </c>
      <c r="D927" s="208" t="str">
        <f aca="false">IF(ISNUMBER(FIND("Phy",N927))=TRUE(),"Physical","Financial")</f>
        <v>Physical</v>
      </c>
      <c r="E927" s="208" t="n">
        <f aca="false">IF(VLOOKUP(S927,'DD-Lookup'!$J$6:$L$50,3,FALSE())="Monthly",(YEAR(AC927)-YEAR(AB927))*12+MONTH(AC927)-MONTH(AB927)+1,(AC927-AB927+1))</f>
        <v>1</v>
      </c>
      <c r="F927" s="239" t="n">
        <f aca="false">E927*SUM(P927:Q927)</f>
        <v>2500</v>
      </c>
      <c r="G927" s="214" t="n">
        <v>1289131</v>
      </c>
      <c r="H927" s="215" t="n">
        <v>37035.3347337963</v>
      </c>
      <c r="I927" s="0" t="s">
        <v>1112</v>
      </c>
      <c r="M927" s="0" t="s">
        <v>858</v>
      </c>
      <c r="N927" s="0" t="s">
        <v>1305</v>
      </c>
      <c r="O927" s="0" t="s">
        <v>1604</v>
      </c>
      <c r="P927" s="216" t="n">
        <v>2500</v>
      </c>
      <c r="S927" s="0" t="s">
        <v>1026</v>
      </c>
      <c r="T927" s="0" t="s">
        <v>784</v>
      </c>
      <c r="U927" s="218" t="n">
        <v>2.89</v>
      </c>
      <c r="V927" s="0" t="s">
        <v>1640</v>
      </c>
      <c r="W927" s="0" t="s">
        <v>1605</v>
      </c>
      <c r="X927" s="0" t="s">
        <v>1606</v>
      </c>
      <c r="Y927" s="0" t="s">
        <v>1310</v>
      </c>
      <c r="Z927" s="0" t="s">
        <v>571</v>
      </c>
      <c r="AA927" s="0" t="n">
        <v>807066</v>
      </c>
      <c r="AB927" s="215" t="n">
        <v>37036.875</v>
      </c>
      <c r="AC927" s="215" t="n">
        <v>37036.875</v>
      </c>
    </row>
    <row r="928" customFormat="false" ht="12.75" hidden="false" customHeight="false" outlineLevel="0" collapsed="false">
      <c r="A928" s="208" t="str">
        <f aca="false">B928&amp;" "&amp;C928&amp;" "&amp;D928</f>
        <v>US Natural Gas Physical</v>
      </c>
      <c r="B928" s="208" t="str">
        <f aca="false">IF((LEFT(N928,2)="US"),"US","")</f>
        <v>US</v>
      </c>
      <c r="C928" s="208" t="str">
        <f aca="false">M928</f>
        <v>Natural Gas</v>
      </c>
      <c r="D928" s="208" t="str">
        <f aca="false">IF(ISNUMBER(FIND("Phy",N928))=TRUE(),"Physical","Financial")</f>
        <v>Physical</v>
      </c>
      <c r="E928" s="208" t="n">
        <f aca="false">IF(VLOOKUP(S928,'DD-Lookup'!$J$6:$L$50,3,FALSE())="Monthly",(YEAR(AC928)-YEAR(AB928))*12+MONTH(AC928)-MONTH(AB928)+1,(AC928-AB928+1))</f>
        <v>1</v>
      </c>
      <c r="F928" s="239" t="n">
        <f aca="false">E928*SUM(P928:Q928)</f>
        <v>10000</v>
      </c>
      <c r="G928" s="214" t="n">
        <v>1289130</v>
      </c>
      <c r="H928" s="215" t="n">
        <v>37035.3347337963</v>
      </c>
      <c r="I928" s="0" t="s">
        <v>600</v>
      </c>
      <c r="M928" s="0" t="s">
        <v>858</v>
      </c>
      <c r="N928" s="0" t="s">
        <v>1305</v>
      </c>
      <c r="O928" s="0" t="s">
        <v>1313</v>
      </c>
      <c r="Q928" s="216" t="n">
        <v>10000</v>
      </c>
      <c r="S928" s="0" t="s">
        <v>1026</v>
      </c>
      <c r="T928" s="0" t="s">
        <v>784</v>
      </c>
      <c r="U928" s="218" t="n">
        <v>4.075</v>
      </c>
      <c r="V928" s="0" t="s">
        <v>1425</v>
      </c>
      <c r="W928" s="0" t="s">
        <v>1314</v>
      </c>
      <c r="X928" s="0" t="s">
        <v>1315</v>
      </c>
      <c r="Y928" s="0" t="s">
        <v>1310</v>
      </c>
      <c r="Z928" s="0" t="s">
        <v>571</v>
      </c>
      <c r="AA928" s="0" t="n">
        <v>807067</v>
      </c>
      <c r="AB928" s="215" t="n">
        <v>37036.875</v>
      </c>
      <c r="AC928" s="215" t="n">
        <v>37036.875</v>
      </c>
    </row>
    <row r="929" customFormat="false" ht="12.75" hidden="false" customHeight="false" outlineLevel="0" collapsed="false">
      <c r="A929" s="208" t="str">
        <f aca="false">B929&amp;" "&amp;C929&amp;" "&amp;D929</f>
        <v>US Natural Gas Physical</v>
      </c>
      <c r="B929" s="208" t="str">
        <f aca="false">IF((LEFT(N929,2)="US"),"US","")</f>
        <v>US</v>
      </c>
      <c r="C929" s="208" t="str">
        <f aca="false">M929</f>
        <v>Natural Gas</v>
      </c>
      <c r="D929" s="208" t="str">
        <f aca="false">IF(ISNUMBER(FIND("Phy",N929))=TRUE(),"Physical","Financial")</f>
        <v>Physical</v>
      </c>
      <c r="E929" s="208" t="n">
        <f aca="false">IF(VLOOKUP(S929,'DD-Lookup'!$J$6:$L$50,3,FALSE())="Monthly",(YEAR(AC929)-YEAR(AB929))*12+MONTH(AC929)-MONTH(AB929)+1,(AC929-AB929+1))</f>
        <v>1</v>
      </c>
      <c r="F929" s="239" t="n">
        <f aca="false">E929*SUM(P929:Q929)</f>
        <v>10000</v>
      </c>
      <c r="G929" s="214" t="n">
        <v>1289132</v>
      </c>
      <c r="H929" s="215" t="n">
        <v>37035.3347453704</v>
      </c>
      <c r="I929" s="0" t="s">
        <v>1107</v>
      </c>
      <c r="M929" s="0" t="s">
        <v>858</v>
      </c>
      <c r="N929" s="0" t="s">
        <v>1305</v>
      </c>
      <c r="O929" s="0" t="s">
        <v>1625</v>
      </c>
      <c r="P929" s="216" t="n">
        <v>10000</v>
      </c>
      <c r="S929" s="0" t="s">
        <v>1026</v>
      </c>
      <c r="T929" s="0" t="s">
        <v>784</v>
      </c>
      <c r="U929" s="218" t="n">
        <v>4.08</v>
      </c>
      <c r="V929" s="0" t="s">
        <v>1421</v>
      </c>
      <c r="W929" s="0" t="s">
        <v>1422</v>
      </c>
      <c r="X929" s="0" t="s">
        <v>1423</v>
      </c>
      <c r="Y929" s="0" t="s">
        <v>1310</v>
      </c>
      <c r="Z929" s="0" t="s">
        <v>571</v>
      </c>
      <c r="AA929" s="0" t="n">
        <v>807068</v>
      </c>
      <c r="AB929" s="215" t="n">
        <v>37036.875</v>
      </c>
      <c r="AC929" s="215" t="n">
        <v>37036.875</v>
      </c>
    </row>
    <row r="930" customFormat="false" ht="12.75" hidden="false" customHeight="false" outlineLevel="0" collapsed="false">
      <c r="A930" s="208" t="str">
        <f aca="false">B930&amp;" "&amp;C930&amp;" "&amp;D930</f>
        <v>US Natural Gas Physical</v>
      </c>
      <c r="B930" s="208" t="str">
        <f aca="false">IF((LEFT(N930,2)="US"),"US","")</f>
        <v>US</v>
      </c>
      <c r="C930" s="208" t="str">
        <f aca="false">M930</f>
        <v>Natural Gas</v>
      </c>
      <c r="D930" s="208" t="str">
        <f aca="false">IF(ISNUMBER(FIND("Phy",N930))=TRUE(),"Physical","Financial")</f>
        <v>Physical</v>
      </c>
      <c r="E930" s="208" t="n">
        <f aca="false">IF(VLOOKUP(S930,'DD-Lookup'!$J$6:$L$50,3,FALSE())="Monthly",(YEAR(AC930)-YEAR(AB930))*12+MONTH(AC930)-MONTH(AB930)+1,(AC930-AB930+1))</f>
        <v>1</v>
      </c>
      <c r="F930" s="239" t="n">
        <f aca="false">E930*SUM(P930:Q930)</f>
        <v>5000</v>
      </c>
      <c r="G930" s="214" t="n">
        <v>1289135</v>
      </c>
      <c r="H930" s="215" t="n">
        <v>37035.3349074074</v>
      </c>
      <c r="I930" s="0" t="s">
        <v>1115</v>
      </c>
      <c r="M930" s="0" t="s">
        <v>858</v>
      </c>
      <c r="N930" s="0" t="s">
        <v>1305</v>
      </c>
      <c r="O930" s="0" t="s">
        <v>1547</v>
      </c>
      <c r="P930" s="216" t="n">
        <v>5000</v>
      </c>
      <c r="S930" s="0" t="s">
        <v>1026</v>
      </c>
      <c r="T930" s="0" t="s">
        <v>784</v>
      </c>
      <c r="U930" s="218" t="n">
        <v>2.935</v>
      </c>
      <c r="V930" s="0" t="s">
        <v>1568</v>
      </c>
      <c r="W930" s="0" t="s">
        <v>1548</v>
      </c>
      <c r="X930" s="0" t="s">
        <v>1535</v>
      </c>
      <c r="Y930" s="0" t="s">
        <v>1310</v>
      </c>
      <c r="Z930" s="0" t="s">
        <v>571</v>
      </c>
      <c r="AA930" s="0" t="n">
        <v>807069</v>
      </c>
      <c r="AB930" s="215" t="n">
        <v>37036.875</v>
      </c>
      <c r="AC930" s="215" t="n">
        <v>37036.875</v>
      </c>
    </row>
    <row r="931" customFormat="false" ht="12.75" hidden="false" customHeight="false" outlineLevel="0" collapsed="false">
      <c r="A931" s="208" t="str">
        <f aca="false">B931&amp;" "&amp;C931&amp;" "&amp;D931</f>
        <v>US Power Physical</v>
      </c>
      <c r="B931" s="208" t="str">
        <f aca="false">IF((LEFT(N931,2)="US"),"US","")</f>
        <v>US</v>
      </c>
      <c r="C931" s="208" t="str">
        <f aca="false">M931</f>
        <v>Power</v>
      </c>
      <c r="D931" s="208" t="str">
        <f aca="false">IF(ISNUMBER(FIND("Phy",N931))=TRUE(),"Physical","Financial")</f>
        <v>Physical</v>
      </c>
      <c r="E931" s="208" t="n">
        <f aca="false">IF(VLOOKUP(S931,'DD-Lookup'!$J$6:$L$50,3,FALSE())="Monthly",(YEAR(AC931)-YEAR(AB931))*12+MONTH(AC931)-MONTH(AB931)+1,(AC931-AB931+1))</f>
        <v>2</v>
      </c>
      <c r="F931" s="239" t="n">
        <f aca="false">E931*SUM(P931:Q931)</f>
        <v>50</v>
      </c>
      <c r="G931" s="214" t="n">
        <v>1289136</v>
      </c>
      <c r="H931" s="215" t="n">
        <v>37035.3350347222</v>
      </c>
      <c r="I931" s="0" t="s">
        <v>600</v>
      </c>
      <c r="M931" s="0" t="s">
        <v>67</v>
      </c>
      <c r="N931" s="0" t="s">
        <v>1628</v>
      </c>
      <c r="O931" s="0" t="s">
        <v>1629</v>
      </c>
      <c r="P931" s="216" t="n">
        <v>25</v>
      </c>
      <c r="S931" s="0" t="s">
        <v>930</v>
      </c>
      <c r="T931" s="0" t="s">
        <v>784</v>
      </c>
      <c r="U931" s="218" t="n">
        <v>80</v>
      </c>
      <c r="V931" s="0" t="s">
        <v>1641</v>
      </c>
      <c r="W931" s="0" t="s">
        <v>1631</v>
      </c>
      <c r="X931" s="0" t="s">
        <v>1632</v>
      </c>
      <c r="Y931" s="0" t="s">
        <v>1051</v>
      </c>
      <c r="Z931" s="0" t="s">
        <v>618</v>
      </c>
      <c r="AA931" s="0" t="n">
        <v>621228.1</v>
      </c>
      <c r="AB931" s="215" t="n">
        <v>37038.875</v>
      </c>
      <c r="AC931" s="215" t="n">
        <v>37039.875</v>
      </c>
    </row>
    <row r="932" customFormat="false" ht="12.75" hidden="false" customHeight="false" outlineLevel="0" collapsed="false">
      <c r="A932" s="208" t="str">
        <f aca="false">B932&amp;" "&amp;C932&amp;" "&amp;D932</f>
        <v>US Power Physical</v>
      </c>
      <c r="B932" s="208" t="str">
        <f aca="false">IF((LEFT(N932,2)="US"),"US","")</f>
        <v>US</v>
      </c>
      <c r="C932" s="208" t="str">
        <f aca="false">M932</f>
        <v>Power</v>
      </c>
      <c r="D932" s="208" t="str">
        <f aca="false">IF(ISNUMBER(FIND("Phy",N932))=TRUE(),"Physical","Financial")</f>
        <v>Physical</v>
      </c>
      <c r="E932" s="208" t="n">
        <f aca="false">IF(VLOOKUP(S932,'DD-Lookup'!$J$6:$L$50,3,FALSE())="Monthly",(YEAR(AC932)-YEAR(AB932))*12+MONTH(AC932)-MONTH(AB932)+1,(AC932-AB932+1))</f>
        <v>5</v>
      </c>
      <c r="F932" s="239" t="n">
        <f aca="false">E932*SUM(P932:Q932)</f>
        <v>250</v>
      </c>
      <c r="G932" s="214" t="n">
        <v>1289137</v>
      </c>
      <c r="H932" s="215" t="n">
        <v>37035.3350347222</v>
      </c>
      <c r="I932" s="0" t="s">
        <v>1087</v>
      </c>
      <c r="M932" s="0" t="s">
        <v>67</v>
      </c>
      <c r="N932" s="0" t="s">
        <v>1081</v>
      </c>
      <c r="O932" s="0" t="s">
        <v>1298</v>
      </c>
      <c r="Q932" s="216" t="n">
        <v>50</v>
      </c>
      <c r="S932" s="0" t="s">
        <v>930</v>
      </c>
      <c r="T932" s="0" t="s">
        <v>784</v>
      </c>
      <c r="U932" s="218" t="n">
        <v>65.5</v>
      </c>
      <c r="V932" s="0" t="s">
        <v>1089</v>
      </c>
      <c r="W932" s="0" t="s">
        <v>1134</v>
      </c>
      <c r="X932" s="0" t="s">
        <v>1135</v>
      </c>
      <c r="Y932" s="0" t="s">
        <v>1051</v>
      </c>
      <c r="Z932" s="0" t="s">
        <v>618</v>
      </c>
      <c r="AA932" s="0" t="n">
        <v>621227.1</v>
      </c>
      <c r="AB932" s="215" t="n">
        <v>37046.875</v>
      </c>
      <c r="AC932" s="215" t="n">
        <v>37050.875</v>
      </c>
    </row>
    <row r="933" customFormat="false" ht="12.75" hidden="false" customHeight="false" outlineLevel="0" collapsed="false">
      <c r="A933" s="208" t="str">
        <f aca="false">B933&amp;" "&amp;C933&amp;" "&amp;D933</f>
        <v>US Natural Gas Physical</v>
      </c>
      <c r="B933" s="208" t="str">
        <f aca="false">IF((LEFT(N933,2)="US"),"US","")</f>
        <v>US</v>
      </c>
      <c r="C933" s="208" t="str">
        <f aca="false">M933</f>
        <v>Natural Gas</v>
      </c>
      <c r="D933" s="208" t="str">
        <f aca="false">IF(ISNUMBER(FIND("Phy",N933))=TRUE(),"Physical","Financial")</f>
        <v>Physical</v>
      </c>
      <c r="E933" s="208" t="n">
        <f aca="false">IF(VLOOKUP(S933,'DD-Lookup'!$J$6:$L$50,3,FALSE())="Monthly",(YEAR(AC933)-YEAR(AB933))*12+MONTH(AC933)-MONTH(AB933)+1,(AC933-AB933+1))</f>
        <v>7</v>
      </c>
      <c r="F933" s="239" t="n">
        <f aca="false">E933*SUM(P933:Q933)</f>
        <v>70000</v>
      </c>
      <c r="G933" s="214" t="n">
        <v>1289138</v>
      </c>
      <c r="H933" s="215" t="n">
        <v>37035.3350578704</v>
      </c>
      <c r="I933" s="0" t="s">
        <v>1642</v>
      </c>
      <c r="M933" s="0" t="s">
        <v>858</v>
      </c>
      <c r="N933" s="0" t="s">
        <v>1305</v>
      </c>
      <c r="O933" s="0" t="s">
        <v>1643</v>
      </c>
      <c r="P933" s="216" t="n">
        <v>10000</v>
      </c>
      <c r="S933" s="0" t="s">
        <v>1026</v>
      </c>
      <c r="T933" s="0" t="s">
        <v>784</v>
      </c>
      <c r="U933" s="218" t="n">
        <v>4.33</v>
      </c>
      <c r="V933" s="0" t="s">
        <v>1644</v>
      </c>
      <c r="W933" s="0" t="s">
        <v>1493</v>
      </c>
      <c r="X933" s="0" t="s">
        <v>1494</v>
      </c>
      <c r="Y933" s="0" t="s">
        <v>1310</v>
      </c>
      <c r="Z933" s="0" t="s">
        <v>571</v>
      </c>
      <c r="AA933" s="0" t="n">
        <v>807070</v>
      </c>
      <c r="AB933" s="215" t="n">
        <v>37036.875</v>
      </c>
      <c r="AC933" s="215" t="n">
        <v>37042.875</v>
      </c>
    </row>
    <row r="934" customFormat="false" ht="12.75" hidden="false" customHeight="false" outlineLevel="0" collapsed="false">
      <c r="A934" s="208" t="str">
        <f aca="false">B934&amp;" "&amp;C934&amp;" "&amp;D934</f>
        <v>US Natural Gas Physical</v>
      </c>
      <c r="B934" s="208" t="str">
        <f aca="false">IF((LEFT(N934,2)="US"),"US","")</f>
        <v>US</v>
      </c>
      <c r="C934" s="208" t="str">
        <f aca="false">M934</f>
        <v>Natural Gas</v>
      </c>
      <c r="D934" s="208" t="str">
        <f aca="false">IF(ISNUMBER(FIND("Phy",N934))=TRUE(),"Physical","Financial")</f>
        <v>Physical</v>
      </c>
      <c r="E934" s="208" t="n">
        <f aca="false">IF(VLOOKUP(S934,'DD-Lookup'!$J$6:$L$50,3,FALSE())="Monthly",(YEAR(AC934)-YEAR(AB934))*12+MONTH(AC934)-MONTH(AB934)+1,(AC934-AB934+1))</f>
        <v>1</v>
      </c>
      <c r="F934" s="239" t="n">
        <f aca="false">E934*SUM(P934:Q934)</f>
        <v>10000</v>
      </c>
      <c r="G934" s="214" t="n">
        <v>1289141</v>
      </c>
      <c r="H934" s="215" t="n">
        <v>37035.3350925926</v>
      </c>
      <c r="I934" s="0" t="s">
        <v>1183</v>
      </c>
      <c r="M934" s="0" t="s">
        <v>858</v>
      </c>
      <c r="N934" s="0" t="s">
        <v>1305</v>
      </c>
      <c r="O934" s="0" t="s">
        <v>1533</v>
      </c>
      <c r="P934" s="216" t="n">
        <v>10000</v>
      </c>
      <c r="S934" s="0" t="s">
        <v>1026</v>
      </c>
      <c r="T934" s="0" t="s">
        <v>784</v>
      </c>
      <c r="U934" s="218" t="n">
        <v>4</v>
      </c>
      <c r="V934" s="0" t="s">
        <v>1645</v>
      </c>
      <c r="W934" s="0" t="s">
        <v>1514</v>
      </c>
      <c r="X934" s="0" t="s">
        <v>1535</v>
      </c>
      <c r="Y934" s="0" t="s">
        <v>1310</v>
      </c>
      <c r="Z934" s="0" t="s">
        <v>571</v>
      </c>
      <c r="AA934" s="0" t="n">
        <v>807072</v>
      </c>
      <c r="AB934" s="215" t="n">
        <v>37036.875</v>
      </c>
      <c r="AC934" s="215" t="n">
        <v>37036.875</v>
      </c>
    </row>
    <row r="935" customFormat="false" ht="12.75" hidden="false" customHeight="false" outlineLevel="0" collapsed="false">
      <c r="A935" s="208" t="str">
        <f aca="false">B935&amp;" "&amp;C935&amp;" "&amp;D935</f>
        <v>US Natural Gas Physical</v>
      </c>
      <c r="B935" s="208" t="str">
        <f aca="false">IF((LEFT(N935,2)="US"),"US","")</f>
        <v>US</v>
      </c>
      <c r="C935" s="208" t="str">
        <f aca="false">M935</f>
        <v>Natural Gas</v>
      </c>
      <c r="D935" s="208" t="str">
        <f aca="false">IF(ISNUMBER(FIND("Phy",N935))=TRUE(),"Physical","Financial")</f>
        <v>Physical</v>
      </c>
      <c r="E935" s="208" t="n">
        <f aca="false">IF(VLOOKUP(S935,'DD-Lookup'!$J$6:$L$50,3,FALSE())="Monthly",(YEAR(AC935)-YEAR(AB935))*12+MONTH(AC935)-MONTH(AB935)+1,(AC935-AB935+1))</f>
        <v>1</v>
      </c>
      <c r="F935" s="239" t="n">
        <f aca="false">E935*SUM(P935:Q935)</f>
        <v>10000</v>
      </c>
      <c r="G935" s="214" t="n">
        <v>1289140</v>
      </c>
      <c r="H935" s="215" t="n">
        <v>37035.3350925926</v>
      </c>
      <c r="I935" s="0" t="s">
        <v>1183</v>
      </c>
      <c r="M935" s="0" t="s">
        <v>858</v>
      </c>
      <c r="N935" s="0" t="s">
        <v>1305</v>
      </c>
      <c r="O935" s="0" t="s">
        <v>1566</v>
      </c>
      <c r="P935" s="216" t="n">
        <v>10000</v>
      </c>
      <c r="S935" s="0" t="s">
        <v>1026</v>
      </c>
      <c r="T935" s="0" t="s">
        <v>784</v>
      </c>
      <c r="U935" s="218" t="n">
        <v>13</v>
      </c>
      <c r="V935" s="0" t="s">
        <v>1567</v>
      </c>
      <c r="W935" s="0" t="s">
        <v>1559</v>
      </c>
      <c r="X935" s="0" t="s">
        <v>1535</v>
      </c>
      <c r="Y935" s="0" t="s">
        <v>1310</v>
      </c>
      <c r="Z935" s="0" t="s">
        <v>571</v>
      </c>
      <c r="AA935" s="0" t="n">
        <v>807071</v>
      </c>
      <c r="AB935" s="215" t="n">
        <v>37036.875</v>
      </c>
      <c r="AC935" s="215" t="n">
        <v>37036.875</v>
      </c>
    </row>
    <row r="936" customFormat="false" ht="12.75" hidden="false" customHeight="false" outlineLevel="0" collapsed="false">
      <c r="A936" s="208" t="str">
        <f aca="false">B936&amp;" "&amp;C936&amp;" "&amp;D936</f>
        <v>US Natural Gas Physical</v>
      </c>
      <c r="B936" s="208" t="str">
        <f aca="false">IF((LEFT(N936,2)="US"),"US","")</f>
        <v>US</v>
      </c>
      <c r="C936" s="208" t="str">
        <f aca="false">M936</f>
        <v>Natural Gas</v>
      </c>
      <c r="D936" s="208" t="str">
        <f aca="false">IF(ISNUMBER(FIND("Phy",N936))=TRUE(),"Physical","Financial")</f>
        <v>Physical</v>
      </c>
      <c r="E936" s="208" t="n">
        <f aca="false">IF(VLOOKUP(S936,'DD-Lookup'!$J$6:$L$50,3,FALSE())="Monthly",(YEAR(AC936)-YEAR(AB936))*12+MONTH(AC936)-MONTH(AB936)+1,(AC936-AB936+1))</f>
        <v>1</v>
      </c>
      <c r="F936" s="239" t="n">
        <f aca="false">E936*SUM(P936:Q936)</f>
        <v>10000</v>
      </c>
      <c r="G936" s="214" t="n">
        <v>1289142</v>
      </c>
      <c r="H936" s="215" t="n">
        <v>37035.3351388889</v>
      </c>
      <c r="I936" s="0" t="s">
        <v>1059</v>
      </c>
      <c r="M936" s="0" t="s">
        <v>858</v>
      </c>
      <c r="N936" s="0" t="s">
        <v>1305</v>
      </c>
      <c r="O936" s="0" t="s">
        <v>1557</v>
      </c>
      <c r="P936" s="216" t="n">
        <v>10000</v>
      </c>
      <c r="S936" s="0" t="s">
        <v>1026</v>
      </c>
      <c r="T936" s="0" t="s">
        <v>784</v>
      </c>
      <c r="U936" s="218" t="n">
        <v>13.05</v>
      </c>
      <c r="V936" s="0" t="s">
        <v>1646</v>
      </c>
      <c r="W936" s="0" t="s">
        <v>1559</v>
      </c>
      <c r="X936" s="0" t="s">
        <v>1535</v>
      </c>
      <c r="Y936" s="0" t="s">
        <v>1310</v>
      </c>
      <c r="Z936" s="0" t="s">
        <v>571</v>
      </c>
      <c r="AA936" s="0" t="n">
        <v>807073</v>
      </c>
      <c r="AB936" s="215" t="n">
        <v>37036.875</v>
      </c>
      <c r="AC936" s="215" t="n">
        <v>37036.875</v>
      </c>
    </row>
    <row r="937" customFormat="false" ht="12.75" hidden="false" customHeight="false" outlineLevel="0" collapsed="false">
      <c r="A937" s="208" t="str">
        <f aca="false">B937&amp;" "&amp;C937&amp;" "&amp;D937</f>
        <v>US Natural Gas Physical</v>
      </c>
      <c r="B937" s="208" t="str">
        <f aca="false">IF((LEFT(N937,2)="US"),"US","")</f>
        <v>US</v>
      </c>
      <c r="C937" s="208" t="str">
        <f aca="false">M937</f>
        <v>Natural Gas</v>
      </c>
      <c r="D937" s="208" t="str">
        <f aca="false">IF(ISNUMBER(FIND("Phy",N937))=TRUE(),"Physical","Financial")</f>
        <v>Physical</v>
      </c>
      <c r="E937" s="208" t="n">
        <f aca="false">IF(VLOOKUP(S937,'DD-Lookup'!$J$6:$L$50,3,FALSE())="Monthly",(YEAR(AC937)-YEAR(AB937))*12+MONTH(AC937)-MONTH(AB937)+1,(AC937-AB937+1))</f>
        <v>1</v>
      </c>
      <c r="F937" s="239" t="n">
        <f aca="false">E937*SUM(P937:Q937)</f>
        <v>10000</v>
      </c>
      <c r="G937" s="214" t="n">
        <v>1289143</v>
      </c>
      <c r="H937" s="215" t="n">
        <v>37035.335162037</v>
      </c>
      <c r="I937" s="0" t="s">
        <v>1059</v>
      </c>
      <c r="M937" s="0" t="s">
        <v>858</v>
      </c>
      <c r="N937" s="0" t="s">
        <v>1305</v>
      </c>
      <c r="O937" s="0" t="s">
        <v>1469</v>
      </c>
      <c r="P937" s="216" t="n">
        <v>10000</v>
      </c>
      <c r="S937" s="0" t="s">
        <v>1026</v>
      </c>
      <c r="T937" s="0" t="s">
        <v>784</v>
      </c>
      <c r="U937" s="218" t="n">
        <v>4.0625</v>
      </c>
      <c r="V937" s="0" t="s">
        <v>1430</v>
      </c>
      <c r="W937" s="0" t="s">
        <v>1314</v>
      </c>
      <c r="X937" s="0" t="s">
        <v>1315</v>
      </c>
      <c r="Y937" s="0" t="s">
        <v>1310</v>
      </c>
      <c r="Z937" s="0" t="s">
        <v>571</v>
      </c>
      <c r="AA937" s="0" t="n">
        <v>807074</v>
      </c>
      <c r="AB937" s="215" t="n">
        <v>37036.875</v>
      </c>
      <c r="AC937" s="215" t="n">
        <v>37036.875</v>
      </c>
    </row>
    <row r="938" customFormat="false" ht="12.75" hidden="false" customHeight="false" outlineLevel="0" collapsed="false">
      <c r="A938" s="208" t="str">
        <f aca="false">B938&amp;" "&amp;C938&amp;" "&amp;D938</f>
        <v>US Power Physical</v>
      </c>
      <c r="B938" s="208" t="str">
        <f aca="false">IF((LEFT(N938,2)="US"),"US","")</f>
        <v>US</v>
      </c>
      <c r="C938" s="208" t="str">
        <f aca="false">M938</f>
        <v>Power</v>
      </c>
      <c r="D938" s="208" t="str">
        <f aca="false">IF(ISNUMBER(FIND("Phy",N938))=TRUE(),"Physical","Financial")</f>
        <v>Physical</v>
      </c>
      <c r="E938" s="208" t="n">
        <f aca="false">IF(VLOOKUP(S938,'DD-Lookup'!$J$6:$L$50,3,FALSE())="Monthly",(YEAR(AC938)-YEAR(AB938))*12+MONTH(AC938)-MONTH(AB938)+1,(AC938-AB938+1))</f>
        <v>2</v>
      </c>
      <c r="F938" s="239" t="n">
        <f aca="false">E938*SUM(P938:Q938)</f>
        <v>50</v>
      </c>
      <c r="G938" s="214" t="n">
        <v>1289144</v>
      </c>
      <c r="H938" s="215" t="n">
        <v>37035.3351851852</v>
      </c>
      <c r="I938" s="0" t="s">
        <v>1647</v>
      </c>
      <c r="M938" s="0" t="s">
        <v>67</v>
      </c>
      <c r="N938" s="0" t="s">
        <v>1648</v>
      </c>
      <c r="O938" s="0" t="s">
        <v>1649</v>
      </c>
      <c r="P938" s="216" t="n">
        <v>25</v>
      </c>
      <c r="S938" s="0" t="s">
        <v>930</v>
      </c>
      <c r="T938" s="0" t="s">
        <v>784</v>
      </c>
      <c r="U938" s="218" t="n">
        <v>90</v>
      </c>
      <c r="V938" s="0" t="s">
        <v>1650</v>
      </c>
      <c r="W938" s="0" t="s">
        <v>1651</v>
      </c>
      <c r="X938" s="0" t="s">
        <v>1652</v>
      </c>
      <c r="Y938" s="0" t="s">
        <v>1051</v>
      </c>
      <c r="Z938" s="0" t="s">
        <v>618</v>
      </c>
      <c r="AA938" s="0" t="n">
        <v>621229.1</v>
      </c>
      <c r="AB938" s="215" t="n">
        <v>37038.875</v>
      </c>
      <c r="AC938" s="215" t="n">
        <v>37039.875</v>
      </c>
    </row>
    <row r="939" customFormat="false" ht="12.75" hidden="false" customHeight="false" outlineLevel="0" collapsed="false">
      <c r="A939" s="208" t="str">
        <f aca="false">B939&amp;" "&amp;C939&amp;" "&amp;D939</f>
        <v>US Natural Gas Physical</v>
      </c>
      <c r="B939" s="208" t="str">
        <f aca="false">IF((LEFT(N939,2)="US"),"US","")</f>
        <v>US</v>
      </c>
      <c r="C939" s="208" t="str">
        <f aca="false">M939</f>
        <v>Natural Gas</v>
      </c>
      <c r="D939" s="208" t="str">
        <f aca="false">IF(ISNUMBER(FIND("Phy",N939))=TRUE(),"Physical","Financial")</f>
        <v>Physical</v>
      </c>
      <c r="E939" s="208" t="n">
        <f aca="false">IF(VLOOKUP(S939,'DD-Lookup'!$J$6:$L$50,3,FALSE())="Monthly",(YEAR(AC939)-YEAR(AB939))*12+MONTH(AC939)-MONTH(AB939)+1,(AC939-AB939+1))</f>
        <v>1</v>
      </c>
      <c r="F939" s="239" t="n">
        <f aca="false">E939*SUM(P939:Q939)</f>
        <v>5000</v>
      </c>
      <c r="G939" s="214" t="n">
        <v>1289145</v>
      </c>
      <c r="H939" s="215" t="n">
        <v>37035.3352314815</v>
      </c>
      <c r="I939" s="0" t="s">
        <v>1317</v>
      </c>
      <c r="M939" s="0" t="s">
        <v>858</v>
      </c>
      <c r="N939" s="0" t="s">
        <v>1305</v>
      </c>
      <c r="O939" s="0" t="s">
        <v>1313</v>
      </c>
      <c r="P939" s="216" t="n">
        <v>5000</v>
      </c>
      <c r="S939" s="0" t="s">
        <v>1026</v>
      </c>
      <c r="T939" s="0" t="s">
        <v>784</v>
      </c>
      <c r="U939" s="218" t="n">
        <v>4.075</v>
      </c>
      <c r="V939" s="0" t="s">
        <v>1402</v>
      </c>
      <c r="W939" s="0" t="s">
        <v>1314</v>
      </c>
      <c r="X939" s="0" t="s">
        <v>1315</v>
      </c>
      <c r="Y939" s="0" t="s">
        <v>1310</v>
      </c>
      <c r="Z939" s="0" t="s">
        <v>571</v>
      </c>
      <c r="AA939" s="0" t="n">
        <v>807075</v>
      </c>
      <c r="AB939" s="215" t="n">
        <v>37036.875</v>
      </c>
      <c r="AC939" s="215" t="n">
        <v>37036.875</v>
      </c>
    </row>
    <row r="940" customFormat="false" ht="12.75" hidden="false" customHeight="false" outlineLevel="0" collapsed="false">
      <c r="A940" s="208" t="str">
        <f aca="false">B940&amp;" "&amp;C940&amp;" "&amp;D940</f>
        <v> Metals Financial</v>
      </c>
      <c r="B940" s="208" t="str">
        <f aca="false">IF((LEFT(N940,2)="US"),"US","")</f>
        <v/>
      </c>
      <c r="C940" s="208" t="str">
        <f aca="false">M940</f>
        <v>Metals</v>
      </c>
      <c r="D940" s="208" t="str">
        <f aca="false">IF(ISNUMBER(FIND("Phy",N940))=TRUE(),"Physical","Financial")</f>
        <v>Financial</v>
      </c>
      <c r="E940" s="208" t="n">
        <f aca="false">IF(VLOOKUP(S940,'DD-Lookup'!$J$6:$L$50,3,FALSE())="Monthly",(YEAR(AC940)-YEAR(AB940))*12+MONTH(AC940)-MONTH(AB940)+1,(AC940-AB940+1))</f>
        <v>1</v>
      </c>
      <c r="F940" s="239" t="n">
        <f aca="false">E940*SUM(P940:Q940)</f>
        <v>11</v>
      </c>
      <c r="G940" s="214" t="n">
        <v>1289146</v>
      </c>
      <c r="H940" s="215" t="n">
        <v>37035.3352430556</v>
      </c>
      <c r="I940" s="0" t="s">
        <v>1653</v>
      </c>
      <c r="M940" s="0" t="s">
        <v>780</v>
      </c>
      <c r="N940" s="0" t="s">
        <v>804</v>
      </c>
      <c r="O940" s="0" t="s">
        <v>976</v>
      </c>
      <c r="P940" s="216" t="n">
        <v>11</v>
      </c>
      <c r="S940" s="0" t="s">
        <v>783</v>
      </c>
      <c r="T940" s="0" t="s">
        <v>784</v>
      </c>
      <c r="U940" s="218" t="n">
        <v>1748</v>
      </c>
      <c r="V940" s="0" t="s">
        <v>1654</v>
      </c>
      <c r="W940" s="0" t="s">
        <v>803</v>
      </c>
      <c r="X940" s="0" t="s">
        <v>787</v>
      </c>
      <c r="Y940" s="0" t="s">
        <v>788</v>
      </c>
      <c r="Z940" s="0" t="s">
        <v>789</v>
      </c>
      <c r="AA940" s="0" t="n">
        <v>2150604</v>
      </c>
      <c r="AB940" s="215" t="n">
        <v>37090.6472222222</v>
      </c>
      <c r="AC940" s="215" t="n">
        <v>37090.6472222222</v>
      </c>
    </row>
    <row r="941" customFormat="false" ht="12.75" hidden="false" customHeight="false" outlineLevel="0" collapsed="false">
      <c r="A941" s="208" t="str">
        <f aca="false">B941&amp;" "&amp;C941&amp;" "&amp;D941</f>
        <v>US Power Physical</v>
      </c>
      <c r="B941" s="208" t="str">
        <f aca="false">IF((LEFT(N941,2)="US"),"US","")</f>
        <v>US</v>
      </c>
      <c r="C941" s="208" t="str">
        <f aca="false">M941</f>
        <v>Power</v>
      </c>
      <c r="D941" s="208" t="str">
        <f aca="false">IF(ISNUMBER(FIND("Phy",N941))=TRUE(),"Physical","Financial")</f>
        <v>Physical</v>
      </c>
      <c r="E941" s="208" t="n">
        <f aca="false">IF(VLOOKUP(S941,'DD-Lookup'!$J$6:$L$50,3,FALSE())="Monthly",(YEAR(AC941)-YEAR(AB941))*12+MONTH(AC941)-MONTH(AB941)+1,(AC941-AB941+1))</f>
        <v>30</v>
      </c>
      <c r="F941" s="239" t="n">
        <f aca="false">E941*SUM(P941:Q941)</f>
        <v>1500</v>
      </c>
      <c r="G941" s="214" t="n">
        <v>1289147</v>
      </c>
      <c r="H941" s="215" t="n">
        <v>37035.3352662037</v>
      </c>
      <c r="I941" s="0" t="s">
        <v>1179</v>
      </c>
      <c r="M941" s="0" t="s">
        <v>67</v>
      </c>
      <c r="N941" s="0" t="s">
        <v>1081</v>
      </c>
      <c r="O941" s="0" t="s">
        <v>1477</v>
      </c>
      <c r="Q941" s="216" t="n">
        <v>50</v>
      </c>
      <c r="S941" s="0" t="s">
        <v>930</v>
      </c>
      <c r="T941" s="0" t="s">
        <v>784</v>
      </c>
      <c r="U941" s="218" t="n">
        <v>60.25</v>
      </c>
      <c r="V941" s="0" t="s">
        <v>1180</v>
      </c>
      <c r="W941" s="0" t="s">
        <v>1127</v>
      </c>
      <c r="X941" s="0" t="s">
        <v>1091</v>
      </c>
      <c r="Y941" s="0" t="s">
        <v>1051</v>
      </c>
      <c r="Z941" s="0" t="s">
        <v>618</v>
      </c>
      <c r="AA941" s="0" t="n">
        <v>621230.1</v>
      </c>
      <c r="AB941" s="215" t="n">
        <v>37043.7104166667</v>
      </c>
      <c r="AC941" s="215" t="n">
        <v>37072.7104166667</v>
      </c>
    </row>
    <row r="942" customFormat="false" ht="12.75" hidden="false" customHeight="false" outlineLevel="0" collapsed="false">
      <c r="A942" s="208" t="str">
        <f aca="false">B942&amp;" "&amp;C942&amp;" "&amp;D942</f>
        <v>US Power Physical</v>
      </c>
      <c r="B942" s="208" t="str">
        <f aca="false">IF((LEFT(N942,2)="US"),"US","")</f>
        <v>US</v>
      </c>
      <c r="C942" s="208" t="str">
        <f aca="false">M942</f>
        <v>Power</v>
      </c>
      <c r="D942" s="208" t="str">
        <f aca="false">IF(ISNUMBER(FIND("Phy",N942))=TRUE(),"Physical","Financial")</f>
        <v>Physical</v>
      </c>
      <c r="E942" s="208" t="n">
        <f aca="false">IF(VLOOKUP(S942,'DD-Lookup'!$J$6:$L$50,3,FALSE())="Monthly",(YEAR(AC942)-YEAR(AB942))*12+MONTH(AC942)-MONTH(AB942)+1,(AC942-AB942+1))</f>
        <v>2</v>
      </c>
      <c r="F942" s="239" t="n">
        <f aca="false">E942*SUM(P942:Q942)</f>
        <v>50</v>
      </c>
      <c r="G942" s="214" t="n">
        <v>1289148</v>
      </c>
      <c r="H942" s="215" t="n">
        <v>37035.3353125</v>
      </c>
      <c r="I942" s="0" t="s">
        <v>1655</v>
      </c>
      <c r="M942" s="0" t="s">
        <v>67</v>
      </c>
      <c r="N942" s="0" t="s">
        <v>1648</v>
      </c>
      <c r="O942" s="0" t="s">
        <v>1656</v>
      </c>
      <c r="P942" s="216" t="n">
        <v>25</v>
      </c>
      <c r="S942" s="0" t="s">
        <v>930</v>
      </c>
      <c r="T942" s="0" t="s">
        <v>784</v>
      </c>
      <c r="U942" s="218" t="n">
        <v>160</v>
      </c>
      <c r="V942" s="0" t="s">
        <v>1657</v>
      </c>
      <c r="W942" s="0" t="s">
        <v>1651</v>
      </c>
      <c r="X942" s="0" t="s">
        <v>1652</v>
      </c>
      <c r="Y942" s="0" t="s">
        <v>1051</v>
      </c>
      <c r="Z942" s="0" t="s">
        <v>618</v>
      </c>
      <c r="AA942" s="0" t="n">
        <v>621231.1</v>
      </c>
      <c r="AB942" s="215" t="n">
        <v>37038.875</v>
      </c>
      <c r="AC942" s="215" t="n">
        <v>37039.875</v>
      </c>
    </row>
    <row r="943" customFormat="false" ht="12.75" hidden="false" customHeight="false" outlineLevel="0" collapsed="false">
      <c r="A943" s="208" t="str">
        <f aca="false">B943&amp;" "&amp;C943&amp;" "&amp;D943</f>
        <v>US Natural Gas Financial</v>
      </c>
      <c r="B943" s="208" t="str">
        <f aca="false">IF((LEFT(N943,2)="US"),"US","")</f>
        <v>US</v>
      </c>
      <c r="C943" s="208" t="str">
        <f aca="false">M943</f>
        <v>Natural Gas</v>
      </c>
      <c r="D943" s="208" t="str">
        <f aca="false">IF(ISNUMBER(FIND("Phy",N943))=TRUE(),"Physical","Financial")</f>
        <v>Financial</v>
      </c>
      <c r="E943" s="208" t="n">
        <f aca="false">IF(VLOOKUP(S943,'DD-Lookup'!$J$6:$L$50,3,FALSE())="Monthly",(YEAR(AC943)-YEAR(AB943))*12+MONTH(AC943)-MONTH(AB943)+1,(AC943-AB943+1))</f>
        <v>151</v>
      </c>
      <c r="F943" s="239" t="n">
        <f aca="false">E943*SUM(P943:Q943)</f>
        <v>755000</v>
      </c>
      <c r="G943" s="214" t="n">
        <v>1289149</v>
      </c>
      <c r="H943" s="215" t="n">
        <v>37035.3355902778</v>
      </c>
      <c r="I943" s="0" t="s">
        <v>1109</v>
      </c>
      <c r="M943" s="0" t="s">
        <v>858</v>
      </c>
      <c r="N943" s="0" t="s">
        <v>1024</v>
      </c>
      <c r="O943" s="0" t="s">
        <v>1289</v>
      </c>
      <c r="Q943" s="216" t="n">
        <v>5000</v>
      </c>
      <c r="S943" s="0" t="s">
        <v>1026</v>
      </c>
      <c r="T943" s="0" t="s">
        <v>784</v>
      </c>
      <c r="U943" s="218" t="n">
        <v>4.68</v>
      </c>
      <c r="V943" s="0" t="s">
        <v>1454</v>
      </c>
      <c r="W943" s="0" t="s">
        <v>1028</v>
      </c>
      <c r="X943" s="0" t="s">
        <v>1029</v>
      </c>
      <c r="Y943" s="0" t="s">
        <v>838</v>
      </c>
      <c r="Z943" s="0" t="s">
        <v>571</v>
      </c>
      <c r="AA943" s="0" t="s">
        <v>1658</v>
      </c>
      <c r="AB943" s="215" t="n">
        <v>37196</v>
      </c>
      <c r="AC943" s="215" t="n">
        <v>37346</v>
      </c>
    </row>
    <row r="944" customFormat="false" ht="12.75" hidden="false" customHeight="false" outlineLevel="0" collapsed="false">
      <c r="A944" s="208" t="str">
        <f aca="false">B944&amp;" "&amp;C944&amp;" "&amp;D944</f>
        <v>US Power Physical</v>
      </c>
      <c r="B944" s="208" t="str">
        <f aca="false">IF((LEFT(N944,2)="US"),"US","")</f>
        <v>US</v>
      </c>
      <c r="C944" s="208" t="str">
        <f aca="false">M944</f>
        <v>Power</v>
      </c>
      <c r="D944" s="208" t="str">
        <f aca="false">IF(ISNUMBER(FIND("Phy",N944))=TRUE(),"Physical","Financial")</f>
        <v>Physical</v>
      </c>
      <c r="E944" s="208" t="n">
        <f aca="false">IF(VLOOKUP(S944,'DD-Lookup'!$J$6:$L$50,3,FALSE())="Monthly",(YEAR(AC944)-YEAR(AB944))*12+MONTH(AC944)-MONTH(AB944)+1,(AC944-AB944+1))</f>
        <v>30</v>
      </c>
      <c r="F944" s="239" t="n">
        <f aca="false">E944*SUM(P944:Q944)</f>
        <v>1500</v>
      </c>
      <c r="G944" s="214" t="n">
        <v>1289153</v>
      </c>
      <c r="H944" s="215" t="n">
        <v>37035.335787037</v>
      </c>
      <c r="I944" s="0" t="s">
        <v>1115</v>
      </c>
      <c r="M944" s="0" t="s">
        <v>67</v>
      </c>
      <c r="N944" s="0" t="s">
        <v>1081</v>
      </c>
      <c r="O944" s="0" t="s">
        <v>1166</v>
      </c>
      <c r="Q944" s="216" t="n">
        <v>50</v>
      </c>
      <c r="S944" s="0" t="s">
        <v>930</v>
      </c>
      <c r="T944" s="0" t="s">
        <v>784</v>
      </c>
      <c r="U944" s="218" t="n">
        <v>62.75</v>
      </c>
      <c r="V944" s="0" t="s">
        <v>1185</v>
      </c>
      <c r="W944" s="0" t="s">
        <v>1122</v>
      </c>
      <c r="X944" s="0" t="s">
        <v>1106</v>
      </c>
      <c r="Y944" s="0" t="s">
        <v>1051</v>
      </c>
      <c r="Z944" s="0" t="s">
        <v>618</v>
      </c>
      <c r="AA944" s="0" t="n">
        <v>621234.1</v>
      </c>
      <c r="AB944" s="215" t="n">
        <v>37043.5916666667</v>
      </c>
      <c r="AC944" s="215" t="n">
        <v>37072.5916666667</v>
      </c>
    </row>
    <row r="945" customFormat="false" ht="12.75" hidden="false" customHeight="false" outlineLevel="0" collapsed="false">
      <c r="A945" s="208" t="str">
        <f aca="false">B945&amp;" "&amp;C945&amp;" "&amp;D945</f>
        <v>US Natural Gas Financial</v>
      </c>
      <c r="B945" s="208" t="str">
        <f aca="false">IF((LEFT(N945,2)="US"),"US","")</f>
        <v>US</v>
      </c>
      <c r="C945" s="208" t="str">
        <f aca="false">M945</f>
        <v>Natural Gas</v>
      </c>
      <c r="D945" s="208" t="str">
        <f aca="false">IF(ISNUMBER(FIND("Phy",N945))=TRUE(),"Physical","Financial")</f>
        <v>Financial</v>
      </c>
      <c r="E945" s="208" t="n">
        <f aca="false">IF(VLOOKUP(S945,'DD-Lookup'!$J$6:$L$50,3,FALSE())="Monthly",(YEAR(AC945)-YEAR(AB945))*12+MONTH(AC945)-MONTH(AB945)+1,(AC945-AB945+1))</f>
        <v>30</v>
      </c>
      <c r="F945" s="239" t="n">
        <f aca="false">E945*SUM(P945:Q945)</f>
        <v>150000</v>
      </c>
      <c r="G945" s="214" t="n">
        <v>1289154</v>
      </c>
      <c r="H945" s="215" t="n">
        <v>37035.3358217593</v>
      </c>
      <c r="I945" s="0" t="s">
        <v>600</v>
      </c>
      <c r="M945" s="0" t="s">
        <v>858</v>
      </c>
      <c r="N945" s="0" t="s">
        <v>1024</v>
      </c>
      <c r="O945" s="0" t="s">
        <v>1025</v>
      </c>
      <c r="Q945" s="216" t="n">
        <v>5000</v>
      </c>
      <c r="S945" s="0" t="s">
        <v>1026</v>
      </c>
      <c r="T945" s="0" t="s">
        <v>784</v>
      </c>
      <c r="U945" s="218" t="n">
        <v>4.185</v>
      </c>
      <c r="V945" s="0" t="s">
        <v>1659</v>
      </c>
      <c r="W945" s="0" t="s">
        <v>1028</v>
      </c>
      <c r="X945" s="0" t="s">
        <v>1029</v>
      </c>
      <c r="Y945" s="0" t="s">
        <v>838</v>
      </c>
      <c r="Z945" s="0" t="s">
        <v>571</v>
      </c>
      <c r="AA945" s="0" t="s">
        <v>1660</v>
      </c>
      <c r="AB945" s="215" t="n">
        <v>37043.875</v>
      </c>
      <c r="AC945" s="215" t="n">
        <v>37072.875</v>
      </c>
    </row>
    <row r="946" customFormat="false" ht="12.75" hidden="false" customHeight="false" outlineLevel="0" collapsed="false">
      <c r="A946" s="208" t="str">
        <f aca="false">B946&amp;" "&amp;C946&amp;" "&amp;D946</f>
        <v>US Power Physical</v>
      </c>
      <c r="B946" s="208" t="str">
        <f aca="false">IF((LEFT(N946,2)="US"),"US","")</f>
        <v>US</v>
      </c>
      <c r="C946" s="208" t="str">
        <f aca="false">M946</f>
        <v>Power</v>
      </c>
      <c r="D946" s="208" t="str">
        <f aca="false">IF(ISNUMBER(FIND("Phy",N946))=TRUE(),"Physical","Financial")</f>
        <v>Physical</v>
      </c>
      <c r="E946" s="208" t="n">
        <f aca="false">IF(VLOOKUP(S946,'DD-Lookup'!$J$6:$L$50,3,FALSE())="Monthly",(YEAR(AC946)-YEAR(AB946))*12+MONTH(AC946)-MONTH(AB946)+1,(AC946-AB946+1))</f>
        <v>30</v>
      </c>
      <c r="F946" s="239" t="n">
        <f aca="false">E946*SUM(P946:Q946)</f>
        <v>1500</v>
      </c>
      <c r="G946" s="214" t="n">
        <v>1289155</v>
      </c>
      <c r="H946" s="215" t="n">
        <v>37035.3358680556</v>
      </c>
      <c r="I946" s="0" t="s">
        <v>600</v>
      </c>
      <c r="M946" s="0" t="s">
        <v>67</v>
      </c>
      <c r="N946" s="0" t="s">
        <v>1081</v>
      </c>
      <c r="O946" s="0" t="s">
        <v>1261</v>
      </c>
      <c r="Q946" s="216" t="n">
        <v>50</v>
      </c>
      <c r="S946" s="0" t="s">
        <v>930</v>
      </c>
      <c r="T946" s="0" t="s">
        <v>784</v>
      </c>
      <c r="U946" s="218" t="n">
        <v>39.65</v>
      </c>
      <c r="V946" s="0" t="s">
        <v>1216</v>
      </c>
      <c r="W946" s="0" t="s">
        <v>1090</v>
      </c>
      <c r="X946" s="0" t="s">
        <v>1135</v>
      </c>
      <c r="Y946" s="0" t="s">
        <v>1051</v>
      </c>
      <c r="Z946" s="0" t="s">
        <v>618</v>
      </c>
      <c r="AA946" s="0" t="n">
        <v>621235.1</v>
      </c>
      <c r="AB946" s="215" t="n">
        <v>37135.7159722222</v>
      </c>
      <c r="AC946" s="215" t="n">
        <v>37164.7159722222</v>
      </c>
    </row>
    <row r="947" customFormat="false" ht="12.75" hidden="false" customHeight="false" outlineLevel="0" collapsed="false">
      <c r="A947" s="208" t="str">
        <f aca="false">B947&amp;" "&amp;C947&amp;" "&amp;D947</f>
        <v>US Natural Gas Financial</v>
      </c>
      <c r="B947" s="208" t="str">
        <f aca="false">IF((LEFT(N947,2)="US"),"US","")</f>
        <v>US</v>
      </c>
      <c r="C947" s="208" t="str">
        <f aca="false">M947</f>
        <v>Natural Gas</v>
      </c>
      <c r="D947" s="208" t="str">
        <f aca="false">IF(ISNUMBER(FIND("Phy",N947))=TRUE(),"Physical","Financial")</f>
        <v>Financial</v>
      </c>
      <c r="E947" s="208" t="n">
        <f aca="false">IF(VLOOKUP(S947,'DD-Lookup'!$J$6:$L$50,3,FALSE())="Monthly",(YEAR(AC947)-YEAR(AB947))*12+MONTH(AC947)-MONTH(AB947)+1,(AC947-AB947+1))</f>
        <v>30</v>
      </c>
      <c r="F947" s="239" t="n">
        <f aca="false">E947*SUM(P947:Q947)</f>
        <v>300000</v>
      </c>
      <c r="G947" s="214" t="n">
        <v>1289156</v>
      </c>
      <c r="H947" s="215" t="n">
        <v>37035.3359722222</v>
      </c>
      <c r="I947" s="0" t="s">
        <v>1045</v>
      </c>
      <c r="M947" s="0" t="s">
        <v>858</v>
      </c>
      <c r="N947" s="0" t="s">
        <v>1024</v>
      </c>
      <c r="O947" s="0" t="s">
        <v>1025</v>
      </c>
      <c r="Q947" s="216" t="n">
        <v>10000</v>
      </c>
      <c r="S947" s="0" t="s">
        <v>1026</v>
      </c>
      <c r="T947" s="0" t="s">
        <v>784</v>
      </c>
      <c r="U947" s="218" t="n">
        <v>4.19</v>
      </c>
      <c r="V947" s="0" t="s">
        <v>1323</v>
      </c>
      <c r="W947" s="0" t="s">
        <v>1028</v>
      </c>
      <c r="X947" s="0" t="s">
        <v>1029</v>
      </c>
      <c r="Y947" s="0" t="s">
        <v>838</v>
      </c>
      <c r="Z947" s="0" t="s">
        <v>571</v>
      </c>
      <c r="AA947" s="0" t="s">
        <v>1661</v>
      </c>
      <c r="AB947" s="215" t="n">
        <v>37043.875</v>
      </c>
      <c r="AC947" s="215" t="n">
        <v>37072.875</v>
      </c>
    </row>
    <row r="948" customFormat="false" ht="12.75" hidden="false" customHeight="false" outlineLevel="0" collapsed="false">
      <c r="A948" s="208" t="str">
        <f aca="false">B948&amp;" "&amp;C948&amp;" "&amp;D948</f>
        <v>US Power Physical</v>
      </c>
      <c r="B948" s="208" t="str">
        <f aca="false">IF((LEFT(N948,2)="US"),"US","")</f>
        <v>US</v>
      </c>
      <c r="C948" s="208" t="str">
        <f aca="false">M948</f>
        <v>Power</v>
      </c>
      <c r="D948" s="208" t="str">
        <f aca="false">IF(ISNUMBER(FIND("Phy",N948))=TRUE(),"Physical","Financial")</f>
        <v>Physical</v>
      </c>
      <c r="E948" s="208" t="n">
        <f aca="false">IF(VLOOKUP(S948,'DD-Lookup'!$J$6:$L$50,3,FALSE())="Monthly",(YEAR(AC948)-YEAR(AB948))*12+MONTH(AC948)-MONTH(AB948)+1,(AC948-AB948+1))</f>
        <v>5</v>
      </c>
      <c r="F948" s="239" t="n">
        <f aca="false">E948*SUM(P948:Q948)</f>
        <v>250</v>
      </c>
      <c r="G948" s="214" t="n">
        <v>1289157</v>
      </c>
      <c r="H948" s="215" t="n">
        <v>37035.3360300926</v>
      </c>
      <c r="I948" s="0" t="s">
        <v>1087</v>
      </c>
      <c r="M948" s="0" t="s">
        <v>67</v>
      </c>
      <c r="N948" s="0" t="s">
        <v>1081</v>
      </c>
      <c r="O948" s="0" t="s">
        <v>1298</v>
      </c>
      <c r="Q948" s="216" t="n">
        <v>50</v>
      </c>
      <c r="S948" s="0" t="s">
        <v>930</v>
      </c>
      <c r="T948" s="0" t="s">
        <v>784</v>
      </c>
      <c r="U948" s="218" t="n">
        <v>66</v>
      </c>
      <c r="V948" s="0" t="s">
        <v>1089</v>
      </c>
      <c r="W948" s="0" t="s">
        <v>1134</v>
      </c>
      <c r="X948" s="0" t="s">
        <v>1135</v>
      </c>
      <c r="Y948" s="0" t="s">
        <v>1051</v>
      </c>
      <c r="Z948" s="0" t="s">
        <v>618</v>
      </c>
      <c r="AA948" s="0" t="n">
        <v>621236.1</v>
      </c>
      <c r="AB948" s="215" t="n">
        <v>37046.875</v>
      </c>
      <c r="AC948" s="215" t="n">
        <v>37050.875</v>
      </c>
    </row>
    <row r="949" customFormat="false" ht="12.75" hidden="false" customHeight="false" outlineLevel="0" collapsed="false">
      <c r="A949" s="208" t="str">
        <f aca="false">B949&amp;" "&amp;C949&amp;" "&amp;D949</f>
        <v>US Natural Gas Physical</v>
      </c>
      <c r="B949" s="208" t="str">
        <f aca="false">IF((LEFT(N949,2)="US"),"US","")</f>
        <v>US</v>
      </c>
      <c r="C949" s="208" t="str">
        <f aca="false">M949</f>
        <v>Natural Gas</v>
      </c>
      <c r="D949" s="208" t="str">
        <f aca="false">IF(ISNUMBER(FIND("Phy",N949))=TRUE(),"Physical","Financial")</f>
        <v>Physical</v>
      </c>
      <c r="E949" s="208" t="n">
        <f aca="false">IF(VLOOKUP(S949,'DD-Lookup'!$J$6:$L$50,3,FALSE())="Monthly",(YEAR(AC949)-YEAR(AB949))*12+MONTH(AC949)-MONTH(AB949)+1,(AC949-AB949+1))</f>
        <v>1</v>
      </c>
      <c r="F949" s="239" t="n">
        <f aca="false">E949*SUM(P949:Q949)</f>
        <v>10000</v>
      </c>
      <c r="G949" s="214" t="n">
        <v>1289158</v>
      </c>
      <c r="H949" s="215" t="n">
        <v>37035.336099537</v>
      </c>
      <c r="I949" s="0" t="s">
        <v>593</v>
      </c>
      <c r="M949" s="0" t="s">
        <v>858</v>
      </c>
      <c r="N949" s="0" t="s">
        <v>1305</v>
      </c>
      <c r="O949" s="0" t="s">
        <v>1625</v>
      </c>
      <c r="Q949" s="216" t="n">
        <v>10000</v>
      </c>
      <c r="S949" s="0" t="s">
        <v>1026</v>
      </c>
      <c r="T949" s="0" t="s">
        <v>784</v>
      </c>
      <c r="U949" s="218" t="n">
        <v>4.09</v>
      </c>
      <c r="V949" s="0" t="s">
        <v>1543</v>
      </c>
      <c r="W949" s="0" t="s">
        <v>1422</v>
      </c>
      <c r="X949" s="0" t="s">
        <v>1423</v>
      </c>
      <c r="Y949" s="0" t="s">
        <v>1310</v>
      </c>
      <c r="Z949" s="0" t="s">
        <v>571</v>
      </c>
      <c r="AA949" s="0" t="n">
        <v>807076</v>
      </c>
      <c r="AB949" s="215" t="n">
        <v>37036.875</v>
      </c>
      <c r="AC949" s="215" t="n">
        <v>37036.875</v>
      </c>
    </row>
    <row r="950" customFormat="false" ht="12.75" hidden="false" customHeight="false" outlineLevel="0" collapsed="false">
      <c r="A950" s="208" t="str">
        <f aca="false">B950&amp;" "&amp;C950&amp;" "&amp;D950</f>
        <v>US Natural Gas Physical</v>
      </c>
      <c r="B950" s="208" t="str">
        <f aca="false">IF((LEFT(N950,2)="US"),"US","")</f>
        <v>US</v>
      </c>
      <c r="C950" s="208" t="str">
        <f aca="false">M950</f>
        <v>Natural Gas</v>
      </c>
      <c r="D950" s="208" t="str">
        <f aca="false">IF(ISNUMBER(FIND("Phy",N950))=TRUE(),"Physical","Financial")</f>
        <v>Physical</v>
      </c>
      <c r="E950" s="208" t="n">
        <f aca="false">IF(VLOOKUP(S950,'DD-Lookup'!$J$6:$L$50,3,FALSE())="Monthly",(YEAR(AC950)-YEAR(AB950))*12+MONTH(AC950)-MONTH(AB950)+1,(AC950-AB950+1))</f>
        <v>1</v>
      </c>
      <c r="F950" s="239" t="n">
        <f aca="false">E950*SUM(P950:Q950)</f>
        <v>10000</v>
      </c>
      <c r="G950" s="214" t="n">
        <v>1289159</v>
      </c>
      <c r="H950" s="215" t="n">
        <v>37035.3361226852</v>
      </c>
      <c r="I950" s="0" t="s">
        <v>1183</v>
      </c>
      <c r="M950" s="0" t="s">
        <v>858</v>
      </c>
      <c r="N950" s="0" t="s">
        <v>1305</v>
      </c>
      <c r="O950" s="0" t="s">
        <v>1306</v>
      </c>
      <c r="Q950" s="216" t="n">
        <v>10000</v>
      </c>
      <c r="S950" s="0" t="s">
        <v>1026</v>
      </c>
      <c r="T950" s="0" t="s">
        <v>784</v>
      </c>
      <c r="U950" s="218" t="n">
        <v>4.1976</v>
      </c>
      <c r="V950" s="0" t="s">
        <v>1307</v>
      </c>
      <c r="W950" s="0" t="s">
        <v>1308</v>
      </c>
      <c r="X950" s="0" t="s">
        <v>1309</v>
      </c>
      <c r="Y950" s="0" t="s">
        <v>1310</v>
      </c>
      <c r="Z950" s="0" t="s">
        <v>571</v>
      </c>
      <c r="AA950" s="0" t="n">
        <v>807077</v>
      </c>
      <c r="AB950" s="215" t="n">
        <v>37036.875</v>
      </c>
      <c r="AC950" s="215" t="n">
        <v>37036.875</v>
      </c>
    </row>
    <row r="951" customFormat="false" ht="12.75" hidden="false" customHeight="false" outlineLevel="0" collapsed="false">
      <c r="A951" s="208" t="str">
        <f aca="false">B951&amp;" "&amp;C951&amp;" "&amp;D951</f>
        <v>US Power Physical</v>
      </c>
      <c r="B951" s="208" t="str">
        <f aca="false">IF((LEFT(N951,2)="US"),"US","")</f>
        <v>US</v>
      </c>
      <c r="C951" s="208" t="str">
        <f aca="false">M951</f>
        <v>Power</v>
      </c>
      <c r="D951" s="208" t="str">
        <f aca="false">IF(ISNUMBER(FIND("Phy",N951))=TRUE(),"Physical","Financial")</f>
        <v>Physical</v>
      </c>
      <c r="E951" s="208" t="n">
        <f aca="false">IF(VLOOKUP(S951,'DD-Lookup'!$J$6:$L$50,3,FALSE())="Monthly",(YEAR(AC951)-YEAR(AB951))*12+MONTH(AC951)-MONTH(AB951)+1,(AC951-AB951+1))</f>
        <v>2</v>
      </c>
      <c r="F951" s="239" t="n">
        <f aca="false">E951*SUM(P951:Q951)</f>
        <v>50</v>
      </c>
      <c r="G951" s="214" t="n">
        <v>1289160</v>
      </c>
      <c r="H951" s="215" t="n">
        <v>37035.3361805556</v>
      </c>
      <c r="I951" s="0" t="s">
        <v>1662</v>
      </c>
      <c r="M951" s="0" t="s">
        <v>67</v>
      </c>
      <c r="N951" s="0" t="s">
        <v>1628</v>
      </c>
      <c r="O951" s="0" t="s">
        <v>1663</v>
      </c>
      <c r="P951" s="216" t="n">
        <v>25</v>
      </c>
      <c r="S951" s="0" t="s">
        <v>930</v>
      </c>
      <c r="T951" s="0" t="s">
        <v>784</v>
      </c>
      <c r="U951" s="218" t="n">
        <v>130</v>
      </c>
      <c r="V951" s="0" t="s">
        <v>1664</v>
      </c>
      <c r="W951" s="0" t="s">
        <v>1665</v>
      </c>
      <c r="X951" s="0" t="s">
        <v>1632</v>
      </c>
      <c r="Y951" s="0" t="s">
        <v>1051</v>
      </c>
      <c r="Z951" s="0" t="s">
        <v>618</v>
      </c>
      <c r="AA951" s="0" t="n">
        <v>621237.1</v>
      </c>
      <c r="AB951" s="215" t="n">
        <v>37038.875</v>
      </c>
      <c r="AC951" s="215" t="n">
        <v>37039.875</v>
      </c>
    </row>
    <row r="952" customFormat="false" ht="12.75" hidden="false" customHeight="false" outlineLevel="0" collapsed="false">
      <c r="A952" s="208" t="str">
        <f aca="false">B952&amp;" "&amp;C952&amp;" "&amp;D952</f>
        <v>US Natural Gas Physical</v>
      </c>
      <c r="B952" s="208" t="str">
        <f aca="false">IF((LEFT(N952,2)="US"),"US","")</f>
        <v>US</v>
      </c>
      <c r="C952" s="208" t="str">
        <f aca="false">M952</f>
        <v>Natural Gas</v>
      </c>
      <c r="D952" s="208" t="str">
        <f aca="false">IF(ISNUMBER(FIND("Phy",N952))=TRUE(),"Physical","Financial")</f>
        <v>Physical</v>
      </c>
      <c r="E952" s="208" t="n">
        <f aca="false">IF(VLOOKUP(S952,'DD-Lookup'!$J$6:$L$50,3,FALSE())="Monthly",(YEAR(AC952)-YEAR(AB952))*12+MONTH(AC952)-MONTH(AB952)+1,(AC952-AB952+1))</f>
        <v>1</v>
      </c>
      <c r="F952" s="239" t="n">
        <f aca="false">E952*SUM(P952:Q952)</f>
        <v>10000</v>
      </c>
      <c r="G952" s="214" t="n">
        <v>1289161</v>
      </c>
      <c r="H952" s="215" t="n">
        <v>37035.3362268519</v>
      </c>
      <c r="I952" s="0" t="s">
        <v>1431</v>
      </c>
      <c r="M952" s="0" t="s">
        <v>858</v>
      </c>
      <c r="N952" s="0" t="s">
        <v>1305</v>
      </c>
      <c r="O952" s="0" t="s">
        <v>1666</v>
      </c>
      <c r="Q952" s="216" t="n">
        <v>10000</v>
      </c>
      <c r="S952" s="0" t="s">
        <v>1026</v>
      </c>
      <c r="T952" s="0" t="s">
        <v>784</v>
      </c>
      <c r="U952" s="218" t="n">
        <v>4.135</v>
      </c>
      <c r="V952" s="0" t="s">
        <v>1626</v>
      </c>
      <c r="W952" s="0" t="s">
        <v>1667</v>
      </c>
      <c r="X952" s="0" t="s">
        <v>1668</v>
      </c>
      <c r="Y952" s="0" t="s">
        <v>1310</v>
      </c>
      <c r="Z952" s="0" t="s">
        <v>571</v>
      </c>
      <c r="AA952" s="0" t="n">
        <v>807078</v>
      </c>
      <c r="AB952" s="215" t="n">
        <v>37036.875</v>
      </c>
      <c r="AC952" s="215" t="n">
        <v>37036.875</v>
      </c>
    </row>
    <row r="953" customFormat="false" ht="12.75" hidden="false" customHeight="false" outlineLevel="0" collapsed="false">
      <c r="A953" s="208" t="str">
        <f aca="false">B953&amp;" "&amp;C953&amp;" "&amp;D953</f>
        <v>US Power Physical</v>
      </c>
      <c r="B953" s="208" t="str">
        <f aca="false">IF((LEFT(N953,2)="US"),"US","")</f>
        <v>US</v>
      </c>
      <c r="C953" s="208" t="str">
        <f aca="false">M953</f>
        <v>Power</v>
      </c>
      <c r="D953" s="208" t="str">
        <f aca="false">IF(ISNUMBER(FIND("Phy",N953))=TRUE(),"Physical","Financial")</f>
        <v>Physical</v>
      </c>
      <c r="E953" s="208" t="n">
        <f aca="false">IF(VLOOKUP(S953,'DD-Lookup'!$J$6:$L$50,3,FALSE())="Monthly",(YEAR(AC953)-YEAR(AB953))*12+MONTH(AC953)-MONTH(AB953)+1,(AC953-AB953+1))</f>
        <v>2</v>
      </c>
      <c r="F953" s="239" t="n">
        <f aca="false">E953*SUM(P953:Q953)</f>
        <v>50</v>
      </c>
      <c r="G953" s="214" t="n">
        <v>1289162</v>
      </c>
      <c r="H953" s="215" t="n">
        <v>37035.336412037</v>
      </c>
      <c r="I953" s="0" t="s">
        <v>1669</v>
      </c>
      <c r="M953" s="0" t="s">
        <v>67</v>
      </c>
      <c r="N953" s="0" t="s">
        <v>1628</v>
      </c>
      <c r="O953" s="0" t="s">
        <v>1629</v>
      </c>
      <c r="P953" s="216" t="n">
        <v>25</v>
      </c>
      <c r="S953" s="0" t="s">
        <v>930</v>
      </c>
      <c r="T953" s="0" t="s">
        <v>784</v>
      </c>
      <c r="U953" s="218" t="n">
        <v>67</v>
      </c>
      <c r="V953" s="0" t="s">
        <v>1670</v>
      </c>
      <c r="W953" s="0" t="s">
        <v>1631</v>
      </c>
      <c r="X953" s="0" t="s">
        <v>1632</v>
      </c>
      <c r="Y953" s="0" t="s">
        <v>1051</v>
      </c>
      <c r="Z953" s="0" t="s">
        <v>618</v>
      </c>
      <c r="AA953" s="0" t="n">
        <v>621238.1</v>
      </c>
      <c r="AB953" s="215" t="n">
        <v>37038.875</v>
      </c>
      <c r="AC953" s="215" t="n">
        <v>37039.875</v>
      </c>
    </row>
    <row r="954" customFormat="false" ht="12.75" hidden="false" customHeight="false" outlineLevel="0" collapsed="false">
      <c r="A954" s="208" t="str">
        <f aca="false">B954&amp;" "&amp;C954&amp;" "&amp;D954</f>
        <v> Natural Gas Physical</v>
      </c>
      <c r="B954" s="208" t="str">
        <f aca="false">IF((LEFT(N954,2)="US"),"US","")</f>
        <v/>
      </c>
      <c r="C954" s="208" t="str">
        <f aca="false">M954</f>
        <v>Natural Gas</v>
      </c>
      <c r="D954" s="208" t="str">
        <f aca="false">IF(ISNUMBER(FIND("Phy",N954))=TRUE(),"Physical","Financial")</f>
        <v>Physical</v>
      </c>
      <c r="E954" s="208" t="n">
        <f aca="false">IF(VLOOKUP(S954,'DD-Lookup'!$J$6:$L$50,3,FALSE())="Monthly",(YEAR(AC954)-YEAR(AB954))*12+MONTH(AC954)-MONTH(AB954)+1,(AC954-AB954+1))</f>
        <v>1</v>
      </c>
      <c r="F954" s="239" t="n">
        <f aca="false">E954*SUM(P954:Q954)</f>
        <v>10000</v>
      </c>
      <c r="G954" s="214" t="n">
        <v>1289163</v>
      </c>
      <c r="H954" s="215" t="n">
        <v>37035.3364351852</v>
      </c>
      <c r="I954" s="0" t="s">
        <v>1333</v>
      </c>
      <c r="M954" s="0" t="s">
        <v>858</v>
      </c>
      <c r="N954" s="0" t="s">
        <v>1334</v>
      </c>
      <c r="O954" s="0" t="s">
        <v>1335</v>
      </c>
      <c r="Q954" s="216" t="n">
        <v>10000</v>
      </c>
      <c r="S954" s="0" t="s">
        <v>1026</v>
      </c>
      <c r="T954" s="0" t="s">
        <v>784</v>
      </c>
      <c r="U954" s="218" t="n">
        <v>4.375</v>
      </c>
      <c r="V954" s="0" t="s">
        <v>1336</v>
      </c>
      <c r="W954" s="0" t="s">
        <v>1337</v>
      </c>
      <c r="X954" s="0" t="s">
        <v>1338</v>
      </c>
      <c r="Y954" s="0" t="s">
        <v>1310</v>
      </c>
      <c r="Z954" s="0" t="s">
        <v>571</v>
      </c>
      <c r="AA954" s="0" t="n">
        <v>807079</v>
      </c>
      <c r="AB954" s="215" t="n">
        <v>37036.875</v>
      </c>
      <c r="AC954" s="215" t="n">
        <v>37036.875</v>
      </c>
    </row>
    <row r="955" customFormat="false" ht="12.75" hidden="false" customHeight="false" outlineLevel="0" collapsed="false">
      <c r="A955" s="208" t="str">
        <f aca="false">B955&amp;" "&amp;C955&amp;" "&amp;D955</f>
        <v>US Power Physical</v>
      </c>
      <c r="B955" s="208" t="str">
        <f aca="false">IF((LEFT(N955,2)="US"),"US","")</f>
        <v>US</v>
      </c>
      <c r="C955" s="208" t="str">
        <f aca="false">M955</f>
        <v>Power</v>
      </c>
      <c r="D955" s="208" t="str">
        <f aca="false">IF(ISNUMBER(FIND("Phy",N955))=TRUE(),"Physical","Financial")</f>
        <v>Physical</v>
      </c>
      <c r="E955" s="208" t="n">
        <f aca="false">IF(VLOOKUP(S955,'DD-Lookup'!$J$6:$L$50,3,FALSE())="Monthly",(YEAR(AC955)-YEAR(AB955))*12+MONTH(AC955)-MONTH(AB955)+1,(AC955-AB955+1))</f>
        <v>30</v>
      </c>
      <c r="F955" s="239" t="n">
        <f aca="false">E955*SUM(P955:Q955)</f>
        <v>1500</v>
      </c>
      <c r="G955" s="214" t="n">
        <v>1289164</v>
      </c>
      <c r="H955" s="215" t="n">
        <v>37035.3365625</v>
      </c>
      <c r="I955" s="0" t="s">
        <v>1248</v>
      </c>
      <c r="M955" s="0" t="s">
        <v>67</v>
      </c>
      <c r="N955" s="0" t="s">
        <v>1081</v>
      </c>
      <c r="O955" s="0" t="s">
        <v>1240</v>
      </c>
      <c r="Q955" s="216" t="n">
        <v>50</v>
      </c>
      <c r="S955" s="0" t="s">
        <v>930</v>
      </c>
      <c r="T955" s="0" t="s">
        <v>784</v>
      </c>
      <c r="U955" s="218" t="n">
        <v>66.25</v>
      </c>
      <c r="V955" s="0" t="s">
        <v>1463</v>
      </c>
      <c r="W955" s="0" t="s">
        <v>1241</v>
      </c>
      <c r="X955" s="0" t="s">
        <v>1229</v>
      </c>
      <c r="Y955" s="0" t="s">
        <v>1051</v>
      </c>
      <c r="Z955" s="0" t="s">
        <v>618</v>
      </c>
      <c r="AA955" s="0" t="n">
        <v>621239.1</v>
      </c>
      <c r="AB955" s="215" t="n">
        <v>37043.6006944444</v>
      </c>
      <c r="AC955" s="215" t="n">
        <v>37072.6006944444</v>
      </c>
    </row>
    <row r="956" customFormat="false" ht="12.75" hidden="false" customHeight="false" outlineLevel="0" collapsed="false">
      <c r="A956" s="208" t="str">
        <f aca="false">B956&amp;" "&amp;C956&amp;" "&amp;D956</f>
        <v>US Natural Gas Physical</v>
      </c>
      <c r="B956" s="208" t="str">
        <f aca="false">IF((LEFT(N956,2)="US"),"US","")</f>
        <v>US</v>
      </c>
      <c r="C956" s="208" t="str">
        <f aca="false">M956</f>
        <v>Natural Gas</v>
      </c>
      <c r="D956" s="208" t="str">
        <f aca="false">IF(ISNUMBER(FIND("Phy",N956))=TRUE(),"Physical","Financial")</f>
        <v>Physical</v>
      </c>
      <c r="E956" s="208" t="n">
        <f aca="false">IF(VLOOKUP(S956,'DD-Lookup'!$J$6:$L$50,3,FALSE())="Monthly",(YEAR(AC956)-YEAR(AB956))*12+MONTH(AC956)-MONTH(AB956)+1,(AC956-AB956+1))</f>
        <v>1</v>
      </c>
      <c r="F956" s="239" t="n">
        <f aca="false">E956*SUM(P956:Q956)</f>
        <v>5000</v>
      </c>
      <c r="G956" s="214" t="n">
        <v>1289165</v>
      </c>
      <c r="H956" s="215" t="n">
        <v>37035.3366203704</v>
      </c>
      <c r="I956" s="0" t="s">
        <v>1115</v>
      </c>
      <c r="M956" s="0" t="s">
        <v>858</v>
      </c>
      <c r="N956" s="0" t="s">
        <v>1305</v>
      </c>
      <c r="O956" s="0" t="s">
        <v>1547</v>
      </c>
      <c r="P956" s="216" t="n">
        <v>5000</v>
      </c>
      <c r="S956" s="0" t="s">
        <v>1026</v>
      </c>
      <c r="T956" s="0" t="s">
        <v>784</v>
      </c>
      <c r="U956" s="218" t="n">
        <v>2.94</v>
      </c>
      <c r="V956" s="0" t="s">
        <v>1568</v>
      </c>
      <c r="W956" s="0" t="s">
        <v>1548</v>
      </c>
      <c r="X956" s="0" t="s">
        <v>1535</v>
      </c>
      <c r="Y956" s="0" t="s">
        <v>1310</v>
      </c>
      <c r="Z956" s="0" t="s">
        <v>571</v>
      </c>
      <c r="AA956" s="0" t="n">
        <v>807080</v>
      </c>
      <c r="AB956" s="215" t="n">
        <v>37036.875</v>
      </c>
      <c r="AC956" s="215" t="n">
        <v>37036.875</v>
      </c>
    </row>
    <row r="957" customFormat="false" ht="12.75" hidden="false" customHeight="false" outlineLevel="0" collapsed="false">
      <c r="A957" s="208" t="str">
        <f aca="false">B957&amp;" "&amp;C957&amp;" "&amp;D957</f>
        <v>US Natural Gas Physical</v>
      </c>
      <c r="B957" s="208" t="str">
        <f aca="false">IF((LEFT(N957,2)="US"),"US","")</f>
        <v>US</v>
      </c>
      <c r="C957" s="208" t="str">
        <f aca="false">M957</f>
        <v>Natural Gas</v>
      </c>
      <c r="D957" s="208" t="str">
        <f aca="false">IF(ISNUMBER(FIND("Phy",N957))=TRUE(),"Physical","Financial")</f>
        <v>Physical</v>
      </c>
      <c r="E957" s="208" t="n">
        <f aca="false">IF(VLOOKUP(S957,'DD-Lookup'!$J$6:$L$50,3,FALSE())="Monthly",(YEAR(AC957)-YEAR(AB957))*12+MONTH(AC957)-MONTH(AB957)+1,(AC957-AB957+1))</f>
        <v>1</v>
      </c>
      <c r="F957" s="239" t="n">
        <f aca="false">E957*SUM(P957:Q957)</f>
        <v>10000</v>
      </c>
      <c r="G957" s="214" t="n">
        <v>1289166</v>
      </c>
      <c r="H957" s="215" t="n">
        <v>37035.3366666667</v>
      </c>
      <c r="I957" s="0" t="s">
        <v>593</v>
      </c>
      <c r="M957" s="0" t="s">
        <v>858</v>
      </c>
      <c r="N957" s="0" t="s">
        <v>1305</v>
      </c>
      <c r="O957" s="0" t="s">
        <v>1557</v>
      </c>
      <c r="P957" s="216" t="n">
        <v>10000</v>
      </c>
      <c r="S957" s="0" t="s">
        <v>1026</v>
      </c>
      <c r="T957" s="0" t="s">
        <v>784</v>
      </c>
      <c r="U957" s="218" t="n">
        <v>12.975</v>
      </c>
      <c r="V957" s="0" t="s">
        <v>1671</v>
      </c>
      <c r="W957" s="0" t="s">
        <v>1559</v>
      </c>
      <c r="X957" s="0" t="s">
        <v>1535</v>
      </c>
      <c r="Y957" s="0" t="s">
        <v>1310</v>
      </c>
      <c r="Z957" s="0" t="s">
        <v>571</v>
      </c>
      <c r="AA957" s="0" t="n">
        <v>807081</v>
      </c>
      <c r="AB957" s="215" t="n">
        <v>37036.875</v>
      </c>
      <c r="AC957" s="215" t="n">
        <v>37036.875</v>
      </c>
    </row>
    <row r="958" customFormat="false" ht="12.75" hidden="false" customHeight="false" outlineLevel="0" collapsed="false">
      <c r="A958" s="208" t="str">
        <f aca="false">B958&amp;" "&amp;C958&amp;" "&amp;D958</f>
        <v>US Natural Gas Physical</v>
      </c>
      <c r="B958" s="208" t="str">
        <f aca="false">IF((LEFT(N958,2)="US"),"US","")</f>
        <v>US</v>
      </c>
      <c r="C958" s="208" t="str">
        <f aca="false">M958</f>
        <v>Natural Gas</v>
      </c>
      <c r="D958" s="208" t="str">
        <f aca="false">IF(ISNUMBER(FIND("Phy",N958))=TRUE(),"Physical","Financial")</f>
        <v>Physical</v>
      </c>
      <c r="E958" s="208" t="n">
        <f aca="false">IF(VLOOKUP(S958,'DD-Lookup'!$J$6:$L$50,3,FALSE())="Monthly",(YEAR(AC958)-YEAR(AB958))*12+MONTH(AC958)-MONTH(AB958)+1,(AC958-AB958+1))</f>
        <v>1</v>
      </c>
      <c r="F958" s="239" t="n">
        <f aca="false">E958*SUM(P958:Q958)</f>
        <v>20000</v>
      </c>
      <c r="G958" s="214" t="n">
        <v>1289168</v>
      </c>
      <c r="H958" s="215" t="n">
        <v>37035.3368171296</v>
      </c>
      <c r="I958" s="0" t="s">
        <v>1672</v>
      </c>
      <c r="M958" s="0" t="s">
        <v>858</v>
      </c>
      <c r="N958" s="0" t="s">
        <v>1305</v>
      </c>
      <c r="O958" s="0" t="s">
        <v>1491</v>
      </c>
      <c r="Q958" s="216" t="n">
        <v>20000</v>
      </c>
      <c r="S958" s="0" t="s">
        <v>1026</v>
      </c>
      <c r="T958" s="0" t="s">
        <v>784</v>
      </c>
      <c r="U958" s="218" t="n">
        <v>4.355</v>
      </c>
      <c r="V958" s="0" t="s">
        <v>1673</v>
      </c>
      <c r="W958" s="0" t="s">
        <v>1493</v>
      </c>
      <c r="X958" s="0" t="s">
        <v>1494</v>
      </c>
      <c r="Y958" s="0" t="s">
        <v>1310</v>
      </c>
      <c r="Z958" s="0" t="s">
        <v>571</v>
      </c>
      <c r="AA958" s="0" t="n">
        <v>807082</v>
      </c>
      <c r="AB958" s="215" t="n">
        <v>37036.875</v>
      </c>
      <c r="AC958" s="215" t="n">
        <v>37036.875</v>
      </c>
    </row>
    <row r="959" customFormat="false" ht="12.75" hidden="false" customHeight="false" outlineLevel="0" collapsed="false">
      <c r="A959" s="208" t="str">
        <f aca="false">B959&amp;" "&amp;C959&amp;" "&amp;D959</f>
        <v>US Natural Gas Physical</v>
      </c>
      <c r="B959" s="208" t="str">
        <f aca="false">IF((LEFT(N959,2)="US"),"US","")</f>
        <v>US</v>
      </c>
      <c r="C959" s="208" t="str">
        <f aca="false">M959</f>
        <v>Natural Gas</v>
      </c>
      <c r="D959" s="208" t="str">
        <f aca="false">IF(ISNUMBER(FIND("Phy",N959))=TRUE(),"Physical","Financial")</f>
        <v>Physical</v>
      </c>
      <c r="E959" s="208" t="n">
        <f aca="false">IF(VLOOKUP(S959,'DD-Lookup'!$J$6:$L$50,3,FALSE())="Monthly",(YEAR(AC959)-YEAR(AB959))*12+MONTH(AC959)-MONTH(AB959)+1,(AC959-AB959+1))</f>
        <v>1</v>
      </c>
      <c r="F959" s="239" t="n">
        <f aca="false">E959*SUM(P959:Q959)</f>
        <v>5000</v>
      </c>
      <c r="G959" s="214" t="n">
        <v>1289169</v>
      </c>
      <c r="H959" s="215" t="n">
        <v>37035.3368518519</v>
      </c>
      <c r="I959" s="0" t="s">
        <v>1452</v>
      </c>
      <c r="M959" s="0" t="s">
        <v>858</v>
      </c>
      <c r="N959" s="0" t="s">
        <v>1305</v>
      </c>
      <c r="O959" s="0" t="s">
        <v>1674</v>
      </c>
      <c r="Q959" s="216" t="n">
        <v>5000</v>
      </c>
      <c r="S959" s="0" t="s">
        <v>1026</v>
      </c>
      <c r="T959" s="0" t="s">
        <v>784</v>
      </c>
      <c r="U959" s="218" t="n">
        <v>2.98</v>
      </c>
      <c r="V959" s="0" t="s">
        <v>1675</v>
      </c>
      <c r="W959" s="0" t="s">
        <v>1605</v>
      </c>
      <c r="X959" s="0" t="s">
        <v>1606</v>
      </c>
      <c r="Y959" s="0" t="s">
        <v>1310</v>
      </c>
      <c r="Z959" s="0" t="s">
        <v>571</v>
      </c>
      <c r="AA959" s="0" t="n">
        <v>807083</v>
      </c>
      <c r="AB959" s="215" t="n">
        <v>37036.875</v>
      </c>
      <c r="AC959" s="215" t="n">
        <v>37036.875</v>
      </c>
    </row>
    <row r="960" customFormat="false" ht="12.75" hidden="false" customHeight="false" outlineLevel="0" collapsed="false">
      <c r="A960" s="208" t="str">
        <f aca="false">B960&amp;" "&amp;C960&amp;" "&amp;D960</f>
        <v>US Natural Gas Financial</v>
      </c>
      <c r="B960" s="208" t="str">
        <f aca="false">IF((LEFT(N960,2)="US"),"US","")</f>
        <v>US</v>
      </c>
      <c r="C960" s="208" t="str">
        <f aca="false">M960</f>
        <v>Natural Gas</v>
      </c>
      <c r="D960" s="208" t="str">
        <f aca="false">IF(ISNUMBER(FIND("Phy",N960))=TRUE(),"Physical","Financial")</f>
        <v>Financial</v>
      </c>
      <c r="E960" s="208" t="n">
        <f aca="false">IF(VLOOKUP(S960,'DD-Lookup'!$J$6:$L$50,3,FALSE())="Monthly",(YEAR(AC960)-YEAR(AB960))*12+MONTH(AC960)-MONTH(AB960)+1,(AC960-AB960+1))</f>
        <v>30</v>
      </c>
      <c r="F960" s="239" t="n">
        <f aca="false">E960*SUM(P960:Q960)</f>
        <v>150000</v>
      </c>
      <c r="G960" s="214" t="n">
        <v>1289171</v>
      </c>
      <c r="H960" s="215" t="n">
        <v>37035.336875</v>
      </c>
      <c r="I960" s="0" t="s">
        <v>1600</v>
      </c>
      <c r="M960" s="0" t="s">
        <v>858</v>
      </c>
      <c r="N960" s="0" t="s">
        <v>1024</v>
      </c>
      <c r="O960" s="0" t="s">
        <v>1025</v>
      </c>
      <c r="Q960" s="216" t="n">
        <v>5000</v>
      </c>
      <c r="S960" s="0" t="s">
        <v>1026</v>
      </c>
      <c r="T960" s="0" t="s">
        <v>784</v>
      </c>
      <c r="U960" s="218" t="n">
        <v>4.19</v>
      </c>
      <c r="V960" s="0" t="s">
        <v>1601</v>
      </c>
      <c r="W960" s="0" t="s">
        <v>1028</v>
      </c>
      <c r="X960" s="0" t="s">
        <v>1029</v>
      </c>
      <c r="Y960" s="0" t="s">
        <v>838</v>
      </c>
      <c r="Z960" s="0" t="s">
        <v>571</v>
      </c>
      <c r="AA960" s="0" t="s">
        <v>1676</v>
      </c>
      <c r="AB960" s="215" t="n">
        <v>37043.875</v>
      </c>
      <c r="AC960" s="215" t="n">
        <v>37072.875</v>
      </c>
    </row>
    <row r="961" customFormat="false" ht="12.75" hidden="false" customHeight="false" outlineLevel="0" collapsed="false">
      <c r="A961" s="208" t="str">
        <f aca="false">B961&amp;" "&amp;C961&amp;" "&amp;D961</f>
        <v>US Power Physical</v>
      </c>
      <c r="B961" s="208" t="str">
        <f aca="false">IF((LEFT(N961,2)="US"),"US","")</f>
        <v>US</v>
      </c>
      <c r="C961" s="208" t="str">
        <f aca="false">M961</f>
        <v>Power</v>
      </c>
      <c r="D961" s="208" t="str">
        <f aca="false">IF(ISNUMBER(FIND("Phy",N961))=TRUE(),"Physical","Financial")</f>
        <v>Physical</v>
      </c>
      <c r="E961" s="208" t="n">
        <f aca="false">IF(VLOOKUP(S961,'DD-Lookup'!$J$6:$L$50,3,FALSE())="Monthly",(YEAR(AC961)-YEAR(AB961))*12+MONTH(AC961)-MONTH(AB961)+1,(AC961-AB961+1))</f>
        <v>2</v>
      </c>
      <c r="F961" s="239" t="n">
        <f aca="false">E961*SUM(P961:Q961)</f>
        <v>50</v>
      </c>
      <c r="G961" s="214" t="n">
        <v>1289170</v>
      </c>
      <c r="H961" s="215" t="n">
        <v>37035.336875</v>
      </c>
      <c r="I961" s="0" t="s">
        <v>1078</v>
      </c>
      <c r="M961" s="0" t="s">
        <v>67</v>
      </c>
      <c r="N961" s="0" t="s">
        <v>1628</v>
      </c>
      <c r="O961" s="0" t="s">
        <v>1663</v>
      </c>
      <c r="P961" s="216" t="n">
        <v>25</v>
      </c>
      <c r="S961" s="0" t="s">
        <v>930</v>
      </c>
      <c r="T961" s="0" t="s">
        <v>784</v>
      </c>
      <c r="U961" s="218" t="n">
        <v>125</v>
      </c>
      <c r="V961" s="0" t="s">
        <v>1677</v>
      </c>
      <c r="W961" s="0" t="s">
        <v>1665</v>
      </c>
      <c r="X961" s="0" t="s">
        <v>1632</v>
      </c>
      <c r="Y961" s="0" t="s">
        <v>1051</v>
      </c>
      <c r="Z961" s="0" t="s">
        <v>618</v>
      </c>
      <c r="AA961" s="0" t="n">
        <v>621241.1</v>
      </c>
      <c r="AB961" s="215" t="n">
        <v>37038.875</v>
      </c>
      <c r="AC961" s="215" t="n">
        <v>37039.875</v>
      </c>
    </row>
    <row r="962" customFormat="false" ht="12.75" hidden="false" customHeight="false" outlineLevel="0" collapsed="false">
      <c r="A962" s="208" t="str">
        <f aca="false">B962&amp;" "&amp;C962&amp;" "&amp;D962</f>
        <v>US Power Physical</v>
      </c>
      <c r="B962" s="208" t="str">
        <f aca="false">IF((LEFT(N962,2)="US"),"US","")</f>
        <v>US</v>
      </c>
      <c r="C962" s="208" t="str">
        <f aca="false">M962</f>
        <v>Power</v>
      </c>
      <c r="D962" s="208" t="str">
        <f aca="false">IF(ISNUMBER(FIND("Phy",N962))=TRUE(),"Physical","Financial")</f>
        <v>Physical</v>
      </c>
      <c r="E962" s="208" t="n">
        <f aca="false">IF(VLOOKUP(S962,'DD-Lookup'!$J$6:$L$50,3,FALSE())="Monthly",(YEAR(AC962)-YEAR(AB962))*12+MONTH(AC962)-MONTH(AB962)+1,(AC962-AB962+1))</f>
        <v>30</v>
      </c>
      <c r="F962" s="239" t="n">
        <f aca="false">E962*SUM(P962:Q962)</f>
        <v>1500</v>
      </c>
      <c r="G962" s="214" t="n">
        <v>1289172</v>
      </c>
      <c r="H962" s="215" t="n">
        <v>37035.3369675926</v>
      </c>
      <c r="I962" s="0" t="s">
        <v>1078</v>
      </c>
      <c r="M962" s="0" t="s">
        <v>67</v>
      </c>
      <c r="N962" s="0" t="s">
        <v>1081</v>
      </c>
      <c r="O962" s="0" t="s">
        <v>1161</v>
      </c>
      <c r="P962" s="216" t="n">
        <v>50</v>
      </c>
      <c r="S962" s="0" t="s">
        <v>930</v>
      </c>
      <c r="T962" s="0" t="s">
        <v>784</v>
      </c>
      <c r="U962" s="218" t="n">
        <v>64.75</v>
      </c>
      <c r="V962" s="0" t="s">
        <v>1188</v>
      </c>
      <c r="W962" s="0" t="s">
        <v>1134</v>
      </c>
      <c r="X962" s="0" t="s">
        <v>1135</v>
      </c>
      <c r="Y962" s="0" t="s">
        <v>1051</v>
      </c>
      <c r="Z962" s="0" t="s">
        <v>618</v>
      </c>
      <c r="AA962" s="0" t="n">
        <v>621242.1</v>
      </c>
      <c r="AB962" s="215" t="n">
        <v>37043.7159722222</v>
      </c>
      <c r="AC962" s="215" t="n">
        <v>37072.7159722222</v>
      </c>
    </row>
    <row r="963" customFormat="false" ht="12.75" hidden="false" customHeight="false" outlineLevel="0" collapsed="false">
      <c r="A963" s="208" t="str">
        <f aca="false">B963&amp;" "&amp;C963&amp;" "&amp;D963</f>
        <v>US Power Physical</v>
      </c>
      <c r="B963" s="208" t="str">
        <f aca="false">IF((LEFT(N963,2)="US"),"US","")</f>
        <v>US</v>
      </c>
      <c r="C963" s="208" t="str">
        <f aca="false">M963</f>
        <v>Power</v>
      </c>
      <c r="D963" s="208" t="str">
        <f aca="false">IF(ISNUMBER(FIND("Phy",N963))=TRUE(),"Physical","Financial")</f>
        <v>Physical</v>
      </c>
      <c r="E963" s="208" t="n">
        <f aca="false">IF(VLOOKUP(S963,'DD-Lookup'!$J$6:$L$50,3,FALSE())="Monthly",(YEAR(AC963)-YEAR(AB963))*12+MONTH(AC963)-MONTH(AB963)+1,(AC963-AB963+1))</f>
        <v>2</v>
      </c>
      <c r="F963" s="239" t="n">
        <f aca="false">E963*SUM(P963:Q963)</f>
        <v>50</v>
      </c>
      <c r="G963" s="214" t="n">
        <v>1289173</v>
      </c>
      <c r="H963" s="215" t="n">
        <v>37035.3369907407</v>
      </c>
      <c r="I963" s="0" t="s">
        <v>1233</v>
      </c>
      <c r="M963" s="0" t="s">
        <v>67</v>
      </c>
      <c r="N963" s="0" t="s">
        <v>1648</v>
      </c>
      <c r="O963" s="0" t="s">
        <v>1656</v>
      </c>
      <c r="P963" s="216" t="n">
        <v>25</v>
      </c>
      <c r="S963" s="0" t="s">
        <v>930</v>
      </c>
      <c r="T963" s="0" t="s">
        <v>784</v>
      </c>
      <c r="U963" s="218" t="n">
        <v>130</v>
      </c>
      <c r="V963" s="0" t="s">
        <v>1630</v>
      </c>
      <c r="W963" s="0" t="s">
        <v>1651</v>
      </c>
      <c r="X963" s="0" t="s">
        <v>1652</v>
      </c>
      <c r="Y963" s="0" t="s">
        <v>1051</v>
      </c>
      <c r="Z963" s="0" t="s">
        <v>618</v>
      </c>
      <c r="AA963" s="0" t="n">
        <v>621243.1</v>
      </c>
      <c r="AB963" s="215" t="n">
        <v>37038.875</v>
      </c>
      <c r="AC963" s="215" t="n">
        <v>37039.875</v>
      </c>
    </row>
    <row r="964" customFormat="false" ht="12.75" hidden="false" customHeight="false" outlineLevel="0" collapsed="false">
      <c r="A964" s="208" t="str">
        <f aca="false">B964&amp;" "&amp;C964&amp;" "&amp;D964</f>
        <v>US Natural Gas Physical</v>
      </c>
      <c r="B964" s="208" t="str">
        <f aca="false">IF((LEFT(N964,2)="US"),"US","")</f>
        <v>US</v>
      </c>
      <c r="C964" s="208" t="str">
        <f aca="false">M964</f>
        <v>Natural Gas</v>
      </c>
      <c r="D964" s="208" t="str">
        <f aca="false">IF(ISNUMBER(FIND("Phy",N964))=TRUE(),"Physical","Financial")</f>
        <v>Physical</v>
      </c>
      <c r="E964" s="208" t="n">
        <f aca="false">IF(VLOOKUP(S964,'DD-Lookup'!$J$6:$L$50,3,FALSE())="Monthly",(YEAR(AC964)-YEAR(AB964))*12+MONTH(AC964)-MONTH(AB964)+1,(AC964-AB964+1))</f>
        <v>1</v>
      </c>
      <c r="F964" s="239" t="n">
        <f aca="false">E964*SUM(P964:Q964)</f>
        <v>5000</v>
      </c>
      <c r="G964" s="214" t="n">
        <v>1289174</v>
      </c>
      <c r="H964" s="215" t="n">
        <v>37035.3370023148</v>
      </c>
      <c r="I964" s="0" t="s">
        <v>1500</v>
      </c>
      <c r="M964" s="0" t="s">
        <v>858</v>
      </c>
      <c r="N964" s="0" t="s">
        <v>1305</v>
      </c>
      <c r="O964" s="0" t="s">
        <v>1547</v>
      </c>
      <c r="Q964" s="216" t="n">
        <v>5000</v>
      </c>
      <c r="S964" s="0" t="s">
        <v>1026</v>
      </c>
      <c r="T964" s="0" t="s">
        <v>784</v>
      </c>
      <c r="U964" s="218" t="n">
        <v>2.955</v>
      </c>
      <c r="V964" s="0" t="s">
        <v>1578</v>
      </c>
      <c r="W964" s="0" t="s">
        <v>1548</v>
      </c>
      <c r="X964" s="0" t="s">
        <v>1535</v>
      </c>
      <c r="Y964" s="0" t="s">
        <v>1310</v>
      </c>
      <c r="Z964" s="0" t="s">
        <v>571</v>
      </c>
      <c r="AA964" s="0" t="n">
        <v>807084</v>
      </c>
      <c r="AB964" s="215" t="n">
        <v>37036.875</v>
      </c>
      <c r="AC964" s="215" t="n">
        <v>37036.875</v>
      </c>
    </row>
    <row r="965" customFormat="false" ht="12.75" hidden="false" customHeight="false" outlineLevel="0" collapsed="false">
      <c r="A965" s="208" t="str">
        <f aca="false">B965&amp;" "&amp;C965&amp;" "&amp;D965</f>
        <v>US Natural Gas Financial</v>
      </c>
      <c r="B965" s="208" t="str">
        <f aca="false">IF((LEFT(N965,2)="US"),"US","")</f>
        <v>US</v>
      </c>
      <c r="C965" s="208" t="str">
        <f aca="false">M965</f>
        <v>Natural Gas</v>
      </c>
      <c r="D965" s="208" t="str">
        <f aca="false">IF(ISNUMBER(FIND("Phy",N965))=TRUE(),"Physical","Financial")</f>
        <v>Financial</v>
      </c>
      <c r="E965" s="208" t="n">
        <f aca="false">IF(VLOOKUP(S965,'DD-Lookup'!$J$6:$L$50,3,FALSE())="Monthly",(YEAR(AC965)-YEAR(AB965))*12+MONTH(AC965)-MONTH(AB965)+1,(AC965-AB965+1))</f>
        <v>30</v>
      </c>
      <c r="F965" s="239" t="n">
        <f aca="false">E965*SUM(P965:Q965)</f>
        <v>450000</v>
      </c>
      <c r="G965" s="214" t="n">
        <v>1289175</v>
      </c>
      <c r="H965" s="215" t="n">
        <v>37035.3370138889</v>
      </c>
      <c r="I965" s="0" t="s">
        <v>1115</v>
      </c>
      <c r="M965" s="0" t="s">
        <v>858</v>
      </c>
      <c r="N965" s="0" t="s">
        <v>1024</v>
      </c>
      <c r="O965" s="0" t="s">
        <v>1025</v>
      </c>
      <c r="P965" s="216" t="n">
        <v>15000</v>
      </c>
      <c r="S965" s="0" t="s">
        <v>1026</v>
      </c>
      <c r="T965" s="0" t="s">
        <v>784</v>
      </c>
      <c r="U965" s="218" t="n">
        <v>4.185</v>
      </c>
      <c r="V965" s="0" t="s">
        <v>1410</v>
      </c>
      <c r="W965" s="0" t="s">
        <v>1028</v>
      </c>
      <c r="X965" s="0" t="s">
        <v>1029</v>
      </c>
      <c r="Y965" s="0" t="s">
        <v>838</v>
      </c>
      <c r="Z965" s="0" t="s">
        <v>571</v>
      </c>
      <c r="AA965" s="0" t="s">
        <v>1678</v>
      </c>
      <c r="AB965" s="215" t="n">
        <v>37043.875</v>
      </c>
      <c r="AC965" s="215" t="n">
        <v>37072.875</v>
      </c>
    </row>
    <row r="966" customFormat="false" ht="12.75" hidden="false" customHeight="false" outlineLevel="0" collapsed="false">
      <c r="A966" s="208" t="str">
        <f aca="false">B966&amp;" "&amp;C966&amp;" "&amp;D966</f>
        <v>US Natural Gas Financial</v>
      </c>
      <c r="B966" s="208" t="str">
        <f aca="false">IF((LEFT(N966,2)="US"),"US","")</f>
        <v>US</v>
      </c>
      <c r="C966" s="208" t="str">
        <f aca="false">M966</f>
        <v>Natural Gas</v>
      </c>
      <c r="D966" s="208" t="str">
        <f aca="false">IF(ISNUMBER(FIND("Phy",N966))=TRUE(),"Physical","Financial")</f>
        <v>Financial</v>
      </c>
      <c r="E966" s="208" t="n">
        <f aca="false">IF(VLOOKUP(S966,'DD-Lookup'!$J$6:$L$50,3,FALSE())="Monthly",(YEAR(AC966)-YEAR(AB966))*12+MONTH(AC966)-MONTH(AB966)+1,(AC966-AB966+1))</f>
        <v>365</v>
      </c>
      <c r="F966" s="239" t="n">
        <f aca="false">E966*SUM(P966:Q966)</f>
        <v>365000</v>
      </c>
      <c r="G966" s="214" t="n">
        <v>1289176</v>
      </c>
      <c r="H966" s="215" t="n">
        <v>37035.3370486111</v>
      </c>
      <c r="I966" s="0" t="s">
        <v>1098</v>
      </c>
      <c r="M966" s="0" t="s">
        <v>858</v>
      </c>
      <c r="N966" s="0" t="s">
        <v>1024</v>
      </c>
      <c r="O966" s="0" t="s">
        <v>1415</v>
      </c>
      <c r="Q966" s="216" t="n">
        <v>1000</v>
      </c>
      <c r="S966" s="0" t="s">
        <v>1026</v>
      </c>
      <c r="T966" s="0" t="s">
        <v>784</v>
      </c>
      <c r="U966" s="218" t="n">
        <v>4.385</v>
      </c>
      <c r="V966" s="0" t="s">
        <v>1100</v>
      </c>
      <c r="W966" s="0" t="s">
        <v>1028</v>
      </c>
      <c r="X966" s="0" t="s">
        <v>1029</v>
      </c>
      <c r="Y966" s="0" t="s">
        <v>838</v>
      </c>
      <c r="Z966" s="0" t="s">
        <v>571</v>
      </c>
      <c r="AA966" s="0" t="s">
        <v>1679</v>
      </c>
      <c r="AB966" s="215" t="n">
        <v>37257.875</v>
      </c>
      <c r="AC966" s="215" t="n">
        <v>37621.875</v>
      </c>
    </row>
    <row r="967" customFormat="false" ht="12.75" hidden="false" customHeight="false" outlineLevel="0" collapsed="false">
      <c r="A967" s="208" t="str">
        <f aca="false">B967&amp;" "&amp;C967&amp;" "&amp;D967</f>
        <v>US Power Physical</v>
      </c>
      <c r="B967" s="208" t="str">
        <f aca="false">IF((LEFT(N967,2)="US"),"US","")</f>
        <v>US</v>
      </c>
      <c r="C967" s="208" t="str">
        <f aca="false">M967</f>
        <v>Power</v>
      </c>
      <c r="D967" s="208" t="str">
        <f aca="false">IF(ISNUMBER(FIND("Phy",N967))=TRUE(),"Physical","Financial")</f>
        <v>Physical</v>
      </c>
      <c r="E967" s="208" t="n">
        <f aca="false">IF(VLOOKUP(S967,'DD-Lookup'!$J$6:$L$50,3,FALSE())="Monthly",(YEAR(AC967)-YEAR(AB967))*12+MONTH(AC967)-MONTH(AB967)+1,(AC967-AB967+1))</f>
        <v>1</v>
      </c>
      <c r="F967" s="239" t="n">
        <f aca="false">E967*SUM(P967:Q967)</f>
        <v>50</v>
      </c>
      <c r="G967" s="214" t="n">
        <v>1289177</v>
      </c>
      <c r="H967" s="215" t="n">
        <v>37035.3370486111</v>
      </c>
      <c r="I967" s="0" t="s">
        <v>1165</v>
      </c>
      <c r="M967" s="0" t="s">
        <v>67</v>
      </c>
      <c r="N967" s="0" t="s">
        <v>1081</v>
      </c>
      <c r="O967" s="0" t="s">
        <v>1680</v>
      </c>
      <c r="P967" s="216" t="n">
        <v>50</v>
      </c>
      <c r="S967" s="0" t="s">
        <v>930</v>
      </c>
      <c r="T967" s="0" t="s">
        <v>784</v>
      </c>
      <c r="U967" s="218" t="n">
        <v>17.25</v>
      </c>
      <c r="V967" s="0" t="s">
        <v>1190</v>
      </c>
      <c r="W967" s="0" t="s">
        <v>1122</v>
      </c>
      <c r="X967" s="0" t="s">
        <v>1123</v>
      </c>
      <c r="Y967" s="0" t="s">
        <v>1051</v>
      </c>
      <c r="Z967" s="0" t="s">
        <v>618</v>
      </c>
      <c r="AA967" s="0" t="n">
        <v>621244.1</v>
      </c>
      <c r="AB967" s="215" t="n">
        <v>37036.875</v>
      </c>
      <c r="AC967" s="215" t="n">
        <v>37036.875</v>
      </c>
    </row>
    <row r="968" customFormat="false" ht="12.75" hidden="false" customHeight="false" outlineLevel="0" collapsed="false">
      <c r="A968" s="208" t="str">
        <f aca="false">B968&amp;" "&amp;C968&amp;" "&amp;D968</f>
        <v>US Natural Gas Physical</v>
      </c>
      <c r="B968" s="208" t="str">
        <f aca="false">IF((LEFT(N968,2)="US"),"US","")</f>
        <v>US</v>
      </c>
      <c r="C968" s="208" t="str">
        <f aca="false">M968</f>
        <v>Natural Gas</v>
      </c>
      <c r="D968" s="208" t="str">
        <f aca="false">IF(ISNUMBER(FIND("Phy",N968))=TRUE(),"Physical","Financial")</f>
        <v>Physical</v>
      </c>
      <c r="E968" s="208" t="n">
        <f aca="false">IF(VLOOKUP(S968,'DD-Lookup'!$J$6:$L$50,3,FALSE())="Monthly",(YEAR(AC968)-YEAR(AB968))*12+MONTH(AC968)-MONTH(AB968)+1,(AC968-AB968+1))</f>
        <v>1</v>
      </c>
      <c r="F968" s="239" t="n">
        <f aca="false">E968*SUM(P968:Q968)</f>
        <v>5000</v>
      </c>
      <c r="G968" s="214" t="n">
        <v>1289179</v>
      </c>
      <c r="H968" s="215" t="n">
        <v>37035.3370717593</v>
      </c>
      <c r="I968" s="0" t="s">
        <v>593</v>
      </c>
      <c r="M968" s="0" t="s">
        <v>858</v>
      </c>
      <c r="N968" s="0" t="s">
        <v>1305</v>
      </c>
      <c r="O968" s="0" t="s">
        <v>1438</v>
      </c>
      <c r="P968" s="216" t="n">
        <v>5000</v>
      </c>
      <c r="S968" s="0" t="s">
        <v>1026</v>
      </c>
      <c r="T968" s="0" t="s">
        <v>784</v>
      </c>
      <c r="U968" s="218" t="n">
        <v>4.34</v>
      </c>
      <c r="V968" s="0" t="s">
        <v>1374</v>
      </c>
      <c r="W968" s="0" t="s">
        <v>1439</v>
      </c>
      <c r="X968" s="0" t="s">
        <v>1440</v>
      </c>
      <c r="Y968" s="0" t="s">
        <v>1310</v>
      </c>
      <c r="Z968" s="0" t="s">
        <v>571</v>
      </c>
      <c r="AA968" s="0" t="n">
        <v>807085</v>
      </c>
      <c r="AB968" s="215" t="n">
        <v>37036.875</v>
      </c>
      <c r="AC968" s="215" t="n">
        <v>37036.875</v>
      </c>
    </row>
    <row r="969" customFormat="false" ht="12.75" hidden="false" customHeight="false" outlineLevel="0" collapsed="false">
      <c r="A969" s="208" t="str">
        <f aca="false">B969&amp;" "&amp;C969&amp;" "&amp;D969</f>
        <v>US Power Physical</v>
      </c>
      <c r="B969" s="208" t="str">
        <f aca="false">IF((LEFT(N969,2)="US"),"US","")</f>
        <v>US</v>
      </c>
      <c r="C969" s="208" t="str">
        <f aca="false">M969</f>
        <v>Power</v>
      </c>
      <c r="D969" s="208" t="str">
        <f aca="false">IF(ISNUMBER(FIND("Phy",N969))=TRUE(),"Physical","Financial")</f>
        <v>Physical</v>
      </c>
      <c r="E969" s="208" t="n">
        <f aca="false">IF(VLOOKUP(S969,'DD-Lookup'!$J$6:$L$50,3,FALSE())="Monthly",(YEAR(AC969)-YEAR(AB969))*12+MONTH(AC969)-MONTH(AB969)+1,(AC969-AB969+1))</f>
        <v>2</v>
      </c>
      <c r="F969" s="239" t="n">
        <f aca="false">E969*SUM(P969:Q969)</f>
        <v>50</v>
      </c>
      <c r="G969" s="214" t="n">
        <v>1289180</v>
      </c>
      <c r="H969" s="215" t="n">
        <v>37035.3371064815</v>
      </c>
      <c r="I969" s="0" t="s">
        <v>1681</v>
      </c>
      <c r="M969" s="0" t="s">
        <v>67</v>
      </c>
      <c r="N969" s="0" t="s">
        <v>1628</v>
      </c>
      <c r="O969" s="0" t="s">
        <v>1682</v>
      </c>
      <c r="P969" s="216" t="n">
        <v>25</v>
      </c>
      <c r="S969" s="0" t="s">
        <v>930</v>
      </c>
      <c r="T969" s="0" t="s">
        <v>784</v>
      </c>
      <c r="U969" s="218" t="n">
        <v>125</v>
      </c>
      <c r="V969" s="0" t="s">
        <v>1683</v>
      </c>
      <c r="W969" s="0" t="s">
        <v>1665</v>
      </c>
      <c r="X969" s="0" t="s">
        <v>1632</v>
      </c>
      <c r="Y969" s="0" t="s">
        <v>1051</v>
      </c>
      <c r="Z969" s="0" t="s">
        <v>618</v>
      </c>
      <c r="AA969" s="0" t="n">
        <v>621245.1</v>
      </c>
      <c r="AB969" s="215" t="n">
        <v>37038.875</v>
      </c>
      <c r="AC969" s="215" t="n">
        <v>37039.875</v>
      </c>
    </row>
    <row r="970" customFormat="false" ht="12.75" hidden="false" customHeight="false" outlineLevel="0" collapsed="false">
      <c r="A970" s="208" t="str">
        <f aca="false">B970&amp;" "&amp;C970&amp;" "&amp;D970</f>
        <v>US Natural Gas Physical</v>
      </c>
      <c r="B970" s="208" t="str">
        <f aca="false">IF((LEFT(N970,2)="US"),"US","")</f>
        <v>US</v>
      </c>
      <c r="C970" s="208" t="str">
        <f aca="false">M970</f>
        <v>Natural Gas</v>
      </c>
      <c r="D970" s="208" t="str">
        <f aca="false">IF(ISNUMBER(FIND("Phy",N970))=TRUE(),"Physical","Financial")</f>
        <v>Physical</v>
      </c>
      <c r="E970" s="208" t="n">
        <f aca="false">IF(VLOOKUP(S970,'DD-Lookup'!$J$6:$L$50,3,FALSE())="Monthly",(YEAR(AC970)-YEAR(AB970))*12+MONTH(AC970)-MONTH(AB970)+1,(AC970-AB970+1))</f>
        <v>1</v>
      </c>
      <c r="F970" s="239" t="n">
        <f aca="false">E970*SUM(P970:Q970)</f>
        <v>2500</v>
      </c>
      <c r="G970" s="214" t="n">
        <v>1289181</v>
      </c>
      <c r="H970" s="215" t="n">
        <v>37035.3371180556</v>
      </c>
      <c r="I970" s="0" t="s">
        <v>1500</v>
      </c>
      <c r="M970" s="0" t="s">
        <v>858</v>
      </c>
      <c r="N970" s="0" t="s">
        <v>1305</v>
      </c>
      <c r="O970" s="0" t="s">
        <v>1604</v>
      </c>
      <c r="Q970" s="216" t="n">
        <v>2500</v>
      </c>
      <c r="S970" s="0" t="s">
        <v>1026</v>
      </c>
      <c r="T970" s="0" t="s">
        <v>784</v>
      </c>
      <c r="U970" s="218" t="n">
        <v>2.915</v>
      </c>
      <c r="V970" s="0" t="s">
        <v>1503</v>
      </c>
      <c r="W970" s="0" t="s">
        <v>1605</v>
      </c>
      <c r="X970" s="0" t="s">
        <v>1606</v>
      </c>
      <c r="Y970" s="0" t="s">
        <v>1310</v>
      </c>
      <c r="Z970" s="0" t="s">
        <v>571</v>
      </c>
      <c r="AA970" s="0" t="n">
        <v>807086</v>
      </c>
      <c r="AB970" s="215" t="n">
        <v>37036.875</v>
      </c>
      <c r="AC970" s="215" t="n">
        <v>37036.875</v>
      </c>
    </row>
    <row r="971" customFormat="false" ht="12.75" hidden="false" customHeight="false" outlineLevel="0" collapsed="false">
      <c r="A971" s="208" t="str">
        <f aca="false">B971&amp;" "&amp;C971&amp;" "&amp;D971</f>
        <v>US Natural Gas Financial</v>
      </c>
      <c r="B971" s="208" t="str">
        <f aca="false">IF((LEFT(N971,2)="US"),"US","")</f>
        <v>US</v>
      </c>
      <c r="C971" s="208" t="str">
        <f aca="false">M971</f>
        <v>Natural Gas</v>
      </c>
      <c r="D971" s="208" t="str">
        <f aca="false">IF(ISNUMBER(FIND("Phy",N971))=TRUE(),"Physical","Financial")</f>
        <v>Financial</v>
      </c>
      <c r="E971" s="208" t="n">
        <f aca="false">IF(VLOOKUP(S971,'DD-Lookup'!$J$6:$L$50,3,FALSE())="Monthly",(YEAR(AC971)-YEAR(AB971))*12+MONTH(AC971)-MONTH(AB971)+1,(AC971-AB971+1))</f>
        <v>30</v>
      </c>
      <c r="F971" s="239" t="n">
        <f aca="false">E971*SUM(P971:Q971)</f>
        <v>450000</v>
      </c>
      <c r="G971" s="214" t="n">
        <v>1289182</v>
      </c>
      <c r="H971" s="215" t="n">
        <v>37035.3371643519</v>
      </c>
      <c r="I971" s="0" t="s">
        <v>1023</v>
      </c>
      <c r="M971" s="0" t="s">
        <v>858</v>
      </c>
      <c r="N971" s="0" t="s">
        <v>1024</v>
      </c>
      <c r="O971" s="0" t="s">
        <v>1025</v>
      </c>
      <c r="P971" s="216" t="n">
        <v>15000</v>
      </c>
      <c r="S971" s="0" t="s">
        <v>1026</v>
      </c>
      <c r="T971" s="0" t="s">
        <v>784</v>
      </c>
      <c r="U971" s="218" t="n">
        <v>4.185</v>
      </c>
      <c r="V971" s="0" t="s">
        <v>1027</v>
      </c>
      <c r="W971" s="0" t="s">
        <v>1028</v>
      </c>
      <c r="X971" s="0" t="s">
        <v>1029</v>
      </c>
      <c r="Y971" s="0" t="s">
        <v>838</v>
      </c>
      <c r="Z971" s="0" t="s">
        <v>571</v>
      </c>
      <c r="AA971" s="0" t="s">
        <v>1684</v>
      </c>
      <c r="AB971" s="215" t="n">
        <v>37043.875</v>
      </c>
      <c r="AC971" s="215" t="n">
        <v>37072.875</v>
      </c>
    </row>
    <row r="972" customFormat="false" ht="12.75" hidden="false" customHeight="false" outlineLevel="0" collapsed="false">
      <c r="A972" s="208" t="str">
        <f aca="false">B972&amp;" "&amp;C972&amp;" "&amp;D972</f>
        <v>US Power Physical</v>
      </c>
      <c r="B972" s="208" t="str">
        <f aca="false">IF((LEFT(N972,2)="US"),"US","")</f>
        <v>US</v>
      </c>
      <c r="C972" s="208" t="str">
        <f aca="false">M972</f>
        <v>Power</v>
      </c>
      <c r="D972" s="208" t="str">
        <f aca="false">IF(ISNUMBER(FIND("Phy",N972))=TRUE(),"Physical","Financial")</f>
        <v>Physical</v>
      </c>
      <c r="E972" s="208" t="n">
        <f aca="false">IF(VLOOKUP(S972,'DD-Lookup'!$J$6:$L$50,3,FALSE())="Monthly",(YEAR(AC972)-YEAR(AB972))*12+MONTH(AC972)-MONTH(AB972)+1,(AC972-AB972+1))</f>
        <v>30</v>
      </c>
      <c r="F972" s="239" t="n">
        <f aca="false">E972*SUM(P972:Q972)</f>
        <v>1500</v>
      </c>
      <c r="G972" s="214" t="n">
        <v>1289183</v>
      </c>
      <c r="H972" s="215" t="n">
        <v>37035.3372106482</v>
      </c>
      <c r="I972" s="0" t="s">
        <v>1248</v>
      </c>
      <c r="M972" s="0" t="s">
        <v>67</v>
      </c>
      <c r="N972" s="0" t="s">
        <v>1081</v>
      </c>
      <c r="O972" s="0" t="s">
        <v>1240</v>
      </c>
      <c r="Q972" s="216" t="n">
        <v>50</v>
      </c>
      <c r="S972" s="0" t="s">
        <v>930</v>
      </c>
      <c r="T972" s="0" t="s">
        <v>784</v>
      </c>
      <c r="U972" s="218" t="n">
        <v>66.5</v>
      </c>
      <c r="V972" s="0" t="s">
        <v>1463</v>
      </c>
      <c r="W972" s="0" t="s">
        <v>1241</v>
      </c>
      <c r="X972" s="0" t="s">
        <v>1229</v>
      </c>
      <c r="Y972" s="0" t="s">
        <v>1051</v>
      </c>
      <c r="Z972" s="0" t="s">
        <v>618</v>
      </c>
      <c r="AA972" s="0" t="n">
        <v>621246.1</v>
      </c>
      <c r="AB972" s="215" t="n">
        <v>37043.6006944444</v>
      </c>
      <c r="AC972" s="215" t="n">
        <v>37072.6006944444</v>
      </c>
    </row>
    <row r="973" customFormat="false" ht="12.75" hidden="false" customHeight="false" outlineLevel="0" collapsed="false">
      <c r="A973" s="208" t="str">
        <f aca="false">B973&amp;" "&amp;C973&amp;" "&amp;D973</f>
        <v>US Natural Gas Physical</v>
      </c>
      <c r="B973" s="208" t="str">
        <f aca="false">IF((LEFT(N973,2)="US"),"US","")</f>
        <v>US</v>
      </c>
      <c r="C973" s="208" t="str">
        <f aca="false">M973</f>
        <v>Natural Gas</v>
      </c>
      <c r="D973" s="208" t="str">
        <f aca="false">IF(ISNUMBER(FIND("Phy",N973))=TRUE(),"Physical","Financial")</f>
        <v>Physical</v>
      </c>
      <c r="E973" s="208" t="n">
        <f aca="false">IF(VLOOKUP(S973,'DD-Lookup'!$J$6:$L$50,3,FALSE())="Monthly",(YEAR(AC973)-YEAR(AB973))*12+MONTH(AC973)-MONTH(AB973)+1,(AC973-AB973+1))</f>
        <v>1</v>
      </c>
      <c r="F973" s="239" t="n">
        <f aca="false">E973*SUM(P973:Q973)</f>
        <v>5000</v>
      </c>
      <c r="G973" s="214" t="n">
        <v>1289184</v>
      </c>
      <c r="H973" s="215" t="n">
        <v>37035.3373148148</v>
      </c>
      <c r="I973" s="0" t="s">
        <v>1642</v>
      </c>
      <c r="M973" s="0" t="s">
        <v>858</v>
      </c>
      <c r="N973" s="0" t="s">
        <v>1305</v>
      </c>
      <c r="O973" s="0" t="s">
        <v>1491</v>
      </c>
      <c r="P973" s="216" t="n">
        <v>5000</v>
      </c>
      <c r="S973" s="0" t="s">
        <v>1026</v>
      </c>
      <c r="T973" s="0" t="s">
        <v>784</v>
      </c>
      <c r="U973" s="218" t="n">
        <v>4.345</v>
      </c>
      <c r="V973" s="0" t="s">
        <v>1644</v>
      </c>
      <c r="W973" s="0" t="s">
        <v>1493</v>
      </c>
      <c r="X973" s="0" t="s">
        <v>1494</v>
      </c>
      <c r="Y973" s="0" t="s">
        <v>1310</v>
      </c>
      <c r="Z973" s="0" t="s">
        <v>571</v>
      </c>
      <c r="AA973" s="0" t="n">
        <v>807087</v>
      </c>
      <c r="AB973" s="215" t="n">
        <v>37036.875</v>
      </c>
      <c r="AC973" s="215" t="n">
        <v>37036.875</v>
      </c>
    </row>
    <row r="974" customFormat="false" ht="12.75" hidden="false" customHeight="false" outlineLevel="0" collapsed="false">
      <c r="A974" s="208" t="str">
        <f aca="false">B974&amp;" "&amp;C974&amp;" "&amp;D974</f>
        <v>US Power Physical</v>
      </c>
      <c r="B974" s="208" t="str">
        <f aca="false">IF((LEFT(N974,2)="US"),"US","")</f>
        <v>US</v>
      </c>
      <c r="C974" s="208" t="str">
        <f aca="false">M974</f>
        <v>Power</v>
      </c>
      <c r="D974" s="208" t="str">
        <f aca="false">IF(ISNUMBER(FIND("Phy",N974))=TRUE(),"Physical","Financial")</f>
        <v>Physical</v>
      </c>
      <c r="E974" s="208" t="n">
        <f aca="false">IF(VLOOKUP(S974,'DD-Lookup'!$J$6:$L$50,3,FALSE())="Monthly",(YEAR(AC974)-YEAR(AB974))*12+MONTH(AC974)-MONTH(AB974)+1,(AC974-AB974+1))</f>
        <v>30</v>
      </c>
      <c r="F974" s="239" t="n">
        <f aca="false">E974*SUM(P974:Q974)</f>
        <v>1500</v>
      </c>
      <c r="G974" s="214" t="n">
        <v>1289185</v>
      </c>
      <c r="H974" s="215" t="n">
        <v>37035.3373263889</v>
      </c>
      <c r="I974" s="0" t="s">
        <v>1183</v>
      </c>
      <c r="M974" s="0" t="s">
        <v>67</v>
      </c>
      <c r="N974" s="0" t="s">
        <v>1081</v>
      </c>
      <c r="O974" s="0" t="s">
        <v>1240</v>
      </c>
      <c r="P974" s="216" t="n">
        <v>50</v>
      </c>
      <c r="S974" s="0" t="s">
        <v>930</v>
      </c>
      <c r="T974" s="0" t="s">
        <v>784</v>
      </c>
      <c r="U974" s="218" t="n">
        <v>66.25</v>
      </c>
      <c r="V974" s="0" t="s">
        <v>1184</v>
      </c>
      <c r="W974" s="0" t="s">
        <v>1241</v>
      </c>
      <c r="X974" s="0" t="s">
        <v>1229</v>
      </c>
      <c r="Y974" s="0" t="s">
        <v>1051</v>
      </c>
      <c r="Z974" s="0" t="s">
        <v>618</v>
      </c>
      <c r="AA974" s="0" t="n">
        <v>621247.1</v>
      </c>
      <c r="AB974" s="215" t="n">
        <v>37043.6006944444</v>
      </c>
      <c r="AC974" s="215" t="n">
        <v>37072.6006944444</v>
      </c>
    </row>
    <row r="975" customFormat="false" ht="12.75" hidden="false" customHeight="false" outlineLevel="0" collapsed="false">
      <c r="A975" s="208" t="str">
        <f aca="false">B975&amp;" "&amp;C975&amp;" "&amp;D975</f>
        <v>US Power Physical</v>
      </c>
      <c r="B975" s="208" t="str">
        <f aca="false">IF((LEFT(N975,2)="US"),"US","")</f>
        <v>US</v>
      </c>
      <c r="C975" s="208" t="str">
        <f aca="false">M975</f>
        <v>Power</v>
      </c>
      <c r="D975" s="208" t="str">
        <f aca="false">IF(ISNUMBER(FIND("Phy",N975))=TRUE(),"Physical","Financial")</f>
        <v>Physical</v>
      </c>
      <c r="E975" s="208" t="n">
        <f aca="false">IF(VLOOKUP(S975,'DD-Lookup'!$J$6:$L$50,3,FALSE())="Monthly",(YEAR(AC975)-YEAR(AB975))*12+MONTH(AC975)-MONTH(AB975)+1,(AC975-AB975+1))</f>
        <v>2</v>
      </c>
      <c r="F975" s="239" t="n">
        <f aca="false">E975*SUM(P975:Q975)</f>
        <v>50</v>
      </c>
      <c r="G975" s="214" t="n">
        <v>1289186</v>
      </c>
      <c r="H975" s="215" t="n">
        <v>37035.3373842593</v>
      </c>
      <c r="I975" s="0" t="s">
        <v>1115</v>
      </c>
      <c r="M975" s="0" t="s">
        <v>67</v>
      </c>
      <c r="N975" s="0" t="s">
        <v>1648</v>
      </c>
      <c r="O975" s="0" t="s">
        <v>1656</v>
      </c>
      <c r="P975" s="216" t="n">
        <v>25</v>
      </c>
      <c r="S975" s="0" t="s">
        <v>930</v>
      </c>
      <c r="T975" s="0" t="s">
        <v>784</v>
      </c>
      <c r="U975" s="218" t="n">
        <v>125</v>
      </c>
      <c r="V975" s="0" t="s">
        <v>1685</v>
      </c>
      <c r="W975" s="0" t="s">
        <v>1651</v>
      </c>
      <c r="X975" s="0" t="s">
        <v>1652</v>
      </c>
      <c r="Y975" s="0" t="s">
        <v>1051</v>
      </c>
      <c r="Z975" s="0" t="s">
        <v>618</v>
      </c>
      <c r="AA975" s="0" t="n">
        <v>621248.1</v>
      </c>
      <c r="AB975" s="215" t="n">
        <v>37038.875</v>
      </c>
      <c r="AC975" s="215" t="n">
        <v>37039.875</v>
      </c>
    </row>
    <row r="976" customFormat="false" ht="12.75" hidden="false" customHeight="false" outlineLevel="0" collapsed="false">
      <c r="A976" s="208" t="str">
        <f aca="false">B976&amp;" "&amp;C976&amp;" "&amp;D976</f>
        <v> Metals Financial</v>
      </c>
      <c r="B976" s="208" t="str">
        <f aca="false">IF((LEFT(N976,2)="US"),"US","")</f>
        <v/>
      </c>
      <c r="C976" s="208" t="str">
        <f aca="false">M976</f>
        <v>Metals</v>
      </c>
      <c r="D976" s="208" t="str">
        <f aca="false">IF(ISNUMBER(FIND("Phy",N976))=TRUE(),"Physical","Financial")</f>
        <v>Financial</v>
      </c>
      <c r="E976" s="208" t="n">
        <f aca="false">IF(VLOOKUP(S976,'DD-Lookup'!$J$6:$L$50,3,FALSE())="Monthly",(YEAR(AC976)-YEAR(AB976))*12+MONTH(AC976)-MONTH(AB976)+1,(AC976-AB976+1))</f>
        <v>1</v>
      </c>
      <c r="F976" s="239" t="n">
        <f aca="false">E976*SUM(P976:Q976)</f>
        <v>20</v>
      </c>
      <c r="G976" s="214" t="n">
        <v>1289187</v>
      </c>
      <c r="H976" s="215" t="n">
        <v>37035.3373958333</v>
      </c>
      <c r="I976" s="0" t="s">
        <v>1269</v>
      </c>
      <c r="M976" s="0" t="s">
        <v>780</v>
      </c>
      <c r="N976" s="0" t="s">
        <v>804</v>
      </c>
      <c r="O976" s="0" t="s">
        <v>805</v>
      </c>
      <c r="Q976" s="216" t="n">
        <v>20</v>
      </c>
      <c r="S976" s="0" t="s">
        <v>783</v>
      </c>
      <c r="T976" s="0" t="s">
        <v>784</v>
      </c>
      <c r="U976" s="218" t="n">
        <v>1743</v>
      </c>
      <c r="V976" s="0" t="s">
        <v>1686</v>
      </c>
      <c r="W976" s="0" t="s">
        <v>803</v>
      </c>
      <c r="X976" s="0" t="s">
        <v>787</v>
      </c>
      <c r="Y976" s="0" t="s">
        <v>788</v>
      </c>
      <c r="Z976" s="0" t="s">
        <v>789</v>
      </c>
      <c r="AA976" s="0" t="n">
        <v>2150606</v>
      </c>
    </row>
    <row r="977" customFormat="false" ht="12.75" hidden="false" customHeight="false" outlineLevel="0" collapsed="false">
      <c r="A977" s="208" t="str">
        <f aca="false">B977&amp;" "&amp;C977&amp;" "&amp;D977</f>
        <v>US Natural Gas Physical</v>
      </c>
      <c r="B977" s="208" t="str">
        <f aca="false">IF((LEFT(N977,2)="US"),"US","")</f>
        <v>US</v>
      </c>
      <c r="C977" s="208" t="str">
        <f aca="false">M977</f>
        <v>Natural Gas</v>
      </c>
      <c r="D977" s="208" t="str">
        <f aca="false">IF(ISNUMBER(FIND("Phy",N977))=TRUE(),"Physical","Financial")</f>
        <v>Physical</v>
      </c>
      <c r="E977" s="208" t="n">
        <f aca="false">IF(VLOOKUP(S977,'DD-Lookup'!$J$6:$L$50,3,FALSE())="Monthly",(YEAR(AC977)-YEAR(AB977))*12+MONTH(AC977)-MONTH(AB977)+1,(AC977-AB977+1))</f>
        <v>1</v>
      </c>
      <c r="F977" s="239" t="n">
        <f aca="false">E977*SUM(P977:Q977)</f>
        <v>5000</v>
      </c>
      <c r="G977" s="214" t="n">
        <v>1289188</v>
      </c>
      <c r="H977" s="215" t="n">
        <v>37035.3374537037</v>
      </c>
      <c r="I977" s="0" t="s">
        <v>1399</v>
      </c>
      <c r="M977" s="0" t="s">
        <v>858</v>
      </c>
      <c r="N977" s="0" t="s">
        <v>1305</v>
      </c>
      <c r="O977" s="0" t="s">
        <v>1547</v>
      </c>
      <c r="P977" s="216" t="n">
        <v>5000</v>
      </c>
      <c r="S977" s="0" t="s">
        <v>1026</v>
      </c>
      <c r="T977" s="0" t="s">
        <v>784</v>
      </c>
      <c r="U977" s="218" t="n">
        <v>2.98</v>
      </c>
      <c r="V977" s="0" t="s">
        <v>1564</v>
      </c>
      <c r="W977" s="0" t="s">
        <v>1548</v>
      </c>
      <c r="X977" s="0" t="s">
        <v>1535</v>
      </c>
      <c r="Y977" s="0" t="s">
        <v>1310</v>
      </c>
      <c r="Z977" s="0" t="s">
        <v>571</v>
      </c>
      <c r="AA977" s="0" t="n">
        <v>807088</v>
      </c>
      <c r="AB977" s="215" t="n">
        <v>37036.875</v>
      </c>
      <c r="AC977" s="215" t="n">
        <v>37036.875</v>
      </c>
    </row>
    <row r="978" customFormat="false" ht="12.75" hidden="false" customHeight="false" outlineLevel="0" collapsed="false">
      <c r="A978" s="208" t="str">
        <f aca="false">B978&amp;" "&amp;C978&amp;" "&amp;D978</f>
        <v>US Natural Gas Physical</v>
      </c>
      <c r="B978" s="208" t="str">
        <f aca="false">IF((LEFT(N978,2)="US"),"US","")</f>
        <v>US</v>
      </c>
      <c r="C978" s="208" t="str">
        <f aca="false">M978</f>
        <v>Natural Gas</v>
      </c>
      <c r="D978" s="208" t="str">
        <f aca="false">IF(ISNUMBER(FIND("Phy",N978))=TRUE(),"Physical","Financial")</f>
        <v>Physical</v>
      </c>
      <c r="E978" s="208" t="n">
        <f aca="false">IF(VLOOKUP(S978,'DD-Lookup'!$J$6:$L$50,3,FALSE())="Monthly",(YEAR(AC978)-YEAR(AB978))*12+MONTH(AC978)-MONTH(AB978)+1,(AC978-AB978+1))</f>
        <v>1</v>
      </c>
      <c r="F978" s="239" t="n">
        <f aca="false">E978*SUM(P978:Q978)</f>
        <v>10000</v>
      </c>
      <c r="G978" s="214" t="n">
        <v>1289189</v>
      </c>
      <c r="H978" s="215" t="n">
        <v>37035.3374537037</v>
      </c>
      <c r="I978" s="0" t="s">
        <v>1183</v>
      </c>
      <c r="M978" s="0" t="s">
        <v>858</v>
      </c>
      <c r="N978" s="0" t="s">
        <v>1305</v>
      </c>
      <c r="O978" s="0" t="s">
        <v>1687</v>
      </c>
      <c r="Q978" s="216" t="n">
        <v>10000</v>
      </c>
      <c r="S978" s="0" t="s">
        <v>1026</v>
      </c>
      <c r="T978" s="0" t="s">
        <v>784</v>
      </c>
      <c r="U978" s="218" t="n">
        <v>4.075</v>
      </c>
      <c r="V978" s="0" t="s">
        <v>1688</v>
      </c>
      <c r="W978" s="0" t="s">
        <v>1667</v>
      </c>
      <c r="X978" s="0" t="s">
        <v>1639</v>
      </c>
      <c r="Y978" s="0" t="s">
        <v>1310</v>
      </c>
      <c r="Z978" s="0" t="s">
        <v>571</v>
      </c>
      <c r="AA978" s="0" t="n">
        <v>807089</v>
      </c>
      <c r="AB978" s="215" t="n">
        <v>37036.875</v>
      </c>
      <c r="AC978" s="215" t="n">
        <v>37036.875</v>
      </c>
    </row>
    <row r="979" customFormat="false" ht="12.75" hidden="false" customHeight="false" outlineLevel="0" collapsed="false">
      <c r="A979" s="208" t="str">
        <f aca="false">B979&amp;" "&amp;C979&amp;" "&amp;D979</f>
        <v> Metals Financial</v>
      </c>
      <c r="B979" s="208" t="str">
        <f aca="false">IF((LEFT(N979,2)="US"),"US","")</f>
        <v/>
      </c>
      <c r="C979" s="208" t="str">
        <f aca="false">M979</f>
        <v>Metals</v>
      </c>
      <c r="D979" s="208" t="str">
        <f aca="false">IF(ISNUMBER(FIND("Phy",N979))=TRUE(),"Physical","Financial")</f>
        <v>Financial</v>
      </c>
      <c r="E979" s="208" t="n">
        <f aca="false">IF(VLOOKUP(S979,'DD-Lookup'!$J$6:$L$50,3,FALSE())="Monthly",(YEAR(AC979)-YEAR(AB979))*12+MONTH(AC979)-MONTH(AB979)+1,(AC979-AB979+1))</f>
        <v>1</v>
      </c>
      <c r="F979" s="239" t="n">
        <f aca="false">E979*SUM(P979:Q979)</f>
        <v>3</v>
      </c>
      <c r="G979" s="214" t="n">
        <v>1289190</v>
      </c>
      <c r="H979" s="215" t="n">
        <v>37035.3375578704</v>
      </c>
      <c r="I979" s="0" t="s">
        <v>815</v>
      </c>
      <c r="M979" s="0" t="s">
        <v>780</v>
      </c>
      <c r="N979" s="0" t="s">
        <v>797</v>
      </c>
      <c r="O979" s="0" t="s">
        <v>798</v>
      </c>
      <c r="Q979" s="216" t="n">
        <v>3</v>
      </c>
      <c r="S979" s="0" t="s">
        <v>783</v>
      </c>
      <c r="T979" s="0" t="s">
        <v>784</v>
      </c>
      <c r="U979" s="218" t="n">
        <v>954</v>
      </c>
      <c r="V979" s="0" t="s">
        <v>816</v>
      </c>
      <c r="W979" s="0" t="s">
        <v>800</v>
      </c>
      <c r="X979" s="0" t="s">
        <v>787</v>
      </c>
      <c r="Y979" s="0" t="s">
        <v>788</v>
      </c>
      <c r="Z979" s="0" t="s">
        <v>789</v>
      </c>
      <c r="AA979" s="0" t="n">
        <v>2150608</v>
      </c>
    </row>
    <row r="980" customFormat="false" ht="12.75" hidden="false" customHeight="false" outlineLevel="0" collapsed="false">
      <c r="A980" s="208" t="str">
        <f aca="false">B980&amp;" "&amp;C980&amp;" "&amp;D980</f>
        <v>US Natural Gas Physical</v>
      </c>
      <c r="B980" s="208" t="str">
        <f aca="false">IF((LEFT(N980,2)="US"),"US","")</f>
        <v>US</v>
      </c>
      <c r="C980" s="208" t="str">
        <f aca="false">M980</f>
        <v>Natural Gas</v>
      </c>
      <c r="D980" s="208" t="str">
        <f aca="false">IF(ISNUMBER(FIND("Phy",N980))=TRUE(),"Physical","Financial")</f>
        <v>Physical</v>
      </c>
      <c r="E980" s="208" t="n">
        <f aca="false">IF(VLOOKUP(S980,'DD-Lookup'!$J$6:$L$50,3,FALSE())="Monthly",(YEAR(AC980)-YEAR(AB980))*12+MONTH(AC980)-MONTH(AB980)+1,(AC980-AB980+1))</f>
        <v>1</v>
      </c>
      <c r="F980" s="239" t="n">
        <f aca="false">E980*SUM(P980:Q980)</f>
        <v>5000</v>
      </c>
      <c r="G980" s="214" t="n">
        <v>1289191</v>
      </c>
      <c r="H980" s="215" t="n">
        <v>37035.3375578704</v>
      </c>
      <c r="I980" s="0" t="s">
        <v>1115</v>
      </c>
      <c r="M980" s="0" t="s">
        <v>858</v>
      </c>
      <c r="N980" s="0" t="s">
        <v>1305</v>
      </c>
      <c r="O980" s="0" t="s">
        <v>1547</v>
      </c>
      <c r="P980" s="216" t="n">
        <v>5000</v>
      </c>
      <c r="S980" s="0" t="s">
        <v>1026</v>
      </c>
      <c r="T980" s="0" t="s">
        <v>784</v>
      </c>
      <c r="U980" s="218" t="n">
        <v>2.965</v>
      </c>
      <c r="V980" s="0" t="s">
        <v>1568</v>
      </c>
      <c r="W980" s="0" t="s">
        <v>1548</v>
      </c>
      <c r="X980" s="0" t="s">
        <v>1535</v>
      </c>
      <c r="Y980" s="0" t="s">
        <v>1310</v>
      </c>
      <c r="Z980" s="0" t="s">
        <v>571</v>
      </c>
      <c r="AA980" s="0" t="n">
        <v>807091</v>
      </c>
      <c r="AB980" s="215" t="n">
        <v>37036.875</v>
      </c>
      <c r="AC980" s="215" t="n">
        <v>37036.875</v>
      </c>
    </row>
    <row r="981" customFormat="false" ht="12.75" hidden="false" customHeight="false" outlineLevel="0" collapsed="false">
      <c r="A981" s="208" t="str">
        <f aca="false">B981&amp;" "&amp;C981&amp;" "&amp;D981</f>
        <v>US Natural Gas Financial</v>
      </c>
      <c r="B981" s="208" t="str">
        <f aca="false">IF((LEFT(N981,2)="US"),"US","")</f>
        <v>US</v>
      </c>
      <c r="C981" s="208" t="str">
        <f aca="false">M981</f>
        <v>Natural Gas</v>
      </c>
      <c r="D981" s="208" t="str">
        <f aca="false">IF(ISNUMBER(FIND("Phy",N981))=TRUE(),"Physical","Financial")</f>
        <v>Financial</v>
      </c>
      <c r="E981" s="208" t="n">
        <f aca="false">IF(VLOOKUP(S981,'DD-Lookup'!$J$6:$L$50,3,FALSE())="Monthly",(YEAR(AC981)-YEAR(AB981))*12+MONTH(AC981)-MONTH(AB981)+1,(AC981-AB981+1))</f>
        <v>30</v>
      </c>
      <c r="F981" s="239" t="n">
        <f aca="false">E981*SUM(P981:Q981)</f>
        <v>75000</v>
      </c>
      <c r="G981" s="214" t="n">
        <v>1289192</v>
      </c>
      <c r="H981" s="215" t="n">
        <v>37035.3376041667</v>
      </c>
      <c r="I981" s="0" t="s">
        <v>1600</v>
      </c>
      <c r="M981" s="0" t="s">
        <v>858</v>
      </c>
      <c r="N981" s="0" t="s">
        <v>1024</v>
      </c>
      <c r="O981" s="0" t="s">
        <v>1025</v>
      </c>
      <c r="Q981" s="216" t="n">
        <v>2500</v>
      </c>
      <c r="S981" s="0" t="s">
        <v>1026</v>
      </c>
      <c r="T981" s="0" t="s">
        <v>784</v>
      </c>
      <c r="U981" s="218" t="n">
        <v>4.19</v>
      </c>
      <c r="V981" s="0" t="s">
        <v>1689</v>
      </c>
      <c r="W981" s="0" t="s">
        <v>1028</v>
      </c>
      <c r="X981" s="0" t="s">
        <v>1029</v>
      </c>
      <c r="Y981" s="0" t="s">
        <v>838</v>
      </c>
      <c r="Z981" s="0" t="s">
        <v>571</v>
      </c>
      <c r="AA981" s="0" t="s">
        <v>1690</v>
      </c>
      <c r="AB981" s="215" t="n">
        <v>37043.875</v>
      </c>
      <c r="AC981" s="215" t="n">
        <v>37072.875</v>
      </c>
    </row>
    <row r="982" customFormat="false" ht="12.75" hidden="false" customHeight="false" outlineLevel="0" collapsed="false">
      <c r="A982" s="208" t="str">
        <f aca="false">B982&amp;" "&amp;C982&amp;" "&amp;D982</f>
        <v>US Power Physical</v>
      </c>
      <c r="B982" s="208" t="str">
        <f aca="false">IF((LEFT(N982,2)="US"),"US","")</f>
        <v>US</v>
      </c>
      <c r="C982" s="208" t="str">
        <f aca="false">M982</f>
        <v>Power</v>
      </c>
      <c r="D982" s="208" t="str">
        <f aca="false">IF(ISNUMBER(FIND("Phy",N982))=TRUE(),"Physical","Financial")</f>
        <v>Physical</v>
      </c>
      <c r="E982" s="208" t="n">
        <f aca="false">IF(VLOOKUP(S982,'DD-Lookup'!$J$6:$L$50,3,FALSE())="Monthly",(YEAR(AC982)-YEAR(AB982))*12+MONTH(AC982)-MONTH(AB982)+1,(AC982-AB982+1))</f>
        <v>2</v>
      </c>
      <c r="F982" s="239" t="n">
        <f aca="false">E982*SUM(P982:Q982)</f>
        <v>50</v>
      </c>
      <c r="G982" s="214" t="n">
        <v>1289193</v>
      </c>
      <c r="H982" s="215" t="n">
        <v>37035.3376273148</v>
      </c>
      <c r="I982" s="0" t="s">
        <v>1073</v>
      </c>
      <c r="M982" s="0" t="s">
        <v>67</v>
      </c>
      <c r="N982" s="0" t="s">
        <v>1648</v>
      </c>
      <c r="O982" s="0" t="s">
        <v>1656</v>
      </c>
      <c r="Q982" s="216" t="n">
        <v>25</v>
      </c>
      <c r="S982" s="0" t="s">
        <v>930</v>
      </c>
      <c r="T982" s="0" t="s">
        <v>784</v>
      </c>
      <c r="U982" s="218" t="n">
        <v>130</v>
      </c>
      <c r="V982" s="0" t="s">
        <v>1691</v>
      </c>
      <c r="W982" s="0" t="s">
        <v>1651</v>
      </c>
      <c r="X982" s="0" t="s">
        <v>1652</v>
      </c>
      <c r="Y982" s="0" t="s">
        <v>1051</v>
      </c>
      <c r="Z982" s="0" t="s">
        <v>618</v>
      </c>
      <c r="AA982" s="0" t="n">
        <v>621249.1</v>
      </c>
      <c r="AB982" s="215" t="n">
        <v>37038.875</v>
      </c>
      <c r="AC982" s="215" t="n">
        <v>37039.875</v>
      </c>
    </row>
    <row r="983" customFormat="false" ht="12.75" hidden="false" customHeight="false" outlineLevel="0" collapsed="false">
      <c r="A983" s="208" t="str">
        <f aca="false">B983&amp;" "&amp;C983&amp;" "&amp;D983</f>
        <v>US Natural Gas Financial</v>
      </c>
      <c r="B983" s="208" t="str">
        <f aca="false">IF((LEFT(N983,2)="US"),"US","")</f>
        <v>US</v>
      </c>
      <c r="C983" s="208" t="str">
        <f aca="false">M983</f>
        <v>Natural Gas</v>
      </c>
      <c r="D983" s="208" t="str">
        <f aca="false">IF(ISNUMBER(FIND("Phy",N983))=TRUE(),"Physical","Financial")</f>
        <v>Financial</v>
      </c>
      <c r="E983" s="208" t="n">
        <f aca="false">IF(VLOOKUP(S983,'DD-Lookup'!$J$6:$L$50,3,FALSE())="Monthly",(YEAR(AC983)-YEAR(AB983))*12+MONTH(AC983)-MONTH(AB983)+1,(AC983-AB983+1))</f>
        <v>30</v>
      </c>
      <c r="F983" s="239" t="n">
        <f aca="false">E983*SUM(P983:Q983)</f>
        <v>450000</v>
      </c>
      <c r="G983" s="214" t="n">
        <v>1289194</v>
      </c>
      <c r="H983" s="215" t="n">
        <v>37035.337662037</v>
      </c>
      <c r="I983" s="0" t="s">
        <v>796</v>
      </c>
      <c r="M983" s="0" t="s">
        <v>858</v>
      </c>
      <c r="N983" s="0" t="s">
        <v>1024</v>
      </c>
      <c r="O983" s="0" t="s">
        <v>1025</v>
      </c>
      <c r="P983" s="216" t="n">
        <v>15000</v>
      </c>
      <c r="S983" s="0" t="s">
        <v>1026</v>
      </c>
      <c r="T983" s="0" t="s">
        <v>784</v>
      </c>
      <c r="U983" s="218" t="n">
        <v>4.18</v>
      </c>
      <c r="V983" s="0" t="s">
        <v>1213</v>
      </c>
      <c r="W983" s="0" t="s">
        <v>1028</v>
      </c>
      <c r="X983" s="0" t="s">
        <v>1029</v>
      </c>
      <c r="Y983" s="0" t="s">
        <v>838</v>
      </c>
      <c r="Z983" s="0" t="s">
        <v>571</v>
      </c>
      <c r="AA983" s="0" t="s">
        <v>1692</v>
      </c>
      <c r="AB983" s="215" t="n">
        <v>37043.875</v>
      </c>
      <c r="AC983" s="215" t="n">
        <v>37072.875</v>
      </c>
    </row>
    <row r="984" customFormat="false" ht="12.75" hidden="false" customHeight="false" outlineLevel="0" collapsed="false">
      <c r="A984" s="208" t="str">
        <f aca="false">B984&amp;" "&amp;C984&amp;" "&amp;D984</f>
        <v>US Power Physical</v>
      </c>
      <c r="B984" s="208" t="str">
        <f aca="false">IF((LEFT(N984,2)="US"),"US","")</f>
        <v>US</v>
      </c>
      <c r="C984" s="208" t="str">
        <f aca="false">M984</f>
        <v>Power</v>
      </c>
      <c r="D984" s="208" t="str">
        <f aca="false">IF(ISNUMBER(FIND("Phy",N984))=TRUE(),"Physical","Financial")</f>
        <v>Physical</v>
      </c>
      <c r="E984" s="208" t="n">
        <f aca="false">IF(VLOOKUP(S984,'DD-Lookup'!$J$6:$L$50,3,FALSE())="Monthly",(YEAR(AC984)-YEAR(AB984))*12+MONTH(AC984)-MONTH(AB984)+1,(AC984-AB984+1))</f>
        <v>2</v>
      </c>
      <c r="F984" s="239" t="n">
        <f aca="false">E984*SUM(P984:Q984)</f>
        <v>50</v>
      </c>
      <c r="G984" s="214" t="n">
        <v>1289195</v>
      </c>
      <c r="H984" s="215" t="n">
        <v>37035.3376851852</v>
      </c>
      <c r="I984" s="0" t="s">
        <v>1248</v>
      </c>
      <c r="M984" s="0" t="s">
        <v>67</v>
      </c>
      <c r="N984" s="0" t="s">
        <v>1648</v>
      </c>
      <c r="O984" s="0" t="s">
        <v>1656</v>
      </c>
      <c r="Q984" s="216" t="n">
        <v>25</v>
      </c>
      <c r="S984" s="0" t="s">
        <v>930</v>
      </c>
      <c r="T984" s="0" t="s">
        <v>784</v>
      </c>
      <c r="U984" s="218" t="n">
        <v>134</v>
      </c>
      <c r="V984" s="0" t="s">
        <v>1693</v>
      </c>
      <c r="W984" s="0" t="s">
        <v>1651</v>
      </c>
      <c r="X984" s="0" t="s">
        <v>1652</v>
      </c>
      <c r="Y984" s="0" t="s">
        <v>1051</v>
      </c>
      <c r="Z984" s="0" t="s">
        <v>618</v>
      </c>
      <c r="AA984" s="0" t="n">
        <v>621250.1</v>
      </c>
      <c r="AB984" s="215" t="n">
        <v>37038.875</v>
      </c>
      <c r="AC984" s="215" t="n">
        <v>37039.875</v>
      </c>
    </row>
    <row r="985" customFormat="false" ht="12.75" hidden="false" customHeight="false" outlineLevel="0" collapsed="false">
      <c r="A985" s="208" t="str">
        <f aca="false">B985&amp;" "&amp;C985&amp;" "&amp;D985</f>
        <v>US Natural Gas Financial</v>
      </c>
      <c r="B985" s="208" t="str">
        <f aca="false">IF((LEFT(N985,2)="US"),"US","")</f>
        <v>US</v>
      </c>
      <c r="C985" s="208" t="str">
        <f aca="false">M985</f>
        <v>Natural Gas</v>
      </c>
      <c r="D985" s="208" t="str">
        <f aca="false">IF(ISNUMBER(FIND("Phy",N985))=TRUE(),"Physical","Financial")</f>
        <v>Financial</v>
      </c>
      <c r="E985" s="208" t="n">
        <f aca="false">IF(VLOOKUP(S985,'DD-Lookup'!$J$6:$L$50,3,FALSE())="Monthly",(YEAR(AC985)-YEAR(AB985))*12+MONTH(AC985)-MONTH(AB985)+1,(AC985-AB985+1))</f>
        <v>151</v>
      </c>
      <c r="F985" s="239" t="n">
        <f aca="false">E985*SUM(P985:Q985)</f>
        <v>755000</v>
      </c>
      <c r="G985" s="214" t="n">
        <v>1289196</v>
      </c>
      <c r="H985" s="215" t="n">
        <v>37035.3376967593</v>
      </c>
      <c r="I985" s="0" t="s">
        <v>1694</v>
      </c>
      <c r="M985" s="0" t="s">
        <v>858</v>
      </c>
      <c r="N985" s="0" t="s">
        <v>1024</v>
      </c>
      <c r="O985" s="0" t="s">
        <v>1289</v>
      </c>
      <c r="P985" s="216" t="n">
        <v>5000</v>
      </c>
      <c r="S985" s="0" t="s">
        <v>1026</v>
      </c>
      <c r="T985" s="0" t="s">
        <v>784</v>
      </c>
      <c r="U985" s="218" t="n">
        <v>4.68</v>
      </c>
      <c r="V985" s="0" t="s">
        <v>1695</v>
      </c>
      <c r="W985" s="0" t="s">
        <v>1028</v>
      </c>
      <c r="X985" s="0" t="s">
        <v>1029</v>
      </c>
      <c r="Y985" s="0" t="s">
        <v>838</v>
      </c>
      <c r="Z985" s="0" t="s">
        <v>571</v>
      </c>
      <c r="AA985" s="0" t="s">
        <v>1696</v>
      </c>
      <c r="AB985" s="215" t="n">
        <v>37196</v>
      </c>
      <c r="AC985" s="215" t="n">
        <v>37346</v>
      </c>
    </row>
    <row r="986" customFormat="false" ht="12.75" hidden="false" customHeight="false" outlineLevel="0" collapsed="false">
      <c r="A986" s="208" t="str">
        <f aca="false">B986&amp;" "&amp;C986&amp;" "&amp;D986</f>
        <v>US Natural Gas Physical</v>
      </c>
      <c r="B986" s="208" t="str">
        <f aca="false">IF((LEFT(N986,2)="US"),"US","")</f>
        <v>US</v>
      </c>
      <c r="C986" s="208" t="str">
        <f aca="false">M986</f>
        <v>Natural Gas</v>
      </c>
      <c r="D986" s="208" t="str">
        <f aca="false">IF(ISNUMBER(FIND("Phy",N986))=TRUE(),"Physical","Financial")</f>
        <v>Physical</v>
      </c>
      <c r="E986" s="208" t="n">
        <f aca="false">IF(VLOOKUP(S986,'DD-Lookup'!$J$6:$L$50,3,FALSE())="Monthly",(YEAR(AC986)-YEAR(AB986))*12+MONTH(AC986)-MONTH(AB986)+1,(AC986-AB986+1))</f>
        <v>1</v>
      </c>
      <c r="F986" s="239" t="n">
        <f aca="false">E986*SUM(P986:Q986)</f>
        <v>5000</v>
      </c>
      <c r="G986" s="214" t="n">
        <v>1289197</v>
      </c>
      <c r="H986" s="215" t="n">
        <v>37035.3377662037</v>
      </c>
      <c r="I986" s="0" t="s">
        <v>1697</v>
      </c>
      <c r="M986" s="0" t="s">
        <v>858</v>
      </c>
      <c r="N986" s="0" t="s">
        <v>1305</v>
      </c>
      <c r="O986" s="0" t="s">
        <v>1418</v>
      </c>
      <c r="Q986" s="216" t="n">
        <v>5000</v>
      </c>
      <c r="S986" s="0" t="s">
        <v>1026</v>
      </c>
      <c r="T986" s="0" t="s">
        <v>784</v>
      </c>
      <c r="U986" s="218" t="n">
        <v>4.49</v>
      </c>
      <c r="V986" s="0" t="s">
        <v>1698</v>
      </c>
      <c r="W986" s="0" t="s">
        <v>1388</v>
      </c>
      <c r="X986" s="0" t="s">
        <v>1389</v>
      </c>
      <c r="Y986" s="0" t="s">
        <v>1310</v>
      </c>
      <c r="Z986" s="0" t="s">
        <v>571</v>
      </c>
      <c r="AA986" s="0" t="n">
        <v>807092</v>
      </c>
      <c r="AB986" s="215" t="n">
        <v>37036.875</v>
      </c>
      <c r="AC986" s="215" t="n">
        <v>37036.875</v>
      </c>
    </row>
    <row r="987" customFormat="false" ht="12.75" hidden="false" customHeight="false" outlineLevel="0" collapsed="false">
      <c r="A987" s="208" t="str">
        <f aca="false">B987&amp;" "&amp;C987&amp;" "&amp;D987</f>
        <v>US Natural Gas Physical</v>
      </c>
      <c r="B987" s="208" t="str">
        <f aca="false">IF((LEFT(N987,2)="US"),"US","")</f>
        <v>US</v>
      </c>
      <c r="C987" s="208" t="str">
        <f aca="false">M987</f>
        <v>Natural Gas</v>
      </c>
      <c r="D987" s="208" t="str">
        <f aca="false">IF(ISNUMBER(FIND("Phy",N987))=TRUE(),"Physical","Financial")</f>
        <v>Physical</v>
      </c>
      <c r="E987" s="208" t="n">
        <f aca="false">IF(VLOOKUP(S987,'DD-Lookup'!$J$6:$L$50,3,FALSE())="Monthly",(YEAR(AC987)-YEAR(AB987))*12+MONTH(AC987)-MONTH(AB987)+1,(AC987-AB987+1))</f>
        <v>1</v>
      </c>
      <c r="F987" s="239" t="n">
        <f aca="false">E987*SUM(P987:Q987)</f>
        <v>5000</v>
      </c>
      <c r="G987" s="214" t="n">
        <v>1289198</v>
      </c>
      <c r="H987" s="215" t="n">
        <v>37035.3377777778</v>
      </c>
      <c r="I987" s="0" t="s">
        <v>1699</v>
      </c>
      <c r="M987" s="0" t="s">
        <v>858</v>
      </c>
      <c r="N987" s="0" t="s">
        <v>1305</v>
      </c>
      <c r="O987" s="0" t="s">
        <v>1498</v>
      </c>
      <c r="P987" s="216" t="n">
        <v>5000</v>
      </c>
      <c r="S987" s="0" t="s">
        <v>1026</v>
      </c>
      <c r="T987" s="0" t="s">
        <v>784</v>
      </c>
      <c r="U987" s="218" t="n">
        <v>4.47</v>
      </c>
      <c r="V987" s="0" t="s">
        <v>1700</v>
      </c>
      <c r="W987" s="0" t="s">
        <v>1388</v>
      </c>
      <c r="X987" s="0" t="s">
        <v>1389</v>
      </c>
      <c r="Y987" s="0" t="s">
        <v>1310</v>
      </c>
      <c r="Z987" s="0" t="s">
        <v>571</v>
      </c>
      <c r="AA987" s="0" t="n">
        <v>807093</v>
      </c>
      <c r="AB987" s="215" t="n">
        <v>37036.875</v>
      </c>
      <c r="AC987" s="215" t="n">
        <v>37036.875</v>
      </c>
    </row>
    <row r="988" customFormat="false" ht="12.75" hidden="false" customHeight="false" outlineLevel="0" collapsed="false">
      <c r="A988" s="208" t="str">
        <f aca="false">B988&amp;" "&amp;C988&amp;" "&amp;D988</f>
        <v> Natural Gas Physical</v>
      </c>
      <c r="B988" s="208" t="str">
        <f aca="false">IF((LEFT(N988,2)="US"),"US","")</f>
        <v/>
      </c>
      <c r="C988" s="208" t="str">
        <f aca="false">M988</f>
        <v>Natural Gas</v>
      </c>
      <c r="D988" s="208" t="str">
        <f aca="false">IF(ISNUMBER(FIND("Phy",N988))=TRUE(),"Physical","Financial")</f>
        <v>Physical</v>
      </c>
      <c r="E988" s="208" t="n">
        <f aca="false">IF(VLOOKUP(S988,'DD-Lookup'!$J$6:$L$50,3,FALSE())="Monthly",(YEAR(AC988)-YEAR(AB988))*12+MONTH(AC988)-MONTH(AB988)+1,(AC988-AB988+1))</f>
        <v>1</v>
      </c>
      <c r="F988" s="239" t="n">
        <f aca="false">E988*SUM(P988:Q988)</f>
        <v>50000</v>
      </c>
      <c r="G988" s="214" t="n">
        <v>1289199</v>
      </c>
      <c r="H988" s="215" t="n">
        <v>37035.3378009259</v>
      </c>
      <c r="I988" s="0" t="s">
        <v>1701</v>
      </c>
      <c r="M988" s="0" t="s">
        <v>858</v>
      </c>
      <c r="N988" s="0" t="s">
        <v>859</v>
      </c>
      <c r="O988" s="0" t="s">
        <v>937</v>
      </c>
      <c r="P988" s="216" t="n">
        <v>50000</v>
      </c>
      <c r="S988" s="0" t="s">
        <v>861</v>
      </c>
      <c r="T988" s="0" t="s">
        <v>862</v>
      </c>
      <c r="U988" s="218" t="n">
        <v>18.5</v>
      </c>
      <c r="V988" s="0" t="s">
        <v>1702</v>
      </c>
      <c r="W988" s="0" t="s">
        <v>864</v>
      </c>
      <c r="X988" s="0" t="s">
        <v>865</v>
      </c>
      <c r="Y988" s="0" t="s">
        <v>866</v>
      </c>
      <c r="Z988" s="0" t="s">
        <v>867</v>
      </c>
      <c r="AA988" s="0" t="n">
        <v>104786</v>
      </c>
      <c r="AB988" s="215" t="n">
        <v>37036.875</v>
      </c>
      <c r="AC988" s="215" t="n">
        <v>37036.875</v>
      </c>
    </row>
    <row r="989" customFormat="false" ht="12.75" hidden="false" customHeight="false" outlineLevel="0" collapsed="false">
      <c r="A989" s="208" t="str">
        <f aca="false">B989&amp;" "&amp;C989&amp;" "&amp;D989</f>
        <v>US Natural Gas Physical</v>
      </c>
      <c r="B989" s="208" t="str">
        <f aca="false">IF((LEFT(N989,2)="US"),"US","")</f>
        <v>US</v>
      </c>
      <c r="C989" s="208" t="str">
        <f aca="false">M989</f>
        <v>Natural Gas</v>
      </c>
      <c r="D989" s="208" t="str">
        <f aca="false">IF(ISNUMBER(FIND("Phy",N989))=TRUE(),"Physical","Financial")</f>
        <v>Physical</v>
      </c>
      <c r="E989" s="208" t="n">
        <f aca="false">IF(VLOOKUP(S989,'DD-Lookup'!$J$6:$L$50,3,FALSE())="Monthly",(YEAR(AC989)-YEAR(AB989))*12+MONTH(AC989)-MONTH(AB989)+1,(AC989-AB989+1))</f>
        <v>1</v>
      </c>
      <c r="F989" s="239" t="n">
        <f aca="false">E989*SUM(P989:Q989)</f>
        <v>5000</v>
      </c>
      <c r="G989" s="214" t="n">
        <v>1289200</v>
      </c>
      <c r="H989" s="215" t="n">
        <v>37035.3378356482</v>
      </c>
      <c r="I989" s="0" t="s">
        <v>1141</v>
      </c>
      <c r="M989" s="0" t="s">
        <v>858</v>
      </c>
      <c r="N989" s="0" t="s">
        <v>1305</v>
      </c>
      <c r="O989" s="0" t="s">
        <v>1703</v>
      </c>
      <c r="Q989" s="216" t="n">
        <v>5000</v>
      </c>
      <c r="S989" s="0" t="s">
        <v>1026</v>
      </c>
      <c r="T989" s="0" t="s">
        <v>784</v>
      </c>
      <c r="U989" s="218" t="n">
        <v>4.075</v>
      </c>
      <c r="V989" s="0" t="s">
        <v>1704</v>
      </c>
      <c r="W989" s="0" t="s">
        <v>1667</v>
      </c>
      <c r="X989" s="0" t="s">
        <v>1639</v>
      </c>
      <c r="Y989" s="0" t="s">
        <v>1310</v>
      </c>
      <c r="Z989" s="0" t="s">
        <v>571</v>
      </c>
      <c r="AA989" s="0" t="n">
        <v>807094</v>
      </c>
      <c r="AB989" s="215" t="n">
        <v>37036.875</v>
      </c>
      <c r="AC989" s="215" t="n">
        <v>37036.875</v>
      </c>
    </row>
    <row r="990" customFormat="false" ht="12.75" hidden="false" customHeight="false" outlineLevel="0" collapsed="false">
      <c r="A990" s="208" t="str">
        <f aca="false">B990&amp;" "&amp;C990&amp;" "&amp;D990</f>
        <v>US Natural Gas Physical</v>
      </c>
      <c r="B990" s="208" t="str">
        <f aca="false">IF((LEFT(N990,2)="US"),"US","")</f>
        <v>US</v>
      </c>
      <c r="C990" s="208" t="str">
        <f aca="false">M990</f>
        <v>Natural Gas</v>
      </c>
      <c r="D990" s="208" t="str">
        <f aca="false">IF(ISNUMBER(FIND("Phy",N990))=TRUE(),"Physical","Financial")</f>
        <v>Physical</v>
      </c>
      <c r="E990" s="208" t="n">
        <f aca="false">IF(VLOOKUP(S990,'DD-Lookup'!$J$6:$L$50,3,FALSE())="Monthly",(YEAR(AC990)-YEAR(AB990))*12+MONTH(AC990)-MONTH(AB990)+1,(AC990-AB990+1))</f>
        <v>1</v>
      </c>
      <c r="F990" s="239" t="n">
        <f aca="false">E990*SUM(P990:Q990)</f>
        <v>2500</v>
      </c>
      <c r="G990" s="214" t="n">
        <v>1289201</v>
      </c>
      <c r="H990" s="215" t="n">
        <v>37035.3378587963</v>
      </c>
      <c r="I990" s="0" t="s">
        <v>1112</v>
      </c>
      <c r="M990" s="0" t="s">
        <v>858</v>
      </c>
      <c r="N990" s="0" t="s">
        <v>1305</v>
      </c>
      <c r="O990" s="0" t="s">
        <v>1604</v>
      </c>
      <c r="P990" s="216" t="n">
        <v>2500</v>
      </c>
      <c r="S990" s="0" t="s">
        <v>1026</v>
      </c>
      <c r="T990" s="0" t="s">
        <v>784</v>
      </c>
      <c r="U990" s="218" t="n">
        <v>2.89</v>
      </c>
      <c r="V990" s="0" t="s">
        <v>1640</v>
      </c>
      <c r="W990" s="0" t="s">
        <v>1605</v>
      </c>
      <c r="X990" s="0" t="s">
        <v>1606</v>
      </c>
      <c r="Y990" s="0" t="s">
        <v>1310</v>
      </c>
      <c r="Z990" s="0" t="s">
        <v>571</v>
      </c>
      <c r="AA990" s="0" t="n">
        <v>807095</v>
      </c>
      <c r="AB990" s="215" t="n">
        <v>37036.875</v>
      </c>
      <c r="AC990" s="215" t="n">
        <v>37036.875</v>
      </c>
    </row>
    <row r="991" customFormat="false" ht="12.75" hidden="false" customHeight="false" outlineLevel="0" collapsed="false">
      <c r="A991" s="208" t="str">
        <f aca="false">B991&amp;" "&amp;C991&amp;" "&amp;D991</f>
        <v>US Power Physical</v>
      </c>
      <c r="B991" s="208" t="str">
        <f aca="false">IF((LEFT(N991,2)="US"),"US","")</f>
        <v>US</v>
      </c>
      <c r="C991" s="208" t="str">
        <f aca="false">M991</f>
        <v>Power</v>
      </c>
      <c r="D991" s="208" t="str">
        <f aca="false">IF(ISNUMBER(FIND("Phy",N991))=TRUE(),"Physical","Financial")</f>
        <v>Physical</v>
      </c>
      <c r="E991" s="208" t="n">
        <f aca="false">IF(VLOOKUP(S991,'DD-Lookup'!$J$6:$L$50,3,FALSE())="Monthly",(YEAR(AC991)-YEAR(AB991))*12+MONTH(AC991)-MONTH(AB991)+1,(AC991-AB991+1))</f>
        <v>30</v>
      </c>
      <c r="F991" s="239" t="n">
        <f aca="false">E991*SUM(P991:Q991)</f>
        <v>1500</v>
      </c>
      <c r="G991" s="214" t="n">
        <v>1289202</v>
      </c>
      <c r="H991" s="215" t="n">
        <v>37035.3378935185</v>
      </c>
      <c r="I991" s="0" t="s">
        <v>1115</v>
      </c>
      <c r="M991" s="0" t="s">
        <v>67</v>
      </c>
      <c r="N991" s="0" t="s">
        <v>1081</v>
      </c>
      <c r="O991" s="0" t="s">
        <v>1705</v>
      </c>
      <c r="Q991" s="216" t="n">
        <v>50</v>
      </c>
      <c r="S991" s="0" t="s">
        <v>930</v>
      </c>
      <c r="T991" s="0" t="s">
        <v>784</v>
      </c>
      <c r="U991" s="218" t="n">
        <v>37.5</v>
      </c>
      <c r="V991" s="0" t="s">
        <v>1117</v>
      </c>
      <c r="W991" s="0" t="s">
        <v>1105</v>
      </c>
      <c r="X991" s="0" t="s">
        <v>1106</v>
      </c>
      <c r="Y991" s="0" t="s">
        <v>1051</v>
      </c>
      <c r="Z991" s="0" t="s">
        <v>618</v>
      </c>
      <c r="AA991" s="0" t="n">
        <v>621251.1</v>
      </c>
      <c r="AB991" s="215" t="n">
        <v>37500.5916666667</v>
      </c>
      <c r="AC991" s="215" t="n">
        <v>37529.5916666667</v>
      </c>
    </row>
    <row r="992" customFormat="false" ht="12.75" hidden="false" customHeight="false" outlineLevel="0" collapsed="false">
      <c r="A992" s="208" t="str">
        <f aca="false">B992&amp;" "&amp;C992&amp;" "&amp;D992</f>
        <v>US Power Physical</v>
      </c>
      <c r="B992" s="208" t="str">
        <f aca="false">IF((LEFT(N992,2)="US"),"US","")</f>
        <v>US</v>
      </c>
      <c r="C992" s="208" t="str">
        <f aca="false">M992</f>
        <v>Power</v>
      </c>
      <c r="D992" s="208" t="str">
        <f aca="false">IF(ISNUMBER(FIND("Phy",N992))=TRUE(),"Physical","Financial")</f>
        <v>Physical</v>
      </c>
      <c r="E992" s="208" t="n">
        <f aca="false">IF(VLOOKUP(S992,'DD-Lookup'!$J$6:$L$50,3,FALSE())="Monthly",(YEAR(AC992)-YEAR(AB992))*12+MONTH(AC992)-MONTH(AB992)+1,(AC992-AB992+1))</f>
        <v>2</v>
      </c>
      <c r="F992" s="239" t="n">
        <f aca="false">E992*SUM(P992:Q992)</f>
        <v>50</v>
      </c>
      <c r="G992" s="214" t="n">
        <v>1289203</v>
      </c>
      <c r="H992" s="215" t="n">
        <v>37035.3379166667</v>
      </c>
      <c r="I992" s="0" t="s">
        <v>1233</v>
      </c>
      <c r="M992" s="0" t="s">
        <v>67</v>
      </c>
      <c r="N992" s="0" t="s">
        <v>1648</v>
      </c>
      <c r="O992" s="0" t="s">
        <v>1656</v>
      </c>
      <c r="P992" s="216" t="n">
        <v>25</v>
      </c>
      <c r="S992" s="0" t="s">
        <v>930</v>
      </c>
      <c r="T992" s="0" t="s">
        <v>784</v>
      </c>
      <c r="U992" s="218" t="n">
        <v>128</v>
      </c>
      <c r="V992" s="0" t="s">
        <v>1630</v>
      </c>
      <c r="W992" s="0" t="s">
        <v>1651</v>
      </c>
      <c r="X992" s="0" t="s">
        <v>1652</v>
      </c>
      <c r="Y992" s="0" t="s">
        <v>1051</v>
      </c>
      <c r="Z992" s="0" t="s">
        <v>618</v>
      </c>
      <c r="AA992" s="0" t="n">
        <v>621252.1</v>
      </c>
      <c r="AB992" s="215" t="n">
        <v>37038.875</v>
      </c>
      <c r="AC992" s="215" t="n">
        <v>37039.875</v>
      </c>
    </row>
    <row r="993" customFormat="false" ht="12.75" hidden="false" customHeight="false" outlineLevel="0" collapsed="false">
      <c r="A993" s="208" t="str">
        <f aca="false">B993&amp;" "&amp;C993&amp;" "&amp;D993</f>
        <v>US Natural Gas Physical</v>
      </c>
      <c r="B993" s="208" t="str">
        <f aca="false">IF((LEFT(N993,2)="US"),"US","")</f>
        <v>US</v>
      </c>
      <c r="C993" s="208" t="str">
        <f aca="false">M993</f>
        <v>Natural Gas</v>
      </c>
      <c r="D993" s="208" t="str">
        <f aca="false">IF(ISNUMBER(FIND("Phy",N993))=TRUE(),"Physical","Financial")</f>
        <v>Physical</v>
      </c>
      <c r="E993" s="208" t="n">
        <f aca="false">IF(VLOOKUP(S993,'DD-Lookup'!$J$6:$L$50,3,FALSE())="Monthly",(YEAR(AC993)-YEAR(AB993))*12+MONTH(AC993)-MONTH(AB993)+1,(AC993-AB993+1))</f>
        <v>1</v>
      </c>
      <c r="F993" s="239" t="n">
        <f aca="false">E993*SUM(P993:Q993)</f>
        <v>10000</v>
      </c>
      <c r="G993" s="214" t="n">
        <v>1289204</v>
      </c>
      <c r="H993" s="215" t="n">
        <v>37035.3380555556</v>
      </c>
      <c r="I993" s="0" t="s">
        <v>1399</v>
      </c>
      <c r="M993" s="0" t="s">
        <v>858</v>
      </c>
      <c r="N993" s="0" t="s">
        <v>1305</v>
      </c>
      <c r="O993" s="0" t="s">
        <v>1533</v>
      </c>
      <c r="P993" s="216" t="n">
        <v>10000</v>
      </c>
      <c r="S993" s="0" t="s">
        <v>1026</v>
      </c>
      <c r="T993" s="0" t="s">
        <v>784</v>
      </c>
      <c r="U993" s="218" t="n">
        <v>4</v>
      </c>
      <c r="V993" s="0" t="s">
        <v>1564</v>
      </c>
      <c r="W993" s="0" t="s">
        <v>1514</v>
      </c>
      <c r="X993" s="0" t="s">
        <v>1535</v>
      </c>
      <c r="Y993" s="0" t="s">
        <v>1310</v>
      </c>
      <c r="Z993" s="0" t="s">
        <v>571</v>
      </c>
      <c r="AA993" s="0" t="n">
        <v>807096</v>
      </c>
      <c r="AB993" s="215" t="n">
        <v>37036.875</v>
      </c>
      <c r="AC993" s="215" t="n">
        <v>37036.875</v>
      </c>
    </row>
    <row r="994" customFormat="false" ht="12.75" hidden="false" customHeight="false" outlineLevel="0" collapsed="false">
      <c r="A994" s="208" t="str">
        <f aca="false">B994&amp;" "&amp;C994&amp;" "&amp;D994</f>
        <v>US Power Physical</v>
      </c>
      <c r="B994" s="208" t="str">
        <f aca="false">IF((LEFT(N994,2)="US"),"US","")</f>
        <v>US</v>
      </c>
      <c r="C994" s="208" t="str">
        <f aca="false">M994</f>
        <v>Power</v>
      </c>
      <c r="D994" s="208" t="str">
        <f aca="false">IF(ISNUMBER(FIND("Phy",N994))=TRUE(),"Physical","Financial")</f>
        <v>Physical</v>
      </c>
      <c r="E994" s="208" t="n">
        <f aca="false">IF(VLOOKUP(S994,'DD-Lookup'!$J$6:$L$50,3,FALSE())="Monthly",(YEAR(AC994)-YEAR(AB994))*12+MONTH(AC994)-MONTH(AB994)+1,(AC994-AB994+1))</f>
        <v>61</v>
      </c>
      <c r="F994" s="239" t="n">
        <f aca="false">E994*SUM(P994:Q994)</f>
        <v>3050</v>
      </c>
      <c r="G994" s="214" t="n">
        <v>1289205</v>
      </c>
      <c r="H994" s="215" t="n">
        <v>37035.3381018519</v>
      </c>
      <c r="I994" s="0" t="s">
        <v>1260</v>
      </c>
      <c r="M994" s="0" t="s">
        <v>67</v>
      </c>
      <c r="N994" s="0" t="s">
        <v>1081</v>
      </c>
      <c r="O994" s="0" t="s">
        <v>1706</v>
      </c>
      <c r="Q994" s="216" t="n">
        <v>50</v>
      </c>
      <c r="S994" s="0" t="s">
        <v>930</v>
      </c>
      <c r="T994" s="0" t="s">
        <v>784</v>
      </c>
      <c r="U994" s="218" t="n">
        <v>37.5</v>
      </c>
      <c r="V994" s="0" t="s">
        <v>1262</v>
      </c>
      <c r="W994" s="0" t="s">
        <v>1090</v>
      </c>
      <c r="X994" s="0" t="s">
        <v>1229</v>
      </c>
      <c r="Y994" s="0" t="s">
        <v>1051</v>
      </c>
      <c r="Z994" s="0" t="s">
        <v>618</v>
      </c>
      <c r="AA994" s="0" t="n">
        <v>621253.1</v>
      </c>
      <c r="AB994" s="215" t="n">
        <v>37316.6006944444</v>
      </c>
      <c r="AC994" s="215" t="n">
        <v>37376.6006944444</v>
      </c>
    </row>
    <row r="995" customFormat="false" ht="12.75" hidden="false" customHeight="false" outlineLevel="0" collapsed="false">
      <c r="A995" s="208" t="str">
        <f aca="false">B995&amp;" "&amp;C995&amp;" "&amp;D995</f>
        <v>US Power Physical</v>
      </c>
      <c r="B995" s="208" t="str">
        <f aca="false">IF((LEFT(N995,2)="US"),"US","")</f>
        <v>US</v>
      </c>
      <c r="C995" s="208" t="str">
        <f aca="false">M995</f>
        <v>Power</v>
      </c>
      <c r="D995" s="208" t="str">
        <f aca="false">IF(ISNUMBER(FIND("Phy",N995))=TRUE(),"Physical","Financial")</f>
        <v>Physical</v>
      </c>
      <c r="E995" s="208" t="n">
        <f aca="false">IF(VLOOKUP(S995,'DD-Lookup'!$J$6:$L$50,3,FALSE())="Monthly",(YEAR(AC995)-YEAR(AB995))*12+MONTH(AC995)-MONTH(AB995)+1,(AC995-AB995+1))</f>
        <v>30</v>
      </c>
      <c r="F995" s="239" t="n">
        <f aca="false">E995*SUM(P995:Q995)</f>
        <v>1500</v>
      </c>
      <c r="G995" s="214" t="n">
        <v>1289206</v>
      </c>
      <c r="H995" s="215" t="n">
        <v>37035.3381597222</v>
      </c>
      <c r="I995" s="0" t="s">
        <v>1248</v>
      </c>
      <c r="M995" s="0" t="s">
        <v>67</v>
      </c>
      <c r="N995" s="0" t="s">
        <v>1081</v>
      </c>
      <c r="O995" s="0" t="s">
        <v>1240</v>
      </c>
      <c r="Q995" s="216" t="n">
        <v>50</v>
      </c>
      <c r="S995" s="0" t="s">
        <v>930</v>
      </c>
      <c r="T995" s="0" t="s">
        <v>784</v>
      </c>
      <c r="U995" s="218" t="n">
        <v>66.5</v>
      </c>
      <c r="V995" s="0" t="s">
        <v>1463</v>
      </c>
      <c r="W995" s="0" t="s">
        <v>1241</v>
      </c>
      <c r="X995" s="0" t="s">
        <v>1229</v>
      </c>
      <c r="Y995" s="0" t="s">
        <v>1051</v>
      </c>
      <c r="Z995" s="0" t="s">
        <v>618</v>
      </c>
      <c r="AA995" s="0" t="n">
        <v>621254.1</v>
      </c>
      <c r="AB995" s="215" t="n">
        <v>37043.6006944444</v>
      </c>
      <c r="AC995" s="215" t="n">
        <v>37072.6006944444</v>
      </c>
    </row>
    <row r="996" customFormat="false" ht="12.75" hidden="false" customHeight="false" outlineLevel="0" collapsed="false">
      <c r="A996" s="208" t="str">
        <f aca="false">B996&amp;" "&amp;C996&amp;" "&amp;D996</f>
        <v>US Power Physical</v>
      </c>
      <c r="B996" s="208" t="str">
        <f aca="false">IF((LEFT(N996,2)="US"),"US","")</f>
        <v>US</v>
      </c>
      <c r="C996" s="208" t="str">
        <f aca="false">M996</f>
        <v>Power</v>
      </c>
      <c r="D996" s="208" t="str">
        <f aca="false">IF(ISNUMBER(FIND("Phy",N996))=TRUE(),"Physical","Financial")</f>
        <v>Physical</v>
      </c>
      <c r="E996" s="208" t="n">
        <f aca="false">IF(VLOOKUP(S996,'DD-Lookup'!$J$6:$L$50,3,FALSE())="Monthly",(YEAR(AC996)-YEAR(AB996))*12+MONTH(AC996)-MONTH(AB996)+1,(AC996-AB996+1))</f>
        <v>2</v>
      </c>
      <c r="F996" s="239" t="n">
        <f aca="false">E996*SUM(P996:Q996)</f>
        <v>50</v>
      </c>
      <c r="G996" s="214" t="n">
        <v>1289207</v>
      </c>
      <c r="H996" s="215" t="n">
        <v>37035.3381712963</v>
      </c>
      <c r="I996" s="0" t="s">
        <v>1073</v>
      </c>
      <c r="M996" s="0" t="s">
        <v>67</v>
      </c>
      <c r="N996" s="0" t="s">
        <v>1648</v>
      </c>
      <c r="O996" s="0" t="s">
        <v>1656</v>
      </c>
      <c r="Q996" s="216" t="n">
        <v>25</v>
      </c>
      <c r="S996" s="0" t="s">
        <v>930</v>
      </c>
      <c r="T996" s="0" t="s">
        <v>784</v>
      </c>
      <c r="U996" s="218" t="n">
        <v>133</v>
      </c>
      <c r="V996" s="0" t="s">
        <v>1691</v>
      </c>
      <c r="W996" s="0" t="s">
        <v>1651</v>
      </c>
      <c r="X996" s="0" t="s">
        <v>1652</v>
      </c>
      <c r="Y996" s="0" t="s">
        <v>1051</v>
      </c>
      <c r="Z996" s="0" t="s">
        <v>618</v>
      </c>
      <c r="AA996" s="0" t="n">
        <v>621255.1</v>
      </c>
      <c r="AB996" s="215" t="n">
        <v>37038.875</v>
      </c>
      <c r="AC996" s="215" t="n">
        <v>37039.875</v>
      </c>
    </row>
    <row r="997" customFormat="false" ht="12.75" hidden="false" customHeight="false" outlineLevel="0" collapsed="false">
      <c r="A997" s="208" t="str">
        <f aca="false">B997&amp;" "&amp;C997&amp;" "&amp;D997</f>
        <v>US Power Physical</v>
      </c>
      <c r="B997" s="208" t="str">
        <f aca="false">IF((LEFT(N997,2)="US"),"US","")</f>
        <v>US</v>
      </c>
      <c r="C997" s="208" t="str">
        <f aca="false">M997</f>
        <v>Power</v>
      </c>
      <c r="D997" s="208" t="str">
        <f aca="false">IF(ISNUMBER(FIND("Phy",N997))=TRUE(),"Physical","Financial")</f>
        <v>Physical</v>
      </c>
      <c r="E997" s="208" t="n">
        <f aca="false">IF(VLOOKUP(S997,'DD-Lookup'!$J$6:$L$50,3,FALSE())="Monthly",(YEAR(AC997)-YEAR(AB997))*12+MONTH(AC997)-MONTH(AB997)+1,(AC997-AB997+1))</f>
        <v>1</v>
      </c>
      <c r="F997" s="239" t="n">
        <f aca="false">E997*SUM(P997:Q997)</f>
        <v>50</v>
      </c>
      <c r="G997" s="214" t="n">
        <v>1289208</v>
      </c>
      <c r="H997" s="215" t="n">
        <v>37035.3381828704</v>
      </c>
      <c r="I997" s="0" t="s">
        <v>1508</v>
      </c>
      <c r="J997" s="0" t="s">
        <v>1199</v>
      </c>
      <c r="K997" s="0" t="s">
        <v>1200</v>
      </c>
      <c r="M997" s="0" t="s">
        <v>67</v>
      </c>
      <c r="N997" s="0" t="s">
        <v>1081</v>
      </c>
      <c r="O997" s="0" t="s">
        <v>1120</v>
      </c>
      <c r="P997" s="216" t="n">
        <v>50</v>
      </c>
      <c r="S997" s="0" t="s">
        <v>930</v>
      </c>
      <c r="T997" s="0" t="s">
        <v>784</v>
      </c>
      <c r="U997" s="218" t="n">
        <v>30.9</v>
      </c>
      <c r="V997" s="0" t="s">
        <v>1201</v>
      </c>
      <c r="W997" s="0" t="s">
        <v>1122</v>
      </c>
      <c r="X997" s="0" t="s">
        <v>1123</v>
      </c>
      <c r="Y997" s="0" t="s">
        <v>1051</v>
      </c>
      <c r="Z997" s="0" t="s">
        <v>618</v>
      </c>
      <c r="AA997" s="0" t="n">
        <v>621256.1</v>
      </c>
      <c r="AB997" s="215" t="n">
        <v>37036.875</v>
      </c>
      <c r="AC997" s="215" t="n">
        <v>37036.875</v>
      </c>
    </row>
    <row r="998" customFormat="false" ht="12.75" hidden="false" customHeight="false" outlineLevel="0" collapsed="false">
      <c r="A998" s="208" t="str">
        <f aca="false">B998&amp;" "&amp;C998&amp;" "&amp;D998</f>
        <v>US Natural Gas Physical</v>
      </c>
      <c r="B998" s="208" t="str">
        <f aca="false">IF((LEFT(N998,2)="US"),"US","")</f>
        <v>US</v>
      </c>
      <c r="C998" s="208" t="str">
        <f aca="false">M998</f>
        <v>Natural Gas</v>
      </c>
      <c r="D998" s="208" t="str">
        <f aca="false">IF(ISNUMBER(FIND("Phy",N998))=TRUE(),"Physical","Financial")</f>
        <v>Physical</v>
      </c>
      <c r="E998" s="208" t="n">
        <f aca="false">IF(VLOOKUP(S998,'DD-Lookup'!$J$6:$L$50,3,FALSE())="Monthly",(YEAR(AC998)-YEAR(AB998))*12+MONTH(AC998)-MONTH(AB998)+1,(AC998-AB998+1))</f>
        <v>1</v>
      </c>
      <c r="F998" s="239" t="n">
        <f aca="false">E998*SUM(P998:Q998)</f>
        <v>5000</v>
      </c>
      <c r="G998" s="214" t="n">
        <v>1289209</v>
      </c>
      <c r="H998" s="215" t="n">
        <v>37035.3381944444</v>
      </c>
      <c r="I998" s="0" t="s">
        <v>1614</v>
      </c>
      <c r="M998" s="0" t="s">
        <v>858</v>
      </c>
      <c r="N998" s="0" t="s">
        <v>1305</v>
      </c>
      <c r="O998" s="0" t="s">
        <v>1577</v>
      </c>
      <c r="P998" s="216" t="n">
        <v>5000</v>
      </c>
      <c r="S998" s="0" t="s">
        <v>1026</v>
      </c>
      <c r="T998" s="0" t="s">
        <v>784</v>
      </c>
      <c r="U998" s="218" t="n">
        <v>7.7</v>
      </c>
      <c r="V998" s="0" t="s">
        <v>1615</v>
      </c>
      <c r="W998" s="0" t="s">
        <v>1579</v>
      </c>
      <c r="X998" s="0" t="s">
        <v>1535</v>
      </c>
      <c r="Y998" s="0" t="s">
        <v>1310</v>
      </c>
      <c r="Z998" s="0" t="s">
        <v>571</v>
      </c>
      <c r="AA998" s="0" t="n">
        <v>807097</v>
      </c>
      <c r="AB998" s="215" t="n">
        <v>37036.875</v>
      </c>
      <c r="AC998" s="215" t="n">
        <v>37036.875</v>
      </c>
    </row>
    <row r="999" customFormat="false" ht="12.75" hidden="false" customHeight="false" outlineLevel="0" collapsed="false">
      <c r="A999" s="208" t="str">
        <f aca="false">B999&amp;" "&amp;C999&amp;" "&amp;D999</f>
        <v>US Natural Gas Physical</v>
      </c>
      <c r="B999" s="208" t="str">
        <f aca="false">IF((LEFT(N999,2)="US"),"US","")</f>
        <v>US</v>
      </c>
      <c r="C999" s="208" t="str">
        <f aca="false">M999</f>
        <v>Natural Gas</v>
      </c>
      <c r="D999" s="208" t="str">
        <f aca="false">IF(ISNUMBER(FIND("Phy",N999))=TRUE(),"Physical","Financial")</f>
        <v>Physical</v>
      </c>
      <c r="E999" s="208" t="n">
        <f aca="false">IF(VLOOKUP(S999,'DD-Lookup'!$J$6:$L$50,3,FALSE())="Monthly",(YEAR(AC999)-YEAR(AB999))*12+MONTH(AC999)-MONTH(AB999)+1,(AC999-AB999+1))</f>
        <v>1</v>
      </c>
      <c r="F999" s="239" t="n">
        <f aca="false">E999*SUM(P999:Q999)</f>
        <v>5000</v>
      </c>
      <c r="G999" s="214" t="n">
        <v>1289210</v>
      </c>
      <c r="H999" s="215" t="n">
        <v>37035.3383101852</v>
      </c>
      <c r="I999" s="0" t="s">
        <v>593</v>
      </c>
      <c r="M999" s="0" t="s">
        <v>858</v>
      </c>
      <c r="N999" s="0" t="s">
        <v>1305</v>
      </c>
      <c r="O999" s="0" t="s">
        <v>1382</v>
      </c>
      <c r="P999" s="216" t="n">
        <v>5000</v>
      </c>
      <c r="S999" s="0" t="s">
        <v>1026</v>
      </c>
      <c r="T999" s="0" t="s">
        <v>784</v>
      </c>
      <c r="U999" s="218" t="n">
        <v>4.015</v>
      </c>
      <c r="V999" s="0" t="s">
        <v>1424</v>
      </c>
      <c r="W999" s="0" t="s">
        <v>1314</v>
      </c>
      <c r="X999" s="0" t="s">
        <v>1315</v>
      </c>
      <c r="Y999" s="0" t="s">
        <v>1310</v>
      </c>
      <c r="Z999" s="0" t="s">
        <v>571</v>
      </c>
      <c r="AA999" s="0" t="n">
        <v>807098</v>
      </c>
      <c r="AB999" s="215" t="n">
        <v>37036.875</v>
      </c>
      <c r="AC999" s="215" t="n">
        <v>37036.875</v>
      </c>
    </row>
    <row r="1000" customFormat="false" ht="12.75" hidden="false" customHeight="false" outlineLevel="0" collapsed="false">
      <c r="A1000" s="208" t="str">
        <f aca="false">B1000&amp;" "&amp;C1000&amp;" "&amp;D1000</f>
        <v>US Power Physical</v>
      </c>
      <c r="B1000" s="208" t="str">
        <f aca="false">IF((LEFT(N1000,2)="US"),"US","")</f>
        <v>US</v>
      </c>
      <c r="C1000" s="208" t="str">
        <f aca="false">M1000</f>
        <v>Power</v>
      </c>
      <c r="D1000" s="208" t="str">
        <f aca="false">IF(ISNUMBER(FIND("Phy",N1000))=TRUE(),"Physical","Financial")</f>
        <v>Physical</v>
      </c>
      <c r="E1000" s="208" t="n">
        <f aca="false">IF(VLOOKUP(S1000,'DD-Lookup'!$J$6:$L$50,3,FALSE())="Monthly",(YEAR(AC1000)-YEAR(AB1000))*12+MONTH(AC1000)-MONTH(AB1000)+1,(AC1000-AB1000+1))</f>
        <v>2</v>
      </c>
      <c r="F1000" s="239" t="n">
        <f aca="false">E1000*SUM(P1000:Q1000)</f>
        <v>50</v>
      </c>
      <c r="G1000" s="214" t="n">
        <v>1289212</v>
      </c>
      <c r="H1000" s="215" t="n">
        <v>37035.3383796296</v>
      </c>
      <c r="I1000" s="0" t="s">
        <v>1087</v>
      </c>
      <c r="M1000" s="0" t="s">
        <v>67</v>
      </c>
      <c r="N1000" s="0" t="s">
        <v>1628</v>
      </c>
      <c r="O1000" s="0" t="s">
        <v>1682</v>
      </c>
      <c r="Q1000" s="216" t="n">
        <v>25</v>
      </c>
      <c r="S1000" s="0" t="s">
        <v>930</v>
      </c>
      <c r="T1000" s="0" t="s">
        <v>784</v>
      </c>
      <c r="U1000" s="218" t="n">
        <v>115</v>
      </c>
      <c r="V1000" s="0" t="s">
        <v>1707</v>
      </c>
      <c r="W1000" s="0" t="s">
        <v>1665</v>
      </c>
      <c r="X1000" s="0" t="s">
        <v>1632</v>
      </c>
      <c r="Y1000" s="0" t="s">
        <v>1051</v>
      </c>
      <c r="Z1000" s="0" t="s">
        <v>618</v>
      </c>
      <c r="AA1000" s="0" t="n">
        <v>621258.1</v>
      </c>
      <c r="AB1000" s="215" t="n">
        <v>37038.875</v>
      </c>
      <c r="AC1000" s="215" t="n">
        <v>37039.875</v>
      </c>
    </row>
    <row r="1001" customFormat="false" ht="12.75" hidden="false" customHeight="false" outlineLevel="0" collapsed="false">
      <c r="A1001" s="208" t="str">
        <f aca="false">B1001&amp;" "&amp;C1001&amp;" "&amp;D1001</f>
        <v>US Natural Gas Physical</v>
      </c>
      <c r="B1001" s="208" t="str">
        <f aca="false">IF((LEFT(N1001,2)="US"),"US","")</f>
        <v>US</v>
      </c>
      <c r="C1001" s="208" t="str">
        <f aca="false">M1001</f>
        <v>Natural Gas</v>
      </c>
      <c r="D1001" s="208" t="str">
        <f aca="false">IF(ISNUMBER(FIND("Phy",N1001))=TRUE(),"Physical","Financial")</f>
        <v>Physical</v>
      </c>
      <c r="E1001" s="208" t="n">
        <f aca="false">IF(VLOOKUP(S1001,'DD-Lookup'!$J$6:$L$50,3,FALSE())="Monthly",(YEAR(AC1001)-YEAR(AB1001))*12+MONTH(AC1001)-MONTH(AB1001)+1,(AC1001-AB1001+1))</f>
        <v>1</v>
      </c>
      <c r="F1001" s="239" t="n">
        <f aca="false">E1001*SUM(P1001:Q1001)</f>
        <v>5000</v>
      </c>
      <c r="G1001" s="214" t="n">
        <v>1289213</v>
      </c>
      <c r="H1001" s="215" t="n">
        <v>37035.3384143519</v>
      </c>
      <c r="I1001" s="0" t="s">
        <v>593</v>
      </c>
      <c r="M1001" s="0" t="s">
        <v>858</v>
      </c>
      <c r="N1001" s="0" t="s">
        <v>1305</v>
      </c>
      <c r="O1001" s="0" t="s">
        <v>1577</v>
      </c>
      <c r="P1001" s="216" t="n">
        <v>5000</v>
      </c>
      <c r="S1001" s="0" t="s">
        <v>1026</v>
      </c>
      <c r="T1001" s="0" t="s">
        <v>784</v>
      </c>
      <c r="U1001" s="218" t="n">
        <v>7.6</v>
      </c>
      <c r="V1001" s="0" t="s">
        <v>1592</v>
      </c>
      <c r="W1001" s="0" t="s">
        <v>1579</v>
      </c>
      <c r="X1001" s="0" t="s">
        <v>1535</v>
      </c>
      <c r="Y1001" s="0" t="s">
        <v>1310</v>
      </c>
      <c r="Z1001" s="0" t="s">
        <v>571</v>
      </c>
      <c r="AA1001" s="0" t="n">
        <v>807099</v>
      </c>
      <c r="AB1001" s="215" t="n">
        <v>37036.875</v>
      </c>
      <c r="AC1001" s="215" t="n">
        <v>37036.875</v>
      </c>
    </row>
    <row r="1002" customFormat="false" ht="12.75" hidden="false" customHeight="false" outlineLevel="0" collapsed="false">
      <c r="A1002" s="208" t="str">
        <f aca="false">B1002&amp;" "&amp;C1002&amp;" "&amp;D1002</f>
        <v>US Power Physical</v>
      </c>
      <c r="B1002" s="208" t="str">
        <f aca="false">IF((LEFT(N1002,2)="US"),"US","")</f>
        <v>US</v>
      </c>
      <c r="C1002" s="208" t="str">
        <f aca="false">M1002</f>
        <v>Power</v>
      </c>
      <c r="D1002" s="208" t="str">
        <f aca="false">IF(ISNUMBER(FIND("Phy",N1002))=TRUE(),"Physical","Financial")</f>
        <v>Physical</v>
      </c>
      <c r="E1002" s="208" t="n">
        <f aca="false">IF(VLOOKUP(S1002,'DD-Lookup'!$J$6:$L$50,3,FALSE())="Monthly",(YEAR(AC1002)-YEAR(AB1002))*12+MONTH(AC1002)-MONTH(AB1002)+1,(AC1002-AB1002+1))</f>
        <v>2</v>
      </c>
      <c r="F1002" s="239" t="n">
        <f aca="false">E1002*SUM(P1002:Q1002)</f>
        <v>50</v>
      </c>
      <c r="G1002" s="214" t="n">
        <v>1289214</v>
      </c>
      <c r="H1002" s="215" t="n">
        <v>37035.3385069444</v>
      </c>
      <c r="I1002" s="0" t="s">
        <v>1662</v>
      </c>
      <c r="M1002" s="0" t="s">
        <v>67</v>
      </c>
      <c r="N1002" s="0" t="s">
        <v>1648</v>
      </c>
      <c r="O1002" s="0" t="s">
        <v>1656</v>
      </c>
      <c r="P1002" s="216" t="n">
        <v>25</v>
      </c>
      <c r="S1002" s="0" t="s">
        <v>930</v>
      </c>
      <c r="T1002" s="0" t="s">
        <v>784</v>
      </c>
      <c r="U1002" s="218" t="n">
        <v>130</v>
      </c>
      <c r="V1002" s="0" t="s">
        <v>1708</v>
      </c>
      <c r="W1002" s="0" t="s">
        <v>1651</v>
      </c>
      <c r="X1002" s="0" t="s">
        <v>1652</v>
      </c>
      <c r="Y1002" s="0" t="s">
        <v>1051</v>
      </c>
      <c r="Z1002" s="0" t="s">
        <v>618</v>
      </c>
      <c r="AA1002" s="0" t="n">
        <v>621259.1</v>
      </c>
      <c r="AB1002" s="215" t="n">
        <v>37038.875</v>
      </c>
      <c r="AC1002" s="215" t="n">
        <v>37039.875</v>
      </c>
    </row>
    <row r="1003" customFormat="false" ht="12.75" hidden="false" customHeight="false" outlineLevel="0" collapsed="false">
      <c r="A1003" s="208" t="str">
        <f aca="false">B1003&amp;" "&amp;C1003&amp;" "&amp;D1003</f>
        <v>US Natural Gas Physical</v>
      </c>
      <c r="B1003" s="208" t="str">
        <f aca="false">IF((LEFT(N1003,2)="US"),"US","")</f>
        <v>US</v>
      </c>
      <c r="C1003" s="208" t="str">
        <f aca="false">M1003</f>
        <v>Natural Gas</v>
      </c>
      <c r="D1003" s="208" t="str">
        <f aca="false">IF(ISNUMBER(FIND("Phy",N1003))=TRUE(),"Physical","Financial")</f>
        <v>Physical</v>
      </c>
      <c r="E1003" s="208" t="n">
        <f aca="false">IF(VLOOKUP(S1003,'DD-Lookup'!$J$6:$L$50,3,FALSE())="Monthly",(YEAR(AC1003)-YEAR(AB1003))*12+MONTH(AC1003)-MONTH(AB1003)+1,(AC1003-AB1003+1))</f>
        <v>1</v>
      </c>
      <c r="F1003" s="239" t="n">
        <f aca="false">E1003*SUM(P1003:Q1003)</f>
        <v>5000</v>
      </c>
      <c r="G1003" s="214" t="n">
        <v>1289216</v>
      </c>
      <c r="H1003" s="215" t="n">
        <v>37035.3385416667</v>
      </c>
      <c r="I1003" s="0" t="s">
        <v>1672</v>
      </c>
      <c r="M1003" s="0" t="s">
        <v>858</v>
      </c>
      <c r="N1003" s="0" t="s">
        <v>1305</v>
      </c>
      <c r="O1003" s="0" t="s">
        <v>1577</v>
      </c>
      <c r="P1003" s="216" t="n">
        <v>5000</v>
      </c>
      <c r="S1003" s="0" t="s">
        <v>1026</v>
      </c>
      <c r="T1003" s="0" t="s">
        <v>784</v>
      </c>
      <c r="U1003" s="218" t="n">
        <v>7.5</v>
      </c>
      <c r="V1003" s="0" t="s">
        <v>1709</v>
      </c>
      <c r="W1003" s="0" t="s">
        <v>1579</v>
      </c>
      <c r="X1003" s="0" t="s">
        <v>1535</v>
      </c>
      <c r="Y1003" s="0" t="s">
        <v>1310</v>
      </c>
      <c r="Z1003" s="0" t="s">
        <v>571</v>
      </c>
      <c r="AA1003" s="0" t="n">
        <v>807102</v>
      </c>
      <c r="AB1003" s="215" t="n">
        <v>37036.875</v>
      </c>
      <c r="AC1003" s="215" t="n">
        <v>37036.875</v>
      </c>
    </row>
    <row r="1004" customFormat="false" ht="12.75" hidden="false" customHeight="false" outlineLevel="0" collapsed="false">
      <c r="A1004" s="208" t="str">
        <f aca="false">B1004&amp;" "&amp;C1004&amp;" "&amp;D1004</f>
        <v>US Natural Gas Physical</v>
      </c>
      <c r="B1004" s="208" t="str">
        <f aca="false">IF((LEFT(N1004,2)="US"),"US","")</f>
        <v>US</v>
      </c>
      <c r="C1004" s="208" t="str">
        <f aca="false">M1004</f>
        <v>Natural Gas</v>
      </c>
      <c r="D1004" s="208" t="str">
        <f aca="false">IF(ISNUMBER(FIND("Phy",N1004))=TRUE(),"Physical","Financial")</f>
        <v>Physical</v>
      </c>
      <c r="E1004" s="208" t="n">
        <f aca="false">IF(VLOOKUP(S1004,'DD-Lookup'!$J$6:$L$50,3,FALSE())="Monthly",(YEAR(AC1004)-YEAR(AB1004))*12+MONTH(AC1004)-MONTH(AB1004)+1,(AC1004-AB1004+1))</f>
        <v>1</v>
      </c>
      <c r="F1004" s="239" t="n">
        <f aca="false">E1004*SUM(P1004:Q1004)</f>
        <v>10000</v>
      </c>
      <c r="G1004" s="214" t="n">
        <v>1289215</v>
      </c>
      <c r="H1004" s="215" t="n">
        <v>37035.3385416667</v>
      </c>
      <c r="I1004" s="0" t="s">
        <v>1183</v>
      </c>
      <c r="M1004" s="0" t="s">
        <v>858</v>
      </c>
      <c r="N1004" s="0" t="s">
        <v>1305</v>
      </c>
      <c r="O1004" s="0" t="s">
        <v>1442</v>
      </c>
      <c r="Q1004" s="216" t="n">
        <v>10000</v>
      </c>
      <c r="S1004" s="0" t="s">
        <v>1026</v>
      </c>
      <c r="T1004" s="0" t="s">
        <v>784</v>
      </c>
      <c r="U1004" s="218" t="n">
        <v>4.165</v>
      </c>
      <c r="V1004" s="0" t="s">
        <v>1688</v>
      </c>
      <c r="W1004" s="0" t="s">
        <v>1434</v>
      </c>
      <c r="X1004" s="0" t="s">
        <v>1435</v>
      </c>
      <c r="Y1004" s="0" t="s">
        <v>1310</v>
      </c>
      <c r="Z1004" s="0" t="s">
        <v>571</v>
      </c>
      <c r="AA1004" s="0" t="n">
        <v>807100</v>
      </c>
      <c r="AB1004" s="215" t="n">
        <v>37036.875</v>
      </c>
      <c r="AC1004" s="215" t="n">
        <v>37036.875</v>
      </c>
    </row>
    <row r="1005" customFormat="false" ht="12.75" hidden="false" customHeight="false" outlineLevel="0" collapsed="false">
      <c r="A1005" s="208" t="str">
        <f aca="false">B1005&amp;" "&amp;C1005&amp;" "&amp;D1005</f>
        <v>US Natural Gas Physical</v>
      </c>
      <c r="B1005" s="208" t="str">
        <f aca="false">IF((LEFT(N1005,2)="US"),"US","")</f>
        <v>US</v>
      </c>
      <c r="C1005" s="208" t="str">
        <f aca="false">M1005</f>
        <v>Natural Gas</v>
      </c>
      <c r="D1005" s="208" t="str">
        <f aca="false">IF(ISNUMBER(FIND("Phy",N1005))=TRUE(),"Physical","Financial")</f>
        <v>Physical</v>
      </c>
      <c r="E1005" s="208" t="n">
        <f aca="false">IF(VLOOKUP(S1005,'DD-Lookup'!$J$6:$L$50,3,FALSE())="Monthly",(YEAR(AC1005)-YEAR(AB1005))*12+MONTH(AC1005)-MONTH(AB1005)+1,(AC1005-AB1005+1))</f>
        <v>1</v>
      </c>
      <c r="F1005" s="239" t="n">
        <f aca="false">E1005*SUM(P1005:Q1005)</f>
        <v>5000</v>
      </c>
      <c r="G1005" s="214" t="n">
        <v>1289217</v>
      </c>
      <c r="H1005" s="215" t="n">
        <v>37035.3385532407</v>
      </c>
      <c r="I1005" s="0" t="s">
        <v>1710</v>
      </c>
      <c r="M1005" s="0" t="s">
        <v>858</v>
      </c>
      <c r="N1005" s="0" t="s">
        <v>1305</v>
      </c>
      <c r="O1005" s="0" t="s">
        <v>1448</v>
      </c>
      <c r="P1005" s="216" t="n">
        <v>5000</v>
      </c>
      <c r="S1005" s="0" t="s">
        <v>1026</v>
      </c>
      <c r="T1005" s="0" t="s">
        <v>784</v>
      </c>
      <c r="U1005" s="218" t="n">
        <v>4.34</v>
      </c>
      <c r="V1005" s="0" t="s">
        <v>1711</v>
      </c>
      <c r="W1005" s="0" t="s">
        <v>1439</v>
      </c>
      <c r="X1005" s="0" t="s">
        <v>1440</v>
      </c>
      <c r="Y1005" s="0" t="s">
        <v>1310</v>
      </c>
      <c r="Z1005" s="0" t="s">
        <v>571</v>
      </c>
      <c r="AA1005" s="0" t="n">
        <v>807101</v>
      </c>
      <c r="AB1005" s="215" t="n">
        <v>37036.875</v>
      </c>
      <c r="AC1005" s="215" t="n">
        <v>37036.875</v>
      </c>
    </row>
    <row r="1006" customFormat="false" ht="12.75" hidden="false" customHeight="false" outlineLevel="0" collapsed="false">
      <c r="A1006" s="208" t="str">
        <f aca="false">B1006&amp;" "&amp;C1006&amp;" "&amp;D1006</f>
        <v>US Natural Gas Physical</v>
      </c>
      <c r="B1006" s="208" t="str">
        <f aca="false">IF((LEFT(N1006,2)="US"),"US","")</f>
        <v>US</v>
      </c>
      <c r="C1006" s="208" t="str">
        <f aca="false">M1006</f>
        <v>Natural Gas</v>
      </c>
      <c r="D1006" s="208" t="str">
        <f aca="false">IF(ISNUMBER(FIND("Phy",N1006))=TRUE(),"Physical","Financial")</f>
        <v>Physical</v>
      </c>
      <c r="E1006" s="208" t="n">
        <f aca="false">IF(VLOOKUP(S1006,'DD-Lookup'!$J$6:$L$50,3,FALSE())="Monthly",(YEAR(AC1006)-YEAR(AB1006))*12+MONTH(AC1006)-MONTH(AB1006)+1,(AC1006-AB1006+1))</f>
        <v>1</v>
      </c>
      <c r="F1006" s="239" t="n">
        <f aca="false">E1006*SUM(P1006:Q1006)</f>
        <v>5218</v>
      </c>
      <c r="G1006" s="214" t="n">
        <v>1289218</v>
      </c>
      <c r="H1006" s="215" t="n">
        <v>37035.3386226852</v>
      </c>
      <c r="I1006" s="0" t="s">
        <v>593</v>
      </c>
      <c r="M1006" s="0" t="s">
        <v>858</v>
      </c>
      <c r="N1006" s="0" t="s">
        <v>1305</v>
      </c>
      <c r="O1006" s="0" t="s">
        <v>1382</v>
      </c>
      <c r="P1006" s="216" t="n">
        <v>5218</v>
      </c>
      <c r="S1006" s="0" t="s">
        <v>1026</v>
      </c>
      <c r="T1006" s="0" t="s">
        <v>784</v>
      </c>
      <c r="U1006" s="218" t="n">
        <v>4.01</v>
      </c>
      <c r="V1006" s="0" t="s">
        <v>1424</v>
      </c>
      <c r="W1006" s="0" t="s">
        <v>1314</v>
      </c>
      <c r="X1006" s="0" t="s">
        <v>1315</v>
      </c>
      <c r="Y1006" s="0" t="s">
        <v>1310</v>
      </c>
      <c r="Z1006" s="0" t="s">
        <v>571</v>
      </c>
      <c r="AA1006" s="0" t="n">
        <v>807103</v>
      </c>
      <c r="AB1006" s="215" t="n">
        <v>37036.875</v>
      </c>
      <c r="AC1006" s="215" t="n">
        <v>37036.875</v>
      </c>
    </row>
    <row r="1007" customFormat="false" ht="12.75" hidden="false" customHeight="false" outlineLevel="0" collapsed="false">
      <c r="A1007" s="208" t="str">
        <f aca="false">B1007&amp;" "&amp;C1007&amp;" "&amp;D1007</f>
        <v>US Natural Gas Physical</v>
      </c>
      <c r="B1007" s="208" t="str">
        <f aca="false">IF((LEFT(N1007,2)="US"),"US","")</f>
        <v>US</v>
      </c>
      <c r="C1007" s="208" t="str">
        <f aca="false">M1007</f>
        <v>Natural Gas</v>
      </c>
      <c r="D1007" s="208" t="str">
        <f aca="false">IF(ISNUMBER(FIND("Phy",N1007))=TRUE(),"Physical","Financial")</f>
        <v>Physical</v>
      </c>
      <c r="E1007" s="208" t="n">
        <f aca="false">IF(VLOOKUP(S1007,'DD-Lookup'!$J$6:$L$50,3,FALSE())="Monthly",(YEAR(AC1007)-YEAR(AB1007))*12+MONTH(AC1007)-MONTH(AB1007)+1,(AC1007-AB1007+1))</f>
        <v>1</v>
      </c>
      <c r="F1007" s="239" t="n">
        <f aca="false">E1007*SUM(P1007:Q1007)</f>
        <v>10000</v>
      </c>
      <c r="G1007" s="214" t="n">
        <v>1289219</v>
      </c>
      <c r="H1007" s="215" t="n">
        <v>37035.3386689815</v>
      </c>
      <c r="I1007" s="0" t="s">
        <v>1614</v>
      </c>
      <c r="M1007" s="0" t="s">
        <v>858</v>
      </c>
      <c r="N1007" s="0" t="s">
        <v>1305</v>
      </c>
      <c r="O1007" s="0" t="s">
        <v>1577</v>
      </c>
      <c r="P1007" s="216" t="n">
        <v>10000</v>
      </c>
      <c r="S1007" s="0" t="s">
        <v>1026</v>
      </c>
      <c r="T1007" s="0" t="s">
        <v>784</v>
      </c>
      <c r="U1007" s="218" t="n">
        <v>7.35</v>
      </c>
      <c r="V1007" s="0" t="s">
        <v>1615</v>
      </c>
      <c r="W1007" s="0" t="s">
        <v>1579</v>
      </c>
      <c r="X1007" s="0" t="s">
        <v>1535</v>
      </c>
      <c r="Y1007" s="0" t="s">
        <v>1310</v>
      </c>
      <c r="Z1007" s="0" t="s">
        <v>571</v>
      </c>
      <c r="AA1007" s="0" t="n">
        <v>807104</v>
      </c>
      <c r="AB1007" s="215" t="n">
        <v>37036.875</v>
      </c>
      <c r="AC1007" s="215" t="n">
        <v>37036.875</v>
      </c>
    </row>
    <row r="1008" customFormat="false" ht="12.75" hidden="false" customHeight="false" outlineLevel="0" collapsed="false">
      <c r="A1008" s="208" t="str">
        <f aca="false">B1008&amp;" "&amp;C1008&amp;" "&amp;D1008</f>
        <v>US Power Physical</v>
      </c>
      <c r="B1008" s="208" t="str">
        <f aca="false">IF((LEFT(N1008,2)="US"),"US","")</f>
        <v>US</v>
      </c>
      <c r="C1008" s="208" t="str">
        <f aca="false">M1008</f>
        <v>Power</v>
      </c>
      <c r="D1008" s="208" t="str">
        <f aca="false">IF(ISNUMBER(FIND("Phy",N1008))=TRUE(),"Physical","Financial")</f>
        <v>Physical</v>
      </c>
      <c r="E1008" s="208" t="n">
        <f aca="false">IF(VLOOKUP(S1008,'DD-Lookup'!$J$6:$L$50,3,FALSE())="Monthly",(YEAR(AC1008)-YEAR(AB1008))*12+MONTH(AC1008)-MONTH(AB1008)+1,(AC1008-AB1008+1))</f>
        <v>2</v>
      </c>
      <c r="F1008" s="239" t="n">
        <f aca="false">E1008*SUM(P1008:Q1008)</f>
        <v>50</v>
      </c>
      <c r="G1008" s="214" t="n">
        <v>1289220</v>
      </c>
      <c r="H1008" s="215" t="n">
        <v>37035.3387268519</v>
      </c>
      <c r="I1008" s="0" t="s">
        <v>1248</v>
      </c>
      <c r="M1008" s="0" t="s">
        <v>67</v>
      </c>
      <c r="N1008" s="0" t="s">
        <v>1648</v>
      </c>
      <c r="O1008" s="0" t="s">
        <v>1656</v>
      </c>
      <c r="Q1008" s="216" t="n">
        <v>25</v>
      </c>
      <c r="S1008" s="0" t="s">
        <v>930</v>
      </c>
      <c r="T1008" s="0" t="s">
        <v>784</v>
      </c>
      <c r="U1008" s="218" t="n">
        <v>135</v>
      </c>
      <c r="V1008" s="0" t="s">
        <v>1693</v>
      </c>
      <c r="W1008" s="0" t="s">
        <v>1651</v>
      </c>
      <c r="X1008" s="0" t="s">
        <v>1652</v>
      </c>
      <c r="Y1008" s="0" t="s">
        <v>1051</v>
      </c>
      <c r="Z1008" s="0" t="s">
        <v>618</v>
      </c>
      <c r="AA1008" s="0" t="n">
        <v>621260.1</v>
      </c>
      <c r="AB1008" s="215" t="n">
        <v>37038.875</v>
      </c>
      <c r="AC1008" s="215" t="n">
        <v>37039.875</v>
      </c>
    </row>
    <row r="1009" customFormat="false" ht="12.75" hidden="false" customHeight="false" outlineLevel="0" collapsed="false">
      <c r="A1009" s="208" t="str">
        <f aca="false">B1009&amp;" "&amp;C1009&amp;" "&amp;D1009</f>
        <v>US Power Physical</v>
      </c>
      <c r="B1009" s="208" t="str">
        <f aca="false">IF((LEFT(N1009,2)="US"),"US","")</f>
        <v>US</v>
      </c>
      <c r="C1009" s="208" t="str">
        <f aca="false">M1009</f>
        <v>Power</v>
      </c>
      <c r="D1009" s="208" t="str">
        <f aca="false">IF(ISNUMBER(FIND("Phy",N1009))=TRUE(),"Physical","Financial")</f>
        <v>Physical</v>
      </c>
      <c r="E1009" s="208" t="n">
        <f aca="false">IF(VLOOKUP(S1009,'DD-Lookup'!$J$6:$L$50,3,FALSE())="Monthly",(YEAR(AC1009)-YEAR(AB1009))*12+MONTH(AC1009)-MONTH(AB1009)+1,(AC1009-AB1009+1))</f>
        <v>2</v>
      </c>
      <c r="F1009" s="239" t="n">
        <f aca="false">E1009*SUM(P1009:Q1009)</f>
        <v>50</v>
      </c>
      <c r="G1009" s="214" t="n">
        <v>1289221</v>
      </c>
      <c r="H1009" s="215" t="n">
        <v>37035.3387384259</v>
      </c>
      <c r="I1009" s="0" t="s">
        <v>1669</v>
      </c>
      <c r="M1009" s="0" t="s">
        <v>67</v>
      </c>
      <c r="N1009" s="0" t="s">
        <v>1628</v>
      </c>
      <c r="O1009" s="0" t="s">
        <v>1663</v>
      </c>
      <c r="Q1009" s="216" t="n">
        <v>25</v>
      </c>
      <c r="S1009" s="0" t="s">
        <v>930</v>
      </c>
      <c r="T1009" s="0" t="s">
        <v>784</v>
      </c>
      <c r="U1009" s="218" t="n">
        <v>115</v>
      </c>
      <c r="V1009" s="0" t="s">
        <v>1670</v>
      </c>
      <c r="W1009" s="0" t="s">
        <v>1665</v>
      </c>
      <c r="X1009" s="0" t="s">
        <v>1632</v>
      </c>
      <c r="Y1009" s="0" t="s">
        <v>1051</v>
      </c>
      <c r="Z1009" s="0" t="s">
        <v>618</v>
      </c>
      <c r="AA1009" s="0" t="n">
        <v>621261.1</v>
      </c>
      <c r="AB1009" s="215" t="n">
        <v>37038.875</v>
      </c>
      <c r="AC1009" s="215" t="n">
        <v>37039.875</v>
      </c>
    </row>
    <row r="1010" customFormat="false" ht="12.75" hidden="false" customHeight="false" outlineLevel="0" collapsed="false">
      <c r="A1010" s="208" t="str">
        <f aca="false">B1010&amp;" "&amp;C1010&amp;" "&amp;D1010</f>
        <v>US Natural Gas Physical</v>
      </c>
      <c r="B1010" s="208" t="str">
        <f aca="false">IF((LEFT(N1010,2)="US"),"US","")</f>
        <v>US</v>
      </c>
      <c r="C1010" s="208" t="str">
        <f aca="false">M1010</f>
        <v>Natural Gas</v>
      </c>
      <c r="D1010" s="208" t="str">
        <f aca="false">IF(ISNUMBER(FIND("Phy",N1010))=TRUE(),"Physical","Financial")</f>
        <v>Physical</v>
      </c>
      <c r="E1010" s="208" t="n">
        <f aca="false">IF(VLOOKUP(S1010,'DD-Lookup'!$J$6:$L$50,3,FALSE())="Monthly",(YEAR(AC1010)-YEAR(AB1010))*12+MONTH(AC1010)-MONTH(AB1010)+1,(AC1010-AB1010+1))</f>
        <v>1</v>
      </c>
      <c r="F1010" s="239" t="n">
        <f aca="false">E1010*SUM(P1010:Q1010)</f>
        <v>5000</v>
      </c>
      <c r="G1010" s="214" t="n">
        <v>1289222</v>
      </c>
      <c r="H1010" s="215" t="n">
        <v>37035.3387731482</v>
      </c>
      <c r="I1010" s="0" t="s">
        <v>1672</v>
      </c>
      <c r="M1010" s="0" t="s">
        <v>858</v>
      </c>
      <c r="N1010" s="0" t="s">
        <v>1305</v>
      </c>
      <c r="O1010" s="0" t="s">
        <v>1577</v>
      </c>
      <c r="P1010" s="216" t="n">
        <v>5000</v>
      </c>
      <c r="S1010" s="0" t="s">
        <v>1026</v>
      </c>
      <c r="T1010" s="0" t="s">
        <v>784</v>
      </c>
      <c r="U1010" s="218" t="n">
        <v>7.15</v>
      </c>
      <c r="V1010" s="0" t="s">
        <v>1709</v>
      </c>
      <c r="W1010" s="0" t="s">
        <v>1579</v>
      </c>
      <c r="X1010" s="0" t="s">
        <v>1535</v>
      </c>
      <c r="Y1010" s="0" t="s">
        <v>1310</v>
      </c>
      <c r="Z1010" s="0" t="s">
        <v>571</v>
      </c>
      <c r="AA1010" s="0" t="n">
        <v>807105</v>
      </c>
      <c r="AB1010" s="215" t="n">
        <v>37036.875</v>
      </c>
      <c r="AC1010" s="215" t="n">
        <v>37036.875</v>
      </c>
    </row>
    <row r="1011" customFormat="false" ht="12.75" hidden="false" customHeight="false" outlineLevel="0" collapsed="false">
      <c r="A1011" s="208" t="str">
        <f aca="false">B1011&amp;" "&amp;C1011&amp;" "&amp;D1011</f>
        <v>US Natural Gas Financial</v>
      </c>
      <c r="B1011" s="208" t="str">
        <f aca="false">IF((LEFT(N1011,2)="US"),"US","")</f>
        <v>US</v>
      </c>
      <c r="C1011" s="208" t="str">
        <f aca="false">M1011</f>
        <v>Natural Gas</v>
      </c>
      <c r="D1011" s="208" t="str">
        <f aca="false">IF(ISNUMBER(FIND("Phy",N1011))=TRUE(),"Physical","Financial")</f>
        <v>Financial</v>
      </c>
      <c r="E1011" s="208" t="n">
        <f aca="false">IF(VLOOKUP(S1011,'DD-Lookup'!$J$6:$L$50,3,FALSE())="Monthly",(YEAR(AC1011)-YEAR(AB1011))*12+MONTH(AC1011)-MONTH(AB1011)+1,(AC1011-AB1011+1))</f>
        <v>30</v>
      </c>
      <c r="F1011" s="239" t="n">
        <f aca="false">E1011*SUM(P1011:Q1011)</f>
        <v>75000</v>
      </c>
      <c r="G1011" s="214" t="n">
        <v>1289223</v>
      </c>
      <c r="H1011" s="215" t="n">
        <v>37035.3387847222</v>
      </c>
      <c r="I1011" s="0" t="s">
        <v>1155</v>
      </c>
      <c r="M1011" s="0" t="s">
        <v>858</v>
      </c>
      <c r="N1011" s="0" t="s">
        <v>1482</v>
      </c>
      <c r="O1011" s="0" t="s">
        <v>1712</v>
      </c>
      <c r="P1011" s="216" t="n">
        <v>2500</v>
      </c>
      <c r="S1011" s="0" t="s">
        <v>1026</v>
      </c>
      <c r="T1011" s="0" t="s">
        <v>784</v>
      </c>
      <c r="U1011" s="218" t="n">
        <v>8.36</v>
      </c>
      <c r="V1011" s="0" t="s">
        <v>1713</v>
      </c>
      <c r="W1011" s="0" t="s">
        <v>1714</v>
      </c>
      <c r="X1011" s="0" t="s">
        <v>1715</v>
      </c>
      <c r="Y1011" s="0" t="s">
        <v>838</v>
      </c>
      <c r="Z1011" s="0" t="s">
        <v>571</v>
      </c>
      <c r="AA1011" s="0" t="s">
        <v>1716</v>
      </c>
      <c r="AB1011" s="215" t="n">
        <v>37043.875</v>
      </c>
      <c r="AC1011" s="215" t="n">
        <v>37072.875</v>
      </c>
    </row>
    <row r="1012" customFormat="false" ht="12.75" hidden="false" customHeight="false" outlineLevel="0" collapsed="false">
      <c r="A1012" s="208" t="str">
        <f aca="false">B1012&amp;" "&amp;C1012&amp;" "&amp;D1012</f>
        <v>US Natural Gas Physical</v>
      </c>
      <c r="B1012" s="208" t="str">
        <f aca="false">IF((LEFT(N1012,2)="US"),"US","")</f>
        <v>US</v>
      </c>
      <c r="C1012" s="208" t="str">
        <f aca="false">M1012</f>
        <v>Natural Gas</v>
      </c>
      <c r="D1012" s="208" t="str">
        <f aca="false">IF(ISNUMBER(FIND("Phy",N1012))=TRUE(),"Physical","Financial")</f>
        <v>Physical</v>
      </c>
      <c r="E1012" s="208" t="n">
        <f aca="false">IF(VLOOKUP(S1012,'DD-Lookup'!$J$6:$L$50,3,FALSE())="Monthly",(YEAR(AC1012)-YEAR(AB1012))*12+MONTH(AC1012)-MONTH(AB1012)+1,(AC1012-AB1012+1))</f>
        <v>1</v>
      </c>
      <c r="F1012" s="239" t="n">
        <f aca="false">E1012*SUM(P1012:Q1012)</f>
        <v>10000</v>
      </c>
      <c r="G1012" s="214" t="n">
        <v>1289224</v>
      </c>
      <c r="H1012" s="215" t="n">
        <v>37035.3388078704</v>
      </c>
      <c r="I1012" s="0" t="s">
        <v>593</v>
      </c>
      <c r="M1012" s="0" t="s">
        <v>858</v>
      </c>
      <c r="N1012" s="0" t="s">
        <v>1305</v>
      </c>
      <c r="O1012" s="0" t="s">
        <v>1625</v>
      </c>
      <c r="Q1012" s="216" t="n">
        <v>10000</v>
      </c>
      <c r="S1012" s="0" t="s">
        <v>1026</v>
      </c>
      <c r="T1012" s="0" t="s">
        <v>784</v>
      </c>
      <c r="U1012" s="218" t="n">
        <v>4.09</v>
      </c>
      <c r="V1012" s="0" t="s">
        <v>1543</v>
      </c>
      <c r="W1012" s="0" t="s">
        <v>1422</v>
      </c>
      <c r="X1012" s="0" t="s">
        <v>1423</v>
      </c>
      <c r="Y1012" s="0" t="s">
        <v>1310</v>
      </c>
      <c r="Z1012" s="0" t="s">
        <v>571</v>
      </c>
      <c r="AA1012" s="0" t="n">
        <v>807106</v>
      </c>
      <c r="AB1012" s="215" t="n">
        <v>37036.875</v>
      </c>
      <c r="AC1012" s="215" t="n">
        <v>37036.875</v>
      </c>
    </row>
    <row r="1013" customFormat="false" ht="12.75" hidden="false" customHeight="false" outlineLevel="0" collapsed="false">
      <c r="A1013" s="208" t="str">
        <f aca="false">B1013&amp;" "&amp;C1013&amp;" "&amp;D1013</f>
        <v>US Power Physical</v>
      </c>
      <c r="B1013" s="208" t="str">
        <f aca="false">IF((LEFT(N1013,2)="US"),"US","")</f>
        <v>US</v>
      </c>
      <c r="C1013" s="208" t="str">
        <f aca="false">M1013</f>
        <v>Power</v>
      </c>
      <c r="D1013" s="208" t="str">
        <f aca="false">IF(ISNUMBER(FIND("Phy",N1013))=TRUE(),"Physical","Financial")</f>
        <v>Physical</v>
      </c>
      <c r="E1013" s="208" t="n">
        <f aca="false">IF(VLOOKUP(S1013,'DD-Lookup'!$J$6:$L$50,3,FALSE())="Monthly",(YEAR(AC1013)-YEAR(AB1013))*12+MONTH(AC1013)-MONTH(AB1013)+1,(AC1013-AB1013+1))</f>
        <v>2</v>
      </c>
      <c r="F1013" s="239" t="n">
        <f aca="false">E1013*SUM(P1013:Q1013)</f>
        <v>50</v>
      </c>
      <c r="G1013" s="214" t="n">
        <v>1289225</v>
      </c>
      <c r="H1013" s="215" t="n">
        <v>37035.3388425926</v>
      </c>
      <c r="I1013" s="0" t="s">
        <v>1669</v>
      </c>
      <c r="M1013" s="0" t="s">
        <v>67</v>
      </c>
      <c r="N1013" s="0" t="s">
        <v>1648</v>
      </c>
      <c r="O1013" s="0" t="s">
        <v>1656</v>
      </c>
      <c r="P1013" s="216" t="n">
        <v>25</v>
      </c>
      <c r="S1013" s="0" t="s">
        <v>930</v>
      </c>
      <c r="T1013" s="0" t="s">
        <v>784</v>
      </c>
      <c r="U1013" s="218" t="n">
        <v>128</v>
      </c>
      <c r="V1013" s="0" t="s">
        <v>1670</v>
      </c>
      <c r="W1013" s="0" t="s">
        <v>1651</v>
      </c>
      <c r="X1013" s="0" t="s">
        <v>1652</v>
      </c>
      <c r="Y1013" s="0" t="s">
        <v>1051</v>
      </c>
      <c r="Z1013" s="0" t="s">
        <v>618</v>
      </c>
      <c r="AA1013" s="0" t="n">
        <v>621262.1</v>
      </c>
      <c r="AB1013" s="215" t="n">
        <v>37038.875</v>
      </c>
      <c r="AC1013" s="215" t="n">
        <v>37039.875</v>
      </c>
    </row>
    <row r="1014" customFormat="false" ht="12.75" hidden="false" customHeight="false" outlineLevel="0" collapsed="false">
      <c r="A1014" s="208" t="str">
        <f aca="false">B1014&amp;" "&amp;C1014&amp;" "&amp;D1014</f>
        <v>US Natural Gas Physical</v>
      </c>
      <c r="B1014" s="208" t="str">
        <f aca="false">IF((LEFT(N1014,2)="US"),"US","")</f>
        <v>US</v>
      </c>
      <c r="C1014" s="208" t="str">
        <f aca="false">M1014</f>
        <v>Natural Gas</v>
      </c>
      <c r="D1014" s="208" t="str">
        <f aca="false">IF(ISNUMBER(FIND("Phy",N1014))=TRUE(),"Physical","Financial")</f>
        <v>Physical</v>
      </c>
      <c r="E1014" s="208" t="n">
        <f aca="false">IF(VLOOKUP(S1014,'DD-Lookup'!$J$6:$L$50,3,FALSE())="Monthly",(YEAR(AC1014)-YEAR(AB1014))*12+MONTH(AC1014)-MONTH(AB1014)+1,(AC1014-AB1014+1))</f>
        <v>1</v>
      </c>
      <c r="F1014" s="239" t="n">
        <f aca="false">E1014*SUM(P1014:Q1014)</f>
        <v>5000</v>
      </c>
      <c r="G1014" s="214" t="n">
        <v>1289226</v>
      </c>
      <c r="H1014" s="215" t="n">
        <v>37035.3388888889</v>
      </c>
      <c r="I1014" s="0" t="s">
        <v>1500</v>
      </c>
      <c r="M1014" s="0" t="s">
        <v>858</v>
      </c>
      <c r="N1014" s="0" t="s">
        <v>1305</v>
      </c>
      <c r="O1014" s="0" t="s">
        <v>1577</v>
      </c>
      <c r="Q1014" s="216" t="n">
        <v>5000</v>
      </c>
      <c r="S1014" s="0" t="s">
        <v>1026</v>
      </c>
      <c r="T1014" s="0" t="s">
        <v>784</v>
      </c>
      <c r="U1014" s="218" t="n">
        <v>7.2</v>
      </c>
      <c r="V1014" s="0" t="s">
        <v>1586</v>
      </c>
      <c r="W1014" s="0" t="s">
        <v>1579</v>
      </c>
      <c r="X1014" s="0" t="s">
        <v>1535</v>
      </c>
      <c r="Y1014" s="0" t="s">
        <v>1310</v>
      </c>
      <c r="Z1014" s="0" t="s">
        <v>571</v>
      </c>
      <c r="AA1014" s="0" t="n">
        <v>807107</v>
      </c>
      <c r="AB1014" s="215" t="n">
        <v>37036.875</v>
      </c>
      <c r="AC1014" s="215" t="n">
        <v>37036.875</v>
      </c>
    </row>
    <row r="1015" customFormat="false" ht="12.75" hidden="false" customHeight="false" outlineLevel="0" collapsed="false">
      <c r="A1015" s="208" t="str">
        <f aca="false">B1015&amp;" "&amp;C1015&amp;" "&amp;D1015</f>
        <v>US Natural Gas Physical</v>
      </c>
      <c r="B1015" s="208" t="str">
        <f aca="false">IF((LEFT(N1015,2)="US"),"US","")</f>
        <v>US</v>
      </c>
      <c r="C1015" s="208" t="str">
        <f aca="false">M1015</f>
        <v>Natural Gas</v>
      </c>
      <c r="D1015" s="208" t="str">
        <f aca="false">IF(ISNUMBER(FIND("Phy",N1015))=TRUE(),"Physical","Financial")</f>
        <v>Physical</v>
      </c>
      <c r="E1015" s="208" t="n">
        <f aca="false">IF(VLOOKUP(S1015,'DD-Lookup'!$J$6:$L$50,3,FALSE())="Monthly",(YEAR(AC1015)-YEAR(AB1015))*12+MONTH(AC1015)-MONTH(AB1015)+1,(AC1015-AB1015+1))</f>
        <v>1</v>
      </c>
      <c r="F1015" s="239" t="n">
        <f aca="false">E1015*SUM(P1015:Q1015)</f>
        <v>10000</v>
      </c>
      <c r="G1015" s="214" t="n">
        <v>1289227</v>
      </c>
      <c r="H1015" s="215" t="n">
        <v>37035.338900463</v>
      </c>
      <c r="I1015" s="0" t="s">
        <v>1073</v>
      </c>
      <c r="M1015" s="0" t="s">
        <v>858</v>
      </c>
      <c r="N1015" s="0" t="s">
        <v>1305</v>
      </c>
      <c r="O1015" s="0" t="s">
        <v>1625</v>
      </c>
      <c r="Q1015" s="216" t="n">
        <v>10000</v>
      </c>
      <c r="S1015" s="0" t="s">
        <v>1026</v>
      </c>
      <c r="T1015" s="0" t="s">
        <v>784</v>
      </c>
      <c r="U1015" s="218" t="n">
        <v>4.095</v>
      </c>
      <c r="V1015" s="0" t="s">
        <v>1717</v>
      </c>
      <c r="W1015" s="0" t="s">
        <v>1422</v>
      </c>
      <c r="X1015" s="0" t="s">
        <v>1423</v>
      </c>
      <c r="Y1015" s="0" t="s">
        <v>1310</v>
      </c>
      <c r="Z1015" s="0" t="s">
        <v>571</v>
      </c>
      <c r="AA1015" s="0" t="n">
        <v>807108</v>
      </c>
      <c r="AB1015" s="215" t="n">
        <v>37036.875</v>
      </c>
      <c r="AC1015" s="215" t="n">
        <v>37036.875</v>
      </c>
    </row>
    <row r="1016" customFormat="false" ht="12.75" hidden="false" customHeight="false" outlineLevel="0" collapsed="false">
      <c r="A1016" s="208" t="str">
        <f aca="false">B1016&amp;" "&amp;C1016&amp;" "&amp;D1016</f>
        <v>US Natural Gas Physical</v>
      </c>
      <c r="B1016" s="208" t="str">
        <f aca="false">IF((LEFT(N1016,2)="US"),"US","")</f>
        <v>US</v>
      </c>
      <c r="C1016" s="208" t="str">
        <f aca="false">M1016</f>
        <v>Natural Gas</v>
      </c>
      <c r="D1016" s="208" t="str">
        <f aca="false">IF(ISNUMBER(FIND("Phy",N1016))=TRUE(),"Physical","Financial")</f>
        <v>Physical</v>
      </c>
      <c r="E1016" s="208" t="n">
        <f aca="false">IF(VLOOKUP(S1016,'DD-Lookup'!$J$6:$L$50,3,FALSE())="Monthly",(YEAR(AC1016)-YEAR(AB1016))*12+MONTH(AC1016)-MONTH(AB1016)+1,(AC1016-AB1016+1))</f>
        <v>1</v>
      </c>
      <c r="F1016" s="239" t="n">
        <f aca="false">E1016*SUM(P1016:Q1016)</f>
        <v>5000</v>
      </c>
      <c r="G1016" s="214" t="n">
        <v>1289228</v>
      </c>
      <c r="H1016" s="215" t="n">
        <v>37035.3389236111</v>
      </c>
      <c r="I1016" s="0" t="s">
        <v>1500</v>
      </c>
      <c r="M1016" s="0" t="s">
        <v>858</v>
      </c>
      <c r="N1016" s="0" t="s">
        <v>1305</v>
      </c>
      <c r="O1016" s="0" t="s">
        <v>1577</v>
      </c>
      <c r="Q1016" s="216" t="n">
        <v>5000</v>
      </c>
      <c r="S1016" s="0" t="s">
        <v>1026</v>
      </c>
      <c r="T1016" s="0" t="s">
        <v>784</v>
      </c>
      <c r="U1016" s="218" t="n">
        <v>7.3</v>
      </c>
      <c r="V1016" s="0" t="s">
        <v>1586</v>
      </c>
      <c r="W1016" s="0" t="s">
        <v>1579</v>
      </c>
      <c r="X1016" s="0" t="s">
        <v>1535</v>
      </c>
      <c r="Y1016" s="0" t="s">
        <v>1310</v>
      </c>
      <c r="Z1016" s="0" t="s">
        <v>571</v>
      </c>
      <c r="AA1016" s="0" t="n">
        <v>807109</v>
      </c>
      <c r="AB1016" s="215" t="n">
        <v>37036.875</v>
      </c>
      <c r="AC1016" s="215" t="n">
        <v>37036.875</v>
      </c>
    </row>
    <row r="1017" customFormat="false" ht="12.75" hidden="false" customHeight="false" outlineLevel="0" collapsed="false">
      <c r="A1017" s="208" t="str">
        <f aca="false">B1017&amp;" "&amp;C1017&amp;" "&amp;D1017</f>
        <v>US Natural Gas Physical</v>
      </c>
      <c r="B1017" s="208" t="str">
        <f aca="false">IF((LEFT(N1017,2)="US"),"US","")</f>
        <v>US</v>
      </c>
      <c r="C1017" s="208" t="str">
        <f aca="false">M1017</f>
        <v>Natural Gas</v>
      </c>
      <c r="D1017" s="208" t="str">
        <f aca="false">IF(ISNUMBER(FIND("Phy",N1017))=TRUE(),"Physical","Financial")</f>
        <v>Physical</v>
      </c>
      <c r="E1017" s="208" t="n">
        <f aca="false">IF(VLOOKUP(S1017,'DD-Lookup'!$J$6:$L$50,3,FALSE())="Monthly",(YEAR(AC1017)-YEAR(AB1017))*12+MONTH(AC1017)-MONTH(AB1017)+1,(AC1017-AB1017+1))</f>
        <v>1</v>
      </c>
      <c r="F1017" s="239" t="n">
        <f aca="false">E1017*SUM(P1017:Q1017)</f>
        <v>5000</v>
      </c>
      <c r="G1017" s="214" t="n">
        <v>1289229</v>
      </c>
      <c r="H1017" s="215" t="n">
        <v>37035.3390162037</v>
      </c>
      <c r="I1017" s="0" t="s">
        <v>1500</v>
      </c>
      <c r="M1017" s="0" t="s">
        <v>858</v>
      </c>
      <c r="N1017" s="0" t="s">
        <v>1305</v>
      </c>
      <c r="O1017" s="0" t="s">
        <v>1718</v>
      </c>
      <c r="P1017" s="216" t="n">
        <v>5000</v>
      </c>
      <c r="S1017" s="0" t="s">
        <v>1026</v>
      </c>
      <c r="T1017" s="0" t="s">
        <v>784</v>
      </c>
      <c r="U1017" s="218" t="n">
        <v>9.5</v>
      </c>
      <c r="V1017" s="0" t="s">
        <v>1578</v>
      </c>
      <c r="W1017" s="0" t="s">
        <v>1579</v>
      </c>
      <c r="X1017" s="0" t="s">
        <v>1535</v>
      </c>
      <c r="Y1017" s="0" t="s">
        <v>1310</v>
      </c>
      <c r="Z1017" s="0" t="s">
        <v>571</v>
      </c>
      <c r="AA1017" s="0" t="n">
        <v>807110</v>
      </c>
      <c r="AB1017" s="215" t="n">
        <v>37036.875</v>
      </c>
      <c r="AC1017" s="215" t="n">
        <v>37036.875</v>
      </c>
    </row>
    <row r="1018" customFormat="false" ht="12.75" hidden="false" customHeight="false" outlineLevel="0" collapsed="false">
      <c r="A1018" s="208" t="str">
        <f aca="false">B1018&amp;" "&amp;C1018&amp;" "&amp;D1018</f>
        <v>US Natural Gas Physical</v>
      </c>
      <c r="B1018" s="208" t="str">
        <f aca="false">IF((LEFT(N1018,2)="US"),"US","")</f>
        <v>US</v>
      </c>
      <c r="C1018" s="208" t="str">
        <f aca="false">M1018</f>
        <v>Natural Gas</v>
      </c>
      <c r="D1018" s="208" t="str">
        <f aca="false">IF(ISNUMBER(FIND("Phy",N1018))=TRUE(),"Physical","Financial")</f>
        <v>Physical</v>
      </c>
      <c r="E1018" s="208" t="n">
        <f aca="false">IF(VLOOKUP(S1018,'DD-Lookup'!$J$6:$L$50,3,FALSE())="Monthly",(YEAR(AC1018)-YEAR(AB1018))*12+MONTH(AC1018)-MONTH(AB1018)+1,(AC1018-AB1018+1))</f>
        <v>1</v>
      </c>
      <c r="F1018" s="239" t="n">
        <f aca="false">E1018*SUM(P1018:Q1018)</f>
        <v>5000</v>
      </c>
      <c r="G1018" s="214" t="n">
        <v>1289230</v>
      </c>
      <c r="H1018" s="215" t="n">
        <v>37035.3390625</v>
      </c>
      <c r="I1018" s="0" t="s">
        <v>1500</v>
      </c>
      <c r="M1018" s="0" t="s">
        <v>858</v>
      </c>
      <c r="N1018" s="0" t="s">
        <v>1305</v>
      </c>
      <c r="O1018" s="0" t="s">
        <v>1718</v>
      </c>
      <c r="P1018" s="216" t="n">
        <v>5000</v>
      </c>
      <c r="S1018" s="0" t="s">
        <v>1026</v>
      </c>
      <c r="T1018" s="0" t="s">
        <v>784</v>
      </c>
      <c r="U1018" s="218" t="n">
        <v>9.4</v>
      </c>
      <c r="V1018" s="0" t="s">
        <v>1578</v>
      </c>
      <c r="W1018" s="0" t="s">
        <v>1579</v>
      </c>
      <c r="X1018" s="0" t="s">
        <v>1535</v>
      </c>
      <c r="Y1018" s="0" t="s">
        <v>1310</v>
      </c>
      <c r="Z1018" s="0" t="s">
        <v>571</v>
      </c>
      <c r="AA1018" s="0" t="n">
        <v>807111</v>
      </c>
      <c r="AB1018" s="215" t="n">
        <v>37036.875</v>
      </c>
      <c r="AC1018" s="215" t="n">
        <v>37036.875</v>
      </c>
    </row>
    <row r="1019" customFormat="false" ht="12.75" hidden="false" customHeight="false" outlineLevel="0" collapsed="false">
      <c r="A1019" s="208" t="str">
        <f aca="false">B1019&amp;" "&amp;C1019&amp;" "&amp;D1019</f>
        <v>US Natural Gas Financial</v>
      </c>
      <c r="B1019" s="208" t="str">
        <f aca="false">IF((LEFT(N1019,2)="US"),"US","")</f>
        <v>US</v>
      </c>
      <c r="C1019" s="208" t="str">
        <f aca="false">M1019</f>
        <v>Natural Gas</v>
      </c>
      <c r="D1019" s="208" t="str">
        <f aca="false">IF(ISNUMBER(FIND("Phy",N1019))=TRUE(),"Physical","Financial")</f>
        <v>Financial</v>
      </c>
      <c r="E1019" s="208" t="n">
        <f aca="false">IF(VLOOKUP(S1019,'DD-Lookup'!$J$6:$L$50,3,FALSE())="Monthly",(YEAR(AC1019)-YEAR(AB1019))*12+MONTH(AC1019)-MONTH(AB1019)+1,(AC1019-AB1019+1))</f>
        <v>153</v>
      </c>
      <c r="F1019" s="239" t="n">
        <f aca="false">E1019*SUM(P1019:Q1019)</f>
        <v>765000</v>
      </c>
      <c r="G1019" s="214" t="n">
        <v>1289231</v>
      </c>
      <c r="H1019" s="215" t="n">
        <v>37035.3390740741</v>
      </c>
      <c r="I1019" s="0" t="s">
        <v>1622</v>
      </c>
      <c r="M1019" s="0" t="s">
        <v>858</v>
      </c>
      <c r="N1019" s="0" t="s">
        <v>1024</v>
      </c>
      <c r="O1019" s="0" t="s">
        <v>1303</v>
      </c>
      <c r="P1019" s="216" t="n">
        <v>5000</v>
      </c>
      <c r="S1019" s="0" t="s">
        <v>1026</v>
      </c>
      <c r="T1019" s="0" t="s">
        <v>784</v>
      </c>
      <c r="U1019" s="218" t="n">
        <v>4.3</v>
      </c>
      <c r="V1019" s="0" t="s">
        <v>1719</v>
      </c>
      <c r="W1019" s="0" t="s">
        <v>1028</v>
      </c>
      <c r="X1019" s="0" t="s">
        <v>1029</v>
      </c>
      <c r="Y1019" s="0" t="s">
        <v>838</v>
      </c>
      <c r="Z1019" s="0" t="s">
        <v>571</v>
      </c>
      <c r="AA1019" s="0" t="s">
        <v>1720</v>
      </c>
      <c r="AB1019" s="215" t="n">
        <v>37043</v>
      </c>
      <c r="AC1019" s="215" t="n">
        <v>37195</v>
      </c>
    </row>
    <row r="1020" customFormat="false" ht="12.75" hidden="false" customHeight="false" outlineLevel="0" collapsed="false">
      <c r="A1020" s="208" t="str">
        <f aca="false">B1020&amp;" "&amp;C1020&amp;" "&amp;D1020</f>
        <v>US Natural Gas Physical</v>
      </c>
      <c r="B1020" s="208" t="str">
        <f aca="false">IF((LEFT(N1020,2)="US"),"US","")</f>
        <v>US</v>
      </c>
      <c r="C1020" s="208" t="str">
        <f aca="false">M1020</f>
        <v>Natural Gas</v>
      </c>
      <c r="D1020" s="208" t="str">
        <f aca="false">IF(ISNUMBER(FIND("Phy",N1020))=TRUE(),"Physical","Financial")</f>
        <v>Physical</v>
      </c>
      <c r="E1020" s="208" t="n">
        <f aca="false">IF(VLOOKUP(S1020,'DD-Lookup'!$J$6:$L$50,3,FALSE())="Monthly",(YEAR(AC1020)-YEAR(AB1020))*12+MONTH(AC1020)-MONTH(AB1020)+1,(AC1020-AB1020+1))</f>
        <v>1</v>
      </c>
      <c r="F1020" s="239" t="n">
        <f aca="false">E1020*SUM(P1020:Q1020)</f>
        <v>10000</v>
      </c>
      <c r="G1020" s="214" t="n">
        <v>1289232</v>
      </c>
      <c r="H1020" s="215" t="n">
        <v>37035.3392824074</v>
      </c>
      <c r="I1020" s="0" t="s">
        <v>593</v>
      </c>
      <c r="M1020" s="0" t="s">
        <v>858</v>
      </c>
      <c r="N1020" s="0" t="s">
        <v>1305</v>
      </c>
      <c r="O1020" s="0" t="s">
        <v>1432</v>
      </c>
      <c r="Q1020" s="216" t="n">
        <v>10000</v>
      </c>
      <c r="S1020" s="0" t="s">
        <v>1026</v>
      </c>
      <c r="T1020" s="0" t="s">
        <v>784</v>
      </c>
      <c r="U1020" s="218" t="n">
        <v>4.135</v>
      </c>
      <c r="V1020" s="0" t="s">
        <v>1543</v>
      </c>
      <c r="W1020" s="0" t="s">
        <v>1434</v>
      </c>
      <c r="X1020" s="0" t="s">
        <v>1435</v>
      </c>
      <c r="Y1020" s="0" t="s">
        <v>1310</v>
      </c>
      <c r="Z1020" s="0" t="s">
        <v>571</v>
      </c>
      <c r="AA1020" s="0" t="n">
        <v>807113</v>
      </c>
      <c r="AB1020" s="215" t="n">
        <v>37036.875</v>
      </c>
      <c r="AC1020" s="215" t="n">
        <v>37036.875</v>
      </c>
    </row>
    <row r="1021" customFormat="false" ht="12.75" hidden="false" customHeight="false" outlineLevel="0" collapsed="false">
      <c r="A1021" s="208" t="str">
        <f aca="false">B1021&amp;" "&amp;C1021&amp;" "&amp;D1021</f>
        <v>US Power Physical</v>
      </c>
      <c r="B1021" s="208" t="str">
        <f aca="false">IF((LEFT(N1021,2)="US"),"US","")</f>
        <v>US</v>
      </c>
      <c r="C1021" s="208" t="str">
        <f aca="false">M1021</f>
        <v>Power</v>
      </c>
      <c r="D1021" s="208" t="str">
        <f aca="false">IF(ISNUMBER(FIND("Phy",N1021))=TRUE(),"Physical","Financial")</f>
        <v>Physical</v>
      </c>
      <c r="E1021" s="208" t="n">
        <f aca="false">IF(VLOOKUP(S1021,'DD-Lookup'!$J$6:$L$50,3,FALSE())="Monthly",(YEAR(AC1021)-YEAR(AB1021))*12+MONTH(AC1021)-MONTH(AB1021)+1,(AC1021-AB1021+1))</f>
        <v>2</v>
      </c>
      <c r="F1021" s="239" t="n">
        <f aca="false">E1021*SUM(P1021:Q1021)</f>
        <v>50</v>
      </c>
      <c r="G1021" s="214" t="n">
        <v>1289233</v>
      </c>
      <c r="H1021" s="215" t="n">
        <v>37035.3393171296</v>
      </c>
      <c r="I1021" s="0" t="s">
        <v>1248</v>
      </c>
      <c r="M1021" s="0" t="s">
        <v>67</v>
      </c>
      <c r="N1021" s="0" t="s">
        <v>1648</v>
      </c>
      <c r="O1021" s="0" t="s">
        <v>1656</v>
      </c>
      <c r="Q1021" s="216" t="n">
        <v>25</v>
      </c>
      <c r="S1021" s="0" t="s">
        <v>930</v>
      </c>
      <c r="T1021" s="0" t="s">
        <v>784</v>
      </c>
      <c r="U1021" s="218" t="n">
        <v>135</v>
      </c>
      <c r="V1021" s="0" t="s">
        <v>1693</v>
      </c>
      <c r="W1021" s="0" t="s">
        <v>1651</v>
      </c>
      <c r="X1021" s="0" t="s">
        <v>1652</v>
      </c>
      <c r="Y1021" s="0" t="s">
        <v>1051</v>
      </c>
      <c r="Z1021" s="0" t="s">
        <v>618</v>
      </c>
      <c r="AA1021" s="0" t="n">
        <v>621263.1</v>
      </c>
      <c r="AB1021" s="215" t="n">
        <v>37038.875</v>
      </c>
      <c r="AC1021" s="215" t="n">
        <v>37039.875</v>
      </c>
    </row>
    <row r="1022" customFormat="false" ht="12.75" hidden="false" customHeight="false" outlineLevel="0" collapsed="false">
      <c r="A1022" s="208" t="str">
        <f aca="false">B1022&amp;" "&amp;C1022&amp;" "&amp;D1022</f>
        <v>US Natural Gas Financial</v>
      </c>
      <c r="B1022" s="208" t="str">
        <f aca="false">IF((LEFT(N1022,2)="US"),"US","")</f>
        <v>US</v>
      </c>
      <c r="C1022" s="208" t="str">
        <f aca="false">M1022</f>
        <v>Natural Gas</v>
      </c>
      <c r="D1022" s="208" t="str">
        <f aca="false">IF(ISNUMBER(FIND("Phy",N1022))=TRUE(),"Physical","Financial")</f>
        <v>Financial</v>
      </c>
      <c r="E1022" s="208" t="n">
        <f aca="false">IF(VLOOKUP(S1022,'DD-Lookup'!$J$6:$L$50,3,FALSE())="Monthly",(YEAR(AC1022)-YEAR(AB1022))*12+MONTH(AC1022)-MONTH(AB1022)+1,(AC1022-AB1022+1))</f>
        <v>30</v>
      </c>
      <c r="F1022" s="239" t="n">
        <f aca="false">E1022*SUM(P1022:Q1022)</f>
        <v>75000</v>
      </c>
      <c r="G1022" s="214" t="n">
        <v>1289235</v>
      </c>
      <c r="H1022" s="215" t="n">
        <v>37035.3393981482</v>
      </c>
      <c r="I1022" s="0" t="s">
        <v>1721</v>
      </c>
      <c r="M1022" s="0" t="s">
        <v>858</v>
      </c>
      <c r="N1022" s="0" t="s">
        <v>1024</v>
      </c>
      <c r="O1022" s="0" t="s">
        <v>1025</v>
      </c>
      <c r="Q1022" s="216" t="n">
        <v>2500</v>
      </c>
      <c r="S1022" s="0" t="s">
        <v>1026</v>
      </c>
      <c r="T1022" s="0" t="s">
        <v>784</v>
      </c>
      <c r="U1022" s="218" t="n">
        <v>4.185</v>
      </c>
      <c r="V1022" s="0" t="s">
        <v>1722</v>
      </c>
      <c r="W1022" s="0" t="s">
        <v>1028</v>
      </c>
      <c r="X1022" s="0" t="s">
        <v>1029</v>
      </c>
      <c r="Y1022" s="0" t="s">
        <v>838</v>
      </c>
      <c r="Z1022" s="0" t="s">
        <v>571</v>
      </c>
      <c r="AA1022" s="0" t="s">
        <v>1723</v>
      </c>
      <c r="AB1022" s="215" t="n">
        <v>37043.875</v>
      </c>
      <c r="AC1022" s="215" t="n">
        <v>37072.875</v>
      </c>
    </row>
    <row r="1023" customFormat="false" ht="12.75" hidden="false" customHeight="false" outlineLevel="0" collapsed="false">
      <c r="A1023" s="208" t="str">
        <f aca="false">B1023&amp;" "&amp;C1023&amp;" "&amp;D1023</f>
        <v>US Natural Gas Physical</v>
      </c>
      <c r="B1023" s="208" t="str">
        <f aca="false">IF((LEFT(N1023,2)="US"),"US","")</f>
        <v>US</v>
      </c>
      <c r="C1023" s="208" t="str">
        <f aca="false">M1023</f>
        <v>Natural Gas</v>
      </c>
      <c r="D1023" s="208" t="str">
        <f aca="false">IF(ISNUMBER(FIND("Phy",N1023))=TRUE(),"Physical","Financial")</f>
        <v>Physical</v>
      </c>
      <c r="E1023" s="208" t="n">
        <f aca="false">IF(VLOOKUP(S1023,'DD-Lookup'!$J$6:$L$50,3,FALSE())="Monthly",(YEAR(AC1023)-YEAR(AB1023))*12+MONTH(AC1023)-MONTH(AB1023)+1,(AC1023-AB1023+1))</f>
        <v>1</v>
      </c>
      <c r="F1023" s="239" t="n">
        <f aca="false">E1023*SUM(P1023:Q1023)</f>
        <v>10000</v>
      </c>
      <c r="G1023" s="214" t="n">
        <v>1289237</v>
      </c>
      <c r="H1023" s="215" t="n">
        <v>37035.3394328704</v>
      </c>
      <c r="I1023" s="0" t="s">
        <v>1500</v>
      </c>
      <c r="M1023" s="0" t="s">
        <v>858</v>
      </c>
      <c r="N1023" s="0" t="s">
        <v>1305</v>
      </c>
      <c r="O1023" s="0" t="s">
        <v>1724</v>
      </c>
      <c r="P1023" s="216" t="n">
        <v>10000</v>
      </c>
      <c r="S1023" s="0" t="s">
        <v>1026</v>
      </c>
      <c r="T1023" s="0" t="s">
        <v>784</v>
      </c>
      <c r="U1023" s="218" t="n">
        <v>3.525</v>
      </c>
      <c r="V1023" s="0" t="s">
        <v>1578</v>
      </c>
      <c r="W1023" s="0" t="s">
        <v>1514</v>
      </c>
      <c r="X1023" s="0" t="s">
        <v>1535</v>
      </c>
      <c r="Y1023" s="0" t="s">
        <v>1310</v>
      </c>
      <c r="Z1023" s="0" t="s">
        <v>571</v>
      </c>
      <c r="AA1023" s="0" t="n">
        <v>807114</v>
      </c>
      <c r="AB1023" s="215" t="n">
        <v>37036.875</v>
      </c>
      <c r="AC1023" s="215" t="n">
        <v>37036.875</v>
      </c>
    </row>
    <row r="1024" customFormat="false" ht="12.75" hidden="false" customHeight="false" outlineLevel="0" collapsed="false">
      <c r="A1024" s="208" t="str">
        <f aca="false">B1024&amp;" "&amp;C1024&amp;" "&amp;D1024</f>
        <v>US Natural Gas Physical</v>
      </c>
      <c r="B1024" s="208" t="str">
        <f aca="false">IF((LEFT(N1024,2)="US"),"US","")</f>
        <v>US</v>
      </c>
      <c r="C1024" s="208" t="str">
        <f aca="false">M1024</f>
        <v>Natural Gas</v>
      </c>
      <c r="D1024" s="208" t="str">
        <f aca="false">IF(ISNUMBER(FIND("Phy",N1024))=TRUE(),"Physical","Financial")</f>
        <v>Physical</v>
      </c>
      <c r="E1024" s="208" t="n">
        <f aca="false">IF(VLOOKUP(S1024,'DD-Lookup'!$J$6:$L$50,3,FALSE())="Monthly",(YEAR(AC1024)-YEAR(AB1024))*12+MONTH(AC1024)-MONTH(AB1024)+1,(AC1024-AB1024+1))</f>
        <v>1</v>
      </c>
      <c r="F1024" s="239" t="n">
        <f aca="false">E1024*SUM(P1024:Q1024)</f>
        <v>5000</v>
      </c>
      <c r="G1024" s="214" t="n">
        <v>1289238</v>
      </c>
      <c r="H1024" s="215" t="n">
        <v>37035.3394444444</v>
      </c>
      <c r="I1024" s="0" t="s">
        <v>1233</v>
      </c>
      <c r="M1024" s="0" t="s">
        <v>858</v>
      </c>
      <c r="N1024" s="0" t="s">
        <v>1305</v>
      </c>
      <c r="O1024" s="0" t="s">
        <v>1581</v>
      </c>
      <c r="P1024" s="216" t="n">
        <v>5000</v>
      </c>
      <c r="S1024" s="0" t="s">
        <v>1026</v>
      </c>
      <c r="T1024" s="0" t="s">
        <v>784</v>
      </c>
      <c r="U1024" s="218" t="n">
        <v>9.5</v>
      </c>
      <c r="V1024" s="0" t="s">
        <v>1725</v>
      </c>
      <c r="W1024" s="0" t="s">
        <v>1579</v>
      </c>
      <c r="X1024" s="0" t="s">
        <v>1535</v>
      </c>
      <c r="Y1024" s="0" t="s">
        <v>1310</v>
      </c>
      <c r="Z1024" s="0" t="s">
        <v>571</v>
      </c>
      <c r="AA1024" s="0" t="n">
        <v>807115</v>
      </c>
      <c r="AB1024" s="215" t="n">
        <v>37036.875</v>
      </c>
      <c r="AC1024" s="215" t="n">
        <v>37036.875</v>
      </c>
    </row>
    <row r="1025" customFormat="false" ht="12.75" hidden="false" customHeight="false" outlineLevel="0" collapsed="false">
      <c r="A1025" s="208" t="str">
        <f aca="false">B1025&amp;" "&amp;C1025&amp;" "&amp;D1025</f>
        <v>US Natural Gas Financial</v>
      </c>
      <c r="B1025" s="208" t="str">
        <f aca="false">IF((LEFT(N1025,2)="US"),"US","")</f>
        <v>US</v>
      </c>
      <c r="C1025" s="208" t="str">
        <f aca="false">M1025</f>
        <v>Natural Gas</v>
      </c>
      <c r="D1025" s="208" t="str">
        <f aca="false">IF(ISNUMBER(FIND("Phy",N1025))=TRUE(),"Physical","Financial")</f>
        <v>Financial</v>
      </c>
      <c r="E1025" s="208" t="n">
        <f aca="false">IF(VLOOKUP(S1025,'DD-Lookup'!$J$6:$L$50,3,FALSE())="Monthly",(YEAR(AC1025)-YEAR(AB1025))*12+MONTH(AC1025)-MONTH(AB1025)+1,(AC1025-AB1025+1))</f>
        <v>7</v>
      </c>
      <c r="F1025" s="239" t="n">
        <f aca="false">E1025*SUM(P1025:Q1025)</f>
        <v>210000</v>
      </c>
      <c r="G1025" s="214" t="n">
        <v>1289240</v>
      </c>
      <c r="H1025" s="215" t="n">
        <v>37035.339525463</v>
      </c>
      <c r="I1025" s="0" t="s">
        <v>1381</v>
      </c>
      <c r="M1025" s="0" t="s">
        <v>858</v>
      </c>
      <c r="N1025" s="0" t="s">
        <v>1024</v>
      </c>
      <c r="O1025" s="0" t="s">
        <v>1404</v>
      </c>
      <c r="Q1025" s="216" t="n">
        <v>30000</v>
      </c>
      <c r="S1025" s="0" t="s">
        <v>1026</v>
      </c>
      <c r="T1025" s="0" t="s">
        <v>784</v>
      </c>
      <c r="U1025" s="218" t="n">
        <v>4.125</v>
      </c>
      <c r="V1025" s="0" t="s">
        <v>1383</v>
      </c>
      <c r="W1025" s="0" t="s">
        <v>1406</v>
      </c>
      <c r="X1025" s="0" t="s">
        <v>1407</v>
      </c>
      <c r="Y1025" s="0" t="s">
        <v>838</v>
      </c>
      <c r="Z1025" s="0" t="s">
        <v>571</v>
      </c>
      <c r="AA1025" s="0" t="s">
        <v>1726</v>
      </c>
      <c r="AB1025" s="215" t="n">
        <v>37036.875</v>
      </c>
      <c r="AC1025" s="215" t="n">
        <v>37042.875</v>
      </c>
    </row>
    <row r="1026" customFormat="false" ht="12.75" hidden="false" customHeight="false" outlineLevel="0" collapsed="false">
      <c r="A1026" s="208" t="str">
        <f aca="false">B1026&amp;" "&amp;C1026&amp;" "&amp;D1026</f>
        <v>US Power Physical</v>
      </c>
      <c r="B1026" s="208" t="str">
        <f aca="false">IF((LEFT(N1026,2)="US"),"US","")</f>
        <v>US</v>
      </c>
      <c r="C1026" s="208" t="str">
        <f aca="false">M1026</f>
        <v>Power</v>
      </c>
      <c r="D1026" s="208" t="str">
        <f aca="false">IF(ISNUMBER(FIND("Phy",N1026))=TRUE(),"Physical","Financial")</f>
        <v>Physical</v>
      </c>
      <c r="E1026" s="208" t="n">
        <f aca="false">IF(VLOOKUP(S1026,'DD-Lookup'!$J$6:$L$50,3,FALSE())="Monthly",(YEAR(AC1026)-YEAR(AB1026))*12+MONTH(AC1026)-MONTH(AB1026)+1,(AC1026-AB1026+1))</f>
        <v>2</v>
      </c>
      <c r="F1026" s="239" t="n">
        <f aca="false">E1026*SUM(P1026:Q1026)</f>
        <v>50</v>
      </c>
      <c r="G1026" s="214" t="n">
        <v>1289241</v>
      </c>
      <c r="H1026" s="215" t="n">
        <v>37035.3395486111</v>
      </c>
      <c r="I1026" s="0" t="s">
        <v>1727</v>
      </c>
      <c r="M1026" s="0" t="s">
        <v>67</v>
      </c>
      <c r="N1026" s="0" t="s">
        <v>1628</v>
      </c>
      <c r="O1026" s="0" t="s">
        <v>1663</v>
      </c>
      <c r="P1026" s="216" t="n">
        <v>25</v>
      </c>
      <c r="S1026" s="0" t="s">
        <v>930</v>
      </c>
      <c r="T1026" s="0" t="s">
        <v>784</v>
      </c>
      <c r="U1026" s="218" t="n">
        <v>110</v>
      </c>
      <c r="V1026" s="0" t="s">
        <v>1728</v>
      </c>
      <c r="W1026" s="0" t="s">
        <v>1665</v>
      </c>
      <c r="X1026" s="0" t="s">
        <v>1632</v>
      </c>
      <c r="Y1026" s="0" t="s">
        <v>1051</v>
      </c>
      <c r="Z1026" s="0" t="s">
        <v>618</v>
      </c>
      <c r="AA1026" s="0" t="n">
        <v>621265.1</v>
      </c>
      <c r="AB1026" s="215" t="n">
        <v>37038.875</v>
      </c>
      <c r="AC1026" s="215" t="n">
        <v>37039.875</v>
      </c>
    </row>
    <row r="1027" customFormat="false" ht="12.75" hidden="false" customHeight="false" outlineLevel="0" collapsed="false">
      <c r="A1027" s="208" t="str">
        <f aca="false">B1027&amp;" "&amp;C1027&amp;" "&amp;D1027</f>
        <v>US Natural Gas Physical</v>
      </c>
      <c r="B1027" s="208" t="str">
        <f aca="false">IF((LEFT(N1027,2)="US"),"US","")</f>
        <v>US</v>
      </c>
      <c r="C1027" s="208" t="str">
        <f aca="false">M1027</f>
        <v>Natural Gas</v>
      </c>
      <c r="D1027" s="208" t="str">
        <f aca="false">IF(ISNUMBER(FIND("Phy",N1027))=TRUE(),"Physical","Financial")</f>
        <v>Physical</v>
      </c>
      <c r="E1027" s="208" t="n">
        <f aca="false">IF(VLOOKUP(S1027,'DD-Lookup'!$J$6:$L$50,3,FALSE())="Monthly",(YEAR(AC1027)-YEAR(AB1027))*12+MONTH(AC1027)-MONTH(AB1027)+1,(AC1027-AB1027+1))</f>
        <v>1</v>
      </c>
      <c r="F1027" s="239" t="n">
        <f aca="false">E1027*SUM(P1027:Q1027)</f>
        <v>5217</v>
      </c>
      <c r="G1027" s="214" t="n">
        <v>1289242</v>
      </c>
      <c r="H1027" s="215" t="n">
        <v>37035.3396064815</v>
      </c>
      <c r="I1027" s="0" t="s">
        <v>1107</v>
      </c>
      <c r="M1027" s="0" t="s">
        <v>858</v>
      </c>
      <c r="N1027" s="0" t="s">
        <v>1305</v>
      </c>
      <c r="O1027" s="0" t="s">
        <v>1577</v>
      </c>
      <c r="P1027" s="216" t="n">
        <v>5217</v>
      </c>
      <c r="S1027" s="0" t="s">
        <v>1026</v>
      </c>
      <c r="T1027" s="0" t="s">
        <v>784</v>
      </c>
      <c r="U1027" s="218" t="n">
        <v>7.25</v>
      </c>
      <c r="V1027" s="0" t="s">
        <v>1729</v>
      </c>
      <c r="W1027" s="0" t="s">
        <v>1579</v>
      </c>
      <c r="X1027" s="0" t="s">
        <v>1535</v>
      </c>
      <c r="Y1027" s="0" t="s">
        <v>1310</v>
      </c>
      <c r="Z1027" s="0" t="s">
        <v>571</v>
      </c>
      <c r="AA1027" s="0" t="n">
        <v>807116</v>
      </c>
      <c r="AB1027" s="215" t="n">
        <v>37036.875</v>
      </c>
      <c r="AC1027" s="215" t="n">
        <v>37036.875</v>
      </c>
    </row>
    <row r="1028" customFormat="false" ht="12.75" hidden="false" customHeight="false" outlineLevel="0" collapsed="false">
      <c r="A1028" s="208" t="str">
        <f aca="false">B1028&amp;" "&amp;C1028&amp;" "&amp;D1028</f>
        <v>US Natural Gas Physical</v>
      </c>
      <c r="B1028" s="208" t="str">
        <f aca="false">IF((LEFT(N1028,2)="US"),"US","")</f>
        <v>US</v>
      </c>
      <c r="C1028" s="208" t="str">
        <f aca="false">M1028</f>
        <v>Natural Gas</v>
      </c>
      <c r="D1028" s="208" t="str">
        <f aca="false">IF(ISNUMBER(FIND("Phy",N1028))=TRUE(),"Physical","Financial")</f>
        <v>Physical</v>
      </c>
      <c r="E1028" s="208" t="n">
        <f aca="false">IF(VLOOKUP(S1028,'DD-Lookup'!$J$6:$L$50,3,FALSE())="Monthly",(YEAR(AC1028)-YEAR(AB1028))*12+MONTH(AC1028)-MONTH(AB1028)+1,(AC1028-AB1028+1))</f>
        <v>1</v>
      </c>
      <c r="F1028" s="239" t="n">
        <f aca="false">E1028*SUM(P1028:Q1028)</f>
        <v>5000</v>
      </c>
      <c r="G1028" s="214" t="n">
        <v>1289243</v>
      </c>
      <c r="H1028" s="215" t="n">
        <v>37035.3396412037</v>
      </c>
      <c r="I1028" s="0" t="s">
        <v>1073</v>
      </c>
      <c r="M1028" s="0" t="s">
        <v>858</v>
      </c>
      <c r="N1028" s="0" t="s">
        <v>1305</v>
      </c>
      <c r="O1028" s="0" t="s">
        <v>1418</v>
      </c>
      <c r="P1028" s="216" t="n">
        <v>5000</v>
      </c>
      <c r="S1028" s="0" t="s">
        <v>1026</v>
      </c>
      <c r="T1028" s="0" t="s">
        <v>784</v>
      </c>
      <c r="U1028" s="218" t="n">
        <v>4.48</v>
      </c>
      <c r="V1028" s="0" t="s">
        <v>1730</v>
      </c>
      <c r="W1028" s="0" t="s">
        <v>1388</v>
      </c>
      <c r="X1028" s="0" t="s">
        <v>1389</v>
      </c>
      <c r="Y1028" s="0" t="s">
        <v>1310</v>
      </c>
      <c r="Z1028" s="0" t="s">
        <v>571</v>
      </c>
      <c r="AA1028" s="0" t="n">
        <v>807117</v>
      </c>
      <c r="AB1028" s="215" t="n">
        <v>37036.875</v>
      </c>
      <c r="AC1028" s="215" t="n">
        <v>37036.875</v>
      </c>
    </row>
    <row r="1029" customFormat="false" ht="12.75" hidden="false" customHeight="false" outlineLevel="0" collapsed="false">
      <c r="A1029" s="208" t="str">
        <f aca="false">B1029&amp;" "&amp;C1029&amp;" "&amp;D1029</f>
        <v>US Natural Gas Physical</v>
      </c>
      <c r="B1029" s="208" t="str">
        <f aca="false">IF((LEFT(N1029,2)="US"),"US","")</f>
        <v>US</v>
      </c>
      <c r="C1029" s="208" t="str">
        <f aca="false">M1029</f>
        <v>Natural Gas</v>
      </c>
      <c r="D1029" s="208" t="str">
        <f aca="false">IF(ISNUMBER(FIND("Phy",N1029))=TRUE(),"Physical","Financial")</f>
        <v>Physical</v>
      </c>
      <c r="E1029" s="208" t="n">
        <f aca="false">IF(VLOOKUP(S1029,'DD-Lookup'!$J$6:$L$50,3,FALSE())="Monthly",(YEAR(AC1029)-YEAR(AB1029))*12+MONTH(AC1029)-MONTH(AB1029)+1,(AC1029-AB1029+1))</f>
        <v>1</v>
      </c>
      <c r="F1029" s="239" t="n">
        <f aca="false">E1029*SUM(P1029:Q1029)</f>
        <v>10000</v>
      </c>
      <c r="G1029" s="214" t="n">
        <v>1289244</v>
      </c>
      <c r="H1029" s="215" t="n">
        <v>37035.3396412037</v>
      </c>
      <c r="I1029" s="0" t="s">
        <v>1073</v>
      </c>
      <c r="M1029" s="0" t="s">
        <v>858</v>
      </c>
      <c r="N1029" s="0" t="s">
        <v>1305</v>
      </c>
      <c r="O1029" s="0" t="s">
        <v>1442</v>
      </c>
      <c r="P1029" s="216" t="n">
        <v>10000</v>
      </c>
      <c r="S1029" s="0" t="s">
        <v>1026</v>
      </c>
      <c r="T1029" s="0" t="s">
        <v>784</v>
      </c>
      <c r="U1029" s="218" t="n">
        <v>4.17</v>
      </c>
      <c r="V1029" s="0" t="s">
        <v>1731</v>
      </c>
      <c r="W1029" s="0" t="s">
        <v>1434</v>
      </c>
      <c r="X1029" s="0" t="s">
        <v>1435</v>
      </c>
      <c r="Y1029" s="0" t="s">
        <v>1310</v>
      </c>
      <c r="Z1029" s="0" t="s">
        <v>571</v>
      </c>
      <c r="AA1029" s="0" t="n">
        <v>807118</v>
      </c>
      <c r="AB1029" s="215" t="n">
        <v>37036.875</v>
      </c>
      <c r="AC1029" s="215" t="n">
        <v>37036.875</v>
      </c>
    </row>
    <row r="1030" customFormat="false" ht="12.75" hidden="false" customHeight="false" outlineLevel="0" collapsed="false">
      <c r="A1030" s="208" t="str">
        <f aca="false">B1030&amp;" "&amp;C1030&amp;" "&amp;D1030</f>
        <v>US Natural Gas Physical</v>
      </c>
      <c r="B1030" s="208" t="str">
        <f aca="false">IF((LEFT(N1030,2)="US"),"US","")</f>
        <v>US</v>
      </c>
      <c r="C1030" s="208" t="str">
        <f aca="false">M1030</f>
        <v>Natural Gas</v>
      </c>
      <c r="D1030" s="208" t="str">
        <f aca="false">IF(ISNUMBER(FIND("Phy",N1030))=TRUE(),"Physical","Financial")</f>
        <v>Physical</v>
      </c>
      <c r="E1030" s="208" t="n">
        <f aca="false">IF(VLOOKUP(S1030,'DD-Lookup'!$J$6:$L$50,3,FALSE())="Monthly",(YEAR(AC1030)-YEAR(AB1030))*12+MONTH(AC1030)-MONTH(AB1030)+1,(AC1030-AB1030+1))</f>
        <v>1</v>
      </c>
      <c r="F1030" s="239" t="n">
        <f aca="false">E1030*SUM(P1030:Q1030)</f>
        <v>5000</v>
      </c>
      <c r="G1030" s="214" t="n">
        <v>1289246</v>
      </c>
      <c r="H1030" s="215" t="n">
        <v>37035.3396875</v>
      </c>
      <c r="I1030" s="0" t="s">
        <v>1183</v>
      </c>
      <c r="M1030" s="0" t="s">
        <v>858</v>
      </c>
      <c r="N1030" s="0" t="s">
        <v>1305</v>
      </c>
      <c r="O1030" s="0" t="s">
        <v>1397</v>
      </c>
      <c r="Q1030" s="216" t="n">
        <v>5000</v>
      </c>
      <c r="S1030" s="0" t="s">
        <v>1026</v>
      </c>
      <c r="T1030" s="0" t="s">
        <v>784</v>
      </c>
      <c r="U1030" s="218" t="n">
        <v>4.0175</v>
      </c>
      <c r="V1030" s="0" t="s">
        <v>1468</v>
      </c>
      <c r="W1030" s="0" t="s">
        <v>1361</v>
      </c>
      <c r="X1030" s="0" t="s">
        <v>1362</v>
      </c>
      <c r="Y1030" s="0" t="s">
        <v>1310</v>
      </c>
      <c r="Z1030" s="0" t="s">
        <v>571</v>
      </c>
      <c r="AA1030" s="0" t="n">
        <v>807119</v>
      </c>
      <c r="AB1030" s="215" t="n">
        <v>37036.875</v>
      </c>
      <c r="AC1030" s="215" t="n">
        <v>37036.875</v>
      </c>
    </row>
    <row r="1031" customFormat="false" ht="12.75" hidden="false" customHeight="false" outlineLevel="0" collapsed="false">
      <c r="A1031" s="208" t="str">
        <f aca="false">B1031&amp;" "&amp;C1031&amp;" "&amp;D1031</f>
        <v>US Natural Gas Physical</v>
      </c>
      <c r="B1031" s="208" t="str">
        <f aca="false">IF((LEFT(N1031,2)="US"),"US","")</f>
        <v>US</v>
      </c>
      <c r="C1031" s="208" t="str">
        <f aca="false">M1031</f>
        <v>Natural Gas</v>
      </c>
      <c r="D1031" s="208" t="str">
        <f aca="false">IF(ISNUMBER(FIND("Phy",N1031))=TRUE(),"Physical","Financial")</f>
        <v>Physical</v>
      </c>
      <c r="E1031" s="208" t="n">
        <f aca="false">IF(VLOOKUP(S1031,'DD-Lookup'!$J$6:$L$50,3,FALSE())="Monthly",(YEAR(AC1031)-YEAR(AB1031))*12+MONTH(AC1031)-MONTH(AB1031)+1,(AC1031-AB1031+1))</f>
        <v>1</v>
      </c>
      <c r="F1031" s="239" t="n">
        <f aca="false">E1031*SUM(P1031:Q1031)</f>
        <v>5000</v>
      </c>
      <c r="G1031" s="214" t="n">
        <v>1289247</v>
      </c>
      <c r="H1031" s="215" t="n">
        <v>37035.3397453704</v>
      </c>
      <c r="I1031" s="0" t="s">
        <v>1505</v>
      </c>
      <c r="M1031" s="0" t="s">
        <v>858</v>
      </c>
      <c r="N1031" s="0" t="s">
        <v>1305</v>
      </c>
      <c r="O1031" s="0" t="s">
        <v>1498</v>
      </c>
      <c r="Q1031" s="216" t="n">
        <v>5000</v>
      </c>
      <c r="S1031" s="0" t="s">
        <v>1026</v>
      </c>
      <c r="T1031" s="0" t="s">
        <v>784</v>
      </c>
      <c r="U1031" s="218" t="n">
        <v>4.475</v>
      </c>
      <c r="V1031" s="0" t="s">
        <v>1506</v>
      </c>
      <c r="W1031" s="0" t="s">
        <v>1388</v>
      </c>
      <c r="X1031" s="0" t="s">
        <v>1389</v>
      </c>
      <c r="Y1031" s="0" t="s">
        <v>1310</v>
      </c>
      <c r="Z1031" s="0" t="s">
        <v>571</v>
      </c>
      <c r="AA1031" s="0" t="n">
        <v>807120</v>
      </c>
      <c r="AB1031" s="215" t="n">
        <v>37036.875</v>
      </c>
      <c r="AC1031" s="215" t="n">
        <v>37036.875</v>
      </c>
    </row>
    <row r="1032" customFormat="false" ht="12.75" hidden="false" customHeight="false" outlineLevel="0" collapsed="false">
      <c r="A1032" s="208" t="str">
        <f aca="false">B1032&amp;" "&amp;C1032&amp;" "&amp;D1032</f>
        <v> Natural Gas Physical</v>
      </c>
      <c r="B1032" s="208" t="str">
        <f aca="false">IF((LEFT(N1032,2)="US"),"US","")</f>
        <v/>
      </c>
      <c r="C1032" s="208" t="str">
        <f aca="false">M1032</f>
        <v>Natural Gas</v>
      </c>
      <c r="D1032" s="208" t="str">
        <f aca="false">IF(ISNUMBER(FIND("Phy",N1032))=TRUE(),"Physical","Financial")</f>
        <v>Physical</v>
      </c>
      <c r="E1032" s="208" t="n">
        <f aca="false">IF(VLOOKUP(S1032,'DD-Lookup'!$J$6:$L$50,3,FALSE())="Monthly",(YEAR(AC1032)-YEAR(AB1032))*12+MONTH(AC1032)-MONTH(AB1032)+1,(AC1032-AB1032+1))</f>
        <v>1</v>
      </c>
      <c r="F1032" s="239" t="n">
        <f aca="false">E1032*SUM(P1032:Q1032)</f>
        <v>10000</v>
      </c>
      <c r="G1032" s="214" t="n">
        <v>1289249</v>
      </c>
      <c r="H1032" s="215" t="n">
        <v>37035.3398032407</v>
      </c>
      <c r="I1032" s="0" t="s">
        <v>1583</v>
      </c>
      <c r="M1032" s="0" t="s">
        <v>858</v>
      </c>
      <c r="N1032" s="0" t="s">
        <v>1334</v>
      </c>
      <c r="O1032" s="0" t="s">
        <v>1335</v>
      </c>
      <c r="Q1032" s="216" t="n">
        <v>10000</v>
      </c>
      <c r="S1032" s="0" t="s">
        <v>1026</v>
      </c>
      <c r="T1032" s="0" t="s">
        <v>784</v>
      </c>
      <c r="U1032" s="218" t="n">
        <v>4.38</v>
      </c>
      <c r="V1032" s="0" t="s">
        <v>1584</v>
      </c>
      <c r="W1032" s="0" t="s">
        <v>1337</v>
      </c>
      <c r="X1032" s="0" t="s">
        <v>1338</v>
      </c>
      <c r="Y1032" s="0" t="s">
        <v>1310</v>
      </c>
      <c r="Z1032" s="0" t="s">
        <v>571</v>
      </c>
      <c r="AA1032" s="0" t="n">
        <v>807121</v>
      </c>
      <c r="AB1032" s="215" t="n">
        <v>37036.875</v>
      </c>
      <c r="AC1032" s="215" t="n">
        <v>37036.875</v>
      </c>
    </row>
    <row r="1033" customFormat="false" ht="12.75" hidden="false" customHeight="false" outlineLevel="0" collapsed="false">
      <c r="A1033" s="208" t="str">
        <f aca="false">B1033&amp;" "&amp;C1033&amp;" "&amp;D1033</f>
        <v>US Natural Gas Physical</v>
      </c>
      <c r="B1033" s="208" t="str">
        <f aca="false">IF((LEFT(N1033,2)="US"),"US","")</f>
        <v>US</v>
      </c>
      <c r="C1033" s="208" t="str">
        <f aca="false">M1033</f>
        <v>Natural Gas</v>
      </c>
      <c r="D1033" s="208" t="str">
        <f aca="false">IF(ISNUMBER(FIND("Phy",N1033))=TRUE(),"Physical","Financial")</f>
        <v>Physical</v>
      </c>
      <c r="E1033" s="208" t="n">
        <f aca="false">IF(VLOOKUP(S1033,'DD-Lookup'!$J$6:$L$50,3,FALSE())="Monthly",(YEAR(AC1033)-YEAR(AB1033))*12+MONTH(AC1033)-MONTH(AB1033)+1,(AC1033-AB1033+1))</f>
        <v>1</v>
      </c>
      <c r="F1033" s="239" t="n">
        <f aca="false">E1033*SUM(P1033:Q1033)</f>
        <v>5000</v>
      </c>
      <c r="G1033" s="214" t="n">
        <v>1289250</v>
      </c>
      <c r="H1033" s="215" t="n">
        <v>37035.3398263889</v>
      </c>
      <c r="I1033" s="0" t="s">
        <v>1183</v>
      </c>
      <c r="M1033" s="0" t="s">
        <v>858</v>
      </c>
      <c r="N1033" s="0" t="s">
        <v>1305</v>
      </c>
      <c r="O1033" s="0" t="s">
        <v>1529</v>
      </c>
      <c r="Q1033" s="216" t="n">
        <v>5000</v>
      </c>
      <c r="S1033" s="0" t="s">
        <v>1026</v>
      </c>
      <c r="T1033" s="0" t="s">
        <v>784</v>
      </c>
      <c r="U1033" s="218" t="n">
        <v>4.4</v>
      </c>
      <c r="V1033" s="0" t="s">
        <v>1688</v>
      </c>
      <c r="W1033" s="0" t="s">
        <v>1531</v>
      </c>
      <c r="X1033" s="0" t="s">
        <v>1532</v>
      </c>
      <c r="Y1033" s="0" t="s">
        <v>1310</v>
      </c>
      <c r="Z1033" s="0" t="s">
        <v>571</v>
      </c>
      <c r="AA1033" s="0" t="n">
        <v>807122</v>
      </c>
      <c r="AB1033" s="215" t="n">
        <v>37036.875</v>
      </c>
      <c r="AC1033" s="215" t="n">
        <v>37036.875</v>
      </c>
    </row>
    <row r="1034" customFormat="false" ht="12.75" hidden="false" customHeight="false" outlineLevel="0" collapsed="false">
      <c r="A1034" s="208" t="str">
        <f aca="false">B1034&amp;" "&amp;C1034&amp;" "&amp;D1034</f>
        <v>US Natural Gas Physical</v>
      </c>
      <c r="B1034" s="208" t="str">
        <f aca="false">IF((LEFT(N1034,2)="US"),"US","")</f>
        <v>US</v>
      </c>
      <c r="C1034" s="208" t="str">
        <f aca="false">M1034</f>
        <v>Natural Gas</v>
      </c>
      <c r="D1034" s="208" t="str">
        <f aca="false">IF(ISNUMBER(FIND("Phy",N1034))=TRUE(),"Physical","Financial")</f>
        <v>Physical</v>
      </c>
      <c r="E1034" s="208" t="n">
        <f aca="false">IF(VLOOKUP(S1034,'DD-Lookup'!$J$6:$L$50,3,FALSE())="Monthly",(YEAR(AC1034)-YEAR(AB1034))*12+MONTH(AC1034)-MONTH(AB1034)+1,(AC1034-AB1034+1))</f>
        <v>1</v>
      </c>
      <c r="F1034" s="239" t="n">
        <f aca="false">E1034*SUM(P1034:Q1034)</f>
        <v>5000</v>
      </c>
      <c r="G1034" s="214" t="n">
        <v>1289251</v>
      </c>
      <c r="H1034" s="215" t="n">
        <v>37035.3398842593</v>
      </c>
      <c r="I1034" s="0" t="s">
        <v>1183</v>
      </c>
      <c r="M1034" s="0" t="s">
        <v>858</v>
      </c>
      <c r="N1034" s="0" t="s">
        <v>1305</v>
      </c>
      <c r="O1034" s="0" t="s">
        <v>1529</v>
      </c>
      <c r="Q1034" s="216" t="n">
        <v>5000</v>
      </c>
      <c r="S1034" s="0" t="s">
        <v>1026</v>
      </c>
      <c r="T1034" s="0" t="s">
        <v>784</v>
      </c>
      <c r="U1034" s="218" t="n">
        <v>4.41</v>
      </c>
      <c r="V1034" s="0" t="s">
        <v>1688</v>
      </c>
      <c r="W1034" s="0" t="s">
        <v>1531</v>
      </c>
      <c r="X1034" s="0" t="s">
        <v>1532</v>
      </c>
      <c r="Y1034" s="0" t="s">
        <v>1310</v>
      </c>
      <c r="Z1034" s="0" t="s">
        <v>571</v>
      </c>
      <c r="AA1034" s="0" t="n">
        <v>807123</v>
      </c>
      <c r="AB1034" s="215" t="n">
        <v>37036.875</v>
      </c>
      <c r="AC1034" s="215" t="n">
        <v>37036.875</v>
      </c>
    </row>
    <row r="1035" customFormat="false" ht="12.75" hidden="false" customHeight="false" outlineLevel="0" collapsed="false">
      <c r="A1035" s="208" t="str">
        <f aca="false">B1035&amp;" "&amp;C1035&amp;" "&amp;D1035</f>
        <v>US Natural Gas Physical</v>
      </c>
      <c r="B1035" s="208" t="str">
        <f aca="false">IF((LEFT(N1035,2)="US"),"US","")</f>
        <v>US</v>
      </c>
      <c r="C1035" s="208" t="str">
        <f aca="false">M1035</f>
        <v>Natural Gas</v>
      </c>
      <c r="D1035" s="208" t="str">
        <f aca="false">IF(ISNUMBER(FIND("Phy",N1035))=TRUE(),"Physical","Financial")</f>
        <v>Physical</v>
      </c>
      <c r="E1035" s="208" t="n">
        <f aca="false">IF(VLOOKUP(S1035,'DD-Lookup'!$J$6:$L$50,3,FALSE())="Monthly",(YEAR(AC1035)-YEAR(AB1035))*12+MONTH(AC1035)-MONTH(AB1035)+1,(AC1035-AB1035+1))</f>
        <v>1</v>
      </c>
      <c r="F1035" s="239" t="n">
        <f aca="false">E1035*SUM(P1035:Q1035)</f>
        <v>5000</v>
      </c>
      <c r="G1035" s="214" t="n">
        <v>1289252</v>
      </c>
      <c r="H1035" s="215" t="n">
        <v>37035.3398958333</v>
      </c>
      <c r="I1035" s="0" t="s">
        <v>1732</v>
      </c>
      <c r="M1035" s="0" t="s">
        <v>858</v>
      </c>
      <c r="N1035" s="0" t="s">
        <v>1305</v>
      </c>
      <c r="O1035" s="0" t="s">
        <v>1382</v>
      </c>
      <c r="Q1035" s="216" t="n">
        <v>5000</v>
      </c>
      <c r="S1035" s="0" t="s">
        <v>1026</v>
      </c>
      <c r="T1035" s="0" t="s">
        <v>784</v>
      </c>
      <c r="U1035" s="218" t="n">
        <v>4.015</v>
      </c>
      <c r="V1035" s="0" t="s">
        <v>1733</v>
      </c>
      <c r="W1035" s="0" t="s">
        <v>1314</v>
      </c>
      <c r="X1035" s="0" t="s">
        <v>1315</v>
      </c>
      <c r="Y1035" s="0" t="s">
        <v>1310</v>
      </c>
      <c r="Z1035" s="0" t="s">
        <v>571</v>
      </c>
      <c r="AA1035" s="0" t="n">
        <v>807124</v>
      </c>
      <c r="AB1035" s="215" t="n">
        <v>37036.875</v>
      </c>
      <c r="AC1035" s="215" t="n">
        <v>37036.875</v>
      </c>
    </row>
    <row r="1036" customFormat="false" ht="12.75" hidden="false" customHeight="false" outlineLevel="0" collapsed="false">
      <c r="A1036" s="208" t="str">
        <f aca="false">B1036&amp;" "&amp;C1036&amp;" "&amp;D1036</f>
        <v>US Power Physical</v>
      </c>
      <c r="B1036" s="208" t="str">
        <f aca="false">IF((LEFT(N1036,2)="US"),"US","")</f>
        <v>US</v>
      </c>
      <c r="C1036" s="208" t="str">
        <f aca="false">M1036</f>
        <v>Power</v>
      </c>
      <c r="D1036" s="208" t="str">
        <f aca="false">IF(ISNUMBER(FIND("Phy",N1036))=TRUE(),"Physical","Financial")</f>
        <v>Physical</v>
      </c>
      <c r="E1036" s="208" t="n">
        <f aca="false">IF(VLOOKUP(S1036,'DD-Lookup'!$J$6:$L$50,3,FALSE())="Monthly",(YEAR(AC1036)-YEAR(AB1036))*12+MONTH(AC1036)-MONTH(AB1036)+1,(AC1036-AB1036+1))</f>
        <v>30</v>
      </c>
      <c r="F1036" s="239" t="n">
        <f aca="false">E1036*SUM(P1036:Q1036)</f>
        <v>1500</v>
      </c>
      <c r="G1036" s="214" t="n">
        <v>1289253</v>
      </c>
      <c r="H1036" s="215" t="n">
        <v>37035.3399305556</v>
      </c>
      <c r="I1036" s="0" t="s">
        <v>1115</v>
      </c>
      <c r="M1036" s="0" t="s">
        <v>67</v>
      </c>
      <c r="N1036" s="0" t="s">
        <v>1081</v>
      </c>
      <c r="O1036" s="0" t="s">
        <v>1161</v>
      </c>
      <c r="P1036" s="216" t="n">
        <v>50</v>
      </c>
      <c r="S1036" s="0" t="s">
        <v>930</v>
      </c>
      <c r="T1036" s="0" t="s">
        <v>784</v>
      </c>
      <c r="U1036" s="218" t="n">
        <v>64.75</v>
      </c>
      <c r="V1036" s="0" t="s">
        <v>1185</v>
      </c>
      <c r="W1036" s="0" t="s">
        <v>1134</v>
      </c>
      <c r="X1036" s="0" t="s">
        <v>1135</v>
      </c>
      <c r="Y1036" s="0" t="s">
        <v>1051</v>
      </c>
      <c r="Z1036" s="0" t="s">
        <v>618</v>
      </c>
      <c r="AA1036" s="0" t="n">
        <v>621267.1</v>
      </c>
      <c r="AB1036" s="215" t="n">
        <v>37043.7159722222</v>
      </c>
      <c r="AC1036" s="215" t="n">
        <v>37072.7159722222</v>
      </c>
    </row>
    <row r="1037" customFormat="false" ht="12.75" hidden="false" customHeight="false" outlineLevel="0" collapsed="false">
      <c r="A1037" s="208" t="str">
        <f aca="false">B1037&amp;" "&amp;C1037&amp;" "&amp;D1037</f>
        <v>US Power Physical</v>
      </c>
      <c r="B1037" s="208" t="str">
        <f aca="false">IF((LEFT(N1037,2)="US"),"US","")</f>
        <v>US</v>
      </c>
      <c r="C1037" s="208" t="str">
        <f aca="false">M1037</f>
        <v>Power</v>
      </c>
      <c r="D1037" s="208" t="str">
        <f aca="false">IF(ISNUMBER(FIND("Phy",N1037))=TRUE(),"Physical","Financial")</f>
        <v>Physical</v>
      </c>
      <c r="E1037" s="208" t="n">
        <f aca="false">IF(VLOOKUP(S1037,'DD-Lookup'!$J$6:$L$50,3,FALSE())="Monthly",(YEAR(AC1037)-YEAR(AB1037))*12+MONTH(AC1037)-MONTH(AB1037)+1,(AC1037-AB1037+1))</f>
        <v>2</v>
      </c>
      <c r="F1037" s="239" t="n">
        <f aca="false">E1037*SUM(P1037:Q1037)</f>
        <v>50</v>
      </c>
      <c r="G1037" s="214" t="n">
        <v>1289255</v>
      </c>
      <c r="H1037" s="215" t="n">
        <v>37035.3400347222</v>
      </c>
      <c r="I1037" s="0" t="s">
        <v>1248</v>
      </c>
      <c r="M1037" s="0" t="s">
        <v>67</v>
      </c>
      <c r="N1037" s="0" t="s">
        <v>1648</v>
      </c>
      <c r="O1037" s="0" t="s">
        <v>1656</v>
      </c>
      <c r="Q1037" s="216" t="n">
        <v>25</v>
      </c>
      <c r="S1037" s="0" t="s">
        <v>930</v>
      </c>
      <c r="T1037" s="0" t="s">
        <v>784</v>
      </c>
      <c r="U1037" s="218" t="n">
        <v>135</v>
      </c>
      <c r="V1037" s="0" t="s">
        <v>1693</v>
      </c>
      <c r="W1037" s="0" t="s">
        <v>1651</v>
      </c>
      <c r="X1037" s="0" t="s">
        <v>1652</v>
      </c>
      <c r="Y1037" s="0" t="s">
        <v>1051</v>
      </c>
      <c r="Z1037" s="0" t="s">
        <v>618</v>
      </c>
      <c r="AA1037" s="0" t="n">
        <v>621268.1</v>
      </c>
      <c r="AB1037" s="215" t="n">
        <v>37038.875</v>
      </c>
      <c r="AC1037" s="215" t="n">
        <v>37039.875</v>
      </c>
    </row>
    <row r="1038" customFormat="false" ht="12.75" hidden="false" customHeight="false" outlineLevel="0" collapsed="false">
      <c r="A1038" s="208" t="str">
        <f aca="false">B1038&amp;" "&amp;C1038&amp;" "&amp;D1038</f>
        <v>US Power Physical</v>
      </c>
      <c r="B1038" s="208" t="str">
        <f aca="false">IF((LEFT(N1038,2)="US"),"US","")</f>
        <v>US</v>
      </c>
      <c r="C1038" s="208" t="str">
        <f aca="false">M1038</f>
        <v>Power</v>
      </c>
      <c r="D1038" s="208" t="str">
        <f aca="false">IF(ISNUMBER(FIND("Phy",N1038))=TRUE(),"Physical","Financial")</f>
        <v>Physical</v>
      </c>
      <c r="E1038" s="208" t="n">
        <f aca="false">IF(VLOOKUP(S1038,'DD-Lookup'!$J$6:$L$50,3,FALSE())="Monthly",(YEAR(AC1038)-YEAR(AB1038))*12+MONTH(AC1038)-MONTH(AB1038)+1,(AC1038-AB1038+1))</f>
        <v>30</v>
      </c>
      <c r="F1038" s="239" t="n">
        <f aca="false">E1038*SUM(P1038:Q1038)</f>
        <v>1500</v>
      </c>
      <c r="G1038" s="214" t="n">
        <v>1289257</v>
      </c>
      <c r="H1038" s="215" t="n">
        <v>37035.3400347222</v>
      </c>
      <c r="I1038" s="0" t="s">
        <v>1183</v>
      </c>
      <c r="M1038" s="0" t="s">
        <v>67</v>
      </c>
      <c r="N1038" s="0" t="s">
        <v>1081</v>
      </c>
      <c r="O1038" s="0" t="s">
        <v>1240</v>
      </c>
      <c r="P1038" s="216" t="n">
        <v>50</v>
      </c>
      <c r="S1038" s="0" t="s">
        <v>930</v>
      </c>
      <c r="T1038" s="0" t="s">
        <v>784</v>
      </c>
      <c r="U1038" s="218" t="n">
        <v>66.25</v>
      </c>
      <c r="V1038" s="0" t="s">
        <v>1734</v>
      </c>
      <c r="W1038" s="0" t="s">
        <v>1241</v>
      </c>
      <c r="X1038" s="0" t="s">
        <v>1229</v>
      </c>
      <c r="Y1038" s="0" t="s">
        <v>1051</v>
      </c>
      <c r="Z1038" s="0" t="s">
        <v>618</v>
      </c>
      <c r="AA1038" s="0" t="n">
        <v>621270.1</v>
      </c>
      <c r="AB1038" s="215" t="n">
        <v>37043.6006944444</v>
      </c>
      <c r="AC1038" s="215" t="n">
        <v>37072.6006944444</v>
      </c>
    </row>
    <row r="1039" customFormat="false" ht="12.75" hidden="false" customHeight="false" outlineLevel="0" collapsed="false">
      <c r="A1039" s="208" t="str">
        <f aca="false">B1039&amp;" "&amp;C1039&amp;" "&amp;D1039</f>
        <v>US Natural Gas Physical</v>
      </c>
      <c r="B1039" s="208" t="str">
        <f aca="false">IF((LEFT(N1039,2)="US"),"US","")</f>
        <v>US</v>
      </c>
      <c r="C1039" s="208" t="str">
        <f aca="false">M1039</f>
        <v>Natural Gas</v>
      </c>
      <c r="D1039" s="208" t="str">
        <f aca="false">IF(ISNUMBER(FIND("Phy",N1039))=TRUE(),"Physical","Financial")</f>
        <v>Physical</v>
      </c>
      <c r="E1039" s="208" t="n">
        <f aca="false">IF(VLOOKUP(S1039,'DD-Lookup'!$J$6:$L$50,3,FALSE())="Monthly",(YEAR(AC1039)-YEAR(AB1039))*12+MONTH(AC1039)-MONTH(AB1039)+1,(AC1039-AB1039+1))</f>
        <v>1</v>
      </c>
      <c r="F1039" s="239" t="n">
        <f aca="false">E1039*SUM(P1039:Q1039)</f>
        <v>5000</v>
      </c>
      <c r="G1039" s="214" t="n">
        <v>1289254</v>
      </c>
      <c r="H1039" s="215" t="n">
        <v>37035.3400347222</v>
      </c>
      <c r="I1039" s="0" t="s">
        <v>1735</v>
      </c>
      <c r="M1039" s="0" t="s">
        <v>858</v>
      </c>
      <c r="N1039" s="0" t="s">
        <v>1305</v>
      </c>
      <c r="O1039" s="0" t="s">
        <v>1736</v>
      </c>
      <c r="Q1039" s="216" t="n">
        <v>5000</v>
      </c>
      <c r="S1039" s="0" t="s">
        <v>1026</v>
      </c>
      <c r="T1039" s="0" t="s">
        <v>784</v>
      </c>
      <c r="U1039" s="218" t="n">
        <v>2.92</v>
      </c>
      <c r="V1039" s="0" t="s">
        <v>1737</v>
      </c>
      <c r="W1039" s="0" t="s">
        <v>1605</v>
      </c>
      <c r="X1039" s="0" t="s">
        <v>1606</v>
      </c>
      <c r="Y1039" s="0" t="s">
        <v>1310</v>
      </c>
      <c r="Z1039" s="0" t="s">
        <v>571</v>
      </c>
      <c r="AA1039" s="0" t="n">
        <v>807125</v>
      </c>
      <c r="AB1039" s="215" t="n">
        <v>37036.875</v>
      </c>
      <c r="AC1039" s="215" t="n">
        <v>37036.875</v>
      </c>
    </row>
    <row r="1040" customFormat="false" ht="12.75" hidden="false" customHeight="false" outlineLevel="0" collapsed="false">
      <c r="A1040" s="208" t="str">
        <f aca="false">B1040&amp;" "&amp;C1040&amp;" "&amp;D1040</f>
        <v>US Natural Gas Physical</v>
      </c>
      <c r="B1040" s="208" t="str">
        <f aca="false">IF((LEFT(N1040,2)="US"),"US","")</f>
        <v>US</v>
      </c>
      <c r="C1040" s="208" t="str">
        <f aca="false">M1040</f>
        <v>Natural Gas</v>
      </c>
      <c r="D1040" s="208" t="str">
        <f aca="false">IF(ISNUMBER(FIND("Phy",N1040))=TRUE(),"Physical","Financial")</f>
        <v>Physical</v>
      </c>
      <c r="E1040" s="208" t="n">
        <f aca="false">IF(VLOOKUP(S1040,'DD-Lookup'!$J$6:$L$50,3,FALSE())="Monthly",(YEAR(AC1040)-YEAR(AB1040))*12+MONTH(AC1040)-MONTH(AB1040)+1,(AC1040-AB1040+1))</f>
        <v>1</v>
      </c>
      <c r="F1040" s="239" t="n">
        <f aca="false">E1040*SUM(P1040:Q1040)</f>
        <v>5000</v>
      </c>
      <c r="G1040" s="214" t="n">
        <v>1289258</v>
      </c>
      <c r="H1040" s="215" t="n">
        <v>37035.3400810185</v>
      </c>
      <c r="I1040" s="0" t="s">
        <v>1109</v>
      </c>
      <c r="M1040" s="0" t="s">
        <v>858</v>
      </c>
      <c r="N1040" s="0" t="s">
        <v>1305</v>
      </c>
      <c r="O1040" s="0" t="s">
        <v>1432</v>
      </c>
      <c r="P1040" s="216" t="n">
        <v>5000</v>
      </c>
      <c r="S1040" s="0" t="s">
        <v>1026</v>
      </c>
      <c r="T1040" s="0" t="s">
        <v>784</v>
      </c>
      <c r="U1040" s="218" t="n">
        <v>4.135</v>
      </c>
      <c r="V1040" s="0" t="s">
        <v>1519</v>
      </c>
      <c r="W1040" s="0" t="s">
        <v>1434</v>
      </c>
      <c r="X1040" s="0" t="s">
        <v>1435</v>
      </c>
      <c r="Y1040" s="0" t="s">
        <v>1310</v>
      </c>
      <c r="Z1040" s="0" t="s">
        <v>571</v>
      </c>
      <c r="AA1040" s="0" t="n">
        <v>807126</v>
      </c>
      <c r="AB1040" s="215" t="n">
        <v>37036.875</v>
      </c>
      <c r="AC1040" s="215" t="n">
        <v>37036.875</v>
      </c>
    </row>
    <row r="1041" customFormat="false" ht="12.75" hidden="false" customHeight="false" outlineLevel="0" collapsed="false">
      <c r="A1041" s="208" t="str">
        <f aca="false">B1041&amp;" "&amp;C1041&amp;" "&amp;D1041</f>
        <v>US Natural Gas Physical</v>
      </c>
      <c r="B1041" s="208" t="str">
        <f aca="false">IF((LEFT(N1041,2)="US"),"US","")</f>
        <v>US</v>
      </c>
      <c r="C1041" s="208" t="str">
        <f aca="false">M1041</f>
        <v>Natural Gas</v>
      </c>
      <c r="D1041" s="208" t="str">
        <f aca="false">IF(ISNUMBER(FIND("Phy",N1041))=TRUE(),"Physical","Financial")</f>
        <v>Physical</v>
      </c>
      <c r="E1041" s="208" t="n">
        <f aca="false">IF(VLOOKUP(S1041,'DD-Lookup'!$J$6:$L$50,3,FALSE())="Monthly",(YEAR(AC1041)-YEAR(AB1041))*12+MONTH(AC1041)-MONTH(AB1041)+1,(AC1041-AB1041+1))</f>
        <v>1</v>
      </c>
      <c r="F1041" s="239" t="n">
        <f aca="false">E1041*SUM(P1041:Q1041)</f>
        <v>5000</v>
      </c>
      <c r="G1041" s="214" t="n">
        <v>1289259</v>
      </c>
      <c r="H1041" s="215" t="n">
        <v>37035.340150463</v>
      </c>
      <c r="I1041" s="0" t="s">
        <v>1738</v>
      </c>
      <c r="M1041" s="0" t="s">
        <v>858</v>
      </c>
      <c r="N1041" s="0" t="s">
        <v>1305</v>
      </c>
      <c r="O1041" s="0" t="s">
        <v>1432</v>
      </c>
      <c r="P1041" s="216" t="n">
        <v>5000</v>
      </c>
      <c r="S1041" s="0" t="s">
        <v>1026</v>
      </c>
      <c r="T1041" s="0" t="s">
        <v>784</v>
      </c>
      <c r="U1041" s="218" t="n">
        <v>4.135</v>
      </c>
      <c r="V1041" s="0" t="s">
        <v>1739</v>
      </c>
      <c r="W1041" s="0" t="s">
        <v>1434</v>
      </c>
      <c r="X1041" s="0" t="s">
        <v>1435</v>
      </c>
      <c r="Y1041" s="0" t="s">
        <v>1310</v>
      </c>
      <c r="Z1041" s="0" t="s">
        <v>571</v>
      </c>
      <c r="AA1041" s="0" t="n">
        <v>807127</v>
      </c>
      <c r="AB1041" s="215" t="n">
        <v>37036.875</v>
      </c>
      <c r="AC1041" s="215" t="n">
        <v>37036.875</v>
      </c>
    </row>
    <row r="1042" customFormat="false" ht="12.75" hidden="false" customHeight="false" outlineLevel="0" collapsed="false">
      <c r="A1042" s="208" t="str">
        <f aca="false">B1042&amp;" "&amp;C1042&amp;" "&amp;D1042</f>
        <v>US Natural Gas Physical</v>
      </c>
      <c r="B1042" s="208" t="str">
        <f aca="false">IF((LEFT(N1042,2)="US"),"US","")</f>
        <v>US</v>
      </c>
      <c r="C1042" s="208" t="str">
        <f aca="false">M1042</f>
        <v>Natural Gas</v>
      </c>
      <c r="D1042" s="208" t="str">
        <f aca="false">IF(ISNUMBER(FIND("Phy",N1042))=TRUE(),"Physical","Financial")</f>
        <v>Physical</v>
      </c>
      <c r="E1042" s="208" t="n">
        <f aca="false">IF(VLOOKUP(S1042,'DD-Lookup'!$J$6:$L$50,3,FALSE())="Monthly",(YEAR(AC1042)-YEAR(AB1042))*12+MONTH(AC1042)-MONTH(AB1042)+1,(AC1042-AB1042+1))</f>
        <v>1</v>
      </c>
      <c r="F1042" s="239" t="n">
        <f aca="false">E1042*SUM(P1042:Q1042)</f>
        <v>2400</v>
      </c>
      <c r="G1042" s="214" t="n">
        <v>1289260</v>
      </c>
      <c r="H1042" s="215" t="n">
        <v>37035.3401736111</v>
      </c>
      <c r="I1042" s="0" t="s">
        <v>1141</v>
      </c>
      <c r="M1042" s="0" t="s">
        <v>858</v>
      </c>
      <c r="N1042" s="0" t="s">
        <v>1305</v>
      </c>
      <c r="O1042" s="0" t="s">
        <v>1625</v>
      </c>
      <c r="Q1042" s="216" t="n">
        <v>2400</v>
      </c>
      <c r="S1042" s="0" t="s">
        <v>1026</v>
      </c>
      <c r="T1042" s="0" t="s">
        <v>784</v>
      </c>
      <c r="U1042" s="218" t="n">
        <v>4.105</v>
      </c>
      <c r="V1042" s="0" t="s">
        <v>1704</v>
      </c>
      <c r="W1042" s="0" t="s">
        <v>1422</v>
      </c>
      <c r="X1042" s="0" t="s">
        <v>1423</v>
      </c>
      <c r="Y1042" s="0" t="s">
        <v>1310</v>
      </c>
      <c r="Z1042" s="0" t="s">
        <v>571</v>
      </c>
      <c r="AA1042" s="0" t="n">
        <v>807128</v>
      </c>
      <c r="AB1042" s="215" t="n">
        <v>37036.875</v>
      </c>
      <c r="AC1042" s="215" t="n">
        <v>37036.875</v>
      </c>
    </row>
    <row r="1043" customFormat="false" ht="12.75" hidden="false" customHeight="false" outlineLevel="0" collapsed="false">
      <c r="A1043" s="208" t="str">
        <f aca="false">B1043&amp;" "&amp;C1043&amp;" "&amp;D1043</f>
        <v> Natural Gas Physical</v>
      </c>
      <c r="B1043" s="208" t="str">
        <f aca="false">IF((LEFT(N1043,2)="US"),"US","")</f>
        <v/>
      </c>
      <c r="C1043" s="208" t="str">
        <f aca="false">M1043</f>
        <v>Natural Gas</v>
      </c>
      <c r="D1043" s="208" t="str">
        <f aca="false">IF(ISNUMBER(FIND("Phy",N1043))=TRUE(),"Physical","Financial")</f>
        <v>Physical</v>
      </c>
      <c r="E1043" s="208" t="n">
        <f aca="false">IF(VLOOKUP(S1043,'DD-Lookup'!$J$6:$L$50,3,FALSE())="Monthly",(YEAR(AC1043)-YEAR(AB1043))*12+MONTH(AC1043)-MONTH(AB1043)+1,(AC1043-AB1043+1))</f>
        <v>1</v>
      </c>
      <c r="F1043" s="239" t="n">
        <f aca="false">E1043*SUM(P1043:Q1043)</f>
        <v>9000</v>
      </c>
      <c r="G1043" s="214" t="n">
        <v>1289261</v>
      </c>
      <c r="H1043" s="215" t="n">
        <v>37035.3401967593</v>
      </c>
      <c r="I1043" s="0" t="s">
        <v>1583</v>
      </c>
      <c r="M1043" s="0" t="s">
        <v>858</v>
      </c>
      <c r="N1043" s="0" t="s">
        <v>1334</v>
      </c>
      <c r="O1043" s="0" t="s">
        <v>1589</v>
      </c>
      <c r="P1043" s="216" t="n">
        <v>9000</v>
      </c>
      <c r="S1043" s="0" t="s">
        <v>1026</v>
      </c>
      <c r="T1043" s="0" t="s">
        <v>784</v>
      </c>
      <c r="U1043" s="218" t="n">
        <v>4.38</v>
      </c>
      <c r="V1043" s="0" t="s">
        <v>1584</v>
      </c>
      <c r="W1043" s="0" t="s">
        <v>1337</v>
      </c>
      <c r="X1043" s="0" t="s">
        <v>1338</v>
      </c>
      <c r="Y1043" s="0" t="s">
        <v>1310</v>
      </c>
      <c r="Z1043" s="0" t="s">
        <v>571</v>
      </c>
      <c r="AA1043" s="0" t="n">
        <v>807130</v>
      </c>
      <c r="AB1043" s="215" t="n">
        <v>37036.875</v>
      </c>
      <c r="AC1043" s="215" t="n">
        <v>37036.875</v>
      </c>
    </row>
    <row r="1044" customFormat="false" ht="12.75" hidden="false" customHeight="false" outlineLevel="0" collapsed="false">
      <c r="A1044" s="208" t="str">
        <f aca="false">B1044&amp;" "&amp;C1044&amp;" "&amp;D1044</f>
        <v>US Natural Gas Physical</v>
      </c>
      <c r="B1044" s="208" t="str">
        <f aca="false">IF((LEFT(N1044,2)="US"),"US","")</f>
        <v>US</v>
      </c>
      <c r="C1044" s="208" t="str">
        <f aca="false">M1044</f>
        <v>Natural Gas</v>
      </c>
      <c r="D1044" s="208" t="str">
        <f aca="false">IF(ISNUMBER(FIND("Phy",N1044))=TRUE(),"Physical","Financial")</f>
        <v>Physical</v>
      </c>
      <c r="E1044" s="208" t="n">
        <f aca="false">IF(VLOOKUP(S1044,'DD-Lookup'!$J$6:$L$50,3,FALSE())="Monthly",(YEAR(AC1044)-YEAR(AB1044))*12+MONTH(AC1044)-MONTH(AB1044)+1,(AC1044-AB1044+1))</f>
        <v>1</v>
      </c>
      <c r="F1044" s="239" t="n">
        <f aca="false">E1044*SUM(P1044:Q1044)</f>
        <v>5000</v>
      </c>
      <c r="G1044" s="214" t="n">
        <v>1289264</v>
      </c>
      <c r="H1044" s="215" t="n">
        <v>37035.3402199074</v>
      </c>
      <c r="I1044" s="0" t="s">
        <v>1505</v>
      </c>
      <c r="M1044" s="0" t="s">
        <v>858</v>
      </c>
      <c r="N1044" s="0" t="s">
        <v>1305</v>
      </c>
      <c r="O1044" s="0" t="s">
        <v>1418</v>
      </c>
      <c r="Q1044" s="216" t="n">
        <v>5000</v>
      </c>
      <c r="S1044" s="0" t="s">
        <v>1026</v>
      </c>
      <c r="T1044" s="0" t="s">
        <v>784</v>
      </c>
      <c r="U1044" s="218" t="n">
        <v>4.49</v>
      </c>
      <c r="V1044" s="0" t="s">
        <v>1506</v>
      </c>
      <c r="W1044" s="0" t="s">
        <v>1388</v>
      </c>
      <c r="X1044" s="0" t="s">
        <v>1389</v>
      </c>
      <c r="Y1044" s="0" t="s">
        <v>1310</v>
      </c>
      <c r="Z1044" s="0" t="s">
        <v>571</v>
      </c>
      <c r="AA1044" s="0" t="n">
        <v>807131</v>
      </c>
      <c r="AB1044" s="215" t="n">
        <v>37036.875</v>
      </c>
      <c r="AC1044" s="215" t="n">
        <v>37036.875</v>
      </c>
    </row>
    <row r="1045" customFormat="false" ht="12.75" hidden="false" customHeight="false" outlineLevel="0" collapsed="false">
      <c r="A1045" s="208" t="str">
        <f aca="false">B1045&amp;" "&amp;C1045&amp;" "&amp;D1045</f>
        <v>US Natural Gas Physical</v>
      </c>
      <c r="B1045" s="208" t="str">
        <f aca="false">IF((LEFT(N1045,2)="US"),"US","")</f>
        <v>US</v>
      </c>
      <c r="C1045" s="208" t="str">
        <f aca="false">M1045</f>
        <v>Natural Gas</v>
      </c>
      <c r="D1045" s="208" t="str">
        <f aca="false">IF(ISNUMBER(FIND("Phy",N1045))=TRUE(),"Physical","Financial")</f>
        <v>Physical</v>
      </c>
      <c r="E1045" s="208" t="n">
        <f aca="false">IF(VLOOKUP(S1045,'DD-Lookup'!$J$6:$L$50,3,FALSE())="Monthly",(YEAR(AC1045)-YEAR(AB1045))*12+MONTH(AC1045)-MONTH(AB1045)+1,(AC1045-AB1045+1))</f>
        <v>1</v>
      </c>
      <c r="F1045" s="239" t="n">
        <f aca="false">E1045*SUM(P1045:Q1045)</f>
        <v>5000</v>
      </c>
      <c r="G1045" s="214" t="n">
        <v>1289265</v>
      </c>
      <c r="H1045" s="215" t="n">
        <v>37035.3402893519</v>
      </c>
      <c r="I1045" s="0" t="s">
        <v>1358</v>
      </c>
      <c r="M1045" s="0" t="s">
        <v>858</v>
      </c>
      <c r="N1045" s="0" t="s">
        <v>1305</v>
      </c>
      <c r="O1045" s="0" t="s">
        <v>1397</v>
      </c>
      <c r="P1045" s="216" t="n">
        <v>5000</v>
      </c>
      <c r="S1045" s="0" t="s">
        <v>1026</v>
      </c>
      <c r="T1045" s="0" t="s">
        <v>784</v>
      </c>
      <c r="U1045" s="218" t="n">
        <v>4.02</v>
      </c>
      <c r="V1045" s="0" t="s">
        <v>1373</v>
      </c>
      <c r="W1045" s="0" t="s">
        <v>1361</v>
      </c>
      <c r="X1045" s="0" t="s">
        <v>1362</v>
      </c>
      <c r="Y1045" s="0" t="s">
        <v>1310</v>
      </c>
      <c r="Z1045" s="0" t="s">
        <v>571</v>
      </c>
      <c r="AA1045" s="0" t="n">
        <v>807132</v>
      </c>
      <c r="AB1045" s="215" t="n">
        <v>37036.875</v>
      </c>
      <c r="AC1045" s="215" t="n">
        <v>37036.875</v>
      </c>
    </row>
    <row r="1046" customFormat="false" ht="12.75" hidden="false" customHeight="false" outlineLevel="0" collapsed="false">
      <c r="A1046" s="208" t="str">
        <f aca="false">B1046&amp;" "&amp;C1046&amp;" "&amp;D1046</f>
        <v>US Power Physical</v>
      </c>
      <c r="B1046" s="208" t="str">
        <f aca="false">IF((LEFT(N1046,2)="US"),"US","")</f>
        <v>US</v>
      </c>
      <c r="C1046" s="208" t="str">
        <f aca="false">M1046</f>
        <v>Power</v>
      </c>
      <c r="D1046" s="208" t="str">
        <f aca="false">IF(ISNUMBER(FIND("Phy",N1046))=TRUE(),"Physical","Financial")</f>
        <v>Physical</v>
      </c>
      <c r="E1046" s="208" t="n">
        <f aca="false">IF(VLOOKUP(S1046,'DD-Lookup'!$J$6:$L$50,3,FALSE())="Monthly",(YEAR(AC1046)-YEAR(AB1046))*12+MONTH(AC1046)-MONTH(AB1046)+1,(AC1046-AB1046+1))</f>
        <v>2</v>
      </c>
      <c r="F1046" s="239" t="n">
        <f aca="false">E1046*SUM(P1046:Q1046)</f>
        <v>50</v>
      </c>
      <c r="G1046" s="214" t="n">
        <v>1289266</v>
      </c>
      <c r="H1046" s="215" t="n">
        <v>37035.3403009259</v>
      </c>
      <c r="I1046" s="0" t="s">
        <v>1740</v>
      </c>
      <c r="M1046" s="0" t="s">
        <v>67</v>
      </c>
      <c r="N1046" s="0" t="s">
        <v>1648</v>
      </c>
      <c r="O1046" s="0" t="s">
        <v>1649</v>
      </c>
      <c r="Q1046" s="216" t="n">
        <v>25</v>
      </c>
      <c r="S1046" s="0" t="s">
        <v>930</v>
      </c>
      <c r="T1046" s="0" t="s">
        <v>784</v>
      </c>
      <c r="U1046" s="218" t="n">
        <v>87</v>
      </c>
      <c r="V1046" s="0" t="s">
        <v>1741</v>
      </c>
      <c r="W1046" s="0" t="s">
        <v>1651</v>
      </c>
      <c r="X1046" s="0" t="s">
        <v>1652</v>
      </c>
      <c r="Y1046" s="0" t="s">
        <v>1051</v>
      </c>
      <c r="Z1046" s="0" t="s">
        <v>618</v>
      </c>
      <c r="AA1046" s="0" t="n">
        <v>621271.1</v>
      </c>
      <c r="AB1046" s="215" t="n">
        <v>37038.875</v>
      </c>
      <c r="AC1046" s="215" t="n">
        <v>37039.875</v>
      </c>
    </row>
    <row r="1047" customFormat="false" ht="12.75" hidden="false" customHeight="false" outlineLevel="0" collapsed="false">
      <c r="A1047" s="208" t="str">
        <f aca="false">B1047&amp;" "&amp;C1047&amp;" "&amp;D1047</f>
        <v>US Power Physical</v>
      </c>
      <c r="B1047" s="208" t="str">
        <f aca="false">IF((LEFT(N1047,2)="US"),"US","")</f>
        <v>US</v>
      </c>
      <c r="C1047" s="208" t="str">
        <f aca="false">M1047</f>
        <v>Power</v>
      </c>
      <c r="D1047" s="208" t="str">
        <f aca="false">IF(ISNUMBER(FIND("Phy",N1047))=TRUE(),"Physical","Financial")</f>
        <v>Physical</v>
      </c>
      <c r="E1047" s="208" t="n">
        <f aca="false">IF(VLOOKUP(S1047,'DD-Lookup'!$J$6:$L$50,3,FALSE())="Monthly",(YEAR(AC1047)-YEAR(AB1047))*12+MONTH(AC1047)-MONTH(AB1047)+1,(AC1047-AB1047+1))</f>
        <v>1</v>
      </c>
      <c r="F1047" s="239" t="n">
        <f aca="false">E1047*SUM(P1047:Q1047)</f>
        <v>50</v>
      </c>
      <c r="G1047" s="214" t="n">
        <v>1289267</v>
      </c>
      <c r="H1047" s="215" t="n">
        <v>37035.3403125</v>
      </c>
      <c r="I1047" s="0" t="s">
        <v>1124</v>
      </c>
      <c r="M1047" s="0" t="s">
        <v>67</v>
      </c>
      <c r="N1047" s="0" t="s">
        <v>1081</v>
      </c>
      <c r="O1047" s="0" t="s">
        <v>1082</v>
      </c>
      <c r="P1047" s="216" t="n">
        <v>50</v>
      </c>
      <c r="S1047" s="0" t="s">
        <v>930</v>
      </c>
      <c r="T1047" s="0" t="s">
        <v>784</v>
      </c>
      <c r="U1047" s="218" t="n">
        <v>26.5</v>
      </c>
      <c r="V1047" s="0" t="s">
        <v>1409</v>
      </c>
      <c r="W1047" s="0" t="s">
        <v>1084</v>
      </c>
      <c r="X1047" s="0" t="s">
        <v>1085</v>
      </c>
      <c r="Y1047" s="0" t="s">
        <v>1051</v>
      </c>
      <c r="Z1047" s="0" t="s">
        <v>618</v>
      </c>
      <c r="AA1047" s="0" t="n">
        <v>621272.1</v>
      </c>
      <c r="AB1047" s="215" t="n">
        <v>37036.875</v>
      </c>
      <c r="AC1047" s="215" t="n">
        <v>37036.875</v>
      </c>
    </row>
    <row r="1048" customFormat="false" ht="12.75" hidden="false" customHeight="false" outlineLevel="0" collapsed="false">
      <c r="A1048" s="208" t="str">
        <f aca="false">B1048&amp;" "&amp;C1048&amp;" "&amp;D1048</f>
        <v>US Natural Gas Physical</v>
      </c>
      <c r="B1048" s="208" t="str">
        <f aca="false">IF((LEFT(N1048,2)="US"),"US","")</f>
        <v>US</v>
      </c>
      <c r="C1048" s="208" t="str">
        <f aca="false">M1048</f>
        <v>Natural Gas</v>
      </c>
      <c r="D1048" s="208" t="str">
        <f aca="false">IF(ISNUMBER(FIND("Phy",N1048))=TRUE(),"Physical","Financial")</f>
        <v>Physical</v>
      </c>
      <c r="E1048" s="208" t="n">
        <f aca="false">IF(VLOOKUP(S1048,'DD-Lookup'!$J$6:$L$50,3,FALSE())="Monthly",(YEAR(AC1048)-YEAR(AB1048))*12+MONTH(AC1048)-MONTH(AB1048)+1,(AC1048-AB1048+1))</f>
        <v>1</v>
      </c>
      <c r="F1048" s="239" t="n">
        <f aca="false">E1048*SUM(P1048:Q1048)</f>
        <v>5000</v>
      </c>
      <c r="G1048" s="214" t="n">
        <v>1289268</v>
      </c>
      <c r="H1048" s="215" t="n">
        <v>37035.3403125</v>
      </c>
      <c r="I1048" s="0" t="s">
        <v>1426</v>
      </c>
      <c r="M1048" s="0" t="s">
        <v>858</v>
      </c>
      <c r="N1048" s="0" t="s">
        <v>1305</v>
      </c>
      <c r="O1048" s="0" t="s">
        <v>1397</v>
      </c>
      <c r="P1048" s="216" t="n">
        <v>5000</v>
      </c>
      <c r="S1048" s="0" t="s">
        <v>1026</v>
      </c>
      <c r="T1048" s="0" t="s">
        <v>784</v>
      </c>
      <c r="U1048" s="218" t="n">
        <v>4.0175</v>
      </c>
      <c r="V1048" s="0" t="s">
        <v>1427</v>
      </c>
      <c r="W1048" s="0" t="s">
        <v>1361</v>
      </c>
      <c r="X1048" s="0" t="s">
        <v>1362</v>
      </c>
      <c r="Y1048" s="0" t="s">
        <v>1310</v>
      </c>
      <c r="Z1048" s="0" t="s">
        <v>571</v>
      </c>
      <c r="AA1048" s="0" t="n">
        <v>807133</v>
      </c>
      <c r="AB1048" s="215" t="n">
        <v>37036.875</v>
      </c>
      <c r="AC1048" s="215" t="n">
        <v>37036.875</v>
      </c>
    </row>
    <row r="1049" customFormat="false" ht="12.75" hidden="false" customHeight="false" outlineLevel="0" collapsed="false">
      <c r="A1049" s="208" t="str">
        <f aca="false">B1049&amp;" "&amp;C1049&amp;" "&amp;D1049</f>
        <v>US Natural Gas Physical</v>
      </c>
      <c r="B1049" s="208" t="str">
        <f aca="false">IF((LEFT(N1049,2)="US"),"US","")</f>
        <v>US</v>
      </c>
      <c r="C1049" s="208" t="str">
        <f aca="false">M1049</f>
        <v>Natural Gas</v>
      </c>
      <c r="D1049" s="208" t="str">
        <f aca="false">IF(ISNUMBER(FIND("Phy",N1049))=TRUE(),"Physical","Financial")</f>
        <v>Physical</v>
      </c>
      <c r="E1049" s="208" t="n">
        <f aca="false">IF(VLOOKUP(S1049,'DD-Lookup'!$J$6:$L$50,3,FALSE())="Monthly",(YEAR(AC1049)-YEAR(AB1049))*12+MONTH(AC1049)-MONTH(AB1049)+1,(AC1049-AB1049+1))</f>
        <v>1</v>
      </c>
      <c r="F1049" s="239" t="n">
        <f aca="false">E1049*SUM(P1049:Q1049)</f>
        <v>10000</v>
      </c>
      <c r="G1049" s="214" t="n">
        <v>1289269</v>
      </c>
      <c r="H1049" s="215" t="n">
        <v>37035.3404050926</v>
      </c>
      <c r="I1049" s="0" t="s">
        <v>1358</v>
      </c>
      <c r="M1049" s="0" t="s">
        <v>858</v>
      </c>
      <c r="N1049" s="0" t="s">
        <v>1305</v>
      </c>
      <c r="O1049" s="0" t="s">
        <v>1306</v>
      </c>
      <c r="Q1049" s="216" t="n">
        <v>10000</v>
      </c>
      <c r="S1049" s="0" t="s">
        <v>1026</v>
      </c>
      <c r="T1049" s="0" t="s">
        <v>784</v>
      </c>
      <c r="U1049" s="218" t="n">
        <v>4.2013</v>
      </c>
      <c r="V1049" s="0" t="s">
        <v>1414</v>
      </c>
      <c r="W1049" s="0" t="s">
        <v>1308</v>
      </c>
      <c r="X1049" s="0" t="s">
        <v>1309</v>
      </c>
      <c r="Y1049" s="0" t="s">
        <v>1310</v>
      </c>
      <c r="Z1049" s="0" t="s">
        <v>571</v>
      </c>
      <c r="AA1049" s="0" t="n">
        <v>807134</v>
      </c>
      <c r="AB1049" s="215" t="n">
        <v>37036.875</v>
      </c>
      <c r="AC1049" s="215" t="n">
        <v>37036.875</v>
      </c>
    </row>
    <row r="1050" customFormat="false" ht="12.75" hidden="false" customHeight="false" outlineLevel="0" collapsed="false">
      <c r="A1050" s="208" t="str">
        <f aca="false">B1050&amp;" "&amp;C1050&amp;" "&amp;D1050</f>
        <v>US Power Physical</v>
      </c>
      <c r="B1050" s="208" t="str">
        <f aca="false">IF((LEFT(N1050,2)="US"),"US","")</f>
        <v>US</v>
      </c>
      <c r="C1050" s="208" t="str">
        <f aca="false">M1050</f>
        <v>Power</v>
      </c>
      <c r="D1050" s="208" t="str">
        <f aca="false">IF(ISNUMBER(FIND("Phy",N1050))=TRUE(),"Physical","Financial")</f>
        <v>Physical</v>
      </c>
      <c r="E1050" s="208" t="n">
        <f aca="false">IF(VLOOKUP(S1050,'DD-Lookup'!$J$6:$L$50,3,FALSE())="Monthly",(YEAR(AC1050)-YEAR(AB1050))*12+MONTH(AC1050)-MONTH(AB1050)+1,(AC1050-AB1050+1))</f>
        <v>2</v>
      </c>
      <c r="F1050" s="239" t="n">
        <f aca="false">E1050*SUM(P1050:Q1050)</f>
        <v>50</v>
      </c>
      <c r="G1050" s="214" t="n">
        <v>1289270</v>
      </c>
      <c r="H1050" s="215" t="n">
        <v>37035.3404282407</v>
      </c>
      <c r="I1050" s="0" t="s">
        <v>1248</v>
      </c>
      <c r="M1050" s="0" t="s">
        <v>67</v>
      </c>
      <c r="N1050" s="0" t="s">
        <v>1648</v>
      </c>
      <c r="O1050" s="0" t="s">
        <v>1656</v>
      </c>
      <c r="Q1050" s="216" t="n">
        <v>25</v>
      </c>
      <c r="S1050" s="0" t="s">
        <v>930</v>
      </c>
      <c r="T1050" s="0" t="s">
        <v>784</v>
      </c>
      <c r="U1050" s="218" t="n">
        <v>136</v>
      </c>
      <c r="V1050" s="0" t="s">
        <v>1693</v>
      </c>
      <c r="W1050" s="0" t="s">
        <v>1651</v>
      </c>
      <c r="X1050" s="0" t="s">
        <v>1652</v>
      </c>
      <c r="Y1050" s="0" t="s">
        <v>1051</v>
      </c>
      <c r="Z1050" s="0" t="s">
        <v>618</v>
      </c>
      <c r="AA1050" s="0" t="n">
        <v>621273.1</v>
      </c>
      <c r="AB1050" s="215" t="n">
        <v>37038.875</v>
      </c>
      <c r="AC1050" s="215" t="n">
        <v>37039.875</v>
      </c>
    </row>
    <row r="1051" customFormat="false" ht="12.75" hidden="false" customHeight="false" outlineLevel="0" collapsed="false">
      <c r="A1051" s="208" t="str">
        <f aca="false">B1051&amp;" "&amp;C1051&amp;" "&amp;D1051</f>
        <v>US Natural Gas Physical</v>
      </c>
      <c r="B1051" s="208" t="str">
        <f aca="false">IF((LEFT(N1051,2)="US"),"US","")</f>
        <v>US</v>
      </c>
      <c r="C1051" s="208" t="str">
        <f aca="false">M1051</f>
        <v>Natural Gas</v>
      </c>
      <c r="D1051" s="208" t="str">
        <f aca="false">IF(ISNUMBER(FIND("Phy",N1051))=TRUE(),"Physical","Financial")</f>
        <v>Physical</v>
      </c>
      <c r="E1051" s="208" t="n">
        <f aca="false">IF(VLOOKUP(S1051,'DD-Lookup'!$J$6:$L$50,3,FALSE())="Monthly",(YEAR(AC1051)-YEAR(AB1051))*12+MONTH(AC1051)-MONTH(AB1051)+1,(AC1051-AB1051+1))</f>
        <v>1</v>
      </c>
      <c r="F1051" s="239" t="n">
        <f aca="false">E1051*SUM(P1051:Q1051)</f>
        <v>10000</v>
      </c>
      <c r="G1051" s="214" t="n">
        <v>1289271</v>
      </c>
      <c r="H1051" s="215" t="n">
        <v>37035.340474537</v>
      </c>
      <c r="I1051" s="0" t="s">
        <v>600</v>
      </c>
      <c r="M1051" s="0" t="s">
        <v>858</v>
      </c>
      <c r="N1051" s="0" t="s">
        <v>1305</v>
      </c>
      <c r="O1051" s="0" t="s">
        <v>1306</v>
      </c>
      <c r="P1051" s="216" t="n">
        <v>10000</v>
      </c>
      <c r="S1051" s="0" t="s">
        <v>1026</v>
      </c>
      <c r="T1051" s="0" t="s">
        <v>784</v>
      </c>
      <c r="U1051" s="218" t="n">
        <v>4.2001</v>
      </c>
      <c r="V1051" s="0" t="s">
        <v>1425</v>
      </c>
      <c r="W1051" s="0" t="s">
        <v>1308</v>
      </c>
      <c r="X1051" s="0" t="s">
        <v>1309</v>
      </c>
      <c r="Y1051" s="0" t="s">
        <v>1310</v>
      </c>
      <c r="Z1051" s="0" t="s">
        <v>571</v>
      </c>
      <c r="AA1051" s="0" t="n">
        <v>807135</v>
      </c>
      <c r="AB1051" s="215" t="n">
        <v>37036.875</v>
      </c>
      <c r="AC1051" s="215" t="n">
        <v>37036.875</v>
      </c>
    </row>
    <row r="1052" customFormat="false" ht="12.75" hidden="false" customHeight="false" outlineLevel="0" collapsed="false">
      <c r="A1052" s="208" t="str">
        <f aca="false">B1052&amp;" "&amp;C1052&amp;" "&amp;D1052</f>
        <v>US Natural Gas Physical</v>
      </c>
      <c r="B1052" s="208" t="str">
        <f aca="false">IF((LEFT(N1052,2)="US"),"US","")</f>
        <v>US</v>
      </c>
      <c r="C1052" s="208" t="str">
        <f aca="false">M1052</f>
        <v>Natural Gas</v>
      </c>
      <c r="D1052" s="208" t="str">
        <f aca="false">IF(ISNUMBER(FIND("Phy",N1052))=TRUE(),"Physical","Financial")</f>
        <v>Physical</v>
      </c>
      <c r="E1052" s="208" t="n">
        <f aca="false">IF(VLOOKUP(S1052,'DD-Lookup'!$J$6:$L$50,3,FALSE())="Monthly",(YEAR(AC1052)-YEAR(AB1052))*12+MONTH(AC1052)-MONTH(AB1052)+1,(AC1052-AB1052+1))</f>
        <v>1</v>
      </c>
      <c r="F1052" s="239" t="n">
        <f aca="false">E1052*SUM(P1052:Q1052)</f>
        <v>5000</v>
      </c>
      <c r="G1052" s="214" t="n">
        <v>1289272</v>
      </c>
      <c r="H1052" s="215" t="n">
        <v>37035.3404861111</v>
      </c>
      <c r="I1052" s="0" t="s">
        <v>593</v>
      </c>
      <c r="M1052" s="0" t="s">
        <v>858</v>
      </c>
      <c r="N1052" s="0" t="s">
        <v>1305</v>
      </c>
      <c r="O1052" s="0" t="s">
        <v>1382</v>
      </c>
      <c r="P1052" s="216" t="n">
        <v>5000</v>
      </c>
      <c r="S1052" s="0" t="s">
        <v>1026</v>
      </c>
      <c r="T1052" s="0" t="s">
        <v>784</v>
      </c>
      <c r="U1052" s="218" t="n">
        <v>4.015</v>
      </c>
      <c r="V1052" s="0" t="s">
        <v>1424</v>
      </c>
      <c r="W1052" s="0" t="s">
        <v>1314</v>
      </c>
      <c r="X1052" s="0" t="s">
        <v>1315</v>
      </c>
      <c r="Y1052" s="0" t="s">
        <v>1310</v>
      </c>
      <c r="Z1052" s="0" t="s">
        <v>571</v>
      </c>
      <c r="AA1052" s="0" t="n">
        <v>807136</v>
      </c>
      <c r="AB1052" s="215" t="n">
        <v>37036.875</v>
      </c>
      <c r="AC1052" s="215" t="n">
        <v>37036.875</v>
      </c>
    </row>
    <row r="1053" customFormat="false" ht="12.75" hidden="false" customHeight="false" outlineLevel="0" collapsed="false">
      <c r="A1053" s="208" t="str">
        <f aca="false">B1053&amp;" "&amp;C1053&amp;" "&amp;D1053</f>
        <v>US Natural Gas Physical</v>
      </c>
      <c r="B1053" s="208" t="str">
        <f aca="false">IF((LEFT(N1053,2)="US"),"US","")</f>
        <v>US</v>
      </c>
      <c r="C1053" s="208" t="str">
        <f aca="false">M1053</f>
        <v>Natural Gas</v>
      </c>
      <c r="D1053" s="208" t="str">
        <f aca="false">IF(ISNUMBER(FIND("Phy",N1053))=TRUE(),"Physical","Financial")</f>
        <v>Physical</v>
      </c>
      <c r="E1053" s="208" t="n">
        <f aca="false">IF(VLOOKUP(S1053,'DD-Lookup'!$J$6:$L$50,3,FALSE())="Monthly",(YEAR(AC1053)-YEAR(AB1053))*12+MONTH(AC1053)-MONTH(AB1053)+1,(AC1053-AB1053+1))</f>
        <v>1</v>
      </c>
      <c r="F1053" s="239" t="n">
        <f aca="false">E1053*SUM(P1053:Q1053)</f>
        <v>5000</v>
      </c>
      <c r="G1053" s="214" t="n">
        <v>1289273</v>
      </c>
      <c r="H1053" s="215" t="n">
        <v>37035.3404976852</v>
      </c>
      <c r="I1053" s="0" t="s">
        <v>1735</v>
      </c>
      <c r="M1053" s="0" t="s">
        <v>858</v>
      </c>
      <c r="N1053" s="0" t="s">
        <v>1305</v>
      </c>
      <c r="O1053" s="0" t="s">
        <v>1736</v>
      </c>
      <c r="P1053" s="216" t="n">
        <v>5000</v>
      </c>
      <c r="S1053" s="0" t="s">
        <v>1026</v>
      </c>
      <c r="T1053" s="0" t="s">
        <v>784</v>
      </c>
      <c r="U1053" s="218" t="n">
        <v>2.915</v>
      </c>
      <c r="V1053" s="0" t="s">
        <v>1737</v>
      </c>
      <c r="W1053" s="0" t="s">
        <v>1605</v>
      </c>
      <c r="X1053" s="0" t="s">
        <v>1606</v>
      </c>
      <c r="Y1053" s="0" t="s">
        <v>1310</v>
      </c>
      <c r="Z1053" s="0" t="s">
        <v>571</v>
      </c>
      <c r="AA1053" s="0" t="n">
        <v>807137</v>
      </c>
      <c r="AB1053" s="215" t="n">
        <v>37036.875</v>
      </c>
      <c r="AC1053" s="215" t="n">
        <v>37036.875</v>
      </c>
    </row>
    <row r="1054" customFormat="false" ht="12.75" hidden="false" customHeight="false" outlineLevel="0" collapsed="false">
      <c r="A1054" s="208" t="str">
        <f aca="false">B1054&amp;" "&amp;C1054&amp;" "&amp;D1054</f>
        <v>US Natural Gas Financial</v>
      </c>
      <c r="B1054" s="208" t="str">
        <f aca="false">IF((LEFT(N1054,2)="US"),"US","")</f>
        <v>US</v>
      </c>
      <c r="C1054" s="208" t="str">
        <f aca="false">M1054</f>
        <v>Natural Gas</v>
      </c>
      <c r="D1054" s="208" t="str">
        <f aca="false">IF(ISNUMBER(FIND("Phy",N1054))=TRUE(),"Physical","Financial")</f>
        <v>Financial</v>
      </c>
      <c r="E1054" s="208" t="n">
        <f aca="false">IF(VLOOKUP(S1054,'DD-Lookup'!$J$6:$L$50,3,FALSE())="Monthly",(YEAR(AC1054)-YEAR(AB1054))*12+MONTH(AC1054)-MONTH(AB1054)+1,(AC1054-AB1054+1))</f>
        <v>30</v>
      </c>
      <c r="F1054" s="239" t="n">
        <f aca="false">E1054*SUM(P1054:Q1054)</f>
        <v>900000</v>
      </c>
      <c r="G1054" s="214" t="n">
        <v>1289274</v>
      </c>
      <c r="H1054" s="215" t="n">
        <v>37035.3406365741</v>
      </c>
      <c r="I1054" s="0" t="s">
        <v>1115</v>
      </c>
      <c r="M1054" s="0" t="s">
        <v>858</v>
      </c>
      <c r="N1054" s="0" t="s">
        <v>1482</v>
      </c>
      <c r="O1054" s="0" t="s">
        <v>1742</v>
      </c>
      <c r="Q1054" s="216" t="n">
        <v>30000</v>
      </c>
      <c r="S1054" s="0" t="s">
        <v>1026</v>
      </c>
      <c r="T1054" s="0" t="s">
        <v>784</v>
      </c>
      <c r="U1054" s="218" t="n">
        <v>0.415</v>
      </c>
      <c r="V1054" s="0" t="s">
        <v>1743</v>
      </c>
      <c r="W1054" s="0" t="s">
        <v>1485</v>
      </c>
      <c r="X1054" s="0" t="s">
        <v>1486</v>
      </c>
      <c r="Y1054" s="0" t="s">
        <v>838</v>
      </c>
      <c r="Z1054" s="0" t="s">
        <v>571</v>
      </c>
      <c r="AA1054" s="0" t="s">
        <v>1744</v>
      </c>
      <c r="AB1054" s="215" t="n">
        <v>37043.875</v>
      </c>
      <c r="AC1054" s="215" t="n">
        <v>37072.875</v>
      </c>
    </row>
    <row r="1055" customFormat="false" ht="12.75" hidden="false" customHeight="false" outlineLevel="0" collapsed="false">
      <c r="A1055" s="208" t="str">
        <f aca="false">B1055&amp;" "&amp;C1055&amp;" "&amp;D1055</f>
        <v>US Power Physical</v>
      </c>
      <c r="B1055" s="208" t="str">
        <f aca="false">IF((LEFT(N1055,2)="US"),"US","")</f>
        <v>US</v>
      </c>
      <c r="C1055" s="208" t="str">
        <f aca="false">M1055</f>
        <v>Power</v>
      </c>
      <c r="D1055" s="208" t="str">
        <f aca="false">IF(ISNUMBER(FIND("Phy",N1055))=TRUE(),"Physical","Financial")</f>
        <v>Physical</v>
      </c>
      <c r="E1055" s="208" t="n">
        <f aca="false">IF(VLOOKUP(S1055,'DD-Lookup'!$J$6:$L$50,3,FALSE())="Monthly",(YEAR(AC1055)-YEAR(AB1055))*12+MONTH(AC1055)-MONTH(AB1055)+1,(AC1055-AB1055+1))</f>
        <v>2</v>
      </c>
      <c r="F1055" s="239" t="n">
        <f aca="false">E1055*SUM(P1055:Q1055)</f>
        <v>50</v>
      </c>
      <c r="G1055" s="214" t="n">
        <v>1289275</v>
      </c>
      <c r="H1055" s="215" t="n">
        <v>37035.3407638889</v>
      </c>
      <c r="I1055" s="0" t="s">
        <v>1102</v>
      </c>
      <c r="M1055" s="0" t="s">
        <v>67</v>
      </c>
      <c r="N1055" s="0" t="s">
        <v>1648</v>
      </c>
      <c r="O1055" s="0" t="s">
        <v>1649</v>
      </c>
      <c r="Q1055" s="216" t="n">
        <v>25</v>
      </c>
      <c r="S1055" s="0" t="s">
        <v>930</v>
      </c>
      <c r="T1055" s="0" t="s">
        <v>784</v>
      </c>
      <c r="U1055" s="218" t="n">
        <v>93</v>
      </c>
      <c r="V1055" s="0" t="s">
        <v>1745</v>
      </c>
      <c r="W1055" s="0" t="s">
        <v>1651</v>
      </c>
      <c r="X1055" s="0" t="s">
        <v>1652</v>
      </c>
      <c r="Y1055" s="0" t="s">
        <v>1051</v>
      </c>
      <c r="Z1055" s="0" t="s">
        <v>618</v>
      </c>
      <c r="AA1055" s="0" t="n">
        <v>621274.1</v>
      </c>
      <c r="AB1055" s="215" t="n">
        <v>37038.875</v>
      </c>
      <c r="AC1055" s="215" t="n">
        <v>37039.875</v>
      </c>
    </row>
    <row r="1056" customFormat="false" ht="12.75" hidden="false" customHeight="false" outlineLevel="0" collapsed="false">
      <c r="A1056" s="208" t="str">
        <f aca="false">B1056&amp;" "&amp;C1056&amp;" "&amp;D1056</f>
        <v>US Natural Gas Physical</v>
      </c>
      <c r="B1056" s="208" t="str">
        <f aca="false">IF((LEFT(N1056,2)="US"),"US","")</f>
        <v>US</v>
      </c>
      <c r="C1056" s="208" t="str">
        <f aca="false">M1056</f>
        <v>Natural Gas</v>
      </c>
      <c r="D1056" s="208" t="str">
        <f aca="false">IF(ISNUMBER(FIND("Phy",N1056))=TRUE(),"Physical","Financial")</f>
        <v>Physical</v>
      </c>
      <c r="E1056" s="208" t="n">
        <f aca="false">IF(VLOOKUP(S1056,'DD-Lookup'!$J$6:$L$50,3,FALSE())="Monthly",(YEAR(AC1056)-YEAR(AB1056))*12+MONTH(AC1056)-MONTH(AB1056)+1,(AC1056-AB1056+1))</f>
        <v>1</v>
      </c>
      <c r="F1056" s="239" t="n">
        <f aca="false">E1056*SUM(P1056:Q1056)</f>
        <v>10000</v>
      </c>
      <c r="G1056" s="214" t="n">
        <v>1289276</v>
      </c>
      <c r="H1056" s="215" t="n">
        <v>37035.340787037</v>
      </c>
      <c r="I1056" s="0" t="s">
        <v>1672</v>
      </c>
      <c r="M1056" s="0" t="s">
        <v>858</v>
      </c>
      <c r="N1056" s="0" t="s">
        <v>1305</v>
      </c>
      <c r="O1056" s="0" t="s">
        <v>1724</v>
      </c>
      <c r="P1056" s="216" t="n">
        <v>10000</v>
      </c>
      <c r="S1056" s="0" t="s">
        <v>1026</v>
      </c>
      <c r="T1056" s="0" t="s">
        <v>784</v>
      </c>
      <c r="U1056" s="218" t="n">
        <v>3.5</v>
      </c>
      <c r="V1056" s="0" t="s">
        <v>1746</v>
      </c>
      <c r="W1056" s="0" t="s">
        <v>1514</v>
      </c>
      <c r="X1056" s="0" t="s">
        <v>1535</v>
      </c>
      <c r="Y1056" s="0" t="s">
        <v>1310</v>
      </c>
      <c r="Z1056" s="0" t="s">
        <v>571</v>
      </c>
      <c r="AA1056" s="0" t="n">
        <v>807138</v>
      </c>
      <c r="AB1056" s="215" t="n">
        <v>37036.875</v>
      </c>
      <c r="AC1056" s="215" t="n">
        <v>37036.875</v>
      </c>
    </row>
    <row r="1057" customFormat="false" ht="12.75" hidden="false" customHeight="false" outlineLevel="0" collapsed="false">
      <c r="A1057" s="208" t="str">
        <f aca="false">B1057&amp;" "&amp;C1057&amp;" "&amp;D1057</f>
        <v>US Power Physical</v>
      </c>
      <c r="B1057" s="208" t="str">
        <f aca="false">IF((LEFT(N1057,2)="US"),"US","")</f>
        <v>US</v>
      </c>
      <c r="C1057" s="208" t="str">
        <f aca="false">M1057</f>
        <v>Power</v>
      </c>
      <c r="D1057" s="208" t="str">
        <f aca="false">IF(ISNUMBER(FIND("Phy",N1057))=TRUE(),"Physical","Financial")</f>
        <v>Physical</v>
      </c>
      <c r="E1057" s="208" t="n">
        <f aca="false">IF(VLOOKUP(S1057,'DD-Lookup'!$J$6:$L$50,3,FALSE())="Monthly",(YEAR(AC1057)-YEAR(AB1057))*12+MONTH(AC1057)-MONTH(AB1057)+1,(AC1057-AB1057+1))</f>
        <v>2</v>
      </c>
      <c r="F1057" s="239" t="n">
        <f aca="false">E1057*SUM(P1057:Q1057)</f>
        <v>50</v>
      </c>
      <c r="G1057" s="214" t="n">
        <v>1289277</v>
      </c>
      <c r="H1057" s="215" t="n">
        <v>37035.3408796296</v>
      </c>
      <c r="I1057" s="0" t="s">
        <v>1112</v>
      </c>
      <c r="M1057" s="0" t="s">
        <v>67</v>
      </c>
      <c r="N1057" s="0" t="s">
        <v>1628</v>
      </c>
      <c r="O1057" s="0" t="s">
        <v>1663</v>
      </c>
      <c r="Q1057" s="216" t="n">
        <v>25</v>
      </c>
      <c r="S1057" s="0" t="s">
        <v>930</v>
      </c>
      <c r="T1057" s="0" t="s">
        <v>784</v>
      </c>
      <c r="U1057" s="218" t="n">
        <v>115</v>
      </c>
      <c r="V1057" s="0" t="s">
        <v>1747</v>
      </c>
      <c r="W1057" s="0" t="s">
        <v>1665</v>
      </c>
      <c r="X1057" s="0" t="s">
        <v>1632</v>
      </c>
      <c r="Y1057" s="0" t="s">
        <v>1051</v>
      </c>
      <c r="Z1057" s="0" t="s">
        <v>618</v>
      </c>
      <c r="AA1057" s="0" t="n">
        <v>621275.1</v>
      </c>
      <c r="AB1057" s="215" t="n">
        <v>37038.875</v>
      </c>
      <c r="AC1057" s="215" t="n">
        <v>37039.875</v>
      </c>
    </row>
    <row r="1058" customFormat="false" ht="12.75" hidden="false" customHeight="false" outlineLevel="0" collapsed="false">
      <c r="A1058" s="208" t="str">
        <f aca="false">B1058&amp;" "&amp;C1058&amp;" "&amp;D1058</f>
        <v>US Power Physical</v>
      </c>
      <c r="B1058" s="208" t="str">
        <f aca="false">IF((LEFT(N1058,2)="US"),"US","")</f>
        <v>US</v>
      </c>
      <c r="C1058" s="208" t="str">
        <f aca="false">M1058</f>
        <v>Power</v>
      </c>
      <c r="D1058" s="208" t="str">
        <f aca="false">IF(ISNUMBER(FIND("Phy",N1058))=TRUE(),"Physical","Financial")</f>
        <v>Physical</v>
      </c>
      <c r="E1058" s="208" t="n">
        <f aca="false">IF(VLOOKUP(S1058,'DD-Lookup'!$J$6:$L$50,3,FALSE())="Monthly",(YEAR(AC1058)-YEAR(AB1058))*12+MONTH(AC1058)-MONTH(AB1058)+1,(AC1058-AB1058+1))</f>
        <v>2</v>
      </c>
      <c r="F1058" s="239" t="n">
        <f aca="false">E1058*SUM(P1058:Q1058)</f>
        <v>50</v>
      </c>
      <c r="G1058" s="214" t="n">
        <v>1289278</v>
      </c>
      <c r="H1058" s="215" t="n">
        <v>37035.3409259259</v>
      </c>
      <c r="I1058" s="0" t="s">
        <v>1073</v>
      </c>
      <c r="M1058" s="0" t="s">
        <v>67</v>
      </c>
      <c r="N1058" s="0" t="s">
        <v>1628</v>
      </c>
      <c r="O1058" s="0" t="s">
        <v>1682</v>
      </c>
      <c r="Q1058" s="216" t="n">
        <v>25</v>
      </c>
      <c r="S1058" s="0" t="s">
        <v>930</v>
      </c>
      <c r="T1058" s="0" t="s">
        <v>784</v>
      </c>
      <c r="U1058" s="218" t="n">
        <v>120</v>
      </c>
      <c r="V1058" s="0" t="s">
        <v>1691</v>
      </c>
      <c r="W1058" s="0" t="s">
        <v>1665</v>
      </c>
      <c r="X1058" s="0" t="s">
        <v>1632</v>
      </c>
      <c r="Y1058" s="0" t="s">
        <v>1051</v>
      </c>
      <c r="Z1058" s="0" t="s">
        <v>618</v>
      </c>
      <c r="AA1058" s="0" t="n">
        <v>621276.1</v>
      </c>
      <c r="AB1058" s="215" t="n">
        <v>37038.875</v>
      </c>
      <c r="AC1058" s="215" t="n">
        <v>37039.875</v>
      </c>
    </row>
    <row r="1059" customFormat="false" ht="12.75" hidden="false" customHeight="false" outlineLevel="0" collapsed="false">
      <c r="A1059" s="208" t="str">
        <f aca="false">B1059&amp;" "&amp;C1059&amp;" "&amp;D1059</f>
        <v>US Natural Gas Physical</v>
      </c>
      <c r="B1059" s="208" t="str">
        <f aca="false">IF((LEFT(N1059,2)="US"),"US","")</f>
        <v>US</v>
      </c>
      <c r="C1059" s="208" t="str">
        <f aca="false">M1059</f>
        <v>Natural Gas</v>
      </c>
      <c r="D1059" s="208" t="str">
        <f aca="false">IF(ISNUMBER(FIND("Phy",N1059))=TRUE(),"Physical","Financial")</f>
        <v>Physical</v>
      </c>
      <c r="E1059" s="208" t="n">
        <f aca="false">IF(VLOOKUP(S1059,'DD-Lookup'!$J$6:$L$50,3,FALSE())="Monthly",(YEAR(AC1059)-YEAR(AB1059))*12+MONTH(AC1059)-MONTH(AB1059)+1,(AC1059-AB1059+1))</f>
        <v>1</v>
      </c>
      <c r="F1059" s="239" t="n">
        <f aca="false">E1059*SUM(P1059:Q1059)</f>
        <v>5000</v>
      </c>
      <c r="G1059" s="214" t="n">
        <v>1289279</v>
      </c>
      <c r="H1059" s="215" t="n">
        <v>37035.3409259259</v>
      </c>
      <c r="I1059" s="0" t="s">
        <v>1115</v>
      </c>
      <c r="M1059" s="0" t="s">
        <v>858</v>
      </c>
      <c r="N1059" s="0" t="s">
        <v>1305</v>
      </c>
      <c r="O1059" s="0" t="s">
        <v>1547</v>
      </c>
      <c r="P1059" s="216" t="n">
        <v>5000</v>
      </c>
      <c r="S1059" s="0" t="s">
        <v>1026</v>
      </c>
      <c r="T1059" s="0" t="s">
        <v>784</v>
      </c>
      <c r="U1059" s="218" t="n">
        <v>2.98</v>
      </c>
      <c r="V1059" s="0" t="s">
        <v>1568</v>
      </c>
      <c r="W1059" s="0" t="s">
        <v>1548</v>
      </c>
      <c r="X1059" s="0" t="s">
        <v>1535</v>
      </c>
      <c r="Y1059" s="0" t="s">
        <v>1310</v>
      </c>
      <c r="Z1059" s="0" t="s">
        <v>571</v>
      </c>
      <c r="AA1059" s="0" t="n">
        <v>807139</v>
      </c>
      <c r="AB1059" s="215" t="n">
        <v>37036.875</v>
      </c>
      <c r="AC1059" s="215" t="n">
        <v>37036.875</v>
      </c>
    </row>
    <row r="1060" customFormat="false" ht="12.75" hidden="false" customHeight="false" outlineLevel="0" collapsed="false">
      <c r="A1060" s="208" t="str">
        <f aca="false">B1060&amp;" "&amp;C1060&amp;" "&amp;D1060</f>
        <v>US Natural Gas Physical</v>
      </c>
      <c r="B1060" s="208" t="str">
        <f aca="false">IF((LEFT(N1060,2)="US"),"US","")</f>
        <v>US</v>
      </c>
      <c r="C1060" s="208" t="str">
        <f aca="false">M1060</f>
        <v>Natural Gas</v>
      </c>
      <c r="D1060" s="208" t="str">
        <f aca="false">IF(ISNUMBER(FIND("Phy",N1060))=TRUE(),"Physical","Financial")</f>
        <v>Physical</v>
      </c>
      <c r="E1060" s="208" t="n">
        <f aca="false">IF(VLOOKUP(S1060,'DD-Lookup'!$J$6:$L$50,3,FALSE())="Monthly",(YEAR(AC1060)-YEAR(AB1060))*12+MONTH(AC1060)-MONTH(AB1060)+1,(AC1060-AB1060+1))</f>
        <v>1</v>
      </c>
      <c r="F1060" s="239" t="n">
        <f aca="false">E1060*SUM(P1060:Q1060)</f>
        <v>10000</v>
      </c>
      <c r="G1060" s="214" t="n">
        <v>1289280</v>
      </c>
      <c r="H1060" s="215" t="n">
        <v>37035.3409490741</v>
      </c>
      <c r="I1060" s="0" t="s">
        <v>1381</v>
      </c>
      <c r="M1060" s="0" t="s">
        <v>858</v>
      </c>
      <c r="N1060" s="0" t="s">
        <v>1305</v>
      </c>
      <c r="O1060" s="0" t="s">
        <v>1432</v>
      </c>
      <c r="Q1060" s="216" t="n">
        <v>10000</v>
      </c>
      <c r="S1060" s="0" t="s">
        <v>1026</v>
      </c>
      <c r="T1060" s="0" t="s">
        <v>784</v>
      </c>
      <c r="U1060" s="218" t="n">
        <v>4.135</v>
      </c>
      <c r="V1060" s="0" t="s">
        <v>1383</v>
      </c>
      <c r="W1060" s="0" t="s">
        <v>1434</v>
      </c>
      <c r="X1060" s="0" t="s">
        <v>1435</v>
      </c>
      <c r="Y1060" s="0" t="s">
        <v>1310</v>
      </c>
      <c r="Z1060" s="0" t="s">
        <v>571</v>
      </c>
      <c r="AA1060" s="0" t="n">
        <v>807140</v>
      </c>
      <c r="AB1060" s="215" t="n">
        <v>37036.875</v>
      </c>
      <c r="AC1060" s="215" t="n">
        <v>37036.875</v>
      </c>
    </row>
    <row r="1061" customFormat="false" ht="12.75" hidden="false" customHeight="false" outlineLevel="0" collapsed="false">
      <c r="A1061" s="208" t="str">
        <f aca="false">B1061&amp;" "&amp;C1061&amp;" "&amp;D1061</f>
        <v>US Power Physical</v>
      </c>
      <c r="B1061" s="208" t="str">
        <f aca="false">IF((LEFT(N1061,2)="US"),"US","")</f>
        <v>US</v>
      </c>
      <c r="C1061" s="208" t="str">
        <f aca="false">M1061</f>
        <v>Power</v>
      </c>
      <c r="D1061" s="208" t="str">
        <f aca="false">IF(ISNUMBER(FIND("Phy",N1061))=TRUE(),"Physical","Financial")</f>
        <v>Physical</v>
      </c>
      <c r="E1061" s="208" t="n">
        <f aca="false">IF(VLOOKUP(S1061,'DD-Lookup'!$J$6:$L$50,3,FALSE())="Monthly",(YEAR(AC1061)-YEAR(AB1061))*12+MONTH(AC1061)-MONTH(AB1061)+1,(AC1061-AB1061+1))</f>
        <v>1</v>
      </c>
      <c r="F1061" s="239" t="n">
        <f aca="false">E1061*SUM(P1061:Q1061)</f>
        <v>50</v>
      </c>
      <c r="G1061" s="214" t="n">
        <v>1289281</v>
      </c>
      <c r="H1061" s="215" t="n">
        <v>37035.3410185185</v>
      </c>
      <c r="I1061" s="0" t="s">
        <v>1129</v>
      </c>
      <c r="M1061" s="0" t="s">
        <v>67</v>
      </c>
      <c r="N1061" s="0" t="s">
        <v>1081</v>
      </c>
      <c r="O1061" s="0" t="s">
        <v>1082</v>
      </c>
      <c r="P1061" s="216" t="n">
        <v>50</v>
      </c>
      <c r="S1061" s="0" t="s">
        <v>930</v>
      </c>
      <c r="T1061" s="0" t="s">
        <v>784</v>
      </c>
      <c r="U1061" s="218" t="n">
        <v>26.5</v>
      </c>
      <c r="V1061" s="0" t="s">
        <v>1748</v>
      </c>
      <c r="W1061" s="0" t="s">
        <v>1084</v>
      </c>
      <c r="X1061" s="0" t="s">
        <v>1085</v>
      </c>
      <c r="Y1061" s="0" t="s">
        <v>1051</v>
      </c>
      <c r="Z1061" s="0" t="s">
        <v>618</v>
      </c>
      <c r="AA1061" s="0" t="n">
        <v>621277.1</v>
      </c>
      <c r="AB1061" s="215" t="n">
        <v>37036.875</v>
      </c>
      <c r="AC1061" s="215" t="n">
        <v>37036.875</v>
      </c>
    </row>
    <row r="1062" customFormat="false" ht="12.75" hidden="false" customHeight="false" outlineLevel="0" collapsed="false">
      <c r="A1062" s="208" t="str">
        <f aca="false">B1062&amp;" "&amp;C1062&amp;" "&amp;D1062</f>
        <v>US Natural Gas Physical</v>
      </c>
      <c r="B1062" s="208" t="str">
        <f aca="false">IF((LEFT(N1062,2)="US"),"US","")</f>
        <v>US</v>
      </c>
      <c r="C1062" s="208" t="str">
        <f aca="false">M1062</f>
        <v>Natural Gas</v>
      </c>
      <c r="D1062" s="208" t="str">
        <f aca="false">IF(ISNUMBER(FIND("Phy",N1062))=TRUE(),"Physical","Financial")</f>
        <v>Physical</v>
      </c>
      <c r="E1062" s="208" t="n">
        <f aca="false">IF(VLOOKUP(S1062,'DD-Lookup'!$J$6:$L$50,3,FALSE())="Monthly",(YEAR(AC1062)-YEAR(AB1062))*12+MONTH(AC1062)-MONTH(AB1062)+1,(AC1062-AB1062+1))</f>
        <v>1</v>
      </c>
      <c r="F1062" s="239" t="n">
        <f aca="false">E1062*SUM(P1062:Q1062)</f>
        <v>10000</v>
      </c>
      <c r="G1062" s="214" t="n">
        <v>1289282</v>
      </c>
      <c r="H1062" s="215" t="n">
        <v>37035.3410648148</v>
      </c>
      <c r="I1062" s="0" t="s">
        <v>1399</v>
      </c>
      <c r="M1062" s="0" t="s">
        <v>858</v>
      </c>
      <c r="N1062" s="0" t="s">
        <v>1305</v>
      </c>
      <c r="O1062" s="0" t="s">
        <v>1724</v>
      </c>
      <c r="Q1062" s="216" t="n">
        <v>10000</v>
      </c>
      <c r="S1062" s="0" t="s">
        <v>1026</v>
      </c>
      <c r="T1062" s="0" t="s">
        <v>784</v>
      </c>
      <c r="U1062" s="218" t="n">
        <v>3.525</v>
      </c>
      <c r="V1062" s="0" t="s">
        <v>1564</v>
      </c>
      <c r="W1062" s="0" t="s">
        <v>1514</v>
      </c>
      <c r="X1062" s="0" t="s">
        <v>1535</v>
      </c>
      <c r="Y1062" s="0" t="s">
        <v>1310</v>
      </c>
      <c r="Z1062" s="0" t="s">
        <v>571</v>
      </c>
      <c r="AA1062" s="0" t="n">
        <v>807141</v>
      </c>
      <c r="AB1062" s="215" t="n">
        <v>37036.875</v>
      </c>
      <c r="AC1062" s="215" t="n">
        <v>37036.875</v>
      </c>
    </row>
    <row r="1063" customFormat="false" ht="12.75" hidden="false" customHeight="false" outlineLevel="0" collapsed="false">
      <c r="A1063" s="208" t="str">
        <f aca="false">B1063&amp;" "&amp;C1063&amp;" "&amp;D1063</f>
        <v>US Power Physical</v>
      </c>
      <c r="B1063" s="208" t="str">
        <f aca="false">IF((LEFT(N1063,2)="US"),"US","")</f>
        <v>US</v>
      </c>
      <c r="C1063" s="208" t="str">
        <f aca="false">M1063</f>
        <v>Power</v>
      </c>
      <c r="D1063" s="208" t="str">
        <f aca="false">IF(ISNUMBER(FIND("Phy",N1063))=TRUE(),"Physical","Financial")</f>
        <v>Physical</v>
      </c>
      <c r="E1063" s="208" t="n">
        <f aca="false">IF(VLOOKUP(S1063,'DD-Lookup'!$J$6:$L$50,3,FALSE())="Monthly",(YEAR(AC1063)-YEAR(AB1063))*12+MONTH(AC1063)-MONTH(AB1063)+1,(AC1063-AB1063+1))</f>
        <v>2</v>
      </c>
      <c r="F1063" s="239" t="n">
        <f aca="false">E1063*SUM(P1063:Q1063)</f>
        <v>50</v>
      </c>
      <c r="G1063" s="214" t="n">
        <v>1289283</v>
      </c>
      <c r="H1063" s="215" t="n">
        <v>37035.3411921296</v>
      </c>
      <c r="I1063" s="0" t="s">
        <v>1248</v>
      </c>
      <c r="M1063" s="0" t="s">
        <v>67</v>
      </c>
      <c r="N1063" s="0" t="s">
        <v>1648</v>
      </c>
      <c r="O1063" s="0" t="s">
        <v>1649</v>
      </c>
      <c r="Q1063" s="216" t="n">
        <v>25</v>
      </c>
      <c r="S1063" s="0" t="s">
        <v>930</v>
      </c>
      <c r="T1063" s="0" t="s">
        <v>784</v>
      </c>
      <c r="U1063" s="218" t="n">
        <v>100</v>
      </c>
      <c r="V1063" s="0" t="s">
        <v>1749</v>
      </c>
      <c r="W1063" s="0" t="s">
        <v>1651</v>
      </c>
      <c r="X1063" s="0" t="s">
        <v>1652</v>
      </c>
      <c r="Y1063" s="0" t="s">
        <v>1051</v>
      </c>
      <c r="Z1063" s="0" t="s">
        <v>618</v>
      </c>
      <c r="AA1063" s="0" t="n">
        <v>621279.1</v>
      </c>
      <c r="AB1063" s="215" t="n">
        <v>37038.875</v>
      </c>
      <c r="AC1063" s="215" t="n">
        <v>37039.875</v>
      </c>
    </row>
    <row r="1064" customFormat="false" ht="12.75" hidden="false" customHeight="false" outlineLevel="0" collapsed="false">
      <c r="A1064" s="208" t="str">
        <f aca="false">B1064&amp;" "&amp;C1064&amp;" "&amp;D1064</f>
        <v>US Natural Gas Physical</v>
      </c>
      <c r="B1064" s="208" t="str">
        <f aca="false">IF((LEFT(N1064,2)="US"),"US","")</f>
        <v>US</v>
      </c>
      <c r="C1064" s="208" t="str">
        <f aca="false">M1064</f>
        <v>Natural Gas</v>
      </c>
      <c r="D1064" s="208" t="str">
        <f aca="false">IF(ISNUMBER(FIND("Phy",N1064))=TRUE(),"Physical","Financial")</f>
        <v>Physical</v>
      </c>
      <c r="E1064" s="208" t="n">
        <f aca="false">IF(VLOOKUP(S1064,'DD-Lookup'!$J$6:$L$50,3,FALSE())="Monthly",(YEAR(AC1064)-YEAR(AB1064))*12+MONTH(AC1064)-MONTH(AB1064)+1,(AC1064-AB1064+1))</f>
        <v>1</v>
      </c>
      <c r="F1064" s="239" t="n">
        <f aca="false">E1064*SUM(P1064:Q1064)</f>
        <v>3333</v>
      </c>
      <c r="G1064" s="214" t="n">
        <v>1289284</v>
      </c>
      <c r="H1064" s="215" t="n">
        <v>37035.3412384259</v>
      </c>
      <c r="I1064" s="0" t="s">
        <v>1750</v>
      </c>
      <c r="M1064" s="0" t="s">
        <v>858</v>
      </c>
      <c r="N1064" s="0" t="s">
        <v>1305</v>
      </c>
      <c r="O1064" s="0" t="s">
        <v>1382</v>
      </c>
      <c r="Q1064" s="216" t="n">
        <v>3333</v>
      </c>
      <c r="S1064" s="0" t="s">
        <v>1026</v>
      </c>
      <c r="T1064" s="0" t="s">
        <v>784</v>
      </c>
      <c r="U1064" s="218" t="n">
        <v>4.02</v>
      </c>
      <c r="V1064" s="0" t="s">
        <v>1751</v>
      </c>
      <c r="W1064" s="0" t="s">
        <v>1314</v>
      </c>
      <c r="X1064" s="0" t="s">
        <v>1315</v>
      </c>
      <c r="Y1064" s="0" t="s">
        <v>1310</v>
      </c>
      <c r="Z1064" s="0" t="s">
        <v>571</v>
      </c>
      <c r="AA1064" s="0" t="n">
        <v>807143</v>
      </c>
      <c r="AB1064" s="215" t="n">
        <v>37036.875</v>
      </c>
      <c r="AC1064" s="215" t="n">
        <v>37036.875</v>
      </c>
    </row>
    <row r="1065" customFormat="false" ht="12.75" hidden="false" customHeight="false" outlineLevel="0" collapsed="false">
      <c r="A1065" s="208" t="str">
        <f aca="false">B1065&amp;" "&amp;C1065&amp;" "&amp;D1065</f>
        <v>US Power Physical</v>
      </c>
      <c r="B1065" s="208" t="str">
        <f aca="false">IF((LEFT(N1065,2)="US"),"US","")</f>
        <v>US</v>
      </c>
      <c r="C1065" s="208" t="str">
        <f aca="false">M1065</f>
        <v>Power</v>
      </c>
      <c r="D1065" s="208" t="str">
        <f aca="false">IF(ISNUMBER(FIND("Phy",N1065))=TRUE(),"Physical","Financial")</f>
        <v>Physical</v>
      </c>
      <c r="E1065" s="208" t="n">
        <f aca="false">IF(VLOOKUP(S1065,'DD-Lookup'!$J$6:$L$50,3,FALSE())="Monthly",(YEAR(AC1065)-YEAR(AB1065))*12+MONTH(AC1065)-MONTH(AB1065)+1,(AC1065-AB1065+1))</f>
        <v>2</v>
      </c>
      <c r="F1065" s="239" t="n">
        <f aca="false">E1065*SUM(P1065:Q1065)</f>
        <v>50</v>
      </c>
      <c r="G1065" s="214" t="n">
        <v>1289285</v>
      </c>
      <c r="H1065" s="215" t="n">
        <v>37035.3413078704</v>
      </c>
      <c r="I1065" s="0" t="s">
        <v>1248</v>
      </c>
      <c r="M1065" s="0" t="s">
        <v>67</v>
      </c>
      <c r="N1065" s="0" t="s">
        <v>1628</v>
      </c>
      <c r="O1065" s="0" t="s">
        <v>1629</v>
      </c>
      <c r="Q1065" s="216" t="n">
        <v>25</v>
      </c>
      <c r="S1065" s="0" t="s">
        <v>930</v>
      </c>
      <c r="T1065" s="0" t="s">
        <v>784</v>
      </c>
      <c r="U1065" s="218" t="n">
        <v>65</v>
      </c>
      <c r="V1065" s="0" t="s">
        <v>1752</v>
      </c>
      <c r="W1065" s="0" t="s">
        <v>1631</v>
      </c>
      <c r="X1065" s="0" t="s">
        <v>1632</v>
      </c>
      <c r="Y1065" s="0" t="s">
        <v>1051</v>
      </c>
      <c r="Z1065" s="0" t="s">
        <v>618</v>
      </c>
      <c r="AA1065" s="0" t="n">
        <v>621280.1</v>
      </c>
      <c r="AB1065" s="215" t="n">
        <v>37038.875</v>
      </c>
      <c r="AC1065" s="215" t="n">
        <v>37039.875</v>
      </c>
    </row>
    <row r="1066" customFormat="false" ht="12.75" hidden="false" customHeight="false" outlineLevel="0" collapsed="false">
      <c r="A1066" s="208" t="str">
        <f aca="false">B1066&amp;" "&amp;C1066&amp;" "&amp;D1066</f>
        <v>US Natural Gas Physical</v>
      </c>
      <c r="B1066" s="208" t="str">
        <f aca="false">IF((LEFT(N1066,2)="US"),"US","")</f>
        <v>US</v>
      </c>
      <c r="C1066" s="208" t="str">
        <f aca="false">M1066</f>
        <v>Natural Gas</v>
      </c>
      <c r="D1066" s="208" t="str">
        <f aca="false">IF(ISNUMBER(FIND("Phy",N1066))=TRUE(),"Physical","Financial")</f>
        <v>Physical</v>
      </c>
      <c r="E1066" s="208" t="n">
        <f aca="false">IF(VLOOKUP(S1066,'DD-Lookup'!$J$6:$L$50,3,FALSE())="Monthly",(YEAR(AC1066)-YEAR(AB1066))*12+MONTH(AC1066)-MONTH(AB1066)+1,(AC1066-AB1066+1))</f>
        <v>1</v>
      </c>
      <c r="F1066" s="239" t="n">
        <f aca="false">E1066*SUM(P1066:Q1066)</f>
        <v>5000</v>
      </c>
      <c r="G1066" s="214" t="n">
        <v>1289286</v>
      </c>
      <c r="H1066" s="215" t="n">
        <v>37035.3413310185</v>
      </c>
      <c r="I1066" s="0" t="s">
        <v>1426</v>
      </c>
      <c r="M1066" s="0" t="s">
        <v>858</v>
      </c>
      <c r="N1066" s="0" t="s">
        <v>1305</v>
      </c>
      <c r="O1066" s="0" t="s">
        <v>1306</v>
      </c>
      <c r="Q1066" s="216" t="n">
        <v>5000</v>
      </c>
      <c r="S1066" s="0" t="s">
        <v>1026</v>
      </c>
      <c r="T1066" s="0" t="s">
        <v>784</v>
      </c>
      <c r="U1066" s="218" t="n">
        <v>4.2013</v>
      </c>
      <c r="V1066" s="0" t="s">
        <v>1427</v>
      </c>
      <c r="W1066" s="0" t="s">
        <v>1308</v>
      </c>
      <c r="X1066" s="0" t="s">
        <v>1309</v>
      </c>
      <c r="Y1066" s="0" t="s">
        <v>1310</v>
      </c>
      <c r="Z1066" s="0" t="s">
        <v>571</v>
      </c>
      <c r="AA1066" s="0" t="n">
        <v>807144</v>
      </c>
      <c r="AB1066" s="215" t="n">
        <v>37036.875</v>
      </c>
      <c r="AC1066" s="215" t="n">
        <v>37036.875</v>
      </c>
    </row>
    <row r="1067" customFormat="false" ht="12.75" hidden="false" customHeight="false" outlineLevel="0" collapsed="false">
      <c r="A1067" s="208" t="str">
        <f aca="false">B1067&amp;" "&amp;C1067&amp;" "&amp;D1067</f>
        <v>US Natural Gas Financial</v>
      </c>
      <c r="B1067" s="208" t="str">
        <f aca="false">IF((LEFT(N1067,2)="US"),"US","")</f>
        <v>US</v>
      </c>
      <c r="C1067" s="208" t="str">
        <f aca="false">M1067</f>
        <v>Natural Gas</v>
      </c>
      <c r="D1067" s="208" t="str">
        <f aca="false">IF(ISNUMBER(FIND("Phy",N1067))=TRUE(),"Physical","Financial")</f>
        <v>Financial</v>
      </c>
      <c r="E1067" s="208" t="n">
        <f aca="false">IF(VLOOKUP(S1067,'DD-Lookup'!$J$6:$L$50,3,FALSE())="Monthly",(YEAR(AC1067)-YEAR(AB1067))*12+MONTH(AC1067)-MONTH(AB1067)+1,(AC1067-AB1067+1))</f>
        <v>31</v>
      </c>
      <c r="F1067" s="239" t="n">
        <f aca="false">E1067*SUM(P1067:Q1067)</f>
        <v>77500</v>
      </c>
      <c r="G1067" s="214" t="n">
        <v>1289287</v>
      </c>
      <c r="H1067" s="215" t="n">
        <v>37035.3413657407</v>
      </c>
      <c r="I1067" s="0" t="s">
        <v>1098</v>
      </c>
      <c r="M1067" s="0" t="s">
        <v>858</v>
      </c>
      <c r="N1067" s="0" t="s">
        <v>1024</v>
      </c>
      <c r="O1067" s="0" t="s">
        <v>1099</v>
      </c>
      <c r="P1067" s="216" t="n">
        <v>2500</v>
      </c>
      <c r="S1067" s="0" t="s">
        <v>1026</v>
      </c>
      <c r="T1067" s="0" t="s">
        <v>784</v>
      </c>
      <c r="U1067" s="218" t="n">
        <v>4.2425</v>
      </c>
      <c r="V1067" s="0" t="s">
        <v>1100</v>
      </c>
      <c r="W1067" s="0" t="s">
        <v>1028</v>
      </c>
      <c r="X1067" s="0" t="s">
        <v>1029</v>
      </c>
      <c r="Y1067" s="0" t="s">
        <v>838</v>
      </c>
      <c r="Z1067" s="0" t="s">
        <v>571</v>
      </c>
      <c r="AA1067" s="0" t="s">
        <v>1753</v>
      </c>
      <c r="AB1067" s="215" t="n">
        <v>37073.875</v>
      </c>
      <c r="AC1067" s="215" t="n">
        <v>37103.875</v>
      </c>
    </row>
    <row r="1068" customFormat="false" ht="12.75" hidden="false" customHeight="false" outlineLevel="0" collapsed="false">
      <c r="A1068" s="208" t="str">
        <f aca="false">B1068&amp;" "&amp;C1068&amp;" "&amp;D1068</f>
        <v>US Power Physical</v>
      </c>
      <c r="B1068" s="208" t="str">
        <f aca="false">IF((LEFT(N1068,2)="US"),"US","")</f>
        <v>US</v>
      </c>
      <c r="C1068" s="208" t="str">
        <f aca="false">M1068</f>
        <v>Power</v>
      </c>
      <c r="D1068" s="208" t="str">
        <f aca="false">IF(ISNUMBER(FIND("Phy",N1068))=TRUE(),"Physical","Financial")</f>
        <v>Physical</v>
      </c>
      <c r="E1068" s="208" t="n">
        <f aca="false">IF(VLOOKUP(S1068,'DD-Lookup'!$J$6:$L$50,3,FALSE())="Monthly",(YEAR(AC1068)-YEAR(AB1068))*12+MONTH(AC1068)-MONTH(AB1068)+1,(AC1068-AB1068+1))</f>
        <v>5</v>
      </c>
      <c r="F1068" s="239" t="n">
        <f aca="false">E1068*SUM(P1068:Q1068)</f>
        <v>250</v>
      </c>
      <c r="G1068" s="214" t="n">
        <v>1289289</v>
      </c>
      <c r="H1068" s="215" t="n">
        <v>37035.3414351852</v>
      </c>
      <c r="I1068" s="0" t="s">
        <v>1073</v>
      </c>
      <c r="M1068" s="0" t="s">
        <v>67</v>
      </c>
      <c r="N1068" s="0" t="s">
        <v>1081</v>
      </c>
      <c r="O1068" s="0" t="s">
        <v>1298</v>
      </c>
      <c r="P1068" s="216" t="n">
        <v>50</v>
      </c>
      <c r="S1068" s="0" t="s">
        <v>930</v>
      </c>
      <c r="T1068" s="0" t="s">
        <v>784</v>
      </c>
      <c r="U1068" s="218" t="n">
        <v>66</v>
      </c>
      <c r="V1068" s="0" t="s">
        <v>1162</v>
      </c>
      <c r="W1068" s="0" t="s">
        <v>1134</v>
      </c>
      <c r="X1068" s="0" t="s">
        <v>1135</v>
      </c>
      <c r="Y1068" s="0" t="s">
        <v>1051</v>
      </c>
      <c r="Z1068" s="0" t="s">
        <v>618</v>
      </c>
      <c r="AA1068" s="0" t="n">
        <v>621281.1</v>
      </c>
      <c r="AB1068" s="215" t="n">
        <v>37046.875</v>
      </c>
      <c r="AC1068" s="215" t="n">
        <v>37050.875</v>
      </c>
    </row>
    <row r="1069" customFormat="false" ht="12.75" hidden="false" customHeight="false" outlineLevel="0" collapsed="false">
      <c r="A1069" s="208" t="str">
        <f aca="false">B1069&amp;" "&amp;C1069&amp;" "&amp;D1069</f>
        <v>US Power Physical</v>
      </c>
      <c r="B1069" s="208" t="str">
        <f aca="false">IF((LEFT(N1069,2)="US"),"US","")</f>
        <v>US</v>
      </c>
      <c r="C1069" s="208" t="str">
        <f aca="false">M1069</f>
        <v>Power</v>
      </c>
      <c r="D1069" s="208" t="str">
        <f aca="false">IF(ISNUMBER(FIND("Phy",N1069))=TRUE(),"Physical","Financial")</f>
        <v>Physical</v>
      </c>
      <c r="E1069" s="208" t="n">
        <f aca="false">IF(VLOOKUP(S1069,'DD-Lookup'!$J$6:$L$50,3,FALSE())="Monthly",(YEAR(AC1069)-YEAR(AB1069))*12+MONTH(AC1069)-MONTH(AB1069)+1,(AC1069-AB1069+1))</f>
        <v>30</v>
      </c>
      <c r="F1069" s="239" t="n">
        <f aca="false">E1069*SUM(P1069:Q1069)</f>
        <v>1500</v>
      </c>
      <c r="G1069" s="214" t="n">
        <v>1289290</v>
      </c>
      <c r="H1069" s="215" t="n">
        <v>37035.3414699074</v>
      </c>
      <c r="I1069" s="0" t="s">
        <v>1248</v>
      </c>
      <c r="M1069" s="0" t="s">
        <v>67</v>
      </c>
      <c r="N1069" s="0" t="s">
        <v>1081</v>
      </c>
      <c r="O1069" s="0" t="s">
        <v>1166</v>
      </c>
      <c r="Q1069" s="216" t="n">
        <v>50</v>
      </c>
      <c r="S1069" s="0" t="s">
        <v>930</v>
      </c>
      <c r="T1069" s="0" t="s">
        <v>784</v>
      </c>
      <c r="U1069" s="218" t="n">
        <v>62.75</v>
      </c>
      <c r="V1069" s="0" t="s">
        <v>1249</v>
      </c>
      <c r="W1069" s="0" t="s">
        <v>1122</v>
      </c>
      <c r="X1069" s="0" t="s">
        <v>1106</v>
      </c>
      <c r="Y1069" s="0" t="s">
        <v>1051</v>
      </c>
      <c r="Z1069" s="0" t="s">
        <v>618</v>
      </c>
      <c r="AA1069" s="0" t="n">
        <v>621282.1</v>
      </c>
      <c r="AB1069" s="215" t="n">
        <v>37043.5916666667</v>
      </c>
      <c r="AC1069" s="215" t="n">
        <v>37072.5916666667</v>
      </c>
    </row>
    <row r="1070" customFormat="false" ht="12.75" hidden="false" customHeight="false" outlineLevel="0" collapsed="false">
      <c r="A1070" s="208" t="str">
        <f aca="false">B1070&amp;" "&amp;C1070&amp;" "&amp;D1070</f>
        <v>US Natural Gas Physical</v>
      </c>
      <c r="B1070" s="208" t="str">
        <f aca="false">IF((LEFT(N1070,2)="US"),"US","")</f>
        <v>US</v>
      </c>
      <c r="C1070" s="208" t="str">
        <f aca="false">M1070</f>
        <v>Natural Gas</v>
      </c>
      <c r="D1070" s="208" t="str">
        <f aca="false">IF(ISNUMBER(FIND("Phy",N1070))=TRUE(),"Physical","Financial")</f>
        <v>Physical</v>
      </c>
      <c r="E1070" s="208" t="n">
        <f aca="false">IF(VLOOKUP(S1070,'DD-Lookup'!$J$6:$L$50,3,FALSE())="Monthly",(YEAR(AC1070)-YEAR(AB1070))*12+MONTH(AC1070)-MONTH(AB1070)+1,(AC1070-AB1070+1))</f>
        <v>1</v>
      </c>
      <c r="F1070" s="239" t="n">
        <f aca="false">E1070*SUM(P1070:Q1070)</f>
        <v>5000</v>
      </c>
      <c r="G1070" s="214" t="n">
        <v>1289291</v>
      </c>
      <c r="H1070" s="215" t="n">
        <v>37035.3415046296</v>
      </c>
      <c r="I1070" s="0" t="s">
        <v>593</v>
      </c>
      <c r="M1070" s="0" t="s">
        <v>858</v>
      </c>
      <c r="N1070" s="0" t="s">
        <v>1305</v>
      </c>
      <c r="O1070" s="0" t="s">
        <v>1306</v>
      </c>
      <c r="Q1070" s="216" t="n">
        <v>5000</v>
      </c>
      <c r="S1070" s="0" t="s">
        <v>1026</v>
      </c>
      <c r="T1070" s="0" t="s">
        <v>784</v>
      </c>
      <c r="U1070" s="218" t="n">
        <v>4.2013</v>
      </c>
      <c r="V1070" s="0" t="s">
        <v>1374</v>
      </c>
      <c r="W1070" s="0" t="s">
        <v>1308</v>
      </c>
      <c r="X1070" s="0" t="s">
        <v>1309</v>
      </c>
      <c r="Y1070" s="0" t="s">
        <v>1310</v>
      </c>
      <c r="Z1070" s="0" t="s">
        <v>571</v>
      </c>
      <c r="AA1070" s="0" t="n">
        <v>807145</v>
      </c>
      <c r="AB1070" s="215" t="n">
        <v>37036.875</v>
      </c>
      <c r="AC1070" s="215" t="n">
        <v>37036.875</v>
      </c>
    </row>
    <row r="1071" customFormat="false" ht="12.75" hidden="false" customHeight="false" outlineLevel="0" collapsed="false">
      <c r="A1071" s="208" t="str">
        <f aca="false">B1071&amp;" "&amp;C1071&amp;" "&amp;D1071</f>
        <v>US Natural Gas Physical</v>
      </c>
      <c r="B1071" s="208" t="str">
        <f aca="false">IF((LEFT(N1071,2)="US"),"US","")</f>
        <v>US</v>
      </c>
      <c r="C1071" s="208" t="str">
        <f aca="false">M1071</f>
        <v>Natural Gas</v>
      </c>
      <c r="D1071" s="208" t="str">
        <f aca="false">IF(ISNUMBER(FIND("Phy",N1071))=TRUE(),"Physical","Financial")</f>
        <v>Physical</v>
      </c>
      <c r="E1071" s="208" t="n">
        <f aca="false">IF(VLOOKUP(S1071,'DD-Lookup'!$J$6:$L$50,3,FALSE())="Monthly",(YEAR(AC1071)-YEAR(AB1071))*12+MONTH(AC1071)-MONTH(AB1071)+1,(AC1071-AB1071+1))</f>
        <v>1</v>
      </c>
      <c r="F1071" s="239" t="n">
        <f aca="false">E1071*SUM(P1071:Q1071)</f>
        <v>5000</v>
      </c>
      <c r="G1071" s="214" t="n">
        <v>1289292</v>
      </c>
      <c r="H1071" s="215" t="n">
        <v>37035.3415393519</v>
      </c>
      <c r="I1071" s="0" t="s">
        <v>593</v>
      </c>
      <c r="M1071" s="0" t="s">
        <v>858</v>
      </c>
      <c r="N1071" s="0" t="s">
        <v>1305</v>
      </c>
      <c r="O1071" s="0" t="s">
        <v>1382</v>
      </c>
      <c r="P1071" s="216" t="n">
        <v>5000</v>
      </c>
      <c r="S1071" s="0" t="s">
        <v>1026</v>
      </c>
      <c r="T1071" s="0" t="s">
        <v>784</v>
      </c>
      <c r="U1071" s="218" t="n">
        <v>4.015</v>
      </c>
      <c r="V1071" s="0" t="s">
        <v>1424</v>
      </c>
      <c r="W1071" s="0" t="s">
        <v>1314</v>
      </c>
      <c r="X1071" s="0" t="s">
        <v>1315</v>
      </c>
      <c r="Y1071" s="0" t="s">
        <v>1310</v>
      </c>
      <c r="Z1071" s="0" t="s">
        <v>571</v>
      </c>
      <c r="AA1071" s="0" t="n">
        <v>807146</v>
      </c>
      <c r="AB1071" s="215" t="n">
        <v>37036.875</v>
      </c>
      <c r="AC1071" s="215" t="n">
        <v>37036.875</v>
      </c>
    </row>
    <row r="1072" customFormat="false" ht="12.75" hidden="false" customHeight="false" outlineLevel="0" collapsed="false">
      <c r="A1072" s="208" t="str">
        <f aca="false">B1072&amp;" "&amp;C1072&amp;" "&amp;D1072</f>
        <v> Natural Gas Physical</v>
      </c>
      <c r="B1072" s="208" t="str">
        <f aca="false">IF((LEFT(N1072,2)="US"),"US","")</f>
        <v/>
      </c>
      <c r="C1072" s="208" t="str">
        <f aca="false">M1072</f>
        <v>Natural Gas</v>
      </c>
      <c r="D1072" s="208" t="str">
        <f aca="false">IF(ISNUMBER(FIND("Phy",N1072))=TRUE(),"Physical","Financial")</f>
        <v>Physical</v>
      </c>
      <c r="E1072" s="208" t="n">
        <f aca="false">IF(VLOOKUP(S1072,'DD-Lookup'!$J$6:$L$50,3,FALSE())="Monthly",(YEAR(AC1072)-YEAR(AB1072))*12+MONTH(AC1072)-MONTH(AB1072)+1,(AC1072-AB1072+1))</f>
        <v>3</v>
      </c>
      <c r="F1072" s="239" t="n">
        <f aca="false">E1072*SUM(P1072:Q1072)</f>
        <v>150000</v>
      </c>
      <c r="G1072" s="214" t="n">
        <v>1289293</v>
      </c>
      <c r="H1072" s="215" t="n">
        <v>37035.3416319444</v>
      </c>
      <c r="I1072" s="0" t="s">
        <v>987</v>
      </c>
      <c r="M1072" s="0" t="s">
        <v>858</v>
      </c>
      <c r="N1072" s="0" t="s">
        <v>859</v>
      </c>
      <c r="O1072" s="0" t="s">
        <v>992</v>
      </c>
      <c r="P1072" s="216" t="n">
        <v>50000</v>
      </c>
      <c r="S1072" s="0" t="s">
        <v>861</v>
      </c>
      <c r="T1072" s="0" t="s">
        <v>862</v>
      </c>
      <c r="U1072" s="218" t="n">
        <v>20</v>
      </c>
      <c r="V1072" s="0" t="s">
        <v>989</v>
      </c>
      <c r="W1072" s="0" t="s">
        <v>864</v>
      </c>
      <c r="X1072" s="0" t="s">
        <v>865</v>
      </c>
      <c r="Y1072" s="0" t="s">
        <v>866</v>
      </c>
      <c r="Z1072" s="0" t="s">
        <v>867</v>
      </c>
      <c r="AA1072" s="0" t="n">
        <v>104787</v>
      </c>
      <c r="AB1072" s="215" t="n">
        <v>37037.875</v>
      </c>
      <c r="AC1072" s="215" t="n">
        <v>37039.875</v>
      </c>
    </row>
    <row r="1073" customFormat="false" ht="12.75" hidden="false" customHeight="false" outlineLevel="0" collapsed="false">
      <c r="A1073" s="208" t="str">
        <f aca="false">B1073&amp;" "&amp;C1073&amp;" "&amp;D1073</f>
        <v>US Power Physical</v>
      </c>
      <c r="B1073" s="208" t="str">
        <f aca="false">IF((LEFT(N1073,2)="US"),"US","")</f>
        <v>US</v>
      </c>
      <c r="C1073" s="208" t="str">
        <f aca="false">M1073</f>
        <v>Power</v>
      </c>
      <c r="D1073" s="208" t="str">
        <f aca="false">IF(ISNUMBER(FIND("Phy",N1073))=TRUE(),"Physical","Financial")</f>
        <v>Physical</v>
      </c>
      <c r="E1073" s="208" t="n">
        <f aca="false">IF(VLOOKUP(S1073,'DD-Lookup'!$J$6:$L$50,3,FALSE())="Monthly",(YEAR(AC1073)-YEAR(AB1073))*12+MONTH(AC1073)-MONTH(AB1073)+1,(AC1073-AB1073+1))</f>
        <v>2</v>
      </c>
      <c r="F1073" s="239" t="n">
        <f aca="false">E1073*SUM(P1073:Q1073)</f>
        <v>50</v>
      </c>
      <c r="G1073" s="214" t="n">
        <v>1289294</v>
      </c>
      <c r="H1073" s="215" t="n">
        <v>37035.3416435185</v>
      </c>
      <c r="I1073" s="0" t="s">
        <v>1754</v>
      </c>
      <c r="M1073" s="0" t="s">
        <v>67</v>
      </c>
      <c r="N1073" s="0" t="s">
        <v>1648</v>
      </c>
      <c r="O1073" s="0" t="s">
        <v>1656</v>
      </c>
      <c r="P1073" s="216" t="n">
        <v>25</v>
      </c>
      <c r="S1073" s="0" t="s">
        <v>930</v>
      </c>
      <c r="T1073" s="0" t="s">
        <v>784</v>
      </c>
      <c r="U1073" s="218" t="n">
        <v>134</v>
      </c>
      <c r="V1073" s="0" t="s">
        <v>1755</v>
      </c>
      <c r="W1073" s="0" t="s">
        <v>1651</v>
      </c>
      <c r="X1073" s="0" t="s">
        <v>1652</v>
      </c>
      <c r="Y1073" s="0" t="s">
        <v>1051</v>
      </c>
      <c r="Z1073" s="0" t="s">
        <v>618</v>
      </c>
      <c r="AA1073" s="0" t="n">
        <v>621283.1</v>
      </c>
      <c r="AB1073" s="215" t="n">
        <v>37038.875</v>
      </c>
      <c r="AC1073" s="215" t="n">
        <v>37039.875</v>
      </c>
    </row>
    <row r="1074" customFormat="false" ht="12.75" hidden="false" customHeight="false" outlineLevel="0" collapsed="false">
      <c r="A1074" s="208" t="str">
        <f aca="false">B1074&amp;" "&amp;C1074&amp;" "&amp;D1074</f>
        <v>US Natural Gas Physical</v>
      </c>
      <c r="B1074" s="208" t="str">
        <f aca="false">IF((LEFT(N1074,2)="US"),"US","")</f>
        <v>US</v>
      </c>
      <c r="C1074" s="208" t="str">
        <f aca="false">M1074</f>
        <v>Natural Gas</v>
      </c>
      <c r="D1074" s="208" t="str">
        <f aca="false">IF(ISNUMBER(FIND("Phy",N1074))=TRUE(),"Physical","Financial")</f>
        <v>Physical</v>
      </c>
      <c r="E1074" s="208" t="n">
        <f aca="false">IF(VLOOKUP(S1074,'DD-Lookup'!$J$6:$L$50,3,FALSE())="Monthly",(YEAR(AC1074)-YEAR(AB1074))*12+MONTH(AC1074)-MONTH(AB1074)+1,(AC1074-AB1074+1))</f>
        <v>30</v>
      </c>
      <c r="F1074" s="239" t="n">
        <f aca="false">E1074*SUM(P1074:Q1074)</f>
        <v>150000</v>
      </c>
      <c r="G1074" s="214" t="n">
        <v>1289295</v>
      </c>
      <c r="H1074" s="215" t="n">
        <v>37035.3416898148</v>
      </c>
      <c r="I1074" s="0" t="s">
        <v>1107</v>
      </c>
      <c r="M1074" s="0" t="s">
        <v>858</v>
      </c>
      <c r="N1074" s="0" t="s">
        <v>1305</v>
      </c>
      <c r="O1074" s="0" t="s">
        <v>1756</v>
      </c>
      <c r="Q1074" s="216" t="n">
        <v>5000</v>
      </c>
      <c r="S1074" s="0" t="s">
        <v>1026</v>
      </c>
      <c r="T1074" s="0" t="s">
        <v>784</v>
      </c>
      <c r="U1074" s="218" t="n">
        <v>11.235</v>
      </c>
      <c r="V1074" s="0" t="s">
        <v>1757</v>
      </c>
      <c r="W1074" s="0" t="s">
        <v>1758</v>
      </c>
      <c r="X1074" s="0" t="s">
        <v>1535</v>
      </c>
      <c r="Y1074" s="0" t="s">
        <v>1310</v>
      </c>
      <c r="Z1074" s="0" t="s">
        <v>571</v>
      </c>
      <c r="AA1074" s="0" t="s">
        <v>1759</v>
      </c>
      <c r="AB1074" s="215" t="n">
        <v>37043.875</v>
      </c>
      <c r="AC1074" s="215" t="n">
        <v>37072.875</v>
      </c>
    </row>
    <row r="1075" customFormat="false" ht="12.75" hidden="false" customHeight="false" outlineLevel="0" collapsed="false">
      <c r="A1075" s="208" t="str">
        <f aca="false">B1075&amp;" "&amp;C1075&amp;" "&amp;D1075</f>
        <v> Metals Financial</v>
      </c>
      <c r="B1075" s="208" t="str">
        <f aca="false">IF((LEFT(N1075,2)="US"),"US","")</f>
        <v/>
      </c>
      <c r="C1075" s="208" t="str">
        <f aca="false">M1075</f>
        <v>Metals</v>
      </c>
      <c r="D1075" s="208" t="str">
        <f aca="false">IF(ISNUMBER(FIND("Phy",N1075))=TRUE(),"Physical","Financial")</f>
        <v>Financial</v>
      </c>
      <c r="E1075" s="208" t="n">
        <f aca="false">IF(VLOOKUP(S1075,'DD-Lookup'!$J$6:$L$50,3,FALSE())="Monthly",(YEAR(AC1075)-YEAR(AB1075))*12+MONTH(AC1075)-MONTH(AB1075)+1,(AC1075-AB1075+1))</f>
        <v>1</v>
      </c>
      <c r="F1075" s="239" t="n">
        <f aca="false">E1075*SUM(P1075:Q1075)</f>
        <v>10</v>
      </c>
      <c r="G1075" s="214" t="n">
        <v>1289296</v>
      </c>
      <c r="H1075" s="215" t="n">
        <v>37035.3417476852</v>
      </c>
      <c r="I1075" s="0" t="s">
        <v>817</v>
      </c>
      <c r="M1075" s="0" t="s">
        <v>780</v>
      </c>
      <c r="N1075" s="0" t="s">
        <v>804</v>
      </c>
      <c r="O1075" s="0" t="s">
        <v>805</v>
      </c>
      <c r="Q1075" s="216" t="n">
        <v>10</v>
      </c>
      <c r="S1075" s="0" t="s">
        <v>783</v>
      </c>
      <c r="T1075" s="0" t="s">
        <v>784</v>
      </c>
      <c r="U1075" s="218" t="n">
        <v>1744</v>
      </c>
      <c r="V1075" s="0" t="s">
        <v>911</v>
      </c>
      <c r="W1075" s="0" t="s">
        <v>803</v>
      </c>
      <c r="X1075" s="0" t="s">
        <v>787</v>
      </c>
      <c r="Y1075" s="0" t="s">
        <v>788</v>
      </c>
      <c r="Z1075" s="0" t="s">
        <v>789</v>
      </c>
      <c r="AA1075" s="0" t="n">
        <v>2150618</v>
      </c>
    </row>
    <row r="1076" customFormat="false" ht="12.75" hidden="false" customHeight="false" outlineLevel="0" collapsed="false">
      <c r="A1076" s="208" t="str">
        <f aca="false">B1076&amp;" "&amp;C1076&amp;" "&amp;D1076</f>
        <v>US Natural Gas Physical</v>
      </c>
      <c r="B1076" s="208" t="str">
        <f aca="false">IF((LEFT(N1076,2)="US"),"US","")</f>
        <v>US</v>
      </c>
      <c r="C1076" s="208" t="str">
        <f aca="false">M1076</f>
        <v>Natural Gas</v>
      </c>
      <c r="D1076" s="208" t="str">
        <f aca="false">IF(ISNUMBER(FIND("Phy",N1076))=TRUE(),"Physical","Financial")</f>
        <v>Physical</v>
      </c>
      <c r="E1076" s="208" t="n">
        <f aca="false">IF(VLOOKUP(S1076,'DD-Lookup'!$J$6:$L$50,3,FALSE())="Monthly",(YEAR(AC1076)-YEAR(AB1076))*12+MONTH(AC1076)-MONTH(AB1076)+1,(AC1076-AB1076+1))</f>
        <v>1</v>
      </c>
      <c r="F1076" s="239" t="n">
        <f aca="false">E1076*SUM(P1076:Q1076)</f>
        <v>5000</v>
      </c>
      <c r="G1076" s="214" t="n">
        <v>1289297</v>
      </c>
      <c r="H1076" s="215" t="n">
        <v>37035.3417708333</v>
      </c>
      <c r="I1076" s="0" t="s">
        <v>1317</v>
      </c>
      <c r="M1076" s="0" t="s">
        <v>858</v>
      </c>
      <c r="N1076" s="0" t="s">
        <v>1305</v>
      </c>
      <c r="O1076" s="0" t="s">
        <v>1363</v>
      </c>
      <c r="Q1076" s="216" t="n">
        <v>5000</v>
      </c>
      <c r="S1076" s="0" t="s">
        <v>1026</v>
      </c>
      <c r="T1076" s="0" t="s">
        <v>784</v>
      </c>
      <c r="U1076" s="218" t="n">
        <v>4.07</v>
      </c>
      <c r="V1076" s="0" t="s">
        <v>1760</v>
      </c>
      <c r="W1076" s="0" t="s">
        <v>1361</v>
      </c>
      <c r="X1076" s="0" t="s">
        <v>1362</v>
      </c>
      <c r="Y1076" s="0" t="s">
        <v>1310</v>
      </c>
      <c r="Z1076" s="0" t="s">
        <v>571</v>
      </c>
      <c r="AA1076" s="0" t="n">
        <v>807148</v>
      </c>
      <c r="AB1076" s="215" t="n">
        <v>37036.875</v>
      </c>
      <c r="AC1076" s="215" t="n">
        <v>37036.875</v>
      </c>
    </row>
    <row r="1077" customFormat="false" ht="12.75" hidden="false" customHeight="false" outlineLevel="0" collapsed="false">
      <c r="A1077" s="208" t="str">
        <f aca="false">B1077&amp;" "&amp;C1077&amp;" "&amp;D1077</f>
        <v>US Natural Gas Physical</v>
      </c>
      <c r="B1077" s="208" t="str">
        <f aca="false">IF((LEFT(N1077,2)="US"),"US","")</f>
        <v>US</v>
      </c>
      <c r="C1077" s="208" t="str">
        <f aca="false">M1077</f>
        <v>Natural Gas</v>
      </c>
      <c r="D1077" s="208" t="str">
        <f aca="false">IF(ISNUMBER(FIND("Phy",N1077))=TRUE(),"Physical","Financial")</f>
        <v>Physical</v>
      </c>
      <c r="E1077" s="208" t="n">
        <f aca="false">IF(VLOOKUP(S1077,'DD-Lookup'!$J$6:$L$50,3,FALSE())="Monthly",(YEAR(AC1077)-YEAR(AB1077))*12+MONTH(AC1077)-MONTH(AB1077)+1,(AC1077-AB1077+1))</f>
        <v>1</v>
      </c>
      <c r="F1077" s="239" t="n">
        <f aca="false">E1077*SUM(P1077:Q1077)</f>
        <v>10000</v>
      </c>
      <c r="G1077" s="214" t="n">
        <v>1289298</v>
      </c>
      <c r="H1077" s="215" t="n">
        <v>37035.3419560185</v>
      </c>
      <c r="I1077" s="0" t="s">
        <v>1183</v>
      </c>
      <c r="M1077" s="0" t="s">
        <v>858</v>
      </c>
      <c r="N1077" s="0" t="s">
        <v>1305</v>
      </c>
      <c r="O1077" s="0" t="s">
        <v>1566</v>
      </c>
      <c r="P1077" s="216" t="n">
        <v>10000</v>
      </c>
      <c r="S1077" s="0" t="s">
        <v>1026</v>
      </c>
      <c r="T1077" s="0" t="s">
        <v>784</v>
      </c>
      <c r="U1077" s="218" t="n">
        <v>12.925</v>
      </c>
      <c r="V1077" s="0" t="s">
        <v>1567</v>
      </c>
      <c r="W1077" s="0" t="s">
        <v>1559</v>
      </c>
      <c r="X1077" s="0" t="s">
        <v>1535</v>
      </c>
      <c r="Y1077" s="0" t="s">
        <v>1310</v>
      </c>
      <c r="Z1077" s="0" t="s">
        <v>571</v>
      </c>
      <c r="AA1077" s="0" t="n">
        <v>807150</v>
      </c>
      <c r="AB1077" s="215" t="n">
        <v>37036.875</v>
      </c>
      <c r="AC1077" s="215" t="n">
        <v>37036.875</v>
      </c>
    </row>
    <row r="1078" customFormat="false" ht="12.75" hidden="false" customHeight="false" outlineLevel="0" collapsed="false">
      <c r="A1078" s="208" t="str">
        <f aca="false">B1078&amp;" "&amp;C1078&amp;" "&amp;D1078</f>
        <v>US Power Physical</v>
      </c>
      <c r="B1078" s="208" t="str">
        <f aca="false">IF((LEFT(N1078,2)="US"),"US","")</f>
        <v>US</v>
      </c>
      <c r="C1078" s="208" t="str">
        <f aca="false">M1078</f>
        <v>Power</v>
      </c>
      <c r="D1078" s="208" t="str">
        <f aca="false">IF(ISNUMBER(FIND("Phy",N1078))=TRUE(),"Physical","Financial")</f>
        <v>Physical</v>
      </c>
      <c r="E1078" s="208" t="n">
        <f aca="false">IF(VLOOKUP(S1078,'DD-Lookup'!$J$6:$L$50,3,FALSE())="Monthly",(YEAR(AC1078)-YEAR(AB1078))*12+MONTH(AC1078)-MONTH(AB1078)+1,(AC1078-AB1078+1))</f>
        <v>2</v>
      </c>
      <c r="F1078" s="239" t="n">
        <f aca="false">E1078*SUM(P1078:Q1078)</f>
        <v>50</v>
      </c>
      <c r="G1078" s="214" t="n">
        <v>1289299</v>
      </c>
      <c r="H1078" s="215" t="n">
        <v>37035.3420023148</v>
      </c>
      <c r="I1078" s="0" t="s">
        <v>1662</v>
      </c>
      <c r="M1078" s="0" t="s">
        <v>67</v>
      </c>
      <c r="N1078" s="0" t="s">
        <v>1648</v>
      </c>
      <c r="O1078" s="0" t="s">
        <v>1656</v>
      </c>
      <c r="P1078" s="216" t="n">
        <v>25</v>
      </c>
      <c r="S1078" s="0" t="s">
        <v>930</v>
      </c>
      <c r="T1078" s="0" t="s">
        <v>784</v>
      </c>
      <c r="U1078" s="218" t="n">
        <v>133</v>
      </c>
      <c r="V1078" s="0" t="s">
        <v>1708</v>
      </c>
      <c r="W1078" s="0" t="s">
        <v>1651</v>
      </c>
      <c r="X1078" s="0" t="s">
        <v>1652</v>
      </c>
      <c r="Y1078" s="0" t="s">
        <v>1051</v>
      </c>
      <c r="Z1078" s="0" t="s">
        <v>618</v>
      </c>
      <c r="AA1078" s="0" t="n">
        <v>621284.1</v>
      </c>
      <c r="AB1078" s="215" t="n">
        <v>37038.875</v>
      </c>
      <c r="AC1078" s="215" t="n">
        <v>37039.875</v>
      </c>
    </row>
    <row r="1079" customFormat="false" ht="12.75" hidden="false" customHeight="false" outlineLevel="0" collapsed="false">
      <c r="A1079" s="208" t="str">
        <f aca="false">B1079&amp;" "&amp;C1079&amp;" "&amp;D1079</f>
        <v>US Power Physical</v>
      </c>
      <c r="B1079" s="208" t="str">
        <f aca="false">IF((LEFT(N1079,2)="US"),"US","")</f>
        <v>US</v>
      </c>
      <c r="C1079" s="208" t="str">
        <f aca="false">M1079</f>
        <v>Power</v>
      </c>
      <c r="D1079" s="208" t="str">
        <f aca="false">IF(ISNUMBER(FIND("Phy",N1079))=TRUE(),"Physical","Financial")</f>
        <v>Physical</v>
      </c>
      <c r="E1079" s="208" t="n">
        <f aca="false">IF(VLOOKUP(S1079,'DD-Lookup'!$J$6:$L$50,3,FALSE())="Monthly",(YEAR(AC1079)-YEAR(AB1079))*12+MONTH(AC1079)-MONTH(AB1079)+1,(AC1079-AB1079+1))</f>
        <v>1</v>
      </c>
      <c r="F1079" s="239" t="n">
        <f aca="false">E1079*SUM(P1079:Q1079)</f>
        <v>50</v>
      </c>
      <c r="G1079" s="214" t="n">
        <v>1289300</v>
      </c>
      <c r="H1079" s="215" t="n">
        <v>37035.3421064815</v>
      </c>
      <c r="I1079" s="0" t="s">
        <v>1248</v>
      </c>
      <c r="M1079" s="0" t="s">
        <v>67</v>
      </c>
      <c r="N1079" s="0" t="s">
        <v>1081</v>
      </c>
      <c r="O1079" s="0" t="s">
        <v>1082</v>
      </c>
      <c r="P1079" s="216" t="n">
        <v>50</v>
      </c>
      <c r="S1079" s="0" t="s">
        <v>930</v>
      </c>
      <c r="T1079" s="0" t="s">
        <v>784</v>
      </c>
      <c r="U1079" s="218" t="n">
        <v>26.5</v>
      </c>
      <c r="V1079" s="0" t="s">
        <v>1365</v>
      </c>
      <c r="W1079" s="0" t="s">
        <v>1084</v>
      </c>
      <c r="X1079" s="0" t="s">
        <v>1085</v>
      </c>
      <c r="Y1079" s="0" t="s">
        <v>1051</v>
      </c>
      <c r="Z1079" s="0" t="s">
        <v>618</v>
      </c>
      <c r="AA1079" s="0" t="n">
        <v>621285.1</v>
      </c>
      <c r="AB1079" s="215" t="n">
        <v>37036.875</v>
      </c>
      <c r="AC1079" s="215" t="n">
        <v>37036.875</v>
      </c>
    </row>
    <row r="1080" customFormat="false" ht="12.75" hidden="false" customHeight="false" outlineLevel="0" collapsed="false">
      <c r="A1080" s="208" t="str">
        <f aca="false">B1080&amp;" "&amp;C1080&amp;" "&amp;D1080</f>
        <v>US Natural Gas Physical</v>
      </c>
      <c r="B1080" s="208" t="str">
        <f aca="false">IF((LEFT(N1080,2)="US"),"US","")</f>
        <v>US</v>
      </c>
      <c r="C1080" s="208" t="str">
        <f aca="false">M1080</f>
        <v>Natural Gas</v>
      </c>
      <c r="D1080" s="208" t="str">
        <f aca="false">IF(ISNUMBER(FIND("Phy",N1080))=TRUE(),"Physical","Financial")</f>
        <v>Physical</v>
      </c>
      <c r="E1080" s="208" t="n">
        <f aca="false">IF(VLOOKUP(S1080,'DD-Lookup'!$J$6:$L$50,3,FALSE())="Monthly",(YEAR(AC1080)-YEAR(AB1080))*12+MONTH(AC1080)-MONTH(AB1080)+1,(AC1080-AB1080+1))</f>
        <v>1</v>
      </c>
      <c r="F1080" s="239" t="n">
        <f aca="false">E1080*SUM(P1080:Q1080)</f>
        <v>10000</v>
      </c>
      <c r="G1080" s="214" t="n">
        <v>1289301</v>
      </c>
      <c r="H1080" s="215" t="n">
        <v>37035.3421412037</v>
      </c>
      <c r="I1080" s="0" t="s">
        <v>1672</v>
      </c>
      <c r="M1080" s="0" t="s">
        <v>858</v>
      </c>
      <c r="N1080" s="0" t="s">
        <v>1305</v>
      </c>
      <c r="O1080" s="0" t="s">
        <v>1306</v>
      </c>
      <c r="Q1080" s="216" t="n">
        <v>10000</v>
      </c>
      <c r="S1080" s="0" t="s">
        <v>1026</v>
      </c>
      <c r="T1080" s="0" t="s">
        <v>784</v>
      </c>
      <c r="U1080" s="218" t="n">
        <v>4.2051</v>
      </c>
      <c r="V1080" s="0" t="s">
        <v>1761</v>
      </c>
      <c r="W1080" s="0" t="s">
        <v>1308</v>
      </c>
      <c r="X1080" s="0" t="s">
        <v>1309</v>
      </c>
      <c r="Y1080" s="0" t="s">
        <v>1310</v>
      </c>
      <c r="Z1080" s="0" t="s">
        <v>571</v>
      </c>
      <c r="AA1080" s="0" t="n">
        <v>807151</v>
      </c>
      <c r="AB1080" s="215" t="n">
        <v>37036.875</v>
      </c>
      <c r="AC1080" s="215" t="n">
        <v>37036.875</v>
      </c>
    </row>
    <row r="1081" customFormat="false" ht="12.75" hidden="false" customHeight="false" outlineLevel="0" collapsed="false">
      <c r="A1081" s="208" t="str">
        <f aca="false">B1081&amp;" "&amp;C1081&amp;" "&amp;D1081</f>
        <v>US Natural Gas Financial</v>
      </c>
      <c r="B1081" s="208" t="str">
        <f aca="false">IF((LEFT(N1081,2)="US"),"US","")</f>
        <v>US</v>
      </c>
      <c r="C1081" s="208" t="str">
        <f aca="false">M1081</f>
        <v>Natural Gas</v>
      </c>
      <c r="D1081" s="208" t="str">
        <f aca="false">IF(ISNUMBER(FIND("Phy",N1081))=TRUE(),"Physical","Financial")</f>
        <v>Financial</v>
      </c>
      <c r="E1081" s="208" t="n">
        <f aca="false">IF(VLOOKUP(S1081,'DD-Lookup'!$J$6:$L$50,3,FALSE())="Monthly",(YEAR(AC1081)-YEAR(AB1081))*12+MONTH(AC1081)-MONTH(AB1081)+1,(AC1081-AB1081+1))</f>
        <v>7</v>
      </c>
      <c r="F1081" s="239" t="n">
        <f aca="false">E1081*SUM(P1081:Q1081)</f>
        <v>35000</v>
      </c>
      <c r="G1081" s="214" t="n">
        <v>1289302</v>
      </c>
      <c r="H1081" s="215" t="n">
        <v>37035.3421527778</v>
      </c>
      <c r="I1081" s="0" t="s">
        <v>1073</v>
      </c>
      <c r="M1081" s="0" t="s">
        <v>858</v>
      </c>
      <c r="N1081" s="0" t="s">
        <v>1024</v>
      </c>
      <c r="O1081" s="0" t="s">
        <v>1404</v>
      </c>
      <c r="P1081" s="216" t="n">
        <v>5000</v>
      </c>
      <c r="S1081" s="0" t="s">
        <v>1026</v>
      </c>
      <c r="T1081" s="0" t="s">
        <v>784</v>
      </c>
      <c r="U1081" s="218" t="n">
        <v>4.115</v>
      </c>
      <c r="V1081" s="0" t="s">
        <v>1074</v>
      </c>
      <c r="W1081" s="0" t="s">
        <v>1406</v>
      </c>
      <c r="X1081" s="0" t="s">
        <v>1407</v>
      </c>
      <c r="Y1081" s="0" t="s">
        <v>838</v>
      </c>
      <c r="Z1081" s="0" t="s">
        <v>571</v>
      </c>
      <c r="AA1081" s="0" t="s">
        <v>1762</v>
      </c>
      <c r="AB1081" s="215" t="n">
        <v>37036.875</v>
      </c>
      <c r="AC1081" s="215" t="n">
        <v>37042.875</v>
      </c>
    </row>
    <row r="1082" customFormat="false" ht="12.75" hidden="false" customHeight="false" outlineLevel="0" collapsed="false">
      <c r="A1082" s="208" t="str">
        <f aca="false">B1082&amp;" "&amp;C1082&amp;" "&amp;D1082</f>
        <v>US Natural Gas Financial</v>
      </c>
      <c r="B1082" s="208" t="str">
        <f aca="false">IF((LEFT(N1082,2)="US"),"US","")</f>
        <v>US</v>
      </c>
      <c r="C1082" s="208" t="str">
        <f aca="false">M1082</f>
        <v>Natural Gas</v>
      </c>
      <c r="D1082" s="208" t="str">
        <f aca="false">IF(ISNUMBER(FIND("Phy",N1082))=TRUE(),"Physical","Financial")</f>
        <v>Financial</v>
      </c>
      <c r="E1082" s="208" t="n">
        <f aca="false">IF(VLOOKUP(S1082,'DD-Lookup'!$J$6:$L$50,3,FALSE())="Monthly",(YEAR(AC1082)-YEAR(AB1082))*12+MONTH(AC1082)-MONTH(AB1082)+1,(AC1082-AB1082+1))</f>
        <v>30</v>
      </c>
      <c r="F1082" s="239" t="n">
        <f aca="false">E1082*SUM(P1082:Q1082)</f>
        <v>375000</v>
      </c>
      <c r="G1082" s="214" t="n">
        <v>1289303</v>
      </c>
      <c r="H1082" s="215" t="n">
        <v>37035.3422337963</v>
      </c>
      <c r="I1082" s="0" t="s">
        <v>1112</v>
      </c>
      <c r="M1082" s="0" t="s">
        <v>858</v>
      </c>
      <c r="N1082" s="0" t="s">
        <v>1024</v>
      </c>
      <c r="O1082" s="0" t="s">
        <v>1025</v>
      </c>
      <c r="P1082" s="216" t="n">
        <v>12500</v>
      </c>
      <c r="S1082" s="0" t="s">
        <v>1026</v>
      </c>
      <c r="T1082" s="0" t="s">
        <v>784</v>
      </c>
      <c r="U1082" s="218" t="n">
        <v>4.175</v>
      </c>
      <c r="V1082" s="0" t="s">
        <v>1763</v>
      </c>
      <c r="W1082" s="0" t="s">
        <v>1028</v>
      </c>
      <c r="X1082" s="0" t="s">
        <v>1029</v>
      </c>
      <c r="Y1082" s="0" t="s">
        <v>838</v>
      </c>
      <c r="Z1082" s="0" t="s">
        <v>571</v>
      </c>
      <c r="AA1082" s="0" t="s">
        <v>1764</v>
      </c>
      <c r="AB1082" s="215" t="n">
        <v>37043.875</v>
      </c>
      <c r="AC1082" s="215" t="n">
        <v>37072.875</v>
      </c>
    </row>
    <row r="1083" customFormat="false" ht="12.75" hidden="false" customHeight="false" outlineLevel="0" collapsed="false">
      <c r="A1083" s="208" t="str">
        <f aca="false">B1083&amp;" "&amp;C1083&amp;" "&amp;D1083</f>
        <v>US Natural Gas Physical</v>
      </c>
      <c r="B1083" s="208" t="str">
        <f aca="false">IF((LEFT(N1083,2)="US"),"US","")</f>
        <v>US</v>
      </c>
      <c r="C1083" s="208" t="str">
        <f aca="false">M1083</f>
        <v>Natural Gas</v>
      </c>
      <c r="D1083" s="208" t="str">
        <f aca="false">IF(ISNUMBER(FIND("Phy",N1083))=TRUE(),"Physical","Financial")</f>
        <v>Physical</v>
      </c>
      <c r="E1083" s="208" t="n">
        <f aca="false">IF(VLOOKUP(S1083,'DD-Lookup'!$J$6:$L$50,3,FALSE())="Monthly",(YEAR(AC1083)-YEAR(AB1083))*12+MONTH(AC1083)-MONTH(AB1083)+1,(AC1083-AB1083+1))</f>
        <v>1</v>
      </c>
      <c r="F1083" s="239" t="n">
        <f aca="false">E1083*SUM(P1083:Q1083)</f>
        <v>10000</v>
      </c>
      <c r="G1083" s="214" t="n">
        <v>1289304</v>
      </c>
      <c r="H1083" s="215" t="n">
        <v>37035.3423032407</v>
      </c>
      <c r="I1083" s="0" t="s">
        <v>1183</v>
      </c>
      <c r="M1083" s="0" t="s">
        <v>858</v>
      </c>
      <c r="N1083" s="0" t="s">
        <v>1305</v>
      </c>
      <c r="O1083" s="0" t="s">
        <v>1306</v>
      </c>
      <c r="P1083" s="216" t="n">
        <v>10000</v>
      </c>
      <c r="S1083" s="0" t="s">
        <v>1026</v>
      </c>
      <c r="T1083" s="0" t="s">
        <v>784</v>
      </c>
      <c r="U1083" s="218" t="n">
        <v>4.2038</v>
      </c>
      <c r="V1083" s="0" t="s">
        <v>1413</v>
      </c>
      <c r="W1083" s="0" t="s">
        <v>1308</v>
      </c>
      <c r="X1083" s="0" t="s">
        <v>1309</v>
      </c>
      <c r="Y1083" s="0" t="s">
        <v>1310</v>
      </c>
      <c r="Z1083" s="0" t="s">
        <v>571</v>
      </c>
      <c r="AA1083" s="0" t="n">
        <v>807152</v>
      </c>
      <c r="AB1083" s="215" t="n">
        <v>37036.875</v>
      </c>
      <c r="AC1083" s="215" t="n">
        <v>37036.875</v>
      </c>
    </row>
    <row r="1084" customFormat="false" ht="12.75" hidden="false" customHeight="false" outlineLevel="0" collapsed="false">
      <c r="A1084" s="208" t="str">
        <f aca="false">B1084&amp;" "&amp;C1084&amp;" "&amp;D1084</f>
        <v>US Natural Gas Physical</v>
      </c>
      <c r="B1084" s="208" t="str">
        <f aca="false">IF((LEFT(N1084,2)="US"),"US","")</f>
        <v>US</v>
      </c>
      <c r="C1084" s="208" t="str">
        <f aca="false">M1084</f>
        <v>Natural Gas</v>
      </c>
      <c r="D1084" s="208" t="str">
        <f aca="false">IF(ISNUMBER(FIND("Phy",N1084))=TRUE(),"Physical","Financial")</f>
        <v>Physical</v>
      </c>
      <c r="E1084" s="208" t="n">
        <f aca="false">IF(VLOOKUP(S1084,'DD-Lookup'!$J$6:$L$50,3,FALSE())="Monthly",(YEAR(AC1084)-YEAR(AB1084))*12+MONTH(AC1084)-MONTH(AB1084)+1,(AC1084-AB1084+1))</f>
        <v>1</v>
      </c>
      <c r="F1084" s="239" t="n">
        <f aca="false">E1084*SUM(P1084:Q1084)</f>
        <v>10000</v>
      </c>
      <c r="G1084" s="214" t="n">
        <v>1289305</v>
      </c>
      <c r="H1084" s="215" t="n">
        <v>37035.3423958333</v>
      </c>
      <c r="I1084" s="0" t="s">
        <v>1317</v>
      </c>
      <c r="M1084" s="0" t="s">
        <v>858</v>
      </c>
      <c r="N1084" s="0" t="s">
        <v>1305</v>
      </c>
      <c r="O1084" s="0" t="s">
        <v>1306</v>
      </c>
      <c r="P1084" s="216" t="n">
        <v>10000</v>
      </c>
      <c r="S1084" s="0" t="s">
        <v>1026</v>
      </c>
      <c r="T1084" s="0" t="s">
        <v>784</v>
      </c>
      <c r="U1084" s="218" t="n">
        <v>4.2025</v>
      </c>
      <c r="V1084" s="0" t="s">
        <v>1370</v>
      </c>
      <c r="W1084" s="0" t="s">
        <v>1308</v>
      </c>
      <c r="X1084" s="0" t="s">
        <v>1309</v>
      </c>
      <c r="Y1084" s="0" t="s">
        <v>1310</v>
      </c>
      <c r="Z1084" s="0" t="s">
        <v>571</v>
      </c>
      <c r="AA1084" s="0" t="n">
        <v>807153</v>
      </c>
      <c r="AB1084" s="215" t="n">
        <v>37036.875</v>
      </c>
      <c r="AC1084" s="215" t="n">
        <v>37036.875</v>
      </c>
    </row>
    <row r="1085" customFormat="false" ht="12.75" hidden="false" customHeight="false" outlineLevel="0" collapsed="false">
      <c r="A1085" s="208" t="str">
        <f aca="false">B1085&amp;" "&amp;C1085&amp;" "&amp;D1085</f>
        <v>US Power Physical</v>
      </c>
      <c r="B1085" s="208" t="str">
        <f aca="false">IF((LEFT(N1085,2)="US"),"US","")</f>
        <v>US</v>
      </c>
      <c r="C1085" s="208" t="str">
        <f aca="false">M1085</f>
        <v>Power</v>
      </c>
      <c r="D1085" s="208" t="str">
        <f aca="false">IF(ISNUMBER(FIND("Phy",N1085))=TRUE(),"Physical","Financial")</f>
        <v>Physical</v>
      </c>
      <c r="E1085" s="208" t="n">
        <f aca="false">IF(VLOOKUP(S1085,'DD-Lookup'!$J$6:$L$50,3,FALSE())="Monthly",(YEAR(AC1085)-YEAR(AB1085))*12+MONTH(AC1085)-MONTH(AB1085)+1,(AC1085-AB1085+1))</f>
        <v>2</v>
      </c>
      <c r="F1085" s="239" t="n">
        <f aca="false">E1085*SUM(P1085:Q1085)</f>
        <v>50</v>
      </c>
      <c r="G1085" s="214" t="n">
        <v>1289306</v>
      </c>
      <c r="H1085" s="215" t="n">
        <v>37035.3424421296</v>
      </c>
      <c r="I1085" s="0" t="s">
        <v>1740</v>
      </c>
      <c r="M1085" s="0" t="s">
        <v>67</v>
      </c>
      <c r="N1085" s="0" t="s">
        <v>1648</v>
      </c>
      <c r="O1085" s="0" t="s">
        <v>1649</v>
      </c>
      <c r="Q1085" s="216" t="n">
        <v>25</v>
      </c>
      <c r="S1085" s="0" t="s">
        <v>930</v>
      </c>
      <c r="T1085" s="0" t="s">
        <v>784</v>
      </c>
      <c r="U1085" s="218" t="n">
        <v>103</v>
      </c>
      <c r="V1085" s="0" t="s">
        <v>1741</v>
      </c>
      <c r="W1085" s="0" t="s">
        <v>1651</v>
      </c>
      <c r="X1085" s="0" t="s">
        <v>1652</v>
      </c>
      <c r="Y1085" s="0" t="s">
        <v>1051</v>
      </c>
      <c r="Z1085" s="0" t="s">
        <v>618</v>
      </c>
      <c r="AA1085" s="0" t="n">
        <v>621286.1</v>
      </c>
      <c r="AB1085" s="215" t="n">
        <v>37038.875</v>
      </c>
      <c r="AC1085" s="215" t="n">
        <v>37039.875</v>
      </c>
    </row>
    <row r="1086" customFormat="false" ht="12.75" hidden="false" customHeight="false" outlineLevel="0" collapsed="false">
      <c r="A1086" s="208" t="str">
        <f aca="false">B1086&amp;" "&amp;C1086&amp;" "&amp;D1086</f>
        <v>US Natural Gas Physical</v>
      </c>
      <c r="B1086" s="208" t="str">
        <f aca="false">IF((LEFT(N1086,2)="US"),"US","")</f>
        <v>US</v>
      </c>
      <c r="C1086" s="208" t="str">
        <f aca="false">M1086</f>
        <v>Natural Gas</v>
      </c>
      <c r="D1086" s="208" t="str">
        <f aca="false">IF(ISNUMBER(FIND("Phy",N1086))=TRUE(),"Physical","Financial")</f>
        <v>Physical</v>
      </c>
      <c r="E1086" s="208" t="n">
        <f aca="false">IF(VLOOKUP(S1086,'DD-Lookup'!$J$6:$L$50,3,FALSE())="Monthly",(YEAR(AC1086)-YEAR(AB1086))*12+MONTH(AC1086)-MONTH(AB1086)+1,(AC1086-AB1086+1))</f>
        <v>1</v>
      </c>
      <c r="F1086" s="239" t="n">
        <f aca="false">E1086*SUM(P1086:Q1086)</f>
        <v>5000</v>
      </c>
      <c r="G1086" s="214" t="n">
        <v>1289307</v>
      </c>
      <c r="H1086" s="215" t="n">
        <v>37035.3424537037</v>
      </c>
      <c r="I1086" s="0" t="s">
        <v>1115</v>
      </c>
      <c r="M1086" s="0" t="s">
        <v>858</v>
      </c>
      <c r="N1086" s="0" t="s">
        <v>1305</v>
      </c>
      <c r="O1086" s="0" t="s">
        <v>1498</v>
      </c>
      <c r="P1086" s="216" t="n">
        <v>5000</v>
      </c>
      <c r="S1086" s="0" t="s">
        <v>1026</v>
      </c>
      <c r="T1086" s="0" t="s">
        <v>784</v>
      </c>
      <c r="U1086" s="218" t="n">
        <v>4.47</v>
      </c>
      <c r="V1086" s="0" t="s">
        <v>1765</v>
      </c>
      <c r="W1086" s="0" t="s">
        <v>1388</v>
      </c>
      <c r="X1086" s="0" t="s">
        <v>1389</v>
      </c>
      <c r="Y1086" s="0" t="s">
        <v>1310</v>
      </c>
      <c r="Z1086" s="0" t="s">
        <v>571</v>
      </c>
      <c r="AA1086" s="0" t="n">
        <v>807154</v>
      </c>
      <c r="AB1086" s="215" t="n">
        <v>37036.875</v>
      </c>
      <c r="AC1086" s="215" t="n">
        <v>37036.875</v>
      </c>
    </row>
    <row r="1087" customFormat="false" ht="12.75" hidden="false" customHeight="false" outlineLevel="0" collapsed="false">
      <c r="A1087" s="208" t="str">
        <f aca="false">B1087&amp;" "&amp;C1087&amp;" "&amp;D1087</f>
        <v>US Natural Gas Physical</v>
      </c>
      <c r="B1087" s="208" t="str">
        <f aca="false">IF((LEFT(N1087,2)="US"),"US","")</f>
        <v>US</v>
      </c>
      <c r="C1087" s="208" t="str">
        <f aca="false">M1087</f>
        <v>Natural Gas</v>
      </c>
      <c r="D1087" s="208" t="str">
        <f aca="false">IF(ISNUMBER(FIND("Phy",N1087))=TRUE(),"Physical","Financial")</f>
        <v>Physical</v>
      </c>
      <c r="E1087" s="208" t="n">
        <f aca="false">IF(VLOOKUP(S1087,'DD-Lookup'!$J$6:$L$50,3,FALSE())="Monthly",(YEAR(AC1087)-YEAR(AB1087))*12+MONTH(AC1087)-MONTH(AB1087)+1,(AC1087-AB1087+1))</f>
        <v>1</v>
      </c>
      <c r="F1087" s="239" t="n">
        <f aca="false">E1087*SUM(P1087:Q1087)</f>
        <v>10000</v>
      </c>
      <c r="G1087" s="214" t="n">
        <v>1289309</v>
      </c>
      <c r="H1087" s="215" t="n">
        <v>37035.3424652778</v>
      </c>
      <c r="I1087" s="0" t="s">
        <v>1317</v>
      </c>
      <c r="M1087" s="0" t="s">
        <v>858</v>
      </c>
      <c r="N1087" s="0" t="s">
        <v>1305</v>
      </c>
      <c r="O1087" s="0" t="s">
        <v>1306</v>
      </c>
      <c r="P1087" s="216" t="n">
        <v>10000</v>
      </c>
      <c r="S1087" s="0" t="s">
        <v>1026</v>
      </c>
      <c r="T1087" s="0" t="s">
        <v>784</v>
      </c>
      <c r="U1087" s="218" t="n">
        <v>4.2013</v>
      </c>
      <c r="V1087" s="0" t="s">
        <v>1402</v>
      </c>
      <c r="W1087" s="0" t="s">
        <v>1308</v>
      </c>
      <c r="X1087" s="0" t="s">
        <v>1309</v>
      </c>
      <c r="Y1087" s="0" t="s">
        <v>1310</v>
      </c>
      <c r="Z1087" s="0" t="s">
        <v>571</v>
      </c>
      <c r="AA1087" s="0" t="n">
        <v>807155</v>
      </c>
      <c r="AB1087" s="215" t="n">
        <v>37036.875</v>
      </c>
      <c r="AC1087" s="215" t="n">
        <v>37036.875</v>
      </c>
    </row>
    <row r="1088" customFormat="false" ht="12.75" hidden="false" customHeight="false" outlineLevel="0" collapsed="false">
      <c r="A1088" s="208" t="str">
        <f aca="false">B1088&amp;" "&amp;C1088&amp;" "&amp;D1088</f>
        <v>US Natural Gas Physical</v>
      </c>
      <c r="B1088" s="208" t="str">
        <f aca="false">IF((LEFT(N1088,2)="US"),"US","")</f>
        <v>US</v>
      </c>
      <c r="C1088" s="208" t="str">
        <f aca="false">M1088</f>
        <v>Natural Gas</v>
      </c>
      <c r="D1088" s="208" t="str">
        <f aca="false">IF(ISNUMBER(FIND("Phy",N1088))=TRUE(),"Physical","Financial")</f>
        <v>Physical</v>
      </c>
      <c r="E1088" s="208" t="n">
        <f aca="false">IF(VLOOKUP(S1088,'DD-Lookup'!$J$6:$L$50,3,FALSE())="Monthly",(YEAR(AC1088)-YEAR(AB1088))*12+MONTH(AC1088)-MONTH(AB1088)+1,(AC1088-AB1088+1))</f>
        <v>1</v>
      </c>
      <c r="F1088" s="239" t="n">
        <f aca="false">E1088*SUM(P1088:Q1088)</f>
        <v>10000</v>
      </c>
      <c r="G1088" s="214" t="n">
        <v>1289310</v>
      </c>
      <c r="H1088" s="215" t="n">
        <v>37035.3425</v>
      </c>
      <c r="I1088" s="0" t="s">
        <v>1078</v>
      </c>
      <c r="M1088" s="0" t="s">
        <v>858</v>
      </c>
      <c r="N1088" s="0" t="s">
        <v>1305</v>
      </c>
      <c r="O1088" s="0" t="s">
        <v>1766</v>
      </c>
      <c r="Q1088" s="216" t="n">
        <v>10000</v>
      </c>
      <c r="S1088" s="0" t="s">
        <v>1026</v>
      </c>
      <c r="T1088" s="0" t="s">
        <v>784</v>
      </c>
      <c r="U1088" s="218" t="n">
        <v>4.105</v>
      </c>
      <c r="V1088" s="0" t="s">
        <v>1767</v>
      </c>
      <c r="W1088" s="0" t="s">
        <v>1422</v>
      </c>
      <c r="X1088" s="0" t="s">
        <v>1423</v>
      </c>
      <c r="Y1088" s="0" t="s">
        <v>1310</v>
      </c>
      <c r="Z1088" s="0" t="s">
        <v>571</v>
      </c>
      <c r="AA1088" s="0" t="n">
        <v>807156</v>
      </c>
      <c r="AB1088" s="215" t="n">
        <v>37036.875</v>
      </c>
      <c r="AC1088" s="215" t="n">
        <v>37036.875</v>
      </c>
    </row>
    <row r="1089" customFormat="false" ht="12.75" hidden="false" customHeight="false" outlineLevel="0" collapsed="false">
      <c r="A1089" s="208" t="str">
        <f aca="false">B1089&amp;" "&amp;C1089&amp;" "&amp;D1089</f>
        <v>US Natural Gas Physical</v>
      </c>
      <c r="B1089" s="208" t="str">
        <f aca="false">IF((LEFT(N1089,2)="US"),"US","")</f>
        <v>US</v>
      </c>
      <c r="C1089" s="208" t="str">
        <f aca="false">M1089</f>
        <v>Natural Gas</v>
      </c>
      <c r="D1089" s="208" t="str">
        <f aca="false">IF(ISNUMBER(FIND("Phy",N1089))=TRUE(),"Physical","Financial")</f>
        <v>Physical</v>
      </c>
      <c r="E1089" s="208" t="n">
        <f aca="false">IF(VLOOKUP(S1089,'DD-Lookup'!$J$6:$L$50,3,FALSE())="Monthly",(YEAR(AC1089)-YEAR(AB1089))*12+MONTH(AC1089)-MONTH(AB1089)+1,(AC1089-AB1089+1))</f>
        <v>1</v>
      </c>
      <c r="F1089" s="239" t="n">
        <f aca="false">E1089*SUM(P1089:Q1089)</f>
        <v>5000</v>
      </c>
      <c r="G1089" s="214" t="n">
        <v>1289311</v>
      </c>
      <c r="H1089" s="215" t="n">
        <v>37035.3425231481</v>
      </c>
      <c r="I1089" s="0" t="s">
        <v>1317</v>
      </c>
      <c r="M1089" s="0" t="s">
        <v>858</v>
      </c>
      <c r="N1089" s="0" t="s">
        <v>1305</v>
      </c>
      <c r="O1089" s="0" t="s">
        <v>1313</v>
      </c>
      <c r="P1089" s="216" t="n">
        <v>5000</v>
      </c>
      <c r="S1089" s="0" t="s">
        <v>1026</v>
      </c>
      <c r="T1089" s="0" t="s">
        <v>784</v>
      </c>
      <c r="U1089" s="218" t="n">
        <v>4.0775</v>
      </c>
      <c r="V1089" s="0" t="s">
        <v>1370</v>
      </c>
      <c r="W1089" s="0" t="s">
        <v>1314</v>
      </c>
      <c r="X1089" s="0" t="s">
        <v>1315</v>
      </c>
      <c r="Y1089" s="0" t="s">
        <v>1310</v>
      </c>
      <c r="Z1089" s="0" t="s">
        <v>571</v>
      </c>
      <c r="AA1089" s="0" t="n">
        <v>807157</v>
      </c>
      <c r="AB1089" s="215" t="n">
        <v>37036.875</v>
      </c>
      <c r="AC1089" s="215" t="n">
        <v>37036.875</v>
      </c>
    </row>
    <row r="1090" customFormat="false" ht="12.75" hidden="false" customHeight="false" outlineLevel="0" collapsed="false">
      <c r="A1090" s="208" t="str">
        <f aca="false">B1090&amp;" "&amp;C1090&amp;" "&amp;D1090</f>
        <v>US Natural Gas Physical</v>
      </c>
      <c r="B1090" s="208" t="str">
        <f aca="false">IF((LEFT(N1090,2)="US"),"US","")</f>
        <v>US</v>
      </c>
      <c r="C1090" s="208" t="str">
        <f aca="false">M1090</f>
        <v>Natural Gas</v>
      </c>
      <c r="D1090" s="208" t="str">
        <f aca="false">IF(ISNUMBER(FIND("Phy",N1090))=TRUE(),"Physical","Financial")</f>
        <v>Physical</v>
      </c>
      <c r="E1090" s="208" t="n">
        <f aca="false">IF(VLOOKUP(S1090,'DD-Lookup'!$J$6:$L$50,3,FALSE())="Monthly",(YEAR(AC1090)-YEAR(AB1090))*12+MONTH(AC1090)-MONTH(AB1090)+1,(AC1090-AB1090+1))</f>
        <v>1</v>
      </c>
      <c r="F1090" s="239" t="n">
        <f aca="false">E1090*SUM(P1090:Q1090)</f>
        <v>10000</v>
      </c>
      <c r="G1090" s="214" t="n">
        <v>1289312</v>
      </c>
      <c r="H1090" s="215" t="n">
        <v>37035.3425347222</v>
      </c>
      <c r="I1090" s="0" t="s">
        <v>1183</v>
      </c>
      <c r="M1090" s="0" t="s">
        <v>858</v>
      </c>
      <c r="N1090" s="0" t="s">
        <v>1305</v>
      </c>
      <c r="O1090" s="0" t="s">
        <v>1306</v>
      </c>
      <c r="Q1090" s="216" t="n">
        <v>10000</v>
      </c>
      <c r="S1090" s="0" t="s">
        <v>1026</v>
      </c>
      <c r="T1090" s="0" t="s">
        <v>784</v>
      </c>
      <c r="U1090" s="218" t="n">
        <v>4.2025</v>
      </c>
      <c r="V1090" s="0" t="s">
        <v>1413</v>
      </c>
      <c r="W1090" s="0" t="s">
        <v>1308</v>
      </c>
      <c r="X1090" s="0" t="s">
        <v>1309</v>
      </c>
      <c r="Y1090" s="0" t="s">
        <v>1310</v>
      </c>
      <c r="Z1090" s="0" t="s">
        <v>571</v>
      </c>
      <c r="AA1090" s="0" t="n">
        <v>807158</v>
      </c>
      <c r="AB1090" s="215" t="n">
        <v>37036.875</v>
      </c>
      <c r="AC1090" s="215" t="n">
        <v>37036.875</v>
      </c>
    </row>
    <row r="1091" customFormat="false" ht="12.75" hidden="false" customHeight="false" outlineLevel="0" collapsed="false">
      <c r="A1091" s="208" t="str">
        <f aca="false">B1091&amp;" "&amp;C1091&amp;" "&amp;D1091</f>
        <v>US Natural Gas Physical</v>
      </c>
      <c r="B1091" s="208" t="str">
        <f aca="false">IF((LEFT(N1091,2)="US"),"US","")</f>
        <v>US</v>
      </c>
      <c r="C1091" s="208" t="str">
        <f aca="false">M1091</f>
        <v>Natural Gas</v>
      </c>
      <c r="D1091" s="208" t="str">
        <f aca="false">IF(ISNUMBER(FIND("Phy",N1091))=TRUE(),"Physical","Financial")</f>
        <v>Physical</v>
      </c>
      <c r="E1091" s="208" t="n">
        <f aca="false">IF(VLOOKUP(S1091,'DD-Lookup'!$J$6:$L$50,3,FALSE())="Monthly",(YEAR(AC1091)-YEAR(AB1091))*12+MONTH(AC1091)-MONTH(AB1091)+1,(AC1091-AB1091+1))</f>
        <v>1</v>
      </c>
      <c r="F1091" s="239" t="n">
        <f aca="false">E1091*SUM(P1091:Q1091)</f>
        <v>10000</v>
      </c>
      <c r="G1091" s="214" t="n">
        <v>1289314</v>
      </c>
      <c r="H1091" s="215" t="n">
        <v>37035.3426273148</v>
      </c>
      <c r="I1091" s="0" t="s">
        <v>593</v>
      </c>
      <c r="M1091" s="0" t="s">
        <v>858</v>
      </c>
      <c r="N1091" s="0" t="s">
        <v>1305</v>
      </c>
      <c r="O1091" s="0" t="s">
        <v>1533</v>
      </c>
      <c r="P1091" s="216" t="n">
        <v>10000</v>
      </c>
      <c r="S1091" s="0" t="s">
        <v>1026</v>
      </c>
      <c r="T1091" s="0" t="s">
        <v>784</v>
      </c>
      <c r="U1091" s="218" t="n">
        <v>4</v>
      </c>
      <c r="V1091" s="0" t="s">
        <v>1534</v>
      </c>
      <c r="W1091" s="0" t="s">
        <v>1514</v>
      </c>
      <c r="X1091" s="0" t="s">
        <v>1535</v>
      </c>
      <c r="Y1091" s="0" t="s">
        <v>1310</v>
      </c>
      <c r="Z1091" s="0" t="s">
        <v>571</v>
      </c>
      <c r="AA1091" s="0" t="n">
        <v>807159</v>
      </c>
      <c r="AB1091" s="215" t="n">
        <v>37036.875</v>
      </c>
      <c r="AC1091" s="215" t="n">
        <v>37036.875</v>
      </c>
    </row>
    <row r="1092" customFormat="false" ht="12.75" hidden="false" customHeight="false" outlineLevel="0" collapsed="false">
      <c r="A1092" s="208" t="str">
        <f aca="false">B1092&amp;" "&amp;C1092&amp;" "&amp;D1092</f>
        <v>US Natural Gas Physical</v>
      </c>
      <c r="B1092" s="208" t="str">
        <f aca="false">IF((LEFT(N1092,2)="US"),"US","")</f>
        <v>US</v>
      </c>
      <c r="C1092" s="208" t="str">
        <f aca="false">M1092</f>
        <v>Natural Gas</v>
      </c>
      <c r="D1092" s="208" t="str">
        <f aca="false">IF(ISNUMBER(FIND("Phy",N1092))=TRUE(),"Physical","Financial")</f>
        <v>Physical</v>
      </c>
      <c r="E1092" s="208" t="n">
        <f aca="false">IF(VLOOKUP(S1092,'DD-Lookup'!$J$6:$L$50,3,FALSE())="Monthly",(YEAR(AC1092)-YEAR(AB1092))*12+MONTH(AC1092)-MONTH(AB1092)+1,(AC1092-AB1092+1))</f>
        <v>1</v>
      </c>
      <c r="F1092" s="239" t="n">
        <f aca="false">E1092*SUM(P1092:Q1092)</f>
        <v>5000</v>
      </c>
      <c r="G1092" s="214" t="n">
        <v>1289313</v>
      </c>
      <c r="H1092" s="215" t="n">
        <v>37035.3426273148</v>
      </c>
      <c r="I1092" s="0" t="s">
        <v>1317</v>
      </c>
      <c r="M1092" s="0" t="s">
        <v>858</v>
      </c>
      <c r="N1092" s="0" t="s">
        <v>1305</v>
      </c>
      <c r="O1092" s="0" t="s">
        <v>1313</v>
      </c>
      <c r="P1092" s="216" t="n">
        <v>5000</v>
      </c>
      <c r="S1092" s="0" t="s">
        <v>1026</v>
      </c>
      <c r="T1092" s="0" t="s">
        <v>784</v>
      </c>
      <c r="U1092" s="218" t="n">
        <v>4.075</v>
      </c>
      <c r="V1092" s="0" t="s">
        <v>1370</v>
      </c>
      <c r="W1092" s="0" t="s">
        <v>1314</v>
      </c>
      <c r="X1092" s="0" t="s">
        <v>1315</v>
      </c>
      <c r="Y1092" s="0" t="s">
        <v>1310</v>
      </c>
      <c r="Z1092" s="0" t="s">
        <v>571</v>
      </c>
      <c r="AA1092" s="0" t="n">
        <v>807160</v>
      </c>
      <c r="AB1092" s="215" t="n">
        <v>37036.875</v>
      </c>
      <c r="AC1092" s="215" t="n">
        <v>37036.875</v>
      </c>
    </row>
    <row r="1093" customFormat="false" ht="12.75" hidden="false" customHeight="false" outlineLevel="0" collapsed="false">
      <c r="A1093" s="208" t="str">
        <f aca="false">B1093&amp;" "&amp;C1093&amp;" "&amp;D1093</f>
        <v>US Natural Gas Physical</v>
      </c>
      <c r="B1093" s="208" t="str">
        <f aca="false">IF((LEFT(N1093,2)="US"),"US","")</f>
        <v>US</v>
      </c>
      <c r="C1093" s="208" t="str">
        <f aca="false">M1093</f>
        <v>Natural Gas</v>
      </c>
      <c r="D1093" s="208" t="str">
        <f aca="false">IF(ISNUMBER(FIND("Phy",N1093))=TRUE(),"Physical","Financial")</f>
        <v>Physical</v>
      </c>
      <c r="E1093" s="208" t="n">
        <f aca="false">IF(VLOOKUP(S1093,'DD-Lookup'!$J$6:$L$50,3,FALSE())="Monthly",(YEAR(AC1093)-YEAR(AB1093))*12+MONTH(AC1093)-MONTH(AB1093)+1,(AC1093-AB1093+1))</f>
        <v>1</v>
      </c>
      <c r="F1093" s="239" t="n">
        <f aca="false">E1093*SUM(P1093:Q1093)</f>
        <v>5000</v>
      </c>
      <c r="G1093" s="214" t="n">
        <v>1289315</v>
      </c>
      <c r="H1093" s="215" t="n">
        <v>37035.3426736111</v>
      </c>
      <c r="I1093" s="0" t="s">
        <v>1399</v>
      </c>
      <c r="M1093" s="0" t="s">
        <v>858</v>
      </c>
      <c r="N1093" s="0" t="s">
        <v>1305</v>
      </c>
      <c r="O1093" s="0" t="s">
        <v>1498</v>
      </c>
      <c r="Q1093" s="216" t="n">
        <v>5000</v>
      </c>
      <c r="S1093" s="0" t="s">
        <v>1026</v>
      </c>
      <c r="T1093" s="0" t="s">
        <v>784</v>
      </c>
      <c r="U1093" s="218" t="n">
        <v>4.475</v>
      </c>
      <c r="V1093" s="0" t="s">
        <v>1768</v>
      </c>
      <c r="W1093" s="0" t="s">
        <v>1388</v>
      </c>
      <c r="X1093" s="0" t="s">
        <v>1389</v>
      </c>
      <c r="Y1093" s="0" t="s">
        <v>1310</v>
      </c>
      <c r="Z1093" s="0" t="s">
        <v>571</v>
      </c>
      <c r="AA1093" s="0" t="n">
        <v>807161</v>
      </c>
      <c r="AB1093" s="215" t="n">
        <v>37036.875</v>
      </c>
      <c r="AC1093" s="215" t="n">
        <v>37036.875</v>
      </c>
    </row>
    <row r="1094" customFormat="false" ht="12.75" hidden="false" customHeight="false" outlineLevel="0" collapsed="false">
      <c r="A1094" s="208" t="str">
        <f aca="false">B1094&amp;" "&amp;C1094&amp;" "&amp;D1094</f>
        <v>US Natural Gas Physical</v>
      </c>
      <c r="B1094" s="208" t="str">
        <f aca="false">IF((LEFT(N1094,2)="US"),"US","")</f>
        <v>US</v>
      </c>
      <c r="C1094" s="208" t="str">
        <f aca="false">M1094</f>
        <v>Natural Gas</v>
      </c>
      <c r="D1094" s="208" t="str">
        <f aca="false">IF(ISNUMBER(FIND("Phy",N1094))=TRUE(),"Physical","Financial")</f>
        <v>Physical</v>
      </c>
      <c r="E1094" s="208" t="n">
        <f aca="false">IF(VLOOKUP(S1094,'DD-Lookup'!$J$6:$L$50,3,FALSE())="Monthly",(YEAR(AC1094)-YEAR(AB1094))*12+MONTH(AC1094)-MONTH(AB1094)+1,(AC1094-AB1094+1))</f>
        <v>1</v>
      </c>
      <c r="F1094" s="239" t="n">
        <f aca="false">E1094*SUM(P1094:Q1094)</f>
        <v>5000</v>
      </c>
      <c r="G1094" s="214" t="n">
        <v>1289316</v>
      </c>
      <c r="H1094" s="215" t="n">
        <v>37035.3426967593</v>
      </c>
      <c r="I1094" s="0" t="s">
        <v>1183</v>
      </c>
      <c r="M1094" s="0" t="s">
        <v>858</v>
      </c>
      <c r="N1094" s="0" t="s">
        <v>1305</v>
      </c>
      <c r="O1094" s="0" t="s">
        <v>1378</v>
      </c>
      <c r="Q1094" s="216" t="n">
        <v>5000</v>
      </c>
      <c r="S1094" s="0" t="s">
        <v>1026</v>
      </c>
      <c r="T1094" s="0" t="s">
        <v>784</v>
      </c>
      <c r="U1094" s="218" t="n">
        <v>4.0325</v>
      </c>
      <c r="V1094" s="0" t="s">
        <v>1769</v>
      </c>
      <c r="W1094" s="0" t="s">
        <v>1361</v>
      </c>
      <c r="X1094" s="0" t="s">
        <v>1362</v>
      </c>
      <c r="Y1094" s="0" t="s">
        <v>1310</v>
      </c>
      <c r="Z1094" s="0" t="s">
        <v>571</v>
      </c>
      <c r="AA1094" s="0" t="n">
        <v>807162</v>
      </c>
      <c r="AB1094" s="215" t="n">
        <v>37036.875</v>
      </c>
      <c r="AC1094" s="215" t="n">
        <v>37036.875</v>
      </c>
    </row>
    <row r="1095" customFormat="false" ht="12.75" hidden="false" customHeight="false" outlineLevel="0" collapsed="false">
      <c r="A1095" s="208" t="str">
        <f aca="false">B1095&amp;" "&amp;C1095&amp;" "&amp;D1095</f>
        <v>US Power Physical</v>
      </c>
      <c r="B1095" s="208" t="str">
        <f aca="false">IF((LEFT(N1095,2)="US"),"US","")</f>
        <v>US</v>
      </c>
      <c r="C1095" s="208" t="str">
        <f aca="false">M1095</f>
        <v>Power</v>
      </c>
      <c r="D1095" s="208" t="str">
        <f aca="false">IF(ISNUMBER(FIND("Phy",N1095))=TRUE(),"Physical","Financial")</f>
        <v>Physical</v>
      </c>
      <c r="E1095" s="208" t="n">
        <f aca="false">IF(VLOOKUP(S1095,'DD-Lookup'!$J$6:$L$50,3,FALSE())="Monthly",(YEAR(AC1095)-YEAR(AB1095))*12+MONTH(AC1095)-MONTH(AB1095)+1,(AC1095-AB1095+1))</f>
        <v>2</v>
      </c>
      <c r="F1095" s="239" t="n">
        <f aca="false">E1095*SUM(P1095:Q1095)</f>
        <v>50</v>
      </c>
      <c r="G1095" s="214" t="n">
        <v>1289317</v>
      </c>
      <c r="H1095" s="215" t="n">
        <v>37035.3427314815</v>
      </c>
      <c r="I1095" s="0" t="s">
        <v>1080</v>
      </c>
      <c r="M1095" s="0" t="s">
        <v>67</v>
      </c>
      <c r="N1095" s="0" t="s">
        <v>1648</v>
      </c>
      <c r="O1095" s="0" t="s">
        <v>1656</v>
      </c>
      <c r="P1095" s="216" t="n">
        <v>25</v>
      </c>
      <c r="S1095" s="0" t="s">
        <v>930</v>
      </c>
      <c r="T1095" s="0" t="s">
        <v>784</v>
      </c>
      <c r="U1095" s="218" t="n">
        <v>129</v>
      </c>
      <c r="V1095" s="0" t="s">
        <v>1770</v>
      </c>
      <c r="W1095" s="0" t="s">
        <v>1651</v>
      </c>
      <c r="X1095" s="0" t="s">
        <v>1652</v>
      </c>
      <c r="Y1095" s="0" t="s">
        <v>1051</v>
      </c>
      <c r="Z1095" s="0" t="s">
        <v>618</v>
      </c>
      <c r="AA1095" s="0" t="n">
        <v>621288.1</v>
      </c>
      <c r="AB1095" s="215" t="n">
        <v>37038.875</v>
      </c>
      <c r="AC1095" s="215" t="n">
        <v>37039.875</v>
      </c>
    </row>
    <row r="1096" customFormat="false" ht="12.75" hidden="false" customHeight="false" outlineLevel="0" collapsed="false">
      <c r="A1096" s="208" t="str">
        <f aca="false">B1096&amp;" "&amp;C1096&amp;" "&amp;D1096</f>
        <v>US Natural Gas Physical</v>
      </c>
      <c r="B1096" s="208" t="str">
        <f aca="false">IF((LEFT(N1096,2)="US"),"US","")</f>
        <v>US</v>
      </c>
      <c r="C1096" s="208" t="str">
        <f aca="false">M1096</f>
        <v>Natural Gas</v>
      </c>
      <c r="D1096" s="208" t="str">
        <f aca="false">IF(ISNUMBER(FIND("Phy",N1096))=TRUE(),"Physical","Financial")</f>
        <v>Physical</v>
      </c>
      <c r="E1096" s="208" t="n">
        <f aca="false">IF(VLOOKUP(S1096,'DD-Lookup'!$J$6:$L$50,3,FALSE())="Monthly",(YEAR(AC1096)-YEAR(AB1096))*12+MONTH(AC1096)-MONTH(AB1096)+1,(AC1096-AB1096+1))</f>
        <v>1</v>
      </c>
      <c r="F1096" s="239" t="n">
        <f aca="false">E1096*SUM(P1096:Q1096)</f>
        <v>5000</v>
      </c>
      <c r="G1096" s="214" t="n">
        <v>1289318</v>
      </c>
      <c r="H1096" s="215" t="n">
        <v>37035.3427314815</v>
      </c>
      <c r="I1096" s="0" t="s">
        <v>1399</v>
      </c>
      <c r="M1096" s="0" t="s">
        <v>858</v>
      </c>
      <c r="N1096" s="0" t="s">
        <v>1305</v>
      </c>
      <c r="O1096" s="0" t="s">
        <v>1498</v>
      </c>
      <c r="Q1096" s="216" t="n">
        <v>5000</v>
      </c>
      <c r="S1096" s="0" t="s">
        <v>1026</v>
      </c>
      <c r="T1096" s="0" t="s">
        <v>784</v>
      </c>
      <c r="U1096" s="218" t="n">
        <v>4.48</v>
      </c>
      <c r="V1096" s="0" t="s">
        <v>1768</v>
      </c>
      <c r="W1096" s="0" t="s">
        <v>1388</v>
      </c>
      <c r="X1096" s="0" t="s">
        <v>1389</v>
      </c>
      <c r="Y1096" s="0" t="s">
        <v>1310</v>
      </c>
      <c r="Z1096" s="0" t="s">
        <v>571</v>
      </c>
      <c r="AA1096" s="0" t="n">
        <v>807163</v>
      </c>
      <c r="AB1096" s="215" t="n">
        <v>37036.875</v>
      </c>
      <c r="AC1096" s="215" t="n">
        <v>37036.875</v>
      </c>
    </row>
    <row r="1097" customFormat="false" ht="12.75" hidden="false" customHeight="false" outlineLevel="0" collapsed="false">
      <c r="A1097" s="208" t="str">
        <f aca="false">B1097&amp;" "&amp;C1097&amp;" "&amp;D1097</f>
        <v>US Natural Gas Financial</v>
      </c>
      <c r="B1097" s="208" t="str">
        <f aca="false">IF((LEFT(N1097,2)="US"),"US","")</f>
        <v>US</v>
      </c>
      <c r="C1097" s="208" t="str">
        <f aca="false">M1097</f>
        <v>Natural Gas</v>
      </c>
      <c r="D1097" s="208" t="str">
        <f aca="false">IF(ISNUMBER(FIND("Phy",N1097))=TRUE(),"Physical","Financial")</f>
        <v>Financial</v>
      </c>
      <c r="E1097" s="208" t="n">
        <f aca="false">IF(VLOOKUP(S1097,'DD-Lookup'!$J$6:$L$50,3,FALSE())="Monthly",(YEAR(AC1097)-YEAR(AB1097))*12+MONTH(AC1097)-MONTH(AB1097)+1,(AC1097-AB1097+1))</f>
        <v>30</v>
      </c>
      <c r="F1097" s="239" t="n">
        <f aca="false">E1097*SUM(P1097:Q1097)</f>
        <v>75000</v>
      </c>
      <c r="G1097" s="214" t="n">
        <v>1289319</v>
      </c>
      <c r="H1097" s="215" t="n">
        <v>37035.3428356481</v>
      </c>
      <c r="I1097" s="0" t="s">
        <v>600</v>
      </c>
      <c r="M1097" s="0" t="s">
        <v>858</v>
      </c>
      <c r="N1097" s="0" t="s">
        <v>1024</v>
      </c>
      <c r="O1097" s="0" t="s">
        <v>1025</v>
      </c>
      <c r="P1097" s="216" t="n">
        <v>2500</v>
      </c>
      <c r="S1097" s="0" t="s">
        <v>1026</v>
      </c>
      <c r="T1097" s="0" t="s">
        <v>784</v>
      </c>
      <c r="U1097" s="218" t="n">
        <v>4.17</v>
      </c>
      <c r="V1097" s="0" t="s">
        <v>1771</v>
      </c>
      <c r="W1097" s="0" t="s">
        <v>1028</v>
      </c>
      <c r="X1097" s="0" t="s">
        <v>1029</v>
      </c>
      <c r="Y1097" s="0" t="s">
        <v>838</v>
      </c>
      <c r="Z1097" s="0" t="s">
        <v>571</v>
      </c>
      <c r="AA1097" s="0" t="s">
        <v>1772</v>
      </c>
      <c r="AB1097" s="215" t="n">
        <v>37043.875</v>
      </c>
      <c r="AC1097" s="215" t="n">
        <v>37072.875</v>
      </c>
    </row>
    <row r="1098" customFormat="false" ht="12.75" hidden="false" customHeight="false" outlineLevel="0" collapsed="false">
      <c r="A1098" s="208" t="str">
        <f aca="false">B1098&amp;" "&amp;C1098&amp;" "&amp;D1098</f>
        <v>US Natural Gas Physical</v>
      </c>
      <c r="B1098" s="208" t="str">
        <f aca="false">IF((LEFT(N1098,2)="US"),"US","")</f>
        <v>US</v>
      </c>
      <c r="C1098" s="208" t="str">
        <f aca="false">M1098</f>
        <v>Natural Gas</v>
      </c>
      <c r="D1098" s="208" t="str">
        <f aca="false">IF(ISNUMBER(FIND("Phy",N1098))=TRUE(),"Physical","Financial")</f>
        <v>Physical</v>
      </c>
      <c r="E1098" s="208" t="n">
        <f aca="false">IF(VLOOKUP(S1098,'DD-Lookup'!$J$6:$L$50,3,FALSE())="Monthly",(YEAR(AC1098)-YEAR(AB1098))*12+MONTH(AC1098)-MONTH(AB1098)+1,(AC1098-AB1098+1))</f>
        <v>1</v>
      </c>
      <c r="F1098" s="239" t="n">
        <f aca="false">E1098*SUM(P1098:Q1098)</f>
        <v>10000</v>
      </c>
      <c r="G1098" s="214" t="n">
        <v>1289321</v>
      </c>
      <c r="H1098" s="215" t="n">
        <v>37035.3428935185</v>
      </c>
      <c r="I1098" s="0" t="s">
        <v>600</v>
      </c>
      <c r="M1098" s="0" t="s">
        <v>858</v>
      </c>
      <c r="N1098" s="0" t="s">
        <v>1305</v>
      </c>
      <c r="O1098" s="0" t="s">
        <v>1313</v>
      </c>
      <c r="Q1098" s="216" t="n">
        <v>10000</v>
      </c>
      <c r="S1098" s="0" t="s">
        <v>1026</v>
      </c>
      <c r="T1098" s="0" t="s">
        <v>784</v>
      </c>
      <c r="U1098" s="218" t="n">
        <v>4.075</v>
      </c>
      <c r="V1098" s="0" t="s">
        <v>1425</v>
      </c>
      <c r="W1098" s="0" t="s">
        <v>1314</v>
      </c>
      <c r="X1098" s="0" t="s">
        <v>1315</v>
      </c>
      <c r="Y1098" s="0" t="s">
        <v>1310</v>
      </c>
      <c r="Z1098" s="0" t="s">
        <v>571</v>
      </c>
      <c r="AA1098" s="0" t="n">
        <v>807164</v>
      </c>
      <c r="AB1098" s="215" t="n">
        <v>37036.875</v>
      </c>
      <c r="AC1098" s="215" t="n">
        <v>37036.875</v>
      </c>
    </row>
    <row r="1099" customFormat="false" ht="12.75" hidden="false" customHeight="false" outlineLevel="0" collapsed="false">
      <c r="A1099" s="208" t="str">
        <f aca="false">B1099&amp;" "&amp;C1099&amp;" "&amp;D1099</f>
        <v>US Natural Gas Physical</v>
      </c>
      <c r="B1099" s="208" t="str">
        <f aca="false">IF((LEFT(N1099,2)="US"),"US","")</f>
        <v>US</v>
      </c>
      <c r="C1099" s="208" t="str">
        <f aca="false">M1099</f>
        <v>Natural Gas</v>
      </c>
      <c r="D1099" s="208" t="str">
        <f aca="false">IF(ISNUMBER(FIND("Phy",N1099))=TRUE(),"Physical","Financial")</f>
        <v>Physical</v>
      </c>
      <c r="E1099" s="208" t="n">
        <f aca="false">IF(VLOOKUP(S1099,'DD-Lookup'!$J$6:$L$50,3,FALSE())="Monthly",(YEAR(AC1099)-YEAR(AB1099))*12+MONTH(AC1099)-MONTH(AB1099)+1,(AC1099-AB1099+1))</f>
        <v>1</v>
      </c>
      <c r="F1099" s="239" t="n">
        <f aca="false">E1099*SUM(P1099:Q1099)</f>
        <v>10000</v>
      </c>
      <c r="G1099" s="214" t="n">
        <v>1289323</v>
      </c>
      <c r="H1099" s="215" t="n">
        <v>37035.3431365741</v>
      </c>
      <c r="I1099" s="0" t="s">
        <v>593</v>
      </c>
      <c r="M1099" s="0" t="s">
        <v>858</v>
      </c>
      <c r="N1099" s="0" t="s">
        <v>1305</v>
      </c>
      <c r="O1099" s="0" t="s">
        <v>1306</v>
      </c>
      <c r="Q1099" s="216" t="n">
        <v>10000</v>
      </c>
      <c r="S1099" s="0" t="s">
        <v>1026</v>
      </c>
      <c r="T1099" s="0" t="s">
        <v>784</v>
      </c>
      <c r="U1099" s="218" t="n">
        <v>4.2038</v>
      </c>
      <c r="V1099" s="0" t="s">
        <v>1374</v>
      </c>
      <c r="W1099" s="0" t="s">
        <v>1308</v>
      </c>
      <c r="X1099" s="0" t="s">
        <v>1309</v>
      </c>
      <c r="Y1099" s="0" t="s">
        <v>1310</v>
      </c>
      <c r="Z1099" s="0" t="s">
        <v>571</v>
      </c>
      <c r="AA1099" s="0" t="n">
        <v>807166</v>
      </c>
      <c r="AB1099" s="215" t="n">
        <v>37036.875</v>
      </c>
      <c r="AC1099" s="215" t="n">
        <v>37036.875</v>
      </c>
    </row>
    <row r="1100" customFormat="false" ht="12.75" hidden="false" customHeight="false" outlineLevel="0" collapsed="false">
      <c r="A1100" s="208" t="str">
        <f aca="false">B1100&amp;" "&amp;C1100&amp;" "&amp;D1100</f>
        <v>US Natural Gas Physical</v>
      </c>
      <c r="B1100" s="208" t="str">
        <f aca="false">IF((LEFT(N1100,2)="US"),"US","")</f>
        <v>US</v>
      </c>
      <c r="C1100" s="208" t="str">
        <f aca="false">M1100</f>
        <v>Natural Gas</v>
      </c>
      <c r="D1100" s="208" t="str">
        <f aca="false">IF(ISNUMBER(FIND("Phy",N1100))=TRUE(),"Physical","Financial")</f>
        <v>Physical</v>
      </c>
      <c r="E1100" s="208" t="n">
        <f aca="false">IF(VLOOKUP(S1100,'DD-Lookup'!$J$6:$L$50,3,FALSE())="Monthly",(YEAR(AC1100)-YEAR(AB1100))*12+MONTH(AC1100)-MONTH(AB1100)+1,(AC1100-AB1100+1))</f>
        <v>1</v>
      </c>
      <c r="F1100" s="239" t="n">
        <f aca="false">E1100*SUM(P1100:Q1100)</f>
        <v>5000</v>
      </c>
      <c r="G1100" s="214" t="n">
        <v>1289322</v>
      </c>
      <c r="H1100" s="215" t="n">
        <v>37035.3431365741</v>
      </c>
      <c r="I1100" s="0" t="s">
        <v>1115</v>
      </c>
      <c r="M1100" s="0" t="s">
        <v>858</v>
      </c>
      <c r="N1100" s="0" t="s">
        <v>1305</v>
      </c>
      <c r="O1100" s="0" t="s">
        <v>1498</v>
      </c>
      <c r="P1100" s="216" t="n">
        <v>5000</v>
      </c>
      <c r="S1100" s="0" t="s">
        <v>1026</v>
      </c>
      <c r="T1100" s="0" t="s">
        <v>784</v>
      </c>
      <c r="U1100" s="218" t="n">
        <v>4.475</v>
      </c>
      <c r="V1100" s="0" t="s">
        <v>1765</v>
      </c>
      <c r="W1100" s="0" t="s">
        <v>1388</v>
      </c>
      <c r="X1100" s="0" t="s">
        <v>1389</v>
      </c>
      <c r="Y1100" s="0" t="s">
        <v>1310</v>
      </c>
      <c r="Z1100" s="0" t="s">
        <v>571</v>
      </c>
      <c r="AA1100" s="0" t="n">
        <v>807165</v>
      </c>
      <c r="AB1100" s="215" t="n">
        <v>37036.875</v>
      </c>
      <c r="AC1100" s="215" t="n">
        <v>37036.875</v>
      </c>
    </row>
    <row r="1101" customFormat="false" ht="12.75" hidden="false" customHeight="false" outlineLevel="0" collapsed="false">
      <c r="A1101" s="208" t="str">
        <f aca="false">B1101&amp;" "&amp;C1101&amp;" "&amp;D1101</f>
        <v>US Natural Gas Physical</v>
      </c>
      <c r="B1101" s="208" t="str">
        <f aca="false">IF((LEFT(N1101,2)="US"),"US","")</f>
        <v>US</v>
      </c>
      <c r="C1101" s="208" t="str">
        <f aca="false">M1101</f>
        <v>Natural Gas</v>
      </c>
      <c r="D1101" s="208" t="str">
        <f aca="false">IF(ISNUMBER(FIND("Phy",N1101))=TRUE(),"Physical","Financial")</f>
        <v>Physical</v>
      </c>
      <c r="E1101" s="208" t="n">
        <f aca="false">IF(VLOOKUP(S1101,'DD-Lookup'!$J$6:$L$50,3,FALSE())="Monthly",(YEAR(AC1101)-YEAR(AB1101))*12+MONTH(AC1101)-MONTH(AB1101)+1,(AC1101-AB1101+1))</f>
        <v>1</v>
      </c>
      <c r="F1101" s="239" t="n">
        <f aca="false">E1101*SUM(P1101:Q1101)</f>
        <v>9000</v>
      </c>
      <c r="G1101" s="214" t="n">
        <v>1289324</v>
      </c>
      <c r="H1101" s="215" t="n">
        <v>37035.3431597222</v>
      </c>
      <c r="I1101" s="0" t="s">
        <v>1773</v>
      </c>
      <c r="M1101" s="0" t="s">
        <v>858</v>
      </c>
      <c r="N1101" s="0" t="s">
        <v>1305</v>
      </c>
      <c r="O1101" s="0" t="s">
        <v>1724</v>
      </c>
      <c r="P1101" s="216" t="n">
        <v>9000</v>
      </c>
      <c r="S1101" s="0" t="s">
        <v>1026</v>
      </c>
      <c r="T1101" s="0" t="s">
        <v>784</v>
      </c>
      <c r="U1101" s="218" t="n">
        <v>3.5</v>
      </c>
      <c r="V1101" s="0" t="s">
        <v>1774</v>
      </c>
      <c r="W1101" s="0" t="s">
        <v>1514</v>
      </c>
      <c r="X1101" s="0" t="s">
        <v>1535</v>
      </c>
      <c r="Y1101" s="0" t="s">
        <v>1310</v>
      </c>
      <c r="Z1101" s="0" t="s">
        <v>571</v>
      </c>
      <c r="AA1101" s="0" t="n">
        <v>807167</v>
      </c>
      <c r="AB1101" s="215" t="n">
        <v>37036.875</v>
      </c>
      <c r="AC1101" s="215" t="n">
        <v>37036.875</v>
      </c>
    </row>
    <row r="1102" customFormat="false" ht="12.75" hidden="false" customHeight="false" outlineLevel="0" collapsed="false">
      <c r="A1102" s="208" t="str">
        <f aca="false">B1102&amp;" "&amp;C1102&amp;" "&amp;D1102</f>
        <v>US Natural Gas Financial</v>
      </c>
      <c r="B1102" s="208" t="str">
        <f aca="false">IF((LEFT(N1102,2)="US"),"US","")</f>
        <v>US</v>
      </c>
      <c r="C1102" s="208" t="str">
        <f aca="false">M1102</f>
        <v>Natural Gas</v>
      </c>
      <c r="D1102" s="208" t="str">
        <f aca="false">IF(ISNUMBER(FIND("Phy",N1102))=TRUE(),"Physical","Financial")</f>
        <v>Financial</v>
      </c>
      <c r="E1102" s="208" t="n">
        <f aca="false">IF(VLOOKUP(S1102,'DD-Lookup'!$J$6:$L$50,3,FALSE())="Monthly",(YEAR(AC1102)-YEAR(AB1102))*12+MONTH(AC1102)-MONTH(AB1102)+1,(AC1102-AB1102+1))</f>
        <v>153</v>
      </c>
      <c r="F1102" s="239" t="n">
        <f aca="false">E1102*SUM(P1102:Q1102)</f>
        <v>382500</v>
      </c>
      <c r="G1102" s="214" t="n">
        <v>1289326</v>
      </c>
      <c r="H1102" s="215" t="n">
        <v>37035.3432407407</v>
      </c>
      <c r="I1102" s="0" t="s">
        <v>1773</v>
      </c>
      <c r="M1102" s="0" t="s">
        <v>858</v>
      </c>
      <c r="N1102" s="0" t="s">
        <v>1024</v>
      </c>
      <c r="O1102" s="0" t="s">
        <v>1303</v>
      </c>
      <c r="Q1102" s="216" t="n">
        <v>2500</v>
      </c>
      <c r="S1102" s="0" t="s">
        <v>1026</v>
      </c>
      <c r="T1102" s="0" t="s">
        <v>784</v>
      </c>
      <c r="U1102" s="218" t="n">
        <v>4.31</v>
      </c>
      <c r="V1102" s="0" t="s">
        <v>1775</v>
      </c>
      <c r="W1102" s="0" t="s">
        <v>1028</v>
      </c>
      <c r="X1102" s="0" t="s">
        <v>1029</v>
      </c>
      <c r="Y1102" s="0" t="s">
        <v>838</v>
      </c>
      <c r="Z1102" s="0" t="s">
        <v>571</v>
      </c>
      <c r="AA1102" s="0" t="s">
        <v>1776</v>
      </c>
      <c r="AB1102" s="215" t="n">
        <v>37043</v>
      </c>
      <c r="AC1102" s="215" t="n">
        <v>37195</v>
      </c>
    </row>
    <row r="1103" customFormat="false" ht="12.75" hidden="false" customHeight="false" outlineLevel="0" collapsed="false">
      <c r="A1103" s="208" t="str">
        <f aca="false">B1103&amp;" "&amp;C1103&amp;" "&amp;D1103</f>
        <v>US Natural Gas Physical</v>
      </c>
      <c r="B1103" s="208" t="str">
        <f aca="false">IF((LEFT(N1103,2)="US"),"US","")</f>
        <v>US</v>
      </c>
      <c r="C1103" s="208" t="str">
        <f aca="false">M1103</f>
        <v>Natural Gas</v>
      </c>
      <c r="D1103" s="208" t="str">
        <f aca="false">IF(ISNUMBER(FIND("Phy",N1103))=TRUE(),"Physical","Financial")</f>
        <v>Physical</v>
      </c>
      <c r="E1103" s="208" t="n">
        <f aca="false">IF(VLOOKUP(S1103,'DD-Lookup'!$J$6:$L$50,3,FALSE())="Monthly",(YEAR(AC1103)-YEAR(AB1103))*12+MONTH(AC1103)-MONTH(AB1103)+1,(AC1103-AB1103+1))</f>
        <v>1</v>
      </c>
      <c r="F1103" s="239" t="n">
        <f aca="false">E1103*SUM(P1103:Q1103)</f>
        <v>10000</v>
      </c>
      <c r="G1103" s="214" t="n">
        <v>1289327</v>
      </c>
      <c r="H1103" s="215" t="n">
        <v>37035.3432523148</v>
      </c>
      <c r="I1103" s="0" t="s">
        <v>593</v>
      </c>
      <c r="M1103" s="0" t="s">
        <v>858</v>
      </c>
      <c r="N1103" s="0" t="s">
        <v>1305</v>
      </c>
      <c r="O1103" s="0" t="s">
        <v>1625</v>
      </c>
      <c r="Q1103" s="216" t="n">
        <v>10000</v>
      </c>
      <c r="S1103" s="0" t="s">
        <v>1026</v>
      </c>
      <c r="T1103" s="0" t="s">
        <v>784</v>
      </c>
      <c r="U1103" s="218" t="n">
        <v>4.095</v>
      </c>
      <c r="V1103" s="0" t="s">
        <v>1530</v>
      </c>
      <c r="W1103" s="0" t="s">
        <v>1422</v>
      </c>
      <c r="X1103" s="0" t="s">
        <v>1423</v>
      </c>
      <c r="Y1103" s="0" t="s">
        <v>1310</v>
      </c>
      <c r="Z1103" s="0" t="s">
        <v>571</v>
      </c>
      <c r="AA1103" s="0" t="n">
        <v>807168</v>
      </c>
      <c r="AB1103" s="215" t="n">
        <v>37036.875</v>
      </c>
      <c r="AC1103" s="215" t="n">
        <v>37036.875</v>
      </c>
    </row>
    <row r="1104" customFormat="false" ht="12.75" hidden="false" customHeight="false" outlineLevel="0" collapsed="false">
      <c r="A1104" s="208" t="str">
        <f aca="false">B1104&amp;" "&amp;C1104&amp;" "&amp;D1104</f>
        <v> Natural Gas Physical</v>
      </c>
      <c r="B1104" s="208" t="str">
        <f aca="false">IF((LEFT(N1104,2)="US"),"US","")</f>
        <v/>
      </c>
      <c r="C1104" s="208" t="str">
        <f aca="false">M1104</f>
        <v>Natural Gas</v>
      </c>
      <c r="D1104" s="208" t="str">
        <f aca="false">IF(ISNUMBER(FIND("Phy",N1104))=TRUE(),"Physical","Financial")</f>
        <v>Physical</v>
      </c>
      <c r="E1104" s="208" t="n">
        <f aca="false">IF(VLOOKUP(S1104,'DD-Lookup'!$J$6:$L$50,3,FALSE())="Monthly",(YEAR(AC1104)-YEAR(AB1104))*12+MONTH(AC1104)-MONTH(AB1104)+1,(AC1104-AB1104+1))</f>
        <v>1</v>
      </c>
      <c r="F1104" s="239" t="n">
        <f aca="false">E1104*SUM(P1104:Q1104)</f>
        <v>5000</v>
      </c>
      <c r="G1104" s="214" t="n">
        <v>1289328</v>
      </c>
      <c r="H1104" s="215" t="n">
        <v>37035.3433564815</v>
      </c>
      <c r="I1104" s="0" t="s">
        <v>1583</v>
      </c>
      <c r="M1104" s="0" t="s">
        <v>858</v>
      </c>
      <c r="N1104" s="0" t="s">
        <v>1334</v>
      </c>
      <c r="O1104" s="0" t="s">
        <v>1777</v>
      </c>
      <c r="Q1104" s="216" t="n">
        <v>5000</v>
      </c>
      <c r="S1104" s="0" t="s">
        <v>1026</v>
      </c>
      <c r="T1104" s="0" t="s">
        <v>784</v>
      </c>
      <c r="U1104" s="218" t="n">
        <v>4.425</v>
      </c>
      <c r="V1104" s="0" t="s">
        <v>1778</v>
      </c>
      <c r="W1104" s="0" t="s">
        <v>1337</v>
      </c>
      <c r="X1104" s="0" t="s">
        <v>1338</v>
      </c>
      <c r="Y1104" s="0" t="s">
        <v>1310</v>
      </c>
      <c r="Z1104" s="0" t="s">
        <v>571</v>
      </c>
      <c r="AA1104" s="0" t="n">
        <v>807169</v>
      </c>
      <c r="AB1104" s="215" t="n">
        <v>37036.875</v>
      </c>
      <c r="AC1104" s="215" t="n">
        <v>37036.875</v>
      </c>
    </row>
    <row r="1105" customFormat="false" ht="12.75" hidden="false" customHeight="false" outlineLevel="0" collapsed="false">
      <c r="A1105" s="208" t="str">
        <f aca="false">B1105&amp;" "&amp;C1105&amp;" "&amp;D1105</f>
        <v>US Natural Gas Physical</v>
      </c>
      <c r="B1105" s="208" t="str">
        <f aca="false">IF((LEFT(N1105,2)="US"),"US","")</f>
        <v>US</v>
      </c>
      <c r="C1105" s="208" t="str">
        <f aca="false">M1105</f>
        <v>Natural Gas</v>
      </c>
      <c r="D1105" s="208" t="str">
        <f aca="false">IF(ISNUMBER(FIND("Phy",N1105))=TRUE(),"Physical","Financial")</f>
        <v>Physical</v>
      </c>
      <c r="E1105" s="208" t="n">
        <f aca="false">IF(VLOOKUP(S1105,'DD-Lookup'!$J$6:$L$50,3,FALSE())="Monthly",(YEAR(AC1105)-YEAR(AB1105))*12+MONTH(AC1105)-MONTH(AB1105)+1,(AC1105-AB1105+1))</f>
        <v>1</v>
      </c>
      <c r="F1105" s="239" t="n">
        <f aca="false">E1105*SUM(P1105:Q1105)</f>
        <v>10000</v>
      </c>
      <c r="G1105" s="214" t="n">
        <v>1289329</v>
      </c>
      <c r="H1105" s="215" t="n">
        <v>37035.3433680556</v>
      </c>
      <c r="I1105" s="0" t="s">
        <v>1779</v>
      </c>
      <c r="M1105" s="0" t="s">
        <v>858</v>
      </c>
      <c r="N1105" s="0" t="s">
        <v>1305</v>
      </c>
      <c r="O1105" s="0" t="s">
        <v>1458</v>
      </c>
      <c r="Q1105" s="216" t="n">
        <v>10000</v>
      </c>
      <c r="S1105" s="0" t="s">
        <v>1026</v>
      </c>
      <c r="T1105" s="0" t="s">
        <v>784</v>
      </c>
      <c r="U1105" s="218" t="n">
        <v>4.2001</v>
      </c>
      <c r="V1105" s="0" t="s">
        <v>1780</v>
      </c>
      <c r="W1105" s="0" t="s">
        <v>1308</v>
      </c>
      <c r="X1105" s="0" t="s">
        <v>1309</v>
      </c>
      <c r="Y1105" s="0" t="s">
        <v>1310</v>
      </c>
      <c r="Z1105" s="0" t="s">
        <v>571</v>
      </c>
      <c r="AA1105" s="0" t="n">
        <v>807170</v>
      </c>
      <c r="AB1105" s="215" t="n">
        <v>37036.875</v>
      </c>
      <c r="AC1105" s="215" t="n">
        <v>37036.875</v>
      </c>
    </row>
    <row r="1106" customFormat="false" ht="12.75" hidden="false" customHeight="false" outlineLevel="0" collapsed="false">
      <c r="A1106" s="208" t="str">
        <f aca="false">B1106&amp;" "&amp;C1106&amp;" "&amp;D1106</f>
        <v>US Natural Gas Physical</v>
      </c>
      <c r="B1106" s="208" t="str">
        <f aca="false">IF((LEFT(N1106,2)="US"),"US","")</f>
        <v>US</v>
      </c>
      <c r="C1106" s="208" t="str">
        <f aca="false">M1106</f>
        <v>Natural Gas</v>
      </c>
      <c r="D1106" s="208" t="str">
        <f aca="false">IF(ISNUMBER(FIND("Phy",N1106))=TRUE(),"Physical","Financial")</f>
        <v>Physical</v>
      </c>
      <c r="E1106" s="208" t="n">
        <f aca="false">IF(VLOOKUP(S1106,'DD-Lookup'!$J$6:$L$50,3,FALSE())="Monthly",(YEAR(AC1106)-YEAR(AB1106))*12+MONTH(AC1106)-MONTH(AB1106)+1,(AC1106-AB1106+1))</f>
        <v>1</v>
      </c>
      <c r="F1106" s="239" t="n">
        <f aca="false">E1106*SUM(P1106:Q1106)</f>
        <v>10000</v>
      </c>
      <c r="G1106" s="214" t="n">
        <v>1289330</v>
      </c>
      <c r="H1106" s="215" t="n">
        <v>37035.3434027778</v>
      </c>
      <c r="I1106" s="0" t="s">
        <v>1779</v>
      </c>
      <c r="M1106" s="0" t="s">
        <v>858</v>
      </c>
      <c r="N1106" s="0" t="s">
        <v>1305</v>
      </c>
      <c r="O1106" s="0" t="s">
        <v>1458</v>
      </c>
      <c r="Q1106" s="216" t="n">
        <v>10000</v>
      </c>
      <c r="S1106" s="0" t="s">
        <v>1026</v>
      </c>
      <c r="T1106" s="0" t="s">
        <v>784</v>
      </c>
      <c r="U1106" s="218" t="n">
        <v>4.2026</v>
      </c>
      <c r="V1106" s="0" t="s">
        <v>1780</v>
      </c>
      <c r="W1106" s="0" t="s">
        <v>1308</v>
      </c>
      <c r="X1106" s="0" t="s">
        <v>1309</v>
      </c>
      <c r="Y1106" s="0" t="s">
        <v>1310</v>
      </c>
      <c r="Z1106" s="0" t="s">
        <v>571</v>
      </c>
      <c r="AA1106" s="0" t="n">
        <v>807171</v>
      </c>
      <c r="AB1106" s="215" t="n">
        <v>37036.875</v>
      </c>
      <c r="AC1106" s="215" t="n">
        <v>37036.875</v>
      </c>
    </row>
    <row r="1107" customFormat="false" ht="12.75" hidden="false" customHeight="false" outlineLevel="0" collapsed="false">
      <c r="A1107" s="208" t="str">
        <f aca="false">B1107&amp;" "&amp;C1107&amp;" "&amp;D1107</f>
        <v>US Natural Gas Physical</v>
      </c>
      <c r="B1107" s="208" t="str">
        <f aca="false">IF((LEFT(N1107,2)="US"),"US","")</f>
        <v>US</v>
      </c>
      <c r="C1107" s="208" t="str">
        <f aca="false">M1107</f>
        <v>Natural Gas</v>
      </c>
      <c r="D1107" s="208" t="str">
        <f aca="false">IF(ISNUMBER(FIND("Phy",N1107))=TRUE(),"Physical","Financial")</f>
        <v>Physical</v>
      </c>
      <c r="E1107" s="208" t="n">
        <f aca="false">IF(VLOOKUP(S1107,'DD-Lookup'!$J$6:$L$50,3,FALSE())="Monthly",(YEAR(AC1107)-YEAR(AB1107))*12+MONTH(AC1107)-MONTH(AB1107)+1,(AC1107-AB1107+1))</f>
        <v>1</v>
      </c>
      <c r="F1107" s="239" t="n">
        <f aca="false">E1107*SUM(P1107:Q1107)</f>
        <v>10000</v>
      </c>
      <c r="G1107" s="214" t="n">
        <v>1289331</v>
      </c>
      <c r="H1107" s="215" t="n">
        <v>37035.3434143519</v>
      </c>
      <c r="I1107" s="0" t="s">
        <v>600</v>
      </c>
      <c r="M1107" s="0" t="s">
        <v>858</v>
      </c>
      <c r="N1107" s="0" t="s">
        <v>1305</v>
      </c>
      <c r="O1107" s="0" t="s">
        <v>1306</v>
      </c>
      <c r="P1107" s="216" t="n">
        <v>10000</v>
      </c>
      <c r="S1107" s="0" t="s">
        <v>1026</v>
      </c>
      <c r="T1107" s="0" t="s">
        <v>784</v>
      </c>
      <c r="U1107" s="218" t="n">
        <v>4.2025</v>
      </c>
      <c r="V1107" s="0" t="s">
        <v>1425</v>
      </c>
      <c r="W1107" s="0" t="s">
        <v>1308</v>
      </c>
      <c r="X1107" s="0" t="s">
        <v>1309</v>
      </c>
      <c r="Y1107" s="0" t="s">
        <v>1310</v>
      </c>
      <c r="Z1107" s="0" t="s">
        <v>571</v>
      </c>
      <c r="AA1107" s="0" t="n">
        <v>807172</v>
      </c>
      <c r="AB1107" s="215" t="n">
        <v>37036.875</v>
      </c>
      <c r="AC1107" s="215" t="n">
        <v>37036.875</v>
      </c>
    </row>
    <row r="1108" customFormat="false" ht="12.75" hidden="false" customHeight="false" outlineLevel="0" collapsed="false">
      <c r="A1108" s="208" t="str">
        <f aca="false">B1108&amp;" "&amp;C1108&amp;" "&amp;D1108</f>
        <v>US Natural Gas Physical</v>
      </c>
      <c r="B1108" s="208" t="str">
        <f aca="false">IF((LEFT(N1108,2)="US"),"US","")</f>
        <v>US</v>
      </c>
      <c r="C1108" s="208" t="str">
        <f aca="false">M1108</f>
        <v>Natural Gas</v>
      </c>
      <c r="D1108" s="208" t="str">
        <f aca="false">IF(ISNUMBER(FIND("Phy",N1108))=TRUE(),"Physical","Financial")</f>
        <v>Physical</v>
      </c>
      <c r="E1108" s="208" t="n">
        <f aca="false">IF(VLOOKUP(S1108,'DD-Lookup'!$J$6:$L$50,3,FALSE())="Monthly",(YEAR(AC1108)-YEAR(AB1108))*12+MONTH(AC1108)-MONTH(AB1108)+1,(AC1108-AB1108+1))</f>
        <v>1</v>
      </c>
      <c r="F1108" s="239" t="n">
        <f aca="false">E1108*SUM(P1108:Q1108)</f>
        <v>5856</v>
      </c>
      <c r="G1108" s="214" t="n">
        <v>1289332</v>
      </c>
      <c r="H1108" s="215" t="n">
        <v>37035.3435185185</v>
      </c>
      <c r="I1108" s="0" t="s">
        <v>1773</v>
      </c>
      <c r="M1108" s="0" t="s">
        <v>858</v>
      </c>
      <c r="N1108" s="0" t="s">
        <v>1305</v>
      </c>
      <c r="O1108" s="0" t="s">
        <v>1533</v>
      </c>
      <c r="P1108" s="216" t="n">
        <v>5856</v>
      </c>
      <c r="S1108" s="0" t="s">
        <v>1026</v>
      </c>
      <c r="T1108" s="0" t="s">
        <v>784</v>
      </c>
      <c r="U1108" s="218" t="n">
        <v>3.975</v>
      </c>
      <c r="V1108" s="0" t="s">
        <v>1774</v>
      </c>
      <c r="W1108" s="0" t="s">
        <v>1514</v>
      </c>
      <c r="X1108" s="0" t="s">
        <v>1535</v>
      </c>
      <c r="Y1108" s="0" t="s">
        <v>1310</v>
      </c>
      <c r="Z1108" s="0" t="s">
        <v>571</v>
      </c>
      <c r="AA1108" s="0" t="n">
        <v>807173</v>
      </c>
      <c r="AB1108" s="215" t="n">
        <v>37036.875</v>
      </c>
      <c r="AC1108" s="215" t="n">
        <v>37036.875</v>
      </c>
    </row>
    <row r="1109" customFormat="false" ht="12.75" hidden="false" customHeight="false" outlineLevel="0" collapsed="false">
      <c r="A1109" s="208" t="str">
        <f aca="false">B1109&amp;" "&amp;C1109&amp;" "&amp;D1109</f>
        <v>US Natural Gas Physical</v>
      </c>
      <c r="B1109" s="208" t="str">
        <f aca="false">IF((LEFT(N1109,2)="US"),"US","")</f>
        <v>US</v>
      </c>
      <c r="C1109" s="208" t="str">
        <f aca="false">M1109</f>
        <v>Natural Gas</v>
      </c>
      <c r="D1109" s="208" t="str">
        <f aca="false">IF(ISNUMBER(FIND("Phy",N1109))=TRUE(),"Physical","Financial")</f>
        <v>Physical</v>
      </c>
      <c r="E1109" s="208" t="n">
        <f aca="false">IF(VLOOKUP(S1109,'DD-Lookup'!$J$6:$L$50,3,FALSE())="Monthly",(YEAR(AC1109)-YEAR(AB1109))*12+MONTH(AC1109)-MONTH(AB1109)+1,(AC1109-AB1109+1))</f>
        <v>30</v>
      </c>
      <c r="F1109" s="239" t="n">
        <f aca="false">E1109*SUM(P1109:Q1109)</f>
        <v>150000</v>
      </c>
      <c r="G1109" s="214" t="n">
        <v>1289333</v>
      </c>
      <c r="H1109" s="215" t="n">
        <v>37035.3435416667</v>
      </c>
      <c r="I1109" s="0" t="s">
        <v>1183</v>
      </c>
      <c r="M1109" s="0" t="s">
        <v>858</v>
      </c>
      <c r="N1109" s="0" t="s">
        <v>1305</v>
      </c>
      <c r="O1109" s="0" t="s">
        <v>1756</v>
      </c>
      <c r="Q1109" s="216" t="n">
        <v>5000</v>
      </c>
      <c r="S1109" s="0" t="s">
        <v>1026</v>
      </c>
      <c r="T1109" s="0" t="s">
        <v>784</v>
      </c>
      <c r="U1109" s="218" t="n">
        <v>11.435</v>
      </c>
      <c r="V1109" s="0" t="s">
        <v>1576</v>
      </c>
      <c r="W1109" s="0" t="s">
        <v>1758</v>
      </c>
      <c r="X1109" s="0" t="s">
        <v>1535</v>
      </c>
      <c r="Y1109" s="0" t="s">
        <v>1310</v>
      </c>
      <c r="Z1109" s="0" t="s">
        <v>571</v>
      </c>
      <c r="AA1109" s="0" t="s">
        <v>1781</v>
      </c>
      <c r="AB1109" s="215" t="n">
        <v>37043.875</v>
      </c>
      <c r="AC1109" s="215" t="n">
        <v>37072.875</v>
      </c>
    </row>
    <row r="1110" customFormat="false" ht="12.75" hidden="false" customHeight="false" outlineLevel="0" collapsed="false">
      <c r="A1110" s="208" t="str">
        <f aca="false">B1110&amp;" "&amp;C1110&amp;" "&amp;D1110</f>
        <v>US Power Physical</v>
      </c>
      <c r="B1110" s="208" t="str">
        <f aca="false">IF((LEFT(N1110,2)="US"),"US","")</f>
        <v>US</v>
      </c>
      <c r="C1110" s="208" t="str">
        <f aca="false">M1110</f>
        <v>Power</v>
      </c>
      <c r="D1110" s="208" t="str">
        <f aca="false">IF(ISNUMBER(FIND("Phy",N1110))=TRUE(),"Physical","Financial")</f>
        <v>Physical</v>
      </c>
      <c r="E1110" s="208" t="n">
        <f aca="false">IF(VLOOKUP(S1110,'DD-Lookup'!$J$6:$L$50,3,FALSE())="Monthly",(YEAR(AC1110)-YEAR(AB1110))*12+MONTH(AC1110)-MONTH(AB1110)+1,(AC1110-AB1110+1))</f>
        <v>2</v>
      </c>
      <c r="F1110" s="239" t="n">
        <f aca="false">E1110*SUM(P1110:Q1110)</f>
        <v>50</v>
      </c>
      <c r="G1110" s="214" t="n">
        <v>1289334</v>
      </c>
      <c r="H1110" s="215" t="n">
        <v>37035.343587963</v>
      </c>
      <c r="I1110" s="0" t="s">
        <v>1165</v>
      </c>
      <c r="M1110" s="0" t="s">
        <v>67</v>
      </c>
      <c r="N1110" s="0" t="s">
        <v>1648</v>
      </c>
      <c r="O1110" s="0" t="s">
        <v>1649</v>
      </c>
      <c r="Q1110" s="216" t="n">
        <v>25</v>
      </c>
      <c r="S1110" s="0" t="s">
        <v>930</v>
      </c>
      <c r="T1110" s="0" t="s">
        <v>784</v>
      </c>
      <c r="U1110" s="218" t="n">
        <v>107</v>
      </c>
      <c r="V1110" s="0" t="s">
        <v>1782</v>
      </c>
      <c r="W1110" s="0" t="s">
        <v>1651</v>
      </c>
      <c r="X1110" s="0" t="s">
        <v>1652</v>
      </c>
      <c r="Y1110" s="0" t="s">
        <v>1051</v>
      </c>
      <c r="Z1110" s="0" t="s">
        <v>618</v>
      </c>
      <c r="AA1110" s="0" t="n">
        <v>621291.1</v>
      </c>
      <c r="AB1110" s="215" t="n">
        <v>37038.875</v>
      </c>
      <c r="AC1110" s="215" t="n">
        <v>37039.875</v>
      </c>
    </row>
    <row r="1111" customFormat="false" ht="12.75" hidden="false" customHeight="false" outlineLevel="0" collapsed="false">
      <c r="A1111" s="208" t="str">
        <f aca="false">B1111&amp;" "&amp;C1111&amp;" "&amp;D1111</f>
        <v>US Natural Gas Physical</v>
      </c>
      <c r="B1111" s="208" t="str">
        <f aca="false">IF((LEFT(N1111,2)="US"),"US","")</f>
        <v>US</v>
      </c>
      <c r="C1111" s="208" t="str">
        <f aca="false">M1111</f>
        <v>Natural Gas</v>
      </c>
      <c r="D1111" s="208" t="str">
        <f aca="false">IF(ISNUMBER(FIND("Phy",N1111))=TRUE(),"Physical","Financial")</f>
        <v>Physical</v>
      </c>
      <c r="E1111" s="208" t="n">
        <f aca="false">IF(VLOOKUP(S1111,'DD-Lookup'!$J$6:$L$50,3,FALSE())="Monthly",(YEAR(AC1111)-YEAR(AB1111))*12+MONTH(AC1111)-MONTH(AB1111)+1,(AC1111-AB1111+1))</f>
        <v>1</v>
      </c>
      <c r="F1111" s="239" t="n">
        <f aca="false">E1111*SUM(P1111:Q1111)</f>
        <v>5000</v>
      </c>
      <c r="G1111" s="214" t="n">
        <v>1289336</v>
      </c>
      <c r="H1111" s="215" t="n">
        <v>37035.343599537</v>
      </c>
      <c r="I1111" s="0" t="s">
        <v>1735</v>
      </c>
      <c r="M1111" s="0" t="s">
        <v>858</v>
      </c>
      <c r="N1111" s="0" t="s">
        <v>1305</v>
      </c>
      <c r="O1111" s="0" t="s">
        <v>1736</v>
      </c>
      <c r="Q1111" s="216" t="n">
        <v>5000</v>
      </c>
      <c r="S1111" s="0" t="s">
        <v>1026</v>
      </c>
      <c r="T1111" s="0" t="s">
        <v>784</v>
      </c>
      <c r="U1111" s="218" t="n">
        <v>2.915</v>
      </c>
      <c r="V1111" s="0" t="s">
        <v>1737</v>
      </c>
      <c r="W1111" s="0" t="s">
        <v>1605</v>
      </c>
      <c r="X1111" s="0" t="s">
        <v>1606</v>
      </c>
      <c r="Y1111" s="0" t="s">
        <v>1310</v>
      </c>
      <c r="Z1111" s="0" t="s">
        <v>571</v>
      </c>
      <c r="AA1111" s="0" t="n">
        <v>807175</v>
      </c>
      <c r="AB1111" s="215" t="n">
        <v>37036.875</v>
      </c>
      <c r="AC1111" s="215" t="n">
        <v>37036.875</v>
      </c>
    </row>
    <row r="1112" customFormat="false" ht="12.75" hidden="false" customHeight="false" outlineLevel="0" collapsed="false">
      <c r="A1112" s="208" t="str">
        <f aca="false">B1112&amp;" "&amp;C1112&amp;" "&amp;D1112</f>
        <v>US Natural Gas Physical</v>
      </c>
      <c r="B1112" s="208" t="str">
        <f aca="false">IF((LEFT(N1112,2)="US"),"US","")</f>
        <v>US</v>
      </c>
      <c r="C1112" s="208" t="str">
        <f aca="false">M1112</f>
        <v>Natural Gas</v>
      </c>
      <c r="D1112" s="208" t="str">
        <f aca="false">IF(ISNUMBER(FIND("Phy",N1112))=TRUE(),"Physical","Financial")</f>
        <v>Physical</v>
      </c>
      <c r="E1112" s="208" t="n">
        <f aca="false">IF(VLOOKUP(S1112,'DD-Lookup'!$J$6:$L$50,3,FALSE())="Monthly",(YEAR(AC1112)-YEAR(AB1112))*12+MONTH(AC1112)-MONTH(AB1112)+1,(AC1112-AB1112+1))</f>
        <v>1</v>
      </c>
      <c r="F1112" s="239" t="n">
        <f aca="false">E1112*SUM(P1112:Q1112)</f>
        <v>5000</v>
      </c>
      <c r="G1112" s="214" t="n">
        <v>1289335</v>
      </c>
      <c r="H1112" s="215" t="n">
        <v>37035.343599537</v>
      </c>
      <c r="I1112" s="0" t="s">
        <v>1115</v>
      </c>
      <c r="M1112" s="0" t="s">
        <v>858</v>
      </c>
      <c r="N1112" s="0" t="s">
        <v>1305</v>
      </c>
      <c r="O1112" s="0" t="s">
        <v>1498</v>
      </c>
      <c r="P1112" s="216" t="n">
        <v>5000</v>
      </c>
      <c r="S1112" s="0" t="s">
        <v>1026</v>
      </c>
      <c r="T1112" s="0" t="s">
        <v>784</v>
      </c>
      <c r="U1112" s="218" t="n">
        <v>4.47</v>
      </c>
      <c r="V1112" s="0" t="s">
        <v>1765</v>
      </c>
      <c r="W1112" s="0" t="s">
        <v>1388</v>
      </c>
      <c r="X1112" s="0" t="s">
        <v>1389</v>
      </c>
      <c r="Y1112" s="0" t="s">
        <v>1310</v>
      </c>
      <c r="Z1112" s="0" t="s">
        <v>571</v>
      </c>
      <c r="AA1112" s="0" t="n">
        <v>807174</v>
      </c>
      <c r="AB1112" s="215" t="n">
        <v>37036.875</v>
      </c>
      <c r="AC1112" s="215" t="n">
        <v>37036.875</v>
      </c>
    </row>
    <row r="1113" customFormat="false" ht="12.75" hidden="false" customHeight="false" outlineLevel="0" collapsed="false">
      <c r="A1113" s="208" t="str">
        <f aca="false">B1113&amp;" "&amp;C1113&amp;" "&amp;D1113</f>
        <v>US Natural Gas Physical</v>
      </c>
      <c r="B1113" s="208" t="str">
        <f aca="false">IF((LEFT(N1113,2)="US"),"US","")</f>
        <v>US</v>
      </c>
      <c r="C1113" s="208" t="str">
        <f aca="false">M1113</f>
        <v>Natural Gas</v>
      </c>
      <c r="D1113" s="208" t="str">
        <f aca="false">IF(ISNUMBER(FIND("Phy",N1113))=TRUE(),"Physical","Financial")</f>
        <v>Physical</v>
      </c>
      <c r="E1113" s="208" t="n">
        <f aca="false">IF(VLOOKUP(S1113,'DD-Lookup'!$J$6:$L$50,3,FALSE())="Monthly",(YEAR(AC1113)-YEAR(AB1113))*12+MONTH(AC1113)-MONTH(AB1113)+1,(AC1113-AB1113+1))</f>
        <v>1</v>
      </c>
      <c r="F1113" s="239" t="n">
        <f aca="false">E1113*SUM(P1113:Q1113)</f>
        <v>5000</v>
      </c>
      <c r="G1113" s="214" t="n">
        <v>1289337</v>
      </c>
      <c r="H1113" s="215" t="n">
        <v>37035.3436458333</v>
      </c>
      <c r="I1113" s="0" t="s">
        <v>1381</v>
      </c>
      <c r="M1113" s="0" t="s">
        <v>858</v>
      </c>
      <c r="N1113" s="0" t="s">
        <v>1305</v>
      </c>
      <c r="O1113" s="0" t="s">
        <v>1529</v>
      </c>
      <c r="Q1113" s="216" t="n">
        <v>5000</v>
      </c>
      <c r="S1113" s="0" t="s">
        <v>1026</v>
      </c>
      <c r="T1113" s="0" t="s">
        <v>784</v>
      </c>
      <c r="U1113" s="218" t="n">
        <v>4.42</v>
      </c>
      <c r="V1113" s="0" t="s">
        <v>1783</v>
      </c>
      <c r="W1113" s="0" t="s">
        <v>1531</v>
      </c>
      <c r="X1113" s="0" t="s">
        <v>1532</v>
      </c>
      <c r="Y1113" s="0" t="s">
        <v>1310</v>
      </c>
      <c r="Z1113" s="0" t="s">
        <v>571</v>
      </c>
      <c r="AA1113" s="0" t="n">
        <v>807178</v>
      </c>
      <c r="AB1113" s="215" t="n">
        <v>37036.875</v>
      </c>
      <c r="AC1113" s="215" t="n">
        <v>37036.875</v>
      </c>
    </row>
    <row r="1114" customFormat="false" ht="12.75" hidden="false" customHeight="false" outlineLevel="0" collapsed="false">
      <c r="A1114" s="208" t="str">
        <f aca="false">B1114&amp;" "&amp;C1114&amp;" "&amp;D1114</f>
        <v>US Power Physical</v>
      </c>
      <c r="B1114" s="208" t="str">
        <f aca="false">IF((LEFT(N1114,2)="US"),"US","")</f>
        <v>US</v>
      </c>
      <c r="C1114" s="208" t="str">
        <f aca="false">M1114</f>
        <v>Power</v>
      </c>
      <c r="D1114" s="208" t="str">
        <f aca="false">IF(ISNUMBER(FIND("Phy",N1114))=TRUE(),"Physical","Financial")</f>
        <v>Physical</v>
      </c>
      <c r="E1114" s="208" t="n">
        <f aca="false">IF(VLOOKUP(S1114,'DD-Lookup'!$J$6:$L$50,3,FALSE())="Monthly",(YEAR(AC1114)-YEAR(AB1114))*12+MONTH(AC1114)-MONTH(AB1114)+1,(AC1114-AB1114+1))</f>
        <v>2</v>
      </c>
      <c r="F1114" s="239" t="n">
        <f aca="false">E1114*SUM(P1114:Q1114)</f>
        <v>50</v>
      </c>
      <c r="G1114" s="214" t="n">
        <v>1289338</v>
      </c>
      <c r="H1114" s="215" t="n">
        <v>37035.3436921296</v>
      </c>
      <c r="I1114" s="0" t="s">
        <v>600</v>
      </c>
      <c r="M1114" s="0" t="s">
        <v>67</v>
      </c>
      <c r="N1114" s="0" t="s">
        <v>1628</v>
      </c>
      <c r="O1114" s="0" t="s">
        <v>1629</v>
      </c>
      <c r="Q1114" s="216" t="n">
        <v>25</v>
      </c>
      <c r="S1114" s="0" t="s">
        <v>930</v>
      </c>
      <c r="T1114" s="0" t="s">
        <v>784</v>
      </c>
      <c r="U1114" s="218" t="n">
        <v>80</v>
      </c>
      <c r="V1114" s="0" t="s">
        <v>1784</v>
      </c>
      <c r="W1114" s="0" t="s">
        <v>1631</v>
      </c>
      <c r="X1114" s="0" t="s">
        <v>1632</v>
      </c>
      <c r="Y1114" s="0" t="s">
        <v>1051</v>
      </c>
      <c r="Z1114" s="0" t="s">
        <v>618</v>
      </c>
      <c r="AA1114" s="0" t="n">
        <v>621292.1</v>
      </c>
      <c r="AB1114" s="215" t="n">
        <v>37038.875</v>
      </c>
      <c r="AC1114" s="215" t="n">
        <v>37039.875</v>
      </c>
    </row>
    <row r="1115" customFormat="false" ht="12.75" hidden="false" customHeight="false" outlineLevel="0" collapsed="false">
      <c r="A1115" s="208" t="str">
        <f aca="false">B1115&amp;" "&amp;C1115&amp;" "&amp;D1115</f>
        <v>US Power Physical</v>
      </c>
      <c r="B1115" s="208" t="str">
        <f aca="false">IF((LEFT(N1115,2)="US"),"US","")</f>
        <v>US</v>
      </c>
      <c r="C1115" s="208" t="str">
        <f aca="false">M1115</f>
        <v>Power</v>
      </c>
      <c r="D1115" s="208" t="str">
        <f aca="false">IF(ISNUMBER(FIND("Phy",N1115))=TRUE(),"Physical","Financial")</f>
        <v>Physical</v>
      </c>
      <c r="E1115" s="208" t="n">
        <f aca="false">IF(VLOOKUP(S1115,'DD-Lookup'!$J$6:$L$50,3,FALSE())="Monthly",(YEAR(AC1115)-YEAR(AB1115))*12+MONTH(AC1115)-MONTH(AB1115)+1,(AC1115-AB1115+1))</f>
        <v>2</v>
      </c>
      <c r="F1115" s="239" t="n">
        <f aca="false">E1115*SUM(P1115:Q1115)</f>
        <v>50</v>
      </c>
      <c r="G1115" s="214" t="n">
        <v>1289341</v>
      </c>
      <c r="H1115" s="215" t="n">
        <v>37035.3437268519</v>
      </c>
      <c r="I1115" s="0" t="s">
        <v>1078</v>
      </c>
      <c r="M1115" s="0" t="s">
        <v>67</v>
      </c>
      <c r="N1115" s="0" t="s">
        <v>1628</v>
      </c>
      <c r="O1115" s="0" t="s">
        <v>1629</v>
      </c>
      <c r="Q1115" s="216" t="n">
        <v>25</v>
      </c>
      <c r="S1115" s="0" t="s">
        <v>930</v>
      </c>
      <c r="T1115" s="0" t="s">
        <v>784</v>
      </c>
      <c r="U1115" s="218" t="n">
        <v>90</v>
      </c>
      <c r="V1115" s="0" t="s">
        <v>1785</v>
      </c>
      <c r="W1115" s="0" t="s">
        <v>1631</v>
      </c>
      <c r="X1115" s="0" t="s">
        <v>1632</v>
      </c>
      <c r="Y1115" s="0" t="s">
        <v>1051</v>
      </c>
      <c r="Z1115" s="0" t="s">
        <v>618</v>
      </c>
      <c r="AA1115" s="0" t="n">
        <v>621293.1</v>
      </c>
      <c r="AB1115" s="215" t="n">
        <v>37038.875</v>
      </c>
      <c r="AC1115" s="215" t="n">
        <v>37039.875</v>
      </c>
    </row>
    <row r="1116" customFormat="false" ht="12.75" hidden="false" customHeight="false" outlineLevel="0" collapsed="false">
      <c r="A1116" s="208" t="str">
        <f aca="false">B1116&amp;" "&amp;C1116&amp;" "&amp;D1116</f>
        <v>US Natural Gas Physical</v>
      </c>
      <c r="B1116" s="208" t="str">
        <f aca="false">IF((LEFT(N1116,2)="US"),"US","")</f>
        <v>US</v>
      </c>
      <c r="C1116" s="208" t="str">
        <f aca="false">M1116</f>
        <v>Natural Gas</v>
      </c>
      <c r="D1116" s="208" t="str">
        <f aca="false">IF(ISNUMBER(FIND("Phy",N1116))=TRUE(),"Physical","Financial")</f>
        <v>Physical</v>
      </c>
      <c r="E1116" s="208" t="n">
        <f aca="false">IF(VLOOKUP(S1116,'DD-Lookup'!$J$6:$L$50,3,FALSE())="Monthly",(YEAR(AC1116)-YEAR(AB1116))*12+MONTH(AC1116)-MONTH(AB1116)+1,(AC1116-AB1116+1))</f>
        <v>1</v>
      </c>
      <c r="F1116" s="239" t="n">
        <f aca="false">E1116*SUM(P1116:Q1116)</f>
        <v>5000</v>
      </c>
      <c r="G1116" s="214" t="n">
        <v>1289340</v>
      </c>
      <c r="H1116" s="215" t="n">
        <v>37035.3437268519</v>
      </c>
      <c r="I1116" s="0" t="s">
        <v>1773</v>
      </c>
      <c r="M1116" s="0" t="s">
        <v>858</v>
      </c>
      <c r="N1116" s="0" t="s">
        <v>1305</v>
      </c>
      <c r="O1116" s="0" t="s">
        <v>1577</v>
      </c>
      <c r="Q1116" s="216" t="n">
        <v>5000</v>
      </c>
      <c r="S1116" s="0" t="s">
        <v>1026</v>
      </c>
      <c r="T1116" s="0" t="s">
        <v>784</v>
      </c>
      <c r="U1116" s="218" t="n">
        <v>7.3</v>
      </c>
      <c r="V1116" s="0" t="s">
        <v>1774</v>
      </c>
      <c r="W1116" s="0" t="s">
        <v>1579</v>
      </c>
      <c r="X1116" s="0" t="s">
        <v>1535</v>
      </c>
      <c r="Y1116" s="0" t="s">
        <v>1310</v>
      </c>
      <c r="Z1116" s="0" t="s">
        <v>571</v>
      </c>
      <c r="AA1116" s="0" t="n">
        <v>807179</v>
      </c>
      <c r="AB1116" s="215" t="n">
        <v>37036.875</v>
      </c>
      <c r="AC1116" s="215" t="n">
        <v>37036.875</v>
      </c>
    </row>
    <row r="1117" customFormat="false" ht="12.75" hidden="false" customHeight="false" outlineLevel="0" collapsed="false">
      <c r="A1117" s="208" t="str">
        <f aca="false">B1117&amp;" "&amp;C1117&amp;" "&amp;D1117</f>
        <v>US Natural Gas Physical</v>
      </c>
      <c r="B1117" s="208" t="str">
        <f aca="false">IF((LEFT(N1117,2)="US"),"US","")</f>
        <v>US</v>
      </c>
      <c r="C1117" s="208" t="str">
        <f aca="false">M1117</f>
        <v>Natural Gas</v>
      </c>
      <c r="D1117" s="208" t="str">
        <f aca="false">IF(ISNUMBER(FIND("Phy",N1117))=TRUE(),"Physical","Financial")</f>
        <v>Physical</v>
      </c>
      <c r="E1117" s="208" t="n">
        <f aca="false">IF(VLOOKUP(S1117,'DD-Lookup'!$J$6:$L$50,3,FALSE())="Monthly",(YEAR(AC1117)-YEAR(AB1117))*12+MONTH(AC1117)-MONTH(AB1117)+1,(AC1117-AB1117+1))</f>
        <v>1</v>
      </c>
      <c r="F1117" s="239" t="n">
        <f aca="false">E1117*SUM(P1117:Q1117)</f>
        <v>5000</v>
      </c>
      <c r="G1117" s="214" t="n">
        <v>1289342</v>
      </c>
      <c r="H1117" s="215" t="n">
        <v>37035.34375</v>
      </c>
      <c r="I1117" s="0" t="s">
        <v>1735</v>
      </c>
      <c r="M1117" s="0" t="s">
        <v>858</v>
      </c>
      <c r="N1117" s="0" t="s">
        <v>1305</v>
      </c>
      <c r="O1117" s="0" t="s">
        <v>1736</v>
      </c>
      <c r="P1117" s="216" t="n">
        <v>5000</v>
      </c>
      <c r="S1117" s="0" t="s">
        <v>1026</v>
      </c>
      <c r="T1117" s="0" t="s">
        <v>784</v>
      </c>
      <c r="U1117" s="218" t="n">
        <v>2.92</v>
      </c>
      <c r="V1117" s="0" t="s">
        <v>1737</v>
      </c>
      <c r="W1117" s="0" t="s">
        <v>1605</v>
      </c>
      <c r="X1117" s="0" t="s">
        <v>1606</v>
      </c>
      <c r="Y1117" s="0" t="s">
        <v>1310</v>
      </c>
      <c r="Z1117" s="0" t="s">
        <v>571</v>
      </c>
      <c r="AA1117" s="0" t="n">
        <v>807180</v>
      </c>
      <c r="AB1117" s="215" t="n">
        <v>37036.875</v>
      </c>
      <c r="AC1117" s="215" t="n">
        <v>37036.875</v>
      </c>
    </row>
    <row r="1118" customFormat="false" ht="12.75" hidden="false" customHeight="false" outlineLevel="0" collapsed="false">
      <c r="A1118" s="208" t="str">
        <f aca="false">B1118&amp;" "&amp;C1118&amp;" "&amp;D1118</f>
        <v> Metals Financial</v>
      </c>
      <c r="B1118" s="208" t="str">
        <f aca="false">IF((LEFT(N1118,2)="US"),"US","")</f>
        <v/>
      </c>
      <c r="C1118" s="208" t="str">
        <f aca="false">M1118</f>
        <v>Metals</v>
      </c>
      <c r="D1118" s="208" t="str">
        <f aca="false">IF(ISNUMBER(FIND("Phy",N1118))=TRUE(),"Physical","Financial")</f>
        <v>Financial</v>
      </c>
      <c r="E1118" s="208" t="n">
        <f aca="false">IF(VLOOKUP(S1118,'DD-Lookup'!$J$6:$L$50,3,FALSE())="Monthly",(YEAR(AC1118)-YEAR(AB1118))*12+MONTH(AC1118)-MONTH(AB1118)+1,(AC1118-AB1118+1))</f>
        <v>1</v>
      </c>
      <c r="F1118" s="239" t="n">
        <f aca="false">E1118*SUM(P1118:Q1118)</f>
        <v>8</v>
      </c>
      <c r="G1118" s="214" t="n">
        <v>1289343</v>
      </c>
      <c r="H1118" s="215" t="n">
        <v>37035.3438078704</v>
      </c>
      <c r="I1118" s="0" t="s">
        <v>823</v>
      </c>
      <c r="M1118" s="0" t="s">
        <v>780</v>
      </c>
      <c r="N1118" s="0" t="s">
        <v>852</v>
      </c>
      <c r="O1118" s="0" t="s">
        <v>853</v>
      </c>
      <c r="Q1118" s="216" t="n">
        <v>8</v>
      </c>
      <c r="S1118" s="0" t="s">
        <v>854</v>
      </c>
      <c r="T1118" s="0" t="s">
        <v>784</v>
      </c>
      <c r="U1118" s="218" t="n">
        <v>4950</v>
      </c>
      <c r="V1118" s="0" t="s">
        <v>824</v>
      </c>
      <c r="W1118" s="0" t="s">
        <v>856</v>
      </c>
      <c r="X1118" s="0" t="s">
        <v>787</v>
      </c>
      <c r="Y1118" s="0" t="s">
        <v>788</v>
      </c>
      <c r="Z1118" s="0" t="s">
        <v>789</v>
      </c>
      <c r="AA1118" s="0" t="n">
        <v>2150620</v>
      </c>
    </row>
    <row r="1119" customFormat="false" ht="12.75" hidden="false" customHeight="false" outlineLevel="0" collapsed="false">
      <c r="A1119" s="208" t="str">
        <f aca="false">B1119&amp;" "&amp;C1119&amp;" "&amp;D1119</f>
        <v>US Natural Gas Physical</v>
      </c>
      <c r="B1119" s="208" t="str">
        <f aca="false">IF((LEFT(N1119,2)="US"),"US","")</f>
        <v>US</v>
      </c>
      <c r="C1119" s="208" t="str">
        <f aca="false">M1119</f>
        <v>Natural Gas</v>
      </c>
      <c r="D1119" s="208" t="str">
        <f aca="false">IF(ISNUMBER(FIND("Phy",N1119))=TRUE(),"Physical","Financial")</f>
        <v>Physical</v>
      </c>
      <c r="E1119" s="208" t="n">
        <f aca="false">IF(VLOOKUP(S1119,'DD-Lookup'!$J$6:$L$50,3,FALSE())="Monthly",(YEAR(AC1119)-YEAR(AB1119))*12+MONTH(AC1119)-MONTH(AB1119)+1,(AC1119-AB1119+1))</f>
        <v>1</v>
      </c>
      <c r="F1119" s="239" t="n">
        <f aca="false">E1119*SUM(P1119:Q1119)</f>
        <v>10000</v>
      </c>
      <c r="G1119" s="214" t="n">
        <v>1289344</v>
      </c>
      <c r="H1119" s="215" t="n">
        <v>37035.3438888889</v>
      </c>
      <c r="I1119" s="0" t="s">
        <v>593</v>
      </c>
      <c r="M1119" s="0" t="s">
        <v>858</v>
      </c>
      <c r="N1119" s="0" t="s">
        <v>1305</v>
      </c>
      <c r="O1119" s="0" t="s">
        <v>1625</v>
      </c>
      <c r="Q1119" s="216" t="n">
        <v>10000</v>
      </c>
      <c r="S1119" s="0" t="s">
        <v>1026</v>
      </c>
      <c r="T1119" s="0" t="s">
        <v>784</v>
      </c>
      <c r="U1119" s="218" t="n">
        <v>4.1</v>
      </c>
      <c r="V1119" s="0" t="s">
        <v>1530</v>
      </c>
      <c r="W1119" s="0" t="s">
        <v>1422</v>
      </c>
      <c r="X1119" s="0" t="s">
        <v>1423</v>
      </c>
      <c r="Y1119" s="0" t="s">
        <v>1310</v>
      </c>
      <c r="Z1119" s="0" t="s">
        <v>571</v>
      </c>
      <c r="AA1119" s="0" t="n">
        <v>807181</v>
      </c>
      <c r="AB1119" s="215" t="n">
        <v>37036.875</v>
      </c>
      <c r="AC1119" s="215" t="n">
        <v>37036.875</v>
      </c>
    </row>
    <row r="1120" customFormat="false" ht="12.75" hidden="false" customHeight="false" outlineLevel="0" collapsed="false">
      <c r="A1120" s="208" t="str">
        <f aca="false">B1120&amp;" "&amp;C1120&amp;" "&amp;D1120</f>
        <v>US Power Physical</v>
      </c>
      <c r="B1120" s="208" t="str">
        <f aca="false">IF((LEFT(N1120,2)="US"),"US","")</f>
        <v>US</v>
      </c>
      <c r="C1120" s="208" t="str">
        <f aca="false">M1120</f>
        <v>Power</v>
      </c>
      <c r="D1120" s="208" t="str">
        <f aca="false">IF(ISNUMBER(FIND("Phy",N1120))=TRUE(),"Physical","Financial")</f>
        <v>Physical</v>
      </c>
      <c r="E1120" s="208" t="n">
        <f aca="false">IF(VLOOKUP(S1120,'DD-Lookup'!$J$6:$L$50,3,FALSE())="Monthly",(YEAR(AC1120)-YEAR(AB1120))*12+MONTH(AC1120)-MONTH(AB1120)+1,(AC1120-AB1120+1))</f>
        <v>2</v>
      </c>
      <c r="F1120" s="239" t="n">
        <f aca="false">E1120*SUM(P1120:Q1120)</f>
        <v>50</v>
      </c>
      <c r="G1120" s="214" t="n">
        <v>1289346</v>
      </c>
      <c r="H1120" s="215" t="n">
        <v>37035.343900463</v>
      </c>
      <c r="I1120" s="0" t="s">
        <v>1073</v>
      </c>
      <c r="M1120" s="0" t="s">
        <v>67</v>
      </c>
      <c r="N1120" s="0" t="s">
        <v>1648</v>
      </c>
      <c r="O1120" s="0" t="s">
        <v>1656</v>
      </c>
      <c r="Q1120" s="216" t="n">
        <v>25</v>
      </c>
      <c r="S1120" s="0" t="s">
        <v>930</v>
      </c>
      <c r="T1120" s="0" t="s">
        <v>784</v>
      </c>
      <c r="U1120" s="218" t="n">
        <v>133</v>
      </c>
      <c r="V1120" s="0" t="s">
        <v>1691</v>
      </c>
      <c r="W1120" s="0" t="s">
        <v>1651</v>
      </c>
      <c r="X1120" s="0" t="s">
        <v>1652</v>
      </c>
      <c r="Y1120" s="0" t="s">
        <v>1051</v>
      </c>
      <c r="Z1120" s="0" t="s">
        <v>618</v>
      </c>
      <c r="AA1120" s="0" t="n">
        <v>621294.1</v>
      </c>
      <c r="AB1120" s="215" t="n">
        <v>37038.875</v>
      </c>
      <c r="AC1120" s="215" t="n">
        <v>37039.875</v>
      </c>
    </row>
    <row r="1121" customFormat="false" ht="12.75" hidden="false" customHeight="false" outlineLevel="0" collapsed="false">
      <c r="A1121" s="208" t="str">
        <f aca="false">B1121&amp;" "&amp;C1121&amp;" "&amp;D1121</f>
        <v>US Natural Gas Physical</v>
      </c>
      <c r="B1121" s="208" t="str">
        <f aca="false">IF((LEFT(N1121,2)="US"),"US","")</f>
        <v>US</v>
      </c>
      <c r="C1121" s="208" t="str">
        <f aca="false">M1121</f>
        <v>Natural Gas</v>
      </c>
      <c r="D1121" s="208" t="str">
        <f aca="false">IF(ISNUMBER(FIND("Phy",N1121))=TRUE(),"Physical","Financial")</f>
        <v>Physical</v>
      </c>
      <c r="E1121" s="208" t="n">
        <f aca="false">IF(VLOOKUP(S1121,'DD-Lookup'!$J$6:$L$50,3,FALSE())="Monthly",(YEAR(AC1121)-YEAR(AB1121))*12+MONTH(AC1121)-MONTH(AB1121)+1,(AC1121-AB1121+1))</f>
        <v>1</v>
      </c>
      <c r="F1121" s="239" t="n">
        <f aca="false">E1121*SUM(P1121:Q1121)</f>
        <v>5000</v>
      </c>
      <c r="G1121" s="214" t="n">
        <v>1289345</v>
      </c>
      <c r="H1121" s="215" t="n">
        <v>37035.343900463</v>
      </c>
      <c r="I1121" s="0" t="s">
        <v>1773</v>
      </c>
      <c r="M1121" s="0" t="s">
        <v>858</v>
      </c>
      <c r="N1121" s="0" t="s">
        <v>1305</v>
      </c>
      <c r="O1121" s="0" t="s">
        <v>1577</v>
      </c>
      <c r="Q1121" s="216" t="n">
        <v>5000</v>
      </c>
      <c r="S1121" s="0" t="s">
        <v>1026</v>
      </c>
      <c r="T1121" s="0" t="s">
        <v>784</v>
      </c>
      <c r="U1121" s="218" t="n">
        <v>7.45</v>
      </c>
      <c r="V1121" s="0" t="s">
        <v>1774</v>
      </c>
      <c r="W1121" s="0" t="s">
        <v>1579</v>
      </c>
      <c r="X1121" s="0" t="s">
        <v>1535</v>
      </c>
      <c r="Y1121" s="0" t="s">
        <v>1310</v>
      </c>
      <c r="Z1121" s="0" t="s">
        <v>571</v>
      </c>
      <c r="AA1121" s="0" t="n">
        <v>807182</v>
      </c>
      <c r="AB1121" s="215" t="n">
        <v>37036.875</v>
      </c>
      <c r="AC1121" s="215" t="n">
        <v>37036.875</v>
      </c>
    </row>
    <row r="1122" customFormat="false" ht="12.75" hidden="false" customHeight="false" outlineLevel="0" collapsed="false">
      <c r="A1122" s="208" t="str">
        <f aca="false">B1122&amp;" "&amp;C1122&amp;" "&amp;D1122</f>
        <v>US Power Physical</v>
      </c>
      <c r="B1122" s="208" t="str">
        <f aca="false">IF((LEFT(N1122,2)="US"),"US","")</f>
        <v>US</v>
      </c>
      <c r="C1122" s="208" t="str">
        <f aca="false">M1122</f>
        <v>Power</v>
      </c>
      <c r="D1122" s="208" t="str">
        <f aca="false">IF(ISNUMBER(FIND("Phy",N1122))=TRUE(),"Physical","Financial")</f>
        <v>Physical</v>
      </c>
      <c r="E1122" s="208" t="n">
        <f aca="false">IF(VLOOKUP(S1122,'DD-Lookup'!$J$6:$L$50,3,FALSE())="Monthly",(YEAR(AC1122)-YEAR(AB1122))*12+MONTH(AC1122)-MONTH(AB1122)+1,(AC1122-AB1122+1))</f>
        <v>2</v>
      </c>
      <c r="F1122" s="239" t="n">
        <f aca="false">E1122*SUM(P1122:Q1122)</f>
        <v>50</v>
      </c>
      <c r="G1122" s="214" t="n">
        <v>1289347</v>
      </c>
      <c r="H1122" s="215" t="n">
        <v>37035.3439467593</v>
      </c>
      <c r="I1122" s="0" t="s">
        <v>1073</v>
      </c>
      <c r="M1122" s="0" t="s">
        <v>67</v>
      </c>
      <c r="N1122" s="0" t="s">
        <v>1628</v>
      </c>
      <c r="O1122" s="0" t="s">
        <v>1682</v>
      </c>
      <c r="Q1122" s="216" t="n">
        <v>25</v>
      </c>
      <c r="S1122" s="0" t="s">
        <v>930</v>
      </c>
      <c r="T1122" s="0" t="s">
        <v>784</v>
      </c>
      <c r="U1122" s="218" t="n">
        <v>120</v>
      </c>
      <c r="V1122" s="0" t="s">
        <v>1691</v>
      </c>
      <c r="W1122" s="0" t="s">
        <v>1665</v>
      </c>
      <c r="X1122" s="0" t="s">
        <v>1632</v>
      </c>
      <c r="Y1122" s="0" t="s">
        <v>1051</v>
      </c>
      <c r="Z1122" s="0" t="s">
        <v>618</v>
      </c>
      <c r="AA1122" s="0" t="n">
        <v>621295.1</v>
      </c>
      <c r="AB1122" s="215" t="n">
        <v>37038.875</v>
      </c>
      <c r="AC1122" s="215" t="n">
        <v>37039.875</v>
      </c>
    </row>
    <row r="1123" customFormat="false" ht="12.75" hidden="false" customHeight="false" outlineLevel="0" collapsed="false">
      <c r="A1123" s="208" t="str">
        <f aca="false">B1123&amp;" "&amp;C1123&amp;" "&amp;D1123</f>
        <v> Metals Financial</v>
      </c>
      <c r="B1123" s="208" t="str">
        <f aca="false">IF((LEFT(N1123,2)="US"),"US","")</f>
        <v/>
      </c>
      <c r="C1123" s="208" t="str">
        <f aca="false">M1123</f>
        <v>Metals</v>
      </c>
      <c r="D1123" s="208" t="str">
        <f aca="false">IF(ISNUMBER(FIND("Phy",N1123))=TRUE(),"Physical","Financial")</f>
        <v>Financial</v>
      </c>
      <c r="E1123" s="208" t="n">
        <f aca="false">IF(VLOOKUP(S1123,'DD-Lookup'!$J$6:$L$50,3,FALSE())="Monthly",(YEAR(AC1123)-YEAR(AB1123))*12+MONTH(AC1123)-MONTH(AB1123)+1,(AC1123-AB1123+1))</f>
        <v>1</v>
      </c>
      <c r="F1123" s="239" t="n">
        <f aca="false">E1123*SUM(P1123:Q1123)</f>
        <v>20</v>
      </c>
      <c r="G1123" s="214" t="n">
        <v>1289349</v>
      </c>
      <c r="H1123" s="215" t="n">
        <v>37035.3440740741</v>
      </c>
      <c r="I1123" s="0" t="s">
        <v>850</v>
      </c>
      <c r="M1123" s="0" t="s">
        <v>780</v>
      </c>
      <c r="N1123" s="0" t="s">
        <v>781</v>
      </c>
      <c r="O1123" s="0" t="s">
        <v>782</v>
      </c>
      <c r="Q1123" s="216" t="n">
        <v>20</v>
      </c>
      <c r="S1123" s="0" t="s">
        <v>783</v>
      </c>
      <c r="T1123" s="0" t="s">
        <v>784</v>
      </c>
      <c r="U1123" s="218" t="n">
        <v>1543</v>
      </c>
      <c r="V1123" s="0" t="s">
        <v>1041</v>
      </c>
      <c r="W1123" s="0" t="s">
        <v>803</v>
      </c>
      <c r="X1123" s="0" t="s">
        <v>787</v>
      </c>
      <c r="Y1123" s="0" t="s">
        <v>788</v>
      </c>
      <c r="Z1123" s="0" t="s">
        <v>789</v>
      </c>
      <c r="AA1123" s="0" t="n">
        <v>2150622</v>
      </c>
    </row>
    <row r="1124" customFormat="false" ht="12.75" hidden="false" customHeight="false" outlineLevel="0" collapsed="false">
      <c r="A1124" s="208" t="str">
        <f aca="false">B1124&amp;" "&amp;C1124&amp;" "&amp;D1124</f>
        <v>US Natural Gas Physical</v>
      </c>
      <c r="B1124" s="208" t="str">
        <f aca="false">IF((LEFT(N1124,2)="US"),"US","")</f>
        <v>US</v>
      </c>
      <c r="C1124" s="208" t="str">
        <f aca="false">M1124</f>
        <v>Natural Gas</v>
      </c>
      <c r="D1124" s="208" t="str">
        <f aca="false">IF(ISNUMBER(FIND("Phy",N1124))=TRUE(),"Physical","Financial")</f>
        <v>Physical</v>
      </c>
      <c r="E1124" s="208" t="n">
        <f aca="false">IF(VLOOKUP(S1124,'DD-Lookup'!$J$6:$L$50,3,FALSE())="Monthly",(YEAR(AC1124)-YEAR(AB1124))*12+MONTH(AC1124)-MONTH(AB1124)+1,(AC1124-AB1124+1))</f>
        <v>1</v>
      </c>
      <c r="F1124" s="239" t="n">
        <f aca="false">E1124*SUM(P1124:Q1124)</f>
        <v>5000</v>
      </c>
      <c r="G1124" s="214" t="n">
        <v>1289348</v>
      </c>
      <c r="H1124" s="215" t="n">
        <v>37035.3440740741</v>
      </c>
      <c r="I1124" s="0" t="s">
        <v>1773</v>
      </c>
      <c r="M1124" s="0" t="s">
        <v>858</v>
      </c>
      <c r="N1124" s="0" t="s">
        <v>1305</v>
      </c>
      <c r="O1124" s="0" t="s">
        <v>1577</v>
      </c>
      <c r="Q1124" s="216" t="n">
        <v>5000</v>
      </c>
      <c r="S1124" s="0" t="s">
        <v>1026</v>
      </c>
      <c r="T1124" s="0" t="s">
        <v>784</v>
      </c>
      <c r="U1124" s="218" t="n">
        <v>7.6</v>
      </c>
      <c r="V1124" s="0" t="s">
        <v>1774</v>
      </c>
      <c r="W1124" s="0" t="s">
        <v>1579</v>
      </c>
      <c r="X1124" s="0" t="s">
        <v>1535</v>
      </c>
      <c r="Y1124" s="0" t="s">
        <v>1310</v>
      </c>
      <c r="Z1124" s="0" t="s">
        <v>571</v>
      </c>
      <c r="AA1124" s="0" t="n">
        <v>807183</v>
      </c>
      <c r="AB1124" s="215" t="n">
        <v>37036.875</v>
      </c>
      <c r="AC1124" s="215" t="n">
        <v>37036.875</v>
      </c>
    </row>
    <row r="1125" customFormat="false" ht="12.75" hidden="false" customHeight="false" outlineLevel="0" collapsed="false">
      <c r="A1125" s="208" t="str">
        <f aca="false">B1125&amp;" "&amp;C1125&amp;" "&amp;D1125</f>
        <v>US Power Financial</v>
      </c>
      <c r="B1125" s="208" t="str">
        <f aca="false">IF((LEFT(N1125,2)="US"),"US","")</f>
        <v>US</v>
      </c>
      <c r="C1125" s="208" t="str">
        <f aca="false">M1125</f>
        <v>Power</v>
      </c>
      <c r="D1125" s="208" t="str">
        <f aca="false">IF(ISNUMBER(FIND("Phy",N1125))=TRUE(),"Physical","Financial")</f>
        <v>Financial</v>
      </c>
      <c r="E1125" s="208" t="n">
        <f aca="false">IF(VLOOKUP(S1125,'DD-Lookup'!$J$6:$L$50,3,FALSE())="Monthly",(YEAR(AC1125)-YEAR(AB1125))*12+MONTH(AC1125)-MONTH(AB1125)+1,(AC1125-AB1125+1))</f>
        <v>30</v>
      </c>
      <c r="F1125" s="239" t="n">
        <f aca="false">E1125*SUM(P1125:Q1125)</f>
        <v>1500</v>
      </c>
      <c r="G1125" s="214" t="n">
        <v>1289350</v>
      </c>
      <c r="H1125" s="215" t="n">
        <v>37035.3441319445</v>
      </c>
      <c r="I1125" s="0" t="s">
        <v>1155</v>
      </c>
      <c r="M1125" s="0" t="s">
        <v>67</v>
      </c>
      <c r="N1125" s="0" t="s">
        <v>1046</v>
      </c>
      <c r="O1125" s="0" t="s">
        <v>1786</v>
      </c>
      <c r="Q1125" s="216" t="n">
        <v>50</v>
      </c>
      <c r="S1125" s="0" t="s">
        <v>930</v>
      </c>
      <c r="T1125" s="0" t="s">
        <v>784</v>
      </c>
      <c r="U1125" s="218" t="n">
        <v>53.15</v>
      </c>
      <c r="V1125" s="0" t="s">
        <v>1299</v>
      </c>
      <c r="W1125" s="0" t="s">
        <v>1062</v>
      </c>
      <c r="X1125" s="0" t="s">
        <v>1369</v>
      </c>
      <c r="Y1125" s="0" t="s">
        <v>1051</v>
      </c>
      <c r="Z1125" s="0" t="s">
        <v>571</v>
      </c>
      <c r="AA1125" s="0" t="n">
        <v>621296.1</v>
      </c>
      <c r="AB1125" s="215" t="n">
        <v>37043</v>
      </c>
      <c r="AC1125" s="215" t="n">
        <v>37072</v>
      </c>
    </row>
    <row r="1126" customFormat="false" ht="12.75" hidden="false" customHeight="false" outlineLevel="0" collapsed="false">
      <c r="A1126" s="208" t="str">
        <f aca="false">B1126&amp;" "&amp;C1126&amp;" "&amp;D1126</f>
        <v>US Natural Gas Physical</v>
      </c>
      <c r="B1126" s="208" t="str">
        <f aca="false">IF((LEFT(N1126,2)="US"),"US","")</f>
        <v>US</v>
      </c>
      <c r="C1126" s="208" t="str">
        <f aca="false">M1126</f>
        <v>Natural Gas</v>
      </c>
      <c r="D1126" s="208" t="str">
        <f aca="false">IF(ISNUMBER(FIND("Phy",N1126))=TRUE(),"Physical","Financial")</f>
        <v>Physical</v>
      </c>
      <c r="E1126" s="208" t="n">
        <f aca="false">IF(VLOOKUP(S1126,'DD-Lookup'!$J$6:$L$50,3,FALSE())="Monthly",(YEAR(AC1126)-YEAR(AB1126))*12+MONTH(AC1126)-MONTH(AB1126)+1,(AC1126-AB1126+1))</f>
        <v>1</v>
      </c>
      <c r="F1126" s="239" t="n">
        <f aca="false">E1126*SUM(P1126:Q1126)</f>
        <v>3069</v>
      </c>
      <c r="G1126" s="214" t="n">
        <v>1289351</v>
      </c>
      <c r="H1126" s="215" t="n">
        <v>37035.3441435185</v>
      </c>
      <c r="I1126" s="0" t="s">
        <v>1732</v>
      </c>
      <c r="M1126" s="0" t="s">
        <v>858</v>
      </c>
      <c r="N1126" s="0" t="s">
        <v>1305</v>
      </c>
      <c r="O1126" s="0" t="s">
        <v>1787</v>
      </c>
      <c r="Q1126" s="216" t="n">
        <v>3069</v>
      </c>
      <c r="S1126" s="0" t="s">
        <v>1026</v>
      </c>
      <c r="T1126" s="0" t="s">
        <v>784</v>
      </c>
      <c r="U1126" s="218" t="n">
        <v>4.06</v>
      </c>
      <c r="V1126" s="0" t="s">
        <v>1788</v>
      </c>
      <c r="W1126" s="0" t="s">
        <v>1422</v>
      </c>
      <c r="X1126" s="0" t="s">
        <v>1639</v>
      </c>
      <c r="Y1126" s="0" t="s">
        <v>1310</v>
      </c>
      <c r="Z1126" s="0" t="s">
        <v>571</v>
      </c>
      <c r="AA1126" s="0" t="n">
        <v>807184</v>
      </c>
      <c r="AB1126" s="215" t="n">
        <v>37036.875</v>
      </c>
      <c r="AC1126" s="215" t="n">
        <v>37036.875</v>
      </c>
    </row>
    <row r="1127" customFormat="false" ht="12.75" hidden="false" customHeight="false" outlineLevel="0" collapsed="false">
      <c r="A1127" s="208" t="str">
        <f aca="false">B1127&amp;" "&amp;C1127&amp;" "&amp;D1127</f>
        <v>US Natural Gas Physical</v>
      </c>
      <c r="B1127" s="208" t="str">
        <f aca="false">IF((LEFT(N1127,2)="US"),"US","")</f>
        <v>US</v>
      </c>
      <c r="C1127" s="208" t="str">
        <f aca="false">M1127</f>
        <v>Natural Gas</v>
      </c>
      <c r="D1127" s="208" t="str">
        <f aca="false">IF(ISNUMBER(FIND("Phy",N1127))=TRUE(),"Physical","Financial")</f>
        <v>Physical</v>
      </c>
      <c r="E1127" s="208" t="n">
        <f aca="false">IF(VLOOKUP(S1127,'DD-Lookup'!$J$6:$L$50,3,FALSE())="Monthly",(YEAR(AC1127)-YEAR(AB1127))*12+MONTH(AC1127)-MONTH(AB1127)+1,(AC1127-AB1127+1))</f>
        <v>1</v>
      </c>
      <c r="F1127" s="239" t="n">
        <f aca="false">E1127*SUM(P1127:Q1127)</f>
        <v>10000</v>
      </c>
      <c r="G1127" s="214" t="n">
        <v>1289352</v>
      </c>
      <c r="H1127" s="215" t="n">
        <v>37035.3441898148</v>
      </c>
      <c r="I1127" s="0" t="s">
        <v>1115</v>
      </c>
      <c r="M1127" s="0" t="s">
        <v>858</v>
      </c>
      <c r="N1127" s="0" t="s">
        <v>1305</v>
      </c>
      <c r="O1127" s="0" t="s">
        <v>1666</v>
      </c>
      <c r="P1127" s="216" t="n">
        <v>10000</v>
      </c>
      <c r="S1127" s="0" t="s">
        <v>1026</v>
      </c>
      <c r="T1127" s="0" t="s">
        <v>784</v>
      </c>
      <c r="U1127" s="218" t="n">
        <v>4.125</v>
      </c>
      <c r="V1127" s="0" t="s">
        <v>1789</v>
      </c>
      <c r="W1127" s="0" t="s">
        <v>1667</v>
      </c>
      <c r="X1127" s="0" t="s">
        <v>1668</v>
      </c>
      <c r="Y1127" s="0" t="s">
        <v>1310</v>
      </c>
      <c r="Z1127" s="0" t="s">
        <v>571</v>
      </c>
      <c r="AA1127" s="0" t="n">
        <v>807185</v>
      </c>
      <c r="AB1127" s="215" t="n">
        <v>37036.875</v>
      </c>
      <c r="AC1127" s="215" t="n">
        <v>37036.875</v>
      </c>
    </row>
    <row r="1128" customFormat="false" ht="12.75" hidden="false" customHeight="false" outlineLevel="0" collapsed="false">
      <c r="A1128" s="208" t="str">
        <f aca="false">B1128&amp;" "&amp;C1128&amp;" "&amp;D1128</f>
        <v>US Natural Gas Physical</v>
      </c>
      <c r="B1128" s="208" t="str">
        <f aca="false">IF((LEFT(N1128,2)="US"),"US","")</f>
        <v>US</v>
      </c>
      <c r="C1128" s="208" t="str">
        <f aca="false">M1128</f>
        <v>Natural Gas</v>
      </c>
      <c r="D1128" s="208" t="str">
        <f aca="false">IF(ISNUMBER(FIND("Phy",N1128))=TRUE(),"Physical","Financial")</f>
        <v>Physical</v>
      </c>
      <c r="E1128" s="208" t="n">
        <f aca="false">IF(VLOOKUP(S1128,'DD-Lookup'!$J$6:$L$50,3,FALSE())="Monthly",(YEAR(AC1128)-YEAR(AB1128))*12+MONTH(AC1128)-MONTH(AB1128)+1,(AC1128-AB1128+1))</f>
        <v>1</v>
      </c>
      <c r="F1128" s="239" t="n">
        <f aca="false">E1128*SUM(P1128:Q1128)</f>
        <v>10000</v>
      </c>
      <c r="G1128" s="214" t="n">
        <v>1289353</v>
      </c>
      <c r="H1128" s="215" t="n">
        <v>37035.3442824074</v>
      </c>
      <c r="I1128" s="0" t="s">
        <v>1317</v>
      </c>
      <c r="M1128" s="0" t="s">
        <v>858</v>
      </c>
      <c r="N1128" s="0" t="s">
        <v>1305</v>
      </c>
      <c r="O1128" s="0" t="s">
        <v>1469</v>
      </c>
      <c r="P1128" s="216" t="n">
        <v>10000</v>
      </c>
      <c r="S1128" s="0" t="s">
        <v>1026</v>
      </c>
      <c r="T1128" s="0" t="s">
        <v>784</v>
      </c>
      <c r="U1128" s="218" t="n">
        <v>4.06</v>
      </c>
      <c r="V1128" s="0" t="s">
        <v>1402</v>
      </c>
      <c r="W1128" s="0" t="s">
        <v>1314</v>
      </c>
      <c r="X1128" s="0" t="s">
        <v>1315</v>
      </c>
      <c r="Y1128" s="0" t="s">
        <v>1310</v>
      </c>
      <c r="Z1128" s="0" t="s">
        <v>571</v>
      </c>
      <c r="AA1128" s="0" t="n">
        <v>807186</v>
      </c>
      <c r="AB1128" s="215" t="n">
        <v>37036.875</v>
      </c>
      <c r="AC1128" s="215" t="n">
        <v>37036.875</v>
      </c>
    </row>
    <row r="1129" customFormat="false" ht="12.75" hidden="false" customHeight="false" outlineLevel="0" collapsed="false">
      <c r="A1129" s="208" t="str">
        <f aca="false">B1129&amp;" "&amp;C1129&amp;" "&amp;D1129</f>
        <v>US Power Physical</v>
      </c>
      <c r="B1129" s="208" t="str">
        <f aca="false">IF((LEFT(N1129,2)="US"),"US","")</f>
        <v>US</v>
      </c>
      <c r="C1129" s="208" t="str">
        <f aca="false">M1129</f>
        <v>Power</v>
      </c>
      <c r="D1129" s="208" t="str">
        <f aca="false">IF(ISNUMBER(FIND("Phy",N1129))=TRUE(),"Physical","Financial")</f>
        <v>Physical</v>
      </c>
      <c r="E1129" s="208" t="n">
        <f aca="false">IF(VLOOKUP(S1129,'DD-Lookup'!$J$6:$L$50,3,FALSE())="Monthly",(YEAR(AC1129)-YEAR(AB1129))*12+MONTH(AC1129)-MONTH(AB1129)+1,(AC1129-AB1129+1))</f>
        <v>2</v>
      </c>
      <c r="F1129" s="239" t="n">
        <f aca="false">E1129*SUM(P1129:Q1129)</f>
        <v>50</v>
      </c>
      <c r="G1129" s="214" t="n">
        <v>1289355</v>
      </c>
      <c r="H1129" s="215" t="n">
        <v>37035.3442939815</v>
      </c>
      <c r="I1129" s="0" t="s">
        <v>1165</v>
      </c>
      <c r="M1129" s="0" t="s">
        <v>67</v>
      </c>
      <c r="N1129" s="0" t="s">
        <v>1648</v>
      </c>
      <c r="O1129" s="0" t="s">
        <v>1649</v>
      </c>
      <c r="Q1129" s="216" t="n">
        <v>25</v>
      </c>
      <c r="S1129" s="0" t="s">
        <v>930</v>
      </c>
      <c r="T1129" s="0" t="s">
        <v>784</v>
      </c>
      <c r="U1129" s="218" t="n">
        <v>111</v>
      </c>
      <c r="V1129" s="0" t="s">
        <v>1782</v>
      </c>
      <c r="W1129" s="0" t="s">
        <v>1651</v>
      </c>
      <c r="X1129" s="0" t="s">
        <v>1652</v>
      </c>
      <c r="Y1129" s="0" t="s">
        <v>1051</v>
      </c>
      <c r="Z1129" s="0" t="s">
        <v>618</v>
      </c>
      <c r="AA1129" s="0" t="n">
        <v>621298.1</v>
      </c>
      <c r="AB1129" s="215" t="n">
        <v>37038.875</v>
      </c>
      <c r="AC1129" s="215" t="n">
        <v>37039.875</v>
      </c>
    </row>
    <row r="1130" customFormat="false" ht="12.75" hidden="false" customHeight="false" outlineLevel="0" collapsed="false">
      <c r="A1130" s="208" t="str">
        <f aca="false">B1130&amp;" "&amp;C1130&amp;" "&amp;D1130</f>
        <v>US Power Physical</v>
      </c>
      <c r="B1130" s="208" t="str">
        <f aca="false">IF((LEFT(N1130,2)="US"),"US","")</f>
        <v>US</v>
      </c>
      <c r="C1130" s="208" t="str">
        <f aca="false">M1130</f>
        <v>Power</v>
      </c>
      <c r="D1130" s="208" t="str">
        <f aca="false">IF(ISNUMBER(FIND("Phy",N1130))=TRUE(),"Physical","Financial")</f>
        <v>Physical</v>
      </c>
      <c r="E1130" s="208" t="n">
        <f aca="false">IF(VLOOKUP(S1130,'DD-Lookup'!$J$6:$L$50,3,FALSE())="Monthly",(YEAR(AC1130)-YEAR(AB1130))*12+MONTH(AC1130)-MONTH(AB1130)+1,(AC1130-AB1130+1))</f>
        <v>92</v>
      </c>
      <c r="F1130" s="239" t="n">
        <f aca="false">E1130*SUM(P1130:Q1130)</f>
        <v>2300</v>
      </c>
      <c r="G1130" s="214" t="n">
        <v>1289354</v>
      </c>
      <c r="H1130" s="215" t="n">
        <v>37035.3442939815</v>
      </c>
      <c r="I1130" s="0" t="s">
        <v>1078</v>
      </c>
      <c r="M1130" s="0" t="s">
        <v>67</v>
      </c>
      <c r="N1130" s="0" t="s">
        <v>1628</v>
      </c>
      <c r="O1130" s="0" t="s">
        <v>1790</v>
      </c>
      <c r="P1130" s="216" t="n">
        <v>25</v>
      </c>
      <c r="S1130" s="0" t="s">
        <v>930</v>
      </c>
      <c r="T1130" s="0" t="s">
        <v>784</v>
      </c>
      <c r="U1130" s="218" t="n">
        <v>44</v>
      </c>
      <c r="V1130" s="0" t="s">
        <v>1791</v>
      </c>
      <c r="W1130" s="0" t="s">
        <v>1792</v>
      </c>
      <c r="X1130" s="0" t="s">
        <v>1632</v>
      </c>
      <c r="Y1130" s="0" t="s">
        <v>1051</v>
      </c>
      <c r="Z1130" s="0" t="s">
        <v>618</v>
      </c>
      <c r="AA1130" s="0" t="n">
        <v>621297.1</v>
      </c>
      <c r="AB1130" s="215" t="n">
        <v>37530.7013888889</v>
      </c>
      <c r="AC1130" s="215" t="n">
        <v>37621.7013888889</v>
      </c>
    </row>
    <row r="1131" customFormat="false" ht="12.75" hidden="false" customHeight="false" outlineLevel="0" collapsed="false">
      <c r="A1131" s="208" t="str">
        <f aca="false">B1131&amp;" "&amp;C1131&amp;" "&amp;D1131</f>
        <v>US Power Physical</v>
      </c>
      <c r="B1131" s="208" t="str">
        <f aca="false">IF((LEFT(N1131,2)="US"),"US","")</f>
        <v>US</v>
      </c>
      <c r="C1131" s="208" t="str">
        <f aca="false">M1131</f>
        <v>Power</v>
      </c>
      <c r="D1131" s="208" t="str">
        <f aca="false">IF(ISNUMBER(FIND("Phy",N1131))=TRUE(),"Physical","Financial")</f>
        <v>Physical</v>
      </c>
      <c r="E1131" s="208" t="n">
        <f aca="false">IF(VLOOKUP(S1131,'DD-Lookup'!$J$6:$L$50,3,FALSE())="Monthly",(YEAR(AC1131)-YEAR(AB1131))*12+MONTH(AC1131)-MONTH(AB1131)+1,(AC1131-AB1131+1))</f>
        <v>2</v>
      </c>
      <c r="F1131" s="239" t="n">
        <f aca="false">E1131*SUM(P1131:Q1131)</f>
        <v>18</v>
      </c>
      <c r="G1131" s="214" t="n">
        <v>1289356</v>
      </c>
      <c r="H1131" s="215" t="n">
        <v>37035.3444212963</v>
      </c>
      <c r="I1131" s="0" t="s">
        <v>1112</v>
      </c>
      <c r="M1131" s="0" t="s">
        <v>67</v>
      </c>
      <c r="N1131" s="0" t="s">
        <v>1648</v>
      </c>
      <c r="O1131" s="0" t="s">
        <v>1793</v>
      </c>
      <c r="Q1131" s="216" t="n">
        <v>9</v>
      </c>
      <c r="S1131" s="0" t="s">
        <v>930</v>
      </c>
      <c r="T1131" s="0" t="s">
        <v>784</v>
      </c>
      <c r="U1131" s="218" t="n">
        <v>134</v>
      </c>
      <c r="V1131" s="0" t="s">
        <v>1794</v>
      </c>
      <c r="W1131" s="0" t="s">
        <v>1795</v>
      </c>
      <c r="X1131" s="0" t="s">
        <v>1652</v>
      </c>
      <c r="Y1131" s="0" t="s">
        <v>1051</v>
      </c>
      <c r="Z1131" s="0" t="s">
        <v>618</v>
      </c>
      <c r="AA1131" s="0" t="n">
        <v>621299.1</v>
      </c>
      <c r="AB1131" s="215" t="n">
        <v>37038.875</v>
      </c>
      <c r="AC1131" s="215" t="n">
        <v>37039.875</v>
      </c>
    </row>
    <row r="1132" customFormat="false" ht="12.75" hidden="false" customHeight="false" outlineLevel="0" collapsed="false">
      <c r="A1132" s="208" t="str">
        <f aca="false">B1132&amp;" "&amp;C1132&amp;" "&amp;D1132</f>
        <v>US Natural Gas Financial</v>
      </c>
      <c r="B1132" s="208" t="str">
        <f aca="false">IF((LEFT(N1132,2)="US"),"US","")</f>
        <v>US</v>
      </c>
      <c r="C1132" s="208" t="str">
        <f aca="false">M1132</f>
        <v>Natural Gas</v>
      </c>
      <c r="D1132" s="208" t="str">
        <f aca="false">IF(ISNUMBER(FIND("Phy",N1132))=TRUE(),"Physical","Financial")</f>
        <v>Financial</v>
      </c>
      <c r="E1132" s="208" t="n">
        <f aca="false">IF(VLOOKUP(S1132,'DD-Lookup'!$J$6:$L$50,3,FALSE())="Monthly",(YEAR(AC1132)-YEAR(AB1132))*12+MONTH(AC1132)-MONTH(AB1132)+1,(AC1132-AB1132+1))</f>
        <v>31</v>
      </c>
      <c r="F1132" s="239" t="n">
        <f aca="false">E1132*SUM(P1132:Q1132)</f>
        <v>155000</v>
      </c>
      <c r="G1132" s="214" t="n">
        <v>1289357</v>
      </c>
      <c r="H1132" s="215" t="n">
        <v>37035.3444560185</v>
      </c>
      <c r="I1132" s="0" t="s">
        <v>1505</v>
      </c>
      <c r="M1132" s="0" t="s">
        <v>858</v>
      </c>
      <c r="N1132" s="0" t="s">
        <v>1482</v>
      </c>
      <c r="O1132" s="0" t="s">
        <v>1796</v>
      </c>
      <c r="Q1132" s="216" t="n">
        <v>5000</v>
      </c>
      <c r="S1132" s="0" t="s">
        <v>1026</v>
      </c>
      <c r="T1132" s="0" t="s">
        <v>784</v>
      </c>
      <c r="U1132" s="218" t="n">
        <v>0.48</v>
      </c>
      <c r="V1132" s="0" t="s">
        <v>1797</v>
      </c>
      <c r="W1132" s="0" t="s">
        <v>1485</v>
      </c>
      <c r="X1132" s="0" t="s">
        <v>1486</v>
      </c>
      <c r="Y1132" s="0" t="s">
        <v>838</v>
      </c>
      <c r="Z1132" s="0" t="s">
        <v>571</v>
      </c>
      <c r="AA1132" s="0" t="s">
        <v>1798</v>
      </c>
      <c r="AB1132" s="215" t="n">
        <v>37165</v>
      </c>
      <c r="AC1132" s="215" t="n">
        <v>37195</v>
      </c>
    </row>
    <row r="1133" customFormat="false" ht="12.75" hidden="false" customHeight="false" outlineLevel="0" collapsed="false">
      <c r="A1133" s="208" t="str">
        <f aca="false">B1133&amp;" "&amp;C1133&amp;" "&amp;D1133</f>
        <v>US Natural Gas Physical</v>
      </c>
      <c r="B1133" s="208" t="str">
        <f aca="false">IF((LEFT(N1133,2)="US"),"US","")</f>
        <v>US</v>
      </c>
      <c r="C1133" s="208" t="str">
        <f aca="false">M1133</f>
        <v>Natural Gas</v>
      </c>
      <c r="D1133" s="208" t="str">
        <f aca="false">IF(ISNUMBER(FIND("Phy",N1133))=TRUE(),"Physical","Financial")</f>
        <v>Physical</v>
      </c>
      <c r="E1133" s="208" t="n">
        <f aca="false">IF(VLOOKUP(S1133,'DD-Lookup'!$J$6:$L$50,3,FALSE())="Monthly",(YEAR(AC1133)-YEAR(AB1133))*12+MONTH(AC1133)-MONTH(AB1133)+1,(AC1133-AB1133+1))</f>
        <v>1</v>
      </c>
      <c r="F1133" s="239" t="n">
        <f aca="false">E1133*SUM(P1133:Q1133)</f>
        <v>5000</v>
      </c>
      <c r="G1133" s="214" t="n">
        <v>1289359</v>
      </c>
      <c r="H1133" s="215" t="n">
        <v>37035.3446064815</v>
      </c>
      <c r="I1133" s="0" t="s">
        <v>1358</v>
      </c>
      <c r="M1133" s="0" t="s">
        <v>858</v>
      </c>
      <c r="N1133" s="0" t="s">
        <v>1305</v>
      </c>
      <c r="O1133" s="0" t="s">
        <v>1363</v>
      </c>
      <c r="P1133" s="216" t="n">
        <v>5000</v>
      </c>
      <c r="S1133" s="0" t="s">
        <v>1026</v>
      </c>
      <c r="T1133" s="0" t="s">
        <v>784</v>
      </c>
      <c r="U1133" s="218" t="n">
        <v>4.0675</v>
      </c>
      <c r="V1133" s="0" t="s">
        <v>1364</v>
      </c>
      <c r="W1133" s="0" t="s">
        <v>1361</v>
      </c>
      <c r="X1133" s="0" t="s">
        <v>1362</v>
      </c>
      <c r="Y1133" s="0" t="s">
        <v>1310</v>
      </c>
      <c r="Z1133" s="0" t="s">
        <v>571</v>
      </c>
      <c r="AA1133" s="0" t="n">
        <v>807188</v>
      </c>
      <c r="AB1133" s="215" t="n">
        <v>37036.875</v>
      </c>
      <c r="AC1133" s="215" t="n">
        <v>37036.875</v>
      </c>
    </row>
    <row r="1134" customFormat="false" ht="12.75" hidden="false" customHeight="false" outlineLevel="0" collapsed="false">
      <c r="A1134" s="208" t="str">
        <f aca="false">B1134&amp;" "&amp;C1134&amp;" "&amp;D1134</f>
        <v>US Power Physical</v>
      </c>
      <c r="B1134" s="208" t="str">
        <f aca="false">IF((LEFT(N1134,2)="US"),"US","")</f>
        <v>US</v>
      </c>
      <c r="C1134" s="208" t="str">
        <f aca="false">M1134</f>
        <v>Power</v>
      </c>
      <c r="D1134" s="208" t="str">
        <f aca="false">IF(ISNUMBER(FIND("Phy",N1134))=TRUE(),"Physical","Financial")</f>
        <v>Physical</v>
      </c>
      <c r="E1134" s="208" t="n">
        <f aca="false">IF(VLOOKUP(S1134,'DD-Lookup'!$J$6:$L$50,3,FALSE())="Monthly",(YEAR(AC1134)-YEAR(AB1134))*12+MONTH(AC1134)-MONTH(AB1134)+1,(AC1134-AB1134+1))</f>
        <v>2</v>
      </c>
      <c r="F1134" s="239" t="n">
        <f aca="false">E1134*SUM(P1134:Q1134)</f>
        <v>50</v>
      </c>
      <c r="G1134" s="214" t="n">
        <v>1289361</v>
      </c>
      <c r="H1134" s="215" t="n">
        <v>37035.3446180556</v>
      </c>
      <c r="I1134" s="0" t="s">
        <v>840</v>
      </c>
      <c r="M1134" s="0" t="s">
        <v>67</v>
      </c>
      <c r="N1134" s="0" t="s">
        <v>1648</v>
      </c>
      <c r="O1134" s="0" t="s">
        <v>1656</v>
      </c>
      <c r="P1134" s="216" t="n">
        <v>25</v>
      </c>
      <c r="S1134" s="0" t="s">
        <v>930</v>
      </c>
      <c r="T1134" s="0" t="s">
        <v>784</v>
      </c>
      <c r="U1134" s="218" t="n">
        <v>130</v>
      </c>
      <c r="V1134" s="0" t="s">
        <v>1799</v>
      </c>
      <c r="W1134" s="0" t="s">
        <v>1651</v>
      </c>
      <c r="X1134" s="0" t="s">
        <v>1652</v>
      </c>
      <c r="Y1134" s="0" t="s">
        <v>1051</v>
      </c>
      <c r="Z1134" s="0" t="s">
        <v>618</v>
      </c>
      <c r="AA1134" s="0" t="n">
        <v>621301.1</v>
      </c>
      <c r="AB1134" s="215" t="n">
        <v>37038.875</v>
      </c>
      <c r="AC1134" s="215" t="n">
        <v>37039.875</v>
      </c>
    </row>
    <row r="1135" customFormat="false" ht="12.75" hidden="false" customHeight="false" outlineLevel="0" collapsed="false">
      <c r="A1135" s="208" t="str">
        <f aca="false">B1135&amp;" "&amp;C1135&amp;" "&amp;D1135</f>
        <v>US Natural Gas Physical</v>
      </c>
      <c r="B1135" s="208" t="str">
        <f aca="false">IF((LEFT(N1135,2)="US"),"US","")</f>
        <v>US</v>
      </c>
      <c r="C1135" s="208" t="str">
        <f aca="false">M1135</f>
        <v>Natural Gas</v>
      </c>
      <c r="D1135" s="208" t="str">
        <f aca="false">IF(ISNUMBER(FIND("Phy",N1135))=TRUE(),"Physical","Financial")</f>
        <v>Physical</v>
      </c>
      <c r="E1135" s="208" t="n">
        <f aca="false">IF(VLOOKUP(S1135,'DD-Lookup'!$J$6:$L$50,3,FALSE())="Monthly",(YEAR(AC1135)-YEAR(AB1135))*12+MONTH(AC1135)-MONTH(AB1135)+1,(AC1135-AB1135+1))</f>
        <v>1</v>
      </c>
      <c r="F1135" s="239" t="n">
        <f aca="false">E1135*SUM(P1135:Q1135)</f>
        <v>10000</v>
      </c>
      <c r="G1135" s="214" t="n">
        <v>1289360</v>
      </c>
      <c r="H1135" s="215" t="n">
        <v>37035.3446180556</v>
      </c>
      <c r="I1135" s="0" t="s">
        <v>1431</v>
      </c>
      <c r="M1135" s="0" t="s">
        <v>858</v>
      </c>
      <c r="N1135" s="0" t="s">
        <v>1305</v>
      </c>
      <c r="O1135" s="0" t="s">
        <v>1432</v>
      </c>
      <c r="P1135" s="216" t="n">
        <v>10000</v>
      </c>
      <c r="S1135" s="0" t="s">
        <v>1026</v>
      </c>
      <c r="T1135" s="0" t="s">
        <v>784</v>
      </c>
      <c r="U1135" s="218" t="n">
        <v>4.125</v>
      </c>
      <c r="V1135" s="0" t="s">
        <v>1800</v>
      </c>
      <c r="W1135" s="0" t="s">
        <v>1434</v>
      </c>
      <c r="X1135" s="0" t="s">
        <v>1435</v>
      </c>
      <c r="Y1135" s="0" t="s">
        <v>1310</v>
      </c>
      <c r="Z1135" s="0" t="s">
        <v>571</v>
      </c>
      <c r="AA1135" s="0" t="n">
        <v>807189</v>
      </c>
      <c r="AB1135" s="215" t="n">
        <v>37036.875</v>
      </c>
      <c r="AC1135" s="215" t="n">
        <v>37036.875</v>
      </c>
    </row>
    <row r="1136" customFormat="false" ht="12.75" hidden="false" customHeight="false" outlineLevel="0" collapsed="false">
      <c r="A1136" s="208" t="str">
        <f aca="false">B1136&amp;" "&amp;C1136&amp;" "&amp;D1136</f>
        <v>US Power Physical</v>
      </c>
      <c r="B1136" s="208" t="str">
        <f aca="false">IF((LEFT(N1136,2)="US"),"US","")</f>
        <v>US</v>
      </c>
      <c r="C1136" s="208" t="str">
        <f aca="false">M1136</f>
        <v>Power</v>
      </c>
      <c r="D1136" s="208" t="str">
        <f aca="false">IF(ISNUMBER(FIND("Phy",N1136))=TRUE(),"Physical","Financial")</f>
        <v>Physical</v>
      </c>
      <c r="E1136" s="208" t="n">
        <f aca="false">IF(VLOOKUP(S1136,'DD-Lookup'!$J$6:$L$50,3,FALSE())="Monthly",(YEAR(AC1136)-YEAR(AB1136))*12+MONTH(AC1136)-MONTH(AB1136)+1,(AC1136-AB1136+1))</f>
        <v>31</v>
      </c>
      <c r="F1136" s="239" t="n">
        <f aca="false">E1136*SUM(P1136:Q1136)</f>
        <v>775</v>
      </c>
      <c r="G1136" s="214" t="n">
        <v>1289364</v>
      </c>
      <c r="H1136" s="215" t="n">
        <v>37035.3446990741</v>
      </c>
      <c r="I1136" s="0" t="s">
        <v>1112</v>
      </c>
      <c r="M1136" s="0" t="s">
        <v>67</v>
      </c>
      <c r="N1136" s="0" t="s">
        <v>1628</v>
      </c>
      <c r="O1136" s="0" t="s">
        <v>1801</v>
      </c>
      <c r="Q1136" s="216" t="n">
        <v>25</v>
      </c>
      <c r="S1136" s="0" t="s">
        <v>930</v>
      </c>
      <c r="T1136" s="0" t="s">
        <v>784</v>
      </c>
      <c r="U1136" s="218" t="n">
        <v>393</v>
      </c>
      <c r="V1136" s="0" t="s">
        <v>1747</v>
      </c>
      <c r="W1136" s="0" t="s">
        <v>1792</v>
      </c>
      <c r="X1136" s="0" t="s">
        <v>1632</v>
      </c>
      <c r="Y1136" s="0" t="s">
        <v>1051</v>
      </c>
      <c r="Z1136" s="0" t="s">
        <v>618</v>
      </c>
      <c r="AA1136" s="0" t="n">
        <v>621302.1</v>
      </c>
      <c r="AB1136" s="215" t="n">
        <v>37104.875</v>
      </c>
      <c r="AC1136" s="215" t="n">
        <v>37134.875</v>
      </c>
    </row>
    <row r="1137" customFormat="false" ht="12.75" hidden="false" customHeight="false" outlineLevel="0" collapsed="false">
      <c r="A1137" s="208" t="str">
        <f aca="false">B1137&amp;" "&amp;C1137&amp;" "&amp;D1137</f>
        <v>US Natural Gas Physical</v>
      </c>
      <c r="B1137" s="208" t="str">
        <f aca="false">IF((LEFT(N1137,2)="US"),"US","")</f>
        <v>US</v>
      </c>
      <c r="C1137" s="208" t="str">
        <f aca="false">M1137</f>
        <v>Natural Gas</v>
      </c>
      <c r="D1137" s="208" t="str">
        <f aca="false">IF(ISNUMBER(FIND("Phy",N1137))=TRUE(),"Physical","Financial")</f>
        <v>Physical</v>
      </c>
      <c r="E1137" s="208" t="n">
        <f aca="false">IF(VLOOKUP(S1137,'DD-Lookup'!$J$6:$L$50,3,FALSE())="Monthly",(YEAR(AC1137)-YEAR(AB1137))*12+MONTH(AC1137)-MONTH(AB1137)+1,(AC1137-AB1137+1))</f>
        <v>1</v>
      </c>
      <c r="F1137" s="239" t="n">
        <f aca="false">E1137*SUM(P1137:Q1137)</f>
        <v>5000</v>
      </c>
      <c r="G1137" s="214" t="n">
        <v>1289365</v>
      </c>
      <c r="H1137" s="215" t="n">
        <v>37035.3447222222</v>
      </c>
      <c r="I1137" s="0" t="s">
        <v>1732</v>
      </c>
      <c r="M1137" s="0" t="s">
        <v>858</v>
      </c>
      <c r="N1137" s="0" t="s">
        <v>1305</v>
      </c>
      <c r="O1137" s="0" t="s">
        <v>1418</v>
      </c>
      <c r="P1137" s="216" t="n">
        <v>5000</v>
      </c>
      <c r="S1137" s="0" t="s">
        <v>1026</v>
      </c>
      <c r="T1137" s="0" t="s">
        <v>784</v>
      </c>
      <c r="U1137" s="218" t="n">
        <v>4.48</v>
      </c>
      <c r="V1137" s="0" t="s">
        <v>1802</v>
      </c>
      <c r="W1137" s="0" t="s">
        <v>1388</v>
      </c>
      <c r="X1137" s="0" t="s">
        <v>1389</v>
      </c>
      <c r="Y1137" s="0" t="s">
        <v>1310</v>
      </c>
      <c r="Z1137" s="0" t="s">
        <v>571</v>
      </c>
      <c r="AA1137" s="0" t="n">
        <v>807190</v>
      </c>
      <c r="AB1137" s="215" t="n">
        <v>37036.875</v>
      </c>
      <c r="AC1137" s="215" t="n">
        <v>37036.875</v>
      </c>
    </row>
    <row r="1138" customFormat="false" ht="12.75" hidden="false" customHeight="false" outlineLevel="0" collapsed="false">
      <c r="A1138" s="208" t="str">
        <f aca="false">B1138&amp;" "&amp;C1138&amp;" "&amp;D1138</f>
        <v>US Natural Gas Physical</v>
      </c>
      <c r="B1138" s="208" t="str">
        <f aca="false">IF((LEFT(N1138,2)="US"),"US","")</f>
        <v>US</v>
      </c>
      <c r="C1138" s="208" t="str">
        <f aca="false">M1138</f>
        <v>Natural Gas</v>
      </c>
      <c r="D1138" s="208" t="str">
        <f aca="false">IF(ISNUMBER(FIND("Phy",N1138))=TRUE(),"Physical","Financial")</f>
        <v>Physical</v>
      </c>
      <c r="E1138" s="208" t="n">
        <f aca="false">IF(VLOOKUP(S1138,'DD-Lookup'!$J$6:$L$50,3,FALSE())="Monthly",(YEAR(AC1138)-YEAR(AB1138))*12+MONTH(AC1138)-MONTH(AB1138)+1,(AC1138-AB1138+1))</f>
        <v>1</v>
      </c>
      <c r="F1138" s="239" t="n">
        <f aca="false">E1138*SUM(P1138:Q1138)</f>
        <v>5000</v>
      </c>
      <c r="G1138" s="214" t="n">
        <v>1289366</v>
      </c>
      <c r="H1138" s="215" t="n">
        <v>37035.3448611111</v>
      </c>
      <c r="I1138" s="0" t="s">
        <v>1399</v>
      </c>
      <c r="M1138" s="0" t="s">
        <v>858</v>
      </c>
      <c r="N1138" s="0" t="s">
        <v>1305</v>
      </c>
      <c r="O1138" s="0" t="s">
        <v>1372</v>
      </c>
      <c r="P1138" s="216" t="n">
        <v>5000</v>
      </c>
      <c r="S1138" s="0" t="s">
        <v>1026</v>
      </c>
      <c r="T1138" s="0" t="s">
        <v>784</v>
      </c>
      <c r="U1138" s="218" t="n">
        <v>4.03</v>
      </c>
      <c r="V1138" s="0" t="s">
        <v>1400</v>
      </c>
      <c r="W1138" s="0" t="s">
        <v>1361</v>
      </c>
      <c r="X1138" s="0" t="s">
        <v>1362</v>
      </c>
      <c r="Y1138" s="0" t="s">
        <v>1310</v>
      </c>
      <c r="Z1138" s="0" t="s">
        <v>571</v>
      </c>
      <c r="AA1138" s="0" t="n">
        <v>807191</v>
      </c>
      <c r="AB1138" s="215" t="n">
        <v>37036.875</v>
      </c>
      <c r="AC1138" s="215" t="n">
        <v>37036.875</v>
      </c>
    </row>
    <row r="1139" customFormat="false" ht="12.75" hidden="false" customHeight="false" outlineLevel="0" collapsed="false">
      <c r="A1139" s="208" t="str">
        <f aca="false">B1139&amp;" "&amp;C1139&amp;" "&amp;D1139</f>
        <v>US Natural Gas Physical</v>
      </c>
      <c r="B1139" s="208" t="str">
        <f aca="false">IF((LEFT(N1139,2)="US"),"US","")</f>
        <v>US</v>
      </c>
      <c r="C1139" s="208" t="str">
        <f aca="false">M1139</f>
        <v>Natural Gas</v>
      </c>
      <c r="D1139" s="208" t="str">
        <f aca="false">IF(ISNUMBER(FIND("Phy",N1139))=TRUE(),"Physical","Financial")</f>
        <v>Physical</v>
      </c>
      <c r="E1139" s="208" t="n">
        <f aca="false">IF(VLOOKUP(S1139,'DD-Lookup'!$J$6:$L$50,3,FALSE())="Monthly",(YEAR(AC1139)-YEAR(AB1139))*12+MONTH(AC1139)-MONTH(AB1139)+1,(AC1139-AB1139+1))</f>
        <v>1</v>
      </c>
      <c r="F1139" s="239" t="n">
        <f aca="false">E1139*SUM(P1139:Q1139)</f>
        <v>10000</v>
      </c>
      <c r="G1139" s="214" t="n">
        <v>1289367</v>
      </c>
      <c r="H1139" s="215" t="n">
        <v>37035.3449189815</v>
      </c>
      <c r="I1139" s="0" t="s">
        <v>1183</v>
      </c>
      <c r="M1139" s="0" t="s">
        <v>858</v>
      </c>
      <c r="N1139" s="0" t="s">
        <v>1305</v>
      </c>
      <c r="O1139" s="0" t="s">
        <v>1313</v>
      </c>
      <c r="Q1139" s="216" t="n">
        <v>10000</v>
      </c>
      <c r="S1139" s="0" t="s">
        <v>1026</v>
      </c>
      <c r="T1139" s="0" t="s">
        <v>784</v>
      </c>
      <c r="U1139" s="218" t="n">
        <v>4.075</v>
      </c>
      <c r="V1139" s="0" t="s">
        <v>1307</v>
      </c>
      <c r="W1139" s="0" t="s">
        <v>1314</v>
      </c>
      <c r="X1139" s="0" t="s">
        <v>1315</v>
      </c>
      <c r="Y1139" s="0" t="s">
        <v>1310</v>
      </c>
      <c r="Z1139" s="0" t="s">
        <v>571</v>
      </c>
      <c r="AA1139" s="0" t="n">
        <v>807193</v>
      </c>
      <c r="AB1139" s="215" t="n">
        <v>37036.875</v>
      </c>
      <c r="AC1139" s="215" t="n">
        <v>37036.875</v>
      </c>
    </row>
    <row r="1140" customFormat="false" ht="12.75" hidden="false" customHeight="false" outlineLevel="0" collapsed="false">
      <c r="A1140" s="208" t="str">
        <f aca="false">B1140&amp;" "&amp;C1140&amp;" "&amp;D1140</f>
        <v>US Natural Gas Physical</v>
      </c>
      <c r="B1140" s="208" t="str">
        <f aca="false">IF((LEFT(N1140,2)="US"),"US","")</f>
        <v>US</v>
      </c>
      <c r="C1140" s="208" t="str">
        <f aca="false">M1140</f>
        <v>Natural Gas</v>
      </c>
      <c r="D1140" s="208" t="str">
        <f aca="false">IF(ISNUMBER(FIND("Phy",N1140))=TRUE(),"Physical","Financial")</f>
        <v>Physical</v>
      </c>
      <c r="E1140" s="208" t="n">
        <f aca="false">IF(VLOOKUP(S1140,'DD-Lookup'!$J$6:$L$50,3,FALSE())="Monthly",(YEAR(AC1140)-YEAR(AB1140))*12+MONTH(AC1140)-MONTH(AB1140)+1,(AC1140-AB1140+1))</f>
        <v>30</v>
      </c>
      <c r="F1140" s="239" t="n">
        <f aca="false">E1140*SUM(P1140:Q1140)</f>
        <v>300000</v>
      </c>
      <c r="G1140" s="214" t="n">
        <v>1289368</v>
      </c>
      <c r="H1140" s="215" t="n">
        <v>37035.3449305556</v>
      </c>
      <c r="I1140" s="0" t="s">
        <v>1803</v>
      </c>
      <c r="M1140" s="0" t="s">
        <v>858</v>
      </c>
      <c r="N1140" s="0" t="s">
        <v>1305</v>
      </c>
      <c r="O1140" s="0" t="s">
        <v>1804</v>
      </c>
      <c r="Q1140" s="216" t="n">
        <v>10000</v>
      </c>
      <c r="S1140" s="0" t="s">
        <v>1026</v>
      </c>
      <c r="T1140" s="0" t="s">
        <v>784</v>
      </c>
      <c r="U1140" s="218" t="n">
        <v>2.875</v>
      </c>
      <c r="V1140" s="0" t="s">
        <v>1805</v>
      </c>
      <c r="W1140" s="0" t="s">
        <v>1758</v>
      </c>
      <c r="X1140" s="0" t="s">
        <v>1535</v>
      </c>
      <c r="Y1140" s="0" t="s">
        <v>1310</v>
      </c>
      <c r="Z1140" s="0" t="s">
        <v>571</v>
      </c>
      <c r="AA1140" s="0" t="s">
        <v>1806</v>
      </c>
      <c r="AB1140" s="215" t="n">
        <v>37043.875</v>
      </c>
      <c r="AC1140" s="215" t="n">
        <v>37072.875</v>
      </c>
    </row>
    <row r="1141" customFormat="false" ht="12.75" hidden="false" customHeight="false" outlineLevel="0" collapsed="false">
      <c r="A1141" s="208" t="str">
        <f aca="false">B1141&amp;" "&amp;C1141&amp;" "&amp;D1141</f>
        <v>US Natural Gas Physical</v>
      </c>
      <c r="B1141" s="208" t="str">
        <f aca="false">IF((LEFT(N1141,2)="US"),"US","")</f>
        <v>US</v>
      </c>
      <c r="C1141" s="208" t="str">
        <f aca="false">M1141</f>
        <v>Natural Gas</v>
      </c>
      <c r="D1141" s="208" t="str">
        <f aca="false">IF(ISNUMBER(FIND("Phy",N1141))=TRUE(),"Physical","Financial")</f>
        <v>Physical</v>
      </c>
      <c r="E1141" s="208" t="n">
        <f aca="false">IF(VLOOKUP(S1141,'DD-Lookup'!$J$6:$L$50,3,FALSE())="Monthly",(YEAR(AC1141)-YEAR(AB1141))*12+MONTH(AC1141)-MONTH(AB1141)+1,(AC1141-AB1141+1))</f>
        <v>1</v>
      </c>
      <c r="F1141" s="239" t="n">
        <f aca="false">E1141*SUM(P1141:Q1141)</f>
        <v>10000</v>
      </c>
      <c r="G1141" s="214" t="n">
        <v>1289369</v>
      </c>
      <c r="H1141" s="215" t="n">
        <v>37035.345</v>
      </c>
      <c r="I1141" s="0" t="s">
        <v>600</v>
      </c>
      <c r="M1141" s="0" t="s">
        <v>858</v>
      </c>
      <c r="N1141" s="0" t="s">
        <v>1305</v>
      </c>
      <c r="O1141" s="0" t="s">
        <v>1313</v>
      </c>
      <c r="Q1141" s="216" t="n">
        <v>10000</v>
      </c>
      <c r="S1141" s="0" t="s">
        <v>1026</v>
      </c>
      <c r="T1141" s="0" t="s">
        <v>784</v>
      </c>
      <c r="U1141" s="218" t="n">
        <v>4.075</v>
      </c>
      <c r="V1141" s="0" t="s">
        <v>1425</v>
      </c>
      <c r="W1141" s="0" t="s">
        <v>1314</v>
      </c>
      <c r="X1141" s="0" t="s">
        <v>1315</v>
      </c>
      <c r="Y1141" s="0" t="s">
        <v>1310</v>
      </c>
      <c r="Z1141" s="0" t="s">
        <v>571</v>
      </c>
      <c r="AA1141" s="0" t="n">
        <v>807195</v>
      </c>
      <c r="AB1141" s="215" t="n">
        <v>37036.875</v>
      </c>
      <c r="AC1141" s="215" t="n">
        <v>37036.875</v>
      </c>
    </row>
    <row r="1142" customFormat="false" ht="12.75" hidden="false" customHeight="false" outlineLevel="0" collapsed="false">
      <c r="A1142" s="208" t="str">
        <f aca="false">B1142&amp;" "&amp;C1142&amp;" "&amp;D1142</f>
        <v>US Natural Gas Physical</v>
      </c>
      <c r="B1142" s="208" t="str">
        <f aca="false">IF((LEFT(N1142,2)="US"),"US","")</f>
        <v>US</v>
      </c>
      <c r="C1142" s="208" t="str">
        <f aca="false">M1142</f>
        <v>Natural Gas</v>
      </c>
      <c r="D1142" s="208" t="str">
        <f aca="false">IF(ISNUMBER(FIND("Phy",N1142))=TRUE(),"Physical","Financial")</f>
        <v>Physical</v>
      </c>
      <c r="E1142" s="208" t="n">
        <f aca="false">IF(VLOOKUP(S1142,'DD-Lookup'!$J$6:$L$50,3,FALSE())="Monthly",(YEAR(AC1142)-YEAR(AB1142))*12+MONTH(AC1142)-MONTH(AB1142)+1,(AC1142-AB1142+1))</f>
        <v>1</v>
      </c>
      <c r="F1142" s="239" t="n">
        <f aca="false">E1142*SUM(P1142:Q1142)</f>
        <v>10000</v>
      </c>
      <c r="G1142" s="214" t="n">
        <v>1289370</v>
      </c>
      <c r="H1142" s="215" t="n">
        <v>37035.3450347222</v>
      </c>
      <c r="I1142" s="0" t="s">
        <v>1381</v>
      </c>
      <c r="M1142" s="0" t="s">
        <v>858</v>
      </c>
      <c r="N1142" s="0" t="s">
        <v>1305</v>
      </c>
      <c r="O1142" s="0" t="s">
        <v>1432</v>
      </c>
      <c r="Q1142" s="216" t="n">
        <v>10000</v>
      </c>
      <c r="S1142" s="0" t="s">
        <v>1026</v>
      </c>
      <c r="T1142" s="0" t="s">
        <v>784</v>
      </c>
      <c r="U1142" s="218" t="n">
        <v>4.13</v>
      </c>
      <c r="V1142" s="0" t="s">
        <v>1383</v>
      </c>
      <c r="W1142" s="0" t="s">
        <v>1434</v>
      </c>
      <c r="X1142" s="0" t="s">
        <v>1435</v>
      </c>
      <c r="Y1142" s="0" t="s">
        <v>1310</v>
      </c>
      <c r="Z1142" s="0" t="s">
        <v>571</v>
      </c>
      <c r="AA1142" s="0" t="n">
        <v>807197</v>
      </c>
      <c r="AB1142" s="215" t="n">
        <v>37036.875</v>
      </c>
      <c r="AC1142" s="215" t="n">
        <v>37036.875</v>
      </c>
    </row>
    <row r="1143" customFormat="false" ht="12.75" hidden="false" customHeight="false" outlineLevel="0" collapsed="false">
      <c r="A1143" s="208" t="str">
        <f aca="false">B1143&amp;" "&amp;C1143&amp;" "&amp;D1143</f>
        <v>US Power Physical</v>
      </c>
      <c r="B1143" s="208" t="str">
        <f aca="false">IF((LEFT(N1143,2)="US"),"US","")</f>
        <v>US</v>
      </c>
      <c r="C1143" s="208" t="str">
        <f aca="false">M1143</f>
        <v>Power</v>
      </c>
      <c r="D1143" s="208" t="str">
        <f aca="false">IF(ISNUMBER(FIND("Phy",N1143))=TRUE(),"Physical","Financial")</f>
        <v>Physical</v>
      </c>
      <c r="E1143" s="208" t="n">
        <f aca="false">IF(VLOOKUP(S1143,'DD-Lookup'!$J$6:$L$50,3,FALSE())="Monthly",(YEAR(AC1143)-YEAR(AB1143))*12+MONTH(AC1143)-MONTH(AB1143)+1,(AC1143-AB1143+1))</f>
        <v>2</v>
      </c>
      <c r="F1143" s="239" t="n">
        <f aca="false">E1143*SUM(P1143:Q1143)</f>
        <v>50</v>
      </c>
      <c r="G1143" s="214" t="n">
        <v>1289371</v>
      </c>
      <c r="H1143" s="215" t="n">
        <v>37035.3452546296</v>
      </c>
      <c r="I1143" s="0" t="s">
        <v>1248</v>
      </c>
      <c r="M1143" s="0" t="s">
        <v>67</v>
      </c>
      <c r="N1143" s="0" t="s">
        <v>1628</v>
      </c>
      <c r="O1143" s="0" t="s">
        <v>1629</v>
      </c>
      <c r="P1143" s="216" t="n">
        <v>25</v>
      </c>
      <c r="S1143" s="0" t="s">
        <v>930</v>
      </c>
      <c r="T1143" s="0" t="s">
        <v>784</v>
      </c>
      <c r="U1143" s="218" t="n">
        <v>85</v>
      </c>
      <c r="V1143" s="0" t="s">
        <v>1752</v>
      </c>
      <c r="W1143" s="0" t="s">
        <v>1631</v>
      </c>
      <c r="X1143" s="0" t="s">
        <v>1632</v>
      </c>
      <c r="Y1143" s="0" t="s">
        <v>1051</v>
      </c>
      <c r="Z1143" s="0" t="s">
        <v>618</v>
      </c>
      <c r="AA1143" s="0" t="n">
        <v>621303.1</v>
      </c>
      <c r="AB1143" s="215" t="n">
        <v>37038.875</v>
      </c>
      <c r="AC1143" s="215" t="n">
        <v>37039.875</v>
      </c>
    </row>
    <row r="1144" customFormat="false" ht="12.75" hidden="false" customHeight="false" outlineLevel="0" collapsed="false">
      <c r="A1144" s="208" t="str">
        <f aca="false">B1144&amp;" "&amp;C1144&amp;" "&amp;D1144</f>
        <v>US Natural Gas Physical</v>
      </c>
      <c r="B1144" s="208" t="str">
        <f aca="false">IF((LEFT(N1144,2)="US"),"US","")</f>
        <v>US</v>
      </c>
      <c r="C1144" s="208" t="str">
        <f aca="false">M1144</f>
        <v>Natural Gas</v>
      </c>
      <c r="D1144" s="208" t="str">
        <f aca="false">IF(ISNUMBER(FIND("Phy",N1144))=TRUE(),"Physical","Financial")</f>
        <v>Physical</v>
      </c>
      <c r="E1144" s="208" t="n">
        <f aca="false">IF(VLOOKUP(S1144,'DD-Lookup'!$J$6:$L$50,3,FALSE())="Monthly",(YEAR(AC1144)-YEAR(AB1144))*12+MONTH(AC1144)-MONTH(AB1144)+1,(AC1144-AB1144+1))</f>
        <v>1</v>
      </c>
      <c r="F1144" s="239" t="n">
        <f aca="false">E1144*SUM(P1144:Q1144)</f>
        <v>5000</v>
      </c>
      <c r="G1144" s="214" t="n">
        <v>1289372</v>
      </c>
      <c r="H1144" s="215" t="n">
        <v>37035.3452546296</v>
      </c>
      <c r="I1144" s="0" t="s">
        <v>1358</v>
      </c>
      <c r="M1144" s="0" t="s">
        <v>858</v>
      </c>
      <c r="N1144" s="0" t="s">
        <v>1305</v>
      </c>
      <c r="O1144" s="0" t="s">
        <v>1397</v>
      </c>
      <c r="P1144" s="216" t="n">
        <v>5000</v>
      </c>
      <c r="S1144" s="0" t="s">
        <v>1026</v>
      </c>
      <c r="T1144" s="0" t="s">
        <v>784</v>
      </c>
      <c r="U1144" s="218" t="n">
        <v>4.02</v>
      </c>
      <c r="V1144" s="0" t="s">
        <v>1373</v>
      </c>
      <c r="W1144" s="0" t="s">
        <v>1361</v>
      </c>
      <c r="X1144" s="0" t="s">
        <v>1362</v>
      </c>
      <c r="Y1144" s="0" t="s">
        <v>1310</v>
      </c>
      <c r="Z1144" s="0" t="s">
        <v>571</v>
      </c>
      <c r="AA1144" s="0" t="n">
        <v>807198</v>
      </c>
      <c r="AB1144" s="215" t="n">
        <v>37036.875</v>
      </c>
      <c r="AC1144" s="215" t="n">
        <v>37036.875</v>
      </c>
    </row>
    <row r="1145" customFormat="false" ht="12.75" hidden="false" customHeight="false" outlineLevel="0" collapsed="false">
      <c r="A1145" s="208" t="str">
        <f aca="false">B1145&amp;" "&amp;C1145&amp;" "&amp;D1145</f>
        <v>US Natural Gas Physical</v>
      </c>
      <c r="B1145" s="208" t="str">
        <f aca="false">IF((LEFT(N1145,2)="US"),"US","")</f>
        <v>US</v>
      </c>
      <c r="C1145" s="208" t="str">
        <f aca="false">M1145</f>
        <v>Natural Gas</v>
      </c>
      <c r="D1145" s="208" t="str">
        <f aca="false">IF(ISNUMBER(FIND("Phy",N1145))=TRUE(),"Physical","Financial")</f>
        <v>Physical</v>
      </c>
      <c r="E1145" s="208" t="n">
        <f aca="false">IF(VLOOKUP(S1145,'DD-Lookup'!$J$6:$L$50,3,FALSE())="Monthly",(YEAR(AC1145)-YEAR(AB1145))*12+MONTH(AC1145)-MONTH(AB1145)+1,(AC1145-AB1145+1))</f>
        <v>1</v>
      </c>
      <c r="F1145" s="239" t="n">
        <f aca="false">E1145*SUM(P1145:Q1145)</f>
        <v>5000</v>
      </c>
      <c r="G1145" s="214" t="n">
        <v>1289373</v>
      </c>
      <c r="H1145" s="215" t="n">
        <v>37035.3453009259</v>
      </c>
      <c r="I1145" s="0" t="s">
        <v>1399</v>
      </c>
      <c r="M1145" s="0" t="s">
        <v>858</v>
      </c>
      <c r="N1145" s="0" t="s">
        <v>1305</v>
      </c>
      <c r="O1145" s="0" t="s">
        <v>1397</v>
      </c>
      <c r="P1145" s="216" t="n">
        <v>5000</v>
      </c>
      <c r="S1145" s="0" t="s">
        <v>1026</v>
      </c>
      <c r="T1145" s="0" t="s">
        <v>784</v>
      </c>
      <c r="U1145" s="218" t="n">
        <v>4.0175</v>
      </c>
      <c r="V1145" s="0" t="s">
        <v>1441</v>
      </c>
      <c r="W1145" s="0" t="s">
        <v>1361</v>
      </c>
      <c r="X1145" s="0" t="s">
        <v>1362</v>
      </c>
      <c r="Y1145" s="0" t="s">
        <v>1310</v>
      </c>
      <c r="Z1145" s="0" t="s">
        <v>571</v>
      </c>
      <c r="AA1145" s="0" t="n">
        <v>807199</v>
      </c>
      <c r="AB1145" s="215" t="n">
        <v>37036.875</v>
      </c>
      <c r="AC1145" s="215" t="n">
        <v>37036.875</v>
      </c>
    </row>
    <row r="1146" customFormat="false" ht="12.75" hidden="false" customHeight="false" outlineLevel="0" collapsed="false">
      <c r="A1146" s="208" t="str">
        <f aca="false">B1146&amp;" "&amp;C1146&amp;" "&amp;D1146</f>
        <v>US Power Physical</v>
      </c>
      <c r="B1146" s="208" t="str">
        <f aca="false">IF((LEFT(N1146,2)="US"),"US","")</f>
        <v>US</v>
      </c>
      <c r="C1146" s="208" t="str">
        <f aca="false">M1146</f>
        <v>Power</v>
      </c>
      <c r="D1146" s="208" t="str">
        <f aca="false">IF(ISNUMBER(FIND("Phy",N1146))=TRUE(),"Physical","Financial")</f>
        <v>Physical</v>
      </c>
      <c r="E1146" s="208" t="n">
        <f aca="false">IF(VLOOKUP(S1146,'DD-Lookup'!$J$6:$L$50,3,FALSE())="Monthly",(YEAR(AC1146)-YEAR(AB1146))*12+MONTH(AC1146)-MONTH(AB1146)+1,(AC1146-AB1146+1))</f>
        <v>1</v>
      </c>
      <c r="F1146" s="239" t="n">
        <f aca="false">E1146*SUM(P1146:Q1146)</f>
        <v>50</v>
      </c>
      <c r="G1146" s="214" t="n">
        <v>1289374</v>
      </c>
      <c r="H1146" s="215" t="n">
        <v>37035.3453240741</v>
      </c>
      <c r="I1146" s="0" t="s">
        <v>1102</v>
      </c>
      <c r="M1146" s="0" t="s">
        <v>67</v>
      </c>
      <c r="N1146" s="0" t="s">
        <v>1081</v>
      </c>
      <c r="O1146" s="0" t="s">
        <v>1120</v>
      </c>
      <c r="Q1146" s="216" t="n">
        <v>50</v>
      </c>
      <c r="S1146" s="0" t="s">
        <v>930</v>
      </c>
      <c r="T1146" s="0" t="s">
        <v>784</v>
      </c>
      <c r="U1146" s="218" t="n">
        <v>31</v>
      </c>
      <c r="V1146" s="0" t="s">
        <v>1603</v>
      </c>
      <c r="W1146" s="0" t="s">
        <v>1122</v>
      </c>
      <c r="X1146" s="0" t="s">
        <v>1123</v>
      </c>
      <c r="Y1146" s="0" t="s">
        <v>1051</v>
      </c>
      <c r="Z1146" s="0" t="s">
        <v>618</v>
      </c>
      <c r="AA1146" s="0" t="n">
        <v>621304.1</v>
      </c>
      <c r="AB1146" s="215" t="n">
        <v>37036.875</v>
      </c>
      <c r="AC1146" s="215" t="n">
        <v>37036.875</v>
      </c>
    </row>
    <row r="1147" customFormat="false" ht="12.75" hidden="false" customHeight="false" outlineLevel="0" collapsed="false">
      <c r="A1147" s="208" t="str">
        <f aca="false">B1147&amp;" "&amp;C1147&amp;" "&amp;D1147</f>
        <v>US Natural Gas Financial</v>
      </c>
      <c r="B1147" s="208" t="str">
        <f aca="false">IF((LEFT(N1147,2)="US"),"US","")</f>
        <v>US</v>
      </c>
      <c r="C1147" s="208" t="str">
        <f aca="false">M1147</f>
        <v>Natural Gas</v>
      </c>
      <c r="D1147" s="208" t="str">
        <f aca="false">IF(ISNUMBER(FIND("Phy",N1147))=TRUE(),"Physical","Financial")</f>
        <v>Financial</v>
      </c>
      <c r="E1147" s="208" t="n">
        <f aca="false">IF(VLOOKUP(S1147,'DD-Lookup'!$J$6:$L$50,3,FALSE())="Monthly",(YEAR(AC1147)-YEAR(AB1147))*12+MONTH(AC1147)-MONTH(AB1147)+1,(AC1147-AB1147+1))</f>
        <v>30</v>
      </c>
      <c r="F1147" s="239" t="n">
        <f aca="false">E1147*SUM(P1147:Q1147)</f>
        <v>300000</v>
      </c>
      <c r="G1147" s="214" t="n">
        <v>1289375</v>
      </c>
      <c r="H1147" s="215" t="n">
        <v>37035.3453356482</v>
      </c>
      <c r="I1147" s="0" t="s">
        <v>1807</v>
      </c>
      <c r="M1147" s="0" t="s">
        <v>858</v>
      </c>
      <c r="N1147" s="0" t="s">
        <v>1024</v>
      </c>
      <c r="O1147" s="0" t="s">
        <v>1025</v>
      </c>
      <c r="P1147" s="216" t="n">
        <v>10000</v>
      </c>
      <c r="S1147" s="0" t="s">
        <v>1026</v>
      </c>
      <c r="T1147" s="0" t="s">
        <v>784</v>
      </c>
      <c r="U1147" s="218" t="n">
        <v>4.18</v>
      </c>
      <c r="V1147" s="0" t="s">
        <v>1808</v>
      </c>
      <c r="W1147" s="0" t="s">
        <v>1028</v>
      </c>
      <c r="X1147" s="0" t="s">
        <v>1029</v>
      </c>
      <c r="Y1147" s="0" t="s">
        <v>838</v>
      </c>
      <c r="Z1147" s="0" t="s">
        <v>571</v>
      </c>
      <c r="AA1147" s="0" t="s">
        <v>1809</v>
      </c>
      <c r="AB1147" s="215" t="n">
        <v>37043.875</v>
      </c>
      <c r="AC1147" s="215" t="n">
        <v>37072.875</v>
      </c>
    </row>
    <row r="1148" customFormat="false" ht="12.75" hidden="false" customHeight="false" outlineLevel="0" collapsed="false">
      <c r="A1148" s="208" t="str">
        <f aca="false">B1148&amp;" "&amp;C1148&amp;" "&amp;D1148</f>
        <v>US Natural Gas Physical</v>
      </c>
      <c r="B1148" s="208" t="str">
        <f aca="false">IF((LEFT(N1148,2)="US"),"US","")</f>
        <v>US</v>
      </c>
      <c r="C1148" s="208" t="str">
        <f aca="false">M1148</f>
        <v>Natural Gas</v>
      </c>
      <c r="D1148" s="208" t="str">
        <f aca="false">IF(ISNUMBER(FIND("Phy",N1148))=TRUE(),"Physical","Financial")</f>
        <v>Physical</v>
      </c>
      <c r="E1148" s="208" t="n">
        <f aca="false">IF(VLOOKUP(S1148,'DD-Lookup'!$J$6:$L$50,3,FALSE())="Monthly",(YEAR(AC1148)-YEAR(AB1148))*12+MONTH(AC1148)-MONTH(AB1148)+1,(AC1148-AB1148+1))</f>
        <v>1</v>
      </c>
      <c r="F1148" s="239" t="n">
        <f aca="false">E1148*SUM(P1148:Q1148)</f>
        <v>5000</v>
      </c>
      <c r="G1148" s="214" t="n">
        <v>1289376</v>
      </c>
      <c r="H1148" s="215" t="n">
        <v>37035.3453472222</v>
      </c>
      <c r="I1148" s="0" t="s">
        <v>1399</v>
      </c>
      <c r="M1148" s="0" t="s">
        <v>858</v>
      </c>
      <c r="N1148" s="0" t="s">
        <v>1305</v>
      </c>
      <c r="O1148" s="0" t="s">
        <v>1397</v>
      </c>
      <c r="P1148" s="216" t="n">
        <v>5000</v>
      </c>
      <c r="S1148" s="0" t="s">
        <v>1026</v>
      </c>
      <c r="T1148" s="0" t="s">
        <v>784</v>
      </c>
      <c r="U1148" s="218" t="n">
        <v>4.015</v>
      </c>
      <c r="V1148" s="0" t="s">
        <v>1441</v>
      </c>
      <c r="W1148" s="0" t="s">
        <v>1361</v>
      </c>
      <c r="X1148" s="0" t="s">
        <v>1362</v>
      </c>
      <c r="Y1148" s="0" t="s">
        <v>1310</v>
      </c>
      <c r="Z1148" s="0" t="s">
        <v>571</v>
      </c>
      <c r="AA1148" s="0" t="n">
        <v>807200</v>
      </c>
      <c r="AB1148" s="215" t="n">
        <v>37036.875</v>
      </c>
      <c r="AC1148" s="215" t="n">
        <v>37036.875</v>
      </c>
    </row>
    <row r="1149" customFormat="false" ht="12.75" hidden="false" customHeight="false" outlineLevel="0" collapsed="false">
      <c r="A1149" s="208" t="str">
        <f aca="false">B1149&amp;" "&amp;C1149&amp;" "&amp;D1149</f>
        <v>US Natural Gas Physical</v>
      </c>
      <c r="B1149" s="208" t="str">
        <f aca="false">IF((LEFT(N1149,2)="US"),"US","")</f>
        <v>US</v>
      </c>
      <c r="C1149" s="208" t="str">
        <f aca="false">M1149</f>
        <v>Natural Gas</v>
      </c>
      <c r="D1149" s="208" t="str">
        <f aca="false">IF(ISNUMBER(FIND("Phy",N1149))=TRUE(),"Physical","Financial")</f>
        <v>Physical</v>
      </c>
      <c r="E1149" s="208" t="n">
        <f aca="false">IF(VLOOKUP(S1149,'DD-Lookup'!$J$6:$L$50,3,FALSE())="Monthly",(YEAR(AC1149)-YEAR(AB1149))*12+MONTH(AC1149)-MONTH(AB1149)+1,(AC1149-AB1149+1))</f>
        <v>1</v>
      </c>
      <c r="F1149" s="239" t="n">
        <f aca="false">E1149*SUM(P1149:Q1149)</f>
        <v>5000</v>
      </c>
      <c r="G1149" s="214" t="n">
        <v>1289377</v>
      </c>
      <c r="H1149" s="215" t="n">
        <v>37035.3453935185</v>
      </c>
      <c r="I1149" s="0" t="s">
        <v>1697</v>
      </c>
      <c r="M1149" s="0" t="s">
        <v>858</v>
      </c>
      <c r="N1149" s="0" t="s">
        <v>1305</v>
      </c>
      <c r="O1149" s="0" t="s">
        <v>1418</v>
      </c>
      <c r="Q1149" s="216" t="n">
        <v>5000</v>
      </c>
      <c r="S1149" s="0" t="s">
        <v>1026</v>
      </c>
      <c r="T1149" s="0" t="s">
        <v>784</v>
      </c>
      <c r="U1149" s="218" t="n">
        <v>4.49</v>
      </c>
      <c r="V1149" s="0" t="s">
        <v>1698</v>
      </c>
      <c r="W1149" s="0" t="s">
        <v>1388</v>
      </c>
      <c r="X1149" s="0" t="s">
        <v>1389</v>
      </c>
      <c r="Y1149" s="0" t="s">
        <v>1310</v>
      </c>
      <c r="Z1149" s="0" t="s">
        <v>571</v>
      </c>
      <c r="AA1149" s="0" t="n">
        <v>807201</v>
      </c>
      <c r="AB1149" s="215" t="n">
        <v>37036.875</v>
      </c>
      <c r="AC1149" s="215" t="n">
        <v>37036.875</v>
      </c>
    </row>
    <row r="1150" customFormat="false" ht="12.75" hidden="false" customHeight="false" outlineLevel="0" collapsed="false">
      <c r="A1150" s="208" t="str">
        <f aca="false">B1150&amp;" "&amp;C1150&amp;" "&amp;D1150</f>
        <v>US Natural Gas Financial</v>
      </c>
      <c r="B1150" s="208" t="str">
        <f aca="false">IF((LEFT(N1150,2)="US"),"US","")</f>
        <v>US</v>
      </c>
      <c r="C1150" s="208" t="str">
        <f aca="false">M1150</f>
        <v>Natural Gas</v>
      </c>
      <c r="D1150" s="208" t="str">
        <f aca="false">IF(ISNUMBER(FIND("Phy",N1150))=TRUE(),"Physical","Financial")</f>
        <v>Financial</v>
      </c>
      <c r="E1150" s="208" t="n">
        <f aca="false">IF(VLOOKUP(S1150,'DD-Lookup'!$J$6:$L$50,3,FALSE())="Monthly",(YEAR(AC1150)-YEAR(AB1150))*12+MONTH(AC1150)-MONTH(AB1150)+1,(AC1150-AB1150+1))</f>
        <v>30</v>
      </c>
      <c r="F1150" s="239" t="n">
        <f aca="false">E1150*SUM(P1150:Q1150)</f>
        <v>75000</v>
      </c>
      <c r="G1150" s="214" t="n">
        <v>1289378</v>
      </c>
      <c r="H1150" s="215" t="n">
        <v>37035.3454166667</v>
      </c>
      <c r="I1150" s="0" t="s">
        <v>1115</v>
      </c>
      <c r="M1150" s="0" t="s">
        <v>858</v>
      </c>
      <c r="N1150" s="0" t="s">
        <v>1024</v>
      </c>
      <c r="O1150" s="0" t="s">
        <v>1025</v>
      </c>
      <c r="P1150" s="216" t="n">
        <v>2500</v>
      </c>
      <c r="S1150" s="0" t="s">
        <v>1026</v>
      </c>
      <c r="T1150" s="0" t="s">
        <v>784</v>
      </c>
      <c r="U1150" s="218" t="n">
        <v>4.18</v>
      </c>
      <c r="V1150" s="0" t="s">
        <v>1410</v>
      </c>
      <c r="W1150" s="0" t="s">
        <v>1028</v>
      </c>
      <c r="X1150" s="0" t="s">
        <v>1029</v>
      </c>
      <c r="Y1150" s="0" t="s">
        <v>838</v>
      </c>
      <c r="Z1150" s="0" t="s">
        <v>571</v>
      </c>
      <c r="AA1150" s="0" t="s">
        <v>1810</v>
      </c>
      <c r="AB1150" s="215" t="n">
        <v>37043.875</v>
      </c>
      <c r="AC1150" s="215" t="n">
        <v>37072.875</v>
      </c>
    </row>
    <row r="1151" customFormat="false" ht="12.75" hidden="false" customHeight="false" outlineLevel="0" collapsed="false">
      <c r="A1151" s="208" t="str">
        <f aca="false">B1151&amp;" "&amp;C1151&amp;" "&amp;D1151</f>
        <v>US Natural Gas Physical</v>
      </c>
      <c r="B1151" s="208" t="str">
        <f aca="false">IF((LEFT(N1151,2)="US"),"US","")</f>
        <v>US</v>
      </c>
      <c r="C1151" s="208" t="str">
        <f aca="false">M1151</f>
        <v>Natural Gas</v>
      </c>
      <c r="D1151" s="208" t="str">
        <f aca="false">IF(ISNUMBER(FIND("Phy",N1151))=TRUE(),"Physical","Financial")</f>
        <v>Physical</v>
      </c>
      <c r="E1151" s="208" t="n">
        <f aca="false">IF(VLOOKUP(S1151,'DD-Lookup'!$J$6:$L$50,3,FALSE())="Monthly",(YEAR(AC1151)-YEAR(AB1151))*12+MONTH(AC1151)-MONTH(AB1151)+1,(AC1151-AB1151+1))</f>
        <v>1</v>
      </c>
      <c r="F1151" s="239" t="n">
        <f aca="false">E1151*SUM(P1151:Q1151)</f>
        <v>10000</v>
      </c>
      <c r="G1151" s="214" t="n">
        <v>1289379</v>
      </c>
      <c r="H1151" s="215" t="n">
        <v>37035.345462963</v>
      </c>
      <c r="I1151" s="0" t="s">
        <v>593</v>
      </c>
      <c r="M1151" s="0" t="s">
        <v>858</v>
      </c>
      <c r="N1151" s="0" t="s">
        <v>1305</v>
      </c>
      <c r="O1151" s="0" t="s">
        <v>1306</v>
      </c>
      <c r="Q1151" s="216" t="n">
        <v>10000</v>
      </c>
      <c r="S1151" s="0" t="s">
        <v>1026</v>
      </c>
      <c r="T1151" s="0" t="s">
        <v>784</v>
      </c>
      <c r="U1151" s="218" t="n">
        <v>4.2038</v>
      </c>
      <c r="V1151" s="0" t="s">
        <v>1374</v>
      </c>
      <c r="W1151" s="0" t="s">
        <v>1308</v>
      </c>
      <c r="X1151" s="0" t="s">
        <v>1309</v>
      </c>
      <c r="Y1151" s="0" t="s">
        <v>1310</v>
      </c>
      <c r="Z1151" s="0" t="s">
        <v>571</v>
      </c>
      <c r="AA1151" s="0" t="n">
        <v>807202</v>
      </c>
      <c r="AB1151" s="215" t="n">
        <v>37036.875</v>
      </c>
      <c r="AC1151" s="215" t="n">
        <v>37036.875</v>
      </c>
    </row>
    <row r="1152" customFormat="false" ht="12.75" hidden="false" customHeight="false" outlineLevel="0" collapsed="false">
      <c r="A1152" s="208" t="str">
        <f aca="false">B1152&amp;" "&amp;C1152&amp;" "&amp;D1152</f>
        <v>US Natural Gas Physical</v>
      </c>
      <c r="B1152" s="208" t="str">
        <f aca="false">IF((LEFT(N1152,2)="US"),"US","")</f>
        <v>US</v>
      </c>
      <c r="C1152" s="208" t="str">
        <f aca="false">M1152</f>
        <v>Natural Gas</v>
      </c>
      <c r="D1152" s="208" t="str">
        <f aca="false">IF(ISNUMBER(FIND("Phy",N1152))=TRUE(),"Physical","Financial")</f>
        <v>Physical</v>
      </c>
      <c r="E1152" s="208" t="n">
        <f aca="false">IF(VLOOKUP(S1152,'DD-Lookup'!$J$6:$L$50,3,FALSE())="Monthly",(YEAR(AC1152)-YEAR(AB1152))*12+MONTH(AC1152)-MONTH(AB1152)+1,(AC1152-AB1152+1))</f>
        <v>1</v>
      </c>
      <c r="F1152" s="239" t="n">
        <f aca="false">E1152*SUM(P1152:Q1152)</f>
        <v>4993</v>
      </c>
      <c r="G1152" s="214" t="n">
        <v>1289380</v>
      </c>
      <c r="H1152" s="215" t="n">
        <v>37035.3455092593</v>
      </c>
      <c r="I1152" s="0" t="s">
        <v>1773</v>
      </c>
      <c r="M1152" s="0" t="s">
        <v>858</v>
      </c>
      <c r="N1152" s="0" t="s">
        <v>1305</v>
      </c>
      <c r="O1152" s="0" t="s">
        <v>1577</v>
      </c>
      <c r="Q1152" s="216" t="n">
        <v>4993</v>
      </c>
      <c r="S1152" s="0" t="s">
        <v>1026</v>
      </c>
      <c r="T1152" s="0" t="s">
        <v>784</v>
      </c>
      <c r="U1152" s="218" t="n">
        <v>7.75</v>
      </c>
      <c r="V1152" s="0" t="s">
        <v>1774</v>
      </c>
      <c r="W1152" s="0" t="s">
        <v>1579</v>
      </c>
      <c r="X1152" s="0" t="s">
        <v>1535</v>
      </c>
      <c r="Y1152" s="0" t="s">
        <v>1310</v>
      </c>
      <c r="Z1152" s="0" t="s">
        <v>571</v>
      </c>
      <c r="AA1152" s="0" t="n">
        <v>807203</v>
      </c>
      <c r="AB1152" s="215" t="n">
        <v>37036.875</v>
      </c>
      <c r="AC1152" s="215" t="n">
        <v>37036.875</v>
      </c>
    </row>
    <row r="1153" customFormat="false" ht="12.75" hidden="false" customHeight="false" outlineLevel="0" collapsed="false">
      <c r="A1153" s="208" t="str">
        <f aca="false">B1153&amp;" "&amp;C1153&amp;" "&amp;D1153</f>
        <v>US Power Physical</v>
      </c>
      <c r="B1153" s="208" t="str">
        <f aca="false">IF((LEFT(N1153,2)="US"),"US","")</f>
        <v>US</v>
      </c>
      <c r="C1153" s="208" t="str">
        <f aca="false">M1153</f>
        <v>Power</v>
      </c>
      <c r="D1153" s="208" t="str">
        <f aca="false">IF(ISNUMBER(FIND("Phy",N1153))=TRUE(),"Physical","Financial")</f>
        <v>Physical</v>
      </c>
      <c r="E1153" s="208" t="n">
        <f aca="false">IF(VLOOKUP(S1153,'DD-Lookup'!$J$6:$L$50,3,FALSE())="Monthly",(YEAR(AC1153)-YEAR(AB1153))*12+MONTH(AC1153)-MONTH(AB1153)+1,(AC1153-AB1153+1))</f>
        <v>2</v>
      </c>
      <c r="F1153" s="239" t="n">
        <f aca="false">E1153*SUM(P1153:Q1153)</f>
        <v>20</v>
      </c>
      <c r="G1153" s="214" t="n">
        <v>1289381</v>
      </c>
      <c r="H1153" s="215" t="n">
        <v>37035.3455439815</v>
      </c>
      <c r="I1153" s="0" t="s">
        <v>1754</v>
      </c>
      <c r="M1153" s="0" t="s">
        <v>67</v>
      </c>
      <c r="N1153" s="0" t="s">
        <v>1648</v>
      </c>
      <c r="O1153" s="0" t="s">
        <v>1793</v>
      </c>
      <c r="P1153" s="216" t="n">
        <v>10</v>
      </c>
      <c r="S1153" s="0" t="s">
        <v>930</v>
      </c>
      <c r="T1153" s="0" t="s">
        <v>784</v>
      </c>
      <c r="U1153" s="218" t="n">
        <v>132</v>
      </c>
      <c r="V1153" s="0" t="s">
        <v>1755</v>
      </c>
      <c r="W1153" s="0" t="s">
        <v>1795</v>
      </c>
      <c r="X1153" s="0" t="s">
        <v>1652</v>
      </c>
      <c r="Y1153" s="0" t="s">
        <v>1051</v>
      </c>
      <c r="Z1153" s="0" t="s">
        <v>618</v>
      </c>
      <c r="AA1153" s="0" t="n">
        <v>621305.1</v>
      </c>
      <c r="AB1153" s="215" t="n">
        <v>37038.875</v>
      </c>
      <c r="AC1153" s="215" t="n">
        <v>37039.875</v>
      </c>
    </row>
    <row r="1154" customFormat="false" ht="12.75" hidden="false" customHeight="false" outlineLevel="0" collapsed="false">
      <c r="A1154" s="208" t="str">
        <f aca="false">B1154&amp;" "&amp;C1154&amp;" "&amp;D1154</f>
        <v>US Natural Gas Physical</v>
      </c>
      <c r="B1154" s="208" t="str">
        <f aca="false">IF((LEFT(N1154,2)="US"),"US","")</f>
        <v>US</v>
      </c>
      <c r="C1154" s="208" t="str">
        <f aca="false">M1154</f>
        <v>Natural Gas</v>
      </c>
      <c r="D1154" s="208" t="str">
        <f aca="false">IF(ISNUMBER(FIND("Phy",N1154))=TRUE(),"Physical","Financial")</f>
        <v>Physical</v>
      </c>
      <c r="E1154" s="208" t="n">
        <f aca="false">IF(VLOOKUP(S1154,'DD-Lookup'!$J$6:$L$50,3,FALSE())="Monthly",(YEAR(AC1154)-YEAR(AB1154))*12+MONTH(AC1154)-MONTH(AB1154)+1,(AC1154-AB1154+1))</f>
        <v>1</v>
      </c>
      <c r="F1154" s="239" t="n">
        <f aca="false">E1154*SUM(P1154:Q1154)</f>
        <v>10000</v>
      </c>
      <c r="G1154" s="214" t="n">
        <v>1289382</v>
      </c>
      <c r="H1154" s="215" t="n">
        <v>37035.3455555556</v>
      </c>
      <c r="I1154" s="0" t="s">
        <v>1115</v>
      </c>
      <c r="M1154" s="0" t="s">
        <v>858</v>
      </c>
      <c r="N1154" s="0" t="s">
        <v>1305</v>
      </c>
      <c r="O1154" s="0" t="s">
        <v>1533</v>
      </c>
      <c r="Q1154" s="216" t="n">
        <v>10000</v>
      </c>
      <c r="S1154" s="0" t="s">
        <v>1026</v>
      </c>
      <c r="T1154" s="0" t="s">
        <v>784</v>
      </c>
      <c r="U1154" s="218" t="n">
        <v>4</v>
      </c>
      <c r="V1154" s="0" t="s">
        <v>1621</v>
      </c>
      <c r="W1154" s="0" t="s">
        <v>1514</v>
      </c>
      <c r="X1154" s="0" t="s">
        <v>1535</v>
      </c>
      <c r="Y1154" s="0" t="s">
        <v>1310</v>
      </c>
      <c r="Z1154" s="0" t="s">
        <v>571</v>
      </c>
      <c r="AA1154" s="0" t="n">
        <v>807204</v>
      </c>
      <c r="AB1154" s="215" t="n">
        <v>37036.875</v>
      </c>
      <c r="AC1154" s="215" t="n">
        <v>37036.875</v>
      </c>
    </row>
    <row r="1155" customFormat="false" ht="12.75" hidden="false" customHeight="false" outlineLevel="0" collapsed="false">
      <c r="A1155" s="208" t="str">
        <f aca="false">B1155&amp;" "&amp;C1155&amp;" "&amp;D1155</f>
        <v>US Power Physical</v>
      </c>
      <c r="B1155" s="208" t="str">
        <f aca="false">IF((LEFT(N1155,2)="US"),"US","")</f>
        <v>US</v>
      </c>
      <c r="C1155" s="208" t="str">
        <f aca="false">M1155</f>
        <v>Power</v>
      </c>
      <c r="D1155" s="208" t="str">
        <f aca="false">IF(ISNUMBER(FIND("Phy",N1155))=TRUE(),"Physical","Financial")</f>
        <v>Physical</v>
      </c>
      <c r="E1155" s="208" t="n">
        <f aca="false">IF(VLOOKUP(S1155,'DD-Lookup'!$J$6:$L$50,3,FALSE())="Monthly",(YEAR(AC1155)-YEAR(AB1155))*12+MONTH(AC1155)-MONTH(AB1155)+1,(AC1155-AB1155+1))</f>
        <v>1</v>
      </c>
      <c r="F1155" s="239" t="n">
        <f aca="false">E1155*SUM(P1155:Q1155)</f>
        <v>50</v>
      </c>
      <c r="G1155" s="214" t="n">
        <v>1289383</v>
      </c>
      <c r="H1155" s="215" t="n">
        <v>37035.3455902778</v>
      </c>
      <c r="I1155" s="0" t="s">
        <v>1271</v>
      </c>
      <c r="M1155" s="0" t="s">
        <v>67</v>
      </c>
      <c r="N1155" s="0" t="s">
        <v>1081</v>
      </c>
      <c r="O1155" s="0" t="s">
        <v>1120</v>
      </c>
      <c r="P1155" s="216" t="n">
        <v>50</v>
      </c>
      <c r="S1155" s="0" t="s">
        <v>930</v>
      </c>
      <c r="T1155" s="0" t="s">
        <v>784</v>
      </c>
      <c r="U1155" s="218" t="n">
        <v>30.9</v>
      </c>
      <c r="V1155" s="0" t="s">
        <v>1272</v>
      </c>
      <c r="W1155" s="0" t="s">
        <v>1122</v>
      </c>
      <c r="X1155" s="0" t="s">
        <v>1123</v>
      </c>
      <c r="Y1155" s="0" t="s">
        <v>1051</v>
      </c>
      <c r="Z1155" s="0" t="s">
        <v>618</v>
      </c>
      <c r="AA1155" s="0" t="n">
        <v>621306.1</v>
      </c>
      <c r="AB1155" s="215" t="n">
        <v>37036.875</v>
      </c>
      <c r="AC1155" s="215" t="n">
        <v>37036.875</v>
      </c>
    </row>
    <row r="1156" customFormat="false" ht="12.75" hidden="false" customHeight="false" outlineLevel="0" collapsed="false">
      <c r="A1156" s="208" t="str">
        <f aca="false">B1156&amp;" "&amp;C1156&amp;" "&amp;D1156</f>
        <v>US Power Physical</v>
      </c>
      <c r="B1156" s="208" t="str">
        <f aca="false">IF((LEFT(N1156,2)="US"),"US","")</f>
        <v>US</v>
      </c>
      <c r="C1156" s="208" t="str">
        <f aca="false">M1156</f>
        <v>Power</v>
      </c>
      <c r="D1156" s="208" t="str">
        <f aca="false">IF(ISNUMBER(FIND("Phy",N1156))=TRUE(),"Physical","Financial")</f>
        <v>Physical</v>
      </c>
      <c r="E1156" s="208" t="n">
        <f aca="false">IF(VLOOKUP(S1156,'DD-Lookup'!$J$6:$L$50,3,FALSE())="Monthly",(YEAR(AC1156)-YEAR(AB1156))*12+MONTH(AC1156)-MONTH(AB1156)+1,(AC1156-AB1156+1))</f>
        <v>2</v>
      </c>
      <c r="F1156" s="239" t="n">
        <f aca="false">E1156*SUM(P1156:Q1156)</f>
        <v>50</v>
      </c>
      <c r="G1156" s="214" t="n">
        <v>1289384</v>
      </c>
      <c r="H1156" s="215" t="n">
        <v>37035.3456134259</v>
      </c>
      <c r="I1156" s="0" t="s">
        <v>1740</v>
      </c>
      <c r="M1156" s="0" t="s">
        <v>67</v>
      </c>
      <c r="N1156" s="0" t="s">
        <v>1648</v>
      </c>
      <c r="O1156" s="0" t="s">
        <v>1649</v>
      </c>
      <c r="Q1156" s="216" t="n">
        <v>25</v>
      </c>
      <c r="S1156" s="0" t="s">
        <v>930</v>
      </c>
      <c r="T1156" s="0" t="s">
        <v>784</v>
      </c>
      <c r="U1156" s="218" t="n">
        <v>115</v>
      </c>
      <c r="V1156" s="0" t="s">
        <v>1741</v>
      </c>
      <c r="W1156" s="0" t="s">
        <v>1651</v>
      </c>
      <c r="X1156" s="0" t="s">
        <v>1652</v>
      </c>
      <c r="Y1156" s="0" t="s">
        <v>1051</v>
      </c>
      <c r="Z1156" s="0" t="s">
        <v>618</v>
      </c>
      <c r="AA1156" s="0" t="n">
        <v>621307.1</v>
      </c>
      <c r="AB1156" s="215" t="n">
        <v>37038.875</v>
      </c>
      <c r="AC1156" s="215" t="n">
        <v>37039.875</v>
      </c>
    </row>
    <row r="1157" customFormat="false" ht="12.75" hidden="false" customHeight="false" outlineLevel="0" collapsed="false">
      <c r="A1157" s="208" t="str">
        <f aca="false">B1157&amp;" "&amp;C1157&amp;" "&amp;D1157</f>
        <v>US Natural Gas Physical</v>
      </c>
      <c r="B1157" s="208" t="str">
        <f aca="false">IF((LEFT(N1157,2)="US"),"US","")</f>
        <v>US</v>
      </c>
      <c r="C1157" s="208" t="str">
        <f aca="false">M1157</f>
        <v>Natural Gas</v>
      </c>
      <c r="D1157" s="208" t="str">
        <f aca="false">IF(ISNUMBER(FIND("Phy",N1157))=TRUE(),"Physical","Financial")</f>
        <v>Physical</v>
      </c>
      <c r="E1157" s="208" t="n">
        <f aca="false">IF(VLOOKUP(S1157,'DD-Lookup'!$J$6:$L$50,3,FALSE())="Monthly",(YEAR(AC1157)-YEAR(AB1157))*12+MONTH(AC1157)-MONTH(AB1157)+1,(AC1157-AB1157+1))</f>
        <v>1</v>
      </c>
      <c r="F1157" s="239" t="n">
        <f aca="false">E1157*SUM(P1157:Q1157)</f>
        <v>10000</v>
      </c>
      <c r="G1157" s="214" t="n">
        <v>1289385</v>
      </c>
      <c r="H1157" s="215" t="n">
        <v>37035.3456597222</v>
      </c>
      <c r="I1157" s="0" t="s">
        <v>1672</v>
      </c>
      <c r="M1157" s="0" t="s">
        <v>858</v>
      </c>
      <c r="N1157" s="0" t="s">
        <v>1305</v>
      </c>
      <c r="O1157" s="0" t="s">
        <v>1577</v>
      </c>
      <c r="P1157" s="216" t="n">
        <v>10000</v>
      </c>
      <c r="S1157" s="0" t="s">
        <v>1026</v>
      </c>
      <c r="T1157" s="0" t="s">
        <v>784</v>
      </c>
      <c r="U1157" s="218" t="n">
        <v>7.55</v>
      </c>
      <c r="V1157" s="0" t="s">
        <v>1709</v>
      </c>
      <c r="W1157" s="0" t="s">
        <v>1579</v>
      </c>
      <c r="X1157" s="0" t="s">
        <v>1535</v>
      </c>
      <c r="Y1157" s="0" t="s">
        <v>1310</v>
      </c>
      <c r="Z1157" s="0" t="s">
        <v>571</v>
      </c>
      <c r="AA1157" s="0" t="n">
        <v>807205</v>
      </c>
      <c r="AB1157" s="215" t="n">
        <v>37036.875</v>
      </c>
      <c r="AC1157" s="215" t="n">
        <v>37036.875</v>
      </c>
    </row>
    <row r="1158" customFormat="false" ht="12.75" hidden="false" customHeight="false" outlineLevel="0" collapsed="false">
      <c r="A1158" s="208" t="str">
        <f aca="false">B1158&amp;" "&amp;C1158&amp;" "&amp;D1158</f>
        <v>US Power Physical</v>
      </c>
      <c r="B1158" s="208" t="str">
        <f aca="false">IF((LEFT(N1158,2)="US"),"US","")</f>
        <v>US</v>
      </c>
      <c r="C1158" s="208" t="str">
        <f aca="false">M1158</f>
        <v>Power</v>
      </c>
      <c r="D1158" s="208" t="str">
        <f aca="false">IF(ISNUMBER(FIND("Phy",N1158))=TRUE(),"Physical","Financial")</f>
        <v>Physical</v>
      </c>
      <c r="E1158" s="208" t="n">
        <f aca="false">IF(VLOOKUP(S1158,'DD-Lookup'!$J$6:$L$50,3,FALSE())="Monthly",(YEAR(AC1158)-YEAR(AB1158))*12+MONTH(AC1158)-MONTH(AB1158)+1,(AC1158-AB1158+1))</f>
        <v>30</v>
      </c>
      <c r="F1158" s="239" t="n">
        <f aca="false">E1158*SUM(P1158:Q1158)</f>
        <v>750</v>
      </c>
      <c r="G1158" s="214" t="n">
        <v>1289386</v>
      </c>
      <c r="H1158" s="215" t="n">
        <v>37035.3456944445</v>
      </c>
      <c r="I1158" s="0" t="s">
        <v>1233</v>
      </c>
      <c r="M1158" s="0" t="s">
        <v>67</v>
      </c>
      <c r="N1158" s="0" t="s">
        <v>1628</v>
      </c>
      <c r="O1158" s="0" t="s">
        <v>1811</v>
      </c>
      <c r="Q1158" s="216" t="n">
        <v>25</v>
      </c>
      <c r="S1158" s="0" t="s">
        <v>930</v>
      </c>
      <c r="T1158" s="0" t="s">
        <v>784</v>
      </c>
      <c r="U1158" s="218" t="n">
        <v>320</v>
      </c>
      <c r="V1158" s="0" t="s">
        <v>1812</v>
      </c>
      <c r="W1158" s="0" t="s">
        <v>1813</v>
      </c>
      <c r="X1158" s="0" t="s">
        <v>1632</v>
      </c>
      <c r="Y1158" s="0" t="s">
        <v>1051</v>
      </c>
      <c r="Z1158" s="0" t="s">
        <v>618</v>
      </c>
      <c r="AA1158" s="0" t="n">
        <v>621308.1</v>
      </c>
      <c r="AB1158" s="215" t="n">
        <v>37043.875</v>
      </c>
      <c r="AC1158" s="215" t="n">
        <v>37072.875</v>
      </c>
    </row>
    <row r="1159" customFormat="false" ht="12.75" hidden="false" customHeight="false" outlineLevel="0" collapsed="false">
      <c r="A1159" s="208" t="str">
        <f aca="false">B1159&amp;" "&amp;C1159&amp;" "&amp;D1159</f>
        <v>US Natural Gas Physical</v>
      </c>
      <c r="B1159" s="208" t="str">
        <f aca="false">IF((LEFT(N1159,2)="US"),"US","")</f>
        <v>US</v>
      </c>
      <c r="C1159" s="208" t="str">
        <f aca="false">M1159</f>
        <v>Natural Gas</v>
      </c>
      <c r="D1159" s="208" t="str">
        <f aca="false">IF(ISNUMBER(FIND("Phy",N1159))=TRUE(),"Physical","Financial")</f>
        <v>Physical</v>
      </c>
      <c r="E1159" s="208" t="n">
        <f aca="false">IF(VLOOKUP(S1159,'DD-Lookup'!$J$6:$L$50,3,FALSE())="Monthly",(YEAR(AC1159)-YEAR(AB1159))*12+MONTH(AC1159)-MONTH(AB1159)+1,(AC1159-AB1159+1))</f>
        <v>1</v>
      </c>
      <c r="F1159" s="239" t="n">
        <f aca="false">E1159*SUM(P1159:Q1159)</f>
        <v>5000</v>
      </c>
      <c r="G1159" s="214" t="n">
        <v>1289387</v>
      </c>
      <c r="H1159" s="215" t="n">
        <v>37035.3457986111</v>
      </c>
      <c r="I1159" s="0" t="s">
        <v>1773</v>
      </c>
      <c r="M1159" s="0" t="s">
        <v>858</v>
      </c>
      <c r="N1159" s="0" t="s">
        <v>1305</v>
      </c>
      <c r="O1159" s="0" t="s">
        <v>1581</v>
      </c>
      <c r="P1159" s="216" t="n">
        <v>5000</v>
      </c>
      <c r="S1159" s="0" t="s">
        <v>1026</v>
      </c>
      <c r="T1159" s="0" t="s">
        <v>784</v>
      </c>
      <c r="U1159" s="218" t="n">
        <v>9.4</v>
      </c>
      <c r="V1159" s="0" t="s">
        <v>1774</v>
      </c>
      <c r="W1159" s="0" t="s">
        <v>1579</v>
      </c>
      <c r="X1159" s="0" t="s">
        <v>1535</v>
      </c>
      <c r="Y1159" s="0" t="s">
        <v>1310</v>
      </c>
      <c r="Z1159" s="0" t="s">
        <v>571</v>
      </c>
      <c r="AA1159" s="0" t="n">
        <v>807206</v>
      </c>
      <c r="AB1159" s="215" t="n">
        <v>37036.875</v>
      </c>
      <c r="AC1159" s="215" t="n">
        <v>37036.875</v>
      </c>
    </row>
    <row r="1160" customFormat="false" ht="12.75" hidden="false" customHeight="false" outlineLevel="0" collapsed="false">
      <c r="A1160" s="208" t="str">
        <f aca="false">B1160&amp;" "&amp;C1160&amp;" "&amp;D1160</f>
        <v>US Power Physical</v>
      </c>
      <c r="B1160" s="208" t="str">
        <f aca="false">IF((LEFT(N1160,2)="US"),"US","")</f>
        <v>US</v>
      </c>
      <c r="C1160" s="208" t="str">
        <f aca="false">M1160</f>
        <v>Power</v>
      </c>
      <c r="D1160" s="208" t="str">
        <f aca="false">IF(ISNUMBER(FIND("Phy",N1160))=TRUE(),"Physical","Financial")</f>
        <v>Physical</v>
      </c>
      <c r="E1160" s="208" t="n">
        <f aca="false">IF(VLOOKUP(S1160,'DD-Lookup'!$J$6:$L$50,3,FALSE())="Monthly",(YEAR(AC1160)-YEAR(AB1160))*12+MONTH(AC1160)-MONTH(AB1160)+1,(AC1160-AB1160+1))</f>
        <v>30</v>
      </c>
      <c r="F1160" s="239" t="n">
        <f aca="false">E1160*SUM(P1160:Q1160)</f>
        <v>750</v>
      </c>
      <c r="G1160" s="214" t="n">
        <v>1289388</v>
      </c>
      <c r="H1160" s="215" t="n">
        <v>37035.3458449074</v>
      </c>
      <c r="I1160" s="0" t="s">
        <v>1078</v>
      </c>
      <c r="M1160" s="0" t="s">
        <v>67</v>
      </c>
      <c r="N1160" s="0" t="s">
        <v>1648</v>
      </c>
      <c r="O1160" s="0" t="s">
        <v>1814</v>
      </c>
      <c r="P1160" s="216" t="n">
        <v>25</v>
      </c>
      <c r="S1160" s="0" t="s">
        <v>930</v>
      </c>
      <c r="T1160" s="0" t="s">
        <v>784</v>
      </c>
      <c r="U1160" s="218" t="n">
        <v>217</v>
      </c>
      <c r="V1160" s="0" t="s">
        <v>1791</v>
      </c>
      <c r="W1160" s="0" t="s">
        <v>1815</v>
      </c>
      <c r="X1160" s="0" t="s">
        <v>1816</v>
      </c>
      <c r="Y1160" s="0" t="s">
        <v>1051</v>
      </c>
      <c r="Z1160" s="0" t="s">
        <v>618</v>
      </c>
      <c r="AA1160" s="0" t="n">
        <v>621309.1</v>
      </c>
      <c r="AB1160" s="215" t="n">
        <v>37135.875</v>
      </c>
      <c r="AC1160" s="215" t="n">
        <v>37164.875</v>
      </c>
    </row>
    <row r="1161" customFormat="false" ht="12.75" hidden="false" customHeight="false" outlineLevel="0" collapsed="false">
      <c r="A1161" s="208" t="str">
        <f aca="false">B1161&amp;" "&amp;C1161&amp;" "&amp;D1161</f>
        <v>US Power Physical</v>
      </c>
      <c r="B1161" s="208" t="str">
        <f aca="false">IF((LEFT(N1161,2)="US"),"US","")</f>
        <v>US</v>
      </c>
      <c r="C1161" s="208" t="str">
        <f aca="false">M1161</f>
        <v>Power</v>
      </c>
      <c r="D1161" s="208" t="str">
        <f aca="false">IF(ISNUMBER(FIND("Phy",N1161))=TRUE(),"Physical","Financial")</f>
        <v>Physical</v>
      </c>
      <c r="E1161" s="208" t="n">
        <f aca="false">IF(VLOOKUP(S1161,'DD-Lookup'!$J$6:$L$50,3,FALSE())="Monthly",(YEAR(AC1161)-YEAR(AB1161))*12+MONTH(AC1161)-MONTH(AB1161)+1,(AC1161-AB1161+1))</f>
        <v>1</v>
      </c>
      <c r="F1161" s="239" t="n">
        <f aca="false">E1161*SUM(P1161:Q1161)</f>
        <v>50</v>
      </c>
      <c r="G1161" s="214" t="n">
        <v>1289389</v>
      </c>
      <c r="H1161" s="215" t="n">
        <v>37035.3458796296</v>
      </c>
      <c r="I1161" s="0" t="s">
        <v>1102</v>
      </c>
      <c r="M1161" s="0" t="s">
        <v>67</v>
      </c>
      <c r="N1161" s="0" t="s">
        <v>1081</v>
      </c>
      <c r="O1161" s="0" t="s">
        <v>1110</v>
      </c>
      <c r="Q1161" s="216" t="n">
        <v>50</v>
      </c>
      <c r="S1161" s="0" t="s">
        <v>930</v>
      </c>
      <c r="T1161" s="0" t="s">
        <v>784</v>
      </c>
      <c r="U1161" s="218" t="n">
        <v>45</v>
      </c>
      <c r="V1161" s="0" t="s">
        <v>1340</v>
      </c>
      <c r="W1161" s="0" t="s">
        <v>1094</v>
      </c>
      <c r="X1161" s="0" t="s">
        <v>1063</v>
      </c>
      <c r="Y1161" s="0" t="s">
        <v>1051</v>
      </c>
      <c r="Z1161" s="0" t="s">
        <v>618</v>
      </c>
      <c r="AA1161" s="0" t="n">
        <v>621310.1</v>
      </c>
      <c r="AB1161" s="215" t="n">
        <v>37036.875</v>
      </c>
      <c r="AC1161" s="215" t="n">
        <v>37036.875</v>
      </c>
    </row>
    <row r="1162" customFormat="false" ht="12.75" hidden="false" customHeight="false" outlineLevel="0" collapsed="false">
      <c r="A1162" s="208" t="str">
        <f aca="false">B1162&amp;" "&amp;C1162&amp;" "&amp;D1162</f>
        <v>US Natural Gas Physical</v>
      </c>
      <c r="B1162" s="208" t="str">
        <f aca="false">IF((LEFT(N1162,2)="US"),"US","")</f>
        <v>US</v>
      </c>
      <c r="C1162" s="208" t="str">
        <f aca="false">M1162</f>
        <v>Natural Gas</v>
      </c>
      <c r="D1162" s="208" t="str">
        <f aca="false">IF(ISNUMBER(FIND("Phy",N1162))=TRUE(),"Physical","Financial")</f>
        <v>Physical</v>
      </c>
      <c r="E1162" s="208" t="n">
        <f aca="false">IF(VLOOKUP(S1162,'DD-Lookup'!$J$6:$L$50,3,FALSE())="Monthly",(YEAR(AC1162)-YEAR(AB1162))*12+MONTH(AC1162)-MONTH(AB1162)+1,(AC1162-AB1162+1))</f>
        <v>1</v>
      </c>
      <c r="F1162" s="239" t="n">
        <f aca="false">E1162*SUM(P1162:Q1162)</f>
        <v>5000</v>
      </c>
      <c r="G1162" s="214" t="n">
        <v>1289390</v>
      </c>
      <c r="H1162" s="215" t="n">
        <v>37035.3458912037</v>
      </c>
      <c r="I1162" s="0" t="s">
        <v>1773</v>
      </c>
      <c r="M1162" s="0" t="s">
        <v>858</v>
      </c>
      <c r="N1162" s="0" t="s">
        <v>1305</v>
      </c>
      <c r="O1162" s="0" t="s">
        <v>1581</v>
      </c>
      <c r="P1162" s="216" t="n">
        <v>5000</v>
      </c>
      <c r="S1162" s="0" t="s">
        <v>1026</v>
      </c>
      <c r="T1162" s="0" t="s">
        <v>784</v>
      </c>
      <c r="U1162" s="218" t="n">
        <v>9.3</v>
      </c>
      <c r="V1162" s="0" t="s">
        <v>1774</v>
      </c>
      <c r="W1162" s="0" t="s">
        <v>1579</v>
      </c>
      <c r="X1162" s="0" t="s">
        <v>1535</v>
      </c>
      <c r="Y1162" s="0" t="s">
        <v>1310</v>
      </c>
      <c r="Z1162" s="0" t="s">
        <v>571</v>
      </c>
      <c r="AA1162" s="0" t="n">
        <v>807207</v>
      </c>
      <c r="AB1162" s="215" t="n">
        <v>37036.875</v>
      </c>
      <c r="AC1162" s="215" t="n">
        <v>37036.875</v>
      </c>
    </row>
    <row r="1163" customFormat="false" ht="12.75" hidden="false" customHeight="false" outlineLevel="0" collapsed="false">
      <c r="A1163" s="208" t="str">
        <f aca="false">B1163&amp;" "&amp;C1163&amp;" "&amp;D1163</f>
        <v>US Power Physical</v>
      </c>
      <c r="B1163" s="208" t="str">
        <f aca="false">IF((LEFT(N1163,2)="US"),"US","")</f>
        <v>US</v>
      </c>
      <c r="C1163" s="208" t="str">
        <f aca="false">M1163</f>
        <v>Power</v>
      </c>
      <c r="D1163" s="208" t="str">
        <f aca="false">IF(ISNUMBER(FIND("Phy",N1163))=TRUE(),"Physical","Financial")</f>
        <v>Physical</v>
      </c>
      <c r="E1163" s="208" t="n">
        <f aca="false">IF(VLOOKUP(S1163,'DD-Lookup'!$J$6:$L$50,3,FALSE())="Monthly",(YEAR(AC1163)-YEAR(AB1163))*12+MONTH(AC1163)-MONTH(AB1163)+1,(AC1163-AB1163+1))</f>
        <v>31</v>
      </c>
      <c r="F1163" s="239" t="n">
        <f aca="false">E1163*SUM(P1163:Q1163)</f>
        <v>775</v>
      </c>
      <c r="G1163" s="214" t="n">
        <v>1289391</v>
      </c>
      <c r="H1163" s="215" t="n">
        <v>37035.3459027778</v>
      </c>
      <c r="I1163" s="0" t="s">
        <v>1225</v>
      </c>
      <c r="M1163" s="0" t="s">
        <v>67</v>
      </c>
      <c r="N1163" s="0" t="s">
        <v>1628</v>
      </c>
      <c r="O1163" s="0" t="s">
        <v>1817</v>
      </c>
      <c r="Q1163" s="216" t="n">
        <v>25</v>
      </c>
      <c r="S1163" s="0" t="s">
        <v>930</v>
      </c>
      <c r="T1163" s="0" t="s">
        <v>784</v>
      </c>
      <c r="U1163" s="218" t="n">
        <v>365</v>
      </c>
      <c r="V1163" s="0" t="s">
        <v>1818</v>
      </c>
      <c r="W1163" s="0" t="s">
        <v>1792</v>
      </c>
      <c r="X1163" s="0" t="s">
        <v>1632</v>
      </c>
      <c r="Y1163" s="0" t="s">
        <v>1051</v>
      </c>
      <c r="Z1163" s="0" t="s">
        <v>618</v>
      </c>
      <c r="AA1163" s="0" t="n">
        <v>621311.1</v>
      </c>
      <c r="AB1163" s="215" t="n">
        <v>37073.875</v>
      </c>
      <c r="AC1163" s="215" t="n">
        <v>37103.875</v>
      </c>
    </row>
    <row r="1164" customFormat="false" ht="12.75" hidden="false" customHeight="false" outlineLevel="0" collapsed="false">
      <c r="A1164" s="208" t="str">
        <f aca="false">B1164&amp;" "&amp;C1164&amp;" "&amp;D1164</f>
        <v>US Power Physical</v>
      </c>
      <c r="B1164" s="208" t="str">
        <f aca="false">IF((LEFT(N1164,2)="US"),"US","")</f>
        <v>US</v>
      </c>
      <c r="C1164" s="208" t="str">
        <f aca="false">M1164</f>
        <v>Power</v>
      </c>
      <c r="D1164" s="208" t="str">
        <f aca="false">IF(ISNUMBER(FIND("Phy",N1164))=TRUE(),"Physical","Financial")</f>
        <v>Physical</v>
      </c>
      <c r="E1164" s="208" t="n">
        <f aca="false">IF(VLOOKUP(S1164,'DD-Lookup'!$J$6:$L$50,3,FALSE())="Monthly",(YEAR(AC1164)-YEAR(AB1164))*12+MONTH(AC1164)-MONTH(AB1164)+1,(AC1164-AB1164+1))</f>
        <v>2</v>
      </c>
      <c r="F1164" s="239" t="n">
        <f aca="false">E1164*SUM(P1164:Q1164)</f>
        <v>10</v>
      </c>
      <c r="G1164" s="214" t="n">
        <v>1289394</v>
      </c>
      <c r="H1164" s="215" t="n">
        <v>37035.3459837963</v>
      </c>
      <c r="I1164" s="0" t="s">
        <v>1115</v>
      </c>
      <c r="M1164" s="0" t="s">
        <v>67</v>
      </c>
      <c r="N1164" s="0" t="s">
        <v>1648</v>
      </c>
      <c r="O1164" s="0" t="s">
        <v>1819</v>
      </c>
      <c r="Q1164" s="216" t="n">
        <v>5</v>
      </c>
      <c r="S1164" s="0" t="s">
        <v>930</v>
      </c>
      <c r="T1164" s="0" t="s">
        <v>784</v>
      </c>
      <c r="U1164" s="218" t="n">
        <v>113</v>
      </c>
      <c r="V1164" s="0" t="s">
        <v>1685</v>
      </c>
      <c r="W1164" s="0" t="s">
        <v>1795</v>
      </c>
      <c r="X1164" s="0" t="s">
        <v>1652</v>
      </c>
      <c r="Y1164" s="0" t="s">
        <v>1051</v>
      </c>
      <c r="Z1164" s="0" t="s">
        <v>618</v>
      </c>
      <c r="AA1164" s="0" t="n">
        <v>621313.1</v>
      </c>
      <c r="AB1164" s="215" t="n">
        <v>37038.875</v>
      </c>
      <c r="AC1164" s="215" t="n">
        <v>37039.875</v>
      </c>
    </row>
    <row r="1165" customFormat="false" ht="12.75" hidden="false" customHeight="false" outlineLevel="0" collapsed="false">
      <c r="A1165" s="208" t="str">
        <f aca="false">B1165&amp;" "&amp;C1165&amp;" "&amp;D1165</f>
        <v>US Natural Gas Physical</v>
      </c>
      <c r="B1165" s="208" t="str">
        <f aca="false">IF((LEFT(N1165,2)="US"),"US","")</f>
        <v>US</v>
      </c>
      <c r="C1165" s="208" t="str">
        <f aca="false">M1165</f>
        <v>Natural Gas</v>
      </c>
      <c r="D1165" s="208" t="str">
        <f aca="false">IF(ISNUMBER(FIND("Phy",N1165))=TRUE(),"Physical","Financial")</f>
        <v>Physical</v>
      </c>
      <c r="E1165" s="208" t="n">
        <f aca="false">IF(VLOOKUP(S1165,'DD-Lookup'!$J$6:$L$50,3,FALSE())="Monthly",(YEAR(AC1165)-YEAR(AB1165))*12+MONTH(AC1165)-MONTH(AB1165)+1,(AC1165-AB1165+1))</f>
        <v>1</v>
      </c>
      <c r="F1165" s="239" t="n">
        <f aca="false">E1165*SUM(P1165:Q1165)</f>
        <v>10000</v>
      </c>
      <c r="G1165" s="214" t="n">
        <v>1289393</v>
      </c>
      <c r="H1165" s="215" t="n">
        <v>37035.3459837963</v>
      </c>
      <c r="I1165" s="0" t="s">
        <v>1779</v>
      </c>
      <c r="M1165" s="0" t="s">
        <v>858</v>
      </c>
      <c r="N1165" s="0" t="s">
        <v>1305</v>
      </c>
      <c r="O1165" s="0" t="s">
        <v>1533</v>
      </c>
      <c r="P1165" s="216" t="n">
        <v>10000</v>
      </c>
      <c r="S1165" s="0" t="s">
        <v>1026</v>
      </c>
      <c r="T1165" s="0" t="s">
        <v>784</v>
      </c>
      <c r="U1165" s="218" t="n">
        <v>3.975</v>
      </c>
      <c r="V1165" s="0" t="s">
        <v>1820</v>
      </c>
      <c r="W1165" s="0" t="s">
        <v>1514</v>
      </c>
      <c r="X1165" s="0" t="s">
        <v>1535</v>
      </c>
      <c r="Y1165" s="0" t="s">
        <v>1310</v>
      </c>
      <c r="Z1165" s="0" t="s">
        <v>571</v>
      </c>
      <c r="AA1165" s="0" t="n">
        <v>807208</v>
      </c>
      <c r="AB1165" s="215" t="n">
        <v>37036.875</v>
      </c>
      <c r="AC1165" s="215" t="n">
        <v>37036.875</v>
      </c>
    </row>
    <row r="1166" customFormat="false" ht="12.75" hidden="false" customHeight="false" outlineLevel="0" collapsed="false">
      <c r="A1166" s="208" t="str">
        <f aca="false">B1166&amp;" "&amp;C1166&amp;" "&amp;D1166</f>
        <v>US Natural Gas Physical</v>
      </c>
      <c r="B1166" s="208" t="str">
        <f aca="false">IF((LEFT(N1166,2)="US"),"US","")</f>
        <v>US</v>
      </c>
      <c r="C1166" s="208" t="str">
        <f aca="false">M1166</f>
        <v>Natural Gas</v>
      </c>
      <c r="D1166" s="208" t="str">
        <f aca="false">IF(ISNUMBER(FIND("Phy",N1166))=TRUE(),"Physical","Financial")</f>
        <v>Physical</v>
      </c>
      <c r="E1166" s="208" t="n">
        <f aca="false">IF(VLOOKUP(S1166,'DD-Lookup'!$J$6:$L$50,3,FALSE())="Monthly",(YEAR(AC1166)-YEAR(AB1166))*12+MONTH(AC1166)-MONTH(AB1166)+1,(AC1166-AB1166+1))</f>
        <v>1</v>
      </c>
      <c r="F1166" s="239" t="n">
        <f aca="false">E1166*SUM(P1166:Q1166)</f>
        <v>969</v>
      </c>
      <c r="G1166" s="214" t="n">
        <v>1289395</v>
      </c>
      <c r="H1166" s="215" t="n">
        <v>37035.3460069444</v>
      </c>
      <c r="I1166" s="0" t="s">
        <v>1183</v>
      </c>
      <c r="M1166" s="0" t="s">
        <v>858</v>
      </c>
      <c r="N1166" s="0" t="s">
        <v>1305</v>
      </c>
      <c r="O1166" s="0" t="s">
        <v>1442</v>
      </c>
      <c r="Q1166" s="216" t="n">
        <v>969</v>
      </c>
      <c r="S1166" s="0" t="s">
        <v>1026</v>
      </c>
      <c r="T1166" s="0" t="s">
        <v>784</v>
      </c>
      <c r="U1166" s="218" t="n">
        <v>4.17</v>
      </c>
      <c r="V1166" s="0" t="s">
        <v>1688</v>
      </c>
      <c r="W1166" s="0" t="s">
        <v>1434</v>
      </c>
      <c r="X1166" s="0" t="s">
        <v>1435</v>
      </c>
      <c r="Y1166" s="0" t="s">
        <v>1310</v>
      </c>
      <c r="Z1166" s="0" t="s">
        <v>571</v>
      </c>
      <c r="AA1166" s="0" t="n">
        <v>807209</v>
      </c>
      <c r="AB1166" s="215" t="n">
        <v>37036.875</v>
      </c>
      <c r="AC1166" s="215" t="n">
        <v>37036.875</v>
      </c>
    </row>
    <row r="1167" customFormat="false" ht="12.75" hidden="false" customHeight="false" outlineLevel="0" collapsed="false">
      <c r="A1167" s="208" t="str">
        <f aca="false">B1167&amp;" "&amp;C1167&amp;" "&amp;D1167</f>
        <v>US Natural Gas Physical</v>
      </c>
      <c r="B1167" s="208" t="str">
        <f aca="false">IF((LEFT(N1167,2)="US"),"US","")</f>
        <v>US</v>
      </c>
      <c r="C1167" s="208" t="str">
        <f aca="false">M1167</f>
        <v>Natural Gas</v>
      </c>
      <c r="D1167" s="208" t="str">
        <f aca="false">IF(ISNUMBER(FIND("Phy",N1167))=TRUE(),"Physical","Financial")</f>
        <v>Physical</v>
      </c>
      <c r="E1167" s="208" t="n">
        <f aca="false">IF(VLOOKUP(S1167,'DD-Lookup'!$J$6:$L$50,3,FALSE())="Monthly",(YEAR(AC1167)-YEAR(AB1167))*12+MONTH(AC1167)-MONTH(AB1167)+1,(AC1167-AB1167+1))</f>
        <v>1</v>
      </c>
      <c r="F1167" s="239" t="n">
        <f aca="false">E1167*SUM(P1167:Q1167)</f>
        <v>5000</v>
      </c>
      <c r="G1167" s="214" t="n">
        <v>1289396</v>
      </c>
      <c r="H1167" s="215" t="n">
        <v>37035.3460300926</v>
      </c>
      <c r="I1167" s="0" t="s">
        <v>1672</v>
      </c>
      <c r="M1167" s="0" t="s">
        <v>858</v>
      </c>
      <c r="N1167" s="0" t="s">
        <v>1305</v>
      </c>
      <c r="O1167" s="0" t="s">
        <v>1577</v>
      </c>
      <c r="P1167" s="216" t="n">
        <v>5000</v>
      </c>
      <c r="S1167" s="0" t="s">
        <v>1026</v>
      </c>
      <c r="T1167" s="0" t="s">
        <v>784</v>
      </c>
      <c r="U1167" s="218" t="n">
        <v>7.5</v>
      </c>
      <c r="V1167" s="0" t="s">
        <v>1709</v>
      </c>
      <c r="W1167" s="0" t="s">
        <v>1579</v>
      </c>
      <c r="X1167" s="0" t="s">
        <v>1535</v>
      </c>
      <c r="Y1167" s="0" t="s">
        <v>1310</v>
      </c>
      <c r="Z1167" s="0" t="s">
        <v>571</v>
      </c>
      <c r="AA1167" s="0" t="n">
        <v>807210</v>
      </c>
      <c r="AB1167" s="215" t="n">
        <v>37036.875</v>
      </c>
      <c r="AC1167" s="215" t="n">
        <v>37036.875</v>
      </c>
    </row>
    <row r="1168" customFormat="false" ht="12.75" hidden="false" customHeight="false" outlineLevel="0" collapsed="false">
      <c r="A1168" s="208" t="str">
        <f aca="false">B1168&amp;" "&amp;C1168&amp;" "&amp;D1168</f>
        <v>US Power Financial</v>
      </c>
      <c r="B1168" s="208" t="str">
        <f aca="false">IF((LEFT(N1168,2)="US"),"US","")</f>
        <v>US</v>
      </c>
      <c r="C1168" s="208" t="str">
        <f aca="false">M1168</f>
        <v>Power</v>
      </c>
      <c r="D1168" s="208" t="str">
        <f aca="false">IF(ISNUMBER(FIND("Phy",N1168))=TRUE(),"Physical","Financial")</f>
        <v>Financial</v>
      </c>
      <c r="E1168" s="208" t="n">
        <f aca="false">IF(VLOOKUP(S1168,'DD-Lookup'!$J$6:$L$50,3,FALSE())="Monthly",(YEAR(AC1168)-YEAR(AB1168))*12+MONTH(AC1168)-MONTH(AB1168)+1,(AC1168-AB1168+1))</f>
        <v>1</v>
      </c>
      <c r="F1168" s="239" t="n">
        <f aca="false">E1168*SUM(P1168:Q1168)</f>
        <v>50</v>
      </c>
      <c r="G1168" s="214" t="n">
        <v>1289397</v>
      </c>
      <c r="H1168" s="215" t="n">
        <v>37035.346099537</v>
      </c>
      <c r="I1168" s="0" t="s">
        <v>1163</v>
      </c>
      <c r="M1168" s="0" t="s">
        <v>67</v>
      </c>
      <c r="N1168" s="0" t="s">
        <v>1046</v>
      </c>
      <c r="O1168" s="0" t="s">
        <v>1189</v>
      </c>
      <c r="P1168" s="216" t="n">
        <v>50</v>
      </c>
      <c r="S1168" s="0" t="s">
        <v>930</v>
      </c>
      <c r="T1168" s="0" t="s">
        <v>784</v>
      </c>
      <c r="U1168" s="218" t="n">
        <v>30.8</v>
      </c>
      <c r="V1168" s="0" t="s">
        <v>1297</v>
      </c>
      <c r="W1168" s="0" t="s">
        <v>1122</v>
      </c>
      <c r="X1168" s="0" t="s">
        <v>1123</v>
      </c>
      <c r="Y1168" s="0" t="s">
        <v>1051</v>
      </c>
      <c r="Z1168" s="0" t="s">
        <v>571</v>
      </c>
      <c r="AA1168" s="0" t="n">
        <v>621314.1</v>
      </c>
      <c r="AB1168" s="215" t="n">
        <v>37036.875</v>
      </c>
      <c r="AC1168" s="215" t="n">
        <v>37036.875</v>
      </c>
    </row>
    <row r="1169" customFormat="false" ht="12.75" hidden="false" customHeight="false" outlineLevel="0" collapsed="false">
      <c r="A1169" s="208" t="str">
        <f aca="false">B1169&amp;" "&amp;C1169&amp;" "&amp;D1169</f>
        <v>US Natural Gas Physical</v>
      </c>
      <c r="B1169" s="208" t="str">
        <f aca="false">IF((LEFT(N1169,2)="US"),"US","")</f>
        <v>US</v>
      </c>
      <c r="C1169" s="208" t="str">
        <f aca="false">M1169</f>
        <v>Natural Gas</v>
      </c>
      <c r="D1169" s="208" t="str">
        <f aca="false">IF(ISNUMBER(FIND("Phy",N1169))=TRUE(),"Physical","Financial")</f>
        <v>Physical</v>
      </c>
      <c r="E1169" s="208" t="n">
        <f aca="false">IF(VLOOKUP(S1169,'DD-Lookup'!$J$6:$L$50,3,FALSE())="Monthly",(YEAR(AC1169)-YEAR(AB1169))*12+MONTH(AC1169)-MONTH(AB1169)+1,(AC1169-AB1169+1))</f>
        <v>1</v>
      </c>
      <c r="F1169" s="239" t="n">
        <f aca="false">E1169*SUM(P1169:Q1169)</f>
        <v>5000</v>
      </c>
      <c r="G1169" s="214" t="n">
        <v>1289399</v>
      </c>
      <c r="H1169" s="215" t="n">
        <v>37035.3463888889</v>
      </c>
      <c r="I1169" s="0" t="s">
        <v>1107</v>
      </c>
      <c r="M1169" s="0" t="s">
        <v>858</v>
      </c>
      <c r="N1169" s="0" t="s">
        <v>1305</v>
      </c>
      <c r="O1169" s="0" t="s">
        <v>1581</v>
      </c>
      <c r="Q1169" s="216" t="n">
        <v>5000</v>
      </c>
      <c r="S1169" s="0" t="s">
        <v>1026</v>
      </c>
      <c r="T1169" s="0" t="s">
        <v>784</v>
      </c>
      <c r="U1169" s="218" t="n">
        <v>9.4</v>
      </c>
      <c r="V1169" s="0" t="s">
        <v>1757</v>
      </c>
      <c r="W1169" s="0" t="s">
        <v>1579</v>
      </c>
      <c r="X1169" s="0" t="s">
        <v>1535</v>
      </c>
      <c r="Y1169" s="0" t="s">
        <v>1310</v>
      </c>
      <c r="Z1169" s="0" t="s">
        <v>571</v>
      </c>
      <c r="AA1169" s="0" t="n">
        <v>807212</v>
      </c>
      <c r="AB1169" s="215" t="n">
        <v>37036.875</v>
      </c>
      <c r="AC1169" s="215" t="n">
        <v>37036.875</v>
      </c>
    </row>
    <row r="1170" customFormat="false" ht="12.75" hidden="false" customHeight="false" outlineLevel="0" collapsed="false">
      <c r="A1170" s="208" t="str">
        <f aca="false">B1170&amp;" "&amp;C1170&amp;" "&amp;D1170</f>
        <v>US Natural Gas Physical</v>
      </c>
      <c r="B1170" s="208" t="str">
        <f aca="false">IF((LEFT(N1170,2)="US"),"US","")</f>
        <v>US</v>
      </c>
      <c r="C1170" s="208" t="str">
        <f aca="false">M1170</f>
        <v>Natural Gas</v>
      </c>
      <c r="D1170" s="208" t="str">
        <f aca="false">IF(ISNUMBER(FIND("Phy",N1170))=TRUE(),"Physical","Financial")</f>
        <v>Physical</v>
      </c>
      <c r="E1170" s="208" t="n">
        <f aca="false">IF(VLOOKUP(S1170,'DD-Lookup'!$J$6:$L$50,3,FALSE())="Monthly",(YEAR(AC1170)-YEAR(AB1170))*12+MONTH(AC1170)-MONTH(AB1170)+1,(AC1170-AB1170+1))</f>
        <v>1</v>
      </c>
      <c r="F1170" s="239" t="n">
        <f aca="false">E1170*SUM(P1170:Q1170)</f>
        <v>5000</v>
      </c>
      <c r="G1170" s="214" t="n">
        <v>1289400</v>
      </c>
      <c r="H1170" s="215" t="n">
        <v>37035.346412037</v>
      </c>
      <c r="I1170" s="0" t="s">
        <v>600</v>
      </c>
      <c r="M1170" s="0" t="s">
        <v>858</v>
      </c>
      <c r="N1170" s="0" t="s">
        <v>1305</v>
      </c>
      <c r="O1170" s="0" t="s">
        <v>1313</v>
      </c>
      <c r="P1170" s="216" t="n">
        <v>5000</v>
      </c>
      <c r="S1170" s="0" t="s">
        <v>1026</v>
      </c>
      <c r="T1170" s="0" t="s">
        <v>784</v>
      </c>
      <c r="U1170" s="218" t="n">
        <v>4.075</v>
      </c>
      <c r="V1170" s="0" t="s">
        <v>1425</v>
      </c>
      <c r="W1170" s="0" t="s">
        <v>1314</v>
      </c>
      <c r="X1170" s="0" t="s">
        <v>1315</v>
      </c>
      <c r="Y1170" s="0" t="s">
        <v>1310</v>
      </c>
      <c r="Z1170" s="0" t="s">
        <v>571</v>
      </c>
      <c r="AA1170" s="0" t="n">
        <v>807213</v>
      </c>
      <c r="AB1170" s="215" t="n">
        <v>37036.875</v>
      </c>
      <c r="AC1170" s="215" t="n">
        <v>37036.875</v>
      </c>
    </row>
    <row r="1171" customFormat="false" ht="12.75" hidden="false" customHeight="false" outlineLevel="0" collapsed="false">
      <c r="A1171" s="208" t="str">
        <f aca="false">B1171&amp;" "&amp;C1171&amp;" "&amp;D1171</f>
        <v>US Natural Gas Physical</v>
      </c>
      <c r="B1171" s="208" t="str">
        <f aca="false">IF((LEFT(N1171,2)="US"),"US","")</f>
        <v>US</v>
      </c>
      <c r="C1171" s="208" t="str">
        <f aca="false">M1171</f>
        <v>Natural Gas</v>
      </c>
      <c r="D1171" s="208" t="str">
        <f aca="false">IF(ISNUMBER(FIND("Phy",N1171))=TRUE(),"Physical","Financial")</f>
        <v>Physical</v>
      </c>
      <c r="E1171" s="208" t="n">
        <f aca="false">IF(VLOOKUP(S1171,'DD-Lookup'!$J$6:$L$50,3,FALSE())="Monthly",(YEAR(AC1171)-YEAR(AB1171))*12+MONTH(AC1171)-MONTH(AB1171)+1,(AC1171-AB1171+1))</f>
        <v>1</v>
      </c>
      <c r="F1171" s="239" t="n">
        <f aca="false">E1171*SUM(P1171:Q1171)</f>
        <v>5000</v>
      </c>
      <c r="G1171" s="214" t="n">
        <v>1289403</v>
      </c>
      <c r="H1171" s="215" t="n">
        <v>37035.3464351852</v>
      </c>
      <c r="I1171" s="0" t="s">
        <v>1773</v>
      </c>
      <c r="M1171" s="0" t="s">
        <v>858</v>
      </c>
      <c r="N1171" s="0" t="s">
        <v>1305</v>
      </c>
      <c r="O1171" s="0" t="s">
        <v>1581</v>
      </c>
      <c r="P1171" s="216" t="n">
        <v>5000</v>
      </c>
      <c r="S1171" s="0" t="s">
        <v>1026</v>
      </c>
      <c r="T1171" s="0" t="s">
        <v>784</v>
      </c>
      <c r="U1171" s="218" t="n">
        <v>9.3</v>
      </c>
      <c r="V1171" s="0" t="s">
        <v>1774</v>
      </c>
      <c r="W1171" s="0" t="s">
        <v>1579</v>
      </c>
      <c r="X1171" s="0" t="s">
        <v>1535</v>
      </c>
      <c r="Y1171" s="0" t="s">
        <v>1310</v>
      </c>
      <c r="Z1171" s="0" t="s">
        <v>571</v>
      </c>
      <c r="AA1171" s="0" t="n">
        <v>807215</v>
      </c>
      <c r="AB1171" s="215" t="n">
        <v>37036.875</v>
      </c>
      <c r="AC1171" s="215" t="n">
        <v>37036.875</v>
      </c>
    </row>
    <row r="1172" customFormat="false" ht="12.75" hidden="false" customHeight="false" outlineLevel="0" collapsed="false">
      <c r="A1172" s="208" t="str">
        <f aca="false">B1172&amp;" "&amp;C1172&amp;" "&amp;D1172</f>
        <v>US Natural Gas Physical</v>
      </c>
      <c r="B1172" s="208" t="str">
        <f aca="false">IF((LEFT(N1172,2)="US"),"US","")</f>
        <v>US</v>
      </c>
      <c r="C1172" s="208" t="str">
        <f aca="false">M1172</f>
        <v>Natural Gas</v>
      </c>
      <c r="D1172" s="208" t="str">
        <f aca="false">IF(ISNUMBER(FIND("Phy",N1172))=TRUE(),"Physical","Financial")</f>
        <v>Physical</v>
      </c>
      <c r="E1172" s="208" t="n">
        <f aca="false">IF(VLOOKUP(S1172,'DD-Lookup'!$J$6:$L$50,3,FALSE())="Monthly",(YEAR(AC1172)-YEAR(AB1172))*12+MONTH(AC1172)-MONTH(AB1172)+1,(AC1172-AB1172+1))</f>
        <v>1</v>
      </c>
      <c r="F1172" s="239" t="n">
        <f aca="false">E1172*SUM(P1172:Q1172)</f>
        <v>5000</v>
      </c>
      <c r="G1172" s="214" t="n">
        <v>1289402</v>
      </c>
      <c r="H1172" s="215" t="n">
        <v>37035.3464351852</v>
      </c>
      <c r="I1172" s="0" t="s">
        <v>1779</v>
      </c>
      <c r="M1172" s="0" t="s">
        <v>858</v>
      </c>
      <c r="N1172" s="0" t="s">
        <v>1305</v>
      </c>
      <c r="O1172" s="0" t="s">
        <v>1529</v>
      </c>
      <c r="Q1172" s="216" t="n">
        <v>5000</v>
      </c>
      <c r="S1172" s="0" t="s">
        <v>1026</v>
      </c>
      <c r="T1172" s="0" t="s">
        <v>784</v>
      </c>
      <c r="U1172" s="218" t="n">
        <v>4.43</v>
      </c>
      <c r="V1172" s="0" t="s">
        <v>1821</v>
      </c>
      <c r="W1172" s="0" t="s">
        <v>1531</v>
      </c>
      <c r="X1172" s="0" t="s">
        <v>1532</v>
      </c>
      <c r="Y1172" s="0" t="s">
        <v>1310</v>
      </c>
      <c r="Z1172" s="0" t="s">
        <v>571</v>
      </c>
      <c r="AA1172" s="0" t="n">
        <v>807214</v>
      </c>
      <c r="AB1172" s="215" t="n">
        <v>37036.875</v>
      </c>
      <c r="AC1172" s="215" t="n">
        <v>37036.875</v>
      </c>
    </row>
    <row r="1173" customFormat="false" ht="12.75" hidden="false" customHeight="false" outlineLevel="0" collapsed="false">
      <c r="A1173" s="208" t="str">
        <f aca="false">B1173&amp;" "&amp;C1173&amp;" "&amp;D1173</f>
        <v>US Natural Gas Physical</v>
      </c>
      <c r="B1173" s="208" t="str">
        <f aca="false">IF((LEFT(N1173,2)="US"),"US","")</f>
        <v>US</v>
      </c>
      <c r="C1173" s="208" t="str">
        <f aca="false">M1173</f>
        <v>Natural Gas</v>
      </c>
      <c r="D1173" s="208" t="str">
        <f aca="false">IF(ISNUMBER(FIND("Phy",N1173))=TRUE(),"Physical","Financial")</f>
        <v>Physical</v>
      </c>
      <c r="E1173" s="208" t="n">
        <f aca="false">IF(VLOOKUP(S1173,'DD-Lookup'!$J$6:$L$50,3,FALSE())="Monthly",(YEAR(AC1173)-YEAR(AB1173))*12+MONTH(AC1173)-MONTH(AB1173)+1,(AC1173-AB1173+1))</f>
        <v>1</v>
      </c>
      <c r="F1173" s="239" t="n">
        <f aca="false">E1173*SUM(P1173:Q1173)</f>
        <v>20000</v>
      </c>
      <c r="G1173" s="214" t="n">
        <v>1289404</v>
      </c>
      <c r="H1173" s="215" t="n">
        <v>37035.3464814815</v>
      </c>
      <c r="I1173" s="0" t="s">
        <v>1779</v>
      </c>
      <c r="M1173" s="0" t="s">
        <v>858</v>
      </c>
      <c r="N1173" s="0" t="s">
        <v>1305</v>
      </c>
      <c r="O1173" s="0" t="s">
        <v>1491</v>
      </c>
      <c r="Q1173" s="216" t="n">
        <v>20000</v>
      </c>
      <c r="S1173" s="0" t="s">
        <v>1026</v>
      </c>
      <c r="T1173" s="0" t="s">
        <v>784</v>
      </c>
      <c r="U1173" s="218" t="n">
        <v>4.365</v>
      </c>
      <c r="V1173" s="0" t="s">
        <v>1821</v>
      </c>
      <c r="W1173" s="0" t="s">
        <v>1493</v>
      </c>
      <c r="X1173" s="0" t="s">
        <v>1494</v>
      </c>
      <c r="Y1173" s="0" t="s">
        <v>1310</v>
      </c>
      <c r="Z1173" s="0" t="s">
        <v>571</v>
      </c>
      <c r="AA1173" s="0" t="n">
        <v>807216</v>
      </c>
      <c r="AB1173" s="215" t="n">
        <v>37036.875</v>
      </c>
      <c r="AC1173" s="215" t="n">
        <v>37036.875</v>
      </c>
    </row>
    <row r="1174" customFormat="false" ht="12.75" hidden="false" customHeight="false" outlineLevel="0" collapsed="false">
      <c r="A1174" s="208" t="str">
        <f aca="false">B1174&amp;" "&amp;C1174&amp;" "&amp;D1174</f>
        <v>US Power Physical</v>
      </c>
      <c r="B1174" s="208" t="str">
        <f aca="false">IF((LEFT(N1174,2)="US"),"US","")</f>
        <v>US</v>
      </c>
      <c r="C1174" s="208" t="str">
        <f aca="false">M1174</f>
        <v>Power</v>
      </c>
      <c r="D1174" s="208" t="str">
        <f aca="false">IF(ISNUMBER(FIND("Phy",N1174))=TRUE(),"Physical","Financial")</f>
        <v>Physical</v>
      </c>
      <c r="E1174" s="208" t="n">
        <f aca="false">IF(VLOOKUP(S1174,'DD-Lookup'!$J$6:$L$50,3,FALSE())="Monthly",(YEAR(AC1174)-YEAR(AB1174))*12+MONTH(AC1174)-MONTH(AB1174)+1,(AC1174-AB1174+1))</f>
        <v>30</v>
      </c>
      <c r="F1174" s="239" t="n">
        <f aca="false">E1174*SUM(P1174:Q1174)</f>
        <v>1500</v>
      </c>
      <c r="G1174" s="214" t="n">
        <v>1289405</v>
      </c>
      <c r="H1174" s="215" t="n">
        <v>37035.3465162037</v>
      </c>
      <c r="I1174" s="0" t="s">
        <v>1115</v>
      </c>
      <c r="M1174" s="0" t="s">
        <v>67</v>
      </c>
      <c r="N1174" s="0" t="s">
        <v>1081</v>
      </c>
      <c r="O1174" s="0" t="s">
        <v>1166</v>
      </c>
      <c r="P1174" s="216" t="n">
        <v>50</v>
      </c>
      <c r="S1174" s="0" t="s">
        <v>930</v>
      </c>
      <c r="T1174" s="0" t="s">
        <v>784</v>
      </c>
      <c r="U1174" s="218" t="n">
        <v>62.5</v>
      </c>
      <c r="V1174" s="0" t="s">
        <v>1185</v>
      </c>
      <c r="W1174" s="0" t="s">
        <v>1122</v>
      </c>
      <c r="X1174" s="0" t="s">
        <v>1106</v>
      </c>
      <c r="Y1174" s="0" t="s">
        <v>1051</v>
      </c>
      <c r="Z1174" s="0" t="s">
        <v>618</v>
      </c>
      <c r="AA1174" s="0" t="n">
        <v>621316.1</v>
      </c>
      <c r="AB1174" s="215" t="n">
        <v>37043.5916666667</v>
      </c>
      <c r="AC1174" s="215" t="n">
        <v>37072.5916666667</v>
      </c>
    </row>
    <row r="1175" customFormat="false" ht="12.75" hidden="false" customHeight="false" outlineLevel="0" collapsed="false">
      <c r="A1175" s="208" t="str">
        <f aca="false">B1175&amp;" "&amp;C1175&amp;" "&amp;D1175</f>
        <v>US Natural Gas Physical</v>
      </c>
      <c r="B1175" s="208" t="str">
        <f aca="false">IF((LEFT(N1175,2)="US"),"US","")</f>
        <v>US</v>
      </c>
      <c r="C1175" s="208" t="str">
        <f aca="false">M1175</f>
        <v>Natural Gas</v>
      </c>
      <c r="D1175" s="208" t="str">
        <f aca="false">IF(ISNUMBER(FIND("Phy",N1175))=TRUE(),"Physical","Financial")</f>
        <v>Physical</v>
      </c>
      <c r="E1175" s="208" t="n">
        <f aca="false">IF(VLOOKUP(S1175,'DD-Lookup'!$J$6:$L$50,3,FALSE())="Monthly",(YEAR(AC1175)-YEAR(AB1175))*12+MONTH(AC1175)-MONTH(AB1175)+1,(AC1175-AB1175+1))</f>
        <v>1</v>
      </c>
      <c r="F1175" s="239" t="n">
        <f aca="false">E1175*SUM(P1175:Q1175)</f>
        <v>5000</v>
      </c>
      <c r="G1175" s="214" t="n">
        <v>1289406</v>
      </c>
      <c r="H1175" s="215" t="n">
        <v>37035.3465162037</v>
      </c>
      <c r="I1175" s="0" t="s">
        <v>1580</v>
      </c>
      <c r="M1175" s="0" t="s">
        <v>858</v>
      </c>
      <c r="N1175" s="0" t="s">
        <v>1305</v>
      </c>
      <c r="O1175" s="0" t="s">
        <v>1581</v>
      </c>
      <c r="Q1175" s="216" t="n">
        <v>5000</v>
      </c>
      <c r="S1175" s="0" t="s">
        <v>1026</v>
      </c>
      <c r="T1175" s="0" t="s">
        <v>784</v>
      </c>
      <c r="U1175" s="218" t="n">
        <v>9.4</v>
      </c>
      <c r="V1175" s="0" t="s">
        <v>1582</v>
      </c>
      <c r="W1175" s="0" t="s">
        <v>1579</v>
      </c>
      <c r="X1175" s="0" t="s">
        <v>1535</v>
      </c>
      <c r="Y1175" s="0" t="s">
        <v>1310</v>
      </c>
      <c r="Z1175" s="0" t="s">
        <v>571</v>
      </c>
      <c r="AA1175" s="0" t="n">
        <v>807217</v>
      </c>
      <c r="AB1175" s="215" t="n">
        <v>37036.875</v>
      </c>
      <c r="AC1175" s="215" t="n">
        <v>37036.875</v>
      </c>
    </row>
    <row r="1176" customFormat="false" ht="12.75" hidden="false" customHeight="false" outlineLevel="0" collapsed="false">
      <c r="A1176" s="208" t="str">
        <f aca="false">B1176&amp;" "&amp;C1176&amp;" "&amp;D1176</f>
        <v>US Natural Gas Financial</v>
      </c>
      <c r="B1176" s="208" t="str">
        <f aca="false">IF((LEFT(N1176,2)="US"),"US","")</f>
        <v>US</v>
      </c>
      <c r="C1176" s="208" t="str">
        <f aca="false">M1176</f>
        <v>Natural Gas</v>
      </c>
      <c r="D1176" s="208" t="str">
        <f aca="false">IF(ISNUMBER(FIND("Phy",N1176))=TRUE(),"Physical","Financial")</f>
        <v>Financial</v>
      </c>
      <c r="E1176" s="208" t="n">
        <f aca="false">IF(VLOOKUP(S1176,'DD-Lookup'!$J$6:$L$50,3,FALSE())="Monthly",(YEAR(AC1176)-YEAR(AB1176))*12+MONTH(AC1176)-MONTH(AB1176)+1,(AC1176-AB1176+1))</f>
        <v>123</v>
      </c>
      <c r="F1176" s="239" t="n">
        <f aca="false">E1176*SUM(P1176:Q1176)</f>
        <v>615000</v>
      </c>
      <c r="G1176" s="214" t="n">
        <v>1289407</v>
      </c>
      <c r="H1176" s="215" t="n">
        <v>37035.3465393519</v>
      </c>
      <c r="I1176" s="0" t="s">
        <v>1115</v>
      </c>
      <c r="M1176" s="0" t="s">
        <v>858</v>
      </c>
      <c r="N1176" s="0" t="s">
        <v>1482</v>
      </c>
      <c r="O1176" s="0" t="s">
        <v>1822</v>
      </c>
      <c r="Q1176" s="216" t="n">
        <v>5000</v>
      </c>
      <c r="S1176" s="0" t="s">
        <v>1026</v>
      </c>
      <c r="T1176" s="0" t="s">
        <v>784</v>
      </c>
      <c r="U1176" s="218" t="n">
        <v>-0.105</v>
      </c>
      <c r="V1176" s="0" t="s">
        <v>1823</v>
      </c>
      <c r="W1176" s="0" t="s">
        <v>1824</v>
      </c>
      <c r="X1176" s="0" t="s">
        <v>1825</v>
      </c>
      <c r="Y1176" s="0" t="s">
        <v>838</v>
      </c>
      <c r="Z1176" s="0" t="s">
        <v>571</v>
      </c>
      <c r="AA1176" s="0" t="s">
        <v>1826</v>
      </c>
      <c r="AB1176" s="215" t="n">
        <v>37073</v>
      </c>
      <c r="AC1176" s="215" t="n">
        <v>37195</v>
      </c>
    </row>
    <row r="1177" customFormat="false" ht="12.75" hidden="false" customHeight="false" outlineLevel="0" collapsed="false">
      <c r="A1177" s="208" t="str">
        <f aca="false">B1177&amp;" "&amp;C1177&amp;" "&amp;D1177</f>
        <v>US Natural Gas Physical</v>
      </c>
      <c r="B1177" s="208" t="str">
        <f aca="false">IF((LEFT(N1177,2)="US"),"US","")</f>
        <v>US</v>
      </c>
      <c r="C1177" s="208" t="str">
        <f aca="false">M1177</f>
        <v>Natural Gas</v>
      </c>
      <c r="D1177" s="208" t="str">
        <f aca="false">IF(ISNUMBER(FIND("Phy",N1177))=TRUE(),"Physical","Financial")</f>
        <v>Physical</v>
      </c>
      <c r="E1177" s="208" t="n">
        <f aca="false">IF(VLOOKUP(S1177,'DD-Lookup'!$J$6:$L$50,3,FALSE())="Monthly",(YEAR(AC1177)-YEAR(AB1177))*12+MONTH(AC1177)-MONTH(AB1177)+1,(AC1177-AB1177+1))</f>
        <v>1</v>
      </c>
      <c r="F1177" s="239" t="n">
        <f aca="false">E1177*SUM(P1177:Q1177)</f>
        <v>4589</v>
      </c>
      <c r="G1177" s="214" t="n">
        <v>1289408</v>
      </c>
      <c r="H1177" s="215" t="n">
        <v>37035.3465509259</v>
      </c>
      <c r="I1177" s="0" t="s">
        <v>1637</v>
      </c>
      <c r="M1177" s="0" t="s">
        <v>858</v>
      </c>
      <c r="N1177" s="0" t="s">
        <v>1305</v>
      </c>
      <c r="O1177" s="0" t="s">
        <v>1498</v>
      </c>
      <c r="Q1177" s="216" t="n">
        <v>4589</v>
      </c>
      <c r="S1177" s="0" t="s">
        <v>1026</v>
      </c>
      <c r="T1177" s="0" t="s">
        <v>784</v>
      </c>
      <c r="U1177" s="218" t="n">
        <v>4.475</v>
      </c>
      <c r="V1177" s="0" t="n">
        <v>19691994</v>
      </c>
      <c r="W1177" s="0" t="s">
        <v>1388</v>
      </c>
      <c r="X1177" s="0" t="s">
        <v>1389</v>
      </c>
      <c r="Y1177" s="0" t="s">
        <v>1310</v>
      </c>
      <c r="Z1177" s="0" t="s">
        <v>571</v>
      </c>
      <c r="AA1177" s="0" t="n">
        <v>807218</v>
      </c>
      <c r="AB1177" s="215" t="n">
        <v>37036.875</v>
      </c>
      <c r="AC1177" s="215" t="n">
        <v>37036.875</v>
      </c>
    </row>
    <row r="1178" customFormat="false" ht="12.75" hidden="false" customHeight="false" outlineLevel="0" collapsed="false">
      <c r="A1178" s="208" t="str">
        <f aca="false">B1178&amp;" "&amp;C1178&amp;" "&amp;D1178</f>
        <v>US Natural Gas Physical</v>
      </c>
      <c r="B1178" s="208" t="str">
        <f aca="false">IF((LEFT(N1178,2)="US"),"US","")</f>
        <v>US</v>
      </c>
      <c r="C1178" s="208" t="str">
        <f aca="false">M1178</f>
        <v>Natural Gas</v>
      </c>
      <c r="D1178" s="208" t="str">
        <f aca="false">IF(ISNUMBER(FIND("Phy",N1178))=TRUE(),"Physical","Financial")</f>
        <v>Physical</v>
      </c>
      <c r="E1178" s="208" t="n">
        <f aca="false">IF(VLOOKUP(S1178,'DD-Lookup'!$J$6:$L$50,3,FALSE())="Monthly",(YEAR(AC1178)-YEAR(AB1178))*12+MONTH(AC1178)-MONTH(AB1178)+1,(AC1178-AB1178+1))</f>
        <v>1</v>
      </c>
      <c r="F1178" s="239" t="n">
        <f aca="false">E1178*SUM(P1178:Q1178)</f>
        <v>346</v>
      </c>
      <c r="G1178" s="214" t="n">
        <v>1289409</v>
      </c>
      <c r="H1178" s="215" t="n">
        <v>37035.3465856482</v>
      </c>
      <c r="I1178" s="0" t="s">
        <v>1112</v>
      </c>
      <c r="M1178" s="0" t="s">
        <v>858</v>
      </c>
      <c r="N1178" s="0" t="s">
        <v>1305</v>
      </c>
      <c r="O1178" s="0" t="s">
        <v>1498</v>
      </c>
      <c r="P1178" s="216" t="n">
        <v>346</v>
      </c>
      <c r="S1178" s="0" t="s">
        <v>1026</v>
      </c>
      <c r="T1178" s="0" t="s">
        <v>784</v>
      </c>
      <c r="U1178" s="218" t="n">
        <v>4.465</v>
      </c>
      <c r="V1178" s="0" t="s">
        <v>1419</v>
      </c>
      <c r="W1178" s="0" t="s">
        <v>1388</v>
      </c>
      <c r="X1178" s="0" t="s">
        <v>1389</v>
      </c>
      <c r="Y1178" s="0" t="s">
        <v>1310</v>
      </c>
      <c r="Z1178" s="0" t="s">
        <v>571</v>
      </c>
      <c r="AA1178" s="0" t="n">
        <v>807219</v>
      </c>
      <c r="AB1178" s="215" t="n">
        <v>37036.875</v>
      </c>
      <c r="AC1178" s="215" t="n">
        <v>37036.875</v>
      </c>
    </row>
    <row r="1179" customFormat="false" ht="12.75" hidden="false" customHeight="false" outlineLevel="0" collapsed="false">
      <c r="A1179" s="208" t="str">
        <f aca="false">B1179&amp;" "&amp;C1179&amp;" "&amp;D1179</f>
        <v>US Power Physical</v>
      </c>
      <c r="B1179" s="208" t="str">
        <f aca="false">IF((LEFT(N1179,2)="US"),"US","")</f>
        <v>US</v>
      </c>
      <c r="C1179" s="208" t="str">
        <f aca="false">M1179</f>
        <v>Power</v>
      </c>
      <c r="D1179" s="208" t="str">
        <f aca="false">IF(ISNUMBER(FIND("Phy",N1179))=TRUE(),"Physical","Financial")</f>
        <v>Physical</v>
      </c>
      <c r="E1179" s="208" t="n">
        <f aca="false">IF(VLOOKUP(S1179,'DD-Lookup'!$J$6:$L$50,3,FALSE())="Monthly",(YEAR(AC1179)-YEAR(AB1179))*12+MONTH(AC1179)-MONTH(AB1179)+1,(AC1179-AB1179+1))</f>
        <v>1</v>
      </c>
      <c r="F1179" s="239" t="n">
        <f aca="false">E1179*SUM(P1179:Q1179)</f>
        <v>50</v>
      </c>
      <c r="G1179" s="214" t="n">
        <v>1289410</v>
      </c>
      <c r="H1179" s="215" t="n">
        <v>37035.3466203704</v>
      </c>
      <c r="I1179" s="0" t="s">
        <v>1102</v>
      </c>
      <c r="M1179" s="0" t="s">
        <v>67</v>
      </c>
      <c r="N1179" s="0" t="s">
        <v>1081</v>
      </c>
      <c r="O1179" s="0" t="s">
        <v>1095</v>
      </c>
      <c r="Q1179" s="216" t="n">
        <v>50</v>
      </c>
      <c r="S1179" s="0" t="s">
        <v>930</v>
      </c>
      <c r="T1179" s="0" t="s">
        <v>784</v>
      </c>
      <c r="U1179" s="218" t="n">
        <v>49.5</v>
      </c>
      <c r="V1179" s="0" t="s">
        <v>1340</v>
      </c>
      <c r="W1179" s="0" t="s">
        <v>1094</v>
      </c>
      <c r="X1179" s="0" t="s">
        <v>1063</v>
      </c>
      <c r="Y1179" s="0" t="s">
        <v>1051</v>
      </c>
      <c r="Z1179" s="0" t="s">
        <v>618</v>
      </c>
      <c r="AA1179" s="0" t="n">
        <v>621317.1</v>
      </c>
      <c r="AB1179" s="215" t="n">
        <v>37043.875</v>
      </c>
      <c r="AC1179" s="215" t="n">
        <v>37043.875</v>
      </c>
    </row>
    <row r="1180" customFormat="false" ht="12.75" hidden="false" customHeight="false" outlineLevel="0" collapsed="false">
      <c r="A1180" s="208" t="str">
        <f aca="false">B1180&amp;" "&amp;C1180&amp;" "&amp;D1180</f>
        <v>US Natural Gas Financial</v>
      </c>
      <c r="B1180" s="208" t="str">
        <f aca="false">IF((LEFT(N1180,2)="US"),"US","")</f>
        <v>US</v>
      </c>
      <c r="C1180" s="208" t="str">
        <f aca="false">M1180</f>
        <v>Natural Gas</v>
      </c>
      <c r="D1180" s="208" t="str">
        <f aca="false">IF(ISNUMBER(FIND("Phy",N1180))=TRUE(),"Physical","Financial")</f>
        <v>Financial</v>
      </c>
      <c r="E1180" s="208" t="n">
        <f aca="false">IF(VLOOKUP(S1180,'DD-Lookup'!$J$6:$L$50,3,FALSE())="Monthly",(YEAR(AC1180)-YEAR(AB1180))*12+MONTH(AC1180)-MONTH(AB1180)+1,(AC1180-AB1180+1))</f>
        <v>30</v>
      </c>
      <c r="F1180" s="239" t="n">
        <f aca="false">E1180*SUM(P1180:Q1180)</f>
        <v>300000</v>
      </c>
      <c r="G1180" s="214" t="n">
        <v>1289411</v>
      </c>
      <c r="H1180" s="215" t="n">
        <v>37035.3466435185</v>
      </c>
      <c r="I1180" s="0" t="s">
        <v>1779</v>
      </c>
      <c r="M1180" s="0" t="s">
        <v>858</v>
      </c>
      <c r="N1180" s="0" t="s">
        <v>1482</v>
      </c>
      <c r="O1180" s="0" t="s">
        <v>1827</v>
      </c>
      <c r="Q1180" s="216" t="n">
        <v>10000</v>
      </c>
      <c r="S1180" s="0" t="s">
        <v>1026</v>
      </c>
      <c r="T1180" s="0" t="s">
        <v>784</v>
      </c>
      <c r="U1180" s="218" t="n">
        <v>-0.105</v>
      </c>
      <c r="V1180" s="0" t="s">
        <v>1828</v>
      </c>
      <c r="W1180" s="0" t="s">
        <v>1824</v>
      </c>
      <c r="X1180" s="0" t="s">
        <v>1825</v>
      </c>
      <c r="Y1180" s="0" t="s">
        <v>838</v>
      </c>
      <c r="Z1180" s="0" t="s">
        <v>571</v>
      </c>
      <c r="AA1180" s="0" t="s">
        <v>1829</v>
      </c>
      <c r="AB1180" s="215" t="n">
        <v>37043.875</v>
      </c>
      <c r="AC1180" s="215" t="n">
        <v>37072.875</v>
      </c>
    </row>
    <row r="1181" customFormat="false" ht="12.75" hidden="false" customHeight="false" outlineLevel="0" collapsed="false">
      <c r="A1181" s="208" t="str">
        <f aca="false">B1181&amp;" "&amp;C1181&amp;" "&amp;D1181</f>
        <v>US Power Physical</v>
      </c>
      <c r="B1181" s="208" t="str">
        <f aca="false">IF((LEFT(N1181,2)="US"),"US","")</f>
        <v>US</v>
      </c>
      <c r="C1181" s="208" t="str">
        <f aca="false">M1181</f>
        <v>Power</v>
      </c>
      <c r="D1181" s="208" t="str">
        <f aca="false">IF(ISNUMBER(FIND("Phy",N1181))=TRUE(),"Physical","Financial")</f>
        <v>Physical</v>
      </c>
      <c r="E1181" s="208" t="n">
        <f aca="false">IF(VLOOKUP(S1181,'DD-Lookup'!$J$6:$L$50,3,FALSE())="Monthly",(YEAR(AC1181)-YEAR(AB1181))*12+MONTH(AC1181)-MONTH(AB1181)+1,(AC1181-AB1181+1))</f>
        <v>2</v>
      </c>
      <c r="F1181" s="239" t="n">
        <f aca="false">E1181*SUM(P1181:Q1181)</f>
        <v>50</v>
      </c>
      <c r="G1181" s="214" t="n">
        <v>1289413</v>
      </c>
      <c r="H1181" s="215" t="n">
        <v>37035.3466898148</v>
      </c>
      <c r="I1181" s="0" t="s">
        <v>1073</v>
      </c>
      <c r="M1181" s="0" t="s">
        <v>67</v>
      </c>
      <c r="N1181" s="0" t="s">
        <v>1648</v>
      </c>
      <c r="O1181" s="0" t="s">
        <v>1656</v>
      </c>
      <c r="Q1181" s="216" t="n">
        <v>25</v>
      </c>
      <c r="S1181" s="0" t="s">
        <v>930</v>
      </c>
      <c r="T1181" s="0" t="s">
        <v>784</v>
      </c>
      <c r="U1181" s="218" t="n">
        <v>134</v>
      </c>
      <c r="V1181" s="0" t="s">
        <v>1691</v>
      </c>
      <c r="W1181" s="0" t="s">
        <v>1651</v>
      </c>
      <c r="X1181" s="0" t="s">
        <v>1652</v>
      </c>
      <c r="Y1181" s="0" t="s">
        <v>1051</v>
      </c>
      <c r="Z1181" s="0" t="s">
        <v>618</v>
      </c>
      <c r="AA1181" s="0" t="n">
        <v>621319.1</v>
      </c>
      <c r="AB1181" s="215" t="n">
        <v>37038.875</v>
      </c>
      <c r="AC1181" s="215" t="n">
        <v>37039.875</v>
      </c>
    </row>
    <row r="1182" customFormat="false" ht="12.75" hidden="false" customHeight="false" outlineLevel="0" collapsed="false">
      <c r="A1182" s="208" t="str">
        <f aca="false">B1182&amp;" "&amp;C1182&amp;" "&amp;D1182</f>
        <v>US Natural Gas Physical</v>
      </c>
      <c r="B1182" s="208" t="str">
        <f aca="false">IF((LEFT(N1182,2)="US"),"US","")</f>
        <v>US</v>
      </c>
      <c r="C1182" s="208" t="str">
        <f aca="false">M1182</f>
        <v>Natural Gas</v>
      </c>
      <c r="D1182" s="208" t="str">
        <f aca="false">IF(ISNUMBER(FIND("Phy",N1182))=TRUE(),"Physical","Financial")</f>
        <v>Physical</v>
      </c>
      <c r="E1182" s="208" t="n">
        <f aca="false">IF(VLOOKUP(S1182,'DD-Lookup'!$J$6:$L$50,3,FALSE())="Monthly",(YEAR(AC1182)-YEAR(AB1182))*12+MONTH(AC1182)-MONTH(AB1182)+1,(AC1182-AB1182+1))</f>
        <v>1</v>
      </c>
      <c r="F1182" s="239" t="n">
        <f aca="false">E1182*SUM(P1182:Q1182)</f>
        <v>10000</v>
      </c>
      <c r="G1182" s="214" t="n">
        <v>1289414</v>
      </c>
      <c r="H1182" s="215" t="n">
        <v>37035.3468055556</v>
      </c>
      <c r="I1182" s="0" t="s">
        <v>1830</v>
      </c>
      <c r="M1182" s="0" t="s">
        <v>858</v>
      </c>
      <c r="N1182" s="0" t="s">
        <v>1305</v>
      </c>
      <c r="O1182" s="0" t="s">
        <v>1831</v>
      </c>
      <c r="Q1182" s="216" t="n">
        <v>10000</v>
      </c>
      <c r="S1182" s="0" t="s">
        <v>1026</v>
      </c>
      <c r="T1182" s="0" t="s">
        <v>784</v>
      </c>
      <c r="U1182" s="218" t="n">
        <v>4.1975</v>
      </c>
      <c r="V1182" s="0" t="s">
        <v>1832</v>
      </c>
      <c r="W1182" s="0" t="s">
        <v>1308</v>
      </c>
      <c r="X1182" s="0" t="s">
        <v>1309</v>
      </c>
      <c r="Y1182" s="0" t="s">
        <v>1310</v>
      </c>
      <c r="Z1182" s="0" t="s">
        <v>571</v>
      </c>
      <c r="AA1182" s="0" t="n">
        <v>807220</v>
      </c>
      <c r="AB1182" s="215" t="n">
        <v>37036.875</v>
      </c>
      <c r="AC1182" s="215" t="n">
        <v>37036.875</v>
      </c>
    </row>
    <row r="1183" customFormat="false" ht="12.75" hidden="false" customHeight="false" outlineLevel="0" collapsed="false">
      <c r="A1183" s="208" t="str">
        <f aca="false">B1183&amp;" "&amp;C1183&amp;" "&amp;D1183</f>
        <v>US Natural Gas Physical</v>
      </c>
      <c r="B1183" s="208" t="str">
        <f aca="false">IF((LEFT(N1183,2)="US"),"US","")</f>
        <v>US</v>
      </c>
      <c r="C1183" s="208" t="str">
        <f aca="false">M1183</f>
        <v>Natural Gas</v>
      </c>
      <c r="D1183" s="208" t="str">
        <f aca="false">IF(ISNUMBER(FIND("Phy",N1183))=TRUE(),"Physical","Financial")</f>
        <v>Physical</v>
      </c>
      <c r="E1183" s="208" t="n">
        <f aca="false">IF(VLOOKUP(S1183,'DD-Lookup'!$J$6:$L$50,3,FALSE())="Monthly",(YEAR(AC1183)-YEAR(AB1183))*12+MONTH(AC1183)-MONTH(AB1183)+1,(AC1183-AB1183+1))</f>
        <v>1</v>
      </c>
      <c r="F1183" s="239" t="n">
        <f aca="false">E1183*SUM(P1183:Q1183)</f>
        <v>5000</v>
      </c>
      <c r="G1183" s="214" t="n">
        <v>1289415</v>
      </c>
      <c r="H1183" s="215" t="n">
        <v>37035.3468865741</v>
      </c>
      <c r="I1183" s="0" t="s">
        <v>1115</v>
      </c>
      <c r="M1183" s="0" t="s">
        <v>858</v>
      </c>
      <c r="N1183" s="0" t="s">
        <v>1305</v>
      </c>
      <c r="O1183" s="0" t="s">
        <v>1703</v>
      </c>
      <c r="Q1183" s="216" t="n">
        <v>5000</v>
      </c>
      <c r="S1183" s="0" t="s">
        <v>1026</v>
      </c>
      <c r="T1183" s="0" t="s">
        <v>784</v>
      </c>
      <c r="U1183" s="218" t="n">
        <v>4.075</v>
      </c>
      <c r="V1183" s="0" t="s">
        <v>1833</v>
      </c>
      <c r="W1183" s="0" t="s">
        <v>1667</v>
      </c>
      <c r="X1183" s="0" t="s">
        <v>1639</v>
      </c>
      <c r="Y1183" s="0" t="s">
        <v>1310</v>
      </c>
      <c r="Z1183" s="0" t="s">
        <v>571</v>
      </c>
      <c r="AA1183" s="0" t="n">
        <v>807221</v>
      </c>
      <c r="AB1183" s="215" t="n">
        <v>37036.875</v>
      </c>
      <c r="AC1183" s="215" t="n">
        <v>37036.875</v>
      </c>
    </row>
    <row r="1184" customFormat="false" ht="12.75" hidden="false" customHeight="false" outlineLevel="0" collapsed="false">
      <c r="A1184" s="208" t="str">
        <f aca="false">B1184&amp;" "&amp;C1184&amp;" "&amp;D1184</f>
        <v>US Power Physical</v>
      </c>
      <c r="B1184" s="208" t="str">
        <f aca="false">IF((LEFT(N1184,2)="US"),"US","")</f>
        <v>US</v>
      </c>
      <c r="C1184" s="208" t="str">
        <f aca="false">M1184</f>
        <v>Power</v>
      </c>
      <c r="D1184" s="208" t="str">
        <f aca="false">IF(ISNUMBER(FIND("Phy",N1184))=TRUE(),"Physical","Financial")</f>
        <v>Physical</v>
      </c>
      <c r="E1184" s="208" t="n">
        <f aca="false">IF(VLOOKUP(S1184,'DD-Lookup'!$J$6:$L$50,3,FALSE())="Monthly",(YEAR(AC1184)-YEAR(AB1184))*12+MONTH(AC1184)-MONTH(AB1184)+1,(AC1184-AB1184+1))</f>
        <v>2</v>
      </c>
      <c r="F1184" s="239" t="n">
        <f aca="false">E1184*SUM(P1184:Q1184)</f>
        <v>50</v>
      </c>
      <c r="G1184" s="214" t="n">
        <v>1289416</v>
      </c>
      <c r="H1184" s="215" t="n">
        <v>37035.3469097222</v>
      </c>
      <c r="I1184" s="0" t="s">
        <v>1233</v>
      </c>
      <c r="M1184" s="0" t="s">
        <v>67</v>
      </c>
      <c r="N1184" s="0" t="s">
        <v>1628</v>
      </c>
      <c r="O1184" s="0" t="s">
        <v>1629</v>
      </c>
      <c r="Q1184" s="216" t="n">
        <v>25</v>
      </c>
      <c r="S1184" s="0" t="s">
        <v>930</v>
      </c>
      <c r="T1184" s="0" t="s">
        <v>784</v>
      </c>
      <c r="U1184" s="218" t="n">
        <v>90</v>
      </c>
      <c r="V1184" s="0" t="s">
        <v>1630</v>
      </c>
      <c r="W1184" s="0" t="s">
        <v>1631</v>
      </c>
      <c r="X1184" s="0" t="s">
        <v>1632</v>
      </c>
      <c r="Y1184" s="0" t="s">
        <v>1051</v>
      </c>
      <c r="Z1184" s="0" t="s">
        <v>618</v>
      </c>
      <c r="AA1184" s="0" t="n">
        <v>621320.1</v>
      </c>
      <c r="AB1184" s="215" t="n">
        <v>37038.875</v>
      </c>
      <c r="AC1184" s="215" t="n">
        <v>37039.875</v>
      </c>
    </row>
    <row r="1185" customFormat="false" ht="12.75" hidden="false" customHeight="false" outlineLevel="0" collapsed="false">
      <c r="A1185" s="208" t="str">
        <f aca="false">B1185&amp;" "&amp;C1185&amp;" "&amp;D1185</f>
        <v>US Power Physical</v>
      </c>
      <c r="B1185" s="208" t="str">
        <f aca="false">IF((LEFT(N1185,2)="US"),"US","")</f>
        <v>US</v>
      </c>
      <c r="C1185" s="208" t="str">
        <f aca="false">M1185</f>
        <v>Power</v>
      </c>
      <c r="D1185" s="208" t="str">
        <f aca="false">IF(ISNUMBER(FIND("Phy",N1185))=TRUE(),"Physical","Financial")</f>
        <v>Physical</v>
      </c>
      <c r="E1185" s="208" t="n">
        <f aca="false">IF(VLOOKUP(S1185,'DD-Lookup'!$J$6:$L$50,3,FALSE())="Monthly",(YEAR(AC1185)-YEAR(AB1185))*12+MONTH(AC1185)-MONTH(AB1185)+1,(AC1185-AB1185+1))</f>
        <v>1</v>
      </c>
      <c r="F1185" s="239" t="n">
        <f aca="false">E1185*SUM(P1185:Q1185)</f>
        <v>50</v>
      </c>
      <c r="G1185" s="214" t="n">
        <v>1289417</v>
      </c>
      <c r="H1185" s="215" t="n">
        <v>37035.3469907407</v>
      </c>
      <c r="I1185" s="0" t="s">
        <v>1102</v>
      </c>
      <c r="M1185" s="0" t="s">
        <v>67</v>
      </c>
      <c r="N1185" s="0" t="s">
        <v>1081</v>
      </c>
      <c r="O1185" s="0" t="s">
        <v>1095</v>
      </c>
      <c r="Q1185" s="216" t="n">
        <v>50</v>
      </c>
      <c r="S1185" s="0" t="s">
        <v>930</v>
      </c>
      <c r="T1185" s="0" t="s">
        <v>784</v>
      </c>
      <c r="U1185" s="218" t="n">
        <v>50.5</v>
      </c>
      <c r="V1185" s="0" t="s">
        <v>1340</v>
      </c>
      <c r="W1185" s="0" t="s">
        <v>1094</v>
      </c>
      <c r="X1185" s="0" t="s">
        <v>1063</v>
      </c>
      <c r="Y1185" s="0" t="s">
        <v>1051</v>
      </c>
      <c r="Z1185" s="0" t="s">
        <v>618</v>
      </c>
      <c r="AA1185" s="0" t="n">
        <v>621321.1</v>
      </c>
      <c r="AB1185" s="215" t="n">
        <v>37043.875</v>
      </c>
      <c r="AC1185" s="215" t="n">
        <v>37043.875</v>
      </c>
    </row>
    <row r="1186" customFormat="false" ht="12.75" hidden="false" customHeight="false" outlineLevel="0" collapsed="false">
      <c r="A1186" s="208" t="str">
        <f aca="false">B1186&amp;" "&amp;C1186&amp;" "&amp;D1186</f>
        <v>US Natural Gas Physical</v>
      </c>
      <c r="B1186" s="208" t="str">
        <f aca="false">IF((LEFT(N1186,2)="US"),"US","")</f>
        <v>US</v>
      </c>
      <c r="C1186" s="208" t="str">
        <f aca="false">M1186</f>
        <v>Natural Gas</v>
      </c>
      <c r="D1186" s="208" t="str">
        <f aca="false">IF(ISNUMBER(FIND("Phy",N1186))=TRUE(),"Physical","Financial")</f>
        <v>Physical</v>
      </c>
      <c r="E1186" s="208" t="n">
        <f aca="false">IF(VLOOKUP(S1186,'DD-Lookup'!$J$6:$L$50,3,FALSE())="Monthly",(YEAR(AC1186)-YEAR(AB1186))*12+MONTH(AC1186)-MONTH(AB1186)+1,(AC1186-AB1186+1))</f>
        <v>30</v>
      </c>
      <c r="F1186" s="239" t="n">
        <f aca="false">E1186*SUM(P1186:Q1186)</f>
        <v>150000</v>
      </c>
      <c r="G1186" s="214" t="n">
        <v>1289418</v>
      </c>
      <c r="H1186" s="215" t="n">
        <v>37035.3470023148</v>
      </c>
      <c r="I1186" s="0" t="s">
        <v>1225</v>
      </c>
      <c r="M1186" s="0" t="s">
        <v>858</v>
      </c>
      <c r="N1186" s="0" t="s">
        <v>1305</v>
      </c>
      <c r="O1186" s="0" t="s">
        <v>1834</v>
      </c>
      <c r="P1186" s="216" t="n">
        <v>5000</v>
      </c>
      <c r="S1186" s="0" t="s">
        <v>1026</v>
      </c>
      <c r="T1186" s="0" t="s">
        <v>784</v>
      </c>
      <c r="U1186" s="218" t="n">
        <v>12.605</v>
      </c>
      <c r="V1186" s="0" t="s">
        <v>1835</v>
      </c>
      <c r="W1186" s="0" t="s">
        <v>1758</v>
      </c>
      <c r="X1186" s="0" t="s">
        <v>1535</v>
      </c>
      <c r="Y1186" s="0" t="s">
        <v>1310</v>
      </c>
      <c r="Z1186" s="0" t="s">
        <v>571</v>
      </c>
      <c r="AA1186" s="0" t="s">
        <v>1836</v>
      </c>
      <c r="AB1186" s="215" t="n">
        <v>37043.875</v>
      </c>
      <c r="AC1186" s="215" t="n">
        <v>37072.875</v>
      </c>
    </row>
    <row r="1187" customFormat="false" ht="12.75" hidden="false" customHeight="false" outlineLevel="0" collapsed="false">
      <c r="A1187" s="208" t="str">
        <f aca="false">B1187&amp;" "&amp;C1187&amp;" "&amp;D1187</f>
        <v>US Natural Gas Physical</v>
      </c>
      <c r="B1187" s="208" t="str">
        <f aca="false">IF((LEFT(N1187,2)="US"),"US","")</f>
        <v>US</v>
      </c>
      <c r="C1187" s="208" t="str">
        <f aca="false">M1187</f>
        <v>Natural Gas</v>
      </c>
      <c r="D1187" s="208" t="str">
        <f aca="false">IF(ISNUMBER(FIND("Phy",N1187))=TRUE(),"Physical","Financial")</f>
        <v>Physical</v>
      </c>
      <c r="E1187" s="208" t="n">
        <f aca="false">IF(VLOOKUP(S1187,'DD-Lookup'!$J$6:$L$50,3,FALSE())="Monthly",(YEAR(AC1187)-YEAR(AB1187))*12+MONTH(AC1187)-MONTH(AB1187)+1,(AC1187-AB1187+1))</f>
        <v>1</v>
      </c>
      <c r="F1187" s="239" t="n">
        <f aca="false">E1187*SUM(P1187:Q1187)</f>
        <v>6500</v>
      </c>
      <c r="G1187" s="214" t="n">
        <v>1289419</v>
      </c>
      <c r="H1187" s="215" t="n">
        <v>37035.3470138889</v>
      </c>
      <c r="I1187" s="0" t="s">
        <v>1779</v>
      </c>
      <c r="M1187" s="0" t="s">
        <v>858</v>
      </c>
      <c r="N1187" s="0" t="s">
        <v>1305</v>
      </c>
      <c r="O1187" s="0" t="s">
        <v>1458</v>
      </c>
      <c r="Q1187" s="216" t="n">
        <v>6500</v>
      </c>
      <c r="S1187" s="0" t="s">
        <v>1026</v>
      </c>
      <c r="T1187" s="0" t="s">
        <v>784</v>
      </c>
      <c r="U1187" s="218" t="n">
        <v>4.2025</v>
      </c>
      <c r="V1187" s="0" t="s">
        <v>1780</v>
      </c>
      <c r="W1187" s="0" t="s">
        <v>1308</v>
      </c>
      <c r="X1187" s="0" t="s">
        <v>1309</v>
      </c>
      <c r="Y1187" s="0" t="s">
        <v>1310</v>
      </c>
      <c r="Z1187" s="0" t="s">
        <v>571</v>
      </c>
      <c r="AA1187" s="0" t="n">
        <v>807222</v>
      </c>
      <c r="AB1187" s="215" t="n">
        <v>37036.875</v>
      </c>
      <c r="AC1187" s="215" t="n">
        <v>37036.875</v>
      </c>
    </row>
    <row r="1188" customFormat="false" ht="12.75" hidden="false" customHeight="false" outlineLevel="0" collapsed="false">
      <c r="A1188" s="208" t="str">
        <f aca="false">B1188&amp;" "&amp;C1188&amp;" "&amp;D1188</f>
        <v>US Natural Gas Physical</v>
      </c>
      <c r="B1188" s="208" t="str">
        <f aca="false">IF((LEFT(N1188,2)="US"),"US","")</f>
        <v>US</v>
      </c>
      <c r="C1188" s="208" t="str">
        <f aca="false">M1188</f>
        <v>Natural Gas</v>
      </c>
      <c r="D1188" s="208" t="str">
        <f aca="false">IF(ISNUMBER(FIND("Phy",N1188))=TRUE(),"Physical","Financial")</f>
        <v>Physical</v>
      </c>
      <c r="E1188" s="208" t="n">
        <f aca="false">IF(VLOOKUP(S1188,'DD-Lookup'!$J$6:$L$50,3,FALSE())="Monthly",(YEAR(AC1188)-YEAR(AB1188))*12+MONTH(AC1188)-MONTH(AB1188)+1,(AC1188-AB1188+1))</f>
        <v>1</v>
      </c>
      <c r="F1188" s="239" t="n">
        <f aca="false">E1188*SUM(P1188:Q1188)</f>
        <v>10000</v>
      </c>
      <c r="G1188" s="214" t="n">
        <v>1289424</v>
      </c>
      <c r="H1188" s="215" t="n">
        <v>37035.347349537</v>
      </c>
      <c r="I1188" s="0" t="s">
        <v>1830</v>
      </c>
      <c r="M1188" s="0" t="s">
        <v>858</v>
      </c>
      <c r="N1188" s="0" t="s">
        <v>1305</v>
      </c>
      <c r="O1188" s="0" t="s">
        <v>1306</v>
      </c>
      <c r="Q1188" s="216" t="n">
        <v>10000</v>
      </c>
      <c r="S1188" s="0" t="s">
        <v>1026</v>
      </c>
      <c r="T1188" s="0" t="s">
        <v>784</v>
      </c>
      <c r="U1188" s="218" t="n">
        <v>4.2025</v>
      </c>
      <c r="V1188" s="0" t="s">
        <v>1832</v>
      </c>
      <c r="W1188" s="0" t="s">
        <v>1308</v>
      </c>
      <c r="X1188" s="0" t="s">
        <v>1309</v>
      </c>
      <c r="Y1188" s="0" t="s">
        <v>1310</v>
      </c>
      <c r="Z1188" s="0" t="s">
        <v>571</v>
      </c>
      <c r="AA1188" s="0" t="n">
        <v>807225</v>
      </c>
      <c r="AB1188" s="215" t="n">
        <v>37036.875</v>
      </c>
      <c r="AC1188" s="215" t="n">
        <v>37036.875</v>
      </c>
    </row>
    <row r="1189" customFormat="false" ht="12.75" hidden="false" customHeight="false" outlineLevel="0" collapsed="false">
      <c r="A1189" s="208" t="str">
        <f aca="false">B1189&amp;" "&amp;C1189&amp;" "&amp;D1189</f>
        <v>US Natural Gas Physical</v>
      </c>
      <c r="B1189" s="208" t="str">
        <f aca="false">IF((LEFT(N1189,2)="US"),"US","")</f>
        <v>US</v>
      </c>
      <c r="C1189" s="208" t="str">
        <f aca="false">M1189</f>
        <v>Natural Gas</v>
      </c>
      <c r="D1189" s="208" t="str">
        <f aca="false">IF(ISNUMBER(FIND("Phy",N1189))=TRUE(),"Physical","Financial")</f>
        <v>Physical</v>
      </c>
      <c r="E1189" s="208" t="n">
        <f aca="false">IF(VLOOKUP(S1189,'DD-Lookup'!$J$6:$L$50,3,FALSE())="Monthly",(YEAR(AC1189)-YEAR(AB1189))*12+MONTH(AC1189)-MONTH(AB1189)+1,(AC1189-AB1189+1))</f>
        <v>1</v>
      </c>
      <c r="F1189" s="239" t="n">
        <f aca="false">E1189*SUM(P1189:Q1189)</f>
        <v>5000</v>
      </c>
      <c r="G1189" s="214" t="n">
        <v>1289425</v>
      </c>
      <c r="H1189" s="215" t="n">
        <v>37035.3473611111</v>
      </c>
      <c r="I1189" s="0" t="s">
        <v>1773</v>
      </c>
      <c r="M1189" s="0" t="s">
        <v>858</v>
      </c>
      <c r="N1189" s="0" t="s">
        <v>1305</v>
      </c>
      <c r="O1189" s="0" t="s">
        <v>1581</v>
      </c>
      <c r="P1189" s="216" t="n">
        <v>5000</v>
      </c>
      <c r="S1189" s="0" t="s">
        <v>1026</v>
      </c>
      <c r="T1189" s="0" t="s">
        <v>784</v>
      </c>
      <c r="U1189" s="218" t="n">
        <v>9.3</v>
      </c>
      <c r="V1189" s="0" t="s">
        <v>1774</v>
      </c>
      <c r="W1189" s="0" t="s">
        <v>1579</v>
      </c>
      <c r="X1189" s="0" t="s">
        <v>1535</v>
      </c>
      <c r="Y1189" s="0" t="s">
        <v>1310</v>
      </c>
      <c r="Z1189" s="0" t="s">
        <v>571</v>
      </c>
      <c r="AA1189" s="0" t="n">
        <v>807226</v>
      </c>
      <c r="AB1189" s="215" t="n">
        <v>37036.875</v>
      </c>
      <c r="AC1189" s="215" t="n">
        <v>37036.875</v>
      </c>
    </row>
    <row r="1190" customFormat="false" ht="12.75" hidden="false" customHeight="false" outlineLevel="0" collapsed="false">
      <c r="A1190" s="208" t="str">
        <f aca="false">B1190&amp;" "&amp;C1190&amp;" "&amp;D1190</f>
        <v>US Natural Gas Physical</v>
      </c>
      <c r="B1190" s="208" t="str">
        <f aca="false">IF((LEFT(N1190,2)="US"),"US","")</f>
        <v>US</v>
      </c>
      <c r="C1190" s="208" t="str">
        <f aca="false">M1190</f>
        <v>Natural Gas</v>
      </c>
      <c r="D1190" s="208" t="str">
        <f aca="false">IF(ISNUMBER(FIND("Phy",N1190))=TRUE(),"Physical","Financial")</f>
        <v>Physical</v>
      </c>
      <c r="E1190" s="208" t="n">
        <f aca="false">IF(VLOOKUP(S1190,'DD-Lookup'!$J$6:$L$50,3,FALSE())="Monthly",(YEAR(AC1190)-YEAR(AB1190))*12+MONTH(AC1190)-MONTH(AB1190)+1,(AC1190-AB1190+1))</f>
        <v>1</v>
      </c>
      <c r="F1190" s="239" t="n">
        <f aca="false">E1190*SUM(P1190:Q1190)</f>
        <v>10000</v>
      </c>
      <c r="G1190" s="214" t="n">
        <v>1289426</v>
      </c>
      <c r="H1190" s="215" t="n">
        <v>37035.3473726852</v>
      </c>
      <c r="I1190" s="0" t="s">
        <v>1183</v>
      </c>
      <c r="M1190" s="0" t="s">
        <v>858</v>
      </c>
      <c r="N1190" s="0" t="s">
        <v>1305</v>
      </c>
      <c r="O1190" s="0" t="s">
        <v>1313</v>
      </c>
      <c r="Q1190" s="216" t="n">
        <v>10000</v>
      </c>
      <c r="S1190" s="0" t="s">
        <v>1026</v>
      </c>
      <c r="T1190" s="0" t="s">
        <v>784</v>
      </c>
      <c r="U1190" s="218" t="n">
        <v>4.0775</v>
      </c>
      <c r="V1190" s="0" t="s">
        <v>1307</v>
      </c>
      <c r="W1190" s="0" t="s">
        <v>1314</v>
      </c>
      <c r="X1190" s="0" t="s">
        <v>1315</v>
      </c>
      <c r="Y1190" s="0" t="s">
        <v>1310</v>
      </c>
      <c r="Z1190" s="0" t="s">
        <v>571</v>
      </c>
      <c r="AA1190" s="0" t="n">
        <v>807227</v>
      </c>
      <c r="AB1190" s="215" t="n">
        <v>37036.875</v>
      </c>
      <c r="AC1190" s="215" t="n">
        <v>37036.875</v>
      </c>
    </row>
    <row r="1191" customFormat="false" ht="12.75" hidden="false" customHeight="false" outlineLevel="0" collapsed="false">
      <c r="A1191" s="208" t="str">
        <f aca="false">B1191&amp;" "&amp;C1191&amp;" "&amp;D1191</f>
        <v>US Natural Gas Financial</v>
      </c>
      <c r="B1191" s="208" t="str">
        <f aca="false">IF((LEFT(N1191,2)="US"),"US","")</f>
        <v>US</v>
      </c>
      <c r="C1191" s="208" t="str">
        <f aca="false">M1191</f>
        <v>Natural Gas</v>
      </c>
      <c r="D1191" s="208" t="str">
        <f aca="false">IF(ISNUMBER(FIND("Phy",N1191))=TRUE(),"Physical","Financial")</f>
        <v>Financial</v>
      </c>
      <c r="E1191" s="208" t="n">
        <f aca="false">IF(VLOOKUP(S1191,'DD-Lookup'!$J$6:$L$50,3,FALSE())="Monthly",(YEAR(AC1191)-YEAR(AB1191))*12+MONTH(AC1191)-MONTH(AB1191)+1,(AC1191-AB1191+1))</f>
        <v>365</v>
      </c>
      <c r="F1191" s="239" t="n">
        <f aca="false">E1191*SUM(P1191:Q1191)</f>
        <v>1825000</v>
      </c>
      <c r="G1191" s="214" t="n">
        <v>1289427</v>
      </c>
      <c r="H1191" s="215" t="n">
        <v>37035.3473958333</v>
      </c>
      <c r="I1191" s="0" t="s">
        <v>1023</v>
      </c>
      <c r="M1191" s="0" t="s">
        <v>858</v>
      </c>
      <c r="N1191" s="0" t="s">
        <v>1024</v>
      </c>
      <c r="O1191" s="0" t="s">
        <v>1415</v>
      </c>
      <c r="P1191" s="216" t="n">
        <v>5000</v>
      </c>
      <c r="S1191" s="0" t="s">
        <v>1026</v>
      </c>
      <c r="T1191" s="0" t="s">
        <v>784</v>
      </c>
      <c r="U1191" s="218" t="n">
        <v>4.37</v>
      </c>
      <c r="V1191" s="0" t="s">
        <v>1416</v>
      </c>
      <c r="W1191" s="0" t="s">
        <v>1028</v>
      </c>
      <c r="X1191" s="0" t="s">
        <v>1029</v>
      </c>
      <c r="Y1191" s="0" t="s">
        <v>838</v>
      </c>
      <c r="Z1191" s="0" t="s">
        <v>571</v>
      </c>
      <c r="AA1191" s="0" t="s">
        <v>1837</v>
      </c>
      <c r="AB1191" s="215" t="n">
        <v>37257.875</v>
      </c>
      <c r="AC1191" s="215" t="n">
        <v>37621.875</v>
      </c>
    </row>
    <row r="1192" customFormat="false" ht="12.75" hidden="false" customHeight="false" outlineLevel="0" collapsed="false">
      <c r="A1192" s="208" t="str">
        <f aca="false">B1192&amp;" "&amp;C1192&amp;" "&amp;D1192</f>
        <v>US Natural Gas Physical</v>
      </c>
      <c r="B1192" s="208" t="str">
        <f aca="false">IF((LEFT(N1192,2)="US"),"US","")</f>
        <v>US</v>
      </c>
      <c r="C1192" s="208" t="str">
        <f aca="false">M1192</f>
        <v>Natural Gas</v>
      </c>
      <c r="D1192" s="208" t="str">
        <f aca="false">IF(ISNUMBER(FIND("Phy",N1192))=TRUE(),"Physical","Financial")</f>
        <v>Physical</v>
      </c>
      <c r="E1192" s="208" t="n">
        <f aca="false">IF(VLOOKUP(S1192,'DD-Lookup'!$J$6:$L$50,3,FALSE())="Monthly",(YEAR(AC1192)-YEAR(AB1192))*12+MONTH(AC1192)-MONTH(AB1192)+1,(AC1192-AB1192+1))</f>
        <v>1</v>
      </c>
      <c r="F1192" s="239" t="n">
        <f aca="false">E1192*SUM(P1192:Q1192)</f>
        <v>20000</v>
      </c>
      <c r="G1192" s="214" t="n">
        <v>1289428</v>
      </c>
      <c r="H1192" s="215" t="n">
        <v>37035.3474074074</v>
      </c>
      <c r="I1192" s="0" t="s">
        <v>1779</v>
      </c>
      <c r="M1192" s="0" t="s">
        <v>858</v>
      </c>
      <c r="N1192" s="0" t="s">
        <v>1305</v>
      </c>
      <c r="O1192" s="0" t="s">
        <v>1491</v>
      </c>
      <c r="Q1192" s="216" t="n">
        <v>20000</v>
      </c>
      <c r="S1192" s="0" t="s">
        <v>1026</v>
      </c>
      <c r="T1192" s="0" t="s">
        <v>784</v>
      </c>
      <c r="U1192" s="218" t="n">
        <v>4.37</v>
      </c>
      <c r="V1192" s="0" t="s">
        <v>1821</v>
      </c>
      <c r="W1192" s="0" t="s">
        <v>1493</v>
      </c>
      <c r="X1192" s="0" t="s">
        <v>1494</v>
      </c>
      <c r="Y1192" s="0" t="s">
        <v>1310</v>
      </c>
      <c r="Z1192" s="0" t="s">
        <v>571</v>
      </c>
      <c r="AA1192" s="0" t="n">
        <v>807228</v>
      </c>
      <c r="AB1192" s="215" t="n">
        <v>37036.875</v>
      </c>
      <c r="AC1192" s="215" t="n">
        <v>37036.875</v>
      </c>
    </row>
    <row r="1193" customFormat="false" ht="12.75" hidden="false" customHeight="false" outlineLevel="0" collapsed="false">
      <c r="A1193" s="208" t="str">
        <f aca="false">B1193&amp;" "&amp;C1193&amp;" "&amp;D1193</f>
        <v>US Natural Gas Financial</v>
      </c>
      <c r="B1193" s="208" t="str">
        <f aca="false">IF((LEFT(N1193,2)="US"),"US","")</f>
        <v>US</v>
      </c>
      <c r="C1193" s="208" t="str">
        <f aca="false">M1193</f>
        <v>Natural Gas</v>
      </c>
      <c r="D1193" s="208" t="str">
        <f aca="false">IF(ISNUMBER(FIND("Phy",N1193))=TRUE(),"Physical","Financial")</f>
        <v>Financial</v>
      </c>
      <c r="E1193" s="208" t="n">
        <f aca="false">IF(VLOOKUP(S1193,'DD-Lookup'!$J$6:$L$50,3,FALSE())="Monthly",(YEAR(AC1193)-YEAR(AB1193))*12+MONTH(AC1193)-MONTH(AB1193)+1,(AC1193-AB1193+1))</f>
        <v>30</v>
      </c>
      <c r="F1193" s="239" t="n">
        <f aca="false">E1193*SUM(P1193:Q1193)</f>
        <v>300000</v>
      </c>
      <c r="G1193" s="214" t="n">
        <v>1289430</v>
      </c>
      <c r="H1193" s="215" t="n">
        <v>37035.3475462963</v>
      </c>
      <c r="I1193" s="0" t="s">
        <v>1426</v>
      </c>
      <c r="M1193" s="0" t="s">
        <v>858</v>
      </c>
      <c r="N1193" s="0" t="s">
        <v>1024</v>
      </c>
      <c r="O1193" s="0" t="s">
        <v>1838</v>
      </c>
      <c r="Q1193" s="216" t="n">
        <v>10000</v>
      </c>
      <c r="S1193" s="0" t="s">
        <v>1026</v>
      </c>
      <c r="T1193" s="0" t="s">
        <v>784</v>
      </c>
      <c r="U1193" s="218" t="n">
        <v>-0.025</v>
      </c>
      <c r="V1193" s="0" t="s">
        <v>1470</v>
      </c>
      <c r="W1193" s="0" t="s">
        <v>1824</v>
      </c>
      <c r="X1193" s="0" t="s">
        <v>1825</v>
      </c>
      <c r="Y1193" s="0" t="s">
        <v>838</v>
      </c>
      <c r="Z1193" s="0" t="s">
        <v>571</v>
      </c>
      <c r="AA1193" s="0" t="s">
        <v>1839</v>
      </c>
      <c r="AB1193" s="215" t="n">
        <v>37043.875</v>
      </c>
      <c r="AC1193" s="215" t="n">
        <v>37072.875</v>
      </c>
    </row>
    <row r="1194" customFormat="false" ht="12.75" hidden="false" customHeight="false" outlineLevel="0" collapsed="false">
      <c r="A1194" s="208" t="str">
        <f aca="false">B1194&amp;" "&amp;C1194&amp;" "&amp;D1194</f>
        <v>US Natural Gas Financial</v>
      </c>
      <c r="B1194" s="208" t="str">
        <f aca="false">IF((LEFT(N1194,2)="US"),"US","")</f>
        <v>US</v>
      </c>
      <c r="C1194" s="208" t="str">
        <f aca="false">M1194</f>
        <v>Natural Gas</v>
      </c>
      <c r="D1194" s="208" t="str">
        <f aca="false">IF(ISNUMBER(FIND("Phy",N1194))=TRUE(),"Physical","Financial")</f>
        <v>Financial</v>
      </c>
      <c r="E1194" s="208" t="n">
        <f aca="false">IF(VLOOKUP(S1194,'DD-Lookup'!$J$6:$L$50,3,FALSE())="Monthly",(YEAR(AC1194)-YEAR(AB1194))*12+MONTH(AC1194)-MONTH(AB1194)+1,(AC1194-AB1194+1))</f>
        <v>30</v>
      </c>
      <c r="F1194" s="239" t="n">
        <f aca="false">E1194*SUM(P1194:Q1194)</f>
        <v>300000</v>
      </c>
      <c r="G1194" s="214" t="n">
        <v>1289431</v>
      </c>
      <c r="H1194" s="215" t="n">
        <v>37035.3475925926</v>
      </c>
      <c r="I1194" s="0" t="s">
        <v>1426</v>
      </c>
      <c r="M1194" s="0" t="s">
        <v>858</v>
      </c>
      <c r="N1194" s="0" t="s">
        <v>1482</v>
      </c>
      <c r="O1194" s="0" t="s">
        <v>1840</v>
      </c>
      <c r="Q1194" s="216" t="n">
        <v>10000</v>
      </c>
      <c r="S1194" s="0" t="s">
        <v>1026</v>
      </c>
      <c r="T1194" s="0" t="s">
        <v>784</v>
      </c>
      <c r="U1194" s="218" t="n">
        <v>-0.12</v>
      </c>
      <c r="V1194" s="0" t="s">
        <v>1470</v>
      </c>
      <c r="W1194" s="0" t="s">
        <v>1824</v>
      </c>
      <c r="X1194" s="0" t="s">
        <v>1825</v>
      </c>
      <c r="Y1194" s="0" t="s">
        <v>838</v>
      </c>
      <c r="Z1194" s="0" t="s">
        <v>571</v>
      </c>
      <c r="AA1194" s="0" t="s">
        <v>1841</v>
      </c>
      <c r="AB1194" s="215" t="n">
        <v>37043.875</v>
      </c>
      <c r="AC1194" s="215" t="n">
        <v>37072.875</v>
      </c>
    </row>
    <row r="1195" customFormat="false" ht="12.75" hidden="false" customHeight="false" outlineLevel="0" collapsed="false">
      <c r="A1195" s="208" t="str">
        <f aca="false">B1195&amp;" "&amp;C1195&amp;" "&amp;D1195</f>
        <v>US Natural Gas Physical</v>
      </c>
      <c r="B1195" s="208" t="str">
        <f aca="false">IF((LEFT(N1195,2)="US"),"US","")</f>
        <v>US</v>
      </c>
      <c r="C1195" s="208" t="str">
        <f aca="false">M1195</f>
        <v>Natural Gas</v>
      </c>
      <c r="D1195" s="208" t="str">
        <f aca="false">IF(ISNUMBER(FIND("Phy",N1195))=TRUE(),"Physical","Financial")</f>
        <v>Physical</v>
      </c>
      <c r="E1195" s="208" t="n">
        <f aca="false">IF(VLOOKUP(S1195,'DD-Lookup'!$J$6:$L$50,3,FALSE())="Monthly",(YEAR(AC1195)-YEAR(AB1195))*12+MONTH(AC1195)-MONTH(AB1195)+1,(AC1195-AB1195+1))</f>
        <v>1</v>
      </c>
      <c r="F1195" s="239" t="n">
        <f aca="false">E1195*SUM(P1195:Q1195)</f>
        <v>5000</v>
      </c>
      <c r="G1195" s="214" t="n">
        <v>1289432</v>
      </c>
      <c r="H1195" s="215" t="n">
        <v>37035.3475925926</v>
      </c>
      <c r="I1195" s="0" t="s">
        <v>1773</v>
      </c>
      <c r="M1195" s="0" t="s">
        <v>858</v>
      </c>
      <c r="N1195" s="0" t="s">
        <v>1305</v>
      </c>
      <c r="O1195" s="0" t="s">
        <v>1581</v>
      </c>
      <c r="P1195" s="216" t="n">
        <v>5000</v>
      </c>
      <c r="S1195" s="0" t="s">
        <v>1026</v>
      </c>
      <c r="T1195" s="0" t="s">
        <v>784</v>
      </c>
      <c r="U1195" s="218" t="n">
        <v>9.2</v>
      </c>
      <c r="V1195" s="0" t="s">
        <v>1774</v>
      </c>
      <c r="W1195" s="0" t="s">
        <v>1579</v>
      </c>
      <c r="X1195" s="0" t="s">
        <v>1535</v>
      </c>
      <c r="Y1195" s="0" t="s">
        <v>1310</v>
      </c>
      <c r="Z1195" s="0" t="s">
        <v>571</v>
      </c>
      <c r="AA1195" s="0" t="n">
        <v>807229</v>
      </c>
      <c r="AB1195" s="215" t="n">
        <v>37036.875</v>
      </c>
      <c r="AC1195" s="215" t="n">
        <v>37036.875</v>
      </c>
    </row>
    <row r="1196" customFormat="false" ht="12.75" hidden="false" customHeight="false" outlineLevel="0" collapsed="false">
      <c r="A1196" s="208" t="str">
        <f aca="false">B1196&amp;" "&amp;C1196&amp;" "&amp;D1196</f>
        <v>US Power Physical</v>
      </c>
      <c r="B1196" s="208" t="str">
        <f aca="false">IF((LEFT(N1196,2)="US"),"US","")</f>
        <v>US</v>
      </c>
      <c r="C1196" s="208" t="str">
        <f aca="false">M1196</f>
        <v>Power</v>
      </c>
      <c r="D1196" s="208" t="str">
        <f aca="false">IF(ISNUMBER(FIND("Phy",N1196))=TRUE(),"Physical","Financial")</f>
        <v>Physical</v>
      </c>
      <c r="E1196" s="208" t="n">
        <f aca="false">IF(VLOOKUP(S1196,'DD-Lookup'!$J$6:$L$50,3,FALSE())="Monthly",(YEAR(AC1196)-YEAR(AB1196))*12+MONTH(AC1196)-MONTH(AB1196)+1,(AC1196-AB1196+1))</f>
        <v>30</v>
      </c>
      <c r="F1196" s="239" t="n">
        <f aca="false">E1196*SUM(P1196:Q1196)</f>
        <v>1500</v>
      </c>
      <c r="G1196" s="214" t="n">
        <v>1289434</v>
      </c>
      <c r="H1196" s="215" t="n">
        <v>37035.3476041667</v>
      </c>
      <c r="I1196" s="0" t="s">
        <v>1152</v>
      </c>
      <c r="M1196" s="0" t="s">
        <v>67</v>
      </c>
      <c r="N1196" s="0" t="s">
        <v>1081</v>
      </c>
      <c r="O1196" s="0" t="s">
        <v>1161</v>
      </c>
      <c r="Q1196" s="216" t="n">
        <v>50</v>
      </c>
      <c r="S1196" s="0" t="s">
        <v>930</v>
      </c>
      <c r="T1196" s="0" t="s">
        <v>784</v>
      </c>
      <c r="U1196" s="218" t="n">
        <v>64.75</v>
      </c>
      <c r="V1196" s="0" t="s">
        <v>1842</v>
      </c>
      <c r="W1196" s="0" t="s">
        <v>1134</v>
      </c>
      <c r="X1196" s="0" t="s">
        <v>1135</v>
      </c>
      <c r="Y1196" s="0" t="s">
        <v>1051</v>
      </c>
      <c r="Z1196" s="0" t="s">
        <v>618</v>
      </c>
      <c r="AA1196" s="0" t="n">
        <v>621322.1</v>
      </c>
      <c r="AB1196" s="215" t="n">
        <v>37043.7159722222</v>
      </c>
      <c r="AC1196" s="215" t="n">
        <v>37072.7159722222</v>
      </c>
    </row>
    <row r="1197" customFormat="false" ht="12.75" hidden="false" customHeight="false" outlineLevel="0" collapsed="false">
      <c r="A1197" s="208" t="str">
        <f aca="false">B1197&amp;" "&amp;C1197&amp;" "&amp;D1197</f>
        <v>US Natural Gas Physical</v>
      </c>
      <c r="B1197" s="208" t="str">
        <f aca="false">IF((LEFT(N1197,2)="US"),"US","")</f>
        <v>US</v>
      </c>
      <c r="C1197" s="208" t="str">
        <f aca="false">M1197</f>
        <v>Natural Gas</v>
      </c>
      <c r="D1197" s="208" t="str">
        <f aca="false">IF(ISNUMBER(FIND("Phy",N1197))=TRUE(),"Physical","Financial")</f>
        <v>Physical</v>
      </c>
      <c r="E1197" s="208" t="n">
        <f aca="false">IF(VLOOKUP(S1197,'DD-Lookup'!$J$6:$L$50,3,FALSE())="Monthly",(YEAR(AC1197)-YEAR(AB1197))*12+MONTH(AC1197)-MONTH(AB1197)+1,(AC1197-AB1197+1))</f>
        <v>1</v>
      </c>
      <c r="F1197" s="239" t="n">
        <f aca="false">E1197*SUM(P1197:Q1197)</f>
        <v>5000</v>
      </c>
      <c r="G1197" s="214" t="n">
        <v>1289435</v>
      </c>
      <c r="H1197" s="215" t="n">
        <v>37035.3477083333</v>
      </c>
      <c r="I1197" s="0" t="s">
        <v>1750</v>
      </c>
      <c r="M1197" s="0" t="s">
        <v>858</v>
      </c>
      <c r="N1197" s="0" t="s">
        <v>1305</v>
      </c>
      <c r="O1197" s="0" t="s">
        <v>1581</v>
      </c>
      <c r="Q1197" s="216" t="n">
        <v>5000</v>
      </c>
      <c r="S1197" s="0" t="s">
        <v>1026</v>
      </c>
      <c r="T1197" s="0" t="s">
        <v>784</v>
      </c>
      <c r="U1197" s="218" t="n">
        <v>9.3</v>
      </c>
      <c r="V1197" s="0" t="s">
        <v>1843</v>
      </c>
      <c r="W1197" s="0" t="s">
        <v>1579</v>
      </c>
      <c r="X1197" s="0" t="s">
        <v>1535</v>
      </c>
      <c r="Y1197" s="0" t="s">
        <v>1310</v>
      </c>
      <c r="Z1197" s="0" t="s">
        <v>571</v>
      </c>
      <c r="AA1197" s="0" t="n">
        <v>807230</v>
      </c>
      <c r="AB1197" s="215" t="n">
        <v>37036.875</v>
      </c>
      <c r="AC1197" s="215" t="n">
        <v>37036.875</v>
      </c>
    </row>
    <row r="1198" customFormat="false" ht="12.75" hidden="false" customHeight="false" outlineLevel="0" collapsed="false">
      <c r="A1198" s="208" t="str">
        <f aca="false">B1198&amp;" "&amp;C1198&amp;" "&amp;D1198</f>
        <v>US Natural Gas Physical</v>
      </c>
      <c r="B1198" s="208" t="str">
        <f aca="false">IF((LEFT(N1198,2)="US"),"US","")</f>
        <v>US</v>
      </c>
      <c r="C1198" s="208" t="str">
        <f aca="false">M1198</f>
        <v>Natural Gas</v>
      </c>
      <c r="D1198" s="208" t="str">
        <f aca="false">IF(ISNUMBER(FIND("Phy",N1198))=TRUE(),"Physical","Financial")</f>
        <v>Physical</v>
      </c>
      <c r="E1198" s="208" t="n">
        <f aca="false">IF(VLOOKUP(S1198,'DD-Lookup'!$J$6:$L$50,3,FALSE())="Monthly",(YEAR(AC1198)-YEAR(AB1198))*12+MONTH(AC1198)-MONTH(AB1198)+1,(AC1198-AB1198+1))</f>
        <v>1</v>
      </c>
      <c r="F1198" s="239" t="n">
        <f aca="false">E1198*SUM(P1198:Q1198)</f>
        <v>20000</v>
      </c>
      <c r="G1198" s="214" t="n">
        <v>1289436</v>
      </c>
      <c r="H1198" s="215" t="n">
        <v>37035.3477083333</v>
      </c>
      <c r="I1198" s="0" t="s">
        <v>1399</v>
      </c>
      <c r="M1198" s="0" t="s">
        <v>858</v>
      </c>
      <c r="N1198" s="0" t="s">
        <v>1305</v>
      </c>
      <c r="O1198" s="0" t="s">
        <v>1491</v>
      </c>
      <c r="P1198" s="216" t="n">
        <v>20000</v>
      </c>
      <c r="S1198" s="0" t="s">
        <v>1026</v>
      </c>
      <c r="T1198" s="0" t="s">
        <v>784</v>
      </c>
      <c r="U1198" s="218" t="n">
        <v>4.365</v>
      </c>
      <c r="V1198" s="0" t="s">
        <v>1844</v>
      </c>
      <c r="W1198" s="0" t="s">
        <v>1493</v>
      </c>
      <c r="X1198" s="0" t="s">
        <v>1494</v>
      </c>
      <c r="Y1198" s="0" t="s">
        <v>1310</v>
      </c>
      <c r="Z1198" s="0" t="s">
        <v>571</v>
      </c>
      <c r="AA1198" s="0" t="n">
        <v>807231</v>
      </c>
      <c r="AB1198" s="215" t="n">
        <v>37036.875</v>
      </c>
      <c r="AC1198" s="215" t="n">
        <v>37036.875</v>
      </c>
    </row>
    <row r="1199" customFormat="false" ht="12.75" hidden="false" customHeight="false" outlineLevel="0" collapsed="false">
      <c r="A1199" s="208" t="str">
        <f aca="false">B1199&amp;" "&amp;C1199&amp;" "&amp;D1199</f>
        <v>US Natural Gas Physical</v>
      </c>
      <c r="B1199" s="208" t="str">
        <f aca="false">IF((LEFT(N1199,2)="US"),"US","")</f>
        <v>US</v>
      </c>
      <c r="C1199" s="208" t="str">
        <f aca="false">M1199</f>
        <v>Natural Gas</v>
      </c>
      <c r="D1199" s="208" t="str">
        <f aca="false">IF(ISNUMBER(FIND("Phy",N1199))=TRUE(),"Physical","Financial")</f>
        <v>Physical</v>
      </c>
      <c r="E1199" s="208" t="n">
        <f aca="false">IF(VLOOKUP(S1199,'DD-Lookup'!$J$6:$L$50,3,FALSE())="Monthly",(YEAR(AC1199)-YEAR(AB1199))*12+MONTH(AC1199)-MONTH(AB1199)+1,(AC1199-AB1199+1))</f>
        <v>1</v>
      </c>
      <c r="F1199" s="239" t="n">
        <f aca="false">E1199*SUM(P1199:Q1199)</f>
        <v>5000</v>
      </c>
      <c r="G1199" s="214" t="n">
        <v>1289437</v>
      </c>
      <c r="H1199" s="215" t="n">
        <v>37035.3477546296</v>
      </c>
      <c r="I1199" s="0" t="s">
        <v>1672</v>
      </c>
      <c r="M1199" s="0" t="s">
        <v>858</v>
      </c>
      <c r="N1199" s="0" t="s">
        <v>1305</v>
      </c>
      <c r="O1199" s="0" t="s">
        <v>1581</v>
      </c>
      <c r="Q1199" s="216" t="n">
        <v>5000</v>
      </c>
      <c r="S1199" s="0" t="s">
        <v>1026</v>
      </c>
      <c r="T1199" s="0" t="s">
        <v>784</v>
      </c>
      <c r="U1199" s="218" t="n">
        <v>9.4</v>
      </c>
      <c r="V1199" s="0" t="s">
        <v>1845</v>
      </c>
      <c r="W1199" s="0" t="s">
        <v>1579</v>
      </c>
      <c r="X1199" s="0" t="s">
        <v>1535</v>
      </c>
      <c r="Y1199" s="0" t="s">
        <v>1310</v>
      </c>
      <c r="Z1199" s="0" t="s">
        <v>571</v>
      </c>
      <c r="AA1199" s="0" t="n">
        <v>807232</v>
      </c>
      <c r="AB1199" s="215" t="n">
        <v>37036.875</v>
      </c>
      <c r="AC1199" s="215" t="n">
        <v>37036.875</v>
      </c>
    </row>
    <row r="1200" customFormat="false" ht="12.75" hidden="false" customHeight="false" outlineLevel="0" collapsed="false">
      <c r="A1200" s="208" t="str">
        <f aca="false">B1200&amp;" "&amp;C1200&amp;" "&amp;D1200</f>
        <v>US Natural Gas Physical</v>
      </c>
      <c r="B1200" s="208" t="str">
        <f aca="false">IF((LEFT(N1200,2)="US"),"US","")</f>
        <v>US</v>
      </c>
      <c r="C1200" s="208" t="str">
        <f aca="false">M1200</f>
        <v>Natural Gas</v>
      </c>
      <c r="D1200" s="208" t="str">
        <f aca="false">IF(ISNUMBER(FIND("Phy",N1200))=TRUE(),"Physical","Financial")</f>
        <v>Physical</v>
      </c>
      <c r="E1200" s="208" t="n">
        <f aca="false">IF(VLOOKUP(S1200,'DD-Lookup'!$J$6:$L$50,3,FALSE())="Monthly",(YEAR(AC1200)-YEAR(AB1200))*12+MONTH(AC1200)-MONTH(AB1200)+1,(AC1200-AB1200+1))</f>
        <v>1</v>
      </c>
      <c r="F1200" s="239" t="n">
        <f aca="false">E1200*SUM(P1200:Q1200)</f>
        <v>20000</v>
      </c>
      <c r="G1200" s="214" t="n">
        <v>1289438</v>
      </c>
      <c r="H1200" s="215" t="n">
        <v>37035.3477777778</v>
      </c>
      <c r="I1200" s="0" t="s">
        <v>1773</v>
      </c>
      <c r="M1200" s="0" t="s">
        <v>858</v>
      </c>
      <c r="N1200" s="0" t="s">
        <v>1305</v>
      </c>
      <c r="O1200" s="0" t="s">
        <v>1491</v>
      </c>
      <c r="Q1200" s="216" t="n">
        <v>20000</v>
      </c>
      <c r="S1200" s="0" t="s">
        <v>1026</v>
      </c>
      <c r="T1200" s="0" t="s">
        <v>784</v>
      </c>
      <c r="U1200" s="218" t="n">
        <v>4.37</v>
      </c>
      <c r="V1200" s="0" t="s">
        <v>1846</v>
      </c>
      <c r="W1200" s="0" t="s">
        <v>1493</v>
      </c>
      <c r="X1200" s="0" t="s">
        <v>1494</v>
      </c>
      <c r="Y1200" s="0" t="s">
        <v>1310</v>
      </c>
      <c r="Z1200" s="0" t="s">
        <v>571</v>
      </c>
      <c r="AA1200" s="0" t="n">
        <v>807233</v>
      </c>
      <c r="AB1200" s="215" t="n">
        <v>37036.875</v>
      </c>
      <c r="AC1200" s="215" t="n">
        <v>37036.875</v>
      </c>
    </row>
    <row r="1201" customFormat="false" ht="12.75" hidden="false" customHeight="false" outlineLevel="0" collapsed="false">
      <c r="A1201" s="208" t="str">
        <f aca="false">B1201&amp;" "&amp;C1201&amp;" "&amp;D1201</f>
        <v>US Natural Gas Physical</v>
      </c>
      <c r="B1201" s="208" t="str">
        <f aca="false">IF((LEFT(N1201,2)="US"),"US","")</f>
        <v>US</v>
      </c>
      <c r="C1201" s="208" t="str">
        <f aca="false">M1201</f>
        <v>Natural Gas</v>
      </c>
      <c r="D1201" s="208" t="str">
        <f aca="false">IF(ISNUMBER(FIND("Phy",N1201))=TRUE(),"Physical","Financial")</f>
        <v>Physical</v>
      </c>
      <c r="E1201" s="208" t="n">
        <f aca="false">IF(VLOOKUP(S1201,'DD-Lookup'!$J$6:$L$50,3,FALSE())="Monthly",(YEAR(AC1201)-YEAR(AB1201))*12+MONTH(AC1201)-MONTH(AB1201)+1,(AC1201-AB1201+1))</f>
        <v>1</v>
      </c>
      <c r="F1201" s="239" t="n">
        <f aca="false">E1201*SUM(P1201:Q1201)</f>
        <v>5000</v>
      </c>
      <c r="G1201" s="214" t="n">
        <v>1289439</v>
      </c>
      <c r="H1201" s="215" t="n">
        <v>37035.3478125</v>
      </c>
      <c r="I1201" s="0" t="s">
        <v>1750</v>
      </c>
      <c r="M1201" s="0" t="s">
        <v>858</v>
      </c>
      <c r="N1201" s="0" t="s">
        <v>1305</v>
      </c>
      <c r="O1201" s="0" t="s">
        <v>1581</v>
      </c>
      <c r="Q1201" s="216" t="n">
        <v>5000</v>
      </c>
      <c r="S1201" s="0" t="s">
        <v>1026</v>
      </c>
      <c r="T1201" s="0" t="s">
        <v>784</v>
      </c>
      <c r="U1201" s="218" t="n">
        <v>9.5</v>
      </c>
      <c r="V1201" s="0" t="s">
        <v>1843</v>
      </c>
      <c r="W1201" s="0" t="s">
        <v>1579</v>
      </c>
      <c r="X1201" s="0" t="s">
        <v>1535</v>
      </c>
      <c r="Y1201" s="0" t="s">
        <v>1310</v>
      </c>
      <c r="Z1201" s="0" t="s">
        <v>571</v>
      </c>
      <c r="AA1201" s="0" t="n">
        <v>807234</v>
      </c>
      <c r="AB1201" s="215" t="n">
        <v>37036.875</v>
      </c>
      <c r="AC1201" s="215" t="n">
        <v>37036.875</v>
      </c>
    </row>
    <row r="1202" customFormat="false" ht="12.75" hidden="false" customHeight="false" outlineLevel="0" collapsed="false">
      <c r="A1202" s="208" t="str">
        <f aca="false">B1202&amp;" "&amp;C1202&amp;" "&amp;D1202</f>
        <v>US Natural Gas Physical</v>
      </c>
      <c r="B1202" s="208" t="str">
        <f aca="false">IF((LEFT(N1202,2)="US"),"US","")</f>
        <v>US</v>
      </c>
      <c r="C1202" s="208" t="str">
        <f aca="false">M1202</f>
        <v>Natural Gas</v>
      </c>
      <c r="D1202" s="208" t="str">
        <f aca="false">IF(ISNUMBER(FIND("Phy",N1202))=TRUE(),"Physical","Financial")</f>
        <v>Physical</v>
      </c>
      <c r="E1202" s="208" t="n">
        <f aca="false">IF(VLOOKUP(S1202,'DD-Lookup'!$J$6:$L$50,3,FALSE())="Monthly",(YEAR(AC1202)-YEAR(AB1202))*12+MONTH(AC1202)-MONTH(AB1202)+1,(AC1202-AB1202+1))</f>
        <v>1</v>
      </c>
      <c r="F1202" s="239" t="n">
        <f aca="false">E1202*SUM(P1202:Q1202)</f>
        <v>5000</v>
      </c>
      <c r="G1202" s="214" t="n">
        <v>1289441</v>
      </c>
      <c r="H1202" s="215" t="n">
        <v>37035.3478240741</v>
      </c>
      <c r="I1202" s="0" t="s">
        <v>1847</v>
      </c>
      <c r="M1202" s="0" t="s">
        <v>858</v>
      </c>
      <c r="N1202" s="0" t="s">
        <v>1305</v>
      </c>
      <c r="O1202" s="0" t="s">
        <v>1438</v>
      </c>
      <c r="P1202" s="216" t="n">
        <v>5000</v>
      </c>
      <c r="S1202" s="0" t="s">
        <v>1026</v>
      </c>
      <c r="T1202" s="0" t="s">
        <v>784</v>
      </c>
      <c r="U1202" s="218" t="n">
        <v>4.35</v>
      </c>
      <c r="V1202" s="0" t="s">
        <v>1848</v>
      </c>
      <c r="W1202" s="0" t="s">
        <v>1439</v>
      </c>
      <c r="X1202" s="0" t="s">
        <v>1440</v>
      </c>
      <c r="Y1202" s="0" t="s">
        <v>1310</v>
      </c>
      <c r="Z1202" s="0" t="s">
        <v>571</v>
      </c>
      <c r="AA1202" s="0" t="n">
        <v>807235</v>
      </c>
      <c r="AB1202" s="215" t="n">
        <v>37036.875</v>
      </c>
      <c r="AC1202" s="215" t="n">
        <v>37036.875</v>
      </c>
    </row>
    <row r="1203" customFormat="false" ht="12.75" hidden="false" customHeight="false" outlineLevel="0" collapsed="false">
      <c r="A1203" s="208" t="str">
        <f aca="false">B1203&amp;" "&amp;C1203&amp;" "&amp;D1203</f>
        <v> Crude Financial</v>
      </c>
      <c r="B1203" s="208" t="str">
        <f aca="false">IF((LEFT(N1203,2)="US"),"US","")</f>
        <v/>
      </c>
      <c r="C1203" s="208" t="str">
        <f aca="false">M1203</f>
        <v>Crude</v>
      </c>
      <c r="D1203" s="208" t="str">
        <f aca="false">IF(ISNUMBER(FIND("Phy",N1203))=TRUE(),"Physical","Financial")</f>
        <v>Financial</v>
      </c>
      <c r="E1203" s="208" t="n">
        <f aca="false">IF(VLOOKUP(S1203,'DD-Lookup'!$J$6:$L$50,3,FALSE())="Monthly",(YEAR(AC1203)-YEAR(AB1203))*12+MONTH(AC1203)-MONTH(AB1203)+1,(AC1203-AB1203+1))</f>
        <v>1</v>
      </c>
      <c r="F1203" s="239" t="n">
        <f aca="false">E1203*SUM(P1203:Q1203)</f>
        <v>25000</v>
      </c>
      <c r="G1203" s="214" t="n">
        <v>1289440</v>
      </c>
      <c r="H1203" s="215" t="n">
        <v>37035.3478240741</v>
      </c>
      <c r="I1203" s="0" t="s">
        <v>1376</v>
      </c>
      <c r="M1203" s="0" t="s">
        <v>97</v>
      </c>
      <c r="N1203" s="0" t="s">
        <v>1002</v>
      </c>
      <c r="O1203" s="0" t="s">
        <v>1003</v>
      </c>
      <c r="Q1203" s="216" t="n">
        <v>25000</v>
      </c>
      <c r="S1203" s="0" t="s">
        <v>1004</v>
      </c>
      <c r="T1203" s="0" t="s">
        <v>784</v>
      </c>
      <c r="U1203" s="218" t="n">
        <v>29.24</v>
      </c>
      <c r="V1203" s="0" t="s">
        <v>1377</v>
      </c>
      <c r="W1203" s="0" t="s">
        <v>1005</v>
      </c>
      <c r="X1203" s="0" t="s">
        <v>1006</v>
      </c>
      <c r="Y1203" s="0" t="s">
        <v>847</v>
      </c>
      <c r="Z1203" s="0" t="s">
        <v>935</v>
      </c>
      <c r="AA1203" s="0" t="n">
        <v>106894</v>
      </c>
      <c r="AB1203" s="215" t="n">
        <v>37073</v>
      </c>
      <c r="AC1203" s="215" t="n">
        <v>37103</v>
      </c>
    </row>
    <row r="1204" customFormat="false" ht="12.75" hidden="false" customHeight="false" outlineLevel="0" collapsed="false">
      <c r="A1204" s="208" t="str">
        <f aca="false">B1204&amp;" "&amp;C1204&amp;" "&amp;D1204</f>
        <v>US Natural Gas Physical</v>
      </c>
      <c r="B1204" s="208" t="str">
        <f aca="false">IF((LEFT(N1204,2)="US"),"US","")</f>
        <v>US</v>
      </c>
      <c r="C1204" s="208" t="str">
        <f aca="false">M1204</f>
        <v>Natural Gas</v>
      </c>
      <c r="D1204" s="208" t="str">
        <f aca="false">IF(ISNUMBER(FIND("Phy",N1204))=TRUE(),"Physical","Financial")</f>
        <v>Physical</v>
      </c>
      <c r="E1204" s="208" t="n">
        <f aca="false">IF(VLOOKUP(S1204,'DD-Lookup'!$J$6:$L$50,3,FALSE())="Monthly",(YEAR(AC1204)-YEAR(AB1204))*12+MONTH(AC1204)-MONTH(AB1204)+1,(AC1204-AB1204+1))</f>
        <v>1</v>
      </c>
      <c r="F1204" s="239" t="n">
        <f aca="false">E1204*SUM(P1204:Q1204)</f>
        <v>3000</v>
      </c>
      <c r="G1204" s="214" t="n">
        <v>1289442</v>
      </c>
      <c r="H1204" s="215" t="n">
        <v>37035.3478472222</v>
      </c>
      <c r="I1204" s="0" t="s">
        <v>1500</v>
      </c>
      <c r="M1204" s="0" t="s">
        <v>858</v>
      </c>
      <c r="N1204" s="0" t="s">
        <v>1305</v>
      </c>
      <c r="O1204" s="0" t="s">
        <v>1736</v>
      </c>
      <c r="P1204" s="216" t="n">
        <v>3000</v>
      </c>
      <c r="S1204" s="0" t="s">
        <v>1026</v>
      </c>
      <c r="T1204" s="0" t="s">
        <v>784</v>
      </c>
      <c r="U1204" s="218" t="n">
        <v>2.905</v>
      </c>
      <c r="V1204" s="0" t="s">
        <v>1503</v>
      </c>
      <c r="W1204" s="0" t="s">
        <v>1605</v>
      </c>
      <c r="X1204" s="0" t="s">
        <v>1606</v>
      </c>
      <c r="Y1204" s="0" t="s">
        <v>1310</v>
      </c>
      <c r="Z1204" s="0" t="s">
        <v>571</v>
      </c>
      <c r="AA1204" s="0" t="n">
        <v>807236</v>
      </c>
      <c r="AB1204" s="215" t="n">
        <v>37036.875</v>
      </c>
      <c r="AC1204" s="215" t="n">
        <v>37036.875</v>
      </c>
    </row>
    <row r="1205" customFormat="false" ht="12.75" hidden="false" customHeight="false" outlineLevel="0" collapsed="false">
      <c r="A1205" s="208" t="str">
        <f aca="false">B1205&amp;" "&amp;C1205&amp;" "&amp;D1205</f>
        <v>US Natural Gas Physical</v>
      </c>
      <c r="B1205" s="208" t="str">
        <f aca="false">IF((LEFT(N1205,2)="US"),"US","")</f>
        <v>US</v>
      </c>
      <c r="C1205" s="208" t="str">
        <f aca="false">M1205</f>
        <v>Natural Gas</v>
      </c>
      <c r="D1205" s="208" t="str">
        <f aca="false">IF(ISNUMBER(FIND("Phy",N1205))=TRUE(),"Physical","Financial")</f>
        <v>Physical</v>
      </c>
      <c r="E1205" s="208" t="n">
        <f aca="false">IF(VLOOKUP(S1205,'DD-Lookup'!$J$6:$L$50,3,FALSE())="Monthly",(YEAR(AC1205)-YEAR(AB1205))*12+MONTH(AC1205)-MONTH(AB1205)+1,(AC1205-AB1205+1))</f>
        <v>1</v>
      </c>
      <c r="F1205" s="239" t="n">
        <f aca="false">E1205*SUM(P1205:Q1205)</f>
        <v>5000</v>
      </c>
      <c r="G1205" s="214" t="n">
        <v>1289443</v>
      </c>
      <c r="H1205" s="215" t="n">
        <v>37035.3478819444</v>
      </c>
      <c r="I1205" s="0" t="s">
        <v>600</v>
      </c>
      <c r="M1205" s="0" t="s">
        <v>858</v>
      </c>
      <c r="N1205" s="0" t="s">
        <v>1305</v>
      </c>
      <c r="O1205" s="0" t="s">
        <v>1313</v>
      </c>
      <c r="Q1205" s="216" t="n">
        <v>5000</v>
      </c>
      <c r="S1205" s="0" t="s">
        <v>1026</v>
      </c>
      <c r="T1205" s="0" t="s">
        <v>784</v>
      </c>
      <c r="U1205" s="218" t="n">
        <v>4.08</v>
      </c>
      <c r="V1205" s="0" t="s">
        <v>1425</v>
      </c>
      <c r="W1205" s="0" t="s">
        <v>1314</v>
      </c>
      <c r="X1205" s="0" t="s">
        <v>1315</v>
      </c>
      <c r="Y1205" s="0" t="s">
        <v>1310</v>
      </c>
      <c r="Z1205" s="0" t="s">
        <v>571</v>
      </c>
      <c r="AA1205" s="0" t="n">
        <v>807237</v>
      </c>
      <c r="AB1205" s="215" t="n">
        <v>37036.875</v>
      </c>
      <c r="AC1205" s="215" t="n">
        <v>37036.875</v>
      </c>
    </row>
    <row r="1206" customFormat="false" ht="12.75" hidden="false" customHeight="false" outlineLevel="0" collapsed="false">
      <c r="A1206" s="208" t="str">
        <f aca="false">B1206&amp;" "&amp;C1206&amp;" "&amp;D1206</f>
        <v>US Natural Gas Financial</v>
      </c>
      <c r="B1206" s="208" t="str">
        <f aca="false">IF((LEFT(N1206,2)="US"),"US","")</f>
        <v>US</v>
      </c>
      <c r="C1206" s="208" t="str">
        <f aca="false">M1206</f>
        <v>Natural Gas</v>
      </c>
      <c r="D1206" s="208" t="str">
        <f aca="false">IF(ISNUMBER(FIND("Phy",N1206))=TRUE(),"Physical","Financial")</f>
        <v>Financial</v>
      </c>
      <c r="E1206" s="208" t="n">
        <f aca="false">IF(VLOOKUP(S1206,'DD-Lookup'!$J$6:$L$50,3,FALSE())="Monthly",(YEAR(AC1206)-YEAR(AB1206))*12+MONTH(AC1206)-MONTH(AB1206)+1,(AC1206-AB1206+1))</f>
        <v>30</v>
      </c>
      <c r="F1206" s="239" t="n">
        <f aca="false">E1206*SUM(P1206:Q1206)</f>
        <v>300000</v>
      </c>
      <c r="G1206" s="214" t="n">
        <v>1289444</v>
      </c>
      <c r="H1206" s="215" t="n">
        <v>37035.3479282407</v>
      </c>
      <c r="I1206" s="0" t="s">
        <v>1045</v>
      </c>
      <c r="M1206" s="0" t="s">
        <v>858</v>
      </c>
      <c r="N1206" s="0" t="s">
        <v>1482</v>
      </c>
      <c r="O1206" s="0" t="s">
        <v>1849</v>
      </c>
      <c r="P1206" s="216" t="n">
        <v>10000</v>
      </c>
      <c r="S1206" s="0" t="s">
        <v>1026</v>
      </c>
      <c r="T1206" s="0" t="s">
        <v>784</v>
      </c>
      <c r="U1206" s="218" t="n">
        <v>-0.035</v>
      </c>
      <c r="V1206" s="0" t="s">
        <v>1850</v>
      </c>
      <c r="W1206" s="0" t="s">
        <v>1851</v>
      </c>
      <c r="X1206" s="0" t="s">
        <v>1852</v>
      </c>
      <c r="Y1206" s="0" t="s">
        <v>838</v>
      </c>
      <c r="Z1206" s="0" t="s">
        <v>571</v>
      </c>
      <c r="AA1206" s="0" t="s">
        <v>1853</v>
      </c>
      <c r="AB1206" s="215" t="n">
        <v>37043.875</v>
      </c>
      <c r="AC1206" s="215" t="n">
        <v>37072.875</v>
      </c>
    </row>
    <row r="1207" customFormat="false" ht="12.75" hidden="false" customHeight="false" outlineLevel="0" collapsed="false">
      <c r="A1207" s="208" t="str">
        <f aca="false">B1207&amp;" "&amp;C1207&amp;" "&amp;D1207</f>
        <v> Metals Financial</v>
      </c>
      <c r="B1207" s="208" t="str">
        <f aca="false">IF((LEFT(N1207,2)="US"),"US","")</f>
        <v/>
      </c>
      <c r="C1207" s="208" t="str">
        <f aca="false">M1207</f>
        <v>Metals</v>
      </c>
      <c r="D1207" s="208" t="str">
        <f aca="false">IF(ISNUMBER(FIND("Phy",N1207))=TRUE(),"Physical","Financial")</f>
        <v>Financial</v>
      </c>
      <c r="E1207" s="208" t="n">
        <f aca="false">IF(VLOOKUP(S1207,'DD-Lookup'!$J$6:$L$50,3,FALSE())="Monthly",(YEAR(AC1207)-YEAR(AB1207))*12+MONTH(AC1207)-MONTH(AB1207)+1,(AC1207-AB1207+1))</f>
        <v>1</v>
      </c>
      <c r="F1207" s="239" t="n">
        <f aca="false">E1207*SUM(P1207:Q1207)</f>
        <v>5</v>
      </c>
      <c r="G1207" s="214" t="n">
        <v>1289445</v>
      </c>
      <c r="H1207" s="215" t="n">
        <v>37035.347962963</v>
      </c>
      <c r="I1207" s="0" t="s">
        <v>1057</v>
      </c>
      <c r="M1207" s="0" t="s">
        <v>780</v>
      </c>
      <c r="N1207" s="0" t="s">
        <v>804</v>
      </c>
      <c r="O1207" s="0" t="s">
        <v>805</v>
      </c>
      <c r="P1207" s="216" t="n">
        <v>5</v>
      </c>
      <c r="S1207" s="0" t="s">
        <v>783</v>
      </c>
      <c r="T1207" s="0" t="s">
        <v>784</v>
      </c>
      <c r="U1207" s="218" t="n">
        <v>1743</v>
      </c>
      <c r="V1207" s="0" t="s">
        <v>1854</v>
      </c>
      <c r="W1207" s="0" t="s">
        <v>803</v>
      </c>
      <c r="X1207" s="0" t="s">
        <v>787</v>
      </c>
      <c r="Y1207" s="0" t="s">
        <v>788</v>
      </c>
      <c r="Z1207" s="0" t="s">
        <v>789</v>
      </c>
      <c r="AA1207" s="0" t="n">
        <v>2150624</v>
      </c>
    </row>
    <row r="1208" customFormat="false" ht="12.75" hidden="false" customHeight="false" outlineLevel="0" collapsed="false">
      <c r="A1208" s="208" t="str">
        <f aca="false">B1208&amp;" "&amp;C1208&amp;" "&amp;D1208</f>
        <v>US Natural Gas Physical</v>
      </c>
      <c r="B1208" s="208" t="str">
        <f aca="false">IF((LEFT(N1208,2)="US"),"US","")</f>
        <v>US</v>
      </c>
      <c r="C1208" s="208" t="str">
        <f aca="false">M1208</f>
        <v>Natural Gas</v>
      </c>
      <c r="D1208" s="208" t="str">
        <f aca="false">IF(ISNUMBER(FIND("Phy",N1208))=TRUE(),"Physical","Financial")</f>
        <v>Physical</v>
      </c>
      <c r="E1208" s="208" t="n">
        <f aca="false">IF(VLOOKUP(S1208,'DD-Lookup'!$J$6:$L$50,3,FALSE())="Monthly",(YEAR(AC1208)-YEAR(AB1208))*12+MONTH(AC1208)-MONTH(AB1208)+1,(AC1208-AB1208+1))</f>
        <v>1</v>
      </c>
      <c r="F1208" s="239" t="n">
        <f aca="false">E1208*SUM(P1208:Q1208)</f>
        <v>5000</v>
      </c>
      <c r="G1208" s="214" t="n">
        <v>1289446</v>
      </c>
      <c r="H1208" s="215" t="n">
        <v>37035.347974537</v>
      </c>
      <c r="I1208" s="0" t="s">
        <v>1773</v>
      </c>
      <c r="M1208" s="0" t="s">
        <v>858</v>
      </c>
      <c r="N1208" s="0" t="s">
        <v>1305</v>
      </c>
      <c r="O1208" s="0" t="s">
        <v>1581</v>
      </c>
      <c r="P1208" s="216" t="n">
        <v>5000</v>
      </c>
      <c r="S1208" s="0" t="s">
        <v>1026</v>
      </c>
      <c r="T1208" s="0" t="s">
        <v>784</v>
      </c>
      <c r="U1208" s="218" t="n">
        <v>9.4</v>
      </c>
      <c r="V1208" s="0" t="s">
        <v>1774</v>
      </c>
      <c r="W1208" s="0" t="s">
        <v>1579</v>
      </c>
      <c r="X1208" s="0" t="s">
        <v>1535</v>
      </c>
      <c r="Y1208" s="0" t="s">
        <v>1310</v>
      </c>
      <c r="Z1208" s="0" t="s">
        <v>571</v>
      </c>
      <c r="AA1208" s="0" t="n">
        <v>807238</v>
      </c>
      <c r="AB1208" s="215" t="n">
        <v>37036.875</v>
      </c>
      <c r="AC1208" s="215" t="n">
        <v>37036.875</v>
      </c>
    </row>
    <row r="1209" customFormat="false" ht="12.75" hidden="false" customHeight="false" outlineLevel="0" collapsed="false">
      <c r="A1209" s="208" t="str">
        <f aca="false">B1209&amp;" "&amp;C1209&amp;" "&amp;D1209</f>
        <v>US Power Physical</v>
      </c>
      <c r="B1209" s="208" t="str">
        <f aca="false">IF((LEFT(N1209,2)="US"),"US","")</f>
        <v>US</v>
      </c>
      <c r="C1209" s="208" t="str">
        <f aca="false">M1209</f>
        <v>Power</v>
      </c>
      <c r="D1209" s="208" t="str">
        <f aca="false">IF(ISNUMBER(FIND("Phy",N1209))=TRUE(),"Physical","Financial")</f>
        <v>Physical</v>
      </c>
      <c r="E1209" s="208" t="n">
        <f aca="false">IF(VLOOKUP(S1209,'DD-Lookup'!$J$6:$L$50,3,FALSE())="Monthly",(YEAR(AC1209)-YEAR(AB1209))*12+MONTH(AC1209)-MONTH(AB1209)+1,(AC1209-AB1209+1))</f>
        <v>2</v>
      </c>
      <c r="F1209" s="239" t="n">
        <f aca="false">E1209*SUM(P1209:Q1209)</f>
        <v>10</v>
      </c>
      <c r="G1209" s="214" t="n">
        <v>1289447</v>
      </c>
      <c r="H1209" s="215" t="n">
        <v>37035.3479861111</v>
      </c>
      <c r="I1209" s="0" t="s">
        <v>1115</v>
      </c>
      <c r="M1209" s="0" t="s">
        <v>67</v>
      </c>
      <c r="N1209" s="0" t="s">
        <v>1648</v>
      </c>
      <c r="O1209" s="0" t="s">
        <v>1793</v>
      </c>
      <c r="Q1209" s="216" t="n">
        <v>5</v>
      </c>
      <c r="S1209" s="0" t="s">
        <v>930</v>
      </c>
      <c r="T1209" s="0" t="s">
        <v>784</v>
      </c>
      <c r="U1209" s="218" t="n">
        <v>137</v>
      </c>
      <c r="V1209" s="0" t="s">
        <v>1685</v>
      </c>
      <c r="W1209" s="0" t="s">
        <v>1795</v>
      </c>
      <c r="X1209" s="0" t="s">
        <v>1652</v>
      </c>
      <c r="Y1209" s="0" t="s">
        <v>1051</v>
      </c>
      <c r="Z1209" s="0" t="s">
        <v>618</v>
      </c>
      <c r="AA1209" s="0" t="n">
        <v>621323.1</v>
      </c>
      <c r="AB1209" s="215" t="n">
        <v>37038.875</v>
      </c>
      <c r="AC1209" s="215" t="n">
        <v>37039.875</v>
      </c>
    </row>
    <row r="1210" customFormat="false" ht="12.75" hidden="false" customHeight="false" outlineLevel="0" collapsed="false">
      <c r="A1210" s="208" t="str">
        <f aca="false">B1210&amp;" "&amp;C1210&amp;" "&amp;D1210</f>
        <v>US Natural Gas Physical</v>
      </c>
      <c r="B1210" s="208" t="str">
        <f aca="false">IF((LEFT(N1210,2)="US"),"US","")</f>
        <v>US</v>
      </c>
      <c r="C1210" s="208" t="str">
        <f aca="false">M1210</f>
        <v>Natural Gas</v>
      </c>
      <c r="D1210" s="208" t="str">
        <f aca="false">IF(ISNUMBER(FIND("Phy",N1210))=TRUE(),"Physical","Financial")</f>
        <v>Physical</v>
      </c>
      <c r="E1210" s="208" t="n">
        <f aca="false">IF(VLOOKUP(S1210,'DD-Lookup'!$J$6:$L$50,3,FALSE())="Monthly",(YEAR(AC1210)-YEAR(AB1210))*12+MONTH(AC1210)-MONTH(AB1210)+1,(AC1210-AB1210+1))</f>
        <v>1</v>
      </c>
      <c r="F1210" s="239" t="n">
        <f aca="false">E1210*SUM(P1210:Q1210)</f>
        <v>10000</v>
      </c>
      <c r="G1210" s="214" t="n">
        <v>1289448</v>
      </c>
      <c r="H1210" s="215" t="n">
        <v>37035.3481134259</v>
      </c>
      <c r="I1210" s="0" t="s">
        <v>1399</v>
      </c>
      <c r="M1210" s="0" t="s">
        <v>858</v>
      </c>
      <c r="N1210" s="0" t="s">
        <v>1305</v>
      </c>
      <c r="O1210" s="0" t="s">
        <v>1469</v>
      </c>
      <c r="Q1210" s="216" t="n">
        <v>10000</v>
      </c>
      <c r="S1210" s="0" t="s">
        <v>1026</v>
      </c>
      <c r="T1210" s="0" t="s">
        <v>784</v>
      </c>
      <c r="U1210" s="218" t="n">
        <v>4.06</v>
      </c>
      <c r="V1210" s="0" t="s">
        <v>1441</v>
      </c>
      <c r="W1210" s="0" t="s">
        <v>1314</v>
      </c>
      <c r="X1210" s="0" t="s">
        <v>1315</v>
      </c>
      <c r="Y1210" s="0" t="s">
        <v>1310</v>
      </c>
      <c r="Z1210" s="0" t="s">
        <v>571</v>
      </c>
      <c r="AA1210" s="0" t="n">
        <v>807239</v>
      </c>
      <c r="AB1210" s="215" t="n">
        <v>37036.875</v>
      </c>
      <c r="AC1210" s="215" t="n">
        <v>37036.875</v>
      </c>
    </row>
    <row r="1211" customFormat="false" ht="12.75" hidden="false" customHeight="false" outlineLevel="0" collapsed="false">
      <c r="A1211" s="208" t="str">
        <f aca="false">B1211&amp;" "&amp;C1211&amp;" "&amp;D1211</f>
        <v>US Natural Gas Physical</v>
      </c>
      <c r="B1211" s="208" t="str">
        <f aca="false">IF((LEFT(N1211,2)="US"),"US","")</f>
        <v>US</v>
      </c>
      <c r="C1211" s="208" t="str">
        <f aca="false">M1211</f>
        <v>Natural Gas</v>
      </c>
      <c r="D1211" s="208" t="str">
        <f aca="false">IF(ISNUMBER(FIND("Phy",N1211))=TRUE(),"Physical","Financial")</f>
        <v>Physical</v>
      </c>
      <c r="E1211" s="208" t="n">
        <f aca="false">IF(VLOOKUP(S1211,'DD-Lookup'!$J$6:$L$50,3,FALSE())="Monthly",(YEAR(AC1211)-YEAR(AB1211))*12+MONTH(AC1211)-MONTH(AB1211)+1,(AC1211-AB1211+1))</f>
        <v>1</v>
      </c>
      <c r="F1211" s="239" t="n">
        <f aca="false">E1211*SUM(P1211:Q1211)</f>
        <v>5000</v>
      </c>
      <c r="G1211" s="214" t="n">
        <v>1289450</v>
      </c>
      <c r="H1211" s="215" t="n">
        <v>37035.3481481482</v>
      </c>
      <c r="I1211" s="0" t="s">
        <v>1115</v>
      </c>
      <c r="M1211" s="0" t="s">
        <v>858</v>
      </c>
      <c r="N1211" s="0" t="s">
        <v>1305</v>
      </c>
      <c r="O1211" s="0" t="s">
        <v>1547</v>
      </c>
      <c r="P1211" s="216" t="n">
        <v>5000</v>
      </c>
      <c r="S1211" s="0" t="s">
        <v>1026</v>
      </c>
      <c r="T1211" s="0" t="s">
        <v>784</v>
      </c>
      <c r="U1211" s="218" t="n">
        <v>2.975</v>
      </c>
      <c r="V1211" s="0" t="s">
        <v>1568</v>
      </c>
      <c r="W1211" s="0" t="s">
        <v>1548</v>
      </c>
      <c r="X1211" s="0" t="s">
        <v>1535</v>
      </c>
      <c r="Y1211" s="0" t="s">
        <v>1310</v>
      </c>
      <c r="Z1211" s="0" t="s">
        <v>571</v>
      </c>
      <c r="AA1211" s="0" t="n">
        <v>807241</v>
      </c>
      <c r="AB1211" s="215" t="n">
        <v>37036.875</v>
      </c>
      <c r="AC1211" s="215" t="n">
        <v>37036.875</v>
      </c>
    </row>
    <row r="1212" customFormat="false" ht="12.75" hidden="false" customHeight="false" outlineLevel="0" collapsed="false">
      <c r="A1212" s="208" t="str">
        <f aca="false">B1212&amp;" "&amp;C1212&amp;" "&amp;D1212</f>
        <v>US Natural Gas Physical</v>
      </c>
      <c r="B1212" s="208" t="str">
        <f aca="false">IF((LEFT(N1212,2)="US"),"US","")</f>
        <v>US</v>
      </c>
      <c r="C1212" s="208" t="str">
        <f aca="false">M1212</f>
        <v>Natural Gas</v>
      </c>
      <c r="D1212" s="208" t="str">
        <f aca="false">IF(ISNUMBER(FIND("Phy",N1212))=TRUE(),"Physical","Financial")</f>
        <v>Physical</v>
      </c>
      <c r="E1212" s="208" t="n">
        <f aca="false">IF(VLOOKUP(S1212,'DD-Lookup'!$J$6:$L$50,3,FALSE())="Monthly",(YEAR(AC1212)-YEAR(AB1212))*12+MONTH(AC1212)-MONTH(AB1212)+1,(AC1212-AB1212+1))</f>
        <v>1</v>
      </c>
      <c r="F1212" s="239" t="n">
        <f aca="false">E1212*SUM(P1212:Q1212)</f>
        <v>10000</v>
      </c>
      <c r="G1212" s="214" t="n">
        <v>1289449</v>
      </c>
      <c r="H1212" s="215" t="n">
        <v>37035.3481481482</v>
      </c>
      <c r="I1212" s="0" t="s">
        <v>1399</v>
      </c>
      <c r="M1212" s="0" t="s">
        <v>858</v>
      </c>
      <c r="N1212" s="0" t="s">
        <v>1305</v>
      </c>
      <c r="O1212" s="0" t="s">
        <v>1469</v>
      </c>
      <c r="Q1212" s="216" t="n">
        <v>10000</v>
      </c>
      <c r="S1212" s="0" t="s">
        <v>1026</v>
      </c>
      <c r="T1212" s="0" t="s">
        <v>784</v>
      </c>
      <c r="U1212" s="218" t="n">
        <v>4.0625</v>
      </c>
      <c r="V1212" s="0" t="s">
        <v>1441</v>
      </c>
      <c r="W1212" s="0" t="s">
        <v>1314</v>
      </c>
      <c r="X1212" s="0" t="s">
        <v>1315</v>
      </c>
      <c r="Y1212" s="0" t="s">
        <v>1310</v>
      </c>
      <c r="Z1212" s="0" t="s">
        <v>571</v>
      </c>
      <c r="AA1212" s="0" t="n">
        <v>807240</v>
      </c>
      <c r="AB1212" s="215" t="n">
        <v>37036.875</v>
      </c>
      <c r="AC1212" s="215" t="n">
        <v>37036.875</v>
      </c>
    </row>
    <row r="1213" customFormat="false" ht="12.75" hidden="false" customHeight="false" outlineLevel="0" collapsed="false">
      <c r="A1213" s="208" t="str">
        <f aca="false">B1213&amp;" "&amp;C1213&amp;" "&amp;D1213</f>
        <v>US Natural Gas Physical</v>
      </c>
      <c r="B1213" s="208" t="str">
        <f aca="false">IF((LEFT(N1213,2)="US"),"US","")</f>
        <v>US</v>
      </c>
      <c r="C1213" s="208" t="str">
        <f aca="false">M1213</f>
        <v>Natural Gas</v>
      </c>
      <c r="D1213" s="208" t="str">
        <f aca="false">IF(ISNUMBER(FIND("Phy",N1213))=TRUE(),"Physical","Financial")</f>
        <v>Physical</v>
      </c>
      <c r="E1213" s="208" t="n">
        <f aca="false">IF(VLOOKUP(S1213,'DD-Lookup'!$J$6:$L$50,3,FALSE())="Monthly",(YEAR(AC1213)-YEAR(AB1213))*12+MONTH(AC1213)-MONTH(AB1213)+1,(AC1213-AB1213+1))</f>
        <v>1</v>
      </c>
      <c r="F1213" s="239" t="n">
        <f aca="false">E1213*SUM(P1213:Q1213)</f>
        <v>20000</v>
      </c>
      <c r="G1213" s="214" t="n">
        <v>1289451</v>
      </c>
      <c r="H1213" s="215" t="n">
        <v>37035.3481712963</v>
      </c>
      <c r="I1213" s="0" t="s">
        <v>1183</v>
      </c>
      <c r="M1213" s="0" t="s">
        <v>858</v>
      </c>
      <c r="N1213" s="0" t="s">
        <v>1305</v>
      </c>
      <c r="O1213" s="0" t="s">
        <v>1491</v>
      </c>
      <c r="Q1213" s="216" t="n">
        <v>20000</v>
      </c>
      <c r="S1213" s="0" t="s">
        <v>1026</v>
      </c>
      <c r="T1213" s="0" t="s">
        <v>784</v>
      </c>
      <c r="U1213" s="218" t="n">
        <v>4.375</v>
      </c>
      <c r="V1213" s="0" t="s">
        <v>1855</v>
      </c>
      <c r="W1213" s="0" t="s">
        <v>1493</v>
      </c>
      <c r="X1213" s="0" t="s">
        <v>1494</v>
      </c>
      <c r="Y1213" s="0" t="s">
        <v>1310</v>
      </c>
      <c r="Z1213" s="0" t="s">
        <v>571</v>
      </c>
      <c r="AA1213" s="0" t="n">
        <v>807242</v>
      </c>
      <c r="AB1213" s="215" t="n">
        <v>37036.875</v>
      </c>
      <c r="AC1213" s="215" t="n">
        <v>37036.875</v>
      </c>
    </row>
    <row r="1214" customFormat="false" ht="12.75" hidden="false" customHeight="false" outlineLevel="0" collapsed="false">
      <c r="A1214" s="208" t="str">
        <f aca="false">B1214&amp;" "&amp;C1214&amp;" "&amp;D1214</f>
        <v>US Power Physical</v>
      </c>
      <c r="B1214" s="208" t="str">
        <f aca="false">IF((LEFT(N1214,2)="US"),"US","")</f>
        <v>US</v>
      </c>
      <c r="C1214" s="208" t="str">
        <f aca="false">M1214</f>
        <v>Power</v>
      </c>
      <c r="D1214" s="208" t="str">
        <f aca="false">IF(ISNUMBER(FIND("Phy",N1214))=TRUE(),"Physical","Financial")</f>
        <v>Physical</v>
      </c>
      <c r="E1214" s="208" t="n">
        <f aca="false">IF(VLOOKUP(S1214,'DD-Lookup'!$J$6:$L$50,3,FALSE())="Monthly",(YEAR(AC1214)-YEAR(AB1214))*12+MONTH(AC1214)-MONTH(AB1214)+1,(AC1214-AB1214+1))</f>
        <v>2</v>
      </c>
      <c r="F1214" s="239" t="n">
        <f aca="false">E1214*SUM(P1214:Q1214)</f>
        <v>50</v>
      </c>
      <c r="G1214" s="214" t="n">
        <v>1289452</v>
      </c>
      <c r="H1214" s="215" t="n">
        <v>37035.3482175926</v>
      </c>
      <c r="I1214" s="0" t="s">
        <v>1754</v>
      </c>
      <c r="M1214" s="0" t="s">
        <v>67</v>
      </c>
      <c r="N1214" s="0" t="s">
        <v>1648</v>
      </c>
      <c r="O1214" s="0" t="s">
        <v>1656</v>
      </c>
      <c r="P1214" s="216" t="n">
        <v>25</v>
      </c>
      <c r="S1214" s="0" t="s">
        <v>930</v>
      </c>
      <c r="T1214" s="0" t="s">
        <v>784</v>
      </c>
      <c r="U1214" s="218" t="n">
        <v>132</v>
      </c>
      <c r="V1214" s="0" t="s">
        <v>1755</v>
      </c>
      <c r="W1214" s="0" t="s">
        <v>1651</v>
      </c>
      <c r="X1214" s="0" t="s">
        <v>1652</v>
      </c>
      <c r="Y1214" s="0" t="s">
        <v>1051</v>
      </c>
      <c r="Z1214" s="0" t="s">
        <v>618</v>
      </c>
      <c r="AA1214" s="0" t="n">
        <v>621324.1</v>
      </c>
      <c r="AB1214" s="215" t="n">
        <v>37038.875</v>
      </c>
      <c r="AC1214" s="215" t="n">
        <v>37039.875</v>
      </c>
    </row>
    <row r="1215" customFormat="false" ht="12.75" hidden="false" customHeight="false" outlineLevel="0" collapsed="false">
      <c r="A1215" s="208" t="str">
        <f aca="false">B1215&amp;" "&amp;C1215&amp;" "&amp;D1215</f>
        <v> Metals Financial</v>
      </c>
      <c r="B1215" s="208" t="str">
        <f aca="false">IF((LEFT(N1215,2)="US"),"US","")</f>
        <v/>
      </c>
      <c r="C1215" s="208" t="str">
        <f aca="false">M1215</f>
        <v>Metals</v>
      </c>
      <c r="D1215" s="208" t="str">
        <f aca="false">IF(ISNUMBER(FIND("Phy",N1215))=TRUE(),"Physical","Financial")</f>
        <v>Financial</v>
      </c>
      <c r="E1215" s="208" t="n">
        <f aca="false">IF(VLOOKUP(S1215,'DD-Lookup'!$J$6:$L$50,3,FALSE())="Monthly",(YEAR(AC1215)-YEAR(AB1215))*12+MONTH(AC1215)-MONTH(AB1215)+1,(AC1215-AB1215+1))</f>
        <v>1</v>
      </c>
      <c r="F1215" s="239" t="n">
        <f aca="false">E1215*SUM(P1215:Q1215)</f>
        <v>10</v>
      </c>
      <c r="G1215" s="214" t="n">
        <v>1289453</v>
      </c>
      <c r="H1215" s="215" t="n">
        <v>37035.348275463</v>
      </c>
      <c r="I1215" s="0" t="s">
        <v>1856</v>
      </c>
      <c r="M1215" s="0" t="s">
        <v>780</v>
      </c>
      <c r="N1215" s="0" t="s">
        <v>804</v>
      </c>
      <c r="O1215" s="0" t="s">
        <v>805</v>
      </c>
      <c r="Q1215" s="216" t="n">
        <v>10</v>
      </c>
      <c r="S1215" s="0" t="s">
        <v>783</v>
      </c>
      <c r="T1215" s="0" t="s">
        <v>784</v>
      </c>
      <c r="U1215" s="218" t="n">
        <v>1745</v>
      </c>
      <c r="V1215" s="0" t="s">
        <v>1857</v>
      </c>
      <c r="W1215" s="0" t="s">
        <v>803</v>
      </c>
      <c r="X1215" s="0" t="s">
        <v>787</v>
      </c>
      <c r="Y1215" s="0" t="s">
        <v>788</v>
      </c>
      <c r="Z1215" s="0" t="s">
        <v>789</v>
      </c>
      <c r="AA1215" s="0" t="n">
        <v>2150626</v>
      </c>
    </row>
    <row r="1216" customFormat="false" ht="12.75" hidden="false" customHeight="false" outlineLevel="0" collapsed="false">
      <c r="A1216" s="208" t="str">
        <f aca="false">B1216&amp;" "&amp;C1216&amp;" "&amp;D1216</f>
        <v>US Natural Gas Physical</v>
      </c>
      <c r="B1216" s="208" t="str">
        <f aca="false">IF((LEFT(N1216,2)="US"),"US","")</f>
        <v>US</v>
      </c>
      <c r="C1216" s="208" t="str">
        <f aca="false">M1216</f>
        <v>Natural Gas</v>
      </c>
      <c r="D1216" s="208" t="str">
        <f aca="false">IF(ISNUMBER(FIND("Phy",N1216))=TRUE(),"Physical","Financial")</f>
        <v>Physical</v>
      </c>
      <c r="E1216" s="208" t="n">
        <f aca="false">IF(VLOOKUP(S1216,'DD-Lookup'!$J$6:$L$50,3,FALSE())="Monthly",(YEAR(AC1216)-YEAR(AB1216))*12+MONTH(AC1216)-MONTH(AB1216)+1,(AC1216-AB1216+1))</f>
        <v>1</v>
      </c>
      <c r="F1216" s="239" t="n">
        <f aca="false">E1216*SUM(P1216:Q1216)</f>
        <v>5000</v>
      </c>
      <c r="G1216" s="214" t="n">
        <v>1289458</v>
      </c>
      <c r="H1216" s="215" t="n">
        <v>37035.3484259259</v>
      </c>
      <c r="I1216" s="0" t="s">
        <v>1317</v>
      </c>
      <c r="M1216" s="0" t="s">
        <v>858</v>
      </c>
      <c r="N1216" s="0" t="s">
        <v>1305</v>
      </c>
      <c r="O1216" s="0" t="s">
        <v>1469</v>
      </c>
      <c r="P1216" s="216" t="n">
        <v>5000</v>
      </c>
      <c r="S1216" s="0" t="s">
        <v>1026</v>
      </c>
      <c r="T1216" s="0" t="s">
        <v>784</v>
      </c>
      <c r="U1216" s="218" t="n">
        <v>4.06</v>
      </c>
      <c r="V1216" s="0" t="s">
        <v>1370</v>
      </c>
      <c r="W1216" s="0" t="s">
        <v>1314</v>
      </c>
      <c r="X1216" s="0" t="s">
        <v>1315</v>
      </c>
      <c r="Y1216" s="0" t="s">
        <v>1310</v>
      </c>
      <c r="Z1216" s="0" t="s">
        <v>571</v>
      </c>
      <c r="AA1216" s="0" t="n">
        <v>807243</v>
      </c>
      <c r="AB1216" s="215" t="n">
        <v>37036.875</v>
      </c>
      <c r="AC1216" s="215" t="n">
        <v>37036.875</v>
      </c>
    </row>
    <row r="1217" customFormat="false" ht="12.75" hidden="false" customHeight="false" outlineLevel="0" collapsed="false">
      <c r="A1217" s="208" t="str">
        <f aca="false">B1217&amp;" "&amp;C1217&amp;" "&amp;D1217</f>
        <v>US Natural Gas Physical</v>
      </c>
      <c r="B1217" s="208" t="str">
        <f aca="false">IF((LEFT(N1217,2)="US"),"US","")</f>
        <v>US</v>
      </c>
      <c r="C1217" s="208" t="str">
        <f aca="false">M1217</f>
        <v>Natural Gas</v>
      </c>
      <c r="D1217" s="208" t="str">
        <f aca="false">IF(ISNUMBER(FIND("Phy",N1217))=TRUE(),"Physical","Financial")</f>
        <v>Physical</v>
      </c>
      <c r="E1217" s="208" t="n">
        <f aca="false">IF(VLOOKUP(S1217,'DD-Lookup'!$J$6:$L$50,3,FALSE())="Monthly",(YEAR(AC1217)-YEAR(AB1217))*12+MONTH(AC1217)-MONTH(AB1217)+1,(AC1217-AB1217+1))</f>
        <v>1</v>
      </c>
      <c r="F1217" s="239" t="n">
        <f aca="false">E1217*SUM(P1217:Q1217)</f>
        <v>896</v>
      </c>
      <c r="G1217" s="214" t="n">
        <v>1289464</v>
      </c>
      <c r="H1217" s="215" t="n">
        <v>37035.3486458333</v>
      </c>
      <c r="I1217" s="0" t="s">
        <v>1399</v>
      </c>
      <c r="M1217" s="0" t="s">
        <v>858</v>
      </c>
      <c r="N1217" s="0" t="s">
        <v>1305</v>
      </c>
      <c r="O1217" s="0" t="s">
        <v>1703</v>
      </c>
      <c r="Q1217" s="216" t="n">
        <v>896</v>
      </c>
      <c r="S1217" s="0" t="s">
        <v>1026</v>
      </c>
      <c r="T1217" s="0" t="s">
        <v>784</v>
      </c>
      <c r="U1217" s="218" t="n">
        <v>4.08</v>
      </c>
      <c r="V1217" s="0" t="s">
        <v>1844</v>
      </c>
      <c r="W1217" s="0" t="s">
        <v>1667</v>
      </c>
      <c r="X1217" s="0" t="s">
        <v>1639</v>
      </c>
      <c r="Y1217" s="0" t="s">
        <v>1310</v>
      </c>
      <c r="Z1217" s="0" t="s">
        <v>571</v>
      </c>
      <c r="AA1217" s="0" t="n">
        <v>807245</v>
      </c>
      <c r="AB1217" s="215" t="n">
        <v>37036.875</v>
      </c>
      <c r="AC1217" s="215" t="n">
        <v>37036.875</v>
      </c>
    </row>
    <row r="1218" customFormat="false" ht="12.75" hidden="false" customHeight="false" outlineLevel="0" collapsed="false">
      <c r="A1218" s="208" t="str">
        <f aca="false">B1218&amp;" "&amp;C1218&amp;" "&amp;D1218</f>
        <v>US Natural Gas Physical</v>
      </c>
      <c r="B1218" s="208" t="str">
        <f aca="false">IF((LEFT(N1218,2)="US"),"US","")</f>
        <v>US</v>
      </c>
      <c r="C1218" s="208" t="str">
        <f aca="false">M1218</f>
        <v>Natural Gas</v>
      </c>
      <c r="D1218" s="208" t="str">
        <f aca="false">IF(ISNUMBER(FIND("Phy",N1218))=TRUE(),"Physical","Financial")</f>
        <v>Physical</v>
      </c>
      <c r="E1218" s="208" t="n">
        <f aca="false">IF(VLOOKUP(S1218,'DD-Lookup'!$J$6:$L$50,3,FALSE())="Monthly",(YEAR(AC1218)-YEAR(AB1218))*12+MONTH(AC1218)-MONTH(AB1218)+1,(AC1218-AB1218+1))</f>
        <v>1</v>
      </c>
      <c r="F1218" s="239" t="n">
        <f aca="false">E1218*SUM(P1218:Q1218)</f>
        <v>5000</v>
      </c>
      <c r="G1218" s="214" t="n">
        <v>1289466</v>
      </c>
      <c r="H1218" s="215" t="n">
        <v>37035.3487268519</v>
      </c>
      <c r="I1218" s="0" t="s">
        <v>593</v>
      </c>
      <c r="M1218" s="0" t="s">
        <v>858</v>
      </c>
      <c r="N1218" s="0" t="s">
        <v>1305</v>
      </c>
      <c r="O1218" s="0" t="s">
        <v>1382</v>
      </c>
      <c r="P1218" s="216" t="n">
        <v>5000</v>
      </c>
      <c r="S1218" s="0" t="s">
        <v>1026</v>
      </c>
      <c r="T1218" s="0" t="s">
        <v>784</v>
      </c>
      <c r="U1218" s="218" t="n">
        <v>4.015</v>
      </c>
      <c r="V1218" s="0" t="s">
        <v>1424</v>
      </c>
      <c r="W1218" s="0" t="s">
        <v>1314</v>
      </c>
      <c r="X1218" s="0" t="s">
        <v>1315</v>
      </c>
      <c r="Y1218" s="0" t="s">
        <v>1310</v>
      </c>
      <c r="Z1218" s="0" t="s">
        <v>571</v>
      </c>
      <c r="AA1218" s="0" t="n">
        <v>807246</v>
      </c>
      <c r="AB1218" s="215" t="n">
        <v>37036.875</v>
      </c>
      <c r="AC1218" s="215" t="n">
        <v>37036.875</v>
      </c>
    </row>
    <row r="1219" customFormat="false" ht="12.75" hidden="false" customHeight="false" outlineLevel="0" collapsed="false">
      <c r="A1219" s="208" t="str">
        <f aca="false">B1219&amp;" "&amp;C1219&amp;" "&amp;D1219</f>
        <v>US Power Physical</v>
      </c>
      <c r="B1219" s="208" t="str">
        <f aca="false">IF((LEFT(N1219,2)="US"),"US","")</f>
        <v>US</v>
      </c>
      <c r="C1219" s="208" t="str">
        <f aca="false">M1219</f>
        <v>Power</v>
      </c>
      <c r="D1219" s="208" t="str">
        <f aca="false">IF(ISNUMBER(FIND("Phy",N1219))=TRUE(),"Physical","Financial")</f>
        <v>Physical</v>
      </c>
      <c r="E1219" s="208" t="n">
        <f aca="false">IF(VLOOKUP(S1219,'DD-Lookup'!$J$6:$L$50,3,FALSE())="Monthly",(YEAR(AC1219)-YEAR(AB1219))*12+MONTH(AC1219)-MONTH(AB1219)+1,(AC1219-AB1219+1))</f>
        <v>30</v>
      </c>
      <c r="F1219" s="239" t="n">
        <f aca="false">E1219*SUM(P1219:Q1219)</f>
        <v>1500</v>
      </c>
      <c r="G1219" s="214" t="n">
        <v>1289468</v>
      </c>
      <c r="H1219" s="215" t="n">
        <v>37035.3490046296</v>
      </c>
      <c r="I1219" s="0" t="s">
        <v>1102</v>
      </c>
      <c r="M1219" s="0" t="s">
        <v>67</v>
      </c>
      <c r="N1219" s="0" t="s">
        <v>1081</v>
      </c>
      <c r="O1219" s="0" t="s">
        <v>1367</v>
      </c>
      <c r="Q1219" s="216" t="n">
        <v>50</v>
      </c>
      <c r="S1219" s="0" t="s">
        <v>930</v>
      </c>
      <c r="T1219" s="0" t="s">
        <v>784</v>
      </c>
      <c r="U1219" s="218" t="n">
        <v>65.5</v>
      </c>
      <c r="V1219" s="0" t="s">
        <v>1316</v>
      </c>
      <c r="W1219" s="0" t="s">
        <v>1094</v>
      </c>
      <c r="X1219" s="0" t="s">
        <v>1369</v>
      </c>
      <c r="Y1219" s="0" t="s">
        <v>1051</v>
      </c>
      <c r="Z1219" s="0" t="s">
        <v>618</v>
      </c>
      <c r="AA1219" s="0" t="n">
        <v>621328.1</v>
      </c>
      <c r="AB1219" s="215" t="n">
        <v>37043.7159722222</v>
      </c>
      <c r="AC1219" s="215" t="n">
        <v>37072.7159722222</v>
      </c>
    </row>
    <row r="1220" customFormat="false" ht="12.75" hidden="false" customHeight="false" outlineLevel="0" collapsed="false">
      <c r="A1220" s="208" t="str">
        <f aca="false">B1220&amp;" "&amp;C1220&amp;" "&amp;D1220</f>
        <v>US Power Financial</v>
      </c>
      <c r="B1220" s="208" t="str">
        <f aca="false">IF((LEFT(N1220,2)="US"),"US","")</f>
        <v>US</v>
      </c>
      <c r="C1220" s="208" t="str">
        <f aca="false">M1220</f>
        <v>Power</v>
      </c>
      <c r="D1220" s="208" t="str">
        <f aca="false">IF(ISNUMBER(FIND("Phy",N1220))=TRUE(),"Physical","Financial")</f>
        <v>Financial</v>
      </c>
      <c r="E1220" s="208" t="n">
        <f aca="false">IF(VLOOKUP(S1220,'DD-Lookup'!$J$6:$L$50,3,FALSE())="Monthly",(YEAR(AC1220)-YEAR(AB1220))*12+MONTH(AC1220)-MONTH(AB1220)+1,(AC1220-AB1220+1))</f>
        <v>1</v>
      </c>
      <c r="F1220" s="239" t="n">
        <f aca="false">E1220*SUM(P1220:Q1220)</f>
        <v>50</v>
      </c>
      <c r="G1220" s="214" t="n">
        <v>1289469</v>
      </c>
      <c r="H1220" s="215" t="n">
        <v>37035.3490046296</v>
      </c>
      <c r="I1220" s="0" t="s">
        <v>1066</v>
      </c>
      <c r="M1220" s="0" t="s">
        <v>67</v>
      </c>
      <c r="N1220" s="0" t="s">
        <v>1046</v>
      </c>
      <c r="O1220" s="0" t="s">
        <v>1060</v>
      </c>
      <c r="Q1220" s="216" t="n">
        <v>50</v>
      </c>
      <c r="S1220" s="0" t="s">
        <v>930</v>
      </c>
      <c r="T1220" s="0" t="s">
        <v>784</v>
      </c>
      <c r="U1220" s="218" t="n">
        <v>50.25</v>
      </c>
      <c r="V1220" s="0" t="s">
        <v>1067</v>
      </c>
      <c r="W1220" s="0" t="s">
        <v>1062</v>
      </c>
      <c r="X1220" s="0" t="s">
        <v>1063</v>
      </c>
      <c r="Y1220" s="0" t="s">
        <v>1051</v>
      </c>
      <c r="Z1220" s="0" t="s">
        <v>571</v>
      </c>
      <c r="AA1220" s="0" t="n">
        <v>621327.1</v>
      </c>
      <c r="AB1220" s="215" t="n">
        <v>37036.875</v>
      </c>
      <c r="AC1220" s="215" t="n">
        <v>37036.875</v>
      </c>
    </row>
    <row r="1221" customFormat="false" ht="12.75" hidden="false" customHeight="false" outlineLevel="0" collapsed="false">
      <c r="A1221" s="208" t="str">
        <f aca="false">B1221&amp;" "&amp;C1221&amp;" "&amp;D1221</f>
        <v>US Power Physical</v>
      </c>
      <c r="B1221" s="208" t="str">
        <f aca="false">IF((LEFT(N1221,2)="US"),"US","")</f>
        <v>US</v>
      </c>
      <c r="C1221" s="208" t="str">
        <f aca="false">M1221</f>
        <v>Power</v>
      </c>
      <c r="D1221" s="208" t="str">
        <f aca="false">IF(ISNUMBER(FIND("Phy",N1221))=TRUE(),"Physical","Financial")</f>
        <v>Physical</v>
      </c>
      <c r="E1221" s="208" t="n">
        <f aca="false">IF(VLOOKUP(S1221,'DD-Lookup'!$J$6:$L$50,3,FALSE())="Monthly",(YEAR(AC1221)-YEAR(AB1221))*12+MONTH(AC1221)-MONTH(AB1221)+1,(AC1221-AB1221+1))</f>
        <v>2</v>
      </c>
      <c r="F1221" s="239" t="n">
        <f aca="false">E1221*SUM(P1221:Q1221)</f>
        <v>50</v>
      </c>
      <c r="G1221" s="214" t="n">
        <v>1289470</v>
      </c>
      <c r="H1221" s="215" t="n">
        <v>37035.3490277778</v>
      </c>
      <c r="I1221" s="0" t="s">
        <v>1858</v>
      </c>
      <c r="M1221" s="0" t="s">
        <v>67</v>
      </c>
      <c r="N1221" s="0" t="s">
        <v>1628</v>
      </c>
      <c r="O1221" s="0" t="s">
        <v>1663</v>
      </c>
      <c r="Q1221" s="216" t="n">
        <v>25</v>
      </c>
      <c r="S1221" s="0" t="s">
        <v>930</v>
      </c>
      <c r="T1221" s="0" t="s">
        <v>784</v>
      </c>
      <c r="U1221" s="218" t="n">
        <v>117</v>
      </c>
      <c r="V1221" s="0" t="s">
        <v>1859</v>
      </c>
      <c r="W1221" s="0" t="s">
        <v>1665</v>
      </c>
      <c r="X1221" s="0" t="s">
        <v>1632</v>
      </c>
      <c r="Y1221" s="0" t="s">
        <v>1051</v>
      </c>
      <c r="Z1221" s="0" t="s">
        <v>618</v>
      </c>
      <c r="AA1221" s="0" t="n">
        <v>621329.1</v>
      </c>
      <c r="AB1221" s="215" t="n">
        <v>37038.875</v>
      </c>
      <c r="AC1221" s="215" t="n">
        <v>37039.875</v>
      </c>
    </row>
    <row r="1222" customFormat="false" ht="12.75" hidden="false" customHeight="false" outlineLevel="0" collapsed="false">
      <c r="A1222" s="208" t="str">
        <f aca="false">B1222&amp;" "&amp;C1222&amp;" "&amp;D1222</f>
        <v>US Natural Gas Physical</v>
      </c>
      <c r="B1222" s="208" t="str">
        <f aca="false">IF((LEFT(N1222,2)="US"),"US","")</f>
        <v>US</v>
      </c>
      <c r="C1222" s="208" t="str">
        <f aca="false">M1222</f>
        <v>Natural Gas</v>
      </c>
      <c r="D1222" s="208" t="str">
        <f aca="false">IF(ISNUMBER(FIND("Phy",N1222))=TRUE(),"Physical","Financial")</f>
        <v>Physical</v>
      </c>
      <c r="E1222" s="208" t="n">
        <f aca="false">IF(VLOOKUP(S1222,'DD-Lookup'!$J$6:$L$50,3,FALSE())="Monthly",(YEAR(AC1222)-YEAR(AB1222))*12+MONTH(AC1222)-MONTH(AB1222)+1,(AC1222-AB1222+1))</f>
        <v>30</v>
      </c>
      <c r="F1222" s="239" t="n">
        <f aca="false">E1222*SUM(P1222:Q1222)</f>
        <v>150000</v>
      </c>
      <c r="G1222" s="214" t="n">
        <v>1289471</v>
      </c>
      <c r="H1222" s="215" t="n">
        <v>37035.3491087963</v>
      </c>
      <c r="I1222" s="0" t="s">
        <v>1233</v>
      </c>
      <c r="M1222" s="0" t="s">
        <v>858</v>
      </c>
      <c r="N1222" s="0" t="s">
        <v>1305</v>
      </c>
      <c r="O1222" s="0" t="s">
        <v>1756</v>
      </c>
      <c r="P1222" s="216" t="n">
        <v>5000</v>
      </c>
      <c r="S1222" s="0" t="s">
        <v>1026</v>
      </c>
      <c r="T1222" s="0" t="s">
        <v>784</v>
      </c>
      <c r="U1222" s="218" t="n">
        <v>11.27</v>
      </c>
      <c r="V1222" s="0" t="s">
        <v>1725</v>
      </c>
      <c r="W1222" s="0" t="s">
        <v>1758</v>
      </c>
      <c r="X1222" s="0" t="s">
        <v>1535</v>
      </c>
      <c r="Y1222" s="0" t="s">
        <v>1310</v>
      </c>
      <c r="Z1222" s="0" t="s">
        <v>571</v>
      </c>
      <c r="AA1222" s="0" t="s">
        <v>1860</v>
      </c>
      <c r="AB1222" s="215" t="n">
        <v>37043.875</v>
      </c>
      <c r="AC1222" s="215" t="n">
        <v>37072.875</v>
      </c>
    </row>
    <row r="1223" customFormat="false" ht="12.75" hidden="false" customHeight="false" outlineLevel="0" collapsed="false">
      <c r="A1223" s="208" t="str">
        <f aca="false">B1223&amp;" "&amp;C1223&amp;" "&amp;D1223</f>
        <v>US Natural Gas Physical</v>
      </c>
      <c r="B1223" s="208" t="str">
        <f aca="false">IF((LEFT(N1223,2)="US"),"US","")</f>
        <v>US</v>
      </c>
      <c r="C1223" s="208" t="str">
        <f aca="false">M1223</f>
        <v>Natural Gas</v>
      </c>
      <c r="D1223" s="208" t="str">
        <f aca="false">IF(ISNUMBER(FIND("Phy",N1223))=TRUE(),"Physical","Financial")</f>
        <v>Physical</v>
      </c>
      <c r="E1223" s="208" t="n">
        <f aca="false">IF(VLOOKUP(S1223,'DD-Lookup'!$J$6:$L$50,3,FALSE())="Monthly",(YEAR(AC1223)-YEAR(AB1223))*12+MONTH(AC1223)-MONTH(AB1223)+1,(AC1223-AB1223+1))</f>
        <v>1</v>
      </c>
      <c r="F1223" s="239" t="n">
        <f aca="false">E1223*SUM(P1223:Q1223)</f>
        <v>10000</v>
      </c>
      <c r="G1223" s="214" t="n">
        <v>1289472</v>
      </c>
      <c r="H1223" s="215" t="n">
        <v>37035.3491087963</v>
      </c>
      <c r="I1223" s="0" t="s">
        <v>1183</v>
      </c>
      <c r="M1223" s="0" t="s">
        <v>858</v>
      </c>
      <c r="N1223" s="0" t="s">
        <v>1305</v>
      </c>
      <c r="O1223" s="0" t="s">
        <v>1306</v>
      </c>
      <c r="P1223" s="216" t="n">
        <v>10000</v>
      </c>
      <c r="S1223" s="0" t="s">
        <v>1026</v>
      </c>
      <c r="T1223" s="0" t="s">
        <v>784</v>
      </c>
      <c r="U1223" s="218" t="n">
        <v>4.2013</v>
      </c>
      <c r="V1223" s="0" t="s">
        <v>1413</v>
      </c>
      <c r="W1223" s="0" t="s">
        <v>1308</v>
      </c>
      <c r="X1223" s="0" t="s">
        <v>1309</v>
      </c>
      <c r="Y1223" s="0" t="s">
        <v>1310</v>
      </c>
      <c r="Z1223" s="0" t="s">
        <v>571</v>
      </c>
      <c r="AA1223" s="0" t="n">
        <v>807247</v>
      </c>
      <c r="AB1223" s="215" t="n">
        <v>37036.875</v>
      </c>
      <c r="AC1223" s="215" t="n">
        <v>37036.875</v>
      </c>
    </row>
    <row r="1224" customFormat="false" ht="12.75" hidden="false" customHeight="false" outlineLevel="0" collapsed="false">
      <c r="A1224" s="208" t="str">
        <f aca="false">B1224&amp;" "&amp;C1224&amp;" "&amp;D1224</f>
        <v>US Power Financial</v>
      </c>
      <c r="B1224" s="208" t="str">
        <f aca="false">IF((LEFT(N1224,2)="US"),"US","")</f>
        <v>US</v>
      </c>
      <c r="C1224" s="208" t="str">
        <f aca="false">M1224</f>
        <v>Power</v>
      </c>
      <c r="D1224" s="208" t="str">
        <f aca="false">IF(ISNUMBER(FIND("Phy",N1224))=TRUE(),"Physical","Financial")</f>
        <v>Financial</v>
      </c>
      <c r="E1224" s="208" t="n">
        <f aca="false">IF(VLOOKUP(S1224,'DD-Lookup'!$J$6:$L$50,3,FALSE())="Monthly",(YEAR(AC1224)-YEAR(AB1224))*12+MONTH(AC1224)-MONTH(AB1224)+1,(AC1224-AB1224+1))</f>
        <v>1</v>
      </c>
      <c r="F1224" s="239" t="n">
        <f aca="false">E1224*SUM(P1224:Q1224)</f>
        <v>50</v>
      </c>
      <c r="G1224" s="214" t="n">
        <v>1289473</v>
      </c>
      <c r="H1224" s="215" t="n">
        <v>37035.3491203704</v>
      </c>
      <c r="I1224" s="0" t="s">
        <v>1066</v>
      </c>
      <c r="M1224" s="0" t="s">
        <v>67</v>
      </c>
      <c r="N1224" s="0" t="s">
        <v>1046</v>
      </c>
      <c r="O1224" s="0" t="s">
        <v>1060</v>
      </c>
      <c r="Q1224" s="216" t="n">
        <v>50</v>
      </c>
      <c r="S1224" s="0" t="s">
        <v>930</v>
      </c>
      <c r="T1224" s="0" t="s">
        <v>784</v>
      </c>
      <c r="U1224" s="218" t="n">
        <v>50.5</v>
      </c>
      <c r="V1224" s="0" t="s">
        <v>1067</v>
      </c>
      <c r="W1224" s="0" t="s">
        <v>1062</v>
      </c>
      <c r="X1224" s="0" t="s">
        <v>1063</v>
      </c>
      <c r="Y1224" s="0" t="s">
        <v>1051</v>
      </c>
      <c r="Z1224" s="0" t="s">
        <v>571</v>
      </c>
      <c r="AA1224" s="0" t="n">
        <v>621330.1</v>
      </c>
      <c r="AB1224" s="215" t="n">
        <v>37036.875</v>
      </c>
      <c r="AC1224" s="215" t="n">
        <v>37036.875</v>
      </c>
    </row>
    <row r="1225" customFormat="false" ht="12.75" hidden="false" customHeight="false" outlineLevel="0" collapsed="false">
      <c r="A1225" s="208" t="str">
        <f aca="false">B1225&amp;" "&amp;C1225&amp;" "&amp;D1225</f>
        <v>US Natural Gas Physical</v>
      </c>
      <c r="B1225" s="208" t="str">
        <f aca="false">IF((LEFT(N1225,2)="US"),"US","")</f>
        <v>US</v>
      </c>
      <c r="C1225" s="208" t="str">
        <f aca="false">M1225</f>
        <v>Natural Gas</v>
      </c>
      <c r="D1225" s="208" t="str">
        <f aca="false">IF(ISNUMBER(FIND("Phy",N1225))=TRUE(),"Physical","Financial")</f>
        <v>Physical</v>
      </c>
      <c r="E1225" s="208" t="n">
        <f aca="false">IF(VLOOKUP(S1225,'DD-Lookup'!$J$6:$L$50,3,FALSE())="Monthly",(YEAR(AC1225)-YEAR(AB1225))*12+MONTH(AC1225)-MONTH(AB1225)+1,(AC1225-AB1225+1))</f>
        <v>30</v>
      </c>
      <c r="F1225" s="239" t="n">
        <f aca="false">E1225*SUM(P1225:Q1225)</f>
        <v>150000</v>
      </c>
      <c r="G1225" s="214" t="n">
        <v>1289474</v>
      </c>
      <c r="H1225" s="215" t="n">
        <v>37035.3491550926</v>
      </c>
      <c r="I1225" s="0" t="s">
        <v>1233</v>
      </c>
      <c r="M1225" s="0" t="s">
        <v>858</v>
      </c>
      <c r="N1225" s="0" t="s">
        <v>1305</v>
      </c>
      <c r="O1225" s="0" t="s">
        <v>1834</v>
      </c>
      <c r="Q1225" s="216" t="n">
        <v>5000</v>
      </c>
      <c r="S1225" s="0" t="s">
        <v>1026</v>
      </c>
      <c r="T1225" s="0" t="s">
        <v>784</v>
      </c>
      <c r="U1225" s="218" t="n">
        <v>12.79</v>
      </c>
      <c r="V1225" s="0" t="s">
        <v>1725</v>
      </c>
      <c r="W1225" s="0" t="s">
        <v>1758</v>
      </c>
      <c r="X1225" s="0" t="s">
        <v>1535</v>
      </c>
      <c r="Y1225" s="0" t="s">
        <v>1310</v>
      </c>
      <c r="Z1225" s="0" t="s">
        <v>571</v>
      </c>
      <c r="AA1225" s="0" t="s">
        <v>1861</v>
      </c>
      <c r="AB1225" s="215" t="n">
        <v>37043.875</v>
      </c>
      <c r="AC1225" s="215" t="n">
        <v>37072.875</v>
      </c>
    </row>
    <row r="1226" customFormat="false" ht="12.75" hidden="false" customHeight="false" outlineLevel="0" collapsed="false">
      <c r="A1226" s="208" t="str">
        <f aca="false">B1226&amp;" "&amp;C1226&amp;" "&amp;D1226</f>
        <v>US Power Physical</v>
      </c>
      <c r="B1226" s="208" t="str">
        <f aca="false">IF((LEFT(N1226,2)="US"),"US","")</f>
        <v>US</v>
      </c>
      <c r="C1226" s="208" t="str">
        <f aca="false">M1226</f>
        <v>Power</v>
      </c>
      <c r="D1226" s="208" t="str">
        <f aca="false">IF(ISNUMBER(FIND("Phy",N1226))=TRUE(),"Physical","Financial")</f>
        <v>Physical</v>
      </c>
      <c r="E1226" s="208" t="n">
        <f aca="false">IF(VLOOKUP(S1226,'DD-Lookup'!$J$6:$L$50,3,FALSE())="Monthly",(YEAR(AC1226)-YEAR(AB1226))*12+MONTH(AC1226)-MONTH(AB1226)+1,(AC1226-AB1226+1))</f>
        <v>2</v>
      </c>
      <c r="F1226" s="239" t="n">
        <f aca="false">E1226*SUM(P1226:Q1226)</f>
        <v>50</v>
      </c>
      <c r="G1226" s="214" t="n">
        <v>1289475</v>
      </c>
      <c r="H1226" s="215" t="n">
        <v>37035.3491666667</v>
      </c>
      <c r="I1226" s="0" t="s">
        <v>1647</v>
      </c>
      <c r="M1226" s="0" t="s">
        <v>67</v>
      </c>
      <c r="N1226" s="0" t="s">
        <v>1648</v>
      </c>
      <c r="O1226" s="0" t="s">
        <v>1649</v>
      </c>
      <c r="P1226" s="216" t="n">
        <v>25</v>
      </c>
      <c r="S1226" s="0" t="s">
        <v>930</v>
      </c>
      <c r="T1226" s="0" t="s">
        <v>784</v>
      </c>
      <c r="U1226" s="218" t="n">
        <v>113</v>
      </c>
      <c r="V1226" s="0" t="s">
        <v>1650</v>
      </c>
      <c r="W1226" s="0" t="s">
        <v>1651</v>
      </c>
      <c r="X1226" s="0" t="s">
        <v>1652</v>
      </c>
      <c r="Y1226" s="0" t="s">
        <v>1051</v>
      </c>
      <c r="Z1226" s="0" t="s">
        <v>618</v>
      </c>
      <c r="AA1226" s="0" t="n">
        <v>621331.1</v>
      </c>
      <c r="AB1226" s="215" t="n">
        <v>37038.875</v>
      </c>
      <c r="AC1226" s="215" t="n">
        <v>37039.875</v>
      </c>
    </row>
    <row r="1227" customFormat="false" ht="12.75" hidden="false" customHeight="false" outlineLevel="0" collapsed="false">
      <c r="A1227" s="208" t="str">
        <f aca="false">B1227&amp;" "&amp;C1227&amp;" "&amp;D1227</f>
        <v>US Power Physical</v>
      </c>
      <c r="B1227" s="208" t="str">
        <f aca="false">IF((LEFT(N1227,2)="US"),"US","")</f>
        <v>US</v>
      </c>
      <c r="C1227" s="208" t="str">
        <f aca="false">M1227</f>
        <v>Power</v>
      </c>
      <c r="D1227" s="208" t="str">
        <f aca="false">IF(ISNUMBER(FIND("Phy",N1227))=TRUE(),"Physical","Financial")</f>
        <v>Physical</v>
      </c>
      <c r="E1227" s="208" t="n">
        <f aca="false">IF(VLOOKUP(S1227,'DD-Lookup'!$J$6:$L$50,3,FALSE())="Monthly",(YEAR(AC1227)-YEAR(AB1227))*12+MONTH(AC1227)-MONTH(AB1227)+1,(AC1227-AB1227+1))</f>
        <v>30</v>
      </c>
      <c r="F1227" s="239" t="n">
        <f aca="false">E1227*SUM(P1227:Q1227)</f>
        <v>750</v>
      </c>
      <c r="G1227" s="214" t="n">
        <v>1289476</v>
      </c>
      <c r="H1227" s="215" t="n">
        <v>37035.3492013889</v>
      </c>
      <c r="I1227" s="0" t="s">
        <v>1078</v>
      </c>
      <c r="M1227" s="0" t="s">
        <v>67</v>
      </c>
      <c r="N1227" s="0" t="s">
        <v>1628</v>
      </c>
      <c r="O1227" s="0" t="s">
        <v>1811</v>
      </c>
      <c r="P1227" s="216" t="n">
        <v>25</v>
      </c>
      <c r="S1227" s="0" t="s">
        <v>930</v>
      </c>
      <c r="T1227" s="0" t="s">
        <v>784</v>
      </c>
      <c r="U1227" s="218" t="n">
        <v>320</v>
      </c>
      <c r="V1227" s="0" t="s">
        <v>1862</v>
      </c>
      <c r="W1227" s="0" t="s">
        <v>1813</v>
      </c>
      <c r="X1227" s="0" t="s">
        <v>1632</v>
      </c>
      <c r="Y1227" s="0" t="s">
        <v>1051</v>
      </c>
      <c r="Z1227" s="0" t="s">
        <v>618</v>
      </c>
      <c r="AA1227" s="0" t="n">
        <v>621332.1</v>
      </c>
      <c r="AB1227" s="215" t="n">
        <v>37043.875</v>
      </c>
      <c r="AC1227" s="215" t="n">
        <v>37072.875</v>
      </c>
    </row>
    <row r="1228" customFormat="false" ht="12.75" hidden="false" customHeight="false" outlineLevel="0" collapsed="false">
      <c r="A1228" s="208" t="str">
        <f aca="false">B1228&amp;" "&amp;C1228&amp;" "&amp;D1228</f>
        <v>US Natural Gas Physical</v>
      </c>
      <c r="B1228" s="208" t="str">
        <f aca="false">IF((LEFT(N1228,2)="US"),"US","")</f>
        <v>US</v>
      </c>
      <c r="C1228" s="208" t="str">
        <f aca="false">M1228</f>
        <v>Natural Gas</v>
      </c>
      <c r="D1228" s="208" t="str">
        <f aca="false">IF(ISNUMBER(FIND("Phy",N1228))=TRUE(),"Physical","Financial")</f>
        <v>Physical</v>
      </c>
      <c r="E1228" s="208" t="n">
        <f aca="false">IF(VLOOKUP(S1228,'DD-Lookup'!$J$6:$L$50,3,FALSE())="Monthly",(YEAR(AC1228)-YEAR(AB1228))*12+MONTH(AC1228)-MONTH(AB1228)+1,(AC1228-AB1228+1))</f>
        <v>1</v>
      </c>
      <c r="F1228" s="239" t="n">
        <f aca="false">E1228*SUM(P1228:Q1228)</f>
        <v>10000</v>
      </c>
      <c r="G1228" s="214" t="n">
        <v>1289477</v>
      </c>
      <c r="H1228" s="215" t="n">
        <v>37035.3493518519</v>
      </c>
      <c r="I1228" s="0" t="s">
        <v>1115</v>
      </c>
      <c r="M1228" s="0" t="s">
        <v>858</v>
      </c>
      <c r="N1228" s="0" t="s">
        <v>1305</v>
      </c>
      <c r="O1228" s="0" t="s">
        <v>1533</v>
      </c>
      <c r="Q1228" s="216" t="n">
        <v>10000</v>
      </c>
      <c r="S1228" s="0" t="s">
        <v>1026</v>
      </c>
      <c r="T1228" s="0" t="s">
        <v>784</v>
      </c>
      <c r="U1228" s="218" t="n">
        <v>4</v>
      </c>
      <c r="V1228" s="0" t="s">
        <v>1621</v>
      </c>
      <c r="W1228" s="0" t="s">
        <v>1514</v>
      </c>
      <c r="X1228" s="0" t="s">
        <v>1535</v>
      </c>
      <c r="Y1228" s="0" t="s">
        <v>1310</v>
      </c>
      <c r="Z1228" s="0" t="s">
        <v>571</v>
      </c>
      <c r="AA1228" s="0" t="n">
        <v>807252</v>
      </c>
      <c r="AB1228" s="215" t="n">
        <v>37036.875</v>
      </c>
      <c r="AC1228" s="215" t="n">
        <v>37036.875</v>
      </c>
    </row>
    <row r="1229" customFormat="false" ht="12.75" hidden="false" customHeight="false" outlineLevel="0" collapsed="false">
      <c r="A1229" s="208" t="str">
        <f aca="false">B1229&amp;" "&amp;C1229&amp;" "&amp;D1229</f>
        <v>US Power Physical</v>
      </c>
      <c r="B1229" s="208" t="str">
        <f aca="false">IF((LEFT(N1229,2)="US"),"US","")</f>
        <v>US</v>
      </c>
      <c r="C1229" s="208" t="str">
        <f aca="false">M1229</f>
        <v>Power</v>
      </c>
      <c r="D1229" s="208" t="str">
        <f aca="false">IF(ISNUMBER(FIND("Phy",N1229))=TRUE(),"Physical","Financial")</f>
        <v>Physical</v>
      </c>
      <c r="E1229" s="208" t="n">
        <f aca="false">IF(VLOOKUP(S1229,'DD-Lookup'!$J$6:$L$50,3,FALSE())="Monthly",(YEAR(AC1229)-YEAR(AB1229))*12+MONTH(AC1229)-MONTH(AB1229)+1,(AC1229-AB1229+1))</f>
        <v>2</v>
      </c>
      <c r="F1229" s="239" t="n">
        <f aca="false">E1229*SUM(P1229:Q1229)</f>
        <v>50</v>
      </c>
      <c r="G1229" s="214" t="n">
        <v>1289478</v>
      </c>
      <c r="H1229" s="215" t="n">
        <v>37035.349375</v>
      </c>
      <c r="I1229" s="0" t="s">
        <v>1863</v>
      </c>
      <c r="M1229" s="0" t="s">
        <v>67</v>
      </c>
      <c r="N1229" s="0" t="s">
        <v>1628</v>
      </c>
      <c r="O1229" s="0" t="s">
        <v>1663</v>
      </c>
      <c r="P1229" s="216" t="n">
        <v>25</v>
      </c>
      <c r="S1229" s="0" t="s">
        <v>930</v>
      </c>
      <c r="T1229" s="0" t="s">
        <v>784</v>
      </c>
      <c r="U1229" s="218" t="n">
        <v>116</v>
      </c>
      <c r="V1229" s="0" t="s">
        <v>1864</v>
      </c>
      <c r="W1229" s="0" t="s">
        <v>1665</v>
      </c>
      <c r="X1229" s="0" t="s">
        <v>1632</v>
      </c>
      <c r="Y1229" s="0" t="s">
        <v>1051</v>
      </c>
      <c r="Z1229" s="0" t="s">
        <v>618</v>
      </c>
      <c r="AA1229" s="0" t="n">
        <v>621333.1</v>
      </c>
      <c r="AB1229" s="215" t="n">
        <v>37038.875</v>
      </c>
      <c r="AC1229" s="215" t="n">
        <v>37039.875</v>
      </c>
    </row>
    <row r="1230" customFormat="false" ht="12.75" hidden="false" customHeight="false" outlineLevel="0" collapsed="false">
      <c r="A1230" s="208" t="str">
        <f aca="false">B1230&amp;" "&amp;C1230&amp;" "&amp;D1230</f>
        <v>US Natural Gas Physical</v>
      </c>
      <c r="B1230" s="208" t="str">
        <f aca="false">IF((LEFT(N1230,2)="US"),"US","")</f>
        <v>US</v>
      </c>
      <c r="C1230" s="208" t="str">
        <f aca="false">M1230</f>
        <v>Natural Gas</v>
      </c>
      <c r="D1230" s="208" t="str">
        <f aca="false">IF(ISNUMBER(FIND("Phy",N1230))=TRUE(),"Physical","Financial")</f>
        <v>Physical</v>
      </c>
      <c r="E1230" s="208" t="n">
        <f aca="false">IF(VLOOKUP(S1230,'DD-Lookup'!$J$6:$L$50,3,FALSE())="Monthly",(YEAR(AC1230)-YEAR(AB1230))*12+MONTH(AC1230)-MONTH(AB1230)+1,(AC1230-AB1230+1))</f>
        <v>1</v>
      </c>
      <c r="F1230" s="239" t="n">
        <f aca="false">E1230*SUM(P1230:Q1230)</f>
        <v>10000</v>
      </c>
      <c r="G1230" s="214" t="n">
        <v>1289479</v>
      </c>
      <c r="H1230" s="215" t="n">
        <v>37035.3494212963</v>
      </c>
      <c r="I1230" s="0" t="s">
        <v>593</v>
      </c>
      <c r="M1230" s="0" t="s">
        <v>858</v>
      </c>
      <c r="N1230" s="0" t="s">
        <v>1305</v>
      </c>
      <c r="O1230" s="0" t="s">
        <v>1533</v>
      </c>
      <c r="P1230" s="216" t="n">
        <v>10000</v>
      </c>
      <c r="S1230" s="0" t="s">
        <v>1026</v>
      </c>
      <c r="T1230" s="0" t="s">
        <v>784</v>
      </c>
      <c r="U1230" s="218" t="n">
        <v>3.975</v>
      </c>
      <c r="V1230" s="0" t="s">
        <v>1534</v>
      </c>
      <c r="W1230" s="0" t="s">
        <v>1514</v>
      </c>
      <c r="X1230" s="0" t="s">
        <v>1535</v>
      </c>
      <c r="Y1230" s="0" t="s">
        <v>1310</v>
      </c>
      <c r="Z1230" s="0" t="s">
        <v>571</v>
      </c>
      <c r="AA1230" s="0" t="n">
        <v>807253</v>
      </c>
      <c r="AB1230" s="215" t="n">
        <v>37036.875</v>
      </c>
      <c r="AC1230" s="215" t="n">
        <v>37036.875</v>
      </c>
    </row>
    <row r="1231" customFormat="false" ht="12.75" hidden="false" customHeight="false" outlineLevel="0" collapsed="false">
      <c r="A1231" s="208" t="str">
        <f aca="false">B1231&amp;" "&amp;C1231&amp;" "&amp;D1231</f>
        <v>US Natural Gas Physical</v>
      </c>
      <c r="B1231" s="208" t="str">
        <f aca="false">IF((LEFT(N1231,2)="US"),"US","")</f>
        <v>US</v>
      </c>
      <c r="C1231" s="208" t="str">
        <f aca="false">M1231</f>
        <v>Natural Gas</v>
      </c>
      <c r="D1231" s="208" t="str">
        <f aca="false">IF(ISNUMBER(FIND("Phy",N1231))=TRUE(),"Physical","Financial")</f>
        <v>Physical</v>
      </c>
      <c r="E1231" s="208" t="n">
        <f aca="false">IF(VLOOKUP(S1231,'DD-Lookup'!$J$6:$L$50,3,FALSE())="Monthly",(YEAR(AC1231)-YEAR(AB1231))*12+MONTH(AC1231)-MONTH(AB1231)+1,(AC1231-AB1231+1))</f>
        <v>1</v>
      </c>
      <c r="F1231" s="239" t="n">
        <f aca="false">E1231*SUM(P1231:Q1231)</f>
        <v>5000</v>
      </c>
      <c r="G1231" s="214" t="n">
        <v>1289480</v>
      </c>
      <c r="H1231" s="215" t="n">
        <v>37035.3494444444</v>
      </c>
      <c r="I1231" s="0" t="s">
        <v>1317</v>
      </c>
      <c r="M1231" s="0" t="s">
        <v>858</v>
      </c>
      <c r="N1231" s="0" t="s">
        <v>1305</v>
      </c>
      <c r="O1231" s="0" t="s">
        <v>1469</v>
      </c>
      <c r="P1231" s="216" t="n">
        <v>5000</v>
      </c>
      <c r="S1231" s="0" t="s">
        <v>1026</v>
      </c>
      <c r="T1231" s="0" t="s">
        <v>784</v>
      </c>
      <c r="U1231" s="218" t="n">
        <v>4.0575</v>
      </c>
      <c r="V1231" s="0" t="s">
        <v>1402</v>
      </c>
      <c r="W1231" s="0" t="s">
        <v>1314</v>
      </c>
      <c r="X1231" s="0" t="s">
        <v>1315</v>
      </c>
      <c r="Y1231" s="0" t="s">
        <v>1310</v>
      </c>
      <c r="Z1231" s="0" t="s">
        <v>571</v>
      </c>
      <c r="AA1231" s="0" t="n">
        <v>807254</v>
      </c>
      <c r="AB1231" s="215" t="n">
        <v>37036.875</v>
      </c>
      <c r="AC1231" s="215" t="n">
        <v>37036.875</v>
      </c>
    </row>
    <row r="1232" customFormat="false" ht="12.75" hidden="false" customHeight="false" outlineLevel="0" collapsed="false">
      <c r="A1232" s="208" t="str">
        <f aca="false">B1232&amp;" "&amp;C1232&amp;" "&amp;D1232</f>
        <v>US Natural Gas Physical</v>
      </c>
      <c r="B1232" s="208" t="str">
        <f aca="false">IF((LEFT(N1232,2)="US"),"US","")</f>
        <v>US</v>
      </c>
      <c r="C1232" s="208" t="str">
        <f aca="false">M1232</f>
        <v>Natural Gas</v>
      </c>
      <c r="D1232" s="208" t="str">
        <f aca="false">IF(ISNUMBER(FIND("Phy",N1232))=TRUE(),"Physical","Financial")</f>
        <v>Physical</v>
      </c>
      <c r="E1232" s="208" t="n">
        <f aca="false">IF(VLOOKUP(S1232,'DD-Lookup'!$J$6:$L$50,3,FALSE())="Monthly",(YEAR(AC1232)-YEAR(AB1232))*12+MONTH(AC1232)-MONTH(AB1232)+1,(AC1232-AB1232+1))</f>
        <v>1</v>
      </c>
      <c r="F1232" s="239" t="n">
        <f aca="false">E1232*SUM(P1232:Q1232)</f>
        <v>10000</v>
      </c>
      <c r="G1232" s="214" t="n">
        <v>1289481</v>
      </c>
      <c r="H1232" s="215" t="n">
        <v>37035.3494791667</v>
      </c>
      <c r="I1232" s="0" t="s">
        <v>1115</v>
      </c>
      <c r="M1232" s="0" t="s">
        <v>858</v>
      </c>
      <c r="N1232" s="0" t="s">
        <v>1305</v>
      </c>
      <c r="O1232" s="0" t="s">
        <v>1533</v>
      </c>
      <c r="Q1232" s="216" t="n">
        <v>10000</v>
      </c>
      <c r="S1232" s="0" t="s">
        <v>1026</v>
      </c>
      <c r="T1232" s="0" t="s">
        <v>784</v>
      </c>
      <c r="U1232" s="218" t="n">
        <v>4</v>
      </c>
      <c r="V1232" s="0" t="s">
        <v>1621</v>
      </c>
      <c r="W1232" s="0" t="s">
        <v>1514</v>
      </c>
      <c r="X1232" s="0" t="s">
        <v>1535</v>
      </c>
      <c r="Y1232" s="0" t="s">
        <v>1310</v>
      </c>
      <c r="Z1232" s="0" t="s">
        <v>571</v>
      </c>
      <c r="AA1232" s="0" t="n">
        <v>807255</v>
      </c>
      <c r="AB1232" s="215" t="n">
        <v>37036.875</v>
      </c>
      <c r="AC1232" s="215" t="n">
        <v>37036.875</v>
      </c>
    </row>
    <row r="1233" customFormat="false" ht="12.75" hidden="false" customHeight="false" outlineLevel="0" collapsed="false">
      <c r="A1233" s="208" t="str">
        <f aca="false">B1233&amp;" "&amp;C1233&amp;" "&amp;D1233</f>
        <v>US Natural Gas Physical</v>
      </c>
      <c r="B1233" s="208" t="str">
        <f aca="false">IF((LEFT(N1233,2)="US"),"US","")</f>
        <v>US</v>
      </c>
      <c r="C1233" s="208" t="str">
        <f aca="false">M1233</f>
        <v>Natural Gas</v>
      </c>
      <c r="D1233" s="208" t="str">
        <f aca="false">IF(ISNUMBER(FIND("Phy",N1233))=TRUE(),"Physical","Financial")</f>
        <v>Physical</v>
      </c>
      <c r="E1233" s="208" t="n">
        <f aca="false">IF(VLOOKUP(S1233,'DD-Lookup'!$J$6:$L$50,3,FALSE())="Monthly",(YEAR(AC1233)-YEAR(AB1233))*12+MONTH(AC1233)-MONTH(AB1233)+1,(AC1233-AB1233+1))</f>
        <v>1</v>
      </c>
      <c r="F1233" s="239" t="n">
        <f aca="false">E1233*SUM(P1233:Q1233)</f>
        <v>10000</v>
      </c>
      <c r="G1233" s="214" t="n">
        <v>1289482</v>
      </c>
      <c r="H1233" s="215" t="n">
        <v>37035.3495486111</v>
      </c>
      <c r="I1233" s="0" t="s">
        <v>1500</v>
      </c>
      <c r="M1233" s="0" t="s">
        <v>858</v>
      </c>
      <c r="N1233" s="0" t="s">
        <v>1305</v>
      </c>
      <c r="O1233" s="0" t="s">
        <v>1724</v>
      </c>
      <c r="P1233" s="216" t="n">
        <v>10000</v>
      </c>
      <c r="S1233" s="0" t="s">
        <v>1026</v>
      </c>
      <c r="T1233" s="0" t="s">
        <v>784</v>
      </c>
      <c r="U1233" s="218" t="n">
        <v>3.55</v>
      </c>
      <c r="V1233" s="0" t="s">
        <v>1578</v>
      </c>
      <c r="W1233" s="0" t="s">
        <v>1514</v>
      </c>
      <c r="X1233" s="0" t="s">
        <v>1535</v>
      </c>
      <c r="Y1233" s="0" t="s">
        <v>1310</v>
      </c>
      <c r="Z1233" s="0" t="s">
        <v>571</v>
      </c>
      <c r="AA1233" s="0" t="n">
        <v>807256</v>
      </c>
      <c r="AB1233" s="215" t="n">
        <v>37036.875</v>
      </c>
      <c r="AC1233" s="215" t="n">
        <v>37036.875</v>
      </c>
    </row>
    <row r="1234" customFormat="false" ht="12.75" hidden="false" customHeight="false" outlineLevel="0" collapsed="false">
      <c r="A1234" s="208" t="str">
        <f aca="false">B1234&amp;" "&amp;C1234&amp;" "&amp;D1234</f>
        <v>US Natural Gas Physical</v>
      </c>
      <c r="B1234" s="208" t="str">
        <f aca="false">IF((LEFT(N1234,2)="US"),"US","")</f>
        <v>US</v>
      </c>
      <c r="C1234" s="208" t="str">
        <f aca="false">M1234</f>
        <v>Natural Gas</v>
      </c>
      <c r="D1234" s="208" t="str">
        <f aca="false">IF(ISNUMBER(FIND("Phy",N1234))=TRUE(),"Physical","Financial")</f>
        <v>Physical</v>
      </c>
      <c r="E1234" s="208" t="n">
        <f aca="false">IF(VLOOKUP(S1234,'DD-Lookup'!$J$6:$L$50,3,FALSE())="Monthly",(YEAR(AC1234)-YEAR(AB1234))*12+MONTH(AC1234)-MONTH(AB1234)+1,(AC1234-AB1234+1))</f>
        <v>1</v>
      </c>
      <c r="F1234" s="239" t="n">
        <f aca="false">E1234*SUM(P1234:Q1234)</f>
        <v>5000</v>
      </c>
      <c r="G1234" s="214" t="n">
        <v>1289483</v>
      </c>
      <c r="H1234" s="215" t="n">
        <v>37035.3496527778</v>
      </c>
      <c r="I1234" s="0" t="s">
        <v>1865</v>
      </c>
      <c r="M1234" s="0" t="s">
        <v>858</v>
      </c>
      <c r="N1234" s="0" t="s">
        <v>1305</v>
      </c>
      <c r="O1234" s="0" t="s">
        <v>1533</v>
      </c>
      <c r="P1234" s="216" t="n">
        <v>5000</v>
      </c>
      <c r="S1234" s="0" t="s">
        <v>1026</v>
      </c>
      <c r="T1234" s="0" t="s">
        <v>784</v>
      </c>
      <c r="U1234" s="218" t="n">
        <v>3.975</v>
      </c>
      <c r="V1234" s="0" t="s">
        <v>1866</v>
      </c>
      <c r="W1234" s="0" t="s">
        <v>1514</v>
      </c>
      <c r="X1234" s="0" t="s">
        <v>1535</v>
      </c>
      <c r="Y1234" s="0" t="s">
        <v>1310</v>
      </c>
      <c r="Z1234" s="0" t="s">
        <v>571</v>
      </c>
      <c r="AA1234" s="0" t="n">
        <v>807257</v>
      </c>
      <c r="AB1234" s="215" t="n">
        <v>37036.875</v>
      </c>
      <c r="AC1234" s="215" t="n">
        <v>37036.875</v>
      </c>
    </row>
    <row r="1235" customFormat="false" ht="12.75" hidden="false" customHeight="false" outlineLevel="0" collapsed="false">
      <c r="A1235" s="208" t="str">
        <f aca="false">B1235&amp;" "&amp;C1235&amp;" "&amp;D1235</f>
        <v>US Natural Gas Physical</v>
      </c>
      <c r="B1235" s="208" t="str">
        <f aca="false">IF((LEFT(N1235,2)="US"),"US","")</f>
        <v>US</v>
      </c>
      <c r="C1235" s="208" t="str">
        <f aca="false">M1235</f>
        <v>Natural Gas</v>
      </c>
      <c r="D1235" s="208" t="str">
        <f aca="false">IF(ISNUMBER(FIND("Phy",N1235))=TRUE(),"Physical","Financial")</f>
        <v>Physical</v>
      </c>
      <c r="E1235" s="208" t="n">
        <f aca="false">IF(VLOOKUP(S1235,'DD-Lookup'!$J$6:$L$50,3,FALSE())="Monthly",(YEAR(AC1235)-YEAR(AB1235))*12+MONTH(AC1235)-MONTH(AB1235)+1,(AC1235-AB1235+1))</f>
        <v>1</v>
      </c>
      <c r="F1235" s="239" t="n">
        <f aca="false">E1235*SUM(P1235:Q1235)</f>
        <v>5000</v>
      </c>
      <c r="G1235" s="214" t="n">
        <v>1289485</v>
      </c>
      <c r="H1235" s="215" t="n">
        <v>37035.3496643519</v>
      </c>
      <c r="I1235" s="0" t="s">
        <v>1779</v>
      </c>
      <c r="M1235" s="0" t="s">
        <v>858</v>
      </c>
      <c r="N1235" s="0" t="s">
        <v>1305</v>
      </c>
      <c r="O1235" s="0" t="s">
        <v>1533</v>
      </c>
      <c r="P1235" s="216" t="n">
        <v>5000</v>
      </c>
      <c r="S1235" s="0" t="s">
        <v>1026</v>
      </c>
      <c r="T1235" s="0" t="s">
        <v>784</v>
      </c>
      <c r="U1235" s="218" t="n">
        <v>3.975</v>
      </c>
      <c r="V1235" s="0" t="s">
        <v>1820</v>
      </c>
      <c r="W1235" s="0" t="s">
        <v>1514</v>
      </c>
      <c r="X1235" s="0" t="s">
        <v>1535</v>
      </c>
      <c r="Y1235" s="0" t="s">
        <v>1310</v>
      </c>
      <c r="Z1235" s="0" t="s">
        <v>571</v>
      </c>
      <c r="AA1235" s="0" t="n">
        <v>807259</v>
      </c>
      <c r="AB1235" s="215" t="n">
        <v>37036.875</v>
      </c>
      <c r="AC1235" s="215" t="n">
        <v>37036.875</v>
      </c>
    </row>
    <row r="1236" customFormat="false" ht="12.75" hidden="false" customHeight="false" outlineLevel="0" collapsed="false">
      <c r="A1236" s="208" t="str">
        <f aca="false">B1236&amp;" "&amp;C1236&amp;" "&amp;D1236</f>
        <v>US Natural Gas Physical</v>
      </c>
      <c r="B1236" s="208" t="str">
        <f aca="false">IF((LEFT(N1236,2)="US"),"US","")</f>
        <v>US</v>
      </c>
      <c r="C1236" s="208" t="str">
        <f aca="false">M1236</f>
        <v>Natural Gas</v>
      </c>
      <c r="D1236" s="208" t="str">
        <f aca="false">IF(ISNUMBER(FIND("Phy",N1236))=TRUE(),"Physical","Financial")</f>
        <v>Physical</v>
      </c>
      <c r="E1236" s="208" t="n">
        <f aca="false">IF(VLOOKUP(S1236,'DD-Lookup'!$J$6:$L$50,3,FALSE())="Monthly",(YEAR(AC1236)-YEAR(AB1236))*12+MONTH(AC1236)-MONTH(AB1236)+1,(AC1236-AB1236+1))</f>
        <v>1</v>
      </c>
      <c r="F1236" s="239" t="n">
        <f aca="false">E1236*SUM(P1236:Q1236)</f>
        <v>7328</v>
      </c>
      <c r="G1236" s="214" t="n">
        <v>1289484</v>
      </c>
      <c r="H1236" s="215" t="n">
        <v>37035.3496643519</v>
      </c>
      <c r="I1236" s="0" t="s">
        <v>1107</v>
      </c>
      <c r="M1236" s="0" t="s">
        <v>858</v>
      </c>
      <c r="N1236" s="0" t="s">
        <v>1305</v>
      </c>
      <c r="O1236" s="0" t="s">
        <v>1491</v>
      </c>
      <c r="P1236" s="216" t="n">
        <v>7328</v>
      </c>
      <c r="S1236" s="0" t="s">
        <v>1026</v>
      </c>
      <c r="T1236" s="0" t="s">
        <v>784</v>
      </c>
      <c r="U1236" s="218" t="n">
        <v>4.37</v>
      </c>
      <c r="V1236" s="0" t="s">
        <v>1867</v>
      </c>
      <c r="W1236" s="0" t="s">
        <v>1493</v>
      </c>
      <c r="X1236" s="0" t="s">
        <v>1494</v>
      </c>
      <c r="Y1236" s="0" t="s">
        <v>1310</v>
      </c>
      <c r="Z1236" s="0" t="s">
        <v>571</v>
      </c>
      <c r="AA1236" s="0" t="n">
        <v>807258</v>
      </c>
      <c r="AB1236" s="215" t="n">
        <v>37036.875</v>
      </c>
      <c r="AC1236" s="215" t="n">
        <v>37036.875</v>
      </c>
    </row>
    <row r="1237" customFormat="false" ht="12.75" hidden="false" customHeight="false" outlineLevel="0" collapsed="false">
      <c r="A1237" s="208" t="str">
        <f aca="false">B1237&amp;" "&amp;C1237&amp;" "&amp;D1237</f>
        <v>US Natural Gas Physical</v>
      </c>
      <c r="B1237" s="208" t="str">
        <f aca="false">IF((LEFT(N1237,2)="US"),"US","")</f>
        <v>US</v>
      </c>
      <c r="C1237" s="208" t="str">
        <f aca="false">M1237</f>
        <v>Natural Gas</v>
      </c>
      <c r="D1237" s="208" t="str">
        <f aca="false">IF(ISNUMBER(FIND("Phy",N1237))=TRUE(),"Physical","Financial")</f>
        <v>Physical</v>
      </c>
      <c r="E1237" s="208" t="n">
        <f aca="false">IF(VLOOKUP(S1237,'DD-Lookup'!$J$6:$L$50,3,FALSE())="Monthly",(YEAR(AC1237)-YEAR(AB1237))*12+MONTH(AC1237)-MONTH(AB1237)+1,(AC1237-AB1237+1))</f>
        <v>1</v>
      </c>
      <c r="F1237" s="239" t="n">
        <f aca="false">E1237*SUM(P1237:Q1237)</f>
        <v>10000</v>
      </c>
      <c r="G1237" s="214" t="n">
        <v>1289486</v>
      </c>
      <c r="H1237" s="215" t="n">
        <v>37035.3496990741</v>
      </c>
      <c r="I1237" s="0" t="s">
        <v>1115</v>
      </c>
      <c r="M1237" s="0" t="s">
        <v>858</v>
      </c>
      <c r="N1237" s="0" t="s">
        <v>1305</v>
      </c>
      <c r="O1237" s="0" t="s">
        <v>1557</v>
      </c>
      <c r="P1237" s="216" t="n">
        <v>10000</v>
      </c>
      <c r="S1237" s="0" t="s">
        <v>1026</v>
      </c>
      <c r="T1237" s="0" t="s">
        <v>784</v>
      </c>
      <c r="U1237" s="218" t="n">
        <v>12.9</v>
      </c>
      <c r="V1237" s="0" t="s">
        <v>1621</v>
      </c>
      <c r="W1237" s="0" t="s">
        <v>1559</v>
      </c>
      <c r="X1237" s="0" t="s">
        <v>1535</v>
      </c>
      <c r="Y1237" s="0" t="s">
        <v>1310</v>
      </c>
      <c r="Z1237" s="0" t="s">
        <v>571</v>
      </c>
      <c r="AA1237" s="0" t="n">
        <v>807260</v>
      </c>
      <c r="AB1237" s="215" t="n">
        <v>37036.875</v>
      </c>
      <c r="AC1237" s="215" t="n">
        <v>37036.875</v>
      </c>
    </row>
    <row r="1238" customFormat="false" ht="12.75" hidden="false" customHeight="false" outlineLevel="0" collapsed="false">
      <c r="A1238" s="208" t="str">
        <f aca="false">B1238&amp;" "&amp;C1238&amp;" "&amp;D1238</f>
        <v>US Natural Gas Physical</v>
      </c>
      <c r="B1238" s="208" t="str">
        <f aca="false">IF((LEFT(N1238,2)="US"),"US","")</f>
        <v>US</v>
      </c>
      <c r="C1238" s="208" t="str">
        <f aca="false">M1238</f>
        <v>Natural Gas</v>
      </c>
      <c r="D1238" s="208" t="str">
        <f aca="false">IF(ISNUMBER(FIND("Phy",N1238))=TRUE(),"Physical","Financial")</f>
        <v>Physical</v>
      </c>
      <c r="E1238" s="208" t="n">
        <f aca="false">IF(VLOOKUP(S1238,'DD-Lookup'!$J$6:$L$50,3,FALSE())="Monthly",(YEAR(AC1238)-YEAR(AB1238))*12+MONTH(AC1238)-MONTH(AB1238)+1,(AC1238-AB1238+1))</f>
        <v>1</v>
      </c>
      <c r="F1238" s="239" t="n">
        <f aca="false">E1238*SUM(P1238:Q1238)</f>
        <v>10000</v>
      </c>
      <c r="G1238" s="214" t="n">
        <v>1289487</v>
      </c>
      <c r="H1238" s="215" t="n">
        <v>37035.3497685185</v>
      </c>
      <c r="I1238" s="0" t="s">
        <v>1059</v>
      </c>
      <c r="M1238" s="0" t="s">
        <v>858</v>
      </c>
      <c r="N1238" s="0" t="s">
        <v>1305</v>
      </c>
      <c r="O1238" s="0" t="s">
        <v>1766</v>
      </c>
      <c r="Q1238" s="216" t="n">
        <v>10000</v>
      </c>
      <c r="S1238" s="0" t="s">
        <v>1026</v>
      </c>
      <c r="T1238" s="0" t="s">
        <v>784</v>
      </c>
      <c r="U1238" s="218" t="n">
        <v>4.11</v>
      </c>
      <c r="V1238" s="0" t="s">
        <v>1868</v>
      </c>
      <c r="W1238" s="0" t="s">
        <v>1422</v>
      </c>
      <c r="X1238" s="0" t="s">
        <v>1423</v>
      </c>
      <c r="Y1238" s="0" t="s">
        <v>1310</v>
      </c>
      <c r="Z1238" s="0" t="s">
        <v>571</v>
      </c>
      <c r="AA1238" s="0" t="n">
        <v>807261</v>
      </c>
      <c r="AB1238" s="215" t="n">
        <v>37036.875</v>
      </c>
      <c r="AC1238" s="215" t="n">
        <v>37036.875</v>
      </c>
    </row>
    <row r="1239" customFormat="false" ht="12.75" hidden="false" customHeight="false" outlineLevel="0" collapsed="false">
      <c r="A1239" s="208" t="str">
        <f aca="false">B1239&amp;" "&amp;C1239&amp;" "&amp;D1239</f>
        <v>US Power Physical</v>
      </c>
      <c r="B1239" s="208" t="str">
        <f aca="false">IF((LEFT(N1239,2)="US"),"US","")</f>
        <v>US</v>
      </c>
      <c r="C1239" s="208" t="str">
        <f aca="false">M1239</f>
        <v>Power</v>
      </c>
      <c r="D1239" s="208" t="str">
        <f aca="false">IF(ISNUMBER(FIND("Phy",N1239))=TRUE(),"Physical","Financial")</f>
        <v>Physical</v>
      </c>
      <c r="E1239" s="208" t="n">
        <f aca="false">IF(VLOOKUP(S1239,'DD-Lookup'!$J$6:$L$50,3,FALSE())="Monthly",(YEAR(AC1239)-YEAR(AB1239))*12+MONTH(AC1239)-MONTH(AB1239)+1,(AC1239-AB1239+1))</f>
        <v>2</v>
      </c>
      <c r="F1239" s="239" t="n">
        <f aca="false">E1239*SUM(P1239:Q1239)</f>
        <v>50</v>
      </c>
      <c r="G1239" s="214" t="n">
        <v>1289490</v>
      </c>
      <c r="H1239" s="215" t="n">
        <v>37035.3498148148</v>
      </c>
      <c r="I1239" s="0" t="s">
        <v>1669</v>
      </c>
      <c r="M1239" s="0" t="s">
        <v>67</v>
      </c>
      <c r="N1239" s="0" t="s">
        <v>1648</v>
      </c>
      <c r="O1239" s="0" t="s">
        <v>1656</v>
      </c>
      <c r="P1239" s="216" t="n">
        <v>25</v>
      </c>
      <c r="S1239" s="0" t="s">
        <v>930</v>
      </c>
      <c r="T1239" s="0" t="s">
        <v>784</v>
      </c>
      <c r="U1239" s="218" t="n">
        <v>130</v>
      </c>
      <c r="V1239" s="0" t="s">
        <v>1670</v>
      </c>
      <c r="W1239" s="0" t="s">
        <v>1651</v>
      </c>
      <c r="X1239" s="0" t="s">
        <v>1652</v>
      </c>
      <c r="Y1239" s="0" t="s">
        <v>1051</v>
      </c>
      <c r="Z1239" s="0" t="s">
        <v>618</v>
      </c>
      <c r="AA1239" s="0" t="n">
        <v>621334.1</v>
      </c>
      <c r="AB1239" s="215" t="n">
        <v>37038.875</v>
      </c>
      <c r="AC1239" s="215" t="n">
        <v>37039.875</v>
      </c>
    </row>
    <row r="1240" customFormat="false" ht="12.75" hidden="false" customHeight="false" outlineLevel="0" collapsed="false">
      <c r="A1240" s="208" t="str">
        <f aca="false">B1240&amp;" "&amp;C1240&amp;" "&amp;D1240</f>
        <v>US Natural Gas Physical</v>
      </c>
      <c r="B1240" s="208" t="str">
        <f aca="false">IF((LEFT(N1240,2)="US"),"US","")</f>
        <v>US</v>
      </c>
      <c r="C1240" s="208" t="str">
        <f aca="false">M1240</f>
        <v>Natural Gas</v>
      </c>
      <c r="D1240" s="208" t="str">
        <f aca="false">IF(ISNUMBER(FIND("Phy",N1240))=TRUE(),"Physical","Financial")</f>
        <v>Physical</v>
      </c>
      <c r="E1240" s="208" t="n">
        <f aca="false">IF(VLOOKUP(S1240,'DD-Lookup'!$J$6:$L$50,3,FALSE())="Monthly",(YEAR(AC1240)-YEAR(AB1240))*12+MONTH(AC1240)-MONTH(AB1240)+1,(AC1240-AB1240+1))</f>
        <v>1</v>
      </c>
      <c r="F1240" s="239" t="n">
        <f aca="false">E1240*SUM(P1240:Q1240)</f>
        <v>5000</v>
      </c>
      <c r="G1240" s="214" t="n">
        <v>1289489</v>
      </c>
      <c r="H1240" s="215" t="n">
        <v>37035.3498148148</v>
      </c>
      <c r="I1240" s="0" t="s">
        <v>1115</v>
      </c>
      <c r="M1240" s="0" t="s">
        <v>858</v>
      </c>
      <c r="N1240" s="0" t="s">
        <v>1305</v>
      </c>
      <c r="O1240" s="0" t="s">
        <v>1638</v>
      </c>
      <c r="P1240" s="216" t="n">
        <v>5000</v>
      </c>
      <c r="S1240" s="0" t="s">
        <v>1026</v>
      </c>
      <c r="T1240" s="0" t="s">
        <v>784</v>
      </c>
      <c r="U1240" s="218" t="n">
        <v>4.045</v>
      </c>
      <c r="V1240" s="0" t="s">
        <v>1789</v>
      </c>
      <c r="W1240" s="0" t="s">
        <v>1422</v>
      </c>
      <c r="X1240" s="0" t="s">
        <v>1639</v>
      </c>
      <c r="Y1240" s="0" t="s">
        <v>1310</v>
      </c>
      <c r="Z1240" s="0" t="s">
        <v>571</v>
      </c>
      <c r="AA1240" s="0" t="n">
        <v>807262</v>
      </c>
      <c r="AB1240" s="215" t="n">
        <v>37036.875</v>
      </c>
      <c r="AC1240" s="215" t="n">
        <v>37036.875</v>
      </c>
    </row>
    <row r="1241" customFormat="false" ht="12.75" hidden="false" customHeight="false" outlineLevel="0" collapsed="false">
      <c r="A1241" s="208" t="str">
        <f aca="false">B1241&amp;" "&amp;C1241&amp;" "&amp;D1241</f>
        <v>US Natural Gas Physical</v>
      </c>
      <c r="B1241" s="208" t="str">
        <f aca="false">IF((LEFT(N1241,2)="US"),"US","")</f>
        <v>US</v>
      </c>
      <c r="C1241" s="208" t="str">
        <f aca="false">M1241</f>
        <v>Natural Gas</v>
      </c>
      <c r="D1241" s="208" t="str">
        <f aca="false">IF(ISNUMBER(FIND("Phy",N1241))=TRUE(),"Physical","Financial")</f>
        <v>Physical</v>
      </c>
      <c r="E1241" s="208" t="n">
        <f aca="false">IF(VLOOKUP(S1241,'DD-Lookup'!$J$6:$L$50,3,FALSE())="Monthly",(YEAR(AC1241)-YEAR(AB1241))*12+MONTH(AC1241)-MONTH(AB1241)+1,(AC1241-AB1241+1))</f>
        <v>1</v>
      </c>
      <c r="F1241" s="239" t="n">
        <f aca="false">E1241*SUM(P1241:Q1241)</f>
        <v>5000</v>
      </c>
      <c r="G1241" s="214" t="n">
        <v>1289491</v>
      </c>
      <c r="H1241" s="215" t="n">
        <v>37035.3498263889</v>
      </c>
      <c r="I1241" s="0" t="s">
        <v>600</v>
      </c>
      <c r="M1241" s="0" t="s">
        <v>858</v>
      </c>
      <c r="N1241" s="0" t="s">
        <v>1305</v>
      </c>
      <c r="O1241" s="0" t="s">
        <v>1529</v>
      </c>
      <c r="P1241" s="216" t="n">
        <v>5000</v>
      </c>
      <c r="S1241" s="0" t="s">
        <v>1026</v>
      </c>
      <c r="T1241" s="0" t="s">
        <v>784</v>
      </c>
      <c r="U1241" s="218" t="n">
        <v>4.425</v>
      </c>
      <c r="V1241" s="0" t="s">
        <v>1507</v>
      </c>
      <c r="W1241" s="0" t="s">
        <v>1531</v>
      </c>
      <c r="X1241" s="0" t="s">
        <v>1532</v>
      </c>
      <c r="Y1241" s="0" t="s">
        <v>1310</v>
      </c>
      <c r="Z1241" s="0" t="s">
        <v>571</v>
      </c>
      <c r="AA1241" s="0" t="n">
        <v>807263</v>
      </c>
      <c r="AB1241" s="215" t="n">
        <v>37036.875</v>
      </c>
      <c r="AC1241" s="215" t="n">
        <v>37036.875</v>
      </c>
    </row>
    <row r="1242" customFormat="false" ht="12.75" hidden="false" customHeight="false" outlineLevel="0" collapsed="false">
      <c r="A1242" s="208" t="str">
        <f aca="false">B1242&amp;" "&amp;C1242&amp;" "&amp;D1242</f>
        <v>US Natural Gas Physical</v>
      </c>
      <c r="B1242" s="208" t="str">
        <f aca="false">IF((LEFT(N1242,2)="US"),"US","")</f>
        <v>US</v>
      </c>
      <c r="C1242" s="208" t="str">
        <f aca="false">M1242</f>
        <v>Natural Gas</v>
      </c>
      <c r="D1242" s="208" t="str">
        <f aca="false">IF(ISNUMBER(FIND("Phy",N1242))=TRUE(),"Physical","Financial")</f>
        <v>Physical</v>
      </c>
      <c r="E1242" s="208" t="n">
        <f aca="false">IF(VLOOKUP(S1242,'DD-Lookup'!$J$6:$L$50,3,FALSE())="Monthly",(YEAR(AC1242)-YEAR(AB1242))*12+MONTH(AC1242)-MONTH(AB1242)+1,(AC1242-AB1242+1))</f>
        <v>1</v>
      </c>
      <c r="F1242" s="239" t="n">
        <f aca="false">E1242*SUM(P1242:Q1242)</f>
        <v>7600</v>
      </c>
      <c r="G1242" s="214" t="n">
        <v>1289493</v>
      </c>
      <c r="H1242" s="215" t="n">
        <v>37035.3498958333</v>
      </c>
      <c r="I1242" s="0" t="s">
        <v>1107</v>
      </c>
      <c r="M1242" s="0" t="s">
        <v>858</v>
      </c>
      <c r="N1242" s="0" t="s">
        <v>1305</v>
      </c>
      <c r="O1242" s="0" t="s">
        <v>1625</v>
      </c>
      <c r="Q1242" s="216" t="n">
        <v>7600</v>
      </c>
      <c r="S1242" s="0" t="s">
        <v>1026</v>
      </c>
      <c r="T1242" s="0" t="s">
        <v>784</v>
      </c>
      <c r="U1242" s="218" t="n">
        <v>4.105</v>
      </c>
      <c r="V1242" s="0" t="s">
        <v>1867</v>
      </c>
      <c r="W1242" s="0" t="s">
        <v>1422</v>
      </c>
      <c r="X1242" s="0" t="s">
        <v>1423</v>
      </c>
      <c r="Y1242" s="0" t="s">
        <v>1310</v>
      </c>
      <c r="Z1242" s="0" t="s">
        <v>571</v>
      </c>
      <c r="AA1242" s="0" t="n">
        <v>807264</v>
      </c>
      <c r="AB1242" s="215" t="n">
        <v>37036.875</v>
      </c>
      <c r="AC1242" s="215" t="n">
        <v>37036.875</v>
      </c>
    </row>
    <row r="1243" customFormat="false" ht="12.75" hidden="false" customHeight="false" outlineLevel="0" collapsed="false">
      <c r="A1243" s="208" t="str">
        <f aca="false">B1243&amp;" "&amp;C1243&amp;" "&amp;D1243</f>
        <v>US Natural Gas Physical</v>
      </c>
      <c r="B1243" s="208" t="str">
        <f aca="false">IF((LEFT(N1243,2)="US"),"US","")</f>
        <v>US</v>
      </c>
      <c r="C1243" s="208" t="str">
        <f aca="false">M1243</f>
        <v>Natural Gas</v>
      </c>
      <c r="D1243" s="208" t="str">
        <f aca="false">IF(ISNUMBER(FIND("Phy",N1243))=TRUE(),"Physical","Financial")</f>
        <v>Physical</v>
      </c>
      <c r="E1243" s="208" t="n">
        <f aca="false">IF(VLOOKUP(S1243,'DD-Lookup'!$J$6:$L$50,3,FALSE())="Monthly",(YEAR(AC1243)-YEAR(AB1243))*12+MONTH(AC1243)-MONTH(AB1243)+1,(AC1243-AB1243+1))</f>
        <v>1</v>
      </c>
      <c r="F1243" s="239" t="n">
        <f aca="false">E1243*SUM(P1243:Q1243)</f>
        <v>10000</v>
      </c>
      <c r="G1243" s="214" t="n">
        <v>1289494</v>
      </c>
      <c r="H1243" s="215" t="n">
        <v>37035.3499305556</v>
      </c>
      <c r="I1243" s="0" t="s">
        <v>1399</v>
      </c>
      <c r="M1243" s="0" t="s">
        <v>858</v>
      </c>
      <c r="N1243" s="0" t="s">
        <v>1305</v>
      </c>
      <c r="O1243" s="0" t="s">
        <v>1469</v>
      </c>
      <c r="Q1243" s="216" t="n">
        <v>10000</v>
      </c>
      <c r="S1243" s="0" t="s">
        <v>1026</v>
      </c>
      <c r="T1243" s="0" t="s">
        <v>784</v>
      </c>
      <c r="U1243" s="218" t="n">
        <v>4.06</v>
      </c>
      <c r="V1243" s="0" t="s">
        <v>1441</v>
      </c>
      <c r="W1243" s="0" t="s">
        <v>1314</v>
      </c>
      <c r="X1243" s="0" t="s">
        <v>1315</v>
      </c>
      <c r="Y1243" s="0" t="s">
        <v>1310</v>
      </c>
      <c r="Z1243" s="0" t="s">
        <v>571</v>
      </c>
      <c r="AA1243" s="0" t="n">
        <v>807265</v>
      </c>
      <c r="AB1243" s="215" t="n">
        <v>37036.875</v>
      </c>
      <c r="AC1243" s="215" t="n">
        <v>37036.875</v>
      </c>
    </row>
    <row r="1244" customFormat="false" ht="12.75" hidden="false" customHeight="false" outlineLevel="0" collapsed="false">
      <c r="A1244" s="208" t="str">
        <f aca="false">B1244&amp;" "&amp;C1244&amp;" "&amp;D1244</f>
        <v>US Power Physical</v>
      </c>
      <c r="B1244" s="208" t="str">
        <f aca="false">IF((LEFT(N1244,2)="US"),"US","")</f>
        <v>US</v>
      </c>
      <c r="C1244" s="208" t="str">
        <f aca="false">M1244</f>
        <v>Power</v>
      </c>
      <c r="D1244" s="208" t="str">
        <f aca="false">IF(ISNUMBER(FIND("Phy",N1244))=TRUE(),"Physical","Financial")</f>
        <v>Physical</v>
      </c>
      <c r="E1244" s="208" t="n">
        <f aca="false">IF(VLOOKUP(S1244,'DD-Lookup'!$J$6:$L$50,3,FALSE())="Monthly",(YEAR(AC1244)-YEAR(AB1244))*12+MONTH(AC1244)-MONTH(AB1244)+1,(AC1244-AB1244+1))</f>
        <v>1</v>
      </c>
      <c r="F1244" s="239" t="n">
        <f aca="false">E1244*SUM(P1244:Q1244)</f>
        <v>50</v>
      </c>
      <c r="G1244" s="214" t="n">
        <v>1289495</v>
      </c>
      <c r="H1244" s="215" t="n">
        <v>37035.3499652778</v>
      </c>
      <c r="I1244" s="0" t="s">
        <v>1102</v>
      </c>
      <c r="M1244" s="0" t="s">
        <v>67</v>
      </c>
      <c r="N1244" s="0" t="s">
        <v>1081</v>
      </c>
      <c r="O1244" s="0" t="s">
        <v>1110</v>
      </c>
      <c r="Q1244" s="216" t="n">
        <v>50</v>
      </c>
      <c r="S1244" s="0" t="s">
        <v>930</v>
      </c>
      <c r="T1244" s="0" t="s">
        <v>784</v>
      </c>
      <c r="U1244" s="218" t="n">
        <v>45.75</v>
      </c>
      <c r="V1244" s="0" t="s">
        <v>1340</v>
      </c>
      <c r="W1244" s="0" t="s">
        <v>1094</v>
      </c>
      <c r="X1244" s="0" t="s">
        <v>1063</v>
      </c>
      <c r="Y1244" s="0" t="s">
        <v>1051</v>
      </c>
      <c r="Z1244" s="0" t="s">
        <v>618</v>
      </c>
      <c r="AA1244" s="0" t="n">
        <v>621336.1</v>
      </c>
      <c r="AB1244" s="215" t="n">
        <v>37036.875</v>
      </c>
      <c r="AC1244" s="215" t="n">
        <v>37036.875</v>
      </c>
    </row>
    <row r="1245" customFormat="false" ht="12.75" hidden="false" customHeight="false" outlineLevel="0" collapsed="false">
      <c r="A1245" s="208" t="str">
        <f aca="false">B1245&amp;" "&amp;C1245&amp;" "&amp;D1245</f>
        <v>US Natural Gas Physical</v>
      </c>
      <c r="B1245" s="208" t="str">
        <f aca="false">IF((LEFT(N1245,2)="US"),"US","")</f>
        <v>US</v>
      </c>
      <c r="C1245" s="208" t="str">
        <f aca="false">M1245</f>
        <v>Natural Gas</v>
      </c>
      <c r="D1245" s="208" t="str">
        <f aca="false">IF(ISNUMBER(FIND("Phy",N1245))=TRUE(),"Physical","Financial")</f>
        <v>Physical</v>
      </c>
      <c r="E1245" s="208" t="n">
        <f aca="false">IF(VLOOKUP(S1245,'DD-Lookup'!$J$6:$L$50,3,FALSE())="Monthly",(YEAR(AC1245)-YEAR(AB1245))*12+MONTH(AC1245)-MONTH(AB1245)+1,(AC1245-AB1245+1))</f>
        <v>1</v>
      </c>
      <c r="F1245" s="239" t="n">
        <f aca="false">E1245*SUM(P1245:Q1245)</f>
        <v>5000</v>
      </c>
      <c r="G1245" s="214" t="n">
        <v>1289496</v>
      </c>
      <c r="H1245" s="215" t="n">
        <v>37035.3499652778</v>
      </c>
      <c r="I1245" s="0" t="s">
        <v>600</v>
      </c>
      <c r="M1245" s="0" t="s">
        <v>858</v>
      </c>
      <c r="N1245" s="0" t="s">
        <v>1305</v>
      </c>
      <c r="O1245" s="0" t="s">
        <v>1529</v>
      </c>
      <c r="P1245" s="216" t="n">
        <v>5000</v>
      </c>
      <c r="S1245" s="0" t="s">
        <v>1026</v>
      </c>
      <c r="T1245" s="0" t="s">
        <v>784</v>
      </c>
      <c r="U1245" s="218" t="n">
        <v>4.42</v>
      </c>
      <c r="V1245" s="0" t="s">
        <v>1507</v>
      </c>
      <c r="W1245" s="0" t="s">
        <v>1531</v>
      </c>
      <c r="X1245" s="0" t="s">
        <v>1532</v>
      </c>
      <c r="Y1245" s="0" t="s">
        <v>1310</v>
      </c>
      <c r="Z1245" s="0" t="s">
        <v>571</v>
      </c>
      <c r="AA1245" s="0" t="n">
        <v>807266</v>
      </c>
      <c r="AB1245" s="215" t="n">
        <v>37036.875</v>
      </c>
      <c r="AC1245" s="215" t="n">
        <v>37036.875</v>
      </c>
    </row>
    <row r="1246" customFormat="false" ht="12.75" hidden="false" customHeight="false" outlineLevel="0" collapsed="false">
      <c r="A1246" s="208" t="str">
        <f aca="false">B1246&amp;" "&amp;C1246&amp;" "&amp;D1246</f>
        <v>US Natural Gas Physical</v>
      </c>
      <c r="B1246" s="208" t="str">
        <f aca="false">IF((LEFT(N1246,2)="US"),"US","")</f>
        <v>US</v>
      </c>
      <c r="C1246" s="208" t="str">
        <f aca="false">M1246</f>
        <v>Natural Gas</v>
      </c>
      <c r="D1246" s="208" t="str">
        <f aca="false">IF(ISNUMBER(FIND("Phy",N1246))=TRUE(),"Physical","Financial")</f>
        <v>Physical</v>
      </c>
      <c r="E1246" s="208" t="n">
        <f aca="false">IF(VLOOKUP(S1246,'DD-Lookup'!$J$6:$L$50,3,FALSE())="Monthly",(YEAR(AC1246)-YEAR(AB1246))*12+MONTH(AC1246)-MONTH(AB1246)+1,(AC1246-AB1246+1))</f>
        <v>1</v>
      </c>
      <c r="F1246" s="239" t="n">
        <f aca="false">E1246*SUM(P1246:Q1246)</f>
        <v>26</v>
      </c>
      <c r="G1246" s="214" t="n">
        <v>1289498</v>
      </c>
      <c r="H1246" s="215" t="n">
        <v>37035.3502777778</v>
      </c>
      <c r="I1246" s="0" t="s">
        <v>1505</v>
      </c>
      <c r="M1246" s="0" t="s">
        <v>858</v>
      </c>
      <c r="N1246" s="0" t="s">
        <v>1305</v>
      </c>
      <c r="O1246" s="0" t="s">
        <v>1382</v>
      </c>
      <c r="Q1246" s="216" t="n">
        <v>26</v>
      </c>
      <c r="S1246" s="0" t="s">
        <v>1026</v>
      </c>
      <c r="T1246" s="0" t="s">
        <v>784</v>
      </c>
      <c r="U1246" s="218" t="n">
        <v>4.02</v>
      </c>
      <c r="V1246" s="0" t="s">
        <v>1587</v>
      </c>
      <c r="W1246" s="0" t="s">
        <v>1314</v>
      </c>
      <c r="X1246" s="0" t="s">
        <v>1315</v>
      </c>
      <c r="Y1246" s="0" t="s">
        <v>1310</v>
      </c>
      <c r="Z1246" s="0" t="s">
        <v>571</v>
      </c>
      <c r="AA1246" s="0" t="n">
        <v>807267</v>
      </c>
      <c r="AB1246" s="215" t="n">
        <v>37036.875</v>
      </c>
      <c r="AC1246" s="215" t="n">
        <v>37036.875</v>
      </c>
    </row>
    <row r="1247" customFormat="false" ht="12.75" hidden="false" customHeight="false" outlineLevel="0" collapsed="false">
      <c r="A1247" s="208" t="str">
        <f aca="false">B1247&amp;" "&amp;C1247&amp;" "&amp;D1247</f>
        <v>US Natural Gas Physical</v>
      </c>
      <c r="B1247" s="208" t="str">
        <f aca="false">IF((LEFT(N1247,2)="US"),"US","")</f>
        <v>US</v>
      </c>
      <c r="C1247" s="208" t="str">
        <f aca="false">M1247</f>
        <v>Natural Gas</v>
      </c>
      <c r="D1247" s="208" t="str">
        <f aca="false">IF(ISNUMBER(FIND("Phy",N1247))=TRUE(),"Physical","Financial")</f>
        <v>Physical</v>
      </c>
      <c r="E1247" s="208" t="n">
        <f aca="false">IF(VLOOKUP(S1247,'DD-Lookup'!$J$6:$L$50,3,FALSE())="Monthly",(YEAR(AC1247)-YEAR(AB1247))*12+MONTH(AC1247)-MONTH(AB1247)+1,(AC1247-AB1247+1))</f>
        <v>1</v>
      </c>
      <c r="F1247" s="239" t="n">
        <f aca="false">E1247*SUM(P1247:Q1247)</f>
        <v>25000</v>
      </c>
      <c r="G1247" s="214" t="n">
        <v>1289499</v>
      </c>
      <c r="H1247" s="215" t="n">
        <v>37035.3502777778</v>
      </c>
      <c r="I1247" s="0" t="s">
        <v>1059</v>
      </c>
      <c r="M1247" s="0" t="s">
        <v>858</v>
      </c>
      <c r="N1247" s="0" t="s">
        <v>1305</v>
      </c>
      <c r="O1247" s="0" t="s">
        <v>1432</v>
      </c>
      <c r="P1247" s="216" t="n">
        <v>25000</v>
      </c>
      <c r="S1247" s="0" t="s">
        <v>1026</v>
      </c>
      <c r="T1247" s="0" t="s">
        <v>784</v>
      </c>
      <c r="U1247" s="218" t="n">
        <v>4.13</v>
      </c>
      <c r="V1247" s="0" t="s">
        <v>1443</v>
      </c>
      <c r="W1247" s="0" t="s">
        <v>1434</v>
      </c>
      <c r="X1247" s="0" t="s">
        <v>1435</v>
      </c>
      <c r="Y1247" s="0" t="s">
        <v>1310</v>
      </c>
      <c r="Z1247" s="0" t="s">
        <v>571</v>
      </c>
      <c r="AA1247" s="0" t="n">
        <v>807268</v>
      </c>
      <c r="AB1247" s="215" t="n">
        <v>37036.875</v>
      </c>
      <c r="AC1247" s="215" t="n">
        <v>37036.875</v>
      </c>
    </row>
    <row r="1248" customFormat="false" ht="12.75" hidden="false" customHeight="false" outlineLevel="0" collapsed="false">
      <c r="A1248" s="208" t="str">
        <f aca="false">B1248&amp;" "&amp;C1248&amp;" "&amp;D1248</f>
        <v>US Natural Gas Physical</v>
      </c>
      <c r="B1248" s="208" t="str">
        <f aca="false">IF((LEFT(N1248,2)="US"),"US","")</f>
        <v>US</v>
      </c>
      <c r="C1248" s="208" t="str">
        <f aca="false">M1248</f>
        <v>Natural Gas</v>
      </c>
      <c r="D1248" s="208" t="str">
        <f aca="false">IF(ISNUMBER(FIND("Phy",N1248))=TRUE(),"Physical","Financial")</f>
        <v>Physical</v>
      </c>
      <c r="E1248" s="208" t="n">
        <f aca="false">IF(VLOOKUP(S1248,'DD-Lookup'!$J$6:$L$50,3,FALSE())="Monthly",(YEAR(AC1248)-YEAR(AB1248))*12+MONTH(AC1248)-MONTH(AB1248)+1,(AC1248-AB1248+1))</f>
        <v>1</v>
      </c>
      <c r="F1248" s="239" t="n">
        <f aca="false">E1248*SUM(P1248:Q1248)</f>
        <v>5000</v>
      </c>
      <c r="G1248" s="214" t="n">
        <v>1289500</v>
      </c>
      <c r="H1248" s="215" t="n">
        <v>37035.3503125</v>
      </c>
      <c r="I1248" s="0" t="s">
        <v>1500</v>
      </c>
      <c r="M1248" s="0" t="s">
        <v>858</v>
      </c>
      <c r="N1248" s="0" t="s">
        <v>1305</v>
      </c>
      <c r="O1248" s="0" t="s">
        <v>1604</v>
      </c>
      <c r="P1248" s="216" t="n">
        <v>5000</v>
      </c>
      <c r="S1248" s="0" t="s">
        <v>1026</v>
      </c>
      <c r="T1248" s="0" t="s">
        <v>784</v>
      </c>
      <c r="U1248" s="218" t="n">
        <v>2.89</v>
      </c>
      <c r="V1248" s="0" t="s">
        <v>1503</v>
      </c>
      <c r="W1248" s="0" t="s">
        <v>1605</v>
      </c>
      <c r="X1248" s="0" t="s">
        <v>1606</v>
      </c>
      <c r="Y1248" s="0" t="s">
        <v>1310</v>
      </c>
      <c r="Z1248" s="0" t="s">
        <v>571</v>
      </c>
      <c r="AA1248" s="0" t="n">
        <v>807269</v>
      </c>
      <c r="AB1248" s="215" t="n">
        <v>37036.875</v>
      </c>
      <c r="AC1248" s="215" t="n">
        <v>37036.875</v>
      </c>
    </row>
    <row r="1249" customFormat="false" ht="12.75" hidden="false" customHeight="false" outlineLevel="0" collapsed="false">
      <c r="A1249" s="208" t="str">
        <f aca="false">B1249&amp;" "&amp;C1249&amp;" "&amp;D1249</f>
        <v>US Natural Gas Financial</v>
      </c>
      <c r="B1249" s="208" t="str">
        <f aca="false">IF((LEFT(N1249,2)="US"),"US","")</f>
        <v>US</v>
      </c>
      <c r="C1249" s="208" t="str">
        <f aca="false">M1249</f>
        <v>Natural Gas</v>
      </c>
      <c r="D1249" s="208" t="str">
        <f aca="false">IF(ISNUMBER(FIND("Phy",N1249))=TRUE(),"Physical","Financial")</f>
        <v>Financial</v>
      </c>
      <c r="E1249" s="208" t="n">
        <f aca="false">IF(VLOOKUP(S1249,'DD-Lookup'!$J$6:$L$50,3,FALSE())="Monthly",(YEAR(AC1249)-YEAR(AB1249))*12+MONTH(AC1249)-MONTH(AB1249)+1,(AC1249-AB1249+1))</f>
        <v>153</v>
      </c>
      <c r="F1249" s="239" t="n">
        <f aca="false">E1249*SUM(P1249:Q1249)</f>
        <v>1530000</v>
      </c>
      <c r="G1249" s="214" t="n">
        <v>1289501</v>
      </c>
      <c r="H1249" s="215" t="n">
        <v>37035.3503935185</v>
      </c>
      <c r="I1249" s="0" t="s">
        <v>1141</v>
      </c>
      <c r="M1249" s="0" t="s">
        <v>858</v>
      </c>
      <c r="N1249" s="0" t="s">
        <v>1482</v>
      </c>
      <c r="O1249" s="0" t="s">
        <v>1869</v>
      </c>
      <c r="Q1249" s="216" t="n">
        <v>10000</v>
      </c>
      <c r="S1249" s="0" t="s">
        <v>1026</v>
      </c>
      <c r="T1249" s="0" t="s">
        <v>784</v>
      </c>
      <c r="U1249" s="218" t="n">
        <v>0.005</v>
      </c>
      <c r="V1249" s="0" t="s">
        <v>1870</v>
      </c>
      <c r="W1249" s="0" t="s">
        <v>1851</v>
      </c>
      <c r="X1249" s="0" t="s">
        <v>1852</v>
      </c>
      <c r="Y1249" s="0" t="s">
        <v>838</v>
      </c>
      <c r="Z1249" s="0" t="s">
        <v>571</v>
      </c>
      <c r="AA1249" s="0" t="s">
        <v>1871</v>
      </c>
      <c r="AB1249" s="215" t="n">
        <v>37043</v>
      </c>
      <c r="AC1249" s="215" t="n">
        <v>37195</v>
      </c>
    </row>
    <row r="1250" customFormat="false" ht="12.75" hidden="false" customHeight="false" outlineLevel="0" collapsed="false">
      <c r="A1250" s="208" t="str">
        <f aca="false">B1250&amp;" "&amp;C1250&amp;" "&amp;D1250</f>
        <v>US Natural Gas Physical</v>
      </c>
      <c r="B1250" s="208" t="str">
        <f aca="false">IF((LEFT(N1250,2)="US"),"US","")</f>
        <v>US</v>
      </c>
      <c r="C1250" s="208" t="str">
        <f aca="false">M1250</f>
        <v>Natural Gas</v>
      </c>
      <c r="D1250" s="208" t="str">
        <f aca="false">IF(ISNUMBER(FIND("Phy",N1250))=TRUE(),"Physical","Financial")</f>
        <v>Physical</v>
      </c>
      <c r="E1250" s="208" t="n">
        <f aca="false">IF(VLOOKUP(S1250,'DD-Lookup'!$J$6:$L$50,3,FALSE())="Monthly",(YEAR(AC1250)-YEAR(AB1250))*12+MONTH(AC1250)-MONTH(AB1250)+1,(AC1250-AB1250+1))</f>
        <v>1</v>
      </c>
      <c r="F1250" s="239" t="n">
        <f aca="false">E1250*SUM(P1250:Q1250)</f>
        <v>5000</v>
      </c>
      <c r="G1250" s="214" t="n">
        <v>1289502</v>
      </c>
      <c r="H1250" s="215" t="n">
        <v>37035.3504513889</v>
      </c>
      <c r="I1250" s="0" t="s">
        <v>1779</v>
      </c>
      <c r="M1250" s="0" t="s">
        <v>858</v>
      </c>
      <c r="N1250" s="0" t="s">
        <v>1305</v>
      </c>
      <c r="O1250" s="0" t="s">
        <v>1529</v>
      </c>
      <c r="Q1250" s="216" t="n">
        <v>5000</v>
      </c>
      <c r="S1250" s="0" t="s">
        <v>1026</v>
      </c>
      <c r="T1250" s="0" t="s">
        <v>784</v>
      </c>
      <c r="U1250" s="218" t="n">
        <v>4.425</v>
      </c>
      <c r="V1250" s="0" t="s">
        <v>1821</v>
      </c>
      <c r="W1250" s="0" t="s">
        <v>1531</v>
      </c>
      <c r="X1250" s="0" t="s">
        <v>1532</v>
      </c>
      <c r="Y1250" s="0" t="s">
        <v>1310</v>
      </c>
      <c r="Z1250" s="0" t="s">
        <v>571</v>
      </c>
      <c r="AA1250" s="0" t="n">
        <v>807270</v>
      </c>
      <c r="AB1250" s="215" t="n">
        <v>37036.875</v>
      </c>
      <c r="AC1250" s="215" t="n">
        <v>37036.875</v>
      </c>
    </row>
    <row r="1251" customFormat="false" ht="12.75" hidden="false" customHeight="false" outlineLevel="0" collapsed="false">
      <c r="A1251" s="208" t="str">
        <f aca="false">B1251&amp;" "&amp;C1251&amp;" "&amp;D1251</f>
        <v>US Natural Gas Financial</v>
      </c>
      <c r="B1251" s="208" t="str">
        <f aca="false">IF((LEFT(N1251,2)="US"),"US","")</f>
        <v>US</v>
      </c>
      <c r="C1251" s="208" t="str">
        <f aca="false">M1251</f>
        <v>Natural Gas</v>
      </c>
      <c r="D1251" s="208" t="str">
        <f aca="false">IF(ISNUMBER(FIND("Phy",N1251))=TRUE(),"Physical","Financial")</f>
        <v>Financial</v>
      </c>
      <c r="E1251" s="208" t="n">
        <f aca="false">IF(VLOOKUP(S1251,'DD-Lookup'!$J$6:$L$50,3,FALSE())="Monthly",(YEAR(AC1251)-YEAR(AB1251))*12+MONTH(AC1251)-MONTH(AB1251)+1,(AC1251-AB1251+1))</f>
        <v>30</v>
      </c>
      <c r="F1251" s="239" t="n">
        <f aca="false">E1251*SUM(P1251:Q1251)</f>
        <v>300000</v>
      </c>
      <c r="G1251" s="214" t="n">
        <v>1289503</v>
      </c>
      <c r="H1251" s="215" t="n">
        <v>37035.350462963</v>
      </c>
      <c r="I1251" s="0" t="s">
        <v>1023</v>
      </c>
      <c r="M1251" s="0" t="s">
        <v>858</v>
      </c>
      <c r="N1251" s="0" t="s">
        <v>1024</v>
      </c>
      <c r="O1251" s="0" t="s">
        <v>1025</v>
      </c>
      <c r="P1251" s="216" t="n">
        <v>10000</v>
      </c>
      <c r="S1251" s="0" t="s">
        <v>1026</v>
      </c>
      <c r="T1251" s="0" t="s">
        <v>784</v>
      </c>
      <c r="U1251" s="218" t="n">
        <v>4.17</v>
      </c>
      <c r="V1251" s="0" t="s">
        <v>1321</v>
      </c>
      <c r="W1251" s="0" t="s">
        <v>1028</v>
      </c>
      <c r="X1251" s="0" t="s">
        <v>1029</v>
      </c>
      <c r="Y1251" s="0" t="s">
        <v>838</v>
      </c>
      <c r="Z1251" s="0" t="s">
        <v>571</v>
      </c>
      <c r="AA1251" s="0" t="s">
        <v>1872</v>
      </c>
      <c r="AB1251" s="215" t="n">
        <v>37043.875</v>
      </c>
      <c r="AC1251" s="215" t="n">
        <v>37072.875</v>
      </c>
    </row>
    <row r="1252" customFormat="false" ht="12.75" hidden="false" customHeight="false" outlineLevel="0" collapsed="false">
      <c r="A1252" s="208" t="str">
        <f aca="false">B1252&amp;" "&amp;C1252&amp;" "&amp;D1252</f>
        <v>US Natural Gas Physical</v>
      </c>
      <c r="B1252" s="208" t="str">
        <f aca="false">IF((LEFT(N1252,2)="US"),"US","")</f>
        <v>US</v>
      </c>
      <c r="C1252" s="208" t="str">
        <f aca="false">M1252</f>
        <v>Natural Gas</v>
      </c>
      <c r="D1252" s="208" t="str">
        <f aca="false">IF(ISNUMBER(FIND("Phy",N1252))=TRUE(),"Physical","Financial")</f>
        <v>Physical</v>
      </c>
      <c r="E1252" s="208" t="n">
        <f aca="false">IF(VLOOKUP(S1252,'DD-Lookup'!$J$6:$L$50,3,FALSE())="Monthly",(YEAR(AC1252)-YEAR(AB1252))*12+MONTH(AC1252)-MONTH(AB1252)+1,(AC1252-AB1252+1))</f>
        <v>1</v>
      </c>
      <c r="F1252" s="239" t="n">
        <f aca="false">E1252*SUM(P1252:Q1252)</f>
        <v>5000</v>
      </c>
      <c r="G1252" s="214" t="n">
        <v>1289504</v>
      </c>
      <c r="H1252" s="215" t="n">
        <v>37035.3504861111</v>
      </c>
      <c r="I1252" s="0" t="s">
        <v>1078</v>
      </c>
      <c r="M1252" s="0" t="s">
        <v>858</v>
      </c>
      <c r="N1252" s="0" t="s">
        <v>1305</v>
      </c>
      <c r="O1252" s="0" t="s">
        <v>1581</v>
      </c>
      <c r="P1252" s="216" t="n">
        <v>5000</v>
      </c>
      <c r="S1252" s="0" t="s">
        <v>1026</v>
      </c>
      <c r="T1252" s="0" t="s">
        <v>784</v>
      </c>
      <c r="U1252" s="218" t="n">
        <v>9.3</v>
      </c>
      <c r="V1252" s="0" t="s">
        <v>1873</v>
      </c>
      <c r="W1252" s="0" t="s">
        <v>1579</v>
      </c>
      <c r="X1252" s="0" t="s">
        <v>1535</v>
      </c>
      <c r="Y1252" s="0" t="s">
        <v>1310</v>
      </c>
      <c r="Z1252" s="0" t="s">
        <v>571</v>
      </c>
      <c r="AA1252" s="0" t="n">
        <v>807271</v>
      </c>
      <c r="AB1252" s="215" t="n">
        <v>37036.875</v>
      </c>
      <c r="AC1252" s="215" t="n">
        <v>37036.875</v>
      </c>
    </row>
    <row r="1253" customFormat="false" ht="12.75" hidden="false" customHeight="false" outlineLevel="0" collapsed="false">
      <c r="A1253" s="208" t="str">
        <f aca="false">B1253&amp;" "&amp;C1253&amp;" "&amp;D1253</f>
        <v>US Natural Gas Physical</v>
      </c>
      <c r="B1253" s="208" t="str">
        <f aca="false">IF((LEFT(N1253,2)="US"),"US","")</f>
        <v>US</v>
      </c>
      <c r="C1253" s="208" t="str">
        <f aca="false">M1253</f>
        <v>Natural Gas</v>
      </c>
      <c r="D1253" s="208" t="str">
        <f aca="false">IF(ISNUMBER(FIND("Phy",N1253))=TRUE(),"Physical","Financial")</f>
        <v>Physical</v>
      </c>
      <c r="E1253" s="208" t="n">
        <f aca="false">IF(VLOOKUP(S1253,'DD-Lookup'!$J$6:$L$50,3,FALSE())="Monthly",(YEAR(AC1253)-YEAR(AB1253))*12+MONTH(AC1253)-MONTH(AB1253)+1,(AC1253-AB1253+1))</f>
        <v>1</v>
      </c>
      <c r="F1253" s="239" t="n">
        <f aca="false">E1253*SUM(P1253:Q1253)</f>
        <v>10000</v>
      </c>
      <c r="G1253" s="214" t="n">
        <v>1289505</v>
      </c>
      <c r="H1253" s="215" t="n">
        <v>37035.3505208333</v>
      </c>
      <c r="I1253" s="0" t="s">
        <v>600</v>
      </c>
      <c r="M1253" s="0" t="s">
        <v>858</v>
      </c>
      <c r="N1253" s="0" t="s">
        <v>1305</v>
      </c>
      <c r="O1253" s="0" t="s">
        <v>1306</v>
      </c>
      <c r="Q1253" s="216" t="n">
        <v>10000</v>
      </c>
      <c r="S1253" s="0" t="s">
        <v>1026</v>
      </c>
      <c r="T1253" s="0" t="s">
        <v>784</v>
      </c>
      <c r="U1253" s="218" t="n">
        <v>4.2025</v>
      </c>
      <c r="V1253" s="0" t="s">
        <v>1425</v>
      </c>
      <c r="W1253" s="0" t="s">
        <v>1308</v>
      </c>
      <c r="X1253" s="0" t="s">
        <v>1309</v>
      </c>
      <c r="Y1253" s="0" t="s">
        <v>1310</v>
      </c>
      <c r="Z1253" s="0" t="s">
        <v>571</v>
      </c>
      <c r="AA1253" s="0" t="n">
        <v>807272</v>
      </c>
      <c r="AB1253" s="215" t="n">
        <v>37036.875</v>
      </c>
      <c r="AC1253" s="215" t="n">
        <v>37036.875</v>
      </c>
    </row>
    <row r="1254" customFormat="false" ht="12.75" hidden="false" customHeight="false" outlineLevel="0" collapsed="false">
      <c r="A1254" s="208" t="str">
        <f aca="false">B1254&amp;" "&amp;C1254&amp;" "&amp;D1254</f>
        <v>US Power Physical</v>
      </c>
      <c r="B1254" s="208" t="str">
        <f aca="false">IF((LEFT(N1254,2)="US"),"US","")</f>
        <v>US</v>
      </c>
      <c r="C1254" s="208" t="str">
        <f aca="false">M1254</f>
        <v>Power</v>
      </c>
      <c r="D1254" s="208" t="str">
        <f aca="false">IF(ISNUMBER(FIND("Phy",N1254))=TRUE(),"Physical","Financial")</f>
        <v>Physical</v>
      </c>
      <c r="E1254" s="208" t="n">
        <f aca="false">IF(VLOOKUP(S1254,'DD-Lookup'!$J$6:$L$50,3,FALSE())="Monthly",(YEAR(AC1254)-YEAR(AB1254))*12+MONTH(AC1254)-MONTH(AB1254)+1,(AC1254-AB1254+1))</f>
        <v>2</v>
      </c>
      <c r="F1254" s="239" t="n">
        <f aca="false">E1254*SUM(P1254:Q1254)</f>
        <v>50</v>
      </c>
      <c r="G1254" s="214" t="n">
        <v>1289506</v>
      </c>
      <c r="H1254" s="215" t="n">
        <v>37035.3505439815</v>
      </c>
      <c r="I1254" s="0" t="s">
        <v>1165</v>
      </c>
      <c r="M1254" s="0" t="s">
        <v>67</v>
      </c>
      <c r="N1254" s="0" t="s">
        <v>1648</v>
      </c>
      <c r="O1254" s="0" t="s">
        <v>1649</v>
      </c>
      <c r="P1254" s="216" t="n">
        <v>25</v>
      </c>
      <c r="S1254" s="0" t="s">
        <v>930</v>
      </c>
      <c r="T1254" s="0" t="s">
        <v>784</v>
      </c>
      <c r="U1254" s="218" t="n">
        <v>113</v>
      </c>
      <c r="V1254" s="0" t="s">
        <v>1782</v>
      </c>
      <c r="W1254" s="0" t="s">
        <v>1651</v>
      </c>
      <c r="X1254" s="0" t="s">
        <v>1652</v>
      </c>
      <c r="Y1254" s="0" t="s">
        <v>1051</v>
      </c>
      <c r="Z1254" s="0" t="s">
        <v>618</v>
      </c>
      <c r="AA1254" s="0" t="n">
        <v>621339.1</v>
      </c>
      <c r="AB1254" s="215" t="n">
        <v>37038.875</v>
      </c>
      <c r="AC1254" s="215" t="n">
        <v>37039.875</v>
      </c>
    </row>
    <row r="1255" customFormat="false" ht="12.75" hidden="false" customHeight="false" outlineLevel="0" collapsed="false">
      <c r="A1255" s="208" t="str">
        <f aca="false">B1255&amp;" "&amp;C1255&amp;" "&amp;D1255</f>
        <v>US Natural Gas Financial</v>
      </c>
      <c r="B1255" s="208" t="str">
        <f aca="false">IF((LEFT(N1255,2)="US"),"US","")</f>
        <v>US</v>
      </c>
      <c r="C1255" s="208" t="str">
        <f aca="false">M1255</f>
        <v>Natural Gas</v>
      </c>
      <c r="D1255" s="208" t="str">
        <f aca="false">IF(ISNUMBER(FIND("Phy",N1255))=TRUE(),"Physical","Financial")</f>
        <v>Financial</v>
      </c>
      <c r="E1255" s="208" t="n">
        <f aca="false">IF(VLOOKUP(S1255,'DD-Lookup'!$J$6:$L$50,3,FALSE())="Monthly",(YEAR(AC1255)-YEAR(AB1255))*12+MONTH(AC1255)-MONTH(AB1255)+1,(AC1255-AB1255+1))</f>
        <v>30</v>
      </c>
      <c r="F1255" s="239" t="n">
        <f aca="false">E1255*SUM(P1255:Q1255)</f>
        <v>450000</v>
      </c>
      <c r="G1255" s="214" t="n">
        <v>1289508</v>
      </c>
      <c r="H1255" s="215" t="n">
        <v>37035.3505787037</v>
      </c>
      <c r="I1255" s="0" t="s">
        <v>1874</v>
      </c>
      <c r="M1255" s="0" t="s">
        <v>858</v>
      </c>
      <c r="N1255" s="0" t="s">
        <v>1024</v>
      </c>
      <c r="O1255" s="0" t="s">
        <v>1025</v>
      </c>
      <c r="Q1255" s="216" t="n">
        <v>15000</v>
      </c>
      <c r="S1255" s="0" t="s">
        <v>1026</v>
      </c>
      <c r="T1255" s="0" t="s">
        <v>784</v>
      </c>
      <c r="U1255" s="218" t="n">
        <v>4.18</v>
      </c>
      <c r="V1255" s="0" t="s">
        <v>1875</v>
      </c>
      <c r="W1255" s="0" t="s">
        <v>1028</v>
      </c>
      <c r="X1255" s="0" t="s">
        <v>1029</v>
      </c>
      <c r="Y1255" s="0" t="s">
        <v>838</v>
      </c>
      <c r="Z1255" s="0" t="s">
        <v>571</v>
      </c>
      <c r="AA1255" s="0" t="s">
        <v>1876</v>
      </c>
      <c r="AB1255" s="215" t="n">
        <v>37043.875</v>
      </c>
      <c r="AC1255" s="215" t="n">
        <v>37072.875</v>
      </c>
    </row>
    <row r="1256" customFormat="false" ht="12.75" hidden="false" customHeight="false" outlineLevel="0" collapsed="false">
      <c r="A1256" s="208" t="str">
        <f aca="false">B1256&amp;" "&amp;C1256&amp;" "&amp;D1256</f>
        <v>US Power Physical</v>
      </c>
      <c r="B1256" s="208" t="str">
        <f aca="false">IF((LEFT(N1256,2)="US"),"US","")</f>
        <v>US</v>
      </c>
      <c r="C1256" s="208" t="str">
        <f aca="false">M1256</f>
        <v>Power</v>
      </c>
      <c r="D1256" s="208" t="str">
        <f aca="false">IF(ISNUMBER(FIND("Phy",N1256))=TRUE(),"Physical","Financial")</f>
        <v>Physical</v>
      </c>
      <c r="E1256" s="208" t="n">
        <f aca="false">IF(VLOOKUP(S1256,'DD-Lookup'!$J$6:$L$50,3,FALSE())="Monthly",(YEAR(AC1256)-YEAR(AB1256))*12+MONTH(AC1256)-MONTH(AB1256)+1,(AC1256-AB1256+1))</f>
        <v>2</v>
      </c>
      <c r="F1256" s="239" t="n">
        <f aca="false">E1256*SUM(P1256:Q1256)</f>
        <v>12</v>
      </c>
      <c r="G1256" s="214" t="n">
        <v>1289507</v>
      </c>
      <c r="H1256" s="215" t="n">
        <v>37035.3505787037</v>
      </c>
      <c r="I1256" s="0" t="s">
        <v>1248</v>
      </c>
      <c r="M1256" s="0" t="s">
        <v>67</v>
      </c>
      <c r="N1256" s="0" t="s">
        <v>1648</v>
      </c>
      <c r="O1256" s="0" t="s">
        <v>1819</v>
      </c>
      <c r="P1256" s="216" t="n">
        <v>6</v>
      </c>
      <c r="S1256" s="0" t="s">
        <v>930</v>
      </c>
      <c r="T1256" s="0" t="s">
        <v>784</v>
      </c>
      <c r="U1256" s="218" t="n">
        <v>112</v>
      </c>
      <c r="V1256" s="0" t="s">
        <v>1693</v>
      </c>
      <c r="W1256" s="0" t="s">
        <v>1795</v>
      </c>
      <c r="X1256" s="0" t="s">
        <v>1652</v>
      </c>
      <c r="Y1256" s="0" t="s">
        <v>1051</v>
      </c>
      <c r="Z1256" s="0" t="s">
        <v>618</v>
      </c>
      <c r="AA1256" s="0" t="n">
        <v>621340.1</v>
      </c>
      <c r="AB1256" s="215" t="n">
        <v>37038.875</v>
      </c>
      <c r="AC1256" s="215" t="n">
        <v>37039.875</v>
      </c>
    </row>
    <row r="1257" customFormat="false" ht="12.75" hidden="false" customHeight="false" outlineLevel="0" collapsed="false">
      <c r="A1257" s="208" t="str">
        <f aca="false">B1257&amp;" "&amp;C1257&amp;" "&amp;D1257</f>
        <v>US Natural Gas Physical</v>
      </c>
      <c r="B1257" s="208" t="str">
        <f aca="false">IF((LEFT(N1257,2)="US"),"US","")</f>
        <v>US</v>
      </c>
      <c r="C1257" s="208" t="str">
        <f aca="false">M1257</f>
        <v>Natural Gas</v>
      </c>
      <c r="D1257" s="208" t="str">
        <f aca="false">IF(ISNUMBER(FIND("Phy",N1257))=TRUE(),"Physical","Financial")</f>
        <v>Physical</v>
      </c>
      <c r="E1257" s="208" t="n">
        <f aca="false">IF(VLOOKUP(S1257,'DD-Lookup'!$J$6:$L$50,3,FALSE())="Monthly",(YEAR(AC1257)-YEAR(AB1257))*12+MONTH(AC1257)-MONTH(AB1257)+1,(AC1257-AB1257+1))</f>
        <v>1</v>
      </c>
      <c r="F1257" s="239" t="n">
        <f aca="false">E1257*SUM(P1257:Q1257)</f>
        <v>25000</v>
      </c>
      <c r="G1257" s="214" t="n">
        <v>1289510</v>
      </c>
      <c r="H1257" s="215" t="n">
        <v>37035.3506134259</v>
      </c>
      <c r="I1257" s="0" t="s">
        <v>593</v>
      </c>
      <c r="M1257" s="0" t="s">
        <v>858</v>
      </c>
      <c r="N1257" s="0" t="s">
        <v>1305</v>
      </c>
      <c r="O1257" s="0" t="s">
        <v>1432</v>
      </c>
      <c r="Q1257" s="216" t="n">
        <v>25000</v>
      </c>
      <c r="S1257" s="0" t="s">
        <v>1026</v>
      </c>
      <c r="T1257" s="0" t="s">
        <v>784</v>
      </c>
      <c r="U1257" s="218" t="n">
        <v>4.13</v>
      </c>
      <c r="V1257" s="0" t="s">
        <v>1543</v>
      </c>
      <c r="W1257" s="0" t="s">
        <v>1434</v>
      </c>
      <c r="X1257" s="0" t="s">
        <v>1435</v>
      </c>
      <c r="Y1257" s="0" t="s">
        <v>1310</v>
      </c>
      <c r="Z1257" s="0" t="s">
        <v>571</v>
      </c>
      <c r="AA1257" s="0" t="n">
        <v>807273</v>
      </c>
      <c r="AB1257" s="215" t="n">
        <v>37036.875</v>
      </c>
      <c r="AC1257" s="215" t="n">
        <v>37036.875</v>
      </c>
    </row>
    <row r="1258" customFormat="false" ht="12.75" hidden="false" customHeight="false" outlineLevel="0" collapsed="false">
      <c r="A1258" s="208" t="str">
        <f aca="false">B1258&amp;" "&amp;C1258&amp;" "&amp;D1258</f>
        <v>US Natural Gas Physical</v>
      </c>
      <c r="B1258" s="208" t="str">
        <f aca="false">IF((LEFT(N1258,2)="US"),"US","")</f>
        <v>US</v>
      </c>
      <c r="C1258" s="208" t="str">
        <f aca="false">M1258</f>
        <v>Natural Gas</v>
      </c>
      <c r="D1258" s="208" t="str">
        <f aca="false">IF(ISNUMBER(FIND("Phy",N1258))=TRUE(),"Physical","Financial")</f>
        <v>Physical</v>
      </c>
      <c r="E1258" s="208" t="n">
        <f aca="false">IF(VLOOKUP(S1258,'DD-Lookup'!$J$6:$L$50,3,FALSE())="Monthly",(YEAR(AC1258)-YEAR(AB1258))*12+MONTH(AC1258)-MONTH(AB1258)+1,(AC1258-AB1258+1))</f>
        <v>1</v>
      </c>
      <c r="F1258" s="239" t="n">
        <f aca="false">E1258*SUM(P1258:Q1258)</f>
        <v>20000</v>
      </c>
      <c r="G1258" s="214" t="n">
        <v>1289511</v>
      </c>
      <c r="H1258" s="215" t="n">
        <v>37035.350625</v>
      </c>
      <c r="I1258" s="0" t="s">
        <v>1109</v>
      </c>
      <c r="M1258" s="0" t="s">
        <v>858</v>
      </c>
      <c r="N1258" s="0" t="s">
        <v>1305</v>
      </c>
      <c r="O1258" s="0" t="s">
        <v>1491</v>
      </c>
      <c r="P1258" s="216" t="n">
        <v>20000</v>
      </c>
      <c r="S1258" s="0" t="s">
        <v>1026</v>
      </c>
      <c r="T1258" s="0" t="s">
        <v>784</v>
      </c>
      <c r="U1258" s="218" t="n">
        <v>4.37</v>
      </c>
      <c r="V1258" s="0" t="s">
        <v>1877</v>
      </c>
      <c r="W1258" s="0" t="s">
        <v>1493</v>
      </c>
      <c r="X1258" s="0" t="s">
        <v>1494</v>
      </c>
      <c r="Y1258" s="0" t="s">
        <v>1310</v>
      </c>
      <c r="Z1258" s="0" t="s">
        <v>571</v>
      </c>
      <c r="AA1258" s="0" t="n">
        <v>807274</v>
      </c>
      <c r="AB1258" s="215" t="n">
        <v>37036.875</v>
      </c>
      <c r="AC1258" s="215" t="n">
        <v>37036.875</v>
      </c>
    </row>
    <row r="1259" customFormat="false" ht="12.75" hidden="false" customHeight="false" outlineLevel="0" collapsed="false">
      <c r="A1259" s="208" t="str">
        <f aca="false">B1259&amp;" "&amp;C1259&amp;" "&amp;D1259</f>
        <v>US Natural Gas Physical</v>
      </c>
      <c r="B1259" s="208" t="str">
        <f aca="false">IF((LEFT(N1259,2)="US"),"US","")</f>
        <v>US</v>
      </c>
      <c r="C1259" s="208" t="str">
        <f aca="false">M1259</f>
        <v>Natural Gas</v>
      </c>
      <c r="D1259" s="208" t="str">
        <f aca="false">IF(ISNUMBER(FIND("Phy",N1259))=TRUE(),"Physical","Financial")</f>
        <v>Physical</v>
      </c>
      <c r="E1259" s="208" t="n">
        <f aca="false">IF(VLOOKUP(S1259,'DD-Lookup'!$J$6:$L$50,3,FALSE())="Monthly",(YEAR(AC1259)-YEAR(AB1259))*12+MONTH(AC1259)-MONTH(AB1259)+1,(AC1259-AB1259+1))</f>
        <v>1</v>
      </c>
      <c r="F1259" s="239" t="n">
        <f aca="false">E1259*SUM(P1259:Q1259)</f>
        <v>5000</v>
      </c>
      <c r="G1259" s="214" t="n">
        <v>1289515</v>
      </c>
      <c r="H1259" s="215" t="n">
        <v>37035.3506944444</v>
      </c>
      <c r="I1259" s="0" t="s">
        <v>1399</v>
      </c>
      <c r="M1259" s="0" t="s">
        <v>858</v>
      </c>
      <c r="N1259" s="0" t="s">
        <v>1305</v>
      </c>
      <c r="O1259" s="0" t="s">
        <v>1372</v>
      </c>
      <c r="P1259" s="216" t="n">
        <v>5000</v>
      </c>
      <c r="S1259" s="0" t="s">
        <v>1026</v>
      </c>
      <c r="T1259" s="0" t="s">
        <v>784</v>
      </c>
      <c r="U1259" s="218" t="n">
        <v>4.0275</v>
      </c>
      <c r="V1259" s="0" t="s">
        <v>1400</v>
      </c>
      <c r="W1259" s="0" t="s">
        <v>1361</v>
      </c>
      <c r="X1259" s="0" t="s">
        <v>1362</v>
      </c>
      <c r="Y1259" s="0" t="s">
        <v>1310</v>
      </c>
      <c r="Z1259" s="0" t="s">
        <v>571</v>
      </c>
      <c r="AA1259" s="0" t="n">
        <v>807275</v>
      </c>
      <c r="AB1259" s="215" t="n">
        <v>37036.875</v>
      </c>
      <c r="AC1259" s="215" t="n">
        <v>37036.875</v>
      </c>
    </row>
    <row r="1260" customFormat="false" ht="12.75" hidden="false" customHeight="false" outlineLevel="0" collapsed="false">
      <c r="A1260" s="208" t="str">
        <f aca="false">B1260&amp;" "&amp;C1260&amp;" "&amp;D1260</f>
        <v>US Natural Gas Physical</v>
      </c>
      <c r="B1260" s="208" t="str">
        <f aca="false">IF((LEFT(N1260,2)="US"),"US","")</f>
        <v>US</v>
      </c>
      <c r="C1260" s="208" t="str">
        <f aca="false">M1260</f>
        <v>Natural Gas</v>
      </c>
      <c r="D1260" s="208" t="str">
        <f aca="false">IF(ISNUMBER(FIND("Phy",N1260))=TRUE(),"Physical","Financial")</f>
        <v>Physical</v>
      </c>
      <c r="E1260" s="208" t="n">
        <f aca="false">IF(VLOOKUP(S1260,'DD-Lookup'!$J$6:$L$50,3,FALSE())="Monthly",(YEAR(AC1260)-YEAR(AB1260))*12+MONTH(AC1260)-MONTH(AB1260)+1,(AC1260-AB1260+1))</f>
        <v>1</v>
      </c>
      <c r="F1260" s="239" t="n">
        <f aca="false">E1260*SUM(P1260:Q1260)</f>
        <v>10000</v>
      </c>
      <c r="G1260" s="214" t="n">
        <v>1289516</v>
      </c>
      <c r="H1260" s="215" t="n">
        <v>37035.3507291667</v>
      </c>
      <c r="I1260" s="0" t="s">
        <v>1059</v>
      </c>
      <c r="M1260" s="0" t="s">
        <v>858</v>
      </c>
      <c r="N1260" s="0" t="s">
        <v>1305</v>
      </c>
      <c r="O1260" s="0" t="s">
        <v>1306</v>
      </c>
      <c r="P1260" s="216" t="n">
        <v>10000</v>
      </c>
      <c r="S1260" s="0" t="s">
        <v>1026</v>
      </c>
      <c r="T1260" s="0" t="s">
        <v>784</v>
      </c>
      <c r="U1260" s="218" t="n">
        <v>4.2013</v>
      </c>
      <c r="V1260" s="0" t="s">
        <v>1430</v>
      </c>
      <c r="W1260" s="0" t="s">
        <v>1308</v>
      </c>
      <c r="X1260" s="0" t="s">
        <v>1309</v>
      </c>
      <c r="Y1260" s="0" t="s">
        <v>1310</v>
      </c>
      <c r="Z1260" s="0" t="s">
        <v>571</v>
      </c>
      <c r="AA1260" s="0" t="n">
        <v>807276</v>
      </c>
      <c r="AB1260" s="215" t="n">
        <v>37036.875</v>
      </c>
      <c r="AC1260" s="215" t="n">
        <v>37036.875</v>
      </c>
    </row>
    <row r="1261" customFormat="false" ht="12.75" hidden="false" customHeight="false" outlineLevel="0" collapsed="false">
      <c r="A1261" s="208" t="str">
        <f aca="false">B1261&amp;" "&amp;C1261&amp;" "&amp;D1261</f>
        <v>US Power Physical</v>
      </c>
      <c r="B1261" s="208" t="str">
        <f aca="false">IF((LEFT(N1261,2)="US"),"US","")</f>
        <v>US</v>
      </c>
      <c r="C1261" s="208" t="str">
        <f aca="false">M1261</f>
        <v>Power</v>
      </c>
      <c r="D1261" s="208" t="str">
        <f aca="false">IF(ISNUMBER(FIND("Phy",N1261))=TRUE(),"Physical","Financial")</f>
        <v>Physical</v>
      </c>
      <c r="E1261" s="208" t="n">
        <f aca="false">IF(VLOOKUP(S1261,'DD-Lookup'!$J$6:$L$50,3,FALSE())="Monthly",(YEAR(AC1261)-YEAR(AB1261))*12+MONTH(AC1261)-MONTH(AB1261)+1,(AC1261-AB1261+1))</f>
        <v>2</v>
      </c>
      <c r="F1261" s="239" t="n">
        <f aca="false">E1261*SUM(P1261:Q1261)</f>
        <v>50</v>
      </c>
      <c r="G1261" s="214" t="n">
        <v>1289518</v>
      </c>
      <c r="H1261" s="215" t="n">
        <v>37035.350787037</v>
      </c>
      <c r="I1261" s="0" t="s">
        <v>1863</v>
      </c>
      <c r="M1261" s="0" t="s">
        <v>67</v>
      </c>
      <c r="N1261" s="0" t="s">
        <v>1628</v>
      </c>
      <c r="O1261" s="0" t="s">
        <v>1682</v>
      </c>
      <c r="P1261" s="216" t="n">
        <v>25</v>
      </c>
      <c r="S1261" s="0" t="s">
        <v>930</v>
      </c>
      <c r="T1261" s="0" t="s">
        <v>784</v>
      </c>
      <c r="U1261" s="218" t="n">
        <v>120</v>
      </c>
      <c r="V1261" s="0" t="s">
        <v>1864</v>
      </c>
      <c r="W1261" s="0" t="s">
        <v>1665</v>
      </c>
      <c r="X1261" s="0" t="s">
        <v>1632</v>
      </c>
      <c r="Y1261" s="0" t="s">
        <v>1051</v>
      </c>
      <c r="Z1261" s="0" t="s">
        <v>618</v>
      </c>
      <c r="AA1261" s="0" t="n">
        <v>621341.1</v>
      </c>
      <c r="AB1261" s="215" t="n">
        <v>37038.875</v>
      </c>
      <c r="AC1261" s="215" t="n">
        <v>37039.875</v>
      </c>
    </row>
    <row r="1262" customFormat="false" ht="12.75" hidden="false" customHeight="false" outlineLevel="0" collapsed="false">
      <c r="A1262" s="208" t="str">
        <f aca="false">B1262&amp;" "&amp;C1262&amp;" "&amp;D1262</f>
        <v>US Natural Gas Physical</v>
      </c>
      <c r="B1262" s="208" t="str">
        <f aca="false">IF((LEFT(N1262,2)="US"),"US","")</f>
        <v>US</v>
      </c>
      <c r="C1262" s="208" t="str">
        <f aca="false">M1262</f>
        <v>Natural Gas</v>
      </c>
      <c r="D1262" s="208" t="str">
        <f aca="false">IF(ISNUMBER(FIND("Phy",N1262))=TRUE(),"Physical","Financial")</f>
        <v>Physical</v>
      </c>
      <c r="E1262" s="208" t="n">
        <f aca="false">IF(VLOOKUP(S1262,'DD-Lookup'!$J$6:$L$50,3,FALSE())="Monthly",(YEAR(AC1262)-YEAR(AB1262))*12+MONTH(AC1262)-MONTH(AB1262)+1,(AC1262-AB1262+1))</f>
        <v>1</v>
      </c>
      <c r="F1262" s="239" t="n">
        <f aca="false">E1262*SUM(P1262:Q1262)</f>
        <v>5000</v>
      </c>
      <c r="G1262" s="214" t="n">
        <v>1289517</v>
      </c>
      <c r="H1262" s="215" t="n">
        <v>37035.350787037</v>
      </c>
      <c r="I1262" s="0" t="s">
        <v>1399</v>
      </c>
      <c r="M1262" s="0" t="s">
        <v>858</v>
      </c>
      <c r="N1262" s="0" t="s">
        <v>1305</v>
      </c>
      <c r="O1262" s="0" t="s">
        <v>1378</v>
      </c>
      <c r="P1262" s="216" t="n">
        <v>5000</v>
      </c>
      <c r="S1262" s="0" t="s">
        <v>1026</v>
      </c>
      <c r="T1262" s="0" t="s">
        <v>784</v>
      </c>
      <c r="U1262" s="218" t="n">
        <v>4.03</v>
      </c>
      <c r="V1262" s="0" t="s">
        <v>1400</v>
      </c>
      <c r="W1262" s="0" t="s">
        <v>1361</v>
      </c>
      <c r="X1262" s="0" t="s">
        <v>1362</v>
      </c>
      <c r="Y1262" s="0" t="s">
        <v>1310</v>
      </c>
      <c r="Z1262" s="0" t="s">
        <v>571</v>
      </c>
      <c r="AA1262" s="0" t="n">
        <v>807277</v>
      </c>
      <c r="AB1262" s="215" t="n">
        <v>37036.875</v>
      </c>
      <c r="AC1262" s="215" t="n">
        <v>37036.875</v>
      </c>
    </row>
    <row r="1263" customFormat="false" ht="12.75" hidden="false" customHeight="false" outlineLevel="0" collapsed="false">
      <c r="A1263" s="208" t="str">
        <f aca="false">B1263&amp;" "&amp;C1263&amp;" "&amp;D1263</f>
        <v>US Natural Gas Physical</v>
      </c>
      <c r="B1263" s="208" t="str">
        <f aca="false">IF((LEFT(N1263,2)="US"),"US","")</f>
        <v>US</v>
      </c>
      <c r="C1263" s="208" t="str">
        <f aca="false">M1263</f>
        <v>Natural Gas</v>
      </c>
      <c r="D1263" s="208" t="str">
        <f aca="false">IF(ISNUMBER(FIND("Phy",N1263))=TRUE(),"Physical","Financial")</f>
        <v>Physical</v>
      </c>
      <c r="E1263" s="208" t="n">
        <f aca="false">IF(VLOOKUP(S1263,'DD-Lookup'!$J$6:$L$50,3,FALSE())="Monthly",(YEAR(AC1263)-YEAR(AB1263))*12+MONTH(AC1263)-MONTH(AB1263)+1,(AC1263-AB1263+1))</f>
        <v>1</v>
      </c>
      <c r="F1263" s="239" t="n">
        <f aca="false">E1263*SUM(P1263:Q1263)</f>
        <v>5000</v>
      </c>
      <c r="G1263" s="214" t="n">
        <v>1289519</v>
      </c>
      <c r="H1263" s="215" t="n">
        <v>37035.3508333333</v>
      </c>
      <c r="I1263" s="0" t="s">
        <v>1059</v>
      </c>
      <c r="M1263" s="0" t="s">
        <v>858</v>
      </c>
      <c r="N1263" s="0" t="s">
        <v>1305</v>
      </c>
      <c r="O1263" s="0" t="s">
        <v>1448</v>
      </c>
      <c r="P1263" s="216" t="n">
        <v>5000</v>
      </c>
      <c r="S1263" s="0" t="s">
        <v>1026</v>
      </c>
      <c r="T1263" s="0" t="s">
        <v>784</v>
      </c>
      <c r="U1263" s="218" t="n">
        <v>4.345</v>
      </c>
      <c r="V1263" s="0" t="s">
        <v>1430</v>
      </c>
      <c r="W1263" s="0" t="s">
        <v>1439</v>
      </c>
      <c r="X1263" s="0" t="s">
        <v>1440</v>
      </c>
      <c r="Y1263" s="0" t="s">
        <v>1310</v>
      </c>
      <c r="Z1263" s="0" t="s">
        <v>571</v>
      </c>
      <c r="AA1263" s="0" t="n">
        <v>807278</v>
      </c>
      <c r="AB1263" s="215" t="n">
        <v>37036.875</v>
      </c>
      <c r="AC1263" s="215" t="n">
        <v>37036.875</v>
      </c>
    </row>
    <row r="1264" customFormat="false" ht="12.75" hidden="false" customHeight="false" outlineLevel="0" collapsed="false">
      <c r="A1264" s="208" t="str">
        <f aca="false">B1264&amp;" "&amp;C1264&amp;" "&amp;D1264</f>
        <v>US Natural Gas Physical</v>
      </c>
      <c r="B1264" s="208" t="str">
        <f aca="false">IF((LEFT(N1264,2)="US"),"US","")</f>
        <v>US</v>
      </c>
      <c r="C1264" s="208" t="str">
        <f aca="false">M1264</f>
        <v>Natural Gas</v>
      </c>
      <c r="D1264" s="208" t="str">
        <f aca="false">IF(ISNUMBER(FIND("Phy",N1264))=TRUE(),"Physical","Financial")</f>
        <v>Physical</v>
      </c>
      <c r="E1264" s="208" t="n">
        <f aca="false">IF(VLOOKUP(S1264,'DD-Lookup'!$J$6:$L$50,3,FALSE())="Monthly",(YEAR(AC1264)-YEAR(AB1264))*12+MONTH(AC1264)-MONTH(AB1264)+1,(AC1264-AB1264+1))</f>
        <v>1</v>
      </c>
      <c r="F1264" s="239" t="n">
        <f aca="false">E1264*SUM(P1264:Q1264)</f>
        <v>5000</v>
      </c>
      <c r="G1264" s="214" t="n">
        <v>1289520</v>
      </c>
      <c r="H1264" s="215" t="n">
        <v>37035.3508449074</v>
      </c>
      <c r="I1264" s="0" t="s">
        <v>600</v>
      </c>
      <c r="M1264" s="0" t="s">
        <v>858</v>
      </c>
      <c r="N1264" s="0" t="s">
        <v>1305</v>
      </c>
      <c r="O1264" s="0" t="s">
        <v>1529</v>
      </c>
      <c r="P1264" s="216" t="n">
        <v>5000</v>
      </c>
      <c r="S1264" s="0" t="s">
        <v>1026</v>
      </c>
      <c r="T1264" s="0" t="s">
        <v>784</v>
      </c>
      <c r="U1264" s="218" t="n">
        <v>4.42</v>
      </c>
      <c r="V1264" s="0" t="s">
        <v>1507</v>
      </c>
      <c r="W1264" s="0" t="s">
        <v>1531</v>
      </c>
      <c r="X1264" s="0" t="s">
        <v>1532</v>
      </c>
      <c r="Y1264" s="0" t="s">
        <v>1310</v>
      </c>
      <c r="Z1264" s="0" t="s">
        <v>571</v>
      </c>
      <c r="AA1264" s="0" t="n">
        <v>807279</v>
      </c>
      <c r="AB1264" s="215" t="n">
        <v>37036.875</v>
      </c>
      <c r="AC1264" s="215" t="n">
        <v>37036.875</v>
      </c>
    </row>
    <row r="1265" customFormat="false" ht="12.75" hidden="false" customHeight="false" outlineLevel="0" collapsed="false">
      <c r="A1265" s="208" t="str">
        <f aca="false">B1265&amp;" "&amp;C1265&amp;" "&amp;D1265</f>
        <v>US Power Physical</v>
      </c>
      <c r="B1265" s="208" t="str">
        <f aca="false">IF((LEFT(N1265,2)="US"),"US","")</f>
        <v>US</v>
      </c>
      <c r="C1265" s="208" t="str">
        <f aca="false">M1265</f>
        <v>Power</v>
      </c>
      <c r="D1265" s="208" t="str">
        <f aca="false">IF(ISNUMBER(FIND("Phy",N1265))=TRUE(),"Physical","Financial")</f>
        <v>Physical</v>
      </c>
      <c r="E1265" s="208" t="n">
        <f aca="false">IF(VLOOKUP(S1265,'DD-Lookup'!$J$6:$L$50,3,FALSE())="Monthly",(YEAR(AC1265)-YEAR(AB1265))*12+MONTH(AC1265)-MONTH(AB1265)+1,(AC1265-AB1265+1))</f>
        <v>2</v>
      </c>
      <c r="F1265" s="239" t="n">
        <f aca="false">E1265*SUM(P1265:Q1265)</f>
        <v>50</v>
      </c>
      <c r="G1265" s="214" t="n">
        <v>1289523</v>
      </c>
      <c r="H1265" s="215" t="n">
        <v>37035.3508796296</v>
      </c>
      <c r="I1265" s="0" t="s">
        <v>1863</v>
      </c>
      <c r="M1265" s="0" t="s">
        <v>67</v>
      </c>
      <c r="N1265" s="0" t="s">
        <v>1628</v>
      </c>
      <c r="O1265" s="0" t="s">
        <v>1663</v>
      </c>
      <c r="P1265" s="216" t="n">
        <v>25</v>
      </c>
      <c r="S1265" s="0" t="s">
        <v>930</v>
      </c>
      <c r="T1265" s="0" t="s">
        <v>784</v>
      </c>
      <c r="U1265" s="218" t="n">
        <v>115</v>
      </c>
      <c r="V1265" s="0" t="s">
        <v>1864</v>
      </c>
      <c r="W1265" s="0" t="s">
        <v>1665</v>
      </c>
      <c r="X1265" s="0" t="s">
        <v>1632</v>
      </c>
      <c r="Y1265" s="0" t="s">
        <v>1051</v>
      </c>
      <c r="Z1265" s="0" t="s">
        <v>618</v>
      </c>
      <c r="AA1265" s="0" t="n">
        <v>621342.1</v>
      </c>
      <c r="AB1265" s="215" t="n">
        <v>37038.875</v>
      </c>
      <c r="AC1265" s="215" t="n">
        <v>37039.875</v>
      </c>
    </row>
    <row r="1266" customFormat="false" ht="12.75" hidden="false" customHeight="false" outlineLevel="0" collapsed="false">
      <c r="A1266" s="208" t="str">
        <f aca="false">B1266&amp;" "&amp;C1266&amp;" "&amp;D1266</f>
        <v>US Natural Gas Physical</v>
      </c>
      <c r="B1266" s="208" t="str">
        <f aca="false">IF((LEFT(N1266,2)="US"),"US","")</f>
        <v>US</v>
      </c>
      <c r="C1266" s="208" t="str">
        <f aca="false">M1266</f>
        <v>Natural Gas</v>
      </c>
      <c r="D1266" s="208" t="str">
        <f aca="false">IF(ISNUMBER(FIND("Phy",N1266))=TRUE(),"Physical","Financial")</f>
        <v>Physical</v>
      </c>
      <c r="E1266" s="208" t="n">
        <f aca="false">IF(VLOOKUP(S1266,'DD-Lookup'!$J$6:$L$50,3,FALSE())="Monthly",(YEAR(AC1266)-YEAR(AB1266))*12+MONTH(AC1266)-MONTH(AB1266)+1,(AC1266-AB1266+1))</f>
        <v>1</v>
      </c>
      <c r="F1266" s="239" t="n">
        <f aca="false">E1266*SUM(P1266:Q1266)</f>
        <v>5000</v>
      </c>
      <c r="G1266" s="214" t="n">
        <v>1289522</v>
      </c>
      <c r="H1266" s="215" t="n">
        <v>37035.3508796296</v>
      </c>
      <c r="I1266" s="0" t="s">
        <v>1059</v>
      </c>
      <c r="M1266" s="0" t="s">
        <v>858</v>
      </c>
      <c r="N1266" s="0" t="s">
        <v>1305</v>
      </c>
      <c r="O1266" s="0" t="s">
        <v>1438</v>
      </c>
      <c r="P1266" s="216" t="n">
        <v>5000</v>
      </c>
      <c r="S1266" s="0" t="s">
        <v>1026</v>
      </c>
      <c r="T1266" s="0" t="s">
        <v>784</v>
      </c>
      <c r="U1266" s="218" t="n">
        <v>4.345</v>
      </c>
      <c r="V1266" s="0" t="s">
        <v>1430</v>
      </c>
      <c r="W1266" s="0" t="s">
        <v>1439</v>
      </c>
      <c r="X1266" s="0" t="s">
        <v>1440</v>
      </c>
      <c r="Y1266" s="0" t="s">
        <v>1310</v>
      </c>
      <c r="Z1266" s="0" t="s">
        <v>571</v>
      </c>
      <c r="AA1266" s="0" t="n">
        <v>807281</v>
      </c>
      <c r="AB1266" s="215" t="n">
        <v>37036.875</v>
      </c>
      <c r="AC1266" s="215" t="n">
        <v>37036.875</v>
      </c>
    </row>
    <row r="1267" customFormat="false" ht="12.75" hidden="false" customHeight="false" outlineLevel="0" collapsed="false">
      <c r="A1267" s="208" t="str">
        <f aca="false">B1267&amp;" "&amp;C1267&amp;" "&amp;D1267</f>
        <v>US Natural Gas Physical</v>
      </c>
      <c r="B1267" s="208" t="str">
        <f aca="false">IF((LEFT(N1267,2)="US"),"US","")</f>
        <v>US</v>
      </c>
      <c r="C1267" s="208" t="str">
        <f aca="false">M1267</f>
        <v>Natural Gas</v>
      </c>
      <c r="D1267" s="208" t="str">
        <f aca="false">IF(ISNUMBER(FIND("Phy",N1267))=TRUE(),"Physical","Financial")</f>
        <v>Physical</v>
      </c>
      <c r="E1267" s="208" t="n">
        <f aca="false">IF(VLOOKUP(S1267,'DD-Lookup'!$J$6:$L$50,3,FALSE())="Monthly",(YEAR(AC1267)-YEAR(AB1267))*12+MONTH(AC1267)-MONTH(AB1267)+1,(AC1267-AB1267+1))</f>
        <v>1</v>
      </c>
      <c r="F1267" s="239" t="n">
        <f aca="false">E1267*SUM(P1267:Q1267)</f>
        <v>5000</v>
      </c>
      <c r="G1267" s="214" t="n">
        <v>1289521</v>
      </c>
      <c r="H1267" s="215" t="n">
        <v>37035.3508796296</v>
      </c>
      <c r="I1267" s="0" t="s">
        <v>1500</v>
      </c>
      <c r="M1267" s="0" t="s">
        <v>858</v>
      </c>
      <c r="N1267" s="0" t="s">
        <v>1305</v>
      </c>
      <c r="O1267" s="0" t="s">
        <v>1604</v>
      </c>
      <c r="Q1267" s="216" t="n">
        <v>5000</v>
      </c>
      <c r="S1267" s="0" t="s">
        <v>1026</v>
      </c>
      <c r="T1267" s="0" t="s">
        <v>784</v>
      </c>
      <c r="U1267" s="218" t="n">
        <v>2.915</v>
      </c>
      <c r="V1267" s="0" t="s">
        <v>1503</v>
      </c>
      <c r="W1267" s="0" t="s">
        <v>1605</v>
      </c>
      <c r="X1267" s="0" t="s">
        <v>1606</v>
      </c>
      <c r="Y1267" s="0" t="s">
        <v>1310</v>
      </c>
      <c r="Z1267" s="0" t="s">
        <v>571</v>
      </c>
      <c r="AA1267" s="0" t="n">
        <v>807280</v>
      </c>
      <c r="AB1267" s="215" t="n">
        <v>37036.875</v>
      </c>
      <c r="AC1267" s="215" t="n">
        <v>37036.875</v>
      </c>
    </row>
    <row r="1268" customFormat="false" ht="12.75" hidden="false" customHeight="false" outlineLevel="0" collapsed="false">
      <c r="A1268" s="208" t="str">
        <f aca="false">B1268&amp;" "&amp;C1268&amp;" "&amp;D1268</f>
        <v>US Natural Gas Physical</v>
      </c>
      <c r="B1268" s="208" t="str">
        <f aca="false">IF((LEFT(N1268,2)="US"),"US","")</f>
        <v>US</v>
      </c>
      <c r="C1268" s="208" t="str">
        <f aca="false">M1268</f>
        <v>Natural Gas</v>
      </c>
      <c r="D1268" s="208" t="str">
        <f aca="false">IF(ISNUMBER(FIND("Phy",N1268))=TRUE(),"Physical","Financial")</f>
        <v>Physical</v>
      </c>
      <c r="E1268" s="208" t="n">
        <f aca="false">IF(VLOOKUP(S1268,'DD-Lookup'!$J$6:$L$50,3,FALSE())="Monthly",(YEAR(AC1268)-YEAR(AB1268))*12+MONTH(AC1268)-MONTH(AB1268)+1,(AC1268-AB1268+1))</f>
        <v>1</v>
      </c>
      <c r="F1268" s="239" t="n">
        <f aca="false">E1268*SUM(P1268:Q1268)</f>
        <v>4036</v>
      </c>
      <c r="G1268" s="214" t="n">
        <v>1289524</v>
      </c>
      <c r="H1268" s="215" t="n">
        <v>37035.3509143519</v>
      </c>
      <c r="I1268" s="0" t="s">
        <v>1115</v>
      </c>
      <c r="M1268" s="0" t="s">
        <v>858</v>
      </c>
      <c r="N1268" s="0" t="s">
        <v>1305</v>
      </c>
      <c r="O1268" s="0" t="s">
        <v>1736</v>
      </c>
      <c r="P1268" s="216" t="n">
        <v>4036</v>
      </c>
      <c r="S1268" s="0" t="s">
        <v>1026</v>
      </c>
      <c r="T1268" s="0" t="s">
        <v>784</v>
      </c>
      <c r="U1268" s="218" t="n">
        <v>2.895</v>
      </c>
      <c r="V1268" s="0" t="s">
        <v>1878</v>
      </c>
      <c r="W1268" s="0" t="s">
        <v>1605</v>
      </c>
      <c r="X1268" s="0" t="s">
        <v>1606</v>
      </c>
      <c r="Y1268" s="0" t="s">
        <v>1310</v>
      </c>
      <c r="Z1268" s="0" t="s">
        <v>571</v>
      </c>
      <c r="AA1268" s="0" t="n">
        <v>807282</v>
      </c>
      <c r="AB1268" s="215" t="n">
        <v>37036.875</v>
      </c>
      <c r="AC1268" s="215" t="n">
        <v>37036.875</v>
      </c>
    </row>
    <row r="1269" customFormat="false" ht="12.75" hidden="false" customHeight="false" outlineLevel="0" collapsed="false">
      <c r="A1269" s="208" t="str">
        <f aca="false">B1269&amp;" "&amp;C1269&amp;" "&amp;D1269</f>
        <v>US Natural Gas Financial</v>
      </c>
      <c r="B1269" s="208" t="str">
        <f aca="false">IF((LEFT(N1269,2)="US"),"US","")</f>
        <v>US</v>
      </c>
      <c r="C1269" s="208" t="str">
        <f aca="false">M1269</f>
        <v>Natural Gas</v>
      </c>
      <c r="D1269" s="208" t="str">
        <f aca="false">IF(ISNUMBER(FIND("Phy",N1269))=TRUE(),"Physical","Financial")</f>
        <v>Financial</v>
      </c>
      <c r="E1269" s="208" t="n">
        <f aca="false">IF(VLOOKUP(S1269,'DD-Lookup'!$J$6:$L$50,3,FALSE())="Monthly",(YEAR(AC1269)-YEAR(AB1269))*12+MONTH(AC1269)-MONTH(AB1269)+1,(AC1269-AB1269+1))</f>
        <v>30</v>
      </c>
      <c r="F1269" s="239" t="n">
        <f aca="false">E1269*SUM(P1269:Q1269)</f>
        <v>750000</v>
      </c>
      <c r="G1269" s="214" t="n">
        <v>1289525</v>
      </c>
      <c r="H1269" s="215" t="n">
        <v>37035.3509259259</v>
      </c>
      <c r="I1269" s="0" t="s">
        <v>600</v>
      </c>
      <c r="M1269" s="0" t="s">
        <v>858</v>
      </c>
      <c r="N1269" s="0" t="s">
        <v>1024</v>
      </c>
      <c r="O1269" s="0" t="s">
        <v>1879</v>
      </c>
      <c r="P1269" s="216" t="n">
        <v>25000</v>
      </c>
      <c r="S1269" s="0" t="s">
        <v>1026</v>
      </c>
      <c r="T1269" s="0" t="s">
        <v>784</v>
      </c>
      <c r="U1269" s="218" t="n">
        <v>-0.02</v>
      </c>
      <c r="V1269" s="0" t="s">
        <v>1880</v>
      </c>
      <c r="W1269" s="0" t="s">
        <v>1881</v>
      </c>
      <c r="X1269" s="0" t="s">
        <v>1825</v>
      </c>
      <c r="Y1269" s="0" t="s">
        <v>838</v>
      </c>
      <c r="Z1269" s="0" t="s">
        <v>571</v>
      </c>
      <c r="AA1269" s="0" t="s">
        <v>1882</v>
      </c>
      <c r="AB1269" s="215" t="n">
        <v>37043.875</v>
      </c>
      <c r="AC1269" s="215" t="n">
        <v>37072.875</v>
      </c>
    </row>
    <row r="1270" customFormat="false" ht="12.75" hidden="false" customHeight="false" outlineLevel="0" collapsed="false">
      <c r="A1270" s="208" t="str">
        <f aca="false">B1270&amp;" "&amp;C1270&amp;" "&amp;D1270</f>
        <v>US Natural Gas Physical</v>
      </c>
      <c r="B1270" s="208" t="str">
        <f aca="false">IF((LEFT(N1270,2)="US"),"US","")</f>
        <v>US</v>
      </c>
      <c r="C1270" s="208" t="str">
        <f aca="false">M1270</f>
        <v>Natural Gas</v>
      </c>
      <c r="D1270" s="208" t="str">
        <f aca="false">IF(ISNUMBER(FIND("Phy",N1270))=TRUE(),"Physical","Financial")</f>
        <v>Physical</v>
      </c>
      <c r="E1270" s="208" t="n">
        <f aca="false">IF(VLOOKUP(S1270,'DD-Lookup'!$J$6:$L$50,3,FALSE())="Monthly",(YEAR(AC1270)-YEAR(AB1270))*12+MONTH(AC1270)-MONTH(AB1270)+1,(AC1270-AB1270+1))</f>
        <v>1</v>
      </c>
      <c r="F1270" s="239" t="n">
        <f aca="false">E1270*SUM(P1270:Q1270)</f>
        <v>5000</v>
      </c>
      <c r="G1270" s="214" t="n">
        <v>1289527</v>
      </c>
      <c r="H1270" s="215" t="n">
        <v>37035.3509722222</v>
      </c>
      <c r="I1270" s="0" t="s">
        <v>1399</v>
      </c>
      <c r="M1270" s="0" t="s">
        <v>858</v>
      </c>
      <c r="N1270" s="0" t="s">
        <v>1305</v>
      </c>
      <c r="O1270" s="0" t="s">
        <v>1547</v>
      </c>
      <c r="P1270" s="216" t="n">
        <v>5000</v>
      </c>
      <c r="S1270" s="0" t="s">
        <v>1026</v>
      </c>
      <c r="T1270" s="0" t="s">
        <v>784</v>
      </c>
      <c r="U1270" s="218" t="n">
        <v>2.99</v>
      </c>
      <c r="V1270" s="0" t="s">
        <v>1564</v>
      </c>
      <c r="W1270" s="0" t="s">
        <v>1548</v>
      </c>
      <c r="X1270" s="0" t="s">
        <v>1535</v>
      </c>
      <c r="Y1270" s="0" t="s">
        <v>1310</v>
      </c>
      <c r="Z1270" s="0" t="s">
        <v>571</v>
      </c>
      <c r="AA1270" s="0" t="n">
        <v>807283</v>
      </c>
      <c r="AB1270" s="215" t="n">
        <v>37036.875</v>
      </c>
      <c r="AC1270" s="215" t="n">
        <v>37036.875</v>
      </c>
    </row>
    <row r="1271" customFormat="false" ht="12.75" hidden="false" customHeight="false" outlineLevel="0" collapsed="false">
      <c r="A1271" s="208" t="str">
        <f aca="false">B1271&amp;" "&amp;C1271&amp;" "&amp;D1271</f>
        <v>US Natural Gas Financial</v>
      </c>
      <c r="B1271" s="208" t="str">
        <f aca="false">IF((LEFT(N1271,2)="US"),"US","")</f>
        <v>US</v>
      </c>
      <c r="C1271" s="208" t="str">
        <f aca="false">M1271</f>
        <v>Natural Gas</v>
      </c>
      <c r="D1271" s="208" t="str">
        <f aca="false">IF(ISNUMBER(FIND("Phy",N1271))=TRUE(),"Physical","Financial")</f>
        <v>Financial</v>
      </c>
      <c r="E1271" s="208" t="n">
        <f aca="false">IF(VLOOKUP(S1271,'DD-Lookup'!$J$6:$L$50,3,FALSE())="Monthly",(YEAR(AC1271)-YEAR(AB1271))*12+MONTH(AC1271)-MONTH(AB1271)+1,(AC1271-AB1271+1))</f>
        <v>30</v>
      </c>
      <c r="F1271" s="239" t="n">
        <f aca="false">E1271*SUM(P1271:Q1271)</f>
        <v>450000</v>
      </c>
      <c r="G1271" s="214" t="n">
        <v>1289528</v>
      </c>
      <c r="H1271" s="215" t="n">
        <v>37035.3509953704</v>
      </c>
      <c r="I1271" s="0" t="s">
        <v>1874</v>
      </c>
      <c r="M1271" s="0" t="s">
        <v>858</v>
      </c>
      <c r="N1271" s="0" t="s">
        <v>1024</v>
      </c>
      <c r="O1271" s="0" t="s">
        <v>1025</v>
      </c>
      <c r="Q1271" s="216" t="n">
        <v>15000</v>
      </c>
      <c r="S1271" s="0" t="s">
        <v>1026</v>
      </c>
      <c r="T1271" s="0" t="s">
        <v>784</v>
      </c>
      <c r="U1271" s="218" t="n">
        <v>4.18</v>
      </c>
      <c r="V1271" s="0" t="s">
        <v>1875</v>
      </c>
      <c r="W1271" s="0" t="s">
        <v>1028</v>
      </c>
      <c r="X1271" s="0" t="s">
        <v>1029</v>
      </c>
      <c r="Y1271" s="0" t="s">
        <v>838</v>
      </c>
      <c r="Z1271" s="0" t="s">
        <v>571</v>
      </c>
      <c r="AA1271" s="0" t="s">
        <v>1883</v>
      </c>
      <c r="AB1271" s="215" t="n">
        <v>37043.875</v>
      </c>
      <c r="AC1271" s="215" t="n">
        <v>37072.875</v>
      </c>
    </row>
    <row r="1272" customFormat="false" ht="12.75" hidden="false" customHeight="false" outlineLevel="0" collapsed="false">
      <c r="A1272" s="208" t="str">
        <f aca="false">B1272&amp;" "&amp;C1272&amp;" "&amp;D1272</f>
        <v>US Natural Gas Physical</v>
      </c>
      <c r="B1272" s="208" t="str">
        <f aca="false">IF((LEFT(N1272,2)="US"),"US","")</f>
        <v>US</v>
      </c>
      <c r="C1272" s="208" t="str">
        <f aca="false">M1272</f>
        <v>Natural Gas</v>
      </c>
      <c r="D1272" s="208" t="str">
        <f aca="false">IF(ISNUMBER(FIND("Phy",N1272))=TRUE(),"Physical","Financial")</f>
        <v>Physical</v>
      </c>
      <c r="E1272" s="208" t="n">
        <f aca="false">IF(VLOOKUP(S1272,'DD-Lookup'!$J$6:$L$50,3,FALSE())="Monthly",(YEAR(AC1272)-YEAR(AB1272))*12+MONTH(AC1272)-MONTH(AB1272)+1,(AC1272-AB1272+1))</f>
        <v>1</v>
      </c>
      <c r="F1272" s="239" t="n">
        <f aca="false">E1272*SUM(P1272:Q1272)</f>
        <v>5000</v>
      </c>
      <c r="G1272" s="214" t="n">
        <v>1289529</v>
      </c>
      <c r="H1272" s="215" t="n">
        <v>37035.3509953704</v>
      </c>
      <c r="I1272" s="0" t="s">
        <v>1358</v>
      </c>
      <c r="M1272" s="0" t="s">
        <v>858</v>
      </c>
      <c r="N1272" s="0" t="s">
        <v>1305</v>
      </c>
      <c r="O1272" s="0" t="s">
        <v>1363</v>
      </c>
      <c r="P1272" s="216" t="n">
        <v>5000</v>
      </c>
      <c r="S1272" s="0" t="s">
        <v>1026</v>
      </c>
      <c r="T1272" s="0" t="s">
        <v>784</v>
      </c>
      <c r="U1272" s="218" t="n">
        <v>4.065</v>
      </c>
      <c r="V1272" s="0" t="s">
        <v>1364</v>
      </c>
      <c r="W1272" s="0" t="s">
        <v>1361</v>
      </c>
      <c r="X1272" s="0" t="s">
        <v>1362</v>
      </c>
      <c r="Y1272" s="0" t="s">
        <v>1310</v>
      </c>
      <c r="Z1272" s="0" t="s">
        <v>571</v>
      </c>
      <c r="AA1272" s="0" t="n">
        <v>807284</v>
      </c>
      <c r="AB1272" s="215" t="n">
        <v>37036.875</v>
      </c>
      <c r="AC1272" s="215" t="n">
        <v>37036.875</v>
      </c>
    </row>
    <row r="1273" customFormat="false" ht="12.75" hidden="false" customHeight="false" outlineLevel="0" collapsed="false">
      <c r="A1273" s="208" t="str">
        <f aca="false">B1273&amp;" "&amp;C1273&amp;" "&amp;D1273</f>
        <v>US Natural Gas Physical</v>
      </c>
      <c r="B1273" s="208" t="str">
        <f aca="false">IF((LEFT(N1273,2)="US"),"US","")</f>
        <v>US</v>
      </c>
      <c r="C1273" s="208" t="str">
        <f aca="false">M1273</f>
        <v>Natural Gas</v>
      </c>
      <c r="D1273" s="208" t="str">
        <f aca="false">IF(ISNUMBER(FIND("Phy",N1273))=TRUE(),"Physical","Financial")</f>
        <v>Physical</v>
      </c>
      <c r="E1273" s="208" t="n">
        <f aca="false">IF(VLOOKUP(S1273,'DD-Lookup'!$J$6:$L$50,3,FALSE())="Monthly",(YEAR(AC1273)-YEAR(AB1273))*12+MONTH(AC1273)-MONTH(AB1273)+1,(AC1273-AB1273+1))</f>
        <v>1</v>
      </c>
      <c r="F1273" s="239" t="n">
        <f aca="false">E1273*SUM(P1273:Q1273)</f>
        <v>5000</v>
      </c>
      <c r="G1273" s="214" t="n">
        <v>1289530</v>
      </c>
      <c r="H1273" s="215" t="n">
        <v>37035.3510069444</v>
      </c>
      <c r="I1273" s="0" t="s">
        <v>1141</v>
      </c>
      <c r="M1273" s="0" t="s">
        <v>858</v>
      </c>
      <c r="N1273" s="0" t="s">
        <v>1305</v>
      </c>
      <c r="O1273" s="0" t="s">
        <v>1372</v>
      </c>
      <c r="Q1273" s="216" t="n">
        <v>5000</v>
      </c>
      <c r="S1273" s="0" t="s">
        <v>1026</v>
      </c>
      <c r="T1273" s="0" t="s">
        <v>784</v>
      </c>
      <c r="U1273" s="218" t="n">
        <v>4.03</v>
      </c>
      <c r="V1273" s="0" t="s">
        <v>1884</v>
      </c>
      <c r="W1273" s="0" t="s">
        <v>1361</v>
      </c>
      <c r="X1273" s="0" t="s">
        <v>1362</v>
      </c>
      <c r="Y1273" s="0" t="s">
        <v>1310</v>
      </c>
      <c r="Z1273" s="0" t="s">
        <v>571</v>
      </c>
      <c r="AA1273" s="0" t="n">
        <v>807285</v>
      </c>
      <c r="AB1273" s="215" t="n">
        <v>37036.875</v>
      </c>
      <c r="AC1273" s="215" t="n">
        <v>37036.875</v>
      </c>
    </row>
    <row r="1274" customFormat="false" ht="12.75" hidden="false" customHeight="false" outlineLevel="0" collapsed="false">
      <c r="A1274" s="208" t="str">
        <f aca="false">B1274&amp;" "&amp;C1274&amp;" "&amp;D1274</f>
        <v>US Natural Gas Financial</v>
      </c>
      <c r="B1274" s="208" t="str">
        <f aca="false">IF((LEFT(N1274,2)="US"),"US","")</f>
        <v>US</v>
      </c>
      <c r="C1274" s="208" t="str">
        <f aca="false">M1274</f>
        <v>Natural Gas</v>
      </c>
      <c r="D1274" s="208" t="str">
        <f aca="false">IF(ISNUMBER(FIND("Phy",N1274))=TRUE(),"Physical","Financial")</f>
        <v>Financial</v>
      </c>
      <c r="E1274" s="208" t="n">
        <f aca="false">IF(VLOOKUP(S1274,'DD-Lookup'!$J$6:$L$50,3,FALSE())="Monthly",(YEAR(AC1274)-YEAR(AB1274))*12+MONTH(AC1274)-MONTH(AB1274)+1,(AC1274-AB1274+1))</f>
        <v>7</v>
      </c>
      <c r="F1274" s="239" t="n">
        <f aca="false">E1274*SUM(P1274:Q1274)</f>
        <v>210000</v>
      </c>
      <c r="G1274" s="214" t="n">
        <v>1289532</v>
      </c>
      <c r="H1274" s="215" t="n">
        <v>37035.3510532407</v>
      </c>
      <c r="I1274" s="0" t="s">
        <v>593</v>
      </c>
      <c r="M1274" s="0" t="s">
        <v>858</v>
      </c>
      <c r="N1274" s="0" t="s">
        <v>1024</v>
      </c>
      <c r="O1274" s="0" t="s">
        <v>1404</v>
      </c>
      <c r="P1274" s="216" t="n">
        <v>30000</v>
      </c>
      <c r="S1274" s="0" t="s">
        <v>1026</v>
      </c>
      <c r="T1274" s="0" t="s">
        <v>784</v>
      </c>
      <c r="U1274" s="218" t="n">
        <v>4.135</v>
      </c>
      <c r="V1274" s="0" t="s">
        <v>1405</v>
      </c>
      <c r="W1274" s="0" t="s">
        <v>1406</v>
      </c>
      <c r="X1274" s="0" t="s">
        <v>1407</v>
      </c>
      <c r="Y1274" s="0" t="s">
        <v>838</v>
      </c>
      <c r="Z1274" s="0" t="s">
        <v>571</v>
      </c>
      <c r="AA1274" s="0" t="s">
        <v>1885</v>
      </c>
      <c r="AB1274" s="215" t="n">
        <v>37036.875</v>
      </c>
      <c r="AC1274" s="215" t="n">
        <v>37042.875</v>
      </c>
    </row>
    <row r="1275" customFormat="false" ht="12.75" hidden="false" customHeight="false" outlineLevel="0" collapsed="false">
      <c r="A1275" s="208" t="str">
        <f aca="false">B1275&amp;" "&amp;C1275&amp;" "&amp;D1275</f>
        <v>US Natural Gas Physical</v>
      </c>
      <c r="B1275" s="208" t="str">
        <f aca="false">IF((LEFT(N1275,2)="US"),"US","")</f>
        <v>US</v>
      </c>
      <c r="C1275" s="208" t="str">
        <f aca="false">M1275</f>
        <v>Natural Gas</v>
      </c>
      <c r="D1275" s="208" t="str">
        <f aca="false">IF(ISNUMBER(FIND("Phy",N1275))=TRUE(),"Physical","Financial")</f>
        <v>Physical</v>
      </c>
      <c r="E1275" s="208" t="n">
        <f aca="false">IF(VLOOKUP(S1275,'DD-Lookup'!$J$6:$L$50,3,FALSE())="Monthly",(YEAR(AC1275)-YEAR(AB1275))*12+MONTH(AC1275)-MONTH(AB1275)+1,(AC1275-AB1275+1))</f>
        <v>1</v>
      </c>
      <c r="F1275" s="239" t="n">
        <f aca="false">E1275*SUM(P1275:Q1275)</f>
        <v>5000</v>
      </c>
      <c r="G1275" s="214" t="n">
        <v>1289533</v>
      </c>
      <c r="H1275" s="215" t="n">
        <v>37035.351087963</v>
      </c>
      <c r="I1275" s="0" t="s">
        <v>1779</v>
      </c>
      <c r="M1275" s="0" t="s">
        <v>858</v>
      </c>
      <c r="N1275" s="0" t="s">
        <v>1305</v>
      </c>
      <c r="O1275" s="0" t="s">
        <v>1529</v>
      </c>
      <c r="Q1275" s="216" t="n">
        <v>5000</v>
      </c>
      <c r="S1275" s="0" t="s">
        <v>1026</v>
      </c>
      <c r="T1275" s="0" t="s">
        <v>784</v>
      </c>
      <c r="U1275" s="218" t="n">
        <v>4.425</v>
      </c>
      <c r="V1275" s="0" t="s">
        <v>1821</v>
      </c>
      <c r="W1275" s="0" t="s">
        <v>1531</v>
      </c>
      <c r="X1275" s="0" t="s">
        <v>1532</v>
      </c>
      <c r="Y1275" s="0" t="s">
        <v>1310</v>
      </c>
      <c r="Z1275" s="0" t="s">
        <v>571</v>
      </c>
      <c r="AA1275" s="0" t="n">
        <v>807287</v>
      </c>
      <c r="AB1275" s="215" t="n">
        <v>37036.875</v>
      </c>
      <c r="AC1275" s="215" t="n">
        <v>37036.875</v>
      </c>
    </row>
    <row r="1276" customFormat="false" ht="12.75" hidden="false" customHeight="false" outlineLevel="0" collapsed="false">
      <c r="A1276" s="208" t="str">
        <f aca="false">B1276&amp;" "&amp;C1276&amp;" "&amp;D1276</f>
        <v>US Natural Gas Physical</v>
      </c>
      <c r="B1276" s="208" t="str">
        <f aca="false">IF((LEFT(N1276,2)="US"),"US","")</f>
        <v>US</v>
      </c>
      <c r="C1276" s="208" t="str">
        <f aca="false">M1276</f>
        <v>Natural Gas</v>
      </c>
      <c r="D1276" s="208" t="str">
        <f aca="false">IF(ISNUMBER(FIND("Phy",N1276))=TRUE(),"Physical","Financial")</f>
        <v>Physical</v>
      </c>
      <c r="E1276" s="208" t="n">
        <f aca="false">IF(VLOOKUP(S1276,'DD-Lookup'!$J$6:$L$50,3,FALSE())="Monthly",(YEAR(AC1276)-YEAR(AB1276))*12+MONTH(AC1276)-MONTH(AB1276)+1,(AC1276-AB1276+1))</f>
        <v>1</v>
      </c>
      <c r="F1276" s="239" t="n">
        <f aca="false">E1276*SUM(P1276:Q1276)</f>
        <v>5000</v>
      </c>
      <c r="G1276" s="214" t="n">
        <v>1289534</v>
      </c>
      <c r="H1276" s="215" t="n">
        <v>37035.3511111111</v>
      </c>
      <c r="I1276" s="0" t="s">
        <v>1399</v>
      </c>
      <c r="M1276" s="0" t="s">
        <v>858</v>
      </c>
      <c r="N1276" s="0" t="s">
        <v>1305</v>
      </c>
      <c r="O1276" s="0" t="s">
        <v>1378</v>
      </c>
      <c r="Q1276" s="216" t="n">
        <v>5000</v>
      </c>
      <c r="S1276" s="0" t="s">
        <v>1026</v>
      </c>
      <c r="T1276" s="0" t="s">
        <v>784</v>
      </c>
      <c r="U1276" s="218" t="n">
        <v>4.0325</v>
      </c>
      <c r="V1276" s="0" t="s">
        <v>1400</v>
      </c>
      <c r="W1276" s="0" t="s">
        <v>1361</v>
      </c>
      <c r="X1276" s="0" t="s">
        <v>1362</v>
      </c>
      <c r="Y1276" s="0" t="s">
        <v>1310</v>
      </c>
      <c r="Z1276" s="0" t="s">
        <v>571</v>
      </c>
      <c r="AA1276" s="0" t="n">
        <v>807288</v>
      </c>
      <c r="AB1276" s="215" t="n">
        <v>37036.875</v>
      </c>
      <c r="AC1276" s="215" t="n">
        <v>37036.875</v>
      </c>
    </row>
    <row r="1277" customFormat="false" ht="12.75" hidden="false" customHeight="false" outlineLevel="0" collapsed="false">
      <c r="A1277" s="208" t="str">
        <f aca="false">B1277&amp;" "&amp;C1277&amp;" "&amp;D1277</f>
        <v>US Natural Gas Physical</v>
      </c>
      <c r="B1277" s="208" t="str">
        <f aca="false">IF((LEFT(N1277,2)="US"),"US","")</f>
        <v>US</v>
      </c>
      <c r="C1277" s="208" t="str">
        <f aca="false">M1277</f>
        <v>Natural Gas</v>
      </c>
      <c r="D1277" s="208" t="str">
        <f aca="false">IF(ISNUMBER(FIND("Phy",N1277))=TRUE(),"Physical","Financial")</f>
        <v>Physical</v>
      </c>
      <c r="E1277" s="208" t="n">
        <f aca="false">IF(VLOOKUP(S1277,'DD-Lookup'!$J$6:$L$50,3,FALSE())="Monthly",(YEAR(AC1277)-YEAR(AB1277))*12+MONTH(AC1277)-MONTH(AB1277)+1,(AC1277-AB1277+1))</f>
        <v>1</v>
      </c>
      <c r="F1277" s="239" t="n">
        <f aca="false">E1277*SUM(P1277:Q1277)</f>
        <v>5000</v>
      </c>
      <c r="G1277" s="214" t="n">
        <v>1289535</v>
      </c>
      <c r="H1277" s="215" t="n">
        <v>37035.3511342593</v>
      </c>
      <c r="I1277" s="0" t="s">
        <v>593</v>
      </c>
      <c r="M1277" s="0" t="s">
        <v>858</v>
      </c>
      <c r="N1277" s="0" t="s">
        <v>1305</v>
      </c>
      <c r="O1277" s="0" t="s">
        <v>1382</v>
      </c>
      <c r="P1277" s="216" t="n">
        <v>5000</v>
      </c>
      <c r="S1277" s="0" t="s">
        <v>1026</v>
      </c>
      <c r="T1277" s="0" t="s">
        <v>784</v>
      </c>
      <c r="U1277" s="218" t="n">
        <v>4.015</v>
      </c>
      <c r="V1277" s="0" t="s">
        <v>1424</v>
      </c>
      <c r="W1277" s="0" t="s">
        <v>1314</v>
      </c>
      <c r="X1277" s="0" t="s">
        <v>1315</v>
      </c>
      <c r="Y1277" s="0" t="s">
        <v>1310</v>
      </c>
      <c r="Z1277" s="0" t="s">
        <v>571</v>
      </c>
      <c r="AA1277" s="0" t="n">
        <v>807289</v>
      </c>
      <c r="AB1277" s="215" t="n">
        <v>37036.875</v>
      </c>
      <c r="AC1277" s="215" t="n">
        <v>37036.875</v>
      </c>
    </row>
    <row r="1278" customFormat="false" ht="12.75" hidden="false" customHeight="false" outlineLevel="0" collapsed="false">
      <c r="A1278" s="208" t="str">
        <f aca="false">B1278&amp;" "&amp;C1278&amp;" "&amp;D1278</f>
        <v>US Natural Gas Physical</v>
      </c>
      <c r="B1278" s="208" t="str">
        <f aca="false">IF((LEFT(N1278,2)="US"),"US","")</f>
        <v>US</v>
      </c>
      <c r="C1278" s="208" t="str">
        <f aca="false">M1278</f>
        <v>Natural Gas</v>
      </c>
      <c r="D1278" s="208" t="str">
        <f aca="false">IF(ISNUMBER(FIND("Phy",N1278))=TRUE(),"Physical","Financial")</f>
        <v>Physical</v>
      </c>
      <c r="E1278" s="208" t="n">
        <f aca="false">IF(VLOOKUP(S1278,'DD-Lookup'!$J$6:$L$50,3,FALSE())="Monthly",(YEAR(AC1278)-YEAR(AB1278))*12+MONTH(AC1278)-MONTH(AB1278)+1,(AC1278-AB1278+1))</f>
        <v>1</v>
      </c>
      <c r="F1278" s="239" t="n">
        <f aca="false">E1278*SUM(P1278:Q1278)</f>
        <v>10000</v>
      </c>
      <c r="G1278" s="214" t="n">
        <v>1289536</v>
      </c>
      <c r="H1278" s="215" t="n">
        <v>37035.3512152778</v>
      </c>
      <c r="I1278" s="0" t="s">
        <v>1399</v>
      </c>
      <c r="M1278" s="0" t="s">
        <v>858</v>
      </c>
      <c r="N1278" s="0" t="s">
        <v>1305</v>
      </c>
      <c r="O1278" s="0" t="s">
        <v>1432</v>
      </c>
      <c r="P1278" s="216" t="n">
        <v>10000</v>
      </c>
      <c r="S1278" s="0" t="s">
        <v>1026</v>
      </c>
      <c r="T1278" s="0" t="s">
        <v>784</v>
      </c>
      <c r="U1278" s="218" t="n">
        <v>4.135</v>
      </c>
      <c r="V1278" s="0" t="s">
        <v>1441</v>
      </c>
      <c r="W1278" s="0" t="s">
        <v>1434</v>
      </c>
      <c r="X1278" s="0" t="s">
        <v>1435</v>
      </c>
      <c r="Y1278" s="0" t="s">
        <v>1310</v>
      </c>
      <c r="Z1278" s="0" t="s">
        <v>571</v>
      </c>
      <c r="AA1278" s="0" t="n">
        <v>807290</v>
      </c>
      <c r="AB1278" s="215" t="n">
        <v>37036.875</v>
      </c>
      <c r="AC1278" s="215" t="n">
        <v>37036.875</v>
      </c>
    </row>
    <row r="1279" customFormat="false" ht="12.75" hidden="false" customHeight="false" outlineLevel="0" collapsed="false">
      <c r="A1279" s="208" t="str">
        <f aca="false">B1279&amp;" "&amp;C1279&amp;" "&amp;D1279</f>
        <v>US Power Physical</v>
      </c>
      <c r="B1279" s="208" t="str">
        <f aca="false">IF((LEFT(N1279,2)="US"),"US","")</f>
        <v>US</v>
      </c>
      <c r="C1279" s="208" t="str">
        <f aca="false">M1279</f>
        <v>Power</v>
      </c>
      <c r="D1279" s="208" t="str">
        <f aca="false">IF(ISNUMBER(FIND("Phy",N1279))=TRUE(),"Physical","Financial")</f>
        <v>Physical</v>
      </c>
      <c r="E1279" s="208" t="n">
        <f aca="false">IF(VLOOKUP(S1279,'DD-Lookup'!$J$6:$L$50,3,FALSE())="Monthly",(YEAR(AC1279)-YEAR(AB1279))*12+MONTH(AC1279)-MONTH(AB1279)+1,(AC1279-AB1279+1))</f>
        <v>1</v>
      </c>
      <c r="F1279" s="239" t="n">
        <f aca="false">E1279*SUM(P1279:Q1279)</f>
        <v>50</v>
      </c>
      <c r="G1279" s="214" t="n">
        <v>1289537</v>
      </c>
      <c r="H1279" s="215" t="n">
        <v>37035.3512268519</v>
      </c>
      <c r="I1279" s="0" t="s">
        <v>1152</v>
      </c>
      <c r="M1279" s="0" t="s">
        <v>67</v>
      </c>
      <c r="N1279" s="0" t="s">
        <v>1081</v>
      </c>
      <c r="O1279" s="0" t="s">
        <v>1120</v>
      </c>
      <c r="P1279" s="216" t="n">
        <v>50</v>
      </c>
      <c r="S1279" s="0" t="s">
        <v>930</v>
      </c>
      <c r="T1279" s="0" t="s">
        <v>784</v>
      </c>
      <c r="U1279" s="218" t="n">
        <v>30.8</v>
      </c>
      <c r="V1279" s="0" t="s">
        <v>1222</v>
      </c>
      <c r="W1279" s="0" t="s">
        <v>1122</v>
      </c>
      <c r="X1279" s="0" t="s">
        <v>1123</v>
      </c>
      <c r="Y1279" s="0" t="s">
        <v>1051</v>
      </c>
      <c r="Z1279" s="0" t="s">
        <v>618</v>
      </c>
      <c r="AA1279" s="0" t="n">
        <v>621346.1</v>
      </c>
      <c r="AB1279" s="215" t="n">
        <v>37036.875</v>
      </c>
      <c r="AC1279" s="215" t="n">
        <v>37036.875</v>
      </c>
    </row>
    <row r="1280" customFormat="false" ht="12.75" hidden="false" customHeight="false" outlineLevel="0" collapsed="false">
      <c r="A1280" s="208" t="str">
        <f aca="false">B1280&amp;" "&amp;C1280&amp;" "&amp;D1280</f>
        <v>US Natural Gas Physical</v>
      </c>
      <c r="B1280" s="208" t="str">
        <f aca="false">IF((LEFT(N1280,2)="US"),"US","")</f>
        <v>US</v>
      </c>
      <c r="C1280" s="208" t="str">
        <f aca="false">M1280</f>
        <v>Natural Gas</v>
      </c>
      <c r="D1280" s="208" t="str">
        <f aca="false">IF(ISNUMBER(FIND("Phy",N1280))=TRUE(),"Physical","Financial")</f>
        <v>Physical</v>
      </c>
      <c r="E1280" s="208" t="n">
        <f aca="false">IF(VLOOKUP(S1280,'DD-Lookup'!$J$6:$L$50,3,FALSE())="Monthly",(YEAR(AC1280)-YEAR(AB1280))*12+MONTH(AC1280)-MONTH(AB1280)+1,(AC1280-AB1280+1))</f>
        <v>1</v>
      </c>
      <c r="F1280" s="239" t="n">
        <f aca="false">E1280*SUM(P1280:Q1280)</f>
        <v>10000</v>
      </c>
      <c r="G1280" s="214" t="n">
        <v>1289538</v>
      </c>
      <c r="H1280" s="215" t="n">
        <v>37035.3513078704</v>
      </c>
      <c r="I1280" s="0" t="s">
        <v>1500</v>
      </c>
      <c r="M1280" s="0" t="s">
        <v>858</v>
      </c>
      <c r="N1280" s="0" t="s">
        <v>1305</v>
      </c>
      <c r="O1280" s="0" t="s">
        <v>1724</v>
      </c>
      <c r="P1280" s="216" t="n">
        <v>10000</v>
      </c>
      <c r="S1280" s="0" t="s">
        <v>1026</v>
      </c>
      <c r="T1280" s="0" t="s">
        <v>784</v>
      </c>
      <c r="U1280" s="218" t="n">
        <v>3.525</v>
      </c>
      <c r="V1280" s="0" t="s">
        <v>1578</v>
      </c>
      <c r="W1280" s="0" t="s">
        <v>1514</v>
      </c>
      <c r="X1280" s="0" t="s">
        <v>1535</v>
      </c>
      <c r="Y1280" s="0" t="s">
        <v>1310</v>
      </c>
      <c r="Z1280" s="0" t="s">
        <v>571</v>
      </c>
      <c r="AA1280" s="0" t="n">
        <v>807291</v>
      </c>
      <c r="AB1280" s="215" t="n">
        <v>37036.875</v>
      </c>
      <c r="AC1280" s="215" t="n">
        <v>37036.875</v>
      </c>
    </row>
    <row r="1281" customFormat="false" ht="12.75" hidden="false" customHeight="false" outlineLevel="0" collapsed="false">
      <c r="A1281" s="208" t="str">
        <f aca="false">B1281&amp;" "&amp;C1281&amp;" "&amp;D1281</f>
        <v>US Power Physical</v>
      </c>
      <c r="B1281" s="208" t="str">
        <f aca="false">IF((LEFT(N1281,2)="US"),"US","")</f>
        <v>US</v>
      </c>
      <c r="C1281" s="208" t="str">
        <f aca="false">M1281</f>
        <v>Power</v>
      </c>
      <c r="D1281" s="208" t="str">
        <f aca="false">IF(ISNUMBER(FIND("Phy",N1281))=TRUE(),"Physical","Financial")</f>
        <v>Physical</v>
      </c>
      <c r="E1281" s="208" t="n">
        <f aca="false">IF(VLOOKUP(S1281,'DD-Lookup'!$J$6:$L$50,3,FALSE())="Monthly",(YEAR(AC1281)-YEAR(AB1281))*12+MONTH(AC1281)-MONTH(AB1281)+1,(AC1281-AB1281+1))</f>
        <v>2</v>
      </c>
      <c r="F1281" s="239" t="n">
        <f aca="false">E1281*SUM(P1281:Q1281)</f>
        <v>50</v>
      </c>
      <c r="G1281" s="214" t="n">
        <v>1289539</v>
      </c>
      <c r="H1281" s="215" t="n">
        <v>37035.3513310185</v>
      </c>
      <c r="I1281" s="0" t="s">
        <v>1073</v>
      </c>
      <c r="M1281" s="0" t="s">
        <v>67</v>
      </c>
      <c r="N1281" s="0" t="s">
        <v>1648</v>
      </c>
      <c r="O1281" s="0" t="s">
        <v>1656</v>
      </c>
      <c r="Q1281" s="216" t="n">
        <v>25</v>
      </c>
      <c r="S1281" s="0" t="s">
        <v>930</v>
      </c>
      <c r="T1281" s="0" t="s">
        <v>784</v>
      </c>
      <c r="U1281" s="218" t="n">
        <v>130</v>
      </c>
      <c r="V1281" s="0" t="s">
        <v>1691</v>
      </c>
      <c r="W1281" s="0" t="s">
        <v>1651</v>
      </c>
      <c r="X1281" s="0" t="s">
        <v>1652</v>
      </c>
      <c r="Y1281" s="0" t="s">
        <v>1051</v>
      </c>
      <c r="Z1281" s="0" t="s">
        <v>618</v>
      </c>
      <c r="AA1281" s="0" t="n">
        <v>621347.1</v>
      </c>
      <c r="AB1281" s="215" t="n">
        <v>37038.875</v>
      </c>
      <c r="AC1281" s="215" t="n">
        <v>37039.875</v>
      </c>
    </row>
    <row r="1282" customFormat="false" ht="12.75" hidden="false" customHeight="false" outlineLevel="0" collapsed="false">
      <c r="A1282" s="208" t="str">
        <f aca="false">B1282&amp;" "&amp;C1282&amp;" "&amp;D1282</f>
        <v>US Natural Gas Physical</v>
      </c>
      <c r="B1282" s="208" t="str">
        <f aca="false">IF((LEFT(N1282,2)="US"),"US","")</f>
        <v>US</v>
      </c>
      <c r="C1282" s="208" t="str">
        <f aca="false">M1282</f>
        <v>Natural Gas</v>
      </c>
      <c r="D1282" s="208" t="str">
        <f aca="false">IF(ISNUMBER(FIND("Phy",N1282))=TRUE(),"Physical","Financial")</f>
        <v>Physical</v>
      </c>
      <c r="E1282" s="208" t="n">
        <f aca="false">IF(VLOOKUP(S1282,'DD-Lookup'!$J$6:$L$50,3,FALSE())="Monthly",(YEAR(AC1282)-YEAR(AB1282))*12+MONTH(AC1282)-MONTH(AB1282)+1,(AC1282-AB1282+1))</f>
        <v>1</v>
      </c>
      <c r="F1282" s="239" t="n">
        <f aca="false">E1282*SUM(P1282:Q1282)</f>
        <v>1013</v>
      </c>
      <c r="G1282" s="214" t="n">
        <v>1289540</v>
      </c>
      <c r="H1282" s="215" t="n">
        <v>37035.3513541667</v>
      </c>
      <c r="I1282" s="0" t="s">
        <v>1886</v>
      </c>
      <c r="M1282" s="0" t="s">
        <v>858</v>
      </c>
      <c r="N1282" s="0" t="s">
        <v>1305</v>
      </c>
      <c r="O1282" s="0" t="s">
        <v>1397</v>
      </c>
      <c r="P1282" s="216" t="n">
        <v>1013</v>
      </c>
      <c r="S1282" s="0" t="s">
        <v>1026</v>
      </c>
      <c r="T1282" s="0" t="s">
        <v>784</v>
      </c>
      <c r="U1282" s="218" t="n">
        <v>4.01</v>
      </c>
      <c r="V1282" s="0" t="s">
        <v>1887</v>
      </c>
      <c r="W1282" s="0" t="s">
        <v>1361</v>
      </c>
      <c r="X1282" s="0" t="s">
        <v>1362</v>
      </c>
      <c r="Y1282" s="0" t="s">
        <v>1310</v>
      </c>
      <c r="Z1282" s="0" t="s">
        <v>571</v>
      </c>
      <c r="AA1282" s="0" t="n">
        <v>807293</v>
      </c>
      <c r="AB1282" s="215" t="n">
        <v>37036.875</v>
      </c>
      <c r="AC1282" s="215" t="n">
        <v>37036.875</v>
      </c>
    </row>
    <row r="1283" customFormat="false" ht="12.75" hidden="false" customHeight="false" outlineLevel="0" collapsed="false">
      <c r="A1283" s="208" t="str">
        <f aca="false">B1283&amp;" "&amp;C1283&amp;" "&amp;D1283</f>
        <v>US Natural Gas Physical</v>
      </c>
      <c r="B1283" s="208" t="str">
        <f aca="false">IF((LEFT(N1283,2)="US"),"US","")</f>
        <v>US</v>
      </c>
      <c r="C1283" s="208" t="str">
        <f aca="false">M1283</f>
        <v>Natural Gas</v>
      </c>
      <c r="D1283" s="208" t="str">
        <f aca="false">IF(ISNUMBER(FIND("Phy",N1283))=TRUE(),"Physical","Financial")</f>
        <v>Physical</v>
      </c>
      <c r="E1283" s="208" t="n">
        <f aca="false">IF(VLOOKUP(S1283,'DD-Lookup'!$J$6:$L$50,3,FALSE())="Monthly",(YEAR(AC1283)-YEAR(AB1283))*12+MONTH(AC1283)-MONTH(AB1283)+1,(AC1283-AB1283+1))</f>
        <v>1</v>
      </c>
      <c r="F1283" s="239" t="n">
        <f aca="false">E1283*SUM(P1283:Q1283)</f>
        <v>10000</v>
      </c>
      <c r="G1283" s="214" t="n">
        <v>1289541</v>
      </c>
      <c r="H1283" s="215" t="n">
        <v>37035.3513773148</v>
      </c>
      <c r="I1283" s="0" t="s">
        <v>1115</v>
      </c>
      <c r="M1283" s="0" t="s">
        <v>858</v>
      </c>
      <c r="N1283" s="0" t="s">
        <v>1305</v>
      </c>
      <c r="O1283" s="0" t="s">
        <v>1533</v>
      </c>
      <c r="Q1283" s="216" t="n">
        <v>10000</v>
      </c>
      <c r="S1283" s="0" t="s">
        <v>1026</v>
      </c>
      <c r="T1283" s="0" t="s">
        <v>784</v>
      </c>
      <c r="U1283" s="218" t="n">
        <v>4</v>
      </c>
      <c r="V1283" s="0" t="s">
        <v>1621</v>
      </c>
      <c r="W1283" s="0" t="s">
        <v>1514</v>
      </c>
      <c r="X1283" s="0" t="s">
        <v>1535</v>
      </c>
      <c r="Y1283" s="0" t="s">
        <v>1310</v>
      </c>
      <c r="Z1283" s="0" t="s">
        <v>571</v>
      </c>
      <c r="AA1283" s="0" t="n">
        <v>807294</v>
      </c>
      <c r="AB1283" s="215" t="n">
        <v>37036.875</v>
      </c>
      <c r="AC1283" s="215" t="n">
        <v>37036.875</v>
      </c>
    </row>
    <row r="1284" customFormat="false" ht="12.75" hidden="false" customHeight="false" outlineLevel="0" collapsed="false">
      <c r="A1284" s="208" t="str">
        <f aca="false">B1284&amp;" "&amp;C1284&amp;" "&amp;D1284</f>
        <v>US Natural Gas Financial</v>
      </c>
      <c r="B1284" s="208" t="str">
        <f aca="false">IF((LEFT(N1284,2)="US"),"US","")</f>
        <v>US</v>
      </c>
      <c r="C1284" s="208" t="str">
        <f aca="false">M1284</f>
        <v>Natural Gas</v>
      </c>
      <c r="D1284" s="208" t="str">
        <f aca="false">IF(ISNUMBER(FIND("Phy",N1284))=TRUE(),"Physical","Financial")</f>
        <v>Financial</v>
      </c>
      <c r="E1284" s="208" t="n">
        <f aca="false">IF(VLOOKUP(S1284,'DD-Lookup'!$J$6:$L$50,3,FALSE())="Monthly",(YEAR(AC1284)-YEAR(AB1284))*12+MONTH(AC1284)-MONTH(AB1284)+1,(AC1284-AB1284+1))</f>
        <v>30</v>
      </c>
      <c r="F1284" s="239" t="n">
        <f aca="false">E1284*SUM(P1284:Q1284)</f>
        <v>300000</v>
      </c>
      <c r="G1284" s="214" t="n">
        <v>1289542</v>
      </c>
      <c r="H1284" s="215" t="n">
        <v>37035.351400463</v>
      </c>
      <c r="I1284" s="0" t="s">
        <v>1622</v>
      </c>
      <c r="M1284" s="0" t="s">
        <v>858</v>
      </c>
      <c r="N1284" s="0" t="s">
        <v>1024</v>
      </c>
      <c r="O1284" s="0" t="s">
        <v>1025</v>
      </c>
      <c r="P1284" s="216" t="n">
        <v>10000</v>
      </c>
      <c r="S1284" s="0" t="s">
        <v>1026</v>
      </c>
      <c r="T1284" s="0" t="s">
        <v>784</v>
      </c>
      <c r="U1284" s="218" t="n">
        <v>4.18</v>
      </c>
      <c r="V1284" s="0" t="s">
        <v>1623</v>
      </c>
      <c r="W1284" s="0" t="s">
        <v>1028</v>
      </c>
      <c r="X1284" s="0" t="s">
        <v>1029</v>
      </c>
      <c r="Y1284" s="0" t="s">
        <v>838</v>
      </c>
      <c r="Z1284" s="0" t="s">
        <v>571</v>
      </c>
      <c r="AA1284" s="0" t="s">
        <v>1888</v>
      </c>
      <c r="AB1284" s="215" t="n">
        <v>37043.875</v>
      </c>
      <c r="AC1284" s="215" t="n">
        <v>37072.875</v>
      </c>
    </row>
    <row r="1285" customFormat="false" ht="12.75" hidden="false" customHeight="false" outlineLevel="0" collapsed="false">
      <c r="A1285" s="208" t="str">
        <f aca="false">B1285&amp;" "&amp;C1285&amp;" "&amp;D1285</f>
        <v>US Natural Gas Financial</v>
      </c>
      <c r="B1285" s="208" t="str">
        <f aca="false">IF((LEFT(N1285,2)="US"),"US","")</f>
        <v>US</v>
      </c>
      <c r="C1285" s="208" t="str">
        <f aca="false">M1285</f>
        <v>Natural Gas</v>
      </c>
      <c r="D1285" s="208" t="str">
        <f aca="false">IF(ISNUMBER(FIND("Phy",N1285))=TRUE(),"Physical","Financial")</f>
        <v>Financial</v>
      </c>
      <c r="E1285" s="208" t="n">
        <f aca="false">IF(VLOOKUP(S1285,'DD-Lookup'!$J$6:$L$50,3,FALSE())="Monthly",(YEAR(AC1285)-YEAR(AB1285))*12+MONTH(AC1285)-MONTH(AB1285)+1,(AC1285-AB1285+1))</f>
        <v>30</v>
      </c>
      <c r="F1285" s="239" t="n">
        <f aca="false">E1285*SUM(P1285:Q1285)</f>
        <v>150000</v>
      </c>
      <c r="G1285" s="214" t="n">
        <v>1289543</v>
      </c>
      <c r="H1285" s="215" t="n">
        <v>37035.3514930556</v>
      </c>
      <c r="I1285" s="0" t="s">
        <v>1115</v>
      </c>
      <c r="M1285" s="0" t="s">
        <v>858</v>
      </c>
      <c r="N1285" s="0" t="s">
        <v>1024</v>
      </c>
      <c r="O1285" s="0" t="s">
        <v>1025</v>
      </c>
      <c r="P1285" s="216" t="n">
        <v>5000</v>
      </c>
      <c r="S1285" s="0" t="s">
        <v>1026</v>
      </c>
      <c r="T1285" s="0" t="s">
        <v>784</v>
      </c>
      <c r="U1285" s="218" t="n">
        <v>4.18</v>
      </c>
      <c r="V1285" s="0" t="s">
        <v>1410</v>
      </c>
      <c r="W1285" s="0" t="s">
        <v>1028</v>
      </c>
      <c r="X1285" s="0" t="s">
        <v>1029</v>
      </c>
      <c r="Y1285" s="0" t="s">
        <v>838</v>
      </c>
      <c r="Z1285" s="0" t="s">
        <v>571</v>
      </c>
      <c r="AA1285" s="0" t="s">
        <v>1889</v>
      </c>
      <c r="AB1285" s="215" t="n">
        <v>37043.875</v>
      </c>
      <c r="AC1285" s="215" t="n">
        <v>37072.875</v>
      </c>
    </row>
    <row r="1286" customFormat="false" ht="12.75" hidden="false" customHeight="false" outlineLevel="0" collapsed="false">
      <c r="A1286" s="208" t="str">
        <f aca="false">B1286&amp;" "&amp;C1286&amp;" "&amp;D1286</f>
        <v>US Natural Gas Physical</v>
      </c>
      <c r="B1286" s="208" t="str">
        <f aca="false">IF((LEFT(N1286,2)="US"),"US","")</f>
        <v>US</v>
      </c>
      <c r="C1286" s="208" t="str">
        <f aca="false">M1286</f>
        <v>Natural Gas</v>
      </c>
      <c r="D1286" s="208" t="str">
        <f aca="false">IF(ISNUMBER(FIND("Phy",N1286))=TRUE(),"Physical","Financial")</f>
        <v>Physical</v>
      </c>
      <c r="E1286" s="208" t="n">
        <f aca="false">IF(VLOOKUP(S1286,'DD-Lookup'!$J$6:$L$50,3,FALSE())="Monthly",(YEAR(AC1286)-YEAR(AB1286))*12+MONTH(AC1286)-MONTH(AB1286)+1,(AC1286-AB1286+1))</f>
        <v>1</v>
      </c>
      <c r="F1286" s="239" t="n">
        <f aca="false">E1286*SUM(P1286:Q1286)</f>
        <v>1641</v>
      </c>
      <c r="G1286" s="214" t="n">
        <v>1289544</v>
      </c>
      <c r="H1286" s="215" t="n">
        <v>37035.3515393519</v>
      </c>
      <c r="I1286" s="0" t="s">
        <v>1750</v>
      </c>
      <c r="M1286" s="0" t="s">
        <v>858</v>
      </c>
      <c r="N1286" s="0" t="s">
        <v>1305</v>
      </c>
      <c r="O1286" s="0" t="s">
        <v>1382</v>
      </c>
      <c r="Q1286" s="216" t="n">
        <v>1641</v>
      </c>
      <c r="S1286" s="0" t="s">
        <v>1026</v>
      </c>
      <c r="T1286" s="0" t="s">
        <v>784</v>
      </c>
      <c r="U1286" s="218" t="n">
        <v>4.02</v>
      </c>
      <c r="V1286" s="0" t="s">
        <v>1751</v>
      </c>
      <c r="W1286" s="0" t="s">
        <v>1314</v>
      </c>
      <c r="X1286" s="0" t="s">
        <v>1315</v>
      </c>
      <c r="Y1286" s="0" t="s">
        <v>1310</v>
      </c>
      <c r="Z1286" s="0" t="s">
        <v>571</v>
      </c>
      <c r="AA1286" s="0" t="n">
        <v>807295</v>
      </c>
      <c r="AB1286" s="215" t="n">
        <v>37036.875</v>
      </c>
      <c r="AC1286" s="215" t="n">
        <v>37036.875</v>
      </c>
    </row>
    <row r="1287" customFormat="false" ht="12.75" hidden="false" customHeight="false" outlineLevel="0" collapsed="false">
      <c r="A1287" s="208" t="str">
        <f aca="false">B1287&amp;" "&amp;C1287&amp;" "&amp;D1287</f>
        <v>US Natural Gas Physical</v>
      </c>
      <c r="B1287" s="208" t="str">
        <f aca="false">IF((LEFT(N1287,2)="US"),"US","")</f>
        <v>US</v>
      </c>
      <c r="C1287" s="208" t="str">
        <f aca="false">M1287</f>
        <v>Natural Gas</v>
      </c>
      <c r="D1287" s="208" t="str">
        <f aca="false">IF(ISNUMBER(FIND("Phy",N1287))=TRUE(),"Physical","Financial")</f>
        <v>Physical</v>
      </c>
      <c r="E1287" s="208" t="n">
        <f aca="false">IF(VLOOKUP(S1287,'DD-Lookup'!$J$6:$L$50,3,FALSE())="Monthly",(YEAR(AC1287)-YEAR(AB1287))*12+MONTH(AC1287)-MONTH(AB1287)+1,(AC1287-AB1287+1))</f>
        <v>1</v>
      </c>
      <c r="F1287" s="239" t="n">
        <f aca="false">E1287*SUM(P1287:Q1287)</f>
        <v>10000</v>
      </c>
      <c r="G1287" s="214" t="n">
        <v>1289545</v>
      </c>
      <c r="H1287" s="215" t="n">
        <v>37035.3516203704</v>
      </c>
      <c r="I1287" s="0" t="s">
        <v>1779</v>
      </c>
      <c r="M1287" s="0" t="s">
        <v>858</v>
      </c>
      <c r="N1287" s="0" t="s">
        <v>1305</v>
      </c>
      <c r="O1287" s="0" t="s">
        <v>1533</v>
      </c>
      <c r="P1287" s="216" t="n">
        <v>10000</v>
      </c>
      <c r="S1287" s="0" t="s">
        <v>1026</v>
      </c>
      <c r="T1287" s="0" t="s">
        <v>784</v>
      </c>
      <c r="U1287" s="218" t="n">
        <v>3.975</v>
      </c>
      <c r="V1287" s="0" t="s">
        <v>1820</v>
      </c>
      <c r="W1287" s="0" t="s">
        <v>1514</v>
      </c>
      <c r="X1287" s="0" t="s">
        <v>1535</v>
      </c>
      <c r="Y1287" s="0" t="s">
        <v>1310</v>
      </c>
      <c r="Z1287" s="0" t="s">
        <v>571</v>
      </c>
      <c r="AA1287" s="0" t="n">
        <v>807296</v>
      </c>
      <c r="AB1287" s="215" t="n">
        <v>37036.875</v>
      </c>
      <c r="AC1287" s="215" t="n">
        <v>37036.875</v>
      </c>
    </row>
    <row r="1288" customFormat="false" ht="12.75" hidden="false" customHeight="false" outlineLevel="0" collapsed="false">
      <c r="A1288" s="208" t="str">
        <f aca="false">B1288&amp;" "&amp;C1288&amp;" "&amp;D1288</f>
        <v>US Natural Gas Physical</v>
      </c>
      <c r="B1288" s="208" t="str">
        <f aca="false">IF((LEFT(N1288,2)="US"),"US","")</f>
        <v>US</v>
      </c>
      <c r="C1288" s="208" t="str">
        <f aca="false">M1288</f>
        <v>Natural Gas</v>
      </c>
      <c r="D1288" s="208" t="str">
        <f aca="false">IF(ISNUMBER(FIND("Phy",N1288))=TRUE(),"Physical","Financial")</f>
        <v>Physical</v>
      </c>
      <c r="E1288" s="208" t="n">
        <f aca="false">IF(VLOOKUP(S1288,'DD-Lookup'!$J$6:$L$50,3,FALSE())="Monthly",(YEAR(AC1288)-YEAR(AB1288))*12+MONTH(AC1288)-MONTH(AB1288)+1,(AC1288-AB1288+1))</f>
        <v>1</v>
      </c>
      <c r="F1288" s="239" t="n">
        <f aca="false">E1288*SUM(P1288:Q1288)</f>
        <v>5000</v>
      </c>
      <c r="G1288" s="214" t="n">
        <v>1289546</v>
      </c>
      <c r="H1288" s="215" t="n">
        <v>37035.3516203704</v>
      </c>
      <c r="I1288" s="0" t="s">
        <v>1750</v>
      </c>
      <c r="M1288" s="0" t="s">
        <v>858</v>
      </c>
      <c r="N1288" s="0" t="s">
        <v>1305</v>
      </c>
      <c r="O1288" s="0" t="s">
        <v>1382</v>
      </c>
      <c r="Q1288" s="216" t="n">
        <v>5000</v>
      </c>
      <c r="S1288" s="0" t="s">
        <v>1026</v>
      </c>
      <c r="T1288" s="0" t="s">
        <v>784</v>
      </c>
      <c r="U1288" s="218" t="n">
        <v>4.025</v>
      </c>
      <c r="V1288" s="0" t="s">
        <v>1751</v>
      </c>
      <c r="W1288" s="0" t="s">
        <v>1314</v>
      </c>
      <c r="X1288" s="0" t="s">
        <v>1315</v>
      </c>
      <c r="Y1288" s="0" t="s">
        <v>1310</v>
      </c>
      <c r="Z1288" s="0" t="s">
        <v>571</v>
      </c>
      <c r="AA1288" s="0" t="n">
        <v>807297</v>
      </c>
      <c r="AB1288" s="215" t="n">
        <v>37036.875</v>
      </c>
      <c r="AC1288" s="215" t="n">
        <v>37036.875</v>
      </c>
    </row>
    <row r="1289" customFormat="false" ht="12.75" hidden="false" customHeight="false" outlineLevel="0" collapsed="false">
      <c r="A1289" s="208" t="str">
        <f aca="false">B1289&amp;" "&amp;C1289&amp;" "&amp;D1289</f>
        <v>US Natural Gas Physical</v>
      </c>
      <c r="B1289" s="208" t="str">
        <f aca="false">IF((LEFT(N1289,2)="US"),"US","")</f>
        <v>US</v>
      </c>
      <c r="C1289" s="208" t="str">
        <f aca="false">M1289</f>
        <v>Natural Gas</v>
      </c>
      <c r="D1289" s="208" t="str">
        <f aca="false">IF(ISNUMBER(FIND("Phy",N1289))=TRUE(),"Physical","Financial")</f>
        <v>Physical</v>
      </c>
      <c r="E1289" s="208" t="n">
        <f aca="false">IF(VLOOKUP(S1289,'DD-Lookup'!$J$6:$L$50,3,FALSE())="Monthly",(YEAR(AC1289)-YEAR(AB1289))*12+MONTH(AC1289)-MONTH(AB1289)+1,(AC1289-AB1289+1))</f>
        <v>1</v>
      </c>
      <c r="F1289" s="239" t="n">
        <f aca="false">E1289*SUM(P1289:Q1289)</f>
        <v>5000</v>
      </c>
      <c r="G1289" s="214" t="n">
        <v>1289547</v>
      </c>
      <c r="H1289" s="215" t="n">
        <v>37035.3516898148</v>
      </c>
      <c r="I1289" s="0" t="s">
        <v>593</v>
      </c>
      <c r="M1289" s="0" t="s">
        <v>858</v>
      </c>
      <c r="N1289" s="0" t="s">
        <v>1305</v>
      </c>
      <c r="O1289" s="0" t="s">
        <v>1382</v>
      </c>
      <c r="P1289" s="216" t="n">
        <v>5000</v>
      </c>
      <c r="S1289" s="0" t="s">
        <v>1026</v>
      </c>
      <c r="T1289" s="0" t="s">
        <v>784</v>
      </c>
      <c r="U1289" s="218" t="n">
        <v>4.02</v>
      </c>
      <c r="V1289" s="0" t="s">
        <v>1424</v>
      </c>
      <c r="W1289" s="0" t="s">
        <v>1314</v>
      </c>
      <c r="X1289" s="0" t="s">
        <v>1315</v>
      </c>
      <c r="Y1289" s="0" t="s">
        <v>1310</v>
      </c>
      <c r="Z1289" s="0" t="s">
        <v>571</v>
      </c>
      <c r="AA1289" s="0" t="n">
        <v>807298</v>
      </c>
      <c r="AB1289" s="215" t="n">
        <v>37036.875</v>
      </c>
      <c r="AC1289" s="215" t="n">
        <v>37036.875</v>
      </c>
    </row>
    <row r="1290" customFormat="false" ht="12.75" hidden="false" customHeight="false" outlineLevel="0" collapsed="false">
      <c r="A1290" s="208" t="str">
        <f aca="false">B1290&amp;" "&amp;C1290&amp;" "&amp;D1290</f>
        <v>US Natural Gas Physical</v>
      </c>
      <c r="B1290" s="208" t="str">
        <f aca="false">IF((LEFT(N1290,2)="US"),"US","")</f>
        <v>US</v>
      </c>
      <c r="C1290" s="208" t="str">
        <f aca="false">M1290</f>
        <v>Natural Gas</v>
      </c>
      <c r="D1290" s="208" t="str">
        <f aca="false">IF(ISNUMBER(FIND("Phy",N1290))=TRUE(),"Physical","Financial")</f>
        <v>Physical</v>
      </c>
      <c r="E1290" s="208" t="n">
        <f aca="false">IF(VLOOKUP(S1290,'DD-Lookup'!$J$6:$L$50,3,FALSE())="Monthly",(YEAR(AC1290)-YEAR(AB1290))*12+MONTH(AC1290)-MONTH(AB1290)+1,(AC1290-AB1290+1))</f>
        <v>1</v>
      </c>
      <c r="F1290" s="239" t="n">
        <f aca="false">E1290*SUM(P1290:Q1290)</f>
        <v>10000</v>
      </c>
      <c r="G1290" s="214" t="n">
        <v>1289548</v>
      </c>
      <c r="H1290" s="215" t="n">
        <v>37035.351712963</v>
      </c>
      <c r="I1290" s="0" t="s">
        <v>1115</v>
      </c>
      <c r="M1290" s="0" t="s">
        <v>858</v>
      </c>
      <c r="N1290" s="0" t="s">
        <v>1305</v>
      </c>
      <c r="O1290" s="0" t="s">
        <v>1533</v>
      </c>
      <c r="Q1290" s="216" t="n">
        <v>10000</v>
      </c>
      <c r="S1290" s="0" t="s">
        <v>1026</v>
      </c>
      <c r="T1290" s="0" t="s">
        <v>784</v>
      </c>
      <c r="U1290" s="218" t="n">
        <v>4</v>
      </c>
      <c r="V1290" s="0" t="s">
        <v>1621</v>
      </c>
      <c r="W1290" s="0" t="s">
        <v>1514</v>
      </c>
      <c r="X1290" s="0" t="s">
        <v>1535</v>
      </c>
      <c r="Y1290" s="0" t="s">
        <v>1310</v>
      </c>
      <c r="Z1290" s="0" t="s">
        <v>571</v>
      </c>
      <c r="AA1290" s="0" t="n">
        <v>807299</v>
      </c>
      <c r="AB1290" s="215" t="n">
        <v>37036.875</v>
      </c>
      <c r="AC1290" s="215" t="n">
        <v>37036.875</v>
      </c>
    </row>
    <row r="1291" customFormat="false" ht="12.75" hidden="false" customHeight="false" outlineLevel="0" collapsed="false">
      <c r="A1291" s="208" t="str">
        <f aca="false">B1291&amp;" "&amp;C1291&amp;" "&amp;D1291</f>
        <v>US Natural Gas Physical</v>
      </c>
      <c r="B1291" s="208" t="str">
        <f aca="false">IF((LEFT(N1291,2)="US"),"US","")</f>
        <v>US</v>
      </c>
      <c r="C1291" s="208" t="str">
        <f aca="false">M1291</f>
        <v>Natural Gas</v>
      </c>
      <c r="D1291" s="208" t="str">
        <f aca="false">IF(ISNUMBER(FIND("Phy",N1291))=TRUE(),"Physical","Financial")</f>
        <v>Physical</v>
      </c>
      <c r="E1291" s="208" t="n">
        <f aca="false">IF(VLOOKUP(S1291,'DD-Lookup'!$J$6:$L$50,3,FALSE())="Monthly",(YEAR(AC1291)-YEAR(AB1291))*12+MONTH(AC1291)-MONTH(AB1291)+1,(AC1291-AB1291+1))</f>
        <v>1</v>
      </c>
      <c r="F1291" s="239" t="n">
        <f aca="false">E1291*SUM(P1291:Q1291)</f>
        <v>20000</v>
      </c>
      <c r="G1291" s="214" t="n">
        <v>1289549</v>
      </c>
      <c r="H1291" s="215" t="n">
        <v>37035.3517708333</v>
      </c>
      <c r="I1291" s="0" t="s">
        <v>1890</v>
      </c>
      <c r="M1291" s="0" t="s">
        <v>858</v>
      </c>
      <c r="N1291" s="0" t="s">
        <v>1305</v>
      </c>
      <c r="O1291" s="0" t="s">
        <v>1491</v>
      </c>
      <c r="P1291" s="216" t="n">
        <v>20000</v>
      </c>
      <c r="S1291" s="0" t="s">
        <v>1026</v>
      </c>
      <c r="T1291" s="0" t="s">
        <v>784</v>
      </c>
      <c r="U1291" s="218" t="n">
        <v>4.365</v>
      </c>
      <c r="V1291" s="0" t="s">
        <v>1891</v>
      </c>
      <c r="W1291" s="0" t="s">
        <v>1493</v>
      </c>
      <c r="X1291" s="0" t="s">
        <v>1494</v>
      </c>
      <c r="Y1291" s="0" t="s">
        <v>1310</v>
      </c>
      <c r="Z1291" s="0" t="s">
        <v>571</v>
      </c>
      <c r="AA1291" s="0" t="n">
        <v>807300</v>
      </c>
      <c r="AB1291" s="215" t="n">
        <v>37036.875</v>
      </c>
      <c r="AC1291" s="215" t="n">
        <v>37036.875</v>
      </c>
    </row>
    <row r="1292" customFormat="false" ht="12.75" hidden="false" customHeight="false" outlineLevel="0" collapsed="false">
      <c r="A1292" s="208" t="str">
        <f aca="false">B1292&amp;" "&amp;C1292&amp;" "&amp;D1292</f>
        <v>US Power Physical</v>
      </c>
      <c r="B1292" s="208" t="str">
        <f aca="false">IF((LEFT(N1292,2)="US"),"US","")</f>
        <v>US</v>
      </c>
      <c r="C1292" s="208" t="str">
        <f aca="false">M1292</f>
        <v>Power</v>
      </c>
      <c r="D1292" s="208" t="str">
        <f aca="false">IF(ISNUMBER(FIND("Phy",N1292))=TRUE(),"Physical","Financial")</f>
        <v>Physical</v>
      </c>
      <c r="E1292" s="208" t="n">
        <f aca="false">IF(VLOOKUP(S1292,'DD-Lookup'!$J$6:$L$50,3,FALSE())="Monthly",(YEAR(AC1292)-YEAR(AB1292))*12+MONTH(AC1292)-MONTH(AB1292)+1,(AC1292-AB1292+1))</f>
        <v>3</v>
      </c>
      <c r="F1292" s="239" t="n">
        <f aca="false">E1292*SUM(P1292:Q1292)</f>
        <v>150</v>
      </c>
      <c r="G1292" s="214" t="n">
        <v>1289550</v>
      </c>
      <c r="H1292" s="215" t="n">
        <v>37035.3518055556</v>
      </c>
      <c r="I1292" s="0" t="s">
        <v>1102</v>
      </c>
      <c r="M1292" s="0" t="s">
        <v>67</v>
      </c>
      <c r="N1292" s="0" t="s">
        <v>1081</v>
      </c>
      <c r="O1292" s="0" t="s">
        <v>1092</v>
      </c>
      <c r="Q1292" s="216" t="n">
        <v>50</v>
      </c>
      <c r="S1292" s="0" t="s">
        <v>930</v>
      </c>
      <c r="T1292" s="0" t="s">
        <v>784</v>
      </c>
      <c r="U1292" s="218" t="n">
        <v>48.75</v>
      </c>
      <c r="V1292" s="0" t="s">
        <v>1892</v>
      </c>
      <c r="W1292" s="0" t="s">
        <v>1094</v>
      </c>
      <c r="X1292" s="0" t="s">
        <v>1063</v>
      </c>
      <c r="Y1292" s="0" t="s">
        <v>1051</v>
      </c>
      <c r="Z1292" s="0" t="s">
        <v>618</v>
      </c>
      <c r="AA1292" s="0" t="n">
        <v>621348.1</v>
      </c>
      <c r="AB1292" s="215" t="n">
        <v>37040.875</v>
      </c>
      <c r="AC1292" s="215" t="n">
        <v>37042.875</v>
      </c>
    </row>
    <row r="1293" customFormat="false" ht="12.75" hidden="false" customHeight="false" outlineLevel="0" collapsed="false">
      <c r="A1293" s="208" t="str">
        <f aca="false">B1293&amp;" "&amp;C1293&amp;" "&amp;D1293</f>
        <v>US Natural Gas Physical</v>
      </c>
      <c r="B1293" s="208" t="str">
        <f aca="false">IF((LEFT(N1293,2)="US"),"US","")</f>
        <v>US</v>
      </c>
      <c r="C1293" s="208" t="str">
        <f aca="false">M1293</f>
        <v>Natural Gas</v>
      </c>
      <c r="D1293" s="208" t="str">
        <f aca="false">IF(ISNUMBER(FIND("Phy",N1293))=TRUE(),"Physical","Financial")</f>
        <v>Physical</v>
      </c>
      <c r="E1293" s="208" t="n">
        <f aca="false">IF(VLOOKUP(S1293,'DD-Lookup'!$J$6:$L$50,3,FALSE())="Monthly",(YEAR(AC1293)-YEAR(AB1293))*12+MONTH(AC1293)-MONTH(AB1293)+1,(AC1293-AB1293+1))</f>
        <v>1</v>
      </c>
      <c r="F1293" s="239" t="n">
        <f aca="false">E1293*SUM(P1293:Q1293)</f>
        <v>10000</v>
      </c>
      <c r="G1293" s="214" t="n">
        <v>1289551</v>
      </c>
      <c r="H1293" s="215" t="n">
        <v>37035.3518402778</v>
      </c>
      <c r="I1293" s="0" t="s">
        <v>600</v>
      </c>
      <c r="M1293" s="0" t="s">
        <v>858</v>
      </c>
      <c r="N1293" s="0" t="s">
        <v>1305</v>
      </c>
      <c r="O1293" s="0" t="s">
        <v>1306</v>
      </c>
      <c r="Q1293" s="216" t="n">
        <v>10000</v>
      </c>
      <c r="S1293" s="0" t="s">
        <v>1026</v>
      </c>
      <c r="T1293" s="0" t="s">
        <v>784</v>
      </c>
      <c r="U1293" s="218" t="n">
        <v>4.2025</v>
      </c>
      <c r="V1293" s="0" t="s">
        <v>1425</v>
      </c>
      <c r="W1293" s="0" t="s">
        <v>1308</v>
      </c>
      <c r="X1293" s="0" t="s">
        <v>1309</v>
      </c>
      <c r="Y1293" s="0" t="s">
        <v>1310</v>
      </c>
      <c r="Z1293" s="0" t="s">
        <v>571</v>
      </c>
      <c r="AA1293" s="0" t="n">
        <v>807301</v>
      </c>
      <c r="AB1293" s="215" t="n">
        <v>37036.875</v>
      </c>
      <c r="AC1293" s="215" t="n">
        <v>37036.875</v>
      </c>
    </row>
    <row r="1294" customFormat="false" ht="12.75" hidden="false" customHeight="false" outlineLevel="0" collapsed="false">
      <c r="A1294" s="208" t="str">
        <f aca="false">B1294&amp;" "&amp;C1294&amp;" "&amp;D1294</f>
        <v>US Natural Gas Physical</v>
      </c>
      <c r="B1294" s="208" t="str">
        <f aca="false">IF((LEFT(N1294,2)="US"),"US","")</f>
        <v>US</v>
      </c>
      <c r="C1294" s="208" t="str">
        <f aca="false">M1294</f>
        <v>Natural Gas</v>
      </c>
      <c r="D1294" s="208" t="str">
        <f aca="false">IF(ISNUMBER(FIND("Phy",N1294))=TRUE(),"Physical","Financial")</f>
        <v>Physical</v>
      </c>
      <c r="E1294" s="208" t="n">
        <f aca="false">IF(VLOOKUP(S1294,'DD-Lookup'!$J$6:$L$50,3,FALSE())="Monthly",(YEAR(AC1294)-YEAR(AB1294))*12+MONTH(AC1294)-MONTH(AB1294)+1,(AC1294-AB1294+1))</f>
        <v>1</v>
      </c>
      <c r="F1294" s="239" t="n">
        <f aca="false">E1294*SUM(P1294:Q1294)</f>
        <v>10000</v>
      </c>
      <c r="G1294" s="214" t="n">
        <v>1289552</v>
      </c>
      <c r="H1294" s="215" t="n">
        <v>37035.3518518519</v>
      </c>
      <c r="I1294" s="0" t="s">
        <v>1779</v>
      </c>
      <c r="M1294" s="0" t="s">
        <v>858</v>
      </c>
      <c r="N1294" s="0" t="s">
        <v>1305</v>
      </c>
      <c r="O1294" s="0" t="s">
        <v>1533</v>
      </c>
      <c r="P1294" s="216" t="n">
        <v>10000</v>
      </c>
      <c r="S1294" s="0" t="s">
        <v>1026</v>
      </c>
      <c r="T1294" s="0" t="s">
        <v>784</v>
      </c>
      <c r="U1294" s="218" t="n">
        <v>3.975</v>
      </c>
      <c r="V1294" s="0" t="s">
        <v>1820</v>
      </c>
      <c r="W1294" s="0" t="s">
        <v>1514</v>
      </c>
      <c r="X1294" s="0" t="s">
        <v>1535</v>
      </c>
      <c r="Y1294" s="0" t="s">
        <v>1310</v>
      </c>
      <c r="Z1294" s="0" t="s">
        <v>571</v>
      </c>
      <c r="AA1294" s="0" t="n">
        <v>807302</v>
      </c>
      <c r="AB1294" s="215" t="n">
        <v>37036.875</v>
      </c>
      <c r="AC1294" s="215" t="n">
        <v>37036.875</v>
      </c>
    </row>
    <row r="1295" customFormat="false" ht="12.75" hidden="false" customHeight="false" outlineLevel="0" collapsed="false">
      <c r="A1295" s="208" t="str">
        <f aca="false">B1295&amp;" "&amp;C1295&amp;" "&amp;D1295</f>
        <v>US Natural Gas Financial</v>
      </c>
      <c r="B1295" s="208" t="str">
        <f aca="false">IF((LEFT(N1295,2)="US"),"US","")</f>
        <v>US</v>
      </c>
      <c r="C1295" s="208" t="str">
        <f aca="false">M1295</f>
        <v>Natural Gas</v>
      </c>
      <c r="D1295" s="208" t="str">
        <f aca="false">IF(ISNUMBER(FIND("Phy",N1295))=TRUE(),"Physical","Financial")</f>
        <v>Financial</v>
      </c>
      <c r="E1295" s="208" t="n">
        <f aca="false">IF(VLOOKUP(S1295,'DD-Lookup'!$J$6:$L$50,3,FALSE())="Monthly",(YEAR(AC1295)-YEAR(AB1295))*12+MONTH(AC1295)-MONTH(AB1295)+1,(AC1295-AB1295+1))</f>
        <v>31</v>
      </c>
      <c r="F1295" s="239" t="n">
        <f aca="false">E1295*SUM(P1295:Q1295)</f>
        <v>77500</v>
      </c>
      <c r="G1295" s="214" t="n">
        <v>1289553</v>
      </c>
      <c r="H1295" s="215" t="n">
        <v>37035.3519097222</v>
      </c>
      <c r="I1295" s="0" t="s">
        <v>1098</v>
      </c>
      <c r="M1295" s="0" t="s">
        <v>858</v>
      </c>
      <c r="N1295" s="0" t="s">
        <v>1024</v>
      </c>
      <c r="O1295" s="0" t="s">
        <v>1099</v>
      </c>
      <c r="P1295" s="216" t="n">
        <v>2500</v>
      </c>
      <c r="S1295" s="0" t="s">
        <v>1026</v>
      </c>
      <c r="T1295" s="0" t="s">
        <v>784</v>
      </c>
      <c r="U1295" s="218" t="n">
        <v>4.2475</v>
      </c>
      <c r="V1295" s="0" t="s">
        <v>1100</v>
      </c>
      <c r="W1295" s="0" t="s">
        <v>1028</v>
      </c>
      <c r="X1295" s="0" t="s">
        <v>1029</v>
      </c>
      <c r="Y1295" s="0" t="s">
        <v>838</v>
      </c>
      <c r="Z1295" s="0" t="s">
        <v>571</v>
      </c>
      <c r="AA1295" s="0" t="s">
        <v>1893</v>
      </c>
      <c r="AB1295" s="215" t="n">
        <v>37073.875</v>
      </c>
      <c r="AC1295" s="215" t="n">
        <v>37103.875</v>
      </c>
    </row>
    <row r="1296" customFormat="false" ht="12.75" hidden="false" customHeight="false" outlineLevel="0" collapsed="false">
      <c r="A1296" s="208" t="str">
        <f aca="false">B1296&amp;" "&amp;C1296&amp;" "&amp;D1296</f>
        <v>US Natural Gas Financial</v>
      </c>
      <c r="B1296" s="208" t="str">
        <f aca="false">IF((LEFT(N1296,2)="US"),"US","")</f>
        <v>US</v>
      </c>
      <c r="C1296" s="208" t="str">
        <f aca="false">M1296</f>
        <v>Natural Gas</v>
      </c>
      <c r="D1296" s="208" t="str">
        <f aca="false">IF(ISNUMBER(FIND("Phy",N1296))=TRUE(),"Physical","Financial")</f>
        <v>Financial</v>
      </c>
      <c r="E1296" s="208" t="n">
        <f aca="false">IF(VLOOKUP(S1296,'DD-Lookup'!$J$6:$L$50,3,FALSE())="Monthly",(YEAR(AC1296)-YEAR(AB1296))*12+MONTH(AC1296)-MONTH(AB1296)+1,(AC1296-AB1296+1))</f>
        <v>153</v>
      </c>
      <c r="F1296" s="239" t="n">
        <f aca="false">E1296*SUM(P1296:Q1296)</f>
        <v>3060000</v>
      </c>
      <c r="G1296" s="214" t="n">
        <v>1289555</v>
      </c>
      <c r="H1296" s="215" t="n">
        <v>37035.3519444445</v>
      </c>
      <c r="I1296" s="0" t="s">
        <v>1141</v>
      </c>
      <c r="M1296" s="0" t="s">
        <v>858</v>
      </c>
      <c r="N1296" s="0" t="s">
        <v>1482</v>
      </c>
      <c r="O1296" s="0" t="s">
        <v>1869</v>
      </c>
      <c r="Q1296" s="216" t="n">
        <v>20000</v>
      </c>
      <c r="S1296" s="0" t="s">
        <v>1026</v>
      </c>
      <c r="T1296" s="0" t="s">
        <v>784</v>
      </c>
      <c r="U1296" s="218" t="n">
        <v>0.005</v>
      </c>
      <c r="V1296" s="0" t="s">
        <v>1142</v>
      </c>
      <c r="W1296" s="0" t="s">
        <v>1851</v>
      </c>
      <c r="X1296" s="0" t="s">
        <v>1852</v>
      </c>
      <c r="Y1296" s="0" t="s">
        <v>838</v>
      </c>
      <c r="Z1296" s="0" t="s">
        <v>571</v>
      </c>
      <c r="AA1296" s="0" t="s">
        <v>1894</v>
      </c>
      <c r="AB1296" s="215" t="n">
        <v>37043</v>
      </c>
      <c r="AC1296" s="215" t="n">
        <v>37195</v>
      </c>
    </row>
    <row r="1297" customFormat="false" ht="12.75" hidden="false" customHeight="false" outlineLevel="0" collapsed="false">
      <c r="A1297" s="208" t="str">
        <f aca="false">B1297&amp;" "&amp;C1297&amp;" "&amp;D1297</f>
        <v>US Natural Gas Physical</v>
      </c>
      <c r="B1297" s="208" t="str">
        <f aca="false">IF((LEFT(N1297,2)="US"),"US","")</f>
        <v>US</v>
      </c>
      <c r="C1297" s="208" t="str">
        <f aca="false">M1297</f>
        <v>Natural Gas</v>
      </c>
      <c r="D1297" s="208" t="str">
        <f aca="false">IF(ISNUMBER(FIND("Phy",N1297))=TRUE(),"Physical","Financial")</f>
        <v>Physical</v>
      </c>
      <c r="E1297" s="208" t="n">
        <f aca="false">IF(VLOOKUP(S1297,'DD-Lookup'!$J$6:$L$50,3,FALSE())="Monthly",(YEAR(AC1297)-YEAR(AB1297))*12+MONTH(AC1297)-MONTH(AB1297)+1,(AC1297-AB1297+1))</f>
        <v>1</v>
      </c>
      <c r="F1297" s="239" t="n">
        <f aca="false">E1297*SUM(P1297:Q1297)</f>
        <v>10000</v>
      </c>
      <c r="G1297" s="214" t="n">
        <v>1289556</v>
      </c>
      <c r="H1297" s="215" t="n">
        <v>37035.352037037</v>
      </c>
      <c r="I1297" s="0" t="s">
        <v>1059</v>
      </c>
      <c r="M1297" s="0" t="s">
        <v>858</v>
      </c>
      <c r="N1297" s="0" t="s">
        <v>1305</v>
      </c>
      <c r="O1297" s="0" t="s">
        <v>1533</v>
      </c>
      <c r="Q1297" s="216" t="n">
        <v>10000</v>
      </c>
      <c r="S1297" s="0" t="s">
        <v>1026</v>
      </c>
      <c r="T1297" s="0" t="s">
        <v>784</v>
      </c>
      <c r="U1297" s="218" t="n">
        <v>4</v>
      </c>
      <c r="V1297" s="0" t="s">
        <v>1895</v>
      </c>
      <c r="W1297" s="0" t="s">
        <v>1514</v>
      </c>
      <c r="X1297" s="0" t="s">
        <v>1535</v>
      </c>
      <c r="Y1297" s="0" t="s">
        <v>1310</v>
      </c>
      <c r="Z1297" s="0" t="s">
        <v>571</v>
      </c>
      <c r="AA1297" s="0" t="n">
        <v>807304</v>
      </c>
      <c r="AB1297" s="215" t="n">
        <v>37036.875</v>
      </c>
      <c r="AC1297" s="215" t="n">
        <v>37036.875</v>
      </c>
    </row>
    <row r="1298" customFormat="false" ht="12.75" hidden="false" customHeight="false" outlineLevel="0" collapsed="false">
      <c r="A1298" s="208" t="str">
        <f aca="false">B1298&amp;" "&amp;C1298&amp;" "&amp;D1298</f>
        <v>US Natural Gas Financial</v>
      </c>
      <c r="B1298" s="208" t="str">
        <f aca="false">IF((LEFT(N1298,2)="US"),"US","")</f>
        <v>US</v>
      </c>
      <c r="C1298" s="208" t="str">
        <f aca="false">M1298</f>
        <v>Natural Gas</v>
      </c>
      <c r="D1298" s="208" t="str">
        <f aca="false">IF(ISNUMBER(FIND("Phy",N1298))=TRUE(),"Physical","Financial")</f>
        <v>Financial</v>
      </c>
      <c r="E1298" s="208" t="n">
        <f aca="false">IF(VLOOKUP(S1298,'DD-Lookup'!$J$6:$L$50,3,FALSE())="Monthly",(YEAR(AC1298)-YEAR(AB1298))*12+MONTH(AC1298)-MONTH(AB1298)+1,(AC1298-AB1298+1))</f>
        <v>30</v>
      </c>
      <c r="F1298" s="239" t="n">
        <f aca="false">E1298*SUM(P1298:Q1298)</f>
        <v>300000</v>
      </c>
      <c r="G1298" s="214" t="n">
        <v>1289557</v>
      </c>
      <c r="H1298" s="215" t="n">
        <v>37035.3520486111</v>
      </c>
      <c r="I1298" s="0" t="s">
        <v>1278</v>
      </c>
      <c r="M1298" s="0" t="s">
        <v>858</v>
      </c>
      <c r="N1298" s="0" t="s">
        <v>1024</v>
      </c>
      <c r="O1298" s="0" t="s">
        <v>1025</v>
      </c>
      <c r="P1298" s="216" t="n">
        <v>10000</v>
      </c>
      <c r="S1298" s="0" t="s">
        <v>1026</v>
      </c>
      <c r="T1298" s="0" t="s">
        <v>784</v>
      </c>
      <c r="U1298" s="218" t="n">
        <v>4.18</v>
      </c>
      <c r="V1298" s="0" t="s">
        <v>1279</v>
      </c>
      <c r="W1298" s="0" t="s">
        <v>1028</v>
      </c>
      <c r="X1298" s="0" t="s">
        <v>1029</v>
      </c>
      <c r="Y1298" s="0" t="s">
        <v>838</v>
      </c>
      <c r="Z1298" s="0" t="s">
        <v>571</v>
      </c>
      <c r="AA1298" s="0" t="s">
        <v>1896</v>
      </c>
      <c r="AB1298" s="215" t="n">
        <v>37043.875</v>
      </c>
      <c r="AC1298" s="215" t="n">
        <v>37072.875</v>
      </c>
    </row>
    <row r="1299" customFormat="false" ht="12.75" hidden="false" customHeight="false" outlineLevel="0" collapsed="false">
      <c r="A1299" s="208" t="str">
        <f aca="false">B1299&amp;" "&amp;C1299&amp;" "&amp;D1299</f>
        <v>US Natural Gas Physical</v>
      </c>
      <c r="B1299" s="208" t="str">
        <f aca="false">IF((LEFT(N1299,2)="US"),"US","")</f>
        <v>US</v>
      </c>
      <c r="C1299" s="208" t="str">
        <f aca="false">M1299</f>
        <v>Natural Gas</v>
      </c>
      <c r="D1299" s="208" t="str">
        <f aca="false">IF(ISNUMBER(FIND("Phy",N1299))=TRUE(),"Physical","Financial")</f>
        <v>Physical</v>
      </c>
      <c r="E1299" s="208" t="n">
        <f aca="false">IF(VLOOKUP(S1299,'DD-Lookup'!$J$6:$L$50,3,FALSE())="Monthly",(YEAR(AC1299)-YEAR(AB1299))*12+MONTH(AC1299)-MONTH(AB1299)+1,(AC1299-AB1299+1))</f>
        <v>1</v>
      </c>
      <c r="F1299" s="239" t="n">
        <f aca="false">E1299*SUM(P1299:Q1299)</f>
        <v>5000</v>
      </c>
      <c r="G1299" s="214" t="n">
        <v>1289558</v>
      </c>
      <c r="H1299" s="215" t="n">
        <v>37035.3520601852</v>
      </c>
      <c r="I1299" s="0" t="s">
        <v>1107</v>
      </c>
      <c r="M1299" s="0" t="s">
        <v>858</v>
      </c>
      <c r="N1299" s="0" t="s">
        <v>1305</v>
      </c>
      <c r="O1299" s="0" t="s">
        <v>1498</v>
      </c>
      <c r="Q1299" s="216" t="n">
        <v>5000</v>
      </c>
      <c r="S1299" s="0" t="s">
        <v>1026</v>
      </c>
      <c r="T1299" s="0" t="s">
        <v>784</v>
      </c>
      <c r="U1299" s="218" t="n">
        <v>4.48</v>
      </c>
      <c r="V1299" s="0" t="s">
        <v>1897</v>
      </c>
      <c r="W1299" s="0" t="s">
        <v>1388</v>
      </c>
      <c r="X1299" s="0" t="s">
        <v>1389</v>
      </c>
      <c r="Y1299" s="0" t="s">
        <v>1310</v>
      </c>
      <c r="Z1299" s="0" t="s">
        <v>571</v>
      </c>
      <c r="AA1299" s="0" t="n">
        <v>807305</v>
      </c>
      <c r="AB1299" s="215" t="n">
        <v>37036.875</v>
      </c>
      <c r="AC1299" s="215" t="n">
        <v>37036.875</v>
      </c>
    </row>
    <row r="1300" customFormat="false" ht="12.75" hidden="false" customHeight="false" outlineLevel="0" collapsed="false">
      <c r="A1300" s="208" t="str">
        <f aca="false">B1300&amp;" "&amp;C1300&amp;" "&amp;D1300</f>
        <v>US Natural Gas Physical</v>
      </c>
      <c r="B1300" s="208" t="str">
        <f aca="false">IF((LEFT(N1300,2)="US"),"US","")</f>
        <v>US</v>
      </c>
      <c r="C1300" s="208" t="str">
        <f aca="false">M1300</f>
        <v>Natural Gas</v>
      </c>
      <c r="D1300" s="208" t="str">
        <f aca="false">IF(ISNUMBER(FIND("Phy",N1300))=TRUE(),"Physical","Financial")</f>
        <v>Physical</v>
      </c>
      <c r="E1300" s="208" t="n">
        <f aca="false">IF(VLOOKUP(S1300,'DD-Lookup'!$J$6:$L$50,3,FALSE())="Monthly",(YEAR(AC1300)-YEAR(AB1300))*12+MONTH(AC1300)-MONTH(AB1300)+1,(AC1300-AB1300+1))</f>
        <v>1</v>
      </c>
      <c r="F1300" s="239" t="n">
        <f aca="false">E1300*SUM(P1300:Q1300)</f>
        <v>10000</v>
      </c>
      <c r="G1300" s="214" t="n">
        <v>1289559</v>
      </c>
      <c r="H1300" s="215" t="n">
        <v>37035.3520949074</v>
      </c>
      <c r="I1300" s="0" t="s">
        <v>593</v>
      </c>
      <c r="M1300" s="0" t="s">
        <v>858</v>
      </c>
      <c r="N1300" s="0" t="s">
        <v>1305</v>
      </c>
      <c r="O1300" s="0" t="s">
        <v>1533</v>
      </c>
      <c r="P1300" s="216" t="n">
        <v>10000</v>
      </c>
      <c r="S1300" s="0" t="s">
        <v>1026</v>
      </c>
      <c r="T1300" s="0" t="s">
        <v>784</v>
      </c>
      <c r="U1300" s="218" t="n">
        <v>3.975</v>
      </c>
      <c r="V1300" s="0" t="s">
        <v>1534</v>
      </c>
      <c r="W1300" s="0" t="s">
        <v>1514</v>
      </c>
      <c r="X1300" s="0" t="s">
        <v>1535</v>
      </c>
      <c r="Y1300" s="0" t="s">
        <v>1310</v>
      </c>
      <c r="Z1300" s="0" t="s">
        <v>571</v>
      </c>
      <c r="AA1300" s="0" t="n">
        <v>807306</v>
      </c>
      <c r="AB1300" s="215" t="n">
        <v>37036.875</v>
      </c>
      <c r="AC1300" s="215" t="n">
        <v>37036.875</v>
      </c>
    </row>
    <row r="1301" customFormat="false" ht="12.75" hidden="false" customHeight="false" outlineLevel="0" collapsed="false">
      <c r="A1301" s="208" t="str">
        <f aca="false">B1301&amp;" "&amp;C1301&amp;" "&amp;D1301</f>
        <v>US Natural Gas Physical</v>
      </c>
      <c r="B1301" s="208" t="str">
        <f aca="false">IF((LEFT(N1301,2)="US"),"US","")</f>
        <v>US</v>
      </c>
      <c r="C1301" s="208" t="str">
        <f aca="false">M1301</f>
        <v>Natural Gas</v>
      </c>
      <c r="D1301" s="208" t="str">
        <f aca="false">IF(ISNUMBER(FIND("Phy",N1301))=TRUE(),"Physical","Financial")</f>
        <v>Physical</v>
      </c>
      <c r="E1301" s="208" t="n">
        <f aca="false">IF(VLOOKUP(S1301,'DD-Lookup'!$J$6:$L$50,3,FALSE())="Monthly",(YEAR(AC1301)-YEAR(AB1301))*12+MONTH(AC1301)-MONTH(AB1301)+1,(AC1301-AB1301+1))</f>
        <v>1</v>
      </c>
      <c r="F1301" s="239" t="n">
        <f aca="false">E1301*SUM(P1301:Q1301)</f>
        <v>25000</v>
      </c>
      <c r="G1301" s="214" t="n">
        <v>1289560</v>
      </c>
      <c r="H1301" s="215" t="n">
        <v>37035.3521296296</v>
      </c>
      <c r="I1301" s="0" t="s">
        <v>593</v>
      </c>
      <c r="M1301" s="0" t="s">
        <v>858</v>
      </c>
      <c r="N1301" s="0" t="s">
        <v>1305</v>
      </c>
      <c r="O1301" s="0" t="s">
        <v>1432</v>
      </c>
      <c r="Q1301" s="216" t="n">
        <v>25000</v>
      </c>
      <c r="S1301" s="0" t="s">
        <v>1026</v>
      </c>
      <c r="T1301" s="0" t="s">
        <v>784</v>
      </c>
      <c r="U1301" s="218" t="n">
        <v>4.14</v>
      </c>
      <c r="V1301" s="0" t="s">
        <v>1543</v>
      </c>
      <c r="W1301" s="0" t="s">
        <v>1434</v>
      </c>
      <c r="X1301" s="0" t="s">
        <v>1435</v>
      </c>
      <c r="Y1301" s="0" t="s">
        <v>1310</v>
      </c>
      <c r="Z1301" s="0" t="s">
        <v>571</v>
      </c>
      <c r="AA1301" s="0" t="n">
        <v>807307</v>
      </c>
      <c r="AB1301" s="215" t="n">
        <v>37036.875</v>
      </c>
      <c r="AC1301" s="215" t="n">
        <v>37036.875</v>
      </c>
    </row>
    <row r="1302" customFormat="false" ht="12.75" hidden="false" customHeight="false" outlineLevel="0" collapsed="false">
      <c r="A1302" s="208" t="str">
        <f aca="false">B1302&amp;" "&amp;C1302&amp;" "&amp;D1302</f>
        <v>US Power Physical</v>
      </c>
      <c r="B1302" s="208" t="str">
        <f aca="false">IF((LEFT(N1302,2)="US"),"US","")</f>
        <v>US</v>
      </c>
      <c r="C1302" s="208" t="str">
        <f aca="false">M1302</f>
        <v>Power</v>
      </c>
      <c r="D1302" s="208" t="str">
        <f aca="false">IF(ISNUMBER(FIND("Phy",N1302))=TRUE(),"Physical","Financial")</f>
        <v>Physical</v>
      </c>
      <c r="E1302" s="208" t="n">
        <f aca="false">IF(VLOOKUP(S1302,'DD-Lookup'!$J$6:$L$50,3,FALSE())="Monthly",(YEAR(AC1302)-YEAR(AB1302))*12+MONTH(AC1302)-MONTH(AB1302)+1,(AC1302-AB1302+1))</f>
        <v>2</v>
      </c>
      <c r="F1302" s="239" t="n">
        <f aca="false">E1302*SUM(P1302:Q1302)</f>
        <v>50</v>
      </c>
      <c r="G1302" s="214" t="n">
        <v>1289561</v>
      </c>
      <c r="H1302" s="215" t="n">
        <v>37035.3521412037</v>
      </c>
      <c r="I1302" s="0" t="s">
        <v>1248</v>
      </c>
      <c r="M1302" s="0" t="s">
        <v>67</v>
      </c>
      <c r="N1302" s="0" t="s">
        <v>1628</v>
      </c>
      <c r="O1302" s="0" t="s">
        <v>1629</v>
      </c>
      <c r="P1302" s="216" t="n">
        <v>25</v>
      </c>
      <c r="S1302" s="0" t="s">
        <v>930</v>
      </c>
      <c r="T1302" s="0" t="s">
        <v>784</v>
      </c>
      <c r="U1302" s="218" t="n">
        <v>92</v>
      </c>
      <c r="V1302" s="0" t="s">
        <v>1752</v>
      </c>
      <c r="W1302" s="0" t="s">
        <v>1631</v>
      </c>
      <c r="X1302" s="0" t="s">
        <v>1632</v>
      </c>
      <c r="Y1302" s="0" t="s">
        <v>1051</v>
      </c>
      <c r="Z1302" s="0" t="s">
        <v>618</v>
      </c>
      <c r="AA1302" s="0" t="n">
        <v>621349.1</v>
      </c>
      <c r="AB1302" s="215" t="n">
        <v>37038.875</v>
      </c>
      <c r="AC1302" s="215" t="n">
        <v>37039.875</v>
      </c>
    </row>
    <row r="1303" customFormat="false" ht="12.75" hidden="false" customHeight="false" outlineLevel="0" collapsed="false">
      <c r="A1303" s="208" t="str">
        <f aca="false">B1303&amp;" "&amp;C1303&amp;" "&amp;D1303</f>
        <v>US Natural Gas Physical</v>
      </c>
      <c r="B1303" s="208" t="str">
        <f aca="false">IF((LEFT(N1303,2)="US"),"US","")</f>
        <v>US</v>
      </c>
      <c r="C1303" s="208" t="str">
        <f aca="false">M1303</f>
        <v>Natural Gas</v>
      </c>
      <c r="D1303" s="208" t="str">
        <f aca="false">IF(ISNUMBER(FIND("Phy",N1303))=TRUE(),"Physical","Financial")</f>
        <v>Physical</v>
      </c>
      <c r="E1303" s="208" t="n">
        <f aca="false">IF(VLOOKUP(S1303,'DD-Lookup'!$J$6:$L$50,3,FALSE())="Monthly",(YEAR(AC1303)-YEAR(AB1303))*12+MONTH(AC1303)-MONTH(AB1303)+1,(AC1303-AB1303+1))</f>
        <v>1</v>
      </c>
      <c r="F1303" s="239" t="n">
        <f aca="false">E1303*SUM(P1303:Q1303)</f>
        <v>10000</v>
      </c>
      <c r="G1303" s="214" t="n">
        <v>1289562</v>
      </c>
      <c r="H1303" s="215" t="n">
        <v>37035.3521875</v>
      </c>
      <c r="I1303" s="0" t="s">
        <v>1452</v>
      </c>
      <c r="M1303" s="0" t="s">
        <v>858</v>
      </c>
      <c r="N1303" s="0" t="s">
        <v>1305</v>
      </c>
      <c r="O1303" s="0" t="s">
        <v>1306</v>
      </c>
      <c r="P1303" s="216" t="n">
        <v>10000</v>
      </c>
      <c r="S1303" s="0" t="s">
        <v>1026</v>
      </c>
      <c r="T1303" s="0" t="s">
        <v>784</v>
      </c>
      <c r="U1303" s="218" t="n">
        <v>4.2013</v>
      </c>
      <c r="V1303" s="0" t="s">
        <v>1453</v>
      </c>
      <c r="W1303" s="0" t="s">
        <v>1308</v>
      </c>
      <c r="X1303" s="0" t="s">
        <v>1309</v>
      </c>
      <c r="Y1303" s="0" t="s">
        <v>1310</v>
      </c>
      <c r="Z1303" s="0" t="s">
        <v>571</v>
      </c>
      <c r="AA1303" s="0" t="n">
        <v>807308</v>
      </c>
      <c r="AB1303" s="215" t="n">
        <v>37036.875</v>
      </c>
      <c r="AC1303" s="215" t="n">
        <v>37036.875</v>
      </c>
    </row>
    <row r="1304" customFormat="false" ht="12.75" hidden="false" customHeight="false" outlineLevel="0" collapsed="false">
      <c r="A1304" s="208" t="str">
        <f aca="false">B1304&amp;" "&amp;C1304&amp;" "&amp;D1304</f>
        <v>US Natural Gas Physical</v>
      </c>
      <c r="B1304" s="208" t="str">
        <f aca="false">IF((LEFT(N1304,2)="US"),"US","")</f>
        <v>US</v>
      </c>
      <c r="C1304" s="208" t="str">
        <f aca="false">M1304</f>
        <v>Natural Gas</v>
      </c>
      <c r="D1304" s="208" t="str">
        <f aca="false">IF(ISNUMBER(FIND("Phy",N1304))=TRUE(),"Physical","Financial")</f>
        <v>Physical</v>
      </c>
      <c r="E1304" s="208" t="n">
        <f aca="false">IF(VLOOKUP(S1304,'DD-Lookup'!$J$6:$L$50,3,FALSE())="Monthly",(YEAR(AC1304)-YEAR(AB1304))*12+MONTH(AC1304)-MONTH(AB1304)+1,(AC1304-AB1304+1))</f>
        <v>1</v>
      </c>
      <c r="F1304" s="239" t="n">
        <f aca="false">E1304*SUM(P1304:Q1304)</f>
        <v>5000</v>
      </c>
      <c r="G1304" s="214" t="n">
        <v>1289563</v>
      </c>
      <c r="H1304" s="215" t="n">
        <v>37035.3522222222</v>
      </c>
      <c r="I1304" s="0" t="s">
        <v>593</v>
      </c>
      <c r="M1304" s="0" t="s">
        <v>858</v>
      </c>
      <c r="N1304" s="0" t="s">
        <v>1305</v>
      </c>
      <c r="O1304" s="0" t="s">
        <v>1382</v>
      </c>
      <c r="P1304" s="216" t="n">
        <v>5000</v>
      </c>
      <c r="S1304" s="0" t="s">
        <v>1026</v>
      </c>
      <c r="T1304" s="0" t="s">
        <v>784</v>
      </c>
      <c r="U1304" s="218" t="n">
        <v>4.015</v>
      </c>
      <c r="V1304" s="0" t="s">
        <v>1424</v>
      </c>
      <c r="W1304" s="0" t="s">
        <v>1314</v>
      </c>
      <c r="X1304" s="0" t="s">
        <v>1315</v>
      </c>
      <c r="Y1304" s="0" t="s">
        <v>1310</v>
      </c>
      <c r="Z1304" s="0" t="s">
        <v>571</v>
      </c>
      <c r="AA1304" s="0" t="n">
        <v>807309</v>
      </c>
      <c r="AB1304" s="215" t="n">
        <v>37036.875</v>
      </c>
      <c r="AC1304" s="215" t="n">
        <v>37036.875</v>
      </c>
    </row>
    <row r="1305" customFormat="false" ht="12.75" hidden="false" customHeight="false" outlineLevel="0" collapsed="false">
      <c r="A1305" s="208" t="str">
        <f aca="false">B1305&amp;" "&amp;C1305&amp;" "&amp;D1305</f>
        <v>US Power Physical</v>
      </c>
      <c r="B1305" s="208" t="str">
        <f aca="false">IF((LEFT(N1305,2)="US"),"US","")</f>
        <v>US</v>
      </c>
      <c r="C1305" s="208" t="str">
        <f aca="false">M1305</f>
        <v>Power</v>
      </c>
      <c r="D1305" s="208" t="str">
        <f aca="false">IF(ISNUMBER(FIND("Phy",N1305))=TRUE(),"Physical","Financial")</f>
        <v>Physical</v>
      </c>
      <c r="E1305" s="208" t="n">
        <f aca="false">IF(VLOOKUP(S1305,'DD-Lookup'!$J$6:$L$50,3,FALSE())="Monthly",(YEAR(AC1305)-YEAR(AB1305))*12+MONTH(AC1305)-MONTH(AB1305)+1,(AC1305-AB1305+1))</f>
        <v>2</v>
      </c>
      <c r="F1305" s="239" t="n">
        <f aca="false">E1305*SUM(P1305:Q1305)</f>
        <v>10</v>
      </c>
      <c r="G1305" s="214" t="n">
        <v>1289564</v>
      </c>
      <c r="H1305" s="215" t="n">
        <v>37035.3522569445</v>
      </c>
      <c r="I1305" s="0" t="s">
        <v>1647</v>
      </c>
      <c r="M1305" s="0" t="s">
        <v>67</v>
      </c>
      <c r="N1305" s="0" t="s">
        <v>1648</v>
      </c>
      <c r="O1305" s="0" t="s">
        <v>1819</v>
      </c>
      <c r="P1305" s="216" t="n">
        <v>5</v>
      </c>
      <c r="S1305" s="0" t="s">
        <v>930</v>
      </c>
      <c r="T1305" s="0" t="s">
        <v>784</v>
      </c>
      <c r="U1305" s="218" t="n">
        <v>105</v>
      </c>
      <c r="V1305" s="0" t="s">
        <v>1650</v>
      </c>
      <c r="W1305" s="0" t="s">
        <v>1795</v>
      </c>
      <c r="X1305" s="0" t="s">
        <v>1652</v>
      </c>
      <c r="Y1305" s="0" t="s">
        <v>1051</v>
      </c>
      <c r="Z1305" s="0" t="s">
        <v>618</v>
      </c>
      <c r="AA1305" s="0" t="n">
        <v>621350.1</v>
      </c>
      <c r="AB1305" s="215" t="n">
        <v>37038.875</v>
      </c>
      <c r="AC1305" s="215" t="n">
        <v>37039.875</v>
      </c>
    </row>
    <row r="1306" customFormat="false" ht="12.75" hidden="false" customHeight="false" outlineLevel="0" collapsed="false">
      <c r="A1306" s="208" t="str">
        <f aca="false">B1306&amp;" "&amp;C1306&amp;" "&amp;D1306</f>
        <v>US Natural Gas Physical</v>
      </c>
      <c r="B1306" s="208" t="str">
        <f aca="false">IF((LEFT(N1306,2)="US"),"US","")</f>
        <v>US</v>
      </c>
      <c r="C1306" s="208" t="str">
        <f aca="false">M1306</f>
        <v>Natural Gas</v>
      </c>
      <c r="D1306" s="208" t="str">
        <f aca="false">IF(ISNUMBER(FIND("Phy",N1306))=TRUE(),"Physical","Financial")</f>
        <v>Physical</v>
      </c>
      <c r="E1306" s="208" t="n">
        <f aca="false">IF(VLOOKUP(S1306,'DD-Lookup'!$J$6:$L$50,3,FALSE())="Monthly",(YEAR(AC1306)-YEAR(AB1306))*12+MONTH(AC1306)-MONTH(AB1306)+1,(AC1306-AB1306+1))</f>
        <v>1</v>
      </c>
      <c r="F1306" s="239" t="n">
        <f aca="false">E1306*SUM(P1306:Q1306)</f>
        <v>5000</v>
      </c>
      <c r="G1306" s="214" t="n">
        <v>1289565</v>
      </c>
      <c r="H1306" s="215" t="n">
        <v>37035.3522685185</v>
      </c>
      <c r="I1306" s="0" t="s">
        <v>1471</v>
      </c>
      <c r="M1306" s="0" t="s">
        <v>858</v>
      </c>
      <c r="N1306" s="0" t="s">
        <v>1305</v>
      </c>
      <c r="O1306" s="0" t="s">
        <v>1469</v>
      </c>
      <c r="P1306" s="216" t="n">
        <v>5000</v>
      </c>
      <c r="S1306" s="0" t="s">
        <v>1026</v>
      </c>
      <c r="T1306" s="0" t="s">
        <v>784</v>
      </c>
      <c r="U1306" s="218" t="n">
        <v>4.0625</v>
      </c>
      <c r="V1306" s="0" t="s">
        <v>1472</v>
      </c>
      <c r="W1306" s="0" t="s">
        <v>1314</v>
      </c>
      <c r="X1306" s="0" t="s">
        <v>1315</v>
      </c>
      <c r="Y1306" s="0" t="s">
        <v>1310</v>
      </c>
      <c r="Z1306" s="0" t="s">
        <v>571</v>
      </c>
      <c r="AA1306" s="0" t="n">
        <v>807310</v>
      </c>
      <c r="AB1306" s="215" t="n">
        <v>37036.875</v>
      </c>
      <c r="AC1306" s="215" t="n">
        <v>37036.875</v>
      </c>
    </row>
    <row r="1307" customFormat="false" ht="12.75" hidden="false" customHeight="false" outlineLevel="0" collapsed="false">
      <c r="A1307" s="208" t="str">
        <f aca="false">B1307&amp;" "&amp;C1307&amp;" "&amp;D1307</f>
        <v>US Natural Gas Physical</v>
      </c>
      <c r="B1307" s="208" t="str">
        <f aca="false">IF((LEFT(N1307,2)="US"),"US","")</f>
        <v>US</v>
      </c>
      <c r="C1307" s="208" t="str">
        <f aca="false">M1307</f>
        <v>Natural Gas</v>
      </c>
      <c r="D1307" s="208" t="str">
        <f aca="false">IF(ISNUMBER(FIND("Phy",N1307))=TRUE(),"Physical","Financial")</f>
        <v>Physical</v>
      </c>
      <c r="E1307" s="208" t="n">
        <f aca="false">IF(VLOOKUP(S1307,'DD-Lookup'!$J$6:$L$50,3,FALSE())="Monthly",(YEAR(AC1307)-YEAR(AB1307))*12+MONTH(AC1307)-MONTH(AB1307)+1,(AC1307-AB1307+1))</f>
        <v>1</v>
      </c>
      <c r="F1307" s="239" t="n">
        <f aca="false">E1307*SUM(P1307:Q1307)</f>
        <v>5000</v>
      </c>
      <c r="G1307" s="214" t="n">
        <v>1289566</v>
      </c>
      <c r="H1307" s="215" t="n">
        <v>37035.3522800926</v>
      </c>
      <c r="I1307" s="0" t="s">
        <v>1452</v>
      </c>
      <c r="M1307" s="0" t="s">
        <v>858</v>
      </c>
      <c r="N1307" s="0" t="s">
        <v>1305</v>
      </c>
      <c r="O1307" s="0" t="s">
        <v>1313</v>
      </c>
      <c r="Q1307" s="216" t="n">
        <v>5000</v>
      </c>
      <c r="S1307" s="0" t="s">
        <v>1026</v>
      </c>
      <c r="T1307" s="0" t="s">
        <v>784</v>
      </c>
      <c r="U1307" s="218" t="n">
        <v>4.08</v>
      </c>
      <c r="V1307" s="0" t="s">
        <v>1453</v>
      </c>
      <c r="W1307" s="0" t="s">
        <v>1314</v>
      </c>
      <c r="X1307" s="0" t="s">
        <v>1315</v>
      </c>
      <c r="Y1307" s="0" t="s">
        <v>1310</v>
      </c>
      <c r="Z1307" s="0" t="s">
        <v>571</v>
      </c>
      <c r="AA1307" s="0" t="n">
        <v>807311</v>
      </c>
      <c r="AB1307" s="215" t="n">
        <v>37036.875</v>
      </c>
      <c r="AC1307" s="215" t="n">
        <v>37036.875</v>
      </c>
    </row>
    <row r="1308" customFormat="false" ht="12.75" hidden="false" customHeight="false" outlineLevel="0" collapsed="false">
      <c r="A1308" s="208" t="str">
        <f aca="false">B1308&amp;" "&amp;C1308&amp;" "&amp;D1308</f>
        <v>US Natural Gas Physical</v>
      </c>
      <c r="B1308" s="208" t="str">
        <f aca="false">IF((LEFT(N1308,2)="US"),"US","")</f>
        <v>US</v>
      </c>
      <c r="C1308" s="208" t="str">
        <f aca="false">M1308</f>
        <v>Natural Gas</v>
      </c>
      <c r="D1308" s="208" t="str">
        <f aca="false">IF(ISNUMBER(FIND("Phy",N1308))=TRUE(),"Physical","Financial")</f>
        <v>Physical</v>
      </c>
      <c r="E1308" s="208" t="n">
        <f aca="false">IF(VLOOKUP(S1308,'DD-Lookup'!$J$6:$L$50,3,FALSE())="Monthly",(YEAR(AC1308)-YEAR(AB1308))*12+MONTH(AC1308)-MONTH(AB1308)+1,(AC1308-AB1308+1))</f>
        <v>1</v>
      </c>
      <c r="F1308" s="239" t="n">
        <f aca="false">E1308*SUM(P1308:Q1308)</f>
        <v>20000</v>
      </c>
      <c r="G1308" s="214" t="n">
        <v>1289567</v>
      </c>
      <c r="H1308" s="215" t="n">
        <v>37035.352349537</v>
      </c>
      <c r="I1308" s="0" t="s">
        <v>593</v>
      </c>
      <c r="M1308" s="0" t="s">
        <v>858</v>
      </c>
      <c r="N1308" s="0" t="s">
        <v>1305</v>
      </c>
      <c r="O1308" s="0" t="s">
        <v>1491</v>
      </c>
      <c r="Q1308" s="216" t="n">
        <v>20000</v>
      </c>
      <c r="S1308" s="0" t="s">
        <v>1026</v>
      </c>
      <c r="T1308" s="0" t="s">
        <v>784</v>
      </c>
      <c r="U1308" s="218" t="n">
        <v>4.37</v>
      </c>
      <c r="V1308" s="0" t="s">
        <v>1530</v>
      </c>
      <c r="W1308" s="0" t="s">
        <v>1493</v>
      </c>
      <c r="X1308" s="0" t="s">
        <v>1494</v>
      </c>
      <c r="Y1308" s="0" t="s">
        <v>1310</v>
      </c>
      <c r="Z1308" s="0" t="s">
        <v>571</v>
      </c>
      <c r="AA1308" s="0" t="n">
        <v>807312</v>
      </c>
      <c r="AB1308" s="215" t="n">
        <v>37036.875</v>
      </c>
      <c r="AC1308" s="215" t="n">
        <v>37036.875</v>
      </c>
    </row>
    <row r="1309" customFormat="false" ht="12.75" hidden="false" customHeight="false" outlineLevel="0" collapsed="false">
      <c r="A1309" s="208" t="str">
        <f aca="false">B1309&amp;" "&amp;C1309&amp;" "&amp;D1309</f>
        <v>US Natural Gas Physical</v>
      </c>
      <c r="B1309" s="208" t="str">
        <f aca="false">IF((LEFT(N1309,2)="US"),"US","")</f>
        <v>US</v>
      </c>
      <c r="C1309" s="208" t="str">
        <f aca="false">M1309</f>
        <v>Natural Gas</v>
      </c>
      <c r="D1309" s="208" t="str">
        <f aca="false">IF(ISNUMBER(FIND("Phy",N1309))=TRUE(),"Physical","Financial")</f>
        <v>Physical</v>
      </c>
      <c r="E1309" s="208" t="n">
        <f aca="false">IF(VLOOKUP(S1309,'DD-Lookup'!$J$6:$L$50,3,FALSE())="Monthly",(YEAR(AC1309)-YEAR(AB1309))*12+MONTH(AC1309)-MONTH(AB1309)+1,(AC1309-AB1309+1))</f>
        <v>1</v>
      </c>
      <c r="F1309" s="239" t="n">
        <f aca="false">E1309*SUM(P1309:Q1309)</f>
        <v>10000</v>
      </c>
      <c r="G1309" s="214" t="n">
        <v>1289568</v>
      </c>
      <c r="H1309" s="215" t="n">
        <v>37035.3524652778</v>
      </c>
      <c r="I1309" s="0" t="s">
        <v>1773</v>
      </c>
      <c r="M1309" s="0" t="s">
        <v>858</v>
      </c>
      <c r="N1309" s="0" t="s">
        <v>1305</v>
      </c>
      <c r="O1309" s="0" t="s">
        <v>1557</v>
      </c>
      <c r="P1309" s="216" t="n">
        <v>10000</v>
      </c>
      <c r="S1309" s="0" t="s">
        <v>1026</v>
      </c>
      <c r="T1309" s="0" t="s">
        <v>784</v>
      </c>
      <c r="U1309" s="218" t="n">
        <v>12.825</v>
      </c>
      <c r="V1309" s="0" t="s">
        <v>1774</v>
      </c>
      <c r="W1309" s="0" t="s">
        <v>1559</v>
      </c>
      <c r="X1309" s="0" t="s">
        <v>1535</v>
      </c>
      <c r="Y1309" s="0" t="s">
        <v>1310</v>
      </c>
      <c r="Z1309" s="0" t="s">
        <v>571</v>
      </c>
      <c r="AA1309" s="0" t="n">
        <v>807313</v>
      </c>
      <c r="AB1309" s="215" t="n">
        <v>37036.875</v>
      </c>
      <c r="AC1309" s="215" t="n">
        <v>37036.875</v>
      </c>
    </row>
    <row r="1310" customFormat="false" ht="12.75" hidden="false" customHeight="false" outlineLevel="0" collapsed="false">
      <c r="A1310" s="208" t="str">
        <f aca="false">B1310&amp;" "&amp;C1310&amp;" "&amp;D1310</f>
        <v>US Power Financial</v>
      </c>
      <c r="B1310" s="208" t="str">
        <f aca="false">IF((LEFT(N1310,2)="US"),"US","")</f>
        <v>US</v>
      </c>
      <c r="C1310" s="208" t="str">
        <f aca="false">M1310</f>
        <v>Power</v>
      </c>
      <c r="D1310" s="208" t="str">
        <f aca="false">IF(ISNUMBER(FIND("Phy",N1310))=TRUE(),"Physical","Financial")</f>
        <v>Financial</v>
      </c>
      <c r="E1310" s="208" t="n">
        <f aca="false">IF(VLOOKUP(S1310,'DD-Lookup'!$J$6:$L$50,3,FALSE())="Monthly",(YEAR(AC1310)-YEAR(AB1310))*12+MONTH(AC1310)-MONTH(AB1310)+1,(AC1310-AB1310+1))</f>
        <v>1</v>
      </c>
      <c r="F1310" s="239" t="n">
        <f aca="false">E1310*SUM(P1310:Q1310)</f>
        <v>50</v>
      </c>
      <c r="G1310" s="214" t="n">
        <v>1289569</v>
      </c>
      <c r="H1310" s="215" t="n">
        <v>37035.3524652778</v>
      </c>
      <c r="I1310" s="0" t="s">
        <v>1045</v>
      </c>
      <c r="M1310" s="0" t="s">
        <v>67</v>
      </c>
      <c r="N1310" s="0" t="s">
        <v>1046</v>
      </c>
      <c r="O1310" s="0" t="s">
        <v>1898</v>
      </c>
      <c r="Q1310" s="216" t="n">
        <v>50</v>
      </c>
      <c r="S1310" s="0" t="s">
        <v>930</v>
      </c>
      <c r="T1310" s="0" t="s">
        <v>784</v>
      </c>
      <c r="U1310" s="218" t="n">
        <v>46</v>
      </c>
      <c r="V1310" s="0" t="s">
        <v>1265</v>
      </c>
      <c r="W1310" s="0" t="s">
        <v>1049</v>
      </c>
      <c r="X1310" s="0" t="s">
        <v>1050</v>
      </c>
      <c r="Y1310" s="0" t="s">
        <v>1051</v>
      </c>
      <c r="Z1310" s="0" t="s">
        <v>571</v>
      </c>
      <c r="AA1310" s="0" t="n">
        <v>621352.1</v>
      </c>
      <c r="AB1310" s="215" t="n">
        <v>37035.875</v>
      </c>
      <c r="AC1310" s="215" t="n">
        <v>37035.875</v>
      </c>
    </row>
    <row r="1311" customFormat="false" ht="12.75" hidden="false" customHeight="false" outlineLevel="0" collapsed="false">
      <c r="A1311" s="208" t="str">
        <f aca="false">B1311&amp;" "&amp;C1311&amp;" "&amp;D1311</f>
        <v>US Natural Gas Physical</v>
      </c>
      <c r="B1311" s="208" t="str">
        <f aca="false">IF((LEFT(N1311,2)="US"),"US","")</f>
        <v>US</v>
      </c>
      <c r="C1311" s="208" t="str">
        <f aca="false">M1311</f>
        <v>Natural Gas</v>
      </c>
      <c r="D1311" s="208" t="str">
        <f aca="false">IF(ISNUMBER(FIND("Phy",N1311))=TRUE(),"Physical","Financial")</f>
        <v>Physical</v>
      </c>
      <c r="E1311" s="208" t="n">
        <f aca="false">IF(VLOOKUP(S1311,'DD-Lookup'!$J$6:$L$50,3,FALSE())="Monthly",(YEAR(AC1311)-YEAR(AB1311))*12+MONTH(AC1311)-MONTH(AB1311)+1,(AC1311-AB1311+1))</f>
        <v>1</v>
      </c>
      <c r="F1311" s="239" t="n">
        <f aca="false">E1311*SUM(P1311:Q1311)</f>
        <v>5000</v>
      </c>
      <c r="G1311" s="214" t="n">
        <v>1289570</v>
      </c>
      <c r="H1311" s="215" t="n">
        <v>37035.3524768519</v>
      </c>
      <c r="I1311" s="0" t="s">
        <v>1109</v>
      </c>
      <c r="M1311" s="0" t="s">
        <v>858</v>
      </c>
      <c r="N1311" s="0" t="s">
        <v>1305</v>
      </c>
      <c r="O1311" s="0" t="s">
        <v>1432</v>
      </c>
      <c r="P1311" s="216" t="n">
        <v>5000</v>
      </c>
      <c r="S1311" s="0" t="s">
        <v>1026</v>
      </c>
      <c r="T1311" s="0" t="s">
        <v>784</v>
      </c>
      <c r="U1311" s="218" t="n">
        <v>4.14</v>
      </c>
      <c r="V1311" s="0" t="s">
        <v>1519</v>
      </c>
      <c r="W1311" s="0" t="s">
        <v>1434</v>
      </c>
      <c r="X1311" s="0" t="s">
        <v>1435</v>
      </c>
      <c r="Y1311" s="0" t="s">
        <v>1310</v>
      </c>
      <c r="Z1311" s="0" t="s">
        <v>571</v>
      </c>
      <c r="AA1311" s="0" t="n">
        <v>807314</v>
      </c>
      <c r="AB1311" s="215" t="n">
        <v>37036.875</v>
      </c>
      <c r="AC1311" s="215" t="n">
        <v>37036.875</v>
      </c>
    </row>
    <row r="1312" customFormat="false" ht="12.75" hidden="false" customHeight="false" outlineLevel="0" collapsed="false">
      <c r="A1312" s="208" t="str">
        <f aca="false">B1312&amp;" "&amp;C1312&amp;" "&amp;D1312</f>
        <v>US Power Physical</v>
      </c>
      <c r="B1312" s="208" t="str">
        <f aca="false">IF((LEFT(N1312,2)="US"),"US","")</f>
        <v>US</v>
      </c>
      <c r="C1312" s="208" t="str">
        <f aca="false">M1312</f>
        <v>Power</v>
      </c>
      <c r="D1312" s="208" t="str">
        <f aca="false">IF(ISNUMBER(FIND("Phy",N1312))=TRUE(),"Physical","Financial")</f>
        <v>Physical</v>
      </c>
      <c r="E1312" s="208" t="n">
        <f aca="false">IF(VLOOKUP(S1312,'DD-Lookup'!$J$6:$L$50,3,FALSE())="Monthly",(YEAR(AC1312)-YEAR(AB1312))*12+MONTH(AC1312)-MONTH(AB1312)+1,(AC1312-AB1312+1))</f>
        <v>2</v>
      </c>
      <c r="F1312" s="239" t="n">
        <f aca="false">E1312*SUM(P1312:Q1312)</f>
        <v>50</v>
      </c>
      <c r="G1312" s="214" t="n">
        <v>1289571</v>
      </c>
      <c r="H1312" s="215" t="n">
        <v>37035.3524884259</v>
      </c>
      <c r="I1312" s="0" t="s">
        <v>1669</v>
      </c>
      <c r="M1312" s="0" t="s">
        <v>67</v>
      </c>
      <c r="N1312" s="0" t="s">
        <v>1648</v>
      </c>
      <c r="O1312" s="0" t="s">
        <v>1656</v>
      </c>
      <c r="P1312" s="216" t="n">
        <v>25</v>
      </c>
      <c r="S1312" s="0" t="s">
        <v>930</v>
      </c>
      <c r="T1312" s="0" t="s">
        <v>784</v>
      </c>
      <c r="U1312" s="218" t="n">
        <v>128</v>
      </c>
      <c r="V1312" s="0" t="s">
        <v>1670</v>
      </c>
      <c r="W1312" s="0" t="s">
        <v>1651</v>
      </c>
      <c r="X1312" s="0" t="s">
        <v>1652</v>
      </c>
      <c r="Y1312" s="0" t="s">
        <v>1051</v>
      </c>
      <c r="Z1312" s="0" t="s">
        <v>618</v>
      </c>
      <c r="AA1312" s="0" t="n">
        <v>621353.1</v>
      </c>
      <c r="AB1312" s="215" t="n">
        <v>37038.875</v>
      </c>
      <c r="AC1312" s="215" t="n">
        <v>37039.875</v>
      </c>
    </row>
    <row r="1313" customFormat="false" ht="12.75" hidden="false" customHeight="false" outlineLevel="0" collapsed="false">
      <c r="A1313" s="208" t="str">
        <f aca="false">B1313&amp;" "&amp;C1313&amp;" "&amp;D1313</f>
        <v>US Natural Gas Physical</v>
      </c>
      <c r="B1313" s="208" t="str">
        <f aca="false">IF((LEFT(N1313,2)="US"),"US","")</f>
        <v>US</v>
      </c>
      <c r="C1313" s="208" t="str">
        <f aca="false">M1313</f>
        <v>Natural Gas</v>
      </c>
      <c r="D1313" s="208" t="str">
        <f aca="false">IF(ISNUMBER(FIND("Phy",N1313))=TRUE(),"Physical","Financial")</f>
        <v>Physical</v>
      </c>
      <c r="E1313" s="208" t="n">
        <f aca="false">IF(VLOOKUP(S1313,'DD-Lookup'!$J$6:$L$50,3,FALSE())="Monthly",(YEAR(AC1313)-YEAR(AB1313))*12+MONTH(AC1313)-MONTH(AB1313)+1,(AC1313-AB1313+1))</f>
        <v>1</v>
      </c>
      <c r="F1313" s="239" t="n">
        <f aca="false">E1313*SUM(P1313:Q1313)</f>
        <v>2500</v>
      </c>
      <c r="G1313" s="214" t="n">
        <v>1289572</v>
      </c>
      <c r="H1313" s="215" t="n">
        <v>37035.3525231482</v>
      </c>
      <c r="I1313" s="0" t="s">
        <v>1886</v>
      </c>
      <c r="M1313" s="0" t="s">
        <v>858</v>
      </c>
      <c r="N1313" s="0" t="s">
        <v>1305</v>
      </c>
      <c r="O1313" s="0" t="s">
        <v>1604</v>
      </c>
      <c r="Q1313" s="216" t="n">
        <v>2500</v>
      </c>
      <c r="S1313" s="0" t="s">
        <v>1026</v>
      </c>
      <c r="T1313" s="0" t="s">
        <v>784</v>
      </c>
      <c r="U1313" s="218" t="n">
        <v>2.94</v>
      </c>
      <c r="V1313" s="0" t="s">
        <v>1899</v>
      </c>
      <c r="W1313" s="0" t="s">
        <v>1605</v>
      </c>
      <c r="X1313" s="0" t="s">
        <v>1606</v>
      </c>
      <c r="Y1313" s="0" t="s">
        <v>1310</v>
      </c>
      <c r="Z1313" s="0" t="s">
        <v>571</v>
      </c>
      <c r="AA1313" s="0" t="n">
        <v>807315</v>
      </c>
      <c r="AB1313" s="215" t="n">
        <v>37036.875</v>
      </c>
      <c r="AC1313" s="215" t="n">
        <v>37036.875</v>
      </c>
    </row>
    <row r="1314" customFormat="false" ht="12.75" hidden="false" customHeight="false" outlineLevel="0" collapsed="false">
      <c r="A1314" s="208" t="str">
        <f aca="false">B1314&amp;" "&amp;C1314&amp;" "&amp;D1314</f>
        <v>US Natural Gas Physical</v>
      </c>
      <c r="B1314" s="208" t="str">
        <f aca="false">IF((LEFT(N1314,2)="US"),"US","")</f>
        <v>US</v>
      </c>
      <c r="C1314" s="208" t="str">
        <f aca="false">M1314</f>
        <v>Natural Gas</v>
      </c>
      <c r="D1314" s="208" t="str">
        <f aca="false">IF(ISNUMBER(FIND("Phy",N1314))=TRUE(),"Physical","Financial")</f>
        <v>Physical</v>
      </c>
      <c r="E1314" s="208" t="n">
        <f aca="false">IF(VLOOKUP(S1314,'DD-Lookup'!$J$6:$L$50,3,FALSE())="Monthly",(YEAR(AC1314)-YEAR(AB1314))*12+MONTH(AC1314)-MONTH(AB1314)+1,(AC1314-AB1314+1))</f>
        <v>1</v>
      </c>
      <c r="F1314" s="239" t="n">
        <f aca="false">E1314*SUM(P1314:Q1314)</f>
        <v>10000</v>
      </c>
      <c r="G1314" s="214" t="n">
        <v>1289573</v>
      </c>
      <c r="H1314" s="215" t="n">
        <v>37035.3525347222</v>
      </c>
      <c r="I1314" s="0" t="s">
        <v>593</v>
      </c>
      <c r="M1314" s="0" t="s">
        <v>858</v>
      </c>
      <c r="N1314" s="0" t="s">
        <v>1305</v>
      </c>
      <c r="O1314" s="0" t="s">
        <v>1566</v>
      </c>
      <c r="P1314" s="216" t="n">
        <v>10000</v>
      </c>
      <c r="S1314" s="0" t="s">
        <v>1026</v>
      </c>
      <c r="T1314" s="0" t="s">
        <v>784</v>
      </c>
      <c r="U1314" s="218" t="n">
        <v>12.85</v>
      </c>
      <c r="V1314" s="0" t="s">
        <v>1671</v>
      </c>
      <c r="W1314" s="0" t="s">
        <v>1559</v>
      </c>
      <c r="X1314" s="0" t="s">
        <v>1535</v>
      </c>
      <c r="Y1314" s="0" t="s">
        <v>1310</v>
      </c>
      <c r="Z1314" s="0" t="s">
        <v>571</v>
      </c>
      <c r="AA1314" s="0" t="n">
        <v>807316</v>
      </c>
      <c r="AB1314" s="215" t="n">
        <v>37036.875</v>
      </c>
      <c r="AC1314" s="215" t="n">
        <v>37036.875</v>
      </c>
    </row>
    <row r="1315" customFormat="false" ht="12.75" hidden="false" customHeight="false" outlineLevel="0" collapsed="false">
      <c r="A1315" s="208" t="str">
        <f aca="false">B1315&amp;" "&amp;C1315&amp;" "&amp;D1315</f>
        <v>US Natural Gas Financial</v>
      </c>
      <c r="B1315" s="208" t="str">
        <f aca="false">IF((LEFT(N1315,2)="US"),"US","")</f>
        <v>US</v>
      </c>
      <c r="C1315" s="208" t="str">
        <f aca="false">M1315</f>
        <v>Natural Gas</v>
      </c>
      <c r="D1315" s="208" t="str">
        <f aca="false">IF(ISNUMBER(FIND("Phy",N1315))=TRUE(),"Physical","Financial")</f>
        <v>Financial</v>
      </c>
      <c r="E1315" s="208" t="n">
        <f aca="false">IF(VLOOKUP(S1315,'DD-Lookup'!$J$6:$L$50,3,FALSE())="Monthly",(YEAR(AC1315)-YEAR(AB1315))*12+MONTH(AC1315)-MONTH(AB1315)+1,(AC1315-AB1315+1))</f>
        <v>30</v>
      </c>
      <c r="F1315" s="239" t="n">
        <f aca="false">E1315*SUM(P1315:Q1315)</f>
        <v>300000</v>
      </c>
      <c r="G1315" s="214" t="n">
        <v>1289574</v>
      </c>
      <c r="H1315" s="215" t="n">
        <v>37035.3527199074</v>
      </c>
      <c r="I1315" s="0" t="s">
        <v>1078</v>
      </c>
      <c r="M1315" s="0" t="s">
        <v>858</v>
      </c>
      <c r="N1315" s="0" t="s">
        <v>1024</v>
      </c>
      <c r="O1315" s="0" t="s">
        <v>1495</v>
      </c>
      <c r="Q1315" s="216" t="n">
        <v>10000</v>
      </c>
      <c r="S1315" s="0" t="s">
        <v>1026</v>
      </c>
      <c r="T1315" s="0" t="s">
        <v>784</v>
      </c>
      <c r="U1315" s="218" t="n">
        <v>4.1875</v>
      </c>
      <c r="V1315" s="0" t="s">
        <v>1767</v>
      </c>
      <c r="W1315" s="0" t="s">
        <v>1028</v>
      </c>
      <c r="X1315" s="0" t="s">
        <v>1029</v>
      </c>
      <c r="Y1315" s="0" t="s">
        <v>838</v>
      </c>
      <c r="Z1315" s="0" t="s">
        <v>571</v>
      </c>
      <c r="AA1315" s="0" t="s">
        <v>1900</v>
      </c>
      <c r="AB1315" s="215" t="n">
        <v>37043.9159722222</v>
      </c>
      <c r="AC1315" s="215" t="n">
        <v>37072.9159722222</v>
      </c>
    </row>
    <row r="1316" customFormat="false" ht="12.75" hidden="false" customHeight="false" outlineLevel="0" collapsed="false">
      <c r="A1316" s="208" t="str">
        <f aca="false">B1316&amp;" "&amp;C1316&amp;" "&amp;D1316</f>
        <v>US Power Physical</v>
      </c>
      <c r="B1316" s="208" t="str">
        <f aca="false">IF((LEFT(N1316,2)="US"),"US","")</f>
        <v>US</v>
      </c>
      <c r="C1316" s="208" t="str">
        <f aca="false">M1316</f>
        <v>Power</v>
      </c>
      <c r="D1316" s="208" t="str">
        <f aca="false">IF(ISNUMBER(FIND("Phy",N1316))=TRUE(),"Physical","Financial")</f>
        <v>Physical</v>
      </c>
      <c r="E1316" s="208" t="n">
        <f aca="false">IF(VLOOKUP(S1316,'DD-Lookup'!$J$6:$L$50,3,FALSE())="Monthly",(YEAR(AC1316)-YEAR(AB1316))*12+MONTH(AC1316)-MONTH(AB1316)+1,(AC1316-AB1316+1))</f>
        <v>2</v>
      </c>
      <c r="F1316" s="239" t="n">
        <f aca="false">E1316*SUM(P1316:Q1316)</f>
        <v>50</v>
      </c>
      <c r="G1316" s="214" t="n">
        <v>1289575</v>
      </c>
      <c r="H1316" s="215" t="n">
        <v>37035.3527893519</v>
      </c>
      <c r="I1316" s="0" t="s">
        <v>1248</v>
      </c>
      <c r="M1316" s="0" t="s">
        <v>67</v>
      </c>
      <c r="N1316" s="0" t="s">
        <v>1648</v>
      </c>
      <c r="O1316" s="0" t="s">
        <v>1656</v>
      </c>
      <c r="Q1316" s="216" t="n">
        <v>25</v>
      </c>
      <c r="S1316" s="0" t="s">
        <v>930</v>
      </c>
      <c r="T1316" s="0" t="s">
        <v>784</v>
      </c>
      <c r="U1316" s="218" t="n">
        <v>130</v>
      </c>
      <c r="V1316" s="0" t="s">
        <v>1693</v>
      </c>
      <c r="W1316" s="0" t="s">
        <v>1651</v>
      </c>
      <c r="X1316" s="0" t="s">
        <v>1652</v>
      </c>
      <c r="Y1316" s="0" t="s">
        <v>1051</v>
      </c>
      <c r="Z1316" s="0" t="s">
        <v>618</v>
      </c>
      <c r="AA1316" s="0" t="n">
        <v>621356.1</v>
      </c>
      <c r="AB1316" s="215" t="n">
        <v>37038.875</v>
      </c>
      <c r="AC1316" s="215" t="n">
        <v>37039.875</v>
      </c>
    </row>
    <row r="1317" customFormat="false" ht="12.75" hidden="false" customHeight="false" outlineLevel="0" collapsed="false">
      <c r="A1317" s="208" t="str">
        <f aca="false">B1317&amp;" "&amp;C1317&amp;" "&amp;D1317</f>
        <v>US Natural Gas Physical</v>
      </c>
      <c r="B1317" s="208" t="str">
        <f aca="false">IF((LEFT(N1317,2)="US"),"US","")</f>
        <v>US</v>
      </c>
      <c r="C1317" s="208" t="str">
        <f aca="false">M1317</f>
        <v>Natural Gas</v>
      </c>
      <c r="D1317" s="208" t="str">
        <f aca="false">IF(ISNUMBER(FIND("Phy",N1317))=TRUE(),"Physical","Financial")</f>
        <v>Physical</v>
      </c>
      <c r="E1317" s="208" t="n">
        <f aca="false">IF(VLOOKUP(S1317,'DD-Lookup'!$J$6:$L$50,3,FALSE())="Monthly",(YEAR(AC1317)-YEAR(AB1317))*12+MONTH(AC1317)-MONTH(AB1317)+1,(AC1317-AB1317+1))</f>
        <v>1</v>
      </c>
      <c r="F1317" s="239" t="n">
        <f aca="false">E1317*SUM(P1317:Q1317)</f>
        <v>5000</v>
      </c>
      <c r="G1317" s="214" t="n">
        <v>1289576</v>
      </c>
      <c r="H1317" s="215" t="n">
        <v>37035.3528356482</v>
      </c>
      <c r="I1317" s="0" t="s">
        <v>1901</v>
      </c>
      <c r="M1317" s="0" t="s">
        <v>858</v>
      </c>
      <c r="N1317" s="0" t="s">
        <v>1305</v>
      </c>
      <c r="O1317" s="0" t="s">
        <v>1527</v>
      </c>
      <c r="Q1317" s="216" t="n">
        <v>5000</v>
      </c>
      <c r="S1317" s="0" t="s">
        <v>1026</v>
      </c>
      <c r="T1317" s="0" t="s">
        <v>784</v>
      </c>
      <c r="U1317" s="218" t="n">
        <v>4.47</v>
      </c>
      <c r="V1317" s="0" t="n">
        <v>12867107</v>
      </c>
      <c r="W1317" s="0" t="s">
        <v>1388</v>
      </c>
      <c r="X1317" s="0" t="s">
        <v>1389</v>
      </c>
      <c r="Y1317" s="0" t="s">
        <v>1310</v>
      </c>
      <c r="Z1317" s="0" t="s">
        <v>571</v>
      </c>
      <c r="AA1317" s="0" t="n">
        <v>807318</v>
      </c>
      <c r="AB1317" s="215" t="n">
        <v>37036.875</v>
      </c>
      <c r="AC1317" s="215" t="n">
        <v>37036.875</v>
      </c>
    </row>
    <row r="1318" customFormat="false" ht="12.75" hidden="false" customHeight="false" outlineLevel="0" collapsed="false">
      <c r="A1318" s="208" t="str">
        <f aca="false">B1318&amp;" "&amp;C1318&amp;" "&amp;D1318</f>
        <v>US Natural Gas Physical</v>
      </c>
      <c r="B1318" s="208" t="str">
        <f aca="false">IF((LEFT(N1318,2)="US"),"US","")</f>
        <v>US</v>
      </c>
      <c r="C1318" s="208" t="str">
        <f aca="false">M1318</f>
        <v>Natural Gas</v>
      </c>
      <c r="D1318" s="208" t="str">
        <f aca="false">IF(ISNUMBER(FIND("Phy",N1318))=TRUE(),"Physical","Financial")</f>
        <v>Physical</v>
      </c>
      <c r="E1318" s="208" t="n">
        <f aca="false">IF(VLOOKUP(S1318,'DD-Lookup'!$J$6:$L$50,3,FALSE())="Monthly",(YEAR(AC1318)-YEAR(AB1318))*12+MONTH(AC1318)-MONTH(AB1318)+1,(AC1318-AB1318+1))</f>
        <v>1</v>
      </c>
      <c r="F1318" s="239" t="n">
        <f aca="false">E1318*SUM(P1318:Q1318)</f>
        <v>3500</v>
      </c>
      <c r="G1318" s="214" t="n">
        <v>1289577</v>
      </c>
      <c r="H1318" s="215" t="n">
        <v>37035.3528819445</v>
      </c>
      <c r="I1318" s="0" t="s">
        <v>1886</v>
      </c>
      <c r="M1318" s="0" t="s">
        <v>858</v>
      </c>
      <c r="N1318" s="0" t="s">
        <v>1305</v>
      </c>
      <c r="O1318" s="0" t="s">
        <v>1378</v>
      </c>
      <c r="Q1318" s="216" t="n">
        <v>3500</v>
      </c>
      <c r="S1318" s="0" t="s">
        <v>1026</v>
      </c>
      <c r="T1318" s="0" t="s">
        <v>784</v>
      </c>
      <c r="U1318" s="218" t="n">
        <v>4.035</v>
      </c>
      <c r="V1318" s="0" t="s">
        <v>1887</v>
      </c>
      <c r="W1318" s="0" t="s">
        <v>1361</v>
      </c>
      <c r="X1318" s="0" t="s">
        <v>1362</v>
      </c>
      <c r="Y1318" s="0" t="s">
        <v>1310</v>
      </c>
      <c r="Z1318" s="0" t="s">
        <v>571</v>
      </c>
      <c r="AA1318" s="0" t="n">
        <v>807319</v>
      </c>
      <c r="AB1318" s="215" t="n">
        <v>37036.875</v>
      </c>
      <c r="AC1318" s="215" t="n">
        <v>37036.875</v>
      </c>
    </row>
    <row r="1319" customFormat="false" ht="12.75" hidden="false" customHeight="false" outlineLevel="0" collapsed="false">
      <c r="A1319" s="208" t="str">
        <f aca="false">B1319&amp;" "&amp;C1319&amp;" "&amp;D1319</f>
        <v>US Natural Gas Financial</v>
      </c>
      <c r="B1319" s="208" t="str">
        <f aca="false">IF((LEFT(N1319,2)="US"),"US","")</f>
        <v>US</v>
      </c>
      <c r="C1319" s="208" t="str">
        <f aca="false">M1319</f>
        <v>Natural Gas</v>
      </c>
      <c r="D1319" s="208" t="str">
        <f aca="false">IF(ISNUMBER(FIND("Phy",N1319))=TRUE(),"Physical","Financial")</f>
        <v>Financial</v>
      </c>
      <c r="E1319" s="208" t="n">
        <f aca="false">IF(VLOOKUP(S1319,'DD-Lookup'!$J$6:$L$50,3,FALSE())="Monthly",(YEAR(AC1319)-YEAR(AB1319))*12+MONTH(AC1319)-MONTH(AB1319)+1,(AC1319-AB1319+1))</f>
        <v>30</v>
      </c>
      <c r="F1319" s="239" t="n">
        <f aca="false">E1319*SUM(P1319:Q1319)</f>
        <v>750000</v>
      </c>
      <c r="G1319" s="214" t="n">
        <v>1289580</v>
      </c>
      <c r="H1319" s="215" t="n">
        <v>37035.352974537</v>
      </c>
      <c r="I1319" s="0" t="s">
        <v>600</v>
      </c>
      <c r="M1319" s="0" t="s">
        <v>858</v>
      </c>
      <c r="N1319" s="0" t="s">
        <v>1024</v>
      </c>
      <c r="O1319" s="0" t="s">
        <v>1879</v>
      </c>
      <c r="P1319" s="216" t="n">
        <v>25000</v>
      </c>
      <c r="S1319" s="0" t="s">
        <v>1026</v>
      </c>
      <c r="T1319" s="0" t="s">
        <v>784</v>
      </c>
      <c r="U1319" s="218" t="n">
        <v>-0.025</v>
      </c>
      <c r="V1319" s="0" t="s">
        <v>1880</v>
      </c>
      <c r="W1319" s="0" t="s">
        <v>1881</v>
      </c>
      <c r="X1319" s="0" t="s">
        <v>1825</v>
      </c>
      <c r="Y1319" s="0" t="s">
        <v>838</v>
      </c>
      <c r="Z1319" s="0" t="s">
        <v>571</v>
      </c>
      <c r="AA1319" s="0" t="s">
        <v>1902</v>
      </c>
      <c r="AB1319" s="215" t="n">
        <v>37043.875</v>
      </c>
      <c r="AC1319" s="215" t="n">
        <v>37072.875</v>
      </c>
    </row>
    <row r="1320" customFormat="false" ht="12.75" hidden="false" customHeight="false" outlineLevel="0" collapsed="false">
      <c r="A1320" s="208" t="str">
        <f aca="false">B1320&amp;" "&amp;C1320&amp;" "&amp;D1320</f>
        <v>US Natural Gas Physical</v>
      </c>
      <c r="B1320" s="208" t="str">
        <f aca="false">IF((LEFT(N1320,2)="US"),"US","")</f>
        <v>US</v>
      </c>
      <c r="C1320" s="208" t="str">
        <f aca="false">M1320</f>
        <v>Natural Gas</v>
      </c>
      <c r="D1320" s="208" t="str">
        <f aca="false">IF(ISNUMBER(FIND("Phy",N1320))=TRUE(),"Physical","Financial")</f>
        <v>Physical</v>
      </c>
      <c r="E1320" s="208" t="n">
        <f aca="false">IF(VLOOKUP(S1320,'DD-Lookup'!$J$6:$L$50,3,FALSE())="Monthly",(YEAR(AC1320)-YEAR(AB1320))*12+MONTH(AC1320)-MONTH(AB1320)+1,(AC1320-AB1320+1))</f>
        <v>1</v>
      </c>
      <c r="F1320" s="239" t="n">
        <f aca="false">E1320*SUM(P1320:Q1320)</f>
        <v>9104</v>
      </c>
      <c r="G1320" s="214" t="n">
        <v>1289579</v>
      </c>
      <c r="H1320" s="215" t="n">
        <v>37035.352974537</v>
      </c>
      <c r="I1320" s="0" t="s">
        <v>1115</v>
      </c>
      <c r="M1320" s="0" t="s">
        <v>858</v>
      </c>
      <c r="N1320" s="0" t="s">
        <v>1305</v>
      </c>
      <c r="O1320" s="0" t="s">
        <v>1703</v>
      </c>
      <c r="Q1320" s="216" t="n">
        <v>9104</v>
      </c>
      <c r="S1320" s="0" t="s">
        <v>1026</v>
      </c>
      <c r="T1320" s="0" t="s">
        <v>784</v>
      </c>
      <c r="U1320" s="218" t="n">
        <v>4.09</v>
      </c>
      <c r="V1320" s="0" t="s">
        <v>1789</v>
      </c>
      <c r="W1320" s="0" t="s">
        <v>1667</v>
      </c>
      <c r="X1320" s="0" t="s">
        <v>1639</v>
      </c>
      <c r="Y1320" s="0" t="s">
        <v>1310</v>
      </c>
      <c r="Z1320" s="0" t="s">
        <v>571</v>
      </c>
      <c r="AA1320" s="0" t="n">
        <v>807320</v>
      </c>
      <c r="AB1320" s="215" t="n">
        <v>37036.875</v>
      </c>
      <c r="AC1320" s="215" t="n">
        <v>37036.875</v>
      </c>
    </row>
    <row r="1321" customFormat="false" ht="12.75" hidden="false" customHeight="false" outlineLevel="0" collapsed="false">
      <c r="A1321" s="208" t="str">
        <f aca="false">B1321&amp;" "&amp;C1321&amp;" "&amp;D1321</f>
        <v> Natural Gas Physical</v>
      </c>
      <c r="B1321" s="208" t="str">
        <f aca="false">IF((LEFT(N1321,2)="US"),"US","")</f>
        <v/>
      </c>
      <c r="C1321" s="208" t="str">
        <f aca="false">M1321</f>
        <v>Natural Gas</v>
      </c>
      <c r="D1321" s="208" t="str">
        <f aca="false">IF(ISNUMBER(FIND("Phy",N1321))=TRUE(),"Physical","Financial")</f>
        <v>Physical</v>
      </c>
      <c r="E1321" s="208" t="n">
        <f aca="false">IF(VLOOKUP(S1321,'DD-Lookup'!$J$6:$L$50,3,FALSE())="Monthly",(YEAR(AC1321)-YEAR(AB1321))*12+MONTH(AC1321)-MONTH(AB1321)+1,(AC1321-AB1321+1))</f>
        <v>1</v>
      </c>
      <c r="F1321" s="239" t="n">
        <f aca="false">E1321*SUM(P1321:Q1321)</f>
        <v>10000</v>
      </c>
      <c r="G1321" s="214" t="n">
        <v>1289581</v>
      </c>
      <c r="H1321" s="215" t="n">
        <v>37035.3530902778</v>
      </c>
      <c r="I1321" s="0" t="s">
        <v>1618</v>
      </c>
      <c r="M1321" s="0" t="s">
        <v>858</v>
      </c>
      <c r="N1321" s="0" t="s">
        <v>1334</v>
      </c>
      <c r="O1321" s="0" t="s">
        <v>1335</v>
      </c>
      <c r="Q1321" s="216" t="n">
        <v>10000</v>
      </c>
      <c r="S1321" s="0" t="s">
        <v>1026</v>
      </c>
      <c r="T1321" s="0" t="s">
        <v>784</v>
      </c>
      <c r="U1321" s="218" t="n">
        <v>4.385</v>
      </c>
      <c r="V1321" s="0" t="s">
        <v>1619</v>
      </c>
      <c r="W1321" s="0" t="s">
        <v>1337</v>
      </c>
      <c r="X1321" s="0" t="s">
        <v>1338</v>
      </c>
      <c r="Y1321" s="0" t="s">
        <v>1310</v>
      </c>
      <c r="Z1321" s="0" t="s">
        <v>571</v>
      </c>
      <c r="AA1321" s="0" t="n">
        <v>807321</v>
      </c>
      <c r="AB1321" s="215" t="n">
        <v>37036.875</v>
      </c>
      <c r="AC1321" s="215" t="n">
        <v>37036.875</v>
      </c>
    </row>
    <row r="1322" customFormat="false" ht="12.75" hidden="false" customHeight="false" outlineLevel="0" collapsed="false">
      <c r="A1322" s="208" t="str">
        <f aca="false">B1322&amp;" "&amp;C1322&amp;" "&amp;D1322</f>
        <v>US Natural Gas Physical</v>
      </c>
      <c r="B1322" s="208" t="str">
        <f aca="false">IF((LEFT(N1322,2)="US"),"US","")</f>
        <v>US</v>
      </c>
      <c r="C1322" s="208" t="str">
        <f aca="false">M1322</f>
        <v>Natural Gas</v>
      </c>
      <c r="D1322" s="208" t="str">
        <f aca="false">IF(ISNUMBER(FIND("Phy",N1322))=TRUE(),"Physical","Financial")</f>
        <v>Physical</v>
      </c>
      <c r="E1322" s="208" t="n">
        <f aca="false">IF(VLOOKUP(S1322,'DD-Lookup'!$J$6:$L$50,3,FALSE())="Monthly",(YEAR(AC1322)-YEAR(AB1322))*12+MONTH(AC1322)-MONTH(AB1322)+1,(AC1322-AB1322+1))</f>
        <v>1</v>
      </c>
      <c r="F1322" s="239" t="n">
        <f aca="false">E1322*SUM(P1322:Q1322)</f>
        <v>10000</v>
      </c>
      <c r="G1322" s="214" t="n">
        <v>1289582</v>
      </c>
      <c r="H1322" s="215" t="n">
        <v>37035.353125</v>
      </c>
      <c r="I1322" s="0" t="s">
        <v>1426</v>
      </c>
      <c r="M1322" s="0" t="s">
        <v>858</v>
      </c>
      <c r="N1322" s="0" t="s">
        <v>1305</v>
      </c>
      <c r="O1322" s="0" t="s">
        <v>1432</v>
      </c>
      <c r="P1322" s="216" t="n">
        <v>10000</v>
      </c>
      <c r="S1322" s="0" t="s">
        <v>1026</v>
      </c>
      <c r="T1322" s="0" t="s">
        <v>784</v>
      </c>
      <c r="U1322" s="218" t="n">
        <v>4.14</v>
      </c>
      <c r="V1322" s="0" t="s">
        <v>1617</v>
      </c>
      <c r="W1322" s="0" t="s">
        <v>1434</v>
      </c>
      <c r="X1322" s="0" t="s">
        <v>1435</v>
      </c>
      <c r="Y1322" s="0" t="s">
        <v>1310</v>
      </c>
      <c r="Z1322" s="0" t="s">
        <v>571</v>
      </c>
      <c r="AA1322" s="0" t="n">
        <v>807322</v>
      </c>
      <c r="AB1322" s="215" t="n">
        <v>37036.875</v>
      </c>
      <c r="AC1322" s="215" t="n">
        <v>37036.875</v>
      </c>
    </row>
    <row r="1323" customFormat="false" ht="12.75" hidden="false" customHeight="false" outlineLevel="0" collapsed="false">
      <c r="A1323" s="208" t="str">
        <f aca="false">B1323&amp;" "&amp;C1323&amp;" "&amp;D1323</f>
        <v>US Natural Gas Financial</v>
      </c>
      <c r="B1323" s="208" t="str">
        <f aca="false">IF((LEFT(N1323,2)="US"),"US","")</f>
        <v>US</v>
      </c>
      <c r="C1323" s="208" t="str">
        <f aca="false">M1323</f>
        <v>Natural Gas</v>
      </c>
      <c r="D1323" s="208" t="str">
        <f aca="false">IF(ISNUMBER(FIND("Phy",N1323))=TRUE(),"Physical","Financial")</f>
        <v>Financial</v>
      </c>
      <c r="E1323" s="208" t="n">
        <f aca="false">IF(VLOOKUP(S1323,'DD-Lookup'!$J$6:$L$50,3,FALSE())="Monthly",(YEAR(AC1323)-YEAR(AB1323))*12+MONTH(AC1323)-MONTH(AB1323)+1,(AC1323-AB1323+1))</f>
        <v>30</v>
      </c>
      <c r="F1323" s="239" t="n">
        <f aca="false">E1323*SUM(P1323:Q1323)</f>
        <v>150000</v>
      </c>
      <c r="G1323" s="214" t="n">
        <v>1289583</v>
      </c>
      <c r="H1323" s="215" t="n">
        <v>37035.3531481482</v>
      </c>
      <c r="I1323" s="0" t="s">
        <v>1023</v>
      </c>
      <c r="M1323" s="0" t="s">
        <v>858</v>
      </c>
      <c r="N1323" s="0" t="s">
        <v>1482</v>
      </c>
      <c r="O1323" s="0" t="s">
        <v>1903</v>
      </c>
      <c r="Q1323" s="216" t="n">
        <v>5000</v>
      </c>
      <c r="S1323" s="0" t="s">
        <v>1026</v>
      </c>
      <c r="T1323" s="0" t="s">
        <v>784</v>
      </c>
      <c r="U1323" s="218" t="n">
        <v>0.24</v>
      </c>
      <c r="V1323" s="0" t="s">
        <v>1904</v>
      </c>
      <c r="W1323" s="0" t="s">
        <v>1485</v>
      </c>
      <c r="X1323" s="0" t="s">
        <v>1486</v>
      </c>
      <c r="Y1323" s="0" t="s">
        <v>838</v>
      </c>
      <c r="Z1323" s="0" t="s">
        <v>571</v>
      </c>
      <c r="AA1323" s="0" t="s">
        <v>1905</v>
      </c>
      <c r="AB1323" s="215" t="n">
        <v>37043.875</v>
      </c>
      <c r="AC1323" s="215" t="n">
        <v>37072.875</v>
      </c>
    </row>
    <row r="1324" customFormat="false" ht="12.75" hidden="false" customHeight="false" outlineLevel="0" collapsed="false">
      <c r="A1324" s="208" t="str">
        <f aca="false">B1324&amp;" "&amp;C1324&amp;" "&amp;D1324</f>
        <v>US Natural Gas Financial</v>
      </c>
      <c r="B1324" s="208" t="str">
        <f aca="false">IF((LEFT(N1324,2)="US"),"US","")</f>
        <v>US</v>
      </c>
      <c r="C1324" s="208" t="str">
        <f aca="false">M1324</f>
        <v>Natural Gas</v>
      </c>
      <c r="D1324" s="208" t="str">
        <f aca="false">IF(ISNUMBER(FIND("Phy",N1324))=TRUE(),"Physical","Financial")</f>
        <v>Financial</v>
      </c>
      <c r="E1324" s="208" t="n">
        <f aca="false">IF(VLOOKUP(S1324,'DD-Lookup'!$J$6:$L$50,3,FALSE())="Monthly",(YEAR(AC1324)-YEAR(AB1324))*12+MONTH(AC1324)-MONTH(AB1324)+1,(AC1324-AB1324+1))</f>
        <v>30</v>
      </c>
      <c r="F1324" s="239" t="n">
        <f aca="false">E1324*SUM(P1324:Q1324)</f>
        <v>450000</v>
      </c>
      <c r="G1324" s="214" t="n">
        <v>1289584</v>
      </c>
      <c r="H1324" s="215" t="n">
        <v>37035.3531828704</v>
      </c>
      <c r="I1324" s="0" t="s">
        <v>1874</v>
      </c>
      <c r="M1324" s="0" t="s">
        <v>858</v>
      </c>
      <c r="N1324" s="0" t="s">
        <v>1024</v>
      </c>
      <c r="O1324" s="0" t="s">
        <v>1025</v>
      </c>
      <c r="Q1324" s="216" t="n">
        <v>15000</v>
      </c>
      <c r="S1324" s="0" t="s">
        <v>1026</v>
      </c>
      <c r="T1324" s="0" t="s">
        <v>784</v>
      </c>
      <c r="U1324" s="218" t="n">
        <v>4.19</v>
      </c>
      <c r="V1324" s="0" t="s">
        <v>1875</v>
      </c>
      <c r="W1324" s="0" t="s">
        <v>1028</v>
      </c>
      <c r="X1324" s="0" t="s">
        <v>1029</v>
      </c>
      <c r="Y1324" s="0" t="s">
        <v>838</v>
      </c>
      <c r="Z1324" s="0" t="s">
        <v>571</v>
      </c>
      <c r="AA1324" s="0" t="s">
        <v>1906</v>
      </c>
      <c r="AB1324" s="215" t="n">
        <v>37043.875</v>
      </c>
      <c r="AC1324" s="215" t="n">
        <v>37072.875</v>
      </c>
    </row>
    <row r="1325" customFormat="false" ht="12.75" hidden="false" customHeight="false" outlineLevel="0" collapsed="false">
      <c r="A1325" s="208" t="str">
        <f aca="false">B1325&amp;" "&amp;C1325&amp;" "&amp;D1325</f>
        <v>US Natural Gas Physical</v>
      </c>
      <c r="B1325" s="208" t="str">
        <f aca="false">IF((LEFT(N1325,2)="US"),"US","")</f>
        <v>US</v>
      </c>
      <c r="C1325" s="208" t="str">
        <f aca="false">M1325</f>
        <v>Natural Gas</v>
      </c>
      <c r="D1325" s="208" t="str">
        <f aca="false">IF(ISNUMBER(FIND("Phy",N1325))=TRUE(),"Physical","Financial")</f>
        <v>Physical</v>
      </c>
      <c r="E1325" s="208" t="n">
        <f aca="false">IF(VLOOKUP(S1325,'DD-Lookup'!$J$6:$L$50,3,FALSE())="Monthly",(YEAR(AC1325)-YEAR(AB1325))*12+MONTH(AC1325)-MONTH(AB1325)+1,(AC1325-AB1325+1))</f>
        <v>1</v>
      </c>
      <c r="F1325" s="239" t="n">
        <f aca="false">E1325*SUM(P1325:Q1325)</f>
        <v>5000</v>
      </c>
      <c r="G1325" s="214" t="n">
        <v>1289585</v>
      </c>
      <c r="H1325" s="215" t="n">
        <v>37035.3531944445</v>
      </c>
      <c r="I1325" s="0" t="s">
        <v>1399</v>
      </c>
      <c r="M1325" s="0" t="s">
        <v>858</v>
      </c>
      <c r="N1325" s="0" t="s">
        <v>1305</v>
      </c>
      <c r="O1325" s="0" t="s">
        <v>1577</v>
      </c>
      <c r="P1325" s="216" t="n">
        <v>5000</v>
      </c>
      <c r="S1325" s="0" t="s">
        <v>1026</v>
      </c>
      <c r="T1325" s="0" t="s">
        <v>784</v>
      </c>
      <c r="U1325" s="218" t="n">
        <v>7.7</v>
      </c>
      <c r="V1325" s="0" t="s">
        <v>1593</v>
      </c>
      <c r="W1325" s="0" t="s">
        <v>1579</v>
      </c>
      <c r="X1325" s="0" t="s">
        <v>1535</v>
      </c>
      <c r="Y1325" s="0" t="s">
        <v>1310</v>
      </c>
      <c r="Z1325" s="0" t="s">
        <v>571</v>
      </c>
      <c r="AA1325" s="0" t="n">
        <v>807323</v>
      </c>
      <c r="AB1325" s="215" t="n">
        <v>37036.875</v>
      </c>
      <c r="AC1325" s="215" t="n">
        <v>37036.875</v>
      </c>
    </row>
    <row r="1326" customFormat="false" ht="12.75" hidden="false" customHeight="false" outlineLevel="0" collapsed="false">
      <c r="A1326" s="208" t="str">
        <f aca="false">B1326&amp;" "&amp;C1326&amp;" "&amp;D1326</f>
        <v>US Natural Gas Financial</v>
      </c>
      <c r="B1326" s="208" t="str">
        <f aca="false">IF((LEFT(N1326,2)="US"),"US","")</f>
        <v>US</v>
      </c>
      <c r="C1326" s="208" t="str">
        <f aca="false">M1326</f>
        <v>Natural Gas</v>
      </c>
      <c r="D1326" s="208" t="str">
        <f aca="false">IF(ISNUMBER(FIND("Phy",N1326))=TRUE(),"Physical","Financial")</f>
        <v>Financial</v>
      </c>
      <c r="E1326" s="208" t="n">
        <f aca="false">IF(VLOOKUP(S1326,'DD-Lookup'!$J$6:$L$50,3,FALSE())="Monthly",(YEAR(AC1326)-YEAR(AB1326))*12+MONTH(AC1326)-MONTH(AB1326)+1,(AC1326-AB1326+1))</f>
        <v>30</v>
      </c>
      <c r="F1326" s="239" t="n">
        <f aca="false">E1326*SUM(P1326:Q1326)</f>
        <v>375000</v>
      </c>
      <c r="G1326" s="214" t="n">
        <v>1289586</v>
      </c>
      <c r="H1326" s="215" t="n">
        <v>37035.3532638889</v>
      </c>
      <c r="I1326" s="0" t="s">
        <v>1115</v>
      </c>
      <c r="M1326" s="0" t="s">
        <v>858</v>
      </c>
      <c r="N1326" s="0" t="s">
        <v>1024</v>
      </c>
      <c r="O1326" s="0" t="s">
        <v>1025</v>
      </c>
      <c r="P1326" s="216" t="n">
        <v>12500</v>
      </c>
      <c r="S1326" s="0" t="s">
        <v>1026</v>
      </c>
      <c r="T1326" s="0" t="s">
        <v>784</v>
      </c>
      <c r="U1326" s="218" t="n">
        <v>4.185</v>
      </c>
      <c r="V1326" s="0" t="s">
        <v>1410</v>
      </c>
      <c r="W1326" s="0" t="s">
        <v>1028</v>
      </c>
      <c r="X1326" s="0" t="s">
        <v>1029</v>
      </c>
      <c r="Y1326" s="0" t="s">
        <v>838</v>
      </c>
      <c r="Z1326" s="0" t="s">
        <v>571</v>
      </c>
      <c r="AA1326" s="0" t="s">
        <v>1907</v>
      </c>
      <c r="AB1326" s="215" t="n">
        <v>37043.875</v>
      </c>
      <c r="AC1326" s="215" t="n">
        <v>37072.875</v>
      </c>
    </row>
    <row r="1327" customFormat="false" ht="12.75" hidden="false" customHeight="false" outlineLevel="0" collapsed="false">
      <c r="A1327" s="208" t="str">
        <f aca="false">B1327&amp;" "&amp;C1327&amp;" "&amp;D1327</f>
        <v>US Power Physical</v>
      </c>
      <c r="B1327" s="208" t="str">
        <f aca="false">IF((LEFT(N1327,2)="US"),"US","")</f>
        <v>US</v>
      </c>
      <c r="C1327" s="208" t="str">
        <f aca="false">M1327</f>
        <v>Power</v>
      </c>
      <c r="D1327" s="208" t="str">
        <f aca="false">IF(ISNUMBER(FIND("Phy",N1327))=TRUE(),"Physical","Financial")</f>
        <v>Physical</v>
      </c>
      <c r="E1327" s="208" t="n">
        <f aca="false">IF(VLOOKUP(S1327,'DD-Lookup'!$J$6:$L$50,3,FALSE())="Monthly",(YEAR(AC1327)-YEAR(AB1327))*12+MONTH(AC1327)-MONTH(AB1327)+1,(AC1327-AB1327+1))</f>
        <v>5</v>
      </c>
      <c r="F1327" s="239" t="n">
        <f aca="false">E1327*SUM(P1327:Q1327)</f>
        <v>250</v>
      </c>
      <c r="G1327" s="214" t="n">
        <v>1289587</v>
      </c>
      <c r="H1327" s="215" t="n">
        <v>37035.353287037</v>
      </c>
      <c r="I1327" s="0" t="s">
        <v>1152</v>
      </c>
      <c r="M1327" s="0" t="s">
        <v>67</v>
      </c>
      <c r="N1327" s="0" t="s">
        <v>1081</v>
      </c>
      <c r="O1327" s="0" t="s">
        <v>1298</v>
      </c>
      <c r="P1327" s="216" t="n">
        <v>50</v>
      </c>
      <c r="S1327" s="0" t="s">
        <v>930</v>
      </c>
      <c r="T1327" s="0" t="s">
        <v>784</v>
      </c>
      <c r="U1327" s="218" t="n">
        <v>65</v>
      </c>
      <c r="V1327" s="0" t="s">
        <v>1842</v>
      </c>
      <c r="W1327" s="0" t="s">
        <v>1134</v>
      </c>
      <c r="X1327" s="0" t="s">
        <v>1135</v>
      </c>
      <c r="Y1327" s="0" t="s">
        <v>1051</v>
      </c>
      <c r="Z1327" s="0" t="s">
        <v>618</v>
      </c>
      <c r="AA1327" s="0" t="n">
        <v>621357.1</v>
      </c>
      <c r="AB1327" s="215" t="n">
        <v>37046.875</v>
      </c>
      <c r="AC1327" s="215" t="n">
        <v>37050.875</v>
      </c>
    </row>
    <row r="1328" customFormat="false" ht="12.75" hidden="false" customHeight="false" outlineLevel="0" collapsed="false">
      <c r="A1328" s="208" t="str">
        <f aca="false">B1328&amp;" "&amp;C1328&amp;" "&amp;D1328</f>
        <v>US Power Physical</v>
      </c>
      <c r="B1328" s="208" t="str">
        <f aca="false">IF((LEFT(N1328,2)="US"),"US","")</f>
        <v>US</v>
      </c>
      <c r="C1328" s="208" t="str">
        <f aca="false">M1328</f>
        <v>Power</v>
      </c>
      <c r="D1328" s="208" t="str">
        <f aca="false">IF(ISNUMBER(FIND("Phy",N1328))=TRUE(),"Physical","Financial")</f>
        <v>Physical</v>
      </c>
      <c r="E1328" s="208" t="n">
        <f aca="false">IF(VLOOKUP(S1328,'DD-Lookup'!$J$6:$L$50,3,FALSE())="Monthly",(YEAR(AC1328)-YEAR(AB1328))*12+MONTH(AC1328)-MONTH(AB1328)+1,(AC1328-AB1328+1))</f>
        <v>2</v>
      </c>
      <c r="F1328" s="239" t="n">
        <f aca="false">E1328*SUM(P1328:Q1328)</f>
        <v>50</v>
      </c>
      <c r="G1328" s="214" t="n">
        <v>1289588</v>
      </c>
      <c r="H1328" s="215" t="n">
        <v>37035.3533101852</v>
      </c>
      <c r="I1328" s="0" t="s">
        <v>1740</v>
      </c>
      <c r="M1328" s="0" t="s">
        <v>67</v>
      </c>
      <c r="N1328" s="0" t="s">
        <v>1648</v>
      </c>
      <c r="O1328" s="0" t="s">
        <v>1649</v>
      </c>
      <c r="P1328" s="216" t="n">
        <v>25</v>
      </c>
      <c r="S1328" s="0" t="s">
        <v>930</v>
      </c>
      <c r="T1328" s="0" t="s">
        <v>784</v>
      </c>
      <c r="U1328" s="218" t="n">
        <v>100</v>
      </c>
      <c r="V1328" s="0" t="s">
        <v>1741</v>
      </c>
      <c r="W1328" s="0" t="s">
        <v>1651</v>
      </c>
      <c r="X1328" s="0" t="s">
        <v>1652</v>
      </c>
      <c r="Y1328" s="0" t="s">
        <v>1051</v>
      </c>
      <c r="Z1328" s="0" t="s">
        <v>618</v>
      </c>
      <c r="AA1328" s="0" t="n">
        <v>621358.1</v>
      </c>
      <c r="AB1328" s="215" t="n">
        <v>37038.875</v>
      </c>
      <c r="AC1328" s="215" t="n">
        <v>37039.875</v>
      </c>
    </row>
    <row r="1329" customFormat="false" ht="12.75" hidden="false" customHeight="false" outlineLevel="0" collapsed="false">
      <c r="A1329" s="208" t="str">
        <f aca="false">B1329&amp;" "&amp;C1329&amp;" "&amp;D1329</f>
        <v>US Natural Gas Physical</v>
      </c>
      <c r="B1329" s="208" t="str">
        <f aca="false">IF((LEFT(N1329,2)="US"),"US","")</f>
        <v>US</v>
      </c>
      <c r="C1329" s="208" t="str">
        <f aca="false">M1329</f>
        <v>Natural Gas</v>
      </c>
      <c r="D1329" s="208" t="str">
        <f aca="false">IF(ISNUMBER(FIND("Phy",N1329))=TRUE(),"Physical","Financial")</f>
        <v>Physical</v>
      </c>
      <c r="E1329" s="208" t="n">
        <f aca="false">IF(VLOOKUP(S1329,'DD-Lookup'!$J$6:$L$50,3,FALSE())="Monthly",(YEAR(AC1329)-YEAR(AB1329))*12+MONTH(AC1329)-MONTH(AB1329)+1,(AC1329-AB1329+1))</f>
        <v>1</v>
      </c>
      <c r="F1329" s="239" t="n">
        <f aca="false">E1329*SUM(P1329:Q1329)</f>
        <v>10000</v>
      </c>
      <c r="G1329" s="214" t="n">
        <v>1289589</v>
      </c>
      <c r="H1329" s="215" t="n">
        <v>37035.3533101852</v>
      </c>
      <c r="I1329" s="0" t="s">
        <v>1830</v>
      </c>
      <c r="M1329" s="0" t="s">
        <v>858</v>
      </c>
      <c r="N1329" s="0" t="s">
        <v>1305</v>
      </c>
      <c r="O1329" s="0" t="s">
        <v>1458</v>
      </c>
      <c r="Q1329" s="216" t="n">
        <v>10000</v>
      </c>
      <c r="S1329" s="0" t="s">
        <v>1026</v>
      </c>
      <c r="T1329" s="0" t="s">
        <v>784</v>
      </c>
      <c r="U1329" s="218" t="n">
        <v>4.2</v>
      </c>
      <c r="V1329" s="0" t="s">
        <v>1832</v>
      </c>
      <c r="W1329" s="0" t="s">
        <v>1308</v>
      </c>
      <c r="X1329" s="0" t="s">
        <v>1309</v>
      </c>
      <c r="Y1329" s="0" t="s">
        <v>1310</v>
      </c>
      <c r="Z1329" s="0" t="s">
        <v>571</v>
      </c>
      <c r="AA1329" s="0" t="n">
        <v>807324</v>
      </c>
      <c r="AB1329" s="215" t="n">
        <v>37036.875</v>
      </c>
      <c r="AC1329" s="215" t="n">
        <v>37036.875</v>
      </c>
    </row>
    <row r="1330" customFormat="false" ht="12.75" hidden="false" customHeight="false" outlineLevel="0" collapsed="false">
      <c r="A1330" s="208" t="str">
        <f aca="false">B1330&amp;" "&amp;C1330&amp;" "&amp;D1330</f>
        <v>US Natural Gas Financial</v>
      </c>
      <c r="B1330" s="208" t="str">
        <f aca="false">IF((LEFT(N1330,2)="US"),"US","")</f>
        <v>US</v>
      </c>
      <c r="C1330" s="208" t="str">
        <f aca="false">M1330</f>
        <v>Natural Gas</v>
      </c>
      <c r="D1330" s="208" t="str">
        <f aca="false">IF(ISNUMBER(FIND("Phy",N1330))=TRUE(),"Physical","Financial")</f>
        <v>Financial</v>
      </c>
      <c r="E1330" s="208" t="n">
        <f aca="false">IF(VLOOKUP(S1330,'DD-Lookup'!$J$6:$L$50,3,FALSE())="Monthly",(YEAR(AC1330)-YEAR(AB1330))*12+MONTH(AC1330)-MONTH(AB1330)+1,(AC1330-AB1330+1))</f>
        <v>30</v>
      </c>
      <c r="F1330" s="239" t="n">
        <f aca="false">E1330*SUM(P1330:Q1330)</f>
        <v>75000</v>
      </c>
      <c r="G1330" s="214" t="n">
        <v>1289590</v>
      </c>
      <c r="H1330" s="215" t="n">
        <v>37035.3533333333</v>
      </c>
      <c r="I1330" s="0" t="s">
        <v>600</v>
      </c>
      <c r="M1330" s="0" t="s">
        <v>858</v>
      </c>
      <c r="N1330" s="0" t="s">
        <v>1024</v>
      </c>
      <c r="O1330" s="0" t="s">
        <v>1025</v>
      </c>
      <c r="P1330" s="216" t="n">
        <v>2500</v>
      </c>
      <c r="S1330" s="0" t="s">
        <v>1026</v>
      </c>
      <c r="T1330" s="0" t="s">
        <v>784</v>
      </c>
      <c r="U1330" s="218" t="n">
        <v>4.18</v>
      </c>
      <c r="V1330" s="0" t="s">
        <v>1771</v>
      </c>
      <c r="W1330" s="0" t="s">
        <v>1028</v>
      </c>
      <c r="X1330" s="0" t="s">
        <v>1029</v>
      </c>
      <c r="Y1330" s="0" t="s">
        <v>838</v>
      </c>
      <c r="Z1330" s="0" t="s">
        <v>571</v>
      </c>
      <c r="AA1330" s="0" t="s">
        <v>1908</v>
      </c>
      <c r="AB1330" s="215" t="n">
        <v>37043.875</v>
      </c>
      <c r="AC1330" s="215" t="n">
        <v>37072.875</v>
      </c>
    </row>
    <row r="1331" customFormat="false" ht="12.75" hidden="false" customHeight="false" outlineLevel="0" collapsed="false">
      <c r="A1331" s="208" t="str">
        <f aca="false">B1331&amp;" "&amp;C1331&amp;" "&amp;D1331</f>
        <v>US Natural Gas Physical</v>
      </c>
      <c r="B1331" s="208" t="str">
        <f aca="false">IF((LEFT(N1331,2)="US"),"US","")</f>
        <v>US</v>
      </c>
      <c r="C1331" s="208" t="str">
        <f aca="false">M1331</f>
        <v>Natural Gas</v>
      </c>
      <c r="D1331" s="208" t="str">
        <f aca="false">IF(ISNUMBER(FIND("Phy",N1331))=TRUE(),"Physical","Financial")</f>
        <v>Physical</v>
      </c>
      <c r="E1331" s="208" t="n">
        <f aca="false">IF(VLOOKUP(S1331,'DD-Lookup'!$J$6:$L$50,3,FALSE())="Monthly",(YEAR(AC1331)-YEAR(AB1331))*12+MONTH(AC1331)-MONTH(AB1331)+1,(AC1331-AB1331+1))</f>
        <v>1</v>
      </c>
      <c r="F1331" s="239" t="n">
        <f aca="false">E1331*SUM(P1331:Q1331)</f>
        <v>10000</v>
      </c>
      <c r="G1331" s="214" t="n">
        <v>1289591</v>
      </c>
      <c r="H1331" s="215" t="n">
        <v>37035.3533564815</v>
      </c>
      <c r="I1331" s="0" t="s">
        <v>1059</v>
      </c>
      <c r="M1331" s="0" t="s">
        <v>858</v>
      </c>
      <c r="N1331" s="0" t="s">
        <v>1305</v>
      </c>
      <c r="O1331" s="0" t="s">
        <v>1577</v>
      </c>
      <c r="P1331" s="216" t="n">
        <v>10000</v>
      </c>
      <c r="S1331" s="0" t="s">
        <v>1026</v>
      </c>
      <c r="T1331" s="0" t="s">
        <v>784</v>
      </c>
      <c r="U1331" s="218" t="n">
        <v>7.6</v>
      </c>
      <c r="V1331" s="0" t="s">
        <v>1909</v>
      </c>
      <c r="W1331" s="0" t="s">
        <v>1579</v>
      </c>
      <c r="X1331" s="0" t="s">
        <v>1535</v>
      </c>
      <c r="Y1331" s="0" t="s">
        <v>1310</v>
      </c>
      <c r="Z1331" s="0" t="s">
        <v>571</v>
      </c>
      <c r="AA1331" s="0" t="n">
        <v>807325</v>
      </c>
      <c r="AB1331" s="215" t="n">
        <v>37036.875</v>
      </c>
      <c r="AC1331" s="215" t="n">
        <v>37036.875</v>
      </c>
    </row>
    <row r="1332" customFormat="false" ht="12.75" hidden="false" customHeight="false" outlineLevel="0" collapsed="false">
      <c r="A1332" s="208" t="str">
        <f aca="false">B1332&amp;" "&amp;C1332&amp;" "&amp;D1332</f>
        <v>US Natural Gas Physical</v>
      </c>
      <c r="B1332" s="208" t="str">
        <f aca="false">IF((LEFT(N1332,2)="US"),"US","")</f>
        <v>US</v>
      </c>
      <c r="C1332" s="208" t="str">
        <f aca="false">M1332</f>
        <v>Natural Gas</v>
      </c>
      <c r="D1332" s="208" t="str">
        <f aca="false">IF(ISNUMBER(FIND("Phy",N1332))=TRUE(),"Physical","Financial")</f>
        <v>Physical</v>
      </c>
      <c r="E1332" s="208" t="n">
        <f aca="false">IF(VLOOKUP(S1332,'DD-Lookup'!$J$6:$L$50,3,FALSE())="Monthly",(YEAR(AC1332)-YEAR(AB1332))*12+MONTH(AC1332)-MONTH(AB1332)+1,(AC1332-AB1332+1))</f>
        <v>1</v>
      </c>
      <c r="F1332" s="239" t="n">
        <f aca="false">E1332*SUM(P1332:Q1332)</f>
        <v>10000</v>
      </c>
      <c r="G1332" s="214" t="n">
        <v>1289592</v>
      </c>
      <c r="H1332" s="215" t="n">
        <v>37035.3533680556</v>
      </c>
      <c r="I1332" s="0" t="s">
        <v>1830</v>
      </c>
      <c r="M1332" s="0" t="s">
        <v>858</v>
      </c>
      <c r="N1332" s="0" t="s">
        <v>1305</v>
      </c>
      <c r="O1332" s="0" t="s">
        <v>1831</v>
      </c>
      <c r="Q1332" s="216" t="n">
        <v>10000</v>
      </c>
      <c r="S1332" s="0" t="s">
        <v>1026</v>
      </c>
      <c r="T1332" s="0" t="s">
        <v>784</v>
      </c>
      <c r="U1332" s="218" t="n">
        <v>4.2</v>
      </c>
      <c r="V1332" s="0" t="s">
        <v>1832</v>
      </c>
      <c r="W1332" s="0" t="s">
        <v>1308</v>
      </c>
      <c r="X1332" s="0" t="s">
        <v>1309</v>
      </c>
      <c r="Y1332" s="0" t="s">
        <v>1310</v>
      </c>
      <c r="Z1332" s="0" t="s">
        <v>571</v>
      </c>
      <c r="AA1332" s="0" t="n">
        <v>807326</v>
      </c>
      <c r="AB1332" s="215" t="n">
        <v>37036.875</v>
      </c>
      <c r="AC1332" s="215" t="n">
        <v>37036.875</v>
      </c>
    </row>
    <row r="1333" customFormat="false" ht="12.75" hidden="false" customHeight="false" outlineLevel="0" collapsed="false">
      <c r="A1333" s="208" t="str">
        <f aca="false">B1333&amp;" "&amp;C1333&amp;" "&amp;D1333</f>
        <v>US Natural Gas Financial</v>
      </c>
      <c r="B1333" s="208" t="str">
        <f aca="false">IF((LEFT(N1333,2)="US"),"US","")</f>
        <v>US</v>
      </c>
      <c r="C1333" s="208" t="str">
        <f aca="false">M1333</f>
        <v>Natural Gas</v>
      </c>
      <c r="D1333" s="208" t="str">
        <f aca="false">IF(ISNUMBER(FIND("Phy",N1333))=TRUE(),"Physical","Financial")</f>
        <v>Financial</v>
      </c>
      <c r="E1333" s="208" t="n">
        <f aca="false">IF(VLOOKUP(S1333,'DD-Lookup'!$J$6:$L$50,3,FALSE())="Monthly",(YEAR(AC1333)-YEAR(AB1333))*12+MONTH(AC1333)-MONTH(AB1333)+1,(AC1333-AB1333+1))</f>
        <v>365</v>
      </c>
      <c r="F1333" s="239" t="n">
        <f aca="false">E1333*SUM(P1333:Q1333)</f>
        <v>1825000</v>
      </c>
      <c r="G1333" s="214" t="n">
        <v>1289593</v>
      </c>
      <c r="H1333" s="215" t="n">
        <v>37035.3533796296</v>
      </c>
      <c r="I1333" s="0" t="s">
        <v>1112</v>
      </c>
      <c r="M1333" s="0" t="s">
        <v>858</v>
      </c>
      <c r="N1333" s="0" t="s">
        <v>1024</v>
      </c>
      <c r="O1333" s="0" t="s">
        <v>1415</v>
      </c>
      <c r="Q1333" s="216" t="n">
        <v>5000</v>
      </c>
      <c r="S1333" s="0" t="s">
        <v>1026</v>
      </c>
      <c r="T1333" s="0" t="s">
        <v>784</v>
      </c>
      <c r="U1333" s="218" t="n">
        <v>4.375</v>
      </c>
      <c r="V1333" s="0" t="s">
        <v>1910</v>
      </c>
      <c r="W1333" s="0" t="s">
        <v>1028</v>
      </c>
      <c r="X1333" s="0" t="s">
        <v>1029</v>
      </c>
      <c r="Y1333" s="0" t="s">
        <v>838</v>
      </c>
      <c r="Z1333" s="0" t="s">
        <v>571</v>
      </c>
      <c r="AA1333" s="0" t="s">
        <v>1911</v>
      </c>
      <c r="AB1333" s="215" t="n">
        <v>37257.875</v>
      </c>
      <c r="AC1333" s="215" t="n">
        <v>37621.875</v>
      </c>
    </row>
    <row r="1334" customFormat="false" ht="12.75" hidden="false" customHeight="false" outlineLevel="0" collapsed="false">
      <c r="A1334" s="208" t="str">
        <f aca="false">B1334&amp;" "&amp;C1334&amp;" "&amp;D1334</f>
        <v>US Natural Gas Physical</v>
      </c>
      <c r="B1334" s="208" t="str">
        <f aca="false">IF((LEFT(N1334,2)="US"),"US","")</f>
        <v>US</v>
      </c>
      <c r="C1334" s="208" t="str">
        <f aca="false">M1334</f>
        <v>Natural Gas</v>
      </c>
      <c r="D1334" s="208" t="str">
        <f aca="false">IF(ISNUMBER(FIND("Phy",N1334))=TRUE(),"Physical","Financial")</f>
        <v>Physical</v>
      </c>
      <c r="E1334" s="208" t="n">
        <f aca="false">IF(VLOOKUP(S1334,'DD-Lookup'!$J$6:$L$50,3,FALSE())="Monthly",(YEAR(AC1334)-YEAR(AB1334))*12+MONTH(AC1334)-MONTH(AB1334)+1,(AC1334-AB1334+1))</f>
        <v>1</v>
      </c>
      <c r="F1334" s="239" t="n">
        <f aca="false">E1334*SUM(P1334:Q1334)</f>
        <v>5000</v>
      </c>
      <c r="G1334" s="214" t="n">
        <v>1289594</v>
      </c>
      <c r="H1334" s="215" t="n">
        <v>37035.3534259259</v>
      </c>
      <c r="I1334" s="0" t="s">
        <v>1912</v>
      </c>
      <c r="M1334" s="0" t="s">
        <v>858</v>
      </c>
      <c r="N1334" s="0" t="s">
        <v>1305</v>
      </c>
      <c r="O1334" s="0" t="s">
        <v>1724</v>
      </c>
      <c r="P1334" s="216" t="n">
        <v>5000</v>
      </c>
      <c r="S1334" s="0" t="s">
        <v>1026</v>
      </c>
      <c r="T1334" s="0" t="s">
        <v>784</v>
      </c>
      <c r="U1334" s="218" t="n">
        <v>3.5</v>
      </c>
      <c r="V1334" s="0" t="s">
        <v>1913</v>
      </c>
      <c r="W1334" s="0" t="s">
        <v>1514</v>
      </c>
      <c r="X1334" s="0" t="s">
        <v>1535</v>
      </c>
      <c r="Y1334" s="0" t="s">
        <v>1310</v>
      </c>
      <c r="Z1334" s="0" t="s">
        <v>571</v>
      </c>
      <c r="AA1334" s="0" t="n">
        <v>807327</v>
      </c>
      <c r="AB1334" s="215" t="n">
        <v>37036.875</v>
      </c>
      <c r="AC1334" s="215" t="n">
        <v>37036.875</v>
      </c>
    </row>
    <row r="1335" customFormat="false" ht="12.75" hidden="false" customHeight="false" outlineLevel="0" collapsed="false">
      <c r="A1335" s="208" t="str">
        <f aca="false">B1335&amp;" "&amp;C1335&amp;" "&amp;D1335</f>
        <v>US Natural Gas Financial</v>
      </c>
      <c r="B1335" s="208" t="str">
        <f aca="false">IF((LEFT(N1335,2)="US"),"US","")</f>
        <v>US</v>
      </c>
      <c r="C1335" s="208" t="str">
        <f aca="false">M1335</f>
        <v>Natural Gas</v>
      </c>
      <c r="D1335" s="208" t="str">
        <f aca="false">IF(ISNUMBER(FIND("Phy",N1335))=TRUE(),"Physical","Financial")</f>
        <v>Financial</v>
      </c>
      <c r="E1335" s="208" t="n">
        <f aca="false">IF(VLOOKUP(S1335,'DD-Lookup'!$J$6:$L$50,3,FALSE())="Monthly",(YEAR(AC1335)-YEAR(AB1335))*12+MONTH(AC1335)-MONTH(AB1335)+1,(AC1335-AB1335+1))</f>
        <v>30</v>
      </c>
      <c r="F1335" s="239" t="n">
        <f aca="false">E1335*SUM(P1335:Q1335)</f>
        <v>300000</v>
      </c>
      <c r="G1335" s="214" t="n">
        <v>1289595</v>
      </c>
      <c r="H1335" s="215" t="n">
        <v>37035.3534837963</v>
      </c>
      <c r="I1335" s="0" t="s">
        <v>593</v>
      </c>
      <c r="M1335" s="0" t="s">
        <v>858</v>
      </c>
      <c r="N1335" s="0" t="s">
        <v>1024</v>
      </c>
      <c r="O1335" s="0" t="s">
        <v>1914</v>
      </c>
      <c r="Q1335" s="216" t="n">
        <v>10000</v>
      </c>
      <c r="S1335" s="0" t="s">
        <v>1026</v>
      </c>
      <c r="T1335" s="0" t="s">
        <v>784</v>
      </c>
      <c r="U1335" s="218" t="n">
        <v>-0.03</v>
      </c>
      <c r="V1335" s="0" t="s">
        <v>1915</v>
      </c>
      <c r="W1335" s="0" t="s">
        <v>1824</v>
      </c>
      <c r="X1335" s="0" t="s">
        <v>1825</v>
      </c>
      <c r="Y1335" s="0" t="s">
        <v>838</v>
      </c>
      <c r="Z1335" s="0" t="s">
        <v>571</v>
      </c>
      <c r="AA1335" s="0" t="s">
        <v>1916</v>
      </c>
      <c r="AB1335" s="215" t="n">
        <v>37043.875</v>
      </c>
      <c r="AC1335" s="215" t="n">
        <v>37072.875</v>
      </c>
    </row>
    <row r="1336" customFormat="false" ht="12.75" hidden="false" customHeight="false" outlineLevel="0" collapsed="false">
      <c r="A1336" s="208" t="str">
        <f aca="false">B1336&amp;" "&amp;C1336&amp;" "&amp;D1336</f>
        <v>US Power Physical</v>
      </c>
      <c r="B1336" s="208" t="str">
        <f aca="false">IF((LEFT(N1336,2)="US"),"US","")</f>
        <v>US</v>
      </c>
      <c r="C1336" s="208" t="str">
        <f aca="false">M1336</f>
        <v>Power</v>
      </c>
      <c r="D1336" s="208" t="str">
        <f aca="false">IF(ISNUMBER(FIND("Phy",N1336))=TRUE(),"Physical","Financial")</f>
        <v>Physical</v>
      </c>
      <c r="E1336" s="208" t="n">
        <f aca="false">IF(VLOOKUP(S1336,'DD-Lookup'!$J$6:$L$50,3,FALSE())="Monthly",(YEAR(AC1336)-YEAR(AB1336))*12+MONTH(AC1336)-MONTH(AB1336)+1,(AC1336-AB1336+1))</f>
        <v>30</v>
      </c>
      <c r="F1336" s="239" t="n">
        <f aca="false">E1336*SUM(P1336:Q1336)</f>
        <v>1500</v>
      </c>
      <c r="G1336" s="214" t="n">
        <v>1289596</v>
      </c>
      <c r="H1336" s="215" t="n">
        <v>37035.3535185185</v>
      </c>
      <c r="I1336" s="0" t="s">
        <v>1183</v>
      </c>
      <c r="M1336" s="0" t="s">
        <v>67</v>
      </c>
      <c r="N1336" s="0" t="s">
        <v>1081</v>
      </c>
      <c r="O1336" s="0" t="s">
        <v>1181</v>
      </c>
      <c r="P1336" s="216" t="n">
        <v>50</v>
      </c>
      <c r="S1336" s="0" t="s">
        <v>930</v>
      </c>
      <c r="T1336" s="0" t="s">
        <v>784</v>
      </c>
      <c r="U1336" s="218" t="n">
        <v>73.5</v>
      </c>
      <c r="V1336" s="0" t="s">
        <v>1734</v>
      </c>
      <c r="W1336" s="0" t="s">
        <v>1084</v>
      </c>
      <c r="X1336" s="0" t="s">
        <v>1182</v>
      </c>
      <c r="Y1336" s="0" t="s">
        <v>1051</v>
      </c>
      <c r="Z1336" s="0" t="s">
        <v>618</v>
      </c>
      <c r="AA1336" s="0" t="n">
        <v>621359.1</v>
      </c>
      <c r="AB1336" s="215" t="n">
        <v>37043.5944444445</v>
      </c>
      <c r="AC1336" s="215" t="n">
        <v>37072.5944444445</v>
      </c>
    </row>
    <row r="1337" customFormat="false" ht="12.75" hidden="false" customHeight="false" outlineLevel="0" collapsed="false">
      <c r="A1337" s="208" t="str">
        <f aca="false">B1337&amp;" "&amp;C1337&amp;" "&amp;D1337</f>
        <v>US Natural Gas Financial</v>
      </c>
      <c r="B1337" s="208" t="str">
        <f aca="false">IF((LEFT(N1337,2)="US"),"US","")</f>
        <v>US</v>
      </c>
      <c r="C1337" s="208" t="str">
        <f aca="false">M1337</f>
        <v>Natural Gas</v>
      </c>
      <c r="D1337" s="208" t="str">
        <f aca="false">IF(ISNUMBER(FIND("Phy",N1337))=TRUE(),"Physical","Financial")</f>
        <v>Financial</v>
      </c>
      <c r="E1337" s="208" t="n">
        <f aca="false">IF(VLOOKUP(S1337,'DD-Lookup'!$J$6:$L$50,3,FALSE())="Monthly",(YEAR(AC1337)-YEAR(AB1337))*12+MONTH(AC1337)-MONTH(AB1337)+1,(AC1337-AB1337+1))</f>
        <v>365</v>
      </c>
      <c r="F1337" s="239" t="n">
        <f aca="false">E1337*SUM(P1337:Q1337)</f>
        <v>1825000</v>
      </c>
      <c r="G1337" s="214" t="n">
        <v>1289597</v>
      </c>
      <c r="H1337" s="215" t="n">
        <v>37035.3535416667</v>
      </c>
      <c r="I1337" s="0" t="s">
        <v>1023</v>
      </c>
      <c r="M1337" s="0" t="s">
        <v>858</v>
      </c>
      <c r="N1337" s="0" t="s">
        <v>1024</v>
      </c>
      <c r="O1337" s="0" t="s">
        <v>1415</v>
      </c>
      <c r="P1337" s="216" t="n">
        <v>5000</v>
      </c>
      <c r="S1337" s="0" t="s">
        <v>1026</v>
      </c>
      <c r="T1337" s="0" t="s">
        <v>784</v>
      </c>
      <c r="U1337" s="218" t="n">
        <v>4.37</v>
      </c>
      <c r="V1337" s="0" t="s">
        <v>1416</v>
      </c>
      <c r="W1337" s="0" t="s">
        <v>1028</v>
      </c>
      <c r="X1337" s="0" t="s">
        <v>1029</v>
      </c>
      <c r="Y1337" s="0" t="s">
        <v>838</v>
      </c>
      <c r="Z1337" s="0" t="s">
        <v>571</v>
      </c>
      <c r="AA1337" s="0" t="s">
        <v>1917</v>
      </c>
      <c r="AB1337" s="215" t="n">
        <v>37257.875</v>
      </c>
      <c r="AC1337" s="215" t="n">
        <v>37621.875</v>
      </c>
    </row>
    <row r="1338" customFormat="false" ht="12.75" hidden="false" customHeight="false" outlineLevel="0" collapsed="false">
      <c r="A1338" s="208" t="str">
        <f aca="false">B1338&amp;" "&amp;C1338&amp;" "&amp;D1338</f>
        <v>US Natural Gas Physical</v>
      </c>
      <c r="B1338" s="208" t="str">
        <f aca="false">IF((LEFT(N1338,2)="US"),"US","")</f>
        <v>US</v>
      </c>
      <c r="C1338" s="208" t="str">
        <f aca="false">M1338</f>
        <v>Natural Gas</v>
      </c>
      <c r="D1338" s="208" t="str">
        <f aca="false">IF(ISNUMBER(FIND("Phy",N1338))=TRUE(),"Physical","Financial")</f>
        <v>Physical</v>
      </c>
      <c r="E1338" s="208" t="n">
        <f aca="false">IF(VLOOKUP(S1338,'DD-Lookup'!$J$6:$L$50,3,FALSE())="Monthly",(YEAR(AC1338)-YEAR(AB1338))*12+MONTH(AC1338)-MONTH(AB1338)+1,(AC1338-AB1338+1))</f>
        <v>1</v>
      </c>
      <c r="F1338" s="239" t="n">
        <f aca="false">E1338*SUM(P1338:Q1338)</f>
        <v>1904</v>
      </c>
      <c r="G1338" s="214" t="n">
        <v>1289598</v>
      </c>
      <c r="H1338" s="215" t="n">
        <v>37035.3536574074</v>
      </c>
      <c r="I1338" s="0" t="s">
        <v>1637</v>
      </c>
      <c r="M1338" s="0" t="s">
        <v>858</v>
      </c>
      <c r="N1338" s="0" t="s">
        <v>1305</v>
      </c>
      <c r="O1338" s="0" t="s">
        <v>1498</v>
      </c>
      <c r="Q1338" s="216" t="n">
        <v>1904</v>
      </c>
      <c r="S1338" s="0" t="s">
        <v>1026</v>
      </c>
      <c r="T1338" s="0" t="s">
        <v>784</v>
      </c>
      <c r="U1338" s="218" t="n">
        <v>4.485</v>
      </c>
      <c r="V1338" s="0" t="n">
        <v>19691994</v>
      </c>
      <c r="W1338" s="0" t="s">
        <v>1388</v>
      </c>
      <c r="X1338" s="0" t="s">
        <v>1389</v>
      </c>
      <c r="Y1338" s="0" t="s">
        <v>1310</v>
      </c>
      <c r="Z1338" s="0" t="s">
        <v>571</v>
      </c>
      <c r="AA1338" s="0" t="n">
        <v>807328</v>
      </c>
      <c r="AB1338" s="215" t="n">
        <v>37036.875</v>
      </c>
      <c r="AC1338" s="215" t="n">
        <v>37036.875</v>
      </c>
    </row>
    <row r="1339" customFormat="false" ht="12.75" hidden="false" customHeight="false" outlineLevel="0" collapsed="false">
      <c r="A1339" s="208" t="str">
        <f aca="false">B1339&amp;" "&amp;C1339&amp;" "&amp;D1339</f>
        <v>US Natural Gas Physical</v>
      </c>
      <c r="B1339" s="208" t="str">
        <f aca="false">IF((LEFT(N1339,2)="US"),"US","")</f>
        <v>US</v>
      </c>
      <c r="C1339" s="208" t="str">
        <f aca="false">M1339</f>
        <v>Natural Gas</v>
      </c>
      <c r="D1339" s="208" t="str">
        <f aca="false">IF(ISNUMBER(FIND("Phy",N1339))=TRUE(),"Physical","Financial")</f>
        <v>Physical</v>
      </c>
      <c r="E1339" s="208" t="n">
        <f aca="false">IF(VLOOKUP(S1339,'DD-Lookup'!$J$6:$L$50,3,FALSE())="Monthly",(YEAR(AC1339)-YEAR(AB1339))*12+MONTH(AC1339)-MONTH(AB1339)+1,(AC1339-AB1339+1))</f>
        <v>30</v>
      </c>
      <c r="F1339" s="239" t="n">
        <f aca="false">E1339*SUM(P1339:Q1339)</f>
        <v>90000</v>
      </c>
      <c r="G1339" s="214" t="n">
        <v>1289599</v>
      </c>
      <c r="H1339" s="215" t="n">
        <v>37035.3537037037</v>
      </c>
      <c r="I1339" s="0" t="s">
        <v>1109</v>
      </c>
      <c r="M1339" s="0" t="s">
        <v>858</v>
      </c>
      <c r="N1339" s="0" t="s">
        <v>1501</v>
      </c>
      <c r="O1339" s="0" t="s">
        <v>1918</v>
      </c>
      <c r="Q1339" s="216" t="n">
        <v>3000</v>
      </c>
      <c r="S1339" s="0" t="s">
        <v>1026</v>
      </c>
      <c r="T1339" s="0" t="s">
        <v>784</v>
      </c>
      <c r="U1339" s="218" t="n">
        <v>0.37</v>
      </c>
      <c r="V1339" s="0" t="s">
        <v>1877</v>
      </c>
      <c r="W1339" s="0" t="s">
        <v>1388</v>
      </c>
      <c r="X1339" s="0" t="s">
        <v>1389</v>
      </c>
      <c r="Y1339" s="0" t="s">
        <v>1310</v>
      </c>
      <c r="Z1339" s="0" t="s">
        <v>571</v>
      </c>
      <c r="AA1339" s="0" t="s">
        <v>1919</v>
      </c>
      <c r="AB1339" s="215" t="n">
        <v>37043.875</v>
      </c>
      <c r="AC1339" s="215" t="n">
        <v>37072.875</v>
      </c>
    </row>
    <row r="1340" customFormat="false" ht="12.75" hidden="false" customHeight="false" outlineLevel="0" collapsed="false">
      <c r="A1340" s="208" t="str">
        <f aca="false">B1340&amp;" "&amp;C1340&amp;" "&amp;D1340</f>
        <v>US Natural Gas Physical</v>
      </c>
      <c r="B1340" s="208" t="str">
        <f aca="false">IF((LEFT(N1340,2)="US"),"US","")</f>
        <v>US</v>
      </c>
      <c r="C1340" s="208" t="str">
        <f aca="false">M1340</f>
        <v>Natural Gas</v>
      </c>
      <c r="D1340" s="208" t="str">
        <f aca="false">IF(ISNUMBER(FIND("Phy",N1340))=TRUE(),"Physical","Financial")</f>
        <v>Physical</v>
      </c>
      <c r="E1340" s="208" t="n">
        <f aca="false">IF(VLOOKUP(S1340,'DD-Lookup'!$J$6:$L$50,3,FALSE())="Monthly",(YEAR(AC1340)-YEAR(AB1340))*12+MONTH(AC1340)-MONTH(AB1340)+1,(AC1340-AB1340+1))</f>
        <v>1</v>
      </c>
      <c r="F1340" s="239" t="n">
        <f aca="false">E1340*SUM(P1340:Q1340)</f>
        <v>2075</v>
      </c>
      <c r="G1340" s="214" t="n">
        <v>1289601</v>
      </c>
      <c r="H1340" s="215" t="n">
        <v>37035.3538657407</v>
      </c>
      <c r="I1340" s="0" t="s">
        <v>1637</v>
      </c>
      <c r="M1340" s="0" t="s">
        <v>858</v>
      </c>
      <c r="N1340" s="0" t="s">
        <v>1305</v>
      </c>
      <c r="O1340" s="0" t="s">
        <v>1638</v>
      </c>
      <c r="P1340" s="216" t="n">
        <v>2075</v>
      </c>
      <c r="S1340" s="0" t="s">
        <v>1026</v>
      </c>
      <c r="T1340" s="0" t="s">
        <v>784</v>
      </c>
      <c r="U1340" s="218" t="n">
        <v>4.045</v>
      </c>
      <c r="V1340" s="0" t="n">
        <v>19691994</v>
      </c>
      <c r="W1340" s="0" t="s">
        <v>1422</v>
      </c>
      <c r="X1340" s="0" t="s">
        <v>1639</v>
      </c>
      <c r="Y1340" s="0" t="s">
        <v>1310</v>
      </c>
      <c r="Z1340" s="0" t="s">
        <v>571</v>
      </c>
      <c r="AA1340" s="0" t="n">
        <v>807332</v>
      </c>
      <c r="AB1340" s="215" t="n">
        <v>37036.875</v>
      </c>
      <c r="AC1340" s="215" t="n">
        <v>37036.875</v>
      </c>
    </row>
    <row r="1341" customFormat="false" ht="12.75" hidden="false" customHeight="false" outlineLevel="0" collapsed="false">
      <c r="A1341" s="208" t="str">
        <f aca="false">B1341&amp;" "&amp;C1341&amp;" "&amp;D1341</f>
        <v>US Natural Gas Physical</v>
      </c>
      <c r="B1341" s="208" t="str">
        <f aca="false">IF((LEFT(N1341,2)="US"),"US","")</f>
        <v>US</v>
      </c>
      <c r="C1341" s="208" t="str">
        <f aca="false">M1341</f>
        <v>Natural Gas</v>
      </c>
      <c r="D1341" s="208" t="str">
        <f aca="false">IF(ISNUMBER(FIND("Phy",N1341))=TRUE(),"Physical","Financial")</f>
        <v>Physical</v>
      </c>
      <c r="E1341" s="208" t="n">
        <f aca="false">IF(VLOOKUP(S1341,'DD-Lookup'!$J$6:$L$50,3,FALSE())="Monthly",(YEAR(AC1341)-YEAR(AB1341))*12+MONTH(AC1341)-MONTH(AB1341)+1,(AC1341-AB1341+1))</f>
        <v>1</v>
      </c>
      <c r="F1341" s="239" t="n">
        <f aca="false">E1341*SUM(P1341:Q1341)</f>
        <v>5000</v>
      </c>
      <c r="G1341" s="214" t="n">
        <v>1289602</v>
      </c>
      <c r="H1341" s="215" t="n">
        <v>37035.3539699074</v>
      </c>
      <c r="I1341" s="0" t="s">
        <v>1225</v>
      </c>
      <c r="M1341" s="0" t="s">
        <v>858</v>
      </c>
      <c r="N1341" s="0" t="s">
        <v>1305</v>
      </c>
      <c r="O1341" s="0" t="s">
        <v>1920</v>
      </c>
      <c r="P1341" s="216" t="n">
        <v>5000</v>
      </c>
      <c r="S1341" s="0" t="s">
        <v>1026</v>
      </c>
      <c r="T1341" s="0" t="s">
        <v>784</v>
      </c>
      <c r="U1341" s="218" t="n">
        <v>4.04</v>
      </c>
      <c r="V1341" s="0" t="s">
        <v>1921</v>
      </c>
      <c r="W1341" s="0" t="s">
        <v>1667</v>
      </c>
      <c r="X1341" s="0" t="s">
        <v>1639</v>
      </c>
      <c r="Y1341" s="0" t="s">
        <v>1310</v>
      </c>
      <c r="Z1341" s="0" t="s">
        <v>571</v>
      </c>
      <c r="AA1341" s="0" t="n">
        <v>807333</v>
      </c>
      <c r="AB1341" s="215" t="n">
        <v>37036.875</v>
      </c>
      <c r="AC1341" s="215" t="n">
        <v>37036.875</v>
      </c>
    </row>
    <row r="1342" customFormat="false" ht="12.75" hidden="false" customHeight="false" outlineLevel="0" collapsed="false">
      <c r="A1342" s="208" t="str">
        <f aca="false">B1342&amp;" "&amp;C1342&amp;" "&amp;D1342</f>
        <v>US Power Physical</v>
      </c>
      <c r="B1342" s="208" t="str">
        <f aca="false">IF((LEFT(N1342,2)="US"),"US","")</f>
        <v>US</v>
      </c>
      <c r="C1342" s="208" t="str">
        <f aca="false">M1342</f>
        <v>Power</v>
      </c>
      <c r="D1342" s="208" t="str">
        <f aca="false">IF(ISNUMBER(FIND("Phy",N1342))=TRUE(),"Physical","Financial")</f>
        <v>Physical</v>
      </c>
      <c r="E1342" s="208" t="n">
        <f aca="false">IF(VLOOKUP(S1342,'DD-Lookup'!$J$6:$L$50,3,FALSE())="Monthly",(YEAR(AC1342)-YEAR(AB1342))*12+MONTH(AC1342)-MONTH(AB1342)+1,(AC1342-AB1342+1))</f>
        <v>2</v>
      </c>
      <c r="F1342" s="239" t="n">
        <f aca="false">E1342*SUM(P1342:Q1342)</f>
        <v>50</v>
      </c>
      <c r="G1342" s="214" t="n">
        <v>1289603</v>
      </c>
      <c r="H1342" s="215" t="n">
        <v>37035.3540393519</v>
      </c>
      <c r="I1342" s="0" t="s">
        <v>1248</v>
      </c>
      <c r="M1342" s="0" t="s">
        <v>67</v>
      </c>
      <c r="N1342" s="0" t="s">
        <v>1648</v>
      </c>
      <c r="O1342" s="0" t="s">
        <v>1656</v>
      </c>
      <c r="Q1342" s="216" t="n">
        <v>25</v>
      </c>
      <c r="S1342" s="0" t="s">
        <v>930</v>
      </c>
      <c r="T1342" s="0" t="s">
        <v>784</v>
      </c>
      <c r="U1342" s="218" t="n">
        <v>130</v>
      </c>
      <c r="V1342" s="0" t="s">
        <v>1693</v>
      </c>
      <c r="W1342" s="0" t="s">
        <v>1651</v>
      </c>
      <c r="X1342" s="0" t="s">
        <v>1652</v>
      </c>
      <c r="Y1342" s="0" t="s">
        <v>1051</v>
      </c>
      <c r="Z1342" s="0" t="s">
        <v>618</v>
      </c>
      <c r="AA1342" s="0" t="n">
        <v>621360.1</v>
      </c>
      <c r="AB1342" s="215" t="n">
        <v>37038.875</v>
      </c>
      <c r="AC1342" s="215" t="n">
        <v>37039.875</v>
      </c>
    </row>
    <row r="1343" customFormat="false" ht="12.75" hidden="false" customHeight="false" outlineLevel="0" collapsed="false">
      <c r="A1343" s="208" t="str">
        <f aca="false">B1343&amp;" "&amp;C1343&amp;" "&amp;D1343</f>
        <v>US Natural Gas Physical</v>
      </c>
      <c r="B1343" s="208" t="str">
        <f aca="false">IF((LEFT(N1343,2)="US"),"US","")</f>
        <v>US</v>
      </c>
      <c r="C1343" s="208" t="str">
        <f aca="false">M1343</f>
        <v>Natural Gas</v>
      </c>
      <c r="D1343" s="208" t="str">
        <f aca="false">IF(ISNUMBER(FIND("Phy",N1343))=TRUE(),"Physical","Financial")</f>
        <v>Physical</v>
      </c>
      <c r="E1343" s="208" t="n">
        <f aca="false">IF(VLOOKUP(S1343,'DD-Lookup'!$J$6:$L$50,3,FALSE())="Monthly",(YEAR(AC1343)-YEAR(AB1343))*12+MONTH(AC1343)-MONTH(AB1343)+1,(AC1343-AB1343+1))</f>
        <v>1</v>
      </c>
      <c r="F1343" s="239" t="n">
        <f aca="false">E1343*SUM(P1343:Q1343)</f>
        <v>5000</v>
      </c>
      <c r="G1343" s="214" t="n">
        <v>1289604</v>
      </c>
      <c r="H1343" s="215" t="n">
        <v>37035.3541087963</v>
      </c>
      <c r="I1343" s="0" t="s">
        <v>1750</v>
      </c>
      <c r="M1343" s="0" t="s">
        <v>858</v>
      </c>
      <c r="N1343" s="0" t="s">
        <v>1305</v>
      </c>
      <c r="O1343" s="0" t="s">
        <v>1581</v>
      </c>
      <c r="Q1343" s="216" t="n">
        <v>5000</v>
      </c>
      <c r="S1343" s="0" t="s">
        <v>1026</v>
      </c>
      <c r="T1343" s="0" t="s">
        <v>784</v>
      </c>
      <c r="U1343" s="218" t="n">
        <v>9.4</v>
      </c>
      <c r="V1343" s="0" t="s">
        <v>1843</v>
      </c>
      <c r="W1343" s="0" t="s">
        <v>1579</v>
      </c>
      <c r="X1343" s="0" t="s">
        <v>1535</v>
      </c>
      <c r="Y1343" s="0" t="s">
        <v>1310</v>
      </c>
      <c r="Z1343" s="0" t="s">
        <v>571</v>
      </c>
      <c r="AA1343" s="0" t="n">
        <v>807335</v>
      </c>
      <c r="AB1343" s="215" t="n">
        <v>37036.875</v>
      </c>
      <c r="AC1343" s="215" t="n">
        <v>37036.875</v>
      </c>
    </row>
    <row r="1344" customFormat="false" ht="12.75" hidden="false" customHeight="false" outlineLevel="0" collapsed="false">
      <c r="A1344" s="208" t="str">
        <f aca="false">B1344&amp;" "&amp;C1344&amp;" "&amp;D1344</f>
        <v>US Natural Gas Physical</v>
      </c>
      <c r="B1344" s="208" t="str">
        <f aca="false">IF((LEFT(N1344,2)="US"),"US","")</f>
        <v>US</v>
      </c>
      <c r="C1344" s="208" t="str">
        <f aca="false">M1344</f>
        <v>Natural Gas</v>
      </c>
      <c r="D1344" s="208" t="str">
        <f aca="false">IF(ISNUMBER(FIND("Phy",N1344))=TRUE(),"Physical","Financial")</f>
        <v>Physical</v>
      </c>
      <c r="E1344" s="208" t="n">
        <f aca="false">IF(VLOOKUP(S1344,'DD-Lookup'!$J$6:$L$50,3,FALSE())="Monthly",(YEAR(AC1344)-YEAR(AB1344))*12+MONTH(AC1344)-MONTH(AB1344)+1,(AC1344-AB1344+1))</f>
        <v>1</v>
      </c>
      <c r="F1344" s="239" t="n">
        <f aca="false">E1344*SUM(P1344:Q1344)</f>
        <v>5000</v>
      </c>
      <c r="G1344" s="214" t="n">
        <v>1289605</v>
      </c>
      <c r="H1344" s="215" t="n">
        <v>37035.354224537</v>
      </c>
      <c r="I1344" s="0" t="s">
        <v>1155</v>
      </c>
      <c r="M1344" s="0" t="s">
        <v>858</v>
      </c>
      <c r="N1344" s="0" t="s">
        <v>1305</v>
      </c>
      <c r="O1344" s="0" t="s">
        <v>1363</v>
      </c>
      <c r="Q1344" s="216" t="n">
        <v>5000</v>
      </c>
      <c r="S1344" s="0" t="s">
        <v>1026</v>
      </c>
      <c r="T1344" s="0" t="s">
        <v>784</v>
      </c>
      <c r="U1344" s="218" t="n">
        <v>4.0675</v>
      </c>
      <c r="V1344" s="0" t="s">
        <v>1922</v>
      </c>
      <c r="W1344" s="0" t="s">
        <v>1361</v>
      </c>
      <c r="X1344" s="0" t="s">
        <v>1362</v>
      </c>
      <c r="Y1344" s="0" t="s">
        <v>1310</v>
      </c>
      <c r="Z1344" s="0" t="s">
        <v>571</v>
      </c>
      <c r="AA1344" s="0" t="n">
        <v>807336</v>
      </c>
      <c r="AB1344" s="215" t="n">
        <v>37036.875</v>
      </c>
      <c r="AC1344" s="215" t="n">
        <v>37036.875</v>
      </c>
    </row>
    <row r="1345" customFormat="false" ht="12.75" hidden="false" customHeight="false" outlineLevel="0" collapsed="false">
      <c r="A1345" s="208" t="str">
        <f aca="false">B1345&amp;" "&amp;C1345&amp;" "&amp;D1345</f>
        <v>US Power Physical</v>
      </c>
      <c r="B1345" s="208" t="str">
        <f aca="false">IF((LEFT(N1345,2)="US"),"US","")</f>
        <v>US</v>
      </c>
      <c r="C1345" s="208" t="str">
        <f aca="false">M1345</f>
        <v>Power</v>
      </c>
      <c r="D1345" s="208" t="str">
        <f aca="false">IF(ISNUMBER(FIND("Phy",N1345))=TRUE(),"Physical","Financial")</f>
        <v>Physical</v>
      </c>
      <c r="E1345" s="208" t="n">
        <f aca="false">IF(VLOOKUP(S1345,'DD-Lookup'!$J$6:$L$50,3,FALSE())="Monthly",(YEAR(AC1345)-YEAR(AB1345))*12+MONTH(AC1345)-MONTH(AB1345)+1,(AC1345-AB1345+1))</f>
        <v>2</v>
      </c>
      <c r="F1345" s="239" t="n">
        <f aca="false">E1345*SUM(P1345:Q1345)</f>
        <v>50</v>
      </c>
      <c r="G1345" s="214" t="n">
        <v>1289607</v>
      </c>
      <c r="H1345" s="215" t="n">
        <v>37035.3542708333</v>
      </c>
      <c r="I1345" s="0" t="s">
        <v>1740</v>
      </c>
      <c r="M1345" s="0" t="s">
        <v>67</v>
      </c>
      <c r="N1345" s="0" t="s">
        <v>1628</v>
      </c>
      <c r="O1345" s="0" t="s">
        <v>1682</v>
      </c>
      <c r="P1345" s="216" t="n">
        <v>25</v>
      </c>
      <c r="S1345" s="0" t="s">
        <v>930</v>
      </c>
      <c r="T1345" s="0" t="s">
        <v>784</v>
      </c>
      <c r="U1345" s="218" t="n">
        <v>115</v>
      </c>
      <c r="V1345" s="0" t="s">
        <v>1923</v>
      </c>
      <c r="W1345" s="0" t="s">
        <v>1665</v>
      </c>
      <c r="X1345" s="0" t="s">
        <v>1632</v>
      </c>
      <c r="Y1345" s="0" t="s">
        <v>1051</v>
      </c>
      <c r="Z1345" s="0" t="s">
        <v>618</v>
      </c>
      <c r="AA1345" s="0" t="n">
        <v>621361.1</v>
      </c>
      <c r="AB1345" s="215" t="n">
        <v>37038.875</v>
      </c>
      <c r="AC1345" s="215" t="n">
        <v>37039.875</v>
      </c>
    </row>
    <row r="1346" customFormat="false" ht="12.75" hidden="false" customHeight="false" outlineLevel="0" collapsed="false">
      <c r="A1346" s="208" t="str">
        <f aca="false">B1346&amp;" "&amp;C1346&amp;" "&amp;D1346</f>
        <v>US Natural Gas Physical</v>
      </c>
      <c r="B1346" s="208" t="str">
        <f aca="false">IF((LEFT(N1346,2)="US"),"US","")</f>
        <v>US</v>
      </c>
      <c r="C1346" s="208" t="str">
        <f aca="false">M1346</f>
        <v>Natural Gas</v>
      </c>
      <c r="D1346" s="208" t="str">
        <f aca="false">IF(ISNUMBER(FIND("Phy",N1346))=TRUE(),"Physical","Financial")</f>
        <v>Physical</v>
      </c>
      <c r="E1346" s="208" t="n">
        <f aca="false">IF(VLOOKUP(S1346,'DD-Lookup'!$J$6:$L$50,3,FALSE())="Monthly",(YEAR(AC1346)-YEAR(AB1346))*12+MONTH(AC1346)-MONTH(AB1346)+1,(AC1346-AB1346+1))</f>
        <v>1</v>
      </c>
      <c r="F1346" s="239" t="n">
        <f aca="false">E1346*SUM(P1346:Q1346)</f>
        <v>10000</v>
      </c>
      <c r="G1346" s="214" t="n">
        <v>1289606</v>
      </c>
      <c r="H1346" s="215" t="n">
        <v>37035.3542708333</v>
      </c>
      <c r="I1346" s="0" t="s">
        <v>1225</v>
      </c>
      <c r="M1346" s="0" t="s">
        <v>858</v>
      </c>
      <c r="N1346" s="0" t="s">
        <v>1305</v>
      </c>
      <c r="O1346" s="0" t="s">
        <v>1306</v>
      </c>
      <c r="P1346" s="216" t="n">
        <v>10000</v>
      </c>
      <c r="S1346" s="0" t="s">
        <v>1026</v>
      </c>
      <c r="T1346" s="0" t="s">
        <v>784</v>
      </c>
      <c r="U1346" s="218" t="n">
        <v>4.2001</v>
      </c>
      <c r="V1346" s="0" t="s">
        <v>1924</v>
      </c>
      <c r="W1346" s="0" t="s">
        <v>1308</v>
      </c>
      <c r="X1346" s="0" t="s">
        <v>1309</v>
      </c>
      <c r="Y1346" s="0" t="s">
        <v>1310</v>
      </c>
      <c r="Z1346" s="0" t="s">
        <v>571</v>
      </c>
      <c r="AA1346" s="0" t="n">
        <v>807337</v>
      </c>
      <c r="AB1346" s="215" t="n">
        <v>37036.875</v>
      </c>
      <c r="AC1346" s="215" t="n">
        <v>37036.875</v>
      </c>
    </row>
    <row r="1347" customFormat="false" ht="12.75" hidden="false" customHeight="false" outlineLevel="0" collapsed="false">
      <c r="A1347" s="208" t="str">
        <f aca="false">B1347&amp;" "&amp;C1347&amp;" "&amp;D1347</f>
        <v>US Natural Gas Financial</v>
      </c>
      <c r="B1347" s="208" t="str">
        <f aca="false">IF((LEFT(N1347,2)="US"),"US","")</f>
        <v>US</v>
      </c>
      <c r="C1347" s="208" t="str">
        <f aca="false">M1347</f>
        <v>Natural Gas</v>
      </c>
      <c r="D1347" s="208" t="str">
        <f aca="false">IF(ISNUMBER(FIND("Phy",N1347))=TRUE(),"Physical","Financial")</f>
        <v>Financial</v>
      </c>
      <c r="E1347" s="208" t="n">
        <f aca="false">IF(VLOOKUP(S1347,'DD-Lookup'!$J$6:$L$50,3,FALSE())="Monthly",(YEAR(AC1347)-YEAR(AB1347))*12+MONTH(AC1347)-MONTH(AB1347)+1,(AC1347-AB1347+1))</f>
        <v>31</v>
      </c>
      <c r="F1347" s="239" t="n">
        <f aca="false">E1347*SUM(P1347:Q1347)</f>
        <v>155000</v>
      </c>
      <c r="G1347" s="214" t="n">
        <v>1289608</v>
      </c>
      <c r="H1347" s="215" t="n">
        <v>37035.354375</v>
      </c>
      <c r="I1347" s="0" t="s">
        <v>1925</v>
      </c>
      <c r="M1347" s="0" t="s">
        <v>858</v>
      </c>
      <c r="N1347" s="0" t="s">
        <v>1482</v>
      </c>
      <c r="O1347" s="0" t="s">
        <v>1926</v>
      </c>
      <c r="P1347" s="216" t="n">
        <v>5000</v>
      </c>
      <c r="S1347" s="0" t="s">
        <v>1026</v>
      </c>
      <c r="T1347" s="0" t="s">
        <v>784</v>
      </c>
      <c r="U1347" s="218" t="n">
        <v>7.86</v>
      </c>
      <c r="V1347" s="0" t="s">
        <v>1927</v>
      </c>
      <c r="W1347" s="0" t="s">
        <v>1714</v>
      </c>
      <c r="X1347" s="0" t="s">
        <v>1715</v>
      </c>
      <c r="Y1347" s="0" t="s">
        <v>838</v>
      </c>
      <c r="Z1347" s="0" t="s">
        <v>571</v>
      </c>
      <c r="AA1347" s="0" t="s">
        <v>1928</v>
      </c>
      <c r="AB1347" s="215" t="n">
        <v>37073.875</v>
      </c>
      <c r="AC1347" s="215" t="n">
        <v>37103.875</v>
      </c>
    </row>
    <row r="1348" customFormat="false" ht="12.75" hidden="false" customHeight="false" outlineLevel="0" collapsed="false">
      <c r="A1348" s="208" t="str">
        <f aca="false">B1348&amp;" "&amp;C1348&amp;" "&amp;D1348</f>
        <v>US Natural Gas Financial</v>
      </c>
      <c r="B1348" s="208" t="str">
        <f aca="false">IF((LEFT(N1348,2)="US"),"US","")</f>
        <v>US</v>
      </c>
      <c r="C1348" s="208" t="str">
        <f aca="false">M1348</f>
        <v>Natural Gas</v>
      </c>
      <c r="D1348" s="208" t="str">
        <f aca="false">IF(ISNUMBER(FIND("Phy",N1348))=TRUE(),"Physical","Financial")</f>
        <v>Financial</v>
      </c>
      <c r="E1348" s="208" t="n">
        <f aca="false">IF(VLOOKUP(S1348,'DD-Lookup'!$J$6:$L$50,3,FALSE())="Monthly",(YEAR(AC1348)-YEAR(AB1348))*12+MONTH(AC1348)-MONTH(AB1348)+1,(AC1348-AB1348+1))</f>
        <v>30</v>
      </c>
      <c r="F1348" s="239" t="n">
        <f aca="false">E1348*SUM(P1348:Q1348)</f>
        <v>450000</v>
      </c>
      <c r="G1348" s="214" t="n">
        <v>1289610</v>
      </c>
      <c r="H1348" s="215" t="n">
        <v>37035.3543981482</v>
      </c>
      <c r="I1348" s="0" t="s">
        <v>1278</v>
      </c>
      <c r="M1348" s="0" t="s">
        <v>858</v>
      </c>
      <c r="N1348" s="0" t="s">
        <v>1024</v>
      </c>
      <c r="O1348" s="0" t="s">
        <v>1025</v>
      </c>
      <c r="Q1348" s="216" t="n">
        <v>15000</v>
      </c>
      <c r="S1348" s="0" t="s">
        <v>1026</v>
      </c>
      <c r="T1348" s="0" t="s">
        <v>784</v>
      </c>
      <c r="U1348" s="218" t="n">
        <v>4.19</v>
      </c>
      <c r="V1348" s="0" t="s">
        <v>1279</v>
      </c>
      <c r="W1348" s="0" t="s">
        <v>1028</v>
      </c>
      <c r="X1348" s="0" t="s">
        <v>1029</v>
      </c>
      <c r="Y1348" s="0" t="s">
        <v>838</v>
      </c>
      <c r="Z1348" s="0" t="s">
        <v>571</v>
      </c>
      <c r="AA1348" s="0" t="s">
        <v>1929</v>
      </c>
      <c r="AB1348" s="215" t="n">
        <v>37043.875</v>
      </c>
      <c r="AC1348" s="215" t="n">
        <v>37072.875</v>
      </c>
    </row>
    <row r="1349" customFormat="false" ht="12.75" hidden="false" customHeight="false" outlineLevel="0" collapsed="false">
      <c r="A1349" s="208" t="str">
        <f aca="false">B1349&amp;" "&amp;C1349&amp;" "&amp;D1349</f>
        <v>US Natural Gas Physical</v>
      </c>
      <c r="B1349" s="208" t="str">
        <f aca="false">IF((LEFT(N1349,2)="US"),"US","")</f>
        <v>US</v>
      </c>
      <c r="C1349" s="208" t="str">
        <f aca="false">M1349</f>
        <v>Natural Gas</v>
      </c>
      <c r="D1349" s="208" t="str">
        <f aca="false">IF(ISNUMBER(FIND("Phy",N1349))=TRUE(),"Physical","Financial")</f>
        <v>Physical</v>
      </c>
      <c r="E1349" s="208" t="n">
        <f aca="false">IF(VLOOKUP(S1349,'DD-Lookup'!$J$6:$L$50,3,FALSE())="Monthly",(YEAR(AC1349)-YEAR(AB1349))*12+MONTH(AC1349)-MONTH(AB1349)+1,(AC1349-AB1349+1))</f>
        <v>1</v>
      </c>
      <c r="F1349" s="239" t="n">
        <f aca="false">E1349*SUM(P1349:Q1349)</f>
        <v>25000</v>
      </c>
      <c r="G1349" s="214" t="n">
        <v>1289609</v>
      </c>
      <c r="H1349" s="215" t="n">
        <v>37035.3543981482</v>
      </c>
      <c r="I1349" s="0" t="s">
        <v>1930</v>
      </c>
      <c r="M1349" s="0" t="s">
        <v>858</v>
      </c>
      <c r="N1349" s="0" t="s">
        <v>1305</v>
      </c>
      <c r="O1349" s="0" t="s">
        <v>1432</v>
      </c>
      <c r="Q1349" s="216" t="n">
        <v>25000</v>
      </c>
      <c r="S1349" s="0" t="s">
        <v>1026</v>
      </c>
      <c r="T1349" s="0" t="s">
        <v>784</v>
      </c>
      <c r="U1349" s="218" t="n">
        <v>4.145</v>
      </c>
      <c r="V1349" s="0" t="s">
        <v>1931</v>
      </c>
      <c r="W1349" s="0" t="s">
        <v>1434</v>
      </c>
      <c r="X1349" s="0" t="s">
        <v>1435</v>
      </c>
      <c r="Y1349" s="0" t="s">
        <v>1310</v>
      </c>
      <c r="Z1349" s="0" t="s">
        <v>571</v>
      </c>
      <c r="AA1349" s="0" t="n">
        <v>807338</v>
      </c>
      <c r="AB1349" s="215" t="n">
        <v>37036.875</v>
      </c>
      <c r="AC1349" s="215" t="n">
        <v>37036.875</v>
      </c>
    </row>
    <row r="1350" customFormat="false" ht="12.75" hidden="false" customHeight="false" outlineLevel="0" collapsed="false">
      <c r="A1350" s="208" t="str">
        <f aca="false">B1350&amp;" "&amp;C1350&amp;" "&amp;D1350</f>
        <v>US Power Physical</v>
      </c>
      <c r="B1350" s="208" t="str">
        <f aca="false">IF((LEFT(N1350,2)="US"),"US","")</f>
        <v>US</v>
      </c>
      <c r="C1350" s="208" t="str">
        <f aca="false">M1350</f>
        <v>Power</v>
      </c>
      <c r="D1350" s="208" t="str">
        <f aca="false">IF(ISNUMBER(FIND("Phy",N1350))=TRUE(),"Physical","Financial")</f>
        <v>Physical</v>
      </c>
      <c r="E1350" s="208" t="n">
        <f aca="false">IF(VLOOKUP(S1350,'DD-Lookup'!$J$6:$L$50,3,FALSE())="Monthly",(YEAR(AC1350)-YEAR(AB1350))*12+MONTH(AC1350)-MONTH(AB1350)+1,(AC1350-AB1350+1))</f>
        <v>30</v>
      </c>
      <c r="F1350" s="239" t="n">
        <f aca="false">E1350*SUM(P1350:Q1350)</f>
        <v>750</v>
      </c>
      <c r="G1350" s="214" t="n">
        <v>1289611</v>
      </c>
      <c r="H1350" s="215" t="n">
        <v>37035.3544212963</v>
      </c>
      <c r="I1350" s="0" t="s">
        <v>1233</v>
      </c>
      <c r="M1350" s="0" t="s">
        <v>67</v>
      </c>
      <c r="N1350" s="0" t="s">
        <v>1628</v>
      </c>
      <c r="O1350" s="0" t="s">
        <v>1932</v>
      </c>
      <c r="Q1350" s="216" t="n">
        <v>25</v>
      </c>
      <c r="S1350" s="0" t="s">
        <v>930</v>
      </c>
      <c r="T1350" s="0" t="s">
        <v>784</v>
      </c>
      <c r="U1350" s="218" t="n">
        <v>308</v>
      </c>
      <c r="V1350" s="0" t="s">
        <v>1812</v>
      </c>
      <c r="W1350" s="0" t="s">
        <v>1933</v>
      </c>
      <c r="X1350" s="0" t="s">
        <v>1934</v>
      </c>
      <c r="Y1350" s="0" t="s">
        <v>1051</v>
      </c>
      <c r="Z1350" s="0" t="s">
        <v>618</v>
      </c>
      <c r="AA1350" s="0" t="n">
        <v>621363.1</v>
      </c>
      <c r="AB1350" s="215" t="n">
        <v>37043.875</v>
      </c>
      <c r="AC1350" s="215" t="n">
        <v>37072.875</v>
      </c>
    </row>
    <row r="1351" customFormat="false" ht="12.75" hidden="false" customHeight="false" outlineLevel="0" collapsed="false">
      <c r="A1351" s="208" t="str">
        <f aca="false">B1351&amp;" "&amp;C1351&amp;" "&amp;D1351</f>
        <v>US Power Physical</v>
      </c>
      <c r="B1351" s="208" t="str">
        <f aca="false">IF((LEFT(N1351,2)="US"),"US","")</f>
        <v>US</v>
      </c>
      <c r="C1351" s="208" t="str">
        <f aca="false">M1351</f>
        <v>Power</v>
      </c>
      <c r="D1351" s="208" t="str">
        <f aca="false">IF(ISNUMBER(FIND("Phy",N1351))=TRUE(),"Physical","Financial")</f>
        <v>Physical</v>
      </c>
      <c r="E1351" s="208" t="n">
        <f aca="false">IF(VLOOKUP(S1351,'DD-Lookup'!$J$6:$L$50,3,FALSE())="Monthly",(YEAR(AC1351)-YEAR(AB1351))*12+MONTH(AC1351)-MONTH(AB1351)+1,(AC1351-AB1351+1))</f>
        <v>30</v>
      </c>
      <c r="F1351" s="239" t="n">
        <f aca="false">E1351*SUM(P1351:Q1351)</f>
        <v>750</v>
      </c>
      <c r="G1351" s="214" t="n">
        <v>1289612</v>
      </c>
      <c r="H1351" s="215" t="n">
        <v>37035.3544675926</v>
      </c>
      <c r="I1351" s="0" t="s">
        <v>1233</v>
      </c>
      <c r="M1351" s="0" t="s">
        <v>67</v>
      </c>
      <c r="N1351" s="0" t="s">
        <v>1628</v>
      </c>
      <c r="O1351" s="0" t="s">
        <v>1811</v>
      </c>
      <c r="Q1351" s="216" t="n">
        <v>25</v>
      </c>
      <c r="S1351" s="0" t="s">
        <v>930</v>
      </c>
      <c r="T1351" s="0" t="s">
        <v>784</v>
      </c>
      <c r="U1351" s="218" t="n">
        <v>327.5</v>
      </c>
      <c r="V1351" s="0" t="s">
        <v>1812</v>
      </c>
      <c r="W1351" s="0" t="s">
        <v>1813</v>
      </c>
      <c r="X1351" s="0" t="s">
        <v>1632</v>
      </c>
      <c r="Y1351" s="0" t="s">
        <v>1051</v>
      </c>
      <c r="Z1351" s="0" t="s">
        <v>618</v>
      </c>
      <c r="AA1351" s="0" t="n">
        <v>621364.1</v>
      </c>
      <c r="AB1351" s="215" t="n">
        <v>37043.875</v>
      </c>
      <c r="AC1351" s="215" t="n">
        <v>37072.875</v>
      </c>
    </row>
    <row r="1352" customFormat="false" ht="12.75" hidden="false" customHeight="false" outlineLevel="0" collapsed="false">
      <c r="A1352" s="208" t="str">
        <f aca="false">B1352&amp;" "&amp;C1352&amp;" "&amp;D1352</f>
        <v>US Natural Gas Physical</v>
      </c>
      <c r="B1352" s="208" t="str">
        <f aca="false">IF((LEFT(N1352,2)="US"),"US","")</f>
        <v>US</v>
      </c>
      <c r="C1352" s="208" t="str">
        <f aca="false">M1352</f>
        <v>Natural Gas</v>
      </c>
      <c r="D1352" s="208" t="str">
        <f aca="false">IF(ISNUMBER(FIND("Phy",N1352))=TRUE(),"Physical","Financial")</f>
        <v>Physical</v>
      </c>
      <c r="E1352" s="208" t="n">
        <f aca="false">IF(VLOOKUP(S1352,'DD-Lookup'!$J$6:$L$50,3,FALSE())="Monthly",(YEAR(AC1352)-YEAR(AB1352))*12+MONTH(AC1352)-MONTH(AB1352)+1,(AC1352-AB1352+1))</f>
        <v>1</v>
      </c>
      <c r="F1352" s="239" t="n">
        <f aca="false">E1352*SUM(P1352:Q1352)</f>
        <v>7871</v>
      </c>
      <c r="G1352" s="214" t="n">
        <v>1289613</v>
      </c>
      <c r="H1352" s="215" t="n">
        <v>37035.3544907407</v>
      </c>
      <c r="I1352" s="0" t="s">
        <v>1865</v>
      </c>
      <c r="M1352" s="0" t="s">
        <v>858</v>
      </c>
      <c r="N1352" s="0" t="s">
        <v>1501</v>
      </c>
      <c r="O1352" s="0" t="s">
        <v>1935</v>
      </c>
      <c r="P1352" s="216" t="n">
        <v>7871</v>
      </c>
      <c r="S1352" s="0" t="s">
        <v>1026</v>
      </c>
      <c r="T1352" s="0" t="s">
        <v>784</v>
      </c>
      <c r="U1352" s="218" t="n">
        <v>0</v>
      </c>
      <c r="V1352" s="0" t="s">
        <v>1936</v>
      </c>
      <c r="W1352" s="0" t="s">
        <v>1314</v>
      </c>
      <c r="X1352" s="0" t="s">
        <v>1937</v>
      </c>
      <c r="Y1352" s="0" t="s">
        <v>1310</v>
      </c>
      <c r="Z1352" s="0" t="s">
        <v>571</v>
      </c>
      <c r="AA1352" s="0" t="n">
        <v>807339</v>
      </c>
      <c r="AB1352" s="215" t="n">
        <v>37036.875</v>
      </c>
      <c r="AC1352" s="215" t="n">
        <v>37036.875</v>
      </c>
    </row>
    <row r="1353" customFormat="false" ht="12.75" hidden="false" customHeight="false" outlineLevel="0" collapsed="false">
      <c r="A1353" s="208" t="str">
        <f aca="false">B1353&amp;" "&amp;C1353&amp;" "&amp;D1353</f>
        <v> Metals Financial</v>
      </c>
      <c r="B1353" s="208" t="str">
        <f aca="false">IF((LEFT(N1353,2)="US"),"US","")</f>
        <v/>
      </c>
      <c r="C1353" s="208" t="str">
        <f aca="false">M1353</f>
        <v>Metals</v>
      </c>
      <c r="D1353" s="208" t="str">
        <f aca="false">IF(ISNUMBER(FIND("Phy",N1353))=TRUE(),"Physical","Financial")</f>
        <v>Financial</v>
      </c>
      <c r="E1353" s="208" t="n">
        <f aca="false">IF(VLOOKUP(S1353,'DD-Lookup'!$J$6:$L$50,3,FALSE())="Monthly",(YEAR(AC1353)-YEAR(AB1353))*12+MONTH(AC1353)-MONTH(AB1353)+1,(AC1353-AB1353+1))</f>
        <v>1</v>
      </c>
      <c r="F1353" s="239" t="n">
        <f aca="false">E1353*SUM(P1353:Q1353)</f>
        <v>4</v>
      </c>
      <c r="G1353" s="214" t="n">
        <v>1289615</v>
      </c>
      <c r="H1353" s="215" t="n">
        <v>37035.3545138889</v>
      </c>
      <c r="I1353" s="0" t="s">
        <v>1244</v>
      </c>
      <c r="M1353" s="0" t="s">
        <v>780</v>
      </c>
      <c r="N1353" s="0" t="s">
        <v>852</v>
      </c>
      <c r="O1353" s="0" t="s">
        <v>853</v>
      </c>
      <c r="P1353" s="216" t="n">
        <v>4</v>
      </c>
      <c r="S1353" s="0" t="s">
        <v>854</v>
      </c>
      <c r="T1353" s="0" t="s">
        <v>784</v>
      </c>
      <c r="U1353" s="218" t="n">
        <v>4945</v>
      </c>
      <c r="V1353" s="0" t="s">
        <v>1245</v>
      </c>
      <c r="W1353" s="0" t="s">
        <v>856</v>
      </c>
      <c r="X1353" s="0" t="s">
        <v>787</v>
      </c>
      <c r="Y1353" s="0" t="s">
        <v>788</v>
      </c>
      <c r="Z1353" s="0" t="s">
        <v>789</v>
      </c>
      <c r="AA1353" s="0" t="n">
        <v>2150638</v>
      </c>
    </row>
    <row r="1354" customFormat="false" ht="12.75" hidden="false" customHeight="false" outlineLevel="0" collapsed="false">
      <c r="A1354" s="208" t="str">
        <f aca="false">B1354&amp;" "&amp;C1354&amp;" "&amp;D1354</f>
        <v>US Natural Gas Physical</v>
      </c>
      <c r="B1354" s="208" t="str">
        <f aca="false">IF((LEFT(N1354,2)="US"),"US","")</f>
        <v>US</v>
      </c>
      <c r="C1354" s="208" t="str">
        <f aca="false">M1354</f>
        <v>Natural Gas</v>
      </c>
      <c r="D1354" s="208" t="str">
        <f aca="false">IF(ISNUMBER(FIND("Phy",N1354))=TRUE(),"Physical","Financial")</f>
        <v>Physical</v>
      </c>
      <c r="E1354" s="208" t="n">
        <f aca="false">IF(VLOOKUP(S1354,'DD-Lookup'!$J$6:$L$50,3,FALSE())="Monthly",(YEAR(AC1354)-YEAR(AB1354))*12+MONTH(AC1354)-MONTH(AB1354)+1,(AC1354-AB1354+1))</f>
        <v>1</v>
      </c>
      <c r="F1354" s="239" t="n">
        <f aca="false">E1354*SUM(P1354:Q1354)</f>
        <v>500</v>
      </c>
      <c r="G1354" s="214" t="n">
        <v>1289617</v>
      </c>
      <c r="H1354" s="215" t="n">
        <v>37035.3545486111</v>
      </c>
      <c r="I1354" s="0" t="s">
        <v>1710</v>
      </c>
      <c r="M1354" s="0" t="s">
        <v>858</v>
      </c>
      <c r="N1354" s="0" t="s">
        <v>1305</v>
      </c>
      <c r="O1354" s="0" t="s">
        <v>1438</v>
      </c>
      <c r="Q1354" s="216" t="n">
        <v>500</v>
      </c>
      <c r="S1354" s="0" t="s">
        <v>1026</v>
      </c>
      <c r="T1354" s="0" t="s">
        <v>784</v>
      </c>
      <c r="U1354" s="218" t="n">
        <v>4.35</v>
      </c>
      <c r="V1354" s="0" t="s">
        <v>1938</v>
      </c>
      <c r="W1354" s="0" t="s">
        <v>1439</v>
      </c>
      <c r="X1354" s="0" t="s">
        <v>1440</v>
      </c>
      <c r="Y1354" s="0" t="s">
        <v>1310</v>
      </c>
      <c r="Z1354" s="0" t="s">
        <v>571</v>
      </c>
      <c r="AA1354" s="0" t="n">
        <v>807340</v>
      </c>
      <c r="AB1354" s="215" t="n">
        <v>37036.875</v>
      </c>
      <c r="AC1354" s="215" t="n">
        <v>37036.875</v>
      </c>
    </row>
    <row r="1355" customFormat="false" ht="12.75" hidden="false" customHeight="false" outlineLevel="0" collapsed="false">
      <c r="A1355" s="208" t="str">
        <f aca="false">B1355&amp;" "&amp;C1355&amp;" "&amp;D1355</f>
        <v>US Natural Gas Physical</v>
      </c>
      <c r="B1355" s="208" t="str">
        <f aca="false">IF((LEFT(N1355,2)="US"),"US","")</f>
        <v>US</v>
      </c>
      <c r="C1355" s="208" t="str">
        <f aca="false">M1355</f>
        <v>Natural Gas</v>
      </c>
      <c r="D1355" s="208" t="str">
        <f aca="false">IF(ISNUMBER(FIND("Phy",N1355))=TRUE(),"Physical","Financial")</f>
        <v>Physical</v>
      </c>
      <c r="E1355" s="208" t="n">
        <f aca="false">IF(VLOOKUP(S1355,'DD-Lookup'!$J$6:$L$50,3,FALSE())="Monthly",(YEAR(AC1355)-YEAR(AB1355))*12+MONTH(AC1355)-MONTH(AB1355)+1,(AC1355-AB1355+1))</f>
        <v>1</v>
      </c>
      <c r="F1355" s="239" t="n">
        <f aca="false">E1355*SUM(P1355:Q1355)</f>
        <v>10000</v>
      </c>
      <c r="G1355" s="214" t="n">
        <v>1289616</v>
      </c>
      <c r="H1355" s="215" t="n">
        <v>37035.3545486111</v>
      </c>
      <c r="I1355" s="0" t="s">
        <v>1358</v>
      </c>
      <c r="M1355" s="0" t="s">
        <v>858</v>
      </c>
      <c r="N1355" s="0" t="s">
        <v>1305</v>
      </c>
      <c r="O1355" s="0" t="s">
        <v>1306</v>
      </c>
      <c r="Q1355" s="216" t="n">
        <v>10000</v>
      </c>
      <c r="S1355" s="0" t="s">
        <v>1026</v>
      </c>
      <c r="T1355" s="0" t="s">
        <v>784</v>
      </c>
      <c r="U1355" s="218" t="n">
        <v>4.2013</v>
      </c>
      <c r="V1355" s="0" t="s">
        <v>1414</v>
      </c>
      <c r="W1355" s="0" t="s">
        <v>1308</v>
      </c>
      <c r="X1355" s="0" t="s">
        <v>1309</v>
      </c>
      <c r="Y1355" s="0" t="s">
        <v>1310</v>
      </c>
      <c r="Z1355" s="0" t="s">
        <v>571</v>
      </c>
      <c r="AA1355" s="0" t="n">
        <v>807341</v>
      </c>
      <c r="AB1355" s="215" t="n">
        <v>37036.875</v>
      </c>
      <c r="AC1355" s="215" t="n">
        <v>37036.875</v>
      </c>
    </row>
    <row r="1356" customFormat="false" ht="12.75" hidden="false" customHeight="false" outlineLevel="0" collapsed="false">
      <c r="A1356" s="208" t="str">
        <f aca="false">B1356&amp;" "&amp;C1356&amp;" "&amp;D1356</f>
        <v>US Natural Gas Financial</v>
      </c>
      <c r="B1356" s="208" t="str">
        <f aca="false">IF((LEFT(N1356,2)="US"),"US","")</f>
        <v>US</v>
      </c>
      <c r="C1356" s="208" t="str">
        <f aca="false">M1356</f>
        <v>Natural Gas</v>
      </c>
      <c r="D1356" s="208" t="str">
        <f aca="false">IF(ISNUMBER(FIND("Phy",N1356))=TRUE(),"Physical","Financial")</f>
        <v>Financial</v>
      </c>
      <c r="E1356" s="208" t="n">
        <f aca="false">IF(VLOOKUP(S1356,'DD-Lookup'!$J$6:$L$50,3,FALSE())="Monthly",(YEAR(AC1356)-YEAR(AB1356))*12+MONTH(AC1356)-MONTH(AB1356)+1,(AC1356-AB1356+1))</f>
        <v>61</v>
      </c>
      <c r="F1356" s="239" t="n">
        <f aca="false">E1356*SUM(P1356:Q1356)</f>
        <v>305000</v>
      </c>
      <c r="G1356" s="214" t="n">
        <v>1289618</v>
      </c>
      <c r="H1356" s="215" t="n">
        <v>37035.3545717593</v>
      </c>
      <c r="I1356" s="0" t="s">
        <v>1233</v>
      </c>
      <c r="M1356" s="0" t="s">
        <v>858</v>
      </c>
      <c r="N1356" s="0" t="s">
        <v>1482</v>
      </c>
      <c r="O1356" s="0" t="s">
        <v>1939</v>
      </c>
      <c r="P1356" s="216" t="n">
        <v>5000</v>
      </c>
      <c r="S1356" s="0" t="s">
        <v>1026</v>
      </c>
      <c r="T1356" s="0" t="s">
        <v>784</v>
      </c>
      <c r="U1356" s="218" t="n">
        <v>5.7</v>
      </c>
      <c r="V1356" s="0" t="s">
        <v>1940</v>
      </c>
      <c r="W1356" s="0" t="s">
        <v>1714</v>
      </c>
      <c r="X1356" s="0" t="s">
        <v>1715</v>
      </c>
      <c r="Y1356" s="0" t="s">
        <v>838</v>
      </c>
      <c r="Z1356" s="0" t="s">
        <v>571</v>
      </c>
      <c r="AA1356" s="0" t="s">
        <v>1941</v>
      </c>
      <c r="AB1356" s="215" t="n">
        <v>37196</v>
      </c>
      <c r="AC1356" s="215" t="n">
        <v>37256</v>
      </c>
    </row>
    <row r="1357" customFormat="false" ht="12.75" hidden="false" customHeight="false" outlineLevel="0" collapsed="false">
      <c r="A1357" s="208" t="str">
        <f aca="false">B1357&amp;" "&amp;C1357&amp;" "&amp;D1357</f>
        <v>US Natural Gas Physical</v>
      </c>
      <c r="B1357" s="208" t="str">
        <f aca="false">IF((LEFT(N1357,2)="US"),"US","")</f>
        <v>US</v>
      </c>
      <c r="C1357" s="208" t="str">
        <f aca="false">M1357</f>
        <v>Natural Gas</v>
      </c>
      <c r="D1357" s="208" t="str">
        <f aca="false">IF(ISNUMBER(FIND("Phy",N1357))=TRUE(),"Physical","Financial")</f>
        <v>Physical</v>
      </c>
      <c r="E1357" s="208" t="n">
        <f aca="false">IF(VLOOKUP(S1357,'DD-Lookup'!$J$6:$L$50,3,FALSE())="Monthly",(YEAR(AC1357)-YEAR(AB1357))*12+MONTH(AC1357)-MONTH(AB1357)+1,(AC1357-AB1357+1))</f>
        <v>1</v>
      </c>
      <c r="F1357" s="239" t="n">
        <f aca="false">E1357*SUM(P1357:Q1357)</f>
        <v>2500</v>
      </c>
      <c r="G1357" s="214" t="n">
        <v>1289619</v>
      </c>
      <c r="H1357" s="215" t="n">
        <v>37035.3546527778</v>
      </c>
      <c r="I1357" s="0" t="s">
        <v>1886</v>
      </c>
      <c r="M1357" s="0" t="s">
        <v>858</v>
      </c>
      <c r="N1357" s="0" t="s">
        <v>1305</v>
      </c>
      <c r="O1357" s="0" t="s">
        <v>1604</v>
      </c>
      <c r="Q1357" s="216" t="n">
        <v>2500</v>
      </c>
      <c r="S1357" s="0" t="s">
        <v>1026</v>
      </c>
      <c r="T1357" s="0" t="s">
        <v>784</v>
      </c>
      <c r="U1357" s="218" t="n">
        <v>2.965</v>
      </c>
      <c r="V1357" s="0" t="s">
        <v>1899</v>
      </c>
      <c r="W1357" s="0" t="s">
        <v>1605</v>
      </c>
      <c r="X1357" s="0" t="s">
        <v>1606</v>
      </c>
      <c r="Y1357" s="0" t="s">
        <v>1310</v>
      </c>
      <c r="Z1357" s="0" t="s">
        <v>571</v>
      </c>
      <c r="AA1357" s="0" t="n">
        <v>807342</v>
      </c>
      <c r="AB1357" s="215" t="n">
        <v>37036.875</v>
      </c>
      <c r="AC1357" s="215" t="n">
        <v>37036.875</v>
      </c>
    </row>
    <row r="1358" customFormat="false" ht="12.75" hidden="false" customHeight="false" outlineLevel="0" collapsed="false">
      <c r="A1358" s="208" t="str">
        <f aca="false">B1358&amp;" "&amp;C1358&amp;" "&amp;D1358</f>
        <v>US Natural Gas Physical</v>
      </c>
      <c r="B1358" s="208" t="str">
        <f aca="false">IF((LEFT(N1358,2)="US"),"US","")</f>
        <v>US</v>
      </c>
      <c r="C1358" s="208" t="str">
        <f aca="false">M1358</f>
        <v>Natural Gas</v>
      </c>
      <c r="D1358" s="208" t="str">
        <f aca="false">IF(ISNUMBER(FIND("Phy",N1358))=TRUE(),"Physical","Financial")</f>
        <v>Physical</v>
      </c>
      <c r="E1358" s="208" t="n">
        <f aca="false">IF(VLOOKUP(S1358,'DD-Lookup'!$J$6:$L$50,3,FALSE())="Monthly",(YEAR(AC1358)-YEAR(AB1358))*12+MONTH(AC1358)-MONTH(AB1358)+1,(AC1358-AB1358+1))</f>
        <v>1</v>
      </c>
      <c r="F1358" s="239" t="n">
        <f aca="false">E1358*SUM(P1358:Q1358)</f>
        <v>1094</v>
      </c>
      <c r="G1358" s="214" t="n">
        <v>1289620</v>
      </c>
      <c r="H1358" s="215" t="n">
        <v>37035.3546643519</v>
      </c>
      <c r="I1358" s="0" t="s">
        <v>1942</v>
      </c>
      <c r="M1358" s="0" t="s">
        <v>858</v>
      </c>
      <c r="N1358" s="0" t="s">
        <v>1305</v>
      </c>
      <c r="O1358" s="0" t="s">
        <v>1581</v>
      </c>
      <c r="P1358" s="216" t="n">
        <v>1094</v>
      </c>
      <c r="S1358" s="0" t="s">
        <v>1026</v>
      </c>
      <c r="T1358" s="0" t="s">
        <v>784</v>
      </c>
      <c r="U1358" s="218" t="n">
        <v>9.3</v>
      </c>
      <c r="V1358" s="0" t="s">
        <v>1943</v>
      </c>
      <c r="W1358" s="0" t="s">
        <v>1579</v>
      </c>
      <c r="X1358" s="0" t="s">
        <v>1535</v>
      </c>
      <c r="Y1358" s="0" t="s">
        <v>1310</v>
      </c>
      <c r="Z1358" s="0" t="s">
        <v>571</v>
      </c>
      <c r="AA1358" s="0" t="n">
        <v>807343</v>
      </c>
      <c r="AB1358" s="215" t="n">
        <v>37036.875</v>
      </c>
      <c r="AC1358" s="215" t="n">
        <v>37036.875</v>
      </c>
    </row>
    <row r="1359" customFormat="false" ht="12.75" hidden="false" customHeight="false" outlineLevel="0" collapsed="false">
      <c r="A1359" s="208" t="str">
        <f aca="false">B1359&amp;" "&amp;C1359&amp;" "&amp;D1359</f>
        <v>US Natural Gas Physical</v>
      </c>
      <c r="B1359" s="208" t="str">
        <f aca="false">IF((LEFT(N1359,2)="US"),"US","")</f>
        <v>US</v>
      </c>
      <c r="C1359" s="208" t="str">
        <f aca="false">M1359</f>
        <v>Natural Gas</v>
      </c>
      <c r="D1359" s="208" t="str">
        <f aca="false">IF(ISNUMBER(FIND("Phy",N1359))=TRUE(),"Physical","Financial")</f>
        <v>Physical</v>
      </c>
      <c r="E1359" s="208" t="n">
        <f aca="false">IF(VLOOKUP(S1359,'DD-Lookup'!$J$6:$L$50,3,FALSE())="Monthly",(YEAR(AC1359)-YEAR(AB1359))*12+MONTH(AC1359)-MONTH(AB1359)+1,(AC1359-AB1359+1))</f>
        <v>1</v>
      </c>
      <c r="F1359" s="239" t="n">
        <f aca="false">E1359*SUM(P1359:Q1359)</f>
        <v>1638</v>
      </c>
      <c r="G1359" s="214" t="n">
        <v>1289621</v>
      </c>
      <c r="H1359" s="215" t="n">
        <v>37035.3546875</v>
      </c>
      <c r="I1359" s="0" t="s">
        <v>600</v>
      </c>
      <c r="M1359" s="0" t="s">
        <v>858</v>
      </c>
      <c r="N1359" s="0" t="s">
        <v>1305</v>
      </c>
      <c r="O1359" s="0" t="s">
        <v>1527</v>
      </c>
      <c r="P1359" s="216" t="n">
        <v>1638</v>
      </c>
      <c r="S1359" s="0" t="s">
        <v>1026</v>
      </c>
      <c r="T1359" s="0" t="s">
        <v>784</v>
      </c>
      <c r="U1359" s="218" t="n">
        <v>4.46</v>
      </c>
      <c r="V1359" s="0" t="s">
        <v>1944</v>
      </c>
      <c r="W1359" s="0" t="s">
        <v>1388</v>
      </c>
      <c r="X1359" s="0" t="s">
        <v>1389</v>
      </c>
      <c r="Y1359" s="0" t="s">
        <v>1310</v>
      </c>
      <c r="Z1359" s="0" t="s">
        <v>571</v>
      </c>
      <c r="AA1359" s="0" t="n">
        <v>807344</v>
      </c>
      <c r="AB1359" s="215" t="n">
        <v>37036.875</v>
      </c>
      <c r="AC1359" s="215" t="n">
        <v>37036.875</v>
      </c>
    </row>
    <row r="1360" customFormat="false" ht="12.75" hidden="false" customHeight="false" outlineLevel="0" collapsed="false">
      <c r="A1360" s="208" t="str">
        <f aca="false">B1360&amp;" "&amp;C1360&amp;" "&amp;D1360</f>
        <v> Metals Financial</v>
      </c>
      <c r="B1360" s="208" t="str">
        <f aca="false">IF((LEFT(N1360,2)="US"),"US","")</f>
        <v/>
      </c>
      <c r="C1360" s="208" t="str">
        <f aca="false">M1360</f>
        <v>Metals</v>
      </c>
      <c r="D1360" s="208" t="str">
        <f aca="false">IF(ISNUMBER(FIND("Phy",N1360))=TRUE(),"Physical","Financial")</f>
        <v>Financial</v>
      </c>
      <c r="E1360" s="208" t="n">
        <f aca="false">IF(VLOOKUP(S1360,'DD-Lookup'!$J$6:$L$50,3,FALSE())="Monthly",(YEAR(AC1360)-YEAR(AB1360))*12+MONTH(AC1360)-MONTH(AB1360)+1,(AC1360-AB1360+1))</f>
        <v>1</v>
      </c>
      <c r="F1360" s="239" t="n">
        <f aca="false">E1360*SUM(P1360:Q1360)</f>
        <v>6</v>
      </c>
      <c r="G1360" s="214" t="n">
        <v>1289622</v>
      </c>
      <c r="H1360" s="215" t="n">
        <v>37035.3547106482</v>
      </c>
      <c r="I1360" s="0" t="s">
        <v>941</v>
      </c>
      <c r="M1360" s="0" t="s">
        <v>780</v>
      </c>
      <c r="N1360" s="0" t="s">
        <v>852</v>
      </c>
      <c r="O1360" s="0" t="s">
        <v>853</v>
      </c>
      <c r="P1360" s="216" t="n">
        <v>6</v>
      </c>
      <c r="S1360" s="0" t="s">
        <v>854</v>
      </c>
      <c r="T1360" s="0" t="s">
        <v>784</v>
      </c>
      <c r="U1360" s="218" t="n">
        <v>4945</v>
      </c>
      <c r="V1360" s="0" t="s">
        <v>1945</v>
      </c>
      <c r="W1360" s="0" t="s">
        <v>856</v>
      </c>
      <c r="X1360" s="0" t="s">
        <v>787</v>
      </c>
      <c r="Y1360" s="0" t="s">
        <v>788</v>
      </c>
      <c r="Z1360" s="0" t="s">
        <v>789</v>
      </c>
      <c r="AA1360" s="0" t="n">
        <v>2150642</v>
      </c>
    </row>
    <row r="1361" customFormat="false" ht="12.75" hidden="false" customHeight="false" outlineLevel="0" collapsed="false">
      <c r="A1361" s="208" t="str">
        <f aca="false">B1361&amp;" "&amp;C1361&amp;" "&amp;D1361</f>
        <v>US Natural Gas Physical</v>
      </c>
      <c r="B1361" s="208" t="str">
        <f aca="false">IF((LEFT(N1361,2)="US"),"US","")</f>
        <v>US</v>
      </c>
      <c r="C1361" s="208" t="str">
        <f aca="false">M1361</f>
        <v>Natural Gas</v>
      </c>
      <c r="D1361" s="208" t="str">
        <f aca="false">IF(ISNUMBER(FIND("Phy",N1361))=TRUE(),"Physical","Financial")</f>
        <v>Physical</v>
      </c>
      <c r="E1361" s="208" t="n">
        <f aca="false">IF(VLOOKUP(S1361,'DD-Lookup'!$J$6:$L$50,3,FALSE())="Monthly",(YEAR(AC1361)-YEAR(AB1361))*12+MONTH(AC1361)-MONTH(AB1361)+1,(AC1361-AB1361+1))</f>
        <v>1</v>
      </c>
      <c r="F1361" s="239" t="n">
        <f aca="false">E1361*SUM(P1361:Q1361)</f>
        <v>333</v>
      </c>
      <c r="G1361" s="214" t="n">
        <v>1289624</v>
      </c>
      <c r="H1361" s="215" t="n">
        <v>37035.3547222222</v>
      </c>
      <c r="I1361" s="0" t="s">
        <v>1710</v>
      </c>
      <c r="M1361" s="0" t="s">
        <v>858</v>
      </c>
      <c r="N1361" s="0" t="s">
        <v>1305</v>
      </c>
      <c r="O1361" s="0" t="s">
        <v>1448</v>
      </c>
      <c r="P1361" s="216" t="n">
        <v>333</v>
      </c>
      <c r="S1361" s="0" t="s">
        <v>1026</v>
      </c>
      <c r="T1361" s="0" t="s">
        <v>784</v>
      </c>
      <c r="U1361" s="218" t="n">
        <v>4.345</v>
      </c>
      <c r="V1361" s="0" t="s">
        <v>1938</v>
      </c>
      <c r="W1361" s="0" t="s">
        <v>1439</v>
      </c>
      <c r="X1361" s="0" t="s">
        <v>1440</v>
      </c>
      <c r="Y1361" s="0" t="s">
        <v>1310</v>
      </c>
      <c r="Z1361" s="0" t="s">
        <v>571</v>
      </c>
      <c r="AA1361" s="0" t="n">
        <v>807346</v>
      </c>
      <c r="AB1361" s="215" t="n">
        <v>37036.875</v>
      </c>
      <c r="AC1361" s="215" t="n">
        <v>37036.875</v>
      </c>
    </row>
    <row r="1362" customFormat="false" ht="12.75" hidden="false" customHeight="false" outlineLevel="0" collapsed="false">
      <c r="A1362" s="208" t="str">
        <f aca="false">B1362&amp;" "&amp;C1362&amp;" "&amp;D1362</f>
        <v>US Natural Gas Physical</v>
      </c>
      <c r="B1362" s="208" t="str">
        <f aca="false">IF((LEFT(N1362,2)="US"),"US","")</f>
        <v>US</v>
      </c>
      <c r="C1362" s="208" t="str">
        <f aca="false">M1362</f>
        <v>Natural Gas</v>
      </c>
      <c r="D1362" s="208" t="str">
        <f aca="false">IF(ISNUMBER(FIND("Phy",N1362))=TRUE(),"Physical","Financial")</f>
        <v>Physical</v>
      </c>
      <c r="E1362" s="208" t="n">
        <f aca="false">IF(VLOOKUP(S1362,'DD-Lookup'!$J$6:$L$50,3,FALSE())="Monthly",(YEAR(AC1362)-YEAR(AB1362))*12+MONTH(AC1362)-MONTH(AB1362)+1,(AC1362-AB1362+1))</f>
        <v>1</v>
      </c>
      <c r="F1362" s="239" t="n">
        <f aca="false">E1362*SUM(P1362:Q1362)</f>
        <v>10000</v>
      </c>
      <c r="G1362" s="214" t="n">
        <v>1289623</v>
      </c>
      <c r="H1362" s="215" t="n">
        <v>37035.3547222222</v>
      </c>
      <c r="I1362" s="0" t="s">
        <v>1431</v>
      </c>
      <c r="M1362" s="0" t="s">
        <v>858</v>
      </c>
      <c r="N1362" s="0" t="s">
        <v>1305</v>
      </c>
      <c r="O1362" s="0" t="s">
        <v>1666</v>
      </c>
      <c r="P1362" s="216" t="n">
        <v>10000</v>
      </c>
      <c r="S1362" s="0" t="s">
        <v>1026</v>
      </c>
      <c r="T1362" s="0" t="s">
        <v>784</v>
      </c>
      <c r="U1362" s="218" t="n">
        <v>4.14</v>
      </c>
      <c r="V1362" s="0" t="s">
        <v>1800</v>
      </c>
      <c r="W1362" s="0" t="s">
        <v>1667</v>
      </c>
      <c r="X1362" s="0" t="s">
        <v>1668</v>
      </c>
      <c r="Y1362" s="0" t="s">
        <v>1310</v>
      </c>
      <c r="Z1362" s="0" t="s">
        <v>571</v>
      </c>
      <c r="AA1362" s="0" t="n">
        <v>807345</v>
      </c>
      <c r="AB1362" s="215" t="n">
        <v>37036.875</v>
      </c>
      <c r="AC1362" s="215" t="n">
        <v>37036.875</v>
      </c>
    </row>
    <row r="1363" customFormat="false" ht="12.75" hidden="false" customHeight="false" outlineLevel="0" collapsed="false">
      <c r="A1363" s="208" t="str">
        <f aca="false">B1363&amp;" "&amp;C1363&amp;" "&amp;D1363</f>
        <v>US Natural Gas Physical</v>
      </c>
      <c r="B1363" s="208" t="str">
        <f aca="false">IF((LEFT(N1363,2)="US"),"US","")</f>
        <v>US</v>
      </c>
      <c r="C1363" s="208" t="str">
        <f aca="false">M1363</f>
        <v>Natural Gas</v>
      </c>
      <c r="D1363" s="208" t="str">
        <f aca="false">IF(ISNUMBER(FIND("Phy",N1363))=TRUE(),"Physical","Financial")</f>
        <v>Physical</v>
      </c>
      <c r="E1363" s="208" t="n">
        <f aca="false">IF(VLOOKUP(S1363,'DD-Lookup'!$J$6:$L$50,3,FALSE())="Monthly",(YEAR(AC1363)-YEAR(AB1363))*12+MONTH(AC1363)-MONTH(AB1363)+1,(AC1363-AB1363+1))</f>
        <v>1</v>
      </c>
      <c r="F1363" s="239" t="n">
        <f aca="false">E1363*SUM(P1363:Q1363)</f>
        <v>10000</v>
      </c>
      <c r="G1363" s="214" t="n">
        <v>1289625</v>
      </c>
      <c r="H1363" s="215" t="n">
        <v>37035.3548032407</v>
      </c>
      <c r="I1363" s="0" t="s">
        <v>1560</v>
      </c>
      <c r="M1363" s="0" t="s">
        <v>858</v>
      </c>
      <c r="N1363" s="0" t="s">
        <v>1305</v>
      </c>
      <c r="O1363" s="0" t="s">
        <v>1458</v>
      </c>
      <c r="Q1363" s="216" t="n">
        <v>10000</v>
      </c>
      <c r="S1363" s="0" t="s">
        <v>1026</v>
      </c>
      <c r="T1363" s="0" t="s">
        <v>784</v>
      </c>
      <c r="U1363" s="218" t="n">
        <v>4.2025</v>
      </c>
      <c r="V1363" s="0" t="s">
        <v>1561</v>
      </c>
      <c r="W1363" s="0" t="s">
        <v>1308</v>
      </c>
      <c r="X1363" s="0" t="s">
        <v>1309</v>
      </c>
      <c r="Y1363" s="0" t="s">
        <v>1310</v>
      </c>
      <c r="Z1363" s="0" t="s">
        <v>571</v>
      </c>
      <c r="AA1363" s="0" t="n">
        <v>807347</v>
      </c>
      <c r="AB1363" s="215" t="n">
        <v>37036.875</v>
      </c>
      <c r="AC1363" s="215" t="n">
        <v>37036.875</v>
      </c>
    </row>
    <row r="1364" customFormat="false" ht="12.75" hidden="false" customHeight="false" outlineLevel="0" collapsed="false">
      <c r="A1364" s="208" t="str">
        <f aca="false">B1364&amp;" "&amp;C1364&amp;" "&amp;D1364</f>
        <v>US Natural Gas Financial</v>
      </c>
      <c r="B1364" s="208" t="str">
        <f aca="false">IF((LEFT(N1364,2)="US"),"US","")</f>
        <v>US</v>
      </c>
      <c r="C1364" s="208" t="str">
        <f aca="false">M1364</f>
        <v>Natural Gas</v>
      </c>
      <c r="D1364" s="208" t="str">
        <f aca="false">IF(ISNUMBER(FIND("Phy",N1364))=TRUE(),"Physical","Financial")</f>
        <v>Financial</v>
      </c>
      <c r="E1364" s="208" t="n">
        <f aca="false">IF(VLOOKUP(S1364,'DD-Lookup'!$J$6:$L$50,3,FALSE())="Monthly",(YEAR(AC1364)-YEAR(AB1364))*12+MONTH(AC1364)-MONTH(AB1364)+1,(AC1364-AB1364+1))</f>
        <v>30</v>
      </c>
      <c r="F1364" s="239" t="n">
        <f aca="false">E1364*SUM(P1364:Q1364)</f>
        <v>450000</v>
      </c>
      <c r="G1364" s="214" t="n">
        <v>1289627</v>
      </c>
      <c r="H1364" s="215" t="n">
        <v>37035.3548148148</v>
      </c>
      <c r="I1364" s="0" t="s">
        <v>1112</v>
      </c>
      <c r="M1364" s="0" t="s">
        <v>858</v>
      </c>
      <c r="N1364" s="0" t="s">
        <v>1024</v>
      </c>
      <c r="O1364" s="0" t="s">
        <v>1025</v>
      </c>
      <c r="Q1364" s="216" t="n">
        <v>15000</v>
      </c>
      <c r="S1364" s="0" t="s">
        <v>1026</v>
      </c>
      <c r="T1364" s="0" t="s">
        <v>784</v>
      </c>
      <c r="U1364" s="218" t="n">
        <v>4.195</v>
      </c>
      <c r="V1364" s="0" t="s">
        <v>1910</v>
      </c>
      <c r="W1364" s="0" t="s">
        <v>1028</v>
      </c>
      <c r="X1364" s="0" t="s">
        <v>1029</v>
      </c>
      <c r="Y1364" s="0" t="s">
        <v>838</v>
      </c>
      <c r="Z1364" s="0" t="s">
        <v>571</v>
      </c>
      <c r="AA1364" s="0" t="s">
        <v>1946</v>
      </c>
      <c r="AB1364" s="215" t="n">
        <v>37043.875</v>
      </c>
      <c r="AC1364" s="215" t="n">
        <v>37072.875</v>
      </c>
    </row>
    <row r="1365" customFormat="false" ht="12.75" hidden="false" customHeight="false" outlineLevel="0" collapsed="false">
      <c r="A1365" s="208" t="str">
        <f aca="false">B1365&amp;" "&amp;C1365&amp;" "&amp;D1365</f>
        <v>US Natural Gas Physical</v>
      </c>
      <c r="B1365" s="208" t="str">
        <f aca="false">IF((LEFT(N1365,2)="US"),"US","")</f>
        <v>US</v>
      </c>
      <c r="C1365" s="208" t="str">
        <f aca="false">M1365</f>
        <v>Natural Gas</v>
      </c>
      <c r="D1365" s="208" t="str">
        <f aca="false">IF(ISNUMBER(FIND("Phy",N1365))=TRUE(),"Physical","Financial")</f>
        <v>Physical</v>
      </c>
      <c r="E1365" s="208" t="n">
        <f aca="false">IF(VLOOKUP(S1365,'DD-Lookup'!$J$6:$L$50,3,FALSE())="Monthly",(YEAR(AC1365)-YEAR(AB1365))*12+MONTH(AC1365)-MONTH(AB1365)+1,(AC1365-AB1365+1))</f>
        <v>1</v>
      </c>
      <c r="F1365" s="239" t="n">
        <f aca="false">E1365*SUM(P1365:Q1365)</f>
        <v>5000</v>
      </c>
      <c r="G1365" s="214" t="n">
        <v>1289626</v>
      </c>
      <c r="H1365" s="215" t="n">
        <v>37035.3548148148</v>
      </c>
      <c r="I1365" s="0" t="s">
        <v>1141</v>
      </c>
      <c r="M1365" s="0" t="s">
        <v>858</v>
      </c>
      <c r="N1365" s="0" t="s">
        <v>1305</v>
      </c>
      <c r="O1365" s="0" t="s">
        <v>1372</v>
      </c>
      <c r="Q1365" s="216" t="n">
        <v>5000</v>
      </c>
      <c r="S1365" s="0" t="s">
        <v>1026</v>
      </c>
      <c r="T1365" s="0" t="s">
        <v>784</v>
      </c>
      <c r="U1365" s="218" t="n">
        <v>4.035</v>
      </c>
      <c r="V1365" s="0" t="s">
        <v>1884</v>
      </c>
      <c r="W1365" s="0" t="s">
        <v>1361</v>
      </c>
      <c r="X1365" s="0" t="s">
        <v>1362</v>
      </c>
      <c r="Y1365" s="0" t="s">
        <v>1310</v>
      </c>
      <c r="Z1365" s="0" t="s">
        <v>571</v>
      </c>
      <c r="AA1365" s="0" t="n">
        <v>807348</v>
      </c>
      <c r="AB1365" s="215" t="n">
        <v>37036.875</v>
      </c>
      <c r="AC1365" s="215" t="n">
        <v>37036.875</v>
      </c>
    </row>
    <row r="1366" customFormat="false" ht="12.75" hidden="false" customHeight="false" outlineLevel="0" collapsed="false">
      <c r="A1366" s="208" t="str">
        <f aca="false">B1366&amp;" "&amp;C1366&amp;" "&amp;D1366</f>
        <v>US Natural Gas Physical</v>
      </c>
      <c r="B1366" s="208" t="str">
        <f aca="false">IF((LEFT(N1366,2)="US"),"US","")</f>
        <v>US</v>
      </c>
      <c r="C1366" s="208" t="str">
        <f aca="false">M1366</f>
        <v>Natural Gas</v>
      </c>
      <c r="D1366" s="208" t="str">
        <f aca="false">IF(ISNUMBER(FIND("Phy",N1366))=TRUE(),"Physical","Financial")</f>
        <v>Physical</v>
      </c>
      <c r="E1366" s="208" t="n">
        <f aca="false">IF(VLOOKUP(S1366,'DD-Lookup'!$J$6:$L$50,3,FALSE())="Monthly",(YEAR(AC1366)-YEAR(AB1366))*12+MONTH(AC1366)-MONTH(AB1366)+1,(AC1366-AB1366+1))</f>
        <v>1</v>
      </c>
      <c r="F1366" s="239" t="n">
        <f aca="false">E1366*SUM(P1366:Q1366)</f>
        <v>10000</v>
      </c>
      <c r="G1366" s="214" t="n">
        <v>1289629</v>
      </c>
      <c r="H1366" s="215" t="n">
        <v>37035.354837963</v>
      </c>
      <c r="I1366" s="0" t="s">
        <v>1672</v>
      </c>
      <c r="M1366" s="0" t="s">
        <v>858</v>
      </c>
      <c r="N1366" s="0" t="s">
        <v>1305</v>
      </c>
      <c r="O1366" s="0" t="s">
        <v>1533</v>
      </c>
      <c r="Q1366" s="216" t="n">
        <v>10000</v>
      </c>
      <c r="S1366" s="0" t="s">
        <v>1026</v>
      </c>
      <c r="T1366" s="0" t="s">
        <v>784</v>
      </c>
      <c r="U1366" s="218" t="n">
        <v>4</v>
      </c>
      <c r="V1366" s="0" t="s">
        <v>1746</v>
      </c>
      <c r="W1366" s="0" t="s">
        <v>1514</v>
      </c>
      <c r="X1366" s="0" t="s">
        <v>1535</v>
      </c>
      <c r="Y1366" s="0" t="s">
        <v>1310</v>
      </c>
      <c r="Z1366" s="0" t="s">
        <v>571</v>
      </c>
      <c r="AA1366" s="0" t="n">
        <v>807350</v>
      </c>
      <c r="AB1366" s="215" t="n">
        <v>37036.875</v>
      </c>
      <c r="AC1366" s="215" t="n">
        <v>37036.875</v>
      </c>
    </row>
    <row r="1367" customFormat="false" ht="12.75" hidden="false" customHeight="false" outlineLevel="0" collapsed="false">
      <c r="A1367" s="208" t="str">
        <f aca="false">B1367&amp;" "&amp;C1367&amp;" "&amp;D1367</f>
        <v>US Natural Gas Physical</v>
      </c>
      <c r="B1367" s="208" t="str">
        <f aca="false">IF((LEFT(N1367,2)="US"),"US","")</f>
        <v>US</v>
      </c>
      <c r="C1367" s="208" t="str">
        <f aca="false">M1367</f>
        <v>Natural Gas</v>
      </c>
      <c r="D1367" s="208" t="str">
        <f aca="false">IF(ISNUMBER(FIND("Phy",N1367))=TRUE(),"Physical","Financial")</f>
        <v>Physical</v>
      </c>
      <c r="E1367" s="208" t="n">
        <f aca="false">IF(VLOOKUP(S1367,'DD-Lookup'!$J$6:$L$50,3,FALSE())="Monthly",(YEAR(AC1367)-YEAR(AB1367))*12+MONTH(AC1367)-MONTH(AB1367)+1,(AC1367-AB1367+1))</f>
        <v>1</v>
      </c>
      <c r="F1367" s="239" t="n">
        <f aca="false">E1367*SUM(P1367:Q1367)</f>
        <v>10000</v>
      </c>
      <c r="G1367" s="214" t="n">
        <v>1289628</v>
      </c>
      <c r="H1367" s="215" t="n">
        <v>37035.354837963</v>
      </c>
      <c r="I1367" s="0" t="s">
        <v>1399</v>
      </c>
      <c r="M1367" s="0" t="s">
        <v>858</v>
      </c>
      <c r="N1367" s="0" t="s">
        <v>1305</v>
      </c>
      <c r="O1367" s="0" t="s">
        <v>1306</v>
      </c>
      <c r="Q1367" s="216" t="n">
        <v>10000</v>
      </c>
      <c r="S1367" s="0" t="s">
        <v>1026</v>
      </c>
      <c r="T1367" s="0" t="s">
        <v>784</v>
      </c>
      <c r="U1367" s="218" t="n">
        <v>4.2025</v>
      </c>
      <c r="V1367" s="0" t="s">
        <v>1400</v>
      </c>
      <c r="W1367" s="0" t="s">
        <v>1308</v>
      </c>
      <c r="X1367" s="0" t="s">
        <v>1309</v>
      </c>
      <c r="Y1367" s="0" t="s">
        <v>1310</v>
      </c>
      <c r="Z1367" s="0" t="s">
        <v>571</v>
      </c>
      <c r="AA1367" s="0" t="n">
        <v>807349</v>
      </c>
      <c r="AB1367" s="215" t="n">
        <v>37036.875</v>
      </c>
      <c r="AC1367" s="215" t="n">
        <v>37036.875</v>
      </c>
    </row>
    <row r="1368" customFormat="false" ht="12.75" hidden="false" customHeight="false" outlineLevel="0" collapsed="false">
      <c r="A1368" s="208" t="str">
        <f aca="false">B1368&amp;" "&amp;C1368&amp;" "&amp;D1368</f>
        <v>US Natural Gas Financial</v>
      </c>
      <c r="B1368" s="208" t="str">
        <f aca="false">IF((LEFT(N1368,2)="US"),"US","")</f>
        <v>US</v>
      </c>
      <c r="C1368" s="208" t="str">
        <f aca="false">M1368</f>
        <v>Natural Gas</v>
      </c>
      <c r="D1368" s="208" t="str">
        <f aca="false">IF(ISNUMBER(FIND("Phy",N1368))=TRUE(),"Physical","Financial")</f>
        <v>Financial</v>
      </c>
      <c r="E1368" s="208" t="n">
        <f aca="false">IF(VLOOKUP(S1368,'DD-Lookup'!$J$6:$L$50,3,FALSE())="Monthly",(YEAR(AC1368)-YEAR(AB1368))*12+MONTH(AC1368)-MONTH(AB1368)+1,(AC1368-AB1368+1))</f>
        <v>365</v>
      </c>
      <c r="F1368" s="239" t="n">
        <f aca="false">E1368*SUM(P1368:Q1368)</f>
        <v>912500</v>
      </c>
      <c r="G1368" s="214" t="n">
        <v>1289630</v>
      </c>
      <c r="H1368" s="215" t="n">
        <v>37035.3548842593</v>
      </c>
      <c r="I1368" s="0" t="s">
        <v>1107</v>
      </c>
      <c r="M1368" s="0" t="s">
        <v>858</v>
      </c>
      <c r="N1368" s="0" t="s">
        <v>1024</v>
      </c>
      <c r="O1368" s="0" t="s">
        <v>1415</v>
      </c>
      <c r="P1368" s="216" t="n">
        <v>2500</v>
      </c>
      <c r="S1368" s="0" t="s">
        <v>1026</v>
      </c>
      <c r="T1368" s="0" t="s">
        <v>784</v>
      </c>
      <c r="U1368" s="218" t="n">
        <v>4.375</v>
      </c>
      <c r="V1368" s="0" t="s">
        <v>1947</v>
      </c>
      <c r="W1368" s="0" t="s">
        <v>1028</v>
      </c>
      <c r="X1368" s="0" t="s">
        <v>1029</v>
      </c>
      <c r="Y1368" s="0" t="s">
        <v>838</v>
      </c>
      <c r="Z1368" s="0" t="s">
        <v>571</v>
      </c>
      <c r="AA1368" s="0" t="s">
        <v>1948</v>
      </c>
      <c r="AB1368" s="215" t="n">
        <v>37257.875</v>
      </c>
      <c r="AC1368" s="215" t="n">
        <v>37621.875</v>
      </c>
    </row>
    <row r="1369" customFormat="false" ht="12.75" hidden="false" customHeight="false" outlineLevel="0" collapsed="false">
      <c r="A1369" s="208" t="str">
        <f aca="false">B1369&amp;" "&amp;C1369&amp;" "&amp;D1369</f>
        <v>US Natural Gas Physical</v>
      </c>
      <c r="B1369" s="208" t="str">
        <f aca="false">IF((LEFT(N1369,2)="US"),"US","")</f>
        <v>US</v>
      </c>
      <c r="C1369" s="208" t="str">
        <f aca="false">M1369</f>
        <v>Natural Gas</v>
      </c>
      <c r="D1369" s="208" t="str">
        <f aca="false">IF(ISNUMBER(FIND("Phy",N1369))=TRUE(),"Physical","Financial")</f>
        <v>Physical</v>
      </c>
      <c r="E1369" s="208" t="n">
        <f aca="false">IF(VLOOKUP(S1369,'DD-Lookup'!$J$6:$L$50,3,FALSE())="Monthly",(YEAR(AC1369)-YEAR(AB1369))*12+MONTH(AC1369)-MONTH(AB1369)+1,(AC1369-AB1369+1))</f>
        <v>1</v>
      </c>
      <c r="F1369" s="239" t="n">
        <f aca="false">E1369*SUM(P1369:Q1369)</f>
        <v>10000</v>
      </c>
      <c r="G1369" s="214" t="n">
        <v>1289631</v>
      </c>
      <c r="H1369" s="215" t="n">
        <v>37035.3549074074</v>
      </c>
      <c r="I1369" s="0" t="s">
        <v>1225</v>
      </c>
      <c r="M1369" s="0" t="s">
        <v>858</v>
      </c>
      <c r="N1369" s="0" t="s">
        <v>1305</v>
      </c>
      <c r="O1369" s="0" t="s">
        <v>1703</v>
      </c>
      <c r="Q1369" s="216" t="n">
        <v>10000</v>
      </c>
      <c r="S1369" s="0" t="s">
        <v>1026</v>
      </c>
      <c r="T1369" s="0" t="s">
        <v>784</v>
      </c>
      <c r="U1369" s="218" t="n">
        <v>4.1</v>
      </c>
      <c r="V1369" s="0" t="s">
        <v>1949</v>
      </c>
      <c r="W1369" s="0" t="s">
        <v>1667</v>
      </c>
      <c r="X1369" s="0" t="s">
        <v>1639</v>
      </c>
      <c r="Y1369" s="0" t="s">
        <v>1310</v>
      </c>
      <c r="Z1369" s="0" t="s">
        <v>571</v>
      </c>
      <c r="AA1369" s="0" t="n">
        <v>807351</v>
      </c>
      <c r="AB1369" s="215" t="n">
        <v>37036.875</v>
      </c>
      <c r="AC1369" s="215" t="n">
        <v>37036.875</v>
      </c>
    </row>
    <row r="1370" customFormat="false" ht="12.75" hidden="false" customHeight="false" outlineLevel="0" collapsed="false">
      <c r="A1370" s="208" t="str">
        <f aca="false">B1370&amp;" "&amp;C1370&amp;" "&amp;D1370</f>
        <v>US Natural Gas Financial</v>
      </c>
      <c r="B1370" s="208" t="str">
        <f aca="false">IF((LEFT(N1370,2)="US"),"US","")</f>
        <v>US</v>
      </c>
      <c r="C1370" s="208" t="str">
        <f aca="false">M1370</f>
        <v>Natural Gas</v>
      </c>
      <c r="D1370" s="208" t="str">
        <f aca="false">IF(ISNUMBER(FIND("Phy",N1370))=TRUE(),"Physical","Financial")</f>
        <v>Financial</v>
      </c>
      <c r="E1370" s="208" t="n">
        <f aca="false">IF(VLOOKUP(S1370,'DD-Lookup'!$J$6:$L$50,3,FALSE())="Monthly",(YEAR(AC1370)-YEAR(AB1370))*12+MONTH(AC1370)-MONTH(AB1370)+1,(AC1370-AB1370+1))</f>
        <v>151</v>
      </c>
      <c r="F1370" s="239" t="n">
        <f aca="false">E1370*SUM(P1370:Q1370)</f>
        <v>755000</v>
      </c>
      <c r="G1370" s="214" t="n">
        <v>1289632</v>
      </c>
      <c r="H1370" s="215" t="n">
        <v>37035.3549305556</v>
      </c>
      <c r="I1370" s="0" t="s">
        <v>796</v>
      </c>
      <c r="M1370" s="0" t="s">
        <v>858</v>
      </c>
      <c r="N1370" s="0" t="s">
        <v>1482</v>
      </c>
      <c r="O1370" s="0" t="s">
        <v>1950</v>
      </c>
      <c r="P1370" s="216" t="n">
        <v>5000</v>
      </c>
      <c r="S1370" s="0" t="s">
        <v>1026</v>
      </c>
      <c r="T1370" s="0" t="s">
        <v>784</v>
      </c>
      <c r="U1370" s="218" t="n">
        <v>-0.275</v>
      </c>
      <c r="V1370" s="0" t="s">
        <v>1951</v>
      </c>
      <c r="W1370" s="0" t="s">
        <v>1952</v>
      </c>
      <c r="X1370" s="0" t="s">
        <v>1953</v>
      </c>
      <c r="Y1370" s="0" t="s">
        <v>838</v>
      </c>
      <c r="Z1370" s="0" t="s">
        <v>571</v>
      </c>
      <c r="AA1370" s="0" t="s">
        <v>1954</v>
      </c>
      <c r="AB1370" s="215" t="n">
        <v>37196</v>
      </c>
      <c r="AC1370" s="215" t="n">
        <v>37346</v>
      </c>
    </row>
    <row r="1371" customFormat="false" ht="12.75" hidden="false" customHeight="false" outlineLevel="0" collapsed="false">
      <c r="A1371" s="208" t="str">
        <f aca="false">B1371&amp;" "&amp;C1371&amp;" "&amp;D1371</f>
        <v>US Natural Gas Physical</v>
      </c>
      <c r="B1371" s="208" t="str">
        <f aca="false">IF((LEFT(N1371,2)="US"),"US","")</f>
        <v>US</v>
      </c>
      <c r="C1371" s="208" t="str">
        <f aca="false">M1371</f>
        <v>Natural Gas</v>
      </c>
      <c r="D1371" s="208" t="str">
        <f aca="false">IF(ISNUMBER(FIND("Phy",N1371))=TRUE(),"Physical","Financial")</f>
        <v>Physical</v>
      </c>
      <c r="E1371" s="208" t="n">
        <f aca="false">IF(VLOOKUP(S1371,'DD-Lookup'!$J$6:$L$50,3,FALSE())="Monthly",(YEAR(AC1371)-YEAR(AB1371))*12+MONTH(AC1371)-MONTH(AB1371)+1,(AC1371-AB1371+1))</f>
        <v>1</v>
      </c>
      <c r="F1371" s="239" t="n">
        <f aca="false">E1371*SUM(P1371:Q1371)</f>
        <v>5000</v>
      </c>
      <c r="G1371" s="214" t="n">
        <v>1289633</v>
      </c>
      <c r="H1371" s="215" t="n">
        <v>37035.3549421296</v>
      </c>
      <c r="I1371" s="0" t="s">
        <v>1865</v>
      </c>
      <c r="M1371" s="0" t="s">
        <v>858</v>
      </c>
      <c r="N1371" s="0" t="s">
        <v>1305</v>
      </c>
      <c r="O1371" s="0" t="s">
        <v>1533</v>
      </c>
      <c r="P1371" s="216" t="n">
        <v>5000</v>
      </c>
      <c r="S1371" s="0" t="s">
        <v>1026</v>
      </c>
      <c r="T1371" s="0" t="s">
        <v>784</v>
      </c>
      <c r="U1371" s="218" t="n">
        <v>3.975</v>
      </c>
      <c r="V1371" s="0" t="s">
        <v>1866</v>
      </c>
      <c r="W1371" s="0" t="s">
        <v>1514</v>
      </c>
      <c r="X1371" s="0" t="s">
        <v>1535</v>
      </c>
      <c r="Y1371" s="0" t="s">
        <v>1310</v>
      </c>
      <c r="Z1371" s="0" t="s">
        <v>571</v>
      </c>
      <c r="AA1371" s="0" t="n">
        <v>807352</v>
      </c>
      <c r="AB1371" s="215" t="n">
        <v>37036.875</v>
      </c>
      <c r="AC1371" s="215" t="n">
        <v>37036.875</v>
      </c>
    </row>
    <row r="1372" customFormat="false" ht="12.75" hidden="false" customHeight="false" outlineLevel="0" collapsed="false">
      <c r="A1372" s="208" t="str">
        <f aca="false">B1372&amp;" "&amp;C1372&amp;" "&amp;D1372</f>
        <v>US Natural Gas Physical</v>
      </c>
      <c r="B1372" s="208" t="str">
        <f aca="false">IF((LEFT(N1372,2)="US"),"US","")</f>
        <v>US</v>
      </c>
      <c r="C1372" s="208" t="str">
        <f aca="false">M1372</f>
        <v>Natural Gas</v>
      </c>
      <c r="D1372" s="208" t="str">
        <f aca="false">IF(ISNUMBER(FIND("Phy",N1372))=TRUE(),"Physical","Financial")</f>
        <v>Physical</v>
      </c>
      <c r="E1372" s="208" t="n">
        <f aca="false">IF(VLOOKUP(S1372,'DD-Lookup'!$J$6:$L$50,3,FALSE())="Monthly",(YEAR(AC1372)-YEAR(AB1372))*12+MONTH(AC1372)-MONTH(AB1372)+1,(AC1372-AB1372+1))</f>
        <v>1</v>
      </c>
      <c r="F1372" s="239" t="n">
        <f aca="false">E1372*SUM(P1372:Q1372)</f>
        <v>5000</v>
      </c>
      <c r="G1372" s="214" t="n">
        <v>1289634</v>
      </c>
      <c r="H1372" s="215" t="n">
        <v>37035.3549652778</v>
      </c>
      <c r="I1372" s="0" t="s">
        <v>1225</v>
      </c>
      <c r="M1372" s="0" t="s">
        <v>858</v>
      </c>
      <c r="N1372" s="0" t="s">
        <v>1305</v>
      </c>
      <c r="O1372" s="0" t="s">
        <v>1533</v>
      </c>
      <c r="P1372" s="216" t="n">
        <v>5000</v>
      </c>
      <c r="S1372" s="0" t="s">
        <v>1026</v>
      </c>
      <c r="T1372" s="0" t="s">
        <v>784</v>
      </c>
      <c r="U1372" s="218" t="n">
        <v>3.975</v>
      </c>
      <c r="V1372" s="0" t="s">
        <v>1955</v>
      </c>
      <c r="W1372" s="0" t="s">
        <v>1514</v>
      </c>
      <c r="X1372" s="0" t="s">
        <v>1535</v>
      </c>
      <c r="Y1372" s="0" t="s">
        <v>1310</v>
      </c>
      <c r="Z1372" s="0" t="s">
        <v>571</v>
      </c>
      <c r="AA1372" s="0" t="n">
        <v>807353</v>
      </c>
      <c r="AB1372" s="215" t="n">
        <v>37036.875</v>
      </c>
      <c r="AC1372" s="215" t="n">
        <v>37036.875</v>
      </c>
    </row>
    <row r="1373" customFormat="false" ht="12.75" hidden="false" customHeight="false" outlineLevel="0" collapsed="false">
      <c r="A1373" s="208" t="str">
        <f aca="false">B1373&amp;" "&amp;C1373&amp;" "&amp;D1373</f>
        <v>US Natural Gas Physical</v>
      </c>
      <c r="B1373" s="208" t="str">
        <f aca="false">IF((LEFT(N1373,2)="US"),"US","")</f>
        <v>US</v>
      </c>
      <c r="C1373" s="208" t="str">
        <f aca="false">M1373</f>
        <v>Natural Gas</v>
      </c>
      <c r="D1373" s="208" t="str">
        <f aca="false">IF(ISNUMBER(FIND("Phy",N1373))=TRUE(),"Physical","Financial")</f>
        <v>Physical</v>
      </c>
      <c r="E1373" s="208" t="n">
        <f aca="false">IF(VLOOKUP(S1373,'DD-Lookup'!$J$6:$L$50,3,FALSE())="Monthly",(YEAR(AC1373)-YEAR(AB1373))*12+MONTH(AC1373)-MONTH(AB1373)+1,(AC1373-AB1373+1))</f>
        <v>1</v>
      </c>
      <c r="F1373" s="239" t="n">
        <f aca="false">E1373*SUM(P1373:Q1373)</f>
        <v>5000</v>
      </c>
      <c r="G1373" s="214" t="n">
        <v>1289638</v>
      </c>
      <c r="H1373" s="215" t="n">
        <v>37035.3549768519</v>
      </c>
      <c r="I1373" s="0" t="s">
        <v>1750</v>
      </c>
      <c r="M1373" s="0" t="s">
        <v>858</v>
      </c>
      <c r="N1373" s="0" t="s">
        <v>1305</v>
      </c>
      <c r="O1373" s="0" t="s">
        <v>1581</v>
      </c>
      <c r="Q1373" s="216" t="n">
        <v>5000</v>
      </c>
      <c r="S1373" s="0" t="s">
        <v>1026</v>
      </c>
      <c r="T1373" s="0" t="s">
        <v>784</v>
      </c>
      <c r="U1373" s="218" t="n">
        <v>9.45</v>
      </c>
      <c r="V1373" s="0" t="s">
        <v>1843</v>
      </c>
      <c r="W1373" s="0" t="s">
        <v>1579</v>
      </c>
      <c r="X1373" s="0" t="s">
        <v>1535</v>
      </c>
      <c r="Y1373" s="0" t="s">
        <v>1310</v>
      </c>
      <c r="Z1373" s="0" t="s">
        <v>571</v>
      </c>
      <c r="AA1373" s="0" t="n">
        <v>807354</v>
      </c>
      <c r="AB1373" s="215" t="n">
        <v>37036.875</v>
      </c>
      <c r="AC1373" s="215" t="n">
        <v>37036.875</v>
      </c>
    </row>
    <row r="1374" customFormat="false" ht="12.75" hidden="false" customHeight="false" outlineLevel="0" collapsed="false">
      <c r="A1374" s="208" t="str">
        <f aca="false">B1374&amp;" "&amp;C1374&amp;" "&amp;D1374</f>
        <v>US Natural Gas Financial</v>
      </c>
      <c r="B1374" s="208" t="str">
        <f aca="false">IF((LEFT(N1374,2)="US"),"US","")</f>
        <v>US</v>
      </c>
      <c r="C1374" s="208" t="str">
        <f aca="false">M1374</f>
        <v>Natural Gas</v>
      </c>
      <c r="D1374" s="208" t="str">
        <f aca="false">IF(ISNUMBER(FIND("Phy",N1374))=TRUE(),"Physical","Financial")</f>
        <v>Financial</v>
      </c>
      <c r="E1374" s="208" t="n">
        <f aca="false">IF(VLOOKUP(S1374,'DD-Lookup'!$J$6:$L$50,3,FALSE())="Monthly",(YEAR(AC1374)-YEAR(AB1374))*12+MONTH(AC1374)-MONTH(AB1374)+1,(AC1374-AB1374+1))</f>
        <v>30</v>
      </c>
      <c r="F1374" s="239" t="n">
        <f aca="false">E1374*SUM(P1374:Q1374)</f>
        <v>300000</v>
      </c>
      <c r="G1374" s="214" t="n">
        <v>1289639</v>
      </c>
      <c r="H1374" s="215" t="n">
        <v>37035.355</v>
      </c>
      <c r="I1374" s="0" t="s">
        <v>1886</v>
      </c>
      <c r="M1374" s="0" t="s">
        <v>858</v>
      </c>
      <c r="N1374" s="0" t="s">
        <v>1024</v>
      </c>
      <c r="O1374" s="0" t="s">
        <v>1956</v>
      </c>
      <c r="P1374" s="216" t="n">
        <v>10000</v>
      </c>
      <c r="S1374" s="0" t="s">
        <v>1026</v>
      </c>
      <c r="T1374" s="0" t="s">
        <v>784</v>
      </c>
      <c r="U1374" s="218" t="n">
        <v>-0.005</v>
      </c>
      <c r="V1374" s="0" t="s">
        <v>1957</v>
      </c>
      <c r="W1374" s="0" t="s">
        <v>1406</v>
      </c>
      <c r="X1374" s="0" t="s">
        <v>1407</v>
      </c>
      <c r="Y1374" s="0" t="s">
        <v>838</v>
      </c>
      <c r="Z1374" s="0" t="s">
        <v>571</v>
      </c>
      <c r="AA1374" s="0" t="s">
        <v>1958</v>
      </c>
      <c r="AB1374" s="215" t="n">
        <v>37043.875</v>
      </c>
      <c r="AC1374" s="215" t="n">
        <v>37072.875</v>
      </c>
    </row>
    <row r="1375" customFormat="false" ht="12.75" hidden="false" customHeight="false" outlineLevel="0" collapsed="false">
      <c r="A1375" s="208" t="str">
        <f aca="false">B1375&amp;" "&amp;C1375&amp;" "&amp;D1375</f>
        <v>US Natural Gas Financial</v>
      </c>
      <c r="B1375" s="208" t="str">
        <f aca="false">IF((LEFT(N1375,2)="US"),"US","")</f>
        <v>US</v>
      </c>
      <c r="C1375" s="208" t="str">
        <f aca="false">M1375</f>
        <v>Natural Gas</v>
      </c>
      <c r="D1375" s="208" t="str">
        <f aca="false">IF(ISNUMBER(FIND("Phy",N1375))=TRUE(),"Physical","Financial")</f>
        <v>Financial</v>
      </c>
      <c r="E1375" s="208" t="n">
        <f aca="false">IF(VLOOKUP(S1375,'DD-Lookup'!$J$6:$L$50,3,FALSE())="Monthly",(YEAR(AC1375)-YEAR(AB1375))*12+MONTH(AC1375)-MONTH(AB1375)+1,(AC1375-AB1375+1))</f>
        <v>30</v>
      </c>
      <c r="F1375" s="239" t="n">
        <f aca="false">E1375*SUM(P1375:Q1375)</f>
        <v>75000</v>
      </c>
      <c r="G1375" s="214" t="n">
        <v>1289640</v>
      </c>
      <c r="H1375" s="215" t="n">
        <v>37035.3550115741</v>
      </c>
      <c r="I1375" s="0" t="s">
        <v>600</v>
      </c>
      <c r="M1375" s="0" t="s">
        <v>858</v>
      </c>
      <c r="N1375" s="0" t="s">
        <v>1024</v>
      </c>
      <c r="O1375" s="0" t="s">
        <v>1025</v>
      </c>
      <c r="P1375" s="216" t="n">
        <v>2500</v>
      </c>
      <c r="S1375" s="0" t="s">
        <v>1026</v>
      </c>
      <c r="T1375" s="0" t="s">
        <v>784</v>
      </c>
      <c r="U1375" s="218" t="n">
        <v>4.19</v>
      </c>
      <c r="V1375" s="0" t="s">
        <v>1771</v>
      </c>
      <c r="W1375" s="0" t="s">
        <v>1028</v>
      </c>
      <c r="X1375" s="0" t="s">
        <v>1029</v>
      </c>
      <c r="Y1375" s="0" t="s">
        <v>838</v>
      </c>
      <c r="Z1375" s="0" t="s">
        <v>571</v>
      </c>
      <c r="AA1375" s="0" t="s">
        <v>1959</v>
      </c>
      <c r="AB1375" s="215" t="n">
        <v>37043.875</v>
      </c>
      <c r="AC1375" s="215" t="n">
        <v>37072.875</v>
      </c>
    </row>
    <row r="1376" customFormat="false" ht="12.75" hidden="false" customHeight="false" outlineLevel="0" collapsed="false">
      <c r="A1376" s="208" t="str">
        <f aca="false">B1376&amp;" "&amp;C1376&amp;" "&amp;D1376</f>
        <v>US Natural Gas Physical</v>
      </c>
      <c r="B1376" s="208" t="str">
        <f aca="false">IF((LEFT(N1376,2)="US"),"US","")</f>
        <v>US</v>
      </c>
      <c r="C1376" s="208" t="str">
        <f aca="false">M1376</f>
        <v>Natural Gas</v>
      </c>
      <c r="D1376" s="208" t="str">
        <f aca="false">IF(ISNUMBER(FIND("Phy",N1376))=TRUE(),"Physical","Financial")</f>
        <v>Physical</v>
      </c>
      <c r="E1376" s="208" t="n">
        <f aca="false">IF(VLOOKUP(S1376,'DD-Lookup'!$J$6:$L$50,3,FALSE())="Monthly",(YEAR(AC1376)-YEAR(AB1376))*12+MONTH(AC1376)-MONTH(AB1376)+1,(AC1376-AB1376+1))</f>
        <v>1</v>
      </c>
      <c r="F1376" s="239" t="n">
        <f aca="false">E1376*SUM(P1376:Q1376)</f>
        <v>5000</v>
      </c>
      <c r="G1376" s="214" t="n">
        <v>1289641</v>
      </c>
      <c r="H1376" s="215" t="n">
        <v>37035.3550462963</v>
      </c>
      <c r="I1376" s="0" t="s">
        <v>1115</v>
      </c>
      <c r="M1376" s="0" t="s">
        <v>858</v>
      </c>
      <c r="N1376" s="0" t="s">
        <v>1305</v>
      </c>
      <c r="O1376" s="0" t="s">
        <v>1920</v>
      </c>
      <c r="P1376" s="216" t="n">
        <v>5000</v>
      </c>
      <c r="S1376" s="0" t="s">
        <v>1026</v>
      </c>
      <c r="T1376" s="0" t="s">
        <v>784</v>
      </c>
      <c r="U1376" s="218" t="n">
        <v>4.05</v>
      </c>
      <c r="V1376" s="0" t="s">
        <v>1833</v>
      </c>
      <c r="W1376" s="0" t="s">
        <v>1667</v>
      </c>
      <c r="X1376" s="0" t="s">
        <v>1639</v>
      </c>
      <c r="Y1376" s="0" t="s">
        <v>1310</v>
      </c>
      <c r="Z1376" s="0" t="s">
        <v>571</v>
      </c>
      <c r="AA1376" s="0" t="n">
        <v>807355</v>
      </c>
      <c r="AB1376" s="215" t="n">
        <v>37036.875</v>
      </c>
      <c r="AC1376" s="215" t="n">
        <v>37036.875</v>
      </c>
    </row>
    <row r="1377" customFormat="false" ht="12.75" hidden="false" customHeight="false" outlineLevel="0" collapsed="false">
      <c r="A1377" s="208" t="str">
        <f aca="false">B1377&amp;" "&amp;C1377&amp;" "&amp;D1377</f>
        <v>US Natural Gas Physical</v>
      </c>
      <c r="B1377" s="208" t="str">
        <f aca="false">IF((LEFT(N1377,2)="US"),"US","")</f>
        <v>US</v>
      </c>
      <c r="C1377" s="208" t="str">
        <f aca="false">M1377</f>
        <v>Natural Gas</v>
      </c>
      <c r="D1377" s="208" t="str">
        <f aca="false">IF(ISNUMBER(FIND("Phy",N1377))=TRUE(),"Physical","Financial")</f>
        <v>Physical</v>
      </c>
      <c r="E1377" s="208" t="n">
        <f aca="false">IF(VLOOKUP(S1377,'DD-Lookup'!$J$6:$L$50,3,FALSE())="Monthly",(YEAR(AC1377)-YEAR(AB1377))*12+MONTH(AC1377)-MONTH(AB1377)+1,(AC1377-AB1377+1))</f>
        <v>1</v>
      </c>
      <c r="F1377" s="239" t="n">
        <f aca="false">E1377*SUM(P1377:Q1377)</f>
        <v>5000</v>
      </c>
      <c r="G1377" s="214" t="n">
        <v>1289642</v>
      </c>
      <c r="H1377" s="215" t="n">
        <v>37035.3550578704</v>
      </c>
      <c r="I1377" s="0" t="s">
        <v>1960</v>
      </c>
      <c r="M1377" s="0" t="s">
        <v>858</v>
      </c>
      <c r="N1377" s="0" t="s">
        <v>1305</v>
      </c>
      <c r="O1377" s="0" t="s">
        <v>1529</v>
      </c>
      <c r="Q1377" s="216" t="n">
        <v>5000</v>
      </c>
      <c r="S1377" s="0" t="s">
        <v>1026</v>
      </c>
      <c r="T1377" s="0" t="s">
        <v>784</v>
      </c>
      <c r="U1377" s="218" t="n">
        <v>4.435</v>
      </c>
      <c r="V1377" s="0" t="s">
        <v>1961</v>
      </c>
      <c r="W1377" s="0" t="s">
        <v>1531</v>
      </c>
      <c r="X1377" s="0" t="s">
        <v>1532</v>
      </c>
      <c r="Y1377" s="0" t="s">
        <v>1310</v>
      </c>
      <c r="Z1377" s="0" t="s">
        <v>571</v>
      </c>
      <c r="AA1377" s="0" t="n">
        <v>807356</v>
      </c>
      <c r="AB1377" s="215" t="n">
        <v>37036.875</v>
      </c>
      <c r="AC1377" s="215" t="n">
        <v>37036.875</v>
      </c>
    </row>
    <row r="1378" customFormat="false" ht="12.75" hidden="false" customHeight="false" outlineLevel="0" collapsed="false">
      <c r="A1378" s="208" t="str">
        <f aca="false">B1378&amp;" "&amp;C1378&amp;" "&amp;D1378</f>
        <v>US Power Physical</v>
      </c>
      <c r="B1378" s="208" t="str">
        <f aca="false">IF((LEFT(N1378,2)="US"),"US","")</f>
        <v>US</v>
      </c>
      <c r="C1378" s="208" t="str">
        <f aca="false">M1378</f>
        <v>Power</v>
      </c>
      <c r="D1378" s="208" t="str">
        <f aca="false">IF(ISNUMBER(FIND("Phy",N1378))=TRUE(),"Physical","Financial")</f>
        <v>Physical</v>
      </c>
      <c r="E1378" s="208" t="n">
        <f aca="false">IF(VLOOKUP(S1378,'DD-Lookup'!$J$6:$L$50,3,FALSE())="Monthly",(YEAR(AC1378)-YEAR(AB1378))*12+MONTH(AC1378)-MONTH(AB1378)+1,(AC1378-AB1378+1))</f>
        <v>30</v>
      </c>
      <c r="F1378" s="239" t="n">
        <f aca="false">E1378*SUM(P1378:Q1378)</f>
        <v>1500</v>
      </c>
      <c r="G1378" s="214" t="n">
        <v>1289644</v>
      </c>
      <c r="H1378" s="215" t="n">
        <v>37035.3550810185</v>
      </c>
      <c r="I1378" s="0" t="s">
        <v>1183</v>
      </c>
      <c r="M1378" s="0" t="s">
        <v>67</v>
      </c>
      <c r="N1378" s="0" t="s">
        <v>1081</v>
      </c>
      <c r="O1378" s="0" t="s">
        <v>1161</v>
      </c>
      <c r="Q1378" s="216" t="n">
        <v>50</v>
      </c>
      <c r="S1378" s="0" t="s">
        <v>930</v>
      </c>
      <c r="T1378" s="0" t="s">
        <v>784</v>
      </c>
      <c r="U1378" s="218" t="n">
        <v>64.5</v>
      </c>
      <c r="V1378" s="0" t="s">
        <v>1734</v>
      </c>
      <c r="W1378" s="0" t="s">
        <v>1134</v>
      </c>
      <c r="X1378" s="0" t="s">
        <v>1135</v>
      </c>
      <c r="Y1378" s="0" t="s">
        <v>1051</v>
      </c>
      <c r="Z1378" s="0" t="s">
        <v>618</v>
      </c>
      <c r="AA1378" s="0" t="n">
        <v>621367.1</v>
      </c>
      <c r="AB1378" s="215" t="n">
        <v>37043.7159722222</v>
      </c>
      <c r="AC1378" s="215" t="n">
        <v>37072.7159722222</v>
      </c>
    </row>
    <row r="1379" customFormat="false" ht="12.75" hidden="false" customHeight="false" outlineLevel="0" collapsed="false">
      <c r="A1379" s="208" t="str">
        <f aca="false">B1379&amp;" "&amp;C1379&amp;" "&amp;D1379</f>
        <v>US Natural Gas Physical</v>
      </c>
      <c r="B1379" s="208" t="str">
        <f aca="false">IF((LEFT(N1379,2)="US"),"US","")</f>
        <v>US</v>
      </c>
      <c r="C1379" s="208" t="str">
        <f aca="false">M1379</f>
        <v>Natural Gas</v>
      </c>
      <c r="D1379" s="208" t="str">
        <f aca="false">IF(ISNUMBER(FIND("Phy",N1379))=TRUE(),"Physical","Financial")</f>
        <v>Physical</v>
      </c>
      <c r="E1379" s="208" t="n">
        <f aca="false">IF(VLOOKUP(S1379,'DD-Lookup'!$J$6:$L$50,3,FALSE())="Monthly",(YEAR(AC1379)-YEAR(AB1379))*12+MONTH(AC1379)-MONTH(AB1379)+1,(AC1379-AB1379+1))</f>
        <v>1</v>
      </c>
      <c r="F1379" s="239" t="n">
        <f aca="false">E1379*SUM(P1379:Q1379)</f>
        <v>600</v>
      </c>
      <c r="G1379" s="214" t="n">
        <v>1289643</v>
      </c>
      <c r="H1379" s="215" t="n">
        <v>37035.3550810185</v>
      </c>
      <c r="I1379" s="0" t="s">
        <v>1672</v>
      </c>
      <c r="M1379" s="0" t="s">
        <v>858</v>
      </c>
      <c r="N1379" s="0" t="s">
        <v>1305</v>
      </c>
      <c r="O1379" s="0" t="s">
        <v>1498</v>
      </c>
      <c r="Q1379" s="216" t="n">
        <v>600</v>
      </c>
      <c r="S1379" s="0" t="s">
        <v>1026</v>
      </c>
      <c r="T1379" s="0" t="s">
        <v>784</v>
      </c>
      <c r="U1379" s="218" t="n">
        <v>4.485</v>
      </c>
      <c r="V1379" s="0" t="s">
        <v>1673</v>
      </c>
      <c r="W1379" s="0" t="s">
        <v>1388</v>
      </c>
      <c r="X1379" s="0" t="s">
        <v>1389</v>
      </c>
      <c r="Y1379" s="0" t="s">
        <v>1310</v>
      </c>
      <c r="Z1379" s="0" t="s">
        <v>571</v>
      </c>
      <c r="AA1379" s="0" t="n">
        <v>807357</v>
      </c>
      <c r="AB1379" s="215" t="n">
        <v>37036.875</v>
      </c>
      <c r="AC1379" s="215" t="n">
        <v>37036.875</v>
      </c>
    </row>
    <row r="1380" customFormat="false" ht="12.75" hidden="false" customHeight="false" outlineLevel="0" collapsed="false">
      <c r="A1380" s="208" t="str">
        <f aca="false">B1380&amp;" "&amp;C1380&amp;" "&amp;D1380</f>
        <v>US Natural Gas Financial</v>
      </c>
      <c r="B1380" s="208" t="str">
        <f aca="false">IF((LEFT(N1380,2)="US"),"US","")</f>
        <v>US</v>
      </c>
      <c r="C1380" s="208" t="str">
        <f aca="false">M1380</f>
        <v>Natural Gas</v>
      </c>
      <c r="D1380" s="208" t="str">
        <f aca="false">IF(ISNUMBER(FIND("Phy",N1380))=TRUE(),"Physical","Financial")</f>
        <v>Financial</v>
      </c>
      <c r="E1380" s="208" t="n">
        <f aca="false">IF(VLOOKUP(S1380,'DD-Lookup'!$J$6:$L$50,3,FALSE())="Monthly",(YEAR(AC1380)-YEAR(AB1380))*12+MONTH(AC1380)-MONTH(AB1380)+1,(AC1380-AB1380+1))</f>
        <v>153</v>
      </c>
      <c r="F1380" s="239" t="n">
        <f aca="false">E1380*SUM(P1380:Q1380)</f>
        <v>765000</v>
      </c>
      <c r="G1380" s="214" t="n">
        <v>1289645</v>
      </c>
      <c r="H1380" s="215" t="n">
        <v>37035.3551273148</v>
      </c>
      <c r="I1380" s="0" t="s">
        <v>1109</v>
      </c>
      <c r="M1380" s="0" t="s">
        <v>858</v>
      </c>
      <c r="N1380" s="0" t="s">
        <v>1024</v>
      </c>
      <c r="O1380" s="0" t="s">
        <v>1303</v>
      </c>
      <c r="Q1380" s="216" t="n">
        <v>5000</v>
      </c>
      <c r="S1380" s="0" t="s">
        <v>1026</v>
      </c>
      <c r="T1380" s="0" t="s">
        <v>784</v>
      </c>
      <c r="U1380" s="218" t="n">
        <v>4.32</v>
      </c>
      <c r="V1380" s="0" t="s">
        <v>1454</v>
      </c>
      <c r="W1380" s="0" t="s">
        <v>1028</v>
      </c>
      <c r="X1380" s="0" t="s">
        <v>1029</v>
      </c>
      <c r="Y1380" s="0" t="s">
        <v>838</v>
      </c>
      <c r="Z1380" s="0" t="s">
        <v>571</v>
      </c>
      <c r="AA1380" s="0" t="s">
        <v>1962</v>
      </c>
      <c r="AB1380" s="215" t="n">
        <v>37043</v>
      </c>
      <c r="AC1380" s="215" t="n">
        <v>37195</v>
      </c>
    </row>
    <row r="1381" customFormat="false" ht="12.75" hidden="false" customHeight="false" outlineLevel="0" collapsed="false">
      <c r="A1381" s="208" t="str">
        <f aca="false">B1381&amp;" "&amp;C1381&amp;" "&amp;D1381</f>
        <v>US Natural Gas Financial</v>
      </c>
      <c r="B1381" s="208" t="str">
        <f aca="false">IF((LEFT(N1381,2)="US"),"US","")</f>
        <v>US</v>
      </c>
      <c r="C1381" s="208" t="str">
        <f aca="false">M1381</f>
        <v>Natural Gas</v>
      </c>
      <c r="D1381" s="208" t="str">
        <f aca="false">IF(ISNUMBER(FIND("Phy",N1381))=TRUE(),"Physical","Financial")</f>
        <v>Financial</v>
      </c>
      <c r="E1381" s="208" t="n">
        <f aca="false">IF(VLOOKUP(S1381,'DD-Lookup'!$J$6:$L$50,3,FALSE())="Monthly",(YEAR(AC1381)-YEAR(AB1381))*12+MONTH(AC1381)-MONTH(AB1381)+1,(AC1381-AB1381+1))</f>
        <v>30</v>
      </c>
      <c r="F1381" s="239" t="n">
        <f aca="false">E1381*SUM(P1381:Q1381)</f>
        <v>450000</v>
      </c>
      <c r="G1381" s="214" t="n">
        <v>1289646</v>
      </c>
      <c r="H1381" s="215" t="n">
        <v>37035.3551388889</v>
      </c>
      <c r="I1381" s="0" t="s">
        <v>1963</v>
      </c>
      <c r="M1381" s="0" t="s">
        <v>858</v>
      </c>
      <c r="N1381" s="0" t="s">
        <v>1024</v>
      </c>
      <c r="O1381" s="0" t="s">
        <v>1025</v>
      </c>
      <c r="Q1381" s="216" t="n">
        <v>15000</v>
      </c>
      <c r="S1381" s="0" t="s">
        <v>1026</v>
      </c>
      <c r="T1381" s="0" t="s">
        <v>784</v>
      </c>
      <c r="U1381" s="218" t="n">
        <v>4.2</v>
      </c>
      <c r="V1381" s="0" t="s">
        <v>1964</v>
      </c>
      <c r="W1381" s="0" t="s">
        <v>1028</v>
      </c>
      <c r="X1381" s="0" t="s">
        <v>1029</v>
      </c>
      <c r="Y1381" s="0" t="s">
        <v>838</v>
      </c>
      <c r="Z1381" s="0" t="s">
        <v>571</v>
      </c>
      <c r="AA1381" s="0" t="s">
        <v>1965</v>
      </c>
      <c r="AB1381" s="215" t="n">
        <v>37043.875</v>
      </c>
      <c r="AC1381" s="215" t="n">
        <v>37072.875</v>
      </c>
    </row>
    <row r="1382" customFormat="false" ht="12.75" hidden="false" customHeight="false" outlineLevel="0" collapsed="false">
      <c r="A1382" s="208" t="str">
        <f aca="false">B1382&amp;" "&amp;C1382&amp;" "&amp;D1382</f>
        <v>US Natural Gas Physical</v>
      </c>
      <c r="B1382" s="208" t="str">
        <f aca="false">IF((LEFT(N1382,2)="US"),"US","")</f>
        <v>US</v>
      </c>
      <c r="C1382" s="208" t="str">
        <f aca="false">M1382</f>
        <v>Natural Gas</v>
      </c>
      <c r="D1382" s="208" t="str">
        <f aca="false">IF(ISNUMBER(FIND("Phy",N1382))=TRUE(),"Physical","Financial")</f>
        <v>Physical</v>
      </c>
      <c r="E1382" s="208" t="n">
        <f aca="false">IF(VLOOKUP(S1382,'DD-Lookup'!$J$6:$L$50,3,FALSE())="Monthly",(YEAR(AC1382)-YEAR(AB1382))*12+MONTH(AC1382)-MONTH(AB1382)+1,(AC1382-AB1382+1))</f>
        <v>1</v>
      </c>
      <c r="F1382" s="239" t="n">
        <f aca="false">E1382*SUM(P1382:Q1382)</f>
        <v>4400</v>
      </c>
      <c r="G1382" s="214" t="n">
        <v>1289647</v>
      </c>
      <c r="H1382" s="215" t="n">
        <v>37035.355162037</v>
      </c>
      <c r="I1382" s="0" t="s">
        <v>593</v>
      </c>
      <c r="M1382" s="0" t="s">
        <v>858</v>
      </c>
      <c r="N1382" s="0" t="s">
        <v>1305</v>
      </c>
      <c r="O1382" s="0" t="s">
        <v>1498</v>
      </c>
      <c r="Q1382" s="216" t="n">
        <v>4400</v>
      </c>
      <c r="S1382" s="0" t="s">
        <v>1026</v>
      </c>
      <c r="T1382" s="0" t="s">
        <v>784</v>
      </c>
      <c r="U1382" s="218" t="n">
        <v>4.485</v>
      </c>
      <c r="V1382" s="0" t="s">
        <v>1465</v>
      </c>
      <c r="W1382" s="0" t="s">
        <v>1388</v>
      </c>
      <c r="X1382" s="0" t="s">
        <v>1389</v>
      </c>
      <c r="Y1382" s="0" t="s">
        <v>1310</v>
      </c>
      <c r="Z1382" s="0" t="s">
        <v>571</v>
      </c>
      <c r="AA1382" s="0" t="n">
        <v>807359</v>
      </c>
      <c r="AB1382" s="215" t="n">
        <v>37036.875</v>
      </c>
      <c r="AC1382" s="215" t="n">
        <v>37036.875</v>
      </c>
    </row>
    <row r="1383" customFormat="false" ht="12.75" hidden="false" customHeight="false" outlineLevel="0" collapsed="false">
      <c r="A1383" s="208" t="str">
        <f aca="false">B1383&amp;" "&amp;C1383&amp;" "&amp;D1383</f>
        <v>US Natural Gas Financial</v>
      </c>
      <c r="B1383" s="208" t="str">
        <f aca="false">IF((LEFT(N1383,2)="US"),"US","")</f>
        <v>US</v>
      </c>
      <c r="C1383" s="208" t="str">
        <f aca="false">M1383</f>
        <v>Natural Gas</v>
      </c>
      <c r="D1383" s="208" t="str">
        <f aca="false">IF(ISNUMBER(FIND("Phy",N1383))=TRUE(),"Physical","Financial")</f>
        <v>Financial</v>
      </c>
      <c r="E1383" s="208" t="n">
        <f aca="false">IF(VLOOKUP(S1383,'DD-Lookup'!$J$6:$L$50,3,FALSE())="Monthly",(YEAR(AC1383)-YEAR(AB1383))*12+MONTH(AC1383)-MONTH(AB1383)+1,(AC1383-AB1383+1))</f>
        <v>365</v>
      </c>
      <c r="F1383" s="239" t="n">
        <f aca="false">E1383*SUM(P1383:Q1383)</f>
        <v>182500</v>
      </c>
      <c r="G1383" s="214" t="n">
        <v>1289648</v>
      </c>
      <c r="H1383" s="215" t="n">
        <v>37035.3552314815</v>
      </c>
      <c r="I1383" s="0" t="s">
        <v>1098</v>
      </c>
      <c r="M1383" s="0" t="s">
        <v>858</v>
      </c>
      <c r="N1383" s="0" t="s">
        <v>1024</v>
      </c>
      <c r="O1383" s="0" t="s">
        <v>1415</v>
      </c>
      <c r="Q1383" s="216" t="n">
        <v>500</v>
      </c>
      <c r="S1383" s="0" t="s">
        <v>1026</v>
      </c>
      <c r="T1383" s="0" t="s">
        <v>784</v>
      </c>
      <c r="U1383" s="218" t="n">
        <v>4.385</v>
      </c>
      <c r="V1383" s="0" t="s">
        <v>1100</v>
      </c>
      <c r="W1383" s="0" t="s">
        <v>1028</v>
      </c>
      <c r="X1383" s="0" t="s">
        <v>1029</v>
      </c>
      <c r="Y1383" s="0" t="s">
        <v>838</v>
      </c>
      <c r="Z1383" s="0" t="s">
        <v>571</v>
      </c>
      <c r="AA1383" s="0" t="s">
        <v>1966</v>
      </c>
      <c r="AB1383" s="215" t="n">
        <v>37257.875</v>
      </c>
      <c r="AC1383" s="215" t="n">
        <v>37621.875</v>
      </c>
    </row>
    <row r="1384" customFormat="false" ht="12.75" hidden="false" customHeight="false" outlineLevel="0" collapsed="false">
      <c r="A1384" s="208" t="str">
        <f aca="false">B1384&amp;" "&amp;C1384&amp;" "&amp;D1384</f>
        <v>US Natural Gas Physical</v>
      </c>
      <c r="B1384" s="208" t="str">
        <f aca="false">IF((LEFT(N1384,2)="US"),"US","")</f>
        <v>US</v>
      </c>
      <c r="C1384" s="208" t="str">
        <f aca="false">M1384</f>
        <v>Natural Gas</v>
      </c>
      <c r="D1384" s="208" t="str">
        <f aca="false">IF(ISNUMBER(FIND("Phy",N1384))=TRUE(),"Physical","Financial")</f>
        <v>Physical</v>
      </c>
      <c r="E1384" s="208" t="n">
        <f aca="false">IF(VLOOKUP(S1384,'DD-Lookup'!$J$6:$L$50,3,FALSE())="Monthly",(YEAR(AC1384)-YEAR(AB1384))*12+MONTH(AC1384)-MONTH(AB1384)+1,(AC1384-AB1384+1))</f>
        <v>1</v>
      </c>
      <c r="F1384" s="239" t="n">
        <f aca="false">E1384*SUM(P1384:Q1384)</f>
        <v>5000</v>
      </c>
      <c r="G1384" s="214" t="n">
        <v>1289649</v>
      </c>
      <c r="H1384" s="215" t="n">
        <v>37035.3552430556</v>
      </c>
      <c r="I1384" s="0" t="s">
        <v>1773</v>
      </c>
      <c r="M1384" s="0" t="s">
        <v>858</v>
      </c>
      <c r="N1384" s="0" t="s">
        <v>1305</v>
      </c>
      <c r="O1384" s="0" t="s">
        <v>1581</v>
      </c>
      <c r="P1384" s="216" t="n">
        <v>5000</v>
      </c>
      <c r="S1384" s="0" t="s">
        <v>1026</v>
      </c>
      <c r="T1384" s="0" t="s">
        <v>784</v>
      </c>
      <c r="U1384" s="218" t="n">
        <v>9.35</v>
      </c>
      <c r="V1384" s="0" t="s">
        <v>1774</v>
      </c>
      <c r="W1384" s="0" t="s">
        <v>1579</v>
      </c>
      <c r="X1384" s="0" t="s">
        <v>1535</v>
      </c>
      <c r="Y1384" s="0" t="s">
        <v>1310</v>
      </c>
      <c r="Z1384" s="0" t="s">
        <v>571</v>
      </c>
      <c r="AA1384" s="0" t="n">
        <v>807360</v>
      </c>
      <c r="AB1384" s="215" t="n">
        <v>37036.875</v>
      </c>
      <c r="AC1384" s="215" t="n">
        <v>37036.875</v>
      </c>
    </row>
    <row r="1385" customFormat="false" ht="12.75" hidden="false" customHeight="false" outlineLevel="0" collapsed="false">
      <c r="A1385" s="208" t="str">
        <f aca="false">B1385&amp;" "&amp;C1385&amp;" "&amp;D1385</f>
        <v>US Natural Gas Physical</v>
      </c>
      <c r="B1385" s="208" t="str">
        <f aca="false">IF((LEFT(N1385,2)="US"),"US","")</f>
        <v>US</v>
      </c>
      <c r="C1385" s="208" t="str">
        <f aca="false">M1385</f>
        <v>Natural Gas</v>
      </c>
      <c r="D1385" s="208" t="str">
        <f aca="false">IF(ISNUMBER(FIND("Phy",N1385))=TRUE(),"Physical","Financial")</f>
        <v>Physical</v>
      </c>
      <c r="E1385" s="208" t="n">
        <f aca="false">IF(VLOOKUP(S1385,'DD-Lookup'!$J$6:$L$50,3,FALSE())="Monthly",(YEAR(AC1385)-YEAR(AB1385))*12+MONTH(AC1385)-MONTH(AB1385)+1,(AC1385-AB1385+1))</f>
        <v>1</v>
      </c>
      <c r="F1385" s="239" t="n">
        <f aca="false">E1385*SUM(P1385:Q1385)</f>
        <v>10000</v>
      </c>
      <c r="G1385" s="214" t="n">
        <v>1289650</v>
      </c>
      <c r="H1385" s="215" t="n">
        <v>37035.3552546296</v>
      </c>
      <c r="I1385" s="0" t="s">
        <v>1732</v>
      </c>
      <c r="M1385" s="0" t="s">
        <v>858</v>
      </c>
      <c r="N1385" s="0" t="s">
        <v>1305</v>
      </c>
      <c r="O1385" s="0" t="s">
        <v>1491</v>
      </c>
      <c r="P1385" s="216" t="n">
        <v>10000</v>
      </c>
      <c r="S1385" s="0" t="s">
        <v>1026</v>
      </c>
      <c r="T1385" s="0" t="s">
        <v>784</v>
      </c>
      <c r="U1385" s="218" t="n">
        <v>4.36</v>
      </c>
      <c r="V1385" s="0" t="s">
        <v>1733</v>
      </c>
      <c r="W1385" s="0" t="s">
        <v>1493</v>
      </c>
      <c r="X1385" s="0" t="s">
        <v>1494</v>
      </c>
      <c r="Y1385" s="0" t="s">
        <v>1310</v>
      </c>
      <c r="Z1385" s="0" t="s">
        <v>571</v>
      </c>
      <c r="AA1385" s="0" t="n">
        <v>807361</v>
      </c>
      <c r="AB1385" s="215" t="n">
        <v>37036.875</v>
      </c>
      <c r="AC1385" s="215" t="n">
        <v>37036.875</v>
      </c>
    </row>
    <row r="1386" customFormat="false" ht="12.75" hidden="false" customHeight="false" outlineLevel="0" collapsed="false">
      <c r="A1386" s="208" t="str">
        <f aca="false">B1386&amp;" "&amp;C1386&amp;" "&amp;D1386</f>
        <v>US Natural Gas Physical</v>
      </c>
      <c r="B1386" s="208" t="str">
        <f aca="false">IF((LEFT(N1386,2)="US"),"US","")</f>
        <v>US</v>
      </c>
      <c r="C1386" s="208" t="str">
        <f aca="false">M1386</f>
        <v>Natural Gas</v>
      </c>
      <c r="D1386" s="208" t="str">
        <f aca="false">IF(ISNUMBER(FIND("Phy",N1386))=TRUE(),"Physical","Financial")</f>
        <v>Physical</v>
      </c>
      <c r="E1386" s="208" t="n">
        <f aca="false">IF(VLOOKUP(S1386,'DD-Lookup'!$J$6:$L$50,3,FALSE())="Monthly",(YEAR(AC1386)-YEAR(AB1386))*12+MONTH(AC1386)-MONTH(AB1386)+1,(AC1386-AB1386+1))</f>
        <v>1</v>
      </c>
      <c r="F1386" s="239" t="n">
        <f aca="false">E1386*SUM(P1386:Q1386)</f>
        <v>10000</v>
      </c>
      <c r="G1386" s="214" t="n">
        <v>1289651</v>
      </c>
      <c r="H1386" s="215" t="n">
        <v>37035.3552777778</v>
      </c>
      <c r="I1386" s="0" t="s">
        <v>1317</v>
      </c>
      <c r="M1386" s="0" t="s">
        <v>858</v>
      </c>
      <c r="N1386" s="0" t="s">
        <v>1305</v>
      </c>
      <c r="O1386" s="0" t="s">
        <v>1306</v>
      </c>
      <c r="Q1386" s="216" t="n">
        <v>10000</v>
      </c>
      <c r="S1386" s="0" t="s">
        <v>1026</v>
      </c>
      <c r="T1386" s="0" t="s">
        <v>784</v>
      </c>
      <c r="U1386" s="218" t="n">
        <v>4.2038</v>
      </c>
      <c r="V1386" s="0" t="s">
        <v>1402</v>
      </c>
      <c r="W1386" s="0" t="s">
        <v>1308</v>
      </c>
      <c r="X1386" s="0" t="s">
        <v>1309</v>
      </c>
      <c r="Y1386" s="0" t="s">
        <v>1310</v>
      </c>
      <c r="Z1386" s="0" t="s">
        <v>571</v>
      </c>
      <c r="AA1386" s="0" t="n">
        <v>807362</v>
      </c>
      <c r="AB1386" s="215" t="n">
        <v>37036.875</v>
      </c>
      <c r="AC1386" s="215" t="n">
        <v>37036.875</v>
      </c>
    </row>
    <row r="1387" customFormat="false" ht="12.75" hidden="false" customHeight="false" outlineLevel="0" collapsed="false">
      <c r="A1387" s="208" t="str">
        <f aca="false">B1387&amp;" "&amp;C1387&amp;" "&amp;D1387</f>
        <v>US Natural Gas Physical</v>
      </c>
      <c r="B1387" s="208" t="str">
        <f aca="false">IF((LEFT(N1387,2)="US"),"US","")</f>
        <v>US</v>
      </c>
      <c r="C1387" s="208" t="str">
        <f aca="false">M1387</f>
        <v>Natural Gas</v>
      </c>
      <c r="D1387" s="208" t="str">
        <f aca="false">IF(ISNUMBER(FIND("Phy",N1387))=TRUE(),"Physical","Financial")</f>
        <v>Physical</v>
      </c>
      <c r="E1387" s="208" t="n">
        <f aca="false">IF(VLOOKUP(S1387,'DD-Lookup'!$J$6:$L$50,3,FALSE())="Monthly",(YEAR(AC1387)-YEAR(AB1387))*12+MONTH(AC1387)-MONTH(AB1387)+1,(AC1387-AB1387+1))</f>
        <v>1</v>
      </c>
      <c r="F1387" s="239" t="n">
        <f aca="false">E1387*SUM(P1387:Q1387)</f>
        <v>10000</v>
      </c>
      <c r="G1387" s="214" t="n">
        <v>1289652</v>
      </c>
      <c r="H1387" s="215" t="n">
        <v>37035.3553240741</v>
      </c>
      <c r="I1387" s="0" t="s">
        <v>1155</v>
      </c>
      <c r="M1387" s="0" t="s">
        <v>858</v>
      </c>
      <c r="N1387" s="0" t="s">
        <v>1305</v>
      </c>
      <c r="O1387" s="0" t="s">
        <v>1306</v>
      </c>
      <c r="Q1387" s="216" t="n">
        <v>10000</v>
      </c>
      <c r="S1387" s="0" t="s">
        <v>1026</v>
      </c>
      <c r="T1387" s="0" t="s">
        <v>784</v>
      </c>
      <c r="U1387" s="218" t="n">
        <v>4.2051</v>
      </c>
      <c r="V1387" s="0" t="s">
        <v>1967</v>
      </c>
      <c r="W1387" s="0" t="s">
        <v>1308</v>
      </c>
      <c r="X1387" s="0" t="s">
        <v>1309</v>
      </c>
      <c r="Y1387" s="0" t="s">
        <v>1310</v>
      </c>
      <c r="Z1387" s="0" t="s">
        <v>571</v>
      </c>
      <c r="AA1387" s="0" t="n">
        <v>807363</v>
      </c>
      <c r="AB1387" s="215" t="n">
        <v>37036.875</v>
      </c>
      <c r="AC1387" s="215" t="n">
        <v>37036.875</v>
      </c>
    </row>
    <row r="1388" customFormat="false" ht="12.75" hidden="false" customHeight="false" outlineLevel="0" collapsed="false">
      <c r="A1388" s="208" t="str">
        <f aca="false">B1388&amp;" "&amp;C1388&amp;" "&amp;D1388</f>
        <v>US Natural Gas Physical</v>
      </c>
      <c r="B1388" s="208" t="str">
        <f aca="false">IF((LEFT(N1388,2)="US"),"US","")</f>
        <v>US</v>
      </c>
      <c r="C1388" s="208" t="str">
        <f aca="false">M1388</f>
        <v>Natural Gas</v>
      </c>
      <c r="D1388" s="208" t="str">
        <f aca="false">IF(ISNUMBER(FIND("Phy",N1388))=TRUE(),"Physical","Financial")</f>
        <v>Physical</v>
      </c>
      <c r="E1388" s="208" t="n">
        <f aca="false">IF(VLOOKUP(S1388,'DD-Lookup'!$J$6:$L$50,3,FALSE())="Monthly",(YEAR(AC1388)-YEAR(AB1388))*12+MONTH(AC1388)-MONTH(AB1388)+1,(AC1388-AB1388+1))</f>
        <v>1</v>
      </c>
      <c r="F1388" s="239" t="n">
        <f aca="false">E1388*SUM(P1388:Q1388)</f>
        <v>25000</v>
      </c>
      <c r="G1388" s="214" t="n">
        <v>1289653</v>
      </c>
      <c r="H1388" s="215" t="n">
        <v>37035.3553356482</v>
      </c>
      <c r="I1388" s="0" t="s">
        <v>593</v>
      </c>
      <c r="M1388" s="0" t="s">
        <v>858</v>
      </c>
      <c r="N1388" s="0" t="s">
        <v>1305</v>
      </c>
      <c r="O1388" s="0" t="s">
        <v>1432</v>
      </c>
      <c r="P1388" s="216" t="n">
        <v>25000</v>
      </c>
      <c r="S1388" s="0" t="s">
        <v>1026</v>
      </c>
      <c r="T1388" s="0" t="s">
        <v>784</v>
      </c>
      <c r="U1388" s="218" t="n">
        <v>4.15</v>
      </c>
      <c r="V1388" s="0" t="s">
        <v>1543</v>
      </c>
      <c r="W1388" s="0" t="s">
        <v>1434</v>
      </c>
      <c r="X1388" s="0" t="s">
        <v>1435</v>
      </c>
      <c r="Y1388" s="0" t="s">
        <v>1310</v>
      </c>
      <c r="Z1388" s="0" t="s">
        <v>571</v>
      </c>
      <c r="AA1388" s="0" t="n">
        <v>807364</v>
      </c>
      <c r="AB1388" s="215" t="n">
        <v>37036.875</v>
      </c>
      <c r="AC1388" s="215" t="n">
        <v>37036.875</v>
      </c>
    </row>
    <row r="1389" customFormat="false" ht="12.75" hidden="false" customHeight="false" outlineLevel="0" collapsed="false">
      <c r="A1389" s="208" t="str">
        <f aca="false">B1389&amp;" "&amp;C1389&amp;" "&amp;D1389</f>
        <v>US Natural Gas Financial</v>
      </c>
      <c r="B1389" s="208" t="str">
        <f aca="false">IF((LEFT(N1389,2)="US"),"US","")</f>
        <v>US</v>
      </c>
      <c r="C1389" s="208" t="str">
        <f aca="false">M1389</f>
        <v>Natural Gas</v>
      </c>
      <c r="D1389" s="208" t="str">
        <f aca="false">IF(ISNUMBER(FIND("Phy",N1389))=TRUE(),"Physical","Financial")</f>
        <v>Financial</v>
      </c>
      <c r="E1389" s="208" t="n">
        <f aca="false">IF(VLOOKUP(S1389,'DD-Lookup'!$J$6:$L$50,3,FALSE())="Monthly",(YEAR(AC1389)-YEAR(AB1389))*12+MONTH(AC1389)-MONTH(AB1389)+1,(AC1389-AB1389+1))</f>
        <v>30</v>
      </c>
      <c r="F1389" s="239" t="n">
        <f aca="false">E1389*SUM(P1389:Q1389)</f>
        <v>300000</v>
      </c>
      <c r="G1389" s="214" t="n">
        <v>1289654</v>
      </c>
      <c r="H1389" s="215" t="n">
        <v>37035.3553472222</v>
      </c>
      <c r="I1389" s="0" t="s">
        <v>1381</v>
      </c>
      <c r="M1389" s="0" t="s">
        <v>858</v>
      </c>
      <c r="N1389" s="0" t="s">
        <v>1024</v>
      </c>
      <c r="O1389" s="0" t="s">
        <v>1512</v>
      </c>
      <c r="P1389" s="216" t="n">
        <v>10000</v>
      </c>
      <c r="S1389" s="0" t="s">
        <v>1026</v>
      </c>
      <c r="T1389" s="0" t="s">
        <v>784</v>
      </c>
      <c r="U1389" s="218" t="n">
        <v>-0.035</v>
      </c>
      <c r="V1389" s="0" t="s">
        <v>1968</v>
      </c>
      <c r="W1389" s="0" t="s">
        <v>1514</v>
      </c>
      <c r="X1389" s="0" t="s">
        <v>1515</v>
      </c>
      <c r="Y1389" s="0" t="s">
        <v>838</v>
      </c>
      <c r="Z1389" s="0" t="s">
        <v>571</v>
      </c>
      <c r="AA1389" s="0" t="s">
        <v>1969</v>
      </c>
      <c r="AB1389" s="215" t="n">
        <v>37043.875</v>
      </c>
      <c r="AC1389" s="215" t="n">
        <v>37072.875</v>
      </c>
    </row>
    <row r="1390" customFormat="false" ht="12.75" hidden="false" customHeight="false" outlineLevel="0" collapsed="false">
      <c r="A1390" s="208" t="str">
        <f aca="false">B1390&amp;" "&amp;C1390&amp;" "&amp;D1390</f>
        <v>US Natural Gas Physical</v>
      </c>
      <c r="B1390" s="208" t="str">
        <f aca="false">IF((LEFT(N1390,2)="US"),"US","")</f>
        <v>US</v>
      </c>
      <c r="C1390" s="208" t="str">
        <f aca="false">M1390</f>
        <v>Natural Gas</v>
      </c>
      <c r="D1390" s="208" t="str">
        <f aca="false">IF(ISNUMBER(FIND("Phy",N1390))=TRUE(),"Physical","Financial")</f>
        <v>Physical</v>
      </c>
      <c r="E1390" s="208" t="n">
        <f aca="false">IF(VLOOKUP(S1390,'DD-Lookup'!$J$6:$L$50,3,FALSE())="Monthly",(YEAR(AC1390)-YEAR(AB1390))*12+MONTH(AC1390)-MONTH(AB1390)+1,(AC1390-AB1390+1))</f>
        <v>30</v>
      </c>
      <c r="F1390" s="239" t="n">
        <f aca="false">E1390*SUM(P1390:Q1390)</f>
        <v>300000</v>
      </c>
      <c r="G1390" s="214" t="n">
        <v>1289655</v>
      </c>
      <c r="H1390" s="215" t="n">
        <v>37035.3554050926</v>
      </c>
      <c r="I1390" s="0" t="s">
        <v>1500</v>
      </c>
      <c r="M1390" s="0" t="s">
        <v>858</v>
      </c>
      <c r="N1390" s="0" t="s">
        <v>1305</v>
      </c>
      <c r="O1390" s="0" t="s">
        <v>1804</v>
      </c>
      <c r="Q1390" s="216" t="n">
        <v>10000</v>
      </c>
      <c r="S1390" s="0" t="s">
        <v>1026</v>
      </c>
      <c r="T1390" s="0" t="s">
        <v>784</v>
      </c>
      <c r="U1390" s="218" t="n">
        <v>2.91</v>
      </c>
      <c r="V1390" s="0" t="s">
        <v>1578</v>
      </c>
      <c r="W1390" s="0" t="s">
        <v>1758</v>
      </c>
      <c r="X1390" s="0" t="s">
        <v>1535</v>
      </c>
      <c r="Y1390" s="0" t="s">
        <v>1310</v>
      </c>
      <c r="Z1390" s="0" t="s">
        <v>571</v>
      </c>
      <c r="AA1390" s="0" t="s">
        <v>1970</v>
      </c>
      <c r="AB1390" s="215" t="n">
        <v>37043.875</v>
      </c>
      <c r="AC1390" s="215" t="n">
        <v>37072.875</v>
      </c>
    </row>
    <row r="1391" customFormat="false" ht="12.75" hidden="false" customHeight="false" outlineLevel="0" collapsed="false">
      <c r="A1391" s="208" t="str">
        <f aca="false">B1391&amp;" "&amp;C1391&amp;" "&amp;D1391</f>
        <v>US Natural Gas Physical</v>
      </c>
      <c r="B1391" s="208" t="str">
        <f aca="false">IF((LEFT(N1391,2)="US"),"US","")</f>
        <v>US</v>
      </c>
      <c r="C1391" s="208" t="str">
        <f aca="false">M1391</f>
        <v>Natural Gas</v>
      </c>
      <c r="D1391" s="208" t="str">
        <f aca="false">IF(ISNUMBER(FIND("Phy",N1391))=TRUE(),"Physical","Financial")</f>
        <v>Physical</v>
      </c>
      <c r="E1391" s="208" t="n">
        <f aca="false">IF(VLOOKUP(S1391,'DD-Lookup'!$J$6:$L$50,3,FALSE())="Monthly",(YEAR(AC1391)-YEAR(AB1391))*12+MONTH(AC1391)-MONTH(AB1391)+1,(AC1391-AB1391+1))</f>
        <v>1</v>
      </c>
      <c r="F1391" s="239" t="n">
        <f aca="false">E1391*SUM(P1391:Q1391)</f>
        <v>400</v>
      </c>
      <c r="G1391" s="214" t="n">
        <v>1289656</v>
      </c>
      <c r="H1391" s="215" t="n">
        <v>37035.3554050926</v>
      </c>
      <c r="I1391" s="0" t="s">
        <v>1672</v>
      </c>
      <c r="M1391" s="0" t="s">
        <v>858</v>
      </c>
      <c r="N1391" s="0" t="s">
        <v>1305</v>
      </c>
      <c r="O1391" s="0" t="s">
        <v>1527</v>
      </c>
      <c r="Q1391" s="216" t="n">
        <v>400</v>
      </c>
      <c r="S1391" s="0" t="s">
        <v>1026</v>
      </c>
      <c r="T1391" s="0" t="s">
        <v>784</v>
      </c>
      <c r="U1391" s="218" t="n">
        <v>4.475</v>
      </c>
      <c r="V1391" s="0" t="s">
        <v>1673</v>
      </c>
      <c r="W1391" s="0" t="s">
        <v>1388</v>
      </c>
      <c r="X1391" s="0" t="s">
        <v>1389</v>
      </c>
      <c r="Y1391" s="0" t="s">
        <v>1310</v>
      </c>
      <c r="Z1391" s="0" t="s">
        <v>571</v>
      </c>
      <c r="AA1391" s="0" t="n">
        <v>807365</v>
      </c>
      <c r="AB1391" s="215" t="n">
        <v>37036.875</v>
      </c>
      <c r="AC1391" s="215" t="n">
        <v>37036.875</v>
      </c>
    </row>
    <row r="1392" customFormat="false" ht="12.75" hidden="false" customHeight="false" outlineLevel="0" collapsed="false">
      <c r="A1392" s="208" t="str">
        <f aca="false">B1392&amp;" "&amp;C1392&amp;" "&amp;D1392</f>
        <v>US Natural Gas Physical</v>
      </c>
      <c r="B1392" s="208" t="str">
        <f aca="false">IF((LEFT(N1392,2)="US"),"US","")</f>
        <v>US</v>
      </c>
      <c r="C1392" s="208" t="str">
        <f aca="false">M1392</f>
        <v>Natural Gas</v>
      </c>
      <c r="D1392" s="208" t="str">
        <f aca="false">IF(ISNUMBER(FIND("Phy",N1392))=TRUE(),"Physical","Financial")</f>
        <v>Physical</v>
      </c>
      <c r="E1392" s="208" t="n">
        <f aca="false">IF(VLOOKUP(S1392,'DD-Lookup'!$J$6:$L$50,3,FALSE())="Monthly",(YEAR(AC1392)-YEAR(AB1392))*12+MONTH(AC1392)-MONTH(AB1392)+1,(AC1392-AB1392+1))</f>
        <v>1</v>
      </c>
      <c r="F1392" s="239" t="n">
        <f aca="false">E1392*SUM(P1392:Q1392)</f>
        <v>10000</v>
      </c>
      <c r="G1392" s="214" t="n">
        <v>1289662</v>
      </c>
      <c r="H1392" s="215" t="n">
        <v>37035.3554166667</v>
      </c>
      <c r="I1392" s="0" t="s">
        <v>1115</v>
      </c>
      <c r="M1392" s="0" t="s">
        <v>858</v>
      </c>
      <c r="N1392" s="0" t="s">
        <v>1305</v>
      </c>
      <c r="O1392" s="0" t="s">
        <v>1533</v>
      </c>
      <c r="Q1392" s="216" t="n">
        <v>10000</v>
      </c>
      <c r="S1392" s="0" t="s">
        <v>1026</v>
      </c>
      <c r="T1392" s="0" t="s">
        <v>784</v>
      </c>
      <c r="U1392" s="218" t="n">
        <v>4</v>
      </c>
      <c r="V1392" s="0" t="s">
        <v>1621</v>
      </c>
      <c r="W1392" s="0" t="s">
        <v>1514</v>
      </c>
      <c r="X1392" s="0" t="s">
        <v>1535</v>
      </c>
      <c r="Y1392" s="0" t="s">
        <v>1310</v>
      </c>
      <c r="Z1392" s="0" t="s">
        <v>571</v>
      </c>
      <c r="AA1392" s="0" t="n">
        <v>807367</v>
      </c>
      <c r="AB1392" s="215" t="n">
        <v>37036.875</v>
      </c>
      <c r="AC1392" s="215" t="n">
        <v>37036.875</v>
      </c>
    </row>
    <row r="1393" customFormat="false" ht="12.75" hidden="false" customHeight="false" outlineLevel="0" collapsed="false">
      <c r="A1393" s="208" t="str">
        <f aca="false">B1393&amp;" "&amp;C1393&amp;" "&amp;D1393</f>
        <v>US Natural Gas Physical</v>
      </c>
      <c r="B1393" s="208" t="str">
        <f aca="false">IF((LEFT(N1393,2)="US"),"US","")</f>
        <v>US</v>
      </c>
      <c r="C1393" s="208" t="str">
        <f aca="false">M1393</f>
        <v>Natural Gas</v>
      </c>
      <c r="D1393" s="208" t="str">
        <f aca="false">IF(ISNUMBER(FIND("Phy",N1393))=TRUE(),"Physical","Financial")</f>
        <v>Physical</v>
      </c>
      <c r="E1393" s="208" t="n">
        <f aca="false">IF(VLOOKUP(S1393,'DD-Lookup'!$J$6:$L$50,3,FALSE())="Monthly",(YEAR(AC1393)-YEAR(AB1393))*12+MONTH(AC1393)-MONTH(AB1393)+1,(AC1393-AB1393+1))</f>
        <v>7</v>
      </c>
      <c r="F1393" s="239" t="n">
        <f aca="false">E1393*SUM(P1393:Q1393)</f>
        <v>70000</v>
      </c>
      <c r="G1393" s="214" t="n">
        <v>1289658</v>
      </c>
      <c r="H1393" s="215" t="n">
        <v>37035.3554166667</v>
      </c>
      <c r="I1393" s="0" t="s">
        <v>1141</v>
      </c>
      <c r="M1393" s="0" t="s">
        <v>858</v>
      </c>
      <c r="N1393" s="0" t="s">
        <v>1305</v>
      </c>
      <c r="O1393" s="0" t="s">
        <v>1971</v>
      </c>
      <c r="Q1393" s="216" t="n">
        <v>10000</v>
      </c>
      <c r="S1393" s="0" t="s">
        <v>1026</v>
      </c>
      <c r="T1393" s="0" t="s">
        <v>784</v>
      </c>
      <c r="U1393" s="218" t="n">
        <v>4.09</v>
      </c>
      <c r="V1393" s="0" t="s">
        <v>1539</v>
      </c>
      <c r="W1393" s="0" t="s">
        <v>1314</v>
      </c>
      <c r="X1393" s="0" t="s">
        <v>1315</v>
      </c>
      <c r="Y1393" s="0" t="s">
        <v>1310</v>
      </c>
      <c r="Z1393" s="0" t="s">
        <v>571</v>
      </c>
      <c r="AA1393" s="0" t="n">
        <v>807366</v>
      </c>
      <c r="AB1393" s="215" t="n">
        <v>37036.875</v>
      </c>
      <c r="AC1393" s="215" t="n">
        <v>37042.875</v>
      </c>
    </row>
    <row r="1394" customFormat="false" ht="12.75" hidden="false" customHeight="false" outlineLevel="0" collapsed="false">
      <c r="A1394" s="208" t="str">
        <f aca="false">B1394&amp;" "&amp;C1394&amp;" "&amp;D1394</f>
        <v>US Natural Gas Financial</v>
      </c>
      <c r="B1394" s="208" t="str">
        <f aca="false">IF((LEFT(N1394,2)="US"),"US","")</f>
        <v>US</v>
      </c>
      <c r="C1394" s="208" t="str">
        <f aca="false">M1394</f>
        <v>Natural Gas</v>
      </c>
      <c r="D1394" s="208" t="str">
        <f aca="false">IF(ISNUMBER(FIND("Phy",N1394))=TRUE(),"Physical","Financial")</f>
        <v>Financial</v>
      </c>
      <c r="E1394" s="208" t="n">
        <f aca="false">IF(VLOOKUP(S1394,'DD-Lookup'!$J$6:$L$50,3,FALSE())="Monthly",(YEAR(AC1394)-YEAR(AB1394))*12+MONTH(AC1394)-MONTH(AB1394)+1,(AC1394-AB1394+1))</f>
        <v>7</v>
      </c>
      <c r="F1394" s="239" t="n">
        <f aca="false">E1394*SUM(P1394:Q1394)</f>
        <v>210000</v>
      </c>
      <c r="G1394" s="214" t="n">
        <v>1289664</v>
      </c>
      <c r="H1394" s="215" t="n">
        <v>37035.3554513889</v>
      </c>
      <c r="I1394" s="0" t="s">
        <v>600</v>
      </c>
      <c r="M1394" s="0" t="s">
        <v>858</v>
      </c>
      <c r="N1394" s="0" t="s">
        <v>1024</v>
      </c>
      <c r="O1394" s="0" t="s">
        <v>1404</v>
      </c>
      <c r="Q1394" s="216" t="n">
        <v>30000</v>
      </c>
      <c r="S1394" s="0" t="s">
        <v>1026</v>
      </c>
      <c r="T1394" s="0" t="s">
        <v>784</v>
      </c>
      <c r="U1394" s="218" t="n">
        <v>4.16</v>
      </c>
      <c r="V1394" s="0" t="s">
        <v>1972</v>
      </c>
      <c r="W1394" s="0" t="s">
        <v>1406</v>
      </c>
      <c r="X1394" s="0" t="s">
        <v>1407</v>
      </c>
      <c r="Y1394" s="0" t="s">
        <v>838</v>
      </c>
      <c r="Z1394" s="0" t="s">
        <v>571</v>
      </c>
      <c r="AA1394" s="0" t="s">
        <v>1973</v>
      </c>
      <c r="AB1394" s="215" t="n">
        <v>37036.875</v>
      </c>
      <c r="AC1394" s="215" t="n">
        <v>37042.875</v>
      </c>
    </row>
    <row r="1395" customFormat="false" ht="12.75" hidden="false" customHeight="false" outlineLevel="0" collapsed="false">
      <c r="A1395" s="208" t="str">
        <f aca="false">B1395&amp;" "&amp;C1395&amp;" "&amp;D1395</f>
        <v>US Natural Gas Financial</v>
      </c>
      <c r="B1395" s="208" t="str">
        <f aca="false">IF((LEFT(N1395,2)="US"),"US","")</f>
        <v>US</v>
      </c>
      <c r="C1395" s="208" t="str">
        <f aca="false">M1395</f>
        <v>Natural Gas</v>
      </c>
      <c r="D1395" s="208" t="str">
        <f aca="false">IF(ISNUMBER(FIND("Phy",N1395))=TRUE(),"Physical","Financial")</f>
        <v>Financial</v>
      </c>
      <c r="E1395" s="208" t="n">
        <f aca="false">IF(VLOOKUP(S1395,'DD-Lookup'!$J$6:$L$50,3,FALSE())="Monthly",(YEAR(AC1395)-YEAR(AB1395))*12+MONTH(AC1395)-MONTH(AB1395)+1,(AC1395-AB1395+1))</f>
        <v>90</v>
      </c>
      <c r="F1395" s="239" t="n">
        <f aca="false">E1395*SUM(P1395:Q1395)</f>
        <v>450000</v>
      </c>
      <c r="G1395" s="214" t="n">
        <v>1289663</v>
      </c>
      <c r="H1395" s="215" t="n">
        <v>37035.3554513889</v>
      </c>
      <c r="I1395" s="0" t="s">
        <v>1233</v>
      </c>
      <c r="M1395" s="0" t="s">
        <v>858</v>
      </c>
      <c r="N1395" s="0" t="s">
        <v>1482</v>
      </c>
      <c r="O1395" s="0" t="s">
        <v>1974</v>
      </c>
      <c r="P1395" s="216" t="n">
        <v>5000</v>
      </c>
      <c r="S1395" s="0" t="s">
        <v>1026</v>
      </c>
      <c r="T1395" s="0" t="s">
        <v>784</v>
      </c>
      <c r="U1395" s="218" t="n">
        <v>4.3</v>
      </c>
      <c r="V1395" s="0" t="s">
        <v>1940</v>
      </c>
      <c r="W1395" s="0" t="s">
        <v>1714</v>
      </c>
      <c r="X1395" s="0" t="s">
        <v>1715</v>
      </c>
      <c r="Y1395" s="0" t="s">
        <v>838</v>
      </c>
      <c r="Z1395" s="0" t="s">
        <v>571</v>
      </c>
      <c r="AA1395" s="0" t="s">
        <v>1975</v>
      </c>
      <c r="AB1395" s="215" t="n">
        <v>37257</v>
      </c>
      <c r="AC1395" s="215" t="n">
        <v>37346</v>
      </c>
    </row>
    <row r="1396" customFormat="false" ht="12.75" hidden="false" customHeight="false" outlineLevel="0" collapsed="false">
      <c r="A1396" s="208" t="str">
        <f aca="false">B1396&amp;" "&amp;C1396&amp;" "&amp;D1396</f>
        <v>US Power Physical</v>
      </c>
      <c r="B1396" s="208" t="str">
        <f aca="false">IF((LEFT(N1396,2)="US"),"US","")</f>
        <v>US</v>
      </c>
      <c r="C1396" s="208" t="str">
        <f aca="false">M1396</f>
        <v>Power</v>
      </c>
      <c r="D1396" s="208" t="str">
        <f aca="false">IF(ISNUMBER(FIND("Phy",N1396))=TRUE(),"Physical","Financial")</f>
        <v>Physical</v>
      </c>
      <c r="E1396" s="208" t="n">
        <f aca="false">IF(VLOOKUP(S1396,'DD-Lookup'!$J$6:$L$50,3,FALSE())="Monthly",(YEAR(AC1396)-YEAR(AB1396))*12+MONTH(AC1396)-MONTH(AB1396)+1,(AC1396-AB1396+1))</f>
        <v>5</v>
      </c>
      <c r="F1396" s="239" t="n">
        <f aca="false">E1396*SUM(P1396:Q1396)</f>
        <v>250</v>
      </c>
      <c r="G1396" s="214" t="n">
        <v>1289665</v>
      </c>
      <c r="H1396" s="215" t="n">
        <v>37035.3555092593</v>
      </c>
      <c r="I1396" s="0" t="s">
        <v>1087</v>
      </c>
      <c r="M1396" s="0" t="s">
        <v>67</v>
      </c>
      <c r="N1396" s="0" t="s">
        <v>1081</v>
      </c>
      <c r="O1396" s="0" t="s">
        <v>1298</v>
      </c>
      <c r="Q1396" s="216" t="n">
        <v>50</v>
      </c>
      <c r="S1396" s="0" t="s">
        <v>930</v>
      </c>
      <c r="T1396" s="0" t="s">
        <v>784</v>
      </c>
      <c r="U1396" s="218" t="n">
        <v>65.5</v>
      </c>
      <c r="V1396" s="0" t="s">
        <v>1089</v>
      </c>
      <c r="W1396" s="0" t="s">
        <v>1134</v>
      </c>
      <c r="X1396" s="0" t="s">
        <v>1135</v>
      </c>
      <c r="Y1396" s="0" t="s">
        <v>1051</v>
      </c>
      <c r="Z1396" s="0" t="s">
        <v>618</v>
      </c>
      <c r="AA1396" s="0" t="n">
        <v>621368.1</v>
      </c>
      <c r="AB1396" s="215" t="n">
        <v>37046.875</v>
      </c>
      <c r="AC1396" s="215" t="n">
        <v>37050.875</v>
      </c>
    </row>
    <row r="1397" customFormat="false" ht="12.75" hidden="false" customHeight="false" outlineLevel="0" collapsed="false">
      <c r="A1397" s="208" t="str">
        <f aca="false">B1397&amp;" "&amp;C1397&amp;" "&amp;D1397</f>
        <v>US Natural Gas Physical</v>
      </c>
      <c r="B1397" s="208" t="str">
        <f aca="false">IF((LEFT(N1397,2)="US"),"US","")</f>
        <v>US</v>
      </c>
      <c r="C1397" s="208" t="str">
        <f aca="false">M1397</f>
        <v>Natural Gas</v>
      </c>
      <c r="D1397" s="208" t="str">
        <f aca="false">IF(ISNUMBER(FIND("Phy",N1397))=TRUE(),"Physical","Financial")</f>
        <v>Physical</v>
      </c>
      <c r="E1397" s="208" t="n">
        <f aca="false">IF(VLOOKUP(S1397,'DD-Lookup'!$J$6:$L$50,3,FALSE())="Monthly",(YEAR(AC1397)-YEAR(AB1397))*12+MONTH(AC1397)-MONTH(AB1397)+1,(AC1397-AB1397+1))</f>
        <v>1</v>
      </c>
      <c r="F1397" s="239" t="n">
        <f aca="false">E1397*SUM(P1397:Q1397)</f>
        <v>5000</v>
      </c>
      <c r="G1397" s="214" t="n">
        <v>1289666</v>
      </c>
      <c r="H1397" s="215" t="n">
        <v>37035.3555208333</v>
      </c>
      <c r="I1397" s="0" t="s">
        <v>1399</v>
      </c>
      <c r="M1397" s="0" t="s">
        <v>858</v>
      </c>
      <c r="N1397" s="0" t="s">
        <v>1305</v>
      </c>
      <c r="O1397" s="0" t="s">
        <v>1397</v>
      </c>
      <c r="Q1397" s="216" t="n">
        <v>5000</v>
      </c>
      <c r="S1397" s="0" t="s">
        <v>1026</v>
      </c>
      <c r="T1397" s="0" t="s">
        <v>784</v>
      </c>
      <c r="U1397" s="218" t="n">
        <v>4.02</v>
      </c>
      <c r="V1397" s="0" t="s">
        <v>1400</v>
      </c>
      <c r="W1397" s="0" t="s">
        <v>1361</v>
      </c>
      <c r="X1397" s="0" t="s">
        <v>1362</v>
      </c>
      <c r="Y1397" s="0" t="s">
        <v>1310</v>
      </c>
      <c r="Z1397" s="0" t="s">
        <v>571</v>
      </c>
      <c r="AA1397" s="0" t="n">
        <v>807370</v>
      </c>
      <c r="AB1397" s="215" t="n">
        <v>37036.875</v>
      </c>
      <c r="AC1397" s="215" t="n">
        <v>37036.875</v>
      </c>
    </row>
    <row r="1398" customFormat="false" ht="12.75" hidden="false" customHeight="false" outlineLevel="0" collapsed="false">
      <c r="A1398" s="208" t="str">
        <f aca="false">B1398&amp;" "&amp;C1398&amp;" "&amp;D1398</f>
        <v>US Natural Gas Physical</v>
      </c>
      <c r="B1398" s="208" t="str">
        <f aca="false">IF((LEFT(N1398,2)="US"),"US","")</f>
        <v>US</v>
      </c>
      <c r="C1398" s="208" t="str">
        <f aca="false">M1398</f>
        <v>Natural Gas</v>
      </c>
      <c r="D1398" s="208" t="str">
        <f aca="false">IF(ISNUMBER(FIND("Phy",N1398))=TRUE(),"Physical","Financial")</f>
        <v>Physical</v>
      </c>
      <c r="E1398" s="208" t="n">
        <f aca="false">IF(VLOOKUP(S1398,'DD-Lookup'!$J$6:$L$50,3,FALSE())="Monthly",(YEAR(AC1398)-YEAR(AB1398))*12+MONTH(AC1398)-MONTH(AB1398)+1,(AC1398-AB1398+1))</f>
        <v>1</v>
      </c>
      <c r="F1398" s="239" t="n">
        <f aca="false">E1398*SUM(P1398:Q1398)</f>
        <v>5000</v>
      </c>
      <c r="G1398" s="214" t="n">
        <v>1289667</v>
      </c>
      <c r="H1398" s="215" t="n">
        <v>37035.3555324074</v>
      </c>
      <c r="I1398" s="0" t="s">
        <v>1976</v>
      </c>
      <c r="M1398" s="0" t="s">
        <v>858</v>
      </c>
      <c r="N1398" s="0" t="s">
        <v>1305</v>
      </c>
      <c r="O1398" s="0" t="s">
        <v>1378</v>
      </c>
      <c r="Q1398" s="216" t="n">
        <v>5000</v>
      </c>
      <c r="S1398" s="0" t="s">
        <v>1026</v>
      </c>
      <c r="T1398" s="0" t="s">
        <v>784</v>
      </c>
      <c r="U1398" s="218" t="n">
        <v>4.0375</v>
      </c>
      <c r="V1398" s="0" t="s">
        <v>1977</v>
      </c>
      <c r="W1398" s="0" t="s">
        <v>1361</v>
      </c>
      <c r="X1398" s="0" t="s">
        <v>1362</v>
      </c>
      <c r="Y1398" s="0" t="s">
        <v>1310</v>
      </c>
      <c r="Z1398" s="0" t="s">
        <v>571</v>
      </c>
      <c r="AA1398" s="0" t="n">
        <v>807371</v>
      </c>
      <c r="AB1398" s="215" t="n">
        <v>37036.875</v>
      </c>
      <c r="AC1398" s="215" t="n">
        <v>37036.875</v>
      </c>
    </row>
    <row r="1399" customFormat="false" ht="12.75" hidden="false" customHeight="false" outlineLevel="0" collapsed="false">
      <c r="A1399" s="208" t="str">
        <f aca="false">B1399&amp;" "&amp;C1399&amp;" "&amp;D1399</f>
        <v>US Natural Gas Physical</v>
      </c>
      <c r="B1399" s="208" t="str">
        <f aca="false">IF((LEFT(N1399,2)="US"),"US","")</f>
        <v>US</v>
      </c>
      <c r="C1399" s="208" t="str">
        <f aca="false">M1399</f>
        <v>Natural Gas</v>
      </c>
      <c r="D1399" s="208" t="str">
        <f aca="false">IF(ISNUMBER(FIND("Phy",N1399))=TRUE(),"Physical","Financial")</f>
        <v>Physical</v>
      </c>
      <c r="E1399" s="208" t="n">
        <f aca="false">IF(VLOOKUP(S1399,'DD-Lookup'!$J$6:$L$50,3,FALSE())="Monthly",(YEAR(AC1399)-YEAR(AB1399))*12+MONTH(AC1399)-MONTH(AB1399)+1,(AC1399-AB1399+1))</f>
        <v>1</v>
      </c>
      <c r="F1399" s="239" t="n">
        <f aca="false">E1399*SUM(P1399:Q1399)</f>
        <v>10000</v>
      </c>
      <c r="G1399" s="214" t="n">
        <v>1289668</v>
      </c>
      <c r="H1399" s="215" t="n">
        <v>37035.3555439815</v>
      </c>
      <c r="I1399" s="0" t="s">
        <v>593</v>
      </c>
      <c r="M1399" s="0" t="s">
        <v>858</v>
      </c>
      <c r="N1399" s="0" t="s">
        <v>1305</v>
      </c>
      <c r="O1399" s="0" t="s">
        <v>1533</v>
      </c>
      <c r="P1399" s="216" t="n">
        <v>10000</v>
      </c>
      <c r="S1399" s="0" t="s">
        <v>1026</v>
      </c>
      <c r="T1399" s="0" t="s">
        <v>784</v>
      </c>
      <c r="U1399" s="218" t="n">
        <v>3.975</v>
      </c>
      <c r="V1399" s="0" t="s">
        <v>1534</v>
      </c>
      <c r="W1399" s="0" t="s">
        <v>1514</v>
      </c>
      <c r="X1399" s="0" t="s">
        <v>1535</v>
      </c>
      <c r="Y1399" s="0" t="s">
        <v>1310</v>
      </c>
      <c r="Z1399" s="0" t="s">
        <v>571</v>
      </c>
      <c r="AA1399" s="0" t="n">
        <v>807372</v>
      </c>
      <c r="AB1399" s="215" t="n">
        <v>37036.875</v>
      </c>
      <c r="AC1399" s="215" t="n">
        <v>37036.875</v>
      </c>
    </row>
    <row r="1400" customFormat="false" ht="12.75" hidden="false" customHeight="false" outlineLevel="0" collapsed="false">
      <c r="A1400" s="208" t="str">
        <f aca="false">B1400&amp;" "&amp;C1400&amp;" "&amp;D1400</f>
        <v>US Natural Gas Physical</v>
      </c>
      <c r="B1400" s="208" t="str">
        <f aca="false">IF((LEFT(N1400,2)="US"),"US","")</f>
        <v>US</v>
      </c>
      <c r="C1400" s="208" t="str">
        <f aca="false">M1400</f>
        <v>Natural Gas</v>
      </c>
      <c r="D1400" s="208" t="str">
        <f aca="false">IF(ISNUMBER(FIND("Phy",N1400))=TRUE(),"Physical","Financial")</f>
        <v>Physical</v>
      </c>
      <c r="E1400" s="208" t="n">
        <f aca="false">IF(VLOOKUP(S1400,'DD-Lookup'!$J$6:$L$50,3,FALSE())="Monthly",(YEAR(AC1400)-YEAR(AB1400))*12+MONTH(AC1400)-MONTH(AB1400)+1,(AC1400-AB1400+1))</f>
        <v>1</v>
      </c>
      <c r="F1400" s="239" t="n">
        <f aca="false">E1400*SUM(P1400:Q1400)</f>
        <v>6311</v>
      </c>
      <c r="G1400" s="214" t="n">
        <v>1289670</v>
      </c>
      <c r="H1400" s="215" t="n">
        <v>37035.3555902778</v>
      </c>
      <c r="I1400" s="0" t="s">
        <v>1183</v>
      </c>
      <c r="M1400" s="0" t="s">
        <v>858</v>
      </c>
      <c r="N1400" s="0" t="s">
        <v>1305</v>
      </c>
      <c r="O1400" s="0" t="s">
        <v>1596</v>
      </c>
      <c r="Q1400" s="216" t="n">
        <v>6311</v>
      </c>
      <c r="S1400" s="0" t="s">
        <v>1026</v>
      </c>
      <c r="T1400" s="0" t="s">
        <v>784</v>
      </c>
      <c r="U1400" s="218" t="n">
        <v>4.06</v>
      </c>
      <c r="V1400" s="0" t="s">
        <v>1468</v>
      </c>
      <c r="W1400" s="0" t="s">
        <v>1314</v>
      </c>
      <c r="X1400" s="0" t="s">
        <v>1315</v>
      </c>
      <c r="Y1400" s="0" t="s">
        <v>1310</v>
      </c>
      <c r="Z1400" s="0" t="s">
        <v>571</v>
      </c>
      <c r="AA1400" s="0" t="n">
        <v>807373</v>
      </c>
      <c r="AB1400" s="215" t="n">
        <v>37036.875</v>
      </c>
      <c r="AC1400" s="215" t="n">
        <v>37036.875</v>
      </c>
    </row>
    <row r="1401" customFormat="false" ht="12.75" hidden="false" customHeight="false" outlineLevel="0" collapsed="false">
      <c r="A1401" s="208" t="str">
        <f aca="false">B1401&amp;" "&amp;C1401&amp;" "&amp;D1401</f>
        <v>US Natural Gas Physical</v>
      </c>
      <c r="B1401" s="208" t="str">
        <f aca="false">IF((LEFT(N1401,2)="US"),"US","")</f>
        <v>US</v>
      </c>
      <c r="C1401" s="208" t="str">
        <f aca="false">M1401</f>
        <v>Natural Gas</v>
      </c>
      <c r="D1401" s="208" t="str">
        <f aca="false">IF(ISNUMBER(FIND("Phy",N1401))=TRUE(),"Physical","Financial")</f>
        <v>Physical</v>
      </c>
      <c r="E1401" s="208" t="n">
        <f aca="false">IF(VLOOKUP(S1401,'DD-Lookup'!$J$6:$L$50,3,FALSE())="Monthly",(YEAR(AC1401)-YEAR(AB1401))*12+MONTH(AC1401)-MONTH(AB1401)+1,(AC1401-AB1401+1))</f>
        <v>1</v>
      </c>
      <c r="F1401" s="239" t="n">
        <f aca="false">E1401*SUM(P1401:Q1401)</f>
        <v>5000</v>
      </c>
      <c r="G1401" s="214" t="n">
        <v>1289671</v>
      </c>
      <c r="H1401" s="215" t="n">
        <v>37035.355625</v>
      </c>
      <c r="I1401" s="0" t="s">
        <v>1358</v>
      </c>
      <c r="M1401" s="0" t="s">
        <v>858</v>
      </c>
      <c r="N1401" s="0" t="s">
        <v>1305</v>
      </c>
      <c r="O1401" s="0" t="s">
        <v>1363</v>
      </c>
      <c r="Q1401" s="216" t="n">
        <v>5000</v>
      </c>
      <c r="S1401" s="0" t="s">
        <v>1026</v>
      </c>
      <c r="T1401" s="0" t="s">
        <v>784</v>
      </c>
      <c r="U1401" s="218" t="n">
        <v>4.07</v>
      </c>
      <c r="V1401" s="0" t="s">
        <v>1360</v>
      </c>
      <c r="W1401" s="0" t="s">
        <v>1361</v>
      </c>
      <c r="X1401" s="0" t="s">
        <v>1362</v>
      </c>
      <c r="Y1401" s="0" t="s">
        <v>1310</v>
      </c>
      <c r="Z1401" s="0" t="s">
        <v>571</v>
      </c>
      <c r="AA1401" s="0" t="n">
        <v>807374</v>
      </c>
      <c r="AB1401" s="215" t="n">
        <v>37036.875</v>
      </c>
      <c r="AC1401" s="215" t="n">
        <v>37036.875</v>
      </c>
    </row>
    <row r="1402" customFormat="false" ht="12.75" hidden="false" customHeight="false" outlineLevel="0" collapsed="false">
      <c r="A1402" s="208" t="str">
        <f aca="false">B1402&amp;" "&amp;C1402&amp;" "&amp;D1402</f>
        <v>US Natural Gas Financial</v>
      </c>
      <c r="B1402" s="208" t="str">
        <f aca="false">IF((LEFT(N1402,2)="US"),"US","")</f>
        <v>US</v>
      </c>
      <c r="C1402" s="208" t="str">
        <f aca="false">M1402</f>
        <v>Natural Gas</v>
      </c>
      <c r="D1402" s="208" t="str">
        <f aca="false">IF(ISNUMBER(FIND("Phy",N1402))=TRUE(),"Physical","Financial")</f>
        <v>Financial</v>
      </c>
      <c r="E1402" s="208" t="n">
        <f aca="false">IF(VLOOKUP(S1402,'DD-Lookup'!$J$6:$L$50,3,FALSE())="Monthly",(YEAR(AC1402)-YEAR(AB1402))*12+MONTH(AC1402)-MONTH(AB1402)+1,(AC1402-AB1402+1))</f>
        <v>30</v>
      </c>
      <c r="F1402" s="239" t="n">
        <f aca="false">E1402*SUM(P1402:Q1402)</f>
        <v>300000</v>
      </c>
      <c r="G1402" s="214" t="n">
        <v>1289672</v>
      </c>
      <c r="H1402" s="215" t="n">
        <v>37035.3556365741</v>
      </c>
      <c r="I1402" s="0" t="s">
        <v>1059</v>
      </c>
      <c r="M1402" s="0" t="s">
        <v>858</v>
      </c>
      <c r="N1402" s="0" t="s">
        <v>1024</v>
      </c>
      <c r="O1402" s="0" t="s">
        <v>1495</v>
      </c>
      <c r="P1402" s="216" t="n">
        <v>10000</v>
      </c>
      <c r="S1402" s="0" t="s">
        <v>1026</v>
      </c>
      <c r="T1402" s="0" t="s">
        <v>784</v>
      </c>
      <c r="U1402" s="218" t="n">
        <v>4.1925</v>
      </c>
      <c r="V1402" s="0" t="s">
        <v>1496</v>
      </c>
      <c r="W1402" s="0" t="s">
        <v>1028</v>
      </c>
      <c r="X1402" s="0" t="s">
        <v>1029</v>
      </c>
      <c r="Y1402" s="0" t="s">
        <v>838</v>
      </c>
      <c r="Z1402" s="0" t="s">
        <v>571</v>
      </c>
      <c r="AA1402" s="0" t="s">
        <v>1978</v>
      </c>
      <c r="AB1402" s="215" t="n">
        <v>37043.9159722222</v>
      </c>
      <c r="AC1402" s="215" t="n">
        <v>37072.9159722222</v>
      </c>
    </row>
    <row r="1403" customFormat="false" ht="12.75" hidden="false" customHeight="false" outlineLevel="0" collapsed="false">
      <c r="A1403" s="208" t="str">
        <f aca="false">B1403&amp;" "&amp;C1403&amp;" "&amp;D1403</f>
        <v>US Natural Gas Physical</v>
      </c>
      <c r="B1403" s="208" t="str">
        <f aca="false">IF((LEFT(N1403,2)="US"),"US","")</f>
        <v>US</v>
      </c>
      <c r="C1403" s="208" t="str">
        <f aca="false">M1403</f>
        <v>Natural Gas</v>
      </c>
      <c r="D1403" s="208" t="str">
        <f aca="false">IF(ISNUMBER(FIND("Phy",N1403))=TRUE(),"Physical","Financial")</f>
        <v>Physical</v>
      </c>
      <c r="E1403" s="208" t="n">
        <f aca="false">IF(VLOOKUP(S1403,'DD-Lookup'!$J$6:$L$50,3,FALSE())="Monthly",(YEAR(AC1403)-YEAR(AB1403))*12+MONTH(AC1403)-MONTH(AB1403)+1,(AC1403-AB1403+1))</f>
        <v>1</v>
      </c>
      <c r="F1403" s="239" t="n">
        <f aca="false">E1403*SUM(P1403:Q1403)</f>
        <v>10000</v>
      </c>
      <c r="G1403" s="214" t="n">
        <v>1289673</v>
      </c>
      <c r="H1403" s="215" t="n">
        <v>37035.3556597222</v>
      </c>
      <c r="I1403" s="0" t="s">
        <v>1381</v>
      </c>
      <c r="M1403" s="0" t="s">
        <v>858</v>
      </c>
      <c r="N1403" s="0" t="s">
        <v>1305</v>
      </c>
      <c r="O1403" s="0" t="s">
        <v>1306</v>
      </c>
      <c r="Q1403" s="216" t="n">
        <v>10000</v>
      </c>
      <c r="S1403" s="0" t="s">
        <v>1026</v>
      </c>
      <c r="T1403" s="0" t="s">
        <v>784</v>
      </c>
      <c r="U1403" s="218" t="n">
        <v>4.2063</v>
      </c>
      <c r="V1403" s="0" t="s">
        <v>1979</v>
      </c>
      <c r="W1403" s="0" t="s">
        <v>1308</v>
      </c>
      <c r="X1403" s="0" t="s">
        <v>1309</v>
      </c>
      <c r="Y1403" s="0" t="s">
        <v>1310</v>
      </c>
      <c r="Z1403" s="0" t="s">
        <v>571</v>
      </c>
      <c r="AA1403" s="0" t="n">
        <v>807376</v>
      </c>
      <c r="AB1403" s="215" t="n">
        <v>37036.875</v>
      </c>
      <c r="AC1403" s="215" t="n">
        <v>37036.875</v>
      </c>
    </row>
    <row r="1404" customFormat="false" ht="12.75" hidden="false" customHeight="false" outlineLevel="0" collapsed="false">
      <c r="A1404" s="208" t="str">
        <f aca="false">B1404&amp;" "&amp;C1404&amp;" "&amp;D1404</f>
        <v>US Natural Gas Financial</v>
      </c>
      <c r="B1404" s="208" t="str">
        <f aca="false">IF((LEFT(N1404,2)="US"),"US","")</f>
        <v>US</v>
      </c>
      <c r="C1404" s="208" t="str">
        <f aca="false">M1404</f>
        <v>Natural Gas</v>
      </c>
      <c r="D1404" s="208" t="str">
        <f aca="false">IF(ISNUMBER(FIND("Phy",N1404))=TRUE(),"Physical","Financial")</f>
        <v>Financial</v>
      </c>
      <c r="E1404" s="208" t="n">
        <f aca="false">IF(VLOOKUP(S1404,'DD-Lookup'!$J$6:$L$50,3,FALSE())="Monthly",(YEAR(AC1404)-YEAR(AB1404))*12+MONTH(AC1404)-MONTH(AB1404)+1,(AC1404-AB1404+1))</f>
        <v>151</v>
      </c>
      <c r="F1404" s="239" t="n">
        <f aca="false">E1404*SUM(P1404:Q1404)</f>
        <v>755000</v>
      </c>
      <c r="G1404" s="214" t="n">
        <v>1289674</v>
      </c>
      <c r="H1404" s="215" t="n">
        <v>37035.3556712963</v>
      </c>
      <c r="I1404" s="0" t="s">
        <v>593</v>
      </c>
      <c r="M1404" s="0" t="s">
        <v>858</v>
      </c>
      <c r="N1404" s="0" t="s">
        <v>1024</v>
      </c>
      <c r="O1404" s="0" t="s">
        <v>1289</v>
      </c>
      <c r="P1404" s="216" t="n">
        <v>5000</v>
      </c>
      <c r="S1404" s="0" t="s">
        <v>1026</v>
      </c>
      <c r="T1404" s="0" t="s">
        <v>784</v>
      </c>
      <c r="U1404" s="218" t="n">
        <v>4.69</v>
      </c>
      <c r="V1404" s="0" t="s">
        <v>1064</v>
      </c>
      <c r="W1404" s="0" t="s">
        <v>1028</v>
      </c>
      <c r="X1404" s="0" t="s">
        <v>1029</v>
      </c>
      <c r="Y1404" s="0" t="s">
        <v>838</v>
      </c>
      <c r="Z1404" s="0" t="s">
        <v>571</v>
      </c>
      <c r="AA1404" s="0" t="s">
        <v>1980</v>
      </c>
      <c r="AB1404" s="215" t="n">
        <v>37196</v>
      </c>
      <c r="AC1404" s="215" t="n">
        <v>37346</v>
      </c>
    </row>
    <row r="1405" customFormat="false" ht="12.75" hidden="false" customHeight="false" outlineLevel="0" collapsed="false">
      <c r="A1405" s="208" t="str">
        <f aca="false">B1405&amp;" "&amp;C1405&amp;" "&amp;D1405</f>
        <v>US Natural Gas Physical</v>
      </c>
      <c r="B1405" s="208" t="str">
        <f aca="false">IF((LEFT(N1405,2)="US"),"US","")</f>
        <v>US</v>
      </c>
      <c r="C1405" s="208" t="str">
        <f aca="false">M1405</f>
        <v>Natural Gas</v>
      </c>
      <c r="D1405" s="208" t="str">
        <f aca="false">IF(ISNUMBER(FIND("Phy",N1405))=TRUE(),"Physical","Financial")</f>
        <v>Physical</v>
      </c>
      <c r="E1405" s="208" t="n">
        <f aca="false">IF(VLOOKUP(S1405,'DD-Lookup'!$J$6:$L$50,3,FALSE())="Monthly",(YEAR(AC1405)-YEAR(AB1405))*12+MONTH(AC1405)-MONTH(AB1405)+1,(AC1405-AB1405+1))</f>
        <v>1</v>
      </c>
      <c r="F1405" s="239" t="n">
        <f aca="false">E1405*SUM(P1405:Q1405)</f>
        <v>10000</v>
      </c>
      <c r="G1405" s="214" t="n">
        <v>1289675</v>
      </c>
      <c r="H1405" s="215" t="n">
        <v>37035.3556828704</v>
      </c>
      <c r="I1405" s="0" t="s">
        <v>1225</v>
      </c>
      <c r="M1405" s="0" t="s">
        <v>858</v>
      </c>
      <c r="N1405" s="0" t="s">
        <v>1571</v>
      </c>
      <c r="O1405" s="0" t="s">
        <v>1981</v>
      </c>
      <c r="Q1405" s="216" t="n">
        <v>10000</v>
      </c>
      <c r="S1405" s="0" t="s">
        <v>1026</v>
      </c>
      <c r="T1405" s="0" t="s">
        <v>784</v>
      </c>
      <c r="U1405" s="218" t="n">
        <v>4.045</v>
      </c>
      <c r="V1405" s="0" t="s">
        <v>1955</v>
      </c>
      <c r="W1405" s="0" t="s">
        <v>1573</v>
      </c>
      <c r="X1405" s="0" t="s">
        <v>1574</v>
      </c>
      <c r="Y1405" s="0" t="s">
        <v>1310</v>
      </c>
      <c r="Z1405" s="0" t="s">
        <v>1575</v>
      </c>
      <c r="AA1405" s="0" t="n">
        <v>807377</v>
      </c>
      <c r="AB1405" s="215" t="n">
        <v>37036.875</v>
      </c>
      <c r="AC1405" s="215" t="n">
        <v>37036.875</v>
      </c>
    </row>
    <row r="1406" customFormat="false" ht="12.75" hidden="false" customHeight="false" outlineLevel="0" collapsed="false">
      <c r="A1406" s="208" t="str">
        <f aca="false">B1406&amp;" "&amp;C1406&amp;" "&amp;D1406</f>
        <v>US Natural Gas Physical</v>
      </c>
      <c r="B1406" s="208" t="str">
        <f aca="false">IF((LEFT(N1406,2)="US"),"US","")</f>
        <v>US</v>
      </c>
      <c r="C1406" s="208" t="str">
        <f aca="false">M1406</f>
        <v>Natural Gas</v>
      </c>
      <c r="D1406" s="208" t="str">
        <f aca="false">IF(ISNUMBER(FIND("Phy",N1406))=TRUE(),"Physical","Financial")</f>
        <v>Physical</v>
      </c>
      <c r="E1406" s="208" t="n">
        <f aca="false">IF(VLOOKUP(S1406,'DD-Lookup'!$J$6:$L$50,3,FALSE())="Monthly",(YEAR(AC1406)-YEAR(AB1406))*12+MONTH(AC1406)-MONTH(AB1406)+1,(AC1406-AB1406+1))</f>
        <v>1</v>
      </c>
      <c r="F1406" s="239" t="n">
        <f aca="false">E1406*SUM(P1406:Q1406)</f>
        <v>10000</v>
      </c>
      <c r="G1406" s="214" t="n">
        <v>1289677</v>
      </c>
      <c r="H1406" s="215" t="n">
        <v>37035.3557175926</v>
      </c>
      <c r="I1406" s="0" t="s">
        <v>1098</v>
      </c>
      <c r="M1406" s="0" t="s">
        <v>858</v>
      </c>
      <c r="N1406" s="0" t="s">
        <v>1305</v>
      </c>
      <c r="O1406" s="0" t="s">
        <v>1306</v>
      </c>
      <c r="Q1406" s="216" t="n">
        <v>10000</v>
      </c>
      <c r="S1406" s="0" t="s">
        <v>1026</v>
      </c>
      <c r="T1406" s="0" t="s">
        <v>784</v>
      </c>
      <c r="U1406" s="218" t="n">
        <v>4.2075</v>
      </c>
      <c r="V1406" s="0" t="s">
        <v>1982</v>
      </c>
      <c r="W1406" s="0" t="s">
        <v>1308</v>
      </c>
      <c r="X1406" s="0" t="s">
        <v>1309</v>
      </c>
      <c r="Y1406" s="0" t="s">
        <v>1310</v>
      </c>
      <c r="Z1406" s="0" t="s">
        <v>571</v>
      </c>
      <c r="AA1406" s="0" t="n">
        <v>807378</v>
      </c>
      <c r="AB1406" s="215" t="n">
        <v>37036.875</v>
      </c>
      <c r="AC1406" s="215" t="n">
        <v>37036.875</v>
      </c>
    </row>
    <row r="1407" customFormat="false" ht="12.75" hidden="false" customHeight="false" outlineLevel="0" collapsed="false">
      <c r="A1407" s="208" t="str">
        <f aca="false">B1407&amp;" "&amp;C1407&amp;" "&amp;D1407</f>
        <v>US Natural Gas Physical</v>
      </c>
      <c r="B1407" s="208" t="str">
        <f aca="false">IF((LEFT(N1407,2)="US"),"US","")</f>
        <v>US</v>
      </c>
      <c r="C1407" s="208" t="str">
        <f aca="false">M1407</f>
        <v>Natural Gas</v>
      </c>
      <c r="D1407" s="208" t="str">
        <f aca="false">IF(ISNUMBER(FIND("Phy",N1407))=TRUE(),"Physical","Financial")</f>
        <v>Physical</v>
      </c>
      <c r="E1407" s="208" t="n">
        <f aca="false">IF(VLOOKUP(S1407,'DD-Lookup'!$J$6:$L$50,3,FALSE())="Monthly",(YEAR(AC1407)-YEAR(AB1407))*12+MONTH(AC1407)-MONTH(AB1407)+1,(AC1407-AB1407+1))</f>
        <v>1</v>
      </c>
      <c r="F1407" s="239" t="n">
        <f aca="false">E1407*SUM(P1407:Q1407)</f>
        <v>5000</v>
      </c>
      <c r="G1407" s="214" t="n">
        <v>1289678</v>
      </c>
      <c r="H1407" s="215" t="n">
        <v>37035.3557175926</v>
      </c>
      <c r="I1407" s="0" t="s">
        <v>1183</v>
      </c>
      <c r="M1407" s="0" t="s">
        <v>858</v>
      </c>
      <c r="N1407" s="0" t="s">
        <v>1305</v>
      </c>
      <c r="O1407" s="0" t="s">
        <v>1418</v>
      </c>
      <c r="Q1407" s="216" t="n">
        <v>5000</v>
      </c>
      <c r="S1407" s="0" t="s">
        <v>1026</v>
      </c>
      <c r="T1407" s="0" t="s">
        <v>784</v>
      </c>
      <c r="U1407" s="218" t="n">
        <v>4.505</v>
      </c>
      <c r="V1407" s="0" t="s">
        <v>1855</v>
      </c>
      <c r="W1407" s="0" t="s">
        <v>1388</v>
      </c>
      <c r="X1407" s="0" t="s">
        <v>1389</v>
      </c>
      <c r="Y1407" s="0" t="s">
        <v>1310</v>
      </c>
      <c r="Z1407" s="0" t="s">
        <v>571</v>
      </c>
      <c r="AA1407" s="0" t="n">
        <v>807379</v>
      </c>
      <c r="AB1407" s="215" t="n">
        <v>37036.875</v>
      </c>
      <c r="AC1407" s="215" t="n">
        <v>37036.875</v>
      </c>
    </row>
    <row r="1408" customFormat="false" ht="12.75" hidden="false" customHeight="false" outlineLevel="0" collapsed="false">
      <c r="A1408" s="208" t="str">
        <f aca="false">B1408&amp;" "&amp;C1408&amp;" "&amp;D1408</f>
        <v>US Natural Gas Physical</v>
      </c>
      <c r="B1408" s="208" t="str">
        <f aca="false">IF((LEFT(N1408,2)="US"),"US","")</f>
        <v>US</v>
      </c>
      <c r="C1408" s="208" t="str">
        <f aca="false">M1408</f>
        <v>Natural Gas</v>
      </c>
      <c r="D1408" s="208" t="str">
        <f aca="false">IF(ISNUMBER(FIND("Phy",N1408))=TRUE(),"Physical","Financial")</f>
        <v>Physical</v>
      </c>
      <c r="E1408" s="208" t="n">
        <f aca="false">IF(VLOOKUP(S1408,'DD-Lookup'!$J$6:$L$50,3,FALSE())="Monthly",(YEAR(AC1408)-YEAR(AB1408))*12+MONTH(AC1408)-MONTH(AB1408)+1,(AC1408-AB1408+1))</f>
        <v>1</v>
      </c>
      <c r="F1408" s="239" t="n">
        <f aca="false">E1408*SUM(P1408:Q1408)</f>
        <v>10000</v>
      </c>
      <c r="G1408" s="214" t="n">
        <v>1289679</v>
      </c>
      <c r="H1408" s="215" t="n">
        <v>37035.3557638889</v>
      </c>
      <c r="I1408" s="0" t="s">
        <v>1452</v>
      </c>
      <c r="M1408" s="0" t="s">
        <v>858</v>
      </c>
      <c r="N1408" s="0" t="s">
        <v>1305</v>
      </c>
      <c r="O1408" s="0" t="s">
        <v>1313</v>
      </c>
      <c r="Q1408" s="216" t="n">
        <v>10000</v>
      </c>
      <c r="S1408" s="0" t="s">
        <v>1026</v>
      </c>
      <c r="T1408" s="0" t="s">
        <v>784</v>
      </c>
      <c r="U1408" s="218" t="n">
        <v>4.085</v>
      </c>
      <c r="V1408" s="0" t="s">
        <v>1453</v>
      </c>
      <c r="W1408" s="0" t="s">
        <v>1314</v>
      </c>
      <c r="X1408" s="0" t="s">
        <v>1315</v>
      </c>
      <c r="Y1408" s="0" t="s">
        <v>1310</v>
      </c>
      <c r="Z1408" s="0" t="s">
        <v>571</v>
      </c>
      <c r="AA1408" s="0" t="n">
        <v>807380</v>
      </c>
      <c r="AB1408" s="215" t="n">
        <v>37036.875</v>
      </c>
      <c r="AC1408" s="215" t="n">
        <v>37036.875</v>
      </c>
    </row>
    <row r="1409" customFormat="false" ht="12.75" hidden="false" customHeight="false" outlineLevel="0" collapsed="false">
      <c r="A1409" s="208" t="str">
        <f aca="false">B1409&amp;" "&amp;C1409&amp;" "&amp;D1409</f>
        <v>US Power Physical</v>
      </c>
      <c r="B1409" s="208" t="str">
        <f aca="false">IF((LEFT(N1409,2)="US"),"US","")</f>
        <v>US</v>
      </c>
      <c r="C1409" s="208" t="str">
        <f aca="false">M1409</f>
        <v>Power</v>
      </c>
      <c r="D1409" s="208" t="str">
        <f aca="false">IF(ISNUMBER(FIND("Phy",N1409))=TRUE(),"Physical","Financial")</f>
        <v>Physical</v>
      </c>
      <c r="E1409" s="208" t="n">
        <f aca="false">IF(VLOOKUP(S1409,'DD-Lookup'!$J$6:$L$50,3,FALSE())="Monthly",(YEAR(AC1409)-YEAR(AB1409))*12+MONTH(AC1409)-MONTH(AB1409)+1,(AC1409-AB1409+1))</f>
        <v>30</v>
      </c>
      <c r="F1409" s="239" t="n">
        <f aca="false">E1409*SUM(P1409:Q1409)</f>
        <v>1500</v>
      </c>
      <c r="G1409" s="214" t="n">
        <v>1289680</v>
      </c>
      <c r="H1409" s="215" t="n">
        <v>37035.355775463</v>
      </c>
      <c r="I1409" s="0" t="s">
        <v>1983</v>
      </c>
      <c r="M1409" s="0" t="s">
        <v>67</v>
      </c>
      <c r="N1409" s="0" t="s">
        <v>1081</v>
      </c>
      <c r="O1409" s="0" t="s">
        <v>1181</v>
      </c>
      <c r="Q1409" s="216" t="n">
        <v>50</v>
      </c>
      <c r="S1409" s="0" t="s">
        <v>930</v>
      </c>
      <c r="T1409" s="0" t="s">
        <v>784</v>
      </c>
      <c r="U1409" s="218" t="n">
        <v>73.75</v>
      </c>
      <c r="V1409" s="0" t="s">
        <v>1984</v>
      </c>
      <c r="W1409" s="0" t="s">
        <v>1084</v>
      </c>
      <c r="X1409" s="0" t="s">
        <v>1182</v>
      </c>
      <c r="Y1409" s="0" t="s">
        <v>1051</v>
      </c>
      <c r="Z1409" s="0" t="s">
        <v>618</v>
      </c>
      <c r="AA1409" s="0" t="n">
        <v>621369.1</v>
      </c>
      <c r="AB1409" s="215" t="n">
        <v>37043.5944444445</v>
      </c>
      <c r="AC1409" s="215" t="n">
        <v>37072.5944444445</v>
      </c>
    </row>
    <row r="1410" customFormat="false" ht="12.75" hidden="false" customHeight="false" outlineLevel="0" collapsed="false">
      <c r="A1410" s="208" t="str">
        <f aca="false">B1410&amp;" "&amp;C1410&amp;" "&amp;D1410</f>
        <v>US Natural Gas Financial</v>
      </c>
      <c r="B1410" s="208" t="str">
        <f aca="false">IF((LEFT(N1410,2)="US"),"US","")</f>
        <v>US</v>
      </c>
      <c r="C1410" s="208" t="str">
        <f aca="false">M1410</f>
        <v>Natural Gas</v>
      </c>
      <c r="D1410" s="208" t="str">
        <f aca="false">IF(ISNUMBER(FIND("Phy",N1410))=TRUE(),"Physical","Financial")</f>
        <v>Financial</v>
      </c>
      <c r="E1410" s="208" t="n">
        <f aca="false">IF(VLOOKUP(S1410,'DD-Lookup'!$J$6:$L$50,3,FALSE())="Monthly",(YEAR(AC1410)-YEAR(AB1410))*12+MONTH(AC1410)-MONTH(AB1410)+1,(AC1410-AB1410+1))</f>
        <v>31</v>
      </c>
      <c r="F1410" s="239" t="n">
        <f aca="false">E1410*SUM(P1410:Q1410)</f>
        <v>387500</v>
      </c>
      <c r="G1410" s="214" t="n">
        <v>1289681</v>
      </c>
      <c r="H1410" s="215" t="n">
        <v>37035.355787037</v>
      </c>
      <c r="I1410" s="0" t="s">
        <v>1155</v>
      </c>
      <c r="M1410" s="0" t="s">
        <v>858</v>
      </c>
      <c r="N1410" s="0" t="s">
        <v>1024</v>
      </c>
      <c r="O1410" s="0" t="s">
        <v>1099</v>
      </c>
      <c r="Q1410" s="216" t="n">
        <v>12500</v>
      </c>
      <c r="S1410" s="0" t="s">
        <v>1026</v>
      </c>
      <c r="T1410" s="0" t="s">
        <v>784</v>
      </c>
      <c r="U1410" s="218" t="n">
        <v>4.2675</v>
      </c>
      <c r="V1410" s="0" t="s">
        <v>1985</v>
      </c>
      <c r="W1410" s="0" t="s">
        <v>1028</v>
      </c>
      <c r="X1410" s="0" t="s">
        <v>1029</v>
      </c>
      <c r="Y1410" s="0" t="s">
        <v>838</v>
      </c>
      <c r="Z1410" s="0" t="s">
        <v>571</v>
      </c>
      <c r="AA1410" s="0" t="s">
        <v>1986</v>
      </c>
      <c r="AB1410" s="215" t="n">
        <v>37073.875</v>
      </c>
      <c r="AC1410" s="215" t="n">
        <v>37103.875</v>
      </c>
    </row>
    <row r="1411" customFormat="false" ht="12.75" hidden="false" customHeight="false" outlineLevel="0" collapsed="false">
      <c r="A1411" s="208" t="str">
        <f aca="false">B1411&amp;" "&amp;C1411&amp;" "&amp;D1411</f>
        <v>US Natural Gas Physical</v>
      </c>
      <c r="B1411" s="208" t="str">
        <f aca="false">IF((LEFT(N1411,2)="US"),"US","")</f>
        <v>US</v>
      </c>
      <c r="C1411" s="208" t="str">
        <f aca="false">M1411</f>
        <v>Natural Gas</v>
      </c>
      <c r="D1411" s="208" t="str">
        <f aca="false">IF(ISNUMBER(FIND("Phy",N1411))=TRUE(),"Physical","Financial")</f>
        <v>Physical</v>
      </c>
      <c r="E1411" s="208" t="n">
        <f aca="false">IF(VLOOKUP(S1411,'DD-Lookup'!$J$6:$L$50,3,FALSE())="Monthly",(YEAR(AC1411)-YEAR(AB1411))*12+MONTH(AC1411)-MONTH(AB1411)+1,(AC1411-AB1411+1))</f>
        <v>1</v>
      </c>
      <c r="F1411" s="239" t="n">
        <f aca="false">E1411*SUM(P1411:Q1411)</f>
        <v>5000</v>
      </c>
      <c r="G1411" s="214" t="n">
        <v>1289683</v>
      </c>
      <c r="H1411" s="215" t="n">
        <v>37035.3557986111</v>
      </c>
      <c r="I1411" s="0" t="s">
        <v>600</v>
      </c>
      <c r="M1411" s="0" t="s">
        <v>858</v>
      </c>
      <c r="N1411" s="0" t="s">
        <v>1305</v>
      </c>
      <c r="O1411" s="0" t="s">
        <v>1372</v>
      </c>
      <c r="P1411" s="216" t="n">
        <v>5000</v>
      </c>
      <c r="S1411" s="0" t="s">
        <v>1026</v>
      </c>
      <c r="T1411" s="0" t="s">
        <v>784</v>
      </c>
      <c r="U1411" s="218" t="n">
        <v>4.0425</v>
      </c>
      <c r="V1411" s="0" t="s">
        <v>1425</v>
      </c>
      <c r="W1411" s="0" t="s">
        <v>1361</v>
      </c>
      <c r="X1411" s="0" t="s">
        <v>1362</v>
      </c>
      <c r="Y1411" s="0" t="s">
        <v>1310</v>
      </c>
      <c r="Z1411" s="0" t="s">
        <v>571</v>
      </c>
      <c r="AA1411" s="0" t="n">
        <v>807381</v>
      </c>
      <c r="AB1411" s="215" t="n">
        <v>37036.875</v>
      </c>
      <c r="AC1411" s="215" t="n">
        <v>37036.875</v>
      </c>
    </row>
    <row r="1412" customFormat="false" ht="12.75" hidden="false" customHeight="false" outlineLevel="0" collapsed="false">
      <c r="A1412" s="208" t="str">
        <f aca="false">B1412&amp;" "&amp;C1412&amp;" "&amp;D1412</f>
        <v>US Natural Gas Financial</v>
      </c>
      <c r="B1412" s="208" t="str">
        <f aca="false">IF((LEFT(N1412,2)="US"),"US","")</f>
        <v>US</v>
      </c>
      <c r="C1412" s="208" t="str">
        <f aca="false">M1412</f>
        <v>Natural Gas</v>
      </c>
      <c r="D1412" s="208" t="str">
        <f aca="false">IF(ISNUMBER(FIND("Phy",N1412))=TRUE(),"Physical","Financial")</f>
        <v>Financial</v>
      </c>
      <c r="E1412" s="208" t="n">
        <f aca="false">IF(VLOOKUP(S1412,'DD-Lookup'!$J$6:$L$50,3,FALSE())="Monthly",(YEAR(AC1412)-YEAR(AB1412))*12+MONTH(AC1412)-MONTH(AB1412)+1,(AC1412-AB1412+1))</f>
        <v>7</v>
      </c>
      <c r="F1412" s="239" t="n">
        <f aca="false">E1412*SUM(P1412:Q1412)</f>
        <v>210000</v>
      </c>
      <c r="G1412" s="214" t="n">
        <v>1289684</v>
      </c>
      <c r="H1412" s="215" t="n">
        <v>37035.3558333333</v>
      </c>
      <c r="I1412" s="0" t="s">
        <v>1381</v>
      </c>
      <c r="M1412" s="0" t="s">
        <v>858</v>
      </c>
      <c r="N1412" s="0" t="s">
        <v>1024</v>
      </c>
      <c r="O1412" s="0" t="s">
        <v>1404</v>
      </c>
      <c r="P1412" s="216" t="n">
        <v>30000</v>
      </c>
      <c r="S1412" s="0" t="s">
        <v>1026</v>
      </c>
      <c r="T1412" s="0" t="s">
        <v>784</v>
      </c>
      <c r="U1412" s="218" t="n">
        <v>4.155</v>
      </c>
      <c r="V1412" s="0" t="s">
        <v>1383</v>
      </c>
      <c r="W1412" s="0" t="s">
        <v>1406</v>
      </c>
      <c r="X1412" s="0" t="s">
        <v>1407</v>
      </c>
      <c r="Y1412" s="0" t="s">
        <v>838</v>
      </c>
      <c r="Z1412" s="0" t="s">
        <v>571</v>
      </c>
      <c r="AA1412" s="0" t="s">
        <v>1987</v>
      </c>
      <c r="AB1412" s="215" t="n">
        <v>37036.875</v>
      </c>
      <c r="AC1412" s="215" t="n">
        <v>37042.875</v>
      </c>
    </row>
    <row r="1413" customFormat="false" ht="12.75" hidden="false" customHeight="false" outlineLevel="0" collapsed="false">
      <c r="A1413" s="208" t="str">
        <f aca="false">B1413&amp;" "&amp;C1413&amp;" "&amp;D1413</f>
        <v>US Power Physical</v>
      </c>
      <c r="B1413" s="208" t="str">
        <f aca="false">IF((LEFT(N1413,2)="US"),"US","")</f>
        <v>US</v>
      </c>
      <c r="C1413" s="208" t="str">
        <f aca="false">M1413</f>
        <v>Power</v>
      </c>
      <c r="D1413" s="208" t="str">
        <f aca="false">IF(ISNUMBER(FIND("Phy",N1413))=TRUE(),"Physical","Financial")</f>
        <v>Physical</v>
      </c>
      <c r="E1413" s="208" t="n">
        <f aca="false">IF(VLOOKUP(S1413,'DD-Lookup'!$J$6:$L$50,3,FALSE())="Monthly",(YEAR(AC1413)-YEAR(AB1413))*12+MONTH(AC1413)-MONTH(AB1413)+1,(AC1413-AB1413+1))</f>
        <v>30</v>
      </c>
      <c r="F1413" s="239" t="n">
        <f aca="false">E1413*SUM(P1413:Q1413)</f>
        <v>750</v>
      </c>
      <c r="G1413" s="214" t="n">
        <v>1289685</v>
      </c>
      <c r="H1413" s="215" t="n">
        <v>37035.3558912037</v>
      </c>
      <c r="I1413" s="0" t="s">
        <v>1045</v>
      </c>
      <c r="M1413" s="0" t="s">
        <v>67</v>
      </c>
      <c r="N1413" s="0" t="s">
        <v>1628</v>
      </c>
      <c r="O1413" s="0" t="s">
        <v>1988</v>
      </c>
      <c r="Q1413" s="216" t="n">
        <v>25</v>
      </c>
      <c r="S1413" s="0" t="s">
        <v>930</v>
      </c>
      <c r="T1413" s="0" t="s">
        <v>784</v>
      </c>
      <c r="U1413" s="218" t="n">
        <v>230</v>
      </c>
      <c r="V1413" s="0" t="s">
        <v>1989</v>
      </c>
      <c r="W1413" s="0" t="s">
        <v>1792</v>
      </c>
      <c r="X1413" s="0" t="s">
        <v>1632</v>
      </c>
      <c r="Y1413" s="0" t="s">
        <v>1051</v>
      </c>
      <c r="Z1413" s="0" t="s">
        <v>618</v>
      </c>
      <c r="AA1413" s="0" t="n">
        <v>621372.1</v>
      </c>
      <c r="AB1413" s="215" t="n">
        <v>37135.875</v>
      </c>
      <c r="AC1413" s="215" t="n">
        <v>37164.875</v>
      </c>
    </row>
    <row r="1414" customFormat="false" ht="12.75" hidden="false" customHeight="false" outlineLevel="0" collapsed="false">
      <c r="A1414" s="208" t="str">
        <f aca="false">B1414&amp;" "&amp;C1414&amp;" "&amp;D1414</f>
        <v>US Crude Financial</v>
      </c>
      <c r="B1414" s="208" t="str">
        <f aca="false">IF((LEFT(N1414,2)="US"),"US","")</f>
        <v>US</v>
      </c>
      <c r="C1414" s="208" t="str">
        <f aca="false">M1414</f>
        <v>Crude</v>
      </c>
      <c r="D1414" s="208" t="str">
        <f aca="false">IF(ISNUMBER(FIND("Phy",N1414))=TRUE(),"Physical","Financial")</f>
        <v>Financial</v>
      </c>
      <c r="E1414" s="208" t="n">
        <f aca="false">IF(VLOOKUP(S1414,'DD-Lookup'!$J$6:$L$50,3,FALSE())="Monthly",(YEAR(AC1414)-YEAR(AB1414))*12+MONTH(AC1414)-MONTH(AB1414)+1,(AC1414-AB1414+1))</f>
        <v>1</v>
      </c>
      <c r="F1414" s="239" t="n">
        <f aca="false">E1414*SUM(P1414:Q1414)</f>
        <v>20000</v>
      </c>
      <c r="G1414" s="214" t="n">
        <v>1289686</v>
      </c>
      <c r="H1414" s="215" t="n">
        <v>37035.3558912037</v>
      </c>
      <c r="I1414" s="0" t="s">
        <v>1376</v>
      </c>
      <c r="M1414" s="0" t="s">
        <v>97</v>
      </c>
      <c r="N1414" s="0" t="s">
        <v>841</v>
      </c>
      <c r="O1414" s="0" t="s">
        <v>842</v>
      </c>
      <c r="P1414" s="216" t="n">
        <v>20000</v>
      </c>
      <c r="S1414" s="0" t="s">
        <v>843</v>
      </c>
      <c r="T1414" s="0" t="s">
        <v>784</v>
      </c>
      <c r="U1414" s="218" t="n">
        <v>29.64</v>
      </c>
      <c r="V1414" s="0" t="s">
        <v>1990</v>
      </c>
      <c r="W1414" s="0" t="s">
        <v>845</v>
      </c>
      <c r="X1414" s="0" t="s">
        <v>846</v>
      </c>
      <c r="Y1414" s="0" t="s">
        <v>847</v>
      </c>
      <c r="Z1414" s="0" t="s">
        <v>571</v>
      </c>
      <c r="AA1414" s="0" t="n">
        <v>106898</v>
      </c>
      <c r="AB1414" s="215" t="n">
        <v>37073</v>
      </c>
      <c r="AC1414" s="215" t="n">
        <v>37103</v>
      </c>
    </row>
    <row r="1415" customFormat="false" ht="12.75" hidden="false" customHeight="false" outlineLevel="0" collapsed="false">
      <c r="A1415" s="208" t="str">
        <f aca="false">B1415&amp;" "&amp;C1415&amp;" "&amp;D1415</f>
        <v>US Natural Gas Physical</v>
      </c>
      <c r="B1415" s="208" t="str">
        <f aca="false">IF((LEFT(N1415,2)="US"),"US","")</f>
        <v>US</v>
      </c>
      <c r="C1415" s="208" t="str">
        <f aca="false">M1415</f>
        <v>Natural Gas</v>
      </c>
      <c r="D1415" s="208" t="str">
        <f aca="false">IF(ISNUMBER(FIND("Phy",N1415))=TRUE(),"Physical","Financial")</f>
        <v>Physical</v>
      </c>
      <c r="E1415" s="208" t="n">
        <f aca="false">IF(VLOOKUP(S1415,'DD-Lookup'!$J$6:$L$50,3,FALSE())="Monthly",(YEAR(AC1415)-YEAR(AB1415))*12+MONTH(AC1415)-MONTH(AB1415)+1,(AC1415-AB1415+1))</f>
        <v>1</v>
      </c>
      <c r="F1415" s="239" t="n">
        <f aca="false">E1415*SUM(P1415:Q1415)</f>
        <v>10000</v>
      </c>
      <c r="G1415" s="214" t="n">
        <v>1289687</v>
      </c>
      <c r="H1415" s="215" t="n">
        <v>37035.3559143519</v>
      </c>
      <c r="I1415" s="0" t="s">
        <v>1732</v>
      </c>
      <c r="M1415" s="0" t="s">
        <v>858</v>
      </c>
      <c r="N1415" s="0" t="s">
        <v>1305</v>
      </c>
      <c r="O1415" s="0" t="s">
        <v>1991</v>
      </c>
      <c r="Q1415" s="216" t="n">
        <v>10000</v>
      </c>
      <c r="S1415" s="0" t="s">
        <v>1026</v>
      </c>
      <c r="T1415" s="0" t="s">
        <v>784</v>
      </c>
      <c r="U1415" s="218" t="n">
        <v>4.2188</v>
      </c>
      <c r="V1415" s="0" t="s">
        <v>1992</v>
      </c>
      <c r="W1415" s="0" t="s">
        <v>1308</v>
      </c>
      <c r="X1415" s="0" t="s">
        <v>1309</v>
      </c>
      <c r="Y1415" s="0" t="s">
        <v>1310</v>
      </c>
      <c r="Z1415" s="0" t="s">
        <v>571</v>
      </c>
      <c r="AA1415" s="0" t="n">
        <v>807382</v>
      </c>
      <c r="AB1415" s="215" t="n">
        <v>37036.875</v>
      </c>
      <c r="AC1415" s="215" t="n">
        <v>37036.875</v>
      </c>
    </row>
    <row r="1416" customFormat="false" ht="12.75" hidden="false" customHeight="false" outlineLevel="0" collapsed="false">
      <c r="A1416" s="208" t="str">
        <f aca="false">B1416&amp;" "&amp;C1416&amp;" "&amp;D1416</f>
        <v>US Natural Gas Financial</v>
      </c>
      <c r="B1416" s="208" t="str">
        <f aca="false">IF((LEFT(N1416,2)="US"),"US","")</f>
        <v>US</v>
      </c>
      <c r="C1416" s="208" t="str">
        <f aca="false">M1416</f>
        <v>Natural Gas</v>
      </c>
      <c r="D1416" s="208" t="str">
        <f aca="false">IF(ISNUMBER(FIND("Phy",N1416))=TRUE(),"Physical","Financial")</f>
        <v>Financial</v>
      </c>
      <c r="E1416" s="208" t="n">
        <f aca="false">IF(VLOOKUP(S1416,'DD-Lookup'!$J$6:$L$50,3,FALSE())="Monthly",(YEAR(AC1416)-YEAR(AB1416))*12+MONTH(AC1416)-MONTH(AB1416)+1,(AC1416-AB1416+1))</f>
        <v>30</v>
      </c>
      <c r="F1416" s="239" t="n">
        <f aca="false">E1416*SUM(P1416:Q1416)</f>
        <v>75000</v>
      </c>
      <c r="G1416" s="214" t="n">
        <v>1289688</v>
      </c>
      <c r="H1416" s="215" t="n">
        <v>37035.3559259259</v>
      </c>
      <c r="I1416" s="0" t="s">
        <v>1023</v>
      </c>
      <c r="M1416" s="0" t="s">
        <v>858</v>
      </c>
      <c r="N1416" s="0" t="s">
        <v>1024</v>
      </c>
      <c r="O1416" s="0" t="s">
        <v>1025</v>
      </c>
      <c r="P1416" s="216" t="n">
        <v>2500</v>
      </c>
      <c r="S1416" s="0" t="s">
        <v>1026</v>
      </c>
      <c r="T1416" s="0" t="s">
        <v>784</v>
      </c>
      <c r="U1416" s="218" t="n">
        <v>4.195</v>
      </c>
      <c r="V1416" s="0" t="s">
        <v>1524</v>
      </c>
      <c r="W1416" s="0" t="s">
        <v>1028</v>
      </c>
      <c r="X1416" s="0" t="s">
        <v>1029</v>
      </c>
      <c r="Y1416" s="0" t="s">
        <v>838</v>
      </c>
      <c r="Z1416" s="0" t="s">
        <v>571</v>
      </c>
      <c r="AA1416" s="0" t="s">
        <v>1993</v>
      </c>
      <c r="AB1416" s="215" t="n">
        <v>37043.875</v>
      </c>
      <c r="AC1416" s="215" t="n">
        <v>37072.875</v>
      </c>
    </row>
    <row r="1417" customFormat="false" ht="12.75" hidden="false" customHeight="false" outlineLevel="0" collapsed="false">
      <c r="A1417" s="208" t="str">
        <f aca="false">B1417&amp;" "&amp;C1417&amp;" "&amp;D1417</f>
        <v>US Natural Gas Physical</v>
      </c>
      <c r="B1417" s="208" t="str">
        <f aca="false">IF((LEFT(N1417,2)="US"),"US","")</f>
        <v>US</v>
      </c>
      <c r="C1417" s="208" t="str">
        <f aca="false">M1417</f>
        <v>Natural Gas</v>
      </c>
      <c r="D1417" s="208" t="str">
        <f aca="false">IF(ISNUMBER(FIND("Phy",N1417))=TRUE(),"Physical","Financial")</f>
        <v>Physical</v>
      </c>
      <c r="E1417" s="208" t="n">
        <f aca="false">IF(VLOOKUP(S1417,'DD-Lookup'!$J$6:$L$50,3,FALSE())="Monthly",(YEAR(AC1417)-YEAR(AB1417))*12+MONTH(AC1417)-MONTH(AB1417)+1,(AC1417-AB1417+1))</f>
        <v>1</v>
      </c>
      <c r="F1417" s="239" t="n">
        <f aca="false">E1417*SUM(P1417:Q1417)</f>
        <v>8638</v>
      </c>
      <c r="G1417" s="214" t="n">
        <v>1289689</v>
      </c>
      <c r="H1417" s="215" t="n">
        <v>37035.3559953704</v>
      </c>
      <c r="I1417" s="0" t="s">
        <v>1073</v>
      </c>
      <c r="M1417" s="0" t="s">
        <v>858</v>
      </c>
      <c r="N1417" s="0" t="s">
        <v>1305</v>
      </c>
      <c r="O1417" s="0" t="s">
        <v>1520</v>
      </c>
      <c r="Q1417" s="216" t="n">
        <v>8638</v>
      </c>
      <c r="S1417" s="0" t="s">
        <v>1026</v>
      </c>
      <c r="T1417" s="0" t="s">
        <v>784</v>
      </c>
      <c r="U1417" s="218" t="n">
        <v>4.085</v>
      </c>
      <c r="V1417" s="0" t="s">
        <v>1994</v>
      </c>
      <c r="W1417" s="0" t="s">
        <v>1314</v>
      </c>
      <c r="X1417" s="0" t="s">
        <v>1315</v>
      </c>
      <c r="Y1417" s="0" t="s">
        <v>1310</v>
      </c>
      <c r="Z1417" s="0" t="s">
        <v>571</v>
      </c>
      <c r="AA1417" s="0" t="n">
        <v>807383</v>
      </c>
      <c r="AB1417" s="215" t="n">
        <v>37036.875</v>
      </c>
      <c r="AC1417" s="215" t="n">
        <v>37036.875</v>
      </c>
    </row>
    <row r="1418" customFormat="false" ht="12.75" hidden="false" customHeight="false" outlineLevel="0" collapsed="false">
      <c r="A1418" s="208" t="str">
        <f aca="false">B1418&amp;" "&amp;C1418&amp;" "&amp;D1418</f>
        <v>US Natural Gas Financial</v>
      </c>
      <c r="B1418" s="208" t="str">
        <f aca="false">IF((LEFT(N1418,2)="US"),"US","")</f>
        <v>US</v>
      </c>
      <c r="C1418" s="208" t="str">
        <f aca="false">M1418</f>
        <v>Natural Gas</v>
      </c>
      <c r="D1418" s="208" t="str">
        <f aca="false">IF(ISNUMBER(FIND("Phy",N1418))=TRUE(),"Physical","Financial")</f>
        <v>Financial</v>
      </c>
      <c r="E1418" s="208" t="n">
        <f aca="false">IF(VLOOKUP(S1418,'DD-Lookup'!$J$6:$L$50,3,FALSE())="Monthly",(YEAR(AC1418)-YEAR(AB1418))*12+MONTH(AC1418)-MONTH(AB1418)+1,(AC1418-AB1418+1))</f>
        <v>31</v>
      </c>
      <c r="F1418" s="239" t="n">
        <f aca="false">E1418*SUM(P1418:Q1418)</f>
        <v>155000</v>
      </c>
      <c r="G1418" s="214" t="n">
        <v>1289692</v>
      </c>
      <c r="H1418" s="215" t="n">
        <v>37035.3560069444</v>
      </c>
      <c r="I1418" s="0" t="s">
        <v>1600</v>
      </c>
      <c r="M1418" s="0" t="s">
        <v>858</v>
      </c>
      <c r="N1418" s="0" t="s">
        <v>1024</v>
      </c>
      <c r="O1418" s="0" t="s">
        <v>1099</v>
      </c>
      <c r="Q1418" s="216" t="n">
        <v>5000</v>
      </c>
      <c r="S1418" s="0" t="s">
        <v>1026</v>
      </c>
      <c r="T1418" s="0" t="s">
        <v>784</v>
      </c>
      <c r="U1418" s="218" t="n">
        <v>4.2725</v>
      </c>
      <c r="V1418" s="0" t="s">
        <v>1601</v>
      </c>
      <c r="W1418" s="0" t="s">
        <v>1028</v>
      </c>
      <c r="X1418" s="0" t="s">
        <v>1029</v>
      </c>
      <c r="Y1418" s="0" t="s">
        <v>838</v>
      </c>
      <c r="Z1418" s="0" t="s">
        <v>571</v>
      </c>
      <c r="AA1418" s="0" t="s">
        <v>1995</v>
      </c>
      <c r="AB1418" s="215" t="n">
        <v>37073.875</v>
      </c>
      <c r="AC1418" s="215" t="n">
        <v>37103.875</v>
      </c>
    </row>
    <row r="1419" customFormat="false" ht="12.75" hidden="false" customHeight="false" outlineLevel="0" collapsed="false">
      <c r="A1419" s="208" t="str">
        <f aca="false">B1419&amp;" "&amp;C1419&amp;" "&amp;D1419</f>
        <v>US Power Financial</v>
      </c>
      <c r="B1419" s="208" t="str">
        <f aca="false">IF((LEFT(N1419,2)="US"),"US","")</f>
        <v>US</v>
      </c>
      <c r="C1419" s="208" t="str">
        <f aca="false">M1419</f>
        <v>Power</v>
      </c>
      <c r="D1419" s="208" t="str">
        <f aca="false">IF(ISNUMBER(FIND("Phy",N1419))=TRUE(),"Physical","Financial")</f>
        <v>Financial</v>
      </c>
      <c r="E1419" s="208" t="n">
        <f aca="false">IF(VLOOKUP(S1419,'DD-Lookup'!$J$6:$L$50,3,FALSE())="Monthly",(YEAR(AC1419)-YEAR(AB1419))*12+MONTH(AC1419)-MONTH(AB1419)+1,(AC1419-AB1419+1))</f>
        <v>1</v>
      </c>
      <c r="F1419" s="239" t="n">
        <f aca="false">E1419*SUM(P1419:Q1419)</f>
        <v>50</v>
      </c>
      <c r="G1419" s="214" t="n">
        <v>1289691</v>
      </c>
      <c r="H1419" s="215" t="n">
        <v>37035.3560069444</v>
      </c>
      <c r="I1419" s="0" t="s">
        <v>1155</v>
      </c>
      <c r="M1419" s="0" t="s">
        <v>67</v>
      </c>
      <c r="N1419" s="0" t="s">
        <v>1046</v>
      </c>
      <c r="O1419" s="0" t="s">
        <v>1118</v>
      </c>
      <c r="P1419" s="216" t="n">
        <v>50</v>
      </c>
      <c r="S1419" s="0" t="s">
        <v>930</v>
      </c>
      <c r="T1419" s="0" t="s">
        <v>784</v>
      </c>
      <c r="U1419" s="218" t="n">
        <v>38.25</v>
      </c>
      <c r="V1419" s="0" t="s">
        <v>1299</v>
      </c>
      <c r="W1419" s="0" t="s">
        <v>1062</v>
      </c>
      <c r="X1419" s="0" t="s">
        <v>1063</v>
      </c>
      <c r="Y1419" s="0" t="s">
        <v>1051</v>
      </c>
      <c r="Z1419" s="0" t="s">
        <v>571</v>
      </c>
      <c r="AA1419" s="0" t="n">
        <v>621374.1</v>
      </c>
      <c r="AB1419" s="215" t="n">
        <v>37036.875</v>
      </c>
      <c r="AC1419" s="215" t="n">
        <v>37036.875</v>
      </c>
    </row>
    <row r="1420" customFormat="false" ht="12.75" hidden="false" customHeight="false" outlineLevel="0" collapsed="false">
      <c r="A1420" s="208" t="str">
        <f aca="false">B1420&amp;" "&amp;C1420&amp;" "&amp;D1420</f>
        <v>US Natural Gas Physical</v>
      </c>
      <c r="B1420" s="208" t="str">
        <f aca="false">IF((LEFT(N1420,2)="US"),"US","")</f>
        <v>US</v>
      </c>
      <c r="C1420" s="208" t="str">
        <f aca="false">M1420</f>
        <v>Natural Gas</v>
      </c>
      <c r="D1420" s="208" t="str">
        <f aca="false">IF(ISNUMBER(FIND("Phy",N1420))=TRUE(),"Physical","Financial")</f>
        <v>Physical</v>
      </c>
      <c r="E1420" s="208" t="n">
        <f aca="false">IF(VLOOKUP(S1420,'DD-Lookup'!$J$6:$L$50,3,FALSE())="Monthly",(YEAR(AC1420)-YEAR(AB1420))*12+MONTH(AC1420)-MONTH(AB1420)+1,(AC1420-AB1420+1))</f>
        <v>1</v>
      </c>
      <c r="F1420" s="239" t="n">
        <f aca="false">E1420*SUM(P1420:Q1420)</f>
        <v>5000</v>
      </c>
      <c r="G1420" s="214" t="n">
        <v>1289694</v>
      </c>
      <c r="H1420" s="215" t="n">
        <v>37035.3560416667</v>
      </c>
      <c r="I1420" s="0" t="s">
        <v>1976</v>
      </c>
      <c r="M1420" s="0" t="s">
        <v>858</v>
      </c>
      <c r="N1420" s="0" t="s">
        <v>1305</v>
      </c>
      <c r="O1420" s="0" t="s">
        <v>1378</v>
      </c>
      <c r="Q1420" s="216" t="n">
        <v>5000</v>
      </c>
      <c r="S1420" s="0" t="s">
        <v>1026</v>
      </c>
      <c r="T1420" s="0" t="s">
        <v>784</v>
      </c>
      <c r="U1420" s="218" t="n">
        <v>4.05</v>
      </c>
      <c r="V1420" s="0" t="s">
        <v>1977</v>
      </c>
      <c r="W1420" s="0" t="s">
        <v>1361</v>
      </c>
      <c r="X1420" s="0" t="s">
        <v>1362</v>
      </c>
      <c r="Y1420" s="0" t="s">
        <v>1310</v>
      </c>
      <c r="Z1420" s="0" t="s">
        <v>571</v>
      </c>
      <c r="AA1420" s="0" t="n">
        <v>807384</v>
      </c>
      <c r="AB1420" s="215" t="n">
        <v>37036.875</v>
      </c>
      <c r="AC1420" s="215" t="n">
        <v>37036.875</v>
      </c>
    </row>
    <row r="1421" customFormat="false" ht="12.75" hidden="false" customHeight="false" outlineLevel="0" collapsed="false">
      <c r="A1421" s="208" t="str">
        <f aca="false">B1421&amp;" "&amp;C1421&amp;" "&amp;D1421</f>
        <v>US Natural Gas Financial</v>
      </c>
      <c r="B1421" s="208" t="str">
        <f aca="false">IF((LEFT(N1421,2)="US"),"US","")</f>
        <v>US</v>
      </c>
      <c r="C1421" s="208" t="str">
        <f aca="false">M1421</f>
        <v>Natural Gas</v>
      </c>
      <c r="D1421" s="208" t="str">
        <f aca="false">IF(ISNUMBER(FIND("Phy",N1421))=TRUE(),"Physical","Financial")</f>
        <v>Financial</v>
      </c>
      <c r="E1421" s="208" t="n">
        <f aca="false">IF(VLOOKUP(S1421,'DD-Lookup'!$J$6:$L$50,3,FALSE())="Monthly",(YEAR(AC1421)-YEAR(AB1421))*12+MONTH(AC1421)-MONTH(AB1421)+1,(AC1421-AB1421+1))</f>
        <v>30</v>
      </c>
      <c r="F1421" s="239" t="n">
        <f aca="false">E1421*SUM(P1421:Q1421)</f>
        <v>150000</v>
      </c>
      <c r="G1421" s="214" t="n">
        <v>1289695</v>
      </c>
      <c r="H1421" s="215" t="n">
        <v>37035.3560648148</v>
      </c>
      <c r="I1421" s="0" t="s">
        <v>1170</v>
      </c>
      <c r="M1421" s="0" t="s">
        <v>858</v>
      </c>
      <c r="N1421" s="0" t="s">
        <v>1482</v>
      </c>
      <c r="O1421" s="0" t="s">
        <v>1996</v>
      </c>
      <c r="P1421" s="216" t="n">
        <v>5000</v>
      </c>
      <c r="S1421" s="0" t="s">
        <v>1026</v>
      </c>
      <c r="T1421" s="0" t="s">
        <v>784</v>
      </c>
      <c r="U1421" s="218" t="n">
        <v>7.24</v>
      </c>
      <c r="V1421" s="0" t="s">
        <v>1997</v>
      </c>
      <c r="W1421" s="0" t="s">
        <v>1714</v>
      </c>
      <c r="X1421" s="0" t="s">
        <v>1715</v>
      </c>
      <c r="Y1421" s="0" t="s">
        <v>838</v>
      </c>
      <c r="Z1421" s="0" t="s">
        <v>571</v>
      </c>
      <c r="AA1421" s="0" t="s">
        <v>1998</v>
      </c>
      <c r="AB1421" s="215" t="n">
        <v>37135.875</v>
      </c>
      <c r="AC1421" s="215" t="n">
        <v>37164.875</v>
      </c>
    </row>
    <row r="1422" customFormat="false" ht="12.75" hidden="false" customHeight="false" outlineLevel="0" collapsed="false">
      <c r="A1422" s="208" t="str">
        <f aca="false">B1422&amp;" "&amp;C1422&amp;" "&amp;D1422</f>
        <v>US Natural Gas Financial</v>
      </c>
      <c r="B1422" s="208" t="str">
        <f aca="false">IF((LEFT(N1422,2)="US"),"US","")</f>
        <v>US</v>
      </c>
      <c r="C1422" s="208" t="str">
        <f aca="false">M1422</f>
        <v>Natural Gas</v>
      </c>
      <c r="D1422" s="208" t="str">
        <f aca="false">IF(ISNUMBER(FIND("Phy",N1422))=TRUE(),"Physical","Financial")</f>
        <v>Financial</v>
      </c>
      <c r="E1422" s="208" t="n">
        <f aca="false">IF(VLOOKUP(S1422,'DD-Lookup'!$J$6:$L$50,3,FALSE())="Monthly",(YEAR(AC1422)-YEAR(AB1422))*12+MONTH(AC1422)-MONTH(AB1422)+1,(AC1422-AB1422+1))</f>
        <v>30</v>
      </c>
      <c r="F1422" s="239" t="n">
        <f aca="false">E1422*SUM(P1422:Q1422)</f>
        <v>150000</v>
      </c>
      <c r="G1422" s="214" t="n">
        <v>1289697</v>
      </c>
      <c r="H1422" s="215" t="n">
        <v>37035.3561342593</v>
      </c>
      <c r="I1422" s="0" t="s">
        <v>600</v>
      </c>
      <c r="M1422" s="0" t="s">
        <v>858</v>
      </c>
      <c r="N1422" s="0" t="s">
        <v>1482</v>
      </c>
      <c r="O1422" s="0" t="s">
        <v>1996</v>
      </c>
      <c r="P1422" s="216" t="n">
        <v>5000</v>
      </c>
      <c r="S1422" s="0" t="s">
        <v>1026</v>
      </c>
      <c r="T1422" s="0" t="s">
        <v>784</v>
      </c>
      <c r="U1422" s="218" t="n">
        <v>7.14</v>
      </c>
      <c r="V1422" s="0" t="s">
        <v>1999</v>
      </c>
      <c r="W1422" s="0" t="s">
        <v>1714</v>
      </c>
      <c r="X1422" s="0" t="s">
        <v>1715</v>
      </c>
      <c r="Y1422" s="0" t="s">
        <v>838</v>
      </c>
      <c r="Z1422" s="0" t="s">
        <v>571</v>
      </c>
      <c r="AA1422" s="0" t="s">
        <v>2000</v>
      </c>
      <c r="AB1422" s="215" t="n">
        <v>37135.875</v>
      </c>
      <c r="AC1422" s="215" t="n">
        <v>37164.875</v>
      </c>
    </row>
    <row r="1423" customFormat="false" ht="12.75" hidden="false" customHeight="false" outlineLevel="0" collapsed="false">
      <c r="A1423" s="208" t="str">
        <f aca="false">B1423&amp;" "&amp;C1423&amp;" "&amp;D1423</f>
        <v>US Natural Gas Physical</v>
      </c>
      <c r="B1423" s="208" t="str">
        <f aca="false">IF((LEFT(N1423,2)="US"),"US","")</f>
        <v>US</v>
      </c>
      <c r="C1423" s="208" t="str">
        <f aca="false">M1423</f>
        <v>Natural Gas</v>
      </c>
      <c r="D1423" s="208" t="str">
        <f aca="false">IF(ISNUMBER(FIND("Phy",N1423))=TRUE(),"Physical","Financial")</f>
        <v>Physical</v>
      </c>
      <c r="E1423" s="208" t="n">
        <f aca="false">IF(VLOOKUP(S1423,'DD-Lookup'!$J$6:$L$50,3,FALSE())="Monthly",(YEAR(AC1423)-YEAR(AB1423))*12+MONTH(AC1423)-MONTH(AB1423)+1,(AC1423-AB1423+1))</f>
        <v>1</v>
      </c>
      <c r="F1423" s="239" t="n">
        <f aca="false">E1423*SUM(P1423:Q1423)</f>
        <v>10000</v>
      </c>
      <c r="G1423" s="214" t="n">
        <v>1289698</v>
      </c>
      <c r="H1423" s="215" t="n">
        <v>37035.3561342593</v>
      </c>
      <c r="I1423" s="0" t="s">
        <v>1500</v>
      </c>
      <c r="M1423" s="0" t="s">
        <v>858</v>
      </c>
      <c r="N1423" s="0" t="s">
        <v>1305</v>
      </c>
      <c r="O1423" s="0" t="s">
        <v>1724</v>
      </c>
      <c r="P1423" s="216" t="n">
        <v>10000</v>
      </c>
      <c r="S1423" s="0" t="s">
        <v>1026</v>
      </c>
      <c r="T1423" s="0" t="s">
        <v>784</v>
      </c>
      <c r="U1423" s="218" t="n">
        <v>3.525</v>
      </c>
      <c r="V1423" s="0" t="s">
        <v>1578</v>
      </c>
      <c r="W1423" s="0" t="s">
        <v>1514</v>
      </c>
      <c r="X1423" s="0" t="s">
        <v>1535</v>
      </c>
      <c r="Y1423" s="0" t="s">
        <v>1310</v>
      </c>
      <c r="Z1423" s="0" t="s">
        <v>571</v>
      </c>
      <c r="AA1423" s="0" t="n">
        <v>807385</v>
      </c>
      <c r="AB1423" s="215" t="n">
        <v>37036.875</v>
      </c>
      <c r="AC1423" s="215" t="n">
        <v>37036.875</v>
      </c>
    </row>
    <row r="1424" customFormat="false" ht="12.75" hidden="false" customHeight="false" outlineLevel="0" collapsed="false">
      <c r="A1424" s="208" t="str">
        <f aca="false">B1424&amp;" "&amp;C1424&amp;" "&amp;D1424</f>
        <v>US Natural Gas Financial</v>
      </c>
      <c r="B1424" s="208" t="str">
        <f aca="false">IF((LEFT(N1424,2)="US"),"US","")</f>
        <v>US</v>
      </c>
      <c r="C1424" s="208" t="str">
        <f aca="false">M1424</f>
        <v>Natural Gas</v>
      </c>
      <c r="D1424" s="208" t="str">
        <f aca="false">IF(ISNUMBER(FIND("Phy",N1424))=TRUE(),"Physical","Financial")</f>
        <v>Financial</v>
      </c>
      <c r="E1424" s="208" t="n">
        <f aca="false">IF(VLOOKUP(S1424,'DD-Lookup'!$J$6:$L$50,3,FALSE())="Monthly",(YEAR(AC1424)-YEAR(AB1424))*12+MONTH(AC1424)-MONTH(AB1424)+1,(AC1424-AB1424+1))</f>
        <v>31</v>
      </c>
      <c r="F1424" s="239" t="n">
        <f aca="false">E1424*SUM(P1424:Q1424)</f>
        <v>155000</v>
      </c>
      <c r="G1424" s="214" t="n">
        <v>1289699</v>
      </c>
      <c r="H1424" s="215" t="n">
        <v>37035.3561689815</v>
      </c>
      <c r="I1424" s="0" t="s">
        <v>1170</v>
      </c>
      <c r="M1424" s="0" t="s">
        <v>858</v>
      </c>
      <c r="N1424" s="0" t="s">
        <v>1482</v>
      </c>
      <c r="O1424" s="0" t="s">
        <v>2001</v>
      </c>
      <c r="P1424" s="216" t="n">
        <v>5000</v>
      </c>
      <c r="S1424" s="0" t="s">
        <v>1026</v>
      </c>
      <c r="T1424" s="0" t="s">
        <v>784</v>
      </c>
      <c r="U1424" s="218" t="n">
        <v>7.71</v>
      </c>
      <c r="V1424" s="0" t="s">
        <v>1997</v>
      </c>
      <c r="W1424" s="0" t="s">
        <v>1714</v>
      </c>
      <c r="X1424" s="0" t="s">
        <v>1715</v>
      </c>
      <c r="Y1424" s="0" t="s">
        <v>838</v>
      </c>
      <c r="Z1424" s="0" t="s">
        <v>571</v>
      </c>
      <c r="AA1424" s="0" t="s">
        <v>2002</v>
      </c>
      <c r="AB1424" s="215" t="n">
        <v>37104.875</v>
      </c>
      <c r="AC1424" s="215" t="n">
        <v>37134.875</v>
      </c>
    </row>
    <row r="1425" customFormat="false" ht="12.75" hidden="false" customHeight="false" outlineLevel="0" collapsed="false">
      <c r="A1425" s="208" t="str">
        <f aca="false">B1425&amp;" "&amp;C1425&amp;" "&amp;D1425</f>
        <v>US Natural Gas Financial</v>
      </c>
      <c r="B1425" s="208" t="str">
        <f aca="false">IF((LEFT(N1425,2)="US"),"US","")</f>
        <v>US</v>
      </c>
      <c r="C1425" s="208" t="str">
        <f aca="false">M1425</f>
        <v>Natural Gas</v>
      </c>
      <c r="D1425" s="208" t="str">
        <f aca="false">IF(ISNUMBER(FIND("Phy",N1425))=TRUE(),"Physical","Financial")</f>
        <v>Financial</v>
      </c>
      <c r="E1425" s="208" t="n">
        <f aca="false">IF(VLOOKUP(S1425,'DD-Lookup'!$J$6:$L$50,3,FALSE())="Monthly",(YEAR(AC1425)-YEAR(AB1425))*12+MONTH(AC1425)-MONTH(AB1425)+1,(AC1425-AB1425+1))</f>
        <v>30</v>
      </c>
      <c r="F1425" s="239" t="n">
        <f aca="false">E1425*SUM(P1425:Q1425)</f>
        <v>450000</v>
      </c>
      <c r="G1425" s="214" t="n">
        <v>1289700</v>
      </c>
      <c r="H1425" s="215" t="n">
        <v>37035.3562268519</v>
      </c>
      <c r="I1425" s="0" t="s">
        <v>796</v>
      </c>
      <c r="M1425" s="0" t="s">
        <v>858</v>
      </c>
      <c r="N1425" s="0" t="s">
        <v>1024</v>
      </c>
      <c r="O1425" s="0" t="s">
        <v>1025</v>
      </c>
      <c r="Q1425" s="216" t="n">
        <v>15000</v>
      </c>
      <c r="S1425" s="0" t="s">
        <v>1026</v>
      </c>
      <c r="T1425" s="0" t="s">
        <v>784</v>
      </c>
      <c r="U1425" s="218" t="n">
        <v>4.21</v>
      </c>
      <c r="V1425" s="0" t="s">
        <v>2003</v>
      </c>
      <c r="W1425" s="0" t="s">
        <v>1028</v>
      </c>
      <c r="X1425" s="0" t="s">
        <v>1029</v>
      </c>
      <c r="Y1425" s="0" t="s">
        <v>838</v>
      </c>
      <c r="Z1425" s="0" t="s">
        <v>571</v>
      </c>
      <c r="AA1425" s="0" t="s">
        <v>2004</v>
      </c>
      <c r="AB1425" s="215" t="n">
        <v>37043.875</v>
      </c>
      <c r="AC1425" s="215" t="n">
        <v>37072.875</v>
      </c>
    </row>
    <row r="1426" customFormat="false" ht="12.75" hidden="false" customHeight="false" outlineLevel="0" collapsed="false">
      <c r="A1426" s="208" t="str">
        <f aca="false">B1426&amp;" "&amp;C1426&amp;" "&amp;D1426</f>
        <v>US Natural Gas Physical</v>
      </c>
      <c r="B1426" s="208" t="str">
        <f aca="false">IF((LEFT(N1426,2)="US"),"US","")</f>
        <v>US</v>
      </c>
      <c r="C1426" s="208" t="str">
        <f aca="false">M1426</f>
        <v>Natural Gas</v>
      </c>
      <c r="D1426" s="208" t="str">
        <f aca="false">IF(ISNUMBER(FIND("Phy",N1426))=TRUE(),"Physical","Financial")</f>
        <v>Physical</v>
      </c>
      <c r="E1426" s="208" t="n">
        <f aca="false">IF(VLOOKUP(S1426,'DD-Lookup'!$J$6:$L$50,3,FALSE())="Monthly",(YEAR(AC1426)-YEAR(AB1426))*12+MONTH(AC1426)-MONTH(AB1426)+1,(AC1426-AB1426+1))</f>
        <v>1</v>
      </c>
      <c r="F1426" s="239" t="n">
        <f aca="false">E1426*SUM(P1426:Q1426)</f>
        <v>10000</v>
      </c>
      <c r="G1426" s="214" t="n">
        <v>1289701</v>
      </c>
      <c r="H1426" s="215" t="n">
        <v>37035.3562384259</v>
      </c>
      <c r="I1426" s="0" t="s">
        <v>1141</v>
      </c>
      <c r="M1426" s="0" t="s">
        <v>858</v>
      </c>
      <c r="N1426" s="0" t="s">
        <v>1305</v>
      </c>
      <c r="O1426" s="0" t="s">
        <v>1566</v>
      </c>
      <c r="P1426" s="216" t="n">
        <v>10000</v>
      </c>
      <c r="S1426" s="0" t="s">
        <v>1026</v>
      </c>
      <c r="T1426" s="0" t="s">
        <v>784</v>
      </c>
      <c r="U1426" s="218" t="n">
        <v>12.775</v>
      </c>
      <c r="V1426" s="0" t="s">
        <v>1513</v>
      </c>
      <c r="W1426" s="0" t="s">
        <v>1559</v>
      </c>
      <c r="X1426" s="0" t="s">
        <v>1535</v>
      </c>
      <c r="Y1426" s="0" t="s">
        <v>1310</v>
      </c>
      <c r="Z1426" s="0" t="s">
        <v>571</v>
      </c>
      <c r="AA1426" s="0" t="n">
        <v>807386</v>
      </c>
      <c r="AB1426" s="215" t="n">
        <v>37036.875</v>
      </c>
      <c r="AC1426" s="215" t="n">
        <v>37036.875</v>
      </c>
    </row>
    <row r="1427" customFormat="false" ht="12.75" hidden="false" customHeight="false" outlineLevel="0" collapsed="false">
      <c r="A1427" s="208" t="str">
        <f aca="false">B1427&amp;" "&amp;C1427&amp;" "&amp;D1427</f>
        <v>US Natural Gas Financial</v>
      </c>
      <c r="B1427" s="208" t="str">
        <f aca="false">IF((LEFT(N1427,2)="US"),"US","")</f>
        <v>US</v>
      </c>
      <c r="C1427" s="208" t="str">
        <f aca="false">M1427</f>
        <v>Natural Gas</v>
      </c>
      <c r="D1427" s="208" t="str">
        <f aca="false">IF(ISNUMBER(FIND("Phy",N1427))=TRUE(),"Physical","Financial")</f>
        <v>Financial</v>
      </c>
      <c r="E1427" s="208" t="n">
        <f aca="false">IF(VLOOKUP(S1427,'DD-Lookup'!$J$6:$L$50,3,FALSE())="Monthly",(YEAR(AC1427)-YEAR(AB1427))*12+MONTH(AC1427)-MONTH(AB1427)+1,(AC1427-AB1427+1))</f>
        <v>31</v>
      </c>
      <c r="F1427" s="239" t="n">
        <f aca="false">E1427*SUM(P1427:Q1427)</f>
        <v>155000</v>
      </c>
      <c r="G1427" s="214" t="n">
        <v>1289703</v>
      </c>
      <c r="H1427" s="215" t="n">
        <v>37035.3562731482</v>
      </c>
      <c r="I1427" s="0" t="s">
        <v>1963</v>
      </c>
      <c r="M1427" s="0" t="s">
        <v>858</v>
      </c>
      <c r="N1427" s="0" t="s">
        <v>1482</v>
      </c>
      <c r="O1427" s="0" t="s">
        <v>2005</v>
      </c>
      <c r="P1427" s="216" t="n">
        <v>5000</v>
      </c>
      <c r="S1427" s="0" t="s">
        <v>1026</v>
      </c>
      <c r="T1427" s="0" t="s">
        <v>784</v>
      </c>
      <c r="U1427" s="218" t="n">
        <v>6.02</v>
      </c>
      <c r="V1427" s="0" t="s">
        <v>2006</v>
      </c>
      <c r="W1427" s="0" t="s">
        <v>1714</v>
      </c>
      <c r="X1427" s="0" t="s">
        <v>1715</v>
      </c>
      <c r="Y1427" s="0" t="s">
        <v>838</v>
      </c>
      <c r="Z1427" s="0" t="s">
        <v>571</v>
      </c>
      <c r="AA1427" s="0" t="s">
        <v>2007</v>
      </c>
      <c r="AB1427" s="215" t="n">
        <v>37165</v>
      </c>
      <c r="AC1427" s="215" t="n">
        <v>37195</v>
      </c>
    </row>
    <row r="1428" customFormat="false" ht="12.75" hidden="false" customHeight="false" outlineLevel="0" collapsed="false">
      <c r="A1428" s="208" t="str">
        <f aca="false">B1428&amp;" "&amp;C1428&amp;" "&amp;D1428</f>
        <v>US Natural Gas Physical</v>
      </c>
      <c r="B1428" s="208" t="str">
        <f aca="false">IF((LEFT(N1428,2)="US"),"US","")</f>
        <v>US</v>
      </c>
      <c r="C1428" s="208" t="str">
        <f aca="false">M1428</f>
        <v>Natural Gas</v>
      </c>
      <c r="D1428" s="208" t="str">
        <f aca="false">IF(ISNUMBER(FIND("Phy",N1428))=TRUE(),"Physical","Financial")</f>
        <v>Physical</v>
      </c>
      <c r="E1428" s="208" t="n">
        <f aca="false">IF(VLOOKUP(S1428,'DD-Lookup'!$J$6:$L$50,3,FALSE())="Monthly",(YEAR(AC1428)-YEAR(AB1428))*12+MONTH(AC1428)-MONTH(AB1428)+1,(AC1428-AB1428+1))</f>
        <v>1</v>
      </c>
      <c r="F1428" s="239" t="n">
        <f aca="false">E1428*SUM(P1428:Q1428)</f>
        <v>25000</v>
      </c>
      <c r="G1428" s="214" t="n">
        <v>1289702</v>
      </c>
      <c r="H1428" s="215" t="n">
        <v>37035.3562731482</v>
      </c>
      <c r="I1428" s="0" t="s">
        <v>1431</v>
      </c>
      <c r="M1428" s="0" t="s">
        <v>858</v>
      </c>
      <c r="N1428" s="0" t="s">
        <v>1305</v>
      </c>
      <c r="O1428" s="0" t="s">
        <v>1432</v>
      </c>
      <c r="Q1428" s="216" t="n">
        <v>25000</v>
      </c>
      <c r="S1428" s="0" t="s">
        <v>1026</v>
      </c>
      <c r="T1428" s="0" t="s">
        <v>784</v>
      </c>
      <c r="U1428" s="218" t="n">
        <v>4.15</v>
      </c>
      <c r="V1428" s="0" t="s">
        <v>1626</v>
      </c>
      <c r="W1428" s="0" t="s">
        <v>1434</v>
      </c>
      <c r="X1428" s="0" t="s">
        <v>1435</v>
      </c>
      <c r="Y1428" s="0" t="s">
        <v>1310</v>
      </c>
      <c r="Z1428" s="0" t="s">
        <v>571</v>
      </c>
      <c r="AA1428" s="0" t="n">
        <v>807387</v>
      </c>
      <c r="AB1428" s="215" t="n">
        <v>37036.875</v>
      </c>
      <c r="AC1428" s="215" t="n">
        <v>37036.875</v>
      </c>
    </row>
    <row r="1429" customFormat="false" ht="12.75" hidden="false" customHeight="false" outlineLevel="0" collapsed="false">
      <c r="A1429" s="208" t="str">
        <f aca="false">B1429&amp;" "&amp;C1429&amp;" "&amp;D1429</f>
        <v>US Natural Gas Financial</v>
      </c>
      <c r="B1429" s="208" t="str">
        <f aca="false">IF((LEFT(N1429,2)="US"),"US","")</f>
        <v>US</v>
      </c>
      <c r="C1429" s="208" t="str">
        <f aca="false">M1429</f>
        <v>Natural Gas</v>
      </c>
      <c r="D1429" s="208" t="str">
        <f aca="false">IF(ISNUMBER(FIND("Phy",N1429))=TRUE(),"Physical","Financial")</f>
        <v>Financial</v>
      </c>
      <c r="E1429" s="208" t="n">
        <f aca="false">IF(VLOOKUP(S1429,'DD-Lookup'!$J$6:$L$50,3,FALSE())="Monthly",(YEAR(AC1429)-YEAR(AB1429))*12+MONTH(AC1429)-MONTH(AB1429)+1,(AC1429-AB1429+1))</f>
        <v>31</v>
      </c>
      <c r="F1429" s="239" t="n">
        <f aca="false">E1429*SUM(P1429:Q1429)</f>
        <v>155000</v>
      </c>
      <c r="G1429" s="214" t="n">
        <v>1289704</v>
      </c>
      <c r="H1429" s="215" t="n">
        <v>37035.3562847222</v>
      </c>
      <c r="I1429" s="0" t="s">
        <v>1170</v>
      </c>
      <c r="M1429" s="0" t="s">
        <v>858</v>
      </c>
      <c r="N1429" s="0" t="s">
        <v>1482</v>
      </c>
      <c r="O1429" s="0" t="s">
        <v>1926</v>
      </c>
      <c r="P1429" s="216" t="n">
        <v>5000</v>
      </c>
      <c r="S1429" s="0" t="s">
        <v>1026</v>
      </c>
      <c r="T1429" s="0" t="s">
        <v>784</v>
      </c>
      <c r="U1429" s="218" t="n">
        <v>7.74</v>
      </c>
      <c r="V1429" s="0" t="s">
        <v>1997</v>
      </c>
      <c r="W1429" s="0" t="s">
        <v>1714</v>
      </c>
      <c r="X1429" s="0" t="s">
        <v>1715</v>
      </c>
      <c r="Y1429" s="0" t="s">
        <v>838</v>
      </c>
      <c r="Z1429" s="0" t="s">
        <v>571</v>
      </c>
      <c r="AA1429" s="0" t="s">
        <v>2008</v>
      </c>
      <c r="AB1429" s="215" t="n">
        <v>37073.875</v>
      </c>
      <c r="AC1429" s="215" t="n">
        <v>37103.875</v>
      </c>
    </row>
    <row r="1430" customFormat="false" ht="12.75" hidden="false" customHeight="false" outlineLevel="0" collapsed="false">
      <c r="A1430" s="208" t="str">
        <f aca="false">B1430&amp;" "&amp;C1430&amp;" "&amp;D1430</f>
        <v>US Natural Gas Physical</v>
      </c>
      <c r="B1430" s="208" t="str">
        <f aca="false">IF((LEFT(N1430,2)="US"),"US","")</f>
        <v>US</v>
      </c>
      <c r="C1430" s="208" t="str">
        <f aca="false">M1430</f>
        <v>Natural Gas</v>
      </c>
      <c r="D1430" s="208" t="str">
        <f aca="false">IF(ISNUMBER(FIND("Phy",N1430))=TRUE(),"Physical","Financial")</f>
        <v>Physical</v>
      </c>
      <c r="E1430" s="208" t="n">
        <f aca="false">IF(VLOOKUP(S1430,'DD-Lookup'!$J$6:$L$50,3,FALSE())="Monthly",(YEAR(AC1430)-YEAR(AB1430))*12+MONTH(AC1430)-MONTH(AB1430)+1,(AC1430-AB1430+1))</f>
        <v>1</v>
      </c>
      <c r="F1430" s="239" t="n">
        <f aca="false">E1430*SUM(P1430:Q1430)</f>
        <v>20000</v>
      </c>
      <c r="G1430" s="214" t="n">
        <v>1289705</v>
      </c>
      <c r="H1430" s="215" t="n">
        <v>37035.3563194444</v>
      </c>
      <c r="I1430" s="0" t="s">
        <v>593</v>
      </c>
      <c r="M1430" s="0" t="s">
        <v>858</v>
      </c>
      <c r="N1430" s="0" t="s">
        <v>1305</v>
      </c>
      <c r="O1430" s="0" t="s">
        <v>1491</v>
      </c>
      <c r="Q1430" s="216" t="n">
        <v>20000</v>
      </c>
      <c r="S1430" s="0" t="s">
        <v>1026</v>
      </c>
      <c r="T1430" s="0" t="s">
        <v>784</v>
      </c>
      <c r="U1430" s="218" t="n">
        <v>4.375</v>
      </c>
      <c r="V1430" s="0" t="s">
        <v>1530</v>
      </c>
      <c r="W1430" s="0" t="s">
        <v>1493</v>
      </c>
      <c r="X1430" s="0" t="s">
        <v>1494</v>
      </c>
      <c r="Y1430" s="0" t="s">
        <v>1310</v>
      </c>
      <c r="Z1430" s="0" t="s">
        <v>571</v>
      </c>
      <c r="AA1430" s="0" t="n">
        <v>807388</v>
      </c>
      <c r="AB1430" s="215" t="n">
        <v>37036.875</v>
      </c>
      <c r="AC1430" s="215" t="n">
        <v>37036.875</v>
      </c>
    </row>
    <row r="1431" customFormat="false" ht="12.75" hidden="false" customHeight="false" outlineLevel="0" collapsed="false">
      <c r="A1431" s="208" t="str">
        <f aca="false">B1431&amp;" "&amp;C1431&amp;" "&amp;D1431</f>
        <v>US Natural Gas Physical</v>
      </c>
      <c r="B1431" s="208" t="str">
        <f aca="false">IF((LEFT(N1431,2)="US"),"US","")</f>
        <v>US</v>
      </c>
      <c r="C1431" s="208" t="str">
        <f aca="false">M1431</f>
        <v>Natural Gas</v>
      </c>
      <c r="D1431" s="208" t="str">
        <f aca="false">IF(ISNUMBER(FIND("Phy",N1431))=TRUE(),"Physical","Financial")</f>
        <v>Physical</v>
      </c>
      <c r="E1431" s="208" t="n">
        <f aca="false">IF(VLOOKUP(S1431,'DD-Lookup'!$J$6:$L$50,3,FALSE())="Monthly",(YEAR(AC1431)-YEAR(AB1431))*12+MONTH(AC1431)-MONTH(AB1431)+1,(AC1431-AB1431+1))</f>
        <v>1</v>
      </c>
      <c r="F1431" s="239" t="n">
        <f aca="false">E1431*SUM(P1431:Q1431)</f>
        <v>10000</v>
      </c>
      <c r="G1431" s="214" t="n">
        <v>1289706</v>
      </c>
      <c r="H1431" s="215" t="n">
        <v>37035.3563310185</v>
      </c>
      <c r="I1431" s="0" t="s">
        <v>1225</v>
      </c>
      <c r="M1431" s="0" t="s">
        <v>858</v>
      </c>
      <c r="N1431" s="0" t="s">
        <v>1305</v>
      </c>
      <c r="O1431" s="0" t="s">
        <v>1533</v>
      </c>
      <c r="P1431" s="216" t="n">
        <v>10000</v>
      </c>
      <c r="S1431" s="0" t="s">
        <v>1026</v>
      </c>
      <c r="T1431" s="0" t="s">
        <v>784</v>
      </c>
      <c r="U1431" s="218" t="n">
        <v>3.975</v>
      </c>
      <c r="V1431" s="0" t="s">
        <v>1955</v>
      </c>
      <c r="W1431" s="0" t="s">
        <v>1514</v>
      </c>
      <c r="X1431" s="0" t="s">
        <v>1535</v>
      </c>
      <c r="Y1431" s="0" t="s">
        <v>1310</v>
      </c>
      <c r="Z1431" s="0" t="s">
        <v>571</v>
      </c>
      <c r="AA1431" s="0" t="n">
        <v>807389</v>
      </c>
      <c r="AB1431" s="215" t="n">
        <v>37036.875</v>
      </c>
      <c r="AC1431" s="215" t="n">
        <v>37036.875</v>
      </c>
    </row>
    <row r="1432" customFormat="false" ht="12.75" hidden="false" customHeight="false" outlineLevel="0" collapsed="false">
      <c r="A1432" s="208" t="str">
        <f aca="false">B1432&amp;" "&amp;C1432&amp;" "&amp;D1432</f>
        <v> Natural Gas Physical</v>
      </c>
      <c r="B1432" s="208" t="str">
        <f aca="false">IF((LEFT(N1432,2)="US"),"US","")</f>
        <v/>
      </c>
      <c r="C1432" s="208" t="str">
        <f aca="false">M1432</f>
        <v>Natural Gas</v>
      </c>
      <c r="D1432" s="208" t="str">
        <f aca="false">IF(ISNUMBER(FIND("Phy",N1432))=TRUE(),"Physical","Financial")</f>
        <v>Physical</v>
      </c>
      <c r="E1432" s="208" t="n">
        <f aca="false">IF(VLOOKUP(S1432,'DD-Lookup'!$J$6:$L$50,3,FALSE())="Monthly",(YEAR(AC1432)-YEAR(AB1432))*12+MONTH(AC1432)-MONTH(AB1432)+1,(AC1432-AB1432+1))</f>
        <v>1</v>
      </c>
      <c r="F1432" s="239" t="n">
        <f aca="false">E1432*SUM(P1432:Q1432)</f>
        <v>10000</v>
      </c>
      <c r="G1432" s="214" t="n">
        <v>1289708</v>
      </c>
      <c r="H1432" s="215" t="n">
        <v>37035.3563541667</v>
      </c>
      <c r="I1432" s="0" t="s">
        <v>1583</v>
      </c>
      <c r="M1432" s="0" t="s">
        <v>858</v>
      </c>
      <c r="N1432" s="0" t="s">
        <v>1334</v>
      </c>
      <c r="O1432" s="0" t="s">
        <v>1335</v>
      </c>
      <c r="Q1432" s="216" t="n">
        <v>10000</v>
      </c>
      <c r="S1432" s="0" t="s">
        <v>1026</v>
      </c>
      <c r="T1432" s="0" t="s">
        <v>784</v>
      </c>
      <c r="U1432" s="218" t="n">
        <v>4.39</v>
      </c>
      <c r="V1432" s="0" t="s">
        <v>1778</v>
      </c>
      <c r="W1432" s="0" t="s">
        <v>1337</v>
      </c>
      <c r="X1432" s="0" t="s">
        <v>1338</v>
      </c>
      <c r="Y1432" s="0" t="s">
        <v>1310</v>
      </c>
      <c r="Z1432" s="0" t="s">
        <v>571</v>
      </c>
      <c r="AA1432" s="0" t="n">
        <v>807392</v>
      </c>
      <c r="AB1432" s="215" t="n">
        <v>37036.875</v>
      </c>
      <c r="AC1432" s="215" t="n">
        <v>37036.875</v>
      </c>
    </row>
    <row r="1433" customFormat="false" ht="12.75" hidden="false" customHeight="false" outlineLevel="0" collapsed="false">
      <c r="A1433" s="208" t="str">
        <f aca="false">B1433&amp;" "&amp;C1433&amp;" "&amp;D1433</f>
        <v>US Natural Gas Physical</v>
      </c>
      <c r="B1433" s="208" t="str">
        <f aca="false">IF((LEFT(N1433,2)="US"),"US","")</f>
        <v>US</v>
      </c>
      <c r="C1433" s="208" t="str">
        <f aca="false">M1433</f>
        <v>Natural Gas</v>
      </c>
      <c r="D1433" s="208" t="str">
        <f aca="false">IF(ISNUMBER(FIND("Phy",N1433))=TRUE(),"Physical","Financial")</f>
        <v>Physical</v>
      </c>
      <c r="E1433" s="208" t="n">
        <f aca="false">IF(VLOOKUP(S1433,'DD-Lookup'!$J$6:$L$50,3,FALSE())="Monthly",(YEAR(AC1433)-YEAR(AB1433))*12+MONTH(AC1433)-MONTH(AB1433)+1,(AC1433-AB1433+1))</f>
        <v>1</v>
      </c>
      <c r="F1433" s="239" t="n">
        <f aca="false">E1433*SUM(P1433:Q1433)</f>
        <v>5000</v>
      </c>
      <c r="G1433" s="214" t="n">
        <v>1289709</v>
      </c>
      <c r="H1433" s="215" t="n">
        <v>37035.3563541667</v>
      </c>
      <c r="I1433" s="0" t="s">
        <v>1358</v>
      </c>
      <c r="M1433" s="0" t="s">
        <v>858</v>
      </c>
      <c r="N1433" s="0" t="s">
        <v>1305</v>
      </c>
      <c r="O1433" s="0" t="s">
        <v>1363</v>
      </c>
      <c r="P1433" s="216" t="n">
        <v>5000</v>
      </c>
      <c r="S1433" s="0" t="s">
        <v>1026</v>
      </c>
      <c r="T1433" s="0" t="s">
        <v>784</v>
      </c>
      <c r="U1433" s="218" t="n">
        <v>4.0775</v>
      </c>
      <c r="V1433" s="0" t="s">
        <v>1364</v>
      </c>
      <c r="W1433" s="0" t="s">
        <v>1361</v>
      </c>
      <c r="X1433" s="0" t="s">
        <v>1362</v>
      </c>
      <c r="Y1433" s="0" t="s">
        <v>1310</v>
      </c>
      <c r="Z1433" s="0" t="s">
        <v>571</v>
      </c>
      <c r="AA1433" s="0" t="n">
        <v>807391</v>
      </c>
      <c r="AB1433" s="215" t="n">
        <v>37036.875</v>
      </c>
      <c r="AC1433" s="215" t="n">
        <v>37036.875</v>
      </c>
    </row>
    <row r="1434" customFormat="false" ht="12.75" hidden="false" customHeight="false" outlineLevel="0" collapsed="false">
      <c r="A1434" s="208" t="str">
        <f aca="false">B1434&amp;" "&amp;C1434&amp;" "&amp;D1434</f>
        <v>US Natural Gas Physical</v>
      </c>
      <c r="B1434" s="208" t="str">
        <f aca="false">IF((LEFT(N1434,2)="US"),"US","")</f>
        <v>US</v>
      </c>
      <c r="C1434" s="208" t="str">
        <f aca="false">M1434</f>
        <v>Natural Gas</v>
      </c>
      <c r="D1434" s="208" t="str">
        <f aca="false">IF(ISNUMBER(FIND("Phy",N1434))=TRUE(),"Physical","Financial")</f>
        <v>Physical</v>
      </c>
      <c r="E1434" s="208" t="n">
        <f aca="false">IF(VLOOKUP(S1434,'DD-Lookup'!$J$6:$L$50,3,FALSE())="Monthly",(YEAR(AC1434)-YEAR(AB1434))*12+MONTH(AC1434)-MONTH(AB1434)+1,(AC1434-AB1434+1))</f>
        <v>1</v>
      </c>
      <c r="F1434" s="239" t="n">
        <f aca="false">E1434*SUM(P1434:Q1434)</f>
        <v>5000</v>
      </c>
      <c r="G1434" s="214" t="n">
        <v>1289707</v>
      </c>
      <c r="H1434" s="215" t="n">
        <v>37035.3563541667</v>
      </c>
      <c r="I1434" s="0" t="s">
        <v>1426</v>
      </c>
      <c r="M1434" s="0" t="s">
        <v>858</v>
      </c>
      <c r="N1434" s="0" t="s">
        <v>1305</v>
      </c>
      <c r="O1434" s="0" t="s">
        <v>1397</v>
      </c>
      <c r="P1434" s="216" t="n">
        <v>5000</v>
      </c>
      <c r="S1434" s="0" t="s">
        <v>1026</v>
      </c>
      <c r="T1434" s="0" t="s">
        <v>784</v>
      </c>
      <c r="U1434" s="218" t="n">
        <v>4.0275</v>
      </c>
      <c r="V1434" s="0" t="s">
        <v>1427</v>
      </c>
      <c r="W1434" s="0" t="s">
        <v>1361</v>
      </c>
      <c r="X1434" s="0" t="s">
        <v>1362</v>
      </c>
      <c r="Y1434" s="0" t="s">
        <v>1310</v>
      </c>
      <c r="Z1434" s="0" t="s">
        <v>571</v>
      </c>
      <c r="AA1434" s="0" t="n">
        <v>807390</v>
      </c>
      <c r="AB1434" s="215" t="n">
        <v>37036.875</v>
      </c>
      <c r="AC1434" s="215" t="n">
        <v>37036.875</v>
      </c>
    </row>
    <row r="1435" customFormat="false" ht="12.75" hidden="false" customHeight="false" outlineLevel="0" collapsed="false">
      <c r="A1435" s="208" t="str">
        <f aca="false">B1435&amp;" "&amp;C1435&amp;" "&amp;D1435</f>
        <v>US Natural Gas Physical</v>
      </c>
      <c r="B1435" s="208" t="str">
        <f aca="false">IF((LEFT(N1435,2)="US"),"US","")</f>
        <v>US</v>
      </c>
      <c r="C1435" s="208" t="str">
        <f aca="false">M1435</f>
        <v>Natural Gas</v>
      </c>
      <c r="D1435" s="208" t="str">
        <f aca="false">IF(ISNUMBER(FIND("Phy",N1435))=TRUE(),"Physical","Financial")</f>
        <v>Physical</v>
      </c>
      <c r="E1435" s="208" t="n">
        <f aca="false">IF(VLOOKUP(S1435,'DD-Lookup'!$J$6:$L$50,3,FALSE())="Monthly",(YEAR(AC1435)-YEAR(AB1435))*12+MONTH(AC1435)-MONTH(AB1435)+1,(AC1435-AB1435+1))</f>
        <v>1</v>
      </c>
      <c r="F1435" s="239" t="n">
        <f aca="false">E1435*SUM(P1435:Q1435)</f>
        <v>10000</v>
      </c>
      <c r="G1435" s="214" t="n">
        <v>1289710</v>
      </c>
      <c r="H1435" s="215" t="n">
        <v>37035.3563888889</v>
      </c>
      <c r="I1435" s="0" t="s">
        <v>1059</v>
      </c>
      <c r="M1435" s="0" t="s">
        <v>858</v>
      </c>
      <c r="N1435" s="0" t="s">
        <v>1305</v>
      </c>
      <c r="O1435" s="0" t="s">
        <v>1533</v>
      </c>
      <c r="Q1435" s="216" t="n">
        <v>10000</v>
      </c>
      <c r="S1435" s="0" t="s">
        <v>1026</v>
      </c>
      <c r="T1435" s="0" t="s">
        <v>784</v>
      </c>
      <c r="U1435" s="218" t="n">
        <v>4</v>
      </c>
      <c r="V1435" s="0" t="s">
        <v>1895</v>
      </c>
      <c r="W1435" s="0" t="s">
        <v>1514</v>
      </c>
      <c r="X1435" s="0" t="s">
        <v>1535</v>
      </c>
      <c r="Y1435" s="0" t="s">
        <v>1310</v>
      </c>
      <c r="Z1435" s="0" t="s">
        <v>571</v>
      </c>
      <c r="AA1435" s="0" t="n">
        <v>807393</v>
      </c>
      <c r="AB1435" s="215" t="n">
        <v>37036.875</v>
      </c>
      <c r="AC1435" s="215" t="n">
        <v>37036.875</v>
      </c>
    </row>
    <row r="1436" customFormat="false" ht="12.75" hidden="false" customHeight="false" outlineLevel="0" collapsed="false">
      <c r="A1436" s="208" t="str">
        <f aca="false">B1436&amp;" "&amp;C1436&amp;" "&amp;D1436</f>
        <v>US Natural Gas Financial</v>
      </c>
      <c r="B1436" s="208" t="str">
        <f aca="false">IF((LEFT(N1436,2)="US"),"US","")</f>
        <v>US</v>
      </c>
      <c r="C1436" s="208" t="str">
        <f aca="false">M1436</f>
        <v>Natural Gas</v>
      </c>
      <c r="D1436" s="208" t="str">
        <f aca="false">IF(ISNUMBER(FIND("Phy",N1436))=TRUE(),"Physical","Financial")</f>
        <v>Financial</v>
      </c>
      <c r="E1436" s="208" t="n">
        <f aca="false">IF(VLOOKUP(S1436,'DD-Lookup'!$J$6:$L$50,3,FALSE())="Monthly",(YEAR(AC1436)-YEAR(AB1436))*12+MONTH(AC1436)-MONTH(AB1436)+1,(AC1436-AB1436+1))</f>
        <v>31</v>
      </c>
      <c r="F1436" s="239" t="n">
        <f aca="false">E1436*SUM(P1436:Q1436)</f>
        <v>465000</v>
      </c>
      <c r="G1436" s="214" t="n">
        <v>1289712</v>
      </c>
      <c r="H1436" s="215" t="n">
        <v>37035.356412037</v>
      </c>
      <c r="I1436" s="0" t="s">
        <v>1098</v>
      </c>
      <c r="M1436" s="0" t="s">
        <v>858</v>
      </c>
      <c r="N1436" s="0" t="s">
        <v>1024</v>
      </c>
      <c r="O1436" s="0" t="s">
        <v>1145</v>
      </c>
      <c r="Q1436" s="216" t="n">
        <v>15000</v>
      </c>
      <c r="S1436" s="0" t="s">
        <v>1026</v>
      </c>
      <c r="T1436" s="0" t="s">
        <v>784</v>
      </c>
      <c r="U1436" s="218" t="n">
        <v>4.3625</v>
      </c>
      <c r="V1436" s="0" t="s">
        <v>1281</v>
      </c>
      <c r="W1436" s="0" t="s">
        <v>1028</v>
      </c>
      <c r="X1436" s="0" t="s">
        <v>1029</v>
      </c>
      <c r="Y1436" s="0" t="s">
        <v>838</v>
      </c>
      <c r="Z1436" s="0" t="s">
        <v>571</v>
      </c>
      <c r="AA1436" s="0" t="s">
        <v>2009</v>
      </c>
      <c r="AB1436" s="215" t="n">
        <v>37104.875</v>
      </c>
      <c r="AC1436" s="215" t="n">
        <v>37134.875</v>
      </c>
    </row>
    <row r="1437" customFormat="false" ht="12.75" hidden="false" customHeight="false" outlineLevel="0" collapsed="false">
      <c r="A1437" s="208" t="str">
        <f aca="false">B1437&amp;" "&amp;C1437&amp;" "&amp;D1437</f>
        <v>US Natural Gas Physical</v>
      </c>
      <c r="B1437" s="208" t="str">
        <f aca="false">IF((LEFT(N1437,2)="US"),"US","")</f>
        <v>US</v>
      </c>
      <c r="C1437" s="208" t="str">
        <f aca="false">M1437</f>
        <v>Natural Gas</v>
      </c>
      <c r="D1437" s="208" t="str">
        <f aca="false">IF(ISNUMBER(FIND("Phy",N1437))=TRUE(),"Physical","Financial")</f>
        <v>Physical</v>
      </c>
      <c r="E1437" s="208" t="n">
        <f aca="false">IF(VLOOKUP(S1437,'DD-Lookup'!$J$6:$L$50,3,FALSE())="Monthly",(YEAR(AC1437)-YEAR(AB1437))*12+MONTH(AC1437)-MONTH(AB1437)+1,(AC1437-AB1437+1))</f>
        <v>1</v>
      </c>
      <c r="F1437" s="239" t="n">
        <f aca="false">E1437*SUM(P1437:Q1437)</f>
        <v>10000</v>
      </c>
      <c r="G1437" s="214" t="n">
        <v>1289716</v>
      </c>
      <c r="H1437" s="215" t="n">
        <v>37035.3564236111</v>
      </c>
      <c r="I1437" s="0" t="s">
        <v>1773</v>
      </c>
      <c r="M1437" s="0" t="s">
        <v>858</v>
      </c>
      <c r="N1437" s="0" t="s">
        <v>1305</v>
      </c>
      <c r="O1437" s="0" t="s">
        <v>1581</v>
      </c>
      <c r="P1437" s="216" t="n">
        <v>10000</v>
      </c>
      <c r="S1437" s="0" t="s">
        <v>1026</v>
      </c>
      <c r="T1437" s="0" t="s">
        <v>784</v>
      </c>
      <c r="U1437" s="218" t="n">
        <v>9.2</v>
      </c>
      <c r="V1437" s="0" t="s">
        <v>1774</v>
      </c>
      <c r="W1437" s="0" t="s">
        <v>1579</v>
      </c>
      <c r="X1437" s="0" t="s">
        <v>1535</v>
      </c>
      <c r="Y1437" s="0" t="s">
        <v>1310</v>
      </c>
      <c r="Z1437" s="0" t="s">
        <v>571</v>
      </c>
      <c r="AA1437" s="0" t="n">
        <v>807394</v>
      </c>
      <c r="AB1437" s="215" t="n">
        <v>37036.875</v>
      </c>
      <c r="AC1437" s="215" t="n">
        <v>37036.875</v>
      </c>
    </row>
    <row r="1438" customFormat="false" ht="12.75" hidden="false" customHeight="false" outlineLevel="0" collapsed="false">
      <c r="A1438" s="208" t="str">
        <f aca="false">B1438&amp;" "&amp;C1438&amp;" "&amp;D1438</f>
        <v>US Natural Gas Physical</v>
      </c>
      <c r="B1438" s="208" t="str">
        <f aca="false">IF((LEFT(N1438,2)="US"),"US","")</f>
        <v>US</v>
      </c>
      <c r="C1438" s="208" t="str">
        <f aca="false">M1438</f>
        <v>Natural Gas</v>
      </c>
      <c r="D1438" s="208" t="str">
        <f aca="false">IF(ISNUMBER(FIND("Phy",N1438))=TRUE(),"Physical","Financial")</f>
        <v>Physical</v>
      </c>
      <c r="E1438" s="208" t="n">
        <f aca="false">IF(VLOOKUP(S1438,'DD-Lookup'!$J$6:$L$50,3,FALSE())="Monthly",(YEAR(AC1438)-YEAR(AB1438))*12+MONTH(AC1438)-MONTH(AB1438)+1,(AC1438-AB1438+1))</f>
        <v>1</v>
      </c>
      <c r="F1438" s="239" t="n">
        <f aca="false">E1438*SUM(P1438:Q1438)</f>
        <v>10000</v>
      </c>
      <c r="G1438" s="214" t="n">
        <v>1289717</v>
      </c>
      <c r="H1438" s="215" t="n">
        <v>37035.3564467593</v>
      </c>
      <c r="I1438" s="0" t="s">
        <v>593</v>
      </c>
      <c r="M1438" s="0" t="s">
        <v>858</v>
      </c>
      <c r="N1438" s="0" t="s">
        <v>1305</v>
      </c>
      <c r="O1438" s="0" t="s">
        <v>1533</v>
      </c>
      <c r="P1438" s="216" t="n">
        <v>10000</v>
      </c>
      <c r="S1438" s="0" t="s">
        <v>1026</v>
      </c>
      <c r="T1438" s="0" t="s">
        <v>784</v>
      </c>
      <c r="U1438" s="218" t="n">
        <v>3.975</v>
      </c>
      <c r="V1438" s="0" t="s">
        <v>1534</v>
      </c>
      <c r="W1438" s="0" t="s">
        <v>1514</v>
      </c>
      <c r="X1438" s="0" t="s">
        <v>1535</v>
      </c>
      <c r="Y1438" s="0" t="s">
        <v>1310</v>
      </c>
      <c r="Z1438" s="0" t="s">
        <v>571</v>
      </c>
      <c r="AA1438" s="0" t="n">
        <v>807395</v>
      </c>
      <c r="AB1438" s="215" t="n">
        <v>37036.875</v>
      </c>
      <c r="AC1438" s="215" t="n">
        <v>37036.875</v>
      </c>
    </row>
    <row r="1439" customFormat="false" ht="12.75" hidden="false" customHeight="false" outlineLevel="0" collapsed="false">
      <c r="A1439" s="208" t="str">
        <f aca="false">B1439&amp;" "&amp;C1439&amp;" "&amp;D1439</f>
        <v>US Natural Gas Physical</v>
      </c>
      <c r="B1439" s="208" t="str">
        <f aca="false">IF((LEFT(N1439,2)="US"),"US","")</f>
        <v>US</v>
      </c>
      <c r="C1439" s="208" t="str">
        <f aca="false">M1439</f>
        <v>Natural Gas</v>
      </c>
      <c r="D1439" s="208" t="str">
        <f aca="false">IF(ISNUMBER(FIND("Phy",N1439))=TRUE(),"Physical","Financial")</f>
        <v>Physical</v>
      </c>
      <c r="E1439" s="208" t="n">
        <f aca="false">IF(VLOOKUP(S1439,'DD-Lookup'!$J$6:$L$50,3,FALSE())="Monthly",(YEAR(AC1439)-YEAR(AB1439))*12+MONTH(AC1439)-MONTH(AB1439)+1,(AC1439-AB1439+1))</f>
        <v>1</v>
      </c>
      <c r="F1439" s="239" t="n">
        <f aca="false">E1439*SUM(P1439:Q1439)</f>
        <v>5000</v>
      </c>
      <c r="G1439" s="214" t="n">
        <v>1289721</v>
      </c>
      <c r="H1439" s="215" t="n">
        <v>37035.3565393519</v>
      </c>
      <c r="I1439" s="0" t="s">
        <v>1399</v>
      </c>
      <c r="M1439" s="0" t="s">
        <v>858</v>
      </c>
      <c r="N1439" s="0" t="s">
        <v>1305</v>
      </c>
      <c r="O1439" s="0" t="s">
        <v>1363</v>
      </c>
      <c r="Q1439" s="216" t="n">
        <v>5000</v>
      </c>
      <c r="S1439" s="0" t="s">
        <v>1026</v>
      </c>
      <c r="T1439" s="0" t="s">
        <v>784</v>
      </c>
      <c r="U1439" s="218" t="n">
        <v>4.085</v>
      </c>
      <c r="V1439" s="0" t="s">
        <v>1401</v>
      </c>
      <c r="W1439" s="0" t="s">
        <v>1361</v>
      </c>
      <c r="X1439" s="0" t="s">
        <v>1362</v>
      </c>
      <c r="Y1439" s="0" t="s">
        <v>1310</v>
      </c>
      <c r="Z1439" s="0" t="s">
        <v>571</v>
      </c>
      <c r="AA1439" s="0" t="n">
        <v>807397</v>
      </c>
      <c r="AB1439" s="215" t="n">
        <v>37036.875</v>
      </c>
      <c r="AC1439" s="215" t="n">
        <v>37036.875</v>
      </c>
    </row>
    <row r="1440" customFormat="false" ht="12.75" hidden="false" customHeight="false" outlineLevel="0" collapsed="false">
      <c r="A1440" s="208" t="str">
        <f aca="false">B1440&amp;" "&amp;C1440&amp;" "&amp;D1440</f>
        <v>US Natural Gas Physical</v>
      </c>
      <c r="B1440" s="208" t="str">
        <f aca="false">IF((LEFT(N1440,2)="US"),"US","")</f>
        <v>US</v>
      </c>
      <c r="C1440" s="208" t="str">
        <f aca="false">M1440</f>
        <v>Natural Gas</v>
      </c>
      <c r="D1440" s="208" t="str">
        <f aca="false">IF(ISNUMBER(FIND("Phy",N1440))=TRUE(),"Physical","Financial")</f>
        <v>Physical</v>
      </c>
      <c r="E1440" s="208" t="n">
        <f aca="false">IF(VLOOKUP(S1440,'DD-Lookup'!$J$6:$L$50,3,FALSE())="Monthly",(YEAR(AC1440)-YEAR(AB1440))*12+MONTH(AC1440)-MONTH(AB1440)+1,(AC1440-AB1440+1))</f>
        <v>1</v>
      </c>
      <c r="F1440" s="239" t="n">
        <f aca="false">E1440*SUM(P1440:Q1440)</f>
        <v>10000</v>
      </c>
      <c r="G1440" s="214" t="n">
        <v>1289720</v>
      </c>
      <c r="H1440" s="215" t="n">
        <v>37035.3565393519</v>
      </c>
      <c r="I1440" s="0" t="s">
        <v>1399</v>
      </c>
      <c r="M1440" s="0" t="s">
        <v>858</v>
      </c>
      <c r="N1440" s="0" t="s">
        <v>1305</v>
      </c>
      <c r="O1440" s="0" t="s">
        <v>1625</v>
      </c>
      <c r="P1440" s="216" t="n">
        <v>10000</v>
      </c>
      <c r="S1440" s="0" t="s">
        <v>1026</v>
      </c>
      <c r="T1440" s="0" t="s">
        <v>784</v>
      </c>
      <c r="U1440" s="218" t="n">
        <v>4.12</v>
      </c>
      <c r="V1440" s="0" t="s">
        <v>2010</v>
      </c>
      <c r="W1440" s="0" t="s">
        <v>1422</v>
      </c>
      <c r="X1440" s="0" t="s">
        <v>1423</v>
      </c>
      <c r="Y1440" s="0" t="s">
        <v>1310</v>
      </c>
      <c r="Z1440" s="0" t="s">
        <v>571</v>
      </c>
      <c r="AA1440" s="0" t="n">
        <v>807396</v>
      </c>
      <c r="AB1440" s="215" t="n">
        <v>37036.875</v>
      </c>
      <c r="AC1440" s="215" t="n">
        <v>37036.875</v>
      </c>
    </row>
    <row r="1441" customFormat="false" ht="12.75" hidden="false" customHeight="false" outlineLevel="0" collapsed="false">
      <c r="A1441" s="208" t="str">
        <f aca="false">B1441&amp;" "&amp;C1441&amp;" "&amp;D1441</f>
        <v>US Natural Gas Financial</v>
      </c>
      <c r="B1441" s="208" t="str">
        <f aca="false">IF((LEFT(N1441,2)="US"),"US","")</f>
        <v>US</v>
      </c>
      <c r="C1441" s="208" t="str">
        <f aca="false">M1441</f>
        <v>Natural Gas</v>
      </c>
      <c r="D1441" s="208" t="str">
        <f aca="false">IF(ISNUMBER(FIND("Phy",N1441))=TRUE(),"Physical","Financial")</f>
        <v>Financial</v>
      </c>
      <c r="E1441" s="208" t="n">
        <f aca="false">IF(VLOOKUP(S1441,'DD-Lookup'!$J$6:$L$50,3,FALSE())="Monthly",(YEAR(AC1441)-YEAR(AB1441))*12+MONTH(AC1441)-MONTH(AB1441)+1,(AC1441-AB1441+1))</f>
        <v>31</v>
      </c>
      <c r="F1441" s="239" t="n">
        <f aca="false">E1441*SUM(P1441:Q1441)</f>
        <v>155000</v>
      </c>
      <c r="G1441" s="214" t="n">
        <v>1289723</v>
      </c>
      <c r="H1441" s="215" t="n">
        <v>37035.3565509259</v>
      </c>
      <c r="I1441" s="0" t="s">
        <v>1023</v>
      </c>
      <c r="M1441" s="0" t="s">
        <v>858</v>
      </c>
      <c r="N1441" s="0" t="s">
        <v>1482</v>
      </c>
      <c r="O1441" s="0" t="s">
        <v>2001</v>
      </c>
      <c r="P1441" s="216" t="n">
        <v>5000</v>
      </c>
      <c r="S1441" s="0" t="s">
        <v>1026</v>
      </c>
      <c r="T1441" s="0" t="s">
        <v>784</v>
      </c>
      <c r="U1441" s="218" t="n">
        <v>7.53</v>
      </c>
      <c r="V1441" s="0" t="s">
        <v>2011</v>
      </c>
      <c r="W1441" s="0" t="s">
        <v>1714</v>
      </c>
      <c r="X1441" s="0" t="s">
        <v>1715</v>
      </c>
      <c r="Y1441" s="0" t="s">
        <v>838</v>
      </c>
      <c r="Z1441" s="0" t="s">
        <v>571</v>
      </c>
      <c r="AA1441" s="0" t="s">
        <v>2012</v>
      </c>
      <c r="AB1441" s="215" t="n">
        <v>37104.875</v>
      </c>
      <c r="AC1441" s="215" t="n">
        <v>37134.875</v>
      </c>
    </row>
    <row r="1442" customFormat="false" ht="12.75" hidden="false" customHeight="false" outlineLevel="0" collapsed="false">
      <c r="A1442" s="208" t="str">
        <f aca="false">B1442&amp;" "&amp;C1442&amp;" "&amp;D1442</f>
        <v>US Natural Gas Physical</v>
      </c>
      <c r="B1442" s="208" t="str">
        <f aca="false">IF((LEFT(N1442,2)="US"),"US","")</f>
        <v>US</v>
      </c>
      <c r="C1442" s="208" t="str">
        <f aca="false">M1442</f>
        <v>Natural Gas</v>
      </c>
      <c r="D1442" s="208" t="str">
        <f aca="false">IF(ISNUMBER(FIND("Phy",N1442))=TRUE(),"Physical","Financial")</f>
        <v>Physical</v>
      </c>
      <c r="E1442" s="208" t="n">
        <f aca="false">IF(VLOOKUP(S1442,'DD-Lookup'!$J$6:$L$50,3,FALSE())="Monthly",(YEAR(AC1442)-YEAR(AB1442))*12+MONTH(AC1442)-MONTH(AB1442)+1,(AC1442-AB1442+1))</f>
        <v>1</v>
      </c>
      <c r="F1442" s="239" t="n">
        <f aca="false">E1442*SUM(P1442:Q1442)</f>
        <v>5000</v>
      </c>
      <c r="G1442" s="214" t="n">
        <v>1289722</v>
      </c>
      <c r="H1442" s="215" t="n">
        <v>37035.3565509259</v>
      </c>
      <c r="I1442" s="0" t="s">
        <v>1115</v>
      </c>
      <c r="M1442" s="0" t="s">
        <v>858</v>
      </c>
      <c r="N1442" s="0" t="s">
        <v>1305</v>
      </c>
      <c r="O1442" s="0" t="s">
        <v>1533</v>
      </c>
      <c r="Q1442" s="216" t="n">
        <v>5000</v>
      </c>
      <c r="S1442" s="0" t="s">
        <v>1026</v>
      </c>
      <c r="T1442" s="0" t="s">
        <v>784</v>
      </c>
      <c r="U1442" s="218" t="n">
        <v>4</v>
      </c>
      <c r="V1442" s="0" t="s">
        <v>1621</v>
      </c>
      <c r="W1442" s="0" t="s">
        <v>1514</v>
      </c>
      <c r="X1442" s="0" t="s">
        <v>1535</v>
      </c>
      <c r="Y1442" s="0" t="s">
        <v>1310</v>
      </c>
      <c r="Z1442" s="0" t="s">
        <v>571</v>
      </c>
      <c r="AA1442" s="0" t="n">
        <v>807398</v>
      </c>
      <c r="AB1442" s="215" t="n">
        <v>37036.875</v>
      </c>
      <c r="AC1442" s="215" t="n">
        <v>37036.875</v>
      </c>
    </row>
    <row r="1443" customFormat="false" ht="12.75" hidden="false" customHeight="false" outlineLevel="0" collapsed="false">
      <c r="A1443" s="208" t="str">
        <f aca="false">B1443&amp;" "&amp;C1443&amp;" "&amp;D1443</f>
        <v>US Natural Gas Physical</v>
      </c>
      <c r="B1443" s="208" t="str">
        <f aca="false">IF((LEFT(N1443,2)="US"),"US","")</f>
        <v>US</v>
      </c>
      <c r="C1443" s="208" t="str">
        <f aca="false">M1443</f>
        <v>Natural Gas</v>
      </c>
      <c r="D1443" s="208" t="str">
        <f aca="false">IF(ISNUMBER(FIND("Phy",N1443))=TRUE(),"Physical","Financial")</f>
        <v>Physical</v>
      </c>
      <c r="E1443" s="208" t="n">
        <f aca="false">IF(VLOOKUP(S1443,'DD-Lookup'!$J$6:$L$50,3,FALSE())="Monthly",(YEAR(AC1443)-YEAR(AB1443))*12+MONTH(AC1443)-MONTH(AB1443)+1,(AC1443-AB1443+1))</f>
        <v>30</v>
      </c>
      <c r="F1443" s="239" t="n">
        <f aca="false">E1443*SUM(P1443:Q1443)</f>
        <v>150000</v>
      </c>
      <c r="G1443" s="214" t="n">
        <v>1289725</v>
      </c>
      <c r="H1443" s="215" t="n">
        <v>37035.3565625</v>
      </c>
      <c r="I1443" s="0" t="s">
        <v>1045</v>
      </c>
      <c r="M1443" s="0" t="s">
        <v>858</v>
      </c>
      <c r="N1443" s="0" t="s">
        <v>1305</v>
      </c>
      <c r="O1443" s="0" t="s">
        <v>1756</v>
      </c>
      <c r="P1443" s="216" t="n">
        <v>5000</v>
      </c>
      <c r="S1443" s="0" t="s">
        <v>1026</v>
      </c>
      <c r="T1443" s="0" t="s">
        <v>784</v>
      </c>
      <c r="U1443" s="218" t="n">
        <v>11.16</v>
      </c>
      <c r="V1443" s="0" t="s">
        <v>1585</v>
      </c>
      <c r="W1443" s="0" t="s">
        <v>1758</v>
      </c>
      <c r="X1443" s="0" t="s">
        <v>1535</v>
      </c>
      <c r="Y1443" s="0" t="s">
        <v>1310</v>
      </c>
      <c r="Z1443" s="0" t="s">
        <v>571</v>
      </c>
      <c r="AA1443" s="0" t="s">
        <v>2013</v>
      </c>
      <c r="AB1443" s="215" t="n">
        <v>37043.875</v>
      </c>
      <c r="AC1443" s="215" t="n">
        <v>37072.875</v>
      </c>
    </row>
    <row r="1444" customFormat="false" ht="12.75" hidden="false" customHeight="false" outlineLevel="0" collapsed="false">
      <c r="A1444" s="208" t="str">
        <f aca="false">B1444&amp;" "&amp;C1444&amp;" "&amp;D1444</f>
        <v>US Natural Gas Physical</v>
      </c>
      <c r="B1444" s="208" t="str">
        <f aca="false">IF((LEFT(N1444,2)="US"),"US","")</f>
        <v>US</v>
      </c>
      <c r="C1444" s="208" t="str">
        <f aca="false">M1444</f>
        <v>Natural Gas</v>
      </c>
      <c r="D1444" s="208" t="str">
        <f aca="false">IF(ISNUMBER(FIND("Phy",N1444))=TRUE(),"Physical","Financial")</f>
        <v>Physical</v>
      </c>
      <c r="E1444" s="208" t="n">
        <f aca="false">IF(VLOOKUP(S1444,'DD-Lookup'!$J$6:$L$50,3,FALSE())="Monthly",(YEAR(AC1444)-YEAR(AB1444))*12+MONTH(AC1444)-MONTH(AB1444)+1,(AC1444-AB1444+1))</f>
        <v>1</v>
      </c>
      <c r="F1444" s="239" t="n">
        <f aca="false">E1444*SUM(P1444:Q1444)</f>
        <v>10000</v>
      </c>
      <c r="G1444" s="214" t="n">
        <v>1289724</v>
      </c>
      <c r="H1444" s="215" t="n">
        <v>37035.3565625</v>
      </c>
      <c r="I1444" s="0" t="s">
        <v>1399</v>
      </c>
      <c r="M1444" s="0" t="s">
        <v>858</v>
      </c>
      <c r="N1444" s="0" t="s">
        <v>1305</v>
      </c>
      <c r="O1444" s="0" t="s">
        <v>1313</v>
      </c>
      <c r="Q1444" s="216" t="n">
        <v>10000</v>
      </c>
      <c r="S1444" s="0" t="s">
        <v>1026</v>
      </c>
      <c r="T1444" s="0" t="s">
        <v>784</v>
      </c>
      <c r="U1444" s="218" t="n">
        <v>4.09</v>
      </c>
      <c r="V1444" s="0" t="s">
        <v>1441</v>
      </c>
      <c r="W1444" s="0" t="s">
        <v>1314</v>
      </c>
      <c r="X1444" s="0" t="s">
        <v>1315</v>
      </c>
      <c r="Y1444" s="0" t="s">
        <v>1310</v>
      </c>
      <c r="Z1444" s="0" t="s">
        <v>571</v>
      </c>
      <c r="AA1444" s="0" t="n">
        <v>807400</v>
      </c>
      <c r="AB1444" s="215" t="n">
        <v>37036.875</v>
      </c>
      <c r="AC1444" s="215" t="n">
        <v>37036.875</v>
      </c>
    </row>
    <row r="1445" customFormat="false" ht="12.75" hidden="false" customHeight="false" outlineLevel="0" collapsed="false">
      <c r="A1445" s="208" t="str">
        <f aca="false">B1445&amp;" "&amp;C1445&amp;" "&amp;D1445</f>
        <v>US Natural Gas Physical</v>
      </c>
      <c r="B1445" s="208" t="str">
        <f aca="false">IF((LEFT(N1445,2)="US"),"US","")</f>
        <v>US</v>
      </c>
      <c r="C1445" s="208" t="str">
        <f aca="false">M1445</f>
        <v>Natural Gas</v>
      </c>
      <c r="D1445" s="208" t="str">
        <f aca="false">IF(ISNUMBER(FIND("Phy",N1445))=TRUE(),"Physical","Financial")</f>
        <v>Physical</v>
      </c>
      <c r="E1445" s="208" t="n">
        <f aca="false">IF(VLOOKUP(S1445,'DD-Lookup'!$J$6:$L$50,3,FALSE())="Monthly",(YEAR(AC1445)-YEAR(AB1445))*12+MONTH(AC1445)-MONTH(AB1445)+1,(AC1445-AB1445+1))</f>
        <v>1</v>
      </c>
      <c r="F1445" s="239" t="n">
        <f aca="false">E1445*SUM(P1445:Q1445)</f>
        <v>5000</v>
      </c>
      <c r="G1445" s="214" t="n">
        <v>1289727</v>
      </c>
      <c r="H1445" s="215" t="n">
        <v>37035.3565740741</v>
      </c>
      <c r="I1445" s="0" t="s">
        <v>2014</v>
      </c>
      <c r="M1445" s="0" t="s">
        <v>858</v>
      </c>
      <c r="N1445" s="0" t="s">
        <v>1305</v>
      </c>
      <c r="O1445" s="0" t="s">
        <v>1372</v>
      </c>
      <c r="Q1445" s="216" t="n">
        <v>5000</v>
      </c>
      <c r="S1445" s="0" t="s">
        <v>1026</v>
      </c>
      <c r="T1445" s="0" t="s">
        <v>784</v>
      </c>
      <c r="U1445" s="218" t="n">
        <v>4.05</v>
      </c>
      <c r="V1445" s="0" t="s">
        <v>2015</v>
      </c>
      <c r="W1445" s="0" t="s">
        <v>1361</v>
      </c>
      <c r="X1445" s="0" t="s">
        <v>1362</v>
      </c>
      <c r="Y1445" s="0" t="s">
        <v>1310</v>
      </c>
      <c r="Z1445" s="0" t="s">
        <v>571</v>
      </c>
      <c r="AA1445" s="0" t="n">
        <v>807399</v>
      </c>
      <c r="AB1445" s="215" t="n">
        <v>37036.875</v>
      </c>
      <c r="AC1445" s="215" t="n">
        <v>37036.875</v>
      </c>
    </row>
    <row r="1446" customFormat="false" ht="12.75" hidden="false" customHeight="false" outlineLevel="0" collapsed="false">
      <c r="A1446" s="208" t="str">
        <f aca="false">B1446&amp;" "&amp;C1446&amp;" "&amp;D1446</f>
        <v>US Natural Gas Physical</v>
      </c>
      <c r="B1446" s="208" t="str">
        <f aca="false">IF((LEFT(N1446,2)="US"),"US","")</f>
        <v>US</v>
      </c>
      <c r="C1446" s="208" t="str">
        <f aca="false">M1446</f>
        <v>Natural Gas</v>
      </c>
      <c r="D1446" s="208" t="str">
        <f aca="false">IF(ISNUMBER(FIND("Phy",N1446))=TRUE(),"Physical","Financial")</f>
        <v>Physical</v>
      </c>
      <c r="E1446" s="208" t="n">
        <f aca="false">IF(VLOOKUP(S1446,'DD-Lookup'!$J$6:$L$50,3,FALSE())="Monthly",(YEAR(AC1446)-YEAR(AB1446))*12+MONTH(AC1446)-MONTH(AB1446)+1,(AC1446-AB1446+1))</f>
        <v>1</v>
      </c>
      <c r="F1446" s="239" t="n">
        <f aca="false">E1446*SUM(P1446:Q1446)</f>
        <v>10000</v>
      </c>
      <c r="G1446" s="214" t="n">
        <v>1289728</v>
      </c>
      <c r="H1446" s="215" t="n">
        <v>37035.3565740741</v>
      </c>
      <c r="I1446" s="0" t="s">
        <v>1452</v>
      </c>
      <c r="M1446" s="0" t="s">
        <v>858</v>
      </c>
      <c r="N1446" s="0" t="s">
        <v>1305</v>
      </c>
      <c r="O1446" s="0" t="s">
        <v>1469</v>
      </c>
      <c r="Q1446" s="216" t="n">
        <v>10000</v>
      </c>
      <c r="S1446" s="0" t="s">
        <v>1026</v>
      </c>
      <c r="T1446" s="0" t="s">
        <v>784</v>
      </c>
      <c r="U1446" s="218" t="n">
        <v>4.0725</v>
      </c>
      <c r="V1446" s="0" t="s">
        <v>1467</v>
      </c>
      <c r="W1446" s="0" t="s">
        <v>1314</v>
      </c>
      <c r="X1446" s="0" t="s">
        <v>1315</v>
      </c>
      <c r="Y1446" s="0" t="s">
        <v>1310</v>
      </c>
      <c r="Z1446" s="0" t="s">
        <v>571</v>
      </c>
      <c r="AA1446" s="0" t="n">
        <v>807401</v>
      </c>
      <c r="AB1446" s="215" t="n">
        <v>37036.875</v>
      </c>
      <c r="AC1446" s="215" t="n">
        <v>37036.875</v>
      </c>
    </row>
    <row r="1447" customFormat="false" ht="12.75" hidden="false" customHeight="false" outlineLevel="0" collapsed="false">
      <c r="A1447" s="208" t="str">
        <f aca="false">B1447&amp;" "&amp;C1447&amp;" "&amp;D1447</f>
        <v>US Power Physical</v>
      </c>
      <c r="B1447" s="208" t="str">
        <f aca="false">IF((LEFT(N1447,2)="US"),"US","")</f>
        <v>US</v>
      </c>
      <c r="C1447" s="208" t="str">
        <f aca="false">M1447</f>
        <v>Power</v>
      </c>
      <c r="D1447" s="208" t="str">
        <f aca="false">IF(ISNUMBER(FIND("Phy",N1447))=TRUE(),"Physical","Financial")</f>
        <v>Physical</v>
      </c>
      <c r="E1447" s="208" t="n">
        <f aca="false">IF(VLOOKUP(S1447,'DD-Lookup'!$J$6:$L$50,3,FALSE())="Monthly",(YEAR(AC1447)-YEAR(AB1447))*12+MONTH(AC1447)-MONTH(AB1447)+1,(AC1447-AB1447+1))</f>
        <v>2</v>
      </c>
      <c r="F1447" s="239" t="n">
        <f aca="false">E1447*SUM(P1447:Q1447)</f>
        <v>50</v>
      </c>
      <c r="G1447" s="214" t="n">
        <v>1289729</v>
      </c>
      <c r="H1447" s="215" t="n">
        <v>37035.3565856482</v>
      </c>
      <c r="I1447" s="0" t="s">
        <v>1233</v>
      </c>
      <c r="M1447" s="0" t="s">
        <v>67</v>
      </c>
      <c r="N1447" s="0" t="s">
        <v>1648</v>
      </c>
      <c r="O1447" s="0" t="s">
        <v>1656</v>
      </c>
      <c r="Q1447" s="216" t="n">
        <v>25</v>
      </c>
      <c r="S1447" s="0" t="s">
        <v>930</v>
      </c>
      <c r="T1447" s="0" t="s">
        <v>784</v>
      </c>
      <c r="U1447" s="218" t="n">
        <v>130</v>
      </c>
      <c r="V1447" s="0" t="s">
        <v>2016</v>
      </c>
      <c r="W1447" s="0" t="s">
        <v>1651</v>
      </c>
      <c r="X1447" s="0" t="s">
        <v>1652</v>
      </c>
      <c r="Y1447" s="0" t="s">
        <v>1051</v>
      </c>
      <c r="Z1447" s="0" t="s">
        <v>618</v>
      </c>
      <c r="AA1447" s="0" t="n">
        <v>621382.1</v>
      </c>
      <c r="AB1447" s="215" t="n">
        <v>37038.875</v>
      </c>
      <c r="AC1447" s="215" t="n">
        <v>37039.875</v>
      </c>
    </row>
    <row r="1448" customFormat="false" ht="12.75" hidden="false" customHeight="false" outlineLevel="0" collapsed="false">
      <c r="A1448" s="208" t="str">
        <f aca="false">B1448&amp;" "&amp;C1448&amp;" "&amp;D1448</f>
        <v>US Natural Gas Physical</v>
      </c>
      <c r="B1448" s="208" t="str">
        <f aca="false">IF((LEFT(N1448,2)="US"),"US","")</f>
        <v>US</v>
      </c>
      <c r="C1448" s="208" t="str">
        <f aca="false">M1448</f>
        <v>Natural Gas</v>
      </c>
      <c r="D1448" s="208" t="str">
        <f aca="false">IF(ISNUMBER(FIND("Phy",N1448))=TRUE(),"Physical","Financial")</f>
        <v>Physical</v>
      </c>
      <c r="E1448" s="208" t="n">
        <f aca="false">IF(VLOOKUP(S1448,'DD-Lookup'!$J$6:$L$50,3,FALSE())="Monthly",(YEAR(AC1448)-YEAR(AB1448))*12+MONTH(AC1448)-MONTH(AB1448)+1,(AC1448-AB1448+1))</f>
        <v>1</v>
      </c>
      <c r="F1448" s="239" t="n">
        <f aca="false">E1448*SUM(P1448:Q1448)</f>
        <v>5000</v>
      </c>
      <c r="G1448" s="214" t="n">
        <v>1289730</v>
      </c>
      <c r="H1448" s="215" t="n">
        <v>37035.3565972222</v>
      </c>
      <c r="I1448" s="0" t="s">
        <v>600</v>
      </c>
      <c r="M1448" s="0" t="s">
        <v>858</v>
      </c>
      <c r="N1448" s="0" t="s">
        <v>1305</v>
      </c>
      <c r="O1448" s="0" t="s">
        <v>2017</v>
      </c>
      <c r="P1448" s="216" t="n">
        <v>5000</v>
      </c>
      <c r="S1448" s="0" t="s">
        <v>1026</v>
      </c>
      <c r="T1448" s="0" t="s">
        <v>784</v>
      </c>
      <c r="U1448" s="218" t="n">
        <v>4.03</v>
      </c>
      <c r="V1448" s="0" t="s">
        <v>1528</v>
      </c>
      <c r="W1448" s="0" t="s">
        <v>1422</v>
      </c>
      <c r="X1448" s="0" t="s">
        <v>1639</v>
      </c>
      <c r="Y1448" s="0" t="s">
        <v>1310</v>
      </c>
      <c r="Z1448" s="0" t="s">
        <v>571</v>
      </c>
      <c r="AA1448" s="0" t="n">
        <v>807402</v>
      </c>
      <c r="AB1448" s="215" t="n">
        <v>37036.875</v>
      </c>
      <c r="AC1448" s="215" t="n">
        <v>37036.875</v>
      </c>
    </row>
    <row r="1449" customFormat="false" ht="12.75" hidden="false" customHeight="false" outlineLevel="0" collapsed="false">
      <c r="A1449" s="208" t="str">
        <f aca="false">B1449&amp;" "&amp;C1449&amp;" "&amp;D1449</f>
        <v>US Natural Gas Physical</v>
      </c>
      <c r="B1449" s="208" t="str">
        <f aca="false">IF((LEFT(N1449,2)="US"),"US","")</f>
        <v>US</v>
      </c>
      <c r="C1449" s="208" t="str">
        <f aca="false">M1449</f>
        <v>Natural Gas</v>
      </c>
      <c r="D1449" s="208" t="str">
        <f aca="false">IF(ISNUMBER(FIND("Phy",N1449))=TRUE(),"Physical","Financial")</f>
        <v>Physical</v>
      </c>
      <c r="E1449" s="208" t="n">
        <f aca="false">IF(VLOOKUP(S1449,'DD-Lookup'!$J$6:$L$50,3,FALSE())="Monthly",(YEAR(AC1449)-YEAR(AB1449))*12+MONTH(AC1449)-MONTH(AB1449)+1,(AC1449-AB1449+1))</f>
        <v>1</v>
      </c>
      <c r="F1449" s="239" t="n">
        <f aca="false">E1449*SUM(P1449:Q1449)</f>
        <v>5000</v>
      </c>
      <c r="G1449" s="214" t="n">
        <v>1289732</v>
      </c>
      <c r="H1449" s="215" t="n">
        <v>37035.3566087963</v>
      </c>
      <c r="I1449" s="0" t="s">
        <v>1672</v>
      </c>
      <c r="M1449" s="0" t="s">
        <v>858</v>
      </c>
      <c r="N1449" s="0" t="s">
        <v>1305</v>
      </c>
      <c r="O1449" s="0" t="s">
        <v>1547</v>
      </c>
      <c r="P1449" s="216" t="n">
        <v>5000</v>
      </c>
      <c r="S1449" s="0" t="s">
        <v>1026</v>
      </c>
      <c r="T1449" s="0" t="s">
        <v>784</v>
      </c>
      <c r="U1449" s="218" t="n">
        <v>2.995</v>
      </c>
      <c r="V1449" s="0" t="s">
        <v>2018</v>
      </c>
      <c r="W1449" s="0" t="s">
        <v>1548</v>
      </c>
      <c r="X1449" s="0" t="s">
        <v>1535</v>
      </c>
      <c r="Y1449" s="0" t="s">
        <v>1310</v>
      </c>
      <c r="Z1449" s="0" t="s">
        <v>571</v>
      </c>
      <c r="AA1449" s="0" t="n">
        <v>807403</v>
      </c>
      <c r="AB1449" s="215" t="n">
        <v>37036.875</v>
      </c>
      <c r="AC1449" s="215" t="n">
        <v>37036.875</v>
      </c>
    </row>
    <row r="1450" customFormat="false" ht="12.75" hidden="false" customHeight="false" outlineLevel="0" collapsed="false">
      <c r="A1450" s="208" t="str">
        <f aca="false">B1450&amp;" "&amp;C1450&amp;" "&amp;D1450</f>
        <v>US Natural Gas Physical</v>
      </c>
      <c r="B1450" s="208" t="str">
        <f aca="false">IF((LEFT(N1450,2)="US"),"US","")</f>
        <v>US</v>
      </c>
      <c r="C1450" s="208" t="str">
        <f aca="false">M1450</f>
        <v>Natural Gas</v>
      </c>
      <c r="D1450" s="208" t="str">
        <f aca="false">IF(ISNUMBER(FIND("Phy",N1450))=TRUE(),"Physical","Financial")</f>
        <v>Physical</v>
      </c>
      <c r="E1450" s="208" t="n">
        <f aca="false">IF(VLOOKUP(S1450,'DD-Lookup'!$J$6:$L$50,3,FALSE())="Monthly",(YEAR(AC1450)-YEAR(AB1450))*12+MONTH(AC1450)-MONTH(AB1450)+1,(AC1450-AB1450+1))</f>
        <v>1</v>
      </c>
      <c r="F1450" s="239" t="n">
        <f aca="false">E1450*SUM(P1450:Q1450)</f>
        <v>10000</v>
      </c>
      <c r="G1450" s="214" t="n">
        <v>1289733</v>
      </c>
      <c r="H1450" s="215" t="n">
        <v>37035.3566087963</v>
      </c>
      <c r="I1450" s="0" t="s">
        <v>1399</v>
      </c>
      <c r="M1450" s="0" t="s">
        <v>858</v>
      </c>
      <c r="N1450" s="0" t="s">
        <v>1305</v>
      </c>
      <c r="O1450" s="0" t="s">
        <v>1313</v>
      </c>
      <c r="Q1450" s="216" t="n">
        <v>10000</v>
      </c>
      <c r="S1450" s="0" t="s">
        <v>1026</v>
      </c>
      <c r="T1450" s="0" t="s">
        <v>784</v>
      </c>
      <c r="U1450" s="218" t="n">
        <v>4.0925</v>
      </c>
      <c r="V1450" s="0" t="s">
        <v>1441</v>
      </c>
      <c r="W1450" s="0" t="s">
        <v>1314</v>
      </c>
      <c r="X1450" s="0" t="s">
        <v>1315</v>
      </c>
      <c r="Y1450" s="0" t="s">
        <v>1310</v>
      </c>
      <c r="Z1450" s="0" t="s">
        <v>571</v>
      </c>
      <c r="AA1450" s="0" t="n">
        <v>807405</v>
      </c>
      <c r="AB1450" s="215" t="n">
        <v>37036.875</v>
      </c>
      <c r="AC1450" s="215" t="n">
        <v>37036.875</v>
      </c>
    </row>
    <row r="1451" customFormat="false" ht="12.75" hidden="false" customHeight="false" outlineLevel="0" collapsed="false">
      <c r="A1451" s="208" t="str">
        <f aca="false">B1451&amp;" "&amp;C1451&amp;" "&amp;D1451</f>
        <v>US Natural Gas Physical</v>
      </c>
      <c r="B1451" s="208" t="str">
        <f aca="false">IF((LEFT(N1451,2)="US"),"US","")</f>
        <v>US</v>
      </c>
      <c r="C1451" s="208" t="str">
        <f aca="false">M1451</f>
        <v>Natural Gas</v>
      </c>
      <c r="D1451" s="208" t="str">
        <f aca="false">IF(ISNUMBER(FIND("Phy",N1451))=TRUE(),"Physical","Financial")</f>
        <v>Physical</v>
      </c>
      <c r="E1451" s="208" t="n">
        <f aca="false">IF(VLOOKUP(S1451,'DD-Lookup'!$J$6:$L$50,3,FALSE())="Monthly",(YEAR(AC1451)-YEAR(AB1451))*12+MONTH(AC1451)-MONTH(AB1451)+1,(AC1451-AB1451+1))</f>
        <v>1</v>
      </c>
      <c r="F1451" s="239" t="n">
        <f aca="false">E1451*SUM(P1451:Q1451)</f>
        <v>5000</v>
      </c>
      <c r="G1451" s="214" t="n">
        <v>1289736</v>
      </c>
      <c r="H1451" s="215" t="n">
        <v>37035.3566203704</v>
      </c>
      <c r="I1451" s="0" t="s">
        <v>2019</v>
      </c>
      <c r="M1451" s="0" t="s">
        <v>858</v>
      </c>
      <c r="N1451" s="0" t="s">
        <v>1305</v>
      </c>
      <c r="O1451" s="0" t="s">
        <v>1533</v>
      </c>
      <c r="Q1451" s="216" t="n">
        <v>5000</v>
      </c>
      <c r="S1451" s="0" t="s">
        <v>1026</v>
      </c>
      <c r="T1451" s="0" t="s">
        <v>784</v>
      </c>
      <c r="U1451" s="218" t="n">
        <v>4</v>
      </c>
      <c r="V1451" s="0" t="s">
        <v>2020</v>
      </c>
      <c r="W1451" s="0" t="s">
        <v>1514</v>
      </c>
      <c r="X1451" s="0" t="s">
        <v>1535</v>
      </c>
      <c r="Y1451" s="0" t="s">
        <v>1310</v>
      </c>
      <c r="Z1451" s="0" t="s">
        <v>571</v>
      </c>
      <c r="AA1451" s="0" t="n">
        <v>807404</v>
      </c>
      <c r="AB1451" s="215" t="n">
        <v>37036.875</v>
      </c>
      <c r="AC1451" s="215" t="n">
        <v>37036.875</v>
      </c>
    </row>
    <row r="1452" customFormat="false" ht="12.75" hidden="false" customHeight="false" outlineLevel="0" collapsed="false">
      <c r="A1452" s="208" t="str">
        <f aca="false">B1452&amp;" "&amp;C1452&amp;" "&amp;D1452</f>
        <v>US Natural Gas Physical</v>
      </c>
      <c r="B1452" s="208" t="str">
        <f aca="false">IF((LEFT(N1452,2)="US"),"US","")</f>
        <v>US</v>
      </c>
      <c r="C1452" s="208" t="str">
        <f aca="false">M1452</f>
        <v>Natural Gas</v>
      </c>
      <c r="D1452" s="208" t="str">
        <f aca="false">IF(ISNUMBER(FIND("Phy",N1452))=TRUE(),"Physical","Financial")</f>
        <v>Physical</v>
      </c>
      <c r="E1452" s="208" t="n">
        <f aca="false">IF(VLOOKUP(S1452,'DD-Lookup'!$J$6:$L$50,3,FALSE())="Monthly",(YEAR(AC1452)-YEAR(AB1452))*12+MONTH(AC1452)-MONTH(AB1452)+1,(AC1452-AB1452+1))</f>
        <v>1</v>
      </c>
      <c r="F1452" s="239" t="n">
        <f aca="false">E1452*SUM(P1452:Q1452)</f>
        <v>10000</v>
      </c>
      <c r="G1452" s="214" t="n">
        <v>1289735</v>
      </c>
      <c r="H1452" s="215" t="n">
        <v>37035.3566203704</v>
      </c>
      <c r="I1452" s="0" t="s">
        <v>1183</v>
      </c>
      <c r="M1452" s="0" t="s">
        <v>858</v>
      </c>
      <c r="N1452" s="0" t="s">
        <v>1305</v>
      </c>
      <c r="O1452" s="0" t="s">
        <v>1306</v>
      </c>
      <c r="Q1452" s="216" t="n">
        <v>10000</v>
      </c>
      <c r="S1452" s="0" t="s">
        <v>1026</v>
      </c>
      <c r="T1452" s="0" t="s">
        <v>784</v>
      </c>
      <c r="U1452" s="218" t="n">
        <v>4.2138</v>
      </c>
      <c r="V1452" s="0" t="s">
        <v>1413</v>
      </c>
      <c r="W1452" s="0" t="s">
        <v>1308</v>
      </c>
      <c r="X1452" s="0" t="s">
        <v>1309</v>
      </c>
      <c r="Y1452" s="0" t="s">
        <v>1310</v>
      </c>
      <c r="Z1452" s="0" t="s">
        <v>571</v>
      </c>
      <c r="AA1452" s="0" t="n">
        <v>807406</v>
      </c>
      <c r="AB1452" s="215" t="n">
        <v>37036.875</v>
      </c>
      <c r="AC1452" s="215" t="n">
        <v>37036.875</v>
      </c>
    </row>
    <row r="1453" customFormat="false" ht="12.75" hidden="false" customHeight="false" outlineLevel="0" collapsed="false">
      <c r="A1453" s="208" t="str">
        <f aca="false">B1453&amp;" "&amp;C1453&amp;" "&amp;D1453</f>
        <v>US Natural Gas Physical</v>
      </c>
      <c r="B1453" s="208" t="str">
        <f aca="false">IF((LEFT(N1453,2)="US"),"US","")</f>
        <v>US</v>
      </c>
      <c r="C1453" s="208" t="str">
        <f aca="false">M1453</f>
        <v>Natural Gas</v>
      </c>
      <c r="D1453" s="208" t="str">
        <f aca="false">IF(ISNUMBER(FIND("Phy",N1453))=TRUE(),"Physical","Financial")</f>
        <v>Physical</v>
      </c>
      <c r="E1453" s="208" t="n">
        <f aca="false">IF(VLOOKUP(S1453,'DD-Lookup'!$J$6:$L$50,3,FALSE())="Monthly",(YEAR(AC1453)-YEAR(AB1453))*12+MONTH(AC1453)-MONTH(AB1453)+1,(AC1453-AB1453+1))</f>
        <v>1</v>
      </c>
      <c r="F1453" s="239" t="n">
        <f aca="false">E1453*SUM(P1453:Q1453)</f>
        <v>5000</v>
      </c>
      <c r="G1453" s="214" t="n">
        <v>1289734</v>
      </c>
      <c r="H1453" s="215" t="n">
        <v>37035.3566203704</v>
      </c>
      <c r="I1453" s="0" t="s">
        <v>2014</v>
      </c>
      <c r="M1453" s="0" t="s">
        <v>858</v>
      </c>
      <c r="N1453" s="0" t="s">
        <v>1305</v>
      </c>
      <c r="O1453" s="0" t="s">
        <v>1372</v>
      </c>
      <c r="Q1453" s="216" t="n">
        <v>5000</v>
      </c>
      <c r="S1453" s="0" t="s">
        <v>1026</v>
      </c>
      <c r="T1453" s="0" t="s">
        <v>784</v>
      </c>
      <c r="U1453" s="218" t="n">
        <v>4.0525</v>
      </c>
      <c r="V1453" s="0" t="s">
        <v>2021</v>
      </c>
      <c r="W1453" s="0" t="s">
        <v>1361</v>
      </c>
      <c r="X1453" s="0" t="s">
        <v>1362</v>
      </c>
      <c r="Y1453" s="0" t="s">
        <v>1310</v>
      </c>
      <c r="Z1453" s="0" t="s">
        <v>571</v>
      </c>
      <c r="AA1453" s="0" t="n">
        <v>807407</v>
      </c>
      <c r="AB1453" s="215" t="n">
        <v>37036.875</v>
      </c>
      <c r="AC1453" s="215" t="n">
        <v>37036.875</v>
      </c>
    </row>
    <row r="1454" customFormat="false" ht="12.75" hidden="false" customHeight="false" outlineLevel="0" collapsed="false">
      <c r="A1454" s="208" t="str">
        <f aca="false">B1454&amp;" "&amp;C1454&amp;" "&amp;D1454</f>
        <v>US Natural Gas Physical</v>
      </c>
      <c r="B1454" s="208" t="str">
        <f aca="false">IF((LEFT(N1454,2)="US"),"US","")</f>
        <v>US</v>
      </c>
      <c r="C1454" s="208" t="str">
        <f aca="false">M1454</f>
        <v>Natural Gas</v>
      </c>
      <c r="D1454" s="208" t="str">
        <f aca="false">IF(ISNUMBER(FIND("Phy",N1454))=TRUE(),"Physical","Financial")</f>
        <v>Physical</v>
      </c>
      <c r="E1454" s="208" t="n">
        <f aca="false">IF(VLOOKUP(S1454,'DD-Lookup'!$J$6:$L$50,3,FALSE())="Monthly",(YEAR(AC1454)-YEAR(AB1454))*12+MONTH(AC1454)-MONTH(AB1454)+1,(AC1454-AB1454+1))</f>
        <v>1</v>
      </c>
      <c r="F1454" s="239" t="n">
        <f aca="false">E1454*SUM(P1454:Q1454)</f>
        <v>5000</v>
      </c>
      <c r="G1454" s="214" t="n">
        <v>1289738</v>
      </c>
      <c r="H1454" s="215" t="n">
        <v>37035.3566666667</v>
      </c>
      <c r="I1454" s="0" t="s">
        <v>1109</v>
      </c>
      <c r="M1454" s="0" t="s">
        <v>858</v>
      </c>
      <c r="N1454" s="0" t="s">
        <v>1305</v>
      </c>
      <c r="O1454" s="0" t="s">
        <v>1432</v>
      </c>
      <c r="P1454" s="216" t="n">
        <v>5000</v>
      </c>
      <c r="S1454" s="0" t="s">
        <v>1026</v>
      </c>
      <c r="T1454" s="0" t="s">
        <v>784</v>
      </c>
      <c r="U1454" s="218" t="n">
        <v>4.16</v>
      </c>
      <c r="V1454" s="0" t="s">
        <v>1519</v>
      </c>
      <c r="W1454" s="0" t="s">
        <v>1434</v>
      </c>
      <c r="X1454" s="0" t="s">
        <v>1435</v>
      </c>
      <c r="Y1454" s="0" t="s">
        <v>1310</v>
      </c>
      <c r="Z1454" s="0" t="s">
        <v>571</v>
      </c>
      <c r="AA1454" s="0" t="n">
        <v>807414</v>
      </c>
      <c r="AB1454" s="215" t="n">
        <v>37036.875</v>
      </c>
      <c r="AC1454" s="215" t="n">
        <v>37036.875</v>
      </c>
    </row>
    <row r="1455" customFormat="false" ht="12.75" hidden="false" customHeight="false" outlineLevel="0" collapsed="false">
      <c r="A1455" s="208" t="str">
        <f aca="false">B1455&amp;" "&amp;C1455&amp;" "&amp;D1455</f>
        <v>US Natural Gas Physical</v>
      </c>
      <c r="B1455" s="208" t="str">
        <f aca="false">IF((LEFT(N1455,2)="US"),"US","")</f>
        <v>US</v>
      </c>
      <c r="C1455" s="208" t="str">
        <f aca="false">M1455</f>
        <v>Natural Gas</v>
      </c>
      <c r="D1455" s="208" t="str">
        <f aca="false">IF(ISNUMBER(FIND("Phy",N1455))=TRUE(),"Physical","Financial")</f>
        <v>Physical</v>
      </c>
      <c r="E1455" s="208" t="n">
        <f aca="false">IF(VLOOKUP(S1455,'DD-Lookup'!$J$6:$L$50,3,FALSE())="Monthly",(YEAR(AC1455)-YEAR(AB1455))*12+MONTH(AC1455)-MONTH(AB1455)+1,(AC1455-AB1455+1))</f>
        <v>1</v>
      </c>
      <c r="F1455" s="239" t="n">
        <f aca="false">E1455*SUM(P1455:Q1455)</f>
        <v>10000</v>
      </c>
      <c r="G1455" s="214" t="n">
        <v>1289739</v>
      </c>
      <c r="H1455" s="215" t="n">
        <v>37035.3566666667</v>
      </c>
      <c r="I1455" s="0" t="s">
        <v>1399</v>
      </c>
      <c r="M1455" s="0" t="s">
        <v>858</v>
      </c>
      <c r="N1455" s="0" t="s">
        <v>1305</v>
      </c>
      <c r="O1455" s="0" t="s">
        <v>1687</v>
      </c>
      <c r="Q1455" s="216" t="n">
        <v>10000</v>
      </c>
      <c r="S1455" s="0" t="s">
        <v>1026</v>
      </c>
      <c r="T1455" s="0" t="s">
        <v>784</v>
      </c>
      <c r="U1455" s="218" t="n">
        <v>4.105</v>
      </c>
      <c r="V1455" s="0" t="s">
        <v>1844</v>
      </c>
      <c r="W1455" s="0" t="s">
        <v>1667</v>
      </c>
      <c r="X1455" s="0" t="s">
        <v>1639</v>
      </c>
      <c r="Y1455" s="0" t="s">
        <v>1310</v>
      </c>
      <c r="Z1455" s="0" t="s">
        <v>571</v>
      </c>
      <c r="AA1455" s="0" t="n">
        <v>807410</v>
      </c>
      <c r="AB1455" s="215" t="n">
        <v>37036.875</v>
      </c>
      <c r="AC1455" s="215" t="n">
        <v>37036.875</v>
      </c>
    </row>
    <row r="1456" customFormat="false" ht="12.75" hidden="false" customHeight="false" outlineLevel="0" collapsed="false">
      <c r="A1456" s="208" t="str">
        <f aca="false">B1456&amp;" "&amp;C1456&amp;" "&amp;D1456</f>
        <v>US Natural Gas Financial</v>
      </c>
      <c r="B1456" s="208" t="str">
        <f aca="false">IF((LEFT(N1456,2)="US"),"US","")</f>
        <v>US</v>
      </c>
      <c r="C1456" s="208" t="str">
        <f aca="false">M1456</f>
        <v>Natural Gas</v>
      </c>
      <c r="D1456" s="208" t="str">
        <f aca="false">IF(ISNUMBER(FIND("Phy",N1456))=TRUE(),"Physical","Financial")</f>
        <v>Financial</v>
      </c>
      <c r="E1456" s="208" t="n">
        <f aca="false">IF(VLOOKUP(S1456,'DD-Lookup'!$J$6:$L$50,3,FALSE())="Monthly",(YEAR(AC1456)-YEAR(AB1456))*12+MONTH(AC1456)-MONTH(AB1456)+1,(AC1456-AB1456+1))</f>
        <v>30</v>
      </c>
      <c r="F1456" s="239" t="n">
        <f aca="false">E1456*SUM(P1456:Q1456)</f>
        <v>300000</v>
      </c>
      <c r="G1456" s="214" t="n">
        <v>1289740</v>
      </c>
      <c r="H1456" s="215" t="n">
        <v>37035.3566782407</v>
      </c>
      <c r="I1456" s="0" t="s">
        <v>600</v>
      </c>
      <c r="M1456" s="0" t="s">
        <v>858</v>
      </c>
      <c r="N1456" s="0" t="s">
        <v>1024</v>
      </c>
      <c r="O1456" s="0" t="s">
        <v>1025</v>
      </c>
      <c r="Q1456" s="216" t="n">
        <v>10000</v>
      </c>
      <c r="S1456" s="0" t="s">
        <v>1026</v>
      </c>
      <c r="T1456" s="0" t="s">
        <v>784</v>
      </c>
      <c r="U1456" s="218" t="n">
        <v>4.215</v>
      </c>
      <c r="V1456" s="0" t="s">
        <v>1659</v>
      </c>
      <c r="W1456" s="0" t="s">
        <v>1028</v>
      </c>
      <c r="X1456" s="0" t="s">
        <v>1029</v>
      </c>
      <c r="Y1456" s="0" t="s">
        <v>838</v>
      </c>
      <c r="Z1456" s="0" t="s">
        <v>571</v>
      </c>
      <c r="AA1456" s="0" t="s">
        <v>2022</v>
      </c>
      <c r="AB1456" s="215" t="n">
        <v>37043.875</v>
      </c>
      <c r="AC1456" s="215" t="n">
        <v>37072.875</v>
      </c>
    </row>
    <row r="1457" customFormat="false" ht="12.75" hidden="false" customHeight="false" outlineLevel="0" collapsed="false">
      <c r="A1457" s="208" t="str">
        <f aca="false">B1457&amp;" "&amp;C1457&amp;" "&amp;D1457</f>
        <v>US Natural Gas Physical</v>
      </c>
      <c r="B1457" s="208" t="str">
        <f aca="false">IF((LEFT(N1457,2)="US"),"US","")</f>
        <v>US</v>
      </c>
      <c r="C1457" s="208" t="str">
        <f aca="false">M1457</f>
        <v>Natural Gas</v>
      </c>
      <c r="D1457" s="208" t="str">
        <f aca="false">IF(ISNUMBER(FIND("Phy",N1457))=TRUE(),"Physical","Financial")</f>
        <v>Physical</v>
      </c>
      <c r="E1457" s="208" t="n">
        <f aca="false">IF(VLOOKUP(S1457,'DD-Lookup'!$J$6:$L$50,3,FALSE())="Monthly",(YEAR(AC1457)-YEAR(AB1457))*12+MONTH(AC1457)-MONTH(AB1457)+1,(AC1457-AB1457+1))</f>
        <v>1</v>
      </c>
      <c r="F1457" s="239" t="n">
        <f aca="false">E1457*SUM(P1457:Q1457)</f>
        <v>5000</v>
      </c>
      <c r="G1457" s="214" t="n">
        <v>1289741</v>
      </c>
      <c r="H1457" s="215" t="n">
        <v>37035.3566782407</v>
      </c>
      <c r="I1457" s="0" t="s">
        <v>2014</v>
      </c>
      <c r="M1457" s="0" t="s">
        <v>858</v>
      </c>
      <c r="N1457" s="0" t="s">
        <v>1305</v>
      </c>
      <c r="O1457" s="0" t="s">
        <v>1372</v>
      </c>
      <c r="Q1457" s="216" t="n">
        <v>5000</v>
      </c>
      <c r="S1457" s="0" t="s">
        <v>1026</v>
      </c>
      <c r="T1457" s="0" t="s">
        <v>784</v>
      </c>
      <c r="U1457" s="218" t="n">
        <v>4.055</v>
      </c>
      <c r="V1457" s="0" t="s">
        <v>2015</v>
      </c>
      <c r="W1457" s="0" t="s">
        <v>1361</v>
      </c>
      <c r="X1457" s="0" t="s">
        <v>1362</v>
      </c>
      <c r="Y1457" s="0" t="s">
        <v>1310</v>
      </c>
      <c r="Z1457" s="0" t="s">
        <v>571</v>
      </c>
      <c r="AA1457" s="0" t="n">
        <v>807412</v>
      </c>
      <c r="AB1457" s="215" t="n">
        <v>37036.875</v>
      </c>
      <c r="AC1457" s="215" t="n">
        <v>37036.875</v>
      </c>
    </row>
    <row r="1458" customFormat="false" ht="12.75" hidden="false" customHeight="false" outlineLevel="0" collapsed="false">
      <c r="A1458" s="208" t="str">
        <f aca="false">B1458&amp;" "&amp;C1458&amp;" "&amp;D1458</f>
        <v>US Natural Gas Physical</v>
      </c>
      <c r="B1458" s="208" t="str">
        <f aca="false">IF((LEFT(N1458,2)="US"),"US","")</f>
        <v>US</v>
      </c>
      <c r="C1458" s="208" t="str">
        <f aca="false">M1458</f>
        <v>Natural Gas</v>
      </c>
      <c r="D1458" s="208" t="str">
        <f aca="false">IF(ISNUMBER(FIND("Phy",N1458))=TRUE(),"Physical","Financial")</f>
        <v>Physical</v>
      </c>
      <c r="E1458" s="208" t="n">
        <f aca="false">IF(VLOOKUP(S1458,'DD-Lookup'!$J$6:$L$50,3,FALSE())="Monthly",(YEAR(AC1458)-YEAR(AB1458))*12+MONTH(AC1458)-MONTH(AB1458)+1,(AC1458-AB1458+1))</f>
        <v>1</v>
      </c>
      <c r="F1458" s="239" t="n">
        <f aca="false">E1458*SUM(P1458:Q1458)</f>
        <v>10000</v>
      </c>
      <c r="G1458" s="214" t="n">
        <v>1289742</v>
      </c>
      <c r="H1458" s="215" t="n">
        <v>37035.356724537</v>
      </c>
      <c r="I1458" s="0" t="s">
        <v>1471</v>
      </c>
      <c r="M1458" s="0" t="s">
        <v>858</v>
      </c>
      <c r="N1458" s="0" t="s">
        <v>1305</v>
      </c>
      <c r="O1458" s="0" t="s">
        <v>1491</v>
      </c>
      <c r="Q1458" s="216" t="n">
        <v>10000</v>
      </c>
      <c r="S1458" s="0" t="s">
        <v>1026</v>
      </c>
      <c r="T1458" s="0" t="s">
        <v>784</v>
      </c>
      <c r="U1458" s="218" t="n">
        <v>4.38</v>
      </c>
      <c r="V1458" s="0" t="s">
        <v>1472</v>
      </c>
      <c r="W1458" s="0" t="s">
        <v>1493</v>
      </c>
      <c r="X1458" s="0" t="s">
        <v>1494</v>
      </c>
      <c r="Y1458" s="0" t="s">
        <v>1310</v>
      </c>
      <c r="Z1458" s="0" t="s">
        <v>571</v>
      </c>
      <c r="AA1458" s="0" t="n">
        <v>807413</v>
      </c>
      <c r="AB1458" s="215" t="n">
        <v>37036.875</v>
      </c>
      <c r="AC1458" s="215" t="n">
        <v>37036.875</v>
      </c>
    </row>
    <row r="1459" customFormat="false" ht="12.75" hidden="false" customHeight="false" outlineLevel="0" collapsed="false">
      <c r="A1459" s="208" t="str">
        <f aca="false">B1459&amp;" "&amp;C1459&amp;" "&amp;D1459</f>
        <v>US Natural Gas Physical</v>
      </c>
      <c r="B1459" s="208" t="str">
        <f aca="false">IF((LEFT(N1459,2)="US"),"US","")</f>
        <v>US</v>
      </c>
      <c r="C1459" s="208" t="str">
        <f aca="false">M1459</f>
        <v>Natural Gas</v>
      </c>
      <c r="D1459" s="208" t="str">
        <f aca="false">IF(ISNUMBER(FIND("Phy",N1459))=TRUE(),"Physical","Financial")</f>
        <v>Physical</v>
      </c>
      <c r="E1459" s="208" t="n">
        <f aca="false">IF(VLOOKUP(S1459,'DD-Lookup'!$J$6:$L$50,3,FALSE())="Monthly",(YEAR(AC1459)-YEAR(AB1459))*12+MONTH(AC1459)-MONTH(AB1459)+1,(AC1459-AB1459+1))</f>
        <v>1</v>
      </c>
      <c r="F1459" s="239" t="n">
        <f aca="false">E1459*SUM(P1459:Q1459)</f>
        <v>5000</v>
      </c>
      <c r="G1459" s="214" t="n">
        <v>1289744</v>
      </c>
      <c r="H1459" s="215" t="n">
        <v>37035.3567361111</v>
      </c>
      <c r="I1459" s="0" t="s">
        <v>1773</v>
      </c>
      <c r="M1459" s="0" t="s">
        <v>858</v>
      </c>
      <c r="N1459" s="0" t="s">
        <v>1305</v>
      </c>
      <c r="O1459" s="0" t="s">
        <v>1581</v>
      </c>
      <c r="P1459" s="216" t="n">
        <v>5000</v>
      </c>
      <c r="S1459" s="0" t="s">
        <v>1026</v>
      </c>
      <c r="T1459" s="0" t="s">
        <v>784</v>
      </c>
      <c r="U1459" s="218" t="n">
        <v>9.1</v>
      </c>
      <c r="V1459" s="0" t="s">
        <v>1774</v>
      </c>
      <c r="W1459" s="0" t="s">
        <v>1579</v>
      </c>
      <c r="X1459" s="0" t="s">
        <v>1535</v>
      </c>
      <c r="Y1459" s="0" t="s">
        <v>1310</v>
      </c>
      <c r="Z1459" s="0" t="s">
        <v>571</v>
      </c>
      <c r="AA1459" s="0" t="n">
        <v>807416</v>
      </c>
      <c r="AB1459" s="215" t="n">
        <v>37036.875</v>
      </c>
      <c r="AC1459" s="215" t="n">
        <v>37036.875</v>
      </c>
    </row>
    <row r="1460" customFormat="false" ht="12.75" hidden="false" customHeight="false" outlineLevel="0" collapsed="false">
      <c r="A1460" s="208" t="str">
        <f aca="false">B1460&amp;" "&amp;C1460&amp;" "&amp;D1460</f>
        <v>US Natural Gas Physical</v>
      </c>
      <c r="B1460" s="208" t="str">
        <f aca="false">IF((LEFT(N1460,2)="US"),"US","")</f>
        <v>US</v>
      </c>
      <c r="C1460" s="208" t="str">
        <f aca="false">M1460</f>
        <v>Natural Gas</v>
      </c>
      <c r="D1460" s="208" t="str">
        <f aca="false">IF(ISNUMBER(FIND("Phy",N1460))=TRUE(),"Physical","Financial")</f>
        <v>Physical</v>
      </c>
      <c r="E1460" s="208" t="n">
        <f aca="false">IF(VLOOKUP(S1460,'DD-Lookup'!$J$6:$L$50,3,FALSE())="Monthly",(YEAR(AC1460)-YEAR(AB1460))*12+MONTH(AC1460)-MONTH(AB1460)+1,(AC1460-AB1460+1))</f>
        <v>1</v>
      </c>
      <c r="F1460" s="239" t="n">
        <f aca="false">E1460*SUM(P1460:Q1460)</f>
        <v>10000</v>
      </c>
      <c r="G1460" s="214" t="n">
        <v>1289743</v>
      </c>
      <c r="H1460" s="215" t="n">
        <v>37035.3567361111</v>
      </c>
      <c r="I1460" s="0" t="s">
        <v>600</v>
      </c>
      <c r="M1460" s="0" t="s">
        <v>858</v>
      </c>
      <c r="N1460" s="0" t="s">
        <v>1305</v>
      </c>
      <c r="O1460" s="0" t="s">
        <v>1313</v>
      </c>
      <c r="P1460" s="216" t="n">
        <v>10000</v>
      </c>
      <c r="S1460" s="0" t="s">
        <v>1026</v>
      </c>
      <c r="T1460" s="0" t="s">
        <v>784</v>
      </c>
      <c r="U1460" s="218" t="n">
        <v>4.0925</v>
      </c>
      <c r="V1460" s="0" t="s">
        <v>1425</v>
      </c>
      <c r="W1460" s="0" t="s">
        <v>1314</v>
      </c>
      <c r="X1460" s="0" t="s">
        <v>1315</v>
      </c>
      <c r="Y1460" s="0" t="s">
        <v>1310</v>
      </c>
      <c r="Z1460" s="0" t="s">
        <v>571</v>
      </c>
      <c r="AA1460" s="0" t="n">
        <v>807417</v>
      </c>
      <c r="AB1460" s="215" t="n">
        <v>37036.875</v>
      </c>
      <c r="AC1460" s="215" t="n">
        <v>37036.875</v>
      </c>
    </row>
    <row r="1461" customFormat="false" ht="12.75" hidden="false" customHeight="false" outlineLevel="0" collapsed="false">
      <c r="A1461" s="208" t="str">
        <f aca="false">B1461&amp;" "&amp;C1461&amp;" "&amp;D1461</f>
        <v>US Natural Gas Financial</v>
      </c>
      <c r="B1461" s="208" t="str">
        <f aca="false">IF((LEFT(N1461,2)="US"),"US","")</f>
        <v>US</v>
      </c>
      <c r="C1461" s="208" t="str">
        <f aca="false">M1461</f>
        <v>Natural Gas</v>
      </c>
      <c r="D1461" s="208" t="str">
        <f aca="false">IF(ISNUMBER(FIND("Phy",N1461))=TRUE(),"Physical","Financial")</f>
        <v>Financial</v>
      </c>
      <c r="E1461" s="208" t="n">
        <f aca="false">IF(VLOOKUP(S1461,'DD-Lookup'!$J$6:$L$50,3,FALSE())="Monthly",(YEAR(AC1461)-YEAR(AB1461))*12+MONTH(AC1461)-MONTH(AB1461)+1,(AC1461-AB1461+1))</f>
        <v>30</v>
      </c>
      <c r="F1461" s="239" t="n">
        <f aca="false">E1461*SUM(P1461:Q1461)</f>
        <v>150000</v>
      </c>
      <c r="G1461" s="214" t="n">
        <v>1289746</v>
      </c>
      <c r="H1461" s="215" t="n">
        <v>37035.3567592593</v>
      </c>
      <c r="I1461" s="0" t="s">
        <v>2023</v>
      </c>
      <c r="M1461" s="0" t="s">
        <v>858</v>
      </c>
      <c r="N1461" s="0" t="s">
        <v>1024</v>
      </c>
      <c r="O1461" s="0" t="s">
        <v>1025</v>
      </c>
      <c r="Q1461" s="216" t="n">
        <v>5000</v>
      </c>
      <c r="S1461" s="0" t="s">
        <v>1026</v>
      </c>
      <c r="T1461" s="0" t="s">
        <v>784</v>
      </c>
      <c r="U1461" s="218" t="n">
        <v>4.215</v>
      </c>
      <c r="V1461" s="0" t="s">
        <v>2024</v>
      </c>
      <c r="W1461" s="0" t="s">
        <v>1028</v>
      </c>
      <c r="X1461" s="0" t="s">
        <v>1029</v>
      </c>
      <c r="Y1461" s="0" t="s">
        <v>838</v>
      </c>
      <c r="Z1461" s="0" t="s">
        <v>571</v>
      </c>
      <c r="AA1461" s="0" t="s">
        <v>2025</v>
      </c>
      <c r="AB1461" s="215" t="n">
        <v>37043.875</v>
      </c>
      <c r="AC1461" s="215" t="n">
        <v>37072.875</v>
      </c>
    </row>
    <row r="1462" customFormat="false" ht="12.75" hidden="false" customHeight="false" outlineLevel="0" collapsed="false">
      <c r="A1462" s="208" t="str">
        <f aca="false">B1462&amp;" "&amp;C1462&amp;" "&amp;D1462</f>
        <v>US Natural Gas Physical</v>
      </c>
      <c r="B1462" s="208" t="str">
        <f aca="false">IF((LEFT(N1462,2)="US"),"US","")</f>
        <v>US</v>
      </c>
      <c r="C1462" s="208" t="str">
        <f aca="false">M1462</f>
        <v>Natural Gas</v>
      </c>
      <c r="D1462" s="208" t="str">
        <f aca="false">IF(ISNUMBER(FIND("Phy",N1462))=TRUE(),"Physical","Financial")</f>
        <v>Physical</v>
      </c>
      <c r="E1462" s="208" t="n">
        <f aca="false">IF(VLOOKUP(S1462,'DD-Lookup'!$J$6:$L$50,3,FALSE())="Monthly",(YEAR(AC1462)-YEAR(AB1462))*12+MONTH(AC1462)-MONTH(AB1462)+1,(AC1462-AB1462+1))</f>
        <v>1</v>
      </c>
      <c r="F1462" s="239" t="n">
        <f aca="false">E1462*SUM(P1462:Q1462)</f>
        <v>5000</v>
      </c>
      <c r="G1462" s="214" t="n">
        <v>1289747</v>
      </c>
      <c r="H1462" s="215" t="n">
        <v>37035.3567708333</v>
      </c>
      <c r="I1462" s="0" t="s">
        <v>1505</v>
      </c>
      <c r="M1462" s="0" t="s">
        <v>858</v>
      </c>
      <c r="N1462" s="0" t="s">
        <v>1305</v>
      </c>
      <c r="O1462" s="0" t="s">
        <v>1418</v>
      </c>
      <c r="Q1462" s="216" t="n">
        <v>5000</v>
      </c>
      <c r="S1462" s="0" t="s">
        <v>1026</v>
      </c>
      <c r="T1462" s="0" t="s">
        <v>784</v>
      </c>
      <c r="U1462" s="218" t="n">
        <v>4.52</v>
      </c>
      <c r="V1462" s="0" t="s">
        <v>1506</v>
      </c>
      <c r="W1462" s="0" t="s">
        <v>1388</v>
      </c>
      <c r="X1462" s="0" t="s">
        <v>1389</v>
      </c>
      <c r="Y1462" s="0" t="s">
        <v>1310</v>
      </c>
      <c r="Z1462" s="0" t="s">
        <v>571</v>
      </c>
      <c r="AA1462" s="0" t="n">
        <v>807418</v>
      </c>
      <c r="AB1462" s="215" t="n">
        <v>37036.875</v>
      </c>
      <c r="AC1462" s="215" t="n">
        <v>37036.875</v>
      </c>
    </row>
    <row r="1463" customFormat="false" ht="12.75" hidden="false" customHeight="false" outlineLevel="0" collapsed="false">
      <c r="A1463" s="208" t="str">
        <f aca="false">B1463&amp;" "&amp;C1463&amp;" "&amp;D1463</f>
        <v>US Natural Gas Physical</v>
      </c>
      <c r="B1463" s="208" t="str">
        <f aca="false">IF((LEFT(N1463,2)="US"),"US","")</f>
        <v>US</v>
      </c>
      <c r="C1463" s="208" t="str">
        <f aca="false">M1463</f>
        <v>Natural Gas</v>
      </c>
      <c r="D1463" s="208" t="str">
        <f aca="false">IF(ISNUMBER(FIND("Phy",N1463))=TRUE(),"Physical","Financial")</f>
        <v>Physical</v>
      </c>
      <c r="E1463" s="208" t="n">
        <f aca="false">IF(VLOOKUP(S1463,'DD-Lookup'!$J$6:$L$50,3,FALSE())="Monthly",(YEAR(AC1463)-YEAR(AB1463))*12+MONTH(AC1463)-MONTH(AB1463)+1,(AC1463-AB1463+1))</f>
        <v>1</v>
      </c>
      <c r="F1463" s="239" t="n">
        <f aca="false">E1463*SUM(P1463:Q1463)</f>
        <v>5718</v>
      </c>
      <c r="G1463" s="214" t="n">
        <v>1289748</v>
      </c>
      <c r="H1463" s="215" t="n">
        <v>37035.3568287037</v>
      </c>
      <c r="I1463" s="0" t="s">
        <v>1073</v>
      </c>
      <c r="M1463" s="0" t="s">
        <v>858</v>
      </c>
      <c r="N1463" s="0" t="s">
        <v>1305</v>
      </c>
      <c r="O1463" s="0" t="s">
        <v>1319</v>
      </c>
      <c r="Q1463" s="216" t="n">
        <v>5718</v>
      </c>
      <c r="S1463" s="0" t="s">
        <v>1026</v>
      </c>
      <c r="T1463" s="0" t="s">
        <v>784</v>
      </c>
      <c r="U1463" s="218" t="n">
        <v>4.0375</v>
      </c>
      <c r="V1463" s="0" t="s">
        <v>2026</v>
      </c>
      <c r="W1463" s="0" t="s">
        <v>1314</v>
      </c>
      <c r="X1463" s="0" t="s">
        <v>1315</v>
      </c>
      <c r="Y1463" s="0" t="s">
        <v>1310</v>
      </c>
      <c r="Z1463" s="0" t="s">
        <v>571</v>
      </c>
      <c r="AA1463" s="0" t="n">
        <v>807419</v>
      </c>
      <c r="AB1463" s="215" t="n">
        <v>37036.875</v>
      </c>
      <c r="AC1463" s="215" t="n">
        <v>37036.875</v>
      </c>
    </row>
    <row r="1464" customFormat="false" ht="12.75" hidden="false" customHeight="false" outlineLevel="0" collapsed="false">
      <c r="A1464" s="208" t="str">
        <f aca="false">B1464&amp;" "&amp;C1464&amp;" "&amp;D1464</f>
        <v>US Power Physical</v>
      </c>
      <c r="B1464" s="208" t="str">
        <f aca="false">IF((LEFT(N1464,2)="US"),"US","")</f>
        <v>US</v>
      </c>
      <c r="C1464" s="208" t="str">
        <f aca="false">M1464</f>
        <v>Power</v>
      </c>
      <c r="D1464" s="208" t="str">
        <f aca="false">IF(ISNUMBER(FIND("Phy",N1464))=TRUE(),"Physical","Financial")</f>
        <v>Physical</v>
      </c>
      <c r="E1464" s="208" t="n">
        <f aca="false">IF(VLOOKUP(S1464,'DD-Lookup'!$J$6:$L$50,3,FALSE())="Monthly",(YEAR(AC1464)-YEAR(AB1464))*12+MONTH(AC1464)-MONTH(AB1464)+1,(AC1464-AB1464+1))</f>
        <v>2</v>
      </c>
      <c r="F1464" s="239" t="n">
        <f aca="false">E1464*SUM(P1464:Q1464)</f>
        <v>50</v>
      </c>
      <c r="G1464" s="214" t="n">
        <v>1289750</v>
      </c>
      <c r="H1464" s="215" t="n">
        <v>37035.3568518519</v>
      </c>
      <c r="I1464" s="0" t="s">
        <v>1662</v>
      </c>
      <c r="M1464" s="0" t="s">
        <v>67</v>
      </c>
      <c r="N1464" s="0" t="s">
        <v>1648</v>
      </c>
      <c r="O1464" s="0" t="s">
        <v>1656</v>
      </c>
      <c r="P1464" s="216" t="n">
        <v>25</v>
      </c>
      <c r="S1464" s="0" t="s">
        <v>930</v>
      </c>
      <c r="T1464" s="0" t="s">
        <v>784</v>
      </c>
      <c r="U1464" s="218" t="n">
        <v>123</v>
      </c>
      <c r="V1464" s="0" t="s">
        <v>1708</v>
      </c>
      <c r="W1464" s="0" t="s">
        <v>1651</v>
      </c>
      <c r="X1464" s="0" t="s">
        <v>1652</v>
      </c>
      <c r="Y1464" s="0" t="s">
        <v>1051</v>
      </c>
      <c r="Z1464" s="0" t="s">
        <v>618</v>
      </c>
      <c r="AA1464" s="0" t="n">
        <v>621385.1</v>
      </c>
      <c r="AB1464" s="215" t="n">
        <v>37038.875</v>
      </c>
      <c r="AC1464" s="215" t="n">
        <v>37039.875</v>
      </c>
    </row>
    <row r="1465" customFormat="false" ht="12.75" hidden="false" customHeight="false" outlineLevel="0" collapsed="false">
      <c r="A1465" s="208" t="str">
        <f aca="false">B1465&amp;" "&amp;C1465&amp;" "&amp;D1465</f>
        <v>US Natural Gas Physical</v>
      </c>
      <c r="B1465" s="208" t="str">
        <f aca="false">IF((LEFT(N1465,2)="US"),"US","")</f>
        <v>US</v>
      </c>
      <c r="C1465" s="208" t="str">
        <f aca="false">M1465</f>
        <v>Natural Gas</v>
      </c>
      <c r="D1465" s="208" t="str">
        <f aca="false">IF(ISNUMBER(FIND("Phy",N1465))=TRUE(),"Physical","Financial")</f>
        <v>Physical</v>
      </c>
      <c r="E1465" s="208" t="n">
        <f aca="false">IF(VLOOKUP(S1465,'DD-Lookup'!$J$6:$L$50,3,FALSE())="Monthly",(YEAR(AC1465)-YEAR(AB1465))*12+MONTH(AC1465)-MONTH(AB1465)+1,(AC1465-AB1465+1))</f>
        <v>1</v>
      </c>
      <c r="F1465" s="239" t="n">
        <f aca="false">E1465*SUM(P1465:Q1465)</f>
        <v>5000</v>
      </c>
      <c r="G1465" s="214" t="n">
        <v>1289751</v>
      </c>
      <c r="H1465" s="215" t="n">
        <v>37035.356875</v>
      </c>
      <c r="I1465" s="0" t="s">
        <v>1358</v>
      </c>
      <c r="M1465" s="0" t="s">
        <v>858</v>
      </c>
      <c r="N1465" s="0" t="s">
        <v>1305</v>
      </c>
      <c r="O1465" s="0" t="s">
        <v>1363</v>
      </c>
      <c r="P1465" s="216" t="n">
        <v>5000</v>
      </c>
      <c r="S1465" s="0" t="s">
        <v>1026</v>
      </c>
      <c r="T1465" s="0" t="s">
        <v>784</v>
      </c>
      <c r="U1465" s="218" t="n">
        <v>4.0825</v>
      </c>
      <c r="V1465" s="0" t="s">
        <v>1364</v>
      </c>
      <c r="W1465" s="0" t="s">
        <v>1361</v>
      </c>
      <c r="X1465" s="0" t="s">
        <v>1362</v>
      </c>
      <c r="Y1465" s="0" t="s">
        <v>1310</v>
      </c>
      <c r="Z1465" s="0" t="s">
        <v>571</v>
      </c>
      <c r="AA1465" s="0" t="n">
        <v>807420</v>
      </c>
      <c r="AB1465" s="215" t="n">
        <v>37036.875</v>
      </c>
      <c r="AC1465" s="215" t="n">
        <v>37036.875</v>
      </c>
    </row>
    <row r="1466" customFormat="false" ht="12.75" hidden="false" customHeight="false" outlineLevel="0" collapsed="false">
      <c r="A1466" s="208" t="str">
        <f aca="false">B1466&amp;" "&amp;C1466&amp;" "&amp;D1466</f>
        <v>US Natural Gas Physical</v>
      </c>
      <c r="B1466" s="208" t="str">
        <f aca="false">IF((LEFT(N1466,2)="US"),"US","")</f>
        <v>US</v>
      </c>
      <c r="C1466" s="208" t="str">
        <f aca="false">M1466</f>
        <v>Natural Gas</v>
      </c>
      <c r="D1466" s="208" t="str">
        <f aca="false">IF(ISNUMBER(FIND("Phy",N1466))=TRUE(),"Physical","Financial")</f>
        <v>Physical</v>
      </c>
      <c r="E1466" s="208" t="n">
        <f aca="false">IF(VLOOKUP(S1466,'DD-Lookup'!$J$6:$L$50,3,FALSE())="Monthly",(YEAR(AC1466)-YEAR(AB1466))*12+MONTH(AC1466)-MONTH(AB1466)+1,(AC1466-AB1466+1))</f>
        <v>1</v>
      </c>
      <c r="F1466" s="239" t="n">
        <f aca="false">E1466*SUM(P1466:Q1466)</f>
        <v>5000</v>
      </c>
      <c r="G1466" s="214" t="n">
        <v>1289752</v>
      </c>
      <c r="H1466" s="215" t="n">
        <v>37035.3568981482</v>
      </c>
      <c r="I1466" s="0" t="s">
        <v>1505</v>
      </c>
      <c r="M1466" s="0" t="s">
        <v>858</v>
      </c>
      <c r="N1466" s="0" t="s">
        <v>1305</v>
      </c>
      <c r="O1466" s="0" t="s">
        <v>1418</v>
      </c>
      <c r="Q1466" s="216" t="n">
        <v>5000</v>
      </c>
      <c r="S1466" s="0" t="s">
        <v>1026</v>
      </c>
      <c r="T1466" s="0" t="s">
        <v>784</v>
      </c>
      <c r="U1466" s="218" t="n">
        <v>4.53</v>
      </c>
      <c r="V1466" s="0" t="s">
        <v>1506</v>
      </c>
      <c r="W1466" s="0" t="s">
        <v>1388</v>
      </c>
      <c r="X1466" s="0" t="s">
        <v>1389</v>
      </c>
      <c r="Y1466" s="0" t="s">
        <v>1310</v>
      </c>
      <c r="Z1466" s="0" t="s">
        <v>571</v>
      </c>
      <c r="AA1466" s="0" t="n">
        <v>807421</v>
      </c>
      <c r="AB1466" s="215" t="n">
        <v>37036.875</v>
      </c>
      <c r="AC1466" s="215" t="n">
        <v>37036.875</v>
      </c>
    </row>
    <row r="1467" customFormat="false" ht="12.75" hidden="false" customHeight="false" outlineLevel="0" collapsed="false">
      <c r="A1467" s="208" t="str">
        <f aca="false">B1467&amp;" "&amp;C1467&amp;" "&amp;D1467</f>
        <v>US Natural Gas Financial</v>
      </c>
      <c r="B1467" s="208" t="str">
        <f aca="false">IF((LEFT(N1467,2)="US"),"US","")</f>
        <v>US</v>
      </c>
      <c r="C1467" s="208" t="str">
        <f aca="false">M1467</f>
        <v>Natural Gas</v>
      </c>
      <c r="D1467" s="208" t="str">
        <f aca="false">IF(ISNUMBER(FIND("Phy",N1467))=TRUE(),"Physical","Financial")</f>
        <v>Financial</v>
      </c>
      <c r="E1467" s="208" t="n">
        <f aca="false">IF(VLOOKUP(S1467,'DD-Lookup'!$J$6:$L$50,3,FALSE())="Monthly",(YEAR(AC1467)-YEAR(AB1467))*12+MONTH(AC1467)-MONTH(AB1467)+1,(AC1467-AB1467+1))</f>
        <v>30</v>
      </c>
      <c r="F1467" s="239" t="n">
        <f aca="false">E1467*SUM(P1467:Q1467)</f>
        <v>300000</v>
      </c>
      <c r="G1467" s="214" t="n">
        <v>1289754</v>
      </c>
      <c r="H1467" s="215" t="n">
        <v>37035.3569097222</v>
      </c>
      <c r="I1467" s="0" t="s">
        <v>1233</v>
      </c>
      <c r="M1467" s="0" t="s">
        <v>858</v>
      </c>
      <c r="N1467" s="0" t="s">
        <v>1024</v>
      </c>
      <c r="O1467" s="0" t="s">
        <v>1025</v>
      </c>
      <c r="P1467" s="216" t="n">
        <v>10000</v>
      </c>
      <c r="S1467" s="0" t="s">
        <v>1026</v>
      </c>
      <c r="T1467" s="0" t="s">
        <v>784</v>
      </c>
      <c r="U1467" s="218" t="n">
        <v>4.21</v>
      </c>
      <c r="V1467" s="0" t="s">
        <v>2027</v>
      </c>
      <c r="W1467" s="0" t="s">
        <v>1028</v>
      </c>
      <c r="X1467" s="0" t="s">
        <v>1029</v>
      </c>
      <c r="Y1467" s="0" t="s">
        <v>838</v>
      </c>
      <c r="Z1467" s="0" t="s">
        <v>571</v>
      </c>
      <c r="AA1467" s="0" t="s">
        <v>2028</v>
      </c>
      <c r="AB1467" s="215" t="n">
        <v>37043.875</v>
      </c>
      <c r="AC1467" s="215" t="n">
        <v>37072.875</v>
      </c>
    </row>
    <row r="1468" customFormat="false" ht="12.75" hidden="false" customHeight="false" outlineLevel="0" collapsed="false">
      <c r="A1468" s="208" t="str">
        <f aca="false">B1468&amp;" "&amp;C1468&amp;" "&amp;D1468</f>
        <v>US Natural Gas Physical</v>
      </c>
      <c r="B1468" s="208" t="str">
        <f aca="false">IF((LEFT(N1468,2)="US"),"US","")</f>
        <v>US</v>
      </c>
      <c r="C1468" s="208" t="str">
        <f aca="false">M1468</f>
        <v>Natural Gas</v>
      </c>
      <c r="D1468" s="208" t="str">
        <f aca="false">IF(ISNUMBER(FIND("Phy",N1468))=TRUE(),"Physical","Financial")</f>
        <v>Physical</v>
      </c>
      <c r="E1468" s="208" t="n">
        <f aca="false">IF(VLOOKUP(S1468,'DD-Lookup'!$J$6:$L$50,3,FALSE())="Monthly",(YEAR(AC1468)-YEAR(AB1468))*12+MONTH(AC1468)-MONTH(AB1468)+1,(AC1468-AB1468+1))</f>
        <v>1</v>
      </c>
      <c r="F1468" s="239" t="n">
        <f aca="false">E1468*SUM(P1468:Q1468)</f>
        <v>5000</v>
      </c>
      <c r="G1468" s="214" t="n">
        <v>1289753</v>
      </c>
      <c r="H1468" s="215" t="n">
        <v>37035.3569097222</v>
      </c>
      <c r="I1468" s="0" t="s">
        <v>2029</v>
      </c>
      <c r="M1468" s="0" t="s">
        <v>858</v>
      </c>
      <c r="N1468" s="0" t="s">
        <v>1305</v>
      </c>
      <c r="O1468" s="0" t="s">
        <v>1363</v>
      </c>
      <c r="Q1468" s="216" t="n">
        <v>5000</v>
      </c>
      <c r="S1468" s="0" t="s">
        <v>1026</v>
      </c>
      <c r="T1468" s="0" t="s">
        <v>784</v>
      </c>
      <c r="U1468" s="218" t="n">
        <v>4.085</v>
      </c>
      <c r="V1468" s="0" t="s">
        <v>2030</v>
      </c>
      <c r="W1468" s="0" t="s">
        <v>1361</v>
      </c>
      <c r="X1468" s="0" t="s">
        <v>1362</v>
      </c>
      <c r="Y1468" s="0" t="s">
        <v>1310</v>
      </c>
      <c r="Z1468" s="0" t="s">
        <v>571</v>
      </c>
      <c r="AA1468" s="0" t="n">
        <v>807422</v>
      </c>
      <c r="AB1468" s="215" t="n">
        <v>37036.875</v>
      </c>
      <c r="AC1468" s="215" t="n">
        <v>37036.875</v>
      </c>
    </row>
    <row r="1469" customFormat="false" ht="12.75" hidden="false" customHeight="false" outlineLevel="0" collapsed="false">
      <c r="A1469" s="208" t="str">
        <f aca="false">B1469&amp;" "&amp;C1469&amp;" "&amp;D1469</f>
        <v>US Natural Gas Physical</v>
      </c>
      <c r="B1469" s="208" t="str">
        <f aca="false">IF((LEFT(N1469,2)="US"),"US","")</f>
        <v>US</v>
      </c>
      <c r="C1469" s="208" t="str">
        <f aca="false">M1469</f>
        <v>Natural Gas</v>
      </c>
      <c r="D1469" s="208" t="str">
        <f aca="false">IF(ISNUMBER(FIND("Phy",N1469))=TRUE(),"Physical","Financial")</f>
        <v>Physical</v>
      </c>
      <c r="E1469" s="208" t="n">
        <f aca="false">IF(VLOOKUP(S1469,'DD-Lookup'!$J$6:$L$50,3,FALSE())="Monthly",(YEAR(AC1469)-YEAR(AB1469))*12+MONTH(AC1469)-MONTH(AB1469)+1,(AC1469-AB1469+1))</f>
        <v>1</v>
      </c>
      <c r="F1469" s="239" t="n">
        <f aca="false">E1469*SUM(P1469:Q1469)</f>
        <v>10000</v>
      </c>
      <c r="G1469" s="214" t="n">
        <v>1289755</v>
      </c>
      <c r="H1469" s="215" t="n">
        <v>37035.3569444444</v>
      </c>
      <c r="I1469" s="0" t="s">
        <v>1399</v>
      </c>
      <c r="M1469" s="0" t="s">
        <v>858</v>
      </c>
      <c r="N1469" s="0" t="s">
        <v>1305</v>
      </c>
      <c r="O1469" s="0" t="s">
        <v>1313</v>
      </c>
      <c r="Q1469" s="216" t="n">
        <v>10000</v>
      </c>
      <c r="S1469" s="0" t="s">
        <v>1026</v>
      </c>
      <c r="T1469" s="0" t="s">
        <v>784</v>
      </c>
      <c r="U1469" s="218" t="n">
        <v>4.0975</v>
      </c>
      <c r="V1469" s="0" t="s">
        <v>1400</v>
      </c>
      <c r="W1469" s="0" t="s">
        <v>1314</v>
      </c>
      <c r="X1469" s="0" t="s">
        <v>1315</v>
      </c>
      <c r="Y1469" s="0" t="s">
        <v>1310</v>
      </c>
      <c r="Z1469" s="0" t="s">
        <v>571</v>
      </c>
      <c r="AA1469" s="0" t="n">
        <v>807424</v>
      </c>
      <c r="AB1469" s="215" t="n">
        <v>37036.875</v>
      </c>
      <c r="AC1469" s="215" t="n">
        <v>37036.875</v>
      </c>
    </row>
    <row r="1470" customFormat="false" ht="12.75" hidden="false" customHeight="false" outlineLevel="0" collapsed="false">
      <c r="A1470" s="208" t="str">
        <f aca="false">B1470&amp;" "&amp;C1470&amp;" "&amp;D1470</f>
        <v>US Natural Gas Physical</v>
      </c>
      <c r="B1470" s="208" t="str">
        <f aca="false">IF((LEFT(N1470,2)="US"),"US","")</f>
        <v>US</v>
      </c>
      <c r="C1470" s="208" t="str">
        <f aca="false">M1470</f>
        <v>Natural Gas</v>
      </c>
      <c r="D1470" s="208" t="str">
        <f aca="false">IF(ISNUMBER(FIND("Phy",N1470))=TRUE(),"Physical","Financial")</f>
        <v>Physical</v>
      </c>
      <c r="E1470" s="208" t="n">
        <f aca="false">IF(VLOOKUP(S1470,'DD-Lookup'!$J$6:$L$50,3,FALSE())="Monthly",(YEAR(AC1470)-YEAR(AB1470))*12+MONTH(AC1470)-MONTH(AB1470)+1,(AC1470-AB1470+1))</f>
        <v>1</v>
      </c>
      <c r="F1470" s="239" t="n">
        <f aca="false">E1470*SUM(P1470:Q1470)</f>
        <v>10000</v>
      </c>
      <c r="G1470" s="214" t="n">
        <v>1289756</v>
      </c>
      <c r="H1470" s="215" t="n">
        <v>37035.3569675926</v>
      </c>
      <c r="I1470" s="0" t="s">
        <v>2031</v>
      </c>
      <c r="M1470" s="0" t="s">
        <v>858</v>
      </c>
      <c r="N1470" s="0" t="s">
        <v>1305</v>
      </c>
      <c r="O1470" s="0" t="s">
        <v>1533</v>
      </c>
      <c r="Q1470" s="216" t="n">
        <v>10000</v>
      </c>
      <c r="S1470" s="0" t="s">
        <v>1026</v>
      </c>
      <c r="T1470" s="0" t="s">
        <v>784</v>
      </c>
      <c r="U1470" s="218" t="n">
        <v>4.025</v>
      </c>
      <c r="V1470" s="0" t="s">
        <v>2032</v>
      </c>
      <c r="W1470" s="0" t="s">
        <v>1514</v>
      </c>
      <c r="X1470" s="0" t="s">
        <v>1535</v>
      </c>
      <c r="Y1470" s="0" t="s">
        <v>1310</v>
      </c>
      <c r="Z1470" s="0" t="s">
        <v>571</v>
      </c>
      <c r="AA1470" s="0" t="n">
        <v>807426</v>
      </c>
      <c r="AB1470" s="215" t="n">
        <v>37036.875</v>
      </c>
      <c r="AC1470" s="215" t="n">
        <v>37036.875</v>
      </c>
    </row>
    <row r="1471" customFormat="false" ht="12.75" hidden="false" customHeight="false" outlineLevel="0" collapsed="false">
      <c r="A1471" s="208" t="str">
        <f aca="false">B1471&amp;" "&amp;C1471&amp;" "&amp;D1471</f>
        <v>US Natural Gas Physical</v>
      </c>
      <c r="B1471" s="208" t="str">
        <f aca="false">IF((LEFT(N1471,2)="US"),"US","")</f>
        <v>US</v>
      </c>
      <c r="C1471" s="208" t="str">
        <f aca="false">M1471</f>
        <v>Natural Gas</v>
      </c>
      <c r="D1471" s="208" t="str">
        <f aca="false">IF(ISNUMBER(FIND("Phy",N1471))=TRUE(),"Physical","Financial")</f>
        <v>Physical</v>
      </c>
      <c r="E1471" s="208" t="n">
        <f aca="false">IF(VLOOKUP(S1471,'DD-Lookup'!$J$6:$L$50,3,FALSE())="Monthly",(YEAR(AC1471)-YEAR(AB1471))*12+MONTH(AC1471)-MONTH(AB1471)+1,(AC1471-AB1471+1))</f>
        <v>1</v>
      </c>
      <c r="F1471" s="239" t="n">
        <f aca="false">E1471*SUM(P1471:Q1471)</f>
        <v>5000</v>
      </c>
      <c r="G1471" s="214" t="n">
        <v>1289757</v>
      </c>
      <c r="H1471" s="215" t="n">
        <v>37035.3569675926</v>
      </c>
      <c r="I1471" s="0" t="s">
        <v>1073</v>
      </c>
      <c r="M1471" s="0" t="s">
        <v>858</v>
      </c>
      <c r="N1471" s="0" t="s">
        <v>1305</v>
      </c>
      <c r="O1471" s="0" t="s">
        <v>1363</v>
      </c>
      <c r="P1471" s="216" t="n">
        <v>5000</v>
      </c>
      <c r="S1471" s="0" t="s">
        <v>1026</v>
      </c>
      <c r="T1471" s="0" t="s">
        <v>784</v>
      </c>
      <c r="U1471" s="218" t="n">
        <v>4.0825</v>
      </c>
      <c r="V1471" s="0" t="s">
        <v>2033</v>
      </c>
      <c r="W1471" s="0" t="s">
        <v>1361</v>
      </c>
      <c r="X1471" s="0" t="s">
        <v>1362</v>
      </c>
      <c r="Y1471" s="0" t="s">
        <v>1310</v>
      </c>
      <c r="Z1471" s="0" t="s">
        <v>571</v>
      </c>
      <c r="AA1471" s="0" t="n">
        <v>807425</v>
      </c>
      <c r="AB1471" s="215" t="n">
        <v>37036.875</v>
      </c>
      <c r="AC1471" s="215" t="n">
        <v>37036.875</v>
      </c>
    </row>
    <row r="1472" customFormat="false" ht="12.75" hidden="false" customHeight="false" outlineLevel="0" collapsed="false">
      <c r="A1472" s="208" t="str">
        <f aca="false">B1472&amp;" "&amp;C1472&amp;" "&amp;D1472</f>
        <v>US Natural Gas Physical</v>
      </c>
      <c r="B1472" s="208" t="str">
        <f aca="false">IF((LEFT(N1472,2)="US"),"US","")</f>
        <v>US</v>
      </c>
      <c r="C1472" s="208" t="str">
        <f aca="false">M1472</f>
        <v>Natural Gas</v>
      </c>
      <c r="D1472" s="208" t="str">
        <f aca="false">IF(ISNUMBER(FIND("Phy",N1472))=TRUE(),"Physical","Financial")</f>
        <v>Physical</v>
      </c>
      <c r="E1472" s="208" t="n">
        <f aca="false">IF(VLOOKUP(S1472,'DD-Lookup'!$J$6:$L$50,3,FALSE())="Monthly",(YEAR(AC1472)-YEAR(AB1472))*12+MONTH(AC1472)-MONTH(AB1472)+1,(AC1472-AB1472+1))</f>
        <v>1</v>
      </c>
      <c r="F1472" s="239" t="n">
        <f aca="false">E1472*SUM(P1472:Q1472)</f>
        <v>10000</v>
      </c>
      <c r="G1472" s="214" t="n">
        <v>1289758</v>
      </c>
      <c r="H1472" s="215" t="n">
        <v>37035.3569791667</v>
      </c>
      <c r="I1472" s="0" t="s">
        <v>1500</v>
      </c>
      <c r="M1472" s="0" t="s">
        <v>858</v>
      </c>
      <c r="N1472" s="0" t="s">
        <v>1305</v>
      </c>
      <c r="O1472" s="0" t="s">
        <v>1557</v>
      </c>
      <c r="P1472" s="216" t="n">
        <v>10000</v>
      </c>
      <c r="S1472" s="0" t="s">
        <v>1026</v>
      </c>
      <c r="T1472" s="0" t="s">
        <v>784</v>
      </c>
      <c r="U1472" s="218" t="n">
        <v>12.8</v>
      </c>
      <c r="V1472" s="0" t="s">
        <v>1578</v>
      </c>
      <c r="W1472" s="0" t="s">
        <v>1559</v>
      </c>
      <c r="X1472" s="0" t="s">
        <v>1535</v>
      </c>
      <c r="Y1472" s="0" t="s">
        <v>1310</v>
      </c>
      <c r="Z1472" s="0" t="s">
        <v>571</v>
      </c>
      <c r="AA1472" s="0" t="n">
        <v>807427</v>
      </c>
      <c r="AB1472" s="215" t="n">
        <v>37036.875</v>
      </c>
      <c r="AC1472" s="215" t="n">
        <v>37036.875</v>
      </c>
    </row>
    <row r="1473" customFormat="false" ht="12.75" hidden="false" customHeight="false" outlineLevel="0" collapsed="false">
      <c r="A1473" s="208" t="str">
        <f aca="false">B1473&amp;" "&amp;C1473&amp;" "&amp;D1473</f>
        <v>US Natural Gas Financial</v>
      </c>
      <c r="B1473" s="208" t="str">
        <f aca="false">IF((LEFT(N1473,2)="US"),"US","")</f>
        <v>US</v>
      </c>
      <c r="C1473" s="208" t="str">
        <f aca="false">M1473</f>
        <v>Natural Gas</v>
      </c>
      <c r="D1473" s="208" t="str">
        <f aca="false">IF(ISNUMBER(FIND("Phy",N1473))=TRUE(),"Physical","Financial")</f>
        <v>Financial</v>
      </c>
      <c r="E1473" s="208" t="n">
        <f aca="false">IF(VLOOKUP(S1473,'DD-Lookup'!$J$6:$L$50,3,FALSE())="Monthly",(YEAR(AC1473)-YEAR(AB1473))*12+MONTH(AC1473)-MONTH(AB1473)+1,(AC1473-AB1473+1))</f>
        <v>30</v>
      </c>
      <c r="F1473" s="239" t="n">
        <f aca="false">E1473*SUM(P1473:Q1473)</f>
        <v>150000</v>
      </c>
      <c r="G1473" s="214" t="n">
        <v>1289759</v>
      </c>
      <c r="H1473" s="215" t="n">
        <v>37035.3569907407</v>
      </c>
      <c r="I1473" s="0" t="s">
        <v>1115</v>
      </c>
      <c r="M1473" s="0" t="s">
        <v>858</v>
      </c>
      <c r="N1473" s="0" t="s">
        <v>1024</v>
      </c>
      <c r="O1473" s="0" t="s">
        <v>1025</v>
      </c>
      <c r="P1473" s="216" t="n">
        <v>5000</v>
      </c>
      <c r="S1473" s="0" t="s">
        <v>1026</v>
      </c>
      <c r="T1473" s="0" t="s">
        <v>784</v>
      </c>
      <c r="U1473" s="218" t="n">
        <v>4.21</v>
      </c>
      <c r="V1473" s="0" t="s">
        <v>1410</v>
      </c>
      <c r="W1473" s="0" t="s">
        <v>1028</v>
      </c>
      <c r="X1473" s="0" t="s">
        <v>1029</v>
      </c>
      <c r="Y1473" s="0" t="s">
        <v>838</v>
      </c>
      <c r="Z1473" s="0" t="s">
        <v>571</v>
      </c>
      <c r="AA1473" s="0" t="s">
        <v>2034</v>
      </c>
      <c r="AB1473" s="215" t="n">
        <v>37043.875</v>
      </c>
      <c r="AC1473" s="215" t="n">
        <v>37072.875</v>
      </c>
    </row>
    <row r="1474" customFormat="false" ht="12.75" hidden="false" customHeight="false" outlineLevel="0" collapsed="false">
      <c r="A1474" s="208" t="str">
        <f aca="false">B1474&amp;" "&amp;C1474&amp;" "&amp;D1474</f>
        <v>US Natural Gas Physical</v>
      </c>
      <c r="B1474" s="208" t="str">
        <f aca="false">IF((LEFT(N1474,2)="US"),"US","")</f>
        <v>US</v>
      </c>
      <c r="C1474" s="208" t="str">
        <f aca="false">M1474</f>
        <v>Natural Gas</v>
      </c>
      <c r="D1474" s="208" t="str">
        <f aca="false">IF(ISNUMBER(FIND("Phy",N1474))=TRUE(),"Physical","Financial")</f>
        <v>Physical</v>
      </c>
      <c r="E1474" s="208" t="n">
        <f aca="false">IF(VLOOKUP(S1474,'DD-Lookup'!$J$6:$L$50,3,FALSE())="Monthly",(YEAR(AC1474)-YEAR(AB1474))*12+MONTH(AC1474)-MONTH(AB1474)+1,(AC1474-AB1474+1))</f>
        <v>1</v>
      </c>
      <c r="F1474" s="239" t="n">
        <f aca="false">E1474*SUM(P1474:Q1474)</f>
        <v>10000</v>
      </c>
      <c r="G1474" s="214" t="n">
        <v>1289760</v>
      </c>
      <c r="H1474" s="215" t="n">
        <v>37035.3569907407</v>
      </c>
      <c r="I1474" s="0" t="s">
        <v>1225</v>
      </c>
      <c r="M1474" s="0" t="s">
        <v>858</v>
      </c>
      <c r="N1474" s="0" t="s">
        <v>1571</v>
      </c>
      <c r="O1474" s="0" t="s">
        <v>1981</v>
      </c>
      <c r="Q1474" s="216" t="n">
        <v>10000</v>
      </c>
      <c r="S1474" s="0" t="s">
        <v>1026</v>
      </c>
      <c r="T1474" s="0" t="s">
        <v>784</v>
      </c>
      <c r="U1474" s="218" t="n">
        <v>4.06</v>
      </c>
      <c r="V1474" s="0" t="s">
        <v>1955</v>
      </c>
      <c r="W1474" s="0" t="s">
        <v>1573</v>
      </c>
      <c r="X1474" s="0" t="s">
        <v>1574</v>
      </c>
      <c r="Y1474" s="0" t="s">
        <v>1310</v>
      </c>
      <c r="Z1474" s="0" t="s">
        <v>1575</v>
      </c>
      <c r="AA1474" s="0" t="n">
        <v>807428</v>
      </c>
      <c r="AB1474" s="215" t="n">
        <v>37036.875</v>
      </c>
      <c r="AC1474" s="215" t="n">
        <v>37036.875</v>
      </c>
    </row>
    <row r="1475" customFormat="false" ht="12.75" hidden="false" customHeight="false" outlineLevel="0" collapsed="false">
      <c r="A1475" s="208" t="str">
        <f aca="false">B1475&amp;" "&amp;C1475&amp;" "&amp;D1475</f>
        <v>US Natural Gas Physical</v>
      </c>
      <c r="B1475" s="208" t="str">
        <f aca="false">IF((LEFT(N1475,2)="US"),"US","")</f>
        <v>US</v>
      </c>
      <c r="C1475" s="208" t="str">
        <f aca="false">M1475</f>
        <v>Natural Gas</v>
      </c>
      <c r="D1475" s="208" t="str">
        <f aca="false">IF(ISNUMBER(FIND("Phy",N1475))=TRUE(),"Physical","Financial")</f>
        <v>Physical</v>
      </c>
      <c r="E1475" s="208" t="n">
        <f aca="false">IF(VLOOKUP(S1475,'DD-Lookup'!$J$6:$L$50,3,FALSE())="Monthly",(YEAR(AC1475)-YEAR(AB1475))*12+MONTH(AC1475)-MONTH(AB1475)+1,(AC1475-AB1475+1))</f>
        <v>1</v>
      </c>
      <c r="F1475" s="239" t="n">
        <f aca="false">E1475*SUM(P1475:Q1475)</f>
        <v>5000</v>
      </c>
      <c r="G1475" s="214" t="n">
        <v>1289761</v>
      </c>
      <c r="H1475" s="215" t="n">
        <v>37035.3570486111</v>
      </c>
      <c r="I1475" s="0" t="s">
        <v>1426</v>
      </c>
      <c r="M1475" s="0" t="s">
        <v>858</v>
      </c>
      <c r="N1475" s="0" t="s">
        <v>1305</v>
      </c>
      <c r="O1475" s="0" t="s">
        <v>1397</v>
      </c>
      <c r="P1475" s="216" t="n">
        <v>5000</v>
      </c>
      <c r="S1475" s="0" t="s">
        <v>1026</v>
      </c>
      <c r="T1475" s="0" t="s">
        <v>784</v>
      </c>
      <c r="U1475" s="218" t="n">
        <v>4.03</v>
      </c>
      <c r="V1475" s="0" t="s">
        <v>1427</v>
      </c>
      <c r="W1475" s="0" t="s">
        <v>1361</v>
      </c>
      <c r="X1475" s="0" t="s">
        <v>1362</v>
      </c>
      <c r="Y1475" s="0" t="s">
        <v>1310</v>
      </c>
      <c r="Z1475" s="0" t="s">
        <v>571</v>
      </c>
      <c r="AA1475" s="0" t="n">
        <v>807429</v>
      </c>
      <c r="AB1475" s="215" t="n">
        <v>37036.875</v>
      </c>
      <c r="AC1475" s="215" t="n">
        <v>37036.875</v>
      </c>
    </row>
    <row r="1476" customFormat="false" ht="12.75" hidden="false" customHeight="false" outlineLevel="0" collapsed="false">
      <c r="A1476" s="208" t="str">
        <f aca="false">B1476&amp;" "&amp;C1476&amp;" "&amp;D1476</f>
        <v>US Natural Gas Physical</v>
      </c>
      <c r="B1476" s="208" t="str">
        <f aca="false">IF((LEFT(N1476,2)="US"),"US","")</f>
        <v>US</v>
      </c>
      <c r="C1476" s="208" t="str">
        <f aca="false">M1476</f>
        <v>Natural Gas</v>
      </c>
      <c r="D1476" s="208" t="str">
        <f aca="false">IF(ISNUMBER(FIND("Phy",N1476))=TRUE(),"Physical","Financial")</f>
        <v>Physical</v>
      </c>
      <c r="E1476" s="208" t="n">
        <f aca="false">IF(VLOOKUP(S1476,'DD-Lookup'!$J$6:$L$50,3,FALSE())="Monthly",(YEAR(AC1476)-YEAR(AB1476))*12+MONTH(AC1476)-MONTH(AB1476)+1,(AC1476-AB1476+1))</f>
        <v>30</v>
      </c>
      <c r="F1476" s="239" t="n">
        <f aca="false">E1476*SUM(P1476:Q1476)</f>
        <v>150000</v>
      </c>
      <c r="G1476" s="214" t="n">
        <v>1289762</v>
      </c>
      <c r="H1476" s="215" t="n">
        <v>37035.3570717593</v>
      </c>
      <c r="I1476" s="0" t="s">
        <v>1073</v>
      </c>
      <c r="M1476" s="0" t="s">
        <v>858</v>
      </c>
      <c r="N1476" s="0" t="s">
        <v>1305</v>
      </c>
      <c r="O1476" s="0" t="s">
        <v>1756</v>
      </c>
      <c r="Q1476" s="216" t="n">
        <v>5000</v>
      </c>
      <c r="S1476" s="0" t="s">
        <v>1026</v>
      </c>
      <c r="T1476" s="0" t="s">
        <v>784</v>
      </c>
      <c r="U1476" s="218" t="n">
        <v>11.265</v>
      </c>
      <c r="V1476" s="0" t="s">
        <v>1558</v>
      </c>
      <c r="W1476" s="0" t="s">
        <v>1758</v>
      </c>
      <c r="X1476" s="0" t="s">
        <v>1535</v>
      </c>
      <c r="Y1476" s="0" t="s">
        <v>1310</v>
      </c>
      <c r="Z1476" s="0" t="s">
        <v>571</v>
      </c>
      <c r="AA1476" s="0" t="s">
        <v>2035</v>
      </c>
      <c r="AB1476" s="215" t="n">
        <v>37043.875</v>
      </c>
      <c r="AC1476" s="215" t="n">
        <v>37072.875</v>
      </c>
    </row>
    <row r="1477" customFormat="false" ht="12.75" hidden="false" customHeight="false" outlineLevel="0" collapsed="false">
      <c r="A1477" s="208" t="str">
        <f aca="false">B1477&amp;" "&amp;C1477&amp;" "&amp;D1477</f>
        <v>US Natural Gas Physical</v>
      </c>
      <c r="B1477" s="208" t="str">
        <f aca="false">IF((LEFT(N1477,2)="US"),"US","")</f>
        <v>US</v>
      </c>
      <c r="C1477" s="208" t="str">
        <f aca="false">M1477</f>
        <v>Natural Gas</v>
      </c>
      <c r="D1477" s="208" t="str">
        <f aca="false">IF(ISNUMBER(FIND("Phy",N1477))=TRUE(),"Physical","Financial")</f>
        <v>Physical</v>
      </c>
      <c r="E1477" s="208" t="n">
        <f aca="false">IF(VLOOKUP(S1477,'DD-Lookup'!$J$6:$L$50,3,FALSE())="Monthly",(YEAR(AC1477)-YEAR(AB1477))*12+MONTH(AC1477)-MONTH(AB1477)+1,(AC1477-AB1477+1))</f>
        <v>1</v>
      </c>
      <c r="F1477" s="239" t="n">
        <f aca="false">E1477*SUM(P1477:Q1477)</f>
        <v>9820</v>
      </c>
      <c r="G1477" s="214" t="n">
        <v>1289764</v>
      </c>
      <c r="H1477" s="215" t="n">
        <v>37035.3570833333</v>
      </c>
      <c r="I1477" s="0" t="s">
        <v>1141</v>
      </c>
      <c r="M1477" s="0" t="s">
        <v>858</v>
      </c>
      <c r="N1477" s="0" t="s">
        <v>1305</v>
      </c>
      <c r="O1477" s="0" t="s">
        <v>1533</v>
      </c>
      <c r="P1477" s="216" t="n">
        <v>9820</v>
      </c>
      <c r="S1477" s="0" t="s">
        <v>1026</v>
      </c>
      <c r="T1477" s="0" t="s">
        <v>784</v>
      </c>
      <c r="U1477" s="218" t="n">
        <v>4</v>
      </c>
      <c r="V1477" s="0" t="s">
        <v>2036</v>
      </c>
      <c r="W1477" s="0" t="s">
        <v>1514</v>
      </c>
      <c r="X1477" s="0" t="s">
        <v>1535</v>
      </c>
      <c r="Y1477" s="0" t="s">
        <v>1310</v>
      </c>
      <c r="Z1477" s="0" t="s">
        <v>571</v>
      </c>
      <c r="AA1477" s="0" t="n">
        <v>807430</v>
      </c>
      <c r="AB1477" s="215" t="n">
        <v>37036.875</v>
      </c>
      <c r="AC1477" s="215" t="n">
        <v>37036.875</v>
      </c>
    </row>
    <row r="1478" customFormat="false" ht="12.75" hidden="false" customHeight="false" outlineLevel="0" collapsed="false">
      <c r="A1478" s="208" t="str">
        <f aca="false">B1478&amp;" "&amp;C1478&amp;" "&amp;D1478</f>
        <v>US Natural Gas Physical</v>
      </c>
      <c r="B1478" s="208" t="str">
        <f aca="false">IF((LEFT(N1478,2)="US"),"US","")</f>
        <v>US</v>
      </c>
      <c r="C1478" s="208" t="str">
        <f aca="false">M1478</f>
        <v>Natural Gas</v>
      </c>
      <c r="D1478" s="208" t="str">
        <f aca="false">IF(ISNUMBER(FIND("Phy",N1478))=TRUE(),"Physical","Financial")</f>
        <v>Physical</v>
      </c>
      <c r="E1478" s="208" t="n">
        <f aca="false">IF(VLOOKUP(S1478,'DD-Lookup'!$J$6:$L$50,3,FALSE())="Monthly",(YEAR(AC1478)-YEAR(AB1478))*12+MONTH(AC1478)-MONTH(AB1478)+1,(AC1478-AB1478+1))</f>
        <v>1</v>
      </c>
      <c r="F1478" s="239" t="n">
        <f aca="false">E1478*SUM(P1478:Q1478)</f>
        <v>5000</v>
      </c>
      <c r="G1478" s="214" t="n">
        <v>1289763</v>
      </c>
      <c r="H1478" s="215" t="n">
        <v>37035.3570833333</v>
      </c>
      <c r="I1478" s="0" t="s">
        <v>1471</v>
      </c>
      <c r="M1478" s="0" t="s">
        <v>858</v>
      </c>
      <c r="N1478" s="0" t="s">
        <v>1305</v>
      </c>
      <c r="O1478" s="0" t="s">
        <v>1529</v>
      </c>
      <c r="Q1478" s="216" t="n">
        <v>5000</v>
      </c>
      <c r="S1478" s="0" t="s">
        <v>1026</v>
      </c>
      <c r="T1478" s="0" t="s">
        <v>784</v>
      </c>
      <c r="U1478" s="218" t="n">
        <v>4.445</v>
      </c>
      <c r="V1478" s="0" t="s">
        <v>1472</v>
      </c>
      <c r="W1478" s="0" t="s">
        <v>1531</v>
      </c>
      <c r="X1478" s="0" t="s">
        <v>1532</v>
      </c>
      <c r="Y1478" s="0" t="s">
        <v>1310</v>
      </c>
      <c r="Z1478" s="0" t="s">
        <v>571</v>
      </c>
      <c r="AA1478" s="0" t="n">
        <v>807431</v>
      </c>
      <c r="AB1478" s="215" t="n">
        <v>37036.875</v>
      </c>
      <c r="AC1478" s="215" t="n">
        <v>37036.875</v>
      </c>
    </row>
    <row r="1479" customFormat="false" ht="12.75" hidden="false" customHeight="false" outlineLevel="0" collapsed="false">
      <c r="A1479" s="208" t="str">
        <f aca="false">B1479&amp;" "&amp;C1479&amp;" "&amp;D1479</f>
        <v>US Natural Gas Physical</v>
      </c>
      <c r="B1479" s="208" t="str">
        <f aca="false">IF((LEFT(N1479,2)="US"),"US","")</f>
        <v>US</v>
      </c>
      <c r="C1479" s="208" t="str">
        <f aca="false">M1479</f>
        <v>Natural Gas</v>
      </c>
      <c r="D1479" s="208" t="str">
        <f aca="false">IF(ISNUMBER(FIND("Phy",N1479))=TRUE(),"Physical","Financial")</f>
        <v>Physical</v>
      </c>
      <c r="E1479" s="208" t="n">
        <f aca="false">IF(VLOOKUP(S1479,'DD-Lookup'!$J$6:$L$50,3,FALSE())="Monthly",(YEAR(AC1479)-YEAR(AB1479))*12+MONTH(AC1479)-MONTH(AB1479)+1,(AC1479-AB1479+1))</f>
        <v>1</v>
      </c>
      <c r="F1479" s="239" t="n">
        <f aca="false">E1479*SUM(P1479:Q1479)</f>
        <v>6000</v>
      </c>
      <c r="G1479" s="214" t="n">
        <v>1289766</v>
      </c>
      <c r="H1479" s="215" t="n">
        <v>37035.3571064815</v>
      </c>
      <c r="I1479" s="0" t="s">
        <v>2037</v>
      </c>
      <c r="M1479" s="0" t="s">
        <v>858</v>
      </c>
      <c r="N1479" s="0" t="s">
        <v>1571</v>
      </c>
      <c r="O1479" s="0" t="s">
        <v>1572</v>
      </c>
      <c r="Q1479" s="216" t="n">
        <v>6000</v>
      </c>
      <c r="S1479" s="0" t="s">
        <v>1026</v>
      </c>
      <c r="T1479" s="0" t="s">
        <v>784</v>
      </c>
      <c r="U1479" s="218" t="n">
        <v>4.13</v>
      </c>
      <c r="V1479" s="0" t="s">
        <v>2038</v>
      </c>
      <c r="W1479" s="0" t="s">
        <v>1573</v>
      </c>
      <c r="X1479" s="0" t="s">
        <v>1574</v>
      </c>
      <c r="Y1479" s="0" t="s">
        <v>1310</v>
      </c>
      <c r="Z1479" s="0" t="s">
        <v>1575</v>
      </c>
      <c r="AA1479" s="0" t="n">
        <v>807432</v>
      </c>
      <c r="AB1479" s="215" t="n">
        <v>37036.875</v>
      </c>
      <c r="AC1479" s="215" t="n">
        <v>37036.875</v>
      </c>
    </row>
    <row r="1480" customFormat="false" ht="12.75" hidden="false" customHeight="false" outlineLevel="0" collapsed="false">
      <c r="A1480" s="208" t="str">
        <f aca="false">B1480&amp;" "&amp;C1480&amp;" "&amp;D1480</f>
        <v>US Natural Gas Financial</v>
      </c>
      <c r="B1480" s="208" t="str">
        <f aca="false">IF((LEFT(N1480,2)="US"),"US","")</f>
        <v>US</v>
      </c>
      <c r="C1480" s="208" t="str">
        <f aca="false">M1480</f>
        <v>Natural Gas</v>
      </c>
      <c r="D1480" s="208" t="str">
        <f aca="false">IF(ISNUMBER(FIND("Phy",N1480))=TRUE(),"Physical","Financial")</f>
        <v>Financial</v>
      </c>
      <c r="E1480" s="208" t="n">
        <f aca="false">IF(VLOOKUP(S1480,'DD-Lookup'!$J$6:$L$50,3,FALSE())="Monthly",(YEAR(AC1480)-YEAR(AB1480))*12+MONTH(AC1480)-MONTH(AB1480)+1,(AC1480-AB1480+1))</f>
        <v>30</v>
      </c>
      <c r="F1480" s="239" t="n">
        <f aca="false">E1480*SUM(P1480:Q1480)</f>
        <v>450000</v>
      </c>
      <c r="G1480" s="214" t="n">
        <v>1289767</v>
      </c>
      <c r="H1480" s="215" t="n">
        <v>37035.3571180556</v>
      </c>
      <c r="I1480" s="0" t="s">
        <v>2023</v>
      </c>
      <c r="M1480" s="0" t="s">
        <v>858</v>
      </c>
      <c r="N1480" s="0" t="s">
        <v>1024</v>
      </c>
      <c r="O1480" s="0" t="s">
        <v>1025</v>
      </c>
      <c r="Q1480" s="216" t="n">
        <v>15000</v>
      </c>
      <c r="S1480" s="0" t="s">
        <v>1026</v>
      </c>
      <c r="T1480" s="0" t="s">
        <v>784</v>
      </c>
      <c r="U1480" s="218" t="n">
        <v>4.215</v>
      </c>
      <c r="V1480" s="0" t="s">
        <v>2024</v>
      </c>
      <c r="W1480" s="0" t="s">
        <v>1028</v>
      </c>
      <c r="X1480" s="0" t="s">
        <v>1029</v>
      </c>
      <c r="Y1480" s="0" t="s">
        <v>838</v>
      </c>
      <c r="Z1480" s="0" t="s">
        <v>571</v>
      </c>
      <c r="AA1480" s="0" t="s">
        <v>2039</v>
      </c>
      <c r="AB1480" s="215" t="n">
        <v>37043.875</v>
      </c>
      <c r="AC1480" s="215" t="n">
        <v>37072.875</v>
      </c>
    </row>
    <row r="1481" customFormat="false" ht="12.75" hidden="false" customHeight="false" outlineLevel="0" collapsed="false">
      <c r="A1481" s="208" t="str">
        <f aca="false">B1481&amp;" "&amp;C1481&amp;" "&amp;D1481</f>
        <v>US Natural Gas Physical</v>
      </c>
      <c r="B1481" s="208" t="str">
        <f aca="false">IF((LEFT(N1481,2)="US"),"US","")</f>
        <v>US</v>
      </c>
      <c r="C1481" s="208" t="str">
        <f aca="false">M1481</f>
        <v>Natural Gas</v>
      </c>
      <c r="D1481" s="208" t="str">
        <f aca="false">IF(ISNUMBER(FIND("Phy",N1481))=TRUE(),"Physical","Financial")</f>
        <v>Physical</v>
      </c>
      <c r="E1481" s="208" t="n">
        <f aca="false">IF(VLOOKUP(S1481,'DD-Lookup'!$J$6:$L$50,3,FALSE())="Monthly",(YEAR(AC1481)-YEAR(AB1481))*12+MONTH(AC1481)-MONTH(AB1481)+1,(AC1481-AB1481+1))</f>
        <v>1</v>
      </c>
      <c r="F1481" s="239" t="n">
        <f aca="false">E1481*SUM(P1481:Q1481)</f>
        <v>5000</v>
      </c>
      <c r="G1481" s="214" t="n">
        <v>1289769</v>
      </c>
      <c r="H1481" s="215" t="n">
        <v>37035.3571296296</v>
      </c>
      <c r="I1481" s="0" t="s">
        <v>1773</v>
      </c>
      <c r="M1481" s="0" t="s">
        <v>858</v>
      </c>
      <c r="N1481" s="0" t="s">
        <v>1305</v>
      </c>
      <c r="O1481" s="0" t="s">
        <v>1581</v>
      </c>
      <c r="P1481" s="216" t="n">
        <v>5000</v>
      </c>
      <c r="S1481" s="0" t="s">
        <v>1026</v>
      </c>
      <c r="T1481" s="0" t="s">
        <v>784</v>
      </c>
      <c r="U1481" s="218" t="n">
        <v>9.1</v>
      </c>
      <c r="V1481" s="0" t="s">
        <v>1774</v>
      </c>
      <c r="W1481" s="0" t="s">
        <v>1579</v>
      </c>
      <c r="X1481" s="0" t="s">
        <v>1535</v>
      </c>
      <c r="Y1481" s="0" t="s">
        <v>1310</v>
      </c>
      <c r="Z1481" s="0" t="s">
        <v>571</v>
      </c>
      <c r="AA1481" s="0" t="n">
        <v>807433</v>
      </c>
      <c r="AB1481" s="215" t="n">
        <v>37036.875</v>
      </c>
      <c r="AC1481" s="215" t="n">
        <v>37036.875</v>
      </c>
    </row>
    <row r="1482" customFormat="false" ht="12.75" hidden="false" customHeight="false" outlineLevel="0" collapsed="false">
      <c r="A1482" s="208" t="str">
        <f aca="false">B1482&amp;" "&amp;C1482&amp;" "&amp;D1482</f>
        <v>US Natural Gas Physical</v>
      </c>
      <c r="B1482" s="208" t="str">
        <f aca="false">IF((LEFT(N1482,2)="US"),"US","")</f>
        <v>US</v>
      </c>
      <c r="C1482" s="208" t="str">
        <f aca="false">M1482</f>
        <v>Natural Gas</v>
      </c>
      <c r="D1482" s="208" t="str">
        <f aca="false">IF(ISNUMBER(FIND("Phy",N1482))=TRUE(),"Physical","Financial")</f>
        <v>Physical</v>
      </c>
      <c r="E1482" s="208" t="n">
        <f aca="false">IF(VLOOKUP(S1482,'DD-Lookup'!$J$6:$L$50,3,FALSE())="Monthly",(YEAR(AC1482)-YEAR(AB1482))*12+MONTH(AC1482)-MONTH(AB1482)+1,(AC1482-AB1482+1))</f>
        <v>1</v>
      </c>
      <c r="F1482" s="239" t="n">
        <f aca="false">E1482*SUM(P1482:Q1482)</f>
        <v>5000</v>
      </c>
      <c r="G1482" s="214" t="n">
        <v>1289768</v>
      </c>
      <c r="H1482" s="215" t="n">
        <v>37035.3571296296</v>
      </c>
      <c r="I1482" s="0" t="s">
        <v>1428</v>
      </c>
      <c r="M1482" s="0" t="s">
        <v>858</v>
      </c>
      <c r="N1482" s="0" t="s">
        <v>1305</v>
      </c>
      <c r="O1482" s="0" t="s">
        <v>1397</v>
      </c>
      <c r="P1482" s="216" t="n">
        <v>5000</v>
      </c>
      <c r="S1482" s="0" t="s">
        <v>1026</v>
      </c>
      <c r="T1482" s="0" t="s">
        <v>784</v>
      </c>
      <c r="U1482" s="218" t="n">
        <v>4.0275</v>
      </c>
      <c r="V1482" s="0" t="s">
        <v>1429</v>
      </c>
      <c r="W1482" s="0" t="s">
        <v>1361</v>
      </c>
      <c r="X1482" s="0" t="s">
        <v>1362</v>
      </c>
      <c r="Y1482" s="0" t="s">
        <v>1310</v>
      </c>
      <c r="Z1482" s="0" t="s">
        <v>571</v>
      </c>
      <c r="AA1482" s="0" t="n">
        <v>807434</v>
      </c>
      <c r="AB1482" s="215" t="n">
        <v>37036.875</v>
      </c>
      <c r="AC1482" s="215" t="n">
        <v>37036.875</v>
      </c>
    </row>
    <row r="1483" customFormat="false" ht="12.75" hidden="false" customHeight="false" outlineLevel="0" collapsed="false">
      <c r="A1483" s="208" t="str">
        <f aca="false">B1483&amp;" "&amp;C1483&amp;" "&amp;D1483</f>
        <v> Natural Gas Physical</v>
      </c>
      <c r="B1483" s="208" t="str">
        <f aca="false">IF((LEFT(N1483,2)="US"),"US","")</f>
        <v/>
      </c>
      <c r="C1483" s="208" t="str">
        <f aca="false">M1483</f>
        <v>Natural Gas</v>
      </c>
      <c r="D1483" s="208" t="str">
        <f aca="false">IF(ISNUMBER(FIND("Phy",N1483))=TRUE(),"Physical","Financial")</f>
        <v>Physical</v>
      </c>
      <c r="E1483" s="208" t="n">
        <f aca="false">IF(VLOOKUP(S1483,'DD-Lookup'!$J$6:$L$50,3,FALSE())="Monthly",(YEAR(AC1483)-YEAR(AB1483))*12+MONTH(AC1483)-MONTH(AB1483)+1,(AC1483-AB1483+1))</f>
        <v>1</v>
      </c>
      <c r="F1483" s="239" t="n">
        <f aca="false">E1483*SUM(P1483:Q1483)</f>
        <v>10000</v>
      </c>
      <c r="G1483" s="214" t="n">
        <v>1289770</v>
      </c>
      <c r="H1483" s="215" t="n">
        <v>37035.3571527778</v>
      </c>
      <c r="I1483" s="0" t="s">
        <v>2040</v>
      </c>
      <c r="M1483" s="0" t="s">
        <v>858</v>
      </c>
      <c r="N1483" s="0" t="s">
        <v>1334</v>
      </c>
      <c r="O1483" s="0" t="s">
        <v>1335</v>
      </c>
      <c r="P1483" s="216" t="n">
        <v>10000</v>
      </c>
      <c r="S1483" s="0" t="s">
        <v>1026</v>
      </c>
      <c r="T1483" s="0" t="s">
        <v>784</v>
      </c>
      <c r="U1483" s="218" t="n">
        <v>4.395</v>
      </c>
      <c r="V1483" s="0" t="s">
        <v>2041</v>
      </c>
      <c r="W1483" s="0" t="s">
        <v>1337</v>
      </c>
      <c r="X1483" s="0" t="s">
        <v>1338</v>
      </c>
      <c r="Y1483" s="0" t="s">
        <v>1310</v>
      </c>
      <c r="Z1483" s="0" t="s">
        <v>571</v>
      </c>
      <c r="AA1483" s="0" t="n">
        <v>807437</v>
      </c>
      <c r="AB1483" s="215" t="n">
        <v>37036.875</v>
      </c>
      <c r="AC1483" s="215" t="n">
        <v>37036.875</v>
      </c>
    </row>
    <row r="1484" customFormat="false" ht="12.75" hidden="false" customHeight="false" outlineLevel="0" collapsed="false">
      <c r="A1484" s="208" t="str">
        <f aca="false">B1484&amp;" "&amp;C1484&amp;" "&amp;D1484</f>
        <v>US Natural Gas Physical</v>
      </c>
      <c r="B1484" s="208" t="str">
        <f aca="false">IF((LEFT(N1484,2)="US"),"US","")</f>
        <v>US</v>
      </c>
      <c r="C1484" s="208" t="str">
        <f aca="false">M1484</f>
        <v>Natural Gas</v>
      </c>
      <c r="D1484" s="208" t="str">
        <f aca="false">IF(ISNUMBER(FIND("Phy",N1484))=TRUE(),"Physical","Financial")</f>
        <v>Physical</v>
      </c>
      <c r="E1484" s="208" t="n">
        <f aca="false">IF(VLOOKUP(S1484,'DD-Lookup'!$J$6:$L$50,3,FALSE())="Monthly",(YEAR(AC1484)-YEAR(AB1484))*12+MONTH(AC1484)-MONTH(AB1484)+1,(AC1484-AB1484+1))</f>
        <v>1</v>
      </c>
      <c r="F1484" s="239" t="n">
        <f aca="false">E1484*SUM(P1484:Q1484)</f>
        <v>5000</v>
      </c>
      <c r="G1484" s="214" t="n">
        <v>1289771</v>
      </c>
      <c r="H1484" s="215" t="n">
        <v>37035.3571643519</v>
      </c>
      <c r="I1484" s="0" t="s">
        <v>1358</v>
      </c>
      <c r="M1484" s="0" t="s">
        <v>858</v>
      </c>
      <c r="N1484" s="0" t="s">
        <v>1305</v>
      </c>
      <c r="O1484" s="0" t="s">
        <v>1372</v>
      </c>
      <c r="P1484" s="216" t="n">
        <v>5000</v>
      </c>
      <c r="S1484" s="0" t="s">
        <v>1026</v>
      </c>
      <c r="T1484" s="0" t="s">
        <v>784</v>
      </c>
      <c r="U1484" s="218" t="n">
        <v>4.055</v>
      </c>
      <c r="V1484" s="0" t="s">
        <v>1373</v>
      </c>
      <c r="W1484" s="0" t="s">
        <v>1361</v>
      </c>
      <c r="X1484" s="0" t="s">
        <v>1362</v>
      </c>
      <c r="Y1484" s="0" t="s">
        <v>1310</v>
      </c>
      <c r="Z1484" s="0" t="s">
        <v>571</v>
      </c>
      <c r="AA1484" s="0" t="n">
        <v>807436</v>
      </c>
      <c r="AB1484" s="215" t="n">
        <v>37036.875</v>
      </c>
      <c r="AC1484" s="215" t="n">
        <v>37036.875</v>
      </c>
    </row>
    <row r="1485" customFormat="false" ht="12.75" hidden="false" customHeight="false" outlineLevel="0" collapsed="false">
      <c r="A1485" s="208" t="str">
        <f aca="false">B1485&amp;" "&amp;C1485&amp;" "&amp;D1485</f>
        <v>US Natural Gas Financial</v>
      </c>
      <c r="B1485" s="208" t="str">
        <f aca="false">IF((LEFT(N1485,2)="US"),"US","")</f>
        <v>US</v>
      </c>
      <c r="C1485" s="208" t="str">
        <f aca="false">M1485</f>
        <v>Natural Gas</v>
      </c>
      <c r="D1485" s="208" t="str">
        <f aca="false">IF(ISNUMBER(FIND("Phy",N1485))=TRUE(),"Physical","Financial")</f>
        <v>Financial</v>
      </c>
      <c r="E1485" s="208" t="n">
        <f aca="false">IF(VLOOKUP(S1485,'DD-Lookup'!$J$6:$L$50,3,FALSE())="Monthly",(YEAR(AC1485)-YEAR(AB1485))*12+MONTH(AC1485)-MONTH(AB1485)+1,(AC1485-AB1485+1))</f>
        <v>153</v>
      </c>
      <c r="F1485" s="239" t="n">
        <f aca="false">E1485*SUM(P1485:Q1485)</f>
        <v>382500</v>
      </c>
      <c r="G1485" s="214" t="n">
        <v>1289772</v>
      </c>
      <c r="H1485" s="215" t="n">
        <v>37035.3571875</v>
      </c>
      <c r="I1485" s="0" t="s">
        <v>1622</v>
      </c>
      <c r="M1485" s="0" t="s">
        <v>858</v>
      </c>
      <c r="N1485" s="0" t="s">
        <v>1024</v>
      </c>
      <c r="O1485" s="0" t="s">
        <v>1303</v>
      </c>
      <c r="P1485" s="216" t="n">
        <v>2500</v>
      </c>
      <c r="S1485" s="0" t="s">
        <v>1026</v>
      </c>
      <c r="T1485" s="0" t="s">
        <v>784</v>
      </c>
      <c r="U1485" s="218" t="n">
        <v>4.325</v>
      </c>
      <c r="V1485" s="0" t="s">
        <v>1623</v>
      </c>
      <c r="W1485" s="0" t="s">
        <v>1028</v>
      </c>
      <c r="X1485" s="0" t="s">
        <v>1029</v>
      </c>
      <c r="Y1485" s="0" t="s">
        <v>838</v>
      </c>
      <c r="Z1485" s="0" t="s">
        <v>571</v>
      </c>
      <c r="AA1485" s="0" t="s">
        <v>2042</v>
      </c>
      <c r="AB1485" s="215" t="n">
        <v>37043</v>
      </c>
      <c r="AC1485" s="215" t="n">
        <v>37195</v>
      </c>
    </row>
    <row r="1486" customFormat="false" ht="12.75" hidden="false" customHeight="false" outlineLevel="0" collapsed="false">
      <c r="A1486" s="208" t="str">
        <f aca="false">B1486&amp;" "&amp;C1486&amp;" "&amp;D1486</f>
        <v>US Natural Gas Physical</v>
      </c>
      <c r="B1486" s="208" t="str">
        <f aca="false">IF((LEFT(N1486,2)="US"),"US","")</f>
        <v>US</v>
      </c>
      <c r="C1486" s="208" t="str">
        <f aca="false">M1486</f>
        <v>Natural Gas</v>
      </c>
      <c r="D1486" s="208" t="str">
        <f aca="false">IF(ISNUMBER(FIND("Phy",N1486))=TRUE(),"Physical","Financial")</f>
        <v>Physical</v>
      </c>
      <c r="E1486" s="208" t="n">
        <f aca="false">IF(VLOOKUP(S1486,'DD-Lookup'!$J$6:$L$50,3,FALSE())="Monthly",(YEAR(AC1486)-YEAR(AB1486))*12+MONTH(AC1486)-MONTH(AB1486)+1,(AC1486-AB1486+1))</f>
        <v>1</v>
      </c>
      <c r="F1486" s="239" t="n">
        <f aca="false">E1486*SUM(P1486:Q1486)</f>
        <v>5000</v>
      </c>
      <c r="G1486" s="214" t="n">
        <v>1289774</v>
      </c>
      <c r="H1486" s="215" t="n">
        <v>37035.3572222222</v>
      </c>
      <c r="I1486" s="0" t="s">
        <v>1317</v>
      </c>
      <c r="M1486" s="0" t="s">
        <v>858</v>
      </c>
      <c r="N1486" s="0" t="s">
        <v>1305</v>
      </c>
      <c r="O1486" s="0" t="s">
        <v>1378</v>
      </c>
      <c r="P1486" s="216" t="n">
        <v>5000</v>
      </c>
      <c r="S1486" s="0" t="s">
        <v>1026</v>
      </c>
      <c r="T1486" s="0" t="s">
        <v>784</v>
      </c>
      <c r="U1486" s="218" t="n">
        <v>4.0525</v>
      </c>
      <c r="V1486" s="0" t="s">
        <v>1370</v>
      </c>
      <c r="W1486" s="0" t="s">
        <v>1361</v>
      </c>
      <c r="X1486" s="0" t="s">
        <v>1362</v>
      </c>
      <c r="Y1486" s="0" t="s">
        <v>1310</v>
      </c>
      <c r="Z1486" s="0" t="s">
        <v>571</v>
      </c>
      <c r="AA1486" s="0" t="n">
        <v>807440</v>
      </c>
      <c r="AB1486" s="215" t="n">
        <v>37036.875</v>
      </c>
      <c r="AC1486" s="215" t="n">
        <v>37036.875</v>
      </c>
    </row>
    <row r="1487" customFormat="false" ht="12.75" hidden="false" customHeight="false" outlineLevel="0" collapsed="false">
      <c r="A1487" s="208" t="str">
        <f aca="false">B1487&amp;" "&amp;C1487&amp;" "&amp;D1487</f>
        <v>US Natural Gas Physical</v>
      </c>
      <c r="B1487" s="208" t="str">
        <f aca="false">IF((LEFT(N1487,2)="US"),"US","")</f>
        <v>US</v>
      </c>
      <c r="C1487" s="208" t="str">
        <f aca="false">M1487</f>
        <v>Natural Gas</v>
      </c>
      <c r="D1487" s="208" t="str">
        <f aca="false">IF(ISNUMBER(FIND("Phy",N1487))=TRUE(),"Physical","Financial")</f>
        <v>Physical</v>
      </c>
      <c r="E1487" s="208" t="n">
        <f aca="false">IF(VLOOKUP(S1487,'DD-Lookup'!$J$6:$L$50,3,FALSE())="Monthly",(YEAR(AC1487)-YEAR(AB1487))*12+MONTH(AC1487)-MONTH(AB1487)+1,(AC1487-AB1487+1))</f>
        <v>1</v>
      </c>
      <c r="F1487" s="239" t="n">
        <f aca="false">E1487*SUM(P1487:Q1487)</f>
        <v>5000</v>
      </c>
      <c r="G1487" s="214" t="n">
        <v>1289773</v>
      </c>
      <c r="H1487" s="215" t="n">
        <v>37035.3572222222</v>
      </c>
      <c r="I1487" s="0" t="s">
        <v>1399</v>
      </c>
      <c r="M1487" s="0" t="s">
        <v>858</v>
      </c>
      <c r="N1487" s="0" t="s">
        <v>1305</v>
      </c>
      <c r="O1487" s="0" t="s">
        <v>1372</v>
      </c>
      <c r="P1487" s="216" t="n">
        <v>5000</v>
      </c>
      <c r="S1487" s="0" t="s">
        <v>1026</v>
      </c>
      <c r="T1487" s="0" t="s">
        <v>784</v>
      </c>
      <c r="U1487" s="218" t="n">
        <v>4.0525</v>
      </c>
      <c r="V1487" s="0" t="s">
        <v>1400</v>
      </c>
      <c r="W1487" s="0" t="s">
        <v>1361</v>
      </c>
      <c r="X1487" s="0" t="s">
        <v>1362</v>
      </c>
      <c r="Y1487" s="0" t="s">
        <v>1310</v>
      </c>
      <c r="Z1487" s="0" t="s">
        <v>571</v>
      </c>
      <c r="AA1487" s="0" t="n">
        <v>807439</v>
      </c>
      <c r="AB1487" s="215" t="n">
        <v>37036.875</v>
      </c>
      <c r="AC1487" s="215" t="n">
        <v>37036.875</v>
      </c>
    </row>
    <row r="1488" customFormat="false" ht="12.75" hidden="false" customHeight="false" outlineLevel="0" collapsed="false">
      <c r="A1488" s="208" t="str">
        <f aca="false">B1488&amp;" "&amp;C1488&amp;" "&amp;D1488</f>
        <v> Natural Gas Physical</v>
      </c>
      <c r="B1488" s="208" t="str">
        <f aca="false">IF((LEFT(N1488,2)="US"),"US","")</f>
        <v/>
      </c>
      <c r="C1488" s="208" t="str">
        <f aca="false">M1488</f>
        <v>Natural Gas</v>
      </c>
      <c r="D1488" s="208" t="str">
        <f aca="false">IF(ISNUMBER(FIND("Phy",N1488))=TRUE(),"Physical","Financial")</f>
        <v>Physical</v>
      </c>
      <c r="E1488" s="208" t="n">
        <f aca="false">IF(VLOOKUP(S1488,'DD-Lookup'!$J$6:$L$50,3,FALSE())="Monthly",(YEAR(AC1488)-YEAR(AB1488))*12+MONTH(AC1488)-MONTH(AB1488)+1,(AC1488-AB1488+1))</f>
        <v>1</v>
      </c>
      <c r="F1488" s="239" t="n">
        <f aca="false">E1488*SUM(P1488:Q1488)</f>
        <v>10000</v>
      </c>
      <c r="G1488" s="214" t="n">
        <v>1289775</v>
      </c>
      <c r="H1488" s="215" t="n">
        <v>37035.3572569444</v>
      </c>
      <c r="I1488" s="0" t="s">
        <v>2040</v>
      </c>
      <c r="M1488" s="0" t="s">
        <v>858</v>
      </c>
      <c r="N1488" s="0" t="s">
        <v>1334</v>
      </c>
      <c r="O1488" s="0" t="s">
        <v>1335</v>
      </c>
      <c r="P1488" s="216" t="n">
        <v>10000</v>
      </c>
      <c r="S1488" s="0" t="s">
        <v>1026</v>
      </c>
      <c r="T1488" s="0" t="s">
        <v>784</v>
      </c>
      <c r="U1488" s="218" t="n">
        <v>4.39</v>
      </c>
      <c r="V1488" s="0" t="s">
        <v>2041</v>
      </c>
      <c r="W1488" s="0" t="s">
        <v>1337</v>
      </c>
      <c r="X1488" s="0" t="s">
        <v>1338</v>
      </c>
      <c r="Y1488" s="0" t="s">
        <v>1310</v>
      </c>
      <c r="Z1488" s="0" t="s">
        <v>571</v>
      </c>
      <c r="AA1488" s="0" t="n">
        <v>807441</v>
      </c>
      <c r="AB1488" s="215" t="n">
        <v>37036.875</v>
      </c>
      <c r="AC1488" s="215" t="n">
        <v>37036.875</v>
      </c>
    </row>
    <row r="1489" customFormat="false" ht="12.75" hidden="false" customHeight="false" outlineLevel="0" collapsed="false">
      <c r="A1489" s="208" t="str">
        <f aca="false">B1489&amp;" "&amp;C1489&amp;" "&amp;D1489</f>
        <v>US Natural Gas Physical</v>
      </c>
      <c r="B1489" s="208" t="str">
        <f aca="false">IF((LEFT(N1489,2)="US"),"US","")</f>
        <v>US</v>
      </c>
      <c r="C1489" s="208" t="str">
        <f aca="false">M1489</f>
        <v>Natural Gas</v>
      </c>
      <c r="D1489" s="208" t="str">
        <f aca="false">IF(ISNUMBER(FIND("Phy",N1489))=TRUE(),"Physical","Financial")</f>
        <v>Physical</v>
      </c>
      <c r="E1489" s="208" t="n">
        <f aca="false">IF(VLOOKUP(S1489,'DD-Lookup'!$J$6:$L$50,3,FALSE())="Monthly",(YEAR(AC1489)-YEAR(AB1489))*12+MONTH(AC1489)-MONTH(AB1489)+1,(AC1489-AB1489+1))</f>
        <v>1</v>
      </c>
      <c r="F1489" s="239" t="n">
        <f aca="false">E1489*SUM(P1489:Q1489)</f>
        <v>5000</v>
      </c>
      <c r="G1489" s="214" t="n">
        <v>1289776</v>
      </c>
      <c r="H1489" s="215" t="n">
        <v>37035.3572800926</v>
      </c>
      <c r="I1489" s="0" t="s">
        <v>1399</v>
      </c>
      <c r="M1489" s="0" t="s">
        <v>858</v>
      </c>
      <c r="N1489" s="0" t="s">
        <v>1305</v>
      </c>
      <c r="O1489" s="0" t="s">
        <v>1372</v>
      </c>
      <c r="P1489" s="216" t="n">
        <v>5000</v>
      </c>
      <c r="S1489" s="0" t="s">
        <v>1026</v>
      </c>
      <c r="T1489" s="0" t="s">
        <v>784</v>
      </c>
      <c r="U1489" s="218" t="n">
        <v>4.05</v>
      </c>
      <c r="V1489" s="0" t="s">
        <v>1400</v>
      </c>
      <c r="W1489" s="0" t="s">
        <v>1361</v>
      </c>
      <c r="X1489" s="0" t="s">
        <v>1362</v>
      </c>
      <c r="Y1489" s="0" t="s">
        <v>1310</v>
      </c>
      <c r="Z1489" s="0" t="s">
        <v>571</v>
      </c>
      <c r="AA1489" s="0" t="n">
        <v>807442</v>
      </c>
      <c r="AB1489" s="215" t="n">
        <v>37036.875</v>
      </c>
      <c r="AC1489" s="215" t="n">
        <v>37036.875</v>
      </c>
    </row>
    <row r="1490" customFormat="false" ht="12.75" hidden="false" customHeight="false" outlineLevel="0" collapsed="false">
      <c r="A1490" s="208" t="str">
        <f aca="false">B1490&amp;" "&amp;C1490&amp;" "&amp;D1490</f>
        <v>US Natural Gas Financial</v>
      </c>
      <c r="B1490" s="208" t="str">
        <f aca="false">IF((LEFT(N1490,2)="US"),"US","")</f>
        <v>US</v>
      </c>
      <c r="C1490" s="208" t="str">
        <f aca="false">M1490</f>
        <v>Natural Gas</v>
      </c>
      <c r="D1490" s="208" t="str">
        <f aca="false">IF(ISNUMBER(FIND("Phy",N1490))=TRUE(),"Physical","Financial")</f>
        <v>Financial</v>
      </c>
      <c r="E1490" s="208" t="n">
        <f aca="false">IF(VLOOKUP(S1490,'DD-Lookup'!$J$6:$L$50,3,FALSE())="Monthly",(YEAR(AC1490)-YEAR(AB1490))*12+MONTH(AC1490)-MONTH(AB1490)+1,(AC1490-AB1490+1))</f>
        <v>31</v>
      </c>
      <c r="F1490" s="239" t="n">
        <f aca="false">E1490*SUM(P1490:Q1490)</f>
        <v>15500</v>
      </c>
      <c r="G1490" s="214" t="n">
        <v>1289777</v>
      </c>
      <c r="H1490" s="215" t="n">
        <v>37035.3573611111</v>
      </c>
      <c r="I1490" s="0" t="s">
        <v>1381</v>
      </c>
      <c r="M1490" s="0" t="s">
        <v>858</v>
      </c>
      <c r="N1490" s="0" t="s">
        <v>1482</v>
      </c>
      <c r="O1490" s="0" t="s">
        <v>1926</v>
      </c>
      <c r="Q1490" s="216" t="n">
        <v>500</v>
      </c>
      <c r="S1490" s="0" t="s">
        <v>1026</v>
      </c>
      <c r="T1490" s="0" t="s">
        <v>784</v>
      </c>
      <c r="U1490" s="218" t="n">
        <v>7.6</v>
      </c>
      <c r="V1490" s="0" t="s">
        <v>2043</v>
      </c>
      <c r="W1490" s="0" t="s">
        <v>1714</v>
      </c>
      <c r="X1490" s="0" t="s">
        <v>1715</v>
      </c>
      <c r="Y1490" s="0" t="s">
        <v>838</v>
      </c>
      <c r="Z1490" s="0" t="s">
        <v>571</v>
      </c>
      <c r="AA1490" s="0" t="s">
        <v>2044</v>
      </c>
      <c r="AB1490" s="215" t="n">
        <v>37073.875</v>
      </c>
      <c r="AC1490" s="215" t="n">
        <v>37103.875</v>
      </c>
    </row>
    <row r="1491" customFormat="false" ht="12.75" hidden="false" customHeight="false" outlineLevel="0" collapsed="false">
      <c r="A1491" s="208" t="str">
        <f aca="false">B1491&amp;" "&amp;C1491&amp;" "&amp;D1491</f>
        <v>US Natural Gas Financial</v>
      </c>
      <c r="B1491" s="208" t="str">
        <f aca="false">IF((LEFT(N1491,2)="US"),"US","")</f>
        <v>US</v>
      </c>
      <c r="C1491" s="208" t="str">
        <f aca="false">M1491</f>
        <v>Natural Gas</v>
      </c>
      <c r="D1491" s="208" t="str">
        <f aca="false">IF(ISNUMBER(FIND("Phy",N1491))=TRUE(),"Physical","Financial")</f>
        <v>Financial</v>
      </c>
      <c r="E1491" s="208" t="n">
        <f aca="false">IF(VLOOKUP(S1491,'DD-Lookup'!$J$6:$L$50,3,FALSE())="Monthly",(YEAR(AC1491)-YEAR(AB1491))*12+MONTH(AC1491)-MONTH(AB1491)+1,(AC1491-AB1491+1))</f>
        <v>30</v>
      </c>
      <c r="F1491" s="239" t="n">
        <f aca="false">E1491*SUM(P1491:Q1491)</f>
        <v>300000</v>
      </c>
      <c r="G1491" s="214" t="n">
        <v>1289778</v>
      </c>
      <c r="H1491" s="215" t="n">
        <v>37035.3573842593</v>
      </c>
      <c r="I1491" s="0" t="s">
        <v>1066</v>
      </c>
      <c r="M1491" s="0" t="s">
        <v>858</v>
      </c>
      <c r="N1491" s="0" t="s">
        <v>1024</v>
      </c>
      <c r="O1491" s="0" t="s">
        <v>1025</v>
      </c>
      <c r="P1491" s="216" t="n">
        <v>10000</v>
      </c>
      <c r="S1491" s="0" t="s">
        <v>1026</v>
      </c>
      <c r="T1491" s="0" t="s">
        <v>784</v>
      </c>
      <c r="U1491" s="218" t="n">
        <v>4.21</v>
      </c>
      <c r="V1491" s="0" t="s">
        <v>2045</v>
      </c>
      <c r="W1491" s="0" t="s">
        <v>1028</v>
      </c>
      <c r="X1491" s="0" t="s">
        <v>1029</v>
      </c>
      <c r="Y1491" s="0" t="s">
        <v>838</v>
      </c>
      <c r="Z1491" s="0" t="s">
        <v>571</v>
      </c>
      <c r="AA1491" s="0" t="s">
        <v>2046</v>
      </c>
      <c r="AB1491" s="215" t="n">
        <v>37043.875</v>
      </c>
      <c r="AC1491" s="215" t="n">
        <v>37072.875</v>
      </c>
    </row>
    <row r="1492" customFormat="false" ht="12.75" hidden="false" customHeight="false" outlineLevel="0" collapsed="false">
      <c r="A1492" s="208" t="str">
        <f aca="false">B1492&amp;" "&amp;C1492&amp;" "&amp;D1492</f>
        <v> Natural Gas Physical</v>
      </c>
      <c r="B1492" s="208" t="str">
        <f aca="false">IF((LEFT(N1492,2)="US"),"US","")</f>
        <v/>
      </c>
      <c r="C1492" s="208" t="str">
        <f aca="false">M1492</f>
        <v>Natural Gas</v>
      </c>
      <c r="D1492" s="208" t="str">
        <f aca="false">IF(ISNUMBER(FIND("Phy",N1492))=TRUE(),"Physical","Financial")</f>
        <v>Physical</v>
      </c>
      <c r="E1492" s="208" t="n">
        <f aca="false">IF(VLOOKUP(S1492,'DD-Lookup'!$J$6:$L$50,3,FALSE())="Monthly",(YEAR(AC1492)-YEAR(AB1492))*12+MONTH(AC1492)-MONTH(AB1492)+1,(AC1492-AB1492+1))</f>
        <v>1</v>
      </c>
      <c r="F1492" s="239" t="n">
        <f aca="false">E1492*SUM(P1492:Q1492)</f>
        <v>10000</v>
      </c>
      <c r="G1492" s="214" t="n">
        <v>1289779</v>
      </c>
      <c r="H1492" s="215" t="n">
        <v>37035.3573958333</v>
      </c>
      <c r="I1492" s="0" t="s">
        <v>2040</v>
      </c>
      <c r="M1492" s="0" t="s">
        <v>858</v>
      </c>
      <c r="N1492" s="0" t="s">
        <v>1334</v>
      </c>
      <c r="O1492" s="0" t="s">
        <v>1335</v>
      </c>
      <c r="P1492" s="216" t="n">
        <v>10000</v>
      </c>
      <c r="S1492" s="0" t="s">
        <v>1026</v>
      </c>
      <c r="T1492" s="0" t="s">
        <v>784</v>
      </c>
      <c r="U1492" s="218" t="n">
        <v>4.385</v>
      </c>
      <c r="V1492" s="0" t="s">
        <v>2041</v>
      </c>
      <c r="W1492" s="0" t="s">
        <v>1337</v>
      </c>
      <c r="X1492" s="0" t="s">
        <v>1338</v>
      </c>
      <c r="Y1492" s="0" t="s">
        <v>1310</v>
      </c>
      <c r="Z1492" s="0" t="s">
        <v>571</v>
      </c>
      <c r="AA1492" s="0" t="n">
        <v>807443</v>
      </c>
      <c r="AB1492" s="215" t="n">
        <v>37036.875</v>
      </c>
      <c r="AC1492" s="215" t="n">
        <v>37036.875</v>
      </c>
    </row>
    <row r="1493" customFormat="false" ht="12.75" hidden="false" customHeight="false" outlineLevel="0" collapsed="false">
      <c r="A1493" s="208" t="str">
        <f aca="false">B1493&amp;" "&amp;C1493&amp;" "&amp;D1493</f>
        <v>US Power Physical</v>
      </c>
      <c r="B1493" s="208" t="str">
        <f aca="false">IF((LEFT(N1493,2)="US"),"US","")</f>
        <v>US</v>
      </c>
      <c r="C1493" s="208" t="str">
        <f aca="false">M1493</f>
        <v>Power</v>
      </c>
      <c r="D1493" s="208" t="str">
        <f aca="false">IF(ISNUMBER(FIND("Phy",N1493))=TRUE(),"Physical","Financial")</f>
        <v>Physical</v>
      </c>
      <c r="E1493" s="208" t="n">
        <f aca="false">IF(VLOOKUP(S1493,'DD-Lookup'!$J$6:$L$50,3,FALSE())="Monthly",(YEAR(AC1493)-YEAR(AB1493))*12+MONTH(AC1493)-MONTH(AB1493)+1,(AC1493-AB1493+1))</f>
        <v>30</v>
      </c>
      <c r="F1493" s="239" t="n">
        <f aca="false">E1493*SUM(P1493:Q1493)</f>
        <v>750</v>
      </c>
      <c r="G1493" s="214" t="n">
        <v>1289780</v>
      </c>
      <c r="H1493" s="215" t="n">
        <v>37035.3574074074</v>
      </c>
      <c r="I1493" s="0" t="s">
        <v>1080</v>
      </c>
      <c r="M1493" s="0" t="s">
        <v>67</v>
      </c>
      <c r="N1493" s="0" t="s">
        <v>1648</v>
      </c>
      <c r="O1493" s="0" t="s">
        <v>2047</v>
      </c>
      <c r="Q1493" s="216" t="n">
        <v>25</v>
      </c>
      <c r="S1493" s="0" t="s">
        <v>930</v>
      </c>
      <c r="T1493" s="0" t="s">
        <v>784</v>
      </c>
      <c r="U1493" s="218" t="n">
        <v>290</v>
      </c>
      <c r="V1493" s="0" t="s">
        <v>2048</v>
      </c>
      <c r="W1493" s="0" t="s">
        <v>2049</v>
      </c>
      <c r="X1493" s="0" t="s">
        <v>1652</v>
      </c>
      <c r="Y1493" s="0" t="s">
        <v>1051</v>
      </c>
      <c r="Z1493" s="0" t="s">
        <v>618</v>
      </c>
      <c r="AA1493" s="0" t="n">
        <v>621386.1</v>
      </c>
      <c r="AB1493" s="215" t="n">
        <v>37043.875</v>
      </c>
      <c r="AC1493" s="215" t="n">
        <v>37072.875</v>
      </c>
    </row>
    <row r="1494" customFormat="false" ht="12.75" hidden="false" customHeight="false" outlineLevel="0" collapsed="false">
      <c r="A1494" s="208" t="str">
        <f aca="false">B1494&amp;" "&amp;C1494&amp;" "&amp;D1494</f>
        <v>US Natural Gas Physical</v>
      </c>
      <c r="B1494" s="208" t="str">
        <f aca="false">IF((LEFT(N1494,2)="US"),"US","")</f>
        <v>US</v>
      </c>
      <c r="C1494" s="208" t="str">
        <f aca="false">M1494</f>
        <v>Natural Gas</v>
      </c>
      <c r="D1494" s="208" t="str">
        <f aca="false">IF(ISNUMBER(FIND("Phy",N1494))=TRUE(),"Physical","Financial")</f>
        <v>Physical</v>
      </c>
      <c r="E1494" s="208" t="n">
        <f aca="false">IF(VLOOKUP(S1494,'DD-Lookup'!$J$6:$L$50,3,FALSE())="Monthly",(YEAR(AC1494)-YEAR(AB1494))*12+MONTH(AC1494)-MONTH(AB1494)+1,(AC1494-AB1494+1))</f>
        <v>1</v>
      </c>
      <c r="F1494" s="239" t="n">
        <f aca="false">E1494*SUM(P1494:Q1494)</f>
        <v>10000</v>
      </c>
      <c r="G1494" s="214" t="n">
        <v>1289781</v>
      </c>
      <c r="H1494" s="215" t="n">
        <v>37035.3574421296</v>
      </c>
      <c r="I1494" s="0" t="s">
        <v>2014</v>
      </c>
      <c r="M1494" s="0" t="s">
        <v>858</v>
      </c>
      <c r="N1494" s="0" t="s">
        <v>1305</v>
      </c>
      <c r="O1494" s="0" t="s">
        <v>1533</v>
      </c>
      <c r="Q1494" s="216" t="n">
        <v>10000</v>
      </c>
      <c r="S1494" s="0" t="s">
        <v>1026</v>
      </c>
      <c r="T1494" s="0" t="s">
        <v>784</v>
      </c>
      <c r="U1494" s="218" t="n">
        <v>4.025</v>
      </c>
      <c r="V1494" s="0" t="s">
        <v>2050</v>
      </c>
      <c r="W1494" s="0" t="s">
        <v>1514</v>
      </c>
      <c r="X1494" s="0" t="s">
        <v>1535</v>
      </c>
      <c r="Y1494" s="0" t="s">
        <v>1310</v>
      </c>
      <c r="Z1494" s="0" t="s">
        <v>571</v>
      </c>
      <c r="AA1494" s="0" t="n">
        <v>807444</v>
      </c>
      <c r="AB1494" s="215" t="n">
        <v>37036.875</v>
      </c>
      <c r="AC1494" s="215" t="n">
        <v>37036.875</v>
      </c>
    </row>
    <row r="1495" customFormat="false" ht="12.75" hidden="false" customHeight="false" outlineLevel="0" collapsed="false">
      <c r="A1495" s="208" t="str">
        <f aca="false">B1495&amp;" "&amp;C1495&amp;" "&amp;D1495</f>
        <v>US Natural Gas Financial</v>
      </c>
      <c r="B1495" s="208" t="str">
        <f aca="false">IF((LEFT(N1495,2)="US"),"US","")</f>
        <v>US</v>
      </c>
      <c r="C1495" s="208" t="str">
        <f aca="false">M1495</f>
        <v>Natural Gas</v>
      </c>
      <c r="D1495" s="208" t="str">
        <f aca="false">IF(ISNUMBER(FIND("Phy",N1495))=TRUE(),"Physical","Financial")</f>
        <v>Financial</v>
      </c>
      <c r="E1495" s="208" t="n">
        <f aca="false">IF(VLOOKUP(S1495,'DD-Lookup'!$J$6:$L$50,3,FALSE())="Monthly",(YEAR(AC1495)-YEAR(AB1495))*12+MONTH(AC1495)-MONTH(AB1495)+1,(AC1495-AB1495+1))</f>
        <v>31</v>
      </c>
      <c r="F1495" s="239" t="n">
        <f aca="false">E1495*SUM(P1495:Q1495)</f>
        <v>15500</v>
      </c>
      <c r="G1495" s="214" t="n">
        <v>1289783</v>
      </c>
      <c r="H1495" s="215" t="n">
        <v>37035.3574884259</v>
      </c>
      <c r="I1495" s="0" t="s">
        <v>1381</v>
      </c>
      <c r="M1495" s="0" t="s">
        <v>858</v>
      </c>
      <c r="N1495" s="0" t="s">
        <v>1482</v>
      </c>
      <c r="O1495" s="0" t="s">
        <v>2001</v>
      </c>
      <c r="Q1495" s="216" t="n">
        <v>500</v>
      </c>
      <c r="S1495" s="0" t="s">
        <v>1026</v>
      </c>
      <c r="T1495" s="0" t="s">
        <v>784</v>
      </c>
      <c r="U1495" s="218" t="n">
        <v>7.53</v>
      </c>
      <c r="V1495" s="0" t="s">
        <v>2043</v>
      </c>
      <c r="W1495" s="0" t="s">
        <v>1714</v>
      </c>
      <c r="X1495" s="0" t="s">
        <v>1715</v>
      </c>
      <c r="Y1495" s="0" t="s">
        <v>838</v>
      </c>
      <c r="Z1495" s="0" t="s">
        <v>571</v>
      </c>
      <c r="AA1495" s="0" t="s">
        <v>2051</v>
      </c>
      <c r="AB1495" s="215" t="n">
        <v>37104.875</v>
      </c>
      <c r="AC1495" s="215" t="n">
        <v>37134.875</v>
      </c>
    </row>
    <row r="1496" customFormat="false" ht="12.75" hidden="false" customHeight="false" outlineLevel="0" collapsed="false">
      <c r="A1496" s="208" t="str">
        <f aca="false">B1496&amp;" "&amp;C1496&amp;" "&amp;D1496</f>
        <v>US Natural Gas Physical</v>
      </c>
      <c r="B1496" s="208" t="str">
        <f aca="false">IF((LEFT(N1496,2)="US"),"US","")</f>
        <v>US</v>
      </c>
      <c r="C1496" s="208" t="str">
        <f aca="false">M1496</f>
        <v>Natural Gas</v>
      </c>
      <c r="D1496" s="208" t="str">
        <f aca="false">IF(ISNUMBER(FIND("Phy",N1496))=TRUE(),"Physical","Financial")</f>
        <v>Physical</v>
      </c>
      <c r="E1496" s="208" t="n">
        <f aca="false">IF(VLOOKUP(S1496,'DD-Lookup'!$J$6:$L$50,3,FALSE())="Monthly",(YEAR(AC1496)-YEAR(AB1496))*12+MONTH(AC1496)-MONTH(AB1496)+1,(AC1496-AB1496+1))</f>
        <v>1</v>
      </c>
      <c r="F1496" s="239" t="n">
        <f aca="false">E1496*SUM(P1496:Q1496)</f>
        <v>5000</v>
      </c>
      <c r="G1496" s="214" t="n">
        <v>1289784</v>
      </c>
      <c r="H1496" s="215" t="n">
        <v>37035.3575115741</v>
      </c>
      <c r="I1496" s="0" t="s">
        <v>1358</v>
      </c>
      <c r="M1496" s="0" t="s">
        <v>858</v>
      </c>
      <c r="N1496" s="0" t="s">
        <v>1305</v>
      </c>
      <c r="O1496" s="0" t="s">
        <v>1378</v>
      </c>
      <c r="P1496" s="216" t="n">
        <v>5000</v>
      </c>
      <c r="S1496" s="0" t="s">
        <v>1026</v>
      </c>
      <c r="T1496" s="0" t="s">
        <v>784</v>
      </c>
      <c r="U1496" s="218" t="n">
        <v>4.05</v>
      </c>
      <c r="V1496" s="0" t="s">
        <v>1373</v>
      </c>
      <c r="W1496" s="0" t="s">
        <v>1361</v>
      </c>
      <c r="X1496" s="0" t="s">
        <v>1362</v>
      </c>
      <c r="Y1496" s="0" t="s">
        <v>1310</v>
      </c>
      <c r="Z1496" s="0" t="s">
        <v>571</v>
      </c>
      <c r="AA1496" s="0" t="n">
        <v>807445</v>
      </c>
      <c r="AB1496" s="215" t="n">
        <v>37036.875</v>
      </c>
      <c r="AC1496" s="215" t="n">
        <v>37036.875</v>
      </c>
    </row>
    <row r="1497" customFormat="false" ht="12.75" hidden="false" customHeight="false" outlineLevel="0" collapsed="false">
      <c r="A1497" s="208" t="str">
        <f aca="false">B1497&amp;" "&amp;C1497&amp;" "&amp;D1497</f>
        <v>US Natural Gas Physical</v>
      </c>
      <c r="B1497" s="208" t="str">
        <f aca="false">IF((LEFT(N1497,2)="US"),"US","")</f>
        <v>US</v>
      </c>
      <c r="C1497" s="208" t="str">
        <f aca="false">M1497</f>
        <v>Natural Gas</v>
      </c>
      <c r="D1497" s="208" t="str">
        <f aca="false">IF(ISNUMBER(FIND("Phy",N1497))=TRUE(),"Physical","Financial")</f>
        <v>Physical</v>
      </c>
      <c r="E1497" s="208" t="n">
        <f aca="false">IF(VLOOKUP(S1497,'DD-Lookup'!$J$6:$L$50,3,FALSE())="Monthly",(YEAR(AC1497)-YEAR(AB1497))*12+MONTH(AC1497)-MONTH(AB1497)+1,(AC1497-AB1497+1))</f>
        <v>1</v>
      </c>
      <c r="F1497" s="239" t="n">
        <f aca="false">E1497*SUM(P1497:Q1497)</f>
        <v>25000</v>
      </c>
      <c r="G1497" s="214" t="n">
        <v>1289785</v>
      </c>
      <c r="H1497" s="215" t="n">
        <v>37035.3575462963</v>
      </c>
      <c r="I1497" s="0" t="s">
        <v>593</v>
      </c>
      <c r="M1497" s="0" t="s">
        <v>858</v>
      </c>
      <c r="N1497" s="0" t="s">
        <v>1305</v>
      </c>
      <c r="O1497" s="0" t="s">
        <v>1432</v>
      </c>
      <c r="P1497" s="216" t="n">
        <v>25000</v>
      </c>
      <c r="S1497" s="0" t="s">
        <v>1026</v>
      </c>
      <c r="T1497" s="0" t="s">
        <v>784</v>
      </c>
      <c r="U1497" s="218" t="n">
        <v>4.16</v>
      </c>
      <c r="V1497" s="0" t="s">
        <v>1543</v>
      </c>
      <c r="W1497" s="0" t="s">
        <v>1434</v>
      </c>
      <c r="X1497" s="0" t="s">
        <v>1435</v>
      </c>
      <c r="Y1497" s="0" t="s">
        <v>1310</v>
      </c>
      <c r="Z1497" s="0" t="s">
        <v>571</v>
      </c>
      <c r="AA1497" s="0" t="n">
        <v>807446</v>
      </c>
      <c r="AB1497" s="215" t="n">
        <v>37036.875</v>
      </c>
      <c r="AC1497" s="215" t="n">
        <v>37036.875</v>
      </c>
    </row>
    <row r="1498" customFormat="false" ht="12.75" hidden="false" customHeight="false" outlineLevel="0" collapsed="false">
      <c r="A1498" s="208" t="str">
        <f aca="false">B1498&amp;" "&amp;C1498&amp;" "&amp;D1498</f>
        <v>US Natural Gas Physical</v>
      </c>
      <c r="B1498" s="208" t="str">
        <f aca="false">IF((LEFT(N1498,2)="US"),"US","")</f>
        <v>US</v>
      </c>
      <c r="C1498" s="208" t="str">
        <f aca="false">M1498</f>
        <v>Natural Gas</v>
      </c>
      <c r="D1498" s="208" t="str">
        <f aca="false">IF(ISNUMBER(FIND("Phy",N1498))=TRUE(),"Physical","Financial")</f>
        <v>Physical</v>
      </c>
      <c r="E1498" s="208" t="n">
        <f aca="false">IF(VLOOKUP(S1498,'DD-Lookup'!$J$6:$L$50,3,FALSE())="Monthly",(YEAR(AC1498)-YEAR(AB1498))*12+MONTH(AC1498)-MONTH(AB1498)+1,(AC1498-AB1498+1))</f>
        <v>1</v>
      </c>
      <c r="F1498" s="239" t="n">
        <f aca="false">E1498*SUM(P1498:Q1498)</f>
        <v>4293</v>
      </c>
      <c r="G1498" s="214" t="n">
        <v>1289788</v>
      </c>
      <c r="H1498" s="215" t="n">
        <v>37035.3575694444</v>
      </c>
      <c r="I1498" s="0" t="s">
        <v>1505</v>
      </c>
      <c r="M1498" s="0" t="s">
        <v>858</v>
      </c>
      <c r="N1498" s="0" t="s">
        <v>1305</v>
      </c>
      <c r="O1498" s="0" t="s">
        <v>1577</v>
      </c>
      <c r="P1498" s="216" t="n">
        <v>4293</v>
      </c>
      <c r="S1498" s="0" t="s">
        <v>1026</v>
      </c>
      <c r="T1498" s="0" t="s">
        <v>784</v>
      </c>
      <c r="U1498" s="218" t="n">
        <v>7.7</v>
      </c>
      <c r="V1498" s="0" t="s">
        <v>2052</v>
      </c>
      <c r="W1498" s="0" t="s">
        <v>1579</v>
      </c>
      <c r="X1498" s="0" t="s">
        <v>1535</v>
      </c>
      <c r="Y1498" s="0" t="s">
        <v>1310</v>
      </c>
      <c r="Z1498" s="0" t="s">
        <v>571</v>
      </c>
      <c r="AA1498" s="0" t="n">
        <v>807448</v>
      </c>
      <c r="AB1498" s="215" t="n">
        <v>37036.875</v>
      </c>
      <c r="AC1498" s="215" t="n">
        <v>37036.875</v>
      </c>
    </row>
    <row r="1499" customFormat="false" ht="12.75" hidden="false" customHeight="false" outlineLevel="0" collapsed="false">
      <c r="A1499" s="208" t="str">
        <f aca="false">B1499&amp;" "&amp;C1499&amp;" "&amp;D1499</f>
        <v>US Natural Gas Physical</v>
      </c>
      <c r="B1499" s="208" t="str">
        <f aca="false">IF((LEFT(N1499,2)="US"),"US","")</f>
        <v>US</v>
      </c>
      <c r="C1499" s="208" t="str">
        <f aca="false">M1499</f>
        <v>Natural Gas</v>
      </c>
      <c r="D1499" s="208" t="str">
        <f aca="false">IF(ISNUMBER(FIND("Phy",N1499))=TRUE(),"Physical","Financial")</f>
        <v>Physical</v>
      </c>
      <c r="E1499" s="208" t="n">
        <f aca="false">IF(VLOOKUP(S1499,'DD-Lookup'!$J$6:$L$50,3,FALSE())="Monthly",(YEAR(AC1499)-YEAR(AB1499))*12+MONTH(AC1499)-MONTH(AB1499)+1,(AC1499-AB1499+1))</f>
        <v>1</v>
      </c>
      <c r="F1499" s="239" t="n">
        <f aca="false">E1499*SUM(P1499:Q1499)</f>
        <v>5000</v>
      </c>
      <c r="G1499" s="214" t="n">
        <v>1289787</v>
      </c>
      <c r="H1499" s="215" t="n">
        <v>37035.3575694444</v>
      </c>
      <c r="I1499" s="0" t="s">
        <v>1773</v>
      </c>
      <c r="M1499" s="0" t="s">
        <v>858</v>
      </c>
      <c r="N1499" s="0" t="s">
        <v>1305</v>
      </c>
      <c r="O1499" s="0" t="s">
        <v>1581</v>
      </c>
      <c r="P1499" s="216" t="n">
        <v>5000</v>
      </c>
      <c r="S1499" s="0" t="s">
        <v>1026</v>
      </c>
      <c r="T1499" s="0" t="s">
        <v>784</v>
      </c>
      <c r="U1499" s="218" t="n">
        <v>9</v>
      </c>
      <c r="V1499" s="0" t="s">
        <v>1774</v>
      </c>
      <c r="W1499" s="0" t="s">
        <v>1579</v>
      </c>
      <c r="X1499" s="0" t="s">
        <v>1535</v>
      </c>
      <c r="Y1499" s="0" t="s">
        <v>1310</v>
      </c>
      <c r="Z1499" s="0" t="s">
        <v>571</v>
      </c>
      <c r="AA1499" s="0" t="n">
        <v>807447</v>
      </c>
      <c r="AB1499" s="215" t="n">
        <v>37036.875</v>
      </c>
      <c r="AC1499" s="215" t="n">
        <v>37036.875</v>
      </c>
    </row>
    <row r="1500" customFormat="false" ht="12.75" hidden="false" customHeight="false" outlineLevel="0" collapsed="false">
      <c r="A1500" s="208" t="str">
        <f aca="false">B1500&amp;" "&amp;C1500&amp;" "&amp;D1500</f>
        <v>US Natural Gas Physical</v>
      </c>
      <c r="B1500" s="208" t="str">
        <f aca="false">IF((LEFT(N1500,2)="US"),"US","")</f>
        <v>US</v>
      </c>
      <c r="C1500" s="208" t="str">
        <f aca="false">M1500</f>
        <v>Natural Gas</v>
      </c>
      <c r="D1500" s="208" t="str">
        <f aca="false">IF(ISNUMBER(FIND("Phy",N1500))=TRUE(),"Physical","Financial")</f>
        <v>Physical</v>
      </c>
      <c r="E1500" s="208" t="n">
        <f aca="false">IF(VLOOKUP(S1500,'DD-Lookup'!$J$6:$L$50,3,FALSE())="Monthly",(YEAR(AC1500)-YEAR(AB1500))*12+MONTH(AC1500)-MONTH(AB1500)+1,(AC1500-AB1500+1))</f>
        <v>1</v>
      </c>
      <c r="F1500" s="239" t="n">
        <f aca="false">E1500*SUM(P1500:Q1500)</f>
        <v>10000</v>
      </c>
      <c r="G1500" s="214" t="n">
        <v>1289789</v>
      </c>
      <c r="H1500" s="215" t="n">
        <v>37035.3576041667</v>
      </c>
      <c r="I1500" s="0" t="s">
        <v>1500</v>
      </c>
      <c r="M1500" s="0" t="s">
        <v>858</v>
      </c>
      <c r="N1500" s="0" t="s">
        <v>1305</v>
      </c>
      <c r="O1500" s="0" t="s">
        <v>1566</v>
      </c>
      <c r="P1500" s="216" t="n">
        <v>10000</v>
      </c>
      <c r="S1500" s="0" t="s">
        <v>1026</v>
      </c>
      <c r="T1500" s="0" t="s">
        <v>784</v>
      </c>
      <c r="U1500" s="218" t="n">
        <v>12.7</v>
      </c>
      <c r="V1500" s="0" t="s">
        <v>1578</v>
      </c>
      <c r="W1500" s="0" t="s">
        <v>1559</v>
      </c>
      <c r="X1500" s="0" t="s">
        <v>1535</v>
      </c>
      <c r="Y1500" s="0" t="s">
        <v>1310</v>
      </c>
      <c r="Z1500" s="0" t="s">
        <v>571</v>
      </c>
      <c r="AA1500" s="0" t="n">
        <v>807449</v>
      </c>
      <c r="AB1500" s="215" t="n">
        <v>37036.875</v>
      </c>
      <c r="AC1500" s="215" t="n">
        <v>37036.875</v>
      </c>
    </row>
    <row r="1501" customFormat="false" ht="12.75" hidden="false" customHeight="false" outlineLevel="0" collapsed="false">
      <c r="A1501" s="208" t="str">
        <f aca="false">B1501&amp;" "&amp;C1501&amp;" "&amp;D1501</f>
        <v>US Natural Gas Physical</v>
      </c>
      <c r="B1501" s="208" t="str">
        <f aca="false">IF((LEFT(N1501,2)="US"),"US","")</f>
        <v>US</v>
      </c>
      <c r="C1501" s="208" t="str">
        <f aca="false">M1501</f>
        <v>Natural Gas</v>
      </c>
      <c r="D1501" s="208" t="str">
        <f aca="false">IF(ISNUMBER(FIND("Phy",N1501))=TRUE(),"Physical","Financial")</f>
        <v>Physical</v>
      </c>
      <c r="E1501" s="208" t="n">
        <f aca="false">IF(VLOOKUP(S1501,'DD-Lookup'!$J$6:$L$50,3,FALSE())="Monthly",(YEAR(AC1501)-YEAR(AB1501))*12+MONTH(AC1501)-MONTH(AB1501)+1,(AC1501-AB1501+1))</f>
        <v>1</v>
      </c>
      <c r="F1501" s="239" t="n">
        <f aca="false">E1501*SUM(P1501:Q1501)</f>
        <v>5000</v>
      </c>
      <c r="G1501" s="214" t="n">
        <v>1289790</v>
      </c>
      <c r="H1501" s="215" t="n">
        <v>37035.3576041667</v>
      </c>
      <c r="I1501" s="0" t="s">
        <v>1155</v>
      </c>
      <c r="M1501" s="0" t="s">
        <v>858</v>
      </c>
      <c r="N1501" s="0" t="s">
        <v>1305</v>
      </c>
      <c r="O1501" s="0" t="s">
        <v>1363</v>
      </c>
      <c r="P1501" s="216" t="n">
        <v>5000</v>
      </c>
      <c r="S1501" s="0" t="s">
        <v>1026</v>
      </c>
      <c r="T1501" s="0" t="s">
        <v>784</v>
      </c>
      <c r="U1501" s="218" t="n">
        <v>4.08</v>
      </c>
      <c r="V1501" s="0" t="s">
        <v>1922</v>
      </c>
      <c r="W1501" s="0" t="s">
        <v>1361</v>
      </c>
      <c r="X1501" s="0" t="s">
        <v>1362</v>
      </c>
      <c r="Y1501" s="0" t="s">
        <v>1310</v>
      </c>
      <c r="Z1501" s="0" t="s">
        <v>571</v>
      </c>
      <c r="AA1501" s="0" t="n">
        <v>807450</v>
      </c>
      <c r="AB1501" s="215" t="n">
        <v>37036.875</v>
      </c>
      <c r="AC1501" s="215" t="n">
        <v>37036.875</v>
      </c>
    </row>
    <row r="1502" customFormat="false" ht="12.75" hidden="false" customHeight="false" outlineLevel="0" collapsed="false">
      <c r="A1502" s="208" t="str">
        <f aca="false">B1502&amp;" "&amp;C1502&amp;" "&amp;D1502</f>
        <v>US Power Physical</v>
      </c>
      <c r="B1502" s="208" t="str">
        <f aca="false">IF((LEFT(N1502,2)="US"),"US","")</f>
        <v>US</v>
      </c>
      <c r="C1502" s="208" t="str">
        <f aca="false">M1502</f>
        <v>Power</v>
      </c>
      <c r="D1502" s="208" t="str">
        <f aca="false">IF(ISNUMBER(FIND("Phy",N1502))=TRUE(),"Physical","Financial")</f>
        <v>Physical</v>
      </c>
      <c r="E1502" s="208" t="n">
        <f aca="false">IF(VLOOKUP(S1502,'DD-Lookup'!$J$6:$L$50,3,FALSE())="Monthly",(YEAR(AC1502)-YEAR(AB1502))*12+MONTH(AC1502)-MONTH(AB1502)+1,(AC1502-AB1502+1))</f>
        <v>2</v>
      </c>
      <c r="F1502" s="239" t="n">
        <f aca="false">E1502*SUM(P1502:Q1502)</f>
        <v>50</v>
      </c>
      <c r="G1502" s="214" t="n">
        <v>1289791</v>
      </c>
      <c r="H1502" s="215" t="n">
        <v>37035.3576388889</v>
      </c>
      <c r="I1502" s="0" t="s">
        <v>840</v>
      </c>
      <c r="M1502" s="0" t="s">
        <v>67</v>
      </c>
      <c r="N1502" s="0" t="s">
        <v>1648</v>
      </c>
      <c r="O1502" s="0" t="s">
        <v>1656</v>
      </c>
      <c r="P1502" s="216" t="n">
        <v>25</v>
      </c>
      <c r="S1502" s="0" t="s">
        <v>930</v>
      </c>
      <c r="T1502" s="0" t="s">
        <v>784</v>
      </c>
      <c r="U1502" s="218" t="n">
        <v>120</v>
      </c>
      <c r="V1502" s="0" t="s">
        <v>1799</v>
      </c>
      <c r="W1502" s="0" t="s">
        <v>1651</v>
      </c>
      <c r="X1502" s="0" t="s">
        <v>1652</v>
      </c>
      <c r="Y1502" s="0" t="s">
        <v>1051</v>
      </c>
      <c r="Z1502" s="0" t="s">
        <v>618</v>
      </c>
      <c r="AA1502" s="0" t="n">
        <v>621387.1</v>
      </c>
      <c r="AB1502" s="215" t="n">
        <v>37038.875</v>
      </c>
      <c r="AC1502" s="215" t="n">
        <v>37039.875</v>
      </c>
    </row>
    <row r="1503" customFormat="false" ht="12.75" hidden="false" customHeight="false" outlineLevel="0" collapsed="false">
      <c r="A1503" s="208" t="str">
        <f aca="false">B1503&amp;" "&amp;C1503&amp;" "&amp;D1503</f>
        <v>US Natural Gas Physical</v>
      </c>
      <c r="B1503" s="208" t="str">
        <f aca="false">IF((LEFT(N1503,2)="US"),"US","")</f>
        <v>US</v>
      </c>
      <c r="C1503" s="208" t="str">
        <f aca="false">M1503</f>
        <v>Natural Gas</v>
      </c>
      <c r="D1503" s="208" t="str">
        <f aca="false">IF(ISNUMBER(FIND("Phy",N1503))=TRUE(),"Physical","Financial")</f>
        <v>Physical</v>
      </c>
      <c r="E1503" s="208" t="n">
        <f aca="false">IF(VLOOKUP(S1503,'DD-Lookup'!$J$6:$L$50,3,FALSE())="Monthly",(YEAR(AC1503)-YEAR(AB1503))*12+MONTH(AC1503)-MONTH(AB1503)+1,(AC1503-AB1503+1))</f>
        <v>1</v>
      </c>
      <c r="F1503" s="239" t="n">
        <f aca="false">E1503*SUM(P1503:Q1503)</f>
        <v>497</v>
      </c>
      <c r="G1503" s="214" t="n">
        <v>1289792</v>
      </c>
      <c r="H1503" s="215" t="n">
        <v>37035.357662037</v>
      </c>
      <c r="I1503" s="0" t="s">
        <v>1710</v>
      </c>
      <c r="M1503" s="0" t="s">
        <v>858</v>
      </c>
      <c r="N1503" s="0" t="s">
        <v>1305</v>
      </c>
      <c r="O1503" s="0" t="s">
        <v>1448</v>
      </c>
      <c r="P1503" s="216" t="n">
        <v>497</v>
      </c>
      <c r="S1503" s="0" t="s">
        <v>1026</v>
      </c>
      <c r="T1503" s="0" t="s">
        <v>784</v>
      </c>
      <c r="U1503" s="218" t="n">
        <v>4.36</v>
      </c>
      <c r="V1503" s="0" t="s">
        <v>2053</v>
      </c>
      <c r="W1503" s="0" t="s">
        <v>1439</v>
      </c>
      <c r="X1503" s="0" t="s">
        <v>1440</v>
      </c>
      <c r="Y1503" s="0" t="s">
        <v>1310</v>
      </c>
      <c r="Z1503" s="0" t="s">
        <v>571</v>
      </c>
      <c r="AA1503" s="0" t="n">
        <v>807452</v>
      </c>
      <c r="AB1503" s="215" t="n">
        <v>37036.875</v>
      </c>
      <c r="AC1503" s="215" t="n">
        <v>37036.875</v>
      </c>
    </row>
    <row r="1504" customFormat="false" ht="12.75" hidden="false" customHeight="false" outlineLevel="0" collapsed="false">
      <c r="A1504" s="208" t="str">
        <f aca="false">B1504&amp;" "&amp;C1504&amp;" "&amp;D1504</f>
        <v>US Natural Gas Financial</v>
      </c>
      <c r="B1504" s="208" t="str">
        <f aca="false">IF((LEFT(N1504,2)="US"),"US","")</f>
        <v>US</v>
      </c>
      <c r="C1504" s="208" t="str">
        <f aca="false">M1504</f>
        <v>Natural Gas</v>
      </c>
      <c r="D1504" s="208" t="str">
        <f aca="false">IF(ISNUMBER(FIND("Phy",N1504))=TRUE(),"Physical","Financial")</f>
        <v>Financial</v>
      </c>
      <c r="E1504" s="208" t="n">
        <f aca="false">IF(VLOOKUP(S1504,'DD-Lookup'!$J$6:$L$50,3,FALSE())="Monthly",(YEAR(AC1504)-YEAR(AB1504))*12+MONTH(AC1504)-MONTH(AB1504)+1,(AC1504-AB1504+1))</f>
        <v>30</v>
      </c>
      <c r="F1504" s="239" t="n">
        <f aca="false">E1504*SUM(P1504:Q1504)</f>
        <v>150000</v>
      </c>
      <c r="G1504" s="214" t="n">
        <v>1289794</v>
      </c>
      <c r="H1504" s="215" t="n">
        <v>37035.3576851852</v>
      </c>
      <c r="I1504" s="0" t="s">
        <v>1073</v>
      </c>
      <c r="M1504" s="0" t="s">
        <v>858</v>
      </c>
      <c r="N1504" s="0" t="s">
        <v>1482</v>
      </c>
      <c r="O1504" s="0" t="s">
        <v>1712</v>
      </c>
      <c r="P1504" s="216" t="n">
        <v>5000</v>
      </c>
      <c r="S1504" s="0" t="s">
        <v>1026</v>
      </c>
      <c r="T1504" s="0" t="s">
        <v>784</v>
      </c>
      <c r="U1504" s="218" t="n">
        <v>8.2</v>
      </c>
      <c r="V1504" s="0" t="s">
        <v>2054</v>
      </c>
      <c r="W1504" s="0" t="s">
        <v>1714</v>
      </c>
      <c r="X1504" s="0" t="s">
        <v>1715</v>
      </c>
      <c r="Y1504" s="0" t="s">
        <v>838</v>
      </c>
      <c r="Z1504" s="0" t="s">
        <v>571</v>
      </c>
      <c r="AA1504" s="0" t="s">
        <v>2055</v>
      </c>
      <c r="AB1504" s="215" t="n">
        <v>37043.875</v>
      </c>
      <c r="AC1504" s="215" t="n">
        <v>37072.875</v>
      </c>
    </row>
    <row r="1505" customFormat="false" ht="12.75" hidden="false" customHeight="false" outlineLevel="0" collapsed="false">
      <c r="A1505" s="208" t="str">
        <f aca="false">B1505&amp;" "&amp;C1505&amp;" "&amp;D1505</f>
        <v>US Natural Gas Physical</v>
      </c>
      <c r="B1505" s="208" t="str">
        <f aca="false">IF((LEFT(N1505,2)="US"),"US","")</f>
        <v>US</v>
      </c>
      <c r="C1505" s="208" t="str">
        <f aca="false">M1505</f>
        <v>Natural Gas</v>
      </c>
      <c r="D1505" s="208" t="str">
        <f aca="false">IF(ISNUMBER(FIND("Phy",N1505))=TRUE(),"Physical","Financial")</f>
        <v>Physical</v>
      </c>
      <c r="E1505" s="208" t="n">
        <f aca="false">IF(VLOOKUP(S1505,'DD-Lookup'!$J$6:$L$50,3,FALSE())="Monthly",(YEAR(AC1505)-YEAR(AB1505))*12+MONTH(AC1505)-MONTH(AB1505)+1,(AC1505-AB1505+1))</f>
        <v>1</v>
      </c>
      <c r="F1505" s="239" t="n">
        <f aca="false">E1505*SUM(P1505:Q1505)</f>
        <v>5000</v>
      </c>
      <c r="G1505" s="214" t="n">
        <v>1289795</v>
      </c>
      <c r="H1505" s="215" t="n">
        <v>37035.3577199074</v>
      </c>
      <c r="I1505" s="0" t="s">
        <v>2056</v>
      </c>
      <c r="M1505" s="0" t="s">
        <v>858</v>
      </c>
      <c r="N1505" s="0" t="s">
        <v>1305</v>
      </c>
      <c r="O1505" s="0" t="s">
        <v>1718</v>
      </c>
      <c r="P1505" s="216" t="n">
        <v>5000</v>
      </c>
      <c r="S1505" s="0" t="s">
        <v>1026</v>
      </c>
      <c r="T1505" s="0" t="s">
        <v>784</v>
      </c>
      <c r="U1505" s="218" t="n">
        <v>8.95</v>
      </c>
      <c r="V1505" s="0" t="s">
        <v>2057</v>
      </c>
      <c r="W1505" s="0" t="s">
        <v>1579</v>
      </c>
      <c r="X1505" s="0" t="s">
        <v>1535</v>
      </c>
      <c r="Y1505" s="0" t="s">
        <v>1310</v>
      </c>
      <c r="Z1505" s="0" t="s">
        <v>571</v>
      </c>
      <c r="AA1505" s="0" t="n">
        <v>807453</v>
      </c>
      <c r="AB1505" s="215" t="n">
        <v>37036.875</v>
      </c>
      <c r="AC1505" s="215" t="n">
        <v>37036.875</v>
      </c>
    </row>
    <row r="1506" customFormat="false" ht="12.75" hidden="false" customHeight="false" outlineLevel="0" collapsed="false">
      <c r="A1506" s="208" t="str">
        <f aca="false">B1506&amp;" "&amp;C1506&amp;" "&amp;D1506</f>
        <v>US Natural Gas Physical</v>
      </c>
      <c r="B1506" s="208" t="str">
        <f aca="false">IF((LEFT(N1506,2)="US"),"US","")</f>
        <v>US</v>
      </c>
      <c r="C1506" s="208" t="str">
        <f aca="false">M1506</f>
        <v>Natural Gas</v>
      </c>
      <c r="D1506" s="208" t="str">
        <f aca="false">IF(ISNUMBER(FIND("Phy",N1506))=TRUE(),"Physical","Financial")</f>
        <v>Physical</v>
      </c>
      <c r="E1506" s="208" t="n">
        <f aca="false">IF(VLOOKUP(S1506,'DD-Lookup'!$J$6:$L$50,3,FALSE())="Monthly",(YEAR(AC1506)-YEAR(AB1506))*12+MONTH(AC1506)-MONTH(AB1506)+1,(AC1506-AB1506+1))</f>
        <v>30</v>
      </c>
      <c r="F1506" s="239" t="n">
        <f aca="false">E1506*SUM(P1506:Q1506)</f>
        <v>150000</v>
      </c>
      <c r="G1506" s="214" t="n">
        <v>1289796</v>
      </c>
      <c r="H1506" s="215" t="n">
        <v>37035.3578009259</v>
      </c>
      <c r="I1506" s="0" t="s">
        <v>1233</v>
      </c>
      <c r="M1506" s="0" t="s">
        <v>858</v>
      </c>
      <c r="N1506" s="0" t="s">
        <v>1305</v>
      </c>
      <c r="O1506" s="0" t="s">
        <v>1756</v>
      </c>
      <c r="P1506" s="216" t="n">
        <v>5000</v>
      </c>
      <c r="S1506" s="0" t="s">
        <v>1026</v>
      </c>
      <c r="T1506" s="0" t="s">
        <v>784</v>
      </c>
      <c r="U1506" s="218" t="n">
        <v>11.055</v>
      </c>
      <c r="V1506" s="0" t="s">
        <v>1725</v>
      </c>
      <c r="W1506" s="0" t="s">
        <v>1758</v>
      </c>
      <c r="X1506" s="0" t="s">
        <v>1535</v>
      </c>
      <c r="Y1506" s="0" t="s">
        <v>1310</v>
      </c>
      <c r="Z1506" s="0" t="s">
        <v>571</v>
      </c>
      <c r="AA1506" s="0" t="s">
        <v>2058</v>
      </c>
      <c r="AB1506" s="215" t="n">
        <v>37043.875</v>
      </c>
      <c r="AC1506" s="215" t="n">
        <v>37072.875</v>
      </c>
    </row>
    <row r="1507" customFormat="false" ht="12.75" hidden="false" customHeight="false" outlineLevel="0" collapsed="false">
      <c r="A1507" s="208" t="str">
        <f aca="false">B1507&amp;" "&amp;C1507&amp;" "&amp;D1507</f>
        <v>US Natural Gas Financial</v>
      </c>
      <c r="B1507" s="208" t="str">
        <f aca="false">IF((LEFT(N1507,2)="US"),"US","")</f>
        <v>US</v>
      </c>
      <c r="C1507" s="208" t="str">
        <f aca="false">M1507</f>
        <v>Natural Gas</v>
      </c>
      <c r="D1507" s="208" t="str">
        <f aca="false">IF(ISNUMBER(FIND("Phy",N1507))=TRUE(),"Physical","Financial")</f>
        <v>Financial</v>
      </c>
      <c r="E1507" s="208" t="n">
        <f aca="false">IF(VLOOKUP(S1507,'DD-Lookup'!$J$6:$L$50,3,FALSE())="Monthly",(YEAR(AC1507)-YEAR(AB1507))*12+MONTH(AC1507)-MONTH(AB1507)+1,(AC1507-AB1507+1))</f>
        <v>30</v>
      </c>
      <c r="F1507" s="239" t="n">
        <f aca="false">E1507*SUM(P1507:Q1507)</f>
        <v>450000</v>
      </c>
      <c r="G1507" s="214" t="n">
        <v>1289799</v>
      </c>
      <c r="H1507" s="215" t="n">
        <v>37035.3578356481</v>
      </c>
      <c r="I1507" s="0" t="s">
        <v>2023</v>
      </c>
      <c r="M1507" s="0" t="s">
        <v>858</v>
      </c>
      <c r="N1507" s="0" t="s">
        <v>1024</v>
      </c>
      <c r="O1507" s="0" t="s">
        <v>1025</v>
      </c>
      <c r="Q1507" s="216" t="n">
        <v>15000</v>
      </c>
      <c r="S1507" s="0" t="s">
        <v>1026</v>
      </c>
      <c r="T1507" s="0" t="s">
        <v>784</v>
      </c>
      <c r="U1507" s="218" t="n">
        <v>4.215</v>
      </c>
      <c r="V1507" s="0" t="s">
        <v>2024</v>
      </c>
      <c r="W1507" s="0" t="s">
        <v>1028</v>
      </c>
      <c r="X1507" s="0" t="s">
        <v>1029</v>
      </c>
      <c r="Y1507" s="0" t="s">
        <v>838</v>
      </c>
      <c r="Z1507" s="0" t="s">
        <v>571</v>
      </c>
      <c r="AA1507" s="0" t="s">
        <v>2059</v>
      </c>
      <c r="AB1507" s="215" t="n">
        <v>37043.875</v>
      </c>
      <c r="AC1507" s="215" t="n">
        <v>37072.875</v>
      </c>
    </row>
    <row r="1508" customFormat="false" ht="12.75" hidden="false" customHeight="false" outlineLevel="0" collapsed="false">
      <c r="A1508" s="208" t="str">
        <f aca="false">B1508&amp;" "&amp;C1508&amp;" "&amp;D1508</f>
        <v>US Natural Gas Physical</v>
      </c>
      <c r="B1508" s="208" t="str">
        <f aca="false">IF((LEFT(N1508,2)="US"),"US","")</f>
        <v>US</v>
      </c>
      <c r="C1508" s="208" t="str">
        <f aca="false">M1508</f>
        <v>Natural Gas</v>
      </c>
      <c r="D1508" s="208" t="str">
        <f aca="false">IF(ISNUMBER(FIND("Phy",N1508))=TRUE(),"Physical","Financial")</f>
        <v>Physical</v>
      </c>
      <c r="E1508" s="208" t="n">
        <f aca="false">IF(VLOOKUP(S1508,'DD-Lookup'!$J$6:$L$50,3,FALSE())="Monthly",(YEAR(AC1508)-YEAR(AB1508))*12+MONTH(AC1508)-MONTH(AB1508)+1,(AC1508-AB1508+1))</f>
        <v>1</v>
      </c>
      <c r="F1508" s="239" t="n">
        <f aca="false">E1508*SUM(P1508:Q1508)</f>
        <v>10000</v>
      </c>
      <c r="G1508" s="214" t="n">
        <v>1289797</v>
      </c>
      <c r="H1508" s="215" t="n">
        <v>37035.3578356481</v>
      </c>
      <c r="I1508" s="0" t="s">
        <v>1500</v>
      </c>
      <c r="M1508" s="0" t="s">
        <v>858</v>
      </c>
      <c r="N1508" s="0" t="s">
        <v>1305</v>
      </c>
      <c r="O1508" s="0" t="s">
        <v>1577</v>
      </c>
      <c r="P1508" s="216" t="n">
        <v>10000</v>
      </c>
      <c r="S1508" s="0" t="s">
        <v>1026</v>
      </c>
      <c r="T1508" s="0" t="s">
        <v>784</v>
      </c>
      <c r="U1508" s="218" t="n">
        <v>7.6</v>
      </c>
      <c r="V1508" s="0" t="s">
        <v>1578</v>
      </c>
      <c r="W1508" s="0" t="s">
        <v>1579</v>
      </c>
      <c r="X1508" s="0" t="s">
        <v>1535</v>
      </c>
      <c r="Y1508" s="0" t="s">
        <v>1310</v>
      </c>
      <c r="Z1508" s="0" t="s">
        <v>571</v>
      </c>
      <c r="AA1508" s="0" t="n">
        <v>807454</v>
      </c>
      <c r="AB1508" s="215" t="n">
        <v>37036.875</v>
      </c>
      <c r="AC1508" s="215" t="n">
        <v>37036.875</v>
      </c>
    </row>
    <row r="1509" customFormat="false" ht="12.75" hidden="false" customHeight="false" outlineLevel="0" collapsed="false">
      <c r="A1509" s="208" t="str">
        <f aca="false">B1509&amp;" "&amp;C1509&amp;" "&amp;D1509</f>
        <v>US Natural Gas Financial</v>
      </c>
      <c r="B1509" s="208" t="str">
        <f aca="false">IF((LEFT(N1509,2)="US"),"US","")</f>
        <v>US</v>
      </c>
      <c r="C1509" s="208" t="str">
        <f aca="false">M1509</f>
        <v>Natural Gas</v>
      </c>
      <c r="D1509" s="208" t="str">
        <f aca="false">IF(ISNUMBER(FIND("Phy",N1509))=TRUE(),"Physical","Financial")</f>
        <v>Financial</v>
      </c>
      <c r="E1509" s="208" t="n">
        <f aca="false">IF(VLOOKUP(S1509,'DD-Lookup'!$J$6:$L$50,3,FALSE())="Monthly",(YEAR(AC1509)-YEAR(AB1509))*12+MONTH(AC1509)-MONTH(AB1509)+1,(AC1509-AB1509+1))</f>
        <v>61</v>
      </c>
      <c r="F1509" s="239" t="n">
        <f aca="false">E1509*SUM(P1509:Q1509)</f>
        <v>305000</v>
      </c>
      <c r="G1509" s="214" t="n">
        <v>1289798</v>
      </c>
      <c r="H1509" s="215" t="n">
        <v>37035.3578356481</v>
      </c>
      <c r="I1509" s="0" t="s">
        <v>1073</v>
      </c>
      <c r="M1509" s="0" t="s">
        <v>858</v>
      </c>
      <c r="N1509" s="0" t="s">
        <v>1482</v>
      </c>
      <c r="O1509" s="0" t="s">
        <v>1939</v>
      </c>
      <c r="P1509" s="216" t="n">
        <v>5000</v>
      </c>
      <c r="S1509" s="0" t="s">
        <v>1026</v>
      </c>
      <c r="T1509" s="0" t="s">
        <v>784</v>
      </c>
      <c r="U1509" s="218" t="n">
        <v>5.54</v>
      </c>
      <c r="V1509" s="0" t="s">
        <v>2054</v>
      </c>
      <c r="W1509" s="0" t="s">
        <v>1714</v>
      </c>
      <c r="X1509" s="0" t="s">
        <v>1715</v>
      </c>
      <c r="Y1509" s="0" t="s">
        <v>838</v>
      </c>
      <c r="Z1509" s="0" t="s">
        <v>571</v>
      </c>
      <c r="AA1509" s="0" t="s">
        <v>2060</v>
      </c>
      <c r="AB1509" s="215" t="n">
        <v>37196</v>
      </c>
      <c r="AC1509" s="215" t="n">
        <v>37256</v>
      </c>
    </row>
    <row r="1510" customFormat="false" ht="12.75" hidden="false" customHeight="false" outlineLevel="0" collapsed="false">
      <c r="A1510" s="208" t="str">
        <f aca="false">B1510&amp;" "&amp;C1510&amp;" "&amp;D1510</f>
        <v>US Natural Gas Physical</v>
      </c>
      <c r="B1510" s="208" t="str">
        <f aca="false">IF((LEFT(N1510,2)="US"),"US","")</f>
        <v>US</v>
      </c>
      <c r="C1510" s="208" t="str">
        <f aca="false">M1510</f>
        <v>Natural Gas</v>
      </c>
      <c r="D1510" s="208" t="str">
        <f aca="false">IF(ISNUMBER(FIND("Phy",N1510))=TRUE(),"Physical","Financial")</f>
        <v>Physical</v>
      </c>
      <c r="E1510" s="208" t="n">
        <f aca="false">IF(VLOOKUP(S1510,'DD-Lookup'!$J$6:$L$50,3,FALSE())="Monthly",(YEAR(AC1510)-YEAR(AB1510))*12+MONTH(AC1510)-MONTH(AB1510)+1,(AC1510-AB1510+1))</f>
        <v>1</v>
      </c>
      <c r="F1510" s="239" t="n">
        <f aca="false">E1510*SUM(P1510:Q1510)</f>
        <v>2500</v>
      </c>
      <c r="G1510" s="214" t="n">
        <v>1289800</v>
      </c>
      <c r="H1510" s="215" t="n">
        <v>37035.3578587963</v>
      </c>
      <c r="I1510" s="0" t="s">
        <v>600</v>
      </c>
      <c r="M1510" s="0" t="s">
        <v>858</v>
      </c>
      <c r="N1510" s="0" t="s">
        <v>1305</v>
      </c>
      <c r="O1510" s="0" t="s">
        <v>1363</v>
      </c>
      <c r="P1510" s="216" t="n">
        <v>2500</v>
      </c>
      <c r="S1510" s="0" t="s">
        <v>1026</v>
      </c>
      <c r="T1510" s="0" t="s">
        <v>784</v>
      </c>
      <c r="U1510" s="218" t="n">
        <v>4.0775</v>
      </c>
      <c r="V1510" s="0" t="s">
        <v>2061</v>
      </c>
      <c r="W1510" s="0" t="s">
        <v>1361</v>
      </c>
      <c r="X1510" s="0" t="s">
        <v>1362</v>
      </c>
      <c r="Y1510" s="0" t="s">
        <v>1310</v>
      </c>
      <c r="Z1510" s="0" t="s">
        <v>571</v>
      </c>
      <c r="AA1510" s="0" t="n">
        <v>807455</v>
      </c>
      <c r="AB1510" s="215" t="n">
        <v>37036.875</v>
      </c>
      <c r="AC1510" s="215" t="n">
        <v>37036.875</v>
      </c>
    </row>
    <row r="1511" customFormat="false" ht="12.75" hidden="false" customHeight="false" outlineLevel="0" collapsed="false">
      <c r="A1511" s="208" t="str">
        <f aca="false">B1511&amp;" "&amp;C1511&amp;" "&amp;D1511</f>
        <v>US Power Physical</v>
      </c>
      <c r="B1511" s="208" t="str">
        <f aca="false">IF((LEFT(N1511,2)="US"),"US","")</f>
        <v>US</v>
      </c>
      <c r="C1511" s="208" t="str">
        <f aca="false">M1511</f>
        <v>Power</v>
      </c>
      <c r="D1511" s="208" t="str">
        <f aca="false">IF(ISNUMBER(FIND("Phy",N1511))=TRUE(),"Physical","Financial")</f>
        <v>Physical</v>
      </c>
      <c r="E1511" s="208" t="n">
        <f aca="false">IF(VLOOKUP(S1511,'DD-Lookup'!$J$6:$L$50,3,FALSE())="Monthly",(YEAR(AC1511)-YEAR(AB1511))*12+MONTH(AC1511)-MONTH(AB1511)+1,(AC1511-AB1511+1))</f>
        <v>59</v>
      </c>
      <c r="F1511" s="239" t="n">
        <f aca="false">E1511*SUM(P1511:Q1511)</f>
        <v>2950</v>
      </c>
      <c r="G1511" s="214" t="n">
        <v>1289803</v>
      </c>
      <c r="H1511" s="215" t="n">
        <v>37035.3578703704</v>
      </c>
      <c r="I1511" s="0" t="s">
        <v>1107</v>
      </c>
      <c r="M1511" s="0" t="s">
        <v>67</v>
      </c>
      <c r="N1511" s="0" t="s">
        <v>1081</v>
      </c>
      <c r="O1511" s="0" t="s">
        <v>1550</v>
      </c>
      <c r="Q1511" s="216" t="n">
        <v>50</v>
      </c>
      <c r="S1511" s="0" t="s">
        <v>930</v>
      </c>
      <c r="T1511" s="0" t="s">
        <v>784</v>
      </c>
      <c r="U1511" s="218" t="n">
        <v>41.5</v>
      </c>
      <c r="V1511" s="0" t="s">
        <v>2062</v>
      </c>
      <c r="W1511" s="0" t="s">
        <v>1090</v>
      </c>
      <c r="X1511" s="0" t="s">
        <v>1091</v>
      </c>
      <c r="Y1511" s="0" t="s">
        <v>1051</v>
      </c>
      <c r="Z1511" s="0" t="s">
        <v>618</v>
      </c>
      <c r="AA1511" s="0" t="n">
        <v>621388.1</v>
      </c>
      <c r="AB1511" s="215" t="n">
        <v>37257.7159722222</v>
      </c>
      <c r="AC1511" s="215" t="n">
        <v>37315.7159722222</v>
      </c>
    </row>
    <row r="1512" customFormat="false" ht="12.75" hidden="false" customHeight="false" outlineLevel="0" collapsed="false">
      <c r="A1512" s="208" t="str">
        <f aca="false">B1512&amp;" "&amp;C1512&amp;" "&amp;D1512</f>
        <v>US Natural Gas Physical</v>
      </c>
      <c r="B1512" s="208" t="str">
        <f aca="false">IF((LEFT(N1512,2)="US"),"US","")</f>
        <v>US</v>
      </c>
      <c r="C1512" s="208" t="str">
        <f aca="false">M1512</f>
        <v>Natural Gas</v>
      </c>
      <c r="D1512" s="208" t="str">
        <f aca="false">IF(ISNUMBER(FIND("Phy",N1512))=TRUE(),"Physical","Financial")</f>
        <v>Physical</v>
      </c>
      <c r="E1512" s="208" t="n">
        <f aca="false">IF(VLOOKUP(S1512,'DD-Lookup'!$J$6:$L$50,3,FALSE())="Monthly",(YEAR(AC1512)-YEAR(AB1512))*12+MONTH(AC1512)-MONTH(AB1512)+1,(AC1512-AB1512+1))</f>
        <v>1</v>
      </c>
      <c r="F1512" s="239" t="n">
        <f aca="false">E1512*SUM(P1512:Q1512)</f>
        <v>5000</v>
      </c>
      <c r="G1512" s="214" t="n">
        <v>1289802</v>
      </c>
      <c r="H1512" s="215" t="n">
        <v>37035.3578703704</v>
      </c>
      <c r="I1512" s="0" t="s">
        <v>1399</v>
      </c>
      <c r="M1512" s="0" t="s">
        <v>858</v>
      </c>
      <c r="N1512" s="0" t="s">
        <v>1305</v>
      </c>
      <c r="O1512" s="0" t="s">
        <v>1469</v>
      </c>
      <c r="P1512" s="216" t="n">
        <v>5000</v>
      </c>
      <c r="S1512" s="0" t="s">
        <v>1026</v>
      </c>
      <c r="T1512" s="0" t="s">
        <v>784</v>
      </c>
      <c r="U1512" s="218" t="n">
        <v>4.08</v>
      </c>
      <c r="V1512" s="0" t="s">
        <v>1400</v>
      </c>
      <c r="W1512" s="0" t="s">
        <v>1314</v>
      </c>
      <c r="X1512" s="0" t="s">
        <v>1315</v>
      </c>
      <c r="Y1512" s="0" t="s">
        <v>1310</v>
      </c>
      <c r="Z1512" s="0" t="s">
        <v>571</v>
      </c>
      <c r="AA1512" s="0" t="n">
        <v>807457</v>
      </c>
      <c r="AB1512" s="215" t="n">
        <v>37036.875</v>
      </c>
      <c r="AC1512" s="215" t="n">
        <v>37036.875</v>
      </c>
    </row>
    <row r="1513" customFormat="false" ht="12.75" hidden="false" customHeight="false" outlineLevel="0" collapsed="false">
      <c r="A1513" s="208" t="str">
        <f aca="false">B1513&amp;" "&amp;C1513&amp;" "&amp;D1513</f>
        <v>US Natural Gas Physical</v>
      </c>
      <c r="B1513" s="208" t="str">
        <f aca="false">IF((LEFT(N1513,2)="US"),"US","")</f>
        <v>US</v>
      </c>
      <c r="C1513" s="208" t="str">
        <f aca="false">M1513</f>
        <v>Natural Gas</v>
      </c>
      <c r="D1513" s="208" t="str">
        <f aca="false">IF(ISNUMBER(FIND("Phy",N1513))=TRUE(),"Physical","Financial")</f>
        <v>Physical</v>
      </c>
      <c r="E1513" s="208" t="n">
        <f aca="false">IF(VLOOKUP(S1513,'DD-Lookup'!$J$6:$L$50,3,FALSE())="Monthly",(YEAR(AC1513)-YEAR(AB1513))*12+MONTH(AC1513)-MONTH(AB1513)+1,(AC1513-AB1513+1))</f>
        <v>1</v>
      </c>
      <c r="F1513" s="239" t="n">
        <f aca="false">E1513*SUM(P1513:Q1513)</f>
        <v>4995</v>
      </c>
      <c r="G1513" s="214" t="n">
        <v>1289801</v>
      </c>
      <c r="H1513" s="215" t="n">
        <v>37035.3578703704</v>
      </c>
      <c r="I1513" s="0" t="s">
        <v>1107</v>
      </c>
      <c r="M1513" s="0" t="s">
        <v>858</v>
      </c>
      <c r="N1513" s="0" t="s">
        <v>1305</v>
      </c>
      <c r="O1513" s="0" t="s">
        <v>1547</v>
      </c>
      <c r="P1513" s="216" t="n">
        <v>4995</v>
      </c>
      <c r="S1513" s="0" t="s">
        <v>1026</v>
      </c>
      <c r="T1513" s="0" t="s">
        <v>784</v>
      </c>
      <c r="U1513" s="218" t="n">
        <v>2.98</v>
      </c>
      <c r="V1513" s="0" t="s">
        <v>2063</v>
      </c>
      <c r="W1513" s="0" t="s">
        <v>1548</v>
      </c>
      <c r="X1513" s="0" t="s">
        <v>1535</v>
      </c>
      <c r="Y1513" s="0" t="s">
        <v>1310</v>
      </c>
      <c r="Z1513" s="0" t="s">
        <v>571</v>
      </c>
      <c r="AA1513" s="0" t="n">
        <v>807456</v>
      </c>
      <c r="AB1513" s="215" t="n">
        <v>37036.875</v>
      </c>
      <c r="AC1513" s="215" t="n">
        <v>37036.875</v>
      </c>
    </row>
    <row r="1514" customFormat="false" ht="12.75" hidden="false" customHeight="false" outlineLevel="0" collapsed="false">
      <c r="A1514" s="208" t="str">
        <f aca="false">B1514&amp;" "&amp;C1514&amp;" "&amp;D1514</f>
        <v>US Natural Gas Physical</v>
      </c>
      <c r="B1514" s="208" t="str">
        <f aca="false">IF((LEFT(N1514,2)="US"),"US","")</f>
        <v>US</v>
      </c>
      <c r="C1514" s="208" t="str">
        <f aca="false">M1514</f>
        <v>Natural Gas</v>
      </c>
      <c r="D1514" s="208" t="str">
        <f aca="false">IF(ISNUMBER(FIND("Phy",N1514))=TRUE(),"Physical","Financial")</f>
        <v>Physical</v>
      </c>
      <c r="E1514" s="208" t="n">
        <f aca="false">IF(VLOOKUP(S1514,'DD-Lookup'!$J$6:$L$50,3,FALSE())="Monthly",(YEAR(AC1514)-YEAR(AB1514))*12+MONTH(AC1514)-MONTH(AB1514)+1,(AC1514-AB1514+1))</f>
        <v>1</v>
      </c>
      <c r="F1514" s="239" t="n">
        <f aca="false">E1514*SUM(P1514:Q1514)</f>
        <v>10000</v>
      </c>
      <c r="G1514" s="214" t="n">
        <v>1289805</v>
      </c>
      <c r="H1514" s="215" t="n">
        <v>37035.3579166667</v>
      </c>
      <c r="I1514" s="0" t="s">
        <v>1505</v>
      </c>
      <c r="M1514" s="0" t="s">
        <v>858</v>
      </c>
      <c r="N1514" s="0" t="s">
        <v>1305</v>
      </c>
      <c r="O1514" s="0" t="s">
        <v>1581</v>
      </c>
      <c r="Q1514" s="216" t="n">
        <v>10000</v>
      </c>
      <c r="S1514" s="0" t="s">
        <v>1026</v>
      </c>
      <c r="T1514" s="0" t="s">
        <v>784</v>
      </c>
      <c r="U1514" s="218" t="n">
        <v>9.1</v>
      </c>
      <c r="V1514" s="0" t="s">
        <v>2052</v>
      </c>
      <c r="W1514" s="0" t="s">
        <v>1579</v>
      </c>
      <c r="X1514" s="0" t="s">
        <v>1535</v>
      </c>
      <c r="Y1514" s="0" t="s">
        <v>1310</v>
      </c>
      <c r="Z1514" s="0" t="s">
        <v>571</v>
      </c>
      <c r="AA1514" s="0" t="n">
        <v>807462</v>
      </c>
      <c r="AB1514" s="215" t="n">
        <v>37036.875</v>
      </c>
      <c r="AC1514" s="215" t="n">
        <v>37036.875</v>
      </c>
    </row>
    <row r="1515" customFormat="false" ht="12.75" hidden="false" customHeight="false" outlineLevel="0" collapsed="false">
      <c r="A1515" s="208" t="str">
        <f aca="false">B1515&amp;" "&amp;C1515&amp;" "&amp;D1515</f>
        <v>US Natural Gas Physical</v>
      </c>
      <c r="B1515" s="208" t="str">
        <f aca="false">IF((LEFT(N1515,2)="US"),"US","")</f>
        <v>US</v>
      </c>
      <c r="C1515" s="208" t="str">
        <f aca="false">M1515</f>
        <v>Natural Gas</v>
      </c>
      <c r="D1515" s="208" t="str">
        <f aca="false">IF(ISNUMBER(FIND("Phy",N1515))=TRUE(),"Physical","Financial")</f>
        <v>Physical</v>
      </c>
      <c r="E1515" s="208" t="n">
        <f aca="false">IF(VLOOKUP(S1515,'DD-Lookup'!$J$6:$L$50,3,FALSE())="Monthly",(YEAR(AC1515)-YEAR(AB1515))*12+MONTH(AC1515)-MONTH(AB1515)+1,(AC1515-AB1515+1))</f>
        <v>1</v>
      </c>
      <c r="F1515" s="239" t="n">
        <f aca="false">E1515*SUM(P1515:Q1515)</f>
        <v>5037</v>
      </c>
      <c r="G1515" s="214" t="n">
        <v>1289804</v>
      </c>
      <c r="H1515" s="215" t="n">
        <v>37035.3579166667</v>
      </c>
      <c r="I1515" s="0" t="s">
        <v>1779</v>
      </c>
      <c r="M1515" s="0" t="s">
        <v>858</v>
      </c>
      <c r="N1515" s="0" t="s">
        <v>1305</v>
      </c>
      <c r="O1515" s="0" t="s">
        <v>1533</v>
      </c>
      <c r="P1515" s="216" t="n">
        <v>5037</v>
      </c>
      <c r="S1515" s="0" t="s">
        <v>1026</v>
      </c>
      <c r="T1515" s="0" t="s">
        <v>784</v>
      </c>
      <c r="U1515" s="218" t="n">
        <v>4</v>
      </c>
      <c r="V1515" s="0" t="s">
        <v>1820</v>
      </c>
      <c r="W1515" s="0" t="s">
        <v>1514</v>
      </c>
      <c r="X1515" s="0" t="s">
        <v>1535</v>
      </c>
      <c r="Y1515" s="0" t="s">
        <v>1310</v>
      </c>
      <c r="Z1515" s="0" t="s">
        <v>571</v>
      </c>
      <c r="AA1515" s="0" t="n">
        <v>807461</v>
      </c>
      <c r="AB1515" s="215" t="n">
        <v>37036.875</v>
      </c>
      <c r="AC1515" s="215" t="n">
        <v>37036.875</v>
      </c>
    </row>
    <row r="1516" customFormat="false" ht="12.75" hidden="false" customHeight="false" outlineLevel="0" collapsed="false">
      <c r="A1516" s="208" t="str">
        <f aca="false">B1516&amp;" "&amp;C1516&amp;" "&amp;D1516</f>
        <v>US Natural Gas Financial</v>
      </c>
      <c r="B1516" s="208" t="str">
        <f aca="false">IF((LEFT(N1516,2)="US"),"US","")</f>
        <v>US</v>
      </c>
      <c r="C1516" s="208" t="str">
        <f aca="false">M1516</f>
        <v>Natural Gas</v>
      </c>
      <c r="D1516" s="208" t="str">
        <f aca="false">IF(ISNUMBER(FIND("Phy",N1516))=TRUE(),"Physical","Financial")</f>
        <v>Financial</v>
      </c>
      <c r="E1516" s="208" t="n">
        <f aca="false">IF(VLOOKUP(S1516,'DD-Lookup'!$J$6:$L$50,3,FALSE())="Monthly",(YEAR(AC1516)-YEAR(AB1516))*12+MONTH(AC1516)-MONTH(AB1516)+1,(AC1516-AB1516+1))</f>
        <v>151</v>
      </c>
      <c r="F1516" s="239" t="n">
        <f aca="false">E1516*SUM(P1516:Q1516)</f>
        <v>755000</v>
      </c>
      <c r="G1516" s="214" t="n">
        <v>1289808</v>
      </c>
      <c r="H1516" s="215" t="n">
        <v>37035.3579282407</v>
      </c>
      <c r="I1516" s="0" t="s">
        <v>1107</v>
      </c>
      <c r="M1516" s="0" t="s">
        <v>858</v>
      </c>
      <c r="N1516" s="0" t="s">
        <v>1024</v>
      </c>
      <c r="O1516" s="0" t="s">
        <v>1289</v>
      </c>
      <c r="P1516" s="216" t="n">
        <v>5000</v>
      </c>
      <c r="S1516" s="0" t="s">
        <v>1026</v>
      </c>
      <c r="T1516" s="0" t="s">
        <v>784</v>
      </c>
      <c r="U1516" s="218" t="n">
        <v>4.69</v>
      </c>
      <c r="V1516" s="0" t="s">
        <v>1947</v>
      </c>
      <c r="W1516" s="0" t="s">
        <v>1028</v>
      </c>
      <c r="X1516" s="0" t="s">
        <v>1029</v>
      </c>
      <c r="Y1516" s="0" t="s">
        <v>838</v>
      </c>
      <c r="Z1516" s="0" t="s">
        <v>571</v>
      </c>
      <c r="AA1516" s="0" t="s">
        <v>2064</v>
      </c>
      <c r="AB1516" s="215" t="n">
        <v>37196</v>
      </c>
      <c r="AC1516" s="215" t="n">
        <v>37346</v>
      </c>
    </row>
    <row r="1517" customFormat="false" ht="12.75" hidden="false" customHeight="false" outlineLevel="0" collapsed="false">
      <c r="A1517" s="208" t="str">
        <f aca="false">B1517&amp;" "&amp;C1517&amp;" "&amp;D1517</f>
        <v>US Natural Gas Financial</v>
      </c>
      <c r="B1517" s="208" t="str">
        <f aca="false">IF((LEFT(N1517,2)="US"),"US","")</f>
        <v>US</v>
      </c>
      <c r="C1517" s="208" t="str">
        <f aca="false">M1517</f>
        <v>Natural Gas</v>
      </c>
      <c r="D1517" s="208" t="str">
        <f aca="false">IF(ISNUMBER(FIND("Phy",N1517))=TRUE(),"Physical","Financial")</f>
        <v>Financial</v>
      </c>
      <c r="E1517" s="208" t="n">
        <f aca="false">IF(VLOOKUP(S1517,'DD-Lookup'!$J$6:$L$50,3,FALSE())="Monthly",(YEAR(AC1517)-YEAR(AB1517))*12+MONTH(AC1517)-MONTH(AB1517)+1,(AC1517-AB1517+1))</f>
        <v>30</v>
      </c>
      <c r="F1517" s="239" t="n">
        <f aca="false">E1517*SUM(P1517:Q1517)</f>
        <v>450000</v>
      </c>
      <c r="G1517" s="214" t="n">
        <v>1289807</v>
      </c>
      <c r="H1517" s="215" t="n">
        <v>37035.3579282407</v>
      </c>
      <c r="I1517" s="0" t="s">
        <v>1115</v>
      </c>
      <c r="M1517" s="0" t="s">
        <v>858</v>
      </c>
      <c r="N1517" s="0" t="s">
        <v>1024</v>
      </c>
      <c r="O1517" s="0" t="s">
        <v>1025</v>
      </c>
      <c r="P1517" s="216" t="n">
        <v>15000</v>
      </c>
      <c r="S1517" s="0" t="s">
        <v>1026</v>
      </c>
      <c r="T1517" s="0" t="s">
        <v>784</v>
      </c>
      <c r="U1517" s="218" t="n">
        <v>4.21</v>
      </c>
      <c r="V1517" s="0" t="s">
        <v>2065</v>
      </c>
      <c r="W1517" s="0" t="s">
        <v>1028</v>
      </c>
      <c r="X1517" s="0" t="s">
        <v>1029</v>
      </c>
      <c r="Y1517" s="0" t="s">
        <v>838</v>
      </c>
      <c r="Z1517" s="0" t="s">
        <v>571</v>
      </c>
      <c r="AA1517" s="0" t="s">
        <v>2066</v>
      </c>
      <c r="AB1517" s="215" t="n">
        <v>37043.875</v>
      </c>
      <c r="AC1517" s="215" t="n">
        <v>37072.875</v>
      </c>
    </row>
    <row r="1518" customFormat="false" ht="12.75" hidden="false" customHeight="false" outlineLevel="0" collapsed="false">
      <c r="A1518" s="208" t="str">
        <f aca="false">B1518&amp;" "&amp;C1518&amp;" "&amp;D1518</f>
        <v>US Natural Gas Physical</v>
      </c>
      <c r="B1518" s="208" t="str">
        <f aca="false">IF((LEFT(N1518,2)="US"),"US","")</f>
        <v>US</v>
      </c>
      <c r="C1518" s="208" t="str">
        <f aca="false">M1518</f>
        <v>Natural Gas</v>
      </c>
      <c r="D1518" s="208" t="str">
        <f aca="false">IF(ISNUMBER(FIND("Phy",N1518))=TRUE(),"Physical","Financial")</f>
        <v>Physical</v>
      </c>
      <c r="E1518" s="208" t="n">
        <f aca="false">IF(VLOOKUP(S1518,'DD-Lookup'!$J$6:$L$50,3,FALSE())="Monthly",(YEAR(AC1518)-YEAR(AB1518))*12+MONTH(AC1518)-MONTH(AB1518)+1,(AC1518-AB1518+1))</f>
        <v>1</v>
      </c>
      <c r="F1518" s="239" t="n">
        <f aca="false">E1518*SUM(P1518:Q1518)</f>
        <v>10000</v>
      </c>
      <c r="G1518" s="214" t="n">
        <v>1289806</v>
      </c>
      <c r="H1518" s="215" t="n">
        <v>37035.3579282407</v>
      </c>
      <c r="I1518" s="0" t="s">
        <v>1317</v>
      </c>
      <c r="M1518" s="0" t="s">
        <v>858</v>
      </c>
      <c r="N1518" s="0" t="s">
        <v>1305</v>
      </c>
      <c r="O1518" s="0" t="s">
        <v>1313</v>
      </c>
      <c r="P1518" s="216" t="n">
        <v>10000</v>
      </c>
      <c r="S1518" s="0" t="s">
        <v>1026</v>
      </c>
      <c r="T1518" s="0" t="s">
        <v>784</v>
      </c>
      <c r="U1518" s="218" t="n">
        <v>4.0975</v>
      </c>
      <c r="V1518" s="0" t="s">
        <v>1370</v>
      </c>
      <c r="W1518" s="0" t="s">
        <v>1314</v>
      </c>
      <c r="X1518" s="0" t="s">
        <v>1315</v>
      </c>
      <c r="Y1518" s="0" t="s">
        <v>1310</v>
      </c>
      <c r="Z1518" s="0" t="s">
        <v>571</v>
      </c>
      <c r="AA1518" s="0" t="n">
        <v>807460</v>
      </c>
      <c r="AB1518" s="215" t="n">
        <v>37036.875</v>
      </c>
      <c r="AC1518" s="215" t="n">
        <v>37036.875</v>
      </c>
    </row>
    <row r="1519" customFormat="false" ht="12.75" hidden="false" customHeight="false" outlineLevel="0" collapsed="false">
      <c r="A1519" s="208" t="str">
        <f aca="false">B1519&amp;" "&amp;C1519&amp;" "&amp;D1519</f>
        <v>US Natural Gas Physical</v>
      </c>
      <c r="B1519" s="208" t="str">
        <f aca="false">IF((LEFT(N1519,2)="US"),"US","")</f>
        <v>US</v>
      </c>
      <c r="C1519" s="208" t="str">
        <f aca="false">M1519</f>
        <v>Natural Gas</v>
      </c>
      <c r="D1519" s="208" t="str">
        <f aca="false">IF(ISNUMBER(FIND("Phy",N1519))=TRUE(),"Physical","Financial")</f>
        <v>Physical</v>
      </c>
      <c r="E1519" s="208" t="n">
        <f aca="false">IF(VLOOKUP(S1519,'DD-Lookup'!$J$6:$L$50,3,FALSE())="Monthly",(YEAR(AC1519)-YEAR(AB1519))*12+MONTH(AC1519)-MONTH(AB1519)+1,(AC1519-AB1519+1))</f>
        <v>1</v>
      </c>
      <c r="F1519" s="239" t="n">
        <f aca="false">E1519*SUM(P1519:Q1519)</f>
        <v>5000</v>
      </c>
      <c r="G1519" s="214" t="n">
        <v>1289809</v>
      </c>
      <c r="H1519" s="215" t="n">
        <v>37035.3579861111</v>
      </c>
      <c r="I1519" s="0" t="s">
        <v>1500</v>
      </c>
      <c r="M1519" s="0" t="s">
        <v>858</v>
      </c>
      <c r="N1519" s="0" t="s">
        <v>1305</v>
      </c>
      <c r="O1519" s="0" t="s">
        <v>1674</v>
      </c>
      <c r="P1519" s="216" t="n">
        <v>5000</v>
      </c>
      <c r="S1519" s="0" t="s">
        <v>1026</v>
      </c>
      <c r="T1519" s="0" t="s">
        <v>784</v>
      </c>
      <c r="U1519" s="218" t="n">
        <v>3.01</v>
      </c>
      <c r="V1519" s="0" t="s">
        <v>1503</v>
      </c>
      <c r="W1519" s="0" t="s">
        <v>1605</v>
      </c>
      <c r="X1519" s="0" t="s">
        <v>1606</v>
      </c>
      <c r="Y1519" s="0" t="s">
        <v>1310</v>
      </c>
      <c r="Z1519" s="0" t="s">
        <v>571</v>
      </c>
      <c r="AA1519" s="0" t="n">
        <v>807463</v>
      </c>
      <c r="AB1519" s="215" t="n">
        <v>37036.875</v>
      </c>
      <c r="AC1519" s="215" t="n">
        <v>37036.875</v>
      </c>
    </row>
    <row r="1520" customFormat="false" ht="12.75" hidden="false" customHeight="false" outlineLevel="0" collapsed="false">
      <c r="A1520" s="208" t="str">
        <f aca="false">B1520&amp;" "&amp;C1520&amp;" "&amp;D1520</f>
        <v>US Natural Gas Physical</v>
      </c>
      <c r="B1520" s="208" t="str">
        <f aca="false">IF((LEFT(N1520,2)="US"),"US","")</f>
        <v>US</v>
      </c>
      <c r="C1520" s="208" t="str">
        <f aca="false">M1520</f>
        <v>Natural Gas</v>
      </c>
      <c r="D1520" s="208" t="str">
        <f aca="false">IF(ISNUMBER(FIND("Phy",N1520))=TRUE(),"Physical","Financial")</f>
        <v>Physical</v>
      </c>
      <c r="E1520" s="208" t="n">
        <f aca="false">IF(VLOOKUP(S1520,'DD-Lookup'!$J$6:$L$50,3,FALSE())="Monthly",(YEAR(AC1520)-YEAR(AB1520))*12+MONTH(AC1520)-MONTH(AB1520)+1,(AC1520-AB1520+1))</f>
        <v>1</v>
      </c>
      <c r="F1520" s="239" t="n">
        <f aca="false">E1520*SUM(P1520:Q1520)</f>
        <v>5000</v>
      </c>
      <c r="G1520" s="214" t="n">
        <v>1289810</v>
      </c>
      <c r="H1520" s="215" t="n">
        <v>37035.3580092593</v>
      </c>
      <c r="I1520" s="0" t="s">
        <v>1233</v>
      </c>
      <c r="M1520" s="0" t="s">
        <v>858</v>
      </c>
      <c r="N1520" s="0" t="s">
        <v>1305</v>
      </c>
      <c r="O1520" s="0" t="s">
        <v>1581</v>
      </c>
      <c r="P1520" s="216" t="n">
        <v>5000</v>
      </c>
      <c r="S1520" s="0" t="s">
        <v>1026</v>
      </c>
      <c r="T1520" s="0" t="s">
        <v>784</v>
      </c>
      <c r="U1520" s="218" t="n">
        <v>9</v>
      </c>
      <c r="V1520" s="0" t="s">
        <v>1725</v>
      </c>
      <c r="W1520" s="0" t="s">
        <v>1579</v>
      </c>
      <c r="X1520" s="0" t="s">
        <v>1535</v>
      </c>
      <c r="Y1520" s="0" t="s">
        <v>1310</v>
      </c>
      <c r="Z1520" s="0" t="s">
        <v>571</v>
      </c>
      <c r="AA1520" s="0" t="n">
        <v>807464</v>
      </c>
      <c r="AB1520" s="215" t="n">
        <v>37036.875</v>
      </c>
      <c r="AC1520" s="215" t="n">
        <v>37036.875</v>
      </c>
    </row>
    <row r="1521" customFormat="false" ht="12.75" hidden="false" customHeight="false" outlineLevel="0" collapsed="false">
      <c r="A1521" s="208" t="str">
        <f aca="false">B1521&amp;" "&amp;C1521&amp;" "&amp;D1521</f>
        <v>US Natural Gas Physical</v>
      </c>
      <c r="B1521" s="208" t="str">
        <f aca="false">IF((LEFT(N1521,2)="US"),"US","")</f>
        <v>US</v>
      </c>
      <c r="C1521" s="208" t="str">
        <f aca="false">M1521</f>
        <v>Natural Gas</v>
      </c>
      <c r="D1521" s="208" t="str">
        <f aca="false">IF(ISNUMBER(FIND("Phy",N1521))=TRUE(),"Physical","Financial")</f>
        <v>Physical</v>
      </c>
      <c r="E1521" s="208" t="n">
        <f aca="false">IF(VLOOKUP(S1521,'DD-Lookup'!$J$6:$L$50,3,FALSE())="Monthly",(YEAR(AC1521)-YEAR(AB1521))*12+MONTH(AC1521)-MONTH(AB1521)+1,(AC1521-AB1521+1))</f>
        <v>1</v>
      </c>
      <c r="F1521" s="239" t="n">
        <f aca="false">E1521*SUM(P1521:Q1521)</f>
        <v>10000</v>
      </c>
      <c r="G1521" s="214" t="n">
        <v>1289811</v>
      </c>
      <c r="H1521" s="215" t="n">
        <v>37035.3580324074</v>
      </c>
      <c r="I1521" s="0" t="s">
        <v>1183</v>
      </c>
      <c r="M1521" s="0" t="s">
        <v>858</v>
      </c>
      <c r="N1521" s="0" t="s">
        <v>1305</v>
      </c>
      <c r="O1521" s="0" t="s">
        <v>1306</v>
      </c>
      <c r="Q1521" s="216" t="n">
        <v>10000</v>
      </c>
      <c r="S1521" s="0" t="s">
        <v>1026</v>
      </c>
      <c r="T1521" s="0" t="s">
        <v>784</v>
      </c>
      <c r="U1521" s="218" t="n">
        <v>4.2176</v>
      </c>
      <c r="V1521" s="0" t="s">
        <v>1413</v>
      </c>
      <c r="W1521" s="0" t="s">
        <v>1308</v>
      </c>
      <c r="X1521" s="0" t="s">
        <v>1309</v>
      </c>
      <c r="Y1521" s="0" t="s">
        <v>1310</v>
      </c>
      <c r="Z1521" s="0" t="s">
        <v>571</v>
      </c>
      <c r="AA1521" s="0" t="n">
        <v>807465</v>
      </c>
      <c r="AB1521" s="215" t="n">
        <v>37036.875</v>
      </c>
      <c r="AC1521" s="215" t="n">
        <v>37036.875</v>
      </c>
    </row>
    <row r="1522" customFormat="false" ht="12.75" hidden="false" customHeight="false" outlineLevel="0" collapsed="false">
      <c r="A1522" s="208" t="str">
        <f aca="false">B1522&amp;" "&amp;C1522&amp;" "&amp;D1522</f>
        <v>US Natural Gas Physical</v>
      </c>
      <c r="B1522" s="208" t="str">
        <f aca="false">IF((LEFT(N1522,2)="US"),"US","")</f>
        <v>US</v>
      </c>
      <c r="C1522" s="208" t="str">
        <f aca="false">M1522</f>
        <v>Natural Gas</v>
      </c>
      <c r="D1522" s="208" t="str">
        <f aca="false">IF(ISNUMBER(FIND("Phy",N1522))=TRUE(),"Physical","Financial")</f>
        <v>Physical</v>
      </c>
      <c r="E1522" s="208" t="n">
        <f aca="false">IF(VLOOKUP(S1522,'DD-Lookup'!$J$6:$L$50,3,FALSE())="Monthly",(YEAR(AC1522)-YEAR(AB1522))*12+MONTH(AC1522)-MONTH(AB1522)+1,(AC1522-AB1522+1))</f>
        <v>1</v>
      </c>
      <c r="F1522" s="239" t="n">
        <f aca="false">E1522*SUM(P1522:Q1522)</f>
        <v>10000</v>
      </c>
      <c r="G1522" s="214" t="n">
        <v>1289812</v>
      </c>
      <c r="H1522" s="215" t="n">
        <v>37035.3580671296</v>
      </c>
      <c r="I1522" s="0" t="s">
        <v>600</v>
      </c>
      <c r="M1522" s="0" t="s">
        <v>858</v>
      </c>
      <c r="N1522" s="0" t="s">
        <v>1305</v>
      </c>
      <c r="O1522" s="0" t="s">
        <v>1313</v>
      </c>
      <c r="Q1522" s="216" t="n">
        <v>10000</v>
      </c>
      <c r="S1522" s="0" t="s">
        <v>1026</v>
      </c>
      <c r="T1522" s="0" t="s">
        <v>784</v>
      </c>
      <c r="U1522" s="218" t="n">
        <v>4.0975</v>
      </c>
      <c r="V1522" s="0" t="s">
        <v>1425</v>
      </c>
      <c r="W1522" s="0" t="s">
        <v>1314</v>
      </c>
      <c r="X1522" s="0" t="s">
        <v>1315</v>
      </c>
      <c r="Y1522" s="0" t="s">
        <v>1310</v>
      </c>
      <c r="Z1522" s="0" t="s">
        <v>571</v>
      </c>
      <c r="AA1522" s="0" t="n">
        <v>807466</v>
      </c>
      <c r="AB1522" s="215" t="n">
        <v>37036.875</v>
      </c>
      <c r="AC1522" s="215" t="n">
        <v>37036.875</v>
      </c>
    </row>
    <row r="1523" customFormat="false" ht="12.75" hidden="false" customHeight="false" outlineLevel="0" collapsed="false">
      <c r="A1523" s="208" t="str">
        <f aca="false">B1523&amp;" "&amp;C1523&amp;" "&amp;D1523</f>
        <v>US Natural Gas Physical</v>
      </c>
      <c r="B1523" s="208" t="str">
        <f aca="false">IF((LEFT(N1523,2)="US"),"US","")</f>
        <v>US</v>
      </c>
      <c r="C1523" s="208" t="str">
        <f aca="false">M1523</f>
        <v>Natural Gas</v>
      </c>
      <c r="D1523" s="208" t="str">
        <f aca="false">IF(ISNUMBER(FIND("Phy",N1523))=TRUE(),"Physical","Financial")</f>
        <v>Physical</v>
      </c>
      <c r="E1523" s="208" t="n">
        <f aca="false">IF(VLOOKUP(S1523,'DD-Lookup'!$J$6:$L$50,3,FALSE())="Monthly",(YEAR(AC1523)-YEAR(AB1523))*12+MONTH(AC1523)-MONTH(AB1523)+1,(AC1523-AB1523+1))</f>
        <v>1</v>
      </c>
      <c r="F1523" s="239" t="n">
        <f aca="false">E1523*SUM(P1523:Q1523)</f>
        <v>5000</v>
      </c>
      <c r="G1523" s="214" t="n">
        <v>1289813</v>
      </c>
      <c r="H1523" s="215" t="n">
        <v>37035.3580902778</v>
      </c>
      <c r="I1523" s="0" t="s">
        <v>2067</v>
      </c>
      <c r="M1523" s="0" t="s">
        <v>858</v>
      </c>
      <c r="N1523" s="0" t="s">
        <v>1305</v>
      </c>
      <c r="O1523" s="0" t="s">
        <v>1581</v>
      </c>
      <c r="Q1523" s="216" t="n">
        <v>5000</v>
      </c>
      <c r="S1523" s="0" t="s">
        <v>1026</v>
      </c>
      <c r="T1523" s="0" t="s">
        <v>784</v>
      </c>
      <c r="U1523" s="218" t="n">
        <v>9.1</v>
      </c>
      <c r="V1523" s="0" t="s">
        <v>2068</v>
      </c>
      <c r="W1523" s="0" t="s">
        <v>1579</v>
      </c>
      <c r="X1523" s="0" t="s">
        <v>1535</v>
      </c>
      <c r="Y1523" s="0" t="s">
        <v>1310</v>
      </c>
      <c r="Z1523" s="0" t="s">
        <v>571</v>
      </c>
      <c r="AA1523" s="0" t="n">
        <v>807467</v>
      </c>
      <c r="AB1523" s="215" t="n">
        <v>37036.875</v>
      </c>
      <c r="AC1523" s="215" t="n">
        <v>37036.875</v>
      </c>
    </row>
    <row r="1524" customFormat="false" ht="12.75" hidden="false" customHeight="false" outlineLevel="0" collapsed="false">
      <c r="A1524" s="208" t="str">
        <f aca="false">B1524&amp;" "&amp;C1524&amp;" "&amp;D1524</f>
        <v>US Natural Gas Physical</v>
      </c>
      <c r="B1524" s="208" t="str">
        <f aca="false">IF((LEFT(N1524,2)="US"),"US","")</f>
        <v>US</v>
      </c>
      <c r="C1524" s="208" t="str">
        <f aca="false">M1524</f>
        <v>Natural Gas</v>
      </c>
      <c r="D1524" s="208" t="str">
        <f aca="false">IF(ISNUMBER(FIND("Phy",N1524))=TRUE(),"Physical","Financial")</f>
        <v>Physical</v>
      </c>
      <c r="E1524" s="208" t="n">
        <f aca="false">IF(VLOOKUP(S1524,'DD-Lookup'!$J$6:$L$50,3,FALSE())="Monthly",(YEAR(AC1524)-YEAR(AB1524))*12+MONTH(AC1524)-MONTH(AB1524)+1,(AC1524-AB1524+1))</f>
        <v>1</v>
      </c>
      <c r="F1524" s="239" t="n">
        <f aca="false">E1524*SUM(P1524:Q1524)</f>
        <v>10000</v>
      </c>
      <c r="G1524" s="214" t="n">
        <v>1289814</v>
      </c>
      <c r="H1524" s="215" t="n">
        <v>37035.3581018519</v>
      </c>
      <c r="I1524" s="0" t="s">
        <v>1399</v>
      </c>
      <c r="M1524" s="0" t="s">
        <v>858</v>
      </c>
      <c r="N1524" s="0" t="s">
        <v>1305</v>
      </c>
      <c r="O1524" s="0" t="s">
        <v>1469</v>
      </c>
      <c r="P1524" s="216" t="n">
        <v>10000</v>
      </c>
      <c r="S1524" s="0" t="s">
        <v>1026</v>
      </c>
      <c r="T1524" s="0" t="s">
        <v>784</v>
      </c>
      <c r="U1524" s="218" t="n">
        <v>4.0775</v>
      </c>
      <c r="V1524" s="0" t="s">
        <v>1441</v>
      </c>
      <c r="W1524" s="0" t="s">
        <v>1314</v>
      </c>
      <c r="X1524" s="0" t="s">
        <v>1315</v>
      </c>
      <c r="Y1524" s="0" t="s">
        <v>1310</v>
      </c>
      <c r="Z1524" s="0" t="s">
        <v>571</v>
      </c>
      <c r="AA1524" s="0" t="n">
        <v>807468</v>
      </c>
      <c r="AB1524" s="215" t="n">
        <v>37036.875</v>
      </c>
      <c r="AC1524" s="215" t="n">
        <v>37036.875</v>
      </c>
    </row>
    <row r="1525" customFormat="false" ht="12.75" hidden="false" customHeight="false" outlineLevel="0" collapsed="false">
      <c r="A1525" s="208" t="str">
        <f aca="false">B1525&amp;" "&amp;C1525&amp;" "&amp;D1525</f>
        <v>US Natural Gas Physical</v>
      </c>
      <c r="B1525" s="208" t="str">
        <f aca="false">IF((LEFT(N1525,2)="US"),"US","")</f>
        <v>US</v>
      </c>
      <c r="C1525" s="208" t="str">
        <f aca="false">M1525</f>
        <v>Natural Gas</v>
      </c>
      <c r="D1525" s="208" t="str">
        <f aca="false">IF(ISNUMBER(FIND("Phy",N1525))=TRUE(),"Physical","Financial")</f>
        <v>Physical</v>
      </c>
      <c r="E1525" s="208" t="n">
        <f aca="false">IF(VLOOKUP(S1525,'DD-Lookup'!$J$6:$L$50,3,FALSE())="Monthly",(YEAR(AC1525)-YEAR(AB1525))*12+MONTH(AC1525)-MONTH(AB1525)+1,(AC1525-AB1525+1))</f>
        <v>1</v>
      </c>
      <c r="F1525" s="239" t="n">
        <f aca="false">E1525*SUM(P1525:Q1525)</f>
        <v>10000</v>
      </c>
      <c r="G1525" s="214" t="n">
        <v>1289815</v>
      </c>
      <c r="H1525" s="215" t="n">
        <v>37035.3581481481</v>
      </c>
      <c r="I1525" s="0" t="s">
        <v>1399</v>
      </c>
      <c r="M1525" s="0" t="s">
        <v>858</v>
      </c>
      <c r="N1525" s="0" t="s">
        <v>1305</v>
      </c>
      <c r="O1525" s="0" t="s">
        <v>1313</v>
      </c>
      <c r="P1525" s="216" t="n">
        <v>10000</v>
      </c>
      <c r="S1525" s="0" t="s">
        <v>1026</v>
      </c>
      <c r="T1525" s="0" t="s">
        <v>784</v>
      </c>
      <c r="U1525" s="218" t="n">
        <v>4.095</v>
      </c>
      <c r="V1525" s="0" t="s">
        <v>1400</v>
      </c>
      <c r="W1525" s="0" t="s">
        <v>1314</v>
      </c>
      <c r="X1525" s="0" t="s">
        <v>1315</v>
      </c>
      <c r="Y1525" s="0" t="s">
        <v>1310</v>
      </c>
      <c r="Z1525" s="0" t="s">
        <v>571</v>
      </c>
      <c r="AA1525" s="0" t="n">
        <v>807469</v>
      </c>
      <c r="AB1525" s="215" t="n">
        <v>37036.875</v>
      </c>
      <c r="AC1525" s="215" t="n">
        <v>37036.875</v>
      </c>
    </row>
    <row r="1526" customFormat="false" ht="12.75" hidden="false" customHeight="false" outlineLevel="0" collapsed="false">
      <c r="A1526" s="208" t="str">
        <f aca="false">B1526&amp;" "&amp;C1526&amp;" "&amp;D1526</f>
        <v>US Natural Gas Physical</v>
      </c>
      <c r="B1526" s="208" t="str">
        <f aca="false">IF((LEFT(N1526,2)="US"),"US","")</f>
        <v>US</v>
      </c>
      <c r="C1526" s="208" t="str">
        <f aca="false">M1526</f>
        <v>Natural Gas</v>
      </c>
      <c r="D1526" s="208" t="str">
        <f aca="false">IF(ISNUMBER(FIND("Phy",N1526))=TRUE(),"Physical","Financial")</f>
        <v>Physical</v>
      </c>
      <c r="E1526" s="208" t="n">
        <f aca="false">IF(VLOOKUP(S1526,'DD-Lookup'!$J$6:$L$50,3,FALSE())="Monthly",(YEAR(AC1526)-YEAR(AB1526))*12+MONTH(AC1526)-MONTH(AB1526)+1,(AC1526-AB1526+1))</f>
        <v>1</v>
      </c>
      <c r="F1526" s="239" t="n">
        <f aca="false">E1526*SUM(P1526:Q1526)</f>
        <v>5000</v>
      </c>
      <c r="G1526" s="214" t="n">
        <v>1289816</v>
      </c>
      <c r="H1526" s="215" t="n">
        <v>37035.3581597222</v>
      </c>
      <c r="I1526" s="0" t="s">
        <v>1317</v>
      </c>
      <c r="M1526" s="0" t="s">
        <v>858</v>
      </c>
      <c r="N1526" s="0" t="s">
        <v>1305</v>
      </c>
      <c r="O1526" s="0" t="s">
        <v>1313</v>
      </c>
      <c r="P1526" s="216" t="n">
        <v>5000</v>
      </c>
      <c r="S1526" s="0" t="s">
        <v>1026</v>
      </c>
      <c r="T1526" s="0" t="s">
        <v>784</v>
      </c>
      <c r="U1526" s="218" t="n">
        <v>4.0925</v>
      </c>
      <c r="V1526" s="0" t="s">
        <v>1370</v>
      </c>
      <c r="W1526" s="0" t="s">
        <v>1314</v>
      </c>
      <c r="X1526" s="0" t="s">
        <v>1315</v>
      </c>
      <c r="Y1526" s="0" t="s">
        <v>1310</v>
      </c>
      <c r="Z1526" s="0" t="s">
        <v>571</v>
      </c>
      <c r="AA1526" s="0" t="n">
        <v>807471</v>
      </c>
      <c r="AB1526" s="215" t="n">
        <v>37036.875</v>
      </c>
      <c r="AC1526" s="215" t="n">
        <v>37036.875</v>
      </c>
    </row>
    <row r="1527" customFormat="false" ht="12.75" hidden="false" customHeight="false" outlineLevel="0" collapsed="false">
      <c r="A1527" s="208" t="str">
        <f aca="false">B1527&amp;" "&amp;C1527&amp;" "&amp;D1527</f>
        <v>US Natural Gas Physical</v>
      </c>
      <c r="B1527" s="208" t="str">
        <f aca="false">IF((LEFT(N1527,2)="US"),"US","")</f>
        <v>US</v>
      </c>
      <c r="C1527" s="208" t="str">
        <f aca="false">M1527</f>
        <v>Natural Gas</v>
      </c>
      <c r="D1527" s="208" t="str">
        <f aca="false">IF(ISNUMBER(FIND("Phy",N1527))=TRUE(),"Physical","Financial")</f>
        <v>Physical</v>
      </c>
      <c r="E1527" s="208" t="n">
        <f aca="false">IF(VLOOKUP(S1527,'DD-Lookup'!$J$6:$L$50,3,FALSE())="Monthly",(YEAR(AC1527)-YEAR(AB1527))*12+MONTH(AC1527)-MONTH(AB1527)+1,(AC1527-AB1527+1))</f>
        <v>1</v>
      </c>
      <c r="F1527" s="239" t="n">
        <f aca="false">E1527*SUM(P1527:Q1527)</f>
        <v>5000</v>
      </c>
      <c r="G1527" s="214" t="n">
        <v>1289817</v>
      </c>
      <c r="H1527" s="215" t="n">
        <v>37035.3581712963</v>
      </c>
      <c r="I1527" s="0" t="s">
        <v>1233</v>
      </c>
      <c r="M1527" s="0" t="s">
        <v>858</v>
      </c>
      <c r="N1527" s="0" t="s">
        <v>1305</v>
      </c>
      <c r="O1527" s="0" t="s">
        <v>1581</v>
      </c>
      <c r="P1527" s="216" t="n">
        <v>5000</v>
      </c>
      <c r="S1527" s="0" t="s">
        <v>1026</v>
      </c>
      <c r="T1527" s="0" t="s">
        <v>784</v>
      </c>
      <c r="U1527" s="218" t="n">
        <v>9</v>
      </c>
      <c r="V1527" s="0" t="s">
        <v>1725</v>
      </c>
      <c r="W1527" s="0" t="s">
        <v>1579</v>
      </c>
      <c r="X1527" s="0" t="s">
        <v>1535</v>
      </c>
      <c r="Y1527" s="0" t="s">
        <v>1310</v>
      </c>
      <c r="Z1527" s="0" t="s">
        <v>571</v>
      </c>
      <c r="AA1527" s="0" t="n">
        <v>807470</v>
      </c>
      <c r="AB1527" s="215" t="n">
        <v>37036.875</v>
      </c>
      <c r="AC1527" s="215" t="n">
        <v>37036.875</v>
      </c>
    </row>
    <row r="1528" customFormat="false" ht="12.75" hidden="false" customHeight="false" outlineLevel="0" collapsed="false">
      <c r="A1528" s="208" t="str">
        <f aca="false">B1528&amp;" "&amp;C1528&amp;" "&amp;D1528</f>
        <v>US Natural Gas Financial</v>
      </c>
      <c r="B1528" s="208" t="str">
        <f aca="false">IF((LEFT(N1528,2)="US"),"US","")</f>
        <v>US</v>
      </c>
      <c r="C1528" s="208" t="str">
        <f aca="false">M1528</f>
        <v>Natural Gas</v>
      </c>
      <c r="D1528" s="208" t="str">
        <f aca="false">IF(ISNUMBER(FIND("Phy",N1528))=TRUE(),"Physical","Financial")</f>
        <v>Financial</v>
      </c>
      <c r="E1528" s="208" t="n">
        <f aca="false">IF(VLOOKUP(S1528,'DD-Lookup'!$J$6:$L$50,3,FALSE())="Monthly",(YEAR(AC1528)-YEAR(AB1528))*12+MONTH(AC1528)-MONTH(AB1528)+1,(AC1528-AB1528+1))</f>
        <v>30</v>
      </c>
      <c r="F1528" s="239" t="n">
        <f aca="false">E1528*SUM(P1528:Q1528)</f>
        <v>150000</v>
      </c>
      <c r="G1528" s="214" t="n">
        <v>1289818</v>
      </c>
      <c r="H1528" s="215" t="n">
        <v>37035.3581828704</v>
      </c>
      <c r="I1528" s="0" t="s">
        <v>1112</v>
      </c>
      <c r="M1528" s="0" t="s">
        <v>858</v>
      </c>
      <c r="N1528" s="0" t="s">
        <v>1482</v>
      </c>
      <c r="O1528" s="0" t="s">
        <v>2069</v>
      </c>
      <c r="P1528" s="216" t="n">
        <v>5000</v>
      </c>
      <c r="S1528" s="0" t="s">
        <v>1026</v>
      </c>
      <c r="T1528" s="0" t="s">
        <v>784</v>
      </c>
      <c r="U1528" s="218" t="n">
        <v>7.1</v>
      </c>
      <c r="V1528" s="0" t="s">
        <v>1763</v>
      </c>
      <c r="W1528" s="0" t="s">
        <v>2070</v>
      </c>
      <c r="X1528" s="0" t="s">
        <v>2071</v>
      </c>
      <c r="Y1528" s="0" t="s">
        <v>838</v>
      </c>
      <c r="Z1528" s="0" t="s">
        <v>571</v>
      </c>
      <c r="AA1528" s="0" t="s">
        <v>2072</v>
      </c>
      <c r="AB1528" s="215" t="n">
        <v>37043.875</v>
      </c>
      <c r="AC1528" s="215" t="n">
        <v>37072.875</v>
      </c>
    </row>
    <row r="1529" customFormat="false" ht="12.75" hidden="false" customHeight="false" outlineLevel="0" collapsed="false">
      <c r="A1529" s="208" t="str">
        <f aca="false">B1529&amp;" "&amp;C1529&amp;" "&amp;D1529</f>
        <v>US Power Physical</v>
      </c>
      <c r="B1529" s="208" t="str">
        <f aca="false">IF((LEFT(N1529,2)="US"),"US","")</f>
        <v>US</v>
      </c>
      <c r="C1529" s="208" t="str">
        <f aca="false">M1529</f>
        <v>Power</v>
      </c>
      <c r="D1529" s="208" t="str">
        <f aca="false">IF(ISNUMBER(FIND("Phy",N1529))=TRUE(),"Physical","Financial")</f>
        <v>Physical</v>
      </c>
      <c r="E1529" s="208" t="n">
        <f aca="false">IF(VLOOKUP(S1529,'DD-Lookup'!$J$6:$L$50,3,FALSE())="Monthly",(YEAR(AC1529)-YEAR(AB1529))*12+MONTH(AC1529)-MONTH(AB1529)+1,(AC1529-AB1529+1))</f>
        <v>30</v>
      </c>
      <c r="F1529" s="239" t="n">
        <f aca="false">E1529*SUM(P1529:Q1529)</f>
        <v>1500</v>
      </c>
      <c r="G1529" s="214" t="n">
        <v>1289819</v>
      </c>
      <c r="H1529" s="215" t="n">
        <v>37035.3582407407</v>
      </c>
      <c r="I1529" s="0" t="s">
        <v>1508</v>
      </c>
      <c r="M1529" s="0" t="s">
        <v>67</v>
      </c>
      <c r="N1529" s="0" t="s">
        <v>1081</v>
      </c>
      <c r="O1529" s="0" t="s">
        <v>1161</v>
      </c>
      <c r="Q1529" s="216" t="n">
        <v>50</v>
      </c>
      <c r="S1529" s="0" t="s">
        <v>930</v>
      </c>
      <c r="T1529" s="0" t="s">
        <v>784</v>
      </c>
      <c r="U1529" s="218" t="n">
        <v>64.75</v>
      </c>
      <c r="V1529" s="0" t="s">
        <v>2073</v>
      </c>
      <c r="W1529" s="0" t="s">
        <v>1134</v>
      </c>
      <c r="X1529" s="0" t="s">
        <v>1135</v>
      </c>
      <c r="Y1529" s="0" t="s">
        <v>1051</v>
      </c>
      <c r="Z1529" s="0" t="s">
        <v>618</v>
      </c>
      <c r="AA1529" s="0" t="n">
        <v>621389.1</v>
      </c>
      <c r="AB1529" s="215" t="n">
        <v>37043.7159722222</v>
      </c>
      <c r="AC1529" s="215" t="n">
        <v>37072.7159722222</v>
      </c>
    </row>
    <row r="1530" customFormat="false" ht="12.75" hidden="false" customHeight="false" outlineLevel="0" collapsed="false">
      <c r="A1530" s="208" t="str">
        <f aca="false">B1530&amp;" "&amp;C1530&amp;" "&amp;D1530</f>
        <v>US Natural Gas Physical</v>
      </c>
      <c r="B1530" s="208" t="str">
        <f aca="false">IF((LEFT(N1530,2)="US"),"US","")</f>
        <v>US</v>
      </c>
      <c r="C1530" s="208" t="str">
        <f aca="false">M1530</f>
        <v>Natural Gas</v>
      </c>
      <c r="D1530" s="208" t="str">
        <f aca="false">IF(ISNUMBER(FIND("Phy",N1530))=TRUE(),"Physical","Financial")</f>
        <v>Physical</v>
      </c>
      <c r="E1530" s="208" t="n">
        <f aca="false">IF(VLOOKUP(S1530,'DD-Lookup'!$J$6:$L$50,3,FALSE())="Monthly",(YEAR(AC1530)-YEAR(AB1530))*12+MONTH(AC1530)-MONTH(AB1530)+1,(AC1530-AB1530+1))</f>
        <v>1</v>
      </c>
      <c r="F1530" s="239" t="n">
        <f aca="false">E1530*SUM(P1530:Q1530)</f>
        <v>5000</v>
      </c>
      <c r="G1530" s="214" t="n">
        <v>1289820</v>
      </c>
      <c r="H1530" s="215" t="n">
        <v>37035.3582523148</v>
      </c>
      <c r="I1530" s="0" t="s">
        <v>1580</v>
      </c>
      <c r="M1530" s="0" t="s">
        <v>858</v>
      </c>
      <c r="N1530" s="0" t="s">
        <v>1305</v>
      </c>
      <c r="O1530" s="0" t="s">
        <v>1581</v>
      </c>
      <c r="Q1530" s="216" t="n">
        <v>5000</v>
      </c>
      <c r="S1530" s="0" t="s">
        <v>1026</v>
      </c>
      <c r="T1530" s="0" t="s">
        <v>784</v>
      </c>
      <c r="U1530" s="218" t="n">
        <v>9.1</v>
      </c>
      <c r="V1530" s="0" t="s">
        <v>1582</v>
      </c>
      <c r="W1530" s="0" t="s">
        <v>1579</v>
      </c>
      <c r="X1530" s="0" t="s">
        <v>1535</v>
      </c>
      <c r="Y1530" s="0" t="s">
        <v>1310</v>
      </c>
      <c r="Z1530" s="0" t="s">
        <v>571</v>
      </c>
      <c r="AA1530" s="0" t="n">
        <v>807472</v>
      </c>
      <c r="AB1530" s="215" t="n">
        <v>37036.875</v>
      </c>
      <c r="AC1530" s="215" t="n">
        <v>37036.875</v>
      </c>
    </row>
    <row r="1531" customFormat="false" ht="12.75" hidden="false" customHeight="false" outlineLevel="0" collapsed="false">
      <c r="A1531" s="208" t="str">
        <f aca="false">B1531&amp;" "&amp;C1531&amp;" "&amp;D1531</f>
        <v> Natural Gas Physical</v>
      </c>
      <c r="B1531" s="208" t="str">
        <f aca="false">IF((LEFT(N1531,2)="US"),"US","")</f>
        <v/>
      </c>
      <c r="C1531" s="208" t="str">
        <f aca="false">M1531</f>
        <v>Natural Gas</v>
      </c>
      <c r="D1531" s="208" t="str">
        <f aca="false">IF(ISNUMBER(FIND("Phy",N1531))=TRUE(),"Physical","Financial")</f>
        <v>Physical</v>
      </c>
      <c r="E1531" s="208" t="n">
        <f aca="false">IF(VLOOKUP(S1531,'DD-Lookup'!$J$6:$L$50,3,FALSE())="Monthly",(YEAR(AC1531)-YEAR(AB1531))*12+MONTH(AC1531)-MONTH(AB1531)+1,(AC1531-AB1531+1))</f>
        <v>1</v>
      </c>
      <c r="F1531" s="239" t="n">
        <f aca="false">E1531*SUM(P1531:Q1531)</f>
        <v>5000</v>
      </c>
      <c r="G1531" s="214" t="n">
        <v>1289821</v>
      </c>
      <c r="H1531" s="215" t="n">
        <v>37035.358287037</v>
      </c>
      <c r="I1531" s="0" t="s">
        <v>1874</v>
      </c>
      <c r="M1531" s="0" t="s">
        <v>858</v>
      </c>
      <c r="N1531" s="0" t="s">
        <v>1334</v>
      </c>
      <c r="O1531" s="0" t="s">
        <v>1335</v>
      </c>
      <c r="P1531" s="216" t="n">
        <v>5000</v>
      </c>
      <c r="S1531" s="0" t="s">
        <v>1026</v>
      </c>
      <c r="T1531" s="0" t="s">
        <v>784</v>
      </c>
      <c r="U1531" s="218" t="n">
        <v>4.38</v>
      </c>
      <c r="V1531" s="0" t="s">
        <v>2074</v>
      </c>
      <c r="W1531" s="0" t="s">
        <v>1337</v>
      </c>
      <c r="X1531" s="0" t="s">
        <v>1338</v>
      </c>
      <c r="Y1531" s="0" t="s">
        <v>1310</v>
      </c>
      <c r="Z1531" s="0" t="s">
        <v>571</v>
      </c>
      <c r="AA1531" s="0" t="n">
        <v>807473</v>
      </c>
      <c r="AB1531" s="215" t="n">
        <v>37036.875</v>
      </c>
      <c r="AC1531" s="215" t="n">
        <v>37036.875</v>
      </c>
    </row>
    <row r="1532" customFormat="false" ht="12.75" hidden="false" customHeight="false" outlineLevel="0" collapsed="false">
      <c r="A1532" s="208" t="str">
        <f aca="false">B1532&amp;" "&amp;C1532&amp;" "&amp;D1532</f>
        <v>US Power Physical</v>
      </c>
      <c r="B1532" s="208" t="str">
        <f aca="false">IF((LEFT(N1532,2)="US"),"US","")</f>
        <v>US</v>
      </c>
      <c r="C1532" s="208" t="str">
        <f aca="false">M1532</f>
        <v>Power</v>
      </c>
      <c r="D1532" s="208" t="str">
        <f aca="false">IF(ISNUMBER(FIND("Phy",N1532))=TRUE(),"Physical","Financial")</f>
        <v>Physical</v>
      </c>
      <c r="E1532" s="208" t="n">
        <f aca="false">IF(VLOOKUP(S1532,'DD-Lookup'!$J$6:$L$50,3,FALSE())="Monthly",(YEAR(AC1532)-YEAR(AB1532))*12+MONTH(AC1532)-MONTH(AB1532)+1,(AC1532-AB1532+1))</f>
        <v>31</v>
      </c>
      <c r="F1532" s="239" t="n">
        <f aca="false">E1532*SUM(P1532:Q1532)</f>
        <v>775</v>
      </c>
      <c r="G1532" s="214" t="n">
        <v>1289823</v>
      </c>
      <c r="H1532" s="215" t="n">
        <v>37035.3582986111</v>
      </c>
      <c r="I1532" s="0" t="s">
        <v>1115</v>
      </c>
      <c r="M1532" s="0" t="s">
        <v>67</v>
      </c>
      <c r="N1532" s="0" t="s">
        <v>1628</v>
      </c>
      <c r="O1532" s="0" t="s">
        <v>1801</v>
      </c>
      <c r="Q1532" s="216" t="n">
        <v>25</v>
      </c>
      <c r="S1532" s="0" t="s">
        <v>930</v>
      </c>
      <c r="T1532" s="0" t="s">
        <v>784</v>
      </c>
      <c r="U1532" s="218" t="n">
        <v>403</v>
      </c>
      <c r="V1532" s="0" t="s">
        <v>2075</v>
      </c>
      <c r="W1532" s="0" t="s">
        <v>1792</v>
      </c>
      <c r="X1532" s="0" t="s">
        <v>1632</v>
      </c>
      <c r="Y1532" s="0" t="s">
        <v>1051</v>
      </c>
      <c r="Z1532" s="0" t="s">
        <v>618</v>
      </c>
      <c r="AA1532" s="0" t="n">
        <v>621390.1</v>
      </c>
      <c r="AB1532" s="215" t="n">
        <v>37104.875</v>
      </c>
      <c r="AC1532" s="215" t="n">
        <v>37134.875</v>
      </c>
    </row>
    <row r="1533" customFormat="false" ht="12.75" hidden="false" customHeight="false" outlineLevel="0" collapsed="false">
      <c r="A1533" s="208" t="str">
        <f aca="false">B1533&amp;" "&amp;C1533&amp;" "&amp;D1533</f>
        <v>US Natural Gas Physical</v>
      </c>
      <c r="B1533" s="208" t="str">
        <f aca="false">IF((LEFT(N1533,2)="US"),"US","")</f>
        <v>US</v>
      </c>
      <c r="C1533" s="208" t="str">
        <f aca="false">M1533</f>
        <v>Natural Gas</v>
      </c>
      <c r="D1533" s="208" t="str">
        <f aca="false">IF(ISNUMBER(FIND("Phy",N1533))=TRUE(),"Physical","Financial")</f>
        <v>Physical</v>
      </c>
      <c r="E1533" s="208" t="n">
        <f aca="false">IF(VLOOKUP(S1533,'DD-Lookup'!$J$6:$L$50,3,FALSE())="Monthly",(YEAR(AC1533)-YEAR(AB1533))*12+MONTH(AC1533)-MONTH(AB1533)+1,(AC1533-AB1533+1))</f>
        <v>30</v>
      </c>
      <c r="F1533" s="239" t="n">
        <f aca="false">E1533*SUM(P1533:Q1533)</f>
        <v>150000</v>
      </c>
      <c r="G1533" s="214" t="n">
        <v>1289822</v>
      </c>
      <c r="H1533" s="215" t="n">
        <v>37035.3582986111</v>
      </c>
      <c r="I1533" s="0" t="s">
        <v>600</v>
      </c>
      <c r="M1533" s="0" t="s">
        <v>858</v>
      </c>
      <c r="N1533" s="0" t="s">
        <v>1305</v>
      </c>
      <c r="O1533" s="0" t="s">
        <v>1756</v>
      </c>
      <c r="Q1533" s="216" t="n">
        <v>5000</v>
      </c>
      <c r="S1533" s="0" t="s">
        <v>1026</v>
      </c>
      <c r="T1533" s="0" t="s">
        <v>784</v>
      </c>
      <c r="U1533" s="218" t="n">
        <v>11.215</v>
      </c>
      <c r="V1533" s="0" t="s">
        <v>2076</v>
      </c>
      <c r="W1533" s="0" t="s">
        <v>1758</v>
      </c>
      <c r="X1533" s="0" t="s">
        <v>1535</v>
      </c>
      <c r="Y1533" s="0" t="s">
        <v>1310</v>
      </c>
      <c r="Z1533" s="0" t="s">
        <v>571</v>
      </c>
      <c r="AA1533" s="0" t="s">
        <v>2077</v>
      </c>
      <c r="AB1533" s="215" t="n">
        <v>37043.875</v>
      </c>
      <c r="AC1533" s="215" t="n">
        <v>37072.875</v>
      </c>
    </row>
    <row r="1534" customFormat="false" ht="12.75" hidden="false" customHeight="false" outlineLevel="0" collapsed="false">
      <c r="A1534" s="208" t="str">
        <f aca="false">B1534&amp;" "&amp;C1534&amp;" "&amp;D1534</f>
        <v>US Power Physical</v>
      </c>
      <c r="B1534" s="208" t="str">
        <f aca="false">IF((LEFT(N1534,2)="US"),"US","")</f>
        <v>US</v>
      </c>
      <c r="C1534" s="208" t="str">
        <f aca="false">M1534</f>
        <v>Power</v>
      </c>
      <c r="D1534" s="208" t="str">
        <f aca="false">IF(ISNUMBER(FIND("Phy",N1534))=TRUE(),"Physical","Financial")</f>
        <v>Physical</v>
      </c>
      <c r="E1534" s="208" t="n">
        <f aca="false">IF(VLOOKUP(S1534,'DD-Lookup'!$J$6:$L$50,3,FALSE())="Monthly",(YEAR(AC1534)-YEAR(AB1534))*12+MONTH(AC1534)-MONTH(AB1534)+1,(AC1534-AB1534+1))</f>
        <v>30</v>
      </c>
      <c r="F1534" s="239" t="n">
        <f aca="false">E1534*SUM(P1534:Q1534)</f>
        <v>1500</v>
      </c>
      <c r="G1534" s="214" t="n">
        <v>1289824</v>
      </c>
      <c r="H1534" s="215" t="n">
        <v>37035.3583564815</v>
      </c>
      <c r="I1534" s="0" t="s">
        <v>1087</v>
      </c>
      <c r="M1534" s="0" t="s">
        <v>67</v>
      </c>
      <c r="N1534" s="0" t="s">
        <v>1081</v>
      </c>
      <c r="O1534" s="0" t="s">
        <v>1161</v>
      </c>
      <c r="Q1534" s="216" t="n">
        <v>50</v>
      </c>
      <c r="S1534" s="0" t="s">
        <v>930</v>
      </c>
      <c r="T1534" s="0" t="s">
        <v>784</v>
      </c>
      <c r="U1534" s="218" t="n">
        <v>65</v>
      </c>
      <c r="V1534" s="0" t="s">
        <v>1089</v>
      </c>
      <c r="W1534" s="0" t="s">
        <v>1134</v>
      </c>
      <c r="X1534" s="0" t="s">
        <v>1135</v>
      </c>
      <c r="Y1534" s="0" t="s">
        <v>1051</v>
      </c>
      <c r="Z1534" s="0" t="s">
        <v>618</v>
      </c>
      <c r="AA1534" s="0" t="n">
        <v>621391.1</v>
      </c>
      <c r="AB1534" s="215" t="n">
        <v>37043.7159722222</v>
      </c>
      <c r="AC1534" s="215" t="n">
        <v>37072.7159722222</v>
      </c>
    </row>
    <row r="1535" customFormat="false" ht="12.75" hidden="false" customHeight="false" outlineLevel="0" collapsed="false">
      <c r="A1535" s="208" t="str">
        <f aca="false">B1535&amp;" "&amp;C1535&amp;" "&amp;D1535</f>
        <v>US Natural Gas Financial</v>
      </c>
      <c r="B1535" s="208" t="str">
        <f aca="false">IF((LEFT(N1535,2)="US"),"US","")</f>
        <v>US</v>
      </c>
      <c r="C1535" s="208" t="str">
        <f aca="false">M1535</f>
        <v>Natural Gas</v>
      </c>
      <c r="D1535" s="208" t="str">
        <f aca="false">IF(ISNUMBER(FIND("Phy",N1535))=TRUE(),"Physical","Financial")</f>
        <v>Financial</v>
      </c>
      <c r="E1535" s="208" t="n">
        <f aca="false">IF(VLOOKUP(S1535,'DD-Lookup'!$J$6:$L$50,3,FALSE())="Monthly",(YEAR(AC1535)-YEAR(AB1535))*12+MONTH(AC1535)-MONTH(AB1535)+1,(AC1535-AB1535+1))</f>
        <v>151</v>
      </c>
      <c r="F1535" s="239" t="n">
        <f aca="false">E1535*SUM(P1535:Q1535)</f>
        <v>755000</v>
      </c>
      <c r="G1535" s="214" t="n">
        <v>1289825</v>
      </c>
      <c r="H1535" s="215" t="n">
        <v>37035.3584143519</v>
      </c>
      <c r="I1535" s="0" t="s">
        <v>1107</v>
      </c>
      <c r="M1535" s="0" t="s">
        <v>858</v>
      </c>
      <c r="N1535" s="0" t="s">
        <v>1024</v>
      </c>
      <c r="O1535" s="0" t="s">
        <v>1289</v>
      </c>
      <c r="P1535" s="216" t="n">
        <v>5000</v>
      </c>
      <c r="S1535" s="0" t="s">
        <v>1026</v>
      </c>
      <c r="T1535" s="0" t="s">
        <v>784</v>
      </c>
      <c r="U1535" s="218" t="n">
        <v>4.69</v>
      </c>
      <c r="V1535" s="0" t="s">
        <v>1947</v>
      </c>
      <c r="W1535" s="0" t="s">
        <v>1028</v>
      </c>
      <c r="X1535" s="0" t="s">
        <v>1029</v>
      </c>
      <c r="Y1535" s="0" t="s">
        <v>838</v>
      </c>
      <c r="Z1535" s="0" t="s">
        <v>571</v>
      </c>
      <c r="AA1535" s="0" t="s">
        <v>2078</v>
      </c>
      <c r="AB1535" s="215" t="n">
        <v>37196</v>
      </c>
      <c r="AC1535" s="215" t="n">
        <v>37346</v>
      </c>
    </row>
    <row r="1536" customFormat="false" ht="12.75" hidden="false" customHeight="false" outlineLevel="0" collapsed="false">
      <c r="A1536" s="208" t="str">
        <f aca="false">B1536&amp;" "&amp;C1536&amp;" "&amp;D1536</f>
        <v>US Natural Gas Financial</v>
      </c>
      <c r="B1536" s="208" t="str">
        <f aca="false">IF((LEFT(N1536,2)="US"),"US","")</f>
        <v>US</v>
      </c>
      <c r="C1536" s="208" t="str">
        <f aca="false">M1536</f>
        <v>Natural Gas</v>
      </c>
      <c r="D1536" s="208" t="str">
        <f aca="false">IF(ISNUMBER(FIND("Phy",N1536))=TRUE(),"Physical","Financial")</f>
        <v>Financial</v>
      </c>
      <c r="E1536" s="208" t="n">
        <f aca="false">IF(VLOOKUP(S1536,'DD-Lookup'!$J$6:$L$50,3,FALSE())="Monthly",(YEAR(AC1536)-YEAR(AB1536))*12+MONTH(AC1536)-MONTH(AB1536)+1,(AC1536-AB1536+1))</f>
        <v>30</v>
      </c>
      <c r="F1536" s="239" t="n">
        <f aca="false">E1536*SUM(P1536:Q1536)</f>
        <v>300000</v>
      </c>
      <c r="G1536" s="214" t="n">
        <v>1289828</v>
      </c>
      <c r="H1536" s="215" t="n">
        <v>37035.3584722222</v>
      </c>
      <c r="I1536" s="0" t="s">
        <v>1059</v>
      </c>
      <c r="M1536" s="0" t="s">
        <v>858</v>
      </c>
      <c r="N1536" s="0" t="s">
        <v>1024</v>
      </c>
      <c r="O1536" s="0" t="s">
        <v>1495</v>
      </c>
      <c r="P1536" s="216" t="n">
        <v>10000</v>
      </c>
      <c r="S1536" s="0" t="s">
        <v>1026</v>
      </c>
      <c r="T1536" s="0" t="s">
        <v>784</v>
      </c>
      <c r="U1536" s="218" t="n">
        <v>4.2025</v>
      </c>
      <c r="V1536" s="0" t="s">
        <v>1496</v>
      </c>
      <c r="W1536" s="0" t="s">
        <v>1028</v>
      </c>
      <c r="X1536" s="0" t="s">
        <v>1029</v>
      </c>
      <c r="Y1536" s="0" t="s">
        <v>838</v>
      </c>
      <c r="Z1536" s="0" t="s">
        <v>571</v>
      </c>
      <c r="AA1536" s="0" t="s">
        <v>2079</v>
      </c>
      <c r="AB1536" s="215" t="n">
        <v>37043.9159722222</v>
      </c>
      <c r="AC1536" s="215" t="n">
        <v>37072.9159722222</v>
      </c>
    </row>
    <row r="1537" customFormat="false" ht="12.75" hidden="false" customHeight="false" outlineLevel="0" collapsed="false">
      <c r="A1537" s="208" t="str">
        <f aca="false">B1537&amp;" "&amp;C1537&amp;" "&amp;D1537</f>
        <v>US Natural Gas Physical</v>
      </c>
      <c r="B1537" s="208" t="str">
        <f aca="false">IF((LEFT(N1537,2)="US"),"US","")</f>
        <v>US</v>
      </c>
      <c r="C1537" s="208" t="str">
        <f aca="false">M1537</f>
        <v>Natural Gas</v>
      </c>
      <c r="D1537" s="208" t="str">
        <f aca="false">IF(ISNUMBER(FIND("Phy",N1537))=TRUE(),"Physical","Financial")</f>
        <v>Physical</v>
      </c>
      <c r="E1537" s="208" t="n">
        <f aca="false">IF(VLOOKUP(S1537,'DD-Lookup'!$J$6:$L$50,3,FALSE())="Monthly",(YEAR(AC1537)-YEAR(AB1537))*12+MONTH(AC1537)-MONTH(AB1537)+1,(AC1537-AB1537+1))</f>
        <v>1</v>
      </c>
      <c r="F1537" s="239" t="n">
        <f aca="false">E1537*SUM(P1537:Q1537)</f>
        <v>10000</v>
      </c>
      <c r="G1537" s="214" t="n">
        <v>1289827</v>
      </c>
      <c r="H1537" s="215" t="n">
        <v>37035.3584722222</v>
      </c>
      <c r="I1537" s="0" t="s">
        <v>1779</v>
      </c>
      <c r="M1537" s="0" t="s">
        <v>858</v>
      </c>
      <c r="N1537" s="0" t="s">
        <v>1305</v>
      </c>
      <c r="O1537" s="0" t="s">
        <v>1533</v>
      </c>
      <c r="P1537" s="216" t="n">
        <v>10000</v>
      </c>
      <c r="S1537" s="0" t="s">
        <v>1026</v>
      </c>
      <c r="T1537" s="0" t="s">
        <v>784</v>
      </c>
      <c r="U1537" s="218" t="n">
        <v>4</v>
      </c>
      <c r="V1537" s="0" t="s">
        <v>1820</v>
      </c>
      <c r="W1537" s="0" t="s">
        <v>1514</v>
      </c>
      <c r="X1537" s="0" t="s">
        <v>1535</v>
      </c>
      <c r="Y1537" s="0" t="s">
        <v>1310</v>
      </c>
      <c r="Z1537" s="0" t="s">
        <v>571</v>
      </c>
      <c r="AA1537" s="0" t="n">
        <v>807476</v>
      </c>
      <c r="AB1537" s="215" t="n">
        <v>37036.875</v>
      </c>
      <c r="AC1537" s="215" t="n">
        <v>37036.875</v>
      </c>
    </row>
    <row r="1538" customFormat="false" ht="12.75" hidden="false" customHeight="false" outlineLevel="0" collapsed="false">
      <c r="A1538" s="208" t="str">
        <f aca="false">B1538&amp;" "&amp;C1538&amp;" "&amp;D1538</f>
        <v>US Natural Gas Physical</v>
      </c>
      <c r="B1538" s="208" t="str">
        <f aca="false">IF((LEFT(N1538,2)="US"),"US","")</f>
        <v>US</v>
      </c>
      <c r="C1538" s="208" t="str">
        <f aca="false">M1538</f>
        <v>Natural Gas</v>
      </c>
      <c r="D1538" s="208" t="str">
        <f aca="false">IF(ISNUMBER(FIND("Phy",N1538))=TRUE(),"Physical","Financial")</f>
        <v>Physical</v>
      </c>
      <c r="E1538" s="208" t="n">
        <f aca="false">IF(VLOOKUP(S1538,'DD-Lookup'!$J$6:$L$50,3,FALSE())="Monthly",(YEAR(AC1538)-YEAR(AB1538))*12+MONTH(AC1538)-MONTH(AB1538)+1,(AC1538-AB1538+1))</f>
        <v>1</v>
      </c>
      <c r="F1538" s="239" t="n">
        <f aca="false">E1538*SUM(P1538:Q1538)</f>
        <v>10000</v>
      </c>
      <c r="G1538" s="214" t="n">
        <v>1289830</v>
      </c>
      <c r="H1538" s="215" t="n">
        <v>37035.3585416667</v>
      </c>
      <c r="I1538" s="0" t="s">
        <v>1773</v>
      </c>
      <c r="M1538" s="0" t="s">
        <v>858</v>
      </c>
      <c r="N1538" s="0" t="s">
        <v>1305</v>
      </c>
      <c r="O1538" s="0" t="s">
        <v>1581</v>
      </c>
      <c r="P1538" s="216" t="n">
        <v>10000</v>
      </c>
      <c r="S1538" s="0" t="s">
        <v>1026</v>
      </c>
      <c r="T1538" s="0" t="s">
        <v>784</v>
      </c>
      <c r="U1538" s="218" t="n">
        <v>9</v>
      </c>
      <c r="V1538" s="0" t="s">
        <v>1774</v>
      </c>
      <c r="W1538" s="0" t="s">
        <v>1579</v>
      </c>
      <c r="X1538" s="0" t="s">
        <v>1535</v>
      </c>
      <c r="Y1538" s="0" t="s">
        <v>1310</v>
      </c>
      <c r="Z1538" s="0" t="s">
        <v>571</v>
      </c>
      <c r="AA1538" s="0" t="n">
        <v>807477</v>
      </c>
      <c r="AB1538" s="215" t="n">
        <v>37036.875</v>
      </c>
      <c r="AC1538" s="215" t="n">
        <v>37036.875</v>
      </c>
    </row>
    <row r="1539" customFormat="false" ht="12.75" hidden="false" customHeight="false" outlineLevel="0" collapsed="false">
      <c r="A1539" s="208" t="str">
        <f aca="false">B1539&amp;" "&amp;C1539&amp;" "&amp;D1539</f>
        <v>US Natural Gas Financial</v>
      </c>
      <c r="B1539" s="208" t="str">
        <f aca="false">IF((LEFT(N1539,2)="US"),"US","")</f>
        <v>US</v>
      </c>
      <c r="C1539" s="208" t="str">
        <f aca="false">M1539</f>
        <v>Natural Gas</v>
      </c>
      <c r="D1539" s="208" t="str">
        <f aca="false">IF(ISNUMBER(FIND("Phy",N1539))=TRUE(),"Physical","Financial")</f>
        <v>Financial</v>
      </c>
      <c r="E1539" s="208" t="n">
        <f aca="false">IF(VLOOKUP(S1539,'DD-Lookup'!$J$6:$L$50,3,FALSE())="Monthly",(YEAR(AC1539)-YEAR(AB1539))*12+MONTH(AC1539)-MONTH(AB1539)+1,(AC1539-AB1539+1))</f>
        <v>151</v>
      </c>
      <c r="F1539" s="239" t="n">
        <f aca="false">E1539*SUM(P1539:Q1539)</f>
        <v>377500</v>
      </c>
      <c r="G1539" s="214" t="n">
        <v>1289834</v>
      </c>
      <c r="H1539" s="215" t="n">
        <v>37035.3586342593</v>
      </c>
      <c r="I1539" s="0" t="s">
        <v>1098</v>
      </c>
      <c r="M1539" s="0" t="s">
        <v>858</v>
      </c>
      <c r="N1539" s="0" t="s">
        <v>1024</v>
      </c>
      <c r="O1539" s="0" t="s">
        <v>1289</v>
      </c>
      <c r="Q1539" s="216" t="n">
        <v>2500</v>
      </c>
      <c r="S1539" s="0" t="s">
        <v>1026</v>
      </c>
      <c r="T1539" s="0" t="s">
        <v>784</v>
      </c>
      <c r="U1539" s="218" t="n">
        <v>4.7</v>
      </c>
      <c r="V1539" s="0" t="s">
        <v>1100</v>
      </c>
      <c r="W1539" s="0" t="s">
        <v>1028</v>
      </c>
      <c r="X1539" s="0" t="s">
        <v>1029</v>
      </c>
      <c r="Y1539" s="0" t="s">
        <v>838</v>
      </c>
      <c r="Z1539" s="0" t="s">
        <v>571</v>
      </c>
      <c r="AA1539" s="0" t="s">
        <v>2080</v>
      </c>
      <c r="AB1539" s="215" t="n">
        <v>37196</v>
      </c>
      <c r="AC1539" s="215" t="n">
        <v>37346</v>
      </c>
    </row>
    <row r="1540" customFormat="false" ht="12.75" hidden="false" customHeight="false" outlineLevel="0" collapsed="false">
      <c r="A1540" s="208" t="str">
        <f aca="false">B1540&amp;" "&amp;C1540&amp;" "&amp;D1540</f>
        <v>US Natural Gas Physical</v>
      </c>
      <c r="B1540" s="208" t="str">
        <f aca="false">IF((LEFT(N1540,2)="US"),"US","")</f>
        <v>US</v>
      </c>
      <c r="C1540" s="208" t="str">
        <f aca="false">M1540</f>
        <v>Natural Gas</v>
      </c>
      <c r="D1540" s="208" t="str">
        <f aca="false">IF(ISNUMBER(FIND("Phy",N1540))=TRUE(),"Physical","Financial")</f>
        <v>Physical</v>
      </c>
      <c r="E1540" s="208" t="n">
        <f aca="false">IF(VLOOKUP(S1540,'DD-Lookup'!$J$6:$L$50,3,FALSE())="Monthly",(YEAR(AC1540)-YEAR(AB1540))*12+MONTH(AC1540)-MONTH(AB1540)+1,(AC1540-AB1540+1))</f>
        <v>1</v>
      </c>
      <c r="F1540" s="239" t="n">
        <f aca="false">E1540*SUM(P1540:Q1540)</f>
        <v>10000</v>
      </c>
      <c r="G1540" s="214" t="n">
        <v>1289833</v>
      </c>
      <c r="H1540" s="215" t="n">
        <v>37035.3586342593</v>
      </c>
      <c r="I1540" s="0" t="s">
        <v>600</v>
      </c>
      <c r="M1540" s="0" t="s">
        <v>858</v>
      </c>
      <c r="N1540" s="0" t="s">
        <v>1305</v>
      </c>
      <c r="O1540" s="0" t="s">
        <v>1566</v>
      </c>
      <c r="Q1540" s="216" t="n">
        <v>10000</v>
      </c>
      <c r="S1540" s="0" t="s">
        <v>1026</v>
      </c>
      <c r="T1540" s="0" t="s">
        <v>784</v>
      </c>
      <c r="U1540" s="218" t="n">
        <v>12.775</v>
      </c>
      <c r="V1540" s="0" t="s">
        <v>2081</v>
      </c>
      <c r="W1540" s="0" t="s">
        <v>1559</v>
      </c>
      <c r="X1540" s="0" t="s">
        <v>1535</v>
      </c>
      <c r="Y1540" s="0" t="s">
        <v>1310</v>
      </c>
      <c r="Z1540" s="0" t="s">
        <v>571</v>
      </c>
      <c r="AA1540" s="0" t="n">
        <v>807478</v>
      </c>
      <c r="AB1540" s="215" t="n">
        <v>37036.875</v>
      </c>
      <c r="AC1540" s="215" t="n">
        <v>37036.875</v>
      </c>
    </row>
    <row r="1541" customFormat="false" ht="12.75" hidden="false" customHeight="false" outlineLevel="0" collapsed="false">
      <c r="A1541" s="208" t="str">
        <f aca="false">B1541&amp;" "&amp;C1541&amp;" "&amp;D1541</f>
        <v>US Power Physical</v>
      </c>
      <c r="B1541" s="208" t="str">
        <f aca="false">IF((LEFT(N1541,2)="US"),"US","")</f>
        <v>US</v>
      </c>
      <c r="C1541" s="208" t="str">
        <f aca="false">M1541</f>
        <v>Power</v>
      </c>
      <c r="D1541" s="208" t="str">
        <f aca="false">IF(ISNUMBER(FIND("Phy",N1541))=TRUE(),"Physical","Financial")</f>
        <v>Physical</v>
      </c>
      <c r="E1541" s="208" t="n">
        <f aca="false">IF(VLOOKUP(S1541,'DD-Lookup'!$J$6:$L$50,3,FALSE())="Monthly",(YEAR(AC1541)-YEAR(AB1541))*12+MONTH(AC1541)-MONTH(AB1541)+1,(AC1541-AB1541+1))</f>
        <v>30</v>
      </c>
      <c r="F1541" s="239" t="n">
        <f aca="false">E1541*SUM(P1541:Q1541)</f>
        <v>1500</v>
      </c>
      <c r="G1541" s="214" t="n">
        <v>1289832</v>
      </c>
      <c r="H1541" s="215" t="n">
        <v>37035.3586342593</v>
      </c>
      <c r="I1541" s="0" t="s">
        <v>1087</v>
      </c>
      <c r="M1541" s="0" t="s">
        <v>67</v>
      </c>
      <c r="N1541" s="0" t="s">
        <v>1081</v>
      </c>
      <c r="O1541" s="0" t="s">
        <v>1166</v>
      </c>
      <c r="Q1541" s="216" t="n">
        <v>50</v>
      </c>
      <c r="S1541" s="0" t="s">
        <v>930</v>
      </c>
      <c r="T1541" s="0" t="s">
        <v>784</v>
      </c>
      <c r="U1541" s="218" t="n">
        <v>63</v>
      </c>
      <c r="V1541" s="0" t="s">
        <v>1224</v>
      </c>
      <c r="W1541" s="0" t="s">
        <v>1122</v>
      </c>
      <c r="X1541" s="0" t="s">
        <v>1106</v>
      </c>
      <c r="Y1541" s="0" t="s">
        <v>1051</v>
      </c>
      <c r="Z1541" s="0" t="s">
        <v>618</v>
      </c>
      <c r="AA1541" s="0" t="n">
        <v>621394.1</v>
      </c>
      <c r="AB1541" s="215" t="n">
        <v>37043.5916666667</v>
      </c>
      <c r="AC1541" s="215" t="n">
        <v>37072.5916666667</v>
      </c>
    </row>
    <row r="1542" customFormat="false" ht="12.75" hidden="false" customHeight="false" outlineLevel="0" collapsed="false">
      <c r="A1542" s="208" t="str">
        <f aca="false">B1542&amp;" "&amp;C1542&amp;" "&amp;D1542</f>
        <v>US Natural Gas Financial</v>
      </c>
      <c r="B1542" s="208" t="str">
        <f aca="false">IF((LEFT(N1542,2)="US"),"US","")</f>
        <v>US</v>
      </c>
      <c r="C1542" s="208" t="str">
        <f aca="false">M1542</f>
        <v>Natural Gas</v>
      </c>
      <c r="D1542" s="208" t="str">
        <f aca="false">IF(ISNUMBER(FIND("Phy",N1542))=TRUE(),"Physical","Financial")</f>
        <v>Financial</v>
      </c>
      <c r="E1542" s="208" t="n">
        <f aca="false">IF(VLOOKUP(S1542,'DD-Lookup'!$J$6:$L$50,3,FALSE())="Monthly",(YEAR(AC1542)-YEAR(AB1542))*12+MONTH(AC1542)-MONTH(AB1542)+1,(AC1542-AB1542+1))</f>
        <v>153</v>
      </c>
      <c r="F1542" s="239" t="n">
        <f aca="false">E1542*SUM(P1542:Q1542)</f>
        <v>765000</v>
      </c>
      <c r="G1542" s="214" t="n">
        <v>1289836</v>
      </c>
      <c r="H1542" s="215" t="n">
        <v>37035.3586921296</v>
      </c>
      <c r="I1542" s="0" t="s">
        <v>600</v>
      </c>
      <c r="M1542" s="0" t="s">
        <v>858</v>
      </c>
      <c r="N1542" s="0" t="s">
        <v>1024</v>
      </c>
      <c r="O1542" s="0" t="s">
        <v>1303</v>
      </c>
      <c r="P1542" s="216" t="n">
        <v>5000</v>
      </c>
      <c r="S1542" s="0" t="s">
        <v>1026</v>
      </c>
      <c r="T1542" s="0" t="s">
        <v>784</v>
      </c>
      <c r="U1542" s="218" t="n">
        <v>4.32</v>
      </c>
      <c r="V1542" s="0" t="s">
        <v>2082</v>
      </c>
      <c r="W1542" s="0" t="s">
        <v>1028</v>
      </c>
      <c r="X1542" s="0" t="s">
        <v>1029</v>
      </c>
      <c r="Y1542" s="0" t="s">
        <v>838</v>
      </c>
      <c r="Z1542" s="0" t="s">
        <v>571</v>
      </c>
      <c r="AA1542" s="0" t="s">
        <v>2083</v>
      </c>
      <c r="AB1542" s="215" t="n">
        <v>37043</v>
      </c>
      <c r="AC1542" s="215" t="n">
        <v>37195</v>
      </c>
    </row>
    <row r="1543" customFormat="false" ht="12.75" hidden="false" customHeight="false" outlineLevel="0" collapsed="false">
      <c r="A1543" s="208" t="str">
        <f aca="false">B1543&amp;" "&amp;C1543&amp;" "&amp;D1543</f>
        <v>US Natural Gas Physical</v>
      </c>
      <c r="B1543" s="208" t="str">
        <f aca="false">IF((LEFT(N1543,2)="US"),"US","")</f>
        <v>US</v>
      </c>
      <c r="C1543" s="208" t="str">
        <f aca="false">M1543</f>
        <v>Natural Gas</v>
      </c>
      <c r="D1543" s="208" t="str">
        <f aca="false">IF(ISNUMBER(FIND("Phy",N1543))=TRUE(),"Physical","Financial")</f>
        <v>Physical</v>
      </c>
      <c r="E1543" s="208" t="n">
        <f aca="false">IF(VLOOKUP(S1543,'DD-Lookup'!$J$6:$L$50,3,FALSE())="Monthly",(YEAR(AC1543)-YEAR(AB1543))*12+MONTH(AC1543)-MONTH(AB1543)+1,(AC1543-AB1543+1))</f>
        <v>1</v>
      </c>
      <c r="F1543" s="239" t="n">
        <f aca="false">E1543*SUM(P1543:Q1543)</f>
        <v>5000</v>
      </c>
      <c r="G1543" s="214" t="n">
        <v>1289835</v>
      </c>
      <c r="H1543" s="215" t="n">
        <v>37035.3586921296</v>
      </c>
      <c r="I1543" s="0" t="s">
        <v>1847</v>
      </c>
      <c r="M1543" s="0" t="s">
        <v>858</v>
      </c>
      <c r="N1543" s="0" t="s">
        <v>1305</v>
      </c>
      <c r="O1543" s="0" t="s">
        <v>2017</v>
      </c>
      <c r="Q1543" s="216" t="n">
        <v>5000</v>
      </c>
      <c r="S1543" s="0" t="s">
        <v>1026</v>
      </c>
      <c r="T1543" s="0" t="s">
        <v>784</v>
      </c>
      <c r="U1543" s="218" t="n">
        <v>4.035</v>
      </c>
      <c r="V1543" s="0" t="s">
        <v>2084</v>
      </c>
      <c r="W1543" s="0" t="s">
        <v>1422</v>
      </c>
      <c r="X1543" s="0" t="s">
        <v>1639</v>
      </c>
      <c r="Y1543" s="0" t="s">
        <v>1310</v>
      </c>
      <c r="Z1543" s="0" t="s">
        <v>571</v>
      </c>
      <c r="AA1543" s="0" t="n">
        <v>807479</v>
      </c>
      <c r="AB1543" s="215" t="n">
        <v>37036.875</v>
      </c>
      <c r="AC1543" s="215" t="n">
        <v>37036.875</v>
      </c>
    </row>
    <row r="1544" customFormat="false" ht="12.75" hidden="false" customHeight="false" outlineLevel="0" collapsed="false">
      <c r="A1544" s="208" t="str">
        <f aca="false">B1544&amp;" "&amp;C1544&amp;" "&amp;D1544</f>
        <v>US Natural Gas Physical</v>
      </c>
      <c r="B1544" s="208" t="str">
        <f aca="false">IF((LEFT(N1544,2)="US"),"US","")</f>
        <v>US</v>
      </c>
      <c r="C1544" s="208" t="str">
        <f aca="false">M1544</f>
        <v>Natural Gas</v>
      </c>
      <c r="D1544" s="208" t="str">
        <f aca="false">IF(ISNUMBER(FIND("Phy",N1544))=TRUE(),"Physical","Financial")</f>
        <v>Physical</v>
      </c>
      <c r="E1544" s="208" t="n">
        <f aca="false">IF(VLOOKUP(S1544,'DD-Lookup'!$J$6:$L$50,3,FALSE())="Monthly",(YEAR(AC1544)-YEAR(AB1544))*12+MONTH(AC1544)-MONTH(AB1544)+1,(AC1544-AB1544+1))</f>
        <v>1</v>
      </c>
      <c r="F1544" s="239" t="n">
        <f aca="false">E1544*SUM(P1544:Q1544)</f>
        <v>10000</v>
      </c>
      <c r="G1544" s="214" t="n">
        <v>1289837</v>
      </c>
      <c r="H1544" s="215" t="n">
        <v>37035.3587384259</v>
      </c>
      <c r="I1544" s="0" t="s">
        <v>1500</v>
      </c>
      <c r="M1544" s="0" t="s">
        <v>858</v>
      </c>
      <c r="N1544" s="0" t="s">
        <v>1305</v>
      </c>
      <c r="O1544" s="0" t="s">
        <v>1724</v>
      </c>
      <c r="P1544" s="216" t="n">
        <v>10000</v>
      </c>
      <c r="S1544" s="0" t="s">
        <v>1026</v>
      </c>
      <c r="T1544" s="0" t="s">
        <v>784</v>
      </c>
      <c r="U1544" s="218" t="n">
        <v>3.525</v>
      </c>
      <c r="V1544" s="0" t="s">
        <v>1578</v>
      </c>
      <c r="W1544" s="0" t="s">
        <v>1514</v>
      </c>
      <c r="X1544" s="0" t="s">
        <v>1535</v>
      </c>
      <c r="Y1544" s="0" t="s">
        <v>1310</v>
      </c>
      <c r="Z1544" s="0" t="s">
        <v>571</v>
      </c>
      <c r="AA1544" s="0" t="n">
        <v>807480</v>
      </c>
      <c r="AB1544" s="215" t="n">
        <v>37036.875</v>
      </c>
      <c r="AC1544" s="215" t="n">
        <v>37036.875</v>
      </c>
    </row>
    <row r="1545" customFormat="false" ht="12.75" hidden="false" customHeight="false" outlineLevel="0" collapsed="false">
      <c r="A1545" s="208" t="str">
        <f aca="false">B1545&amp;" "&amp;C1545&amp;" "&amp;D1545</f>
        <v>US Natural Gas Physical</v>
      </c>
      <c r="B1545" s="208" t="str">
        <f aca="false">IF((LEFT(N1545,2)="US"),"US","")</f>
        <v>US</v>
      </c>
      <c r="C1545" s="208" t="str">
        <f aca="false">M1545</f>
        <v>Natural Gas</v>
      </c>
      <c r="D1545" s="208" t="str">
        <f aca="false">IF(ISNUMBER(FIND("Phy",N1545))=TRUE(),"Physical","Financial")</f>
        <v>Physical</v>
      </c>
      <c r="E1545" s="208" t="n">
        <f aca="false">IF(VLOOKUP(S1545,'DD-Lookup'!$J$6:$L$50,3,FALSE())="Monthly",(YEAR(AC1545)-YEAR(AB1545))*12+MONTH(AC1545)-MONTH(AB1545)+1,(AC1545-AB1545+1))</f>
        <v>1</v>
      </c>
      <c r="F1545" s="239" t="n">
        <f aca="false">E1545*SUM(P1545:Q1545)</f>
        <v>1197</v>
      </c>
      <c r="G1545" s="214" t="n">
        <v>1289838</v>
      </c>
      <c r="H1545" s="215" t="n">
        <v>37035.35875</v>
      </c>
      <c r="I1545" s="0" t="s">
        <v>1750</v>
      </c>
      <c r="M1545" s="0" t="s">
        <v>858</v>
      </c>
      <c r="N1545" s="0" t="s">
        <v>1305</v>
      </c>
      <c r="O1545" s="0" t="s">
        <v>1313</v>
      </c>
      <c r="Q1545" s="216" t="n">
        <v>1197</v>
      </c>
      <c r="S1545" s="0" t="s">
        <v>1026</v>
      </c>
      <c r="T1545" s="0" t="s">
        <v>784</v>
      </c>
      <c r="U1545" s="218" t="n">
        <v>4.0975</v>
      </c>
      <c r="V1545" s="0" t="s">
        <v>1751</v>
      </c>
      <c r="W1545" s="0" t="s">
        <v>1314</v>
      </c>
      <c r="X1545" s="0" t="s">
        <v>1315</v>
      </c>
      <c r="Y1545" s="0" t="s">
        <v>1310</v>
      </c>
      <c r="Z1545" s="0" t="s">
        <v>571</v>
      </c>
      <c r="AA1545" s="0" t="n">
        <v>807481</v>
      </c>
      <c r="AB1545" s="215" t="n">
        <v>37036.875</v>
      </c>
      <c r="AC1545" s="215" t="n">
        <v>37036.875</v>
      </c>
    </row>
    <row r="1546" customFormat="false" ht="12.75" hidden="false" customHeight="false" outlineLevel="0" collapsed="false">
      <c r="A1546" s="208" t="str">
        <f aca="false">B1546&amp;" "&amp;C1546&amp;" "&amp;D1546</f>
        <v>US Natural Gas Physical</v>
      </c>
      <c r="B1546" s="208" t="str">
        <f aca="false">IF((LEFT(N1546,2)="US"),"US","")</f>
        <v>US</v>
      </c>
      <c r="C1546" s="208" t="str">
        <f aca="false">M1546</f>
        <v>Natural Gas</v>
      </c>
      <c r="D1546" s="208" t="str">
        <f aca="false">IF(ISNUMBER(FIND("Phy",N1546))=TRUE(),"Physical","Financial")</f>
        <v>Physical</v>
      </c>
      <c r="E1546" s="208" t="n">
        <f aca="false">IF(VLOOKUP(S1546,'DD-Lookup'!$J$6:$L$50,3,FALSE())="Monthly",(YEAR(AC1546)-YEAR(AB1546))*12+MONTH(AC1546)-MONTH(AB1546)+1,(AC1546-AB1546+1))</f>
        <v>1</v>
      </c>
      <c r="F1546" s="239" t="n">
        <f aca="false">E1546*SUM(P1546:Q1546)</f>
        <v>922</v>
      </c>
      <c r="G1546" s="214" t="n">
        <v>1289840</v>
      </c>
      <c r="H1546" s="215" t="n">
        <v>37035.3588425926</v>
      </c>
      <c r="I1546" s="0" t="s">
        <v>1278</v>
      </c>
      <c r="M1546" s="0" t="s">
        <v>858</v>
      </c>
      <c r="N1546" s="0" t="s">
        <v>1305</v>
      </c>
      <c r="O1546" s="0" t="s">
        <v>1674</v>
      </c>
      <c r="P1546" s="216" t="n">
        <v>922</v>
      </c>
      <c r="S1546" s="0" t="s">
        <v>1026</v>
      </c>
      <c r="T1546" s="0" t="s">
        <v>784</v>
      </c>
      <c r="U1546" s="218" t="n">
        <v>2.99</v>
      </c>
      <c r="V1546" s="0" t="s">
        <v>2085</v>
      </c>
      <c r="W1546" s="0" t="s">
        <v>1605</v>
      </c>
      <c r="X1546" s="0" t="s">
        <v>1606</v>
      </c>
      <c r="Y1546" s="0" t="s">
        <v>1310</v>
      </c>
      <c r="Z1546" s="0" t="s">
        <v>571</v>
      </c>
      <c r="AA1546" s="0" t="n">
        <v>807482</v>
      </c>
      <c r="AB1546" s="215" t="n">
        <v>37036.875</v>
      </c>
      <c r="AC1546" s="215" t="n">
        <v>37036.875</v>
      </c>
    </row>
    <row r="1547" customFormat="false" ht="12.75" hidden="false" customHeight="false" outlineLevel="0" collapsed="false">
      <c r="A1547" s="208" t="str">
        <f aca="false">B1547&amp;" "&amp;C1547&amp;" "&amp;D1547</f>
        <v>US Natural Gas Physical</v>
      </c>
      <c r="B1547" s="208" t="str">
        <f aca="false">IF((LEFT(N1547,2)="US"),"US","")</f>
        <v>US</v>
      </c>
      <c r="C1547" s="208" t="str">
        <f aca="false">M1547</f>
        <v>Natural Gas</v>
      </c>
      <c r="D1547" s="208" t="str">
        <f aca="false">IF(ISNUMBER(FIND("Phy",N1547))=TRUE(),"Physical","Financial")</f>
        <v>Physical</v>
      </c>
      <c r="E1547" s="208" t="n">
        <f aca="false">IF(VLOOKUP(S1547,'DD-Lookup'!$J$6:$L$50,3,FALSE())="Monthly",(YEAR(AC1547)-YEAR(AB1547))*12+MONTH(AC1547)-MONTH(AB1547)+1,(AC1547-AB1547+1))</f>
        <v>1</v>
      </c>
      <c r="F1547" s="239" t="n">
        <f aca="false">E1547*SUM(P1547:Q1547)</f>
        <v>5000</v>
      </c>
      <c r="G1547" s="214" t="n">
        <v>1289841</v>
      </c>
      <c r="H1547" s="215" t="n">
        <v>37035.3588541667</v>
      </c>
      <c r="I1547" s="0" t="s">
        <v>600</v>
      </c>
      <c r="M1547" s="0" t="s">
        <v>858</v>
      </c>
      <c r="N1547" s="0" t="s">
        <v>1305</v>
      </c>
      <c r="O1547" s="0" t="s">
        <v>1529</v>
      </c>
      <c r="P1547" s="216" t="n">
        <v>5000</v>
      </c>
      <c r="S1547" s="0" t="s">
        <v>1026</v>
      </c>
      <c r="T1547" s="0" t="s">
        <v>784</v>
      </c>
      <c r="U1547" s="218" t="n">
        <v>4.445</v>
      </c>
      <c r="V1547" s="0" t="s">
        <v>1528</v>
      </c>
      <c r="W1547" s="0" t="s">
        <v>1531</v>
      </c>
      <c r="X1547" s="0" t="s">
        <v>1532</v>
      </c>
      <c r="Y1547" s="0" t="s">
        <v>1310</v>
      </c>
      <c r="Z1547" s="0" t="s">
        <v>571</v>
      </c>
      <c r="AA1547" s="0" t="n">
        <v>807483</v>
      </c>
      <c r="AB1547" s="215" t="n">
        <v>37036.875</v>
      </c>
      <c r="AC1547" s="215" t="n">
        <v>37036.875</v>
      </c>
    </row>
    <row r="1548" customFormat="false" ht="12.75" hidden="false" customHeight="false" outlineLevel="0" collapsed="false">
      <c r="A1548" s="208" t="str">
        <f aca="false">B1548&amp;" "&amp;C1548&amp;" "&amp;D1548</f>
        <v>US Natural Gas Financial</v>
      </c>
      <c r="B1548" s="208" t="str">
        <f aca="false">IF((LEFT(N1548,2)="US"),"US","")</f>
        <v>US</v>
      </c>
      <c r="C1548" s="208" t="str">
        <f aca="false">M1548</f>
        <v>Natural Gas</v>
      </c>
      <c r="D1548" s="208" t="str">
        <f aca="false">IF(ISNUMBER(FIND("Phy",N1548))=TRUE(),"Physical","Financial")</f>
        <v>Financial</v>
      </c>
      <c r="E1548" s="208" t="n">
        <f aca="false">IF(VLOOKUP(S1548,'DD-Lookup'!$J$6:$L$50,3,FALSE())="Monthly",(YEAR(AC1548)-YEAR(AB1548))*12+MONTH(AC1548)-MONTH(AB1548)+1,(AC1548-AB1548+1))</f>
        <v>7</v>
      </c>
      <c r="F1548" s="239" t="n">
        <f aca="false">E1548*SUM(P1548:Q1548)</f>
        <v>700000</v>
      </c>
      <c r="G1548" s="214" t="n">
        <v>1289842</v>
      </c>
      <c r="H1548" s="215" t="n">
        <v>37035.3588657407</v>
      </c>
      <c r="I1548" s="0" t="s">
        <v>1141</v>
      </c>
      <c r="M1548" s="0" t="s">
        <v>858</v>
      </c>
      <c r="N1548" s="0" t="s">
        <v>1482</v>
      </c>
      <c r="O1548" s="0" t="s">
        <v>2086</v>
      </c>
      <c r="P1548" s="216" t="n">
        <v>100000</v>
      </c>
      <c r="S1548" s="0" t="s">
        <v>1026</v>
      </c>
      <c r="T1548" s="0" t="s">
        <v>784</v>
      </c>
      <c r="U1548" s="218" t="n">
        <v>0.36</v>
      </c>
      <c r="V1548" s="0" t="s">
        <v>1301</v>
      </c>
      <c r="W1548" s="0" t="s">
        <v>1388</v>
      </c>
      <c r="X1548" s="0" t="s">
        <v>1612</v>
      </c>
      <c r="Y1548" s="0" t="s">
        <v>838</v>
      </c>
      <c r="Z1548" s="0" t="s">
        <v>571</v>
      </c>
      <c r="AA1548" s="0" t="s">
        <v>2087</v>
      </c>
      <c r="AB1548" s="215" t="n">
        <v>37036.875</v>
      </c>
      <c r="AC1548" s="215" t="n">
        <v>37042.875</v>
      </c>
    </row>
    <row r="1549" customFormat="false" ht="12.75" hidden="false" customHeight="false" outlineLevel="0" collapsed="false">
      <c r="A1549" s="208" t="str">
        <f aca="false">B1549&amp;" "&amp;C1549&amp;" "&amp;D1549</f>
        <v>US Natural Gas Physical</v>
      </c>
      <c r="B1549" s="208" t="str">
        <f aca="false">IF((LEFT(N1549,2)="US"),"US","")</f>
        <v>US</v>
      </c>
      <c r="C1549" s="208" t="str">
        <f aca="false">M1549</f>
        <v>Natural Gas</v>
      </c>
      <c r="D1549" s="208" t="str">
        <f aca="false">IF(ISNUMBER(FIND("Phy",N1549))=TRUE(),"Physical","Financial")</f>
        <v>Physical</v>
      </c>
      <c r="E1549" s="208" t="n">
        <f aca="false">IF(VLOOKUP(S1549,'DD-Lookup'!$J$6:$L$50,3,FALSE())="Monthly",(YEAR(AC1549)-YEAR(AB1549))*12+MONTH(AC1549)-MONTH(AB1549)+1,(AC1549-AB1549+1))</f>
        <v>1</v>
      </c>
      <c r="F1549" s="239" t="n">
        <f aca="false">E1549*SUM(P1549:Q1549)</f>
        <v>5000</v>
      </c>
      <c r="G1549" s="214" t="n">
        <v>1289843</v>
      </c>
      <c r="H1549" s="215" t="n">
        <v>37035.3588888889</v>
      </c>
      <c r="I1549" s="0" t="s">
        <v>1738</v>
      </c>
      <c r="M1549" s="0" t="s">
        <v>858</v>
      </c>
      <c r="N1549" s="0" t="s">
        <v>1305</v>
      </c>
      <c r="O1549" s="0" t="s">
        <v>1432</v>
      </c>
      <c r="P1549" s="216" t="n">
        <v>5000</v>
      </c>
      <c r="S1549" s="0" t="s">
        <v>1026</v>
      </c>
      <c r="T1549" s="0" t="s">
        <v>784</v>
      </c>
      <c r="U1549" s="218" t="n">
        <v>4.15</v>
      </c>
      <c r="V1549" s="0" t="s">
        <v>1739</v>
      </c>
      <c r="W1549" s="0" t="s">
        <v>1434</v>
      </c>
      <c r="X1549" s="0" t="s">
        <v>1435</v>
      </c>
      <c r="Y1549" s="0" t="s">
        <v>1310</v>
      </c>
      <c r="Z1549" s="0" t="s">
        <v>571</v>
      </c>
      <c r="AA1549" s="0" t="n">
        <v>807484</v>
      </c>
      <c r="AB1549" s="215" t="n">
        <v>37036.875</v>
      </c>
      <c r="AC1549" s="215" t="n">
        <v>37036.875</v>
      </c>
    </row>
    <row r="1550" customFormat="false" ht="12.75" hidden="false" customHeight="false" outlineLevel="0" collapsed="false">
      <c r="A1550" s="208" t="str">
        <f aca="false">B1550&amp;" "&amp;C1550&amp;" "&amp;D1550</f>
        <v>US Natural Gas Financial</v>
      </c>
      <c r="B1550" s="208" t="str">
        <f aca="false">IF((LEFT(N1550,2)="US"),"US","")</f>
        <v>US</v>
      </c>
      <c r="C1550" s="208" t="str">
        <f aca="false">M1550</f>
        <v>Natural Gas</v>
      </c>
      <c r="D1550" s="208" t="str">
        <f aca="false">IF(ISNUMBER(FIND("Phy",N1550))=TRUE(),"Physical","Financial")</f>
        <v>Financial</v>
      </c>
      <c r="E1550" s="208" t="n">
        <f aca="false">IF(VLOOKUP(S1550,'DD-Lookup'!$J$6:$L$50,3,FALSE())="Monthly",(YEAR(AC1550)-YEAR(AB1550))*12+MONTH(AC1550)-MONTH(AB1550)+1,(AC1550-AB1550+1))</f>
        <v>151</v>
      </c>
      <c r="F1550" s="239" t="n">
        <f aca="false">E1550*SUM(P1550:Q1550)</f>
        <v>377500</v>
      </c>
      <c r="G1550" s="214" t="n">
        <v>1289844</v>
      </c>
      <c r="H1550" s="215" t="n">
        <v>37035.3589351852</v>
      </c>
      <c r="I1550" s="0" t="s">
        <v>1098</v>
      </c>
      <c r="M1550" s="0" t="s">
        <v>858</v>
      </c>
      <c r="N1550" s="0" t="s">
        <v>1024</v>
      </c>
      <c r="O1550" s="0" t="s">
        <v>1289</v>
      </c>
      <c r="Q1550" s="216" t="n">
        <v>2500</v>
      </c>
      <c r="S1550" s="0" t="s">
        <v>1026</v>
      </c>
      <c r="T1550" s="0" t="s">
        <v>784</v>
      </c>
      <c r="U1550" s="218" t="n">
        <v>4.695</v>
      </c>
      <c r="V1550" s="0" t="s">
        <v>1100</v>
      </c>
      <c r="W1550" s="0" t="s">
        <v>1028</v>
      </c>
      <c r="X1550" s="0" t="s">
        <v>1029</v>
      </c>
      <c r="Y1550" s="0" t="s">
        <v>838</v>
      </c>
      <c r="Z1550" s="0" t="s">
        <v>571</v>
      </c>
      <c r="AA1550" s="0" t="s">
        <v>2088</v>
      </c>
      <c r="AB1550" s="215" t="n">
        <v>37196</v>
      </c>
      <c r="AC1550" s="215" t="n">
        <v>37346</v>
      </c>
    </row>
    <row r="1551" customFormat="false" ht="12.75" hidden="false" customHeight="false" outlineLevel="0" collapsed="false">
      <c r="A1551" s="208" t="str">
        <f aca="false">B1551&amp;" "&amp;C1551&amp;" "&amp;D1551</f>
        <v>US Natural Gas Physical</v>
      </c>
      <c r="B1551" s="208" t="str">
        <f aca="false">IF((LEFT(N1551,2)="US"),"US","")</f>
        <v>US</v>
      </c>
      <c r="C1551" s="208" t="str">
        <f aca="false">M1551</f>
        <v>Natural Gas</v>
      </c>
      <c r="D1551" s="208" t="str">
        <f aca="false">IF(ISNUMBER(FIND("Phy",N1551))=TRUE(),"Physical","Financial")</f>
        <v>Physical</v>
      </c>
      <c r="E1551" s="208" t="n">
        <f aca="false">IF(VLOOKUP(S1551,'DD-Lookup'!$J$6:$L$50,3,FALSE())="Monthly",(YEAR(AC1551)-YEAR(AB1551))*12+MONTH(AC1551)-MONTH(AB1551)+1,(AC1551-AB1551+1))</f>
        <v>1</v>
      </c>
      <c r="F1551" s="239" t="n">
        <f aca="false">E1551*SUM(P1551:Q1551)</f>
        <v>10000</v>
      </c>
      <c r="G1551" s="214" t="n">
        <v>1289845</v>
      </c>
      <c r="H1551" s="215" t="n">
        <v>37035.3589467593</v>
      </c>
      <c r="I1551" s="0" t="s">
        <v>1452</v>
      </c>
      <c r="M1551" s="0" t="s">
        <v>858</v>
      </c>
      <c r="N1551" s="0" t="s">
        <v>1305</v>
      </c>
      <c r="O1551" s="0" t="s">
        <v>1306</v>
      </c>
      <c r="P1551" s="216" t="n">
        <v>10000</v>
      </c>
      <c r="S1551" s="0" t="s">
        <v>1026</v>
      </c>
      <c r="T1551" s="0" t="s">
        <v>784</v>
      </c>
      <c r="U1551" s="218" t="n">
        <v>4.2138</v>
      </c>
      <c r="V1551" s="0" t="s">
        <v>1453</v>
      </c>
      <c r="W1551" s="0" t="s">
        <v>1308</v>
      </c>
      <c r="X1551" s="0" t="s">
        <v>1309</v>
      </c>
      <c r="Y1551" s="0" t="s">
        <v>1310</v>
      </c>
      <c r="Z1551" s="0" t="s">
        <v>571</v>
      </c>
      <c r="AA1551" s="0" t="n">
        <v>807485</v>
      </c>
      <c r="AB1551" s="215" t="n">
        <v>37036.875</v>
      </c>
      <c r="AC1551" s="215" t="n">
        <v>37036.875</v>
      </c>
    </row>
    <row r="1552" customFormat="false" ht="12.75" hidden="false" customHeight="false" outlineLevel="0" collapsed="false">
      <c r="A1552" s="208" t="str">
        <f aca="false">B1552&amp;" "&amp;C1552&amp;" "&amp;D1552</f>
        <v> Natural Gas Physical</v>
      </c>
      <c r="B1552" s="208" t="str">
        <f aca="false">IF((LEFT(N1552,2)="US"),"US","")</f>
        <v/>
      </c>
      <c r="C1552" s="208" t="str">
        <f aca="false">M1552</f>
        <v>Natural Gas</v>
      </c>
      <c r="D1552" s="208" t="str">
        <f aca="false">IF(ISNUMBER(FIND("Phy",N1552))=TRUE(),"Physical","Financial")</f>
        <v>Physical</v>
      </c>
      <c r="E1552" s="208" t="n">
        <f aca="false">IF(VLOOKUP(S1552,'DD-Lookup'!$J$6:$L$50,3,FALSE())="Monthly",(YEAR(AC1552)-YEAR(AB1552))*12+MONTH(AC1552)-MONTH(AB1552)+1,(AC1552-AB1552+1))</f>
        <v>1</v>
      </c>
      <c r="F1552" s="239" t="n">
        <f aca="false">E1552*SUM(P1552:Q1552)</f>
        <v>10000</v>
      </c>
      <c r="G1552" s="214" t="n">
        <v>1289846</v>
      </c>
      <c r="H1552" s="215" t="n">
        <v>37035.3589583333</v>
      </c>
      <c r="I1552" s="0" t="s">
        <v>1333</v>
      </c>
      <c r="M1552" s="0" t="s">
        <v>858</v>
      </c>
      <c r="N1552" s="0" t="s">
        <v>1334</v>
      </c>
      <c r="O1552" s="0" t="s">
        <v>1335</v>
      </c>
      <c r="Q1552" s="216" t="n">
        <v>10000</v>
      </c>
      <c r="S1552" s="0" t="s">
        <v>1026</v>
      </c>
      <c r="T1552" s="0" t="s">
        <v>784</v>
      </c>
      <c r="U1552" s="218" t="n">
        <v>4.39</v>
      </c>
      <c r="V1552" s="0" t="s">
        <v>1336</v>
      </c>
      <c r="W1552" s="0" t="s">
        <v>1337</v>
      </c>
      <c r="X1552" s="0" t="s">
        <v>1338</v>
      </c>
      <c r="Y1552" s="0" t="s">
        <v>1310</v>
      </c>
      <c r="Z1552" s="0" t="s">
        <v>571</v>
      </c>
      <c r="AA1552" s="0" t="n">
        <v>807486</v>
      </c>
      <c r="AB1552" s="215" t="n">
        <v>37036.875</v>
      </c>
      <c r="AC1552" s="215" t="n">
        <v>37036.875</v>
      </c>
    </row>
    <row r="1553" customFormat="false" ht="12.75" hidden="false" customHeight="false" outlineLevel="0" collapsed="false">
      <c r="A1553" s="208" t="str">
        <f aca="false">B1553&amp;" "&amp;C1553&amp;" "&amp;D1553</f>
        <v>US Natural Gas Physical</v>
      </c>
      <c r="B1553" s="208" t="str">
        <f aca="false">IF((LEFT(N1553,2)="US"),"US","")</f>
        <v>US</v>
      </c>
      <c r="C1553" s="208" t="str">
        <f aca="false">M1553</f>
        <v>Natural Gas</v>
      </c>
      <c r="D1553" s="208" t="str">
        <f aca="false">IF(ISNUMBER(FIND("Phy",N1553))=TRUE(),"Physical","Financial")</f>
        <v>Physical</v>
      </c>
      <c r="E1553" s="208" t="n">
        <f aca="false">IF(VLOOKUP(S1553,'DD-Lookup'!$J$6:$L$50,3,FALSE())="Monthly",(YEAR(AC1553)-YEAR(AB1553))*12+MONTH(AC1553)-MONTH(AB1553)+1,(AC1553-AB1553+1))</f>
        <v>1</v>
      </c>
      <c r="F1553" s="239" t="n">
        <f aca="false">E1553*SUM(P1553:Q1553)</f>
        <v>20000</v>
      </c>
      <c r="G1553" s="214" t="n">
        <v>1289847</v>
      </c>
      <c r="H1553" s="215" t="n">
        <v>37035.3589583333</v>
      </c>
      <c r="I1553" s="0" t="s">
        <v>1155</v>
      </c>
      <c r="M1553" s="0" t="s">
        <v>858</v>
      </c>
      <c r="N1553" s="0" t="s">
        <v>1305</v>
      </c>
      <c r="O1553" s="0" t="s">
        <v>1432</v>
      </c>
      <c r="P1553" s="216" t="n">
        <v>20000</v>
      </c>
      <c r="S1553" s="0" t="s">
        <v>1026</v>
      </c>
      <c r="T1553" s="0" t="s">
        <v>784</v>
      </c>
      <c r="U1553" s="218" t="n">
        <v>4.15</v>
      </c>
      <c r="V1553" s="0" t="s">
        <v>1518</v>
      </c>
      <c r="W1553" s="0" t="s">
        <v>1434</v>
      </c>
      <c r="X1553" s="0" t="s">
        <v>1435</v>
      </c>
      <c r="Y1553" s="0" t="s">
        <v>1310</v>
      </c>
      <c r="Z1553" s="0" t="s">
        <v>571</v>
      </c>
      <c r="AA1553" s="0" t="n">
        <v>807487</v>
      </c>
      <c r="AB1553" s="215" t="n">
        <v>37036.875</v>
      </c>
      <c r="AC1553" s="215" t="n">
        <v>37036.875</v>
      </c>
    </row>
    <row r="1554" customFormat="false" ht="12.75" hidden="false" customHeight="false" outlineLevel="0" collapsed="false">
      <c r="A1554" s="208" t="str">
        <f aca="false">B1554&amp;" "&amp;C1554&amp;" "&amp;D1554</f>
        <v>US Natural Gas Physical</v>
      </c>
      <c r="B1554" s="208" t="str">
        <f aca="false">IF((LEFT(N1554,2)="US"),"US","")</f>
        <v>US</v>
      </c>
      <c r="C1554" s="208" t="str">
        <f aca="false">M1554</f>
        <v>Natural Gas</v>
      </c>
      <c r="D1554" s="208" t="str">
        <f aca="false">IF(ISNUMBER(FIND("Phy",N1554))=TRUE(),"Physical","Financial")</f>
        <v>Physical</v>
      </c>
      <c r="E1554" s="208" t="n">
        <f aca="false">IF(VLOOKUP(S1554,'DD-Lookup'!$J$6:$L$50,3,FALSE())="Monthly",(YEAR(AC1554)-YEAR(AB1554))*12+MONTH(AC1554)-MONTH(AB1554)+1,(AC1554-AB1554+1))</f>
        <v>1</v>
      </c>
      <c r="F1554" s="239" t="n">
        <f aca="false">E1554*SUM(P1554:Q1554)</f>
        <v>5000</v>
      </c>
      <c r="G1554" s="214" t="n">
        <v>1289849</v>
      </c>
      <c r="H1554" s="215" t="n">
        <v>37035.3590277778</v>
      </c>
      <c r="I1554" s="0" t="s">
        <v>1773</v>
      </c>
      <c r="M1554" s="0" t="s">
        <v>858</v>
      </c>
      <c r="N1554" s="0" t="s">
        <v>1305</v>
      </c>
      <c r="O1554" s="0" t="s">
        <v>1581</v>
      </c>
      <c r="P1554" s="216" t="n">
        <v>5000</v>
      </c>
      <c r="S1554" s="0" t="s">
        <v>1026</v>
      </c>
      <c r="T1554" s="0" t="s">
        <v>784</v>
      </c>
      <c r="U1554" s="218" t="n">
        <v>8.9</v>
      </c>
      <c r="V1554" s="0" t="s">
        <v>1774</v>
      </c>
      <c r="W1554" s="0" t="s">
        <v>1579</v>
      </c>
      <c r="X1554" s="0" t="s">
        <v>1535</v>
      </c>
      <c r="Y1554" s="0" t="s">
        <v>1310</v>
      </c>
      <c r="Z1554" s="0" t="s">
        <v>571</v>
      </c>
      <c r="AA1554" s="0" t="n">
        <v>807488</v>
      </c>
      <c r="AB1554" s="215" t="n">
        <v>37036.875</v>
      </c>
      <c r="AC1554" s="215" t="n">
        <v>37036.875</v>
      </c>
    </row>
    <row r="1555" customFormat="false" ht="12.75" hidden="false" customHeight="false" outlineLevel="0" collapsed="false">
      <c r="A1555" s="208" t="str">
        <f aca="false">B1555&amp;" "&amp;C1555&amp;" "&amp;D1555</f>
        <v>US Power Physical</v>
      </c>
      <c r="B1555" s="208" t="str">
        <f aca="false">IF((LEFT(N1555,2)="US"),"US","")</f>
        <v>US</v>
      </c>
      <c r="C1555" s="208" t="str">
        <f aca="false">M1555</f>
        <v>Power</v>
      </c>
      <c r="D1555" s="208" t="str">
        <f aca="false">IF(ISNUMBER(FIND("Phy",N1555))=TRUE(),"Physical","Financial")</f>
        <v>Physical</v>
      </c>
      <c r="E1555" s="208" t="n">
        <f aca="false">IF(VLOOKUP(S1555,'DD-Lookup'!$J$6:$L$50,3,FALSE())="Monthly",(YEAR(AC1555)-YEAR(AB1555))*12+MONTH(AC1555)-MONTH(AB1555)+1,(AC1555-AB1555+1))</f>
        <v>31</v>
      </c>
      <c r="F1555" s="239" t="n">
        <f aca="false">E1555*SUM(P1555:Q1555)</f>
        <v>775</v>
      </c>
      <c r="G1555" s="214" t="n">
        <v>1289851</v>
      </c>
      <c r="H1555" s="215" t="n">
        <v>37035.3590509259</v>
      </c>
      <c r="I1555" s="0" t="s">
        <v>1078</v>
      </c>
      <c r="J1555" s="0" t="s">
        <v>1246</v>
      </c>
      <c r="K1555" s="0" t="s">
        <v>1200</v>
      </c>
      <c r="M1555" s="0" t="s">
        <v>67</v>
      </c>
      <c r="N1555" s="0" t="s">
        <v>1628</v>
      </c>
      <c r="O1555" s="0" t="s">
        <v>1817</v>
      </c>
      <c r="Q1555" s="216" t="n">
        <v>25</v>
      </c>
      <c r="S1555" s="0" t="s">
        <v>930</v>
      </c>
      <c r="T1555" s="0" t="s">
        <v>784</v>
      </c>
      <c r="U1555" s="218" t="n">
        <v>375</v>
      </c>
      <c r="V1555" s="0" t="s">
        <v>2089</v>
      </c>
      <c r="W1555" s="0" t="s">
        <v>1792</v>
      </c>
      <c r="X1555" s="0" t="s">
        <v>1632</v>
      </c>
      <c r="Y1555" s="0" t="s">
        <v>1051</v>
      </c>
      <c r="Z1555" s="0" t="s">
        <v>618</v>
      </c>
      <c r="AA1555" s="0" t="n">
        <v>621397.1</v>
      </c>
      <c r="AB1555" s="215" t="n">
        <v>37073.875</v>
      </c>
      <c r="AC1555" s="215" t="n">
        <v>37103.875</v>
      </c>
    </row>
    <row r="1556" customFormat="false" ht="12.75" hidden="false" customHeight="false" outlineLevel="0" collapsed="false">
      <c r="A1556" s="208" t="str">
        <f aca="false">B1556&amp;" "&amp;C1556&amp;" "&amp;D1556</f>
        <v>US Natural Gas Physical</v>
      </c>
      <c r="B1556" s="208" t="str">
        <f aca="false">IF((LEFT(N1556,2)="US"),"US","")</f>
        <v>US</v>
      </c>
      <c r="C1556" s="208" t="str">
        <f aca="false">M1556</f>
        <v>Natural Gas</v>
      </c>
      <c r="D1556" s="208" t="str">
        <f aca="false">IF(ISNUMBER(FIND("Phy",N1556))=TRUE(),"Physical","Financial")</f>
        <v>Physical</v>
      </c>
      <c r="E1556" s="208" t="n">
        <f aca="false">IF(VLOOKUP(S1556,'DD-Lookup'!$J$6:$L$50,3,FALSE())="Monthly",(YEAR(AC1556)-YEAR(AB1556))*12+MONTH(AC1556)-MONTH(AB1556)+1,(AC1556-AB1556+1))</f>
        <v>1</v>
      </c>
      <c r="F1556" s="239" t="n">
        <f aca="false">E1556*SUM(P1556:Q1556)</f>
        <v>5000</v>
      </c>
      <c r="G1556" s="214" t="n">
        <v>1289850</v>
      </c>
      <c r="H1556" s="215" t="n">
        <v>37035.3590509259</v>
      </c>
      <c r="I1556" s="0" t="s">
        <v>1672</v>
      </c>
      <c r="M1556" s="0" t="s">
        <v>858</v>
      </c>
      <c r="N1556" s="0" t="s">
        <v>1305</v>
      </c>
      <c r="O1556" s="0" t="s">
        <v>1491</v>
      </c>
      <c r="P1556" s="216" t="n">
        <v>5000</v>
      </c>
      <c r="S1556" s="0" t="s">
        <v>1026</v>
      </c>
      <c r="T1556" s="0" t="s">
        <v>784</v>
      </c>
      <c r="U1556" s="218" t="n">
        <v>4.375</v>
      </c>
      <c r="V1556" s="0" t="s">
        <v>1673</v>
      </c>
      <c r="W1556" s="0" t="s">
        <v>1493</v>
      </c>
      <c r="X1556" s="0" t="s">
        <v>1494</v>
      </c>
      <c r="Y1556" s="0" t="s">
        <v>1310</v>
      </c>
      <c r="Z1556" s="0" t="s">
        <v>571</v>
      </c>
      <c r="AA1556" s="0" t="n">
        <v>807489</v>
      </c>
      <c r="AB1556" s="215" t="n">
        <v>37036.875</v>
      </c>
      <c r="AC1556" s="215" t="n">
        <v>37036.875</v>
      </c>
    </row>
    <row r="1557" customFormat="false" ht="12.75" hidden="false" customHeight="false" outlineLevel="0" collapsed="false">
      <c r="A1557" s="208" t="str">
        <f aca="false">B1557&amp;" "&amp;C1557&amp;" "&amp;D1557</f>
        <v>US Natural Gas Physical</v>
      </c>
      <c r="B1557" s="208" t="str">
        <f aca="false">IF((LEFT(N1557,2)="US"),"US","")</f>
        <v>US</v>
      </c>
      <c r="C1557" s="208" t="str">
        <f aca="false">M1557</f>
        <v>Natural Gas</v>
      </c>
      <c r="D1557" s="208" t="str">
        <f aca="false">IF(ISNUMBER(FIND("Phy",N1557))=TRUE(),"Physical","Financial")</f>
        <v>Physical</v>
      </c>
      <c r="E1557" s="208" t="n">
        <f aca="false">IF(VLOOKUP(S1557,'DD-Lookup'!$J$6:$L$50,3,FALSE())="Monthly",(YEAR(AC1557)-YEAR(AB1557))*12+MONTH(AC1557)-MONTH(AB1557)+1,(AC1557-AB1557+1))</f>
        <v>1</v>
      </c>
      <c r="F1557" s="239" t="n">
        <f aca="false">E1557*SUM(P1557:Q1557)</f>
        <v>5000</v>
      </c>
      <c r="G1557" s="214" t="n">
        <v>1289853</v>
      </c>
      <c r="H1557" s="215" t="n">
        <v>37035.3590740741</v>
      </c>
      <c r="I1557" s="0" t="s">
        <v>1500</v>
      </c>
      <c r="M1557" s="0" t="s">
        <v>858</v>
      </c>
      <c r="N1557" s="0" t="s">
        <v>1305</v>
      </c>
      <c r="O1557" s="0" t="s">
        <v>1547</v>
      </c>
      <c r="Q1557" s="216" t="n">
        <v>5000</v>
      </c>
      <c r="S1557" s="0" t="s">
        <v>1026</v>
      </c>
      <c r="T1557" s="0" t="s">
        <v>784</v>
      </c>
      <c r="U1557" s="218" t="n">
        <v>3.01</v>
      </c>
      <c r="V1557" s="0" t="s">
        <v>1578</v>
      </c>
      <c r="W1557" s="0" t="s">
        <v>1548</v>
      </c>
      <c r="X1557" s="0" t="s">
        <v>1535</v>
      </c>
      <c r="Y1557" s="0" t="s">
        <v>1310</v>
      </c>
      <c r="Z1557" s="0" t="s">
        <v>571</v>
      </c>
      <c r="AA1557" s="0" t="n">
        <v>807490</v>
      </c>
      <c r="AB1557" s="215" t="n">
        <v>37036.875</v>
      </c>
      <c r="AC1557" s="215" t="n">
        <v>37036.875</v>
      </c>
    </row>
    <row r="1558" customFormat="false" ht="12.75" hidden="false" customHeight="false" outlineLevel="0" collapsed="false">
      <c r="A1558" s="208" t="str">
        <f aca="false">B1558&amp;" "&amp;C1558&amp;" "&amp;D1558</f>
        <v>US Natural Gas Financial</v>
      </c>
      <c r="B1558" s="208" t="str">
        <f aca="false">IF((LEFT(N1558,2)="US"),"US","")</f>
        <v>US</v>
      </c>
      <c r="C1558" s="208" t="str">
        <f aca="false">M1558</f>
        <v>Natural Gas</v>
      </c>
      <c r="D1558" s="208" t="str">
        <f aca="false">IF(ISNUMBER(FIND("Phy",N1558))=TRUE(),"Physical","Financial")</f>
        <v>Financial</v>
      </c>
      <c r="E1558" s="208" t="n">
        <f aca="false">IF(VLOOKUP(S1558,'DD-Lookup'!$J$6:$L$50,3,FALSE())="Monthly",(YEAR(AC1558)-YEAR(AB1558))*12+MONTH(AC1558)-MONTH(AB1558)+1,(AC1558-AB1558+1))</f>
        <v>151</v>
      </c>
      <c r="F1558" s="239" t="n">
        <f aca="false">E1558*SUM(P1558:Q1558)</f>
        <v>755000</v>
      </c>
      <c r="G1558" s="214" t="n">
        <v>1289854</v>
      </c>
      <c r="H1558" s="215" t="n">
        <v>37035.3590856481</v>
      </c>
      <c r="I1558" s="0" t="s">
        <v>2090</v>
      </c>
      <c r="M1558" s="0" t="s">
        <v>858</v>
      </c>
      <c r="N1558" s="0" t="s">
        <v>1482</v>
      </c>
      <c r="O1558" s="0" t="s">
        <v>2091</v>
      </c>
      <c r="Q1558" s="216" t="n">
        <v>5000</v>
      </c>
      <c r="S1558" s="0" t="s">
        <v>1026</v>
      </c>
      <c r="T1558" s="0" t="s">
        <v>784</v>
      </c>
      <c r="U1558" s="218" t="n">
        <v>-0.37</v>
      </c>
      <c r="V1558" s="0" t="s">
        <v>2092</v>
      </c>
      <c r="W1558" s="0" t="s">
        <v>2070</v>
      </c>
      <c r="X1558" s="0" t="s">
        <v>2071</v>
      </c>
      <c r="Y1558" s="0" t="s">
        <v>838</v>
      </c>
      <c r="Z1558" s="0" t="s">
        <v>571</v>
      </c>
      <c r="AA1558" s="0" t="s">
        <v>2093</v>
      </c>
      <c r="AB1558" s="215" t="n">
        <v>37196</v>
      </c>
      <c r="AC1558" s="215" t="n">
        <v>37346</v>
      </c>
    </row>
    <row r="1559" customFormat="false" ht="12.75" hidden="false" customHeight="false" outlineLevel="0" collapsed="false">
      <c r="A1559" s="208" t="str">
        <f aca="false">B1559&amp;" "&amp;C1559&amp;" "&amp;D1559</f>
        <v>US Power Physical</v>
      </c>
      <c r="B1559" s="208" t="str">
        <f aca="false">IF((LEFT(N1559,2)="US"),"US","")</f>
        <v>US</v>
      </c>
      <c r="C1559" s="208" t="str">
        <f aca="false">M1559</f>
        <v>Power</v>
      </c>
      <c r="D1559" s="208" t="str">
        <f aca="false">IF(ISNUMBER(FIND("Phy",N1559))=TRUE(),"Physical","Financial")</f>
        <v>Physical</v>
      </c>
      <c r="E1559" s="208" t="n">
        <f aca="false">IF(VLOOKUP(S1559,'DD-Lookup'!$J$6:$L$50,3,FALSE())="Monthly",(YEAR(AC1559)-YEAR(AB1559))*12+MONTH(AC1559)-MONTH(AB1559)+1,(AC1559-AB1559+1))</f>
        <v>30</v>
      </c>
      <c r="F1559" s="239" t="n">
        <f aca="false">E1559*SUM(P1559:Q1559)</f>
        <v>1500</v>
      </c>
      <c r="G1559" s="214" t="n">
        <v>1289855</v>
      </c>
      <c r="H1559" s="215" t="n">
        <v>37035.3590856481</v>
      </c>
      <c r="I1559" s="0" t="s">
        <v>2094</v>
      </c>
      <c r="M1559" s="0" t="s">
        <v>67</v>
      </c>
      <c r="N1559" s="0" t="s">
        <v>1081</v>
      </c>
      <c r="O1559" s="0" t="s">
        <v>1166</v>
      </c>
      <c r="Q1559" s="216" t="n">
        <v>50</v>
      </c>
      <c r="S1559" s="0" t="s">
        <v>930</v>
      </c>
      <c r="T1559" s="0" t="s">
        <v>784</v>
      </c>
      <c r="U1559" s="218" t="n">
        <v>63.25</v>
      </c>
      <c r="V1559" s="0" t="s">
        <v>2095</v>
      </c>
      <c r="W1559" s="0" t="s">
        <v>1122</v>
      </c>
      <c r="X1559" s="0" t="s">
        <v>1106</v>
      </c>
      <c r="Y1559" s="0" t="s">
        <v>1051</v>
      </c>
      <c r="Z1559" s="0" t="s">
        <v>618</v>
      </c>
      <c r="AA1559" s="0" t="n">
        <v>621399.1</v>
      </c>
      <c r="AB1559" s="215" t="n">
        <v>37043.5916666667</v>
      </c>
      <c r="AC1559" s="215" t="n">
        <v>37072.5916666667</v>
      </c>
    </row>
    <row r="1560" customFormat="false" ht="12.75" hidden="false" customHeight="false" outlineLevel="0" collapsed="false">
      <c r="A1560" s="208" t="str">
        <f aca="false">B1560&amp;" "&amp;C1560&amp;" "&amp;D1560</f>
        <v>US Natural Gas Financial</v>
      </c>
      <c r="B1560" s="208" t="str">
        <f aca="false">IF((LEFT(N1560,2)="US"),"US","")</f>
        <v>US</v>
      </c>
      <c r="C1560" s="208" t="str">
        <f aca="false">M1560</f>
        <v>Natural Gas</v>
      </c>
      <c r="D1560" s="208" t="str">
        <f aca="false">IF(ISNUMBER(FIND("Phy",N1560))=TRUE(),"Physical","Financial")</f>
        <v>Financial</v>
      </c>
      <c r="E1560" s="208" t="n">
        <f aca="false">IF(VLOOKUP(S1560,'DD-Lookup'!$J$6:$L$50,3,FALSE())="Monthly",(YEAR(AC1560)-YEAR(AB1560))*12+MONTH(AC1560)-MONTH(AB1560)+1,(AC1560-AB1560+1))</f>
        <v>151</v>
      </c>
      <c r="F1560" s="239" t="n">
        <f aca="false">E1560*SUM(P1560:Q1560)</f>
        <v>377500</v>
      </c>
      <c r="G1560" s="214" t="n">
        <v>1289856</v>
      </c>
      <c r="H1560" s="215" t="n">
        <v>37035.3590972222</v>
      </c>
      <c r="I1560" s="0" t="s">
        <v>1155</v>
      </c>
      <c r="M1560" s="0" t="s">
        <v>858</v>
      </c>
      <c r="N1560" s="0" t="s">
        <v>1024</v>
      </c>
      <c r="O1560" s="0" t="s">
        <v>1289</v>
      </c>
      <c r="Q1560" s="216" t="n">
        <v>2500</v>
      </c>
      <c r="S1560" s="0" t="s">
        <v>1026</v>
      </c>
      <c r="T1560" s="0" t="s">
        <v>784</v>
      </c>
      <c r="U1560" s="218" t="n">
        <v>4.7</v>
      </c>
      <c r="V1560" s="0" t="s">
        <v>1156</v>
      </c>
      <c r="W1560" s="0" t="s">
        <v>1028</v>
      </c>
      <c r="X1560" s="0" t="s">
        <v>1029</v>
      </c>
      <c r="Y1560" s="0" t="s">
        <v>838</v>
      </c>
      <c r="Z1560" s="0" t="s">
        <v>571</v>
      </c>
      <c r="AA1560" s="0" t="s">
        <v>2096</v>
      </c>
      <c r="AB1560" s="215" t="n">
        <v>37196</v>
      </c>
      <c r="AC1560" s="215" t="n">
        <v>37346</v>
      </c>
    </row>
    <row r="1561" customFormat="false" ht="12.75" hidden="false" customHeight="false" outlineLevel="0" collapsed="false">
      <c r="A1561" s="208" t="str">
        <f aca="false">B1561&amp;" "&amp;C1561&amp;" "&amp;D1561</f>
        <v>US Natural Gas Physical</v>
      </c>
      <c r="B1561" s="208" t="str">
        <f aca="false">IF((LEFT(N1561,2)="US"),"US","")</f>
        <v>US</v>
      </c>
      <c r="C1561" s="208" t="str">
        <f aca="false">M1561</f>
        <v>Natural Gas</v>
      </c>
      <c r="D1561" s="208" t="str">
        <f aca="false">IF(ISNUMBER(FIND("Phy",N1561))=TRUE(),"Physical","Financial")</f>
        <v>Physical</v>
      </c>
      <c r="E1561" s="208" t="n">
        <f aca="false">IF(VLOOKUP(S1561,'DD-Lookup'!$J$6:$L$50,3,FALSE())="Monthly",(YEAR(AC1561)-YEAR(AB1561))*12+MONTH(AC1561)-MONTH(AB1561)+1,(AC1561-AB1561+1))</f>
        <v>1</v>
      </c>
      <c r="F1561" s="239" t="n">
        <f aca="false">E1561*SUM(P1561:Q1561)</f>
        <v>5000</v>
      </c>
      <c r="G1561" s="214" t="n">
        <v>1289857</v>
      </c>
      <c r="H1561" s="215" t="n">
        <v>37035.3591435185</v>
      </c>
      <c r="I1561" s="0" t="s">
        <v>2097</v>
      </c>
      <c r="M1561" s="0" t="s">
        <v>858</v>
      </c>
      <c r="N1561" s="0" t="s">
        <v>1305</v>
      </c>
      <c r="O1561" s="0" t="s">
        <v>1604</v>
      </c>
      <c r="P1561" s="216" t="n">
        <v>5000</v>
      </c>
      <c r="S1561" s="0" t="s">
        <v>1026</v>
      </c>
      <c r="T1561" s="0" t="s">
        <v>784</v>
      </c>
      <c r="U1561" s="218" t="n">
        <v>2.95</v>
      </c>
      <c r="V1561" s="0" t="s">
        <v>2098</v>
      </c>
      <c r="W1561" s="0" t="s">
        <v>1605</v>
      </c>
      <c r="X1561" s="0" t="s">
        <v>1606</v>
      </c>
      <c r="Y1561" s="0" t="s">
        <v>1310</v>
      </c>
      <c r="Z1561" s="0" t="s">
        <v>571</v>
      </c>
      <c r="AA1561" s="0" t="n">
        <v>807491</v>
      </c>
      <c r="AB1561" s="215" t="n">
        <v>37036.875</v>
      </c>
      <c r="AC1561" s="215" t="n">
        <v>37036.875</v>
      </c>
    </row>
    <row r="1562" customFormat="false" ht="12.75" hidden="false" customHeight="false" outlineLevel="0" collapsed="false">
      <c r="A1562" s="208" t="str">
        <f aca="false">B1562&amp;" "&amp;C1562&amp;" "&amp;D1562</f>
        <v>US Natural Gas Physical</v>
      </c>
      <c r="B1562" s="208" t="str">
        <f aca="false">IF((LEFT(N1562,2)="US"),"US","")</f>
        <v>US</v>
      </c>
      <c r="C1562" s="208" t="str">
        <f aca="false">M1562</f>
        <v>Natural Gas</v>
      </c>
      <c r="D1562" s="208" t="str">
        <f aca="false">IF(ISNUMBER(FIND("Phy",N1562))=TRUE(),"Physical","Financial")</f>
        <v>Physical</v>
      </c>
      <c r="E1562" s="208" t="n">
        <f aca="false">IF(VLOOKUP(S1562,'DD-Lookup'!$J$6:$L$50,3,FALSE())="Monthly",(YEAR(AC1562)-YEAR(AB1562))*12+MONTH(AC1562)-MONTH(AB1562)+1,(AC1562-AB1562+1))</f>
        <v>1</v>
      </c>
      <c r="F1562" s="239" t="n">
        <f aca="false">E1562*SUM(P1562:Q1562)</f>
        <v>5000</v>
      </c>
      <c r="G1562" s="214" t="n">
        <v>1289859</v>
      </c>
      <c r="H1562" s="215" t="n">
        <v>37035.3591550926</v>
      </c>
      <c r="I1562" s="0" t="s">
        <v>1183</v>
      </c>
      <c r="M1562" s="0" t="s">
        <v>858</v>
      </c>
      <c r="N1562" s="0" t="s">
        <v>1305</v>
      </c>
      <c r="O1562" s="0" t="s">
        <v>1529</v>
      </c>
      <c r="P1562" s="216" t="n">
        <v>5000</v>
      </c>
      <c r="S1562" s="0" t="s">
        <v>1026</v>
      </c>
      <c r="T1562" s="0" t="s">
        <v>784</v>
      </c>
      <c r="U1562" s="218" t="n">
        <v>4.44</v>
      </c>
      <c r="V1562" s="0" t="s">
        <v>1688</v>
      </c>
      <c r="W1562" s="0" t="s">
        <v>1531</v>
      </c>
      <c r="X1562" s="0" t="s">
        <v>1532</v>
      </c>
      <c r="Y1562" s="0" t="s">
        <v>1310</v>
      </c>
      <c r="Z1562" s="0" t="s">
        <v>571</v>
      </c>
      <c r="AA1562" s="0" t="n">
        <v>807493</v>
      </c>
      <c r="AB1562" s="215" t="n">
        <v>37036.875</v>
      </c>
      <c r="AC1562" s="215" t="n">
        <v>37036.875</v>
      </c>
    </row>
    <row r="1563" customFormat="false" ht="12.75" hidden="false" customHeight="false" outlineLevel="0" collapsed="false">
      <c r="A1563" s="208" t="str">
        <f aca="false">B1563&amp;" "&amp;C1563&amp;" "&amp;D1563</f>
        <v>US Natural Gas Physical</v>
      </c>
      <c r="B1563" s="208" t="str">
        <f aca="false">IF((LEFT(N1563,2)="US"),"US","")</f>
        <v>US</v>
      </c>
      <c r="C1563" s="208" t="str">
        <f aca="false">M1563</f>
        <v>Natural Gas</v>
      </c>
      <c r="D1563" s="208" t="str">
        <f aca="false">IF(ISNUMBER(FIND("Phy",N1563))=TRUE(),"Physical","Financial")</f>
        <v>Physical</v>
      </c>
      <c r="E1563" s="208" t="n">
        <f aca="false">IF(VLOOKUP(S1563,'DD-Lookup'!$J$6:$L$50,3,FALSE())="Monthly",(YEAR(AC1563)-YEAR(AB1563))*12+MONTH(AC1563)-MONTH(AB1563)+1,(AC1563-AB1563+1))</f>
        <v>1</v>
      </c>
      <c r="F1563" s="239" t="n">
        <f aca="false">E1563*SUM(P1563:Q1563)</f>
        <v>10000</v>
      </c>
      <c r="G1563" s="214" t="n">
        <v>1289861</v>
      </c>
      <c r="H1563" s="215" t="n">
        <v>37035.3591666667</v>
      </c>
      <c r="I1563" s="0" t="s">
        <v>600</v>
      </c>
      <c r="M1563" s="0" t="s">
        <v>858</v>
      </c>
      <c r="N1563" s="0" t="s">
        <v>1305</v>
      </c>
      <c r="O1563" s="0" t="s">
        <v>1557</v>
      </c>
      <c r="Q1563" s="216" t="n">
        <v>10000</v>
      </c>
      <c r="S1563" s="0" t="s">
        <v>1026</v>
      </c>
      <c r="T1563" s="0" t="s">
        <v>784</v>
      </c>
      <c r="U1563" s="218" t="n">
        <v>12.875</v>
      </c>
      <c r="V1563" s="0" t="s">
        <v>2081</v>
      </c>
      <c r="W1563" s="0" t="s">
        <v>1559</v>
      </c>
      <c r="X1563" s="0" t="s">
        <v>1535</v>
      </c>
      <c r="Y1563" s="0" t="s">
        <v>1310</v>
      </c>
      <c r="Z1563" s="0" t="s">
        <v>571</v>
      </c>
      <c r="AA1563" s="0" t="n">
        <v>807494</v>
      </c>
      <c r="AB1563" s="215" t="n">
        <v>37036.875</v>
      </c>
      <c r="AC1563" s="215" t="n">
        <v>37036.875</v>
      </c>
    </row>
    <row r="1564" customFormat="false" ht="12.75" hidden="false" customHeight="false" outlineLevel="0" collapsed="false">
      <c r="A1564" s="208" t="str">
        <f aca="false">B1564&amp;" "&amp;C1564&amp;" "&amp;D1564</f>
        <v>US Natural Gas Physical</v>
      </c>
      <c r="B1564" s="208" t="str">
        <f aca="false">IF((LEFT(N1564,2)="US"),"US","")</f>
        <v>US</v>
      </c>
      <c r="C1564" s="208" t="str">
        <f aca="false">M1564</f>
        <v>Natural Gas</v>
      </c>
      <c r="D1564" s="208" t="str">
        <f aca="false">IF(ISNUMBER(FIND("Phy",N1564))=TRUE(),"Physical","Financial")</f>
        <v>Physical</v>
      </c>
      <c r="E1564" s="208" t="n">
        <f aca="false">IF(VLOOKUP(S1564,'DD-Lookup'!$J$6:$L$50,3,FALSE())="Monthly",(YEAR(AC1564)-YEAR(AB1564))*12+MONTH(AC1564)-MONTH(AB1564)+1,(AC1564-AB1564+1))</f>
        <v>1</v>
      </c>
      <c r="F1564" s="239" t="n">
        <f aca="false">E1564*SUM(P1564:Q1564)</f>
        <v>5000</v>
      </c>
      <c r="G1564" s="214" t="n">
        <v>1289860</v>
      </c>
      <c r="H1564" s="215" t="n">
        <v>37035.3591666667</v>
      </c>
      <c r="I1564" s="0" t="s">
        <v>1399</v>
      </c>
      <c r="M1564" s="0" t="s">
        <v>858</v>
      </c>
      <c r="N1564" s="0" t="s">
        <v>1305</v>
      </c>
      <c r="O1564" s="0" t="s">
        <v>1397</v>
      </c>
      <c r="P1564" s="216" t="n">
        <v>5000</v>
      </c>
      <c r="S1564" s="0" t="s">
        <v>1026</v>
      </c>
      <c r="T1564" s="0" t="s">
        <v>784</v>
      </c>
      <c r="U1564" s="218" t="n">
        <v>4.025</v>
      </c>
      <c r="V1564" s="0" t="s">
        <v>1441</v>
      </c>
      <c r="W1564" s="0" t="s">
        <v>1361</v>
      </c>
      <c r="X1564" s="0" t="s">
        <v>1362</v>
      </c>
      <c r="Y1564" s="0" t="s">
        <v>1310</v>
      </c>
      <c r="Z1564" s="0" t="s">
        <v>571</v>
      </c>
      <c r="AA1564" s="0" t="n">
        <v>807492</v>
      </c>
      <c r="AB1564" s="215" t="n">
        <v>37036.875</v>
      </c>
      <c r="AC1564" s="215" t="n">
        <v>37036.875</v>
      </c>
    </row>
    <row r="1565" customFormat="false" ht="12.75" hidden="false" customHeight="false" outlineLevel="0" collapsed="false">
      <c r="A1565" s="208" t="str">
        <f aca="false">B1565&amp;" "&amp;C1565&amp;" "&amp;D1565</f>
        <v>US Natural Gas Physical</v>
      </c>
      <c r="B1565" s="208" t="str">
        <f aca="false">IF((LEFT(N1565,2)="US"),"US","")</f>
        <v>US</v>
      </c>
      <c r="C1565" s="208" t="str">
        <f aca="false">M1565</f>
        <v>Natural Gas</v>
      </c>
      <c r="D1565" s="208" t="str">
        <f aca="false">IF(ISNUMBER(FIND("Phy",N1565))=TRUE(),"Physical","Financial")</f>
        <v>Physical</v>
      </c>
      <c r="E1565" s="208" t="n">
        <f aca="false">IF(VLOOKUP(S1565,'DD-Lookup'!$J$6:$L$50,3,FALSE())="Monthly",(YEAR(AC1565)-YEAR(AB1565))*12+MONTH(AC1565)-MONTH(AB1565)+1,(AC1565-AB1565+1))</f>
        <v>1</v>
      </c>
      <c r="F1565" s="239" t="n">
        <f aca="false">E1565*SUM(P1565:Q1565)</f>
        <v>2500</v>
      </c>
      <c r="G1565" s="214" t="n">
        <v>1289862</v>
      </c>
      <c r="H1565" s="215" t="n">
        <v>37035.3592361111</v>
      </c>
      <c r="I1565" s="0" t="s">
        <v>1500</v>
      </c>
      <c r="M1565" s="0" t="s">
        <v>858</v>
      </c>
      <c r="N1565" s="0" t="s">
        <v>1305</v>
      </c>
      <c r="O1565" s="0" t="s">
        <v>1604</v>
      </c>
      <c r="Q1565" s="216" t="n">
        <v>2500</v>
      </c>
      <c r="S1565" s="0" t="s">
        <v>1026</v>
      </c>
      <c r="T1565" s="0" t="s">
        <v>784</v>
      </c>
      <c r="U1565" s="218" t="n">
        <v>2.975</v>
      </c>
      <c r="V1565" s="0" t="s">
        <v>1503</v>
      </c>
      <c r="W1565" s="0" t="s">
        <v>1605</v>
      </c>
      <c r="X1565" s="0" t="s">
        <v>1606</v>
      </c>
      <c r="Y1565" s="0" t="s">
        <v>1310</v>
      </c>
      <c r="Z1565" s="0" t="s">
        <v>571</v>
      </c>
      <c r="AA1565" s="0" t="n">
        <v>807495</v>
      </c>
      <c r="AB1565" s="215" t="n">
        <v>37036.875</v>
      </c>
      <c r="AC1565" s="215" t="n">
        <v>37036.875</v>
      </c>
    </row>
    <row r="1566" customFormat="false" ht="12.75" hidden="false" customHeight="false" outlineLevel="0" collapsed="false">
      <c r="A1566" s="208" t="str">
        <f aca="false">B1566&amp;" "&amp;C1566&amp;" "&amp;D1566</f>
        <v>US Natural Gas Physical</v>
      </c>
      <c r="B1566" s="208" t="str">
        <f aca="false">IF((LEFT(N1566,2)="US"),"US","")</f>
        <v>US</v>
      </c>
      <c r="C1566" s="208" t="str">
        <f aca="false">M1566</f>
        <v>Natural Gas</v>
      </c>
      <c r="D1566" s="208" t="str">
        <f aca="false">IF(ISNUMBER(FIND("Phy",N1566))=TRUE(),"Physical","Financial")</f>
        <v>Physical</v>
      </c>
      <c r="E1566" s="208" t="n">
        <f aca="false">IF(VLOOKUP(S1566,'DD-Lookup'!$J$6:$L$50,3,FALSE())="Monthly",(YEAR(AC1566)-YEAR(AB1566))*12+MONTH(AC1566)-MONTH(AB1566)+1,(AC1566-AB1566+1))</f>
        <v>1</v>
      </c>
      <c r="F1566" s="239" t="n">
        <f aca="false">E1566*SUM(P1566:Q1566)</f>
        <v>10000</v>
      </c>
      <c r="G1566" s="214" t="n">
        <v>1289863</v>
      </c>
      <c r="H1566" s="215" t="n">
        <v>37035.3592476852</v>
      </c>
      <c r="I1566" s="0" t="s">
        <v>600</v>
      </c>
      <c r="M1566" s="0" t="s">
        <v>858</v>
      </c>
      <c r="N1566" s="0" t="s">
        <v>1305</v>
      </c>
      <c r="O1566" s="0" t="s">
        <v>1566</v>
      </c>
      <c r="Q1566" s="216" t="n">
        <v>10000</v>
      </c>
      <c r="S1566" s="0" t="s">
        <v>1026</v>
      </c>
      <c r="T1566" s="0" t="s">
        <v>784</v>
      </c>
      <c r="U1566" s="218" t="n">
        <v>12.85</v>
      </c>
      <c r="V1566" s="0" t="s">
        <v>2081</v>
      </c>
      <c r="W1566" s="0" t="s">
        <v>1559</v>
      </c>
      <c r="X1566" s="0" t="s">
        <v>1535</v>
      </c>
      <c r="Y1566" s="0" t="s">
        <v>1310</v>
      </c>
      <c r="Z1566" s="0" t="s">
        <v>571</v>
      </c>
      <c r="AA1566" s="0" t="n">
        <v>807496</v>
      </c>
      <c r="AB1566" s="215" t="n">
        <v>37036.875</v>
      </c>
      <c r="AC1566" s="215" t="n">
        <v>37036.875</v>
      </c>
    </row>
    <row r="1567" customFormat="false" ht="12.75" hidden="false" customHeight="false" outlineLevel="0" collapsed="false">
      <c r="A1567" s="208" t="str">
        <f aca="false">B1567&amp;" "&amp;C1567&amp;" "&amp;D1567</f>
        <v>US Natural Gas Financial</v>
      </c>
      <c r="B1567" s="208" t="str">
        <f aca="false">IF((LEFT(N1567,2)="US"),"US","")</f>
        <v>US</v>
      </c>
      <c r="C1567" s="208" t="str">
        <f aca="false">M1567</f>
        <v>Natural Gas</v>
      </c>
      <c r="D1567" s="208" t="str">
        <f aca="false">IF(ISNUMBER(FIND("Phy",N1567))=TRUE(),"Physical","Financial")</f>
        <v>Financial</v>
      </c>
      <c r="E1567" s="208" t="n">
        <f aca="false">IF(VLOOKUP(S1567,'DD-Lookup'!$J$6:$L$50,3,FALSE())="Monthly",(YEAR(AC1567)-YEAR(AB1567))*12+MONTH(AC1567)-MONTH(AB1567)+1,(AC1567-AB1567+1))</f>
        <v>151</v>
      </c>
      <c r="F1567" s="239" t="n">
        <f aca="false">E1567*SUM(P1567:Q1567)</f>
        <v>755000</v>
      </c>
      <c r="G1567" s="214" t="n">
        <v>1289867</v>
      </c>
      <c r="H1567" s="215" t="n">
        <v>37035.3593055556</v>
      </c>
      <c r="I1567" s="0" t="s">
        <v>840</v>
      </c>
      <c r="M1567" s="0" t="s">
        <v>858</v>
      </c>
      <c r="N1567" s="0" t="s">
        <v>1482</v>
      </c>
      <c r="O1567" s="0" t="s">
        <v>2099</v>
      </c>
      <c r="Q1567" s="216" t="n">
        <v>5000</v>
      </c>
      <c r="S1567" s="0" t="s">
        <v>1026</v>
      </c>
      <c r="T1567" s="0" t="s">
        <v>784</v>
      </c>
      <c r="U1567" s="218" t="n">
        <v>0.22</v>
      </c>
      <c r="V1567" s="0" t="s">
        <v>2100</v>
      </c>
      <c r="W1567" s="0" t="s">
        <v>2101</v>
      </c>
      <c r="X1567" s="0" t="s">
        <v>2102</v>
      </c>
      <c r="Y1567" s="0" t="s">
        <v>838</v>
      </c>
      <c r="Z1567" s="0" t="s">
        <v>571</v>
      </c>
      <c r="AA1567" s="0" t="s">
        <v>2103</v>
      </c>
      <c r="AB1567" s="215" t="n">
        <v>37196</v>
      </c>
      <c r="AC1567" s="215" t="n">
        <v>37346</v>
      </c>
    </row>
    <row r="1568" customFormat="false" ht="12.75" hidden="false" customHeight="false" outlineLevel="0" collapsed="false">
      <c r="A1568" s="208" t="str">
        <f aca="false">B1568&amp;" "&amp;C1568&amp;" "&amp;D1568</f>
        <v>US Natural Gas Physical</v>
      </c>
      <c r="B1568" s="208" t="str">
        <f aca="false">IF((LEFT(N1568,2)="US"),"US","")</f>
        <v>US</v>
      </c>
      <c r="C1568" s="208" t="str">
        <f aca="false">M1568</f>
        <v>Natural Gas</v>
      </c>
      <c r="D1568" s="208" t="str">
        <f aca="false">IF(ISNUMBER(FIND("Phy",N1568))=TRUE(),"Physical","Financial")</f>
        <v>Physical</v>
      </c>
      <c r="E1568" s="208" t="n">
        <f aca="false">IF(VLOOKUP(S1568,'DD-Lookup'!$J$6:$L$50,3,FALSE())="Monthly",(YEAR(AC1568)-YEAR(AB1568))*12+MONTH(AC1568)-MONTH(AB1568)+1,(AC1568-AB1568+1))</f>
        <v>1</v>
      </c>
      <c r="F1568" s="239" t="n">
        <f aca="false">E1568*SUM(P1568:Q1568)</f>
        <v>10000</v>
      </c>
      <c r="G1568" s="214" t="n">
        <v>1289869</v>
      </c>
      <c r="H1568" s="215" t="n">
        <v>37035.3593287037</v>
      </c>
      <c r="I1568" s="0" t="s">
        <v>1115</v>
      </c>
      <c r="M1568" s="0" t="s">
        <v>858</v>
      </c>
      <c r="N1568" s="0" t="s">
        <v>1305</v>
      </c>
      <c r="O1568" s="0" t="s">
        <v>1666</v>
      </c>
      <c r="P1568" s="216" t="n">
        <v>10000</v>
      </c>
      <c r="S1568" s="0" t="s">
        <v>1026</v>
      </c>
      <c r="T1568" s="0" t="s">
        <v>784</v>
      </c>
      <c r="U1568" s="218" t="n">
        <v>4.155</v>
      </c>
      <c r="V1568" s="0" t="s">
        <v>1789</v>
      </c>
      <c r="W1568" s="0" t="s">
        <v>1667</v>
      </c>
      <c r="X1568" s="0" t="s">
        <v>1668</v>
      </c>
      <c r="Y1568" s="0" t="s">
        <v>1310</v>
      </c>
      <c r="Z1568" s="0" t="s">
        <v>571</v>
      </c>
      <c r="AA1568" s="0" t="n">
        <v>807497</v>
      </c>
      <c r="AB1568" s="215" t="n">
        <v>37036.875</v>
      </c>
      <c r="AC1568" s="215" t="n">
        <v>37036.875</v>
      </c>
    </row>
    <row r="1569" customFormat="false" ht="12.75" hidden="false" customHeight="false" outlineLevel="0" collapsed="false">
      <c r="A1569" s="208" t="str">
        <f aca="false">B1569&amp;" "&amp;C1569&amp;" "&amp;D1569</f>
        <v>US Natural Gas Financial</v>
      </c>
      <c r="B1569" s="208" t="str">
        <f aca="false">IF((LEFT(N1569,2)="US"),"US","")</f>
        <v>US</v>
      </c>
      <c r="C1569" s="208" t="str">
        <f aca="false">M1569</f>
        <v>Natural Gas</v>
      </c>
      <c r="D1569" s="208" t="str">
        <f aca="false">IF(ISNUMBER(FIND("Phy",N1569))=TRUE(),"Physical","Financial")</f>
        <v>Financial</v>
      </c>
      <c r="E1569" s="208" t="n">
        <f aca="false">IF(VLOOKUP(S1569,'DD-Lookup'!$J$6:$L$50,3,FALSE())="Monthly",(YEAR(AC1569)-YEAR(AB1569))*12+MONTH(AC1569)-MONTH(AB1569)+1,(AC1569-AB1569+1))</f>
        <v>31</v>
      </c>
      <c r="F1569" s="239" t="n">
        <f aca="false">E1569*SUM(P1569:Q1569)</f>
        <v>155000</v>
      </c>
      <c r="G1569" s="214" t="n">
        <v>1289870</v>
      </c>
      <c r="H1569" s="215" t="n">
        <v>37035.3593518519</v>
      </c>
      <c r="I1569" s="0" t="s">
        <v>1233</v>
      </c>
      <c r="M1569" s="0" t="s">
        <v>858</v>
      </c>
      <c r="N1569" s="0" t="s">
        <v>1482</v>
      </c>
      <c r="O1569" s="0" t="s">
        <v>1926</v>
      </c>
      <c r="Q1569" s="216" t="n">
        <v>5000</v>
      </c>
      <c r="S1569" s="0" t="s">
        <v>1026</v>
      </c>
      <c r="T1569" s="0" t="s">
        <v>784</v>
      </c>
      <c r="U1569" s="218" t="n">
        <v>7.6</v>
      </c>
      <c r="V1569" s="0" t="s">
        <v>1940</v>
      </c>
      <c r="W1569" s="0" t="s">
        <v>1714</v>
      </c>
      <c r="X1569" s="0" t="s">
        <v>1715</v>
      </c>
      <c r="Y1569" s="0" t="s">
        <v>838</v>
      </c>
      <c r="Z1569" s="0" t="s">
        <v>571</v>
      </c>
      <c r="AA1569" s="0" t="s">
        <v>2104</v>
      </c>
      <c r="AB1569" s="215" t="n">
        <v>37073.875</v>
      </c>
      <c r="AC1569" s="215" t="n">
        <v>37103.875</v>
      </c>
    </row>
    <row r="1570" customFormat="false" ht="12.75" hidden="false" customHeight="false" outlineLevel="0" collapsed="false">
      <c r="A1570" s="208" t="str">
        <f aca="false">B1570&amp;" "&amp;C1570&amp;" "&amp;D1570</f>
        <v>US Natural Gas Financial</v>
      </c>
      <c r="B1570" s="208" t="str">
        <f aca="false">IF((LEFT(N1570,2)="US"),"US","")</f>
        <v>US</v>
      </c>
      <c r="C1570" s="208" t="str">
        <f aca="false">M1570</f>
        <v>Natural Gas</v>
      </c>
      <c r="D1570" s="208" t="str">
        <f aca="false">IF(ISNUMBER(FIND("Phy",N1570))=TRUE(),"Physical","Financial")</f>
        <v>Financial</v>
      </c>
      <c r="E1570" s="208" t="n">
        <f aca="false">IF(VLOOKUP(S1570,'DD-Lookup'!$J$6:$L$50,3,FALSE())="Monthly",(YEAR(AC1570)-YEAR(AB1570))*12+MONTH(AC1570)-MONTH(AB1570)+1,(AC1570-AB1570+1))</f>
        <v>31</v>
      </c>
      <c r="F1570" s="239" t="n">
        <f aca="false">E1570*SUM(P1570:Q1570)</f>
        <v>155000</v>
      </c>
      <c r="G1570" s="214" t="n">
        <v>1289871</v>
      </c>
      <c r="H1570" s="215" t="n">
        <v>37035.3593865741</v>
      </c>
      <c r="I1570" s="0" t="s">
        <v>1233</v>
      </c>
      <c r="M1570" s="0" t="s">
        <v>858</v>
      </c>
      <c r="N1570" s="0" t="s">
        <v>1482</v>
      </c>
      <c r="O1570" s="0" t="s">
        <v>2001</v>
      </c>
      <c r="Q1570" s="216" t="n">
        <v>5000</v>
      </c>
      <c r="S1570" s="0" t="s">
        <v>1026</v>
      </c>
      <c r="T1570" s="0" t="s">
        <v>784</v>
      </c>
      <c r="U1570" s="218" t="n">
        <v>7.53</v>
      </c>
      <c r="V1570" s="0" t="s">
        <v>1940</v>
      </c>
      <c r="W1570" s="0" t="s">
        <v>1714</v>
      </c>
      <c r="X1570" s="0" t="s">
        <v>1715</v>
      </c>
      <c r="Y1570" s="0" t="s">
        <v>838</v>
      </c>
      <c r="Z1570" s="0" t="s">
        <v>571</v>
      </c>
      <c r="AA1570" s="0" t="s">
        <v>2105</v>
      </c>
      <c r="AB1570" s="215" t="n">
        <v>37104.875</v>
      </c>
      <c r="AC1570" s="215" t="n">
        <v>37134.875</v>
      </c>
    </row>
    <row r="1571" customFormat="false" ht="12.75" hidden="false" customHeight="false" outlineLevel="0" collapsed="false">
      <c r="A1571" s="208" t="str">
        <f aca="false">B1571&amp;" "&amp;C1571&amp;" "&amp;D1571</f>
        <v>US Natural Gas Physical</v>
      </c>
      <c r="B1571" s="208" t="str">
        <f aca="false">IF((LEFT(N1571,2)="US"),"US","")</f>
        <v>US</v>
      </c>
      <c r="C1571" s="208" t="str">
        <f aca="false">M1571</f>
        <v>Natural Gas</v>
      </c>
      <c r="D1571" s="208" t="str">
        <f aca="false">IF(ISNUMBER(FIND("Phy",N1571))=TRUE(),"Physical","Financial")</f>
        <v>Physical</v>
      </c>
      <c r="E1571" s="208" t="n">
        <f aca="false">IF(VLOOKUP(S1571,'DD-Lookup'!$J$6:$L$50,3,FALSE())="Monthly",(YEAR(AC1571)-YEAR(AB1571))*12+MONTH(AC1571)-MONTH(AB1571)+1,(AC1571-AB1571+1))</f>
        <v>1</v>
      </c>
      <c r="F1571" s="239" t="n">
        <f aca="false">E1571*SUM(P1571:Q1571)</f>
        <v>5000</v>
      </c>
      <c r="G1571" s="214" t="n">
        <v>1289872</v>
      </c>
      <c r="H1571" s="215" t="n">
        <v>37035.3594097222</v>
      </c>
      <c r="I1571" s="0" t="s">
        <v>1779</v>
      </c>
      <c r="M1571" s="0" t="s">
        <v>858</v>
      </c>
      <c r="N1571" s="0" t="s">
        <v>1305</v>
      </c>
      <c r="O1571" s="0" t="s">
        <v>1533</v>
      </c>
      <c r="P1571" s="216" t="n">
        <v>5000</v>
      </c>
      <c r="S1571" s="0" t="s">
        <v>1026</v>
      </c>
      <c r="T1571" s="0" t="s">
        <v>784</v>
      </c>
      <c r="U1571" s="218" t="n">
        <v>4</v>
      </c>
      <c r="V1571" s="0" t="s">
        <v>1820</v>
      </c>
      <c r="W1571" s="0" t="s">
        <v>1514</v>
      </c>
      <c r="X1571" s="0" t="s">
        <v>1535</v>
      </c>
      <c r="Y1571" s="0" t="s">
        <v>1310</v>
      </c>
      <c r="Z1571" s="0" t="s">
        <v>571</v>
      </c>
      <c r="AA1571" s="0" t="n">
        <v>807498</v>
      </c>
      <c r="AB1571" s="215" t="n">
        <v>37036.875</v>
      </c>
      <c r="AC1571" s="215" t="n">
        <v>37036.875</v>
      </c>
    </row>
    <row r="1572" customFormat="false" ht="12.75" hidden="false" customHeight="false" outlineLevel="0" collapsed="false">
      <c r="A1572" s="208" t="str">
        <f aca="false">B1572&amp;" "&amp;C1572&amp;" "&amp;D1572</f>
        <v>US Natural Gas Financial</v>
      </c>
      <c r="B1572" s="208" t="str">
        <f aca="false">IF((LEFT(N1572,2)="US"),"US","")</f>
        <v>US</v>
      </c>
      <c r="C1572" s="208" t="str">
        <f aca="false">M1572</f>
        <v>Natural Gas</v>
      </c>
      <c r="D1572" s="208" t="str">
        <f aca="false">IF(ISNUMBER(FIND("Phy",N1572))=TRUE(),"Physical","Financial")</f>
        <v>Financial</v>
      </c>
      <c r="E1572" s="208" t="n">
        <f aca="false">IF(VLOOKUP(S1572,'DD-Lookup'!$J$6:$L$50,3,FALSE())="Monthly",(YEAR(AC1572)-YEAR(AB1572))*12+MONTH(AC1572)-MONTH(AB1572)+1,(AC1572-AB1572+1))</f>
        <v>30</v>
      </c>
      <c r="F1572" s="239" t="n">
        <f aca="false">E1572*SUM(P1572:Q1572)</f>
        <v>150000</v>
      </c>
      <c r="G1572" s="214" t="n">
        <v>1289873</v>
      </c>
      <c r="H1572" s="215" t="n">
        <v>37035.3594212963</v>
      </c>
      <c r="I1572" s="0" t="s">
        <v>1233</v>
      </c>
      <c r="M1572" s="0" t="s">
        <v>858</v>
      </c>
      <c r="N1572" s="0" t="s">
        <v>1482</v>
      </c>
      <c r="O1572" s="0" t="s">
        <v>1996</v>
      </c>
      <c r="Q1572" s="216" t="n">
        <v>5000</v>
      </c>
      <c r="S1572" s="0" t="s">
        <v>1026</v>
      </c>
      <c r="T1572" s="0" t="s">
        <v>784</v>
      </c>
      <c r="U1572" s="218" t="n">
        <v>7.1</v>
      </c>
      <c r="V1572" s="0" t="s">
        <v>1940</v>
      </c>
      <c r="W1572" s="0" t="s">
        <v>1714</v>
      </c>
      <c r="X1572" s="0" t="s">
        <v>1715</v>
      </c>
      <c r="Y1572" s="0" t="s">
        <v>838</v>
      </c>
      <c r="Z1572" s="0" t="s">
        <v>571</v>
      </c>
      <c r="AA1572" s="0" t="s">
        <v>2106</v>
      </c>
      <c r="AB1572" s="215" t="n">
        <v>37135.875</v>
      </c>
      <c r="AC1572" s="215" t="n">
        <v>37164.875</v>
      </c>
    </row>
    <row r="1573" customFormat="false" ht="12.75" hidden="false" customHeight="false" outlineLevel="0" collapsed="false">
      <c r="A1573" s="208" t="str">
        <f aca="false">B1573&amp;" "&amp;C1573&amp;" "&amp;D1573</f>
        <v>US Natural Gas Physical</v>
      </c>
      <c r="B1573" s="208" t="str">
        <f aca="false">IF((LEFT(N1573,2)="US"),"US","")</f>
        <v>US</v>
      </c>
      <c r="C1573" s="208" t="str">
        <f aca="false">M1573</f>
        <v>Natural Gas</v>
      </c>
      <c r="D1573" s="208" t="str">
        <f aca="false">IF(ISNUMBER(FIND("Phy",N1573))=TRUE(),"Physical","Financial")</f>
        <v>Physical</v>
      </c>
      <c r="E1573" s="208" t="n">
        <f aca="false">IF(VLOOKUP(S1573,'DD-Lookup'!$J$6:$L$50,3,FALSE())="Monthly",(YEAR(AC1573)-YEAR(AB1573))*12+MONTH(AC1573)-MONTH(AB1573)+1,(AC1573-AB1573+1))</f>
        <v>1</v>
      </c>
      <c r="F1573" s="239" t="n">
        <f aca="false">E1573*SUM(P1573:Q1573)</f>
        <v>5000</v>
      </c>
      <c r="G1573" s="214" t="n">
        <v>1289874</v>
      </c>
      <c r="H1573" s="215" t="n">
        <v>37035.3594328704</v>
      </c>
      <c r="I1573" s="0" t="s">
        <v>1183</v>
      </c>
      <c r="M1573" s="0" t="s">
        <v>858</v>
      </c>
      <c r="N1573" s="0" t="s">
        <v>1305</v>
      </c>
      <c r="O1573" s="0" t="s">
        <v>1547</v>
      </c>
      <c r="P1573" s="216" t="n">
        <v>5000</v>
      </c>
      <c r="S1573" s="0" t="s">
        <v>1026</v>
      </c>
      <c r="T1573" s="0" t="s">
        <v>784</v>
      </c>
      <c r="U1573" s="218" t="n">
        <v>3.005</v>
      </c>
      <c r="V1573" s="0" t="s">
        <v>1576</v>
      </c>
      <c r="W1573" s="0" t="s">
        <v>1548</v>
      </c>
      <c r="X1573" s="0" t="s">
        <v>1535</v>
      </c>
      <c r="Y1573" s="0" t="s">
        <v>1310</v>
      </c>
      <c r="Z1573" s="0" t="s">
        <v>571</v>
      </c>
      <c r="AA1573" s="0" t="n">
        <v>807499</v>
      </c>
      <c r="AB1573" s="215" t="n">
        <v>37036.875</v>
      </c>
      <c r="AC1573" s="215" t="n">
        <v>37036.875</v>
      </c>
    </row>
    <row r="1574" customFormat="false" ht="12.75" hidden="false" customHeight="false" outlineLevel="0" collapsed="false">
      <c r="A1574" s="208" t="str">
        <f aca="false">B1574&amp;" "&amp;C1574&amp;" "&amp;D1574</f>
        <v>US Natural Gas Physical</v>
      </c>
      <c r="B1574" s="208" t="str">
        <f aca="false">IF((LEFT(N1574,2)="US"),"US","")</f>
        <v>US</v>
      </c>
      <c r="C1574" s="208" t="str">
        <f aca="false">M1574</f>
        <v>Natural Gas</v>
      </c>
      <c r="D1574" s="208" t="str">
        <f aca="false">IF(ISNUMBER(FIND("Phy",N1574))=TRUE(),"Physical","Financial")</f>
        <v>Physical</v>
      </c>
      <c r="E1574" s="208" t="n">
        <f aca="false">IF(VLOOKUP(S1574,'DD-Lookup'!$J$6:$L$50,3,FALSE())="Monthly",(YEAR(AC1574)-YEAR(AB1574))*12+MONTH(AC1574)-MONTH(AB1574)+1,(AC1574-AB1574+1))</f>
        <v>1</v>
      </c>
      <c r="F1574" s="239" t="n">
        <f aca="false">E1574*SUM(P1574:Q1574)</f>
        <v>10000</v>
      </c>
      <c r="G1574" s="214" t="n">
        <v>1289876</v>
      </c>
      <c r="H1574" s="215" t="n">
        <v>37035.3594560185</v>
      </c>
      <c r="I1574" s="0" t="s">
        <v>1399</v>
      </c>
      <c r="M1574" s="0" t="s">
        <v>858</v>
      </c>
      <c r="N1574" s="0" t="s">
        <v>1305</v>
      </c>
      <c r="O1574" s="0" t="s">
        <v>1306</v>
      </c>
      <c r="P1574" s="216" t="n">
        <v>10000</v>
      </c>
      <c r="S1574" s="0" t="s">
        <v>1026</v>
      </c>
      <c r="T1574" s="0" t="s">
        <v>784</v>
      </c>
      <c r="U1574" s="218" t="n">
        <v>4.2101</v>
      </c>
      <c r="V1574" s="0" t="s">
        <v>1400</v>
      </c>
      <c r="W1574" s="0" t="s">
        <v>1308</v>
      </c>
      <c r="X1574" s="0" t="s">
        <v>1309</v>
      </c>
      <c r="Y1574" s="0" t="s">
        <v>1310</v>
      </c>
      <c r="Z1574" s="0" t="s">
        <v>571</v>
      </c>
      <c r="AA1574" s="0" t="n">
        <v>807501</v>
      </c>
      <c r="AB1574" s="215" t="n">
        <v>37036.875</v>
      </c>
      <c r="AC1574" s="215" t="n">
        <v>37036.875</v>
      </c>
    </row>
    <row r="1575" customFormat="false" ht="12.75" hidden="false" customHeight="false" outlineLevel="0" collapsed="false">
      <c r="A1575" s="208" t="str">
        <f aca="false">B1575&amp;" "&amp;C1575&amp;" "&amp;D1575</f>
        <v>US Natural Gas Physical</v>
      </c>
      <c r="B1575" s="208" t="str">
        <f aca="false">IF((LEFT(N1575,2)="US"),"US","")</f>
        <v>US</v>
      </c>
      <c r="C1575" s="208" t="str">
        <f aca="false">M1575</f>
        <v>Natural Gas</v>
      </c>
      <c r="D1575" s="208" t="str">
        <f aca="false">IF(ISNUMBER(FIND("Phy",N1575))=TRUE(),"Physical","Financial")</f>
        <v>Physical</v>
      </c>
      <c r="E1575" s="208" t="n">
        <f aca="false">IF(VLOOKUP(S1575,'DD-Lookup'!$J$6:$L$50,3,FALSE())="Monthly",(YEAR(AC1575)-YEAR(AB1575))*12+MONTH(AC1575)-MONTH(AB1575)+1,(AC1575-AB1575+1))</f>
        <v>1</v>
      </c>
      <c r="F1575" s="239" t="n">
        <f aca="false">E1575*SUM(P1575:Q1575)</f>
        <v>25000</v>
      </c>
      <c r="G1575" s="214" t="n">
        <v>1289875</v>
      </c>
      <c r="H1575" s="215" t="n">
        <v>37035.3594560185</v>
      </c>
      <c r="I1575" s="0" t="s">
        <v>1155</v>
      </c>
      <c r="M1575" s="0" t="s">
        <v>858</v>
      </c>
      <c r="N1575" s="0" t="s">
        <v>1305</v>
      </c>
      <c r="O1575" s="0" t="s">
        <v>1432</v>
      </c>
      <c r="P1575" s="216" t="n">
        <v>25000</v>
      </c>
      <c r="S1575" s="0" t="s">
        <v>1026</v>
      </c>
      <c r="T1575" s="0" t="s">
        <v>784</v>
      </c>
      <c r="U1575" s="218" t="n">
        <v>4.145</v>
      </c>
      <c r="V1575" s="0" t="s">
        <v>1518</v>
      </c>
      <c r="W1575" s="0" t="s">
        <v>1434</v>
      </c>
      <c r="X1575" s="0" t="s">
        <v>1435</v>
      </c>
      <c r="Y1575" s="0" t="s">
        <v>1310</v>
      </c>
      <c r="Z1575" s="0" t="s">
        <v>571</v>
      </c>
      <c r="AA1575" s="0" t="n">
        <v>807500</v>
      </c>
      <c r="AB1575" s="215" t="n">
        <v>37036.875</v>
      </c>
      <c r="AC1575" s="215" t="n">
        <v>37036.875</v>
      </c>
    </row>
    <row r="1576" customFormat="false" ht="12.75" hidden="false" customHeight="false" outlineLevel="0" collapsed="false">
      <c r="A1576" s="208" t="str">
        <f aca="false">B1576&amp;" "&amp;C1576&amp;" "&amp;D1576</f>
        <v>US Natural Gas Physical</v>
      </c>
      <c r="B1576" s="208" t="str">
        <f aca="false">IF((LEFT(N1576,2)="US"),"US","")</f>
        <v>US</v>
      </c>
      <c r="C1576" s="208" t="str">
        <f aca="false">M1576</f>
        <v>Natural Gas</v>
      </c>
      <c r="D1576" s="208" t="str">
        <f aca="false">IF(ISNUMBER(FIND("Phy",N1576))=TRUE(),"Physical","Financial")</f>
        <v>Physical</v>
      </c>
      <c r="E1576" s="208" t="n">
        <f aca="false">IF(VLOOKUP(S1576,'DD-Lookup'!$J$6:$L$50,3,FALSE())="Monthly",(YEAR(AC1576)-YEAR(AB1576))*12+MONTH(AC1576)-MONTH(AB1576)+1,(AC1576-AB1576+1))</f>
        <v>1</v>
      </c>
      <c r="F1576" s="239" t="n">
        <f aca="false">E1576*SUM(P1576:Q1576)</f>
        <v>5000</v>
      </c>
      <c r="G1576" s="214" t="n">
        <v>1289877</v>
      </c>
      <c r="H1576" s="215" t="n">
        <v>37035.3594791667</v>
      </c>
      <c r="I1576" s="0" t="s">
        <v>593</v>
      </c>
      <c r="M1576" s="0" t="s">
        <v>858</v>
      </c>
      <c r="N1576" s="0" t="s">
        <v>1305</v>
      </c>
      <c r="O1576" s="0" t="s">
        <v>1533</v>
      </c>
      <c r="P1576" s="216" t="n">
        <v>5000</v>
      </c>
      <c r="S1576" s="0" t="s">
        <v>1026</v>
      </c>
      <c r="T1576" s="0" t="s">
        <v>784</v>
      </c>
      <c r="U1576" s="218" t="n">
        <v>4</v>
      </c>
      <c r="V1576" s="0" t="s">
        <v>1534</v>
      </c>
      <c r="W1576" s="0" t="s">
        <v>1514</v>
      </c>
      <c r="X1576" s="0" t="s">
        <v>1535</v>
      </c>
      <c r="Y1576" s="0" t="s">
        <v>1310</v>
      </c>
      <c r="Z1576" s="0" t="s">
        <v>571</v>
      </c>
      <c r="AA1576" s="0" t="n">
        <v>807502</v>
      </c>
      <c r="AB1576" s="215" t="n">
        <v>37036.875</v>
      </c>
      <c r="AC1576" s="215" t="n">
        <v>37036.875</v>
      </c>
    </row>
    <row r="1577" customFormat="false" ht="12.75" hidden="false" customHeight="false" outlineLevel="0" collapsed="false">
      <c r="A1577" s="208" t="str">
        <f aca="false">B1577&amp;" "&amp;C1577&amp;" "&amp;D1577</f>
        <v>US Natural Gas Financial</v>
      </c>
      <c r="B1577" s="208" t="str">
        <f aca="false">IF((LEFT(N1577,2)="US"),"US","")</f>
        <v>US</v>
      </c>
      <c r="C1577" s="208" t="str">
        <f aca="false">M1577</f>
        <v>Natural Gas</v>
      </c>
      <c r="D1577" s="208" t="str">
        <f aca="false">IF(ISNUMBER(FIND("Phy",N1577))=TRUE(),"Physical","Financial")</f>
        <v>Financial</v>
      </c>
      <c r="E1577" s="208" t="n">
        <f aca="false">IF(VLOOKUP(S1577,'DD-Lookup'!$J$6:$L$50,3,FALSE())="Monthly",(YEAR(AC1577)-YEAR(AB1577))*12+MONTH(AC1577)-MONTH(AB1577)+1,(AC1577-AB1577+1))</f>
        <v>30</v>
      </c>
      <c r="F1577" s="239" t="n">
        <f aca="false">E1577*SUM(P1577:Q1577)</f>
        <v>150000</v>
      </c>
      <c r="G1577" s="214" t="n">
        <v>1289878</v>
      </c>
      <c r="H1577" s="215" t="n">
        <v>37035.3594907407</v>
      </c>
      <c r="I1577" s="0" t="s">
        <v>2107</v>
      </c>
      <c r="M1577" s="0" t="s">
        <v>858</v>
      </c>
      <c r="N1577" s="0" t="s">
        <v>1482</v>
      </c>
      <c r="O1577" s="0" t="s">
        <v>1712</v>
      </c>
      <c r="Q1577" s="216" t="n">
        <v>5000</v>
      </c>
      <c r="S1577" s="0" t="s">
        <v>1026</v>
      </c>
      <c r="T1577" s="0" t="s">
        <v>784</v>
      </c>
      <c r="U1577" s="218" t="n">
        <v>8.3</v>
      </c>
      <c r="V1577" s="0" t="s">
        <v>2108</v>
      </c>
      <c r="W1577" s="0" t="s">
        <v>1714</v>
      </c>
      <c r="X1577" s="0" t="s">
        <v>1715</v>
      </c>
      <c r="Y1577" s="0" t="s">
        <v>838</v>
      </c>
      <c r="Z1577" s="0" t="s">
        <v>571</v>
      </c>
      <c r="AA1577" s="0" t="s">
        <v>2109</v>
      </c>
      <c r="AB1577" s="215" t="n">
        <v>37043.875</v>
      </c>
      <c r="AC1577" s="215" t="n">
        <v>37072.875</v>
      </c>
    </row>
    <row r="1578" customFormat="false" ht="12.75" hidden="false" customHeight="false" outlineLevel="0" collapsed="false">
      <c r="A1578" s="208" t="str">
        <f aca="false">B1578&amp;" "&amp;C1578&amp;" "&amp;D1578</f>
        <v>US Natural Gas Financial</v>
      </c>
      <c r="B1578" s="208" t="str">
        <f aca="false">IF((LEFT(N1578,2)="US"),"US","")</f>
        <v>US</v>
      </c>
      <c r="C1578" s="208" t="str">
        <f aca="false">M1578</f>
        <v>Natural Gas</v>
      </c>
      <c r="D1578" s="208" t="str">
        <f aca="false">IF(ISNUMBER(FIND("Phy",N1578))=TRUE(),"Physical","Financial")</f>
        <v>Financial</v>
      </c>
      <c r="E1578" s="208" t="n">
        <f aca="false">IF(VLOOKUP(S1578,'DD-Lookup'!$J$6:$L$50,3,FALSE())="Monthly",(YEAR(AC1578)-YEAR(AB1578))*12+MONTH(AC1578)-MONTH(AB1578)+1,(AC1578-AB1578+1))</f>
        <v>30</v>
      </c>
      <c r="F1578" s="239" t="n">
        <f aca="false">E1578*SUM(P1578:Q1578)</f>
        <v>150000</v>
      </c>
      <c r="G1578" s="214" t="n">
        <v>1289879</v>
      </c>
      <c r="H1578" s="215" t="n">
        <v>37035.359537037</v>
      </c>
      <c r="I1578" s="0" t="s">
        <v>1925</v>
      </c>
      <c r="M1578" s="0" t="s">
        <v>858</v>
      </c>
      <c r="N1578" s="0" t="s">
        <v>1024</v>
      </c>
      <c r="O1578" s="0" t="s">
        <v>1025</v>
      </c>
      <c r="P1578" s="216" t="n">
        <v>5000</v>
      </c>
      <c r="S1578" s="0" t="s">
        <v>1026</v>
      </c>
      <c r="T1578" s="0" t="s">
        <v>784</v>
      </c>
      <c r="U1578" s="218" t="n">
        <v>4.195</v>
      </c>
      <c r="V1578" s="0" t="s">
        <v>2110</v>
      </c>
      <c r="W1578" s="0" t="s">
        <v>1028</v>
      </c>
      <c r="X1578" s="0" t="s">
        <v>1029</v>
      </c>
      <c r="Y1578" s="0" t="s">
        <v>838</v>
      </c>
      <c r="Z1578" s="0" t="s">
        <v>571</v>
      </c>
      <c r="AA1578" s="0" t="s">
        <v>2111</v>
      </c>
      <c r="AB1578" s="215" t="n">
        <v>37043.875</v>
      </c>
      <c r="AC1578" s="215" t="n">
        <v>37072.875</v>
      </c>
    </row>
    <row r="1579" customFormat="false" ht="12.75" hidden="false" customHeight="false" outlineLevel="0" collapsed="false">
      <c r="A1579" s="208" t="str">
        <f aca="false">B1579&amp;" "&amp;C1579&amp;" "&amp;D1579</f>
        <v>US Natural Gas Financial</v>
      </c>
      <c r="B1579" s="208" t="str">
        <f aca="false">IF((LEFT(N1579,2)="US"),"US","")</f>
        <v>US</v>
      </c>
      <c r="C1579" s="208" t="str">
        <f aca="false">M1579</f>
        <v>Natural Gas</v>
      </c>
      <c r="D1579" s="208" t="str">
        <f aca="false">IF(ISNUMBER(FIND("Phy",N1579))=TRUE(),"Physical","Financial")</f>
        <v>Financial</v>
      </c>
      <c r="E1579" s="208" t="n">
        <f aca="false">IF(VLOOKUP(S1579,'DD-Lookup'!$J$6:$L$50,3,FALSE())="Monthly",(YEAR(AC1579)-YEAR(AB1579))*12+MONTH(AC1579)-MONTH(AB1579)+1,(AC1579-AB1579+1))</f>
        <v>30</v>
      </c>
      <c r="F1579" s="239" t="n">
        <f aca="false">E1579*SUM(P1579:Q1579)</f>
        <v>150000</v>
      </c>
      <c r="G1579" s="214" t="n">
        <v>1289880</v>
      </c>
      <c r="H1579" s="215" t="n">
        <v>37035.3595486111</v>
      </c>
      <c r="I1579" s="0" t="s">
        <v>1107</v>
      </c>
      <c r="M1579" s="0" t="s">
        <v>858</v>
      </c>
      <c r="N1579" s="0" t="s">
        <v>1482</v>
      </c>
      <c r="O1579" s="0" t="s">
        <v>1712</v>
      </c>
      <c r="Q1579" s="216" t="n">
        <v>5000</v>
      </c>
      <c r="S1579" s="0" t="s">
        <v>1026</v>
      </c>
      <c r="T1579" s="0" t="s">
        <v>784</v>
      </c>
      <c r="U1579" s="218" t="n">
        <v>8.4</v>
      </c>
      <c r="V1579" s="0" t="s">
        <v>2112</v>
      </c>
      <c r="W1579" s="0" t="s">
        <v>1714</v>
      </c>
      <c r="X1579" s="0" t="s">
        <v>1715</v>
      </c>
      <c r="Y1579" s="0" t="s">
        <v>838</v>
      </c>
      <c r="Z1579" s="0" t="s">
        <v>571</v>
      </c>
      <c r="AA1579" s="0" t="s">
        <v>2113</v>
      </c>
      <c r="AB1579" s="215" t="n">
        <v>37043.875</v>
      </c>
      <c r="AC1579" s="215" t="n">
        <v>37072.875</v>
      </c>
    </row>
    <row r="1580" customFormat="false" ht="12.75" hidden="false" customHeight="false" outlineLevel="0" collapsed="false">
      <c r="A1580" s="208" t="str">
        <f aca="false">B1580&amp;" "&amp;C1580&amp;" "&amp;D1580</f>
        <v>US Natural Gas Physical</v>
      </c>
      <c r="B1580" s="208" t="str">
        <f aca="false">IF((LEFT(N1580,2)="US"),"US","")</f>
        <v>US</v>
      </c>
      <c r="C1580" s="208" t="str">
        <f aca="false">M1580</f>
        <v>Natural Gas</v>
      </c>
      <c r="D1580" s="208" t="str">
        <f aca="false">IF(ISNUMBER(FIND("Phy",N1580))=TRUE(),"Physical","Financial")</f>
        <v>Physical</v>
      </c>
      <c r="E1580" s="208" t="n">
        <f aca="false">IF(VLOOKUP(S1580,'DD-Lookup'!$J$6:$L$50,3,FALSE())="Monthly",(YEAR(AC1580)-YEAR(AB1580))*12+MONTH(AC1580)-MONTH(AB1580)+1,(AC1580-AB1580+1))</f>
        <v>1</v>
      </c>
      <c r="F1580" s="239" t="n">
        <f aca="false">E1580*SUM(P1580:Q1580)</f>
        <v>2000</v>
      </c>
      <c r="G1580" s="214" t="n">
        <v>1289881</v>
      </c>
      <c r="H1580" s="215" t="n">
        <v>37035.3595717593</v>
      </c>
      <c r="I1580" s="0" t="s">
        <v>1865</v>
      </c>
      <c r="M1580" s="0" t="s">
        <v>858</v>
      </c>
      <c r="N1580" s="0" t="s">
        <v>1305</v>
      </c>
      <c r="O1580" s="0" t="s">
        <v>1533</v>
      </c>
      <c r="P1580" s="216" t="n">
        <v>2000</v>
      </c>
      <c r="S1580" s="0" t="s">
        <v>1026</v>
      </c>
      <c r="T1580" s="0" t="s">
        <v>784</v>
      </c>
      <c r="U1580" s="218" t="n">
        <v>4</v>
      </c>
      <c r="V1580" s="0" t="s">
        <v>1866</v>
      </c>
      <c r="W1580" s="0" t="s">
        <v>1514</v>
      </c>
      <c r="X1580" s="0" t="s">
        <v>1535</v>
      </c>
      <c r="Y1580" s="0" t="s">
        <v>1310</v>
      </c>
      <c r="Z1580" s="0" t="s">
        <v>571</v>
      </c>
      <c r="AA1580" s="0" t="n">
        <v>807503</v>
      </c>
      <c r="AB1580" s="215" t="n">
        <v>37036.875</v>
      </c>
      <c r="AC1580" s="215" t="n">
        <v>37036.875</v>
      </c>
    </row>
    <row r="1581" customFormat="false" ht="12.75" hidden="false" customHeight="false" outlineLevel="0" collapsed="false">
      <c r="A1581" s="208" t="str">
        <f aca="false">B1581&amp;" "&amp;C1581&amp;" "&amp;D1581</f>
        <v>US Natural Gas Physical</v>
      </c>
      <c r="B1581" s="208" t="str">
        <f aca="false">IF((LEFT(N1581,2)="US"),"US","")</f>
        <v>US</v>
      </c>
      <c r="C1581" s="208" t="str">
        <f aca="false">M1581</f>
        <v>Natural Gas</v>
      </c>
      <c r="D1581" s="208" t="str">
        <f aca="false">IF(ISNUMBER(FIND("Phy",N1581))=TRUE(),"Physical","Financial")</f>
        <v>Physical</v>
      </c>
      <c r="E1581" s="208" t="n">
        <f aca="false">IF(VLOOKUP(S1581,'DD-Lookup'!$J$6:$L$50,3,FALSE())="Monthly",(YEAR(AC1581)-YEAR(AB1581))*12+MONTH(AC1581)-MONTH(AB1581)+1,(AC1581-AB1581+1))</f>
        <v>1</v>
      </c>
      <c r="F1581" s="239" t="n">
        <f aca="false">E1581*SUM(P1581:Q1581)</f>
        <v>5000</v>
      </c>
      <c r="G1581" s="214" t="n">
        <v>1289882</v>
      </c>
      <c r="H1581" s="215" t="n">
        <v>37035.3595833333</v>
      </c>
      <c r="I1581" s="0" t="s">
        <v>1399</v>
      </c>
      <c r="M1581" s="0" t="s">
        <v>858</v>
      </c>
      <c r="N1581" s="0" t="s">
        <v>1305</v>
      </c>
      <c r="O1581" s="0" t="s">
        <v>1397</v>
      </c>
      <c r="P1581" s="216" t="n">
        <v>5000</v>
      </c>
      <c r="S1581" s="0" t="s">
        <v>1026</v>
      </c>
      <c r="T1581" s="0" t="s">
        <v>784</v>
      </c>
      <c r="U1581" s="218" t="n">
        <v>4.0225</v>
      </c>
      <c r="V1581" s="0" t="s">
        <v>1441</v>
      </c>
      <c r="W1581" s="0" t="s">
        <v>1361</v>
      </c>
      <c r="X1581" s="0" t="s">
        <v>1362</v>
      </c>
      <c r="Y1581" s="0" t="s">
        <v>1310</v>
      </c>
      <c r="Z1581" s="0" t="s">
        <v>571</v>
      </c>
      <c r="AA1581" s="0" t="n">
        <v>807504</v>
      </c>
      <c r="AB1581" s="215" t="n">
        <v>37036.875</v>
      </c>
      <c r="AC1581" s="215" t="n">
        <v>37036.875</v>
      </c>
    </row>
    <row r="1582" customFormat="false" ht="12.75" hidden="false" customHeight="false" outlineLevel="0" collapsed="false">
      <c r="A1582" s="208" t="str">
        <f aca="false">B1582&amp;" "&amp;C1582&amp;" "&amp;D1582</f>
        <v>US Natural Gas Financial</v>
      </c>
      <c r="B1582" s="208" t="str">
        <f aca="false">IF((LEFT(N1582,2)="US"),"US","")</f>
        <v>US</v>
      </c>
      <c r="C1582" s="208" t="str">
        <f aca="false">M1582</f>
        <v>Natural Gas</v>
      </c>
      <c r="D1582" s="208" t="str">
        <f aca="false">IF(ISNUMBER(FIND("Phy",N1582))=TRUE(),"Physical","Financial")</f>
        <v>Financial</v>
      </c>
      <c r="E1582" s="208" t="n">
        <f aca="false">IF(VLOOKUP(S1582,'DD-Lookup'!$J$6:$L$50,3,FALSE())="Monthly",(YEAR(AC1582)-YEAR(AB1582))*12+MONTH(AC1582)-MONTH(AB1582)+1,(AC1582-AB1582+1))</f>
        <v>61</v>
      </c>
      <c r="F1582" s="239" t="n">
        <f aca="false">E1582*SUM(P1582:Q1582)</f>
        <v>305000</v>
      </c>
      <c r="G1582" s="214" t="n">
        <v>1289883</v>
      </c>
      <c r="H1582" s="215" t="n">
        <v>37035.3596064815</v>
      </c>
      <c r="I1582" s="0" t="s">
        <v>1233</v>
      </c>
      <c r="M1582" s="0" t="s">
        <v>858</v>
      </c>
      <c r="N1582" s="0" t="s">
        <v>1482</v>
      </c>
      <c r="O1582" s="0" t="s">
        <v>1939</v>
      </c>
      <c r="Q1582" s="216" t="n">
        <v>5000</v>
      </c>
      <c r="S1582" s="0" t="s">
        <v>1026</v>
      </c>
      <c r="T1582" s="0" t="s">
        <v>784</v>
      </c>
      <c r="U1582" s="218" t="n">
        <v>5.6</v>
      </c>
      <c r="V1582" s="0" t="s">
        <v>1940</v>
      </c>
      <c r="W1582" s="0" t="s">
        <v>1714</v>
      </c>
      <c r="X1582" s="0" t="s">
        <v>1715</v>
      </c>
      <c r="Y1582" s="0" t="s">
        <v>838</v>
      </c>
      <c r="Z1582" s="0" t="s">
        <v>571</v>
      </c>
      <c r="AA1582" s="0" t="s">
        <v>2114</v>
      </c>
      <c r="AB1582" s="215" t="n">
        <v>37196</v>
      </c>
      <c r="AC1582" s="215" t="n">
        <v>37256</v>
      </c>
    </row>
    <row r="1583" customFormat="false" ht="12.75" hidden="false" customHeight="false" outlineLevel="0" collapsed="false">
      <c r="A1583" s="208" t="str">
        <f aca="false">B1583&amp;" "&amp;C1583&amp;" "&amp;D1583</f>
        <v> Metals Financial</v>
      </c>
      <c r="B1583" s="208" t="str">
        <f aca="false">IF((LEFT(N1583,2)="US"),"US","")</f>
        <v/>
      </c>
      <c r="C1583" s="208" t="str">
        <f aca="false">M1583</f>
        <v>Metals</v>
      </c>
      <c r="D1583" s="208" t="str">
        <f aca="false">IF(ISNUMBER(FIND("Phy",N1583))=TRUE(),"Physical","Financial")</f>
        <v>Financial</v>
      </c>
      <c r="E1583" s="208" t="n">
        <f aca="false">IF(VLOOKUP(S1583,'DD-Lookup'!$J$6:$L$50,3,FALSE())="Monthly",(YEAR(AC1583)-YEAR(AB1583))*12+MONTH(AC1583)-MONTH(AB1583)+1,(AC1583-AB1583+1))</f>
        <v>1</v>
      </c>
      <c r="F1583" s="239" t="n">
        <f aca="false">E1583*SUM(P1583:Q1583)</f>
        <v>20</v>
      </c>
      <c r="G1583" s="214" t="n">
        <v>1289884</v>
      </c>
      <c r="H1583" s="215" t="n">
        <v>37035.3596296296</v>
      </c>
      <c r="I1583" s="0" t="s">
        <v>968</v>
      </c>
      <c r="M1583" s="0" t="s">
        <v>780</v>
      </c>
      <c r="N1583" s="0" t="s">
        <v>781</v>
      </c>
      <c r="O1583" s="0" t="s">
        <v>782</v>
      </c>
      <c r="Q1583" s="216" t="n">
        <v>20</v>
      </c>
      <c r="S1583" s="0" t="s">
        <v>783</v>
      </c>
      <c r="T1583" s="0" t="s">
        <v>784</v>
      </c>
      <c r="U1583" s="218" t="n">
        <v>1544</v>
      </c>
      <c r="V1583" s="0" t="s">
        <v>969</v>
      </c>
      <c r="W1583" s="0" t="s">
        <v>803</v>
      </c>
      <c r="X1583" s="0" t="s">
        <v>787</v>
      </c>
      <c r="Y1583" s="0" t="s">
        <v>788</v>
      </c>
      <c r="Z1583" s="0" t="s">
        <v>789</v>
      </c>
      <c r="AA1583" s="0" t="n">
        <v>2150672</v>
      </c>
    </row>
    <row r="1584" customFormat="false" ht="12.75" hidden="false" customHeight="false" outlineLevel="0" collapsed="false">
      <c r="A1584" s="208" t="str">
        <f aca="false">B1584&amp;" "&amp;C1584&amp;" "&amp;D1584</f>
        <v>US Natural Gas Physical</v>
      </c>
      <c r="B1584" s="208" t="str">
        <f aca="false">IF((LEFT(N1584,2)="US"),"US","")</f>
        <v>US</v>
      </c>
      <c r="C1584" s="208" t="str">
        <f aca="false">M1584</f>
        <v>Natural Gas</v>
      </c>
      <c r="D1584" s="208" t="str">
        <f aca="false">IF(ISNUMBER(FIND("Phy",N1584))=TRUE(),"Physical","Financial")</f>
        <v>Physical</v>
      </c>
      <c r="E1584" s="208" t="n">
        <f aca="false">IF(VLOOKUP(S1584,'DD-Lookup'!$J$6:$L$50,3,FALSE())="Monthly",(YEAR(AC1584)-YEAR(AB1584))*12+MONTH(AC1584)-MONTH(AB1584)+1,(AC1584-AB1584+1))</f>
        <v>1</v>
      </c>
      <c r="F1584" s="239" t="n">
        <f aca="false">E1584*SUM(P1584:Q1584)</f>
        <v>10000</v>
      </c>
      <c r="G1584" s="214" t="n">
        <v>1289885</v>
      </c>
      <c r="H1584" s="215" t="n">
        <v>37035.3596412037</v>
      </c>
      <c r="I1584" s="0" t="s">
        <v>1475</v>
      </c>
      <c r="M1584" s="0" t="s">
        <v>858</v>
      </c>
      <c r="N1584" s="0" t="s">
        <v>1305</v>
      </c>
      <c r="O1584" s="0" t="s">
        <v>1469</v>
      </c>
      <c r="Q1584" s="216" t="n">
        <v>10000</v>
      </c>
      <c r="S1584" s="0" t="s">
        <v>1026</v>
      </c>
      <c r="T1584" s="0" t="s">
        <v>784</v>
      </c>
      <c r="U1584" s="218" t="n">
        <v>4.0775</v>
      </c>
      <c r="V1584" s="0" t="s">
        <v>2115</v>
      </c>
      <c r="W1584" s="0" t="s">
        <v>1314</v>
      </c>
      <c r="X1584" s="0" t="s">
        <v>1315</v>
      </c>
      <c r="Y1584" s="0" t="s">
        <v>1310</v>
      </c>
      <c r="Z1584" s="0" t="s">
        <v>571</v>
      </c>
      <c r="AA1584" s="0" t="n">
        <v>807505</v>
      </c>
      <c r="AB1584" s="215" t="n">
        <v>37036.875</v>
      </c>
      <c r="AC1584" s="215" t="n">
        <v>37036.875</v>
      </c>
    </row>
    <row r="1585" customFormat="false" ht="12.75" hidden="false" customHeight="false" outlineLevel="0" collapsed="false">
      <c r="A1585" s="208" t="str">
        <f aca="false">B1585&amp;" "&amp;C1585&amp;" "&amp;D1585</f>
        <v>US Natural Gas Physical</v>
      </c>
      <c r="B1585" s="208" t="str">
        <f aca="false">IF((LEFT(N1585,2)="US"),"US","")</f>
        <v>US</v>
      </c>
      <c r="C1585" s="208" t="str">
        <f aca="false">M1585</f>
        <v>Natural Gas</v>
      </c>
      <c r="D1585" s="208" t="str">
        <f aca="false">IF(ISNUMBER(FIND("Phy",N1585))=TRUE(),"Physical","Financial")</f>
        <v>Physical</v>
      </c>
      <c r="E1585" s="208" t="n">
        <f aca="false">IF(VLOOKUP(S1585,'DD-Lookup'!$J$6:$L$50,3,FALSE())="Monthly",(YEAR(AC1585)-YEAR(AB1585))*12+MONTH(AC1585)-MONTH(AB1585)+1,(AC1585-AB1585+1))</f>
        <v>1</v>
      </c>
      <c r="F1585" s="239" t="n">
        <f aca="false">E1585*SUM(P1585:Q1585)</f>
        <v>10000</v>
      </c>
      <c r="G1585" s="214" t="n">
        <v>1289886</v>
      </c>
      <c r="H1585" s="215" t="n">
        <v>37035.3596527778</v>
      </c>
      <c r="I1585" s="0" t="s">
        <v>593</v>
      </c>
      <c r="M1585" s="0" t="s">
        <v>858</v>
      </c>
      <c r="N1585" s="0" t="s">
        <v>1305</v>
      </c>
      <c r="O1585" s="0" t="s">
        <v>1306</v>
      </c>
      <c r="P1585" s="216" t="n">
        <v>10000</v>
      </c>
      <c r="S1585" s="0" t="s">
        <v>1026</v>
      </c>
      <c r="T1585" s="0" t="s">
        <v>784</v>
      </c>
      <c r="U1585" s="218" t="n">
        <v>4.2088</v>
      </c>
      <c r="V1585" s="0" t="s">
        <v>1374</v>
      </c>
      <c r="W1585" s="0" t="s">
        <v>1308</v>
      </c>
      <c r="X1585" s="0" t="s">
        <v>1309</v>
      </c>
      <c r="Y1585" s="0" t="s">
        <v>1310</v>
      </c>
      <c r="Z1585" s="0" t="s">
        <v>571</v>
      </c>
      <c r="AA1585" s="0" t="n">
        <v>807506</v>
      </c>
      <c r="AB1585" s="215" t="n">
        <v>37036.875</v>
      </c>
      <c r="AC1585" s="215" t="n">
        <v>37036.875</v>
      </c>
    </row>
    <row r="1586" customFormat="false" ht="12.75" hidden="false" customHeight="false" outlineLevel="0" collapsed="false">
      <c r="A1586" s="208" t="str">
        <f aca="false">B1586&amp;" "&amp;C1586&amp;" "&amp;D1586</f>
        <v>US Natural Gas Physical</v>
      </c>
      <c r="B1586" s="208" t="str">
        <f aca="false">IF((LEFT(N1586,2)="US"),"US","")</f>
        <v>US</v>
      </c>
      <c r="C1586" s="208" t="str">
        <f aca="false">M1586</f>
        <v>Natural Gas</v>
      </c>
      <c r="D1586" s="208" t="str">
        <f aca="false">IF(ISNUMBER(FIND("Phy",N1586))=TRUE(),"Physical","Financial")</f>
        <v>Physical</v>
      </c>
      <c r="E1586" s="208" t="n">
        <f aca="false">IF(VLOOKUP(S1586,'DD-Lookup'!$J$6:$L$50,3,FALSE())="Monthly",(YEAR(AC1586)-YEAR(AB1586))*12+MONTH(AC1586)-MONTH(AB1586)+1,(AC1586-AB1586+1))</f>
        <v>1</v>
      </c>
      <c r="F1586" s="239" t="n">
        <f aca="false">E1586*SUM(P1586:Q1586)</f>
        <v>10000</v>
      </c>
      <c r="G1586" s="214" t="n">
        <v>1289887</v>
      </c>
      <c r="H1586" s="215" t="n">
        <v>37035.3596875</v>
      </c>
      <c r="I1586" s="0" t="s">
        <v>593</v>
      </c>
      <c r="M1586" s="0" t="s">
        <v>858</v>
      </c>
      <c r="N1586" s="0" t="s">
        <v>1305</v>
      </c>
      <c r="O1586" s="0" t="s">
        <v>1306</v>
      </c>
      <c r="P1586" s="216" t="n">
        <v>10000</v>
      </c>
      <c r="S1586" s="0" t="s">
        <v>1026</v>
      </c>
      <c r="T1586" s="0" t="s">
        <v>784</v>
      </c>
      <c r="U1586" s="218" t="n">
        <v>4.2075</v>
      </c>
      <c r="V1586" s="0" t="s">
        <v>1374</v>
      </c>
      <c r="W1586" s="0" t="s">
        <v>1308</v>
      </c>
      <c r="X1586" s="0" t="s">
        <v>1309</v>
      </c>
      <c r="Y1586" s="0" t="s">
        <v>1310</v>
      </c>
      <c r="Z1586" s="0" t="s">
        <v>571</v>
      </c>
      <c r="AA1586" s="0" t="n">
        <v>807507</v>
      </c>
      <c r="AB1586" s="215" t="n">
        <v>37036.875</v>
      </c>
      <c r="AC1586" s="215" t="n">
        <v>37036.875</v>
      </c>
    </row>
    <row r="1587" customFormat="false" ht="12.75" hidden="false" customHeight="false" outlineLevel="0" collapsed="false">
      <c r="A1587" s="208" t="str">
        <f aca="false">B1587&amp;" "&amp;C1587&amp;" "&amp;D1587</f>
        <v>US Natural Gas Physical</v>
      </c>
      <c r="B1587" s="208" t="str">
        <f aca="false">IF((LEFT(N1587,2)="US"),"US","")</f>
        <v>US</v>
      </c>
      <c r="C1587" s="208" t="str">
        <f aca="false">M1587</f>
        <v>Natural Gas</v>
      </c>
      <c r="D1587" s="208" t="str">
        <f aca="false">IF(ISNUMBER(FIND("Phy",N1587))=TRUE(),"Physical","Financial")</f>
        <v>Physical</v>
      </c>
      <c r="E1587" s="208" t="n">
        <f aca="false">IF(VLOOKUP(S1587,'DD-Lookup'!$J$6:$L$50,3,FALSE())="Monthly",(YEAR(AC1587)-YEAR(AB1587))*12+MONTH(AC1587)-MONTH(AB1587)+1,(AC1587-AB1587+1))</f>
        <v>1</v>
      </c>
      <c r="F1587" s="239" t="n">
        <f aca="false">E1587*SUM(P1587:Q1587)</f>
        <v>10000</v>
      </c>
      <c r="G1587" s="214" t="n">
        <v>1289888</v>
      </c>
      <c r="H1587" s="215" t="n">
        <v>37035.3596990741</v>
      </c>
      <c r="I1587" s="0" t="s">
        <v>593</v>
      </c>
      <c r="M1587" s="0" t="s">
        <v>858</v>
      </c>
      <c r="N1587" s="0" t="s">
        <v>1305</v>
      </c>
      <c r="O1587" s="0" t="s">
        <v>1469</v>
      </c>
      <c r="P1587" s="216" t="n">
        <v>10000</v>
      </c>
      <c r="S1587" s="0" t="s">
        <v>1026</v>
      </c>
      <c r="T1587" s="0" t="s">
        <v>784</v>
      </c>
      <c r="U1587" s="218" t="n">
        <v>4.075</v>
      </c>
      <c r="V1587" s="0" t="s">
        <v>1424</v>
      </c>
      <c r="W1587" s="0" t="s">
        <v>1314</v>
      </c>
      <c r="X1587" s="0" t="s">
        <v>1315</v>
      </c>
      <c r="Y1587" s="0" t="s">
        <v>1310</v>
      </c>
      <c r="Z1587" s="0" t="s">
        <v>571</v>
      </c>
      <c r="AA1587" s="0" t="n">
        <v>807509</v>
      </c>
      <c r="AB1587" s="215" t="n">
        <v>37036.875</v>
      </c>
      <c r="AC1587" s="215" t="n">
        <v>37036.875</v>
      </c>
    </row>
    <row r="1588" customFormat="false" ht="12.75" hidden="false" customHeight="false" outlineLevel="0" collapsed="false">
      <c r="A1588" s="208" t="str">
        <f aca="false">B1588&amp;" "&amp;C1588&amp;" "&amp;D1588</f>
        <v>US Natural Gas Physical</v>
      </c>
      <c r="B1588" s="208" t="str">
        <f aca="false">IF((LEFT(N1588,2)="US"),"US","")</f>
        <v>US</v>
      </c>
      <c r="C1588" s="208" t="str">
        <f aca="false">M1588</f>
        <v>Natural Gas</v>
      </c>
      <c r="D1588" s="208" t="str">
        <f aca="false">IF(ISNUMBER(FIND("Phy",N1588))=TRUE(),"Physical","Financial")</f>
        <v>Physical</v>
      </c>
      <c r="E1588" s="208" t="n">
        <f aca="false">IF(VLOOKUP(S1588,'DD-Lookup'!$J$6:$L$50,3,FALSE())="Monthly",(YEAR(AC1588)-YEAR(AB1588))*12+MONTH(AC1588)-MONTH(AB1588)+1,(AC1588-AB1588+1))</f>
        <v>1</v>
      </c>
      <c r="F1588" s="239" t="n">
        <f aca="false">E1588*SUM(P1588:Q1588)</f>
        <v>5000</v>
      </c>
      <c r="G1588" s="214" t="n">
        <v>1289889</v>
      </c>
      <c r="H1588" s="215" t="n">
        <v>37035.3597106482</v>
      </c>
      <c r="I1588" s="0" t="s">
        <v>1107</v>
      </c>
      <c r="M1588" s="0" t="s">
        <v>858</v>
      </c>
      <c r="N1588" s="0" t="s">
        <v>1305</v>
      </c>
      <c r="O1588" s="0" t="s">
        <v>2116</v>
      </c>
      <c r="P1588" s="216" t="n">
        <v>5000</v>
      </c>
      <c r="S1588" s="0" t="s">
        <v>1026</v>
      </c>
      <c r="T1588" s="0" t="s">
        <v>784</v>
      </c>
      <c r="U1588" s="218" t="n">
        <v>4.02</v>
      </c>
      <c r="V1588" s="0" t="s">
        <v>2117</v>
      </c>
      <c r="W1588" s="0" t="s">
        <v>1361</v>
      </c>
      <c r="X1588" s="0" t="s">
        <v>1362</v>
      </c>
      <c r="Y1588" s="0" t="s">
        <v>1310</v>
      </c>
      <c r="Z1588" s="0" t="s">
        <v>571</v>
      </c>
      <c r="AA1588" s="0" t="n">
        <v>807508</v>
      </c>
      <c r="AB1588" s="215" t="n">
        <v>37036.875</v>
      </c>
      <c r="AC1588" s="215" t="n">
        <v>37036.875</v>
      </c>
    </row>
    <row r="1589" customFormat="false" ht="12.75" hidden="false" customHeight="false" outlineLevel="0" collapsed="false">
      <c r="A1589" s="208" t="str">
        <f aca="false">B1589&amp;" "&amp;C1589&amp;" "&amp;D1589</f>
        <v>US Natural Gas Physical</v>
      </c>
      <c r="B1589" s="208" t="str">
        <f aca="false">IF((LEFT(N1589,2)="US"),"US","")</f>
        <v>US</v>
      </c>
      <c r="C1589" s="208" t="str">
        <f aca="false">M1589</f>
        <v>Natural Gas</v>
      </c>
      <c r="D1589" s="208" t="str">
        <f aca="false">IF(ISNUMBER(FIND("Phy",N1589))=TRUE(),"Physical","Financial")</f>
        <v>Physical</v>
      </c>
      <c r="E1589" s="208" t="n">
        <f aca="false">IF(VLOOKUP(S1589,'DD-Lookup'!$J$6:$L$50,3,FALSE())="Monthly",(YEAR(AC1589)-YEAR(AB1589))*12+MONTH(AC1589)-MONTH(AB1589)+1,(AC1589-AB1589+1))</f>
        <v>1</v>
      </c>
      <c r="F1589" s="239" t="n">
        <f aca="false">E1589*SUM(P1589:Q1589)</f>
        <v>5000</v>
      </c>
      <c r="G1589" s="214" t="n">
        <v>1289890</v>
      </c>
      <c r="H1589" s="215" t="n">
        <v>37035.3597222222</v>
      </c>
      <c r="I1589" s="0" t="s">
        <v>1225</v>
      </c>
      <c r="M1589" s="0" t="s">
        <v>858</v>
      </c>
      <c r="N1589" s="0" t="s">
        <v>1305</v>
      </c>
      <c r="O1589" s="0" t="s">
        <v>1547</v>
      </c>
      <c r="P1589" s="216" t="n">
        <v>5000</v>
      </c>
      <c r="S1589" s="0" t="s">
        <v>1026</v>
      </c>
      <c r="T1589" s="0" t="s">
        <v>784</v>
      </c>
      <c r="U1589" s="218" t="n">
        <v>2.99</v>
      </c>
      <c r="V1589" s="0" t="s">
        <v>2118</v>
      </c>
      <c r="W1589" s="0" t="s">
        <v>1548</v>
      </c>
      <c r="X1589" s="0" t="s">
        <v>1535</v>
      </c>
      <c r="Y1589" s="0" t="s">
        <v>1310</v>
      </c>
      <c r="Z1589" s="0" t="s">
        <v>571</v>
      </c>
      <c r="AA1589" s="0" t="n">
        <v>807510</v>
      </c>
      <c r="AB1589" s="215" t="n">
        <v>37036.875</v>
      </c>
      <c r="AC1589" s="215" t="n">
        <v>37036.875</v>
      </c>
    </row>
    <row r="1590" customFormat="false" ht="12.75" hidden="false" customHeight="false" outlineLevel="0" collapsed="false">
      <c r="A1590" s="208" t="str">
        <f aca="false">B1590&amp;" "&amp;C1590&amp;" "&amp;D1590</f>
        <v>US Natural Gas Physical</v>
      </c>
      <c r="B1590" s="208" t="str">
        <f aca="false">IF((LEFT(N1590,2)="US"),"US","")</f>
        <v>US</v>
      </c>
      <c r="C1590" s="208" t="str">
        <f aca="false">M1590</f>
        <v>Natural Gas</v>
      </c>
      <c r="D1590" s="208" t="str">
        <f aca="false">IF(ISNUMBER(FIND("Phy",N1590))=TRUE(),"Physical","Financial")</f>
        <v>Physical</v>
      </c>
      <c r="E1590" s="208" t="n">
        <f aca="false">IF(VLOOKUP(S1590,'DD-Lookup'!$J$6:$L$50,3,FALSE())="Monthly",(YEAR(AC1590)-YEAR(AB1590))*12+MONTH(AC1590)-MONTH(AB1590)+1,(AC1590-AB1590+1))</f>
        <v>1</v>
      </c>
      <c r="F1590" s="239" t="n">
        <f aca="false">E1590*SUM(P1590:Q1590)</f>
        <v>10000</v>
      </c>
      <c r="G1590" s="214" t="n">
        <v>1289891</v>
      </c>
      <c r="H1590" s="215" t="n">
        <v>37035.3597337963</v>
      </c>
      <c r="I1590" s="0" t="s">
        <v>1317</v>
      </c>
      <c r="M1590" s="0" t="s">
        <v>858</v>
      </c>
      <c r="N1590" s="0" t="s">
        <v>1305</v>
      </c>
      <c r="O1590" s="0" t="s">
        <v>1306</v>
      </c>
      <c r="P1590" s="216" t="n">
        <v>10000</v>
      </c>
      <c r="S1590" s="0" t="s">
        <v>1026</v>
      </c>
      <c r="T1590" s="0" t="s">
        <v>784</v>
      </c>
      <c r="U1590" s="218" t="n">
        <v>4.2063</v>
      </c>
      <c r="V1590" s="0" t="s">
        <v>1402</v>
      </c>
      <c r="W1590" s="0" t="s">
        <v>1308</v>
      </c>
      <c r="X1590" s="0" t="s">
        <v>1309</v>
      </c>
      <c r="Y1590" s="0" t="s">
        <v>1310</v>
      </c>
      <c r="Z1590" s="0" t="s">
        <v>571</v>
      </c>
      <c r="AA1590" s="0" t="n">
        <v>807511</v>
      </c>
      <c r="AB1590" s="215" t="n">
        <v>37036.875</v>
      </c>
      <c r="AC1590" s="215" t="n">
        <v>37036.875</v>
      </c>
    </row>
    <row r="1591" customFormat="false" ht="12.75" hidden="false" customHeight="false" outlineLevel="0" collapsed="false">
      <c r="A1591" s="208" t="str">
        <f aca="false">B1591&amp;" "&amp;C1591&amp;" "&amp;D1591</f>
        <v>US Natural Gas Physical</v>
      </c>
      <c r="B1591" s="208" t="str">
        <f aca="false">IF((LEFT(N1591,2)="US"),"US","")</f>
        <v>US</v>
      </c>
      <c r="C1591" s="208" t="str">
        <f aca="false">M1591</f>
        <v>Natural Gas</v>
      </c>
      <c r="D1591" s="208" t="str">
        <f aca="false">IF(ISNUMBER(FIND("Phy",N1591))=TRUE(),"Physical","Financial")</f>
        <v>Physical</v>
      </c>
      <c r="E1591" s="208" t="n">
        <f aca="false">IF(VLOOKUP(S1591,'DD-Lookup'!$J$6:$L$50,3,FALSE())="Monthly",(YEAR(AC1591)-YEAR(AB1591))*12+MONTH(AC1591)-MONTH(AB1591)+1,(AC1591-AB1591+1))</f>
        <v>1</v>
      </c>
      <c r="F1591" s="239" t="n">
        <f aca="false">E1591*SUM(P1591:Q1591)</f>
        <v>5000</v>
      </c>
      <c r="G1591" s="214" t="n">
        <v>1289892</v>
      </c>
      <c r="H1591" s="215" t="n">
        <v>37035.3597569445</v>
      </c>
      <c r="I1591" s="0" t="s">
        <v>2097</v>
      </c>
      <c r="M1591" s="0" t="s">
        <v>858</v>
      </c>
      <c r="N1591" s="0" t="s">
        <v>1305</v>
      </c>
      <c r="O1591" s="0" t="s">
        <v>1674</v>
      </c>
      <c r="P1591" s="216" t="n">
        <v>5000</v>
      </c>
      <c r="S1591" s="0" t="s">
        <v>1026</v>
      </c>
      <c r="T1591" s="0" t="s">
        <v>784</v>
      </c>
      <c r="U1591" s="218" t="n">
        <v>2.99</v>
      </c>
      <c r="V1591" s="0" t="s">
        <v>2098</v>
      </c>
      <c r="W1591" s="0" t="s">
        <v>1605</v>
      </c>
      <c r="X1591" s="0" t="s">
        <v>1606</v>
      </c>
      <c r="Y1591" s="0" t="s">
        <v>1310</v>
      </c>
      <c r="Z1591" s="0" t="s">
        <v>571</v>
      </c>
      <c r="AA1591" s="0" t="n">
        <v>807512</v>
      </c>
      <c r="AB1591" s="215" t="n">
        <v>37036.875</v>
      </c>
      <c r="AC1591" s="215" t="n">
        <v>37036.875</v>
      </c>
    </row>
    <row r="1592" customFormat="false" ht="12.75" hidden="false" customHeight="false" outlineLevel="0" collapsed="false">
      <c r="A1592" s="208" t="str">
        <f aca="false">B1592&amp;" "&amp;C1592&amp;" "&amp;D1592</f>
        <v>US Natural Gas Physical</v>
      </c>
      <c r="B1592" s="208" t="str">
        <f aca="false">IF((LEFT(N1592,2)="US"),"US","")</f>
        <v>US</v>
      </c>
      <c r="C1592" s="208" t="str">
        <f aca="false">M1592</f>
        <v>Natural Gas</v>
      </c>
      <c r="D1592" s="208" t="str">
        <f aca="false">IF(ISNUMBER(FIND("Phy",N1592))=TRUE(),"Physical","Financial")</f>
        <v>Physical</v>
      </c>
      <c r="E1592" s="208" t="n">
        <f aca="false">IF(VLOOKUP(S1592,'DD-Lookup'!$J$6:$L$50,3,FALSE())="Monthly",(YEAR(AC1592)-YEAR(AB1592))*12+MONTH(AC1592)-MONTH(AB1592)+1,(AC1592-AB1592+1))</f>
        <v>1</v>
      </c>
      <c r="F1592" s="239" t="n">
        <f aca="false">E1592*SUM(P1592:Q1592)</f>
        <v>2500</v>
      </c>
      <c r="G1592" s="214" t="n">
        <v>1289893</v>
      </c>
      <c r="H1592" s="215" t="n">
        <v>37035.359849537</v>
      </c>
      <c r="I1592" s="0" t="s">
        <v>1183</v>
      </c>
      <c r="M1592" s="0" t="s">
        <v>858</v>
      </c>
      <c r="N1592" s="0" t="s">
        <v>1305</v>
      </c>
      <c r="O1592" s="0" t="s">
        <v>1363</v>
      </c>
      <c r="P1592" s="216" t="n">
        <v>2500</v>
      </c>
      <c r="S1592" s="0" t="s">
        <v>1026</v>
      </c>
      <c r="T1592" s="0" t="s">
        <v>784</v>
      </c>
      <c r="U1592" s="218" t="n">
        <v>4.0725</v>
      </c>
      <c r="V1592" s="0" t="s">
        <v>1468</v>
      </c>
      <c r="W1592" s="0" t="s">
        <v>1361</v>
      </c>
      <c r="X1592" s="0" t="s">
        <v>1362</v>
      </c>
      <c r="Y1592" s="0" t="s">
        <v>1310</v>
      </c>
      <c r="Z1592" s="0" t="s">
        <v>571</v>
      </c>
      <c r="AA1592" s="0" t="n">
        <v>807513</v>
      </c>
      <c r="AB1592" s="215" t="n">
        <v>37036.875</v>
      </c>
      <c r="AC1592" s="215" t="n">
        <v>37036.875</v>
      </c>
    </row>
    <row r="1593" customFormat="false" ht="12.75" hidden="false" customHeight="false" outlineLevel="0" collapsed="false">
      <c r="A1593" s="208" t="str">
        <f aca="false">B1593&amp;" "&amp;C1593&amp;" "&amp;D1593</f>
        <v>US Natural Gas Physical</v>
      </c>
      <c r="B1593" s="208" t="str">
        <f aca="false">IF((LEFT(N1593,2)="US"),"US","")</f>
        <v>US</v>
      </c>
      <c r="C1593" s="208" t="str">
        <f aca="false">M1593</f>
        <v>Natural Gas</v>
      </c>
      <c r="D1593" s="208" t="str">
        <f aca="false">IF(ISNUMBER(FIND("Phy",N1593))=TRUE(),"Physical","Financial")</f>
        <v>Physical</v>
      </c>
      <c r="E1593" s="208" t="n">
        <f aca="false">IF(VLOOKUP(S1593,'DD-Lookup'!$J$6:$L$50,3,FALSE())="Monthly",(YEAR(AC1593)-YEAR(AB1593))*12+MONTH(AC1593)-MONTH(AB1593)+1,(AC1593-AB1593+1))</f>
        <v>1</v>
      </c>
      <c r="F1593" s="239" t="n">
        <f aca="false">E1593*SUM(P1593:Q1593)</f>
        <v>10000</v>
      </c>
      <c r="G1593" s="214" t="n">
        <v>1289894</v>
      </c>
      <c r="H1593" s="215" t="n">
        <v>37035.359849537</v>
      </c>
      <c r="I1593" s="0" t="s">
        <v>1073</v>
      </c>
      <c r="M1593" s="0" t="s">
        <v>858</v>
      </c>
      <c r="N1593" s="0" t="s">
        <v>1305</v>
      </c>
      <c r="O1593" s="0" t="s">
        <v>1666</v>
      </c>
      <c r="P1593" s="216" t="n">
        <v>10000</v>
      </c>
      <c r="S1593" s="0" t="s">
        <v>1026</v>
      </c>
      <c r="T1593" s="0" t="s">
        <v>784</v>
      </c>
      <c r="U1593" s="218" t="n">
        <v>4.15</v>
      </c>
      <c r="V1593" s="0" t="s">
        <v>2119</v>
      </c>
      <c r="W1593" s="0" t="s">
        <v>1667</v>
      </c>
      <c r="X1593" s="0" t="s">
        <v>1668</v>
      </c>
      <c r="Y1593" s="0" t="s">
        <v>1310</v>
      </c>
      <c r="Z1593" s="0" t="s">
        <v>571</v>
      </c>
      <c r="AA1593" s="0" t="n">
        <v>807514</v>
      </c>
      <c r="AB1593" s="215" t="n">
        <v>37036.875</v>
      </c>
      <c r="AC1593" s="215" t="n">
        <v>37036.875</v>
      </c>
    </row>
    <row r="1594" customFormat="false" ht="12.75" hidden="false" customHeight="false" outlineLevel="0" collapsed="false">
      <c r="A1594" s="208" t="str">
        <f aca="false">B1594&amp;" "&amp;C1594&amp;" "&amp;D1594</f>
        <v>US Natural Gas Physical</v>
      </c>
      <c r="B1594" s="208" t="str">
        <f aca="false">IF((LEFT(N1594,2)="US"),"US","")</f>
        <v>US</v>
      </c>
      <c r="C1594" s="208" t="str">
        <f aca="false">M1594</f>
        <v>Natural Gas</v>
      </c>
      <c r="D1594" s="208" t="str">
        <f aca="false">IF(ISNUMBER(FIND("Phy",N1594))=TRUE(),"Physical","Financial")</f>
        <v>Physical</v>
      </c>
      <c r="E1594" s="208" t="n">
        <f aca="false">IF(VLOOKUP(S1594,'DD-Lookup'!$J$6:$L$50,3,FALSE())="Monthly",(YEAR(AC1594)-YEAR(AB1594))*12+MONTH(AC1594)-MONTH(AB1594)+1,(AC1594-AB1594+1))</f>
        <v>1</v>
      </c>
      <c r="F1594" s="239" t="n">
        <f aca="false">E1594*SUM(P1594:Q1594)</f>
        <v>10000</v>
      </c>
      <c r="G1594" s="214" t="n">
        <v>1289895</v>
      </c>
      <c r="H1594" s="215" t="n">
        <v>37035.3598611111</v>
      </c>
      <c r="I1594" s="0" t="s">
        <v>1399</v>
      </c>
      <c r="M1594" s="0" t="s">
        <v>858</v>
      </c>
      <c r="N1594" s="0" t="s">
        <v>1305</v>
      </c>
      <c r="O1594" s="0" t="s">
        <v>1442</v>
      </c>
      <c r="Q1594" s="216" t="n">
        <v>10000</v>
      </c>
      <c r="S1594" s="0" t="s">
        <v>1026</v>
      </c>
      <c r="T1594" s="0" t="s">
        <v>784</v>
      </c>
      <c r="U1594" s="218" t="n">
        <v>4.165</v>
      </c>
      <c r="V1594" s="0" t="s">
        <v>1768</v>
      </c>
      <c r="W1594" s="0" t="s">
        <v>1434</v>
      </c>
      <c r="X1594" s="0" t="s">
        <v>1435</v>
      </c>
      <c r="Y1594" s="0" t="s">
        <v>1310</v>
      </c>
      <c r="Z1594" s="0" t="s">
        <v>571</v>
      </c>
      <c r="AA1594" s="0" t="n">
        <v>807515</v>
      </c>
      <c r="AB1594" s="215" t="n">
        <v>37036.875</v>
      </c>
      <c r="AC1594" s="215" t="n">
        <v>37036.875</v>
      </c>
    </row>
    <row r="1595" customFormat="false" ht="12.75" hidden="false" customHeight="false" outlineLevel="0" collapsed="false">
      <c r="A1595" s="208" t="str">
        <f aca="false">B1595&amp;" "&amp;C1595&amp;" "&amp;D1595</f>
        <v>US Natural Gas Physical</v>
      </c>
      <c r="B1595" s="208" t="str">
        <f aca="false">IF((LEFT(N1595,2)="US"),"US","")</f>
        <v>US</v>
      </c>
      <c r="C1595" s="208" t="str">
        <f aca="false">M1595</f>
        <v>Natural Gas</v>
      </c>
      <c r="D1595" s="208" t="str">
        <f aca="false">IF(ISNUMBER(FIND("Phy",N1595))=TRUE(),"Physical","Financial")</f>
        <v>Physical</v>
      </c>
      <c r="E1595" s="208" t="n">
        <f aca="false">IF(VLOOKUP(S1595,'DD-Lookup'!$J$6:$L$50,3,FALSE())="Monthly",(YEAR(AC1595)-YEAR(AB1595))*12+MONTH(AC1595)-MONTH(AB1595)+1,(AC1595-AB1595+1))</f>
        <v>1</v>
      </c>
      <c r="F1595" s="239" t="n">
        <f aca="false">E1595*SUM(P1595:Q1595)</f>
        <v>5000</v>
      </c>
      <c r="G1595" s="214" t="n">
        <v>1289897</v>
      </c>
      <c r="H1595" s="215" t="n">
        <v>37035.3598726852</v>
      </c>
      <c r="I1595" s="0" t="s">
        <v>1183</v>
      </c>
      <c r="M1595" s="0" t="s">
        <v>858</v>
      </c>
      <c r="N1595" s="0" t="s">
        <v>1305</v>
      </c>
      <c r="O1595" s="0" t="s">
        <v>1372</v>
      </c>
      <c r="P1595" s="216" t="n">
        <v>5000</v>
      </c>
      <c r="S1595" s="0" t="s">
        <v>1026</v>
      </c>
      <c r="T1595" s="0" t="s">
        <v>784</v>
      </c>
      <c r="U1595" s="218" t="n">
        <v>4.0425</v>
      </c>
      <c r="V1595" s="0" t="s">
        <v>1769</v>
      </c>
      <c r="W1595" s="0" t="s">
        <v>1361</v>
      </c>
      <c r="X1595" s="0" t="s">
        <v>1362</v>
      </c>
      <c r="Y1595" s="0" t="s">
        <v>1310</v>
      </c>
      <c r="Z1595" s="0" t="s">
        <v>571</v>
      </c>
      <c r="AA1595" s="0" t="n">
        <v>807517</v>
      </c>
      <c r="AB1595" s="215" t="n">
        <v>37036.875</v>
      </c>
      <c r="AC1595" s="215" t="n">
        <v>37036.875</v>
      </c>
    </row>
    <row r="1596" customFormat="false" ht="12.75" hidden="false" customHeight="false" outlineLevel="0" collapsed="false">
      <c r="A1596" s="208" t="str">
        <f aca="false">B1596&amp;" "&amp;C1596&amp;" "&amp;D1596</f>
        <v>US Natural Gas Physical</v>
      </c>
      <c r="B1596" s="208" t="str">
        <f aca="false">IF((LEFT(N1596,2)="US"),"US","")</f>
        <v>US</v>
      </c>
      <c r="C1596" s="208" t="str">
        <f aca="false">M1596</f>
        <v>Natural Gas</v>
      </c>
      <c r="D1596" s="208" t="str">
        <f aca="false">IF(ISNUMBER(FIND("Phy",N1596))=TRUE(),"Physical","Financial")</f>
        <v>Physical</v>
      </c>
      <c r="E1596" s="208" t="n">
        <f aca="false">IF(VLOOKUP(S1596,'DD-Lookup'!$J$6:$L$50,3,FALSE())="Monthly",(YEAR(AC1596)-YEAR(AB1596))*12+MONTH(AC1596)-MONTH(AB1596)+1,(AC1596-AB1596+1))</f>
        <v>1</v>
      </c>
      <c r="F1596" s="239" t="n">
        <f aca="false">E1596*SUM(P1596:Q1596)</f>
        <v>5000</v>
      </c>
      <c r="G1596" s="214" t="n">
        <v>1289896</v>
      </c>
      <c r="H1596" s="215" t="n">
        <v>37035.3598726852</v>
      </c>
      <c r="I1596" s="0" t="s">
        <v>2120</v>
      </c>
      <c r="M1596" s="0" t="s">
        <v>858</v>
      </c>
      <c r="N1596" s="0" t="s">
        <v>1305</v>
      </c>
      <c r="O1596" s="0" t="s">
        <v>1313</v>
      </c>
      <c r="P1596" s="216" t="n">
        <v>5000</v>
      </c>
      <c r="S1596" s="0" t="s">
        <v>1026</v>
      </c>
      <c r="T1596" s="0" t="s">
        <v>784</v>
      </c>
      <c r="U1596" s="218" t="n">
        <v>4.09</v>
      </c>
      <c r="V1596" s="0" t="s">
        <v>2121</v>
      </c>
      <c r="W1596" s="0" t="s">
        <v>1314</v>
      </c>
      <c r="X1596" s="0" t="s">
        <v>1315</v>
      </c>
      <c r="Y1596" s="0" t="s">
        <v>1310</v>
      </c>
      <c r="Z1596" s="0" t="s">
        <v>571</v>
      </c>
      <c r="AA1596" s="0" t="n">
        <v>807516</v>
      </c>
      <c r="AB1596" s="215" t="n">
        <v>37036.875</v>
      </c>
      <c r="AC1596" s="215" t="n">
        <v>37036.875</v>
      </c>
    </row>
    <row r="1597" customFormat="false" ht="12.75" hidden="false" customHeight="false" outlineLevel="0" collapsed="false">
      <c r="A1597" s="208" t="str">
        <f aca="false">B1597&amp;" "&amp;C1597&amp;" "&amp;D1597</f>
        <v>US Natural Gas Physical</v>
      </c>
      <c r="B1597" s="208" t="str">
        <f aca="false">IF((LEFT(N1597,2)="US"),"US","")</f>
        <v>US</v>
      </c>
      <c r="C1597" s="208" t="str">
        <f aca="false">M1597</f>
        <v>Natural Gas</v>
      </c>
      <c r="D1597" s="208" t="str">
        <f aca="false">IF(ISNUMBER(FIND("Phy",N1597))=TRUE(),"Physical","Financial")</f>
        <v>Physical</v>
      </c>
      <c r="E1597" s="208" t="n">
        <f aca="false">IF(VLOOKUP(S1597,'DD-Lookup'!$J$6:$L$50,3,FALSE())="Monthly",(YEAR(AC1597)-YEAR(AB1597))*12+MONTH(AC1597)-MONTH(AB1597)+1,(AC1597-AB1597+1))</f>
        <v>1</v>
      </c>
      <c r="F1597" s="239" t="n">
        <f aca="false">E1597*SUM(P1597:Q1597)</f>
        <v>5000</v>
      </c>
      <c r="G1597" s="214" t="n">
        <v>1289898</v>
      </c>
      <c r="H1597" s="215" t="n">
        <v>37035.3598958333</v>
      </c>
      <c r="I1597" s="0" t="s">
        <v>1183</v>
      </c>
      <c r="M1597" s="0" t="s">
        <v>858</v>
      </c>
      <c r="N1597" s="0" t="s">
        <v>1305</v>
      </c>
      <c r="O1597" s="0" t="s">
        <v>1363</v>
      </c>
      <c r="P1597" s="216" t="n">
        <v>5000</v>
      </c>
      <c r="S1597" s="0" t="s">
        <v>1026</v>
      </c>
      <c r="T1597" s="0" t="s">
        <v>784</v>
      </c>
      <c r="U1597" s="218" t="n">
        <v>4.07</v>
      </c>
      <c r="V1597" s="0" t="s">
        <v>1468</v>
      </c>
      <c r="W1597" s="0" t="s">
        <v>1361</v>
      </c>
      <c r="X1597" s="0" t="s">
        <v>1362</v>
      </c>
      <c r="Y1597" s="0" t="s">
        <v>1310</v>
      </c>
      <c r="Z1597" s="0" t="s">
        <v>571</v>
      </c>
      <c r="AA1597" s="0" t="n">
        <v>807518</v>
      </c>
      <c r="AB1597" s="215" t="n">
        <v>37036.875</v>
      </c>
      <c r="AC1597" s="215" t="n">
        <v>37036.875</v>
      </c>
    </row>
    <row r="1598" customFormat="false" ht="12.75" hidden="false" customHeight="false" outlineLevel="0" collapsed="false">
      <c r="A1598" s="208" t="str">
        <f aca="false">B1598&amp;" "&amp;C1598&amp;" "&amp;D1598</f>
        <v>US Natural Gas Physical</v>
      </c>
      <c r="B1598" s="208" t="str">
        <f aca="false">IF((LEFT(N1598,2)="US"),"US","")</f>
        <v>US</v>
      </c>
      <c r="C1598" s="208" t="str">
        <f aca="false">M1598</f>
        <v>Natural Gas</v>
      </c>
      <c r="D1598" s="208" t="str">
        <f aca="false">IF(ISNUMBER(FIND("Phy",N1598))=TRUE(),"Physical","Financial")</f>
        <v>Physical</v>
      </c>
      <c r="E1598" s="208" t="n">
        <f aca="false">IF(VLOOKUP(S1598,'DD-Lookup'!$J$6:$L$50,3,FALSE())="Monthly",(YEAR(AC1598)-YEAR(AB1598))*12+MONTH(AC1598)-MONTH(AB1598)+1,(AC1598-AB1598+1))</f>
        <v>1</v>
      </c>
      <c r="F1598" s="239" t="n">
        <f aca="false">E1598*SUM(P1598:Q1598)</f>
        <v>5000</v>
      </c>
      <c r="G1598" s="214" t="n">
        <v>1289899</v>
      </c>
      <c r="H1598" s="215" t="n">
        <v>37035.3599074074</v>
      </c>
      <c r="I1598" s="0" t="s">
        <v>1773</v>
      </c>
      <c r="M1598" s="0" t="s">
        <v>858</v>
      </c>
      <c r="N1598" s="0" t="s">
        <v>1305</v>
      </c>
      <c r="O1598" s="0" t="s">
        <v>1581</v>
      </c>
      <c r="P1598" s="216" t="n">
        <v>5000</v>
      </c>
      <c r="S1598" s="0" t="s">
        <v>1026</v>
      </c>
      <c r="T1598" s="0" t="s">
        <v>784</v>
      </c>
      <c r="U1598" s="218" t="n">
        <v>8.8</v>
      </c>
      <c r="V1598" s="0" t="s">
        <v>1774</v>
      </c>
      <c r="W1598" s="0" t="s">
        <v>1579</v>
      </c>
      <c r="X1598" s="0" t="s">
        <v>1535</v>
      </c>
      <c r="Y1598" s="0" t="s">
        <v>1310</v>
      </c>
      <c r="Z1598" s="0" t="s">
        <v>571</v>
      </c>
      <c r="AA1598" s="0" t="n">
        <v>807519</v>
      </c>
      <c r="AB1598" s="215" t="n">
        <v>37036.875</v>
      </c>
      <c r="AC1598" s="215" t="n">
        <v>37036.875</v>
      </c>
    </row>
    <row r="1599" customFormat="false" ht="12.75" hidden="false" customHeight="false" outlineLevel="0" collapsed="false">
      <c r="A1599" s="208" t="str">
        <f aca="false">B1599&amp;" "&amp;C1599&amp;" "&amp;D1599</f>
        <v>US Natural Gas Physical</v>
      </c>
      <c r="B1599" s="208" t="str">
        <f aca="false">IF((LEFT(N1599,2)="US"),"US","")</f>
        <v>US</v>
      </c>
      <c r="C1599" s="208" t="str">
        <f aca="false">M1599</f>
        <v>Natural Gas</v>
      </c>
      <c r="D1599" s="208" t="str">
        <f aca="false">IF(ISNUMBER(FIND("Phy",N1599))=TRUE(),"Physical","Financial")</f>
        <v>Physical</v>
      </c>
      <c r="E1599" s="208" t="n">
        <f aca="false">IF(VLOOKUP(S1599,'DD-Lookup'!$J$6:$L$50,3,FALSE())="Monthly",(YEAR(AC1599)-YEAR(AB1599))*12+MONTH(AC1599)-MONTH(AB1599)+1,(AC1599-AB1599+1))</f>
        <v>30</v>
      </c>
      <c r="F1599" s="239" t="n">
        <f aca="false">E1599*SUM(P1599:Q1599)</f>
        <v>150000</v>
      </c>
      <c r="G1599" s="214" t="n">
        <v>1289900</v>
      </c>
      <c r="H1599" s="215" t="n">
        <v>37035.3599305556</v>
      </c>
      <c r="I1599" s="0" t="s">
        <v>1107</v>
      </c>
      <c r="M1599" s="0" t="s">
        <v>858</v>
      </c>
      <c r="N1599" s="0" t="s">
        <v>1305</v>
      </c>
      <c r="O1599" s="0" t="s">
        <v>1756</v>
      </c>
      <c r="Q1599" s="216" t="n">
        <v>5000</v>
      </c>
      <c r="S1599" s="0" t="s">
        <v>1026</v>
      </c>
      <c r="T1599" s="0" t="s">
        <v>784</v>
      </c>
      <c r="U1599" s="218" t="n">
        <v>11.355</v>
      </c>
      <c r="V1599" s="0" t="s">
        <v>1757</v>
      </c>
      <c r="W1599" s="0" t="s">
        <v>1758</v>
      </c>
      <c r="X1599" s="0" t="s">
        <v>1535</v>
      </c>
      <c r="Y1599" s="0" t="s">
        <v>1310</v>
      </c>
      <c r="Z1599" s="0" t="s">
        <v>571</v>
      </c>
      <c r="AA1599" s="0" t="s">
        <v>2122</v>
      </c>
      <c r="AB1599" s="215" t="n">
        <v>37043.875</v>
      </c>
      <c r="AC1599" s="215" t="n">
        <v>37072.875</v>
      </c>
    </row>
    <row r="1600" customFormat="false" ht="12.75" hidden="false" customHeight="false" outlineLevel="0" collapsed="false">
      <c r="A1600" s="208" t="str">
        <f aca="false">B1600&amp;" "&amp;C1600&amp;" "&amp;D1600</f>
        <v>US Natural Gas Physical</v>
      </c>
      <c r="B1600" s="208" t="str">
        <f aca="false">IF((LEFT(N1600,2)="US"),"US","")</f>
        <v>US</v>
      </c>
      <c r="C1600" s="208" t="str">
        <f aca="false">M1600</f>
        <v>Natural Gas</v>
      </c>
      <c r="D1600" s="208" t="str">
        <f aca="false">IF(ISNUMBER(FIND("Phy",N1600))=TRUE(),"Physical","Financial")</f>
        <v>Physical</v>
      </c>
      <c r="E1600" s="208" t="n">
        <f aca="false">IF(VLOOKUP(S1600,'DD-Lookup'!$J$6:$L$50,3,FALSE())="Monthly",(YEAR(AC1600)-YEAR(AB1600))*12+MONTH(AC1600)-MONTH(AB1600)+1,(AC1600-AB1600+1))</f>
        <v>1</v>
      </c>
      <c r="F1600" s="239" t="n">
        <f aca="false">E1600*SUM(P1600:Q1600)</f>
        <v>5000</v>
      </c>
      <c r="G1600" s="214" t="n">
        <v>1289901</v>
      </c>
      <c r="H1600" s="215" t="n">
        <v>37035.3599421296</v>
      </c>
      <c r="I1600" s="0" t="s">
        <v>2097</v>
      </c>
      <c r="M1600" s="0" t="s">
        <v>858</v>
      </c>
      <c r="N1600" s="0" t="s">
        <v>1305</v>
      </c>
      <c r="O1600" s="0" t="s">
        <v>1724</v>
      </c>
      <c r="P1600" s="216" t="n">
        <v>5000</v>
      </c>
      <c r="S1600" s="0" t="s">
        <v>1026</v>
      </c>
      <c r="T1600" s="0" t="s">
        <v>784</v>
      </c>
      <c r="U1600" s="218" t="n">
        <v>3.5</v>
      </c>
      <c r="V1600" s="0" t="s">
        <v>2123</v>
      </c>
      <c r="W1600" s="0" t="s">
        <v>1514</v>
      </c>
      <c r="X1600" s="0" t="s">
        <v>1535</v>
      </c>
      <c r="Y1600" s="0" t="s">
        <v>1310</v>
      </c>
      <c r="Z1600" s="0" t="s">
        <v>571</v>
      </c>
      <c r="AA1600" s="0" t="n">
        <v>807520</v>
      </c>
      <c r="AB1600" s="215" t="n">
        <v>37036.875</v>
      </c>
      <c r="AC1600" s="215" t="n">
        <v>37036.875</v>
      </c>
    </row>
    <row r="1601" customFormat="false" ht="12.75" hidden="false" customHeight="false" outlineLevel="0" collapsed="false">
      <c r="A1601" s="208" t="str">
        <f aca="false">B1601&amp;" "&amp;C1601&amp;" "&amp;D1601</f>
        <v>US Natural Gas Physical</v>
      </c>
      <c r="B1601" s="208" t="str">
        <f aca="false">IF((LEFT(N1601,2)="US"),"US","")</f>
        <v>US</v>
      </c>
      <c r="C1601" s="208" t="str">
        <f aca="false">M1601</f>
        <v>Natural Gas</v>
      </c>
      <c r="D1601" s="208" t="str">
        <f aca="false">IF(ISNUMBER(FIND("Phy",N1601))=TRUE(),"Physical","Financial")</f>
        <v>Physical</v>
      </c>
      <c r="E1601" s="208" t="n">
        <f aca="false">IF(VLOOKUP(S1601,'DD-Lookup'!$J$6:$L$50,3,FALSE())="Monthly",(YEAR(AC1601)-YEAR(AB1601))*12+MONTH(AC1601)-MONTH(AB1601)+1,(AC1601-AB1601+1))</f>
        <v>1</v>
      </c>
      <c r="F1601" s="239" t="n">
        <f aca="false">E1601*SUM(P1601:Q1601)</f>
        <v>10000</v>
      </c>
      <c r="G1601" s="214" t="n">
        <v>1289902</v>
      </c>
      <c r="H1601" s="215" t="n">
        <v>37035.3599652778</v>
      </c>
      <c r="I1601" s="0" t="s">
        <v>1317</v>
      </c>
      <c r="M1601" s="0" t="s">
        <v>858</v>
      </c>
      <c r="N1601" s="0" t="s">
        <v>1305</v>
      </c>
      <c r="O1601" s="0" t="s">
        <v>1306</v>
      </c>
      <c r="P1601" s="216" t="n">
        <v>10000</v>
      </c>
      <c r="S1601" s="0" t="s">
        <v>1026</v>
      </c>
      <c r="T1601" s="0" t="s">
        <v>784</v>
      </c>
      <c r="U1601" s="218" t="n">
        <v>4.2051</v>
      </c>
      <c r="V1601" s="0" t="s">
        <v>1402</v>
      </c>
      <c r="W1601" s="0" t="s">
        <v>1308</v>
      </c>
      <c r="X1601" s="0" t="s">
        <v>1309</v>
      </c>
      <c r="Y1601" s="0" t="s">
        <v>1310</v>
      </c>
      <c r="Z1601" s="0" t="s">
        <v>571</v>
      </c>
      <c r="AA1601" s="0" t="n">
        <v>807521</v>
      </c>
      <c r="AB1601" s="215" t="n">
        <v>37036.875</v>
      </c>
      <c r="AC1601" s="215" t="n">
        <v>37036.875</v>
      </c>
    </row>
    <row r="1602" customFormat="false" ht="12.75" hidden="false" customHeight="false" outlineLevel="0" collapsed="false">
      <c r="A1602" s="208" t="str">
        <f aca="false">B1602&amp;" "&amp;C1602&amp;" "&amp;D1602</f>
        <v>US Natural Gas Physical</v>
      </c>
      <c r="B1602" s="208" t="str">
        <f aca="false">IF((LEFT(N1602,2)="US"),"US","")</f>
        <v>US</v>
      </c>
      <c r="C1602" s="208" t="str">
        <f aca="false">M1602</f>
        <v>Natural Gas</v>
      </c>
      <c r="D1602" s="208" t="str">
        <f aca="false">IF(ISNUMBER(FIND("Phy",N1602))=TRUE(),"Physical","Financial")</f>
        <v>Physical</v>
      </c>
      <c r="E1602" s="208" t="n">
        <f aca="false">IF(VLOOKUP(S1602,'DD-Lookup'!$J$6:$L$50,3,FALSE())="Monthly",(YEAR(AC1602)-YEAR(AB1602))*12+MONTH(AC1602)-MONTH(AB1602)+1,(AC1602-AB1602+1))</f>
        <v>1</v>
      </c>
      <c r="F1602" s="239" t="n">
        <f aca="false">E1602*SUM(P1602:Q1602)</f>
        <v>5000</v>
      </c>
      <c r="G1602" s="214" t="n">
        <v>1289903</v>
      </c>
      <c r="H1602" s="215" t="n">
        <v>37035.3599652778</v>
      </c>
      <c r="I1602" s="0" t="s">
        <v>600</v>
      </c>
      <c r="M1602" s="0" t="s">
        <v>858</v>
      </c>
      <c r="N1602" s="0" t="s">
        <v>1305</v>
      </c>
      <c r="O1602" s="0" t="s">
        <v>1313</v>
      </c>
      <c r="Q1602" s="216" t="n">
        <v>5000</v>
      </c>
      <c r="S1602" s="0" t="s">
        <v>1026</v>
      </c>
      <c r="T1602" s="0" t="s">
        <v>784</v>
      </c>
      <c r="U1602" s="218" t="n">
        <v>4.09</v>
      </c>
      <c r="V1602" s="0" t="s">
        <v>1425</v>
      </c>
      <c r="W1602" s="0" t="s">
        <v>1314</v>
      </c>
      <c r="X1602" s="0" t="s">
        <v>1315</v>
      </c>
      <c r="Y1602" s="0" t="s">
        <v>1310</v>
      </c>
      <c r="Z1602" s="0" t="s">
        <v>571</v>
      </c>
      <c r="AA1602" s="0" t="n">
        <v>807522</v>
      </c>
      <c r="AB1602" s="215" t="n">
        <v>37036.875</v>
      </c>
      <c r="AC1602" s="215" t="n">
        <v>37036.875</v>
      </c>
    </row>
    <row r="1603" customFormat="false" ht="12.75" hidden="false" customHeight="false" outlineLevel="0" collapsed="false">
      <c r="A1603" s="208" t="str">
        <f aca="false">B1603&amp;" "&amp;C1603&amp;" "&amp;D1603</f>
        <v>US Natural Gas Physical</v>
      </c>
      <c r="B1603" s="208" t="str">
        <f aca="false">IF((LEFT(N1603,2)="US"),"US","")</f>
        <v>US</v>
      </c>
      <c r="C1603" s="208" t="str">
        <f aca="false">M1603</f>
        <v>Natural Gas</v>
      </c>
      <c r="D1603" s="208" t="str">
        <f aca="false">IF(ISNUMBER(FIND("Phy",N1603))=TRUE(),"Physical","Financial")</f>
        <v>Physical</v>
      </c>
      <c r="E1603" s="208" t="n">
        <f aca="false">IF(VLOOKUP(S1603,'DD-Lookup'!$J$6:$L$50,3,FALSE())="Monthly",(YEAR(AC1603)-YEAR(AB1603))*12+MONTH(AC1603)-MONTH(AB1603)+1,(AC1603-AB1603+1))</f>
        <v>1</v>
      </c>
      <c r="F1603" s="239" t="n">
        <f aca="false">E1603*SUM(P1603:Q1603)</f>
        <v>5000</v>
      </c>
      <c r="G1603" s="214" t="n">
        <v>1289905</v>
      </c>
      <c r="H1603" s="215" t="n">
        <v>37035.3600115741</v>
      </c>
      <c r="I1603" s="0" t="s">
        <v>1183</v>
      </c>
      <c r="M1603" s="0" t="s">
        <v>858</v>
      </c>
      <c r="N1603" s="0" t="s">
        <v>1305</v>
      </c>
      <c r="O1603" s="0" t="s">
        <v>1438</v>
      </c>
      <c r="P1603" s="216" t="n">
        <v>5000</v>
      </c>
      <c r="S1603" s="0" t="s">
        <v>1026</v>
      </c>
      <c r="T1603" s="0" t="s">
        <v>784</v>
      </c>
      <c r="U1603" s="218" t="n">
        <v>4.36</v>
      </c>
      <c r="V1603" s="0" t="s">
        <v>1307</v>
      </c>
      <c r="W1603" s="0" t="s">
        <v>1439</v>
      </c>
      <c r="X1603" s="0" t="s">
        <v>1440</v>
      </c>
      <c r="Y1603" s="0" t="s">
        <v>1310</v>
      </c>
      <c r="Z1603" s="0" t="s">
        <v>571</v>
      </c>
      <c r="AA1603" s="0" t="n">
        <v>807526</v>
      </c>
      <c r="AB1603" s="215" t="n">
        <v>37036.875</v>
      </c>
      <c r="AC1603" s="215" t="n">
        <v>37036.875</v>
      </c>
    </row>
    <row r="1604" customFormat="false" ht="12.75" hidden="false" customHeight="false" outlineLevel="0" collapsed="false">
      <c r="A1604" s="208" t="str">
        <f aca="false">B1604&amp;" "&amp;C1604&amp;" "&amp;D1604</f>
        <v>US Natural Gas Physical</v>
      </c>
      <c r="B1604" s="208" t="str">
        <f aca="false">IF((LEFT(N1604,2)="US"),"US","")</f>
        <v>US</v>
      </c>
      <c r="C1604" s="208" t="str">
        <f aca="false">M1604</f>
        <v>Natural Gas</v>
      </c>
      <c r="D1604" s="208" t="str">
        <f aca="false">IF(ISNUMBER(FIND("Phy",N1604))=TRUE(),"Physical","Financial")</f>
        <v>Physical</v>
      </c>
      <c r="E1604" s="208" t="n">
        <f aca="false">IF(VLOOKUP(S1604,'DD-Lookup'!$J$6:$L$50,3,FALSE())="Monthly",(YEAR(AC1604)-YEAR(AB1604))*12+MONTH(AC1604)-MONTH(AB1604)+1,(AC1604-AB1604+1))</f>
        <v>1</v>
      </c>
      <c r="F1604" s="239" t="n">
        <f aca="false">E1604*SUM(P1604:Q1604)</f>
        <v>10000</v>
      </c>
      <c r="G1604" s="214" t="n">
        <v>1289906</v>
      </c>
      <c r="H1604" s="215" t="n">
        <v>37035.3600694445</v>
      </c>
      <c r="I1604" s="0" t="s">
        <v>600</v>
      </c>
      <c r="M1604" s="0" t="s">
        <v>858</v>
      </c>
      <c r="N1604" s="0" t="s">
        <v>1305</v>
      </c>
      <c r="O1604" s="0" t="s">
        <v>1577</v>
      </c>
      <c r="P1604" s="216" t="n">
        <v>10000</v>
      </c>
      <c r="S1604" s="0" t="s">
        <v>1026</v>
      </c>
      <c r="T1604" s="0" t="s">
        <v>784</v>
      </c>
      <c r="U1604" s="218" t="n">
        <v>7.6</v>
      </c>
      <c r="V1604" s="0" t="s">
        <v>2124</v>
      </c>
      <c r="W1604" s="0" t="s">
        <v>1579</v>
      </c>
      <c r="X1604" s="0" t="s">
        <v>1535</v>
      </c>
      <c r="Y1604" s="0" t="s">
        <v>1310</v>
      </c>
      <c r="Z1604" s="0" t="s">
        <v>571</v>
      </c>
      <c r="AA1604" s="0" t="n">
        <v>807527</v>
      </c>
      <c r="AB1604" s="215" t="n">
        <v>37036.875</v>
      </c>
      <c r="AC1604" s="215" t="n">
        <v>37036.875</v>
      </c>
    </row>
    <row r="1605" customFormat="false" ht="12.75" hidden="false" customHeight="false" outlineLevel="0" collapsed="false">
      <c r="A1605" s="208" t="str">
        <f aca="false">B1605&amp;" "&amp;C1605&amp;" "&amp;D1605</f>
        <v>US Natural Gas Physical</v>
      </c>
      <c r="B1605" s="208" t="str">
        <f aca="false">IF((LEFT(N1605,2)="US"),"US","")</f>
        <v>US</v>
      </c>
      <c r="C1605" s="208" t="str">
        <f aca="false">M1605</f>
        <v>Natural Gas</v>
      </c>
      <c r="D1605" s="208" t="str">
        <f aca="false">IF(ISNUMBER(FIND("Phy",N1605))=TRUE(),"Physical","Financial")</f>
        <v>Physical</v>
      </c>
      <c r="E1605" s="208" t="n">
        <f aca="false">IF(VLOOKUP(S1605,'DD-Lookup'!$J$6:$L$50,3,FALSE())="Monthly",(YEAR(AC1605)-YEAR(AB1605))*12+MONTH(AC1605)-MONTH(AB1605)+1,(AC1605-AB1605+1))</f>
        <v>1</v>
      </c>
      <c r="F1605" s="239" t="n">
        <f aca="false">E1605*SUM(P1605:Q1605)</f>
        <v>4170</v>
      </c>
      <c r="G1605" s="214" t="n">
        <v>1289907</v>
      </c>
      <c r="H1605" s="215" t="n">
        <v>37035.3601041667</v>
      </c>
      <c r="I1605" s="0" t="s">
        <v>1183</v>
      </c>
      <c r="M1605" s="0" t="s">
        <v>858</v>
      </c>
      <c r="N1605" s="0" t="s">
        <v>1305</v>
      </c>
      <c r="O1605" s="0" t="s">
        <v>1448</v>
      </c>
      <c r="P1605" s="216" t="n">
        <v>4170</v>
      </c>
      <c r="S1605" s="0" t="s">
        <v>1026</v>
      </c>
      <c r="T1605" s="0" t="s">
        <v>784</v>
      </c>
      <c r="U1605" s="218" t="n">
        <v>4.36</v>
      </c>
      <c r="V1605" s="0" t="s">
        <v>1307</v>
      </c>
      <c r="W1605" s="0" t="s">
        <v>1439</v>
      </c>
      <c r="X1605" s="0" t="s">
        <v>1440</v>
      </c>
      <c r="Y1605" s="0" t="s">
        <v>1310</v>
      </c>
      <c r="Z1605" s="0" t="s">
        <v>571</v>
      </c>
      <c r="AA1605" s="0" t="n">
        <v>807529</v>
      </c>
      <c r="AB1605" s="215" t="n">
        <v>37036.875</v>
      </c>
      <c r="AC1605" s="215" t="n">
        <v>37036.875</v>
      </c>
    </row>
    <row r="1606" customFormat="false" ht="12.75" hidden="false" customHeight="false" outlineLevel="0" collapsed="false">
      <c r="A1606" s="208" t="str">
        <f aca="false">B1606&amp;" "&amp;C1606&amp;" "&amp;D1606</f>
        <v>US Natural Gas Physical</v>
      </c>
      <c r="B1606" s="208" t="str">
        <f aca="false">IF((LEFT(N1606,2)="US"),"US","")</f>
        <v>US</v>
      </c>
      <c r="C1606" s="208" t="str">
        <f aca="false">M1606</f>
        <v>Natural Gas</v>
      </c>
      <c r="D1606" s="208" t="str">
        <f aca="false">IF(ISNUMBER(FIND("Phy",N1606))=TRUE(),"Physical","Financial")</f>
        <v>Physical</v>
      </c>
      <c r="E1606" s="208" t="n">
        <f aca="false">IF(VLOOKUP(S1606,'DD-Lookup'!$J$6:$L$50,3,FALSE())="Monthly",(YEAR(AC1606)-YEAR(AB1606))*12+MONTH(AC1606)-MONTH(AB1606)+1,(AC1606-AB1606+1))</f>
        <v>1</v>
      </c>
      <c r="F1606" s="239" t="n">
        <f aca="false">E1606*SUM(P1606:Q1606)</f>
        <v>5000</v>
      </c>
      <c r="G1606" s="214" t="n">
        <v>1289908</v>
      </c>
      <c r="H1606" s="215" t="n">
        <v>37035.3601041667</v>
      </c>
      <c r="I1606" s="0" t="s">
        <v>1750</v>
      </c>
      <c r="M1606" s="0" t="s">
        <v>858</v>
      </c>
      <c r="N1606" s="0" t="s">
        <v>1305</v>
      </c>
      <c r="O1606" s="0" t="s">
        <v>1596</v>
      </c>
      <c r="P1606" s="216" t="n">
        <v>5000</v>
      </c>
      <c r="S1606" s="0" t="s">
        <v>1026</v>
      </c>
      <c r="T1606" s="0" t="s">
        <v>784</v>
      </c>
      <c r="U1606" s="218" t="n">
        <v>4.05</v>
      </c>
      <c r="V1606" s="0" t="s">
        <v>2125</v>
      </c>
      <c r="W1606" s="0" t="s">
        <v>1314</v>
      </c>
      <c r="X1606" s="0" t="s">
        <v>1315</v>
      </c>
      <c r="Y1606" s="0" t="s">
        <v>1310</v>
      </c>
      <c r="Z1606" s="0" t="s">
        <v>571</v>
      </c>
      <c r="AA1606" s="0" t="n">
        <v>807528</v>
      </c>
      <c r="AB1606" s="215" t="n">
        <v>37036.875</v>
      </c>
      <c r="AC1606" s="215" t="n">
        <v>37036.875</v>
      </c>
    </row>
    <row r="1607" customFormat="false" ht="12.75" hidden="false" customHeight="false" outlineLevel="0" collapsed="false">
      <c r="A1607" s="208" t="str">
        <f aca="false">B1607&amp;" "&amp;C1607&amp;" "&amp;D1607</f>
        <v>US Natural Gas Physical</v>
      </c>
      <c r="B1607" s="208" t="str">
        <f aca="false">IF((LEFT(N1607,2)="US"),"US","")</f>
        <v>US</v>
      </c>
      <c r="C1607" s="208" t="str">
        <f aca="false">M1607</f>
        <v>Natural Gas</v>
      </c>
      <c r="D1607" s="208" t="str">
        <f aca="false">IF(ISNUMBER(FIND("Phy",N1607))=TRUE(),"Physical","Financial")</f>
        <v>Physical</v>
      </c>
      <c r="E1607" s="208" t="n">
        <f aca="false">IF(VLOOKUP(S1607,'DD-Lookup'!$J$6:$L$50,3,FALSE())="Monthly",(YEAR(AC1607)-YEAR(AB1607))*12+MONTH(AC1607)-MONTH(AB1607)+1,(AC1607-AB1607+1))</f>
        <v>1</v>
      </c>
      <c r="F1607" s="239" t="n">
        <f aca="false">E1607*SUM(P1607:Q1607)</f>
        <v>1500</v>
      </c>
      <c r="G1607" s="214" t="n">
        <v>1289912</v>
      </c>
      <c r="H1607" s="215" t="n">
        <v>37035.360150463</v>
      </c>
      <c r="I1607" s="0" t="s">
        <v>1225</v>
      </c>
      <c r="M1607" s="0" t="s">
        <v>858</v>
      </c>
      <c r="N1607" s="0" t="s">
        <v>1305</v>
      </c>
      <c r="O1607" s="0" t="s">
        <v>1736</v>
      </c>
      <c r="P1607" s="216" t="n">
        <v>1500</v>
      </c>
      <c r="S1607" s="0" t="s">
        <v>1026</v>
      </c>
      <c r="T1607" s="0" t="s">
        <v>784</v>
      </c>
      <c r="U1607" s="218" t="n">
        <v>2.925</v>
      </c>
      <c r="V1607" s="0" t="s">
        <v>2118</v>
      </c>
      <c r="W1607" s="0" t="s">
        <v>1605</v>
      </c>
      <c r="X1607" s="0" t="s">
        <v>1606</v>
      </c>
      <c r="Y1607" s="0" t="s">
        <v>1310</v>
      </c>
      <c r="Z1607" s="0" t="s">
        <v>571</v>
      </c>
      <c r="AA1607" s="0" t="n">
        <v>807531</v>
      </c>
      <c r="AB1607" s="215" t="n">
        <v>37036.875</v>
      </c>
      <c r="AC1607" s="215" t="n">
        <v>37036.875</v>
      </c>
    </row>
    <row r="1608" customFormat="false" ht="12.75" hidden="false" customHeight="false" outlineLevel="0" collapsed="false">
      <c r="A1608" s="208" t="str">
        <f aca="false">B1608&amp;" "&amp;C1608&amp;" "&amp;D1608</f>
        <v>US Natural Gas Physical</v>
      </c>
      <c r="B1608" s="208" t="str">
        <f aca="false">IF((LEFT(N1608,2)="US"),"US","")</f>
        <v>US</v>
      </c>
      <c r="C1608" s="208" t="str">
        <f aca="false">M1608</f>
        <v>Natural Gas</v>
      </c>
      <c r="D1608" s="208" t="str">
        <f aca="false">IF(ISNUMBER(FIND("Phy",N1608))=TRUE(),"Physical","Financial")</f>
        <v>Physical</v>
      </c>
      <c r="E1608" s="208" t="n">
        <f aca="false">IF(VLOOKUP(S1608,'DD-Lookup'!$J$6:$L$50,3,FALSE())="Monthly",(YEAR(AC1608)-YEAR(AB1608))*12+MONTH(AC1608)-MONTH(AB1608)+1,(AC1608-AB1608+1))</f>
        <v>1</v>
      </c>
      <c r="F1608" s="239" t="n">
        <f aca="false">E1608*SUM(P1608:Q1608)</f>
        <v>5000</v>
      </c>
      <c r="G1608" s="214" t="n">
        <v>1289913</v>
      </c>
      <c r="H1608" s="215" t="n">
        <v>37035.360162037</v>
      </c>
      <c r="I1608" s="0" t="s">
        <v>1672</v>
      </c>
      <c r="M1608" s="0" t="s">
        <v>858</v>
      </c>
      <c r="N1608" s="0" t="s">
        <v>1305</v>
      </c>
      <c r="O1608" s="0" t="s">
        <v>1491</v>
      </c>
      <c r="P1608" s="216" t="n">
        <v>5000</v>
      </c>
      <c r="S1608" s="0" t="s">
        <v>1026</v>
      </c>
      <c r="T1608" s="0" t="s">
        <v>784</v>
      </c>
      <c r="U1608" s="218" t="n">
        <v>4.38</v>
      </c>
      <c r="V1608" s="0" t="s">
        <v>1673</v>
      </c>
      <c r="W1608" s="0" t="s">
        <v>1493</v>
      </c>
      <c r="X1608" s="0" t="s">
        <v>1494</v>
      </c>
      <c r="Y1608" s="0" t="s">
        <v>1310</v>
      </c>
      <c r="Z1608" s="0" t="s">
        <v>571</v>
      </c>
      <c r="AA1608" s="0" t="n">
        <v>807530</v>
      </c>
      <c r="AB1608" s="215" t="n">
        <v>37036.875</v>
      </c>
      <c r="AC1608" s="215" t="n">
        <v>37036.875</v>
      </c>
    </row>
    <row r="1609" customFormat="false" ht="12.75" hidden="false" customHeight="false" outlineLevel="0" collapsed="false">
      <c r="A1609" s="208" t="str">
        <f aca="false">B1609&amp;" "&amp;C1609&amp;" "&amp;D1609</f>
        <v>US Natural Gas Physical</v>
      </c>
      <c r="B1609" s="208" t="str">
        <f aca="false">IF((LEFT(N1609,2)="US"),"US","")</f>
        <v>US</v>
      </c>
      <c r="C1609" s="208" t="str">
        <f aca="false">M1609</f>
        <v>Natural Gas</v>
      </c>
      <c r="D1609" s="208" t="str">
        <f aca="false">IF(ISNUMBER(FIND("Phy",N1609))=TRUE(),"Physical","Financial")</f>
        <v>Physical</v>
      </c>
      <c r="E1609" s="208" t="n">
        <f aca="false">IF(VLOOKUP(S1609,'DD-Lookup'!$J$6:$L$50,3,FALSE())="Monthly",(YEAR(AC1609)-YEAR(AB1609))*12+MONTH(AC1609)-MONTH(AB1609)+1,(AC1609-AB1609+1))</f>
        <v>1</v>
      </c>
      <c r="F1609" s="239" t="n">
        <f aca="false">E1609*SUM(P1609:Q1609)</f>
        <v>5000</v>
      </c>
      <c r="G1609" s="214" t="n">
        <v>1289914</v>
      </c>
      <c r="H1609" s="215" t="n">
        <v>37035.3602314815</v>
      </c>
      <c r="I1609" s="0" t="s">
        <v>1399</v>
      </c>
      <c r="M1609" s="0" t="s">
        <v>858</v>
      </c>
      <c r="N1609" s="0" t="s">
        <v>1305</v>
      </c>
      <c r="O1609" s="0" t="s">
        <v>1577</v>
      </c>
      <c r="P1609" s="216" t="n">
        <v>5000</v>
      </c>
      <c r="S1609" s="0" t="s">
        <v>1026</v>
      </c>
      <c r="T1609" s="0" t="s">
        <v>784</v>
      </c>
      <c r="U1609" s="218" t="n">
        <v>7.5</v>
      </c>
      <c r="V1609" s="0" t="s">
        <v>1593</v>
      </c>
      <c r="W1609" s="0" t="s">
        <v>1579</v>
      </c>
      <c r="X1609" s="0" t="s">
        <v>1535</v>
      </c>
      <c r="Y1609" s="0" t="s">
        <v>1310</v>
      </c>
      <c r="Z1609" s="0" t="s">
        <v>571</v>
      </c>
      <c r="AA1609" s="0" t="n">
        <v>807532</v>
      </c>
      <c r="AB1609" s="215" t="n">
        <v>37036.875</v>
      </c>
      <c r="AC1609" s="215" t="n">
        <v>37036.875</v>
      </c>
    </row>
    <row r="1610" customFormat="false" ht="12.75" hidden="false" customHeight="false" outlineLevel="0" collapsed="false">
      <c r="A1610" s="208" t="str">
        <f aca="false">B1610&amp;" "&amp;C1610&amp;" "&amp;D1610</f>
        <v>US Natural Gas Financial</v>
      </c>
      <c r="B1610" s="208" t="str">
        <f aca="false">IF((LEFT(N1610,2)="US"),"US","")</f>
        <v>US</v>
      </c>
      <c r="C1610" s="208" t="str">
        <f aca="false">M1610</f>
        <v>Natural Gas</v>
      </c>
      <c r="D1610" s="208" t="str">
        <f aca="false">IF(ISNUMBER(FIND("Phy",N1610))=TRUE(),"Physical","Financial")</f>
        <v>Financial</v>
      </c>
      <c r="E1610" s="208" t="n">
        <f aca="false">IF(VLOOKUP(S1610,'DD-Lookup'!$J$6:$L$50,3,FALSE())="Monthly",(YEAR(AC1610)-YEAR(AB1610))*12+MONTH(AC1610)-MONTH(AB1610)+1,(AC1610-AB1610+1))</f>
        <v>153</v>
      </c>
      <c r="F1610" s="239" t="n">
        <f aca="false">E1610*SUM(P1610:Q1610)</f>
        <v>765000</v>
      </c>
      <c r="G1610" s="214" t="n">
        <v>1289918</v>
      </c>
      <c r="H1610" s="215" t="n">
        <v>37035.3603240741</v>
      </c>
      <c r="I1610" s="0" t="s">
        <v>1112</v>
      </c>
      <c r="M1610" s="0" t="s">
        <v>858</v>
      </c>
      <c r="N1610" s="0" t="s">
        <v>1024</v>
      </c>
      <c r="O1610" s="0" t="s">
        <v>1303</v>
      </c>
      <c r="Q1610" s="216" t="n">
        <v>5000</v>
      </c>
      <c r="S1610" s="0" t="s">
        <v>1026</v>
      </c>
      <c r="T1610" s="0" t="s">
        <v>784</v>
      </c>
      <c r="U1610" s="218" t="n">
        <v>4.32</v>
      </c>
      <c r="V1610" s="0" t="s">
        <v>2126</v>
      </c>
      <c r="W1610" s="0" t="s">
        <v>1028</v>
      </c>
      <c r="X1610" s="0" t="s">
        <v>1029</v>
      </c>
      <c r="Y1610" s="0" t="s">
        <v>838</v>
      </c>
      <c r="Z1610" s="0" t="s">
        <v>571</v>
      </c>
      <c r="AA1610" s="0" t="s">
        <v>2127</v>
      </c>
      <c r="AB1610" s="215" t="n">
        <v>37043</v>
      </c>
      <c r="AC1610" s="215" t="n">
        <v>37195</v>
      </c>
    </row>
    <row r="1611" customFormat="false" ht="12.75" hidden="false" customHeight="false" outlineLevel="0" collapsed="false">
      <c r="A1611" s="208" t="str">
        <f aca="false">B1611&amp;" "&amp;C1611&amp;" "&amp;D1611</f>
        <v>US Natural Gas Financial</v>
      </c>
      <c r="B1611" s="208" t="str">
        <f aca="false">IF((LEFT(N1611,2)="US"),"US","")</f>
        <v>US</v>
      </c>
      <c r="C1611" s="208" t="str">
        <f aca="false">M1611</f>
        <v>Natural Gas</v>
      </c>
      <c r="D1611" s="208" t="str">
        <f aca="false">IF(ISNUMBER(FIND("Phy",N1611))=TRUE(),"Physical","Financial")</f>
        <v>Financial</v>
      </c>
      <c r="E1611" s="208" t="n">
        <f aca="false">IF(VLOOKUP(S1611,'DD-Lookup'!$J$6:$L$50,3,FALSE())="Monthly",(YEAR(AC1611)-YEAR(AB1611))*12+MONTH(AC1611)-MONTH(AB1611)+1,(AC1611-AB1611+1))</f>
        <v>30</v>
      </c>
      <c r="F1611" s="239" t="n">
        <f aca="false">E1611*SUM(P1611:Q1611)</f>
        <v>900000</v>
      </c>
      <c r="G1611" s="214" t="n">
        <v>1289919</v>
      </c>
      <c r="H1611" s="215" t="n">
        <v>37035.3603356482</v>
      </c>
      <c r="I1611" s="0" t="s">
        <v>1107</v>
      </c>
      <c r="M1611" s="0" t="s">
        <v>858</v>
      </c>
      <c r="N1611" s="0" t="s">
        <v>1482</v>
      </c>
      <c r="O1611" s="0" t="s">
        <v>1742</v>
      </c>
      <c r="P1611" s="216" t="n">
        <v>30000</v>
      </c>
      <c r="S1611" s="0" t="s">
        <v>1026</v>
      </c>
      <c r="T1611" s="0" t="s">
        <v>784</v>
      </c>
      <c r="U1611" s="218" t="n">
        <v>0.4175</v>
      </c>
      <c r="V1611" s="0" t="s">
        <v>2128</v>
      </c>
      <c r="W1611" s="0" t="s">
        <v>1485</v>
      </c>
      <c r="X1611" s="0" t="s">
        <v>1486</v>
      </c>
      <c r="Y1611" s="0" t="s">
        <v>838</v>
      </c>
      <c r="Z1611" s="0" t="s">
        <v>571</v>
      </c>
      <c r="AA1611" s="0" t="s">
        <v>2129</v>
      </c>
      <c r="AB1611" s="215" t="n">
        <v>37043.875</v>
      </c>
      <c r="AC1611" s="215" t="n">
        <v>37072.875</v>
      </c>
    </row>
    <row r="1612" customFormat="false" ht="12.75" hidden="false" customHeight="false" outlineLevel="0" collapsed="false">
      <c r="A1612" s="208" t="str">
        <f aca="false">B1612&amp;" "&amp;C1612&amp;" "&amp;D1612</f>
        <v>US Natural Gas Physical</v>
      </c>
      <c r="B1612" s="208" t="str">
        <f aca="false">IF((LEFT(N1612,2)="US"),"US","")</f>
        <v>US</v>
      </c>
      <c r="C1612" s="208" t="str">
        <f aca="false">M1612</f>
        <v>Natural Gas</v>
      </c>
      <c r="D1612" s="208" t="str">
        <f aca="false">IF(ISNUMBER(FIND("Phy",N1612))=TRUE(),"Physical","Financial")</f>
        <v>Physical</v>
      </c>
      <c r="E1612" s="208" t="n">
        <f aca="false">IF(VLOOKUP(S1612,'DD-Lookup'!$J$6:$L$50,3,FALSE())="Monthly",(YEAR(AC1612)-YEAR(AB1612))*12+MONTH(AC1612)-MONTH(AB1612)+1,(AC1612-AB1612+1))</f>
        <v>1</v>
      </c>
      <c r="F1612" s="239" t="n">
        <f aca="false">E1612*SUM(P1612:Q1612)</f>
        <v>10000</v>
      </c>
      <c r="G1612" s="214" t="n">
        <v>1289920</v>
      </c>
      <c r="H1612" s="215" t="n">
        <v>37035.3603819445</v>
      </c>
      <c r="I1612" s="0" t="s">
        <v>1107</v>
      </c>
      <c r="M1612" s="0" t="s">
        <v>858</v>
      </c>
      <c r="N1612" s="0" t="s">
        <v>1305</v>
      </c>
      <c r="O1612" s="0" t="s">
        <v>1724</v>
      </c>
      <c r="Q1612" s="216" t="n">
        <v>10000</v>
      </c>
      <c r="S1612" s="0" t="s">
        <v>1026</v>
      </c>
      <c r="T1612" s="0" t="s">
        <v>784</v>
      </c>
      <c r="U1612" s="218" t="n">
        <v>3.525</v>
      </c>
      <c r="V1612" s="0" t="s">
        <v>1757</v>
      </c>
      <c r="W1612" s="0" t="s">
        <v>1514</v>
      </c>
      <c r="X1612" s="0" t="s">
        <v>1535</v>
      </c>
      <c r="Y1612" s="0" t="s">
        <v>1310</v>
      </c>
      <c r="Z1612" s="0" t="s">
        <v>571</v>
      </c>
      <c r="AA1612" s="0" t="n">
        <v>807533</v>
      </c>
      <c r="AB1612" s="215" t="n">
        <v>37036.875</v>
      </c>
      <c r="AC1612" s="215" t="n">
        <v>37036.875</v>
      </c>
    </row>
    <row r="1613" customFormat="false" ht="12.75" hidden="false" customHeight="false" outlineLevel="0" collapsed="false">
      <c r="A1613" s="208" t="str">
        <f aca="false">B1613&amp;" "&amp;C1613&amp;" "&amp;D1613</f>
        <v>US Natural Gas Physical</v>
      </c>
      <c r="B1613" s="208" t="str">
        <f aca="false">IF((LEFT(N1613,2)="US"),"US","")</f>
        <v>US</v>
      </c>
      <c r="C1613" s="208" t="str">
        <f aca="false">M1613</f>
        <v>Natural Gas</v>
      </c>
      <c r="D1613" s="208" t="str">
        <f aca="false">IF(ISNUMBER(FIND("Phy",N1613))=TRUE(),"Physical","Financial")</f>
        <v>Physical</v>
      </c>
      <c r="E1613" s="208" t="n">
        <f aca="false">IF(VLOOKUP(S1613,'DD-Lookup'!$J$6:$L$50,3,FALSE())="Monthly",(YEAR(AC1613)-YEAR(AB1613))*12+MONTH(AC1613)-MONTH(AB1613)+1,(AC1613-AB1613+1))</f>
        <v>1</v>
      </c>
      <c r="F1613" s="239" t="n">
        <f aca="false">E1613*SUM(P1613:Q1613)</f>
        <v>5000</v>
      </c>
      <c r="G1613" s="214" t="n">
        <v>1289921</v>
      </c>
      <c r="H1613" s="215" t="n">
        <v>37035.3603935185</v>
      </c>
      <c r="I1613" s="0" t="s">
        <v>1183</v>
      </c>
      <c r="M1613" s="0" t="s">
        <v>858</v>
      </c>
      <c r="N1613" s="0" t="s">
        <v>1305</v>
      </c>
      <c r="O1613" s="0" t="s">
        <v>1372</v>
      </c>
      <c r="P1613" s="216" t="n">
        <v>5000</v>
      </c>
      <c r="S1613" s="0" t="s">
        <v>1026</v>
      </c>
      <c r="T1613" s="0" t="s">
        <v>784</v>
      </c>
      <c r="U1613" s="218" t="n">
        <v>4.035</v>
      </c>
      <c r="V1613" s="0" t="s">
        <v>1769</v>
      </c>
      <c r="W1613" s="0" t="s">
        <v>1361</v>
      </c>
      <c r="X1613" s="0" t="s">
        <v>1362</v>
      </c>
      <c r="Y1613" s="0" t="s">
        <v>1310</v>
      </c>
      <c r="Z1613" s="0" t="s">
        <v>571</v>
      </c>
      <c r="AA1613" s="0" t="n">
        <v>807534</v>
      </c>
      <c r="AB1613" s="215" t="n">
        <v>37036.875</v>
      </c>
      <c r="AC1613" s="215" t="n">
        <v>37036.875</v>
      </c>
    </row>
    <row r="1614" customFormat="false" ht="12.75" hidden="false" customHeight="false" outlineLevel="0" collapsed="false">
      <c r="A1614" s="208" t="str">
        <f aca="false">B1614&amp;" "&amp;C1614&amp;" "&amp;D1614</f>
        <v>US Natural Gas Physical</v>
      </c>
      <c r="B1614" s="208" t="str">
        <f aca="false">IF((LEFT(N1614,2)="US"),"US","")</f>
        <v>US</v>
      </c>
      <c r="C1614" s="208" t="str">
        <f aca="false">M1614</f>
        <v>Natural Gas</v>
      </c>
      <c r="D1614" s="208" t="str">
        <f aca="false">IF(ISNUMBER(FIND("Phy",N1614))=TRUE(),"Physical","Financial")</f>
        <v>Physical</v>
      </c>
      <c r="E1614" s="208" t="n">
        <f aca="false">IF(VLOOKUP(S1614,'DD-Lookup'!$J$6:$L$50,3,FALSE())="Monthly",(YEAR(AC1614)-YEAR(AB1614))*12+MONTH(AC1614)-MONTH(AB1614)+1,(AC1614-AB1614+1))</f>
        <v>1</v>
      </c>
      <c r="F1614" s="239" t="n">
        <f aca="false">E1614*SUM(P1614:Q1614)</f>
        <v>950</v>
      </c>
      <c r="G1614" s="214" t="n">
        <v>1289922</v>
      </c>
      <c r="H1614" s="215" t="n">
        <v>37035.3604050926</v>
      </c>
      <c r="I1614" s="0" t="s">
        <v>1976</v>
      </c>
      <c r="M1614" s="0" t="s">
        <v>858</v>
      </c>
      <c r="N1614" s="0" t="s">
        <v>1305</v>
      </c>
      <c r="O1614" s="0" t="s">
        <v>1438</v>
      </c>
      <c r="Q1614" s="216" t="n">
        <v>950</v>
      </c>
      <c r="S1614" s="0" t="s">
        <v>1026</v>
      </c>
      <c r="T1614" s="0" t="s">
        <v>784</v>
      </c>
      <c r="U1614" s="218" t="n">
        <v>4.365</v>
      </c>
      <c r="V1614" s="0" t="s">
        <v>2130</v>
      </c>
      <c r="W1614" s="0" t="s">
        <v>1439</v>
      </c>
      <c r="X1614" s="0" t="s">
        <v>1440</v>
      </c>
      <c r="Y1614" s="0" t="s">
        <v>1310</v>
      </c>
      <c r="Z1614" s="0" t="s">
        <v>571</v>
      </c>
      <c r="AA1614" s="0" t="n">
        <v>807536</v>
      </c>
      <c r="AB1614" s="215" t="n">
        <v>37036.875</v>
      </c>
      <c r="AC1614" s="215" t="n">
        <v>37036.875</v>
      </c>
    </row>
    <row r="1615" customFormat="false" ht="12.75" hidden="false" customHeight="false" outlineLevel="0" collapsed="false">
      <c r="A1615" s="208" t="str">
        <f aca="false">B1615&amp;" "&amp;C1615&amp;" "&amp;D1615</f>
        <v> Natural Gas Physical</v>
      </c>
      <c r="B1615" s="208" t="str">
        <f aca="false">IF((LEFT(N1615,2)="US"),"US","")</f>
        <v/>
      </c>
      <c r="C1615" s="208" t="str">
        <f aca="false">M1615</f>
        <v>Natural Gas</v>
      </c>
      <c r="D1615" s="208" t="str">
        <f aca="false">IF(ISNUMBER(FIND("Phy",N1615))=TRUE(),"Physical","Financial")</f>
        <v>Physical</v>
      </c>
      <c r="E1615" s="208" t="n">
        <f aca="false">IF(VLOOKUP(S1615,'DD-Lookup'!$J$6:$L$50,3,FALSE())="Monthly",(YEAR(AC1615)-YEAR(AB1615))*12+MONTH(AC1615)-MONTH(AB1615)+1,(AC1615-AB1615+1))</f>
        <v>1</v>
      </c>
      <c r="F1615" s="239" t="n">
        <f aca="false">E1615*SUM(P1615:Q1615)</f>
        <v>10000</v>
      </c>
      <c r="G1615" s="214" t="n">
        <v>1289923</v>
      </c>
      <c r="H1615" s="215" t="n">
        <v>37035.3604166667</v>
      </c>
      <c r="I1615" s="0" t="s">
        <v>1107</v>
      </c>
      <c r="M1615" s="0" t="s">
        <v>858</v>
      </c>
      <c r="N1615" s="0" t="s">
        <v>1334</v>
      </c>
      <c r="O1615" s="0" t="s">
        <v>1335</v>
      </c>
      <c r="Q1615" s="216" t="n">
        <v>10000</v>
      </c>
      <c r="S1615" s="0" t="s">
        <v>1026</v>
      </c>
      <c r="T1615" s="0" t="s">
        <v>784</v>
      </c>
      <c r="U1615" s="218" t="n">
        <v>4.395</v>
      </c>
      <c r="V1615" s="0" t="s">
        <v>2131</v>
      </c>
      <c r="W1615" s="0" t="s">
        <v>1337</v>
      </c>
      <c r="X1615" s="0" t="s">
        <v>1338</v>
      </c>
      <c r="Y1615" s="0" t="s">
        <v>1310</v>
      </c>
      <c r="Z1615" s="0" t="s">
        <v>571</v>
      </c>
      <c r="AA1615" s="0" t="n">
        <v>807535</v>
      </c>
      <c r="AB1615" s="215" t="n">
        <v>37036.875</v>
      </c>
      <c r="AC1615" s="215" t="n">
        <v>37036.875</v>
      </c>
    </row>
    <row r="1616" customFormat="false" ht="12.75" hidden="false" customHeight="false" outlineLevel="0" collapsed="false">
      <c r="A1616" s="208" t="str">
        <f aca="false">B1616&amp;" "&amp;C1616&amp;" "&amp;D1616</f>
        <v>US Natural Gas Financial</v>
      </c>
      <c r="B1616" s="208" t="str">
        <f aca="false">IF((LEFT(N1616,2)="US"),"US","")</f>
        <v>US</v>
      </c>
      <c r="C1616" s="208" t="str">
        <f aca="false">M1616</f>
        <v>Natural Gas</v>
      </c>
      <c r="D1616" s="208" t="str">
        <f aca="false">IF(ISNUMBER(FIND("Phy",N1616))=TRUE(),"Physical","Financial")</f>
        <v>Financial</v>
      </c>
      <c r="E1616" s="208" t="n">
        <f aca="false">IF(VLOOKUP(S1616,'DD-Lookup'!$J$6:$L$50,3,FALSE())="Monthly",(YEAR(AC1616)-YEAR(AB1616))*12+MONTH(AC1616)-MONTH(AB1616)+1,(AC1616-AB1616+1))</f>
        <v>30</v>
      </c>
      <c r="F1616" s="239" t="n">
        <f aca="false">E1616*SUM(P1616:Q1616)</f>
        <v>450000</v>
      </c>
      <c r="G1616" s="214" t="n">
        <v>1289924</v>
      </c>
      <c r="H1616" s="215" t="n">
        <v>37035.3604282407</v>
      </c>
      <c r="I1616" s="0" t="s">
        <v>1066</v>
      </c>
      <c r="M1616" s="0" t="s">
        <v>858</v>
      </c>
      <c r="N1616" s="0" t="s">
        <v>1024</v>
      </c>
      <c r="O1616" s="0" t="s">
        <v>1025</v>
      </c>
      <c r="Q1616" s="216" t="n">
        <v>15000</v>
      </c>
      <c r="S1616" s="0" t="s">
        <v>1026</v>
      </c>
      <c r="T1616" s="0" t="s">
        <v>784</v>
      </c>
      <c r="U1616" s="218" t="n">
        <v>4.205</v>
      </c>
      <c r="V1616" s="0" t="s">
        <v>2132</v>
      </c>
      <c r="W1616" s="0" t="s">
        <v>1028</v>
      </c>
      <c r="X1616" s="0" t="s">
        <v>1029</v>
      </c>
      <c r="Y1616" s="0" t="s">
        <v>838</v>
      </c>
      <c r="Z1616" s="0" t="s">
        <v>571</v>
      </c>
      <c r="AA1616" s="0" t="s">
        <v>2133</v>
      </c>
      <c r="AB1616" s="215" t="n">
        <v>37043.875</v>
      </c>
      <c r="AC1616" s="215" t="n">
        <v>37072.875</v>
      </c>
    </row>
    <row r="1617" customFormat="false" ht="12.75" hidden="false" customHeight="false" outlineLevel="0" collapsed="false">
      <c r="A1617" s="208" t="str">
        <f aca="false">B1617&amp;" "&amp;C1617&amp;" "&amp;D1617</f>
        <v>US Natural Gas Physical</v>
      </c>
      <c r="B1617" s="208" t="str">
        <f aca="false">IF((LEFT(N1617,2)="US"),"US","")</f>
        <v>US</v>
      </c>
      <c r="C1617" s="208" t="str">
        <f aca="false">M1617</f>
        <v>Natural Gas</v>
      </c>
      <c r="D1617" s="208" t="str">
        <f aca="false">IF(ISNUMBER(FIND("Phy",N1617))=TRUE(),"Physical","Financial")</f>
        <v>Physical</v>
      </c>
      <c r="E1617" s="208" t="n">
        <f aca="false">IF(VLOOKUP(S1617,'DD-Lookup'!$J$6:$L$50,3,FALSE())="Monthly",(YEAR(AC1617)-YEAR(AB1617))*12+MONTH(AC1617)-MONTH(AB1617)+1,(AC1617-AB1617+1))</f>
        <v>1</v>
      </c>
      <c r="F1617" s="239" t="n">
        <f aca="false">E1617*SUM(P1617:Q1617)</f>
        <v>25000</v>
      </c>
      <c r="G1617" s="214" t="n">
        <v>1289925</v>
      </c>
      <c r="H1617" s="215" t="n">
        <v>37035.3604513889</v>
      </c>
      <c r="I1617" s="0" t="s">
        <v>593</v>
      </c>
      <c r="M1617" s="0" t="s">
        <v>858</v>
      </c>
      <c r="N1617" s="0" t="s">
        <v>1305</v>
      </c>
      <c r="O1617" s="0" t="s">
        <v>1432</v>
      </c>
      <c r="Q1617" s="216" t="n">
        <v>25000</v>
      </c>
      <c r="S1617" s="0" t="s">
        <v>1026</v>
      </c>
      <c r="T1617" s="0" t="s">
        <v>784</v>
      </c>
      <c r="U1617" s="218" t="n">
        <v>4.145</v>
      </c>
      <c r="V1617" s="0" t="s">
        <v>1543</v>
      </c>
      <c r="W1617" s="0" t="s">
        <v>1434</v>
      </c>
      <c r="X1617" s="0" t="s">
        <v>1435</v>
      </c>
      <c r="Y1617" s="0" t="s">
        <v>1310</v>
      </c>
      <c r="Z1617" s="0" t="s">
        <v>571</v>
      </c>
      <c r="AA1617" s="0" t="n">
        <v>807537</v>
      </c>
      <c r="AB1617" s="215" t="n">
        <v>37036.875</v>
      </c>
      <c r="AC1617" s="215" t="n">
        <v>37036.875</v>
      </c>
    </row>
    <row r="1618" customFormat="false" ht="12.75" hidden="false" customHeight="false" outlineLevel="0" collapsed="false">
      <c r="A1618" s="208" t="str">
        <f aca="false">B1618&amp;" "&amp;C1618&amp;" "&amp;D1618</f>
        <v> Natural Gas Physical</v>
      </c>
      <c r="B1618" s="208" t="str">
        <f aca="false">IF((LEFT(N1618,2)="US"),"US","")</f>
        <v/>
      </c>
      <c r="C1618" s="208" t="str">
        <f aca="false">M1618</f>
        <v>Natural Gas</v>
      </c>
      <c r="D1618" s="208" t="str">
        <f aca="false">IF(ISNUMBER(FIND("Phy",N1618))=TRUE(),"Physical","Financial")</f>
        <v>Physical</v>
      </c>
      <c r="E1618" s="208" t="n">
        <f aca="false">IF(VLOOKUP(S1618,'DD-Lookup'!$J$6:$L$50,3,FALSE())="Monthly",(YEAR(AC1618)-YEAR(AB1618))*12+MONTH(AC1618)-MONTH(AB1618)+1,(AC1618-AB1618+1))</f>
        <v>1</v>
      </c>
      <c r="F1618" s="239" t="n">
        <f aca="false">E1618*SUM(P1618:Q1618)</f>
        <v>5000</v>
      </c>
      <c r="G1618" s="214" t="n">
        <v>1289926</v>
      </c>
      <c r="H1618" s="215" t="n">
        <v>37035.360462963</v>
      </c>
      <c r="I1618" s="0" t="s">
        <v>2040</v>
      </c>
      <c r="M1618" s="0" t="s">
        <v>858</v>
      </c>
      <c r="N1618" s="0" t="s">
        <v>1334</v>
      </c>
      <c r="O1618" s="0" t="s">
        <v>1335</v>
      </c>
      <c r="P1618" s="216" t="n">
        <v>5000</v>
      </c>
      <c r="S1618" s="0" t="s">
        <v>1026</v>
      </c>
      <c r="T1618" s="0" t="s">
        <v>784</v>
      </c>
      <c r="U1618" s="218" t="n">
        <v>4.39</v>
      </c>
      <c r="V1618" s="0" t="s">
        <v>2041</v>
      </c>
      <c r="W1618" s="0" t="s">
        <v>1337</v>
      </c>
      <c r="X1618" s="0" t="s">
        <v>1338</v>
      </c>
      <c r="Y1618" s="0" t="s">
        <v>1310</v>
      </c>
      <c r="Z1618" s="0" t="s">
        <v>571</v>
      </c>
      <c r="AA1618" s="0" t="n">
        <v>807538</v>
      </c>
      <c r="AB1618" s="215" t="n">
        <v>37036.875</v>
      </c>
      <c r="AC1618" s="215" t="n">
        <v>37036.875</v>
      </c>
    </row>
    <row r="1619" customFormat="false" ht="12.75" hidden="false" customHeight="false" outlineLevel="0" collapsed="false">
      <c r="A1619" s="208" t="str">
        <f aca="false">B1619&amp;" "&amp;C1619&amp;" "&amp;D1619</f>
        <v>US Natural Gas Physical</v>
      </c>
      <c r="B1619" s="208" t="str">
        <f aca="false">IF((LEFT(N1619,2)="US"),"US","")</f>
        <v>US</v>
      </c>
      <c r="C1619" s="208" t="str">
        <f aca="false">M1619</f>
        <v>Natural Gas</v>
      </c>
      <c r="D1619" s="208" t="str">
        <f aca="false">IF(ISNUMBER(FIND("Phy",N1619))=TRUE(),"Physical","Financial")</f>
        <v>Physical</v>
      </c>
      <c r="E1619" s="208" t="n">
        <f aca="false">IF(VLOOKUP(S1619,'DD-Lookup'!$J$6:$L$50,3,FALSE())="Monthly",(YEAR(AC1619)-YEAR(AB1619))*12+MONTH(AC1619)-MONTH(AB1619)+1,(AC1619-AB1619+1))</f>
        <v>1</v>
      </c>
      <c r="F1619" s="239" t="n">
        <f aca="false">E1619*SUM(P1619:Q1619)</f>
        <v>25000</v>
      </c>
      <c r="G1619" s="214" t="n">
        <v>1289927</v>
      </c>
      <c r="H1619" s="215" t="n">
        <v>37035.3604976852</v>
      </c>
      <c r="I1619" s="0" t="s">
        <v>1930</v>
      </c>
      <c r="M1619" s="0" t="s">
        <v>858</v>
      </c>
      <c r="N1619" s="0" t="s">
        <v>1305</v>
      </c>
      <c r="O1619" s="0" t="s">
        <v>1432</v>
      </c>
      <c r="Q1619" s="216" t="n">
        <v>25000</v>
      </c>
      <c r="S1619" s="0" t="s">
        <v>1026</v>
      </c>
      <c r="T1619" s="0" t="s">
        <v>784</v>
      </c>
      <c r="U1619" s="218" t="n">
        <v>4.145</v>
      </c>
      <c r="V1619" s="0" t="s">
        <v>1931</v>
      </c>
      <c r="W1619" s="0" t="s">
        <v>1434</v>
      </c>
      <c r="X1619" s="0" t="s">
        <v>1435</v>
      </c>
      <c r="Y1619" s="0" t="s">
        <v>1310</v>
      </c>
      <c r="Z1619" s="0" t="s">
        <v>571</v>
      </c>
      <c r="AA1619" s="0" t="n">
        <v>807539</v>
      </c>
      <c r="AB1619" s="215" t="n">
        <v>37036.875</v>
      </c>
      <c r="AC1619" s="215" t="n">
        <v>37036.875</v>
      </c>
    </row>
    <row r="1620" customFormat="false" ht="12.75" hidden="false" customHeight="false" outlineLevel="0" collapsed="false">
      <c r="A1620" s="208" t="str">
        <f aca="false">B1620&amp;" "&amp;C1620&amp;" "&amp;D1620</f>
        <v>US Natural Gas Financial</v>
      </c>
      <c r="B1620" s="208" t="str">
        <f aca="false">IF((LEFT(N1620,2)="US"),"US","")</f>
        <v>US</v>
      </c>
      <c r="C1620" s="208" t="str">
        <f aca="false">M1620</f>
        <v>Natural Gas</v>
      </c>
      <c r="D1620" s="208" t="str">
        <f aca="false">IF(ISNUMBER(FIND("Phy",N1620))=TRUE(),"Physical","Financial")</f>
        <v>Financial</v>
      </c>
      <c r="E1620" s="208" t="n">
        <f aca="false">IF(VLOOKUP(S1620,'DD-Lookup'!$J$6:$L$50,3,FALSE())="Monthly",(YEAR(AC1620)-YEAR(AB1620))*12+MONTH(AC1620)-MONTH(AB1620)+1,(AC1620-AB1620+1))</f>
        <v>151</v>
      </c>
      <c r="F1620" s="239" t="n">
        <f aca="false">E1620*SUM(P1620:Q1620)</f>
        <v>755000</v>
      </c>
      <c r="G1620" s="214" t="n">
        <v>1289929</v>
      </c>
      <c r="H1620" s="215" t="n">
        <v>37035.3605208333</v>
      </c>
      <c r="I1620" s="0" t="s">
        <v>796</v>
      </c>
      <c r="M1620" s="0" t="s">
        <v>858</v>
      </c>
      <c r="N1620" s="0" t="s">
        <v>1024</v>
      </c>
      <c r="O1620" s="0" t="s">
        <v>1289</v>
      </c>
      <c r="Q1620" s="216" t="n">
        <v>5000</v>
      </c>
      <c r="S1620" s="0" t="s">
        <v>1026</v>
      </c>
      <c r="T1620" s="0" t="s">
        <v>784</v>
      </c>
      <c r="U1620" s="218" t="n">
        <v>4.7</v>
      </c>
      <c r="V1620" s="0" t="s">
        <v>2134</v>
      </c>
      <c r="W1620" s="0" t="s">
        <v>1028</v>
      </c>
      <c r="X1620" s="0" t="s">
        <v>1029</v>
      </c>
      <c r="Y1620" s="0" t="s">
        <v>838</v>
      </c>
      <c r="Z1620" s="0" t="s">
        <v>571</v>
      </c>
      <c r="AA1620" s="0" t="s">
        <v>2135</v>
      </c>
      <c r="AB1620" s="215" t="n">
        <v>37196</v>
      </c>
      <c r="AC1620" s="215" t="n">
        <v>37346</v>
      </c>
    </row>
    <row r="1621" customFormat="false" ht="12.75" hidden="false" customHeight="false" outlineLevel="0" collapsed="false">
      <c r="A1621" s="208" t="str">
        <f aca="false">B1621&amp;" "&amp;C1621&amp;" "&amp;D1621</f>
        <v>US Natural Gas Financial</v>
      </c>
      <c r="B1621" s="208" t="str">
        <f aca="false">IF((LEFT(N1621,2)="US"),"US","")</f>
        <v>US</v>
      </c>
      <c r="C1621" s="208" t="str">
        <f aca="false">M1621</f>
        <v>Natural Gas</v>
      </c>
      <c r="D1621" s="208" t="str">
        <f aca="false">IF(ISNUMBER(FIND("Phy",N1621))=TRUE(),"Physical","Financial")</f>
        <v>Financial</v>
      </c>
      <c r="E1621" s="208" t="n">
        <f aca="false">IF(VLOOKUP(S1621,'DD-Lookup'!$J$6:$L$50,3,FALSE())="Monthly",(YEAR(AC1621)-YEAR(AB1621))*12+MONTH(AC1621)-MONTH(AB1621)+1,(AC1621-AB1621+1))</f>
        <v>30</v>
      </c>
      <c r="F1621" s="239" t="n">
        <f aca="false">E1621*SUM(P1621:Q1621)</f>
        <v>450000</v>
      </c>
      <c r="G1621" s="214" t="n">
        <v>1289928</v>
      </c>
      <c r="H1621" s="215" t="n">
        <v>37035.3605208333</v>
      </c>
      <c r="I1621" s="0" t="s">
        <v>593</v>
      </c>
      <c r="M1621" s="0" t="s">
        <v>858</v>
      </c>
      <c r="N1621" s="0" t="s">
        <v>1024</v>
      </c>
      <c r="O1621" s="0" t="s">
        <v>1025</v>
      </c>
      <c r="P1621" s="216" t="n">
        <v>15000</v>
      </c>
      <c r="S1621" s="0" t="s">
        <v>1026</v>
      </c>
      <c r="T1621" s="0" t="s">
        <v>784</v>
      </c>
      <c r="U1621" s="218" t="n">
        <v>4.2</v>
      </c>
      <c r="V1621" s="0" t="s">
        <v>1032</v>
      </c>
      <c r="W1621" s="0" t="s">
        <v>1028</v>
      </c>
      <c r="X1621" s="0" t="s">
        <v>1029</v>
      </c>
      <c r="Y1621" s="0" t="s">
        <v>838</v>
      </c>
      <c r="Z1621" s="0" t="s">
        <v>571</v>
      </c>
      <c r="AA1621" s="0" t="s">
        <v>2136</v>
      </c>
      <c r="AB1621" s="215" t="n">
        <v>37043.875</v>
      </c>
      <c r="AC1621" s="215" t="n">
        <v>37072.875</v>
      </c>
    </row>
    <row r="1622" customFormat="false" ht="12.75" hidden="false" customHeight="false" outlineLevel="0" collapsed="false">
      <c r="A1622" s="208" t="str">
        <f aca="false">B1622&amp;" "&amp;C1622&amp;" "&amp;D1622</f>
        <v>US Natural Gas Physical</v>
      </c>
      <c r="B1622" s="208" t="str">
        <f aca="false">IF((LEFT(N1622,2)="US"),"US","")</f>
        <v>US</v>
      </c>
      <c r="C1622" s="208" t="str">
        <f aca="false">M1622</f>
        <v>Natural Gas</v>
      </c>
      <c r="D1622" s="208" t="str">
        <f aca="false">IF(ISNUMBER(FIND("Phy",N1622))=TRUE(),"Physical","Financial")</f>
        <v>Physical</v>
      </c>
      <c r="E1622" s="208" t="n">
        <f aca="false">IF(VLOOKUP(S1622,'DD-Lookup'!$J$6:$L$50,3,FALSE())="Monthly",(YEAR(AC1622)-YEAR(AB1622))*12+MONTH(AC1622)-MONTH(AB1622)+1,(AC1622-AB1622+1))</f>
        <v>1</v>
      </c>
      <c r="F1622" s="239" t="n">
        <f aca="false">E1622*SUM(P1622:Q1622)</f>
        <v>10000</v>
      </c>
      <c r="G1622" s="214" t="n">
        <v>1289930</v>
      </c>
      <c r="H1622" s="215" t="n">
        <v>37035.3605208333</v>
      </c>
      <c r="I1622" s="0" t="s">
        <v>593</v>
      </c>
      <c r="M1622" s="0" t="s">
        <v>858</v>
      </c>
      <c r="N1622" s="0" t="s">
        <v>1305</v>
      </c>
      <c r="O1622" s="0" t="s">
        <v>1306</v>
      </c>
      <c r="P1622" s="216" t="n">
        <v>10000</v>
      </c>
      <c r="S1622" s="0" t="s">
        <v>1026</v>
      </c>
      <c r="T1622" s="0" t="s">
        <v>784</v>
      </c>
      <c r="U1622" s="218" t="n">
        <v>4.2013</v>
      </c>
      <c r="V1622" s="0" t="s">
        <v>1374</v>
      </c>
      <c r="W1622" s="0" t="s">
        <v>1308</v>
      </c>
      <c r="X1622" s="0" t="s">
        <v>1309</v>
      </c>
      <c r="Y1622" s="0" t="s">
        <v>1310</v>
      </c>
      <c r="Z1622" s="0" t="s">
        <v>571</v>
      </c>
      <c r="AA1622" s="0" t="n">
        <v>807544</v>
      </c>
      <c r="AB1622" s="215" t="n">
        <v>37036.875</v>
      </c>
      <c r="AC1622" s="215" t="n">
        <v>37036.875</v>
      </c>
    </row>
    <row r="1623" customFormat="false" ht="12.75" hidden="false" customHeight="false" outlineLevel="0" collapsed="false">
      <c r="A1623" s="208" t="str">
        <f aca="false">B1623&amp;" "&amp;C1623&amp;" "&amp;D1623</f>
        <v>US Natural Gas Physical</v>
      </c>
      <c r="B1623" s="208" t="str">
        <f aca="false">IF((LEFT(N1623,2)="US"),"US","")</f>
        <v>US</v>
      </c>
      <c r="C1623" s="208" t="str">
        <f aca="false">M1623</f>
        <v>Natural Gas</v>
      </c>
      <c r="D1623" s="208" t="str">
        <f aca="false">IF(ISNUMBER(FIND("Phy",N1623))=TRUE(),"Physical","Financial")</f>
        <v>Physical</v>
      </c>
      <c r="E1623" s="208" t="n">
        <f aca="false">IF(VLOOKUP(S1623,'DD-Lookup'!$J$6:$L$50,3,FALSE())="Monthly",(YEAR(AC1623)-YEAR(AB1623))*12+MONTH(AC1623)-MONTH(AB1623)+1,(AC1623-AB1623+1))</f>
        <v>1</v>
      </c>
      <c r="F1623" s="239" t="n">
        <f aca="false">E1623*SUM(P1623:Q1623)</f>
        <v>10000</v>
      </c>
      <c r="G1623" s="214" t="n">
        <v>1289931</v>
      </c>
      <c r="H1623" s="215" t="n">
        <v>37035.3605324074</v>
      </c>
      <c r="I1623" s="0" t="s">
        <v>1107</v>
      </c>
      <c r="M1623" s="0" t="s">
        <v>858</v>
      </c>
      <c r="N1623" s="0" t="s">
        <v>1305</v>
      </c>
      <c r="O1623" s="0" t="s">
        <v>1581</v>
      </c>
      <c r="Q1623" s="216" t="n">
        <v>10000</v>
      </c>
      <c r="S1623" s="0" t="s">
        <v>1026</v>
      </c>
      <c r="T1623" s="0" t="s">
        <v>784</v>
      </c>
      <c r="U1623" s="218" t="n">
        <v>8.9</v>
      </c>
      <c r="V1623" s="0" t="s">
        <v>1729</v>
      </c>
      <c r="W1623" s="0" t="s">
        <v>1579</v>
      </c>
      <c r="X1623" s="0" t="s">
        <v>1535</v>
      </c>
      <c r="Y1623" s="0" t="s">
        <v>1310</v>
      </c>
      <c r="Z1623" s="0" t="s">
        <v>571</v>
      </c>
      <c r="AA1623" s="0" t="n">
        <v>807540</v>
      </c>
      <c r="AB1623" s="215" t="n">
        <v>37036.875</v>
      </c>
      <c r="AC1623" s="215" t="n">
        <v>37036.875</v>
      </c>
    </row>
    <row r="1624" customFormat="false" ht="12.75" hidden="false" customHeight="false" outlineLevel="0" collapsed="false">
      <c r="A1624" s="208" t="str">
        <f aca="false">B1624&amp;" "&amp;C1624&amp;" "&amp;D1624</f>
        <v>US Natural Gas Physical</v>
      </c>
      <c r="B1624" s="208" t="str">
        <f aca="false">IF((LEFT(N1624,2)="US"),"US","")</f>
        <v>US</v>
      </c>
      <c r="C1624" s="208" t="str">
        <f aca="false">M1624</f>
        <v>Natural Gas</v>
      </c>
      <c r="D1624" s="208" t="str">
        <f aca="false">IF(ISNUMBER(FIND("Phy",N1624))=TRUE(),"Physical","Financial")</f>
        <v>Physical</v>
      </c>
      <c r="E1624" s="208" t="n">
        <f aca="false">IF(VLOOKUP(S1624,'DD-Lookup'!$J$6:$L$50,3,FALSE())="Monthly",(YEAR(AC1624)-YEAR(AB1624))*12+MONTH(AC1624)-MONTH(AB1624)+1,(AC1624-AB1624+1))</f>
        <v>1</v>
      </c>
      <c r="F1624" s="239" t="n">
        <f aca="false">E1624*SUM(P1624:Q1624)</f>
        <v>25000</v>
      </c>
      <c r="G1624" s="214" t="n">
        <v>1289932</v>
      </c>
      <c r="H1624" s="215" t="n">
        <v>37035.3605555556</v>
      </c>
      <c r="I1624" s="0" t="s">
        <v>1155</v>
      </c>
      <c r="M1624" s="0" t="s">
        <v>858</v>
      </c>
      <c r="N1624" s="0" t="s">
        <v>1305</v>
      </c>
      <c r="O1624" s="0" t="s">
        <v>1432</v>
      </c>
      <c r="Q1624" s="216" t="n">
        <v>25000</v>
      </c>
      <c r="S1624" s="0" t="s">
        <v>1026</v>
      </c>
      <c r="T1624" s="0" t="s">
        <v>784</v>
      </c>
      <c r="U1624" s="218" t="n">
        <v>4.15</v>
      </c>
      <c r="V1624" s="0" t="s">
        <v>1518</v>
      </c>
      <c r="W1624" s="0" t="s">
        <v>1434</v>
      </c>
      <c r="X1624" s="0" t="s">
        <v>1435</v>
      </c>
      <c r="Y1624" s="0" t="s">
        <v>1310</v>
      </c>
      <c r="Z1624" s="0" t="s">
        <v>571</v>
      </c>
      <c r="AA1624" s="0" t="n">
        <v>807541</v>
      </c>
      <c r="AB1624" s="215" t="n">
        <v>37036.875</v>
      </c>
      <c r="AC1624" s="215" t="n">
        <v>37036.875</v>
      </c>
    </row>
    <row r="1625" customFormat="false" ht="12.75" hidden="false" customHeight="false" outlineLevel="0" collapsed="false">
      <c r="A1625" s="208" t="str">
        <f aca="false">B1625&amp;" "&amp;C1625&amp;" "&amp;D1625</f>
        <v> Natural Gas Physical</v>
      </c>
      <c r="B1625" s="208" t="str">
        <f aca="false">IF((LEFT(N1625,2)="US"),"US","")</f>
        <v/>
      </c>
      <c r="C1625" s="208" t="str">
        <f aca="false">M1625</f>
        <v>Natural Gas</v>
      </c>
      <c r="D1625" s="208" t="str">
        <f aca="false">IF(ISNUMBER(FIND("Phy",N1625))=TRUE(),"Physical","Financial")</f>
        <v>Physical</v>
      </c>
      <c r="E1625" s="208" t="n">
        <f aca="false">IF(VLOOKUP(S1625,'DD-Lookup'!$J$6:$L$50,3,FALSE())="Monthly",(YEAR(AC1625)-YEAR(AB1625))*12+MONTH(AC1625)-MONTH(AB1625)+1,(AC1625-AB1625+1))</f>
        <v>1</v>
      </c>
      <c r="F1625" s="239" t="n">
        <f aca="false">E1625*SUM(P1625:Q1625)</f>
        <v>10000</v>
      </c>
      <c r="G1625" s="214" t="n">
        <v>1289933</v>
      </c>
      <c r="H1625" s="215" t="n">
        <v>37035.3605787037</v>
      </c>
      <c r="I1625" s="0" t="s">
        <v>2040</v>
      </c>
      <c r="M1625" s="0" t="s">
        <v>858</v>
      </c>
      <c r="N1625" s="0" t="s">
        <v>1334</v>
      </c>
      <c r="O1625" s="0" t="s">
        <v>1335</v>
      </c>
      <c r="P1625" s="216" t="n">
        <v>10000</v>
      </c>
      <c r="S1625" s="0" t="s">
        <v>1026</v>
      </c>
      <c r="T1625" s="0" t="s">
        <v>784</v>
      </c>
      <c r="U1625" s="218" t="n">
        <v>4.385</v>
      </c>
      <c r="V1625" s="0" t="s">
        <v>2041</v>
      </c>
      <c r="W1625" s="0" t="s">
        <v>1337</v>
      </c>
      <c r="X1625" s="0" t="s">
        <v>1338</v>
      </c>
      <c r="Y1625" s="0" t="s">
        <v>1310</v>
      </c>
      <c r="Z1625" s="0" t="s">
        <v>571</v>
      </c>
      <c r="AA1625" s="0" t="n">
        <v>807542</v>
      </c>
      <c r="AB1625" s="215" t="n">
        <v>37036.875</v>
      </c>
      <c r="AC1625" s="215" t="n">
        <v>37036.875</v>
      </c>
    </row>
    <row r="1626" customFormat="false" ht="12.75" hidden="false" customHeight="false" outlineLevel="0" collapsed="false">
      <c r="A1626" s="208" t="str">
        <f aca="false">B1626&amp;" "&amp;C1626&amp;" "&amp;D1626</f>
        <v>US Natural Gas Physical</v>
      </c>
      <c r="B1626" s="208" t="str">
        <f aca="false">IF((LEFT(N1626,2)="US"),"US","")</f>
        <v>US</v>
      </c>
      <c r="C1626" s="208" t="str">
        <f aca="false">M1626</f>
        <v>Natural Gas</v>
      </c>
      <c r="D1626" s="208" t="str">
        <f aca="false">IF(ISNUMBER(FIND("Phy",N1626))=TRUE(),"Physical","Financial")</f>
        <v>Physical</v>
      </c>
      <c r="E1626" s="208" t="n">
        <f aca="false">IF(VLOOKUP(S1626,'DD-Lookup'!$J$6:$L$50,3,FALSE())="Monthly",(YEAR(AC1626)-YEAR(AB1626))*12+MONTH(AC1626)-MONTH(AB1626)+1,(AC1626-AB1626+1))</f>
        <v>1</v>
      </c>
      <c r="F1626" s="239" t="n">
        <f aca="false">E1626*SUM(P1626:Q1626)</f>
        <v>5000</v>
      </c>
      <c r="G1626" s="214" t="n">
        <v>1289934</v>
      </c>
      <c r="H1626" s="215" t="n">
        <v>37035.3605787037</v>
      </c>
      <c r="I1626" s="0" t="s">
        <v>1317</v>
      </c>
      <c r="M1626" s="0" t="s">
        <v>858</v>
      </c>
      <c r="N1626" s="0" t="s">
        <v>1305</v>
      </c>
      <c r="O1626" s="0" t="s">
        <v>1363</v>
      </c>
      <c r="Q1626" s="216" t="n">
        <v>5000</v>
      </c>
      <c r="S1626" s="0" t="s">
        <v>1026</v>
      </c>
      <c r="T1626" s="0" t="s">
        <v>784</v>
      </c>
      <c r="U1626" s="218" t="n">
        <v>4.0675</v>
      </c>
      <c r="V1626" s="0" t="s">
        <v>1318</v>
      </c>
      <c r="W1626" s="0" t="s">
        <v>1361</v>
      </c>
      <c r="X1626" s="0" t="s">
        <v>1362</v>
      </c>
      <c r="Y1626" s="0" t="s">
        <v>1310</v>
      </c>
      <c r="Z1626" s="0" t="s">
        <v>571</v>
      </c>
      <c r="AA1626" s="0" t="n">
        <v>807543</v>
      </c>
      <c r="AB1626" s="215" t="n">
        <v>37036.875</v>
      </c>
      <c r="AC1626" s="215" t="n">
        <v>37036.875</v>
      </c>
    </row>
    <row r="1627" customFormat="false" ht="12.75" hidden="false" customHeight="false" outlineLevel="0" collapsed="false">
      <c r="A1627" s="208" t="str">
        <f aca="false">B1627&amp;" "&amp;C1627&amp;" "&amp;D1627</f>
        <v>US Natural Gas Financial</v>
      </c>
      <c r="B1627" s="208" t="str">
        <f aca="false">IF((LEFT(N1627,2)="US"),"US","")</f>
        <v>US</v>
      </c>
      <c r="C1627" s="208" t="str">
        <f aca="false">M1627</f>
        <v>Natural Gas</v>
      </c>
      <c r="D1627" s="208" t="str">
        <f aca="false">IF(ISNUMBER(FIND("Phy",N1627))=TRUE(),"Physical","Financial")</f>
        <v>Financial</v>
      </c>
      <c r="E1627" s="208" t="n">
        <f aca="false">IF(VLOOKUP(S1627,'DD-Lookup'!$J$6:$L$50,3,FALSE())="Monthly",(YEAR(AC1627)-YEAR(AB1627))*12+MONTH(AC1627)-MONTH(AB1627)+1,(AC1627-AB1627+1))</f>
        <v>30</v>
      </c>
      <c r="F1627" s="239" t="n">
        <f aca="false">E1627*SUM(P1627:Q1627)</f>
        <v>450000</v>
      </c>
      <c r="G1627" s="214" t="n">
        <v>1289935</v>
      </c>
      <c r="H1627" s="215" t="n">
        <v>37035.3606018519</v>
      </c>
      <c r="I1627" s="0" t="s">
        <v>1376</v>
      </c>
      <c r="M1627" s="0" t="s">
        <v>858</v>
      </c>
      <c r="N1627" s="0" t="s">
        <v>1024</v>
      </c>
      <c r="O1627" s="0" t="s">
        <v>1025</v>
      </c>
      <c r="Q1627" s="216" t="n">
        <v>15000</v>
      </c>
      <c r="S1627" s="0" t="s">
        <v>1026</v>
      </c>
      <c r="T1627" s="0" t="s">
        <v>784</v>
      </c>
      <c r="U1627" s="218" t="n">
        <v>4.205</v>
      </c>
      <c r="V1627" s="0" t="s">
        <v>1510</v>
      </c>
      <c r="W1627" s="0" t="s">
        <v>1028</v>
      </c>
      <c r="X1627" s="0" t="s">
        <v>1029</v>
      </c>
      <c r="Y1627" s="0" t="s">
        <v>838</v>
      </c>
      <c r="Z1627" s="0" t="s">
        <v>571</v>
      </c>
      <c r="AA1627" s="0" t="s">
        <v>2137</v>
      </c>
      <c r="AB1627" s="215" t="n">
        <v>37043.875</v>
      </c>
      <c r="AC1627" s="215" t="n">
        <v>37072.875</v>
      </c>
    </row>
    <row r="1628" customFormat="false" ht="12.75" hidden="false" customHeight="false" outlineLevel="0" collapsed="false">
      <c r="A1628" s="208" t="str">
        <f aca="false">B1628&amp;" "&amp;C1628&amp;" "&amp;D1628</f>
        <v>US Natural Gas Financial</v>
      </c>
      <c r="B1628" s="208" t="str">
        <f aca="false">IF((LEFT(N1628,2)="US"),"US","")</f>
        <v>US</v>
      </c>
      <c r="C1628" s="208" t="str">
        <f aca="false">M1628</f>
        <v>Natural Gas</v>
      </c>
      <c r="D1628" s="208" t="str">
        <f aca="false">IF(ISNUMBER(FIND("Phy",N1628))=TRUE(),"Physical","Financial")</f>
        <v>Financial</v>
      </c>
      <c r="E1628" s="208" t="n">
        <f aca="false">IF(VLOOKUP(S1628,'DD-Lookup'!$J$6:$L$50,3,FALSE())="Monthly",(YEAR(AC1628)-YEAR(AB1628))*12+MONTH(AC1628)-MONTH(AB1628)+1,(AC1628-AB1628+1))</f>
        <v>153</v>
      </c>
      <c r="F1628" s="239" t="n">
        <f aca="false">E1628*SUM(P1628:Q1628)</f>
        <v>765000</v>
      </c>
      <c r="G1628" s="214" t="n">
        <v>1289936</v>
      </c>
      <c r="H1628" s="215" t="n">
        <v>37035.3606134259</v>
      </c>
      <c r="I1628" s="0" t="s">
        <v>796</v>
      </c>
      <c r="M1628" s="0" t="s">
        <v>858</v>
      </c>
      <c r="N1628" s="0" t="s">
        <v>1024</v>
      </c>
      <c r="O1628" s="0" t="s">
        <v>1303</v>
      </c>
      <c r="Q1628" s="216" t="n">
        <v>5000</v>
      </c>
      <c r="S1628" s="0" t="s">
        <v>1026</v>
      </c>
      <c r="T1628" s="0" t="s">
        <v>784</v>
      </c>
      <c r="U1628" s="218" t="n">
        <v>4.33</v>
      </c>
      <c r="V1628" s="0" t="s">
        <v>2003</v>
      </c>
      <c r="W1628" s="0" t="s">
        <v>1028</v>
      </c>
      <c r="X1628" s="0" t="s">
        <v>1029</v>
      </c>
      <c r="Y1628" s="0" t="s">
        <v>838</v>
      </c>
      <c r="Z1628" s="0" t="s">
        <v>571</v>
      </c>
      <c r="AA1628" s="0" t="s">
        <v>2138</v>
      </c>
      <c r="AB1628" s="215" t="n">
        <v>37043</v>
      </c>
      <c r="AC1628" s="215" t="n">
        <v>37195</v>
      </c>
    </row>
    <row r="1629" customFormat="false" ht="12.75" hidden="false" customHeight="false" outlineLevel="0" collapsed="false">
      <c r="A1629" s="208" t="str">
        <f aca="false">B1629&amp;" "&amp;C1629&amp;" "&amp;D1629</f>
        <v>US Natural Gas Physical</v>
      </c>
      <c r="B1629" s="208" t="str">
        <f aca="false">IF((LEFT(N1629,2)="US"),"US","")</f>
        <v>US</v>
      </c>
      <c r="C1629" s="208" t="str">
        <f aca="false">M1629</f>
        <v>Natural Gas</v>
      </c>
      <c r="D1629" s="208" t="str">
        <f aca="false">IF(ISNUMBER(FIND("Phy",N1629))=TRUE(),"Physical","Financial")</f>
        <v>Physical</v>
      </c>
      <c r="E1629" s="208" t="n">
        <f aca="false">IF(VLOOKUP(S1629,'DD-Lookup'!$J$6:$L$50,3,FALSE())="Monthly",(YEAR(AC1629)-YEAR(AB1629))*12+MONTH(AC1629)-MONTH(AB1629)+1,(AC1629-AB1629+1))</f>
        <v>1</v>
      </c>
      <c r="F1629" s="239" t="n">
        <f aca="false">E1629*SUM(P1629:Q1629)</f>
        <v>10000</v>
      </c>
      <c r="G1629" s="214" t="n">
        <v>1289937</v>
      </c>
      <c r="H1629" s="215" t="n">
        <v>37035.3606134259</v>
      </c>
      <c r="I1629" s="0" t="s">
        <v>1750</v>
      </c>
      <c r="M1629" s="0" t="s">
        <v>858</v>
      </c>
      <c r="N1629" s="0" t="s">
        <v>1305</v>
      </c>
      <c r="O1629" s="0" t="s">
        <v>1306</v>
      </c>
      <c r="P1629" s="216" t="n">
        <v>10000</v>
      </c>
      <c r="S1629" s="0" t="s">
        <v>1026</v>
      </c>
      <c r="T1629" s="0" t="s">
        <v>784</v>
      </c>
      <c r="U1629" s="218" t="n">
        <v>4.2025</v>
      </c>
      <c r="V1629" s="0" t="s">
        <v>2139</v>
      </c>
      <c r="W1629" s="0" t="s">
        <v>1308</v>
      </c>
      <c r="X1629" s="0" t="s">
        <v>1309</v>
      </c>
      <c r="Y1629" s="0" t="s">
        <v>1310</v>
      </c>
      <c r="Z1629" s="0" t="s">
        <v>571</v>
      </c>
      <c r="AA1629" s="0" t="n">
        <v>807546</v>
      </c>
      <c r="AB1629" s="215" t="n">
        <v>37036.875</v>
      </c>
      <c r="AC1629" s="215" t="n">
        <v>37036.875</v>
      </c>
    </row>
    <row r="1630" customFormat="false" ht="12.75" hidden="false" customHeight="false" outlineLevel="0" collapsed="false">
      <c r="A1630" s="208" t="str">
        <f aca="false">B1630&amp;" "&amp;C1630&amp;" "&amp;D1630</f>
        <v>US Natural Gas Physical</v>
      </c>
      <c r="B1630" s="208" t="str">
        <f aca="false">IF((LEFT(N1630,2)="US"),"US","")</f>
        <v>US</v>
      </c>
      <c r="C1630" s="208" t="str">
        <f aca="false">M1630</f>
        <v>Natural Gas</v>
      </c>
      <c r="D1630" s="208" t="str">
        <f aca="false">IF(ISNUMBER(FIND("Phy",N1630))=TRUE(),"Physical","Financial")</f>
        <v>Physical</v>
      </c>
      <c r="E1630" s="208" t="n">
        <f aca="false">IF(VLOOKUP(S1630,'DD-Lookup'!$J$6:$L$50,3,FALSE())="Monthly",(YEAR(AC1630)-YEAR(AB1630))*12+MONTH(AC1630)-MONTH(AB1630)+1,(AC1630-AB1630+1))</f>
        <v>1</v>
      </c>
      <c r="F1630" s="239" t="n">
        <f aca="false">E1630*SUM(P1630:Q1630)</f>
        <v>5000</v>
      </c>
      <c r="G1630" s="214" t="n">
        <v>1289938</v>
      </c>
      <c r="H1630" s="215" t="n">
        <v>37035.360625</v>
      </c>
      <c r="I1630" s="0" t="s">
        <v>1107</v>
      </c>
      <c r="M1630" s="0" t="s">
        <v>858</v>
      </c>
      <c r="N1630" s="0" t="s">
        <v>1305</v>
      </c>
      <c r="O1630" s="0" t="s">
        <v>1306</v>
      </c>
      <c r="Q1630" s="216" t="n">
        <v>5000</v>
      </c>
      <c r="S1630" s="0" t="s">
        <v>1026</v>
      </c>
      <c r="T1630" s="0" t="s">
        <v>784</v>
      </c>
      <c r="U1630" s="218" t="n">
        <v>4.2038</v>
      </c>
      <c r="V1630" s="0" t="s">
        <v>1569</v>
      </c>
      <c r="W1630" s="0" t="s">
        <v>1308</v>
      </c>
      <c r="X1630" s="0" t="s">
        <v>1309</v>
      </c>
      <c r="Y1630" s="0" t="s">
        <v>1310</v>
      </c>
      <c r="Z1630" s="0" t="s">
        <v>571</v>
      </c>
      <c r="AA1630" s="0" t="n">
        <v>807545</v>
      </c>
      <c r="AB1630" s="215" t="n">
        <v>37036.875</v>
      </c>
      <c r="AC1630" s="215" t="n">
        <v>37036.875</v>
      </c>
    </row>
    <row r="1631" customFormat="false" ht="12.75" hidden="false" customHeight="false" outlineLevel="0" collapsed="false">
      <c r="A1631" s="208" t="str">
        <f aca="false">B1631&amp;" "&amp;C1631&amp;" "&amp;D1631</f>
        <v>US Natural Gas Physical</v>
      </c>
      <c r="B1631" s="208" t="str">
        <f aca="false">IF((LEFT(N1631,2)="US"),"US","")</f>
        <v>US</v>
      </c>
      <c r="C1631" s="208" t="str">
        <f aca="false">M1631</f>
        <v>Natural Gas</v>
      </c>
      <c r="D1631" s="208" t="str">
        <f aca="false">IF(ISNUMBER(FIND("Phy",N1631))=TRUE(),"Physical","Financial")</f>
        <v>Physical</v>
      </c>
      <c r="E1631" s="208" t="n">
        <f aca="false">IF(VLOOKUP(S1631,'DD-Lookup'!$J$6:$L$50,3,FALSE())="Monthly",(YEAR(AC1631)-YEAR(AB1631))*12+MONTH(AC1631)-MONTH(AB1631)+1,(AC1631-AB1631+1))</f>
        <v>1</v>
      </c>
      <c r="F1631" s="239" t="n">
        <f aca="false">E1631*SUM(P1631:Q1631)</f>
        <v>10000</v>
      </c>
      <c r="G1631" s="214" t="n">
        <v>1289939</v>
      </c>
      <c r="H1631" s="215" t="n">
        <v>37035.3606481482</v>
      </c>
      <c r="I1631" s="0" t="s">
        <v>1225</v>
      </c>
      <c r="M1631" s="0" t="s">
        <v>858</v>
      </c>
      <c r="N1631" s="0" t="s">
        <v>1571</v>
      </c>
      <c r="O1631" s="0" t="s">
        <v>1981</v>
      </c>
      <c r="Q1631" s="216" t="n">
        <v>10000</v>
      </c>
      <c r="S1631" s="0" t="s">
        <v>1026</v>
      </c>
      <c r="T1631" s="0" t="s">
        <v>784</v>
      </c>
      <c r="U1631" s="218" t="n">
        <v>4.06</v>
      </c>
      <c r="V1631" s="0" t="s">
        <v>1955</v>
      </c>
      <c r="W1631" s="0" t="s">
        <v>1573</v>
      </c>
      <c r="X1631" s="0" t="s">
        <v>1574</v>
      </c>
      <c r="Y1631" s="0" t="s">
        <v>1310</v>
      </c>
      <c r="Z1631" s="0" t="s">
        <v>1575</v>
      </c>
      <c r="AA1631" s="0" t="n">
        <v>807547</v>
      </c>
      <c r="AB1631" s="215" t="n">
        <v>37036.875</v>
      </c>
      <c r="AC1631" s="215" t="n">
        <v>37036.875</v>
      </c>
    </row>
    <row r="1632" customFormat="false" ht="12.75" hidden="false" customHeight="false" outlineLevel="0" collapsed="false">
      <c r="A1632" s="208" t="str">
        <f aca="false">B1632&amp;" "&amp;C1632&amp;" "&amp;D1632</f>
        <v> Natural Gas Physical</v>
      </c>
      <c r="B1632" s="208" t="str">
        <f aca="false">IF((LEFT(N1632,2)="US"),"US","")</f>
        <v/>
      </c>
      <c r="C1632" s="208" t="str">
        <f aca="false">M1632</f>
        <v>Natural Gas</v>
      </c>
      <c r="D1632" s="208" t="str">
        <f aca="false">IF(ISNUMBER(FIND("Phy",N1632))=TRUE(),"Physical","Financial")</f>
        <v>Physical</v>
      </c>
      <c r="E1632" s="208" t="n">
        <f aca="false">IF(VLOOKUP(S1632,'DD-Lookup'!$J$6:$L$50,3,FALSE())="Monthly",(YEAR(AC1632)-YEAR(AB1632))*12+MONTH(AC1632)-MONTH(AB1632)+1,(AC1632-AB1632+1))</f>
        <v>4</v>
      </c>
      <c r="F1632" s="239" t="n">
        <f aca="false">E1632*SUM(P1632:Q1632)</f>
        <v>200000</v>
      </c>
      <c r="G1632" s="214" t="n">
        <v>1289944</v>
      </c>
      <c r="H1632" s="215" t="n">
        <v>37035.3607175926</v>
      </c>
      <c r="I1632" s="0" t="s">
        <v>912</v>
      </c>
      <c r="M1632" s="0" t="s">
        <v>858</v>
      </c>
      <c r="N1632" s="0" t="s">
        <v>859</v>
      </c>
      <c r="O1632" s="0" t="s">
        <v>2140</v>
      </c>
      <c r="P1632" s="216" t="n">
        <v>50000</v>
      </c>
      <c r="S1632" s="0" t="s">
        <v>861</v>
      </c>
      <c r="T1632" s="0" t="s">
        <v>862</v>
      </c>
      <c r="U1632" s="218" t="n">
        <v>21.25</v>
      </c>
      <c r="V1632" s="0" t="s">
        <v>914</v>
      </c>
      <c r="W1632" s="0" t="s">
        <v>864</v>
      </c>
      <c r="X1632" s="0" t="s">
        <v>865</v>
      </c>
      <c r="Y1632" s="0" t="s">
        <v>866</v>
      </c>
      <c r="Z1632" s="0" t="s">
        <v>867</v>
      </c>
      <c r="AA1632" s="0" t="n">
        <v>104789</v>
      </c>
      <c r="AB1632" s="215" t="n">
        <v>37040.875</v>
      </c>
      <c r="AC1632" s="215" t="n">
        <v>37043.875</v>
      </c>
    </row>
    <row r="1633" customFormat="false" ht="12.75" hidden="false" customHeight="false" outlineLevel="0" collapsed="false">
      <c r="A1633" s="208" t="str">
        <f aca="false">B1633&amp;" "&amp;C1633&amp;" "&amp;D1633</f>
        <v>US Natural Gas Financial</v>
      </c>
      <c r="B1633" s="208" t="str">
        <f aca="false">IF((LEFT(N1633,2)="US"),"US","")</f>
        <v>US</v>
      </c>
      <c r="C1633" s="208" t="str">
        <f aca="false">M1633</f>
        <v>Natural Gas</v>
      </c>
      <c r="D1633" s="208" t="str">
        <f aca="false">IF(ISNUMBER(FIND("Phy",N1633))=TRUE(),"Physical","Financial")</f>
        <v>Financial</v>
      </c>
      <c r="E1633" s="208" t="n">
        <f aca="false">IF(VLOOKUP(S1633,'DD-Lookup'!$J$6:$L$50,3,FALSE())="Monthly",(YEAR(AC1633)-YEAR(AB1633))*12+MONTH(AC1633)-MONTH(AB1633)+1,(AC1633-AB1633+1))</f>
        <v>30</v>
      </c>
      <c r="F1633" s="239" t="n">
        <f aca="false">E1633*SUM(P1633:Q1633)</f>
        <v>450000</v>
      </c>
      <c r="G1633" s="214" t="n">
        <v>1289945</v>
      </c>
      <c r="H1633" s="215" t="n">
        <v>37035.3607638889</v>
      </c>
      <c r="I1633" s="0" t="s">
        <v>593</v>
      </c>
      <c r="M1633" s="0" t="s">
        <v>858</v>
      </c>
      <c r="N1633" s="0" t="s">
        <v>1024</v>
      </c>
      <c r="O1633" s="0" t="s">
        <v>1025</v>
      </c>
      <c r="P1633" s="216" t="n">
        <v>15000</v>
      </c>
      <c r="S1633" s="0" t="s">
        <v>1026</v>
      </c>
      <c r="T1633" s="0" t="s">
        <v>784</v>
      </c>
      <c r="U1633" s="218" t="n">
        <v>4.205</v>
      </c>
      <c r="V1633" s="0" t="s">
        <v>1032</v>
      </c>
      <c r="W1633" s="0" t="s">
        <v>1028</v>
      </c>
      <c r="X1633" s="0" t="s">
        <v>1029</v>
      </c>
      <c r="Y1633" s="0" t="s">
        <v>838</v>
      </c>
      <c r="Z1633" s="0" t="s">
        <v>571</v>
      </c>
      <c r="AA1633" s="0" t="s">
        <v>2141</v>
      </c>
      <c r="AB1633" s="215" t="n">
        <v>37043.875</v>
      </c>
      <c r="AC1633" s="215" t="n">
        <v>37072.875</v>
      </c>
    </row>
    <row r="1634" customFormat="false" ht="12.75" hidden="false" customHeight="false" outlineLevel="0" collapsed="false">
      <c r="A1634" s="208" t="str">
        <f aca="false">B1634&amp;" "&amp;C1634&amp;" "&amp;D1634</f>
        <v>US Natural Gas Physical</v>
      </c>
      <c r="B1634" s="208" t="str">
        <f aca="false">IF((LEFT(N1634,2)="US"),"US","")</f>
        <v>US</v>
      </c>
      <c r="C1634" s="208" t="str">
        <f aca="false">M1634</f>
        <v>Natural Gas</v>
      </c>
      <c r="D1634" s="208" t="str">
        <f aca="false">IF(ISNUMBER(FIND("Phy",N1634))=TRUE(),"Physical","Financial")</f>
        <v>Physical</v>
      </c>
      <c r="E1634" s="208" t="n">
        <f aca="false">IF(VLOOKUP(S1634,'DD-Lookup'!$J$6:$L$50,3,FALSE())="Monthly",(YEAR(AC1634)-YEAR(AB1634))*12+MONTH(AC1634)-MONTH(AB1634)+1,(AC1634-AB1634+1))</f>
        <v>1</v>
      </c>
      <c r="F1634" s="239" t="n">
        <f aca="false">E1634*SUM(P1634:Q1634)</f>
        <v>5000</v>
      </c>
      <c r="G1634" s="214" t="n">
        <v>1289946</v>
      </c>
      <c r="H1634" s="215" t="n">
        <v>37035.360775463</v>
      </c>
      <c r="I1634" s="0" t="s">
        <v>1399</v>
      </c>
      <c r="M1634" s="0" t="s">
        <v>858</v>
      </c>
      <c r="N1634" s="0" t="s">
        <v>1305</v>
      </c>
      <c r="O1634" s="0" t="s">
        <v>1372</v>
      </c>
      <c r="Q1634" s="216" t="n">
        <v>5000</v>
      </c>
      <c r="S1634" s="0" t="s">
        <v>1026</v>
      </c>
      <c r="T1634" s="0" t="s">
        <v>784</v>
      </c>
      <c r="U1634" s="218" t="n">
        <v>4.0375</v>
      </c>
      <c r="V1634" s="0" t="s">
        <v>1400</v>
      </c>
      <c r="W1634" s="0" t="s">
        <v>1361</v>
      </c>
      <c r="X1634" s="0" t="s">
        <v>1362</v>
      </c>
      <c r="Y1634" s="0" t="s">
        <v>1310</v>
      </c>
      <c r="Z1634" s="0" t="s">
        <v>571</v>
      </c>
      <c r="AA1634" s="0" t="n">
        <v>807548</v>
      </c>
      <c r="AB1634" s="215" t="n">
        <v>37036.875</v>
      </c>
      <c r="AC1634" s="215" t="n">
        <v>37036.875</v>
      </c>
    </row>
    <row r="1635" customFormat="false" ht="12.75" hidden="false" customHeight="false" outlineLevel="0" collapsed="false">
      <c r="A1635" s="208" t="str">
        <f aca="false">B1635&amp;" "&amp;C1635&amp;" "&amp;D1635</f>
        <v>US Natural Gas Physical</v>
      </c>
      <c r="B1635" s="208" t="str">
        <f aca="false">IF((LEFT(N1635,2)="US"),"US","")</f>
        <v>US</v>
      </c>
      <c r="C1635" s="208" t="str">
        <f aca="false">M1635</f>
        <v>Natural Gas</v>
      </c>
      <c r="D1635" s="208" t="str">
        <f aca="false">IF(ISNUMBER(FIND("Phy",N1635))=TRUE(),"Physical","Financial")</f>
        <v>Physical</v>
      </c>
      <c r="E1635" s="208" t="n">
        <f aca="false">IF(VLOOKUP(S1635,'DD-Lookup'!$J$6:$L$50,3,FALSE())="Monthly",(YEAR(AC1635)-YEAR(AB1635))*12+MONTH(AC1635)-MONTH(AB1635)+1,(AC1635-AB1635+1))</f>
        <v>1</v>
      </c>
      <c r="F1635" s="239" t="n">
        <f aca="false">E1635*SUM(P1635:Q1635)</f>
        <v>2500</v>
      </c>
      <c r="G1635" s="214" t="n">
        <v>1289947</v>
      </c>
      <c r="H1635" s="215" t="n">
        <v>37035.360775463</v>
      </c>
      <c r="I1635" s="0" t="s">
        <v>600</v>
      </c>
      <c r="M1635" s="0" t="s">
        <v>858</v>
      </c>
      <c r="N1635" s="0" t="s">
        <v>1305</v>
      </c>
      <c r="O1635" s="0" t="s">
        <v>1313</v>
      </c>
      <c r="Q1635" s="216" t="n">
        <v>2500</v>
      </c>
      <c r="S1635" s="0" t="s">
        <v>1026</v>
      </c>
      <c r="T1635" s="0" t="s">
        <v>784</v>
      </c>
      <c r="U1635" s="218" t="n">
        <v>4.09</v>
      </c>
      <c r="V1635" s="0" t="s">
        <v>1425</v>
      </c>
      <c r="W1635" s="0" t="s">
        <v>1314</v>
      </c>
      <c r="X1635" s="0" t="s">
        <v>1315</v>
      </c>
      <c r="Y1635" s="0" t="s">
        <v>1310</v>
      </c>
      <c r="Z1635" s="0" t="s">
        <v>571</v>
      </c>
      <c r="AA1635" s="0" t="n">
        <v>807549</v>
      </c>
      <c r="AB1635" s="215" t="n">
        <v>37036.875</v>
      </c>
      <c r="AC1635" s="215" t="n">
        <v>37036.875</v>
      </c>
    </row>
    <row r="1636" customFormat="false" ht="12.75" hidden="false" customHeight="false" outlineLevel="0" collapsed="false">
      <c r="A1636" s="208" t="str">
        <f aca="false">B1636&amp;" "&amp;C1636&amp;" "&amp;D1636</f>
        <v>US Natural Gas Physical</v>
      </c>
      <c r="B1636" s="208" t="str">
        <f aca="false">IF((LEFT(N1636,2)="US"),"US","")</f>
        <v>US</v>
      </c>
      <c r="C1636" s="208" t="str">
        <f aca="false">M1636</f>
        <v>Natural Gas</v>
      </c>
      <c r="D1636" s="208" t="str">
        <f aca="false">IF(ISNUMBER(FIND("Phy",N1636))=TRUE(),"Physical","Financial")</f>
        <v>Physical</v>
      </c>
      <c r="E1636" s="208" t="n">
        <f aca="false">IF(VLOOKUP(S1636,'DD-Lookup'!$J$6:$L$50,3,FALSE())="Monthly",(YEAR(AC1636)-YEAR(AB1636))*12+MONTH(AC1636)-MONTH(AB1636)+1,(AC1636-AB1636+1))</f>
        <v>1</v>
      </c>
      <c r="F1636" s="239" t="n">
        <f aca="false">E1636*SUM(P1636:Q1636)</f>
        <v>5000</v>
      </c>
      <c r="G1636" s="214" t="n">
        <v>1289949</v>
      </c>
      <c r="H1636" s="215" t="n">
        <v>37035.360787037</v>
      </c>
      <c r="I1636" s="0" t="s">
        <v>1183</v>
      </c>
      <c r="M1636" s="0" t="s">
        <v>858</v>
      </c>
      <c r="N1636" s="0" t="s">
        <v>1305</v>
      </c>
      <c r="O1636" s="0" t="s">
        <v>1448</v>
      </c>
      <c r="P1636" s="216" t="n">
        <v>5000</v>
      </c>
      <c r="S1636" s="0" t="s">
        <v>1026</v>
      </c>
      <c r="T1636" s="0" t="s">
        <v>784</v>
      </c>
      <c r="U1636" s="218" t="n">
        <v>4.355</v>
      </c>
      <c r="V1636" s="0" t="s">
        <v>1307</v>
      </c>
      <c r="W1636" s="0" t="s">
        <v>1439</v>
      </c>
      <c r="X1636" s="0" t="s">
        <v>1440</v>
      </c>
      <c r="Y1636" s="0" t="s">
        <v>1310</v>
      </c>
      <c r="Z1636" s="0" t="s">
        <v>571</v>
      </c>
      <c r="AA1636" s="0" t="n">
        <v>807551</v>
      </c>
      <c r="AB1636" s="215" t="n">
        <v>37036.875</v>
      </c>
      <c r="AC1636" s="215" t="n">
        <v>37036.875</v>
      </c>
    </row>
    <row r="1637" customFormat="false" ht="12.75" hidden="false" customHeight="false" outlineLevel="0" collapsed="false">
      <c r="A1637" s="208" t="str">
        <f aca="false">B1637&amp;" "&amp;C1637&amp;" "&amp;D1637</f>
        <v>US Natural Gas Physical</v>
      </c>
      <c r="B1637" s="208" t="str">
        <f aca="false">IF((LEFT(N1637,2)="US"),"US","")</f>
        <v>US</v>
      </c>
      <c r="C1637" s="208" t="str">
        <f aca="false">M1637</f>
        <v>Natural Gas</v>
      </c>
      <c r="D1637" s="208" t="str">
        <f aca="false">IF(ISNUMBER(FIND("Phy",N1637))=TRUE(),"Physical","Financial")</f>
        <v>Physical</v>
      </c>
      <c r="E1637" s="208" t="n">
        <f aca="false">IF(VLOOKUP(S1637,'DD-Lookup'!$J$6:$L$50,3,FALSE())="Monthly",(YEAR(AC1637)-YEAR(AB1637))*12+MONTH(AC1637)-MONTH(AB1637)+1,(AC1637-AB1637+1))</f>
        <v>1</v>
      </c>
      <c r="F1637" s="239" t="n">
        <f aca="false">E1637*SUM(P1637:Q1637)</f>
        <v>10000</v>
      </c>
      <c r="G1637" s="214" t="n">
        <v>1289948</v>
      </c>
      <c r="H1637" s="215" t="n">
        <v>37035.360787037</v>
      </c>
      <c r="I1637" s="0" t="s">
        <v>1317</v>
      </c>
      <c r="M1637" s="0" t="s">
        <v>858</v>
      </c>
      <c r="N1637" s="0" t="s">
        <v>1305</v>
      </c>
      <c r="O1637" s="0" t="s">
        <v>1306</v>
      </c>
      <c r="Q1637" s="216" t="n">
        <v>10000</v>
      </c>
      <c r="S1637" s="0" t="s">
        <v>1026</v>
      </c>
      <c r="T1637" s="0" t="s">
        <v>784</v>
      </c>
      <c r="U1637" s="218" t="n">
        <v>4.2038</v>
      </c>
      <c r="V1637" s="0" t="s">
        <v>1402</v>
      </c>
      <c r="W1637" s="0" t="s">
        <v>1308</v>
      </c>
      <c r="X1637" s="0" t="s">
        <v>1309</v>
      </c>
      <c r="Y1637" s="0" t="s">
        <v>1310</v>
      </c>
      <c r="Z1637" s="0" t="s">
        <v>571</v>
      </c>
      <c r="AA1637" s="0" t="n">
        <v>807550</v>
      </c>
      <c r="AB1637" s="215" t="n">
        <v>37036.875</v>
      </c>
      <c r="AC1637" s="215" t="n">
        <v>37036.875</v>
      </c>
    </row>
    <row r="1638" customFormat="false" ht="12.75" hidden="false" customHeight="false" outlineLevel="0" collapsed="false">
      <c r="A1638" s="208" t="str">
        <f aca="false">B1638&amp;" "&amp;C1638&amp;" "&amp;D1638</f>
        <v>US Natural Gas Physical</v>
      </c>
      <c r="B1638" s="208" t="str">
        <f aca="false">IF((LEFT(N1638,2)="US"),"US","")</f>
        <v>US</v>
      </c>
      <c r="C1638" s="208" t="str">
        <f aca="false">M1638</f>
        <v>Natural Gas</v>
      </c>
      <c r="D1638" s="208" t="str">
        <f aca="false">IF(ISNUMBER(FIND("Phy",N1638))=TRUE(),"Physical","Financial")</f>
        <v>Physical</v>
      </c>
      <c r="E1638" s="208" t="n">
        <f aca="false">IF(VLOOKUP(S1638,'DD-Lookup'!$J$6:$L$50,3,FALSE())="Monthly",(YEAR(AC1638)-YEAR(AB1638))*12+MONTH(AC1638)-MONTH(AB1638)+1,(AC1638-AB1638+1))</f>
        <v>1</v>
      </c>
      <c r="F1638" s="239" t="n">
        <f aca="false">E1638*SUM(P1638:Q1638)</f>
        <v>10000</v>
      </c>
      <c r="G1638" s="214" t="n">
        <v>1289950</v>
      </c>
      <c r="H1638" s="215" t="n">
        <v>37035.3608101852</v>
      </c>
      <c r="I1638" s="0" t="s">
        <v>1399</v>
      </c>
      <c r="M1638" s="0" t="s">
        <v>858</v>
      </c>
      <c r="N1638" s="0" t="s">
        <v>1305</v>
      </c>
      <c r="O1638" s="0" t="s">
        <v>1469</v>
      </c>
      <c r="Q1638" s="216" t="n">
        <v>10000</v>
      </c>
      <c r="S1638" s="0" t="s">
        <v>1026</v>
      </c>
      <c r="T1638" s="0" t="s">
        <v>784</v>
      </c>
      <c r="U1638" s="218" t="n">
        <v>4.075</v>
      </c>
      <c r="V1638" s="0" t="s">
        <v>1441</v>
      </c>
      <c r="W1638" s="0" t="s">
        <v>1314</v>
      </c>
      <c r="X1638" s="0" t="s">
        <v>1315</v>
      </c>
      <c r="Y1638" s="0" t="s">
        <v>1310</v>
      </c>
      <c r="Z1638" s="0" t="s">
        <v>571</v>
      </c>
      <c r="AA1638" s="0" t="n">
        <v>807552</v>
      </c>
      <c r="AB1638" s="215" t="n">
        <v>37036.875</v>
      </c>
      <c r="AC1638" s="215" t="n">
        <v>37036.875</v>
      </c>
    </row>
    <row r="1639" customFormat="false" ht="12.75" hidden="false" customHeight="false" outlineLevel="0" collapsed="false">
      <c r="A1639" s="208" t="str">
        <f aca="false">B1639&amp;" "&amp;C1639&amp;" "&amp;D1639</f>
        <v>US Natural Gas Financial</v>
      </c>
      <c r="B1639" s="208" t="str">
        <f aca="false">IF((LEFT(N1639,2)="US"),"US","")</f>
        <v>US</v>
      </c>
      <c r="C1639" s="208" t="str">
        <f aca="false">M1639</f>
        <v>Natural Gas</v>
      </c>
      <c r="D1639" s="208" t="str">
        <f aca="false">IF(ISNUMBER(FIND("Phy",N1639))=TRUE(),"Physical","Financial")</f>
        <v>Financial</v>
      </c>
      <c r="E1639" s="208" t="n">
        <f aca="false">IF(VLOOKUP(S1639,'DD-Lookup'!$J$6:$L$50,3,FALSE())="Monthly",(YEAR(AC1639)-YEAR(AB1639))*12+MONTH(AC1639)-MONTH(AB1639)+1,(AC1639-AB1639+1))</f>
        <v>30</v>
      </c>
      <c r="F1639" s="239" t="n">
        <f aca="false">E1639*SUM(P1639:Q1639)</f>
        <v>450000</v>
      </c>
      <c r="G1639" s="214" t="n">
        <v>1289953</v>
      </c>
      <c r="H1639" s="215" t="n">
        <v>37035.3608333333</v>
      </c>
      <c r="I1639" s="0" t="s">
        <v>1376</v>
      </c>
      <c r="M1639" s="0" t="s">
        <v>858</v>
      </c>
      <c r="N1639" s="0" t="s">
        <v>1024</v>
      </c>
      <c r="O1639" s="0" t="s">
        <v>1025</v>
      </c>
      <c r="Q1639" s="216" t="n">
        <v>15000</v>
      </c>
      <c r="S1639" s="0" t="s">
        <v>1026</v>
      </c>
      <c r="T1639" s="0" t="s">
        <v>784</v>
      </c>
      <c r="U1639" s="218" t="n">
        <v>4.21</v>
      </c>
      <c r="V1639" s="0" t="s">
        <v>2142</v>
      </c>
      <c r="W1639" s="0" t="s">
        <v>1028</v>
      </c>
      <c r="X1639" s="0" t="s">
        <v>1029</v>
      </c>
      <c r="Y1639" s="0" t="s">
        <v>838</v>
      </c>
      <c r="Z1639" s="0" t="s">
        <v>571</v>
      </c>
      <c r="AA1639" s="0" t="s">
        <v>2143</v>
      </c>
      <c r="AB1639" s="215" t="n">
        <v>37043.875</v>
      </c>
      <c r="AC1639" s="215" t="n">
        <v>37072.875</v>
      </c>
    </row>
    <row r="1640" customFormat="false" ht="12.75" hidden="false" customHeight="false" outlineLevel="0" collapsed="false">
      <c r="A1640" s="208" t="str">
        <f aca="false">B1640&amp;" "&amp;C1640&amp;" "&amp;D1640</f>
        <v>US Natural Gas Physical</v>
      </c>
      <c r="B1640" s="208" t="str">
        <f aca="false">IF((LEFT(N1640,2)="US"),"US","")</f>
        <v>US</v>
      </c>
      <c r="C1640" s="208" t="str">
        <f aca="false">M1640</f>
        <v>Natural Gas</v>
      </c>
      <c r="D1640" s="208" t="str">
        <f aca="false">IF(ISNUMBER(FIND("Phy",N1640))=TRUE(),"Physical","Financial")</f>
        <v>Physical</v>
      </c>
      <c r="E1640" s="208" t="n">
        <f aca="false">IF(VLOOKUP(S1640,'DD-Lookup'!$J$6:$L$50,3,FALSE())="Monthly",(YEAR(AC1640)-YEAR(AB1640))*12+MONTH(AC1640)-MONTH(AB1640)+1,(AC1640-AB1640+1))</f>
        <v>1</v>
      </c>
      <c r="F1640" s="239" t="n">
        <f aca="false">E1640*SUM(P1640:Q1640)</f>
        <v>10000</v>
      </c>
      <c r="G1640" s="214" t="n">
        <v>1289951</v>
      </c>
      <c r="H1640" s="215" t="n">
        <v>37035.3608333333</v>
      </c>
      <c r="I1640" s="0" t="s">
        <v>1779</v>
      </c>
      <c r="M1640" s="0" t="s">
        <v>858</v>
      </c>
      <c r="N1640" s="0" t="s">
        <v>1305</v>
      </c>
      <c r="O1640" s="0" t="s">
        <v>1306</v>
      </c>
      <c r="Q1640" s="216" t="n">
        <v>10000</v>
      </c>
      <c r="S1640" s="0" t="s">
        <v>1026</v>
      </c>
      <c r="T1640" s="0" t="s">
        <v>784</v>
      </c>
      <c r="U1640" s="218" t="n">
        <v>4.2051</v>
      </c>
      <c r="V1640" s="0" t="s">
        <v>1780</v>
      </c>
      <c r="W1640" s="0" t="s">
        <v>1308</v>
      </c>
      <c r="X1640" s="0" t="s">
        <v>1309</v>
      </c>
      <c r="Y1640" s="0" t="s">
        <v>1310</v>
      </c>
      <c r="Z1640" s="0" t="s">
        <v>571</v>
      </c>
      <c r="AA1640" s="0" t="n">
        <v>807554</v>
      </c>
      <c r="AB1640" s="215" t="n">
        <v>37036.875</v>
      </c>
      <c r="AC1640" s="215" t="n">
        <v>37036.875</v>
      </c>
    </row>
    <row r="1641" customFormat="false" ht="12.75" hidden="false" customHeight="false" outlineLevel="0" collapsed="false">
      <c r="A1641" s="208" t="str">
        <f aca="false">B1641&amp;" "&amp;C1641&amp;" "&amp;D1641</f>
        <v>US Natural Gas Physical</v>
      </c>
      <c r="B1641" s="208" t="str">
        <f aca="false">IF((LEFT(N1641,2)="US"),"US","")</f>
        <v>US</v>
      </c>
      <c r="C1641" s="208" t="str">
        <f aca="false">M1641</f>
        <v>Natural Gas</v>
      </c>
      <c r="D1641" s="208" t="str">
        <f aca="false">IF(ISNUMBER(FIND("Phy",N1641))=TRUE(),"Physical","Financial")</f>
        <v>Physical</v>
      </c>
      <c r="E1641" s="208" t="n">
        <f aca="false">IF(VLOOKUP(S1641,'DD-Lookup'!$J$6:$L$50,3,FALSE())="Monthly",(YEAR(AC1641)-YEAR(AB1641))*12+MONTH(AC1641)-MONTH(AB1641)+1,(AC1641-AB1641+1))</f>
        <v>1</v>
      </c>
      <c r="F1641" s="239" t="n">
        <f aca="false">E1641*SUM(P1641:Q1641)</f>
        <v>5000</v>
      </c>
      <c r="G1641" s="214" t="n">
        <v>1289952</v>
      </c>
      <c r="H1641" s="215" t="n">
        <v>37035.3608333333</v>
      </c>
      <c r="I1641" s="0" t="s">
        <v>2056</v>
      </c>
      <c r="M1641" s="0" t="s">
        <v>858</v>
      </c>
      <c r="N1641" s="0" t="s">
        <v>1305</v>
      </c>
      <c r="O1641" s="0" t="s">
        <v>1718</v>
      </c>
      <c r="P1641" s="216" t="n">
        <v>5000</v>
      </c>
      <c r="S1641" s="0" t="s">
        <v>1026</v>
      </c>
      <c r="T1641" s="0" t="s">
        <v>784</v>
      </c>
      <c r="U1641" s="218" t="n">
        <v>8.65</v>
      </c>
      <c r="V1641" s="0" t="s">
        <v>2057</v>
      </c>
      <c r="W1641" s="0" t="s">
        <v>1579</v>
      </c>
      <c r="X1641" s="0" t="s">
        <v>1535</v>
      </c>
      <c r="Y1641" s="0" t="s">
        <v>1310</v>
      </c>
      <c r="Z1641" s="0" t="s">
        <v>571</v>
      </c>
      <c r="AA1641" s="0" t="n">
        <v>807553</v>
      </c>
      <c r="AB1641" s="215" t="n">
        <v>37036.875</v>
      </c>
      <c r="AC1641" s="215" t="n">
        <v>37036.875</v>
      </c>
    </row>
    <row r="1642" customFormat="false" ht="12.75" hidden="false" customHeight="false" outlineLevel="0" collapsed="false">
      <c r="A1642" s="208" t="str">
        <f aca="false">B1642&amp;" "&amp;C1642&amp;" "&amp;D1642</f>
        <v>US Natural Gas Physical</v>
      </c>
      <c r="B1642" s="208" t="str">
        <f aca="false">IF((LEFT(N1642,2)="US"),"US","")</f>
        <v>US</v>
      </c>
      <c r="C1642" s="208" t="str">
        <f aca="false">M1642</f>
        <v>Natural Gas</v>
      </c>
      <c r="D1642" s="208" t="str">
        <f aca="false">IF(ISNUMBER(FIND("Phy",N1642))=TRUE(),"Physical","Financial")</f>
        <v>Physical</v>
      </c>
      <c r="E1642" s="208" t="n">
        <f aca="false">IF(VLOOKUP(S1642,'DD-Lookup'!$J$6:$L$50,3,FALSE())="Monthly",(YEAR(AC1642)-YEAR(AB1642))*12+MONTH(AC1642)-MONTH(AB1642)+1,(AC1642-AB1642+1))</f>
        <v>1</v>
      </c>
      <c r="F1642" s="239" t="n">
        <f aca="false">E1642*SUM(P1642:Q1642)</f>
        <v>5000</v>
      </c>
      <c r="G1642" s="214" t="n">
        <v>1289954</v>
      </c>
      <c r="H1642" s="215" t="n">
        <v>37035.3608449074</v>
      </c>
      <c r="I1642" s="0" t="s">
        <v>1233</v>
      </c>
      <c r="M1642" s="0" t="s">
        <v>858</v>
      </c>
      <c r="N1642" s="0" t="s">
        <v>1305</v>
      </c>
      <c r="O1642" s="0" t="s">
        <v>1581</v>
      </c>
      <c r="P1642" s="216" t="n">
        <v>5000</v>
      </c>
      <c r="S1642" s="0" t="s">
        <v>1026</v>
      </c>
      <c r="T1642" s="0" t="s">
        <v>784</v>
      </c>
      <c r="U1642" s="218" t="n">
        <v>8.8</v>
      </c>
      <c r="V1642" s="0" t="s">
        <v>1725</v>
      </c>
      <c r="W1642" s="0" t="s">
        <v>1579</v>
      </c>
      <c r="X1642" s="0" t="s">
        <v>1535</v>
      </c>
      <c r="Y1642" s="0" t="s">
        <v>1310</v>
      </c>
      <c r="Z1642" s="0" t="s">
        <v>571</v>
      </c>
      <c r="AA1642" s="0" t="n">
        <v>807555</v>
      </c>
      <c r="AB1642" s="215" t="n">
        <v>37036.875</v>
      </c>
      <c r="AC1642" s="215" t="n">
        <v>37036.875</v>
      </c>
    </row>
    <row r="1643" customFormat="false" ht="12.75" hidden="false" customHeight="false" outlineLevel="0" collapsed="false">
      <c r="A1643" s="208" t="str">
        <f aca="false">B1643&amp;" "&amp;C1643&amp;" "&amp;D1643</f>
        <v>US Natural Gas Physical</v>
      </c>
      <c r="B1643" s="208" t="str">
        <f aca="false">IF((LEFT(N1643,2)="US"),"US","")</f>
        <v>US</v>
      </c>
      <c r="C1643" s="208" t="str">
        <f aca="false">M1643</f>
        <v>Natural Gas</v>
      </c>
      <c r="D1643" s="208" t="str">
        <f aca="false">IF(ISNUMBER(FIND("Phy",N1643))=TRUE(),"Physical","Financial")</f>
        <v>Physical</v>
      </c>
      <c r="E1643" s="208" t="n">
        <f aca="false">IF(VLOOKUP(S1643,'DD-Lookup'!$J$6:$L$50,3,FALSE())="Monthly",(YEAR(AC1643)-YEAR(AB1643))*12+MONTH(AC1643)-MONTH(AB1643)+1,(AC1643-AB1643+1))</f>
        <v>1</v>
      </c>
      <c r="F1643" s="239" t="n">
        <f aca="false">E1643*SUM(P1643:Q1643)</f>
        <v>5000</v>
      </c>
      <c r="G1643" s="214" t="n">
        <v>1289955</v>
      </c>
      <c r="H1643" s="215" t="n">
        <v>37035.3608449074</v>
      </c>
      <c r="I1643" s="0" t="s">
        <v>1399</v>
      </c>
      <c r="M1643" s="0" t="s">
        <v>858</v>
      </c>
      <c r="N1643" s="0" t="s">
        <v>1305</v>
      </c>
      <c r="O1643" s="0" t="s">
        <v>1372</v>
      </c>
      <c r="Q1643" s="216" t="n">
        <v>5000</v>
      </c>
      <c r="S1643" s="0" t="s">
        <v>1026</v>
      </c>
      <c r="T1643" s="0" t="s">
        <v>784</v>
      </c>
      <c r="U1643" s="218" t="n">
        <v>4.04</v>
      </c>
      <c r="V1643" s="0" t="s">
        <v>1400</v>
      </c>
      <c r="W1643" s="0" t="s">
        <v>1361</v>
      </c>
      <c r="X1643" s="0" t="s">
        <v>1362</v>
      </c>
      <c r="Y1643" s="0" t="s">
        <v>1310</v>
      </c>
      <c r="Z1643" s="0" t="s">
        <v>571</v>
      </c>
      <c r="AA1643" s="0" t="n">
        <v>807557</v>
      </c>
      <c r="AB1643" s="215" t="n">
        <v>37036.875</v>
      </c>
      <c r="AC1643" s="215" t="n">
        <v>37036.875</v>
      </c>
    </row>
    <row r="1644" customFormat="false" ht="12.75" hidden="false" customHeight="false" outlineLevel="0" collapsed="false">
      <c r="A1644" s="208" t="str">
        <f aca="false">B1644&amp;" "&amp;C1644&amp;" "&amp;D1644</f>
        <v>US Natural Gas Physical</v>
      </c>
      <c r="B1644" s="208" t="str">
        <f aca="false">IF((LEFT(N1644,2)="US"),"US","")</f>
        <v>US</v>
      </c>
      <c r="C1644" s="208" t="str">
        <f aca="false">M1644</f>
        <v>Natural Gas</v>
      </c>
      <c r="D1644" s="208" t="str">
        <f aca="false">IF(ISNUMBER(FIND("Phy",N1644))=TRUE(),"Physical","Financial")</f>
        <v>Physical</v>
      </c>
      <c r="E1644" s="208" t="n">
        <f aca="false">IF(VLOOKUP(S1644,'DD-Lookup'!$J$6:$L$50,3,FALSE())="Monthly",(YEAR(AC1644)-YEAR(AB1644))*12+MONTH(AC1644)-MONTH(AB1644)+1,(AC1644-AB1644+1))</f>
        <v>1</v>
      </c>
      <c r="F1644" s="239" t="n">
        <f aca="false">E1644*SUM(P1644:Q1644)</f>
        <v>25000</v>
      </c>
      <c r="G1644" s="214" t="n">
        <v>1289956</v>
      </c>
      <c r="H1644" s="215" t="n">
        <v>37035.3608564815</v>
      </c>
      <c r="I1644" s="0" t="s">
        <v>593</v>
      </c>
      <c r="M1644" s="0" t="s">
        <v>858</v>
      </c>
      <c r="N1644" s="0" t="s">
        <v>1305</v>
      </c>
      <c r="O1644" s="0" t="s">
        <v>1432</v>
      </c>
      <c r="Q1644" s="216" t="n">
        <v>25000</v>
      </c>
      <c r="S1644" s="0" t="s">
        <v>1026</v>
      </c>
      <c r="T1644" s="0" t="s">
        <v>784</v>
      </c>
      <c r="U1644" s="218" t="n">
        <v>4.155</v>
      </c>
      <c r="V1644" s="0" t="s">
        <v>1543</v>
      </c>
      <c r="W1644" s="0" t="s">
        <v>1434</v>
      </c>
      <c r="X1644" s="0" t="s">
        <v>1435</v>
      </c>
      <c r="Y1644" s="0" t="s">
        <v>1310</v>
      </c>
      <c r="Z1644" s="0" t="s">
        <v>571</v>
      </c>
      <c r="AA1644" s="0" t="n">
        <v>807556</v>
      </c>
      <c r="AB1644" s="215" t="n">
        <v>37036.875</v>
      </c>
      <c r="AC1644" s="215" t="n">
        <v>37036.875</v>
      </c>
    </row>
    <row r="1645" customFormat="false" ht="12.75" hidden="false" customHeight="false" outlineLevel="0" collapsed="false">
      <c r="A1645" s="208" t="str">
        <f aca="false">B1645&amp;" "&amp;C1645&amp;" "&amp;D1645</f>
        <v>US Natural Gas Financial</v>
      </c>
      <c r="B1645" s="208" t="str">
        <f aca="false">IF((LEFT(N1645,2)="US"),"US","")</f>
        <v>US</v>
      </c>
      <c r="C1645" s="208" t="str">
        <f aca="false">M1645</f>
        <v>Natural Gas</v>
      </c>
      <c r="D1645" s="208" t="str">
        <f aca="false">IF(ISNUMBER(FIND("Phy",N1645))=TRUE(),"Physical","Financial")</f>
        <v>Financial</v>
      </c>
      <c r="E1645" s="208" t="n">
        <f aca="false">IF(VLOOKUP(S1645,'DD-Lookup'!$J$6:$L$50,3,FALSE())="Monthly",(YEAR(AC1645)-YEAR(AB1645))*12+MONTH(AC1645)-MONTH(AB1645)+1,(AC1645-AB1645+1))</f>
        <v>31</v>
      </c>
      <c r="F1645" s="239" t="n">
        <f aca="false">E1645*SUM(P1645:Q1645)</f>
        <v>15500</v>
      </c>
      <c r="G1645" s="214" t="n">
        <v>1289959</v>
      </c>
      <c r="H1645" s="215" t="n">
        <v>37035.3608796296</v>
      </c>
      <c r="I1645" s="0" t="s">
        <v>1381</v>
      </c>
      <c r="M1645" s="0" t="s">
        <v>858</v>
      </c>
      <c r="N1645" s="0" t="s">
        <v>1482</v>
      </c>
      <c r="O1645" s="0" t="s">
        <v>2001</v>
      </c>
      <c r="Q1645" s="216" t="n">
        <v>500</v>
      </c>
      <c r="S1645" s="0" t="s">
        <v>1026</v>
      </c>
      <c r="T1645" s="0" t="s">
        <v>784</v>
      </c>
      <c r="U1645" s="218" t="n">
        <v>7.69</v>
      </c>
      <c r="V1645" s="0" t="s">
        <v>2043</v>
      </c>
      <c r="W1645" s="0" t="s">
        <v>1714</v>
      </c>
      <c r="X1645" s="0" t="s">
        <v>1715</v>
      </c>
      <c r="Y1645" s="0" t="s">
        <v>838</v>
      </c>
      <c r="Z1645" s="0" t="s">
        <v>571</v>
      </c>
      <c r="AA1645" s="0" t="s">
        <v>2144</v>
      </c>
      <c r="AB1645" s="215" t="n">
        <v>37104.875</v>
      </c>
      <c r="AC1645" s="215" t="n">
        <v>37134.875</v>
      </c>
    </row>
    <row r="1646" customFormat="false" ht="12.75" hidden="false" customHeight="false" outlineLevel="0" collapsed="false">
      <c r="A1646" s="208" t="str">
        <f aca="false">B1646&amp;" "&amp;C1646&amp;" "&amp;D1646</f>
        <v>US Natural Gas Physical</v>
      </c>
      <c r="B1646" s="208" t="str">
        <f aca="false">IF((LEFT(N1646,2)="US"),"US","")</f>
        <v>US</v>
      </c>
      <c r="C1646" s="208" t="str">
        <f aca="false">M1646</f>
        <v>Natural Gas</v>
      </c>
      <c r="D1646" s="208" t="str">
        <f aca="false">IF(ISNUMBER(FIND("Phy",N1646))=TRUE(),"Physical","Financial")</f>
        <v>Physical</v>
      </c>
      <c r="E1646" s="208" t="n">
        <f aca="false">IF(VLOOKUP(S1646,'DD-Lookup'!$J$6:$L$50,3,FALSE())="Monthly",(YEAR(AC1646)-YEAR(AB1646))*12+MONTH(AC1646)-MONTH(AB1646)+1,(AC1646-AB1646+1))</f>
        <v>1</v>
      </c>
      <c r="F1646" s="239" t="n">
        <f aca="false">E1646*SUM(P1646:Q1646)</f>
        <v>5000</v>
      </c>
      <c r="G1646" s="214" t="n">
        <v>1289958</v>
      </c>
      <c r="H1646" s="215" t="n">
        <v>37035.3608796296</v>
      </c>
      <c r="I1646" s="0" t="s">
        <v>1233</v>
      </c>
      <c r="M1646" s="0" t="s">
        <v>858</v>
      </c>
      <c r="N1646" s="0" t="s">
        <v>1305</v>
      </c>
      <c r="O1646" s="0" t="s">
        <v>1581</v>
      </c>
      <c r="P1646" s="216" t="n">
        <v>5000</v>
      </c>
      <c r="S1646" s="0" t="s">
        <v>1026</v>
      </c>
      <c r="T1646" s="0" t="s">
        <v>784</v>
      </c>
      <c r="U1646" s="218" t="n">
        <v>8.8</v>
      </c>
      <c r="V1646" s="0" t="s">
        <v>1725</v>
      </c>
      <c r="W1646" s="0" t="s">
        <v>1579</v>
      </c>
      <c r="X1646" s="0" t="s">
        <v>1535</v>
      </c>
      <c r="Y1646" s="0" t="s">
        <v>1310</v>
      </c>
      <c r="Z1646" s="0" t="s">
        <v>571</v>
      </c>
      <c r="AA1646" s="0" t="n">
        <v>807559</v>
      </c>
      <c r="AB1646" s="215" t="n">
        <v>37036.875</v>
      </c>
      <c r="AC1646" s="215" t="n">
        <v>37036.875</v>
      </c>
    </row>
    <row r="1647" customFormat="false" ht="12.75" hidden="false" customHeight="false" outlineLevel="0" collapsed="false">
      <c r="A1647" s="208" t="str">
        <f aca="false">B1647&amp;" "&amp;C1647&amp;" "&amp;D1647</f>
        <v>US Natural Gas Physical</v>
      </c>
      <c r="B1647" s="208" t="str">
        <f aca="false">IF((LEFT(N1647,2)="US"),"US","")</f>
        <v>US</v>
      </c>
      <c r="C1647" s="208" t="str">
        <f aca="false">M1647</f>
        <v>Natural Gas</v>
      </c>
      <c r="D1647" s="208" t="str">
        <f aca="false">IF(ISNUMBER(FIND("Phy",N1647))=TRUE(),"Physical","Financial")</f>
        <v>Physical</v>
      </c>
      <c r="E1647" s="208" t="n">
        <f aca="false">IF(VLOOKUP(S1647,'DD-Lookup'!$J$6:$L$50,3,FALSE())="Monthly",(YEAR(AC1647)-YEAR(AB1647))*12+MONTH(AC1647)-MONTH(AB1647)+1,(AC1647-AB1647+1))</f>
        <v>1</v>
      </c>
      <c r="F1647" s="239" t="n">
        <f aca="false">E1647*SUM(P1647:Q1647)</f>
        <v>10000</v>
      </c>
      <c r="G1647" s="214" t="n">
        <v>1289957</v>
      </c>
      <c r="H1647" s="215" t="n">
        <v>37035.3608796296</v>
      </c>
      <c r="I1647" s="0" t="s">
        <v>2097</v>
      </c>
      <c r="M1647" s="0" t="s">
        <v>858</v>
      </c>
      <c r="N1647" s="0" t="s">
        <v>1305</v>
      </c>
      <c r="O1647" s="0" t="s">
        <v>1666</v>
      </c>
      <c r="Q1647" s="216" t="n">
        <v>10000</v>
      </c>
      <c r="S1647" s="0" t="s">
        <v>1026</v>
      </c>
      <c r="T1647" s="0" t="s">
        <v>784</v>
      </c>
      <c r="U1647" s="218" t="n">
        <v>4.16</v>
      </c>
      <c r="V1647" s="0" t="s">
        <v>2123</v>
      </c>
      <c r="W1647" s="0" t="s">
        <v>1667</v>
      </c>
      <c r="X1647" s="0" t="s">
        <v>1668</v>
      </c>
      <c r="Y1647" s="0" t="s">
        <v>1310</v>
      </c>
      <c r="Z1647" s="0" t="s">
        <v>571</v>
      </c>
      <c r="AA1647" s="0" t="n">
        <v>807558</v>
      </c>
      <c r="AB1647" s="215" t="n">
        <v>37036.875</v>
      </c>
      <c r="AC1647" s="215" t="n">
        <v>37036.875</v>
      </c>
    </row>
    <row r="1648" customFormat="false" ht="12.75" hidden="false" customHeight="false" outlineLevel="0" collapsed="false">
      <c r="A1648" s="208" t="str">
        <f aca="false">B1648&amp;" "&amp;C1648&amp;" "&amp;D1648</f>
        <v>US Natural Gas Physical</v>
      </c>
      <c r="B1648" s="208" t="str">
        <f aca="false">IF((LEFT(N1648,2)="US"),"US","")</f>
        <v>US</v>
      </c>
      <c r="C1648" s="208" t="str">
        <f aca="false">M1648</f>
        <v>Natural Gas</v>
      </c>
      <c r="D1648" s="208" t="str">
        <f aca="false">IF(ISNUMBER(FIND("Phy",N1648))=TRUE(),"Physical","Financial")</f>
        <v>Physical</v>
      </c>
      <c r="E1648" s="208" t="n">
        <f aca="false">IF(VLOOKUP(S1648,'DD-Lookup'!$J$6:$L$50,3,FALSE())="Monthly",(YEAR(AC1648)-YEAR(AB1648))*12+MONTH(AC1648)-MONTH(AB1648)+1,(AC1648-AB1648+1))</f>
        <v>1</v>
      </c>
      <c r="F1648" s="239" t="n">
        <f aca="false">E1648*SUM(P1648:Q1648)</f>
        <v>10000</v>
      </c>
      <c r="G1648" s="214" t="n">
        <v>1289961</v>
      </c>
      <c r="H1648" s="215" t="n">
        <v>37035.3608912037</v>
      </c>
      <c r="I1648" s="0" t="s">
        <v>2067</v>
      </c>
      <c r="M1648" s="0" t="s">
        <v>858</v>
      </c>
      <c r="N1648" s="0" t="s">
        <v>1305</v>
      </c>
      <c r="O1648" s="0" t="s">
        <v>1566</v>
      </c>
      <c r="Q1648" s="216" t="n">
        <v>10000</v>
      </c>
      <c r="S1648" s="0" t="s">
        <v>1026</v>
      </c>
      <c r="T1648" s="0" t="s">
        <v>784</v>
      </c>
      <c r="U1648" s="218" t="n">
        <v>12.925</v>
      </c>
      <c r="V1648" s="0" t="s">
        <v>2145</v>
      </c>
      <c r="W1648" s="0" t="s">
        <v>1559</v>
      </c>
      <c r="X1648" s="0" t="s">
        <v>1535</v>
      </c>
      <c r="Y1648" s="0" t="s">
        <v>1310</v>
      </c>
      <c r="Z1648" s="0" t="s">
        <v>571</v>
      </c>
      <c r="AA1648" s="0" t="n">
        <v>807561</v>
      </c>
      <c r="AB1648" s="215" t="n">
        <v>37036.875</v>
      </c>
      <c r="AC1648" s="215" t="n">
        <v>37036.875</v>
      </c>
    </row>
    <row r="1649" customFormat="false" ht="12.75" hidden="false" customHeight="false" outlineLevel="0" collapsed="false">
      <c r="A1649" s="208" t="str">
        <f aca="false">B1649&amp;" "&amp;C1649&amp;" "&amp;D1649</f>
        <v>US Natural Gas Physical</v>
      </c>
      <c r="B1649" s="208" t="str">
        <f aca="false">IF((LEFT(N1649,2)="US"),"US","")</f>
        <v>US</v>
      </c>
      <c r="C1649" s="208" t="str">
        <f aca="false">M1649</f>
        <v>Natural Gas</v>
      </c>
      <c r="D1649" s="208" t="str">
        <f aca="false">IF(ISNUMBER(FIND("Phy",N1649))=TRUE(),"Physical","Financial")</f>
        <v>Physical</v>
      </c>
      <c r="E1649" s="208" t="n">
        <f aca="false">IF(VLOOKUP(S1649,'DD-Lookup'!$J$6:$L$50,3,FALSE())="Monthly",(YEAR(AC1649)-YEAR(AB1649))*12+MONTH(AC1649)-MONTH(AB1649)+1,(AC1649-AB1649+1))</f>
        <v>1</v>
      </c>
      <c r="F1649" s="239" t="n">
        <f aca="false">E1649*SUM(P1649:Q1649)</f>
        <v>5000</v>
      </c>
      <c r="G1649" s="214" t="n">
        <v>1289960</v>
      </c>
      <c r="H1649" s="215" t="n">
        <v>37035.3608912037</v>
      </c>
      <c r="I1649" s="0" t="s">
        <v>593</v>
      </c>
      <c r="M1649" s="0" t="s">
        <v>858</v>
      </c>
      <c r="N1649" s="0" t="s">
        <v>1305</v>
      </c>
      <c r="O1649" s="0" t="s">
        <v>1498</v>
      </c>
      <c r="P1649" s="216" t="n">
        <v>5000</v>
      </c>
      <c r="S1649" s="0" t="s">
        <v>1026</v>
      </c>
      <c r="T1649" s="0" t="s">
        <v>784</v>
      </c>
      <c r="U1649" s="218" t="n">
        <v>4.49</v>
      </c>
      <c r="V1649" s="0" t="s">
        <v>1465</v>
      </c>
      <c r="W1649" s="0" t="s">
        <v>1388</v>
      </c>
      <c r="X1649" s="0" t="s">
        <v>1389</v>
      </c>
      <c r="Y1649" s="0" t="s">
        <v>1310</v>
      </c>
      <c r="Z1649" s="0" t="s">
        <v>571</v>
      </c>
      <c r="AA1649" s="0" t="n">
        <v>807560</v>
      </c>
      <c r="AB1649" s="215" t="n">
        <v>37036.875</v>
      </c>
      <c r="AC1649" s="215" t="n">
        <v>37036.875</v>
      </c>
    </row>
    <row r="1650" customFormat="false" ht="12.75" hidden="false" customHeight="false" outlineLevel="0" collapsed="false">
      <c r="A1650" s="208" t="str">
        <f aca="false">B1650&amp;" "&amp;C1650&amp;" "&amp;D1650</f>
        <v>US Natural Gas Financial</v>
      </c>
      <c r="B1650" s="208" t="str">
        <f aca="false">IF((LEFT(N1650,2)="US"),"US","")</f>
        <v>US</v>
      </c>
      <c r="C1650" s="208" t="str">
        <f aca="false">M1650</f>
        <v>Natural Gas</v>
      </c>
      <c r="D1650" s="208" t="str">
        <f aca="false">IF(ISNUMBER(FIND("Phy",N1650))=TRUE(),"Physical","Financial")</f>
        <v>Financial</v>
      </c>
      <c r="E1650" s="208" t="n">
        <f aca="false">IF(VLOOKUP(S1650,'DD-Lookup'!$J$6:$L$50,3,FALSE())="Monthly",(YEAR(AC1650)-YEAR(AB1650))*12+MONTH(AC1650)-MONTH(AB1650)+1,(AC1650-AB1650+1))</f>
        <v>151</v>
      </c>
      <c r="F1650" s="239" t="n">
        <f aca="false">E1650*SUM(P1650:Q1650)</f>
        <v>755000</v>
      </c>
      <c r="G1650" s="214" t="n">
        <v>1289962</v>
      </c>
      <c r="H1650" s="215" t="n">
        <v>37035.3609027778</v>
      </c>
      <c r="I1650" s="0" t="s">
        <v>796</v>
      </c>
      <c r="M1650" s="0" t="s">
        <v>858</v>
      </c>
      <c r="N1650" s="0" t="s">
        <v>1024</v>
      </c>
      <c r="O1650" s="0" t="s">
        <v>1289</v>
      </c>
      <c r="Q1650" s="216" t="n">
        <v>5000</v>
      </c>
      <c r="S1650" s="0" t="s">
        <v>1026</v>
      </c>
      <c r="T1650" s="0" t="s">
        <v>784</v>
      </c>
      <c r="U1650" s="218" t="n">
        <v>4.705</v>
      </c>
      <c r="V1650" s="0" t="s">
        <v>2134</v>
      </c>
      <c r="W1650" s="0" t="s">
        <v>1028</v>
      </c>
      <c r="X1650" s="0" t="s">
        <v>1029</v>
      </c>
      <c r="Y1650" s="0" t="s">
        <v>838</v>
      </c>
      <c r="Z1650" s="0" t="s">
        <v>571</v>
      </c>
      <c r="AA1650" s="0" t="s">
        <v>2146</v>
      </c>
      <c r="AB1650" s="215" t="n">
        <v>37196</v>
      </c>
      <c r="AC1650" s="215" t="n">
        <v>37346</v>
      </c>
    </row>
    <row r="1651" customFormat="false" ht="12.75" hidden="false" customHeight="false" outlineLevel="0" collapsed="false">
      <c r="A1651" s="208" t="str">
        <f aca="false">B1651&amp;" "&amp;C1651&amp;" "&amp;D1651</f>
        <v>US Natural Gas Financial</v>
      </c>
      <c r="B1651" s="208" t="str">
        <f aca="false">IF((LEFT(N1651,2)="US"),"US","")</f>
        <v>US</v>
      </c>
      <c r="C1651" s="208" t="str">
        <f aca="false">M1651</f>
        <v>Natural Gas</v>
      </c>
      <c r="D1651" s="208" t="str">
        <f aca="false">IF(ISNUMBER(FIND("Phy",N1651))=TRUE(),"Physical","Financial")</f>
        <v>Financial</v>
      </c>
      <c r="E1651" s="208" t="n">
        <f aca="false">IF(VLOOKUP(S1651,'DD-Lookup'!$J$6:$L$50,3,FALSE())="Monthly",(YEAR(AC1651)-YEAR(AB1651))*12+MONTH(AC1651)-MONTH(AB1651)+1,(AC1651-AB1651+1))</f>
        <v>30</v>
      </c>
      <c r="F1651" s="239" t="n">
        <f aca="false">E1651*SUM(P1651:Q1651)</f>
        <v>150000</v>
      </c>
      <c r="G1651" s="214" t="n">
        <v>1289964</v>
      </c>
      <c r="H1651" s="215" t="n">
        <v>37035.3609143519</v>
      </c>
      <c r="I1651" s="0" t="s">
        <v>1023</v>
      </c>
      <c r="M1651" s="0" t="s">
        <v>858</v>
      </c>
      <c r="N1651" s="0" t="s">
        <v>1024</v>
      </c>
      <c r="O1651" s="0" t="s">
        <v>1025</v>
      </c>
      <c r="Q1651" s="216" t="n">
        <v>5000</v>
      </c>
      <c r="S1651" s="0" t="s">
        <v>1026</v>
      </c>
      <c r="T1651" s="0" t="s">
        <v>784</v>
      </c>
      <c r="U1651" s="218" t="n">
        <v>4.215</v>
      </c>
      <c r="V1651" s="0" t="s">
        <v>2147</v>
      </c>
      <c r="W1651" s="0" t="s">
        <v>1028</v>
      </c>
      <c r="X1651" s="0" t="s">
        <v>1029</v>
      </c>
      <c r="Y1651" s="0" t="s">
        <v>838</v>
      </c>
      <c r="Z1651" s="0" t="s">
        <v>571</v>
      </c>
      <c r="AA1651" s="0" t="s">
        <v>2148</v>
      </c>
      <c r="AB1651" s="215" t="n">
        <v>37043.875</v>
      </c>
      <c r="AC1651" s="215" t="n">
        <v>37072.875</v>
      </c>
    </row>
    <row r="1652" customFormat="false" ht="12.75" hidden="false" customHeight="false" outlineLevel="0" collapsed="false">
      <c r="A1652" s="208" t="str">
        <f aca="false">B1652&amp;" "&amp;C1652&amp;" "&amp;D1652</f>
        <v>US Natural Gas Physical</v>
      </c>
      <c r="B1652" s="208" t="str">
        <f aca="false">IF((LEFT(N1652,2)="US"),"US","")</f>
        <v>US</v>
      </c>
      <c r="C1652" s="208" t="str">
        <f aca="false">M1652</f>
        <v>Natural Gas</v>
      </c>
      <c r="D1652" s="208" t="str">
        <f aca="false">IF(ISNUMBER(FIND("Phy",N1652))=TRUE(),"Physical","Financial")</f>
        <v>Physical</v>
      </c>
      <c r="E1652" s="208" t="n">
        <f aca="false">IF(VLOOKUP(S1652,'DD-Lookup'!$J$6:$L$50,3,FALSE())="Monthly",(YEAR(AC1652)-YEAR(AB1652))*12+MONTH(AC1652)-MONTH(AB1652)+1,(AC1652-AB1652+1))</f>
        <v>1</v>
      </c>
      <c r="F1652" s="239" t="n">
        <f aca="false">E1652*SUM(P1652:Q1652)</f>
        <v>5000</v>
      </c>
      <c r="G1652" s="214" t="n">
        <v>1289963</v>
      </c>
      <c r="H1652" s="215" t="n">
        <v>37035.3609143519</v>
      </c>
      <c r="I1652" s="0" t="s">
        <v>2149</v>
      </c>
      <c r="M1652" s="0" t="s">
        <v>858</v>
      </c>
      <c r="N1652" s="0" t="s">
        <v>1305</v>
      </c>
      <c r="O1652" s="0" t="s">
        <v>1363</v>
      </c>
      <c r="Q1652" s="216" t="n">
        <v>5000</v>
      </c>
      <c r="S1652" s="0" t="s">
        <v>1026</v>
      </c>
      <c r="T1652" s="0" t="s">
        <v>784</v>
      </c>
      <c r="U1652" s="218" t="n">
        <v>4.07</v>
      </c>
      <c r="V1652" s="0" t="s">
        <v>2150</v>
      </c>
      <c r="W1652" s="0" t="s">
        <v>1361</v>
      </c>
      <c r="X1652" s="0" t="s">
        <v>1362</v>
      </c>
      <c r="Y1652" s="0" t="s">
        <v>1310</v>
      </c>
      <c r="Z1652" s="0" t="s">
        <v>571</v>
      </c>
      <c r="AA1652" s="0" t="n">
        <v>807562</v>
      </c>
      <c r="AB1652" s="215" t="n">
        <v>37036.875</v>
      </c>
      <c r="AC1652" s="215" t="n">
        <v>37036.875</v>
      </c>
    </row>
    <row r="1653" customFormat="false" ht="12.75" hidden="false" customHeight="false" outlineLevel="0" collapsed="false">
      <c r="A1653" s="208" t="str">
        <f aca="false">B1653&amp;" "&amp;C1653&amp;" "&amp;D1653</f>
        <v>US Natural Gas Physical</v>
      </c>
      <c r="B1653" s="208" t="str">
        <f aca="false">IF((LEFT(N1653,2)="US"),"US","")</f>
        <v>US</v>
      </c>
      <c r="C1653" s="208" t="str">
        <f aca="false">M1653</f>
        <v>Natural Gas</v>
      </c>
      <c r="D1653" s="208" t="str">
        <f aca="false">IF(ISNUMBER(FIND("Phy",N1653))=TRUE(),"Physical","Financial")</f>
        <v>Physical</v>
      </c>
      <c r="E1653" s="208" t="n">
        <f aca="false">IF(VLOOKUP(S1653,'DD-Lookup'!$J$6:$L$50,3,FALSE())="Monthly",(YEAR(AC1653)-YEAR(AB1653))*12+MONTH(AC1653)-MONTH(AB1653)+1,(AC1653-AB1653+1))</f>
        <v>1</v>
      </c>
      <c r="F1653" s="239" t="n">
        <f aca="false">E1653*SUM(P1653:Q1653)</f>
        <v>5000</v>
      </c>
      <c r="G1653" s="214" t="n">
        <v>1289965</v>
      </c>
      <c r="H1653" s="215" t="n">
        <v>37035.3609490741</v>
      </c>
      <c r="I1653" s="0" t="s">
        <v>1399</v>
      </c>
      <c r="M1653" s="0" t="s">
        <v>858</v>
      </c>
      <c r="N1653" s="0" t="s">
        <v>1305</v>
      </c>
      <c r="O1653" s="0" t="s">
        <v>1378</v>
      </c>
      <c r="Q1653" s="216" t="n">
        <v>5000</v>
      </c>
      <c r="S1653" s="0" t="s">
        <v>1026</v>
      </c>
      <c r="T1653" s="0" t="s">
        <v>784</v>
      </c>
      <c r="U1653" s="218" t="n">
        <v>4.0425</v>
      </c>
      <c r="V1653" s="0" t="s">
        <v>1400</v>
      </c>
      <c r="W1653" s="0" t="s">
        <v>1361</v>
      </c>
      <c r="X1653" s="0" t="s">
        <v>1362</v>
      </c>
      <c r="Y1653" s="0" t="s">
        <v>1310</v>
      </c>
      <c r="Z1653" s="0" t="s">
        <v>571</v>
      </c>
      <c r="AA1653" s="0" t="n">
        <v>807563</v>
      </c>
      <c r="AB1653" s="215" t="n">
        <v>37036.875</v>
      </c>
      <c r="AC1653" s="215" t="n">
        <v>37036.875</v>
      </c>
    </row>
    <row r="1654" customFormat="false" ht="12.75" hidden="false" customHeight="false" outlineLevel="0" collapsed="false">
      <c r="A1654" s="208" t="str">
        <f aca="false">B1654&amp;" "&amp;C1654&amp;" "&amp;D1654</f>
        <v>US Natural Gas Physical</v>
      </c>
      <c r="B1654" s="208" t="str">
        <f aca="false">IF((LEFT(N1654,2)="US"),"US","")</f>
        <v>US</v>
      </c>
      <c r="C1654" s="208" t="str">
        <f aca="false">M1654</f>
        <v>Natural Gas</v>
      </c>
      <c r="D1654" s="208" t="str">
        <f aca="false">IF(ISNUMBER(FIND("Phy",N1654))=TRUE(),"Physical","Financial")</f>
        <v>Physical</v>
      </c>
      <c r="E1654" s="208" t="n">
        <f aca="false">IF(VLOOKUP(S1654,'DD-Lookup'!$J$6:$L$50,3,FALSE())="Monthly",(YEAR(AC1654)-YEAR(AB1654))*12+MONTH(AC1654)-MONTH(AB1654)+1,(AC1654-AB1654+1))</f>
        <v>1</v>
      </c>
      <c r="F1654" s="239" t="n">
        <f aca="false">E1654*SUM(P1654:Q1654)</f>
        <v>10000</v>
      </c>
      <c r="G1654" s="214" t="n">
        <v>1289966</v>
      </c>
      <c r="H1654" s="215" t="n">
        <v>37035.3609722222</v>
      </c>
      <c r="I1654" s="0" t="s">
        <v>1115</v>
      </c>
      <c r="M1654" s="0" t="s">
        <v>858</v>
      </c>
      <c r="N1654" s="0" t="s">
        <v>1305</v>
      </c>
      <c r="O1654" s="0" t="s">
        <v>1920</v>
      </c>
      <c r="P1654" s="216" t="n">
        <v>10000</v>
      </c>
      <c r="S1654" s="0" t="s">
        <v>1026</v>
      </c>
      <c r="T1654" s="0" t="s">
        <v>784</v>
      </c>
      <c r="U1654" s="218" t="n">
        <v>4.055</v>
      </c>
      <c r="V1654" s="0" t="s">
        <v>1789</v>
      </c>
      <c r="W1654" s="0" t="s">
        <v>1667</v>
      </c>
      <c r="X1654" s="0" t="s">
        <v>1639</v>
      </c>
      <c r="Y1654" s="0" t="s">
        <v>1310</v>
      </c>
      <c r="Z1654" s="0" t="s">
        <v>571</v>
      </c>
      <c r="AA1654" s="0" t="n">
        <v>807564</v>
      </c>
      <c r="AB1654" s="215" t="n">
        <v>37036.875</v>
      </c>
      <c r="AC1654" s="215" t="n">
        <v>37036.875</v>
      </c>
    </row>
    <row r="1655" customFormat="false" ht="12.75" hidden="false" customHeight="false" outlineLevel="0" collapsed="false">
      <c r="A1655" s="208" t="str">
        <f aca="false">B1655&amp;" "&amp;C1655&amp;" "&amp;D1655</f>
        <v>US Power Physical</v>
      </c>
      <c r="B1655" s="208" t="str">
        <f aca="false">IF((LEFT(N1655,2)="US"),"US","")</f>
        <v>US</v>
      </c>
      <c r="C1655" s="208" t="str">
        <f aca="false">M1655</f>
        <v>Power</v>
      </c>
      <c r="D1655" s="208" t="str">
        <f aca="false">IF(ISNUMBER(FIND("Phy",N1655))=TRUE(),"Physical","Financial")</f>
        <v>Physical</v>
      </c>
      <c r="E1655" s="208" t="n">
        <f aca="false">IF(VLOOKUP(S1655,'DD-Lookup'!$J$6:$L$50,3,FALSE())="Monthly",(YEAR(AC1655)-YEAR(AB1655))*12+MONTH(AC1655)-MONTH(AB1655)+1,(AC1655-AB1655+1))</f>
        <v>30</v>
      </c>
      <c r="F1655" s="239" t="n">
        <f aca="false">E1655*SUM(P1655:Q1655)</f>
        <v>750</v>
      </c>
      <c r="G1655" s="214" t="n">
        <v>1289967</v>
      </c>
      <c r="H1655" s="215" t="n">
        <v>37035.3609837963</v>
      </c>
      <c r="I1655" s="0" t="s">
        <v>1080</v>
      </c>
      <c r="M1655" s="0" t="s">
        <v>67</v>
      </c>
      <c r="N1655" s="0" t="s">
        <v>1648</v>
      </c>
      <c r="O1655" s="0" t="s">
        <v>1814</v>
      </c>
      <c r="Q1655" s="216" t="n">
        <v>25</v>
      </c>
      <c r="S1655" s="0" t="s">
        <v>930</v>
      </c>
      <c r="T1655" s="0" t="s">
        <v>784</v>
      </c>
      <c r="U1655" s="218" t="n">
        <v>220</v>
      </c>
      <c r="V1655" s="0" t="s">
        <v>2151</v>
      </c>
      <c r="W1655" s="0" t="s">
        <v>1815</v>
      </c>
      <c r="X1655" s="0" t="s">
        <v>1816</v>
      </c>
      <c r="Y1655" s="0" t="s">
        <v>1051</v>
      </c>
      <c r="Z1655" s="0" t="s">
        <v>618</v>
      </c>
      <c r="AA1655" s="0" t="n">
        <v>621405.1</v>
      </c>
      <c r="AB1655" s="215" t="n">
        <v>37135.875</v>
      </c>
      <c r="AC1655" s="215" t="n">
        <v>37164.875</v>
      </c>
    </row>
    <row r="1656" customFormat="false" ht="12.75" hidden="false" customHeight="false" outlineLevel="0" collapsed="false">
      <c r="A1656" s="208" t="str">
        <f aca="false">B1656&amp;" "&amp;C1656&amp;" "&amp;D1656</f>
        <v>US Power Physical</v>
      </c>
      <c r="B1656" s="208" t="str">
        <f aca="false">IF((LEFT(N1656,2)="US"),"US","")</f>
        <v>US</v>
      </c>
      <c r="C1656" s="208" t="str">
        <f aca="false">M1656</f>
        <v>Power</v>
      </c>
      <c r="D1656" s="208" t="str">
        <f aca="false">IF(ISNUMBER(FIND("Phy",N1656))=TRUE(),"Physical","Financial")</f>
        <v>Physical</v>
      </c>
      <c r="E1656" s="208" t="n">
        <f aca="false">IF(VLOOKUP(S1656,'DD-Lookup'!$J$6:$L$50,3,FALSE())="Monthly",(YEAR(AC1656)-YEAR(AB1656))*12+MONTH(AC1656)-MONTH(AB1656)+1,(AC1656-AB1656+1))</f>
        <v>31</v>
      </c>
      <c r="F1656" s="239" t="n">
        <f aca="false">E1656*SUM(P1656:Q1656)</f>
        <v>775</v>
      </c>
      <c r="G1656" s="214" t="n">
        <v>1289968</v>
      </c>
      <c r="H1656" s="215" t="n">
        <v>37035.3609837963</v>
      </c>
      <c r="I1656" s="0" t="s">
        <v>1080</v>
      </c>
      <c r="M1656" s="0" t="s">
        <v>67</v>
      </c>
      <c r="N1656" s="0" t="s">
        <v>1648</v>
      </c>
      <c r="O1656" s="0" t="s">
        <v>2152</v>
      </c>
      <c r="Q1656" s="216" t="n">
        <v>25</v>
      </c>
      <c r="S1656" s="0" t="s">
        <v>930</v>
      </c>
      <c r="T1656" s="0" t="s">
        <v>784</v>
      </c>
      <c r="U1656" s="218" t="n">
        <v>340</v>
      </c>
      <c r="V1656" s="0" t="s">
        <v>2048</v>
      </c>
      <c r="W1656" s="0" t="s">
        <v>1815</v>
      </c>
      <c r="X1656" s="0" t="s">
        <v>1816</v>
      </c>
      <c r="Y1656" s="0" t="s">
        <v>1051</v>
      </c>
      <c r="Z1656" s="0" t="s">
        <v>618</v>
      </c>
      <c r="AA1656" s="0" t="n">
        <v>621406.1</v>
      </c>
      <c r="AB1656" s="215" t="n">
        <v>37073.875</v>
      </c>
      <c r="AC1656" s="215" t="n">
        <v>37103.875</v>
      </c>
    </row>
    <row r="1657" customFormat="false" ht="12.75" hidden="false" customHeight="false" outlineLevel="0" collapsed="false">
      <c r="A1657" s="208" t="str">
        <f aca="false">B1657&amp;" "&amp;C1657&amp;" "&amp;D1657</f>
        <v>US Natural Gas Physical</v>
      </c>
      <c r="B1657" s="208" t="str">
        <f aca="false">IF((LEFT(N1657,2)="US"),"US","")</f>
        <v>US</v>
      </c>
      <c r="C1657" s="208" t="str">
        <f aca="false">M1657</f>
        <v>Natural Gas</v>
      </c>
      <c r="D1657" s="208" t="str">
        <f aca="false">IF(ISNUMBER(FIND("Phy",N1657))=TRUE(),"Physical","Financial")</f>
        <v>Physical</v>
      </c>
      <c r="E1657" s="208" t="n">
        <f aca="false">IF(VLOOKUP(S1657,'DD-Lookup'!$J$6:$L$50,3,FALSE())="Monthly",(YEAR(AC1657)-YEAR(AB1657))*12+MONTH(AC1657)-MONTH(AB1657)+1,(AC1657-AB1657+1))</f>
        <v>1</v>
      </c>
      <c r="F1657" s="239" t="n">
        <f aca="false">E1657*SUM(P1657:Q1657)</f>
        <v>5000</v>
      </c>
      <c r="G1657" s="214" t="n">
        <v>1289969</v>
      </c>
      <c r="H1657" s="215" t="n">
        <v>37035.3609837963</v>
      </c>
      <c r="I1657" s="0" t="s">
        <v>1399</v>
      </c>
      <c r="M1657" s="0" t="s">
        <v>858</v>
      </c>
      <c r="N1657" s="0" t="s">
        <v>1305</v>
      </c>
      <c r="O1657" s="0" t="s">
        <v>1363</v>
      </c>
      <c r="Q1657" s="216" t="n">
        <v>5000</v>
      </c>
      <c r="S1657" s="0" t="s">
        <v>1026</v>
      </c>
      <c r="T1657" s="0" t="s">
        <v>784</v>
      </c>
      <c r="U1657" s="218" t="n">
        <v>4.0725</v>
      </c>
      <c r="V1657" s="0" t="s">
        <v>1401</v>
      </c>
      <c r="W1657" s="0" t="s">
        <v>1361</v>
      </c>
      <c r="X1657" s="0" t="s">
        <v>1362</v>
      </c>
      <c r="Y1657" s="0" t="s">
        <v>1310</v>
      </c>
      <c r="Z1657" s="0" t="s">
        <v>571</v>
      </c>
      <c r="AA1657" s="0" t="n">
        <v>807565</v>
      </c>
      <c r="AB1657" s="215" t="n">
        <v>37036.875</v>
      </c>
      <c r="AC1657" s="215" t="n">
        <v>37036.875</v>
      </c>
    </row>
    <row r="1658" customFormat="false" ht="12.75" hidden="false" customHeight="false" outlineLevel="0" collapsed="false">
      <c r="A1658" s="208" t="str">
        <f aca="false">B1658&amp;" "&amp;C1658&amp;" "&amp;D1658</f>
        <v>US Natural Gas Financial</v>
      </c>
      <c r="B1658" s="208" t="str">
        <f aca="false">IF((LEFT(N1658,2)="US"),"US","")</f>
        <v>US</v>
      </c>
      <c r="C1658" s="208" t="str">
        <f aca="false">M1658</f>
        <v>Natural Gas</v>
      </c>
      <c r="D1658" s="208" t="str">
        <f aca="false">IF(ISNUMBER(FIND("Phy",N1658))=TRUE(),"Physical","Financial")</f>
        <v>Financial</v>
      </c>
      <c r="E1658" s="208" t="n">
        <f aca="false">IF(VLOOKUP(S1658,'DD-Lookup'!$J$6:$L$50,3,FALSE())="Monthly",(YEAR(AC1658)-YEAR(AB1658))*12+MONTH(AC1658)-MONTH(AB1658)+1,(AC1658-AB1658+1))</f>
        <v>30</v>
      </c>
      <c r="F1658" s="239" t="n">
        <f aca="false">E1658*SUM(P1658:Q1658)</f>
        <v>450000</v>
      </c>
      <c r="G1658" s="214" t="n">
        <v>1289970</v>
      </c>
      <c r="H1658" s="215" t="n">
        <v>37035.3609953704</v>
      </c>
      <c r="I1658" s="0" t="s">
        <v>1112</v>
      </c>
      <c r="M1658" s="0" t="s">
        <v>858</v>
      </c>
      <c r="N1658" s="0" t="s">
        <v>1024</v>
      </c>
      <c r="O1658" s="0" t="s">
        <v>1025</v>
      </c>
      <c r="P1658" s="216" t="n">
        <v>15000</v>
      </c>
      <c r="S1658" s="0" t="s">
        <v>1026</v>
      </c>
      <c r="T1658" s="0" t="s">
        <v>784</v>
      </c>
      <c r="U1658" s="218" t="n">
        <v>4.205</v>
      </c>
      <c r="V1658" s="0" t="s">
        <v>2153</v>
      </c>
      <c r="W1658" s="0" t="s">
        <v>1028</v>
      </c>
      <c r="X1658" s="0" t="s">
        <v>1029</v>
      </c>
      <c r="Y1658" s="0" t="s">
        <v>838</v>
      </c>
      <c r="Z1658" s="0" t="s">
        <v>571</v>
      </c>
      <c r="AA1658" s="0" t="s">
        <v>2154</v>
      </c>
      <c r="AB1658" s="215" t="n">
        <v>37043.875</v>
      </c>
      <c r="AC1658" s="215" t="n">
        <v>37072.875</v>
      </c>
    </row>
    <row r="1659" customFormat="false" ht="12.75" hidden="false" customHeight="false" outlineLevel="0" collapsed="false">
      <c r="A1659" s="208" t="str">
        <f aca="false">B1659&amp;" "&amp;C1659&amp;" "&amp;D1659</f>
        <v>US Natural Gas Physical</v>
      </c>
      <c r="B1659" s="208" t="str">
        <f aca="false">IF((LEFT(N1659,2)="US"),"US","")</f>
        <v>US</v>
      </c>
      <c r="C1659" s="208" t="str">
        <f aca="false">M1659</f>
        <v>Natural Gas</v>
      </c>
      <c r="D1659" s="208" t="str">
        <f aca="false">IF(ISNUMBER(FIND("Phy",N1659))=TRUE(),"Physical","Financial")</f>
        <v>Physical</v>
      </c>
      <c r="E1659" s="208" t="n">
        <f aca="false">IF(VLOOKUP(S1659,'DD-Lookup'!$J$6:$L$50,3,FALSE())="Monthly",(YEAR(AC1659)-YEAR(AB1659))*12+MONTH(AC1659)-MONTH(AB1659)+1,(AC1659-AB1659+1))</f>
        <v>1</v>
      </c>
      <c r="F1659" s="239" t="n">
        <f aca="false">E1659*SUM(P1659:Q1659)</f>
        <v>10000</v>
      </c>
      <c r="G1659" s="214" t="n">
        <v>1289971</v>
      </c>
      <c r="H1659" s="215" t="n">
        <v>37035.3610185185</v>
      </c>
      <c r="I1659" s="0" t="s">
        <v>2037</v>
      </c>
      <c r="M1659" s="0" t="s">
        <v>858</v>
      </c>
      <c r="N1659" s="0" t="s">
        <v>1305</v>
      </c>
      <c r="O1659" s="0" t="s">
        <v>1703</v>
      </c>
      <c r="Q1659" s="216" t="n">
        <v>10000</v>
      </c>
      <c r="S1659" s="0" t="s">
        <v>1026</v>
      </c>
      <c r="T1659" s="0" t="s">
        <v>784</v>
      </c>
      <c r="U1659" s="218" t="n">
        <v>4.105</v>
      </c>
      <c r="V1659" s="0" t="s">
        <v>2155</v>
      </c>
      <c r="W1659" s="0" t="s">
        <v>1667</v>
      </c>
      <c r="X1659" s="0" t="s">
        <v>1639</v>
      </c>
      <c r="Y1659" s="0" t="s">
        <v>1310</v>
      </c>
      <c r="Z1659" s="0" t="s">
        <v>571</v>
      </c>
      <c r="AA1659" s="0" t="n">
        <v>807566</v>
      </c>
      <c r="AB1659" s="215" t="n">
        <v>37036.875</v>
      </c>
      <c r="AC1659" s="215" t="n">
        <v>37036.875</v>
      </c>
    </row>
    <row r="1660" customFormat="false" ht="12.75" hidden="false" customHeight="false" outlineLevel="0" collapsed="false">
      <c r="A1660" s="208" t="str">
        <f aca="false">B1660&amp;" "&amp;C1660&amp;" "&amp;D1660</f>
        <v>US Natural Gas Physical</v>
      </c>
      <c r="B1660" s="208" t="str">
        <f aca="false">IF((LEFT(N1660,2)="US"),"US","")</f>
        <v>US</v>
      </c>
      <c r="C1660" s="208" t="str">
        <f aca="false">M1660</f>
        <v>Natural Gas</v>
      </c>
      <c r="D1660" s="208" t="str">
        <f aca="false">IF(ISNUMBER(FIND("Phy",N1660))=TRUE(),"Physical","Financial")</f>
        <v>Physical</v>
      </c>
      <c r="E1660" s="208" t="n">
        <f aca="false">IF(VLOOKUP(S1660,'DD-Lookup'!$J$6:$L$50,3,FALSE())="Monthly",(YEAR(AC1660)-YEAR(AB1660))*12+MONTH(AC1660)-MONTH(AB1660)+1,(AC1660-AB1660+1))</f>
        <v>1</v>
      </c>
      <c r="F1660" s="239" t="n">
        <f aca="false">E1660*SUM(P1660:Q1660)</f>
        <v>10000</v>
      </c>
      <c r="G1660" s="214" t="n">
        <v>1289972</v>
      </c>
      <c r="H1660" s="215" t="n">
        <v>37035.3610416667</v>
      </c>
      <c r="I1660" s="0" t="s">
        <v>1500</v>
      </c>
      <c r="M1660" s="0" t="s">
        <v>858</v>
      </c>
      <c r="N1660" s="0" t="s">
        <v>1305</v>
      </c>
      <c r="O1660" s="0" t="s">
        <v>1566</v>
      </c>
      <c r="P1660" s="216" t="n">
        <v>10000</v>
      </c>
      <c r="S1660" s="0" t="s">
        <v>1026</v>
      </c>
      <c r="T1660" s="0" t="s">
        <v>784</v>
      </c>
      <c r="U1660" s="218" t="n">
        <v>12.85</v>
      </c>
      <c r="V1660" s="0" t="s">
        <v>1578</v>
      </c>
      <c r="W1660" s="0" t="s">
        <v>1559</v>
      </c>
      <c r="X1660" s="0" t="s">
        <v>1535</v>
      </c>
      <c r="Y1660" s="0" t="s">
        <v>1310</v>
      </c>
      <c r="Z1660" s="0" t="s">
        <v>571</v>
      </c>
      <c r="AA1660" s="0" t="n">
        <v>807567</v>
      </c>
      <c r="AB1660" s="215" t="n">
        <v>37036.875</v>
      </c>
      <c r="AC1660" s="215" t="n">
        <v>37036.875</v>
      </c>
    </row>
    <row r="1661" customFormat="false" ht="12.75" hidden="false" customHeight="false" outlineLevel="0" collapsed="false">
      <c r="A1661" s="208" t="str">
        <f aca="false">B1661&amp;" "&amp;C1661&amp;" "&amp;D1661</f>
        <v>US Natural Gas Physical</v>
      </c>
      <c r="B1661" s="208" t="str">
        <f aca="false">IF((LEFT(N1661,2)="US"),"US","")</f>
        <v>US</v>
      </c>
      <c r="C1661" s="208" t="str">
        <f aca="false">M1661</f>
        <v>Natural Gas</v>
      </c>
      <c r="D1661" s="208" t="str">
        <f aca="false">IF(ISNUMBER(FIND("Phy",N1661))=TRUE(),"Physical","Financial")</f>
        <v>Physical</v>
      </c>
      <c r="E1661" s="208" t="n">
        <f aca="false">IF(VLOOKUP(S1661,'DD-Lookup'!$J$6:$L$50,3,FALSE())="Monthly",(YEAR(AC1661)-YEAR(AB1661))*12+MONTH(AC1661)-MONTH(AB1661)+1,(AC1661-AB1661+1))</f>
        <v>1</v>
      </c>
      <c r="F1661" s="239" t="n">
        <f aca="false">E1661*SUM(P1661:Q1661)</f>
        <v>10000</v>
      </c>
      <c r="G1661" s="214" t="n">
        <v>1289973</v>
      </c>
      <c r="H1661" s="215" t="n">
        <v>37035.3610648148</v>
      </c>
      <c r="I1661" s="0" t="s">
        <v>1773</v>
      </c>
      <c r="M1661" s="0" t="s">
        <v>858</v>
      </c>
      <c r="N1661" s="0" t="s">
        <v>1305</v>
      </c>
      <c r="O1661" s="0" t="s">
        <v>1491</v>
      </c>
      <c r="Q1661" s="216" t="n">
        <v>10000</v>
      </c>
      <c r="S1661" s="0" t="s">
        <v>1026</v>
      </c>
      <c r="T1661" s="0" t="s">
        <v>784</v>
      </c>
      <c r="U1661" s="218" t="n">
        <v>4.39</v>
      </c>
      <c r="V1661" s="0" t="s">
        <v>1846</v>
      </c>
      <c r="W1661" s="0" t="s">
        <v>1493</v>
      </c>
      <c r="X1661" s="0" t="s">
        <v>1494</v>
      </c>
      <c r="Y1661" s="0" t="s">
        <v>1310</v>
      </c>
      <c r="Z1661" s="0" t="s">
        <v>571</v>
      </c>
      <c r="AA1661" s="0" t="n">
        <v>807568</v>
      </c>
      <c r="AB1661" s="215" t="n">
        <v>37036.875</v>
      </c>
      <c r="AC1661" s="215" t="n">
        <v>37036.875</v>
      </c>
    </row>
    <row r="1662" customFormat="false" ht="12.75" hidden="false" customHeight="false" outlineLevel="0" collapsed="false">
      <c r="A1662" s="208" t="str">
        <f aca="false">B1662&amp;" "&amp;C1662&amp;" "&amp;D1662</f>
        <v>US Natural Gas Physical</v>
      </c>
      <c r="B1662" s="208" t="str">
        <f aca="false">IF((LEFT(N1662,2)="US"),"US","")</f>
        <v>US</v>
      </c>
      <c r="C1662" s="208" t="str">
        <f aca="false">M1662</f>
        <v>Natural Gas</v>
      </c>
      <c r="D1662" s="208" t="str">
        <f aca="false">IF(ISNUMBER(FIND("Phy",N1662))=TRUE(),"Physical","Financial")</f>
        <v>Physical</v>
      </c>
      <c r="E1662" s="208" t="n">
        <f aca="false">IF(VLOOKUP(S1662,'DD-Lookup'!$J$6:$L$50,3,FALSE())="Monthly",(YEAR(AC1662)-YEAR(AB1662))*12+MONTH(AC1662)-MONTH(AB1662)+1,(AC1662-AB1662+1))</f>
        <v>1</v>
      </c>
      <c r="F1662" s="239" t="n">
        <f aca="false">E1662*SUM(P1662:Q1662)</f>
        <v>3387</v>
      </c>
      <c r="G1662" s="214" t="n">
        <v>1289974</v>
      </c>
      <c r="H1662" s="215" t="n">
        <v>37035.3610648148</v>
      </c>
      <c r="I1662" s="0" t="s">
        <v>1225</v>
      </c>
      <c r="M1662" s="0" t="s">
        <v>858</v>
      </c>
      <c r="N1662" s="0" t="s">
        <v>1305</v>
      </c>
      <c r="O1662" s="0" t="s">
        <v>1432</v>
      </c>
      <c r="Q1662" s="216" t="n">
        <v>3387</v>
      </c>
      <c r="S1662" s="0" t="s">
        <v>1026</v>
      </c>
      <c r="T1662" s="0" t="s">
        <v>784</v>
      </c>
      <c r="U1662" s="218" t="n">
        <v>4.16</v>
      </c>
      <c r="V1662" s="0" t="s">
        <v>2156</v>
      </c>
      <c r="W1662" s="0" t="s">
        <v>1434</v>
      </c>
      <c r="X1662" s="0" t="s">
        <v>1435</v>
      </c>
      <c r="Y1662" s="0" t="s">
        <v>1310</v>
      </c>
      <c r="Z1662" s="0" t="s">
        <v>571</v>
      </c>
      <c r="AA1662" s="0" t="n">
        <v>807569</v>
      </c>
      <c r="AB1662" s="215" t="n">
        <v>37036.875</v>
      </c>
      <c r="AC1662" s="215" t="n">
        <v>37036.875</v>
      </c>
    </row>
    <row r="1663" customFormat="false" ht="12.75" hidden="false" customHeight="false" outlineLevel="0" collapsed="false">
      <c r="A1663" s="208" t="str">
        <f aca="false">B1663&amp;" "&amp;C1663&amp;" "&amp;D1663</f>
        <v>US Natural Gas Financial</v>
      </c>
      <c r="B1663" s="208" t="str">
        <f aca="false">IF((LEFT(N1663,2)="US"),"US","")</f>
        <v>US</v>
      </c>
      <c r="C1663" s="208" t="str">
        <f aca="false">M1663</f>
        <v>Natural Gas</v>
      </c>
      <c r="D1663" s="208" t="str">
        <f aca="false">IF(ISNUMBER(FIND("Phy",N1663))=TRUE(),"Physical","Financial")</f>
        <v>Financial</v>
      </c>
      <c r="E1663" s="208" t="n">
        <f aca="false">IF(VLOOKUP(S1663,'DD-Lookup'!$J$6:$L$50,3,FALSE())="Monthly",(YEAR(AC1663)-YEAR(AB1663))*12+MONTH(AC1663)-MONTH(AB1663)+1,(AC1663-AB1663+1))</f>
        <v>30</v>
      </c>
      <c r="F1663" s="239" t="n">
        <f aca="false">E1663*SUM(P1663:Q1663)</f>
        <v>300000</v>
      </c>
      <c r="G1663" s="214" t="n">
        <v>1289975</v>
      </c>
      <c r="H1663" s="215" t="n">
        <v>37035.3610763889</v>
      </c>
      <c r="I1663" s="0" t="s">
        <v>2157</v>
      </c>
      <c r="M1663" s="0" t="s">
        <v>858</v>
      </c>
      <c r="N1663" s="0" t="s">
        <v>1024</v>
      </c>
      <c r="O1663" s="0" t="s">
        <v>1025</v>
      </c>
      <c r="Q1663" s="216" t="n">
        <v>10000</v>
      </c>
      <c r="S1663" s="0" t="s">
        <v>1026</v>
      </c>
      <c r="T1663" s="0" t="s">
        <v>784</v>
      </c>
      <c r="U1663" s="218" t="n">
        <v>4.21</v>
      </c>
      <c r="V1663" s="0" t="s">
        <v>2158</v>
      </c>
      <c r="W1663" s="0" t="s">
        <v>1028</v>
      </c>
      <c r="X1663" s="0" t="s">
        <v>1029</v>
      </c>
      <c r="Y1663" s="0" t="s">
        <v>838</v>
      </c>
      <c r="Z1663" s="0" t="s">
        <v>571</v>
      </c>
      <c r="AA1663" s="0" t="s">
        <v>2159</v>
      </c>
      <c r="AB1663" s="215" t="n">
        <v>37043.875</v>
      </c>
      <c r="AC1663" s="215" t="n">
        <v>37072.875</v>
      </c>
    </row>
    <row r="1664" customFormat="false" ht="12.75" hidden="false" customHeight="false" outlineLevel="0" collapsed="false">
      <c r="A1664" s="208" t="str">
        <f aca="false">B1664&amp;" "&amp;C1664&amp;" "&amp;D1664</f>
        <v>US Natural Gas Physical</v>
      </c>
      <c r="B1664" s="208" t="str">
        <f aca="false">IF((LEFT(N1664,2)="US"),"US","")</f>
        <v>US</v>
      </c>
      <c r="C1664" s="208" t="str">
        <f aca="false">M1664</f>
        <v>Natural Gas</v>
      </c>
      <c r="D1664" s="208" t="str">
        <f aca="false">IF(ISNUMBER(FIND("Phy",N1664))=TRUE(),"Physical","Financial")</f>
        <v>Physical</v>
      </c>
      <c r="E1664" s="208" t="n">
        <f aca="false">IF(VLOOKUP(S1664,'DD-Lookup'!$J$6:$L$50,3,FALSE())="Monthly",(YEAR(AC1664)-YEAR(AB1664))*12+MONTH(AC1664)-MONTH(AB1664)+1,(AC1664-AB1664+1))</f>
        <v>1</v>
      </c>
      <c r="F1664" s="239" t="n">
        <f aca="false">E1664*SUM(P1664:Q1664)</f>
        <v>4264</v>
      </c>
      <c r="G1664" s="214" t="n">
        <v>1289976</v>
      </c>
      <c r="H1664" s="215" t="n">
        <v>37035.3611342593</v>
      </c>
      <c r="I1664" s="0" t="s">
        <v>1141</v>
      </c>
      <c r="M1664" s="0" t="s">
        <v>858</v>
      </c>
      <c r="N1664" s="0" t="s">
        <v>1305</v>
      </c>
      <c r="O1664" s="0" t="s">
        <v>1382</v>
      </c>
      <c r="Q1664" s="216" t="n">
        <v>4264</v>
      </c>
      <c r="S1664" s="0" t="s">
        <v>1026</v>
      </c>
      <c r="T1664" s="0" t="s">
        <v>784</v>
      </c>
      <c r="U1664" s="218" t="n">
        <v>4.035</v>
      </c>
      <c r="V1664" s="0" t="s">
        <v>1329</v>
      </c>
      <c r="W1664" s="0" t="s">
        <v>1314</v>
      </c>
      <c r="X1664" s="0" t="s">
        <v>1315</v>
      </c>
      <c r="Y1664" s="0" t="s">
        <v>1310</v>
      </c>
      <c r="Z1664" s="0" t="s">
        <v>571</v>
      </c>
      <c r="AA1664" s="0" t="n">
        <v>807570</v>
      </c>
      <c r="AB1664" s="215" t="n">
        <v>37036.875</v>
      </c>
      <c r="AC1664" s="215" t="n">
        <v>37036.875</v>
      </c>
    </row>
    <row r="1665" customFormat="false" ht="12.75" hidden="false" customHeight="false" outlineLevel="0" collapsed="false">
      <c r="A1665" s="208" t="str">
        <f aca="false">B1665&amp;" "&amp;C1665&amp;" "&amp;D1665</f>
        <v>US Natural Gas Financial</v>
      </c>
      <c r="B1665" s="208" t="str">
        <f aca="false">IF((LEFT(N1665,2)="US"),"US","")</f>
        <v>US</v>
      </c>
      <c r="C1665" s="208" t="str">
        <f aca="false">M1665</f>
        <v>Natural Gas</v>
      </c>
      <c r="D1665" s="208" t="str">
        <f aca="false">IF(ISNUMBER(FIND("Phy",N1665))=TRUE(),"Physical","Financial")</f>
        <v>Financial</v>
      </c>
      <c r="E1665" s="208" t="n">
        <f aca="false">IF(VLOOKUP(S1665,'DD-Lookup'!$J$6:$L$50,3,FALSE())="Monthly",(YEAR(AC1665)-YEAR(AB1665))*12+MONTH(AC1665)-MONTH(AB1665)+1,(AC1665-AB1665+1))</f>
        <v>30</v>
      </c>
      <c r="F1665" s="239" t="n">
        <f aca="false">E1665*SUM(P1665:Q1665)</f>
        <v>75000</v>
      </c>
      <c r="G1665" s="214" t="n">
        <v>1289978</v>
      </c>
      <c r="H1665" s="215" t="n">
        <v>37035.3611574074</v>
      </c>
      <c r="I1665" s="0" t="s">
        <v>600</v>
      </c>
      <c r="M1665" s="0" t="s">
        <v>858</v>
      </c>
      <c r="N1665" s="0" t="s">
        <v>1024</v>
      </c>
      <c r="O1665" s="0" t="s">
        <v>1025</v>
      </c>
      <c r="P1665" s="216" t="n">
        <v>2500</v>
      </c>
      <c r="S1665" s="0" t="s">
        <v>1026</v>
      </c>
      <c r="T1665" s="0" t="s">
        <v>784</v>
      </c>
      <c r="U1665" s="218" t="n">
        <v>4.205</v>
      </c>
      <c r="V1665" s="0" t="s">
        <v>1771</v>
      </c>
      <c r="W1665" s="0" t="s">
        <v>1028</v>
      </c>
      <c r="X1665" s="0" t="s">
        <v>1029</v>
      </c>
      <c r="Y1665" s="0" t="s">
        <v>838</v>
      </c>
      <c r="Z1665" s="0" t="s">
        <v>571</v>
      </c>
      <c r="AA1665" s="0" t="s">
        <v>2160</v>
      </c>
      <c r="AB1665" s="215" t="n">
        <v>37043.875</v>
      </c>
      <c r="AC1665" s="215" t="n">
        <v>37072.875</v>
      </c>
    </row>
    <row r="1666" customFormat="false" ht="12.75" hidden="false" customHeight="false" outlineLevel="0" collapsed="false">
      <c r="A1666" s="208" t="str">
        <f aca="false">B1666&amp;" "&amp;C1666&amp;" "&amp;D1666</f>
        <v>US Natural Gas Physical</v>
      </c>
      <c r="B1666" s="208" t="str">
        <f aca="false">IF((LEFT(N1666,2)="US"),"US","")</f>
        <v>US</v>
      </c>
      <c r="C1666" s="208" t="str">
        <f aca="false">M1666</f>
        <v>Natural Gas</v>
      </c>
      <c r="D1666" s="208" t="str">
        <f aca="false">IF(ISNUMBER(FIND("Phy",N1666))=TRUE(),"Physical","Financial")</f>
        <v>Physical</v>
      </c>
      <c r="E1666" s="208" t="n">
        <f aca="false">IF(VLOOKUP(S1666,'DD-Lookup'!$J$6:$L$50,3,FALSE())="Monthly",(YEAR(AC1666)-YEAR(AB1666))*12+MONTH(AC1666)-MONTH(AB1666)+1,(AC1666-AB1666+1))</f>
        <v>1</v>
      </c>
      <c r="F1666" s="239" t="n">
        <f aca="false">E1666*SUM(P1666:Q1666)</f>
        <v>10000</v>
      </c>
      <c r="G1666" s="214" t="n">
        <v>1289977</v>
      </c>
      <c r="H1666" s="215" t="n">
        <v>37035.3611574074</v>
      </c>
      <c r="I1666" s="0" t="s">
        <v>1672</v>
      </c>
      <c r="M1666" s="0" t="s">
        <v>858</v>
      </c>
      <c r="N1666" s="0" t="s">
        <v>1305</v>
      </c>
      <c r="O1666" s="0" t="s">
        <v>1491</v>
      </c>
      <c r="Q1666" s="216" t="n">
        <v>10000</v>
      </c>
      <c r="S1666" s="0" t="s">
        <v>1026</v>
      </c>
      <c r="T1666" s="0" t="s">
        <v>784</v>
      </c>
      <c r="U1666" s="218" t="n">
        <v>4.39</v>
      </c>
      <c r="V1666" s="0" t="s">
        <v>1673</v>
      </c>
      <c r="W1666" s="0" t="s">
        <v>1493</v>
      </c>
      <c r="X1666" s="0" t="s">
        <v>1494</v>
      </c>
      <c r="Y1666" s="0" t="s">
        <v>1310</v>
      </c>
      <c r="Z1666" s="0" t="s">
        <v>571</v>
      </c>
      <c r="AA1666" s="0" t="n">
        <v>807571</v>
      </c>
      <c r="AB1666" s="215" t="n">
        <v>37036.875</v>
      </c>
      <c r="AC1666" s="215" t="n">
        <v>37036.875</v>
      </c>
    </row>
    <row r="1667" customFormat="false" ht="12.75" hidden="false" customHeight="false" outlineLevel="0" collapsed="false">
      <c r="A1667" s="208" t="str">
        <f aca="false">B1667&amp;" "&amp;C1667&amp;" "&amp;D1667</f>
        <v>US Natural Gas Physical</v>
      </c>
      <c r="B1667" s="208" t="str">
        <f aca="false">IF((LEFT(N1667,2)="US"),"US","")</f>
        <v>US</v>
      </c>
      <c r="C1667" s="208" t="str">
        <f aca="false">M1667</f>
        <v>Natural Gas</v>
      </c>
      <c r="D1667" s="208" t="str">
        <f aca="false">IF(ISNUMBER(FIND("Phy",N1667))=TRUE(),"Physical","Financial")</f>
        <v>Physical</v>
      </c>
      <c r="E1667" s="208" t="n">
        <f aca="false">IF(VLOOKUP(S1667,'DD-Lookup'!$J$6:$L$50,3,FALSE())="Monthly",(YEAR(AC1667)-YEAR(AB1667))*12+MONTH(AC1667)-MONTH(AB1667)+1,(AC1667-AB1667+1))</f>
        <v>1</v>
      </c>
      <c r="F1667" s="239" t="n">
        <f aca="false">E1667*SUM(P1667:Q1667)</f>
        <v>5000</v>
      </c>
      <c r="G1667" s="214" t="n">
        <v>1289979</v>
      </c>
      <c r="H1667" s="215" t="n">
        <v>37035.3611689815</v>
      </c>
      <c r="I1667" s="0" t="s">
        <v>1115</v>
      </c>
      <c r="M1667" s="0" t="s">
        <v>858</v>
      </c>
      <c r="N1667" s="0" t="s">
        <v>1305</v>
      </c>
      <c r="O1667" s="0" t="s">
        <v>1498</v>
      </c>
      <c r="P1667" s="216" t="n">
        <v>5000</v>
      </c>
      <c r="S1667" s="0" t="s">
        <v>1026</v>
      </c>
      <c r="T1667" s="0" t="s">
        <v>784</v>
      </c>
      <c r="U1667" s="218" t="n">
        <v>4.48</v>
      </c>
      <c r="V1667" s="0" t="s">
        <v>1556</v>
      </c>
      <c r="W1667" s="0" t="s">
        <v>1388</v>
      </c>
      <c r="X1667" s="0" t="s">
        <v>1389</v>
      </c>
      <c r="Y1667" s="0" t="s">
        <v>1310</v>
      </c>
      <c r="Z1667" s="0" t="s">
        <v>571</v>
      </c>
      <c r="AA1667" s="0" t="n">
        <v>807572</v>
      </c>
      <c r="AB1667" s="215" t="n">
        <v>37036.875</v>
      </c>
      <c r="AC1667" s="215" t="n">
        <v>37036.875</v>
      </c>
    </row>
    <row r="1668" customFormat="false" ht="12.75" hidden="false" customHeight="false" outlineLevel="0" collapsed="false">
      <c r="A1668" s="208" t="str">
        <f aca="false">B1668&amp;" "&amp;C1668&amp;" "&amp;D1668</f>
        <v>US Natural Gas Financial</v>
      </c>
      <c r="B1668" s="208" t="str">
        <f aca="false">IF((LEFT(N1668,2)="US"),"US","")</f>
        <v>US</v>
      </c>
      <c r="C1668" s="208" t="str">
        <f aca="false">M1668</f>
        <v>Natural Gas</v>
      </c>
      <c r="D1668" s="208" t="str">
        <f aca="false">IF(ISNUMBER(FIND("Phy",N1668))=TRUE(),"Physical","Financial")</f>
        <v>Financial</v>
      </c>
      <c r="E1668" s="208" t="n">
        <f aca="false">IF(VLOOKUP(S1668,'DD-Lookup'!$J$6:$L$50,3,FALSE())="Monthly",(YEAR(AC1668)-YEAR(AB1668))*12+MONTH(AC1668)-MONTH(AB1668)+1,(AC1668-AB1668+1))</f>
        <v>31</v>
      </c>
      <c r="F1668" s="239" t="n">
        <f aca="false">E1668*SUM(P1668:Q1668)</f>
        <v>155000</v>
      </c>
      <c r="G1668" s="214" t="n">
        <v>1289981</v>
      </c>
      <c r="H1668" s="215" t="n">
        <v>37035.3611921296</v>
      </c>
      <c r="I1668" s="0" t="s">
        <v>1170</v>
      </c>
      <c r="M1668" s="0" t="s">
        <v>858</v>
      </c>
      <c r="N1668" s="0" t="s">
        <v>1482</v>
      </c>
      <c r="O1668" s="0" t="s">
        <v>2005</v>
      </c>
      <c r="Q1668" s="216" t="n">
        <v>5000</v>
      </c>
      <c r="S1668" s="0" t="s">
        <v>1026</v>
      </c>
      <c r="T1668" s="0" t="s">
        <v>784</v>
      </c>
      <c r="U1668" s="218" t="n">
        <v>6.1</v>
      </c>
      <c r="V1668" s="0" t="s">
        <v>1997</v>
      </c>
      <c r="W1668" s="0" t="s">
        <v>1714</v>
      </c>
      <c r="X1668" s="0" t="s">
        <v>1715</v>
      </c>
      <c r="Y1668" s="0" t="s">
        <v>838</v>
      </c>
      <c r="Z1668" s="0" t="s">
        <v>571</v>
      </c>
      <c r="AA1668" s="0" t="s">
        <v>2161</v>
      </c>
      <c r="AB1668" s="215" t="n">
        <v>37165</v>
      </c>
      <c r="AC1668" s="215" t="n">
        <v>37195</v>
      </c>
    </row>
    <row r="1669" customFormat="false" ht="12.75" hidden="false" customHeight="false" outlineLevel="0" collapsed="false">
      <c r="A1669" s="208" t="str">
        <f aca="false">B1669&amp;" "&amp;C1669&amp;" "&amp;D1669</f>
        <v>US Power Physical</v>
      </c>
      <c r="B1669" s="208" t="str">
        <f aca="false">IF((LEFT(N1669,2)="US"),"US","")</f>
        <v>US</v>
      </c>
      <c r="C1669" s="208" t="str">
        <f aca="false">M1669</f>
        <v>Power</v>
      </c>
      <c r="D1669" s="208" t="str">
        <f aca="false">IF(ISNUMBER(FIND("Phy",N1669))=TRUE(),"Physical","Financial")</f>
        <v>Physical</v>
      </c>
      <c r="E1669" s="208" t="n">
        <f aca="false">IF(VLOOKUP(S1669,'DD-Lookup'!$J$6:$L$50,3,FALSE())="Monthly",(YEAR(AC1669)-YEAR(AB1669))*12+MONTH(AC1669)-MONTH(AB1669)+1,(AC1669-AB1669+1))</f>
        <v>30</v>
      </c>
      <c r="F1669" s="239" t="n">
        <f aca="false">E1669*SUM(P1669:Q1669)</f>
        <v>1500</v>
      </c>
      <c r="G1669" s="214" t="n">
        <v>1289982</v>
      </c>
      <c r="H1669" s="215" t="n">
        <v>37035.3612037037</v>
      </c>
      <c r="I1669" s="0" t="s">
        <v>1248</v>
      </c>
      <c r="M1669" s="0" t="s">
        <v>67</v>
      </c>
      <c r="N1669" s="0" t="s">
        <v>1081</v>
      </c>
      <c r="O1669" s="0" t="s">
        <v>1181</v>
      </c>
      <c r="P1669" s="216" t="n">
        <v>50</v>
      </c>
      <c r="S1669" s="0" t="s">
        <v>930</v>
      </c>
      <c r="T1669" s="0" t="s">
        <v>784</v>
      </c>
      <c r="U1669" s="218" t="n">
        <v>73.75</v>
      </c>
      <c r="V1669" s="0" t="s">
        <v>1365</v>
      </c>
      <c r="W1669" s="0" t="s">
        <v>1084</v>
      </c>
      <c r="X1669" s="0" t="s">
        <v>1182</v>
      </c>
      <c r="Y1669" s="0" t="s">
        <v>1051</v>
      </c>
      <c r="Z1669" s="0" t="s">
        <v>618</v>
      </c>
      <c r="AA1669" s="0" t="n">
        <v>621408.1</v>
      </c>
      <c r="AB1669" s="215" t="n">
        <v>37043.5944444445</v>
      </c>
      <c r="AC1669" s="215" t="n">
        <v>37072.5944444445</v>
      </c>
    </row>
    <row r="1670" customFormat="false" ht="12.75" hidden="false" customHeight="false" outlineLevel="0" collapsed="false">
      <c r="A1670" s="208" t="str">
        <f aca="false">B1670&amp;" "&amp;C1670&amp;" "&amp;D1670</f>
        <v>US Natural Gas Financial</v>
      </c>
      <c r="B1670" s="208" t="str">
        <f aca="false">IF((LEFT(N1670,2)="US"),"US","")</f>
        <v>US</v>
      </c>
      <c r="C1670" s="208" t="str">
        <f aca="false">M1670</f>
        <v>Natural Gas</v>
      </c>
      <c r="D1670" s="208" t="str">
        <f aca="false">IF(ISNUMBER(FIND("Phy",N1670))=TRUE(),"Physical","Financial")</f>
        <v>Financial</v>
      </c>
      <c r="E1670" s="208" t="n">
        <f aca="false">IF(VLOOKUP(S1670,'DD-Lookup'!$J$6:$L$50,3,FALSE())="Monthly",(YEAR(AC1670)-YEAR(AB1670))*12+MONTH(AC1670)-MONTH(AB1670)+1,(AC1670-AB1670+1))</f>
        <v>30</v>
      </c>
      <c r="F1670" s="239" t="n">
        <f aca="false">E1670*SUM(P1670:Q1670)</f>
        <v>375000</v>
      </c>
      <c r="G1670" s="214" t="n">
        <v>1289985</v>
      </c>
      <c r="H1670" s="215" t="n">
        <v>37035.3612268519</v>
      </c>
      <c r="I1670" s="0" t="s">
        <v>1059</v>
      </c>
      <c r="M1670" s="0" t="s">
        <v>858</v>
      </c>
      <c r="N1670" s="0" t="s">
        <v>1024</v>
      </c>
      <c r="O1670" s="0" t="s">
        <v>1025</v>
      </c>
      <c r="P1670" s="216" t="n">
        <v>12500</v>
      </c>
      <c r="S1670" s="0" t="s">
        <v>1026</v>
      </c>
      <c r="T1670" s="0" t="s">
        <v>784</v>
      </c>
      <c r="U1670" s="218" t="n">
        <v>4.205</v>
      </c>
      <c r="V1670" s="0" t="s">
        <v>2162</v>
      </c>
      <c r="W1670" s="0" t="s">
        <v>1028</v>
      </c>
      <c r="X1670" s="0" t="s">
        <v>1029</v>
      </c>
      <c r="Y1670" s="0" t="s">
        <v>838</v>
      </c>
      <c r="Z1670" s="0" t="s">
        <v>571</v>
      </c>
      <c r="AA1670" s="0" t="s">
        <v>2163</v>
      </c>
      <c r="AB1670" s="215" t="n">
        <v>37043.875</v>
      </c>
      <c r="AC1670" s="215" t="n">
        <v>37072.875</v>
      </c>
    </row>
    <row r="1671" customFormat="false" ht="12.75" hidden="false" customHeight="false" outlineLevel="0" collapsed="false">
      <c r="A1671" s="208" t="str">
        <f aca="false">B1671&amp;" "&amp;C1671&amp;" "&amp;D1671</f>
        <v>US Natural Gas Financial</v>
      </c>
      <c r="B1671" s="208" t="str">
        <f aca="false">IF((LEFT(N1671,2)="US"),"US","")</f>
        <v>US</v>
      </c>
      <c r="C1671" s="208" t="str">
        <f aca="false">M1671</f>
        <v>Natural Gas</v>
      </c>
      <c r="D1671" s="208" t="str">
        <f aca="false">IF(ISNUMBER(FIND("Phy",N1671))=TRUE(),"Physical","Financial")</f>
        <v>Financial</v>
      </c>
      <c r="E1671" s="208" t="n">
        <f aca="false">IF(VLOOKUP(S1671,'DD-Lookup'!$J$6:$L$50,3,FALSE())="Monthly",(YEAR(AC1671)-YEAR(AB1671))*12+MONTH(AC1671)-MONTH(AB1671)+1,(AC1671-AB1671+1))</f>
        <v>31</v>
      </c>
      <c r="F1671" s="239" t="n">
        <f aca="false">E1671*SUM(P1671:Q1671)</f>
        <v>155000</v>
      </c>
      <c r="G1671" s="214" t="n">
        <v>1289984</v>
      </c>
      <c r="H1671" s="215" t="n">
        <v>37035.3612268519</v>
      </c>
      <c r="I1671" s="0" t="s">
        <v>2107</v>
      </c>
      <c r="M1671" s="0" t="s">
        <v>858</v>
      </c>
      <c r="N1671" s="0" t="s">
        <v>1482</v>
      </c>
      <c r="O1671" s="0" t="s">
        <v>1926</v>
      </c>
      <c r="Q1671" s="216" t="n">
        <v>5000</v>
      </c>
      <c r="S1671" s="0" t="s">
        <v>1026</v>
      </c>
      <c r="T1671" s="0" t="s">
        <v>784</v>
      </c>
      <c r="U1671" s="218" t="n">
        <v>7.78</v>
      </c>
      <c r="V1671" s="0" t="s">
        <v>2108</v>
      </c>
      <c r="W1671" s="0" t="s">
        <v>1714</v>
      </c>
      <c r="X1671" s="0" t="s">
        <v>1715</v>
      </c>
      <c r="Y1671" s="0" t="s">
        <v>838</v>
      </c>
      <c r="Z1671" s="0" t="s">
        <v>571</v>
      </c>
      <c r="AA1671" s="0" t="s">
        <v>2164</v>
      </c>
      <c r="AB1671" s="215" t="n">
        <v>37073.875</v>
      </c>
      <c r="AC1671" s="215" t="n">
        <v>37103.875</v>
      </c>
    </row>
    <row r="1672" customFormat="false" ht="12.75" hidden="false" customHeight="false" outlineLevel="0" collapsed="false">
      <c r="A1672" s="208" t="str">
        <f aca="false">B1672&amp;" "&amp;C1672&amp;" "&amp;D1672</f>
        <v>US Natural Gas Financial</v>
      </c>
      <c r="B1672" s="208" t="str">
        <f aca="false">IF((LEFT(N1672,2)="US"),"US","")</f>
        <v>US</v>
      </c>
      <c r="C1672" s="208" t="str">
        <f aca="false">M1672</f>
        <v>Natural Gas</v>
      </c>
      <c r="D1672" s="208" t="str">
        <f aca="false">IF(ISNUMBER(FIND("Phy",N1672))=TRUE(),"Physical","Financial")</f>
        <v>Financial</v>
      </c>
      <c r="E1672" s="208" t="n">
        <f aca="false">IF(VLOOKUP(S1672,'DD-Lookup'!$J$6:$L$50,3,FALSE())="Monthly",(YEAR(AC1672)-YEAR(AB1672))*12+MONTH(AC1672)-MONTH(AB1672)+1,(AC1672-AB1672+1))</f>
        <v>7</v>
      </c>
      <c r="F1672" s="239" t="n">
        <f aca="false">E1672*SUM(P1672:Q1672)</f>
        <v>70000</v>
      </c>
      <c r="G1672" s="214" t="n">
        <v>1289986</v>
      </c>
      <c r="H1672" s="215" t="n">
        <v>37035.3612384259</v>
      </c>
      <c r="I1672" s="0" t="s">
        <v>1865</v>
      </c>
      <c r="M1672" s="0" t="s">
        <v>858</v>
      </c>
      <c r="N1672" s="0" t="s">
        <v>1024</v>
      </c>
      <c r="O1672" s="0" t="s">
        <v>1404</v>
      </c>
      <c r="P1672" s="216" t="n">
        <v>10000</v>
      </c>
      <c r="S1672" s="0" t="s">
        <v>1026</v>
      </c>
      <c r="T1672" s="0" t="s">
        <v>784</v>
      </c>
      <c r="U1672" s="218" t="n">
        <v>4.15</v>
      </c>
      <c r="V1672" s="0" t="s">
        <v>2165</v>
      </c>
      <c r="W1672" s="0" t="s">
        <v>1406</v>
      </c>
      <c r="X1672" s="0" t="s">
        <v>1407</v>
      </c>
      <c r="Y1672" s="0" t="s">
        <v>838</v>
      </c>
      <c r="Z1672" s="0" t="s">
        <v>571</v>
      </c>
      <c r="AA1672" s="0" t="s">
        <v>2166</v>
      </c>
      <c r="AB1672" s="215" t="n">
        <v>37036.875</v>
      </c>
      <c r="AC1672" s="215" t="n">
        <v>37042.875</v>
      </c>
    </row>
    <row r="1673" customFormat="false" ht="12.75" hidden="false" customHeight="false" outlineLevel="0" collapsed="false">
      <c r="A1673" s="208" t="str">
        <f aca="false">B1673&amp;" "&amp;C1673&amp;" "&amp;D1673</f>
        <v>US Natural Gas Physical</v>
      </c>
      <c r="B1673" s="208" t="str">
        <f aca="false">IF((LEFT(N1673,2)="US"),"US","")</f>
        <v>US</v>
      </c>
      <c r="C1673" s="208" t="str">
        <f aca="false">M1673</f>
        <v>Natural Gas</v>
      </c>
      <c r="D1673" s="208" t="str">
        <f aca="false">IF(ISNUMBER(FIND("Phy",N1673))=TRUE(),"Physical","Financial")</f>
        <v>Physical</v>
      </c>
      <c r="E1673" s="208" t="n">
        <f aca="false">IF(VLOOKUP(S1673,'DD-Lookup'!$J$6:$L$50,3,FALSE())="Monthly",(YEAR(AC1673)-YEAR(AB1673))*12+MONTH(AC1673)-MONTH(AB1673)+1,(AC1673-AB1673+1))</f>
        <v>1</v>
      </c>
      <c r="F1673" s="239" t="n">
        <f aca="false">E1673*SUM(P1673:Q1673)</f>
        <v>10000</v>
      </c>
      <c r="G1673" s="214" t="n">
        <v>1289987</v>
      </c>
      <c r="H1673" s="215" t="n">
        <v>37035.3612731482</v>
      </c>
      <c r="I1673" s="0" t="s">
        <v>1500</v>
      </c>
      <c r="M1673" s="0" t="s">
        <v>858</v>
      </c>
      <c r="N1673" s="0" t="s">
        <v>1305</v>
      </c>
      <c r="O1673" s="0" t="s">
        <v>1577</v>
      </c>
      <c r="P1673" s="216" t="n">
        <v>10000</v>
      </c>
      <c r="S1673" s="0" t="s">
        <v>1026</v>
      </c>
      <c r="T1673" s="0" t="s">
        <v>784</v>
      </c>
      <c r="U1673" s="218" t="n">
        <v>7.45</v>
      </c>
      <c r="V1673" s="0" t="s">
        <v>1586</v>
      </c>
      <c r="W1673" s="0" t="s">
        <v>1579</v>
      </c>
      <c r="X1673" s="0" t="s">
        <v>1535</v>
      </c>
      <c r="Y1673" s="0" t="s">
        <v>1310</v>
      </c>
      <c r="Z1673" s="0" t="s">
        <v>571</v>
      </c>
      <c r="AA1673" s="0" t="n">
        <v>807574</v>
      </c>
      <c r="AB1673" s="215" t="n">
        <v>37036.875</v>
      </c>
      <c r="AC1673" s="215" t="n">
        <v>37036.875</v>
      </c>
    </row>
    <row r="1674" customFormat="false" ht="12.75" hidden="false" customHeight="false" outlineLevel="0" collapsed="false">
      <c r="A1674" s="208" t="str">
        <f aca="false">B1674&amp;" "&amp;C1674&amp;" "&amp;D1674</f>
        <v>US Natural Gas Physical</v>
      </c>
      <c r="B1674" s="208" t="str">
        <f aca="false">IF((LEFT(N1674,2)="US"),"US","")</f>
        <v>US</v>
      </c>
      <c r="C1674" s="208" t="str">
        <f aca="false">M1674</f>
        <v>Natural Gas</v>
      </c>
      <c r="D1674" s="208" t="str">
        <f aca="false">IF(ISNUMBER(FIND("Phy",N1674))=TRUE(),"Physical","Financial")</f>
        <v>Physical</v>
      </c>
      <c r="E1674" s="208" t="n">
        <f aca="false">IF(VLOOKUP(S1674,'DD-Lookup'!$J$6:$L$50,3,FALSE())="Monthly",(YEAR(AC1674)-YEAR(AB1674))*12+MONTH(AC1674)-MONTH(AB1674)+1,(AC1674-AB1674+1))</f>
        <v>1</v>
      </c>
      <c r="F1674" s="239" t="n">
        <f aca="false">E1674*SUM(P1674:Q1674)</f>
        <v>5000</v>
      </c>
      <c r="G1674" s="214" t="n">
        <v>1289988</v>
      </c>
      <c r="H1674" s="215" t="n">
        <v>37035.3612731482</v>
      </c>
      <c r="I1674" s="0" t="s">
        <v>2097</v>
      </c>
      <c r="M1674" s="0" t="s">
        <v>858</v>
      </c>
      <c r="N1674" s="0" t="s">
        <v>1305</v>
      </c>
      <c r="O1674" s="0" t="s">
        <v>1604</v>
      </c>
      <c r="P1674" s="216" t="n">
        <v>5000</v>
      </c>
      <c r="S1674" s="0" t="s">
        <v>1026</v>
      </c>
      <c r="T1674" s="0" t="s">
        <v>784</v>
      </c>
      <c r="U1674" s="218" t="n">
        <v>2.95</v>
      </c>
      <c r="V1674" s="0" t="s">
        <v>2098</v>
      </c>
      <c r="W1674" s="0" t="s">
        <v>1605</v>
      </c>
      <c r="X1674" s="0" t="s">
        <v>1606</v>
      </c>
      <c r="Y1674" s="0" t="s">
        <v>1310</v>
      </c>
      <c r="Z1674" s="0" t="s">
        <v>571</v>
      </c>
      <c r="AA1674" s="0" t="n">
        <v>807575</v>
      </c>
      <c r="AB1674" s="215" t="n">
        <v>37036.875</v>
      </c>
      <c r="AC1674" s="215" t="n">
        <v>37036.875</v>
      </c>
    </row>
    <row r="1675" customFormat="false" ht="12.75" hidden="false" customHeight="false" outlineLevel="0" collapsed="false">
      <c r="A1675" s="208" t="str">
        <f aca="false">B1675&amp;" "&amp;C1675&amp;" "&amp;D1675</f>
        <v>US Natural Gas Financial</v>
      </c>
      <c r="B1675" s="208" t="str">
        <f aca="false">IF((LEFT(N1675,2)="US"),"US","")</f>
        <v>US</v>
      </c>
      <c r="C1675" s="208" t="str">
        <f aca="false">M1675</f>
        <v>Natural Gas</v>
      </c>
      <c r="D1675" s="208" t="str">
        <f aca="false">IF(ISNUMBER(FIND("Phy",N1675))=TRUE(),"Physical","Financial")</f>
        <v>Financial</v>
      </c>
      <c r="E1675" s="208" t="n">
        <f aca="false">IF(VLOOKUP(S1675,'DD-Lookup'!$J$6:$L$50,3,FALSE())="Monthly",(YEAR(AC1675)-YEAR(AB1675))*12+MONTH(AC1675)-MONTH(AB1675)+1,(AC1675-AB1675+1))</f>
        <v>30</v>
      </c>
      <c r="F1675" s="239" t="n">
        <f aca="false">E1675*SUM(P1675:Q1675)</f>
        <v>300000</v>
      </c>
      <c r="G1675" s="214" t="n">
        <v>1289989</v>
      </c>
      <c r="H1675" s="215" t="n">
        <v>37035.3613194445</v>
      </c>
      <c r="I1675" s="0" t="s">
        <v>1233</v>
      </c>
      <c r="M1675" s="0" t="s">
        <v>858</v>
      </c>
      <c r="N1675" s="0" t="s">
        <v>1024</v>
      </c>
      <c r="O1675" s="0" t="s">
        <v>1025</v>
      </c>
      <c r="Q1675" s="216" t="n">
        <v>10000</v>
      </c>
      <c r="S1675" s="0" t="s">
        <v>1026</v>
      </c>
      <c r="T1675" s="0" t="s">
        <v>784</v>
      </c>
      <c r="U1675" s="218" t="n">
        <v>4.21</v>
      </c>
      <c r="V1675" s="0" t="s">
        <v>2027</v>
      </c>
      <c r="W1675" s="0" t="s">
        <v>1028</v>
      </c>
      <c r="X1675" s="0" t="s">
        <v>1029</v>
      </c>
      <c r="Y1675" s="0" t="s">
        <v>838</v>
      </c>
      <c r="Z1675" s="0" t="s">
        <v>571</v>
      </c>
      <c r="AA1675" s="0" t="s">
        <v>2167</v>
      </c>
      <c r="AB1675" s="215" t="n">
        <v>37043.875</v>
      </c>
      <c r="AC1675" s="215" t="n">
        <v>37072.875</v>
      </c>
    </row>
    <row r="1676" customFormat="false" ht="12.75" hidden="false" customHeight="false" outlineLevel="0" collapsed="false">
      <c r="A1676" s="208" t="str">
        <f aca="false">B1676&amp;" "&amp;C1676&amp;" "&amp;D1676</f>
        <v>US Natural Gas Financial</v>
      </c>
      <c r="B1676" s="208" t="str">
        <f aca="false">IF((LEFT(N1676,2)="US"),"US","")</f>
        <v>US</v>
      </c>
      <c r="C1676" s="208" t="str">
        <f aca="false">M1676</f>
        <v>Natural Gas</v>
      </c>
      <c r="D1676" s="208" t="str">
        <f aca="false">IF(ISNUMBER(FIND("Phy",N1676))=TRUE(),"Physical","Financial")</f>
        <v>Financial</v>
      </c>
      <c r="E1676" s="208" t="n">
        <f aca="false">IF(VLOOKUP(S1676,'DD-Lookup'!$J$6:$L$50,3,FALSE())="Monthly",(YEAR(AC1676)-YEAR(AB1676))*12+MONTH(AC1676)-MONTH(AB1676)+1,(AC1676-AB1676+1))</f>
        <v>30</v>
      </c>
      <c r="F1676" s="239" t="n">
        <f aca="false">E1676*SUM(P1676:Q1676)</f>
        <v>75000</v>
      </c>
      <c r="G1676" s="214" t="n">
        <v>1289990</v>
      </c>
      <c r="H1676" s="215" t="n">
        <v>37035.3614583333</v>
      </c>
      <c r="I1676" s="0" t="s">
        <v>1343</v>
      </c>
      <c r="M1676" s="0" t="s">
        <v>858</v>
      </c>
      <c r="N1676" s="0" t="s">
        <v>1024</v>
      </c>
      <c r="O1676" s="0" t="s">
        <v>1025</v>
      </c>
      <c r="P1676" s="216" t="n">
        <v>2500</v>
      </c>
      <c r="S1676" s="0" t="s">
        <v>1026</v>
      </c>
      <c r="T1676" s="0" t="s">
        <v>784</v>
      </c>
      <c r="U1676" s="218" t="n">
        <v>4.2</v>
      </c>
      <c r="V1676" s="0" t="s">
        <v>1344</v>
      </c>
      <c r="W1676" s="0" t="s">
        <v>1028</v>
      </c>
      <c r="X1676" s="0" t="s">
        <v>1029</v>
      </c>
      <c r="Y1676" s="0" t="s">
        <v>838</v>
      </c>
      <c r="Z1676" s="0" t="s">
        <v>571</v>
      </c>
      <c r="AA1676" s="0" t="s">
        <v>2168</v>
      </c>
      <c r="AB1676" s="215" t="n">
        <v>37043.875</v>
      </c>
      <c r="AC1676" s="215" t="n">
        <v>37072.875</v>
      </c>
    </row>
    <row r="1677" customFormat="false" ht="12.75" hidden="false" customHeight="false" outlineLevel="0" collapsed="false">
      <c r="A1677" s="208" t="str">
        <f aca="false">B1677&amp;" "&amp;C1677&amp;" "&amp;D1677</f>
        <v>US Natural Gas Physical</v>
      </c>
      <c r="B1677" s="208" t="str">
        <f aca="false">IF((LEFT(N1677,2)="US"),"US","")</f>
        <v>US</v>
      </c>
      <c r="C1677" s="208" t="str">
        <f aca="false">M1677</f>
        <v>Natural Gas</v>
      </c>
      <c r="D1677" s="208" t="str">
        <f aca="false">IF(ISNUMBER(FIND("Phy",N1677))=TRUE(),"Physical","Financial")</f>
        <v>Physical</v>
      </c>
      <c r="E1677" s="208" t="n">
        <f aca="false">IF(VLOOKUP(S1677,'DD-Lookup'!$J$6:$L$50,3,FALSE())="Monthly",(YEAR(AC1677)-YEAR(AB1677))*12+MONTH(AC1677)-MONTH(AB1677)+1,(AC1677-AB1677+1))</f>
        <v>1</v>
      </c>
      <c r="F1677" s="239" t="n">
        <f aca="false">E1677*SUM(P1677:Q1677)</f>
        <v>10000</v>
      </c>
      <c r="G1677" s="214" t="n">
        <v>1289991</v>
      </c>
      <c r="H1677" s="215" t="n">
        <v>37035.3615046296</v>
      </c>
      <c r="I1677" s="0" t="s">
        <v>1183</v>
      </c>
      <c r="M1677" s="0" t="s">
        <v>858</v>
      </c>
      <c r="N1677" s="0" t="s">
        <v>1305</v>
      </c>
      <c r="O1677" s="0" t="s">
        <v>1306</v>
      </c>
      <c r="Q1677" s="216" t="n">
        <v>10000</v>
      </c>
      <c r="S1677" s="0" t="s">
        <v>1026</v>
      </c>
      <c r="T1677" s="0" t="s">
        <v>784</v>
      </c>
      <c r="U1677" s="218" t="n">
        <v>4.2063</v>
      </c>
      <c r="V1677" s="0" t="s">
        <v>1413</v>
      </c>
      <c r="W1677" s="0" t="s">
        <v>1308</v>
      </c>
      <c r="X1677" s="0" t="s">
        <v>1309</v>
      </c>
      <c r="Y1677" s="0" t="s">
        <v>1310</v>
      </c>
      <c r="Z1677" s="0" t="s">
        <v>571</v>
      </c>
      <c r="AA1677" s="0" t="n">
        <v>807576</v>
      </c>
      <c r="AB1677" s="215" t="n">
        <v>37036.875</v>
      </c>
      <c r="AC1677" s="215" t="n">
        <v>37036.875</v>
      </c>
    </row>
    <row r="1678" customFormat="false" ht="12.75" hidden="false" customHeight="false" outlineLevel="0" collapsed="false">
      <c r="A1678" s="208" t="str">
        <f aca="false">B1678&amp;" "&amp;C1678&amp;" "&amp;D1678</f>
        <v>US Natural Gas Physical</v>
      </c>
      <c r="B1678" s="208" t="str">
        <f aca="false">IF((LEFT(N1678,2)="US"),"US","")</f>
        <v>US</v>
      </c>
      <c r="C1678" s="208" t="str">
        <f aca="false">M1678</f>
        <v>Natural Gas</v>
      </c>
      <c r="D1678" s="208" t="str">
        <f aca="false">IF(ISNUMBER(FIND("Phy",N1678))=TRUE(),"Physical","Financial")</f>
        <v>Physical</v>
      </c>
      <c r="E1678" s="208" t="n">
        <f aca="false">IF(VLOOKUP(S1678,'DD-Lookup'!$J$6:$L$50,3,FALSE())="Monthly",(YEAR(AC1678)-YEAR(AB1678))*12+MONTH(AC1678)-MONTH(AB1678)+1,(AC1678-AB1678+1))</f>
        <v>1</v>
      </c>
      <c r="F1678" s="239" t="n">
        <f aca="false">E1678*SUM(P1678:Q1678)</f>
        <v>5000</v>
      </c>
      <c r="G1678" s="214" t="n">
        <v>1289992</v>
      </c>
      <c r="H1678" s="215" t="n">
        <v>37035.3615162037</v>
      </c>
      <c r="I1678" s="0" t="s">
        <v>1738</v>
      </c>
      <c r="M1678" s="0" t="s">
        <v>858</v>
      </c>
      <c r="N1678" s="0" t="s">
        <v>1305</v>
      </c>
      <c r="O1678" s="0" t="s">
        <v>1432</v>
      </c>
      <c r="P1678" s="216" t="n">
        <v>5000</v>
      </c>
      <c r="S1678" s="0" t="s">
        <v>1026</v>
      </c>
      <c r="T1678" s="0" t="s">
        <v>784</v>
      </c>
      <c r="U1678" s="218" t="n">
        <v>4.16</v>
      </c>
      <c r="V1678" s="0" t="s">
        <v>1739</v>
      </c>
      <c r="W1678" s="0" t="s">
        <v>1434</v>
      </c>
      <c r="X1678" s="0" t="s">
        <v>1435</v>
      </c>
      <c r="Y1678" s="0" t="s">
        <v>1310</v>
      </c>
      <c r="Z1678" s="0" t="s">
        <v>571</v>
      </c>
      <c r="AA1678" s="0" t="n">
        <v>807577</v>
      </c>
      <c r="AB1678" s="215" t="n">
        <v>37036.875</v>
      </c>
      <c r="AC1678" s="215" t="n">
        <v>37036.875</v>
      </c>
    </row>
    <row r="1679" customFormat="false" ht="12.75" hidden="false" customHeight="false" outlineLevel="0" collapsed="false">
      <c r="A1679" s="208" t="str">
        <f aca="false">B1679&amp;" "&amp;C1679&amp;" "&amp;D1679</f>
        <v>US Natural Gas Physical</v>
      </c>
      <c r="B1679" s="208" t="str">
        <f aca="false">IF((LEFT(N1679,2)="US"),"US","")</f>
        <v>US</v>
      </c>
      <c r="C1679" s="208" t="str">
        <f aca="false">M1679</f>
        <v>Natural Gas</v>
      </c>
      <c r="D1679" s="208" t="str">
        <f aca="false">IF(ISNUMBER(FIND("Phy",N1679))=TRUE(),"Physical","Financial")</f>
        <v>Physical</v>
      </c>
      <c r="E1679" s="208" t="n">
        <f aca="false">IF(VLOOKUP(S1679,'DD-Lookup'!$J$6:$L$50,3,FALSE())="Monthly",(YEAR(AC1679)-YEAR(AB1679))*12+MONTH(AC1679)-MONTH(AB1679)+1,(AC1679-AB1679+1))</f>
        <v>1</v>
      </c>
      <c r="F1679" s="239" t="n">
        <f aca="false">E1679*SUM(P1679:Q1679)</f>
        <v>10000</v>
      </c>
      <c r="G1679" s="214" t="n">
        <v>1289993</v>
      </c>
      <c r="H1679" s="215" t="n">
        <v>37035.3615277778</v>
      </c>
      <c r="I1679" s="0" t="s">
        <v>2120</v>
      </c>
      <c r="M1679" s="0" t="s">
        <v>858</v>
      </c>
      <c r="N1679" s="0" t="s">
        <v>1305</v>
      </c>
      <c r="O1679" s="0" t="s">
        <v>1313</v>
      </c>
      <c r="P1679" s="216" t="n">
        <v>10000</v>
      </c>
      <c r="S1679" s="0" t="s">
        <v>1026</v>
      </c>
      <c r="T1679" s="0" t="s">
        <v>784</v>
      </c>
      <c r="U1679" s="218" t="n">
        <v>4.09</v>
      </c>
      <c r="V1679" s="0" t="s">
        <v>2121</v>
      </c>
      <c r="W1679" s="0" t="s">
        <v>1314</v>
      </c>
      <c r="X1679" s="0" t="s">
        <v>1315</v>
      </c>
      <c r="Y1679" s="0" t="s">
        <v>1310</v>
      </c>
      <c r="Z1679" s="0" t="s">
        <v>571</v>
      </c>
      <c r="AA1679" s="0" t="n">
        <v>807578</v>
      </c>
      <c r="AB1679" s="215" t="n">
        <v>37036.875</v>
      </c>
      <c r="AC1679" s="215" t="n">
        <v>37036.875</v>
      </c>
    </row>
    <row r="1680" customFormat="false" ht="12.75" hidden="false" customHeight="false" outlineLevel="0" collapsed="false">
      <c r="A1680" s="208" t="str">
        <f aca="false">B1680&amp;" "&amp;C1680&amp;" "&amp;D1680</f>
        <v>US Natural Gas Financial</v>
      </c>
      <c r="B1680" s="208" t="str">
        <f aca="false">IF((LEFT(N1680,2)="US"),"US","")</f>
        <v>US</v>
      </c>
      <c r="C1680" s="208" t="str">
        <f aca="false">M1680</f>
        <v>Natural Gas</v>
      </c>
      <c r="D1680" s="208" t="str">
        <f aca="false">IF(ISNUMBER(FIND("Phy",N1680))=TRUE(),"Physical","Financial")</f>
        <v>Financial</v>
      </c>
      <c r="E1680" s="208" t="n">
        <f aca="false">IF(VLOOKUP(S1680,'DD-Lookup'!$J$6:$L$50,3,FALSE())="Monthly",(YEAR(AC1680)-YEAR(AB1680))*12+MONTH(AC1680)-MONTH(AB1680)+1,(AC1680-AB1680+1))</f>
        <v>30</v>
      </c>
      <c r="F1680" s="239" t="n">
        <f aca="false">E1680*SUM(P1680:Q1680)</f>
        <v>150000</v>
      </c>
      <c r="G1680" s="214" t="n">
        <v>1289994</v>
      </c>
      <c r="H1680" s="215" t="n">
        <v>37035.3615393519</v>
      </c>
      <c r="I1680" s="0" t="s">
        <v>1112</v>
      </c>
      <c r="M1680" s="0" t="s">
        <v>858</v>
      </c>
      <c r="N1680" s="0" t="s">
        <v>1024</v>
      </c>
      <c r="O1680" s="0" t="s">
        <v>1025</v>
      </c>
      <c r="Q1680" s="216" t="n">
        <v>5000</v>
      </c>
      <c r="S1680" s="0" t="s">
        <v>1026</v>
      </c>
      <c r="T1680" s="0" t="s">
        <v>784</v>
      </c>
      <c r="U1680" s="218" t="n">
        <v>4.21</v>
      </c>
      <c r="V1680" s="0" t="s">
        <v>2126</v>
      </c>
      <c r="W1680" s="0" t="s">
        <v>1028</v>
      </c>
      <c r="X1680" s="0" t="s">
        <v>1029</v>
      </c>
      <c r="Y1680" s="0" t="s">
        <v>838</v>
      </c>
      <c r="Z1680" s="0" t="s">
        <v>571</v>
      </c>
      <c r="AA1680" s="0" t="s">
        <v>2169</v>
      </c>
      <c r="AB1680" s="215" t="n">
        <v>37043.875</v>
      </c>
      <c r="AC1680" s="215" t="n">
        <v>37072.875</v>
      </c>
    </row>
    <row r="1681" customFormat="false" ht="12.75" hidden="false" customHeight="false" outlineLevel="0" collapsed="false">
      <c r="A1681" s="208" t="str">
        <f aca="false">B1681&amp;" "&amp;C1681&amp;" "&amp;D1681</f>
        <v> Natural Gas Physical</v>
      </c>
      <c r="B1681" s="208" t="str">
        <f aca="false">IF((LEFT(N1681,2)="US"),"US","")</f>
        <v/>
      </c>
      <c r="C1681" s="208" t="str">
        <f aca="false">M1681</f>
        <v>Natural Gas</v>
      </c>
      <c r="D1681" s="208" t="str">
        <f aca="false">IF(ISNUMBER(FIND("Phy",N1681))=TRUE(),"Physical","Financial")</f>
        <v>Physical</v>
      </c>
      <c r="E1681" s="208" t="n">
        <f aca="false">IF(VLOOKUP(S1681,'DD-Lookup'!$J$6:$L$50,3,FALSE())="Monthly",(YEAR(AC1681)-YEAR(AB1681))*12+MONTH(AC1681)-MONTH(AB1681)+1,(AC1681-AB1681+1))</f>
        <v>30</v>
      </c>
      <c r="F1681" s="239" t="n">
        <f aca="false">E1681*SUM(P1681:Q1681)</f>
        <v>150000</v>
      </c>
      <c r="G1681" s="214" t="n">
        <v>1289995</v>
      </c>
      <c r="H1681" s="215" t="n">
        <v>37035.3615625</v>
      </c>
      <c r="I1681" s="0" t="s">
        <v>2170</v>
      </c>
      <c r="M1681" s="0" t="s">
        <v>858</v>
      </c>
      <c r="N1681" s="0" t="s">
        <v>2171</v>
      </c>
      <c r="O1681" s="0" t="s">
        <v>2172</v>
      </c>
      <c r="P1681" s="216" t="n">
        <v>5000</v>
      </c>
      <c r="S1681" s="0" t="s">
        <v>279</v>
      </c>
      <c r="T1681" s="0" t="s">
        <v>2173</v>
      </c>
      <c r="U1681" s="218" t="n">
        <v>5.68</v>
      </c>
      <c r="V1681" s="0" t="s">
        <v>2174</v>
      </c>
      <c r="W1681" s="0" t="s">
        <v>2175</v>
      </c>
      <c r="X1681" s="0" t="s">
        <v>2176</v>
      </c>
      <c r="Y1681" s="0" t="s">
        <v>1310</v>
      </c>
      <c r="Z1681" s="0" t="s">
        <v>628</v>
      </c>
      <c r="AA1681" s="0" t="n">
        <v>807579</v>
      </c>
      <c r="AB1681" s="215" t="n">
        <v>37043.875</v>
      </c>
      <c r="AC1681" s="215" t="n">
        <v>37072.875</v>
      </c>
    </row>
    <row r="1682" customFormat="false" ht="12.75" hidden="false" customHeight="false" outlineLevel="0" collapsed="false">
      <c r="A1682" s="208" t="str">
        <f aca="false">B1682&amp;" "&amp;C1682&amp;" "&amp;D1682</f>
        <v>US Power Financial</v>
      </c>
      <c r="B1682" s="208" t="str">
        <f aca="false">IF((LEFT(N1682,2)="US"),"US","")</f>
        <v>US</v>
      </c>
      <c r="C1682" s="208" t="str">
        <f aca="false">M1682</f>
        <v>Power</v>
      </c>
      <c r="D1682" s="208" t="str">
        <f aca="false">IF(ISNUMBER(FIND("Phy",N1682))=TRUE(),"Physical","Financial")</f>
        <v>Financial</v>
      </c>
      <c r="E1682" s="208" t="n">
        <f aca="false">IF(VLOOKUP(S1682,'DD-Lookup'!$J$6:$L$50,3,FALSE())="Monthly",(YEAR(AC1682)-YEAR(AB1682))*12+MONTH(AC1682)-MONTH(AB1682)+1,(AC1682-AB1682+1))</f>
        <v>5</v>
      </c>
      <c r="F1682" s="239" t="n">
        <f aca="false">E1682*SUM(P1682:Q1682)</f>
        <v>250</v>
      </c>
      <c r="G1682" s="214" t="n">
        <v>1289996</v>
      </c>
      <c r="H1682" s="215" t="n">
        <v>37035.3615856482</v>
      </c>
      <c r="I1682" s="0" t="s">
        <v>1238</v>
      </c>
      <c r="J1682" s="0" t="s">
        <v>1199</v>
      </c>
      <c r="K1682" s="0" t="s">
        <v>1200</v>
      </c>
      <c r="M1682" s="0" t="s">
        <v>67</v>
      </c>
      <c r="N1682" s="0" t="s">
        <v>1046</v>
      </c>
      <c r="O1682" s="0" t="s">
        <v>1072</v>
      </c>
      <c r="Q1682" s="216" t="n">
        <v>50</v>
      </c>
      <c r="S1682" s="0" t="s">
        <v>930</v>
      </c>
      <c r="T1682" s="0" t="s">
        <v>784</v>
      </c>
      <c r="U1682" s="218" t="n">
        <v>68.5</v>
      </c>
      <c r="V1682" s="0" t="s">
        <v>2177</v>
      </c>
      <c r="W1682" s="0" t="s">
        <v>1062</v>
      </c>
      <c r="X1682" s="0" t="s">
        <v>1063</v>
      </c>
      <c r="Y1682" s="0" t="s">
        <v>1051</v>
      </c>
      <c r="Z1682" s="0" t="s">
        <v>571</v>
      </c>
      <c r="AA1682" s="0" t="n">
        <v>621409.1</v>
      </c>
      <c r="AB1682" s="215" t="n">
        <v>37046.875</v>
      </c>
      <c r="AC1682" s="215" t="n">
        <v>37050.875</v>
      </c>
    </row>
    <row r="1683" customFormat="false" ht="12.75" hidden="false" customHeight="false" outlineLevel="0" collapsed="false">
      <c r="A1683" s="208" t="str">
        <f aca="false">B1683&amp;" "&amp;C1683&amp;" "&amp;D1683</f>
        <v>US Natural Gas Physical</v>
      </c>
      <c r="B1683" s="208" t="str">
        <f aca="false">IF((LEFT(N1683,2)="US"),"US","")</f>
        <v>US</v>
      </c>
      <c r="C1683" s="208" t="str">
        <f aca="false">M1683</f>
        <v>Natural Gas</v>
      </c>
      <c r="D1683" s="208" t="str">
        <f aca="false">IF(ISNUMBER(FIND("Phy",N1683))=TRUE(),"Physical","Financial")</f>
        <v>Physical</v>
      </c>
      <c r="E1683" s="208" t="n">
        <f aca="false">IF(VLOOKUP(S1683,'DD-Lookup'!$J$6:$L$50,3,FALSE())="Monthly",(YEAR(AC1683)-YEAR(AB1683))*12+MONTH(AC1683)-MONTH(AB1683)+1,(AC1683-AB1683+1))</f>
        <v>1</v>
      </c>
      <c r="F1683" s="239" t="n">
        <f aca="false">E1683*SUM(P1683:Q1683)</f>
        <v>10000</v>
      </c>
      <c r="G1683" s="214" t="n">
        <v>1289997</v>
      </c>
      <c r="H1683" s="215" t="n">
        <v>37035.3616087963</v>
      </c>
      <c r="I1683" s="0" t="s">
        <v>593</v>
      </c>
      <c r="M1683" s="0" t="s">
        <v>858</v>
      </c>
      <c r="N1683" s="0" t="s">
        <v>1305</v>
      </c>
      <c r="O1683" s="0" t="s">
        <v>1306</v>
      </c>
      <c r="Q1683" s="216" t="n">
        <v>10000</v>
      </c>
      <c r="S1683" s="0" t="s">
        <v>1026</v>
      </c>
      <c r="T1683" s="0" t="s">
        <v>784</v>
      </c>
      <c r="U1683" s="218" t="n">
        <v>4.2075</v>
      </c>
      <c r="V1683" s="0" t="s">
        <v>1374</v>
      </c>
      <c r="W1683" s="0" t="s">
        <v>1308</v>
      </c>
      <c r="X1683" s="0" t="s">
        <v>1309</v>
      </c>
      <c r="Y1683" s="0" t="s">
        <v>1310</v>
      </c>
      <c r="Z1683" s="0" t="s">
        <v>571</v>
      </c>
      <c r="AA1683" s="0" t="n">
        <v>807580</v>
      </c>
      <c r="AB1683" s="215" t="n">
        <v>37036.875</v>
      </c>
      <c r="AC1683" s="215" t="n">
        <v>37036.875</v>
      </c>
    </row>
    <row r="1684" customFormat="false" ht="12.75" hidden="false" customHeight="false" outlineLevel="0" collapsed="false">
      <c r="A1684" s="208" t="str">
        <f aca="false">B1684&amp;" "&amp;C1684&amp;" "&amp;D1684</f>
        <v>US Natural Gas Physical</v>
      </c>
      <c r="B1684" s="208" t="str">
        <f aca="false">IF((LEFT(N1684,2)="US"),"US","")</f>
        <v>US</v>
      </c>
      <c r="C1684" s="208" t="str">
        <f aca="false">M1684</f>
        <v>Natural Gas</v>
      </c>
      <c r="D1684" s="208" t="str">
        <f aca="false">IF(ISNUMBER(FIND("Phy",N1684))=TRUE(),"Physical","Financial")</f>
        <v>Physical</v>
      </c>
      <c r="E1684" s="208" t="n">
        <f aca="false">IF(VLOOKUP(S1684,'DD-Lookup'!$J$6:$L$50,3,FALSE())="Monthly",(YEAR(AC1684)-YEAR(AB1684))*12+MONTH(AC1684)-MONTH(AB1684)+1,(AC1684-AB1684+1))</f>
        <v>1</v>
      </c>
      <c r="F1684" s="239" t="n">
        <f aca="false">E1684*SUM(P1684:Q1684)</f>
        <v>10000</v>
      </c>
      <c r="G1684" s="214" t="n">
        <v>1290000</v>
      </c>
      <c r="H1684" s="215" t="n">
        <v>37035.3616666667</v>
      </c>
      <c r="I1684" s="0" t="s">
        <v>1830</v>
      </c>
      <c r="M1684" s="0" t="s">
        <v>858</v>
      </c>
      <c r="N1684" s="0" t="s">
        <v>1305</v>
      </c>
      <c r="O1684" s="0" t="s">
        <v>1306</v>
      </c>
      <c r="Q1684" s="216" t="n">
        <v>10000</v>
      </c>
      <c r="S1684" s="0" t="s">
        <v>1026</v>
      </c>
      <c r="T1684" s="0" t="s">
        <v>784</v>
      </c>
      <c r="U1684" s="218" t="n">
        <v>4.2088</v>
      </c>
      <c r="V1684" s="0" t="s">
        <v>1832</v>
      </c>
      <c r="W1684" s="0" t="s">
        <v>1308</v>
      </c>
      <c r="X1684" s="0" t="s">
        <v>1309</v>
      </c>
      <c r="Y1684" s="0" t="s">
        <v>1310</v>
      </c>
      <c r="Z1684" s="0" t="s">
        <v>571</v>
      </c>
      <c r="AA1684" s="0" t="n">
        <v>807582</v>
      </c>
      <c r="AB1684" s="215" t="n">
        <v>37036.875</v>
      </c>
      <c r="AC1684" s="215" t="n">
        <v>37036.875</v>
      </c>
    </row>
    <row r="1685" customFormat="false" ht="12.75" hidden="false" customHeight="false" outlineLevel="0" collapsed="false">
      <c r="A1685" s="208" t="str">
        <f aca="false">B1685&amp;" "&amp;C1685&amp;" "&amp;D1685</f>
        <v>US Natural Gas Physical</v>
      </c>
      <c r="B1685" s="208" t="str">
        <f aca="false">IF((LEFT(N1685,2)="US"),"US","")</f>
        <v>US</v>
      </c>
      <c r="C1685" s="208" t="str">
        <f aca="false">M1685</f>
        <v>Natural Gas</v>
      </c>
      <c r="D1685" s="208" t="str">
        <f aca="false">IF(ISNUMBER(FIND("Phy",N1685))=TRUE(),"Physical","Financial")</f>
        <v>Physical</v>
      </c>
      <c r="E1685" s="208" t="n">
        <f aca="false">IF(VLOOKUP(S1685,'DD-Lookup'!$J$6:$L$50,3,FALSE())="Monthly",(YEAR(AC1685)-YEAR(AB1685))*12+MONTH(AC1685)-MONTH(AB1685)+1,(AC1685-AB1685+1))</f>
        <v>1</v>
      </c>
      <c r="F1685" s="239" t="n">
        <f aca="false">E1685*SUM(P1685:Q1685)</f>
        <v>10000</v>
      </c>
      <c r="G1685" s="214" t="n">
        <v>1289999</v>
      </c>
      <c r="H1685" s="215" t="n">
        <v>37035.3616666667</v>
      </c>
      <c r="I1685" s="0" t="s">
        <v>1059</v>
      </c>
      <c r="M1685" s="0" t="s">
        <v>858</v>
      </c>
      <c r="N1685" s="0" t="s">
        <v>1305</v>
      </c>
      <c r="O1685" s="0" t="s">
        <v>1920</v>
      </c>
      <c r="Q1685" s="216" t="n">
        <v>10000</v>
      </c>
      <c r="S1685" s="0" t="s">
        <v>1026</v>
      </c>
      <c r="T1685" s="0" t="s">
        <v>784</v>
      </c>
      <c r="U1685" s="218" t="n">
        <v>4.06</v>
      </c>
      <c r="V1685" s="0" t="s">
        <v>2178</v>
      </c>
      <c r="W1685" s="0" t="s">
        <v>1667</v>
      </c>
      <c r="X1685" s="0" t="s">
        <v>1639</v>
      </c>
      <c r="Y1685" s="0" t="s">
        <v>1310</v>
      </c>
      <c r="Z1685" s="0" t="s">
        <v>571</v>
      </c>
      <c r="AA1685" s="0" t="n">
        <v>807581</v>
      </c>
      <c r="AB1685" s="215" t="n">
        <v>37036.875</v>
      </c>
      <c r="AC1685" s="215" t="n">
        <v>37036.875</v>
      </c>
    </row>
    <row r="1686" customFormat="false" ht="12.75" hidden="false" customHeight="false" outlineLevel="0" collapsed="false">
      <c r="A1686" s="208" t="str">
        <f aca="false">B1686&amp;" "&amp;C1686&amp;" "&amp;D1686</f>
        <v>US Natural Gas Physical</v>
      </c>
      <c r="B1686" s="208" t="str">
        <f aca="false">IF((LEFT(N1686,2)="US"),"US","")</f>
        <v>US</v>
      </c>
      <c r="C1686" s="208" t="str">
        <f aca="false">M1686</f>
        <v>Natural Gas</v>
      </c>
      <c r="D1686" s="208" t="str">
        <f aca="false">IF(ISNUMBER(FIND("Phy",N1686))=TRUE(),"Physical","Financial")</f>
        <v>Physical</v>
      </c>
      <c r="E1686" s="208" t="n">
        <f aca="false">IF(VLOOKUP(S1686,'DD-Lookup'!$J$6:$L$50,3,FALSE())="Monthly",(YEAR(AC1686)-YEAR(AB1686))*12+MONTH(AC1686)-MONTH(AB1686)+1,(AC1686-AB1686+1))</f>
        <v>1</v>
      </c>
      <c r="F1686" s="239" t="n">
        <f aca="false">E1686*SUM(P1686:Q1686)</f>
        <v>9000</v>
      </c>
      <c r="G1686" s="214" t="n">
        <v>1290001</v>
      </c>
      <c r="H1686" s="215" t="n">
        <v>37035.3616782407</v>
      </c>
      <c r="I1686" s="0" t="s">
        <v>2097</v>
      </c>
      <c r="M1686" s="0" t="s">
        <v>858</v>
      </c>
      <c r="N1686" s="0" t="s">
        <v>1305</v>
      </c>
      <c r="O1686" s="0" t="s">
        <v>1920</v>
      </c>
      <c r="P1686" s="216" t="n">
        <v>9000</v>
      </c>
      <c r="S1686" s="0" t="s">
        <v>1026</v>
      </c>
      <c r="T1686" s="0" t="s">
        <v>784</v>
      </c>
      <c r="U1686" s="218" t="n">
        <v>4.05</v>
      </c>
      <c r="V1686" s="0" t="s">
        <v>2123</v>
      </c>
      <c r="W1686" s="0" t="s">
        <v>1667</v>
      </c>
      <c r="X1686" s="0" t="s">
        <v>1639</v>
      </c>
      <c r="Y1686" s="0" t="s">
        <v>1310</v>
      </c>
      <c r="Z1686" s="0" t="s">
        <v>571</v>
      </c>
      <c r="AA1686" s="0" t="n">
        <v>807583</v>
      </c>
      <c r="AB1686" s="215" t="n">
        <v>37036.875</v>
      </c>
      <c r="AC1686" s="215" t="n">
        <v>37036.875</v>
      </c>
    </row>
    <row r="1687" customFormat="false" ht="12.75" hidden="false" customHeight="false" outlineLevel="0" collapsed="false">
      <c r="A1687" s="208" t="str">
        <f aca="false">B1687&amp;" "&amp;C1687&amp;" "&amp;D1687</f>
        <v>US Power Financial</v>
      </c>
      <c r="B1687" s="208" t="str">
        <f aca="false">IF((LEFT(N1687,2)="US"),"US","")</f>
        <v>US</v>
      </c>
      <c r="C1687" s="208" t="str">
        <f aca="false">M1687</f>
        <v>Power</v>
      </c>
      <c r="D1687" s="208" t="str">
        <f aca="false">IF(ISNUMBER(FIND("Phy",N1687))=TRUE(),"Physical","Financial")</f>
        <v>Financial</v>
      </c>
      <c r="E1687" s="208" t="n">
        <f aca="false">IF(VLOOKUP(S1687,'DD-Lookup'!$J$6:$L$50,3,FALSE())="Monthly",(YEAR(AC1687)-YEAR(AB1687))*12+MONTH(AC1687)-MONTH(AB1687)+1,(AC1687-AB1687+1))</f>
        <v>1</v>
      </c>
      <c r="F1687" s="239" t="n">
        <f aca="false">E1687*SUM(P1687:Q1687)</f>
        <v>50</v>
      </c>
      <c r="G1687" s="214" t="n">
        <v>1290002</v>
      </c>
      <c r="H1687" s="215" t="n">
        <v>37035.3617013889</v>
      </c>
      <c r="I1687" s="0" t="s">
        <v>1023</v>
      </c>
      <c r="M1687" s="0" t="s">
        <v>67</v>
      </c>
      <c r="N1687" s="0" t="s">
        <v>1046</v>
      </c>
      <c r="O1687" s="0" t="s">
        <v>1118</v>
      </c>
      <c r="Q1687" s="216" t="n">
        <v>50</v>
      </c>
      <c r="S1687" s="0" t="s">
        <v>930</v>
      </c>
      <c r="T1687" s="0" t="s">
        <v>784</v>
      </c>
      <c r="U1687" s="218" t="n">
        <v>38.25</v>
      </c>
      <c r="V1687" s="0" t="s">
        <v>1447</v>
      </c>
      <c r="W1687" s="0" t="s">
        <v>1062</v>
      </c>
      <c r="X1687" s="0" t="s">
        <v>1063</v>
      </c>
      <c r="Y1687" s="0" t="s">
        <v>1051</v>
      </c>
      <c r="Z1687" s="0" t="s">
        <v>571</v>
      </c>
      <c r="AA1687" s="0" t="n">
        <v>621411.1</v>
      </c>
      <c r="AB1687" s="215" t="n">
        <v>37036.875</v>
      </c>
      <c r="AC1687" s="215" t="n">
        <v>37036.875</v>
      </c>
    </row>
    <row r="1688" customFormat="false" ht="12.75" hidden="false" customHeight="false" outlineLevel="0" collapsed="false">
      <c r="A1688" s="208" t="str">
        <f aca="false">B1688&amp;" "&amp;C1688&amp;" "&amp;D1688</f>
        <v>US Natural Gas Financial</v>
      </c>
      <c r="B1688" s="208" t="str">
        <f aca="false">IF((LEFT(N1688,2)="US"),"US","")</f>
        <v>US</v>
      </c>
      <c r="C1688" s="208" t="str">
        <f aca="false">M1688</f>
        <v>Natural Gas</v>
      </c>
      <c r="D1688" s="208" t="str">
        <f aca="false">IF(ISNUMBER(FIND("Phy",N1688))=TRUE(),"Physical","Financial")</f>
        <v>Financial</v>
      </c>
      <c r="E1688" s="208" t="n">
        <f aca="false">IF(VLOOKUP(S1688,'DD-Lookup'!$J$6:$L$50,3,FALSE())="Monthly",(YEAR(AC1688)-YEAR(AB1688))*12+MONTH(AC1688)-MONTH(AB1688)+1,(AC1688-AB1688+1))</f>
        <v>151</v>
      </c>
      <c r="F1688" s="239" t="n">
        <f aca="false">E1688*SUM(P1688:Q1688)</f>
        <v>755000</v>
      </c>
      <c r="G1688" s="214" t="n">
        <v>1290003</v>
      </c>
      <c r="H1688" s="215" t="n">
        <v>37035.3617361111</v>
      </c>
      <c r="I1688" s="0" t="s">
        <v>1107</v>
      </c>
      <c r="M1688" s="0" t="s">
        <v>858</v>
      </c>
      <c r="N1688" s="0" t="s">
        <v>1024</v>
      </c>
      <c r="O1688" s="0" t="s">
        <v>1289</v>
      </c>
      <c r="P1688" s="216" t="n">
        <v>5000</v>
      </c>
      <c r="S1688" s="0" t="s">
        <v>1026</v>
      </c>
      <c r="T1688" s="0" t="s">
        <v>784</v>
      </c>
      <c r="U1688" s="218" t="n">
        <v>4.7</v>
      </c>
      <c r="V1688" s="0" t="s">
        <v>1947</v>
      </c>
      <c r="W1688" s="0" t="s">
        <v>1028</v>
      </c>
      <c r="X1688" s="0" t="s">
        <v>1029</v>
      </c>
      <c r="Y1688" s="0" t="s">
        <v>838</v>
      </c>
      <c r="Z1688" s="0" t="s">
        <v>571</v>
      </c>
      <c r="AA1688" s="0" t="s">
        <v>2179</v>
      </c>
      <c r="AB1688" s="215" t="n">
        <v>37196</v>
      </c>
      <c r="AC1688" s="215" t="n">
        <v>37346</v>
      </c>
    </row>
    <row r="1689" customFormat="false" ht="12.75" hidden="false" customHeight="false" outlineLevel="0" collapsed="false">
      <c r="A1689" s="208" t="str">
        <f aca="false">B1689&amp;" "&amp;C1689&amp;" "&amp;D1689</f>
        <v>US Natural Gas Physical</v>
      </c>
      <c r="B1689" s="208" t="str">
        <f aca="false">IF((LEFT(N1689,2)="US"),"US","")</f>
        <v>US</v>
      </c>
      <c r="C1689" s="208" t="str">
        <f aca="false">M1689</f>
        <v>Natural Gas</v>
      </c>
      <c r="D1689" s="208" t="str">
        <f aca="false">IF(ISNUMBER(FIND("Phy",N1689))=TRUE(),"Physical","Financial")</f>
        <v>Physical</v>
      </c>
      <c r="E1689" s="208" t="n">
        <f aca="false">IF(VLOOKUP(S1689,'DD-Lookup'!$J$6:$L$50,3,FALSE())="Monthly",(YEAR(AC1689)-YEAR(AB1689))*12+MONTH(AC1689)-MONTH(AB1689)+1,(AC1689-AB1689+1))</f>
        <v>1</v>
      </c>
      <c r="F1689" s="239" t="n">
        <f aca="false">E1689*SUM(P1689:Q1689)</f>
        <v>10000</v>
      </c>
      <c r="G1689" s="214" t="n">
        <v>1290004</v>
      </c>
      <c r="H1689" s="215" t="n">
        <v>37035.3617824074</v>
      </c>
      <c r="I1689" s="0" t="s">
        <v>593</v>
      </c>
      <c r="M1689" s="0" t="s">
        <v>858</v>
      </c>
      <c r="N1689" s="0" t="s">
        <v>1305</v>
      </c>
      <c r="O1689" s="0" t="s">
        <v>1306</v>
      </c>
      <c r="Q1689" s="216" t="n">
        <v>10000</v>
      </c>
      <c r="S1689" s="0" t="s">
        <v>1026</v>
      </c>
      <c r="T1689" s="0" t="s">
        <v>784</v>
      </c>
      <c r="U1689" s="218" t="n">
        <v>4.2101</v>
      </c>
      <c r="V1689" s="0" t="s">
        <v>1374</v>
      </c>
      <c r="W1689" s="0" t="s">
        <v>1308</v>
      </c>
      <c r="X1689" s="0" t="s">
        <v>1309</v>
      </c>
      <c r="Y1689" s="0" t="s">
        <v>1310</v>
      </c>
      <c r="Z1689" s="0" t="s">
        <v>571</v>
      </c>
      <c r="AA1689" s="0" t="n">
        <v>807584</v>
      </c>
      <c r="AB1689" s="215" t="n">
        <v>37036.875</v>
      </c>
      <c r="AC1689" s="215" t="n">
        <v>37036.875</v>
      </c>
    </row>
    <row r="1690" customFormat="false" ht="12.75" hidden="false" customHeight="false" outlineLevel="0" collapsed="false">
      <c r="A1690" s="208" t="str">
        <f aca="false">B1690&amp;" "&amp;C1690&amp;" "&amp;D1690</f>
        <v>US Natural Gas Physical</v>
      </c>
      <c r="B1690" s="208" t="str">
        <f aca="false">IF((LEFT(N1690,2)="US"),"US","")</f>
        <v>US</v>
      </c>
      <c r="C1690" s="208" t="str">
        <f aca="false">M1690</f>
        <v>Natural Gas</v>
      </c>
      <c r="D1690" s="208" t="str">
        <f aca="false">IF(ISNUMBER(FIND("Phy",N1690))=TRUE(),"Physical","Financial")</f>
        <v>Physical</v>
      </c>
      <c r="E1690" s="208" t="n">
        <f aca="false">IF(VLOOKUP(S1690,'DD-Lookup'!$J$6:$L$50,3,FALSE())="Monthly",(YEAR(AC1690)-YEAR(AB1690))*12+MONTH(AC1690)-MONTH(AB1690)+1,(AC1690-AB1690+1))</f>
        <v>1</v>
      </c>
      <c r="F1690" s="239" t="n">
        <f aca="false">E1690*SUM(P1690:Q1690)</f>
        <v>5000</v>
      </c>
      <c r="G1690" s="214" t="n">
        <v>1290005</v>
      </c>
      <c r="H1690" s="215" t="n">
        <v>37035.3618055556</v>
      </c>
      <c r="I1690" s="0" t="s">
        <v>1461</v>
      </c>
      <c r="M1690" s="0" t="s">
        <v>858</v>
      </c>
      <c r="N1690" s="0" t="s">
        <v>1305</v>
      </c>
      <c r="O1690" s="0" t="s">
        <v>1438</v>
      </c>
      <c r="Q1690" s="216" t="n">
        <v>5000</v>
      </c>
      <c r="S1690" s="0" t="s">
        <v>1026</v>
      </c>
      <c r="T1690" s="0" t="s">
        <v>784</v>
      </c>
      <c r="U1690" s="218" t="n">
        <v>4.365</v>
      </c>
      <c r="V1690" s="0" t="s">
        <v>1462</v>
      </c>
      <c r="W1690" s="0" t="s">
        <v>1439</v>
      </c>
      <c r="X1690" s="0" t="s">
        <v>1440</v>
      </c>
      <c r="Y1690" s="0" t="s">
        <v>1310</v>
      </c>
      <c r="Z1690" s="0" t="s">
        <v>571</v>
      </c>
      <c r="AA1690" s="0" t="n">
        <v>807585</v>
      </c>
      <c r="AB1690" s="215" t="n">
        <v>37036.875</v>
      </c>
      <c r="AC1690" s="215" t="n">
        <v>37036.875</v>
      </c>
    </row>
    <row r="1691" customFormat="false" ht="12.75" hidden="false" customHeight="false" outlineLevel="0" collapsed="false">
      <c r="A1691" s="208" t="str">
        <f aca="false">B1691&amp;" "&amp;C1691&amp;" "&amp;D1691</f>
        <v>US Natural Gas Physical</v>
      </c>
      <c r="B1691" s="208" t="str">
        <f aca="false">IF((LEFT(N1691,2)="US"),"US","")</f>
        <v>US</v>
      </c>
      <c r="C1691" s="208" t="str">
        <f aca="false">M1691</f>
        <v>Natural Gas</v>
      </c>
      <c r="D1691" s="208" t="str">
        <f aca="false">IF(ISNUMBER(FIND("Phy",N1691))=TRUE(),"Physical","Financial")</f>
        <v>Physical</v>
      </c>
      <c r="E1691" s="208" t="n">
        <f aca="false">IF(VLOOKUP(S1691,'DD-Lookup'!$J$6:$L$50,3,FALSE())="Monthly",(YEAR(AC1691)-YEAR(AB1691))*12+MONTH(AC1691)-MONTH(AB1691)+1,(AC1691-AB1691+1))</f>
        <v>1</v>
      </c>
      <c r="F1691" s="239" t="n">
        <f aca="false">E1691*SUM(P1691:Q1691)</f>
        <v>7000</v>
      </c>
      <c r="G1691" s="214" t="n">
        <v>1290006</v>
      </c>
      <c r="H1691" s="215" t="n">
        <v>37035.3618402778</v>
      </c>
      <c r="I1691" s="0" t="s">
        <v>1155</v>
      </c>
      <c r="M1691" s="0" t="s">
        <v>858</v>
      </c>
      <c r="N1691" s="0" t="s">
        <v>1305</v>
      </c>
      <c r="O1691" s="0" t="s">
        <v>1442</v>
      </c>
      <c r="P1691" s="216" t="n">
        <v>7000</v>
      </c>
      <c r="S1691" s="0" t="s">
        <v>1026</v>
      </c>
      <c r="T1691" s="0" t="s">
        <v>784</v>
      </c>
      <c r="U1691" s="218" t="n">
        <v>4.18</v>
      </c>
      <c r="V1691" s="0" t="s">
        <v>2180</v>
      </c>
      <c r="W1691" s="0" t="s">
        <v>1434</v>
      </c>
      <c r="X1691" s="0" t="s">
        <v>1435</v>
      </c>
      <c r="Y1691" s="0" t="s">
        <v>1310</v>
      </c>
      <c r="Z1691" s="0" t="s">
        <v>571</v>
      </c>
      <c r="AA1691" s="0" t="n">
        <v>807586</v>
      </c>
      <c r="AB1691" s="215" t="n">
        <v>37036.875</v>
      </c>
      <c r="AC1691" s="215" t="n">
        <v>37036.875</v>
      </c>
    </row>
    <row r="1692" customFormat="false" ht="12.75" hidden="false" customHeight="false" outlineLevel="0" collapsed="false">
      <c r="A1692" s="208" t="str">
        <f aca="false">B1692&amp;" "&amp;C1692&amp;" "&amp;D1692</f>
        <v>US Natural Gas Physical</v>
      </c>
      <c r="B1692" s="208" t="str">
        <f aca="false">IF((LEFT(N1692,2)="US"),"US","")</f>
        <v>US</v>
      </c>
      <c r="C1692" s="208" t="str">
        <f aca="false">M1692</f>
        <v>Natural Gas</v>
      </c>
      <c r="D1692" s="208" t="str">
        <f aca="false">IF(ISNUMBER(FIND("Phy",N1692))=TRUE(),"Physical","Financial")</f>
        <v>Physical</v>
      </c>
      <c r="E1692" s="208" t="n">
        <f aca="false">IF(VLOOKUP(S1692,'DD-Lookup'!$J$6:$L$50,3,FALSE())="Monthly",(YEAR(AC1692)-YEAR(AB1692))*12+MONTH(AC1692)-MONTH(AB1692)+1,(AC1692-AB1692+1))</f>
        <v>1</v>
      </c>
      <c r="F1692" s="239" t="n">
        <f aca="false">E1692*SUM(P1692:Q1692)</f>
        <v>5000</v>
      </c>
      <c r="G1692" s="214" t="n">
        <v>1290007</v>
      </c>
      <c r="H1692" s="215" t="n">
        <v>37035.3618634259</v>
      </c>
      <c r="I1692" s="0" t="s">
        <v>600</v>
      </c>
      <c r="M1692" s="0" t="s">
        <v>858</v>
      </c>
      <c r="N1692" s="0" t="s">
        <v>1305</v>
      </c>
      <c r="O1692" s="0" t="s">
        <v>1529</v>
      </c>
      <c r="P1692" s="216" t="n">
        <v>5000</v>
      </c>
      <c r="S1692" s="0" t="s">
        <v>1026</v>
      </c>
      <c r="T1692" s="0" t="s">
        <v>784</v>
      </c>
      <c r="U1692" s="218" t="n">
        <v>4.435</v>
      </c>
      <c r="V1692" s="0" t="s">
        <v>1507</v>
      </c>
      <c r="W1692" s="0" t="s">
        <v>1531</v>
      </c>
      <c r="X1692" s="0" t="s">
        <v>1532</v>
      </c>
      <c r="Y1692" s="0" t="s">
        <v>1310</v>
      </c>
      <c r="Z1692" s="0" t="s">
        <v>571</v>
      </c>
      <c r="AA1692" s="0" t="n">
        <v>807587</v>
      </c>
      <c r="AB1692" s="215" t="n">
        <v>37036.875</v>
      </c>
      <c r="AC1692" s="215" t="n">
        <v>37036.875</v>
      </c>
    </row>
    <row r="1693" customFormat="false" ht="12.75" hidden="false" customHeight="false" outlineLevel="0" collapsed="false">
      <c r="A1693" s="208" t="str">
        <f aca="false">B1693&amp;" "&amp;C1693&amp;" "&amp;D1693</f>
        <v>US Natural Gas Physical</v>
      </c>
      <c r="B1693" s="208" t="str">
        <f aca="false">IF((LEFT(N1693,2)="US"),"US","")</f>
        <v>US</v>
      </c>
      <c r="C1693" s="208" t="str">
        <f aca="false">M1693</f>
        <v>Natural Gas</v>
      </c>
      <c r="D1693" s="208" t="str">
        <f aca="false">IF(ISNUMBER(FIND("Phy",N1693))=TRUE(),"Physical","Financial")</f>
        <v>Physical</v>
      </c>
      <c r="E1693" s="208" t="n">
        <f aca="false">IF(VLOOKUP(S1693,'DD-Lookup'!$J$6:$L$50,3,FALSE())="Monthly",(YEAR(AC1693)-YEAR(AB1693))*12+MONTH(AC1693)-MONTH(AB1693)+1,(AC1693-AB1693+1))</f>
        <v>1</v>
      </c>
      <c r="F1693" s="239" t="n">
        <f aca="false">E1693*SUM(P1693:Q1693)</f>
        <v>3500</v>
      </c>
      <c r="G1693" s="214" t="n">
        <v>1290008</v>
      </c>
      <c r="H1693" s="215" t="n">
        <v>37035.361875</v>
      </c>
      <c r="I1693" s="0" t="s">
        <v>2181</v>
      </c>
      <c r="M1693" s="0" t="s">
        <v>858</v>
      </c>
      <c r="N1693" s="0" t="s">
        <v>1305</v>
      </c>
      <c r="O1693" s="0" t="s">
        <v>1736</v>
      </c>
      <c r="P1693" s="216" t="n">
        <v>3500</v>
      </c>
      <c r="S1693" s="0" t="s">
        <v>1026</v>
      </c>
      <c r="T1693" s="0" t="s">
        <v>784</v>
      </c>
      <c r="U1693" s="218" t="n">
        <v>2.925</v>
      </c>
      <c r="V1693" s="0" t="s">
        <v>2182</v>
      </c>
      <c r="W1693" s="0" t="s">
        <v>1605</v>
      </c>
      <c r="X1693" s="0" t="s">
        <v>1606</v>
      </c>
      <c r="Y1693" s="0" t="s">
        <v>1310</v>
      </c>
      <c r="Z1693" s="0" t="s">
        <v>571</v>
      </c>
      <c r="AA1693" s="0" t="n">
        <v>807588</v>
      </c>
      <c r="AB1693" s="215" t="n">
        <v>37036.875</v>
      </c>
      <c r="AC1693" s="215" t="n">
        <v>37036.875</v>
      </c>
    </row>
    <row r="1694" customFormat="false" ht="12.75" hidden="false" customHeight="false" outlineLevel="0" collapsed="false">
      <c r="A1694" s="208" t="str">
        <f aca="false">B1694&amp;" "&amp;C1694&amp;" "&amp;D1694</f>
        <v>US Natural Gas Physical</v>
      </c>
      <c r="B1694" s="208" t="str">
        <f aca="false">IF((LEFT(N1694,2)="US"),"US","")</f>
        <v>US</v>
      </c>
      <c r="C1694" s="208" t="str">
        <f aca="false">M1694</f>
        <v>Natural Gas</v>
      </c>
      <c r="D1694" s="208" t="str">
        <f aca="false">IF(ISNUMBER(FIND("Phy",N1694))=TRUE(),"Physical","Financial")</f>
        <v>Physical</v>
      </c>
      <c r="E1694" s="208" t="n">
        <f aca="false">IF(VLOOKUP(S1694,'DD-Lookup'!$J$6:$L$50,3,FALSE())="Monthly",(YEAR(AC1694)-YEAR(AB1694))*12+MONTH(AC1694)-MONTH(AB1694)+1,(AC1694-AB1694+1))</f>
        <v>1</v>
      </c>
      <c r="F1694" s="239" t="n">
        <f aca="false">E1694*SUM(P1694:Q1694)</f>
        <v>10000</v>
      </c>
      <c r="G1694" s="214" t="n">
        <v>1290009</v>
      </c>
      <c r="H1694" s="215" t="n">
        <v>37035.3619444444</v>
      </c>
      <c r="I1694" s="0" t="s">
        <v>593</v>
      </c>
      <c r="M1694" s="0" t="s">
        <v>858</v>
      </c>
      <c r="N1694" s="0" t="s">
        <v>1305</v>
      </c>
      <c r="O1694" s="0" t="s">
        <v>1306</v>
      </c>
      <c r="Q1694" s="216" t="n">
        <v>10000</v>
      </c>
      <c r="S1694" s="0" t="s">
        <v>1026</v>
      </c>
      <c r="T1694" s="0" t="s">
        <v>784</v>
      </c>
      <c r="U1694" s="218" t="n">
        <v>4.2138</v>
      </c>
      <c r="V1694" s="0" t="s">
        <v>1374</v>
      </c>
      <c r="W1694" s="0" t="s">
        <v>1308</v>
      </c>
      <c r="X1694" s="0" t="s">
        <v>1309</v>
      </c>
      <c r="Y1694" s="0" t="s">
        <v>1310</v>
      </c>
      <c r="Z1694" s="0" t="s">
        <v>571</v>
      </c>
      <c r="AA1694" s="0" t="n">
        <v>807589</v>
      </c>
      <c r="AB1694" s="215" t="n">
        <v>37036.875</v>
      </c>
      <c r="AC1694" s="215" t="n">
        <v>37036.875</v>
      </c>
    </row>
    <row r="1695" customFormat="false" ht="12.75" hidden="false" customHeight="false" outlineLevel="0" collapsed="false">
      <c r="A1695" s="208" t="str">
        <f aca="false">B1695&amp;" "&amp;C1695&amp;" "&amp;D1695</f>
        <v>US Power Physical</v>
      </c>
      <c r="B1695" s="208" t="str">
        <f aca="false">IF((LEFT(N1695,2)="US"),"US","")</f>
        <v>US</v>
      </c>
      <c r="C1695" s="208" t="str">
        <f aca="false">M1695</f>
        <v>Power</v>
      </c>
      <c r="D1695" s="208" t="str">
        <f aca="false">IF(ISNUMBER(FIND("Phy",N1695))=TRUE(),"Physical","Financial")</f>
        <v>Physical</v>
      </c>
      <c r="E1695" s="208" t="n">
        <f aca="false">IF(VLOOKUP(S1695,'DD-Lookup'!$J$6:$L$50,3,FALSE())="Monthly",(YEAR(AC1695)-YEAR(AB1695))*12+MONTH(AC1695)-MONTH(AB1695)+1,(AC1695-AB1695+1))</f>
        <v>30</v>
      </c>
      <c r="F1695" s="239" t="n">
        <f aca="false">E1695*SUM(P1695:Q1695)</f>
        <v>1500</v>
      </c>
      <c r="G1695" s="214" t="n">
        <v>1290010</v>
      </c>
      <c r="H1695" s="215" t="n">
        <v>37035.3619791667</v>
      </c>
      <c r="I1695" s="0" t="s">
        <v>1107</v>
      </c>
      <c r="M1695" s="0" t="s">
        <v>67</v>
      </c>
      <c r="N1695" s="0" t="s">
        <v>1081</v>
      </c>
      <c r="O1695" s="0" t="s">
        <v>1161</v>
      </c>
      <c r="P1695" s="216" t="n">
        <v>50</v>
      </c>
      <c r="S1695" s="0" t="s">
        <v>930</v>
      </c>
      <c r="T1695" s="0" t="s">
        <v>784</v>
      </c>
      <c r="U1695" s="218" t="n">
        <v>64.75</v>
      </c>
      <c r="V1695" s="0" t="s">
        <v>2183</v>
      </c>
      <c r="W1695" s="0" t="s">
        <v>1134</v>
      </c>
      <c r="X1695" s="0" t="s">
        <v>1135</v>
      </c>
      <c r="Y1695" s="0" t="s">
        <v>1051</v>
      </c>
      <c r="Z1695" s="0" t="s">
        <v>618</v>
      </c>
      <c r="AA1695" s="0" t="n">
        <v>621412.1</v>
      </c>
      <c r="AB1695" s="215" t="n">
        <v>37043.7159722222</v>
      </c>
      <c r="AC1695" s="215" t="n">
        <v>37072.7159722222</v>
      </c>
    </row>
    <row r="1696" customFormat="false" ht="12.75" hidden="false" customHeight="false" outlineLevel="0" collapsed="false">
      <c r="A1696" s="208" t="str">
        <f aca="false">B1696&amp;" "&amp;C1696&amp;" "&amp;D1696</f>
        <v>US Natural Gas Physical</v>
      </c>
      <c r="B1696" s="208" t="str">
        <f aca="false">IF((LEFT(N1696,2)="US"),"US","")</f>
        <v>US</v>
      </c>
      <c r="C1696" s="208" t="str">
        <f aca="false">M1696</f>
        <v>Natural Gas</v>
      </c>
      <c r="D1696" s="208" t="str">
        <f aca="false">IF(ISNUMBER(FIND("Phy",N1696))=TRUE(),"Physical","Financial")</f>
        <v>Physical</v>
      </c>
      <c r="E1696" s="208" t="n">
        <f aca="false">IF(VLOOKUP(S1696,'DD-Lookup'!$J$6:$L$50,3,FALSE())="Monthly",(YEAR(AC1696)-YEAR(AB1696))*12+MONTH(AC1696)-MONTH(AB1696)+1,(AC1696-AB1696+1))</f>
        <v>1</v>
      </c>
      <c r="F1696" s="239" t="n">
        <f aca="false">E1696*SUM(P1696:Q1696)</f>
        <v>5000</v>
      </c>
      <c r="G1696" s="214" t="n">
        <v>1290011</v>
      </c>
      <c r="H1696" s="215" t="n">
        <v>37035.3620023148</v>
      </c>
      <c r="I1696" s="0" t="s">
        <v>1750</v>
      </c>
      <c r="M1696" s="0" t="s">
        <v>858</v>
      </c>
      <c r="N1696" s="0" t="s">
        <v>1305</v>
      </c>
      <c r="O1696" s="0" t="s">
        <v>1533</v>
      </c>
      <c r="Q1696" s="216" t="n">
        <v>5000</v>
      </c>
      <c r="S1696" s="0" t="s">
        <v>1026</v>
      </c>
      <c r="T1696" s="0" t="s">
        <v>784</v>
      </c>
      <c r="U1696" s="218" t="n">
        <v>4.075</v>
      </c>
      <c r="V1696" s="0" t="s">
        <v>1843</v>
      </c>
      <c r="W1696" s="0" t="s">
        <v>1514</v>
      </c>
      <c r="X1696" s="0" t="s">
        <v>1535</v>
      </c>
      <c r="Y1696" s="0" t="s">
        <v>1310</v>
      </c>
      <c r="Z1696" s="0" t="s">
        <v>571</v>
      </c>
      <c r="AA1696" s="0" t="n">
        <v>807590</v>
      </c>
      <c r="AB1696" s="215" t="n">
        <v>37036.875</v>
      </c>
      <c r="AC1696" s="215" t="n">
        <v>37036.875</v>
      </c>
    </row>
    <row r="1697" customFormat="false" ht="12.75" hidden="false" customHeight="false" outlineLevel="0" collapsed="false">
      <c r="A1697" s="208" t="str">
        <f aca="false">B1697&amp;" "&amp;C1697&amp;" "&amp;D1697</f>
        <v>US Natural Gas Physical</v>
      </c>
      <c r="B1697" s="208" t="str">
        <f aca="false">IF((LEFT(N1697,2)="US"),"US","")</f>
        <v>US</v>
      </c>
      <c r="C1697" s="208" t="str">
        <f aca="false">M1697</f>
        <v>Natural Gas</v>
      </c>
      <c r="D1697" s="208" t="str">
        <f aca="false">IF(ISNUMBER(FIND("Phy",N1697))=TRUE(),"Physical","Financial")</f>
        <v>Physical</v>
      </c>
      <c r="E1697" s="208" t="n">
        <f aca="false">IF(VLOOKUP(S1697,'DD-Lookup'!$J$6:$L$50,3,FALSE())="Monthly",(YEAR(AC1697)-YEAR(AB1697))*12+MONTH(AC1697)-MONTH(AB1697)+1,(AC1697-AB1697+1))</f>
        <v>30</v>
      </c>
      <c r="F1697" s="239" t="n">
        <f aca="false">E1697*SUM(P1697:Q1697)</f>
        <v>300000</v>
      </c>
      <c r="G1697" s="214" t="n">
        <v>1290012</v>
      </c>
      <c r="H1697" s="215" t="n">
        <v>37035.3620138889</v>
      </c>
      <c r="I1697" s="0" t="s">
        <v>2097</v>
      </c>
      <c r="M1697" s="0" t="s">
        <v>858</v>
      </c>
      <c r="N1697" s="0" t="s">
        <v>1305</v>
      </c>
      <c r="O1697" s="0" t="s">
        <v>2184</v>
      </c>
      <c r="Q1697" s="216" t="n">
        <v>10000</v>
      </c>
      <c r="S1697" s="0" t="s">
        <v>1026</v>
      </c>
      <c r="T1697" s="0" t="s">
        <v>784</v>
      </c>
      <c r="U1697" s="218" t="n">
        <v>3.46</v>
      </c>
      <c r="V1697" s="0" t="s">
        <v>2123</v>
      </c>
      <c r="W1697" s="0" t="s">
        <v>1758</v>
      </c>
      <c r="X1697" s="0" t="s">
        <v>1535</v>
      </c>
      <c r="Y1697" s="0" t="s">
        <v>1310</v>
      </c>
      <c r="Z1697" s="0" t="s">
        <v>571</v>
      </c>
      <c r="AA1697" s="0" t="s">
        <v>2185</v>
      </c>
      <c r="AB1697" s="215" t="n">
        <v>37043.875</v>
      </c>
      <c r="AC1697" s="215" t="n">
        <v>37072.875</v>
      </c>
    </row>
    <row r="1698" customFormat="false" ht="12.75" hidden="false" customHeight="false" outlineLevel="0" collapsed="false">
      <c r="A1698" s="208" t="str">
        <f aca="false">B1698&amp;" "&amp;C1698&amp;" "&amp;D1698</f>
        <v>US Natural Gas Financial</v>
      </c>
      <c r="B1698" s="208" t="str">
        <f aca="false">IF((LEFT(N1698,2)="US"),"US","")</f>
        <v>US</v>
      </c>
      <c r="C1698" s="208" t="str">
        <f aca="false">M1698</f>
        <v>Natural Gas</v>
      </c>
      <c r="D1698" s="208" t="str">
        <f aca="false">IF(ISNUMBER(FIND("Phy",N1698))=TRUE(),"Physical","Financial")</f>
        <v>Financial</v>
      </c>
      <c r="E1698" s="208" t="n">
        <f aca="false">IF(VLOOKUP(S1698,'DD-Lookup'!$J$6:$L$50,3,FALSE())="Monthly",(YEAR(AC1698)-YEAR(AB1698))*12+MONTH(AC1698)-MONTH(AB1698)+1,(AC1698-AB1698+1))</f>
        <v>7</v>
      </c>
      <c r="F1698" s="239" t="n">
        <f aca="false">E1698*SUM(P1698:Q1698)</f>
        <v>210000</v>
      </c>
      <c r="G1698" s="214" t="n">
        <v>1290013</v>
      </c>
      <c r="H1698" s="215" t="n">
        <v>37035.3620717593</v>
      </c>
      <c r="I1698" s="0" t="s">
        <v>2157</v>
      </c>
      <c r="M1698" s="0" t="s">
        <v>858</v>
      </c>
      <c r="N1698" s="0" t="s">
        <v>1024</v>
      </c>
      <c r="O1698" s="0" t="s">
        <v>1404</v>
      </c>
      <c r="P1698" s="216" t="n">
        <v>30000</v>
      </c>
      <c r="S1698" s="0" t="s">
        <v>1026</v>
      </c>
      <c r="T1698" s="0" t="s">
        <v>784</v>
      </c>
      <c r="U1698" s="218" t="n">
        <v>4.155</v>
      </c>
      <c r="V1698" s="0" t="s">
        <v>2158</v>
      </c>
      <c r="W1698" s="0" t="s">
        <v>1406</v>
      </c>
      <c r="X1698" s="0" t="s">
        <v>1407</v>
      </c>
      <c r="Y1698" s="0" t="s">
        <v>838</v>
      </c>
      <c r="Z1698" s="0" t="s">
        <v>571</v>
      </c>
      <c r="AA1698" s="0" t="s">
        <v>2186</v>
      </c>
      <c r="AB1698" s="215" t="n">
        <v>37036.875</v>
      </c>
      <c r="AC1698" s="215" t="n">
        <v>37042.875</v>
      </c>
    </row>
    <row r="1699" customFormat="false" ht="12.75" hidden="false" customHeight="false" outlineLevel="0" collapsed="false">
      <c r="A1699" s="208" t="str">
        <f aca="false">B1699&amp;" "&amp;C1699&amp;" "&amp;D1699</f>
        <v>US Natural Gas Financial</v>
      </c>
      <c r="B1699" s="208" t="str">
        <f aca="false">IF((LEFT(N1699,2)="US"),"US","")</f>
        <v>US</v>
      </c>
      <c r="C1699" s="208" t="str">
        <f aca="false">M1699</f>
        <v>Natural Gas</v>
      </c>
      <c r="D1699" s="208" t="str">
        <f aca="false">IF(ISNUMBER(FIND("Phy",N1699))=TRUE(),"Physical","Financial")</f>
        <v>Financial</v>
      </c>
      <c r="E1699" s="208" t="n">
        <f aca="false">IF(VLOOKUP(S1699,'DD-Lookup'!$J$6:$L$50,3,FALSE())="Monthly",(YEAR(AC1699)-YEAR(AB1699))*12+MONTH(AC1699)-MONTH(AB1699)+1,(AC1699-AB1699+1))</f>
        <v>153</v>
      </c>
      <c r="F1699" s="239" t="n">
        <f aca="false">E1699*SUM(P1699:Q1699)</f>
        <v>382500</v>
      </c>
      <c r="G1699" s="214" t="n">
        <v>1290015</v>
      </c>
      <c r="H1699" s="215" t="n">
        <v>37035.3621759259</v>
      </c>
      <c r="I1699" s="0" t="s">
        <v>600</v>
      </c>
      <c r="M1699" s="0" t="s">
        <v>858</v>
      </c>
      <c r="N1699" s="0" t="s">
        <v>1024</v>
      </c>
      <c r="O1699" s="0" t="s">
        <v>1303</v>
      </c>
      <c r="P1699" s="216" t="n">
        <v>2500</v>
      </c>
      <c r="S1699" s="0" t="s">
        <v>1026</v>
      </c>
      <c r="T1699" s="0" t="s">
        <v>784</v>
      </c>
      <c r="U1699" s="218" t="n">
        <v>4.32</v>
      </c>
      <c r="V1699" s="0" t="s">
        <v>2082</v>
      </c>
      <c r="W1699" s="0" t="s">
        <v>1028</v>
      </c>
      <c r="X1699" s="0" t="s">
        <v>1029</v>
      </c>
      <c r="Y1699" s="0" t="s">
        <v>838</v>
      </c>
      <c r="Z1699" s="0" t="s">
        <v>571</v>
      </c>
      <c r="AA1699" s="0" t="s">
        <v>2187</v>
      </c>
      <c r="AB1699" s="215" t="n">
        <v>37043</v>
      </c>
      <c r="AC1699" s="215" t="n">
        <v>37195</v>
      </c>
    </row>
    <row r="1700" customFormat="false" ht="12.75" hidden="false" customHeight="false" outlineLevel="0" collapsed="false">
      <c r="A1700" s="208" t="str">
        <f aca="false">B1700&amp;" "&amp;C1700&amp;" "&amp;D1700</f>
        <v>US Natural Gas Financial</v>
      </c>
      <c r="B1700" s="208" t="str">
        <f aca="false">IF((LEFT(N1700,2)="US"),"US","")</f>
        <v>US</v>
      </c>
      <c r="C1700" s="208" t="str">
        <f aca="false">M1700</f>
        <v>Natural Gas</v>
      </c>
      <c r="D1700" s="208" t="str">
        <f aca="false">IF(ISNUMBER(FIND("Phy",N1700))=TRUE(),"Physical","Financial")</f>
        <v>Financial</v>
      </c>
      <c r="E1700" s="208" t="n">
        <f aca="false">IF(VLOOKUP(S1700,'DD-Lookup'!$J$6:$L$50,3,FALSE())="Monthly",(YEAR(AC1700)-YEAR(AB1700))*12+MONTH(AC1700)-MONTH(AB1700)+1,(AC1700-AB1700+1))</f>
        <v>30</v>
      </c>
      <c r="F1700" s="239" t="n">
        <f aca="false">E1700*SUM(P1700:Q1700)</f>
        <v>225000</v>
      </c>
      <c r="G1700" s="214" t="n">
        <v>1290016</v>
      </c>
      <c r="H1700" s="215" t="n">
        <v>37035.3621990741</v>
      </c>
      <c r="I1700" s="0" t="s">
        <v>1059</v>
      </c>
      <c r="M1700" s="0" t="s">
        <v>858</v>
      </c>
      <c r="N1700" s="0" t="s">
        <v>1024</v>
      </c>
      <c r="O1700" s="0" t="s">
        <v>1025</v>
      </c>
      <c r="P1700" s="216" t="n">
        <v>7500</v>
      </c>
      <c r="S1700" s="0" t="s">
        <v>1026</v>
      </c>
      <c r="T1700" s="0" t="s">
        <v>784</v>
      </c>
      <c r="U1700" s="218" t="n">
        <v>4.2</v>
      </c>
      <c r="V1700" s="0" t="s">
        <v>2162</v>
      </c>
      <c r="W1700" s="0" t="s">
        <v>1028</v>
      </c>
      <c r="X1700" s="0" t="s">
        <v>1029</v>
      </c>
      <c r="Y1700" s="0" t="s">
        <v>838</v>
      </c>
      <c r="Z1700" s="0" t="s">
        <v>571</v>
      </c>
      <c r="AA1700" s="0" t="s">
        <v>2188</v>
      </c>
      <c r="AB1700" s="215" t="n">
        <v>37043.875</v>
      </c>
      <c r="AC1700" s="215" t="n">
        <v>37072.875</v>
      </c>
    </row>
    <row r="1701" customFormat="false" ht="12.75" hidden="false" customHeight="false" outlineLevel="0" collapsed="false">
      <c r="A1701" s="208" t="str">
        <f aca="false">B1701&amp;" "&amp;C1701&amp;" "&amp;D1701</f>
        <v>US Natural Gas Physical</v>
      </c>
      <c r="B1701" s="208" t="str">
        <f aca="false">IF((LEFT(N1701,2)="US"),"US","")</f>
        <v>US</v>
      </c>
      <c r="C1701" s="208" t="str">
        <f aca="false">M1701</f>
        <v>Natural Gas</v>
      </c>
      <c r="D1701" s="208" t="str">
        <f aca="false">IF(ISNUMBER(FIND("Phy",N1701))=TRUE(),"Physical","Financial")</f>
        <v>Physical</v>
      </c>
      <c r="E1701" s="208" t="n">
        <f aca="false">IF(VLOOKUP(S1701,'DD-Lookup'!$J$6:$L$50,3,FALSE())="Monthly",(YEAR(AC1701)-YEAR(AB1701))*12+MONTH(AC1701)-MONTH(AB1701)+1,(AC1701-AB1701+1))</f>
        <v>1</v>
      </c>
      <c r="F1701" s="239" t="n">
        <f aca="false">E1701*SUM(P1701:Q1701)</f>
        <v>10000</v>
      </c>
      <c r="G1701" s="214" t="n">
        <v>1290017</v>
      </c>
      <c r="H1701" s="215" t="n">
        <v>37035.3622106482</v>
      </c>
      <c r="I1701" s="0" t="s">
        <v>1358</v>
      </c>
      <c r="M1701" s="0" t="s">
        <v>858</v>
      </c>
      <c r="N1701" s="0" t="s">
        <v>1305</v>
      </c>
      <c r="O1701" s="0" t="s">
        <v>1306</v>
      </c>
      <c r="P1701" s="216" t="n">
        <v>10000</v>
      </c>
      <c r="S1701" s="0" t="s">
        <v>1026</v>
      </c>
      <c r="T1701" s="0" t="s">
        <v>784</v>
      </c>
      <c r="U1701" s="218" t="n">
        <v>4.2126</v>
      </c>
      <c r="V1701" s="0" t="s">
        <v>1414</v>
      </c>
      <c r="W1701" s="0" t="s">
        <v>1308</v>
      </c>
      <c r="X1701" s="0" t="s">
        <v>1309</v>
      </c>
      <c r="Y1701" s="0" t="s">
        <v>1310</v>
      </c>
      <c r="Z1701" s="0" t="s">
        <v>571</v>
      </c>
      <c r="AA1701" s="0" t="n">
        <v>807593</v>
      </c>
      <c r="AB1701" s="215" t="n">
        <v>37036.875</v>
      </c>
      <c r="AC1701" s="215" t="n">
        <v>37036.875</v>
      </c>
    </row>
    <row r="1702" customFormat="false" ht="12.75" hidden="false" customHeight="false" outlineLevel="0" collapsed="false">
      <c r="A1702" s="208" t="str">
        <f aca="false">B1702&amp;" "&amp;C1702&amp;" "&amp;D1702</f>
        <v>US Natural Gas Physical</v>
      </c>
      <c r="B1702" s="208" t="str">
        <f aca="false">IF((LEFT(N1702,2)="US"),"US","")</f>
        <v>US</v>
      </c>
      <c r="C1702" s="208" t="str">
        <f aca="false">M1702</f>
        <v>Natural Gas</v>
      </c>
      <c r="D1702" s="208" t="str">
        <f aca="false">IF(ISNUMBER(FIND("Phy",N1702))=TRUE(),"Physical","Financial")</f>
        <v>Physical</v>
      </c>
      <c r="E1702" s="208" t="n">
        <f aca="false">IF(VLOOKUP(S1702,'DD-Lookup'!$J$6:$L$50,3,FALSE())="Monthly",(YEAR(AC1702)-YEAR(AB1702))*12+MONTH(AC1702)-MONTH(AB1702)+1,(AC1702-AB1702+1))</f>
        <v>1</v>
      </c>
      <c r="F1702" s="239" t="n">
        <f aca="false">E1702*SUM(P1702:Q1702)</f>
        <v>10000</v>
      </c>
      <c r="G1702" s="214" t="n">
        <v>1290018</v>
      </c>
      <c r="H1702" s="215" t="n">
        <v>37035.3622222222</v>
      </c>
      <c r="I1702" s="0" t="s">
        <v>1225</v>
      </c>
      <c r="M1702" s="0" t="s">
        <v>858</v>
      </c>
      <c r="N1702" s="0" t="s">
        <v>1305</v>
      </c>
      <c r="O1702" s="0" t="s">
        <v>1625</v>
      </c>
      <c r="Q1702" s="216" t="n">
        <v>10000</v>
      </c>
      <c r="S1702" s="0" t="s">
        <v>1026</v>
      </c>
      <c r="T1702" s="0" t="s">
        <v>784</v>
      </c>
      <c r="U1702" s="218" t="n">
        <v>4.145</v>
      </c>
      <c r="V1702" s="0" t="s">
        <v>2156</v>
      </c>
      <c r="W1702" s="0" t="s">
        <v>1422</v>
      </c>
      <c r="X1702" s="0" t="s">
        <v>1423</v>
      </c>
      <c r="Y1702" s="0" t="s">
        <v>1310</v>
      </c>
      <c r="Z1702" s="0" t="s">
        <v>571</v>
      </c>
      <c r="AA1702" s="0" t="n">
        <v>807594</v>
      </c>
      <c r="AB1702" s="215" t="n">
        <v>37036.875</v>
      </c>
      <c r="AC1702" s="215" t="n">
        <v>37036.875</v>
      </c>
    </row>
    <row r="1703" customFormat="false" ht="12.75" hidden="false" customHeight="false" outlineLevel="0" collapsed="false">
      <c r="A1703" s="208" t="str">
        <f aca="false">B1703&amp;" "&amp;C1703&amp;" "&amp;D1703</f>
        <v>US Natural Gas Physical</v>
      </c>
      <c r="B1703" s="208" t="str">
        <f aca="false">IF((LEFT(N1703,2)="US"),"US","")</f>
        <v>US</v>
      </c>
      <c r="C1703" s="208" t="str">
        <f aca="false">M1703</f>
        <v>Natural Gas</v>
      </c>
      <c r="D1703" s="208" t="str">
        <f aca="false">IF(ISNUMBER(FIND("Phy",N1703))=TRUE(),"Physical","Financial")</f>
        <v>Physical</v>
      </c>
      <c r="E1703" s="208" t="n">
        <f aca="false">IF(VLOOKUP(S1703,'DD-Lookup'!$J$6:$L$50,3,FALSE())="Monthly",(YEAR(AC1703)-YEAR(AB1703))*12+MONTH(AC1703)-MONTH(AB1703)+1,(AC1703-AB1703+1))</f>
        <v>1</v>
      </c>
      <c r="F1703" s="239" t="n">
        <f aca="false">E1703*SUM(P1703:Q1703)</f>
        <v>10000</v>
      </c>
      <c r="G1703" s="214" t="n">
        <v>1290019</v>
      </c>
      <c r="H1703" s="215" t="n">
        <v>37035.3622569444</v>
      </c>
      <c r="I1703" s="0" t="s">
        <v>1505</v>
      </c>
      <c r="M1703" s="0" t="s">
        <v>858</v>
      </c>
      <c r="N1703" s="0" t="s">
        <v>1305</v>
      </c>
      <c r="O1703" s="0" t="s">
        <v>1581</v>
      </c>
      <c r="Q1703" s="216" t="n">
        <v>10000</v>
      </c>
      <c r="S1703" s="0" t="s">
        <v>1026</v>
      </c>
      <c r="T1703" s="0" t="s">
        <v>784</v>
      </c>
      <c r="U1703" s="218" t="n">
        <v>8.75</v>
      </c>
      <c r="V1703" s="0" t="s">
        <v>2052</v>
      </c>
      <c r="W1703" s="0" t="s">
        <v>1579</v>
      </c>
      <c r="X1703" s="0" t="s">
        <v>1535</v>
      </c>
      <c r="Y1703" s="0" t="s">
        <v>1310</v>
      </c>
      <c r="Z1703" s="0" t="s">
        <v>571</v>
      </c>
      <c r="AA1703" s="0" t="n">
        <v>807595</v>
      </c>
      <c r="AB1703" s="215" t="n">
        <v>37036.875</v>
      </c>
      <c r="AC1703" s="215" t="n">
        <v>37036.875</v>
      </c>
    </row>
    <row r="1704" customFormat="false" ht="12.75" hidden="false" customHeight="false" outlineLevel="0" collapsed="false">
      <c r="A1704" s="208" t="str">
        <f aca="false">B1704&amp;" "&amp;C1704&amp;" "&amp;D1704</f>
        <v>US Natural Gas Physical</v>
      </c>
      <c r="B1704" s="208" t="str">
        <f aca="false">IF((LEFT(N1704,2)="US"),"US","")</f>
        <v>US</v>
      </c>
      <c r="C1704" s="208" t="str">
        <f aca="false">M1704</f>
        <v>Natural Gas</v>
      </c>
      <c r="D1704" s="208" t="str">
        <f aca="false">IF(ISNUMBER(FIND("Phy",N1704))=TRUE(),"Physical","Financial")</f>
        <v>Physical</v>
      </c>
      <c r="E1704" s="208" t="n">
        <f aca="false">IF(VLOOKUP(S1704,'DD-Lookup'!$J$6:$L$50,3,FALSE())="Monthly",(YEAR(AC1704)-YEAR(AB1704))*12+MONTH(AC1704)-MONTH(AB1704)+1,(AC1704-AB1704+1))</f>
        <v>1</v>
      </c>
      <c r="F1704" s="239" t="n">
        <f aca="false">E1704*SUM(P1704:Q1704)</f>
        <v>4734</v>
      </c>
      <c r="G1704" s="214" t="n">
        <v>1290020</v>
      </c>
      <c r="H1704" s="215" t="n">
        <v>37035.3622569444</v>
      </c>
      <c r="I1704" s="0" t="s">
        <v>1233</v>
      </c>
      <c r="M1704" s="0" t="s">
        <v>858</v>
      </c>
      <c r="N1704" s="0" t="s">
        <v>1305</v>
      </c>
      <c r="O1704" s="0" t="s">
        <v>1442</v>
      </c>
      <c r="Q1704" s="216" t="n">
        <v>4734</v>
      </c>
      <c r="S1704" s="0" t="s">
        <v>1026</v>
      </c>
      <c r="T1704" s="0" t="s">
        <v>784</v>
      </c>
      <c r="U1704" s="218" t="n">
        <v>4.19</v>
      </c>
      <c r="V1704" s="0" t="s">
        <v>2189</v>
      </c>
      <c r="W1704" s="0" t="s">
        <v>1434</v>
      </c>
      <c r="X1704" s="0" t="s">
        <v>1435</v>
      </c>
      <c r="Y1704" s="0" t="s">
        <v>1310</v>
      </c>
      <c r="Z1704" s="0" t="s">
        <v>571</v>
      </c>
      <c r="AA1704" s="0" t="n">
        <v>807596</v>
      </c>
      <c r="AB1704" s="215" t="n">
        <v>37036.875</v>
      </c>
      <c r="AC1704" s="215" t="n">
        <v>37036.875</v>
      </c>
    </row>
    <row r="1705" customFormat="false" ht="12.75" hidden="false" customHeight="false" outlineLevel="0" collapsed="false">
      <c r="A1705" s="208" t="str">
        <f aca="false">B1705&amp;" "&amp;C1705&amp;" "&amp;D1705</f>
        <v>US Natural Gas Physical</v>
      </c>
      <c r="B1705" s="208" t="str">
        <f aca="false">IF((LEFT(N1705,2)="US"),"US","")</f>
        <v>US</v>
      </c>
      <c r="C1705" s="208" t="str">
        <f aca="false">M1705</f>
        <v>Natural Gas</v>
      </c>
      <c r="D1705" s="208" t="str">
        <f aca="false">IF(ISNUMBER(FIND("Phy",N1705))=TRUE(),"Physical","Financial")</f>
        <v>Physical</v>
      </c>
      <c r="E1705" s="208" t="n">
        <f aca="false">IF(VLOOKUP(S1705,'DD-Lookup'!$J$6:$L$50,3,FALSE())="Monthly",(YEAR(AC1705)-YEAR(AB1705))*12+MONTH(AC1705)-MONTH(AB1705)+1,(AC1705-AB1705+1))</f>
        <v>1</v>
      </c>
      <c r="F1705" s="239" t="n">
        <f aca="false">E1705*SUM(P1705:Q1705)</f>
        <v>20000</v>
      </c>
      <c r="G1705" s="214" t="n">
        <v>1290021</v>
      </c>
      <c r="H1705" s="215" t="n">
        <v>37035.3622685185</v>
      </c>
      <c r="I1705" s="0" t="s">
        <v>1930</v>
      </c>
      <c r="M1705" s="0" t="s">
        <v>858</v>
      </c>
      <c r="N1705" s="0" t="s">
        <v>1305</v>
      </c>
      <c r="O1705" s="0" t="s">
        <v>1432</v>
      </c>
      <c r="P1705" s="216" t="n">
        <v>20000</v>
      </c>
      <c r="S1705" s="0" t="s">
        <v>1026</v>
      </c>
      <c r="T1705" s="0" t="s">
        <v>784</v>
      </c>
      <c r="U1705" s="218" t="n">
        <v>4.16</v>
      </c>
      <c r="V1705" s="0" t="s">
        <v>1931</v>
      </c>
      <c r="W1705" s="0" t="s">
        <v>1434</v>
      </c>
      <c r="X1705" s="0" t="s">
        <v>1435</v>
      </c>
      <c r="Y1705" s="0" t="s">
        <v>1310</v>
      </c>
      <c r="Z1705" s="0" t="s">
        <v>571</v>
      </c>
      <c r="AA1705" s="0" t="n">
        <v>807597</v>
      </c>
      <c r="AB1705" s="215" t="n">
        <v>37036.875</v>
      </c>
      <c r="AC1705" s="215" t="n">
        <v>37036.875</v>
      </c>
    </row>
    <row r="1706" customFormat="false" ht="12.75" hidden="false" customHeight="false" outlineLevel="0" collapsed="false">
      <c r="A1706" s="208" t="str">
        <f aca="false">B1706&amp;" "&amp;C1706&amp;" "&amp;D1706</f>
        <v>US Natural Gas Financial</v>
      </c>
      <c r="B1706" s="208" t="str">
        <f aca="false">IF((LEFT(N1706,2)="US"),"US","")</f>
        <v>US</v>
      </c>
      <c r="C1706" s="208" t="str">
        <f aca="false">M1706</f>
        <v>Natural Gas</v>
      </c>
      <c r="D1706" s="208" t="str">
        <f aca="false">IF(ISNUMBER(FIND("Phy",N1706))=TRUE(),"Physical","Financial")</f>
        <v>Financial</v>
      </c>
      <c r="E1706" s="208" t="n">
        <f aca="false">IF(VLOOKUP(S1706,'DD-Lookup'!$J$6:$L$50,3,FALSE())="Monthly",(YEAR(AC1706)-YEAR(AB1706))*12+MONTH(AC1706)-MONTH(AB1706)+1,(AC1706-AB1706+1))</f>
        <v>7</v>
      </c>
      <c r="F1706" s="239" t="n">
        <f aca="false">E1706*SUM(P1706:Q1706)</f>
        <v>70000</v>
      </c>
      <c r="G1706" s="214" t="n">
        <v>1290024</v>
      </c>
      <c r="H1706" s="215" t="n">
        <v>37035.3623032407</v>
      </c>
      <c r="I1706" s="0" t="s">
        <v>1505</v>
      </c>
      <c r="M1706" s="0" t="s">
        <v>858</v>
      </c>
      <c r="N1706" s="0" t="s">
        <v>1024</v>
      </c>
      <c r="O1706" s="0" t="s">
        <v>1404</v>
      </c>
      <c r="P1706" s="216" t="n">
        <v>10000</v>
      </c>
      <c r="S1706" s="0" t="s">
        <v>1026</v>
      </c>
      <c r="T1706" s="0" t="s">
        <v>784</v>
      </c>
      <c r="U1706" s="218" t="n">
        <v>4.15</v>
      </c>
      <c r="V1706" s="0" t="s">
        <v>2190</v>
      </c>
      <c r="W1706" s="0" t="s">
        <v>1406</v>
      </c>
      <c r="X1706" s="0" t="s">
        <v>1407</v>
      </c>
      <c r="Y1706" s="0" t="s">
        <v>838</v>
      </c>
      <c r="Z1706" s="0" t="s">
        <v>571</v>
      </c>
      <c r="AA1706" s="0" t="s">
        <v>2191</v>
      </c>
      <c r="AB1706" s="215" t="n">
        <v>37036.875</v>
      </c>
      <c r="AC1706" s="215" t="n">
        <v>37042.875</v>
      </c>
    </row>
    <row r="1707" customFormat="false" ht="12.75" hidden="false" customHeight="false" outlineLevel="0" collapsed="false">
      <c r="A1707" s="208" t="str">
        <f aca="false">B1707&amp;" "&amp;C1707&amp;" "&amp;D1707</f>
        <v>US Natural Gas Physical</v>
      </c>
      <c r="B1707" s="208" t="str">
        <f aca="false">IF((LEFT(N1707,2)="US"),"US","")</f>
        <v>US</v>
      </c>
      <c r="C1707" s="208" t="str">
        <f aca="false">M1707</f>
        <v>Natural Gas</v>
      </c>
      <c r="D1707" s="208" t="str">
        <f aca="false">IF(ISNUMBER(FIND("Phy",N1707))=TRUE(),"Physical","Financial")</f>
        <v>Physical</v>
      </c>
      <c r="E1707" s="208" t="n">
        <f aca="false">IF(VLOOKUP(S1707,'DD-Lookup'!$J$6:$L$50,3,FALSE())="Monthly",(YEAR(AC1707)-YEAR(AB1707))*12+MONTH(AC1707)-MONTH(AB1707)+1,(AC1707-AB1707+1))</f>
        <v>1</v>
      </c>
      <c r="F1707" s="239" t="n">
        <f aca="false">E1707*SUM(P1707:Q1707)</f>
        <v>5000</v>
      </c>
      <c r="G1707" s="214" t="n">
        <v>1290022</v>
      </c>
      <c r="H1707" s="215" t="n">
        <v>37035.3623032407</v>
      </c>
      <c r="I1707" s="0" t="s">
        <v>2031</v>
      </c>
      <c r="M1707" s="0" t="s">
        <v>858</v>
      </c>
      <c r="N1707" s="0" t="s">
        <v>1305</v>
      </c>
      <c r="O1707" s="0" t="s">
        <v>1533</v>
      </c>
      <c r="P1707" s="216" t="n">
        <v>5000</v>
      </c>
      <c r="S1707" s="0" t="s">
        <v>1026</v>
      </c>
      <c r="T1707" s="0" t="s">
        <v>784</v>
      </c>
      <c r="U1707" s="218" t="n">
        <v>4.05</v>
      </c>
      <c r="V1707" s="0" t="s">
        <v>2032</v>
      </c>
      <c r="W1707" s="0" t="s">
        <v>1514</v>
      </c>
      <c r="X1707" s="0" t="s">
        <v>1535</v>
      </c>
      <c r="Y1707" s="0" t="s">
        <v>1310</v>
      </c>
      <c r="Z1707" s="0" t="s">
        <v>571</v>
      </c>
      <c r="AA1707" s="0" t="n">
        <v>807599</v>
      </c>
      <c r="AB1707" s="215" t="n">
        <v>37036.875</v>
      </c>
      <c r="AC1707" s="215" t="n">
        <v>37036.875</v>
      </c>
    </row>
    <row r="1708" customFormat="false" ht="12.75" hidden="false" customHeight="false" outlineLevel="0" collapsed="false">
      <c r="A1708" s="208" t="str">
        <f aca="false">B1708&amp;" "&amp;C1708&amp;" "&amp;D1708</f>
        <v>US Natural Gas Physical</v>
      </c>
      <c r="B1708" s="208" t="str">
        <f aca="false">IF((LEFT(N1708,2)="US"),"US","")</f>
        <v>US</v>
      </c>
      <c r="C1708" s="208" t="str">
        <f aca="false">M1708</f>
        <v>Natural Gas</v>
      </c>
      <c r="D1708" s="208" t="str">
        <f aca="false">IF(ISNUMBER(FIND("Phy",N1708))=TRUE(),"Physical","Financial")</f>
        <v>Physical</v>
      </c>
      <c r="E1708" s="208" t="n">
        <f aca="false">IF(VLOOKUP(S1708,'DD-Lookup'!$J$6:$L$50,3,FALSE())="Monthly",(YEAR(AC1708)-YEAR(AB1708))*12+MONTH(AC1708)-MONTH(AB1708)+1,(AC1708-AB1708+1))</f>
        <v>1</v>
      </c>
      <c r="F1708" s="239" t="n">
        <f aca="false">E1708*SUM(P1708:Q1708)</f>
        <v>5000</v>
      </c>
      <c r="G1708" s="214" t="n">
        <v>1290023</v>
      </c>
      <c r="H1708" s="215" t="n">
        <v>37035.3623032407</v>
      </c>
      <c r="I1708" s="0" t="s">
        <v>1699</v>
      </c>
      <c r="M1708" s="0" t="s">
        <v>858</v>
      </c>
      <c r="N1708" s="0" t="s">
        <v>1305</v>
      </c>
      <c r="O1708" s="0" t="s">
        <v>1498</v>
      </c>
      <c r="Q1708" s="216" t="n">
        <v>5000</v>
      </c>
      <c r="S1708" s="0" t="s">
        <v>1026</v>
      </c>
      <c r="T1708" s="0" t="s">
        <v>784</v>
      </c>
      <c r="U1708" s="218" t="n">
        <v>4.48</v>
      </c>
      <c r="V1708" s="0" t="s">
        <v>1700</v>
      </c>
      <c r="W1708" s="0" t="s">
        <v>1388</v>
      </c>
      <c r="X1708" s="0" t="s">
        <v>1389</v>
      </c>
      <c r="Y1708" s="0" t="s">
        <v>1310</v>
      </c>
      <c r="Z1708" s="0" t="s">
        <v>571</v>
      </c>
      <c r="AA1708" s="0" t="n">
        <v>807598</v>
      </c>
      <c r="AB1708" s="215" t="n">
        <v>37036.875</v>
      </c>
      <c r="AC1708" s="215" t="n">
        <v>37036.875</v>
      </c>
    </row>
    <row r="1709" customFormat="false" ht="12.75" hidden="false" customHeight="false" outlineLevel="0" collapsed="false">
      <c r="A1709" s="208" t="str">
        <f aca="false">B1709&amp;" "&amp;C1709&amp;" "&amp;D1709</f>
        <v>US Natural Gas Physical</v>
      </c>
      <c r="B1709" s="208" t="str">
        <f aca="false">IF((LEFT(N1709,2)="US"),"US","")</f>
        <v>US</v>
      </c>
      <c r="C1709" s="208" t="str">
        <f aca="false">M1709</f>
        <v>Natural Gas</v>
      </c>
      <c r="D1709" s="208" t="str">
        <f aca="false">IF(ISNUMBER(FIND("Phy",N1709))=TRUE(),"Physical","Financial")</f>
        <v>Physical</v>
      </c>
      <c r="E1709" s="208" t="n">
        <f aca="false">IF(VLOOKUP(S1709,'DD-Lookup'!$J$6:$L$50,3,FALSE())="Monthly",(YEAR(AC1709)-YEAR(AB1709))*12+MONTH(AC1709)-MONTH(AB1709)+1,(AC1709-AB1709+1))</f>
        <v>1</v>
      </c>
      <c r="F1709" s="239" t="n">
        <f aca="false">E1709*SUM(P1709:Q1709)</f>
        <v>5000</v>
      </c>
      <c r="G1709" s="214" t="n">
        <v>1290025</v>
      </c>
      <c r="H1709" s="215" t="n">
        <v>37035.3623148148</v>
      </c>
      <c r="I1709" s="0" t="s">
        <v>1426</v>
      </c>
      <c r="M1709" s="0" t="s">
        <v>858</v>
      </c>
      <c r="N1709" s="0" t="s">
        <v>1305</v>
      </c>
      <c r="O1709" s="0" t="s">
        <v>1306</v>
      </c>
      <c r="P1709" s="216" t="n">
        <v>5000</v>
      </c>
      <c r="S1709" s="0" t="s">
        <v>1026</v>
      </c>
      <c r="T1709" s="0" t="s">
        <v>784</v>
      </c>
      <c r="U1709" s="218" t="n">
        <v>4.2113</v>
      </c>
      <c r="V1709" s="0" t="s">
        <v>1427</v>
      </c>
      <c r="W1709" s="0" t="s">
        <v>1308</v>
      </c>
      <c r="X1709" s="0" t="s">
        <v>1309</v>
      </c>
      <c r="Y1709" s="0" t="s">
        <v>1310</v>
      </c>
      <c r="Z1709" s="0" t="s">
        <v>571</v>
      </c>
      <c r="AA1709" s="0" t="n">
        <v>807600</v>
      </c>
      <c r="AB1709" s="215" t="n">
        <v>37036.875</v>
      </c>
      <c r="AC1709" s="215" t="n">
        <v>37036.875</v>
      </c>
    </row>
    <row r="1710" customFormat="false" ht="12.75" hidden="false" customHeight="false" outlineLevel="0" collapsed="false">
      <c r="A1710" s="208" t="str">
        <f aca="false">B1710&amp;" "&amp;C1710&amp;" "&amp;D1710</f>
        <v>US Natural Gas Physical</v>
      </c>
      <c r="B1710" s="208" t="str">
        <f aca="false">IF((LEFT(N1710,2)="US"),"US","")</f>
        <v>US</v>
      </c>
      <c r="C1710" s="208" t="str">
        <f aca="false">M1710</f>
        <v>Natural Gas</v>
      </c>
      <c r="D1710" s="208" t="str">
        <f aca="false">IF(ISNUMBER(FIND("Phy",N1710))=TRUE(),"Physical","Financial")</f>
        <v>Physical</v>
      </c>
      <c r="E1710" s="208" t="n">
        <f aca="false">IF(VLOOKUP(S1710,'DD-Lookup'!$J$6:$L$50,3,FALSE())="Monthly",(YEAR(AC1710)-YEAR(AB1710))*12+MONTH(AC1710)-MONTH(AB1710)+1,(AC1710-AB1710+1))</f>
        <v>1</v>
      </c>
      <c r="F1710" s="239" t="n">
        <f aca="false">E1710*SUM(P1710:Q1710)</f>
        <v>5000</v>
      </c>
      <c r="G1710" s="214" t="n">
        <v>1290026</v>
      </c>
      <c r="H1710" s="215" t="n">
        <v>37035.362337963</v>
      </c>
      <c r="I1710" s="0" t="s">
        <v>2014</v>
      </c>
      <c r="M1710" s="0" t="s">
        <v>858</v>
      </c>
      <c r="N1710" s="0" t="s">
        <v>1305</v>
      </c>
      <c r="O1710" s="0" t="s">
        <v>1533</v>
      </c>
      <c r="P1710" s="216" t="n">
        <v>5000</v>
      </c>
      <c r="S1710" s="0" t="s">
        <v>1026</v>
      </c>
      <c r="T1710" s="0" t="s">
        <v>784</v>
      </c>
      <c r="U1710" s="218" t="n">
        <v>4.05</v>
      </c>
      <c r="V1710" s="0" t="s">
        <v>2192</v>
      </c>
      <c r="W1710" s="0" t="s">
        <v>1514</v>
      </c>
      <c r="X1710" s="0" t="s">
        <v>1535</v>
      </c>
      <c r="Y1710" s="0" t="s">
        <v>1310</v>
      </c>
      <c r="Z1710" s="0" t="s">
        <v>571</v>
      </c>
      <c r="AA1710" s="0" t="n">
        <v>807601</v>
      </c>
      <c r="AB1710" s="215" t="n">
        <v>37036.875</v>
      </c>
      <c r="AC1710" s="215" t="n">
        <v>37036.875</v>
      </c>
    </row>
    <row r="1711" customFormat="false" ht="12.75" hidden="false" customHeight="false" outlineLevel="0" collapsed="false">
      <c r="A1711" s="208" t="str">
        <f aca="false">B1711&amp;" "&amp;C1711&amp;" "&amp;D1711</f>
        <v>US Natural Gas Physical</v>
      </c>
      <c r="B1711" s="208" t="str">
        <f aca="false">IF((LEFT(N1711,2)="US"),"US","")</f>
        <v>US</v>
      </c>
      <c r="C1711" s="208" t="str">
        <f aca="false">M1711</f>
        <v>Natural Gas</v>
      </c>
      <c r="D1711" s="208" t="str">
        <f aca="false">IF(ISNUMBER(FIND("Phy",N1711))=TRUE(),"Physical","Financial")</f>
        <v>Physical</v>
      </c>
      <c r="E1711" s="208" t="n">
        <f aca="false">IF(VLOOKUP(S1711,'DD-Lookup'!$J$6:$L$50,3,FALSE())="Monthly",(YEAR(AC1711)-YEAR(AB1711))*12+MONTH(AC1711)-MONTH(AB1711)+1,(AC1711-AB1711+1))</f>
        <v>1</v>
      </c>
      <c r="F1711" s="239" t="n">
        <f aca="false">E1711*SUM(P1711:Q1711)</f>
        <v>10000</v>
      </c>
      <c r="G1711" s="214" t="n">
        <v>1290027</v>
      </c>
      <c r="H1711" s="215" t="n">
        <v>37035.3623611111</v>
      </c>
      <c r="I1711" s="0" t="s">
        <v>1225</v>
      </c>
      <c r="M1711" s="0" t="s">
        <v>858</v>
      </c>
      <c r="N1711" s="0" t="s">
        <v>1305</v>
      </c>
      <c r="O1711" s="0" t="s">
        <v>1533</v>
      </c>
      <c r="P1711" s="216" t="n">
        <v>10000</v>
      </c>
      <c r="S1711" s="0" t="s">
        <v>1026</v>
      </c>
      <c r="T1711" s="0" t="s">
        <v>784</v>
      </c>
      <c r="U1711" s="218" t="n">
        <v>4.025</v>
      </c>
      <c r="V1711" s="0" t="s">
        <v>1955</v>
      </c>
      <c r="W1711" s="0" t="s">
        <v>1514</v>
      </c>
      <c r="X1711" s="0" t="s">
        <v>1535</v>
      </c>
      <c r="Y1711" s="0" t="s">
        <v>1310</v>
      </c>
      <c r="Z1711" s="0" t="s">
        <v>571</v>
      </c>
      <c r="AA1711" s="0" t="n">
        <v>807602</v>
      </c>
      <c r="AB1711" s="215" t="n">
        <v>37036.875</v>
      </c>
      <c r="AC1711" s="215" t="n">
        <v>37036.875</v>
      </c>
    </row>
    <row r="1712" customFormat="false" ht="12.75" hidden="false" customHeight="false" outlineLevel="0" collapsed="false">
      <c r="A1712" s="208" t="str">
        <f aca="false">B1712&amp;" "&amp;C1712&amp;" "&amp;D1712</f>
        <v>US Natural Gas Physical</v>
      </c>
      <c r="B1712" s="208" t="str">
        <f aca="false">IF((LEFT(N1712,2)="US"),"US","")</f>
        <v>US</v>
      </c>
      <c r="C1712" s="208" t="str">
        <f aca="false">M1712</f>
        <v>Natural Gas</v>
      </c>
      <c r="D1712" s="208" t="str">
        <f aca="false">IF(ISNUMBER(FIND("Phy",N1712))=TRUE(),"Physical","Financial")</f>
        <v>Physical</v>
      </c>
      <c r="E1712" s="208" t="n">
        <f aca="false">IF(VLOOKUP(S1712,'DD-Lookup'!$J$6:$L$50,3,FALSE())="Monthly",(YEAR(AC1712)-YEAR(AB1712))*12+MONTH(AC1712)-MONTH(AB1712)+1,(AC1712-AB1712+1))</f>
        <v>1</v>
      </c>
      <c r="F1712" s="239" t="n">
        <f aca="false">E1712*SUM(P1712:Q1712)</f>
        <v>10000</v>
      </c>
      <c r="G1712" s="214" t="n">
        <v>1290028</v>
      </c>
      <c r="H1712" s="215" t="n">
        <v>37035.3624537037</v>
      </c>
      <c r="I1712" s="0" t="s">
        <v>1115</v>
      </c>
      <c r="M1712" s="0" t="s">
        <v>858</v>
      </c>
      <c r="N1712" s="0" t="s">
        <v>1305</v>
      </c>
      <c r="O1712" s="0" t="s">
        <v>1566</v>
      </c>
      <c r="P1712" s="216" t="n">
        <v>10000</v>
      </c>
      <c r="S1712" s="0" t="s">
        <v>1026</v>
      </c>
      <c r="T1712" s="0" t="s">
        <v>784</v>
      </c>
      <c r="U1712" s="218" t="n">
        <v>12.775</v>
      </c>
      <c r="V1712" s="0" t="s">
        <v>2193</v>
      </c>
      <c r="W1712" s="0" t="s">
        <v>1559</v>
      </c>
      <c r="X1712" s="0" t="s">
        <v>1535</v>
      </c>
      <c r="Y1712" s="0" t="s">
        <v>1310</v>
      </c>
      <c r="Z1712" s="0" t="s">
        <v>571</v>
      </c>
      <c r="AA1712" s="0" t="n">
        <v>807603</v>
      </c>
      <c r="AB1712" s="215" t="n">
        <v>37036.875</v>
      </c>
      <c r="AC1712" s="215" t="n">
        <v>37036.875</v>
      </c>
    </row>
    <row r="1713" customFormat="false" ht="12.75" hidden="false" customHeight="false" outlineLevel="0" collapsed="false">
      <c r="A1713" s="208" t="str">
        <f aca="false">B1713&amp;" "&amp;C1713&amp;" "&amp;D1713</f>
        <v>US Natural Gas Physical</v>
      </c>
      <c r="B1713" s="208" t="str">
        <f aca="false">IF((LEFT(N1713,2)="US"),"US","")</f>
        <v>US</v>
      </c>
      <c r="C1713" s="208" t="str">
        <f aca="false">M1713</f>
        <v>Natural Gas</v>
      </c>
      <c r="D1713" s="208" t="str">
        <f aca="false">IF(ISNUMBER(FIND("Phy",N1713))=TRUE(),"Physical","Financial")</f>
        <v>Physical</v>
      </c>
      <c r="E1713" s="208" t="n">
        <f aca="false">IF(VLOOKUP(S1713,'DD-Lookup'!$J$6:$L$50,3,FALSE())="Monthly",(YEAR(AC1713)-YEAR(AB1713))*12+MONTH(AC1713)-MONTH(AB1713)+1,(AC1713-AB1713+1))</f>
        <v>1</v>
      </c>
      <c r="F1713" s="239" t="n">
        <f aca="false">E1713*SUM(P1713:Q1713)</f>
        <v>10000</v>
      </c>
      <c r="G1713" s="214" t="n">
        <v>1290029</v>
      </c>
      <c r="H1713" s="215" t="n">
        <v>37035.3625</v>
      </c>
      <c r="I1713" s="0" t="s">
        <v>1115</v>
      </c>
      <c r="M1713" s="0" t="s">
        <v>858</v>
      </c>
      <c r="N1713" s="0" t="s">
        <v>1305</v>
      </c>
      <c r="O1713" s="0" t="s">
        <v>1557</v>
      </c>
      <c r="P1713" s="216" t="n">
        <v>10000</v>
      </c>
      <c r="S1713" s="0" t="s">
        <v>1026</v>
      </c>
      <c r="T1713" s="0" t="s">
        <v>784</v>
      </c>
      <c r="U1713" s="218" t="n">
        <v>12.8</v>
      </c>
      <c r="V1713" s="0" t="s">
        <v>2193</v>
      </c>
      <c r="W1713" s="0" t="s">
        <v>1559</v>
      </c>
      <c r="X1713" s="0" t="s">
        <v>1535</v>
      </c>
      <c r="Y1713" s="0" t="s">
        <v>1310</v>
      </c>
      <c r="Z1713" s="0" t="s">
        <v>571</v>
      </c>
      <c r="AA1713" s="0" t="n">
        <v>807604</v>
      </c>
      <c r="AB1713" s="215" t="n">
        <v>37036.875</v>
      </c>
      <c r="AC1713" s="215" t="n">
        <v>37036.875</v>
      </c>
    </row>
    <row r="1714" customFormat="false" ht="12.75" hidden="false" customHeight="false" outlineLevel="0" collapsed="false">
      <c r="A1714" s="208" t="str">
        <f aca="false">B1714&amp;" "&amp;C1714&amp;" "&amp;D1714</f>
        <v>US Natural Gas Financial</v>
      </c>
      <c r="B1714" s="208" t="str">
        <f aca="false">IF((LEFT(N1714,2)="US"),"US","")</f>
        <v>US</v>
      </c>
      <c r="C1714" s="208" t="str">
        <f aca="false">M1714</f>
        <v>Natural Gas</v>
      </c>
      <c r="D1714" s="208" t="str">
        <f aca="false">IF(ISNUMBER(FIND("Phy",N1714))=TRUE(),"Physical","Financial")</f>
        <v>Financial</v>
      </c>
      <c r="E1714" s="208" t="n">
        <f aca="false">IF(VLOOKUP(S1714,'DD-Lookup'!$J$6:$L$50,3,FALSE())="Monthly",(YEAR(AC1714)-YEAR(AB1714))*12+MONTH(AC1714)-MONTH(AB1714)+1,(AC1714-AB1714+1))</f>
        <v>151</v>
      </c>
      <c r="F1714" s="239" t="n">
        <f aca="false">E1714*SUM(P1714:Q1714)</f>
        <v>755000</v>
      </c>
      <c r="G1714" s="214" t="n">
        <v>1290030</v>
      </c>
      <c r="H1714" s="215" t="n">
        <v>37035.3625231482</v>
      </c>
      <c r="I1714" s="0" t="s">
        <v>1107</v>
      </c>
      <c r="M1714" s="0" t="s">
        <v>858</v>
      </c>
      <c r="N1714" s="0" t="s">
        <v>1024</v>
      </c>
      <c r="O1714" s="0" t="s">
        <v>1289</v>
      </c>
      <c r="P1714" s="216" t="n">
        <v>5000</v>
      </c>
      <c r="S1714" s="0" t="s">
        <v>1026</v>
      </c>
      <c r="T1714" s="0" t="s">
        <v>784</v>
      </c>
      <c r="U1714" s="218" t="n">
        <v>4.695</v>
      </c>
      <c r="V1714" s="0" t="s">
        <v>1947</v>
      </c>
      <c r="W1714" s="0" t="s">
        <v>1028</v>
      </c>
      <c r="X1714" s="0" t="s">
        <v>1029</v>
      </c>
      <c r="Y1714" s="0" t="s">
        <v>838</v>
      </c>
      <c r="Z1714" s="0" t="s">
        <v>571</v>
      </c>
      <c r="AA1714" s="0" t="s">
        <v>2194</v>
      </c>
      <c r="AB1714" s="215" t="n">
        <v>37196</v>
      </c>
      <c r="AC1714" s="215" t="n">
        <v>37346</v>
      </c>
    </row>
    <row r="1715" customFormat="false" ht="12.75" hidden="false" customHeight="false" outlineLevel="0" collapsed="false">
      <c r="A1715" s="208" t="str">
        <f aca="false">B1715&amp;" "&amp;C1715&amp;" "&amp;D1715</f>
        <v>US Natural Gas Financial</v>
      </c>
      <c r="B1715" s="208" t="str">
        <f aca="false">IF((LEFT(N1715,2)="US"),"US","")</f>
        <v>US</v>
      </c>
      <c r="C1715" s="208" t="str">
        <f aca="false">M1715</f>
        <v>Natural Gas</v>
      </c>
      <c r="D1715" s="208" t="str">
        <f aca="false">IF(ISNUMBER(FIND("Phy",N1715))=TRUE(),"Physical","Financial")</f>
        <v>Financial</v>
      </c>
      <c r="E1715" s="208" t="n">
        <f aca="false">IF(VLOOKUP(S1715,'DD-Lookup'!$J$6:$L$50,3,FALSE())="Monthly",(YEAR(AC1715)-YEAR(AB1715))*12+MONTH(AC1715)-MONTH(AB1715)+1,(AC1715-AB1715+1))</f>
        <v>30</v>
      </c>
      <c r="F1715" s="239" t="n">
        <f aca="false">E1715*SUM(P1715:Q1715)</f>
        <v>300000</v>
      </c>
      <c r="G1715" s="214" t="n">
        <v>1290032</v>
      </c>
      <c r="H1715" s="215" t="n">
        <v>37035.3625694444</v>
      </c>
      <c r="I1715" s="0" t="s">
        <v>1886</v>
      </c>
      <c r="M1715" s="0" t="s">
        <v>858</v>
      </c>
      <c r="N1715" s="0" t="s">
        <v>1024</v>
      </c>
      <c r="O1715" s="0" t="s">
        <v>1956</v>
      </c>
      <c r="Q1715" s="216" t="n">
        <v>10000</v>
      </c>
      <c r="S1715" s="0" t="s">
        <v>1026</v>
      </c>
      <c r="T1715" s="0" t="s">
        <v>784</v>
      </c>
      <c r="U1715" s="218" t="n">
        <v>-0.0025</v>
      </c>
      <c r="V1715" s="0" t="s">
        <v>1957</v>
      </c>
      <c r="W1715" s="0" t="s">
        <v>1406</v>
      </c>
      <c r="X1715" s="0" t="s">
        <v>1407</v>
      </c>
      <c r="Y1715" s="0" t="s">
        <v>838</v>
      </c>
      <c r="Z1715" s="0" t="s">
        <v>571</v>
      </c>
      <c r="AA1715" s="0" t="s">
        <v>2195</v>
      </c>
      <c r="AB1715" s="215" t="n">
        <v>37043.875</v>
      </c>
      <c r="AC1715" s="215" t="n">
        <v>37072.875</v>
      </c>
    </row>
    <row r="1716" customFormat="false" ht="12.75" hidden="false" customHeight="false" outlineLevel="0" collapsed="false">
      <c r="A1716" s="208" t="str">
        <f aca="false">B1716&amp;" "&amp;C1716&amp;" "&amp;D1716</f>
        <v>US Natural Gas Physical</v>
      </c>
      <c r="B1716" s="208" t="str">
        <f aca="false">IF((LEFT(N1716,2)="US"),"US","")</f>
        <v>US</v>
      </c>
      <c r="C1716" s="208" t="str">
        <f aca="false">M1716</f>
        <v>Natural Gas</v>
      </c>
      <c r="D1716" s="208" t="str">
        <f aca="false">IF(ISNUMBER(FIND("Phy",N1716))=TRUE(),"Physical","Financial")</f>
        <v>Physical</v>
      </c>
      <c r="E1716" s="208" t="n">
        <f aca="false">IF(VLOOKUP(S1716,'DD-Lookup'!$J$6:$L$50,3,FALSE())="Monthly",(YEAR(AC1716)-YEAR(AB1716))*12+MONTH(AC1716)-MONTH(AB1716)+1,(AC1716-AB1716+1))</f>
        <v>1</v>
      </c>
      <c r="F1716" s="239" t="n">
        <f aca="false">E1716*SUM(P1716:Q1716)</f>
        <v>5000</v>
      </c>
      <c r="G1716" s="214" t="n">
        <v>1290031</v>
      </c>
      <c r="H1716" s="215" t="n">
        <v>37035.3625694444</v>
      </c>
      <c r="I1716" s="0" t="s">
        <v>1317</v>
      </c>
      <c r="M1716" s="0" t="s">
        <v>858</v>
      </c>
      <c r="N1716" s="0" t="s">
        <v>1305</v>
      </c>
      <c r="O1716" s="0" t="s">
        <v>1469</v>
      </c>
      <c r="P1716" s="216" t="n">
        <v>5000</v>
      </c>
      <c r="S1716" s="0" t="s">
        <v>1026</v>
      </c>
      <c r="T1716" s="0" t="s">
        <v>784</v>
      </c>
      <c r="U1716" s="218" t="n">
        <v>4.075</v>
      </c>
      <c r="V1716" s="0" t="s">
        <v>1370</v>
      </c>
      <c r="W1716" s="0" t="s">
        <v>1314</v>
      </c>
      <c r="X1716" s="0" t="s">
        <v>1315</v>
      </c>
      <c r="Y1716" s="0" t="s">
        <v>1310</v>
      </c>
      <c r="Z1716" s="0" t="s">
        <v>571</v>
      </c>
      <c r="AA1716" s="0" t="n">
        <v>807605</v>
      </c>
      <c r="AB1716" s="215" t="n">
        <v>37036.875</v>
      </c>
      <c r="AC1716" s="215" t="n">
        <v>37036.875</v>
      </c>
    </row>
    <row r="1717" customFormat="false" ht="12.75" hidden="false" customHeight="false" outlineLevel="0" collapsed="false">
      <c r="A1717" s="208" t="str">
        <f aca="false">B1717&amp;" "&amp;C1717&amp;" "&amp;D1717</f>
        <v>US Natural Gas Physical</v>
      </c>
      <c r="B1717" s="208" t="str">
        <f aca="false">IF((LEFT(N1717,2)="US"),"US","")</f>
        <v>US</v>
      </c>
      <c r="C1717" s="208" t="str">
        <f aca="false">M1717</f>
        <v>Natural Gas</v>
      </c>
      <c r="D1717" s="208" t="str">
        <f aca="false">IF(ISNUMBER(FIND("Phy",N1717))=TRUE(),"Physical","Financial")</f>
        <v>Physical</v>
      </c>
      <c r="E1717" s="208" t="n">
        <f aca="false">IF(VLOOKUP(S1717,'DD-Lookup'!$J$6:$L$50,3,FALSE())="Monthly",(YEAR(AC1717)-YEAR(AB1717))*12+MONTH(AC1717)-MONTH(AB1717)+1,(AC1717-AB1717+1))</f>
        <v>1</v>
      </c>
      <c r="F1717" s="239" t="n">
        <f aca="false">E1717*SUM(P1717:Q1717)</f>
        <v>25000</v>
      </c>
      <c r="G1717" s="214" t="n">
        <v>1290033</v>
      </c>
      <c r="H1717" s="215" t="n">
        <v>37035.3626041667</v>
      </c>
      <c r="I1717" s="0" t="s">
        <v>593</v>
      </c>
      <c r="M1717" s="0" t="s">
        <v>858</v>
      </c>
      <c r="N1717" s="0" t="s">
        <v>1305</v>
      </c>
      <c r="O1717" s="0" t="s">
        <v>1432</v>
      </c>
      <c r="P1717" s="216" t="n">
        <v>25000</v>
      </c>
      <c r="S1717" s="0" t="s">
        <v>1026</v>
      </c>
      <c r="T1717" s="0" t="s">
        <v>784</v>
      </c>
      <c r="U1717" s="218" t="n">
        <v>4.155</v>
      </c>
      <c r="V1717" s="0" t="s">
        <v>1543</v>
      </c>
      <c r="W1717" s="0" t="s">
        <v>1434</v>
      </c>
      <c r="X1717" s="0" t="s">
        <v>1435</v>
      </c>
      <c r="Y1717" s="0" t="s">
        <v>1310</v>
      </c>
      <c r="Z1717" s="0" t="s">
        <v>571</v>
      </c>
      <c r="AA1717" s="0" t="n">
        <v>807606</v>
      </c>
      <c r="AB1717" s="215" t="n">
        <v>37036.875</v>
      </c>
      <c r="AC1717" s="215" t="n">
        <v>37036.875</v>
      </c>
    </row>
    <row r="1718" customFormat="false" ht="12.75" hidden="false" customHeight="false" outlineLevel="0" collapsed="false">
      <c r="A1718" s="208" t="str">
        <f aca="false">B1718&amp;" "&amp;C1718&amp;" "&amp;D1718</f>
        <v> Natural Gas Physical</v>
      </c>
      <c r="B1718" s="208" t="str">
        <f aca="false">IF((LEFT(N1718,2)="US"),"US","")</f>
        <v/>
      </c>
      <c r="C1718" s="208" t="str">
        <f aca="false">M1718</f>
        <v>Natural Gas</v>
      </c>
      <c r="D1718" s="208" t="str">
        <f aca="false">IF(ISNUMBER(FIND("Phy",N1718))=TRUE(),"Physical","Financial")</f>
        <v>Physical</v>
      </c>
      <c r="E1718" s="208" t="n">
        <f aca="false">IF(VLOOKUP(S1718,'DD-Lookup'!$J$6:$L$50,3,FALSE())="Monthly",(YEAR(AC1718)-YEAR(AB1718))*12+MONTH(AC1718)-MONTH(AB1718)+1,(AC1718-AB1718+1))</f>
        <v>1</v>
      </c>
      <c r="F1718" s="239" t="n">
        <f aca="false">E1718*SUM(P1718:Q1718)</f>
        <v>10000</v>
      </c>
      <c r="G1718" s="214" t="n">
        <v>1290034</v>
      </c>
      <c r="H1718" s="215" t="n">
        <v>37035.3626157407</v>
      </c>
      <c r="I1718" s="0" t="s">
        <v>1333</v>
      </c>
      <c r="M1718" s="0" t="s">
        <v>858</v>
      </c>
      <c r="N1718" s="0" t="s">
        <v>1334</v>
      </c>
      <c r="O1718" s="0" t="s">
        <v>1335</v>
      </c>
      <c r="Q1718" s="216" t="n">
        <v>10000</v>
      </c>
      <c r="S1718" s="0" t="s">
        <v>1026</v>
      </c>
      <c r="T1718" s="0" t="s">
        <v>784</v>
      </c>
      <c r="U1718" s="218" t="n">
        <v>4.385</v>
      </c>
      <c r="V1718" s="0" t="s">
        <v>1336</v>
      </c>
      <c r="W1718" s="0" t="s">
        <v>1337</v>
      </c>
      <c r="X1718" s="0" t="s">
        <v>1338</v>
      </c>
      <c r="Y1718" s="0" t="s">
        <v>1310</v>
      </c>
      <c r="Z1718" s="0" t="s">
        <v>571</v>
      </c>
      <c r="AA1718" s="0" t="n">
        <v>807607</v>
      </c>
      <c r="AB1718" s="215" t="n">
        <v>37036.875</v>
      </c>
      <c r="AC1718" s="215" t="n">
        <v>37036.875</v>
      </c>
    </row>
    <row r="1719" customFormat="false" ht="12.75" hidden="false" customHeight="false" outlineLevel="0" collapsed="false">
      <c r="A1719" s="208" t="str">
        <f aca="false">B1719&amp;" "&amp;C1719&amp;" "&amp;D1719</f>
        <v>US Natural Gas Physical</v>
      </c>
      <c r="B1719" s="208" t="str">
        <f aca="false">IF((LEFT(N1719,2)="US"),"US","")</f>
        <v>US</v>
      </c>
      <c r="C1719" s="208" t="str">
        <f aca="false">M1719</f>
        <v>Natural Gas</v>
      </c>
      <c r="D1719" s="208" t="str">
        <f aca="false">IF(ISNUMBER(FIND("Phy",N1719))=TRUE(),"Physical","Financial")</f>
        <v>Physical</v>
      </c>
      <c r="E1719" s="208" t="n">
        <f aca="false">IF(VLOOKUP(S1719,'DD-Lookup'!$J$6:$L$50,3,FALSE())="Monthly",(YEAR(AC1719)-YEAR(AB1719))*12+MONTH(AC1719)-MONTH(AB1719)+1,(AC1719-AB1719+1))</f>
        <v>1</v>
      </c>
      <c r="F1719" s="239" t="n">
        <f aca="false">E1719*SUM(P1719:Q1719)</f>
        <v>5000</v>
      </c>
      <c r="G1719" s="214" t="n">
        <v>1290035</v>
      </c>
      <c r="H1719" s="215" t="n">
        <v>37035.362662037</v>
      </c>
      <c r="I1719" s="0" t="s">
        <v>1225</v>
      </c>
      <c r="M1719" s="0" t="s">
        <v>858</v>
      </c>
      <c r="N1719" s="0" t="s">
        <v>1305</v>
      </c>
      <c r="O1719" s="0" t="s">
        <v>1547</v>
      </c>
      <c r="P1719" s="216" t="n">
        <v>5000</v>
      </c>
      <c r="S1719" s="0" t="s">
        <v>1026</v>
      </c>
      <c r="T1719" s="0" t="s">
        <v>784</v>
      </c>
      <c r="U1719" s="218" t="n">
        <v>3.005</v>
      </c>
      <c r="V1719" s="0" t="s">
        <v>2118</v>
      </c>
      <c r="W1719" s="0" t="s">
        <v>1548</v>
      </c>
      <c r="X1719" s="0" t="s">
        <v>1535</v>
      </c>
      <c r="Y1719" s="0" t="s">
        <v>1310</v>
      </c>
      <c r="Z1719" s="0" t="s">
        <v>571</v>
      </c>
      <c r="AA1719" s="0" t="n">
        <v>807608</v>
      </c>
      <c r="AB1719" s="215" t="n">
        <v>37036.875</v>
      </c>
      <c r="AC1719" s="215" t="n">
        <v>37036.875</v>
      </c>
    </row>
    <row r="1720" customFormat="false" ht="12.75" hidden="false" customHeight="false" outlineLevel="0" collapsed="false">
      <c r="A1720" s="208" t="str">
        <f aca="false">B1720&amp;" "&amp;C1720&amp;" "&amp;D1720</f>
        <v>US Natural Gas Physical</v>
      </c>
      <c r="B1720" s="208" t="str">
        <f aca="false">IF((LEFT(N1720,2)="US"),"US","")</f>
        <v>US</v>
      </c>
      <c r="C1720" s="208" t="str">
        <f aca="false">M1720</f>
        <v>Natural Gas</v>
      </c>
      <c r="D1720" s="208" t="str">
        <f aca="false">IF(ISNUMBER(FIND("Phy",N1720))=TRUE(),"Physical","Financial")</f>
        <v>Physical</v>
      </c>
      <c r="E1720" s="208" t="n">
        <f aca="false">IF(VLOOKUP(S1720,'DD-Lookup'!$J$6:$L$50,3,FALSE())="Monthly",(YEAR(AC1720)-YEAR(AB1720))*12+MONTH(AC1720)-MONTH(AB1720)+1,(AC1720-AB1720+1))</f>
        <v>1</v>
      </c>
      <c r="F1720" s="239" t="n">
        <f aca="false">E1720*SUM(P1720:Q1720)</f>
        <v>5000</v>
      </c>
      <c r="G1720" s="214" t="n">
        <v>1290036</v>
      </c>
      <c r="H1720" s="215" t="n">
        <v>37035.3626851852</v>
      </c>
      <c r="I1720" s="0" t="s">
        <v>1317</v>
      </c>
      <c r="M1720" s="0" t="s">
        <v>858</v>
      </c>
      <c r="N1720" s="0" t="s">
        <v>1305</v>
      </c>
      <c r="O1720" s="0" t="s">
        <v>1313</v>
      </c>
      <c r="P1720" s="216" t="n">
        <v>5000</v>
      </c>
      <c r="S1720" s="0" t="s">
        <v>1026</v>
      </c>
      <c r="T1720" s="0" t="s">
        <v>784</v>
      </c>
      <c r="U1720" s="218" t="n">
        <v>4.0875</v>
      </c>
      <c r="V1720" s="0" t="s">
        <v>1370</v>
      </c>
      <c r="W1720" s="0" t="s">
        <v>1314</v>
      </c>
      <c r="X1720" s="0" t="s">
        <v>1315</v>
      </c>
      <c r="Y1720" s="0" t="s">
        <v>1310</v>
      </c>
      <c r="Z1720" s="0" t="s">
        <v>571</v>
      </c>
      <c r="AA1720" s="0" t="n">
        <v>807609</v>
      </c>
      <c r="AB1720" s="215" t="n">
        <v>37036.875</v>
      </c>
      <c r="AC1720" s="215" t="n">
        <v>37036.875</v>
      </c>
    </row>
    <row r="1721" customFormat="false" ht="12.75" hidden="false" customHeight="false" outlineLevel="0" collapsed="false">
      <c r="A1721" s="208" t="str">
        <f aca="false">B1721&amp;" "&amp;C1721&amp;" "&amp;D1721</f>
        <v>US Natural Gas Financial</v>
      </c>
      <c r="B1721" s="208" t="str">
        <f aca="false">IF((LEFT(N1721,2)="US"),"US","")</f>
        <v>US</v>
      </c>
      <c r="C1721" s="208" t="str">
        <f aca="false">M1721</f>
        <v>Natural Gas</v>
      </c>
      <c r="D1721" s="208" t="str">
        <f aca="false">IF(ISNUMBER(FIND("Phy",N1721))=TRUE(),"Physical","Financial")</f>
        <v>Financial</v>
      </c>
      <c r="E1721" s="208" t="n">
        <f aca="false">IF(VLOOKUP(S1721,'DD-Lookup'!$J$6:$L$50,3,FALSE())="Monthly",(YEAR(AC1721)-YEAR(AB1721))*12+MONTH(AC1721)-MONTH(AB1721)+1,(AC1721-AB1721+1))</f>
        <v>31</v>
      </c>
      <c r="F1721" s="239" t="n">
        <f aca="false">E1721*SUM(P1721:Q1721)</f>
        <v>387500</v>
      </c>
      <c r="G1721" s="214" t="n">
        <v>1290037</v>
      </c>
      <c r="H1721" s="215" t="n">
        <v>37035.3626967593</v>
      </c>
      <c r="I1721" s="0" t="s">
        <v>593</v>
      </c>
      <c r="M1721" s="0" t="s">
        <v>858</v>
      </c>
      <c r="N1721" s="0" t="s">
        <v>1024</v>
      </c>
      <c r="O1721" s="0" t="s">
        <v>1099</v>
      </c>
      <c r="P1721" s="216" t="n">
        <v>12500</v>
      </c>
      <c r="S1721" s="0" t="s">
        <v>1026</v>
      </c>
      <c r="T1721" s="0" t="s">
        <v>784</v>
      </c>
      <c r="U1721" s="218" t="n">
        <v>4.2675</v>
      </c>
      <c r="V1721" s="0" t="s">
        <v>2196</v>
      </c>
      <c r="W1721" s="0" t="s">
        <v>1028</v>
      </c>
      <c r="X1721" s="0" t="s">
        <v>1029</v>
      </c>
      <c r="Y1721" s="0" t="s">
        <v>838</v>
      </c>
      <c r="Z1721" s="0" t="s">
        <v>571</v>
      </c>
      <c r="AA1721" s="0" t="s">
        <v>2197</v>
      </c>
      <c r="AB1721" s="215" t="n">
        <v>37073.875</v>
      </c>
      <c r="AC1721" s="215" t="n">
        <v>37103.875</v>
      </c>
    </row>
    <row r="1722" customFormat="false" ht="12.75" hidden="false" customHeight="false" outlineLevel="0" collapsed="false">
      <c r="A1722" s="208" t="str">
        <f aca="false">B1722&amp;" "&amp;C1722&amp;" "&amp;D1722</f>
        <v>US Natural Gas Physical</v>
      </c>
      <c r="B1722" s="208" t="str">
        <f aca="false">IF((LEFT(N1722,2)="US"),"US","")</f>
        <v>US</v>
      </c>
      <c r="C1722" s="208" t="str">
        <f aca="false">M1722</f>
        <v>Natural Gas</v>
      </c>
      <c r="D1722" s="208" t="str">
        <f aca="false">IF(ISNUMBER(FIND("Phy",N1722))=TRUE(),"Physical","Financial")</f>
        <v>Physical</v>
      </c>
      <c r="E1722" s="208" t="n">
        <f aca="false">IF(VLOOKUP(S1722,'DD-Lookup'!$J$6:$L$50,3,FALSE())="Monthly",(YEAR(AC1722)-YEAR(AB1722))*12+MONTH(AC1722)-MONTH(AB1722)+1,(AC1722-AB1722+1))</f>
        <v>1</v>
      </c>
      <c r="F1722" s="239" t="n">
        <f aca="false">E1722*SUM(P1722:Q1722)</f>
        <v>20000</v>
      </c>
      <c r="G1722" s="214" t="n">
        <v>1290039</v>
      </c>
      <c r="H1722" s="215" t="n">
        <v>37035.3627083333</v>
      </c>
      <c r="I1722" s="0" t="s">
        <v>1183</v>
      </c>
      <c r="M1722" s="0" t="s">
        <v>858</v>
      </c>
      <c r="N1722" s="0" t="s">
        <v>1305</v>
      </c>
      <c r="O1722" s="0" t="s">
        <v>1491</v>
      </c>
      <c r="P1722" s="216" t="n">
        <v>20000</v>
      </c>
      <c r="S1722" s="0" t="s">
        <v>1026</v>
      </c>
      <c r="T1722" s="0" t="s">
        <v>784</v>
      </c>
      <c r="U1722" s="218" t="n">
        <v>4.385</v>
      </c>
      <c r="V1722" s="0" t="s">
        <v>1855</v>
      </c>
      <c r="W1722" s="0" t="s">
        <v>1493</v>
      </c>
      <c r="X1722" s="0" t="s">
        <v>1494</v>
      </c>
      <c r="Y1722" s="0" t="s">
        <v>1310</v>
      </c>
      <c r="Z1722" s="0" t="s">
        <v>571</v>
      </c>
      <c r="AA1722" s="0" t="n">
        <v>807610</v>
      </c>
      <c r="AB1722" s="215" t="n">
        <v>37036.875</v>
      </c>
      <c r="AC1722" s="215" t="n">
        <v>37036.875</v>
      </c>
    </row>
    <row r="1723" customFormat="false" ht="12.75" hidden="false" customHeight="false" outlineLevel="0" collapsed="false">
      <c r="A1723" s="208" t="str">
        <f aca="false">B1723&amp;" "&amp;C1723&amp;" "&amp;D1723</f>
        <v>US Natural Gas Physical</v>
      </c>
      <c r="B1723" s="208" t="str">
        <f aca="false">IF((LEFT(N1723,2)="US"),"US","")</f>
        <v>US</v>
      </c>
      <c r="C1723" s="208" t="str">
        <f aca="false">M1723</f>
        <v>Natural Gas</v>
      </c>
      <c r="D1723" s="208" t="str">
        <f aca="false">IF(ISNUMBER(FIND("Phy",N1723))=TRUE(),"Physical","Financial")</f>
        <v>Physical</v>
      </c>
      <c r="E1723" s="208" t="n">
        <f aca="false">IF(VLOOKUP(S1723,'DD-Lookup'!$J$6:$L$50,3,FALSE())="Monthly",(YEAR(AC1723)-YEAR(AB1723))*12+MONTH(AC1723)-MONTH(AB1723)+1,(AC1723-AB1723+1))</f>
        <v>1</v>
      </c>
      <c r="F1723" s="239" t="n">
        <f aca="false">E1723*SUM(P1723:Q1723)</f>
        <v>5000</v>
      </c>
      <c r="G1723" s="214" t="n">
        <v>1290040</v>
      </c>
      <c r="H1723" s="215" t="n">
        <v>37035.3627199074</v>
      </c>
      <c r="I1723" s="0" t="s">
        <v>1317</v>
      </c>
      <c r="M1723" s="0" t="s">
        <v>858</v>
      </c>
      <c r="N1723" s="0" t="s">
        <v>1305</v>
      </c>
      <c r="O1723" s="0" t="s">
        <v>1306</v>
      </c>
      <c r="P1723" s="216" t="n">
        <v>5000</v>
      </c>
      <c r="S1723" s="0" t="s">
        <v>1026</v>
      </c>
      <c r="T1723" s="0" t="s">
        <v>784</v>
      </c>
      <c r="U1723" s="218" t="n">
        <v>4.2113</v>
      </c>
      <c r="V1723" s="0" t="s">
        <v>1402</v>
      </c>
      <c r="W1723" s="0" t="s">
        <v>1308</v>
      </c>
      <c r="X1723" s="0" t="s">
        <v>1309</v>
      </c>
      <c r="Y1723" s="0" t="s">
        <v>1310</v>
      </c>
      <c r="Z1723" s="0" t="s">
        <v>571</v>
      </c>
      <c r="AA1723" s="0" t="n">
        <v>807611</v>
      </c>
      <c r="AB1723" s="215" t="n">
        <v>37036.875</v>
      </c>
      <c r="AC1723" s="215" t="n">
        <v>37036.875</v>
      </c>
    </row>
    <row r="1724" customFormat="false" ht="12.75" hidden="false" customHeight="false" outlineLevel="0" collapsed="false">
      <c r="A1724" s="208" t="str">
        <f aca="false">B1724&amp;" "&amp;C1724&amp;" "&amp;D1724</f>
        <v>US Natural Gas Financial</v>
      </c>
      <c r="B1724" s="208" t="str">
        <f aca="false">IF((LEFT(N1724,2)="US"),"US","")</f>
        <v>US</v>
      </c>
      <c r="C1724" s="208" t="str">
        <f aca="false">M1724</f>
        <v>Natural Gas</v>
      </c>
      <c r="D1724" s="208" t="str">
        <f aca="false">IF(ISNUMBER(FIND("Phy",N1724))=TRUE(),"Physical","Financial")</f>
        <v>Financial</v>
      </c>
      <c r="E1724" s="208" t="n">
        <f aca="false">IF(VLOOKUP(S1724,'DD-Lookup'!$J$6:$L$50,3,FALSE())="Monthly",(YEAR(AC1724)-YEAR(AB1724))*12+MONTH(AC1724)-MONTH(AB1724)+1,(AC1724-AB1724+1))</f>
        <v>30</v>
      </c>
      <c r="F1724" s="239" t="n">
        <f aca="false">E1724*SUM(P1724:Q1724)</f>
        <v>300000</v>
      </c>
      <c r="G1724" s="214" t="n">
        <v>1290041</v>
      </c>
      <c r="H1724" s="215" t="n">
        <v>37035.3627314815</v>
      </c>
      <c r="I1724" s="0" t="s">
        <v>1886</v>
      </c>
      <c r="M1724" s="0" t="s">
        <v>858</v>
      </c>
      <c r="N1724" s="0" t="s">
        <v>1482</v>
      </c>
      <c r="O1724" s="0" t="s">
        <v>2198</v>
      </c>
      <c r="Q1724" s="216" t="n">
        <v>10000</v>
      </c>
      <c r="S1724" s="0" t="s">
        <v>1026</v>
      </c>
      <c r="T1724" s="0" t="s">
        <v>784</v>
      </c>
      <c r="U1724" s="218" t="n">
        <v>-0.0025</v>
      </c>
      <c r="V1724" s="0" t="s">
        <v>1957</v>
      </c>
      <c r="W1724" s="0" t="s">
        <v>2199</v>
      </c>
      <c r="X1724" s="0" t="s">
        <v>2200</v>
      </c>
      <c r="Y1724" s="0" t="s">
        <v>838</v>
      </c>
      <c r="Z1724" s="0" t="s">
        <v>571</v>
      </c>
      <c r="AA1724" s="0" t="s">
        <v>2201</v>
      </c>
      <c r="AB1724" s="215" t="n">
        <v>37043.875</v>
      </c>
      <c r="AC1724" s="215" t="n">
        <v>37072.875</v>
      </c>
    </row>
    <row r="1725" customFormat="false" ht="12.75" hidden="false" customHeight="false" outlineLevel="0" collapsed="false">
      <c r="A1725" s="208" t="str">
        <f aca="false">B1725&amp;" "&amp;C1725&amp;" "&amp;D1725</f>
        <v>US Natural Gas Physical</v>
      </c>
      <c r="B1725" s="208" t="str">
        <f aca="false">IF((LEFT(N1725,2)="US"),"US","")</f>
        <v>US</v>
      </c>
      <c r="C1725" s="208" t="str">
        <f aca="false">M1725</f>
        <v>Natural Gas</v>
      </c>
      <c r="D1725" s="208" t="str">
        <f aca="false">IF(ISNUMBER(FIND("Phy",N1725))=TRUE(),"Physical","Financial")</f>
        <v>Physical</v>
      </c>
      <c r="E1725" s="208" t="n">
        <f aca="false">IF(VLOOKUP(S1725,'DD-Lookup'!$J$6:$L$50,3,FALSE())="Monthly",(YEAR(AC1725)-YEAR(AB1725))*12+MONTH(AC1725)-MONTH(AB1725)+1,(AC1725-AB1725+1))</f>
        <v>1</v>
      </c>
      <c r="F1725" s="239" t="n">
        <f aca="false">E1725*SUM(P1725:Q1725)</f>
        <v>5000</v>
      </c>
      <c r="G1725" s="214" t="n">
        <v>1290042</v>
      </c>
      <c r="H1725" s="215" t="n">
        <v>37035.3627662037</v>
      </c>
      <c r="I1725" s="0" t="s">
        <v>1505</v>
      </c>
      <c r="M1725" s="0" t="s">
        <v>858</v>
      </c>
      <c r="N1725" s="0" t="s">
        <v>1305</v>
      </c>
      <c r="O1725" s="0" t="s">
        <v>1418</v>
      </c>
      <c r="P1725" s="216" t="n">
        <v>5000</v>
      </c>
      <c r="S1725" s="0" t="s">
        <v>1026</v>
      </c>
      <c r="T1725" s="0" t="s">
        <v>784</v>
      </c>
      <c r="U1725" s="218" t="n">
        <v>4.5</v>
      </c>
      <c r="V1725" s="0" t="s">
        <v>1506</v>
      </c>
      <c r="W1725" s="0" t="s">
        <v>1388</v>
      </c>
      <c r="X1725" s="0" t="s">
        <v>1389</v>
      </c>
      <c r="Y1725" s="0" t="s">
        <v>1310</v>
      </c>
      <c r="Z1725" s="0" t="s">
        <v>571</v>
      </c>
      <c r="AA1725" s="0" t="n">
        <v>807613</v>
      </c>
      <c r="AB1725" s="215" t="n">
        <v>37036.875</v>
      </c>
      <c r="AC1725" s="215" t="n">
        <v>37036.875</v>
      </c>
    </row>
    <row r="1726" customFormat="false" ht="12.75" hidden="false" customHeight="false" outlineLevel="0" collapsed="false">
      <c r="A1726" s="208" t="str">
        <f aca="false">B1726&amp;" "&amp;C1726&amp;" "&amp;D1726</f>
        <v>US Natural Gas Physical</v>
      </c>
      <c r="B1726" s="208" t="str">
        <f aca="false">IF((LEFT(N1726,2)="US"),"US","")</f>
        <v>US</v>
      </c>
      <c r="C1726" s="208" t="str">
        <f aca="false">M1726</f>
        <v>Natural Gas</v>
      </c>
      <c r="D1726" s="208" t="str">
        <f aca="false">IF(ISNUMBER(FIND("Phy",N1726))=TRUE(),"Physical","Financial")</f>
        <v>Physical</v>
      </c>
      <c r="E1726" s="208" t="n">
        <f aca="false">IF(VLOOKUP(S1726,'DD-Lookup'!$J$6:$L$50,3,FALSE())="Monthly",(YEAR(AC1726)-YEAR(AB1726))*12+MONTH(AC1726)-MONTH(AB1726)+1,(AC1726-AB1726+1))</f>
        <v>1</v>
      </c>
      <c r="F1726" s="239" t="n">
        <f aca="false">E1726*SUM(P1726:Q1726)</f>
        <v>10000</v>
      </c>
      <c r="G1726" s="214" t="n">
        <v>1290043</v>
      </c>
      <c r="H1726" s="215" t="n">
        <v>37035.3628240741</v>
      </c>
      <c r="I1726" s="0" t="s">
        <v>600</v>
      </c>
      <c r="M1726" s="0" t="s">
        <v>858</v>
      </c>
      <c r="N1726" s="0" t="s">
        <v>1305</v>
      </c>
      <c r="O1726" s="0" t="s">
        <v>1566</v>
      </c>
      <c r="Q1726" s="216" t="n">
        <v>10000</v>
      </c>
      <c r="S1726" s="0" t="s">
        <v>1026</v>
      </c>
      <c r="T1726" s="0" t="s">
        <v>784</v>
      </c>
      <c r="U1726" s="218" t="n">
        <v>12.85</v>
      </c>
      <c r="V1726" s="0" t="s">
        <v>2081</v>
      </c>
      <c r="W1726" s="0" t="s">
        <v>1559</v>
      </c>
      <c r="X1726" s="0" t="s">
        <v>1535</v>
      </c>
      <c r="Y1726" s="0" t="s">
        <v>1310</v>
      </c>
      <c r="Z1726" s="0" t="s">
        <v>571</v>
      </c>
      <c r="AA1726" s="0" t="n">
        <v>807614</v>
      </c>
      <c r="AB1726" s="215" t="n">
        <v>37036.875</v>
      </c>
      <c r="AC1726" s="215" t="n">
        <v>37036.875</v>
      </c>
    </row>
    <row r="1727" customFormat="false" ht="12.75" hidden="false" customHeight="false" outlineLevel="0" collapsed="false">
      <c r="A1727" s="208" t="str">
        <f aca="false">B1727&amp;" "&amp;C1727&amp;" "&amp;D1727</f>
        <v>US Natural Gas Physical</v>
      </c>
      <c r="B1727" s="208" t="str">
        <f aca="false">IF((LEFT(N1727,2)="US"),"US","")</f>
        <v>US</v>
      </c>
      <c r="C1727" s="208" t="str">
        <f aca="false">M1727</f>
        <v>Natural Gas</v>
      </c>
      <c r="D1727" s="208" t="str">
        <f aca="false">IF(ISNUMBER(FIND("Phy",N1727))=TRUE(),"Physical","Financial")</f>
        <v>Physical</v>
      </c>
      <c r="E1727" s="208" t="n">
        <f aca="false">IF(VLOOKUP(S1727,'DD-Lookup'!$J$6:$L$50,3,FALSE())="Monthly",(YEAR(AC1727)-YEAR(AB1727))*12+MONTH(AC1727)-MONTH(AB1727)+1,(AC1727-AB1727+1))</f>
        <v>1</v>
      </c>
      <c r="F1727" s="239" t="n">
        <f aca="false">E1727*SUM(P1727:Q1727)</f>
        <v>10000</v>
      </c>
      <c r="G1727" s="214" t="n">
        <v>1290045</v>
      </c>
      <c r="H1727" s="215" t="n">
        <v>37035.3629398148</v>
      </c>
      <c r="I1727" s="0" t="s">
        <v>2014</v>
      </c>
      <c r="M1727" s="0" t="s">
        <v>858</v>
      </c>
      <c r="N1727" s="0" t="s">
        <v>1305</v>
      </c>
      <c r="O1727" s="0" t="s">
        <v>1533</v>
      </c>
      <c r="Q1727" s="216" t="n">
        <v>10000</v>
      </c>
      <c r="S1727" s="0" t="s">
        <v>1026</v>
      </c>
      <c r="T1727" s="0" t="s">
        <v>784</v>
      </c>
      <c r="U1727" s="218" t="n">
        <v>4.05</v>
      </c>
      <c r="V1727" s="0" t="s">
        <v>2202</v>
      </c>
      <c r="W1727" s="0" t="s">
        <v>1514</v>
      </c>
      <c r="X1727" s="0" t="s">
        <v>1535</v>
      </c>
      <c r="Y1727" s="0" t="s">
        <v>1310</v>
      </c>
      <c r="Z1727" s="0" t="s">
        <v>571</v>
      </c>
      <c r="AA1727" s="0" t="n">
        <v>807616</v>
      </c>
      <c r="AB1727" s="215" t="n">
        <v>37036.875</v>
      </c>
      <c r="AC1727" s="215" t="n">
        <v>37036.875</v>
      </c>
    </row>
    <row r="1728" customFormat="false" ht="12.75" hidden="false" customHeight="false" outlineLevel="0" collapsed="false">
      <c r="A1728" s="208" t="str">
        <f aca="false">B1728&amp;" "&amp;C1728&amp;" "&amp;D1728</f>
        <v>US Natural Gas Physical</v>
      </c>
      <c r="B1728" s="208" t="str">
        <f aca="false">IF((LEFT(N1728,2)="US"),"US","")</f>
        <v>US</v>
      </c>
      <c r="C1728" s="208" t="str">
        <f aca="false">M1728</f>
        <v>Natural Gas</v>
      </c>
      <c r="D1728" s="208" t="str">
        <f aca="false">IF(ISNUMBER(FIND("Phy",N1728))=TRUE(),"Physical","Financial")</f>
        <v>Physical</v>
      </c>
      <c r="E1728" s="208" t="n">
        <f aca="false">IF(VLOOKUP(S1728,'DD-Lookup'!$J$6:$L$50,3,FALSE())="Monthly",(YEAR(AC1728)-YEAR(AB1728))*12+MONTH(AC1728)-MONTH(AB1728)+1,(AC1728-AB1728+1))</f>
        <v>1</v>
      </c>
      <c r="F1728" s="239" t="n">
        <f aca="false">E1728*SUM(P1728:Q1728)</f>
        <v>5000</v>
      </c>
      <c r="G1728" s="214" t="n">
        <v>1290044</v>
      </c>
      <c r="H1728" s="215" t="n">
        <v>37035.3629398148</v>
      </c>
      <c r="I1728" s="0" t="s">
        <v>2203</v>
      </c>
      <c r="M1728" s="0" t="s">
        <v>858</v>
      </c>
      <c r="N1728" s="0" t="s">
        <v>1305</v>
      </c>
      <c r="O1728" s="0" t="s">
        <v>1527</v>
      </c>
      <c r="Q1728" s="216" t="n">
        <v>5000</v>
      </c>
      <c r="S1728" s="0" t="s">
        <v>1026</v>
      </c>
      <c r="T1728" s="0" t="s">
        <v>784</v>
      </c>
      <c r="U1728" s="218" t="n">
        <v>4.475</v>
      </c>
      <c r="V1728" s="0" t="s">
        <v>2204</v>
      </c>
      <c r="W1728" s="0" t="s">
        <v>1388</v>
      </c>
      <c r="X1728" s="0" t="s">
        <v>1389</v>
      </c>
      <c r="Y1728" s="0" t="s">
        <v>1310</v>
      </c>
      <c r="Z1728" s="0" t="s">
        <v>571</v>
      </c>
      <c r="AA1728" s="0" t="n">
        <v>807615</v>
      </c>
      <c r="AB1728" s="215" t="n">
        <v>37036.875</v>
      </c>
      <c r="AC1728" s="215" t="n">
        <v>37036.875</v>
      </c>
    </row>
    <row r="1729" customFormat="false" ht="12.75" hidden="false" customHeight="false" outlineLevel="0" collapsed="false">
      <c r="A1729" s="208" t="str">
        <f aca="false">B1729&amp;" "&amp;C1729&amp;" "&amp;D1729</f>
        <v>US Natural Gas Physical</v>
      </c>
      <c r="B1729" s="208" t="str">
        <f aca="false">IF((LEFT(N1729,2)="US"),"US","")</f>
        <v>US</v>
      </c>
      <c r="C1729" s="208" t="str">
        <f aca="false">M1729</f>
        <v>Natural Gas</v>
      </c>
      <c r="D1729" s="208" t="str">
        <f aca="false">IF(ISNUMBER(FIND("Phy",N1729))=TRUE(),"Physical","Financial")</f>
        <v>Physical</v>
      </c>
      <c r="E1729" s="208" t="n">
        <f aca="false">IF(VLOOKUP(S1729,'DD-Lookup'!$J$6:$L$50,3,FALSE())="Monthly",(YEAR(AC1729)-YEAR(AB1729))*12+MONTH(AC1729)-MONTH(AB1729)+1,(AC1729-AB1729+1))</f>
        <v>1</v>
      </c>
      <c r="F1729" s="239" t="n">
        <f aca="false">E1729*SUM(P1729:Q1729)</f>
        <v>5000</v>
      </c>
      <c r="G1729" s="214" t="n">
        <v>1290047</v>
      </c>
      <c r="H1729" s="215" t="n">
        <v>37035.362962963</v>
      </c>
      <c r="I1729" s="0" t="s">
        <v>1399</v>
      </c>
      <c r="M1729" s="0" t="s">
        <v>858</v>
      </c>
      <c r="N1729" s="0" t="s">
        <v>1305</v>
      </c>
      <c r="O1729" s="0" t="s">
        <v>1363</v>
      </c>
      <c r="P1729" s="216" t="n">
        <v>5000</v>
      </c>
      <c r="S1729" s="0" t="s">
        <v>1026</v>
      </c>
      <c r="T1729" s="0" t="s">
        <v>784</v>
      </c>
      <c r="U1729" s="218" t="n">
        <v>4.0725</v>
      </c>
      <c r="V1729" s="0" t="s">
        <v>1401</v>
      </c>
      <c r="W1729" s="0" t="s">
        <v>1361</v>
      </c>
      <c r="X1729" s="0" t="s">
        <v>1362</v>
      </c>
      <c r="Y1729" s="0" t="s">
        <v>1310</v>
      </c>
      <c r="Z1729" s="0" t="s">
        <v>571</v>
      </c>
      <c r="AA1729" s="0" t="n">
        <v>807619</v>
      </c>
      <c r="AB1729" s="215" t="n">
        <v>37036.875</v>
      </c>
      <c r="AC1729" s="215" t="n">
        <v>37036.875</v>
      </c>
    </row>
    <row r="1730" customFormat="false" ht="12.75" hidden="false" customHeight="false" outlineLevel="0" collapsed="false">
      <c r="A1730" s="208" t="str">
        <f aca="false">B1730&amp;" "&amp;C1730&amp;" "&amp;D1730</f>
        <v>US Natural Gas Physical</v>
      </c>
      <c r="B1730" s="208" t="str">
        <f aca="false">IF((LEFT(N1730,2)="US"),"US","")</f>
        <v>US</v>
      </c>
      <c r="C1730" s="208" t="str">
        <f aca="false">M1730</f>
        <v>Natural Gas</v>
      </c>
      <c r="D1730" s="208" t="str">
        <f aca="false">IF(ISNUMBER(FIND("Phy",N1730))=TRUE(),"Physical","Financial")</f>
        <v>Physical</v>
      </c>
      <c r="E1730" s="208" t="n">
        <f aca="false">IF(VLOOKUP(S1730,'DD-Lookup'!$J$6:$L$50,3,FALSE())="Monthly",(YEAR(AC1730)-YEAR(AB1730))*12+MONTH(AC1730)-MONTH(AB1730)+1,(AC1730-AB1730+1))</f>
        <v>1</v>
      </c>
      <c r="F1730" s="239" t="n">
        <f aca="false">E1730*SUM(P1730:Q1730)</f>
        <v>500</v>
      </c>
      <c r="G1730" s="214" t="n">
        <v>1290046</v>
      </c>
      <c r="H1730" s="215" t="n">
        <v>37035.362962963</v>
      </c>
      <c r="I1730" s="0" t="s">
        <v>1428</v>
      </c>
      <c r="M1730" s="0" t="s">
        <v>858</v>
      </c>
      <c r="N1730" s="0" t="s">
        <v>1305</v>
      </c>
      <c r="O1730" s="0" t="s">
        <v>2017</v>
      </c>
      <c r="Q1730" s="216" t="n">
        <v>500</v>
      </c>
      <c r="S1730" s="0" t="s">
        <v>1026</v>
      </c>
      <c r="T1730" s="0" t="s">
        <v>784</v>
      </c>
      <c r="U1730" s="218" t="n">
        <v>4.04</v>
      </c>
      <c r="V1730" s="0" t="s">
        <v>1429</v>
      </c>
      <c r="W1730" s="0" t="s">
        <v>1422</v>
      </c>
      <c r="X1730" s="0" t="s">
        <v>1639</v>
      </c>
      <c r="Y1730" s="0" t="s">
        <v>1310</v>
      </c>
      <c r="Z1730" s="0" t="s">
        <v>571</v>
      </c>
      <c r="AA1730" s="0" t="n">
        <v>807617</v>
      </c>
      <c r="AB1730" s="215" t="n">
        <v>37036.875</v>
      </c>
      <c r="AC1730" s="215" t="n">
        <v>37036.875</v>
      </c>
    </row>
    <row r="1731" customFormat="false" ht="12.75" hidden="false" customHeight="false" outlineLevel="0" collapsed="false">
      <c r="A1731" s="208" t="str">
        <f aca="false">B1731&amp;" "&amp;C1731&amp;" "&amp;D1731</f>
        <v>US Natural Gas Physical</v>
      </c>
      <c r="B1731" s="208" t="str">
        <f aca="false">IF((LEFT(N1731,2)="US"),"US","")</f>
        <v>US</v>
      </c>
      <c r="C1731" s="208" t="str">
        <f aca="false">M1731</f>
        <v>Natural Gas</v>
      </c>
      <c r="D1731" s="208" t="str">
        <f aca="false">IF(ISNUMBER(FIND("Phy",N1731))=TRUE(),"Physical","Financial")</f>
        <v>Physical</v>
      </c>
      <c r="E1731" s="208" t="n">
        <f aca="false">IF(VLOOKUP(S1731,'DD-Lookup'!$J$6:$L$50,3,FALSE())="Monthly",(YEAR(AC1731)-YEAR(AB1731))*12+MONTH(AC1731)-MONTH(AB1731)+1,(AC1731-AB1731+1))</f>
        <v>1</v>
      </c>
      <c r="F1731" s="239" t="n">
        <f aca="false">E1731*SUM(P1731:Q1731)</f>
        <v>5000</v>
      </c>
      <c r="G1731" s="214" t="n">
        <v>1290049</v>
      </c>
      <c r="H1731" s="215" t="n">
        <v>37035.3629861111</v>
      </c>
      <c r="I1731" s="0" t="s">
        <v>2205</v>
      </c>
      <c r="M1731" s="0" t="s">
        <v>858</v>
      </c>
      <c r="N1731" s="0" t="s">
        <v>1305</v>
      </c>
      <c r="O1731" s="0" t="s">
        <v>1438</v>
      </c>
      <c r="P1731" s="216" t="n">
        <v>5000</v>
      </c>
      <c r="S1731" s="0" t="s">
        <v>1026</v>
      </c>
      <c r="T1731" s="0" t="s">
        <v>784</v>
      </c>
      <c r="U1731" s="218" t="n">
        <v>4.365</v>
      </c>
      <c r="V1731" s="0" t="s">
        <v>2206</v>
      </c>
      <c r="W1731" s="0" t="s">
        <v>1439</v>
      </c>
      <c r="X1731" s="0" t="s">
        <v>1440</v>
      </c>
      <c r="Y1731" s="0" t="s">
        <v>1310</v>
      </c>
      <c r="Z1731" s="0" t="s">
        <v>571</v>
      </c>
      <c r="AA1731" s="0" t="n">
        <v>807618</v>
      </c>
      <c r="AB1731" s="215" t="n">
        <v>37036.875</v>
      </c>
      <c r="AC1731" s="215" t="n">
        <v>37036.875</v>
      </c>
    </row>
    <row r="1732" customFormat="false" ht="12.75" hidden="false" customHeight="false" outlineLevel="0" collapsed="false">
      <c r="A1732" s="208" t="str">
        <f aca="false">B1732&amp;" "&amp;C1732&amp;" "&amp;D1732</f>
        <v>US Natural Gas Financial</v>
      </c>
      <c r="B1732" s="208" t="str">
        <f aca="false">IF((LEFT(N1732,2)="US"),"US","")</f>
        <v>US</v>
      </c>
      <c r="C1732" s="208" t="str">
        <f aca="false">M1732</f>
        <v>Natural Gas</v>
      </c>
      <c r="D1732" s="208" t="str">
        <f aca="false">IF(ISNUMBER(FIND("Phy",N1732))=TRUE(),"Physical","Financial")</f>
        <v>Financial</v>
      </c>
      <c r="E1732" s="208" t="n">
        <f aca="false">IF(VLOOKUP(S1732,'DD-Lookup'!$J$6:$L$50,3,FALSE())="Monthly",(YEAR(AC1732)-YEAR(AB1732))*12+MONTH(AC1732)-MONTH(AB1732)+1,(AC1732-AB1732+1))</f>
        <v>30</v>
      </c>
      <c r="F1732" s="239" t="n">
        <f aca="false">E1732*SUM(P1732:Q1732)</f>
        <v>300000</v>
      </c>
      <c r="G1732" s="214" t="n">
        <v>1290051</v>
      </c>
      <c r="H1732" s="215" t="n">
        <v>37035.3630439815</v>
      </c>
      <c r="I1732" s="0" t="s">
        <v>2023</v>
      </c>
      <c r="M1732" s="0" t="s">
        <v>858</v>
      </c>
      <c r="N1732" s="0" t="s">
        <v>1024</v>
      </c>
      <c r="O1732" s="0" t="s">
        <v>1025</v>
      </c>
      <c r="Q1732" s="216" t="n">
        <v>10000</v>
      </c>
      <c r="S1732" s="0" t="s">
        <v>1026</v>
      </c>
      <c r="T1732" s="0" t="s">
        <v>784</v>
      </c>
      <c r="U1732" s="218" t="n">
        <v>4.205</v>
      </c>
      <c r="V1732" s="0" t="s">
        <v>2024</v>
      </c>
      <c r="W1732" s="0" t="s">
        <v>1028</v>
      </c>
      <c r="X1732" s="0" t="s">
        <v>1029</v>
      </c>
      <c r="Y1732" s="0" t="s">
        <v>838</v>
      </c>
      <c r="Z1732" s="0" t="s">
        <v>571</v>
      </c>
      <c r="AA1732" s="0" t="s">
        <v>2207</v>
      </c>
      <c r="AB1732" s="215" t="n">
        <v>37043.875</v>
      </c>
      <c r="AC1732" s="215" t="n">
        <v>37072.875</v>
      </c>
    </row>
    <row r="1733" customFormat="false" ht="12.75" hidden="false" customHeight="false" outlineLevel="0" collapsed="false">
      <c r="A1733" s="208" t="str">
        <f aca="false">B1733&amp;" "&amp;C1733&amp;" "&amp;D1733</f>
        <v>US Natural Gas Financial</v>
      </c>
      <c r="B1733" s="208" t="str">
        <f aca="false">IF((LEFT(N1733,2)="US"),"US","")</f>
        <v>US</v>
      </c>
      <c r="C1733" s="208" t="str">
        <f aca="false">M1733</f>
        <v>Natural Gas</v>
      </c>
      <c r="D1733" s="208" t="str">
        <f aca="false">IF(ISNUMBER(FIND("Phy",N1733))=TRUE(),"Physical","Financial")</f>
        <v>Financial</v>
      </c>
      <c r="E1733" s="208" t="n">
        <f aca="false">IF(VLOOKUP(S1733,'DD-Lookup'!$J$6:$L$50,3,FALSE())="Monthly",(YEAR(AC1733)-YEAR(AB1733))*12+MONTH(AC1733)-MONTH(AB1733)+1,(AC1733-AB1733+1))</f>
        <v>31</v>
      </c>
      <c r="F1733" s="239" t="n">
        <f aca="false">E1733*SUM(P1733:Q1733)</f>
        <v>15500</v>
      </c>
      <c r="G1733" s="214" t="n">
        <v>1290053</v>
      </c>
      <c r="H1733" s="215" t="n">
        <v>37035.3631018519</v>
      </c>
      <c r="I1733" s="0" t="s">
        <v>1381</v>
      </c>
      <c r="M1733" s="0" t="s">
        <v>858</v>
      </c>
      <c r="N1733" s="0" t="s">
        <v>1482</v>
      </c>
      <c r="O1733" s="0" t="s">
        <v>1926</v>
      </c>
      <c r="Q1733" s="216" t="n">
        <v>500</v>
      </c>
      <c r="S1733" s="0" t="s">
        <v>1026</v>
      </c>
      <c r="T1733" s="0" t="s">
        <v>784</v>
      </c>
      <c r="U1733" s="218" t="n">
        <v>7.88</v>
      </c>
      <c r="V1733" s="0" t="s">
        <v>2043</v>
      </c>
      <c r="W1733" s="0" t="s">
        <v>1714</v>
      </c>
      <c r="X1733" s="0" t="s">
        <v>1715</v>
      </c>
      <c r="Y1733" s="0" t="s">
        <v>838</v>
      </c>
      <c r="Z1733" s="0" t="s">
        <v>571</v>
      </c>
      <c r="AA1733" s="0" t="s">
        <v>2208</v>
      </c>
      <c r="AB1733" s="215" t="n">
        <v>37073.875</v>
      </c>
      <c r="AC1733" s="215" t="n">
        <v>37103.875</v>
      </c>
    </row>
    <row r="1734" customFormat="false" ht="12.75" hidden="false" customHeight="false" outlineLevel="0" collapsed="false">
      <c r="A1734" s="208" t="str">
        <f aca="false">B1734&amp;" "&amp;C1734&amp;" "&amp;D1734</f>
        <v>US Natural Gas Physical</v>
      </c>
      <c r="B1734" s="208" t="str">
        <f aca="false">IF((LEFT(N1734,2)="US"),"US","")</f>
        <v>US</v>
      </c>
      <c r="C1734" s="208" t="str">
        <f aca="false">M1734</f>
        <v>Natural Gas</v>
      </c>
      <c r="D1734" s="208" t="str">
        <f aca="false">IF(ISNUMBER(FIND("Phy",N1734))=TRUE(),"Physical","Financial")</f>
        <v>Physical</v>
      </c>
      <c r="E1734" s="208" t="n">
        <f aca="false">IF(VLOOKUP(S1734,'DD-Lookup'!$J$6:$L$50,3,FALSE())="Monthly",(YEAR(AC1734)-YEAR(AB1734))*12+MONTH(AC1734)-MONTH(AB1734)+1,(AC1734-AB1734+1))</f>
        <v>30</v>
      </c>
      <c r="F1734" s="239" t="n">
        <f aca="false">E1734*SUM(P1734:Q1734)</f>
        <v>150000</v>
      </c>
      <c r="G1734" s="214" t="n">
        <v>1290056</v>
      </c>
      <c r="H1734" s="215" t="n">
        <v>37035.3631134259</v>
      </c>
      <c r="I1734" s="0" t="s">
        <v>1461</v>
      </c>
      <c r="M1734" s="0" t="s">
        <v>858</v>
      </c>
      <c r="N1734" s="0" t="s">
        <v>1501</v>
      </c>
      <c r="O1734" s="0" t="s">
        <v>2209</v>
      </c>
      <c r="Q1734" s="216" t="n">
        <v>5000</v>
      </c>
      <c r="S1734" s="0" t="s">
        <v>1026</v>
      </c>
      <c r="T1734" s="0" t="s">
        <v>784</v>
      </c>
      <c r="U1734" s="218" t="n">
        <v>0.19</v>
      </c>
      <c r="V1734" s="0" t="s">
        <v>1462</v>
      </c>
      <c r="W1734" s="0" t="s">
        <v>2101</v>
      </c>
      <c r="X1734" s="0" t="s">
        <v>1440</v>
      </c>
      <c r="Y1734" s="0" t="s">
        <v>1310</v>
      </c>
      <c r="Z1734" s="0" t="s">
        <v>571</v>
      </c>
      <c r="AA1734" s="0" t="s">
        <v>2210</v>
      </c>
      <c r="AB1734" s="215" t="n">
        <v>37043.875</v>
      </c>
      <c r="AC1734" s="215" t="n">
        <v>37072.875</v>
      </c>
    </row>
    <row r="1735" customFormat="false" ht="12.75" hidden="false" customHeight="false" outlineLevel="0" collapsed="false">
      <c r="A1735" s="208" t="str">
        <f aca="false">B1735&amp;" "&amp;C1735&amp;" "&amp;D1735</f>
        <v>US Natural Gas Physical</v>
      </c>
      <c r="B1735" s="208" t="str">
        <f aca="false">IF((LEFT(N1735,2)="US"),"US","")</f>
        <v>US</v>
      </c>
      <c r="C1735" s="208" t="str">
        <f aca="false">M1735</f>
        <v>Natural Gas</v>
      </c>
      <c r="D1735" s="208" t="str">
        <f aca="false">IF(ISNUMBER(FIND("Phy",N1735))=TRUE(),"Physical","Financial")</f>
        <v>Physical</v>
      </c>
      <c r="E1735" s="208" t="n">
        <f aca="false">IF(VLOOKUP(S1735,'DD-Lookup'!$J$6:$L$50,3,FALSE())="Monthly",(YEAR(AC1735)-YEAR(AB1735))*12+MONTH(AC1735)-MONTH(AB1735)+1,(AC1735-AB1735+1))</f>
        <v>1</v>
      </c>
      <c r="F1735" s="239" t="n">
        <f aca="false">E1735*SUM(P1735:Q1735)</f>
        <v>5000</v>
      </c>
      <c r="G1735" s="214" t="n">
        <v>1290055</v>
      </c>
      <c r="H1735" s="215" t="n">
        <v>37035.3631134259</v>
      </c>
      <c r="I1735" s="0" t="s">
        <v>1750</v>
      </c>
      <c r="M1735" s="0" t="s">
        <v>858</v>
      </c>
      <c r="N1735" s="0" t="s">
        <v>1305</v>
      </c>
      <c r="O1735" s="0" t="s">
        <v>1491</v>
      </c>
      <c r="P1735" s="216" t="n">
        <v>5000</v>
      </c>
      <c r="S1735" s="0" t="s">
        <v>1026</v>
      </c>
      <c r="T1735" s="0" t="s">
        <v>784</v>
      </c>
      <c r="U1735" s="218" t="n">
        <v>4.38</v>
      </c>
      <c r="V1735" s="0" t="s">
        <v>2211</v>
      </c>
      <c r="W1735" s="0" t="s">
        <v>1493</v>
      </c>
      <c r="X1735" s="0" t="s">
        <v>1494</v>
      </c>
      <c r="Y1735" s="0" t="s">
        <v>1310</v>
      </c>
      <c r="Z1735" s="0" t="s">
        <v>571</v>
      </c>
      <c r="AA1735" s="0" t="n">
        <v>807620</v>
      </c>
      <c r="AB1735" s="215" t="n">
        <v>37036.875</v>
      </c>
      <c r="AC1735" s="215" t="n">
        <v>37036.875</v>
      </c>
    </row>
    <row r="1736" customFormat="false" ht="12.75" hidden="false" customHeight="false" outlineLevel="0" collapsed="false">
      <c r="A1736" s="208" t="str">
        <f aca="false">B1736&amp;" "&amp;C1736&amp;" "&amp;D1736</f>
        <v>US Natural Gas Financial</v>
      </c>
      <c r="B1736" s="208" t="str">
        <f aca="false">IF((LEFT(N1736,2)="US"),"US","")</f>
        <v>US</v>
      </c>
      <c r="C1736" s="208" t="str">
        <f aca="false">M1736</f>
        <v>Natural Gas</v>
      </c>
      <c r="D1736" s="208" t="str">
        <f aca="false">IF(ISNUMBER(FIND("Phy",N1736))=TRUE(),"Physical","Financial")</f>
        <v>Financial</v>
      </c>
      <c r="E1736" s="208" t="n">
        <f aca="false">IF(VLOOKUP(S1736,'DD-Lookup'!$J$6:$L$50,3,FALSE())="Monthly",(YEAR(AC1736)-YEAR(AB1736))*12+MONTH(AC1736)-MONTH(AB1736)+1,(AC1736-AB1736+1))</f>
        <v>30</v>
      </c>
      <c r="F1736" s="239" t="n">
        <f aca="false">E1736*SUM(P1736:Q1736)</f>
        <v>900000</v>
      </c>
      <c r="G1736" s="214" t="n">
        <v>1290054</v>
      </c>
      <c r="H1736" s="215" t="n">
        <v>37035.3631134259</v>
      </c>
      <c r="I1736" s="0" t="s">
        <v>1107</v>
      </c>
      <c r="M1736" s="0" t="s">
        <v>858</v>
      </c>
      <c r="N1736" s="0" t="s">
        <v>1482</v>
      </c>
      <c r="O1736" s="0" t="s">
        <v>2212</v>
      </c>
      <c r="Q1736" s="216" t="n">
        <v>30000</v>
      </c>
      <c r="S1736" s="0" t="s">
        <v>1026</v>
      </c>
      <c r="T1736" s="0" t="s">
        <v>784</v>
      </c>
      <c r="U1736" s="218" t="n">
        <v>0.3625</v>
      </c>
      <c r="V1736" s="0" t="s">
        <v>2128</v>
      </c>
      <c r="W1736" s="0" t="s">
        <v>1485</v>
      </c>
      <c r="X1736" s="0" t="s">
        <v>1486</v>
      </c>
      <c r="Y1736" s="0" t="s">
        <v>838</v>
      </c>
      <c r="Z1736" s="0" t="s">
        <v>571</v>
      </c>
      <c r="AA1736" s="0" t="s">
        <v>2213</v>
      </c>
      <c r="AB1736" s="215" t="n">
        <v>37043.875</v>
      </c>
      <c r="AC1736" s="215" t="n">
        <v>37072.875</v>
      </c>
    </row>
    <row r="1737" customFormat="false" ht="12.75" hidden="false" customHeight="false" outlineLevel="0" collapsed="false">
      <c r="A1737" s="208" t="str">
        <f aca="false">B1737&amp;" "&amp;C1737&amp;" "&amp;D1737</f>
        <v>US Natural Gas Physical</v>
      </c>
      <c r="B1737" s="208" t="str">
        <f aca="false">IF((LEFT(N1737,2)="US"),"US","")</f>
        <v>US</v>
      </c>
      <c r="C1737" s="208" t="str">
        <f aca="false">M1737</f>
        <v>Natural Gas</v>
      </c>
      <c r="D1737" s="208" t="str">
        <f aca="false">IF(ISNUMBER(FIND("Phy",N1737))=TRUE(),"Physical","Financial")</f>
        <v>Physical</v>
      </c>
      <c r="E1737" s="208" t="n">
        <f aca="false">IF(VLOOKUP(S1737,'DD-Lookup'!$J$6:$L$50,3,FALSE())="Monthly",(YEAR(AC1737)-YEAR(AB1737))*12+MONTH(AC1737)-MONTH(AB1737)+1,(AC1737-AB1737+1))</f>
        <v>1</v>
      </c>
      <c r="F1737" s="239" t="n">
        <f aca="false">E1737*SUM(P1737:Q1737)</f>
        <v>400</v>
      </c>
      <c r="G1737" s="214" t="n">
        <v>1290059</v>
      </c>
      <c r="H1737" s="215" t="n">
        <v>37035.3631365741</v>
      </c>
      <c r="I1737" s="0" t="s">
        <v>2181</v>
      </c>
      <c r="M1737" s="0" t="s">
        <v>858</v>
      </c>
      <c r="N1737" s="0" t="s">
        <v>1305</v>
      </c>
      <c r="O1737" s="0" t="s">
        <v>1736</v>
      </c>
      <c r="P1737" s="216" t="n">
        <v>400</v>
      </c>
      <c r="S1737" s="0" t="s">
        <v>1026</v>
      </c>
      <c r="T1737" s="0" t="s">
        <v>784</v>
      </c>
      <c r="U1737" s="218" t="n">
        <v>2.915</v>
      </c>
      <c r="V1737" s="0" t="s">
        <v>2182</v>
      </c>
      <c r="W1737" s="0" t="s">
        <v>1605</v>
      </c>
      <c r="X1737" s="0" t="s">
        <v>1606</v>
      </c>
      <c r="Y1737" s="0" t="s">
        <v>1310</v>
      </c>
      <c r="Z1737" s="0" t="s">
        <v>571</v>
      </c>
      <c r="AA1737" s="0" t="n">
        <v>807622</v>
      </c>
      <c r="AB1737" s="215" t="n">
        <v>37036.875</v>
      </c>
      <c r="AC1737" s="215" t="n">
        <v>37036.875</v>
      </c>
    </row>
    <row r="1738" customFormat="false" ht="12.75" hidden="false" customHeight="false" outlineLevel="0" collapsed="false">
      <c r="A1738" s="208" t="str">
        <f aca="false">B1738&amp;" "&amp;C1738&amp;" "&amp;D1738</f>
        <v>US Natural Gas Physical</v>
      </c>
      <c r="B1738" s="208" t="str">
        <f aca="false">IF((LEFT(N1738,2)="US"),"US","")</f>
        <v>US</v>
      </c>
      <c r="C1738" s="208" t="str">
        <f aca="false">M1738</f>
        <v>Natural Gas</v>
      </c>
      <c r="D1738" s="208" t="str">
        <f aca="false">IF(ISNUMBER(FIND("Phy",N1738))=TRUE(),"Physical","Financial")</f>
        <v>Physical</v>
      </c>
      <c r="E1738" s="208" t="n">
        <f aca="false">IF(VLOOKUP(S1738,'DD-Lookup'!$J$6:$L$50,3,FALSE())="Monthly",(YEAR(AC1738)-YEAR(AB1738))*12+MONTH(AC1738)-MONTH(AB1738)+1,(AC1738-AB1738+1))</f>
        <v>1</v>
      </c>
      <c r="F1738" s="239" t="n">
        <f aca="false">E1738*SUM(P1738:Q1738)</f>
        <v>10000</v>
      </c>
      <c r="G1738" s="214" t="n">
        <v>1290058</v>
      </c>
      <c r="H1738" s="215" t="n">
        <v>37035.3631365741</v>
      </c>
      <c r="I1738" s="0" t="s">
        <v>593</v>
      </c>
      <c r="M1738" s="0" t="s">
        <v>858</v>
      </c>
      <c r="N1738" s="0" t="s">
        <v>1305</v>
      </c>
      <c r="O1738" s="0" t="s">
        <v>1306</v>
      </c>
      <c r="Q1738" s="216" t="n">
        <v>10000</v>
      </c>
      <c r="S1738" s="0" t="s">
        <v>1026</v>
      </c>
      <c r="T1738" s="0" t="s">
        <v>784</v>
      </c>
      <c r="U1738" s="218" t="n">
        <v>4.2126</v>
      </c>
      <c r="V1738" s="0" t="s">
        <v>1374</v>
      </c>
      <c r="W1738" s="0" t="s">
        <v>1308</v>
      </c>
      <c r="X1738" s="0" t="s">
        <v>1309</v>
      </c>
      <c r="Y1738" s="0" t="s">
        <v>1310</v>
      </c>
      <c r="Z1738" s="0" t="s">
        <v>571</v>
      </c>
      <c r="AA1738" s="0" t="n">
        <v>807621</v>
      </c>
      <c r="AB1738" s="215" t="n">
        <v>37036.875</v>
      </c>
      <c r="AC1738" s="215" t="n">
        <v>37036.875</v>
      </c>
    </row>
    <row r="1739" customFormat="false" ht="12.75" hidden="false" customHeight="false" outlineLevel="0" collapsed="false">
      <c r="A1739" s="208" t="str">
        <f aca="false">B1739&amp;" "&amp;C1739&amp;" "&amp;D1739</f>
        <v>US Natural Gas Financial</v>
      </c>
      <c r="B1739" s="208" t="str">
        <f aca="false">IF((LEFT(N1739,2)="US"),"US","")</f>
        <v>US</v>
      </c>
      <c r="C1739" s="208" t="str">
        <f aca="false">M1739</f>
        <v>Natural Gas</v>
      </c>
      <c r="D1739" s="208" t="str">
        <f aca="false">IF(ISNUMBER(FIND("Phy",N1739))=TRUE(),"Physical","Financial")</f>
        <v>Financial</v>
      </c>
      <c r="E1739" s="208" t="n">
        <f aca="false">IF(VLOOKUP(S1739,'DD-Lookup'!$J$6:$L$50,3,FALSE())="Monthly",(YEAR(AC1739)-YEAR(AB1739))*12+MONTH(AC1739)-MONTH(AB1739)+1,(AC1739-AB1739+1))</f>
        <v>30</v>
      </c>
      <c r="F1739" s="239" t="n">
        <f aca="false">E1739*SUM(P1739:Q1739)</f>
        <v>90000</v>
      </c>
      <c r="G1739" s="214" t="n">
        <v>1290060</v>
      </c>
      <c r="H1739" s="215" t="n">
        <v>37035.3631712963</v>
      </c>
      <c r="I1739" s="0" t="s">
        <v>840</v>
      </c>
      <c r="M1739" s="0" t="s">
        <v>858</v>
      </c>
      <c r="N1739" s="0" t="s">
        <v>1482</v>
      </c>
      <c r="O1739" s="0" t="s">
        <v>1996</v>
      </c>
      <c r="Q1739" s="216" t="n">
        <v>3000</v>
      </c>
      <c r="S1739" s="0" t="s">
        <v>1026</v>
      </c>
      <c r="T1739" s="0" t="s">
        <v>784</v>
      </c>
      <c r="U1739" s="218" t="n">
        <v>7.3</v>
      </c>
      <c r="V1739" s="0" t="s">
        <v>2100</v>
      </c>
      <c r="W1739" s="0" t="s">
        <v>1714</v>
      </c>
      <c r="X1739" s="0" t="s">
        <v>1715</v>
      </c>
      <c r="Y1739" s="0" t="s">
        <v>838</v>
      </c>
      <c r="Z1739" s="0" t="s">
        <v>571</v>
      </c>
      <c r="AA1739" s="0" t="s">
        <v>2214</v>
      </c>
      <c r="AB1739" s="215" t="n">
        <v>37135.875</v>
      </c>
      <c r="AC1739" s="215" t="n">
        <v>37164.875</v>
      </c>
    </row>
    <row r="1740" customFormat="false" ht="12.75" hidden="false" customHeight="false" outlineLevel="0" collapsed="false">
      <c r="A1740" s="208" t="str">
        <f aca="false">B1740&amp;" "&amp;C1740&amp;" "&amp;D1740</f>
        <v> Natural Gas Physical</v>
      </c>
      <c r="B1740" s="208" t="str">
        <f aca="false">IF((LEFT(N1740,2)="US"),"US","")</f>
        <v/>
      </c>
      <c r="C1740" s="208" t="str">
        <f aca="false">M1740</f>
        <v>Natural Gas</v>
      </c>
      <c r="D1740" s="208" t="str">
        <f aca="false">IF(ISNUMBER(FIND("Phy",N1740))=TRUE(),"Physical","Financial")</f>
        <v>Physical</v>
      </c>
      <c r="E1740" s="208" t="n">
        <f aca="false">IF(VLOOKUP(S1740,'DD-Lookup'!$J$6:$L$50,3,FALSE())="Monthly",(YEAR(AC1740)-YEAR(AB1740))*12+MONTH(AC1740)-MONTH(AB1740)+1,(AC1740-AB1740+1))</f>
        <v>30</v>
      </c>
      <c r="F1740" s="239" t="n">
        <f aca="false">E1740*SUM(P1740:Q1740)</f>
        <v>150000</v>
      </c>
      <c r="G1740" s="214" t="n">
        <v>1290061</v>
      </c>
      <c r="H1740" s="215" t="n">
        <v>37035.3631828704</v>
      </c>
      <c r="I1740" s="0" t="s">
        <v>1874</v>
      </c>
      <c r="M1740" s="0" t="s">
        <v>858</v>
      </c>
      <c r="N1740" s="0" t="s">
        <v>2171</v>
      </c>
      <c r="O1740" s="0" t="s">
        <v>2172</v>
      </c>
      <c r="Q1740" s="216" t="n">
        <v>5000</v>
      </c>
      <c r="S1740" s="0" t="s">
        <v>279</v>
      </c>
      <c r="T1740" s="0" t="s">
        <v>2173</v>
      </c>
      <c r="U1740" s="218" t="n">
        <v>5.7</v>
      </c>
      <c r="V1740" s="0" t="s">
        <v>2215</v>
      </c>
      <c r="W1740" s="0" t="s">
        <v>2175</v>
      </c>
      <c r="X1740" s="0" t="s">
        <v>2176</v>
      </c>
      <c r="Y1740" s="0" t="s">
        <v>1310</v>
      </c>
      <c r="Z1740" s="0" t="s">
        <v>628</v>
      </c>
      <c r="AA1740" s="0" t="n">
        <v>807625</v>
      </c>
      <c r="AB1740" s="215" t="n">
        <v>37043.875</v>
      </c>
      <c r="AC1740" s="215" t="n">
        <v>37072.875</v>
      </c>
    </row>
    <row r="1741" customFormat="false" ht="12.75" hidden="false" customHeight="false" outlineLevel="0" collapsed="false">
      <c r="A1741" s="208" t="str">
        <f aca="false">B1741&amp;" "&amp;C1741&amp;" "&amp;D1741</f>
        <v>US Natural Gas Physical</v>
      </c>
      <c r="B1741" s="208" t="str">
        <f aca="false">IF((LEFT(N1741,2)="US"),"US","")</f>
        <v>US</v>
      </c>
      <c r="C1741" s="208" t="str">
        <f aca="false">M1741</f>
        <v>Natural Gas</v>
      </c>
      <c r="D1741" s="208" t="str">
        <f aca="false">IF(ISNUMBER(FIND("Phy",N1741))=TRUE(),"Physical","Financial")</f>
        <v>Physical</v>
      </c>
      <c r="E1741" s="208" t="n">
        <f aca="false">IF(VLOOKUP(S1741,'DD-Lookup'!$J$6:$L$50,3,FALSE())="Monthly",(YEAR(AC1741)-YEAR(AB1741))*12+MONTH(AC1741)-MONTH(AB1741)+1,(AC1741-AB1741+1))</f>
        <v>1</v>
      </c>
      <c r="F1741" s="239" t="n">
        <f aca="false">E1741*SUM(P1741:Q1741)</f>
        <v>10000</v>
      </c>
      <c r="G1741" s="214" t="n">
        <v>1290062</v>
      </c>
      <c r="H1741" s="215" t="n">
        <v>37035.3631944444</v>
      </c>
      <c r="I1741" s="0" t="s">
        <v>1500</v>
      </c>
      <c r="M1741" s="0" t="s">
        <v>858</v>
      </c>
      <c r="N1741" s="0" t="s">
        <v>1305</v>
      </c>
      <c r="O1741" s="0" t="s">
        <v>1724</v>
      </c>
      <c r="P1741" s="216" t="n">
        <v>10000</v>
      </c>
      <c r="S1741" s="0" t="s">
        <v>1026</v>
      </c>
      <c r="T1741" s="0" t="s">
        <v>784</v>
      </c>
      <c r="U1741" s="218" t="n">
        <v>3.55</v>
      </c>
      <c r="V1741" s="0" t="s">
        <v>1578</v>
      </c>
      <c r="W1741" s="0" t="s">
        <v>1514</v>
      </c>
      <c r="X1741" s="0" t="s">
        <v>1535</v>
      </c>
      <c r="Y1741" s="0" t="s">
        <v>1310</v>
      </c>
      <c r="Z1741" s="0" t="s">
        <v>571</v>
      </c>
      <c r="AA1741" s="0" t="n">
        <v>807626</v>
      </c>
      <c r="AB1741" s="215" t="n">
        <v>37036.875</v>
      </c>
      <c r="AC1741" s="215" t="n">
        <v>37036.875</v>
      </c>
    </row>
    <row r="1742" customFormat="false" ht="12.75" hidden="false" customHeight="false" outlineLevel="0" collapsed="false">
      <c r="A1742" s="208" t="str">
        <f aca="false">B1742&amp;" "&amp;C1742&amp;" "&amp;D1742</f>
        <v>US Natural Gas Physical</v>
      </c>
      <c r="B1742" s="208" t="str">
        <f aca="false">IF((LEFT(N1742,2)="US"),"US","")</f>
        <v>US</v>
      </c>
      <c r="C1742" s="208" t="str">
        <f aca="false">M1742</f>
        <v>Natural Gas</v>
      </c>
      <c r="D1742" s="208" t="str">
        <f aca="false">IF(ISNUMBER(FIND("Phy",N1742))=TRUE(),"Physical","Financial")</f>
        <v>Physical</v>
      </c>
      <c r="E1742" s="208" t="n">
        <f aca="false">IF(VLOOKUP(S1742,'DD-Lookup'!$J$6:$L$50,3,FALSE())="Monthly",(YEAR(AC1742)-YEAR(AB1742))*12+MONTH(AC1742)-MONTH(AB1742)+1,(AC1742-AB1742+1))</f>
        <v>1</v>
      </c>
      <c r="F1742" s="239" t="n">
        <f aca="false">E1742*SUM(P1742:Q1742)</f>
        <v>5000</v>
      </c>
      <c r="G1742" s="214" t="n">
        <v>1290063</v>
      </c>
      <c r="H1742" s="215" t="n">
        <v>37035.3631944444</v>
      </c>
      <c r="I1742" s="0" t="s">
        <v>1426</v>
      </c>
      <c r="M1742" s="0" t="s">
        <v>858</v>
      </c>
      <c r="N1742" s="0" t="s">
        <v>1305</v>
      </c>
      <c r="O1742" s="0" t="s">
        <v>1397</v>
      </c>
      <c r="Q1742" s="216" t="n">
        <v>5000</v>
      </c>
      <c r="S1742" s="0" t="s">
        <v>1026</v>
      </c>
      <c r="T1742" s="0" t="s">
        <v>784</v>
      </c>
      <c r="U1742" s="218" t="n">
        <v>4.0175</v>
      </c>
      <c r="V1742" s="0" t="s">
        <v>1427</v>
      </c>
      <c r="W1742" s="0" t="s">
        <v>1361</v>
      </c>
      <c r="X1742" s="0" t="s">
        <v>1362</v>
      </c>
      <c r="Y1742" s="0" t="s">
        <v>1310</v>
      </c>
      <c r="Z1742" s="0" t="s">
        <v>571</v>
      </c>
      <c r="AA1742" s="0" t="n">
        <v>807627</v>
      </c>
      <c r="AB1742" s="215" t="n">
        <v>37036.875</v>
      </c>
      <c r="AC1742" s="215" t="n">
        <v>37036.875</v>
      </c>
    </row>
    <row r="1743" customFormat="false" ht="12.75" hidden="false" customHeight="false" outlineLevel="0" collapsed="false">
      <c r="A1743" s="208" t="str">
        <f aca="false">B1743&amp;" "&amp;C1743&amp;" "&amp;D1743</f>
        <v>US Natural Gas Physical</v>
      </c>
      <c r="B1743" s="208" t="str">
        <f aca="false">IF((LEFT(N1743,2)="US"),"US","")</f>
        <v>US</v>
      </c>
      <c r="C1743" s="208" t="str">
        <f aca="false">M1743</f>
        <v>Natural Gas</v>
      </c>
      <c r="D1743" s="208" t="str">
        <f aca="false">IF(ISNUMBER(FIND("Phy",N1743))=TRUE(),"Physical","Financial")</f>
        <v>Physical</v>
      </c>
      <c r="E1743" s="208" t="n">
        <f aca="false">IF(VLOOKUP(S1743,'DD-Lookup'!$J$6:$L$50,3,FALSE())="Monthly",(YEAR(AC1743)-YEAR(AB1743))*12+MONTH(AC1743)-MONTH(AB1743)+1,(AC1743-AB1743+1))</f>
        <v>1</v>
      </c>
      <c r="F1743" s="239" t="n">
        <f aca="false">E1743*SUM(P1743:Q1743)</f>
        <v>15000</v>
      </c>
      <c r="G1743" s="214" t="n">
        <v>1290064</v>
      </c>
      <c r="H1743" s="215" t="n">
        <v>37035.3632175926</v>
      </c>
      <c r="I1743" s="0" t="s">
        <v>2203</v>
      </c>
      <c r="M1743" s="0" t="s">
        <v>858</v>
      </c>
      <c r="N1743" s="0" t="s">
        <v>1305</v>
      </c>
      <c r="O1743" s="0" t="s">
        <v>1491</v>
      </c>
      <c r="P1743" s="216" t="n">
        <v>15000</v>
      </c>
      <c r="S1743" s="0" t="s">
        <v>1026</v>
      </c>
      <c r="T1743" s="0" t="s">
        <v>784</v>
      </c>
      <c r="U1743" s="218" t="n">
        <v>4.38</v>
      </c>
      <c r="V1743" s="0" t="s">
        <v>2204</v>
      </c>
      <c r="W1743" s="0" t="s">
        <v>1493</v>
      </c>
      <c r="X1743" s="0" t="s">
        <v>1494</v>
      </c>
      <c r="Y1743" s="0" t="s">
        <v>1310</v>
      </c>
      <c r="Z1743" s="0" t="s">
        <v>571</v>
      </c>
      <c r="AA1743" s="0" t="n">
        <v>807629</v>
      </c>
      <c r="AB1743" s="215" t="n">
        <v>37036.875</v>
      </c>
      <c r="AC1743" s="215" t="n">
        <v>37036.875</v>
      </c>
    </row>
    <row r="1744" customFormat="false" ht="12.75" hidden="false" customHeight="false" outlineLevel="0" collapsed="false">
      <c r="A1744" s="208" t="str">
        <f aca="false">B1744&amp;" "&amp;C1744&amp;" "&amp;D1744</f>
        <v> Power Financial</v>
      </c>
      <c r="B1744" s="208" t="str">
        <f aca="false">IF((LEFT(N1744,2)="US"),"US","")</f>
        <v/>
      </c>
      <c r="C1744" s="208" t="str">
        <f aca="false">M1744</f>
        <v>Power</v>
      </c>
      <c r="D1744" s="208" t="str">
        <f aca="false">IF(ISNUMBER(FIND("Phy",N1744))=TRUE(),"Physical","Financial")</f>
        <v>Financial</v>
      </c>
      <c r="E1744" s="208" t="n">
        <f aca="false">IF(VLOOKUP(S1744,'DD-Lookup'!$J$6:$L$50,3,FALSE())="Monthly",(YEAR(AC1744)-YEAR(AB1744))*12+MONTH(AC1744)-MONTH(AB1744)+1,(AC1744-AB1744+1))</f>
        <v>1</v>
      </c>
      <c r="F1744" s="239" t="n">
        <f aca="false">E1744*SUM(P1744:Q1744)</f>
        <v>15</v>
      </c>
      <c r="G1744" s="214" t="n">
        <v>1290065</v>
      </c>
      <c r="H1744" s="215" t="n">
        <v>37035.363287037</v>
      </c>
      <c r="I1744" s="0" t="s">
        <v>2216</v>
      </c>
      <c r="M1744" s="0" t="s">
        <v>67</v>
      </c>
      <c r="N1744" s="0" t="s">
        <v>2217</v>
      </c>
      <c r="O1744" s="0" t="s">
        <v>2218</v>
      </c>
      <c r="Q1744" s="216" t="n">
        <v>15</v>
      </c>
      <c r="S1744" s="0" t="s">
        <v>2219</v>
      </c>
      <c r="T1744" s="0" t="s">
        <v>2173</v>
      </c>
      <c r="U1744" s="218" t="n">
        <v>111.5</v>
      </c>
      <c r="V1744" s="0" t="s">
        <v>2220</v>
      </c>
      <c r="W1744" s="0" t="s">
        <v>2221</v>
      </c>
      <c r="X1744" s="0" t="s">
        <v>2222</v>
      </c>
      <c r="Y1744" s="0" t="s">
        <v>1051</v>
      </c>
      <c r="Z1744" s="0" t="s">
        <v>628</v>
      </c>
      <c r="AA1744" s="0" t="n">
        <v>621417.1</v>
      </c>
      <c r="AB1744" s="215" t="n">
        <v>37036.875</v>
      </c>
      <c r="AC1744" s="215" t="n">
        <v>37036.875</v>
      </c>
    </row>
    <row r="1745" customFormat="false" ht="12.75" hidden="false" customHeight="false" outlineLevel="0" collapsed="false">
      <c r="A1745" s="208" t="str">
        <f aca="false">B1745&amp;" "&amp;C1745&amp;" "&amp;D1745</f>
        <v> Natural Gas Physical</v>
      </c>
      <c r="B1745" s="208" t="str">
        <f aca="false">IF((LEFT(N1745,2)="US"),"US","")</f>
        <v/>
      </c>
      <c r="C1745" s="208" t="str">
        <f aca="false">M1745</f>
        <v>Natural Gas</v>
      </c>
      <c r="D1745" s="208" t="str">
        <f aca="false">IF(ISNUMBER(FIND("Phy",N1745))=TRUE(),"Physical","Financial")</f>
        <v>Physical</v>
      </c>
      <c r="E1745" s="208" t="n">
        <f aca="false">IF(VLOOKUP(S1745,'DD-Lookup'!$J$6:$L$50,3,FALSE())="Monthly",(YEAR(AC1745)-YEAR(AB1745))*12+MONTH(AC1745)-MONTH(AB1745)+1,(AC1745-AB1745+1))</f>
        <v>1</v>
      </c>
      <c r="F1745" s="239" t="n">
        <f aca="false">E1745*SUM(P1745:Q1745)</f>
        <v>10000</v>
      </c>
      <c r="G1745" s="214" t="n">
        <v>1290066</v>
      </c>
      <c r="H1745" s="215" t="n">
        <v>37035.3633217593</v>
      </c>
      <c r="I1745" s="0" t="s">
        <v>2040</v>
      </c>
      <c r="M1745" s="0" t="s">
        <v>858</v>
      </c>
      <c r="N1745" s="0" t="s">
        <v>2171</v>
      </c>
      <c r="O1745" s="0" t="s">
        <v>2223</v>
      </c>
      <c r="Q1745" s="216" t="n">
        <v>10000</v>
      </c>
      <c r="S1745" s="0" t="s">
        <v>279</v>
      </c>
      <c r="T1745" s="0" t="s">
        <v>2173</v>
      </c>
      <c r="U1745" s="218" t="n">
        <v>5.72</v>
      </c>
      <c r="V1745" s="0" t="s">
        <v>2224</v>
      </c>
      <c r="W1745" s="0" t="s">
        <v>2225</v>
      </c>
      <c r="X1745" s="0" t="s">
        <v>2176</v>
      </c>
      <c r="Y1745" s="0" t="s">
        <v>1310</v>
      </c>
      <c r="Z1745" s="0" t="s">
        <v>628</v>
      </c>
      <c r="AA1745" s="0" t="n">
        <v>807630</v>
      </c>
      <c r="AB1745" s="215" t="n">
        <v>37035.875</v>
      </c>
      <c r="AC1745" s="215" t="n">
        <v>37035.875</v>
      </c>
    </row>
    <row r="1746" customFormat="false" ht="12.75" hidden="false" customHeight="false" outlineLevel="0" collapsed="false">
      <c r="A1746" s="208" t="str">
        <f aca="false">B1746&amp;" "&amp;C1746&amp;" "&amp;D1746</f>
        <v>US Power Physical</v>
      </c>
      <c r="B1746" s="208" t="str">
        <f aca="false">IF((LEFT(N1746,2)="US"),"US","")</f>
        <v>US</v>
      </c>
      <c r="C1746" s="208" t="str">
        <f aca="false">M1746</f>
        <v>Power</v>
      </c>
      <c r="D1746" s="208" t="str">
        <f aca="false">IF(ISNUMBER(FIND("Phy",N1746))=TRUE(),"Physical","Financial")</f>
        <v>Physical</v>
      </c>
      <c r="E1746" s="208" t="n">
        <f aca="false">IF(VLOOKUP(S1746,'DD-Lookup'!$J$6:$L$50,3,FALSE())="Monthly",(YEAR(AC1746)-YEAR(AB1746))*12+MONTH(AC1746)-MONTH(AB1746)+1,(AC1746-AB1746+1))</f>
        <v>30</v>
      </c>
      <c r="F1746" s="239" t="n">
        <f aca="false">E1746*SUM(P1746:Q1746)</f>
        <v>1500</v>
      </c>
      <c r="G1746" s="214" t="n">
        <v>1290067</v>
      </c>
      <c r="H1746" s="215" t="n">
        <v>37035.3633333333</v>
      </c>
      <c r="I1746" s="0" t="s">
        <v>1248</v>
      </c>
      <c r="M1746" s="0" t="s">
        <v>67</v>
      </c>
      <c r="N1746" s="0" t="s">
        <v>1081</v>
      </c>
      <c r="O1746" s="0" t="s">
        <v>1240</v>
      </c>
      <c r="P1746" s="216" t="n">
        <v>50</v>
      </c>
      <c r="S1746" s="0" t="s">
        <v>930</v>
      </c>
      <c r="T1746" s="0" t="s">
        <v>784</v>
      </c>
      <c r="U1746" s="218" t="n">
        <v>66.25</v>
      </c>
      <c r="V1746" s="0" t="s">
        <v>1463</v>
      </c>
      <c r="W1746" s="0" t="s">
        <v>1241</v>
      </c>
      <c r="X1746" s="0" t="s">
        <v>1229</v>
      </c>
      <c r="Y1746" s="0" t="s">
        <v>1051</v>
      </c>
      <c r="Z1746" s="0" t="s">
        <v>618</v>
      </c>
      <c r="AA1746" s="0" t="n">
        <v>621418.1</v>
      </c>
      <c r="AB1746" s="215" t="n">
        <v>37043.6006944444</v>
      </c>
      <c r="AC1746" s="215" t="n">
        <v>37072.6006944444</v>
      </c>
    </row>
    <row r="1747" customFormat="false" ht="12.75" hidden="false" customHeight="false" outlineLevel="0" collapsed="false">
      <c r="A1747" s="208" t="str">
        <f aca="false">B1747&amp;" "&amp;C1747&amp;" "&amp;D1747</f>
        <v>US Power Physical</v>
      </c>
      <c r="B1747" s="208" t="str">
        <f aca="false">IF((LEFT(N1747,2)="US"),"US","")</f>
        <v>US</v>
      </c>
      <c r="C1747" s="208" t="str">
        <f aca="false">M1747</f>
        <v>Power</v>
      </c>
      <c r="D1747" s="208" t="str">
        <f aca="false">IF(ISNUMBER(FIND("Phy",N1747))=TRUE(),"Physical","Financial")</f>
        <v>Physical</v>
      </c>
      <c r="E1747" s="208" t="n">
        <f aca="false">IF(VLOOKUP(S1747,'DD-Lookup'!$J$6:$L$50,3,FALSE())="Monthly",(YEAR(AC1747)-YEAR(AB1747))*12+MONTH(AC1747)-MONTH(AB1747)+1,(AC1747-AB1747+1))</f>
        <v>30</v>
      </c>
      <c r="F1747" s="239" t="n">
        <f aca="false">E1747*SUM(P1747:Q1747)</f>
        <v>1500</v>
      </c>
      <c r="G1747" s="214" t="n">
        <v>1290069</v>
      </c>
      <c r="H1747" s="215" t="n">
        <v>37035.3634027778</v>
      </c>
      <c r="I1747" s="0" t="s">
        <v>1087</v>
      </c>
      <c r="M1747" s="0" t="s">
        <v>67</v>
      </c>
      <c r="N1747" s="0" t="s">
        <v>1081</v>
      </c>
      <c r="O1747" s="0" t="s">
        <v>1166</v>
      </c>
      <c r="P1747" s="216" t="n">
        <v>50</v>
      </c>
      <c r="S1747" s="0" t="s">
        <v>930</v>
      </c>
      <c r="T1747" s="0" t="s">
        <v>784</v>
      </c>
      <c r="U1747" s="218" t="n">
        <v>62.75</v>
      </c>
      <c r="V1747" s="0" t="s">
        <v>1224</v>
      </c>
      <c r="W1747" s="0" t="s">
        <v>1122</v>
      </c>
      <c r="X1747" s="0" t="s">
        <v>1106</v>
      </c>
      <c r="Y1747" s="0" t="s">
        <v>1051</v>
      </c>
      <c r="Z1747" s="0" t="s">
        <v>618</v>
      </c>
      <c r="AA1747" s="0" t="n">
        <v>621419.1</v>
      </c>
      <c r="AB1747" s="215" t="n">
        <v>37043.5916666667</v>
      </c>
      <c r="AC1747" s="215" t="n">
        <v>37072.5916666667</v>
      </c>
    </row>
    <row r="1748" customFormat="false" ht="12.75" hidden="false" customHeight="false" outlineLevel="0" collapsed="false">
      <c r="A1748" s="208" t="str">
        <f aca="false">B1748&amp;" "&amp;C1748&amp;" "&amp;D1748</f>
        <v>US Natural Gas Physical</v>
      </c>
      <c r="B1748" s="208" t="str">
        <f aca="false">IF((LEFT(N1748,2)="US"),"US","")</f>
        <v>US</v>
      </c>
      <c r="C1748" s="208" t="str">
        <f aca="false">M1748</f>
        <v>Natural Gas</v>
      </c>
      <c r="D1748" s="208" t="str">
        <f aca="false">IF(ISNUMBER(FIND("Phy",N1748))=TRUE(),"Physical","Financial")</f>
        <v>Physical</v>
      </c>
      <c r="E1748" s="208" t="n">
        <f aca="false">IF(VLOOKUP(S1748,'DD-Lookup'!$J$6:$L$50,3,FALSE())="Monthly",(YEAR(AC1748)-YEAR(AB1748))*12+MONTH(AC1748)-MONTH(AB1748)+1,(AC1748-AB1748+1))</f>
        <v>1</v>
      </c>
      <c r="F1748" s="239" t="n">
        <f aca="false">E1748*SUM(P1748:Q1748)</f>
        <v>7600</v>
      </c>
      <c r="G1748" s="214" t="n">
        <v>1290070</v>
      </c>
      <c r="H1748" s="215" t="n">
        <v>37035.3634722222</v>
      </c>
      <c r="I1748" s="0" t="s">
        <v>1045</v>
      </c>
      <c r="M1748" s="0" t="s">
        <v>858</v>
      </c>
      <c r="N1748" s="0" t="s">
        <v>1305</v>
      </c>
      <c r="O1748" s="0" t="s">
        <v>1581</v>
      </c>
      <c r="P1748" s="216" t="n">
        <v>7600</v>
      </c>
      <c r="S1748" s="0" t="s">
        <v>1026</v>
      </c>
      <c r="T1748" s="0" t="s">
        <v>784</v>
      </c>
      <c r="U1748" s="218" t="n">
        <v>8.65</v>
      </c>
      <c r="V1748" s="0" t="s">
        <v>2226</v>
      </c>
      <c r="W1748" s="0" t="s">
        <v>1579</v>
      </c>
      <c r="X1748" s="0" t="s">
        <v>1535</v>
      </c>
      <c r="Y1748" s="0" t="s">
        <v>1310</v>
      </c>
      <c r="Z1748" s="0" t="s">
        <v>571</v>
      </c>
      <c r="AA1748" s="0" t="n">
        <v>807632</v>
      </c>
      <c r="AB1748" s="215" t="n">
        <v>37036.875</v>
      </c>
      <c r="AC1748" s="215" t="n">
        <v>37036.875</v>
      </c>
    </row>
    <row r="1749" customFormat="false" ht="12.75" hidden="false" customHeight="false" outlineLevel="0" collapsed="false">
      <c r="A1749" s="208" t="str">
        <f aca="false">B1749&amp;" "&amp;C1749&amp;" "&amp;D1749</f>
        <v>US Natural Gas Financial</v>
      </c>
      <c r="B1749" s="208" t="str">
        <f aca="false">IF((LEFT(N1749,2)="US"),"US","")</f>
        <v>US</v>
      </c>
      <c r="C1749" s="208" t="str">
        <f aca="false">M1749</f>
        <v>Natural Gas</v>
      </c>
      <c r="D1749" s="208" t="str">
        <f aca="false">IF(ISNUMBER(FIND("Phy",N1749))=TRUE(),"Physical","Financial")</f>
        <v>Financial</v>
      </c>
      <c r="E1749" s="208" t="n">
        <f aca="false">IF(VLOOKUP(S1749,'DD-Lookup'!$J$6:$L$50,3,FALSE())="Monthly",(YEAR(AC1749)-YEAR(AB1749))*12+MONTH(AC1749)-MONTH(AB1749)+1,(AC1749-AB1749+1))</f>
        <v>31</v>
      </c>
      <c r="F1749" s="239" t="n">
        <f aca="false">E1749*SUM(P1749:Q1749)</f>
        <v>155000</v>
      </c>
      <c r="G1749" s="214" t="n">
        <v>1290071</v>
      </c>
      <c r="H1749" s="215" t="n">
        <v>37035.3634953704</v>
      </c>
      <c r="I1749" s="0" t="s">
        <v>1170</v>
      </c>
      <c r="M1749" s="0" t="s">
        <v>858</v>
      </c>
      <c r="N1749" s="0" t="s">
        <v>1482</v>
      </c>
      <c r="O1749" s="0" t="s">
        <v>2005</v>
      </c>
      <c r="Q1749" s="216" t="n">
        <v>5000</v>
      </c>
      <c r="S1749" s="0" t="s">
        <v>1026</v>
      </c>
      <c r="T1749" s="0" t="s">
        <v>784</v>
      </c>
      <c r="U1749" s="218" t="n">
        <v>6.2</v>
      </c>
      <c r="V1749" s="0" t="s">
        <v>1997</v>
      </c>
      <c r="W1749" s="0" t="s">
        <v>1714</v>
      </c>
      <c r="X1749" s="0" t="s">
        <v>1715</v>
      </c>
      <c r="Y1749" s="0" t="s">
        <v>838</v>
      </c>
      <c r="Z1749" s="0" t="s">
        <v>571</v>
      </c>
      <c r="AA1749" s="0" t="s">
        <v>2227</v>
      </c>
      <c r="AB1749" s="215" t="n">
        <v>37165</v>
      </c>
      <c r="AC1749" s="215" t="n">
        <v>37195</v>
      </c>
    </row>
    <row r="1750" customFormat="false" ht="12.75" hidden="false" customHeight="false" outlineLevel="0" collapsed="false">
      <c r="A1750" s="208" t="str">
        <f aca="false">B1750&amp;" "&amp;C1750&amp;" "&amp;D1750</f>
        <v> Natural Gas Physical</v>
      </c>
      <c r="B1750" s="208" t="str">
        <f aca="false">IF((LEFT(N1750,2)="US"),"US","")</f>
        <v/>
      </c>
      <c r="C1750" s="208" t="str">
        <f aca="false">M1750</f>
        <v>Natural Gas</v>
      </c>
      <c r="D1750" s="208" t="str">
        <f aca="false">IF(ISNUMBER(FIND("Phy",N1750))=TRUE(),"Physical","Financial")</f>
        <v>Physical</v>
      </c>
      <c r="E1750" s="208" t="n">
        <f aca="false">IF(VLOOKUP(S1750,'DD-Lookup'!$J$6:$L$50,3,FALSE())="Monthly",(YEAR(AC1750)-YEAR(AB1750))*12+MONTH(AC1750)-MONTH(AB1750)+1,(AC1750-AB1750+1))</f>
        <v>1</v>
      </c>
      <c r="F1750" s="239" t="n">
        <f aca="false">E1750*SUM(P1750:Q1750)</f>
        <v>100000</v>
      </c>
      <c r="G1750" s="214" t="n">
        <v>1290072</v>
      </c>
      <c r="H1750" s="215" t="n">
        <v>37035.3635532407</v>
      </c>
      <c r="I1750" s="0" t="s">
        <v>2228</v>
      </c>
      <c r="M1750" s="0" t="s">
        <v>858</v>
      </c>
      <c r="N1750" s="0" t="s">
        <v>920</v>
      </c>
      <c r="O1750" s="0" t="s">
        <v>2229</v>
      </c>
      <c r="Q1750" s="216" t="n">
        <v>100000</v>
      </c>
      <c r="S1750" s="0" t="s">
        <v>861</v>
      </c>
      <c r="T1750" s="0" t="s">
        <v>862</v>
      </c>
      <c r="U1750" s="218" t="n">
        <v>19.2</v>
      </c>
      <c r="V1750" s="0" t="s">
        <v>2230</v>
      </c>
      <c r="W1750" s="0" t="s">
        <v>923</v>
      </c>
      <c r="X1750" s="0" t="s">
        <v>924</v>
      </c>
      <c r="Y1750" s="0" t="s">
        <v>866</v>
      </c>
      <c r="Z1750" s="0" t="s">
        <v>867</v>
      </c>
      <c r="AA1750" s="0" t="n">
        <v>104790</v>
      </c>
      <c r="AB1750" s="215" t="n">
        <v>37036.875</v>
      </c>
      <c r="AC1750" s="215" t="n">
        <v>37036.875</v>
      </c>
    </row>
    <row r="1751" customFormat="false" ht="12.75" hidden="false" customHeight="false" outlineLevel="0" collapsed="false">
      <c r="A1751" s="208" t="str">
        <f aca="false">B1751&amp;" "&amp;C1751&amp;" "&amp;D1751</f>
        <v>US Natural Gas Financial</v>
      </c>
      <c r="B1751" s="208" t="str">
        <f aca="false">IF((LEFT(N1751,2)="US"),"US","")</f>
        <v>US</v>
      </c>
      <c r="C1751" s="208" t="str">
        <f aca="false">M1751</f>
        <v>Natural Gas</v>
      </c>
      <c r="D1751" s="208" t="str">
        <f aca="false">IF(ISNUMBER(FIND("Phy",N1751))=TRUE(),"Physical","Financial")</f>
        <v>Financial</v>
      </c>
      <c r="E1751" s="208" t="n">
        <f aca="false">IF(VLOOKUP(S1751,'DD-Lookup'!$J$6:$L$50,3,FALSE())="Monthly",(YEAR(AC1751)-YEAR(AB1751))*12+MONTH(AC1751)-MONTH(AB1751)+1,(AC1751-AB1751+1))</f>
        <v>30</v>
      </c>
      <c r="F1751" s="239" t="n">
        <f aca="false">E1751*SUM(P1751:Q1751)</f>
        <v>150000</v>
      </c>
      <c r="G1751" s="214" t="n">
        <v>1290073</v>
      </c>
      <c r="H1751" s="215" t="n">
        <v>37035.3635763889</v>
      </c>
      <c r="I1751" s="0" t="s">
        <v>1779</v>
      </c>
      <c r="M1751" s="0" t="s">
        <v>858</v>
      </c>
      <c r="N1751" s="0" t="s">
        <v>1024</v>
      </c>
      <c r="O1751" s="0" t="s">
        <v>1025</v>
      </c>
      <c r="P1751" s="216" t="n">
        <v>5000</v>
      </c>
      <c r="S1751" s="0" t="s">
        <v>1026</v>
      </c>
      <c r="T1751" s="0" t="s">
        <v>784</v>
      </c>
      <c r="U1751" s="218" t="n">
        <v>4.2</v>
      </c>
      <c r="V1751" s="0" t="s">
        <v>2231</v>
      </c>
      <c r="W1751" s="0" t="s">
        <v>1028</v>
      </c>
      <c r="X1751" s="0" t="s">
        <v>1029</v>
      </c>
      <c r="Y1751" s="0" t="s">
        <v>838</v>
      </c>
      <c r="Z1751" s="0" t="s">
        <v>571</v>
      </c>
      <c r="AA1751" s="0" t="s">
        <v>2232</v>
      </c>
      <c r="AB1751" s="215" t="n">
        <v>37043.875</v>
      </c>
      <c r="AC1751" s="215" t="n">
        <v>37072.875</v>
      </c>
    </row>
    <row r="1752" customFormat="false" ht="12.75" hidden="false" customHeight="false" outlineLevel="0" collapsed="false">
      <c r="A1752" s="208" t="str">
        <f aca="false">B1752&amp;" "&amp;C1752&amp;" "&amp;D1752</f>
        <v> Natural Gas Physical</v>
      </c>
      <c r="B1752" s="208" t="str">
        <f aca="false">IF((LEFT(N1752,2)="US"),"US","")</f>
        <v/>
      </c>
      <c r="C1752" s="208" t="str">
        <f aca="false">M1752</f>
        <v>Natural Gas</v>
      </c>
      <c r="D1752" s="208" t="str">
        <f aca="false">IF(ISNUMBER(FIND("Phy",N1752))=TRUE(),"Physical","Financial")</f>
        <v>Physical</v>
      </c>
      <c r="E1752" s="208" t="n">
        <f aca="false">IF(VLOOKUP(S1752,'DD-Lookup'!$J$6:$L$50,3,FALSE())="Monthly",(YEAR(AC1752)-YEAR(AB1752))*12+MONTH(AC1752)-MONTH(AB1752)+1,(AC1752-AB1752+1))</f>
        <v>1</v>
      </c>
      <c r="F1752" s="239" t="n">
        <f aca="false">E1752*SUM(P1752:Q1752)</f>
        <v>10000</v>
      </c>
      <c r="G1752" s="214" t="n">
        <v>1290074</v>
      </c>
      <c r="H1752" s="215" t="n">
        <v>37035.3635763889</v>
      </c>
      <c r="I1752" s="0" t="s">
        <v>2090</v>
      </c>
      <c r="M1752" s="0" t="s">
        <v>858</v>
      </c>
      <c r="N1752" s="0" t="s">
        <v>2171</v>
      </c>
      <c r="O1752" s="0" t="s">
        <v>2223</v>
      </c>
      <c r="P1752" s="216" t="n">
        <v>10000</v>
      </c>
      <c r="S1752" s="0" t="s">
        <v>279</v>
      </c>
      <c r="T1752" s="0" t="s">
        <v>2173</v>
      </c>
      <c r="U1752" s="218" t="n">
        <v>5.7</v>
      </c>
      <c r="V1752" s="0" t="s">
        <v>2233</v>
      </c>
      <c r="W1752" s="0" t="s">
        <v>2225</v>
      </c>
      <c r="X1752" s="0" t="s">
        <v>2176</v>
      </c>
      <c r="Y1752" s="0" t="s">
        <v>1310</v>
      </c>
      <c r="Z1752" s="0" t="s">
        <v>628</v>
      </c>
      <c r="AA1752" s="0" t="n">
        <v>807633</v>
      </c>
      <c r="AB1752" s="215" t="n">
        <v>37035.875</v>
      </c>
      <c r="AC1752" s="215" t="n">
        <v>37035.875</v>
      </c>
    </row>
    <row r="1753" customFormat="false" ht="12.75" hidden="false" customHeight="false" outlineLevel="0" collapsed="false">
      <c r="A1753" s="208" t="str">
        <f aca="false">B1753&amp;" "&amp;C1753&amp;" "&amp;D1753</f>
        <v>US Natural Gas Physical</v>
      </c>
      <c r="B1753" s="208" t="str">
        <f aca="false">IF((LEFT(N1753,2)="US"),"US","")</f>
        <v>US</v>
      </c>
      <c r="C1753" s="208" t="str">
        <f aca="false">M1753</f>
        <v>Natural Gas</v>
      </c>
      <c r="D1753" s="208" t="str">
        <f aca="false">IF(ISNUMBER(FIND("Phy",N1753))=TRUE(),"Physical","Financial")</f>
        <v>Physical</v>
      </c>
      <c r="E1753" s="208" t="n">
        <f aca="false">IF(VLOOKUP(S1753,'DD-Lookup'!$J$6:$L$50,3,FALSE())="Monthly",(YEAR(AC1753)-YEAR(AB1753))*12+MONTH(AC1753)-MONTH(AB1753)+1,(AC1753-AB1753+1))</f>
        <v>1</v>
      </c>
      <c r="F1753" s="239" t="n">
        <f aca="false">E1753*SUM(P1753:Q1753)</f>
        <v>10000</v>
      </c>
      <c r="G1753" s="214" t="n">
        <v>1290075</v>
      </c>
      <c r="H1753" s="215" t="n">
        <v>37035.363599537</v>
      </c>
      <c r="I1753" s="0" t="s">
        <v>1500</v>
      </c>
      <c r="M1753" s="0" t="s">
        <v>858</v>
      </c>
      <c r="N1753" s="0" t="s">
        <v>1305</v>
      </c>
      <c r="O1753" s="0" t="s">
        <v>1566</v>
      </c>
      <c r="P1753" s="216" t="n">
        <v>10000</v>
      </c>
      <c r="S1753" s="0" t="s">
        <v>1026</v>
      </c>
      <c r="T1753" s="0" t="s">
        <v>784</v>
      </c>
      <c r="U1753" s="218" t="n">
        <v>12.775</v>
      </c>
      <c r="V1753" s="0" t="s">
        <v>1578</v>
      </c>
      <c r="W1753" s="0" t="s">
        <v>1559</v>
      </c>
      <c r="X1753" s="0" t="s">
        <v>1535</v>
      </c>
      <c r="Y1753" s="0" t="s">
        <v>1310</v>
      </c>
      <c r="Z1753" s="0" t="s">
        <v>571</v>
      </c>
      <c r="AA1753" s="0" t="n">
        <v>807634</v>
      </c>
      <c r="AB1753" s="215" t="n">
        <v>37036.875</v>
      </c>
      <c r="AC1753" s="215" t="n">
        <v>37036.875</v>
      </c>
    </row>
    <row r="1754" customFormat="false" ht="12.75" hidden="false" customHeight="false" outlineLevel="0" collapsed="false">
      <c r="A1754" s="208" t="str">
        <f aca="false">B1754&amp;" "&amp;C1754&amp;" "&amp;D1754</f>
        <v>US Natural Gas Physical</v>
      </c>
      <c r="B1754" s="208" t="str">
        <f aca="false">IF((LEFT(N1754,2)="US"),"US","")</f>
        <v>US</v>
      </c>
      <c r="C1754" s="208" t="str">
        <f aca="false">M1754</f>
        <v>Natural Gas</v>
      </c>
      <c r="D1754" s="208" t="str">
        <f aca="false">IF(ISNUMBER(FIND("Phy",N1754))=TRUE(),"Physical","Financial")</f>
        <v>Physical</v>
      </c>
      <c r="E1754" s="208" t="n">
        <f aca="false">IF(VLOOKUP(S1754,'DD-Lookup'!$J$6:$L$50,3,FALSE())="Monthly",(YEAR(AC1754)-YEAR(AB1754))*12+MONTH(AC1754)-MONTH(AB1754)+1,(AC1754-AB1754+1))</f>
        <v>1</v>
      </c>
      <c r="F1754" s="239" t="n">
        <f aca="false">E1754*SUM(P1754:Q1754)</f>
        <v>10000</v>
      </c>
      <c r="G1754" s="214" t="n">
        <v>1290076</v>
      </c>
      <c r="H1754" s="215" t="n">
        <v>37035.3636342593</v>
      </c>
      <c r="I1754" s="0" t="s">
        <v>1500</v>
      </c>
      <c r="M1754" s="0" t="s">
        <v>858</v>
      </c>
      <c r="N1754" s="0" t="s">
        <v>1305</v>
      </c>
      <c r="O1754" s="0" t="s">
        <v>1566</v>
      </c>
      <c r="P1754" s="216" t="n">
        <v>10000</v>
      </c>
      <c r="S1754" s="0" t="s">
        <v>1026</v>
      </c>
      <c r="T1754" s="0" t="s">
        <v>784</v>
      </c>
      <c r="U1754" s="218" t="n">
        <v>12.7</v>
      </c>
      <c r="V1754" s="0" t="s">
        <v>1578</v>
      </c>
      <c r="W1754" s="0" t="s">
        <v>1559</v>
      </c>
      <c r="X1754" s="0" t="s">
        <v>1535</v>
      </c>
      <c r="Y1754" s="0" t="s">
        <v>1310</v>
      </c>
      <c r="Z1754" s="0" t="s">
        <v>571</v>
      </c>
      <c r="AA1754" s="0" t="n">
        <v>807635</v>
      </c>
      <c r="AB1754" s="215" t="n">
        <v>37036.875</v>
      </c>
      <c r="AC1754" s="215" t="n">
        <v>37036.875</v>
      </c>
    </row>
    <row r="1755" customFormat="false" ht="12.75" hidden="false" customHeight="false" outlineLevel="0" collapsed="false">
      <c r="A1755" s="208" t="str">
        <f aca="false">B1755&amp;" "&amp;C1755&amp;" "&amp;D1755</f>
        <v>US Natural Gas Physical</v>
      </c>
      <c r="B1755" s="208" t="str">
        <f aca="false">IF((LEFT(N1755,2)="US"),"US","")</f>
        <v>US</v>
      </c>
      <c r="C1755" s="208" t="str">
        <f aca="false">M1755</f>
        <v>Natural Gas</v>
      </c>
      <c r="D1755" s="208" t="str">
        <f aca="false">IF(ISNUMBER(FIND("Phy",N1755))=TRUE(),"Physical","Financial")</f>
        <v>Physical</v>
      </c>
      <c r="E1755" s="208" t="n">
        <f aca="false">IF(VLOOKUP(S1755,'DD-Lookup'!$J$6:$L$50,3,FALSE())="Monthly",(YEAR(AC1755)-YEAR(AB1755))*12+MONTH(AC1755)-MONTH(AB1755)+1,(AC1755-AB1755+1))</f>
        <v>1</v>
      </c>
      <c r="F1755" s="239" t="n">
        <f aca="false">E1755*SUM(P1755:Q1755)</f>
        <v>600</v>
      </c>
      <c r="G1755" s="214" t="n">
        <v>1290077</v>
      </c>
      <c r="H1755" s="215" t="n">
        <v>37035.3636805556</v>
      </c>
      <c r="I1755" s="0" t="s">
        <v>2037</v>
      </c>
      <c r="M1755" s="0" t="s">
        <v>858</v>
      </c>
      <c r="N1755" s="0" t="s">
        <v>1305</v>
      </c>
      <c r="O1755" s="0" t="s">
        <v>1787</v>
      </c>
      <c r="P1755" s="216" t="n">
        <v>600</v>
      </c>
      <c r="S1755" s="0" t="s">
        <v>1026</v>
      </c>
      <c r="T1755" s="0" t="s">
        <v>784</v>
      </c>
      <c r="U1755" s="218" t="n">
        <v>4.07</v>
      </c>
      <c r="V1755" s="0" t="s">
        <v>2038</v>
      </c>
      <c r="W1755" s="0" t="s">
        <v>1422</v>
      </c>
      <c r="X1755" s="0" t="s">
        <v>1639</v>
      </c>
      <c r="Y1755" s="0" t="s">
        <v>1310</v>
      </c>
      <c r="Z1755" s="0" t="s">
        <v>571</v>
      </c>
      <c r="AA1755" s="0" t="n">
        <v>807636</v>
      </c>
      <c r="AB1755" s="215" t="n">
        <v>37036.875</v>
      </c>
      <c r="AC1755" s="215" t="n">
        <v>37036.875</v>
      </c>
    </row>
    <row r="1756" customFormat="false" ht="12.75" hidden="false" customHeight="false" outlineLevel="0" collapsed="false">
      <c r="A1756" s="208" t="str">
        <f aca="false">B1756&amp;" "&amp;C1756&amp;" "&amp;D1756</f>
        <v>US Natural Gas Physical</v>
      </c>
      <c r="B1756" s="208" t="str">
        <f aca="false">IF((LEFT(N1756,2)="US"),"US","")</f>
        <v>US</v>
      </c>
      <c r="C1756" s="208" t="str">
        <f aca="false">M1756</f>
        <v>Natural Gas</v>
      </c>
      <c r="D1756" s="208" t="str">
        <f aca="false">IF(ISNUMBER(FIND("Phy",N1756))=TRUE(),"Physical","Financial")</f>
        <v>Physical</v>
      </c>
      <c r="E1756" s="208" t="n">
        <f aca="false">IF(VLOOKUP(S1756,'DD-Lookup'!$J$6:$L$50,3,FALSE())="Monthly",(YEAR(AC1756)-YEAR(AB1756))*12+MONTH(AC1756)-MONTH(AB1756)+1,(AC1756-AB1756+1))</f>
        <v>1</v>
      </c>
      <c r="F1756" s="239" t="n">
        <f aca="false">E1756*SUM(P1756:Q1756)</f>
        <v>939</v>
      </c>
      <c r="G1756" s="214" t="n">
        <v>1290078</v>
      </c>
      <c r="H1756" s="215" t="n">
        <v>37035.3636921296</v>
      </c>
      <c r="I1756" s="0" t="s">
        <v>1672</v>
      </c>
      <c r="M1756" s="0" t="s">
        <v>858</v>
      </c>
      <c r="N1756" s="0" t="s">
        <v>1305</v>
      </c>
      <c r="O1756" s="0" t="s">
        <v>1438</v>
      </c>
      <c r="P1756" s="216" t="n">
        <v>939</v>
      </c>
      <c r="S1756" s="0" t="s">
        <v>1026</v>
      </c>
      <c r="T1756" s="0" t="s">
        <v>784</v>
      </c>
      <c r="U1756" s="218" t="n">
        <v>4.36</v>
      </c>
      <c r="V1756" s="0" t="s">
        <v>2234</v>
      </c>
      <c r="W1756" s="0" t="s">
        <v>1439</v>
      </c>
      <c r="X1756" s="0" t="s">
        <v>1440</v>
      </c>
      <c r="Y1756" s="0" t="s">
        <v>1310</v>
      </c>
      <c r="Z1756" s="0" t="s">
        <v>571</v>
      </c>
      <c r="AA1756" s="0" t="n">
        <v>807637</v>
      </c>
      <c r="AB1756" s="215" t="n">
        <v>37036.875</v>
      </c>
      <c r="AC1756" s="215" t="n">
        <v>37036.875</v>
      </c>
    </row>
    <row r="1757" customFormat="false" ht="12.75" hidden="false" customHeight="false" outlineLevel="0" collapsed="false">
      <c r="A1757" s="208" t="str">
        <f aca="false">B1757&amp;" "&amp;C1757&amp;" "&amp;D1757</f>
        <v>US Natural Gas Physical</v>
      </c>
      <c r="B1757" s="208" t="str">
        <f aca="false">IF((LEFT(N1757,2)="US"),"US","")</f>
        <v>US</v>
      </c>
      <c r="C1757" s="208" t="str">
        <f aca="false">M1757</f>
        <v>Natural Gas</v>
      </c>
      <c r="D1757" s="208" t="str">
        <f aca="false">IF(ISNUMBER(FIND("Phy",N1757))=TRUE(),"Physical","Financial")</f>
        <v>Physical</v>
      </c>
      <c r="E1757" s="208" t="n">
        <f aca="false">IF(VLOOKUP(S1757,'DD-Lookup'!$J$6:$L$50,3,FALSE())="Monthly",(YEAR(AC1757)-YEAR(AB1757))*12+MONTH(AC1757)-MONTH(AB1757)+1,(AC1757-AB1757+1))</f>
        <v>1</v>
      </c>
      <c r="F1757" s="239" t="n">
        <f aca="false">E1757*SUM(P1757:Q1757)</f>
        <v>10000</v>
      </c>
      <c r="G1757" s="214" t="n">
        <v>1290081</v>
      </c>
      <c r="H1757" s="215" t="n">
        <v>37035.3637152778</v>
      </c>
      <c r="I1757" s="0" t="s">
        <v>1500</v>
      </c>
      <c r="M1757" s="0" t="s">
        <v>858</v>
      </c>
      <c r="N1757" s="0" t="s">
        <v>1305</v>
      </c>
      <c r="O1757" s="0" t="s">
        <v>1557</v>
      </c>
      <c r="P1757" s="216" t="n">
        <v>10000</v>
      </c>
      <c r="S1757" s="0" t="s">
        <v>1026</v>
      </c>
      <c r="T1757" s="0" t="s">
        <v>784</v>
      </c>
      <c r="U1757" s="218" t="n">
        <v>12.725</v>
      </c>
      <c r="V1757" s="0" t="s">
        <v>1578</v>
      </c>
      <c r="W1757" s="0" t="s">
        <v>1559</v>
      </c>
      <c r="X1757" s="0" t="s">
        <v>1535</v>
      </c>
      <c r="Y1757" s="0" t="s">
        <v>1310</v>
      </c>
      <c r="Z1757" s="0" t="s">
        <v>571</v>
      </c>
      <c r="AA1757" s="0" t="n">
        <v>807638</v>
      </c>
      <c r="AB1757" s="215" t="n">
        <v>37036.875</v>
      </c>
      <c r="AC1757" s="215" t="n">
        <v>37036.875</v>
      </c>
    </row>
    <row r="1758" customFormat="false" ht="12.75" hidden="false" customHeight="false" outlineLevel="0" collapsed="false">
      <c r="A1758" s="208" t="str">
        <f aca="false">B1758&amp;" "&amp;C1758&amp;" "&amp;D1758</f>
        <v>US Natural Gas Physical</v>
      </c>
      <c r="B1758" s="208" t="str">
        <f aca="false">IF((LEFT(N1758,2)="US"),"US","")</f>
        <v>US</v>
      </c>
      <c r="C1758" s="208" t="str">
        <f aca="false">M1758</f>
        <v>Natural Gas</v>
      </c>
      <c r="D1758" s="208" t="str">
        <f aca="false">IF(ISNUMBER(FIND("Phy",N1758))=TRUE(),"Physical","Financial")</f>
        <v>Physical</v>
      </c>
      <c r="E1758" s="208" t="n">
        <f aca="false">IF(VLOOKUP(S1758,'DD-Lookup'!$J$6:$L$50,3,FALSE())="Monthly",(YEAR(AC1758)-YEAR(AB1758))*12+MONTH(AC1758)-MONTH(AB1758)+1,(AC1758-AB1758+1))</f>
        <v>1</v>
      </c>
      <c r="F1758" s="239" t="n">
        <f aca="false">E1758*SUM(P1758:Q1758)</f>
        <v>5669</v>
      </c>
      <c r="G1758" s="214" t="n">
        <v>1290080</v>
      </c>
      <c r="H1758" s="215" t="n">
        <v>37035.3637152778</v>
      </c>
      <c r="I1758" s="0" t="s">
        <v>1183</v>
      </c>
      <c r="M1758" s="0" t="s">
        <v>858</v>
      </c>
      <c r="N1758" s="0" t="s">
        <v>1305</v>
      </c>
      <c r="O1758" s="0" t="s">
        <v>2235</v>
      </c>
      <c r="Q1758" s="216" t="n">
        <v>5669</v>
      </c>
      <c r="S1758" s="0" t="s">
        <v>1026</v>
      </c>
      <c r="T1758" s="0" t="s">
        <v>784</v>
      </c>
      <c r="U1758" s="218" t="n">
        <v>4.07</v>
      </c>
      <c r="V1758" s="0" t="s">
        <v>1307</v>
      </c>
      <c r="W1758" s="0" t="s">
        <v>1439</v>
      </c>
      <c r="X1758" s="0" t="s">
        <v>2236</v>
      </c>
      <c r="Y1758" s="0" t="s">
        <v>1310</v>
      </c>
      <c r="Z1758" s="0" t="s">
        <v>571</v>
      </c>
      <c r="AA1758" s="0" t="n">
        <v>807639</v>
      </c>
      <c r="AB1758" s="215" t="n">
        <v>37036.875</v>
      </c>
      <c r="AC1758" s="215" t="n">
        <v>37036.875</v>
      </c>
    </row>
    <row r="1759" customFormat="false" ht="12.75" hidden="false" customHeight="false" outlineLevel="0" collapsed="false">
      <c r="A1759" s="208" t="str">
        <f aca="false">B1759&amp;" "&amp;C1759&amp;" "&amp;D1759</f>
        <v>US Natural Gas Financial</v>
      </c>
      <c r="B1759" s="208" t="str">
        <f aca="false">IF((LEFT(N1759,2)="US"),"US","")</f>
        <v>US</v>
      </c>
      <c r="C1759" s="208" t="str">
        <f aca="false">M1759</f>
        <v>Natural Gas</v>
      </c>
      <c r="D1759" s="208" t="str">
        <f aca="false">IF(ISNUMBER(FIND("Phy",N1759))=TRUE(),"Physical","Financial")</f>
        <v>Financial</v>
      </c>
      <c r="E1759" s="208" t="n">
        <f aca="false">IF(VLOOKUP(S1759,'DD-Lookup'!$J$6:$L$50,3,FALSE())="Monthly",(YEAR(AC1759)-YEAR(AB1759))*12+MONTH(AC1759)-MONTH(AB1759)+1,(AC1759-AB1759+1))</f>
        <v>153</v>
      </c>
      <c r="F1759" s="239" t="n">
        <f aca="false">E1759*SUM(P1759:Q1759)</f>
        <v>765000</v>
      </c>
      <c r="G1759" s="214" t="n">
        <v>1290082</v>
      </c>
      <c r="H1759" s="215" t="n">
        <v>37035.3637615741</v>
      </c>
      <c r="I1759" s="0" t="s">
        <v>600</v>
      </c>
      <c r="M1759" s="0" t="s">
        <v>858</v>
      </c>
      <c r="N1759" s="0" t="s">
        <v>1024</v>
      </c>
      <c r="O1759" s="0" t="s">
        <v>1303</v>
      </c>
      <c r="P1759" s="216" t="n">
        <v>5000</v>
      </c>
      <c r="S1759" s="0" t="s">
        <v>1026</v>
      </c>
      <c r="T1759" s="0" t="s">
        <v>784</v>
      </c>
      <c r="U1759" s="218" t="n">
        <v>4.325</v>
      </c>
      <c r="V1759" s="0" t="s">
        <v>2082</v>
      </c>
      <c r="W1759" s="0" t="s">
        <v>1028</v>
      </c>
      <c r="X1759" s="0" t="s">
        <v>1029</v>
      </c>
      <c r="Y1759" s="0" t="s">
        <v>838</v>
      </c>
      <c r="Z1759" s="0" t="s">
        <v>571</v>
      </c>
      <c r="AA1759" s="0" t="s">
        <v>2237</v>
      </c>
      <c r="AB1759" s="215" t="n">
        <v>37043</v>
      </c>
      <c r="AC1759" s="215" t="n">
        <v>37195</v>
      </c>
    </row>
    <row r="1760" customFormat="false" ht="12.75" hidden="false" customHeight="false" outlineLevel="0" collapsed="false">
      <c r="A1760" s="208" t="str">
        <f aca="false">B1760&amp;" "&amp;C1760&amp;" "&amp;D1760</f>
        <v>US Natural Gas Financial</v>
      </c>
      <c r="B1760" s="208" t="str">
        <f aca="false">IF((LEFT(N1760,2)="US"),"US","")</f>
        <v>US</v>
      </c>
      <c r="C1760" s="208" t="str">
        <f aca="false">M1760</f>
        <v>Natural Gas</v>
      </c>
      <c r="D1760" s="208" t="str">
        <f aca="false">IF(ISNUMBER(FIND("Phy",N1760))=TRUE(),"Physical","Financial")</f>
        <v>Financial</v>
      </c>
      <c r="E1760" s="208" t="n">
        <f aca="false">IF(VLOOKUP(S1760,'DD-Lookup'!$J$6:$L$50,3,FALSE())="Monthly",(YEAR(AC1760)-YEAR(AB1760))*12+MONTH(AC1760)-MONTH(AB1760)+1,(AC1760-AB1760+1))</f>
        <v>30</v>
      </c>
      <c r="F1760" s="239" t="n">
        <f aca="false">E1760*SUM(P1760:Q1760)</f>
        <v>150000</v>
      </c>
      <c r="G1760" s="214" t="n">
        <v>1290083</v>
      </c>
      <c r="H1760" s="215" t="n">
        <v>37035.3637615741</v>
      </c>
      <c r="I1760" s="0" t="s">
        <v>1694</v>
      </c>
      <c r="M1760" s="0" t="s">
        <v>858</v>
      </c>
      <c r="N1760" s="0" t="s">
        <v>1024</v>
      </c>
      <c r="O1760" s="0" t="s">
        <v>1025</v>
      </c>
      <c r="P1760" s="216" t="n">
        <v>5000</v>
      </c>
      <c r="S1760" s="0" t="s">
        <v>1026</v>
      </c>
      <c r="T1760" s="0" t="s">
        <v>784</v>
      </c>
      <c r="U1760" s="218" t="n">
        <v>4.2</v>
      </c>
      <c r="V1760" s="0" t="s">
        <v>1695</v>
      </c>
      <c r="W1760" s="0" t="s">
        <v>1028</v>
      </c>
      <c r="X1760" s="0" t="s">
        <v>1029</v>
      </c>
      <c r="Y1760" s="0" t="s">
        <v>838</v>
      </c>
      <c r="Z1760" s="0" t="s">
        <v>571</v>
      </c>
      <c r="AA1760" s="0" t="s">
        <v>2238</v>
      </c>
      <c r="AB1760" s="215" t="n">
        <v>37043.875</v>
      </c>
      <c r="AC1760" s="215" t="n">
        <v>37072.875</v>
      </c>
    </row>
    <row r="1761" customFormat="false" ht="12.75" hidden="false" customHeight="false" outlineLevel="0" collapsed="false">
      <c r="A1761" s="208" t="str">
        <f aca="false">B1761&amp;" "&amp;C1761&amp;" "&amp;D1761</f>
        <v>US Natural Gas Physical</v>
      </c>
      <c r="B1761" s="208" t="str">
        <f aca="false">IF((LEFT(N1761,2)="US"),"US","")</f>
        <v>US</v>
      </c>
      <c r="C1761" s="208" t="str">
        <f aca="false">M1761</f>
        <v>Natural Gas</v>
      </c>
      <c r="D1761" s="208" t="str">
        <f aca="false">IF(ISNUMBER(FIND("Phy",N1761))=TRUE(),"Physical","Financial")</f>
        <v>Physical</v>
      </c>
      <c r="E1761" s="208" t="n">
        <f aca="false">IF(VLOOKUP(S1761,'DD-Lookup'!$J$6:$L$50,3,FALSE())="Monthly",(YEAR(AC1761)-YEAR(AB1761))*12+MONTH(AC1761)-MONTH(AB1761)+1,(AC1761-AB1761+1))</f>
        <v>1</v>
      </c>
      <c r="F1761" s="239" t="n">
        <f aca="false">E1761*SUM(P1761:Q1761)</f>
        <v>4735</v>
      </c>
      <c r="G1761" s="214" t="n">
        <v>1290084</v>
      </c>
      <c r="H1761" s="215" t="n">
        <v>37035.3638078704</v>
      </c>
      <c r="I1761" s="0" t="s">
        <v>1358</v>
      </c>
      <c r="M1761" s="0" t="s">
        <v>858</v>
      </c>
      <c r="N1761" s="0" t="s">
        <v>1305</v>
      </c>
      <c r="O1761" s="0" t="s">
        <v>1378</v>
      </c>
      <c r="P1761" s="216" t="n">
        <v>4735</v>
      </c>
      <c r="S1761" s="0" t="s">
        <v>1026</v>
      </c>
      <c r="T1761" s="0" t="s">
        <v>784</v>
      </c>
      <c r="U1761" s="218" t="n">
        <v>4.0425</v>
      </c>
      <c r="V1761" s="0" t="s">
        <v>1373</v>
      </c>
      <c r="W1761" s="0" t="s">
        <v>1361</v>
      </c>
      <c r="X1761" s="0" t="s">
        <v>1362</v>
      </c>
      <c r="Y1761" s="0" t="s">
        <v>1310</v>
      </c>
      <c r="Z1761" s="0" t="s">
        <v>571</v>
      </c>
      <c r="AA1761" s="0" t="n">
        <v>807640</v>
      </c>
      <c r="AB1761" s="215" t="n">
        <v>37036.875</v>
      </c>
      <c r="AC1761" s="215" t="n">
        <v>37036.875</v>
      </c>
    </row>
    <row r="1762" customFormat="false" ht="12.75" hidden="false" customHeight="false" outlineLevel="0" collapsed="false">
      <c r="A1762" s="208" t="str">
        <f aca="false">B1762&amp;" "&amp;C1762&amp;" "&amp;D1762</f>
        <v>US Natural Gas Physical</v>
      </c>
      <c r="B1762" s="208" t="str">
        <f aca="false">IF((LEFT(N1762,2)="US"),"US","")</f>
        <v>US</v>
      </c>
      <c r="C1762" s="208" t="str">
        <f aca="false">M1762</f>
        <v>Natural Gas</v>
      </c>
      <c r="D1762" s="208" t="str">
        <f aca="false">IF(ISNUMBER(FIND("Phy",N1762))=TRUE(),"Physical","Financial")</f>
        <v>Physical</v>
      </c>
      <c r="E1762" s="208" t="n">
        <f aca="false">IF(VLOOKUP(S1762,'DD-Lookup'!$J$6:$L$50,3,FALSE())="Monthly",(YEAR(AC1762)-YEAR(AB1762))*12+MONTH(AC1762)-MONTH(AB1762)+1,(AC1762-AB1762+1))</f>
        <v>1</v>
      </c>
      <c r="F1762" s="239" t="n">
        <f aca="false">E1762*SUM(P1762:Q1762)</f>
        <v>10000</v>
      </c>
      <c r="G1762" s="214" t="n">
        <v>1290085</v>
      </c>
      <c r="H1762" s="215" t="n">
        <v>37035.3638888889</v>
      </c>
      <c r="I1762" s="0" t="s">
        <v>593</v>
      </c>
      <c r="M1762" s="0" t="s">
        <v>858</v>
      </c>
      <c r="N1762" s="0" t="s">
        <v>1305</v>
      </c>
      <c r="O1762" s="0" t="s">
        <v>1533</v>
      </c>
      <c r="P1762" s="216" t="n">
        <v>10000</v>
      </c>
      <c r="S1762" s="0" t="s">
        <v>1026</v>
      </c>
      <c r="T1762" s="0" t="s">
        <v>784</v>
      </c>
      <c r="U1762" s="218" t="n">
        <v>4.025</v>
      </c>
      <c r="V1762" s="0" t="s">
        <v>1534</v>
      </c>
      <c r="W1762" s="0" t="s">
        <v>1514</v>
      </c>
      <c r="X1762" s="0" t="s">
        <v>1535</v>
      </c>
      <c r="Y1762" s="0" t="s">
        <v>1310</v>
      </c>
      <c r="Z1762" s="0" t="s">
        <v>571</v>
      </c>
      <c r="AA1762" s="0" t="n">
        <v>807641</v>
      </c>
      <c r="AB1762" s="215" t="n">
        <v>37036.875</v>
      </c>
      <c r="AC1762" s="215" t="n">
        <v>37036.875</v>
      </c>
    </row>
    <row r="1763" customFormat="false" ht="12.75" hidden="false" customHeight="false" outlineLevel="0" collapsed="false">
      <c r="A1763" s="208" t="str">
        <f aca="false">B1763&amp;" "&amp;C1763&amp;" "&amp;D1763</f>
        <v>US Petchems Financial</v>
      </c>
      <c r="B1763" s="208" t="str">
        <f aca="false">IF((LEFT(N1763,2)="US"),"US","")</f>
        <v>US</v>
      </c>
      <c r="C1763" s="208" t="str">
        <f aca="false">M1763</f>
        <v>Petchems</v>
      </c>
      <c r="D1763" s="208" t="str">
        <f aca="false">IF(ISNUMBER(FIND("Phy",N1763))=TRUE(),"Physical","Financial")</f>
        <v>Financial</v>
      </c>
      <c r="E1763" s="208" t="n">
        <f aca="false">IF(VLOOKUP(S1763,'DD-Lookup'!$J$6:$L$50,3,FALSE())="Monthly",(YEAR(AC1763)-YEAR(AB1763))*12+MONTH(AC1763)-MONTH(AB1763)+1,(AC1763-AB1763+1))</f>
        <v>1</v>
      </c>
      <c r="F1763" s="239" t="n">
        <f aca="false">E1763*SUM(P1763:Q1763)</f>
        <v>10000</v>
      </c>
      <c r="G1763" s="214" t="n">
        <v>1290086</v>
      </c>
      <c r="H1763" s="215" t="n">
        <v>37035.3639236111</v>
      </c>
      <c r="I1763" s="0" t="s">
        <v>2239</v>
      </c>
      <c r="M1763" s="0" t="s">
        <v>2240</v>
      </c>
      <c r="N1763" s="0" t="s">
        <v>2241</v>
      </c>
      <c r="O1763" s="0" t="s">
        <v>2242</v>
      </c>
      <c r="P1763" s="216" t="n">
        <v>10000</v>
      </c>
      <c r="S1763" s="0" t="s">
        <v>2243</v>
      </c>
      <c r="T1763" s="0" t="s">
        <v>784</v>
      </c>
      <c r="U1763" s="218" t="n">
        <v>1.12</v>
      </c>
      <c r="V1763" s="0" t="s">
        <v>2244</v>
      </c>
      <c r="W1763" s="0" t="s">
        <v>2245</v>
      </c>
      <c r="X1763" s="0" t="s">
        <v>2246</v>
      </c>
      <c r="Y1763" s="0" t="s">
        <v>847</v>
      </c>
      <c r="Z1763" s="0" t="s">
        <v>571</v>
      </c>
      <c r="AA1763" s="0" t="n">
        <v>106900</v>
      </c>
      <c r="AB1763" s="215" t="n">
        <v>37073.875</v>
      </c>
      <c r="AC1763" s="215" t="n">
        <v>37103.875</v>
      </c>
    </row>
    <row r="1764" customFormat="false" ht="12.75" hidden="false" customHeight="false" outlineLevel="0" collapsed="false">
      <c r="A1764" s="208" t="str">
        <f aca="false">B1764&amp;" "&amp;C1764&amp;" "&amp;D1764</f>
        <v>US Natural Gas Physical</v>
      </c>
      <c r="B1764" s="208" t="str">
        <f aca="false">IF((LEFT(N1764,2)="US"),"US","")</f>
        <v>US</v>
      </c>
      <c r="C1764" s="208" t="str">
        <f aca="false">M1764</f>
        <v>Natural Gas</v>
      </c>
      <c r="D1764" s="208" t="str">
        <f aca="false">IF(ISNUMBER(FIND("Phy",N1764))=TRUE(),"Physical","Financial")</f>
        <v>Physical</v>
      </c>
      <c r="E1764" s="208" t="n">
        <f aca="false">IF(VLOOKUP(S1764,'DD-Lookup'!$J$6:$L$50,3,FALSE())="Monthly",(YEAR(AC1764)-YEAR(AB1764))*12+MONTH(AC1764)-MONTH(AB1764)+1,(AC1764-AB1764+1))</f>
        <v>1</v>
      </c>
      <c r="F1764" s="239" t="n">
        <f aca="false">E1764*SUM(P1764:Q1764)</f>
        <v>20000</v>
      </c>
      <c r="G1764" s="214" t="n">
        <v>1290087</v>
      </c>
      <c r="H1764" s="215" t="n">
        <v>37035.3639583333</v>
      </c>
      <c r="I1764" s="0" t="s">
        <v>1505</v>
      </c>
      <c r="M1764" s="0" t="s">
        <v>858</v>
      </c>
      <c r="N1764" s="0" t="s">
        <v>1305</v>
      </c>
      <c r="O1764" s="0" t="s">
        <v>1491</v>
      </c>
      <c r="Q1764" s="216" t="n">
        <v>20000</v>
      </c>
      <c r="S1764" s="0" t="s">
        <v>1026</v>
      </c>
      <c r="T1764" s="0" t="s">
        <v>784</v>
      </c>
      <c r="U1764" s="218" t="n">
        <v>4.385</v>
      </c>
      <c r="V1764" s="0" t="s">
        <v>2247</v>
      </c>
      <c r="W1764" s="0" t="s">
        <v>1493</v>
      </c>
      <c r="X1764" s="0" t="s">
        <v>1494</v>
      </c>
      <c r="Y1764" s="0" t="s">
        <v>1310</v>
      </c>
      <c r="Z1764" s="0" t="s">
        <v>571</v>
      </c>
      <c r="AA1764" s="0" t="n">
        <v>807642</v>
      </c>
      <c r="AB1764" s="215" t="n">
        <v>37036.875</v>
      </c>
      <c r="AC1764" s="215" t="n">
        <v>37036.875</v>
      </c>
    </row>
    <row r="1765" customFormat="false" ht="12.75" hidden="false" customHeight="false" outlineLevel="0" collapsed="false">
      <c r="A1765" s="208" t="str">
        <f aca="false">B1765&amp;" "&amp;C1765&amp;" "&amp;D1765</f>
        <v>US Natural Gas Financial</v>
      </c>
      <c r="B1765" s="208" t="str">
        <f aca="false">IF((LEFT(N1765,2)="US"),"US","")</f>
        <v>US</v>
      </c>
      <c r="C1765" s="208" t="str">
        <f aca="false">M1765</f>
        <v>Natural Gas</v>
      </c>
      <c r="D1765" s="208" t="str">
        <f aca="false">IF(ISNUMBER(FIND("Phy",N1765))=TRUE(),"Physical","Financial")</f>
        <v>Financial</v>
      </c>
      <c r="E1765" s="208" t="n">
        <f aca="false">IF(VLOOKUP(S1765,'DD-Lookup'!$J$6:$L$50,3,FALSE())="Monthly",(YEAR(AC1765)-YEAR(AB1765))*12+MONTH(AC1765)-MONTH(AB1765)+1,(AC1765-AB1765+1))</f>
        <v>153</v>
      </c>
      <c r="F1765" s="239" t="n">
        <f aca="false">E1765*SUM(P1765:Q1765)</f>
        <v>765000</v>
      </c>
      <c r="G1765" s="214" t="n">
        <v>1290088</v>
      </c>
      <c r="H1765" s="215" t="n">
        <v>37035.3639699074</v>
      </c>
      <c r="I1765" s="0" t="s">
        <v>1141</v>
      </c>
      <c r="M1765" s="0" t="s">
        <v>858</v>
      </c>
      <c r="N1765" s="0" t="s">
        <v>1024</v>
      </c>
      <c r="O1765" s="0" t="s">
        <v>1303</v>
      </c>
      <c r="P1765" s="216" t="n">
        <v>5000</v>
      </c>
      <c r="S1765" s="0" t="s">
        <v>1026</v>
      </c>
      <c r="T1765" s="0" t="s">
        <v>784</v>
      </c>
      <c r="U1765" s="218" t="n">
        <v>4.325</v>
      </c>
      <c r="V1765" s="0" t="s">
        <v>2248</v>
      </c>
      <c r="W1765" s="0" t="s">
        <v>1028</v>
      </c>
      <c r="X1765" s="0" t="s">
        <v>1029</v>
      </c>
      <c r="Y1765" s="0" t="s">
        <v>838</v>
      </c>
      <c r="Z1765" s="0" t="s">
        <v>571</v>
      </c>
      <c r="AA1765" s="0" t="s">
        <v>2249</v>
      </c>
      <c r="AB1765" s="215" t="n">
        <v>37043</v>
      </c>
      <c r="AC1765" s="215" t="n">
        <v>37195</v>
      </c>
    </row>
    <row r="1766" customFormat="false" ht="12.75" hidden="false" customHeight="false" outlineLevel="0" collapsed="false">
      <c r="A1766" s="208" t="str">
        <f aca="false">B1766&amp;" "&amp;C1766&amp;" "&amp;D1766</f>
        <v>US Natural Gas Financial</v>
      </c>
      <c r="B1766" s="208" t="str">
        <f aca="false">IF((LEFT(N1766,2)="US"),"US","")</f>
        <v>US</v>
      </c>
      <c r="C1766" s="208" t="str">
        <f aca="false">M1766</f>
        <v>Natural Gas</v>
      </c>
      <c r="D1766" s="208" t="str">
        <f aca="false">IF(ISNUMBER(FIND("Phy",N1766))=TRUE(),"Physical","Financial")</f>
        <v>Financial</v>
      </c>
      <c r="E1766" s="208" t="n">
        <f aca="false">IF(VLOOKUP(S1766,'DD-Lookup'!$J$6:$L$50,3,FALSE())="Monthly",(YEAR(AC1766)-YEAR(AB1766))*12+MONTH(AC1766)-MONTH(AB1766)+1,(AC1766-AB1766+1))</f>
        <v>151</v>
      </c>
      <c r="F1766" s="239" t="n">
        <f aca="false">E1766*SUM(P1766:Q1766)</f>
        <v>377500</v>
      </c>
      <c r="G1766" s="214" t="n">
        <v>1290089</v>
      </c>
      <c r="H1766" s="215" t="n">
        <v>37035.3640277778</v>
      </c>
      <c r="I1766" s="0" t="s">
        <v>1112</v>
      </c>
      <c r="M1766" s="0" t="s">
        <v>858</v>
      </c>
      <c r="N1766" s="0" t="s">
        <v>1024</v>
      </c>
      <c r="O1766" s="0" t="s">
        <v>1289</v>
      </c>
      <c r="P1766" s="216" t="n">
        <v>2500</v>
      </c>
      <c r="S1766" s="0" t="s">
        <v>1026</v>
      </c>
      <c r="T1766" s="0" t="s">
        <v>784</v>
      </c>
      <c r="U1766" s="218" t="n">
        <v>4.695</v>
      </c>
      <c r="V1766" s="0" t="s">
        <v>1910</v>
      </c>
      <c r="W1766" s="0" t="s">
        <v>1028</v>
      </c>
      <c r="X1766" s="0" t="s">
        <v>1029</v>
      </c>
      <c r="Y1766" s="0" t="s">
        <v>838</v>
      </c>
      <c r="Z1766" s="0" t="s">
        <v>571</v>
      </c>
      <c r="AA1766" s="0" t="s">
        <v>2250</v>
      </c>
      <c r="AB1766" s="215" t="n">
        <v>37196</v>
      </c>
      <c r="AC1766" s="215" t="n">
        <v>37346</v>
      </c>
    </row>
    <row r="1767" customFormat="false" ht="12.75" hidden="false" customHeight="false" outlineLevel="0" collapsed="false">
      <c r="A1767" s="208" t="str">
        <f aca="false">B1767&amp;" "&amp;C1767&amp;" "&amp;D1767</f>
        <v>US Natural Gas Physical</v>
      </c>
      <c r="B1767" s="208" t="str">
        <f aca="false">IF((LEFT(N1767,2)="US"),"US","")</f>
        <v>US</v>
      </c>
      <c r="C1767" s="208" t="str">
        <f aca="false">M1767</f>
        <v>Natural Gas</v>
      </c>
      <c r="D1767" s="208" t="str">
        <f aca="false">IF(ISNUMBER(FIND("Phy",N1767))=TRUE(),"Physical","Financial")</f>
        <v>Physical</v>
      </c>
      <c r="E1767" s="208" t="n">
        <f aca="false">IF(VLOOKUP(S1767,'DD-Lookup'!$J$6:$L$50,3,FALSE())="Monthly",(YEAR(AC1767)-YEAR(AB1767))*12+MONTH(AC1767)-MONTH(AB1767)+1,(AC1767-AB1767+1))</f>
        <v>1</v>
      </c>
      <c r="F1767" s="239" t="n">
        <f aca="false">E1767*SUM(P1767:Q1767)</f>
        <v>9000</v>
      </c>
      <c r="G1767" s="214" t="n">
        <v>1290091</v>
      </c>
      <c r="H1767" s="215" t="n">
        <v>37035.3640509259</v>
      </c>
      <c r="I1767" s="0" t="s">
        <v>593</v>
      </c>
      <c r="M1767" s="0" t="s">
        <v>858</v>
      </c>
      <c r="N1767" s="0" t="s">
        <v>1305</v>
      </c>
      <c r="O1767" s="0" t="s">
        <v>1313</v>
      </c>
      <c r="Q1767" s="216" t="n">
        <v>9000</v>
      </c>
      <c r="S1767" s="0" t="s">
        <v>1026</v>
      </c>
      <c r="T1767" s="0" t="s">
        <v>784</v>
      </c>
      <c r="U1767" s="218" t="n">
        <v>4.09</v>
      </c>
      <c r="V1767" s="0" t="s">
        <v>1424</v>
      </c>
      <c r="W1767" s="0" t="s">
        <v>1314</v>
      </c>
      <c r="X1767" s="0" t="s">
        <v>1315</v>
      </c>
      <c r="Y1767" s="0" t="s">
        <v>1310</v>
      </c>
      <c r="Z1767" s="0" t="s">
        <v>571</v>
      </c>
      <c r="AA1767" s="0" t="n">
        <v>807644</v>
      </c>
      <c r="AB1767" s="215" t="n">
        <v>37036.875</v>
      </c>
      <c r="AC1767" s="215" t="n">
        <v>37036.875</v>
      </c>
    </row>
    <row r="1768" customFormat="false" ht="12.75" hidden="false" customHeight="false" outlineLevel="0" collapsed="false">
      <c r="A1768" s="208" t="str">
        <f aca="false">B1768&amp;" "&amp;C1768&amp;" "&amp;D1768</f>
        <v>US Natural Gas Financial</v>
      </c>
      <c r="B1768" s="208" t="str">
        <f aca="false">IF((LEFT(N1768,2)="US"),"US","")</f>
        <v>US</v>
      </c>
      <c r="C1768" s="208" t="str">
        <f aca="false">M1768</f>
        <v>Natural Gas</v>
      </c>
      <c r="D1768" s="208" t="str">
        <f aca="false">IF(ISNUMBER(FIND("Phy",N1768))=TRUE(),"Physical","Financial")</f>
        <v>Financial</v>
      </c>
      <c r="E1768" s="208" t="n">
        <f aca="false">IF(VLOOKUP(S1768,'DD-Lookup'!$J$6:$L$50,3,FALSE())="Monthly",(YEAR(AC1768)-YEAR(AB1768))*12+MONTH(AC1768)-MONTH(AB1768)+1,(AC1768-AB1768+1))</f>
        <v>31</v>
      </c>
      <c r="F1768" s="239" t="n">
        <f aca="false">E1768*SUM(P1768:Q1768)</f>
        <v>310000</v>
      </c>
      <c r="G1768" s="214" t="n">
        <v>1290092</v>
      </c>
      <c r="H1768" s="215" t="n">
        <v>37035.3640856482</v>
      </c>
      <c r="I1768" s="0" t="s">
        <v>1066</v>
      </c>
      <c r="M1768" s="0" t="s">
        <v>858</v>
      </c>
      <c r="N1768" s="0" t="s">
        <v>1024</v>
      </c>
      <c r="O1768" s="0" t="s">
        <v>1099</v>
      </c>
      <c r="Q1768" s="216" t="n">
        <v>10000</v>
      </c>
      <c r="S1768" s="0" t="s">
        <v>1026</v>
      </c>
      <c r="T1768" s="0" t="s">
        <v>784</v>
      </c>
      <c r="U1768" s="218" t="n">
        <v>4.2775</v>
      </c>
      <c r="V1768" s="0" t="s">
        <v>2132</v>
      </c>
      <c r="W1768" s="0" t="s">
        <v>1028</v>
      </c>
      <c r="X1768" s="0" t="s">
        <v>1029</v>
      </c>
      <c r="Y1768" s="0" t="s">
        <v>838</v>
      </c>
      <c r="Z1768" s="0" t="s">
        <v>571</v>
      </c>
      <c r="AA1768" s="0" t="s">
        <v>2251</v>
      </c>
      <c r="AB1768" s="215" t="n">
        <v>37073.875</v>
      </c>
      <c r="AC1768" s="215" t="n">
        <v>37103.875</v>
      </c>
    </row>
    <row r="1769" customFormat="false" ht="12.75" hidden="false" customHeight="false" outlineLevel="0" collapsed="false">
      <c r="A1769" s="208" t="str">
        <f aca="false">B1769&amp;" "&amp;C1769&amp;" "&amp;D1769</f>
        <v>US Natural Gas Physical</v>
      </c>
      <c r="B1769" s="208" t="str">
        <f aca="false">IF((LEFT(N1769,2)="US"),"US","")</f>
        <v>US</v>
      </c>
      <c r="C1769" s="208" t="str">
        <f aca="false">M1769</f>
        <v>Natural Gas</v>
      </c>
      <c r="D1769" s="208" t="str">
        <f aca="false">IF(ISNUMBER(FIND("Phy",N1769))=TRUE(),"Physical","Financial")</f>
        <v>Physical</v>
      </c>
      <c r="E1769" s="208" t="n">
        <f aca="false">IF(VLOOKUP(S1769,'DD-Lookup'!$J$6:$L$50,3,FALSE())="Monthly",(YEAR(AC1769)-YEAR(AB1769))*12+MONTH(AC1769)-MONTH(AB1769)+1,(AC1769-AB1769+1))</f>
        <v>1</v>
      </c>
      <c r="F1769" s="239" t="n">
        <f aca="false">E1769*SUM(P1769:Q1769)</f>
        <v>5000</v>
      </c>
      <c r="G1769" s="214" t="n">
        <v>1290095</v>
      </c>
      <c r="H1769" s="215" t="n">
        <v>37035.3641898148</v>
      </c>
      <c r="I1769" s="0" t="s">
        <v>1073</v>
      </c>
      <c r="M1769" s="0" t="s">
        <v>858</v>
      </c>
      <c r="N1769" s="0" t="s">
        <v>1305</v>
      </c>
      <c r="O1769" s="0" t="s">
        <v>1547</v>
      </c>
      <c r="P1769" s="216" t="n">
        <v>5000</v>
      </c>
      <c r="S1769" s="0" t="s">
        <v>1026</v>
      </c>
      <c r="T1769" s="0" t="s">
        <v>784</v>
      </c>
      <c r="U1769" s="218" t="n">
        <v>3.02</v>
      </c>
      <c r="V1769" s="0" t="s">
        <v>2252</v>
      </c>
      <c r="W1769" s="0" t="s">
        <v>1548</v>
      </c>
      <c r="X1769" s="0" t="s">
        <v>1535</v>
      </c>
      <c r="Y1769" s="0" t="s">
        <v>1310</v>
      </c>
      <c r="Z1769" s="0" t="s">
        <v>571</v>
      </c>
      <c r="AA1769" s="0" t="n">
        <v>807645</v>
      </c>
      <c r="AB1769" s="215" t="n">
        <v>37036.875</v>
      </c>
      <c r="AC1769" s="215" t="n">
        <v>37036.875</v>
      </c>
    </row>
    <row r="1770" customFormat="false" ht="12.75" hidden="false" customHeight="false" outlineLevel="0" collapsed="false">
      <c r="A1770" s="208" t="str">
        <f aca="false">B1770&amp;" "&amp;C1770&amp;" "&amp;D1770</f>
        <v> Metals Financial</v>
      </c>
      <c r="B1770" s="208" t="str">
        <f aca="false">IF((LEFT(N1770,2)="US"),"US","")</f>
        <v/>
      </c>
      <c r="C1770" s="208" t="str">
        <f aca="false">M1770</f>
        <v>Metals</v>
      </c>
      <c r="D1770" s="208" t="str">
        <f aca="false">IF(ISNUMBER(FIND("Phy",N1770))=TRUE(),"Physical","Financial")</f>
        <v>Financial</v>
      </c>
      <c r="E1770" s="208" t="n">
        <f aca="false">IF(VLOOKUP(S1770,'DD-Lookup'!$J$6:$L$50,3,FALSE())="Monthly",(YEAR(AC1770)-YEAR(AB1770))*12+MONTH(AC1770)-MONTH(AB1770)+1,(AC1770-AB1770+1))</f>
        <v>1</v>
      </c>
      <c r="F1770" s="239" t="n">
        <f aca="false">E1770*SUM(P1770:Q1770)</f>
        <v>10</v>
      </c>
      <c r="G1770" s="214" t="n">
        <v>1290096</v>
      </c>
      <c r="H1770" s="215" t="n">
        <v>37035.3642361111</v>
      </c>
      <c r="I1770" s="0" t="s">
        <v>941</v>
      </c>
      <c r="M1770" s="0" t="s">
        <v>780</v>
      </c>
      <c r="N1770" s="0" t="s">
        <v>804</v>
      </c>
      <c r="O1770" s="0" t="s">
        <v>805</v>
      </c>
      <c r="Q1770" s="216" t="n">
        <v>10</v>
      </c>
      <c r="S1770" s="0" t="s">
        <v>783</v>
      </c>
      <c r="T1770" s="0" t="s">
        <v>784</v>
      </c>
      <c r="U1770" s="218" t="n">
        <v>1744</v>
      </c>
      <c r="V1770" s="0" t="s">
        <v>2253</v>
      </c>
      <c r="W1770" s="0" t="s">
        <v>803</v>
      </c>
      <c r="X1770" s="0" t="s">
        <v>787</v>
      </c>
      <c r="Y1770" s="0" t="s">
        <v>788</v>
      </c>
      <c r="Z1770" s="0" t="s">
        <v>789</v>
      </c>
      <c r="AA1770" s="0" t="n">
        <v>2150679</v>
      </c>
    </row>
    <row r="1771" customFormat="false" ht="12.75" hidden="false" customHeight="false" outlineLevel="0" collapsed="false">
      <c r="A1771" s="208" t="str">
        <f aca="false">B1771&amp;" "&amp;C1771&amp;" "&amp;D1771</f>
        <v>US Natural Gas Financial</v>
      </c>
      <c r="B1771" s="208" t="str">
        <f aca="false">IF((LEFT(N1771,2)="US"),"US","")</f>
        <v>US</v>
      </c>
      <c r="C1771" s="208" t="str">
        <f aca="false">M1771</f>
        <v>Natural Gas</v>
      </c>
      <c r="D1771" s="208" t="str">
        <f aca="false">IF(ISNUMBER(FIND("Phy",N1771))=TRUE(),"Physical","Financial")</f>
        <v>Financial</v>
      </c>
      <c r="E1771" s="208" t="n">
        <f aca="false">IF(VLOOKUP(S1771,'DD-Lookup'!$J$6:$L$50,3,FALSE())="Monthly",(YEAR(AC1771)-YEAR(AB1771))*12+MONTH(AC1771)-MONTH(AB1771)+1,(AC1771-AB1771+1))</f>
        <v>30</v>
      </c>
      <c r="F1771" s="239" t="n">
        <f aca="false">E1771*SUM(P1771:Q1771)</f>
        <v>150000</v>
      </c>
      <c r="G1771" s="214" t="n">
        <v>1290097</v>
      </c>
      <c r="H1771" s="215" t="n">
        <v>37035.3642476852</v>
      </c>
      <c r="I1771" s="0" t="s">
        <v>1112</v>
      </c>
      <c r="M1771" s="0" t="s">
        <v>858</v>
      </c>
      <c r="N1771" s="0" t="s">
        <v>1024</v>
      </c>
      <c r="O1771" s="0" t="s">
        <v>1025</v>
      </c>
      <c r="Q1771" s="216" t="n">
        <v>5000</v>
      </c>
      <c r="S1771" s="0" t="s">
        <v>1026</v>
      </c>
      <c r="T1771" s="0" t="s">
        <v>784</v>
      </c>
      <c r="U1771" s="218" t="n">
        <v>4.205</v>
      </c>
      <c r="V1771" s="0" t="s">
        <v>2126</v>
      </c>
      <c r="W1771" s="0" t="s">
        <v>1028</v>
      </c>
      <c r="X1771" s="0" t="s">
        <v>1029</v>
      </c>
      <c r="Y1771" s="0" t="s">
        <v>838</v>
      </c>
      <c r="Z1771" s="0" t="s">
        <v>571</v>
      </c>
      <c r="AA1771" s="0" t="s">
        <v>2254</v>
      </c>
      <c r="AB1771" s="215" t="n">
        <v>37043.875</v>
      </c>
      <c r="AC1771" s="215" t="n">
        <v>37072.875</v>
      </c>
    </row>
    <row r="1772" customFormat="false" ht="12.75" hidden="false" customHeight="false" outlineLevel="0" collapsed="false">
      <c r="A1772" s="208" t="str">
        <f aca="false">B1772&amp;" "&amp;C1772&amp;" "&amp;D1772</f>
        <v>US Natural Gas Physical</v>
      </c>
      <c r="B1772" s="208" t="str">
        <f aca="false">IF((LEFT(N1772,2)="US"),"US","")</f>
        <v>US</v>
      </c>
      <c r="C1772" s="208" t="str">
        <f aca="false">M1772</f>
        <v>Natural Gas</v>
      </c>
      <c r="D1772" s="208" t="str">
        <f aca="false">IF(ISNUMBER(FIND("Phy",N1772))=TRUE(),"Physical","Financial")</f>
        <v>Physical</v>
      </c>
      <c r="E1772" s="208" t="n">
        <f aca="false">IF(VLOOKUP(S1772,'DD-Lookup'!$J$6:$L$50,3,FALSE())="Monthly",(YEAR(AC1772)-YEAR(AB1772))*12+MONTH(AC1772)-MONTH(AB1772)+1,(AC1772-AB1772+1))</f>
        <v>1</v>
      </c>
      <c r="F1772" s="239" t="n">
        <f aca="false">E1772*SUM(P1772:Q1772)</f>
        <v>25000</v>
      </c>
      <c r="G1772" s="214" t="n">
        <v>1290099</v>
      </c>
      <c r="H1772" s="215" t="n">
        <v>37035.3642824074</v>
      </c>
      <c r="I1772" s="0" t="s">
        <v>593</v>
      </c>
      <c r="M1772" s="0" t="s">
        <v>858</v>
      </c>
      <c r="N1772" s="0" t="s">
        <v>1305</v>
      </c>
      <c r="O1772" s="0" t="s">
        <v>1432</v>
      </c>
      <c r="Q1772" s="216" t="n">
        <v>25000</v>
      </c>
      <c r="S1772" s="0" t="s">
        <v>1026</v>
      </c>
      <c r="T1772" s="0" t="s">
        <v>784</v>
      </c>
      <c r="U1772" s="218" t="n">
        <v>4.155</v>
      </c>
      <c r="V1772" s="0" t="s">
        <v>1543</v>
      </c>
      <c r="W1772" s="0" t="s">
        <v>1434</v>
      </c>
      <c r="X1772" s="0" t="s">
        <v>1435</v>
      </c>
      <c r="Y1772" s="0" t="s">
        <v>1310</v>
      </c>
      <c r="Z1772" s="0" t="s">
        <v>571</v>
      </c>
      <c r="AA1772" s="0" t="n">
        <v>807646</v>
      </c>
      <c r="AB1772" s="215" t="n">
        <v>37036.875</v>
      </c>
      <c r="AC1772" s="215" t="n">
        <v>37036.875</v>
      </c>
    </row>
    <row r="1773" customFormat="false" ht="12.75" hidden="false" customHeight="false" outlineLevel="0" collapsed="false">
      <c r="A1773" s="208" t="str">
        <f aca="false">B1773&amp;" "&amp;C1773&amp;" "&amp;D1773</f>
        <v>US Natural Gas Physical</v>
      </c>
      <c r="B1773" s="208" t="str">
        <f aca="false">IF((LEFT(N1773,2)="US"),"US","")</f>
        <v>US</v>
      </c>
      <c r="C1773" s="208" t="str">
        <f aca="false">M1773</f>
        <v>Natural Gas</v>
      </c>
      <c r="D1773" s="208" t="str">
        <f aca="false">IF(ISNUMBER(FIND("Phy",N1773))=TRUE(),"Physical","Financial")</f>
        <v>Physical</v>
      </c>
      <c r="E1773" s="208" t="n">
        <f aca="false">IF(VLOOKUP(S1773,'DD-Lookup'!$J$6:$L$50,3,FALSE())="Monthly",(YEAR(AC1773)-YEAR(AB1773))*12+MONTH(AC1773)-MONTH(AB1773)+1,(AC1773-AB1773+1))</f>
        <v>1</v>
      </c>
      <c r="F1773" s="239" t="n">
        <f aca="false">E1773*SUM(P1773:Q1773)</f>
        <v>10000</v>
      </c>
      <c r="G1773" s="214" t="n">
        <v>1290100</v>
      </c>
      <c r="H1773" s="215" t="n">
        <v>37035.3643171296</v>
      </c>
      <c r="I1773" s="0" t="s">
        <v>1505</v>
      </c>
      <c r="M1773" s="0" t="s">
        <v>858</v>
      </c>
      <c r="N1773" s="0" t="s">
        <v>1305</v>
      </c>
      <c r="O1773" s="0" t="s">
        <v>1432</v>
      </c>
      <c r="P1773" s="216" t="n">
        <v>10000</v>
      </c>
      <c r="S1773" s="0" t="s">
        <v>1026</v>
      </c>
      <c r="T1773" s="0" t="s">
        <v>784</v>
      </c>
      <c r="U1773" s="218" t="n">
        <v>4.15</v>
      </c>
      <c r="V1773" s="0" t="s">
        <v>2190</v>
      </c>
      <c r="W1773" s="0" t="s">
        <v>1434</v>
      </c>
      <c r="X1773" s="0" t="s">
        <v>1435</v>
      </c>
      <c r="Y1773" s="0" t="s">
        <v>1310</v>
      </c>
      <c r="Z1773" s="0" t="s">
        <v>571</v>
      </c>
      <c r="AA1773" s="0" t="n">
        <v>807647</v>
      </c>
      <c r="AB1773" s="215" t="n">
        <v>37036.875</v>
      </c>
      <c r="AC1773" s="215" t="n">
        <v>37036.875</v>
      </c>
    </row>
    <row r="1774" customFormat="false" ht="12.75" hidden="false" customHeight="false" outlineLevel="0" collapsed="false">
      <c r="A1774" s="208" t="str">
        <f aca="false">B1774&amp;" "&amp;C1774&amp;" "&amp;D1774</f>
        <v>US Natural Gas Financial</v>
      </c>
      <c r="B1774" s="208" t="str">
        <f aca="false">IF((LEFT(N1774,2)="US"),"US","")</f>
        <v>US</v>
      </c>
      <c r="C1774" s="208" t="str">
        <f aca="false">M1774</f>
        <v>Natural Gas</v>
      </c>
      <c r="D1774" s="208" t="str">
        <f aca="false">IF(ISNUMBER(FIND("Phy",N1774))=TRUE(),"Physical","Financial")</f>
        <v>Financial</v>
      </c>
      <c r="E1774" s="208" t="n">
        <f aca="false">IF(VLOOKUP(S1774,'DD-Lookup'!$J$6:$L$50,3,FALSE())="Monthly",(YEAR(AC1774)-YEAR(AB1774))*12+MONTH(AC1774)-MONTH(AB1774)+1,(AC1774-AB1774+1))</f>
        <v>30</v>
      </c>
      <c r="F1774" s="239" t="n">
        <f aca="false">E1774*SUM(P1774:Q1774)</f>
        <v>150000</v>
      </c>
      <c r="G1774" s="214" t="n">
        <v>1290101</v>
      </c>
      <c r="H1774" s="215" t="n">
        <v>37035.3643287037</v>
      </c>
      <c r="I1774" s="0" t="s">
        <v>1376</v>
      </c>
      <c r="M1774" s="0" t="s">
        <v>858</v>
      </c>
      <c r="N1774" s="0" t="s">
        <v>1024</v>
      </c>
      <c r="O1774" s="0" t="s">
        <v>1025</v>
      </c>
      <c r="Q1774" s="216" t="n">
        <v>5000</v>
      </c>
      <c r="S1774" s="0" t="s">
        <v>1026</v>
      </c>
      <c r="T1774" s="0" t="s">
        <v>784</v>
      </c>
      <c r="U1774" s="218" t="n">
        <v>4.21</v>
      </c>
      <c r="V1774" s="0" t="s">
        <v>2142</v>
      </c>
      <c r="W1774" s="0" t="s">
        <v>1028</v>
      </c>
      <c r="X1774" s="0" t="s">
        <v>1029</v>
      </c>
      <c r="Y1774" s="0" t="s">
        <v>838</v>
      </c>
      <c r="Z1774" s="0" t="s">
        <v>571</v>
      </c>
      <c r="AA1774" s="0" t="s">
        <v>2255</v>
      </c>
      <c r="AB1774" s="215" t="n">
        <v>37043.875</v>
      </c>
      <c r="AC1774" s="215" t="n">
        <v>37072.875</v>
      </c>
    </row>
    <row r="1775" customFormat="false" ht="12.75" hidden="false" customHeight="false" outlineLevel="0" collapsed="false">
      <c r="A1775" s="208" t="str">
        <f aca="false">B1775&amp;" "&amp;C1775&amp;" "&amp;D1775</f>
        <v>US Natural Gas Physical</v>
      </c>
      <c r="B1775" s="208" t="str">
        <f aca="false">IF((LEFT(N1775,2)="US"),"US","")</f>
        <v>US</v>
      </c>
      <c r="C1775" s="208" t="str">
        <f aca="false">M1775</f>
        <v>Natural Gas</v>
      </c>
      <c r="D1775" s="208" t="str">
        <f aca="false">IF(ISNUMBER(FIND("Phy",N1775))=TRUE(),"Physical","Financial")</f>
        <v>Physical</v>
      </c>
      <c r="E1775" s="208" t="n">
        <f aca="false">IF(VLOOKUP(S1775,'DD-Lookup'!$J$6:$L$50,3,FALSE())="Monthly",(YEAR(AC1775)-YEAR(AB1775))*12+MONTH(AC1775)-MONTH(AB1775)+1,(AC1775-AB1775+1))</f>
        <v>1</v>
      </c>
      <c r="F1775" s="239" t="n">
        <f aca="false">E1775*SUM(P1775:Q1775)</f>
        <v>5000</v>
      </c>
      <c r="G1775" s="214" t="n">
        <v>1290102</v>
      </c>
      <c r="H1775" s="215" t="n">
        <v>37035.3643287037</v>
      </c>
      <c r="I1775" s="0" t="s">
        <v>1399</v>
      </c>
      <c r="M1775" s="0" t="s">
        <v>858</v>
      </c>
      <c r="N1775" s="0" t="s">
        <v>1305</v>
      </c>
      <c r="O1775" s="0" t="s">
        <v>1397</v>
      </c>
      <c r="Q1775" s="216" t="n">
        <v>5000</v>
      </c>
      <c r="S1775" s="0" t="s">
        <v>1026</v>
      </c>
      <c r="T1775" s="0" t="s">
        <v>784</v>
      </c>
      <c r="U1775" s="218" t="n">
        <v>4.02</v>
      </c>
      <c r="V1775" s="0" t="s">
        <v>1400</v>
      </c>
      <c r="W1775" s="0" t="s">
        <v>1361</v>
      </c>
      <c r="X1775" s="0" t="s">
        <v>1362</v>
      </c>
      <c r="Y1775" s="0" t="s">
        <v>1310</v>
      </c>
      <c r="Z1775" s="0" t="s">
        <v>571</v>
      </c>
      <c r="AA1775" s="0" t="n">
        <v>807648</v>
      </c>
      <c r="AB1775" s="215" t="n">
        <v>37036.875</v>
      </c>
      <c r="AC1775" s="215" t="n">
        <v>37036.875</v>
      </c>
    </row>
    <row r="1776" customFormat="false" ht="12.75" hidden="false" customHeight="false" outlineLevel="0" collapsed="false">
      <c r="A1776" s="208" t="str">
        <f aca="false">B1776&amp;" "&amp;C1776&amp;" "&amp;D1776</f>
        <v>US Natural Gas Physical</v>
      </c>
      <c r="B1776" s="208" t="str">
        <f aca="false">IF((LEFT(N1776,2)="US"),"US","")</f>
        <v>US</v>
      </c>
      <c r="C1776" s="208" t="str">
        <f aca="false">M1776</f>
        <v>Natural Gas</v>
      </c>
      <c r="D1776" s="208" t="str">
        <f aca="false">IF(ISNUMBER(FIND("Phy",N1776))=TRUE(),"Physical","Financial")</f>
        <v>Physical</v>
      </c>
      <c r="E1776" s="208" t="n">
        <f aca="false">IF(VLOOKUP(S1776,'DD-Lookup'!$J$6:$L$50,3,FALSE())="Monthly",(YEAR(AC1776)-YEAR(AB1776))*12+MONTH(AC1776)-MONTH(AB1776)+1,(AC1776-AB1776+1))</f>
        <v>1</v>
      </c>
      <c r="F1776" s="239" t="n">
        <f aca="false">E1776*SUM(P1776:Q1776)</f>
        <v>5000</v>
      </c>
      <c r="G1776" s="214" t="n">
        <v>1290103</v>
      </c>
      <c r="H1776" s="215" t="n">
        <v>37035.3643402778</v>
      </c>
      <c r="I1776" s="0" t="s">
        <v>1183</v>
      </c>
      <c r="M1776" s="0" t="s">
        <v>858</v>
      </c>
      <c r="N1776" s="0" t="s">
        <v>1305</v>
      </c>
      <c r="O1776" s="0" t="s">
        <v>1529</v>
      </c>
      <c r="P1776" s="216" t="n">
        <v>5000</v>
      </c>
      <c r="S1776" s="0" t="s">
        <v>1026</v>
      </c>
      <c r="T1776" s="0" t="s">
        <v>784</v>
      </c>
      <c r="U1776" s="218" t="n">
        <v>4.43</v>
      </c>
      <c r="V1776" s="0" t="s">
        <v>1855</v>
      </c>
      <c r="W1776" s="0" t="s">
        <v>1531</v>
      </c>
      <c r="X1776" s="0" t="s">
        <v>1532</v>
      </c>
      <c r="Y1776" s="0" t="s">
        <v>1310</v>
      </c>
      <c r="Z1776" s="0" t="s">
        <v>571</v>
      </c>
      <c r="AA1776" s="0" t="n">
        <v>807649</v>
      </c>
      <c r="AB1776" s="215" t="n">
        <v>37036.875</v>
      </c>
      <c r="AC1776" s="215" t="n">
        <v>37036.875</v>
      </c>
    </row>
    <row r="1777" customFormat="false" ht="12.75" hidden="false" customHeight="false" outlineLevel="0" collapsed="false">
      <c r="A1777" s="208" t="str">
        <f aca="false">B1777&amp;" "&amp;C1777&amp;" "&amp;D1777</f>
        <v>US Natural Gas Physical</v>
      </c>
      <c r="B1777" s="208" t="str">
        <f aca="false">IF((LEFT(N1777,2)="US"),"US","")</f>
        <v>US</v>
      </c>
      <c r="C1777" s="208" t="str">
        <f aca="false">M1777</f>
        <v>Natural Gas</v>
      </c>
      <c r="D1777" s="208" t="str">
        <f aca="false">IF(ISNUMBER(FIND("Phy",N1777))=TRUE(),"Physical","Financial")</f>
        <v>Physical</v>
      </c>
      <c r="E1777" s="208" t="n">
        <f aca="false">IF(VLOOKUP(S1777,'DD-Lookup'!$J$6:$L$50,3,FALSE())="Monthly",(YEAR(AC1777)-YEAR(AB1777))*12+MONTH(AC1777)-MONTH(AB1777)+1,(AC1777-AB1777+1))</f>
        <v>1</v>
      </c>
      <c r="F1777" s="239" t="n">
        <f aca="false">E1777*SUM(P1777:Q1777)</f>
        <v>10000</v>
      </c>
      <c r="G1777" s="214" t="n">
        <v>1290105</v>
      </c>
      <c r="H1777" s="215" t="n">
        <v>37035.364375</v>
      </c>
      <c r="I1777" s="0" t="s">
        <v>1183</v>
      </c>
      <c r="M1777" s="0" t="s">
        <v>858</v>
      </c>
      <c r="N1777" s="0" t="s">
        <v>1305</v>
      </c>
      <c r="O1777" s="0" t="s">
        <v>1306</v>
      </c>
      <c r="Q1777" s="216" t="n">
        <v>10000</v>
      </c>
      <c r="S1777" s="0" t="s">
        <v>1026</v>
      </c>
      <c r="T1777" s="0" t="s">
        <v>784</v>
      </c>
      <c r="U1777" s="218" t="n">
        <v>4.2188</v>
      </c>
      <c r="V1777" s="0" t="s">
        <v>1413</v>
      </c>
      <c r="W1777" s="0" t="s">
        <v>1308</v>
      </c>
      <c r="X1777" s="0" t="s">
        <v>1309</v>
      </c>
      <c r="Y1777" s="0" t="s">
        <v>1310</v>
      </c>
      <c r="Z1777" s="0" t="s">
        <v>571</v>
      </c>
      <c r="AA1777" s="0" t="n">
        <v>807650</v>
      </c>
      <c r="AB1777" s="215" t="n">
        <v>37036.875</v>
      </c>
      <c r="AC1777" s="215" t="n">
        <v>37036.875</v>
      </c>
    </row>
    <row r="1778" customFormat="false" ht="12.75" hidden="false" customHeight="false" outlineLevel="0" collapsed="false">
      <c r="A1778" s="208" t="str">
        <f aca="false">B1778&amp;" "&amp;C1778&amp;" "&amp;D1778</f>
        <v>US Natural Gas Physical</v>
      </c>
      <c r="B1778" s="208" t="str">
        <f aca="false">IF((LEFT(N1778,2)="US"),"US","")</f>
        <v>US</v>
      </c>
      <c r="C1778" s="208" t="str">
        <f aca="false">M1778</f>
        <v>Natural Gas</v>
      </c>
      <c r="D1778" s="208" t="str">
        <f aca="false">IF(ISNUMBER(FIND("Phy",N1778))=TRUE(),"Physical","Financial")</f>
        <v>Physical</v>
      </c>
      <c r="E1778" s="208" t="n">
        <f aca="false">IF(VLOOKUP(S1778,'DD-Lookup'!$J$6:$L$50,3,FALSE())="Monthly",(YEAR(AC1778)-YEAR(AB1778))*12+MONTH(AC1778)-MONTH(AB1778)+1,(AC1778-AB1778+1))</f>
        <v>1</v>
      </c>
      <c r="F1778" s="239" t="n">
        <f aca="false">E1778*SUM(P1778:Q1778)</f>
        <v>5000</v>
      </c>
      <c r="G1778" s="214" t="n">
        <v>1290104</v>
      </c>
      <c r="H1778" s="215" t="n">
        <v>37035.364375</v>
      </c>
      <c r="I1778" s="0" t="s">
        <v>1732</v>
      </c>
      <c r="M1778" s="0" t="s">
        <v>858</v>
      </c>
      <c r="N1778" s="0" t="s">
        <v>1305</v>
      </c>
      <c r="O1778" s="0" t="s">
        <v>1491</v>
      </c>
      <c r="P1778" s="216" t="n">
        <v>5000</v>
      </c>
      <c r="S1778" s="0" t="s">
        <v>1026</v>
      </c>
      <c r="T1778" s="0" t="s">
        <v>784</v>
      </c>
      <c r="U1778" s="218" t="n">
        <v>4.38</v>
      </c>
      <c r="V1778" s="0" t="s">
        <v>1992</v>
      </c>
      <c r="W1778" s="0" t="s">
        <v>1493</v>
      </c>
      <c r="X1778" s="0" t="s">
        <v>1494</v>
      </c>
      <c r="Y1778" s="0" t="s">
        <v>1310</v>
      </c>
      <c r="Z1778" s="0" t="s">
        <v>571</v>
      </c>
      <c r="AA1778" s="0" t="n">
        <v>807651</v>
      </c>
      <c r="AB1778" s="215" t="n">
        <v>37036.875</v>
      </c>
      <c r="AC1778" s="215" t="n">
        <v>37036.875</v>
      </c>
    </row>
    <row r="1779" customFormat="false" ht="12.75" hidden="false" customHeight="false" outlineLevel="0" collapsed="false">
      <c r="A1779" s="208" t="str">
        <f aca="false">B1779&amp;" "&amp;C1779&amp;" "&amp;D1779</f>
        <v>US Natural Gas Physical</v>
      </c>
      <c r="B1779" s="208" t="str">
        <f aca="false">IF((LEFT(N1779,2)="US"),"US","")</f>
        <v>US</v>
      </c>
      <c r="C1779" s="208" t="str">
        <f aca="false">M1779</f>
        <v>Natural Gas</v>
      </c>
      <c r="D1779" s="208" t="str">
        <f aca="false">IF(ISNUMBER(FIND("Phy",N1779))=TRUE(),"Physical","Financial")</f>
        <v>Physical</v>
      </c>
      <c r="E1779" s="208" t="n">
        <f aca="false">IF(VLOOKUP(S1779,'DD-Lookup'!$J$6:$L$50,3,FALSE())="Monthly",(YEAR(AC1779)-YEAR(AB1779))*12+MONTH(AC1779)-MONTH(AB1779)+1,(AC1779-AB1779+1))</f>
        <v>1</v>
      </c>
      <c r="F1779" s="239" t="n">
        <f aca="false">E1779*SUM(P1779:Q1779)</f>
        <v>10000</v>
      </c>
      <c r="G1779" s="214" t="n">
        <v>1290106</v>
      </c>
      <c r="H1779" s="215" t="n">
        <v>37035.364375</v>
      </c>
      <c r="I1779" s="0" t="s">
        <v>593</v>
      </c>
      <c r="M1779" s="0" t="s">
        <v>858</v>
      </c>
      <c r="N1779" s="0" t="s">
        <v>1305</v>
      </c>
      <c r="O1779" s="0" t="s">
        <v>1313</v>
      </c>
      <c r="Q1779" s="216" t="n">
        <v>10000</v>
      </c>
      <c r="S1779" s="0" t="s">
        <v>1026</v>
      </c>
      <c r="T1779" s="0" t="s">
        <v>784</v>
      </c>
      <c r="U1779" s="218" t="n">
        <v>4.0925</v>
      </c>
      <c r="V1779" s="0" t="s">
        <v>1424</v>
      </c>
      <c r="W1779" s="0" t="s">
        <v>1314</v>
      </c>
      <c r="X1779" s="0" t="s">
        <v>1315</v>
      </c>
      <c r="Y1779" s="0" t="s">
        <v>1310</v>
      </c>
      <c r="Z1779" s="0" t="s">
        <v>571</v>
      </c>
      <c r="AA1779" s="0" t="n">
        <v>807652</v>
      </c>
      <c r="AB1779" s="215" t="n">
        <v>37036.875</v>
      </c>
      <c r="AC1779" s="215" t="n">
        <v>37036.875</v>
      </c>
    </row>
    <row r="1780" customFormat="false" ht="12.75" hidden="false" customHeight="false" outlineLevel="0" collapsed="false">
      <c r="A1780" s="208" t="str">
        <f aca="false">B1780&amp;" "&amp;C1780&amp;" "&amp;D1780</f>
        <v>US Natural Gas Financial</v>
      </c>
      <c r="B1780" s="208" t="str">
        <f aca="false">IF((LEFT(N1780,2)="US"),"US","")</f>
        <v>US</v>
      </c>
      <c r="C1780" s="208" t="str">
        <f aca="false">M1780</f>
        <v>Natural Gas</v>
      </c>
      <c r="D1780" s="208" t="str">
        <f aca="false">IF(ISNUMBER(FIND("Phy",N1780))=TRUE(),"Physical","Financial")</f>
        <v>Financial</v>
      </c>
      <c r="E1780" s="208" t="n">
        <f aca="false">IF(VLOOKUP(S1780,'DD-Lookup'!$J$6:$L$50,3,FALSE())="Monthly",(YEAR(AC1780)-YEAR(AB1780))*12+MONTH(AC1780)-MONTH(AB1780)+1,(AC1780-AB1780+1))</f>
        <v>30</v>
      </c>
      <c r="F1780" s="239" t="n">
        <f aca="false">E1780*SUM(P1780:Q1780)</f>
        <v>300000</v>
      </c>
      <c r="G1780" s="214" t="n">
        <v>1290107</v>
      </c>
      <c r="H1780" s="215" t="n">
        <v>37035.3644097222</v>
      </c>
      <c r="I1780" s="0" t="s">
        <v>1333</v>
      </c>
      <c r="M1780" s="0" t="s">
        <v>858</v>
      </c>
      <c r="N1780" s="0" t="s">
        <v>1024</v>
      </c>
      <c r="O1780" s="0" t="s">
        <v>1025</v>
      </c>
      <c r="Q1780" s="216" t="n">
        <v>10000</v>
      </c>
      <c r="S1780" s="0" t="s">
        <v>1026</v>
      </c>
      <c r="T1780" s="0" t="s">
        <v>784</v>
      </c>
      <c r="U1780" s="218" t="n">
        <v>4.21</v>
      </c>
      <c r="V1780" s="0" t="s">
        <v>2256</v>
      </c>
      <c r="W1780" s="0" t="s">
        <v>1028</v>
      </c>
      <c r="X1780" s="0" t="s">
        <v>1029</v>
      </c>
      <c r="Y1780" s="0" t="s">
        <v>838</v>
      </c>
      <c r="Z1780" s="0" t="s">
        <v>571</v>
      </c>
      <c r="AA1780" s="0" t="s">
        <v>2257</v>
      </c>
      <c r="AB1780" s="215" t="n">
        <v>37043.875</v>
      </c>
      <c r="AC1780" s="215" t="n">
        <v>37072.875</v>
      </c>
    </row>
    <row r="1781" customFormat="false" ht="12.75" hidden="false" customHeight="false" outlineLevel="0" collapsed="false">
      <c r="A1781" s="208" t="str">
        <f aca="false">B1781&amp;" "&amp;C1781&amp;" "&amp;D1781</f>
        <v>US Natural Gas Physical</v>
      </c>
      <c r="B1781" s="208" t="str">
        <f aca="false">IF((LEFT(N1781,2)="US"),"US","")</f>
        <v>US</v>
      </c>
      <c r="C1781" s="208" t="str">
        <f aca="false">M1781</f>
        <v>Natural Gas</v>
      </c>
      <c r="D1781" s="208" t="str">
        <f aca="false">IF(ISNUMBER(FIND("Phy",N1781))=TRUE(),"Physical","Financial")</f>
        <v>Physical</v>
      </c>
      <c r="E1781" s="208" t="n">
        <f aca="false">IF(VLOOKUP(S1781,'DD-Lookup'!$J$6:$L$50,3,FALSE())="Monthly",(YEAR(AC1781)-YEAR(AB1781))*12+MONTH(AC1781)-MONTH(AB1781)+1,(AC1781-AB1781+1))</f>
        <v>1</v>
      </c>
      <c r="F1781" s="239" t="n">
        <f aca="false">E1781*SUM(P1781:Q1781)</f>
        <v>10000</v>
      </c>
      <c r="G1781" s="214" t="n">
        <v>1290108</v>
      </c>
      <c r="H1781" s="215" t="n">
        <v>37035.3644444444</v>
      </c>
      <c r="I1781" s="0" t="s">
        <v>593</v>
      </c>
      <c r="M1781" s="0" t="s">
        <v>858</v>
      </c>
      <c r="N1781" s="0" t="s">
        <v>1305</v>
      </c>
      <c r="O1781" s="0" t="s">
        <v>1313</v>
      </c>
      <c r="Q1781" s="216" t="n">
        <v>10000</v>
      </c>
      <c r="S1781" s="0" t="s">
        <v>1026</v>
      </c>
      <c r="T1781" s="0" t="s">
        <v>784</v>
      </c>
      <c r="U1781" s="218" t="n">
        <v>4.095</v>
      </c>
      <c r="V1781" s="0" t="s">
        <v>1424</v>
      </c>
      <c r="W1781" s="0" t="s">
        <v>1314</v>
      </c>
      <c r="X1781" s="0" t="s">
        <v>1315</v>
      </c>
      <c r="Y1781" s="0" t="s">
        <v>1310</v>
      </c>
      <c r="Z1781" s="0" t="s">
        <v>571</v>
      </c>
      <c r="AA1781" s="0" t="n">
        <v>807654</v>
      </c>
      <c r="AB1781" s="215" t="n">
        <v>37036.875</v>
      </c>
      <c r="AC1781" s="215" t="n">
        <v>37036.875</v>
      </c>
    </row>
    <row r="1782" customFormat="false" ht="12.75" hidden="false" customHeight="false" outlineLevel="0" collapsed="false">
      <c r="A1782" s="208" t="str">
        <f aca="false">B1782&amp;" "&amp;C1782&amp;" "&amp;D1782</f>
        <v> Natural Gas Physical</v>
      </c>
      <c r="B1782" s="208" t="str">
        <f aca="false">IF((LEFT(N1782,2)="US"),"US","")</f>
        <v/>
      </c>
      <c r="C1782" s="208" t="str">
        <f aca="false">M1782</f>
        <v>Natural Gas</v>
      </c>
      <c r="D1782" s="208" t="str">
        <f aca="false">IF(ISNUMBER(FIND("Phy",N1782))=TRUE(),"Physical","Financial")</f>
        <v>Physical</v>
      </c>
      <c r="E1782" s="208" t="n">
        <f aca="false">IF(VLOOKUP(S1782,'DD-Lookup'!$J$6:$L$50,3,FALSE())="Monthly",(YEAR(AC1782)-YEAR(AB1782))*12+MONTH(AC1782)-MONTH(AB1782)+1,(AC1782-AB1782+1))</f>
        <v>1</v>
      </c>
      <c r="F1782" s="239" t="n">
        <f aca="false">E1782*SUM(P1782:Q1782)</f>
        <v>10000</v>
      </c>
      <c r="G1782" s="214" t="n">
        <v>1290110</v>
      </c>
      <c r="H1782" s="215" t="n">
        <v>37035.364525463</v>
      </c>
      <c r="I1782" s="0" t="s">
        <v>1333</v>
      </c>
      <c r="M1782" s="0" t="s">
        <v>858</v>
      </c>
      <c r="N1782" s="0" t="s">
        <v>1334</v>
      </c>
      <c r="O1782" s="0" t="s">
        <v>1335</v>
      </c>
      <c r="Q1782" s="216" t="n">
        <v>10000</v>
      </c>
      <c r="S1782" s="0" t="s">
        <v>1026</v>
      </c>
      <c r="T1782" s="0" t="s">
        <v>784</v>
      </c>
      <c r="U1782" s="218" t="n">
        <v>4.39</v>
      </c>
      <c r="V1782" s="0" t="s">
        <v>1336</v>
      </c>
      <c r="W1782" s="0" t="s">
        <v>1337</v>
      </c>
      <c r="X1782" s="0" t="s">
        <v>1338</v>
      </c>
      <c r="Y1782" s="0" t="s">
        <v>1310</v>
      </c>
      <c r="Z1782" s="0" t="s">
        <v>571</v>
      </c>
      <c r="AA1782" s="0" t="n">
        <v>807655</v>
      </c>
      <c r="AB1782" s="215" t="n">
        <v>37036.875</v>
      </c>
      <c r="AC1782" s="215" t="n">
        <v>37036.875</v>
      </c>
    </row>
    <row r="1783" customFormat="false" ht="12.75" hidden="false" customHeight="false" outlineLevel="0" collapsed="false">
      <c r="A1783" s="208" t="str">
        <f aca="false">B1783&amp;" "&amp;C1783&amp;" "&amp;D1783</f>
        <v>US Natural Gas Financial</v>
      </c>
      <c r="B1783" s="208" t="str">
        <f aca="false">IF((LEFT(N1783,2)="US"),"US","")</f>
        <v>US</v>
      </c>
      <c r="C1783" s="208" t="str">
        <f aca="false">M1783</f>
        <v>Natural Gas</v>
      </c>
      <c r="D1783" s="208" t="str">
        <f aca="false">IF(ISNUMBER(FIND("Phy",N1783))=TRUE(),"Physical","Financial")</f>
        <v>Financial</v>
      </c>
      <c r="E1783" s="208" t="n">
        <f aca="false">IF(VLOOKUP(S1783,'DD-Lookup'!$J$6:$L$50,3,FALSE())="Monthly",(YEAR(AC1783)-YEAR(AB1783))*12+MONTH(AC1783)-MONTH(AB1783)+1,(AC1783-AB1783+1))</f>
        <v>30</v>
      </c>
      <c r="F1783" s="239" t="n">
        <f aca="false">E1783*SUM(P1783:Q1783)</f>
        <v>150000</v>
      </c>
      <c r="G1783" s="214" t="n">
        <v>1290111</v>
      </c>
      <c r="H1783" s="215" t="n">
        <v>37035.3645717593</v>
      </c>
      <c r="I1783" s="0" t="s">
        <v>1124</v>
      </c>
      <c r="M1783" s="0" t="s">
        <v>858</v>
      </c>
      <c r="N1783" s="0" t="s">
        <v>1024</v>
      </c>
      <c r="O1783" s="0" t="s">
        <v>1610</v>
      </c>
      <c r="Q1783" s="216" t="n">
        <v>5000</v>
      </c>
      <c r="S1783" s="0" t="s">
        <v>1026</v>
      </c>
      <c r="T1783" s="0" t="s">
        <v>784</v>
      </c>
      <c r="U1783" s="218" t="n">
        <v>4.6325</v>
      </c>
      <c r="V1783" s="0" t="s">
        <v>1387</v>
      </c>
      <c r="W1783" s="0" t="s">
        <v>1388</v>
      </c>
      <c r="X1783" s="0" t="s">
        <v>1612</v>
      </c>
      <c r="Y1783" s="0" t="s">
        <v>838</v>
      </c>
      <c r="Z1783" s="0" t="s">
        <v>571</v>
      </c>
      <c r="AA1783" s="0" t="s">
        <v>2258</v>
      </c>
      <c r="AB1783" s="215" t="n">
        <v>37043.875</v>
      </c>
      <c r="AC1783" s="215" t="n">
        <v>37072.875</v>
      </c>
    </row>
    <row r="1784" customFormat="false" ht="12.75" hidden="false" customHeight="false" outlineLevel="0" collapsed="false">
      <c r="A1784" s="208" t="str">
        <f aca="false">B1784&amp;" "&amp;C1784&amp;" "&amp;D1784</f>
        <v>US Natural Gas Physical</v>
      </c>
      <c r="B1784" s="208" t="str">
        <f aca="false">IF((LEFT(N1784,2)="US"),"US","")</f>
        <v>US</v>
      </c>
      <c r="C1784" s="208" t="str">
        <f aca="false">M1784</f>
        <v>Natural Gas</v>
      </c>
      <c r="D1784" s="208" t="str">
        <f aca="false">IF(ISNUMBER(FIND("Phy",N1784))=TRUE(),"Physical","Financial")</f>
        <v>Physical</v>
      </c>
      <c r="E1784" s="208" t="n">
        <f aca="false">IF(VLOOKUP(S1784,'DD-Lookup'!$J$6:$L$50,3,FALSE())="Monthly",(YEAR(AC1784)-YEAR(AB1784))*12+MONTH(AC1784)-MONTH(AB1784)+1,(AC1784-AB1784+1))</f>
        <v>1</v>
      </c>
      <c r="F1784" s="239" t="n">
        <f aca="false">E1784*SUM(P1784:Q1784)</f>
        <v>10000</v>
      </c>
      <c r="G1784" s="214" t="n">
        <v>1290114</v>
      </c>
      <c r="H1784" s="215" t="n">
        <v>37035.3646412037</v>
      </c>
      <c r="I1784" s="0" t="s">
        <v>1381</v>
      </c>
      <c r="M1784" s="0" t="s">
        <v>858</v>
      </c>
      <c r="N1784" s="0" t="s">
        <v>1305</v>
      </c>
      <c r="O1784" s="0" t="s">
        <v>1306</v>
      </c>
      <c r="P1784" s="216" t="n">
        <v>10000</v>
      </c>
      <c r="S1784" s="0" t="s">
        <v>1026</v>
      </c>
      <c r="T1784" s="0" t="s">
        <v>784</v>
      </c>
      <c r="U1784" s="218" t="n">
        <v>4.2176</v>
      </c>
      <c r="V1784" s="0" t="s">
        <v>1979</v>
      </c>
      <c r="W1784" s="0" t="s">
        <v>1308</v>
      </c>
      <c r="X1784" s="0" t="s">
        <v>1309</v>
      </c>
      <c r="Y1784" s="0" t="s">
        <v>1310</v>
      </c>
      <c r="Z1784" s="0" t="s">
        <v>571</v>
      </c>
      <c r="AA1784" s="0" t="n">
        <v>807656</v>
      </c>
      <c r="AB1784" s="215" t="n">
        <v>37036.875</v>
      </c>
      <c r="AC1784" s="215" t="n">
        <v>37036.875</v>
      </c>
    </row>
    <row r="1785" customFormat="false" ht="12.75" hidden="false" customHeight="false" outlineLevel="0" collapsed="false">
      <c r="A1785" s="208" t="str">
        <f aca="false">B1785&amp;" "&amp;C1785&amp;" "&amp;D1785</f>
        <v>US Crude Financial</v>
      </c>
      <c r="B1785" s="208" t="str">
        <f aca="false">IF((LEFT(N1785,2)="US"),"US","")</f>
        <v>US</v>
      </c>
      <c r="C1785" s="208" t="str">
        <f aca="false">M1785</f>
        <v>Crude</v>
      </c>
      <c r="D1785" s="208" t="str">
        <f aca="false">IF(ISNUMBER(FIND("Phy",N1785))=TRUE(),"Physical","Financial")</f>
        <v>Financial</v>
      </c>
      <c r="E1785" s="208" t="n">
        <f aca="false">IF(VLOOKUP(S1785,'DD-Lookup'!$J$6:$L$50,3,FALSE())="Monthly",(YEAR(AC1785)-YEAR(AB1785))*12+MONTH(AC1785)-MONTH(AB1785)+1,(AC1785-AB1785+1))</f>
        <v>1</v>
      </c>
      <c r="F1785" s="239" t="n">
        <f aca="false">E1785*SUM(P1785:Q1785)</f>
        <v>50000</v>
      </c>
      <c r="G1785" s="214" t="n">
        <v>1290113</v>
      </c>
      <c r="H1785" s="215" t="n">
        <v>37035.3646412037</v>
      </c>
      <c r="I1785" s="0" t="s">
        <v>2259</v>
      </c>
      <c r="M1785" s="0" t="s">
        <v>97</v>
      </c>
      <c r="N1785" s="0" t="s">
        <v>841</v>
      </c>
      <c r="O1785" s="0" t="s">
        <v>842</v>
      </c>
      <c r="P1785" s="216" t="n">
        <v>50000</v>
      </c>
      <c r="S1785" s="0" t="s">
        <v>843</v>
      </c>
      <c r="T1785" s="0" t="s">
        <v>784</v>
      </c>
      <c r="U1785" s="218" t="n">
        <v>29.64</v>
      </c>
      <c r="V1785" s="0" t="s">
        <v>2260</v>
      </c>
      <c r="W1785" s="0" t="s">
        <v>845</v>
      </c>
      <c r="X1785" s="0" t="s">
        <v>846</v>
      </c>
      <c r="Y1785" s="0" t="s">
        <v>847</v>
      </c>
      <c r="Z1785" s="0" t="s">
        <v>571</v>
      </c>
      <c r="AA1785" s="0" t="n">
        <v>106901</v>
      </c>
      <c r="AB1785" s="215" t="n">
        <v>37073</v>
      </c>
      <c r="AC1785" s="215" t="n">
        <v>37103</v>
      </c>
    </row>
    <row r="1786" customFormat="false" ht="12.75" hidden="false" customHeight="false" outlineLevel="0" collapsed="false">
      <c r="A1786" s="208" t="str">
        <f aca="false">B1786&amp;" "&amp;C1786&amp;" "&amp;D1786</f>
        <v>US Natural Gas Financial</v>
      </c>
      <c r="B1786" s="208" t="str">
        <f aca="false">IF((LEFT(N1786,2)="US"),"US","")</f>
        <v>US</v>
      </c>
      <c r="C1786" s="208" t="str">
        <f aca="false">M1786</f>
        <v>Natural Gas</v>
      </c>
      <c r="D1786" s="208" t="str">
        <f aca="false">IF(ISNUMBER(FIND("Phy",N1786))=TRUE(),"Physical","Financial")</f>
        <v>Financial</v>
      </c>
      <c r="E1786" s="208" t="n">
        <f aca="false">IF(VLOOKUP(S1786,'DD-Lookup'!$J$6:$L$50,3,FALSE())="Monthly",(YEAR(AC1786)-YEAR(AB1786))*12+MONTH(AC1786)-MONTH(AB1786)+1,(AC1786-AB1786+1))</f>
        <v>30</v>
      </c>
      <c r="F1786" s="239" t="n">
        <f aca="false">E1786*SUM(P1786:Q1786)</f>
        <v>300000</v>
      </c>
      <c r="G1786" s="214" t="n">
        <v>1290115</v>
      </c>
      <c r="H1786" s="215" t="n">
        <v>37035.3646527778</v>
      </c>
      <c r="I1786" s="0" t="s">
        <v>1059</v>
      </c>
      <c r="M1786" s="0" t="s">
        <v>858</v>
      </c>
      <c r="N1786" s="0" t="s">
        <v>1024</v>
      </c>
      <c r="O1786" s="0" t="s">
        <v>1025</v>
      </c>
      <c r="Q1786" s="216" t="n">
        <v>10000</v>
      </c>
      <c r="S1786" s="0" t="s">
        <v>1026</v>
      </c>
      <c r="T1786" s="0" t="s">
        <v>784</v>
      </c>
      <c r="U1786" s="218" t="n">
        <v>4.21</v>
      </c>
      <c r="V1786" s="0" t="s">
        <v>1489</v>
      </c>
      <c r="W1786" s="0" t="s">
        <v>1028</v>
      </c>
      <c r="X1786" s="0" t="s">
        <v>1029</v>
      </c>
      <c r="Y1786" s="0" t="s">
        <v>838</v>
      </c>
      <c r="Z1786" s="0" t="s">
        <v>571</v>
      </c>
      <c r="AA1786" s="0" t="s">
        <v>2261</v>
      </c>
      <c r="AB1786" s="215" t="n">
        <v>37043.875</v>
      </c>
      <c r="AC1786" s="215" t="n">
        <v>37072.875</v>
      </c>
    </row>
    <row r="1787" customFormat="false" ht="12.75" hidden="false" customHeight="false" outlineLevel="0" collapsed="false">
      <c r="A1787" s="208" t="str">
        <f aca="false">B1787&amp;" "&amp;C1787&amp;" "&amp;D1787</f>
        <v>US Crude Financial</v>
      </c>
      <c r="B1787" s="208" t="str">
        <f aca="false">IF((LEFT(N1787,2)="US"),"US","")</f>
        <v>US</v>
      </c>
      <c r="C1787" s="208" t="str">
        <f aca="false">M1787</f>
        <v>Crude</v>
      </c>
      <c r="D1787" s="208" t="str">
        <f aca="false">IF(ISNUMBER(FIND("Phy",N1787))=TRUE(),"Physical","Financial")</f>
        <v>Financial</v>
      </c>
      <c r="E1787" s="208" t="n">
        <f aca="false">IF(VLOOKUP(S1787,'DD-Lookup'!$J$6:$L$50,3,FALSE())="Monthly",(YEAR(AC1787)-YEAR(AB1787))*12+MONTH(AC1787)-MONTH(AB1787)+1,(AC1787-AB1787+1))</f>
        <v>1</v>
      </c>
      <c r="F1787" s="239" t="n">
        <f aca="false">E1787*SUM(P1787:Q1787)</f>
        <v>50000</v>
      </c>
      <c r="G1787" s="214" t="n">
        <v>1290116</v>
      </c>
      <c r="H1787" s="215" t="n">
        <v>37035.3646875</v>
      </c>
      <c r="I1787" s="0" t="s">
        <v>796</v>
      </c>
      <c r="M1787" s="0" t="s">
        <v>97</v>
      </c>
      <c r="N1787" s="0" t="s">
        <v>841</v>
      </c>
      <c r="O1787" s="0" t="s">
        <v>842</v>
      </c>
      <c r="P1787" s="216" t="n">
        <v>50000</v>
      </c>
      <c r="S1787" s="0" t="s">
        <v>843</v>
      </c>
      <c r="T1787" s="0" t="s">
        <v>784</v>
      </c>
      <c r="U1787" s="218" t="n">
        <v>29.62</v>
      </c>
      <c r="V1787" s="0" t="s">
        <v>2262</v>
      </c>
      <c r="W1787" s="0" t="s">
        <v>845</v>
      </c>
      <c r="X1787" s="0" t="s">
        <v>846</v>
      </c>
      <c r="Y1787" s="0" t="s">
        <v>847</v>
      </c>
      <c r="Z1787" s="0" t="s">
        <v>571</v>
      </c>
      <c r="AA1787" s="0" t="n">
        <v>106902</v>
      </c>
      <c r="AB1787" s="215" t="n">
        <v>37073</v>
      </c>
      <c r="AC1787" s="215" t="n">
        <v>37103</v>
      </c>
    </row>
    <row r="1788" customFormat="false" ht="12.75" hidden="false" customHeight="false" outlineLevel="0" collapsed="false">
      <c r="A1788" s="208" t="str">
        <f aca="false">B1788&amp;" "&amp;C1788&amp;" "&amp;D1788</f>
        <v>US Crude Financial</v>
      </c>
      <c r="B1788" s="208" t="str">
        <f aca="false">IF((LEFT(N1788,2)="US"),"US","")</f>
        <v>US</v>
      </c>
      <c r="C1788" s="208" t="str">
        <f aca="false">M1788</f>
        <v>Crude</v>
      </c>
      <c r="D1788" s="208" t="str">
        <f aca="false">IF(ISNUMBER(FIND("Phy",N1788))=TRUE(),"Physical","Financial")</f>
        <v>Financial</v>
      </c>
      <c r="E1788" s="208" t="n">
        <f aca="false">IF(VLOOKUP(S1788,'DD-Lookup'!$J$6:$L$50,3,FALSE())="Monthly",(YEAR(AC1788)-YEAR(AB1788))*12+MONTH(AC1788)-MONTH(AB1788)+1,(AC1788-AB1788+1))</f>
        <v>1</v>
      </c>
      <c r="F1788" s="239" t="n">
        <f aca="false">E1788*SUM(P1788:Q1788)</f>
        <v>25000</v>
      </c>
      <c r="G1788" s="214" t="n">
        <v>1290117</v>
      </c>
      <c r="H1788" s="215" t="n">
        <v>37035.3646990741</v>
      </c>
      <c r="I1788" s="0" t="s">
        <v>1112</v>
      </c>
      <c r="M1788" s="0" t="s">
        <v>97</v>
      </c>
      <c r="N1788" s="0" t="s">
        <v>2263</v>
      </c>
      <c r="O1788" s="0" t="s">
        <v>2264</v>
      </c>
      <c r="P1788" s="216" t="n">
        <v>25000</v>
      </c>
      <c r="S1788" s="0" t="s">
        <v>834</v>
      </c>
      <c r="T1788" s="0" t="s">
        <v>784</v>
      </c>
      <c r="U1788" s="218" t="n">
        <v>-0.12</v>
      </c>
      <c r="V1788" s="0" t="s">
        <v>2265</v>
      </c>
      <c r="W1788" s="0" t="s">
        <v>2266</v>
      </c>
      <c r="X1788" s="0" t="s">
        <v>2267</v>
      </c>
      <c r="Y1788" s="0" t="s">
        <v>838</v>
      </c>
      <c r="Z1788" s="0" t="s">
        <v>571</v>
      </c>
      <c r="AA1788" s="0" t="s">
        <v>2268</v>
      </c>
      <c r="AB1788" s="215" t="n">
        <v>37073</v>
      </c>
      <c r="AC1788" s="215" t="n">
        <v>37103</v>
      </c>
    </row>
    <row r="1789" customFormat="false" ht="12.75" hidden="false" customHeight="false" outlineLevel="0" collapsed="false">
      <c r="A1789" s="208" t="str">
        <f aca="false">B1789&amp;" "&amp;C1789&amp;" "&amp;D1789</f>
        <v> Natural Gas Physical</v>
      </c>
      <c r="B1789" s="208" t="str">
        <f aca="false">IF((LEFT(N1789,2)="US"),"US","")</f>
        <v/>
      </c>
      <c r="C1789" s="208" t="str">
        <f aca="false">M1789</f>
        <v>Natural Gas</v>
      </c>
      <c r="D1789" s="208" t="str">
        <f aca="false">IF(ISNUMBER(FIND("Phy",N1789))=TRUE(),"Physical","Financial")</f>
        <v>Physical</v>
      </c>
      <c r="E1789" s="208" t="n">
        <f aca="false">IF(VLOOKUP(S1789,'DD-Lookup'!$J$6:$L$50,3,FALSE())="Monthly",(YEAR(AC1789)-YEAR(AB1789))*12+MONTH(AC1789)-MONTH(AB1789)+1,(AC1789-AB1789+1))</f>
        <v>1</v>
      </c>
      <c r="F1789" s="239" t="n">
        <f aca="false">E1789*SUM(P1789:Q1789)</f>
        <v>5000</v>
      </c>
      <c r="G1789" s="214" t="n">
        <v>1290118</v>
      </c>
      <c r="H1789" s="215" t="n">
        <v>37035.3647106482</v>
      </c>
      <c r="I1789" s="0" t="s">
        <v>1874</v>
      </c>
      <c r="M1789" s="0" t="s">
        <v>858</v>
      </c>
      <c r="N1789" s="0" t="s">
        <v>1334</v>
      </c>
      <c r="O1789" s="0" t="s">
        <v>1335</v>
      </c>
      <c r="P1789" s="216" t="n">
        <v>5000</v>
      </c>
      <c r="S1789" s="0" t="s">
        <v>1026</v>
      </c>
      <c r="T1789" s="0" t="s">
        <v>784</v>
      </c>
      <c r="U1789" s="218" t="n">
        <v>4.385</v>
      </c>
      <c r="V1789" s="0" t="s">
        <v>2074</v>
      </c>
      <c r="W1789" s="0" t="s">
        <v>1337</v>
      </c>
      <c r="X1789" s="0" t="s">
        <v>1338</v>
      </c>
      <c r="Y1789" s="0" t="s">
        <v>1310</v>
      </c>
      <c r="Z1789" s="0" t="s">
        <v>571</v>
      </c>
      <c r="AA1789" s="0" t="n">
        <v>807657</v>
      </c>
      <c r="AB1789" s="215" t="n">
        <v>37036.875</v>
      </c>
      <c r="AC1789" s="215" t="n">
        <v>37036.875</v>
      </c>
    </row>
    <row r="1790" customFormat="false" ht="12.75" hidden="false" customHeight="false" outlineLevel="0" collapsed="false">
      <c r="A1790" s="208" t="str">
        <f aca="false">B1790&amp;" "&amp;C1790&amp;" "&amp;D1790</f>
        <v>US Natural Gas Physical</v>
      </c>
      <c r="B1790" s="208" t="str">
        <f aca="false">IF((LEFT(N1790,2)="US"),"US","")</f>
        <v>US</v>
      </c>
      <c r="C1790" s="208" t="str">
        <f aca="false">M1790</f>
        <v>Natural Gas</v>
      </c>
      <c r="D1790" s="208" t="str">
        <f aca="false">IF(ISNUMBER(FIND("Phy",N1790))=TRUE(),"Physical","Financial")</f>
        <v>Physical</v>
      </c>
      <c r="E1790" s="208" t="n">
        <f aca="false">IF(VLOOKUP(S1790,'DD-Lookup'!$J$6:$L$50,3,FALSE())="Monthly",(YEAR(AC1790)-YEAR(AB1790))*12+MONTH(AC1790)-MONTH(AB1790)+1,(AC1790-AB1790+1))</f>
        <v>1</v>
      </c>
      <c r="F1790" s="239" t="n">
        <f aca="false">E1790*SUM(P1790:Q1790)</f>
        <v>10000</v>
      </c>
      <c r="G1790" s="214" t="n">
        <v>1290119</v>
      </c>
      <c r="H1790" s="215" t="n">
        <v>37035.3647222222</v>
      </c>
      <c r="I1790" s="0" t="s">
        <v>593</v>
      </c>
      <c r="M1790" s="0" t="s">
        <v>858</v>
      </c>
      <c r="N1790" s="0" t="s">
        <v>1305</v>
      </c>
      <c r="O1790" s="0" t="s">
        <v>1313</v>
      </c>
      <c r="Q1790" s="216" t="n">
        <v>10000</v>
      </c>
      <c r="S1790" s="0" t="s">
        <v>1026</v>
      </c>
      <c r="T1790" s="0" t="s">
        <v>784</v>
      </c>
      <c r="U1790" s="218" t="n">
        <v>4.095</v>
      </c>
      <c r="V1790" s="0" t="s">
        <v>1424</v>
      </c>
      <c r="W1790" s="0" t="s">
        <v>1314</v>
      </c>
      <c r="X1790" s="0" t="s">
        <v>1315</v>
      </c>
      <c r="Y1790" s="0" t="s">
        <v>1310</v>
      </c>
      <c r="Z1790" s="0" t="s">
        <v>571</v>
      </c>
      <c r="AA1790" s="0" t="n">
        <v>807658</v>
      </c>
      <c r="AB1790" s="215" t="n">
        <v>37036.875</v>
      </c>
      <c r="AC1790" s="215" t="n">
        <v>37036.875</v>
      </c>
    </row>
    <row r="1791" customFormat="false" ht="12.75" hidden="false" customHeight="false" outlineLevel="0" collapsed="false">
      <c r="A1791" s="208" t="str">
        <f aca="false">B1791&amp;" "&amp;C1791&amp;" "&amp;D1791</f>
        <v>US Power Physical</v>
      </c>
      <c r="B1791" s="208" t="str">
        <f aca="false">IF((LEFT(N1791,2)="US"),"US","")</f>
        <v>US</v>
      </c>
      <c r="C1791" s="208" t="str">
        <f aca="false">M1791</f>
        <v>Power</v>
      </c>
      <c r="D1791" s="208" t="str">
        <f aca="false">IF(ISNUMBER(FIND("Phy",N1791))=TRUE(),"Physical","Financial")</f>
        <v>Physical</v>
      </c>
      <c r="E1791" s="208" t="n">
        <f aca="false">IF(VLOOKUP(S1791,'DD-Lookup'!$J$6:$L$50,3,FALSE())="Monthly",(YEAR(AC1791)-YEAR(AB1791))*12+MONTH(AC1791)-MONTH(AB1791)+1,(AC1791-AB1791+1))</f>
        <v>30</v>
      </c>
      <c r="F1791" s="239" t="n">
        <f aca="false">E1791*SUM(P1791:Q1791)</f>
        <v>1500</v>
      </c>
      <c r="G1791" s="214" t="n">
        <v>1290120</v>
      </c>
      <c r="H1791" s="215" t="n">
        <v>37035.3647569444</v>
      </c>
      <c r="I1791" s="0" t="s">
        <v>1225</v>
      </c>
      <c r="M1791" s="0" t="s">
        <v>67</v>
      </c>
      <c r="N1791" s="0" t="s">
        <v>1081</v>
      </c>
      <c r="O1791" s="0" t="s">
        <v>1161</v>
      </c>
      <c r="P1791" s="216" t="n">
        <v>50</v>
      </c>
      <c r="S1791" s="0" t="s">
        <v>930</v>
      </c>
      <c r="T1791" s="0" t="s">
        <v>784</v>
      </c>
      <c r="U1791" s="218" t="n">
        <v>64.5</v>
      </c>
      <c r="V1791" s="0" t="s">
        <v>1226</v>
      </c>
      <c r="W1791" s="0" t="s">
        <v>1134</v>
      </c>
      <c r="X1791" s="0" t="s">
        <v>1135</v>
      </c>
      <c r="Y1791" s="0" t="s">
        <v>1051</v>
      </c>
      <c r="Z1791" s="0" t="s">
        <v>618</v>
      </c>
      <c r="AA1791" s="0" t="n">
        <v>621420.1</v>
      </c>
      <c r="AB1791" s="215" t="n">
        <v>37043.7159722222</v>
      </c>
      <c r="AC1791" s="215" t="n">
        <v>37072.7159722222</v>
      </c>
    </row>
    <row r="1792" customFormat="false" ht="12.75" hidden="false" customHeight="false" outlineLevel="0" collapsed="false">
      <c r="A1792" s="208" t="str">
        <f aca="false">B1792&amp;" "&amp;C1792&amp;" "&amp;D1792</f>
        <v>US Natural Gas Financial</v>
      </c>
      <c r="B1792" s="208" t="str">
        <f aca="false">IF((LEFT(N1792,2)="US"),"US","")</f>
        <v>US</v>
      </c>
      <c r="C1792" s="208" t="str">
        <f aca="false">M1792</f>
        <v>Natural Gas</v>
      </c>
      <c r="D1792" s="208" t="str">
        <f aca="false">IF(ISNUMBER(FIND("Phy",N1792))=TRUE(),"Physical","Financial")</f>
        <v>Financial</v>
      </c>
      <c r="E1792" s="208" t="n">
        <f aca="false">IF(VLOOKUP(S1792,'DD-Lookup'!$J$6:$L$50,3,FALSE())="Monthly",(YEAR(AC1792)-YEAR(AB1792))*12+MONTH(AC1792)-MONTH(AB1792)+1,(AC1792-AB1792+1))</f>
        <v>151</v>
      </c>
      <c r="F1792" s="239" t="n">
        <f aca="false">E1792*SUM(P1792:Q1792)</f>
        <v>755000</v>
      </c>
      <c r="G1792" s="214" t="n">
        <v>1290121</v>
      </c>
      <c r="H1792" s="215" t="n">
        <v>37035.3648263889</v>
      </c>
      <c r="I1792" s="0" t="s">
        <v>1112</v>
      </c>
      <c r="M1792" s="0" t="s">
        <v>858</v>
      </c>
      <c r="N1792" s="0" t="s">
        <v>1024</v>
      </c>
      <c r="O1792" s="0" t="s">
        <v>1289</v>
      </c>
      <c r="P1792" s="216" t="n">
        <v>5000</v>
      </c>
      <c r="S1792" s="0" t="s">
        <v>1026</v>
      </c>
      <c r="T1792" s="0" t="s">
        <v>784</v>
      </c>
      <c r="U1792" s="218" t="n">
        <v>4.695</v>
      </c>
      <c r="V1792" s="0" t="s">
        <v>2269</v>
      </c>
      <c r="W1792" s="0" t="s">
        <v>1028</v>
      </c>
      <c r="X1792" s="0" t="s">
        <v>1029</v>
      </c>
      <c r="Y1792" s="0" t="s">
        <v>838</v>
      </c>
      <c r="Z1792" s="0" t="s">
        <v>571</v>
      </c>
      <c r="AA1792" s="0" t="s">
        <v>2270</v>
      </c>
      <c r="AB1792" s="215" t="n">
        <v>37196</v>
      </c>
      <c r="AC1792" s="215" t="n">
        <v>37346</v>
      </c>
    </row>
    <row r="1793" customFormat="false" ht="12.75" hidden="false" customHeight="false" outlineLevel="0" collapsed="false">
      <c r="A1793" s="208" t="str">
        <f aca="false">B1793&amp;" "&amp;C1793&amp;" "&amp;D1793</f>
        <v>US Natural Gas Financial</v>
      </c>
      <c r="B1793" s="208" t="str">
        <f aca="false">IF((LEFT(N1793,2)="US"),"US","")</f>
        <v>US</v>
      </c>
      <c r="C1793" s="208" t="str">
        <f aca="false">M1793</f>
        <v>Natural Gas</v>
      </c>
      <c r="D1793" s="208" t="str">
        <f aca="false">IF(ISNUMBER(FIND("Phy",N1793))=TRUE(),"Physical","Financial")</f>
        <v>Financial</v>
      </c>
      <c r="E1793" s="208" t="n">
        <f aca="false">IF(VLOOKUP(S1793,'DD-Lookup'!$J$6:$L$50,3,FALSE())="Monthly",(YEAR(AC1793)-YEAR(AB1793))*12+MONTH(AC1793)-MONTH(AB1793)+1,(AC1793-AB1793+1))</f>
        <v>30</v>
      </c>
      <c r="F1793" s="239" t="n">
        <f aca="false">E1793*SUM(P1793:Q1793)</f>
        <v>300000</v>
      </c>
      <c r="G1793" s="214" t="n">
        <v>1290122</v>
      </c>
      <c r="H1793" s="215" t="n">
        <v>37035.364837963</v>
      </c>
      <c r="I1793" s="0" t="s">
        <v>1779</v>
      </c>
      <c r="M1793" s="0" t="s">
        <v>858</v>
      </c>
      <c r="N1793" s="0" t="s">
        <v>1024</v>
      </c>
      <c r="O1793" s="0" t="s">
        <v>1025</v>
      </c>
      <c r="P1793" s="216" t="n">
        <v>10000</v>
      </c>
      <c r="S1793" s="0" t="s">
        <v>1026</v>
      </c>
      <c r="T1793" s="0" t="s">
        <v>784</v>
      </c>
      <c r="U1793" s="218" t="n">
        <v>4.205</v>
      </c>
      <c r="V1793" s="0" t="s">
        <v>2271</v>
      </c>
      <c r="W1793" s="0" t="s">
        <v>1028</v>
      </c>
      <c r="X1793" s="0" t="s">
        <v>1029</v>
      </c>
      <c r="Y1793" s="0" t="s">
        <v>838</v>
      </c>
      <c r="Z1793" s="0" t="s">
        <v>571</v>
      </c>
      <c r="AA1793" s="0" t="s">
        <v>2272</v>
      </c>
      <c r="AB1793" s="215" t="n">
        <v>37043.875</v>
      </c>
      <c r="AC1793" s="215" t="n">
        <v>37072.875</v>
      </c>
    </row>
    <row r="1794" customFormat="false" ht="12.75" hidden="false" customHeight="false" outlineLevel="0" collapsed="false">
      <c r="A1794" s="208" t="str">
        <f aca="false">B1794&amp;" "&amp;C1794&amp;" "&amp;D1794</f>
        <v>US Natural Gas Physical</v>
      </c>
      <c r="B1794" s="208" t="str">
        <f aca="false">IF((LEFT(N1794,2)="US"),"US","")</f>
        <v>US</v>
      </c>
      <c r="C1794" s="208" t="str">
        <f aca="false">M1794</f>
        <v>Natural Gas</v>
      </c>
      <c r="D1794" s="208" t="str">
        <f aca="false">IF(ISNUMBER(FIND("Phy",N1794))=TRUE(),"Physical","Financial")</f>
        <v>Physical</v>
      </c>
      <c r="E1794" s="208" t="n">
        <f aca="false">IF(VLOOKUP(S1794,'DD-Lookup'!$J$6:$L$50,3,FALSE())="Monthly",(YEAR(AC1794)-YEAR(AB1794))*12+MONTH(AC1794)-MONTH(AB1794)+1,(AC1794-AB1794+1))</f>
        <v>1</v>
      </c>
      <c r="F1794" s="239" t="n">
        <f aca="false">E1794*SUM(P1794:Q1794)</f>
        <v>25000</v>
      </c>
      <c r="G1794" s="214" t="n">
        <v>1290123</v>
      </c>
      <c r="H1794" s="215" t="n">
        <v>37035.364837963</v>
      </c>
      <c r="I1794" s="0" t="s">
        <v>1930</v>
      </c>
      <c r="M1794" s="0" t="s">
        <v>858</v>
      </c>
      <c r="N1794" s="0" t="s">
        <v>1305</v>
      </c>
      <c r="O1794" s="0" t="s">
        <v>1432</v>
      </c>
      <c r="P1794" s="216" t="n">
        <v>25000</v>
      </c>
      <c r="S1794" s="0" t="s">
        <v>1026</v>
      </c>
      <c r="T1794" s="0" t="s">
        <v>784</v>
      </c>
      <c r="U1794" s="218" t="n">
        <v>4.155</v>
      </c>
      <c r="V1794" s="0" t="s">
        <v>1931</v>
      </c>
      <c r="W1794" s="0" t="s">
        <v>1434</v>
      </c>
      <c r="X1794" s="0" t="s">
        <v>1435</v>
      </c>
      <c r="Y1794" s="0" t="s">
        <v>1310</v>
      </c>
      <c r="Z1794" s="0" t="s">
        <v>571</v>
      </c>
      <c r="AA1794" s="0" t="n">
        <v>807659</v>
      </c>
      <c r="AB1794" s="215" t="n">
        <v>37036.875</v>
      </c>
      <c r="AC1794" s="215" t="n">
        <v>37036.875</v>
      </c>
    </row>
    <row r="1795" customFormat="false" ht="12.75" hidden="false" customHeight="false" outlineLevel="0" collapsed="false">
      <c r="A1795" s="208" t="str">
        <f aca="false">B1795&amp;" "&amp;C1795&amp;" "&amp;D1795</f>
        <v>US Natural Gas Physical</v>
      </c>
      <c r="B1795" s="208" t="str">
        <f aca="false">IF((LEFT(N1795,2)="US"),"US","")</f>
        <v>US</v>
      </c>
      <c r="C1795" s="208" t="str">
        <f aca="false">M1795</f>
        <v>Natural Gas</v>
      </c>
      <c r="D1795" s="208" t="str">
        <f aca="false">IF(ISNUMBER(FIND("Phy",N1795))=TRUE(),"Physical","Financial")</f>
        <v>Physical</v>
      </c>
      <c r="E1795" s="208" t="n">
        <f aca="false">IF(VLOOKUP(S1795,'DD-Lookup'!$J$6:$L$50,3,FALSE())="Monthly",(YEAR(AC1795)-YEAR(AB1795))*12+MONTH(AC1795)-MONTH(AB1795)+1,(AC1795-AB1795+1))</f>
        <v>1</v>
      </c>
      <c r="F1795" s="239" t="n">
        <f aca="false">E1795*SUM(P1795:Q1795)</f>
        <v>1800</v>
      </c>
      <c r="G1795" s="214" t="n">
        <v>1290124</v>
      </c>
      <c r="H1795" s="215" t="n">
        <v>37035.3648611111</v>
      </c>
      <c r="I1795" s="0" t="s">
        <v>1960</v>
      </c>
      <c r="M1795" s="0" t="s">
        <v>858</v>
      </c>
      <c r="N1795" s="0" t="s">
        <v>1305</v>
      </c>
      <c r="O1795" s="0" t="s">
        <v>1831</v>
      </c>
      <c r="P1795" s="216" t="n">
        <v>1800</v>
      </c>
      <c r="S1795" s="0" t="s">
        <v>1026</v>
      </c>
      <c r="T1795" s="0" t="s">
        <v>784</v>
      </c>
      <c r="U1795" s="218" t="n">
        <v>4.1863</v>
      </c>
      <c r="V1795" s="0" t="s">
        <v>1961</v>
      </c>
      <c r="W1795" s="0" t="s">
        <v>1308</v>
      </c>
      <c r="X1795" s="0" t="s">
        <v>1309</v>
      </c>
      <c r="Y1795" s="0" t="s">
        <v>1310</v>
      </c>
      <c r="Z1795" s="0" t="s">
        <v>571</v>
      </c>
      <c r="AA1795" s="0" t="n">
        <v>807660</v>
      </c>
      <c r="AB1795" s="215" t="n">
        <v>37036.875</v>
      </c>
      <c r="AC1795" s="215" t="n">
        <v>37036.875</v>
      </c>
    </row>
    <row r="1796" customFormat="false" ht="12.75" hidden="false" customHeight="false" outlineLevel="0" collapsed="false">
      <c r="A1796" s="208" t="str">
        <f aca="false">B1796&amp;" "&amp;C1796&amp;" "&amp;D1796</f>
        <v>US Crude Financial</v>
      </c>
      <c r="B1796" s="208" t="str">
        <f aca="false">IF((LEFT(N1796,2)="US"),"US","")</f>
        <v>US</v>
      </c>
      <c r="C1796" s="208" t="str">
        <f aca="false">M1796</f>
        <v>Crude</v>
      </c>
      <c r="D1796" s="208" t="str">
        <f aca="false">IF(ISNUMBER(FIND("Phy",N1796))=TRUE(),"Physical","Financial")</f>
        <v>Financial</v>
      </c>
      <c r="E1796" s="208" t="n">
        <f aca="false">IF(VLOOKUP(S1796,'DD-Lookup'!$J$6:$L$50,3,FALSE())="Monthly",(YEAR(AC1796)-YEAR(AB1796))*12+MONTH(AC1796)-MONTH(AB1796)+1,(AC1796-AB1796+1))</f>
        <v>1</v>
      </c>
      <c r="F1796" s="239" t="n">
        <f aca="false">E1796*SUM(P1796:Q1796)</f>
        <v>50000</v>
      </c>
      <c r="G1796" s="214" t="n">
        <v>1290125</v>
      </c>
      <c r="H1796" s="215" t="n">
        <v>37035.3648842593</v>
      </c>
      <c r="I1796" s="0" t="s">
        <v>1376</v>
      </c>
      <c r="M1796" s="0" t="s">
        <v>97</v>
      </c>
      <c r="N1796" s="0" t="s">
        <v>841</v>
      </c>
      <c r="O1796" s="0" t="s">
        <v>842</v>
      </c>
      <c r="P1796" s="216" t="n">
        <v>50000</v>
      </c>
      <c r="S1796" s="0" t="s">
        <v>843</v>
      </c>
      <c r="T1796" s="0" t="s">
        <v>784</v>
      </c>
      <c r="U1796" s="218" t="n">
        <v>29.6</v>
      </c>
      <c r="V1796" s="0" t="s">
        <v>1377</v>
      </c>
      <c r="W1796" s="0" t="s">
        <v>845</v>
      </c>
      <c r="X1796" s="0" t="s">
        <v>846</v>
      </c>
      <c r="Y1796" s="0" t="s">
        <v>847</v>
      </c>
      <c r="Z1796" s="0" t="s">
        <v>571</v>
      </c>
      <c r="AA1796" s="0" t="n">
        <v>106903</v>
      </c>
      <c r="AB1796" s="215" t="n">
        <v>37073</v>
      </c>
      <c r="AC1796" s="215" t="n">
        <v>37103</v>
      </c>
    </row>
    <row r="1797" customFormat="false" ht="12.75" hidden="false" customHeight="false" outlineLevel="0" collapsed="false">
      <c r="A1797" s="208" t="str">
        <f aca="false">B1797&amp;" "&amp;C1797&amp;" "&amp;D1797</f>
        <v>US Natural Gas Financial</v>
      </c>
      <c r="B1797" s="208" t="str">
        <f aca="false">IF((LEFT(N1797,2)="US"),"US","")</f>
        <v>US</v>
      </c>
      <c r="C1797" s="208" t="str">
        <f aca="false">M1797</f>
        <v>Natural Gas</v>
      </c>
      <c r="D1797" s="208" t="str">
        <f aca="false">IF(ISNUMBER(FIND("Phy",N1797))=TRUE(),"Physical","Financial")</f>
        <v>Financial</v>
      </c>
      <c r="E1797" s="208" t="n">
        <f aca="false">IF(VLOOKUP(S1797,'DD-Lookup'!$J$6:$L$50,3,FALSE())="Monthly",(YEAR(AC1797)-YEAR(AB1797))*12+MONTH(AC1797)-MONTH(AB1797)+1,(AC1797-AB1797+1))</f>
        <v>153</v>
      </c>
      <c r="F1797" s="239" t="n">
        <f aca="false">E1797*SUM(P1797:Q1797)</f>
        <v>1530000</v>
      </c>
      <c r="G1797" s="214" t="n">
        <v>1290127</v>
      </c>
      <c r="H1797" s="215" t="n">
        <v>37035.3648958333</v>
      </c>
      <c r="I1797" s="0" t="s">
        <v>1112</v>
      </c>
      <c r="M1797" s="0" t="s">
        <v>858</v>
      </c>
      <c r="N1797" s="0" t="s">
        <v>1024</v>
      </c>
      <c r="O1797" s="0" t="s">
        <v>1303</v>
      </c>
      <c r="P1797" s="216" t="n">
        <v>10000</v>
      </c>
      <c r="S1797" s="0" t="s">
        <v>1026</v>
      </c>
      <c r="T1797" s="0" t="s">
        <v>784</v>
      </c>
      <c r="U1797" s="218" t="n">
        <v>4.32</v>
      </c>
      <c r="V1797" s="0" t="s">
        <v>2126</v>
      </c>
      <c r="W1797" s="0" t="s">
        <v>1028</v>
      </c>
      <c r="X1797" s="0" t="s">
        <v>1029</v>
      </c>
      <c r="Y1797" s="0" t="s">
        <v>838</v>
      </c>
      <c r="Z1797" s="0" t="s">
        <v>571</v>
      </c>
      <c r="AA1797" s="0" t="s">
        <v>2273</v>
      </c>
      <c r="AB1797" s="215" t="n">
        <v>37043</v>
      </c>
      <c r="AC1797" s="215" t="n">
        <v>37195</v>
      </c>
    </row>
    <row r="1798" customFormat="false" ht="12.75" hidden="false" customHeight="false" outlineLevel="0" collapsed="false">
      <c r="A1798" s="208" t="str">
        <f aca="false">B1798&amp;" "&amp;C1798&amp;" "&amp;D1798</f>
        <v>US Natural Gas Physical</v>
      </c>
      <c r="B1798" s="208" t="str">
        <f aca="false">IF((LEFT(N1798,2)="US"),"US","")</f>
        <v>US</v>
      </c>
      <c r="C1798" s="208" t="str">
        <f aca="false">M1798</f>
        <v>Natural Gas</v>
      </c>
      <c r="D1798" s="208" t="str">
        <f aca="false">IF(ISNUMBER(FIND("Phy",N1798))=TRUE(),"Physical","Financial")</f>
        <v>Physical</v>
      </c>
      <c r="E1798" s="208" t="n">
        <f aca="false">IF(VLOOKUP(S1798,'DD-Lookup'!$J$6:$L$50,3,FALSE())="Monthly",(YEAR(AC1798)-YEAR(AB1798))*12+MONTH(AC1798)-MONTH(AB1798)+1,(AC1798-AB1798+1))</f>
        <v>1</v>
      </c>
      <c r="F1798" s="239" t="n">
        <f aca="false">E1798*SUM(P1798:Q1798)</f>
        <v>10000</v>
      </c>
      <c r="G1798" s="214" t="n">
        <v>1290126</v>
      </c>
      <c r="H1798" s="215" t="n">
        <v>37035.3648958333</v>
      </c>
      <c r="I1798" s="0" t="s">
        <v>1452</v>
      </c>
      <c r="M1798" s="0" t="s">
        <v>858</v>
      </c>
      <c r="N1798" s="0" t="s">
        <v>1305</v>
      </c>
      <c r="O1798" s="0" t="s">
        <v>1306</v>
      </c>
      <c r="P1798" s="216" t="n">
        <v>10000</v>
      </c>
      <c r="S1798" s="0" t="s">
        <v>1026</v>
      </c>
      <c r="T1798" s="0" t="s">
        <v>784</v>
      </c>
      <c r="U1798" s="218" t="n">
        <v>4.2163</v>
      </c>
      <c r="V1798" s="0" t="s">
        <v>1453</v>
      </c>
      <c r="W1798" s="0" t="s">
        <v>1308</v>
      </c>
      <c r="X1798" s="0" t="s">
        <v>1309</v>
      </c>
      <c r="Y1798" s="0" t="s">
        <v>1310</v>
      </c>
      <c r="Z1798" s="0" t="s">
        <v>571</v>
      </c>
      <c r="AA1798" s="0" t="n">
        <v>807661</v>
      </c>
      <c r="AB1798" s="215" t="n">
        <v>37036.875</v>
      </c>
      <c r="AC1798" s="215" t="n">
        <v>37036.875</v>
      </c>
    </row>
    <row r="1799" customFormat="false" ht="12.75" hidden="false" customHeight="false" outlineLevel="0" collapsed="false">
      <c r="A1799" s="208" t="str">
        <f aca="false">B1799&amp;" "&amp;C1799&amp;" "&amp;D1799</f>
        <v>US Natural Gas Financial</v>
      </c>
      <c r="B1799" s="208" t="str">
        <f aca="false">IF((LEFT(N1799,2)="US"),"US","")</f>
        <v>US</v>
      </c>
      <c r="C1799" s="208" t="str">
        <f aca="false">M1799</f>
        <v>Natural Gas</v>
      </c>
      <c r="D1799" s="208" t="str">
        <f aca="false">IF(ISNUMBER(FIND("Phy",N1799))=TRUE(),"Physical","Financial")</f>
        <v>Financial</v>
      </c>
      <c r="E1799" s="208" t="n">
        <f aca="false">IF(VLOOKUP(S1799,'DD-Lookup'!$J$6:$L$50,3,FALSE())="Monthly",(YEAR(AC1799)-YEAR(AB1799))*12+MONTH(AC1799)-MONTH(AB1799)+1,(AC1799-AB1799+1))</f>
        <v>30</v>
      </c>
      <c r="F1799" s="239" t="n">
        <f aca="false">E1799*SUM(P1799:Q1799)</f>
        <v>150000</v>
      </c>
      <c r="G1799" s="214" t="n">
        <v>1290128</v>
      </c>
      <c r="H1799" s="215" t="n">
        <v>37035.3649189815</v>
      </c>
      <c r="I1799" s="0" t="s">
        <v>1112</v>
      </c>
      <c r="M1799" s="0" t="s">
        <v>858</v>
      </c>
      <c r="N1799" s="0" t="s">
        <v>1024</v>
      </c>
      <c r="O1799" s="0" t="s">
        <v>1025</v>
      </c>
      <c r="P1799" s="216" t="n">
        <v>5000</v>
      </c>
      <c r="S1799" s="0" t="s">
        <v>1026</v>
      </c>
      <c r="T1799" s="0" t="s">
        <v>784</v>
      </c>
      <c r="U1799" s="218" t="n">
        <v>4.205</v>
      </c>
      <c r="V1799" s="0" t="s">
        <v>2153</v>
      </c>
      <c r="W1799" s="0" t="s">
        <v>1028</v>
      </c>
      <c r="X1799" s="0" t="s">
        <v>1029</v>
      </c>
      <c r="Y1799" s="0" t="s">
        <v>838</v>
      </c>
      <c r="Z1799" s="0" t="s">
        <v>571</v>
      </c>
      <c r="AA1799" s="0" t="s">
        <v>2274</v>
      </c>
      <c r="AB1799" s="215" t="n">
        <v>37043.875</v>
      </c>
      <c r="AC1799" s="215" t="n">
        <v>37072.875</v>
      </c>
    </row>
    <row r="1800" customFormat="false" ht="12.75" hidden="false" customHeight="false" outlineLevel="0" collapsed="false">
      <c r="A1800" s="208" t="str">
        <f aca="false">B1800&amp;" "&amp;C1800&amp;" "&amp;D1800</f>
        <v>US Natural Gas Physical</v>
      </c>
      <c r="B1800" s="208" t="str">
        <f aca="false">IF((LEFT(N1800,2)="US"),"US","")</f>
        <v>US</v>
      </c>
      <c r="C1800" s="208" t="str">
        <f aca="false">M1800</f>
        <v>Natural Gas</v>
      </c>
      <c r="D1800" s="208" t="str">
        <f aca="false">IF(ISNUMBER(FIND("Phy",N1800))=TRUE(),"Physical","Financial")</f>
        <v>Physical</v>
      </c>
      <c r="E1800" s="208" t="n">
        <f aca="false">IF(VLOOKUP(S1800,'DD-Lookup'!$J$6:$L$50,3,FALSE())="Monthly",(YEAR(AC1800)-YEAR(AB1800))*12+MONTH(AC1800)-MONTH(AB1800)+1,(AC1800-AB1800+1))</f>
        <v>7</v>
      </c>
      <c r="F1800" s="239" t="n">
        <f aca="false">E1800*SUM(P1800:Q1800)</f>
        <v>35000</v>
      </c>
      <c r="G1800" s="214" t="n">
        <v>1290129</v>
      </c>
      <c r="H1800" s="215" t="n">
        <v>37035.3649189815</v>
      </c>
      <c r="I1800" s="0" t="s">
        <v>1642</v>
      </c>
      <c r="M1800" s="0" t="s">
        <v>858</v>
      </c>
      <c r="N1800" s="0" t="s">
        <v>1305</v>
      </c>
      <c r="O1800" s="0" t="s">
        <v>1643</v>
      </c>
      <c r="P1800" s="216" t="n">
        <v>5000</v>
      </c>
      <c r="S1800" s="0" t="s">
        <v>1026</v>
      </c>
      <c r="T1800" s="0" t="s">
        <v>784</v>
      </c>
      <c r="U1800" s="218" t="n">
        <v>4.355</v>
      </c>
      <c r="V1800" s="0" t="s">
        <v>1644</v>
      </c>
      <c r="W1800" s="0" t="s">
        <v>1493</v>
      </c>
      <c r="X1800" s="0" t="s">
        <v>1494</v>
      </c>
      <c r="Y1800" s="0" t="s">
        <v>1310</v>
      </c>
      <c r="Z1800" s="0" t="s">
        <v>571</v>
      </c>
      <c r="AA1800" s="0" t="n">
        <v>807662</v>
      </c>
      <c r="AB1800" s="215" t="n">
        <v>37036.875</v>
      </c>
      <c r="AC1800" s="215" t="n">
        <v>37042.875</v>
      </c>
    </row>
    <row r="1801" customFormat="false" ht="12.75" hidden="false" customHeight="false" outlineLevel="0" collapsed="false">
      <c r="A1801" s="208" t="str">
        <f aca="false">B1801&amp;" "&amp;C1801&amp;" "&amp;D1801</f>
        <v>US Power Physical</v>
      </c>
      <c r="B1801" s="208" t="str">
        <f aca="false">IF((LEFT(N1801,2)="US"),"US","")</f>
        <v>US</v>
      </c>
      <c r="C1801" s="208" t="str">
        <f aca="false">M1801</f>
        <v>Power</v>
      </c>
      <c r="D1801" s="208" t="str">
        <f aca="false">IF(ISNUMBER(FIND("Phy",N1801))=TRUE(),"Physical","Financial")</f>
        <v>Physical</v>
      </c>
      <c r="E1801" s="208" t="n">
        <f aca="false">IF(VLOOKUP(S1801,'DD-Lookup'!$J$6:$L$50,3,FALSE())="Monthly",(YEAR(AC1801)-YEAR(AB1801))*12+MONTH(AC1801)-MONTH(AB1801)+1,(AC1801-AB1801+1))</f>
        <v>5</v>
      </c>
      <c r="F1801" s="239" t="n">
        <f aca="false">E1801*SUM(P1801:Q1801)</f>
        <v>250</v>
      </c>
      <c r="G1801" s="214" t="n">
        <v>1290131</v>
      </c>
      <c r="H1801" s="215" t="n">
        <v>37035.3649305556</v>
      </c>
      <c r="I1801" s="0" t="s">
        <v>1087</v>
      </c>
      <c r="M1801" s="0" t="s">
        <v>67</v>
      </c>
      <c r="N1801" s="0" t="s">
        <v>1081</v>
      </c>
      <c r="O1801" s="0" t="s">
        <v>1096</v>
      </c>
      <c r="P1801" s="216" t="n">
        <v>50</v>
      </c>
      <c r="S1801" s="0" t="s">
        <v>930</v>
      </c>
      <c r="T1801" s="0" t="s">
        <v>784</v>
      </c>
      <c r="U1801" s="218" t="n">
        <v>69</v>
      </c>
      <c r="V1801" s="0" t="s">
        <v>1093</v>
      </c>
      <c r="W1801" s="0" t="s">
        <v>1094</v>
      </c>
      <c r="X1801" s="0" t="s">
        <v>1063</v>
      </c>
      <c r="Y1801" s="0" t="s">
        <v>1051</v>
      </c>
      <c r="Z1801" s="0" t="s">
        <v>618</v>
      </c>
      <c r="AA1801" s="0" t="n">
        <v>621422.1</v>
      </c>
      <c r="AB1801" s="215" t="n">
        <v>37046.875</v>
      </c>
      <c r="AC1801" s="215" t="n">
        <v>37050.875</v>
      </c>
    </row>
    <row r="1802" customFormat="false" ht="12.75" hidden="false" customHeight="false" outlineLevel="0" collapsed="false">
      <c r="A1802" s="208" t="str">
        <f aca="false">B1802&amp;" "&amp;C1802&amp;" "&amp;D1802</f>
        <v>US Power Physical</v>
      </c>
      <c r="B1802" s="208" t="str">
        <f aca="false">IF((LEFT(N1802,2)="US"),"US","")</f>
        <v>US</v>
      </c>
      <c r="C1802" s="208" t="str">
        <f aca="false">M1802</f>
        <v>Power</v>
      </c>
      <c r="D1802" s="208" t="str">
        <f aca="false">IF(ISNUMBER(FIND("Phy",N1802))=TRUE(),"Physical","Financial")</f>
        <v>Physical</v>
      </c>
      <c r="E1802" s="208" t="n">
        <f aca="false">IF(VLOOKUP(S1802,'DD-Lookup'!$J$6:$L$50,3,FALSE())="Monthly",(YEAR(AC1802)-YEAR(AB1802))*12+MONTH(AC1802)-MONTH(AB1802)+1,(AC1802-AB1802+1))</f>
        <v>30</v>
      </c>
      <c r="F1802" s="239" t="n">
        <f aca="false">E1802*SUM(P1802:Q1802)</f>
        <v>1500</v>
      </c>
      <c r="G1802" s="214" t="n">
        <v>1290133</v>
      </c>
      <c r="H1802" s="215" t="n">
        <v>37035.3649421296</v>
      </c>
      <c r="I1802" s="0" t="s">
        <v>1248</v>
      </c>
      <c r="M1802" s="0" t="s">
        <v>67</v>
      </c>
      <c r="N1802" s="0" t="s">
        <v>1081</v>
      </c>
      <c r="O1802" s="0" t="s">
        <v>2275</v>
      </c>
      <c r="P1802" s="216" t="n">
        <v>50</v>
      </c>
      <c r="S1802" s="0" t="s">
        <v>930</v>
      </c>
      <c r="T1802" s="0" t="s">
        <v>784</v>
      </c>
      <c r="U1802" s="218" t="n">
        <v>46.75</v>
      </c>
      <c r="V1802" s="0" t="s">
        <v>1542</v>
      </c>
      <c r="W1802" s="0" t="s">
        <v>1228</v>
      </c>
      <c r="X1802" s="0" t="s">
        <v>1229</v>
      </c>
      <c r="Y1802" s="0" t="s">
        <v>1051</v>
      </c>
      <c r="Z1802" s="0" t="s">
        <v>618</v>
      </c>
      <c r="AA1802" s="0" t="n">
        <v>621424.1</v>
      </c>
      <c r="AB1802" s="215" t="n">
        <v>37135.875</v>
      </c>
      <c r="AC1802" s="215" t="n">
        <v>37164.875</v>
      </c>
    </row>
    <row r="1803" customFormat="false" ht="12.75" hidden="false" customHeight="false" outlineLevel="0" collapsed="false">
      <c r="A1803" s="208" t="str">
        <f aca="false">B1803&amp;" "&amp;C1803&amp;" "&amp;D1803</f>
        <v>US Natural Gas Financial</v>
      </c>
      <c r="B1803" s="208" t="str">
        <f aca="false">IF((LEFT(N1803,2)="US"),"US","")</f>
        <v>US</v>
      </c>
      <c r="C1803" s="208" t="str">
        <f aca="false">M1803</f>
        <v>Natural Gas</v>
      </c>
      <c r="D1803" s="208" t="str">
        <f aca="false">IF(ISNUMBER(FIND("Phy",N1803))=TRUE(),"Physical","Financial")</f>
        <v>Financial</v>
      </c>
      <c r="E1803" s="208" t="n">
        <f aca="false">IF(VLOOKUP(S1803,'DD-Lookup'!$J$6:$L$50,3,FALSE())="Monthly",(YEAR(AC1803)-YEAR(AB1803))*12+MONTH(AC1803)-MONTH(AB1803)+1,(AC1803-AB1803+1))</f>
        <v>30</v>
      </c>
      <c r="F1803" s="239" t="n">
        <f aca="false">E1803*SUM(P1803:Q1803)</f>
        <v>150000</v>
      </c>
      <c r="G1803" s="214" t="n">
        <v>1290134</v>
      </c>
      <c r="H1803" s="215" t="n">
        <v>37035.365</v>
      </c>
      <c r="I1803" s="0" t="s">
        <v>1124</v>
      </c>
      <c r="M1803" s="0" t="s">
        <v>858</v>
      </c>
      <c r="N1803" s="0" t="s">
        <v>1024</v>
      </c>
      <c r="O1803" s="0" t="s">
        <v>1610</v>
      </c>
      <c r="Q1803" s="216" t="n">
        <v>5000</v>
      </c>
      <c r="S1803" s="0" t="s">
        <v>1026</v>
      </c>
      <c r="T1803" s="0" t="s">
        <v>784</v>
      </c>
      <c r="U1803" s="218" t="n">
        <v>4.6375</v>
      </c>
      <c r="V1803" s="0" t="s">
        <v>1387</v>
      </c>
      <c r="W1803" s="0" t="s">
        <v>1388</v>
      </c>
      <c r="X1803" s="0" t="s">
        <v>1612</v>
      </c>
      <c r="Y1803" s="0" t="s">
        <v>838</v>
      </c>
      <c r="Z1803" s="0" t="s">
        <v>571</v>
      </c>
      <c r="AA1803" s="0" t="s">
        <v>2276</v>
      </c>
      <c r="AB1803" s="215" t="n">
        <v>37043.875</v>
      </c>
      <c r="AC1803" s="215" t="n">
        <v>37072.875</v>
      </c>
    </row>
    <row r="1804" customFormat="false" ht="12.75" hidden="false" customHeight="false" outlineLevel="0" collapsed="false">
      <c r="A1804" s="208" t="str">
        <f aca="false">B1804&amp;" "&amp;C1804&amp;" "&amp;D1804</f>
        <v>US Natural Gas Financial</v>
      </c>
      <c r="B1804" s="208" t="str">
        <f aca="false">IF((LEFT(N1804,2)="US"),"US","")</f>
        <v>US</v>
      </c>
      <c r="C1804" s="208" t="str">
        <f aca="false">M1804</f>
        <v>Natural Gas</v>
      </c>
      <c r="D1804" s="208" t="str">
        <f aca="false">IF(ISNUMBER(FIND("Phy",N1804))=TRUE(),"Physical","Financial")</f>
        <v>Financial</v>
      </c>
      <c r="E1804" s="208" t="n">
        <f aca="false">IF(VLOOKUP(S1804,'DD-Lookup'!$J$6:$L$50,3,FALSE())="Monthly",(YEAR(AC1804)-YEAR(AB1804))*12+MONTH(AC1804)-MONTH(AB1804)+1,(AC1804-AB1804+1))</f>
        <v>7</v>
      </c>
      <c r="F1804" s="239" t="n">
        <f aca="false">E1804*SUM(P1804:Q1804)</f>
        <v>70000</v>
      </c>
      <c r="G1804" s="214" t="n">
        <v>1290136</v>
      </c>
      <c r="H1804" s="215" t="n">
        <v>37035.3650115741</v>
      </c>
      <c r="I1804" s="0" t="s">
        <v>1505</v>
      </c>
      <c r="M1804" s="0" t="s">
        <v>858</v>
      </c>
      <c r="N1804" s="0" t="s">
        <v>1024</v>
      </c>
      <c r="O1804" s="0" t="s">
        <v>1404</v>
      </c>
      <c r="P1804" s="216" t="n">
        <v>10000</v>
      </c>
      <c r="S1804" s="0" t="s">
        <v>1026</v>
      </c>
      <c r="T1804" s="0" t="s">
        <v>784</v>
      </c>
      <c r="U1804" s="218" t="n">
        <v>4.15</v>
      </c>
      <c r="V1804" s="0" t="s">
        <v>2190</v>
      </c>
      <c r="W1804" s="0" t="s">
        <v>1406</v>
      </c>
      <c r="X1804" s="0" t="s">
        <v>1407</v>
      </c>
      <c r="Y1804" s="0" t="s">
        <v>838</v>
      </c>
      <c r="Z1804" s="0" t="s">
        <v>571</v>
      </c>
      <c r="AA1804" s="0" t="s">
        <v>2277</v>
      </c>
      <c r="AB1804" s="215" t="n">
        <v>37036.875</v>
      </c>
      <c r="AC1804" s="215" t="n">
        <v>37042.875</v>
      </c>
    </row>
    <row r="1805" customFormat="false" ht="12.75" hidden="false" customHeight="false" outlineLevel="0" collapsed="false">
      <c r="A1805" s="208" t="str">
        <f aca="false">B1805&amp;" "&amp;C1805&amp;" "&amp;D1805</f>
        <v>US Natural Gas Physical</v>
      </c>
      <c r="B1805" s="208" t="str">
        <f aca="false">IF((LEFT(N1805,2)="US"),"US","")</f>
        <v>US</v>
      </c>
      <c r="C1805" s="208" t="str">
        <f aca="false">M1805</f>
        <v>Natural Gas</v>
      </c>
      <c r="D1805" s="208" t="str">
        <f aca="false">IF(ISNUMBER(FIND("Phy",N1805))=TRUE(),"Physical","Financial")</f>
        <v>Physical</v>
      </c>
      <c r="E1805" s="208" t="n">
        <f aca="false">IF(VLOOKUP(S1805,'DD-Lookup'!$J$6:$L$50,3,FALSE())="Monthly",(YEAR(AC1805)-YEAR(AB1805))*12+MONTH(AC1805)-MONTH(AB1805)+1,(AC1805-AB1805+1))</f>
        <v>1</v>
      </c>
      <c r="F1805" s="239" t="n">
        <f aca="false">E1805*SUM(P1805:Q1805)</f>
        <v>5000</v>
      </c>
      <c r="G1805" s="214" t="n">
        <v>1290138</v>
      </c>
      <c r="H1805" s="215" t="n">
        <v>37035.3650231482</v>
      </c>
      <c r="I1805" s="0" t="s">
        <v>1317</v>
      </c>
      <c r="M1805" s="0" t="s">
        <v>858</v>
      </c>
      <c r="N1805" s="0" t="s">
        <v>1305</v>
      </c>
      <c r="O1805" s="0" t="s">
        <v>1313</v>
      </c>
      <c r="P1805" s="216" t="n">
        <v>5000</v>
      </c>
      <c r="S1805" s="0" t="s">
        <v>1026</v>
      </c>
      <c r="T1805" s="0" t="s">
        <v>784</v>
      </c>
      <c r="U1805" s="218" t="n">
        <v>4.0925</v>
      </c>
      <c r="V1805" s="0" t="s">
        <v>1370</v>
      </c>
      <c r="W1805" s="0" t="s">
        <v>1314</v>
      </c>
      <c r="X1805" s="0" t="s">
        <v>1315</v>
      </c>
      <c r="Y1805" s="0" t="s">
        <v>1310</v>
      </c>
      <c r="Z1805" s="0" t="s">
        <v>571</v>
      </c>
      <c r="AA1805" s="0" t="n">
        <v>807664</v>
      </c>
      <c r="AB1805" s="215" t="n">
        <v>37036.875</v>
      </c>
      <c r="AC1805" s="215" t="n">
        <v>37036.875</v>
      </c>
    </row>
    <row r="1806" customFormat="false" ht="12.75" hidden="false" customHeight="false" outlineLevel="0" collapsed="false">
      <c r="A1806" s="208" t="str">
        <f aca="false">B1806&amp;" "&amp;C1806&amp;" "&amp;D1806</f>
        <v>US Natural Gas Physical</v>
      </c>
      <c r="B1806" s="208" t="str">
        <f aca="false">IF((LEFT(N1806,2)="US"),"US","")</f>
        <v>US</v>
      </c>
      <c r="C1806" s="208" t="str">
        <f aca="false">M1806</f>
        <v>Natural Gas</v>
      </c>
      <c r="D1806" s="208" t="str">
        <f aca="false">IF(ISNUMBER(FIND("Phy",N1806))=TRUE(),"Physical","Financial")</f>
        <v>Physical</v>
      </c>
      <c r="E1806" s="208" t="n">
        <f aca="false">IF(VLOOKUP(S1806,'DD-Lookup'!$J$6:$L$50,3,FALSE())="Monthly",(YEAR(AC1806)-YEAR(AB1806))*12+MONTH(AC1806)-MONTH(AB1806)+1,(AC1806-AB1806+1))</f>
        <v>1</v>
      </c>
      <c r="F1806" s="239" t="n">
        <f aca="false">E1806*SUM(P1806:Q1806)</f>
        <v>25000</v>
      </c>
      <c r="G1806" s="214" t="n">
        <v>1290137</v>
      </c>
      <c r="H1806" s="215" t="n">
        <v>37035.3650231482</v>
      </c>
      <c r="I1806" s="0" t="s">
        <v>593</v>
      </c>
      <c r="M1806" s="0" t="s">
        <v>858</v>
      </c>
      <c r="N1806" s="0" t="s">
        <v>1305</v>
      </c>
      <c r="O1806" s="0" t="s">
        <v>1432</v>
      </c>
      <c r="Q1806" s="216" t="n">
        <v>25000</v>
      </c>
      <c r="S1806" s="0" t="s">
        <v>1026</v>
      </c>
      <c r="T1806" s="0" t="s">
        <v>784</v>
      </c>
      <c r="U1806" s="218" t="n">
        <v>4.155</v>
      </c>
      <c r="V1806" s="0" t="s">
        <v>1543</v>
      </c>
      <c r="W1806" s="0" t="s">
        <v>1434</v>
      </c>
      <c r="X1806" s="0" t="s">
        <v>1435</v>
      </c>
      <c r="Y1806" s="0" t="s">
        <v>1310</v>
      </c>
      <c r="Z1806" s="0" t="s">
        <v>571</v>
      </c>
      <c r="AA1806" s="0" t="n">
        <v>807663</v>
      </c>
      <c r="AB1806" s="215" t="n">
        <v>37036.875</v>
      </c>
      <c r="AC1806" s="215" t="n">
        <v>37036.875</v>
      </c>
    </row>
    <row r="1807" customFormat="false" ht="12.75" hidden="false" customHeight="false" outlineLevel="0" collapsed="false">
      <c r="A1807" s="208" t="str">
        <f aca="false">B1807&amp;" "&amp;C1807&amp;" "&amp;D1807</f>
        <v>US Power Physical</v>
      </c>
      <c r="B1807" s="208" t="str">
        <f aca="false">IF((LEFT(N1807,2)="US"),"US","")</f>
        <v>US</v>
      </c>
      <c r="C1807" s="208" t="str">
        <f aca="false">M1807</f>
        <v>Power</v>
      </c>
      <c r="D1807" s="208" t="str">
        <f aca="false">IF(ISNUMBER(FIND("Phy",N1807))=TRUE(),"Physical","Financial")</f>
        <v>Physical</v>
      </c>
      <c r="E1807" s="208" t="n">
        <f aca="false">IF(VLOOKUP(S1807,'DD-Lookup'!$J$6:$L$50,3,FALSE())="Monthly",(YEAR(AC1807)-YEAR(AB1807))*12+MONTH(AC1807)-MONTH(AB1807)+1,(AC1807-AB1807+1))</f>
        <v>30</v>
      </c>
      <c r="F1807" s="239" t="n">
        <f aca="false">E1807*SUM(P1807:Q1807)</f>
        <v>1500</v>
      </c>
      <c r="G1807" s="214" t="n">
        <v>1290140</v>
      </c>
      <c r="H1807" s="215" t="n">
        <v>37035.3650578704</v>
      </c>
      <c r="I1807" s="0" t="s">
        <v>1248</v>
      </c>
      <c r="M1807" s="0" t="s">
        <v>67</v>
      </c>
      <c r="N1807" s="0" t="s">
        <v>1081</v>
      </c>
      <c r="O1807" s="0" t="s">
        <v>1181</v>
      </c>
      <c r="P1807" s="216" t="n">
        <v>50</v>
      </c>
      <c r="S1807" s="0" t="s">
        <v>930</v>
      </c>
      <c r="T1807" s="0" t="s">
        <v>784</v>
      </c>
      <c r="U1807" s="218" t="n">
        <v>73.5</v>
      </c>
      <c r="V1807" s="0" t="s">
        <v>1365</v>
      </c>
      <c r="W1807" s="0" t="s">
        <v>1084</v>
      </c>
      <c r="X1807" s="0" t="s">
        <v>1182</v>
      </c>
      <c r="Y1807" s="0" t="s">
        <v>1051</v>
      </c>
      <c r="Z1807" s="0" t="s">
        <v>618</v>
      </c>
      <c r="AA1807" s="0" t="n">
        <v>621425.1</v>
      </c>
      <c r="AB1807" s="215" t="n">
        <v>37043.5944444445</v>
      </c>
      <c r="AC1807" s="215" t="n">
        <v>37072.5944444445</v>
      </c>
    </row>
    <row r="1808" customFormat="false" ht="12.75" hidden="false" customHeight="false" outlineLevel="0" collapsed="false">
      <c r="A1808" s="208" t="str">
        <f aca="false">B1808&amp;" "&amp;C1808&amp;" "&amp;D1808</f>
        <v>US Natural Gas Physical</v>
      </c>
      <c r="B1808" s="208" t="str">
        <f aca="false">IF((LEFT(N1808,2)="US"),"US","")</f>
        <v>US</v>
      </c>
      <c r="C1808" s="208" t="str">
        <f aca="false">M1808</f>
        <v>Natural Gas</v>
      </c>
      <c r="D1808" s="208" t="str">
        <f aca="false">IF(ISNUMBER(FIND("Phy",N1808))=TRUE(),"Physical","Financial")</f>
        <v>Physical</v>
      </c>
      <c r="E1808" s="208" t="n">
        <f aca="false">IF(VLOOKUP(S1808,'DD-Lookup'!$J$6:$L$50,3,FALSE())="Monthly",(YEAR(AC1808)-YEAR(AB1808))*12+MONTH(AC1808)-MONTH(AB1808)+1,(AC1808-AB1808+1))</f>
        <v>1</v>
      </c>
      <c r="F1808" s="239" t="n">
        <f aca="false">E1808*SUM(P1808:Q1808)</f>
        <v>10000</v>
      </c>
      <c r="G1808" s="214" t="n">
        <v>1290143</v>
      </c>
      <c r="H1808" s="215" t="n">
        <v>37035.3651041667</v>
      </c>
      <c r="I1808" s="0" t="s">
        <v>1399</v>
      </c>
      <c r="M1808" s="0" t="s">
        <v>858</v>
      </c>
      <c r="N1808" s="0" t="s">
        <v>1305</v>
      </c>
      <c r="O1808" s="0" t="s">
        <v>1766</v>
      </c>
      <c r="P1808" s="216" t="n">
        <v>10000</v>
      </c>
      <c r="S1808" s="0" t="s">
        <v>1026</v>
      </c>
      <c r="T1808" s="0" t="s">
        <v>784</v>
      </c>
      <c r="U1808" s="218" t="n">
        <v>4.13</v>
      </c>
      <c r="V1808" s="0" t="s">
        <v>2278</v>
      </c>
      <c r="W1808" s="0" t="s">
        <v>1422</v>
      </c>
      <c r="X1808" s="0" t="s">
        <v>1423</v>
      </c>
      <c r="Y1808" s="0" t="s">
        <v>1310</v>
      </c>
      <c r="Z1808" s="0" t="s">
        <v>571</v>
      </c>
      <c r="AA1808" s="0" t="n">
        <v>807666</v>
      </c>
      <c r="AB1808" s="215" t="n">
        <v>37036.875</v>
      </c>
      <c r="AC1808" s="215" t="n">
        <v>37036.875</v>
      </c>
    </row>
    <row r="1809" customFormat="false" ht="12.75" hidden="false" customHeight="false" outlineLevel="0" collapsed="false">
      <c r="A1809" s="208" t="str">
        <f aca="false">B1809&amp;" "&amp;C1809&amp;" "&amp;D1809</f>
        <v>US Natural Gas Financial</v>
      </c>
      <c r="B1809" s="208" t="str">
        <f aca="false">IF((LEFT(N1809,2)="US"),"US","")</f>
        <v>US</v>
      </c>
      <c r="C1809" s="208" t="str">
        <f aca="false">M1809</f>
        <v>Natural Gas</v>
      </c>
      <c r="D1809" s="208" t="str">
        <f aca="false">IF(ISNUMBER(FIND("Phy",N1809))=TRUE(),"Physical","Financial")</f>
        <v>Financial</v>
      </c>
      <c r="E1809" s="208" t="n">
        <f aca="false">IF(VLOOKUP(S1809,'DD-Lookup'!$J$6:$L$50,3,FALSE())="Monthly",(YEAR(AC1809)-YEAR(AB1809))*12+MONTH(AC1809)-MONTH(AB1809)+1,(AC1809-AB1809+1))</f>
        <v>151</v>
      </c>
      <c r="F1809" s="239" t="n">
        <f aca="false">E1809*SUM(P1809:Q1809)</f>
        <v>377500</v>
      </c>
      <c r="G1809" s="214" t="n">
        <v>1290148</v>
      </c>
      <c r="H1809" s="215" t="n">
        <v>37035.3652893519</v>
      </c>
      <c r="I1809" s="0" t="s">
        <v>1155</v>
      </c>
      <c r="M1809" s="0" t="s">
        <v>858</v>
      </c>
      <c r="N1809" s="0" t="s">
        <v>1024</v>
      </c>
      <c r="O1809" s="0" t="s">
        <v>1289</v>
      </c>
      <c r="Q1809" s="216" t="n">
        <v>2500</v>
      </c>
      <c r="S1809" s="0" t="s">
        <v>1026</v>
      </c>
      <c r="T1809" s="0" t="s">
        <v>784</v>
      </c>
      <c r="U1809" s="218" t="n">
        <v>4.7</v>
      </c>
      <c r="V1809" s="0" t="s">
        <v>1156</v>
      </c>
      <c r="W1809" s="0" t="s">
        <v>1028</v>
      </c>
      <c r="X1809" s="0" t="s">
        <v>1029</v>
      </c>
      <c r="Y1809" s="0" t="s">
        <v>838</v>
      </c>
      <c r="Z1809" s="0" t="s">
        <v>571</v>
      </c>
      <c r="AA1809" s="0" t="s">
        <v>2279</v>
      </c>
      <c r="AB1809" s="215" t="n">
        <v>37196</v>
      </c>
      <c r="AC1809" s="215" t="n">
        <v>37346</v>
      </c>
    </row>
    <row r="1810" customFormat="false" ht="12.75" hidden="false" customHeight="false" outlineLevel="0" collapsed="false">
      <c r="A1810" s="208" t="str">
        <f aca="false">B1810&amp;" "&amp;C1810&amp;" "&amp;D1810</f>
        <v>US Natural Gas Physical</v>
      </c>
      <c r="B1810" s="208" t="str">
        <f aca="false">IF((LEFT(N1810,2)="US"),"US","")</f>
        <v>US</v>
      </c>
      <c r="C1810" s="208" t="str">
        <f aca="false">M1810</f>
        <v>Natural Gas</v>
      </c>
      <c r="D1810" s="208" t="str">
        <f aca="false">IF(ISNUMBER(FIND("Phy",N1810))=TRUE(),"Physical","Financial")</f>
        <v>Physical</v>
      </c>
      <c r="E1810" s="208" t="n">
        <f aca="false">IF(VLOOKUP(S1810,'DD-Lookup'!$J$6:$L$50,3,FALSE())="Monthly",(YEAR(AC1810)-YEAR(AB1810))*12+MONTH(AC1810)-MONTH(AB1810)+1,(AC1810-AB1810+1))</f>
        <v>1</v>
      </c>
      <c r="F1810" s="239" t="n">
        <f aca="false">E1810*SUM(P1810:Q1810)</f>
        <v>10000</v>
      </c>
      <c r="G1810" s="214" t="n">
        <v>1290149</v>
      </c>
      <c r="H1810" s="215" t="n">
        <v>37035.3653356481</v>
      </c>
      <c r="I1810" s="0" t="s">
        <v>600</v>
      </c>
      <c r="M1810" s="0" t="s">
        <v>858</v>
      </c>
      <c r="N1810" s="0" t="s">
        <v>1305</v>
      </c>
      <c r="O1810" s="0" t="s">
        <v>1313</v>
      </c>
      <c r="P1810" s="216" t="n">
        <v>10000</v>
      </c>
      <c r="S1810" s="0" t="s">
        <v>1026</v>
      </c>
      <c r="T1810" s="0" t="s">
        <v>784</v>
      </c>
      <c r="U1810" s="218" t="n">
        <v>4.095</v>
      </c>
      <c r="V1810" s="0" t="s">
        <v>1425</v>
      </c>
      <c r="W1810" s="0" t="s">
        <v>1314</v>
      </c>
      <c r="X1810" s="0" t="s">
        <v>1315</v>
      </c>
      <c r="Y1810" s="0" t="s">
        <v>1310</v>
      </c>
      <c r="Z1810" s="0" t="s">
        <v>571</v>
      </c>
      <c r="AA1810" s="0" t="n">
        <v>807667</v>
      </c>
      <c r="AB1810" s="215" t="n">
        <v>37036.875</v>
      </c>
      <c r="AC1810" s="215" t="n">
        <v>37036.875</v>
      </c>
    </row>
    <row r="1811" customFormat="false" ht="12.75" hidden="false" customHeight="false" outlineLevel="0" collapsed="false">
      <c r="A1811" s="208" t="str">
        <f aca="false">B1811&amp;" "&amp;C1811&amp;" "&amp;D1811</f>
        <v>US Natural Gas Financial</v>
      </c>
      <c r="B1811" s="208" t="str">
        <f aca="false">IF((LEFT(N1811,2)="US"),"US","")</f>
        <v>US</v>
      </c>
      <c r="C1811" s="208" t="str">
        <f aca="false">M1811</f>
        <v>Natural Gas</v>
      </c>
      <c r="D1811" s="208" t="str">
        <f aca="false">IF(ISNUMBER(FIND("Phy",N1811))=TRUE(),"Physical","Financial")</f>
        <v>Financial</v>
      </c>
      <c r="E1811" s="208" t="n">
        <f aca="false">IF(VLOOKUP(S1811,'DD-Lookup'!$J$6:$L$50,3,FALSE())="Monthly",(YEAR(AC1811)-YEAR(AB1811))*12+MONTH(AC1811)-MONTH(AB1811)+1,(AC1811-AB1811+1))</f>
        <v>30</v>
      </c>
      <c r="F1811" s="239" t="n">
        <f aca="false">E1811*SUM(P1811:Q1811)</f>
        <v>300000</v>
      </c>
      <c r="G1811" s="214" t="n">
        <v>1290151</v>
      </c>
      <c r="H1811" s="215" t="n">
        <v>37035.3653587963</v>
      </c>
      <c r="I1811" s="0" t="s">
        <v>1066</v>
      </c>
      <c r="M1811" s="0" t="s">
        <v>858</v>
      </c>
      <c r="N1811" s="0" t="s">
        <v>1024</v>
      </c>
      <c r="O1811" s="0" t="s">
        <v>1025</v>
      </c>
      <c r="Q1811" s="216" t="n">
        <v>10000</v>
      </c>
      <c r="S1811" s="0" t="s">
        <v>1026</v>
      </c>
      <c r="T1811" s="0" t="s">
        <v>784</v>
      </c>
      <c r="U1811" s="218" t="n">
        <v>4.21</v>
      </c>
      <c r="V1811" s="0" t="s">
        <v>2280</v>
      </c>
      <c r="W1811" s="0" t="s">
        <v>1028</v>
      </c>
      <c r="X1811" s="0" t="s">
        <v>1029</v>
      </c>
      <c r="Y1811" s="0" t="s">
        <v>838</v>
      </c>
      <c r="Z1811" s="0" t="s">
        <v>571</v>
      </c>
      <c r="AA1811" s="0" t="s">
        <v>2281</v>
      </c>
      <c r="AB1811" s="215" t="n">
        <v>37043.875</v>
      </c>
      <c r="AC1811" s="215" t="n">
        <v>37072.875</v>
      </c>
    </row>
    <row r="1812" customFormat="false" ht="12.75" hidden="false" customHeight="false" outlineLevel="0" collapsed="false">
      <c r="A1812" s="208" t="str">
        <f aca="false">B1812&amp;" "&amp;C1812&amp;" "&amp;D1812</f>
        <v>US Natural Gas Physical</v>
      </c>
      <c r="B1812" s="208" t="str">
        <f aca="false">IF((LEFT(N1812,2)="US"),"US","")</f>
        <v>US</v>
      </c>
      <c r="C1812" s="208" t="str">
        <f aca="false">M1812</f>
        <v>Natural Gas</v>
      </c>
      <c r="D1812" s="208" t="str">
        <f aca="false">IF(ISNUMBER(FIND("Phy",N1812))=TRUE(),"Physical","Financial")</f>
        <v>Physical</v>
      </c>
      <c r="E1812" s="208" t="n">
        <f aca="false">IF(VLOOKUP(S1812,'DD-Lookup'!$J$6:$L$50,3,FALSE())="Monthly",(YEAR(AC1812)-YEAR(AB1812))*12+MONTH(AC1812)-MONTH(AB1812)+1,(AC1812-AB1812+1))</f>
        <v>1</v>
      </c>
      <c r="F1812" s="239" t="n">
        <f aca="false">E1812*SUM(P1812:Q1812)</f>
        <v>1000</v>
      </c>
      <c r="G1812" s="214" t="n">
        <v>1290150</v>
      </c>
      <c r="H1812" s="215" t="n">
        <v>37035.3653587963</v>
      </c>
      <c r="I1812" s="0" t="s">
        <v>2282</v>
      </c>
      <c r="M1812" s="0" t="s">
        <v>858</v>
      </c>
      <c r="N1812" s="0" t="s">
        <v>1305</v>
      </c>
      <c r="O1812" s="0" t="s">
        <v>1920</v>
      </c>
      <c r="Q1812" s="216" t="n">
        <v>1000</v>
      </c>
      <c r="S1812" s="0" t="s">
        <v>1026</v>
      </c>
      <c r="T1812" s="0" t="s">
        <v>784</v>
      </c>
      <c r="U1812" s="218" t="n">
        <v>4.06</v>
      </c>
      <c r="V1812" s="0" t="s">
        <v>2283</v>
      </c>
      <c r="W1812" s="0" t="s">
        <v>1667</v>
      </c>
      <c r="X1812" s="0" t="s">
        <v>1639</v>
      </c>
      <c r="Y1812" s="0" t="s">
        <v>1310</v>
      </c>
      <c r="Z1812" s="0" t="s">
        <v>571</v>
      </c>
      <c r="AA1812" s="0" t="n">
        <v>807668</v>
      </c>
      <c r="AB1812" s="215" t="n">
        <v>37036.875</v>
      </c>
      <c r="AC1812" s="215" t="n">
        <v>37036.875</v>
      </c>
    </row>
    <row r="1813" customFormat="false" ht="12.75" hidden="false" customHeight="false" outlineLevel="0" collapsed="false">
      <c r="A1813" s="208" t="str">
        <f aca="false">B1813&amp;" "&amp;C1813&amp;" "&amp;D1813</f>
        <v>US Natural Gas Physical</v>
      </c>
      <c r="B1813" s="208" t="str">
        <f aca="false">IF((LEFT(N1813,2)="US"),"US","")</f>
        <v>US</v>
      </c>
      <c r="C1813" s="208" t="str">
        <f aca="false">M1813</f>
        <v>Natural Gas</v>
      </c>
      <c r="D1813" s="208" t="str">
        <f aca="false">IF(ISNUMBER(FIND("Phy",N1813))=TRUE(),"Physical","Financial")</f>
        <v>Physical</v>
      </c>
      <c r="E1813" s="208" t="n">
        <f aca="false">IF(VLOOKUP(S1813,'DD-Lookup'!$J$6:$L$50,3,FALSE())="Monthly",(YEAR(AC1813)-YEAR(AB1813))*12+MONTH(AC1813)-MONTH(AB1813)+1,(AC1813-AB1813+1))</f>
        <v>1</v>
      </c>
      <c r="F1813" s="239" t="n">
        <f aca="false">E1813*SUM(P1813:Q1813)</f>
        <v>7000</v>
      </c>
      <c r="G1813" s="214" t="n">
        <v>1290152</v>
      </c>
      <c r="H1813" s="215" t="n">
        <v>37035.3653819444</v>
      </c>
      <c r="I1813" s="0" t="s">
        <v>1141</v>
      </c>
      <c r="M1813" s="0" t="s">
        <v>858</v>
      </c>
      <c r="N1813" s="0" t="s">
        <v>1305</v>
      </c>
      <c r="O1813" s="0" t="s">
        <v>1787</v>
      </c>
      <c r="P1813" s="216" t="n">
        <v>7000</v>
      </c>
      <c r="S1813" s="0" t="s">
        <v>1026</v>
      </c>
      <c r="T1813" s="0" t="s">
        <v>784</v>
      </c>
      <c r="U1813" s="218" t="n">
        <v>4.07</v>
      </c>
      <c r="V1813" s="0" t="s">
        <v>1539</v>
      </c>
      <c r="W1813" s="0" t="s">
        <v>1422</v>
      </c>
      <c r="X1813" s="0" t="s">
        <v>1639</v>
      </c>
      <c r="Y1813" s="0" t="s">
        <v>1310</v>
      </c>
      <c r="Z1813" s="0" t="s">
        <v>571</v>
      </c>
      <c r="AA1813" s="0" t="n">
        <v>807669</v>
      </c>
      <c r="AB1813" s="215" t="n">
        <v>37036.875</v>
      </c>
      <c r="AC1813" s="215" t="n">
        <v>37036.875</v>
      </c>
    </row>
    <row r="1814" customFormat="false" ht="12.75" hidden="false" customHeight="false" outlineLevel="0" collapsed="false">
      <c r="A1814" s="208" t="str">
        <f aca="false">B1814&amp;" "&amp;C1814&amp;" "&amp;D1814</f>
        <v>US Natural Gas Physical</v>
      </c>
      <c r="B1814" s="208" t="str">
        <f aca="false">IF((LEFT(N1814,2)="US"),"US","")</f>
        <v>US</v>
      </c>
      <c r="C1814" s="208" t="str">
        <f aca="false">M1814</f>
        <v>Natural Gas</v>
      </c>
      <c r="D1814" s="208" t="str">
        <f aca="false">IF(ISNUMBER(FIND("Phy",N1814))=TRUE(),"Physical","Financial")</f>
        <v>Physical</v>
      </c>
      <c r="E1814" s="208" t="n">
        <f aca="false">IF(VLOOKUP(S1814,'DD-Lookup'!$J$6:$L$50,3,FALSE())="Monthly",(YEAR(AC1814)-YEAR(AB1814))*12+MONTH(AC1814)-MONTH(AB1814)+1,(AC1814-AB1814+1))</f>
        <v>1</v>
      </c>
      <c r="F1814" s="239" t="n">
        <f aca="false">E1814*SUM(P1814:Q1814)</f>
        <v>4000</v>
      </c>
      <c r="G1814" s="214" t="n">
        <v>1290154</v>
      </c>
      <c r="H1814" s="215" t="n">
        <v>37035.3654166667</v>
      </c>
      <c r="I1814" s="0" t="s">
        <v>2067</v>
      </c>
      <c r="M1814" s="0" t="s">
        <v>858</v>
      </c>
      <c r="N1814" s="0" t="s">
        <v>1305</v>
      </c>
      <c r="O1814" s="0" t="s">
        <v>1581</v>
      </c>
      <c r="Q1814" s="216" t="n">
        <v>4000</v>
      </c>
      <c r="S1814" s="0" t="s">
        <v>1026</v>
      </c>
      <c r="T1814" s="0" t="s">
        <v>784</v>
      </c>
      <c r="U1814" s="218" t="n">
        <v>8.8</v>
      </c>
      <c r="V1814" s="0" t="s">
        <v>2068</v>
      </c>
      <c r="W1814" s="0" t="s">
        <v>1579</v>
      </c>
      <c r="X1814" s="0" t="s">
        <v>1535</v>
      </c>
      <c r="Y1814" s="0" t="s">
        <v>1310</v>
      </c>
      <c r="Z1814" s="0" t="s">
        <v>571</v>
      </c>
      <c r="AA1814" s="0" t="n">
        <v>807671</v>
      </c>
      <c r="AB1814" s="215" t="n">
        <v>37036.875</v>
      </c>
      <c r="AC1814" s="215" t="n">
        <v>37036.875</v>
      </c>
    </row>
    <row r="1815" customFormat="false" ht="12.75" hidden="false" customHeight="false" outlineLevel="0" collapsed="false">
      <c r="A1815" s="208" t="str">
        <f aca="false">B1815&amp;" "&amp;C1815&amp;" "&amp;D1815</f>
        <v>US Natural Gas Physical</v>
      </c>
      <c r="B1815" s="208" t="str">
        <f aca="false">IF((LEFT(N1815,2)="US"),"US","")</f>
        <v>US</v>
      </c>
      <c r="C1815" s="208" t="str">
        <f aca="false">M1815</f>
        <v>Natural Gas</v>
      </c>
      <c r="D1815" s="208" t="str">
        <f aca="false">IF(ISNUMBER(FIND("Phy",N1815))=TRUE(),"Physical","Financial")</f>
        <v>Physical</v>
      </c>
      <c r="E1815" s="208" t="n">
        <f aca="false">IF(VLOOKUP(S1815,'DD-Lookup'!$J$6:$L$50,3,FALSE())="Monthly",(YEAR(AC1815)-YEAR(AB1815))*12+MONTH(AC1815)-MONTH(AB1815)+1,(AC1815-AB1815+1))</f>
        <v>1</v>
      </c>
      <c r="F1815" s="239" t="n">
        <f aca="false">E1815*SUM(P1815:Q1815)</f>
        <v>5000</v>
      </c>
      <c r="G1815" s="214" t="n">
        <v>1290153</v>
      </c>
      <c r="H1815" s="215" t="n">
        <v>37035.3654166667</v>
      </c>
      <c r="I1815" s="0" t="s">
        <v>1098</v>
      </c>
      <c r="M1815" s="0" t="s">
        <v>858</v>
      </c>
      <c r="N1815" s="0" t="s">
        <v>1305</v>
      </c>
      <c r="O1815" s="0" t="s">
        <v>1363</v>
      </c>
      <c r="Q1815" s="216" t="n">
        <v>5000</v>
      </c>
      <c r="S1815" s="0" t="s">
        <v>1026</v>
      </c>
      <c r="T1815" s="0" t="s">
        <v>784</v>
      </c>
      <c r="U1815" s="218" t="n">
        <v>4.075</v>
      </c>
      <c r="V1815" s="0" t="s">
        <v>2284</v>
      </c>
      <c r="W1815" s="0" t="s">
        <v>1361</v>
      </c>
      <c r="X1815" s="0" t="s">
        <v>1362</v>
      </c>
      <c r="Y1815" s="0" t="s">
        <v>1310</v>
      </c>
      <c r="Z1815" s="0" t="s">
        <v>571</v>
      </c>
      <c r="AA1815" s="0" t="n">
        <v>807670</v>
      </c>
      <c r="AB1815" s="215" t="n">
        <v>37036.875</v>
      </c>
      <c r="AC1815" s="215" t="n">
        <v>37036.875</v>
      </c>
    </row>
    <row r="1816" customFormat="false" ht="12.75" hidden="false" customHeight="false" outlineLevel="0" collapsed="false">
      <c r="A1816" s="208" t="str">
        <f aca="false">B1816&amp;" "&amp;C1816&amp;" "&amp;D1816</f>
        <v>US Natural Gas Physical</v>
      </c>
      <c r="B1816" s="208" t="str">
        <f aca="false">IF((LEFT(N1816,2)="US"),"US","")</f>
        <v>US</v>
      </c>
      <c r="C1816" s="208" t="str">
        <f aca="false">M1816</f>
        <v>Natural Gas</v>
      </c>
      <c r="D1816" s="208" t="str">
        <f aca="false">IF(ISNUMBER(FIND("Phy",N1816))=TRUE(),"Physical","Financial")</f>
        <v>Physical</v>
      </c>
      <c r="E1816" s="208" t="n">
        <f aca="false">IF(VLOOKUP(S1816,'DD-Lookup'!$J$6:$L$50,3,FALSE())="Monthly",(YEAR(AC1816)-YEAR(AB1816))*12+MONTH(AC1816)-MONTH(AB1816)+1,(AC1816-AB1816+1))</f>
        <v>1</v>
      </c>
      <c r="F1816" s="239" t="n">
        <f aca="false">E1816*SUM(P1816:Q1816)</f>
        <v>1770</v>
      </c>
      <c r="G1816" s="214" t="n">
        <v>1290156</v>
      </c>
      <c r="H1816" s="215" t="n">
        <v>37035.365474537</v>
      </c>
      <c r="I1816" s="0" t="s">
        <v>1710</v>
      </c>
      <c r="M1816" s="0" t="s">
        <v>858</v>
      </c>
      <c r="N1816" s="0" t="s">
        <v>1305</v>
      </c>
      <c r="O1816" s="0" t="s">
        <v>1438</v>
      </c>
      <c r="P1816" s="216" t="n">
        <v>1770</v>
      </c>
      <c r="S1816" s="0" t="s">
        <v>1026</v>
      </c>
      <c r="T1816" s="0" t="s">
        <v>784</v>
      </c>
      <c r="U1816" s="218" t="n">
        <v>4.36</v>
      </c>
      <c r="V1816" s="0" t="s">
        <v>1711</v>
      </c>
      <c r="W1816" s="0" t="s">
        <v>1439</v>
      </c>
      <c r="X1816" s="0" t="s">
        <v>1440</v>
      </c>
      <c r="Y1816" s="0" t="s">
        <v>1310</v>
      </c>
      <c r="Z1816" s="0" t="s">
        <v>571</v>
      </c>
      <c r="AA1816" s="0" t="n">
        <v>807672</v>
      </c>
      <c r="AB1816" s="215" t="n">
        <v>37036.875</v>
      </c>
      <c r="AC1816" s="215" t="n">
        <v>37036.875</v>
      </c>
    </row>
    <row r="1817" customFormat="false" ht="12.75" hidden="false" customHeight="false" outlineLevel="0" collapsed="false">
      <c r="A1817" s="208" t="str">
        <f aca="false">B1817&amp;" "&amp;C1817&amp;" "&amp;D1817</f>
        <v> Power Financial</v>
      </c>
      <c r="B1817" s="208" t="str">
        <f aca="false">IF((LEFT(N1817,2)="US"),"US","")</f>
        <v/>
      </c>
      <c r="C1817" s="208" t="str">
        <f aca="false">M1817</f>
        <v>Power</v>
      </c>
      <c r="D1817" s="208" t="str">
        <f aca="false">IF(ISNUMBER(FIND("Phy",N1817))=TRUE(),"Physical","Financial")</f>
        <v>Financial</v>
      </c>
      <c r="E1817" s="208" t="n">
        <f aca="false">IF(VLOOKUP(S1817,'DD-Lookup'!$J$6:$L$50,3,FALSE())="Monthly",(YEAR(AC1817)-YEAR(AB1817))*12+MONTH(AC1817)-MONTH(AB1817)+1,(AC1817-AB1817+1))</f>
        <v>6</v>
      </c>
      <c r="F1817" s="239" t="n">
        <f aca="false">E1817*SUM(P1817:Q1817)</f>
        <v>90</v>
      </c>
      <c r="G1817" s="214" t="n">
        <v>1290157</v>
      </c>
      <c r="H1817" s="215" t="n">
        <v>37035.3655208333</v>
      </c>
      <c r="I1817" s="0" t="s">
        <v>2285</v>
      </c>
      <c r="M1817" s="0" t="s">
        <v>67</v>
      </c>
      <c r="N1817" s="0" t="s">
        <v>2217</v>
      </c>
      <c r="O1817" s="0" t="s">
        <v>2286</v>
      </c>
      <c r="Q1817" s="216" t="n">
        <v>15</v>
      </c>
      <c r="S1817" s="0" t="s">
        <v>2219</v>
      </c>
      <c r="T1817" s="0" t="s">
        <v>2173</v>
      </c>
      <c r="U1817" s="218" t="n">
        <v>118</v>
      </c>
      <c r="V1817" s="0" t="s">
        <v>2287</v>
      </c>
      <c r="W1817" s="0" t="s">
        <v>2221</v>
      </c>
      <c r="X1817" s="0" t="s">
        <v>2222</v>
      </c>
      <c r="Y1817" s="0" t="s">
        <v>1051</v>
      </c>
      <c r="Z1817" s="0" t="s">
        <v>628</v>
      </c>
      <c r="AA1817" s="0" t="n">
        <v>621427.1</v>
      </c>
      <c r="AB1817" s="215" t="n">
        <v>37037.875</v>
      </c>
      <c r="AC1817" s="215" t="n">
        <v>37042.875</v>
      </c>
    </row>
    <row r="1818" customFormat="false" ht="12.75" hidden="false" customHeight="false" outlineLevel="0" collapsed="false">
      <c r="A1818" s="208" t="str">
        <f aca="false">B1818&amp;" "&amp;C1818&amp;" "&amp;D1818</f>
        <v>US Natural Gas Physical</v>
      </c>
      <c r="B1818" s="208" t="str">
        <f aca="false">IF((LEFT(N1818,2)="US"),"US","")</f>
        <v>US</v>
      </c>
      <c r="C1818" s="208" t="str">
        <f aca="false">M1818</f>
        <v>Natural Gas</v>
      </c>
      <c r="D1818" s="208" t="str">
        <f aca="false">IF(ISNUMBER(FIND("Phy",N1818))=TRUE(),"Physical","Financial")</f>
        <v>Physical</v>
      </c>
      <c r="E1818" s="208" t="n">
        <f aca="false">IF(VLOOKUP(S1818,'DD-Lookup'!$J$6:$L$50,3,FALSE())="Monthly",(YEAR(AC1818)-YEAR(AB1818))*12+MONTH(AC1818)-MONTH(AB1818)+1,(AC1818-AB1818+1))</f>
        <v>1</v>
      </c>
      <c r="F1818" s="239" t="n">
        <f aca="false">E1818*SUM(P1818:Q1818)</f>
        <v>10000</v>
      </c>
      <c r="G1818" s="214" t="n">
        <v>1290158</v>
      </c>
      <c r="H1818" s="215" t="n">
        <v>37035.3655787037</v>
      </c>
      <c r="I1818" s="0" t="s">
        <v>2288</v>
      </c>
      <c r="M1818" s="0" t="s">
        <v>858</v>
      </c>
      <c r="N1818" s="0" t="s">
        <v>1305</v>
      </c>
      <c r="O1818" s="0" t="s">
        <v>1724</v>
      </c>
      <c r="P1818" s="216" t="n">
        <v>10000</v>
      </c>
      <c r="S1818" s="0" t="s">
        <v>1026</v>
      </c>
      <c r="T1818" s="0" t="s">
        <v>784</v>
      </c>
      <c r="U1818" s="218" t="n">
        <v>3.525</v>
      </c>
      <c r="V1818" s="0" t="s">
        <v>2289</v>
      </c>
      <c r="W1818" s="0" t="s">
        <v>1514</v>
      </c>
      <c r="X1818" s="0" t="s">
        <v>1535</v>
      </c>
      <c r="Y1818" s="0" t="s">
        <v>1310</v>
      </c>
      <c r="Z1818" s="0" t="s">
        <v>571</v>
      </c>
      <c r="AA1818" s="0" t="n">
        <v>807673</v>
      </c>
      <c r="AB1818" s="215" t="n">
        <v>37036.875</v>
      </c>
      <c r="AC1818" s="215" t="n">
        <v>37036.875</v>
      </c>
    </row>
    <row r="1819" customFormat="false" ht="12.75" hidden="false" customHeight="false" outlineLevel="0" collapsed="false">
      <c r="A1819" s="208" t="str">
        <f aca="false">B1819&amp;" "&amp;C1819&amp;" "&amp;D1819</f>
        <v>US Natural Gas Physical</v>
      </c>
      <c r="B1819" s="208" t="str">
        <f aca="false">IF((LEFT(N1819,2)="US"),"US","")</f>
        <v>US</v>
      </c>
      <c r="C1819" s="208" t="str">
        <f aca="false">M1819</f>
        <v>Natural Gas</v>
      </c>
      <c r="D1819" s="208" t="str">
        <f aca="false">IF(ISNUMBER(FIND("Phy",N1819))=TRUE(),"Physical","Financial")</f>
        <v>Physical</v>
      </c>
      <c r="E1819" s="208" t="n">
        <f aca="false">IF(VLOOKUP(S1819,'DD-Lookup'!$J$6:$L$50,3,FALSE())="Monthly",(YEAR(AC1819)-YEAR(AB1819))*12+MONTH(AC1819)-MONTH(AB1819)+1,(AC1819-AB1819+1))</f>
        <v>1</v>
      </c>
      <c r="F1819" s="239" t="n">
        <f aca="false">E1819*SUM(P1819:Q1819)</f>
        <v>10000</v>
      </c>
      <c r="G1819" s="214" t="n">
        <v>1290159</v>
      </c>
      <c r="H1819" s="215" t="n">
        <v>37035.3656134259</v>
      </c>
      <c r="I1819" s="0" t="s">
        <v>1183</v>
      </c>
      <c r="M1819" s="0" t="s">
        <v>858</v>
      </c>
      <c r="N1819" s="0" t="s">
        <v>1305</v>
      </c>
      <c r="O1819" s="0" t="s">
        <v>1313</v>
      </c>
      <c r="Q1819" s="216" t="n">
        <v>10000</v>
      </c>
      <c r="S1819" s="0" t="s">
        <v>1026</v>
      </c>
      <c r="T1819" s="0" t="s">
        <v>784</v>
      </c>
      <c r="U1819" s="218" t="n">
        <v>4.0975</v>
      </c>
      <c r="V1819" s="0" t="s">
        <v>1307</v>
      </c>
      <c r="W1819" s="0" t="s">
        <v>1314</v>
      </c>
      <c r="X1819" s="0" t="s">
        <v>1315</v>
      </c>
      <c r="Y1819" s="0" t="s">
        <v>1310</v>
      </c>
      <c r="Z1819" s="0" t="s">
        <v>571</v>
      </c>
      <c r="AA1819" s="0" t="n">
        <v>807674</v>
      </c>
      <c r="AB1819" s="215" t="n">
        <v>37036.875</v>
      </c>
      <c r="AC1819" s="215" t="n">
        <v>37036.875</v>
      </c>
    </row>
    <row r="1820" customFormat="false" ht="12.75" hidden="false" customHeight="false" outlineLevel="0" collapsed="false">
      <c r="A1820" s="208" t="str">
        <f aca="false">B1820&amp;" "&amp;C1820&amp;" "&amp;D1820</f>
        <v>US Natural Gas Physical</v>
      </c>
      <c r="B1820" s="208" t="str">
        <f aca="false">IF((LEFT(N1820,2)="US"),"US","")</f>
        <v>US</v>
      </c>
      <c r="C1820" s="208" t="str">
        <f aca="false">M1820</f>
        <v>Natural Gas</v>
      </c>
      <c r="D1820" s="208" t="str">
        <f aca="false">IF(ISNUMBER(FIND("Phy",N1820))=TRUE(),"Physical","Financial")</f>
        <v>Physical</v>
      </c>
      <c r="E1820" s="208" t="n">
        <f aca="false">IF(VLOOKUP(S1820,'DD-Lookup'!$J$6:$L$50,3,FALSE())="Monthly",(YEAR(AC1820)-YEAR(AB1820))*12+MONTH(AC1820)-MONTH(AB1820)+1,(AC1820-AB1820+1))</f>
        <v>1</v>
      </c>
      <c r="F1820" s="239" t="n">
        <f aca="false">E1820*SUM(P1820:Q1820)</f>
        <v>4810</v>
      </c>
      <c r="G1820" s="214" t="n">
        <v>1290160</v>
      </c>
      <c r="H1820" s="215" t="n">
        <v>37035.3656365741</v>
      </c>
      <c r="I1820" s="0" t="s">
        <v>2290</v>
      </c>
      <c r="M1820" s="0" t="s">
        <v>858</v>
      </c>
      <c r="N1820" s="0" t="s">
        <v>1305</v>
      </c>
      <c r="O1820" s="0" t="s">
        <v>1306</v>
      </c>
      <c r="Q1820" s="216" t="n">
        <v>4810</v>
      </c>
      <c r="S1820" s="0" t="s">
        <v>1026</v>
      </c>
      <c r="T1820" s="0" t="s">
        <v>784</v>
      </c>
      <c r="U1820" s="218" t="n">
        <v>4.2176</v>
      </c>
      <c r="V1820" s="0" t="s">
        <v>2291</v>
      </c>
      <c r="W1820" s="0" t="s">
        <v>1308</v>
      </c>
      <c r="X1820" s="0" t="s">
        <v>1309</v>
      </c>
      <c r="Y1820" s="0" t="s">
        <v>1310</v>
      </c>
      <c r="Z1820" s="0" t="s">
        <v>571</v>
      </c>
      <c r="AA1820" s="0" t="n">
        <v>807675</v>
      </c>
      <c r="AB1820" s="215" t="n">
        <v>37036.875</v>
      </c>
      <c r="AC1820" s="215" t="n">
        <v>37036.875</v>
      </c>
    </row>
    <row r="1821" customFormat="false" ht="12.75" hidden="false" customHeight="false" outlineLevel="0" collapsed="false">
      <c r="A1821" s="208" t="str">
        <f aca="false">B1821&amp;" "&amp;C1821&amp;" "&amp;D1821</f>
        <v>US Natural Gas Financial</v>
      </c>
      <c r="B1821" s="208" t="str">
        <f aca="false">IF((LEFT(N1821,2)="US"),"US","")</f>
        <v>US</v>
      </c>
      <c r="C1821" s="208" t="str">
        <f aca="false">M1821</f>
        <v>Natural Gas</v>
      </c>
      <c r="D1821" s="208" t="str">
        <f aca="false">IF(ISNUMBER(FIND("Phy",N1821))=TRUE(),"Physical","Financial")</f>
        <v>Financial</v>
      </c>
      <c r="E1821" s="208" t="n">
        <f aca="false">IF(VLOOKUP(S1821,'DD-Lookup'!$J$6:$L$50,3,FALSE())="Monthly",(YEAR(AC1821)-YEAR(AB1821))*12+MONTH(AC1821)-MONTH(AB1821)+1,(AC1821-AB1821+1))</f>
        <v>30</v>
      </c>
      <c r="F1821" s="239" t="n">
        <f aca="false">E1821*SUM(P1821:Q1821)</f>
        <v>150000</v>
      </c>
      <c r="G1821" s="214" t="n">
        <v>1290161</v>
      </c>
      <c r="H1821" s="215" t="n">
        <v>37035.3656828704</v>
      </c>
      <c r="I1821" s="0" t="s">
        <v>1376</v>
      </c>
      <c r="M1821" s="0" t="s">
        <v>858</v>
      </c>
      <c r="N1821" s="0" t="s">
        <v>1024</v>
      </c>
      <c r="O1821" s="0" t="s">
        <v>1025</v>
      </c>
      <c r="Q1821" s="216" t="n">
        <v>5000</v>
      </c>
      <c r="S1821" s="0" t="s">
        <v>1026</v>
      </c>
      <c r="T1821" s="0" t="s">
        <v>784</v>
      </c>
      <c r="U1821" s="218" t="n">
        <v>4.21</v>
      </c>
      <c r="V1821" s="0" t="s">
        <v>2142</v>
      </c>
      <c r="W1821" s="0" t="s">
        <v>1028</v>
      </c>
      <c r="X1821" s="0" t="s">
        <v>1029</v>
      </c>
      <c r="Y1821" s="0" t="s">
        <v>838</v>
      </c>
      <c r="Z1821" s="0" t="s">
        <v>571</v>
      </c>
      <c r="AA1821" s="0" t="s">
        <v>2292</v>
      </c>
      <c r="AB1821" s="215" t="n">
        <v>37043.875</v>
      </c>
      <c r="AC1821" s="215" t="n">
        <v>37072.875</v>
      </c>
    </row>
    <row r="1822" customFormat="false" ht="12.75" hidden="false" customHeight="false" outlineLevel="0" collapsed="false">
      <c r="A1822" s="208" t="str">
        <f aca="false">B1822&amp;" "&amp;C1822&amp;" "&amp;D1822</f>
        <v>US Power Financial</v>
      </c>
      <c r="B1822" s="208" t="str">
        <f aca="false">IF((LEFT(N1822,2)="US"),"US","")</f>
        <v>US</v>
      </c>
      <c r="C1822" s="208" t="str">
        <f aca="false">M1822</f>
        <v>Power</v>
      </c>
      <c r="D1822" s="208" t="str">
        <f aca="false">IF(ISNUMBER(FIND("Phy",N1822))=TRUE(),"Physical","Financial")</f>
        <v>Financial</v>
      </c>
      <c r="E1822" s="208" t="n">
        <f aca="false">IF(VLOOKUP(S1822,'DD-Lookup'!$J$6:$L$50,3,FALSE())="Monthly",(YEAR(AC1822)-YEAR(AB1822))*12+MONTH(AC1822)-MONTH(AB1822)+1,(AC1822-AB1822+1))</f>
        <v>1</v>
      </c>
      <c r="F1822" s="239" t="n">
        <f aca="false">E1822*SUM(P1822:Q1822)</f>
        <v>50</v>
      </c>
      <c r="G1822" s="214" t="n">
        <v>1290162</v>
      </c>
      <c r="H1822" s="215" t="n">
        <v>37035.3656944444</v>
      </c>
      <c r="I1822" s="0" t="s">
        <v>1165</v>
      </c>
      <c r="M1822" s="0" t="s">
        <v>67</v>
      </c>
      <c r="N1822" s="0" t="s">
        <v>1046</v>
      </c>
      <c r="O1822" s="0" t="s">
        <v>1189</v>
      </c>
      <c r="P1822" s="216" t="n">
        <v>50</v>
      </c>
      <c r="S1822" s="0" t="s">
        <v>930</v>
      </c>
      <c r="T1822" s="0" t="s">
        <v>784</v>
      </c>
      <c r="U1822" s="218" t="n">
        <v>30.9</v>
      </c>
      <c r="V1822" s="0" t="s">
        <v>1190</v>
      </c>
      <c r="W1822" s="0" t="s">
        <v>1122</v>
      </c>
      <c r="X1822" s="0" t="s">
        <v>1123</v>
      </c>
      <c r="Y1822" s="0" t="s">
        <v>1051</v>
      </c>
      <c r="Z1822" s="0" t="s">
        <v>571</v>
      </c>
      <c r="AA1822" s="0" t="n">
        <v>621428.1</v>
      </c>
      <c r="AB1822" s="215" t="n">
        <v>37036.875</v>
      </c>
      <c r="AC1822" s="215" t="n">
        <v>37036.875</v>
      </c>
    </row>
    <row r="1823" customFormat="false" ht="12.75" hidden="false" customHeight="false" outlineLevel="0" collapsed="false">
      <c r="A1823" s="208" t="str">
        <f aca="false">B1823&amp;" "&amp;C1823&amp;" "&amp;D1823</f>
        <v>US Natural Gas Financial</v>
      </c>
      <c r="B1823" s="208" t="str">
        <f aca="false">IF((LEFT(N1823,2)="US"),"US","")</f>
        <v>US</v>
      </c>
      <c r="C1823" s="208" t="str">
        <f aca="false">M1823</f>
        <v>Natural Gas</v>
      </c>
      <c r="D1823" s="208" t="str">
        <f aca="false">IF(ISNUMBER(FIND("Phy",N1823))=TRUE(),"Physical","Financial")</f>
        <v>Financial</v>
      </c>
      <c r="E1823" s="208" t="n">
        <f aca="false">IF(VLOOKUP(S1823,'DD-Lookup'!$J$6:$L$50,3,FALSE())="Monthly",(YEAR(AC1823)-YEAR(AB1823))*12+MONTH(AC1823)-MONTH(AB1823)+1,(AC1823-AB1823+1))</f>
        <v>151</v>
      </c>
      <c r="F1823" s="239" t="n">
        <f aca="false">E1823*SUM(P1823:Q1823)</f>
        <v>755000</v>
      </c>
      <c r="G1823" s="214" t="n">
        <v>1290164</v>
      </c>
      <c r="H1823" s="215" t="n">
        <v>37035.3657060185</v>
      </c>
      <c r="I1823" s="0" t="s">
        <v>1098</v>
      </c>
      <c r="M1823" s="0" t="s">
        <v>858</v>
      </c>
      <c r="N1823" s="0" t="s">
        <v>1024</v>
      </c>
      <c r="O1823" s="0" t="s">
        <v>1289</v>
      </c>
      <c r="Q1823" s="216" t="n">
        <v>5000</v>
      </c>
      <c r="S1823" s="0" t="s">
        <v>1026</v>
      </c>
      <c r="T1823" s="0" t="s">
        <v>784</v>
      </c>
      <c r="U1823" s="218" t="n">
        <v>4.705</v>
      </c>
      <c r="V1823" s="0" t="s">
        <v>1100</v>
      </c>
      <c r="W1823" s="0" t="s">
        <v>1028</v>
      </c>
      <c r="X1823" s="0" t="s">
        <v>1029</v>
      </c>
      <c r="Y1823" s="0" t="s">
        <v>838</v>
      </c>
      <c r="Z1823" s="0" t="s">
        <v>571</v>
      </c>
      <c r="AA1823" s="0" t="s">
        <v>2293</v>
      </c>
      <c r="AB1823" s="215" t="n">
        <v>37196</v>
      </c>
      <c r="AC1823" s="215" t="n">
        <v>37346</v>
      </c>
    </row>
    <row r="1824" customFormat="false" ht="12.75" hidden="false" customHeight="false" outlineLevel="0" collapsed="false">
      <c r="A1824" s="208" t="str">
        <f aca="false">B1824&amp;" "&amp;C1824&amp;" "&amp;D1824</f>
        <v>US Natural Gas Physical</v>
      </c>
      <c r="B1824" s="208" t="str">
        <f aca="false">IF((LEFT(N1824,2)="US"),"US","")</f>
        <v>US</v>
      </c>
      <c r="C1824" s="208" t="str">
        <f aca="false">M1824</f>
        <v>Natural Gas</v>
      </c>
      <c r="D1824" s="208" t="str">
        <f aca="false">IF(ISNUMBER(FIND("Phy",N1824))=TRUE(),"Physical","Financial")</f>
        <v>Physical</v>
      </c>
      <c r="E1824" s="208" t="n">
        <f aca="false">IF(VLOOKUP(S1824,'DD-Lookup'!$J$6:$L$50,3,FALSE())="Monthly",(YEAR(AC1824)-YEAR(AB1824))*12+MONTH(AC1824)-MONTH(AB1824)+1,(AC1824-AB1824+1))</f>
        <v>1</v>
      </c>
      <c r="F1824" s="239" t="n">
        <f aca="false">E1824*SUM(P1824:Q1824)</f>
        <v>5000</v>
      </c>
      <c r="G1824" s="214" t="n">
        <v>1290163</v>
      </c>
      <c r="H1824" s="215" t="n">
        <v>37035.3657060185</v>
      </c>
      <c r="I1824" s="0" t="s">
        <v>1115</v>
      </c>
      <c r="M1824" s="0" t="s">
        <v>858</v>
      </c>
      <c r="N1824" s="0" t="s">
        <v>1305</v>
      </c>
      <c r="O1824" s="0" t="s">
        <v>1547</v>
      </c>
      <c r="Q1824" s="216" t="n">
        <v>5000</v>
      </c>
      <c r="S1824" s="0" t="s">
        <v>1026</v>
      </c>
      <c r="T1824" s="0" t="s">
        <v>784</v>
      </c>
      <c r="U1824" s="218" t="n">
        <v>3.055</v>
      </c>
      <c r="V1824" s="0" t="s">
        <v>1568</v>
      </c>
      <c r="W1824" s="0" t="s">
        <v>1548</v>
      </c>
      <c r="X1824" s="0" t="s">
        <v>1535</v>
      </c>
      <c r="Y1824" s="0" t="s">
        <v>1310</v>
      </c>
      <c r="Z1824" s="0" t="s">
        <v>571</v>
      </c>
      <c r="AA1824" s="0" t="n">
        <v>807676</v>
      </c>
      <c r="AB1824" s="215" t="n">
        <v>37036.875</v>
      </c>
      <c r="AC1824" s="215" t="n">
        <v>37036.875</v>
      </c>
    </row>
    <row r="1825" customFormat="false" ht="12.75" hidden="false" customHeight="false" outlineLevel="0" collapsed="false">
      <c r="A1825" s="208" t="str">
        <f aca="false">B1825&amp;" "&amp;C1825&amp;" "&amp;D1825</f>
        <v>US Natural Gas Physical</v>
      </c>
      <c r="B1825" s="208" t="str">
        <f aca="false">IF((LEFT(N1825,2)="US"),"US","")</f>
        <v>US</v>
      </c>
      <c r="C1825" s="208" t="str">
        <f aca="false">M1825</f>
        <v>Natural Gas</v>
      </c>
      <c r="D1825" s="208" t="str">
        <f aca="false">IF(ISNUMBER(FIND("Phy",N1825))=TRUE(),"Physical","Financial")</f>
        <v>Physical</v>
      </c>
      <c r="E1825" s="208" t="n">
        <f aca="false">IF(VLOOKUP(S1825,'DD-Lookup'!$J$6:$L$50,3,FALSE())="Monthly",(YEAR(AC1825)-YEAR(AB1825))*12+MONTH(AC1825)-MONTH(AB1825)+1,(AC1825-AB1825+1))</f>
        <v>1</v>
      </c>
      <c r="F1825" s="239" t="n">
        <f aca="false">E1825*SUM(P1825:Q1825)</f>
        <v>10000</v>
      </c>
      <c r="G1825" s="214" t="n">
        <v>1290165</v>
      </c>
      <c r="H1825" s="215" t="n">
        <v>37035.3657175926</v>
      </c>
      <c r="I1825" s="0" t="s">
        <v>1779</v>
      </c>
      <c r="M1825" s="0" t="s">
        <v>858</v>
      </c>
      <c r="N1825" s="0" t="s">
        <v>1305</v>
      </c>
      <c r="O1825" s="0" t="s">
        <v>1306</v>
      </c>
      <c r="P1825" s="216" t="n">
        <v>10000</v>
      </c>
      <c r="S1825" s="0" t="s">
        <v>1026</v>
      </c>
      <c r="T1825" s="0" t="s">
        <v>784</v>
      </c>
      <c r="U1825" s="218" t="n">
        <v>4.2151</v>
      </c>
      <c r="V1825" s="0" t="s">
        <v>1780</v>
      </c>
      <c r="W1825" s="0" t="s">
        <v>1308</v>
      </c>
      <c r="X1825" s="0" t="s">
        <v>1309</v>
      </c>
      <c r="Y1825" s="0" t="s">
        <v>1310</v>
      </c>
      <c r="Z1825" s="0" t="s">
        <v>571</v>
      </c>
      <c r="AA1825" s="0" t="n">
        <v>807677</v>
      </c>
      <c r="AB1825" s="215" t="n">
        <v>37036.875</v>
      </c>
      <c r="AC1825" s="215" t="n">
        <v>37036.875</v>
      </c>
    </row>
    <row r="1826" customFormat="false" ht="12.75" hidden="false" customHeight="false" outlineLevel="0" collapsed="false">
      <c r="A1826" s="208" t="str">
        <f aca="false">B1826&amp;" "&amp;C1826&amp;" "&amp;D1826</f>
        <v>US Natural Gas Physical</v>
      </c>
      <c r="B1826" s="208" t="str">
        <f aca="false">IF((LEFT(N1826,2)="US"),"US","")</f>
        <v>US</v>
      </c>
      <c r="C1826" s="208" t="str">
        <f aca="false">M1826</f>
        <v>Natural Gas</v>
      </c>
      <c r="D1826" s="208" t="str">
        <f aca="false">IF(ISNUMBER(FIND("Phy",N1826))=TRUE(),"Physical","Financial")</f>
        <v>Physical</v>
      </c>
      <c r="E1826" s="208" t="n">
        <f aca="false">IF(VLOOKUP(S1826,'DD-Lookup'!$J$6:$L$50,3,FALSE())="Monthly",(YEAR(AC1826)-YEAR(AB1826))*12+MONTH(AC1826)-MONTH(AB1826)+1,(AC1826-AB1826+1))</f>
        <v>1</v>
      </c>
      <c r="F1826" s="239" t="n">
        <f aca="false">E1826*SUM(P1826:Q1826)</f>
        <v>1345</v>
      </c>
      <c r="G1826" s="214" t="n">
        <v>1290166</v>
      </c>
      <c r="H1826" s="215" t="n">
        <v>37035.3657523148</v>
      </c>
      <c r="I1826" s="0" t="s">
        <v>2294</v>
      </c>
      <c r="M1826" s="0" t="s">
        <v>858</v>
      </c>
      <c r="N1826" s="0" t="s">
        <v>1305</v>
      </c>
      <c r="O1826" s="0" t="s">
        <v>1687</v>
      </c>
      <c r="P1826" s="216" t="n">
        <v>1345</v>
      </c>
      <c r="S1826" s="0" t="s">
        <v>1026</v>
      </c>
      <c r="T1826" s="0" t="s">
        <v>784</v>
      </c>
      <c r="U1826" s="218" t="n">
        <v>4.095</v>
      </c>
      <c r="V1826" s="0" t="s">
        <v>2295</v>
      </c>
      <c r="W1826" s="0" t="s">
        <v>1667</v>
      </c>
      <c r="X1826" s="0" t="s">
        <v>1639</v>
      </c>
      <c r="Y1826" s="0" t="s">
        <v>1310</v>
      </c>
      <c r="Z1826" s="0" t="s">
        <v>571</v>
      </c>
      <c r="AA1826" s="0" t="n">
        <v>807678</v>
      </c>
      <c r="AB1826" s="215" t="n">
        <v>37036.875</v>
      </c>
      <c r="AC1826" s="215" t="n">
        <v>37036.875</v>
      </c>
    </row>
    <row r="1827" customFormat="false" ht="12.75" hidden="false" customHeight="false" outlineLevel="0" collapsed="false">
      <c r="A1827" s="208" t="str">
        <f aca="false">B1827&amp;" "&amp;C1827&amp;" "&amp;D1827</f>
        <v>US Natural Gas Physical</v>
      </c>
      <c r="B1827" s="208" t="str">
        <f aca="false">IF((LEFT(N1827,2)="US"),"US","")</f>
        <v>US</v>
      </c>
      <c r="C1827" s="208" t="str">
        <f aca="false">M1827</f>
        <v>Natural Gas</v>
      </c>
      <c r="D1827" s="208" t="str">
        <f aca="false">IF(ISNUMBER(FIND("Phy",N1827))=TRUE(),"Physical","Financial")</f>
        <v>Physical</v>
      </c>
      <c r="E1827" s="208" t="n">
        <f aca="false">IF(VLOOKUP(S1827,'DD-Lookup'!$J$6:$L$50,3,FALSE())="Monthly",(YEAR(AC1827)-YEAR(AB1827))*12+MONTH(AC1827)-MONTH(AB1827)+1,(AC1827-AB1827+1))</f>
        <v>1</v>
      </c>
      <c r="F1827" s="239" t="n">
        <f aca="false">E1827*SUM(P1827:Q1827)</f>
        <v>5000</v>
      </c>
      <c r="G1827" s="214" t="n">
        <v>1290167</v>
      </c>
      <c r="H1827" s="215" t="n">
        <v>37035.365787037</v>
      </c>
      <c r="I1827" s="0" t="s">
        <v>1672</v>
      </c>
      <c r="M1827" s="0" t="s">
        <v>858</v>
      </c>
      <c r="N1827" s="0" t="s">
        <v>1305</v>
      </c>
      <c r="O1827" s="0" t="s">
        <v>1547</v>
      </c>
      <c r="P1827" s="216" t="n">
        <v>5000</v>
      </c>
      <c r="S1827" s="0" t="s">
        <v>1026</v>
      </c>
      <c r="T1827" s="0" t="s">
        <v>784</v>
      </c>
      <c r="U1827" s="218" t="n">
        <v>3.05</v>
      </c>
      <c r="V1827" s="0" t="s">
        <v>2018</v>
      </c>
      <c r="W1827" s="0" t="s">
        <v>1548</v>
      </c>
      <c r="X1827" s="0" t="s">
        <v>1535</v>
      </c>
      <c r="Y1827" s="0" t="s">
        <v>1310</v>
      </c>
      <c r="Z1827" s="0" t="s">
        <v>571</v>
      </c>
      <c r="AA1827" s="0" t="n">
        <v>807679</v>
      </c>
      <c r="AB1827" s="215" t="n">
        <v>37036.875</v>
      </c>
      <c r="AC1827" s="215" t="n">
        <v>37036.875</v>
      </c>
    </row>
    <row r="1828" customFormat="false" ht="12.75" hidden="false" customHeight="false" outlineLevel="0" collapsed="false">
      <c r="A1828" s="208" t="str">
        <f aca="false">B1828&amp;" "&amp;C1828&amp;" "&amp;D1828</f>
        <v> Natural Gas Physical</v>
      </c>
      <c r="B1828" s="208" t="str">
        <f aca="false">IF((LEFT(N1828,2)="US"),"US","")</f>
        <v/>
      </c>
      <c r="C1828" s="208" t="str">
        <f aca="false">M1828</f>
        <v>Natural Gas</v>
      </c>
      <c r="D1828" s="208" t="str">
        <f aca="false">IF(ISNUMBER(FIND("Phy",N1828))=TRUE(),"Physical","Financial")</f>
        <v>Physical</v>
      </c>
      <c r="E1828" s="208" t="n">
        <f aca="false">IF(VLOOKUP(S1828,'DD-Lookup'!$J$6:$L$50,3,FALSE())="Monthly",(YEAR(AC1828)-YEAR(AB1828))*12+MONTH(AC1828)-MONTH(AB1828)+1,(AC1828-AB1828+1))</f>
        <v>1</v>
      </c>
      <c r="F1828" s="239" t="n">
        <f aca="false">E1828*SUM(P1828:Q1828)</f>
        <v>5000</v>
      </c>
      <c r="G1828" s="214" t="n">
        <v>1290168</v>
      </c>
      <c r="H1828" s="215" t="n">
        <v>37035.3657986111</v>
      </c>
      <c r="I1828" s="0" t="s">
        <v>1874</v>
      </c>
      <c r="M1828" s="0" t="s">
        <v>858</v>
      </c>
      <c r="N1828" s="0" t="s">
        <v>1334</v>
      </c>
      <c r="O1828" s="0" t="s">
        <v>1335</v>
      </c>
      <c r="P1828" s="216" t="n">
        <v>5000</v>
      </c>
      <c r="S1828" s="0" t="s">
        <v>1026</v>
      </c>
      <c r="T1828" s="0" t="s">
        <v>784</v>
      </c>
      <c r="U1828" s="218" t="n">
        <v>4.385</v>
      </c>
      <c r="V1828" s="0" t="s">
        <v>2074</v>
      </c>
      <c r="W1828" s="0" t="s">
        <v>1337</v>
      </c>
      <c r="X1828" s="0" t="s">
        <v>1338</v>
      </c>
      <c r="Y1828" s="0" t="s">
        <v>1310</v>
      </c>
      <c r="Z1828" s="0" t="s">
        <v>571</v>
      </c>
      <c r="AA1828" s="0" t="n">
        <v>807680</v>
      </c>
      <c r="AB1828" s="215" t="n">
        <v>37036.875</v>
      </c>
      <c r="AC1828" s="215" t="n">
        <v>37036.875</v>
      </c>
    </row>
    <row r="1829" customFormat="false" ht="12.75" hidden="false" customHeight="false" outlineLevel="0" collapsed="false">
      <c r="A1829" s="208" t="str">
        <f aca="false">B1829&amp;" "&amp;C1829&amp;" "&amp;D1829</f>
        <v> Metals Financial</v>
      </c>
      <c r="B1829" s="208" t="str">
        <f aca="false">IF((LEFT(N1829,2)="US"),"US","")</f>
        <v/>
      </c>
      <c r="C1829" s="208" t="str">
        <f aca="false">M1829</f>
        <v>Metals</v>
      </c>
      <c r="D1829" s="208" t="str">
        <f aca="false">IF(ISNUMBER(FIND("Phy",N1829))=TRUE(),"Physical","Financial")</f>
        <v>Financial</v>
      </c>
      <c r="E1829" s="208" t="n">
        <f aca="false">IF(VLOOKUP(S1829,'DD-Lookup'!$J$6:$L$50,3,FALSE())="Monthly",(YEAR(AC1829)-YEAR(AB1829))*12+MONTH(AC1829)-MONTH(AB1829)+1,(AC1829-AB1829+1))</f>
        <v>1</v>
      </c>
      <c r="F1829" s="239" t="n">
        <f aca="false">E1829*SUM(P1829:Q1829)</f>
        <v>20</v>
      </c>
      <c r="G1829" s="214" t="n">
        <v>1290169</v>
      </c>
      <c r="H1829" s="215" t="n">
        <v>37035.3658333333</v>
      </c>
      <c r="I1829" s="0" t="s">
        <v>817</v>
      </c>
      <c r="M1829" s="0" t="s">
        <v>780</v>
      </c>
      <c r="N1829" s="0" t="s">
        <v>781</v>
      </c>
      <c r="O1829" s="0" t="s">
        <v>782</v>
      </c>
      <c r="Q1829" s="216" t="n">
        <v>20</v>
      </c>
      <c r="S1829" s="0" t="s">
        <v>783</v>
      </c>
      <c r="T1829" s="0" t="s">
        <v>784</v>
      </c>
      <c r="U1829" s="218" t="n">
        <v>1545</v>
      </c>
      <c r="V1829" s="0" t="s">
        <v>818</v>
      </c>
      <c r="W1829" s="0" t="s">
        <v>803</v>
      </c>
      <c r="X1829" s="0" t="s">
        <v>787</v>
      </c>
      <c r="Y1829" s="0" t="s">
        <v>788</v>
      </c>
      <c r="Z1829" s="0" t="s">
        <v>789</v>
      </c>
      <c r="AA1829" s="0" t="n">
        <v>2150681</v>
      </c>
    </row>
    <row r="1830" customFormat="false" ht="12.75" hidden="false" customHeight="false" outlineLevel="0" collapsed="false">
      <c r="A1830" s="208" t="str">
        <f aca="false">B1830&amp;" "&amp;C1830&amp;" "&amp;D1830</f>
        <v> Natural Gas Physical</v>
      </c>
      <c r="B1830" s="208" t="str">
        <f aca="false">IF((LEFT(N1830,2)="US"),"US","")</f>
        <v/>
      </c>
      <c r="C1830" s="208" t="str">
        <f aca="false">M1830</f>
        <v>Natural Gas</v>
      </c>
      <c r="D1830" s="208" t="str">
        <f aca="false">IF(ISNUMBER(FIND("Phy",N1830))=TRUE(),"Physical","Financial")</f>
        <v>Physical</v>
      </c>
      <c r="E1830" s="208" t="n">
        <f aca="false">IF(VLOOKUP(S1830,'DD-Lookup'!$J$6:$L$50,3,FALSE())="Monthly",(YEAR(AC1830)-YEAR(AB1830))*12+MONTH(AC1830)-MONTH(AB1830)+1,(AC1830-AB1830+1))</f>
        <v>1</v>
      </c>
      <c r="F1830" s="239" t="n">
        <f aca="false">E1830*SUM(P1830:Q1830)</f>
        <v>10000</v>
      </c>
      <c r="G1830" s="214" t="n">
        <v>1290171</v>
      </c>
      <c r="H1830" s="215" t="n">
        <v>37035.3658680556</v>
      </c>
      <c r="I1830" s="0" t="s">
        <v>1500</v>
      </c>
      <c r="M1830" s="0" t="s">
        <v>858</v>
      </c>
      <c r="N1830" s="0" t="s">
        <v>2171</v>
      </c>
      <c r="O1830" s="0" t="s">
        <v>2223</v>
      </c>
      <c r="Q1830" s="216" t="n">
        <v>10000</v>
      </c>
      <c r="S1830" s="0" t="s">
        <v>279</v>
      </c>
      <c r="T1830" s="0" t="s">
        <v>2173</v>
      </c>
      <c r="U1830" s="218" t="n">
        <v>5.72</v>
      </c>
      <c r="V1830" s="0" t="s">
        <v>1586</v>
      </c>
      <c r="W1830" s="0" t="s">
        <v>2225</v>
      </c>
      <c r="X1830" s="0" t="s">
        <v>2176</v>
      </c>
      <c r="Y1830" s="0" t="s">
        <v>1310</v>
      </c>
      <c r="Z1830" s="0" t="s">
        <v>628</v>
      </c>
      <c r="AA1830" s="0" t="n">
        <v>807683</v>
      </c>
      <c r="AB1830" s="215" t="n">
        <v>37035.875</v>
      </c>
      <c r="AC1830" s="215" t="n">
        <v>37035.875</v>
      </c>
    </row>
    <row r="1831" customFormat="false" ht="12.75" hidden="false" customHeight="false" outlineLevel="0" collapsed="false">
      <c r="A1831" s="208" t="str">
        <f aca="false">B1831&amp;" "&amp;C1831&amp;" "&amp;D1831</f>
        <v>US Natural Gas Physical</v>
      </c>
      <c r="B1831" s="208" t="str">
        <f aca="false">IF((LEFT(N1831,2)="US"),"US","")</f>
        <v>US</v>
      </c>
      <c r="C1831" s="208" t="str">
        <f aca="false">M1831</f>
        <v>Natural Gas</v>
      </c>
      <c r="D1831" s="208" t="str">
        <f aca="false">IF(ISNUMBER(FIND("Phy",N1831))=TRUE(),"Physical","Financial")</f>
        <v>Physical</v>
      </c>
      <c r="E1831" s="208" t="n">
        <f aca="false">IF(VLOOKUP(S1831,'DD-Lookup'!$J$6:$L$50,3,FALSE())="Monthly",(YEAR(AC1831)-YEAR(AB1831))*12+MONTH(AC1831)-MONTH(AB1831)+1,(AC1831-AB1831+1))</f>
        <v>1</v>
      </c>
      <c r="F1831" s="239" t="n">
        <f aca="false">E1831*SUM(P1831:Q1831)</f>
        <v>2291</v>
      </c>
      <c r="G1831" s="214" t="n">
        <v>1290170</v>
      </c>
      <c r="H1831" s="215" t="n">
        <v>37035.3658680556</v>
      </c>
      <c r="I1831" s="0" t="s">
        <v>1732</v>
      </c>
      <c r="M1831" s="0" t="s">
        <v>858</v>
      </c>
      <c r="N1831" s="0" t="s">
        <v>1305</v>
      </c>
      <c r="O1831" s="0" t="s">
        <v>1438</v>
      </c>
      <c r="P1831" s="216" t="n">
        <v>2291</v>
      </c>
      <c r="S1831" s="0" t="s">
        <v>1026</v>
      </c>
      <c r="T1831" s="0" t="s">
        <v>784</v>
      </c>
      <c r="U1831" s="218" t="n">
        <v>4.36</v>
      </c>
      <c r="V1831" s="0" t="s">
        <v>1733</v>
      </c>
      <c r="W1831" s="0" t="s">
        <v>1439</v>
      </c>
      <c r="X1831" s="0" t="s">
        <v>1440</v>
      </c>
      <c r="Y1831" s="0" t="s">
        <v>1310</v>
      </c>
      <c r="Z1831" s="0" t="s">
        <v>571</v>
      </c>
      <c r="AA1831" s="0" t="n">
        <v>807681</v>
      </c>
      <c r="AB1831" s="215" t="n">
        <v>37036.875</v>
      </c>
      <c r="AC1831" s="215" t="n">
        <v>37036.875</v>
      </c>
    </row>
    <row r="1832" customFormat="false" ht="12.75" hidden="false" customHeight="false" outlineLevel="0" collapsed="false">
      <c r="A1832" s="208" t="str">
        <f aca="false">B1832&amp;" "&amp;C1832&amp;" "&amp;D1832</f>
        <v>US Natural Gas Physical</v>
      </c>
      <c r="B1832" s="208" t="str">
        <f aca="false">IF((LEFT(N1832,2)="US"),"US","")</f>
        <v>US</v>
      </c>
      <c r="C1832" s="208" t="str">
        <f aca="false">M1832</f>
        <v>Natural Gas</v>
      </c>
      <c r="D1832" s="208" t="str">
        <f aca="false">IF(ISNUMBER(FIND("Phy",N1832))=TRUE(),"Physical","Financial")</f>
        <v>Physical</v>
      </c>
      <c r="E1832" s="208" t="n">
        <f aca="false">IF(VLOOKUP(S1832,'DD-Lookup'!$J$6:$L$50,3,FALSE())="Monthly",(YEAR(AC1832)-YEAR(AB1832))*12+MONTH(AC1832)-MONTH(AB1832)+1,(AC1832-AB1832+1))</f>
        <v>1</v>
      </c>
      <c r="F1832" s="239" t="n">
        <f aca="false">E1832*SUM(P1832:Q1832)</f>
        <v>5000</v>
      </c>
      <c r="G1832" s="214" t="n">
        <v>1290172</v>
      </c>
      <c r="H1832" s="215" t="n">
        <v>37035.3658796296</v>
      </c>
      <c r="I1832" s="0" t="s">
        <v>1073</v>
      </c>
      <c r="M1832" s="0" t="s">
        <v>858</v>
      </c>
      <c r="N1832" s="0" t="s">
        <v>1305</v>
      </c>
      <c r="O1832" s="0" t="s">
        <v>1547</v>
      </c>
      <c r="P1832" s="216" t="n">
        <v>5000</v>
      </c>
      <c r="S1832" s="0" t="s">
        <v>1026</v>
      </c>
      <c r="T1832" s="0" t="s">
        <v>784</v>
      </c>
      <c r="U1832" s="218" t="n">
        <v>3.06</v>
      </c>
      <c r="V1832" s="0" t="s">
        <v>2252</v>
      </c>
      <c r="W1832" s="0" t="s">
        <v>1548</v>
      </c>
      <c r="X1832" s="0" t="s">
        <v>1535</v>
      </c>
      <c r="Y1832" s="0" t="s">
        <v>1310</v>
      </c>
      <c r="Z1832" s="0" t="s">
        <v>571</v>
      </c>
      <c r="AA1832" s="0" t="n">
        <v>807682</v>
      </c>
      <c r="AB1832" s="215" t="n">
        <v>37036.875</v>
      </c>
      <c r="AC1832" s="215" t="n">
        <v>37036.875</v>
      </c>
    </row>
    <row r="1833" customFormat="false" ht="12.75" hidden="false" customHeight="false" outlineLevel="0" collapsed="false">
      <c r="A1833" s="208" t="str">
        <f aca="false">B1833&amp;" "&amp;C1833&amp;" "&amp;D1833</f>
        <v>US Natural Gas Physical</v>
      </c>
      <c r="B1833" s="208" t="str">
        <f aca="false">IF((LEFT(N1833,2)="US"),"US","")</f>
        <v>US</v>
      </c>
      <c r="C1833" s="208" t="str">
        <f aca="false">M1833</f>
        <v>Natural Gas</v>
      </c>
      <c r="D1833" s="208" t="str">
        <f aca="false">IF(ISNUMBER(FIND("Phy",N1833))=TRUE(),"Physical","Financial")</f>
        <v>Physical</v>
      </c>
      <c r="E1833" s="208" t="n">
        <f aca="false">IF(VLOOKUP(S1833,'DD-Lookup'!$J$6:$L$50,3,FALSE())="Monthly",(YEAR(AC1833)-YEAR(AB1833))*12+MONTH(AC1833)-MONTH(AB1833)+1,(AC1833-AB1833+1))</f>
        <v>30</v>
      </c>
      <c r="F1833" s="239" t="n">
        <f aca="false">E1833*SUM(P1833:Q1833)</f>
        <v>150000</v>
      </c>
      <c r="G1833" s="214" t="n">
        <v>1290173</v>
      </c>
      <c r="H1833" s="215" t="n">
        <v>37035.3659027778</v>
      </c>
      <c r="I1833" s="0" t="s">
        <v>593</v>
      </c>
      <c r="M1833" s="0" t="s">
        <v>858</v>
      </c>
      <c r="N1833" s="0" t="s">
        <v>1305</v>
      </c>
      <c r="O1833" s="0" t="s">
        <v>1756</v>
      </c>
      <c r="Q1833" s="216" t="n">
        <v>5000</v>
      </c>
      <c r="S1833" s="0" t="s">
        <v>1026</v>
      </c>
      <c r="T1833" s="0" t="s">
        <v>784</v>
      </c>
      <c r="U1833" s="218" t="n">
        <v>11.31</v>
      </c>
      <c r="V1833" s="0" t="s">
        <v>1592</v>
      </c>
      <c r="W1833" s="0" t="s">
        <v>1758</v>
      </c>
      <c r="X1833" s="0" t="s">
        <v>1535</v>
      </c>
      <c r="Y1833" s="0" t="s">
        <v>1310</v>
      </c>
      <c r="Z1833" s="0" t="s">
        <v>571</v>
      </c>
      <c r="AA1833" s="0" t="s">
        <v>2296</v>
      </c>
      <c r="AB1833" s="215" t="n">
        <v>37043.875</v>
      </c>
      <c r="AC1833" s="215" t="n">
        <v>37072.875</v>
      </c>
    </row>
    <row r="1834" customFormat="false" ht="12.75" hidden="false" customHeight="false" outlineLevel="0" collapsed="false">
      <c r="A1834" s="208" t="str">
        <f aca="false">B1834&amp;" "&amp;C1834&amp;" "&amp;D1834</f>
        <v>US Natural Gas Physical</v>
      </c>
      <c r="B1834" s="208" t="str">
        <f aca="false">IF((LEFT(N1834,2)="US"),"US","")</f>
        <v>US</v>
      </c>
      <c r="C1834" s="208" t="str">
        <f aca="false">M1834</f>
        <v>Natural Gas</v>
      </c>
      <c r="D1834" s="208" t="str">
        <f aca="false">IF(ISNUMBER(FIND("Phy",N1834))=TRUE(),"Physical","Financial")</f>
        <v>Physical</v>
      </c>
      <c r="E1834" s="208" t="n">
        <f aca="false">IF(VLOOKUP(S1834,'DD-Lookup'!$J$6:$L$50,3,FALSE())="Monthly",(YEAR(AC1834)-YEAR(AB1834))*12+MONTH(AC1834)-MONTH(AB1834)+1,(AC1834-AB1834+1))</f>
        <v>1</v>
      </c>
      <c r="F1834" s="239" t="n">
        <f aca="false">E1834*SUM(P1834:Q1834)</f>
        <v>5000</v>
      </c>
      <c r="G1834" s="214" t="n">
        <v>1290174</v>
      </c>
      <c r="H1834" s="215" t="n">
        <v>37035.3659606481</v>
      </c>
      <c r="I1834" s="0" t="s">
        <v>1115</v>
      </c>
      <c r="M1834" s="0" t="s">
        <v>858</v>
      </c>
      <c r="N1834" s="0" t="s">
        <v>1305</v>
      </c>
      <c r="O1834" s="0" t="s">
        <v>1547</v>
      </c>
      <c r="Q1834" s="216" t="n">
        <v>5000</v>
      </c>
      <c r="S1834" s="0" t="s">
        <v>1026</v>
      </c>
      <c r="T1834" s="0" t="s">
        <v>784</v>
      </c>
      <c r="U1834" s="218" t="n">
        <v>3.075</v>
      </c>
      <c r="V1834" s="0" t="s">
        <v>1568</v>
      </c>
      <c r="W1834" s="0" t="s">
        <v>1548</v>
      </c>
      <c r="X1834" s="0" t="s">
        <v>1535</v>
      </c>
      <c r="Y1834" s="0" t="s">
        <v>1310</v>
      </c>
      <c r="Z1834" s="0" t="s">
        <v>571</v>
      </c>
      <c r="AA1834" s="0" t="n">
        <v>807684</v>
      </c>
      <c r="AB1834" s="215" t="n">
        <v>37036.875</v>
      </c>
      <c r="AC1834" s="215" t="n">
        <v>37036.875</v>
      </c>
    </row>
    <row r="1835" customFormat="false" ht="12.75" hidden="false" customHeight="false" outlineLevel="0" collapsed="false">
      <c r="A1835" s="208" t="str">
        <f aca="false">B1835&amp;" "&amp;C1835&amp;" "&amp;D1835</f>
        <v>US Natural Gas Physical</v>
      </c>
      <c r="B1835" s="208" t="str">
        <f aca="false">IF((LEFT(N1835,2)="US"),"US","")</f>
        <v>US</v>
      </c>
      <c r="C1835" s="208" t="str">
        <f aca="false">M1835</f>
        <v>Natural Gas</v>
      </c>
      <c r="D1835" s="208" t="str">
        <f aca="false">IF(ISNUMBER(FIND("Phy",N1835))=TRUE(),"Physical","Financial")</f>
        <v>Physical</v>
      </c>
      <c r="E1835" s="208" t="n">
        <f aca="false">IF(VLOOKUP(S1835,'DD-Lookup'!$J$6:$L$50,3,FALSE())="Monthly",(YEAR(AC1835)-YEAR(AB1835))*12+MONTH(AC1835)-MONTH(AB1835)+1,(AC1835-AB1835+1))</f>
        <v>1</v>
      </c>
      <c r="F1835" s="239" t="n">
        <f aca="false">E1835*SUM(P1835:Q1835)</f>
        <v>7000</v>
      </c>
      <c r="G1835" s="214" t="n">
        <v>1290175</v>
      </c>
      <c r="H1835" s="215" t="n">
        <v>37035.3659722222</v>
      </c>
      <c r="I1835" s="0" t="s">
        <v>2297</v>
      </c>
      <c r="M1835" s="0" t="s">
        <v>858</v>
      </c>
      <c r="N1835" s="0" t="s">
        <v>1305</v>
      </c>
      <c r="O1835" s="0" t="s">
        <v>1577</v>
      </c>
      <c r="P1835" s="216" t="n">
        <v>7000</v>
      </c>
      <c r="S1835" s="0" t="s">
        <v>1026</v>
      </c>
      <c r="T1835" s="0" t="s">
        <v>784</v>
      </c>
      <c r="U1835" s="218" t="n">
        <v>7.65</v>
      </c>
      <c r="V1835" s="0" t="s">
        <v>2298</v>
      </c>
      <c r="W1835" s="0" t="s">
        <v>1579</v>
      </c>
      <c r="X1835" s="0" t="s">
        <v>1535</v>
      </c>
      <c r="Y1835" s="0" t="s">
        <v>1310</v>
      </c>
      <c r="Z1835" s="0" t="s">
        <v>571</v>
      </c>
      <c r="AA1835" s="0" t="n">
        <v>807685</v>
      </c>
      <c r="AB1835" s="215" t="n">
        <v>37036.875</v>
      </c>
      <c r="AC1835" s="215" t="n">
        <v>37036.875</v>
      </c>
    </row>
    <row r="1836" customFormat="false" ht="12.75" hidden="false" customHeight="false" outlineLevel="0" collapsed="false">
      <c r="A1836" s="208" t="str">
        <f aca="false">B1836&amp;" "&amp;C1836&amp;" "&amp;D1836</f>
        <v>US Natural Gas Physical</v>
      </c>
      <c r="B1836" s="208" t="str">
        <f aca="false">IF((LEFT(N1836,2)="US"),"US","")</f>
        <v>US</v>
      </c>
      <c r="C1836" s="208" t="str">
        <f aca="false">M1836</f>
        <v>Natural Gas</v>
      </c>
      <c r="D1836" s="208" t="str">
        <f aca="false">IF(ISNUMBER(FIND("Phy",N1836))=TRUE(),"Physical","Financial")</f>
        <v>Physical</v>
      </c>
      <c r="E1836" s="208" t="n">
        <f aca="false">IF(VLOOKUP(S1836,'DD-Lookup'!$J$6:$L$50,3,FALSE())="Monthly",(YEAR(AC1836)-YEAR(AB1836))*12+MONTH(AC1836)-MONTH(AB1836)+1,(AC1836-AB1836+1))</f>
        <v>1</v>
      </c>
      <c r="F1836" s="239" t="n">
        <f aca="false">E1836*SUM(P1836:Q1836)</f>
        <v>5000</v>
      </c>
      <c r="G1836" s="214" t="n">
        <v>1290176</v>
      </c>
      <c r="H1836" s="215" t="n">
        <v>37035.3659837963</v>
      </c>
      <c r="I1836" s="0" t="s">
        <v>1886</v>
      </c>
      <c r="M1836" s="0" t="s">
        <v>858</v>
      </c>
      <c r="N1836" s="0" t="s">
        <v>1305</v>
      </c>
      <c r="O1836" s="0" t="s">
        <v>1674</v>
      </c>
      <c r="Q1836" s="216" t="n">
        <v>5000</v>
      </c>
      <c r="S1836" s="0" t="s">
        <v>1026</v>
      </c>
      <c r="T1836" s="0" t="s">
        <v>784</v>
      </c>
      <c r="U1836" s="218" t="n">
        <v>3.02</v>
      </c>
      <c r="V1836" s="0" t="s">
        <v>2299</v>
      </c>
      <c r="W1836" s="0" t="s">
        <v>1605</v>
      </c>
      <c r="X1836" s="0" t="s">
        <v>1606</v>
      </c>
      <c r="Y1836" s="0" t="s">
        <v>1310</v>
      </c>
      <c r="Z1836" s="0" t="s">
        <v>571</v>
      </c>
      <c r="AA1836" s="0" t="n">
        <v>807688</v>
      </c>
      <c r="AB1836" s="215" t="n">
        <v>37036.875</v>
      </c>
      <c r="AC1836" s="215" t="n">
        <v>37036.875</v>
      </c>
    </row>
    <row r="1837" customFormat="false" ht="12.75" hidden="false" customHeight="false" outlineLevel="0" collapsed="false">
      <c r="A1837" s="208" t="str">
        <f aca="false">B1837&amp;" "&amp;C1837&amp;" "&amp;D1837</f>
        <v> Metals Financial</v>
      </c>
      <c r="B1837" s="208" t="str">
        <f aca="false">IF((LEFT(N1837,2)="US"),"US","")</f>
        <v/>
      </c>
      <c r="C1837" s="208" t="str">
        <f aca="false">M1837</f>
        <v>Metals</v>
      </c>
      <c r="D1837" s="208" t="str">
        <f aca="false">IF(ISNUMBER(FIND("Phy",N1837))=TRUE(),"Physical","Financial")</f>
        <v>Financial</v>
      </c>
      <c r="E1837" s="208" t="n">
        <f aca="false">IF(VLOOKUP(S1837,'DD-Lookup'!$J$6:$L$50,3,FALSE())="Monthly",(YEAR(AC1837)-YEAR(AB1837))*12+MONTH(AC1837)-MONTH(AB1837)+1,(AC1837-AB1837+1))</f>
        <v>1</v>
      </c>
      <c r="F1837" s="239" t="n">
        <f aca="false">E1837*SUM(P1837:Q1837)</f>
        <v>20</v>
      </c>
      <c r="G1837" s="214" t="n">
        <v>1290177</v>
      </c>
      <c r="H1837" s="215" t="n">
        <v>37035.3659953704</v>
      </c>
      <c r="I1837" s="0" t="s">
        <v>796</v>
      </c>
      <c r="M1837" s="0" t="s">
        <v>780</v>
      </c>
      <c r="N1837" s="0" t="s">
        <v>781</v>
      </c>
      <c r="O1837" s="0" t="s">
        <v>782</v>
      </c>
      <c r="P1837" s="216" t="n">
        <v>20</v>
      </c>
      <c r="S1837" s="0" t="s">
        <v>783</v>
      </c>
      <c r="T1837" s="0" t="s">
        <v>784</v>
      </c>
      <c r="U1837" s="218" t="n">
        <v>1544</v>
      </c>
      <c r="V1837" s="0" t="s">
        <v>799</v>
      </c>
      <c r="W1837" s="0" t="s">
        <v>803</v>
      </c>
      <c r="X1837" s="0" t="s">
        <v>787</v>
      </c>
      <c r="Y1837" s="0" t="s">
        <v>788</v>
      </c>
      <c r="Z1837" s="0" t="s">
        <v>789</v>
      </c>
      <c r="AA1837" s="0" t="n">
        <v>2150683</v>
      </c>
    </row>
    <row r="1838" customFormat="false" ht="12.75" hidden="false" customHeight="false" outlineLevel="0" collapsed="false">
      <c r="A1838" s="208" t="str">
        <f aca="false">B1838&amp;" "&amp;C1838&amp;" "&amp;D1838</f>
        <v>US Natural Gas Physical</v>
      </c>
      <c r="B1838" s="208" t="str">
        <f aca="false">IF((LEFT(N1838,2)="US"),"US","")</f>
        <v>US</v>
      </c>
      <c r="C1838" s="208" t="str">
        <f aca="false">M1838</f>
        <v>Natural Gas</v>
      </c>
      <c r="D1838" s="208" t="str">
        <f aca="false">IF(ISNUMBER(FIND("Phy",N1838))=TRUE(),"Physical","Financial")</f>
        <v>Physical</v>
      </c>
      <c r="E1838" s="208" t="n">
        <f aca="false">IF(VLOOKUP(S1838,'DD-Lookup'!$J$6:$L$50,3,FALSE())="Monthly",(YEAR(AC1838)-YEAR(AB1838))*12+MONTH(AC1838)-MONTH(AB1838)+1,(AC1838-AB1838+1))</f>
        <v>1</v>
      </c>
      <c r="F1838" s="239" t="n">
        <f aca="false">E1838*SUM(P1838:Q1838)</f>
        <v>5000</v>
      </c>
      <c r="G1838" s="214" t="n">
        <v>1290178</v>
      </c>
      <c r="H1838" s="215" t="n">
        <v>37035.3660300926</v>
      </c>
      <c r="I1838" s="0" t="s">
        <v>1930</v>
      </c>
      <c r="M1838" s="0" t="s">
        <v>858</v>
      </c>
      <c r="N1838" s="0" t="s">
        <v>1305</v>
      </c>
      <c r="O1838" s="0" t="s">
        <v>1432</v>
      </c>
      <c r="P1838" s="216" t="n">
        <v>5000</v>
      </c>
      <c r="S1838" s="0" t="s">
        <v>1026</v>
      </c>
      <c r="T1838" s="0" t="s">
        <v>784</v>
      </c>
      <c r="U1838" s="218" t="n">
        <v>4.155</v>
      </c>
      <c r="V1838" s="0" t="s">
        <v>1931</v>
      </c>
      <c r="W1838" s="0" t="s">
        <v>1434</v>
      </c>
      <c r="X1838" s="0" t="s">
        <v>1435</v>
      </c>
      <c r="Y1838" s="0" t="s">
        <v>1310</v>
      </c>
      <c r="Z1838" s="0" t="s">
        <v>571</v>
      </c>
      <c r="AA1838" s="0" t="n">
        <v>807689</v>
      </c>
      <c r="AB1838" s="215" t="n">
        <v>37036.875</v>
      </c>
      <c r="AC1838" s="215" t="n">
        <v>37036.875</v>
      </c>
    </row>
    <row r="1839" customFormat="false" ht="12.75" hidden="false" customHeight="false" outlineLevel="0" collapsed="false">
      <c r="A1839" s="208" t="str">
        <f aca="false">B1839&amp;" "&amp;C1839&amp;" "&amp;D1839</f>
        <v>US Natural Gas Financial</v>
      </c>
      <c r="B1839" s="208" t="str">
        <f aca="false">IF((LEFT(N1839,2)="US"),"US","")</f>
        <v>US</v>
      </c>
      <c r="C1839" s="208" t="str">
        <f aca="false">M1839</f>
        <v>Natural Gas</v>
      </c>
      <c r="D1839" s="208" t="str">
        <f aca="false">IF(ISNUMBER(FIND("Phy",N1839))=TRUE(),"Physical","Financial")</f>
        <v>Financial</v>
      </c>
      <c r="E1839" s="208" t="n">
        <f aca="false">IF(VLOOKUP(S1839,'DD-Lookup'!$J$6:$L$50,3,FALSE())="Monthly",(YEAR(AC1839)-YEAR(AB1839))*12+MONTH(AC1839)-MONTH(AB1839)+1,(AC1839-AB1839+1))</f>
        <v>30</v>
      </c>
      <c r="F1839" s="239" t="n">
        <f aca="false">E1839*SUM(P1839:Q1839)</f>
        <v>450000</v>
      </c>
      <c r="G1839" s="214" t="n">
        <v>1290179</v>
      </c>
      <c r="H1839" s="215" t="n">
        <v>37035.3661458333</v>
      </c>
      <c r="I1839" s="0" t="s">
        <v>2300</v>
      </c>
      <c r="M1839" s="0" t="s">
        <v>858</v>
      </c>
      <c r="N1839" s="0" t="s">
        <v>1024</v>
      </c>
      <c r="O1839" s="0" t="s">
        <v>1495</v>
      </c>
      <c r="P1839" s="216" t="n">
        <v>15000</v>
      </c>
      <c r="S1839" s="0" t="s">
        <v>1026</v>
      </c>
      <c r="T1839" s="0" t="s">
        <v>784</v>
      </c>
      <c r="U1839" s="218" t="n">
        <v>4.1975</v>
      </c>
      <c r="V1839" s="0" t="s">
        <v>2301</v>
      </c>
      <c r="W1839" s="0" t="s">
        <v>1028</v>
      </c>
      <c r="X1839" s="0" t="s">
        <v>1029</v>
      </c>
      <c r="Y1839" s="0" t="s">
        <v>838</v>
      </c>
      <c r="Z1839" s="0" t="s">
        <v>571</v>
      </c>
      <c r="AA1839" s="0" t="s">
        <v>2302</v>
      </c>
      <c r="AB1839" s="215" t="n">
        <v>37043.9159722222</v>
      </c>
      <c r="AC1839" s="215" t="n">
        <v>37072.9159722222</v>
      </c>
    </row>
    <row r="1840" customFormat="false" ht="12.75" hidden="false" customHeight="false" outlineLevel="0" collapsed="false">
      <c r="A1840" s="208" t="str">
        <f aca="false">B1840&amp;" "&amp;C1840&amp;" "&amp;D1840</f>
        <v>US Natural Gas Physical</v>
      </c>
      <c r="B1840" s="208" t="str">
        <f aca="false">IF((LEFT(N1840,2)="US"),"US","")</f>
        <v>US</v>
      </c>
      <c r="C1840" s="208" t="str">
        <f aca="false">M1840</f>
        <v>Natural Gas</v>
      </c>
      <c r="D1840" s="208" t="str">
        <f aca="false">IF(ISNUMBER(FIND("Phy",N1840))=TRUE(),"Physical","Financial")</f>
        <v>Physical</v>
      </c>
      <c r="E1840" s="208" t="n">
        <f aca="false">IF(VLOOKUP(S1840,'DD-Lookup'!$J$6:$L$50,3,FALSE())="Monthly",(YEAR(AC1840)-YEAR(AB1840))*12+MONTH(AC1840)-MONTH(AB1840)+1,(AC1840-AB1840+1))</f>
        <v>1</v>
      </c>
      <c r="F1840" s="239" t="n">
        <f aca="false">E1840*SUM(P1840:Q1840)</f>
        <v>211</v>
      </c>
      <c r="G1840" s="214" t="n">
        <v>1290180</v>
      </c>
      <c r="H1840" s="215" t="n">
        <v>37035.3661574074</v>
      </c>
      <c r="I1840" s="0" t="s">
        <v>1225</v>
      </c>
      <c r="M1840" s="0" t="s">
        <v>858</v>
      </c>
      <c r="N1840" s="0" t="s">
        <v>1305</v>
      </c>
      <c r="O1840" s="0" t="s">
        <v>1372</v>
      </c>
      <c r="P1840" s="216" t="n">
        <v>211</v>
      </c>
      <c r="S1840" s="0" t="s">
        <v>1026</v>
      </c>
      <c r="T1840" s="0" t="s">
        <v>784</v>
      </c>
      <c r="U1840" s="218" t="n">
        <v>4.04</v>
      </c>
      <c r="V1840" s="0" t="s">
        <v>2303</v>
      </c>
      <c r="W1840" s="0" t="s">
        <v>1361</v>
      </c>
      <c r="X1840" s="0" t="s">
        <v>1362</v>
      </c>
      <c r="Y1840" s="0" t="s">
        <v>1310</v>
      </c>
      <c r="Z1840" s="0" t="s">
        <v>571</v>
      </c>
      <c r="AA1840" s="0" t="n">
        <v>807690</v>
      </c>
      <c r="AB1840" s="215" t="n">
        <v>37036.875</v>
      </c>
      <c r="AC1840" s="215" t="n">
        <v>37036.875</v>
      </c>
    </row>
    <row r="1841" customFormat="false" ht="12.75" hidden="false" customHeight="false" outlineLevel="0" collapsed="false">
      <c r="A1841" s="208" t="str">
        <f aca="false">B1841&amp;" "&amp;C1841&amp;" "&amp;D1841</f>
        <v>US Natural Gas Physical</v>
      </c>
      <c r="B1841" s="208" t="str">
        <f aca="false">IF((LEFT(N1841,2)="US"),"US","")</f>
        <v>US</v>
      </c>
      <c r="C1841" s="208" t="str">
        <f aca="false">M1841</f>
        <v>Natural Gas</v>
      </c>
      <c r="D1841" s="208" t="str">
        <f aca="false">IF(ISNUMBER(FIND("Phy",N1841))=TRUE(),"Physical","Financial")</f>
        <v>Physical</v>
      </c>
      <c r="E1841" s="208" t="n">
        <f aca="false">IF(VLOOKUP(S1841,'DD-Lookup'!$J$6:$L$50,3,FALSE())="Monthly",(YEAR(AC1841)-YEAR(AB1841))*12+MONTH(AC1841)-MONTH(AB1841)+1,(AC1841-AB1841+1))</f>
        <v>1</v>
      </c>
      <c r="F1841" s="239" t="n">
        <f aca="false">E1841*SUM(P1841:Q1841)</f>
        <v>5190</v>
      </c>
      <c r="G1841" s="214" t="n">
        <v>1290181</v>
      </c>
      <c r="H1841" s="215" t="n">
        <v>37035.3661921296</v>
      </c>
      <c r="I1841" s="0" t="s">
        <v>1830</v>
      </c>
      <c r="M1841" s="0" t="s">
        <v>858</v>
      </c>
      <c r="N1841" s="0" t="s">
        <v>1305</v>
      </c>
      <c r="O1841" s="0" t="s">
        <v>1306</v>
      </c>
      <c r="Q1841" s="216" t="n">
        <v>5190</v>
      </c>
      <c r="S1841" s="0" t="s">
        <v>1026</v>
      </c>
      <c r="T1841" s="0" t="s">
        <v>784</v>
      </c>
      <c r="U1841" s="218" t="n">
        <v>4.2163</v>
      </c>
      <c r="V1841" s="0" t="s">
        <v>1832</v>
      </c>
      <c r="W1841" s="0" t="s">
        <v>1308</v>
      </c>
      <c r="X1841" s="0" t="s">
        <v>1309</v>
      </c>
      <c r="Y1841" s="0" t="s">
        <v>1310</v>
      </c>
      <c r="Z1841" s="0" t="s">
        <v>571</v>
      </c>
      <c r="AA1841" s="0" t="n">
        <v>807691</v>
      </c>
      <c r="AB1841" s="215" t="n">
        <v>37036.875</v>
      </c>
      <c r="AC1841" s="215" t="n">
        <v>37036.875</v>
      </c>
    </row>
    <row r="1842" customFormat="false" ht="12.75" hidden="false" customHeight="false" outlineLevel="0" collapsed="false">
      <c r="A1842" s="208" t="str">
        <f aca="false">B1842&amp;" "&amp;C1842&amp;" "&amp;D1842</f>
        <v>US Natural Gas Physical</v>
      </c>
      <c r="B1842" s="208" t="str">
        <f aca="false">IF((LEFT(N1842,2)="US"),"US","")</f>
        <v>US</v>
      </c>
      <c r="C1842" s="208" t="str">
        <f aca="false">M1842</f>
        <v>Natural Gas</v>
      </c>
      <c r="D1842" s="208" t="str">
        <f aca="false">IF(ISNUMBER(FIND("Phy",N1842))=TRUE(),"Physical","Financial")</f>
        <v>Physical</v>
      </c>
      <c r="E1842" s="208" t="n">
        <f aca="false">IF(VLOOKUP(S1842,'DD-Lookup'!$J$6:$L$50,3,FALSE())="Monthly",(YEAR(AC1842)-YEAR(AB1842))*12+MONTH(AC1842)-MONTH(AB1842)+1,(AC1842-AB1842+1))</f>
        <v>1</v>
      </c>
      <c r="F1842" s="239" t="n">
        <f aca="false">E1842*SUM(P1842:Q1842)</f>
        <v>3125</v>
      </c>
      <c r="G1842" s="214" t="n">
        <v>1290182</v>
      </c>
      <c r="H1842" s="215" t="n">
        <v>37035.3662152778</v>
      </c>
      <c r="I1842" s="0" t="s">
        <v>1710</v>
      </c>
      <c r="M1842" s="0" t="s">
        <v>858</v>
      </c>
      <c r="N1842" s="0" t="s">
        <v>1305</v>
      </c>
      <c r="O1842" s="0" t="s">
        <v>1448</v>
      </c>
      <c r="P1842" s="216" t="n">
        <v>3125</v>
      </c>
      <c r="S1842" s="0" t="s">
        <v>1026</v>
      </c>
      <c r="T1842" s="0" t="s">
        <v>784</v>
      </c>
      <c r="U1842" s="218" t="n">
        <v>4.35</v>
      </c>
      <c r="V1842" s="0" t="s">
        <v>1711</v>
      </c>
      <c r="W1842" s="0" t="s">
        <v>1439</v>
      </c>
      <c r="X1842" s="0" t="s">
        <v>1440</v>
      </c>
      <c r="Y1842" s="0" t="s">
        <v>1310</v>
      </c>
      <c r="Z1842" s="0" t="s">
        <v>571</v>
      </c>
      <c r="AA1842" s="0" t="n">
        <v>807692</v>
      </c>
      <c r="AB1842" s="215" t="n">
        <v>37036.875</v>
      </c>
      <c r="AC1842" s="215" t="n">
        <v>37036.875</v>
      </c>
    </row>
    <row r="1843" customFormat="false" ht="12.75" hidden="false" customHeight="false" outlineLevel="0" collapsed="false">
      <c r="A1843" s="208" t="str">
        <f aca="false">B1843&amp;" "&amp;C1843&amp;" "&amp;D1843</f>
        <v> Power Financial</v>
      </c>
      <c r="B1843" s="208" t="str">
        <f aca="false">IF((LEFT(N1843,2)="US"),"US","")</f>
        <v/>
      </c>
      <c r="C1843" s="208" t="str">
        <f aca="false">M1843</f>
        <v>Power</v>
      </c>
      <c r="D1843" s="208" t="str">
        <f aca="false">IF(ISNUMBER(FIND("Phy",N1843))=TRUE(),"Physical","Financial")</f>
        <v>Financial</v>
      </c>
      <c r="E1843" s="208" t="n">
        <f aca="false">IF(VLOOKUP(S1843,'DD-Lookup'!$J$6:$L$50,3,FALSE())="Monthly",(YEAR(AC1843)-YEAR(AB1843))*12+MONTH(AC1843)-MONTH(AB1843)+1,(AC1843-AB1843+1))</f>
        <v>6</v>
      </c>
      <c r="F1843" s="239" t="n">
        <f aca="false">E1843*SUM(P1843:Q1843)</f>
        <v>90</v>
      </c>
      <c r="G1843" s="214" t="n">
        <v>1290183</v>
      </c>
      <c r="H1843" s="215" t="n">
        <v>37035.3662384259</v>
      </c>
      <c r="I1843" s="0" t="s">
        <v>2285</v>
      </c>
      <c r="M1843" s="0" t="s">
        <v>67</v>
      </c>
      <c r="N1843" s="0" t="s">
        <v>2217</v>
      </c>
      <c r="O1843" s="0" t="s">
        <v>2286</v>
      </c>
      <c r="Q1843" s="216" t="n">
        <v>15</v>
      </c>
      <c r="S1843" s="0" t="s">
        <v>2219</v>
      </c>
      <c r="T1843" s="0" t="s">
        <v>2173</v>
      </c>
      <c r="U1843" s="218" t="n">
        <v>125</v>
      </c>
      <c r="V1843" s="0" t="s">
        <v>2287</v>
      </c>
      <c r="W1843" s="0" t="s">
        <v>2221</v>
      </c>
      <c r="X1843" s="0" t="s">
        <v>2222</v>
      </c>
      <c r="Y1843" s="0" t="s">
        <v>1051</v>
      </c>
      <c r="Z1843" s="0" t="s">
        <v>628</v>
      </c>
      <c r="AA1843" s="0" t="n">
        <v>621430.1</v>
      </c>
      <c r="AB1843" s="215" t="n">
        <v>37037.875</v>
      </c>
      <c r="AC1843" s="215" t="n">
        <v>37042.875</v>
      </c>
    </row>
    <row r="1844" customFormat="false" ht="12.75" hidden="false" customHeight="false" outlineLevel="0" collapsed="false">
      <c r="A1844" s="208" t="str">
        <f aca="false">B1844&amp;" "&amp;C1844&amp;" "&amp;D1844</f>
        <v>US Natural Gas Physical</v>
      </c>
      <c r="B1844" s="208" t="str">
        <f aca="false">IF((LEFT(N1844,2)="US"),"US","")</f>
        <v>US</v>
      </c>
      <c r="C1844" s="208" t="str">
        <f aca="false">M1844</f>
        <v>Natural Gas</v>
      </c>
      <c r="D1844" s="208" t="str">
        <f aca="false">IF(ISNUMBER(FIND("Phy",N1844))=TRUE(),"Physical","Financial")</f>
        <v>Physical</v>
      </c>
      <c r="E1844" s="208" t="n">
        <f aca="false">IF(VLOOKUP(S1844,'DD-Lookup'!$J$6:$L$50,3,FALSE())="Monthly",(YEAR(AC1844)-YEAR(AB1844))*12+MONTH(AC1844)-MONTH(AB1844)+1,(AC1844-AB1844+1))</f>
        <v>1</v>
      </c>
      <c r="F1844" s="239" t="n">
        <f aca="false">E1844*SUM(P1844:Q1844)</f>
        <v>20000</v>
      </c>
      <c r="G1844" s="214" t="n">
        <v>1290184</v>
      </c>
      <c r="H1844" s="215" t="n">
        <v>37035.3663078704</v>
      </c>
      <c r="I1844" s="0" t="s">
        <v>1155</v>
      </c>
      <c r="M1844" s="0" t="s">
        <v>858</v>
      </c>
      <c r="N1844" s="0" t="s">
        <v>1305</v>
      </c>
      <c r="O1844" s="0" t="s">
        <v>1432</v>
      </c>
      <c r="P1844" s="216" t="n">
        <v>20000</v>
      </c>
      <c r="S1844" s="0" t="s">
        <v>1026</v>
      </c>
      <c r="T1844" s="0" t="s">
        <v>784</v>
      </c>
      <c r="U1844" s="218" t="n">
        <v>4.155</v>
      </c>
      <c r="V1844" s="0" t="s">
        <v>1518</v>
      </c>
      <c r="W1844" s="0" t="s">
        <v>1434</v>
      </c>
      <c r="X1844" s="0" t="s">
        <v>1435</v>
      </c>
      <c r="Y1844" s="0" t="s">
        <v>1310</v>
      </c>
      <c r="Z1844" s="0" t="s">
        <v>571</v>
      </c>
      <c r="AA1844" s="0" t="n">
        <v>807693</v>
      </c>
      <c r="AB1844" s="215" t="n">
        <v>37036.875</v>
      </c>
      <c r="AC1844" s="215" t="n">
        <v>37036.875</v>
      </c>
    </row>
    <row r="1845" customFormat="false" ht="12.75" hidden="false" customHeight="false" outlineLevel="0" collapsed="false">
      <c r="A1845" s="208" t="str">
        <f aca="false">B1845&amp;" "&amp;C1845&amp;" "&amp;D1845</f>
        <v>US Natural Gas Financial</v>
      </c>
      <c r="B1845" s="208" t="str">
        <f aca="false">IF((LEFT(N1845,2)="US"),"US","")</f>
        <v>US</v>
      </c>
      <c r="C1845" s="208" t="str">
        <f aca="false">M1845</f>
        <v>Natural Gas</v>
      </c>
      <c r="D1845" s="208" t="str">
        <f aca="false">IF(ISNUMBER(FIND("Phy",N1845))=TRUE(),"Physical","Financial")</f>
        <v>Financial</v>
      </c>
      <c r="E1845" s="208" t="n">
        <f aca="false">IF(VLOOKUP(S1845,'DD-Lookup'!$J$6:$L$50,3,FALSE())="Monthly",(YEAR(AC1845)-YEAR(AB1845))*12+MONTH(AC1845)-MONTH(AB1845)+1,(AC1845-AB1845+1))</f>
        <v>151</v>
      </c>
      <c r="F1845" s="239" t="n">
        <f aca="false">E1845*SUM(P1845:Q1845)</f>
        <v>755000</v>
      </c>
      <c r="G1845" s="214" t="n">
        <v>1290186</v>
      </c>
      <c r="H1845" s="215" t="n">
        <v>37035.3663310185</v>
      </c>
      <c r="I1845" s="0" t="s">
        <v>796</v>
      </c>
      <c r="M1845" s="0" t="s">
        <v>858</v>
      </c>
      <c r="N1845" s="0" t="s">
        <v>1024</v>
      </c>
      <c r="O1845" s="0" t="s">
        <v>1289</v>
      </c>
      <c r="P1845" s="216" t="n">
        <v>5000</v>
      </c>
      <c r="S1845" s="0" t="s">
        <v>1026</v>
      </c>
      <c r="T1845" s="0" t="s">
        <v>784</v>
      </c>
      <c r="U1845" s="218" t="n">
        <v>4.69</v>
      </c>
      <c r="V1845" s="0" t="s">
        <v>1951</v>
      </c>
      <c r="W1845" s="0" t="s">
        <v>1028</v>
      </c>
      <c r="X1845" s="0" t="s">
        <v>1029</v>
      </c>
      <c r="Y1845" s="0" t="s">
        <v>838</v>
      </c>
      <c r="Z1845" s="0" t="s">
        <v>571</v>
      </c>
      <c r="AA1845" s="0" t="s">
        <v>2304</v>
      </c>
      <c r="AB1845" s="215" t="n">
        <v>37196</v>
      </c>
      <c r="AC1845" s="215" t="n">
        <v>37346</v>
      </c>
    </row>
    <row r="1846" customFormat="false" ht="12.75" hidden="false" customHeight="false" outlineLevel="0" collapsed="false">
      <c r="A1846" s="208" t="str">
        <f aca="false">B1846&amp;" "&amp;C1846&amp;" "&amp;D1846</f>
        <v>US Natural Gas Physical</v>
      </c>
      <c r="B1846" s="208" t="str">
        <f aca="false">IF((LEFT(N1846,2)="US"),"US","")</f>
        <v>US</v>
      </c>
      <c r="C1846" s="208" t="str">
        <f aca="false">M1846</f>
        <v>Natural Gas</v>
      </c>
      <c r="D1846" s="208" t="str">
        <f aca="false">IF(ISNUMBER(FIND("Phy",N1846))=TRUE(),"Physical","Financial")</f>
        <v>Physical</v>
      </c>
      <c r="E1846" s="208" t="n">
        <f aca="false">IF(VLOOKUP(S1846,'DD-Lookup'!$J$6:$L$50,3,FALSE())="Monthly",(YEAR(AC1846)-YEAR(AB1846))*12+MONTH(AC1846)-MONTH(AB1846)+1,(AC1846-AB1846+1))</f>
        <v>1</v>
      </c>
      <c r="F1846" s="239" t="n">
        <f aca="false">E1846*SUM(P1846:Q1846)</f>
        <v>5000</v>
      </c>
      <c r="G1846" s="214" t="n">
        <v>1290185</v>
      </c>
      <c r="H1846" s="215" t="n">
        <v>37035.3663310185</v>
      </c>
      <c r="I1846" s="0" t="s">
        <v>1073</v>
      </c>
      <c r="M1846" s="0" t="s">
        <v>858</v>
      </c>
      <c r="N1846" s="0" t="s">
        <v>1305</v>
      </c>
      <c r="O1846" s="0" t="s">
        <v>1436</v>
      </c>
      <c r="P1846" s="216" t="n">
        <v>5000</v>
      </c>
      <c r="S1846" s="0" t="s">
        <v>1026</v>
      </c>
      <c r="T1846" s="0" t="s">
        <v>784</v>
      </c>
      <c r="U1846" s="218" t="n">
        <v>4.2076</v>
      </c>
      <c r="V1846" s="0" t="s">
        <v>2305</v>
      </c>
      <c r="W1846" s="0" t="s">
        <v>1308</v>
      </c>
      <c r="X1846" s="0" t="s">
        <v>1309</v>
      </c>
      <c r="Y1846" s="0" t="s">
        <v>1310</v>
      </c>
      <c r="Z1846" s="0" t="s">
        <v>571</v>
      </c>
      <c r="AA1846" s="0" t="n">
        <v>807694</v>
      </c>
      <c r="AB1846" s="215" t="n">
        <v>37036.875</v>
      </c>
      <c r="AC1846" s="215" t="n">
        <v>37036.875</v>
      </c>
    </row>
    <row r="1847" customFormat="false" ht="12.75" hidden="false" customHeight="false" outlineLevel="0" collapsed="false">
      <c r="A1847" s="208" t="str">
        <f aca="false">B1847&amp;" "&amp;C1847&amp;" "&amp;D1847</f>
        <v>US Natural Gas Physical</v>
      </c>
      <c r="B1847" s="208" t="str">
        <f aca="false">IF((LEFT(N1847,2)="US"),"US","")</f>
        <v>US</v>
      </c>
      <c r="C1847" s="208" t="str">
        <f aca="false">M1847</f>
        <v>Natural Gas</v>
      </c>
      <c r="D1847" s="208" t="str">
        <f aca="false">IF(ISNUMBER(FIND("Phy",N1847))=TRUE(),"Physical","Financial")</f>
        <v>Physical</v>
      </c>
      <c r="E1847" s="208" t="n">
        <f aca="false">IF(VLOOKUP(S1847,'DD-Lookup'!$J$6:$L$50,3,FALSE())="Monthly",(YEAR(AC1847)-YEAR(AB1847))*12+MONTH(AC1847)-MONTH(AB1847)+1,(AC1847-AB1847+1))</f>
        <v>1</v>
      </c>
      <c r="F1847" s="239" t="n">
        <f aca="false">E1847*SUM(P1847:Q1847)</f>
        <v>5000</v>
      </c>
      <c r="G1847" s="214" t="n">
        <v>1290187</v>
      </c>
      <c r="H1847" s="215" t="n">
        <v>37035.366400463</v>
      </c>
      <c r="I1847" s="0" t="s">
        <v>1073</v>
      </c>
      <c r="M1847" s="0" t="s">
        <v>858</v>
      </c>
      <c r="N1847" s="0" t="s">
        <v>1305</v>
      </c>
      <c r="O1847" s="0" t="s">
        <v>1547</v>
      </c>
      <c r="P1847" s="216" t="n">
        <v>5000</v>
      </c>
      <c r="S1847" s="0" t="s">
        <v>1026</v>
      </c>
      <c r="T1847" s="0" t="s">
        <v>784</v>
      </c>
      <c r="U1847" s="218" t="n">
        <v>3.08</v>
      </c>
      <c r="V1847" s="0" t="s">
        <v>2252</v>
      </c>
      <c r="W1847" s="0" t="s">
        <v>1548</v>
      </c>
      <c r="X1847" s="0" t="s">
        <v>1535</v>
      </c>
      <c r="Y1847" s="0" t="s">
        <v>1310</v>
      </c>
      <c r="Z1847" s="0" t="s">
        <v>571</v>
      </c>
      <c r="AA1847" s="0" t="n">
        <v>807695</v>
      </c>
      <c r="AB1847" s="215" t="n">
        <v>37036.875</v>
      </c>
      <c r="AC1847" s="215" t="n">
        <v>37036.875</v>
      </c>
    </row>
    <row r="1848" customFormat="false" ht="12.75" hidden="false" customHeight="false" outlineLevel="0" collapsed="false">
      <c r="A1848" s="208" t="str">
        <f aca="false">B1848&amp;" "&amp;C1848&amp;" "&amp;D1848</f>
        <v>US Natural Gas Financial</v>
      </c>
      <c r="B1848" s="208" t="str">
        <f aca="false">IF((LEFT(N1848,2)="US"),"US","")</f>
        <v>US</v>
      </c>
      <c r="C1848" s="208" t="str">
        <f aca="false">M1848</f>
        <v>Natural Gas</v>
      </c>
      <c r="D1848" s="208" t="str">
        <f aca="false">IF(ISNUMBER(FIND("Phy",N1848))=TRUE(),"Physical","Financial")</f>
        <v>Financial</v>
      </c>
      <c r="E1848" s="208" t="n">
        <f aca="false">IF(VLOOKUP(S1848,'DD-Lookup'!$J$6:$L$50,3,FALSE())="Monthly",(YEAR(AC1848)-YEAR(AB1848))*12+MONTH(AC1848)-MONTH(AB1848)+1,(AC1848-AB1848+1))</f>
        <v>30</v>
      </c>
      <c r="F1848" s="239" t="n">
        <f aca="false">E1848*SUM(P1848:Q1848)</f>
        <v>450000</v>
      </c>
      <c r="G1848" s="214" t="n">
        <v>1290188</v>
      </c>
      <c r="H1848" s="215" t="n">
        <v>37035.3664236111</v>
      </c>
      <c r="I1848" s="0" t="s">
        <v>1155</v>
      </c>
      <c r="M1848" s="0" t="s">
        <v>858</v>
      </c>
      <c r="N1848" s="0" t="s">
        <v>1024</v>
      </c>
      <c r="O1848" s="0" t="s">
        <v>1025</v>
      </c>
      <c r="P1848" s="216" t="n">
        <v>15000</v>
      </c>
      <c r="S1848" s="0" t="s">
        <v>1026</v>
      </c>
      <c r="T1848" s="0" t="s">
        <v>784</v>
      </c>
      <c r="U1848" s="218" t="n">
        <v>4.195</v>
      </c>
      <c r="V1848" s="0" t="s">
        <v>1217</v>
      </c>
      <c r="W1848" s="0" t="s">
        <v>1028</v>
      </c>
      <c r="X1848" s="0" t="s">
        <v>1029</v>
      </c>
      <c r="Y1848" s="0" t="s">
        <v>838</v>
      </c>
      <c r="Z1848" s="0" t="s">
        <v>571</v>
      </c>
      <c r="AA1848" s="0" t="s">
        <v>2306</v>
      </c>
      <c r="AB1848" s="215" t="n">
        <v>37043.875</v>
      </c>
      <c r="AC1848" s="215" t="n">
        <v>37072.875</v>
      </c>
    </row>
    <row r="1849" customFormat="false" ht="12.75" hidden="false" customHeight="false" outlineLevel="0" collapsed="false">
      <c r="A1849" s="208" t="str">
        <f aca="false">B1849&amp;" "&amp;C1849&amp;" "&amp;D1849</f>
        <v>US Power Physical</v>
      </c>
      <c r="B1849" s="208" t="str">
        <f aca="false">IF((LEFT(N1849,2)="US"),"US","")</f>
        <v>US</v>
      </c>
      <c r="C1849" s="208" t="str">
        <f aca="false">M1849</f>
        <v>Power</v>
      </c>
      <c r="D1849" s="208" t="str">
        <f aca="false">IF(ISNUMBER(FIND("Phy",N1849))=TRUE(),"Physical","Financial")</f>
        <v>Physical</v>
      </c>
      <c r="E1849" s="208" t="n">
        <f aca="false">IF(VLOOKUP(S1849,'DD-Lookup'!$J$6:$L$50,3,FALSE())="Monthly",(YEAR(AC1849)-YEAR(AB1849))*12+MONTH(AC1849)-MONTH(AB1849)+1,(AC1849-AB1849+1))</f>
        <v>1</v>
      </c>
      <c r="F1849" s="239" t="n">
        <f aca="false">E1849*SUM(P1849:Q1849)</f>
        <v>50</v>
      </c>
      <c r="G1849" s="214" t="n">
        <v>1290189</v>
      </c>
      <c r="H1849" s="215" t="n">
        <v>37035.3664930556</v>
      </c>
      <c r="I1849" s="0" t="s">
        <v>1109</v>
      </c>
      <c r="J1849" s="0" t="s">
        <v>2307</v>
      </c>
      <c r="K1849" s="0" t="s">
        <v>1200</v>
      </c>
      <c r="M1849" s="0" t="s">
        <v>67</v>
      </c>
      <c r="N1849" s="0" t="s">
        <v>1081</v>
      </c>
      <c r="O1849" s="0" t="s">
        <v>1120</v>
      </c>
      <c r="Q1849" s="216" t="n">
        <v>50</v>
      </c>
      <c r="S1849" s="0" t="s">
        <v>930</v>
      </c>
      <c r="T1849" s="0" t="s">
        <v>784</v>
      </c>
      <c r="U1849" s="218" t="n">
        <v>31</v>
      </c>
      <c r="V1849" s="0" t="s">
        <v>2308</v>
      </c>
      <c r="W1849" s="0" t="s">
        <v>1122</v>
      </c>
      <c r="X1849" s="0" t="s">
        <v>1123</v>
      </c>
      <c r="Y1849" s="0" t="s">
        <v>1051</v>
      </c>
      <c r="Z1849" s="0" t="s">
        <v>618</v>
      </c>
      <c r="AA1849" s="0" t="n">
        <v>621431.1</v>
      </c>
      <c r="AB1849" s="215" t="n">
        <v>37036.875</v>
      </c>
      <c r="AC1849" s="215" t="n">
        <v>37036.875</v>
      </c>
    </row>
    <row r="1850" customFormat="false" ht="12.75" hidden="false" customHeight="false" outlineLevel="0" collapsed="false">
      <c r="A1850" s="208" t="str">
        <f aca="false">B1850&amp;" "&amp;C1850&amp;" "&amp;D1850</f>
        <v>US Natural Gas Financial</v>
      </c>
      <c r="B1850" s="208" t="str">
        <f aca="false">IF((LEFT(N1850,2)="US"),"US","")</f>
        <v>US</v>
      </c>
      <c r="C1850" s="208" t="str">
        <f aca="false">M1850</f>
        <v>Natural Gas</v>
      </c>
      <c r="D1850" s="208" t="str">
        <f aca="false">IF(ISNUMBER(FIND("Phy",N1850))=TRUE(),"Physical","Financial")</f>
        <v>Financial</v>
      </c>
      <c r="E1850" s="208" t="n">
        <f aca="false">IF(VLOOKUP(S1850,'DD-Lookup'!$J$6:$L$50,3,FALSE())="Monthly",(YEAR(AC1850)-YEAR(AB1850))*12+MONTH(AC1850)-MONTH(AB1850)+1,(AC1850-AB1850+1))</f>
        <v>151</v>
      </c>
      <c r="F1850" s="239" t="n">
        <f aca="false">E1850*SUM(P1850:Q1850)</f>
        <v>755000</v>
      </c>
      <c r="G1850" s="214" t="n">
        <v>1290191</v>
      </c>
      <c r="H1850" s="215" t="n">
        <v>37035.3665393519</v>
      </c>
      <c r="I1850" s="0" t="s">
        <v>1112</v>
      </c>
      <c r="M1850" s="0" t="s">
        <v>858</v>
      </c>
      <c r="N1850" s="0" t="s">
        <v>1024</v>
      </c>
      <c r="O1850" s="0" t="s">
        <v>1289</v>
      </c>
      <c r="P1850" s="216" t="n">
        <v>5000</v>
      </c>
      <c r="S1850" s="0" t="s">
        <v>1026</v>
      </c>
      <c r="T1850" s="0" t="s">
        <v>784</v>
      </c>
      <c r="U1850" s="218" t="n">
        <v>4.69</v>
      </c>
      <c r="V1850" s="0" t="s">
        <v>1910</v>
      </c>
      <c r="W1850" s="0" t="s">
        <v>1028</v>
      </c>
      <c r="X1850" s="0" t="s">
        <v>1029</v>
      </c>
      <c r="Y1850" s="0" t="s">
        <v>838</v>
      </c>
      <c r="Z1850" s="0" t="s">
        <v>571</v>
      </c>
      <c r="AA1850" s="0" t="s">
        <v>2309</v>
      </c>
      <c r="AB1850" s="215" t="n">
        <v>37196</v>
      </c>
      <c r="AC1850" s="215" t="n">
        <v>37346</v>
      </c>
    </row>
    <row r="1851" customFormat="false" ht="12.75" hidden="false" customHeight="false" outlineLevel="0" collapsed="false">
      <c r="A1851" s="208" t="str">
        <f aca="false">B1851&amp;" "&amp;C1851&amp;" "&amp;D1851</f>
        <v>US Natural Gas Physical</v>
      </c>
      <c r="B1851" s="208" t="str">
        <f aca="false">IF((LEFT(N1851,2)="US"),"US","")</f>
        <v>US</v>
      </c>
      <c r="C1851" s="208" t="str">
        <f aca="false">M1851</f>
        <v>Natural Gas</v>
      </c>
      <c r="D1851" s="208" t="str">
        <f aca="false">IF(ISNUMBER(FIND("Phy",N1851))=TRUE(),"Physical","Financial")</f>
        <v>Physical</v>
      </c>
      <c r="E1851" s="208" t="n">
        <f aca="false">IF(VLOOKUP(S1851,'DD-Lookup'!$J$6:$L$50,3,FALSE())="Monthly",(YEAR(AC1851)-YEAR(AB1851))*12+MONTH(AC1851)-MONTH(AB1851)+1,(AC1851-AB1851+1))</f>
        <v>1</v>
      </c>
      <c r="F1851" s="239" t="n">
        <f aca="false">E1851*SUM(P1851:Q1851)</f>
        <v>25000</v>
      </c>
      <c r="G1851" s="214" t="n">
        <v>1290190</v>
      </c>
      <c r="H1851" s="215" t="n">
        <v>37035.3665393519</v>
      </c>
      <c r="I1851" s="0" t="s">
        <v>593</v>
      </c>
      <c r="M1851" s="0" t="s">
        <v>858</v>
      </c>
      <c r="N1851" s="0" t="s">
        <v>1305</v>
      </c>
      <c r="O1851" s="0" t="s">
        <v>1432</v>
      </c>
      <c r="P1851" s="216" t="n">
        <v>25000</v>
      </c>
      <c r="S1851" s="0" t="s">
        <v>1026</v>
      </c>
      <c r="T1851" s="0" t="s">
        <v>784</v>
      </c>
      <c r="U1851" s="218" t="n">
        <v>4.15</v>
      </c>
      <c r="V1851" s="0" t="s">
        <v>1543</v>
      </c>
      <c r="W1851" s="0" t="s">
        <v>1434</v>
      </c>
      <c r="X1851" s="0" t="s">
        <v>1435</v>
      </c>
      <c r="Y1851" s="0" t="s">
        <v>1310</v>
      </c>
      <c r="Z1851" s="0" t="s">
        <v>571</v>
      </c>
      <c r="AA1851" s="0" t="n">
        <v>807696</v>
      </c>
      <c r="AB1851" s="215" t="n">
        <v>37036.875</v>
      </c>
      <c r="AC1851" s="215" t="n">
        <v>37036.875</v>
      </c>
    </row>
    <row r="1852" customFormat="false" ht="12.75" hidden="false" customHeight="false" outlineLevel="0" collapsed="false">
      <c r="A1852" s="208" t="str">
        <f aca="false">B1852&amp;" "&amp;C1852&amp;" "&amp;D1852</f>
        <v>US Natural Gas Physical</v>
      </c>
      <c r="B1852" s="208" t="str">
        <f aca="false">IF((LEFT(N1852,2)="US"),"US","")</f>
        <v>US</v>
      </c>
      <c r="C1852" s="208" t="str">
        <f aca="false">M1852</f>
        <v>Natural Gas</v>
      </c>
      <c r="D1852" s="208" t="str">
        <f aca="false">IF(ISNUMBER(FIND("Phy",N1852))=TRUE(),"Physical","Financial")</f>
        <v>Physical</v>
      </c>
      <c r="E1852" s="208" t="n">
        <f aca="false">IF(VLOOKUP(S1852,'DD-Lookup'!$J$6:$L$50,3,FALSE())="Monthly",(YEAR(AC1852)-YEAR(AB1852))*12+MONTH(AC1852)-MONTH(AB1852)+1,(AC1852-AB1852+1))</f>
        <v>1</v>
      </c>
      <c r="F1852" s="239" t="n">
        <f aca="false">E1852*SUM(P1852:Q1852)</f>
        <v>5000</v>
      </c>
      <c r="G1852" s="214" t="n">
        <v>1290192</v>
      </c>
      <c r="H1852" s="215" t="n">
        <v>37035.3665509259</v>
      </c>
      <c r="I1852" s="0" t="s">
        <v>1614</v>
      </c>
      <c r="M1852" s="0" t="s">
        <v>858</v>
      </c>
      <c r="N1852" s="0" t="s">
        <v>1305</v>
      </c>
      <c r="O1852" s="0" t="s">
        <v>1577</v>
      </c>
      <c r="P1852" s="216" t="n">
        <v>5000</v>
      </c>
      <c r="S1852" s="0" t="s">
        <v>1026</v>
      </c>
      <c r="T1852" s="0" t="s">
        <v>784</v>
      </c>
      <c r="U1852" s="218" t="n">
        <v>7.65</v>
      </c>
      <c r="V1852" s="0" t="s">
        <v>1615</v>
      </c>
      <c r="W1852" s="0" t="s">
        <v>1579</v>
      </c>
      <c r="X1852" s="0" t="s">
        <v>1535</v>
      </c>
      <c r="Y1852" s="0" t="s">
        <v>1310</v>
      </c>
      <c r="Z1852" s="0" t="s">
        <v>571</v>
      </c>
      <c r="AA1852" s="0" t="n">
        <v>807697</v>
      </c>
      <c r="AB1852" s="215" t="n">
        <v>37036.875</v>
      </c>
      <c r="AC1852" s="215" t="n">
        <v>37036.875</v>
      </c>
    </row>
    <row r="1853" customFormat="false" ht="12.75" hidden="false" customHeight="false" outlineLevel="0" collapsed="false">
      <c r="A1853" s="208" t="str">
        <f aca="false">B1853&amp;" "&amp;C1853&amp;" "&amp;D1853</f>
        <v> Natural Gas Physical</v>
      </c>
      <c r="B1853" s="208" t="str">
        <f aca="false">IF((LEFT(N1853,2)="US"),"US","")</f>
        <v/>
      </c>
      <c r="C1853" s="208" t="str">
        <f aca="false">M1853</f>
        <v>Natural Gas</v>
      </c>
      <c r="D1853" s="208" t="str">
        <f aca="false">IF(ISNUMBER(FIND("Phy",N1853))=TRUE(),"Physical","Financial")</f>
        <v>Physical</v>
      </c>
      <c r="E1853" s="208" t="n">
        <f aca="false">IF(VLOOKUP(S1853,'DD-Lookup'!$J$6:$L$50,3,FALSE())="Monthly",(YEAR(AC1853)-YEAR(AB1853))*12+MONTH(AC1853)-MONTH(AB1853)+1,(AC1853-AB1853+1))</f>
        <v>1</v>
      </c>
      <c r="F1853" s="239" t="n">
        <f aca="false">E1853*SUM(P1853:Q1853)</f>
        <v>10000</v>
      </c>
      <c r="G1853" s="214" t="n">
        <v>1290193</v>
      </c>
      <c r="H1853" s="215" t="n">
        <v>37035.3665625</v>
      </c>
      <c r="I1853" s="0" t="s">
        <v>2285</v>
      </c>
      <c r="M1853" s="0" t="s">
        <v>858</v>
      </c>
      <c r="N1853" s="0" t="s">
        <v>2171</v>
      </c>
      <c r="O1853" s="0" t="s">
        <v>2223</v>
      </c>
      <c r="P1853" s="216" t="n">
        <v>10000</v>
      </c>
      <c r="S1853" s="0" t="s">
        <v>279</v>
      </c>
      <c r="T1853" s="0" t="s">
        <v>2173</v>
      </c>
      <c r="U1853" s="218" t="n">
        <v>5.705</v>
      </c>
      <c r="V1853" s="0" t="s">
        <v>2310</v>
      </c>
      <c r="W1853" s="0" t="s">
        <v>2225</v>
      </c>
      <c r="X1853" s="0" t="s">
        <v>2176</v>
      </c>
      <c r="Y1853" s="0" t="s">
        <v>1310</v>
      </c>
      <c r="Z1853" s="0" t="s">
        <v>628</v>
      </c>
      <c r="AA1853" s="0" t="n">
        <v>807698</v>
      </c>
      <c r="AB1853" s="215" t="n">
        <v>37035.875</v>
      </c>
      <c r="AC1853" s="215" t="n">
        <v>37035.875</v>
      </c>
    </row>
    <row r="1854" customFormat="false" ht="12.75" hidden="false" customHeight="false" outlineLevel="0" collapsed="false">
      <c r="A1854" s="208" t="str">
        <f aca="false">B1854&amp;" "&amp;C1854&amp;" "&amp;D1854</f>
        <v>US Natural Gas Physical</v>
      </c>
      <c r="B1854" s="208" t="str">
        <f aca="false">IF((LEFT(N1854,2)="US"),"US","")</f>
        <v>US</v>
      </c>
      <c r="C1854" s="208" t="str">
        <f aca="false">M1854</f>
        <v>Natural Gas</v>
      </c>
      <c r="D1854" s="208" t="str">
        <f aca="false">IF(ISNUMBER(FIND("Phy",N1854))=TRUE(),"Physical","Financial")</f>
        <v>Physical</v>
      </c>
      <c r="E1854" s="208" t="n">
        <f aca="false">IF(VLOOKUP(S1854,'DD-Lookup'!$J$6:$L$50,3,FALSE())="Monthly",(YEAR(AC1854)-YEAR(AB1854))*12+MONTH(AC1854)-MONTH(AB1854)+1,(AC1854-AB1854+1))</f>
        <v>1</v>
      </c>
      <c r="F1854" s="239" t="n">
        <f aca="false">E1854*SUM(P1854:Q1854)</f>
        <v>10000</v>
      </c>
      <c r="G1854" s="214" t="n">
        <v>1290194</v>
      </c>
      <c r="H1854" s="215" t="n">
        <v>37035.3665740741</v>
      </c>
      <c r="I1854" s="0" t="s">
        <v>1399</v>
      </c>
      <c r="M1854" s="0" t="s">
        <v>858</v>
      </c>
      <c r="N1854" s="0" t="s">
        <v>1305</v>
      </c>
      <c r="O1854" s="0" t="s">
        <v>1625</v>
      </c>
      <c r="P1854" s="216" t="n">
        <v>10000</v>
      </c>
      <c r="S1854" s="0" t="s">
        <v>1026</v>
      </c>
      <c r="T1854" s="0" t="s">
        <v>784</v>
      </c>
      <c r="U1854" s="218" t="n">
        <v>4.12</v>
      </c>
      <c r="V1854" s="0" t="s">
        <v>2010</v>
      </c>
      <c r="W1854" s="0" t="s">
        <v>1422</v>
      </c>
      <c r="X1854" s="0" t="s">
        <v>1423</v>
      </c>
      <c r="Y1854" s="0" t="s">
        <v>1310</v>
      </c>
      <c r="Z1854" s="0" t="s">
        <v>571</v>
      </c>
      <c r="AA1854" s="0" t="n">
        <v>807699</v>
      </c>
      <c r="AB1854" s="215" t="n">
        <v>37036.875</v>
      </c>
      <c r="AC1854" s="215" t="n">
        <v>37036.875</v>
      </c>
    </row>
    <row r="1855" customFormat="false" ht="12.75" hidden="false" customHeight="false" outlineLevel="0" collapsed="false">
      <c r="A1855" s="208" t="str">
        <f aca="false">B1855&amp;" "&amp;C1855&amp;" "&amp;D1855</f>
        <v>US Natural Gas Physical</v>
      </c>
      <c r="B1855" s="208" t="str">
        <f aca="false">IF((LEFT(N1855,2)="US"),"US","")</f>
        <v>US</v>
      </c>
      <c r="C1855" s="208" t="str">
        <f aca="false">M1855</f>
        <v>Natural Gas</v>
      </c>
      <c r="D1855" s="208" t="str">
        <f aca="false">IF(ISNUMBER(FIND("Phy",N1855))=TRUE(),"Physical","Financial")</f>
        <v>Physical</v>
      </c>
      <c r="E1855" s="208" t="n">
        <f aca="false">IF(VLOOKUP(S1855,'DD-Lookup'!$J$6:$L$50,3,FALSE())="Monthly",(YEAR(AC1855)-YEAR(AB1855))*12+MONTH(AC1855)-MONTH(AB1855)+1,(AC1855-AB1855+1))</f>
        <v>1</v>
      </c>
      <c r="F1855" s="239" t="n">
        <f aca="false">E1855*SUM(P1855:Q1855)</f>
        <v>2500</v>
      </c>
      <c r="G1855" s="214" t="n">
        <v>1290195</v>
      </c>
      <c r="H1855" s="215" t="n">
        <v>37035.3665972222</v>
      </c>
      <c r="I1855" s="0" t="s">
        <v>1886</v>
      </c>
      <c r="M1855" s="0" t="s">
        <v>858</v>
      </c>
      <c r="N1855" s="0" t="s">
        <v>1305</v>
      </c>
      <c r="O1855" s="0" t="s">
        <v>1674</v>
      </c>
      <c r="Q1855" s="216" t="n">
        <v>2500</v>
      </c>
      <c r="S1855" s="0" t="s">
        <v>1026</v>
      </c>
      <c r="T1855" s="0" t="s">
        <v>784</v>
      </c>
      <c r="U1855" s="218" t="n">
        <v>3.06</v>
      </c>
      <c r="V1855" s="0" t="s">
        <v>2299</v>
      </c>
      <c r="W1855" s="0" t="s">
        <v>1605</v>
      </c>
      <c r="X1855" s="0" t="s">
        <v>1606</v>
      </c>
      <c r="Y1855" s="0" t="s">
        <v>1310</v>
      </c>
      <c r="Z1855" s="0" t="s">
        <v>571</v>
      </c>
      <c r="AA1855" s="0" t="n">
        <v>807700</v>
      </c>
      <c r="AB1855" s="215" t="n">
        <v>37036.875</v>
      </c>
      <c r="AC1855" s="215" t="n">
        <v>37036.875</v>
      </c>
    </row>
    <row r="1856" customFormat="false" ht="12.75" hidden="false" customHeight="false" outlineLevel="0" collapsed="false">
      <c r="A1856" s="208" t="str">
        <f aca="false">B1856&amp;" "&amp;C1856&amp;" "&amp;D1856</f>
        <v>US Natural Gas Physical</v>
      </c>
      <c r="B1856" s="208" t="str">
        <f aca="false">IF((LEFT(N1856,2)="US"),"US","")</f>
        <v>US</v>
      </c>
      <c r="C1856" s="208" t="str">
        <f aca="false">M1856</f>
        <v>Natural Gas</v>
      </c>
      <c r="D1856" s="208" t="str">
        <f aca="false">IF(ISNUMBER(FIND("Phy",N1856))=TRUE(),"Physical","Financial")</f>
        <v>Physical</v>
      </c>
      <c r="E1856" s="208" t="n">
        <f aca="false">IF(VLOOKUP(S1856,'DD-Lookup'!$J$6:$L$50,3,FALSE())="Monthly",(YEAR(AC1856)-YEAR(AB1856))*12+MONTH(AC1856)-MONTH(AB1856)+1,(AC1856-AB1856+1))</f>
        <v>1</v>
      </c>
      <c r="F1856" s="239" t="n">
        <f aca="false">E1856*SUM(P1856:Q1856)</f>
        <v>10000</v>
      </c>
      <c r="G1856" s="214" t="n">
        <v>1290196</v>
      </c>
      <c r="H1856" s="215" t="n">
        <v>37035.3666203704</v>
      </c>
      <c r="I1856" s="0" t="s">
        <v>1183</v>
      </c>
      <c r="M1856" s="0" t="s">
        <v>858</v>
      </c>
      <c r="N1856" s="0" t="s">
        <v>1305</v>
      </c>
      <c r="O1856" s="0" t="s">
        <v>1306</v>
      </c>
      <c r="P1856" s="216" t="n">
        <v>10000</v>
      </c>
      <c r="S1856" s="0" t="s">
        <v>1026</v>
      </c>
      <c r="T1856" s="0" t="s">
        <v>784</v>
      </c>
      <c r="U1856" s="218" t="n">
        <v>4.2126</v>
      </c>
      <c r="V1856" s="0" t="s">
        <v>1413</v>
      </c>
      <c r="W1856" s="0" t="s">
        <v>1308</v>
      </c>
      <c r="X1856" s="0" t="s">
        <v>1309</v>
      </c>
      <c r="Y1856" s="0" t="s">
        <v>1310</v>
      </c>
      <c r="Z1856" s="0" t="s">
        <v>571</v>
      </c>
      <c r="AA1856" s="0" t="n">
        <v>807701</v>
      </c>
      <c r="AB1856" s="215" t="n">
        <v>37036.875</v>
      </c>
      <c r="AC1856" s="215" t="n">
        <v>37036.875</v>
      </c>
    </row>
    <row r="1857" customFormat="false" ht="12.75" hidden="false" customHeight="false" outlineLevel="0" collapsed="false">
      <c r="A1857" s="208" t="str">
        <f aca="false">B1857&amp;" "&amp;C1857&amp;" "&amp;D1857</f>
        <v>US Natural Gas Physical</v>
      </c>
      <c r="B1857" s="208" t="str">
        <f aca="false">IF((LEFT(N1857,2)="US"),"US","")</f>
        <v>US</v>
      </c>
      <c r="C1857" s="208" t="str">
        <f aca="false">M1857</f>
        <v>Natural Gas</v>
      </c>
      <c r="D1857" s="208" t="str">
        <f aca="false">IF(ISNUMBER(FIND("Phy",N1857))=TRUE(),"Physical","Financial")</f>
        <v>Physical</v>
      </c>
      <c r="E1857" s="208" t="n">
        <f aca="false">IF(VLOOKUP(S1857,'DD-Lookup'!$J$6:$L$50,3,FALSE())="Monthly",(YEAR(AC1857)-YEAR(AB1857))*12+MONTH(AC1857)-MONTH(AB1857)+1,(AC1857-AB1857+1))</f>
        <v>1</v>
      </c>
      <c r="F1857" s="239" t="n">
        <f aca="false">E1857*SUM(P1857:Q1857)</f>
        <v>5000</v>
      </c>
      <c r="G1857" s="214" t="n">
        <v>1290198</v>
      </c>
      <c r="H1857" s="215" t="n">
        <v>37035.3666319444</v>
      </c>
      <c r="I1857" s="0" t="s">
        <v>1732</v>
      </c>
      <c r="M1857" s="0" t="s">
        <v>858</v>
      </c>
      <c r="N1857" s="0" t="s">
        <v>1305</v>
      </c>
      <c r="O1857" s="0" t="s">
        <v>1438</v>
      </c>
      <c r="P1857" s="216" t="n">
        <v>5000</v>
      </c>
      <c r="S1857" s="0" t="s">
        <v>1026</v>
      </c>
      <c r="T1857" s="0" t="s">
        <v>784</v>
      </c>
      <c r="U1857" s="218" t="n">
        <v>4.355</v>
      </c>
      <c r="V1857" s="0" t="s">
        <v>1733</v>
      </c>
      <c r="W1857" s="0" t="s">
        <v>1439</v>
      </c>
      <c r="X1857" s="0" t="s">
        <v>1440</v>
      </c>
      <c r="Y1857" s="0" t="s">
        <v>1310</v>
      </c>
      <c r="Z1857" s="0" t="s">
        <v>571</v>
      </c>
      <c r="AA1857" s="0" t="n">
        <v>807702</v>
      </c>
      <c r="AB1857" s="215" t="n">
        <v>37036.875</v>
      </c>
      <c r="AC1857" s="215" t="n">
        <v>37036.875</v>
      </c>
    </row>
    <row r="1858" customFormat="false" ht="12.75" hidden="false" customHeight="false" outlineLevel="0" collapsed="false">
      <c r="A1858" s="208" t="str">
        <f aca="false">B1858&amp;" "&amp;C1858&amp;" "&amp;D1858</f>
        <v>US Natural Gas Physical</v>
      </c>
      <c r="B1858" s="208" t="str">
        <f aca="false">IF((LEFT(N1858,2)="US"),"US","")</f>
        <v>US</v>
      </c>
      <c r="C1858" s="208" t="str">
        <f aca="false">M1858</f>
        <v>Natural Gas</v>
      </c>
      <c r="D1858" s="208" t="str">
        <f aca="false">IF(ISNUMBER(FIND("Phy",N1858))=TRUE(),"Physical","Financial")</f>
        <v>Physical</v>
      </c>
      <c r="E1858" s="208" t="n">
        <f aca="false">IF(VLOOKUP(S1858,'DD-Lookup'!$J$6:$L$50,3,FALSE())="Monthly",(YEAR(AC1858)-YEAR(AB1858))*12+MONTH(AC1858)-MONTH(AB1858)+1,(AC1858-AB1858+1))</f>
        <v>1</v>
      </c>
      <c r="F1858" s="239" t="n">
        <f aca="false">E1858*SUM(P1858:Q1858)</f>
        <v>10000</v>
      </c>
      <c r="G1858" s="214" t="n">
        <v>1290197</v>
      </c>
      <c r="H1858" s="215" t="n">
        <v>37035.3666319444</v>
      </c>
      <c r="I1858" s="0" t="s">
        <v>1399</v>
      </c>
      <c r="M1858" s="0" t="s">
        <v>858</v>
      </c>
      <c r="N1858" s="0" t="s">
        <v>1305</v>
      </c>
      <c r="O1858" s="0" t="s">
        <v>1313</v>
      </c>
      <c r="P1858" s="216" t="n">
        <v>10000</v>
      </c>
      <c r="S1858" s="0" t="s">
        <v>1026</v>
      </c>
      <c r="T1858" s="0" t="s">
        <v>784</v>
      </c>
      <c r="U1858" s="218" t="n">
        <v>4.095</v>
      </c>
      <c r="V1858" s="0" t="s">
        <v>1441</v>
      </c>
      <c r="W1858" s="0" t="s">
        <v>1314</v>
      </c>
      <c r="X1858" s="0" t="s">
        <v>1315</v>
      </c>
      <c r="Y1858" s="0" t="s">
        <v>1310</v>
      </c>
      <c r="Z1858" s="0" t="s">
        <v>571</v>
      </c>
      <c r="AA1858" s="0" t="n">
        <v>807704</v>
      </c>
      <c r="AB1858" s="215" t="n">
        <v>37036.875</v>
      </c>
      <c r="AC1858" s="215" t="n">
        <v>37036.875</v>
      </c>
    </row>
    <row r="1859" customFormat="false" ht="12.75" hidden="false" customHeight="false" outlineLevel="0" collapsed="false">
      <c r="A1859" s="208" t="str">
        <f aca="false">B1859&amp;" "&amp;C1859&amp;" "&amp;D1859</f>
        <v>US Natural Gas Physical</v>
      </c>
      <c r="B1859" s="208" t="str">
        <f aca="false">IF((LEFT(N1859,2)="US"),"US","")</f>
        <v>US</v>
      </c>
      <c r="C1859" s="208" t="str">
        <f aca="false">M1859</f>
        <v>Natural Gas</v>
      </c>
      <c r="D1859" s="208" t="str">
        <f aca="false">IF(ISNUMBER(FIND("Phy",N1859))=TRUE(),"Physical","Financial")</f>
        <v>Physical</v>
      </c>
      <c r="E1859" s="208" t="n">
        <f aca="false">IF(VLOOKUP(S1859,'DD-Lookup'!$J$6:$L$50,3,FALSE())="Monthly",(YEAR(AC1859)-YEAR(AB1859))*12+MONTH(AC1859)-MONTH(AB1859)+1,(AC1859-AB1859+1))</f>
        <v>1</v>
      </c>
      <c r="F1859" s="239" t="n">
        <f aca="false">E1859*SUM(P1859:Q1859)</f>
        <v>10000</v>
      </c>
      <c r="G1859" s="214" t="n">
        <v>1290199</v>
      </c>
      <c r="H1859" s="215" t="n">
        <v>37035.3666550926</v>
      </c>
      <c r="I1859" s="0" t="s">
        <v>2205</v>
      </c>
      <c r="M1859" s="0" t="s">
        <v>858</v>
      </c>
      <c r="N1859" s="0" t="s">
        <v>1305</v>
      </c>
      <c r="O1859" s="0" t="s">
        <v>1469</v>
      </c>
      <c r="Q1859" s="216" t="n">
        <v>10000</v>
      </c>
      <c r="S1859" s="0" t="s">
        <v>1026</v>
      </c>
      <c r="T1859" s="0" t="s">
        <v>784</v>
      </c>
      <c r="U1859" s="218" t="n">
        <v>4.085</v>
      </c>
      <c r="V1859" s="0" t="s">
        <v>2206</v>
      </c>
      <c r="W1859" s="0" t="s">
        <v>1314</v>
      </c>
      <c r="X1859" s="0" t="s">
        <v>1315</v>
      </c>
      <c r="Y1859" s="0" t="s">
        <v>1310</v>
      </c>
      <c r="Z1859" s="0" t="s">
        <v>571</v>
      </c>
      <c r="AA1859" s="0" t="n">
        <v>807703</v>
      </c>
      <c r="AB1859" s="215" t="n">
        <v>37036.875</v>
      </c>
      <c r="AC1859" s="215" t="n">
        <v>37036.875</v>
      </c>
    </row>
    <row r="1860" customFormat="false" ht="12.75" hidden="false" customHeight="false" outlineLevel="0" collapsed="false">
      <c r="A1860" s="208" t="str">
        <f aca="false">B1860&amp;" "&amp;C1860&amp;" "&amp;D1860</f>
        <v>US Natural Gas Physical</v>
      </c>
      <c r="B1860" s="208" t="str">
        <f aca="false">IF((LEFT(N1860,2)="US"),"US","")</f>
        <v>US</v>
      </c>
      <c r="C1860" s="208" t="str">
        <f aca="false">M1860</f>
        <v>Natural Gas</v>
      </c>
      <c r="D1860" s="208" t="str">
        <f aca="false">IF(ISNUMBER(FIND("Phy",N1860))=TRUE(),"Physical","Financial")</f>
        <v>Physical</v>
      </c>
      <c r="E1860" s="208" t="n">
        <f aca="false">IF(VLOOKUP(S1860,'DD-Lookup'!$J$6:$L$50,3,FALSE())="Monthly",(YEAR(AC1860)-YEAR(AB1860))*12+MONTH(AC1860)-MONTH(AB1860)+1,(AC1860-AB1860+1))</f>
        <v>1</v>
      </c>
      <c r="F1860" s="239" t="n">
        <f aca="false">E1860*SUM(P1860:Q1860)</f>
        <v>10000</v>
      </c>
      <c r="G1860" s="214" t="n">
        <v>1290200</v>
      </c>
      <c r="H1860" s="215" t="n">
        <v>37035.3666898148</v>
      </c>
      <c r="I1860" s="0" t="s">
        <v>1098</v>
      </c>
      <c r="M1860" s="0" t="s">
        <v>858</v>
      </c>
      <c r="N1860" s="0" t="s">
        <v>1305</v>
      </c>
      <c r="O1860" s="0" t="s">
        <v>1306</v>
      </c>
      <c r="P1860" s="216" t="n">
        <v>10000</v>
      </c>
      <c r="S1860" s="0" t="s">
        <v>1026</v>
      </c>
      <c r="T1860" s="0" t="s">
        <v>784</v>
      </c>
      <c r="U1860" s="218" t="n">
        <v>4.2113</v>
      </c>
      <c r="V1860" s="0" t="s">
        <v>1982</v>
      </c>
      <c r="W1860" s="0" t="s">
        <v>1308</v>
      </c>
      <c r="X1860" s="0" t="s">
        <v>1309</v>
      </c>
      <c r="Y1860" s="0" t="s">
        <v>1310</v>
      </c>
      <c r="Z1860" s="0" t="s">
        <v>571</v>
      </c>
      <c r="AA1860" s="0" t="n">
        <v>807706</v>
      </c>
      <c r="AB1860" s="215" t="n">
        <v>37036.875</v>
      </c>
      <c r="AC1860" s="215" t="n">
        <v>37036.875</v>
      </c>
    </row>
    <row r="1861" customFormat="false" ht="12.75" hidden="false" customHeight="false" outlineLevel="0" collapsed="false">
      <c r="A1861" s="208" t="str">
        <f aca="false">B1861&amp;" "&amp;C1861&amp;" "&amp;D1861</f>
        <v>US Natural Gas Physical</v>
      </c>
      <c r="B1861" s="208" t="str">
        <f aca="false">IF((LEFT(N1861,2)="US"),"US","")</f>
        <v>US</v>
      </c>
      <c r="C1861" s="208" t="str">
        <f aca="false">M1861</f>
        <v>Natural Gas</v>
      </c>
      <c r="D1861" s="208" t="str">
        <f aca="false">IF(ISNUMBER(FIND("Phy",N1861))=TRUE(),"Physical","Financial")</f>
        <v>Physical</v>
      </c>
      <c r="E1861" s="208" t="n">
        <f aca="false">IF(VLOOKUP(S1861,'DD-Lookup'!$J$6:$L$50,3,FALSE())="Monthly",(YEAR(AC1861)-YEAR(AB1861))*12+MONTH(AC1861)-MONTH(AB1861)+1,(AC1861-AB1861+1))</f>
        <v>1</v>
      </c>
      <c r="F1861" s="239" t="n">
        <f aca="false">E1861*SUM(P1861:Q1861)</f>
        <v>5000</v>
      </c>
      <c r="G1861" s="214" t="n">
        <v>1290201</v>
      </c>
      <c r="H1861" s="215" t="n">
        <v>37035.3667013889</v>
      </c>
      <c r="I1861" s="0" t="s">
        <v>1115</v>
      </c>
      <c r="M1861" s="0" t="s">
        <v>858</v>
      </c>
      <c r="N1861" s="0" t="s">
        <v>1305</v>
      </c>
      <c r="O1861" s="0" t="s">
        <v>1382</v>
      </c>
      <c r="P1861" s="216" t="n">
        <v>5000</v>
      </c>
      <c r="S1861" s="0" t="s">
        <v>1026</v>
      </c>
      <c r="T1861" s="0" t="s">
        <v>784</v>
      </c>
      <c r="U1861" s="218" t="n">
        <v>4.035</v>
      </c>
      <c r="V1861" s="0" t="s">
        <v>2311</v>
      </c>
      <c r="W1861" s="0" t="s">
        <v>1314</v>
      </c>
      <c r="X1861" s="0" t="s">
        <v>1315</v>
      </c>
      <c r="Y1861" s="0" t="s">
        <v>1310</v>
      </c>
      <c r="Z1861" s="0" t="s">
        <v>571</v>
      </c>
      <c r="AA1861" s="0" t="n">
        <v>807707</v>
      </c>
      <c r="AB1861" s="215" t="n">
        <v>37036.875</v>
      </c>
      <c r="AC1861" s="215" t="n">
        <v>37036.875</v>
      </c>
    </row>
    <row r="1862" customFormat="false" ht="12.75" hidden="false" customHeight="false" outlineLevel="0" collapsed="false">
      <c r="A1862" s="208" t="str">
        <f aca="false">B1862&amp;" "&amp;C1862&amp;" "&amp;D1862</f>
        <v>US Natural Gas Physical</v>
      </c>
      <c r="B1862" s="208" t="str">
        <f aca="false">IF((LEFT(N1862,2)="US"),"US","")</f>
        <v>US</v>
      </c>
      <c r="C1862" s="208" t="str">
        <f aca="false">M1862</f>
        <v>Natural Gas</v>
      </c>
      <c r="D1862" s="208" t="str">
        <f aca="false">IF(ISNUMBER(FIND("Phy",N1862))=TRUE(),"Physical","Financial")</f>
        <v>Physical</v>
      </c>
      <c r="E1862" s="208" t="n">
        <f aca="false">IF(VLOOKUP(S1862,'DD-Lookup'!$J$6:$L$50,3,FALSE())="Monthly",(YEAR(AC1862)-YEAR(AB1862))*12+MONTH(AC1862)-MONTH(AB1862)+1,(AC1862-AB1862+1))</f>
        <v>1</v>
      </c>
      <c r="F1862" s="239" t="n">
        <f aca="false">E1862*SUM(P1862:Q1862)</f>
        <v>2900</v>
      </c>
      <c r="G1862" s="214" t="n">
        <v>1290202</v>
      </c>
      <c r="H1862" s="215" t="n">
        <v>37035.3667013889</v>
      </c>
      <c r="I1862" s="0" t="s">
        <v>1773</v>
      </c>
      <c r="M1862" s="0" t="s">
        <v>858</v>
      </c>
      <c r="N1862" s="0" t="s">
        <v>1305</v>
      </c>
      <c r="O1862" s="0" t="s">
        <v>1498</v>
      </c>
      <c r="P1862" s="216" t="n">
        <v>2900</v>
      </c>
      <c r="S1862" s="0" t="s">
        <v>1026</v>
      </c>
      <c r="T1862" s="0" t="s">
        <v>784</v>
      </c>
      <c r="U1862" s="218" t="n">
        <v>4.47</v>
      </c>
      <c r="V1862" s="0" t="s">
        <v>1846</v>
      </c>
      <c r="W1862" s="0" t="s">
        <v>1388</v>
      </c>
      <c r="X1862" s="0" t="s">
        <v>1389</v>
      </c>
      <c r="Y1862" s="0" t="s">
        <v>1310</v>
      </c>
      <c r="Z1862" s="0" t="s">
        <v>571</v>
      </c>
      <c r="AA1862" s="0" t="n">
        <v>807705</v>
      </c>
      <c r="AB1862" s="215" t="n">
        <v>37036.875</v>
      </c>
      <c r="AC1862" s="215" t="n">
        <v>37036.875</v>
      </c>
    </row>
    <row r="1863" customFormat="false" ht="12.75" hidden="false" customHeight="false" outlineLevel="0" collapsed="false">
      <c r="A1863" s="208" t="str">
        <f aca="false">B1863&amp;" "&amp;C1863&amp;" "&amp;D1863</f>
        <v>US Crude Financial</v>
      </c>
      <c r="B1863" s="208" t="str">
        <f aca="false">IF((LEFT(N1863,2)="US"),"US","")</f>
        <v>US</v>
      </c>
      <c r="C1863" s="208" t="str">
        <f aca="false">M1863</f>
        <v>Crude</v>
      </c>
      <c r="D1863" s="208" t="str">
        <f aca="false">IF(ISNUMBER(FIND("Phy",N1863))=TRUE(),"Physical","Financial")</f>
        <v>Financial</v>
      </c>
      <c r="E1863" s="208" t="n">
        <f aca="false">IF(VLOOKUP(S1863,'DD-Lookup'!$J$6:$L$50,3,FALSE())="Monthly",(YEAR(AC1863)-YEAR(AB1863))*12+MONTH(AC1863)-MONTH(AB1863)+1,(AC1863-AB1863+1))</f>
        <v>1</v>
      </c>
      <c r="F1863" s="239" t="n">
        <f aca="false">E1863*SUM(P1863:Q1863)</f>
        <v>50000</v>
      </c>
      <c r="G1863" s="214" t="n">
        <v>1290203</v>
      </c>
      <c r="H1863" s="215" t="n">
        <v>37035.366724537</v>
      </c>
      <c r="I1863" s="0" t="s">
        <v>1376</v>
      </c>
      <c r="M1863" s="0" t="s">
        <v>97</v>
      </c>
      <c r="N1863" s="0" t="s">
        <v>841</v>
      </c>
      <c r="O1863" s="0" t="s">
        <v>842</v>
      </c>
      <c r="Q1863" s="216" t="n">
        <v>50000</v>
      </c>
      <c r="S1863" s="0" t="s">
        <v>843</v>
      </c>
      <c r="T1863" s="0" t="s">
        <v>784</v>
      </c>
      <c r="U1863" s="218" t="n">
        <v>29.62</v>
      </c>
      <c r="V1863" s="0" t="s">
        <v>2312</v>
      </c>
      <c r="W1863" s="0" t="s">
        <v>845</v>
      </c>
      <c r="X1863" s="0" t="s">
        <v>846</v>
      </c>
      <c r="Y1863" s="0" t="s">
        <v>847</v>
      </c>
      <c r="Z1863" s="0" t="s">
        <v>571</v>
      </c>
      <c r="AA1863" s="0" t="n">
        <v>106904</v>
      </c>
      <c r="AB1863" s="215" t="n">
        <v>37073</v>
      </c>
      <c r="AC1863" s="215" t="n">
        <v>37103</v>
      </c>
    </row>
    <row r="1864" customFormat="false" ht="12.75" hidden="false" customHeight="false" outlineLevel="0" collapsed="false">
      <c r="A1864" s="208" t="str">
        <f aca="false">B1864&amp;" "&amp;C1864&amp;" "&amp;D1864</f>
        <v>US Natural Gas Physical</v>
      </c>
      <c r="B1864" s="208" t="str">
        <f aca="false">IF((LEFT(N1864,2)="US"),"US","")</f>
        <v>US</v>
      </c>
      <c r="C1864" s="208" t="str">
        <f aca="false">M1864</f>
        <v>Natural Gas</v>
      </c>
      <c r="D1864" s="208" t="str">
        <f aca="false">IF(ISNUMBER(FIND("Phy",N1864))=TRUE(),"Physical","Financial")</f>
        <v>Physical</v>
      </c>
      <c r="E1864" s="208" t="n">
        <f aca="false">IF(VLOOKUP(S1864,'DD-Lookup'!$J$6:$L$50,3,FALSE())="Monthly",(YEAR(AC1864)-YEAR(AB1864))*12+MONTH(AC1864)-MONTH(AB1864)+1,(AC1864-AB1864+1))</f>
        <v>1</v>
      </c>
      <c r="F1864" s="239" t="n">
        <f aca="false">E1864*SUM(P1864:Q1864)</f>
        <v>5000</v>
      </c>
      <c r="G1864" s="214" t="n">
        <v>1290204</v>
      </c>
      <c r="H1864" s="215" t="n">
        <v>37035.3667361111</v>
      </c>
      <c r="I1864" s="0" t="s">
        <v>1399</v>
      </c>
      <c r="M1864" s="0" t="s">
        <v>858</v>
      </c>
      <c r="N1864" s="0" t="s">
        <v>1305</v>
      </c>
      <c r="O1864" s="0" t="s">
        <v>1372</v>
      </c>
      <c r="P1864" s="216" t="n">
        <v>5000</v>
      </c>
      <c r="S1864" s="0" t="s">
        <v>1026</v>
      </c>
      <c r="T1864" s="0" t="s">
        <v>784</v>
      </c>
      <c r="U1864" s="218" t="n">
        <v>4.04</v>
      </c>
      <c r="V1864" s="0" t="s">
        <v>1400</v>
      </c>
      <c r="W1864" s="0" t="s">
        <v>1361</v>
      </c>
      <c r="X1864" s="0" t="s">
        <v>1362</v>
      </c>
      <c r="Y1864" s="0" t="s">
        <v>1310</v>
      </c>
      <c r="Z1864" s="0" t="s">
        <v>571</v>
      </c>
      <c r="AA1864" s="0" t="n">
        <v>807708</v>
      </c>
      <c r="AB1864" s="215" t="n">
        <v>37036.875</v>
      </c>
      <c r="AC1864" s="215" t="n">
        <v>37036.875</v>
      </c>
    </row>
    <row r="1865" customFormat="false" ht="12.75" hidden="false" customHeight="false" outlineLevel="0" collapsed="false">
      <c r="A1865" s="208" t="str">
        <f aca="false">B1865&amp;" "&amp;C1865&amp;" "&amp;D1865</f>
        <v>US Power Physical</v>
      </c>
      <c r="B1865" s="208" t="str">
        <f aca="false">IF((LEFT(N1865,2)="US"),"US","")</f>
        <v>US</v>
      </c>
      <c r="C1865" s="208" t="str">
        <f aca="false">M1865</f>
        <v>Power</v>
      </c>
      <c r="D1865" s="208" t="str">
        <f aca="false">IF(ISNUMBER(FIND("Phy",N1865))=TRUE(),"Physical","Financial")</f>
        <v>Physical</v>
      </c>
      <c r="E1865" s="208" t="n">
        <f aca="false">IF(VLOOKUP(S1865,'DD-Lookup'!$J$6:$L$50,3,FALSE())="Monthly",(YEAR(AC1865)-YEAR(AB1865))*12+MONTH(AC1865)-MONTH(AB1865)+1,(AC1865-AB1865+1))</f>
        <v>1</v>
      </c>
      <c r="F1865" s="239" t="n">
        <f aca="false">E1865*SUM(P1865:Q1865)</f>
        <v>50</v>
      </c>
      <c r="G1865" s="214" t="n">
        <v>1290205</v>
      </c>
      <c r="H1865" s="215" t="n">
        <v>37035.3667708333</v>
      </c>
      <c r="I1865" s="0" t="s">
        <v>1271</v>
      </c>
      <c r="M1865" s="0" t="s">
        <v>67</v>
      </c>
      <c r="N1865" s="0" t="s">
        <v>1081</v>
      </c>
      <c r="O1865" s="0" t="s">
        <v>1120</v>
      </c>
      <c r="P1865" s="216" t="n">
        <v>50</v>
      </c>
      <c r="S1865" s="0" t="s">
        <v>930</v>
      </c>
      <c r="T1865" s="0" t="s">
        <v>784</v>
      </c>
      <c r="U1865" s="218" t="n">
        <v>30.9</v>
      </c>
      <c r="V1865" s="0" t="s">
        <v>1272</v>
      </c>
      <c r="W1865" s="0" t="s">
        <v>1122</v>
      </c>
      <c r="X1865" s="0" t="s">
        <v>1123</v>
      </c>
      <c r="Y1865" s="0" t="s">
        <v>1051</v>
      </c>
      <c r="Z1865" s="0" t="s">
        <v>618</v>
      </c>
      <c r="AA1865" s="0" t="n">
        <v>621432.1</v>
      </c>
      <c r="AB1865" s="215" t="n">
        <v>37036.875</v>
      </c>
      <c r="AC1865" s="215" t="n">
        <v>37036.875</v>
      </c>
    </row>
    <row r="1866" customFormat="false" ht="12.75" hidden="false" customHeight="false" outlineLevel="0" collapsed="false">
      <c r="A1866" s="208" t="str">
        <f aca="false">B1866&amp;" "&amp;C1866&amp;" "&amp;D1866</f>
        <v>US Natural Gas Physical</v>
      </c>
      <c r="B1866" s="208" t="str">
        <f aca="false">IF((LEFT(N1866,2)="US"),"US","")</f>
        <v>US</v>
      </c>
      <c r="C1866" s="208" t="str">
        <f aca="false">M1866</f>
        <v>Natural Gas</v>
      </c>
      <c r="D1866" s="208" t="str">
        <f aca="false">IF(ISNUMBER(FIND("Phy",N1866))=TRUE(),"Physical","Financial")</f>
        <v>Physical</v>
      </c>
      <c r="E1866" s="208" t="n">
        <f aca="false">IF(VLOOKUP(S1866,'DD-Lookup'!$J$6:$L$50,3,FALSE())="Monthly",(YEAR(AC1866)-YEAR(AB1866))*12+MONTH(AC1866)-MONTH(AB1866)+1,(AC1866-AB1866+1))</f>
        <v>30</v>
      </c>
      <c r="F1866" s="239" t="n">
        <f aca="false">E1866*SUM(P1866:Q1866)</f>
        <v>150000</v>
      </c>
      <c r="G1866" s="214" t="n">
        <v>1290206</v>
      </c>
      <c r="H1866" s="215" t="n">
        <v>37035.3667708333</v>
      </c>
      <c r="I1866" s="0" t="s">
        <v>2097</v>
      </c>
      <c r="M1866" s="0" t="s">
        <v>858</v>
      </c>
      <c r="N1866" s="0" t="s">
        <v>1305</v>
      </c>
      <c r="O1866" s="0" t="s">
        <v>2313</v>
      </c>
      <c r="P1866" s="216" t="n">
        <v>5000</v>
      </c>
      <c r="S1866" s="0" t="s">
        <v>1026</v>
      </c>
      <c r="T1866" s="0" t="s">
        <v>784</v>
      </c>
      <c r="U1866" s="218" t="n">
        <v>4.1</v>
      </c>
      <c r="V1866" s="0" t="s">
        <v>2123</v>
      </c>
      <c r="W1866" s="0" t="s">
        <v>1758</v>
      </c>
      <c r="X1866" s="0" t="s">
        <v>1535</v>
      </c>
      <c r="Y1866" s="0" t="s">
        <v>1310</v>
      </c>
      <c r="Z1866" s="0" t="s">
        <v>571</v>
      </c>
      <c r="AA1866" s="0" t="s">
        <v>2314</v>
      </c>
      <c r="AB1866" s="215" t="n">
        <v>37043.875</v>
      </c>
      <c r="AC1866" s="215" t="n">
        <v>37072.875</v>
      </c>
    </row>
    <row r="1867" customFormat="false" ht="12.75" hidden="false" customHeight="false" outlineLevel="0" collapsed="false">
      <c r="A1867" s="208" t="str">
        <f aca="false">B1867&amp;" "&amp;C1867&amp;" "&amp;D1867</f>
        <v>US Natural Gas Physical</v>
      </c>
      <c r="B1867" s="208" t="str">
        <f aca="false">IF((LEFT(N1867,2)="US"),"US","")</f>
        <v>US</v>
      </c>
      <c r="C1867" s="208" t="str">
        <f aca="false">M1867</f>
        <v>Natural Gas</v>
      </c>
      <c r="D1867" s="208" t="str">
        <f aca="false">IF(ISNUMBER(FIND("Phy",N1867))=TRUE(),"Physical","Financial")</f>
        <v>Physical</v>
      </c>
      <c r="E1867" s="208" t="n">
        <f aca="false">IF(VLOOKUP(S1867,'DD-Lookup'!$J$6:$L$50,3,FALSE())="Monthly",(YEAR(AC1867)-YEAR(AB1867))*12+MONTH(AC1867)-MONTH(AB1867)+1,(AC1867-AB1867+1))</f>
        <v>1</v>
      </c>
      <c r="F1867" s="239" t="n">
        <f aca="false">E1867*SUM(P1867:Q1867)</f>
        <v>10000</v>
      </c>
      <c r="G1867" s="214" t="n">
        <v>1290207</v>
      </c>
      <c r="H1867" s="215" t="n">
        <v>37035.3667708333</v>
      </c>
      <c r="I1867" s="0" t="s">
        <v>593</v>
      </c>
      <c r="M1867" s="0" t="s">
        <v>858</v>
      </c>
      <c r="N1867" s="0" t="s">
        <v>1305</v>
      </c>
      <c r="O1867" s="0" t="s">
        <v>1313</v>
      </c>
      <c r="Q1867" s="216" t="n">
        <v>10000</v>
      </c>
      <c r="S1867" s="0" t="s">
        <v>1026</v>
      </c>
      <c r="T1867" s="0" t="s">
        <v>784</v>
      </c>
      <c r="U1867" s="218" t="n">
        <v>4.0975</v>
      </c>
      <c r="V1867" s="0" t="s">
        <v>1424</v>
      </c>
      <c r="W1867" s="0" t="s">
        <v>1314</v>
      </c>
      <c r="X1867" s="0" t="s">
        <v>1315</v>
      </c>
      <c r="Y1867" s="0" t="s">
        <v>1310</v>
      </c>
      <c r="Z1867" s="0" t="s">
        <v>571</v>
      </c>
      <c r="AA1867" s="0" t="n">
        <v>807712</v>
      </c>
      <c r="AB1867" s="215" t="n">
        <v>37036.875</v>
      </c>
      <c r="AC1867" s="215" t="n">
        <v>37036.875</v>
      </c>
    </row>
    <row r="1868" customFormat="false" ht="12.75" hidden="false" customHeight="false" outlineLevel="0" collapsed="false">
      <c r="A1868" s="208" t="str">
        <f aca="false">B1868&amp;" "&amp;C1868&amp;" "&amp;D1868</f>
        <v> Natural Gas Physical</v>
      </c>
      <c r="B1868" s="208" t="str">
        <f aca="false">IF((LEFT(N1868,2)="US"),"US","")</f>
        <v/>
      </c>
      <c r="C1868" s="208" t="str">
        <f aca="false">M1868</f>
        <v>Natural Gas</v>
      </c>
      <c r="D1868" s="208" t="str">
        <f aca="false">IF(ISNUMBER(FIND("Phy",N1868))=TRUE(),"Physical","Financial")</f>
        <v>Physical</v>
      </c>
      <c r="E1868" s="208" t="n">
        <f aca="false">IF(VLOOKUP(S1868,'DD-Lookup'!$J$6:$L$50,3,FALSE())="Monthly",(YEAR(AC1868)-YEAR(AB1868))*12+MONTH(AC1868)-MONTH(AB1868)+1,(AC1868-AB1868+1))</f>
        <v>1</v>
      </c>
      <c r="F1868" s="239" t="n">
        <f aca="false">E1868*SUM(P1868:Q1868)</f>
        <v>5000</v>
      </c>
      <c r="G1868" s="214" t="n">
        <v>1290208</v>
      </c>
      <c r="H1868" s="215" t="n">
        <v>37035.3667824074</v>
      </c>
      <c r="I1868" s="0" t="s">
        <v>2315</v>
      </c>
      <c r="M1868" s="0" t="s">
        <v>858</v>
      </c>
      <c r="N1868" s="0" t="s">
        <v>2171</v>
      </c>
      <c r="O1868" s="0" t="s">
        <v>2316</v>
      </c>
      <c r="Q1868" s="216" t="n">
        <v>5000</v>
      </c>
      <c r="S1868" s="0" t="s">
        <v>1026</v>
      </c>
      <c r="T1868" s="0" t="s">
        <v>784</v>
      </c>
      <c r="U1868" s="218" t="n">
        <v>4.05</v>
      </c>
      <c r="V1868" s="0" t="s">
        <v>2317</v>
      </c>
      <c r="W1868" s="0" t="s">
        <v>2318</v>
      </c>
      <c r="X1868" s="0" t="s">
        <v>2319</v>
      </c>
      <c r="Y1868" s="0" t="s">
        <v>1310</v>
      </c>
      <c r="Z1868" s="0" t="s">
        <v>628</v>
      </c>
      <c r="AA1868" s="0" t="n">
        <v>807710</v>
      </c>
      <c r="AB1868" s="215" t="n">
        <v>37036.875</v>
      </c>
      <c r="AC1868" s="215" t="n">
        <v>37036.875</v>
      </c>
    </row>
    <row r="1869" customFormat="false" ht="12.75" hidden="false" customHeight="false" outlineLevel="0" collapsed="false">
      <c r="A1869" s="208" t="str">
        <f aca="false">B1869&amp;" "&amp;C1869&amp;" "&amp;D1869</f>
        <v>US Crude Financial</v>
      </c>
      <c r="B1869" s="208" t="str">
        <f aca="false">IF((LEFT(N1869,2)="US"),"US","")</f>
        <v>US</v>
      </c>
      <c r="C1869" s="208" t="str">
        <f aca="false">M1869</f>
        <v>Crude</v>
      </c>
      <c r="D1869" s="208" t="str">
        <f aca="false">IF(ISNUMBER(FIND("Phy",N1869))=TRUE(),"Physical","Financial")</f>
        <v>Financial</v>
      </c>
      <c r="E1869" s="208" t="n">
        <f aca="false">IF(VLOOKUP(S1869,'DD-Lookup'!$J$6:$L$50,3,FALSE())="Monthly",(YEAR(AC1869)-YEAR(AB1869))*12+MONTH(AC1869)-MONTH(AB1869)+1,(AC1869-AB1869+1))</f>
        <v>1</v>
      </c>
      <c r="F1869" s="239" t="n">
        <f aca="false">E1869*SUM(P1869:Q1869)</f>
        <v>50000</v>
      </c>
      <c r="G1869" s="214" t="n">
        <v>1290209</v>
      </c>
      <c r="H1869" s="215" t="n">
        <v>37035.3667824074</v>
      </c>
      <c r="I1869" s="0" t="s">
        <v>2320</v>
      </c>
      <c r="M1869" s="0" t="s">
        <v>97</v>
      </c>
      <c r="N1869" s="0" t="s">
        <v>841</v>
      </c>
      <c r="O1869" s="0" t="s">
        <v>889</v>
      </c>
      <c r="Q1869" s="216" t="n">
        <v>50000</v>
      </c>
      <c r="S1869" s="0" t="s">
        <v>843</v>
      </c>
      <c r="T1869" s="0" t="s">
        <v>784</v>
      </c>
      <c r="U1869" s="218" t="n">
        <v>29.64</v>
      </c>
      <c r="V1869" s="0" t="s">
        <v>2321</v>
      </c>
      <c r="W1869" s="0" t="s">
        <v>845</v>
      </c>
      <c r="X1869" s="0" t="s">
        <v>891</v>
      </c>
      <c r="Y1869" s="0" t="s">
        <v>847</v>
      </c>
      <c r="Z1869" s="0" t="s">
        <v>571</v>
      </c>
      <c r="AA1869" s="0" t="n">
        <v>106905</v>
      </c>
      <c r="AB1869" s="215" t="n">
        <v>37073</v>
      </c>
      <c r="AC1869" s="215" t="n">
        <v>37103</v>
      </c>
    </row>
    <row r="1870" customFormat="false" ht="12.75" hidden="false" customHeight="false" outlineLevel="0" collapsed="false">
      <c r="A1870" s="208" t="str">
        <f aca="false">B1870&amp;" "&amp;C1870&amp;" "&amp;D1870</f>
        <v> Natural Gas Physical</v>
      </c>
      <c r="B1870" s="208" t="str">
        <f aca="false">IF((LEFT(N1870,2)="US"),"US","")</f>
        <v/>
      </c>
      <c r="C1870" s="208" t="str">
        <f aca="false">M1870</f>
        <v>Natural Gas</v>
      </c>
      <c r="D1870" s="208" t="str">
        <f aca="false">IF(ISNUMBER(FIND("Phy",N1870))=TRUE(),"Physical","Financial")</f>
        <v>Physical</v>
      </c>
      <c r="E1870" s="208" t="n">
        <f aca="false">IF(VLOOKUP(S1870,'DD-Lookup'!$J$6:$L$50,3,FALSE())="Monthly",(YEAR(AC1870)-YEAR(AB1870))*12+MONTH(AC1870)-MONTH(AB1870)+1,(AC1870-AB1870+1))</f>
        <v>1</v>
      </c>
      <c r="F1870" s="239" t="n">
        <f aca="false">E1870*SUM(P1870:Q1870)</f>
        <v>5000</v>
      </c>
      <c r="G1870" s="214" t="n">
        <v>1290210</v>
      </c>
      <c r="H1870" s="215" t="n">
        <v>37035.3667939815</v>
      </c>
      <c r="I1870" s="0" t="s">
        <v>1727</v>
      </c>
      <c r="M1870" s="0" t="s">
        <v>858</v>
      </c>
      <c r="N1870" s="0" t="s">
        <v>2171</v>
      </c>
      <c r="O1870" s="0" t="s">
        <v>2316</v>
      </c>
      <c r="P1870" s="216" t="n">
        <v>5000</v>
      </c>
      <c r="S1870" s="0" t="s">
        <v>1026</v>
      </c>
      <c r="T1870" s="0" t="s">
        <v>784</v>
      </c>
      <c r="U1870" s="218" t="n">
        <v>4.035</v>
      </c>
      <c r="V1870" s="0" t="s">
        <v>2322</v>
      </c>
      <c r="W1870" s="0" t="s">
        <v>2318</v>
      </c>
      <c r="X1870" s="0" t="s">
        <v>2319</v>
      </c>
      <c r="Y1870" s="0" t="s">
        <v>1310</v>
      </c>
      <c r="Z1870" s="0" t="s">
        <v>628</v>
      </c>
      <c r="AA1870" s="0" t="n">
        <v>807709</v>
      </c>
      <c r="AB1870" s="215" t="n">
        <v>37036.875</v>
      </c>
      <c r="AC1870" s="215" t="n">
        <v>37036.875</v>
      </c>
    </row>
    <row r="1871" customFormat="false" ht="12.75" hidden="false" customHeight="false" outlineLevel="0" collapsed="false">
      <c r="A1871" s="208" t="str">
        <f aca="false">B1871&amp;" "&amp;C1871&amp;" "&amp;D1871</f>
        <v> Crude Financial</v>
      </c>
      <c r="B1871" s="208" t="str">
        <f aca="false">IF((LEFT(N1871,2)="US"),"US","")</f>
        <v/>
      </c>
      <c r="C1871" s="208" t="str">
        <f aca="false">M1871</f>
        <v>Crude</v>
      </c>
      <c r="D1871" s="208" t="str">
        <f aca="false">IF(ISNUMBER(FIND("Phy",N1871))=TRUE(),"Physical","Financial")</f>
        <v>Financial</v>
      </c>
      <c r="E1871" s="208" t="n">
        <f aca="false">IF(VLOOKUP(S1871,'DD-Lookup'!$J$6:$L$50,3,FALSE())="Monthly",(YEAR(AC1871)-YEAR(AB1871))*12+MONTH(AC1871)-MONTH(AB1871)+1,(AC1871-AB1871+1))</f>
        <v>1</v>
      </c>
      <c r="F1871" s="239" t="n">
        <f aca="false">E1871*SUM(P1871:Q1871)</f>
        <v>100000</v>
      </c>
      <c r="G1871" s="214" t="n">
        <v>1290212</v>
      </c>
      <c r="H1871" s="215" t="n">
        <v>37035.3667939815</v>
      </c>
      <c r="I1871" s="0" t="s">
        <v>2323</v>
      </c>
      <c r="M1871" s="0" t="s">
        <v>97</v>
      </c>
      <c r="N1871" s="0" t="s">
        <v>955</v>
      </c>
      <c r="O1871" s="0" t="s">
        <v>2324</v>
      </c>
      <c r="P1871" s="216" t="n">
        <v>100000</v>
      </c>
      <c r="S1871" s="0" t="s">
        <v>834</v>
      </c>
      <c r="T1871" s="0" t="s">
        <v>784</v>
      </c>
      <c r="U1871" s="218" t="n">
        <v>0.01</v>
      </c>
      <c r="V1871" s="0" t="s">
        <v>2325</v>
      </c>
      <c r="W1871" s="0" t="s">
        <v>958</v>
      </c>
      <c r="X1871" s="0" t="s">
        <v>959</v>
      </c>
      <c r="Y1871" s="0" t="s">
        <v>838</v>
      </c>
      <c r="Z1871" s="0" t="s">
        <v>935</v>
      </c>
      <c r="AA1871" s="0" t="s">
        <v>2326</v>
      </c>
      <c r="AB1871" s="215" t="n">
        <v>37135</v>
      </c>
      <c r="AC1871" s="215" t="n">
        <v>37164</v>
      </c>
    </row>
    <row r="1872" customFormat="false" ht="12.75" hidden="false" customHeight="false" outlineLevel="0" collapsed="false">
      <c r="A1872" s="208" t="str">
        <f aca="false">B1872&amp;" "&amp;C1872&amp;" "&amp;D1872</f>
        <v>US Natural Gas Physical</v>
      </c>
      <c r="B1872" s="208" t="str">
        <f aca="false">IF((LEFT(N1872,2)="US"),"US","")</f>
        <v>US</v>
      </c>
      <c r="C1872" s="208" t="str">
        <f aca="false">M1872</f>
        <v>Natural Gas</v>
      </c>
      <c r="D1872" s="208" t="str">
        <f aca="false">IF(ISNUMBER(FIND("Phy",N1872))=TRUE(),"Physical","Financial")</f>
        <v>Physical</v>
      </c>
      <c r="E1872" s="208" t="n">
        <f aca="false">IF(VLOOKUP(S1872,'DD-Lookup'!$J$6:$L$50,3,FALSE())="Monthly",(YEAR(AC1872)-YEAR(AB1872))*12+MONTH(AC1872)-MONTH(AB1872)+1,(AC1872-AB1872+1))</f>
        <v>1</v>
      </c>
      <c r="F1872" s="239" t="n">
        <f aca="false">E1872*SUM(P1872:Q1872)</f>
        <v>2500</v>
      </c>
      <c r="G1872" s="214" t="n">
        <v>1290211</v>
      </c>
      <c r="H1872" s="215" t="n">
        <v>37035.3667939815</v>
      </c>
      <c r="I1872" s="0" t="s">
        <v>1886</v>
      </c>
      <c r="M1872" s="0" t="s">
        <v>858</v>
      </c>
      <c r="N1872" s="0" t="s">
        <v>1305</v>
      </c>
      <c r="O1872" s="0" t="s">
        <v>1547</v>
      </c>
      <c r="P1872" s="216" t="n">
        <v>2500</v>
      </c>
      <c r="S1872" s="0" t="s">
        <v>1026</v>
      </c>
      <c r="T1872" s="0" t="s">
        <v>784</v>
      </c>
      <c r="U1872" s="218" t="n">
        <v>3.075</v>
      </c>
      <c r="V1872" s="0" t="s">
        <v>1899</v>
      </c>
      <c r="W1872" s="0" t="s">
        <v>1548</v>
      </c>
      <c r="X1872" s="0" t="s">
        <v>1535</v>
      </c>
      <c r="Y1872" s="0" t="s">
        <v>1310</v>
      </c>
      <c r="Z1872" s="0" t="s">
        <v>571</v>
      </c>
      <c r="AA1872" s="0" t="n">
        <v>807711</v>
      </c>
      <c r="AB1872" s="215" t="n">
        <v>37036.875</v>
      </c>
      <c r="AC1872" s="215" t="n">
        <v>37036.875</v>
      </c>
    </row>
    <row r="1873" customFormat="false" ht="12.75" hidden="false" customHeight="false" outlineLevel="0" collapsed="false">
      <c r="A1873" s="208" t="str">
        <f aca="false">B1873&amp;" "&amp;C1873&amp;" "&amp;D1873</f>
        <v>US Natural Gas Financial</v>
      </c>
      <c r="B1873" s="208" t="str">
        <f aca="false">IF((LEFT(N1873,2)="US"),"US","")</f>
        <v>US</v>
      </c>
      <c r="C1873" s="208" t="str">
        <f aca="false">M1873</f>
        <v>Natural Gas</v>
      </c>
      <c r="D1873" s="208" t="str">
        <f aca="false">IF(ISNUMBER(FIND("Phy",N1873))=TRUE(),"Physical","Financial")</f>
        <v>Financial</v>
      </c>
      <c r="E1873" s="208" t="n">
        <f aca="false">IF(VLOOKUP(S1873,'DD-Lookup'!$J$6:$L$50,3,FALSE())="Monthly",(YEAR(AC1873)-YEAR(AB1873))*12+MONTH(AC1873)-MONTH(AB1873)+1,(AC1873-AB1873+1))</f>
        <v>365</v>
      </c>
      <c r="F1873" s="239" t="n">
        <f aca="false">E1873*SUM(P1873:Q1873)</f>
        <v>912500</v>
      </c>
      <c r="G1873" s="214" t="n">
        <v>1290213</v>
      </c>
      <c r="H1873" s="215" t="n">
        <v>37035.3668055556</v>
      </c>
      <c r="I1873" s="0" t="s">
        <v>1023</v>
      </c>
      <c r="M1873" s="0" t="s">
        <v>858</v>
      </c>
      <c r="N1873" s="0" t="s">
        <v>1024</v>
      </c>
      <c r="O1873" s="0" t="s">
        <v>1415</v>
      </c>
      <c r="P1873" s="216" t="n">
        <v>2500</v>
      </c>
      <c r="S1873" s="0" t="s">
        <v>1026</v>
      </c>
      <c r="T1873" s="0" t="s">
        <v>784</v>
      </c>
      <c r="U1873" s="218" t="n">
        <v>4.385</v>
      </c>
      <c r="V1873" s="0" t="s">
        <v>1416</v>
      </c>
      <c r="W1873" s="0" t="s">
        <v>1028</v>
      </c>
      <c r="X1873" s="0" t="s">
        <v>1029</v>
      </c>
      <c r="Y1873" s="0" t="s">
        <v>838</v>
      </c>
      <c r="Z1873" s="0" t="s">
        <v>571</v>
      </c>
      <c r="AA1873" s="0" t="s">
        <v>2327</v>
      </c>
      <c r="AB1873" s="215" t="n">
        <v>37257.875</v>
      </c>
      <c r="AC1873" s="215" t="n">
        <v>37621.875</v>
      </c>
    </row>
    <row r="1874" customFormat="false" ht="12.75" hidden="false" customHeight="false" outlineLevel="0" collapsed="false">
      <c r="A1874" s="208" t="str">
        <f aca="false">B1874&amp;" "&amp;C1874&amp;" "&amp;D1874</f>
        <v>US Natural Gas Financial</v>
      </c>
      <c r="B1874" s="208" t="str">
        <f aca="false">IF((LEFT(N1874,2)="US"),"US","")</f>
        <v>US</v>
      </c>
      <c r="C1874" s="208" t="str">
        <f aca="false">M1874</f>
        <v>Natural Gas</v>
      </c>
      <c r="D1874" s="208" t="str">
        <f aca="false">IF(ISNUMBER(FIND("Phy",N1874))=TRUE(),"Physical","Financial")</f>
        <v>Financial</v>
      </c>
      <c r="E1874" s="208" t="n">
        <f aca="false">IF(VLOOKUP(S1874,'DD-Lookup'!$J$6:$L$50,3,FALSE())="Monthly",(YEAR(AC1874)-YEAR(AB1874))*12+MONTH(AC1874)-MONTH(AB1874)+1,(AC1874-AB1874+1))</f>
        <v>30</v>
      </c>
      <c r="F1874" s="239" t="n">
        <f aca="false">E1874*SUM(P1874:Q1874)</f>
        <v>450000</v>
      </c>
      <c r="G1874" s="214" t="n">
        <v>1290214</v>
      </c>
      <c r="H1874" s="215" t="n">
        <v>37035.3668402778</v>
      </c>
      <c r="I1874" s="0" t="s">
        <v>2300</v>
      </c>
      <c r="M1874" s="0" t="s">
        <v>858</v>
      </c>
      <c r="N1874" s="0" t="s">
        <v>1024</v>
      </c>
      <c r="O1874" s="0" t="s">
        <v>1495</v>
      </c>
      <c r="P1874" s="216" t="n">
        <v>15000</v>
      </c>
      <c r="S1874" s="0" t="s">
        <v>1026</v>
      </c>
      <c r="T1874" s="0" t="s">
        <v>784</v>
      </c>
      <c r="U1874" s="218" t="n">
        <v>4.1875</v>
      </c>
      <c r="V1874" s="0" t="s">
        <v>2301</v>
      </c>
      <c r="W1874" s="0" t="s">
        <v>1028</v>
      </c>
      <c r="X1874" s="0" t="s">
        <v>1029</v>
      </c>
      <c r="Y1874" s="0" t="s">
        <v>838</v>
      </c>
      <c r="Z1874" s="0" t="s">
        <v>571</v>
      </c>
      <c r="AA1874" s="0" t="s">
        <v>2328</v>
      </c>
      <c r="AB1874" s="215" t="n">
        <v>37043.9159722222</v>
      </c>
      <c r="AC1874" s="215" t="n">
        <v>37072.9159722222</v>
      </c>
    </row>
    <row r="1875" customFormat="false" ht="12.75" hidden="false" customHeight="false" outlineLevel="0" collapsed="false">
      <c r="A1875" s="208" t="str">
        <f aca="false">B1875&amp;" "&amp;C1875&amp;" "&amp;D1875</f>
        <v>US Crude Financial</v>
      </c>
      <c r="B1875" s="208" t="str">
        <f aca="false">IF((LEFT(N1875,2)="US"),"US","")</f>
        <v>US</v>
      </c>
      <c r="C1875" s="208" t="str">
        <f aca="false">M1875</f>
        <v>Crude</v>
      </c>
      <c r="D1875" s="208" t="str">
        <f aca="false">IF(ISNUMBER(FIND("Phy",N1875))=TRUE(),"Physical","Financial")</f>
        <v>Financial</v>
      </c>
      <c r="E1875" s="208" t="n">
        <f aca="false">IF(VLOOKUP(S1875,'DD-Lookup'!$J$6:$L$50,3,FALSE())="Monthly",(YEAR(AC1875)-YEAR(AB1875))*12+MONTH(AC1875)-MONTH(AB1875)+1,(AC1875-AB1875+1))</f>
        <v>1</v>
      </c>
      <c r="F1875" s="239" t="n">
        <f aca="false">E1875*SUM(P1875:Q1875)</f>
        <v>50000</v>
      </c>
      <c r="G1875" s="214" t="n">
        <v>1290215</v>
      </c>
      <c r="H1875" s="215" t="n">
        <v>37035.3668402778</v>
      </c>
      <c r="I1875" s="0" t="s">
        <v>1376</v>
      </c>
      <c r="M1875" s="0" t="s">
        <v>97</v>
      </c>
      <c r="N1875" s="0" t="s">
        <v>841</v>
      </c>
      <c r="O1875" s="0" t="s">
        <v>842</v>
      </c>
      <c r="P1875" s="216" t="n">
        <v>50000</v>
      </c>
      <c r="S1875" s="0" t="s">
        <v>843</v>
      </c>
      <c r="T1875" s="0" t="s">
        <v>784</v>
      </c>
      <c r="U1875" s="218" t="n">
        <v>29.62</v>
      </c>
      <c r="V1875" s="0" t="s">
        <v>1377</v>
      </c>
      <c r="W1875" s="0" t="s">
        <v>845</v>
      </c>
      <c r="X1875" s="0" t="s">
        <v>846</v>
      </c>
      <c r="Y1875" s="0" t="s">
        <v>847</v>
      </c>
      <c r="Z1875" s="0" t="s">
        <v>571</v>
      </c>
      <c r="AA1875" s="0" t="n">
        <v>106906</v>
      </c>
      <c r="AB1875" s="215" t="n">
        <v>37073</v>
      </c>
      <c r="AC1875" s="215" t="n">
        <v>37103</v>
      </c>
    </row>
    <row r="1876" customFormat="false" ht="12.75" hidden="false" customHeight="false" outlineLevel="0" collapsed="false">
      <c r="A1876" s="208" t="str">
        <f aca="false">B1876&amp;" "&amp;C1876&amp;" "&amp;D1876</f>
        <v>US Natural Gas Physical</v>
      </c>
      <c r="B1876" s="208" t="str">
        <f aca="false">IF((LEFT(N1876,2)="US"),"US","")</f>
        <v>US</v>
      </c>
      <c r="C1876" s="208" t="str">
        <f aca="false">M1876</f>
        <v>Natural Gas</v>
      </c>
      <c r="D1876" s="208" t="str">
        <f aca="false">IF(ISNUMBER(FIND("Phy",N1876))=TRUE(),"Physical","Financial")</f>
        <v>Physical</v>
      </c>
      <c r="E1876" s="208" t="n">
        <f aca="false">IF(VLOOKUP(S1876,'DD-Lookup'!$J$6:$L$50,3,FALSE())="Monthly",(YEAR(AC1876)-YEAR(AB1876))*12+MONTH(AC1876)-MONTH(AB1876)+1,(AC1876-AB1876+1))</f>
        <v>1</v>
      </c>
      <c r="F1876" s="239" t="n">
        <f aca="false">E1876*SUM(P1876:Q1876)</f>
        <v>5000</v>
      </c>
      <c r="G1876" s="214" t="n">
        <v>1290216</v>
      </c>
      <c r="H1876" s="215" t="n">
        <v>37035.3668518519</v>
      </c>
      <c r="I1876" s="0" t="s">
        <v>1399</v>
      </c>
      <c r="M1876" s="0" t="s">
        <v>858</v>
      </c>
      <c r="N1876" s="0" t="s">
        <v>1305</v>
      </c>
      <c r="O1876" s="0" t="s">
        <v>1378</v>
      </c>
      <c r="P1876" s="216" t="n">
        <v>5000</v>
      </c>
      <c r="S1876" s="0" t="s">
        <v>1026</v>
      </c>
      <c r="T1876" s="0" t="s">
        <v>784</v>
      </c>
      <c r="U1876" s="218" t="n">
        <v>4.0425</v>
      </c>
      <c r="V1876" s="0" t="s">
        <v>1400</v>
      </c>
      <c r="W1876" s="0" t="s">
        <v>1361</v>
      </c>
      <c r="X1876" s="0" t="s">
        <v>1362</v>
      </c>
      <c r="Y1876" s="0" t="s">
        <v>1310</v>
      </c>
      <c r="Z1876" s="0" t="s">
        <v>571</v>
      </c>
      <c r="AA1876" s="0" t="n">
        <v>807714</v>
      </c>
      <c r="AB1876" s="215" t="n">
        <v>37036.875</v>
      </c>
      <c r="AC1876" s="215" t="n">
        <v>37036.875</v>
      </c>
    </row>
    <row r="1877" customFormat="false" ht="12.75" hidden="false" customHeight="false" outlineLevel="0" collapsed="false">
      <c r="A1877" s="208" t="str">
        <f aca="false">B1877&amp;" "&amp;C1877&amp;" "&amp;D1877</f>
        <v> Natural Gas Physical</v>
      </c>
      <c r="B1877" s="208" t="str">
        <f aca="false">IF((LEFT(N1877,2)="US"),"US","")</f>
        <v/>
      </c>
      <c r="C1877" s="208" t="str">
        <f aca="false">M1877</f>
        <v>Natural Gas</v>
      </c>
      <c r="D1877" s="208" t="str">
        <f aca="false">IF(ISNUMBER(FIND("Phy",N1877))=TRUE(),"Physical","Financial")</f>
        <v>Physical</v>
      </c>
      <c r="E1877" s="208" t="n">
        <f aca="false">IF(VLOOKUP(S1877,'DD-Lookup'!$J$6:$L$50,3,FALSE())="Monthly",(YEAR(AC1877)-YEAR(AB1877))*12+MONTH(AC1877)-MONTH(AB1877)+1,(AC1877-AB1877+1))</f>
        <v>1</v>
      </c>
      <c r="F1877" s="239" t="n">
        <f aca="false">E1877*SUM(P1877:Q1877)</f>
        <v>5000</v>
      </c>
      <c r="G1877" s="214" t="n">
        <v>1290217</v>
      </c>
      <c r="H1877" s="215" t="n">
        <v>37035.366875</v>
      </c>
      <c r="I1877" s="0" t="s">
        <v>1858</v>
      </c>
      <c r="M1877" s="0" t="s">
        <v>858</v>
      </c>
      <c r="N1877" s="0" t="s">
        <v>2171</v>
      </c>
      <c r="O1877" s="0" t="s">
        <v>2316</v>
      </c>
      <c r="P1877" s="216" t="n">
        <v>5000</v>
      </c>
      <c r="S1877" s="0" t="s">
        <v>1026</v>
      </c>
      <c r="T1877" s="0" t="s">
        <v>784</v>
      </c>
      <c r="U1877" s="218" t="n">
        <v>4.02</v>
      </c>
      <c r="V1877" s="0" t="s">
        <v>2329</v>
      </c>
      <c r="W1877" s="0" t="s">
        <v>2318</v>
      </c>
      <c r="X1877" s="0" t="s">
        <v>2319</v>
      </c>
      <c r="Y1877" s="0" t="s">
        <v>1310</v>
      </c>
      <c r="Z1877" s="0" t="s">
        <v>628</v>
      </c>
      <c r="AA1877" s="0" t="n">
        <v>807716</v>
      </c>
      <c r="AB1877" s="215" t="n">
        <v>37036.875</v>
      </c>
      <c r="AC1877" s="215" t="n">
        <v>37036.875</v>
      </c>
    </row>
    <row r="1878" customFormat="false" ht="12.75" hidden="false" customHeight="false" outlineLevel="0" collapsed="false">
      <c r="A1878" s="208" t="str">
        <f aca="false">B1878&amp;" "&amp;C1878&amp;" "&amp;D1878</f>
        <v>US Natural Gas Financial</v>
      </c>
      <c r="B1878" s="208" t="str">
        <f aca="false">IF((LEFT(N1878,2)="US"),"US","")</f>
        <v>US</v>
      </c>
      <c r="C1878" s="208" t="str">
        <f aca="false">M1878</f>
        <v>Natural Gas</v>
      </c>
      <c r="D1878" s="208" t="str">
        <f aca="false">IF(ISNUMBER(FIND("Phy",N1878))=TRUE(),"Physical","Financial")</f>
        <v>Financial</v>
      </c>
      <c r="E1878" s="208" t="n">
        <f aca="false">IF(VLOOKUP(S1878,'DD-Lookup'!$J$6:$L$50,3,FALSE())="Monthly",(YEAR(AC1878)-YEAR(AB1878))*12+MONTH(AC1878)-MONTH(AB1878)+1,(AC1878-AB1878+1))</f>
        <v>153</v>
      </c>
      <c r="F1878" s="239" t="n">
        <f aca="false">E1878*SUM(P1878:Q1878)</f>
        <v>765000</v>
      </c>
      <c r="G1878" s="214" t="n">
        <v>1290220</v>
      </c>
      <c r="H1878" s="215" t="n">
        <v>37035.3668865741</v>
      </c>
      <c r="I1878" s="0" t="s">
        <v>1023</v>
      </c>
      <c r="M1878" s="0" t="s">
        <v>858</v>
      </c>
      <c r="N1878" s="0" t="s">
        <v>1024</v>
      </c>
      <c r="O1878" s="0" t="s">
        <v>1303</v>
      </c>
      <c r="P1878" s="216" t="n">
        <v>5000</v>
      </c>
      <c r="S1878" s="0" t="s">
        <v>1026</v>
      </c>
      <c r="T1878" s="0" t="s">
        <v>784</v>
      </c>
      <c r="U1878" s="218" t="n">
        <v>4.315</v>
      </c>
      <c r="V1878" s="0" t="s">
        <v>2011</v>
      </c>
      <c r="W1878" s="0" t="s">
        <v>1028</v>
      </c>
      <c r="X1878" s="0" t="s">
        <v>1029</v>
      </c>
      <c r="Y1878" s="0" t="s">
        <v>838</v>
      </c>
      <c r="Z1878" s="0" t="s">
        <v>571</v>
      </c>
      <c r="AA1878" s="0" t="s">
        <v>2330</v>
      </c>
      <c r="AB1878" s="215" t="n">
        <v>37043</v>
      </c>
      <c r="AC1878" s="215" t="n">
        <v>37195</v>
      </c>
    </row>
    <row r="1879" customFormat="false" ht="12.75" hidden="false" customHeight="false" outlineLevel="0" collapsed="false">
      <c r="A1879" s="208" t="str">
        <f aca="false">B1879&amp;" "&amp;C1879&amp;" "&amp;D1879</f>
        <v>US Natural Gas Physical</v>
      </c>
      <c r="B1879" s="208" t="str">
        <f aca="false">IF((LEFT(N1879,2)="US"),"US","")</f>
        <v>US</v>
      </c>
      <c r="C1879" s="208" t="str">
        <f aca="false">M1879</f>
        <v>Natural Gas</v>
      </c>
      <c r="D1879" s="208" t="str">
        <f aca="false">IF(ISNUMBER(FIND("Phy",N1879))=TRUE(),"Physical","Financial")</f>
        <v>Physical</v>
      </c>
      <c r="E1879" s="208" t="n">
        <f aca="false">IF(VLOOKUP(S1879,'DD-Lookup'!$J$6:$L$50,3,FALSE())="Monthly",(YEAR(AC1879)-YEAR(AB1879))*12+MONTH(AC1879)-MONTH(AB1879)+1,(AC1879-AB1879+1))</f>
        <v>1</v>
      </c>
      <c r="F1879" s="239" t="n">
        <f aca="false">E1879*SUM(P1879:Q1879)</f>
        <v>5000</v>
      </c>
      <c r="G1879" s="214" t="n">
        <v>1290219</v>
      </c>
      <c r="H1879" s="215" t="n">
        <v>37035.3668865741</v>
      </c>
      <c r="I1879" s="0" t="s">
        <v>1317</v>
      </c>
      <c r="M1879" s="0" t="s">
        <v>858</v>
      </c>
      <c r="N1879" s="0" t="s">
        <v>1305</v>
      </c>
      <c r="O1879" s="0" t="s">
        <v>1397</v>
      </c>
      <c r="P1879" s="216" t="n">
        <v>5000</v>
      </c>
      <c r="S1879" s="0" t="s">
        <v>1026</v>
      </c>
      <c r="T1879" s="0" t="s">
        <v>784</v>
      </c>
      <c r="U1879" s="218" t="n">
        <v>4.0175</v>
      </c>
      <c r="V1879" s="0" t="s">
        <v>1318</v>
      </c>
      <c r="W1879" s="0" t="s">
        <v>1361</v>
      </c>
      <c r="X1879" s="0" t="s">
        <v>1362</v>
      </c>
      <c r="Y1879" s="0" t="s">
        <v>1310</v>
      </c>
      <c r="Z1879" s="0" t="s">
        <v>571</v>
      </c>
      <c r="AA1879" s="0" t="n">
        <v>807717</v>
      </c>
      <c r="AB1879" s="215" t="n">
        <v>37036.875</v>
      </c>
      <c r="AC1879" s="215" t="n">
        <v>37036.875</v>
      </c>
    </row>
    <row r="1880" customFormat="false" ht="12.75" hidden="false" customHeight="false" outlineLevel="0" collapsed="false">
      <c r="A1880" s="208" t="str">
        <f aca="false">B1880&amp;" "&amp;C1880&amp;" "&amp;D1880</f>
        <v>US Natural Gas Financial</v>
      </c>
      <c r="B1880" s="208" t="str">
        <f aca="false">IF((LEFT(N1880,2)="US"),"US","")</f>
        <v>US</v>
      </c>
      <c r="C1880" s="208" t="str">
        <f aca="false">M1880</f>
        <v>Natural Gas</v>
      </c>
      <c r="D1880" s="208" t="str">
        <f aca="false">IF(ISNUMBER(FIND("Phy",N1880))=TRUE(),"Physical","Financial")</f>
        <v>Financial</v>
      </c>
      <c r="E1880" s="208" t="n">
        <f aca="false">IF(VLOOKUP(S1880,'DD-Lookup'!$J$6:$L$50,3,FALSE())="Monthly",(YEAR(AC1880)-YEAR(AB1880))*12+MONTH(AC1880)-MONTH(AB1880)+1,(AC1880-AB1880+1))</f>
        <v>153</v>
      </c>
      <c r="F1880" s="239" t="n">
        <f aca="false">E1880*SUM(P1880:Q1880)</f>
        <v>765000</v>
      </c>
      <c r="G1880" s="214" t="n">
        <v>1290218</v>
      </c>
      <c r="H1880" s="215" t="n">
        <v>37035.3668865741</v>
      </c>
      <c r="I1880" s="0" t="s">
        <v>593</v>
      </c>
      <c r="M1880" s="0" t="s">
        <v>858</v>
      </c>
      <c r="N1880" s="0" t="s">
        <v>1024</v>
      </c>
      <c r="O1880" s="0" t="s">
        <v>1303</v>
      </c>
      <c r="P1880" s="216" t="n">
        <v>5000</v>
      </c>
      <c r="S1880" s="0" t="s">
        <v>1026</v>
      </c>
      <c r="T1880" s="0" t="s">
        <v>784</v>
      </c>
      <c r="U1880" s="218" t="n">
        <v>4.315</v>
      </c>
      <c r="V1880" s="0" t="s">
        <v>1064</v>
      </c>
      <c r="W1880" s="0" t="s">
        <v>1028</v>
      </c>
      <c r="X1880" s="0" t="s">
        <v>1029</v>
      </c>
      <c r="Y1880" s="0" t="s">
        <v>838</v>
      </c>
      <c r="Z1880" s="0" t="s">
        <v>571</v>
      </c>
      <c r="AA1880" s="0" t="s">
        <v>2331</v>
      </c>
      <c r="AB1880" s="215" t="n">
        <v>37043</v>
      </c>
      <c r="AC1880" s="215" t="n">
        <v>37195</v>
      </c>
    </row>
    <row r="1881" customFormat="false" ht="12.75" hidden="false" customHeight="false" outlineLevel="0" collapsed="false">
      <c r="A1881" s="208" t="str">
        <f aca="false">B1881&amp;" "&amp;C1881&amp;" "&amp;D1881</f>
        <v>US Natural Gas Physical</v>
      </c>
      <c r="B1881" s="208" t="str">
        <f aca="false">IF((LEFT(N1881,2)="US"),"US","")</f>
        <v>US</v>
      </c>
      <c r="C1881" s="208" t="str">
        <f aca="false">M1881</f>
        <v>Natural Gas</v>
      </c>
      <c r="D1881" s="208" t="str">
        <f aca="false">IF(ISNUMBER(FIND("Phy",N1881))=TRUE(),"Physical","Financial")</f>
        <v>Physical</v>
      </c>
      <c r="E1881" s="208" t="n">
        <f aca="false">IF(VLOOKUP(S1881,'DD-Lookup'!$J$6:$L$50,3,FALSE())="Monthly",(YEAR(AC1881)-YEAR(AB1881))*12+MONTH(AC1881)-MONTH(AB1881)+1,(AC1881-AB1881+1))</f>
        <v>1</v>
      </c>
      <c r="F1881" s="239" t="n">
        <f aca="false">E1881*SUM(P1881:Q1881)</f>
        <v>10000</v>
      </c>
      <c r="G1881" s="214" t="n">
        <v>1290221</v>
      </c>
      <c r="H1881" s="215" t="n">
        <v>37035.3669560185</v>
      </c>
      <c r="I1881" s="0" t="s">
        <v>1317</v>
      </c>
      <c r="M1881" s="0" t="s">
        <v>858</v>
      </c>
      <c r="N1881" s="0" t="s">
        <v>1305</v>
      </c>
      <c r="O1881" s="0" t="s">
        <v>1306</v>
      </c>
      <c r="P1881" s="216" t="n">
        <v>10000</v>
      </c>
      <c r="S1881" s="0" t="s">
        <v>1026</v>
      </c>
      <c r="T1881" s="0" t="s">
        <v>784</v>
      </c>
      <c r="U1881" s="218" t="n">
        <v>4.2101</v>
      </c>
      <c r="V1881" s="0" t="s">
        <v>1370</v>
      </c>
      <c r="W1881" s="0" t="s">
        <v>1308</v>
      </c>
      <c r="X1881" s="0" t="s">
        <v>1309</v>
      </c>
      <c r="Y1881" s="0" t="s">
        <v>1310</v>
      </c>
      <c r="Z1881" s="0" t="s">
        <v>571</v>
      </c>
      <c r="AA1881" s="0" t="n">
        <v>807718</v>
      </c>
      <c r="AB1881" s="215" t="n">
        <v>37036.875</v>
      </c>
      <c r="AC1881" s="215" t="n">
        <v>37036.875</v>
      </c>
    </row>
    <row r="1882" customFormat="false" ht="12.75" hidden="false" customHeight="false" outlineLevel="0" collapsed="false">
      <c r="A1882" s="208" t="str">
        <f aca="false">B1882&amp;" "&amp;C1882&amp;" "&amp;D1882</f>
        <v>US Natural Gas Physical</v>
      </c>
      <c r="B1882" s="208" t="str">
        <f aca="false">IF((LEFT(N1882,2)="US"),"US","")</f>
        <v>US</v>
      </c>
      <c r="C1882" s="208" t="str">
        <f aca="false">M1882</f>
        <v>Natural Gas</v>
      </c>
      <c r="D1882" s="208" t="str">
        <f aca="false">IF(ISNUMBER(FIND("Phy",N1882))=TRUE(),"Physical","Financial")</f>
        <v>Physical</v>
      </c>
      <c r="E1882" s="208" t="n">
        <f aca="false">IF(VLOOKUP(S1882,'DD-Lookup'!$J$6:$L$50,3,FALSE())="Monthly",(YEAR(AC1882)-YEAR(AB1882))*12+MONTH(AC1882)-MONTH(AB1882)+1,(AC1882-AB1882+1))</f>
        <v>1</v>
      </c>
      <c r="F1882" s="239" t="n">
        <f aca="false">E1882*SUM(P1882:Q1882)</f>
        <v>10000</v>
      </c>
      <c r="G1882" s="214" t="n">
        <v>1290223</v>
      </c>
      <c r="H1882" s="215" t="n">
        <v>37035.3670138889</v>
      </c>
      <c r="I1882" s="0" t="s">
        <v>1183</v>
      </c>
      <c r="M1882" s="0" t="s">
        <v>858</v>
      </c>
      <c r="N1882" s="0" t="s">
        <v>1305</v>
      </c>
      <c r="O1882" s="0" t="s">
        <v>1313</v>
      </c>
      <c r="P1882" s="216" t="n">
        <v>10000</v>
      </c>
      <c r="S1882" s="0" t="s">
        <v>1026</v>
      </c>
      <c r="T1882" s="0" t="s">
        <v>784</v>
      </c>
      <c r="U1882" s="218" t="n">
        <v>4.095</v>
      </c>
      <c r="V1882" s="0" t="s">
        <v>1307</v>
      </c>
      <c r="W1882" s="0" t="s">
        <v>1314</v>
      </c>
      <c r="X1882" s="0" t="s">
        <v>1315</v>
      </c>
      <c r="Y1882" s="0" t="s">
        <v>1310</v>
      </c>
      <c r="Z1882" s="0" t="s">
        <v>571</v>
      </c>
      <c r="AA1882" s="0" t="n">
        <v>807720</v>
      </c>
      <c r="AB1882" s="215" t="n">
        <v>37036.875</v>
      </c>
      <c r="AC1882" s="215" t="n">
        <v>37036.875</v>
      </c>
    </row>
    <row r="1883" customFormat="false" ht="12.75" hidden="false" customHeight="false" outlineLevel="0" collapsed="false">
      <c r="A1883" s="208" t="str">
        <f aca="false">B1883&amp;" "&amp;C1883&amp;" "&amp;D1883</f>
        <v>US Natural Gas Physical</v>
      </c>
      <c r="B1883" s="208" t="str">
        <f aca="false">IF((LEFT(N1883,2)="US"),"US","")</f>
        <v>US</v>
      </c>
      <c r="C1883" s="208" t="str">
        <f aca="false">M1883</f>
        <v>Natural Gas</v>
      </c>
      <c r="D1883" s="208" t="str">
        <f aca="false">IF(ISNUMBER(FIND("Phy",N1883))=TRUE(),"Physical","Financial")</f>
        <v>Physical</v>
      </c>
      <c r="E1883" s="208" t="n">
        <f aca="false">IF(VLOOKUP(S1883,'DD-Lookup'!$J$6:$L$50,3,FALSE())="Monthly",(YEAR(AC1883)-YEAR(AB1883))*12+MONTH(AC1883)-MONTH(AB1883)+1,(AC1883-AB1883+1))</f>
        <v>1</v>
      </c>
      <c r="F1883" s="239" t="n">
        <f aca="false">E1883*SUM(P1883:Q1883)</f>
        <v>7500</v>
      </c>
      <c r="G1883" s="214" t="n">
        <v>1290224</v>
      </c>
      <c r="H1883" s="215" t="n">
        <v>37035.367025463</v>
      </c>
      <c r="I1883" s="0" t="s">
        <v>1225</v>
      </c>
      <c r="M1883" s="0" t="s">
        <v>858</v>
      </c>
      <c r="N1883" s="0" t="s">
        <v>1305</v>
      </c>
      <c r="O1883" s="0" t="s">
        <v>1547</v>
      </c>
      <c r="P1883" s="216" t="n">
        <v>7500</v>
      </c>
      <c r="S1883" s="0" t="s">
        <v>1026</v>
      </c>
      <c r="T1883" s="0" t="s">
        <v>784</v>
      </c>
      <c r="U1883" s="218" t="n">
        <v>3.075</v>
      </c>
      <c r="V1883" s="0" t="s">
        <v>2118</v>
      </c>
      <c r="W1883" s="0" t="s">
        <v>1548</v>
      </c>
      <c r="X1883" s="0" t="s">
        <v>1535</v>
      </c>
      <c r="Y1883" s="0" t="s">
        <v>1310</v>
      </c>
      <c r="Z1883" s="0" t="s">
        <v>571</v>
      </c>
      <c r="AA1883" s="0" t="n">
        <v>807719</v>
      </c>
      <c r="AB1883" s="215" t="n">
        <v>37036.875</v>
      </c>
      <c r="AC1883" s="215" t="n">
        <v>37036.875</v>
      </c>
    </row>
    <row r="1884" customFormat="false" ht="12.75" hidden="false" customHeight="false" outlineLevel="0" collapsed="false">
      <c r="A1884" s="208" t="str">
        <f aca="false">B1884&amp;" "&amp;C1884&amp;" "&amp;D1884</f>
        <v>US Natural Gas Physical</v>
      </c>
      <c r="B1884" s="208" t="str">
        <f aca="false">IF((LEFT(N1884,2)="US"),"US","")</f>
        <v>US</v>
      </c>
      <c r="C1884" s="208" t="str">
        <f aca="false">M1884</f>
        <v>Natural Gas</v>
      </c>
      <c r="D1884" s="208" t="str">
        <f aca="false">IF(ISNUMBER(FIND("Phy",N1884))=TRUE(),"Physical","Financial")</f>
        <v>Physical</v>
      </c>
      <c r="E1884" s="208" t="n">
        <f aca="false">IF(VLOOKUP(S1884,'DD-Lookup'!$J$6:$L$50,3,FALSE())="Monthly",(YEAR(AC1884)-YEAR(AB1884))*12+MONTH(AC1884)-MONTH(AB1884)+1,(AC1884-AB1884+1))</f>
        <v>1</v>
      </c>
      <c r="F1884" s="239" t="n">
        <f aca="false">E1884*SUM(P1884:Q1884)</f>
        <v>7500</v>
      </c>
      <c r="G1884" s="214" t="n">
        <v>1290225</v>
      </c>
      <c r="H1884" s="215" t="n">
        <v>37035.367037037</v>
      </c>
      <c r="I1884" s="0" t="s">
        <v>1107</v>
      </c>
      <c r="M1884" s="0" t="s">
        <v>858</v>
      </c>
      <c r="N1884" s="0" t="s">
        <v>1305</v>
      </c>
      <c r="O1884" s="0" t="s">
        <v>1724</v>
      </c>
      <c r="Q1884" s="216" t="n">
        <v>7500</v>
      </c>
      <c r="S1884" s="0" t="s">
        <v>1026</v>
      </c>
      <c r="T1884" s="0" t="s">
        <v>784</v>
      </c>
      <c r="U1884" s="218" t="n">
        <v>3.55</v>
      </c>
      <c r="V1884" s="0" t="s">
        <v>1757</v>
      </c>
      <c r="W1884" s="0" t="s">
        <v>1514</v>
      </c>
      <c r="X1884" s="0" t="s">
        <v>1535</v>
      </c>
      <c r="Y1884" s="0" t="s">
        <v>1310</v>
      </c>
      <c r="Z1884" s="0" t="s">
        <v>571</v>
      </c>
      <c r="AA1884" s="0" t="n">
        <v>807721</v>
      </c>
      <c r="AB1884" s="215" t="n">
        <v>37036.875</v>
      </c>
      <c r="AC1884" s="215" t="n">
        <v>37036.875</v>
      </c>
    </row>
    <row r="1885" customFormat="false" ht="12.75" hidden="false" customHeight="false" outlineLevel="0" collapsed="false">
      <c r="A1885" s="208" t="str">
        <f aca="false">B1885&amp;" "&amp;C1885&amp;" "&amp;D1885</f>
        <v>US Power Physical</v>
      </c>
      <c r="B1885" s="208" t="str">
        <f aca="false">IF((LEFT(N1885,2)="US"),"US","")</f>
        <v>US</v>
      </c>
      <c r="C1885" s="208" t="str">
        <f aca="false">M1885</f>
        <v>Power</v>
      </c>
      <c r="D1885" s="208" t="str">
        <f aca="false">IF(ISNUMBER(FIND("Phy",N1885))=TRUE(),"Physical","Financial")</f>
        <v>Physical</v>
      </c>
      <c r="E1885" s="208" t="n">
        <f aca="false">IF(VLOOKUP(S1885,'DD-Lookup'!$J$6:$L$50,3,FALSE())="Monthly",(YEAR(AC1885)-YEAR(AB1885))*12+MONTH(AC1885)-MONTH(AB1885)+1,(AC1885-AB1885+1))</f>
        <v>59</v>
      </c>
      <c r="F1885" s="239" t="n">
        <f aca="false">E1885*SUM(P1885:Q1885)</f>
        <v>2950</v>
      </c>
      <c r="G1885" s="214" t="n">
        <v>1290226</v>
      </c>
      <c r="H1885" s="215" t="n">
        <v>37035.3670601852</v>
      </c>
      <c r="I1885" s="0" t="s">
        <v>1505</v>
      </c>
      <c r="M1885" s="0" t="s">
        <v>67</v>
      </c>
      <c r="N1885" s="0" t="s">
        <v>1205</v>
      </c>
      <c r="O1885" s="0" t="s">
        <v>2332</v>
      </c>
      <c r="P1885" s="216" t="n">
        <v>50</v>
      </c>
      <c r="S1885" s="0" t="s">
        <v>930</v>
      </c>
      <c r="T1885" s="0" t="s">
        <v>784</v>
      </c>
      <c r="U1885" s="218" t="n">
        <v>40.5</v>
      </c>
      <c r="V1885" s="0" t="s">
        <v>2333</v>
      </c>
      <c r="W1885" s="0" t="s">
        <v>1591</v>
      </c>
      <c r="X1885" s="0" t="s">
        <v>1209</v>
      </c>
      <c r="Y1885" s="0" t="s">
        <v>1051</v>
      </c>
      <c r="Z1885" s="0" t="s">
        <v>618</v>
      </c>
      <c r="AA1885" s="0" t="n">
        <v>621436.1</v>
      </c>
      <c r="AB1885" s="215" t="n">
        <v>37257</v>
      </c>
      <c r="AC1885" s="215" t="n">
        <v>37315</v>
      </c>
    </row>
    <row r="1886" customFormat="false" ht="12.75" hidden="false" customHeight="false" outlineLevel="0" collapsed="false">
      <c r="A1886" s="208" t="str">
        <f aca="false">B1886&amp;" "&amp;C1886&amp;" "&amp;D1886</f>
        <v>US Natural Gas Physical</v>
      </c>
      <c r="B1886" s="208" t="str">
        <f aca="false">IF((LEFT(N1886,2)="US"),"US","")</f>
        <v>US</v>
      </c>
      <c r="C1886" s="208" t="str">
        <f aca="false">M1886</f>
        <v>Natural Gas</v>
      </c>
      <c r="D1886" s="208" t="str">
        <f aca="false">IF(ISNUMBER(FIND("Phy",N1886))=TRUE(),"Physical","Financial")</f>
        <v>Physical</v>
      </c>
      <c r="E1886" s="208" t="n">
        <f aca="false">IF(VLOOKUP(S1886,'DD-Lookup'!$J$6:$L$50,3,FALSE())="Monthly",(YEAR(AC1886)-YEAR(AB1886))*12+MONTH(AC1886)-MONTH(AB1886)+1,(AC1886-AB1886+1))</f>
        <v>1</v>
      </c>
      <c r="F1886" s="239" t="n">
        <f aca="false">E1886*SUM(P1886:Q1886)</f>
        <v>5000</v>
      </c>
      <c r="G1886" s="214" t="n">
        <v>1290228</v>
      </c>
      <c r="H1886" s="215" t="n">
        <v>37035.3670601852</v>
      </c>
      <c r="I1886" s="0" t="s">
        <v>1358</v>
      </c>
      <c r="M1886" s="0" t="s">
        <v>858</v>
      </c>
      <c r="N1886" s="0" t="s">
        <v>1305</v>
      </c>
      <c r="O1886" s="0" t="s">
        <v>1397</v>
      </c>
      <c r="P1886" s="216" t="n">
        <v>5000</v>
      </c>
      <c r="S1886" s="0" t="s">
        <v>1026</v>
      </c>
      <c r="T1886" s="0" t="s">
        <v>784</v>
      </c>
      <c r="U1886" s="218" t="n">
        <v>4.015</v>
      </c>
      <c r="V1886" s="0" t="s">
        <v>1373</v>
      </c>
      <c r="W1886" s="0" t="s">
        <v>1361</v>
      </c>
      <c r="X1886" s="0" t="s">
        <v>1362</v>
      </c>
      <c r="Y1886" s="0" t="s">
        <v>1310</v>
      </c>
      <c r="Z1886" s="0" t="s">
        <v>571</v>
      </c>
      <c r="AA1886" s="0" t="n">
        <v>807722</v>
      </c>
      <c r="AB1886" s="215" t="n">
        <v>37036.875</v>
      </c>
      <c r="AC1886" s="215" t="n">
        <v>37036.875</v>
      </c>
    </row>
    <row r="1887" customFormat="false" ht="12.75" hidden="false" customHeight="false" outlineLevel="0" collapsed="false">
      <c r="A1887" s="208" t="str">
        <f aca="false">B1887&amp;" "&amp;C1887&amp;" "&amp;D1887</f>
        <v>US Natural Gas Physical</v>
      </c>
      <c r="B1887" s="208" t="str">
        <f aca="false">IF((LEFT(N1887,2)="US"),"US","")</f>
        <v>US</v>
      </c>
      <c r="C1887" s="208" t="str">
        <f aca="false">M1887</f>
        <v>Natural Gas</v>
      </c>
      <c r="D1887" s="208" t="str">
        <f aca="false">IF(ISNUMBER(FIND("Phy",N1887))=TRUE(),"Physical","Financial")</f>
        <v>Physical</v>
      </c>
      <c r="E1887" s="208" t="n">
        <f aca="false">IF(VLOOKUP(S1887,'DD-Lookup'!$J$6:$L$50,3,FALSE())="Monthly",(YEAR(AC1887)-YEAR(AB1887))*12+MONTH(AC1887)-MONTH(AB1887)+1,(AC1887-AB1887+1))</f>
        <v>1</v>
      </c>
      <c r="F1887" s="239" t="n">
        <f aca="false">E1887*SUM(P1887:Q1887)</f>
        <v>5000</v>
      </c>
      <c r="G1887" s="214" t="n">
        <v>1290229</v>
      </c>
      <c r="H1887" s="215" t="n">
        <v>37035.3671527778</v>
      </c>
      <c r="I1887" s="0" t="s">
        <v>1358</v>
      </c>
      <c r="M1887" s="0" t="s">
        <v>858</v>
      </c>
      <c r="N1887" s="0" t="s">
        <v>1305</v>
      </c>
      <c r="O1887" s="0" t="s">
        <v>1378</v>
      </c>
      <c r="P1887" s="216" t="n">
        <v>5000</v>
      </c>
      <c r="S1887" s="0" t="s">
        <v>1026</v>
      </c>
      <c r="T1887" s="0" t="s">
        <v>784</v>
      </c>
      <c r="U1887" s="218" t="n">
        <v>4.04</v>
      </c>
      <c r="V1887" s="0" t="s">
        <v>1373</v>
      </c>
      <c r="W1887" s="0" t="s">
        <v>1361</v>
      </c>
      <c r="X1887" s="0" t="s">
        <v>1362</v>
      </c>
      <c r="Y1887" s="0" t="s">
        <v>1310</v>
      </c>
      <c r="Z1887" s="0" t="s">
        <v>571</v>
      </c>
      <c r="AA1887" s="0" t="n">
        <v>807723</v>
      </c>
      <c r="AB1887" s="215" t="n">
        <v>37036.875</v>
      </c>
      <c r="AC1887" s="215" t="n">
        <v>37036.875</v>
      </c>
    </row>
    <row r="1888" customFormat="false" ht="12.75" hidden="false" customHeight="false" outlineLevel="0" collapsed="false">
      <c r="A1888" s="208" t="str">
        <f aca="false">B1888&amp;" "&amp;C1888&amp;" "&amp;D1888</f>
        <v>US Natural Gas Physical</v>
      </c>
      <c r="B1888" s="208" t="str">
        <f aca="false">IF((LEFT(N1888,2)="US"),"US","")</f>
        <v>US</v>
      </c>
      <c r="C1888" s="208" t="str">
        <f aca="false">M1888</f>
        <v>Natural Gas</v>
      </c>
      <c r="D1888" s="208" t="str">
        <f aca="false">IF(ISNUMBER(FIND("Phy",N1888))=TRUE(),"Physical","Financial")</f>
        <v>Physical</v>
      </c>
      <c r="E1888" s="208" t="n">
        <f aca="false">IF(VLOOKUP(S1888,'DD-Lookup'!$J$6:$L$50,3,FALSE())="Monthly",(YEAR(AC1888)-YEAR(AB1888))*12+MONTH(AC1888)-MONTH(AB1888)+1,(AC1888-AB1888+1))</f>
        <v>1</v>
      </c>
      <c r="F1888" s="239" t="n">
        <f aca="false">E1888*SUM(P1888:Q1888)</f>
        <v>25000</v>
      </c>
      <c r="G1888" s="214" t="n">
        <v>1290230</v>
      </c>
      <c r="H1888" s="215" t="n">
        <v>37035.3671759259</v>
      </c>
      <c r="I1888" s="0" t="s">
        <v>1155</v>
      </c>
      <c r="M1888" s="0" t="s">
        <v>858</v>
      </c>
      <c r="N1888" s="0" t="s">
        <v>1305</v>
      </c>
      <c r="O1888" s="0" t="s">
        <v>1432</v>
      </c>
      <c r="P1888" s="216" t="n">
        <v>25000</v>
      </c>
      <c r="S1888" s="0" t="s">
        <v>1026</v>
      </c>
      <c r="T1888" s="0" t="s">
        <v>784</v>
      </c>
      <c r="U1888" s="218" t="n">
        <v>4.145</v>
      </c>
      <c r="V1888" s="0" t="s">
        <v>1518</v>
      </c>
      <c r="W1888" s="0" t="s">
        <v>1434</v>
      </c>
      <c r="X1888" s="0" t="s">
        <v>1435</v>
      </c>
      <c r="Y1888" s="0" t="s">
        <v>1310</v>
      </c>
      <c r="Z1888" s="0" t="s">
        <v>571</v>
      </c>
      <c r="AA1888" s="0" t="n">
        <v>807724</v>
      </c>
      <c r="AB1888" s="215" t="n">
        <v>37036.875</v>
      </c>
      <c r="AC1888" s="215" t="n">
        <v>37036.875</v>
      </c>
    </row>
    <row r="1889" customFormat="false" ht="12.75" hidden="false" customHeight="false" outlineLevel="0" collapsed="false">
      <c r="A1889" s="208" t="str">
        <f aca="false">B1889&amp;" "&amp;C1889&amp;" "&amp;D1889</f>
        <v>US Natural Gas Physical</v>
      </c>
      <c r="B1889" s="208" t="str">
        <f aca="false">IF((LEFT(N1889,2)="US"),"US","")</f>
        <v>US</v>
      </c>
      <c r="C1889" s="208" t="str">
        <f aca="false">M1889</f>
        <v>Natural Gas</v>
      </c>
      <c r="D1889" s="208" t="str">
        <f aca="false">IF(ISNUMBER(FIND("Phy",N1889))=TRUE(),"Physical","Financial")</f>
        <v>Physical</v>
      </c>
      <c r="E1889" s="208" t="n">
        <f aca="false">IF(VLOOKUP(S1889,'DD-Lookup'!$J$6:$L$50,3,FALSE())="Monthly",(YEAR(AC1889)-YEAR(AB1889))*12+MONTH(AC1889)-MONTH(AB1889)+1,(AC1889-AB1889+1))</f>
        <v>1</v>
      </c>
      <c r="F1889" s="239" t="n">
        <f aca="false">E1889*SUM(P1889:Q1889)</f>
        <v>600</v>
      </c>
      <c r="G1889" s="214" t="n">
        <v>1290231</v>
      </c>
      <c r="H1889" s="215" t="n">
        <v>37035.3672337963</v>
      </c>
      <c r="I1889" s="0" t="s">
        <v>2149</v>
      </c>
      <c r="M1889" s="0" t="s">
        <v>858</v>
      </c>
      <c r="N1889" s="0" t="s">
        <v>1305</v>
      </c>
      <c r="O1889" s="0" t="s">
        <v>1703</v>
      </c>
      <c r="P1889" s="216" t="n">
        <v>600</v>
      </c>
      <c r="S1889" s="0" t="s">
        <v>1026</v>
      </c>
      <c r="T1889" s="0" t="s">
        <v>784</v>
      </c>
      <c r="U1889" s="218" t="n">
        <v>4.09</v>
      </c>
      <c r="V1889" s="0" t="s">
        <v>2334</v>
      </c>
      <c r="W1889" s="0" t="s">
        <v>1667</v>
      </c>
      <c r="X1889" s="0" t="s">
        <v>1639</v>
      </c>
      <c r="Y1889" s="0" t="s">
        <v>1310</v>
      </c>
      <c r="Z1889" s="0" t="s">
        <v>571</v>
      </c>
      <c r="AA1889" s="0" t="n">
        <v>807725</v>
      </c>
      <c r="AB1889" s="215" t="n">
        <v>37036.875</v>
      </c>
      <c r="AC1889" s="215" t="n">
        <v>37036.875</v>
      </c>
    </row>
    <row r="1890" customFormat="false" ht="12.75" hidden="false" customHeight="false" outlineLevel="0" collapsed="false">
      <c r="A1890" s="208" t="str">
        <f aca="false">B1890&amp;" "&amp;C1890&amp;" "&amp;D1890</f>
        <v>US Natural Gas Physical</v>
      </c>
      <c r="B1890" s="208" t="str">
        <f aca="false">IF((LEFT(N1890,2)="US"),"US","")</f>
        <v>US</v>
      </c>
      <c r="C1890" s="208" t="str">
        <f aca="false">M1890</f>
        <v>Natural Gas</v>
      </c>
      <c r="D1890" s="208" t="str">
        <f aca="false">IF(ISNUMBER(FIND("Phy",N1890))=TRUE(),"Physical","Financial")</f>
        <v>Physical</v>
      </c>
      <c r="E1890" s="208" t="n">
        <f aca="false">IF(VLOOKUP(S1890,'DD-Lookup'!$J$6:$L$50,3,FALSE())="Monthly",(YEAR(AC1890)-YEAR(AB1890))*12+MONTH(AC1890)-MONTH(AB1890)+1,(AC1890-AB1890+1))</f>
        <v>1</v>
      </c>
      <c r="F1890" s="239" t="n">
        <f aca="false">E1890*SUM(P1890:Q1890)</f>
        <v>1200</v>
      </c>
      <c r="G1890" s="214" t="n">
        <v>1290232</v>
      </c>
      <c r="H1890" s="215" t="n">
        <v>37035.3672453704</v>
      </c>
      <c r="I1890" s="0" t="s">
        <v>2067</v>
      </c>
      <c r="M1890" s="0" t="s">
        <v>858</v>
      </c>
      <c r="N1890" s="0" t="s">
        <v>1305</v>
      </c>
      <c r="O1890" s="0" t="s">
        <v>1533</v>
      </c>
      <c r="Q1890" s="216" t="n">
        <v>1200</v>
      </c>
      <c r="S1890" s="0" t="s">
        <v>1026</v>
      </c>
      <c r="T1890" s="0" t="s">
        <v>784</v>
      </c>
      <c r="U1890" s="218" t="n">
        <v>4.05</v>
      </c>
      <c r="V1890" s="0" t="s">
        <v>2068</v>
      </c>
      <c r="W1890" s="0" t="s">
        <v>1514</v>
      </c>
      <c r="X1890" s="0" t="s">
        <v>1535</v>
      </c>
      <c r="Y1890" s="0" t="s">
        <v>1310</v>
      </c>
      <c r="Z1890" s="0" t="s">
        <v>571</v>
      </c>
      <c r="AA1890" s="0" t="n">
        <v>807726</v>
      </c>
      <c r="AB1890" s="215" t="n">
        <v>37036.875</v>
      </c>
      <c r="AC1890" s="215" t="n">
        <v>37036.875</v>
      </c>
    </row>
    <row r="1891" customFormat="false" ht="12.75" hidden="false" customHeight="false" outlineLevel="0" collapsed="false">
      <c r="A1891" s="208" t="str">
        <f aca="false">B1891&amp;" "&amp;C1891&amp;" "&amp;D1891</f>
        <v> Metals Financial</v>
      </c>
      <c r="B1891" s="208" t="str">
        <f aca="false">IF((LEFT(N1891,2)="US"),"US","")</f>
        <v/>
      </c>
      <c r="C1891" s="208" t="str">
        <f aca="false">M1891</f>
        <v>Metals</v>
      </c>
      <c r="D1891" s="208" t="str">
        <f aca="false">IF(ISNUMBER(FIND("Phy",N1891))=TRUE(),"Physical","Financial")</f>
        <v>Financial</v>
      </c>
      <c r="E1891" s="208" t="n">
        <f aca="false">IF(VLOOKUP(S1891,'DD-Lookup'!$J$6:$L$50,3,FALSE())="Monthly",(YEAR(AC1891)-YEAR(AB1891))*12+MONTH(AC1891)-MONTH(AB1891)+1,(AC1891-AB1891+1))</f>
        <v>1</v>
      </c>
      <c r="F1891" s="239" t="n">
        <f aca="false">E1891*SUM(P1891:Q1891)</f>
        <v>20</v>
      </c>
      <c r="G1891" s="214" t="n">
        <v>1290233</v>
      </c>
      <c r="H1891" s="215" t="n">
        <v>37035.3672916667</v>
      </c>
      <c r="I1891" s="0" t="s">
        <v>817</v>
      </c>
      <c r="M1891" s="0" t="s">
        <v>780</v>
      </c>
      <c r="N1891" s="0" t="s">
        <v>804</v>
      </c>
      <c r="O1891" s="0" t="s">
        <v>805</v>
      </c>
      <c r="Q1891" s="216" t="n">
        <v>20</v>
      </c>
      <c r="S1891" s="0" t="s">
        <v>783</v>
      </c>
      <c r="T1891" s="0" t="s">
        <v>784</v>
      </c>
      <c r="U1891" s="218" t="n">
        <v>1745</v>
      </c>
      <c r="V1891" s="0" t="s">
        <v>818</v>
      </c>
      <c r="W1891" s="0" t="s">
        <v>803</v>
      </c>
      <c r="X1891" s="0" t="s">
        <v>787</v>
      </c>
      <c r="Y1891" s="0" t="s">
        <v>788</v>
      </c>
      <c r="Z1891" s="0" t="s">
        <v>789</v>
      </c>
      <c r="AA1891" s="0" t="n">
        <v>2150686</v>
      </c>
    </row>
    <row r="1892" customFormat="false" ht="12.75" hidden="false" customHeight="false" outlineLevel="0" collapsed="false">
      <c r="A1892" s="208" t="str">
        <f aca="false">B1892&amp;" "&amp;C1892&amp;" "&amp;D1892</f>
        <v>US Natural Gas Physical</v>
      </c>
      <c r="B1892" s="208" t="str">
        <f aca="false">IF((LEFT(N1892,2)="US"),"US","")</f>
        <v>US</v>
      </c>
      <c r="C1892" s="208" t="str">
        <f aca="false">M1892</f>
        <v>Natural Gas</v>
      </c>
      <c r="D1892" s="208" t="str">
        <f aca="false">IF(ISNUMBER(FIND("Phy",N1892))=TRUE(),"Physical","Financial")</f>
        <v>Physical</v>
      </c>
      <c r="E1892" s="208" t="n">
        <f aca="false">IF(VLOOKUP(S1892,'DD-Lookup'!$J$6:$L$50,3,FALSE())="Monthly",(YEAR(AC1892)-YEAR(AB1892))*12+MONTH(AC1892)-MONTH(AB1892)+1,(AC1892-AB1892+1))</f>
        <v>1</v>
      </c>
      <c r="F1892" s="239" t="n">
        <f aca="false">E1892*SUM(P1892:Q1892)</f>
        <v>5000</v>
      </c>
      <c r="G1892" s="214" t="n">
        <v>1290234</v>
      </c>
      <c r="H1892" s="215" t="n">
        <v>37035.3673148148</v>
      </c>
      <c r="I1892" s="0" t="s">
        <v>1500</v>
      </c>
      <c r="M1892" s="0" t="s">
        <v>858</v>
      </c>
      <c r="N1892" s="0" t="s">
        <v>1305</v>
      </c>
      <c r="O1892" s="0" t="s">
        <v>1674</v>
      </c>
      <c r="P1892" s="216" t="n">
        <v>5000</v>
      </c>
      <c r="S1892" s="0" t="s">
        <v>1026</v>
      </c>
      <c r="T1892" s="0" t="s">
        <v>784</v>
      </c>
      <c r="U1892" s="218" t="n">
        <v>3.05</v>
      </c>
      <c r="V1892" s="0" t="s">
        <v>1503</v>
      </c>
      <c r="W1892" s="0" t="s">
        <v>1605</v>
      </c>
      <c r="X1892" s="0" t="s">
        <v>1606</v>
      </c>
      <c r="Y1892" s="0" t="s">
        <v>1310</v>
      </c>
      <c r="Z1892" s="0" t="s">
        <v>571</v>
      </c>
      <c r="AA1892" s="0" t="n">
        <v>807727</v>
      </c>
      <c r="AB1892" s="215" t="n">
        <v>37036.875</v>
      </c>
      <c r="AC1892" s="215" t="n">
        <v>37036.875</v>
      </c>
    </row>
    <row r="1893" customFormat="false" ht="12.75" hidden="false" customHeight="false" outlineLevel="0" collapsed="false">
      <c r="A1893" s="208" t="str">
        <f aca="false">B1893&amp;" "&amp;C1893&amp;" "&amp;D1893</f>
        <v>US Natural Gas Physical</v>
      </c>
      <c r="B1893" s="208" t="str">
        <f aca="false">IF((LEFT(N1893,2)="US"),"US","")</f>
        <v>US</v>
      </c>
      <c r="C1893" s="208" t="str">
        <f aca="false">M1893</f>
        <v>Natural Gas</v>
      </c>
      <c r="D1893" s="208" t="str">
        <f aca="false">IF(ISNUMBER(FIND("Phy",N1893))=TRUE(),"Physical","Financial")</f>
        <v>Physical</v>
      </c>
      <c r="E1893" s="208" t="n">
        <f aca="false">IF(VLOOKUP(S1893,'DD-Lookup'!$J$6:$L$50,3,FALSE())="Monthly",(YEAR(AC1893)-YEAR(AB1893))*12+MONTH(AC1893)-MONTH(AB1893)+1,(AC1893-AB1893+1))</f>
        <v>1</v>
      </c>
      <c r="F1893" s="239" t="n">
        <f aca="false">E1893*SUM(P1893:Q1893)</f>
        <v>5700</v>
      </c>
      <c r="G1893" s="214" t="n">
        <v>1290235</v>
      </c>
      <c r="H1893" s="215" t="n">
        <v>37035.3673263889</v>
      </c>
      <c r="I1893" s="0" t="s">
        <v>1930</v>
      </c>
      <c r="M1893" s="0" t="s">
        <v>858</v>
      </c>
      <c r="N1893" s="0" t="s">
        <v>1305</v>
      </c>
      <c r="O1893" s="0" t="s">
        <v>1666</v>
      </c>
      <c r="P1893" s="216" t="n">
        <v>5700</v>
      </c>
      <c r="S1893" s="0" t="s">
        <v>1026</v>
      </c>
      <c r="T1893" s="0" t="s">
        <v>784</v>
      </c>
      <c r="U1893" s="218" t="n">
        <v>4.145</v>
      </c>
      <c r="V1893" s="0" t="s">
        <v>2335</v>
      </c>
      <c r="W1893" s="0" t="s">
        <v>1667</v>
      </c>
      <c r="X1893" s="0" t="s">
        <v>1668</v>
      </c>
      <c r="Y1893" s="0" t="s">
        <v>1310</v>
      </c>
      <c r="Z1893" s="0" t="s">
        <v>571</v>
      </c>
      <c r="AA1893" s="0" t="n">
        <v>807728</v>
      </c>
      <c r="AB1893" s="215" t="n">
        <v>37036.875</v>
      </c>
      <c r="AC1893" s="215" t="n">
        <v>37036.875</v>
      </c>
    </row>
    <row r="1894" customFormat="false" ht="12.75" hidden="false" customHeight="false" outlineLevel="0" collapsed="false">
      <c r="A1894" s="208" t="str">
        <f aca="false">B1894&amp;" "&amp;C1894&amp;" "&amp;D1894</f>
        <v>US Power Financial</v>
      </c>
      <c r="B1894" s="208" t="str">
        <f aca="false">IF((LEFT(N1894,2)="US"),"US","")</f>
        <v>US</v>
      </c>
      <c r="C1894" s="208" t="str">
        <f aca="false">M1894</f>
        <v>Power</v>
      </c>
      <c r="D1894" s="208" t="str">
        <f aca="false">IF(ISNUMBER(FIND("Phy",N1894))=TRUE(),"Physical","Financial")</f>
        <v>Financial</v>
      </c>
      <c r="E1894" s="208" t="n">
        <f aca="false">IF(VLOOKUP(S1894,'DD-Lookup'!$J$6:$L$50,3,FALSE())="Monthly",(YEAR(AC1894)-YEAR(AB1894))*12+MONTH(AC1894)-MONTH(AB1894)+1,(AC1894-AB1894+1))</f>
        <v>30</v>
      </c>
      <c r="F1894" s="239" t="n">
        <f aca="false">E1894*SUM(P1894:Q1894)</f>
        <v>1500</v>
      </c>
      <c r="G1894" s="214" t="n">
        <v>1290236</v>
      </c>
      <c r="H1894" s="215" t="n">
        <v>37035.367349537</v>
      </c>
      <c r="I1894" s="0" t="s">
        <v>1115</v>
      </c>
      <c r="M1894" s="0" t="s">
        <v>67</v>
      </c>
      <c r="N1894" s="0" t="s">
        <v>1046</v>
      </c>
      <c r="O1894" s="0" t="s">
        <v>2336</v>
      </c>
      <c r="P1894" s="216" t="n">
        <v>50</v>
      </c>
      <c r="S1894" s="0" t="s">
        <v>930</v>
      </c>
      <c r="T1894" s="0" t="s">
        <v>784</v>
      </c>
      <c r="U1894" s="218" t="n">
        <v>62.5</v>
      </c>
      <c r="V1894" s="0" t="s">
        <v>1185</v>
      </c>
      <c r="W1894" s="0" t="s">
        <v>1122</v>
      </c>
      <c r="X1894" s="0" t="s">
        <v>1106</v>
      </c>
      <c r="Y1894" s="0" t="s">
        <v>1051</v>
      </c>
      <c r="Z1894" s="0" t="s">
        <v>571</v>
      </c>
      <c r="AA1894" s="0" t="n">
        <v>621439.1</v>
      </c>
      <c r="AB1894" s="215" t="n">
        <v>37043.875</v>
      </c>
      <c r="AC1894" s="215" t="n">
        <v>37072.875</v>
      </c>
    </row>
    <row r="1895" customFormat="false" ht="12.75" hidden="false" customHeight="false" outlineLevel="0" collapsed="false">
      <c r="A1895" s="208" t="str">
        <f aca="false">B1895&amp;" "&amp;C1895&amp;" "&amp;D1895</f>
        <v>US Natural Gas Physical</v>
      </c>
      <c r="B1895" s="208" t="str">
        <f aca="false">IF((LEFT(N1895,2)="US"),"US","")</f>
        <v>US</v>
      </c>
      <c r="C1895" s="208" t="str">
        <f aca="false">M1895</f>
        <v>Natural Gas</v>
      </c>
      <c r="D1895" s="208" t="str">
        <f aca="false">IF(ISNUMBER(FIND("Phy",N1895))=TRUE(),"Physical","Financial")</f>
        <v>Physical</v>
      </c>
      <c r="E1895" s="208" t="n">
        <f aca="false">IF(VLOOKUP(S1895,'DD-Lookup'!$J$6:$L$50,3,FALSE())="Monthly",(YEAR(AC1895)-YEAR(AB1895))*12+MONTH(AC1895)-MONTH(AB1895)+1,(AC1895-AB1895+1))</f>
        <v>1</v>
      </c>
      <c r="F1895" s="239" t="n">
        <f aca="false">E1895*SUM(P1895:Q1895)</f>
        <v>5000</v>
      </c>
      <c r="G1895" s="214" t="n">
        <v>1290237</v>
      </c>
      <c r="H1895" s="215" t="n">
        <v>37035.3673726852</v>
      </c>
      <c r="I1895" s="0" t="s">
        <v>1399</v>
      </c>
      <c r="M1895" s="0" t="s">
        <v>858</v>
      </c>
      <c r="N1895" s="0" t="s">
        <v>1305</v>
      </c>
      <c r="O1895" s="0" t="s">
        <v>1363</v>
      </c>
      <c r="P1895" s="216" t="n">
        <v>5000</v>
      </c>
      <c r="S1895" s="0" t="s">
        <v>1026</v>
      </c>
      <c r="T1895" s="0" t="s">
        <v>784</v>
      </c>
      <c r="U1895" s="218" t="n">
        <v>4.0725</v>
      </c>
      <c r="V1895" s="0" t="s">
        <v>1401</v>
      </c>
      <c r="W1895" s="0" t="s">
        <v>1361</v>
      </c>
      <c r="X1895" s="0" t="s">
        <v>1362</v>
      </c>
      <c r="Y1895" s="0" t="s">
        <v>1310</v>
      </c>
      <c r="Z1895" s="0" t="s">
        <v>571</v>
      </c>
      <c r="AA1895" s="0" t="n">
        <v>807729</v>
      </c>
      <c r="AB1895" s="215" t="n">
        <v>37036.875</v>
      </c>
      <c r="AC1895" s="215" t="n">
        <v>37036.875</v>
      </c>
    </row>
    <row r="1896" customFormat="false" ht="12.75" hidden="false" customHeight="false" outlineLevel="0" collapsed="false">
      <c r="A1896" s="208" t="str">
        <f aca="false">B1896&amp;" "&amp;C1896&amp;" "&amp;D1896</f>
        <v>US Natural Gas Physical</v>
      </c>
      <c r="B1896" s="208" t="str">
        <f aca="false">IF((LEFT(N1896,2)="US"),"US","")</f>
        <v>US</v>
      </c>
      <c r="C1896" s="208" t="str">
        <f aca="false">M1896</f>
        <v>Natural Gas</v>
      </c>
      <c r="D1896" s="208" t="str">
        <f aca="false">IF(ISNUMBER(FIND("Phy",N1896))=TRUE(),"Physical","Financial")</f>
        <v>Physical</v>
      </c>
      <c r="E1896" s="208" t="n">
        <f aca="false">IF(VLOOKUP(S1896,'DD-Lookup'!$J$6:$L$50,3,FALSE())="Monthly",(YEAR(AC1896)-YEAR(AB1896))*12+MONTH(AC1896)-MONTH(AB1896)+1,(AC1896-AB1896+1))</f>
        <v>30</v>
      </c>
      <c r="F1896" s="239" t="n">
        <f aca="false">E1896*SUM(P1896:Q1896)</f>
        <v>300000</v>
      </c>
      <c r="G1896" s="214" t="n">
        <v>1290238</v>
      </c>
      <c r="H1896" s="215" t="n">
        <v>37035.3673958333</v>
      </c>
      <c r="I1896" s="0" t="s">
        <v>1500</v>
      </c>
      <c r="M1896" s="0" t="s">
        <v>858</v>
      </c>
      <c r="N1896" s="0" t="s">
        <v>1305</v>
      </c>
      <c r="O1896" s="0" t="s">
        <v>1804</v>
      </c>
      <c r="Q1896" s="216" t="n">
        <v>10000</v>
      </c>
      <c r="S1896" s="0" t="s">
        <v>1026</v>
      </c>
      <c r="T1896" s="0" t="s">
        <v>784</v>
      </c>
      <c r="U1896" s="218" t="n">
        <v>2.895</v>
      </c>
      <c r="V1896" s="0" t="s">
        <v>1578</v>
      </c>
      <c r="W1896" s="0" t="s">
        <v>1758</v>
      </c>
      <c r="X1896" s="0" t="s">
        <v>1535</v>
      </c>
      <c r="Y1896" s="0" t="s">
        <v>1310</v>
      </c>
      <c r="Z1896" s="0" t="s">
        <v>571</v>
      </c>
      <c r="AA1896" s="0" t="s">
        <v>2337</v>
      </c>
      <c r="AB1896" s="215" t="n">
        <v>37043.875</v>
      </c>
      <c r="AC1896" s="215" t="n">
        <v>37072.875</v>
      </c>
    </row>
    <row r="1897" customFormat="false" ht="12.75" hidden="false" customHeight="false" outlineLevel="0" collapsed="false">
      <c r="A1897" s="208" t="str">
        <f aca="false">B1897&amp;" "&amp;C1897&amp;" "&amp;D1897</f>
        <v>US Natural Gas Physical</v>
      </c>
      <c r="B1897" s="208" t="str">
        <f aca="false">IF((LEFT(N1897,2)="US"),"US","")</f>
        <v>US</v>
      </c>
      <c r="C1897" s="208" t="str">
        <f aca="false">M1897</f>
        <v>Natural Gas</v>
      </c>
      <c r="D1897" s="208" t="str">
        <f aca="false">IF(ISNUMBER(FIND("Phy",N1897))=TRUE(),"Physical","Financial")</f>
        <v>Physical</v>
      </c>
      <c r="E1897" s="208" t="n">
        <f aca="false">IF(VLOOKUP(S1897,'DD-Lookup'!$J$6:$L$50,3,FALSE())="Monthly",(YEAR(AC1897)-YEAR(AB1897))*12+MONTH(AC1897)-MONTH(AB1897)+1,(AC1897-AB1897+1))</f>
        <v>1</v>
      </c>
      <c r="F1897" s="239" t="n">
        <f aca="false">E1897*SUM(P1897:Q1897)</f>
        <v>6531</v>
      </c>
      <c r="G1897" s="214" t="n">
        <v>1290239</v>
      </c>
      <c r="H1897" s="215" t="n">
        <v>37035.3673958333</v>
      </c>
      <c r="I1897" s="0" t="s">
        <v>1115</v>
      </c>
      <c r="M1897" s="0" t="s">
        <v>858</v>
      </c>
      <c r="N1897" s="0" t="s">
        <v>1571</v>
      </c>
      <c r="O1897" s="0" t="s">
        <v>1572</v>
      </c>
      <c r="P1897" s="216" t="n">
        <v>6531</v>
      </c>
      <c r="S1897" s="0" t="s">
        <v>1026</v>
      </c>
      <c r="T1897" s="0" t="s">
        <v>784</v>
      </c>
      <c r="U1897" s="218" t="n">
        <v>4.115</v>
      </c>
      <c r="V1897" s="0" t="s">
        <v>2338</v>
      </c>
      <c r="W1897" s="0" t="s">
        <v>1573</v>
      </c>
      <c r="X1897" s="0" t="s">
        <v>1574</v>
      </c>
      <c r="Y1897" s="0" t="s">
        <v>1310</v>
      </c>
      <c r="Z1897" s="0" t="s">
        <v>1575</v>
      </c>
      <c r="AA1897" s="0" t="n">
        <v>807730</v>
      </c>
      <c r="AB1897" s="215" t="n">
        <v>37036.875</v>
      </c>
      <c r="AC1897" s="215" t="n">
        <v>37036.875</v>
      </c>
    </row>
    <row r="1898" customFormat="false" ht="12.75" hidden="false" customHeight="false" outlineLevel="0" collapsed="false">
      <c r="A1898" s="208" t="str">
        <f aca="false">B1898&amp;" "&amp;C1898&amp;" "&amp;D1898</f>
        <v>US Natural Gas Physical</v>
      </c>
      <c r="B1898" s="208" t="str">
        <f aca="false">IF((LEFT(N1898,2)="US"),"US","")</f>
        <v>US</v>
      </c>
      <c r="C1898" s="208" t="str">
        <f aca="false">M1898</f>
        <v>Natural Gas</v>
      </c>
      <c r="D1898" s="208" t="str">
        <f aca="false">IF(ISNUMBER(FIND("Phy",N1898))=TRUE(),"Physical","Financial")</f>
        <v>Physical</v>
      </c>
      <c r="E1898" s="208" t="n">
        <f aca="false">IF(VLOOKUP(S1898,'DD-Lookup'!$J$6:$L$50,3,FALSE())="Monthly",(YEAR(AC1898)-YEAR(AB1898))*12+MONTH(AC1898)-MONTH(AB1898)+1,(AC1898-AB1898+1))</f>
        <v>1</v>
      </c>
      <c r="F1898" s="239" t="n">
        <f aca="false">E1898*SUM(P1898:Q1898)</f>
        <v>10000</v>
      </c>
      <c r="G1898" s="214" t="n">
        <v>1290240</v>
      </c>
      <c r="H1898" s="215" t="n">
        <v>37035.3674189815</v>
      </c>
      <c r="I1898" s="0" t="s">
        <v>593</v>
      </c>
      <c r="M1898" s="0" t="s">
        <v>858</v>
      </c>
      <c r="N1898" s="0" t="s">
        <v>1305</v>
      </c>
      <c r="O1898" s="0" t="s">
        <v>1533</v>
      </c>
      <c r="P1898" s="216" t="n">
        <v>10000</v>
      </c>
      <c r="S1898" s="0" t="s">
        <v>1026</v>
      </c>
      <c r="T1898" s="0" t="s">
        <v>784</v>
      </c>
      <c r="U1898" s="218" t="n">
        <v>4.025</v>
      </c>
      <c r="V1898" s="0" t="s">
        <v>1534</v>
      </c>
      <c r="W1898" s="0" t="s">
        <v>1514</v>
      </c>
      <c r="X1898" s="0" t="s">
        <v>1535</v>
      </c>
      <c r="Y1898" s="0" t="s">
        <v>1310</v>
      </c>
      <c r="Z1898" s="0" t="s">
        <v>571</v>
      </c>
      <c r="AA1898" s="0" t="n">
        <v>807731</v>
      </c>
      <c r="AB1898" s="215" t="n">
        <v>37036.875</v>
      </c>
      <c r="AC1898" s="215" t="n">
        <v>37036.875</v>
      </c>
    </row>
    <row r="1899" customFormat="false" ht="12.75" hidden="false" customHeight="false" outlineLevel="0" collapsed="false">
      <c r="A1899" s="208" t="str">
        <f aca="false">B1899&amp;" "&amp;C1899&amp;" "&amp;D1899</f>
        <v>US Natural Gas Physical</v>
      </c>
      <c r="B1899" s="208" t="str">
        <f aca="false">IF((LEFT(N1899,2)="US"),"US","")</f>
        <v>US</v>
      </c>
      <c r="C1899" s="208" t="str">
        <f aca="false">M1899</f>
        <v>Natural Gas</v>
      </c>
      <c r="D1899" s="208" t="str">
        <f aca="false">IF(ISNUMBER(FIND("Phy",N1899))=TRUE(),"Physical","Financial")</f>
        <v>Physical</v>
      </c>
      <c r="E1899" s="208" t="n">
        <f aca="false">IF(VLOOKUP(S1899,'DD-Lookup'!$J$6:$L$50,3,FALSE())="Monthly",(YEAR(AC1899)-YEAR(AB1899))*12+MONTH(AC1899)-MONTH(AB1899)+1,(AC1899-AB1899+1))</f>
        <v>1</v>
      </c>
      <c r="F1899" s="239" t="n">
        <f aca="false">E1899*SUM(P1899:Q1899)</f>
        <v>4400</v>
      </c>
      <c r="G1899" s="214" t="n">
        <v>1290241</v>
      </c>
      <c r="H1899" s="215" t="n">
        <v>37035.3674421296</v>
      </c>
      <c r="I1899" s="0" t="s">
        <v>1396</v>
      </c>
      <c r="M1899" s="0" t="s">
        <v>858</v>
      </c>
      <c r="N1899" s="0" t="s">
        <v>1305</v>
      </c>
      <c r="O1899" s="0" t="s">
        <v>1306</v>
      </c>
      <c r="P1899" s="216" t="n">
        <v>4400</v>
      </c>
      <c r="S1899" s="0" t="s">
        <v>1026</v>
      </c>
      <c r="T1899" s="0" t="s">
        <v>784</v>
      </c>
      <c r="U1899" s="218" t="n">
        <v>4.2088</v>
      </c>
      <c r="V1899" s="0" t="s">
        <v>1398</v>
      </c>
      <c r="W1899" s="0" t="s">
        <v>1308</v>
      </c>
      <c r="X1899" s="0" t="s">
        <v>1309</v>
      </c>
      <c r="Y1899" s="0" t="s">
        <v>1310</v>
      </c>
      <c r="Z1899" s="0" t="s">
        <v>571</v>
      </c>
      <c r="AA1899" s="0" t="n">
        <v>807732</v>
      </c>
      <c r="AB1899" s="215" t="n">
        <v>37036.875</v>
      </c>
      <c r="AC1899" s="215" t="n">
        <v>37036.875</v>
      </c>
    </row>
    <row r="1900" customFormat="false" ht="12.75" hidden="false" customHeight="false" outlineLevel="0" collapsed="false">
      <c r="A1900" s="208" t="str">
        <f aca="false">B1900&amp;" "&amp;C1900&amp;" "&amp;D1900</f>
        <v>US Crude Financial</v>
      </c>
      <c r="B1900" s="208" t="str">
        <f aca="false">IF((LEFT(N1900,2)="US"),"US","")</f>
        <v>US</v>
      </c>
      <c r="C1900" s="208" t="str">
        <f aca="false">M1900</f>
        <v>Crude</v>
      </c>
      <c r="D1900" s="208" t="str">
        <f aca="false">IF(ISNUMBER(FIND("Phy",N1900))=TRUE(),"Physical","Financial")</f>
        <v>Financial</v>
      </c>
      <c r="E1900" s="208" t="n">
        <f aca="false">IF(VLOOKUP(S1900,'DD-Lookup'!$J$6:$L$50,3,FALSE())="Monthly",(YEAR(AC1900)-YEAR(AB1900))*12+MONTH(AC1900)-MONTH(AB1900)+1,(AC1900-AB1900+1))</f>
        <v>1</v>
      </c>
      <c r="F1900" s="239" t="n">
        <f aca="false">E1900*SUM(P1900:Q1900)</f>
        <v>25000</v>
      </c>
      <c r="G1900" s="214" t="n">
        <v>1290243</v>
      </c>
      <c r="H1900" s="215" t="n">
        <v>37035.3674652778</v>
      </c>
      <c r="I1900" s="0" t="s">
        <v>1112</v>
      </c>
      <c r="M1900" s="0" t="s">
        <v>97</v>
      </c>
      <c r="N1900" s="0" t="s">
        <v>2263</v>
      </c>
      <c r="O1900" s="0" t="s">
        <v>2264</v>
      </c>
      <c r="P1900" s="216" t="n">
        <v>25000</v>
      </c>
      <c r="S1900" s="0" t="s">
        <v>834</v>
      </c>
      <c r="T1900" s="0" t="s">
        <v>784</v>
      </c>
      <c r="U1900" s="218" t="n">
        <v>-0.13</v>
      </c>
      <c r="V1900" s="0" t="s">
        <v>2339</v>
      </c>
      <c r="W1900" s="0" t="s">
        <v>2266</v>
      </c>
      <c r="X1900" s="0" t="s">
        <v>2267</v>
      </c>
      <c r="Y1900" s="0" t="s">
        <v>838</v>
      </c>
      <c r="Z1900" s="0" t="s">
        <v>571</v>
      </c>
      <c r="AA1900" s="0" t="s">
        <v>2340</v>
      </c>
      <c r="AB1900" s="215" t="n">
        <v>37073</v>
      </c>
      <c r="AC1900" s="215" t="n">
        <v>37103</v>
      </c>
    </row>
    <row r="1901" customFormat="false" ht="12.75" hidden="false" customHeight="false" outlineLevel="0" collapsed="false">
      <c r="A1901" s="208" t="str">
        <f aca="false">B1901&amp;" "&amp;C1901&amp;" "&amp;D1901</f>
        <v>US Natural Gas Physical</v>
      </c>
      <c r="B1901" s="208" t="str">
        <f aca="false">IF((LEFT(N1901,2)="US"),"US","")</f>
        <v>US</v>
      </c>
      <c r="C1901" s="208" t="str">
        <f aca="false">M1901</f>
        <v>Natural Gas</v>
      </c>
      <c r="D1901" s="208" t="str">
        <f aca="false">IF(ISNUMBER(FIND("Phy",N1901))=TRUE(),"Physical","Financial")</f>
        <v>Physical</v>
      </c>
      <c r="E1901" s="208" t="n">
        <f aca="false">IF(VLOOKUP(S1901,'DD-Lookup'!$J$6:$L$50,3,FALSE())="Monthly",(YEAR(AC1901)-YEAR(AB1901))*12+MONTH(AC1901)-MONTH(AB1901)+1,(AC1901-AB1901+1))</f>
        <v>1</v>
      </c>
      <c r="F1901" s="239" t="n">
        <f aca="false">E1901*SUM(P1901:Q1901)</f>
        <v>5000</v>
      </c>
      <c r="G1901" s="214" t="n">
        <v>1290242</v>
      </c>
      <c r="H1901" s="215" t="n">
        <v>37035.3674652778</v>
      </c>
      <c r="I1901" s="0" t="s">
        <v>1155</v>
      </c>
      <c r="M1901" s="0" t="s">
        <v>858</v>
      </c>
      <c r="N1901" s="0" t="s">
        <v>1305</v>
      </c>
      <c r="O1901" s="0" t="s">
        <v>1363</v>
      </c>
      <c r="Q1901" s="216" t="n">
        <v>5000</v>
      </c>
      <c r="S1901" s="0" t="s">
        <v>1026</v>
      </c>
      <c r="T1901" s="0" t="s">
        <v>784</v>
      </c>
      <c r="U1901" s="218" t="n">
        <v>4.075</v>
      </c>
      <c r="V1901" s="0" t="s">
        <v>1922</v>
      </c>
      <c r="W1901" s="0" t="s">
        <v>1361</v>
      </c>
      <c r="X1901" s="0" t="s">
        <v>1362</v>
      </c>
      <c r="Y1901" s="0" t="s">
        <v>1310</v>
      </c>
      <c r="Z1901" s="0" t="s">
        <v>571</v>
      </c>
      <c r="AA1901" s="0" t="n">
        <v>807733</v>
      </c>
      <c r="AB1901" s="215" t="n">
        <v>37036.875</v>
      </c>
      <c r="AC1901" s="215" t="n">
        <v>37036.875</v>
      </c>
    </row>
    <row r="1902" customFormat="false" ht="12.75" hidden="false" customHeight="false" outlineLevel="0" collapsed="false">
      <c r="A1902" s="208" t="str">
        <f aca="false">B1902&amp;" "&amp;C1902&amp;" "&amp;D1902</f>
        <v>US Natural Gas Physical</v>
      </c>
      <c r="B1902" s="208" t="str">
        <f aca="false">IF((LEFT(N1902,2)="US"),"US","")</f>
        <v>US</v>
      </c>
      <c r="C1902" s="208" t="str">
        <f aca="false">M1902</f>
        <v>Natural Gas</v>
      </c>
      <c r="D1902" s="208" t="str">
        <f aca="false">IF(ISNUMBER(FIND("Phy",N1902))=TRUE(),"Physical","Financial")</f>
        <v>Physical</v>
      </c>
      <c r="E1902" s="208" t="n">
        <f aca="false">IF(VLOOKUP(S1902,'DD-Lookup'!$J$6:$L$50,3,FALSE())="Monthly",(YEAR(AC1902)-YEAR(AB1902))*12+MONTH(AC1902)-MONTH(AB1902)+1,(AC1902-AB1902+1))</f>
        <v>1</v>
      </c>
      <c r="F1902" s="239" t="n">
        <f aca="false">E1902*SUM(P1902:Q1902)</f>
        <v>1875</v>
      </c>
      <c r="G1902" s="214" t="n">
        <v>1290244</v>
      </c>
      <c r="H1902" s="215" t="n">
        <v>37035.3674652778</v>
      </c>
      <c r="I1902" s="0" t="s">
        <v>593</v>
      </c>
      <c r="M1902" s="0" t="s">
        <v>858</v>
      </c>
      <c r="N1902" s="0" t="s">
        <v>1305</v>
      </c>
      <c r="O1902" s="0" t="s">
        <v>1448</v>
      </c>
      <c r="P1902" s="216" t="n">
        <v>1875</v>
      </c>
      <c r="S1902" s="0" t="s">
        <v>1026</v>
      </c>
      <c r="T1902" s="0" t="s">
        <v>784</v>
      </c>
      <c r="U1902" s="218" t="n">
        <v>4.35</v>
      </c>
      <c r="V1902" s="0" t="s">
        <v>1374</v>
      </c>
      <c r="W1902" s="0" t="s">
        <v>1439</v>
      </c>
      <c r="X1902" s="0" t="s">
        <v>1440</v>
      </c>
      <c r="Y1902" s="0" t="s">
        <v>1310</v>
      </c>
      <c r="Z1902" s="0" t="s">
        <v>571</v>
      </c>
      <c r="AA1902" s="0" t="n">
        <v>807734</v>
      </c>
      <c r="AB1902" s="215" t="n">
        <v>37036.875</v>
      </c>
      <c r="AC1902" s="215" t="n">
        <v>37036.875</v>
      </c>
    </row>
    <row r="1903" customFormat="false" ht="12.75" hidden="false" customHeight="false" outlineLevel="0" collapsed="false">
      <c r="A1903" s="208" t="str">
        <f aca="false">B1903&amp;" "&amp;C1903&amp;" "&amp;D1903</f>
        <v>US Natural Gas Physical</v>
      </c>
      <c r="B1903" s="208" t="str">
        <f aca="false">IF((LEFT(N1903,2)="US"),"US","")</f>
        <v>US</v>
      </c>
      <c r="C1903" s="208" t="str">
        <f aca="false">M1903</f>
        <v>Natural Gas</v>
      </c>
      <c r="D1903" s="208" t="str">
        <f aca="false">IF(ISNUMBER(FIND("Phy",N1903))=TRUE(),"Physical","Financial")</f>
        <v>Physical</v>
      </c>
      <c r="E1903" s="208" t="n">
        <f aca="false">IF(VLOOKUP(S1903,'DD-Lookup'!$J$6:$L$50,3,FALSE())="Monthly",(YEAR(AC1903)-YEAR(AB1903))*12+MONTH(AC1903)-MONTH(AB1903)+1,(AC1903-AB1903+1))</f>
        <v>1</v>
      </c>
      <c r="F1903" s="239" t="n">
        <f aca="false">E1903*SUM(P1903:Q1903)</f>
        <v>5409</v>
      </c>
      <c r="G1903" s="214" t="n">
        <v>1290245</v>
      </c>
      <c r="H1903" s="215" t="n">
        <v>37035.3675</v>
      </c>
      <c r="I1903" s="0" t="s">
        <v>1779</v>
      </c>
      <c r="M1903" s="0" t="s">
        <v>858</v>
      </c>
      <c r="N1903" s="0" t="s">
        <v>1305</v>
      </c>
      <c r="O1903" s="0" t="s">
        <v>1724</v>
      </c>
      <c r="P1903" s="216" t="n">
        <v>5409</v>
      </c>
      <c r="S1903" s="0" t="s">
        <v>1026</v>
      </c>
      <c r="T1903" s="0" t="s">
        <v>784</v>
      </c>
      <c r="U1903" s="218" t="n">
        <v>3.525</v>
      </c>
      <c r="V1903" s="0" t="s">
        <v>1820</v>
      </c>
      <c r="W1903" s="0" t="s">
        <v>1514</v>
      </c>
      <c r="X1903" s="0" t="s">
        <v>1535</v>
      </c>
      <c r="Y1903" s="0" t="s">
        <v>1310</v>
      </c>
      <c r="Z1903" s="0" t="s">
        <v>571</v>
      </c>
      <c r="AA1903" s="0" t="n">
        <v>807737</v>
      </c>
      <c r="AB1903" s="215" t="n">
        <v>37036.875</v>
      </c>
      <c r="AC1903" s="215" t="n">
        <v>37036.875</v>
      </c>
    </row>
    <row r="1904" customFormat="false" ht="12.75" hidden="false" customHeight="false" outlineLevel="0" collapsed="false">
      <c r="A1904" s="208" t="str">
        <f aca="false">B1904&amp;" "&amp;C1904&amp;" "&amp;D1904</f>
        <v> Natural Gas Physical</v>
      </c>
      <c r="B1904" s="208" t="str">
        <f aca="false">IF((LEFT(N1904,2)="US"),"US","")</f>
        <v/>
      </c>
      <c r="C1904" s="208" t="str">
        <f aca="false">M1904</f>
        <v>Natural Gas</v>
      </c>
      <c r="D1904" s="208" t="str">
        <f aca="false">IF(ISNUMBER(FIND("Phy",N1904))=TRUE(),"Physical","Financial")</f>
        <v>Physical</v>
      </c>
      <c r="E1904" s="208" t="n">
        <f aca="false">IF(VLOOKUP(S1904,'DD-Lookup'!$J$6:$L$50,3,FALSE())="Monthly",(YEAR(AC1904)-YEAR(AB1904))*12+MONTH(AC1904)-MONTH(AB1904)+1,(AC1904-AB1904+1))</f>
        <v>1</v>
      </c>
      <c r="F1904" s="239" t="n">
        <f aca="false">E1904*SUM(P1904:Q1904)</f>
        <v>10000</v>
      </c>
      <c r="G1904" s="214" t="n">
        <v>1290246</v>
      </c>
      <c r="H1904" s="215" t="n">
        <v>37035.3675462963</v>
      </c>
      <c r="I1904" s="0" t="s">
        <v>2040</v>
      </c>
      <c r="M1904" s="0" t="s">
        <v>858</v>
      </c>
      <c r="N1904" s="0" t="s">
        <v>2171</v>
      </c>
      <c r="O1904" s="0" t="s">
        <v>2223</v>
      </c>
      <c r="P1904" s="216" t="n">
        <v>10000</v>
      </c>
      <c r="S1904" s="0" t="s">
        <v>279</v>
      </c>
      <c r="T1904" s="0" t="s">
        <v>2173</v>
      </c>
      <c r="U1904" s="218" t="n">
        <v>5.69</v>
      </c>
      <c r="V1904" s="0" t="s">
        <v>2224</v>
      </c>
      <c r="W1904" s="0" t="s">
        <v>2225</v>
      </c>
      <c r="X1904" s="0" t="s">
        <v>2176</v>
      </c>
      <c r="Y1904" s="0" t="s">
        <v>1310</v>
      </c>
      <c r="Z1904" s="0" t="s">
        <v>628</v>
      </c>
      <c r="AA1904" s="0" t="n">
        <v>807738</v>
      </c>
      <c r="AB1904" s="215" t="n">
        <v>37035.875</v>
      </c>
      <c r="AC1904" s="215" t="n">
        <v>37035.875</v>
      </c>
    </row>
    <row r="1905" customFormat="false" ht="12.75" hidden="false" customHeight="false" outlineLevel="0" collapsed="false">
      <c r="A1905" s="208" t="str">
        <f aca="false">B1905&amp;" "&amp;C1905&amp;" "&amp;D1905</f>
        <v> Natural Gas Physical</v>
      </c>
      <c r="B1905" s="208" t="str">
        <f aca="false">IF((LEFT(N1905,2)="US"),"US","")</f>
        <v/>
      </c>
      <c r="C1905" s="208" t="str">
        <f aca="false">M1905</f>
        <v>Natural Gas</v>
      </c>
      <c r="D1905" s="208" t="str">
        <f aca="false">IF(ISNUMBER(FIND("Phy",N1905))=TRUE(),"Physical","Financial")</f>
        <v>Physical</v>
      </c>
      <c r="E1905" s="208" t="n">
        <f aca="false">IF(VLOOKUP(S1905,'DD-Lookup'!$J$6:$L$50,3,FALSE())="Monthly",(YEAR(AC1905)-YEAR(AB1905))*12+MONTH(AC1905)-MONTH(AB1905)+1,(AC1905-AB1905+1))</f>
        <v>1</v>
      </c>
      <c r="F1905" s="239" t="n">
        <f aca="false">E1905*SUM(P1905:Q1905)</f>
        <v>3128</v>
      </c>
      <c r="G1905" s="214" t="n">
        <v>1290247</v>
      </c>
      <c r="H1905" s="215" t="n">
        <v>37035.3675578704</v>
      </c>
      <c r="I1905" s="0" t="s">
        <v>2341</v>
      </c>
      <c r="M1905" s="0" t="s">
        <v>858</v>
      </c>
      <c r="N1905" s="0" t="s">
        <v>1334</v>
      </c>
      <c r="O1905" s="0" t="s">
        <v>1335</v>
      </c>
      <c r="P1905" s="216" t="n">
        <v>3128</v>
      </c>
      <c r="S1905" s="0" t="s">
        <v>1026</v>
      </c>
      <c r="T1905" s="0" t="s">
        <v>784</v>
      </c>
      <c r="U1905" s="218" t="n">
        <v>4.375</v>
      </c>
      <c r="V1905" s="0" t="s">
        <v>2342</v>
      </c>
      <c r="W1905" s="0" t="s">
        <v>1337</v>
      </c>
      <c r="X1905" s="0" t="s">
        <v>1338</v>
      </c>
      <c r="Y1905" s="0" t="s">
        <v>1310</v>
      </c>
      <c r="Z1905" s="0" t="s">
        <v>571</v>
      </c>
      <c r="AA1905" s="0" t="n">
        <v>807739</v>
      </c>
      <c r="AB1905" s="215" t="n">
        <v>37036.875</v>
      </c>
      <c r="AC1905" s="215" t="n">
        <v>37036.875</v>
      </c>
    </row>
    <row r="1906" customFormat="false" ht="12.75" hidden="false" customHeight="false" outlineLevel="0" collapsed="false">
      <c r="A1906" s="208" t="str">
        <f aca="false">B1906&amp;" "&amp;C1906&amp;" "&amp;D1906</f>
        <v>US Power Physical</v>
      </c>
      <c r="B1906" s="208" t="str">
        <f aca="false">IF((LEFT(N1906,2)="US"),"US","")</f>
        <v>US</v>
      </c>
      <c r="C1906" s="208" t="str">
        <f aca="false">M1906</f>
        <v>Power</v>
      </c>
      <c r="D1906" s="208" t="str">
        <f aca="false">IF(ISNUMBER(FIND("Phy",N1906))=TRUE(),"Physical","Financial")</f>
        <v>Physical</v>
      </c>
      <c r="E1906" s="208" t="n">
        <f aca="false">IF(VLOOKUP(S1906,'DD-Lookup'!$J$6:$L$50,3,FALSE())="Monthly",(YEAR(AC1906)-YEAR(AB1906))*12+MONTH(AC1906)-MONTH(AB1906)+1,(AC1906-AB1906+1))</f>
        <v>92</v>
      </c>
      <c r="F1906" s="239" t="n">
        <f aca="false">E1906*SUM(P1906:Q1906)</f>
        <v>4600</v>
      </c>
      <c r="G1906" s="214" t="n">
        <v>1290248</v>
      </c>
      <c r="H1906" s="215" t="n">
        <v>37035.3675578704</v>
      </c>
      <c r="I1906" s="0" t="s">
        <v>1248</v>
      </c>
      <c r="M1906" s="0" t="s">
        <v>67</v>
      </c>
      <c r="N1906" s="0" t="s">
        <v>1081</v>
      </c>
      <c r="O1906" s="0" t="s">
        <v>1395</v>
      </c>
      <c r="P1906" s="216" t="n">
        <v>50</v>
      </c>
      <c r="S1906" s="0" t="s">
        <v>930</v>
      </c>
      <c r="T1906" s="0" t="s">
        <v>784</v>
      </c>
      <c r="U1906" s="218" t="n">
        <v>40.25</v>
      </c>
      <c r="V1906" s="0" t="s">
        <v>1542</v>
      </c>
      <c r="W1906" s="0" t="s">
        <v>1228</v>
      </c>
      <c r="X1906" s="0" t="s">
        <v>1229</v>
      </c>
      <c r="Y1906" s="0" t="s">
        <v>1051</v>
      </c>
      <c r="Z1906" s="0" t="s">
        <v>618</v>
      </c>
      <c r="AA1906" s="0" t="n">
        <v>621440.1</v>
      </c>
      <c r="AB1906" s="215" t="n">
        <v>37165.875</v>
      </c>
      <c r="AC1906" s="215" t="n">
        <v>37256.875</v>
      </c>
    </row>
    <row r="1907" customFormat="false" ht="12.75" hidden="false" customHeight="false" outlineLevel="0" collapsed="false">
      <c r="A1907" s="208" t="str">
        <f aca="false">B1907&amp;" "&amp;C1907&amp;" "&amp;D1907</f>
        <v>US Natural Gas Financial</v>
      </c>
      <c r="B1907" s="208" t="str">
        <f aca="false">IF((LEFT(N1907,2)="US"),"US","")</f>
        <v>US</v>
      </c>
      <c r="C1907" s="208" t="str">
        <f aca="false">M1907</f>
        <v>Natural Gas</v>
      </c>
      <c r="D1907" s="208" t="str">
        <f aca="false">IF(ISNUMBER(FIND("Phy",N1907))=TRUE(),"Physical","Financial")</f>
        <v>Financial</v>
      </c>
      <c r="E1907" s="208" t="n">
        <f aca="false">IF(VLOOKUP(S1907,'DD-Lookup'!$J$6:$L$50,3,FALSE())="Monthly",(YEAR(AC1907)-YEAR(AB1907))*12+MONTH(AC1907)-MONTH(AB1907)+1,(AC1907-AB1907+1))</f>
        <v>151</v>
      </c>
      <c r="F1907" s="239" t="n">
        <f aca="false">E1907*SUM(P1907:Q1907)</f>
        <v>755000</v>
      </c>
      <c r="G1907" s="214" t="n">
        <v>1290249</v>
      </c>
      <c r="H1907" s="215" t="n">
        <v>37035.367650463</v>
      </c>
      <c r="I1907" s="0" t="s">
        <v>1023</v>
      </c>
      <c r="M1907" s="0" t="s">
        <v>858</v>
      </c>
      <c r="N1907" s="0" t="s">
        <v>1024</v>
      </c>
      <c r="O1907" s="0" t="s">
        <v>1289</v>
      </c>
      <c r="P1907" s="216" t="n">
        <v>5000</v>
      </c>
      <c r="S1907" s="0" t="s">
        <v>1026</v>
      </c>
      <c r="T1907" s="0" t="s">
        <v>784</v>
      </c>
      <c r="U1907" s="218" t="n">
        <v>4.68</v>
      </c>
      <c r="V1907" s="0" t="s">
        <v>2147</v>
      </c>
      <c r="W1907" s="0" t="s">
        <v>1028</v>
      </c>
      <c r="X1907" s="0" t="s">
        <v>1029</v>
      </c>
      <c r="Y1907" s="0" t="s">
        <v>838</v>
      </c>
      <c r="Z1907" s="0" t="s">
        <v>571</v>
      </c>
      <c r="AA1907" s="0" t="s">
        <v>2343</v>
      </c>
      <c r="AB1907" s="215" t="n">
        <v>37196</v>
      </c>
      <c r="AC1907" s="215" t="n">
        <v>37346</v>
      </c>
    </row>
    <row r="1908" customFormat="false" ht="12.75" hidden="false" customHeight="false" outlineLevel="0" collapsed="false">
      <c r="A1908" s="208" t="str">
        <f aca="false">B1908&amp;" "&amp;C1908&amp;" "&amp;D1908</f>
        <v>US Natural Gas Physical</v>
      </c>
      <c r="B1908" s="208" t="str">
        <f aca="false">IF((LEFT(N1908,2)="US"),"US","")</f>
        <v>US</v>
      </c>
      <c r="C1908" s="208" t="str">
        <f aca="false">M1908</f>
        <v>Natural Gas</v>
      </c>
      <c r="D1908" s="208" t="str">
        <f aca="false">IF(ISNUMBER(FIND("Phy",N1908))=TRUE(),"Physical","Financial")</f>
        <v>Physical</v>
      </c>
      <c r="E1908" s="208" t="n">
        <f aca="false">IF(VLOOKUP(S1908,'DD-Lookup'!$J$6:$L$50,3,FALSE())="Monthly",(YEAR(AC1908)-YEAR(AB1908))*12+MONTH(AC1908)-MONTH(AB1908)+1,(AC1908-AB1908+1))</f>
        <v>1</v>
      </c>
      <c r="F1908" s="239" t="n">
        <f aca="false">E1908*SUM(P1908:Q1908)</f>
        <v>5000</v>
      </c>
      <c r="G1908" s="214" t="n">
        <v>1290250</v>
      </c>
      <c r="H1908" s="215" t="n">
        <v>37035.367662037</v>
      </c>
      <c r="I1908" s="0" t="s">
        <v>2097</v>
      </c>
      <c r="M1908" s="0" t="s">
        <v>858</v>
      </c>
      <c r="N1908" s="0" t="s">
        <v>1305</v>
      </c>
      <c r="O1908" s="0" t="s">
        <v>1319</v>
      </c>
      <c r="Q1908" s="216" t="n">
        <v>5000</v>
      </c>
      <c r="S1908" s="0" t="s">
        <v>1026</v>
      </c>
      <c r="T1908" s="0" t="s">
        <v>784</v>
      </c>
      <c r="U1908" s="218" t="n">
        <v>4.0575</v>
      </c>
      <c r="V1908" s="0" t="s">
        <v>2123</v>
      </c>
      <c r="W1908" s="0" t="s">
        <v>1314</v>
      </c>
      <c r="X1908" s="0" t="s">
        <v>1315</v>
      </c>
      <c r="Y1908" s="0" t="s">
        <v>1310</v>
      </c>
      <c r="Z1908" s="0" t="s">
        <v>571</v>
      </c>
      <c r="AA1908" s="0" t="n">
        <v>807740</v>
      </c>
      <c r="AB1908" s="215" t="n">
        <v>37036.875</v>
      </c>
      <c r="AC1908" s="215" t="n">
        <v>37036.875</v>
      </c>
    </row>
    <row r="1909" customFormat="false" ht="12.75" hidden="false" customHeight="false" outlineLevel="0" collapsed="false">
      <c r="A1909" s="208" t="str">
        <f aca="false">B1909&amp;" "&amp;C1909&amp;" "&amp;D1909</f>
        <v>US Natural Gas Physical</v>
      </c>
      <c r="B1909" s="208" t="str">
        <f aca="false">IF((LEFT(N1909,2)="US"),"US","")</f>
        <v>US</v>
      </c>
      <c r="C1909" s="208" t="str">
        <f aca="false">M1909</f>
        <v>Natural Gas</v>
      </c>
      <c r="D1909" s="208" t="str">
        <f aca="false">IF(ISNUMBER(FIND("Phy",N1909))=TRUE(),"Physical","Financial")</f>
        <v>Physical</v>
      </c>
      <c r="E1909" s="208" t="n">
        <f aca="false">IF(VLOOKUP(S1909,'DD-Lookup'!$J$6:$L$50,3,FALSE())="Monthly",(YEAR(AC1909)-YEAR(AB1909))*12+MONTH(AC1909)-MONTH(AB1909)+1,(AC1909-AB1909+1))</f>
        <v>1</v>
      </c>
      <c r="F1909" s="239" t="n">
        <f aca="false">E1909*SUM(P1909:Q1909)</f>
        <v>10000</v>
      </c>
      <c r="G1909" s="214" t="n">
        <v>1290251</v>
      </c>
      <c r="H1909" s="215" t="n">
        <v>37035.3676967593</v>
      </c>
      <c r="I1909" s="0" t="s">
        <v>1183</v>
      </c>
      <c r="M1909" s="0" t="s">
        <v>858</v>
      </c>
      <c r="N1909" s="0" t="s">
        <v>1305</v>
      </c>
      <c r="O1909" s="0" t="s">
        <v>1306</v>
      </c>
      <c r="Q1909" s="216" t="n">
        <v>10000</v>
      </c>
      <c r="S1909" s="0" t="s">
        <v>1026</v>
      </c>
      <c r="T1909" s="0" t="s">
        <v>784</v>
      </c>
      <c r="U1909" s="218" t="n">
        <v>4.2113</v>
      </c>
      <c r="V1909" s="0" t="s">
        <v>1413</v>
      </c>
      <c r="W1909" s="0" t="s">
        <v>1308</v>
      </c>
      <c r="X1909" s="0" t="s">
        <v>1309</v>
      </c>
      <c r="Y1909" s="0" t="s">
        <v>1310</v>
      </c>
      <c r="Z1909" s="0" t="s">
        <v>571</v>
      </c>
      <c r="AA1909" s="0" t="n">
        <v>807742</v>
      </c>
      <c r="AB1909" s="215" t="n">
        <v>37036.875</v>
      </c>
      <c r="AC1909" s="215" t="n">
        <v>37036.875</v>
      </c>
    </row>
    <row r="1910" customFormat="false" ht="12.75" hidden="false" customHeight="false" outlineLevel="0" collapsed="false">
      <c r="A1910" s="208" t="str">
        <f aca="false">B1910&amp;" "&amp;C1910&amp;" "&amp;D1910</f>
        <v>US Natural Gas Physical</v>
      </c>
      <c r="B1910" s="208" t="str">
        <f aca="false">IF((LEFT(N1910,2)="US"),"US","")</f>
        <v>US</v>
      </c>
      <c r="C1910" s="208" t="str">
        <f aca="false">M1910</f>
        <v>Natural Gas</v>
      </c>
      <c r="D1910" s="208" t="str">
        <f aca="false">IF(ISNUMBER(FIND("Phy",N1910))=TRUE(),"Physical","Financial")</f>
        <v>Physical</v>
      </c>
      <c r="E1910" s="208" t="n">
        <f aca="false">IF(VLOOKUP(S1910,'DD-Lookup'!$J$6:$L$50,3,FALSE())="Monthly",(YEAR(AC1910)-YEAR(AB1910))*12+MONTH(AC1910)-MONTH(AB1910)+1,(AC1910-AB1910+1))</f>
        <v>1</v>
      </c>
      <c r="F1910" s="239" t="n">
        <f aca="false">E1910*SUM(P1910:Q1910)</f>
        <v>5000</v>
      </c>
      <c r="G1910" s="214" t="n">
        <v>1290252</v>
      </c>
      <c r="H1910" s="215" t="n">
        <v>37035.3676967593</v>
      </c>
      <c r="I1910" s="0" t="s">
        <v>1059</v>
      </c>
      <c r="M1910" s="0" t="s">
        <v>858</v>
      </c>
      <c r="N1910" s="0" t="s">
        <v>1305</v>
      </c>
      <c r="O1910" s="0" t="s">
        <v>1529</v>
      </c>
      <c r="P1910" s="216" t="n">
        <v>5000</v>
      </c>
      <c r="S1910" s="0" t="s">
        <v>1026</v>
      </c>
      <c r="T1910" s="0" t="s">
        <v>784</v>
      </c>
      <c r="U1910" s="218" t="n">
        <v>4.425</v>
      </c>
      <c r="V1910" s="0" t="s">
        <v>2344</v>
      </c>
      <c r="W1910" s="0" t="s">
        <v>1531</v>
      </c>
      <c r="X1910" s="0" t="s">
        <v>1532</v>
      </c>
      <c r="Y1910" s="0" t="s">
        <v>1310</v>
      </c>
      <c r="Z1910" s="0" t="s">
        <v>571</v>
      </c>
      <c r="AA1910" s="0" t="n">
        <v>807741</v>
      </c>
      <c r="AB1910" s="215" t="n">
        <v>37036.875</v>
      </c>
      <c r="AC1910" s="215" t="n">
        <v>37036.875</v>
      </c>
    </row>
    <row r="1911" customFormat="false" ht="12.75" hidden="false" customHeight="false" outlineLevel="0" collapsed="false">
      <c r="A1911" s="208" t="str">
        <f aca="false">B1911&amp;" "&amp;C1911&amp;" "&amp;D1911</f>
        <v>US Natural Gas Physical</v>
      </c>
      <c r="B1911" s="208" t="str">
        <f aca="false">IF((LEFT(N1911,2)="US"),"US","")</f>
        <v>US</v>
      </c>
      <c r="C1911" s="208" t="str">
        <f aca="false">M1911</f>
        <v>Natural Gas</v>
      </c>
      <c r="D1911" s="208" t="str">
        <f aca="false">IF(ISNUMBER(FIND("Phy",N1911))=TRUE(),"Physical","Financial")</f>
        <v>Physical</v>
      </c>
      <c r="E1911" s="208" t="n">
        <f aca="false">IF(VLOOKUP(S1911,'DD-Lookup'!$J$6:$L$50,3,FALSE())="Monthly",(YEAR(AC1911)-YEAR(AB1911))*12+MONTH(AC1911)-MONTH(AB1911)+1,(AC1911-AB1911+1))</f>
        <v>1</v>
      </c>
      <c r="F1911" s="239" t="n">
        <f aca="false">E1911*SUM(P1911:Q1911)</f>
        <v>2940</v>
      </c>
      <c r="G1911" s="214" t="n">
        <v>1290253</v>
      </c>
      <c r="H1911" s="215" t="n">
        <v>37035.3677083333</v>
      </c>
      <c r="I1911" s="0" t="s">
        <v>1452</v>
      </c>
      <c r="M1911" s="0" t="s">
        <v>858</v>
      </c>
      <c r="N1911" s="0" t="s">
        <v>1305</v>
      </c>
      <c r="O1911" s="0" t="s">
        <v>1533</v>
      </c>
      <c r="Q1911" s="216" t="n">
        <v>2940</v>
      </c>
      <c r="S1911" s="0" t="s">
        <v>1026</v>
      </c>
      <c r="T1911" s="0" t="s">
        <v>784</v>
      </c>
      <c r="U1911" s="218" t="n">
        <v>4.05</v>
      </c>
      <c r="V1911" s="0" t="s">
        <v>2345</v>
      </c>
      <c r="W1911" s="0" t="s">
        <v>1514</v>
      </c>
      <c r="X1911" s="0" t="s">
        <v>1535</v>
      </c>
      <c r="Y1911" s="0" t="s">
        <v>1310</v>
      </c>
      <c r="Z1911" s="0" t="s">
        <v>571</v>
      </c>
      <c r="AA1911" s="0" t="n">
        <v>807743</v>
      </c>
      <c r="AB1911" s="215" t="n">
        <v>37036.875</v>
      </c>
      <c r="AC1911" s="215" t="n">
        <v>37036.875</v>
      </c>
    </row>
    <row r="1912" customFormat="false" ht="12.75" hidden="false" customHeight="false" outlineLevel="0" collapsed="false">
      <c r="A1912" s="208" t="str">
        <f aca="false">B1912&amp;" "&amp;C1912&amp;" "&amp;D1912</f>
        <v>US Crude Financial</v>
      </c>
      <c r="B1912" s="208" t="str">
        <f aca="false">IF((LEFT(N1912,2)="US"),"US","")</f>
        <v>US</v>
      </c>
      <c r="C1912" s="208" t="str">
        <f aca="false">M1912</f>
        <v>Crude</v>
      </c>
      <c r="D1912" s="208" t="str">
        <f aca="false">IF(ISNUMBER(FIND("Phy",N1912))=TRUE(),"Physical","Financial")</f>
        <v>Financial</v>
      </c>
      <c r="E1912" s="208" t="n">
        <f aca="false">IF(VLOOKUP(S1912,'DD-Lookup'!$J$6:$L$50,3,FALSE())="Monthly",(YEAR(AC1912)-YEAR(AB1912))*12+MONTH(AC1912)-MONTH(AB1912)+1,(AC1912-AB1912+1))</f>
        <v>1</v>
      </c>
      <c r="F1912" s="239" t="n">
        <f aca="false">E1912*SUM(P1912:Q1912)</f>
        <v>50000</v>
      </c>
      <c r="G1912" s="214" t="n">
        <v>1290255</v>
      </c>
      <c r="H1912" s="215" t="n">
        <v>37035.3677199074</v>
      </c>
      <c r="I1912" s="0" t="s">
        <v>1376</v>
      </c>
      <c r="M1912" s="0" t="s">
        <v>97</v>
      </c>
      <c r="N1912" s="0" t="s">
        <v>841</v>
      </c>
      <c r="O1912" s="0" t="s">
        <v>842</v>
      </c>
      <c r="P1912" s="216" t="n">
        <v>50000</v>
      </c>
      <c r="S1912" s="0" t="s">
        <v>843</v>
      </c>
      <c r="T1912" s="0" t="s">
        <v>784</v>
      </c>
      <c r="U1912" s="218" t="n">
        <v>29.6</v>
      </c>
      <c r="V1912" s="0" t="s">
        <v>1377</v>
      </c>
      <c r="W1912" s="0" t="s">
        <v>845</v>
      </c>
      <c r="X1912" s="0" t="s">
        <v>846</v>
      </c>
      <c r="Y1912" s="0" t="s">
        <v>847</v>
      </c>
      <c r="Z1912" s="0" t="s">
        <v>571</v>
      </c>
      <c r="AA1912" s="0" t="n">
        <v>106907</v>
      </c>
      <c r="AB1912" s="215" t="n">
        <v>37073</v>
      </c>
      <c r="AC1912" s="215" t="n">
        <v>37103</v>
      </c>
    </row>
    <row r="1913" customFormat="false" ht="12.75" hidden="false" customHeight="false" outlineLevel="0" collapsed="false">
      <c r="A1913" s="208" t="str">
        <f aca="false">B1913&amp;" "&amp;C1913&amp;" "&amp;D1913</f>
        <v>US Natural Gas Physical</v>
      </c>
      <c r="B1913" s="208" t="str">
        <f aca="false">IF((LEFT(N1913,2)="US"),"US","")</f>
        <v>US</v>
      </c>
      <c r="C1913" s="208" t="str">
        <f aca="false">M1913</f>
        <v>Natural Gas</v>
      </c>
      <c r="D1913" s="208" t="str">
        <f aca="false">IF(ISNUMBER(FIND("Phy",N1913))=TRUE(),"Physical","Financial")</f>
        <v>Physical</v>
      </c>
      <c r="E1913" s="208" t="n">
        <f aca="false">IF(VLOOKUP(S1913,'DD-Lookup'!$J$6:$L$50,3,FALSE())="Monthly",(YEAR(AC1913)-YEAR(AB1913))*12+MONTH(AC1913)-MONTH(AB1913)+1,(AC1913-AB1913+1))</f>
        <v>1</v>
      </c>
      <c r="F1913" s="239" t="n">
        <f aca="false">E1913*SUM(P1913:Q1913)</f>
        <v>5000</v>
      </c>
      <c r="G1913" s="214" t="n">
        <v>1290256</v>
      </c>
      <c r="H1913" s="215" t="n">
        <v>37035.3677430556</v>
      </c>
      <c r="I1913" s="0" t="s">
        <v>1107</v>
      </c>
      <c r="M1913" s="0" t="s">
        <v>858</v>
      </c>
      <c r="N1913" s="0" t="s">
        <v>1305</v>
      </c>
      <c r="O1913" s="0" t="s">
        <v>1498</v>
      </c>
      <c r="Q1913" s="216" t="n">
        <v>5000</v>
      </c>
      <c r="S1913" s="0" t="s">
        <v>1026</v>
      </c>
      <c r="T1913" s="0" t="s">
        <v>784</v>
      </c>
      <c r="U1913" s="218" t="n">
        <v>4.475</v>
      </c>
      <c r="V1913" s="0" t="s">
        <v>1897</v>
      </c>
      <c r="W1913" s="0" t="s">
        <v>1388</v>
      </c>
      <c r="X1913" s="0" t="s">
        <v>1389</v>
      </c>
      <c r="Y1913" s="0" t="s">
        <v>1310</v>
      </c>
      <c r="Z1913" s="0" t="s">
        <v>571</v>
      </c>
      <c r="AA1913" s="0" t="n">
        <v>807744</v>
      </c>
      <c r="AB1913" s="215" t="n">
        <v>37036.875</v>
      </c>
      <c r="AC1913" s="215" t="n">
        <v>37036.875</v>
      </c>
    </row>
    <row r="1914" customFormat="false" ht="12.75" hidden="false" customHeight="false" outlineLevel="0" collapsed="false">
      <c r="A1914" s="208" t="str">
        <f aca="false">B1914&amp;" "&amp;C1914&amp;" "&amp;D1914</f>
        <v>US Natural Gas Financial</v>
      </c>
      <c r="B1914" s="208" t="str">
        <f aca="false">IF((LEFT(N1914,2)="US"),"US","")</f>
        <v>US</v>
      </c>
      <c r="C1914" s="208" t="str">
        <f aca="false">M1914</f>
        <v>Natural Gas</v>
      </c>
      <c r="D1914" s="208" t="str">
        <f aca="false">IF(ISNUMBER(FIND("Phy",N1914))=TRUE(),"Physical","Financial")</f>
        <v>Financial</v>
      </c>
      <c r="E1914" s="208" t="n">
        <f aca="false">IF(VLOOKUP(S1914,'DD-Lookup'!$J$6:$L$50,3,FALSE())="Monthly",(YEAR(AC1914)-YEAR(AB1914))*12+MONTH(AC1914)-MONTH(AB1914)+1,(AC1914-AB1914+1))</f>
        <v>30</v>
      </c>
      <c r="F1914" s="239" t="n">
        <f aca="false">E1914*SUM(P1914:Q1914)</f>
        <v>60000</v>
      </c>
      <c r="G1914" s="214" t="n">
        <v>1290257</v>
      </c>
      <c r="H1914" s="215" t="n">
        <v>37035.3677777778</v>
      </c>
      <c r="I1914" s="0" t="s">
        <v>1622</v>
      </c>
      <c r="M1914" s="0" t="s">
        <v>858</v>
      </c>
      <c r="N1914" s="0" t="s">
        <v>1482</v>
      </c>
      <c r="O1914" s="0" t="s">
        <v>2346</v>
      </c>
      <c r="Q1914" s="216" t="n">
        <v>2000</v>
      </c>
      <c r="S1914" s="0" t="s">
        <v>1026</v>
      </c>
      <c r="T1914" s="0" t="s">
        <v>784</v>
      </c>
      <c r="U1914" s="218" t="n">
        <v>0.0925</v>
      </c>
      <c r="V1914" s="0" t="s">
        <v>2347</v>
      </c>
      <c r="W1914" s="0" t="s">
        <v>2101</v>
      </c>
      <c r="X1914" s="0" t="s">
        <v>2102</v>
      </c>
      <c r="Y1914" s="0" t="s">
        <v>838</v>
      </c>
      <c r="Z1914" s="0" t="s">
        <v>571</v>
      </c>
      <c r="AA1914" s="0" t="s">
        <v>2348</v>
      </c>
      <c r="AB1914" s="215" t="n">
        <v>37043.875</v>
      </c>
      <c r="AC1914" s="215" t="n">
        <v>37072.875</v>
      </c>
    </row>
    <row r="1915" customFormat="false" ht="12.75" hidden="false" customHeight="false" outlineLevel="0" collapsed="false">
      <c r="A1915" s="208" t="str">
        <f aca="false">B1915&amp;" "&amp;C1915&amp;" "&amp;D1915</f>
        <v>US Natural Gas Physical</v>
      </c>
      <c r="B1915" s="208" t="str">
        <f aca="false">IF((LEFT(N1915,2)="US"),"US","")</f>
        <v>US</v>
      </c>
      <c r="C1915" s="208" t="str">
        <f aca="false">M1915</f>
        <v>Natural Gas</v>
      </c>
      <c r="D1915" s="208" t="str">
        <f aca="false">IF(ISNUMBER(FIND("Phy",N1915))=TRUE(),"Physical","Financial")</f>
        <v>Physical</v>
      </c>
      <c r="E1915" s="208" t="n">
        <f aca="false">IF(VLOOKUP(S1915,'DD-Lookup'!$J$6:$L$50,3,FALSE())="Monthly",(YEAR(AC1915)-YEAR(AB1915))*12+MONTH(AC1915)-MONTH(AB1915)+1,(AC1915-AB1915+1))</f>
        <v>1</v>
      </c>
      <c r="F1915" s="239" t="n">
        <f aca="false">E1915*SUM(P1915:Q1915)</f>
        <v>5000</v>
      </c>
      <c r="G1915" s="214" t="n">
        <v>1290260</v>
      </c>
      <c r="H1915" s="215" t="n">
        <v>37035.3678703704</v>
      </c>
      <c r="I1915" s="0" t="s">
        <v>593</v>
      </c>
      <c r="M1915" s="0" t="s">
        <v>858</v>
      </c>
      <c r="N1915" s="0" t="s">
        <v>1305</v>
      </c>
      <c r="O1915" s="0" t="s">
        <v>1382</v>
      </c>
      <c r="P1915" s="216" t="n">
        <v>5000</v>
      </c>
      <c r="S1915" s="0" t="s">
        <v>1026</v>
      </c>
      <c r="T1915" s="0" t="s">
        <v>784</v>
      </c>
      <c r="U1915" s="218" t="n">
        <v>4.03</v>
      </c>
      <c r="V1915" s="0" t="s">
        <v>1424</v>
      </c>
      <c r="W1915" s="0" t="s">
        <v>1314</v>
      </c>
      <c r="X1915" s="0" t="s">
        <v>1315</v>
      </c>
      <c r="Y1915" s="0" t="s">
        <v>1310</v>
      </c>
      <c r="Z1915" s="0" t="s">
        <v>571</v>
      </c>
      <c r="AA1915" s="0" t="n">
        <v>807745</v>
      </c>
      <c r="AB1915" s="215" t="n">
        <v>37036.875</v>
      </c>
      <c r="AC1915" s="215" t="n">
        <v>37036.875</v>
      </c>
    </row>
    <row r="1916" customFormat="false" ht="12.75" hidden="false" customHeight="false" outlineLevel="0" collapsed="false">
      <c r="A1916" s="208" t="str">
        <f aca="false">B1916&amp;" "&amp;C1916&amp;" "&amp;D1916</f>
        <v>US Natural Gas Physical</v>
      </c>
      <c r="B1916" s="208" t="str">
        <f aca="false">IF((LEFT(N1916,2)="US"),"US","")</f>
        <v>US</v>
      </c>
      <c r="C1916" s="208" t="str">
        <f aca="false">M1916</f>
        <v>Natural Gas</v>
      </c>
      <c r="D1916" s="208" t="str">
        <f aca="false">IF(ISNUMBER(FIND("Phy",N1916))=TRUE(),"Physical","Financial")</f>
        <v>Physical</v>
      </c>
      <c r="E1916" s="208" t="n">
        <f aca="false">IF(VLOOKUP(S1916,'DD-Lookup'!$J$6:$L$50,3,FALSE())="Monthly",(YEAR(AC1916)-YEAR(AB1916))*12+MONTH(AC1916)-MONTH(AB1916)+1,(AC1916-AB1916+1))</f>
        <v>1</v>
      </c>
      <c r="F1916" s="239" t="n">
        <f aca="false">E1916*SUM(P1916:Q1916)</f>
        <v>10000</v>
      </c>
      <c r="G1916" s="214" t="n">
        <v>1290261</v>
      </c>
      <c r="H1916" s="215" t="n">
        <v>37035.3679166667</v>
      </c>
      <c r="I1916" s="0" t="s">
        <v>1399</v>
      </c>
      <c r="M1916" s="0" t="s">
        <v>858</v>
      </c>
      <c r="N1916" s="0" t="s">
        <v>1305</v>
      </c>
      <c r="O1916" s="0" t="s">
        <v>1313</v>
      </c>
      <c r="P1916" s="216" t="n">
        <v>10000</v>
      </c>
      <c r="S1916" s="0" t="s">
        <v>1026</v>
      </c>
      <c r="T1916" s="0" t="s">
        <v>784</v>
      </c>
      <c r="U1916" s="218" t="n">
        <v>4.0925</v>
      </c>
      <c r="V1916" s="0" t="s">
        <v>1441</v>
      </c>
      <c r="W1916" s="0" t="s">
        <v>1314</v>
      </c>
      <c r="X1916" s="0" t="s">
        <v>1315</v>
      </c>
      <c r="Y1916" s="0" t="s">
        <v>1310</v>
      </c>
      <c r="Z1916" s="0" t="s">
        <v>571</v>
      </c>
      <c r="AA1916" s="0" t="n">
        <v>807746</v>
      </c>
      <c r="AB1916" s="215" t="n">
        <v>37036.875</v>
      </c>
      <c r="AC1916" s="215" t="n">
        <v>37036.875</v>
      </c>
    </row>
    <row r="1917" customFormat="false" ht="12.75" hidden="false" customHeight="false" outlineLevel="0" collapsed="false">
      <c r="A1917" s="208" t="str">
        <f aca="false">B1917&amp;" "&amp;C1917&amp;" "&amp;D1917</f>
        <v>US Natural Gas Financial</v>
      </c>
      <c r="B1917" s="208" t="str">
        <f aca="false">IF((LEFT(N1917,2)="US"),"US","")</f>
        <v>US</v>
      </c>
      <c r="C1917" s="208" t="str">
        <f aca="false">M1917</f>
        <v>Natural Gas</v>
      </c>
      <c r="D1917" s="208" t="str">
        <f aca="false">IF(ISNUMBER(FIND("Phy",N1917))=TRUE(),"Physical","Financial")</f>
        <v>Financial</v>
      </c>
      <c r="E1917" s="208" t="n">
        <f aca="false">IF(VLOOKUP(S1917,'DD-Lookup'!$J$6:$L$50,3,FALSE())="Monthly",(YEAR(AC1917)-YEAR(AB1917))*12+MONTH(AC1917)-MONTH(AB1917)+1,(AC1917-AB1917+1))</f>
        <v>7</v>
      </c>
      <c r="F1917" s="239" t="n">
        <f aca="false">E1917*SUM(P1917:Q1917)</f>
        <v>70000</v>
      </c>
      <c r="G1917" s="214" t="n">
        <v>1290262</v>
      </c>
      <c r="H1917" s="215" t="n">
        <v>37035.3679282407</v>
      </c>
      <c r="I1917" s="0" t="s">
        <v>1399</v>
      </c>
      <c r="M1917" s="0" t="s">
        <v>858</v>
      </c>
      <c r="N1917" s="0" t="s">
        <v>1024</v>
      </c>
      <c r="O1917" s="0" t="s">
        <v>1404</v>
      </c>
      <c r="P1917" s="216" t="n">
        <v>10000</v>
      </c>
      <c r="S1917" s="0" t="s">
        <v>1026</v>
      </c>
      <c r="T1917" s="0" t="s">
        <v>784</v>
      </c>
      <c r="U1917" s="218" t="n">
        <v>4.14</v>
      </c>
      <c r="V1917" s="0" t="s">
        <v>1400</v>
      </c>
      <c r="W1917" s="0" t="s">
        <v>1406</v>
      </c>
      <c r="X1917" s="0" t="s">
        <v>1407</v>
      </c>
      <c r="Y1917" s="0" t="s">
        <v>838</v>
      </c>
      <c r="Z1917" s="0" t="s">
        <v>571</v>
      </c>
      <c r="AA1917" s="0" t="s">
        <v>2349</v>
      </c>
      <c r="AB1917" s="215" t="n">
        <v>37036.875</v>
      </c>
      <c r="AC1917" s="215" t="n">
        <v>37042.875</v>
      </c>
    </row>
    <row r="1918" customFormat="false" ht="12.75" hidden="false" customHeight="false" outlineLevel="0" collapsed="false">
      <c r="A1918" s="208" t="str">
        <f aca="false">B1918&amp;" "&amp;C1918&amp;" "&amp;D1918</f>
        <v>US Natural Gas Physical</v>
      </c>
      <c r="B1918" s="208" t="str">
        <f aca="false">IF((LEFT(N1918,2)="US"),"US","")</f>
        <v>US</v>
      </c>
      <c r="C1918" s="208" t="str">
        <f aca="false">M1918</f>
        <v>Natural Gas</v>
      </c>
      <c r="D1918" s="208" t="str">
        <f aca="false">IF(ISNUMBER(FIND("Phy",N1918))=TRUE(),"Physical","Financial")</f>
        <v>Physical</v>
      </c>
      <c r="E1918" s="208" t="n">
        <f aca="false">IF(VLOOKUP(S1918,'DD-Lookup'!$J$6:$L$50,3,FALSE())="Monthly",(YEAR(AC1918)-YEAR(AB1918))*12+MONTH(AC1918)-MONTH(AB1918)+1,(AC1918-AB1918+1))</f>
        <v>1</v>
      </c>
      <c r="F1918" s="239" t="n">
        <f aca="false">E1918*SUM(P1918:Q1918)</f>
        <v>10000</v>
      </c>
      <c r="G1918" s="214" t="n">
        <v>1290264</v>
      </c>
      <c r="H1918" s="215" t="n">
        <v>37035.3679398148</v>
      </c>
      <c r="I1918" s="0" t="s">
        <v>593</v>
      </c>
      <c r="M1918" s="0" t="s">
        <v>858</v>
      </c>
      <c r="N1918" s="0" t="s">
        <v>1305</v>
      </c>
      <c r="O1918" s="0" t="s">
        <v>1533</v>
      </c>
      <c r="P1918" s="216" t="n">
        <v>10000</v>
      </c>
      <c r="S1918" s="0" t="s">
        <v>1026</v>
      </c>
      <c r="T1918" s="0" t="s">
        <v>784</v>
      </c>
      <c r="U1918" s="218" t="n">
        <v>4.025</v>
      </c>
      <c r="V1918" s="0" t="s">
        <v>1534</v>
      </c>
      <c r="W1918" s="0" t="s">
        <v>1514</v>
      </c>
      <c r="X1918" s="0" t="s">
        <v>1535</v>
      </c>
      <c r="Y1918" s="0" t="s">
        <v>1310</v>
      </c>
      <c r="Z1918" s="0" t="s">
        <v>571</v>
      </c>
      <c r="AA1918" s="0" t="n">
        <v>807747</v>
      </c>
      <c r="AB1918" s="215" t="n">
        <v>37036.875</v>
      </c>
      <c r="AC1918" s="215" t="n">
        <v>37036.875</v>
      </c>
    </row>
    <row r="1919" customFormat="false" ht="12.75" hidden="false" customHeight="false" outlineLevel="0" collapsed="false">
      <c r="A1919" s="208" t="str">
        <f aca="false">B1919&amp;" "&amp;C1919&amp;" "&amp;D1919</f>
        <v>US Crude Financial</v>
      </c>
      <c r="B1919" s="208" t="str">
        <f aca="false">IF((LEFT(N1919,2)="US"),"US","")</f>
        <v>US</v>
      </c>
      <c r="C1919" s="208" t="str">
        <f aca="false">M1919</f>
        <v>Crude</v>
      </c>
      <c r="D1919" s="208" t="str">
        <f aca="false">IF(ISNUMBER(FIND("Phy",N1919))=TRUE(),"Physical","Financial")</f>
        <v>Financial</v>
      </c>
      <c r="E1919" s="208" t="n">
        <f aca="false">IF(VLOOKUP(S1919,'DD-Lookup'!$J$6:$L$50,3,FALSE())="Monthly",(YEAR(AC1919)-YEAR(AB1919))*12+MONTH(AC1919)-MONTH(AB1919)+1,(AC1919-AB1919+1))</f>
        <v>1</v>
      </c>
      <c r="F1919" s="239" t="n">
        <f aca="false">E1919*SUM(P1919:Q1919)</f>
        <v>10000</v>
      </c>
      <c r="G1919" s="214" t="n">
        <v>1290263</v>
      </c>
      <c r="H1919" s="215" t="n">
        <v>37035.3679398148</v>
      </c>
      <c r="I1919" s="0" t="s">
        <v>1376</v>
      </c>
      <c r="M1919" s="0" t="s">
        <v>97</v>
      </c>
      <c r="N1919" s="0" t="s">
        <v>841</v>
      </c>
      <c r="O1919" s="0" t="s">
        <v>842</v>
      </c>
      <c r="P1919" s="216" t="n">
        <v>10000</v>
      </c>
      <c r="S1919" s="0" t="s">
        <v>843</v>
      </c>
      <c r="T1919" s="0" t="s">
        <v>784</v>
      </c>
      <c r="U1919" s="218" t="n">
        <v>29.58</v>
      </c>
      <c r="V1919" s="0" t="s">
        <v>2312</v>
      </c>
      <c r="W1919" s="0" t="s">
        <v>845</v>
      </c>
      <c r="X1919" s="0" t="s">
        <v>846</v>
      </c>
      <c r="Y1919" s="0" t="s">
        <v>847</v>
      </c>
      <c r="Z1919" s="0" t="s">
        <v>571</v>
      </c>
      <c r="AA1919" s="0" t="n">
        <v>106911</v>
      </c>
      <c r="AB1919" s="215" t="n">
        <v>37073</v>
      </c>
      <c r="AC1919" s="215" t="n">
        <v>37103</v>
      </c>
    </row>
    <row r="1920" customFormat="false" ht="12.75" hidden="false" customHeight="false" outlineLevel="0" collapsed="false">
      <c r="A1920" s="208" t="str">
        <f aca="false">B1920&amp;" "&amp;C1920&amp;" "&amp;D1920</f>
        <v>US Natural Gas Financial</v>
      </c>
      <c r="B1920" s="208" t="str">
        <f aca="false">IF((LEFT(N1920,2)="US"),"US","")</f>
        <v>US</v>
      </c>
      <c r="C1920" s="208" t="str">
        <f aca="false">M1920</f>
        <v>Natural Gas</v>
      </c>
      <c r="D1920" s="208" t="str">
        <f aca="false">IF(ISNUMBER(FIND("Phy",N1920))=TRUE(),"Physical","Financial")</f>
        <v>Financial</v>
      </c>
      <c r="E1920" s="208" t="n">
        <f aca="false">IF(VLOOKUP(S1920,'DD-Lookup'!$J$6:$L$50,3,FALSE())="Monthly",(YEAR(AC1920)-YEAR(AB1920))*12+MONTH(AC1920)-MONTH(AB1920)+1,(AC1920-AB1920+1))</f>
        <v>30</v>
      </c>
      <c r="F1920" s="239" t="n">
        <f aca="false">E1920*SUM(P1920:Q1920)</f>
        <v>450000</v>
      </c>
      <c r="G1920" s="214" t="n">
        <v>1290267</v>
      </c>
      <c r="H1920" s="215" t="n">
        <v>37035.3679861111</v>
      </c>
      <c r="I1920" s="0" t="s">
        <v>1059</v>
      </c>
      <c r="M1920" s="0" t="s">
        <v>858</v>
      </c>
      <c r="N1920" s="0" t="s">
        <v>1024</v>
      </c>
      <c r="O1920" s="0" t="s">
        <v>1025</v>
      </c>
      <c r="P1920" s="216" t="n">
        <v>15000</v>
      </c>
      <c r="S1920" s="0" t="s">
        <v>1026</v>
      </c>
      <c r="T1920" s="0" t="s">
        <v>784</v>
      </c>
      <c r="U1920" s="218" t="n">
        <v>4.185</v>
      </c>
      <c r="V1920" s="0" t="s">
        <v>2162</v>
      </c>
      <c r="W1920" s="0" t="s">
        <v>1028</v>
      </c>
      <c r="X1920" s="0" t="s">
        <v>1029</v>
      </c>
      <c r="Y1920" s="0" t="s">
        <v>838</v>
      </c>
      <c r="Z1920" s="0" t="s">
        <v>571</v>
      </c>
      <c r="AA1920" s="0" t="s">
        <v>2350</v>
      </c>
      <c r="AB1920" s="215" t="n">
        <v>37043.875</v>
      </c>
      <c r="AC1920" s="215" t="n">
        <v>37072.875</v>
      </c>
    </row>
    <row r="1921" customFormat="false" ht="12.75" hidden="false" customHeight="false" outlineLevel="0" collapsed="false">
      <c r="A1921" s="208" t="str">
        <f aca="false">B1921&amp;" "&amp;C1921&amp;" "&amp;D1921</f>
        <v>US Natural Gas Physical</v>
      </c>
      <c r="B1921" s="208" t="str">
        <f aca="false">IF((LEFT(N1921,2)="US"),"US","")</f>
        <v>US</v>
      </c>
      <c r="C1921" s="208" t="str">
        <f aca="false">M1921</f>
        <v>Natural Gas</v>
      </c>
      <c r="D1921" s="208" t="str">
        <f aca="false">IF(ISNUMBER(FIND("Phy",N1921))=TRUE(),"Physical","Financial")</f>
        <v>Physical</v>
      </c>
      <c r="E1921" s="208" t="n">
        <f aca="false">IF(VLOOKUP(S1921,'DD-Lookup'!$J$6:$L$50,3,FALSE())="Monthly",(YEAR(AC1921)-YEAR(AB1921))*12+MONTH(AC1921)-MONTH(AB1921)+1,(AC1921-AB1921+1))</f>
        <v>1</v>
      </c>
      <c r="F1921" s="239" t="n">
        <f aca="false">E1921*SUM(P1921:Q1921)</f>
        <v>10000</v>
      </c>
      <c r="G1921" s="214" t="n">
        <v>1290266</v>
      </c>
      <c r="H1921" s="215" t="n">
        <v>37035.3679861111</v>
      </c>
      <c r="I1921" s="0" t="s">
        <v>1399</v>
      </c>
      <c r="M1921" s="0" t="s">
        <v>858</v>
      </c>
      <c r="N1921" s="0" t="s">
        <v>1305</v>
      </c>
      <c r="O1921" s="0" t="s">
        <v>1313</v>
      </c>
      <c r="P1921" s="216" t="n">
        <v>10000</v>
      </c>
      <c r="S1921" s="0" t="s">
        <v>1026</v>
      </c>
      <c r="T1921" s="0" t="s">
        <v>784</v>
      </c>
      <c r="U1921" s="218" t="n">
        <v>4.09</v>
      </c>
      <c r="V1921" s="0" t="s">
        <v>1441</v>
      </c>
      <c r="W1921" s="0" t="s">
        <v>1314</v>
      </c>
      <c r="X1921" s="0" t="s">
        <v>1315</v>
      </c>
      <c r="Y1921" s="0" t="s">
        <v>1310</v>
      </c>
      <c r="Z1921" s="0" t="s">
        <v>571</v>
      </c>
      <c r="AA1921" s="0" t="n">
        <v>807749</v>
      </c>
      <c r="AB1921" s="215" t="n">
        <v>37036.875</v>
      </c>
      <c r="AC1921" s="215" t="n">
        <v>37036.875</v>
      </c>
    </row>
    <row r="1922" customFormat="false" ht="12.75" hidden="false" customHeight="false" outlineLevel="0" collapsed="false">
      <c r="A1922" s="208" t="str">
        <f aca="false">B1922&amp;" "&amp;C1922&amp;" "&amp;D1922</f>
        <v>US Natural Gas Physical</v>
      </c>
      <c r="B1922" s="208" t="str">
        <f aca="false">IF((LEFT(N1922,2)="US"),"US","")</f>
        <v>US</v>
      </c>
      <c r="C1922" s="208" t="str">
        <f aca="false">M1922</f>
        <v>Natural Gas</v>
      </c>
      <c r="D1922" s="208" t="str">
        <f aca="false">IF(ISNUMBER(FIND("Phy",N1922))=TRUE(),"Physical","Financial")</f>
        <v>Physical</v>
      </c>
      <c r="E1922" s="208" t="n">
        <f aca="false">IF(VLOOKUP(S1922,'DD-Lookup'!$J$6:$L$50,3,FALSE())="Monthly",(YEAR(AC1922)-YEAR(AB1922))*12+MONTH(AC1922)-MONTH(AB1922)+1,(AC1922-AB1922+1))</f>
        <v>1</v>
      </c>
      <c r="F1922" s="239" t="n">
        <f aca="false">E1922*SUM(P1922:Q1922)</f>
        <v>25000</v>
      </c>
      <c r="G1922" s="214" t="n">
        <v>1290268</v>
      </c>
      <c r="H1922" s="215" t="n">
        <v>37035.3679861111</v>
      </c>
      <c r="I1922" s="0" t="s">
        <v>593</v>
      </c>
      <c r="M1922" s="0" t="s">
        <v>858</v>
      </c>
      <c r="N1922" s="0" t="s">
        <v>1305</v>
      </c>
      <c r="O1922" s="0" t="s">
        <v>1432</v>
      </c>
      <c r="P1922" s="216" t="n">
        <v>25000</v>
      </c>
      <c r="S1922" s="0" t="s">
        <v>1026</v>
      </c>
      <c r="T1922" s="0" t="s">
        <v>784</v>
      </c>
      <c r="U1922" s="218" t="n">
        <v>4.14</v>
      </c>
      <c r="V1922" s="0" t="s">
        <v>1543</v>
      </c>
      <c r="W1922" s="0" t="s">
        <v>1434</v>
      </c>
      <c r="X1922" s="0" t="s">
        <v>1435</v>
      </c>
      <c r="Y1922" s="0" t="s">
        <v>1310</v>
      </c>
      <c r="Z1922" s="0" t="s">
        <v>571</v>
      </c>
      <c r="AA1922" s="0" t="n">
        <v>807748</v>
      </c>
      <c r="AB1922" s="215" t="n">
        <v>37036.875</v>
      </c>
      <c r="AC1922" s="215" t="n">
        <v>37036.875</v>
      </c>
    </row>
    <row r="1923" customFormat="false" ht="12.75" hidden="false" customHeight="false" outlineLevel="0" collapsed="false">
      <c r="A1923" s="208" t="str">
        <f aca="false">B1923&amp;" "&amp;C1923&amp;" "&amp;D1923</f>
        <v>US Natural Gas Financial</v>
      </c>
      <c r="B1923" s="208" t="str">
        <f aca="false">IF((LEFT(N1923,2)="US"),"US","")</f>
        <v>US</v>
      </c>
      <c r="C1923" s="208" t="str">
        <f aca="false">M1923</f>
        <v>Natural Gas</v>
      </c>
      <c r="D1923" s="208" t="str">
        <f aca="false">IF(ISNUMBER(FIND("Phy",N1923))=TRUE(),"Physical","Financial")</f>
        <v>Financial</v>
      </c>
      <c r="E1923" s="208" t="n">
        <f aca="false">IF(VLOOKUP(S1923,'DD-Lookup'!$J$6:$L$50,3,FALSE())="Monthly",(YEAR(AC1923)-YEAR(AB1923))*12+MONTH(AC1923)-MONTH(AB1923)+1,(AC1923-AB1923+1))</f>
        <v>7</v>
      </c>
      <c r="F1923" s="239" t="n">
        <f aca="false">E1923*SUM(P1923:Q1923)</f>
        <v>140000</v>
      </c>
      <c r="G1923" s="214" t="n">
        <v>1290270</v>
      </c>
      <c r="H1923" s="215" t="n">
        <v>37035.3679976852</v>
      </c>
      <c r="I1923" s="0" t="s">
        <v>2157</v>
      </c>
      <c r="M1923" s="0" t="s">
        <v>858</v>
      </c>
      <c r="N1923" s="0" t="s">
        <v>1024</v>
      </c>
      <c r="O1923" s="0" t="s">
        <v>1404</v>
      </c>
      <c r="P1923" s="216" t="n">
        <v>20000</v>
      </c>
      <c r="S1923" s="0" t="s">
        <v>1026</v>
      </c>
      <c r="T1923" s="0" t="s">
        <v>784</v>
      </c>
      <c r="U1923" s="218" t="n">
        <v>4.14</v>
      </c>
      <c r="V1923" s="0" t="s">
        <v>2158</v>
      </c>
      <c r="W1923" s="0" t="s">
        <v>1406</v>
      </c>
      <c r="X1923" s="0" t="s">
        <v>1407</v>
      </c>
      <c r="Y1923" s="0" t="s">
        <v>838</v>
      </c>
      <c r="Z1923" s="0" t="s">
        <v>571</v>
      </c>
      <c r="AA1923" s="0" t="s">
        <v>2351</v>
      </c>
      <c r="AB1923" s="215" t="n">
        <v>37036.875</v>
      </c>
      <c r="AC1923" s="215" t="n">
        <v>37042.875</v>
      </c>
    </row>
    <row r="1924" customFormat="false" ht="12.75" hidden="false" customHeight="false" outlineLevel="0" collapsed="false">
      <c r="A1924" s="208" t="str">
        <f aca="false">B1924&amp;" "&amp;C1924&amp;" "&amp;D1924</f>
        <v>US Natural Gas Physical</v>
      </c>
      <c r="B1924" s="208" t="str">
        <f aca="false">IF((LEFT(N1924,2)="US"),"US","")</f>
        <v>US</v>
      </c>
      <c r="C1924" s="208" t="str">
        <f aca="false">M1924</f>
        <v>Natural Gas</v>
      </c>
      <c r="D1924" s="208" t="str">
        <f aca="false">IF(ISNUMBER(FIND("Phy",N1924))=TRUE(),"Physical","Financial")</f>
        <v>Physical</v>
      </c>
      <c r="E1924" s="208" t="n">
        <f aca="false">IF(VLOOKUP(S1924,'DD-Lookup'!$J$6:$L$50,3,FALSE())="Monthly",(YEAR(AC1924)-YEAR(AB1924))*12+MONTH(AC1924)-MONTH(AB1924)+1,(AC1924-AB1924+1))</f>
        <v>1</v>
      </c>
      <c r="F1924" s="239" t="n">
        <f aca="false">E1924*SUM(P1924:Q1924)</f>
        <v>10000</v>
      </c>
      <c r="G1924" s="214" t="n">
        <v>1290269</v>
      </c>
      <c r="H1924" s="215" t="n">
        <v>37035.3679976852</v>
      </c>
      <c r="I1924" s="0" t="s">
        <v>1059</v>
      </c>
      <c r="M1924" s="0" t="s">
        <v>858</v>
      </c>
      <c r="N1924" s="0" t="s">
        <v>1305</v>
      </c>
      <c r="O1924" s="0" t="s">
        <v>1920</v>
      </c>
      <c r="P1924" s="216" t="n">
        <v>10000</v>
      </c>
      <c r="S1924" s="0" t="s">
        <v>1026</v>
      </c>
      <c r="T1924" s="0" t="s">
        <v>784</v>
      </c>
      <c r="U1924" s="218" t="n">
        <v>4.055</v>
      </c>
      <c r="V1924" s="0" t="s">
        <v>1868</v>
      </c>
      <c r="W1924" s="0" t="s">
        <v>1667</v>
      </c>
      <c r="X1924" s="0" t="s">
        <v>1639</v>
      </c>
      <c r="Y1924" s="0" t="s">
        <v>1310</v>
      </c>
      <c r="Z1924" s="0" t="s">
        <v>571</v>
      </c>
      <c r="AA1924" s="0" t="n">
        <v>807752</v>
      </c>
      <c r="AB1924" s="215" t="n">
        <v>37036.875</v>
      </c>
      <c r="AC1924" s="215" t="n">
        <v>37036.875</v>
      </c>
    </row>
    <row r="1925" customFormat="false" ht="12.75" hidden="false" customHeight="false" outlineLevel="0" collapsed="false">
      <c r="A1925" s="208" t="str">
        <f aca="false">B1925&amp;" "&amp;C1925&amp;" "&amp;D1925</f>
        <v>US Natural Gas Physical</v>
      </c>
      <c r="B1925" s="208" t="str">
        <f aca="false">IF((LEFT(N1925,2)="US"),"US","")</f>
        <v>US</v>
      </c>
      <c r="C1925" s="208" t="str">
        <f aca="false">M1925</f>
        <v>Natural Gas</v>
      </c>
      <c r="D1925" s="208" t="str">
        <f aca="false">IF(ISNUMBER(FIND("Phy",N1925))=TRUE(),"Physical","Financial")</f>
        <v>Physical</v>
      </c>
      <c r="E1925" s="208" t="n">
        <f aca="false">IF(VLOOKUP(S1925,'DD-Lookup'!$J$6:$L$50,3,FALSE())="Monthly",(YEAR(AC1925)-YEAR(AB1925))*12+MONTH(AC1925)-MONTH(AB1925)+1,(AC1925-AB1925+1))</f>
        <v>1</v>
      </c>
      <c r="F1925" s="239" t="n">
        <f aca="false">E1925*SUM(P1925:Q1925)</f>
        <v>8000</v>
      </c>
      <c r="G1925" s="214" t="n">
        <v>1290271</v>
      </c>
      <c r="H1925" s="215" t="n">
        <v>37035.3680324074</v>
      </c>
      <c r="I1925" s="0" t="s">
        <v>1642</v>
      </c>
      <c r="M1925" s="0" t="s">
        <v>858</v>
      </c>
      <c r="N1925" s="0" t="s">
        <v>1305</v>
      </c>
      <c r="O1925" s="0" t="s">
        <v>1491</v>
      </c>
      <c r="P1925" s="216" t="n">
        <v>8000</v>
      </c>
      <c r="S1925" s="0" t="s">
        <v>1026</v>
      </c>
      <c r="T1925" s="0" t="s">
        <v>784</v>
      </c>
      <c r="U1925" s="218" t="n">
        <v>4.38</v>
      </c>
      <c r="V1925" s="0" t="s">
        <v>1644</v>
      </c>
      <c r="W1925" s="0" t="s">
        <v>1493</v>
      </c>
      <c r="X1925" s="0" t="s">
        <v>1494</v>
      </c>
      <c r="Y1925" s="0" t="s">
        <v>1310</v>
      </c>
      <c r="Z1925" s="0" t="s">
        <v>571</v>
      </c>
      <c r="AA1925" s="0" t="n">
        <v>807750</v>
      </c>
      <c r="AB1925" s="215" t="n">
        <v>37036.875</v>
      </c>
      <c r="AC1925" s="215" t="n">
        <v>37036.875</v>
      </c>
    </row>
    <row r="1926" customFormat="false" ht="12.75" hidden="false" customHeight="false" outlineLevel="0" collapsed="false">
      <c r="A1926" s="208" t="str">
        <f aca="false">B1926&amp;" "&amp;C1926&amp;" "&amp;D1926</f>
        <v>US Natural Gas Financial</v>
      </c>
      <c r="B1926" s="208" t="str">
        <f aca="false">IF((LEFT(N1926,2)="US"),"US","")</f>
        <v>US</v>
      </c>
      <c r="C1926" s="208" t="str">
        <f aca="false">M1926</f>
        <v>Natural Gas</v>
      </c>
      <c r="D1926" s="208" t="str">
        <f aca="false">IF(ISNUMBER(FIND("Phy",N1926))=TRUE(),"Physical","Financial")</f>
        <v>Financial</v>
      </c>
      <c r="E1926" s="208" t="n">
        <f aca="false">IF(VLOOKUP(S1926,'DD-Lookup'!$J$6:$L$50,3,FALSE())="Monthly",(YEAR(AC1926)-YEAR(AB1926))*12+MONTH(AC1926)-MONTH(AB1926)+1,(AC1926-AB1926+1))</f>
        <v>153</v>
      </c>
      <c r="F1926" s="239" t="n">
        <f aca="false">E1926*SUM(P1926:Q1926)</f>
        <v>382500</v>
      </c>
      <c r="G1926" s="214" t="n">
        <v>1290272</v>
      </c>
      <c r="H1926" s="215" t="n">
        <v>37035.3680439815</v>
      </c>
      <c r="I1926" s="0" t="s">
        <v>1066</v>
      </c>
      <c r="M1926" s="0" t="s">
        <v>858</v>
      </c>
      <c r="N1926" s="0" t="s">
        <v>1024</v>
      </c>
      <c r="O1926" s="0" t="s">
        <v>1303</v>
      </c>
      <c r="P1926" s="216" t="n">
        <v>2500</v>
      </c>
      <c r="S1926" s="0" t="s">
        <v>1026</v>
      </c>
      <c r="T1926" s="0" t="s">
        <v>784</v>
      </c>
      <c r="U1926" s="218" t="n">
        <v>4.31</v>
      </c>
      <c r="V1926" s="0" t="s">
        <v>2352</v>
      </c>
      <c r="W1926" s="0" t="s">
        <v>1028</v>
      </c>
      <c r="X1926" s="0" t="s">
        <v>1029</v>
      </c>
      <c r="Y1926" s="0" t="s">
        <v>838</v>
      </c>
      <c r="Z1926" s="0" t="s">
        <v>571</v>
      </c>
      <c r="AA1926" s="0" t="s">
        <v>2353</v>
      </c>
      <c r="AB1926" s="215" t="n">
        <v>37043</v>
      </c>
      <c r="AC1926" s="215" t="n">
        <v>37195</v>
      </c>
    </row>
    <row r="1927" customFormat="false" ht="12.75" hidden="false" customHeight="false" outlineLevel="0" collapsed="false">
      <c r="A1927" s="208" t="str">
        <f aca="false">B1927&amp;" "&amp;C1927&amp;" "&amp;D1927</f>
        <v>US Natural Gas Physical</v>
      </c>
      <c r="B1927" s="208" t="str">
        <f aca="false">IF((LEFT(N1927,2)="US"),"US","")</f>
        <v>US</v>
      </c>
      <c r="C1927" s="208" t="str">
        <f aca="false">M1927</f>
        <v>Natural Gas</v>
      </c>
      <c r="D1927" s="208" t="str">
        <f aca="false">IF(ISNUMBER(FIND("Phy",N1927))=TRUE(),"Physical","Financial")</f>
        <v>Physical</v>
      </c>
      <c r="E1927" s="208" t="n">
        <f aca="false">IF(VLOOKUP(S1927,'DD-Lookup'!$J$6:$L$50,3,FALSE())="Monthly",(YEAR(AC1927)-YEAR(AB1927))*12+MONTH(AC1927)-MONTH(AB1927)+1,(AC1927-AB1927+1))</f>
        <v>1</v>
      </c>
      <c r="F1927" s="239" t="n">
        <f aca="false">E1927*SUM(P1927:Q1927)</f>
        <v>4839</v>
      </c>
      <c r="G1927" s="214" t="n">
        <v>1290273</v>
      </c>
      <c r="H1927" s="215" t="n">
        <v>37035.3680555556</v>
      </c>
      <c r="I1927" s="0" t="s">
        <v>2354</v>
      </c>
      <c r="M1927" s="0" t="s">
        <v>858</v>
      </c>
      <c r="N1927" s="0" t="s">
        <v>1305</v>
      </c>
      <c r="O1927" s="0" t="s">
        <v>1491</v>
      </c>
      <c r="P1927" s="216" t="n">
        <v>4839</v>
      </c>
      <c r="S1927" s="0" t="s">
        <v>1026</v>
      </c>
      <c r="T1927" s="0" t="s">
        <v>784</v>
      </c>
      <c r="U1927" s="218" t="n">
        <v>4.38</v>
      </c>
      <c r="V1927" s="0" t="s">
        <v>2355</v>
      </c>
      <c r="W1927" s="0" t="s">
        <v>1493</v>
      </c>
      <c r="X1927" s="0" t="s">
        <v>1494</v>
      </c>
      <c r="Y1927" s="0" t="s">
        <v>1310</v>
      </c>
      <c r="Z1927" s="0" t="s">
        <v>571</v>
      </c>
      <c r="AA1927" s="0" t="n">
        <v>807751</v>
      </c>
      <c r="AB1927" s="215" t="n">
        <v>37036.875</v>
      </c>
      <c r="AC1927" s="215" t="n">
        <v>37036.875</v>
      </c>
    </row>
    <row r="1928" customFormat="false" ht="12.75" hidden="false" customHeight="false" outlineLevel="0" collapsed="false">
      <c r="A1928" s="208" t="str">
        <f aca="false">B1928&amp;" "&amp;C1928&amp;" "&amp;D1928</f>
        <v>US Natural Gas Physical</v>
      </c>
      <c r="B1928" s="208" t="str">
        <f aca="false">IF((LEFT(N1928,2)="US"),"US","")</f>
        <v>US</v>
      </c>
      <c r="C1928" s="208" t="str">
        <f aca="false">M1928</f>
        <v>Natural Gas</v>
      </c>
      <c r="D1928" s="208" t="str">
        <f aca="false">IF(ISNUMBER(FIND("Phy",N1928))=TRUE(),"Physical","Financial")</f>
        <v>Physical</v>
      </c>
      <c r="E1928" s="208" t="n">
        <f aca="false">IF(VLOOKUP(S1928,'DD-Lookup'!$J$6:$L$50,3,FALSE())="Monthly",(YEAR(AC1928)-YEAR(AB1928))*12+MONTH(AC1928)-MONTH(AB1928)+1,(AC1928-AB1928+1))</f>
        <v>1</v>
      </c>
      <c r="F1928" s="239" t="n">
        <f aca="false">E1928*SUM(P1928:Q1928)</f>
        <v>6000</v>
      </c>
      <c r="G1928" s="214" t="n">
        <v>1290274</v>
      </c>
      <c r="H1928" s="215" t="n">
        <v>37035.3680787037</v>
      </c>
      <c r="I1928" s="0" t="s">
        <v>1225</v>
      </c>
      <c r="M1928" s="0" t="s">
        <v>858</v>
      </c>
      <c r="N1928" s="0" t="s">
        <v>1305</v>
      </c>
      <c r="O1928" s="0" t="s">
        <v>1766</v>
      </c>
      <c r="P1928" s="216" t="n">
        <v>6000</v>
      </c>
      <c r="S1928" s="0" t="s">
        <v>1026</v>
      </c>
      <c r="T1928" s="0" t="s">
        <v>784</v>
      </c>
      <c r="U1928" s="218" t="n">
        <v>4.105</v>
      </c>
      <c r="V1928" s="0" t="s">
        <v>2356</v>
      </c>
      <c r="W1928" s="0" t="s">
        <v>1422</v>
      </c>
      <c r="X1928" s="0" t="s">
        <v>1423</v>
      </c>
      <c r="Y1928" s="0" t="s">
        <v>1310</v>
      </c>
      <c r="Z1928" s="0" t="s">
        <v>571</v>
      </c>
      <c r="AA1928" s="0" t="n">
        <v>807754</v>
      </c>
      <c r="AB1928" s="215" t="n">
        <v>37036.875</v>
      </c>
      <c r="AC1928" s="215" t="n">
        <v>37036.875</v>
      </c>
    </row>
    <row r="1929" customFormat="false" ht="12.75" hidden="false" customHeight="false" outlineLevel="0" collapsed="false">
      <c r="A1929" s="208" t="str">
        <f aca="false">B1929&amp;" "&amp;C1929&amp;" "&amp;D1929</f>
        <v> Natural Gas Physical</v>
      </c>
      <c r="B1929" s="208" t="str">
        <f aca="false">IF((LEFT(N1929,2)="US"),"US","")</f>
        <v/>
      </c>
      <c r="C1929" s="208" t="str">
        <f aca="false">M1929</f>
        <v>Natural Gas</v>
      </c>
      <c r="D1929" s="208" t="str">
        <f aca="false">IF(ISNUMBER(FIND("Phy",N1929))=TRUE(),"Physical","Financial")</f>
        <v>Physical</v>
      </c>
      <c r="E1929" s="208" t="n">
        <f aca="false">IF(VLOOKUP(S1929,'DD-Lookup'!$J$6:$L$50,3,FALSE())="Monthly",(YEAR(AC1929)-YEAR(AB1929))*12+MONTH(AC1929)-MONTH(AB1929)+1,(AC1929-AB1929+1))</f>
        <v>30</v>
      </c>
      <c r="F1929" s="239" t="n">
        <f aca="false">E1929*SUM(P1929:Q1929)</f>
        <v>150000</v>
      </c>
      <c r="G1929" s="214" t="n">
        <v>1290275</v>
      </c>
      <c r="H1929" s="215" t="n">
        <v>37035.3680902778</v>
      </c>
      <c r="I1929" s="0" t="s">
        <v>1614</v>
      </c>
      <c r="M1929" s="0" t="s">
        <v>858</v>
      </c>
      <c r="N1929" s="0" t="s">
        <v>2171</v>
      </c>
      <c r="O1929" s="0" t="s">
        <v>2172</v>
      </c>
      <c r="Q1929" s="216" t="n">
        <v>5000</v>
      </c>
      <c r="S1929" s="0" t="s">
        <v>279</v>
      </c>
      <c r="T1929" s="0" t="s">
        <v>2173</v>
      </c>
      <c r="U1929" s="218" t="n">
        <v>5.675</v>
      </c>
      <c r="V1929" s="0" t="s">
        <v>1615</v>
      </c>
      <c r="W1929" s="0" t="s">
        <v>2175</v>
      </c>
      <c r="X1929" s="0" t="s">
        <v>2176</v>
      </c>
      <c r="Y1929" s="0" t="s">
        <v>1310</v>
      </c>
      <c r="Z1929" s="0" t="s">
        <v>628</v>
      </c>
      <c r="AA1929" s="0" t="n">
        <v>807755</v>
      </c>
      <c r="AB1929" s="215" t="n">
        <v>37043.875</v>
      </c>
      <c r="AC1929" s="215" t="n">
        <v>37072.875</v>
      </c>
    </row>
    <row r="1930" customFormat="false" ht="12.75" hidden="false" customHeight="false" outlineLevel="0" collapsed="false">
      <c r="A1930" s="208" t="str">
        <f aca="false">B1930&amp;" "&amp;C1930&amp;" "&amp;D1930</f>
        <v>US Natural Gas Financial</v>
      </c>
      <c r="B1930" s="208" t="str">
        <f aca="false">IF((LEFT(N1930,2)="US"),"US","")</f>
        <v>US</v>
      </c>
      <c r="C1930" s="208" t="str">
        <f aca="false">M1930</f>
        <v>Natural Gas</v>
      </c>
      <c r="D1930" s="208" t="str">
        <f aca="false">IF(ISNUMBER(FIND("Phy",N1930))=TRUE(),"Physical","Financial")</f>
        <v>Financial</v>
      </c>
      <c r="E1930" s="208" t="n">
        <f aca="false">IF(VLOOKUP(S1930,'DD-Lookup'!$J$6:$L$50,3,FALSE())="Monthly",(YEAR(AC1930)-YEAR(AB1930))*12+MONTH(AC1930)-MONTH(AB1930)+1,(AC1930-AB1930+1))</f>
        <v>151</v>
      </c>
      <c r="F1930" s="239" t="n">
        <f aca="false">E1930*SUM(P1930:Q1930)</f>
        <v>377500</v>
      </c>
      <c r="G1930" s="214" t="n">
        <v>1290276</v>
      </c>
      <c r="H1930" s="215" t="n">
        <v>37035.3681134259</v>
      </c>
      <c r="I1930" s="0" t="s">
        <v>1112</v>
      </c>
      <c r="M1930" s="0" t="s">
        <v>858</v>
      </c>
      <c r="N1930" s="0" t="s">
        <v>1024</v>
      </c>
      <c r="O1930" s="0" t="s">
        <v>1289</v>
      </c>
      <c r="P1930" s="216" t="n">
        <v>2500</v>
      </c>
      <c r="S1930" s="0" t="s">
        <v>1026</v>
      </c>
      <c r="T1930" s="0" t="s">
        <v>784</v>
      </c>
      <c r="U1930" s="218" t="n">
        <v>4.68</v>
      </c>
      <c r="V1930" s="0" t="s">
        <v>2153</v>
      </c>
      <c r="W1930" s="0" t="s">
        <v>1028</v>
      </c>
      <c r="X1930" s="0" t="s">
        <v>1029</v>
      </c>
      <c r="Y1930" s="0" t="s">
        <v>838</v>
      </c>
      <c r="Z1930" s="0" t="s">
        <v>571</v>
      </c>
      <c r="AA1930" s="0" t="s">
        <v>2357</v>
      </c>
      <c r="AB1930" s="215" t="n">
        <v>37196</v>
      </c>
      <c r="AC1930" s="215" t="n">
        <v>37346</v>
      </c>
    </row>
    <row r="1931" customFormat="false" ht="12.75" hidden="false" customHeight="false" outlineLevel="0" collapsed="false">
      <c r="A1931" s="208" t="str">
        <f aca="false">B1931&amp;" "&amp;C1931&amp;" "&amp;D1931</f>
        <v>US Natural Gas Physical</v>
      </c>
      <c r="B1931" s="208" t="str">
        <f aca="false">IF((LEFT(N1931,2)="US"),"US","")</f>
        <v>US</v>
      </c>
      <c r="C1931" s="208" t="str">
        <f aca="false">M1931</f>
        <v>Natural Gas</v>
      </c>
      <c r="D1931" s="208" t="str">
        <f aca="false">IF(ISNUMBER(FIND("Phy",N1931))=TRUE(),"Physical","Financial")</f>
        <v>Physical</v>
      </c>
      <c r="E1931" s="208" t="n">
        <f aca="false">IF(VLOOKUP(S1931,'DD-Lookup'!$J$6:$L$50,3,FALSE())="Monthly",(YEAR(AC1931)-YEAR(AB1931))*12+MONTH(AC1931)-MONTH(AB1931)+1,(AC1931-AB1931+1))</f>
        <v>1</v>
      </c>
      <c r="F1931" s="239" t="n">
        <f aca="false">E1931*SUM(P1931:Q1931)</f>
        <v>5000</v>
      </c>
      <c r="G1931" s="214" t="n">
        <v>1290277</v>
      </c>
      <c r="H1931" s="215" t="n">
        <v>37035.368125</v>
      </c>
      <c r="I1931" s="0" t="s">
        <v>1233</v>
      </c>
      <c r="M1931" s="0" t="s">
        <v>858</v>
      </c>
      <c r="N1931" s="0" t="s">
        <v>1305</v>
      </c>
      <c r="O1931" s="0" t="s">
        <v>1581</v>
      </c>
      <c r="P1931" s="216" t="n">
        <v>5000</v>
      </c>
      <c r="S1931" s="0" t="s">
        <v>1026</v>
      </c>
      <c r="T1931" s="0" t="s">
        <v>784</v>
      </c>
      <c r="U1931" s="218" t="n">
        <v>8.65</v>
      </c>
      <c r="V1931" s="0" t="s">
        <v>1725</v>
      </c>
      <c r="W1931" s="0" t="s">
        <v>1579</v>
      </c>
      <c r="X1931" s="0" t="s">
        <v>1535</v>
      </c>
      <c r="Y1931" s="0" t="s">
        <v>1310</v>
      </c>
      <c r="Z1931" s="0" t="s">
        <v>571</v>
      </c>
      <c r="AA1931" s="0" t="n">
        <v>807757</v>
      </c>
      <c r="AB1931" s="215" t="n">
        <v>37036.875</v>
      </c>
      <c r="AC1931" s="215" t="n">
        <v>37036.875</v>
      </c>
    </row>
    <row r="1932" customFormat="false" ht="12.75" hidden="false" customHeight="false" outlineLevel="0" collapsed="false">
      <c r="A1932" s="208" t="str">
        <f aca="false">B1932&amp;" "&amp;C1932&amp;" "&amp;D1932</f>
        <v>US Natural Gas Physical</v>
      </c>
      <c r="B1932" s="208" t="str">
        <f aca="false">IF((LEFT(N1932,2)="US"),"US","")</f>
        <v>US</v>
      </c>
      <c r="C1932" s="208" t="str">
        <f aca="false">M1932</f>
        <v>Natural Gas</v>
      </c>
      <c r="D1932" s="208" t="str">
        <f aca="false">IF(ISNUMBER(FIND("Phy",N1932))=TRUE(),"Physical","Financial")</f>
        <v>Physical</v>
      </c>
      <c r="E1932" s="208" t="n">
        <f aca="false">IF(VLOOKUP(S1932,'DD-Lookup'!$J$6:$L$50,3,FALSE())="Monthly",(YEAR(AC1932)-YEAR(AB1932))*12+MONTH(AC1932)-MONTH(AB1932)+1,(AC1932-AB1932+1))</f>
        <v>1</v>
      </c>
      <c r="F1932" s="239" t="n">
        <f aca="false">E1932*SUM(P1932:Q1932)</f>
        <v>10000</v>
      </c>
      <c r="G1932" s="214" t="n">
        <v>1290278</v>
      </c>
      <c r="H1932" s="215" t="n">
        <v>37035.3681365741</v>
      </c>
      <c r="I1932" s="0" t="s">
        <v>600</v>
      </c>
      <c r="M1932" s="0" t="s">
        <v>858</v>
      </c>
      <c r="N1932" s="0" t="s">
        <v>1305</v>
      </c>
      <c r="O1932" s="0" t="s">
        <v>1313</v>
      </c>
      <c r="Q1932" s="216" t="n">
        <v>10000</v>
      </c>
      <c r="S1932" s="0" t="s">
        <v>1026</v>
      </c>
      <c r="T1932" s="0" t="s">
        <v>784</v>
      </c>
      <c r="U1932" s="218" t="n">
        <v>4.09</v>
      </c>
      <c r="V1932" s="0" t="s">
        <v>1425</v>
      </c>
      <c r="W1932" s="0" t="s">
        <v>1314</v>
      </c>
      <c r="X1932" s="0" t="s">
        <v>1315</v>
      </c>
      <c r="Y1932" s="0" t="s">
        <v>1310</v>
      </c>
      <c r="Z1932" s="0" t="s">
        <v>571</v>
      </c>
      <c r="AA1932" s="0" t="n">
        <v>807756</v>
      </c>
      <c r="AB1932" s="215" t="n">
        <v>37036.875</v>
      </c>
      <c r="AC1932" s="215" t="n">
        <v>37036.875</v>
      </c>
    </row>
    <row r="1933" customFormat="false" ht="12.75" hidden="false" customHeight="false" outlineLevel="0" collapsed="false">
      <c r="A1933" s="208" t="str">
        <f aca="false">B1933&amp;" "&amp;C1933&amp;" "&amp;D1933</f>
        <v> Natural Gas Physical</v>
      </c>
      <c r="B1933" s="208" t="str">
        <f aca="false">IF((LEFT(N1933,2)="US"),"US","")</f>
        <v/>
      </c>
      <c r="C1933" s="208" t="str">
        <f aca="false">M1933</f>
        <v>Natural Gas</v>
      </c>
      <c r="D1933" s="208" t="str">
        <f aca="false">IF(ISNUMBER(FIND("Phy",N1933))=TRUE(),"Physical","Financial")</f>
        <v>Physical</v>
      </c>
      <c r="E1933" s="208" t="n">
        <f aca="false">IF(VLOOKUP(S1933,'DD-Lookup'!$J$6:$L$50,3,FALSE())="Monthly",(YEAR(AC1933)-YEAR(AB1933))*12+MONTH(AC1933)-MONTH(AB1933)+1,(AC1933-AB1933+1))</f>
        <v>30</v>
      </c>
      <c r="F1933" s="239" t="n">
        <f aca="false">E1933*SUM(P1933:Q1933)</f>
        <v>150000</v>
      </c>
      <c r="G1933" s="214" t="n">
        <v>1290279</v>
      </c>
      <c r="H1933" s="215" t="n">
        <v>37035.3681481482</v>
      </c>
      <c r="I1933" s="0" t="s">
        <v>2170</v>
      </c>
      <c r="M1933" s="0" t="s">
        <v>858</v>
      </c>
      <c r="N1933" s="0" t="s">
        <v>2171</v>
      </c>
      <c r="O1933" s="0" t="s">
        <v>2172</v>
      </c>
      <c r="P1933" s="216" t="n">
        <v>5000</v>
      </c>
      <c r="S1933" s="0" t="s">
        <v>279</v>
      </c>
      <c r="T1933" s="0" t="s">
        <v>2173</v>
      </c>
      <c r="U1933" s="218" t="n">
        <v>5.665</v>
      </c>
      <c r="V1933" s="0" t="s">
        <v>2174</v>
      </c>
      <c r="W1933" s="0" t="s">
        <v>2175</v>
      </c>
      <c r="X1933" s="0" t="s">
        <v>2176</v>
      </c>
      <c r="Y1933" s="0" t="s">
        <v>1310</v>
      </c>
      <c r="Z1933" s="0" t="s">
        <v>628</v>
      </c>
      <c r="AA1933" s="0" t="n">
        <v>807759</v>
      </c>
      <c r="AB1933" s="215" t="n">
        <v>37043.875</v>
      </c>
      <c r="AC1933" s="215" t="n">
        <v>37072.875</v>
      </c>
    </row>
    <row r="1934" customFormat="false" ht="12.75" hidden="false" customHeight="false" outlineLevel="0" collapsed="false">
      <c r="A1934" s="208" t="str">
        <f aca="false">B1934&amp;" "&amp;C1934&amp;" "&amp;D1934</f>
        <v>US Natural Gas Physical</v>
      </c>
      <c r="B1934" s="208" t="str">
        <f aca="false">IF((LEFT(N1934,2)="US"),"US","")</f>
        <v>US</v>
      </c>
      <c r="C1934" s="208" t="str">
        <f aca="false">M1934</f>
        <v>Natural Gas</v>
      </c>
      <c r="D1934" s="208" t="str">
        <f aca="false">IF(ISNUMBER(FIND("Phy",N1934))=TRUE(),"Physical","Financial")</f>
        <v>Physical</v>
      </c>
      <c r="E1934" s="208" t="n">
        <f aca="false">IF(VLOOKUP(S1934,'DD-Lookup'!$J$6:$L$50,3,FALSE())="Monthly",(YEAR(AC1934)-YEAR(AB1934))*12+MONTH(AC1934)-MONTH(AB1934)+1,(AC1934-AB1934+1))</f>
        <v>1</v>
      </c>
      <c r="F1934" s="239" t="n">
        <f aca="false">E1934*SUM(P1934:Q1934)</f>
        <v>5000</v>
      </c>
      <c r="G1934" s="214" t="n">
        <v>1290280</v>
      </c>
      <c r="H1934" s="215" t="n">
        <v>37035.3681481482</v>
      </c>
      <c r="I1934" s="0" t="s">
        <v>600</v>
      </c>
      <c r="M1934" s="0" t="s">
        <v>858</v>
      </c>
      <c r="N1934" s="0" t="s">
        <v>1305</v>
      </c>
      <c r="O1934" s="0" t="s">
        <v>1581</v>
      </c>
      <c r="Q1934" s="216" t="n">
        <v>5000</v>
      </c>
      <c r="S1934" s="0" t="s">
        <v>1026</v>
      </c>
      <c r="T1934" s="0" t="s">
        <v>784</v>
      </c>
      <c r="U1934" s="218" t="n">
        <v>8.75</v>
      </c>
      <c r="V1934" s="0" t="s">
        <v>2358</v>
      </c>
      <c r="W1934" s="0" t="s">
        <v>1579</v>
      </c>
      <c r="X1934" s="0" t="s">
        <v>1535</v>
      </c>
      <c r="Y1934" s="0" t="s">
        <v>1310</v>
      </c>
      <c r="Z1934" s="0" t="s">
        <v>571</v>
      </c>
      <c r="AA1934" s="0" t="n">
        <v>807760</v>
      </c>
      <c r="AB1934" s="215" t="n">
        <v>37036.875</v>
      </c>
      <c r="AC1934" s="215" t="n">
        <v>37036.875</v>
      </c>
    </row>
    <row r="1935" customFormat="false" ht="12.75" hidden="false" customHeight="false" outlineLevel="0" collapsed="false">
      <c r="A1935" s="208" t="str">
        <f aca="false">B1935&amp;" "&amp;C1935&amp;" "&amp;D1935</f>
        <v>US Natural Gas Physical</v>
      </c>
      <c r="B1935" s="208" t="str">
        <f aca="false">IF((LEFT(N1935,2)="US"),"US","")</f>
        <v>US</v>
      </c>
      <c r="C1935" s="208" t="str">
        <f aca="false">M1935</f>
        <v>Natural Gas</v>
      </c>
      <c r="D1935" s="208" t="str">
        <f aca="false">IF(ISNUMBER(FIND("Phy",N1935))=TRUE(),"Physical","Financial")</f>
        <v>Physical</v>
      </c>
      <c r="E1935" s="208" t="n">
        <f aca="false">IF(VLOOKUP(S1935,'DD-Lookup'!$J$6:$L$50,3,FALSE())="Monthly",(YEAR(AC1935)-YEAR(AB1935))*12+MONTH(AC1935)-MONTH(AB1935)+1,(AC1935-AB1935+1))</f>
        <v>1</v>
      </c>
      <c r="F1935" s="239" t="n">
        <f aca="false">E1935*SUM(P1935:Q1935)</f>
        <v>5000</v>
      </c>
      <c r="G1935" s="214" t="n">
        <v>1290281</v>
      </c>
      <c r="H1935" s="215" t="n">
        <v>37035.3681597222</v>
      </c>
      <c r="I1935" s="0" t="s">
        <v>1399</v>
      </c>
      <c r="M1935" s="0" t="s">
        <v>858</v>
      </c>
      <c r="N1935" s="0" t="s">
        <v>1305</v>
      </c>
      <c r="O1935" s="0" t="s">
        <v>1372</v>
      </c>
      <c r="P1935" s="216" t="n">
        <v>5000</v>
      </c>
      <c r="S1935" s="0" t="s">
        <v>1026</v>
      </c>
      <c r="T1935" s="0" t="s">
        <v>784</v>
      </c>
      <c r="U1935" s="218" t="n">
        <v>4.0375</v>
      </c>
      <c r="V1935" s="0" t="s">
        <v>1400</v>
      </c>
      <c r="W1935" s="0" t="s">
        <v>1361</v>
      </c>
      <c r="X1935" s="0" t="s">
        <v>1362</v>
      </c>
      <c r="Y1935" s="0" t="s">
        <v>1310</v>
      </c>
      <c r="Z1935" s="0" t="s">
        <v>571</v>
      </c>
      <c r="AA1935" s="0" t="n">
        <v>807758</v>
      </c>
      <c r="AB1935" s="215" t="n">
        <v>37036.875</v>
      </c>
      <c r="AC1935" s="215" t="n">
        <v>37036.875</v>
      </c>
    </row>
    <row r="1936" customFormat="false" ht="12.75" hidden="false" customHeight="false" outlineLevel="0" collapsed="false">
      <c r="A1936" s="208" t="str">
        <f aca="false">B1936&amp;" "&amp;C1936&amp;" "&amp;D1936</f>
        <v>US Natural Gas Physical</v>
      </c>
      <c r="B1936" s="208" t="str">
        <f aca="false">IF((LEFT(N1936,2)="US"),"US","")</f>
        <v>US</v>
      </c>
      <c r="C1936" s="208" t="str">
        <f aca="false">M1936</f>
        <v>Natural Gas</v>
      </c>
      <c r="D1936" s="208" t="str">
        <f aca="false">IF(ISNUMBER(FIND("Phy",N1936))=TRUE(),"Physical","Financial")</f>
        <v>Physical</v>
      </c>
      <c r="E1936" s="208" t="n">
        <f aca="false">IF(VLOOKUP(S1936,'DD-Lookup'!$J$6:$L$50,3,FALSE())="Monthly",(YEAR(AC1936)-YEAR(AB1936))*12+MONTH(AC1936)-MONTH(AB1936)+1,(AC1936-AB1936+1))</f>
        <v>1</v>
      </c>
      <c r="F1936" s="239" t="n">
        <f aca="false">E1936*SUM(P1936:Q1936)</f>
        <v>2500</v>
      </c>
      <c r="G1936" s="214" t="n">
        <v>1290282</v>
      </c>
      <c r="H1936" s="215" t="n">
        <v>37035.3681828704</v>
      </c>
      <c r="I1936" s="0" t="s">
        <v>1886</v>
      </c>
      <c r="M1936" s="0" t="s">
        <v>858</v>
      </c>
      <c r="N1936" s="0" t="s">
        <v>1305</v>
      </c>
      <c r="O1936" s="0" t="s">
        <v>1604</v>
      </c>
      <c r="Q1936" s="216" t="n">
        <v>2500</v>
      </c>
      <c r="S1936" s="0" t="s">
        <v>1026</v>
      </c>
      <c r="T1936" s="0" t="s">
        <v>784</v>
      </c>
      <c r="U1936" s="218" t="n">
        <v>3.02</v>
      </c>
      <c r="V1936" s="0" t="s">
        <v>1899</v>
      </c>
      <c r="W1936" s="0" t="s">
        <v>1605</v>
      </c>
      <c r="X1936" s="0" t="s">
        <v>1606</v>
      </c>
      <c r="Y1936" s="0" t="s">
        <v>1310</v>
      </c>
      <c r="Z1936" s="0" t="s">
        <v>571</v>
      </c>
      <c r="AA1936" s="0" t="n">
        <v>807761</v>
      </c>
      <c r="AB1936" s="215" t="n">
        <v>37036.875</v>
      </c>
      <c r="AC1936" s="215" t="n">
        <v>37036.875</v>
      </c>
    </row>
    <row r="1937" customFormat="false" ht="12.75" hidden="false" customHeight="false" outlineLevel="0" collapsed="false">
      <c r="A1937" s="208" t="str">
        <f aca="false">B1937&amp;" "&amp;C1937&amp;" "&amp;D1937</f>
        <v>US Natural Gas Physical</v>
      </c>
      <c r="B1937" s="208" t="str">
        <f aca="false">IF((LEFT(N1937,2)="US"),"US","")</f>
        <v>US</v>
      </c>
      <c r="C1937" s="208" t="str">
        <f aca="false">M1937</f>
        <v>Natural Gas</v>
      </c>
      <c r="D1937" s="208" t="str">
        <f aca="false">IF(ISNUMBER(FIND("Phy",N1937))=TRUE(),"Physical","Financial")</f>
        <v>Physical</v>
      </c>
      <c r="E1937" s="208" t="n">
        <f aca="false">IF(VLOOKUP(S1937,'DD-Lookup'!$J$6:$L$50,3,FALSE())="Monthly",(YEAR(AC1937)-YEAR(AB1937))*12+MONTH(AC1937)-MONTH(AB1937)+1,(AC1937-AB1937+1))</f>
        <v>1</v>
      </c>
      <c r="F1937" s="239" t="n">
        <f aca="false">E1937*SUM(P1937:Q1937)</f>
        <v>5000</v>
      </c>
      <c r="G1937" s="214" t="n">
        <v>1290283</v>
      </c>
      <c r="H1937" s="215" t="n">
        <v>37035.3681944445</v>
      </c>
      <c r="I1937" s="0" t="s">
        <v>1107</v>
      </c>
      <c r="M1937" s="0" t="s">
        <v>858</v>
      </c>
      <c r="N1937" s="0" t="s">
        <v>1305</v>
      </c>
      <c r="O1937" s="0" t="s">
        <v>1581</v>
      </c>
      <c r="Q1937" s="216" t="n">
        <v>5000</v>
      </c>
      <c r="S1937" s="0" t="s">
        <v>1026</v>
      </c>
      <c r="T1937" s="0" t="s">
        <v>784</v>
      </c>
      <c r="U1937" s="218" t="n">
        <v>8.75</v>
      </c>
      <c r="V1937" s="0" t="s">
        <v>1729</v>
      </c>
      <c r="W1937" s="0" t="s">
        <v>1579</v>
      </c>
      <c r="X1937" s="0" t="s">
        <v>1535</v>
      </c>
      <c r="Y1937" s="0" t="s">
        <v>1310</v>
      </c>
      <c r="Z1937" s="0" t="s">
        <v>571</v>
      </c>
      <c r="AA1937" s="0" t="n">
        <v>807762</v>
      </c>
      <c r="AB1937" s="215" t="n">
        <v>37036.875</v>
      </c>
      <c r="AC1937" s="215" t="n">
        <v>37036.875</v>
      </c>
    </row>
    <row r="1938" customFormat="false" ht="12.75" hidden="false" customHeight="false" outlineLevel="0" collapsed="false">
      <c r="A1938" s="208" t="str">
        <f aca="false">B1938&amp;" "&amp;C1938&amp;" "&amp;D1938</f>
        <v>US Natural Gas Physical</v>
      </c>
      <c r="B1938" s="208" t="str">
        <f aca="false">IF((LEFT(N1938,2)="US"),"US","")</f>
        <v>US</v>
      </c>
      <c r="C1938" s="208" t="str">
        <f aca="false">M1938</f>
        <v>Natural Gas</v>
      </c>
      <c r="D1938" s="208" t="str">
        <f aca="false">IF(ISNUMBER(FIND("Phy",N1938))=TRUE(),"Physical","Financial")</f>
        <v>Physical</v>
      </c>
      <c r="E1938" s="208" t="n">
        <f aca="false">IF(VLOOKUP(S1938,'DD-Lookup'!$J$6:$L$50,3,FALSE())="Monthly",(YEAR(AC1938)-YEAR(AB1938))*12+MONTH(AC1938)-MONTH(AB1938)+1,(AC1938-AB1938+1))</f>
        <v>7</v>
      </c>
      <c r="F1938" s="239" t="n">
        <f aca="false">E1938*SUM(P1938:Q1938)</f>
        <v>35000</v>
      </c>
      <c r="G1938" s="214" t="n">
        <v>1290284</v>
      </c>
      <c r="H1938" s="215" t="n">
        <v>37035.3682407407</v>
      </c>
      <c r="I1938" s="0" t="s">
        <v>1428</v>
      </c>
      <c r="M1938" s="0" t="s">
        <v>858</v>
      </c>
      <c r="N1938" s="0" t="s">
        <v>1305</v>
      </c>
      <c r="O1938" s="0" t="s">
        <v>2359</v>
      </c>
      <c r="Q1938" s="216" t="n">
        <v>5000</v>
      </c>
      <c r="S1938" s="0" t="s">
        <v>1026</v>
      </c>
      <c r="T1938" s="0" t="s">
        <v>784</v>
      </c>
      <c r="U1938" s="218" t="n">
        <v>4.095</v>
      </c>
      <c r="V1938" s="0" t="s">
        <v>1429</v>
      </c>
      <c r="W1938" s="0" t="s">
        <v>1422</v>
      </c>
      <c r="X1938" s="0" t="s">
        <v>1639</v>
      </c>
      <c r="Y1938" s="0" t="s">
        <v>1310</v>
      </c>
      <c r="Z1938" s="0" t="s">
        <v>571</v>
      </c>
      <c r="AA1938" s="0" t="n">
        <v>807769</v>
      </c>
      <c r="AB1938" s="215" t="n">
        <v>37036.875</v>
      </c>
      <c r="AC1938" s="215" t="n">
        <v>37042.875</v>
      </c>
    </row>
    <row r="1939" customFormat="false" ht="12.75" hidden="false" customHeight="false" outlineLevel="0" collapsed="false">
      <c r="A1939" s="208" t="str">
        <f aca="false">B1939&amp;" "&amp;C1939&amp;" "&amp;D1939</f>
        <v>US Natural Gas Physical</v>
      </c>
      <c r="B1939" s="208" t="str">
        <f aca="false">IF((LEFT(N1939,2)="US"),"US","")</f>
        <v>US</v>
      </c>
      <c r="C1939" s="208" t="str">
        <f aca="false">M1939</f>
        <v>Natural Gas</v>
      </c>
      <c r="D1939" s="208" t="str">
        <f aca="false">IF(ISNUMBER(FIND("Phy",N1939))=TRUE(),"Physical","Financial")</f>
        <v>Physical</v>
      </c>
      <c r="E1939" s="208" t="n">
        <f aca="false">IF(VLOOKUP(S1939,'DD-Lookup'!$J$6:$L$50,3,FALSE())="Monthly",(YEAR(AC1939)-YEAR(AB1939))*12+MONTH(AC1939)-MONTH(AB1939)+1,(AC1939-AB1939+1))</f>
        <v>1</v>
      </c>
      <c r="F1939" s="239" t="n">
        <f aca="false">E1939*SUM(P1939:Q1939)</f>
        <v>10000</v>
      </c>
      <c r="G1939" s="214" t="n">
        <v>1290286</v>
      </c>
      <c r="H1939" s="215" t="n">
        <v>37035.3682523148</v>
      </c>
      <c r="I1939" s="0" t="s">
        <v>2360</v>
      </c>
      <c r="M1939" s="0" t="s">
        <v>858</v>
      </c>
      <c r="N1939" s="0" t="s">
        <v>1305</v>
      </c>
      <c r="O1939" s="0" t="s">
        <v>1442</v>
      </c>
      <c r="Q1939" s="216" t="n">
        <v>10000</v>
      </c>
      <c r="S1939" s="0" t="s">
        <v>1026</v>
      </c>
      <c r="T1939" s="0" t="s">
        <v>784</v>
      </c>
      <c r="U1939" s="218" t="n">
        <v>4.165</v>
      </c>
      <c r="V1939" s="0" t="s">
        <v>2361</v>
      </c>
      <c r="W1939" s="0" t="s">
        <v>1434</v>
      </c>
      <c r="X1939" s="0" t="s">
        <v>1435</v>
      </c>
      <c r="Y1939" s="0" t="s">
        <v>1310</v>
      </c>
      <c r="Z1939" s="0" t="s">
        <v>571</v>
      </c>
      <c r="AA1939" s="0" t="n">
        <v>807765</v>
      </c>
      <c r="AB1939" s="215" t="n">
        <v>37036.875</v>
      </c>
      <c r="AC1939" s="215" t="n">
        <v>37036.875</v>
      </c>
    </row>
    <row r="1940" customFormat="false" ht="12.75" hidden="false" customHeight="false" outlineLevel="0" collapsed="false">
      <c r="A1940" s="208" t="str">
        <f aca="false">B1940&amp;" "&amp;C1940&amp;" "&amp;D1940</f>
        <v>US Natural Gas Physical</v>
      </c>
      <c r="B1940" s="208" t="str">
        <f aca="false">IF((LEFT(N1940,2)="US"),"US","")</f>
        <v>US</v>
      </c>
      <c r="C1940" s="208" t="str">
        <f aca="false">M1940</f>
        <v>Natural Gas</v>
      </c>
      <c r="D1940" s="208" t="str">
        <f aca="false">IF(ISNUMBER(FIND("Phy",N1940))=TRUE(),"Physical","Financial")</f>
        <v>Physical</v>
      </c>
      <c r="E1940" s="208" t="n">
        <f aca="false">IF(VLOOKUP(S1940,'DD-Lookup'!$J$6:$L$50,3,FALSE())="Monthly",(YEAR(AC1940)-YEAR(AB1940))*12+MONTH(AC1940)-MONTH(AB1940)+1,(AC1940-AB1940+1))</f>
        <v>1</v>
      </c>
      <c r="F1940" s="239" t="n">
        <f aca="false">E1940*SUM(P1940:Q1940)</f>
        <v>10000</v>
      </c>
      <c r="G1940" s="214" t="n">
        <v>1290289</v>
      </c>
      <c r="H1940" s="215" t="n">
        <v>37035.368275463</v>
      </c>
      <c r="I1940" s="0" t="s">
        <v>1155</v>
      </c>
      <c r="M1940" s="0" t="s">
        <v>858</v>
      </c>
      <c r="N1940" s="0" t="s">
        <v>1305</v>
      </c>
      <c r="O1940" s="0" t="s">
        <v>1306</v>
      </c>
      <c r="Q1940" s="216" t="n">
        <v>10000</v>
      </c>
      <c r="S1940" s="0" t="s">
        <v>1026</v>
      </c>
      <c r="T1940" s="0" t="s">
        <v>784</v>
      </c>
      <c r="U1940" s="218" t="n">
        <v>4.2113</v>
      </c>
      <c r="V1940" s="0" t="s">
        <v>1967</v>
      </c>
      <c r="W1940" s="0" t="s">
        <v>1308</v>
      </c>
      <c r="X1940" s="0" t="s">
        <v>1309</v>
      </c>
      <c r="Y1940" s="0" t="s">
        <v>1310</v>
      </c>
      <c r="Z1940" s="0" t="s">
        <v>571</v>
      </c>
      <c r="AA1940" s="0" t="n">
        <v>807766</v>
      </c>
      <c r="AB1940" s="215" t="n">
        <v>37036.875</v>
      </c>
      <c r="AC1940" s="215" t="n">
        <v>37036.875</v>
      </c>
    </row>
    <row r="1941" customFormat="false" ht="12.75" hidden="false" customHeight="false" outlineLevel="0" collapsed="false">
      <c r="A1941" s="208" t="str">
        <f aca="false">B1941&amp;" "&amp;C1941&amp;" "&amp;D1941</f>
        <v>US Natural Gas Physical</v>
      </c>
      <c r="B1941" s="208" t="str">
        <f aca="false">IF((LEFT(N1941,2)="US"),"US","")</f>
        <v>US</v>
      </c>
      <c r="C1941" s="208" t="str">
        <f aca="false">M1941</f>
        <v>Natural Gas</v>
      </c>
      <c r="D1941" s="208" t="str">
        <f aca="false">IF(ISNUMBER(FIND("Phy",N1941))=TRUE(),"Physical","Financial")</f>
        <v>Physical</v>
      </c>
      <c r="E1941" s="208" t="n">
        <f aca="false">IF(VLOOKUP(S1941,'DD-Lookup'!$J$6:$L$50,3,FALSE())="Monthly",(YEAR(AC1941)-YEAR(AB1941))*12+MONTH(AC1941)-MONTH(AB1941)+1,(AC1941-AB1941+1))</f>
        <v>1</v>
      </c>
      <c r="F1941" s="239" t="n">
        <f aca="false">E1941*SUM(P1941:Q1941)</f>
        <v>5000</v>
      </c>
      <c r="G1941" s="214" t="n">
        <v>1290288</v>
      </c>
      <c r="H1941" s="215" t="n">
        <v>37035.368275463</v>
      </c>
      <c r="I1941" s="0" t="s">
        <v>1278</v>
      </c>
      <c r="M1941" s="0" t="s">
        <v>858</v>
      </c>
      <c r="N1941" s="0" t="s">
        <v>1305</v>
      </c>
      <c r="O1941" s="0" t="s">
        <v>1363</v>
      </c>
      <c r="P1941" s="216" t="n">
        <v>5000</v>
      </c>
      <c r="S1941" s="0" t="s">
        <v>1026</v>
      </c>
      <c r="T1941" s="0" t="s">
        <v>784</v>
      </c>
      <c r="U1941" s="218" t="n">
        <v>4.0725</v>
      </c>
      <c r="V1941" s="0" t="s">
        <v>2085</v>
      </c>
      <c r="W1941" s="0" t="s">
        <v>1361</v>
      </c>
      <c r="X1941" s="0" t="s">
        <v>1362</v>
      </c>
      <c r="Y1941" s="0" t="s">
        <v>1310</v>
      </c>
      <c r="Z1941" s="0" t="s">
        <v>571</v>
      </c>
      <c r="AA1941" s="0" t="n">
        <v>807763</v>
      </c>
      <c r="AB1941" s="215" t="n">
        <v>37036.875</v>
      </c>
      <c r="AC1941" s="215" t="n">
        <v>37036.875</v>
      </c>
    </row>
    <row r="1942" customFormat="false" ht="12.75" hidden="false" customHeight="false" outlineLevel="0" collapsed="false">
      <c r="A1942" s="208" t="str">
        <f aca="false">B1942&amp;" "&amp;C1942&amp;" "&amp;D1942</f>
        <v>US Natural Gas Physical</v>
      </c>
      <c r="B1942" s="208" t="str">
        <f aca="false">IF((LEFT(N1942,2)="US"),"US","")</f>
        <v>US</v>
      </c>
      <c r="C1942" s="208" t="str">
        <f aca="false">M1942</f>
        <v>Natural Gas</v>
      </c>
      <c r="D1942" s="208" t="str">
        <f aca="false">IF(ISNUMBER(FIND("Phy",N1942))=TRUE(),"Physical","Financial")</f>
        <v>Physical</v>
      </c>
      <c r="E1942" s="208" t="n">
        <f aca="false">IF(VLOOKUP(S1942,'DD-Lookup'!$J$6:$L$50,3,FALSE())="Monthly",(YEAR(AC1942)-YEAR(AB1942))*12+MONTH(AC1942)-MONTH(AB1942)+1,(AC1942-AB1942+1))</f>
        <v>1</v>
      </c>
      <c r="F1942" s="239" t="n">
        <f aca="false">E1942*SUM(P1942:Q1942)</f>
        <v>2500</v>
      </c>
      <c r="G1942" s="214" t="n">
        <v>1290290</v>
      </c>
      <c r="H1942" s="215" t="n">
        <v>37035.3683101852</v>
      </c>
      <c r="I1942" s="0" t="s">
        <v>1886</v>
      </c>
      <c r="M1942" s="0" t="s">
        <v>858</v>
      </c>
      <c r="N1942" s="0" t="s">
        <v>1305</v>
      </c>
      <c r="O1942" s="0" t="s">
        <v>1547</v>
      </c>
      <c r="P1942" s="216" t="n">
        <v>2500</v>
      </c>
      <c r="S1942" s="0" t="s">
        <v>1026</v>
      </c>
      <c r="T1942" s="0" t="s">
        <v>784</v>
      </c>
      <c r="U1942" s="218" t="n">
        <v>3.06</v>
      </c>
      <c r="V1942" s="0" t="s">
        <v>1899</v>
      </c>
      <c r="W1942" s="0" t="s">
        <v>1548</v>
      </c>
      <c r="X1942" s="0" t="s">
        <v>1535</v>
      </c>
      <c r="Y1942" s="0" t="s">
        <v>1310</v>
      </c>
      <c r="Z1942" s="0" t="s">
        <v>571</v>
      </c>
      <c r="AA1942" s="0" t="n">
        <v>807767</v>
      </c>
      <c r="AB1942" s="215" t="n">
        <v>37036.875</v>
      </c>
      <c r="AC1942" s="215" t="n">
        <v>37036.875</v>
      </c>
    </row>
    <row r="1943" customFormat="false" ht="12.75" hidden="false" customHeight="false" outlineLevel="0" collapsed="false">
      <c r="A1943" s="208" t="str">
        <f aca="false">B1943&amp;" "&amp;C1943&amp;" "&amp;D1943</f>
        <v>US Natural Gas Physical</v>
      </c>
      <c r="B1943" s="208" t="str">
        <f aca="false">IF((LEFT(N1943,2)="US"),"US","")</f>
        <v>US</v>
      </c>
      <c r="C1943" s="208" t="str">
        <f aca="false">M1943</f>
        <v>Natural Gas</v>
      </c>
      <c r="D1943" s="208" t="str">
        <f aca="false">IF(ISNUMBER(FIND("Phy",N1943))=TRUE(),"Physical","Financial")</f>
        <v>Physical</v>
      </c>
      <c r="E1943" s="208" t="n">
        <f aca="false">IF(VLOOKUP(S1943,'DD-Lookup'!$J$6:$L$50,3,FALSE())="Monthly",(YEAR(AC1943)-YEAR(AB1943))*12+MONTH(AC1943)-MONTH(AB1943)+1,(AC1943-AB1943+1))</f>
        <v>1</v>
      </c>
      <c r="F1943" s="239" t="n">
        <f aca="false">E1943*SUM(P1943:Q1943)</f>
        <v>5000</v>
      </c>
      <c r="G1943" s="214" t="n">
        <v>1290292</v>
      </c>
      <c r="H1943" s="215" t="n">
        <v>37035.3683217593</v>
      </c>
      <c r="I1943" s="0" t="s">
        <v>2090</v>
      </c>
      <c r="M1943" s="0" t="s">
        <v>858</v>
      </c>
      <c r="N1943" s="0" t="s">
        <v>1305</v>
      </c>
      <c r="O1943" s="0" t="s">
        <v>1448</v>
      </c>
      <c r="P1943" s="216" t="n">
        <v>5000</v>
      </c>
      <c r="S1943" s="0" t="s">
        <v>1026</v>
      </c>
      <c r="T1943" s="0" t="s">
        <v>784</v>
      </c>
      <c r="U1943" s="218" t="n">
        <v>4.345</v>
      </c>
      <c r="V1943" s="0" t="s">
        <v>2362</v>
      </c>
      <c r="W1943" s="0" t="s">
        <v>1439</v>
      </c>
      <c r="X1943" s="0" t="s">
        <v>1440</v>
      </c>
      <c r="Y1943" s="0" t="s">
        <v>1310</v>
      </c>
      <c r="Z1943" s="0" t="s">
        <v>571</v>
      </c>
      <c r="AA1943" s="0" t="n">
        <v>807768</v>
      </c>
      <c r="AB1943" s="215" t="n">
        <v>37036.875</v>
      </c>
      <c r="AC1943" s="215" t="n">
        <v>37036.875</v>
      </c>
    </row>
    <row r="1944" customFormat="false" ht="12.75" hidden="false" customHeight="false" outlineLevel="0" collapsed="false">
      <c r="A1944" s="208" t="str">
        <f aca="false">B1944&amp;" "&amp;C1944&amp;" "&amp;D1944</f>
        <v>US Natural Gas Financial</v>
      </c>
      <c r="B1944" s="208" t="str">
        <f aca="false">IF((LEFT(N1944,2)="US"),"US","")</f>
        <v>US</v>
      </c>
      <c r="C1944" s="208" t="str">
        <f aca="false">M1944</f>
        <v>Natural Gas</v>
      </c>
      <c r="D1944" s="208" t="str">
        <f aca="false">IF(ISNUMBER(FIND("Phy",N1944))=TRUE(),"Physical","Financial")</f>
        <v>Financial</v>
      </c>
      <c r="E1944" s="208" t="n">
        <f aca="false">IF(VLOOKUP(S1944,'DD-Lookup'!$J$6:$L$50,3,FALSE())="Monthly",(YEAR(AC1944)-YEAR(AB1944))*12+MONTH(AC1944)-MONTH(AB1944)+1,(AC1944-AB1944+1))</f>
        <v>31</v>
      </c>
      <c r="F1944" s="239" t="n">
        <f aca="false">E1944*SUM(P1944:Q1944)</f>
        <v>3100</v>
      </c>
      <c r="G1944" s="214" t="n">
        <v>1290293</v>
      </c>
      <c r="H1944" s="215" t="n">
        <v>37035.3683449074</v>
      </c>
      <c r="I1944" s="0" t="s">
        <v>1141</v>
      </c>
      <c r="M1944" s="0" t="s">
        <v>858</v>
      </c>
      <c r="N1944" s="0" t="s">
        <v>1537</v>
      </c>
      <c r="O1944" s="0" t="s">
        <v>2363</v>
      </c>
      <c r="P1944" s="216" t="n">
        <v>100</v>
      </c>
      <c r="S1944" s="0" t="s">
        <v>1352</v>
      </c>
      <c r="T1944" s="0" t="s">
        <v>784</v>
      </c>
      <c r="U1944" s="218" t="n">
        <v>0.045</v>
      </c>
      <c r="V1944" s="0" t="s">
        <v>1539</v>
      </c>
      <c r="W1944" s="0" t="s">
        <v>1354</v>
      </c>
      <c r="X1944" s="0" t="s">
        <v>1355</v>
      </c>
      <c r="Y1944" s="0" t="s">
        <v>838</v>
      </c>
      <c r="Z1944" s="0" t="s">
        <v>571</v>
      </c>
      <c r="AA1944" s="0" t="s">
        <v>2364</v>
      </c>
      <c r="AB1944" s="215" t="n">
        <v>37104</v>
      </c>
      <c r="AC1944" s="215" t="n">
        <v>37134</v>
      </c>
    </row>
    <row r="1945" customFormat="false" ht="12.75" hidden="false" customHeight="false" outlineLevel="0" collapsed="false">
      <c r="A1945" s="208" t="str">
        <f aca="false">B1945&amp;" "&amp;C1945&amp;" "&amp;D1945</f>
        <v>US Crude Financial</v>
      </c>
      <c r="B1945" s="208" t="str">
        <f aca="false">IF((LEFT(N1945,2)="US"),"US","")</f>
        <v>US</v>
      </c>
      <c r="C1945" s="208" t="str">
        <f aca="false">M1945</f>
        <v>Crude</v>
      </c>
      <c r="D1945" s="208" t="str">
        <f aca="false">IF(ISNUMBER(FIND("Phy",N1945))=TRUE(),"Physical","Financial")</f>
        <v>Financial</v>
      </c>
      <c r="E1945" s="208" t="n">
        <f aca="false">IF(VLOOKUP(S1945,'DD-Lookup'!$J$6:$L$50,3,FALSE())="Monthly",(YEAR(AC1945)-YEAR(AB1945))*12+MONTH(AC1945)-MONTH(AB1945)+1,(AC1945-AB1945+1))</f>
        <v>1</v>
      </c>
      <c r="F1945" s="239" t="n">
        <f aca="false">E1945*SUM(P1945:Q1945)</f>
        <v>50000</v>
      </c>
      <c r="G1945" s="214" t="n">
        <v>1290294</v>
      </c>
      <c r="H1945" s="215" t="n">
        <v>37035.3683449074</v>
      </c>
      <c r="I1945" s="0" t="s">
        <v>1112</v>
      </c>
      <c r="M1945" s="0" t="s">
        <v>97</v>
      </c>
      <c r="N1945" s="0" t="s">
        <v>841</v>
      </c>
      <c r="O1945" s="0" t="s">
        <v>842</v>
      </c>
      <c r="P1945" s="216" t="n">
        <v>50000</v>
      </c>
      <c r="S1945" s="0" t="s">
        <v>843</v>
      </c>
      <c r="T1945" s="0" t="s">
        <v>784</v>
      </c>
      <c r="U1945" s="218" t="n">
        <v>29.56</v>
      </c>
      <c r="V1945" s="0" t="s">
        <v>2339</v>
      </c>
      <c r="W1945" s="0" t="s">
        <v>845</v>
      </c>
      <c r="X1945" s="0" t="s">
        <v>846</v>
      </c>
      <c r="Y1945" s="0" t="s">
        <v>847</v>
      </c>
      <c r="Z1945" s="0" t="s">
        <v>571</v>
      </c>
      <c r="AA1945" s="0" t="n">
        <v>106917</v>
      </c>
      <c r="AB1945" s="215" t="n">
        <v>37073</v>
      </c>
      <c r="AC1945" s="215" t="n">
        <v>37103</v>
      </c>
    </row>
    <row r="1946" customFormat="false" ht="12.75" hidden="false" customHeight="false" outlineLevel="0" collapsed="false">
      <c r="A1946" s="208" t="str">
        <f aca="false">B1946&amp;" "&amp;C1946&amp;" "&amp;D1946</f>
        <v>US Crude Financial</v>
      </c>
      <c r="B1946" s="208" t="str">
        <f aca="false">IF((LEFT(N1946,2)="US"),"US","")</f>
        <v>US</v>
      </c>
      <c r="C1946" s="208" t="str">
        <f aca="false">M1946</f>
        <v>Crude</v>
      </c>
      <c r="D1946" s="208" t="str">
        <f aca="false">IF(ISNUMBER(FIND("Phy",N1946))=TRUE(),"Physical","Financial")</f>
        <v>Financial</v>
      </c>
      <c r="E1946" s="208" t="n">
        <f aca="false">IF(VLOOKUP(S1946,'DD-Lookup'!$J$6:$L$50,3,FALSE())="Monthly",(YEAR(AC1946)-YEAR(AB1946))*12+MONTH(AC1946)-MONTH(AB1946)+1,(AC1946-AB1946+1))</f>
        <v>1</v>
      </c>
      <c r="F1946" s="239" t="n">
        <f aca="false">E1946*SUM(P1946:Q1946)</f>
        <v>50000</v>
      </c>
      <c r="G1946" s="214" t="n">
        <v>1290298</v>
      </c>
      <c r="H1946" s="215" t="n">
        <v>37035.3683912037</v>
      </c>
      <c r="I1946" s="0" t="s">
        <v>1376</v>
      </c>
      <c r="M1946" s="0" t="s">
        <v>97</v>
      </c>
      <c r="N1946" s="0" t="s">
        <v>841</v>
      </c>
      <c r="O1946" s="0" t="s">
        <v>842</v>
      </c>
      <c r="P1946" s="216" t="n">
        <v>50000</v>
      </c>
      <c r="S1946" s="0" t="s">
        <v>843</v>
      </c>
      <c r="T1946" s="0" t="s">
        <v>784</v>
      </c>
      <c r="U1946" s="218" t="n">
        <v>29.54</v>
      </c>
      <c r="V1946" s="0" t="s">
        <v>1990</v>
      </c>
      <c r="W1946" s="0" t="s">
        <v>845</v>
      </c>
      <c r="X1946" s="0" t="s">
        <v>846</v>
      </c>
      <c r="Y1946" s="0" t="s">
        <v>847</v>
      </c>
      <c r="Z1946" s="0" t="s">
        <v>571</v>
      </c>
      <c r="AA1946" s="0" t="n">
        <v>106918</v>
      </c>
      <c r="AB1946" s="215" t="n">
        <v>37073</v>
      </c>
      <c r="AC1946" s="215" t="n">
        <v>37103</v>
      </c>
    </row>
    <row r="1947" customFormat="false" ht="12.75" hidden="false" customHeight="false" outlineLevel="0" collapsed="false">
      <c r="A1947" s="208" t="str">
        <f aca="false">B1947&amp;" "&amp;C1947&amp;" "&amp;D1947</f>
        <v>US Natural Gas Physical</v>
      </c>
      <c r="B1947" s="208" t="str">
        <f aca="false">IF((LEFT(N1947,2)="US"),"US","")</f>
        <v>US</v>
      </c>
      <c r="C1947" s="208" t="str">
        <f aca="false">M1947</f>
        <v>Natural Gas</v>
      </c>
      <c r="D1947" s="208" t="str">
        <f aca="false">IF(ISNUMBER(FIND("Phy",N1947))=TRUE(),"Physical","Financial")</f>
        <v>Physical</v>
      </c>
      <c r="E1947" s="208" t="n">
        <f aca="false">IF(VLOOKUP(S1947,'DD-Lookup'!$J$6:$L$50,3,FALSE())="Monthly",(YEAR(AC1947)-YEAR(AB1947))*12+MONTH(AC1947)-MONTH(AB1947)+1,(AC1947-AB1947+1))</f>
        <v>1</v>
      </c>
      <c r="F1947" s="239" t="n">
        <f aca="false">E1947*SUM(P1947:Q1947)</f>
        <v>5000</v>
      </c>
      <c r="G1947" s="214" t="n">
        <v>1290299</v>
      </c>
      <c r="H1947" s="215" t="n">
        <v>37035.3684027778</v>
      </c>
      <c r="I1947" s="0" t="s">
        <v>1115</v>
      </c>
      <c r="M1947" s="0" t="s">
        <v>858</v>
      </c>
      <c r="N1947" s="0" t="s">
        <v>1305</v>
      </c>
      <c r="O1947" s="0" t="s">
        <v>1313</v>
      </c>
      <c r="P1947" s="216" t="n">
        <v>5000</v>
      </c>
      <c r="S1947" s="0" t="s">
        <v>1026</v>
      </c>
      <c r="T1947" s="0" t="s">
        <v>784</v>
      </c>
      <c r="U1947" s="218" t="n">
        <v>4.0875</v>
      </c>
      <c r="V1947" s="0" t="s">
        <v>2365</v>
      </c>
      <c r="W1947" s="0" t="s">
        <v>1314</v>
      </c>
      <c r="X1947" s="0" t="s">
        <v>1315</v>
      </c>
      <c r="Y1947" s="0" t="s">
        <v>1310</v>
      </c>
      <c r="Z1947" s="0" t="s">
        <v>571</v>
      </c>
      <c r="AA1947" s="0" t="n">
        <v>807770</v>
      </c>
      <c r="AB1947" s="215" t="n">
        <v>37036.875</v>
      </c>
      <c r="AC1947" s="215" t="n">
        <v>37036.875</v>
      </c>
    </row>
    <row r="1948" customFormat="false" ht="12.75" hidden="false" customHeight="false" outlineLevel="0" collapsed="false">
      <c r="A1948" s="208" t="str">
        <f aca="false">B1948&amp;" "&amp;C1948&amp;" "&amp;D1948</f>
        <v>US Natural Gas Financial</v>
      </c>
      <c r="B1948" s="208" t="str">
        <f aca="false">IF((LEFT(N1948,2)="US"),"US","")</f>
        <v>US</v>
      </c>
      <c r="C1948" s="208" t="str">
        <f aca="false">M1948</f>
        <v>Natural Gas</v>
      </c>
      <c r="D1948" s="208" t="str">
        <f aca="false">IF(ISNUMBER(FIND("Phy",N1948))=TRUE(),"Physical","Financial")</f>
        <v>Financial</v>
      </c>
      <c r="E1948" s="208" t="n">
        <f aca="false">IF(VLOOKUP(S1948,'DD-Lookup'!$J$6:$L$50,3,FALSE())="Monthly",(YEAR(AC1948)-YEAR(AB1948))*12+MONTH(AC1948)-MONTH(AB1948)+1,(AC1948-AB1948+1))</f>
        <v>30</v>
      </c>
      <c r="F1948" s="239" t="n">
        <f aca="false">E1948*SUM(P1948:Q1948)</f>
        <v>300000</v>
      </c>
      <c r="G1948" s="214" t="n">
        <v>1290301</v>
      </c>
      <c r="H1948" s="215" t="n">
        <v>37035.3684143519</v>
      </c>
      <c r="I1948" s="0" t="s">
        <v>1066</v>
      </c>
      <c r="M1948" s="0" t="s">
        <v>858</v>
      </c>
      <c r="N1948" s="0" t="s">
        <v>1024</v>
      </c>
      <c r="O1948" s="0" t="s">
        <v>1025</v>
      </c>
      <c r="Q1948" s="216" t="n">
        <v>10000</v>
      </c>
      <c r="S1948" s="0" t="s">
        <v>1026</v>
      </c>
      <c r="T1948" s="0" t="s">
        <v>784</v>
      </c>
      <c r="U1948" s="218" t="n">
        <v>4.19</v>
      </c>
      <c r="V1948" s="0" t="s">
        <v>2366</v>
      </c>
      <c r="W1948" s="0" t="s">
        <v>1028</v>
      </c>
      <c r="X1948" s="0" t="s">
        <v>1029</v>
      </c>
      <c r="Y1948" s="0" t="s">
        <v>838</v>
      </c>
      <c r="Z1948" s="0" t="s">
        <v>571</v>
      </c>
      <c r="AA1948" s="0" t="s">
        <v>2367</v>
      </c>
      <c r="AB1948" s="215" t="n">
        <v>37043.875</v>
      </c>
      <c r="AC1948" s="215" t="n">
        <v>37072.875</v>
      </c>
    </row>
    <row r="1949" customFormat="false" ht="12.75" hidden="false" customHeight="false" outlineLevel="0" collapsed="false">
      <c r="A1949" s="208" t="str">
        <f aca="false">B1949&amp;" "&amp;C1949&amp;" "&amp;D1949</f>
        <v>US Natural Gas Physical</v>
      </c>
      <c r="B1949" s="208" t="str">
        <f aca="false">IF((LEFT(N1949,2)="US"),"US","")</f>
        <v>US</v>
      </c>
      <c r="C1949" s="208" t="str">
        <f aca="false">M1949</f>
        <v>Natural Gas</v>
      </c>
      <c r="D1949" s="208" t="str">
        <f aca="false">IF(ISNUMBER(FIND("Phy",N1949))=TRUE(),"Physical","Financial")</f>
        <v>Physical</v>
      </c>
      <c r="E1949" s="208" t="n">
        <f aca="false">IF(VLOOKUP(S1949,'DD-Lookup'!$J$6:$L$50,3,FALSE())="Monthly",(YEAR(AC1949)-YEAR(AB1949))*12+MONTH(AC1949)-MONTH(AB1949)+1,(AC1949-AB1949+1))</f>
        <v>1</v>
      </c>
      <c r="F1949" s="239" t="n">
        <f aca="false">E1949*SUM(P1949:Q1949)</f>
        <v>5000</v>
      </c>
      <c r="G1949" s="214" t="n">
        <v>1290300</v>
      </c>
      <c r="H1949" s="215" t="n">
        <v>37035.3684143519</v>
      </c>
      <c r="I1949" s="0" t="s">
        <v>1115</v>
      </c>
      <c r="M1949" s="0" t="s">
        <v>858</v>
      </c>
      <c r="N1949" s="0" t="s">
        <v>1571</v>
      </c>
      <c r="O1949" s="0" t="s">
        <v>1572</v>
      </c>
      <c r="P1949" s="216" t="n">
        <v>5000</v>
      </c>
      <c r="S1949" s="0" t="s">
        <v>1026</v>
      </c>
      <c r="T1949" s="0" t="s">
        <v>784</v>
      </c>
      <c r="U1949" s="218" t="n">
        <v>4.11</v>
      </c>
      <c r="V1949" s="0" t="s">
        <v>2338</v>
      </c>
      <c r="W1949" s="0" t="s">
        <v>1573</v>
      </c>
      <c r="X1949" s="0" t="s">
        <v>1574</v>
      </c>
      <c r="Y1949" s="0" t="s">
        <v>1310</v>
      </c>
      <c r="Z1949" s="0" t="s">
        <v>1575</v>
      </c>
      <c r="AA1949" s="0" t="n">
        <v>807772</v>
      </c>
      <c r="AB1949" s="215" t="n">
        <v>37036.875</v>
      </c>
      <c r="AC1949" s="215" t="n">
        <v>37036.875</v>
      </c>
    </row>
    <row r="1950" customFormat="false" ht="12.75" hidden="false" customHeight="false" outlineLevel="0" collapsed="false">
      <c r="A1950" s="208" t="str">
        <f aca="false">B1950&amp;" "&amp;C1950&amp;" "&amp;D1950</f>
        <v>US Natural Gas Physical</v>
      </c>
      <c r="B1950" s="208" t="str">
        <f aca="false">IF((LEFT(N1950,2)="US"),"US","")</f>
        <v>US</v>
      </c>
      <c r="C1950" s="208" t="str">
        <f aca="false">M1950</f>
        <v>Natural Gas</v>
      </c>
      <c r="D1950" s="208" t="str">
        <f aca="false">IF(ISNUMBER(FIND("Phy",N1950))=TRUE(),"Physical","Financial")</f>
        <v>Physical</v>
      </c>
      <c r="E1950" s="208" t="n">
        <f aca="false">IF(VLOOKUP(S1950,'DD-Lookup'!$J$6:$L$50,3,FALSE())="Monthly",(YEAR(AC1950)-YEAR(AB1950))*12+MONTH(AC1950)-MONTH(AB1950)+1,(AC1950-AB1950+1))</f>
        <v>1</v>
      </c>
      <c r="F1950" s="239" t="n">
        <f aca="false">E1950*SUM(P1950:Q1950)</f>
        <v>5000</v>
      </c>
      <c r="G1950" s="214" t="n">
        <v>1290302</v>
      </c>
      <c r="H1950" s="215" t="n">
        <v>37035.3684259259</v>
      </c>
      <c r="I1950" s="0" t="s">
        <v>1107</v>
      </c>
      <c r="M1950" s="0" t="s">
        <v>858</v>
      </c>
      <c r="N1950" s="0" t="s">
        <v>1305</v>
      </c>
      <c r="O1950" s="0" t="s">
        <v>1787</v>
      </c>
      <c r="Q1950" s="216" t="n">
        <v>5000</v>
      </c>
      <c r="S1950" s="0" t="s">
        <v>1026</v>
      </c>
      <c r="T1950" s="0" t="s">
        <v>784</v>
      </c>
      <c r="U1950" s="218" t="n">
        <v>4.06</v>
      </c>
      <c r="V1950" s="0" t="s">
        <v>2368</v>
      </c>
      <c r="W1950" s="0" t="s">
        <v>1422</v>
      </c>
      <c r="X1950" s="0" t="s">
        <v>1639</v>
      </c>
      <c r="Y1950" s="0" t="s">
        <v>1310</v>
      </c>
      <c r="Z1950" s="0" t="s">
        <v>571</v>
      </c>
      <c r="AA1950" s="0" t="n">
        <v>807771</v>
      </c>
      <c r="AB1950" s="215" t="n">
        <v>37036.875</v>
      </c>
      <c r="AC1950" s="215" t="n">
        <v>37036.875</v>
      </c>
    </row>
    <row r="1951" customFormat="false" ht="12.75" hidden="false" customHeight="false" outlineLevel="0" collapsed="false">
      <c r="A1951" s="208" t="str">
        <f aca="false">B1951&amp;" "&amp;C1951&amp;" "&amp;D1951</f>
        <v>US Power Physical</v>
      </c>
      <c r="B1951" s="208" t="str">
        <f aca="false">IF((LEFT(N1951,2)="US"),"US","")</f>
        <v>US</v>
      </c>
      <c r="C1951" s="208" t="str">
        <f aca="false">M1951</f>
        <v>Power</v>
      </c>
      <c r="D1951" s="208" t="str">
        <f aca="false">IF(ISNUMBER(FIND("Phy",N1951))=TRUE(),"Physical","Financial")</f>
        <v>Physical</v>
      </c>
      <c r="E1951" s="208" t="n">
        <f aca="false">IF(VLOOKUP(S1951,'DD-Lookup'!$J$6:$L$50,3,FALSE())="Monthly",(YEAR(AC1951)-YEAR(AB1951))*12+MONTH(AC1951)-MONTH(AB1951)+1,(AC1951-AB1951+1))</f>
        <v>5</v>
      </c>
      <c r="F1951" s="239" t="n">
        <f aca="false">E1951*SUM(P1951:Q1951)</f>
        <v>250</v>
      </c>
      <c r="G1951" s="214" t="n">
        <v>1290303</v>
      </c>
      <c r="H1951" s="215" t="n">
        <v>37035.3684375</v>
      </c>
      <c r="I1951" s="0" t="s">
        <v>1139</v>
      </c>
      <c r="M1951" s="0" t="s">
        <v>67</v>
      </c>
      <c r="N1951" s="0" t="s">
        <v>1081</v>
      </c>
      <c r="O1951" s="0" t="s">
        <v>1177</v>
      </c>
      <c r="P1951" s="216" t="n">
        <v>50</v>
      </c>
      <c r="S1951" s="0" t="s">
        <v>930</v>
      </c>
      <c r="T1951" s="0" t="s">
        <v>784</v>
      </c>
      <c r="U1951" s="218" t="n">
        <v>65</v>
      </c>
      <c r="V1951" s="0" t="s">
        <v>1140</v>
      </c>
      <c r="W1951" s="0" t="s">
        <v>1122</v>
      </c>
      <c r="X1951" s="0" t="s">
        <v>1123</v>
      </c>
      <c r="Y1951" s="0" t="s">
        <v>1051</v>
      </c>
      <c r="Z1951" s="0" t="s">
        <v>618</v>
      </c>
      <c r="AA1951" s="0" t="n">
        <v>621442.1</v>
      </c>
      <c r="AB1951" s="215" t="n">
        <v>37046.875</v>
      </c>
      <c r="AC1951" s="215" t="n">
        <v>37050.875</v>
      </c>
    </row>
    <row r="1952" customFormat="false" ht="12.75" hidden="false" customHeight="false" outlineLevel="0" collapsed="false">
      <c r="A1952" s="208" t="str">
        <f aca="false">B1952&amp;" "&amp;C1952&amp;" "&amp;D1952</f>
        <v>US Natural Gas Physical</v>
      </c>
      <c r="B1952" s="208" t="str">
        <f aca="false">IF((LEFT(N1952,2)="US"),"US","")</f>
        <v>US</v>
      </c>
      <c r="C1952" s="208" t="str">
        <f aca="false">M1952</f>
        <v>Natural Gas</v>
      </c>
      <c r="D1952" s="208" t="str">
        <f aca="false">IF(ISNUMBER(FIND("Phy",N1952))=TRUE(),"Physical","Financial")</f>
        <v>Physical</v>
      </c>
      <c r="E1952" s="208" t="n">
        <f aca="false">IF(VLOOKUP(S1952,'DD-Lookup'!$J$6:$L$50,3,FALSE())="Monthly",(YEAR(AC1952)-YEAR(AB1952))*12+MONTH(AC1952)-MONTH(AB1952)+1,(AC1952-AB1952+1))</f>
        <v>1</v>
      </c>
      <c r="F1952" s="239" t="n">
        <f aca="false">E1952*SUM(P1952:Q1952)</f>
        <v>10000</v>
      </c>
      <c r="G1952" s="214" t="n">
        <v>1290304</v>
      </c>
      <c r="H1952" s="215" t="n">
        <v>37035.3684375</v>
      </c>
      <c r="I1952" s="0" t="s">
        <v>1059</v>
      </c>
      <c r="M1952" s="0" t="s">
        <v>858</v>
      </c>
      <c r="N1952" s="0" t="s">
        <v>1305</v>
      </c>
      <c r="O1952" s="0" t="s">
        <v>1577</v>
      </c>
      <c r="P1952" s="216" t="n">
        <v>10000</v>
      </c>
      <c r="S1952" s="0" t="s">
        <v>1026</v>
      </c>
      <c r="T1952" s="0" t="s">
        <v>784</v>
      </c>
      <c r="U1952" s="218" t="n">
        <v>7.6</v>
      </c>
      <c r="V1952" s="0" t="s">
        <v>1909</v>
      </c>
      <c r="W1952" s="0" t="s">
        <v>1579</v>
      </c>
      <c r="X1952" s="0" t="s">
        <v>1535</v>
      </c>
      <c r="Y1952" s="0" t="s">
        <v>1310</v>
      </c>
      <c r="Z1952" s="0" t="s">
        <v>571</v>
      </c>
      <c r="AA1952" s="0" t="n">
        <v>807773</v>
      </c>
      <c r="AB1952" s="215" t="n">
        <v>37036.875</v>
      </c>
      <c r="AC1952" s="215" t="n">
        <v>37036.875</v>
      </c>
    </row>
    <row r="1953" customFormat="false" ht="12.75" hidden="false" customHeight="false" outlineLevel="0" collapsed="false">
      <c r="A1953" s="208" t="str">
        <f aca="false">B1953&amp;" "&amp;C1953&amp;" "&amp;D1953</f>
        <v>US Crude Financial</v>
      </c>
      <c r="B1953" s="208" t="str">
        <f aca="false">IF((LEFT(N1953,2)="US"),"US","")</f>
        <v>US</v>
      </c>
      <c r="C1953" s="208" t="str">
        <f aca="false">M1953</f>
        <v>Crude</v>
      </c>
      <c r="D1953" s="208" t="str">
        <f aca="false">IF(ISNUMBER(FIND("Phy",N1953))=TRUE(),"Physical","Financial")</f>
        <v>Financial</v>
      </c>
      <c r="E1953" s="208" t="n">
        <f aca="false">IF(VLOOKUP(S1953,'DD-Lookup'!$J$6:$L$50,3,FALSE())="Monthly",(YEAR(AC1953)-YEAR(AB1953))*12+MONTH(AC1953)-MONTH(AB1953)+1,(AC1953-AB1953+1))</f>
        <v>1</v>
      </c>
      <c r="F1953" s="239" t="n">
        <f aca="false">E1953*SUM(P1953:Q1953)</f>
        <v>25000</v>
      </c>
      <c r="G1953" s="214" t="n">
        <v>1290305</v>
      </c>
      <c r="H1953" s="215" t="n">
        <v>37035.3684606482</v>
      </c>
      <c r="I1953" s="0" t="s">
        <v>1112</v>
      </c>
      <c r="M1953" s="0" t="s">
        <v>97</v>
      </c>
      <c r="N1953" s="0" t="s">
        <v>2263</v>
      </c>
      <c r="O1953" s="0" t="s">
        <v>2264</v>
      </c>
      <c r="P1953" s="216" t="n">
        <v>25000</v>
      </c>
      <c r="S1953" s="0" t="s">
        <v>834</v>
      </c>
      <c r="T1953" s="0" t="s">
        <v>784</v>
      </c>
      <c r="U1953" s="218" t="n">
        <v>-0.14</v>
      </c>
      <c r="V1953" s="0" t="s">
        <v>2339</v>
      </c>
      <c r="W1953" s="0" t="s">
        <v>2266</v>
      </c>
      <c r="X1953" s="0" t="s">
        <v>2267</v>
      </c>
      <c r="Y1953" s="0" t="s">
        <v>838</v>
      </c>
      <c r="Z1953" s="0" t="s">
        <v>571</v>
      </c>
      <c r="AA1953" s="0" t="s">
        <v>2369</v>
      </c>
      <c r="AB1953" s="215" t="n">
        <v>37073</v>
      </c>
      <c r="AC1953" s="215" t="n">
        <v>37103</v>
      </c>
    </row>
    <row r="1954" customFormat="false" ht="12.75" hidden="false" customHeight="false" outlineLevel="0" collapsed="false">
      <c r="A1954" s="208" t="str">
        <f aca="false">B1954&amp;" "&amp;C1954&amp;" "&amp;D1954</f>
        <v>US Natural Gas Physical</v>
      </c>
      <c r="B1954" s="208" t="str">
        <f aca="false">IF((LEFT(N1954,2)="US"),"US","")</f>
        <v>US</v>
      </c>
      <c r="C1954" s="208" t="str">
        <f aca="false">M1954</f>
        <v>Natural Gas</v>
      </c>
      <c r="D1954" s="208" t="str">
        <f aca="false">IF(ISNUMBER(FIND("Phy",N1954))=TRUE(),"Physical","Financial")</f>
        <v>Physical</v>
      </c>
      <c r="E1954" s="208" t="n">
        <f aca="false">IF(VLOOKUP(S1954,'DD-Lookup'!$J$6:$L$50,3,FALSE())="Monthly",(YEAR(AC1954)-YEAR(AB1954))*12+MONTH(AC1954)-MONTH(AB1954)+1,(AC1954-AB1954+1))</f>
        <v>1</v>
      </c>
      <c r="F1954" s="239" t="n">
        <f aca="false">E1954*SUM(P1954:Q1954)</f>
        <v>5000</v>
      </c>
      <c r="G1954" s="214" t="n">
        <v>1290306</v>
      </c>
      <c r="H1954" s="215" t="n">
        <v>37035.3685532407</v>
      </c>
      <c r="I1954" s="0" t="s">
        <v>1500</v>
      </c>
      <c r="M1954" s="0" t="s">
        <v>858</v>
      </c>
      <c r="N1954" s="0" t="s">
        <v>1305</v>
      </c>
      <c r="O1954" s="0" t="s">
        <v>1547</v>
      </c>
      <c r="Q1954" s="216" t="n">
        <v>5000</v>
      </c>
      <c r="S1954" s="0" t="s">
        <v>1026</v>
      </c>
      <c r="T1954" s="0" t="s">
        <v>784</v>
      </c>
      <c r="U1954" s="218" t="n">
        <v>3.09</v>
      </c>
      <c r="V1954" s="0" t="s">
        <v>1578</v>
      </c>
      <c r="W1954" s="0" t="s">
        <v>1548</v>
      </c>
      <c r="X1954" s="0" t="s">
        <v>1535</v>
      </c>
      <c r="Y1954" s="0" t="s">
        <v>1310</v>
      </c>
      <c r="Z1954" s="0" t="s">
        <v>571</v>
      </c>
      <c r="AA1954" s="0" t="n">
        <v>807774</v>
      </c>
      <c r="AB1954" s="215" t="n">
        <v>37036.875</v>
      </c>
      <c r="AC1954" s="215" t="n">
        <v>37036.875</v>
      </c>
    </row>
    <row r="1955" customFormat="false" ht="12.75" hidden="false" customHeight="false" outlineLevel="0" collapsed="false">
      <c r="A1955" s="208" t="str">
        <f aca="false">B1955&amp;" "&amp;C1955&amp;" "&amp;D1955</f>
        <v>US Natural Gas Physical</v>
      </c>
      <c r="B1955" s="208" t="str">
        <f aca="false">IF((LEFT(N1955,2)="US"),"US","")</f>
        <v>US</v>
      </c>
      <c r="C1955" s="208" t="str">
        <f aca="false">M1955</f>
        <v>Natural Gas</v>
      </c>
      <c r="D1955" s="208" t="str">
        <f aca="false">IF(ISNUMBER(FIND("Phy",N1955))=TRUE(),"Physical","Financial")</f>
        <v>Physical</v>
      </c>
      <c r="E1955" s="208" t="n">
        <f aca="false">IF(VLOOKUP(S1955,'DD-Lookup'!$J$6:$L$50,3,FALSE())="Monthly",(YEAR(AC1955)-YEAR(AB1955))*12+MONTH(AC1955)-MONTH(AB1955)+1,(AC1955-AB1955+1))</f>
        <v>1</v>
      </c>
      <c r="F1955" s="239" t="n">
        <f aca="false">E1955*SUM(P1955:Q1955)</f>
        <v>10000</v>
      </c>
      <c r="G1955" s="214" t="n">
        <v>1290308</v>
      </c>
      <c r="H1955" s="215" t="n">
        <v>37035.368587963</v>
      </c>
      <c r="I1955" s="0" t="s">
        <v>1155</v>
      </c>
      <c r="M1955" s="0" t="s">
        <v>858</v>
      </c>
      <c r="N1955" s="0" t="s">
        <v>1305</v>
      </c>
      <c r="O1955" s="0" t="s">
        <v>1306</v>
      </c>
      <c r="Q1955" s="216" t="n">
        <v>10000</v>
      </c>
      <c r="S1955" s="0" t="s">
        <v>1026</v>
      </c>
      <c r="T1955" s="0" t="s">
        <v>784</v>
      </c>
      <c r="U1955" s="218" t="n">
        <v>4.2126</v>
      </c>
      <c r="V1955" s="0" t="s">
        <v>1967</v>
      </c>
      <c r="W1955" s="0" t="s">
        <v>1308</v>
      </c>
      <c r="X1955" s="0" t="s">
        <v>1309</v>
      </c>
      <c r="Y1955" s="0" t="s">
        <v>1310</v>
      </c>
      <c r="Z1955" s="0" t="s">
        <v>571</v>
      </c>
      <c r="AA1955" s="0" t="n">
        <v>807775</v>
      </c>
      <c r="AB1955" s="215" t="n">
        <v>37036.875</v>
      </c>
      <c r="AC1955" s="215" t="n">
        <v>37036.875</v>
      </c>
    </row>
    <row r="1956" customFormat="false" ht="12.75" hidden="false" customHeight="false" outlineLevel="0" collapsed="false">
      <c r="A1956" s="208" t="str">
        <f aca="false">B1956&amp;" "&amp;C1956&amp;" "&amp;D1956</f>
        <v>US Natural Gas Physical</v>
      </c>
      <c r="B1956" s="208" t="str">
        <f aca="false">IF((LEFT(N1956,2)="US"),"US","")</f>
        <v>US</v>
      </c>
      <c r="C1956" s="208" t="str">
        <f aca="false">M1956</f>
        <v>Natural Gas</v>
      </c>
      <c r="D1956" s="208" t="str">
        <f aca="false">IF(ISNUMBER(FIND("Phy",N1956))=TRUE(),"Physical","Financial")</f>
        <v>Physical</v>
      </c>
      <c r="E1956" s="208" t="n">
        <f aca="false">IF(VLOOKUP(S1956,'DD-Lookup'!$J$6:$L$50,3,FALSE())="Monthly",(YEAR(AC1956)-YEAR(AB1956))*12+MONTH(AC1956)-MONTH(AB1956)+1,(AC1956-AB1956+1))</f>
        <v>1</v>
      </c>
      <c r="F1956" s="239" t="n">
        <f aca="false">E1956*SUM(P1956:Q1956)</f>
        <v>10000</v>
      </c>
      <c r="G1956" s="214" t="n">
        <v>1290309</v>
      </c>
      <c r="H1956" s="215" t="n">
        <v>37035.3686226852</v>
      </c>
      <c r="I1956" s="0" t="s">
        <v>1233</v>
      </c>
      <c r="M1956" s="0" t="s">
        <v>858</v>
      </c>
      <c r="N1956" s="0" t="s">
        <v>1305</v>
      </c>
      <c r="O1956" s="0" t="s">
        <v>1581</v>
      </c>
      <c r="P1956" s="216" t="n">
        <v>10000</v>
      </c>
      <c r="S1956" s="0" t="s">
        <v>1026</v>
      </c>
      <c r="T1956" s="0" t="s">
        <v>784</v>
      </c>
      <c r="U1956" s="218" t="n">
        <v>8.65</v>
      </c>
      <c r="V1956" s="0" t="s">
        <v>1725</v>
      </c>
      <c r="W1956" s="0" t="s">
        <v>1579</v>
      </c>
      <c r="X1956" s="0" t="s">
        <v>1535</v>
      </c>
      <c r="Y1956" s="0" t="s">
        <v>1310</v>
      </c>
      <c r="Z1956" s="0" t="s">
        <v>571</v>
      </c>
      <c r="AA1956" s="0" t="n">
        <v>807777</v>
      </c>
      <c r="AB1956" s="215" t="n">
        <v>37036.875</v>
      </c>
      <c r="AC1956" s="215" t="n">
        <v>37036.875</v>
      </c>
    </row>
    <row r="1957" customFormat="false" ht="12.75" hidden="false" customHeight="false" outlineLevel="0" collapsed="false">
      <c r="A1957" s="208" t="str">
        <f aca="false">B1957&amp;" "&amp;C1957&amp;" "&amp;D1957</f>
        <v>US Natural Gas Physical</v>
      </c>
      <c r="B1957" s="208" t="str">
        <f aca="false">IF((LEFT(N1957,2)="US"),"US","")</f>
        <v>US</v>
      </c>
      <c r="C1957" s="208" t="str">
        <f aca="false">M1957</f>
        <v>Natural Gas</v>
      </c>
      <c r="D1957" s="208" t="str">
        <f aca="false">IF(ISNUMBER(FIND("Phy",N1957))=TRUE(),"Physical","Financial")</f>
        <v>Physical</v>
      </c>
      <c r="E1957" s="208" t="n">
        <f aca="false">IF(VLOOKUP(S1957,'DD-Lookup'!$J$6:$L$50,3,FALSE())="Monthly",(YEAR(AC1957)-YEAR(AB1957))*12+MONTH(AC1957)-MONTH(AB1957)+1,(AC1957-AB1957+1))</f>
        <v>1</v>
      </c>
      <c r="F1957" s="239" t="n">
        <f aca="false">E1957*SUM(P1957:Q1957)</f>
        <v>5000</v>
      </c>
      <c r="G1957" s="214" t="n">
        <v>1290310</v>
      </c>
      <c r="H1957" s="215" t="n">
        <v>37035.3686342593</v>
      </c>
      <c r="I1957" s="0" t="s">
        <v>1358</v>
      </c>
      <c r="M1957" s="0" t="s">
        <v>858</v>
      </c>
      <c r="N1957" s="0" t="s">
        <v>1305</v>
      </c>
      <c r="O1957" s="0" t="s">
        <v>1378</v>
      </c>
      <c r="P1957" s="216" t="n">
        <v>5000</v>
      </c>
      <c r="S1957" s="0" t="s">
        <v>1026</v>
      </c>
      <c r="T1957" s="0" t="s">
        <v>784</v>
      </c>
      <c r="U1957" s="218" t="n">
        <v>4.0375</v>
      </c>
      <c r="V1957" s="0" t="s">
        <v>1373</v>
      </c>
      <c r="W1957" s="0" t="s">
        <v>1361</v>
      </c>
      <c r="X1957" s="0" t="s">
        <v>1362</v>
      </c>
      <c r="Y1957" s="0" t="s">
        <v>1310</v>
      </c>
      <c r="Z1957" s="0" t="s">
        <v>571</v>
      </c>
      <c r="AA1957" s="0" t="n">
        <v>807776</v>
      </c>
      <c r="AB1957" s="215" t="n">
        <v>37036.875</v>
      </c>
      <c r="AC1957" s="215" t="n">
        <v>37036.875</v>
      </c>
    </row>
    <row r="1958" customFormat="false" ht="12.75" hidden="false" customHeight="false" outlineLevel="0" collapsed="false">
      <c r="A1958" s="208" t="str">
        <f aca="false">B1958&amp;" "&amp;C1958&amp;" "&amp;D1958</f>
        <v>US Natural Gas Financial</v>
      </c>
      <c r="B1958" s="208" t="str">
        <f aca="false">IF((LEFT(N1958,2)="US"),"US","")</f>
        <v>US</v>
      </c>
      <c r="C1958" s="208" t="str">
        <f aca="false">M1958</f>
        <v>Natural Gas</v>
      </c>
      <c r="D1958" s="208" t="str">
        <f aca="false">IF(ISNUMBER(FIND("Phy",N1958))=TRUE(),"Physical","Financial")</f>
        <v>Financial</v>
      </c>
      <c r="E1958" s="208" t="n">
        <f aca="false">IF(VLOOKUP(S1958,'DD-Lookup'!$J$6:$L$50,3,FALSE())="Monthly",(YEAR(AC1958)-YEAR(AB1958))*12+MONTH(AC1958)-MONTH(AB1958)+1,(AC1958-AB1958+1))</f>
        <v>30</v>
      </c>
      <c r="F1958" s="239" t="n">
        <f aca="false">E1958*SUM(P1958:Q1958)</f>
        <v>375000</v>
      </c>
      <c r="G1958" s="214" t="n">
        <v>1290311</v>
      </c>
      <c r="H1958" s="215" t="n">
        <v>37035.3686458333</v>
      </c>
      <c r="I1958" s="0" t="s">
        <v>1059</v>
      </c>
      <c r="M1958" s="0" t="s">
        <v>858</v>
      </c>
      <c r="N1958" s="0" t="s">
        <v>1024</v>
      </c>
      <c r="O1958" s="0" t="s">
        <v>1495</v>
      </c>
      <c r="P1958" s="216" t="n">
        <v>12500</v>
      </c>
      <c r="S1958" s="0" t="s">
        <v>1026</v>
      </c>
      <c r="T1958" s="0" t="s">
        <v>784</v>
      </c>
      <c r="U1958" s="218" t="n">
        <v>4.1825</v>
      </c>
      <c r="V1958" s="0" t="s">
        <v>1496</v>
      </c>
      <c r="W1958" s="0" t="s">
        <v>1028</v>
      </c>
      <c r="X1958" s="0" t="s">
        <v>1029</v>
      </c>
      <c r="Y1958" s="0" t="s">
        <v>838</v>
      </c>
      <c r="Z1958" s="0" t="s">
        <v>571</v>
      </c>
      <c r="AA1958" s="0" t="s">
        <v>2370</v>
      </c>
      <c r="AB1958" s="215" t="n">
        <v>37043.9159722222</v>
      </c>
      <c r="AC1958" s="215" t="n">
        <v>37072.9159722222</v>
      </c>
    </row>
    <row r="1959" customFormat="false" ht="12.75" hidden="false" customHeight="false" outlineLevel="0" collapsed="false">
      <c r="A1959" s="208" t="str">
        <f aca="false">B1959&amp;" "&amp;C1959&amp;" "&amp;D1959</f>
        <v>US Natural Gas Physical</v>
      </c>
      <c r="B1959" s="208" t="str">
        <f aca="false">IF((LEFT(N1959,2)="US"),"US","")</f>
        <v>US</v>
      </c>
      <c r="C1959" s="208" t="str">
        <f aca="false">M1959</f>
        <v>Natural Gas</v>
      </c>
      <c r="D1959" s="208" t="str">
        <f aca="false">IF(ISNUMBER(FIND("Phy",N1959))=TRUE(),"Physical","Financial")</f>
        <v>Physical</v>
      </c>
      <c r="E1959" s="208" t="n">
        <f aca="false">IF(VLOOKUP(S1959,'DD-Lookup'!$J$6:$L$50,3,FALSE())="Monthly",(YEAR(AC1959)-YEAR(AB1959))*12+MONTH(AC1959)-MONTH(AB1959)+1,(AC1959-AB1959+1))</f>
        <v>1</v>
      </c>
      <c r="F1959" s="239" t="n">
        <f aca="false">E1959*SUM(P1959:Q1959)</f>
        <v>10000</v>
      </c>
      <c r="G1959" s="214" t="n">
        <v>1290312</v>
      </c>
      <c r="H1959" s="215" t="n">
        <v>37035.3686689815</v>
      </c>
      <c r="I1959" s="0" t="s">
        <v>1183</v>
      </c>
      <c r="M1959" s="0" t="s">
        <v>858</v>
      </c>
      <c r="N1959" s="0" t="s">
        <v>1305</v>
      </c>
      <c r="O1959" s="0" t="s">
        <v>1306</v>
      </c>
      <c r="P1959" s="216" t="n">
        <v>10000</v>
      </c>
      <c r="S1959" s="0" t="s">
        <v>1026</v>
      </c>
      <c r="T1959" s="0" t="s">
        <v>784</v>
      </c>
      <c r="U1959" s="218" t="n">
        <v>4.2113</v>
      </c>
      <c r="V1959" s="0" t="s">
        <v>1413</v>
      </c>
      <c r="W1959" s="0" t="s">
        <v>1308</v>
      </c>
      <c r="X1959" s="0" t="s">
        <v>1309</v>
      </c>
      <c r="Y1959" s="0" t="s">
        <v>1310</v>
      </c>
      <c r="Z1959" s="0" t="s">
        <v>571</v>
      </c>
      <c r="AA1959" s="0" t="n">
        <v>807778</v>
      </c>
      <c r="AB1959" s="215" t="n">
        <v>37036.875</v>
      </c>
      <c r="AC1959" s="215" t="n">
        <v>37036.875</v>
      </c>
    </row>
    <row r="1960" customFormat="false" ht="12.75" hidden="false" customHeight="false" outlineLevel="0" collapsed="false">
      <c r="A1960" s="208" t="str">
        <f aca="false">B1960&amp;" "&amp;C1960&amp;" "&amp;D1960</f>
        <v>US Natural Gas Physical</v>
      </c>
      <c r="B1960" s="208" t="str">
        <f aca="false">IF((LEFT(N1960,2)="US"),"US","")</f>
        <v>US</v>
      </c>
      <c r="C1960" s="208" t="str">
        <f aca="false">M1960</f>
        <v>Natural Gas</v>
      </c>
      <c r="D1960" s="208" t="str">
        <f aca="false">IF(ISNUMBER(FIND("Phy",N1960))=TRUE(),"Physical","Financial")</f>
        <v>Physical</v>
      </c>
      <c r="E1960" s="208" t="n">
        <f aca="false">IF(VLOOKUP(S1960,'DD-Lookup'!$J$6:$L$50,3,FALSE())="Monthly",(YEAR(AC1960)-YEAR(AB1960))*12+MONTH(AC1960)-MONTH(AB1960)+1,(AC1960-AB1960+1))</f>
        <v>1</v>
      </c>
      <c r="F1960" s="239" t="n">
        <f aca="false">E1960*SUM(P1960:Q1960)</f>
        <v>5000</v>
      </c>
      <c r="G1960" s="214" t="n">
        <v>1290314</v>
      </c>
      <c r="H1960" s="215" t="n">
        <v>37035.3687037037</v>
      </c>
      <c r="I1960" s="0" t="s">
        <v>2097</v>
      </c>
      <c r="M1960" s="0" t="s">
        <v>858</v>
      </c>
      <c r="N1960" s="0" t="s">
        <v>1305</v>
      </c>
      <c r="O1960" s="0" t="s">
        <v>1724</v>
      </c>
      <c r="P1960" s="216" t="n">
        <v>5000</v>
      </c>
      <c r="S1960" s="0" t="s">
        <v>1026</v>
      </c>
      <c r="T1960" s="0" t="s">
        <v>784</v>
      </c>
      <c r="U1960" s="218" t="n">
        <v>3.525</v>
      </c>
      <c r="V1960" s="0" t="s">
        <v>2123</v>
      </c>
      <c r="W1960" s="0" t="s">
        <v>1514</v>
      </c>
      <c r="X1960" s="0" t="s">
        <v>1535</v>
      </c>
      <c r="Y1960" s="0" t="s">
        <v>1310</v>
      </c>
      <c r="Z1960" s="0" t="s">
        <v>571</v>
      </c>
      <c r="AA1960" s="0" t="n">
        <v>807779</v>
      </c>
      <c r="AB1960" s="215" t="n">
        <v>37036.875</v>
      </c>
      <c r="AC1960" s="215" t="n">
        <v>37036.875</v>
      </c>
    </row>
    <row r="1961" customFormat="false" ht="12.75" hidden="false" customHeight="false" outlineLevel="0" collapsed="false">
      <c r="A1961" s="208" t="str">
        <f aca="false">B1961&amp;" "&amp;C1961&amp;" "&amp;D1961</f>
        <v> Natural Gas Physical</v>
      </c>
      <c r="B1961" s="208" t="str">
        <f aca="false">IF((LEFT(N1961,2)="US"),"US","")</f>
        <v/>
      </c>
      <c r="C1961" s="208" t="str">
        <f aca="false">M1961</f>
        <v>Natural Gas</v>
      </c>
      <c r="D1961" s="208" t="str">
        <f aca="false">IF(ISNUMBER(FIND("Phy",N1961))=TRUE(),"Physical","Financial")</f>
        <v>Physical</v>
      </c>
      <c r="E1961" s="208" t="n">
        <f aca="false">IF(VLOOKUP(S1961,'DD-Lookup'!$J$6:$L$50,3,FALSE())="Monthly",(YEAR(AC1961)-YEAR(AB1961))*12+MONTH(AC1961)-MONTH(AB1961)+1,(AC1961-AB1961+1))</f>
        <v>1</v>
      </c>
      <c r="F1961" s="239" t="n">
        <f aca="false">E1961*SUM(P1961:Q1961)</f>
        <v>10000</v>
      </c>
      <c r="G1961" s="214" t="n">
        <v>1290315</v>
      </c>
      <c r="H1961" s="215" t="n">
        <v>37035.3687268519</v>
      </c>
      <c r="I1961" s="0" t="s">
        <v>2040</v>
      </c>
      <c r="M1961" s="0" t="s">
        <v>858</v>
      </c>
      <c r="N1961" s="0" t="s">
        <v>2171</v>
      </c>
      <c r="O1961" s="0" t="s">
        <v>2223</v>
      </c>
      <c r="P1961" s="216" t="n">
        <v>10000</v>
      </c>
      <c r="S1961" s="0" t="s">
        <v>279</v>
      </c>
      <c r="T1961" s="0" t="s">
        <v>2173</v>
      </c>
      <c r="U1961" s="218" t="n">
        <v>5.67</v>
      </c>
      <c r="V1961" s="0" t="s">
        <v>2224</v>
      </c>
      <c r="W1961" s="0" t="s">
        <v>2225</v>
      </c>
      <c r="X1961" s="0" t="s">
        <v>2176</v>
      </c>
      <c r="Y1961" s="0" t="s">
        <v>1310</v>
      </c>
      <c r="Z1961" s="0" t="s">
        <v>628</v>
      </c>
      <c r="AA1961" s="0" t="n">
        <v>807780</v>
      </c>
      <c r="AB1961" s="215" t="n">
        <v>37035.875</v>
      </c>
      <c r="AC1961" s="215" t="n">
        <v>37035.875</v>
      </c>
    </row>
    <row r="1962" customFormat="false" ht="12.75" hidden="false" customHeight="false" outlineLevel="0" collapsed="false">
      <c r="A1962" s="208" t="str">
        <f aca="false">B1962&amp;" "&amp;C1962&amp;" "&amp;D1962</f>
        <v>US Natural Gas Physical</v>
      </c>
      <c r="B1962" s="208" t="str">
        <f aca="false">IF((LEFT(N1962,2)="US"),"US","")</f>
        <v>US</v>
      </c>
      <c r="C1962" s="208" t="str">
        <f aca="false">M1962</f>
        <v>Natural Gas</v>
      </c>
      <c r="D1962" s="208" t="str">
        <f aca="false">IF(ISNUMBER(FIND("Phy",N1962))=TRUE(),"Physical","Financial")</f>
        <v>Physical</v>
      </c>
      <c r="E1962" s="208" t="n">
        <f aca="false">IF(VLOOKUP(S1962,'DD-Lookup'!$J$6:$L$50,3,FALSE())="Monthly",(YEAR(AC1962)-YEAR(AB1962))*12+MONTH(AC1962)-MONTH(AB1962)+1,(AC1962-AB1962+1))</f>
        <v>1</v>
      </c>
      <c r="F1962" s="239" t="n">
        <f aca="false">E1962*SUM(P1962:Q1962)</f>
        <v>5000</v>
      </c>
      <c r="G1962" s="214" t="n">
        <v>1290316</v>
      </c>
      <c r="H1962" s="215" t="n">
        <v>37035.3687615741</v>
      </c>
      <c r="I1962" s="0" t="s">
        <v>593</v>
      </c>
      <c r="M1962" s="0" t="s">
        <v>858</v>
      </c>
      <c r="N1962" s="0" t="s">
        <v>1305</v>
      </c>
      <c r="O1962" s="0" t="s">
        <v>1448</v>
      </c>
      <c r="P1962" s="216" t="n">
        <v>5000</v>
      </c>
      <c r="S1962" s="0" t="s">
        <v>1026</v>
      </c>
      <c r="T1962" s="0" t="s">
        <v>784</v>
      </c>
      <c r="U1962" s="218" t="n">
        <v>4.34</v>
      </c>
      <c r="V1962" s="0" t="s">
        <v>1374</v>
      </c>
      <c r="W1962" s="0" t="s">
        <v>1439</v>
      </c>
      <c r="X1962" s="0" t="s">
        <v>1440</v>
      </c>
      <c r="Y1962" s="0" t="s">
        <v>1310</v>
      </c>
      <c r="Z1962" s="0" t="s">
        <v>571</v>
      </c>
      <c r="AA1962" s="0" t="n">
        <v>807781</v>
      </c>
      <c r="AB1962" s="215" t="n">
        <v>37036.875</v>
      </c>
      <c r="AC1962" s="215" t="n">
        <v>37036.875</v>
      </c>
    </row>
    <row r="1963" customFormat="false" ht="12.75" hidden="false" customHeight="false" outlineLevel="0" collapsed="false">
      <c r="A1963" s="208" t="str">
        <f aca="false">B1963&amp;" "&amp;C1963&amp;" "&amp;D1963</f>
        <v>US Natural Gas Financial</v>
      </c>
      <c r="B1963" s="208" t="str">
        <f aca="false">IF((LEFT(N1963,2)="US"),"US","")</f>
        <v>US</v>
      </c>
      <c r="C1963" s="208" t="str">
        <f aca="false">M1963</f>
        <v>Natural Gas</v>
      </c>
      <c r="D1963" s="208" t="str">
        <f aca="false">IF(ISNUMBER(FIND("Phy",N1963))=TRUE(),"Physical","Financial")</f>
        <v>Financial</v>
      </c>
      <c r="E1963" s="208" t="n">
        <f aca="false">IF(VLOOKUP(S1963,'DD-Lookup'!$J$6:$L$50,3,FALSE())="Monthly",(YEAR(AC1963)-YEAR(AB1963))*12+MONTH(AC1963)-MONTH(AB1963)+1,(AC1963-AB1963+1))</f>
        <v>151</v>
      </c>
      <c r="F1963" s="239" t="n">
        <f aca="false">E1963*SUM(P1963:Q1963)</f>
        <v>755000</v>
      </c>
      <c r="G1963" s="214" t="n">
        <v>1290318</v>
      </c>
      <c r="H1963" s="215" t="n">
        <v>37035.3687731482</v>
      </c>
      <c r="I1963" s="0" t="s">
        <v>2371</v>
      </c>
      <c r="M1963" s="0" t="s">
        <v>858</v>
      </c>
      <c r="N1963" s="0" t="s">
        <v>1024</v>
      </c>
      <c r="O1963" s="0" t="s">
        <v>1289</v>
      </c>
      <c r="P1963" s="216" t="n">
        <v>5000</v>
      </c>
      <c r="S1963" s="0" t="s">
        <v>1026</v>
      </c>
      <c r="T1963" s="0" t="s">
        <v>784</v>
      </c>
      <c r="U1963" s="218" t="n">
        <v>4.675</v>
      </c>
      <c r="V1963" s="0" t="s">
        <v>2372</v>
      </c>
      <c r="W1963" s="0" t="s">
        <v>1028</v>
      </c>
      <c r="X1963" s="0" t="s">
        <v>1029</v>
      </c>
      <c r="Y1963" s="0" t="s">
        <v>838</v>
      </c>
      <c r="Z1963" s="0" t="s">
        <v>571</v>
      </c>
      <c r="AA1963" s="0" t="s">
        <v>2373</v>
      </c>
      <c r="AB1963" s="215" t="n">
        <v>37196</v>
      </c>
      <c r="AC1963" s="215" t="n">
        <v>37346</v>
      </c>
    </row>
    <row r="1964" customFormat="false" ht="12.75" hidden="false" customHeight="false" outlineLevel="0" collapsed="false">
      <c r="A1964" s="208" t="str">
        <f aca="false">B1964&amp;" "&amp;C1964&amp;" "&amp;D1964</f>
        <v> Natural Gas Physical</v>
      </c>
      <c r="B1964" s="208" t="str">
        <f aca="false">IF((LEFT(N1964,2)="US"),"US","")</f>
        <v/>
      </c>
      <c r="C1964" s="208" t="str">
        <f aca="false">M1964</f>
        <v>Natural Gas</v>
      </c>
      <c r="D1964" s="208" t="str">
        <f aca="false">IF(ISNUMBER(FIND("Phy",N1964))=TRUE(),"Physical","Financial")</f>
        <v>Physical</v>
      </c>
      <c r="E1964" s="208" t="n">
        <f aca="false">IF(VLOOKUP(S1964,'DD-Lookup'!$J$6:$L$50,3,FALSE())="Monthly",(YEAR(AC1964)-YEAR(AB1964))*12+MONTH(AC1964)-MONTH(AB1964)+1,(AC1964-AB1964+1))</f>
        <v>1</v>
      </c>
      <c r="F1964" s="239" t="n">
        <f aca="false">E1964*SUM(P1964:Q1964)</f>
        <v>5000</v>
      </c>
      <c r="G1964" s="214" t="n">
        <v>1290317</v>
      </c>
      <c r="H1964" s="215" t="n">
        <v>37035.3687731482</v>
      </c>
      <c r="I1964" s="0" t="s">
        <v>2315</v>
      </c>
      <c r="M1964" s="0" t="s">
        <v>858</v>
      </c>
      <c r="N1964" s="0" t="s">
        <v>2171</v>
      </c>
      <c r="O1964" s="0" t="s">
        <v>2374</v>
      </c>
      <c r="Q1964" s="216" t="n">
        <v>5000</v>
      </c>
      <c r="S1964" s="0" t="s">
        <v>279</v>
      </c>
      <c r="T1964" s="0" t="s">
        <v>2173</v>
      </c>
      <c r="U1964" s="218" t="n">
        <v>5.74</v>
      </c>
      <c r="V1964" s="0" t="s">
        <v>2317</v>
      </c>
      <c r="W1964" s="0" t="s">
        <v>2318</v>
      </c>
      <c r="X1964" s="0" t="s">
        <v>2319</v>
      </c>
      <c r="Y1964" s="0" t="s">
        <v>1310</v>
      </c>
      <c r="Z1964" s="0" t="s">
        <v>628</v>
      </c>
      <c r="AA1964" s="0" t="n">
        <v>807782</v>
      </c>
      <c r="AB1964" s="215" t="n">
        <v>37036.875</v>
      </c>
      <c r="AC1964" s="215" t="n">
        <v>37036.875</v>
      </c>
    </row>
    <row r="1965" customFormat="false" ht="12.75" hidden="false" customHeight="false" outlineLevel="0" collapsed="false">
      <c r="A1965" s="208" t="str">
        <f aca="false">B1965&amp;" "&amp;C1965&amp;" "&amp;D1965</f>
        <v>US Power Physical</v>
      </c>
      <c r="B1965" s="208" t="str">
        <f aca="false">IF((LEFT(N1965,2)="US"),"US","")</f>
        <v>US</v>
      </c>
      <c r="C1965" s="208" t="str">
        <f aca="false">M1965</f>
        <v>Power</v>
      </c>
      <c r="D1965" s="208" t="str">
        <f aca="false">IF(ISNUMBER(FIND("Phy",N1965))=TRUE(),"Physical","Financial")</f>
        <v>Physical</v>
      </c>
      <c r="E1965" s="208" t="n">
        <f aca="false">IF(VLOOKUP(S1965,'DD-Lookup'!$J$6:$L$50,3,FALSE())="Monthly",(YEAR(AC1965)-YEAR(AB1965))*12+MONTH(AC1965)-MONTH(AB1965)+1,(AC1965-AB1965+1))</f>
        <v>5</v>
      </c>
      <c r="F1965" s="239" t="n">
        <f aca="false">E1965*SUM(P1965:Q1965)</f>
        <v>250</v>
      </c>
      <c r="G1965" s="214" t="n">
        <v>1290320</v>
      </c>
      <c r="H1965" s="215" t="n">
        <v>37035.3688425926</v>
      </c>
      <c r="I1965" s="0" t="s">
        <v>1102</v>
      </c>
      <c r="M1965" s="0" t="s">
        <v>67</v>
      </c>
      <c r="N1965" s="0" t="s">
        <v>1081</v>
      </c>
      <c r="O1965" s="0" t="s">
        <v>1096</v>
      </c>
      <c r="P1965" s="216" t="n">
        <v>50</v>
      </c>
      <c r="S1965" s="0" t="s">
        <v>930</v>
      </c>
      <c r="T1965" s="0" t="s">
        <v>784</v>
      </c>
      <c r="U1965" s="218" t="n">
        <v>68</v>
      </c>
      <c r="V1965" s="0" t="s">
        <v>1340</v>
      </c>
      <c r="W1965" s="0" t="s">
        <v>1094</v>
      </c>
      <c r="X1965" s="0" t="s">
        <v>1063</v>
      </c>
      <c r="Y1965" s="0" t="s">
        <v>1051</v>
      </c>
      <c r="Z1965" s="0" t="s">
        <v>618</v>
      </c>
      <c r="AA1965" s="0" t="n">
        <v>621444.1</v>
      </c>
      <c r="AB1965" s="215" t="n">
        <v>37046.875</v>
      </c>
      <c r="AC1965" s="215" t="n">
        <v>37050.875</v>
      </c>
    </row>
    <row r="1966" customFormat="false" ht="12.75" hidden="false" customHeight="false" outlineLevel="0" collapsed="false">
      <c r="A1966" s="208" t="str">
        <f aca="false">B1966&amp;" "&amp;C1966&amp;" "&amp;D1966</f>
        <v>US Natural Gas Physical</v>
      </c>
      <c r="B1966" s="208" t="str">
        <f aca="false">IF((LEFT(N1966,2)="US"),"US","")</f>
        <v>US</v>
      </c>
      <c r="C1966" s="208" t="str">
        <f aca="false">M1966</f>
        <v>Natural Gas</v>
      </c>
      <c r="D1966" s="208" t="str">
        <f aca="false">IF(ISNUMBER(FIND("Phy",N1966))=TRUE(),"Physical","Financial")</f>
        <v>Physical</v>
      </c>
      <c r="E1966" s="208" t="n">
        <f aca="false">IF(VLOOKUP(S1966,'DD-Lookup'!$J$6:$L$50,3,FALSE())="Monthly",(YEAR(AC1966)-YEAR(AB1966))*12+MONTH(AC1966)-MONTH(AB1966)+1,(AC1966-AB1966+1))</f>
        <v>1</v>
      </c>
      <c r="F1966" s="239" t="n">
        <f aca="false">E1966*SUM(P1966:Q1966)</f>
        <v>5000</v>
      </c>
      <c r="G1966" s="214" t="n">
        <v>1290321</v>
      </c>
      <c r="H1966" s="215" t="n">
        <v>37035.3688657407</v>
      </c>
      <c r="I1966" s="0" t="s">
        <v>1399</v>
      </c>
      <c r="M1966" s="0" t="s">
        <v>858</v>
      </c>
      <c r="N1966" s="0" t="s">
        <v>1305</v>
      </c>
      <c r="O1966" s="0" t="s">
        <v>1469</v>
      </c>
      <c r="P1966" s="216" t="n">
        <v>5000</v>
      </c>
      <c r="S1966" s="0" t="s">
        <v>1026</v>
      </c>
      <c r="T1966" s="0" t="s">
        <v>784</v>
      </c>
      <c r="U1966" s="218" t="n">
        <v>4.08</v>
      </c>
      <c r="V1966" s="0" t="s">
        <v>1441</v>
      </c>
      <c r="W1966" s="0" t="s">
        <v>1314</v>
      </c>
      <c r="X1966" s="0" t="s">
        <v>1315</v>
      </c>
      <c r="Y1966" s="0" t="s">
        <v>1310</v>
      </c>
      <c r="Z1966" s="0" t="s">
        <v>571</v>
      </c>
      <c r="AA1966" s="0" t="n">
        <v>807783</v>
      </c>
      <c r="AB1966" s="215" t="n">
        <v>37036.875</v>
      </c>
      <c r="AC1966" s="215" t="n">
        <v>37036.875</v>
      </c>
    </row>
    <row r="1967" customFormat="false" ht="12.75" hidden="false" customHeight="false" outlineLevel="0" collapsed="false">
      <c r="A1967" s="208" t="str">
        <f aca="false">B1967&amp;" "&amp;C1967&amp;" "&amp;D1967</f>
        <v>US Natural Gas Financial</v>
      </c>
      <c r="B1967" s="208" t="str">
        <f aca="false">IF((LEFT(N1967,2)="US"),"US","")</f>
        <v>US</v>
      </c>
      <c r="C1967" s="208" t="str">
        <f aca="false">M1967</f>
        <v>Natural Gas</v>
      </c>
      <c r="D1967" s="208" t="str">
        <f aca="false">IF(ISNUMBER(FIND("Phy",N1967))=TRUE(),"Physical","Financial")</f>
        <v>Financial</v>
      </c>
      <c r="E1967" s="208" t="n">
        <f aca="false">IF(VLOOKUP(S1967,'DD-Lookup'!$J$6:$L$50,3,FALSE())="Monthly",(YEAR(AC1967)-YEAR(AB1967))*12+MONTH(AC1967)-MONTH(AB1967)+1,(AC1967-AB1967+1))</f>
        <v>31</v>
      </c>
      <c r="F1967" s="239" t="n">
        <f aca="false">E1967*SUM(P1967:Q1967)</f>
        <v>155000</v>
      </c>
      <c r="G1967" s="214" t="n">
        <v>1290322</v>
      </c>
      <c r="H1967" s="215" t="n">
        <v>37035.3688773148</v>
      </c>
      <c r="I1967" s="0" t="s">
        <v>1155</v>
      </c>
      <c r="M1967" s="0" t="s">
        <v>858</v>
      </c>
      <c r="N1967" s="0" t="s">
        <v>1024</v>
      </c>
      <c r="O1967" s="0" t="s">
        <v>1099</v>
      </c>
      <c r="P1967" s="216" t="n">
        <v>5000</v>
      </c>
      <c r="S1967" s="0" t="s">
        <v>1026</v>
      </c>
      <c r="T1967" s="0" t="s">
        <v>784</v>
      </c>
      <c r="U1967" s="218" t="n">
        <v>4.2475</v>
      </c>
      <c r="V1967" s="0" t="s">
        <v>1985</v>
      </c>
      <c r="W1967" s="0" t="s">
        <v>1028</v>
      </c>
      <c r="X1967" s="0" t="s">
        <v>1029</v>
      </c>
      <c r="Y1967" s="0" t="s">
        <v>838</v>
      </c>
      <c r="Z1967" s="0" t="s">
        <v>571</v>
      </c>
      <c r="AA1967" s="0" t="s">
        <v>2375</v>
      </c>
      <c r="AB1967" s="215" t="n">
        <v>37073.875</v>
      </c>
      <c r="AC1967" s="215" t="n">
        <v>37103.875</v>
      </c>
    </row>
    <row r="1968" customFormat="false" ht="12.75" hidden="false" customHeight="false" outlineLevel="0" collapsed="false">
      <c r="A1968" s="208" t="str">
        <f aca="false">B1968&amp;" "&amp;C1968&amp;" "&amp;D1968</f>
        <v>US Natural Gas Financial</v>
      </c>
      <c r="B1968" s="208" t="str">
        <f aca="false">IF((LEFT(N1968,2)="US"),"US","")</f>
        <v>US</v>
      </c>
      <c r="C1968" s="208" t="str">
        <f aca="false">M1968</f>
        <v>Natural Gas</v>
      </c>
      <c r="D1968" s="208" t="str">
        <f aca="false">IF(ISNUMBER(FIND("Phy",N1968))=TRUE(),"Physical","Financial")</f>
        <v>Financial</v>
      </c>
      <c r="E1968" s="208" t="n">
        <f aca="false">IF(VLOOKUP(S1968,'DD-Lookup'!$J$6:$L$50,3,FALSE())="Monthly",(YEAR(AC1968)-YEAR(AB1968))*12+MONTH(AC1968)-MONTH(AB1968)+1,(AC1968-AB1968+1))</f>
        <v>30</v>
      </c>
      <c r="F1968" s="239" t="n">
        <f aca="false">E1968*SUM(P1968:Q1968)</f>
        <v>300000</v>
      </c>
      <c r="G1968" s="214" t="n">
        <v>1290325</v>
      </c>
      <c r="H1968" s="215" t="n">
        <v>37035.3689699074</v>
      </c>
      <c r="I1968" s="0" t="s">
        <v>1112</v>
      </c>
      <c r="M1968" s="0" t="s">
        <v>858</v>
      </c>
      <c r="N1968" s="0" t="s">
        <v>1024</v>
      </c>
      <c r="O1968" s="0" t="s">
        <v>1025</v>
      </c>
      <c r="P1968" s="216" t="n">
        <v>10000</v>
      </c>
      <c r="S1968" s="0" t="s">
        <v>1026</v>
      </c>
      <c r="T1968" s="0" t="s">
        <v>784</v>
      </c>
      <c r="U1968" s="218" t="n">
        <v>4.18</v>
      </c>
      <c r="V1968" s="0" t="s">
        <v>2126</v>
      </c>
      <c r="W1968" s="0" t="s">
        <v>1028</v>
      </c>
      <c r="X1968" s="0" t="s">
        <v>1029</v>
      </c>
      <c r="Y1968" s="0" t="s">
        <v>838</v>
      </c>
      <c r="Z1968" s="0" t="s">
        <v>571</v>
      </c>
      <c r="AA1968" s="0" t="s">
        <v>2376</v>
      </c>
      <c r="AB1968" s="215" t="n">
        <v>37043.875</v>
      </c>
      <c r="AC1968" s="215" t="n">
        <v>37072.875</v>
      </c>
    </row>
    <row r="1969" customFormat="false" ht="12.75" hidden="false" customHeight="false" outlineLevel="0" collapsed="false">
      <c r="A1969" s="208" t="str">
        <f aca="false">B1969&amp;" "&amp;C1969&amp;" "&amp;D1969</f>
        <v>US Natural Gas Physical</v>
      </c>
      <c r="B1969" s="208" t="str">
        <f aca="false">IF((LEFT(N1969,2)="US"),"US","")</f>
        <v>US</v>
      </c>
      <c r="C1969" s="208" t="str">
        <f aca="false">M1969</f>
        <v>Natural Gas</v>
      </c>
      <c r="D1969" s="208" t="str">
        <f aca="false">IF(ISNUMBER(FIND("Phy",N1969))=TRUE(),"Physical","Financial")</f>
        <v>Physical</v>
      </c>
      <c r="E1969" s="208" t="n">
        <f aca="false">IF(VLOOKUP(S1969,'DD-Lookup'!$J$6:$L$50,3,FALSE())="Monthly",(YEAR(AC1969)-YEAR(AB1969))*12+MONTH(AC1969)-MONTH(AB1969)+1,(AC1969-AB1969+1))</f>
        <v>1</v>
      </c>
      <c r="F1969" s="239" t="n">
        <f aca="false">E1969*SUM(P1969:Q1969)</f>
        <v>2984</v>
      </c>
      <c r="G1969" s="214" t="n">
        <v>1290326</v>
      </c>
      <c r="H1969" s="215" t="n">
        <v>37035.3689814815</v>
      </c>
      <c r="I1969" s="0" t="s">
        <v>593</v>
      </c>
      <c r="M1969" s="0" t="s">
        <v>858</v>
      </c>
      <c r="N1969" s="0" t="s">
        <v>1305</v>
      </c>
      <c r="O1969" s="0" t="s">
        <v>1418</v>
      </c>
      <c r="Q1969" s="216" t="n">
        <v>2984</v>
      </c>
      <c r="S1969" s="0" t="s">
        <v>1026</v>
      </c>
      <c r="T1969" s="0" t="s">
        <v>784</v>
      </c>
      <c r="U1969" s="218" t="n">
        <v>4.51</v>
      </c>
      <c r="V1969" s="0" t="s">
        <v>1465</v>
      </c>
      <c r="W1969" s="0" t="s">
        <v>1388</v>
      </c>
      <c r="X1969" s="0" t="s">
        <v>1389</v>
      </c>
      <c r="Y1969" s="0" t="s">
        <v>1310</v>
      </c>
      <c r="Z1969" s="0" t="s">
        <v>571</v>
      </c>
      <c r="AA1969" s="0" t="n">
        <v>807804</v>
      </c>
      <c r="AB1969" s="215" t="n">
        <v>37036.875</v>
      </c>
      <c r="AC1969" s="215" t="n">
        <v>37036.875</v>
      </c>
    </row>
    <row r="1970" customFormat="false" ht="12.75" hidden="false" customHeight="false" outlineLevel="0" collapsed="false">
      <c r="A1970" s="208" t="str">
        <f aca="false">B1970&amp;" "&amp;C1970&amp;" "&amp;D1970</f>
        <v>US Power Physical</v>
      </c>
      <c r="B1970" s="208" t="str">
        <f aca="false">IF((LEFT(N1970,2)="US"),"US","")</f>
        <v>US</v>
      </c>
      <c r="C1970" s="208" t="str">
        <f aca="false">M1970</f>
        <v>Power</v>
      </c>
      <c r="D1970" s="208" t="str">
        <f aca="false">IF(ISNUMBER(FIND("Phy",N1970))=TRUE(),"Physical","Financial")</f>
        <v>Physical</v>
      </c>
      <c r="E1970" s="208" t="n">
        <f aca="false">IF(VLOOKUP(S1970,'DD-Lookup'!$J$6:$L$50,3,FALSE())="Monthly",(YEAR(AC1970)-YEAR(AB1970))*12+MONTH(AC1970)-MONTH(AB1970)+1,(AC1970-AB1970+1))</f>
        <v>62</v>
      </c>
      <c r="F1970" s="239" t="n">
        <f aca="false">E1970*SUM(P1970:Q1970)</f>
        <v>3100</v>
      </c>
      <c r="G1970" s="214" t="n">
        <v>1290327</v>
      </c>
      <c r="H1970" s="215" t="n">
        <v>37035.3690277778</v>
      </c>
      <c r="I1970" s="0" t="s">
        <v>1107</v>
      </c>
      <c r="M1970" s="0" t="s">
        <v>67</v>
      </c>
      <c r="N1970" s="0" t="s">
        <v>1081</v>
      </c>
      <c r="O1970" s="0" t="s">
        <v>2377</v>
      </c>
      <c r="Q1970" s="216" t="n">
        <v>50</v>
      </c>
      <c r="S1970" s="0" t="s">
        <v>930</v>
      </c>
      <c r="T1970" s="0" t="s">
        <v>784</v>
      </c>
      <c r="U1970" s="218" t="n">
        <v>84.75</v>
      </c>
      <c r="V1970" s="0" t="s">
        <v>2378</v>
      </c>
      <c r="W1970" s="0" t="s">
        <v>2379</v>
      </c>
      <c r="X1970" s="0" t="s">
        <v>1369</v>
      </c>
      <c r="Y1970" s="0" t="s">
        <v>1051</v>
      </c>
      <c r="Z1970" s="0" t="s">
        <v>618</v>
      </c>
      <c r="AA1970" s="0" t="n">
        <v>621445.1</v>
      </c>
      <c r="AB1970" s="215" t="n">
        <v>37073.7159722222</v>
      </c>
      <c r="AC1970" s="215" t="n">
        <v>37134.7159722222</v>
      </c>
    </row>
    <row r="1971" customFormat="false" ht="12.75" hidden="false" customHeight="false" outlineLevel="0" collapsed="false">
      <c r="A1971" s="208" t="str">
        <f aca="false">B1971&amp;" "&amp;C1971&amp;" "&amp;D1971</f>
        <v>US Natural Gas Physical</v>
      </c>
      <c r="B1971" s="208" t="str">
        <f aca="false">IF((LEFT(N1971,2)="US"),"US","")</f>
        <v>US</v>
      </c>
      <c r="C1971" s="208" t="str">
        <f aca="false">M1971</f>
        <v>Natural Gas</v>
      </c>
      <c r="D1971" s="208" t="str">
        <f aca="false">IF(ISNUMBER(FIND("Phy",N1971))=TRUE(),"Physical","Financial")</f>
        <v>Physical</v>
      </c>
      <c r="E1971" s="208" t="n">
        <f aca="false">IF(VLOOKUP(S1971,'DD-Lookup'!$J$6:$L$50,3,FALSE())="Monthly",(YEAR(AC1971)-YEAR(AB1971))*12+MONTH(AC1971)-MONTH(AB1971)+1,(AC1971-AB1971+1))</f>
        <v>1</v>
      </c>
      <c r="F1971" s="239" t="n">
        <f aca="false">E1971*SUM(P1971:Q1971)</f>
        <v>25000</v>
      </c>
      <c r="G1971" s="214" t="n">
        <v>1290328</v>
      </c>
      <c r="H1971" s="215" t="n">
        <v>37035.3690740741</v>
      </c>
      <c r="I1971" s="0" t="s">
        <v>1930</v>
      </c>
      <c r="M1971" s="0" t="s">
        <v>858</v>
      </c>
      <c r="N1971" s="0" t="s">
        <v>1305</v>
      </c>
      <c r="O1971" s="0" t="s">
        <v>1432</v>
      </c>
      <c r="P1971" s="216" t="n">
        <v>25000</v>
      </c>
      <c r="S1971" s="0" t="s">
        <v>1026</v>
      </c>
      <c r="T1971" s="0" t="s">
        <v>784</v>
      </c>
      <c r="U1971" s="218" t="n">
        <v>4.135</v>
      </c>
      <c r="V1971" s="0" t="s">
        <v>1931</v>
      </c>
      <c r="W1971" s="0" t="s">
        <v>1434</v>
      </c>
      <c r="X1971" s="0" t="s">
        <v>1435</v>
      </c>
      <c r="Y1971" s="0" t="s">
        <v>1310</v>
      </c>
      <c r="Z1971" s="0" t="s">
        <v>571</v>
      </c>
      <c r="AA1971" s="0" t="n">
        <v>807805</v>
      </c>
      <c r="AB1971" s="215" t="n">
        <v>37036.875</v>
      </c>
      <c r="AC1971" s="215" t="n">
        <v>37036.875</v>
      </c>
    </row>
    <row r="1972" customFormat="false" ht="12.75" hidden="false" customHeight="false" outlineLevel="0" collapsed="false">
      <c r="A1972" s="208" t="str">
        <f aca="false">B1972&amp;" "&amp;C1972&amp;" "&amp;D1972</f>
        <v>US Crude Financial</v>
      </c>
      <c r="B1972" s="208" t="str">
        <f aca="false">IF((LEFT(N1972,2)="US"),"US","")</f>
        <v>US</v>
      </c>
      <c r="C1972" s="208" t="str">
        <f aca="false">M1972</f>
        <v>Crude</v>
      </c>
      <c r="D1972" s="208" t="str">
        <f aca="false">IF(ISNUMBER(FIND("Phy",N1972))=TRUE(),"Physical","Financial")</f>
        <v>Financial</v>
      </c>
      <c r="E1972" s="208" t="n">
        <f aca="false">IF(VLOOKUP(S1972,'DD-Lookup'!$J$6:$L$50,3,FALSE())="Monthly",(YEAR(AC1972)-YEAR(AB1972))*12+MONTH(AC1972)-MONTH(AB1972)+1,(AC1972-AB1972+1))</f>
        <v>1</v>
      </c>
      <c r="F1972" s="239" t="n">
        <f aca="false">E1972*SUM(P1972:Q1972)</f>
        <v>50000</v>
      </c>
      <c r="G1972" s="214" t="n">
        <v>1290329</v>
      </c>
      <c r="H1972" s="215" t="n">
        <v>37035.3690856482</v>
      </c>
      <c r="I1972" s="0" t="s">
        <v>1376</v>
      </c>
      <c r="M1972" s="0" t="s">
        <v>97</v>
      </c>
      <c r="N1972" s="0" t="s">
        <v>841</v>
      </c>
      <c r="O1972" s="0" t="s">
        <v>842</v>
      </c>
      <c r="Q1972" s="216" t="n">
        <v>50000</v>
      </c>
      <c r="S1972" s="0" t="s">
        <v>843</v>
      </c>
      <c r="T1972" s="0" t="s">
        <v>784</v>
      </c>
      <c r="U1972" s="218" t="n">
        <v>29.54</v>
      </c>
      <c r="V1972" s="0" t="s">
        <v>1377</v>
      </c>
      <c r="W1972" s="0" t="s">
        <v>845</v>
      </c>
      <c r="X1972" s="0" t="s">
        <v>846</v>
      </c>
      <c r="Y1972" s="0" t="s">
        <v>847</v>
      </c>
      <c r="Z1972" s="0" t="s">
        <v>571</v>
      </c>
      <c r="AA1972" s="0" t="n">
        <v>106920</v>
      </c>
      <c r="AB1972" s="215" t="n">
        <v>37073</v>
      </c>
      <c r="AC1972" s="215" t="n">
        <v>37103</v>
      </c>
    </row>
    <row r="1973" customFormat="false" ht="12.75" hidden="false" customHeight="false" outlineLevel="0" collapsed="false">
      <c r="A1973" s="208" t="str">
        <f aca="false">B1973&amp;" "&amp;C1973&amp;" "&amp;D1973</f>
        <v>US Natural Gas Physical</v>
      </c>
      <c r="B1973" s="208" t="str">
        <f aca="false">IF((LEFT(N1973,2)="US"),"US","")</f>
        <v>US</v>
      </c>
      <c r="C1973" s="208" t="str">
        <f aca="false">M1973</f>
        <v>Natural Gas</v>
      </c>
      <c r="D1973" s="208" t="str">
        <f aca="false">IF(ISNUMBER(FIND("Phy",N1973))=TRUE(),"Physical","Financial")</f>
        <v>Physical</v>
      </c>
      <c r="E1973" s="208" t="n">
        <f aca="false">IF(VLOOKUP(S1973,'DD-Lookup'!$J$6:$L$50,3,FALSE())="Monthly",(YEAR(AC1973)-YEAR(AB1973))*12+MONTH(AC1973)-MONTH(AB1973)+1,(AC1973-AB1973+1))</f>
        <v>1</v>
      </c>
      <c r="F1973" s="239" t="n">
        <f aca="false">E1973*SUM(P1973:Q1973)</f>
        <v>5000</v>
      </c>
      <c r="G1973" s="214" t="n">
        <v>1290330</v>
      </c>
      <c r="H1973" s="215" t="n">
        <v>37035.3691087963</v>
      </c>
      <c r="I1973" s="0" t="s">
        <v>1183</v>
      </c>
      <c r="M1973" s="0" t="s">
        <v>858</v>
      </c>
      <c r="N1973" s="0" t="s">
        <v>1305</v>
      </c>
      <c r="O1973" s="0" t="s">
        <v>1319</v>
      </c>
      <c r="P1973" s="216" t="n">
        <v>5000</v>
      </c>
      <c r="S1973" s="0" t="s">
        <v>1026</v>
      </c>
      <c r="T1973" s="0" t="s">
        <v>784</v>
      </c>
      <c r="U1973" s="218" t="n">
        <v>4.0425</v>
      </c>
      <c r="V1973" s="0" t="s">
        <v>1307</v>
      </c>
      <c r="W1973" s="0" t="s">
        <v>1314</v>
      </c>
      <c r="X1973" s="0" t="s">
        <v>1315</v>
      </c>
      <c r="Y1973" s="0" t="s">
        <v>1310</v>
      </c>
      <c r="Z1973" s="0" t="s">
        <v>571</v>
      </c>
      <c r="AA1973" s="0" t="n">
        <v>807806</v>
      </c>
      <c r="AB1973" s="215" t="n">
        <v>37036.875</v>
      </c>
      <c r="AC1973" s="215" t="n">
        <v>37036.875</v>
      </c>
    </row>
    <row r="1974" customFormat="false" ht="12.75" hidden="false" customHeight="false" outlineLevel="0" collapsed="false">
      <c r="A1974" s="208" t="str">
        <f aca="false">B1974&amp;" "&amp;C1974&amp;" "&amp;D1974</f>
        <v>US Natural Gas Physical</v>
      </c>
      <c r="B1974" s="208" t="str">
        <f aca="false">IF((LEFT(N1974,2)="US"),"US","")</f>
        <v>US</v>
      </c>
      <c r="C1974" s="208" t="str">
        <f aca="false">M1974</f>
        <v>Natural Gas</v>
      </c>
      <c r="D1974" s="208" t="str">
        <f aca="false">IF(ISNUMBER(FIND("Phy",N1974))=TRUE(),"Physical","Financial")</f>
        <v>Physical</v>
      </c>
      <c r="E1974" s="208" t="n">
        <f aca="false">IF(VLOOKUP(S1974,'DD-Lookup'!$J$6:$L$50,3,FALSE())="Monthly",(YEAR(AC1974)-YEAR(AB1974))*12+MONTH(AC1974)-MONTH(AB1974)+1,(AC1974-AB1974+1))</f>
        <v>1</v>
      </c>
      <c r="F1974" s="239" t="n">
        <f aca="false">E1974*SUM(P1974:Q1974)</f>
        <v>5000</v>
      </c>
      <c r="G1974" s="214" t="n">
        <v>1290331</v>
      </c>
      <c r="H1974" s="215" t="n">
        <v>37035.3691666667</v>
      </c>
      <c r="I1974" s="0" t="s">
        <v>1399</v>
      </c>
      <c r="M1974" s="0" t="s">
        <v>858</v>
      </c>
      <c r="N1974" s="0" t="s">
        <v>1305</v>
      </c>
      <c r="O1974" s="0" t="s">
        <v>1469</v>
      </c>
      <c r="P1974" s="216" t="n">
        <v>5000</v>
      </c>
      <c r="S1974" s="0" t="s">
        <v>1026</v>
      </c>
      <c r="T1974" s="0" t="s">
        <v>784</v>
      </c>
      <c r="U1974" s="218" t="n">
        <v>4.0775</v>
      </c>
      <c r="V1974" s="0" t="s">
        <v>1441</v>
      </c>
      <c r="W1974" s="0" t="s">
        <v>1314</v>
      </c>
      <c r="X1974" s="0" t="s">
        <v>1315</v>
      </c>
      <c r="Y1974" s="0" t="s">
        <v>1310</v>
      </c>
      <c r="Z1974" s="0" t="s">
        <v>571</v>
      </c>
      <c r="AA1974" s="0" t="n">
        <v>807807</v>
      </c>
      <c r="AB1974" s="215" t="n">
        <v>37036.875</v>
      </c>
      <c r="AC1974" s="215" t="n">
        <v>37036.875</v>
      </c>
    </row>
    <row r="1975" customFormat="false" ht="12.75" hidden="false" customHeight="false" outlineLevel="0" collapsed="false">
      <c r="A1975" s="208" t="str">
        <f aca="false">B1975&amp;" "&amp;C1975&amp;" "&amp;D1975</f>
        <v>US Natural Gas Physical</v>
      </c>
      <c r="B1975" s="208" t="str">
        <f aca="false">IF((LEFT(N1975,2)="US"),"US","")</f>
        <v>US</v>
      </c>
      <c r="C1975" s="208" t="str">
        <f aca="false">M1975</f>
        <v>Natural Gas</v>
      </c>
      <c r="D1975" s="208" t="str">
        <f aca="false">IF(ISNUMBER(FIND("Phy",N1975))=TRUE(),"Physical","Financial")</f>
        <v>Physical</v>
      </c>
      <c r="E1975" s="208" t="n">
        <f aca="false">IF(VLOOKUP(S1975,'DD-Lookup'!$J$6:$L$50,3,FALSE())="Monthly",(YEAR(AC1975)-YEAR(AB1975))*12+MONTH(AC1975)-MONTH(AB1975)+1,(AC1975-AB1975+1))</f>
        <v>1</v>
      </c>
      <c r="F1975" s="239" t="n">
        <f aca="false">E1975*SUM(P1975:Q1975)</f>
        <v>10000</v>
      </c>
      <c r="G1975" s="214" t="n">
        <v>1290332</v>
      </c>
      <c r="H1975" s="215" t="n">
        <v>37035.3691782407</v>
      </c>
      <c r="I1975" s="0" t="s">
        <v>1358</v>
      </c>
      <c r="M1975" s="0" t="s">
        <v>858</v>
      </c>
      <c r="N1975" s="0" t="s">
        <v>1305</v>
      </c>
      <c r="O1975" s="0" t="s">
        <v>1306</v>
      </c>
      <c r="P1975" s="216" t="n">
        <v>10000</v>
      </c>
      <c r="S1975" s="0" t="s">
        <v>1026</v>
      </c>
      <c r="T1975" s="0" t="s">
        <v>784</v>
      </c>
      <c r="U1975" s="218" t="n">
        <v>4.2101</v>
      </c>
      <c r="V1975" s="0" t="s">
        <v>1414</v>
      </c>
      <c r="W1975" s="0" t="s">
        <v>1308</v>
      </c>
      <c r="X1975" s="0" t="s">
        <v>1309</v>
      </c>
      <c r="Y1975" s="0" t="s">
        <v>1310</v>
      </c>
      <c r="Z1975" s="0" t="s">
        <v>571</v>
      </c>
      <c r="AA1975" s="0" t="n">
        <v>807809</v>
      </c>
      <c r="AB1975" s="215" t="n">
        <v>37036.875</v>
      </c>
      <c r="AC1975" s="215" t="n">
        <v>37036.875</v>
      </c>
    </row>
    <row r="1976" customFormat="false" ht="12.75" hidden="false" customHeight="false" outlineLevel="0" collapsed="false">
      <c r="A1976" s="208" t="str">
        <f aca="false">B1976&amp;" "&amp;C1976&amp;" "&amp;D1976</f>
        <v>US Natural Gas Physical</v>
      </c>
      <c r="B1976" s="208" t="str">
        <f aca="false">IF((LEFT(N1976,2)="US"),"US","")</f>
        <v>US</v>
      </c>
      <c r="C1976" s="208" t="str">
        <f aca="false">M1976</f>
        <v>Natural Gas</v>
      </c>
      <c r="D1976" s="208" t="str">
        <f aca="false">IF(ISNUMBER(FIND("Phy",N1976))=TRUE(),"Physical","Financial")</f>
        <v>Physical</v>
      </c>
      <c r="E1976" s="208" t="n">
        <f aca="false">IF(VLOOKUP(S1976,'DD-Lookup'!$J$6:$L$50,3,FALSE())="Monthly",(YEAR(AC1976)-YEAR(AB1976))*12+MONTH(AC1976)-MONTH(AB1976)+1,(AC1976-AB1976+1))</f>
        <v>1</v>
      </c>
      <c r="F1976" s="239" t="n">
        <f aca="false">E1976*SUM(P1976:Q1976)</f>
        <v>5000</v>
      </c>
      <c r="G1976" s="214" t="n">
        <v>1290333</v>
      </c>
      <c r="H1976" s="215" t="n">
        <v>37035.3691782407</v>
      </c>
      <c r="I1976" s="0" t="s">
        <v>1183</v>
      </c>
      <c r="M1976" s="0" t="s">
        <v>858</v>
      </c>
      <c r="N1976" s="0" t="s">
        <v>1305</v>
      </c>
      <c r="O1976" s="0" t="s">
        <v>1397</v>
      </c>
      <c r="Q1976" s="216" t="n">
        <v>5000</v>
      </c>
      <c r="S1976" s="0" t="s">
        <v>1026</v>
      </c>
      <c r="T1976" s="0" t="s">
        <v>784</v>
      </c>
      <c r="U1976" s="218" t="n">
        <v>4.0175</v>
      </c>
      <c r="V1976" s="0" t="s">
        <v>1307</v>
      </c>
      <c r="W1976" s="0" t="s">
        <v>1361</v>
      </c>
      <c r="X1976" s="0" t="s">
        <v>1362</v>
      </c>
      <c r="Y1976" s="0" t="s">
        <v>1310</v>
      </c>
      <c r="Z1976" s="0" t="s">
        <v>571</v>
      </c>
      <c r="AA1976" s="0" t="n">
        <v>807808</v>
      </c>
      <c r="AB1976" s="215" t="n">
        <v>37036.875</v>
      </c>
      <c r="AC1976" s="215" t="n">
        <v>37036.875</v>
      </c>
    </row>
    <row r="1977" customFormat="false" ht="12.75" hidden="false" customHeight="false" outlineLevel="0" collapsed="false">
      <c r="A1977" s="208" t="str">
        <f aca="false">B1977&amp;" "&amp;C1977&amp;" "&amp;D1977</f>
        <v>US Natural Gas Physical</v>
      </c>
      <c r="B1977" s="208" t="str">
        <f aca="false">IF((LEFT(N1977,2)="US"),"US","")</f>
        <v>US</v>
      </c>
      <c r="C1977" s="208" t="str">
        <f aca="false">M1977</f>
        <v>Natural Gas</v>
      </c>
      <c r="D1977" s="208" t="str">
        <f aca="false">IF(ISNUMBER(FIND("Phy",N1977))=TRUE(),"Physical","Financial")</f>
        <v>Physical</v>
      </c>
      <c r="E1977" s="208" t="n">
        <f aca="false">IF(VLOOKUP(S1977,'DD-Lookup'!$J$6:$L$50,3,FALSE())="Monthly",(YEAR(AC1977)-YEAR(AB1977))*12+MONTH(AC1977)-MONTH(AB1977)+1,(AC1977-AB1977+1))</f>
        <v>1</v>
      </c>
      <c r="F1977" s="239" t="n">
        <f aca="false">E1977*SUM(P1977:Q1977)</f>
        <v>5000</v>
      </c>
      <c r="G1977" s="214" t="n">
        <v>1290335</v>
      </c>
      <c r="H1977" s="215" t="n">
        <v>37035.3692013889</v>
      </c>
      <c r="I1977" s="0" t="s">
        <v>1399</v>
      </c>
      <c r="M1977" s="0" t="s">
        <v>858</v>
      </c>
      <c r="N1977" s="0" t="s">
        <v>1305</v>
      </c>
      <c r="O1977" s="0" t="s">
        <v>1372</v>
      </c>
      <c r="P1977" s="216" t="n">
        <v>5000</v>
      </c>
      <c r="S1977" s="0" t="s">
        <v>1026</v>
      </c>
      <c r="T1977" s="0" t="s">
        <v>784</v>
      </c>
      <c r="U1977" s="218" t="n">
        <v>4.035</v>
      </c>
      <c r="V1977" s="0" t="s">
        <v>1400</v>
      </c>
      <c r="W1977" s="0" t="s">
        <v>1361</v>
      </c>
      <c r="X1977" s="0" t="s">
        <v>1362</v>
      </c>
      <c r="Y1977" s="0" t="s">
        <v>1310</v>
      </c>
      <c r="Z1977" s="0" t="s">
        <v>571</v>
      </c>
      <c r="AA1977" s="0" t="n">
        <v>807810</v>
      </c>
      <c r="AB1977" s="215" t="n">
        <v>37036.875</v>
      </c>
      <c r="AC1977" s="215" t="n">
        <v>37036.875</v>
      </c>
    </row>
    <row r="1978" customFormat="false" ht="12.75" hidden="false" customHeight="false" outlineLevel="0" collapsed="false">
      <c r="A1978" s="208" t="str">
        <f aca="false">B1978&amp;" "&amp;C1978&amp;" "&amp;D1978</f>
        <v>US Natural Gas Physical</v>
      </c>
      <c r="B1978" s="208" t="str">
        <f aca="false">IF((LEFT(N1978,2)="US"),"US","")</f>
        <v>US</v>
      </c>
      <c r="C1978" s="208" t="str">
        <f aca="false">M1978</f>
        <v>Natural Gas</v>
      </c>
      <c r="D1978" s="208" t="str">
        <f aca="false">IF(ISNUMBER(FIND("Phy",N1978))=TRUE(),"Physical","Financial")</f>
        <v>Physical</v>
      </c>
      <c r="E1978" s="208" t="n">
        <f aca="false">IF(VLOOKUP(S1978,'DD-Lookup'!$J$6:$L$50,3,FALSE())="Monthly",(YEAR(AC1978)-YEAR(AB1978))*12+MONTH(AC1978)-MONTH(AB1978)+1,(AC1978-AB1978+1))</f>
        <v>1</v>
      </c>
      <c r="F1978" s="239" t="n">
        <f aca="false">E1978*SUM(P1978:Q1978)</f>
        <v>3872</v>
      </c>
      <c r="G1978" s="214" t="n">
        <v>1290336</v>
      </c>
      <c r="H1978" s="215" t="n">
        <v>37035.369212963</v>
      </c>
      <c r="I1978" s="0" t="s">
        <v>1471</v>
      </c>
      <c r="M1978" s="0" t="s">
        <v>858</v>
      </c>
      <c r="N1978" s="0" t="s">
        <v>1305</v>
      </c>
      <c r="O1978" s="0" t="s">
        <v>1363</v>
      </c>
      <c r="P1978" s="216" t="n">
        <v>3872</v>
      </c>
      <c r="S1978" s="0" t="s">
        <v>1026</v>
      </c>
      <c r="T1978" s="0" t="s">
        <v>784</v>
      </c>
      <c r="U1978" s="218" t="n">
        <v>4.07</v>
      </c>
      <c r="V1978" s="0" t="s">
        <v>2380</v>
      </c>
      <c r="W1978" s="0" t="s">
        <v>1361</v>
      </c>
      <c r="X1978" s="0" t="s">
        <v>1362</v>
      </c>
      <c r="Y1978" s="0" t="s">
        <v>1310</v>
      </c>
      <c r="Z1978" s="0" t="s">
        <v>571</v>
      </c>
      <c r="AA1978" s="0" t="n">
        <v>807811</v>
      </c>
      <c r="AB1978" s="215" t="n">
        <v>37036.875</v>
      </c>
      <c r="AC1978" s="215" t="n">
        <v>37036.875</v>
      </c>
    </row>
    <row r="1979" customFormat="false" ht="12.75" hidden="false" customHeight="false" outlineLevel="0" collapsed="false">
      <c r="A1979" s="208" t="str">
        <f aca="false">B1979&amp;" "&amp;C1979&amp;" "&amp;D1979</f>
        <v>US Natural Gas Physical</v>
      </c>
      <c r="B1979" s="208" t="str">
        <f aca="false">IF((LEFT(N1979,2)="US"),"US","")</f>
        <v>US</v>
      </c>
      <c r="C1979" s="208" t="str">
        <f aca="false">M1979</f>
        <v>Natural Gas</v>
      </c>
      <c r="D1979" s="208" t="str">
        <f aca="false">IF(ISNUMBER(FIND("Phy",N1979))=TRUE(),"Physical","Financial")</f>
        <v>Physical</v>
      </c>
      <c r="E1979" s="208" t="n">
        <f aca="false">IF(VLOOKUP(S1979,'DD-Lookup'!$J$6:$L$50,3,FALSE())="Monthly",(YEAR(AC1979)-YEAR(AB1979))*12+MONTH(AC1979)-MONTH(AB1979)+1,(AC1979-AB1979+1))</f>
        <v>1</v>
      </c>
      <c r="F1979" s="239" t="n">
        <f aca="false">E1979*SUM(P1979:Q1979)</f>
        <v>800</v>
      </c>
      <c r="G1979" s="214" t="n">
        <v>1290338</v>
      </c>
      <c r="H1979" s="215" t="n">
        <v>37035.3692476852</v>
      </c>
      <c r="I1979" s="0" t="s">
        <v>1930</v>
      </c>
      <c r="M1979" s="0" t="s">
        <v>858</v>
      </c>
      <c r="N1979" s="0" t="s">
        <v>1305</v>
      </c>
      <c r="O1979" s="0" t="s">
        <v>1920</v>
      </c>
      <c r="P1979" s="216" t="n">
        <v>800</v>
      </c>
      <c r="S1979" s="0" t="s">
        <v>1026</v>
      </c>
      <c r="T1979" s="0" t="s">
        <v>784</v>
      </c>
      <c r="U1979" s="218" t="n">
        <v>4.045</v>
      </c>
      <c r="V1979" s="0" t="s">
        <v>2335</v>
      </c>
      <c r="W1979" s="0" t="s">
        <v>1667</v>
      </c>
      <c r="X1979" s="0" t="s">
        <v>1639</v>
      </c>
      <c r="Y1979" s="0" t="s">
        <v>1310</v>
      </c>
      <c r="Z1979" s="0" t="s">
        <v>571</v>
      </c>
      <c r="AA1979" s="0" t="n">
        <v>807812</v>
      </c>
      <c r="AB1979" s="215" t="n">
        <v>37036.875</v>
      </c>
      <c r="AC1979" s="215" t="n">
        <v>37036.875</v>
      </c>
    </row>
    <row r="1980" customFormat="false" ht="12.75" hidden="false" customHeight="false" outlineLevel="0" collapsed="false">
      <c r="A1980" s="208" t="str">
        <f aca="false">B1980&amp;" "&amp;C1980&amp;" "&amp;D1980</f>
        <v>US Natural Gas Physical</v>
      </c>
      <c r="B1980" s="208" t="str">
        <f aca="false">IF((LEFT(N1980,2)="US"),"US","")</f>
        <v>US</v>
      </c>
      <c r="C1980" s="208" t="str">
        <f aca="false">M1980</f>
        <v>Natural Gas</v>
      </c>
      <c r="D1980" s="208" t="str">
        <f aca="false">IF(ISNUMBER(FIND("Phy",N1980))=TRUE(),"Physical","Financial")</f>
        <v>Physical</v>
      </c>
      <c r="E1980" s="208" t="n">
        <f aca="false">IF(VLOOKUP(S1980,'DD-Lookup'!$J$6:$L$50,3,FALSE())="Monthly",(YEAR(AC1980)-YEAR(AB1980))*12+MONTH(AC1980)-MONTH(AB1980)+1,(AC1980-AB1980+1))</f>
        <v>1</v>
      </c>
      <c r="F1980" s="239" t="n">
        <f aca="false">E1980*SUM(P1980:Q1980)</f>
        <v>5000</v>
      </c>
      <c r="G1980" s="214" t="n">
        <v>1290341</v>
      </c>
      <c r="H1980" s="215" t="n">
        <v>37035.3692592593</v>
      </c>
      <c r="I1980" s="0" t="s">
        <v>1399</v>
      </c>
      <c r="M1980" s="0" t="s">
        <v>858</v>
      </c>
      <c r="N1980" s="0" t="s">
        <v>1305</v>
      </c>
      <c r="O1980" s="0" t="s">
        <v>1378</v>
      </c>
      <c r="P1980" s="216" t="n">
        <v>5000</v>
      </c>
      <c r="S1980" s="0" t="s">
        <v>1026</v>
      </c>
      <c r="T1980" s="0" t="s">
        <v>784</v>
      </c>
      <c r="U1980" s="218" t="n">
        <v>4.035</v>
      </c>
      <c r="V1980" s="0" t="s">
        <v>1400</v>
      </c>
      <c r="W1980" s="0" t="s">
        <v>1361</v>
      </c>
      <c r="X1980" s="0" t="s">
        <v>1362</v>
      </c>
      <c r="Y1980" s="0" t="s">
        <v>1310</v>
      </c>
      <c r="Z1980" s="0" t="s">
        <v>571</v>
      </c>
      <c r="AA1980" s="0" t="n">
        <v>807814</v>
      </c>
      <c r="AB1980" s="215" t="n">
        <v>37036.875</v>
      </c>
      <c r="AC1980" s="215" t="n">
        <v>37036.875</v>
      </c>
    </row>
    <row r="1981" customFormat="false" ht="12.75" hidden="false" customHeight="false" outlineLevel="0" collapsed="false">
      <c r="A1981" s="208" t="str">
        <f aca="false">B1981&amp;" "&amp;C1981&amp;" "&amp;D1981</f>
        <v>US Natural Gas Physical</v>
      </c>
      <c r="B1981" s="208" t="str">
        <f aca="false">IF((LEFT(N1981,2)="US"),"US","")</f>
        <v>US</v>
      </c>
      <c r="C1981" s="208" t="str">
        <f aca="false">M1981</f>
        <v>Natural Gas</v>
      </c>
      <c r="D1981" s="208" t="str">
        <f aca="false">IF(ISNUMBER(FIND("Phy",N1981))=TRUE(),"Physical","Financial")</f>
        <v>Physical</v>
      </c>
      <c r="E1981" s="208" t="n">
        <f aca="false">IF(VLOOKUP(S1981,'DD-Lookup'!$J$6:$L$50,3,FALSE())="Monthly",(YEAR(AC1981)-YEAR(AB1981))*12+MONTH(AC1981)-MONTH(AB1981)+1,(AC1981-AB1981+1))</f>
        <v>1</v>
      </c>
      <c r="F1981" s="239" t="n">
        <f aca="false">E1981*SUM(P1981:Q1981)</f>
        <v>10000</v>
      </c>
      <c r="G1981" s="214" t="n">
        <v>1290342</v>
      </c>
      <c r="H1981" s="215" t="n">
        <v>37035.3692592593</v>
      </c>
      <c r="I1981" s="0" t="s">
        <v>1381</v>
      </c>
      <c r="M1981" s="0" t="s">
        <v>858</v>
      </c>
      <c r="N1981" s="0" t="s">
        <v>1305</v>
      </c>
      <c r="O1981" s="0" t="s">
        <v>1625</v>
      </c>
      <c r="P1981" s="216" t="n">
        <v>10000</v>
      </c>
      <c r="S1981" s="0" t="s">
        <v>1026</v>
      </c>
      <c r="T1981" s="0" t="s">
        <v>784</v>
      </c>
      <c r="U1981" s="218" t="n">
        <v>4.1</v>
      </c>
      <c r="V1981" s="0" t="s">
        <v>2381</v>
      </c>
      <c r="W1981" s="0" t="s">
        <v>1422</v>
      </c>
      <c r="X1981" s="0" t="s">
        <v>1423</v>
      </c>
      <c r="Y1981" s="0" t="s">
        <v>1310</v>
      </c>
      <c r="Z1981" s="0" t="s">
        <v>571</v>
      </c>
      <c r="AA1981" s="0" t="n">
        <v>807813</v>
      </c>
      <c r="AB1981" s="215" t="n">
        <v>37036.875</v>
      </c>
      <c r="AC1981" s="215" t="n">
        <v>37036.875</v>
      </c>
    </row>
    <row r="1982" customFormat="false" ht="12.75" hidden="false" customHeight="false" outlineLevel="0" collapsed="false">
      <c r="A1982" s="208" t="str">
        <f aca="false">B1982&amp;" "&amp;C1982&amp;" "&amp;D1982</f>
        <v>US Natural Gas Physical</v>
      </c>
      <c r="B1982" s="208" t="str">
        <f aca="false">IF((LEFT(N1982,2)="US"),"US","")</f>
        <v>US</v>
      </c>
      <c r="C1982" s="208" t="str">
        <f aca="false">M1982</f>
        <v>Natural Gas</v>
      </c>
      <c r="D1982" s="208" t="str">
        <f aca="false">IF(ISNUMBER(FIND("Phy",N1982))=TRUE(),"Physical","Financial")</f>
        <v>Physical</v>
      </c>
      <c r="E1982" s="208" t="n">
        <f aca="false">IF(VLOOKUP(S1982,'DD-Lookup'!$J$6:$L$50,3,FALSE())="Monthly",(YEAR(AC1982)-YEAR(AB1982))*12+MONTH(AC1982)-MONTH(AB1982)+1,(AC1982-AB1982+1))</f>
        <v>1</v>
      </c>
      <c r="F1982" s="239" t="n">
        <f aca="false">E1982*SUM(P1982:Q1982)</f>
        <v>5000</v>
      </c>
      <c r="G1982" s="214" t="n">
        <v>1290340</v>
      </c>
      <c r="H1982" s="215" t="n">
        <v>37035.3692592593</v>
      </c>
      <c r="I1982" s="0" t="s">
        <v>1317</v>
      </c>
      <c r="M1982" s="0" t="s">
        <v>858</v>
      </c>
      <c r="N1982" s="0" t="s">
        <v>1305</v>
      </c>
      <c r="O1982" s="0" t="s">
        <v>1469</v>
      </c>
      <c r="P1982" s="216" t="n">
        <v>5000</v>
      </c>
      <c r="S1982" s="0" t="s">
        <v>1026</v>
      </c>
      <c r="T1982" s="0" t="s">
        <v>784</v>
      </c>
      <c r="U1982" s="218" t="n">
        <v>4.0775</v>
      </c>
      <c r="V1982" s="0" t="s">
        <v>1370</v>
      </c>
      <c r="W1982" s="0" t="s">
        <v>1314</v>
      </c>
      <c r="X1982" s="0" t="s">
        <v>1315</v>
      </c>
      <c r="Y1982" s="0" t="s">
        <v>1310</v>
      </c>
      <c r="Z1982" s="0" t="s">
        <v>571</v>
      </c>
      <c r="AA1982" s="0" t="n">
        <v>807815</v>
      </c>
      <c r="AB1982" s="215" t="n">
        <v>37036.875</v>
      </c>
      <c r="AC1982" s="215" t="n">
        <v>37036.875</v>
      </c>
    </row>
    <row r="1983" customFormat="false" ht="12.75" hidden="false" customHeight="false" outlineLevel="0" collapsed="false">
      <c r="A1983" s="208" t="str">
        <f aca="false">B1983&amp;" "&amp;C1983&amp;" "&amp;D1983</f>
        <v>US Natural Gas Financial</v>
      </c>
      <c r="B1983" s="208" t="str">
        <f aca="false">IF((LEFT(N1983,2)="US"),"US","")</f>
        <v>US</v>
      </c>
      <c r="C1983" s="208" t="str">
        <f aca="false">M1983</f>
        <v>Natural Gas</v>
      </c>
      <c r="D1983" s="208" t="str">
        <f aca="false">IF(ISNUMBER(FIND("Phy",N1983))=TRUE(),"Physical","Financial")</f>
        <v>Financial</v>
      </c>
      <c r="E1983" s="208" t="n">
        <f aca="false">IF(VLOOKUP(S1983,'DD-Lookup'!$J$6:$L$50,3,FALSE())="Monthly",(YEAR(AC1983)-YEAR(AB1983))*12+MONTH(AC1983)-MONTH(AB1983)+1,(AC1983-AB1983+1))</f>
        <v>31</v>
      </c>
      <c r="F1983" s="239" t="n">
        <f aca="false">E1983*SUM(P1983:Q1983)</f>
        <v>155000</v>
      </c>
      <c r="G1983" s="214" t="n">
        <v>1290343</v>
      </c>
      <c r="H1983" s="215" t="n">
        <v>37035.3692708333</v>
      </c>
      <c r="I1983" s="0" t="s">
        <v>1098</v>
      </c>
      <c r="M1983" s="0" t="s">
        <v>858</v>
      </c>
      <c r="N1983" s="0" t="s">
        <v>1024</v>
      </c>
      <c r="O1983" s="0" t="s">
        <v>1099</v>
      </c>
      <c r="P1983" s="216" t="n">
        <v>5000</v>
      </c>
      <c r="S1983" s="0" t="s">
        <v>1026</v>
      </c>
      <c r="T1983" s="0" t="s">
        <v>784</v>
      </c>
      <c r="U1983" s="218" t="n">
        <v>4.2425</v>
      </c>
      <c r="V1983" s="0" t="s">
        <v>1100</v>
      </c>
      <c r="W1983" s="0" t="s">
        <v>1028</v>
      </c>
      <c r="X1983" s="0" t="s">
        <v>1029</v>
      </c>
      <c r="Y1983" s="0" t="s">
        <v>838</v>
      </c>
      <c r="Z1983" s="0" t="s">
        <v>571</v>
      </c>
      <c r="AA1983" s="0" t="s">
        <v>2382</v>
      </c>
      <c r="AB1983" s="215" t="n">
        <v>37073.875</v>
      </c>
      <c r="AC1983" s="215" t="n">
        <v>37103.875</v>
      </c>
    </row>
    <row r="1984" customFormat="false" ht="12.75" hidden="false" customHeight="false" outlineLevel="0" collapsed="false">
      <c r="A1984" s="208" t="str">
        <f aca="false">B1984&amp;" "&amp;C1984&amp;" "&amp;D1984</f>
        <v>US Natural Gas Physical</v>
      </c>
      <c r="B1984" s="208" t="str">
        <f aca="false">IF((LEFT(N1984,2)="US"),"US","")</f>
        <v>US</v>
      </c>
      <c r="C1984" s="208" t="str">
        <f aca="false">M1984</f>
        <v>Natural Gas</v>
      </c>
      <c r="D1984" s="208" t="str">
        <f aca="false">IF(ISNUMBER(FIND("Phy",N1984))=TRUE(),"Physical","Financial")</f>
        <v>Physical</v>
      </c>
      <c r="E1984" s="208" t="n">
        <f aca="false">IF(VLOOKUP(S1984,'DD-Lookup'!$J$6:$L$50,3,FALSE())="Monthly",(YEAR(AC1984)-YEAR(AB1984))*12+MONTH(AC1984)-MONTH(AB1984)+1,(AC1984-AB1984+1))</f>
        <v>1</v>
      </c>
      <c r="F1984" s="239" t="n">
        <f aca="false">E1984*SUM(P1984:Q1984)</f>
        <v>10000</v>
      </c>
      <c r="G1984" s="214" t="n">
        <v>1290345</v>
      </c>
      <c r="H1984" s="215" t="n">
        <v>37035.3692824074</v>
      </c>
      <c r="I1984" s="0" t="s">
        <v>2383</v>
      </c>
      <c r="M1984" s="0" t="s">
        <v>858</v>
      </c>
      <c r="N1984" s="0" t="s">
        <v>1305</v>
      </c>
      <c r="O1984" s="0" t="s">
        <v>1687</v>
      </c>
      <c r="P1984" s="216" t="n">
        <v>10000</v>
      </c>
      <c r="S1984" s="0" t="s">
        <v>1026</v>
      </c>
      <c r="T1984" s="0" t="s">
        <v>784</v>
      </c>
      <c r="U1984" s="218" t="n">
        <v>4.08</v>
      </c>
      <c r="V1984" s="0" t="s">
        <v>2384</v>
      </c>
      <c r="W1984" s="0" t="s">
        <v>1667</v>
      </c>
      <c r="X1984" s="0" t="s">
        <v>1639</v>
      </c>
      <c r="Y1984" s="0" t="s">
        <v>1310</v>
      </c>
      <c r="Z1984" s="0" t="s">
        <v>571</v>
      </c>
      <c r="AA1984" s="0" t="n">
        <v>807816</v>
      </c>
      <c r="AB1984" s="215" t="n">
        <v>37036.875</v>
      </c>
      <c r="AC1984" s="215" t="n">
        <v>37036.875</v>
      </c>
    </row>
    <row r="1985" customFormat="false" ht="12.75" hidden="false" customHeight="false" outlineLevel="0" collapsed="false">
      <c r="A1985" s="208" t="str">
        <f aca="false">B1985&amp;" "&amp;C1985&amp;" "&amp;D1985</f>
        <v>US Natural Gas Physical</v>
      </c>
      <c r="B1985" s="208" t="str">
        <f aca="false">IF((LEFT(N1985,2)="US"),"US","")</f>
        <v>US</v>
      </c>
      <c r="C1985" s="208" t="str">
        <f aca="false">M1985</f>
        <v>Natural Gas</v>
      </c>
      <c r="D1985" s="208" t="str">
        <f aca="false">IF(ISNUMBER(FIND("Phy",N1985))=TRUE(),"Physical","Financial")</f>
        <v>Physical</v>
      </c>
      <c r="E1985" s="208" t="n">
        <f aca="false">IF(VLOOKUP(S1985,'DD-Lookup'!$J$6:$L$50,3,FALSE())="Monthly",(YEAR(AC1985)-YEAR(AB1985))*12+MONTH(AC1985)-MONTH(AB1985)+1,(AC1985-AB1985+1))</f>
        <v>1</v>
      </c>
      <c r="F1985" s="239" t="n">
        <f aca="false">E1985*SUM(P1985:Q1985)</f>
        <v>10000</v>
      </c>
      <c r="G1985" s="214" t="n">
        <v>1290347</v>
      </c>
      <c r="H1985" s="215" t="n">
        <v>37035.3692939815</v>
      </c>
      <c r="I1985" s="0" t="s">
        <v>2360</v>
      </c>
      <c r="M1985" s="0" t="s">
        <v>858</v>
      </c>
      <c r="N1985" s="0" t="s">
        <v>1305</v>
      </c>
      <c r="O1985" s="0" t="s">
        <v>1442</v>
      </c>
      <c r="Q1985" s="216" t="n">
        <v>10000</v>
      </c>
      <c r="S1985" s="0" t="s">
        <v>1026</v>
      </c>
      <c r="T1985" s="0" t="s">
        <v>784</v>
      </c>
      <c r="U1985" s="218" t="n">
        <v>4.175</v>
      </c>
      <c r="V1985" s="0" t="s">
        <v>2361</v>
      </c>
      <c r="W1985" s="0" t="s">
        <v>1434</v>
      </c>
      <c r="X1985" s="0" t="s">
        <v>1435</v>
      </c>
      <c r="Y1985" s="0" t="s">
        <v>1310</v>
      </c>
      <c r="Z1985" s="0" t="s">
        <v>571</v>
      </c>
      <c r="AA1985" s="0" t="n">
        <v>807818</v>
      </c>
      <c r="AB1985" s="215" t="n">
        <v>37036.875</v>
      </c>
      <c r="AC1985" s="215" t="n">
        <v>37036.875</v>
      </c>
    </row>
    <row r="1986" customFormat="false" ht="12.75" hidden="false" customHeight="false" outlineLevel="0" collapsed="false">
      <c r="A1986" s="208" t="str">
        <f aca="false">B1986&amp;" "&amp;C1986&amp;" "&amp;D1986</f>
        <v>US Natural Gas Physical</v>
      </c>
      <c r="B1986" s="208" t="str">
        <f aca="false">IF((LEFT(N1986,2)="US"),"US","")</f>
        <v>US</v>
      </c>
      <c r="C1986" s="208" t="str">
        <f aca="false">M1986</f>
        <v>Natural Gas</v>
      </c>
      <c r="D1986" s="208" t="str">
        <f aca="false">IF(ISNUMBER(FIND("Phy",N1986))=TRUE(),"Physical","Financial")</f>
        <v>Physical</v>
      </c>
      <c r="E1986" s="208" t="n">
        <f aca="false">IF(VLOOKUP(S1986,'DD-Lookup'!$J$6:$L$50,3,FALSE())="Monthly",(YEAR(AC1986)-YEAR(AB1986))*12+MONTH(AC1986)-MONTH(AB1986)+1,(AC1986-AB1986+1))</f>
        <v>1</v>
      </c>
      <c r="F1986" s="239" t="n">
        <f aca="false">E1986*SUM(P1986:Q1986)</f>
        <v>5000</v>
      </c>
      <c r="G1986" s="214" t="n">
        <v>1290346</v>
      </c>
      <c r="H1986" s="215" t="n">
        <v>37035.3692939815</v>
      </c>
      <c r="I1986" s="0" t="s">
        <v>1428</v>
      </c>
      <c r="M1986" s="0" t="s">
        <v>858</v>
      </c>
      <c r="N1986" s="0" t="s">
        <v>1305</v>
      </c>
      <c r="O1986" s="0" t="s">
        <v>1787</v>
      </c>
      <c r="Q1986" s="216" t="n">
        <v>5000</v>
      </c>
      <c r="S1986" s="0" t="s">
        <v>1026</v>
      </c>
      <c r="T1986" s="0" t="s">
        <v>784</v>
      </c>
      <c r="U1986" s="218" t="n">
        <v>4.065</v>
      </c>
      <c r="V1986" s="0" t="s">
        <v>1429</v>
      </c>
      <c r="W1986" s="0" t="s">
        <v>1422</v>
      </c>
      <c r="X1986" s="0" t="s">
        <v>1639</v>
      </c>
      <c r="Y1986" s="0" t="s">
        <v>1310</v>
      </c>
      <c r="Z1986" s="0" t="s">
        <v>571</v>
      </c>
      <c r="AA1986" s="0" t="n">
        <v>807817</v>
      </c>
      <c r="AB1986" s="215" t="n">
        <v>37036.875</v>
      </c>
      <c r="AC1986" s="215" t="n">
        <v>37036.875</v>
      </c>
    </row>
    <row r="1987" customFormat="false" ht="12.75" hidden="false" customHeight="false" outlineLevel="0" collapsed="false">
      <c r="A1987" s="208" t="str">
        <f aca="false">B1987&amp;" "&amp;C1987&amp;" "&amp;D1987</f>
        <v>US Power Physical</v>
      </c>
      <c r="B1987" s="208" t="str">
        <f aca="false">IF((LEFT(N1987,2)="US"),"US","")</f>
        <v>US</v>
      </c>
      <c r="C1987" s="208" t="str">
        <f aca="false">M1987</f>
        <v>Power</v>
      </c>
      <c r="D1987" s="208" t="str">
        <f aca="false">IF(ISNUMBER(FIND("Phy",N1987))=TRUE(),"Physical","Financial")</f>
        <v>Physical</v>
      </c>
      <c r="E1987" s="208" t="n">
        <f aca="false">IF(VLOOKUP(S1987,'DD-Lookup'!$J$6:$L$50,3,FALSE())="Monthly",(YEAR(AC1987)-YEAR(AB1987))*12+MONTH(AC1987)-MONTH(AB1987)+1,(AC1987-AB1987+1))</f>
        <v>30</v>
      </c>
      <c r="F1987" s="239" t="n">
        <f aca="false">E1987*SUM(P1987:Q1987)</f>
        <v>1500</v>
      </c>
      <c r="G1987" s="214" t="n">
        <v>1290348</v>
      </c>
      <c r="H1987" s="215" t="n">
        <v>37035.3693055556</v>
      </c>
      <c r="I1987" s="0" t="s">
        <v>1152</v>
      </c>
      <c r="M1987" s="0" t="s">
        <v>67</v>
      </c>
      <c r="N1987" s="0" t="s">
        <v>1081</v>
      </c>
      <c r="O1987" s="0" t="s">
        <v>1166</v>
      </c>
      <c r="P1987" s="216" t="n">
        <v>50</v>
      </c>
      <c r="S1987" s="0" t="s">
        <v>930</v>
      </c>
      <c r="T1987" s="0" t="s">
        <v>784</v>
      </c>
      <c r="U1987" s="218" t="n">
        <v>62.25</v>
      </c>
      <c r="V1987" s="0" t="s">
        <v>1222</v>
      </c>
      <c r="W1987" s="0" t="s">
        <v>1122</v>
      </c>
      <c r="X1987" s="0" t="s">
        <v>1106</v>
      </c>
      <c r="Y1987" s="0" t="s">
        <v>1051</v>
      </c>
      <c r="Z1987" s="0" t="s">
        <v>618</v>
      </c>
      <c r="AA1987" s="0" t="n">
        <v>621447.1</v>
      </c>
      <c r="AB1987" s="215" t="n">
        <v>37043.5916666667</v>
      </c>
      <c r="AC1987" s="215" t="n">
        <v>37072.5916666667</v>
      </c>
    </row>
    <row r="1988" customFormat="false" ht="12.75" hidden="false" customHeight="false" outlineLevel="0" collapsed="false">
      <c r="A1988" s="208" t="str">
        <f aca="false">B1988&amp;" "&amp;C1988&amp;" "&amp;D1988</f>
        <v> Metals Financial</v>
      </c>
      <c r="B1988" s="208" t="str">
        <f aca="false">IF((LEFT(N1988,2)="US"),"US","")</f>
        <v/>
      </c>
      <c r="C1988" s="208" t="str">
        <f aca="false">M1988</f>
        <v>Metals</v>
      </c>
      <c r="D1988" s="208" t="str">
        <f aca="false">IF(ISNUMBER(FIND("Phy",N1988))=TRUE(),"Physical","Financial")</f>
        <v>Financial</v>
      </c>
      <c r="E1988" s="208" t="n">
        <f aca="false">IF(VLOOKUP(S1988,'DD-Lookup'!$J$6:$L$50,3,FALSE())="Monthly",(YEAR(AC1988)-YEAR(AB1988))*12+MONTH(AC1988)-MONTH(AB1988)+1,(AC1988-AB1988+1))</f>
        <v>1</v>
      </c>
      <c r="F1988" s="239" t="n">
        <f aca="false">E1988*SUM(P1988:Q1988)</f>
        <v>1</v>
      </c>
      <c r="G1988" s="214" t="n">
        <v>1290350</v>
      </c>
      <c r="H1988" s="215" t="n">
        <v>37035.3693865741</v>
      </c>
      <c r="I1988" s="0" t="s">
        <v>2385</v>
      </c>
      <c r="M1988" s="0" t="s">
        <v>780</v>
      </c>
      <c r="N1988" s="0" t="s">
        <v>781</v>
      </c>
      <c r="O1988" s="0" t="s">
        <v>2386</v>
      </c>
      <c r="P1988" s="216" t="n">
        <v>1</v>
      </c>
      <c r="S1988" s="0" t="s">
        <v>783</v>
      </c>
      <c r="T1988" s="0" t="s">
        <v>784</v>
      </c>
      <c r="U1988" s="218" t="n">
        <v>1535.5</v>
      </c>
      <c r="V1988" s="0" t="s">
        <v>2387</v>
      </c>
      <c r="W1988" s="0" t="s">
        <v>803</v>
      </c>
      <c r="X1988" s="0" t="s">
        <v>787</v>
      </c>
      <c r="Y1988" s="0" t="s">
        <v>788</v>
      </c>
      <c r="Z1988" s="0" t="s">
        <v>789</v>
      </c>
      <c r="AA1988" s="0" t="n">
        <v>2150690</v>
      </c>
      <c r="AB1988" s="215" t="n">
        <v>37062</v>
      </c>
      <c r="AC1988" s="215" t="n">
        <v>37062</v>
      </c>
    </row>
    <row r="1989" customFormat="false" ht="12.75" hidden="false" customHeight="false" outlineLevel="0" collapsed="false">
      <c r="A1989" s="208" t="str">
        <f aca="false">B1989&amp;" "&amp;C1989&amp;" "&amp;D1989</f>
        <v>US Crude Financial</v>
      </c>
      <c r="B1989" s="208" t="str">
        <f aca="false">IF((LEFT(N1989,2)="US"),"US","")</f>
        <v>US</v>
      </c>
      <c r="C1989" s="208" t="str">
        <f aca="false">M1989</f>
        <v>Crude</v>
      </c>
      <c r="D1989" s="208" t="str">
        <f aca="false">IF(ISNUMBER(FIND("Phy",N1989))=TRUE(),"Physical","Financial")</f>
        <v>Financial</v>
      </c>
      <c r="E1989" s="208" t="n">
        <f aca="false">IF(VLOOKUP(S1989,'DD-Lookup'!$J$6:$L$50,3,FALSE())="Monthly",(YEAR(AC1989)-YEAR(AB1989))*12+MONTH(AC1989)-MONTH(AB1989)+1,(AC1989-AB1989+1))</f>
        <v>1</v>
      </c>
      <c r="F1989" s="239" t="n">
        <f aca="false">E1989*SUM(P1989:Q1989)</f>
        <v>50000</v>
      </c>
      <c r="G1989" s="214" t="n">
        <v>1290351</v>
      </c>
      <c r="H1989" s="215" t="n">
        <v>37035.3693981482</v>
      </c>
      <c r="I1989" s="0" t="s">
        <v>2320</v>
      </c>
      <c r="M1989" s="0" t="s">
        <v>97</v>
      </c>
      <c r="N1989" s="0" t="s">
        <v>841</v>
      </c>
      <c r="O1989" s="0" t="s">
        <v>889</v>
      </c>
      <c r="Q1989" s="216" t="n">
        <v>50000</v>
      </c>
      <c r="S1989" s="0" t="s">
        <v>843</v>
      </c>
      <c r="T1989" s="0" t="s">
        <v>784</v>
      </c>
      <c r="U1989" s="218" t="n">
        <v>29.56</v>
      </c>
      <c r="V1989" s="0" t="s">
        <v>2321</v>
      </c>
      <c r="W1989" s="0" t="s">
        <v>845</v>
      </c>
      <c r="X1989" s="0" t="s">
        <v>891</v>
      </c>
      <c r="Y1989" s="0" t="s">
        <v>847</v>
      </c>
      <c r="Z1989" s="0" t="s">
        <v>571</v>
      </c>
      <c r="AA1989" s="0" t="n">
        <v>106921</v>
      </c>
      <c r="AB1989" s="215" t="n">
        <v>37073</v>
      </c>
      <c r="AC1989" s="215" t="n">
        <v>37103</v>
      </c>
    </row>
    <row r="1990" customFormat="false" ht="12.75" hidden="false" customHeight="false" outlineLevel="0" collapsed="false">
      <c r="A1990" s="208" t="str">
        <f aca="false">B1990&amp;" "&amp;C1990&amp;" "&amp;D1990</f>
        <v>US Power Physical</v>
      </c>
      <c r="B1990" s="208" t="str">
        <f aca="false">IF((LEFT(N1990,2)="US"),"US","")</f>
        <v>US</v>
      </c>
      <c r="C1990" s="208" t="str">
        <f aca="false">M1990</f>
        <v>Power</v>
      </c>
      <c r="D1990" s="208" t="str">
        <f aca="false">IF(ISNUMBER(FIND("Phy",N1990))=TRUE(),"Physical","Financial")</f>
        <v>Physical</v>
      </c>
      <c r="E1990" s="208" t="n">
        <f aca="false">IF(VLOOKUP(S1990,'DD-Lookup'!$J$6:$L$50,3,FALSE())="Monthly",(YEAR(AC1990)-YEAR(AB1990))*12+MONTH(AC1990)-MONTH(AB1990)+1,(AC1990-AB1990+1))</f>
        <v>61</v>
      </c>
      <c r="F1990" s="239" t="n">
        <f aca="false">E1990*SUM(P1990:Q1990)</f>
        <v>3050</v>
      </c>
      <c r="G1990" s="214" t="n">
        <v>1290352</v>
      </c>
      <c r="H1990" s="215" t="n">
        <v>37035.3694097222</v>
      </c>
      <c r="I1990" s="0" t="s">
        <v>1115</v>
      </c>
      <c r="M1990" s="0" t="s">
        <v>67</v>
      </c>
      <c r="N1990" s="0" t="s">
        <v>1081</v>
      </c>
      <c r="O1990" s="0" t="s">
        <v>1220</v>
      </c>
      <c r="P1990" s="216" t="n">
        <v>50</v>
      </c>
      <c r="S1990" s="0" t="s">
        <v>930</v>
      </c>
      <c r="T1990" s="0" t="s">
        <v>784</v>
      </c>
      <c r="U1990" s="218" t="n">
        <v>39</v>
      </c>
      <c r="V1990" s="0" t="s">
        <v>1117</v>
      </c>
      <c r="W1990" s="0" t="s">
        <v>1105</v>
      </c>
      <c r="X1990" s="0" t="s">
        <v>1106</v>
      </c>
      <c r="Y1990" s="0" t="s">
        <v>1051</v>
      </c>
      <c r="Z1990" s="0" t="s">
        <v>618</v>
      </c>
      <c r="AA1990" s="0" t="n">
        <v>621449.1</v>
      </c>
      <c r="AB1990" s="215" t="n">
        <v>37316.5916666667</v>
      </c>
      <c r="AC1990" s="215" t="n">
        <v>37376.5916666667</v>
      </c>
    </row>
    <row r="1991" customFormat="false" ht="12.75" hidden="false" customHeight="false" outlineLevel="0" collapsed="false">
      <c r="A1991" s="208" t="str">
        <f aca="false">B1991&amp;" "&amp;C1991&amp;" "&amp;D1991</f>
        <v>US Natural Gas Physical</v>
      </c>
      <c r="B1991" s="208" t="str">
        <f aca="false">IF((LEFT(N1991,2)="US"),"US","")</f>
        <v>US</v>
      </c>
      <c r="C1991" s="208" t="str">
        <f aca="false">M1991</f>
        <v>Natural Gas</v>
      </c>
      <c r="D1991" s="208" t="str">
        <f aca="false">IF(ISNUMBER(FIND("Phy",N1991))=TRUE(),"Physical","Financial")</f>
        <v>Physical</v>
      </c>
      <c r="E1991" s="208" t="n">
        <f aca="false">IF(VLOOKUP(S1991,'DD-Lookup'!$J$6:$L$50,3,FALSE())="Monthly",(YEAR(AC1991)-YEAR(AB1991))*12+MONTH(AC1991)-MONTH(AB1991)+1,(AC1991-AB1991+1))</f>
        <v>1</v>
      </c>
      <c r="F1991" s="239" t="n">
        <f aca="false">E1991*SUM(P1991:Q1991)</f>
        <v>5000</v>
      </c>
      <c r="G1991" s="214" t="n">
        <v>1290353</v>
      </c>
      <c r="H1991" s="215" t="n">
        <v>37035.3694097222</v>
      </c>
      <c r="I1991" s="0" t="s">
        <v>1399</v>
      </c>
      <c r="M1991" s="0" t="s">
        <v>858</v>
      </c>
      <c r="N1991" s="0" t="s">
        <v>1305</v>
      </c>
      <c r="O1991" s="0" t="s">
        <v>1397</v>
      </c>
      <c r="P1991" s="216" t="n">
        <v>5000</v>
      </c>
      <c r="S1991" s="0" t="s">
        <v>1026</v>
      </c>
      <c r="T1991" s="0" t="s">
        <v>784</v>
      </c>
      <c r="U1991" s="218" t="n">
        <v>4.015</v>
      </c>
      <c r="V1991" s="0" t="s">
        <v>1400</v>
      </c>
      <c r="W1991" s="0" t="s">
        <v>1361</v>
      </c>
      <c r="X1991" s="0" t="s">
        <v>1362</v>
      </c>
      <c r="Y1991" s="0" t="s">
        <v>1310</v>
      </c>
      <c r="Z1991" s="0" t="s">
        <v>571</v>
      </c>
      <c r="AA1991" s="0" t="n">
        <v>807819</v>
      </c>
      <c r="AB1991" s="215" t="n">
        <v>37036.875</v>
      </c>
      <c r="AC1991" s="215" t="n">
        <v>37036.875</v>
      </c>
    </row>
    <row r="1992" customFormat="false" ht="12.75" hidden="false" customHeight="false" outlineLevel="0" collapsed="false">
      <c r="A1992" s="208" t="str">
        <f aca="false">B1992&amp;" "&amp;C1992&amp;" "&amp;D1992</f>
        <v>US Natural Gas Physical</v>
      </c>
      <c r="B1992" s="208" t="str">
        <f aca="false">IF((LEFT(N1992,2)="US"),"US","")</f>
        <v>US</v>
      </c>
      <c r="C1992" s="208" t="str">
        <f aca="false">M1992</f>
        <v>Natural Gas</v>
      </c>
      <c r="D1992" s="208" t="str">
        <f aca="false">IF(ISNUMBER(FIND("Phy",N1992))=TRUE(),"Physical","Financial")</f>
        <v>Physical</v>
      </c>
      <c r="E1992" s="208" t="n">
        <f aca="false">IF(VLOOKUP(S1992,'DD-Lookup'!$J$6:$L$50,3,FALSE())="Monthly",(YEAR(AC1992)-YEAR(AB1992))*12+MONTH(AC1992)-MONTH(AB1992)+1,(AC1992-AB1992+1))</f>
        <v>1</v>
      </c>
      <c r="F1992" s="239" t="n">
        <f aca="false">E1992*SUM(P1992:Q1992)</f>
        <v>25000</v>
      </c>
      <c r="G1992" s="214" t="n">
        <v>1290354</v>
      </c>
      <c r="H1992" s="215" t="n">
        <v>37035.3694444444</v>
      </c>
      <c r="I1992" s="0" t="s">
        <v>1059</v>
      </c>
      <c r="M1992" s="0" t="s">
        <v>858</v>
      </c>
      <c r="N1992" s="0" t="s">
        <v>1305</v>
      </c>
      <c r="O1992" s="0" t="s">
        <v>1432</v>
      </c>
      <c r="P1992" s="216" t="n">
        <v>25000</v>
      </c>
      <c r="S1992" s="0" t="s">
        <v>1026</v>
      </c>
      <c r="T1992" s="0" t="s">
        <v>784</v>
      </c>
      <c r="U1992" s="218" t="n">
        <v>4.13</v>
      </c>
      <c r="V1992" s="0" t="s">
        <v>1443</v>
      </c>
      <c r="W1992" s="0" t="s">
        <v>1434</v>
      </c>
      <c r="X1992" s="0" t="s">
        <v>1435</v>
      </c>
      <c r="Y1992" s="0" t="s">
        <v>1310</v>
      </c>
      <c r="Z1992" s="0" t="s">
        <v>571</v>
      </c>
      <c r="AA1992" s="0" t="n">
        <v>807820</v>
      </c>
      <c r="AB1992" s="215" t="n">
        <v>37036.875</v>
      </c>
      <c r="AC1992" s="215" t="n">
        <v>37036.875</v>
      </c>
    </row>
    <row r="1993" customFormat="false" ht="12.75" hidden="false" customHeight="false" outlineLevel="0" collapsed="false">
      <c r="A1993" s="208" t="str">
        <f aca="false">B1993&amp;" "&amp;C1993&amp;" "&amp;D1993</f>
        <v>US Natural Gas Physical</v>
      </c>
      <c r="B1993" s="208" t="str">
        <f aca="false">IF((LEFT(N1993,2)="US"),"US","")</f>
        <v>US</v>
      </c>
      <c r="C1993" s="208" t="str">
        <f aca="false">M1993</f>
        <v>Natural Gas</v>
      </c>
      <c r="D1993" s="208" t="str">
        <f aca="false">IF(ISNUMBER(FIND("Phy",N1993))=TRUE(),"Physical","Financial")</f>
        <v>Physical</v>
      </c>
      <c r="E1993" s="208" t="n">
        <f aca="false">IF(VLOOKUP(S1993,'DD-Lookup'!$J$6:$L$50,3,FALSE())="Monthly",(YEAR(AC1993)-YEAR(AB1993))*12+MONTH(AC1993)-MONTH(AB1993)+1,(AC1993-AB1993+1))</f>
        <v>1</v>
      </c>
      <c r="F1993" s="239" t="n">
        <f aca="false">E1993*SUM(P1993:Q1993)</f>
        <v>5000</v>
      </c>
      <c r="G1993" s="214" t="n">
        <v>1290357</v>
      </c>
      <c r="H1993" s="215" t="n">
        <v>37035.3694560185</v>
      </c>
      <c r="I1993" s="0" t="s">
        <v>1858</v>
      </c>
      <c r="M1993" s="0" t="s">
        <v>858</v>
      </c>
      <c r="N1993" s="0" t="s">
        <v>1305</v>
      </c>
      <c r="O1993" s="0" t="s">
        <v>1547</v>
      </c>
      <c r="P1993" s="216" t="n">
        <v>5000</v>
      </c>
      <c r="S1993" s="0" t="s">
        <v>1026</v>
      </c>
      <c r="T1993" s="0" t="s">
        <v>784</v>
      </c>
      <c r="U1993" s="218" t="n">
        <v>3.09</v>
      </c>
      <c r="V1993" s="0" t="s">
        <v>2388</v>
      </c>
      <c r="W1993" s="0" t="s">
        <v>1548</v>
      </c>
      <c r="X1993" s="0" t="s">
        <v>1535</v>
      </c>
      <c r="Y1993" s="0" t="s">
        <v>1310</v>
      </c>
      <c r="Z1993" s="0" t="s">
        <v>571</v>
      </c>
      <c r="AA1993" s="0" t="n">
        <v>807821</v>
      </c>
      <c r="AB1993" s="215" t="n">
        <v>37036.875</v>
      </c>
      <c r="AC1993" s="215" t="n">
        <v>37036.875</v>
      </c>
    </row>
    <row r="1994" customFormat="false" ht="12.75" hidden="false" customHeight="false" outlineLevel="0" collapsed="false">
      <c r="A1994" s="208" t="str">
        <f aca="false">B1994&amp;" "&amp;C1994&amp;" "&amp;D1994</f>
        <v>US Natural Gas Physical</v>
      </c>
      <c r="B1994" s="208" t="str">
        <f aca="false">IF((LEFT(N1994,2)="US"),"US","")</f>
        <v>US</v>
      </c>
      <c r="C1994" s="208" t="str">
        <f aca="false">M1994</f>
        <v>Natural Gas</v>
      </c>
      <c r="D1994" s="208" t="str">
        <f aca="false">IF(ISNUMBER(FIND("Phy",N1994))=TRUE(),"Physical","Financial")</f>
        <v>Physical</v>
      </c>
      <c r="E1994" s="208" t="n">
        <f aca="false">IF(VLOOKUP(S1994,'DD-Lookup'!$J$6:$L$50,3,FALSE())="Monthly",(YEAR(AC1994)-YEAR(AB1994))*12+MONTH(AC1994)-MONTH(AB1994)+1,(AC1994-AB1994+1))</f>
        <v>30</v>
      </c>
      <c r="F1994" s="239" t="n">
        <f aca="false">E1994*SUM(P1994:Q1994)</f>
        <v>300000</v>
      </c>
      <c r="G1994" s="214" t="n">
        <v>1290355</v>
      </c>
      <c r="H1994" s="215" t="n">
        <v>37035.3694560185</v>
      </c>
      <c r="I1994" s="0" t="s">
        <v>1183</v>
      </c>
      <c r="M1994" s="0" t="s">
        <v>858</v>
      </c>
      <c r="N1994" s="0" t="s">
        <v>1305</v>
      </c>
      <c r="O1994" s="0" t="s">
        <v>2389</v>
      </c>
      <c r="P1994" s="216" t="n">
        <v>10000</v>
      </c>
      <c r="S1994" s="0" t="s">
        <v>1026</v>
      </c>
      <c r="T1994" s="0" t="s">
        <v>784</v>
      </c>
      <c r="U1994" s="218" t="n">
        <v>4.11</v>
      </c>
      <c r="V1994" s="0" t="s">
        <v>2390</v>
      </c>
      <c r="W1994" s="0" t="s">
        <v>1851</v>
      </c>
      <c r="X1994" s="0" t="s">
        <v>2391</v>
      </c>
      <c r="Y1994" s="0" t="s">
        <v>1310</v>
      </c>
      <c r="Z1994" s="0" t="s">
        <v>571</v>
      </c>
      <c r="AA1994" s="0" t="s">
        <v>2392</v>
      </c>
      <c r="AB1994" s="215" t="n">
        <v>37043.4076388889</v>
      </c>
      <c r="AC1994" s="215" t="n">
        <v>37072.4076388889</v>
      </c>
    </row>
    <row r="1995" customFormat="false" ht="12.75" hidden="false" customHeight="false" outlineLevel="0" collapsed="false">
      <c r="A1995" s="208" t="str">
        <f aca="false">B1995&amp;" "&amp;C1995&amp;" "&amp;D1995</f>
        <v>US Natural Gas Physical</v>
      </c>
      <c r="B1995" s="208" t="str">
        <f aca="false">IF((LEFT(N1995,2)="US"),"US","")</f>
        <v>US</v>
      </c>
      <c r="C1995" s="208" t="str">
        <f aca="false">M1995</f>
        <v>Natural Gas</v>
      </c>
      <c r="D1995" s="208" t="str">
        <f aca="false">IF(ISNUMBER(FIND("Phy",N1995))=TRUE(),"Physical","Financial")</f>
        <v>Physical</v>
      </c>
      <c r="E1995" s="208" t="n">
        <f aca="false">IF(VLOOKUP(S1995,'DD-Lookup'!$J$6:$L$50,3,FALSE())="Monthly",(YEAR(AC1995)-YEAR(AB1995))*12+MONTH(AC1995)-MONTH(AB1995)+1,(AC1995-AB1995+1))</f>
        <v>7</v>
      </c>
      <c r="F1995" s="239" t="n">
        <f aca="false">E1995*SUM(P1995:Q1995)</f>
        <v>70000</v>
      </c>
      <c r="G1995" s="214" t="n">
        <v>1290358</v>
      </c>
      <c r="H1995" s="215" t="n">
        <v>37035.3694675926</v>
      </c>
      <c r="I1995" s="0" t="s">
        <v>2383</v>
      </c>
      <c r="M1995" s="0" t="s">
        <v>858</v>
      </c>
      <c r="N1995" s="0" t="s">
        <v>1305</v>
      </c>
      <c r="O1995" s="0" t="s">
        <v>2393</v>
      </c>
      <c r="P1995" s="216" t="n">
        <v>10000</v>
      </c>
      <c r="S1995" s="0" t="s">
        <v>1026</v>
      </c>
      <c r="T1995" s="0" t="s">
        <v>784</v>
      </c>
      <c r="U1995" s="218" t="n">
        <v>4.055</v>
      </c>
      <c r="V1995" s="0" t="s">
        <v>2384</v>
      </c>
      <c r="W1995" s="0" t="s">
        <v>1667</v>
      </c>
      <c r="X1995" s="0" t="s">
        <v>1639</v>
      </c>
      <c r="Y1995" s="0" t="s">
        <v>1310</v>
      </c>
      <c r="Z1995" s="0" t="s">
        <v>571</v>
      </c>
      <c r="AA1995" s="0" t="n">
        <v>807826</v>
      </c>
      <c r="AB1995" s="215" t="n">
        <v>37036.875</v>
      </c>
      <c r="AC1995" s="215" t="n">
        <v>37042.875</v>
      </c>
    </row>
    <row r="1996" customFormat="false" ht="12.75" hidden="false" customHeight="false" outlineLevel="0" collapsed="false">
      <c r="A1996" s="208" t="str">
        <f aca="false">B1996&amp;" "&amp;C1996&amp;" "&amp;D1996</f>
        <v>US Natural Gas Financial</v>
      </c>
      <c r="B1996" s="208" t="str">
        <f aca="false">IF((LEFT(N1996,2)="US"),"US","")</f>
        <v>US</v>
      </c>
      <c r="C1996" s="208" t="str">
        <f aca="false">M1996</f>
        <v>Natural Gas</v>
      </c>
      <c r="D1996" s="208" t="str">
        <f aca="false">IF(ISNUMBER(FIND("Phy",N1996))=TRUE(),"Physical","Financial")</f>
        <v>Financial</v>
      </c>
      <c r="E1996" s="208" t="n">
        <f aca="false">IF(VLOOKUP(S1996,'DD-Lookup'!$J$6:$L$50,3,FALSE())="Monthly",(YEAR(AC1996)-YEAR(AB1996))*12+MONTH(AC1996)-MONTH(AB1996)+1,(AC1996-AB1996+1))</f>
        <v>151</v>
      </c>
      <c r="F1996" s="239" t="n">
        <f aca="false">E1996*SUM(P1996:Q1996)</f>
        <v>755000</v>
      </c>
      <c r="G1996" s="214" t="n">
        <v>1290360</v>
      </c>
      <c r="H1996" s="215" t="n">
        <v>37035.3695023148</v>
      </c>
      <c r="I1996" s="0" t="s">
        <v>1059</v>
      </c>
      <c r="M1996" s="0" t="s">
        <v>858</v>
      </c>
      <c r="N1996" s="0" t="s">
        <v>1024</v>
      </c>
      <c r="O1996" s="0" t="s">
        <v>1289</v>
      </c>
      <c r="P1996" s="216" t="n">
        <v>5000</v>
      </c>
      <c r="S1996" s="0" t="s">
        <v>1026</v>
      </c>
      <c r="T1996" s="0" t="s">
        <v>784</v>
      </c>
      <c r="U1996" s="218" t="n">
        <v>4.67</v>
      </c>
      <c r="V1996" s="0" t="s">
        <v>1353</v>
      </c>
      <c r="W1996" s="0" t="s">
        <v>1028</v>
      </c>
      <c r="X1996" s="0" t="s">
        <v>1029</v>
      </c>
      <c r="Y1996" s="0" t="s">
        <v>838</v>
      </c>
      <c r="Z1996" s="0" t="s">
        <v>571</v>
      </c>
      <c r="AA1996" s="0" t="s">
        <v>2394</v>
      </c>
      <c r="AB1996" s="215" t="n">
        <v>37196</v>
      </c>
      <c r="AC1996" s="215" t="n">
        <v>37346</v>
      </c>
    </row>
    <row r="1997" customFormat="false" ht="12.75" hidden="false" customHeight="false" outlineLevel="0" collapsed="false">
      <c r="A1997" s="208" t="str">
        <f aca="false">B1997&amp;" "&amp;C1997&amp;" "&amp;D1997</f>
        <v>US Natural Gas Physical</v>
      </c>
      <c r="B1997" s="208" t="str">
        <f aca="false">IF((LEFT(N1997,2)="US"),"US","")</f>
        <v>US</v>
      </c>
      <c r="C1997" s="208" t="str">
        <f aca="false">M1997</f>
        <v>Natural Gas</v>
      </c>
      <c r="D1997" s="208" t="str">
        <f aca="false">IF(ISNUMBER(FIND("Phy",N1997))=TRUE(),"Physical","Financial")</f>
        <v>Physical</v>
      </c>
      <c r="E1997" s="208" t="n">
        <f aca="false">IF(VLOOKUP(S1997,'DD-Lookup'!$J$6:$L$50,3,FALSE())="Monthly",(YEAR(AC1997)-YEAR(AB1997))*12+MONTH(AC1997)-MONTH(AB1997)+1,(AC1997-AB1997+1))</f>
        <v>1</v>
      </c>
      <c r="F1997" s="239" t="n">
        <f aca="false">E1997*SUM(P1997:Q1997)</f>
        <v>10000</v>
      </c>
      <c r="G1997" s="214" t="n">
        <v>1290362</v>
      </c>
      <c r="H1997" s="215" t="n">
        <v>37035.369525463</v>
      </c>
      <c r="I1997" s="0" t="s">
        <v>1505</v>
      </c>
      <c r="M1997" s="0" t="s">
        <v>858</v>
      </c>
      <c r="N1997" s="0" t="s">
        <v>1305</v>
      </c>
      <c r="O1997" s="0" t="s">
        <v>1577</v>
      </c>
      <c r="P1997" s="216" t="n">
        <v>10000</v>
      </c>
      <c r="S1997" s="0" t="s">
        <v>1026</v>
      </c>
      <c r="T1997" s="0" t="s">
        <v>784</v>
      </c>
      <c r="U1997" s="218" t="n">
        <v>7.5</v>
      </c>
      <c r="V1997" s="0" t="s">
        <v>2052</v>
      </c>
      <c r="W1997" s="0" t="s">
        <v>1579</v>
      </c>
      <c r="X1997" s="0" t="s">
        <v>1535</v>
      </c>
      <c r="Y1997" s="0" t="s">
        <v>1310</v>
      </c>
      <c r="Z1997" s="0" t="s">
        <v>571</v>
      </c>
      <c r="AA1997" s="0" t="n">
        <v>807824</v>
      </c>
      <c r="AB1997" s="215" t="n">
        <v>37036.875</v>
      </c>
      <c r="AC1997" s="215" t="n">
        <v>37036.875</v>
      </c>
    </row>
    <row r="1998" customFormat="false" ht="12.75" hidden="false" customHeight="false" outlineLevel="0" collapsed="false">
      <c r="A1998" s="208" t="str">
        <f aca="false">B1998&amp;" "&amp;C1998&amp;" "&amp;D1998</f>
        <v>US Natural Gas Physical</v>
      </c>
      <c r="B1998" s="208" t="str">
        <f aca="false">IF((LEFT(N1998,2)="US"),"US","")</f>
        <v>US</v>
      </c>
      <c r="C1998" s="208" t="str">
        <f aca="false">M1998</f>
        <v>Natural Gas</v>
      </c>
      <c r="D1998" s="208" t="str">
        <f aca="false">IF(ISNUMBER(FIND("Phy",N1998))=TRUE(),"Physical","Financial")</f>
        <v>Physical</v>
      </c>
      <c r="E1998" s="208" t="n">
        <f aca="false">IF(VLOOKUP(S1998,'DD-Lookup'!$J$6:$L$50,3,FALSE())="Monthly",(YEAR(AC1998)-YEAR(AB1998))*12+MONTH(AC1998)-MONTH(AB1998)+1,(AC1998-AB1998+1))</f>
        <v>1</v>
      </c>
      <c r="F1998" s="239" t="n">
        <f aca="false">E1998*SUM(P1998:Q1998)</f>
        <v>5000</v>
      </c>
      <c r="G1998" s="214" t="n">
        <v>1290361</v>
      </c>
      <c r="H1998" s="215" t="n">
        <v>37035.369525463</v>
      </c>
      <c r="I1998" s="0" t="s">
        <v>1426</v>
      </c>
      <c r="M1998" s="0" t="s">
        <v>858</v>
      </c>
      <c r="N1998" s="0" t="s">
        <v>1305</v>
      </c>
      <c r="O1998" s="0" t="s">
        <v>1397</v>
      </c>
      <c r="P1998" s="216" t="n">
        <v>5000</v>
      </c>
      <c r="S1998" s="0" t="s">
        <v>1026</v>
      </c>
      <c r="T1998" s="0" t="s">
        <v>784</v>
      </c>
      <c r="U1998" s="218" t="n">
        <v>4.0125</v>
      </c>
      <c r="V1998" s="0" t="s">
        <v>1427</v>
      </c>
      <c r="W1998" s="0" t="s">
        <v>1361</v>
      </c>
      <c r="X1998" s="0" t="s">
        <v>1362</v>
      </c>
      <c r="Y1998" s="0" t="s">
        <v>1310</v>
      </c>
      <c r="Z1998" s="0" t="s">
        <v>571</v>
      </c>
      <c r="AA1998" s="0" t="n">
        <v>807822</v>
      </c>
      <c r="AB1998" s="215" t="n">
        <v>37036.875</v>
      </c>
      <c r="AC1998" s="215" t="n">
        <v>37036.875</v>
      </c>
    </row>
    <row r="1999" customFormat="false" ht="12.75" hidden="false" customHeight="false" outlineLevel="0" collapsed="false">
      <c r="A1999" s="208" t="str">
        <f aca="false">B1999&amp;" "&amp;C1999&amp;" "&amp;D1999</f>
        <v> Metals Financial</v>
      </c>
      <c r="B1999" s="208" t="str">
        <f aca="false">IF((LEFT(N1999,2)="US"),"US","")</f>
        <v/>
      </c>
      <c r="C1999" s="208" t="str">
        <f aca="false">M1999</f>
        <v>Metals</v>
      </c>
      <c r="D1999" s="208" t="str">
        <f aca="false">IF(ISNUMBER(FIND("Phy",N1999))=TRUE(),"Physical","Financial")</f>
        <v>Financial</v>
      </c>
      <c r="E1999" s="208" t="n">
        <f aca="false">IF(VLOOKUP(S1999,'DD-Lookup'!$J$6:$L$50,3,FALSE())="Monthly",(YEAR(AC1999)-YEAR(AB1999))*12+MONTH(AC1999)-MONTH(AB1999)+1,(AC1999-AB1999+1))</f>
        <v>1</v>
      </c>
      <c r="F1999" s="239" t="n">
        <f aca="false">E1999*SUM(P1999:Q1999)</f>
        <v>1</v>
      </c>
      <c r="G1999" s="214" t="n">
        <v>1290363</v>
      </c>
      <c r="H1999" s="215" t="n">
        <v>37035.369537037</v>
      </c>
      <c r="I1999" s="0" t="s">
        <v>2385</v>
      </c>
      <c r="M1999" s="0" t="s">
        <v>780</v>
      </c>
      <c r="N1999" s="0" t="s">
        <v>781</v>
      </c>
      <c r="O1999" s="0" t="s">
        <v>1326</v>
      </c>
      <c r="P1999" s="216" t="n">
        <v>1</v>
      </c>
      <c r="S1999" s="0" t="s">
        <v>783</v>
      </c>
      <c r="T1999" s="0" t="s">
        <v>784</v>
      </c>
      <c r="U1999" s="218" t="n">
        <v>1537</v>
      </c>
      <c r="V1999" s="0" t="s">
        <v>2387</v>
      </c>
      <c r="W1999" s="0" t="s">
        <v>803</v>
      </c>
      <c r="X1999" s="0" t="s">
        <v>787</v>
      </c>
      <c r="Y1999" s="0" t="s">
        <v>788</v>
      </c>
      <c r="Z1999" s="0" t="s">
        <v>789</v>
      </c>
      <c r="AA1999" s="0" t="n">
        <v>2150692</v>
      </c>
      <c r="AB1999" s="215" t="n">
        <v>37090</v>
      </c>
      <c r="AC1999" s="215" t="n">
        <v>37090</v>
      </c>
    </row>
    <row r="2000" customFormat="false" ht="12.75" hidden="false" customHeight="false" outlineLevel="0" collapsed="false">
      <c r="A2000" s="208" t="str">
        <f aca="false">B2000&amp;" "&amp;C2000&amp;" "&amp;D2000</f>
        <v>US Natural Gas Financial</v>
      </c>
      <c r="B2000" s="208" t="str">
        <f aca="false">IF((LEFT(N2000,2)="US"),"US","")</f>
        <v>US</v>
      </c>
      <c r="C2000" s="208" t="str">
        <f aca="false">M2000</f>
        <v>Natural Gas</v>
      </c>
      <c r="D2000" s="208" t="str">
        <f aca="false">IF(ISNUMBER(FIND("Phy",N2000))=TRUE(),"Physical","Financial")</f>
        <v>Financial</v>
      </c>
      <c r="E2000" s="208" t="n">
        <f aca="false">IF(VLOOKUP(S2000,'DD-Lookup'!$J$6:$L$50,3,FALSE())="Monthly",(YEAR(AC2000)-YEAR(AB2000))*12+MONTH(AC2000)-MONTH(AB2000)+1,(AC2000-AB2000+1))</f>
        <v>30</v>
      </c>
      <c r="F2000" s="239" t="n">
        <f aca="false">E2000*SUM(P2000:Q2000)</f>
        <v>300000</v>
      </c>
      <c r="G2000" s="214" t="n">
        <v>1290365</v>
      </c>
      <c r="H2000" s="215" t="n">
        <v>37035.369537037</v>
      </c>
      <c r="I2000" s="0" t="s">
        <v>1141</v>
      </c>
      <c r="M2000" s="0" t="s">
        <v>858</v>
      </c>
      <c r="N2000" s="0" t="s">
        <v>1024</v>
      </c>
      <c r="O2000" s="0" t="s">
        <v>1025</v>
      </c>
      <c r="P2000" s="216" t="n">
        <v>10000</v>
      </c>
      <c r="S2000" s="0" t="s">
        <v>1026</v>
      </c>
      <c r="T2000" s="0" t="s">
        <v>784</v>
      </c>
      <c r="U2000" s="218" t="n">
        <v>4.175</v>
      </c>
      <c r="V2000" s="0" t="s">
        <v>1870</v>
      </c>
      <c r="W2000" s="0" t="s">
        <v>1028</v>
      </c>
      <c r="X2000" s="0" t="s">
        <v>1029</v>
      </c>
      <c r="Y2000" s="0" t="s">
        <v>838</v>
      </c>
      <c r="Z2000" s="0" t="s">
        <v>571</v>
      </c>
      <c r="AA2000" s="0" t="s">
        <v>2395</v>
      </c>
      <c r="AB2000" s="215" t="n">
        <v>37043.875</v>
      </c>
      <c r="AC2000" s="215" t="n">
        <v>37072.875</v>
      </c>
    </row>
    <row r="2001" customFormat="false" ht="12.75" hidden="false" customHeight="false" outlineLevel="0" collapsed="false">
      <c r="A2001" s="208" t="str">
        <f aca="false">B2001&amp;" "&amp;C2001&amp;" "&amp;D2001</f>
        <v>US Natural Gas Physical</v>
      </c>
      <c r="B2001" s="208" t="str">
        <f aca="false">IF((LEFT(N2001,2)="US"),"US","")</f>
        <v>US</v>
      </c>
      <c r="C2001" s="208" t="str">
        <f aca="false">M2001</f>
        <v>Natural Gas</v>
      </c>
      <c r="D2001" s="208" t="str">
        <f aca="false">IF(ISNUMBER(FIND("Phy",N2001))=TRUE(),"Physical","Financial")</f>
        <v>Physical</v>
      </c>
      <c r="E2001" s="208" t="n">
        <f aca="false">IF(VLOOKUP(S2001,'DD-Lookup'!$J$6:$L$50,3,FALSE())="Monthly",(YEAR(AC2001)-YEAR(AB2001))*12+MONTH(AC2001)-MONTH(AB2001)+1,(AC2001-AB2001+1))</f>
        <v>1</v>
      </c>
      <c r="F2001" s="239" t="n">
        <f aca="false">E2001*SUM(P2001:Q2001)</f>
        <v>10000</v>
      </c>
      <c r="G2001" s="214" t="n">
        <v>1290364</v>
      </c>
      <c r="H2001" s="215" t="n">
        <v>37035.369537037</v>
      </c>
      <c r="I2001" s="0" t="s">
        <v>1115</v>
      </c>
      <c r="M2001" s="0" t="s">
        <v>858</v>
      </c>
      <c r="N2001" s="0" t="s">
        <v>1305</v>
      </c>
      <c r="O2001" s="0" t="s">
        <v>1566</v>
      </c>
      <c r="P2001" s="216" t="n">
        <v>10000</v>
      </c>
      <c r="S2001" s="0" t="s">
        <v>1026</v>
      </c>
      <c r="T2001" s="0" t="s">
        <v>784</v>
      </c>
      <c r="U2001" s="218" t="n">
        <v>12.625</v>
      </c>
      <c r="V2001" s="0" t="s">
        <v>2193</v>
      </c>
      <c r="W2001" s="0" t="s">
        <v>1559</v>
      </c>
      <c r="X2001" s="0" t="s">
        <v>1535</v>
      </c>
      <c r="Y2001" s="0" t="s">
        <v>1310</v>
      </c>
      <c r="Z2001" s="0" t="s">
        <v>571</v>
      </c>
      <c r="AA2001" s="0" t="n">
        <v>807825</v>
      </c>
      <c r="AB2001" s="215" t="n">
        <v>37036.875</v>
      </c>
      <c r="AC2001" s="215" t="n">
        <v>37036.875</v>
      </c>
    </row>
    <row r="2002" customFormat="false" ht="12.75" hidden="false" customHeight="false" outlineLevel="0" collapsed="false">
      <c r="A2002" s="208" t="str">
        <f aca="false">B2002&amp;" "&amp;C2002&amp;" "&amp;D2002</f>
        <v>US Natural Gas Physical</v>
      </c>
      <c r="B2002" s="208" t="str">
        <f aca="false">IF((LEFT(N2002,2)="US"),"US","")</f>
        <v>US</v>
      </c>
      <c r="C2002" s="208" t="str">
        <f aca="false">M2002</f>
        <v>Natural Gas</v>
      </c>
      <c r="D2002" s="208" t="str">
        <f aca="false">IF(ISNUMBER(FIND("Phy",N2002))=TRUE(),"Physical","Financial")</f>
        <v>Physical</v>
      </c>
      <c r="E2002" s="208" t="n">
        <f aca="false">IF(VLOOKUP(S2002,'DD-Lookup'!$J$6:$L$50,3,FALSE())="Monthly",(YEAR(AC2002)-YEAR(AB2002))*12+MONTH(AC2002)-MONTH(AB2002)+1,(AC2002-AB2002+1))</f>
        <v>1</v>
      </c>
      <c r="F2002" s="239" t="n">
        <f aca="false">E2002*SUM(P2002:Q2002)</f>
        <v>5000</v>
      </c>
      <c r="G2002" s="214" t="n">
        <v>1290366</v>
      </c>
      <c r="H2002" s="215" t="n">
        <v>37035.3695486111</v>
      </c>
      <c r="I2002" s="0" t="s">
        <v>1858</v>
      </c>
      <c r="M2002" s="0" t="s">
        <v>858</v>
      </c>
      <c r="N2002" s="0" t="s">
        <v>1305</v>
      </c>
      <c r="O2002" s="0" t="s">
        <v>1547</v>
      </c>
      <c r="P2002" s="216" t="n">
        <v>5000</v>
      </c>
      <c r="S2002" s="0" t="s">
        <v>1026</v>
      </c>
      <c r="T2002" s="0" t="s">
        <v>784</v>
      </c>
      <c r="U2002" s="218" t="n">
        <v>3.075</v>
      </c>
      <c r="V2002" s="0" t="s">
        <v>2388</v>
      </c>
      <c r="W2002" s="0" t="s">
        <v>1548</v>
      </c>
      <c r="X2002" s="0" t="s">
        <v>1535</v>
      </c>
      <c r="Y2002" s="0" t="s">
        <v>1310</v>
      </c>
      <c r="Z2002" s="0" t="s">
        <v>571</v>
      </c>
      <c r="AA2002" s="0" t="n">
        <v>807828</v>
      </c>
      <c r="AB2002" s="215" t="n">
        <v>37036.875</v>
      </c>
      <c r="AC2002" s="215" t="n">
        <v>37036.875</v>
      </c>
    </row>
    <row r="2003" customFormat="false" ht="12.75" hidden="false" customHeight="false" outlineLevel="0" collapsed="false">
      <c r="A2003" s="208" t="str">
        <f aca="false">B2003&amp;" "&amp;C2003&amp;" "&amp;D2003</f>
        <v>US Natural Gas Physical</v>
      </c>
      <c r="B2003" s="208" t="str">
        <f aca="false">IF((LEFT(N2003,2)="US"),"US","")</f>
        <v>US</v>
      </c>
      <c r="C2003" s="208" t="str">
        <f aca="false">M2003</f>
        <v>Natural Gas</v>
      </c>
      <c r="D2003" s="208" t="str">
        <f aca="false">IF(ISNUMBER(FIND("Phy",N2003))=TRUE(),"Physical","Financial")</f>
        <v>Physical</v>
      </c>
      <c r="E2003" s="208" t="n">
        <f aca="false">IF(VLOOKUP(S2003,'DD-Lookup'!$J$6:$L$50,3,FALSE())="Monthly",(YEAR(AC2003)-YEAR(AB2003))*12+MONTH(AC2003)-MONTH(AB2003)+1,(AC2003-AB2003+1))</f>
        <v>1</v>
      </c>
      <c r="F2003" s="239" t="n">
        <f aca="false">E2003*SUM(P2003:Q2003)</f>
        <v>5000</v>
      </c>
      <c r="G2003" s="214" t="n">
        <v>1290367</v>
      </c>
      <c r="H2003" s="215" t="n">
        <v>37035.3695601852</v>
      </c>
      <c r="I2003" s="0" t="s">
        <v>1399</v>
      </c>
      <c r="M2003" s="0" t="s">
        <v>858</v>
      </c>
      <c r="N2003" s="0" t="s">
        <v>1305</v>
      </c>
      <c r="O2003" s="0" t="s">
        <v>1397</v>
      </c>
      <c r="P2003" s="216" t="n">
        <v>5000</v>
      </c>
      <c r="S2003" s="0" t="s">
        <v>1026</v>
      </c>
      <c r="T2003" s="0" t="s">
        <v>784</v>
      </c>
      <c r="U2003" s="218" t="n">
        <v>4.01</v>
      </c>
      <c r="V2003" s="0" t="s">
        <v>1401</v>
      </c>
      <c r="W2003" s="0" t="s">
        <v>1361</v>
      </c>
      <c r="X2003" s="0" t="s">
        <v>1362</v>
      </c>
      <c r="Y2003" s="0" t="s">
        <v>1310</v>
      </c>
      <c r="Z2003" s="0" t="s">
        <v>571</v>
      </c>
      <c r="AA2003" s="0" t="n">
        <v>807829</v>
      </c>
      <c r="AB2003" s="215" t="n">
        <v>37036.875</v>
      </c>
      <c r="AC2003" s="215" t="n">
        <v>37036.875</v>
      </c>
    </row>
    <row r="2004" customFormat="false" ht="12.75" hidden="false" customHeight="false" outlineLevel="0" collapsed="false">
      <c r="A2004" s="208" t="str">
        <f aca="false">B2004&amp;" "&amp;C2004&amp;" "&amp;D2004</f>
        <v>US Natural Gas Physical</v>
      </c>
      <c r="B2004" s="208" t="str">
        <f aca="false">IF((LEFT(N2004,2)="US"),"US","")</f>
        <v>US</v>
      </c>
      <c r="C2004" s="208" t="str">
        <f aca="false">M2004</f>
        <v>Natural Gas</v>
      </c>
      <c r="D2004" s="208" t="str">
        <f aca="false">IF(ISNUMBER(FIND("Phy",N2004))=TRUE(),"Physical","Financial")</f>
        <v>Physical</v>
      </c>
      <c r="E2004" s="208" t="n">
        <f aca="false">IF(VLOOKUP(S2004,'DD-Lookup'!$J$6:$L$50,3,FALSE())="Monthly",(YEAR(AC2004)-YEAR(AB2004))*12+MONTH(AC2004)-MONTH(AB2004)+1,(AC2004-AB2004+1))</f>
        <v>1</v>
      </c>
      <c r="F2004" s="239" t="n">
        <f aca="false">E2004*SUM(P2004:Q2004)</f>
        <v>5000</v>
      </c>
      <c r="G2004" s="214" t="n">
        <v>1290368</v>
      </c>
      <c r="H2004" s="215" t="n">
        <v>37035.3695717593</v>
      </c>
      <c r="I2004" s="0" t="s">
        <v>1699</v>
      </c>
      <c r="M2004" s="0" t="s">
        <v>858</v>
      </c>
      <c r="N2004" s="0" t="s">
        <v>1305</v>
      </c>
      <c r="O2004" s="0" t="s">
        <v>1529</v>
      </c>
      <c r="P2004" s="216" t="n">
        <v>5000</v>
      </c>
      <c r="S2004" s="0" t="s">
        <v>1026</v>
      </c>
      <c r="T2004" s="0" t="s">
        <v>784</v>
      </c>
      <c r="U2004" s="218" t="n">
        <v>4.425</v>
      </c>
      <c r="V2004" s="0" t="s">
        <v>1700</v>
      </c>
      <c r="W2004" s="0" t="s">
        <v>1531</v>
      </c>
      <c r="X2004" s="0" t="s">
        <v>1532</v>
      </c>
      <c r="Y2004" s="0" t="s">
        <v>1310</v>
      </c>
      <c r="Z2004" s="0" t="s">
        <v>571</v>
      </c>
      <c r="AA2004" s="0" t="n">
        <v>807830</v>
      </c>
      <c r="AB2004" s="215" t="n">
        <v>37036.875</v>
      </c>
      <c r="AC2004" s="215" t="n">
        <v>37036.875</v>
      </c>
    </row>
    <row r="2005" customFormat="false" ht="12.75" hidden="false" customHeight="false" outlineLevel="0" collapsed="false">
      <c r="A2005" s="208" t="str">
        <f aca="false">B2005&amp;" "&amp;C2005&amp;" "&amp;D2005</f>
        <v>US Natural Gas Physical</v>
      </c>
      <c r="B2005" s="208" t="str">
        <f aca="false">IF((LEFT(N2005,2)="US"),"US","")</f>
        <v>US</v>
      </c>
      <c r="C2005" s="208" t="str">
        <f aca="false">M2005</f>
        <v>Natural Gas</v>
      </c>
      <c r="D2005" s="208" t="str">
        <f aca="false">IF(ISNUMBER(FIND("Phy",N2005))=TRUE(),"Physical","Financial")</f>
        <v>Physical</v>
      </c>
      <c r="E2005" s="208" t="n">
        <f aca="false">IF(VLOOKUP(S2005,'DD-Lookup'!$J$6:$L$50,3,FALSE())="Monthly",(YEAR(AC2005)-YEAR(AB2005))*12+MONTH(AC2005)-MONTH(AB2005)+1,(AC2005-AB2005+1))</f>
        <v>1</v>
      </c>
      <c r="F2005" s="239" t="n">
        <f aca="false">E2005*SUM(P2005:Q2005)</f>
        <v>10000</v>
      </c>
      <c r="G2005" s="214" t="n">
        <v>1290369</v>
      </c>
      <c r="H2005" s="215" t="n">
        <v>37035.3695949074</v>
      </c>
      <c r="I2005" s="0" t="s">
        <v>1115</v>
      </c>
      <c r="M2005" s="0" t="s">
        <v>858</v>
      </c>
      <c r="N2005" s="0" t="s">
        <v>1305</v>
      </c>
      <c r="O2005" s="0" t="s">
        <v>1557</v>
      </c>
      <c r="P2005" s="216" t="n">
        <v>10000</v>
      </c>
      <c r="S2005" s="0" t="s">
        <v>1026</v>
      </c>
      <c r="T2005" s="0" t="s">
        <v>784</v>
      </c>
      <c r="U2005" s="218" t="n">
        <v>12.65</v>
      </c>
      <c r="V2005" s="0" t="s">
        <v>2193</v>
      </c>
      <c r="W2005" s="0" t="s">
        <v>1559</v>
      </c>
      <c r="X2005" s="0" t="s">
        <v>1535</v>
      </c>
      <c r="Y2005" s="0" t="s">
        <v>1310</v>
      </c>
      <c r="Z2005" s="0" t="s">
        <v>571</v>
      </c>
      <c r="AA2005" s="0" t="n">
        <v>807831</v>
      </c>
      <c r="AB2005" s="215" t="n">
        <v>37036.875</v>
      </c>
      <c r="AC2005" s="215" t="n">
        <v>37036.875</v>
      </c>
    </row>
    <row r="2006" customFormat="false" ht="12.75" hidden="false" customHeight="false" outlineLevel="0" collapsed="false">
      <c r="A2006" s="208" t="str">
        <f aca="false">B2006&amp;" "&amp;C2006&amp;" "&amp;D2006</f>
        <v>US Natural Gas Physical</v>
      </c>
      <c r="B2006" s="208" t="str">
        <f aca="false">IF((LEFT(N2006,2)="US"),"US","")</f>
        <v>US</v>
      </c>
      <c r="C2006" s="208" t="str">
        <f aca="false">M2006</f>
        <v>Natural Gas</v>
      </c>
      <c r="D2006" s="208" t="str">
        <f aca="false">IF(ISNUMBER(FIND("Phy",N2006))=TRUE(),"Physical","Financial")</f>
        <v>Physical</v>
      </c>
      <c r="E2006" s="208" t="n">
        <f aca="false">IF(VLOOKUP(S2006,'DD-Lookup'!$J$6:$L$50,3,FALSE())="Monthly",(YEAR(AC2006)-YEAR(AB2006))*12+MONTH(AC2006)-MONTH(AB2006)+1,(AC2006-AB2006+1))</f>
        <v>1</v>
      </c>
      <c r="F2006" s="239" t="n">
        <f aca="false">E2006*SUM(P2006:Q2006)</f>
        <v>417</v>
      </c>
      <c r="G2006" s="214" t="n">
        <v>1290370</v>
      </c>
      <c r="H2006" s="215" t="n">
        <v>37035.3696064815</v>
      </c>
      <c r="I2006" s="0" t="s">
        <v>1930</v>
      </c>
      <c r="M2006" s="0" t="s">
        <v>858</v>
      </c>
      <c r="N2006" s="0" t="s">
        <v>1305</v>
      </c>
      <c r="O2006" s="0" t="s">
        <v>1687</v>
      </c>
      <c r="P2006" s="216" t="n">
        <v>417</v>
      </c>
      <c r="S2006" s="0" t="s">
        <v>1026</v>
      </c>
      <c r="T2006" s="0" t="s">
        <v>784</v>
      </c>
      <c r="U2006" s="218" t="n">
        <v>4.075</v>
      </c>
      <c r="V2006" s="0" t="s">
        <v>2335</v>
      </c>
      <c r="W2006" s="0" t="s">
        <v>1667</v>
      </c>
      <c r="X2006" s="0" t="s">
        <v>1639</v>
      </c>
      <c r="Y2006" s="0" t="s">
        <v>1310</v>
      </c>
      <c r="Z2006" s="0" t="s">
        <v>571</v>
      </c>
      <c r="AA2006" s="0" t="n">
        <v>807832</v>
      </c>
      <c r="AB2006" s="215" t="n">
        <v>37036.875</v>
      </c>
      <c r="AC2006" s="215" t="n">
        <v>37036.875</v>
      </c>
    </row>
    <row r="2007" customFormat="false" ht="12.75" hidden="false" customHeight="false" outlineLevel="0" collapsed="false">
      <c r="A2007" s="208" t="str">
        <f aca="false">B2007&amp;" "&amp;C2007&amp;" "&amp;D2007</f>
        <v>US Natural Gas Physical</v>
      </c>
      <c r="B2007" s="208" t="str">
        <f aca="false">IF((LEFT(N2007,2)="US"),"US","")</f>
        <v>US</v>
      </c>
      <c r="C2007" s="208" t="str">
        <f aca="false">M2007</f>
        <v>Natural Gas</v>
      </c>
      <c r="D2007" s="208" t="str">
        <f aca="false">IF(ISNUMBER(FIND("Phy",N2007))=TRUE(),"Physical","Financial")</f>
        <v>Physical</v>
      </c>
      <c r="E2007" s="208" t="n">
        <f aca="false">IF(VLOOKUP(S2007,'DD-Lookup'!$J$6:$L$50,3,FALSE())="Monthly",(YEAR(AC2007)-YEAR(AB2007))*12+MONTH(AC2007)-MONTH(AB2007)+1,(AC2007-AB2007+1))</f>
        <v>30</v>
      </c>
      <c r="F2007" s="239" t="n">
        <f aca="false">E2007*SUM(P2007:Q2007)</f>
        <v>75000</v>
      </c>
      <c r="G2007" s="214" t="n">
        <v>1290371</v>
      </c>
      <c r="H2007" s="215" t="n">
        <v>37035.3696180556</v>
      </c>
      <c r="I2007" s="0" t="s">
        <v>1847</v>
      </c>
      <c r="M2007" s="0" t="s">
        <v>858</v>
      </c>
      <c r="N2007" s="0" t="s">
        <v>1305</v>
      </c>
      <c r="O2007" s="0" t="s">
        <v>2396</v>
      </c>
      <c r="P2007" s="216" t="n">
        <v>2500</v>
      </c>
      <c r="S2007" s="0" t="s">
        <v>1026</v>
      </c>
      <c r="T2007" s="0" t="s">
        <v>784</v>
      </c>
      <c r="U2007" s="218" t="n">
        <v>4.465</v>
      </c>
      <c r="V2007" s="0" t="s">
        <v>2397</v>
      </c>
      <c r="W2007" s="0" t="s">
        <v>1531</v>
      </c>
      <c r="X2007" s="0" t="s">
        <v>2398</v>
      </c>
      <c r="Y2007" s="0" t="s">
        <v>1310</v>
      </c>
      <c r="Z2007" s="0" t="s">
        <v>571</v>
      </c>
      <c r="AA2007" s="0" t="s">
        <v>2399</v>
      </c>
      <c r="AB2007" s="215" t="n">
        <v>37043.875</v>
      </c>
      <c r="AC2007" s="215" t="n">
        <v>37072.875</v>
      </c>
    </row>
    <row r="2008" customFormat="false" ht="12.75" hidden="false" customHeight="false" outlineLevel="0" collapsed="false">
      <c r="A2008" s="208" t="str">
        <f aca="false">B2008&amp;" "&amp;C2008&amp;" "&amp;D2008</f>
        <v>US Natural Gas Physical</v>
      </c>
      <c r="B2008" s="208" t="str">
        <f aca="false">IF((LEFT(N2008,2)="US"),"US","")</f>
        <v>US</v>
      </c>
      <c r="C2008" s="208" t="str">
        <f aca="false">M2008</f>
        <v>Natural Gas</v>
      </c>
      <c r="D2008" s="208" t="str">
        <f aca="false">IF(ISNUMBER(FIND("Phy",N2008))=TRUE(),"Physical","Financial")</f>
        <v>Physical</v>
      </c>
      <c r="E2008" s="208" t="n">
        <f aca="false">IF(VLOOKUP(S2008,'DD-Lookup'!$J$6:$L$50,3,FALSE())="Monthly",(YEAR(AC2008)-YEAR(AB2008))*12+MONTH(AC2008)-MONTH(AB2008)+1,(AC2008-AB2008+1))</f>
        <v>1</v>
      </c>
      <c r="F2008" s="239" t="n">
        <f aca="false">E2008*SUM(P2008:Q2008)</f>
        <v>5000</v>
      </c>
      <c r="G2008" s="214" t="n">
        <v>1290374</v>
      </c>
      <c r="H2008" s="215" t="n">
        <v>37035.3696527778</v>
      </c>
      <c r="I2008" s="0" t="s">
        <v>1059</v>
      </c>
      <c r="M2008" s="0" t="s">
        <v>858</v>
      </c>
      <c r="N2008" s="0" t="s">
        <v>1305</v>
      </c>
      <c r="O2008" s="0" t="s">
        <v>1363</v>
      </c>
      <c r="P2008" s="216" t="n">
        <v>5000</v>
      </c>
      <c r="S2008" s="0" t="s">
        <v>1026</v>
      </c>
      <c r="T2008" s="0" t="s">
        <v>784</v>
      </c>
      <c r="U2008" s="218" t="n">
        <v>4.07</v>
      </c>
      <c r="V2008" s="0" t="s">
        <v>2400</v>
      </c>
      <c r="W2008" s="0" t="s">
        <v>1361</v>
      </c>
      <c r="X2008" s="0" t="s">
        <v>1362</v>
      </c>
      <c r="Y2008" s="0" t="s">
        <v>1310</v>
      </c>
      <c r="Z2008" s="0" t="s">
        <v>571</v>
      </c>
      <c r="AA2008" s="0" t="n">
        <v>807834</v>
      </c>
      <c r="AB2008" s="215" t="n">
        <v>37036.875</v>
      </c>
      <c r="AC2008" s="215" t="n">
        <v>37036.875</v>
      </c>
    </row>
    <row r="2009" customFormat="false" ht="12.75" hidden="false" customHeight="false" outlineLevel="0" collapsed="false">
      <c r="A2009" s="208" t="str">
        <f aca="false">B2009&amp;" "&amp;C2009&amp;" "&amp;D2009</f>
        <v>US Natural Gas Financial</v>
      </c>
      <c r="B2009" s="208" t="str">
        <f aca="false">IF((LEFT(N2009,2)="US"),"US","")</f>
        <v>US</v>
      </c>
      <c r="C2009" s="208" t="str">
        <f aca="false">M2009</f>
        <v>Natural Gas</v>
      </c>
      <c r="D2009" s="208" t="str">
        <f aca="false">IF(ISNUMBER(FIND("Phy",N2009))=TRUE(),"Physical","Financial")</f>
        <v>Financial</v>
      </c>
      <c r="E2009" s="208" t="n">
        <f aca="false">IF(VLOOKUP(S2009,'DD-Lookup'!$J$6:$L$50,3,FALSE())="Monthly",(YEAR(AC2009)-YEAR(AB2009))*12+MONTH(AC2009)-MONTH(AB2009)+1,(AC2009-AB2009+1))</f>
        <v>365</v>
      </c>
      <c r="F2009" s="239" t="n">
        <f aca="false">E2009*SUM(P2009:Q2009)</f>
        <v>1825000</v>
      </c>
      <c r="G2009" s="214" t="n">
        <v>1290375</v>
      </c>
      <c r="H2009" s="215" t="n">
        <v>37035.3696759259</v>
      </c>
      <c r="I2009" s="0" t="s">
        <v>1023</v>
      </c>
      <c r="M2009" s="0" t="s">
        <v>858</v>
      </c>
      <c r="N2009" s="0" t="s">
        <v>1024</v>
      </c>
      <c r="O2009" s="0" t="s">
        <v>1415</v>
      </c>
      <c r="P2009" s="216" t="n">
        <v>5000</v>
      </c>
      <c r="S2009" s="0" t="s">
        <v>1026</v>
      </c>
      <c r="T2009" s="0" t="s">
        <v>784</v>
      </c>
      <c r="U2009" s="218" t="n">
        <v>4.37</v>
      </c>
      <c r="V2009" s="0" t="s">
        <v>1416</v>
      </c>
      <c r="W2009" s="0" t="s">
        <v>1028</v>
      </c>
      <c r="X2009" s="0" t="s">
        <v>1029</v>
      </c>
      <c r="Y2009" s="0" t="s">
        <v>838</v>
      </c>
      <c r="Z2009" s="0" t="s">
        <v>571</v>
      </c>
      <c r="AA2009" s="0" t="s">
        <v>2401</v>
      </c>
      <c r="AB2009" s="215" t="n">
        <v>37257.875</v>
      </c>
      <c r="AC2009" s="215" t="n">
        <v>37621.875</v>
      </c>
    </row>
    <row r="2010" customFormat="false" ht="12.75" hidden="false" customHeight="false" outlineLevel="0" collapsed="false">
      <c r="A2010" s="208" t="str">
        <f aca="false">B2010&amp;" "&amp;C2010&amp;" "&amp;D2010</f>
        <v>US Natural Gas Financial</v>
      </c>
      <c r="B2010" s="208" t="str">
        <f aca="false">IF((LEFT(N2010,2)="US"),"US","")</f>
        <v>US</v>
      </c>
      <c r="C2010" s="208" t="str">
        <f aca="false">M2010</f>
        <v>Natural Gas</v>
      </c>
      <c r="D2010" s="208" t="str">
        <f aca="false">IF(ISNUMBER(FIND("Phy",N2010))=TRUE(),"Physical","Financial")</f>
        <v>Financial</v>
      </c>
      <c r="E2010" s="208" t="n">
        <f aca="false">IF(VLOOKUP(S2010,'DD-Lookup'!$J$6:$L$50,3,FALSE())="Monthly",(YEAR(AC2010)-YEAR(AB2010))*12+MONTH(AC2010)-MONTH(AB2010)+1,(AC2010-AB2010+1))</f>
        <v>31</v>
      </c>
      <c r="F2010" s="239" t="n">
        <f aca="false">E2010*SUM(P2010:Q2010)</f>
        <v>232500</v>
      </c>
      <c r="G2010" s="214" t="n">
        <v>1290377</v>
      </c>
      <c r="H2010" s="215" t="n">
        <v>37035.3696990741</v>
      </c>
      <c r="I2010" s="0" t="s">
        <v>1376</v>
      </c>
      <c r="M2010" s="0" t="s">
        <v>858</v>
      </c>
      <c r="N2010" s="0" t="s">
        <v>1024</v>
      </c>
      <c r="O2010" s="0" t="s">
        <v>1099</v>
      </c>
      <c r="P2010" s="216" t="n">
        <v>7500</v>
      </c>
      <c r="S2010" s="0" t="s">
        <v>1026</v>
      </c>
      <c r="T2010" s="0" t="s">
        <v>784</v>
      </c>
      <c r="U2010" s="218" t="n">
        <v>4.2425</v>
      </c>
      <c r="V2010" s="0" t="s">
        <v>2142</v>
      </c>
      <c r="W2010" s="0" t="s">
        <v>1028</v>
      </c>
      <c r="X2010" s="0" t="s">
        <v>1029</v>
      </c>
      <c r="Y2010" s="0" t="s">
        <v>838</v>
      </c>
      <c r="Z2010" s="0" t="s">
        <v>571</v>
      </c>
      <c r="AA2010" s="0" t="s">
        <v>2402</v>
      </c>
      <c r="AB2010" s="215" t="n">
        <v>37073.875</v>
      </c>
      <c r="AC2010" s="215" t="n">
        <v>37103.875</v>
      </c>
    </row>
    <row r="2011" customFormat="false" ht="12.75" hidden="false" customHeight="false" outlineLevel="0" collapsed="false">
      <c r="A2011" s="208" t="str">
        <f aca="false">B2011&amp;" "&amp;C2011&amp;" "&amp;D2011</f>
        <v> Natural Gas Physical</v>
      </c>
      <c r="B2011" s="208" t="str">
        <f aca="false">IF((LEFT(N2011,2)="US"),"US","")</f>
        <v/>
      </c>
      <c r="C2011" s="208" t="str">
        <f aca="false">M2011</f>
        <v>Natural Gas</v>
      </c>
      <c r="D2011" s="208" t="str">
        <f aca="false">IF(ISNUMBER(FIND("Phy",N2011))=TRUE(),"Physical","Financial")</f>
        <v>Physical</v>
      </c>
      <c r="E2011" s="208" t="n">
        <f aca="false">IF(VLOOKUP(S2011,'DD-Lookup'!$J$6:$L$50,3,FALSE())="Monthly",(YEAR(AC2011)-YEAR(AB2011))*12+MONTH(AC2011)-MONTH(AB2011)+1,(AC2011-AB2011+1))</f>
        <v>1</v>
      </c>
      <c r="F2011" s="239" t="n">
        <f aca="false">E2011*SUM(P2011:Q2011)</f>
        <v>10000</v>
      </c>
      <c r="G2011" s="214" t="n">
        <v>1290376</v>
      </c>
      <c r="H2011" s="215" t="n">
        <v>37035.3696990741</v>
      </c>
      <c r="I2011" s="0" t="s">
        <v>2170</v>
      </c>
      <c r="M2011" s="0" t="s">
        <v>858</v>
      </c>
      <c r="N2011" s="0" t="s">
        <v>2171</v>
      </c>
      <c r="O2011" s="0" t="s">
        <v>2223</v>
      </c>
      <c r="P2011" s="216" t="n">
        <v>10000</v>
      </c>
      <c r="S2011" s="0" t="s">
        <v>279</v>
      </c>
      <c r="T2011" s="0" t="s">
        <v>2173</v>
      </c>
      <c r="U2011" s="218" t="n">
        <v>5.67</v>
      </c>
      <c r="V2011" s="0" t="s">
        <v>2403</v>
      </c>
      <c r="W2011" s="0" t="s">
        <v>2225</v>
      </c>
      <c r="X2011" s="0" t="s">
        <v>2176</v>
      </c>
      <c r="Y2011" s="0" t="s">
        <v>1310</v>
      </c>
      <c r="Z2011" s="0" t="s">
        <v>628</v>
      </c>
      <c r="AA2011" s="0" t="n">
        <v>807835</v>
      </c>
      <c r="AB2011" s="215" t="n">
        <v>37035.875</v>
      </c>
      <c r="AC2011" s="215" t="n">
        <v>37035.875</v>
      </c>
    </row>
    <row r="2012" customFormat="false" ht="12.75" hidden="false" customHeight="false" outlineLevel="0" collapsed="false">
      <c r="A2012" s="208" t="str">
        <f aca="false">B2012&amp;" "&amp;C2012&amp;" "&amp;D2012</f>
        <v>US Power Physical</v>
      </c>
      <c r="B2012" s="208" t="str">
        <f aca="false">IF((LEFT(N2012,2)="US"),"US","")</f>
        <v>US</v>
      </c>
      <c r="C2012" s="208" t="str">
        <f aca="false">M2012</f>
        <v>Power</v>
      </c>
      <c r="D2012" s="208" t="str">
        <f aca="false">IF(ISNUMBER(FIND("Phy",N2012))=TRUE(),"Physical","Financial")</f>
        <v>Physical</v>
      </c>
      <c r="E2012" s="208" t="n">
        <f aca="false">IF(VLOOKUP(S2012,'DD-Lookup'!$J$6:$L$50,3,FALSE())="Monthly",(YEAR(AC2012)-YEAR(AB2012))*12+MONTH(AC2012)-MONTH(AB2012)+1,(AC2012-AB2012+1))</f>
        <v>30</v>
      </c>
      <c r="F2012" s="239" t="n">
        <f aca="false">E2012*SUM(P2012:Q2012)</f>
        <v>1500</v>
      </c>
      <c r="G2012" s="214" t="n">
        <v>1290381</v>
      </c>
      <c r="H2012" s="215" t="n">
        <v>37035.3697222222</v>
      </c>
      <c r="I2012" s="0" t="s">
        <v>1248</v>
      </c>
      <c r="M2012" s="0" t="s">
        <v>67</v>
      </c>
      <c r="N2012" s="0" t="s">
        <v>1081</v>
      </c>
      <c r="O2012" s="0" t="s">
        <v>1181</v>
      </c>
      <c r="P2012" s="216" t="n">
        <v>50</v>
      </c>
      <c r="S2012" s="0" t="s">
        <v>930</v>
      </c>
      <c r="T2012" s="0" t="s">
        <v>784</v>
      </c>
      <c r="U2012" s="218" t="n">
        <v>73</v>
      </c>
      <c r="V2012" s="0" t="s">
        <v>1365</v>
      </c>
      <c r="W2012" s="0" t="s">
        <v>1084</v>
      </c>
      <c r="X2012" s="0" t="s">
        <v>1182</v>
      </c>
      <c r="Y2012" s="0" t="s">
        <v>1051</v>
      </c>
      <c r="Z2012" s="0" t="s">
        <v>618</v>
      </c>
      <c r="AA2012" s="0" t="n">
        <v>621452.1</v>
      </c>
      <c r="AB2012" s="215" t="n">
        <v>37043.5944444445</v>
      </c>
      <c r="AC2012" s="215" t="n">
        <v>37072.5944444445</v>
      </c>
    </row>
    <row r="2013" customFormat="false" ht="12.75" hidden="false" customHeight="false" outlineLevel="0" collapsed="false">
      <c r="A2013" s="208" t="str">
        <f aca="false">B2013&amp;" "&amp;C2013&amp;" "&amp;D2013</f>
        <v>US Natural Gas Physical</v>
      </c>
      <c r="B2013" s="208" t="str">
        <f aca="false">IF((LEFT(N2013,2)="US"),"US","")</f>
        <v>US</v>
      </c>
      <c r="C2013" s="208" t="str">
        <f aca="false">M2013</f>
        <v>Natural Gas</v>
      </c>
      <c r="D2013" s="208" t="str">
        <f aca="false">IF(ISNUMBER(FIND("Phy",N2013))=TRUE(),"Physical","Financial")</f>
        <v>Physical</v>
      </c>
      <c r="E2013" s="208" t="n">
        <f aca="false">IF(VLOOKUP(S2013,'DD-Lookup'!$J$6:$L$50,3,FALSE())="Monthly",(YEAR(AC2013)-YEAR(AB2013))*12+MONTH(AC2013)-MONTH(AB2013)+1,(AC2013-AB2013+1))</f>
        <v>1</v>
      </c>
      <c r="F2013" s="239" t="n">
        <f aca="false">E2013*SUM(P2013:Q2013)</f>
        <v>10000</v>
      </c>
      <c r="G2013" s="214" t="n">
        <v>1290379</v>
      </c>
      <c r="H2013" s="215" t="n">
        <v>37035.3697222222</v>
      </c>
      <c r="I2013" s="0" t="s">
        <v>600</v>
      </c>
      <c r="M2013" s="0" t="s">
        <v>858</v>
      </c>
      <c r="N2013" s="0" t="s">
        <v>1305</v>
      </c>
      <c r="O2013" s="0" t="s">
        <v>1442</v>
      </c>
      <c r="P2013" s="216" t="n">
        <v>10000</v>
      </c>
      <c r="S2013" s="0" t="s">
        <v>1026</v>
      </c>
      <c r="T2013" s="0" t="s">
        <v>784</v>
      </c>
      <c r="U2013" s="218" t="n">
        <v>4.17</v>
      </c>
      <c r="V2013" s="0" t="s">
        <v>1528</v>
      </c>
      <c r="W2013" s="0" t="s">
        <v>1434</v>
      </c>
      <c r="X2013" s="0" t="s">
        <v>1435</v>
      </c>
      <c r="Y2013" s="0" t="s">
        <v>1310</v>
      </c>
      <c r="Z2013" s="0" t="s">
        <v>571</v>
      </c>
      <c r="AA2013" s="0" t="n">
        <v>807836</v>
      </c>
      <c r="AB2013" s="215" t="n">
        <v>37036.875</v>
      </c>
      <c r="AC2013" s="215" t="n">
        <v>37036.875</v>
      </c>
    </row>
    <row r="2014" customFormat="false" ht="12.75" hidden="false" customHeight="false" outlineLevel="0" collapsed="false">
      <c r="A2014" s="208" t="str">
        <f aca="false">B2014&amp;" "&amp;C2014&amp;" "&amp;D2014</f>
        <v>US Natural Gas Physical</v>
      </c>
      <c r="B2014" s="208" t="str">
        <f aca="false">IF((LEFT(N2014,2)="US"),"US","")</f>
        <v>US</v>
      </c>
      <c r="C2014" s="208" t="str">
        <f aca="false">M2014</f>
        <v>Natural Gas</v>
      </c>
      <c r="D2014" s="208" t="str">
        <f aca="false">IF(ISNUMBER(FIND("Phy",N2014))=TRUE(),"Physical","Financial")</f>
        <v>Physical</v>
      </c>
      <c r="E2014" s="208" t="n">
        <f aca="false">IF(VLOOKUP(S2014,'DD-Lookup'!$J$6:$L$50,3,FALSE())="Monthly",(YEAR(AC2014)-YEAR(AB2014))*12+MONTH(AC2014)-MONTH(AB2014)+1,(AC2014-AB2014+1))</f>
        <v>1</v>
      </c>
      <c r="F2014" s="239" t="n">
        <f aca="false">E2014*SUM(P2014:Q2014)</f>
        <v>5000</v>
      </c>
      <c r="G2014" s="214" t="n">
        <v>1290382</v>
      </c>
      <c r="H2014" s="215" t="n">
        <v>37035.3697453704</v>
      </c>
      <c r="I2014" s="0" t="s">
        <v>2097</v>
      </c>
      <c r="M2014" s="0" t="s">
        <v>858</v>
      </c>
      <c r="N2014" s="0" t="s">
        <v>1571</v>
      </c>
      <c r="O2014" s="0" t="s">
        <v>1572</v>
      </c>
      <c r="P2014" s="216" t="n">
        <v>5000</v>
      </c>
      <c r="S2014" s="0" t="s">
        <v>1026</v>
      </c>
      <c r="T2014" s="0" t="s">
        <v>784</v>
      </c>
      <c r="U2014" s="218" t="n">
        <v>4.095</v>
      </c>
      <c r="V2014" s="0" t="s">
        <v>2123</v>
      </c>
      <c r="W2014" s="0" t="s">
        <v>1573</v>
      </c>
      <c r="X2014" s="0" t="s">
        <v>1574</v>
      </c>
      <c r="Y2014" s="0" t="s">
        <v>1310</v>
      </c>
      <c r="Z2014" s="0" t="s">
        <v>1575</v>
      </c>
      <c r="AA2014" s="0" t="n">
        <v>807837</v>
      </c>
      <c r="AB2014" s="215" t="n">
        <v>37036.875</v>
      </c>
      <c r="AC2014" s="215" t="n">
        <v>37036.875</v>
      </c>
    </row>
    <row r="2015" customFormat="false" ht="12.75" hidden="false" customHeight="false" outlineLevel="0" collapsed="false">
      <c r="A2015" s="208" t="str">
        <f aca="false">B2015&amp;" "&amp;C2015&amp;" "&amp;D2015</f>
        <v>US Natural Gas Physical</v>
      </c>
      <c r="B2015" s="208" t="str">
        <f aca="false">IF((LEFT(N2015,2)="US"),"US","")</f>
        <v>US</v>
      </c>
      <c r="C2015" s="208" t="str">
        <f aca="false">M2015</f>
        <v>Natural Gas</v>
      </c>
      <c r="D2015" s="208" t="str">
        <f aca="false">IF(ISNUMBER(FIND("Phy",N2015))=TRUE(),"Physical","Financial")</f>
        <v>Physical</v>
      </c>
      <c r="E2015" s="208" t="n">
        <f aca="false">IF(VLOOKUP(S2015,'DD-Lookup'!$J$6:$L$50,3,FALSE())="Monthly",(YEAR(AC2015)-YEAR(AB2015))*12+MONTH(AC2015)-MONTH(AB2015)+1,(AC2015-AB2015+1))</f>
        <v>1</v>
      </c>
      <c r="F2015" s="239" t="n">
        <f aca="false">E2015*SUM(P2015:Q2015)</f>
        <v>10000</v>
      </c>
      <c r="G2015" s="214" t="n">
        <v>1290383</v>
      </c>
      <c r="H2015" s="215" t="n">
        <v>37035.3697569444</v>
      </c>
      <c r="I2015" s="0" t="s">
        <v>1732</v>
      </c>
      <c r="M2015" s="0" t="s">
        <v>858</v>
      </c>
      <c r="N2015" s="0" t="s">
        <v>1305</v>
      </c>
      <c r="O2015" s="0" t="s">
        <v>1703</v>
      </c>
      <c r="Q2015" s="216" t="n">
        <v>10000</v>
      </c>
      <c r="S2015" s="0" t="s">
        <v>1026</v>
      </c>
      <c r="T2015" s="0" t="s">
        <v>784</v>
      </c>
      <c r="U2015" s="218" t="n">
        <v>4.085</v>
      </c>
      <c r="V2015" s="0" t="s">
        <v>1802</v>
      </c>
      <c r="W2015" s="0" t="s">
        <v>1667</v>
      </c>
      <c r="X2015" s="0" t="s">
        <v>1639</v>
      </c>
      <c r="Y2015" s="0" t="s">
        <v>1310</v>
      </c>
      <c r="Z2015" s="0" t="s">
        <v>571</v>
      </c>
      <c r="AA2015" s="0" t="n">
        <v>807838</v>
      </c>
      <c r="AB2015" s="215" t="n">
        <v>37036.875</v>
      </c>
      <c r="AC2015" s="215" t="n">
        <v>37036.875</v>
      </c>
    </row>
    <row r="2016" customFormat="false" ht="12.75" hidden="false" customHeight="false" outlineLevel="0" collapsed="false">
      <c r="A2016" s="208" t="str">
        <f aca="false">B2016&amp;" "&amp;C2016&amp;" "&amp;D2016</f>
        <v>US Natural Gas Physical</v>
      </c>
      <c r="B2016" s="208" t="str">
        <f aca="false">IF((LEFT(N2016,2)="US"),"US","")</f>
        <v>US</v>
      </c>
      <c r="C2016" s="208" t="str">
        <f aca="false">M2016</f>
        <v>Natural Gas</v>
      </c>
      <c r="D2016" s="208" t="str">
        <f aca="false">IF(ISNUMBER(FIND("Phy",N2016))=TRUE(),"Physical","Financial")</f>
        <v>Physical</v>
      </c>
      <c r="E2016" s="208" t="n">
        <f aca="false">IF(VLOOKUP(S2016,'DD-Lookup'!$J$6:$L$50,3,FALSE())="Monthly",(YEAR(AC2016)-YEAR(AB2016))*12+MONTH(AC2016)-MONTH(AB2016)+1,(AC2016-AB2016+1))</f>
        <v>1</v>
      </c>
      <c r="F2016" s="239" t="n">
        <f aca="false">E2016*SUM(P2016:Q2016)</f>
        <v>5000</v>
      </c>
      <c r="G2016" s="214" t="n">
        <v>1290385</v>
      </c>
      <c r="H2016" s="215" t="n">
        <v>37035.3697685185</v>
      </c>
      <c r="I2016" s="0" t="s">
        <v>1183</v>
      </c>
      <c r="M2016" s="0" t="s">
        <v>858</v>
      </c>
      <c r="N2016" s="0" t="s">
        <v>1305</v>
      </c>
      <c r="O2016" s="0" t="s">
        <v>1529</v>
      </c>
      <c r="P2016" s="216" t="n">
        <v>5000</v>
      </c>
      <c r="S2016" s="0" t="s">
        <v>1026</v>
      </c>
      <c r="T2016" s="0" t="s">
        <v>784</v>
      </c>
      <c r="U2016" s="218" t="n">
        <v>4.42</v>
      </c>
      <c r="V2016" s="0" t="s">
        <v>1855</v>
      </c>
      <c r="W2016" s="0" t="s">
        <v>1531</v>
      </c>
      <c r="X2016" s="0" t="s">
        <v>1532</v>
      </c>
      <c r="Y2016" s="0" t="s">
        <v>1310</v>
      </c>
      <c r="Z2016" s="0" t="s">
        <v>571</v>
      </c>
      <c r="AA2016" s="0" t="n">
        <v>807841</v>
      </c>
      <c r="AB2016" s="215" t="n">
        <v>37036.875</v>
      </c>
      <c r="AC2016" s="215" t="n">
        <v>37036.875</v>
      </c>
    </row>
    <row r="2017" customFormat="false" ht="12.75" hidden="false" customHeight="false" outlineLevel="0" collapsed="false">
      <c r="A2017" s="208" t="str">
        <f aca="false">B2017&amp;" "&amp;C2017&amp;" "&amp;D2017</f>
        <v>US Natural Gas Physical</v>
      </c>
      <c r="B2017" s="208" t="str">
        <f aca="false">IF((LEFT(N2017,2)="US"),"US","")</f>
        <v>US</v>
      </c>
      <c r="C2017" s="208" t="str">
        <f aca="false">M2017</f>
        <v>Natural Gas</v>
      </c>
      <c r="D2017" s="208" t="str">
        <f aca="false">IF(ISNUMBER(FIND("Phy",N2017))=TRUE(),"Physical","Financial")</f>
        <v>Physical</v>
      </c>
      <c r="E2017" s="208" t="n">
        <f aca="false">IF(VLOOKUP(S2017,'DD-Lookup'!$J$6:$L$50,3,FALSE())="Monthly",(YEAR(AC2017)-YEAR(AB2017))*12+MONTH(AC2017)-MONTH(AB2017)+1,(AC2017-AB2017+1))</f>
        <v>1</v>
      </c>
      <c r="F2017" s="239" t="n">
        <f aca="false">E2017*SUM(P2017:Q2017)</f>
        <v>20000</v>
      </c>
      <c r="G2017" s="214" t="n">
        <v>1290384</v>
      </c>
      <c r="H2017" s="215" t="n">
        <v>37035.3697685185</v>
      </c>
      <c r="I2017" s="0" t="s">
        <v>1399</v>
      </c>
      <c r="M2017" s="0" t="s">
        <v>858</v>
      </c>
      <c r="N2017" s="0" t="s">
        <v>1305</v>
      </c>
      <c r="O2017" s="0" t="s">
        <v>1491</v>
      </c>
      <c r="P2017" s="216" t="n">
        <v>20000</v>
      </c>
      <c r="S2017" s="0" t="s">
        <v>1026</v>
      </c>
      <c r="T2017" s="0" t="s">
        <v>784</v>
      </c>
      <c r="U2017" s="218" t="n">
        <v>4.37</v>
      </c>
      <c r="V2017" s="0" t="s">
        <v>1844</v>
      </c>
      <c r="W2017" s="0" t="s">
        <v>1493</v>
      </c>
      <c r="X2017" s="0" t="s">
        <v>1494</v>
      </c>
      <c r="Y2017" s="0" t="s">
        <v>1310</v>
      </c>
      <c r="Z2017" s="0" t="s">
        <v>571</v>
      </c>
      <c r="AA2017" s="0" t="n">
        <v>807839</v>
      </c>
      <c r="AB2017" s="215" t="n">
        <v>37036.875</v>
      </c>
      <c r="AC2017" s="215" t="n">
        <v>37036.875</v>
      </c>
    </row>
    <row r="2018" customFormat="false" ht="12.75" hidden="false" customHeight="false" outlineLevel="0" collapsed="false">
      <c r="A2018" s="208" t="str">
        <f aca="false">B2018&amp;" "&amp;C2018&amp;" "&amp;D2018</f>
        <v>US Natural Gas Physical</v>
      </c>
      <c r="B2018" s="208" t="str">
        <f aca="false">IF((LEFT(N2018,2)="US"),"US","")</f>
        <v>US</v>
      </c>
      <c r="C2018" s="208" t="str">
        <f aca="false">M2018</f>
        <v>Natural Gas</v>
      </c>
      <c r="D2018" s="208" t="str">
        <f aca="false">IF(ISNUMBER(FIND("Phy",N2018))=TRUE(),"Physical","Financial")</f>
        <v>Physical</v>
      </c>
      <c r="E2018" s="208" t="n">
        <f aca="false">IF(VLOOKUP(S2018,'DD-Lookup'!$J$6:$L$50,3,FALSE())="Monthly",(YEAR(AC2018)-YEAR(AB2018))*12+MONTH(AC2018)-MONTH(AB2018)+1,(AC2018-AB2018+1))</f>
        <v>1</v>
      </c>
      <c r="F2018" s="239" t="n">
        <f aca="false">E2018*SUM(P2018:Q2018)</f>
        <v>10000</v>
      </c>
      <c r="G2018" s="214" t="n">
        <v>1290386</v>
      </c>
      <c r="H2018" s="215" t="n">
        <v>37035.3698032407</v>
      </c>
      <c r="I2018" s="0" t="s">
        <v>1107</v>
      </c>
      <c r="M2018" s="0" t="s">
        <v>858</v>
      </c>
      <c r="N2018" s="0" t="s">
        <v>1305</v>
      </c>
      <c r="O2018" s="0" t="s">
        <v>1581</v>
      </c>
      <c r="Q2018" s="216" t="n">
        <v>10000</v>
      </c>
      <c r="S2018" s="0" t="s">
        <v>1026</v>
      </c>
      <c r="T2018" s="0" t="s">
        <v>784</v>
      </c>
      <c r="U2018" s="218" t="n">
        <v>8.75</v>
      </c>
      <c r="V2018" s="0" t="s">
        <v>1729</v>
      </c>
      <c r="W2018" s="0" t="s">
        <v>1579</v>
      </c>
      <c r="X2018" s="0" t="s">
        <v>1535</v>
      </c>
      <c r="Y2018" s="0" t="s">
        <v>1310</v>
      </c>
      <c r="Z2018" s="0" t="s">
        <v>571</v>
      </c>
      <c r="AA2018" s="0" t="n">
        <v>807843</v>
      </c>
      <c r="AB2018" s="215" t="n">
        <v>37036.875</v>
      </c>
      <c r="AC2018" s="215" t="n">
        <v>37036.875</v>
      </c>
    </row>
    <row r="2019" customFormat="false" ht="12.75" hidden="false" customHeight="false" outlineLevel="0" collapsed="false">
      <c r="A2019" s="208" t="str">
        <f aca="false">B2019&amp;" "&amp;C2019&amp;" "&amp;D2019</f>
        <v>US Natural Gas Physical</v>
      </c>
      <c r="B2019" s="208" t="str">
        <f aca="false">IF((LEFT(N2019,2)="US"),"US","")</f>
        <v>US</v>
      </c>
      <c r="C2019" s="208" t="str">
        <f aca="false">M2019</f>
        <v>Natural Gas</v>
      </c>
      <c r="D2019" s="208" t="str">
        <f aca="false">IF(ISNUMBER(FIND("Phy",N2019))=TRUE(),"Physical","Financial")</f>
        <v>Physical</v>
      </c>
      <c r="E2019" s="208" t="n">
        <f aca="false">IF(VLOOKUP(S2019,'DD-Lookup'!$J$6:$L$50,3,FALSE())="Monthly",(YEAR(AC2019)-YEAR(AB2019))*12+MONTH(AC2019)-MONTH(AB2019)+1,(AC2019-AB2019+1))</f>
        <v>1</v>
      </c>
      <c r="F2019" s="239" t="n">
        <f aca="false">E2019*SUM(P2019:Q2019)</f>
        <v>1150</v>
      </c>
      <c r="G2019" s="214" t="n">
        <v>1290387</v>
      </c>
      <c r="H2019" s="215" t="n">
        <v>37035.3698148148</v>
      </c>
      <c r="I2019" s="0" t="s">
        <v>2404</v>
      </c>
      <c r="M2019" s="0" t="s">
        <v>858</v>
      </c>
      <c r="N2019" s="0" t="s">
        <v>1305</v>
      </c>
      <c r="O2019" s="0" t="s">
        <v>1625</v>
      </c>
      <c r="P2019" s="216" t="n">
        <v>1150</v>
      </c>
      <c r="S2019" s="0" t="s">
        <v>1026</v>
      </c>
      <c r="T2019" s="0" t="s">
        <v>784</v>
      </c>
      <c r="U2019" s="218" t="n">
        <v>4.09</v>
      </c>
      <c r="V2019" s="0" t="s">
        <v>2405</v>
      </c>
      <c r="W2019" s="0" t="s">
        <v>1422</v>
      </c>
      <c r="X2019" s="0" t="s">
        <v>1423</v>
      </c>
      <c r="Y2019" s="0" t="s">
        <v>1310</v>
      </c>
      <c r="Z2019" s="0" t="s">
        <v>571</v>
      </c>
      <c r="AA2019" s="0" t="n">
        <v>807844</v>
      </c>
      <c r="AB2019" s="215" t="n">
        <v>37036.875</v>
      </c>
      <c r="AC2019" s="215" t="n">
        <v>37036.875</v>
      </c>
    </row>
    <row r="2020" customFormat="false" ht="12.75" hidden="false" customHeight="false" outlineLevel="0" collapsed="false">
      <c r="A2020" s="208" t="str">
        <f aca="false">B2020&amp;" "&amp;C2020&amp;" "&amp;D2020</f>
        <v>US Crude Financial</v>
      </c>
      <c r="B2020" s="208" t="str">
        <f aca="false">IF((LEFT(N2020,2)="US"),"US","")</f>
        <v>US</v>
      </c>
      <c r="C2020" s="208" t="str">
        <f aca="false">M2020</f>
        <v>Crude</v>
      </c>
      <c r="D2020" s="208" t="str">
        <f aca="false">IF(ISNUMBER(FIND("Phy",N2020))=TRUE(),"Physical","Financial")</f>
        <v>Financial</v>
      </c>
      <c r="E2020" s="208" t="n">
        <f aca="false">IF(VLOOKUP(S2020,'DD-Lookup'!$J$6:$L$50,3,FALSE())="Monthly",(YEAR(AC2020)-YEAR(AB2020))*12+MONTH(AC2020)-MONTH(AB2020)+1,(AC2020-AB2020+1))</f>
        <v>1</v>
      </c>
      <c r="F2020" s="239" t="n">
        <f aca="false">E2020*SUM(P2020:Q2020)</f>
        <v>50000</v>
      </c>
      <c r="G2020" s="214" t="n">
        <v>1290388</v>
      </c>
      <c r="H2020" s="215" t="n">
        <v>37035.3698611111</v>
      </c>
      <c r="I2020" s="0" t="s">
        <v>2259</v>
      </c>
      <c r="M2020" s="0" t="s">
        <v>97</v>
      </c>
      <c r="N2020" s="0" t="s">
        <v>841</v>
      </c>
      <c r="O2020" s="0" t="s">
        <v>842</v>
      </c>
      <c r="Q2020" s="216" t="n">
        <v>50000</v>
      </c>
      <c r="S2020" s="0" t="s">
        <v>843</v>
      </c>
      <c r="T2020" s="0" t="s">
        <v>784</v>
      </c>
      <c r="U2020" s="218" t="n">
        <v>29.58</v>
      </c>
      <c r="V2020" s="0" t="s">
        <v>2260</v>
      </c>
      <c r="W2020" s="0" t="s">
        <v>845</v>
      </c>
      <c r="X2020" s="0" t="s">
        <v>846</v>
      </c>
      <c r="Y2020" s="0" t="s">
        <v>847</v>
      </c>
      <c r="Z2020" s="0" t="s">
        <v>571</v>
      </c>
      <c r="AA2020" s="0" t="n">
        <v>106922</v>
      </c>
      <c r="AB2020" s="215" t="n">
        <v>37073</v>
      </c>
      <c r="AC2020" s="215" t="n">
        <v>37103</v>
      </c>
    </row>
    <row r="2021" customFormat="false" ht="12.75" hidden="false" customHeight="false" outlineLevel="0" collapsed="false">
      <c r="A2021" s="208" t="str">
        <f aca="false">B2021&amp;" "&amp;C2021&amp;" "&amp;D2021</f>
        <v>US Natural Gas Financial</v>
      </c>
      <c r="B2021" s="208" t="str">
        <f aca="false">IF((LEFT(N2021,2)="US"),"US","")</f>
        <v>US</v>
      </c>
      <c r="C2021" s="208" t="str">
        <f aca="false">M2021</f>
        <v>Natural Gas</v>
      </c>
      <c r="D2021" s="208" t="str">
        <f aca="false">IF(ISNUMBER(FIND("Phy",N2021))=TRUE(),"Physical","Financial")</f>
        <v>Financial</v>
      </c>
      <c r="E2021" s="208" t="n">
        <f aca="false">IF(VLOOKUP(S2021,'DD-Lookup'!$J$6:$L$50,3,FALSE())="Monthly",(YEAR(AC2021)-YEAR(AB2021))*12+MONTH(AC2021)-MONTH(AB2021)+1,(AC2021-AB2021+1))</f>
        <v>153</v>
      </c>
      <c r="F2021" s="239" t="n">
        <f aca="false">E2021*SUM(P2021:Q2021)</f>
        <v>382500</v>
      </c>
      <c r="G2021" s="214" t="n">
        <v>1290389</v>
      </c>
      <c r="H2021" s="215" t="n">
        <v>37035.3699074074</v>
      </c>
      <c r="I2021" s="0" t="s">
        <v>2107</v>
      </c>
      <c r="M2021" s="0" t="s">
        <v>858</v>
      </c>
      <c r="N2021" s="0" t="s">
        <v>1024</v>
      </c>
      <c r="O2021" s="0" t="s">
        <v>1303</v>
      </c>
      <c r="P2021" s="216" t="n">
        <v>2500</v>
      </c>
      <c r="S2021" s="0" t="s">
        <v>1026</v>
      </c>
      <c r="T2021" s="0" t="s">
        <v>784</v>
      </c>
      <c r="U2021" s="218" t="n">
        <v>4.3</v>
      </c>
      <c r="V2021" s="0" t="s">
        <v>2406</v>
      </c>
      <c r="W2021" s="0" t="s">
        <v>1028</v>
      </c>
      <c r="X2021" s="0" t="s">
        <v>1029</v>
      </c>
      <c r="Y2021" s="0" t="s">
        <v>838</v>
      </c>
      <c r="Z2021" s="0" t="s">
        <v>571</v>
      </c>
      <c r="AA2021" s="0" t="s">
        <v>2407</v>
      </c>
      <c r="AB2021" s="215" t="n">
        <v>37043</v>
      </c>
      <c r="AC2021" s="215" t="n">
        <v>37195</v>
      </c>
    </row>
    <row r="2022" customFormat="false" ht="12.75" hidden="false" customHeight="false" outlineLevel="0" collapsed="false">
      <c r="A2022" s="208" t="str">
        <f aca="false">B2022&amp;" "&amp;C2022&amp;" "&amp;D2022</f>
        <v>US Natural Gas Physical</v>
      </c>
      <c r="B2022" s="208" t="str">
        <f aca="false">IF((LEFT(N2022,2)="US"),"US","")</f>
        <v>US</v>
      </c>
      <c r="C2022" s="208" t="str">
        <f aca="false">M2022</f>
        <v>Natural Gas</v>
      </c>
      <c r="D2022" s="208" t="str">
        <f aca="false">IF(ISNUMBER(FIND("Phy",N2022))=TRUE(),"Physical","Financial")</f>
        <v>Physical</v>
      </c>
      <c r="E2022" s="208" t="n">
        <f aca="false">IF(VLOOKUP(S2022,'DD-Lookup'!$J$6:$L$50,3,FALSE())="Monthly",(YEAR(AC2022)-YEAR(AB2022))*12+MONTH(AC2022)-MONTH(AB2022)+1,(AC2022-AB2022+1))</f>
        <v>1</v>
      </c>
      <c r="F2022" s="239" t="n">
        <f aca="false">E2022*SUM(P2022:Q2022)</f>
        <v>5000</v>
      </c>
      <c r="G2022" s="214" t="n">
        <v>1290392</v>
      </c>
      <c r="H2022" s="215" t="n">
        <v>37035.3699305556</v>
      </c>
      <c r="I2022" s="0" t="s">
        <v>600</v>
      </c>
      <c r="M2022" s="0" t="s">
        <v>858</v>
      </c>
      <c r="N2022" s="0" t="s">
        <v>1501</v>
      </c>
      <c r="O2022" s="0" t="s">
        <v>2408</v>
      </c>
      <c r="Q2022" s="216" t="n">
        <v>5000</v>
      </c>
      <c r="S2022" s="0" t="s">
        <v>1026</v>
      </c>
      <c r="T2022" s="0" t="s">
        <v>784</v>
      </c>
      <c r="U2022" s="218" t="n">
        <v>0.005</v>
      </c>
      <c r="V2022" s="0" t="s">
        <v>2409</v>
      </c>
      <c r="W2022" s="0" t="s">
        <v>1531</v>
      </c>
      <c r="X2022" s="0" t="s">
        <v>1532</v>
      </c>
      <c r="Y2022" s="0" t="s">
        <v>1310</v>
      </c>
      <c r="Z2022" s="0" t="s">
        <v>571</v>
      </c>
      <c r="AA2022" s="0" t="n">
        <v>807846</v>
      </c>
      <c r="AB2022" s="215" t="n">
        <v>37036.875</v>
      </c>
      <c r="AC2022" s="215" t="n">
        <v>37036.875</v>
      </c>
    </row>
    <row r="2023" customFormat="false" ht="12.75" hidden="false" customHeight="false" outlineLevel="0" collapsed="false">
      <c r="A2023" s="208" t="str">
        <f aca="false">B2023&amp;" "&amp;C2023&amp;" "&amp;D2023</f>
        <v>US Natural Gas Physical</v>
      </c>
      <c r="B2023" s="208" t="str">
        <f aca="false">IF((LEFT(N2023,2)="US"),"US","")</f>
        <v>US</v>
      </c>
      <c r="C2023" s="208" t="str">
        <f aca="false">M2023</f>
        <v>Natural Gas</v>
      </c>
      <c r="D2023" s="208" t="str">
        <f aca="false">IF(ISNUMBER(FIND("Phy",N2023))=TRUE(),"Physical","Financial")</f>
        <v>Physical</v>
      </c>
      <c r="E2023" s="208" t="n">
        <f aca="false">IF(VLOOKUP(S2023,'DD-Lookup'!$J$6:$L$50,3,FALSE())="Monthly",(YEAR(AC2023)-YEAR(AB2023))*12+MONTH(AC2023)-MONTH(AB2023)+1,(AC2023-AB2023+1))</f>
        <v>1</v>
      </c>
      <c r="F2023" s="239" t="n">
        <f aca="false">E2023*SUM(P2023:Q2023)</f>
        <v>25000</v>
      </c>
      <c r="G2023" s="214" t="n">
        <v>1290391</v>
      </c>
      <c r="H2023" s="215" t="n">
        <v>37035.3699305556</v>
      </c>
      <c r="I2023" s="0" t="s">
        <v>1431</v>
      </c>
      <c r="M2023" s="0" t="s">
        <v>858</v>
      </c>
      <c r="N2023" s="0" t="s">
        <v>1305</v>
      </c>
      <c r="O2023" s="0" t="s">
        <v>1432</v>
      </c>
      <c r="Q2023" s="216" t="n">
        <v>25000</v>
      </c>
      <c r="S2023" s="0" t="s">
        <v>1026</v>
      </c>
      <c r="T2023" s="0" t="s">
        <v>784</v>
      </c>
      <c r="U2023" s="218" t="n">
        <v>4.13</v>
      </c>
      <c r="V2023" s="0" t="s">
        <v>1433</v>
      </c>
      <c r="W2023" s="0" t="s">
        <v>1434</v>
      </c>
      <c r="X2023" s="0" t="s">
        <v>1435</v>
      </c>
      <c r="Y2023" s="0" t="s">
        <v>1310</v>
      </c>
      <c r="Z2023" s="0" t="s">
        <v>571</v>
      </c>
      <c r="AA2023" s="0" t="n">
        <v>807847</v>
      </c>
      <c r="AB2023" s="215" t="n">
        <v>37036.875</v>
      </c>
      <c r="AC2023" s="215" t="n">
        <v>37036.875</v>
      </c>
    </row>
    <row r="2024" customFormat="false" ht="12.75" hidden="false" customHeight="false" outlineLevel="0" collapsed="false">
      <c r="A2024" s="208" t="str">
        <f aca="false">B2024&amp;" "&amp;C2024&amp;" "&amp;D2024</f>
        <v>US Natural Gas Physical</v>
      </c>
      <c r="B2024" s="208" t="str">
        <f aca="false">IF((LEFT(N2024,2)="US"),"US","")</f>
        <v>US</v>
      </c>
      <c r="C2024" s="208" t="str">
        <f aca="false">M2024</f>
        <v>Natural Gas</v>
      </c>
      <c r="D2024" s="208" t="str">
        <f aca="false">IF(ISNUMBER(FIND("Phy",N2024))=TRUE(),"Physical","Financial")</f>
        <v>Physical</v>
      </c>
      <c r="E2024" s="208" t="n">
        <f aca="false">IF(VLOOKUP(S2024,'DD-Lookup'!$J$6:$L$50,3,FALSE())="Monthly",(YEAR(AC2024)-YEAR(AB2024))*12+MONTH(AC2024)-MONTH(AB2024)+1,(AC2024-AB2024+1))</f>
        <v>1</v>
      </c>
      <c r="F2024" s="239" t="n">
        <f aca="false">E2024*SUM(P2024:Q2024)</f>
        <v>315</v>
      </c>
      <c r="G2024" s="214" t="n">
        <v>1290393</v>
      </c>
      <c r="H2024" s="215" t="n">
        <v>37035.3699537037</v>
      </c>
      <c r="I2024" s="0" t="s">
        <v>1930</v>
      </c>
      <c r="M2024" s="0" t="s">
        <v>858</v>
      </c>
      <c r="N2024" s="0" t="s">
        <v>1305</v>
      </c>
      <c r="O2024" s="0" t="s">
        <v>2017</v>
      </c>
      <c r="P2024" s="216" t="n">
        <v>315</v>
      </c>
      <c r="S2024" s="0" t="s">
        <v>1026</v>
      </c>
      <c r="T2024" s="0" t="s">
        <v>784</v>
      </c>
      <c r="U2024" s="218" t="n">
        <v>3.99</v>
      </c>
      <c r="V2024" s="0" t="s">
        <v>2335</v>
      </c>
      <c r="W2024" s="0" t="s">
        <v>1422</v>
      </c>
      <c r="X2024" s="0" t="s">
        <v>1639</v>
      </c>
      <c r="Y2024" s="0" t="s">
        <v>1310</v>
      </c>
      <c r="Z2024" s="0" t="s">
        <v>571</v>
      </c>
      <c r="AA2024" s="0" t="n">
        <v>807848</v>
      </c>
      <c r="AB2024" s="215" t="n">
        <v>37036.875</v>
      </c>
      <c r="AC2024" s="215" t="n">
        <v>37036.875</v>
      </c>
    </row>
    <row r="2025" customFormat="false" ht="12.75" hidden="false" customHeight="false" outlineLevel="0" collapsed="false">
      <c r="A2025" s="208" t="str">
        <f aca="false">B2025&amp;" "&amp;C2025&amp;" "&amp;D2025</f>
        <v>US Natural Gas Financial</v>
      </c>
      <c r="B2025" s="208" t="str">
        <f aca="false">IF((LEFT(N2025,2)="US"),"US","")</f>
        <v>US</v>
      </c>
      <c r="C2025" s="208" t="str">
        <f aca="false">M2025</f>
        <v>Natural Gas</v>
      </c>
      <c r="D2025" s="208" t="str">
        <f aca="false">IF(ISNUMBER(FIND("Phy",N2025))=TRUE(),"Physical","Financial")</f>
        <v>Financial</v>
      </c>
      <c r="E2025" s="208" t="n">
        <f aca="false">IF(VLOOKUP(S2025,'DD-Lookup'!$J$6:$L$50,3,FALSE())="Monthly",(YEAR(AC2025)-YEAR(AB2025))*12+MONTH(AC2025)-MONTH(AB2025)+1,(AC2025-AB2025+1))</f>
        <v>31</v>
      </c>
      <c r="F2025" s="239" t="n">
        <f aca="false">E2025*SUM(P2025:Q2025)</f>
        <v>3100</v>
      </c>
      <c r="G2025" s="214" t="n">
        <v>1290394</v>
      </c>
      <c r="H2025" s="215" t="n">
        <v>37035.3699884259</v>
      </c>
      <c r="I2025" s="0" t="s">
        <v>1045</v>
      </c>
      <c r="M2025" s="0" t="s">
        <v>858</v>
      </c>
      <c r="N2025" s="0" t="s">
        <v>1350</v>
      </c>
      <c r="O2025" s="0" t="s">
        <v>2410</v>
      </c>
      <c r="Q2025" s="216" t="n">
        <v>100</v>
      </c>
      <c r="S2025" s="0" t="s">
        <v>1352</v>
      </c>
      <c r="T2025" s="0" t="s">
        <v>784</v>
      </c>
      <c r="U2025" s="218" t="n">
        <v>0.17</v>
      </c>
      <c r="V2025" s="0" t="s">
        <v>1323</v>
      </c>
      <c r="W2025" s="0" t="s">
        <v>1354</v>
      </c>
      <c r="X2025" s="0" t="s">
        <v>1355</v>
      </c>
      <c r="Y2025" s="0" t="s">
        <v>838</v>
      </c>
      <c r="Z2025" s="0" t="s">
        <v>571</v>
      </c>
      <c r="AA2025" s="0" t="s">
        <v>2411</v>
      </c>
      <c r="AB2025" s="215" t="n">
        <v>37073</v>
      </c>
      <c r="AC2025" s="215" t="n">
        <v>37103</v>
      </c>
    </row>
    <row r="2026" customFormat="false" ht="12.75" hidden="false" customHeight="false" outlineLevel="0" collapsed="false">
      <c r="A2026" s="208" t="str">
        <f aca="false">B2026&amp;" "&amp;C2026&amp;" "&amp;D2026</f>
        <v>US Natural Gas Physical</v>
      </c>
      <c r="B2026" s="208" t="str">
        <f aca="false">IF((LEFT(N2026,2)="US"),"US","")</f>
        <v>US</v>
      </c>
      <c r="C2026" s="208" t="str">
        <f aca="false">M2026</f>
        <v>Natural Gas</v>
      </c>
      <c r="D2026" s="208" t="str">
        <f aca="false">IF(ISNUMBER(FIND("Phy",N2026))=TRUE(),"Physical","Financial")</f>
        <v>Physical</v>
      </c>
      <c r="E2026" s="208" t="n">
        <f aca="false">IF(VLOOKUP(S2026,'DD-Lookup'!$J$6:$L$50,3,FALSE())="Monthly",(YEAR(AC2026)-YEAR(AB2026))*12+MONTH(AC2026)-MONTH(AB2026)+1,(AC2026-AB2026+1))</f>
        <v>1</v>
      </c>
      <c r="F2026" s="239" t="n">
        <f aca="false">E2026*SUM(P2026:Q2026)</f>
        <v>10000</v>
      </c>
      <c r="G2026" s="214" t="n">
        <v>1290397</v>
      </c>
      <c r="H2026" s="215" t="n">
        <v>37035.37</v>
      </c>
      <c r="I2026" s="0" t="s">
        <v>1317</v>
      </c>
      <c r="M2026" s="0" t="s">
        <v>858</v>
      </c>
      <c r="N2026" s="0" t="s">
        <v>1305</v>
      </c>
      <c r="O2026" s="0" t="s">
        <v>1306</v>
      </c>
      <c r="Q2026" s="216" t="n">
        <v>10000</v>
      </c>
      <c r="S2026" s="0" t="s">
        <v>1026</v>
      </c>
      <c r="T2026" s="0" t="s">
        <v>784</v>
      </c>
      <c r="U2026" s="218" t="n">
        <v>4.2013</v>
      </c>
      <c r="V2026" s="0" t="s">
        <v>1370</v>
      </c>
      <c r="W2026" s="0" t="s">
        <v>1308</v>
      </c>
      <c r="X2026" s="0" t="s">
        <v>1309</v>
      </c>
      <c r="Y2026" s="0" t="s">
        <v>1310</v>
      </c>
      <c r="Z2026" s="0" t="s">
        <v>571</v>
      </c>
      <c r="AA2026" s="0" t="n">
        <v>807850</v>
      </c>
      <c r="AB2026" s="215" t="n">
        <v>37036.875</v>
      </c>
      <c r="AC2026" s="215" t="n">
        <v>37036.875</v>
      </c>
    </row>
    <row r="2027" customFormat="false" ht="12.75" hidden="false" customHeight="false" outlineLevel="0" collapsed="false">
      <c r="A2027" s="208" t="str">
        <f aca="false">B2027&amp;" "&amp;C2027&amp;" "&amp;D2027</f>
        <v>US Natural Gas Physical</v>
      </c>
      <c r="B2027" s="208" t="str">
        <f aca="false">IF((LEFT(N2027,2)="US"),"US","")</f>
        <v>US</v>
      </c>
      <c r="C2027" s="208" t="str">
        <f aca="false">M2027</f>
        <v>Natural Gas</v>
      </c>
      <c r="D2027" s="208" t="str">
        <f aca="false">IF(ISNUMBER(FIND("Phy",N2027))=TRUE(),"Physical","Financial")</f>
        <v>Physical</v>
      </c>
      <c r="E2027" s="208" t="n">
        <f aca="false">IF(VLOOKUP(S2027,'DD-Lookup'!$J$6:$L$50,3,FALSE())="Monthly",(YEAR(AC2027)-YEAR(AB2027))*12+MONTH(AC2027)-MONTH(AB2027)+1,(AC2027-AB2027+1))</f>
        <v>1</v>
      </c>
      <c r="F2027" s="239" t="n">
        <f aca="false">E2027*SUM(P2027:Q2027)</f>
        <v>20000</v>
      </c>
      <c r="G2027" s="214" t="n">
        <v>1290398</v>
      </c>
      <c r="H2027" s="215" t="n">
        <v>37035.37</v>
      </c>
      <c r="I2027" s="0" t="s">
        <v>1672</v>
      </c>
      <c r="M2027" s="0" t="s">
        <v>858</v>
      </c>
      <c r="N2027" s="0" t="s">
        <v>1305</v>
      </c>
      <c r="O2027" s="0" t="s">
        <v>1491</v>
      </c>
      <c r="P2027" s="216" t="n">
        <v>20000</v>
      </c>
      <c r="S2027" s="0" t="s">
        <v>1026</v>
      </c>
      <c r="T2027" s="0" t="s">
        <v>784</v>
      </c>
      <c r="U2027" s="218" t="n">
        <v>4.36</v>
      </c>
      <c r="V2027" s="0" t="s">
        <v>1673</v>
      </c>
      <c r="W2027" s="0" t="s">
        <v>1493</v>
      </c>
      <c r="X2027" s="0" t="s">
        <v>1494</v>
      </c>
      <c r="Y2027" s="0" t="s">
        <v>1310</v>
      </c>
      <c r="Z2027" s="0" t="s">
        <v>571</v>
      </c>
      <c r="AA2027" s="0" t="n">
        <v>807849</v>
      </c>
      <c r="AB2027" s="215" t="n">
        <v>37036.875</v>
      </c>
      <c r="AC2027" s="215" t="n">
        <v>37036.875</v>
      </c>
    </row>
    <row r="2028" customFormat="false" ht="12.75" hidden="false" customHeight="false" outlineLevel="0" collapsed="false">
      <c r="A2028" s="208" t="str">
        <f aca="false">B2028&amp;" "&amp;C2028&amp;" "&amp;D2028</f>
        <v>US Natural Gas Physical</v>
      </c>
      <c r="B2028" s="208" t="str">
        <f aca="false">IF((LEFT(N2028,2)="US"),"US","")</f>
        <v>US</v>
      </c>
      <c r="C2028" s="208" t="str">
        <f aca="false">M2028</f>
        <v>Natural Gas</v>
      </c>
      <c r="D2028" s="208" t="str">
        <f aca="false">IF(ISNUMBER(FIND("Phy",N2028))=TRUE(),"Physical","Financial")</f>
        <v>Physical</v>
      </c>
      <c r="E2028" s="208" t="n">
        <f aca="false">IF(VLOOKUP(S2028,'DD-Lookup'!$J$6:$L$50,3,FALSE())="Monthly",(YEAR(AC2028)-YEAR(AB2028))*12+MONTH(AC2028)-MONTH(AB2028)+1,(AC2028-AB2028+1))</f>
        <v>1</v>
      </c>
      <c r="F2028" s="239" t="n">
        <f aca="false">E2028*SUM(P2028:Q2028)</f>
        <v>10000</v>
      </c>
      <c r="G2028" s="214" t="n">
        <v>1290399</v>
      </c>
      <c r="H2028" s="215" t="n">
        <v>37035.3700115741</v>
      </c>
      <c r="I2028" s="0" t="s">
        <v>1750</v>
      </c>
      <c r="M2028" s="0" t="s">
        <v>858</v>
      </c>
      <c r="N2028" s="0" t="s">
        <v>1305</v>
      </c>
      <c r="O2028" s="0" t="s">
        <v>1306</v>
      </c>
      <c r="P2028" s="216" t="n">
        <v>10000</v>
      </c>
      <c r="S2028" s="0" t="s">
        <v>1026</v>
      </c>
      <c r="T2028" s="0" t="s">
        <v>784</v>
      </c>
      <c r="U2028" s="218" t="n">
        <v>4.2001</v>
      </c>
      <c r="V2028" s="0" t="s">
        <v>2139</v>
      </c>
      <c r="W2028" s="0" t="s">
        <v>1308</v>
      </c>
      <c r="X2028" s="0" t="s">
        <v>1309</v>
      </c>
      <c r="Y2028" s="0" t="s">
        <v>1310</v>
      </c>
      <c r="Z2028" s="0" t="s">
        <v>571</v>
      </c>
      <c r="AA2028" s="0" t="n">
        <v>807851</v>
      </c>
      <c r="AB2028" s="215" t="n">
        <v>37036.875</v>
      </c>
      <c r="AC2028" s="215" t="n">
        <v>37036.875</v>
      </c>
    </row>
    <row r="2029" customFormat="false" ht="12.75" hidden="false" customHeight="false" outlineLevel="0" collapsed="false">
      <c r="A2029" s="208" t="str">
        <f aca="false">B2029&amp;" "&amp;C2029&amp;" "&amp;D2029</f>
        <v>US Natural Gas Financial</v>
      </c>
      <c r="B2029" s="208" t="str">
        <f aca="false">IF((LEFT(N2029,2)="US"),"US","")</f>
        <v>US</v>
      </c>
      <c r="C2029" s="208" t="str">
        <f aca="false">M2029</f>
        <v>Natural Gas</v>
      </c>
      <c r="D2029" s="208" t="str">
        <f aca="false">IF(ISNUMBER(FIND("Phy",N2029))=TRUE(),"Physical","Financial")</f>
        <v>Financial</v>
      </c>
      <c r="E2029" s="208" t="n">
        <f aca="false">IF(VLOOKUP(S2029,'DD-Lookup'!$J$6:$L$50,3,FALSE())="Monthly",(YEAR(AC2029)-YEAR(AB2029))*12+MONTH(AC2029)-MONTH(AB2029)+1,(AC2029-AB2029+1))</f>
        <v>7</v>
      </c>
      <c r="F2029" s="239" t="n">
        <f aca="false">E2029*SUM(P2029:Q2029)</f>
        <v>210000</v>
      </c>
      <c r="G2029" s="214" t="n">
        <v>1290401</v>
      </c>
      <c r="H2029" s="215" t="n">
        <v>37035.3700347222</v>
      </c>
      <c r="I2029" s="0" t="s">
        <v>1381</v>
      </c>
      <c r="M2029" s="0" t="s">
        <v>858</v>
      </c>
      <c r="N2029" s="0" t="s">
        <v>1024</v>
      </c>
      <c r="O2029" s="0" t="s">
        <v>1404</v>
      </c>
      <c r="P2029" s="216" t="n">
        <v>30000</v>
      </c>
      <c r="S2029" s="0" t="s">
        <v>1026</v>
      </c>
      <c r="T2029" s="0" t="s">
        <v>784</v>
      </c>
      <c r="U2029" s="218" t="n">
        <v>4.125</v>
      </c>
      <c r="V2029" s="0" t="s">
        <v>1383</v>
      </c>
      <c r="W2029" s="0" t="s">
        <v>1406</v>
      </c>
      <c r="X2029" s="0" t="s">
        <v>1407</v>
      </c>
      <c r="Y2029" s="0" t="s">
        <v>838</v>
      </c>
      <c r="Z2029" s="0" t="s">
        <v>571</v>
      </c>
      <c r="AA2029" s="0" t="s">
        <v>2412</v>
      </c>
      <c r="AB2029" s="215" t="n">
        <v>37036.875</v>
      </c>
      <c r="AC2029" s="215" t="n">
        <v>37042.875</v>
      </c>
    </row>
    <row r="2030" customFormat="false" ht="12.75" hidden="false" customHeight="false" outlineLevel="0" collapsed="false">
      <c r="A2030" s="208" t="str">
        <f aca="false">B2030&amp;" "&amp;C2030&amp;" "&amp;D2030</f>
        <v> Natural Gas Physical</v>
      </c>
      <c r="B2030" s="208" t="str">
        <f aca="false">IF((LEFT(N2030,2)="US"),"US","")</f>
        <v/>
      </c>
      <c r="C2030" s="208" t="str">
        <f aca="false">M2030</f>
        <v>Natural Gas</v>
      </c>
      <c r="D2030" s="208" t="str">
        <f aca="false">IF(ISNUMBER(FIND("Phy",N2030))=TRUE(),"Physical","Financial")</f>
        <v>Physical</v>
      </c>
      <c r="E2030" s="208" t="n">
        <f aca="false">IF(VLOOKUP(S2030,'DD-Lookup'!$J$6:$L$50,3,FALSE())="Monthly",(YEAR(AC2030)-YEAR(AB2030))*12+MONTH(AC2030)-MONTH(AB2030)+1,(AC2030-AB2030+1))</f>
        <v>30</v>
      </c>
      <c r="F2030" s="239" t="n">
        <f aca="false">E2030*SUM(P2030:Q2030)</f>
        <v>150000</v>
      </c>
      <c r="G2030" s="214" t="n">
        <v>1290400</v>
      </c>
      <c r="H2030" s="215" t="n">
        <v>37035.3700347222</v>
      </c>
      <c r="I2030" s="0" t="s">
        <v>2170</v>
      </c>
      <c r="M2030" s="0" t="s">
        <v>858</v>
      </c>
      <c r="N2030" s="0" t="s">
        <v>2171</v>
      </c>
      <c r="O2030" s="0" t="s">
        <v>2172</v>
      </c>
      <c r="P2030" s="216" t="n">
        <v>5000</v>
      </c>
      <c r="S2030" s="0" t="s">
        <v>279</v>
      </c>
      <c r="T2030" s="0" t="s">
        <v>2173</v>
      </c>
      <c r="U2030" s="218" t="n">
        <v>5.66</v>
      </c>
      <c r="V2030" s="0" t="s">
        <v>2174</v>
      </c>
      <c r="W2030" s="0" t="s">
        <v>2175</v>
      </c>
      <c r="X2030" s="0" t="s">
        <v>2176</v>
      </c>
      <c r="Y2030" s="0" t="s">
        <v>1310</v>
      </c>
      <c r="Z2030" s="0" t="s">
        <v>628</v>
      </c>
      <c r="AA2030" s="0" t="n">
        <v>807852</v>
      </c>
      <c r="AB2030" s="215" t="n">
        <v>37043.875</v>
      </c>
      <c r="AC2030" s="215" t="n">
        <v>37072.875</v>
      </c>
    </row>
    <row r="2031" customFormat="false" ht="12.75" hidden="false" customHeight="false" outlineLevel="0" collapsed="false">
      <c r="A2031" s="208" t="str">
        <f aca="false">B2031&amp;" "&amp;C2031&amp;" "&amp;D2031</f>
        <v>US Natural Gas Physical</v>
      </c>
      <c r="B2031" s="208" t="str">
        <f aca="false">IF((LEFT(N2031,2)="US"),"US","")</f>
        <v>US</v>
      </c>
      <c r="C2031" s="208" t="str">
        <f aca="false">M2031</f>
        <v>Natural Gas</v>
      </c>
      <c r="D2031" s="208" t="str">
        <f aca="false">IF(ISNUMBER(FIND("Phy",N2031))=TRUE(),"Physical","Financial")</f>
        <v>Physical</v>
      </c>
      <c r="E2031" s="208" t="n">
        <f aca="false">IF(VLOOKUP(S2031,'DD-Lookup'!$J$6:$L$50,3,FALSE())="Monthly",(YEAR(AC2031)-YEAR(AB2031))*12+MONTH(AC2031)-MONTH(AB2031)+1,(AC2031-AB2031+1))</f>
        <v>1</v>
      </c>
      <c r="F2031" s="239" t="n">
        <f aca="false">E2031*SUM(P2031:Q2031)</f>
        <v>10000</v>
      </c>
      <c r="G2031" s="214" t="n">
        <v>1290403</v>
      </c>
      <c r="H2031" s="215" t="n">
        <v>37035.3701041667</v>
      </c>
      <c r="I2031" s="0" t="s">
        <v>1059</v>
      </c>
      <c r="M2031" s="0" t="s">
        <v>858</v>
      </c>
      <c r="N2031" s="0" t="s">
        <v>1305</v>
      </c>
      <c r="O2031" s="0" t="s">
        <v>1547</v>
      </c>
      <c r="P2031" s="216" t="n">
        <v>10000</v>
      </c>
      <c r="S2031" s="0" t="s">
        <v>1026</v>
      </c>
      <c r="T2031" s="0" t="s">
        <v>784</v>
      </c>
      <c r="U2031" s="218" t="n">
        <v>3.08</v>
      </c>
      <c r="V2031" s="0" t="s">
        <v>1909</v>
      </c>
      <c r="W2031" s="0" t="s">
        <v>1548</v>
      </c>
      <c r="X2031" s="0" t="s">
        <v>1535</v>
      </c>
      <c r="Y2031" s="0" t="s">
        <v>1310</v>
      </c>
      <c r="Z2031" s="0" t="s">
        <v>571</v>
      </c>
      <c r="AA2031" s="0" t="n">
        <v>807854</v>
      </c>
      <c r="AB2031" s="215" t="n">
        <v>37036.875</v>
      </c>
      <c r="AC2031" s="215" t="n">
        <v>37036.875</v>
      </c>
    </row>
    <row r="2032" customFormat="false" ht="12.75" hidden="false" customHeight="false" outlineLevel="0" collapsed="false">
      <c r="A2032" s="208" t="str">
        <f aca="false">B2032&amp;" "&amp;C2032&amp;" "&amp;D2032</f>
        <v>US Natural Gas Physical</v>
      </c>
      <c r="B2032" s="208" t="str">
        <f aca="false">IF((LEFT(N2032,2)="US"),"US","")</f>
        <v>US</v>
      </c>
      <c r="C2032" s="208" t="str">
        <f aca="false">M2032</f>
        <v>Natural Gas</v>
      </c>
      <c r="D2032" s="208" t="str">
        <f aca="false">IF(ISNUMBER(FIND("Phy",N2032))=TRUE(),"Physical","Financial")</f>
        <v>Physical</v>
      </c>
      <c r="E2032" s="208" t="n">
        <f aca="false">IF(VLOOKUP(S2032,'DD-Lookup'!$J$6:$L$50,3,FALSE())="Monthly",(YEAR(AC2032)-YEAR(AB2032))*12+MONTH(AC2032)-MONTH(AB2032)+1,(AC2032-AB2032+1))</f>
        <v>1</v>
      </c>
      <c r="F2032" s="239" t="n">
        <f aca="false">E2032*SUM(P2032:Q2032)</f>
        <v>5000</v>
      </c>
      <c r="G2032" s="214" t="n">
        <v>1290402</v>
      </c>
      <c r="H2032" s="215" t="n">
        <v>37035.3701041667</v>
      </c>
      <c r="I2032" s="0" t="s">
        <v>1317</v>
      </c>
      <c r="M2032" s="0" t="s">
        <v>858</v>
      </c>
      <c r="N2032" s="0" t="s">
        <v>1305</v>
      </c>
      <c r="O2032" s="0" t="s">
        <v>1469</v>
      </c>
      <c r="Q2032" s="216" t="n">
        <v>5000</v>
      </c>
      <c r="S2032" s="0" t="s">
        <v>1026</v>
      </c>
      <c r="T2032" s="0" t="s">
        <v>784</v>
      </c>
      <c r="U2032" s="218" t="n">
        <v>4.075</v>
      </c>
      <c r="V2032" s="0" t="s">
        <v>1370</v>
      </c>
      <c r="W2032" s="0" t="s">
        <v>1314</v>
      </c>
      <c r="X2032" s="0" t="s">
        <v>1315</v>
      </c>
      <c r="Y2032" s="0" t="s">
        <v>1310</v>
      </c>
      <c r="Z2032" s="0" t="s">
        <v>571</v>
      </c>
      <c r="AA2032" s="0" t="n">
        <v>807853</v>
      </c>
      <c r="AB2032" s="215" t="n">
        <v>37036.875</v>
      </c>
      <c r="AC2032" s="215" t="n">
        <v>37036.875</v>
      </c>
    </row>
    <row r="2033" customFormat="false" ht="12.75" hidden="false" customHeight="false" outlineLevel="0" collapsed="false">
      <c r="A2033" s="208" t="str">
        <f aca="false">B2033&amp;" "&amp;C2033&amp;" "&amp;D2033</f>
        <v>US Natural Gas Physical</v>
      </c>
      <c r="B2033" s="208" t="str">
        <f aca="false">IF((LEFT(N2033,2)="US"),"US","")</f>
        <v>US</v>
      </c>
      <c r="C2033" s="208" t="str">
        <f aca="false">M2033</f>
        <v>Natural Gas</v>
      </c>
      <c r="D2033" s="208" t="str">
        <f aca="false">IF(ISNUMBER(FIND("Phy",N2033))=TRUE(),"Physical","Financial")</f>
        <v>Physical</v>
      </c>
      <c r="E2033" s="208" t="n">
        <f aca="false">IF(VLOOKUP(S2033,'DD-Lookup'!$J$6:$L$50,3,FALSE())="Monthly",(YEAR(AC2033)-YEAR(AB2033))*12+MONTH(AC2033)-MONTH(AB2033)+1,(AC2033-AB2033+1))</f>
        <v>1</v>
      </c>
      <c r="F2033" s="239" t="n">
        <f aca="false">E2033*SUM(P2033:Q2033)</f>
        <v>5000</v>
      </c>
      <c r="G2033" s="214" t="n">
        <v>1290404</v>
      </c>
      <c r="H2033" s="215" t="n">
        <v>37035.3701041667</v>
      </c>
      <c r="I2033" s="0" t="s">
        <v>2413</v>
      </c>
      <c r="M2033" s="0" t="s">
        <v>858</v>
      </c>
      <c r="N2033" s="0" t="s">
        <v>1305</v>
      </c>
      <c r="O2033" s="0" t="s">
        <v>1529</v>
      </c>
      <c r="P2033" s="216" t="n">
        <v>5000</v>
      </c>
      <c r="S2033" s="0" t="s">
        <v>1026</v>
      </c>
      <c r="T2033" s="0" t="s">
        <v>784</v>
      </c>
      <c r="U2033" s="218" t="n">
        <v>4.415</v>
      </c>
      <c r="V2033" s="0" t="s">
        <v>2414</v>
      </c>
      <c r="W2033" s="0" t="s">
        <v>1531</v>
      </c>
      <c r="X2033" s="0" t="s">
        <v>1532</v>
      </c>
      <c r="Y2033" s="0" t="s">
        <v>1310</v>
      </c>
      <c r="Z2033" s="0" t="s">
        <v>571</v>
      </c>
      <c r="AA2033" s="0" t="n">
        <v>807855</v>
      </c>
      <c r="AB2033" s="215" t="n">
        <v>37036.875</v>
      </c>
      <c r="AC2033" s="215" t="n">
        <v>37036.875</v>
      </c>
    </row>
    <row r="2034" customFormat="false" ht="12.75" hidden="false" customHeight="false" outlineLevel="0" collapsed="false">
      <c r="A2034" s="208" t="str">
        <f aca="false">B2034&amp;" "&amp;C2034&amp;" "&amp;D2034</f>
        <v>US Natural Gas Financial</v>
      </c>
      <c r="B2034" s="208" t="str">
        <f aca="false">IF((LEFT(N2034,2)="US"),"US","")</f>
        <v>US</v>
      </c>
      <c r="C2034" s="208" t="str">
        <f aca="false">M2034</f>
        <v>Natural Gas</v>
      </c>
      <c r="D2034" s="208" t="str">
        <f aca="false">IF(ISNUMBER(FIND("Phy",N2034))=TRUE(),"Physical","Financial")</f>
        <v>Financial</v>
      </c>
      <c r="E2034" s="208" t="n">
        <f aca="false">IF(VLOOKUP(S2034,'DD-Lookup'!$J$6:$L$50,3,FALSE())="Monthly",(YEAR(AC2034)-YEAR(AB2034))*12+MONTH(AC2034)-MONTH(AB2034)+1,(AC2034-AB2034+1))</f>
        <v>30</v>
      </c>
      <c r="F2034" s="239" t="n">
        <f aca="false">E2034*SUM(P2034:Q2034)</f>
        <v>450000</v>
      </c>
      <c r="G2034" s="214" t="n">
        <v>1290405</v>
      </c>
      <c r="H2034" s="215" t="n">
        <v>37035.3701273148</v>
      </c>
      <c r="I2034" s="0" t="s">
        <v>1399</v>
      </c>
      <c r="M2034" s="0" t="s">
        <v>858</v>
      </c>
      <c r="N2034" s="0" t="s">
        <v>1024</v>
      </c>
      <c r="O2034" s="0" t="s">
        <v>1025</v>
      </c>
      <c r="P2034" s="216" t="n">
        <v>15000</v>
      </c>
      <c r="S2034" s="0" t="s">
        <v>1026</v>
      </c>
      <c r="T2034" s="0" t="s">
        <v>784</v>
      </c>
      <c r="U2034" s="218" t="n">
        <v>4.17</v>
      </c>
      <c r="V2034" s="0" t="s">
        <v>1768</v>
      </c>
      <c r="W2034" s="0" t="s">
        <v>1028</v>
      </c>
      <c r="X2034" s="0" t="s">
        <v>1029</v>
      </c>
      <c r="Y2034" s="0" t="s">
        <v>838</v>
      </c>
      <c r="Z2034" s="0" t="s">
        <v>571</v>
      </c>
      <c r="AA2034" s="0" t="s">
        <v>2415</v>
      </c>
      <c r="AB2034" s="215" t="n">
        <v>37043.875</v>
      </c>
      <c r="AC2034" s="215" t="n">
        <v>37072.875</v>
      </c>
    </row>
    <row r="2035" customFormat="false" ht="12.75" hidden="false" customHeight="false" outlineLevel="0" collapsed="false">
      <c r="A2035" s="208" t="str">
        <f aca="false">B2035&amp;" "&amp;C2035&amp;" "&amp;D2035</f>
        <v>US Natural Gas Physical</v>
      </c>
      <c r="B2035" s="208" t="str">
        <f aca="false">IF((LEFT(N2035,2)="US"),"US","")</f>
        <v>US</v>
      </c>
      <c r="C2035" s="208" t="str">
        <f aca="false">M2035</f>
        <v>Natural Gas</v>
      </c>
      <c r="D2035" s="208" t="str">
        <f aca="false">IF(ISNUMBER(FIND("Phy",N2035))=TRUE(),"Physical","Financial")</f>
        <v>Physical</v>
      </c>
      <c r="E2035" s="208" t="n">
        <f aca="false">IF(VLOOKUP(S2035,'DD-Lookup'!$J$6:$L$50,3,FALSE())="Monthly",(YEAR(AC2035)-YEAR(AB2035))*12+MONTH(AC2035)-MONTH(AB2035)+1,(AC2035-AB2035+1))</f>
        <v>1</v>
      </c>
      <c r="F2035" s="239" t="n">
        <f aca="false">E2035*SUM(P2035:Q2035)</f>
        <v>10000</v>
      </c>
      <c r="G2035" s="214" t="n">
        <v>1290406</v>
      </c>
      <c r="H2035" s="215" t="n">
        <v>37035.3701273148</v>
      </c>
      <c r="I2035" s="0" t="s">
        <v>2290</v>
      </c>
      <c r="M2035" s="0" t="s">
        <v>858</v>
      </c>
      <c r="N2035" s="0" t="s">
        <v>1305</v>
      </c>
      <c r="O2035" s="0" t="s">
        <v>1306</v>
      </c>
      <c r="P2035" s="216" t="n">
        <v>10000</v>
      </c>
      <c r="S2035" s="0" t="s">
        <v>1026</v>
      </c>
      <c r="T2035" s="0" t="s">
        <v>784</v>
      </c>
      <c r="U2035" s="218" t="n">
        <v>4.1988</v>
      </c>
      <c r="V2035" s="0" t="s">
        <v>2291</v>
      </c>
      <c r="W2035" s="0" t="s">
        <v>1308</v>
      </c>
      <c r="X2035" s="0" t="s">
        <v>1309</v>
      </c>
      <c r="Y2035" s="0" t="s">
        <v>1310</v>
      </c>
      <c r="Z2035" s="0" t="s">
        <v>571</v>
      </c>
      <c r="AA2035" s="0" t="n">
        <v>807856</v>
      </c>
      <c r="AB2035" s="215" t="n">
        <v>37036.875</v>
      </c>
      <c r="AC2035" s="215" t="n">
        <v>37036.875</v>
      </c>
    </row>
    <row r="2036" customFormat="false" ht="12.75" hidden="false" customHeight="false" outlineLevel="0" collapsed="false">
      <c r="A2036" s="208" t="str">
        <f aca="false">B2036&amp;" "&amp;C2036&amp;" "&amp;D2036</f>
        <v>US Power Physical</v>
      </c>
      <c r="B2036" s="208" t="str">
        <f aca="false">IF((LEFT(N2036,2)="US"),"US","")</f>
        <v>US</v>
      </c>
      <c r="C2036" s="208" t="str">
        <f aca="false">M2036</f>
        <v>Power</v>
      </c>
      <c r="D2036" s="208" t="str">
        <f aca="false">IF(ISNUMBER(FIND("Phy",N2036))=TRUE(),"Physical","Financial")</f>
        <v>Physical</v>
      </c>
      <c r="E2036" s="208" t="n">
        <f aca="false">IF(VLOOKUP(S2036,'DD-Lookup'!$J$6:$L$50,3,FALSE())="Monthly",(YEAR(AC2036)-YEAR(AB2036))*12+MONTH(AC2036)-MONTH(AB2036)+1,(AC2036-AB2036+1))</f>
        <v>30</v>
      </c>
      <c r="F2036" s="239" t="n">
        <f aca="false">E2036*SUM(P2036:Q2036)</f>
        <v>1500</v>
      </c>
      <c r="G2036" s="214" t="n">
        <v>1290407</v>
      </c>
      <c r="H2036" s="215" t="n">
        <v>37035.3701388889</v>
      </c>
      <c r="I2036" s="0" t="s">
        <v>1183</v>
      </c>
      <c r="M2036" s="0" t="s">
        <v>67</v>
      </c>
      <c r="N2036" s="0" t="s">
        <v>1081</v>
      </c>
      <c r="O2036" s="0" t="s">
        <v>1477</v>
      </c>
      <c r="P2036" s="216" t="n">
        <v>50</v>
      </c>
      <c r="S2036" s="0" t="s">
        <v>930</v>
      </c>
      <c r="T2036" s="0" t="s">
        <v>784</v>
      </c>
      <c r="U2036" s="218" t="n">
        <v>60</v>
      </c>
      <c r="V2036" s="0" t="s">
        <v>2416</v>
      </c>
      <c r="W2036" s="0" t="s">
        <v>1127</v>
      </c>
      <c r="X2036" s="0" t="s">
        <v>1091</v>
      </c>
      <c r="Y2036" s="0" t="s">
        <v>1051</v>
      </c>
      <c r="Z2036" s="0" t="s">
        <v>618</v>
      </c>
      <c r="AA2036" s="0" t="n">
        <v>621455.1</v>
      </c>
      <c r="AB2036" s="215" t="n">
        <v>37043.7104166667</v>
      </c>
      <c r="AC2036" s="215" t="n">
        <v>37072.7104166667</v>
      </c>
    </row>
    <row r="2037" customFormat="false" ht="12.75" hidden="false" customHeight="false" outlineLevel="0" collapsed="false">
      <c r="A2037" s="208" t="str">
        <f aca="false">B2037&amp;" "&amp;C2037&amp;" "&amp;D2037</f>
        <v>US Natural Gas Physical</v>
      </c>
      <c r="B2037" s="208" t="str">
        <f aca="false">IF((LEFT(N2037,2)="US"),"US","")</f>
        <v>US</v>
      </c>
      <c r="C2037" s="208" t="str">
        <f aca="false">M2037</f>
        <v>Natural Gas</v>
      </c>
      <c r="D2037" s="208" t="str">
        <f aca="false">IF(ISNUMBER(FIND("Phy",N2037))=TRUE(),"Physical","Financial")</f>
        <v>Physical</v>
      </c>
      <c r="E2037" s="208" t="n">
        <f aca="false">IF(VLOOKUP(S2037,'DD-Lookup'!$J$6:$L$50,3,FALSE())="Monthly",(YEAR(AC2037)-YEAR(AB2037))*12+MONTH(AC2037)-MONTH(AB2037)+1,(AC2037-AB2037+1))</f>
        <v>1</v>
      </c>
      <c r="F2037" s="239" t="n">
        <f aca="false">E2037*SUM(P2037:Q2037)</f>
        <v>5000</v>
      </c>
      <c r="G2037" s="214" t="n">
        <v>1290408</v>
      </c>
      <c r="H2037" s="215" t="n">
        <v>37035.3701388889</v>
      </c>
      <c r="I2037" s="0" t="s">
        <v>1600</v>
      </c>
      <c r="M2037" s="0" t="s">
        <v>858</v>
      </c>
      <c r="N2037" s="0" t="s">
        <v>1305</v>
      </c>
      <c r="O2037" s="0" t="s">
        <v>1418</v>
      </c>
      <c r="P2037" s="216" t="n">
        <v>5000</v>
      </c>
      <c r="S2037" s="0" t="s">
        <v>1026</v>
      </c>
      <c r="T2037" s="0" t="s">
        <v>784</v>
      </c>
      <c r="U2037" s="218" t="n">
        <v>4.495</v>
      </c>
      <c r="V2037" s="0" t="s">
        <v>2417</v>
      </c>
      <c r="W2037" s="0" t="s">
        <v>1388</v>
      </c>
      <c r="X2037" s="0" t="s">
        <v>1389</v>
      </c>
      <c r="Y2037" s="0" t="s">
        <v>1310</v>
      </c>
      <c r="Z2037" s="0" t="s">
        <v>571</v>
      </c>
      <c r="AA2037" s="0" t="n">
        <v>807857</v>
      </c>
      <c r="AB2037" s="215" t="n">
        <v>37036.875</v>
      </c>
      <c r="AC2037" s="215" t="n">
        <v>37036.875</v>
      </c>
    </row>
    <row r="2038" customFormat="false" ht="12.75" hidden="false" customHeight="false" outlineLevel="0" collapsed="false">
      <c r="A2038" s="208" t="str">
        <f aca="false">B2038&amp;" "&amp;C2038&amp;" "&amp;D2038</f>
        <v>US Natural Gas Physical</v>
      </c>
      <c r="B2038" s="208" t="str">
        <f aca="false">IF((LEFT(N2038,2)="US"),"US","")</f>
        <v>US</v>
      </c>
      <c r="C2038" s="208" t="str">
        <f aca="false">M2038</f>
        <v>Natural Gas</v>
      </c>
      <c r="D2038" s="208" t="str">
        <f aca="false">IF(ISNUMBER(FIND("Phy",N2038))=TRUE(),"Physical","Financial")</f>
        <v>Physical</v>
      </c>
      <c r="E2038" s="208" t="n">
        <f aca="false">IF(VLOOKUP(S2038,'DD-Lookup'!$J$6:$L$50,3,FALSE())="Monthly",(YEAR(AC2038)-YEAR(AB2038))*12+MONTH(AC2038)-MONTH(AB2038)+1,(AC2038-AB2038+1))</f>
        <v>1</v>
      </c>
      <c r="F2038" s="239" t="n">
        <f aca="false">E2038*SUM(P2038:Q2038)</f>
        <v>20000</v>
      </c>
      <c r="G2038" s="214" t="n">
        <v>1290409</v>
      </c>
      <c r="H2038" s="215" t="n">
        <v>37035.3702083333</v>
      </c>
      <c r="I2038" s="0" t="s">
        <v>1890</v>
      </c>
      <c r="M2038" s="0" t="s">
        <v>858</v>
      </c>
      <c r="N2038" s="0" t="s">
        <v>1305</v>
      </c>
      <c r="O2038" s="0" t="s">
        <v>1491</v>
      </c>
      <c r="P2038" s="216" t="n">
        <v>20000</v>
      </c>
      <c r="S2038" s="0" t="s">
        <v>1026</v>
      </c>
      <c r="T2038" s="0" t="s">
        <v>784</v>
      </c>
      <c r="U2038" s="218" t="n">
        <v>4.345</v>
      </c>
      <c r="V2038" s="0" t="s">
        <v>1891</v>
      </c>
      <c r="W2038" s="0" t="s">
        <v>1493</v>
      </c>
      <c r="X2038" s="0" t="s">
        <v>1494</v>
      </c>
      <c r="Y2038" s="0" t="s">
        <v>1310</v>
      </c>
      <c r="Z2038" s="0" t="s">
        <v>571</v>
      </c>
      <c r="AA2038" s="0" t="n">
        <v>807858</v>
      </c>
      <c r="AB2038" s="215" t="n">
        <v>37036.875</v>
      </c>
      <c r="AC2038" s="215" t="n">
        <v>37036.875</v>
      </c>
    </row>
    <row r="2039" customFormat="false" ht="12.75" hidden="false" customHeight="false" outlineLevel="0" collapsed="false">
      <c r="A2039" s="208" t="str">
        <f aca="false">B2039&amp;" "&amp;C2039&amp;" "&amp;D2039</f>
        <v>US Natural Gas Physical</v>
      </c>
      <c r="B2039" s="208" t="str">
        <f aca="false">IF((LEFT(N2039,2)="US"),"US","")</f>
        <v>US</v>
      </c>
      <c r="C2039" s="208" t="str">
        <f aca="false">M2039</f>
        <v>Natural Gas</v>
      </c>
      <c r="D2039" s="208" t="str">
        <f aca="false">IF(ISNUMBER(FIND("Phy",N2039))=TRUE(),"Physical","Financial")</f>
        <v>Physical</v>
      </c>
      <c r="E2039" s="208" t="n">
        <f aca="false">IF(VLOOKUP(S2039,'DD-Lookup'!$J$6:$L$50,3,FALSE())="Monthly",(YEAR(AC2039)-YEAR(AB2039))*12+MONTH(AC2039)-MONTH(AB2039)+1,(AC2039-AB2039+1))</f>
        <v>1</v>
      </c>
      <c r="F2039" s="239" t="n">
        <f aca="false">E2039*SUM(P2039:Q2039)</f>
        <v>5000</v>
      </c>
      <c r="G2039" s="214" t="n">
        <v>1290410</v>
      </c>
      <c r="H2039" s="215" t="n">
        <v>37035.3702314815</v>
      </c>
      <c r="I2039" s="0" t="s">
        <v>1107</v>
      </c>
      <c r="M2039" s="0" t="s">
        <v>858</v>
      </c>
      <c r="N2039" s="0" t="s">
        <v>1305</v>
      </c>
      <c r="O2039" s="0" t="s">
        <v>1418</v>
      </c>
      <c r="Q2039" s="216" t="n">
        <v>5000</v>
      </c>
      <c r="S2039" s="0" t="s">
        <v>1026</v>
      </c>
      <c r="T2039" s="0" t="s">
        <v>784</v>
      </c>
      <c r="U2039" s="218" t="n">
        <v>4.505</v>
      </c>
      <c r="V2039" s="0" t="s">
        <v>1867</v>
      </c>
      <c r="W2039" s="0" t="s">
        <v>1388</v>
      </c>
      <c r="X2039" s="0" t="s">
        <v>1389</v>
      </c>
      <c r="Y2039" s="0" t="s">
        <v>1310</v>
      </c>
      <c r="Z2039" s="0" t="s">
        <v>571</v>
      </c>
      <c r="AA2039" s="0" t="n">
        <v>807859</v>
      </c>
      <c r="AB2039" s="215" t="n">
        <v>37036.875</v>
      </c>
      <c r="AC2039" s="215" t="n">
        <v>37036.875</v>
      </c>
    </row>
    <row r="2040" customFormat="false" ht="12.75" hidden="false" customHeight="false" outlineLevel="0" collapsed="false">
      <c r="A2040" s="208" t="str">
        <f aca="false">B2040&amp;" "&amp;C2040&amp;" "&amp;D2040</f>
        <v>US Natural Gas Physical</v>
      </c>
      <c r="B2040" s="208" t="str">
        <f aca="false">IF((LEFT(N2040,2)="US"),"US","")</f>
        <v>US</v>
      </c>
      <c r="C2040" s="208" t="str">
        <f aca="false">M2040</f>
        <v>Natural Gas</v>
      </c>
      <c r="D2040" s="208" t="str">
        <f aca="false">IF(ISNUMBER(FIND("Phy",N2040))=TRUE(),"Physical","Financial")</f>
        <v>Physical</v>
      </c>
      <c r="E2040" s="208" t="n">
        <f aca="false">IF(VLOOKUP(S2040,'DD-Lookup'!$J$6:$L$50,3,FALSE())="Monthly",(YEAR(AC2040)-YEAR(AB2040))*12+MONTH(AC2040)-MONTH(AB2040)+1,(AC2040-AB2040+1))</f>
        <v>1</v>
      </c>
      <c r="F2040" s="239" t="n">
        <f aca="false">E2040*SUM(P2040:Q2040)</f>
        <v>1412</v>
      </c>
      <c r="G2040" s="214" t="n">
        <v>1290412</v>
      </c>
      <c r="H2040" s="215" t="n">
        <v>37035.3702430556</v>
      </c>
      <c r="I2040" s="0" t="s">
        <v>2297</v>
      </c>
      <c r="M2040" s="0" t="s">
        <v>858</v>
      </c>
      <c r="N2040" s="0" t="s">
        <v>1305</v>
      </c>
      <c r="O2040" s="0" t="s">
        <v>1547</v>
      </c>
      <c r="P2040" s="216" t="n">
        <v>1412</v>
      </c>
      <c r="S2040" s="0" t="s">
        <v>1026</v>
      </c>
      <c r="T2040" s="0" t="s">
        <v>784</v>
      </c>
      <c r="U2040" s="218" t="n">
        <v>3.065</v>
      </c>
      <c r="V2040" s="0" t="s">
        <v>2298</v>
      </c>
      <c r="W2040" s="0" t="s">
        <v>1548</v>
      </c>
      <c r="X2040" s="0" t="s">
        <v>1535</v>
      </c>
      <c r="Y2040" s="0" t="s">
        <v>1310</v>
      </c>
      <c r="Z2040" s="0" t="s">
        <v>571</v>
      </c>
      <c r="AA2040" s="0" t="n">
        <v>807860</v>
      </c>
      <c r="AB2040" s="215" t="n">
        <v>37036.875</v>
      </c>
      <c r="AC2040" s="215" t="n">
        <v>37036.875</v>
      </c>
    </row>
    <row r="2041" customFormat="false" ht="12.75" hidden="false" customHeight="false" outlineLevel="0" collapsed="false">
      <c r="A2041" s="208" t="str">
        <f aca="false">B2041&amp;" "&amp;C2041&amp;" "&amp;D2041</f>
        <v>US Natural Gas Physical</v>
      </c>
      <c r="B2041" s="208" t="str">
        <f aca="false">IF((LEFT(N2041,2)="US"),"US","")</f>
        <v>US</v>
      </c>
      <c r="C2041" s="208" t="str">
        <f aca="false">M2041</f>
        <v>Natural Gas</v>
      </c>
      <c r="D2041" s="208" t="str">
        <f aca="false">IF(ISNUMBER(FIND("Phy",N2041))=TRUE(),"Physical","Financial")</f>
        <v>Physical</v>
      </c>
      <c r="E2041" s="208" t="n">
        <f aca="false">IF(VLOOKUP(S2041,'DD-Lookup'!$J$6:$L$50,3,FALSE())="Monthly",(YEAR(AC2041)-YEAR(AB2041))*12+MONTH(AC2041)-MONTH(AB2041)+1,(AC2041-AB2041+1))</f>
        <v>1</v>
      </c>
      <c r="F2041" s="239" t="n">
        <f aca="false">E2041*SUM(P2041:Q2041)</f>
        <v>5000</v>
      </c>
      <c r="G2041" s="214" t="n">
        <v>1290411</v>
      </c>
      <c r="H2041" s="215" t="n">
        <v>37035.3702430556</v>
      </c>
      <c r="I2041" s="0" t="s">
        <v>600</v>
      </c>
      <c r="M2041" s="0" t="s">
        <v>858</v>
      </c>
      <c r="N2041" s="0" t="s">
        <v>1305</v>
      </c>
      <c r="O2041" s="0" t="s">
        <v>1382</v>
      </c>
      <c r="P2041" s="216" t="n">
        <v>5000</v>
      </c>
      <c r="S2041" s="0" t="s">
        <v>1026</v>
      </c>
      <c r="T2041" s="0" t="s">
        <v>784</v>
      </c>
      <c r="U2041" s="218" t="n">
        <v>4</v>
      </c>
      <c r="V2041" s="0" t="s">
        <v>2418</v>
      </c>
      <c r="W2041" s="0" t="s">
        <v>1314</v>
      </c>
      <c r="X2041" s="0" t="s">
        <v>1315</v>
      </c>
      <c r="Y2041" s="0" t="s">
        <v>1310</v>
      </c>
      <c r="Z2041" s="0" t="s">
        <v>571</v>
      </c>
      <c r="AA2041" s="0" t="n">
        <v>807861</v>
      </c>
      <c r="AB2041" s="215" t="n">
        <v>37036.875</v>
      </c>
      <c r="AC2041" s="215" t="n">
        <v>37036.875</v>
      </c>
    </row>
    <row r="2042" customFormat="false" ht="12.75" hidden="false" customHeight="false" outlineLevel="0" collapsed="false">
      <c r="A2042" s="208" t="str">
        <f aca="false">B2042&amp;" "&amp;C2042&amp;" "&amp;D2042</f>
        <v> Natural Gas Physical</v>
      </c>
      <c r="B2042" s="208" t="str">
        <f aca="false">IF((LEFT(N2042,2)="US"),"US","")</f>
        <v/>
      </c>
      <c r="C2042" s="208" t="str">
        <f aca="false">M2042</f>
        <v>Natural Gas</v>
      </c>
      <c r="D2042" s="208" t="str">
        <f aca="false">IF(ISNUMBER(FIND("Phy",N2042))=TRUE(),"Physical","Financial")</f>
        <v>Physical</v>
      </c>
      <c r="E2042" s="208" t="n">
        <f aca="false">IF(VLOOKUP(S2042,'DD-Lookup'!$J$6:$L$50,3,FALSE())="Monthly",(YEAR(AC2042)-YEAR(AB2042))*12+MONTH(AC2042)-MONTH(AB2042)+1,(AC2042-AB2042+1))</f>
        <v>7</v>
      </c>
      <c r="F2042" s="239" t="n">
        <f aca="false">E2042*SUM(P2042:Q2042)</f>
        <v>35000</v>
      </c>
      <c r="G2042" s="214" t="n">
        <v>1290413</v>
      </c>
      <c r="H2042" s="215" t="n">
        <v>37035.3702546296</v>
      </c>
      <c r="I2042" s="0" t="s">
        <v>2285</v>
      </c>
      <c r="M2042" s="0" t="s">
        <v>858</v>
      </c>
      <c r="N2042" s="0" t="s">
        <v>2171</v>
      </c>
      <c r="O2042" s="0" t="s">
        <v>2419</v>
      </c>
      <c r="P2042" s="216" t="n">
        <v>5000</v>
      </c>
      <c r="S2042" s="0" t="s">
        <v>279</v>
      </c>
      <c r="T2042" s="0" t="s">
        <v>2173</v>
      </c>
      <c r="U2042" s="218" t="n">
        <v>5.62</v>
      </c>
      <c r="V2042" s="0" t="s">
        <v>2310</v>
      </c>
      <c r="W2042" s="0" t="s">
        <v>2175</v>
      </c>
      <c r="X2042" s="0" t="s">
        <v>2176</v>
      </c>
      <c r="Y2042" s="0" t="s">
        <v>1310</v>
      </c>
      <c r="Z2042" s="0" t="s">
        <v>628</v>
      </c>
      <c r="AA2042" s="0" t="n">
        <v>807862</v>
      </c>
      <c r="AB2042" s="215" t="n">
        <v>37036.875</v>
      </c>
      <c r="AC2042" s="215" t="n">
        <v>37042.875</v>
      </c>
    </row>
    <row r="2043" customFormat="false" ht="12.75" hidden="false" customHeight="false" outlineLevel="0" collapsed="false">
      <c r="A2043" s="208" t="str">
        <f aca="false">B2043&amp;" "&amp;C2043&amp;" "&amp;D2043</f>
        <v>US Natural Gas Financial</v>
      </c>
      <c r="B2043" s="208" t="str">
        <f aca="false">IF((LEFT(N2043,2)="US"),"US","")</f>
        <v>US</v>
      </c>
      <c r="C2043" s="208" t="str">
        <f aca="false">M2043</f>
        <v>Natural Gas</v>
      </c>
      <c r="D2043" s="208" t="str">
        <f aca="false">IF(ISNUMBER(FIND("Phy",N2043))=TRUE(),"Physical","Financial")</f>
        <v>Financial</v>
      </c>
      <c r="E2043" s="208" t="n">
        <f aca="false">IF(VLOOKUP(S2043,'DD-Lookup'!$J$6:$L$50,3,FALSE())="Monthly",(YEAR(AC2043)-YEAR(AB2043))*12+MONTH(AC2043)-MONTH(AB2043)+1,(AC2043-AB2043+1))</f>
        <v>31</v>
      </c>
      <c r="F2043" s="239" t="n">
        <f aca="false">E2043*SUM(P2043:Q2043)</f>
        <v>155000</v>
      </c>
      <c r="G2043" s="214" t="n">
        <v>1290414</v>
      </c>
      <c r="H2043" s="215" t="n">
        <v>37035.3702662037</v>
      </c>
      <c r="I2043" s="0" t="s">
        <v>1170</v>
      </c>
      <c r="M2043" s="0" t="s">
        <v>858</v>
      </c>
      <c r="N2043" s="0" t="s">
        <v>1482</v>
      </c>
      <c r="O2043" s="0" t="s">
        <v>1926</v>
      </c>
      <c r="P2043" s="216" t="n">
        <v>5000</v>
      </c>
      <c r="S2043" s="0" t="s">
        <v>1026</v>
      </c>
      <c r="T2043" s="0" t="s">
        <v>784</v>
      </c>
      <c r="U2043" s="218" t="n">
        <v>7.68</v>
      </c>
      <c r="V2043" s="0" t="s">
        <v>1997</v>
      </c>
      <c r="W2043" s="0" t="s">
        <v>1714</v>
      </c>
      <c r="X2043" s="0" t="s">
        <v>1715</v>
      </c>
      <c r="Y2043" s="0" t="s">
        <v>838</v>
      </c>
      <c r="Z2043" s="0" t="s">
        <v>571</v>
      </c>
      <c r="AA2043" s="0" t="s">
        <v>2420</v>
      </c>
      <c r="AB2043" s="215" t="n">
        <v>37073.875</v>
      </c>
      <c r="AC2043" s="215" t="n">
        <v>37103.875</v>
      </c>
    </row>
    <row r="2044" customFormat="false" ht="12.75" hidden="false" customHeight="false" outlineLevel="0" collapsed="false">
      <c r="A2044" s="208" t="str">
        <f aca="false">B2044&amp;" "&amp;C2044&amp;" "&amp;D2044</f>
        <v>US Natural Gas Physical</v>
      </c>
      <c r="B2044" s="208" t="str">
        <f aca="false">IF((LEFT(N2044,2)="US"),"US","")</f>
        <v>US</v>
      </c>
      <c r="C2044" s="208" t="str">
        <f aca="false">M2044</f>
        <v>Natural Gas</v>
      </c>
      <c r="D2044" s="208" t="str">
        <f aca="false">IF(ISNUMBER(FIND("Phy",N2044))=TRUE(),"Physical","Financial")</f>
        <v>Physical</v>
      </c>
      <c r="E2044" s="208" t="n">
        <f aca="false">IF(VLOOKUP(S2044,'DD-Lookup'!$J$6:$L$50,3,FALSE())="Monthly",(YEAR(AC2044)-YEAR(AB2044))*12+MONTH(AC2044)-MONTH(AB2044)+1,(AC2044-AB2044+1))</f>
        <v>1</v>
      </c>
      <c r="F2044" s="239" t="n">
        <f aca="false">E2044*SUM(P2044:Q2044)</f>
        <v>10000</v>
      </c>
      <c r="G2044" s="214" t="n">
        <v>1290418</v>
      </c>
      <c r="H2044" s="215" t="n">
        <v>37035.3703125</v>
      </c>
      <c r="I2044" s="0" t="s">
        <v>600</v>
      </c>
      <c r="M2044" s="0" t="s">
        <v>858</v>
      </c>
      <c r="N2044" s="0" t="s">
        <v>1305</v>
      </c>
      <c r="O2044" s="0" t="s">
        <v>1557</v>
      </c>
      <c r="Q2044" s="216" t="n">
        <v>10000</v>
      </c>
      <c r="S2044" s="0" t="s">
        <v>1026</v>
      </c>
      <c r="T2044" s="0" t="s">
        <v>784</v>
      </c>
      <c r="U2044" s="218" t="n">
        <v>12.725</v>
      </c>
      <c r="V2044" s="0" t="s">
        <v>2081</v>
      </c>
      <c r="W2044" s="0" t="s">
        <v>1559</v>
      </c>
      <c r="X2044" s="0" t="s">
        <v>1535</v>
      </c>
      <c r="Y2044" s="0" t="s">
        <v>1310</v>
      </c>
      <c r="Z2044" s="0" t="s">
        <v>571</v>
      </c>
      <c r="AA2044" s="0" t="n">
        <v>807865</v>
      </c>
      <c r="AB2044" s="215" t="n">
        <v>37036.875</v>
      </c>
      <c r="AC2044" s="215" t="n">
        <v>37036.875</v>
      </c>
    </row>
    <row r="2045" customFormat="false" ht="12.75" hidden="false" customHeight="false" outlineLevel="0" collapsed="false">
      <c r="A2045" s="208" t="str">
        <f aca="false">B2045&amp;" "&amp;C2045&amp;" "&amp;D2045</f>
        <v>US Natural Gas Physical</v>
      </c>
      <c r="B2045" s="208" t="str">
        <f aca="false">IF((LEFT(N2045,2)="US"),"US","")</f>
        <v>US</v>
      </c>
      <c r="C2045" s="208" t="str">
        <f aca="false">M2045</f>
        <v>Natural Gas</v>
      </c>
      <c r="D2045" s="208" t="str">
        <f aca="false">IF(ISNUMBER(FIND("Phy",N2045))=TRUE(),"Physical","Financial")</f>
        <v>Physical</v>
      </c>
      <c r="E2045" s="208" t="n">
        <f aca="false">IF(VLOOKUP(S2045,'DD-Lookup'!$J$6:$L$50,3,FALSE())="Monthly",(YEAR(AC2045)-YEAR(AB2045))*12+MONTH(AC2045)-MONTH(AB2045)+1,(AC2045-AB2045+1))</f>
        <v>1</v>
      </c>
      <c r="F2045" s="239" t="n">
        <f aca="false">E2045*SUM(P2045:Q2045)</f>
        <v>5000</v>
      </c>
      <c r="G2045" s="214" t="n">
        <v>1290417</v>
      </c>
      <c r="H2045" s="215" t="n">
        <v>37035.3703125</v>
      </c>
      <c r="I2045" s="0" t="s">
        <v>1107</v>
      </c>
      <c r="M2045" s="0" t="s">
        <v>858</v>
      </c>
      <c r="N2045" s="0" t="s">
        <v>1305</v>
      </c>
      <c r="O2045" s="0" t="s">
        <v>1418</v>
      </c>
      <c r="Q2045" s="216" t="n">
        <v>5000</v>
      </c>
      <c r="S2045" s="0" t="s">
        <v>1026</v>
      </c>
      <c r="T2045" s="0" t="s">
        <v>784</v>
      </c>
      <c r="U2045" s="218" t="n">
        <v>4.515</v>
      </c>
      <c r="V2045" s="0" t="s">
        <v>1867</v>
      </c>
      <c r="W2045" s="0" t="s">
        <v>1388</v>
      </c>
      <c r="X2045" s="0" t="s">
        <v>1389</v>
      </c>
      <c r="Y2045" s="0" t="s">
        <v>1310</v>
      </c>
      <c r="Z2045" s="0" t="s">
        <v>571</v>
      </c>
      <c r="AA2045" s="0" t="n">
        <v>807864</v>
      </c>
      <c r="AB2045" s="215" t="n">
        <v>37036.875</v>
      </c>
      <c r="AC2045" s="215" t="n">
        <v>37036.875</v>
      </c>
    </row>
    <row r="2046" customFormat="false" ht="12.75" hidden="false" customHeight="false" outlineLevel="0" collapsed="false">
      <c r="A2046" s="208" t="str">
        <f aca="false">B2046&amp;" "&amp;C2046&amp;" "&amp;D2046</f>
        <v>US Natural Gas Physical</v>
      </c>
      <c r="B2046" s="208" t="str">
        <f aca="false">IF((LEFT(N2046,2)="US"),"US","")</f>
        <v>US</v>
      </c>
      <c r="C2046" s="208" t="str">
        <f aca="false">M2046</f>
        <v>Natural Gas</v>
      </c>
      <c r="D2046" s="208" t="str">
        <f aca="false">IF(ISNUMBER(FIND("Phy",N2046))=TRUE(),"Physical","Financial")</f>
        <v>Physical</v>
      </c>
      <c r="E2046" s="208" t="n">
        <f aca="false">IF(VLOOKUP(S2046,'DD-Lookup'!$J$6:$L$50,3,FALSE())="Monthly",(YEAR(AC2046)-YEAR(AB2046))*12+MONTH(AC2046)-MONTH(AB2046)+1,(AC2046-AB2046+1))</f>
        <v>7</v>
      </c>
      <c r="F2046" s="239" t="n">
        <f aca="false">E2046*SUM(P2046:Q2046)</f>
        <v>7000</v>
      </c>
      <c r="G2046" s="214" t="n">
        <v>1290416</v>
      </c>
      <c r="H2046" s="215" t="n">
        <v>37035.3703125</v>
      </c>
      <c r="I2046" s="0" t="s">
        <v>1773</v>
      </c>
      <c r="M2046" s="0" t="s">
        <v>858</v>
      </c>
      <c r="N2046" s="0" t="s">
        <v>1305</v>
      </c>
      <c r="O2046" s="0" t="s">
        <v>2421</v>
      </c>
      <c r="P2046" s="216" t="n">
        <v>1000</v>
      </c>
      <c r="S2046" s="0" t="s">
        <v>1026</v>
      </c>
      <c r="T2046" s="0" t="s">
        <v>784</v>
      </c>
      <c r="U2046" s="218" t="n">
        <v>3.965</v>
      </c>
      <c r="V2046" s="0" t="s">
        <v>2422</v>
      </c>
      <c r="W2046" s="0" t="s">
        <v>1361</v>
      </c>
      <c r="X2046" s="0" t="s">
        <v>1362</v>
      </c>
      <c r="Y2046" s="0" t="s">
        <v>1310</v>
      </c>
      <c r="Z2046" s="0" t="s">
        <v>571</v>
      </c>
      <c r="AA2046" s="0" t="n">
        <v>807866</v>
      </c>
      <c r="AB2046" s="215" t="n">
        <v>37036.875</v>
      </c>
      <c r="AC2046" s="215" t="n">
        <v>37042.875</v>
      </c>
    </row>
    <row r="2047" customFormat="false" ht="12.75" hidden="false" customHeight="false" outlineLevel="0" collapsed="false">
      <c r="A2047" s="208" t="str">
        <f aca="false">B2047&amp;" "&amp;C2047&amp;" "&amp;D2047</f>
        <v>US Natural Gas Financial</v>
      </c>
      <c r="B2047" s="208" t="str">
        <f aca="false">IF((LEFT(N2047,2)="US"),"US","")</f>
        <v>US</v>
      </c>
      <c r="C2047" s="208" t="str">
        <f aca="false">M2047</f>
        <v>Natural Gas</v>
      </c>
      <c r="D2047" s="208" t="str">
        <f aca="false">IF(ISNUMBER(FIND("Phy",N2047))=TRUE(),"Physical","Financial")</f>
        <v>Financial</v>
      </c>
      <c r="E2047" s="208" t="n">
        <f aca="false">IF(VLOOKUP(S2047,'DD-Lookup'!$J$6:$L$50,3,FALSE())="Monthly",(YEAR(AC2047)-YEAR(AB2047))*12+MONTH(AC2047)-MONTH(AB2047)+1,(AC2047-AB2047+1))</f>
        <v>30</v>
      </c>
      <c r="F2047" s="239" t="n">
        <f aca="false">E2047*SUM(P2047:Q2047)</f>
        <v>600000</v>
      </c>
      <c r="G2047" s="214" t="n">
        <v>1290421</v>
      </c>
      <c r="H2047" s="215" t="n">
        <v>37035.3703356482</v>
      </c>
      <c r="I2047" s="0" t="s">
        <v>1115</v>
      </c>
      <c r="M2047" s="0" t="s">
        <v>858</v>
      </c>
      <c r="N2047" s="0" t="s">
        <v>1024</v>
      </c>
      <c r="O2047" s="0" t="s">
        <v>1025</v>
      </c>
      <c r="Q2047" s="216" t="n">
        <v>20000</v>
      </c>
      <c r="S2047" s="0" t="s">
        <v>1026</v>
      </c>
      <c r="T2047" s="0" t="s">
        <v>784</v>
      </c>
      <c r="U2047" s="218" t="n">
        <v>4.175</v>
      </c>
      <c r="V2047" s="0" t="s">
        <v>2065</v>
      </c>
      <c r="W2047" s="0" t="s">
        <v>1028</v>
      </c>
      <c r="X2047" s="0" t="s">
        <v>1029</v>
      </c>
      <c r="Y2047" s="0" t="s">
        <v>838</v>
      </c>
      <c r="Z2047" s="0" t="s">
        <v>571</v>
      </c>
      <c r="AA2047" s="0" t="s">
        <v>2423</v>
      </c>
      <c r="AB2047" s="215" t="n">
        <v>37043.875</v>
      </c>
      <c r="AC2047" s="215" t="n">
        <v>37072.875</v>
      </c>
    </row>
    <row r="2048" customFormat="false" ht="12.75" hidden="false" customHeight="false" outlineLevel="0" collapsed="false">
      <c r="A2048" s="208" t="str">
        <f aca="false">B2048&amp;" "&amp;C2048&amp;" "&amp;D2048</f>
        <v>US Natural Gas Physical</v>
      </c>
      <c r="B2048" s="208" t="str">
        <f aca="false">IF((LEFT(N2048,2)="US"),"US","")</f>
        <v>US</v>
      </c>
      <c r="C2048" s="208" t="str">
        <f aca="false">M2048</f>
        <v>Natural Gas</v>
      </c>
      <c r="D2048" s="208" t="str">
        <f aca="false">IF(ISNUMBER(FIND("Phy",N2048))=TRUE(),"Physical","Financial")</f>
        <v>Physical</v>
      </c>
      <c r="E2048" s="208" t="n">
        <f aca="false">IF(VLOOKUP(S2048,'DD-Lookup'!$J$6:$L$50,3,FALSE())="Monthly",(YEAR(AC2048)-YEAR(AB2048))*12+MONTH(AC2048)-MONTH(AB2048)+1,(AC2048-AB2048+1))</f>
        <v>1</v>
      </c>
      <c r="F2048" s="239" t="n">
        <f aca="false">E2048*SUM(P2048:Q2048)</f>
        <v>5000</v>
      </c>
      <c r="G2048" s="214" t="n">
        <v>1290422</v>
      </c>
      <c r="H2048" s="215" t="n">
        <v>37035.3703356482</v>
      </c>
      <c r="I2048" s="0" t="s">
        <v>1107</v>
      </c>
      <c r="M2048" s="0" t="s">
        <v>858</v>
      </c>
      <c r="N2048" s="0" t="s">
        <v>1305</v>
      </c>
      <c r="O2048" s="0" t="s">
        <v>1724</v>
      </c>
      <c r="P2048" s="216" t="n">
        <v>5000</v>
      </c>
      <c r="S2048" s="0" t="s">
        <v>1026</v>
      </c>
      <c r="T2048" s="0" t="s">
        <v>784</v>
      </c>
      <c r="U2048" s="218" t="n">
        <v>3.525</v>
      </c>
      <c r="V2048" s="0" t="s">
        <v>1757</v>
      </c>
      <c r="W2048" s="0" t="s">
        <v>1514</v>
      </c>
      <c r="X2048" s="0" t="s">
        <v>1535</v>
      </c>
      <c r="Y2048" s="0" t="s">
        <v>1310</v>
      </c>
      <c r="Z2048" s="0" t="s">
        <v>571</v>
      </c>
      <c r="AA2048" s="0" t="n">
        <v>807868</v>
      </c>
      <c r="AB2048" s="215" t="n">
        <v>37036.875</v>
      </c>
      <c r="AC2048" s="215" t="n">
        <v>37036.875</v>
      </c>
    </row>
    <row r="2049" customFormat="false" ht="12.75" hidden="false" customHeight="false" outlineLevel="0" collapsed="false">
      <c r="A2049" s="208" t="str">
        <f aca="false">B2049&amp;" "&amp;C2049&amp;" "&amp;D2049</f>
        <v> Natural Gas Physical</v>
      </c>
      <c r="B2049" s="208" t="str">
        <f aca="false">IF((LEFT(N2049,2)="US"),"US","")</f>
        <v/>
      </c>
      <c r="C2049" s="208" t="str">
        <f aca="false">M2049</f>
        <v>Natural Gas</v>
      </c>
      <c r="D2049" s="208" t="str">
        <f aca="false">IF(ISNUMBER(FIND("Phy",N2049))=TRUE(),"Physical","Financial")</f>
        <v>Physical</v>
      </c>
      <c r="E2049" s="208" t="n">
        <f aca="false">IF(VLOOKUP(S2049,'DD-Lookup'!$J$6:$L$50,3,FALSE())="Monthly",(YEAR(AC2049)-YEAR(AB2049))*12+MONTH(AC2049)-MONTH(AB2049)+1,(AC2049-AB2049+1))</f>
        <v>1</v>
      </c>
      <c r="F2049" s="239" t="n">
        <f aca="false">E2049*SUM(P2049:Q2049)</f>
        <v>6872</v>
      </c>
      <c r="G2049" s="214" t="n">
        <v>1290420</v>
      </c>
      <c r="H2049" s="215" t="n">
        <v>37035.3703356482</v>
      </c>
      <c r="I2049" s="0" t="s">
        <v>1694</v>
      </c>
      <c r="M2049" s="0" t="s">
        <v>858</v>
      </c>
      <c r="N2049" s="0" t="s">
        <v>1334</v>
      </c>
      <c r="O2049" s="0" t="s">
        <v>1335</v>
      </c>
      <c r="P2049" s="216" t="n">
        <v>6872</v>
      </c>
      <c r="S2049" s="0" t="s">
        <v>1026</v>
      </c>
      <c r="T2049" s="0" t="s">
        <v>784</v>
      </c>
      <c r="U2049" s="218" t="n">
        <v>4.36</v>
      </c>
      <c r="V2049" s="0" t="s">
        <v>2424</v>
      </c>
      <c r="W2049" s="0" t="s">
        <v>1337</v>
      </c>
      <c r="X2049" s="0" t="s">
        <v>1338</v>
      </c>
      <c r="Y2049" s="0" t="s">
        <v>1310</v>
      </c>
      <c r="Z2049" s="0" t="s">
        <v>571</v>
      </c>
      <c r="AA2049" s="0" t="n">
        <v>807867</v>
      </c>
      <c r="AB2049" s="215" t="n">
        <v>37036.875</v>
      </c>
      <c r="AC2049" s="215" t="n">
        <v>37036.875</v>
      </c>
    </row>
    <row r="2050" customFormat="false" ht="12.75" hidden="false" customHeight="false" outlineLevel="0" collapsed="false">
      <c r="A2050" s="208" t="str">
        <f aca="false">B2050&amp;" "&amp;C2050&amp;" "&amp;D2050</f>
        <v>US Natural Gas Physical</v>
      </c>
      <c r="B2050" s="208" t="str">
        <f aca="false">IF((LEFT(N2050,2)="US"),"US","")</f>
        <v>US</v>
      </c>
      <c r="C2050" s="208" t="str">
        <f aca="false">M2050</f>
        <v>Natural Gas</v>
      </c>
      <c r="D2050" s="208" t="str">
        <f aca="false">IF(ISNUMBER(FIND("Phy",N2050))=TRUE(),"Physical","Financial")</f>
        <v>Physical</v>
      </c>
      <c r="E2050" s="208" t="n">
        <f aca="false">IF(VLOOKUP(S2050,'DD-Lookup'!$J$6:$L$50,3,FALSE())="Monthly",(YEAR(AC2050)-YEAR(AB2050))*12+MONTH(AC2050)-MONTH(AB2050)+1,(AC2050-AB2050+1))</f>
        <v>1</v>
      </c>
      <c r="F2050" s="239" t="n">
        <f aca="false">E2050*SUM(P2050:Q2050)</f>
        <v>5000</v>
      </c>
      <c r="G2050" s="214" t="n">
        <v>1290423</v>
      </c>
      <c r="H2050" s="215" t="n">
        <v>37035.3703472222</v>
      </c>
      <c r="I2050" s="0" t="s">
        <v>1600</v>
      </c>
      <c r="M2050" s="0" t="s">
        <v>858</v>
      </c>
      <c r="N2050" s="0" t="s">
        <v>1305</v>
      </c>
      <c r="O2050" s="0" t="s">
        <v>1418</v>
      </c>
      <c r="P2050" s="216" t="n">
        <v>5000</v>
      </c>
      <c r="S2050" s="0" t="s">
        <v>1026</v>
      </c>
      <c r="T2050" s="0" t="s">
        <v>784</v>
      </c>
      <c r="U2050" s="218" t="n">
        <v>4.505</v>
      </c>
      <c r="V2050" s="0" t="s">
        <v>2417</v>
      </c>
      <c r="W2050" s="0" t="s">
        <v>1388</v>
      </c>
      <c r="X2050" s="0" t="s">
        <v>1389</v>
      </c>
      <c r="Y2050" s="0" t="s">
        <v>1310</v>
      </c>
      <c r="Z2050" s="0" t="s">
        <v>571</v>
      </c>
      <c r="AA2050" s="0" t="n">
        <v>807869</v>
      </c>
      <c r="AB2050" s="215" t="n">
        <v>37036.875</v>
      </c>
      <c r="AC2050" s="215" t="n">
        <v>37036.875</v>
      </c>
    </row>
    <row r="2051" customFormat="false" ht="12.75" hidden="false" customHeight="false" outlineLevel="0" collapsed="false">
      <c r="A2051" s="208" t="str">
        <f aca="false">B2051&amp;" "&amp;C2051&amp;" "&amp;D2051</f>
        <v>US Natural Gas Physical</v>
      </c>
      <c r="B2051" s="208" t="str">
        <f aca="false">IF((LEFT(N2051,2)="US"),"US","")</f>
        <v>US</v>
      </c>
      <c r="C2051" s="208" t="str">
        <f aca="false">M2051</f>
        <v>Natural Gas</v>
      </c>
      <c r="D2051" s="208" t="str">
        <f aca="false">IF(ISNUMBER(FIND("Phy",N2051))=TRUE(),"Physical","Financial")</f>
        <v>Physical</v>
      </c>
      <c r="E2051" s="208" t="n">
        <f aca="false">IF(VLOOKUP(S2051,'DD-Lookup'!$J$6:$L$50,3,FALSE())="Monthly",(YEAR(AC2051)-YEAR(AB2051))*12+MONTH(AC2051)-MONTH(AB2051)+1,(AC2051-AB2051+1))</f>
        <v>1</v>
      </c>
      <c r="F2051" s="239" t="n">
        <f aca="false">E2051*SUM(P2051:Q2051)</f>
        <v>10000</v>
      </c>
      <c r="G2051" s="214" t="n">
        <v>1290424</v>
      </c>
      <c r="H2051" s="215" t="n">
        <v>37035.3703703704</v>
      </c>
      <c r="I2051" s="0" t="s">
        <v>600</v>
      </c>
      <c r="M2051" s="0" t="s">
        <v>858</v>
      </c>
      <c r="N2051" s="0" t="s">
        <v>1305</v>
      </c>
      <c r="O2051" s="0" t="s">
        <v>1566</v>
      </c>
      <c r="Q2051" s="216" t="n">
        <v>10000</v>
      </c>
      <c r="S2051" s="0" t="s">
        <v>1026</v>
      </c>
      <c r="T2051" s="0" t="s">
        <v>784</v>
      </c>
      <c r="U2051" s="218" t="n">
        <v>12.7</v>
      </c>
      <c r="V2051" s="0" t="s">
        <v>2081</v>
      </c>
      <c r="W2051" s="0" t="s">
        <v>1559</v>
      </c>
      <c r="X2051" s="0" t="s">
        <v>1535</v>
      </c>
      <c r="Y2051" s="0" t="s">
        <v>1310</v>
      </c>
      <c r="Z2051" s="0" t="s">
        <v>571</v>
      </c>
      <c r="AA2051" s="0" t="n">
        <v>807870</v>
      </c>
      <c r="AB2051" s="215" t="n">
        <v>37036.875</v>
      </c>
      <c r="AC2051" s="215" t="n">
        <v>37036.875</v>
      </c>
    </row>
    <row r="2052" customFormat="false" ht="12.75" hidden="false" customHeight="false" outlineLevel="0" collapsed="false">
      <c r="A2052" s="208" t="str">
        <f aca="false">B2052&amp;" "&amp;C2052&amp;" "&amp;D2052</f>
        <v>US Natural Gas Physical</v>
      </c>
      <c r="B2052" s="208" t="str">
        <f aca="false">IF((LEFT(N2052,2)="US"),"US","")</f>
        <v>US</v>
      </c>
      <c r="C2052" s="208" t="str">
        <f aca="false">M2052</f>
        <v>Natural Gas</v>
      </c>
      <c r="D2052" s="208" t="str">
        <f aca="false">IF(ISNUMBER(FIND("Phy",N2052))=TRUE(),"Physical","Financial")</f>
        <v>Physical</v>
      </c>
      <c r="E2052" s="208" t="n">
        <f aca="false">IF(VLOOKUP(S2052,'DD-Lookup'!$J$6:$L$50,3,FALSE())="Monthly",(YEAR(AC2052)-YEAR(AB2052))*12+MONTH(AC2052)-MONTH(AB2052)+1,(AC2052-AB2052+1))</f>
        <v>1</v>
      </c>
      <c r="F2052" s="239" t="n">
        <f aca="false">E2052*SUM(P2052:Q2052)</f>
        <v>10000</v>
      </c>
      <c r="G2052" s="214" t="n">
        <v>1290425</v>
      </c>
      <c r="H2052" s="215" t="n">
        <v>37035.3703819444</v>
      </c>
      <c r="I2052" s="0" t="s">
        <v>1500</v>
      </c>
      <c r="M2052" s="0" t="s">
        <v>858</v>
      </c>
      <c r="N2052" s="0" t="s">
        <v>1305</v>
      </c>
      <c r="O2052" s="0" t="s">
        <v>1577</v>
      </c>
      <c r="P2052" s="216" t="n">
        <v>10000</v>
      </c>
      <c r="S2052" s="0" t="s">
        <v>1026</v>
      </c>
      <c r="T2052" s="0" t="s">
        <v>784</v>
      </c>
      <c r="U2052" s="218" t="n">
        <v>7.4</v>
      </c>
      <c r="V2052" s="0" t="s">
        <v>1586</v>
      </c>
      <c r="W2052" s="0" t="s">
        <v>1579</v>
      </c>
      <c r="X2052" s="0" t="s">
        <v>1535</v>
      </c>
      <c r="Y2052" s="0" t="s">
        <v>1310</v>
      </c>
      <c r="Z2052" s="0" t="s">
        <v>571</v>
      </c>
      <c r="AA2052" s="0" t="n">
        <v>807871</v>
      </c>
      <c r="AB2052" s="215" t="n">
        <v>37036.875</v>
      </c>
      <c r="AC2052" s="215" t="n">
        <v>37036.875</v>
      </c>
    </row>
    <row r="2053" customFormat="false" ht="12.75" hidden="false" customHeight="false" outlineLevel="0" collapsed="false">
      <c r="A2053" s="208" t="str">
        <f aca="false">B2053&amp;" "&amp;C2053&amp;" "&amp;D2053</f>
        <v>US Natural Gas Physical</v>
      </c>
      <c r="B2053" s="208" t="str">
        <f aca="false">IF((LEFT(N2053,2)="US"),"US","")</f>
        <v>US</v>
      </c>
      <c r="C2053" s="208" t="str">
        <f aca="false">M2053</f>
        <v>Natural Gas</v>
      </c>
      <c r="D2053" s="208" t="str">
        <f aca="false">IF(ISNUMBER(FIND("Phy",N2053))=TRUE(),"Physical","Financial")</f>
        <v>Physical</v>
      </c>
      <c r="E2053" s="208" t="n">
        <f aca="false">IF(VLOOKUP(S2053,'DD-Lookup'!$J$6:$L$50,3,FALSE())="Monthly",(YEAR(AC2053)-YEAR(AB2053))*12+MONTH(AC2053)-MONTH(AB2053)+1,(AC2053-AB2053+1))</f>
        <v>1</v>
      </c>
      <c r="F2053" s="239" t="n">
        <f aca="false">E2053*SUM(P2053:Q2053)</f>
        <v>10000</v>
      </c>
      <c r="G2053" s="214" t="n">
        <v>1290426</v>
      </c>
      <c r="H2053" s="215" t="n">
        <v>37035.3704398148</v>
      </c>
      <c r="I2053" s="0" t="s">
        <v>1115</v>
      </c>
      <c r="M2053" s="0" t="s">
        <v>858</v>
      </c>
      <c r="N2053" s="0" t="s">
        <v>1305</v>
      </c>
      <c r="O2053" s="0" t="s">
        <v>1557</v>
      </c>
      <c r="P2053" s="216" t="n">
        <v>10000</v>
      </c>
      <c r="S2053" s="0" t="s">
        <v>1026</v>
      </c>
      <c r="T2053" s="0" t="s">
        <v>784</v>
      </c>
      <c r="U2053" s="218" t="n">
        <v>12.65</v>
      </c>
      <c r="V2053" s="0" t="s">
        <v>2193</v>
      </c>
      <c r="W2053" s="0" t="s">
        <v>1559</v>
      </c>
      <c r="X2053" s="0" t="s">
        <v>1535</v>
      </c>
      <c r="Y2053" s="0" t="s">
        <v>1310</v>
      </c>
      <c r="Z2053" s="0" t="s">
        <v>571</v>
      </c>
      <c r="AA2053" s="0" t="n">
        <v>807872</v>
      </c>
      <c r="AB2053" s="215" t="n">
        <v>37036.875</v>
      </c>
      <c r="AC2053" s="215" t="n">
        <v>37036.875</v>
      </c>
    </row>
    <row r="2054" customFormat="false" ht="12.75" hidden="false" customHeight="false" outlineLevel="0" collapsed="false">
      <c r="A2054" s="208" t="str">
        <f aca="false">B2054&amp;" "&amp;C2054&amp;" "&amp;D2054</f>
        <v>US Natural Gas Physical</v>
      </c>
      <c r="B2054" s="208" t="str">
        <f aca="false">IF((LEFT(N2054,2)="US"),"US","")</f>
        <v>US</v>
      </c>
      <c r="C2054" s="208" t="str">
        <f aca="false">M2054</f>
        <v>Natural Gas</v>
      </c>
      <c r="D2054" s="208" t="str">
        <f aca="false">IF(ISNUMBER(FIND("Phy",N2054))=TRUE(),"Physical","Financial")</f>
        <v>Physical</v>
      </c>
      <c r="E2054" s="208" t="n">
        <f aca="false">IF(VLOOKUP(S2054,'DD-Lookup'!$J$6:$L$50,3,FALSE())="Monthly",(YEAR(AC2054)-YEAR(AB2054))*12+MONTH(AC2054)-MONTH(AB2054)+1,(AC2054-AB2054+1))</f>
        <v>1</v>
      </c>
      <c r="F2054" s="239" t="n">
        <f aca="false">E2054*SUM(P2054:Q2054)</f>
        <v>10000</v>
      </c>
      <c r="G2054" s="214" t="n">
        <v>1290427</v>
      </c>
      <c r="H2054" s="215" t="n">
        <v>37035.370462963</v>
      </c>
      <c r="I2054" s="0" t="s">
        <v>1183</v>
      </c>
      <c r="M2054" s="0" t="s">
        <v>858</v>
      </c>
      <c r="N2054" s="0" t="s">
        <v>1305</v>
      </c>
      <c r="O2054" s="0" t="s">
        <v>1306</v>
      </c>
      <c r="Q2054" s="216" t="n">
        <v>10000</v>
      </c>
      <c r="S2054" s="0" t="s">
        <v>1026</v>
      </c>
      <c r="T2054" s="0" t="s">
        <v>784</v>
      </c>
      <c r="U2054" s="218" t="n">
        <v>4.2001</v>
      </c>
      <c r="V2054" s="0" t="s">
        <v>2425</v>
      </c>
      <c r="W2054" s="0" t="s">
        <v>1308</v>
      </c>
      <c r="X2054" s="0" t="s">
        <v>1309</v>
      </c>
      <c r="Y2054" s="0" t="s">
        <v>1310</v>
      </c>
      <c r="Z2054" s="0" t="s">
        <v>571</v>
      </c>
      <c r="AA2054" s="0" t="n">
        <v>807874</v>
      </c>
      <c r="AB2054" s="215" t="n">
        <v>37036.875</v>
      </c>
      <c r="AC2054" s="215" t="n">
        <v>37036.875</v>
      </c>
    </row>
    <row r="2055" customFormat="false" ht="12.75" hidden="false" customHeight="false" outlineLevel="0" collapsed="false">
      <c r="A2055" s="208" t="str">
        <f aca="false">B2055&amp;" "&amp;C2055&amp;" "&amp;D2055</f>
        <v> Natural Gas Physical</v>
      </c>
      <c r="B2055" s="208" t="str">
        <f aca="false">IF((LEFT(N2055,2)="US"),"US","")</f>
        <v/>
      </c>
      <c r="C2055" s="208" t="str">
        <f aca="false">M2055</f>
        <v>Natural Gas</v>
      </c>
      <c r="D2055" s="208" t="str">
        <f aca="false">IF(ISNUMBER(FIND("Phy",N2055))=TRUE(),"Physical","Financial")</f>
        <v>Physical</v>
      </c>
      <c r="E2055" s="208" t="n">
        <f aca="false">IF(VLOOKUP(S2055,'DD-Lookup'!$J$6:$L$50,3,FALSE())="Monthly",(YEAR(AC2055)-YEAR(AB2055))*12+MONTH(AC2055)-MONTH(AB2055)+1,(AC2055-AB2055+1))</f>
        <v>1</v>
      </c>
      <c r="F2055" s="239" t="n">
        <f aca="false">E2055*SUM(P2055:Q2055)</f>
        <v>5000</v>
      </c>
      <c r="G2055" s="214" t="n">
        <v>1290430</v>
      </c>
      <c r="H2055" s="215" t="n">
        <v>37035.370474537</v>
      </c>
      <c r="I2055" s="0" t="s">
        <v>2426</v>
      </c>
      <c r="M2055" s="0" t="s">
        <v>858</v>
      </c>
      <c r="N2055" s="0" t="s">
        <v>2171</v>
      </c>
      <c r="O2055" s="0" t="s">
        <v>2223</v>
      </c>
      <c r="P2055" s="216" t="n">
        <v>5000</v>
      </c>
      <c r="S2055" s="0" t="s">
        <v>279</v>
      </c>
      <c r="T2055" s="0" t="s">
        <v>2173</v>
      </c>
      <c r="U2055" s="218" t="n">
        <v>5.65</v>
      </c>
      <c r="V2055" s="0" t="s">
        <v>2427</v>
      </c>
      <c r="W2055" s="0" t="s">
        <v>2225</v>
      </c>
      <c r="X2055" s="0" t="s">
        <v>2176</v>
      </c>
      <c r="Y2055" s="0" t="s">
        <v>1310</v>
      </c>
      <c r="Z2055" s="0" t="s">
        <v>628</v>
      </c>
      <c r="AA2055" s="0" t="n">
        <v>807877</v>
      </c>
      <c r="AB2055" s="215" t="n">
        <v>37035.875</v>
      </c>
      <c r="AC2055" s="215" t="n">
        <v>37035.875</v>
      </c>
    </row>
    <row r="2056" customFormat="false" ht="12.75" hidden="false" customHeight="false" outlineLevel="0" collapsed="false">
      <c r="A2056" s="208" t="str">
        <f aca="false">B2056&amp;" "&amp;C2056&amp;" "&amp;D2056</f>
        <v> Natural Gas Physical</v>
      </c>
      <c r="B2056" s="208" t="str">
        <f aca="false">IF((LEFT(N2056,2)="US"),"US","")</f>
        <v/>
      </c>
      <c r="C2056" s="208" t="str">
        <f aca="false">M2056</f>
        <v>Natural Gas</v>
      </c>
      <c r="D2056" s="208" t="str">
        <f aca="false">IF(ISNUMBER(FIND("Phy",N2056))=TRUE(),"Physical","Financial")</f>
        <v>Physical</v>
      </c>
      <c r="E2056" s="208" t="n">
        <f aca="false">IF(VLOOKUP(S2056,'DD-Lookup'!$J$6:$L$50,3,FALSE())="Monthly",(YEAR(AC2056)-YEAR(AB2056))*12+MONTH(AC2056)-MONTH(AB2056)+1,(AC2056-AB2056+1))</f>
        <v>1</v>
      </c>
      <c r="F2056" s="239" t="n">
        <f aca="false">E2056*SUM(P2056:Q2056)</f>
        <v>10000</v>
      </c>
      <c r="G2056" s="214" t="n">
        <v>1290429</v>
      </c>
      <c r="H2056" s="215" t="n">
        <v>37035.370474537</v>
      </c>
      <c r="I2056" s="0" t="s">
        <v>1694</v>
      </c>
      <c r="M2056" s="0" t="s">
        <v>858</v>
      </c>
      <c r="N2056" s="0" t="s">
        <v>1334</v>
      </c>
      <c r="O2056" s="0" t="s">
        <v>1335</v>
      </c>
      <c r="P2056" s="216" t="n">
        <v>10000</v>
      </c>
      <c r="S2056" s="0" t="s">
        <v>1026</v>
      </c>
      <c r="T2056" s="0" t="s">
        <v>784</v>
      </c>
      <c r="U2056" s="218" t="n">
        <v>4.345</v>
      </c>
      <c r="V2056" s="0" t="s">
        <v>2424</v>
      </c>
      <c r="W2056" s="0" t="s">
        <v>1337</v>
      </c>
      <c r="X2056" s="0" t="s">
        <v>1338</v>
      </c>
      <c r="Y2056" s="0" t="s">
        <v>1310</v>
      </c>
      <c r="Z2056" s="0" t="s">
        <v>571</v>
      </c>
      <c r="AA2056" s="0" t="n">
        <v>807876</v>
      </c>
      <c r="AB2056" s="215" t="n">
        <v>37036.875</v>
      </c>
      <c r="AC2056" s="215" t="n">
        <v>37036.875</v>
      </c>
    </row>
    <row r="2057" customFormat="false" ht="12.75" hidden="false" customHeight="false" outlineLevel="0" collapsed="false">
      <c r="A2057" s="208" t="str">
        <f aca="false">B2057&amp;" "&amp;C2057&amp;" "&amp;D2057</f>
        <v>US Natural Gas Physical</v>
      </c>
      <c r="B2057" s="208" t="str">
        <f aca="false">IF((LEFT(N2057,2)="US"),"US","")</f>
        <v>US</v>
      </c>
      <c r="C2057" s="208" t="str">
        <f aca="false">M2057</f>
        <v>Natural Gas</v>
      </c>
      <c r="D2057" s="208" t="str">
        <f aca="false">IF(ISNUMBER(FIND("Phy",N2057))=TRUE(),"Physical","Financial")</f>
        <v>Physical</v>
      </c>
      <c r="E2057" s="208" t="n">
        <f aca="false">IF(VLOOKUP(S2057,'DD-Lookup'!$J$6:$L$50,3,FALSE())="Monthly",(YEAR(AC2057)-YEAR(AB2057))*12+MONTH(AC2057)-MONTH(AB2057)+1,(AC2057-AB2057+1))</f>
        <v>1</v>
      </c>
      <c r="F2057" s="239" t="n">
        <f aca="false">E2057*SUM(P2057:Q2057)</f>
        <v>10000</v>
      </c>
      <c r="G2057" s="214" t="n">
        <v>1290428</v>
      </c>
      <c r="H2057" s="215" t="n">
        <v>37035.370474537</v>
      </c>
      <c r="I2057" s="0" t="s">
        <v>1471</v>
      </c>
      <c r="M2057" s="0" t="s">
        <v>858</v>
      </c>
      <c r="N2057" s="0" t="s">
        <v>1305</v>
      </c>
      <c r="O2057" s="0" t="s">
        <v>1491</v>
      </c>
      <c r="P2057" s="216" t="n">
        <v>10000</v>
      </c>
      <c r="S2057" s="0" t="s">
        <v>1026</v>
      </c>
      <c r="T2057" s="0" t="s">
        <v>784</v>
      </c>
      <c r="U2057" s="218" t="n">
        <v>4.335</v>
      </c>
      <c r="V2057" s="0" t="s">
        <v>1472</v>
      </c>
      <c r="W2057" s="0" t="s">
        <v>1493</v>
      </c>
      <c r="X2057" s="0" t="s">
        <v>1494</v>
      </c>
      <c r="Y2057" s="0" t="s">
        <v>1310</v>
      </c>
      <c r="Z2057" s="0" t="s">
        <v>571</v>
      </c>
      <c r="AA2057" s="0" t="n">
        <v>807875</v>
      </c>
      <c r="AB2057" s="215" t="n">
        <v>37036.875</v>
      </c>
      <c r="AC2057" s="215" t="n">
        <v>37036.875</v>
      </c>
    </row>
    <row r="2058" customFormat="false" ht="12.75" hidden="false" customHeight="false" outlineLevel="0" collapsed="false">
      <c r="A2058" s="208" t="str">
        <f aca="false">B2058&amp;" "&amp;C2058&amp;" "&amp;D2058</f>
        <v> Natural Gas Physical</v>
      </c>
      <c r="B2058" s="208" t="str">
        <f aca="false">IF((LEFT(N2058,2)="US"),"US","")</f>
        <v/>
      </c>
      <c r="C2058" s="208" t="str">
        <f aca="false">M2058</f>
        <v>Natural Gas</v>
      </c>
      <c r="D2058" s="208" t="str">
        <f aca="false">IF(ISNUMBER(FIND("Phy",N2058))=TRUE(),"Physical","Financial")</f>
        <v>Physical</v>
      </c>
      <c r="E2058" s="208" t="n">
        <f aca="false">IF(VLOOKUP(S2058,'DD-Lookup'!$J$6:$L$50,3,FALSE())="Monthly",(YEAR(AC2058)-YEAR(AB2058))*12+MONTH(AC2058)-MONTH(AB2058)+1,(AC2058-AB2058+1))</f>
        <v>1</v>
      </c>
      <c r="F2058" s="239" t="n">
        <f aca="false">E2058*SUM(P2058:Q2058)</f>
        <v>5000</v>
      </c>
      <c r="G2058" s="214" t="n">
        <v>1290433</v>
      </c>
      <c r="H2058" s="215" t="n">
        <v>37035.3705092593</v>
      </c>
      <c r="I2058" s="0" t="s">
        <v>2315</v>
      </c>
      <c r="M2058" s="0" t="s">
        <v>858</v>
      </c>
      <c r="N2058" s="0" t="s">
        <v>2171</v>
      </c>
      <c r="O2058" s="0" t="s">
        <v>2316</v>
      </c>
      <c r="Q2058" s="216" t="n">
        <v>5000</v>
      </c>
      <c r="S2058" s="0" t="s">
        <v>1026</v>
      </c>
      <c r="T2058" s="0" t="s">
        <v>784</v>
      </c>
      <c r="U2058" s="218" t="n">
        <v>4</v>
      </c>
      <c r="V2058" s="0" t="s">
        <v>2317</v>
      </c>
      <c r="W2058" s="0" t="s">
        <v>2318</v>
      </c>
      <c r="X2058" s="0" t="s">
        <v>2319</v>
      </c>
      <c r="Y2058" s="0" t="s">
        <v>1310</v>
      </c>
      <c r="Z2058" s="0" t="s">
        <v>628</v>
      </c>
      <c r="AA2058" s="0" t="n">
        <v>807879</v>
      </c>
      <c r="AB2058" s="215" t="n">
        <v>37036.875</v>
      </c>
      <c r="AC2058" s="215" t="n">
        <v>37036.875</v>
      </c>
    </row>
    <row r="2059" customFormat="false" ht="12.75" hidden="false" customHeight="false" outlineLevel="0" collapsed="false">
      <c r="A2059" s="208" t="str">
        <f aca="false">B2059&amp;" "&amp;C2059&amp;" "&amp;D2059</f>
        <v>US Natural Gas Physical</v>
      </c>
      <c r="B2059" s="208" t="str">
        <f aca="false">IF((LEFT(N2059,2)="US"),"US","")</f>
        <v>US</v>
      </c>
      <c r="C2059" s="208" t="str">
        <f aca="false">M2059</f>
        <v>Natural Gas</v>
      </c>
      <c r="D2059" s="208" t="str">
        <f aca="false">IF(ISNUMBER(FIND("Phy",N2059))=TRUE(),"Physical","Financial")</f>
        <v>Physical</v>
      </c>
      <c r="E2059" s="208" t="n">
        <f aca="false">IF(VLOOKUP(S2059,'DD-Lookup'!$J$6:$L$50,3,FALSE())="Monthly",(YEAR(AC2059)-YEAR(AB2059))*12+MONTH(AC2059)-MONTH(AB2059)+1,(AC2059-AB2059+1))</f>
        <v>1</v>
      </c>
      <c r="F2059" s="239" t="n">
        <f aca="false">E2059*SUM(P2059:Q2059)</f>
        <v>10000</v>
      </c>
      <c r="G2059" s="214" t="n">
        <v>1290434</v>
      </c>
      <c r="H2059" s="215" t="n">
        <v>37035.3705092593</v>
      </c>
      <c r="I2059" s="0" t="s">
        <v>1115</v>
      </c>
      <c r="M2059" s="0" t="s">
        <v>858</v>
      </c>
      <c r="N2059" s="0" t="s">
        <v>1305</v>
      </c>
      <c r="O2059" s="0" t="s">
        <v>1566</v>
      </c>
      <c r="P2059" s="216" t="n">
        <v>10000</v>
      </c>
      <c r="S2059" s="0" t="s">
        <v>1026</v>
      </c>
      <c r="T2059" s="0" t="s">
        <v>784</v>
      </c>
      <c r="U2059" s="218" t="n">
        <v>12.625</v>
      </c>
      <c r="V2059" s="0" t="s">
        <v>2193</v>
      </c>
      <c r="W2059" s="0" t="s">
        <v>1559</v>
      </c>
      <c r="X2059" s="0" t="s">
        <v>1535</v>
      </c>
      <c r="Y2059" s="0" t="s">
        <v>1310</v>
      </c>
      <c r="Z2059" s="0" t="s">
        <v>571</v>
      </c>
      <c r="AA2059" s="0" t="n">
        <v>807878</v>
      </c>
      <c r="AB2059" s="215" t="n">
        <v>37036.875</v>
      </c>
      <c r="AC2059" s="215" t="n">
        <v>37036.875</v>
      </c>
    </row>
    <row r="2060" customFormat="false" ht="12.75" hidden="false" customHeight="false" outlineLevel="0" collapsed="false">
      <c r="A2060" s="208" t="str">
        <f aca="false">B2060&amp;" "&amp;C2060&amp;" "&amp;D2060</f>
        <v>US Natural Gas Physical</v>
      </c>
      <c r="B2060" s="208" t="str">
        <f aca="false">IF((LEFT(N2060,2)="US"),"US","")</f>
        <v>US</v>
      </c>
      <c r="C2060" s="208" t="str">
        <f aca="false">M2060</f>
        <v>Natural Gas</v>
      </c>
      <c r="D2060" s="208" t="str">
        <f aca="false">IF(ISNUMBER(FIND("Phy",N2060))=TRUE(),"Physical","Financial")</f>
        <v>Physical</v>
      </c>
      <c r="E2060" s="208" t="n">
        <f aca="false">IF(VLOOKUP(S2060,'DD-Lookup'!$J$6:$L$50,3,FALSE())="Monthly",(YEAR(AC2060)-YEAR(AB2060))*12+MONTH(AC2060)-MONTH(AB2060)+1,(AC2060-AB2060+1))</f>
        <v>1</v>
      </c>
      <c r="F2060" s="239" t="n">
        <f aca="false">E2060*SUM(P2060:Q2060)</f>
        <v>8850</v>
      </c>
      <c r="G2060" s="214" t="n">
        <v>1290435</v>
      </c>
      <c r="H2060" s="215" t="n">
        <v>37035.3705324074</v>
      </c>
      <c r="I2060" s="0" t="s">
        <v>1073</v>
      </c>
      <c r="M2060" s="0" t="s">
        <v>858</v>
      </c>
      <c r="N2060" s="0" t="s">
        <v>1305</v>
      </c>
      <c r="O2060" s="0" t="s">
        <v>1625</v>
      </c>
      <c r="P2060" s="216" t="n">
        <v>8850</v>
      </c>
      <c r="S2060" s="0" t="s">
        <v>1026</v>
      </c>
      <c r="T2060" s="0" t="s">
        <v>784</v>
      </c>
      <c r="U2060" s="218" t="n">
        <v>4.095</v>
      </c>
      <c r="V2060" s="0" t="s">
        <v>1717</v>
      </c>
      <c r="W2060" s="0" t="s">
        <v>1422</v>
      </c>
      <c r="X2060" s="0" t="s">
        <v>1423</v>
      </c>
      <c r="Y2060" s="0" t="s">
        <v>1310</v>
      </c>
      <c r="Z2060" s="0" t="s">
        <v>571</v>
      </c>
      <c r="AA2060" s="0" t="n">
        <v>807880</v>
      </c>
      <c r="AB2060" s="215" t="n">
        <v>37036.875</v>
      </c>
      <c r="AC2060" s="215" t="n">
        <v>37036.875</v>
      </c>
    </row>
    <row r="2061" customFormat="false" ht="12.75" hidden="false" customHeight="false" outlineLevel="0" collapsed="false">
      <c r="A2061" s="208" t="str">
        <f aca="false">B2061&amp;" "&amp;C2061&amp;" "&amp;D2061</f>
        <v>US Natural Gas Physical</v>
      </c>
      <c r="B2061" s="208" t="str">
        <f aca="false">IF((LEFT(N2061,2)="US"),"US","")</f>
        <v>US</v>
      </c>
      <c r="C2061" s="208" t="str">
        <f aca="false">M2061</f>
        <v>Natural Gas</v>
      </c>
      <c r="D2061" s="208" t="str">
        <f aca="false">IF(ISNUMBER(FIND("Phy",N2061))=TRUE(),"Physical","Financial")</f>
        <v>Physical</v>
      </c>
      <c r="E2061" s="208" t="n">
        <f aca="false">IF(VLOOKUP(S2061,'DD-Lookup'!$J$6:$L$50,3,FALSE())="Monthly",(YEAR(AC2061)-YEAR(AB2061))*12+MONTH(AC2061)-MONTH(AB2061)+1,(AC2061-AB2061+1))</f>
        <v>1</v>
      </c>
      <c r="F2061" s="239" t="n">
        <f aca="false">E2061*SUM(P2061:Q2061)</f>
        <v>350</v>
      </c>
      <c r="G2061" s="214" t="n">
        <v>1290436</v>
      </c>
      <c r="H2061" s="215" t="n">
        <v>37035.3705439815</v>
      </c>
      <c r="I2061" s="0" t="s">
        <v>1930</v>
      </c>
      <c r="M2061" s="0" t="s">
        <v>858</v>
      </c>
      <c r="N2061" s="0" t="s">
        <v>1305</v>
      </c>
      <c r="O2061" s="0" t="s">
        <v>1638</v>
      </c>
      <c r="P2061" s="216" t="n">
        <v>350</v>
      </c>
      <c r="S2061" s="0" t="s">
        <v>1026</v>
      </c>
      <c r="T2061" s="0" t="s">
        <v>784</v>
      </c>
      <c r="U2061" s="218" t="n">
        <v>4.03</v>
      </c>
      <c r="V2061" s="0" t="s">
        <v>2335</v>
      </c>
      <c r="W2061" s="0" t="s">
        <v>1422</v>
      </c>
      <c r="X2061" s="0" t="s">
        <v>1639</v>
      </c>
      <c r="Y2061" s="0" t="s">
        <v>1310</v>
      </c>
      <c r="Z2061" s="0" t="s">
        <v>571</v>
      </c>
      <c r="AA2061" s="0" t="n">
        <v>807881</v>
      </c>
      <c r="AB2061" s="215" t="n">
        <v>37036.875</v>
      </c>
      <c r="AC2061" s="215" t="n">
        <v>37036.875</v>
      </c>
    </row>
    <row r="2062" customFormat="false" ht="12.75" hidden="false" customHeight="false" outlineLevel="0" collapsed="false">
      <c r="A2062" s="208" t="str">
        <f aca="false">B2062&amp;" "&amp;C2062&amp;" "&amp;D2062</f>
        <v>US Natural Gas Physical</v>
      </c>
      <c r="B2062" s="208" t="str">
        <f aca="false">IF((LEFT(N2062,2)="US"),"US","")</f>
        <v>US</v>
      </c>
      <c r="C2062" s="208" t="str">
        <f aca="false">M2062</f>
        <v>Natural Gas</v>
      </c>
      <c r="D2062" s="208" t="str">
        <f aca="false">IF(ISNUMBER(FIND("Phy",N2062))=TRUE(),"Physical","Financial")</f>
        <v>Physical</v>
      </c>
      <c r="E2062" s="208" t="n">
        <f aca="false">IF(VLOOKUP(S2062,'DD-Lookup'!$J$6:$L$50,3,FALSE())="Monthly",(YEAR(AC2062)-YEAR(AB2062))*12+MONTH(AC2062)-MONTH(AB2062)+1,(AC2062-AB2062+1))</f>
        <v>30</v>
      </c>
      <c r="F2062" s="239" t="n">
        <f aca="false">E2062*SUM(P2062:Q2062)</f>
        <v>150000</v>
      </c>
      <c r="G2062" s="214" t="n">
        <v>1290438</v>
      </c>
      <c r="H2062" s="215" t="n">
        <v>37035.3705787037</v>
      </c>
      <c r="I2062" s="0" t="s">
        <v>2097</v>
      </c>
      <c r="M2062" s="0" t="s">
        <v>858</v>
      </c>
      <c r="N2062" s="0" t="s">
        <v>1305</v>
      </c>
      <c r="O2062" s="0" t="s">
        <v>1804</v>
      </c>
      <c r="Q2062" s="216" t="n">
        <v>5000</v>
      </c>
      <c r="S2062" s="0" t="s">
        <v>1026</v>
      </c>
      <c r="T2062" s="0" t="s">
        <v>784</v>
      </c>
      <c r="U2062" s="218" t="n">
        <v>2.89</v>
      </c>
      <c r="V2062" s="0" t="s">
        <v>2098</v>
      </c>
      <c r="W2062" s="0" t="s">
        <v>1758</v>
      </c>
      <c r="X2062" s="0" t="s">
        <v>1535</v>
      </c>
      <c r="Y2062" s="0" t="s">
        <v>1310</v>
      </c>
      <c r="Z2062" s="0" t="s">
        <v>571</v>
      </c>
      <c r="AA2062" s="0" t="s">
        <v>2428</v>
      </c>
      <c r="AB2062" s="215" t="n">
        <v>37043.875</v>
      </c>
      <c r="AC2062" s="215" t="n">
        <v>37072.875</v>
      </c>
    </row>
    <row r="2063" customFormat="false" ht="12.75" hidden="false" customHeight="false" outlineLevel="0" collapsed="false">
      <c r="A2063" s="208" t="str">
        <f aca="false">B2063&amp;" "&amp;C2063&amp;" "&amp;D2063</f>
        <v>US Natural Gas Financial</v>
      </c>
      <c r="B2063" s="208" t="str">
        <f aca="false">IF((LEFT(N2063,2)="US"),"US","")</f>
        <v>US</v>
      </c>
      <c r="C2063" s="208" t="str">
        <f aca="false">M2063</f>
        <v>Natural Gas</v>
      </c>
      <c r="D2063" s="208" t="str">
        <f aca="false">IF(ISNUMBER(FIND("Phy",N2063))=TRUE(),"Physical","Financial")</f>
        <v>Financial</v>
      </c>
      <c r="E2063" s="208" t="n">
        <f aca="false">IF(VLOOKUP(S2063,'DD-Lookup'!$J$6:$L$50,3,FALSE())="Monthly",(YEAR(AC2063)-YEAR(AB2063))*12+MONTH(AC2063)-MONTH(AB2063)+1,(AC2063-AB2063+1))</f>
        <v>31</v>
      </c>
      <c r="F2063" s="239" t="n">
        <f aca="false">E2063*SUM(P2063:Q2063)</f>
        <v>77500</v>
      </c>
      <c r="G2063" s="214" t="n">
        <v>1290439</v>
      </c>
      <c r="H2063" s="215" t="n">
        <v>37035.3705902778</v>
      </c>
      <c r="I2063" s="0" t="s">
        <v>1098</v>
      </c>
      <c r="M2063" s="0" t="s">
        <v>858</v>
      </c>
      <c r="N2063" s="0" t="s">
        <v>1024</v>
      </c>
      <c r="O2063" s="0" t="s">
        <v>1099</v>
      </c>
      <c r="P2063" s="216" t="n">
        <v>2500</v>
      </c>
      <c r="S2063" s="0" t="s">
        <v>1026</v>
      </c>
      <c r="T2063" s="0" t="s">
        <v>784</v>
      </c>
      <c r="U2063" s="218" t="n">
        <v>4.2375</v>
      </c>
      <c r="V2063" s="0" t="s">
        <v>2429</v>
      </c>
      <c r="W2063" s="0" t="s">
        <v>1028</v>
      </c>
      <c r="X2063" s="0" t="s">
        <v>1029</v>
      </c>
      <c r="Y2063" s="0" t="s">
        <v>838</v>
      </c>
      <c r="Z2063" s="0" t="s">
        <v>571</v>
      </c>
      <c r="AA2063" s="0" t="s">
        <v>2430</v>
      </c>
      <c r="AB2063" s="215" t="n">
        <v>37073.875</v>
      </c>
      <c r="AC2063" s="215" t="n">
        <v>37103.875</v>
      </c>
    </row>
    <row r="2064" customFormat="false" ht="12.75" hidden="false" customHeight="false" outlineLevel="0" collapsed="false">
      <c r="A2064" s="208" t="str">
        <f aca="false">B2064&amp;" "&amp;C2064&amp;" "&amp;D2064</f>
        <v> Natural Gas Physical</v>
      </c>
      <c r="B2064" s="208" t="str">
        <f aca="false">IF((LEFT(N2064,2)="US"),"US","")</f>
        <v/>
      </c>
      <c r="C2064" s="208" t="str">
        <f aca="false">M2064</f>
        <v>Natural Gas</v>
      </c>
      <c r="D2064" s="208" t="str">
        <f aca="false">IF(ISNUMBER(FIND("Phy",N2064))=TRUE(),"Physical","Financial")</f>
        <v>Physical</v>
      </c>
      <c r="E2064" s="208" t="n">
        <f aca="false">IF(VLOOKUP(S2064,'DD-Lookup'!$J$6:$L$50,3,FALSE())="Monthly",(YEAR(AC2064)-YEAR(AB2064))*12+MONTH(AC2064)-MONTH(AB2064)+1,(AC2064-AB2064+1))</f>
        <v>1</v>
      </c>
      <c r="F2064" s="239" t="n">
        <f aca="false">E2064*SUM(P2064:Q2064)</f>
        <v>10000</v>
      </c>
      <c r="G2064" s="214" t="n">
        <v>1290441</v>
      </c>
      <c r="H2064" s="215" t="n">
        <v>37035.3706134259</v>
      </c>
      <c r="I2064" s="0" t="s">
        <v>1333</v>
      </c>
      <c r="M2064" s="0" t="s">
        <v>858</v>
      </c>
      <c r="N2064" s="0" t="s">
        <v>1334</v>
      </c>
      <c r="O2064" s="0" t="s">
        <v>1335</v>
      </c>
      <c r="Q2064" s="216" t="n">
        <v>10000</v>
      </c>
      <c r="S2064" s="0" t="s">
        <v>1026</v>
      </c>
      <c r="T2064" s="0" t="s">
        <v>784</v>
      </c>
      <c r="U2064" s="218" t="n">
        <v>4.34</v>
      </c>
      <c r="V2064" s="0" t="s">
        <v>1336</v>
      </c>
      <c r="W2064" s="0" t="s">
        <v>1337</v>
      </c>
      <c r="X2064" s="0" t="s">
        <v>1338</v>
      </c>
      <c r="Y2064" s="0" t="s">
        <v>1310</v>
      </c>
      <c r="Z2064" s="0" t="s">
        <v>571</v>
      </c>
      <c r="AA2064" s="0" t="n">
        <v>807882</v>
      </c>
      <c r="AB2064" s="215" t="n">
        <v>37036.875</v>
      </c>
      <c r="AC2064" s="215" t="n">
        <v>37036.875</v>
      </c>
    </row>
    <row r="2065" customFormat="false" ht="12.75" hidden="false" customHeight="false" outlineLevel="0" collapsed="false">
      <c r="A2065" s="208" t="str">
        <f aca="false">B2065&amp;" "&amp;C2065&amp;" "&amp;D2065</f>
        <v>US Natural Gas Physical</v>
      </c>
      <c r="B2065" s="208" t="str">
        <f aca="false">IF((LEFT(N2065,2)="US"),"US","")</f>
        <v>US</v>
      </c>
      <c r="C2065" s="208" t="str">
        <f aca="false">M2065</f>
        <v>Natural Gas</v>
      </c>
      <c r="D2065" s="208" t="str">
        <f aca="false">IF(ISNUMBER(FIND("Phy",N2065))=TRUE(),"Physical","Financial")</f>
        <v>Physical</v>
      </c>
      <c r="E2065" s="208" t="n">
        <f aca="false">IF(VLOOKUP(S2065,'DD-Lookup'!$J$6:$L$50,3,FALSE())="Monthly",(YEAR(AC2065)-YEAR(AB2065))*12+MONTH(AC2065)-MONTH(AB2065)+1,(AC2065-AB2065+1))</f>
        <v>1</v>
      </c>
      <c r="F2065" s="239" t="n">
        <f aca="false">E2065*SUM(P2065:Q2065)</f>
        <v>2300</v>
      </c>
      <c r="G2065" s="214" t="n">
        <v>1290443</v>
      </c>
      <c r="H2065" s="215" t="n">
        <v>37035.3706481482</v>
      </c>
      <c r="I2065" s="0" t="s">
        <v>2149</v>
      </c>
      <c r="M2065" s="0" t="s">
        <v>858</v>
      </c>
      <c r="N2065" s="0" t="s">
        <v>1305</v>
      </c>
      <c r="O2065" s="0" t="s">
        <v>1687</v>
      </c>
      <c r="P2065" s="216" t="n">
        <v>2300</v>
      </c>
      <c r="S2065" s="0" t="s">
        <v>1026</v>
      </c>
      <c r="T2065" s="0" t="s">
        <v>784</v>
      </c>
      <c r="U2065" s="218" t="n">
        <v>4.07</v>
      </c>
      <c r="V2065" s="0" t="s">
        <v>2150</v>
      </c>
      <c r="W2065" s="0" t="s">
        <v>1667</v>
      </c>
      <c r="X2065" s="0" t="s">
        <v>1639</v>
      </c>
      <c r="Y2065" s="0" t="s">
        <v>1310</v>
      </c>
      <c r="Z2065" s="0" t="s">
        <v>571</v>
      </c>
      <c r="AA2065" s="0" t="n">
        <v>807884</v>
      </c>
      <c r="AB2065" s="215" t="n">
        <v>37036.875</v>
      </c>
      <c r="AC2065" s="215" t="n">
        <v>37036.875</v>
      </c>
    </row>
    <row r="2066" customFormat="false" ht="12.75" hidden="false" customHeight="false" outlineLevel="0" collapsed="false">
      <c r="A2066" s="208" t="str">
        <f aca="false">B2066&amp;" "&amp;C2066&amp;" "&amp;D2066</f>
        <v>US Natural Gas Physical</v>
      </c>
      <c r="B2066" s="208" t="str">
        <f aca="false">IF((LEFT(N2066,2)="US"),"US","")</f>
        <v>US</v>
      </c>
      <c r="C2066" s="208" t="str">
        <f aca="false">M2066</f>
        <v>Natural Gas</v>
      </c>
      <c r="D2066" s="208" t="str">
        <f aca="false">IF(ISNUMBER(FIND("Phy",N2066))=TRUE(),"Physical","Financial")</f>
        <v>Physical</v>
      </c>
      <c r="E2066" s="208" t="n">
        <f aca="false">IF(VLOOKUP(S2066,'DD-Lookup'!$J$6:$L$50,3,FALSE())="Monthly",(YEAR(AC2066)-YEAR(AB2066))*12+MONTH(AC2066)-MONTH(AB2066)+1,(AC2066-AB2066+1))</f>
        <v>1</v>
      </c>
      <c r="F2066" s="239" t="n">
        <f aca="false">E2066*SUM(P2066:Q2066)</f>
        <v>5000</v>
      </c>
      <c r="G2066" s="214" t="n">
        <v>1290444</v>
      </c>
      <c r="H2066" s="215" t="n">
        <v>37035.3706712963</v>
      </c>
      <c r="I2066" s="0" t="s">
        <v>1732</v>
      </c>
      <c r="M2066" s="0" t="s">
        <v>858</v>
      </c>
      <c r="N2066" s="0" t="s">
        <v>1305</v>
      </c>
      <c r="O2066" s="0" t="s">
        <v>1529</v>
      </c>
      <c r="P2066" s="216" t="n">
        <v>5000</v>
      </c>
      <c r="S2066" s="0" t="s">
        <v>1026</v>
      </c>
      <c r="T2066" s="0" t="s">
        <v>784</v>
      </c>
      <c r="U2066" s="218" t="n">
        <v>4.41</v>
      </c>
      <c r="V2066" s="0" t="s">
        <v>1802</v>
      </c>
      <c r="W2066" s="0" t="s">
        <v>1531</v>
      </c>
      <c r="X2066" s="0" t="s">
        <v>1532</v>
      </c>
      <c r="Y2066" s="0" t="s">
        <v>1310</v>
      </c>
      <c r="Z2066" s="0" t="s">
        <v>571</v>
      </c>
      <c r="AA2066" s="0" t="n">
        <v>807887</v>
      </c>
      <c r="AB2066" s="215" t="n">
        <v>37036.875</v>
      </c>
      <c r="AC2066" s="215" t="n">
        <v>37036.875</v>
      </c>
    </row>
    <row r="2067" customFormat="false" ht="12.75" hidden="false" customHeight="false" outlineLevel="0" collapsed="false">
      <c r="A2067" s="208" t="str">
        <f aca="false">B2067&amp;" "&amp;C2067&amp;" "&amp;D2067</f>
        <v>US Natural Gas Financial</v>
      </c>
      <c r="B2067" s="208" t="str">
        <f aca="false">IF((LEFT(N2067,2)="US"),"US","")</f>
        <v>US</v>
      </c>
      <c r="C2067" s="208" t="str">
        <f aca="false">M2067</f>
        <v>Natural Gas</v>
      </c>
      <c r="D2067" s="208" t="str">
        <f aca="false">IF(ISNUMBER(FIND("Phy",N2067))=TRUE(),"Physical","Financial")</f>
        <v>Financial</v>
      </c>
      <c r="E2067" s="208" t="n">
        <f aca="false">IF(VLOOKUP(S2067,'DD-Lookup'!$J$6:$L$50,3,FALSE())="Monthly",(YEAR(AC2067)-YEAR(AB2067))*12+MONTH(AC2067)-MONTH(AB2067)+1,(AC2067-AB2067+1))</f>
        <v>30</v>
      </c>
      <c r="F2067" s="239" t="n">
        <f aca="false">E2067*SUM(P2067:Q2067)</f>
        <v>150000</v>
      </c>
      <c r="G2067" s="214" t="n">
        <v>1290446</v>
      </c>
      <c r="H2067" s="215" t="n">
        <v>37035.3706828704</v>
      </c>
      <c r="I2067" s="0" t="s">
        <v>2431</v>
      </c>
      <c r="M2067" s="0" t="s">
        <v>858</v>
      </c>
      <c r="N2067" s="0" t="s">
        <v>1024</v>
      </c>
      <c r="O2067" s="0" t="s">
        <v>1025</v>
      </c>
      <c r="P2067" s="216" t="n">
        <v>5000</v>
      </c>
      <c r="S2067" s="0" t="s">
        <v>1026</v>
      </c>
      <c r="T2067" s="0" t="s">
        <v>784</v>
      </c>
      <c r="U2067" s="218" t="n">
        <v>4.17</v>
      </c>
      <c r="V2067" s="0" t="s">
        <v>2432</v>
      </c>
      <c r="W2067" s="0" t="s">
        <v>1028</v>
      </c>
      <c r="X2067" s="0" t="s">
        <v>1029</v>
      </c>
      <c r="Y2067" s="0" t="s">
        <v>838</v>
      </c>
      <c r="Z2067" s="0" t="s">
        <v>571</v>
      </c>
      <c r="AA2067" s="0" t="s">
        <v>2433</v>
      </c>
      <c r="AB2067" s="215" t="n">
        <v>37043.875</v>
      </c>
      <c r="AC2067" s="215" t="n">
        <v>37072.875</v>
      </c>
    </row>
    <row r="2068" customFormat="false" ht="12.75" hidden="false" customHeight="false" outlineLevel="0" collapsed="false">
      <c r="A2068" s="208" t="str">
        <f aca="false">B2068&amp;" "&amp;C2068&amp;" "&amp;D2068</f>
        <v>US Natural Gas Physical</v>
      </c>
      <c r="B2068" s="208" t="str">
        <f aca="false">IF((LEFT(N2068,2)="US"),"US","")</f>
        <v>US</v>
      </c>
      <c r="C2068" s="208" t="str">
        <f aca="false">M2068</f>
        <v>Natural Gas</v>
      </c>
      <c r="D2068" s="208" t="str">
        <f aca="false">IF(ISNUMBER(FIND("Phy",N2068))=TRUE(),"Physical","Financial")</f>
        <v>Physical</v>
      </c>
      <c r="E2068" s="208" t="n">
        <f aca="false">IF(VLOOKUP(S2068,'DD-Lookup'!$J$6:$L$50,3,FALSE())="Monthly",(YEAR(AC2068)-YEAR(AB2068))*12+MONTH(AC2068)-MONTH(AB2068)+1,(AC2068-AB2068+1))</f>
        <v>1</v>
      </c>
      <c r="F2068" s="239" t="n">
        <f aca="false">E2068*SUM(P2068:Q2068)</f>
        <v>4600</v>
      </c>
      <c r="G2068" s="214" t="n">
        <v>1290447</v>
      </c>
      <c r="H2068" s="215" t="n">
        <v>37035.3706828704</v>
      </c>
      <c r="I2068" s="0" t="s">
        <v>1278</v>
      </c>
      <c r="M2068" s="0" t="s">
        <v>858</v>
      </c>
      <c r="N2068" s="0" t="s">
        <v>1305</v>
      </c>
      <c r="O2068" s="0" t="s">
        <v>1363</v>
      </c>
      <c r="P2068" s="216" t="n">
        <v>4600</v>
      </c>
      <c r="S2068" s="0" t="s">
        <v>1026</v>
      </c>
      <c r="T2068" s="0" t="s">
        <v>784</v>
      </c>
      <c r="U2068" s="218" t="n">
        <v>4.065</v>
      </c>
      <c r="V2068" s="0" t="s">
        <v>2085</v>
      </c>
      <c r="W2068" s="0" t="s">
        <v>1361</v>
      </c>
      <c r="X2068" s="0" t="s">
        <v>1362</v>
      </c>
      <c r="Y2068" s="0" t="s">
        <v>1310</v>
      </c>
      <c r="Z2068" s="0" t="s">
        <v>571</v>
      </c>
      <c r="AA2068" s="0" t="n">
        <v>807888</v>
      </c>
      <c r="AB2068" s="215" t="n">
        <v>37036.875</v>
      </c>
      <c r="AC2068" s="215" t="n">
        <v>37036.875</v>
      </c>
    </row>
    <row r="2069" customFormat="false" ht="12.75" hidden="false" customHeight="false" outlineLevel="0" collapsed="false">
      <c r="A2069" s="208" t="str">
        <f aca="false">B2069&amp;" "&amp;C2069&amp;" "&amp;D2069</f>
        <v>US Natural Gas Physical</v>
      </c>
      <c r="B2069" s="208" t="str">
        <f aca="false">IF((LEFT(N2069,2)="US"),"US","")</f>
        <v>US</v>
      </c>
      <c r="C2069" s="208" t="str">
        <f aca="false">M2069</f>
        <v>Natural Gas</v>
      </c>
      <c r="D2069" s="208" t="str">
        <f aca="false">IF(ISNUMBER(FIND("Phy",N2069))=TRUE(),"Physical","Financial")</f>
        <v>Physical</v>
      </c>
      <c r="E2069" s="208" t="n">
        <f aca="false">IF(VLOOKUP(S2069,'DD-Lookup'!$J$6:$L$50,3,FALSE())="Monthly",(YEAR(AC2069)-YEAR(AB2069))*12+MONTH(AC2069)-MONTH(AB2069)+1,(AC2069-AB2069+1))</f>
        <v>1</v>
      </c>
      <c r="F2069" s="239" t="n">
        <f aca="false">E2069*SUM(P2069:Q2069)</f>
        <v>5000</v>
      </c>
      <c r="G2069" s="214" t="n">
        <v>1290448</v>
      </c>
      <c r="H2069" s="215" t="n">
        <v>37035.3707060185</v>
      </c>
      <c r="I2069" s="0" t="s">
        <v>1109</v>
      </c>
      <c r="M2069" s="0" t="s">
        <v>858</v>
      </c>
      <c r="N2069" s="0" t="s">
        <v>1305</v>
      </c>
      <c r="O2069" s="0" t="s">
        <v>1491</v>
      </c>
      <c r="Q2069" s="216" t="n">
        <v>5000</v>
      </c>
      <c r="S2069" s="0" t="s">
        <v>1026</v>
      </c>
      <c r="T2069" s="0" t="s">
        <v>784</v>
      </c>
      <c r="U2069" s="218" t="n">
        <v>4.35</v>
      </c>
      <c r="V2069" s="0" t="s">
        <v>1137</v>
      </c>
      <c r="W2069" s="0" t="s">
        <v>1493</v>
      </c>
      <c r="X2069" s="0" t="s">
        <v>1494</v>
      </c>
      <c r="Y2069" s="0" t="s">
        <v>1310</v>
      </c>
      <c r="Z2069" s="0" t="s">
        <v>571</v>
      </c>
      <c r="AA2069" s="0" t="n">
        <v>807889</v>
      </c>
      <c r="AB2069" s="215" t="n">
        <v>37036.875</v>
      </c>
      <c r="AC2069" s="215" t="n">
        <v>37036.875</v>
      </c>
    </row>
    <row r="2070" customFormat="false" ht="12.75" hidden="false" customHeight="false" outlineLevel="0" collapsed="false">
      <c r="A2070" s="208" t="str">
        <f aca="false">B2070&amp;" "&amp;C2070&amp;" "&amp;D2070</f>
        <v>US Power Physical</v>
      </c>
      <c r="B2070" s="208" t="str">
        <f aca="false">IF((LEFT(N2070,2)="US"),"US","")</f>
        <v>US</v>
      </c>
      <c r="C2070" s="208" t="str">
        <f aca="false">M2070</f>
        <v>Power</v>
      </c>
      <c r="D2070" s="208" t="str">
        <f aca="false">IF(ISNUMBER(FIND("Phy",N2070))=TRUE(),"Physical","Financial")</f>
        <v>Physical</v>
      </c>
      <c r="E2070" s="208" t="n">
        <f aca="false">IF(VLOOKUP(S2070,'DD-Lookup'!$J$6:$L$50,3,FALSE())="Monthly",(YEAR(AC2070)-YEAR(AB2070))*12+MONTH(AC2070)-MONTH(AB2070)+1,(AC2070-AB2070+1))</f>
        <v>30</v>
      </c>
      <c r="F2070" s="239" t="n">
        <f aca="false">E2070*SUM(P2070:Q2070)</f>
        <v>1500</v>
      </c>
      <c r="G2070" s="214" t="n">
        <v>1290450</v>
      </c>
      <c r="H2070" s="215" t="n">
        <v>37035.3707407407</v>
      </c>
      <c r="I2070" s="0" t="s">
        <v>1107</v>
      </c>
      <c r="M2070" s="0" t="s">
        <v>67</v>
      </c>
      <c r="N2070" s="0" t="s">
        <v>1081</v>
      </c>
      <c r="O2070" s="0" t="s">
        <v>1161</v>
      </c>
      <c r="Q2070" s="216" t="n">
        <v>50</v>
      </c>
      <c r="S2070" s="0" t="s">
        <v>930</v>
      </c>
      <c r="T2070" s="0" t="s">
        <v>784</v>
      </c>
      <c r="U2070" s="218" t="n">
        <v>64.25</v>
      </c>
      <c r="V2070" s="0" t="s">
        <v>2183</v>
      </c>
      <c r="W2070" s="0" t="s">
        <v>1134</v>
      </c>
      <c r="X2070" s="0" t="s">
        <v>1135</v>
      </c>
      <c r="Y2070" s="0" t="s">
        <v>1051</v>
      </c>
      <c r="Z2070" s="0" t="s">
        <v>618</v>
      </c>
      <c r="AA2070" s="0" t="n">
        <v>621459.1</v>
      </c>
      <c r="AB2070" s="215" t="n">
        <v>37043.7159722222</v>
      </c>
      <c r="AC2070" s="215" t="n">
        <v>37072.7159722222</v>
      </c>
    </row>
    <row r="2071" customFormat="false" ht="12.75" hidden="false" customHeight="false" outlineLevel="0" collapsed="false">
      <c r="A2071" s="208" t="str">
        <f aca="false">B2071&amp;" "&amp;C2071&amp;" "&amp;D2071</f>
        <v>US Natural Gas Physical</v>
      </c>
      <c r="B2071" s="208" t="str">
        <f aca="false">IF((LEFT(N2071,2)="US"),"US","")</f>
        <v>US</v>
      </c>
      <c r="C2071" s="208" t="str">
        <f aca="false">M2071</f>
        <v>Natural Gas</v>
      </c>
      <c r="D2071" s="208" t="str">
        <f aca="false">IF(ISNUMBER(FIND("Phy",N2071))=TRUE(),"Physical","Financial")</f>
        <v>Physical</v>
      </c>
      <c r="E2071" s="208" t="n">
        <f aca="false">IF(VLOOKUP(S2071,'DD-Lookup'!$J$6:$L$50,3,FALSE())="Monthly",(YEAR(AC2071)-YEAR(AB2071))*12+MONTH(AC2071)-MONTH(AB2071)+1,(AC2071-AB2071+1))</f>
        <v>1</v>
      </c>
      <c r="F2071" s="239" t="n">
        <f aca="false">E2071*SUM(P2071:Q2071)</f>
        <v>5000</v>
      </c>
      <c r="G2071" s="214" t="n">
        <v>1290449</v>
      </c>
      <c r="H2071" s="215" t="n">
        <v>37035.3707407407</v>
      </c>
      <c r="I2071" s="0" t="s">
        <v>1358</v>
      </c>
      <c r="M2071" s="0" t="s">
        <v>858</v>
      </c>
      <c r="N2071" s="0" t="s">
        <v>1305</v>
      </c>
      <c r="O2071" s="0" t="s">
        <v>1359</v>
      </c>
      <c r="P2071" s="216" t="n">
        <v>5000</v>
      </c>
      <c r="S2071" s="0" t="s">
        <v>1026</v>
      </c>
      <c r="T2071" s="0" t="s">
        <v>784</v>
      </c>
      <c r="U2071" s="218" t="n">
        <v>4.065</v>
      </c>
      <c r="V2071" s="0" t="s">
        <v>1364</v>
      </c>
      <c r="W2071" s="0" t="s">
        <v>1361</v>
      </c>
      <c r="X2071" s="0" t="s">
        <v>1362</v>
      </c>
      <c r="Y2071" s="0" t="s">
        <v>1310</v>
      </c>
      <c r="Z2071" s="0" t="s">
        <v>571</v>
      </c>
      <c r="AA2071" s="0" t="n">
        <v>807890</v>
      </c>
      <c r="AB2071" s="215" t="n">
        <v>37036.875</v>
      </c>
      <c r="AC2071" s="215" t="n">
        <v>37036.875</v>
      </c>
    </row>
    <row r="2072" customFormat="false" ht="12.75" hidden="false" customHeight="false" outlineLevel="0" collapsed="false">
      <c r="A2072" s="208" t="str">
        <f aca="false">B2072&amp;" "&amp;C2072&amp;" "&amp;D2072</f>
        <v> Natural Gas Physical</v>
      </c>
      <c r="B2072" s="208" t="str">
        <f aca="false">IF((LEFT(N2072,2)="US"),"US","")</f>
        <v/>
      </c>
      <c r="C2072" s="208" t="str">
        <f aca="false">M2072</f>
        <v>Natural Gas</v>
      </c>
      <c r="D2072" s="208" t="str">
        <f aca="false">IF(ISNUMBER(FIND("Phy",N2072))=TRUE(),"Physical","Financial")</f>
        <v>Physical</v>
      </c>
      <c r="E2072" s="208" t="n">
        <f aca="false">IF(VLOOKUP(S2072,'DD-Lookup'!$J$6:$L$50,3,FALSE())="Monthly",(YEAR(AC2072)-YEAR(AB2072))*12+MONTH(AC2072)-MONTH(AB2072)+1,(AC2072-AB2072+1))</f>
        <v>1</v>
      </c>
      <c r="F2072" s="239" t="n">
        <f aca="false">E2072*SUM(P2072:Q2072)</f>
        <v>5000</v>
      </c>
      <c r="G2072" s="214" t="n">
        <v>1290452</v>
      </c>
      <c r="H2072" s="215" t="n">
        <v>37035.3707523148</v>
      </c>
      <c r="I2072" s="0" t="s">
        <v>2040</v>
      </c>
      <c r="M2072" s="0" t="s">
        <v>858</v>
      </c>
      <c r="N2072" s="0" t="s">
        <v>2171</v>
      </c>
      <c r="O2072" s="0" t="s">
        <v>2223</v>
      </c>
      <c r="P2072" s="216" t="n">
        <v>5000</v>
      </c>
      <c r="S2072" s="0" t="s">
        <v>279</v>
      </c>
      <c r="T2072" s="0" t="s">
        <v>2173</v>
      </c>
      <c r="U2072" s="218" t="n">
        <v>5.65</v>
      </c>
      <c r="V2072" s="0" t="s">
        <v>2224</v>
      </c>
      <c r="W2072" s="0" t="s">
        <v>2225</v>
      </c>
      <c r="X2072" s="0" t="s">
        <v>2176</v>
      </c>
      <c r="Y2072" s="0" t="s">
        <v>1310</v>
      </c>
      <c r="Z2072" s="0" t="s">
        <v>628</v>
      </c>
      <c r="AA2072" s="0" t="n">
        <v>807891</v>
      </c>
      <c r="AB2072" s="215" t="n">
        <v>37035.875</v>
      </c>
      <c r="AC2072" s="215" t="n">
        <v>37035.875</v>
      </c>
    </row>
    <row r="2073" customFormat="false" ht="12.75" hidden="false" customHeight="false" outlineLevel="0" collapsed="false">
      <c r="A2073" s="208" t="str">
        <f aca="false">B2073&amp;" "&amp;C2073&amp;" "&amp;D2073</f>
        <v>US Power Financial</v>
      </c>
      <c r="B2073" s="208" t="str">
        <f aca="false">IF((LEFT(N2073,2)="US"),"US","")</f>
        <v>US</v>
      </c>
      <c r="C2073" s="208" t="str">
        <f aca="false">M2073</f>
        <v>Power</v>
      </c>
      <c r="D2073" s="208" t="str">
        <f aca="false">IF(ISNUMBER(FIND("Phy",N2073))=TRUE(),"Physical","Financial")</f>
        <v>Financial</v>
      </c>
      <c r="E2073" s="208" t="n">
        <f aca="false">IF(VLOOKUP(S2073,'DD-Lookup'!$J$6:$L$50,3,FALSE())="Monthly",(YEAR(AC2073)-YEAR(AB2073))*12+MONTH(AC2073)-MONTH(AB2073)+1,(AC2073-AB2073+1))</f>
        <v>1</v>
      </c>
      <c r="F2073" s="239" t="n">
        <f aca="false">E2073*SUM(P2073:Q2073)</f>
        <v>50</v>
      </c>
      <c r="G2073" s="214" t="n">
        <v>1290451</v>
      </c>
      <c r="H2073" s="215" t="n">
        <v>37035.3707523148</v>
      </c>
      <c r="I2073" s="0" t="s">
        <v>1163</v>
      </c>
      <c r="M2073" s="0" t="s">
        <v>67</v>
      </c>
      <c r="N2073" s="0" t="s">
        <v>1046</v>
      </c>
      <c r="O2073" s="0" t="s">
        <v>1189</v>
      </c>
      <c r="P2073" s="216" t="n">
        <v>50</v>
      </c>
      <c r="S2073" s="0" t="s">
        <v>930</v>
      </c>
      <c r="T2073" s="0" t="s">
        <v>784</v>
      </c>
      <c r="U2073" s="218" t="n">
        <v>30.8</v>
      </c>
      <c r="V2073" s="0" t="s">
        <v>1297</v>
      </c>
      <c r="W2073" s="0" t="s">
        <v>1122</v>
      </c>
      <c r="X2073" s="0" t="s">
        <v>1123</v>
      </c>
      <c r="Y2073" s="0" t="s">
        <v>1051</v>
      </c>
      <c r="Z2073" s="0" t="s">
        <v>571</v>
      </c>
      <c r="AA2073" s="0" t="n">
        <v>621460.1</v>
      </c>
      <c r="AB2073" s="215" t="n">
        <v>37036.875</v>
      </c>
      <c r="AC2073" s="215" t="n">
        <v>37036.875</v>
      </c>
    </row>
    <row r="2074" customFormat="false" ht="12.75" hidden="false" customHeight="false" outlineLevel="0" collapsed="false">
      <c r="A2074" s="208" t="str">
        <f aca="false">B2074&amp;" "&amp;C2074&amp;" "&amp;D2074</f>
        <v>US Natural Gas Physical</v>
      </c>
      <c r="B2074" s="208" t="str">
        <f aca="false">IF((LEFT(N2074,2)="US"),"US","")</f>
        <v>US</v>
      </c>
      <c r="C2074" s="208" t="str">
        <f aca="false">M2074</f>
        <v>Natural Gas</v>
      </c>
      <c r="D2074" s="208" t="str">
        <f aca="false">IF(ISNUMBER(FIND("Phy",N2074))=TRUE(),"Physical","Financial")</f>
        <v>Physical</v>
      </c>
      <c r="E2074" s="208" t="n">
        <f aca="false">IF(VLOOKUP(S2074,'DD-Lookup'!$J$6:$L$50,3,FALSE())="Monthly",(YEAR(AC2074)-YEAR(AB2074))*12+MONTH(AC2074)-MONTH(AB2074)+1,(AC2074-AB2074+1))</f>
        <v>1</v>
      </c>
      <c r="F2074" s="239" t="n">
        <f aca="false">E2074*SUM(P2074:Q2074)</f>
        <v>15000</v>
      </c>
      <c r="G2074" s="214" t="n">
        <v>1290453</v>
      </c>
      <c r="H2074" s="215" t="n">
        <v>37035.3707638889</v>
      </c>
      <c r="I2074" s="0" t="s">
        <v>593</v>
      </c>
      <c r="M2074" s="0" t="s">
        <v>858</v>
      </c>
      <c r="N2074" s="0" t="s">
        <v>1305</v>
      </c>
      <c r="O2074" s="0" t="s">
        <v>1491</v>
      </c>
      <c r="Q2074" s="216" t="n">
        <v>15000</v>
      </c>
      <c r="S2074" s="0" t="s">
        <v>1026</v>
      </c>
      <c r="T2074" s="0" t="s">
        <v>784</v>
      </c>
      <c r="U2074" s="218" t="n">
        <v>4.35</v>
      </c>
      <c r="V2074" s="0" t="s">
        <v>1530</v>
      </c>
      <c r="W2074" s="0" t="s">
        <v>1493</v>
      </c>
      <c r="X2074" s="0" t="s">
        <v>1494</v>
      </c>
      <c r="Y2074" s="0" t="s">
        <v>1310</v>
      </c>
      <c r="Z2074" s="0" t="s">
        <v>571</v>
      </c>
      <c r="AA2074" s="0" t="n">
        <v>807892</v>
      </c>
      <c r="AB2074" s="215" t="n">
        <v>37036.875</v>
      </c>
      <c r="AC2074" s="215" t="n">
        <v>37036.875</v>
      </c>
    </row>
    <row r="2075" customFormat="false" ht="12.75" hidden="false" customHeight="false" outlineLevel="0" collapsed="false">
      <c r="A2075" s="208" t="str">
        <f aca="false">B2075&amp;" "&amp;C2075&amp;" "&amp;D2075</f>
        <v>US Natural Gas Financial</v>
      </c>
      <c r="B2075" s="208" t="str">
        <f aca="false">IF((LEFT(N2075,2)="US"),"US","")</f>
        <v>US</v>
      </c>
      <c r="C2075" s="208" t="str">
        <f aca="false">M2075</f>
        <v>Natural Gas</v>
      </c>
      <c r="D2075" s="208" t="str">
        <f aca="false">IF(ISNUMBER(FIND("Phy",N2075))=TRUE(),"Physical","Financial")</f>
        <v>Financial</v>
      </c>
      <c r="E2075" s="208" t="n">
        <f aca="false">IF(VLOOKUP(S2075,'DD-Lookup'!$J$6:$L$50,3,FALSE())="Monthly",(YEAR(AC2075)-YEAR(AB2075))*12+MONTH(AC2075)-MONTH(AB2075)+1,(AC2075-AB2075+1))</f>
        <v>30</v>
      </c>
      <c r="F2075" s="239" t="n">
        <f aca="false">E2075*SUM(P2075:Q2075)</f>
        <v>150000</v>
      </c>
      <c r="G2075" s="214" t="n">
        <v>1290455</v>
      </c>
      <c r="H2075" s="215" t="n">
        <v>37035.370775463</v>
      </c>
      <c r="I2075" s="0" t="s">
        <v>2097</v>
      </c>
      <c r="M2075" s="0" t="s">
        <v>858</v>
      </c>
      <c r="N2075" s="0" t="s">
        <v>1482</v>
      </c>
      <c r="O2075" s="0" t="s">
        <v>2434</v>
      </c>
      <c r="P2075" s="216" t="n">
        <v>5000</v>
      </c>
      <c r="S2075" s="0" t="s">
        <v>1026</v>
      </c>
      <c r="T2075" s="0" t="s">
        <v>784</v>
      </c>
      <c r="U2075" s="218" t="n">
        <v>-1.27</v>
      </c>
      <c r="V2075" s="0" t="s">
        <v>2435</v>
      </c>
      <c r="W2075" s="0" t="s">
        <v>2070</v>
      </c>
      <c r="X2075" s="0" t="s">
        <v>2071</v>
      </c>
      <c r="Y2075" s="0" t="s">
        <v>838</v>
      </c>
      <c r="Z2075" s="0" t="s">
        <v>571</v>
      </c>
      <c r="AA2075" s="0" t="s">
        <v>2436</v>
      </c>
      <c r="AB2075" s="215" t="n">
        <v>37043.875</v>
      </c>
      <c r="AC2075" s="215" t="n">
        <v>37072.875</v>
      </c>
    </row>
    <row r="2076" customFormat="false" ht="12.75" hidden="false" customHeight="false" outlineLevel="0" collapsed="false">
      <c r="A2076" s="208" t="str">
        <f aca="false">B2076&amp;" "&amp;C2076&amp;" "&amp;D2076</f>
        <v>US Power Physical</v>
      </c>
      <c r="B2076" s="208" t="str">
        <f aca="false">IF((LEFT(N2076,2)="US"),"US","")</f>
        <v>US</v>
      </c>
      <c r="C2076" s="208" t="str">
        <f aca="false">M2076</f>
        <v>Power</v>
      </c>
      <c r="D2076" s="208" t="str">
        <f aca="false">IF(ISNUMBER(FIND("Phy",N2076))=TRUE(),"Physical","Financial")</f>
        <v>Physical</v>
      </c>
      <c r="E2076" s="208" t="n">
        <f aca="false">IF(VLOOKUP(S2076,'DD-Lookup'!$J$6:$L$50,3,FALSE())="Monthly",(YEAR(AC2076)-YEAR(AB2076))*12+MONTH(AC2076)-MONTH(AB2076)+1,(AC2076-AB2076+1))</f>
        <v>92</v>
      </c>
      <c r="F2076" s="239" t="n">
        <f aca="false">E2076*SUM(P2076:Q2076)</f>
        <v>4600</v>
      </c>
      <c r="G2076" s="214" t="n">
        <v>1290454</v>
      </c>
      <c r="H2076" s="215" t="n">
        <v>37035.370775463</v>
      </c>
      <c r="I2076" s="0" t="s">
        <v>1087</v>
      </c>
      <c r="M2076" s="0" t="s">
        <v>67</v>
      </c>
      <c r="N2076" s="0" t="s">
        <v>1081</v>
      </c>
      <c r="O2076" s="0" t="s">
        <v>2437</v>
      </c>
      <c r="Q2076" s="216" t="n">
        <v>50</v>
      </c>
      <c r="S2076" s="0" t="s">
        <v>930</v>
      </c>
      <c r="T2076" s="0" t="s">
        <v>784</v>
      </c>
      <c r="U2076" s="218" t="n">
        <v>55.5</v>
      </c>
      <c r="V2076" s="0" t="s">
        <v>1093</v>
      </c>
      <c r="W2076" s="0" t="s">
        <v>2379</v>
      </c>
      <c r="X2076" s="0" t="s">
        <v>1369</v>
      </c>
      <c r="Y2076" s="0" t="s">
        <v>1051</v>
      </c>
      <c r="Z2076" s="0" t="s">
        <v>618</v>
      </c>
      <c r="AA2076" s="0" t="n">
        <v>621461.1</v>
      </c>
      <c r="AB2076" s="215" t="n">
        <v>37165.7159722222</v>
      </c>
      <c r="AC2076" s="215" t="n">
        <v>37256.7159722222</v>
      </c>
    </row>
    <row r="2077" customFormat="false" ht="12.75" hidden="false" customHeight="false" outlineLevel="0" collapsed="false">
      <c r="A2077" s="208" t="str">
        <f aca="false">B2077&amp;" "&amp;C2077&amp;" "&amp;D2077</f>
        <v>US Natural Gas Physical</v>
      </c>
      <c r="B2077" s="208" t="str">
        <f aca="false">IF((LEFT(N2077,2)="US"),"US","")</f>
        <v>US</v>
      </c>
      <c r="C2077" s="208" t="str">
        <f aca="false">M2077</f>
        <v>Natural Gas</v>
      </c>
      <c r="D2077" s="208" t="str">
        <f aca="false">IF(ISNUMBER(FIND("Phy",N2077))=TRUE(),"Physical","Financial")</f>
        <v>Physical</v>
      </c>
      <c r="E2077" s="208" t="n">
        <f aca="false">IF(VLOOKUP(S2077,'DD-Lookup'!$J$6:$L$50,3,FALSE())="Monthly",(YEAR(AC2077)-YEAR(AB2077))*12+MONTH(AC2077)-MONTH(AB2077)+1,(AC2077-AB2077+1))</f>
        <v>1</v>
      </c>
      <c r="F2077" s="239" t="n">
        <f aca="false">E2077*SUM(P2077:Q2077)</f>
        <v>20000</v>
      </c>
      <c r="G2077" s="214" t="n">
        <v>1290456</v>
      </c>
      <c r="H2077" s="215" t="n">
        <v>37035.3707986111</v>
      </c>
      <c r="I2077" s="0" t="s">
        <v>593</v>
      </c>
      <c r="M2077" s="0" t="s">
        <v>858</v>
      </c>
      <c r="N2077" s="0" t="s">
        <v>1305</v>
      </c>
      <c r="O2077" s="0" t="s">
        <v>1491</v>
      </c>
      <c r="Q2077" s="216" t="n">
        <v>20000</v>
      </c>
      <c r="S2077" s="0" t="s">
        <v>1026</v>
      </c>
      <c r="T2077" s="0" t="s">
        <v>784</v>
      </c>
      <c r="U2077" s="218" t="n">
        <v>4.3575</v>
      </c>
      <c r="V2077" s="0" t="s">
        <v>1530</v>
      </c>
      <c r="W2077" s="0" t="s">
        <v>1493</v>
      </c>
      <c r="X2077" s="0" t="s">
        <v>1494</v>
      </c>
      <c r="Y2077" s="0" t="s">
        <v>1310</v>
      </c>
      <c r="Z2077" s="0" t="s">
        <v>571</v>
      </c>
      <c r="AA2077" s="0" t="n">
        <v>807893</v>
      </c>
      <c r="AB2077" s="215" t="n">
        <v>37036.875</v>
      </c>
      <c r="AC2077" s="215" t="n">
        <v>37036.875</v>
      </c>
    </row>
    <row r="2078" customFormat="false" ht="12.75" hidden="false" customHeight="false" outlineLevel="0" collapsed="false">
      <c r="A2078" s="208" t="str">
        <f aca="false">B2078&amp;" "&amp;C2078&amp;" "&amp;D2078</f>
        <v>US Natural Gas Physical</v>
      </c>
      <c r="B2078" s="208" t="str">
        <f aca="false">IF((LEFT(N2078,2)="US"),"US","")</f>
        <v>US</v>
      </c>
      <c r="C2078" s="208" t="str">
        <f aca="false">M2078</f>
        <v>Natural Gas</v>
      </c>
      <c r="D2078" s="208" t="str">
        <f aca="false">IF(ISNUMBER(FIND("Phy",N2078))=TRUE(),"Physical","Financial")</f>
        <v>Physical</v>
      </c>
      <c r="E2078" s="208" t="n">
        <f aca="false">IF(VLOOKUP(S2078,'DD-Lookup'!$J$6:$L$50,3,FALSE())="Monthly",(YEAR(AC2078)-YEAR(AB2078))*12+MONTH(AC2078)-MONTH(AB2078)+1,(AC2078-AB2078+1))</f>
        <v>1</v>
      </c>
      <c r="F2078" s="239" t="n">
        <f aca="false">E2078*SUM(P2078:Q2078)</f>
        <v>5000</v>
      </c>
      <c r="G2078" s="214" t="n">
        <v>1290457</v>
      </c>
      <c r="H2078" s="215" t="n">
        <v>37035.3708101852</v>
      </c>
      <c r="I2078" s="0" t="s">
        <v>1830</v>
      </c>
      <c r="M2078" s="0" t="s">
        <v>858</v>
      </c>
      <c r="N2078" s="0" t="s">
        <v>1305</v>
      </c>
      <c r="O2078" s="0" t="s">
        <v>1378</v>
      </c>
      <c r="P2078" s="216" t="n">
        <v>5000</v>
      </c>
      <c r="S2078" s="0" t="s">
        <v>1026</v>
      </c>
      <c r="T2078" s="0" t="s">
        <v>784</v>
      </c>
      <c r="U2078" s="218" t="n">
        <v>4.03</v>
      </c>
      <c r="V2078" s="0" t="s">
        <v>2438</v>
      </c>
      <c r="W2078" s="0" t="s">
        <v>1361</v>
      </c>
      <c r="X2078" s="0" t="s">
        <v>1362</v>
      </c>
      <c r="Y2078" s="0" t="s">
        <v>1310</v>
      </c>
      <c r="Z2078" s="0" t="s">
        <v>571</v>
      </c>
      <c r="AA2078" s="0" t="n">
        <v>807894</v>
      </c>
      <c r="AB2078" s="215" t="n">
        <v>37036.875</v>
      </c>
      <c r="AC2078" s="215" t="n">
        <v>37036.875</v>
      </c>
    </row>
    <row r="2079" customFormat="false" ht="12.75" hidden="false" customHeight="false" outlineLevel="0" collapsed="false">
      <c r="A2079" s="208" t="str">
        <f aca="false">B2079&amp;" "&amp;C2079&amp;" "&amp;D2079</f>
        <v>US Natural Gas Physical</v>
      </c>
      <c r="B2079" s="208" t="str">
        <f aca="false">IF((LEFT(N2079,2)="US"),"US","")</f>
        <v>US</v>
      </c>
      <c r="C2079" s="208" t="str">
        <f aca="false">M2079</f>
        <v>Natural Gas</v>
      </c>
      <c r="D2079" s="208" t="str">
        <f aca="false">IF(ISNUMBER(FIND("Phy",N2079))=TRUE(),"Physical","Financial")</f>
        <v>Physical</v>
      </c>
      <c r="E2079" s="208" t="n">
        <f aca="false">IF(VLOOKUP(S2079,'DD-Lookup'!$J$6:$L$50,3,FALSE())="Monthly",(YEAR(AC2079)-YEAR(AB2079))*12+MONTH(AC2079)-MONTH(AB2079)+1,(AC2079-AB2079+1))</f>
        <v>1</v>
      </c>
      <c r="F2079" s="239" t="n">
        <f aca="false">E2079*SUM(P2079:Q2079)</f>
        <v>5000</v>
      </c>
      <c r="G2079" s="214" t="n">
        <v>1290458</v>
      </c>
      <c r="H2079" s="215" t="n">
        <v>37035.3708217593</v>
      </c>
      <c r="I2079" s="0" t="s">
        <v>600</v>
      </c>
      <c r="M2079" s="0" t="s">
        <v>858</v>
      </c>
      <c r="N2079" s="0" t="s">
        <v>1305</v>
      </c>
      <c r="O2079" s="0" t="s">
        <v>1674</v>
      </c>
      <c r="P2079" s="216" t="n">
        <v>5000</v>
      </c>
      <c r="S2079" s="0" t="s">
        <v>1026</v>
      </c>
      <c r="T2079" s="0" t="s">
        <v>784</v>
      </c>
      <c r="U2079" s="218" t="n">
        <v>3.03</v>
      </c>
      <c r="V2079" s="0" t="s">
        <v>2439</v>
      </c>
      <c r="W2079" s="0" t="s">
        <v>1605</v>
      </c>
      <c r="X2079" s="0" t="s">
        <v>1606</v>
      </c>
      <c r="Y2079" s="0" t="s">
        <v>1310</v>
      </c>
      <c r="Z2079" s="0" t="s">
        <v>571</v>
      </c>
      <c r="AA2079" s="0" t="n">
        <v>807895</v>
      </c>
      <c r="AB2079" s="215" t="n">
        <v>37036.875</v>
      </c>
      <c r="AC2079" s="215" t="n">
        <v>37036.875</v>
      </c>
    </row>
    <row r="2080" customFormat="false" ht="12.75" hidden="false" customHeight="false" outlineLevel="0" collapsed="false">
      <c r="A2080" s="208" t="str">
        <f aca="false">B2080&amp;" "&amp;C2080&amp;" "&amp;D2080</f>
        <v>US Natural Gas Physical</v>
      </c>
      <c r="B2080" s="208" t="str">
        <f aca="false">IF((LEFT(N2080,2)="US"),"US","")</f>
        <v>US</v>
      </c>
      <c r="C2080" s="208" t="str">
        <f aca="false">M2080</f>
        <v>Natural Gas</v>
      </c>
      <c r="D2080" s="208" t="str">
        <f aca="false">IF(ISNUMBER(FIND("Phy",N2080))=TRUE(),"Physical","Financial")</f>
        <v>Physical</v>
      </c>
      <c r="E2080" s="208" t="n">
        <f aca="false">IF(VLOOKUP(S2080,'DD-Lookup'!$J$6:$L$50,3,FALSE())="Monthly",(YEAR(AC2080)-YEAR(AB2080))*12+MONTH(AC2080)-MONTH(AB2080)+1,(AC2080-AB2080+1))</f>
        <v>1</v>
      </c>
      <c r="F2080" s="239" t="n">
        <f aca="false">E2080*SUM(P2080:Q2080)</f>
        <v>5000</v>
      </c>
      <c r="G2080" s="214" t="n">
        <v>1290459</v>
      </c>
      <c r="H2080" s="215" t="n">
        <v>37035.3708333333</v>
      </c>
      <c r="I2080" s="0" t="s">
        <v>593</v>
      </c>
      <c r="M2080" s="0" t="s">
        <v>858</v>
      </c>
      <c r="N2080" s="0" t="s">
        <v>1305</v>
      </c>
      <c r="O2080" s="0" t="s">
        <v>1448</v>
      </c>
      <c r="P2080" s="216" t="n">
        <v>5000</v>
      </c>
      <c r="S2080" s="0" t="s">
        <v>1026</v>
      </c>
      <c r="T2080" s="0" t="s">
        <v>784</v>
      </c>
      <c r="U2080" s="218" t="n">
        <v>4.335</v>
      </c>
      <c r="V2080" s="0" t="s">
        <v>1374</v>
      </c>
      <c r="W2080" s="0" t="s">
        <v>1439</v>
      </c>
      <c r="X2080" s="0" t="s">
        <v>1440</v>
      </c>
      <c r="Y2080" s="0" t="s">
        <v>1310</v>
      </c>
      <c r="Z2080" s="0" t="s">
        <v>571</v>
      </c>
      <c r="AA2080" s="0" t="n">
        <v>807896</v>
      </c>
      <c r="AB2080" s="215" t="n">
        <v>37036.875</v>
      </c>
      <c r="AC2080" s="215" t="n">
        <v>37036.875</v>
      </c>
    </row>
    <row r="2081" customFormat="false" ht="12.75" hidden="false" customHeight="false" outlineLevel="0" collapsed="false">
      <c r="A2081" s="208" t="str">
        <f aca="false">B2081&amp;" "&amp;C2081&amp;" "&amp;D2081</f>
        <v>US Natural Gas Physical</v>
      </c>
      <c r="B2081" s="208" t="str">
        <f aca="false">IF((LEFT(N2081,2)="US"),"US","")</f>
        <v>US</v>
      </c>
      <c r="C2081" s="208" t="str">
        <f aca="false">M2081</f>
        <v>Natural Gas</v>
      </c>
      <c r="D2081" s="208" t="str">
        <f aca="false">IF(ISNUMBER(FIND("Phy",N2081))=TRUE(),"Physical","Financial")</f>
        <v>Physical</v>
      </c>
      <c r="E2081" s="208" t="n">
        <f aca="false">IF(VLOOKUP(S2081,'DD-Lookup'!$J$6:$L$50,3,FALSE())="Monthly",(YEAR(AC2081)-YEAR(AB2081))*12+MONTH(AC2081)-MONTH(AB2081)+1,(AC2081-AB2081+1))</f>
        <v>1</v>
      </c>
      <c r="F2081" s="239" t="n">
        <f aca="false">E2081*SUM(P2081:Q2081)</f>
        <v>25000</v>
      </c>
      <c r="G2081" s="214" t="n">
        <v>1290460</v>
      </c>
      <c r="H2081" s="215" t="n">
        <v>37035.3708333333</v>
      </c>
      <c r="I2081" s="0" t="s">
        <v>1930</v>
      </c>
      <c r="M2081" s="0" t="s">
        <v>858</v>
      </c>
      <c r="N2081" s="0" t="s">
        <v>1305</v>
      </c>
      <c r="O2081" s="0" t="s">
        <v>1432</v>
      </c>
      <c r="Q2081" s="216" t="n">
        <v>25000</v>
      </c>
      <c r="S2081" s="0" t="s">
        <v>1026</v>
      </c>
      <c r="T2081" s="0" t="s">
        <v>784</v>
      </c>
      <c r="U2081" s="218" t="n">
        <v>4.13</v>
      </c>
      <c r="V2081" s="0" t="s">
        <v>1931</v>
      </c>
      <c r="W2081" s="0" t="s">
        <v>1434</v>
      </c>
      <c r="X2081" s="0" t="s">
        <v>1435</v>
      </c>
      <c r="Y2081" s="0" t="s">
        <v>1310</v>
      </c>
      <c r="Z2081" s="0" t="s">
        <v>571</v>
      </c>
      <c r="AA2081" s="0" t="n">
        <v>807897</v>
      </c>
      <c r="AB2081" s="215" t="n">
        <v>37036.875</v>
      </c>
      <c r="AC2081" s="215" t="n">
        <v>37036.875</v>
      </c>
    </row>
    <row r="2082" customFormat="false" ht="12.75" hidden="false" customHeight="false" outlineLevel="0" collapsed="false">
      <c r="A2082" s="208" t="str">
        <f aca="false">B2082&amp;" "&amp;C2082&amp;" "&amp;D2082</f>
        <v>US Natural Gas Physical</v>
      </c>
      <c r="B2082" s="208" t="str">
        <f aca="false">IF((LEFT(N2082,2)="US"),"US","")</f>
        <v>US</v>
      </c>
      <c r="C2082" s="208" t="str">
        <f aca="false">M2082</f>
        <v>Natural Gas</v>
      </c>
      <c r="D2082" s="208" t="str">
        <f aca="false">IF(ISNUMBER(FIND("Phy",N2082))=TRUE(),"Physical","Financial")</f>
        <v>Physical</v>
      </c>
      <c r="E2082" s="208" t="n">
        <f aca="false">IF(VLOOKUP(S2082,'DD-Lookup'!$J$6:$L$50,3,FALSE())="Monthly",(YEAR(AC2082)-YEAR(AB2082))*12+MONTH(AC2082)-MONTH(AB2082)+1,(AC2082-AB2082+1))</f>
        <v>1</v>
      </c>
      <c r="F2082" s="239" t="n">
        <f aca="false">E2082*SUM(P2082:Q2082)</f>
        <v>10000</v>
      </c>
      <c r="G2082" s="214" t="n">
        <v>1290461</v>
      </c>
      <c r="H2082" s="215" t="n">
        <v>37035.3709143519</v>
      </c>
      <c r="I2082" s="0" t="s">
        <v>1505</v>
      </c>
      <c r="M2082" s="0" t="s">
        <v>858</v>
      </c>
      <c r="N2082" s="0" t="s">
        <v>1305</v>
      </c>
      <c r="O2082" s="0" t="s">
        <v>1787</v>
      </c>
      <c r="P2082" s="216" t="n">
        <v>10000</v>
      </c>
      <c r="S2082" s="0" t="s">
        <v>1026</v>
      </c>
      <c r="T2082" s="0" t="s">
        <v>784</v>
      </c>
      <c r="U2082" s="218" t="n">
        <v>4.05</v>
      </c>
      <c r="V2082" s="0" t="s">
        <v>2190</v>
      </c>
      <c r="W2082" s="0" t="s">
        <v>1422</v>
      </c>
      <c r="X2082" s="0" t="s">
        <v>1639</v>
      </c>
      <c r="Y2082" s="0" t="s">
        <v>1310</v>
      </c>
      <c r="Z2082" s="0" t="s">
        <v>571</v>
      </c>
      <c r="AA2082" s="0" t="n">
        <v>807899</v>
      </c>
      <c r="AB2082" s="215" t="n">
        <v>37036.875</v>
      </c>
      <c r="AC2082" s="215" t="n">
        <v>37036.875</v>
      </c>
    </row>
    <row r="2083" customFormat="false" ht="12.75" hidden="false" customHeight="false" outlineLevel="0" collapsed="false">
      <c r="A2083" s="208" t="str">
        <f aca="false">B2083&amp;" "&amp;C2083&amp;" "&amp;D2083</f>
        <v>US Natural Gas Physical</v>
      </c>
      <c r="B2083" s="208" t="str">
        <f aca="false">IF((LEFT(N2083,2)="US"),"US","")</f>
        <v>US</v>
      </c>
      <c r="C2083" s="208" t="str">
        <f aca="false">M2083</f>
        <v>Natural Gas</v>
      </c>
      <c r="D2083" s="208" t="str">
        <f aca="false">IF(ISNUMBER(FIND("Phy",N2083))=TRUE(),"Physical","Financial")</f>
        <v>Physical</v>
      </c>
      <c r="E2083" s="208" t="n">
        <f aca="false">IF(VLOOKUP(S2083,'DD-Lookup'!$J$6:$L$50,3,FALSE())="Monthly",(YEAR(AC2083)-YEAR(AB2083))*12+MONTH(AC2083)-MONTH(AB2083)+1,(AC2083-AB2083+1))</f>
        <v>1</v>
      </c>
      <c r="F2083" s="239" t="n">
        <f aca="false">E2083*SUM(P2083:Q2083)</f>
        <v>5000</v>
      </c>
      <c r="G2083" s="214" t="n">
        <v>1290462</v>
      </c>
      <c r="H2083" s="215" t="n">
        <v>37035.3709375</v>
      </c>
      <c r="I2083" s="0" t="s">
        <v>1059</v>
      </c>
      <c r="M2083" s="0" t="s">
        <v>858</v>
      </c>
      <c r="N2083" s="0" t="s">
        <v>1305</v>
      </c>
      <c r="O2083" s="0" t="s">
        <v>1372</v>
      </c>
      <c r="P2083" s="216" t="n">
        <v>5000</v>
      </c>
      <c r="S2083" s="0" t="s">
        <v>1026</v>
      </c>
      <c r="T2083" s="0" t="s">
        <v>784</v>
      </c>
      <c r="U2083" s="218" t="n">
        <v>4.03</v>
      </c>
      <c r="V2083" s="0" t="s">
        <v>2400</v>
      </c>
      <c r="W2083" s="0" t="s">
        <v>1361</v>
      </c>
      <c r="X2083" s="0" t="s">
        <v>1362</v>
      </c>
      <c r="Y2083" s="0" t="s">
        <v>1310</v>
      </c>
      <c r="Z2083" s="0" t="s">
        <v>571</v>
      </c>
      <c r="AA2083" s="0" t="n">
        <v>807900</v>
      </c>
      <c r="AB2083" s="215" t="n">
        <v>37036.875</v>
      </c>
      <c r="AC2083" s="215" t="n">
        <v>37036.875</v>
      </c>
    </row>
    <row r="2084" customFormat="false" ht="12.75" hidden="false" customHeight="false" outlineLevel="0" collapsed="false">
      <c r="A2084" s="208" t="str">
        <f aca="false">B2084&amp;" "&amp;C2084&amp;" "&amp;D2084</f>
        <v>US Natural Gas Physical</v>
      </c>
      <c r="B2084" s="208" t="str">
        <f aca="false">IF((LEFT(N2084,2)="US"),"US","")</f>
        <v>US</v>
      </c>
      <c r="C2084" s="208" t="str">
        <f aca="false">M2084</f>
        <v>Natural Gas</v>
      </c>
      <c r="D2084" s="208" t="str">
        <f aca="false">IF(ISNUMBER(FIND("Phy",N2084))=TRUE(),"Physical","Financial")</f>
        <v>Physical</v>
      </c>
      <c r="E2084" s="208" t="n">
        <f aca="false">IF(VLOOKUP(S2084,'DD-Lookup'!$J$6:$L$50,3,FALSE())="Monthly",(YEAR(AC2084)-YEAR(AB2084))*12+MONTH(AC2084)-MONTH(AB2084)+1,(AC2084-AB2084+1))</f>
        <v>1</v>
      </c>
      <c r="F2084" s="239" t="n">
        <f aca="false">E2084*SUM(P2084:Q2084)</f>
        <v>5000</v>
      </c>
      <c r="G2084" s="214" t="n">
        <v>1290463</v>
      </c>
      <c r="H2084" s="215" t="n">
        <v>37035.3709375</v>
      </c>
      <c r="I2084" s="0" t="s">
        <v>1600</v>
      </c>
      <c r="M2084" s="0" t="s">
        <v>858</v>
      </c>
      <c r="N2084" s="0" t="s">
        <v>1305</v>
      </c>
      <c r="O2084" s="0" t="s">
        <v>1418</v>
      </c>
      <c r="P2084" s="216" t="n">
        <v>5000</v>
      </c>
      <c r="S2084" s="0" t="s">
        <v>1026</v>
      </c>
      <c r="T2084" s="0" t="s">
        <v>784</v>
      </c>
      <c r="U2084" s="218" t="n">
        <v>4.495</v>
      </c>
      <c r="V2084" s="0" t="s">
        <v>2417</v>
      </c>
      <c r="W2084" s="0" t="s">
        <v>1388</v>
      </c>
      <c r="X2084" s="0" t="s">
        <v>1389</v>
      </c>
      <c r="Y2084" s="0" t="s">
        <v>1310</v>
      </c>
      <c r="Z2084" s="0" t="s">
        <v>571</v>
      </c>
      <c r="AA2084" s="0" t="n">
        <v>807901</v>
      </c>
      <c r="AB2084" s="215" t="n">
        <v>37036.875</v>
      </c>
      <c r="AC2084" s="215" t="n">
        <v>37036.875</v>
      </c>
    </row>
    <row r="2085" customFormat="false" ht="12.75" hidden="false" customHeight="false" outlineLevel="0" collapsed="false">
      <c r="A2085" s="208" t="str">
        <f aca="false">B2085&amp;" "&amp;C2085&amp;" "&amp;D2085</f>
        <v>US Natural Gas Physical</v>
      </c>
      <c r="B2085" s="208" t="str">
        <f aca="false">IF((LEFT(N2085,2)="US"),"US","")</f>
        <v>US</v>
      </c>
      <c r="C2085" s="208" t="str">
        <f aca="false">M2085</f>
        <v>Natural Gas</v>
      </c>
      <c r="D2085" s="208" t="str">
        <f aca="false">IF(ISNUMBER(FIND("Phy",N2085))=TRUE(),"Physical","Financial")</f>
        <v>Physical</v>
      </c>
      <c r="E2085" s="208" t="n">
        <f aca="false">IF(VLOOKUP(S2085,'DD-Lookup'!$J$6:$L$50,3,FALSE())="Monthly",(YEAR(AC2085)-YEAR(AB2085))*12+MONTH(AC2085)-MONTH(AB2085)+1,(AC2085-AB2085+1))</f>
        <v>1</v>
      </c>
      <c r="F2085" s="239" t="n">
        <f aca="false">E2085*SUM(P2085:Q2085)</f>
        <v>10000</v>
      </c>
      <c r="G2085" s="214" t="n">
        <v>1290464</v>
      </c>
      <c r="H2085" s="215" t="n">
        <v>37035.3709490741</v>
      </c>
      <c r="I2085" s="0" t="s">
        <v>600</v>
      </c>
      <c r="M2085" s="0" t="s">
        <v>858</v>
      </c>
      <c r="N2085" s="0" t="s">
        <v>1305</v>
      </c>
      <c r="O2085" s="0" t="s">
        <v>1442</v>
      </c>
      <c r="P2085" s="216" t="n">
        <v>10000</v>
      </c>
      <c r="S2085" s="0" t="s">
        <v>1026</v>
      </c>
      <c r="T2085" s="0" t="s">
        <v>784</v>
      </c>
      <c r="U2085" s="218" t="n">
        <v>4.165</v>
      </c>
      <c r="V2085" s="0" t="s">
        <v>1528</v>
      </c>
      <c r="W2085" s="0" t="s">
        <v>1434</v>
      </c>
      <c r="X2085" s="0" t="s">
        <v>1435</v>
      </c>
      <c r="Y2085" s="0" t="s">
        <v>1310</v>
      </c>
      <c r="Z2085" s="0" t="s">
        <v>571</v>
      </c>
      <c r="AA2085" s="0" t="n">
        <v>807902</v>
      </c>
      <c r="AB2085" s="215" t="n">
        <v>37036.875</v>
      </c>
      <c r="AC2085" s="215" t="n">
        <v>37036.875</v>
      </c>
    </row>
    <row r="2086" customFormat="false" ht="12.75" hidden="false" customHeight="false" outlineLevel="0" collapsed="false">
      <c r="A2086" s="208" t="str">
        <f aca="false">B2086&amp;" "&amp;C2086&amp;" "&amp;D2086</f>
        <v>US Natural Gas Physical</v>
      </c>
      <c r="B2086" s="208" t="str">
        <f aca="false">IF((LEFT(N2086,2)="US"),"US","")</f>
        <v>US</v>
      </c>
      <c r="C2086" s="208" t="str">
        <f aca="false">M2086</f>
        <v>Natural Gas</v>
      </c>
      <c r="D2086" s="208" t="str">
        <f aca="false">IF(ISNUMBER(FIND("Phy",N2086))=TRUE(),"Physical","Financial")</f>
        <v>Physical</v>
      </c>
      <c r="E2086" s="208" t="n">
        <f aca="false">IF(VLOOKUP(S2086,'DD-Lookup'!$J$6:$L$50,3,FALSE())="Monthly",(YEAR(AC2086)-YEAR(AB2086))*12+MONTH(AC2086)-MONTH(AB2086)+1,(AC2086-AB2086+1))</f>
        <v>1</v>
      </c>
      <c r="F2086" s="239" t="n">
        <f aca="false">E2086*SUM(P2086:Q2086)</f>
        <v>5000</v>
      </c>
      <c r="G2086" s="214" t="n">
        <v>1290465</v>
      </c>
      <c r="H2086" s="215" t="n">
        <v>37035.3709722222</v>
      </c>
      <c r="I2086" s="0" t="s">
        <v>1732</v>
      </c>
      <c r="M2086" s="0" t="s">
        <v>858</v>
      </c>
      <c r="N2086" s="0" t="s">
        <v>1305</v>
      </c>
      <c r="O2086" s="0" t="s">
        <v>1529</v>
      </c>
      <c r="P2086" s="216" t="n">
        <v>5000</v>
      </c>
      <c r="S2086" s="0" t="s">
        <v>1026</v>
      </c>
      <c r="T2086" s="0" t="s">
        <v>784</v>
      </c>
      <c r="U2086" s="218" t="n">
        <v>4.4</v>
      </c>
      <c r="V2086" s="0" t="s">
        <v>1802</v>
      </c>
      <c r="W2086" s="0" t="s">
        <v>1531</v>
      </c>
      <c r="X2086" s="0" t="s">
        <v>1532</v>
      </c>
      <c r="Y2086" s="0" t="s">
        <v>1310</v>
      </c>
      <c r="Z2086" s="0" t="s">
        <v>571</v>
      </c>
      <c r="AA2086" s="0" t="n">
        <v>807903</v>
      </c>
      <c r="AB2086" s="215" t="n">
        <v>37036.875</v>
      </c>
      <c r="AC2086" s="215" t="n">
        <v>37036.875</v>
      </c>
    </row>
    <row r="2087" customFormat="false" ht="12.75" hidden="false" customHeight="false" outlineLevel="0" collapsed="false">
      <c r="A2087" s="208" t="str">
        <f aca="false">B2087&amp;" "&amp;C2087&amp;" "&amp;D2087</f>
        <v>US Natural Gas Physical</v>
      </c>
      <c r="B2087" s="208" t="str">
        <f aca="false">IF((LEFT(N2087,2)="US"),"US","")</f>
        <v>US</v>
      </c>
      <c r="C2087" s="208" t="str">
        <f aca="false">M2087</f>
        <v>Natural Gas</v>
      </c>
      <c r="D2087" s="208" t="str">
        <f aca="false">IF(ISNUMBER(FIND("Phy",N2087))=TRUE(),"Physical","Financial")</f>
        <v>Physical</v>
      </c>
      <c r="E2087" s="208" t="n">
        <f aca="false">IF(VLOOKUP(S2087,'DD-Lookup'!$J$6:$L$50,3,FALSE())="Monthly",(YEAR(AC2087)-YEAR(AB2087))*12+MONTH(AC2087)-MONTH(AB2087)+1,(AC2087-AB2087+1))</f>
        <v>30</v>
      </c>
      <c r="F2087" s="239" t="n">
        <f aca="false">E2087*SUM(P2087:Q2087)</f>
        <v>150000</v>
      </c>
      <c r="G2087" s="214" t="n">
        <v>1290466</v>
      </c>
      <c r="H2087" s="215" t="n">
        <v>37035.3709837963</v>
      </c>
      <c r="I2087" s="0" t="s">
        <v>1773</v>
      </c>
      <c r="M2087" s="0" t="s">
        <v>858</v>
      </c>
      <c r="N2087" s="0" t="s">
        <v>1305</v>
      </c>
      <c r="O2087" s="0" t="s">
        <v>1756</v>
      </c>
      <c r="P2087" s="216" t="n">
        <v>5000</v>
      </c>
      <c r="S2087" s="0" t="s">
        <v>1026</v>
      </c>
      <c r="T2087" s="0" t="s">
        <v>784</v>
      </c>
      <c r="U2087" s="218" t="n">
        <v>11.02</v>
      </c>
      <c r="V2087" s="0" t="s">
        <v>2440</v>
      </c>
      <c r="W2087" s="0" t="s">
        <v>1758</v>
      </c>
      <c r="X2087" s="0" t="s">
        <v>1535</v>
      </c>
      <c r="Y2087" s="0" t="s">
        <v>1310</v>
      </c>
      <c r="Z2087" s="0" t="s">
        <v>571</v>
      </c>
      <c r="AA2087" s="0" t="s">
        <v>2441</v>
      </c>
      <c r="AB2087" s="215" t="n">
        <v>37043.875</v>
      </c>
      <c r="AC2087" s="215" t="n">
        <v>37072.875</v>
      </c>
    </row>
    <row r="2088" customFormat="false" ht="12.75" hidden="false" customHeight="false" outlineLevel="0" collapsed="false">
      <c r="A2088" s="208" t="str">
        <f aca="false">B2088&amp;" "&amp;C2088&amp;" "&amp;D2088</f>
        <v>US Natural Gas Physical</v>
      </c>
      <c r="B2088" s="208" t="str">
        <f aca="false">IF((LEFT(N2088,2)="US"),"US","")</f>
        <v>US</v>
      </c>
      <c r="C2088" s="208" t="str">
        <f aca="false">M2088</f>
        <v>Natural Gas</v>
      </c>
      <c r="D2088" s="208" t="str">
        <f aca="false">IF(ISNUMBER(FIND("Phy",N2088))=TRUE(),"Physical","Financial")</f>
        <v>Physical</v>
      </c>
      <c r="E2088" s="208" t="n">
        <f aca="false">IF(VLOOKUP(S2088,'DD-Lookup'!$J$6:$L$50,3,FALSE())="Monthly",(YEAR(AC2088)-YEAR(AB2088))*12+MONTH(AC2088)-MONTH(AB2088)+1,(AC2088-AB2088+1))</f>
        <v>1</v>
      </c>
      <c r="F2088" s="239" t="n">
        <f aca="false">E2088*SUM(P2088:Q2088)</f>
        <v>5000</v>
      </c>
      <c r="G2088" s="214" t="n">
        <v>1290467</v>
      </c>
      <c r="H2088" s="215" t="n">
        <v>37035.3709953704</v>
      </c>
      <c r="I2088" s="0" t="s">
        <v>1399</v>
      </c>
      <c r="M2088" s="0" t="s">
        <v>858</v>
      </c>
      <c r="N2088" s="0" t="s">
        <v>1305</v>
      </c>
      <c r="O2088" s="0" t="s">
        <v>1625</v>
      </c>
      <c r="Q2088" s="216" t="n">
        <v>5000</v>
      </c>
      <c r="S2088" s="0" t="s">
        <v>1026</v>
      </c>
      <c r="T2088" s="0" t="s">
        <v>784</v>
      </c>
      <c r="U2088" s="218" t="n">
        <v>4.11</v>
      </c>
      <c r="V2088" s="0" t="s">
        <v>2010</v>
      </c>
      <c r="W2088" s="0" t="s">
        <v>1422</v>
      </c>
      <c r="X2088" s="0" t="s">
        <v>1423</v>
      </c>
      <c r="Y2088" s="0" t="s">
        <v>1310</v>
      </c>
      <c r="Z2088" s="0" t="s">
        <v>571</v>
      </c>
      <c r="AA2088" s="0" t="n">
        <v>807904</v>
      </c>
      <c r="AB2088" s="215" t="n">
        <v>37036.875</v>
      </c>
      <c r="AC2088" s="215" t="n">
        <v>37036.875</v>
      </c>
    </row>
    <row r="2089" customFormat="false" ht="12.75" hidden="false" customHeight="false" outlineLevel="0" collapsed="false">
      <c r="A2089" s="208" t="str">
        <f aca="false">B2089&amp;" "&amp;C2089&amp;" "&amp;D2089</f>
        <v>US Natural Gas Physical</v>
      </c>
      <c r="B2089" s="208" t="str">
        <f aca="false">IF((LEFT(N2089,2)="US"),"US","")</f>
        <v>US</v>
      </c>
      <c r="C2089" s="208" t="str">
        <f aca="false">M2089</f>
        <v>Natural Gas</v>
      </c>
      <c r="D2089" s="208" t="str">
        <f aca="false">IF(ISNUMBER(FIND("Phy",N2089))=TRUE(),"Physical","Financial")</f>
        <v>Physical</v>
      </c>
      <c r="E2089" s="208" t="n">
        <f aca="false">IF(VLOOKUP(S2089,'DD-Lookup'!$J$6:$L$50,3,FALSE())="Monthly",(YEAR(AC2089)-YEAR(AB2089))*12+MONTH(AC2089)-MONTH(AB2089)+1,(AC2089-AB2089+1))</f>
        <v>1</v>
      </c>
      <c r="F2089" s="239" t="n">
        <f aca="false">E2089*SUM(P2089:Q2089)</f>
        <v>5000</v>
      </c>
      <c r="G2089" s="214" t="n">
        <v>1290468</v>
      </c>
      <c r="H2089" s="215" t="n">
        <v>37035.371087963</v>
      </c>
      <c r="I2089" s="0" t="s">
        <v>1960</v>
      </c>
      <c r="M2089" s="0" t="s">
        <v>858</v>
      </c>
      <c r="N2089" s="0" t="s">
        <v>1501</v>
      </c>
      <c r="O2089" s="0" t="s">
        <v>2408</v>
      </c>
      <c r="P2089" s="216" t="n">
        <v>5000</v>
      </c>
      <c r="S2089" s="0" t="s">
        <v>1026</v>
      </c>
      <c r="T2089" s="0" t="s">
        <v>784</v>
      </c>
      <c r="U2089" s="218" t="n">
        <v>-0.005</v>
      </c>
      <c r="V2089" s="0" t="s">
        <v>1961</v>
      </c>
      <c r="W2089" s="0" t="s">
        <v>1531</v>
      </c>
      <c r="X2089" s="0" t="s">
        <v>1532</v>
      </c>
      <c r="Y2089" s="0" t="s">
        <v>1310</v>
      </c>
      <c r="Z2089" s="0" t="s">
        <v>571</v>
      </c>
      <c r="AA2089" s="0" t="n">
        <v>807908</v>
      </c>
      <c r="AB2089" s="215" t="n">
        <v>37036.875</v>
      </c>
      <c r="AC2089" s="215" t="n">
        <v>37036.875</v>
      </c>
    </row>
    <row r="2090" customFormat="false" ht="12.75" hidden="false" customHeight="false" outlineLevel="0" collapsed="false">
      <c r="A2090" s="208" t="str">
        <f aca="false">B2090&amp;" "&amp;C2090&amp;" "&amp;D2090</f>
        <v>US Natural Gas Physical</v>
      </c>
      <c r="B2090" s="208" t="str">
        <f aca="false">IF((LEFT(N2090,2)="US"),"US","")</f>
        <v>US</v>
      </c>
      <c r="C2090" s="208" t="str">
        <f aca="false">M2090</f>
        <v>Natural Gas</v>
      </c>
      <c r="D2090" s="208" t="str">
        <f aca="false">IF(ISNUMBER(FIND("Phy",N2090))=TRUE(),"Physical","Financial")</f>
        <v>Physical</v>
      </c>
      <c r="E2090" s="208" t="n">
        <f aca="false">IF(VLOOKUP(S2090,'DD-Lookup'!$J$6:$L$50,3,FALSE())="Monthly",(YEAR(AC2090)-YEAR(AB2090))*12+MONTH(AC2090)-MONTH(AB2090)+1,(AC2090-AB2090+1))</f>
        <v>1</v>
      </c>
      <c r="F2090" s="239" t="n">
        <f aca="false">E2090*SUM(P2090:Q2090)</f>
        <v>10000</v>
      </c>
      <c r="G2090" s="214" t="n">
        <v>1290469</v>
      </c>
      <c r="H2090" s="215" t="n">
        <v>37035.3711458333</v>
      </c>
      <c r="I2090" s="0" t="s">
        <v>1183</v>
      </c>
      <c r="M2090" s="0" t="s">
        <v>858</v>
      </c>
      <c r="N2090" s="0" t="s">
        <v>1305</v>
      </c>
      <c r="O2090" s="0" t="s">
        <v>1306</v>
      </c>
      <c r="Q2090" s="216" t="n">
        <v>10000</v>
      </c>
      <c r="S2090" s="0" t="s">
        <v>1026</v>
      </c>
      <c r="T2090" s="0" t="s">
        <v>784</v>
      </c>
      <c r="U2090" s="218" t="n">
        <v>4.2013</v>
      </c>
      <c r="V2090" s="0" t="s">
        <v>1413</v>
      </c>
      <c r="W2090" s="0" t="s">
        <v>1308</v>
      </c>
      <c r="X2090" s="0" t="s">
        <v>1309</v>
      </c>
      <c r="Y2090" s="0" t="s">
        <v>1310</v>
      </c>
      <c r="Z2090" s="0" t="s">
        <v>571</v>
      </c>
      <c r="AA2090" s="0" t="n">
        <v>807909</v>
      </c>
      <c r="AB2090" s="215" t="n">
        <v>37036.875</v>
      </c>
      <c r="AC2090" s="215" t="n">
        <v>37036.875</v>
      </c>
    </row>
    <row r="2091" customFormat="false" ht="12.75" hidden="false" customHeight="false" outlineLevel="0" collapsed="false">
      <c r="A2091" s="208" t="str">
        <f aca="false">B2091&amp;" "&amp;C2091&amp;" "&amp;D2091</f>
        <v> Natural Gas Physical</v>
      </c>
      <c r="B2091" s="208" t="str">
        <f aca="false">IF((LEFT(N2091,2)="US"),"US","")</f>
        <v/>
      </c>
      <c r="C2091" s="208" t="str">
        <f aca="false">M2091</f>
        <v>Natural Gas</v>
      </c>
      <c r="D2091" s="208" t="str">
        <f aca="false">IF(ISNUMBER(FIND("Phy",N2091))=TRUE(),"Physical","Financial")</f>
        <v>Physical</v>
      </c>
      <c r="E2091" s="208" t="n">
        <f aca="false">IF(VLOOKUP(S2091,'DD-Lookup'!$J$6:$L$50,3,FALSE())="Monthly",(YEAR(AC2091)-YEAR(AB2091))*12+MONTH(AC2091)-MONTH(AB2091)+1,(AC2091-AB2091+1))</f>
        <v>1</v>
      </c>
      <c r="F2091" s="239" t="n">
        <f aca="false">E2091*SUM(P2091:Q2091)</f>
        <v>10000</v>
      </c>
      <c r="G2091" s="214" t="n">
        <v>1290471</v>
      </c>
      <c r="H2091" s="215" t="n">
        <v>37035.3712384259</v>
      </c>
      <c r="I2091" s="0" t="s">
        <v>1583</v>
      </c>
      <c r="M2091" s="0" t="s">
        <v>858</v>
      </c>
      <c r="N2091" s="0" t="s">
        <v>1334</v>
      </c>
      <c r="O2091" s="0" t="s">
        <v>1335</v>
      </c>
      <c r="Q2091" s="216" t="n">
        <v>10000</v>
      </c>
      <c r="S2091" s="0" t="s">
        <v>1026</v>
      </c>
      <c r="T2091" s="0" t="s">
        <v>784</v>
      </c>
      <c r="U2091" s="218" t="n">
        <v>4.345</v>
      </c>
      <c r="V2091" s="0" t="s">
        <v>1778</v>
      </c>
      <c r="W2091" s="0" t="s">
        <v>1337</v>
      </c>
      <c r="X2091" s="0" t="s">
        <v>1338</v>
      </c>
      <c r="Y2091" s="0" t="s">
        <v>1310</v>
      </c>
      <c r="Z2091" s="0" t="s">
        <v>571</v>
      </c>
      <c r="AA2091" s="0" t="n">
        <v>807910</v>
      </c>
      <c r="AB2091" s="215" t="n">
        <v>37036.875</v>
      </c>
      <c r="AC2091" s="215" t="n">
        <v>37036.875</v>
      </c>
    </row>
    <row r="2092" customFormat="false" ht="12.75" hidden="false" customHeight="false" outlineLevel="0" collapsed="false">
      <c r="A2092" s="208" t="str">
        <f aca="false">B2092&amp;" "&amp;C2092&amp;" "&amp;D2092</f>
        <v>US Natural Gas Physical</v>
      </c>
      <c r="B2092" s="208" t="str">
        <f aca="false">IF((LEFT(N2092,2)="US"),"US","")</f>
        <v>US</v>
      </c>
      <c r="C2092" s="208" t="str">
        <f aca="false">M2092</f>
        <v>Natural Gas</v>
      </c>
      <c r="D2092" s="208" t="str">
        <f aca="false">IF(ISNUMBER(FIND("Phy",N2092))=TRUE(),"Physical","Financial")</f>
        <v>Physical</v>
      </c>
      <c r="E2092" s="208" t="n">
        <f aca="false">IF(VLOOKUP(S2092,'DD-Lookup'!$J$6:$L$50,3,FALSE())="Monthly",(YEAR(AC2092)-YEAR(AB2092))*12+MONTH(AC2092)-MONTH(AB2092)+1,(AC2092-AB2092+1))</f>
        <v>1</v>
      </c>
      <c r="F2092" s="239" t="n">
        <f aca="false">E2092*SUM(P2092:Q2092)</f>
        <v>10000</v>
      </c>
      <c r="G2092" s="214" t="n">
        <v>1290472</v>
      </c>
      <c r="H2092" s="215" t="n">
        <v>37035.3712615741</v>
      </c>
      <c r="I2092" s="0" t="s">
        <v>1317</v>
      </c>
      <c r="M2092" s="0" t="s">
        <v>858</v>
      </c>
      <c r="N2092" s="0" t="s">
        <v>1305</v>
      </c>
      <c r="O2092" s="0" t="s">
        <v>1306</v>
      </c>
      <c r="Q2092" s="216" t="n">
        <v>10000</v>
      </c>
      <c r="S2092" s="0" t="s">
        <v>1026</v>
      </c>
      <c r="T2092" s="0" t="s">
        <v>784</v>
      </c>
      <c r="U2092" s="218" t="n">
        <v>4.2025</v>
      </c>
      <c r="V2092" s="0" t="s">
        <v>1402</v>
      </c>
      <c r="W2092" s="0" t="s">
        <v>1308</v>
      </c>
      <c r="X2092" s="0" t="s">
        <v>1309</v>
      </c>
      <c r="Y2092" s="0" t="s">
        <v>1310</v>
      </c>
      <c r="Z2092" s="0" t="s">
        <v>571</v>
      </c>
      <c r="AA2092" s="0" t="n">
        <v>807911</v>
      </c>
      <c r="AB2092" s="215" t="n">
        <v>37036.875</v>
      </c>
      <c r="AC2092" s="215" t="n">
        <v>37036.875</v>
      </c>
    </row>
    <row r="2093" customFormat="false" ht="12.75" hidden="false" customHeight="false" outlineLevel="0" collapsed="false">
      <c r="A2093" s="208" t="str">
        <f aca="false">B2093&amp;" "&amp;C2093&amp;" "&amp;D2093</f>
        <v>US Natural Gas Financial</v>
      </c>
      <c r="B2093" s="208" t="str">
        <f aca="false">IF((LEFT(N2093,2)="US"),"US","")</f>
        <v>US</v>
      </c>
      <c r="C2093" s="208" t="str">
        <f aca="false">M2093</f>
        <v>Natural Gas</v>
      </c>
      <c r="D2093" s="208" t="str">
        <f aca="false">IF(ISNUMBER(FIND("Phy",N2093))=TRUE(),"Physical","Financial")</f>
        <v>Financial</v>
      </c>
      <c r="E2093" s="208" t="n">
        <f aca="false">IF(VLOOKUP(S2093,'DD-Lookup'!$J$6:$L$50,3,FALSE())="Monthly",(YEAR(AC2093)-YEAR(AB2093))*12+MONTH(AC2093)-MONTH(AB2093)+1,(AC2093-AB2093+1))</f>
        <v>7</v>
      </c>
      <c r="F2093" s="239" t="n">
        <f aca="false">E2093*SUM(P2093:Q2093)</f>
        <v>210000</v>
      </c>
      <c r="G2093" s="214" t="n">
        <v>1290474</v>
      </c>
      <c r="H2093" s="215" t="n">
        <v>37035.3712847222</v>
      </c>
      <c r="I2093" s="0" t="s">
        <v>593</v>
      </c>
      <c r="M2093" s="0" t="s">
        <v>858</v>
      </c>
      <c r="N2093" s="0" t="s">
        <v>1024</v>
      </c>
      <c r="O2093" s="0" t="s">
        <v>1404</v>
      </c>
      <c r="Q2093" s="216" t="n">
        <v>30000</v>
      </c>
      <c r="S2093" s="0" t="s">
        <v>1026</v>
      </c>
      <c r="T2093" s="0" t="s">
        <v>784</v>
      </c>
      <c r="U2093" s="218" t="n">
        <v>4.13</v>
      </c>
      <c r="V2093" s="0" t="s">
        <v>1405</v>
      </c>
      <c r="W2093" s="0" t="s">
        <v>1406</v>
      </c>
      <c r="X2093" s="0" t="s">
        <v>1407</v>
      </c>
      <c r="Y2093" s="0" t="s">
        <v>838</v>
      </c>
      <c r="Z2093" s="0" t="s">
        <v>571</v>
      </c>
      <c r="AA2093" s="0" t="s">
        <v>2442</v>
      </c>
      <c r="AB2093" s="215" t="n">
        <v>37036.875</v>
      </c>
      <c r="AC2093" s="215" t="n">
        <v>37042.875</v>
      </c>
    </row>
    <row r="2094" customFormat="false" ht="12.75" hidden="false" customHeight="false" outlineLevel="0" collapsed="false">
      <c r="A2094" s="208" t="str">
        <f aca="false">B2094&amp;" "&amp;C2094&amp;" "&amp;D2094</f>
        <v>US Natural Gas Physical</v>
      </c>
      <c r="B2094" s="208" t="str">
        <f aca="false">IF((LEFT(N2094,2)="US"),"US","")</f>
        <v>US</v>
      </c>
      <c r="C2094" s="208" t="str">
        <f aca="false">M2094</f>
        <v>Natural Gas</v>
      </c>
      <c r="D2094" s="208" t="str">
        <f aca="false">IF(ISNUMBER(FIND("Phy",N2094))=TRUE(),"Physical","Financial")</f>
        <v>Physical</v>
      </c>
      <c r="E2094" s="208" t="n">
        <f aca="false">IF(VLOOKUP(S2094,'DD-Lookup'!$J$6:$L$50,3,FALSE())="Monthly",(YEAR(AC2094)-YEAR(AB2094))*12+MONTH(AC2094)-MONTH(AB2094)+1,(AC2094-AB2094+1))</f>
        <v>1</v>
      </c>
      <c r="F2094" s="239" t="n">
        <f aca="false">E2094*SUM(P2094:Q2094)</f>
        <v>5000</v>
      </c>
      <c r="G2094" s="214" t="n">
        <v>1290475</v>
      </c>
      <c r="H2094" s="215" t="n">
        <v>37035.3712962963</v>
      </c>
      <c r="I2094" s="0" t="s">
        <v>1672</v>
      </c>
      <c r="M2094" s="0" t="s">
        <v>858</v>
      </c>
      <c r="N2094" s="0" t="s">
        <v>1305</v>
      </c>
      <c r="O2094" s="0" t="s">
        <v>1577</v>
      </c>
      <c r="P2094" s="216" t="n">
        <v>5000</v>
      </c>
      <c r="S2094" s="0" t="s">
        <v>1026</v>
      </c>
      <c r="T2094" s="0" t="s">
        <v>784</v>
      </c>
      <c r="U2094" s="218" t="n">
        <v>7.3</v>
      </c>
      <c r="V2094" s="0" t="s">
        <v>1709</v>
      </c>
      <c r="W2094" s="0" t="s">
        <v>1579</v>
      </c>
      <c r="X2094" s="0" t="s">
        <v>1535</v>
      </c>
      <c r="Y2094" s="0" t="s">
        <v>1310</v>
      </c>
      <c r="Z2094" s="0" t="s">
        <v>571</v>
      </c>
      <c r="AA2094" s="0" t="n">
        <v>807912</v>
      </c>
      <c r="AB2094" s="215" t="n">
        <v>37036.875</v>
      </c>
      <c r="AC2094" s="215" t="n">
        <v>37036.875</v>
      </c>
    </row>
    <row r="2095" customFormat="false" ht="12.75" hidden="false" customHeight="false" outlineLevel="0" collapsed="false">
      <c r="A2095" s="208" t="str">
        <f aca="false">B2095&amp;" "&amp;C2095&amp;" "&amp;D2095</f>
        <v>US Natural Gas Physical</v>
      </c>
      <c r="B2095" s="208" t="str">
        <f aca="false">IF((LEFT(N2095,2)="US"),"US","")</f>
        <v>US</v>
      </c>
      <c r="C2095" s="208" t="str">
        <f aca="false">M2095</f>
        <v>Natural Gas</v>
      </c>
      <c r="D2095" s="208" t="str">
        <f aca="false">IF(ISNUMBER(FIND("Phy",N2095))=TRUE(),"Physical","Financial")</f>
        <v>Physical</v>
      </c>
      <c r="E2095" s="208" t="n">
        <f aca="false">IF(VLOOKUP(S2095,'DD-Lookup'!$J$6:$L$50,3,FALSE())="Monthly",(YEAR(AC2095)-YEAR(AB2095))*12+MONTH(AC2095)-MONTH(AB2095)+1,(AC2095-AB2095+1))</f>
        <v>1</v>
      </c>
      <c r="F2095" s="239" t="n">
        <f aca="false">E2095*SUM(P2095:Q2095)</f>
        <v>10000</v>
      </c>
      <c r="G2095" s="214" t="n">
        <v>1290477</v>
      </c>
      <c r="H2095" s="215" t="n">
        <v>37035.3713194444</v>
      </c>
      <c r="I2095" s="0" t="s">
        <v>1426</v>
      </c>
      <c r="M2095" s="0" t="s">
        <v>858</v>
      </c>
      <c r="N2095" s="0" t="s">
        <v>1305</v>
      </c>
      <c r="O2095" s="0" t="s">
        <v>1432</v>
      </c>
      <c r="Q2095" s="216" t="n">
        <v>10000</v>
      </c>
      <c r="S2095" s="0" t="s">
        <v>1026</v>
      </c>
      <c r="T2095" s="0" t="s">
        <v>784</v>
      </c>
      <c r="U2095" s="218" t="n">
        <v>4.135</v>
      </c>
      <c r="V2095" s="0" t="s">
        <v>1427</v>
      </c>
      <c r="W2095" s="0" t="s">
        <v>1434</v>
      </c>
      <c r="X2095" s="0" t="s">
        <v>1435</v>
      </c>
      <c r="Y2095" s="0" t="s">
        <v>1310</v>
      </c>
      <c r="Z2095" s="0" t="s">
        <v>571</v>
      </c>
      <c r="AA2095" s="0" t="n">
        <v>807913</v>
      </c>
      <c r="AB2095" s="215" t="n">
        <v>37036.875</v>
      </c>
      <c r="AC2095" s="215" t="n">
        <v>37036.875</v>
      </c>
    </row>
    <row r="2096" customFormat="false" ht="12.75" hidden="false" customHeight="false" outlineLevel="0" collapsed="false">
      <c r="A2096" s="208" t="str">
        <f aca="false">B2096&amp;" "&amp;C2096&amp;" "&amp;D2096</f>
        <v>US Natural Gas Physical</v>
      </c>
      <c r="B2096" s="208" t="str">
        <f aca="false">IF((LEFT(N2096,2)="US"),"US","")</f>
        <v>US</v>
      </c>
      <c r="C2096" s="208" t="str">
        <f aca="false">M2096</f>
        <v>Natural Gas</v>
      </c>
      <c r="D2096" s="208" t="str">
        <f aca="false">IF(ISNUMBER(FIND("Phy",N2096))=TRUE(),"Physical","Financial")</f>
        <v>Physical</v>
      </c>
      <c r="E2096" s="208" t="n">
        <f aca="false">IF(VLOOKUP(S2096,'DD-Lookup'!$J$6:$L$50,3,FALSE())="Monthly",(YEAR(AC2096)-YEAR(AB2096))*12+MONTH(AC2096)-MONTH(AB2096)+1,(AC2096-AB2096+1))</f>
        <v>1</v>
      </c>
      <c r="F2096" s="239" t="n">
        <f aca="false">E2096*SUM(P2096:Q2096)</f>
        <v>267</v>
      </c>
      <c r="G2096" s="214" t="n">
        <v>1290479</v>
      </c>
      <c r="H2096" s="215" t="n">
        <v>37035.3713310185</v>
      </c>
      <c r="I2096" s="0" t="s">
        <v>1059</v>
      </c>
      <c r="M2096" s="0" t="s">
        <v>858</v>
      </c>
      <c r="N2096" s="0" t="s">
        <v>1305</v>
      </c>
      <c r="O2096" s="0" t="s">
        <v>1418</v>
      </c>
      <c r="Q2096" s="216" t="n">
        <v>267</v>
      </c>
      <c r="S2096" s="0" t="s">
        <v>1026</v>
      </c>
      <c r="T2096" s="0" t="s">
        <v>784</v>
      </c>
      <c r="U2096" s="218" t="n">
        <v>4.505</v>
      </c>
      <c r="V2096" s="0" t="s">
        <v>2344</v>
      </c>
      <c r="W2096" s="0" t="s">
        <v>1388</v>
      </c>
      <c r="X2096" s="0" t="s">
        <v>1389</v>
      </c>
      <c r="Y2096" s="0" t="s">
        <v>1310</v>
      </c>
      <c r="Z2096" s="0" t="s">
        <v>571</v>
      </c>
      <c r="AA2096" s="0" t="n">
        <v>807914</v>
      </c>
      <c r="AB2096" s="215" t="n">
        <v>37036.875</v>
      </c>
      <c r="AC2096" s="215" t="n">
        <v>37036.875</v>
      </c>
    </row>
    <row r="2097" customFormat="false" ht="12.75" hidden="false" customHeight="false" outlineLevel="0" collapsed="false">
      <c r="A2097" s="208" t="str">
        <f aca="false">B2097&amp;" "&amp;C2097&amp;" "&amp;D2097</f>
        <v>US Crude Financial</v>
      </c>
      <c r="B2097" s="208" t="str">
        <f aca="false">IF((LEFT(N2097,2)="US"),"US","")</f>
        <v>US</v>
      </c>
      <c r="C2097" s="208" t="str">
        <f aca="false">M2097</f>
        <v>Crude</v>
      </c>
      <c r="D2097" s="208" t="str">
        <f aca="false">IF(ISNUMBER(FIND("Phy",N2097))=TRUE(),"Physical","Financial")</f>
        <v>Financial</v>
      </c>
      <c r="E2097" s="208" t="n">
        <f aca="false">IF(VLOOKUP(S2097,'DD-Lookup'!$J$6:$L$50,3,FALSE())="Monthly",(YEAR(AC2097)-YEAR(AB2097))*12+MONTH(AC2097)-MONTH(AB2097)+1,(AC2097-AB2097+1))</f>
        <v>1</v>
      </c>
      <c r="F2097" s="239" t="n">
        <f aca="false">E2097*SUM(P2097:Q2097)</f>
        <v>50000</v>
      </c>
      <c r="G2097" s="214" t="n">
        <v>1290478</v>
      </c>
      <c r="H2097" s="215" t="n">
        <v>37035.3713310185</v>
      </c>
      <c r="I2097" s="0" t="s">
        <v>1112</v>
      </c>
      <c r="M2097" s="0" t="s">
        <v>97</v>
      </c>
      <c r="N2097" s="0" t="s">
        <v>841</v>
      </c>
      <c r="O2097" s="0" t="s">
        <v>842</v>
      </c>
      <c r="Q2097" s="216" t="n">
        <v>50000</v>
      </c>
      <c r="S2097" s="0" t="s">
        <v>843</v>
      </c>
      <c r="T2097" s="0" t="s">
        <v>784</v>
      </c>
      <c r="U2097" s="218" t="n">
        <v>29.6</v>
      </c>
      <c r="V2097" s="0" t="s">
        <v>2443</v>
      </c>
      <c r="W2097" s="0" t="s">
        <v>845</v>
      </c>
      <c r="X2097" s="0" t="s">
        <v>846</v>
      </c>
      <c r="Y2097" s="0" t="s">
        <v>847</v>
      </c>
      <c r="Z2097" s="0" t="s">
        <v>571</v>
      </c>
      <c r="AA2097" s="0" t="n">
        <v>106923</v>
      </c>
      <c r="AB2097" s="215" t="n">
        <v>37073</v>
      </c>
      <c r="AC2097" s="215" t="n">
        <v>37103</v>
      </c>
    </row>
    <row r="2098" customFormat="false" ht="12.75" hidden="false" customHeight="false" outlineLevel="0" collapsed="false">
      <c r="A2098" s="208" t="str">
        <f aca="false">B2098&amp;" "&amp;C2098&amp;" "&amp;D2098</f>
        <v>US Natural Gas Physical</v>
      </c>
      <c r="B2098" s="208" t="str">
        <f aca="false">IF((LEFT(N2098,2)="US"),"US","")</f>
        <v>US</v>
      </c>
      <c r="C2098" s="208" t="str">
        <f aca="false">M2098</f>
        <v>Natural Gas</v>
      </c>
      <c r="D2098" s="208" t="str">
        <f aca="false">IF(ISNUMBER(FIND("Phy",N2098))=TRUE(),"Physical","Financial")</f>
        <v>Physical</v>
      </c>
      <c r="E2098" s="208" t="n">
        <f aca="false">IF(VLOOKUP(S2098,'DD-Lookup'!$J$6:$L$50,3,FALSE())="Monthly",(YEAR(AC2098)-YEAR(AB2098))*12+MONTH(AC2098)-MONTH(AB2098)+1,(AC2098-AB2098+1))</f>
        <v>1</v>
      </c>
      <c r="F2098" s="239" t="n">
        <f aca="false">E2098*SUM(P2098:Q2098)</f>
        <v>5000</v>
      </c>
      <c r="G2098" s="214" t="n">
        <v>1290480</v>
      </c>
      <c r="H2098" s="215" t="n">
        <v>37035.3713425926</v>
      </c>
      <c r="I2098" s="0" t="s">
        <v>1960</v>
      </c>
      <c r="M2098" s="0" t="s">
        <v>858</v>
      </c>
      <c r="N2098" s="0" t="s">
        <v>1501</v>
      </c>
      <c r="O2098" s="0" t="s">
        <v>2408</v>
      </c>
      <c r="P2098" s="216" t="n">
        <v>5000</v>
      </c>
      <c r="S2098" s="0" t="s">
        <v>1026</v>
      </c>
      <c r="T2098" s="0" t="s">
        <v>784</v>
      </c>
      <c r="U2098" s="218" t="n">
        <v>-0.005</v>
      </c>
      <c r="V2098" s="0" t="s">
        <v>1961</v>
      </c>
      <c r="W2098" s="0" t="s">
        <v>1531</v>
      </c>
      <c r="X2098" s="0" t="s">
        <v>1532</v>
      </c>
      <c r="Y2098" s="0" t="s">
        <v>1310</v>
      </c>
      <c r="Z2098" s="0" t="s">
        <v>571</v>
      </c>
      <c r="AA2098" s="0" t="n">
        <v>807915</v>
      </c>
      <c r="AB2098" s="215" t="n">
        <v>37036.875</v>
      </c>
      <c r="AC2098" s="215" t="n">
        <v>37036.875</v>
      </c>
    </row>
    <row r="2099" customFormat="false" ht="12.75" hidden="false" customHeight="false" outlineLevel="0" collapsed="false">
      <c r="A2099" s="208" t="str">
        <f aca="false">B2099&amp;" "&amp;C2099&amp;" "&amp;D2099</f>
        <v>US Natural Gas Physical</v>
      </c>
      <c r="B2099" s="208" t="str">
        <f aca="false">IF((LEFT(N2099,2)="US"),"US","")</f>
        <v>US</v>
      </c>
      <c r="C2099" s="208" t="str">
        <f aca="false">M2099</f>
        <v>Natural Gas</v>
      </c>
      <c r="D2099" s="208" t="str">
        <f aca="false">IF(ISNUMBER(FIND("Phy",N2099))=TRUE(),"Physical","Financial")</f>
        <v>Physical</v>
      </c>
      <c r="E2099" s="208" t="n">
        <f aca="false">IF(VLOOKUP(S2099,'DD-Lookup'!$J$6:$L$50,3,FALSE())="Monthly",(YEAR(AC2099)-YEAR(AB2099))*12+MONTH(AC2099)-MONTH(AB2099)+1,(AC2099-AB2099+1))</f>
        <v>1</v>
      </c>
      <c r="F2099" s="239" t="n">
        <f aca="false">E2099*SUM(P2099:Q2099)</f>
        <v>5000</v>
      </c>
      <c r="G2099" s="214" t="n">
        <v>1290481</v>
      </c>
      <c r="H2099" s="215" t="n">
        <v>37035.3713425926</v>
      </c>
      <c r="I2099" s="0" t="s">
        <v>1098</v>
      </c>
      <c r="M2099" s="0" t="s">
        <v>858</v>
      </c>
      <c r="N2099" s="0" t="s">
        <v>1305</v>
      </c>
      <c r="O2099" s="0" t="s">
        <v>1306</v>
      </c>
      <c r="Q2099" s="216" t="n">
        <v>5000</v>
      </c>
      <c r="S2099" s="0" t="s">
        <v>1026</v>
      </c>
      <c r="T2099" s="0" t="s">
        <v>784</v>
      </c>
      <c r="U2099" s="218" t="n">
        <v>4.2038</v>
      </c>
      <c r="V2099" s="0" t="s">
        <v>1982</v>
      </c>
      <c r="W2099" s="0" t="s">
        <v>1308</v>
      </c>
      <c r="X2099" s="0" t="s">
        <v>1309</v>
      </c>
      <c r="Y2099" s="0" t="s">
        <v>1310</v>
      </c>
      <c r="Z2099" s="0" t="s">
        <v>571</v>
      </c>
      <c r="AA2099" s="0" t="n">
        <v>807916</v>
      </c>
      <c r="AB2099" s="215" t="n">
        <v>37036.875</v>
      </c>
      <c r="AC2099" s="215" t="n">
        <v>37036.875</v>
      </c>
    </row>
    <row r="2100" customFormat="false" ht="12.75" hidden="false" customHeight="false" outlineLevel="0" collapsed="false">
      <c r="A2100" s="208" t="str">
        <f aca="false">B2100&amp;" "&amp;C2100&amp;" "&amp;D2100</f>
        <v>US Natural Gas Financial</v>
      </c>
      <c r="B2100" s="208" t="str">
        <f aca="false">IF((LEFT(N2100,2)="US"),"US","")</f>
        <v>US</v>
      </c>
      <c r="C2100" s="208" t="str">
        <f aca="false">M2100</f>
        <v>Natural Gas</v>
      </c>
      <c r="D2100" s="208" t="str">
        <f aca="false">IF(ISNUMBER(FIND("Phy",N2100))=TRUE(),"Physical","Financial")</f>
        <v>Financial</v>
      </c>
      <c r="E2100" s="208" t="n">
        <f aca="false">IF(VLOOKUP(S2100,'DD-Lookup'!$J$6:$L$50,3,FALSE())="Monthly",(YEAR(AC2100)-YEAR(AB2100))*12+MONTH(AC2100)-MONTH(AB2100)+1,(AC2100-AB2100+1))</f>
        <v>30</v>
      </c>
      <c r="F2100" s="239" t="n">
        <f aca="false">E2100*SUM(P2100:Q2100)</f>
        <v>150000</v>
      </c>
      <c r="G2100" s="214" t="n">
        <v>1290482</v>
      </c>
      <c r="H2100" s="215" t="n">
        <v>37035.3713888889</v>
      </c>
      <c r="I2100" s="0" t="s">
        <v>1779</v>
      </c>
      <c r="M2100" s="0" t="s">
        <v>858</v>
      </c>
      <c r="N2100" s="0" t="s">
        <v>1482</v>
      </c>
      <c r="O2100" s="0" t="s">
        <v>1712</v>
      </c>
      <c r="Q2100" s="216" t="n">
        <v>5000</v>
      </c>
      <c r="S2100" s="0" t="s">
        <v>1026</v>
      </c>
      <c r="T2100" s="0" t="s">
        <v>784</v>
      </c>
      <c r="U2100" s="218" t="n">
        <v>8.36</v>
      </c>
      <c r="V2100" s="0" t="s">
        <v>2444</v>
      </c>
      <c r="W2100" s="0" t="s">
        <v>1714</v>
      </c>
      <c r="X2100" s="0" t="s">
        <v>1715</v>
      </c>
      <c r="Y2100" s="0" t="s">
        <v>838</v>
      </c>
      <c r="Z2100" s="0" t="s">
        <v>571</v>
      </c>
      <c r="AA2100" s="0" t="s">
        <v>2445</v>
      </c>
      <c r="AB2100" s="215" t="n">
        <v>37043.875</v>
      </c>
      <c r="AC2100" s="215" t="n">
        <v>37072.875</v>
      </c>
    </row>
    <row r="2101" customFormat="false" ht="12.75" hidden="false" customHeight="false" outlineLevel="0" collapsed="false">
      <c r="A2101" s="208" t="str">
        <f aca="false">B2101&amp;" "&amp;C2101&amp;" "&amp;D2101</f>
        <v> Natural Gas Physical</v>
      </c>
      <c r="B2101" s="208" t="str">
        <f aca="false">IF((LEFT(N2101,2)="US"),"US","")</f>
        <v/>
      </c>
      <c r="C2101" s="208" t="str">
        <f aca="false">M2101</f>
        <v>Natural Gas</v>
      </c>
      <c r="D2101" s="208" t="str">
        <f aca="false">IF(ISNUMBER(FIND("Phy",N2101))=TRUE(),"Physical","Financial")</f>
        <v>Physical</v>
      </c>
      <c r="E2101" s="208" t="n">
        <f aca="false">IF(VLOOKUP(S2101,'DD-Lookup'!$J$6:$L$50,3,FALSE())="Monthly",(YEAR(AC2101)-YEAR(AB2101))*12+MONTH(AC2101)-MONTH(AB2101)+1,(AC2101-AB2101+1))</f>
        <v>151</v>
      </c>
      <c r="F2101" s="239" t="n">
        <f aca="false">E2101*SUM(P2101:Q2101)</f>
        <v>755000</v>
      </c>
      <c r="G2101" s="214" t="n">
        <v>1290483</v>
      </c>
      <c r="H2101" s="215" t="n">
        <v>37035.371400463</v>
      </c>
      <c r="I2101" s="0" t="s">
        <v>1694</v>
      </c>
      <c r="M2101" s="0" t="s">
        <v>858</v>
      </c>
      <c r="N2101" s="0" t="s">
        <v>2446</v>
      </c>
      <c r="O2101" s="0" t="s">
        <v>2447</v>
      </c>
      <c r="P2101" s="216" t="n">
        <v>5000</v>
      </c>
      <c r="S2101" s="0" t="s">
        <v>1026</v>
      </c>
      <c r="T2101" s="0" t="s">
        <v>784</v>
      </c>
      <c r="U2101" s="218" t="n">
        <v>0.285</v>
      </c>
      <c r="V2101" s="0" t="s">
        <v>2448</v>
      </c>
      <c r="W2101" s="0" t="s">
        <v>2101</v>
      </c>
      <c r="X2101" s="0" t="s">
        <v>1338</v>
      </c>
      <c r="Y2101" s="0" t="s">
        <v>1310</v>
      </c>
      <c r="Z2101" s="0" t="s">
        <v>571</v>
      </c>
      <c r="AA2101" s="0" t="s">
        <v>2449</v>
      </c>
      <c r="AB2101" s="215" t="n">
        <v>37196</v>
      </c>
      <c r="AC2101" s="215" t="n">
        <v>37346</v>
      </c>
    </row>
    <row r="2102" customFormat="false" ht="12.75" hidden="false" customHeight="false" outlineLevel="0" collapsed="false">
      <c r="A2102" s="208" t="str">
        <f aca="false">B2102&amp;" "&amp;C2102&amp;" "&amp;D2102</f>
        <v>US Natural Gas Physical</v>
      </c>
      <c r="B2102" s="208" t="str">
        <f aca="false">IF((LEFT(N2102,2)="US"),"US","")</f>
        <v>US</v>
      </c>
      <c r="C2102" s="208" t="str">
        <f aca="false">M2102</f>
        <v>Natural Gas</v>
      </c>
      <c r="D2102" s="208" t="str">
        <f aca="false">IF(ISNUMBER(FIND("Phy",N2102))=TRUE(),"Physical","Financial")</f>
        <v>Physical</v>
      </c>
      <c r="E2102" s="208" t="n">
        <f aca="false">IF(VLOOKUP(S2102,'DD-Lookup'!$J$6:$L$50,3,FALSE())="Monthly",(YEAR(AC2102)-YEAR(AB2102))*12+MONTH(AC2102)-MONTH(AB2102)+1,(AC2102-AB2102+1))</f>
        <v>1</v>
      </c>
      <c r="F2102" s="239" t="n">
        <f aca="false">E2102*SUM(P2102:Q2102)</f>
        <v>5000</v>
      </c>
      <c r="G2102" s="214" t="n">
        <v>1290484</v>
      </c>
      <c r="H2102" s="215" t="n">
        <v>37035.371412037</v>
      </c>
      <c r="I2102" s="0" t="s">
        <v>1710</v>
      </c>
      <c r="M2102" s="0" t="s">
        <v>858</v>
      </c>
      <c r="N2102" s="0" t="s">
        <v>1305</v>
      </c>
      <c r="O2102" s="0" t="s">
        <v>1306</v>
      </c>
      <c r="Q2102" s="216" t="n">
        <v>5000</v>
      </c>
      <c r="S2102" s="0" t="s">
        <v>1026</v>
      </c>
      <c r="T2102" s="0" t="s">
        <v>784</v>
      </c>
      <c r="U2102" s="218" t="n">
        <v>4.2038</v>
      </c>
      <c r="V2102" s="0" t="s">
        <v>2450</v>
      </c>
      <c r="W2102" s="0" t="s">
        <v>1308</v>
      </c>
      <c r="X2102" s="0" t="s">
        <v>1309</v>
      </c>
      <c r="Y2102" s="0" t="s">
        <v>1310</v>
      </c>
      <c r="Z2102" s="0" t="s">
        <v>571</v>
      </c>
      <c r="AA2102" s="0" t="n">
        <v>807917</v>
      </c>
      <c r="AB2102" s="215" t="n">
        <v>37036.875</v>
      </c>
      <c r="AC2102" s="215" t="n">
        <v>37036.875</v>
      </c>
    </row>
    <row r="2103" customFormat="false" ht="12.75" hidden="false" customHeight="false" outlineLevel="0" collapsed="false">
      <c r="A2103" s="208" t="str">
        <f aca="false">B2103&amp;" "&amp;C2103&amp;" "&amp;D2103</f>
        <v>US Natural Gas Physical</v>
      </c>
      <c r="B2103" s="208" t="str">
        <f aca="false">IF((LEFT(N2103,2)="US"),"US","")</f>
        <v>US</v>
      </c>
      <c r="C2103" s="208" t="str">
        <f aca="false">M2103</f>
        <v>Natural Gas</v>
      </c>
      <c r="D2103" s="208" t="str">
        <f aca="false">IF(ISNUMBER(FIND("Phy",N2103))=TRUE(),"Physical","Financial")</f>
        <v>Physical</v>
      </c>
      <c r="E2103" s="208" t="n">
        <f aca="false">IF(VLOOKUP(S2103,'DD-Lookup'!$J$6:$L$50,3,FALSE())="Monthly",(YEAR(AC2103)-YEAR(AB2103))*12+MONTH(AC2103)-MONTH(AB2103)+1,(AC2103-AB2103+1))</f>
        <v>1</v>
      </c>
      <c r="F2103" s="239" t="n">
        <f aca="false">E2103*SUM(P2103:Q2103)</f>
        <v>10000</v>
      </c>
      <c r="G2103" s="214" t="n">
        <v>1290486</v>
      </c>
      <c r="H2103" s="215" t="n">
        <v>37035.3714699074</v>
      </c>
      <c r="I2103" s="0" t="s">
        <v>1710</v>
      </c>
      <c r="M2103" s="0" t="s">
        <v>858</v>
      </c>
      <c r="N2103" s="0" t="s">
        <v>1305</v>
      </c>
      <c r="O2103" s="0" t="s">
        <v>1306</v>
      </c>
      <c r="Q2103" s="216" t="n">
        <v>10000</v>
      </c>
      <c r="S2103" s="0" t="s">
        <v>1026</v>
      </c>
      <c r="T2103" s="0" t="s">
        <v>784</v>
      </c>
      <c r="U2103" s="218" t="n">
        <v>4.2051</v>
      </c>
      <c r="V2103" s="0" t="s">
        <v>2450</v>
      </c>
      <c r="W2103" s="0" t="s">
        <v>1308</v>
      </c>
      <c r="X2103" s="0" t="s">
        <v>1309</v>
      </c>
      <c r="Y2103" s="0" t="s">
        <v>1310</v>
      </c>
      <c r="Z2103" s="0" t="s">
        <v>571</v>
      </c>
      <c r="AA2103" s="0" t="n">
        <v>807918</v>
      </c>
      <c r="AB2103" s="215" t="n">
        <v>37036.875</v>
      </c>
      <c r="AC2103" s="215" t="n">
        <v>37036.875</v>
      </c>
    </row>
    <row r="2104" customFormat="false" ht="12.75" hidden="false" customHeight="false" outlineLevel="0" collapsed="false">
      <c r="A2104" s="208" t="str">
        <f aca="false">B2104&amp;" "&amp;C2104&amp;" "&amp;D2104</f>
        <v>US Natural Gas Physical</v>
      </c>
      <c r="B2104" s="208" t="str">
        <f aca="false">IF((LEFT(N2104,2)="US"),"US","")</f>
        <v>US</v>
      </c>
      <c r="C2104" s="208" t="str">
        <f aca="false">M2104</f>
        <v>Natural Gas</v>
      </c>
      <c r="D2104" s="208" t="str">
        <f aca="false">IF(ISNUMBER(FIND("Phy",N2104))=TRUE(),"Physical","Financial")</f>
        <v>Physical</v>
      </c>
      <c r="E2104" s="208" t="n">
        <f aca="false">IF(VLOOKUP(S2104,'DD-Lookup'!$J$6:$L$50,3,FALSE())="Monthly",(YEAR(AC2104)-YEAR(AB2104))*12+MONTH(AC2104)-MONTH(AB2104)+1,(AC2104-AB2104+1))</f>
        <v>1</v>
      </c>
      <c r="F2104" s="239" t="n">
        <f aca="false">E2104*SUM(P2104:Q2104)</f>
        <v>10000</v>
      </c>
      <c r="G2104" s="214" t="n">
        <v>1290487</v>
      </c>
      <c r="H2104" s="215" t="n">
        <v>37035.3714814815</v>
      </c>
      <c r="I2104" s="0" t="s">
        <v>1115</v>
      </c>
      <c r="M2104" s="0" t="s">
        <v>858</v>
      </c>
      <c r="N2104" s="0" t="s">
        <v>1305</v>
      </c>
      <c r="O2104" s="0" t="s">
        <v>1566</v>
      </c>
      <c r="P2104" s="216" t="n">
        <v>10000</v>
      </c>
      <c r="S2104" s="0" t="s">
        <v>1026</v>
      </c>
      <c r="T2104" s="0" t="s">
        <v>784</v>
      </c>
      <c r="U2104" s="218" t="n">
        <v>12.55</v>
      </c>
      <c r="V2104" s="0" t="s">
        <v>2193</v>
      </c>
      <c r="W2104" s="0" t="s">
        <v>1559</v>
      </c>
      <c r="X2104" s="0" t="s">
        <v>1535</v>
      </c>
      <c r="Y2104" s="0" t="s">
        <v>1310</v>
      </c>
      <c r="Z2104" s="0" t="s">
        <v>571</v>
      </c>
      <c r="AA2104" s="0" t="n">
        <v>807919</v>
      </c>
      <c r="AB2104" s="215" t="n">
        <v>37036.875</v>
      </c>
      <c r="AC2104" s="215" t="n">
        <v>37036.875</v>
      </c>
    </row>
    <row r="2105" customFormat="false" ht="12.75" hidden="false" customHeight="false" outlineLevel="0" collapsed="false">
      <c r="A2105" s="208" t="str">
        <f aca="false">B2105&amp;" "&amp;C2105&amp;" "&amp;D2105</f>
        <v>US Natural Gas Physical</v>
      </c>
      <c r="B2105" s="208" t="str">
        <f aca="false">IF((LEFT(N2105,2)="US"),"US","")</f>
        <v>US</v>
      </c>
      <c r="C2105" s="208" t="str">
        <f aca="false">M2105</f>
        <v>Natural Gas</v>
      </c>
      <c r="D2105" s="208" t="str">
        <f aca="false">IF(ISNUMBER(FIND("Phy",N2105))=TRUE(),"Physical","Financial")</f>
        <v>Physical</v>
      </c>
      <c r="E2105" s="208" t="n">
        <f aca="false">IF(VLOOKUP(S2105,'DD-Lookup'!$J$6:$L$50,3,FALSE())="Monthly",(YEAR(AC2105)-YEAR(AB2105))*12+MONTH(AC2105)-MONTH(AB2105)+1,(AC2105-AB2105+1))</f>
        <v>1</v>
      </c>
      <c r="F2105" s="239" t="n">
        <f aca="false">E2105*SUM(P2105:Q2105)</f>
        <v>15000</v>
      </c>
      <c r="G2105" s="214" t="n">
        <v>1290488</v>
      </c>
      <c r="H2105" s="215" t="n">
        <v>37035.3715162037</v>
      </c>
      <c r="I2105" s="0" t="s">
        <v>1155</v>
      </c>
      <c r="M2105" s="0" t="s">
        <v>858</v>
      </c>
      <c r="N2105" s="0" t="s">
        <v>1305</v>
      </c>
      <c r="O2105" s="0" t="s">
        <v>1432</v>
      </c>
      <c r="Q2105" s="216" t="n">
        <v>15000</v>
      </c>
      <c r="S2105" s="0" t="s">
        <v>1026</v>
      </c>
      <c r="T2105" s="0" t="s">
        <v>784</v>
      </c>
      <c r="U2105" s="218" t="n">
        <v>4.135</v>
      </c>
      <c r="V2105" s="0" t="s">
        <v>1518</v>
      </c>
      <c r="W2105" s="0" t="s">
        <v>1434</v>
      </c>
      <c r="X2105" s="0" t="s">
        <v>1435</v>
      </c>
      <c r="Y2105" s="0" t="s">
        <v>1310</v>
      </c>
      <c r="Z2105" s="0" t="s">
        <v>571</v>
      </c>
      <c r="AA2105" s="0" t="n">
        <v>807922</v>
      </c>
      <c r="AB2105" s="215" t="n">
        <v>37036.875</v>
      </c>
      <c r="AC2105" s="215" t="n">
        <v>37036.875</v>
      </c>
    </row>
    <row r="2106" customFormat="false" ht="12.75" hidden="false" customHeight="false" outlineLevel="0" collapsed="false">
      <c r="A2106" s="208" t="str">
        <f aca="false">B2106&amp;" "&amp;C2106&amp;" "&amp;D2106</f>
        <v>US Natural Gas Physical</v>
      </c>
      <c r="B2106" s="208" t="str">
        <f aca="false">IF((LEFT(N2106,2)="US"),"US","")</f>
        <v>US</v>
      </c>
      <c r="C2106" s="208" t="str">
        <f aca="false">M2106</f>
        <v>Natural Gas</v>
      </c>
      <c r="D2106" s="208" t="str">
        <f aca="false">IF(ISNUMBER(FIND("Phy",N2106))=TRUE(),"Physical","Financial")</f>
        <v>Physical</v>
      </c>
      <c r="E2106" s="208" t="n">
        <f aca="false">IF(VLOOKUP(S2106,'DD-Lookup'!$J$6:$L$50,3,FALSE())="Monthly",(YEAR(AC2106)-YEAR(AB2106))*12+MONTH(AC2106)-MONTH(AB2106)+1,(AC2106-AB2106+1))</f>
        <v>1</v>
      </c>
      <c r="F2106" s="239" t="n">
        <f aca="false">E2106*SUM(P2106:Q2106)</f>
        <v>10000</v>
      </c>
      <c r="G2106" s="214" t="n">
        <v>1290489</v>
      </c>
      <c r="H2106" s="215" t="n">
        <v>37035.3715393519</v>
      </c>
      <c r="I2106" s="0" t="s">
        <v>1115</v>
      </c>
      <c r="M2106" s="0" t="s">
        <v>858</v>
      </c>
      <c r="N2106" s="0" t="s">
        <v>1305</v>
      </c>
      <c r="O2106" s="0" t="s">
        <v>1557</v>
      </c>
      <c r="P2106" s="216" t="n">
        <v>10000</v>
      </c>
      <c r="S2106" s="0" t="s">
        <v>1026</v>
      </c>
      <c r="T2106" s="0" t="s">
        <v>784</v>
      </c>
      <c r="U2106" s="218" t="n">
        <v>12.575</v>
      </c>
      <c r="V2106" s="0" t="s">
        <v>2193</v>
      </c>
      <c r="W2106" s="0" t="s">
        <v>1559</v>
      </c>
      <c r="X2106" s="0" t="s">
        <v>1535</v>
      </c>
      <c r="Y2106" s="0" t="s">
        <v>1310</v>
      </c>
      <c r="Z2106" s="0" t="s">
        <v>571</v>
      </c>
      <c r="AA2106" s="0" t="n">
        <v>807923</v>
      </c>
      <c r="AB2106" s="215" t="n">
        <v>37036.875</v>
      </c>
      <c r="AC2106" s="215" t="n">
        <v>37036.875</v>
      </c>
    </row>
    <row r="2107" customFormat="false" ht="12.75" hidden="false" customHeight="false" outlineLevel="0" collapsed="false">
      <c r="A2107" s="208" t="str">
        <f aca="false">B2107&amp;" "&amp;C2107&amp;" "&amp;D2107</f>
        <v>US Natural Gas Physical</v>
      </c>
      <c r="B2107" s="208" t="str">
        <f aca="false">IF((LEFT(N2107,2)="US"),"US","")</f>
        <v>US</v>
      </c>
      <c r="C2107" s="208" t="str">
        <f aca="false">M2107</f>
        <v>Natural Gas</v>
      </c>
      <c r="D2107" s="208" t="str">
        <f aca="false">IF(ISNUMBER(FIND("Phy",N2107))=TRUE(),"Physical","Financial")</f>
        <v>Physical</v>
      </c>
      <c r="E2107" s="208" t="n">
        <f aca="false">IF(VLOOKUP(S2107,'DD-Lookup'!$J$6:$L$50,3,FALSE())="Monthly",(YEAR(AC2107)-YEAR(AB2107))*12+MONTH(AC2107)-MONTH(AB2107)+1,(AC2107-AB2107+1))</f>
        <v>1</v>
      </c>
      <c r="F2107" s="239" t="n">
        <f aca="false">E2107*SUM(P2107:Q2107)</f>
        <v>5000</v>
      </c>
      <c r="G2107" s="214" t="n">
        <v>1290490</v>
      </c>
      <c r="H2107" s="215" t="n">
        <v>37035.3715509259</v>
      </c>
      <c r="I2107" s="0" t="s">
        <v>1073</v>
      </c>
      <c r="M2107" s="0" t="s">
        <v>858</v>
      </c>
      <c r="N2107" s="0" t="s">
        <v>1305</v>
      </c>
      <c r="O2107" s="0" t="s">
        <v>1547</v>
      </c>
      <c r="P2107" s="216" t="n">
        <v>5000</v>
      </c>
      <c r="S2107" s="0" t="s">
        <v>1026</v>
      </c>
      <c r="T2107" s="0" t="s">
        <v>784</v>
      </c>
      <c r="U2107" s="218" t="n">
        <v>3.06</v>
      </c>
      <c r="V2107" s="0" t="s">
        <v>2252</v>
      </c>
      <c r="W2107" s="0" t="s">
        <v>1548</v>
      </c>
      <c r="X2107" s="0" t="s">
        <v>1535</v>
      </c>
      <c r="Y2107" s="0" t="s">
        <v>1310</v>
      </c>
      <c r="Z2107" s="0" t="s">
        <v>571</v>
      </c>
      <c r="AA2107" s="0" t="n">
        <v>807924</v>
      </c>
      <c r="AB2107" s="215" t="n">
        <v>37036.875</v>
      </c>
      <c r="AC2107" s="215" t="n">
        <v>37036.875</v>
      </c>
    </row>
    <row r="2108" customFormat="false" ht="12.75" hidden="false" customHeight="false" outlineLevel="0" collapsed="false">
      <c r="A2108" s="208" t="str">
        <f aca="false">B2108&amp;" "&amp;C2108&amp;" "&amp;D2108</f>
        <v>US Power Physical</v>
      </c>
      <c r="B2108" s="208" t="str">
        <f aca="false">IF((LEFT(N2108,2)="US"),"US","")</f>
        <v>US</v>
      </c>
      <c r="C2108" s="208" t="str">
        <f aca="false">M2108</f>
        <v>Power</v>
      </c>
      <c r="D2108" s="208" t="str">
        <f aca="false">IF(ISNUMBER(FIND("Phy",N2108))=TRUE(),"Physical","Financial")</f>
        <v>Physical</v>
      </c>
      <c r="E2108" s="208" t="n">
        <f aca="false">IF(VLOOKUP(S2108,'DD-Lookup'!$J$6:$L$50,3,FALSE())="Monthly",(YEAR(AC2108)-YEAR(AB2108))*12+MONTH(AC2108)-MONTH(AB2108)+1,(AC2108-AB2108+1))</f>
        <v>30</v>
      </c>
      <c r="F2108" s="239" t="n">
        <f aca="false">E2108*SUM(P2108:Q2108)</f>
        <v>1500</v>
      </c>
      <c r="G2108" s="214" t="n">
        <v>1290491</v>
      </c>
      <c r="H2108" s="215" t="n">
        <v>37035.3715740741</v>
      </c>
      <c r="I2108" s="0" t="s">
        <v>1248</v>
      </c>
      <c r="M2108" s="0" t="s">
        <v>67</v>
      </c>
      <c r="N2108" s="0" t="s">
        <v>1081</v>
      </c>
      <c r="O2108" s="0" t="s">
        <v>1166</v>
      </c>
      <c r="P2108" s="216" t="n">
        <v>50</v>
      </c>
      <c r="S2108" s="0" t="s">
        <v>930</v>
      </c>
      <c r="T2108" s="0" t="s">
        <v>784</v>
      </c>
      <c r="U2108" s="218" t="n">
        <v>62.25</v>
      </c>
      <c r="V2108" s="0" t="s">
        <v>1249</v>
      </c>
      <c r="W2108" s="0" t="s">
        <v>1122</v>
      </c>
      <c r="X2108" s="0" t="s">
        <v>1106</v>
      </c>
      <c r="Y2108" s="0" t="s">
        <v>1051</v>
      </c>
      <c r="Z2108" s="0" t="s">
        <v>618</v>
      </c>
      <c r="AA2108" s="0" t="n">
        <v>621463.1</v>
      </c>
      <c r="AB2108" s="215" t="n">
        <v>37043.5916666667</v>
      </c>
      <c r="AC2108" s="215" t="n">
        <v>37072.5916666667</v>
      </c>
    </row>
    <row r="2109" customFormat="false" ht="12.75" hidden="false" customHeight="false" outlineLevel="0" collapsed="false">
      <c r="A2109" s="208" t="str">
        <f aca="false">B2109&amp;" "&amp;C2109&amp;" "&amp;D2109</f>
        <v>US Natural Gas Physical</v>
      </c>
      <c r="B2109" s="208" t="str">
        <f aca="false">IF((LEFT(N2109,2)="US"),"US","")</f>
        <v>US</v>
      </c>
      <c r="C2109" s="208" t="str">
        <f aca="false">M2109</f>
        <v>Natural Gas</v>
      </c>
      <c r="D2109" s="208" t="str">
        <f aca="false">IF(ISNUMBER(FIND("Phy",N2109))=TRUE(),"Physical","Financial")</f>
        <v>Physical</v>
      </c>
      <c r="E2109" s="208" t="n">
        <f aca="false">IF(VLOOKUP(S2109,'DD-Lookup'!$J$6:$L$50,3,FALSE())="Monthly",(YEAR(AC2109)-YEAR(AB2109))*12+MONTH(AC2109)-MONTH(AB2109)+1,(AC2109-AB2109+1))</f>
        <v>1</v>
      </c>
      <c r="F2109" s="239" t="n">
        <f aca="false">E2109*SUM(P2109:Q2109)</f>
        <v>10000</v>
      </c>
      <c r="G2109" s="214" t="n">
        <v>1290492</v>
      </c>
      <c r="H2109" s="215" t="n">
        <v>37035.3715856482</v>
      </c>
      <c r="I2109" s="0" t="s">
        <v>1672</v>
      </c>
      <c r="M2109" s="0" t="s">
        <v>858</v>
      </c>
      <c r="N2109" s="0" t="s">
        <v>1305</v>
      </c>
      <c r="O2109" s="0" t="s">
        <v>1442</v>
      </c>
      <c r="Q2109" s="216" t="n">
        <v>10000</v>
      </c>
      <c r="S2109" s="0" t="s">
        <v>1026</v>
      </c>
      <c r="T2109" s="0" t="s">
        <v>784</v>
      </c>
      <c r="U2109" s="218" t="n">
        <v>4.17</v>
      </c>
      <c r="V2109" s="0" t="s">
        <v>2451</v>
      </c>
      <c r="W2109" s="0" t="s">
        <v>1434</v>
      </c>
      <c r="X2109" s="0" t="s">
        <v>1435</v>
      </c>
      <c r="Y2109" s="0" t="s">
        <v>1310</v>
      </c>
      <c r="Z2109" s="0" t="s">
        <v>571</v>
      </c>
      <c r="AA2109" s="0" t="n">
        <v>807925</v>
      </c>
      <c r="AB2109" s="215" t="n">
        <v>37036.875</v>
      </c>
      <c r="AC2109" s="215" t="n">
        <v>37036.875</v>
      </c>
    </row>
    <row r="2110" customFormat="false" ht="12.75" hidden="false" customHeight="false" outlineLevel="0" collapsed="false">
      <c r="A2110" s="208" t="str">
        <f aca="false">B2110&amp;" "&amp;C2110&amp;" "&amp;D2110</f>
        <v>US Natural Gas Physical</v>
      </c>
      <c r="B2110" s="208" t="str">
        <f aca="false">IF((LEFT(N2110,2)="US"),"US","")</f>
        <v>US</v>
      </c>
      <c r="C2110" s="208" t="str">
        <f aca="false">M2110</f>
        <v>Natural Gas</v>
      </c>
      <c r="D2110" s="208" t="str">
        <f aca="false">IF(ISNUMBER(FIND("Phy",N2110))=TRUE(),"Physical","Financial")</f>
        <v>Physical</v>
      </c>
      <c r="E2110" s="208" t="n">
        <f aca="false">IF(VLOOKUP(S2110,'DD-Lookup'!$J$6:$L$50,3,FALSE())="Monthly",(YEAR(AC2110)-YEAR(AB2110))*12+MONTH(AC2110)-MONTH(AB2110)+1,(AC2110-AB2110+1))</f>
        <v>30</v>
      </c>
      <c r="F2110" s="239" t="n">
        <f aca="false">E2110*SUM(P2110:Q2110)</f>
        <v>150000</v>
      </c>
      <c r="G2110" s="214" t="n">
        <v>1290493</v>
      </c>
      <c r="H2110" s="215" t="n">
        <v>37035.3715972222</v>
      </c>
      <c r="I2110" s="0" t="s">
        <v>1773</v>
      </c>
      <c r="M2110" s="0" t="s">
        <v>858</v>
      </c>
      <c r="N2110" s="0" t="s">
        <v>1305</v>
      </c>
      <c r="O2110" s="0" t="s">
        <v>1756</v>
      </c>
      <c r="P2110" s="216" t="n">
        <v>5000</v>
      </c>
      <c r="S2110" s="0" t="s">
        <v>1026</v>
      </c>
      <c r="T2110" s="0" t="s">
        <v>784</v>
      </c>
      <c r="U2110" s="218" t="n">
        <v>10.885</v>
      </c>
      <c r="V2110" s="0" t="s">
        <v>2440</v>
      </c>
      <c r="W2110" s="0" t="s">
        <v>1758</v>
      </c>
      <c r="X2110" s="0" t="s">
        <v>1535</v>
      </c>
      <c r="Y2110" s="0" t="s">
        <v>1310</v>
      </c>
      <c r="Z2110" s="0" t="s">
        <v>571</v>
      </c>
      <c r="AA2110" s="0" t="s">
        <v>2452</v>
      </c>
      <c r="AB2110" s="215" t="n">
        <v>37043.875</v>
      </c>
      <c r="AC2110" s="215" t="n">
        <v>37072.875</v>
      </c>
    </row>
    <row r="2111" customFormat="false" ht="12.75" hidden="false" customHeight="false" outlineLevel="0" collapsed="false">
      <c r="A2111" s="208" t="str">
        <f aca="false">B2111&amp;" "&amp;C2111&amp;" "&amp;D2111</f>
        <v>US Natural Gas Financial</v>
      </c>
      <c r="B2111" s="208" t="str">
        <f aca="false">IF((LEFT(N2111,2)="US"),"US","")</f>
        <v>US</v>
      </c>
      <c r="C2111" s="208" t="str">
        <f aca="false">M2111</f>
        <v>Natural Gas</v>
      </c>
      <c r="D2111" s="208" t="str">
        <f aca="false">IF(ISNUMBER(FIND("Phy",N2111))=TRUE(),"Physical","Financial")</f>
        <v>Financial</v>
      </c>
      <c r="E2111" s="208" t="n">
        <f aca="false">IF(VLOOKUP(S2111,'DD-Lookup'!$J$6:$L$50,3,FALSE())="Monthly",(YEAR(AC2111)-YEAR(AB2111))*12+MONTH(AC2111)-MONTH(AB2111)+1,(AC2111-AB2111+1))</f>
        <v>30</v>
      </c>
      <c r="F2111" s="239" t="n">
        <f aca="false">E2111*SUM(P2111:Q2111)</f>
        <v>525000</v>
      </c>
      <c r="G2111" s="214" t="n">
        <v>1290495</v>
      </c>
      <c r="H2111" s="215" t="n">
        <v>37035.3716087963</v>
      </c>
      <c r="I2111" s="0" t="s">
        <v>1155</v>
      </c>
      <c r="M2111" s="0" t="s">
        <v>858</v>
      </c>
      <c r="N2111" s="0" t="s">
        <v>1024</v>
      </c>
      <c r="O2111" s="0" t="s">
        <v>1025</v>
      </c>
      <c r="P2111" s="216" t="n">
        <v>17500</v>
      </c>
      <c r="S2111" s="0" t="s">
        <v>1026</v>
      </c>
      <c r="T2111" s="0" t="s">
        <v>784</v>
      </c>
      <c r="U2111" s="218" t="n">
        <v>4.185</v>
      </c>
      <c r="V2111" s="0" t="s">
        <v>1985</v>
      </c>
      <c r="W2111" s="0" t="s">
        <v>1028</v>
      </c>
      <c r="X2111" s="0" t="s">
        <v>1029</v>
      </c>
      <c r="Y2111" s="0" t="s">
        <v>838</v>
      </c>
      <c r="Z2111" s="0" t="s">
        <v>571</v>
      </c>
      <c r="AA2111" s="0" t="s">
        <v>2453</v>
      </c>
      <c r="AB2111" s="215" t="n">
        <v>37043.875</v>
      </c>
      <c r="AC2111" s="215" t="n">
        <v>37072.875</v>
      </c>
    </row>
    <row r="2112" customFormat="false" ht="12.75" hidden="false" customHeight="false" outlineLevel="0" collapsed="false">
      <c r="A2112" s="208" t="str">
        <f aca="false">B2112&amp;" "&amp;C2112&amp;" "&amp;D2112</f>
        <v>US Natural Gas Physical</v>
      </c>
      <c r="B2112" s="208" t="str">
        <f aca="false">IF((LEFT(N2112,2)="US"),"US","")</f>
        <v>US</v>
      </c>
      <c r="C2112" s="208" t="str">
        <f aca="false">M2112</f>
        <v>Natural Gas</v>
      </c>
      <c r="D2112" s="208" t="str">
        <f aca="false">IF(ISNUMBER(FIND("Phy",N2112))=TRUE(),"Physical","Financial")</f>
        <v>Physical</v>
      </c>
      <c r="E2112" s="208" t="n">
        <f aca="false">IF(VLOOKUP(S2112,'DD-Lookup'!$J$6:$L$50,3,FALSE())="Monthly",(YEAR(AC2112)-YEAR(AB2112))*12+MONTH(AC2112)-MONTH(AB2112)+1,(AC2112-AB2112+1))</f>
        <v>1</v>
      </c>
      <c r="F2112" s="239" t="n">
        <f aca="false">E2112*SUM(P2112:Q2112)</f>
        <v>5000</v>
      </c>
      <c r="G2112" s="214" t="n">
        <v>1290494</v>
      </c>
      <c r="H2112" s="215" t="n">
        <v>37035.3716087963</v>
      </c>
      <c r="I2112" s="0" t="s">
        <v>1381</v>
      </c>
      <c r="M2112" s="0" t="s">
        <v>858</v>
      </c>
      <c r="N2112" s="0" t="s">
        <v>1305</v>
      </c>
      <c r="O2112" s="0" t="s">
        <v>1529</v>
      </c>
      <c r="Q2112" s="216" t="n">
        <v>5000</v>
      </c>
      <c r="S2112" s="0" t="s">
        <v>1026</v>
      </c>
      <c r="T2112" s="0" t="s">
        <v>784</v>
      </c>
      <c r="U2112" s="218" t="n">
        <v>4.4</v>
      </c>
      <c r="V2112" s="0" t="s">
        <v>1783</v>
      </c>
      <c r="W2112" s="0" t="s">
        <v>1531</v>
      </c>
      <c r="X2112" s="0" t="s">
        <v>1532</v>
      </c>
      <c r="Y2112" s="0" t="s">
        <v>1310</v>
      </c>
      <c r="Z2112" s="0" t="s">
        <v>571</v>
      </c>
      <c r="AA2112" s="0" t="n">
        <v>807926</v>
      </c>
      <c r="AB2112" s="215" t="n">
        <v>37036.875</v>
      </c>
      <c r="AC2112" s="215" t="n">
        <v>37036.875</v>
      </c>
    </row>
    <row r="2113" customFormat="false" ht="12.75" hidden="false" customHeight="false" outlineLevel="0" collapsed="false">
      <c r="A2113" s="208" t="str">
        <f aca="false">B2113&amp;" "&amp;C2113&amp;" "&amp;D2113</f>
        <v>US Natural Gas Physical</v>
      </c>
      <c r="B2113" s="208" t="str">
        <f aca="false">IF((LEFT(N2113,2)="US"),"US","")</f>
        <v>US</v>
      </c>
      <c r="C2113" s="208" t="str">
        <f aca="false">M2113</f>
        <v>Natural Gas</v>
      </c>
      <c r="D2113" s="208" t="str">
        <f aca="false">IF(ISNUMBER(FIND("Phy",N2113))=TRUE(),"Physical","Financial")</f>
        <v>Physical</v>
      </c>
      <c r="E2113" s="208" t="n">
        <f aca="false">IF(VLOOKUP(S2113,'DD-Lookup'!$J$6:$L$50,3,FALSE())="Monthly",(YEAR(AC2113)-YEAR(AB2113))*12+MONTH(AC2113)-MONTH(AB2113)+1,(AC2113-AB2113+1))</f>
        <v>1</v>
      </c>
      <c r="F2113" s="239" t="n">
        <f aca="false">E2113*SUM(P2113:Q2113)</f>
        <v>1500</v>
      </c>
      <c r="G2113" s="214" t="n">
        <v>1290496</v>
      </c>
      <c r="H2113" s="215" t="n">
        <v>37035.3716203704</v>
      </c>
      <c r="I2113" s="0" t="s">
        <v>1141</v>
      </c>
      <c r="M2113" s="0" t="s">
        <v>858</v>
      </c>
      <c r="N2113" s="0" t="s">
        <v>1305</v>
      </c>
      <c r="O2113" s="0" t="s">
        <v>1448</v>
      </c>
      <c r="P2113" s="216" t="n">
        <v>1500</v>
      </c>
      <c r="S2113" s="0" t="s">
        <v>1026</v>
      </c>
      <c r="T2113" s="0" t="s">
        <v>784</v>
      </c>
      <c r="U2113" s="218" t="n">
        <v>4.33</v>
      </c>
      <c r="V2113" s="0" t="s">
        <v>1366</v>
      </c>
      <c r="W2113" s="0" t="s">
        <v>1439</v>
      </c>
      <c r="X2113" s="0" t="s">
        <v>1440</v>
      </c>
      <c r="Y2113" s="0" t="s">
        <v>1310</v>
      </c>
      <c r="Z2113" s="0" t="s">
        <v>571</v>
      </c>
      <c r="AA2113" s="0" t="n">
        <v>807928</v>
      </c>
      <c r="AB2113" s="215" t="n">
        <v>37036.875</v>
      </c>
      <c r="AC2113" s="215" t="n">
        <v>37036.875</v>
      </c>
    </row>
    <row r="2114" customFormat="false" ht="12.75" hidden="false" customHeight="false" outlineLevel="0" collapsed="false">
      <c r="A2114" s="208" t="str">
        <f aca="false">B2114&amp;" "&amp;C2114&amp;" "&amp;D2114</f>
        <v>US Natural Gas Physical</v>
      </c>
      <c r="B2114" s="208" t="str">
        <f aca="false">IF((LEFT(N2114,2)="US"),"US","")</f>
        <v>US</v>
      </c>
      <c r="C2114" s="208" t="str">
        <f aca="false">M2114</f>
        <v>Natural Gas</v>
      </c>
      <c r="D2114" s="208" t="str">
        <f aca="false">IF(ISNUMBER(FIND("Phy",N2114))=TRUE(),"Physical","Financial")</f>
        <v>Physical</v>
      </c>
      <c r="E2114" s="208" t="n">
        <f aca="false">IF(VLOOKUP(S2114,'DD-Lookup'!$J$6:$L$50,3,FALSE())="Monthly",(YEAR(AC2114)-YEAR(AB2114))*12+MONTH(AC2114)-MONTH(AB2114)+1,(AC2114-AB2114+1))</f>
        <v>1</v>
      </c>
      <c r="F2114" s="239" t="n">
        <f aca="false">E2114*SUM(P2114:Q2114)</f>
        <v>5000</v>
      </c>
      <c r="G2114" s="214" t="n">
        <v>1290497</v>
      </c>
      <c r="H2114" s="215" t="n">
        <v>37035.3717476852</v>
      </c>
      <c r="I2114" s="0" t="s">
        <v>593</v>
      </c>
      <c r="M2114" s="0" t="s">
        <v>858</v>
      </c>
      <c r="N2114" s="0" t="s">
        <v>1305</v>
      </c>
      <c r="O2114" s="0" t="s">
        <v>1529</v>
      </c>
      <c r="Q2114" s="216" t="n">
        <v>5000</v>
      </c>
      <c r="S2114" s="0" t="s">
        <v>1026</v>
      </c>
      <c r="T2114" s="0" t="s">
        <v>784</v>
      </c>
      <c r="U2114" s="218" t="n">
        <v>4.405</v>
      </c>
      <c r="V2114" s="0" t="s">
        <v>1530</v>
      </c>
      <c r="W2114" s="0" t="s">
        <v>1531</v>
      </c>
      <c r="X2114" s="0" t="s">
        <v>1532</v>
      </c>
      <c r="Y2114" s="0" t="s">
        <v>1310</v>
      </c>
      <c r="Z2114" s="0" t="s">
        <v>571</v>
      </c>
      <c r="AA2114" s="0" t="n">
        <v>807930</v>
      </c>
      <c r="AB2114" s="215" t="n">
        <v>37036.875</v>
      </c>
      <c r="AC2114" s="215" t="n">
        <v>37036.875</v>
      </c>
    </row>
    <row r="2115" customFormat="false" ht="12.75" hidden="false" customHeight="false" outlineLevel="0" collapsed="false">
      <c r="A2115" s="208" t="str">
        <f aca="false">B2115&amp;" "&amp;C2115&amp;" "&amp;D2115</f>
        <v>US Natural Gas Physical</v>
      </c>
      <c r="B2115" s="208" t="str">
        <f aca="false">IF((LEFT(N2115,2)="US"),"US","")</f>
        <v>US</v>
      </c>
      <c r="C2115" s="208" t="str">
        <f aca="false">M2115</f>
        <v>Natural Gas</v>
      </c>
      <c r="D2115" s="208" t="str">
        <f aca="false">IF(ISNUMBER(FIND("Phy",N2115))=TRUE(),"Physical","Financial")</f>
        <v>Physical</v>
      </c>
      <c r="E2115" s="208" t="n">
        <f aca="false">IF(VLOOKUP(S2115,'DD-Lookup'!$J$6:$L$50,3,FALSE())="Monthly",(YEAR(AC2115)-YEAR(AB2115))*12+MONTH(AC2115)-MONTH(AB2115)+1,(AC2115-AB2115+1))</f>
        <v>1</v>
      </c>
      <c r="F2115" s="239" t="n">
        <f aca="false">E2115*SUM(P2115:Q2115)</f>
        <v>3000</v>
      </c>
      <c r="G2115" s="214" t="n">
        <v>1290498</v>
      </c>
      <c r="H2115" s="215" t="n">
        <v>37035.3717708333</v>
      </c>
      <c r="I2115" s="0" t="s">
        <v>2205</v>
      </c>
      <c r="M2115" s="0" t="s">
        <v>858</v>
      </c>
      <c r="N2115" s="0" t="s">
        <v>1305</v>
      </c>
      <c r="O2115" s="0" t="s">
        <v>1469</v>
      </c>
      <c r="Q2115" s="216" t="n">
        <v>3000</v>
      </c>
      <c r="S2115" s="0" t="s">
        <v>1026</v>
      </c>
      <c r="T2115" s="0" t="s">
        <v>784</v>
      </c>
      <c r="U2115" s="218" t="n">
        <v>4.075</v>
      </c>
      <c r="V2115" s="0" t="s">
        <v>2206</v>
      </c>
      <c r="W2115" s="0" t="s">
        <v>1314</v>
      </c>
      <c r="X2115" s="0" t="s">
        <v>1315</v>
      </c>
      <c r="Y2115" s="0" t="s">
        <v>1310</v>
      </c>
      <c r="Z2115" s="0" t="s">
        <v>571</v>
      </c>
      <c r="AA2115" s="0" t="n">
        <v>807931</v>
      </c>
      <c r="AB2115" s="215" t="n">
        <v>37036.875</v>
      </c>
      <c r="AC2115" s="215" t="n">
        <v>37036.875</v>
      </c>
    </row>
    <row r="2116" customFormat="false" ht="12.75" hidden="false" customHeight="false" outlineLevel="0" collapsed="false">
      <c r="A2116" s="208" t="str">
        <f aca="false">B2116&amp;" "&amp;C2116&amp;" "&amp;D2116</f>
        <v>US Natural Gas Physical</v>
      </c>
      <c r="B2116" s="208" t="str">
        <f aca="false">IF((LEFT(N2116,2)="US"),"US","")</f>
        <v>US</v>
      </c>
      <c r="C2116" s="208" t="str">
        <f aca="false">M2116</f>
        <v>Natural Gas</v>
      </c>
      <c r="D2116" s="208" t="str">
        <f aca="false">IF(ISNUMBER(FIND("Phy",N2116))=TRUE(),"Physical","Financial")</f>
        <v>Physical</v>
      </c>
      <c r="E2116" s="208" t="n">
        <f aca="false">IF(VLOOKUP(S2116,'DD-Lookup'!$J$6:$L$50,3,FALSE())="Monthly",(YEAR(AC2116)-YEAR(AB2116))*12+MONTH(AC2116)-MONTH(AB2116)+1,(AC2116-AB2116+1))</f>
        <v>1</v>
      </c>
      <c r="F2116" s="239" t="n">
        <f aca="false">E2116*SUM(P2116:Q2116)</f>
        <v>5000</v>
      </c>
      <c r="G2116" s="214" t="n">
        <v>1290499</v>
      </c>
      <c r="H2116" s="215" t="n">
        <v>37035.3717939815</v>
      </c>
      <c r="I2116" s="0" t="s">
        <v>593</v>
      </c>
      <c r="M2116" s="0" t="s">
        <v>858</v>
      </c>
      <c r="N2116" s="0" t="s">
        <v>1305</v>
      </c>
      <c r="O2116" s="0" t="s">
        <v>1529</v>
      </c>
      <c r="Q2116" s="216" t="n">
        <v>5000</v>
      </c>
      <c r="S2116" s="0" t="s">
        <v>1026</v>
      </c>
      <c r="T2116" s="0" t="s">
        <v>784</v>
      </c>
      <c r="U2116" s="218" t="n">
        <v>4.41</v>
      </c>
      <c r="V2116" s="0" t="s">
        <v>1530</v>
      </c>
      <c r="W2116" s="0" t="s">
        <v>1531</v>
      </c>
      <c r="X2116" s="0" t="s">
        <v>1532</v>
      </c>
      <c r="Y2116" s="0" t="s">
        <v>1310</v>
      </c>
      <c r="Z2116" s="0" t="s">
        <v>571</v>
      </c>
      <c r="AA2116" s="0" t="n">
        <v>807932</v>
      </c>
      <c r="AB2116" s="215" t="n">
        <v>37036.875</v>
      </c>
      <c r="AC2116" s="215" t="n">
        <v>37036.875</v>
      </c>
    </row>
    <row r="2117" customFormat="false" ht="12.75" hidden="false" customHeight="false" outlineLevel="0" collapsed="false">
      <c r="A2117" s="208" t="str">
        <f aca="false">B2117&amp;" "&amp;C2117&amp;" "&amp;D2117</f>
        <v>US Natural Gas Financial</v>
      </c>
      <c r="B2117" s="208" t="str">
        <f aca="false">IF((LEFT(N2117,2)="US"),"US","")</f>
        <v>US</v>
      </c>
      <c r="C2117" s="208" t="str">
        <f aca="false">M2117</f>
        <v>Natural Gas</v>
      </c>
      <c r="D2117" s="208" t="str">
        <f aca="false">IF(ISNUMBER(FIND("Phy",N2117))=TRUE(),"Physical","Financial")</f>
        <v>Financial</v>
      </c>
      <c r="E2117" s="208" t="n">
        <f aca="false">IF(VLOOKUP(S2117,'DD-Lookup'!$J$6:$L$50,3,FALSE())="Monthly",(YEAR(AC2117)-YEAR(AB2117))*12+MONTH(AC2117)-MONTH(AB2117)+1,(AC2117-AB2117+1))</f>
        <v>151</v>
      </c>
      <c r="F2117" s="239" t="n">
        <f aca="false">E2117*SUM(P2117:Q2117)</f>
        <v>755000</v>
      </c>
      <c r="G2117" s="214" t="n">
        <v>1290501</v>
      </c>
      <c r="H2117" s="215" t="n">
        <v>37035.3718634259</v>
      </c>
      <c r="I2117" s="0" t="s">
        <v>593</v>
      </c>
      <c r="M2117" s="0" t="s">
        <v>858</v>
      </c>
      <c r="N2117" s="0" t="s">
        <v>1024</v>
      </c>
      <c r="O2117" s="0" t="s">
        <v>1289</v>
      </c>
      <c r="Q2117" s="216" t="n">
        <v>5000</v>
      </c>
      <c r="S2117" s="0" t="s">
        <v>1026</v>
      </c>
      <c r="T2117" s="0" t="s">
        <v>784</v>
      </c>
      <c r="U2117" s="218" t="n">
        <v>4.68</v>
      </c>
      <c r="V2117" s="0" t="s">
        <v>1064</v>
      </c>
      <c r="W2117" s="0" t="s">
        <v>1028</v>
      </c>
      <c r="X2117" s="0" t="s">
        <v>1029</v>
      </c>
      <c r="Y2117" s="0" t="s">
        <v>838</v>
      </c>
      <c r="Z2117" s="0" t="s">
        <v>571</v>
      </c>
      <c r="AA2117" s="0" t="s">
        <v>2454</v>
      </c>
      <c r="AB2117" s="215" t="n">
        <v>37196</v>
      </c>
      <c r="AC2117" s="215" t="n">
        <v>37346</v>
      </c>
    </row>
    <row r="2118" customFormat="false" ht="12.75" hidden="false" customHeight="false" outlineLevel="0" collapsed="false">
      <c r="A2118" s="208" t="str">
        <f aca="false">B2118&amp;" "&amp;C2118&amp;" "&amp;D2118</f>
        <v>US Natural Gas Physical</v>
      </c>
      <c r="B2118" s="208" t="str">
        <f aca="false">IF((LEFT(N2118,2)="US"),"US","")</f>
        <v>US</v>
      </c>
      <c r="C2118" s="208" t="str">
        <f aca="false">M2118</f>
        <v>Natural Gas</v>
      </c>
      <c r="D2118" s="208" t="str">
        <f aca="false">IF(ISNUMBER(FIND("Phy",N2118))=TRUE(),"Physical","Financial")</f>
        <v>Physical</v>
      </c>
      <c r="E2118" s="208" t="n">
        <f aca="false">IF(VLOOKUP(S2118,'DD-Lookup'!$J$6:$L$50,3,FALSE())="Monthly",(YEAR(AC2118)-YEAR(AB2118))*12+MONTH(AC2118)-MONTH(AB2118)+1,(AC2118-AB2118+1))</f>
        <v>1</v>
      </c>
      <c r="F2118" s="239" t="n">
        <f aca="false">E2118*SUM(P2118:Q2118)</f>
        <v>10000</v>
      </c>
      <c r="G2118" s="214" t="n">
        <v>1290500</v>
      </c>
      <c r="H2118" s="215" t="n">
        <v>37035.3718634259</v>
      </c>
      <c r="I2118" s="0" t="s">
        <v>1073</v>
      </c>
      <c r="M2118" s="0" t="s">
        <v>858</v>
      </c>
      <c r="N2118" s="0" t="s">
        <v>1305</v>
      </c>
      <c r="O2118" s="0" t="s">
        <v>1666</v>
      </c>
      <c r="Q2118" s="216" t="n">
        <v>10000</v>
      </c>
      <c r="S2118" s="0" t="s">
        <v>1026</v>
      </c>
      <c r="T2118" s="0" t="s">
        <v>784</v>
      </c>
      <c r="U2118" s="218" t="n">
        <v>4.13</v>
      </c>
      <c r="V2118" s="0" t="s">
        <v>2119</v>
      </c>
      <c r="W2118" s="0" t="s">
        <v>1667</v>
      </c>
      <c r="X2118" s="0" t="s">
        <v>1668</v>
      </c>
      <c r="Y2118" s="0" t="s">
        <v>1310</v>
      </c>
      <c r="Z2118" s="0" t="s">
        <v>571</v>
      </c>
      <c r="AA2118" s="0" t="n">
        <v>807933</v>
      </c>
      <c r="AB2118" s="215" t="n">
        <v>37036.875</v>
      </c>
      <c r="AC2118" s="215" t="n">
        <v>37036.875</v>
      </c>
    </row>
    <row r="2119" customFormat="false" ht="12.75" hidden="false" customHeight="false" outlineLevel="0" collapsed="false">
      <c r="A2119" s="208" t="str">
        <f aca="false">B2119&amp;" "&amp;C2119&amp;" "&amp;D2119</f>
        <v>US Natural Gas Physical</v>
      </c>
      <c r="B2119" s="208" t="str">
        <f aca="false">IF((LEFT(N2119,2)="US"),"US","")</f>
        <v>US</v>
      </c>
      <c r="C2119" s="208" t="str">
        <f aca="false">M2119</f>
        <v>Natural Gas</v>
      </c>
      <c r="D2119" s="208" t="str">
        <f aca="false">IF(ISNUMBER(FIND("Phy",N2119))=TRUE(),"Physical","Financial")</f>
        <v>Physical</v>
      </c>
      <c r="E2119" s="208" t="n">
        <f aca="false">IF(VLOOKUP(S2119,'DD-Lookup'!$J$6:$L$50,3,FALSE())="Monthly",(YEAR(AC2119)-YEAR(AB2119))*12+MONTH(AC2119)-MONTH(AB2119)+1,(AC2119-AB2119+1))</f>
        <v>1</v>
      </c>
      <c r="F2119" s="239" t="n">
        <f aca="false">E2119*SUM(P2119:Q2119)</f>
        <v>5000</v>
      </c>
      <c r="G2119" s="214" t="n">
        <v>1290502</v>
      </c>
      <c r="H2119" s="215" t="n">
        <v>37035.3718634259</v>
      </c>
      <c r="I2119" s="0" t="s">
        <v>593</v>
      </c>
      <c r="M2119" s="0" t="s">
        <v>858</v>
      </c>
      <c r="N2119" s="0" t="s">
        <v>1305</v>
      </c>
      <c r="O2119" s="0" t="s">
        <v>1529</v>
      </c>
      <c r="Q2119" s="216" t="n">
        <v>5000</v>
      </c>
      <c r="S2119" s="0" t="s">
        <v>1026</v>
      </c>
      <c r="T2119" s="0" t="s">
        <v>784</v>
      </c>
      <c r="U2119" s="218" t="n">
        <v>4.415</v>
      </c>
      <c r="V2119" s="0" t="s">
        <v>1530</v>
      </c>
      <c r="W2119" s="0" t="s">
        <v>1531</v>
      </c>
      <c r="X2119" s="0" t="s">
        <v>1532</v>
      </c>
      <c r="Y2119" s="0" t="s">
        <v>1310</v>
      </c>
      <c r="Z2119" s="0" t="s">
        <v>571</v>
      </c>
      <c r="AA2119" s="0" t="n">
        <v>807934</v>
      </c>
      <c r="AB2119" s="215" t="n">
        <v>37036.875</v>
      </c>
      <c r="AC2119" s="215" t="n">
        <v>37036.875</v>
      </c>
    </row>
    <row r="2120" customFormat="false" ht="12.75" hidden="false" customHeight="false" outlineLevel="0" collapsed="false">
      <c r="A2120" s="208" t="str">
        <f aca="false">B2120&amp;" "&amp;C2120&amp;" "&amp;D2120</f>
        <v>US Natural Gas Physical</v>
      </c>
      <c r="B2120" s="208" t="str">
        <f aca="false">IF((LEFT(N2120,2)="US"),"US","")</f>
        <v>US</v>
      </c>
      <c r="C2120" s="208" t="str">
        <f aca="false">M2120</f>
        <v>Natural Gas</v>
      </c>
      <c r="D2120" s="208" t="str">
        <f aca="false">IF(ISNUMBER(FIND("Phy",N2120))=TRUE(),"Physical","Financial")</f>
        <v>Physical</v>
      </c>
      <c r="E2120" s="208" t="n">
        <f aca="false">IF(VLOOKUP(S2120,'DD-Lookup'!$J$6:$L$50,3,FALSE())="Monthly",(YEAR(AC2120)-YEAR(AB2120))*12+MONTH(AC2120)-MONTH(AB2120)+1,(AC2120-AB2120+1))</f>
        <v>1</v>
      </c>
      <c r="F2120" s="239" t="n">
        <f aca="false">E2120*SUM(P2120:Q2120)</f>
        <v>10000</v>
      </c>
      <c r="G2120" s="214" t="n">
        <v>1290503</v>
      </c>
      <c r="H2120" s="215" t="n">
        <v>37035.3718865741</v>
      </c>
      <c r="I2120" s="0" t="s">
        <v>593</v>
      </c>
      <c r="M2120" s="0" t="s">
        <v>858</v>
      </c>
      <c r="N2120" s="0" t="s">
        <v>1305</v>
      </c>
      <c r="O2120" s="0" t="s">
        <v>1442</v>
      </c>
      <c r="P2120" s="216" t="n">
        <v>10000</v>
      </c>
      <c r="S2120" s="0" t="s">
        <v>1026</v>
      </c>
      <c r="T2120" s="0" t="s">
        <v>784</v>
      </c>
      <c r="U2120" s="218" t="n">
        <v>4.165</v>
      </c>
      <c r="V2120" s="0" t="s">
        <v>1543</v>
      </c>
      <c r="W2120" s="0" t="s">
        <v>1434</v>
      </c>
      <c r="X2120" s="0" t="s">
        <v>1435</v>
      </c>
      <c r="Y2120" s="0" t="s">
        <v>1310</v>
      </c>
      <c r="Z2120" s="0" t="s">
        <v>571</v>
      </c>
      <c r="AA2120" s="0" t="n">
        <v>807935</v>
      </c>
      <c r="AB2120" s="215" t="n">
        <v>37036.875</v>
      </c>
      <c r="AC2120" s="215" t="n">
        <v>37036.875</v>
      </c>
    </row>
    <row r="2121" customFormat="false" ht="12.75" hidden="false" customHeight="false" outlineLevel="0" collapsed="false">
      <c r="A2121" s="208" t="str">
        <f aca="false">B2121&amp;" "&amp;C2121&amp;" "&amp;D2121</f>
        <v>US Natural Gas Financial</v>
      </c>
      <c r="B2121" s="208" t="str">
        <f aca="false">IF((LEFT(N2121,2)="US"),"US","")</f>
        <v>US</v>
      </c>
      <c r="C2121" s="208" t="str">
        <f aca="false">M2121</f>
        <v>Natural Gas</v>
      </c>
      <c r="D2121" s="208" t="str">
        <f aca="false">IF(ISNUMBER(FIND("Phy",N2121))=TRUE(),"Physical","Financial")</f>
        <v>Financial</v>
      </c>
      <c r="E2121" s="208" t="n">
        <f aca="false">IF(VLOOKUP(S2121,'DD-Lookup'!$J$6:$L$50,3,FALSE())="Monthly",(YEAR(AC2121)-YEAR(AB2121))*12+MONTH(AC2121)-MONTH(AB2121)+1,(AC2121-AB2121+1))</f>
        <v>30</v>
      </c>
      <c r="F2121" s="239" t="n">
        <f aca="false">E2121*SUM(P2121:Q2121)</f>
        <v>150000</v>
      </c>
      <c r="G2121" s="214" t="n">
        <v>1290504</v>
      </c>
      <c r="H2121" s="215" t="n">
        <v>37035.372025463</v>
      </c>
      <c r="I2121" s="0" t="s">
        <v>1124</v>
      </c>
      <c r="M2121" s="0" t="s">
        <v>858</v>
      </c>
      <c r="N2121" s="0" t="s">
        <v>1024</v>
      </c>
      <c r="O2121" s="0" t="s">
        <v>1610</v>
      </c>
      <c r="Q2121" s="216" t="n">
        <v>5000</v>
      </c>
      <c r="S2121" s="0" t="s">
        <v>1026</v>
      </c>
      <c r="T2121" s="0" t="s">
        <v>784</v>
      </c>
      <c r="U2121" s="218" t="n">
        <v>4.6225</v>
      </c>
      <c r="V2121" s="0" t="s">
        <v>1387</v>
      </c>
      <c r="W2121" s="0" t="s">
        <v>1388</v>
      </c>
      <c r="X2121" s="0" t="s">
        <v>1612</v>
      </c>
      <c r="Y2121" s="0" t="s">
        <v>838</v>
      </c>
      <c r="Z2121" s="0" t="s">
        <v>571</v>
      </c>
      <c r="AA2121" s="0" t="s">
        <v>2455</v>
      </c>
      <c r="AB2121" s="215" t="n">
        <v>37043.875</v>
      </c>
      <c r="AC2121" s="215" t="n">
        <v>37072.875</v>
      </c>
    </row>
    <row r="2122" customFormat="false" ht="12.75" hidden="false" customHeight="false" outlineLevel="0" collapsed="false">
      <c r="A2122" s="208" t="str">
        <f aca="false">B2122&amp;" "&amp;C2122&amp;" "&amp;D2122</f>
        <v>US Natural Gas Physical</v>
      </c>
      <c r="B2122" s="208" t="str">
        <f aca="false">IF((LEFT(N2122,2)="US"),"US","")</f>
        <v>US</v>
      </c>
      <c r="C2122" s="208" t="str">
        <f aca="false">M2122</f>
        <v>Natural Gas</v>
      </c>
      <c r="D2122" s="208" t="str">
        <f aca="false">IF(ISNUMBER(FIND("Phy",N2122))=TRUE(),"Physical","Financial")</f>
        <v>Physical</v>
      </c>
      <c r="E2122" s="208" t="n">
        <f aca="false">IF(VLOOKUP(S2122,'DD-Lookup'!$J$6:$L$50,3,FALSE())="Monthly",(YEAR(AC2122)-YEAR(AB2122))*12+MONTH(AC2122)-MONTH(AB2122)+1,(AC2122-AB2122+1))</f>
        <v>1</v>
      </c>
      <c r="F2122" s="239" t="n">
        <f aca="false">E2122*SUM(P2122:Q2122)</f>
        <v>5000</v>
      </c>
      <c r="G2122" s="214" t="n">
        <v>1290506</v>
      </c>
      <c r="H2122" s="215" t="n">
        <v>37035.372037037</v>
      </c>
      <c r="I2122" s="0" t="s">
        <v>1073</v>
      </c>
      <c r="M2122" s="0" t="s">
        <v>858</v>
      </c>
      <c r="N2122" s="0" t="s">
        <v>1305</v>
      </c>
      <c r="O2122" s="0" t="s">
        <v>1363</v>
      </c>
      <c r="P2122" s="216" t="n">
        <v>5000</v>
      </c>
      <c r="S2122" s="0" t="s">
        <v>1026</v>
      </c>
      <c r="T2122" s="0" t="s">
        <v>784</v>
      </c>
      <c r="U2122" s="218" t="n">
        <v>4.065</v>
      </c>
      <c r="V2122" s="0" t="s">
        <v>2033</v>
      </c>
      <c r="W2122" s="0" t="s">
        <v>1361</v>
      </c>
      <c r="X2122" s="0" t="s">
        <v>1362</v>
      </c>
      <c r="Y2122" s="0" t="s">
        <v>1310</v>
      </c>
      <c r="Z2122" s="0" t="s">
        <v>571</v>
      </c>
      <c r="AA2122" s="0" t="n">
        <v>807936</v>
      </c>
      <c r="AB2122" s="215" t="n">
        <v>37036.875</v>
      </c>
      <c r="AC2122" s="215" t="n">
        <v>37036.875</v>
      </c>
    </row>
    <row r="2123" customFormat="false" ht="12.75" hidden="false" customHeight="false" outlineLevel="0" collapsed="false">
      <c r="A2123" s="208" t="str">
        <f aca="false">B2123&amp;" "&amp;C2123&amp;" "&amp;D2123</f>
        <v>US Natural Gas Physical</v>
      </c>
      <c r="B2123" s="208" t="str">
        <f aca="false">IF((LEFT(N2123,2)="US"),"US","")</f>
        <v>US</v>
      </c>
      <c r="C2123" s="208" t="str">
        <f aca="false">M2123</f>
        <v>Natural Gas</v>
      </c>
      <c r="D2123" s="208" t="str">
        <f aca="false">IF(ISNUMBER(FIND("Phy",N2123))=TRUE(),"Physical","Financial")</f>
        <v>Physical</v>
      </c>
      <c r="E2123" s="208" t="n">
        <f aca="false">IF(VLOOKUP(S2123,'DD-Lookup'!$J$6:$L$50,3,FALSE())="Monthly",(YEAR(AC2123)-YEAR(AB2123))*12+MONTH(AC2123)-MONTH(AB2123)+1,(AC2123-AB2123+1))</f>
        <v>1</v>
      </c>
      <c r="F2123" s="239" t="n">
        <f aca="false">E2123*SUM(P2123:Q2123)</f>
        <v>10000</v>
      </c>
      <c r="G2123" s="214" t="n">
        <v>1290507</v>
      </c>
      <c r="H2123" s="215" t="n">
        <v>37035.3720833333</v>
      </c>
      <c r="I2123" s="0" t="s">
        <v>1225</v>
      </c>
      <c r="M2123" s="0" t="s">
        <v>858</v>
      </c>
      <c r="N2123" s="0" t="s">
        <v>1305</v>
      </c>
      <c r="O2123" s="0" t="s">
        <v>1724</v>
      </c>
      <c r="P2123" s="216" t="n">
        <v>10000</v>
      </c>
      <c r="S2123" s="0" t="s">
        <v>1026</v>
      </c>
      <c r="T2123" s="0" t="s">
        <v>784</v>
      </c>
      <c r="U2123" s="218" t="n">
        <v>3.525</v>
      </c>
      <c r="V2123" s="0" t="s">
        <v>2456</v>
      </c>
      <c r="W2123" s="0" t="s">
        <v>1514</v>
      </c>
      <c r="X2123" s="0" t="s">
        <v>1535</v>
      </c>
      <c r="Y2123" s="0" t="s">
        <v>1310</v>
      </c>
      <c r="Z2123" s="0" t="s">
        <v>571</v>
      </c>
      <c r="AA2123" s="0" t="n">
        <v>807937</v>
      </c>
      <c r="AB2123" s="215" t="n">
        <v>37036.875</v>
      </c>
      <c r="AC2123" s="215" t="n">
        <v>37036.875</v>
      </c>
    </row>
    <row r="2124" customFormat="false" ht="12.75" hidden="false" customHeight="false" outlineLevel="0" collapsed="false">
      <c r="A2124" s="208" t="str">
        <f aca="false">B2124&amp;" "&amp;C2124&amp;" "&amp;D2124</f>
        <v>US Natural Gas Physical</v>
      </c>
      <c r="B2124" s="208" t="str">
        <f aca="false">IF((LEFT(N2124,2)="US"),"US","")</f>
        <v>US</v>
      </c>
      <c r="C2124" s="208" t="str">
        <f aca="false">M2124</f>
        <v>Natural Gas</v>
      </c>
      <c r="D2124" s="208" t="str">
        <f aca="false">IF(ISNUMBER(FIND("Phy",N2124))=TRUE(),"Physical","Financial")</f>
        <v>Physical</v>
      </c>
      <c r="E2124" s="208" t="n">
        <f aca="false">IF(VLOOKUP(S2124,'DD-Lookup'!$J$6:$L$50,3,FALSE())="Monthly",(YEAR(AC2124)-YEAR(AB2124))*12+MONTH(AC2124)-MONTH(AB2124)+1,(AC2124-AB2124+1))</f>
        <v>30</v>
      </c>
      <c r="F2124" s="239" t="n">
        <f aca="false">E2124*SUM(P2124:Q2124)</f>
        <v>225810</v>
      </c>
      <c r="G2124" s="214" t="n">
        <v>1290508</v>
      </c>
      <c r="H2124" s="215" t="n">
        <v>37035.3721064815</v>
      </c>
      <c r="I2124" s="0" t="s">
        <v>2457</v>
      </c>
      <c r="M2124" s="0" t="s">
        <v>858</v>
      </c>
      <c r="N2124" s="0" t="s">
        <v>1305</v>
      </c>
      <c r="O2124" s="0" t="s">
        <v>2458</v>
      </c>
      <c r="P2124" s="216" t="n">
        <v>7527</v>
      </c>
      <c r="S2124" s="0" t="s">
        <v>1026</v>
      </c>
      <c r="T2124" s="0" t="s">
        <v>784</v>
      </c>
      <c r="U2124" s="218" t="n">
        <v>4.38</v>
      </c>
      <c r="V2124" s="0" t="s">
        <v>2459</v>
      </c>
      <c r="W2124" s="0" t="s">
        <v>1493</v>
      </c>
      <c r="X2124" s="0" t="s">
        <v>1494</v>
      </c>
      <c r="Y2124" s="0" t="s">
        <v>1310</v>
      </c>
      <c r="Z2124" s="0" t="s">
        <v>571</v>
      </c>
      <c r="AA2124" s="0" t="s">
        <v>2460</v>
      </c>
      <c r="AB2124" s="215" t="n">
        <v>37043.875</v>
      </c>
      <c r="AC2124" s="215" t="n">
        <v>37072.875</v>
      </c>
    </row>
    <row r="2125" customFormat="false" ht="12.75" hidden="false" customHeight="false" outlineLevel="0" collapsed="false">
      <c r="A2125" s="208" t="str">
        <f aca="false">B2125&amp;" "&amp;C2125&amp;" "&amp;D2125</f>
        <v>US Natural Gas Physical</v>
      </c>
      <c r="B2125" s="208" t="str">
        <f aca="false">IF((LEFT(N2125,2)="US"),"US","")</f>
        <v>US</v>
      </c>
      <c r="C2125" s="208" t="str">
        <f aca="false">M2125</f>
        <v>Natural Gas</v>
      </c>
      <c r="D2125" s="208" t="str">
        <f aca="false">IF(ISNUMBER(FIND("Phy",N2125))=TRUE(),"Physical","Financial")</f>
        <v>Physical</v>
      </c>
      <c r="E2125" s="208" t="n">
        <f aca="false">IF(VLOOKUP(S2125,'DD-Lookup'!$J$6:$L$50,3,FALSE())="Monthly",(YEAR(AC2125)-YEAR(AB2125))*12+MONTH(AC2125)-MONTH(AB2125)+1,(AC2125-AB2125+1))</f>
        <v>1</v>
      </c>
      <c r="F2125" s="239" t="n">
        <f aca="false">E2125*SUM(P2125:Q2125)</f>
        <v>10000</v>
      </c>
      <c r="G2125" s="214" t="n">
        <v>1290510</v>
      </c>
      <c r="H2125" s="215" t="n">
        <v>37035.3721296296</v>
      </c>
      <c r="I2125" s="0" t="s">
        <v>1381</v>
      </c>
      <c r="M2125" s="0" t="s">
        <v>858</v>
      </c>
      <c r="N2125" s="0" t="s">
        <v>1305</v>
      </c>
      <c r="O2125" s="0" t="s">
        <v>1625</v>
      </c>
      <c r="P2125" s="216" t="n">
        <v>10000</v>
      </c>
      <c r="S2125" s="0" t="s">
        <v>1026</v>
      </c>
      <c r="T2125" s="0" t="s">
        <v>784</v>
      </c>
      <c r="U2125" s="218" t="n">
        <v>4.095</v>
      </c>
      <c r="V2125" s="0" t="s">
        <v>2461</v>
      </c>
      <c r="W2125" s="0" t="s">
        <v>1422</v>
      </c>
      <c r="X2125" s="0" t="s">
        <v>1423</v>
      </c>
      <c r="Y2125" s="0" t="s">
        <v>1310</v>
      </c>
      <c r="Z2125" s="0" t="s">
        <v>571</v>
      </c>
      <c r="AA2125" s="0" t="n">
        <v>807939</v>
      </c>
      <c r="AB2125" s="215" t="n">
        <v>37036.875</v>
      </c>
      <c r="AC2125" s="215" t="n">
        <v>37036.875</v>
      </c>
    </row>
    <row r="2126" customFormat="false" ht="12.75" hidden="false" customHeight="false" outlineLevel="0" collapsed="false">
      <c r="A2126" s="208" t="str">
        <f aca="false">B2126&amp;" "&amp;C2126&amp;" "&amp;D2126</f>
        <v>US Natural Gas Physical</v>
      </c>
      <c r="B2126" s="208" t="str">
        <f aca="false">IF((LEFT(N2126,2)="US"),"US","")</f>
        <v>US</v>
      </c>
      <c r="C2126" s="208" t="str">
        <f aca="false">M2126</f>
        <v>Natural Gas</v>
      </c>
      <c r="D2126" s="208" t="str">
        <f aca="false">IF(ISNUMBER(FIND("Phy",N2126))=TRUE(),"Physical","Financial")</f>
        <v>Physical</v>
      </c>
      <c r="E2126" s="208" t="n">
        <f aca="false">IF(VLOOKUP(S2126,'DD-Lookup'!$J$6:$L$50,3,FALSE())="Monthly",(YEAR(AC2126)-YEAR(AB2126))*12+MONTH(AC2126)-MONTH(AB2126)+1,(AC2126-AB2126+1))</f>
        <v>1</v>
      </c>
      <c r="F2126" s="239" t="n">
        <f aca="false">E2126*SUM(P2126:Q2126)</f>
        <v>25000</v>
      </c>
      <c r="G2126" s="214" t="n">
        <v>1290511</v>
      </c>
      <c r="H2126" s="215" t="n">
        <v>37035.3721412037</v>
      </c>
      <c r="I2126" s="0" t="s">
        <v>1930</v>
      </c>
      <c r="M2126" s="0" t="s">
        <v>858</v>
      </c>
      <c r="N2126" s="0" t="s">
        <v>1305</v>
      </c>
      <c r="O2126" s="0" t="s">
        <v>1432</v>
      </c>
      <c r="Q2126" s="216" t="n">
        <v>25000</v>
      </c>
      <c r="S2126" s="0" t="s">
        <v>1026</v>
      </c>
      <c r="T2126" s="0" t="s">
        <v>784</v>
      </c>
      <c r="U2126" s="218" t="n">
        <v>4.14</v>
      </c>
      <c r="V2126" s="0" t="s">
        <v>1931</v>
      </c>
      <c r="W2126" s="0" t="s">
        <v>1434</v>
      </c>
      <c r="X2126" s="0" t="s">
        <v>1435</v>
      </c>
      <c r="Y2126" s="0" t="s">
        <v>1310</v>
      </c>
      <c r="Z2126" s="0" t="s">
        <v>571</v>
      </c>
      <c r="AA2126" s="0" t="n">
        <v>807940</v>
      </c>
      <c r="AB2126" s="215" t="n">
        <v>37036.875</v>
      </c>
      <c r="AC2126" s="215" t="n">
        <v>37036.875</v>
      </c>
    </row>
    <row r="2127" customFormat="false" ht="12.75" hidden="false" customHeight="false" outlineLevel="0" collapsed="false">
      <c r="A2127" s="208" t="str">
        <f aca="false">B2127&amp;" "&amp;C2127&amp;" "&amp;D2127</f>
        <v>US Natural Gas Physical</v>
      </c>
      <c r="B2127" s="208" t="str">
        <f aca="false">IF((LEFT(N2127,2)="US"),"US","")</f>
        <v>US</v>
      </c>
      <c r="C2127" s="208" t="str">
        <f aca="false">M2127</f>
        <v>Natural Gas</v>
      </c>
      <c r="D2127" s="208" t="str">
        <f aca="false">IF(ISNUMBER(FIND("Phy",N2127))=TRUE(),"Physical","Financial")</f>
        <v>Physical</v>
      </c>
      <c r="E2127" s="208" t="n">
        <f aca="false">IF(VLOOKUP(S2127,'DD-Lookup'!$J$6:$L$50,3,FALSE())="Monthly",(YEAR(AC2127)-YEAR(AB2127))*12+MONTH(AC2127)-MONTH(AB2127)+1,(AC2127-AB2127+1))</f>
        <v>1</v>
      </c>
      <c r="F2127" s="239" t="n">
        <f aca="false">E2127*SUM(P2127:Q2127)</f>
        <v>10000</v>
      </c>
      <c r="G2127" s="214" t="n">
        <v>1290512</v>
      </c>
      <c r="H2127" s="215" t="n">
        <v>37035.3721412037</v>
      </c>
      <c r="I2127" s="0" t="s">
        <v>2383</v>
      </c>
      <c r="M2127" s="0" t="s">
        <v>858</v>
      </c>
      <c r="N2127" s="0" t="s">
        <v>1305</v>
      </c>
      <c r="O2127" s="0" t="s">
        <v>1687</v>
      </c>
      <c r="Q2127" s="216" t="n">
        <v>10000</v>
      </c>
      <c r="S2127" s="0" t="s">
        <v>1026</v>
      </c>
      <c r="T2127" s="0" t="s">
        <v>784</v>
      </c>
      <c r="U2127" s="218" t="n">
        <v>4.075</v>
      </c>
      <c r="V2127" s="0" t="s">
        <v>2384</v>
      </c>
      <c r="W2127" s="0" t="s">
        <v>1667</v>
      </c>
      <c r="X2127" s="0" t="s">
        <v>1639</v>
      </c>
      <c r="Y2127" s="0" t="s">
        <v>1310</v>
      </c>
      <c r="Z2127" s="0" t="s">
        <v>571</v>
      </c>
      <c r="AA2127" s="0" t="n">
        <v>807938</v>
      </c>
      <c r="AB2127" s="215" t="n">
        <v>37036.875</v>
      </c>
      <c r="AC2127" s="215" t="n">
        <v>37036.875</v>
      </c>
    </row>
    <row r="2128" customFormat="false" ht="12.75" hidden="false" customHeight="false" outlineLevel="0" collapsed="false">
      <c r="A2128" s="208" t="str">
        <f aca="false">B2128&amp;" "&amp;C2128&amp;" "&amp;D2128</f>
        <v>US Natural Gas Physical</v>
      </c>
      <c r="B2128" s="208" t="str">
        <f aca="false">IF((LEFT(N2128,2)="US"),"US","")</f>
        <v>US</v>
      </c>
      <c r="C2128" s="208" t="str">
        <f aca="false">M2128</f>
        <v>Natural Gas</v>
      </c>
      <c r="D2128" s="208" t="str">
        <f aca="false">IF(ISNUMBER(FIND("Phy",N2128))=TRUE(),"Physical","Financial")</f>
        <v>Physical</v>
      </c>
      <c r="E2128" s="208" t="n">
        <f aca="false">IF(VLOOKUP(S2128,'DD-Lookup'!$J$6:$L$50,3,FALSE())="Monthly",(YEAR(AC2128)-YEAR(AB2128))*12+MONTH(AC2128)-MONTH(AB2128)+1,(AC2128-AB2128+1))</f>
        <v>1</v>
      </c>
      <c r="F2128" s="239" t="n">
        <f aca="false">E2128*SUM(P2128:Q2128)</f>
        <v>5000</v>
      </c>
      <c r="G2128" s="214" t="n">
        <v>1290513</v>
      </c>
      <c r="H2128" s="215" t="n">
        <v>37035.3721643519</v>
      </c>
      <c r="I2128" s="0" t="s">
        <v>1141</v>
      </c>
      <c r="M2128" s="0" t="s">
        <v>858</v>
      </c>
      <c r="N2128" s="0" t="s">
        <v>1305</v>
      </c>
      <c r="O2128" s="0" t="s">
        <v>1372</v>
      </c>
      <c r="Q2128" s="216" t="n">
        <v>5000</v>
      </c>
      <c r="S2128" s="0" t="s">
        <v>1026</v>
      </c>
      <c r="T2128" s="0" t="s">
        <v>784</v>
      </c>
      <c r="U2128" s="218" t="n">
        <v>4.0325</v>
      </c>
      <c r="V2128" s="0" t="s">
        <v>1884</v>
      </c>
      <c r="W2128" s="0" t="s">
        <v>1361</v>
      </c>
      <c r="X2128" s="0" t="s">
        <v>1362</v>
      </c>
      <c r="Y2128" s="0" t="s">
        <v>1310</v>
      </c>
      <c r="Z2128" s="0" t="s">
        <v>571</v>
      </c>
      <c r="AA2128" s="0" t="n">
        <v>807941</v>
      </c>
      <c r="AB2128" s="215" t="n">
        <v>37036.875</v>
      </c>
      <c r="AC2128" s="215" t="n">
        <v>37036.875</v>
      </c>
    </row>
    <row r="2129" customFormat="false" ht="12.75" hidden="false" customHeight="false" outlineLevel="0" collapsed="false">
      <c r="A2129" s="208" t="str">
        <f aca="false">B2129&amp;" "&amp;C2129&amp;" "&amp;D2129</f>
        <v>US Natural Gas Physical</v>
      </c>
      <c r="B2129" s="208" t="str">
        <f aca="false">IF((LEFT(N2129,2)="US"),"US","")</f>
        <v>US</v>
      </c>
      <c r="C2129" s="208" t="str">
        <f aca="false">M2129</f>
        <v>Natural Gas</v>
      </c>
      <c r="D2129" s="208" t="str">
        <f aca="false">IF(ISNUMBER(FIND("Phy",N2129))=TRUE(),"Physical","Financial")</f>
        <v>Physical</v>
      </c>
      <c r="E2129" s="208" t="n">
        <f aca="false">IF(VLOOKUP(S2129,'DD-Lookup'!$J$6:$L$50,3,FALSE())="Monthly",(YEAR(AC2129)-YEAR(AB2129))*12+MONTH(AC2129)-MONTH(AB2129)+1,(AC2129-AB2129+1))</f>
        <v>30</v>
      </c>
      <c r="F2129" s="239" t="n">
        <f aca="false">E2129*SUM(P2129:Q2129)</f>
        <v>300000</v>
      </c>
      <c r="G2129" s="214" t="n">
        <v>1290517</v>
      </c>
      <c r="H2129" s="215" t="n">
        <v>37035.3722337963</v>
      </c>
      <c r="I2129" s="0" t="s">
        <v>2056</v>
      </c>
      <c r="M2129" s="0" t="s">
        <v>858</v>
      </c>
      <c r="N2129" s="0" t="s">
        <v>1305</v>
      </c>
      <c r="O2129" s="0" t="s">
        <v>2184</v>
      </c>
      <c r="Q2129" s="216" t="n">
        <v>10000</v>
      </c>
      <c r="S2129" s="0" t="s">
        <v>1026</v>
      </c>
      <c r="T2129" s="0" t="s">
        <v>784</v>
      </c>
      <c r="U2129" s="218" t="n">
        <v>3.45</v>
      </c>
      <c r="V2129" s="0" t="s">
        <v>2462</v>
      </c>
      <c r="W2129" s="0" t="s">
        <v>1758</v>
      </c>
      <c r="X2129" s="0" t="s">
        <v>1535</v>
      </c>
      <c r="Y2129" s="0" t="s">
        <v>1310</v>
      </c>
      <c r="Z2129" s="0" t="s">
        <v>571</v>
      </c>
      <c r="AA2129" s="0" t="s">
        <v>2463</v>
      </c>
      <c r="AB2129" s="215" t="n">
        <v>37043.875</v>
      </c>
      <c r="AC2129" s="215" t="n">
        <v>37072.875</v>
      </c>
    </row>
    <row r="2130" customFormat="false" ht="12.75" hidden="false" customHeight="false" outlineLevel="0" collapsed="false">
      <c r="A2130" s="208" t="str">
        <f aca="false">B2130&amp;" "&amp;C2130&amp;" "&amp;D2130</f>
        <v>US Natural Gas Physical</v>
      </c>
      <c r="B2130" s="208" t="str">
        <f aca="false">IF((LEFT(N2130,2)="US"),"US","")</f>
        <v>US</v>
      </c>
      <c r="C2130" s="208" t="str">
        <f aca="false">M2130</f>
        <v>Natural Gas</v>
      </c>
      <c r="D2130" s="208" t="str">
        <f aca="false">IF(ISNUMBER(FIND("Phy",N2130))=TRUE(),"Physical","Financial")</f>
        <v>Physical</v>
      </c>
      <c r="E2130" s="208" t="n">
        <f aca="false">IF(VLOOKUP(S2130,'DD-Lookup'!$J$6:$L$50,3,FALSE())="Monthly",(YEAR(AC2130)-YEAR(AB2130))*12+MONTH(AC2130)-MONTH(AB2130)+1,(AC2130-AB2130+1))</f>
        <v>1</v>
      </c>
      <c r="F2130" s="239" t="n">
        <f aca="false">E2130*SUM(P2130:Q2130)</f>
        <v>5000</v>
      </c>
      <c r="G2130" s="214" t="n">
        <v>1290516</v>
      </c>
      <c r="H2130" s="215" t="n">
        <v>37035.3722337963</v>
      </c>
      <c r="I2130" s="0" t="s">
        <v>1141</v>
      </c>
      <c r="M2130" s="0" t="s">
        <v>858</v>
      </c>
      <c r="N2130" s="0" t="s">
        <v>1571</v>
      </c>
      <c r="O2130" s="0" t="s">
        <v>1572</v>
      </c>
      <c r="Q2130" s="216" t="n">
        <v>5000</v>
      </c>
      <c r="S2130" s="0" t="s">
        <v>1026</v>
      </c>
      <c r="T2130" s="0" t="s">
        <v>784</v>
      </c>
      <c r="U2130" s="218" t="n">
        <v>4.095</v>
      </c>
      <c r="V2130" s="0" t="s">
        <v>1329</v>
      </c>
      <c r="W2130" s="0" t="s">
        <v>1573</v>
      </c>
      <c r="X2130" s="0" t="s">
        <v>1574</v>
      </c>
      <c r="Y2130" s="0" t="s">
        <v>1310</v>
      </c>
      <c r="Z2130" s="0" t="s">
        <v>1575</v>
      </c>
      <c r="AA2130" s="0" t="n">
        <v>807942</v>
      </c>
      <c r="AB2130" s="215" t="n">
        <v>37036.875</v>
      </c>
      <c r="AC2130" s="215" t="n">
        <v>37036.875</v>
      </c>
    </row>
    <row r="2131" customFormat="false" ht="12.75" hidden="false" customHeight="false" outlineLevel="0" collapsed="false">
      <c r="A2131" s="208" t="str">
        <f aca="false">B2131&amp;" "&amp;C2131&amp;" "&amp;D2131</f>
        <v>US Natural Gas Physical</v>
      </c>
      <c r="B2131" s="208" t="str">
        <f aca="false">IF((LEFT(N2131,2)="US"),"US","")</f>
        <v>US</v>
      </c>
      <c r="C2131" s="208" t="str">
        <f aca="false">M2131</f>
        <v>Natural Gas</v>
      </c>
      <c r="D2131" s="208" t="str">
        <f aca="false">IF(ISNUMBER(FIND("Phy",N2131))=TRUE(),"Physical","Financial")</f>
        <v>Physical</v>
      </c>
      <c r="E2131" s="208" t="n">
        <f aca="false">IF(VLOOKUP(S2131,'DD-Lookup'!$J$6:$L$50,3,FALSE())="Monthly",(YEAR(AC2131)-YEAR(AB2131))*12+MONTH(AC2131)-MONTH(AB2131)+1,(AC2131-AB2131+1))</f>
        <v>1</v>
      </c>
      <c r="F2131" s="239" t="n">
        <f aca="false">E2131*SUM(P2131:Q2131)</f>
        <v>5799</v>
      </c>
      <c r="G2131" s="214" t="n">
        <v>1290518</v>
      </c>
      <c r="H2131" s="215" t="n">
        <v>37035.3722453704</v>
      </c>
      <c r="I2131" s="0" t="s">
        <v>1960</v>
      </c>
      <c r="M2131" s="0" t="s">
        <v>858</v>
      </c>
      <c r="N2131" s="0" t="s">
        <v>1305</v>
      </c>
      <c r="O2131" s="0" t="s">
        <v>1703</v>
      </c>
      <c r="Q2131" s="216" t="n">
        <v>5799</v>
      </c>
      <c r="S2131" s="0" t="s">
        <v>1026</v>
      </c>
      <c r="T2131" s="0" t="s">
        <v>784</v>
      </c>
      <c r="U2131" s="218" t="n">
        <v>4.075</v>
      </c>
      <c r="V2131" s="0" t="s">
        <v>1961</v>
      </c>
      <c r="W2131" s="0" t="s">
        <v>1667</v>
      </c>
      <c r="X2131" s="0" t="s">
        <v>1639</v>
      </c>
      <c r="Y2131" s="0" t="s">
        <v>1310</v>
      </c>
      <c r="Z2131" s="0" t="s">
        <v>571</v>
      </c>
      <c r="AA2131" s="0" t="n">
        <v>807943</v>
      </c>
      <c r="AB2131" s="215" t="n">
        <v>37036.875</v>
      </c>
      <c r="AC2131" s="215" t="n">
        <v>37036.875</v>
      </c>
    </row>
    <row r="2132" customFormat="false" ht="12.75" hidden="false" customHeight="false" outlineLevel="0" collapsed="false">
      <c r="A2132" s="208" t="str">
        <f aca="false">B2132&amp;" "&amp;C2132&amp;" "&amp;D2132</f>
        <v>US Natural Gas Physical</v>
      </c>
      <c r="B2132" s="208" t="str">
        <f aca="false">IF((LEFT(N2132,2)="US"),"US","")</f>
        <v>US</v>
      </c>
      <c r="C2132" s="208" t="str">
        <f aca="false">M2132</f>
        <v>Natural Gas</v>
      </c>
      <c r="D2132" s="208" t="str">
        <f aca="false">IF(ISNUMBER(FIND("Phy",N2132))=TRUE(),"Physical","Financial")</f>
        <v>Physical</v>
      </c>
      <c r="E2132" s="208" t="n">
        <f aca="false">IF(VLOOKUP(S2132,'DD-Lookup'!$J$6:$L$50,3,FALSE())="Monthly",(YEAR(AC2132)-YEAR(AB2132))*12+MONTH(AC2132)-MONTH(AB2132)+1,(AC2132-AB2132+1))</f>
        <v>1</v>
      </c>
      <c r="F2132" s="239" t="n">
        <f aca="false">E2132*SUM(P2132:Q2132)</f>
        <v>5000</v>
      </c>
      <c r="G2132" s="214" t="n">
        <v>1290519</v>
      </c>
      <c r="H2132" s="215" t="n">
        <v>37035.3722569444</v>
      </c>
      <c r="I2132" s="0" t="s">
        <v>1225</v>
      </c>
      <c r="M2132" s="0" t="s">
        <v>858</v>
      </c>
      <c r="N2132" s="0" t="s">
        <v>1305</v>
      </c>
      <c r="O2132" s="0" t="s">
        <v>1438</v>
      </c>
      <c r="P2132" s="216" t="n">
        <v>5000</v>
      </c>
      <c r="S2132" s="0" t="s">
        <v>1026</v>
      </c>
      <c r="T2132" s="0" t="s">
        <v>784</v>
      </c>
      <c r="U2132" s="218" t="n">
        <v>4.345</v>
      </c>
      <c r="V2132" s="0" t="s">
        <v>2464</v>
      </c>
      <c r="W2132" s="0" t="s">
        <v>1439</v>
      </c>
      <c r="X2132" s="0" t="s">
        <v>1440</v>
      </c>
      <c r="Y2132" s="0" t="s">
        <v>1310</v>
      </c>
      <c r="Z2132" s="0" t="s">
        <v>571</v>
      </c>
      <c r="AA2132" s="0" t="n">
        <v>807944</v>
      </c>
      <c r="AB2132" s="215" t="n">
        <v>37036.875</v>
      </c>
      <c r="AC2132" s="215" t="n">
        <v>37036.875</v>
      </c>
    </row>
    <row r="2133" customFormat="false" ht="12.75" hidden="false" customHeight="false" outlineLevel="0" collapsed="false">
      <c r="A2133" s="208" t="str">
        <f aca="false">B2133&amp;" "&amp;C2133&amp;" "&amp;D2133</f>
        <v>US Natural Gas Financial</v>
      </c>
      <c r="B2133" s="208" t="str">
        <f aca="false">IF((LEFT(N2133,2)="US"),"US","")</f>
        <v>US</v>
      </c>
      <c r="C2133" s="208" t="str">
        <f aca="false">M2133</f>
        <v>Natural Gas</v>
      </c>
      <c r="D2133" s="208" t="str">
        <f aca="false">IF(ISNUMBER(FIND("Phy",N2133))=TRUE(),"Physical","Financial")</f>
        <v>Financial</v>
      </c>
      <c r="E2133" s="208" t="n">
        <f aca="false">IF(VLOOKUP(S2133,'DD-Lookup'!$J$6:$L$50,3,FALSE())="Monthly",(YEAR(AC2133)-YEAR(AB2133))*12+MONTH(AC2133)-MONTH(AB2133)+1,(AC2133-AB2133+1))</f>
        <v>7</v>
      </c>
      <c r="F2133" s="239" t="n">
        <f aca="false">E2133*SUM(P2133:Q2133)</f>
        <v>140000</v>
      </c>
      <c r="G2133" s="214" t="n">
        <v>1290521</v>
      </c>
      <c r="H2133" s="215" t="n">
        <v>37035.3723263889</v>
      </c>
      <c r="I2133" s="0" t="s">
        <v>1066</v>
      </c>
      <c r="M2133" s="0" t="s">
        <v>858</v>
      </c>
      <c r="N2133" s="0" t="s">
        <v>1024</v>
      </c>
      <c r="O2133" s="0" t="s">
        <v>1404</v>
      </c>
      <c r="Q2133" s="216" t="n">
        <v>20000</v>
      </c>
      <c r="S2133" s="0" t="s">
        <v>1026</v>
      </c>
      <c r="T2133" s="0" t="s">
        <v>784</v>
      </c>
      <c r="U2133" s="218" t="n">
        <v>4.14</v>
      </c>
      <c r="V2133" s="0" t="s">
        <v>2465</v>
      </c>
      <c r="W2133" s="0" t="s">
        <v>1406</v>
      </c>
      <c r="X2133" s="0" t="s">
        <v>1407</v>
      </c>
      <c r="Y2133" s="0" t="s">
        <v>838</v>
      </c>
      <c r="Z2133" s="0" t="s">
        <v>571</v>
      </c>
      <c r="AA2133" s="0" t="s">
        <v>2466</v>
      </c>
      <c r="AB2133" s="215" t="n">
        <v>37036.875</v>
      </c>
      <c r="AC2133" s="215" t="n">
        <v>37042.875</v>
      </c>
    </row>
    <row r="2134" customFormat="false" ht="12.75" hidden="false" customHeight="false" outlineLevel="0" collapsed="false">
      <c r="A2134" s="208" t="str">
        <f aca="false">B2134&amp;" "&amp;C2134&amp;" "&amp;D2134</f>
        <v>US Natural Gas Physical</v>
      </c>
      <c r="B2134" s="208" t="str">
        <f aca="false">IF((LEFT(N2134,2)="US"),"US","")</f>
        <v>US</v>
      </c>
      <c r="C2134" s="208" t="str">
        <f aca="false">M2134</f>
        <v>Natural Gas</v>
      </c>
      <c r="D2134" s="208" t="str">
        <f aca="false">IF(ISNUMBER(FIND("Phy",N2134))=TRUE(),"Physical","Financial")</f>
        <v>Physical</v>
      </c>
      <c r="E2134" s="208" t="n">
        <f aca="false">IF(VLOOKUP(S2134,'DD-Lookup'!$J$6:$L$50,3,FALSE())="Monthly",(YEAR(AC2134)-YEAR(AB2134))*12+MONTH(AC2134)-MONTH(AB2134)+1,(AC2134-AB2134+1))</f>
        <v>30</v>
      </c>
      <c r="F2134" s="239" t="n">
        <f aca="false">E2134*SUM(P2134:Q2134)</f>
        <v>150000</v>
      </c>
      <c r="G2134" s="214" t="n">
        <v>1290520</v>
      </c>
      <c r="H2134" s="215" t="n">
        <v>37035.3723263889</v>
      </c>
      <c r="I2134" s="0" t="s">
        <v>1107</v>
      </c>
      <c r="M2134" s="0" t="s">
        <v>858</v>
      </c>
      <c r="N2134" s="0" t="s">
        <v>1305</v>
      </c>
      <c r="O2134" s="0" t="s">
        <v>1756</v>
      </c>
      <c r="Q2134" s="216" t="n">
        <v>5000</v>
      </c>
      <c r="S2134" s="0" t="s">
        <v>1026</v>
      </c>
      <c r="T2134" s="0" t="s">
        <v>784</v>
      </c>
      <c r="U2134" s="218" t="n">
        <v>11.19</v>
      </c>
      <c r="V2134" s="0" t="s">
        <v>2467</v>
      </c>
      <c r="W2134" s="0" t="s">
        <v>1758</v>
      </c>
      <c r="X2134" s="0" t="s">
        <v>1535</v>
      </c>
      <c r="Y2134" s="0" t="s">
        <v>1310</v>
      </c>
      <c r="Z2134" s="0" t="s">
        <v>571</v>
      </c>
      <c r="AA2134" s="0" t="s">
        <v>2468</v>
      </c>
      <c r="AB2134" s="215" t="n">
        <v>37043.875</v>
      </c>
      <c r="AC2134" s="215" t="n">
        <v>37072.875</v>
      </c>
    </row>
    <row r="2135" customFormat="false" ht="12.75" hidden="false" customHeight="false" outlineLevel="0" collapsed="false">
      <c r="A2135" s="208" t="str">
        <f aca="false">B2135&amp;" "&amp;C2135&amp;" "&amp;D2135</f>
        <v>US Natural Gas Physical</v>
      </c>
      <c r="B2135" s="208" t="str">
        <f aca="false">IF((LEFT(N2135,2)="US"),"US","")</f>
        <v>US</v>
      </c>
      <c r="C2135" s="208" t="str">
        <f aca="false">M2135</f>
        <v>Natural Gas</v>
      </c>
      <c r="D2135" s="208" t="str">
        <f aca="false">IF(ISNUMBER(FIND("Phy",N2135))=TRUE(),"Physical","Financial")</f>
        <v>Physical</v>
      </c>
      <c r="E2135" s="208" t="n">
        <f aca="false">IF(VLOOKUP(S2135,'DD-Lookup'!$J$6:$L$50,3,FALSE())="Monthly",(YEAR(AC2135)-YEAR(AB2135))*12+MONTH(AC2135)-MONTH(AB2135)+1,(AC2135-AB2135+1))</f>
        <v>30</v>
      </c>
      <c r="F2135" s="239" t="n">
        <f aca="false">E2135*SUM(P2135:Q2135)</f>
        <v>150000</v>
      </c>
      <c r="G2135" s="214" t="n">
        <v>1290522</v>
      </c>
      <c r="H2135" s="215" t="n">
        <v>37035.372349537</v>
      </c>
      <c r="I2135" s="0" t="s">
        <v>600</v>
      </c>
      <c r="M2135" s="0" t="s">
        <v>858</v>
      </c>
      <c r="N2135" s="0" t="s">
        <v>1305</v>
      </c>
      <c r="O2135" s="0" t="s">
        <v>1834</v>
      </c>
      <c r="Q2135" s="216" t="n">
        <v>5000</v>
      </c>
      <c r="S2135" s="0" t="s">
        <v>1026</v>
      </c>
      <c r="T2135" s="0" t="s">
        <v>784</v>
      </c>
      <c r="U2135" s="218" t="n">
        <v>12.77</v>
      </c>
      <c r="V2135" s="0" t="s">
        <v>2076</v>
      </c>
      <c r="W2135" s="0" t="s">
        <v>1758</v>
      </c>
      <c r="X2135" s="0" t="s">
        <v>1535</v>
      </c>
      <c r="Y2135" s="0" t="s">
        <v>1310</v>
      </c>
      <c r="Z2135" s="0" t="s">
        <v>571</v>
      </c>
      <c r="AA2135" s="0" t="s">
        <v>2469</v>
      </c>
      <c r="AB2135" s="215" t="n">
        <v>37043.875</v>
      </c>
      <c r="AC2135" s="215" t="n">
        <v>37072.875</v>
      </c>
    </row>
    <row r="2136" customFormat="false" ht="12.75" hidden="false" customHeight="false" outlineLevel="0" collapsed="false">
      <c r="A2136" s="208" t="str">
        <f aca="false">B2136&amp;" "&amp;C2136&amp;" "&amp;D2136</f>
        <v>US Natural Gas Physical</v>
      </c>
      <c r="B2136" s="208" t="str">
        <f aca="false">IF((LEFT(N2136,2)="US"),"US","")</f>
        <v>US</v>
      </c>
      <c r="C2136" s="208" t="str">
        <f aca="false">M2136</f>
        <v>Natural Gas</v>
      </c>
      <c r="D2136" s="208" t="str">
        <f aca="false">IF(ISNUMBER(FIND("Phy",N2136))=TRUE(),"Physical","Financial")</f>
        <v>Physical</v>
      </c>
      <c r="E2136" s="208" t="n">
        <f aca="false">IF(VLOOKUP(S2136,'DD-Lookup'!$J$6:$L$50,3,FALSE())="Monthly",(YEAR(AC2136)-YEAR(AB2136))*12+MONTH(AC2136)-MONTH(AB2136)+1,(AC2136-AB2136+1))</f>
        <v>1</v>
      </c>
      <c r="F2136" s="239" t="n">
        <f aca="false">E2136*SUM(P2136:Q2136)</f>
        <v>10000</v>
      </c>
      <c r="G2136" s="214" t="n">
        <v>1290523</v>
      </c>
      <c r="H2136" s="215" t="n">
        <v>37035.3723842593</v>
      </c>
      <c r="I2136" s="0" t="s">
        <v>1358</v>
      </c>
      <c r="M2136" s="0" t="s">
        <v>858</v>
      </c>
      <c r="N2136" s="0" t="s">
        <v>1305</v>
      </c>
      <c r="O2136" s="0" t="s">
        <v>1306</v>
      </c>
      <c r="Q2136" s="216" t="n">
        <v>10000</v>
      </c>
      <c r="S2136" s="0" t="s">
        <v>1026</v>
      </c>
      <c r="T2136" s="0" t="s">
        <v>784</v>
      </c>
      <c r="U2136" s="218" t="n">
        <v>4.2038</v>
      </c>
      <c r="V2136" s="0" t="s">
        <v>1414</v>
      </c>
      <c r="W2136" s="0" t="s">
        <v>1308</v>
      </c>
      <c r="X2136" s="0" t="s">
        <v>1309</v>
      </c>
      <c r="Y2136" s="0" t="s">
        <v>1310</v>
      </c>
      <c r="Z2136" s="0" t="s">
        <v>571</v>
      </c>
      <c r="AA2136" s="0" t="n">
        <v>807949</v>
      </c>
      <c r="AB2136" s="215" t="n">
        <v>37036.875</v>
      </c>
      <c r="AC2136" s="215" t="n">
        <v>37036.875</v>
      </c>
    </row>
    <row r="2137" customFormat="false" ht="12.75" hidden="false" customHeight="false" outlineLevel="0" collapsed="false">
      <c r="A2137" s="208" t="str">
        <f aca="false">B2137&amp;" "&amp;C2137&amp;" "&amp;D2137</f>
        <v>US Natural Gas Physical</v>
      </c>
      <c r="B2137" s="208" t="str">
        <f aca="false">IF((LEFT(N2137,2)="US"),"US","")</f>
        <v>US</v>
      </c>
      <c r="C2137" s="208" t="str">
        <f aca="false">M2137</f>
        <v>Natural Gas</v>
      </c>
      <c r="D2137" s="208" t="str">
        <f aca="false">IF(ISNUMBER(FIND("Phy",N2137))=TRUE(),"Physical","Financial")</f>
        <v>Physical</v>
      </c>
      <c r="E2137" s="208" t="n">
        <f aca="false">IF(VLOOKUP(S2137,'DD-Lookup'!$J$6:$L$50,3,FALSE())="Monthly",(YEAR(AC2137)-YEAR(AB2137))*12+MONTH(AC2137)-MONTH(AB2137)+1,(AC2137-AB2137+1))</f>
        <v>1</v>
      </c>
      <c r="F2137" s="239" t="n">
        <f aca="false">E2137*SUM(P2137:Q2137)</f>
        <v>5000</v>
      </c>
      <c r="G2137" s="214" t="n">
        <v>1290524</v>
      </c>
      <c r="H2137" s="215" t="n">
        <v>37035.3724652778</v>
      </c>
      <c r="I2137" s="0" t="s">
        <v>1317</v>
      </c>
      <c r="M2137" s="0" t="s">
        <v>858</v>
      </c>
      <c r="N2137" s="0" t="s">
        <v>1305</v>
      </c>
      <c r="O2137" s="0" t="s">
        <v>1363</v>
      </c>
      <c r="Q2137" s="216" t="n">
        <v>5000</v>
      </c>
      <c r="S2137" s="0" t="s">
        <v>1026</v>
      </c>
      <c r="T2137" s="0" t="s">
        <v>784</v>
      </c>
      <c r="U2137" s="218" t="n">
        <v>4.0625</v>
      </c>
      <c r="V2137" s="0" t="s">
        <v>1318</v>
      </c>
      <c r="W2137" s="0" t="s">
        <v>1361</v>
      </c>
      <c r="X2137" s="0" t="s">
        <v>1362</v>
      </c>
      <c r="Y2137" s="0" t="s">
        <v>1310</v>
      </c>
      <c r="Z2137" s="0" t="s">
        <v>571</v>
      </c>
      <c r="AA2137" s="0" t="n">
        <v>807954</v>
      </c>
      <c r="AB2137" s="215" t="n">
        <v>37036.875</v>
      </c>
      <c r="AC2137" s="215" t="n">
        <v>37036.875</v>
      </c>
    </row>
    <row r="2138" customFormat="false" ht="12.75" hidden="false" customHeight="false" outlineLevel="0" collapsed="false">
      <c r="A2138" s="208" t="str">
        <f aca="false">B2138&amp;" "&amp;C2138&amp;" "&amp;D2138</f>
        <v>US Natural Gas Physical</v>
      </c>
      <c r="B2138" s="208" t="str">
        <f aca="false">IF((LEFT(N2138,2)="US"),"US","")</f>
        <v>US</v>
      </c>
      <c r="C2138" s="208" t="str">
        <f aca="false">M2138</f>
        <v>Natural Gas</v>
      </c>
      <c r="D2138" s="208" t="str">
        <f aca="false">IF(ISNUMBER(FIND("Phy",N2138))=TRUE(),"Physical","Financial")</f>
        <v>Physical</v>
      </c>
      <c r="E2138" s="208" t="n">
        <f aca="false">IF(VLOOKUP(S2138,'DD-Lookup'!$J$6:$L$50,3,FALSE())="Monthly",(YEAR(AC2138)-YEAR(AB2138))*12+MONTH(AC2138)-MONTH(AB2138)+1,(AC2138-AB2138+1))</f>
        <v>1</v>
      </c>
      <c r="F2138" s="239" t="n">
        <f aca="false">E2138*SUM(P2138:Q2138)</f>
        <v>5000</v>
      </c>
      <c r="G2138" s="214" t="n">
        <v>1290525</v>
      </c>
      <c r="H2138" s="215" t="n">
        <v>37035.3724768519</v>
      </c>
      <c r="I2138" s="0" t="s">
        <v>1225</v>
      </c>
      <c r="M2138" s="0" t="s">
        <v>858</v>
      </c>
      <c r="N2138" s="0" t="s">
        <v>1305</v>
      </c>
      <c r="O2138" s="0" t="s">
        <v>1438</v>
      </c>
      <c r="P2138" s="216" t="n">
        <v>5000</v>
      </c>
      <c r="S2138" s="0" t="s">
        <v>1026</v>
      </c>
      <c r="T2138" s="0" t="s">
        <v>784</v>
      </c>
      <c r="U2138" s="218" t="n">
        <v>4.34</v>
      </c>
      <c r="V2138" s="0" t="s">
        <v>2464</v>
      </c>
      <c r="W2138" s="0" t="s">
        <v>1439</v>
      </c>
      <c r="X2138" s="0" t="s">
        <v>1440</v>
      </c>
      <c r="Y2138" s="0" t="s">
        <v>1310</v>
      </c>
      <c r="Z2138" s="0" t="s">
        <v>571</v>
      </c>
      <c r="AA2138" s="0" t="n">
        <v>807955</v>
      </c>
      <c r="AB2138" s="215" t="n">
        <v>37036.875</v>
      </c>
      <c r="AC2138" s="215" t="n">
        <v>37036.875</v>
      </c>
    </row>
    <row r="2139" customFormat="false" ht="12.75" hidden="false" customHeight="false" outlineLevel="0" collapsed="false">
      <c r="A2139" s="208" t="str">
        <f aca="false">B2139&amp;" "&amp;C2139&amp;" "&amp;D2139</f>
        <v>US Natural Gas Financial</v>
      </c>
      <c r="B2139" s="208" t="str">
        <f aca="false">IF((LEFT(N2139,2)="US"),"US","")</f>
        <v>US</v>
      </c>
      <c r="C2139" s="208" t="str">
        <f aca="false">M2139</f>
        <v>Natural Gas</v>
      </c>
      <c r="D2139" s="208" t="str">
        <f aca="false">IF(ISNUMBER(FIND("Phy",N2139))=TRUE(),"Physical","Financial")</f>
        <v>Financial</v>
      </c>
      <c r="E2139" s="208" t="n">
        <f aca="false">IF(VLOOKUP(S2139,'DD-Lookup'!$J$6:$L$50,3,FALSE())="Monthly",(YEAR(AC2139)-YEAR(AB2139))*12+MONTH(AC2139)-MONTH(AB2139)+1,(AC2139-AB2139+1))</f>
        <v>365</v>
      </c>
      <c r="F2139" s="239" t="n">
        <f aca="false">E2139*SUM(P2139:Q2139)</f>
        <v>1825000</v>
      </c>
      <c r="G2139" s="214" t="n">
        <v>1290526</v>
      </c>
      <c r="H2139" s="215" t="n">
        <v>37035.3725</v>
      </c>
      <c r="I2139" s="0" t="s">
        <v>1426</v>
      </c>
      <c r="M2139" s="0" t="s">
        <v>858</v>
      </c>
      <c r="N2139" s="0" t="s">
        <v>1024</v>
      </c>
      <c r="O2139" s="0" t="s">
        <v>1415</v>
      </c>
      <c r="Q2139" s="216" t="n">
        <v>5000</v>
      </c>
      <c r="S2139" s="0" t="s">
        <v>1026</v>
      </c>
      <c r="T2139" s="0" t="s">
        <v>784</v>
      </c>
      <c r="U2139" s="218" t="n">
        <v>4.38</v>
      </c>
      <c r="V2139" s="0" t="s">
        <v>2470</v>
      </c>
      <c r="W2139" s="0" t="s">
        <v>1028</v>
      </c>
      <c r="X2139" s="0" t="s">
        <v>1029</v>
      </c>
      <c r="Y2139" s="0" t="s">
        <v>838</v>
      </c>
      <c r="Z2139" s="0" t="s">
        <v>571</v>
      </c>
      <c r="AA2139" s="0" t="s">
        <v>2471</v>
      </c>
      <c r="AB2139" s="215" t="n">
        <v>37257.875</v>
      </c>
      <c r="AC2139" s="215" t="n">
        <v>37621.875</v>
      </c>
    </row>
    <row r="2140" customFormat="false" ht="12.75" hidden="false" customHeight="false" outlineLevel="0" collapsed="false">
      <c r="A2140" s="208" t="str">
        <f aca="false">B2140&amp;" "&amp;C2140&amp;" "&amp;D2140</f>
        <v>US Natural Gas Financial</v>
      </c>
      <c r="B2140" s="208" t="str">
        <f aca="false">IF((LEFT(N2140,2)="US"),"US","")</f>
        <v>US</v>
      </c>
      <c r="C2140" s="208" t="str">
        <f aca="false">M2140</f>
        <v>Natural Gas</v>
      </c>
      <c r="D2140" s="208" t="str">
        <f aca="false">IF(ISNUMBER(FIND("Phy",N2140))=TRUE(),"Physical","Financial")</f>
        <v>Financial</v>
      </c>
      <c r="E2140" s="208" t="n">
        <f aca="false">IF(VLOOKUP(S2140,'DD-Lookup'!$J$6:$L$50,3,FALSE())="Monthly",(YEAR(AC2140)-YEAR(AB2140))*12+MONTH(AC2140)-MONTH(AB2140)+1,(AC2140-AB2140+1))</f>
        <v>30</v>
      </c>
      <c r="F2140" s="239" t="n">
        <f aca="false">E2140*SUM(P2140:Q2140)</f>
        <v>150000</v>
      </c>
      <c r="G2140" s="214" t="n">
        <v>1290527</v>
      </c>
      <c r="H2140" s="215" t="n">
        <v>37035.3725115741</v>
      </c>
      <c r="I2140" s="0" t="s">
        <v>1109</v>
      </c>
      <c r="M2140" s="0" t="s">
        <v>858</v>
      </c>
      <c r="N2140" s="0" t="s">
        <v>1024</v>
      </c>
      <c r="O2140" s="0" t="s">
        <v>1610</v>
      </c>
      <c r="Q2140" s="216" t="n">
        <v>5000</v>
      </c>
      <c r="S2140" s="0" t="s">
        <v>1026</v>
      </c>
      <c r="T2140" s="0" t="s">
        <v>784</v>
      </c>
      <c r="U2140" s="218" t="n">
        <v>4.6275</v>
      </c>
      <c r="V2140" s="0" t="s">
        <v>1877</v>
      </c>
      <c r="W2140" s="0" t="s">
        <v>1388</v>
      </c>
      <c r="X2140" s="0" t="s">
        <v>1612</v>
      </c>
      <c r="Y2140" s="0" t="s">
        <v>838</v>
      </c>
      <c r="Z2140" s="0" t="s">
        <v>571</v>
      </c>
      <c r="AA2140" s="0" t="s">
        <v>2472</v>
      </c>
      <c r="AB2140" s="215" t="n">
        <v>37043.875</v>
      </c>
      <c r="AC2140" s="215" t="n">
        <v>37072.875</v>
      </c>
    </row>
    <row r="2141" customFormat="false" ht="12.75" hidden="false" customHeight="false" outlineLevel="0" collapsed="false">
      <c r="A2141" s="208" t="str">
        <f aca="false">B2141&amp;" "&amp;C2141&amp;" "&amp;D2141</f>
        <v>US Natural Gas Physical</v>
      </c>
      <c r="B2141" s="208" t="str">
        <f aca="false">IF((LEFT(N2141,2)="US"),"US","")</f>
        <v>US</v>
      </c>
      <c r="C2141" s="208" t="str">
        <f aca="false">M2141</f>
        <v>Natural Gas</v>
      </c>
      <c r="D2141" s="208" t="str">
        <f aca="false">IF(ISNUMBER(FIND("Phy",N2141))=TRUE(),"Physical","Financial")</f>
        <v>Physical</v>
      </c>
      <c r="E2141" s="208" t="n">
        <f aca="false">IF(VLOOKUP(S2141,'DD-Lookup'!$J$6:$L$50,3,FALSE())="Monthly",(YEAR(AC2141)-YEAR(AB2141))*12+MONTH(AC2141)-MONTH(AB2141)+1,(AC2141-AB2141+1))</f>
        <v>1</v>
      </c>
      <c r="F2141" s="239" t="n">
        <f aca="false">E2141*SUM(P2141:Q2141)</f>
        <v>10000</v>
      </c>
      <c r="G2141" s="214" t="n">
        <v>1290529</v>
      </c>
      <c r="H2141" s="215" t="n">
        <v>37035.3725231482</v>
      </c>
      <c r="I2141" s="0" t="s">
        <v>1115</v>
      </c>
      <c r="M2141" s="0" t="s">
        <v>858</v>
      </c>
      <c r="N2141" s="0" t="s">
        <v>1305</v>
      </c>
      <c r="O2141" s="0" t="s">
        <v>1581</v>
      </c>
      <c r="P2141" s="216" t="n">
        <v>10000</v>
      </c>
      <c r="S2141" s="0" t="s">
        <v>1026</v>
      </c>
      <c r="T2141" s="0" t="s">
        <v>784</v>
      </c>
      <c r="U2141" s="218" t="n">
        <v>8.65</v>
      </c>
      <c r="V2141" s="0" t="s">
        <v>2193</v>
      </c>
      <c r="W2141" s="0" t="s">
        <v>1579</v>
      </c>
      <c r="X2141" s="0" t="s">
        <v>1535</v>
      </c>
      <c r="Y2141" s="0" t="s">
        <v>1310</v>
      </c>
      <c r="Z2141" s="0" t="s">
        <v>571</v>
      </c>
      <c r="AA2141" s="0" t="n">
        <v>807956</v>
      </c>
      <c r="AB2141" s="215" t="n">
        <v>37036.875</v>
      </c>
      <c r="AC2141" s="215" t="n">
        <v>37036.875</v>
      </c>
    </row>
    <row r="2142" customFormat="false" ht="12.75" hidden="false" customHeight="false" outlineLevel="0" collapsed="false">
      <c r="A2142" s="208" t="str">
        <f aca="false">B2142&amp;" "&amp;C2142&amp;" "&amp;D2142</f>
        <v>US Power Physical</v>
      </c>
      <c r="B2142" s="208" t="str">
        <f aca="false">IF((LEFT(N2142,2)="US"),"US","")</f>
        <v>US</v>
      </c>
      <c r="C2142" s="208" t="str">
        <f aca="false">M2142</f>
        <v>Power</v>
      </c>
      <c r="D2142" s="208" t="str">
        <f aca="false">IF(ISNUMBER(FIND("Phy",N2142))=TRUE(),"Physical","Financial")</f>
        <v>Physical</v>
      </c>
      <c r="E2142" s="208" t="n">
        <f aca="false">IF(VLOOKUP(S2142,'DD-Lookup'!$J$6:$L$50,3,FALSE())="Monthly",(YEAR(AC2142)-YEAR(AB2142))*12+MONTH(AC2142)-MONTH(AB2142)+1,(AC2142-AB2142+1))</f>
        <v>30</v>
      </c>
      <c r="F2142" s="239" t="n">
        <f aca="false">E2142*SUM(P2142:Q2142)</f>
        <v>750</v>
      </c>
      <c r="G2142" s="214" t="n">
        <v>1290531</v>
      </c>
      <c r="H2142" s="215" t="n">
        <v>37035.3725578704</v>
      </c>
      <c r="I2142" s="0" t="s">
        <v>2473</v>
      </c>
      <c r="M2142" s="0" t="s">
        <v>67</v>
      </c>
      <c r="N2142" s="0" t="s">
        <v>1628</v>
      </c>
      <c r="O2142" s="0" t="s">
        <v>2474</v>
      </c>
      <c r="P2142" s="216" t="n">
        <v>25</v>
      </c>
      <c r="S2142" s="0" t="s">
        <v>930</v>
      </c>
      <c r="T2142" s="0" t="s">
        <v>784</v>
      </c>
      <c r="U2142" s="218" t="n">
        <v>117</v>
      </c>
      <c r="V2142" s="0" t="s">
        <v>2475</v>
      </c>
      <c r="W2142" s="0" t="s">
        <v>2476</v>
      </c>
      <c r="X2142" s="0" t="s">
        <v>1632</v>
      </c>
      <c r="Y2142" s="0" t="s">
        <v>1051</v>
      </c>
      <c r="Z2142" s="0" t="s">
        <v>618</v>
      </c>
      <c r="AA2142" s="0" t="n">
        <v>621464.1</v>
      </c>
      <c r="AB2142" s="215" t="n">
        <v>37135.875</v>
      </c>
      <c r="AC2142" s="215" t="n">
        <v>37164.875</v>
      </c>
    </row>
    <row r="2143" customFormat="false" ht="12.75" hidden="false" customHeight="false" outlineLevel="0" collapsed="false">
      <c r="A2143" s="208" t="str">
        <f aca="false">B2143&amp;" "&amp;C2143&amp;" "&amp;D2143</f>
        <v>US Power Physical</v>
      </c>
      <c r="B2143" s="208" t="str">
        <f aca="false">IF((LEFT(N2143,2)="US"),"US","")</f>
        <v>US</v>
      </c>
      <c r="C2143" s="208" t="str">
        <f aca="false">M2143</f>
        <v>Power</v>
      </c>
      <c r="D2143" s="208" t="str">
        <f aca="false">IF(ISNUMBER(FIND("Phy",N2143))=TRUE(),"Physical","Financial")</f>
        <v>Physical</v>
      </c>
      <c r="E2143" s="208" t="n">
        <f aca="false">IF(VLOOKUP(S2143,'DD-Lookup'!$J$6:$L$50,3,FALSE())="Monthly",(YEAR(AC2143)-YEAR(AB2143))*12+MONTH(AC2143)-MONTH(AB2143)+1,(AC2143-AB2143+1))</f>
        <v>3</v>
      </c>
      <c r="F2143" s="239" t="n">
        <f aca="false">E2143*SUM(P2143:Q2143)</f>
        <v>150</v>
      </c>
      <c r="G2143" s="214" t="n">
        <v>1290533</v>
      </c>
      <c r="H2143" s="215" t="n">
        <v>37035.3725694444</v>
      </c>
      <c r="I2143" s="0" t="s">
        <v>1233</v>
      </c>
      <c r="M2143" s="0" t="s">
        <v>67</v>
      </c>
      <c r="N2143" s="0" t="s">
        <v>1205</v>
      </c>
      <c r="O2143" s="0" t="s">
        <v>1206</v>
      </c>
      <c r="P2143" s="216" t="n">
        <v>50</v>
      </c>
      <c r="S2143" s="0" t="s">
        <v>930</v>
      </c>
      <c r="T2143" s="0" t="s">
        <v>784</v>
      </c>
      <c r="U2143" s="218" t="n">
        <v>44.5</v>
      </c>
      <c r="V2143" s="0" t="s">
        <v>2477</v>
      </c>
      <c r="W2143" s="0" t="s">
        <v>1208</v>
      </c>
      <c r="X2143" s="0" t="s">
        <v>1209</v>
      </c>
      <c r="Y2143" s="0" t="s">
        <v>1051</v>
      </c>
      <c r="Z2143" s="0" t="s">
        <v>618</v>
      </c>
      <c r="AA2143" s="0" t="n">
        <v>621465.1</v>
      </c>
      <c r="AB2143" s="215" t="n">
        <v>37040</v>
      </c>
      <c r="AC2143" s="215" t="n">
        <v>37042</v>
      </c>
    </row>
    <row r="2144" customFormat="false" ht="12.75" hidden="false" customHeight="false" outlineLevel="0" collapsed="false">
      <c r="A2144" s="208" t="str">
        <f aca="false">B2144&amp;" "&amp;C2144&amp;" "&amp;D2144</f>
        <v>US Power Physical</v>
      </c>
      <c r="B2144" s="208" t="str">
        <f aca="false">IF((LEFT(N2144,2)="US"),"US","")</f>
        <v>US</v>
      </c>
      <c r="C2144" s="208" t="str">
        <f aca="false">M2144</f>
        <v>Power</v>
      </c>
      <c r="D2144" s="208" t="str">
        <f aca="false">IF(ISNUMBER(FIND("Phy",N2144))=TRUE(),"Physical","Financial")</f>
        <v>Physical</v>
      </c>
      <c r="E2144" s="208" t="n">
        <f aca="false">IF(VLOOKUP(S2144,'DD-Lookup'!$J$6:$L$50,3,FALSE())="Monthly",(YEAR(AC2144)-YEAR(AB2144))*12+MONTH(AC2144)-MONTH(AB2144)+1,(AC2144-AB2144+1))</f>
        <v>31</v>
      </c>
      <c r="F2144" s="239" t="n">
        <f aca="false">E2144*SUM(P2144:Q2144)</f>
        <v>775</v>
      </c>
      <c r="G2144" s="214" t="n">
        <v>1290532</v>
      </c>
      <c r="H2144" s="215" t="n">
        <v>37035.3725694444</v>
      </c>
      <c r="I2144" s="0" t="s">
        <v>2473</v>
      </c>
      <c r="M2144" s="0" t="s">
        <v>67</v>
      </c>
      <c r="N2144" s="0" t="s">
        <v>1628</v>
      </c>
      <c r="O2144" s="0" t="s">
        <v>2478</v>
      </c>
      <c r="Q2144" s="216" t="n">
        <v>25</v>
      </c>
      <c r="S2144" s="0" t="s">
        <v>930</v>
      </c>
      <c r="T2144" s="0" t="s">
        <v>784</v>
      </c>
      <c r="U2144" s="218" t="n">
        <v>136</v>
      </c>
      <c r="V2144" s="0" t="s">
        <v>2479</v>
      </c>
      <c r="W2144" s="0" t="s">
        <v>2476</v>
      </c>
      <c r="X2144" s="0" t="s">
        <v>1632</v>
      </c>
      <c r="Y2144" s="0" t="s">
        <v>1051</v>
      </c>
      <c r="Z2144" s="0" t="s">
        <v>618</v>
      </c>
      <c r="AA2144" s="0" t="n">
        <v>621466.1</v>
      </c>
      <c r="AB2144" s="215" t="n">
        <v>37073.875</v>
      </c>
      <c r="AC2144" s="215" t="n">
        <v>37103.875</v>
      </c>
    </row>
    <row r="2145" customFormat="false" ht="12.75" hidden="false" customHeight="false" outlineLevel="0" collapsed="false">
      <c r="A2145" s="208" t="str">
        <f aca="false">B2145&amp;" "&amp;C2145&amp;" "&amp;D2145</f>
        <v>US Natural Gas Physical</v>
      </c>
      <c r="B2145" s="208" t="str">
        <f aca="false">IF((LEFT(N2145,2)="US"),"US","")</f>
        <v>US</v>
      </c>
      <c r="C2145" s="208" t="str">
        <f aca="false">M2145</f>
        <v>Natural Gas</v>
      </c>
      <c r="D2145" s="208" t="str">
        <f aca="false">IF(ISNUMBER(FIND("Phy",N2145))=TRUE(),"Physical","Financial")</f>
        <v>Physical</v>
      </c>
      <c r="E2145" s="208" t="n">
        <f aca="false">IF(VLOOKUP(S2145,'DD-Lookup'!$J$6:$L$50,3,FALSE())="Monthly",(YEAR(AC2145)-YEAR(AB2145))*12+MONTH(AC2145)-MONTH(AB2145)+1,(AC2145-AB2145+1))</f>
        <v>1</v>
      </c>
      <c r="F2145" s="239" t="n">
        <f aca="false">E2145*SUM(P2145:Q2145)</f>
        <v>10000</v>
      </c>
      <c r="G2145" s="214" t="n">
        <v>1290536</v>
      </c>
      <c r="H2145" s="215" t="n">
        <v>37035.372650463</v>
      </c>
      <c r="I2145" s="0" t="s">
        <v>600</v>
      </c>
      <c r="M2145" s="0" t="s">
        <v>858</v>
      </c>
      <c r="N2145" s="0" t="s">
        <v>1305</v>
      </c>
      <c r="O2145" s="0" t="s">
        <v>1566</v>
      </c>
      <c r="Q2145" s="216" t="n">
        <v>10000</v>
      </c>
      <c r="S2145" s="0" t="s">
        <v>1026</v>
      </c>
      <c r="T2145" s="0" t="s">
        <v>784</v>
      </c>
      <c r="U2145" s="218" t="n">
        <v>12.625</v>
      </c>
      <c r="V2145" s="0" t="s">
        <v>2081</v>
      </c>
      <c r="W2145" s="0" t="s">
        <v>1559</v>
      </c>
      <c r="X2145" s="0" t="s">
        <v>1535</v>
      </c>
      <c r="Y2145" s="0" t="s">
        <v>1310</v>
      </c>
      <c r="Z2145" s="0" t="s">
        <v>571</v>
      </c>
      <c r="AA2145" s="0" t="n">
        <v>807958</v>
      </c>
      <c r="AB2145" s="215" t="n">
        <v>37036.875</v>
      </c>
      <c r="AC2145" s="215" t="n">
        <v>37036.875</v>
      </c>
    </row>
    <row r="2146" customFormat="false" ht="12.75" hidden="false" customHeight="false" outlineLevel="0" collapsed="false">
      <c r="A2146" s="208" t="str">
        <f aca="false">B2146&amp;" "&amp;C2146&amp;" "&amp;D2146</f>
        <v>US Natural Gas Physical</v>
      </c>
      <c r="B2146" s="208" t="str">
        <f aca="false">IF((LEFT(N2146,2)="US"),"US","")</f>
        <v>US</v>
      </c>
      <c r="C2146" s="208" t="str">
        <f aca="false">M2146</f>
        <v>Natural Gas</v>
      </c>
      <c r="D2146" s="208" t="str">
        <f aca="false">IF(ISNUMBER(FIND("Phy",N2146))=TRUE(),"Physical","Financial")</f>
        <v>Physical</v>
      </c>
      <c r="E2146" s="208" t="n">
        <f aca="false">IF(VLOOKUP(S2146,'DD-Lookup'!$J$6:$L$50,3,FALSE())="Monthly",(YEAR(AC2146)-YEAR(AB2146))*12+MONTH(AC2146)-MONTH(AB2146)+1,(AC2146-AB2146+1))</f>
        <v>1</v>
      </c>
      <c r="F2146" s="239" t="n">
        <f aca="false">E2146*SUM(P2146:Q2146)</f>
        <v>10000</v>
      </c>
      <c r="G2146" s="214" t="n">
        <v>1290535</v>
      </c>
      <c r="H2146" s="215" t="n">
        <v>37035.372650463</v>
      </c>
      <c r="I2146" s="0" t="s">
        <v>1155</v>
      </c>
      <c r="M2146" s="0" t="s">
        <v>858</v>
      </c>
      <c r="N2146" s="0" t="s">
        <v>1305</v>
      </c>
      <c r="O2146" s="0" t="s">
        <v>1306</v>
      </c>
      <c r="Q2146" s="216" t="n">
        <v>10000</v>
      </c>
      <c r="S2146" s="0" t="s">
        <v>1026</v>
      </c>
      <c r="T2146" s="0" t="s">
        <v>784</v>
      </c>
      <c r="U2146" s="218" t="n">
        <v>4.2051</v>
      </c>
      <c r="V2146" s="0" t="s">
        <v>1967</v>
      </c>
      <c r="W2146" s="0" t="s">
        <v>1308</v>
      </c>
      <c r="X2146" s="0" t="s">
        <v>1309</v>
      </c>
      <c r="Y2146" s="0" t="s">
        <v>1310</v>
      </c>
      <c r="Z2146" s="0" t="s">
        <v>571</v>
      </c>
      <c r="AA2146" s="0" t="n">
        <v>807957</v>
      </c>
      <c r="AB2146" s="215" t="n">
        <v>37036.875</v>
      </c>
      <c r="AC2146" s="215" t="n">
        <v>37036.875</v>
      </c>
    </row>
    <row r="2147" customFormat="false" ht="12.75" hidden="false" customHeight="false" outlineLevel="0" collapsed="false">
      <c r="A2147" s="208" t="str">
        <f aca="false">B2147&amp;" "&amp;C2147&amp;" "&amp;D2147</f>
        <v>US Natural Gas Physical</v>
      </c>
      <c r="B2147" s="208" t="str">
        <f aca="false">IF((LEFT(N2147,2)="US"),"US","")</f>
        <v>US</v>
      </c>
      <c r="C2147" s="208" t="str">
        <f aca="false">M2147</f>
        <v>Natural Gas</v>
      </c>
      <c r="D2147" s="208" t="str">
        <f aca="false">IF(ISNUMBER(FIND("Phy",N2147))=TRUE(),"Physical","Financial")</f>
        <v>Physical</v>
      </c>
      <c r="E2147" s="208" t="n">
        <f aca="false">IF(VLOOKUP(S2147,'DD-Lookup'!$J$6:$L$50,3,FALSE())="Monthly",(YEAR(AC2147)-YEAR(AB2147))*12+MONTH(AC2147)-MONTH(AB2147)+1,(AC2147-AB2147+1))</f>
        <v>1</v>
      </c>
      <c r="F2147" s="239" t="n">
        <f aca="false">E2147*SUM(P2147:Q2147)</f>
        <v>2500</v>
      </c>
      <c r="G2147" s="214" t="n">
        <v>1290537</v>
      </c>
      <c r="H2147" s="215" t="n">
        <v>37035.3726736111</v>
      </c>
      <c r="I2147" s="0" t="s">
        <v>1183</v>
      </c>
      <c r="M2147" s="0" t="s">
        <v>858</v>
      </c>
      <c r="N2147" s="0" t="s">
        <v>1305</v>
      </c>
      <c r="O2147" s="0" t="s">
        <v>1547</v>
      </c>
      <c r="P2147" s="216" t="n">
        <v>2500</v>
      </c>
      <c r="S2147" s="0" t="s">
        <v>1026</v>
      </c>
      <c r="T2147" s="0" t="s">
        <v>784</v>
      </c>
      <c r="U2147" s="218" t="n">
        <v>3.045</v>
      </c>
      <c r="V2147" s="0" t="s">
        <v>1576</v>
      </c>
      <c r="W2147" s="0" t="s">
        <v>1548</v>
      </c>
      <c r="X2147" s="0" t="s">
        <v>1535</v>
      </c>
      <c r="Y2147" s="0" t="s">
        <v>1310</v>
      </c>
      <c r="Z2147" s="0" t="s">
        <v>571</v>
      </c>
      <c r="AA2147" s="0" t="n">
        <v>807959</v>
      </c>
      <c r="AB2147" s="215" t="n">
        <v>37036.875</v>
      </c>
      <c r="AC2147" s="215" t="n">
        <v>37036.875</v>
      </c>
    </row>
    <row r="2148" customFormat="false" ht="12.75" hidden="false" customHeight="false" outlineLevel="0" collapsed="false">
      <c r="A2148" s="208" t="str">
        <f aca="false">B2148&amp;" "&amp;C2148&amp;" "&amp;D2148</f>
        <v>US Natural Gas Physical</v>
      </c>
      <c r="B2148" s="208" t="str">
        <f aca="false">IF((LEFT(N2148,2)="US"),"US","")</f>
        <v>US</v>
      </c>
      <c r="C2148" s="208" t="str">
        <f aca="false">M2148</f>
        <v>Natural Gas</v>
      </c>
      <c r="D2148" s="208" t="str">
        <f aca="false">IF(ISNUMBER(FIND("Phy",N2148))=TRUE(),"Physical","Financial")</f>
        <v>Physical</v>
      </c>
      <c r="E2148" s="208" t="n">
        <f aca="false">IF(VLOOKUP(S2148,'DD-Lookup'!$J$6:$L$50,3,FALSE())="Monthly",(YEAR(AC2148)-YEAR(AB2148))*12+MONTH(AC2148)-MONTH(AB2148)+1,(AC2148-AB2148+1))</f>
        <v>1</v>
      </c>
      <c r="F2148" s="239" t="n">
        <f aca="false">E2148*SUM(P2148:Q2148)</f>
        <v>10000</v>
      </c>
      <c r="G2148" s="214" t="n">
        <v>1290538</v>
      </c>
      <c r="H2148" s="215" t="n">
        <v>37035.3726736111</v>
      </c>
      <c r="I2148" s="0" t="s">
        <v>1183</v>
      </c>
      <c r="M2148" s="0" t="s">
        <v>858</v>
      </c>
      <c r="N2148" s="0" t="s">
        <v>1571</v>
      </c>
      <c r="O2148" s="0" t="s">
        <v>1572</v>
      </c>
      <c r="P2148" s="216" t="n">
        <v>10000</v>
      </c>
      <c r="S2148" s="0" t="s">
        <v>1026</v>
      </c>
      <c r="T2148" s="0" t="s">
        <v>784</v>
      </c>
      <c r="U2148" s="218" t="n">
        <v>4.09</v>
      </c>
      <c r="V2148" s="0" t="s">
        <v>2480</v>
      </c>
      <c r="W2148" s="0" t="s">
        <v>1573</v>
      </c>
      <c r="X2148" s="0" t="s">
        <v>1574</v>
      </c>
      <c r="Y2148" s="0" t="s">
        <v>1310</v>
      </c>
      <c r="Z2148" s="0" t="s">
        <v>1575</v>
      </c>
      <c r="AA2148" s="0" t="n">
        <v>807960</v>
      </c>
      <c r="AB2148" s="215" t="n">
        <v>37036.875</v>
      </c>
      <c r="AC2148" s="215" t="n">
        <v>37036.875</v>
      </c>
    </row>
    <row r="2149" customFormat="false" ht="12.75" hidden="false" customHeight="false" outlineLevel="0" collapsed="false">
      <c r="A2149" s="208" t="str">
        <f aca="false">B2149&amp;" "&amp;C2149&amp;" "&amp;D2149</f>
        <v>US Natural Gas Physical</v>
      </c>
      <c r="B2149" s="208" t="str">
        <f aca="false">IF((LEFT(N2149,2)="US"),"US","")</f>
        <v>US</v>
      </c>
      <c r="C2149" s="208" t="str">
        <f aca="false">M2149</f>
        <v>Natural Gas</v>
      </c>
      <c r="D2149" s="208" t="str">
        <f aca="false">IF(ISNUMBER(FIND("Phy",N2149))=TRUE(),"Physical","Financial")</f>
        <v>Physical</v>
      </c>
      <c r="E2149" s="208" t="n">
        <f aca="false">IF(VLOOKUP(S2149,'DD-Lookup'!$J$6:$L$50,3,FALSE())="Monthly",(YEAR(AC2149)-YEAR(AB2149))*12+MONTH(AC2149)-MONTH(AB2149)+1,(AC2149-AB2149+1))</f>
        <v>1</v>
      </c>
      <c r="F2149" s="239" t="n">
        <f aca="false">E2149*SUM(P2149:Q2149)</f>
        <v>5000</v>
      </c>
      <c r="G2149" s="214" t="n">
        <v>1290539</v>
      </c>
      <c r="H2149" s="215" t="n">
        <v>37035.3727199074</v>
      </c>
      <c r="I2149" s="0" t="s">
        <v>1399</v>
      </c>
      <c r="M2149" s="0" t="s">
        <v>858</v>
      </c>
      <c r="N2149" s="0" t="s">
        <v>1305</v>
      </c>
      <c r="O2149" s="0" t="s">
        <v>1363</v>
      </c>
      <c r="Q2149" s="216" t="n">
        <v>5000</v>
      </c>
      <c r="S2149" s="0" t="s">
        <v>1026</v>
      </c>
      <c r="T2149" s="0" t="s">
        <v>784</v>
      </c>
      <c r="U2149" s="218" t="n">
        <v>4.065</v>
      </c>
      <c r="V2149" s="0" t="s">
        <v>1401</v>
      </c>
      <c r="W2149" s="0" t="s">
        <v>1361</v>
      </c>
      <c r="X2149" s="0" t="s">
        <v>1362</v>
      </c>
      <c r="Y2149" s="0" t="s">
        <v>1310</v>
      </c>
      <c r="Z2149" s="0" t="s">
        <v>571</v>
      </c>
      <c r="AA2149" s="0" t="n">
        <v>807961</v>
      </c>
      <c r="AB2149" s="215" t="n">
        <v>37036.875</v>
      </c>
      <c r="AC2149" s="215" t="n">
        <v>37036.875</v>
      </c>
    </row>
    <row r="2150" customFormat="false" ht="12.75" hidden="false" customHeight="false" outlineLevel="0" collapsed="false">
      <c r="A2150" s="208" t="str">
        <f aca="false">B2150&amp;" "&amp;C2150&amp;" "&amp;D2150</f>
        <v>US Natural Gas Physical</v>
      </c>
      <c r="B2150" s="208" t="str">
        <f aca="false">IF((LEFT(N2150,2)="US"),"US","")</f>
        <v>US</v>
      </c>
      <c r="C2150" s="208" t="str">
        <f aca="false">M2150</f>
        <v>Natural Gas</v>
      </c>
      <c r="D2150" s="208" t="str">
        <f aca="false">IF(ISNUMBER(FIND("Phy",N2150))=TRUE(),"Physical","Financial")</f>
        <v>Physical</v>
      </c>
      <c r="E2150" s="208" t="n">
        <f aca="false">IF(VLOOKUP(S2150,'DD-Lookup'!$J$6:$L$50,3,FALSE())="Monthly",(YEAR(AC2150)-YEAR(AB2150))*12+MONTH(AC2150)-MONTH(AB2150)+1,(AC2150-AB2150+1))</f>
        <v>1</v>
      </c>
      <c r="F2150" s="239" t="n">
        <f aca="false">E2150*SUM(P2150:Q2150)</f>
        <v>10000</v>
      </c>
      <c r="G2150" s="214" t="n">
        <v>1290540</v>
      </c>
      <c r="H2150" s="215" t="n">
        <v>37035.3727314815</v>
      </c>
      <c r="I2150" s="0" t="s">
        <v>1317</v>
      </c>
      <c r="M2150" s="0" t="s">
        <v>858</v>
      </c>
      <c r="N2150" s="0" t="s">
        <v>1305</v>
      </c>
      <c r="O2150" s="0" t="s">
        <v>1306</v>
      </c>
      <c r="Q2150" s="216" t="n">
        <v>10000</v>
      </c>
      <c r="S2150" s="0" t="s">
        <v>1026</v>
      </c>
      <c r="T2150" s="0" t="s">
        <v>784</v>
      </c>
      <c r="U2150" s="218" t="n">
        <v>4.2063</v>
      </c>
      <c r="V2150" s="0" t="s">
        <v>1370</v>
      </c>
      <c r="W2150" s="0" t="s">
        <v>1308</v>
      </c>
      <c r="X2150" s="0" t="s">
        <v>1309</v>
      </c>
      <c r="Y2150" s="0" t="s">
        <v>1310</v>
      </c>
      <c r="Z2150" s="0" t="s">
        <v>571</v>
      </c>
      <c r="AA2150" s="0" t="n">
        <v>807962</v>
      </c>
      <c r="AB2150" s="215" t="n">
        <v>37036.875</v>
      </c>
      <c r="AC2150" s="215" t="n">
        <v>37036.875</v>
      </c>
    </row>
    <row r="2151" customFormat="false" ht="12.75" hidden="false" customHeight="false" outlineLevel="0" collapsed="false">
      <c r="A2151" s="208" t="str">
        <f aca="false">B2151&amp;" "&amp;C2151&amp;" "&amp;D2151</f>
        <v>US Natural Gas Financial</v>
      </c>
      <c r="B2151" s="208" t="str">
        <f aca="false">IF((LEFT(N2151,2)="US"),"US","")</f>
        <v>US</v>
      </c>
      <c r="C2151" s="208" t="str">
        <f aca="false">M2151</f>
        <v>Natural Gas</v>
      </c>
      <c r="D2151" s="208" t="str">
        <f aca="false">IF(ISNUMBER(FIND("Phy",N2151))=TRUE(),"Physical","Financial")</f>
        <v>Financial</v>
      </c>
      <c r="E2151" s="208" t="n">
        <f aca="false">IF(VLOOKUP(S2151,'DD-Lookup'!$J$6:$L$50,3,FALSE())="Monthly",(YEAR(AC2151)-YEAR(AB2151))*12+MONTH(AC2151)-MONTH(AB2151)+1,(AC2151-AB2151+1))</f>
        <v>30</v>
      </c>
      <c r="F2151" s="239" t="n">
        <f aca="false">E2151*SUM(P2151:Q2151)</f>
        <v>450000</v>
      </c>
      <c r="G2151" s="214" t="n">
        <v>1290541</v>
      </c>
      <c r="H2151" s="215" t="n">
        <v>37035.3727546296</v>
      </c>
      <c r="I2151" s="0" t="s">
        <v>1260</v>
      </c>
      <c r="M2151" s="0" t="s">
        <v>858</v>
      </c>
      <c r="N2151" s="0" t="s">
        <v>1024</v>
      </c>
      <c r="O2151" s="0" t="s">
        <v>1025</v>
      </c>
      <c r="P2151" s="216" t="n">
        <v>15000</v>
      </c>
      <c r="S2151" s="0" t="s">
        <v>1026</v>
      </c>
      <c r="T2151" s="0" t="s">
        <v>784</v>
      </c>
      <c r="U2151" s="218" t="n">
        <v>4.185</v>
      </c>
      <c r="V2151" s="0" t="s">
        <v>2481</v>
      </c>
      <c r="W2151" s="0" t="s">
        <v>1028</v>
      </c>
      <c r="X2151" s="0" t="s">
        <v>1029</v>
      </c>
      <c r="Y2151" s="0" t="s">
        <v>838</v>
      </c>
      <c r="Z2151" s="0" t="s">
        <v>571</v>
      </c>
      <c r="AA2151" s="0" t="s">
        <v>2482</v>
      </c>
      <c r="AB2151" s="215" t="n">
        <v>37043.875</v>
      </c>
      <c r="AC2151" s="215" t="n">
        <v>37072.875</v>
      </c>
    </row>
    <row r="2152" customFormat="false" ht="12.75" hidden="false" customHeight="false" outlineLevel="0" collapsed="false">
      <c r="A2152" s="208" t="str">
        <f aca="false">B2152&amp;" "&amp;C2152&amp;" "&amp;D2152</f>
        <v>US Natural Gas Physical</v>
      </c>
      <c r="B2152" s="208" t="str">
        <f aca="false">IF((LEFT(N2152,2)="US"),"US","")</f>
        <v>US</v>
      </c>
      <c r="C2152" s="208" t="str">
        <f aca="false">M2152</f>
        <v>Natural Gas</v>
      </c>
      <c r="D2152" s="208" t="str">
        <f aca="false">IF(ISNUMBER(FIND("Phy",N2152))=TRUE(),"Physical","Financial")</f>
        <v>Physical</v>
      </c>
      <c r="E2152" s="208" t="n">
        <f aca="false">IF(VLOOKUP(S2152,'DD-Lookup'!$J$6:$L$50,3,FALSE())="Monthly",(YEAR(AC2152)-YEAR(AB2152))*12+MONTH(AC2152)-MONTH(AB2152)+1,(AC2152-AB2152+1))</f>
        <v>1</v>
      </c>
      <c r="F2152" s="239" t="n">
        <f aca="false">E2152*SUM(P2152:Q2152)</f>
        <v>10000</v>
      </c>
      <c r="G2152" s="214" t="n">
        <v>1290542</v>
      </c>
      <c r="H2152" s="215" t="n">
        <v>37035.3728125</v>
      </c>
      <c r="I2152" s="0" t="s">
        <v>600</v>
      </c>
      <c r="M2152" s="0" t="s">
        <v>858</v>
      </c>
      <c r="N2152" s="0" t="s">
        <v>1305</v>
      </c>
      <c r="O2152" s="0" t="s">
        <v>1557</v>
      </c>
      <c r="Q2152" s="216" t="n">
        <v>10000</v>
      </c>
      <c r="S2152" s="0" t="s">
        <v>1026</v>
      </c>
      <c r="T2152" s="0" t="s">
        <v>784</v>
      </c>
      <c r="U2152" s="218" t="n">
        <v>12.65</v>
      </c>
      <c r="V2152" s="0" t="s">
        <v>2081</v>
      </c>
      <c r="W2152" s="0" t="s">
        <v>1559</v>
      </c>
      <c r="X2152" s="0" t="s">
        <v>1535</v>
      </c>
      <c r="Y2152" s="0" t="s">
        <v>1310</v>
      </c>
      <c r="Z2152" s="0" t="s">
        <v>571</v>
      </c>
      <c r="AA2152" s="0" t="n">
        <v>807963</v>
      </c>
      <c r="AB2152" s="215" t="n">
        <v>37036.875</v>
      </c>
      <c r="AC2152" s="215" t="n">
        <v>37036.875</v>
      </c>
    </row>
    <row r="2153" customFormat="false" ht="12.75" hidden="false" customHeight="false" outlineLevel="0" collapsed="false">
      <c r="A2153" s="208" t="str">
        <f aca="false">B2153&amp;" "&amp;C2153&amp;" "&amp;D2153</f>
        <v>US Natural Gas Physical</v>
      </c>
      <c r="B2153" s="208" t="str">
        <f aca="false">IF((LEFT(N2153,2)="US"),"US","")</f>
        <v>US</v>
      </c>
      <c r="C2153" s="208" t="str">
        <f aca="false">M2153</f>
        <v>Natural Gas</v>
      </c>
      <c r="D2153" s="208" t="str">
        <f aca="false">IF(ISNUMBER(FIND("Phy",N2153))=TRUE(),"Physical","Financial")</f>
        <v>Physical</v>
      </c>
      <c r="E2153" s="208" t="n">
        <f aca="false">IF(VLOOKUP(S2153,'DD-Lookup'!$J$6:$L$50,3,FALSE())="Monthly",(YEAR(AC2153)-YEAR(AB2153))*12+MONTH(AC2153)-MONTH(AB2153)+1,(AC2153-AB2153+1))</f>
        <v>1</v>
      </c>
      <c r="F2153" s="239" t="n">
        <f aca="false">E2153*SUM(P2153:Q2153)</f>
        <v>7600</v>
      </c>
      <c r="G2153" s="214" t="n">
        <v>1290543</v>
      </c>
      <c r="H2153" s="215" t="n">
        <v>37035.3728935185</v>
      </c>
      <c r="I2153" s="0" t="s">
        <v>1399</v>
      </c>
      <c r="M2153" s="0" t="s">
        <v>858</v>
      </c>
      <c r="N2153" s="0" t="s">
        <v>1305</v>
      </c>
      <c r="O2153" s="0" t="s">
        <v>1313</v>
      </c>
      <c r="Q2153" s="216" t="n">
        <v>7600</v>
      </c>
      <c r="S2153" s="0" t="s">
        <v>1026</v>
      </c>
      <c r="T2153" s="0" t="s">
        <v>784</v>
      </c>
      <c r="U2153" s="218" t="n">
        <v>4.09</v>
      </c>
      <c r="V2153" s="0" t="s">
        <v>1400</v>
      </c>
      <c r="W2153" s="0" t="s">
        <v>1314</v>
      </c>
      <c r="X2153" s="0" t="s">
        <v>1315</v>
      </c>
      <c r="Y2153" s="0" t="s">
        <v>1310</v>
      </c>
      <c r="Z2153" s="0" t="s">
        <v>571</v>
      </c>
      <c r="AA2153" s="0" t="n">
        <v>807964</v>
      </c>
      <c r="AB2153" s="215" t="n">
        <v>37036.875</v>
      </c>
      <c r="AC2153" s="215" t="n">
        <v>37036.875</v>
      </c>
    </row>
    <row r="2154" customFormat="false" ht="12.75" hidden="false" customHeight="false" outlineLevel="0" collapsed="false">
      <c r="A2154" s="208" t="str">
        <f aca="false">B2154&amp;" "&amp;C2154&amp;" "&amp;D2154</f>
        <v>US Natural Gas Physical</v>
      </c>
      <c r="B2154" s="208" t="str">
        <f aca="false">IF((LEFT(N2154,2)="US"),"US","")</f>
        <v>US</v>
      </c>
      <c r="C2154" s="208" t="str">
        <f aca="false">M2154</f>
        <v>Natural Gas</v>
      </c>
      <c r="D2154" s="208" t="str">
        <f aca="false">IF(ISNUMBER(FIND("Phy",N2154))=TRUE(),"Physical","Financial")</f>
        <v>Physical</v>
      </c>
      <c r="E2154" s="208" t="n">
        <f aca="false">IF(VLOOKUP(S2154,'DD-Lookup'!$J$6:$L$50,3,FALSE())="Monthly",(YEAR(AC2154)-YEAR(AB2154))*12+MONTH(AC2154)-MONTH(AB2154)+1,(AC2154-AB2154+1))</f>
        <v>1</v>
      </c>
      <c r="F2154" s="239" t="n">
        <f aca="false">E2154*SUM(P2154:Q2154)</f>
        <v>5700</v>
      </c>
      <c r="G2154" s="214" t="n">
        <v>1290544</v>
      </c>
      <c r="H2154" s="215" t="n">
        <v>37035.3729513889</v>
      </c>
      <c r="I2154" s="0" t="s">
        <v>1930</v>
      </c>
      <c r="M2154" s="0" t="s">
        <v>858</v>
      </c>
      <c r="N2154" s="0" t="s">
        <v>1305</v>
      </c>
      <c r="O2154" s="0" t="s">
        <v>1432</v>
      </c>
      <c r="Q2154" s="216" t="n">
        <v>5700</v>
      </c>
      <c r="S2154" s="0" t="s">
        <v>1026</v>
      </c>
      <c r="T2154" s="0" t="s">
        <v>784</v>
      </c>
      <c r="U2154" s="218" t="n">
        <v>4.145</v>
      </c>
      <c r="V2154" s="0" t="s">
        <v>2335</v>
      </c>
      <c r="W2154" s="0" t="s">
        <v>1434</v>
      </c>
      <c r="X2154" s="0" t="s">
        <v>1435</v>
      </c>
      <c r="Y2154" s="0" t="s">
        <v>1310</v>
      </c>
      <c r="Z2154" s="0" t="s">
        <v>571</v>
      </c>
      <c r="AA2154" s="0" t="n">
        <v>807965</v>
      </c>
      <c r="AB2154" s="215" t="n">
        <v>37036.875</v>
      </c>
      <c r="AC2154" s="215" t="n">
        <v>37036.875</v>
      </c>
    </row>
    <row r="2155" customFormat="false" ht="12.75" hidden="false" customHeight="false" outlineLevel="0" collapsed="false">
      <c r="A2155" s="208" t="str">
        <f aca="false">B2155&amp;" "&amp;C2155&amp;" "&amp;D2155</f>
        <v>US Natural Gas Physical</v>
      </c>
      <c r="B2155" s="208" t="str">
        <f aca="false">IF((LEFT(N2155,2)="US"),"US","")</f>
        <v>US</v>
      </c>
      <c r="C2155" s="208" t="str">
        <f aca="false">M2155</f>
        <v>Natural Gas</v>
      </c>
      <c r="D2155" s="208" t="str">
        <f aca="false">IF(ISNUMBER(FIND("Phy",N2155))=TRUE(),"Physical","Financial")</f>
        <v>Physical</v>
      </c>
      <c r="E2155" s="208" t="n">
        <f aca="false">IF(VLOOKUP(S2155,'DD-Lookup'!$J$6:$L$50,3,FALSE())="Monthly",(YEAR(AC2155)-YEAR(AB2155))*12+MONTH(AC2155)-MONTH(AB2155)+1,(AC2155-AB2155+1))</f>
        <v>7</v>
      </c>
      <c r="F2155" s="239" t="n">
        <f aca="false">E2155*SUM(P2155:Q2155)</f>
        <v>42000</v>
      </c>
      <c r="G2155" s="214" t="n">
        <v>1290546</v>
      </c>
      <c r="H2155" s="215" t="n">
        <v>37035.3730787037</v>
      </c>
      <c r="I2155" s="0" t="s">
        <v>1461</v>
      </c>
      <c r="M2155" s="0" t="s">
        <v>858</v>
      </c>
      <c r="N2155" s="0" t="s">
        <v>1305</v>
      </c>
      <c r="O2155" s="0" t="s">
        <v>1643</v>
      </c>
      <c r="Q2155" s="216" t="n">
        <v>6000</v>
      </c>
      <c r="S2155" s="0" t="s">
        <v>1026</v>
      </c>
      <c r="T2155" s="0" t="s">
        <v>784</v>
      </c>
      <c r="U2155" s="218" t="n">
        <v>4.365</v>
      </c>
      <c r="V2155" s="0" t="s">
        <v>2483</v>
      </c>
      <c r="W2155" s="0" t="s">
        <v>1493</v>
      </c>
      <c r="X2155" s="0" t="s">
        <v>1494</v>
      </c>
      <c r="Y2155" s="0" t="s">
        <v>1310</v>
      </c>
      <c r="Z2155" s="0" t="s">
        <v>571</v>
      </c>
      <c r="AA2155" s="0" t="n">
        <v>807967</v>
      </c>
      <c r="AB2155" s="215" t="n">
        <v>37036.875</v>
      </c>
      <c r="AC2155" s="215" t="n">
        <v>37042.875</v>
      </c>
    </row>
    <row r="2156" customFormat="false" ht="12.75" hidden="false" customHeight="false" outlineLevel="0" collapsed="false">
      <c r="A2156" s="208" t="str">
        <f aca="false">B2156&amp;" "&amp;C2156&amp;" "&amp;D2156</f>
        <v>US Natural Gas Physical</v>
      </c>
      <c r="B2156" s="208" t="str">
        <f aca="false">IF((LEFT(N2156,2)="US"),"US","")</f>
        <v>US</v>
      </c>
      <c r="C2156" s="208" t="str">
        <f aca="false">M2156</f>
        <v>Natural Gas</v>
      </c>
      <c r="D2156" s="208" t="str">
        <f aca="false">IF(ISNUMBER(FIND("Phy",N2156))=TRUE(),"Physical","Financial")</f>
        <v>Physical</v>
      </c>
      <c r="E2156" s="208" t="n">
        <f aca="false">IF(VLOOKUP(S2156,'DD-Lookup'!$J$6:$L$50,3,FALSE())="Monthly",(YEAR(AC2156)-YEAR(AB2156))*12+MONTH(AC2156)-MONTH(AB2156)+1,(AC2156-AB2156+1))</f>
        <v>1</v>
      </c>
      <c r="F2156" s="239" t="n">
        <f aca="false">E2156*SUM(P2156:Q2156)</f>
        <v>20000</v>
      </c>
      <c r="G2156" s="214" t="n">
        <v>1290545</v>
      </c>
      <c r="H2156" s="215" t="n">
        <v>37035.3730787037</v>
      </c>
      <c r="I2156" s="0" t="s">
        <v>593</v>
      </c>
      <c r="M2156" s="0" t="s">
        <v>858</v>
      </c>
      <c r="N2156" s="0" t="s">
        <v>1305</v>
      </c>
      <c r="O2156" s="0" t="s">
        <v>1491</v>
      </c>
      <c r="Q2156" s="216" t="n">
        <v>20000</v>
      </c>
      <c r="S2156" s="0" t="s">
        <v>1026</v>
      </c>
      <c r="T2156" s="0" t="s">
        <v>784</v>
      </c>
      <c r="U2156" s="218" t="n">
        <v>4.3675</v>
      </c>
      <c r="V2156" s="0" t="s">
        <v>1530</v>
      </c>
      <c r="W2156" s="0" t="s">
        <v>1493</v>
      </c>
      <c r="X2156" s="0" t="s">
        <v>1494</v>
      </c>
      <c r="Y2156" s="0" t="s">
        <v>1310</v>
      </c>
      <c r="Z2156" s="0" t="s">
        <v>571</v>
      </c>
      <c r="AA2156" s="0" t="n">
        <v>807966</v>
      </c>
      <c r="AB2156" s="215" t="n">
        <v>37036.875</v>
      </c>
      <c r="AC2156" s="215" t="n">
        <v>37036.875</v>
      </c>
    </row>
    <row r="2157" customFormat="false" ht="12.75" hidden="false" customHeight="false" outlineLevel="0" collapsed="false">
      <c r="A2157" s="208" t="str">
        <f aca="false">B2157&amp;" "&amp;C2157&amp;" "&amp;D2157</f>
        <v>US Power Physical</v>
      </c>
      <c r="B2157" s="208" t="str">
        <f aca="false">IF((LEFT(N2157,2)="US"),"US","")</f>
        <v>US</v>
      </c>
      <c r="C2157" s="208" t="str">
        <f aca="false">M2157</f>
        <v>Power</v>
      </c>
      <c r="D2157" s="208" t="str">
        <f aca="false">IF(ISNUMBER(FIND("Phy",N2157))=TRUE(),"Physical","Financial")</f>
        <v>Physical</v>
      </c>
      <c r="E2157" s="208" t="n">
        <f aca="false">IF(VLOOKUP(S2157,'DD-Lookup'!$J$6:$L$50,3,FALSE())="Monthly",(YEAR(AC2157)-YEAR(AB2157))*12+MONTH(AC2157)-MONTH(AB2157)+1,(AC2157-AB2157+1))</f>
        <v>1</v>
      </c>
      <c r="F2157" s="239" t="n">
        <f aca="false">E2157*SUM(P2157:Q2157)</f>
        <v>50</v>
      </c>
      <c r="G2157" s="214" t="n">
        <v>1290548</v>
      </c>
      <c r="H2157" s="215" t="n">
        <v>37035.3731365741</v>
      </c>
      <c r="I2157" s="0" t="s">
        <v>1139</v>
      </c>
      <c r="M2157" s="0" t="s">
        <v>67</v>
      </c>
      <c r="N2157" s="0" t="s">
        <v>1081</v>
      </c>
      <c r="O2157" s="0" t="s">
        <v>1680</v>
      </c>
      <c r="Q2157" s="216" t="n">
        <v>50</v>
      </c>
      <c r="S2157" s="0" t="s">
        <v>930</v>
      </c>
      <c r="T2157" s="0" t="s">
        <v>784</v>
      </c>
      <c r="U2157" s="218" t="n">
        <v>17.25</v>
      </c>
      <c r="V2157" s="0" t="s">
        <v>1140</v>
      </c>
      <c r="W2157" s="0" t="s">
        <v>1122</v>
      </c>
      <c r="X2157" s="0" t="s">
        <v>1123</v>
      </c>
      <c r="Y2157" s="0" t="s">
        <v>1051</v>
      </c>
      <c r="Z2157" s="0" t="s">
        <v>618</v>
      </c>
      <c r="AA2157" s="0" t="n">
        <v>621467.1</v>
      </c>
      <c r="AB2157" s="215" t="n">
        <v>37036.875</v>
      </c>
      <c r="AC2157" s="215" t="n">
        <v>37036.875</v>
      </c>
    </row>
    <row r="2158" customFormat="false" ht="12.75" hidden="false" customHeight="false" outlineLevel="0" collapsed="false">
      <c r="A2158" s="208" t="str">
        <f aca="false">B2158&amp;" "&amp;C2158&amp;" "&amp;D2158</f>
        <v>US Natural Gas Financial</v>
      </c>
      <c r="B2158" s="208" t="str">
        <f aca="false">IF((LEFT(N2158,2)="US"),"US","")</f>
        <v>US</v>
      </c>
      <c r="C2158" s="208" t="str">
        <f aca="false">M2158</f>
        <v>Natural Gas</v>
      </c>
      <c r="D2158" s="208" t="str">
        <f aca="false">IF(ISNUMBER(FIND("Phy",N2158))=TRUE(),"Physical","Financial")</f>
        <v>Financial</v>
      </c>
      <c r="E2158" s="208" t="n">
        <f aca="false">IF(VLOOKUP(S2158,'DD-Lookup'!$J$6:$L$50,3,FALSE())="Monthly",(YEAR(AC2158)-YEAR(AB2158))*12+MONTH(AC2158)-MONTH(AB2158)+1,(AC2158-AB2158+1))</f>
        <v>30</v>
      </c>
      <c r="F2158" s="239" t="n">
        <f aca="false">E2158*SUM(P2158:Q2158)</f>
        <v>300000</v>
      </c>
      <c r="G2158" s="214" t="n">
        <v>1290550</v>
      </c>
      <c r="H2158" s="215" t="n">
        <v>37035.3731597222</v>
      </c>
      <c r="I2158" s="0" t="s">
        <v>2157</v>
      </c>
      <c r="M2158" s="0" t="s">
        <v>858</v>
      </c>
      <c r="N2158" s="0" t="s">
        <v>1024</v>
      </c>
      <c r="O2158" s="0" t="s">
        <v>1025</v>
      </c>
      <c r="Q2158" s="216" t="n">
        <v>10000</v>
      </c>
      <c r="S2158" s="0" t="s">
        <v>1026</v>
      </c>
      <c r="T2158" s="0" t="s">
        <v>784</v>
      </c>
      <c r="U2158" s="218" t="n">
        <v>4.19</v>
      </c>
      <c r="V2158" s="0" t="s">
        <v>2484</v>
      </c>
      <c r="W2158" s="0" t="s">
        <v>1028</v>
      </c>
      <c r="X2158" s="0" t="s">
        <v>1029</v>
      </c>
      <c r="Y2158" s="0" t="s">
        <v>838</v>
      </c>
      <c r="Z2158" s="0" t="s">
        <v>571</v>
      </c>
      <c r="AA2158" s="0" t="s">
        <v>2485</v>
      </c>
      <c r="AB2158" s="215" t="n">
        <v>37043.875</v>
      </c>
      <c r="AC2158" s="215" t="n">
        <v>37072.875</v>
      </c>
    </row>
    <row r="2159" customFormat="false" ht="12.75" hidden="false" customHeight="false" outlineLevel="0" collapsed="false">
      <c r="A2159" s="208" t="str">
        <f aca="false">B2159&amp;" "&amp;C2159&amp;" "&amp;D2159</f>
        <v>US Natural Gas Physical</v>
      </c>
      <c r="B2159" s="208" t="str">
        <f aca="false">IF((LEFT(N2159,2)="US"),"US","")</f>
        <v>US</v>
      </c>
      <c r="C2159" s="208" t="str">
        <f aca="false">M2159</f>
        <v>Natural Gas</v>
      </c>
      <c r="D2159" s="208" t="str">
        <f aca="false">IF(ISNUMBER(FIND("Phy",N2159))=TRUE(),"Physical","Financial")</f>
        <v>Physical</v>
      </c>
      <c r="E2159" s="208" t="n">
        <f aca="false">IF(VLOOKUP(S2159,'DD-Lookup'!$J$6:$L$50,3,FALSE())="Monthly",(YEAR(AC2159)-YEAR(AB2159))*12+MONTH(AC2159)-MONTH(AB2159)+1,(AC2159-AB2159+1))</f>
        <v>1</v>
      </c>
      <c r="F2159" s="239" t="n">
        <f aca="false">E2159*SUM(P2159:Q2159)</f>
        <v>5000</v>
      </c>
      <c r="G2159" s="214" t="n">
        <v>1290551</v>
      </c>
      <c r="H2159" s="215" t="n">
        <v>37035.3731828704</v>
      </c>
      <c r="I2159" s="0" t="s">
        <v>1399</v>
      </c>
      <c r="M2159" s="0" t="s">
        <v>858</v>
      </c>
      <c r="N2159" s="0" t="s">
        <v>1305</v>
      </c>
      <c r="O2159" s="0" t="s">
        <v>1378</v>
      </c>
      <c r="Q2159" s="216" t="n">
        <v>5000</v>
      </c>
      <c r="S2159" s="0" t="s">
        <v>1026</v>
      </c>
      <c r="T2159" s="0" t="s">
        <v>784</v>
      </c>
      <c r="U2159" s="218" t="n">
        <v>4.0325</v>
      </c>
      <c r="V2159" s="0" t="s">
        <v>1400</v>
      </c>
      <c r="W2159" s="0" t="s">
        <v>1361</v>
      </c>
      <c r="X2159" s="0" t="s">
        <v>1362</v>
      </c>
      <c r="Y2159" s="0" t="s">
        <v>1310</v>
      </c>
      <c r="Z2159" s="0" t="s">
        <v>571</v>
      </c>
      <c r="AA2159" s="0" t="n">
        <v>807969</v>
      </c>
      <c r="AB2159" s="215" t="n">
        <v>37036.875</v>
      </c>
      <c r="AC2159" s="215" t="n">
        <v>37036.875</v>
      </c>
    </row>
    <row r="2160" customFormat="false" ht="12.75" hidden="false" customHeight="false" outlineLevel="0" collapsed="false">
      <c r="A2160" s="208" t="str">
        <f aca="false">B2160&amp;" "&amp;C2160&amp;" "&amp;D2160</f>
        <v>US Natural Gas Physical</v>
      </c>
      <c r="B2160" s="208" t="str">
        <f aca="false">IF((LEFT(N2160,2)="US"),"US","")</f>
        <v>US</v>
      </c>
      <c r="C2160" s="208" t="str">
        <f aca="false">M2160</f>
        <v>Natural Gas</v>
      </c>
      <c r="D2160" s="208" t="str">
        <f aca="false">IF(ISNUMBER(FIND("Phy",N2160))=TRUE(),"Physical","Financial")</f>
        <v>Physical</v>
      </c>
      <c r="E2160" s="208" t="n">
        <f aca="false">IF(VLOOKUP(S2160,'DD-Lookup'!$J$6:$L$50,3,FALSE())="Monthly",(YEAR(AC2160)-YEAR(AB2160))*12+MONTH(AC2160)-MONTH(AB2160)+1,(AC2160-AB2160+1))</f>
        <v>1</v>
      </c>
      <c r="F2160" s="239" t="n">
        <f aca="false">E2160*SUM(P2160:Q2160)</f>
        <v>5000</v>
      </c>
      <c r="G2160" s="214" t="n">
        <v>1290552</v>
      </c>
      <c r="H2160" s="215" t="n">
        <v>37035.3731828704</v>
      </c>
      <c r="I2160" s="0" t="s">
        <v>1059</v>
      </c>
      <c r="M2160" s="0" t="s">
        <v>858</v>
      </c>
      <c r="N2160" s="0" t="s">
        <v>1305</v>
      </c>
      <c r="O2160" s="0" t="s">
        <v>1529</v>
      </c>
      <c r="P2160" s="216" t="n">
        <v>5000</v>
      </c>
      <c r="S2160" s="0" t="s">
        <v>1026</v>
      </c>
      <c r="T2160" s="0" t="s">
        <v>784</v>
      </c>
      <c r="U2160" s="218" t="n">
        <v>4.41</v>
      </c>
      <c r="V2160" s="0" t="s">
        <v>2344</v>
      </c>
      <c r="W2160" s="0" t="s">
        <v>1531</v>
      </c>
      <c r="X2160" s="0" t="s">
        <v>1532</v>
      </c>
      <c r="Y2160" s="0" t="s">
        <v>1310</v>
      </c>
      <c r="Z2160" s="0" t="s">
        <v>571</v>
      </c>
      <c r="AA2160" s="0" t="n">
        <v>807970</v>
      </c>
      <c r="AB2160" s="215" t="n">
        <v>37036.875</v>
      </c>
      <c r="AC2160" s="215" t="n">
        <v>37036.875</v>
      </c>
    </row>
    <row r="2161" customFormat="false" ht="12.75" hidden="false" customHeight="false" outlineLevel="0" collapsed="false">
      <c r="A2161" s="208" t="str">
        <f aca="false">B2161&amp;" "&amp;C2161&amp;" "&amp;D2161</f>
        <v> Natural Gas Physical</v>
      </c>
      <c r="B2161" s="208" t="str">
        <f aca="false">IF((LEFT(N2161,2)="US"),"US","")</f>
        <v/>
      </c>
      <c r="C2161" s="208" t="str">
        <f aca="false">M2161</f>
        <v>Natural Gas</v>
      </c>
      <c r="D2161" s="208" t="str">
        <f aca="false">IF(ISNUMBER(FIND("Phy",N2161))=TRUE(),"Physical","Financial")</f>
        <v>Physical</v>
      </c>
      <c r="E2161" s="208" t="n">
        <f aca="false">IF(VLOOKUP(S2161,'DD-Lookup'!$J$6:$L$50,3,FALSE())="Monthly",(YEAR(AC2161)-YEAR(AB2161))*12+MONTH(AC2161)-MONTH(AB2161)+1,(AC2161-AB2161+1))</f>
        <v>1</v>
      </c>
      <c r="F2161" s="239" t="n">
        <f aca="false">E2161*SUM(P2161:Q2161)</f>
        <v>10000</v>
      </c>
      <c r="G2161" s="214" t="n">
        <v>1290554</v>
      </c>
      <c r="H2161" s="215" t="n">
        <v>37035.3732175926</v>
      </c>
      <c r="I2161" s="0" t="s">
        <v>2040</v>
      </c>
      <c r="M2161" s="0" t="s">
        <v>858</v>
      </c>
      <c r="N2161" s="0" t="s">
        <v>2171</v>
      </c>
      <c r="O2161" s="0" t="s">
        <v>2223</v>
      </c>
      <c r="P2161" s="216" t="n">
        <v>10000</v>
      </c>
      <c r="S2161" s="0" t="s">
        <v>279</v>
      </c>
      <c r="T2161" s="0" t="s">
        <v>2173</v>
      </c>
      <c r="U2161" s="218" t="n">
        <v>5.67</v>
      </c>
      <c r="V2161" s="0" t="s">
        <v>2224</v>
      </c>
      <c r="W2161" s="0" t="s">
        <v>2225</v>
      </c>
      <c r="X2161" s="0" t="s">
        <v>2176</v>
      </c>
      <c r="Y2161" s="0" t="s">
        <v>1310</v>
      </c>
      <c r="Z2161" s="0" t="s">
        <v>628</v>
      </c>
      <c r="AA2161" s="0" t="n">
        <v>807972</v>
      </c>
      <c r="AB2161" s="215" t="n">
        <v>37035.875</v>
      </c>
      <c r="AC2161" s="215" t="n">
        <v>37035.875</v>
      </c>
    </row>
    <row r="2162" customFormat="false" ht="12.75" hidden="false" customHeight="false" outlineLevel="0" collapsed="false">
      <c r="A2162" s="208" t="str">
        <f aca="false">B2162&amp;" "&amp;C2162&amp;" "&amp;D2162</f>
        <v>US Natural Gas Physical</v>
      </c>
      <c r="B2162" s="208" t="str">
        <f aca="false">IF((LEFT(N2162,2)="US"),"US","")</f>
        <v>US</v>
      </c>
      <c r="C2162" s="208" t="str">
        <f aca="false">M2162</f>
        <v>Natural Gas</v>
      </c>
      <c r="D2162" s="208" t="str">
        <f aca="false">IF(ISNUMBER(FIND("Phy",N2162))=TRUE(),"Physical","Financial")</f>
        <v>Physical</v>
      </c>
      <c r="E2162" s="208" t="n">
        <f aca="false">IF(VLOOKUP(S2162,'DD-Lookup'!$J$6:$L$50,3,FALSE())="Monthly",(YEAR(AC2162)-YEAR(AB2162))*12+MONTH(AC2162)-MONTH(AB2162)+1,(AC2162-AB2162+1))</f>
        <v>1</v>
      </c>
      <c r="F2162" s="239" t="n">
        <f aca="false">E2162*SUM(P2162:Q2162)</f>
        <v>10000</v>
      </c>
      <c r="G2162" s="214" t="n">
        <v>1290553</v>
      </c>
      <c r="H2162" s="215" t="n">
        <v>37035.3732175926</v>
      </c>
      <c r="I2162" s="0" t="s">
        <v>1107</v>
      </c>
      <c r="M2162" s="0" t="s">
        <v>858</v>
      </c>
      <c r="N2162" s="0" t="s">
        <v>1305</v>
      </c>
      <c r="O2162" s="0" t="s">
        <v>1581</v>
      </c>
      <c r="Q2162" s="216" t="n">
        <v>10000</v>
      </c>
      <c r="S2162" s="0" t="s">
        <v>1026</v>
      </c>
      <c r="T2162" s="0" t="s">
        <v>784</v>
      </c>
      <c r="U2162" s="218" t="n">
        <v>8.4</v>
      </c>
      <c r="V2162" s="0" t="s">
        <v>1729</v>
      </c>
      <c r="W2162" s="0" t="s">
        <v>1579</v>
      </c>
      <c r="X2162" s="0" t="s">
        <v>1535</v>
      </c>
      <c r="Y2162" s="0" t="s">
        <v>1310</v>
      </c>
      <c r="Z2162" s="0" t="s">
        <v>571</v>
      </c>
      <c r="AA2162" s="0" t="n">
        <v>807971</v>
      </c>
      <c r="AB2162" s="215" t="n">
        <v>37036.875</v>
      </c>
      <c r="AC2162" s="215" t="n">
        <v>37036.875</v>
      </c>
    </row>
    <row r="2163" customFormat="false" ht="12.75" hidden="false" customHeight="false" outlineLevel="0" collapsed="false">
      <c r="A2163" s="208" t="str">
        <f aca="false">B2163&amp;" "&amp;C2163&amp;" "&amp;D2163</f>
        <v>US Natural Gas Physical</v>
      </c>
      <c r="B2163" s="208" t="str">
        <f aca="false">IF((LEFT(N2163,2)="US"),"US","")</f>
        <v>US</v>
      </c>
      <c r="C2163" s="208" t="str">
        <f aca="false">M2163</f>
        <v>Natural Gas</v>
      </c>
      <c r="D2163" s="208" t="str">
        <f aca="false">IF(ISNUMBER(FIND("Phy",N2163))=TRUE(),"Physical","Financial")</f>
        <v>Physical</v>
      </c>
      <c r="E2163" s="208" t="n">
        <f aca="false">IF(VLOOKUP(S2163,'DD-Lookup'!$J$6:$L$50,3,FALSE())="Monthly",(YEAR(AC2163)-YEAR(AB2163))*12+MONTH(AC2163)-MONTH(AB2163)+1,(AC2163-AB2163+1))</f>
        <v>1</v>
      </c>
      <c r="F2163" s="239" t="n">
        <f aca="false">E2163*SUM(P2163:Q2163)</f>
        <v>10000</v>
      </c>
      <c r="G2163" s="214" t="n">
        <v>1290555</v>
      </c>
      <c r="H2163" s="215" t="n">
        <v>37035.3732291667</v>
      </c>
      <c r="I2163" s="0" t="s">
        <v>1544</v>
      </c>
      <c r="M2163" s="0" t="s">
        <v>858</v>
      </c>
      <c r="N2163" s="0" t="s">
        <v>1305</v>
      </c>
      <c r="O2163" s="0" t="s">
        <v>1442</v>
      </c>
      <c r="P2163" s="216" t="n">
        <v>10000</v>
      </c>
      <c r="S2163" s="0" t="s">
        <v>1026</v>
      </c>
      <c r="T2163" s="0" t="s">
        <v>784</v>
      </c>
      <c r="U2163" s="218" t="n">
        <v>4.17</v>
      </c>
      <c r="V2163" s="0" t="s">
        <v>2486</v>
      </c>
      <c r="W2163" s="0" t="s">
        <v>1434</v>
      </c>
      <c r="X2163" s="0" t="s">
        <v>1435</v>
      </c>
      <c r="Y2163" s="0" t="s">
        <v>1310</v>
      </c>
      <c r="Z2163" s="0" t="s">
        <v>571</v>
      </c>
      <c r="AA2163" s="0" t="n">
        <v>807973</v>
      </c>
      <c r="AB2163" s="215" t="n">
        <v>37036.875</v>
      </c>
      <c r="AC2163" s="215" t="n">
        <v>37036.875</v>
      </c>
    </row>
    <row r="2164" customFormat="false" ht="12.75" hidden="false" customHeight="false" outlineLevel="0" collapsed="false">
      <c r="A2164" s="208" t="str">
        <f aca="false">B2164&amp;" "&amp;C2164&amp;" "&amp;D2164</f>
        <v>US Natural Gas Physical</v>
      </c>
      <c r="B2164" s="208" t="str">
        <f aca="false">IF((LEFT(N2164,2)="US"),"US","")</f>
        <v>US</v>
      </c>
      <c r="C2164" s="208" t="str">
        <f aca="false">M2164</f>
        <v>Natural Gas</v>
      </c>
      <c r="D2164" s="208" t="str">
        <f aca="false">IF(ISNUMBER(FIND("Phy",N2164))=TRUE(),"Physical","Financial")</f>
        <v>Physical</v>
      </c>
      <c r="E2164" s="208" t="n">
        <f aca="false">IF(VLOOKUP(S2164,'DD-Lookup'!$J$6:$L$50,3,FALSE())="Monthly",(YEAR(AC2164)-YEAR(AB2164))*12+MONTH(AC2164)-MONTH(AB2164)+1,(AC2164-AB2164+1))</f>
        <v>1</v>
      </c>
      <c r="F2164" s="239" t="n">
        <f aca="false">E2164*SUM(P2164:Q2164)</f>
        <v>3500</v>
      </c>
      <c r="G2164" s="214" t="n">
        <v>1290556</v>
      </c>
      <c r="H2164" s="215" t="n">
        <v>37035.3732523148</v>
      </c>
      <c r="I2164" s="0" t="s">
        <v>1750</v>
      </c>
      <c r="M2164" s="0" t="s">
        <v>858</v>
      </c>
      <c r="N2164" s="0" t="s">
        <v>1305</v>
      </c>
      <c r="O2164" s="0" t="s">
        <v>1831</v>
      </c>
      <c r="Q2164" s="216" t="n">
        <v>3500</v>
      </c>
      <c r="S2164" s="0" t="s">
        <v>1026</v>
      </c>
      <c r="T2164" s="0" t="s">
        <v>784</v>
      </c>
      <c r="U2164" s="218" t="n">
        <v>4.2075</v>
      </c>
      <c r="V2164" s="0" t="s">
        <v>2139</v>
      </c>
      <c r="W2164" s="0" t="s">
        <v>1308</v>
      </c>
      <c r="X2164" s="0" t="s">
        <v>1309</v>
      </c>
      <c r="Y2164" s="0" t="s">
        <v>1310</v>
      </c>
      <c r="Z2164" s="0" t="s">
        <v>571</v>
      </c>
      <c r="AA2164" s="0" t="n">
        <v>807974</v>
      </c>
      <c r="AB2164" s="215" t="n">
        <v>37036.875</v>
      </c>
      <c r="AC2164" s="215" t="n">
        <v>37036.875</v>
      </c>
    </row>
    <row r="2165" customFormat="false" ht="12.75" hidden="false" customHeight="false" outlineLevel="0" collapsed="false">
      <c r="A2165" s="208" t="str">
        <f aca="false">B2165&amp;" "&amp;C2165&amp;" "&amp;D2165</f>
        <v>US Natural Gas Physical</v>
      </c>
      <c r="B2165" s="208" t="str">
        <f aca="false">IF((LEFT(N2165,2)="US"),"US","")</f>
        <v>US</v>
      </c>
      <c r="C2165" s="208" t="str">
        <f aca="false">M2165</f>
        <v>Natural Gas</v>
      </c>
      <c r="D2165" s="208" t="str">
        <f aca="false">IF(ISNUMBER(FIND("Phy",N2165))=TRUE(),"Physical","Financial")</f>
        <v>Physical</v>
      </c>
      <c r="E2165" s="208" t="n">
        <f aca="false">IF(VLOOKUP(S2165,'DD-Lookup'!$J$6:$L$50,3,FALSE())="Monthly",(YEAR(AC2165)-YEAR(AB2165))*12+MONTH(AC2165)-MONTH(AB2165)+1,(AC2165-AB2165+1))</f>
        <v>1</v>
      </c>
      <c r="F2165" s="239" t="n">
        <f aca="false">E2165*SUM(P2165:Q2165)</f>
        <v>10000</v>
      </c>
      <c r="G2165" s="214" t="n">
        <v>1290557</v>
      </c>
      <c r="H2165" s="215" t="n">
        <v>37035.373275463</v>
      </c>
      <c r="I2165" s="0" t="s">
        <v>600</v>
      </c>
      <c r="M2165" s="0" t="s">
        <v>858</v>
      </c>
      <c r="N2165" s="0" t="s">
        <v>1305</v>
      </c>
      <c r="O2165" s="0" t="s">
        <v>1533</v>
      </c>
      <c r="P2165" s="216" t="n">
        <v>10000</v>
      </c>
      <c r="S2165" s="0" t="s">
        <v>1026</v>
      </c>
      <c r="T2165" s="0" t="s">
        <v>784</v>
      </c>
      <c r="U2165" s="218" t="n">
        <v>4.025</v>
      </c>
      <c r="V2165" s="0" t="s">
        <v>1552</v>
      </c>
      <c r="W2165" s="0" t="s">
        <v>1514</v>
      </c>
      <c r="X2165" s="0" t="s">
        <v>1535</v>
      </c>
      <c r="Y2165" s="0" t="s">
        <v>1310</v>
      </c>
      <c r="Z2165" s="0" t="s">
        <v>571</v>
      </c>
      <c r="AA2165" s="0" t="n">
        <v>807975</v>
      </c>
      <c r="AB2165" s="215" t="n">
        <v>37036.875</v>
      </c>
      <c r="AC2165" s="215" t="n">
        <v>37036.875</v>
      </c>
    </row>
    <row r="2166" customFormat="false" ht="12.75" hidden="false" customHeight="false" outlineLevel="0" collapsed="false">
      <c r="A2166" s="208" t="str">
        <f aca="false">B2166&amp;" "&amp;C2166&amp;" "&amp;D2166</f>
        <v>US Power Financial</v>
      </c>
      <c r="B2166" s="208" t="str">
        <f aca="false">IF((LEFT(N2166,2)="US"),"US","")</f>
        <v>US</v>
      </c>
      <c r="C2166" s="208" t="str">
        <f aca="false">M2166</f>
        <v>Power</v>
      </c>
      <c r="D2166" s="208" t="str">
        <f aca="false">IF(ISNUMBER(FIND("Phy",N2166))=TRUE(),"Physical","Financial")</f>
        <v>Financial</v>
      </c>
      <c r="E2166" s="208" t="n">
        <f aca="false">IF(VLOOKUP(S2166,'DD-Lookup'!$J$6:$L$50,3,FALSE())="Monthly",(YEAR(AC2166)-YEAR(AB2166))*12+MONTH(AC2166)-MONTH(AB2166)+1,(AC2166-AB2166+1))</f>
        <v>1</v>
      </c>
      <c r="F2166" s="239" t="n">
        <f aca="false">E2166*SUM(P2166:Q2166)</f>
        <v>50</v>
      </c>
      <c r="G2166" s="214" t="n">
        <v>1290558</v>
      </c>
      <c r="H2166" s="215" t="n">
        <v>37035.373275463</v>
      </c>
      <c r="I2166" s="0" t="s">
        <v>1163</v>
      </c>
      <c r="M2166" s="0" t="s">
        <v>67</v>
      </c>
      <c r="N2166" s="0" t="s">
        <v>1046</v>
      </c>
      <c r="O2166" s="0" t="s">
        <v>1189</v>
      </c>
      <c r="P2166" s="216" t="n">
        <v>50</v>
      </c>
      <c r="S2166" s="0" t="s">
        <v>930</v>
      </c>
      <c r="T2166" s="0" t="s">
        <v>784</v>
      </c>
      <c r="U2166" s="218" t="n">
        <v>30.7</v>
      </c>
      <c r="V2166" s="0" t="s">
        <v>1297</v>
      </c>
      <c r="W2166" s="0" t="s">
        <v>1122</v>
      </c>
      <c r="X2166" s="0" t="s">
        <v>1123</v>
      </c>
      <c r="Y2166" s="0" t="s">
        <v>1051</v>
      </c>
      <c r="Z2166" s="0" t="s">
        <v>571</v>
      </c>
      <c r="AA2166" s="0" t="n">
        <v>621468.1</v>
      </c>
      <c r="AB2166" s="215" t="n">
        <v>37036.875</v>
      </c>
      <c r="AC2166" s="215" t="n">
        <v>37036.875</v>
      </c>
    </row>
    <row r="2167" customFormat="false" ht="12.75" hidden="false" customHeight="false" outlineLevel="0" collapsed="false">
      <c r="A2167" s="208" t="str">
        <f aca="false">B2167&amp;" "&amp;C2167&amp;" "&amp;D2167</f>
        <v> Natural Gas Physical</v>
      </c>
      <c r="B2167" s="208" t="str">
        <f aca="false">IF((LEFT(N2167,2)="US"),"US","")</f>
        <v/>
      </c>
      <c r="C2167" s="208" t="str">
        <f aca="false">M2167</f>
        <v>Natural Gas</v>
      </c>
      <c r="D2167" s="208" t="str">
        <f aca="false">IF(ISNUMBER(FIND("Phy",N2167))=TRUE(),"Physical","Financial")</f>
        <v>Physical</v>
      </c>
      <c r="E2167" s="208" t="n">
        <f aca="false">IF(VLOOKUP(S2167,'DD-Lookup'!$J$6:$L$50,3,FALSE())="Monthly",(YEAR(AC2167)-YEAR(AB2167))*12+MONTH(AC2167)-MONTH(AB2167)+1,(AC2167-AB2167+1))</f>
        <v>1</v>
      </c>
      <c r="F2167" s="239" t="n">
        <f aca="false">E2167*SUM(P2167:Q2167)</f>
        <v>3000</v>
      </c>
      <c r="G2167" s="214" t="n">
        <v>1290559</v>
      </c>
      <c r="H2167" s="215" t="n">
        <v>37035.373287037</v>
      </c>
      <c r="I2167" s="0" t="s">
        <v>1500</v>
      </c>
      <c r="M2167" s="0" t="s">
        <v>858</v>
      </c>
      <c r="N2167" s="0" t="s">
        <v>2171</v>
      </c>
      <c r="O2167" s="0" t="s">
        <v>2316</v>
      </c>
      <c r="P2167" s="216" t="n">
        <v>3000</v>
      </c>
      <c r="S2167" s="0" t="s">
        <v>1026</v>
      </c>
      <c r="T2167" s="0" t="s">
        <v>784</v>
      </c>
      <c r="U2167" s="218" t="n">
        <v>3.97</v>
      </c>
      <c r="V2167" s="0" t="s">
        <v>1586</v>
      </c>
      <c r="W2167" s="0" t="s">
        <v>2318</v>
      </c>
      <c r="X2167" s="0" t="s">
        <v>2319</v>
      </c>
      <c r="Y2167" s="0" t="s">
        <v>1310</v>
      </c>
      <c r="Z2167" s="0" t="s">
        <v>628</v>
      </c>
      <c r="AA2167" s="0" t="n">
        <v>807976</v>
      </c>
      <c r="AB2167" s="215" t="n">
        <v>37036.875</v>
      </c>
      <c r="AC2167" s="215" t="n">
        <v>37036.875</v>
      </c>
    </row>
    <row r="2168" customFormat="false" ht="12.75" hidden="false" customHeight="false" outlineLevel="0" collapsed="false">
      <c r="A2168" s="208" t="str">
        <f aca="false">B2168&amp;" "&amp;C2168&amp;" "&amp;D2168</f>
        <v>US Natural Gas Physical</v>
      </c>
      <c r="B2168" s="208" t="str">
        <f aca="false">IF((LEFT(N2168,2)="US"),"US","")</f>
        <v>US</v>
      </c>
      <c r="C2168" s="208" t="str">
        <f aca="false">M2168</f>
        <v>Natural Gas</v>
      </c>
      <c r="D2168" s="208" t="str">
        <f aca="false">IF(ISNUMBER(FIND("Phy",N2168))=TRUE(),"Physical","Financial")</f>
        <v>Physical</v>
      </c>
      <c r="E2168" s="208" t="n">
        <f aca="false">IF(VLOOKUP(S2168,'DD-Lookup'!$J$6:$L$50,3,FALSE())="Monthly",(YEAR(AC2168)-YEAR(AB2168))*12+MONTH(AC2168)-MONTH(AB2168)+1,(AC2168-AB2168+1))</f>
        <v>1</v>
      </c>
      <c r="F2168" s="239" t="n">
        <f aca="false">E2168*SUM(P2168:Q2168)</f>
        <v>10000</v>
      </c>
      <c r="G2168" s="214" t="n">
        <v>1290561</v>
      </c>
      <c r="H2168" s="215" t="n">
        <v>37035.3733449074</v>
      </c>
      <c r="I2168" s="0" t="s">
        <v>1115</v>
      </c>
      <c r="M2168" s="0" t="s">
        <v>858</v>
      </c>
      <c r="N2168" s="0" t="s">
        <v>1305</v>
      </c>
      <c r="O2168" s="0" t="s">
        <v>1566</v>
      </c>
      <c r="P2168" s="216" t="n">
        <v>10000</v>
      </c>
      <c r="S2168" s="0" t="s">
        <v>1026</v>
      </c>
      <c r="T2168" s="0" t="s">
        <v>784</v>
      </c>
      <c r="U2168" s="218" t="n">
        <v>12.55</v>
      </c>
      <c r="V2168" s="0" t="s">
        <v>2193</v>
      </c>
      <c r="W2168" s="0" t="s">
        <v>1559</v>
      </c>
      <c r="X2168" s="0" t="s">
        <v>1535</v>
      </c>
      <c r="Y2168" s="0" t="s">
        <v>1310</v>
      </c>
      <c r="Z2168" s="0" t="s">
        <v>571</v>
      </c>
      <c r="AA2168" s="0" t="n">
        <v>807978</v>
      </c>
      <c r="AB2168" s="215" t="n">
        <v>37036.875</v>
      </c>
      <c r="AC2168" s="215" t="n">
        <v>37036.875</v>
      </c>
    </row>
    <row r="2169" customFormat="false" ht="12.75" hidden="false" customHeight="false" outlineLevel="0" collapsed="false">
      <c r="A2169" s="208" t="str">
        <f aca="false">B2169&amp;" "&amp;C2169&amp;" "&amp;D2169</f>
        <v>US Natural Gas Physical</v>
      </c>
      <c r="B2169" s="208" t="str">
        <f aca="false">IF((LEFT(N2169,2)="US"),"US","")</f>
        <v>US</v>
      </c>
      <c r="C2169" s="208" t="str">
        <f aca="false">M2169</f>
        <v>Natural Gas</v>
      </c>
      <c r="D2169" s="208" t="str">
        <f aca="false">IF(ISNUMBER(FIND("Phy",N2169))=TRUE(),"Physical","Financial")</f>
        <v>Physical</v>
      </c>
      <c r="E2169" s="208" t="n">
        <f aca="false">IF(VLOOKUP(S2169,'DD-Lookup'!$J$6:$L$50,3,FALSE())="Monthly",(YEAR(AC2169)-YEAR(AB2169))*12+MONTH(AC2169)-MONTH(AB2169)+1,(AC2169-AB2169+1))</f>
        <v>1</v>
      </c>
      <c r="F2169" s="239" t="n">
        <f aca="false">E2169*SUM(P2169:Q2169)</f>
        <v>10000</v>
      </c>
      <c r="G2169" s="214" t="n">
        <v>1290560</v>
      </c>
      <c r="H2169" s="215" t="n">
        <v>37035.3733449074</v>
      </c>
      <c r="I2169" s="0" t="s">
        <v>1580</v>
      </c>
      <c r="M2169" s="0" t="s">
        <v>858</v>
      </c>
      <c r="N2169" s="0" t="s">
        <v>1305</v>
      </c>
      <c r="O2169" s="0" t="s">
        <v>1581</v>
      </c>
      <c r="P2169" s="216" t="n">
        <v>10000</v>
      </c>
      <c r="S2169" s="0" t="s">
        <v>1026</v>
      </c>
      <c r="T2169" s="0" t="s">
        <v>784</v>
      </c>
      <c r="U2169" s="218" t="n">
        <v>8.25</v>
      </c>
      <c r="V2169" s="0" t="s">
        <v>1582</v>
      </c>
      <c r="W2169" s="0" t="s">
        <v>1579</v>
      </c>
      <c r="X2169" s="0" t="s">
        <v>1535</v>
      </c>
      <c r="Y2169" s="0" t="s">
        <v>1310</v>
      </c>
      <c r="Z2169" s="0" t="s">
        <v>571</v>
      </c>
      <c r="AA2169" s="0" t="n">
        <v>807977</v>
      </c>
      <c r="AB2169" s="215" t="n">
        <v>37036.875</v>
      </c>
      <c r="AC2169" s="215" t="n">
        <v>37036.875</v>
      </c>
    </row>
    <row r="2170" customFormat="false" ht="12.75" hidden="false" customHeight="false" outlineLevel="0" collapsed="false">
      <c r="A2170" s="208" t="str">
        <f aca="false">B2170&amp;" "&amp;C2170&amp;" "&amp;D2170</f>
        <v>US Natural Gas Financial</v>
      </c>
      <c r="B2170" s="208" t="str">
        <f aca="false">IF((LEFT(N2170,2)="US"),"US","")</f>
        <v>US</v>
      </c>
      <c r="C2170" s="208" t="str">
        <f aca="false">M2170</f>
        <v>Natural Gas</v>
      </c>
      <c r="D2170" s="208" t="str">
        <f aca="false">IF(ISNUMBER(FIND("Phy",N2170))=TRUE(),"Physical","Financial")</f>
        <v>Financial</v>
      </c>
      <c r="E2170" s="208" t="n">
        <f aca="false">IF(VLOOKUP(S2170,'DD-Lookup'!$J$6:$L$50,3,FALSE())="Monthly",(YEAR(AC2170)-YEAR(AB2170))*12+MONTH(AC2170)-MONTH(AB2170)+1,(AC2170-AB2170+1))</f>
        <v>30</v>
      </c>
      <c r="F2170" s="239" t="n">
        <f aca="false">E2170*SUM(P2170:Q2170)</f>
        <v>150000</v>
      </c>
      <c r="G2170" s="214" t="n">
        <v>1290562</v>
      </c>
      <c r="H2170" s="215" t="n">
        <v>37035.3733680556</v>
      </c>
      <c r="I2170" s="0" t="s">
        <v>1170</v>
      </c>
      <c r="M2170" s="0" t="s">
        <v>858</v>
      </c>
      <c r="N2170" s="0" t="s">
        <v>1482</v>
      </c>
      <c r="O2170" s="0" t="s">
        <v>1712</v>
      </c>
      <c r="P2170" s="216" t="n">
        <v>5000</v>
      </c>
      <c r="S2170" s="0" t="s">
        <v>1026</v>
      </c>
      <c r="T2170" s="0" t="s">
        <v>784</v>
      </c>
      <c r="U2170" s="218" t="n">
        <v>8.26</v>
      </c>
      <c r="V2170" s="0" t="s">
        <v>1997</v>
      </c>
      <c r="W2170" s="0" t="s">
        <v>1714</v>
      </c>
      <c r="X2170" s="0" t="s">
        <v>1715</v>
      </c>
      <c r="Y2170" s="0" t="s">
        <v>838</v>
      </c>
      <c r="Z2170" s="0" t="s">
        <v>571</v>
      </c>
      <c r="AA2170" s="0" t="s">
        <v>2487</v>
      </c>
      <c r="AB2170" s="215" t="n">
        <v>37043.875</v>
      </c>
      <c r="AC2170" s="215" t="n">
        <v>37072.875</v>
      </c>
    </row>
    <row r="2171" customFormat="false" ht="12.75" hidden="false" customHeight="false" outlineLevel="0" collapsed="false">
      <c r="A2171" s="208" t="str">
        <f aca="false">B2171&amp;" "&amp;C2171&amp;" "&amp;D2171</f>
        <v>US Natural Gas Physical</v>
      </c>
      <c r="B2171" s="208" t="str">
        <f aca="false">IF((LEFT(N2171,2)="US"),"US","")</f>
        <v>US</v>
      </c>
      <c r="C2171" s="208" t="str">
        <f aca="false">M2171</f>
        <v>Natural Gas</v>
      </c>
      <c r="D2171" s="208" t="str">
        <f aca="false">IF(ISNUMBER(FIND("Phy",N2171))=TRUE(),"Physical","Financial")</f>
        <v>Physical</v>
      </c>
      <c r="E2171" s="208" t="n">
        <f aca="false">IF(VLOOKUP(S2171,'DD-Lookup'!$J$6:$L$50,3,FALSE())="Monthly",(YEAR(AC2171)-YEAR(AB2171))*12+MONTH(AC2171)-MONTH(AB2171)+1,(AC2171-AB2171+1))</f>
        <v>1</v>
      </c>
      <c r="F2171" s="239" t="n">
        <f aca="false">E2171*SUM(P2171:Q2171)</f>
        <v>5000</v>
      </c>
      <c r="G2171" s="214" t="n">
        <v>1290563</v>
      </c>
      <c r="H2171" s="215" t="n">
        <v>37035.3733796296</v>
      </c>
      <c r="I2171" s="0" t="s">
        <v>1637</v>
      </c>
      <c r="M2171" s="0" t="s">
        <v>858</v>
      </c>
      <c r="N2171" s="0" t="s">
        <v>1305</v>
      </c>
      <c r="O2171" s="0" t="s">
        <v>1418</v>
      </c>
      <c r="P2171" s="216" t="n">
        <v>5000</v>
      </c>
      <c r="S2171" s="0" t="s">
        <v>1026</v>
      </c>
      <c r="T2171" s="0" t="s">
        <v>784</v>
      </c>
      <c r="U2171" s="218" t="n">
        <v>4.485</v>
      </c>
      <c r="V2171" s="0" t="n">
        <v>19691994</v>
      </c>
      <c r="W2171" s="0" t="s">
        <v>1388</v>
      </c>
      <c r="X2171" s="0" t="s">
        <v>1389</v>
      </c>
      <c r="Y2171" s="0" t="s">
        <v>1310</v>
      </c>
      <c r="Z2171" s="0" t="s">
        <v>571</v>
      </c>
      <c r="AA2171" s="0" t="n">
        <v>807979</v>
      </c>
      <c r="AB2171" s="215" t="n">
        <v>37036.875</v>
      </c>
      <c r="AC2171" s="215" t="n">
        <v>37036.875</v>
      </c>
    </row>
    <row r="2172" customFormat="false" ht="12.75" hidden="false" customHeight="false" outlineLevel="0" collapsed="false">
      <c r="A2172" s="208" t="str">
        <f aca="false">B2172&amp;" "&amp;C2172&amp;" "&amp;D2172</f>
        <v>US Natural Gas Physical</v>
      </c>
      <c r="B2172" s="208" t="str">
        <f aca="false">IF((LEFT(N2172,2)="US"),"US","")</f>
        <v>US</v>
      </c>
      <c r="C2172" s="208" t="str">
        <f aca="false">M2172</f>
        <v>Natural Gas</v>
      </c>
      <c r="D2172" s="208" t="str">
        <f aca="false">IF(ISNUMBER(FIND("Phy",N2172))=TRUE(),"Physical","Financial")</f>
        <v>Physical</v>
      </c>
      <c r="E2172" s="208" t="n">
        <f aca="false">IF(VLOOKUP(S2172,'DD-Lookup'!$J$6:$L$50,3,FALSE())="Monthly",(YEAR(AC2172)-YEAR(AB2172))*12+MONTH(AC2172)-MONTH(AB2172)+1,(AC2172-AB2172+1))</f>
        <v>1</v>
      </c>
      <c r="F2172" s="239" t="n">
        <f aca="false">E2172*SUM(P2172:Q2172)</f>
        <v>10000</v>
      </c>
      <c r="G2172" s="214" t="n">
        <v>1290564</v>
      </c>
      <c r="H2172" s="215" t="n">
        <v>37035.3734027778</v>
      </c>
      <c r="I2172" s="0" t="s">
        <v>1115</v>
      </c>
      <c r="M2172" s="0" t="s">
        <v>858</v>
      </c>
      <c r="N2172" s="0" t="s">
        <v>1305</v>
      </c>
      <c r="O2172" s="0" t="s">
        <v>1557</v>
      </c>
      <c r="P2172" s="216" t="n">
        <v>10000</v>
      </c>
      <c r="S2172" s="0" t="s">
        <v>1026</v>
      </c>
      <c r="T2172" s="0" t="s">
        <v>784</v>
      </c>
      <c r="U2172" s="218" t="n">
        <v>12.575</v>
      </c>
      <c r="V2172" s="0" t="s">
        <v>2193</v>
      </c>
      <c r="W2172" s="0" t="s">
        <v>1559</v>
      </c>
      <c r="X2172" s="0" t="s">
        <v>1535</v>
      </c>
      <c r="Y2172" s="0" t="s">
        <v>1310</v>
      </c>
      <c r="Z2172" s="0" t="s">
        <v>571</v>
      </c>
      <c r="AA2172" s="0" t="n">
        <v>807980</v>
      </c>
      <c r="AB2172" s="215" t="n">
        <v>37036.875</v>
      </c>
      <c r="AC2172" s="215" t="n">
        <v>37036.875</v>
      </c>
    </row>
    <row r="2173" customFormat="false" ht="12.75" hidden="false" customHeight="false" outlineLevel="0" collapsed="false">
      <c r="A2173" s="208" t="str">
        <f aca="false">B2173&amp;" "&amp;C2173&amp;" "&amp;D2173</f>
        <v>US Natural Gas Physical</v>
      </c>
      <c r="B2173" s="208" t="str">
        <f aca="false">IF((LEFT(N2173,2)="US"),"US","")</f>
        <v>US</v>
      </c>
      <c r="C2173" s="208" t="str">
        <f aca="false">M2173</f>
        <v>Natural Gas</v>
      </c>
      <c r="D2173" s="208" t="str">
        <f aca="false">IF(ISNUMBER(FIND("Phy",N2173))=TRUE(),"Physical","Financial")</f>
        <v>Physical</v>
      </c>
      <c r="E2173" s="208" t="n">
        <f aca="false">IF(VLOOKUP(S2173,'DD-Lookup'!$J$6:$L$50,3,FALSE())="Monthly",(YEAR(AC2173)-YEAR(AB2173))*12+MONTH(AC2173)-MONTH(AB2173)+1,(AC2173-AB2173+1))</f>
        <v>1</v>
      </c>
      <c r="F2173" s="239" t="n">
        <f aca="false">E2173*SUM(P2173:Q2173)</f>
        <v>10000</v>
      </c>
      <c r="G2173" s="214" t="n">
        <v>1290565</v>
      </c>
      <c r="H2173" s="215" t="n">
        <v>37035.3734259259</v>
      </c>
      <c r="I2173" s="0" t="s">
        <v>1863</v>
      </c>
      <c r="M2173" s="0" t="s">
        <v>858</v>
      </c>
      <c r="N2173" s="0" t="s">
        <v>1305</v>
      </c>
      <c r="O2173" s="0" t="s">
        <v>1577</v>
      </c>
      <c r="P2173" s="216" t="n">
        <v>10000</v>
      </c>
      <c r="S2173" s="0" t="s">
        <v>1026</v>
      </c>
      <c r="T2173" s="0" t="s">
        <v>784</v>
      </c>
      <c r="U2173" s="218" t="n">
        <v>7.3</v>
      </c>
      <c r="V2173" s="0" t="s">
        <v>2488</v>
      </c>
      <c r="W2173" s="0" t="s">
        <v>1579</v>
      </c>
      <c r="X2173" s="0" t="s">
        <v>1535</v>
      </c>
      <c r="Y2173" s="0" t="s">
        <v>1310</v>
      </c>
      <c r="Z2173" s="0" t="s">
        <v>571</v>
      </c>
      <c r="AA2173" s="0" t="n">
        <v>807981</v>
      </c>
      <c r="AB2173" s="215" t="n">
        <v>37036.875</v>
      </c>
      <c r="AC2173" s="215" t="n">
        <v>37036.875</v>
      </c>
    </row>
    <row r="2174" customFormat="false" ht="12.75" hidden="false" customHeight="false" outlineLevel="0" collapsed="false">
      <c r="A2174" s="208" t="str">
        <f aca="false">B2174&amp;" "&amp;C2174&amp;" "&amp;D2174</f>
        <v>US Natural Gas Physical</v>
      </c>
      <c r="B2174" s="208" t="str">
        <f aca="false">IF((LEFT(N2174,2)="US"),"US","")</f>
        <v>US</v>
      </c>
      <c r="C2174" s="208" t="str">
        <f aca="false">M2174</f>
        <v>Natural Gas</v>
      </c>
      <c r="D2174" s="208" t="str">
        <f aca="false">IF(ISNUMBER(FIND("Phy",N2174))=TRUE(),"Physical","Financial")</f>
        <v>Physical</v>
      </c>
      <c r="E2174" s="208" t="n">
        <f aca="false">IF(VLOOKUP(S2174,'DD-Lookup'!$J$6:$L$50,3,FALSE())="Monthly",(YEAR(AC2174)-YEAR(AB2174))*12+MONTH(AC2174)-MONTH(AB2174)+1,(AC2174-AB2174+1))</f>
        <v>1</v>
      </c>
      <c r="F2174" s="239" t="n">
        <f aca="false">E2174*SUM(P2174:Q2174)</f>
        <v>5000</v>
      </c>
      <c r="G2174" s="214" t="n">
        <v>1290566</v>
      </c>
      <c r="H2174" s="215" t="n">
        <v>37035.3734375</v>
      </c>
      <c r="I2174" s="0" t="s">
        <v>1732</v>
      </c>
      <c r="M2174" s="0" t="s">
        <v>858</v>
      </c>
      <c r="N2174" s="0" t="s">
        <v>1305</v>
      </c>
      <c r="O2174" s="0" t="s">
        <v>1382</v>
      </c>
      <c r="P2174" s="216" t="n">
        <v>5000</v>
      </c>
      <c r="S2174" s="0" t="s">
        <v>1026</v>
      </c>
      <c r="T2174" s="0" t="s">
        <v>784</v>
      </c>
      <c r="U2174" s="218" t="n">
        <v>3.995</v>
      </c>
      <c r="V2174" s="0" t="s">
        <v>1733</v>
      </c>
      <c r="W2174" s="0" t="s">
        <v>1314</v>
      </c>
      <c r="X2174" s="0" t="s">
        <v>1315</v>
      </c>
      <c r="Y2174" s="0" t="s">
        <v>1310</v>
      </c>
      <c r="Z2174" s="0" t="s">
        <v>571</v>
      </c>
      <c r="AA2174" s="0" t="n">
        <v>807983</v>
      </c>
      <c r="AB2174" s="215" t="n">
        <v>37036.875</v>
      </c>
      <c r="AC2174" s="215" t="n">
        <v>37036.875</v>
      </c>
    </row>
    <row r="2175" customFormat="false" ht="12.75" hidden="false" customHeight="false" outlineLevel="0" collapsed="false">
      <c r="A2175" s="208" t="str">
        <f aca="false">B2175&amp;" "&amp;C2175&amp;" "&amp;D2175</f>
        <v>US Natural Gas Physical</v>
      </c>
      <c r="B2175" s="208" t="str">
        <f aca="false">IF((LEFT(N2175,2)="US"),"US","")</f>
        <v>US</v>
      </c>
      <c r="C2175" s="208" t="str">
        <f aca="false">M2175</f>
        <v>Natural Gas</v>
      </c>
      <c r="D2175" s="208" t="str">
        <f aca="false">IF(ISNUMBER(FIND("Phy",N2175))=TRUE(),"Physical","Financial")</f>
        <v>Physical</v>
      </c>
      <c r="E2175" s="208" t="n">
        <f aca="false">IF(VLOOKUP(S2175,'DD-Lookup'!$J$6:$L$50,3,FALSE())="Monthly",(YEAR(AC2175)-YEAR(AB2175))*12+MONTH(AC2175)-MONTH(AB2175)+1,(AC2175-AB2175+1))</f>
        <v>1</v>
      </c>
      <c r="F2175" s="239" t="n">
        <f aca="false">E2175*SUM(P2175:Q2175)</f>
        <v>10000</v>
      </c>
      <c r="G2175" s="214" t="n">
        <v>1290567</v>
      </c>
      <c r="H2175" s="215" t="n">
        <v>37035.3734606481</v>
      </c>
      <c r="I2175" s="0" t="s">
        <v>1475</v>
      </c>
      <c r="M2175" s="0" t="s">
        <v>858</v>
      </c>
      <c r="N2175" s="0" t="s">
        <v>1305</v>
      </c>
      <c r="O2175" s="0" t="s">
        <v>1442</v>
      </c>
      <c r="Q2175" s="216" t="n">
        <v>10000</v>
      </c>
      <c r="S2175" s="0" t="s">
        <v>1026</v>
      </c>
      <c r="T2175" s="0" t="s">
        <v>784</v>
      </c>
      <c r="U2175" s="218" t="n">
        <v>4.17</v>
      </c>
      <c r="V2175" s="0" t="s">
        <v>2489</v>
      </c>
      <c r="W2175" s="0" t="s">
        <v>1434</v>
      </c>
      <c r="X2175" s="0" t="s">
        <v>1435</v>
      </c>
      <c r="Y2175" s="0" t="s">
        <v>1310</v>
      </c>
      <c r="Z2175" s="0" t="s">
        <v>571</v>
      </c>
      <c r="AA2175" s="0" t="n">
        <v>807984</v>
      </c>
      <c r="AB2175" s="215" t="n">
        <v>37036.875</v>
      </c>
      <c r="AC2175" s="215" t="n">
        <v>37036.875</v>
      </c>
    </row>
    <row r="2176" customFormat="false" ht="12.75" hidden="false" customHeight="false" outlineLevel="0" collapsed="false">
      <c r="A2176" s="208" t="str">
        <f aca="false">B2176&amp;" "&amp;C2176&amp;" "&amp;D2176</f>
        <v>US Natural Gas Physical</v>
      </c>
      <c r="B2176" s="208" t="str">
        <f aca="false">IF((LEFT(N2176,2)="US"),"US","")</f>
        <v>US</v>
      </c>
      <c r="C2176" s="208" t="str">
        <f aca="false">M2176</f>
        <v>Natural Gas</v>
      </c>
      <c r="D2176" s="208" t="str">
        <f aca="false">IF(ISNUMBER(FIND("Phy",N2176))=TRUE(),"Physical","Financial")</f>
        <v>Physical</v>
      </c>
      <c r="E2176" s="208" t="n">
        <f aca="false">IF(VLOOKUP(S2176,'DD-Lookup'!$J$6:$L$50,3,FALSE())="Monthly",(YEAR(AC2176)-YEAR(AB2176))*12+MONTH(AC2176)-MONTH(AB2176)+1,(AC2176-AB2176+1))</f>
        <v>1</v>
      </c>
      <c r="F2176" s="239" t="n">
        <f aca="false">E2176*SUM(P2176:Q2176)</f>
        <v>10000</v>
      </c>
      <c r="G2176" s="214" t="n">
        <v>1290568</v>
      </c>
      <c r="H2176" s="215" t="n">
        <v>37035.3735185185</v>
      </c>
      <c r="I2176" s="0" t="s">
        <v>1505</v>
      </c>
      <c r="M2176" s="0" t="s">
        <v>858</v>
      </c>
      <c r="N2176" s="0" t="s">
        <v>1305</v>
      </c>
      <c r="O2176" s="0" t="s">
        <v>1581</v>
      </c>
      <c r="Q2176" s="216" t="n">
        <v>10000</v>
      </c>
      <c r="S2176" s="0" t="s">
        <v>1026</v>
      </c>
      <c r="T2176" s="0" t="s">
        <v>784</v>
      </c>
      <c r="U2176" s="218" t="n">
        <v>8.35</v>
      </c>
      <c r="V2176" s="0" t="s">
        <v>2052</v>
      </c>
      <c r="W2176" s="0" t="s">
        <v>1579</v>
      </c>
      <c r="X2176" s="0" t="s">
        <v>1535</v>
      </c>
      <c r="Y2176" s="0" t="s">
        <v>1310</v>
      </c>
      <c r="Z2176" s="0" t="s">
        <v>571</v>
      </c>
      <c r="AA2176" s="0" t="n">
        <v>807986</v>
      </c>
      <c r="AB2176" s="215" t="n">
        <v>37036.875</v>
      </c>
      <c r="AC2176" s="215" t="n">
        <v>37036.875</v>
      </c>
    </row>
    <row r="2177" customFormat="false" ht="12.75" hidden="false" customHeight="false" outlineLevel="0" collapsed="false">
      <c r="A2177" s="208" t="str">
        <f aca="false">B2177&amp;" "&amp;C2177&amp;" "&amp;D2177</f>
        <v>US Natural Gas Financial</v>
      </c>
      <c r="B2177" s="208" t="str">
        <f aca="false">IF((LEFT(N2177,2)="US"),"US","")</f>
        <v>US</v>
      </c>
      <c r="C2177" s="208" t="str">
        <f aca="false">M2177</f>
        <v>Natural Gas</v>
      </c>
      <c r="D2177" s="208" t="str">
        <f aca="false">IF(ISNUMBER(FIND("Phy",N2177))=TRUE(),"Physical","Financial")</f>
        <v>Financial</v>
      </c>
      <c r="E2177" s="208" t="n">
        <f aca="false">IF(VLOOKUP(S2177,'DD-Lookup'!$J$6:$L$50,3,FALSE())="Monthly",(YEAR(AC2177)-YEAR(AB2177))*12+MONTH(AC2177)-MONTH(AB2177)+1,(AC2177-AB2177+1))</f>
        <v>31</v>
      </c>
      <c r="F2177" s="239" t="n">
        <f aca="false">E2177*SUM(P2177:Q2177)</f>
        <v>155000</v>
      </c>
      <c r="G2177" s="214" t="n">
        <v>1290570</v>
      </c>
      <c r="H2177" s="215" t="n">
        <v>37035.3735300926</v>
      </c>
      <c r="I2177" s="0" t="s">
        <v>1059</v>
      </c>
      <c r="M2177" s="0" t="s">
        <v>858</v>
      </c>
      <c r="N2177" s="0" t="s">
        <v>1482</v>
      </c>
      <c r="O2177" s="0" t="s">
        <v>1926</v>
      </c>
      <c r="P2177" s="216" t="n">
        <v>5000</v>
      </c>
      <c r="S2177" s="0" t="s">
        <v>1026</v>
      </c>
      <c r="T2177" s="0" t="s">
        <v>784</v>
      </c>
      <c r="U2177" s="218" t="n">
        <v>7.52</v>
      </c>
      <c r="V2177" s="0" t="s">
        <v>2490</v>
      </c>
      <c r="W2177" s="0" t="s">
        <v>1714</v>
      </c>
      <c r="X2177" s="0" t="s">
        <v>1715</v>
      </c>
      <c r="Y2177" s="0" t="s">
        <v>838</v>
      </c>
      <c r="Z2177" s="0" t="s">
        <v>571</v>
      </c>
      <c r="AA2177" s="0" t="s">
        <v>2491</v>
      </c>
      <c r="AB2177" s="215" t="n">
        <v>37073.875</v>
      </c>
      <c r="AC2177" s="215" t="n">
        <v>37103.875</v>
      </c>
    </row>
    <row r="2178" customFormat="false" ht="12.75" hidden="false" customHeight="false" outlineLevel="0" collapsed="false">
      <c r="A2178" s="208" t="str">
        <f aca="false">B2178&amp;" "&amp;C2178&amp;" "&amp;D2178</f>
        <v>US Natural Gas Physical</v>
      </c>
      <c r="B2178" s="208" t="str">
        <f aca="false">IF((LEFT(N2178,2)="US"),"US","")</f>
        <v>US</v>
      </c>
      <c r="C2178" s="208" t="str">
        <f aca="false">M2178</f>
        <v>Natural Gas</v>
      </c>
      <c r="D2178" s="208" t="str">
        <f aca="false">IF(ISNUMBER(FIND("Phy",N2178))=TRUE(),"Physical","Financial")</f>
        <v>Physical</v>
      </c>
      <c r="E2178" s="208" t="n">
        <f aca="false">IF(VLOOKUP(S2178,'DD-Lookup'!$J$6:$L$50,3,FALSE())="Monthly",(YEAR(AC2178)-YEAR(AB2178))*12+MONTH(AC2178)-MONTH(AB2178)+1,(AC2178-AB2178+1))</f>
        <v>1</v>
      </c>
      <c r="F2178" s="239" t="n">
        <f aca="false">E2178*SUM(P2178:Q2178)</f>
        <v>10000</v>
      </c>
      <c r="G2178" s="214" t="n">
        <v>1290569</v>
      </c>
      <c r="H2178" s="215" t="n">
        <v>37035.3735300926</v>
      </c>
      <c r="I2178" s="0" t="s">
        <v>1059</v>
      </c>
      <c r="M2178" s="0" t="s">
        <v>858</v>
      </c>
      <c r="N2178" s="0" t="s">
        <v>1305</v>
      </c>
      <c r="O2178" s="0" t="s">
        <v>1577</v>
      </c>
      <c r="P2178" s="216" t="n">
        <v>10000</v>
      </c>
      <c r="S2178" s="0" t="s">
        <v>1026</v>
      </c>
      <c r="T2178" s="0" t="s">
        <v>784</v>
      </c>
      <c r="U2178" s="218" t="n">
        <v>7.2</v>
      </c>
      <c r="V2178" s="0" t="s">
        <v>1909</v>
      </c>
      <c r="W2178" s="0" t="s">
        <v>1579</v>
      </c>
      <c r="X2178" s="0" t="s">
        <v>1535</v>
      </c>
      <c r="Y2178" s="0" t="s">
        <v>1310</v>
      </c>
      <c r="Z2178" s="0" t="s">
        <v>571</v>
      </c>
      <c r="AA2178" s="0" t="n">
        <v>807985</v>
      </c>
      <c r="AB2178" s="215" t="n">
        <v>37036.875</v>
      </c>
      <c r="AC2178" s="215" t="n">
        <v>37036.875</v>
      </c>
    </row>
    <row r="2179" customFormat="false" ht="12.75" hidden="false" customHeight="false" outlineLevel="0" collapsed="false">
      <c r="A2179" s="208" t="str">
        <f aca="false">B2179&amp;" "&amp;C2179&amp;" "&amp;D2179</f>
        <v>US Natural Gas Physical</v>
      </c>
      <c r="B2179" s="208" t="str">
        <f aca="false">IF((LEFT(N2179,2)="US"),"US","")</f>
        <v>US</v>
      </c>
      <c r="C2179" s="208" t="str">
        <f aca="false">M2179</f>
        <v>Natural Gas</v>
      </c>
      <c r="D2179" s="208" t="str">
        <f aca="false">IF(ISNUMBER(FIND("Phy",N2179))=TRUE(),"Physical","Financial")</f>
        <v>Physical</v>
      </c>
      <c r="E2179" s="208" t="n">
        <f aca="false">IF(VLOOKUP(S2179,'DD-Lookup'!$J$6:$L$50,3,FALSE())="Monthly",(YEAR(AC2179)-YEAR(AB2179))*12+MONTH(AC2179)-MONTH(AB2179)+1,(AC2179-AB2179+1))</f>
        <v>1</v>
      </c>
      <c r="F2179" s="239" t="n">
        <f aca="false">E2179*SUM(P2179:Q2179)</f>
        <v>5000</v>
      </c>
      <c r="G2179" s="214" t="n">
        <v>1290571</v>
      </c>
      <c r="H2179" s="215" t="n">
        <v>37035.3736458333</v>
      </c>
      <c r="I2179" s="0" t="s">
        <v>1426</v>
      </c>
      <c r="M2179" s="0" t="s">
        <v>858</v>
      </c>
      <c r="N2179" s="0" t="s">
        <v>1305</v>
      </c>
      <c r="O2179" s="0" t="s">
        <v>1397</v>
      </c>
      <c r="P2179" s="216" t="n">
        <v>5000</v>
      </c>
      <c r="S2179" s="0" t="s">
        <v>1026</v>
      </c>
      <c r="T2179" s="0" t="s">
        <v>784</v>
      </c>
      <c r="U2179" s="218" t="n">
        <v>4.015</v>
      </c>
      <c r="V2179" s="0" t="s">
        <v>1427</v>
      </c>
      <c r="W2179" s="0" t="s">
        <v>1361</v>
      </c>
      <c r="X2179" s="0" t="s">
        <v>1362</v>
      </c>
      <c r="Y2179" s="0" t="s">
        <v>1310</v>
      </c>
      <c r="Z2179" s="0" t="s">
        <v>571</v>
      </c>
      <c r="AA2179" s="0" t="n">
        <v>807987</v>
      </c>
      <c r="AB2179" s="215" t="n">
        <v>37036.875</v>
      </c>
      <c r="AC2179" s="215" t="n">
        <v>37036.875</v>
      </c>
    </row>
    <row r="2180" customFormat="false" ht="12.75" hidden="false" customHeight="false" outlineLevel="0" collapsed="false">
      <c r="A2180" s="208" t="str">
        <f aca="false">B2180&amp;" "&amp;C2180&amp;" "&amp;D2180</f>
        <v>US Natural Gas Physical</v>
      </c>
      <c r="B2180" s="208" t="str">
        <f aca="false">IF((LEFT(N2180,2)="US"),"US","")</f>
        <v>US</v>
      </c>
      <c r="C2180" s="208" t="str">
        <f aca="false">M2180</f>
        <v>Natural Gas</v>
      </c>
      <c r="D2180" s="208" t="str">
        <f aca="false">IF(ISNUMBER(FIND("Phy",N2180))=TRUE(),"Physical","Financial")</f>
        <v>Physical</v>
      </c>
      <c r="E2180" s="208" t="n">
        <f aca="false">IF(VLOOKUP(S2180,'DD-Lookup'!$J$6:$L$50,3,FALSE())="Monthly",(YEAR(AC2180)-YEAR(AB2180))*12+MONTH(AC2180)-MONTH(AB2180)+1,(AC2180-AB2180+1))</f>
        <v>1</v>
      </c>
      <c r="F2180" s="239" t="n">
        <f aca="false">E2180*SUM(P2180:Q2180)</f>
        <v>1800</v>
      </c>
      <c r="G2180" s="214" t="n">
        <v>1290573</v>
      </c>
      <c r="H2180" s="215" t="n">
        <v>37035.3736921296</v>
      </c>
      <c r="I2180" s="0" t="s">
        <v>600</v>
      </c>
      <c r="M2180" s="0" t="s">
        <v>858</v>
      </c>
      <c r="N2180" s="0" t="s">
        <v>1305</v>
      </c>
      <c r="O2180" s="0" t="s">
        <v>1363</v>
      </c>
      <c r="Q2180" s="216" t="n">
        <v>1800</v>
      </c>
      <c r="S2180" s="0" t="s">
        <v>1026</v>
      </c>
      <c r="T2180" s="0" t="s">
        <v>784</v>
      </c>
      <c r="U2180" s="218" t="n">
        <v>4.0675</v>
      </c>
      <c r="V2180" s="0" t="s">
        <v>2061</v>
      </c>
      <c r="W2180" s="0" t="s">
        <v>1361</v>
      </c>
      <c r="X2180" s="0" t="s">
        <v>1362</v>
      </c>
      <c r="Y2180" s="0" t="s">
        <v>1310</v>
      </c>
      <c r="Z2180" s="0" t="s">
        <v>571</v>
      </c>
      <c r="AA2180" s="0" t="n">
        <v>807988</v>
      </c>
      <c r="AB2180" s="215" t="n">
        <v>37036.875</v>
      </c>
      <c r="AC2180" s="215" t="n">
        <v>37036.875</v>
      </c>
    </row>
    <row r="2181" customFormat="false" ht="12.75" hidden="false" customHeight="false" outlineLevel="0" collapsed="false">
      <c r="A2181" s="208" t="str">
        <f aca="false">B2181&amp;" "&amp;C2181&amp;" "&amp;D2181</f>
        <v>US Natural Gas Physical</v>
      </c>
      <c r="B2181" s="208" t="str">
        <f aca="false">IF((LEFT(N2181,2)="US"),"US","")</f>
        <v>US</v>
      </c>
      <c r="C2181" s="208" t="str">
        <f aca="false">M2181</f>
        <v>Natural Gas</v>
      </c>
      <c r="D2181" s="208" t="str">
        <f aca="false">IF(ISNUMBER(FIND("Phy",N2181))=TRUE(),"Physical","Financial")</f>
        <v>Physical</v>
      </c>
      <c r="E2181" s="208" t="n">
        <f aca="false">IF(VLOOKUP(S2181,'DD-Lookup'!$J$6:$L$50,3,FALSE())="Monthly",(YEAR(AC2181)-YEAR(AB2181))*12+MONTH(AC2181)-MONTH(AB2181)+1,(AC2181-AB2181+1))</f>
        <v>1</v>
      </c>
      <c r="F2181" s="239" t="n">
        <f aca="false">E2181*SUM(P2181:Q2181)</f>
        <v>1272</v>
      </c>
      <c r="G2181" s="214" t="n">
        <v>1290572</v>
      </c>
      <c r="H2181" s="215" t="n">
        <v>37035.3736921296</v>
      </c>
      <c r="I2181" s="0" t="s">
        <v>2404</v>
      </c>
      <c r="M2181" s="0" t="s">
        <v>858</v>
      </c>
      <c r="N2181" s="0" t="s">
        <v>1305</v>
      </c>
      <c r="O2181" s="0" t="s">
        <v>1687</v>
      </c>
      <c r="P2181" s="216" t="n">
        <v>1272</v>
      </c>
      <c r="S2181" s="0" t="s">
        <v>1026</v>
      </c>
      <c r="T2181" s="0" t="s">
        <v>784</v>
      </c>
      <c r="U2181" s="218" t="n">
        <v>4.07</v>
      </c>
      <c r="V2181" s="0" t="s">
        <v>2405</v>
      </c>
      <c r="W2181" s="0" t="s">
        <v>1667</v>
      </c>
      <c r="X2181" s="0" t="s">
        <v>1639</v>
      </c>
      <c r="Y2181" s="0" t="s">
        <v>1310</v>
      </c>
      <c r="Z2181" s="0" t="s">
        <v>571</v>
      </c>
      <c r="AA2181" s="0" t="n">
        <v>807989</v>
      </c>
      <c r="AB2181" s="215" t="n">
        <v>37036.875</v>
      </c>
      <c r="AC2181" s="215" t="n">
        <v>37036.875</v>
      </c>
    </row>
    <row r="2182" customFormat="false" ht="12.75" hidden="false" customHeight="false" outlineLevel="0" collapsed="false">
      <c r="A2182" s="208" t="str">
        <f aca="false">B2182&amp;" "&amp;C2182&amp;" "&amp;D2182</f>
        <v> Natural Gas Physical</v>
      </c>
      <c r="B2182" s="208" t="str">
        <f aca="false">IF((LEFT(N2182,2)="US"),"US","")</f>
        <v/>
      </c>
      <c r="C2182" s="208" t="str">
        <f aca="false">M2182</f>
        <v>Natural Gas</v>
      </c>
      <c r="D2182" s="208" t="str">
        <f aca="false">IF(ISNUMBER(FIND("Phy",N2182))=TRUE(),"Physical","Financial")</f>
        <v>Physical</v>
      </c>
      <c r="E2182" s="208" t="n">
        <f aca="false">IF(VLOOKUP(S2182,'DD-Lookup'!$J$6:$L$50,3,FALSE())="Monthly",(YEAR(AC2182)-YEAR(AB2182))*12+MONTH(AC2182)-MONTH(AB2182)+1,(AC2182-AB2182+1))</f>
        <v>1</v>
      </c>
      <c r="F2182" s="239" t="n">
        <f aca="false">E2182*SUM(P2182:Q2182)</f>
        <v>10000</v>
      </c>
      <c r="G2182" s="214" t="n">
        <v>1290574</v>
      </c>
      <c r="H2182" s="215" t="n">
        <v>37035.3737615741</v>
      </c>
      <c r="I2182" s="0" t="s">
        <v>2040</v>
      </c>
      <c r="M2182" s="0" t="s">
        <v>858</v>
      </c>
      <c r="N2182" s="0" t="s">
        <v>2171</v>
      </c>
      <c r="O2182" s="0" t="s">
        <v>2223</v>
      </c>
      <c r="P2182" s="216" t="n">
        <v>10000</v>
      </c>
      <c r="S2182" s="0" t="s">
        <v>279</v>
      </c>
      <c r="T2182" s="0" t="s">
        <v>2173</v>
      </c>
      <c r="U2182" s="218" t="n">
        <v>5.67</v>
      </c>
      <c r="V2182" s="0" t="s">
        <v>2224</v>
      </c>
      <c r="W2182" s="0" t="s">
        <v>2225</v>
      </c>
      <c r="X2182" s="0" t="s">
        <v>2176</v>
      </c>
      <c r="Y2182" s="0" t="s">
        <v>1310</v>
      </c>
      <c r="Z2182" s="0" t="s">
        <v>628</v>
      </c>
      <c r="AA2182" s="0" t="n">
        <v>807990</v>
      </c>
      <c r="AB2182" s="215" t="n">
        <v>37035.875</v>
      </c>
      <c r="AC2182" s="215" t="n">
        <v>37035.875</v>
      </c>
    </row>
    <row r="2183" customFormat="false" ht="12.75" hidden="false" customHeight="false" outlineLevel="0" collapsed="false">
      <c r="A2183" s="208" t="str">
        <f aca="false">B2183&amp;" "&amp;C2183&amp;" "&amp;D2183</f>
        <v>US Natural Gas Physical</v>
      </c>
      <c r="B2183" s="208" t="str">
        <f aca="false">IF((LEFT(N2183,2)="US"),"US","")</f>
        <v>US</v>
      </c>
      <c r="C2183" s="208" t="str">
        <f aca="false">M2183</f>
        <v>Natural Gas</v>
      </c>
      <c r="D2183" s="208" t="str">
        <f aca="false">IF(ISNUMBER(FIND("Phy",N2183))=TRUE(),"Physical","Financial")</f>
        <v>Physical</v>
      </c>
      <c r="E2183" s="208" t="n">
        <f aca="false">IF(VLOOKUP(S2183,'DD-Lookup'!$J$6:$L$50,3,FALSE())="Monthly",(YEAR(AC2183)-YEAR(AB2183))*12+MONTH(AC2183)-MONTH(AB2183)+1,(AC2183-AB2183+1))</f>
        <v>30</v>
      </c>
      <c r="F2183" s="239" t="n">
        <f aca="false">E2183*SUM(P2183:Q2183)</f>
        <v>150000</v>
      </c>
      <c r="G2183" s="214" t="n">
        <v>1290575</v>
      </c>
      <c r="H2183" s="215" t="n">
        <v>37035.3738078704</v>
      </c>
      <c r="I2183" s="0" t="s">
        <v>1225</v>
      </c>
      <c r="M2183" s="0" t="s">
        <v>858</v>
      </c>
      <c r="N2183" s="0" t="s">
        <v>1305</v>
      </c>
      <c r="O2183" s="0" t="s">
        <v>2492</v>
      </c>
      <c r="P2183" s="216" t="n">
        <v>5000</v>
      </c>
      <c r="S2183" s="0" t="s">
        <v>1026</v>
      </c>
      <c r="T2183" s="0" t="s">
        <v>784</v>
      </c>
      <c r="U2183" s="218" t="n">
        <v>12.51</v>
      </c>
      <c r="V2183" s="0" t="s">
        <v>1835</v>
      </c>
      <c r="W2183" s="0" t="s">
        <v>1758</v>
      </c>
      <c r="X2183" s="0" t="s">
        <v>1535</v>
      </c>
      <c r="Y2183" s="0" t="s">
        <v>1310</v>
      </c>
      <c r="Z2183" s="0" t="s">
        <v>571</v>
      </c>
      <c r="AA2183" s="0" t="s">
        <v>2493</v>
      </c>
      <c r="AB2183" s="215" t="n">
        <v>37043.875</v>
      </c>
      <c r="AC2183" s="215" t="n">
        <v>37072.875</v>
      </c>
    </row>
    <row r="2184" customFormat="false" ht="12.75" hidden="false" customHeight="false" outlineLevel="0" collapsed="false">
      <c r="A2184" s="208" t="str">
        <f aca="false">B2184&amp;" "&amp;C2184&amp;" "&amp;D2184</f>
        <v>US Natural Gas Physical</v>
      </c>
      <c r="B2184" s="208" t="str">
        <f aca="false">IF((LEFT(N2184,2)="US"),"US","")</f>
        <v>US</v>
      </c>
      <c r="C2184" s="208" t="str">
        <f aca="false">M2184</f>
        <v>Natural Gas</v>
      </c>
      <c r="D2184" s="208" t="str">
        <f aca="false">IF(ISNUMBER(FIND("Phy",N2184))=TRUE(),"Physical","Financial")</f>
        <v>Physical</v>
      </c>
      <c r="E2184" s="208" t="n">
        <f aca="false">IF(VLOOKUP(S2184,'DD-Lookup'!$J$6:$L$50,3,FALSE())="Monthly",(YEAR(AC2184)-YEAR(AB2184))*12+MONTH(AC2184)-MONTH(AB2184)+1,(AC2184-AB2184+1))</f>
        <v>1</v>
      </c>
      <c r="F2184" s="239" t="n">
        <f aca="false">E2184*SUM(P2184:Q2184)</f>
        <v>25000</v>
      </c>
      <c r="G2184" s="214" t="n">
        <v>1290576</v>
      </c>
      <c r="H2184" s="215" t="n">
        <v>37035.3738541667</v>
      </c>
      <c r="I2184" s="0" t="s">
        <v>1381</v>
      </c>
      <c r="M2184" s="0" t="s">
        <v>858</v>
      </c>
      <c r="N2184" s="0" t="s">
        <v>1305</v>
      </c>
      <c r="O2184" s="0" t="s">
        <v>1432</v>
      </c>
      <c r="P2184" s="216" t="n">
        <v>25000</v>
      </c>
      <c r="S2184" s="0" t="s">
        <v>1026</v>
      </c>
      <c r="T2184" s="0" t="s">
        <v>784</v>
      </c>
      <c r="U2184" s="218" t="n">
        <v>4.145</v>
      </c>
      <c r="V2184" s="0" t="s">
        <v>2381</v>
      </c>
      <c r="W2184" s="0" t="s">
        <v>1434</v>
      </c>
      <c r="X2184" s="0" t="s">
        <v>1435</v>
      </c>
      <c r="Y2184" s="0" t="s">
        <v>1310</v>
      </c>
      <c r="Z2184" s="0" t="s">
        <v>571</v>
      </c>
      <c r="AA2184" s="0" t="n">
        <v>807991</v>
      </c>
      <c r="AB2184" s="215" t="n">
        <v>37036.875</v>
      </c>
      <c r="AC2184" s="215" t="n">
        <v>37036.875</v>
      </c>
    </row>
    <row r="2185" customFormat="false" ht="12.75" hidden="false" customHeight="false" outlineLevel="0" collapsed="false">
      <c r="A2185" s="208" t="str">
        <f aca="false">B2185&amp;" "&amp;C2185&amp;" "&amp;D2185</f>
        <v>US Natural Gas Physical</v>
      </c>
      <c r="B2185" s="208" t="str">
        <f aca="false">IF((LEFT(N2185,2)="US"),"US","")</f>
        <v>US</v>
      </c>
      <c r="C2185" s="208" t="str">
        <f aca="false">M2185</f>
        <v>Natural Gas</v>
      </c>
      <c r="D2185" s="208" t="str">
        <f aca="false">IF(ISNUMBER(FIND("Phy",N2185))=TRUE(),"Physical","Financial")</f>
        <v>Physical</v>
      </c>
      <c r="E2185" s="208" t="n">
        <f aca="false">IF(VLOOKUP(S2185,'DD-Lookup'!$J$6:$L$50,3,FALSE())="Monthly",(YEAR(AC2185)-YEAR(AB2185))*12+MONTH(AC2185)-MONTH(AB2185)+1,(AC2185-AB2185+1))</f>
        <v>1</v>
      </c>
      <c r="F2185" s="239" t="n">
        <f aca="false">E2185*SUM(P2185:Q2185)</f>
        <v>1630</v>
      </c>
      <c r="G2185" s="214" t="n">
        <v>1290577</v>
      </c>
      <c r="H2185" s="215" t="n">
        <v>37035.3738657407</v>
      </c>
      <c r="I2185" s="0" t="s">
        <v>1505</v>
      </c>
      <c r="M2185" s="0" t="s">
        <v>858</v>
      </c>
      <c r="N2185" s="0" t="s">
        <v>1305</v>
      </c>
      <c r="O2185" s="0" t="s">
        <v>1306</v>
      </c>
      <c r="P2185" s="216" t="n">
        <v>1630</v>
      </c>
      <c r="S2185" s="0" t="s">
        <v>1026</v>
      </c>
      <c r="T2185" s="0" t="s">
        <v>784</v>
      </c>
      <c r="U2185" s="218" t="n">
        <v>4.2051</v>
      </c>
      <c r="V2185" s="0" t="s">
        <v>1587</v>
      </c>
      <c r="W2185" s="0" t="s">
        <v>1308</v>
      </c>
      <c r="X2185" s="0" t="s">
        <v>1309</v>
      </c>
      <c r="Y2185" s="0" t="s">
        <v>1310</v>
      </c>
      <c r="Z2185" s="0" t="s">
        <v>571</v>
      </c>
      <c r="AA2185" s="0" t="n">
        <v>807992</v>
      </c>
      <c r="AB2185" s="215" t="n">
        <v>37036.875</v>
      </c>
      <c r="AC2185" s="215" t="n">
        <v>37036.875</v>
      </c>
    </row>
    <row r="2186" customFormat="false" ht="12.75" hidden="false" customHeight="false" outlineLevel="0" collapsed="false">
      <c r="A2186" s="208" t="str">
        <f aca="false">B2186&amp;" "&amp;C2186&amp;" "&amp;D2186</f>
        <v> Metals Financial</v>
      </c>
      <c r="B2186" s="208" t="str">
        <f aca="false">IF((LEFT(N2186,2)="US"),"US","")</f>
        <v/>
      </c>
      <c r="C2186" s="208" t="str">
        <f aca="false">M2186</f>
        <v>Metals</v>
      </c>
      <c r="D2186" s="208" t="str">
        <f aca="false">IF(ISNUMBER(FIND("Phy",N2186))=TRUE(),"Physical","Financial")</f>
        <v>Financial</v>
      </c>
      <c r="E2186" s="208" t="n">
        <f aca="false">IF(VLOOKUP(S2186,'DD-Lookup'!$J$6:$L$50,3,FALSE())="Monthly",(YEAR(AC2186)-YEAR(AB2186))*12+MONTH(AC2186)-MONTH(AB2186)+1,(AC2186-AB2186+1))</f>
        <v>1</v>
      </c>
      <c r="F2186" s="239" t="n">
        <f aca="false">E2186*SUM(P2186:Q2186)</f>
        <v>20</v>
      </c>
      <c r="G2186" s="214" t="n">
        <v>1290578</v>
      </c>
      <c r="H2186" s="215" t="n">
        <v>37035.3738773148</v>
      </c>
      <c r="I2186" s="0" t="s">
        <v>1269</v>
      </c>
      <c r="M2186" s="0" t="s">
        <v>780</v>
      </c>
      <c r="N2186" s="0" t="s">
        <v>804</v>
      </c>
      <c r="O2186" s="0" t="s">
        <v>805</v>
      </c>
      <c r="Q2186" s="216" t="n">
        <v>20</v>
      </c>
      <c r="S2186" s="0" t="s">
        <v>783</v>
      </c>
      <c r="T2186" s="0" t="s">
        <v>784</v>
      </c>
      <c r="U2186" s="218" t="n">
        <v>1745</v>
      </c>
      <c r="V2186" s="0" t="s">
        <v>1686</v>
      </c>
      <c r="W2186" s="0" t="s">
        <v>803</v>
      </c>
      <c r="X2186" s="0" t="s">
        <v>787</v>
      </c>
      <c r="Y2186" s="0" t="s">
        <v>788</v>
      </c>
      <c r="Z2186" s="0" t="s">
        <v>789</v>
      </c>
      <c r="AA2186" s="0" t="n">
        <v>2150718</v>
      </c>
    </row>
    <row r="2187" customFormat="false" ht="12.75" hidden="false" customHeight="false" outlineLevel="0" collapsed="false">
      <c r="A2187" s="208" t="str">
        <f aca="false">B2187&amp;" "&amp;C2187&amp;" "&amp;D2187</f>
        <v>US Natural Gas Financial</v>
      </c>
      <c r="B2187" s="208" t="str">
        <f aca="false">IF((LEFT(N2187,2)="US"),"US","")</f>
        <v>US</v>
      </c>
      <c r="C2187" s="208" t="str">
        <f aca="false">M2187</f>
        <v>Natural Gas</v>
      </c>
      <c r="D2187" s="208" t="str">
        <f aca="false">IF(ISNUMBER(FIND("Phy",N2187))=TRUE(),"Physical","Financial")</f>
        <v>Financial</v>
      </c>
      <c r="E2187" s="208" t="n">
        <f aca="false">IF(VLOOKUP(S2187,'DD-Lookup'!$J$6:$L$50,3,FALSE())="Monthly",(YEAR(AC2187)-YEAR(AB2187))*12+MONTH(AC2187)-MONTH(AB2187)+1,(AC2187-AB2187+1))</f>
        <v>30</v>
      </c>
      <c r="F2187" s="239" t="n">
        <f aca="false">E2187*SUM(P2187:Q2187)</f>
        <v>150000</v>
      </c>
      <c r="G2187" s="214" t="n">
        <v>1290579</v>
      </c>
      <c r="H2187" s="215" t="n">
        <v>37035.3738888889</v>
      </c>
      <c r="I2187" s="0" t="s">
        <v>1622</v>
      </c>
      <c r="M2187" s="0" t="s">
        <v>858</v>
      </c>
      <c r="N2187" s="0" t="s">
        <v>1024</v>
      </c>
      <c r="O2187" s="0" t="s">
        <v>1025</v>
      </c>
      <c r="P2187" s="216" t="n">
        <v>5000</v>
      </c>
      <c r="S2187" s="0" t="s">
        <v>1026</v>
      </c>
      <c r="T2187" s="0" t="s">
        <v>784</v>
      </c>
      <c r="U2187" s="218" t="n">
        <v>4.18</v>
      </c>
      <c r="V2187" s="0" t="s">
        <v>2347</v>
      </c>
      <c r="W2187" s="0" t="s">
        <v>1028</v>
      </c>
      <c r="X2187" s="0" t="s">
        <v>1029</v>
      </c>
      <c r="Y2187" s="0" t="s">
        <v>838</v>
      </c>
      <c r="Z2187" s="0" t="s">
        <v>571</v>
      </c>
      <c r="AA2187" s="0" t="s">
        <v>2494</v>
      </c>
      <c r="AB2187" s="215" t="n">
        <v>37043.875</v>
      </c>
      <c r="AC2187" s="215" t="n">
        <v>37072.875</v>
      </c>
    </row>
    <row r="2188" customFormat="false" ht="12.75" hidden="false" customHeight="false" outlineLevel="0" collapsed="false">
      <c r="A2188" s="208" t="str">
        <f aca="false">B2188&amp;" "&amp;C2188&amp;" "&amp;D2188</f>
        <v>US Natural Gas Physical</v>
      </c>
      <c r="B2188" s="208" t="str">
        <f aca="false">IF((LEFT(N2188,2)="US"),"US","")</f>
        <v>US</v>
      </c>
      <c r="C2188" s="208" t="str">
        <f aca="false">M2188</f>
        <v>Natural Gas</v>
      </c>
      <c r="D2188" s="208" t="str">
        <f aca="false">IF(ISNUMBER(FIND("Phy",N2188))=TRUE(),"Physical","Financial")</f>
        <v>Physical</v>
      </c>
      <c r="E2188" s="208" t="n">
        <f aca="false">IF(VLOOKUP(S2188,'DD-Lookup'!$J$6:$L$50,3,FALSE())="Monthly",(YEAR(AC2188)-YEAR(AB2188))*12+MONTH(AC2188)-MONTH(AB2188)+1,(AC2188-AB2188+1))</f>
        <v>1</v>
      </c>
      <c r="F2188" s="239" t="n">
        <f aca="false">E2188*SUM(P2188:Q2188)</f>
        <v>5000</v>
      </c>
      <c r="G2188" s="214" t="n">
        <v>1290580</v>
      </c>
      <c r="H2188" s="215" t="n">
        <v>37035.373900463</v>
      </c>
      <c r="I2188" s="0" t="s">
        <v>1107</v>
      </c>
      <c r="M2188" s="0" t="s">
        <v>858</v>
      </c>
      <c r="N2188" s="0" t="s">
        <v>1305</v>
      </c>
      <c r="O2188" s="0" t="s">
        <v>1547</v>
      </c>
      <c r="P2188" s="216" t="n">
        <v>5000</v>
      </c>
      <c r="S2188" s="0" t="s">
        <v>1026</v>
      </c>
      <c r="T2188" s="0" t="s">
        <v>784</v>
      </c>
      <c r="U2188" s="218" t="n">
        <v>3.06</v>
      </c>
      <c r="V2188" s="0" t="s">
        <v>2063</v>
      </c>
      <c r="W2188" s="0" t="s">
        <v>1548</v>
      </c>
      <c r="X2188" s="0" t="s">
        <v>1535</v>
      </c>
      <c r="Y2188" s="0" t="s">
        <v>1310</v>
      </c>
      <c r="Z2188" s="0" t="s">
        <v>571</v>
      </c>
      <c r="AA2188" s="0" t="n">
        <v>807995</v>
      </c>
      <c r="AB2188" s="215" t="n">
        <v>37036.875</v>
      </c>
      <c r="AC2188" s="215" t="n">
        <v>37036.875</v>
      </c>
    </row>
    <row r="2189" customFormat="false" ht="12.75" hidden="false" customHeight="false" outlineLevel="0" collapsed="false">
      <c r="A2189" s="208" t="str">
        <f aca="false">B2189&amp;" "&amp;C2189&amp;" "&amp;D2189</f>
        <v>US Natural Gas Physical</v>
      </c>
      <c r="B2189" s="208" t="str">
        <f aca="false">IF((LEFT(N2189,2)="US"),"US","")</f>
        <v>US</v>
      </c>
      <c r="C2189" s="208" t="str">
        <f aca="false">M2189</f>
        <v>Natural Gas</v>
      </c>
      <c r="D2189" s="208" t="str">
        <f aca="false">IF(ISNUMBER(FIND("Phy",N2189))=TRUE(),"Physical","Financial")</f>
        <v>Physical</v>
      </c>
      <c r="E2189" s="208" t="n">
        <f aca="false">IF(VLOOKUP(S2189,'DD-Lookup'!$J$6:$L$50,3,FALSE())="Monthly",(YEAR(AC2189)-YEAR(AB2189))*12+MONTH(AC2189)-MONTH(AB2189)+1,(AC2189-AB2189+1))</f>
        <v>1</v>
      </c>
      <c r="F2189" s="239" t="n">
        <f aca="false">E2189*SUM(P2189:Q2189)</f>
        <v>5000</v>
      </c>
      <c r="G2189" s="214" t="n">
        <v>1290581</v>
      </c>
      <c r="H2189" s="215" t="n">
        <v>37035.373912037</v>
      </c>
      <c r="I2189" s="0" t="s">
        <v>1233</v>
      </c>
      <c r="M2189" s="0" t="s">
        <v>858</v>
      </c>
      <c r="N2189" s="0" t="s">
        <v>1305</v>
      </c>
      <c r="O2189" s="0" t="s">
        <v>1581</v>
      </c>
      <c r="P2189" s="216" t="n">
        <v>5000</v>
      </c>
      <c r="S2189" s="0" t="s">
        <v>1026</v>
      </c>
      <c r="T2189" s="0" t="s">
        <v>784</v>
      </c>
      <c r="U2189" s="218" t="n">
        <v>8.25</v>
      </c>
      <c r="V2189" s="0" t="s">
        <v>1725</v>
      </c>
      <c r="W2189" s="0" t="s">
        <v>1579</v>
      </c>
      <c r="X2189" s="0" t="s">
        <v>1535</v>
      </c>
      <c r="Y2189" s="0" t="s">
        <v>1310</v>
      </c>
      <c r="Z2189" s="0" t="s">
        <v>571</v>
      </c>
      <c r="AA2189" s="0" t="n">
        <v>807996</v>
      </c>
      <c r="AB2189" s="215" t="n">
        <v>37036.875</v>
      </c>
      <c r="AC2189" s="215" t="n">
        <v>37036.875</v>
      </c>
    </row>
    <row r="2190" customFormat="false" ht="12.75" hidden="false" customHeight="false" outlineLevel="0" collapsed="false">
      <c r="A2190" s="208" t="str">
        <f aca="false">B2190&amp;" "&amp;C2190&amp;" "&amp;D2190</f>
        <v>US Power Financial</v>
      </c>
      <c r="B2190" s="208" t="str">
        <f aca="false">IF((LEFT(N2190,2)="US"),"US","")</f>
        <v>US</v>
      </c>
      <c r="C2190" s="208" t="str">
        <f aca="false">M2190</f>
        <v>Power</v>
      </c>
      <c r="D2190" s="208" t="str">
        <f aca="false">IF(ISNUMBER(FIND("Phy",N2190))=TRUE(),"Physical","Financial")</f>
        <v>Financial</v>
      </c>
      <c r="E2190" s="208" t="n">
        <f aca="false">IF(VLOOKUP(S2190,'DD-Lookup'!$J$6:$L$50,3,FALSE())="Monthly",(YEAR(AC2190)-YEAR(AB2190))*12+MONTH(AC2190)-MONTH(AB2190)+1,(AC2190-AB2190+1))</f>
        <v>1</v>
      </c>
      <c r="F2190" s="239" t="n">
        <f aca="false">E2190*SUM(P2190:Q2190)</f>
        <v>50</v>
      </c>
      <c r="G2190" s="214" t="n">
        <v>1290582</v>
      </c>
      <c r="H2190" s="215" t="n">
        <v>37035.373912037</v>
      </c>
      <c r="I2190" s="0" t="s">
        <v>1163</v>
      </c>
      <c r="M2190" s="0" t="s">
        <v>67</v>
      </c>
      <c r="N2190" s="0" t="s">
        <v>1046</v>
      </c>
      <c r="O2190" s="0" t="s">
        <v>1189</v>
      </c>
      <c r="P2190" s="216" t="n">
        <v>50</v>
      </c>
      <c r="S2190" s="0" t="s">
        <v>930</v>
      </c>
      <c r="T2190" s="0" t="s">
        <v>784</v>
      </c>
      <c r="U2190" s="218" t="n">
        <v>30.6</v>
      </c>
      <c r="V2190" s="0" t="s">
        <v>1297</v>
      </c>
      <c r="W2190" s="0" t="s">
        <v>1122</v>
      </c>
      <c r="X2190" s="0" t="s">
        <v>1123</v>
      </c>
      <c r="Y2190" s="0" t="s">
        <v>1051</v>
      </c>
      <c r="Z2190" s="0" t="s">
        <v>571</v>
      </c>
      <c r="AA2190" s="0" t="n">
        <v>621469.1</v>
      </c>
      <c r="AB2190" s="215" t="n">
        <v>37036.875</v>
      </c>
      <c r="AC2190" s="215" t="n">
        <v>37036.875</v>
      </c>
    </row>
    <row r="2191" customFormat="false" ht="12.75" hidden="false" customHeight="false" outlineLevel="0" collapsed="false">
      <c r="A2191" s="208" t="str">
        <f aca="false">B2191&amp;" "&amp;C2191&amp;" "&amp;D2191</f>
        <v>US Natural Gas Physical</v>
      </c>
      <c r="B2191" s="208" t="str">
        <f aca="false">IF((LEFT(N2191,2)="US"),"US","")</f>
        <v>US</v>
      </c>
      <c r="C2191" s="208" t="str">
        <f aca="false">M2191</f>
        <v>Natural Gas</v>
      </c>
      <c r="D2191" s="208" t="str">
        <f aca="false">IF(ISNUMBER(FIND("Phy",N2191))=TRUE(),"Physical","Financial")</f>
        <v>Physical</v>
      </c>
      <c r="E2191" s="208" t="n">
        <f aca="false">IF(VLOOKUP(S2191,'DD-Lookup'!$J$6:$L$50,3,FALSE())="Monthly",(YEAR(AC2191)-YEAR(AB2191))*12+MONTH(AC2191)-MONTH(AB2191)+1,(AC2191-AB2191+1))</f>
        <v>1</v>
      </c>
      <c r="F2191" s="239" t="n">
        <f aca="false">E2191*SUM(P2191:Q2191)</f>
        <v>10000</v>
      </c>
      <c r="G2191" s="214" t="n">
        <v>1290583</v>
      </c>
      <c r="H2191" s="215" t="n">
        <v>37035.3739236111</v>
      </c>
      <c r="I2191" s="0" t="s">
        <v>1225</v>
      </c>
      <c r="M2191" s="0" t="s">
        <v>858</v>
      </c>
      <c r="N2191" s="0" t="s">
        <v>1305</v>
      </c>
      <c r="O2191" s="0" t="s">
        <v>1533</v>
      </c>
      <c r="P2191" s="216" t="n">
        <v>10000</v>
      </c>
      <c r="S2191" s="0" t="s">
        <v>1026</v>
      </c>
      <c r="T2191" s="0" t="s">
        <v>784</v>
      </c>
      <c r="U2191" s="218" t="n">
        <v>4</v>
      </c>
      <c r="V2191" s="0" t="s">
        <v>1955</v>
      </c>
      <c r="W2191" s="0" t="s">
        <v>1514</v>
      </c>
      <c r="X2191" s="0" t="s">
        <v>1535</v>
      </c>
      <c r="Y2191" s="0" t="s">
        <v>1310</v>
      </c>
      <c r="Z2191" s="0" t="s">
        <v>571</v>
      </c>
      <c r="AA2191" s="0" t="n">
        <v>807997</v>
      </c>
      <c r="AB2191" s="215" t="n">
        <v>37036.875</v>
      </c>
      <c r="AC2191" s="215" t="n">
        <v>37036.875</v>
      </c>
    </row>
    <row r="2192" customFormat="false" ht="12.75" hidden="false" customHeight="false" outlineLevel="0" collapsed="false">
      <c r="A2192" s="208" t="str">
        <f aca="false">B2192&amp;" "&amp;C2192&amp;" "&amp;D2192</f>
        <v>US Natural Gas Physical</v>
      </c>
      <c r="B2192" s="208" t="str">
        <f aca="false">IF((LEFT(N2192,2)="US"),"US","")</f>
        <v>US</v>
      </c>
      <c r="C2192" s="208" t="str">
        <f aca="false">M2192</f>
        <v>Natural Gas</v>
      </c>
      <c r="D2192" s="208" t="str">
        <f aca="false">IF(ISNUMBER(FIND("Phy",N2192))=TRUE(),"Physical","Financial")</f>
        <v>Physical</v>
      </c>
      <c r="E2192" s="208" t="n">
        <f aca="false">IF(VLOOKUP(S2192,'DD-Lookup'!$J$6:$L$50,3,FALSE())="Monthly",(YEAR(AC2192)-YEAR(AB2192))*12+MONTH(AC2192)-MONTH(AB2192)+1,(AC2192-AB2192+1))</f>
        <v>7</v>
      </c>
      <c r="F2192" s="239" t="n">
        <f aca="false">E2192*SUM(P2192:Q2192)</f>
        <v>70000</v>
      </c>
      <c r="G2192" s="214" t="n">
        <v>1290584</v>
      </c>
      <c r="H2192" s="215" t="n">
        <v>37035.3739351852</v>
      </c>
      <c r="I2192" s="0" t="s">
        <v>2383</v>
      </c>
      <c r="M2192" s="0" t="s">
        <v>858</v>
      </c>
      <c r="N2192" s="0" t="s">
        <v>1305</v>
      </c>
      <c r="O2192" s="0" t="s">
        <v>2393</v>
      </c>
      <c r="P2192" s="216" t="n">
        <v>10000</v>
      </c>
      <c r="S2192" s="0" t="s">
        <v>1026</v>
      </c>
      <c r="T2192" s="0" t="s">
        <v>784</v>
      </c>
      <c r="U2192" s="218" t="n">
        <v>4.055</v>
      </c>
      <c r="V2192" s="0" t="s">
        <v>2384</v>
      </c>
      <c r="W2192" s="0" t="s">
        <v>1667</v>
      </c>
      <c r="X2192" s="0" t="s">
        <v>1639</v>
      </c>
      <c r="Y2192" s="0" t="s">
        <v>1310</v>
      </c>
      <c r="Z2192" s="0" t="s">
        <v>571</v>
      </c>
      <c r="AA2192" s="0" t="n">
        <v>807998</v>
      </c>
      <c r="AB2192" s="215" t="n">
        <v>37036.875</v>
      </c>
      <c r="AC2192" s="215" t="n">
        <v>37042.875</v>
      </c>
    </row>
    <row r="2193" customFormat="false" ht="12.75" hidden="false" customHeight="false" outlineLevel="0" collapsed="false">
      <c r="A2193" s="208" t="str">
        <f aca="false">B2193&amp;" "&amp;C2193&amp;" "&amp;D2193</f>
        <v>US Natural Gas Financial</v>
      </c>
      <c r="B2193" s="208" t="str">
        <f aca="false">IF((LEFT(N2193,2)="US"),"US","")</f>
        <v>US</v>
      </c>
      <c r="C2193" s="208" t="str">
        <f aca="false">M2193</f>
        <v>Natural Gas</v>
      </c>
      <c r="D2193" s="208" t="str">
        <f aca="false">IF(ISNUMBER(FIND("Phy",N2193))=TRUE(),"Physical","Financial")</f>
        <v>Financial</v>
      </c>
      <c r="E2193" s="208" t="n">
        <f aca="false">IF(VLOOKUP(S2193,'DD-Lookup'!$J$6:$L$50,3,FALSE())="Monthly",(YEAR(AC2193)-YEAR(AB2193))*12+MONTH(AC2193)-MONTH(AB2193)+1,(AC2193-AB2193+1))</f>
        <v>30</v>
      </c>
      <c r="F2193" s="239" t="n">
        <f aca="false">E2193*SUM(P2193:Q2193)</f>
        <v>300000</v>
      </c>
      <c r="G2193" s="214" t="n">
        <v>1290586</v>
      </c>
      <c r="H2193" s="215" t="n">
        <v>37035.3739699074</v>
      </c>
      <c r="I2193" s="0" t="s">
        <v>1112</v>
      </c>
      <c r="M2193" s="0" t="s">
        <v>858</v>
      </c>
      <c r="N2193" s="0" t="s">
        <v>1024</v>
      </c>
      <c r="O2193" s="0" t="s">
        <v>1025</v>
      </c>
      <c r="P2193" s="216" t="n">
        <v>10000</v>
      </c>
      <c r="S2193" s="0" t="s">
        <v>1026</v>
      </c>
      <c r="T2193" s="0" t="s">
        <v>784</v>
      </c>
      <c r="U2193" s="218" t="n">
        <v>4.18</v>
      </c>
      <c r="V2193" s="0" t="s">
        <v>2495</v>
      </c>
      <c r="W2193" s="0" t="s">
        <v>1028</v>
      </c>
      <c r="X2193" s="0" t="s">
        <v>1029</v>
      </c>
      <c r="Y2193" s="0" t="s">
        <v>838</v>
      </c>
      <c r="Z2193" s="0" t="s">
        <v>571</v>
      </c>
      <c r="AA2193" s="0" t="s">
        <v>2496</v>
      </c>
      <c r="AB2193" s="215" t="n">
        <v>37043.875</v>
      </c>
      <c r="AC2193" s="215" t="n">
        <v>37072.875</v>
      </c>
    </row>
    <row r="2194" customFormat="false" ht="12.75" hidden="false" customHeight="false" outlineLevel="0" collapsed="false">
      <c r="A2194" s="208" t="str">
        <f aca="false">B2194&amp;" "&amp;C2194&amp;" "&amp;D2194</f>
        <v> Natural Gas Physical</v>
      </c>
      <c r="B2194" s="208" t="str">
        <f aca="false">IF((LEFT(N2194,2)="US"),"US","")</f>
        <v/>
      </c>
      <c r="C2194" s="208" t="str">
        <f aca="false">M2194</f>
        <v>Natural Gas</v>
      </c>
      <c r="D2194" s="208" t="str">
        <f aca="false">IF(ISNUMBER(FIND("Phy",N2194))=TRUE(),"Physical","Financial")</f>
        <v>Physical</v>
      </c>
      <c r="E2194" s="208" t="n">
        <f aca="false">IF(VLOOKUP(S2194,'DD-Lookup'!$J$6:$L$50,3,FALSE())="Monthly",(YEAR(AC2194)-YEAR(AB2194))*12+MONTH(AC2194)-MONTH(AB2194)+1,(AC2194-AB2194+1))</f>
        <v>30</v>
      </c>
      <c r="F2194" s="239" t="n">
        <f aca="false">E2194*SUM(P2194:Q2194)</f>
        <v>150000</v>
      </c>
      <c r="G2194" s="214" t="n">
        <v>1290587</v>
      </c>
      <c r="H2194" s="215" t="n">
        <v>37035.3740162037</v>
      </c>
      <c r="I2194" s="0" t="s">
        <v>2315</v>
      </c>
      <c r="M2194" s="0" t="s">
        <v>858</v>
      </c>
      <c r="N2194" s="0" t="s">
        <v>2171</v>
      </c>
      <c r="O2194" s="0" t="s">
        <v>2172</v>
      </c>
      <c r="P2194" s="216" t="n">
        <v>5000</v>
      </c>
      <c r="S2194" s="0" t="s">
        <v>279</v>
      </c>
      <c r="T2194" s="0" t="s">
        <v>2173</v>
      </c>
      <c r="U2194" s="218" t="n">
        <v>5.66</v>
      </c>
      <c r="V2194" s="0" t="s">
        <v>2497</v>
      </c>
      <c r="W2194" s="0" t="s">
        <v>2175</v>
      </c>
      <c r="X2194" s="0" t="s">
        <v>2176</v>
      </c>
      <c r="Y2194" s="0" t="s">
        <v>1310</v>
      </c>
      <c r="Z2194" s="0" t="s">
        <v>628</v>
      </c>
      <c r="AA2194" s="0" t="n">
        <v>807999</v>
      </c>
      <c r="AB2194" s="215" t="n">
        <v>37043.875</v>
      </c>
      <c r="AC2194" s="215" t="n">
        <v>37072.875</v>
      </c>
    </row>
    <row r="2195" customFormat="false" ht="12.75" hidden="false" customHeight="false" outlineLevel="0" collapsed="false">
      <c r="A2195" s="208" t="str">
        <f aca="false">B2195&amp;" "&amp;C2195&amp;" "&amp;D2195</f>
        <v> Natural Gas Physical</v>
      </c>
      <c r="B2195" s="208" t="str">
        <f aca="false">IF((LEFT(N2195,2)="US"),"US","")</f>
        <v/>
      </c>
      <c r="C2195" s="208" t="str">
        <f aca="false">M2195</f>
        <v>Natural Gas</v>
      </c>
      <c r="D2195" s="208" t="str">
        <f aca="false">IF(ISNUMBER(FIND("Phy",N2195))=TRUE(),"Physical","Financial")</f>
        <v>Physical</v>
      </c>
      <c r="E2195" s="208" t="n">
        <f aca="false">IF(VLOOKUP(S2195,'DD-Lookup'!$J$6:$L$50,3,FALSE())="Monthly",(YEAR(AC2195)-YEAR(AB2195))*12+MONTH(AC2195)-MONTH(AB2195)+1,(AC2195-AB2195+1))</f>
        <v>1</v>
      </c>
      <c r="F2195" s="239" t="n">
        <f aca="false">E2195*SUM(P2195:Q2195)</f>
        <v>10000</v>
      </c>
      <c r="G2195" s="214" t="n">
        <v>1290588</v>
      </c>
      <c r="H2195" s="215" t="n">
        <v>37035.3741898148</v>
      </c>
      <c r="I2195" s="0" t="s">
        <v>1583</v>
      </c>
      <c r="M2195" s="0" t="s">
        <v>858</v>
      </c>
      <c r="N2195" s="0" t="s">
        <v>1334</v>
      </c>
      <c r="O2195" s="0" t="s">
        <v>1335</v>
      </c>
      <c r="Q2195" s="216" t="n">
        <v>10000</v>
      </c>
      <c r="S2195" s="0" t="s">
        <v>1026</v>
      </c>
      <c r="T2195" s="0" t="s">
        <v>784</v>
      </c>
      <c r="U2195" s="218" t="n">
        <v>4.355</v>
      </c>
      <c r="V2195" s="0" t="s">
        <v>1778</v>
      </c>
      <c r="W2195" s="0" t="s">
        <v>1337</v>
      </c>
      <c r="X2195" s="0" t="s">
        <v>1338</v>
      </c>
      <c r="Y2195" s="0" t="s">
        <v>1310</v>
      </c>
      <c r="Z2195" s="0" t="s">
        <v>571</v>
      </c>
      <c r="AA2195" s="0" t="n">
        <v>808000</v>
      </c>
      <c r="AB2195" s="215" t="n">
        <v>37036.875</v>
      </c>
      <c r="AC2195" s="215" t="n">
        <v>37036.875</v>
      </c>
    </row>
    <row r="2196" customFormat="false" ht="12.75" hidden="false" customHeight="false" outlineLevel="0" collapsed="false">
      <c r="A2196" s="208" t="str">
        <f aca="false">B2196&amp;" "&amp;C2196&amp;" "&amp;D2196</f>
        <v>US Natural Gas Physical</v>
      </c>
      <c r="B2196" s="208" t="str">
        <f aca="false">IF((LEFT(N2196,2)="US"),"US","")</f>
        <v>US</v>
      </c>
      <c r="C2196" s="208" t="str">
        <f aca="false">M2196</f>
        <v>Natural Gas</v>
      </c>
      <c r="D2196" s="208" t="str">
        <f aca="false">IF(ISNUMBER(FIND("Phy",N2196))=TRUE(),"Physical","Financial")</f>
        <v>Physical</v>
      </c>
      <c r="E2196" s="208" t="n">
        <f aca="false">IF(VLOOKUP(S2196,'DD-Lookup'!$J$6:$L$50,3,FALSE())="Monthly",(YEAR(AC2196)-YEAR(AB2196))*12+MONTH(AC2196)-MONTH(AB2196)+1,(AC2196-AB2196+1))</f>
        <v>1</v>
      </c>
      <c r="F2196" s="239" t="n">
        <f aca="false">E2196*SUM(P2196:Q2196)</f>
        <v>5000</v>
      </c>
      <c r="G2196" s="214" t="n">
        <v>1290589</v>
      </c>
      <c r="H2196" s="215" t="n">
        <v>37035.3742013889</v>
      </c>
      <c r="I2196" s="0" t="s">
        <v>593</v>
      </c>
      <c r="M2196" s="0" t="s">
        <v>858</v>
      </c>
      <c r="N2196" s="0" t="s">
        <v>1305</v>
      </c>
      <c r="O2196" s="0" t="s">
        <v>1438</v>
      </c>
      <c r="Q2196" s="216" t="n">
        <v>5000</v>
      </c>
      <c r="S2196" s="0" t="s">
        <v>1026</v>
      </c>
      <c r="T2196" s="0" t="s">
        <v>784</v>
      </c>
      <c r="U2196" s="218" t="n">
        <v>4.345</v>
      </c>
      <c r="V2196" s="0" t="s">
        <v>1374</v>
      </c>
      <c r="W2196" s="0" t="s">
        <v>1439</v>
      </c>
      <c r="X2196" s="0" t="s">
        <v>1440</v>
      </c>
      <c r="Y2196" s="0" t="s">
        <v>1310</v>
      </c>
      <c r="Z2196" s="0" t="s">
        <v>571</v>
      </c>
      <c r="AA2196" s="0" t="n">
        <v>808001</v>
      </c>
      <c r="AB2196" s="215" t="n">
        <v>37036.875</v>
      </c>
      <c r="AC2196" s="215" t="n">
        <v>37036.875</v>
      </c>
    </row>
    <row r="2197" customFormat="false" ht="12.75" hidden="false" customHeight="false" outlineLevel="0" collapsed="false">
      <c r="A2197" s="208" t="str">
        <f aca="false">B2197&amp;" "&amp;C2197&amp;" "&amp;D2197</f>
        <v>US Natural Gas Financial</v>
      </c>
      <c r="B2197" s="208" t="str">
        <f aca="false">IF((LEFT(N2197,2)="US"),"US","")</f>
        <v>US</v>
      </c>
      <c r="C2197" s="208" t="str">
        <f aca="false">M2197</f>
        <v>Natural Gas</v>
      </c>
      <c r="D2197" s="208" t="str">
        <f aca="false">IF(ISNUMBER(FIND("Phy",N2197))=TRUE(),"Physical","Financial")</f>
        <v>Financial</v>
      </c>
      <c r="E2197" s="208" t="n">
        <f aca="false">IF(VLOOKUP(S2197,'DD-Lookup'!$J$6:$L$50,3,FALSE())="Monthly",(YEAR(AC2197)-YEAR(AB2197))*12+MONTH(AC2197)-MONTH(AB2197)+1,(AC2197-AB2197+1))</f>
        <v>365</v>
      </c>
      <c r="F2197" s="239" t="n">
        <f aca="false">E2197*SUM(P2197:Q2197)</f>
        <v>1825000</v>
      </c>
      <c r="G2197" s="214" t="n">
        <v>1290590</v>
      </c>
      <c r="H2197" s="215" t="n">
        <v>37035.374212963</v>
      </c>
      <c r="I2197" s="0" t="s">
        <v>1233</v>
      </c>
      <c r="M2197" s="0" t="s">
        <v>858</v>
      </c>
      <c r="N2197" s="0" t="s">
        <v>1024</v>
      </c>
      <c r="O2197" s="0" t="s">
        <v>1415</v>
      </c>
      <c r="P2197" s="216" t="n">
        <v>5000</v>
      </c>
      <c r="S2197" s="0" t="s">
        <v>1026</v>
      </c>
      <c r="T2197" s="0" t="s">
        <v>784</v>
      </c>
      <c r="U2197" s="218" t="n">
        <v>4.375</v>
      </c>
      <c r="V2197" s="0" t="s">
        <v>2027</v>
      </c>
      <c r="W2197" s="0" t="s">
        <v>1028</v>
      </c>
      <c r="X2197" s="0" t="s">
        <v>1029</v>
      </c>
      <c r="Y2197" s="0" t="s">
        <v>838</v>
      </c>
      <c r="Z2197" s="0" t="s">
        <v>571</v>
      </c>
      <c r="AA2197" s="0" t="s">
        <v>2498</v>
      </c>
      <c r="AB2197" s="215" t="n">
        <v>37257.875</v>
      </c>
      <c r="AC2197" s="215" t="n">
        <v>37621.875</v>
      </c>
    </row>
    <row r="2198" customFormat="false" ht="12.75" hidden="false" customHeight="false" outlineLevel="0" collapsed="false">
      <c r="A2198" s="208" t="str">
        <f aca="false">B2198&amp;" "&amp;C2198&amp;" "&amp;D2198</f>
        <v>US Natural Gas Financial</v>
      </c>
      <c r="B2198" s="208" t="str">
        <f aca="false">IF((LEFT(N2198,2)="US"),"US","")</f>
        <v>US</v>
      </c>
      <c r="C2198" s="208" t="str">
        <f aca="false">M2198</f>
        <v>Natural Gas</v>
      </c>
      <c r="D2198" s="208" t="str">
        <f aca="false">IF(ISNUMBER(FIND("Phy",N2198))=TRUE(),"Physical","Financial")</f>
        <v>Financial</v>
      </c>
      <c r="E2198" s="208" t="n">
        <f aca="false">IF(VLOOKUP(S2198,'DD-Lookup'!$J$6:$L$50,3,FALSE())="Monthly",(YEAR(AC2198)-YEAR(AB2198))*12+MONTH(AC2198)-MONTH(AB2198)+1,(AC2198-AB2198+1))</f>
        <v>151</v>
      </c>
      <c r="F2198" s="239" t="n">
        <f aca="false">E2198*SUM(P2198:Q2198)</f>
        <v>755000</v>
      </c>
      <c r="G2198" s="214" t="n">
        <v>1290591</v>
      </c>
      <c r="H2198" s="215" t="n">
        <v>37035.3742939815</v>
      </c>
      <c r="I2198" s="0" t="s">
        <v>1023</v>
      </c>
      <c r="M2198" s="0" t="s">
        <v>858</v>
      </c>
      <c r="N2198" s="0" t="s">
        <v>1024</v>
      </c>
      <c r="O2198" s="0" t="s">
        <v>1289</v>
      </c>
      <c r="P2198" s="216" t="n">
        <v>5000</v>
      </c>
      <c r="S2198" s="0" t="s">
        <v>1026</v>
      </c>
      <c r="T2198" s="0" t="s">
        <v>784</v>
      </c>
      <c r="U2198" s="218" t="n">
        <v>4.675</v>
      </c>
      <c r="V2198" s="0" t="s">
        <v>2499</v>
      </c>
      <c r="W2198" s="0" t="s">
        <v>1028</v>
      </c>
      <c r="X2198" s="0" t="s">
        <v>1029</v>
      </c>
      <c r="Y2198" s="0" t="s">
        <v>838</v>
      </c>
      <c r="Z2198" s="0" t="s">
        <v>571</v>
      </c>
      <c r="AA2198" s="0" t="s">
        <v>2500</v>
      </c>
      <c r="AB2198" s="215" t="n">
        <v>37196</v>
      </c>
      <c r="AC2198" s="215" t="n">
        <v>37346</v>
      </c>
    </row>
    <row r="2199" customFormat="false" ht="12.75" hidden="false" customHeight="false" outlineLevel="0" collapsed="false">
      <c r="A2199" s="208" t="str">
        <f aca="false">B2199&amp;" "&amp;C2199&amp;" "&amp;D2199</f>
        <v>US Natural Gas Physical</v>
      </c>
      <c r="B2199" s="208" t="str">
        <f aca="false">IF((LEFT(N2199,2)="US"),"US","")</f>
        <v>US</v>
      </c>
      <c r="C2199" s="208" t="str">
        <f aca="false">M2199</f>
        <v>Natural Gas</v>
      </c>
      <c r="D2199" s="208" t="str">
        <f aca="false">IF(ISNUMBER(FIND("Phy",N2199))=TRUE(),"Physical","Financial")</f>
        <v>Physical</v>
      </c>
      <c r="E2199" s="208" t="n">
        <f aca="false">IF(VLOOKUP(S2199,'DD-Lookup'!$J$6:$L$50,3,FALSE())="Monthly",(YEAR(AC2199)-YEAR(AB2199))*12+MONTH(AC2199)-MONTH(AB2199)+1,(AC2199-AB2199+1))</f>
        <v>7</v>
      </c>
      <c r="F2199" s="239" t="n">
        <f aca="false">E2199*SUM(P2199:Q2199)</f>
        <v>6174</v>
      </c>
      <c r="G2199" s="214" t="n">
        <v>1290592</v>
      </c>
      <c r="H2199" s="215" t="n">
        <v>37035.3743055556</v>
      </c>
      <c r="I2199" s="0" t="s">
        <v>1059</v>
      </c>
      <c r="M2199" s="0" t="s">
        <v>858</v>
      </c>
      <c r="N2199" s="0" t="s">
        <v>1305</v>
      </c>
      <c r="O2199" s="0" t="s">
        <v>1643</v>
      </c>
      <c r="Q2199" s="216" t="n">
        <v>882</v>
      </c>
      <c r="S2199" s="0" t="s">
        <v>1026</v>
      </c>
      <c r="T2199" s="0" t="s">
        <v>784</v>
      </c>
      <c r="U2199" s="218" t="n">
        <v>4.37</v>
      </c>
      <c r="V2199" s="0" t="s">
        <v>1492</v>
      </c>
      <c r="W2199" s="0" t="s">
        <v>1493</v>
      </c>
      <c r="X2199" s="0" t="s">
        <v>1494</v>
      </c>
      <c r="Y2199" s="0" t="s">
        <v>1310</v>
      </c>
      <c r="Z2199" s="0" t="s">
        <v>571</v>
      </c>
      <c r="AA2199" s="0" t="n">
        <v>808005</v>
      </c>
      <c r="AB2199" s="215" t="n">
        <v>37036.875</v>
      </c>
      <c r="AC2199" s="215" t="n">
        <v>37042.875</v>
      </c>
    </row>
    <row r="2200" customFormat="false" ht="12.75" hidden="false" customHeight="false" outlineLevel="0" collapsed="false">
      <c r="A2200" s="208" t="str">
        <f aca="false">B2200&amp;" "&amp;C2200&amp;" "&amp;D2200</f>
        <v> Natural Gas Physical</v>
      </c>
      <c r="B2200" s="208" t="str">
        <f aca="false">IF((LEFT(N2200,2)="US"),"US","")</f>
        <v/>
      </c>
      <c r="C2200" s="208" t="str">
        <f aca="false">M2200</f>
        <v>Natural Gas</v>
      </c>
      <c r="D2200" s="208" t="str">
        <f aca="false">IF(ISNUMBER(FIND("Phy",N2200))=TRUE(),"Physical","Financial")</f>
        <v>Physical</v>
      </c>
      <c r="E2200" s="208" t="n">
        <f aca="false">IF(VLOOKUP(S2200,'DD-Lookup'!$J$6:$L$50,3,FALSE())="Monthly",(YEAR(AC2200)-YEAR(AB2200))*12+MONTH(AC2200)-MONTH(AB2200)+1,(AC2200-AB2200+1))</f>
        <v>1</v>
      </c>
      <c r="F2200" s="239" t="n">
        <f aca="false">E2200*SUM(P2200:Q2200)</f>
        <v>5000</v>
      </c>
      <c r="G2200" s="214" t="n">
        <v>1290595</v>
      </c>
      <c r="H2200" s="215" t="n">
        <v>37035.3743171296</v>
      </c>
      <c r="I2200" s="0" t="s">
        <v>1858</v>
      </c>
      <c r="M2200" s="0" t="s">
        <v>858</v>
      </c>
      <c r="N2200" s="0" t="s">
        <v>2171</v>
      </c>
      <c r="O2200" s="0" t="s">
        <v>2316</v>
      </c>
      <c r="P2200" s="216" t="n">
        <v>5000</v>
      </c>
      <c r="S2200" s="0" t="s">
        <v>1026</v>
      </c>
      <c r="T2200" s="0" t="s">
        <v>784</v>
      </c>
      <c r="U2200" s="218" t="n">
        <v>3.95</v>
      </c>
      <c r="V2200" s="0" t="s">
        <v>2388</v>
      </c>
      <c r="W2200" s="0" t="s">
        <v>2318</v>
      </c>
      <c r="X2200" s="0" t="s">
        <v>2319</v>
      </c>
      <c r="Y2200" s="0" t="s">
        <v>1310</v>
      </c>
      <c r="Z2200" s="0" t="s">
        <v>628</v>
      </c>
      <c r="AA2200" s="0" t="n">
        <v>808003</v>
      </c>
      <c r="AB2200" s="215" t="n">
        <v>37036.875</v>
      </c>
      <c r="AC2200" s="215" t="n">
        <v>37036.875</v>
      </c>
    </row>
    <row r="2201" customFormat="false" ht="12.75" hidden="false" customHeight="false" outlineLevel="0" collapsed="false">
      <c r="A2201" s="208" t="str">
        <f aca="false">B2201&amp;" "&amp;C2201&amp;" "&amp;D2201</f>
        <v>US Natural Gas Physical</v>
      </c>
      <c r="B2201" s="208" t="str">
        <f aca="false">IF((LEFT(N2201,2)="US"),"US","")</f>
        <v>US</v>
      </c>
      <c r="C2201" s="208" t="str">
        <f aca="false">M2201</f>
        <v>Natural Gas</v>
      </c>
      <c r="D2201" s="208" t="str">
        <f aca="false">IF(ISNUMBER(FIND("Phy",N2201))=TRUE(),"Physical","Financial")</f>
        <v>Physical</v>
      </c>
      <c r="E2201" s="208" t="n">
        <f aca="false">IF(VLOOKUP(S2201,'DD-Lookup'!$J$6:$L$50,3,FALSE())="Monthly",(YEAR(AC2201)-YEAR(AB2201))*12+MONTH(AC2201)-MONTH(AB2201)+1,(AC2201-AB2201+1))</f>
        <v>1</v>
      </c>
      <c r="F2201" s="239" t="n">
        <f aca="false">E2201*SUM(P2201:Q2201)</f>
        <v>5000</v>
      </c>
      <c r="G2201" s="214" t="n">
        <v>1290594</v>
      </c>
      <c r="H2201" s="215" t="n">
        <v>37035.3743171296</v>
      </c>
      <c r="I2201" s="0" t="s">
        <v>600</v>
      </c>
      <c r="M2201" s="0" t="s">
        <v>858</v>
      </c>
      <c r="N2201" s="0" t="s">
        <v>1305</v>
      </c>
      <c r="O2201" s="0" t="s">
        <v>1397</v>
      </c>
      <c r="P2201" s="216" t="n">
        <v>5000</v>
      </c>
      <c r="S2201" s="0" t="s">
        <v>1026</v>
      </c>
      <c r="T2201" s="0" t="s">
        <v>784</v>
      </c>
      <c r="U2201" s="218" t="n">
        <v>4.0175</v>
      </c>
      <c r="V2201" s="0" t="s">
        <v>1425</v>
      </c>
      <c r="W2201" s="0" t="s">
        <v>1361</v>
      </c>
      <c r="X2201" s="0" t="s">
        <v>1362</v>
      </c>
      <c r="Y2201" s="0" t="s">
        <v>1310</v>
      </c>
      <c r="Z2201" s="0" t="s">
        <v>571</v>
      </c>
      <c r="AA2201" s="0" t="n">
        <v>808002</v>
      </c>
      <c r="AB2201" s="215" t="n">
        <v>37036.875</v>
      </c>
      <c r="AC2201" s="215" t="n">
        <v>37036.875</v>
      </c>
    </row>
    <row r="2202" customFormat="false" ht="12.75" hidden="false" customHeight="false" outlineLevel="0" collapsed="false">
      <c r="A2202" s="208" t="str">
        <f aca="false">B2202&amp;" "&amp;C2202&amp;" "&amp;D2202</f>
        <v>US Natural Gas Physical</v>
      </c>
      <c r="B2202" s="208" t="str">
        <f aca="false">IF((LEFT(N2202,2)="US"),"US","")</f>
        <v>US</v>
      </c>
      <c r="C2202" s="208" t="str">
        <f aca="false">M2202</f>
        <v>Natural Gas</v>
      </c>
      <c r="D2202" s="208" t="str">
        <f aca="false">IF(ISNUMBER(FIND("Phy",N2202))=TRUE(),"Physical","Financial")</f>
        <v>Physical</v>
      </c>
      <c r="E2202" s="208" t="n">
        <f aca="false">IF(VLOOKUP(S2202,'DD-Lookup'!$J$6:$L$50,3,FALSE())="Monthly",(YEAR(AC2202)-YEAR(AB2202))*12+MONTH(AC2202)-MONTH(AB2202)+1,(AC2202-AB2202+1))</f>
        <v>1</v>
      </c>
      <c r="F2202" s="239" t="n">
        <f aca="false">E2202*SUM(P2202:Q2202)</f>
        <v>3200</v>
      </c>
      <c r="G2202" s="214" t="n">
        <v>1290596</v>
      </c>
      <c r="H2202" s="215" t="n">
        <v>37035.3743518519</v>
      </c>
      <c r="I2202" s="0" t="s">
        <v>1183</v>
      </c>
      <c r="M2202" s="0" t="s">
        <v>858</v>
      </c>
      <c r="N2202" s="0" t="s">
        <v>1305</v>
      </c>
      <c r="O2202" s="0" t="s">
        <v>1363</v>
      </c>
      <c r="Q2202" s="216" t="n">
        <v>3200</v>
      </c>
      <c r="S2202" s="0" t="s">
        <v>1026</v>
      </c>
      <c r="T2202" s="0" t="s">
        <v>784</v>
      </c>
      <c r="U2202" s="218" t="n">
        <v>4.0675</v>
      </c>
      <c r="V2202" s="0" t="s">
        <v>1769</v>
      </c>
      <c r="W2202" s="0" t="s">
        <v>1361</v>
      </c>
      <c r="X2202" s="0" t="s">
        <v>1362</v>
      </c>
      <c r="Y2202" s="0" t="s">
        <v>1310</v>
      </c>
      <c r="Z2202" s="0" t="s">
        <v>571</v>
      </c>
      <c r="AA2202" s="0" t="n">
        <v>808004</v>
      </c>
      <c r="AB2202" s="215" t="n">
        <v>37036.875</v>
      </c>
      <c r="AC2202" s="215" t="n">
        <v>37036.875</v>
      </c>
    </row>
    <row r="2203" customFormat="false" ht="12.75" hidden="false" customHeight="false" outlineLevel="0" collapsed="false">
      <c r="A2203" s="208" t="str">
        <f aca="false">B2203&amp;" "&amp;C2203&amp;" "&amp;D2203</f>
        <v>US Natural Gas Financial</v>
      </c>
      <c r="B2203" s="208" t="str">
        <f aca="false">IF((LEFT(N2203,2)="US"),"US","")</f>
        <v>US</v>
      </c>
      <c r="C2203" s="208" t="str">
        <f aca="false">M2203</f>
        <v>Natural Gas</v>
      </c>
      <c r="D2203" s="208" t="str">
        <f aca="false">IF(ISNUMBER(FIND("Phy",N2203))=TRUE(),"Physical","Financial")</f>
        <v>Financial</v>
      </c>
      <c r="E2203" s="208" t="n">
        <f aca="false">IF(VLOOKUP(S2203,'DD-Lookup'!$J$6:$L$50,3,FALSE())="Monthly",(YEAR(AC2203)-YEAR(AB2203))*12+MONTH(AC2203)-MONTH(AB2203)+1,(AC2203-AB2203+1))</f>
        <v>30</v>
      </c>
      <c r="F2203" s="239" t="n">
        <f aca="false">E2203*SUM(P2203:Q2203)</f>
        <v>600000</v>
      </c>
      <c r="G2203" s="214" t="n">
        <v>1290597</v>
      </c>
      <c r="H2203" s="215" t="n">
        <v>37035.3743865741</v>
      </c>
      <c r="I2203" s="0" t="s">
        <v>1059</v>
      </c>
      <c r="M2203" s="0" t="s">
        <v>858</v>
      </c>
      <c r="N2203" s="0" t="s">
        <v>1024</v>
      </c>
      <c r="O2203" s="0" t="s">
        <v>1025</v>
      </c>
      <c r="P2203" s="216" t="n">
        <v>20000</v>
      </c>
      <c r="S2203" s="0" t="s">
        <v>1026</v>
      </c>
      <c r="T2203" s="0" t="s">
        <v>784</v>
      </c>
      <c r="U2203" s="218" t="n">
        <v>4.175</v>
      </c>
      <c r="V2203" s="0" t="s">
        <v>2162</v>
      </c>
      <c r="W2203" s="0" t="s">
        <v>1028</v>
      </c>
      <c r="X2203" s="0" t="s">
        <v>1029</v>
      </c>
      <c r="Y2203" s="0" t="s">
        <v>838</v>
      </c>
      <c r="Z2203" s="0" t="s">
        <v>571</v>
      </c>
      <c r="AA2203" s="0" t="s">
        <v>2501</v>
      </c>
      <c r="AB2203" s="215" t="n">
        <v>37043.875</v>
      </c>
      <c r="AC2203" s="215" t="n">
        <v>37072.875</v>
      </c>
    </row>
    <row r="2204" customFormat="false" ht="12.75" hidden="false" customHeight="false" outlineLevel="0" collapsed="false">
      <c r="A2204" s="208" t="str">
        <f aca="false">B2204&amp;" "&amp;C2204&amp;" "&amp;D2204</f>
        <v>US Natural Gas Physical</v>
      </c>
      <c r="B2204" s="208" t="str">
        <f aca="false">IF((LEFT(N2204,2)="US"),"US","")</f>
        <v>US</v>
      </c>
      <c r="C2204" s="208" t="str">
        <f aca="false">M2204</f>
        <v>Natural Gas</v>
      </c>
      <c r="D2204" s="208" t="str">
        <f aca="false">IF(ISNUMBER(FIND("Phy",N2204))=TRUE(),"Physical","Financial")</f>
        <v>Physical</v>
      </c>
      <c r="E2204" s="208" t="n">
        <f aca="false">IF(VLOOKUP(S2204,'DD-Lookup'!$J$6:$L$50,3,FALSE())="Monthly",(YEAR(AC2204)-YEAR(AB2204))*12+MONTH(AC2204)-MONTH(AB2204)+1,(AC2204-AB2204+1))</f>
        <v>1</v>
      </c>
      <c r="F2204" s="239" t="n">
        <f aca="false">E2204*SUM(P2204:Q2204)</f>
        <v>5000</v>
      </c>
      <c r="G2204" s="214" t="n">
        <v>1290598</v>
      </c>
      <c r="H2204" s="215" t="n">
        <v>37035.3744097222</v>
      </c>
      <c r="I2204" s="0" t="s">
        <v>1399</v>
      </c>
      <c r="M2204" s="0" t="s">
        <v>858</v>
      </c>
      <c r="N2204" s="0" t="s">
        <v>1305</v>
      </c>
      <c r="O2204" s="0" t="s">
        <v>1418</v>
      </c>
      <c r="Q2204" s="216" t="n">
        <v>5000</v>
      </c>
      <c r="S2204" s="0" t="s">
        <v>1026</v>
      </c>
      <c r="T2204" s="0" t="s">
        <v>784</v>
      </c>
      <c r="U2204" s="218" t="n">
        <v>4.49</v>
      </c>
      <c r="V2204" s="0" t="s">
        <v>1768</v>
      </c>
      <c r="W2204" s="0" t="s">
        <v>1388</v>
      </c>
      <c r="X2204" s="0" t="s">
        <v>1389</v>
      </c>
      <c r="Y2204" s="0" t="s">
        <v>1310</v>
      </c>
      <c r="Z2204" s="0" t="s">
        <v>571</v>
      </c>
      <c r="AA2204" s="0" t="n">
        <v>808006</v>
      </c>
      <c r="AB2204" s="215" t="n">
        <v>37036.875</v>
      </c>
      <c r="AC2204" s="215" t="n">
        <v>37036.875</v>
      </c>
    </row>
    <row r="2205" customFormat="false" ht="12.75" hidden="false" customHeight="false" outlineLevel="0" collapsed="false">
      <c r="A2205" s="208" t="str">
        <f aca="false">B2205&amp;" "&amp;C2205&amp;" "&amp;D2205</f>
        <v>US Crude Financial</v>
      </c>
      <c r="B2205" s="208" t="str">
        <f aca="false">IF((LEFT(N2205,2)="US"),"US","")</f>
        <v>US</v>
      </c>
      <c r="C2205" s="208" t="str">
        <f aca="false">M2205</f>
        <v>Crude</v>
      </c>
      <c r="D2205" s="208" t="str">
        <f aca="false">IF(ISNUMBER(FIND("Phy",N2205))=TRUE(),"Physical","Financial")</f>
        <v>Financial</v>
      </c>
      <c r="E2205" s="208" t="n">
        <f aca="false">IF(VLOOKUP(S2205,'DD-Lookup'!$J$6:$L$50,3,FALSE())="Monthly",(YEAR(AC2205)-YEAR(AB2205))*12+MONTH(AC2205)-MONTH(AB2205)+1,(AC2205-AB2205+1))</f>
        <v>1</v>
      </c>
      <c r="F2205" s="239" t="n">
        <f aca="false">E2205*SUM(P2205:Q2205)</f>
        <v>50000</v>
      </c>
      <c r="G2205" s="214" t="n">
        <v>1290600</v>
      </c>
      <c r="H2205" s="215" t="n">
        <v>37035.3744791667</v>
      </c>
      <c r="I2205" s="0" t="s">
        <v>1376</v>
      </c>
      <c r="M2205" s="0" t="s">
        <v>97</v>
      </c>
      <c r="N2205" s="0" t="s">
        <v>841</v>
      </c>
      <c r="O2205" s="0" t="s">
        <v>842</v>
      </c>
      <c r="P2205" s="216" t="n">
        <v>50000</v>
      </c>
      <c r="S2205" s="0" t="s">
        <v>843</v>
      </c>
      <c r="T2205" s="0" t="s">
        <v>784</v>
      </c>
      <c r="U2205" s="218" t="n">
        <v>29.58</v>
      </c>
      <c r="V2205" s="0" t="s">
        <v>1377</v>
      </c>
      <c r="W2205" s="0" t="s">
        <v>845</v>
      </c>
      <c r="X2205" s="0" t="s">
        <v>846</v>
      </c>
      <c r="Y2205" s="0" t="s">
        <v>847</v>
      </c>
      <c r="Z2205" s="0" t="s">
        <v>571</v>
      </c>
      <c r="AA2205" s="0" t="n">
        <v>106925</v>
      </c>
      <c r="AB2205" s="215" t="n">
        <v>37073</v>
      </c>
      <c r="AC2205" s="215" t="n">
        <v>37103</v>
      </c>
    </row>
    <row r="2206" customFormat="false" ht="12.75" hidden="false" customHeight="false" outlineLevel="0" collapsed="false">
      <c r="A2206" s="208" t="str">
        <f aca="false">B2206&amp;" "&amp;C2206&amp;" "&amp;D2206</f>
        <v>US Natural Gas Physical</v>
      </c>
      <c r="B2206" s="208" t="str">
        <f aca="false">IF((LEFT(N2206,2)="US"),"US","")</f>
        <v>US</v>
      </c>
      <c r="C2206" s="208" t="str">
        <f aca="false">M2206</f>
        <v>Natural Gas</v>
      </c>
      <c r="D2206" s="208" t="str">
        <f aca="false">IF(ISNUMBER(FIND("Phy",N2206))=TRUE(),"Physical","Financial")</f>
        <v>Physical</v>
      </c>
      <c r="E2206" s="208" t="n">
        <f aca="false">IF(VLOOKUP(S2206,'DD-Lookup'!$J$6:$L$50,3,FALSE())="Monthly",(YEAR(AC2206)-YEAR(AB2206))*12+MONTH(AC2206)-MONTH(AB2206)+1,(AC2206-AB2206+1))</f>
        <v>1</v>
      </c>
      <c r="F2206" s="239" t="n">
        <f aca="false">E2206*SUM(P2206:Q2206)</f>
        <v>3000</v>
      </c>
      <c r="G2206" s="214" t="n">
        <v>1290601</v>
      </c>
      <c r="H2206" s="215" t="n">
        <v>37035.374537037</v>
      </c>
      <c r="I2206" s="0" t="s">
        <v>1672</v>
      </c>
      <c r="M2206" s="0" t="s">
        <v>858</v>
      </c>
      <c r="N2206" s="0" t="s">
        <v>1305</v>
      </c>
      <c r="O2206" s="0" t="s">
        <v>1547</v>
      </c>
      <c r="P2206" s="216" t="n">
        <v>3000</v>
      </c>
      <c r="S2206" s="0" t="s">
        <v>1026</v>
      </c>
      <c r="T2206" s="0" t="s">
        <v>784</v>
      </c>
      <c r="U2206" s="218" t="n">
        <v>3.06</v>
      </c>
      <c r="V2206" s="0" t="s">
        <v>2018</v>
      </c>
      <c r="W2206" s="0" t="s">
        <v>1548</v>
      </c>
      <c r="X2206" s="0" t="s">
        <v>1535</v>
      </c>
      <c r="Y2206" s="0" t="s">
        <v>1310</v>
      </c>
      <c r="Z2206" s="0" t="s">
        <v>571</v>
      </c>
      <c r="AA2206" s="0" t="n">
        <v>808007</v>
      </c>
      <c r="AB2206" s="215" t="n">
        <v>37036.875</v>
      </c>
      <c r="AC2206" s="215" t="n">
        <v>37036.875</v>
      </c>
    </row>
    <row r="2207" customFormat="false" ht="12.75" hidden="false" customHeight="false" outlineLevel="0" collapsed="false">
      <c r="A2207" s="208" t="str">
        <f aca="false">B2207&amp;" "&amp;C2207&amp;" "&amp;D2207</f>
        <v>US Natural Gas Physical</v>
      </c>
      <c r="B2207" s="208" t="str">
        <f aca="false">IF((LEFT(N2207,2)="US"),"US","")</f>
        <v>US</v>
      </c>
      <c r="C2207" s="208" t="str">
        <f aca="false">M2207</f>
        <v>Natural Gas</v>
      </c>
      <c r="D2207" s="208" t="str">
        <f aca="false">IF(ISNUMBER(FIND("Phy",N2207))=TRUE(),"Physical","Financial")</f>
        <v>Physical</v>
      </c>
      <c r="E2207" s="208" t="n">
        <f aca="false">IF(VLOOKUP(S2207,'DD-Lookup'!$J$6:$L$50,3,FALSE())="Monthly",(YEAR(AC2207)-YEAR(AB2207))*12+MONTH(AC2207)-MONTH(AB2207)+1,(AC2207-AB2207+1))</f>
        <v>1</v>
      </c>
      <c r="F2207" s="239" t="n">
        <f aca="false">E2207*SUM(P2207:Q2207)</f>
        <v>10000</v>
      </c>
      <c r="G2207" s="214" t="n">
        <v>1290602</v>
      </c>
      <c r="H2207" s="215" t="n">
        <v>37035.3745717593</v>
      </c>
      <c r="I2207" s="0" t="s">
        <v>1073</v>
      </c>
      <c r="M2207" s="0" t="s">
        <v>858</v>
      </c>
      <c r="N2207" s="0" t="s">
        <v>1305</v>
      </c>
      <c r="O2207" s="0" t="s">
        <v>1581</v>
      </c>
      <c r="Q2207" s="216" t="n">
        <v>10000</v>
      </c>
      <c r="S2207" s="0" t="s">
        <v>1026</v>
      </c>
      <c r="T2207" s="0" t="s">
        <v>784</v>
      </c>
      <c r="U2207" s="218" t="n">
        <v>8.2</v>
      </c>
      <c r="V2207" s="0" t="s">
        <v>1558</v>
      </c>
      <c r="W2207" s="0" t="s">
        <v>1579</v>
      </c>
      <c r="X2207" s="0" t="s">
        <v>1535</v>
      </c>
      <c r="Y2207" s="0" t="s">
        <v>1310</v>
      </c>
      <c r="Z2207" s="0" t="s">
        <v>571</v>
      </c>
      <c r="AA2207" s="0" t="n">
        <v>808009</v>
      </c>
      <c r="AB2207" s="215" t="n">
        <v>37036.875</v>
      </c>
      <c r="AC2207" s="215" t="n">
        <v>37036.875</v>
      </c>
    </row>
    <row r="2208" customFormat="false" ht="12.75" hidden="false" customHeight="false" outlineLevel="0" collapsed="false">
      <c r="A2208" s="208" t="str">
        <f aca="false">B2208&amp;" "&amp;C2208&amp;" "&amp;D2208</f>
        <v>US Natural Gas Physical</v>
      </c>
      <c r="B2208" s="208" t="str">
        <f aca="false">IF((LEFT(N2208,2)="US"),"US","")</f>
        <v>US</v>
      </c>
      <c r="C2208" s="208" t="str">
        <f aca="false">M2208</f>
        <v>Natural Gas</v>
      </c>
      <c r="D2208" s="208" t="str">
        <f aca="false">IF(ISNUMBER(FIND("Phy",N2208))=TRUE(),"Physical","Financial")</f>
        <v>Physical</v>
      </c>
      <c r="E2208" s="208" t="n">
        <f aca="false">IF(VLOOKUP(S2208,'DD-Lookup'!$J$6:$L$50,3,FALSE())="Monthly",(YEAR(AC2208)-YEAR(AB2208))*12+MONTH(AC2208)-MONTH(AB2208)+1,(AC2208-AB2208+1))</f>
        <v>1</v>
      </c>
      <c r="F2208" s="239" t="n">
        <f aca="false">E2208*SUM(P2208:Q2208)</f>
        <v>833</v>
      </c>
      <c r="G2208" s="214" t="n">
        <v>1290603</v>
      </c>
      <c r="H2208" s="215" t="n">
        <v>37035.3745949074</v>
      </c>
      <c r="I2208" s="0" t="s">
        <v>1505</v>
      </c>
      <c r="M2208" s="0" t="s">
        <v>858</v>
      </c>
      <c r="N2208" s="0" t="s">
        <v>1305</v>
      </c>
      <c r="O2208" s="0" t="s">
        <v>1372</v>
      </c>
      <c r="P2208" s="216" t="n">
        <v>833</v>
      </c>
      <c r="S2208" s="0" t="s">
        <v>1026</v>
      </c>
      <c r="T2208" s="0" t="s">
        <v>784</v>
      </c>
      <c r="U2208" s="218" t="n">
        <v>4.03</v>
      </c>
      <c r="V2208" s="0" t="s">
        <v>1587</v>
      </c>
      <c r="W2208" s="0" t="s">
        <v>1361</v>
      </c>
      <c r="X2208" s="0" t="s">
        <v>1362</v>
      </c>
      <c r="Y2208" s="0" t="s">
        <v>1310</v>
      </c>
      <c r="Z2208" s="0" t="s">
        <v>571</v>
      </c>
      <c r="AA2208" s="0" t="n">
        <v>808011</v>
      </c>
      <c r="AB2208" s="215" t="n">
        <v>37036.875</v>
      </c>
      <c r="AC2208" s="215" t="n">
        <v>37036.875</v>
      </c>
    </row>
    <row r="2209" customFormat="false" ht="12.75" hidden="false" customHeight="false" outlineLevel="0" collapsed="false">
      <c r="A2209" s="208" t="str">
        <f aca="false">B2209&amp;" "&amp;C2209&amp;" "&amp;D2209</f>
        <v>US Natural Gas Physical</v>
      </c>
      <c r="B2209" s="208" t="str">
        <f aca="false">IF((LEFT(N2209,2)="US"),"US","")</f>
        <v>US</v>
      </c>
      <c r="C2209" s="208" t="str">
        <f aca="false">M2209</f>
        <v>Natural Gas</v>
      </c>
      <c r="D2209" s="208" t="str">
        <f aca="false">IF(ISNUMBER(FIND("Phy",N2209))=TRUE(),"Physical","Financial")</f>
        <v>Physical</v>
      </c>
      <c r="E2209" s="208" t="n">
        <f aca="false">IF(VLOOKUP(S2209,'DD-Lookup'!$J$6:$L$50,3,FALSE())="Monthly",(YEAR(AC2209)-YEAR(AB2209))*12+MONTH(AC2209)-MONTH(AB2209)+1,(AC2209-AB2209+1))</f>
        <v>1</v>
      </c>
      <c r="F2209" s="239" t="n">
        <f aca="false">E2209*SUM(P2209:Q2209)</f>
        <v>25000</v>
      </c>
      <c r="G2209" s="214" t="n">
        <v>1290604</v>
      </c>
      <c r="H2209" s="215" t="n">
        <v>37035.3746296296</v>
      </c>
      <c r="I2209" s="0" t="s">
        <v>1431</v>
      </c>
      <c r="M2209" s="0" t="s">
        <v>858</v>
      </c>
      <c r="N2209" s="0" t="s">
        <v>1305</v>
      </c>
      <c r="O2209" s="0" t="s">
        <v>1432</v>
      </c>
      <c r="P2209" s="216" t="n">
        <v>25000</v>
      </c>
      <c r="S2209" s="0" t="s">
        <v>1026</v>
      </c>
      <c r="T2209" s="0" t="s">
        <v>784</v>
      </c>
      <c r="U2209" s="218" t="n">
        <v>4.14</v>
      </c>
      <c r="V2209" s="0" t="s">
        <v>1626</v>
      </c>
      <c r="W2209" s="0" t="s">
        <v>1434</v>
      </c>
      <c r="X2209" s="0" t="s">
        <v>1435</v>
      </c>
      <c r="Y2209" s="0" t="s">
        <v>1310</v>
      </c>
      <c r="Z2209" s="0" t="s">
        <v>571</v>
      </c>
      <c r="AA2209" s="0" t="n">
        <v>808012</v>
      </c>
      <c r="AB2209" s="215" t="n">
        <v>37036.875</v>
      </c>
      <c r="AC2209" s="215" t="n">
        <v>37036.875</v>
      </c>
    </row>
    <row r="2210" customFormat="false" ht="12.75" hidden="false" customHeight="false" outlineLevel="0" collapsed="false">
      <c r="A2210" s="208" t="str">
        <f aca="false">B2210&amp;" "&amp;C2210&amp;" "&amp;D2210</f>
        <v>US Natural Gas Physical</v>
      </c>
      <c r="B2210" s="208" t="str">
        <f aca="false">IF((LEFT(N2210,2)="US"),"US","")</f>
        <v>US</v>
      </c>
      <c r="C2210" s="208" t="str">
        <f aca="false">M2210</f>
        <v>Natural Gas</v>
      </c>
      <c r="D2210" s="208" t="str">
        <f aca="false">IF(ISNUMBER(FIND("Phy",N2210))=TRUE(),"Physical","Financial")</f>
        <v>Physical</v>
      </c>
      <c r="E2210" s="208" t="n">
        <f aca="false">IF(VLOOKUP(S2210,'DD-Lookup'!$J$6:$L$50,3,FALSE())="Monthly",(YEAR(AC2210)-YEAR(AB2210))*12+MONTH(AC2210)-MONTH(AB2210)+1,(AC2210-AB2210+1))</f>
        <v>1</v>
      </c>
      <c r="F2210" s="239" t="n">
        <f aca="false">E2210*SUM(P2210:Q2210)</f>
        <v>114</v>
      </c>
      <c r="G2210" s="214" t="n">
        <v>1290605</v>
      </c>
      <c r="H2210" s="215" t="n">
        <v>37035.3746412037</v>
      </c>
      <c r="I2210" s="0" t="s">
        <v>1183</v>
      </c>
      <c r="M2210" s="0" t="s">
        <v>858</v>
      </c>
      <c r="N2210" s="0" t="s">
        <v>1305</v>
      </c>
      <c r="O2210" s="0" t="s">
        <v>1577</v>
      </c>
      <c r="Q2210" s="216" t="n">
        <v>114</v>
      </c>
      <c r="S2210" s="0" t="s">
        <v>1026</v>
      </c>
      <c r="T2210" s="0" t="s">
        <v>784</v>
      </c>
      <c r="U2210" s="218" t="n">
        <v>7.25</v>
      </c>
      <c r="V2210" s="0" t="s">
        <v>2502</v>
      </c>
      <c r="W2210" s="0" t="s">
        <v>1579</v>
      </c>
      <c r="X2210" s="0" t="s">
        <v>1535</v>
      </c>
      <c r="Y2210" s="0" t="s">
        <v>1310</v>
      </c>
      <c r="Z2210" s="0" t="s">
        <v>571</v>
      </c>
      <c r="AA2210" s="0" t="n">
        <v>808013</v>
      </c>
      <c r="AB2210" s="215" t="n">
        <v>37036.875</v>
      </c>
      <c r="AC2210" s="215" t="n">
        <v>37036.875</v>
      </c>
    </row>
    <row r="2211" customFormat="false" ht="12.75" hidden="false" customHeight="false" outlineLevel="0" collapsed="false">
      <c r="A2211" s="208" t="str">
        <f aca="false">B2211&amp;" "&amp;C2211&amp;" "&amp;D2211</f>
        <v>US Natural Gas Financial</v>
      </c>
      <c r="B2211" s="208" t="str">
        <f aca="false">IF((LEFT(N2211,2)="US"),"US","")</f>
        <v>US</v>
      </c>
      <c r="C2211" s="208" t="str">
        <f aca="false">M2211</f>
        <v>Natural Gas</v>
      </c>
      <c r="D2211" s="208" t="str">
        <f aca="false">IF(ISNUMBER(FIND("Phy",N2211))=TRUE(),"Physical","Financial")</f>
        <v>Financial</v>
      </c>
      <c r="E2211" s="208" t="n">
        <f aca="false">IF(VLOOKUP(S2211,'DD-Lookup'!$J$6:$L$50,3,FALSE())="Monthly",(YEAR(AC2211)-YEAR(AB2211))*12+MONTH(AC2211)-MONTH(AB2211)+1,(AC2211-AB2211+1))</f>
        <v>30</v>
      </c>
      <c r="F2211" s="239" t="n">
        <f aca="false">E2211*SUM(P2211:Q2211)</f>
        <v>300000</v>
      </c>
      <c r="G2211" s="214" t="n">
        <v>1290606</v>
      </c>
      <c r="H2211" s="215" t="n">
        <v>37035.3746527778</v>
      </c>
      <c r="I2211" s="0" t="s">
        <v>1471</v>
      </c>
      <c r="M2211" s="0" t="s">
        <v>858</v>
      </c>
      <c r="N2211" s="0" t="s">
        <v>1482</v>
      </c>
      <c r="O2211" s="0" t="s">
        <v>2503</v>
      </c>
      <c r="Q2211" s="216" t="n">
        <v>10000</v>
      </c>
      <c r="S2211" s="0" t="s">
        <v>1026</v>
      </c>
      <c r="T2211" s="0" t="s">
        <v>784</v>
      </c>
      <c r="U2211" s="218" t="n">
        <v>-0.0925</v>
      </c>
      <c r="V2211" s="0" t="s">
        <v>2504</v>
      </c>
      <c r="W2211" s="0" t="s">
        <v>1881</v>
      </c>
      <c r="X2211" s="0" t="s">
        <v>2505</v>
      </c>
      <c r="Y2211" s="0" t="s">
        <v>838</v>
      </c>
      <c r="Z2211" s="0" t="s">
        <v>571</v>
      </c>
      <c r="AA2211" s="0" t="s">
        <v>2506</v>
      </c>
      <c r="AB2211" s="215" t="n">
        <v>37043.875</v>
      </c>
      <c r="AC2211" s="215" t="n">
        <v>37072.875</v>
      </c>
    </row>
    <row r="2212" customFormat="false" ht="12.75" hidden="false" customHeight="false" outlineLevel="0" collapsed="false">
      <c r="A2212" s="208" t="str">
        <f aca="false">B2212&amp;" "&amp;C2212&amp;" "&amp;D2212</f>
        <v>US Natural Gas Financial</v>
      </c>
      <c r="B2212" s="208" t="str">
        <f aca="false">IF((LEFT(N2212,2)="US"),"US","")</f>
        <v>US</v>
      </c>
      <c r="C2212" s="208" t="str">
        <f aca="false">M2212</f>
        <v>Natural Gas</v>
      </c>
      <c r="D2212" s="208" t="str">
        <f aca="false">IF(ISNUMBER(FIND("Phy",N2212))=TRUE(),"Physical","Financial")</f>
        <v>Financial</v>
      </c>
      <c r="E2212" s="208" t="n">
        <f aca="false">IF(VLOOKUP(S2212,'DD-Lookup'!$J$6:$L$50,3,FALSE())="Monthly",(YEAR(AC2212)-YEAR(AB2212))*12+MONTH(AC2212)-MONTH(AB2212)+1,(AC2212-AB2212+1))</f>
        <v>7</v>
      </c>
      <c r="F2212" s="239" t="n">
        <f aca="false">E2212*SUM(P2212:Q2212)</f>
        <v>140000</v>
      </c>
      <c r="G2212" s="214" t="n">
        <v>1290607</v>
      </c>
      <c r="H2212" s="215" t="n">
        <v>37035.3746759259</v>
      </c>
      <c r="I2212" s="0" t="s">
        <v>1023</v>
      </c>
      <c r="M2212" s="0" t="s">
        <v>858</v>
      </c>
      <c r="N2212" s="0" t="s">
        <v>1024</v>
      </c>
      <c r="O2212" s="0" t="s">
        <v>1404</v>
      </c>
      <c r="P2212" s="216" t="n">
        <v>20000</v>
      </c>
      <c r="S2212" s="0" t="s">
        <v>1026</v>
      </c>
      <c r="T2212" s="0" t="s">
        <v>784</v>
      </c>
      <c r="U2212" s="218" t="n">
        <v>4.135</v>
      </c>
      <c r="V2212" s="0" t="s">
        <v>2507</v>
      </c>
      <c r="W2212" s="0" t="s">
        <v>1406</v>
      </c>
      <c r="X2212" s="0" t="s">
        <v>1407</v>
      </c>
      <c r="Y2212" s="0" t="s">
        <v>838</v>
      </c>
      <c r="Z2212" s="0" t="s">
        <v>571</v>
      </c>
      <c r="AA2212" s="0" t="s">
        <v>2508</v>
      </c>
      <c r="AB2212" s="215" t="n">
        <v>37036.875</v>
      </c>
      <c r="AC2212" s="215" t="n">
        <v>37042.875</v>
      </c>
    </row>
    <row r="2213" customFormat="false" ht="12.75" hidden="false" customHeight="false" outlineLevel="0" collapsed="false">
      <c r="A2213" s="208" t="str">
        <f aca="false">B2213&amp;" "&amp;C2213&amp;" "&amp;D2213</f>
        <v>US Power Physical</v>
      </c>
      <c r="B2213" s="208" t="str">
        <f aca="false">IF((LEFT(N2213,2)="US"),"US","")</f>
        <v>US</v>
      </c>
      <c r="C2213" s="208" t="str">
        <f aca="false">M2213</f>
        <v>Power</v>
      </c>
      <c r="D2213" s="208" t="str">
        <f aca="false">IF(ISNUMBER(FIND("Phy",N2213))=TRUE(),"Physical","Financial")</f>
        <v>Physical</v>
      </c>
      <c r="E2213" s="208" t="n">
        <f aca="false">IF(VLOOKUP(S2213,'DD-Lookup'!$J$6:$L$50,3,FALSE())="Monthly",(YEAR(AC2213)-YEAR(AB2213))*12+MONTH(AC2213)-MONTH(AB2213)+1,(AC2213-AB2213+1))</f>
        <v>59</v>
      </c>
      <c r="F2213" s="239" t="n">
        <f aca="false">E2213*SUM(P2213:Q2213)</f>
        <v>2950</v>
      </c>
      <c r="G2213" s="214" t="n">
        <v>1290609</v>
      </c>
      <c r="H2213" s="215" t="n">
        <v>37035.3747453704</v>
      </c>
      <c r="I2213" s="0" t="s">
        <v>1115</v>
      </c>
      <c r="M2213" s="0" t="s">
        <v>67</v>
      </c>
      <c r="N2213" s="0" t="s">
        <v>1081</v>
      </c>
      <c r="O2213" s="0" t="s">
        <v>2509</v>
      </c>
      <c r="P2213" s="216" t="n">
        <v>50</v>
      </c>
      <c r="S2213" s="0" t="s">
        <v>930</v>
      </c>
      <c r="T2213" s="0" t="s">
        <v>784</v>
      </c>
      <c r="U2213" s="218" t="n">
        <v>43.5</v>
      </c>
      <c r="V2213" s="0" t="s">
        <v>1466</v>
      </c>
      <c r="W2213" s="0" t="s">
        <v>1084</v>
      </c>
      <c r="X2213" s="0" t="s">
        <v>1085</v>
      </c>
      <c r="Y2213" s="0" t="s">
        <v>1051</v>
      </c>
      <c r="Z2213" s="0" t="s">
        <v>618</v>
      </c>
      <c r="AA2213" s="0" t="n">
        <v>621470.1</v>
      </c>
      <c r="AB2213" s="215" t="n">
        <v>37257.5944444445</v>
      </c>
      <c r="AC2213" s="215" t="n">
        <v>37315.5944444445</v>
      </c>
    </row>
    <row r="2214" customFormat="false" ht="12.75" hidden="false" customHeight="false" outlineLevel="0" collapsed="false">
      <c r="A2214" s="208" t="str">
        <f aca="false">B2214&amp;" "&amp;C2214&amp;" "&amp;D2214</f>
        <v>US Crude Financial</v>
      </c>
      <c r="B2214" s="208" t="str">
        <f aca="false">IF((LEFT(N2214,2)="US"),"US","")</f>
        <v>US</v>
      </c>
      <c r="C2214" s="208" t="str">
        <f aca="false">M2214</f>
        <v>Crude</v>
      </c>
      <c r="D2214" s="208" t="str">
        <f aca="false">IF(ISNUMBER(FIND("Phy",N2214))=TRUE(),"Physical","Financial")</f>
        <v>Financial</v>
      </c>
      <c r="E2214" s="208" t="n">
        <f aca="false">IF(VLOOKUP(S2214,'DD-Lookup'!$J$6:$L$50,3,FALSE())="Monthly",(YEAR(AC2214)-YEAR(AB2214))*12+MONTH(AC2214)-MONTH(AB2214)+1,(AC2214-AB2214+1))</f>
        <v>1</v>
      </c>
      <c r="F2214" s="239" t="n">
        <f aca="false">E2214*SUM(P2214:Q2214)</f>
        <v>25000</v>
      </c>
      <c r="G2214" s="214" t="n">
        <v>1290608</v>
      </c>
      <c r="H2214" s="215" t="n">
        <v>37035.3747453704</v>
      </c>
      <c r="I2214" s="0" t="s">
        <v>1376</v>
      </c>
      <c r="M2214" s="0" t="s">
        <v>97</v>
      </c>
      <c r="N2214" s="0" t="s">
        <v>841</v>
      </c>
      <c r="O2214" s="0" t="s">
        <v>842</v>
      </c>
      <c r="P2214" s="216" t="n">
        <v>25000</v>
      </c>
      <c r="S2214" s="0" t="s">
        <v>843</v>
      </c>
      <c r="T2214" s="0" t="s">
        <v>784</v>
      </c>
      <c r="U2214" s="218" t="n">
        <v>29.56</v>
      </c>
      <c r="V2214" s="0" t="s">
        <v>2510</v>
      </c>
      <c r="W2214" s="0" t="s">
        <v>845</v>
      </c>
      <c r="X2214" s="0" t="s">
        <v>846</v>
      </c>
      <c r="Y2214" s="0" t="s">
        <v>847</v>
      </c>
      <c r="Z2214" s="0" t="s">
        <v>571</v>
      </c>
      <c r="AA2214" s="0" t="n">
        <v>106926</v>
      </c>
      <c r="AB2214" s="215" t="n">
        <v>37073</v>
      </c>
      <c r="AC2214" s="215" t="n">
        <v>37103</v>
      </c>
    </row>
    <row r="2215" customFormat="false" ht="12.75" hidden="false" customHeight="false" outlineLevel="0" collapsed="false">
      <c r="A2215" s="208" t="str">
        <f aca="false">B2215&amp;" "&amp;C2215&amp;" "&amp;D2215</f>
        <v>US Crude Financial</v>
      </c>
      <c r="B2215" s="208" t="str">
        <f aca="false">IF((LEFT(N2215,2)="US"),"US","")</f>
        <v>US</v>
      </c>
      <c r="C2215" s="208" t="str">
        <f aca="false">M2215</f>
        <v>Crude</v>
      </c>
      <c r="D2215" s="208" t="str">
        <f aca="false">IF(ISNUMBER(FIND("Phy",N2215))=TRUE(),"Physical","Financial")</f>
        <v>Financial</v>
      </c>
      <c r="E2215" s="208" t="n">
        <f aca="false">IF(VLOOKUP(S2215,'DD-Lookup'!$J$6:$L$50,3,FALSE())="Monthly",(YEAR(AC2215)-YEAR(AB2215))*12+MONTH(AC2215)-MONTH(AB2215)+1,(AC2215-AB2215+1))</f>
        <v>1</v>
      </c>
      <c r="F2215" s="239" t="n">
        <f aca="false">E2215*SUM(P2215:Q2215)</f>
        <v>25000</v>
      </c>
      <c r="G2215" s="214" t="n">
        <v>1290610</v>
      </c>
      <c r="H2215" s="215" t="n">
        <v>37035.3748032407</v>
      </c>
      <c r="I2215" s="0" t="s">
        <v>1112</v>
      </c>
      <c r="M2215" s="0" t="s">
        <v>97</v>
      </c>
      <c r="N2215" s="0" t="s">
        <v>841</v>
      </c>
      <c r="O2215" s="0" t="s">
        <v>842</v>
      </c>
      <c r="P2215" s="216" t="n">
        <v>25000</v>
      </c>
      <c r="S2215" s="0" t="s">
        <v>843</v>
      </c>
      <c r="T2215" s="0" t="s">
        <v>784</v>
      </c>
      <c r="U2215" s="218" t="n">
        <v>29.56</v>
      </c>
      <c r="V2215" s="0" t="s">
        <v>2443</v>
      </c>
      <c r="W2215" s="0" t="s">
        <v>845</v>
      </c>
      <c r="X2215" s="0" t="s">
        <v>846</v>
      </c>
      <c r="Y2215" s="0" t="s">
        <v>847</v>
      </c>
      <c r="Z2215" s="0" t="s">
        <v>571</v>
      </c>
      <c r="AA2215" s="0" t="n">
        <v>106927</v>
      </c>
      <c r="AB2215" s="215" t="n">
        <v>37073</v>
      </c>
      <c r="AC2215" s="215" t="n">
        <v>37103</v>
      </c>
    </row>
    <row r="2216" customFormat="false" ht="12.75" hidden="false" customHeight="false" outlineLevel="0" collapsed="false">
      <c r="A2216" s="208" t="str">
        <f aca="false">B2216&amp;" "&amp;C2216&amp;" "&amp;D2216</f>
        <v>US Natural Gas Physical</v>
      </c>
      <c r="B2216" s="208" t="str">
        <f aca="false">IF((LEFT(N2216,2)="US"),"US","")</f>
        <v>US</v>
      </c>
      <c r="C2216" s="208" t="str">
        <f aca="false">M2216</f>
        <v>Natural Gas</v>
      </c>
      <c r="D2216" s="208" t="str">
        <f aca="false">IF(ISNUMBER(FIND("Phy",N2216))=TRUE(),"Physical","Financial")</f>
        <v>Physical</v>
      </c>
      <c r="E2216" s="208" t="n">
        <f aca="false">IF(VLOOKUP(S2216,'DD-Lookup'!$J$6:$L$50,3,FALSE())="Monthly",(YEAR(AC2216)-YEAR(AB2216))*12+MONTH(AC2216)-MONTH(AB2216)+1,(AC2216-AB2216+1))</f>
        <v>1</v>
      </c>
      <c r="F2216" s="239" t="n">
        <f aca="false">E2216*SUM(P2216:Q2216)</f>
        <v>10000</v>
      </c>
      <c r="G2216" s="214" t="n">
        <v>1290611</v>
      </c>
      <c r="H2216" s="215" t="n">
        <v>37035.3748263889</v>
      </c>
      <c r="I2216" s="0" t="s">
        <v>1672</v>
      </c>
      <c r="M2216" s="0" t="s">
        <v>858</v>
      </c>
      <c r="N2216" s="0" t="s">
        <v>1305</v>
      </c>
      <c r="O2216" s="0" t="s">
        <v>1442</v>
      </c>
      <c r="Q2216" s="216" t="n">
        <v>10000</v>
      </c>
      <c r="S2216" s="0" t="s">
        <v>1026</v>
      </c>
      <c r="T2216" s="0" t="s">
        <v>784</v>
      </c>
      <c r="U2216" s="218" t="n">
        <v>4.165</v>
      </c>
      <c r="V2216" s="0" t="s">
        <v>2511</v>
      </c>
      <c r="W2216" s="0" t="s">
        <v>1434</v>
      </c>
      <c r="X2216" s="0" t="s">
        <v>1435</v>
      </c>
      <c r="Y2216" s="0" t="s">
        <v>1310</v>
      </c>
      <c r="Z2216" s="0" t="s">
        <v>571</v>
      </c>
      <c r="AA2216" s="0" t="n">
        <v>808014</v>
      </c>
      <c r="AB2216" s="215" t="n">
        <v>37036.875</v>
      </c>
      <c r="AC2216" s="215" t="n">
        <v>37036.875</v>
      </c>
    </row>
    <row r="2217" customFormat="false" ht="12.75" hidden="false" customHeight="false" outlineLevel="0" collapsed="false">
      <c r="A2217" s="208" t="str">
        <f aca="false">B2217&amp;" "&amp;C2217&amp;" "&amp;D2217</f>
        <v>US Natural Gas Physical</v>
      </c>
      <c r="B2217" s="208" t="str">
        <f aca="false">IF((LEFT(N2217,2)="US"),"US","")</f>
        <v>US</v>
      </c>
      <c r="C2217" s="208" t="str">
        <f aca="false">M2217</f>
        <v>Natural Gas</v>
      </c>
      <c r="D2217" s="208" t="str">
        <f aca="false">IF(ISNUMBER(FIND("Phy",N2217))=TRUE(),"Physical","Financial")</f>
        <v>Physical</v>
      </c>
      <c r="E2217" s="208" t="n">
        <f aca="false">IF(VLOOKUP(S2217,'DD-Lookup'!$J$6:$L$50,3,FALSE())="Monthly",(YEAR(AC2217)-YEAR(AB2217))*12+MONTH(AC2217)-MONTH(AB2217)+1,(AC2217-AB2217+1))</f>
        <v>1</v>
      </c>
      <c r="F2217" s="239" t="n">
        <f aca="false">E2217*SUM(P2217:Q2217)</f>
        <v>5000</v>
      </c>
      <c r="G2217" s="214" t="n">
        <v>1290612</v>
      </c>
      <c r="H2217" s="215" t="n">
        <v>37035.374837963</v>
      </c>
      <c r="I2217" s="0" t="s">
        <v>1278</v>
      </c>
      <c r="M2217" s="0" t="s">
        <v>858</v>
      </c>
      <c r="N2217" s="0" t="s">
        <v>1305</v>
      </c>
      <c r="O2217" s="0" t="s">
        <v>1378</v>
      </c>
      <c r="Q2217" s="216" t="n">
        <v>5000</v>
      </c>
      <c r="S2217" s="0" t="s">
        <v>1026</v>
      </c>
      <c r="T2217" s="0" t="s">
        <v>784</v>
      </c>
      <c r="U2217" s="218" t="n">
        <v>4.035</v>
      </c>
      <c r="V2217" s="0" t="s">
        <v>2085</v>
      </c>
      <c r="W2217" s="0" t="s">
        <v>1361</v>
      </c>
      <c r="X2217" s="0" t="s">
        <v>1362</v>
      </c>
      <c r="Y2217" s="0" t="s">
        <v>1310</v>
      </c>
      <c r="Z2217" s="0" t="s">
        <v>571</v>
      </c>
      <c r="AA2217" s="0" t="n">
        <v>808015</v>
      </c>
      <c r="AB2217" s="215" t="n">
        <v>37036.875</v>
      </c>
      <c r="AC2217" s="215" t="n">
        <v>37036.875</v>
      </c>
    </row>
    <row r="2218" customFormat="false" ht="12.75" hidden="false" customHeight="false" outlineLevel="0" collapsed="false">
      <c r="A2218" s="208" t="str">
        <f aca="false">B2218&amp;" "&amp;C2218&amp;" "&amp;D2218</f>
        <v>US Natural Gas Physical</v>
      </c>
      <c r="B2218" s="208" t="str">
        <f aca="false">IF((LEFT(N2218,2)="US"),"US","")</f>
        <v>US</v>
      </c>
      <c r="C2218" s="208" t="str">
        <f aca="false">M2218</f>
        <v>Natural Gas</v>
      </c>
      <c r="D2218" s="208" t="str">
        <f aca="false">IF(ISNUMBER(FIND("Phy",N2218))=TRUE(),"Physical","Financial")</f>
        <v>Physical</v>
      </c>
      <c r="E2218" s="208" t="n">
        <f aca="false">IF(VLOOKUP(S2218,'DD-Lookup'!$J$6:$L$50,3,FALSE())="Monthly",(YEAR(AC2218)-YEAR(AB2218))*12+MONTH(AC2218)-MONTH(AB2218)+1,(AC2218-AB2218+1))</f>
        <v>1</v>
      </c>
      <c r="F2218" s="239" t="n">
        <f aca="false">E2218*SUM(P2218:Q2218)</f>
        <v>410</v>
      </c>
      <c r="G2218" s="214" t="n">
        <v>1290613</v>
      </c>
      <c r="H2218" s="215" t="n">
        <v>37035.3748611111</v>
      </c>
      <c r="I2218" s="0" t="s">
        <v>600</v>
      </c>
      <c r="M2218" s="0" t="s">
        <v>858</v>
      </c>
      <c r="N2218" s="0" t="s">
        <v>1305</v>
      </c>
      <c r="O2218" s="0" t="s">
        <v>1397</v>
      </c>
      <c r="Q2218" s="216" t="n">
        <v>410</v>
      </c>
      <c r="S2218" s="0" t="s">
        <v>1026</v>
      </c>
      <c r="T2218" s="0" t="s">
        <v>784</v>
      </c>
      <c r="U2218" s="218" t="n">
        <v>4.02</v>
      </c>
      <c r="V2218" s="0" t="s">
        <v>1425</v>
      </c>
      <c r="W2218" s="0" t="s">
        <v>1361</v>
      </c>
      <c r="X2218" s="0" t="s">
        <v>1362</v>
      </c>
      <c r="Y2218" s="0" t="s">
        <v>1310</v>
      </c>
      <c r="Z2218" s="0" t="s">
        <v>571</v>
      </c>
      <c r="AA2218" s="0" t="n">
        <v>808018</v>
      </c>
      <c r="AB2218" s="215" t="n">
        <v>37036.875</v>
      </c>
      <c r="AC2218" s="215" t="n">
        <v>37036.875</v>
      </c>
    </row>
    <row r="2219" customFormat="false" ht="12.75" hidden="false" customHeight="false" outlineLevel="0" collapsed="false">
      <c r="A2219" s="208" t="str">
        <f aca="false">B2219&amp;" "&amp;C2219&amp;" "&amp;D2219</f>
        <v>US Natural Gas Physical</v>
      </c>
      <c r="B2219" s="208" t="str">
        <f aca="false">IF((LEFT(N2219,2)="US"),"US","")</f>
        <v>US</v>
      </c>
      <c r="C2219" s="208" t="str">
        <f aca="false">M2219</f>
        <v>Natural Gas</v>
      </c>
      <c r="D2219" s="208" t="str">
        <f aca="false">IF(ISNUMBER(FIND("Phy",N2219))=TRUE(),"Physical","Financial")</f>
        <v>Physical</v>
      </c>
      <c r="E2219" s="208" t="n">
        <f aca="false">IF(VLOOKUP(S2219,'DD-Lookup'!$J$6:$L$50,3,FALSE())="Monthly",(YEAR(AC2219)-YEAR(AB2219))*12+MONTH(AC2219)-MONTH(AB2219)+1,(AC2219-AB2219+1))</f>
        <v>1</v>
      </c>
      <c r="F2219" s="239" t="n">
        <f aca="false">E2219*SUM(P2219:Q2219)</f>
        <v>25000</v>
      </c>
      <c r="G2219" s="214" t="n">
        <v>1290614</v>
      </c>
      <c r="H2219" s="215" t="n">
        <v>37035.3748611111</v>
      </c>
      <c r="I2219" s="0" t="s">
        <v>1155</v>
      </c>
      <c r="M2219" s="0" t="s">
        <v>858</v>
      </c>
      <c r="N2219" s="0" t="s">
        <v>1305</v>
      </c>
      <c r="O2219" s="0" t="s">
        <v>1432</v>
      </c>
      <c r="P2219" s="216" t="n">
        <v>25000</v>
      </c>
      <c r="S2219" s="0" t="s">
        <v>1026</v>
      </c>
      <c r="T2219" s="0" t="s">
        <v>784</v>
      </c>
      <c r="U2219" s="218" t="n">
        <v>4.135</v>
      </c>
      <c r="V2219" s="0" t="s">
        <v>1518</v>
      </c>
      <c r="W2219" s="0" t="s">
        <v>1434</v>
      </c>
      <c r="X2219" s="0" t="s">
        <v>1435</v>
      </c>
      <c r="Y2219" s="0" t="s">
        <v>1310</v>
      </c>
      <c r="Z2219" s="0" t="s">
        <v>571</v>
      </c>
      <c r="AA2219" s="0" t="n">
        <v>808017</v>
      </c>
      <c r="AB2219" s="215" t="n">
        <v>37036.875</v>
      </c>
      <c r="AC2219" s="215" t="n">
        <v>37036.875</v>
      </c>
    </row>
    <row r="2220" customFormat="false" ht="12.75" hidden="false" customHeight="false" outlineLevel="0" collapsed="false">
      <c r="A2220" s="208" t="str">
        <f aca="false">B2220&amp;" "&amp;C2220&amp;" "&amp;D2220</f>
        <v>US Natural Gas Physical</v>
      </c>
      <c r="B2220" s="208" t="str">
        <f aca="false">IF((LEFT(N2220,2)="US"),"US","")</f>
        <v>US</v>
      </c>
      <c r="C2220" s="208" t="str">
        <f aca="false">M2220</f>
        <v>Natural Gas</v>
      </c>
      <c r="D2220" s="208" t="str">
        <f aca="false">IF(ISNUMBER(FIND("Phy",N2220))=TRUE(),"Physical","Financial")</f>
        <v>Physical</v>
      </c>
      <c r="E2220" s="208" t="n">
        <f aca="false">IF(VLOOKUP(S2220,'DD-Lookup'!$J$6:$L$50,3,FALSE())="Monthly",(YEAR(AC2220)-YEAR(AB2220))*12+MONTH(AC2220)-MONTH(AB2220)+1,(AC2220-AB2220+1))</f>
        <v>1</v>
      </c>
      <c r="F2220" s="239" t="n">
        <f aca="false">E2220*SUM(P2220:Q2220)</f>
        <v>5000</v>
      </c>
      <c r="G2220" s="214" t="n">
        <v>1290615</v>
      </c>
      <c r="H2220" s="215" t="n">
        <v>37035.3748611111</v>
      </c>
      <c r="I2220" s="0" t="s">
        <v>1225</v>
      </c>
      <c r="M2220" s="0" t="s">
        <v>858</v>
      </c>
      <c r="N2220" s="0" t="s">
        <v>1305</v>
      </c>
      <c r="O2220" s="0" t="s">
        <v>1596</v>
      </c>
      <c r="P2220" s="216" t="n">
        <v>5000</v>
      </c>
      <c r="S2220" s="0" t="s">
        <v>1026</v>
      </c>
      <c r="T2220" s="0" t="s">
        <v>784</v>
      </c>
      <c r="U2220" s="218" t="n">
        <v>4.05</v>
      </c>
      <c r="V2220" s="0" t="s">
        <v>2512</v>
      </c>
      <c r="W2220" s="0" t="s">
        <v>1314</v>
      </c>
      <c r="X2220" s="0" t="s">
        <v>1315</v>
      </c>
      <c r="Y2220" s="0" t="s">
        <v>1310</v>
      </c>
      <c r="Z2220" s="0" t="s">
        <v>571</v>
      </c>
      <c r="AA2220" s="0" t="n">
        <v>808016</v>
      </c>
      <c r="AB2220" s="215" t="n">
        <v>37036.875</v>
      </c>
      <c r="AC2220" s="215" t="n">
        <v>37036.875</v>
      </c>
    </row>
    <row r="2221" customFormat="false" ht="12.75" hidden="false" customHeight="false" outlineLevel="0" collapsed="false">
      <c r="A2221" s="208" t="str">
        <f aca="false">B2221&amp;" "&amp;C2221&amp;" "&amp;D2221</f>
        <v>US Natural Gas Financial</v>
      </c>
      <c r="B2221" s="208" t="str">
        <f aca="false">IF((LEFT(N2221,2)="US"),"US","")</f>
        <v>US</v>
      </c>
      <c r="C2221" s="208" t="str">
        <f aca="false">M2221</f>
        <v>Natural Gas</v>
      </c>
      <c r="D2221" s="208" t="str">
        <f aca="false">IF(ISNUMBER(FIND("Phy",N2221))=TRUE(),"Physical","Financial")</f>
        <v>Financial</v>
      </c>
      <c r="E2221" s="208" t="n">
        <f aca="false">IF(VLOOKUP(S2221,'DD-Lookup'!$J$6:$L$50,3,FALSE())="Monthly",(YEAR(AC2221)-YEAR(AB2221))*12+MONTH(AC2221)-MONTH(AB2221)+1,(AC2221-AB2221+1))</f>
        <v>30</v>
      </c>
      <c r="F2221" s="239" t="n">
        <f aca="false">E2221*SUM(P2221:Q2221)</f>
        <v>450000</v>
      </c>
      <c r="G2221" s="214" t="n">
        <v>1290616</v>
      </c>
      <c r="H2221" s="215" t="n">
        <v>37035.3748726852</v>
      </c>
      <c r="I2221" s="0" t="s">
        <v>1112</v>
      </c>
      <c r="M2221" s="0" t="s">
        <v>858</v>
      </c>
      <c r="N2221" s="0" t="s">
        <v>1024</v>
      </c>
      <c r="O2221" s="0" t="s">
        <v>1025</v>
      </c>
      <c r="P2221" s="216" t="n">
        <v>15000</v>
      </c>
      <c r="S2221" s="0" t="s">
        <v>1026</v>
      </c>
      <c r="T2221" s="0" t="s">
        <v>784</v>
      </c>
      <c r="U2221" s="218" t="n">
        <v>4.17</v>
      </c>
      <c r="V2221" s="0" t="s">
        <v>2153</v>
      </c>
      <c r="W2221" s="0" t="s">
        <v>1028</v>
      </c>
      <c r="X2221" s="0" t="s">
        <v>1029</v>
      </c>
      <c r="Y2221" s="0" t="s">
        <v>838</v>
      </c>
      <c r="Z2221" s="0" t="s">
        <v>571</v>
      </c>
      <c r="AA2221" s="0" t="s">
        <v>2513</v>
      </c>
      <c r="AB2221" s="215" t="n">
        <v>37043.875</v>
      </c>
      <c r="AC2221" s="215" t="n">
        <v>37072.875</v>
      </c>
    </row>
    <row r="2222" customFormat="false" ht="12.75" hidden="false" customHeight="false" outlineLevel="0" collapsed="false">
      <c r="A2222" s="208" t="str">
        <f aca="false">B2222&amp;" "&amp;C2222&amp;" "&amp;D2222</f>
        <v>US Natural Gas Physical</v>
      </c>
      <c r="B2222" s="208" t="str">
        <f aca="false">IF((LEFT(N2222,2)="US"),"US","")</f>
        <v>US</v>
      </c>
      <c r="C2222" s="208" t="str">
        <f aca="false">M2222</f>
        <v>Natural Gas</v>
      </c>
      <c r="D2222" s="208" t="str">
        <f aca="false">IF(ISNUMBER(FIND("Phy",N2222))=TRUE(),"Physical","Financial")</f>
        <v>Physical</v>
      </c>
      <c r="E2222" s="208" t="n">
        <f aca="false">IF(VLOOKUP(S2222,'DD-Lookup'!$J$6:$L$50,3,FALSE())="Monthly",(YEAR(AC2222)-YEAR(AB2222))*12+MONTH(AC2222)-MONTH(AB2222)+1,(AC2222-AB2222+1))</f>
        <v>1</v>
      </c>
      <c r="F2222" s="239" t="n">
        <f aca="false">E2222*SUM(P2222:Q2222)</f>
        <v>3000</v>
      </c>
      <c r="G2222" s="214" t="n">
        <v>1290617</v>
      </c>
      <c r="H2222" s="215" t="n">
        <v>37035.3749189815</v>
      </c>
      <c r="I2222" s="0" t="s">
        <v>2203</v>
      </c>
      <c r="M2222" s="0" t="s">
        <v>858</v>
      </c>
      <c r="N2222" s="0" t="s">
        <v>1305</v>
      </c>
      <c r="O2222" s="0" t="s">
        <v>1491</v>
      </c>
      <c r="P2222" s="216" t="n">
        <v>3000</v>
      </c>
      <c r="S2222" s="0" t="s">
        <v>1026</v>
      </c>
      <c r="T2222" s="0" t="s">
        <v>784</v>
      </c>
      <c r="U2222" s="218" t="n">
        <v>4.3525</v>
      </c>
      <c r="V2222" s="0" t="s">
        <v>2204</v>
      </c>
      <c r="W2222" s="0" t="s">
        <v>1493</v>
      </c>
      <c r="X2222" s="0" t="s">
        <v>1494</v>
      </c>
      <c r="Y2222" s="0" t="s">
        <v>1310</v>
      </c>
      <c r="Z2222" s="0" t="s">
        <v>571</v>
      </c>
      <c r="AA2222" s="0" t="n">
        <v>808019</v>
      </c>
      <c r="AB2222" s="215" t="n">
        <v>37036.875</v>
      </c>
      <c r="AC2222" s="215" t="n">
        <v>37036.875</v>
      </c>
    </row>
    <row r="2223" customFormat="false" ht="12.75" hidden="false" customHeight="false" outlineLevel="0" collapsed="false">
      <c r="A2223" s="208" t="str">
        <f aca="false">B2223&amp;" "&amp;C2223&amp;" "&amp;D2223</f>
        <v>US Natural Gas Physical</v>
      </c>
      <c r="B2223" s="208" t="str">
        <f aca="false">IF((LEFT(N2223,2)="US"),"US","")</f>
        <v>US</v>
      </c>
      <c r="C2223" s="208" t="str">
        <f aca="false">M2223</f>
        <v>Natural Gas</v>
      </c>
      <c r="D2223" s="208" t="str">
        <f aca="false">IF(ISNUMBER(FIND("Phy",N2223))=TRUE(),"Physical","Financial")</f>
        <v>Physical</v>
      </c>
      <c r="E2223" s="208" t="n">
        <f aca="false">IF(VLOOKUP(S2223,'DD-Lookup'!$J$6:$L$50,3,FALSE())="Monthly",(YEAR(AC2223)-YEAR(AB2223))*12+MONTH(AC2223)-MONTH(AB2223)+1,(AC2223-AB2223+1))</f>
        <v>1</v>
      </c>
      <c r="F2223" s="239" t="n">
        <f aca="false">E2223*SUM(P2223:Q2223)</f>
        <v>5000</v>
      </c>
      <c r="G2223" s="214" t="n">
        <v>1290619</v>
      </c>
      <c r="H2223" s="215" t="n">
        <v>37035.3750347222</v>
      </c>
      <c r="I2223" s="0" t="s">
        <v>1426</v>
      </c>
      <c r="M2223" s="0" t="s">
        <v>858</v>
      </c>
      <c r="N2223" s="0" t="s">
        <v>1305</v>
      </c>
      <c r="O2223" s="0" t="s">
        <v>1397</v>
      </c>
      <c r="P2223" s="216" t="n">
        <v>5000</v>
      </c>
      <c r="S2223" s="0" t="s">
        <v>1026</v>
      </c>
      <c r="T2223" s="0" t="s">
        <v>784</v>
      </c>
      <c r="U2223" s="218" t="n">
        <v>4.015</v>
      </c>
      <c r="V2223" s="0" t="s">
        <v>1427</v>
      </c>
      <c r="W2223" s="0" t="s">
        <v>1361</v>
      </c>
      <c r="X2223" s="0" t="s">
        <v>1362</v>
      </c>
      <c r="Y2223" s="0" t="s">
        <v>1310</v>
      </c>
      <c r="Z2223" s="0" t="s">
        <v>571</v>
      </c>
      <c r="AA2223" s="0" t="n">
        <v>808020</v>
      </c>
      <c r="AB2223" s="215" t="n">
        <v>37036.875</v>
      </c>
      <c r="AC2223" s="215" t="n">
        <v>37036.875</v>
      </c>
    </row>
    <row r="2224" customFormat="false" ht="12.75" hidden="false" customHeight="false" outlineLevel="0" collapsed="false">
      <c r="A2224" s="208" t="str">
        <f aca="false">B2224&amp;" "&amp;C2224&amp;" "&amp;D2224</f>
        <v>US Natural Gas Physical</v>
      </c>
      <c r="B2224" s="208" t="str">
        <f aca="false">IF((LEFT(N2224,2)="US"),"US","")</f>
        <v>US</v>
      </c>
      <c r="C2224" s="208" t="str">
        <f aca="false">M2224</f>
        <v>Natural Gas</v>
      </c>
      <c r="D2224" s="208" t="str">
        <f aca="false">IF(ISNUMBER(FIND("Phy",N2224))=TRUE(),"Physical","Financial")</f>
        <v>Physical</v>
      </c>
      <c r="E2224" s="208" t="n">
        <f aca="false">IF(VLOOKUP(S2224,'DD-Lookup'!$J$6:$L$50,3,FALSE())="Monthly",(YEAR(AC2224)-YEAR(AB2224))*12+MONTH(AC2224)-MONTH(AB2224)+1,(AC2224-AB2224+1))</f>
        <v>1</v>
      </c>
      <c r="F2224" s="239" t="n">
        <f aca="false">E2224*SUM(P2224:Q2224)</f>
        <v>10000</v>
      </c>
      <c r="G2224" s="214" t="n">
        <v>1290620</v>
      </c>
      <c r="H2224" s="215" t="n">
        <v>37035.3750925926</v>
      </c>
      <c r="I2224" s="0" t="s">
        <v>1225</v>
      </c>
      <c r="M2224" s="0" t="s">
        <v>858</v>
      </c>
      <c r="N2224" s="0" t="s">
        <v>1305</v>
      </c>
      <c r="O2224" s="0" t="s">
        <v>1533</v>
      </c>
      <c r="P2224" s="216" t="n">
        <v>10000</v>
      </c>
      <c r="S2224" s="0" t="s">
        <v>1026</v>
      </c>
      <c r="T2224" s="0" t="s">
        <v>784</v>
      </c>
      <c r="U2224" s="218" t="n">
        <v>3.975</v>
      </c>
      <c r="V2224" s="0" t="s">
        <v>1955</v>
      </c>
      <c r="W2224" s="0" t="s">
        <v>1514</v>
      </c>
      <c r="X2224" s="0" t="s">
        <v>1535</v>
      </c>
      <c r="Y2224" s="0" t="s">
        <v>1310</v>
      </c>
      <c r="Z2224" s="0" t="s">
        <v>571</v>
      </c>
      <c r="AA2224" s="0" t="n">
        <v>808021</v>
      </c>
      <c r="AB2224" s="215" t="n">
        <v>37036.875</v>
      </c>
      <c r="AC2224" s="215" t="n">
        <v>37036.875</v>
      </c>
    </row>
    <row r="2225" customFormat="false" ht="12.75" hidden="false" customHeight="false" outlineLevel="0" collapsed="false">
      <c r="A2225" s="208" t="str">
        <f aca="false">B2225&amp;" "&amp;C2225&amp;" "&amp;D2225</f>
        <v>US Natural Gas Physical</v>
      </c>
      <c r="B2225" s="208" t="str">
        <f aca="false">IF((LEFT(N2225,2)="US"),"US","")</f>
        <v>US</v>
      </c>
      <c r="C2225" s="208" t="str">
        <f aca="false">M2225</f>
        <v>Natural Gas</v>
      </c>
      <c r="D2225" s="208" t="str">
        <f aca="false">IF(ISNUMBER(FIND("Phy",N2225))=TRUE(),"Physical","Financial")</f>
        <v>Physical</v>
      </c>
      <c r="E2225" s="208" t="n">
        <f aca="false">IF(VLOOKUP(S2225,'DD-Lookup'!$J$6:$L$50,3,FALSE())="Monthly",(YEAR(AC2225)-YEAR(AB2225))*12+MONTH(AC2225)-MONTH(AB2225)+1,(AC2225-AB2225+1))</f>
        <v>1</v>
      </c>
      <c r="F2225" s="239" t="n">
        <f aca="false">E2225*SUM(P2225:Q2225)</f>
        <v>10000</v>
      </c>
      <c r="G2225" s="214" t="n">
        <v>1290621</v>
      </c>
      <c r="H2225" s="215" t="n">
        <v>37035.3750925926</v>
      </c>
      <c r="I2225" s="0" t="s">
        <v>1073</v>
      </c>
      <c r="M2225" s="0" t="s">
        <v>858</v>
      </c>
      <c r="N2225" s="0" t="s">
        <v>1305</v>
      </c>
      <c r="O2225" s="0" t="s">
        <v>1533</v>
      </c>
      <c r="Q2225" s="216" t="n">
        <v>10000</v>
      </c>
      <c r="S2225" s="0" t="s">
        <v>1026</v>
      </c>
      <c r="T2225" s="0" t="s">
        <v>784</v>
      </c>
      <c r="U2225" s="218" t="n">
        <v>4</v>
      </c>
      <c r="V2225" s="0" t="s">
        <v>2514</v>
      </c>
      <c r="W2225" s="0" t="s">
        <v>1514</v>
      </c>
      <c r="X2225" s="0" t="s">
        <v>1535</v>
      </c>
      <c r="Y2225" s="0" t="s">
        <v>1310</v>
      </c>
      <c r="Z2225" s="0" t="s">
        <v>571</v>
      </c>
      <c r="AA2225" s="0" t="n">
        <v>808022</v>
      </c>
      <c r="AB2225" s="215" t="n">
        <v>37036.875</v>
      </c>
      <c r="AC2225" s="215" t="n">
        <v>37036.875</v>
      </c>
    </row>
    <row r="2226" customFormat="false" ht="12.75" hidden="false" customHeight="false" outlineLevel="0" collapsed="false">
      <c r="A2226" s="208" t="str">
        <f aca="false">B2226&amp;" "&amp;C2226&amp;" "&amp;D2226</f>
        <v>US Natural Gas Physical</v>
      </c>
      <c r="B2226" s="208" t="str">
        <f aca="false">IF((LEFT(N2226,2)="US"),"US","")</f>
        <v>US</v>
      </c>
      <c r="C2226" s="208" t="str">
        <f aca="false">M2226</f>
        <v>Natural Gas</v>
      </c>
      <c r="D2226" s="208" t="str">
        <f aca="false">IF(ISNUMBER(FIND("Phy",N2226))=TRUE(),"Physical","Financial")</f>
        <v>Physical</v>
      </c>
      <c r="E2226" s="208" t="n">
        <f aca="false">IF(VLOOKUP(S2226,'DD-Lookup'!$J$6:$L$50,3,FALSE())="Monthly",(YEAR(AC2226)-YEAR(AB2226))*12+MONTH(AC2226)-MONTH(AB2226)+1,(AC2226-AB2226+1))</f>
        <v>1</v>
      </c>
      <c r="F2226" s="239" t="n">
        <f aca="false">E2226*SUM(P2226:Q2226)</f>
        <v>2657</v>
      </c>
      <c r="G2226" s="214" t="n">
        <v>1290623</v>
      </c>
      <c r="H2226" s="215" t="n">
        <v>37035.3751273148</v>
      </c>
      <c r="I2226" s="0" t="s">
        <v>2360</v>
      </c>
      <c r="M2226" s="0" t="s">
        <v>858</v>
      </c>
      <c r="N2226" s="0" t="s">
        <v>1305</v>
      </c>
      <c r="O2226" s="0" t="s">
        <v>1498</v>
      </c>
      <c r="P2226" s="216" t="n">
        <v>2657</v>
      </c>
      <c r="S2226" s="0" t="s">
        <v>1026</v>
      </c>
      <c r="T2226" s="0" t="s">
        <v>784</v>
      </c>
      <c r="U2226" s="218" t="n">
        <v>4.465</v>
      </c>
      <c r="V2226" s="0" t="s">
        <v>2515</v>
      </c>
      <c r="W2226" s="0" t="s">
        <v>1388</v>
      </c>
      <c r="X2226" s="0" t="s">
        <v>1389</v>
      </c>
      <c r="Y2226" s="0" t="s">
        <v>1310</v>
      </c>
      <c r="Z2226" s="0" t="s">
        <v>571</v>
      </c>
      <c r="AA2226" s="0" t="n">
        <v>808023</v>
      </c>
      <c r="AB2226" s="215" t="n">
        <v>37036.875</v>
      </c>
      <c r="AC2226" s="215" t="n">
        <v>37036.875</v>
      </c>
    </row>
    <row r="2227" customFormat="false" ht="12.75" hidden="false" customHeight="false" outlineLevel="0" collapsed="false">
      <c r="A2227" s="208" t="str">
        <f aca="false">B2227&amp;" "&amp;C2227&amp;" "&amp;D2227</f>
        <v>US Natural Gas Physical</v>
      </c>
      <c r="B2227" s="208" t="str">
        <f aca="false">IF((LEFT(N2227,2)="US"),"US","")</f>
        <v>US</v>
      </c>
      <c r="C2227" s="208" t="str">
        <f aca="false">M2227</f>
        <v>Natural Gas</v>
      </c>
      <c r="D2227" s="208" t="str">
        <f aca="false">IF(ISNUMBER(FIND("Phy",N2227))=TRUE(),"Physical","Financial")</f>
        <v>Physical</v>
      </c>
      <c r="E2227" s="208" t="n">
        <f aca="false">IF(VLOOKUP(S2227,'DD-Lookup'!$J$6:$L$50,3,FALSE())="Monthly",(YEAR(AC2227)-YEAR(AB2227))*12+MONTH(AC2227)-MONTH(AB2227)+1,(AC2227-AB2227+1))</f>
        <v>1</v>
      </c>
      <c r="F2227" s="239" t="n">
        <f aca="false">E2227*SUM(P2227:Q2227)</f>
        <v>25000</v>
      </c>
      <c r="G2227" s="214" t="n">
        <v>1290622</v>
      </c>
      <c r="H2227" s="215" t="n">
        <v>37035.3751273148</v>
      </c>
      <c r="I2227" s="0" t="s">
        <v>1930</v>
      </c>
      <c r="M2227" s="0" t="s">
        <v>858</v>
      </c>
      <c r="N2227" s="0" t="s">
        <v>1305</v>
      </c>
      <c r="O2227" s="0" t="s">
        <v>1432</v>
      </c>
      <c r="P2227" s="216" t="n">
        <v>25000</v>
      </c>
      <c r="S2227" s="0" t="s">
        <v>1026</v>
      </c>
      <c r="T2227" s="0" t="s">
        <v>784</v>
      </c>
      <c r="U2227" s="218" t="n">
        <v>4.13</v>
      </c>
      <c r="V2227" s="0" t="s">
        <v>1931</v>
      </c>
      <c r="W2227" s="0" t="s">
        <v>1434</v>
      </c>
      <c r="X2227" s="0" t="s">
        <v>1435</v>
      </c>
      <c r="Y2227" s="0" t="s">
        <v>1310</v>
      </c>
      <c r="Z2227" s="0" t="s">
        <v>571</v>
      </c>
      <c r="AA2227" s="0" t="n">
        <v>808024</v>
      </c>
      <c r="AB2227" s="215" t="n">
        <v>37036.875</v>
      </c>
      <c r="AC2227" s="215" t="n">
        <v>37036.875</v>
      </c>
    </row>
    <row r="2228" customFormat="false" ht="12.75" hidden="false" customHeight="false" outlineLevel="0" collapsed="false">
      <c r="A2228" s="208" t="str">
        <f aca="false">B2228&amp;" "&amp;C2228&amp;" "&amp;D2228</f>
        <v>US Natural Gas Physical</v>
      </c>
      <c r="B2228" s="208" t="str">
        <f aca="false">IF((LEFT(N2228,2)="US"),"US","")</f>
        <v>US</v>
      </c>
      <c r="C2228" s="208" t="str">
        <f aca="false">M2228</f>
        <v>Natural Gas</v>
      </c>
      <c r="D2228" s="208" t="str">
        <f aca="false">IF(ISNUMBER(FIND("Phy",N2228))=TRUE(),"Physical","Financial")</f>
        <v>Physical</v>
      </c>
      <c r="E2228" s="208" t="n">
        <f aca="false">IF(VLOOKUP(S2228,'DD-Lookup'!$J$6:$L$50,3,FALSE())="Monthly",(YEAR(AC2228)-YEAR(AB2228))*12+MONTH(AC2228)-MONTH(AB2228)+1,(AC2228-AB2228+1))</f>
        <v>1</v>
      </c>
      <c r="F2228" s="239" t="n">
        <f aca="false">E2228*SUM(P2228:Q2228)</f>
        <v>10000</v>
      </c>
      <c r="G2228" s="214" t="n">
        <v>1290624</v>
      </c>
      <c r="H2228" s="215" t="n">
        <v>37035.375150463</v>
      </c>
      <c r="I2228" s="0" t="s">
        <v>1225</v>
      </c>
      <c r="M2228" s="0" t="s">
        <v>858</v>
      </c>
      <c r="N2228" s="0" t="s">
        <v>1305</v>
      </c>
      <c r="O2228" s="0" t="s">
        <v>1533</v>
      </c>
      <c r="P2228" s="216" t="n">
        <v>10000</v>
      </c>
      <c r="S2228" s="0" t="s">
        <v>1026</v>
      </c>
      <c r="T2228" s="0" t="s">
        <v>784</v>
      </c>
      <c r="U2228" s="218" t="n">
        <v>3.975</v>
      </c>
      <c r="V2228" s="0" t="s">
        <v>1955</v>
      </c>
      <c r="W2228" s="0" t="s">
        <v>1514</v>
      </c>
      <c r="X2228" s="0" t="s">
        <v>1535</v>
      </c>
      <c r="Y2228" s="0" t="s">
        <v>1310</v>
      </c>
      <c r="Z2228" s="0" t="s">
        <v>571</v>
      </c>
      <c r="AA2228" s="0" t="n">
        <v>808025</v>
      </c>
      <c r="AB2228" s="215" t="n">
        <v>37036.875</v>
      </c>
      <c r="AC2228" s="215" t="n">
        <v>37036.875</v>
      </c>
    </row>
    <row r="2229" customFormat="false" ht="12.75" hidden="false" customHeight="false" outlineLevel="0" collapsed="false">
      <c r="A2229" s="208" t="str">
        <f aca="false">B2229&amp;" "&amp;C2229&amp;" "&amp;D2229</f>
        <v>US Natural Gas Physical</v>
      </c>
      <c r="B2229" s="208" t="str">
        <f aca="false">IF((LEFT(N2229,2)="US"),"US","")</f>
        <v>US</v>
      </c>
      <c r="C2229" s="208" t="str">
        <f aca="false">M2229</f>
        <v>Natural Gas</v>
      </c>
      <c r="D2229" s="208" t="str">
        <f aca="false">IF(ISNUMBER(FIND("Phy",N2229))=TRUE(),"Physical","Financial")</f>
        <v>Physical</v>
      </c>
      <c r="E2229" s="208" t="n">
        <f aca="false">IF(VLOOKUP(S2229,'DD-Lookup'!$J$6:$L$50,3,FALSE())="Monthly",(YEAR(AC2229)-YEAR(AB2229))*12+MONTH(AC2229)-MONTH(AB2229)+1,(AC2229-AB2229+1))</f>
        <v>1</v>
      </c>
      <c r="F2229" s="239" t="n">
        <f aca="false">E2229*SUM(P2229:Q2229)</f>
        <v>10000</v>
      </c>
      <c r="G2229" s="214" t="n">
        <v>1290625</v>
      </c>
      <c r="H2229" s="215" t="n">
        <v>37035.375162037</v>
      </c>
      <c r="I2229" s="0" t="s">
        <v>1399</v>
      </c>
      <c r="M2229" s="0" t="s">
        <v>858</v>
      </c>
      <c r="N2229" s="0" t="s">
        <v>1305</v>
      </c>
      <c r="O2229" s="0" t="s">
        <v>1432</v>
      </c>
      <c r="Q2229" s="216" t="n">
        <v>10000</v>
      </c>
      <c r="S2229" s="0" t="s">
        <v>1026</v>
      </c>
      <c r="T2229" s="0" t="s">
        <v>784</v>
      </c>
      <c r="U2229" s="218" t="n">
        <v>4.135</v>
      </c>
      <c r="V2229" s="0" t="s">
        <v>1441</v>
      </c>
      <c r="W2229" s="0" t="s">
        <v>1434</v>
      </c>
      <c r="X2229" s="0" t="s">
        <v>1435</v>
      </c>
      <c r="Y2229" s="0" t="s">
        <v>1310</v>
      </c>
      <c r="Z2229" s="0" t="s">
        <v>571</v>
      </c>
      <c r="AA2229" s="0" t="n">
        <v>808026</v>
      </c>
      <c r="AB2229" s="215" t="n">
        <v>37036.875</v>
      </c>
      <c r="AC2229" s="215" t="n">
        <v>37036.875</v>
      </c>
    </row>
    <row r="2230" customFormat="false" ht="12.75" hidden="false" customHeight="false" outlineLevel="0" collapsed="false">
      <c r="A2230" s="208" t="str">
        <f aca="false">B2230&amp;" "&amp;C2230&amp;" "&amp;D2230</f>
        <v>US Crude Financial</v>
      </c>
      <c r="B2230" s="208" t="str">
        <f aca="false">IF((LEFT(N2230,2)="US"),"US","")</f>
        <v>US</v>
      </c>
      <c r="C2230" s="208" t="str">
        <f aca="false">M2230</f>
        <v>Crude</v>
      </c>
      <c r="D2230" s="208" t="str">
        <f aca="false">IF(ISNUMBER(FIND("Phy",N2230))=TRUE(),"Physical","Financial")</f>
        <v>Financial</v>
      </c>
      <c r="E2230" s="208" t="n">
        <f aca="false">IF(VLOOKUP(S2230,'DD-Lookup'!$J$6:$L$50,3,FALSE())="Monthly",(YEAR(AC2230)-YEAR(AB2230))*12+MONTH(AC2230)-MONTH(AB2230)+1,(AC2230-AB2230+1))</f>
        <v>1</v>
      </c>
      <c r="F2230" s="239" t="n">
        <f aca="false">E2230*SUM(P2230:Q2230)</f>
        <v>50000</v>
      </c>
      <c r="G2230" s="214" t="n">
        <v>1290626</v>
      </c>
      <c r="H2230" s="215" t="n">
        <v>37035.3751736111</v>
      </c>
      <c r="I2230" s="0" t="s">
        <v>796</v>
      </c>
      <c r="M2230" s="0" t="s">
        <v>97</v>
      </c>
      <c r="N2230" s="0" t="s">
        <v>841</v>
      </c>
      <c r="O2230" s="0" t="s">
        <v>842</v>
      </c>
      <c r="P2230" s="216" t="n">
        <v>50000</v>
      </c>
      <c r="S2230" s="0" t="s">
        <v>843</v>
      </c>
      <c r="T2230" s="0" t="s">
        <v>784</v>
      </c>
      <c r="U2230" s="218" t="n">
        <v>29.54</v>
      </c>
      <c r="V2230" s="0" t="s">
        <v>2516</v>
      </c>
      <c r="W2230" s="0" t="s">
        <v>845</v>
      </c>
      <c r="X2230" s="0" t="s">
        <v>846</v>
      </c>
      <c r="Y2230" s="0" t="s">
        <v>847</v>
      </c>
      <c r="Z2230" s="0" t="s">
        <v>571</v>
      </c>
      <c r="AA2230" s="0" t="n">
        <v>106928</v>
      </c>
      <c r="AB2230" s="215" t="n">
        <v>37073</v>
      </c>
      <c r="AC2230" s="215" t="n">
        <v>37103</v>
      </c>
    </row>
    <row r="2231" customFormat="false" ht="12.75" hidden="false" customHeight="false" outlineLevel="0" collapsed="false">
      <c r="A2231" s="208" t="str">
        <f aca="false">B2231&amp;" "&amp;C2231&amp;" "&amp;D2231</f>
        <v> Metals Financial</v>
      </c>
      <c r="B2231" s="208" t="str">
        <f aca="false">IF((LEFT(N2231,2)="US"),"US","")</f>
        <v/>
      </c>
      <c r="C2231" s="208" t="str">
        <f aca="false">M2231</f>
        <v>Metals</v>
      </c>
      <c r="D2231" s="208" t="str">
        <f aca="false">IF(ISNUMBER(FIND("Phy",N2231))=TRUE(),"Physical","Financial")</f>
        <v>Financial</v>
      </c>
      <c r="E2231" s="208" t="n">
        <f aca="false">IF(VLOOKUP(S2231,'DD-Lookup'!$J$6:$L$50,3,FALSE())="Monthly",(YEAR(AC2231)-YEAR(AB2231))*12+MONTH(AC2231)-MONTH(AB2231)+1,(AC2231-AB2231+1))</f>
        <v>1</v>
      </c>
      <c r="F2231" s="239" t="n">
        <f aca="false">E2231*SUM(P2231:Q2231)</f>
        <v>20</v>
      </c>
      <c r="G2231" s="214" t="n">
        <v>1290627</v>
      </c>
      <c r="H2231" s="215" t="n">
        <v>37035.3751967593</v>
      </c>
      <c r="I2231" s="0" t="s">
        <v>1856</v>
      </c>
      <c r="M2231" s="0" t="s">
        <v>780</v>
      </c>
      <c r="N2231" s="0" t="s">
        <v>804</v>
      </c>
      <c r="O2231" s="0" t="s">
        <v>805</v>
      </c>
      <c r="P2231" s="216" t="n">
        <v>20</v>
      </c>
      <c r="S2231" s="0" t="s">
        <v>783</v>
      </c>
      <c r="T2231" s="0" t="s">
        <v>784</v>
      </c>
      <c r="U2231" s="218" t="n">
        <v>1744</v>
      </c>
      <c r="V2231" s="0" t="s">
        <v>1857</v>
      </c>
      <c r="W2231" s="0" t="s">
        <v>803</v>
      </c>
      <c r="X2231" s="0" t="s">
        <v>787</v>
      </c>
      <c r="Y2231" s="0" t="s">
        <v>788</v>
      </c>
      <c r="Z2231" s="0" t="s">
        <v>789</v>
      </c>
      <c r="AA2231" s="0" t="n">
        <v>2150724</v>
      </c>
    </row>
    <row r="2232" customFormat="false" ht="12.75" hidden="false" customHeight="false" outlineLevel="0" collapsed="false">
      <c r="A2232" s="208" t="str">
        <f aca="false">B2232&amp;" "&amp;C2232&amp;" "&amp;D2232</f>
        <v>US Natural Gas Financial</v>
      </c>
      <c r="B2232" s="208" t="str">
        <f aca="false">IF((LEFT(N2232,2)="US"),"US","")</f>
        <v>US</v>
      </c>
      <c r="C2232" s="208" t="str">
        <f aca="false">M2232</f>
        <v>Natural Gas</v>
      </c>
      <c r="D2232" s="208" t="str">
        <f aca="false">IF(ISNUMBER(FIND("Phy",N2232))=TRUE(),"Physical","Financial")</f>
        <v>Financial</v>
      </c>
      <c r="E2232" s="208" t="n">
        <f aca="false">IF(VLOOKUP(S2232,'DD-Lookup'!$J$6:$L$50,3,FALSE())="Monthly",(YEAR(AC2232)-YEAR(AB2232))*12+MONTH(AC2232)-MONTH(AB2232)+1,(AC2232-AB2232+1))</f>
        <v>7</v>
      </c>
      <c r="F2232" s="239" t="n">
        <f aca="false">E2232*SUM(P2232:Q2232)</f>
        <v>385000</v>
      </c>
      <c r="G2232" s="214" t="n">
        <v>1290630</v>
      </c>
      <c r="H2232" s="215" t="n">
        <v>37035.3752430556</v>
      </c>
      <c r="I2232" s="0" t="s">
        <v>1023</v>
      </c>
      <c r="M2232" s="0" t="s">
        <v>858</v>
      </c>
      <c r="N2232" s="0" t="s">
        <v>1024</v>
      </c>
      <c r="O2232" s="0" t="s">
        <v>2517</v>
      </c>
      <c r="P2232" s="216" t="n">
        <v>55000</v>
      </c>
      <c r="S2232" s="0" t="s">
        <v>1026</v>
      </c>
      <c r="T2232" s="0" t="s">
        <v>784</v>
      </c>
      <c r="U2232" s="218" t="n">
        <v>4.13</v>
      </c>
      <c r="V2232" s="0" t="s">
        <v>2507</v>
      </c>
      <c r="W2232" s="0" t="s">
        <v>1851</v>
      </c>
      <c r="X2232" s="0" t="s">
        <v>1852</v>
      </c>
      <c r="Y2232" s="0" t="s">
        <v>838</v>
      </c>
      <c r="Z2232" s="0" t="s">
        <v>571</v>
      </c>
      <c r="AA2232" s="0" t="s">
        <v>2518</v>
      </c>
      <c r="AB2232" s="215" t="n">
        <v>37036.875</v>
      </c>
      <c r="AC2232" s="215" t="n">
        <v>37042.875</v>
      </c>
    </row>
    <row r="2233" customFormat="false" ht="12.75" hidden="false" customHeight="false" outlineLevel="0" collapsed="false">
      <c r="A2233" s="208" t="str">
        <f aca="false">B2233&amp;" "&amp;C2233&amp;" "&amp;D2233</f>
        <v> Natural Gas Physical</v>
      </c>
      <c r="B2233" s="208" t="str">
        <f aca="false">IF((LEFT(N2233,2)="US"),"US","")</f>
        <v/>
      </c>
      <c r="C2233" s="208" t="str">
        <f aca="false">M2233</f>
        <v>Natural Gas</v>
      </c>
      <c r="D2233" s="208" t="str">
        <f aca="false">IF(ISNUMBER(FIND("Phy",N2233))=TRUE(),"Physical","Financial")</f>
        <v>Physical</v>
      </c>
      <c r="E2233" s="208" t="n">
        <f aca="false">IF(VLOOKUP(S2233,'DD-Lookup'!$J$6:$L$50,3,FALSE())="Monthly",(YEAR(AC2233)-YEAR(AB2233))*12+MONTH(AC2233)-MONTH(AB2233)+1,(AC2233-AB2233+1))</f>
        <v>30</v>
      </c>
      <c r="F2233" s="239" t="n">
        <f aca="false">E2233*SUM(P2233:Q2233)</f>
        <v>150000</v>
      </c>
      <c r="G2233" s="214" t="n">
        <v>1290629</v>
      </c>
      <c r="H2233" s="215" t="n">
        <v>37035.3752430556</v>
      </c>
      <c r="I2233" s="0" t="s">
        <v>2285</v>
      </c>
      <c r="M2233" s="0" t="s">
        <v>858</v>
      </c>
      <c r="N2233" s="0" t="s">
        <v>2171</v>
      </c>
      <c r="O2233" s="0" t="s">
        <v>2172</v>
      </c>
      <c r="P2233" s="216" t="n">
        <v>5000</v>
      </c>
      <c r="S2233" s="0" t="s">
        <v>279</v>
      </c>
      <c r="T2233" s="0" t="s">
        <v>2173</v>
      </c>
      <c r="U2233" s="218" t="n">
        <v>5.645</v>
      </c>
      <c r="V2233" s="0" t="s">
        <v>2519</v>
      </c>
      <c r="W2233" s="0" t="s">
        <v>2175</v>
      </c>
      <c r="X2233" s="0" t="s">
        <v>2176</v>
      </c>
      <c r="Y2233" s="0" t="s">
        <v>1310</v>
      </c>
      <c r="Z2233" s="0" t="s">
        <v>628</v>
      </c>
      <c r="AA2233" s="0" t="n">
        <v>808028</v>
      </c>
      <c r="AB2233" s="215" t="n">
        <v>37043.875</v>
      </c>
      <c r="AC2233" s="215" t="n">
        <v>37072.875</v>
      </c>
    </row>
    <row r="2234" customFormat="false" ht="12.75" hidden="false" customHeight="false" outlineLevel="0" collapsed="false">
      <c r="A2234" s="208" t="str">
        <f aca="false">B2234&amp;" "&amp;C2234&amp;" "&amp;D2234</f>
        <v>US Natural Gas Physical</v>
      </c>
      <c r="B2234" s="208" t="str">
        <f aca="false">IF((LEFT(N2234,2)="US"),"US","")</f>
        <v>US</v>
      </c>
      <c r="C2234" s="208" t="str">
        <f aca="false">M2234</f>
        <v>Natural Gas</v>
      </c>
      <c r="D2234" s="208" t="str">
        <f aca="false">IF(ISNUMBER(FIND("Phy",N2234))=TRUE(),"Physical","Financial")</f>
        <v>Physical</v>
      </c>
      <c r="E2234" s="208" t="n">
        <f aca="false">IF(VLOOKUP(S2234,'DD-Lookup'!$J$6:$L$50,3,FALSE())="Monthly",(YEAR(AC2234)-YEAR(AB2234))*12+MONTH(AC2234)-MONTH(AB2234)+1,(AC2234-AB2234+1))</f>
        <v>1</v>
      </c>
      <c r="F2234" s="239" t="n">
        <f aca="false">E2234*SUM(P2234:Q2234)</f>
        <v>6000</v>
      </c>
      <c r="G2234" s="214" t="n">
        <v>1290631</v>
      </c>
      <c r="H2234" s="215" t="n">
        <v>37035.3752662037</v>
      </c>
      <c r="I2234" s="0" t="s">
        <v>1461</v>
      </c>
      <c r="M2234" s="0" t="s">
        <v>858</v>
      </c>
      <c r="N2234" s="0" t="s">
        <v>1501</v>
      </c>
      <c r="O2234" s="0" t="s">
        <v>2520</v>
      </c>
      <c r="P2234" s="216" t="n">
        <v>6000</v>
      </c>
      <c r="S2234" s="0" t="s">
        <v>1026</v>
      </c>
      <c r="T2234" s="0" t="s">
        <v>784</v>
      </c>
      <c r="U2234" s="218" t="n">
        <v>-0.005</v>
      </c>
      <c r="V2234" s="0" t="s">
        <v>2483</v>
      </c>
      <c r="W2234" s="0" t="s">
        <v>1493</v>
      </c>
      <c r="X2234" s="0" t="s">
        <v>1494</v>
      </c>
      <c r="Y2234" s="0" t="s">
        <v>1310</v>
      </c>
      <c r="Z2234" s="0" t="s">
        <v>571</v>
      </c>
      <c r="AA2234" s="0" t="n">
        <v>808029</v>
      </c>
      <c r="AB2234" s="215" t="n">
        <v>37036.875</v>
      </c>
      <c r="AC2234" s="215" t="n">
        <v>37036.875</v>
      </c>
    </row>
    <row r="2235" customFormat="false" ht="12.75" hidden="false" customHeight="false" outlineLevel="0" collapsed="false">
      <c r="A2235" s="208" t="str">
        <f aca="false">B2235&amp;" "&amp;C2235&amp;" "&amp;D2235</f>
        <v> Natural Gas Physical</v>
      </c>
      <c r="B2235" s="208" t="str">
        <f aca="false">IF((LEFT(N2235,2)="US"),"US","")</f>
        <v/>
      </c>
      <c r="C2235" s="208" t="str">
        <f aca="false">M2235</f>
        <v>Natural Gas</v>
      </c>
      <c r="D2235" s="208" t="str">
        <f aca="false">IF(ISNUMBER(FIND("Phy",N2235))=TRUE(),"Physical","Financial")</f>
        <v>Physical</v>
      </c>
      <c r="E2235" s="208" t="n">
        <f aca="false">IF(VLOOKUP(S2235,'DD-Lookup'!$J$6:$L$50,3,FALSE())="Monthly",(YEAR(AC2235)-YEAR(AB2235))*12+MONTH(AC2235)-MONTH(AB2235)+1,(AC2235-AB2235+1))</f>
        <v>1</v>
      </c>
      <c r="F2235" s="239" t="n">
        <f aca="false">E2235*SUM(P2235:Q2235)</f>
        <v>5000</v>
      </c>
      <c r="G2235" s="214" t="n">
        <v>1290632</v>
      </c>
      <c r="H2235" s="215" t="n">
        <v>37035.3753009259</v>
      </c>
      <c r="I2235" s="0" t="s">
        <v>1583</v>
      </c>
      <c r="M2235" s="0" t="s">
        <v>858</v>
      </c>
      <c r="N2235" s="0" t="s">
        <v>2171</v>
      </c>
      <c r="O2235" s="0" t="s">
        <v>2316</v>
      </c>
      <c r="P2235" s="216" t="n">
        <v>5000</v>
      </c>
      <c r="S2235" s="0" t="s">
        <v>1026</v>
      </c>
      <c r="T2235" s="0" t="s">
        <v>784</v>
      </c>
      <c r="U2235" s="218" t="n">
        <v>3.925</v>
      </c>
      <c r="V2235" s="0" t="s">
        <v>2521</v>
      </c>
      <c r="W2235" s="0" t="s">
        <v>2318</v>
      </c>
      <c r="X2235" s="0" t="s">
        <v>2319</v>
      </c>
      <c r="Y2235" s="0" t="s">
        <v>1310</v>
      </c>
      <c r="Z2235" s="0" t="s">
        <v>628</v>
      </c>
      <c r="AA2235" s="0" t="n">
        <v>808031</v>
      </c>
      <c r="AB2235" s="215" t="n">
        <v>37036.875</v>
      </c>
      <c r="AC2235" s="215" t="n">
        <v>37036.875</v>
      </c>
    </row>
    <row r="2236" customFormat="false" ht="12.75" hidden="false" customHeight="false" outlineLevel="0" collapsed="false">
      <c r="A2236" s="208" t="str">
        <f aca="false">B2236&amp;" "&amp;C2236&amp;" "&amp;D2236</f>
        <v>US Natural Gas Financial</v>
      </c>
      <c r="B2236" s="208" t="str">
        <f aca="false">IF((LEFT(N2236,2)="US"),"US","")</f>
        <v>US</v>
      </c>
      <c r="C2236" s="208" t="str">
        <f aca="false">M2236</f>
        <v>Natural Gas</v>
      </c>
      <c r="D2236" s="208" t="str">
        <f aca="false">IF(ISNUMBER(FIND("Phy",N2236))=TRUE(),"Physical","Financial")</f>
        <v>Financial</v>
      </c>
      <c r="E2236" s="208" t="n">
        <f aca="false">IF(VLOOKUP(S2236,'DD-Lookup'!$J$6:$L$50,3,FALSE())="Monthly",(YEAR(AC2236)-YEAR(AB2236))*12+MONTH(AC2236)-MONTH(AB2236)+1,(AC2236-AB2236+1))</f>
        <v>151</v>
      </c>
      <c r="F2236" s="239" t="n">
        <f aca="false">E2236*SUM(P2236:Q2236)</f>
        <v>377500</v>
      </c>
      <c r="G2236" s="214" t="n">
        <v>1290633</v>
      </c>
      <c r="H2236" s="215" t="n">
        <v>37035.3753240741</v>
      </c>
      <c r="I2236" s="0" t="s">
        <v>1874</v>
      </c>
      <c r="M2236" s="0" t="s">
        <v>858</v>
      </c>
      <c r="N2236" s="0" t="s">
        <v>1024</v>
      </c>
      <c r="O2236" s="0" t="s">
        <v>1289</v>
      </c>
      <c r="P2236" s="216" t="n">
        <v>2500</v>
      </c>
      <c r="S2236" s="0" t="s">
        <v>1026</v>
      </c>
      <c r="T2236" s="0" t="s">
        <v>784</v>
      </c>
      <c r="U2236" s="218" t="n">
        <v>4.665</v>
      </c>
      <c r="V2236" s="0" t="s">
        <v>1875</v>
      </c>
      <c r="W2236" s="0" t="s">
        <v>1028</v>
      </c>
      <c r="X2236" s="0" t="s">
        <v>1029</v>
      </c>
      <c r="Y2236" s="0" t="s">
        <v>838</v>
      </c>
      <c r="Z2236" s="0" t="s">
        <v>571</v>
      </c>
      <c r="AA2236" s="0" t="s">
        <v>2522</v>
      </c>
      <c r="AB2236" s="215" t="n">
        <v>37196</v>
      </c>
      <c r="AC2236" s="215" t="n">
        <v>37346</v>
      </c>
    </row>
    <row r="2237" customFormat="false" ht="12.75" hidden="false" customHeight="false" outlineLevel="0" collapsed="false">
      <c r="A2237" s="208" t="str">
        <f aca="false">B2237&amp;" "&amp;C2237&amp;" "&amp;D2237</f>
        <v>US Natural Gas Financial</v>
      </c>
      <c r="B2237" s="208" t="str">
        <f aca="false">IF((LEFT(N2237,2)="US"),"US","")</f>
        <v>US</v>
      </c>
      <c r="C2237" s="208" t="str">
        <f aca="false">M2237</f>
        <v>Natural Gas</v>
      </c>
      <c r="D2237" s="208" t="str">
        <f aca="false">IF(ISNUMBER(FIND("Phy",N2237))=TRUE(),"Physical","Financial")</f>
        <v>Financial</v>
      </c>
      <c r="E2237" s="208" t="n">
        <f aca="false">IF(VLOOKUP(S2237,'DD-Lookup'!$J$6:$L$50,3,FALSE())="Monthly",(YEAR(AC2237)-YEAR(AB2237))*12+MONTH(AC2237)-MONTH(AB2237)+1,(AC2237-AB2237+1))</f>
        <v>30</v>
      </c>
      <c r="F2237" s="239" t="n">
        <f aca="false">E2237*SUM(P2237:Q2237)</f>
        <v>300000</v>
      </c>
      <c r="G2237" s="214" t="n">
        <v>1290634</v>
      </c>
      <c r="H2237" s="215" t="n">
        <v>37035.3753472222</v>
      </c>
      <c r="I2237" s="0" t="s">
        <v>1278</v>
      </c>
      <c r="M2237" s="0" t="s">
        <v>858</v>
      </c>
      <c r="N2237" s="0" t="s">
        <v>1024</v>
      </c>
      <c r="O2237" s="0" t="s">
        <v>1025</v>
      </c>
      <c r="P2237" s="216" t="n">
        <v>10000</v>
      </c>
      <c r="S2237" s="0" t="s">
        <v>1026</v>
      </c>
      <c r="T2237" s="0" t="s">
        <v>784</v>
      </c>
      <c r="U2237" s="218" t="n">
        <v>4.17</v>
      </c>
      <c r="V2237" s="0" t="s">
        <v>1279</v>
      </c>
      <c r="W2237" s="0" t="s">
        <v>1028</v>
      </c>
      <c r="X2237" s="0" t="s">
        <v>1029</v>
      </c>
      <c r="Y2237" s="0" t="s">
        <v>838</v>
      </c>
      <c r="Z2237" s="0" t="s">
        <v>571</v>
      </c>
      <c r="AA2237" s="0" t="s">
        <v>2523</v>
      </c>
      <c r="AB2237" s="215" t="n">
        <v>37043.875</v>
      </c>
      <c r="AC2237" s="215" t="n">
        <v>37072.875</v>
      </c>
    </row>
    <row r="2238" customFormat="false" ht="12.75" hidden="false" customHeight="false" outlineLevel="0" collapsed="false">
      <c r="A2238" s="208" t="str">
        <f aca="false">B2238&amp;" "&amp;C2238&amp;" "&amp;D2238</f>
        <v> Natural Gas Physical</v>
      </c>
      <c r="B2238" s="208" t="str">
        <f aca="false">IF((LEFT(N2238,2)="US"),"US","")</f>
        <v/>
      </c>
      <c r="C2238" s="208" t="str">
        <f aca="false">M2238</f>
        <v>Natural Gas</v>
      </c>
      <c r="D2238" s="208" t="str">
        <f aca="false">IF(ISNUMBER(FIND("Phy",N2238))=TRUE(),"Physical","Financial")</f>
        <v>Physical</v>
      </c>
      <c r="E2238" s="208" t="n">
        <f aca="false">IF(VLOOKUP(S2238,'DD-Lookup'!$J$6:$L$50,3,FALSE())="Monthly",(YEAR(AC2238)-YEAR(AB2238))*12+MONTH(AC2238)-MONTH(AB2238)+1,(AC2238-AB2238+1))</f>
        <v>1</v>
      </c>
      <c r="F2238" s="239" t="n">
        <f aca="false">E2238*SUM(P2238:Q2238)</f>
        <v>10000</v>
      </c>
      <c r="G2238" s="214" t="n">
        <v>1290636</v>
      </c>
      <c r="H2238" s="215" t="n">
        <v>37035.3753587963</v>
      </c>
      <c r="I2238" s="0" t="s">
        <v>2040</v>
      </c>
      <c r="M2238" s="0" t="s">
        <v>858</v>
      </c>
      <c r="N2238" s="0" t="s">
        <v>2171</v>
      </c>
      <c r="O2238" s="0" t="s">
        <v>2223</v>
      </c>
      <c r="P2238" s="216" t="n">
        <v>10000</v>
      </c>
      <c r="S2238" s="0" t="s">
        <v>279</v>
      </c>
      <c r="T2238" s="0" t="s">
        <v>2173</v>
      </c>
      <c r="U2238" s="218" t="n">
        <v>5.665</v>
      </c>
      <c r="V2238" s="0" t="s">
        <v>2224</v>
      </c>
      <c r="W2238" s="0" t="s">
        <v>2225</v>
      </c>
      <c r="X2238" s="0" t="s">
        <v>2176</v>
      </c>
      <c r="Y2238" s="0" t="s">
        <v>1310</v>
      </c>
      <c r="Z2238" s="0" t="s">
        <v>628</v>
      </c>
      <c r="AA2238" s="0" t="n">
        <v>808033</v>
      </c>
      <c r="AB2238" s="215" t="n">
        <v>37035.875</v>
      </c>
      <c r="AC2238" s="215" t="n">
        <v>37035.875</v>
      </c>
    </row>
    <row r="2239" customFormat="false" ht="12.75" hidden="false" customHeight="false" outlineLevel="0" collapsed="false">
      <c r="A2239" s="208" t="str">
        <f aca="false">B2239&amp;" "&amp;C2239&amp;" "&amp;D2239</f>
        <v>US Natural Gas Physical</v>
      </c>
      <c r="B2239" s="208" t="str">
        <f aca="false">IF((LEFT(N2239,2)="US"),"US","")</f>
        <v>US</v>
      </c>
      <c r="C2239" s="208" t="str">
        <f aca="false">M2239</f>
        <v>Natural Gas</v>
      </c>
      <c r="D2239" s="208" t="str">
        <f aca="false">IF(ISNUMBER(FIND("Phy",N2239))=TRUE(),"Physical","Financial")</f>
        <v>Physical</v>
      </c>
      <c r="E2239" s="208" t="n">
        <f aca="false">IF(VLOOKUP(S2239,'DD-Lookup'!$J$6:$L$50,3,FALSE())="Monthly",(YEAR(AC2239)-YEAR(AB2239))*12+MONTH(AC2239)-MONTH(AB2239)+1,(AC2239-AB2239+1))</f>
        <v>1</v>
      </c>
      <c r="F2239" s="239" t="n">
        <f aca="false">E2239*SUM(P2239:Q2239)</f>
        <v>10000</v>
      </c>
      <c r="G2239" s="214" t="n">
        <v>1290635</v>
      </c>
      <c r="H2239" s="215" t="n">
        <v>37035.3753587963</v>
      </c>
      <c r="I2239" s="0" t="s">
        <v>1750</v>
      </c>
      <c r="M2239" s="0" t="s">
        <v>858</v>
      </c>
      <c r="N2239" s="0" t="s">
        <v>1305</v>
      </c>
      <c r="O2239" s="0" t="s">
        <v>1703</v>
      </c>
      <c r="P2239" s="216" t="n">
        <v>10000</v>
      </c>
      <c r="S2239" s="0" t="s">
        <v>1026</v>
      </c>
      <c r="T2239" s="0" t="s">
        <v>784</v>
      </c>
      <c r="U2239" s="218" t="n">
        <v>4.07</v>
      </c>
      <c r="V2239" s="0" t="s">
        <v>1751</v>
      </c>
      <c r="W2239" s="0" t="s">
        <v>1667</v>
      </c>
      <c r="X2239" s="0" t="s">
        <v>1639</v>
      </c>
      <c r="Y2239" s="0" t="s">
        <v>1310</v>
      </c>
      <c r="Z2239" s="0" t="s">
        <v>571</v>
      </c>
      <c r="AA2239" s="0" t="n">
        <v>808032</v>
      </c>
      <c r="AB2239" s="215" t="n">
        <v>37036.875</v>
      </c>
      <c r="AC2239" s="215" t="n">
        <v>37036.875</v>
      </c>
    </row>
    <row r="2240" customFormat="false" ht="12.75" hidden="false" customHeight="false" outlineLevel="0" collapsed="false">
      <c r="A2240" s="208" t="str">
        <f aca="false">B2240&amp;" "&amp;C2240&amp;" "&amp;D2240</f>
        <v>US Natural Gas Physical</v>
      </c>
      <c r="B2240" s="208" t="str">
        <f aca="false">IF((LEFT(N2240,2)="US"),"US","")</f>
        <v>US</v>
      </c>
      <c r="C2240" s="208" t="str">
        <f aca="false">M2240</f>
        <v>Natural Gas</v>
      </c>
      <c r="D2240" s="208" t="str">
        <f aca="false">IF(ISNUMBER(FIND("Phy",N2240))=TRUE(),"Physical","Financial")</f>
        <v>Physical</v>
      </c>
      <c r="E2240" s="208" t="n">
        <f aca="false">IF(VLOOKUP(S2240,'DD-Lookup'!$J$6:$L$50,3,FALSE())="Monthly",(YEAR(AC2240)-YEAR(AB2240))*12+MONTH(AC2240)-MONTH(AB2240)+1,(AC2240-AB2240+1))</f>
        <v>1</v>
      </c>
      <c r="F2240" s="239" t="n">
        <f aca="false">E2240*SUM(P2240:Q2240)</f>
        <v>464</v>
      </c>
      <c r="G2240" s="214" t="n">
        <v>1290637</v>
      </c>
      <c r="H2240" s="215" t="n">
        <v>37035.3753703704</v>
      </c>
      <c r="I2240" s="0" t="s">
        <v>600</v>
      </c>
      <c r="M2240" s="0" t="s">
        <v>858</v>
      </c>
      <c r="N2240" s="0" t="s">
        <v>1305</v>
      </c>
      <c r="O2240" s="0" t="s">
        <v>1596</v>
      </c>
      <c r="P2240" s="216" t="n">
        <v>464</v>
      </c>
      <c r="S2240" s="0" t="s">
        <v>1026</v>
      </c>
      <c r="T2240" s="0" t="s">
        <v>784</v>
      </c>
      <c r="U2240" s="218" t="n">
        <v>4.035</v>
      </c>
      <c r="V2240" s="0" t="s">
        <v>1425</v>
      </c>
      <c r="W2240" s="0" t="s">
        <v>1314</v>
      </c>
      <c r="X2240" s="0" t="s">
        <v>1315</v>
      </c>
      <c r="Y2240" s="0" t="s">
        <v>1310</v>
      </c>
      <c r="Z2240" s="0" t="s">
        <v>571</v>
      </c>
      <c r="AA2240" s="0" t="n">
        <v>808034</v>
      </c>
      <c r="AB2240" s="215" t="n">
        <v>37036.875</v>
      </c>
      <c r="AC2240" s="215" t="n">
        <v>37036.875</v>
      </c>
    </row>
    <row r="2241" customFormat="false" ht="12.75" hidden="false" customHeight="false" outlineLevel="0" collapsed="false">
      <c r="A2241" s="208" t="str">
        <f aca="false">B2241&amp;" "&amp;C2241&amp;" "&amp;D2241</f>
        <v> Metals Financial</v>
      </c>
      <c r="B2241" s="208" t="str">
        <f aca="false">IF((LEFT(N2241,2)="US"),"US","")</f>
        <v/>
      </c>
      <c r="C2241" s="208" t="str">
        <f aca="false">M2241</f>
        <v>Metals</v>
      </c>
      <c r="D2241" s="208" t="str">
        <f aca="false">IF(ISNUMBER(FIND("Phy",N2241))=TRUE(),"Physical","Financial")</f>
        <v>Financial</v>
      </c>
      <c r="E2241" s="208" t="n">
        <f aca="false">IF(VLOOKUP(S2241,'DD-Lookup'!$J$6:$L$50,3,FALSE())="Monthly",(YEAR(AC2241)-YEAR(AB2241))*12+MONTH(AC2241)-MONTH(AB2241)+1,(AC2241-AB2241+1))</f>
        <v>1</v>
      </c>
      <c r="F2241" s="239" t="n">
        <f aca="false">E2241*SUM(P2241:Q2241)</f>
        <v>20</v>
      </c>
      <c r="G2241" s="214" t="n">
        <v>1290638</v>
      </c>
      <c r="H2241" s="215" t="n">
        <v>37035.3754166667</v>
      </c>
      <c r="I2241" s="0" t="s">
        <v>809</v>
      </c>
      <c r="M2241" s="0" t="s">
        <v>780</v>
      </c>
      <c r="N2241" s="0" t="s">
        <v>781</v>
      </c>
      <c r="O2241" s="0" t="s">
        <v>782</v>
      </c>
      <c r="Q2241" s="216" t="n">
        <v>20</v>
      </c>
      <c r="S2241" s="0" t="s">
        <v>783</v>
      </c>
      <c r="T2241" s="0" t="s">
        <v>784</v>
      </c>
      <c r="U2241" s="218" t="n">
        <v>1545</v>
      </c>
      <c r="V2241" s="0" t="s">
        <v>810</v>
      </c>
      <c r="W2241" s="0" t="s">
        <v>803</v>
      </c>
      <c r="X2241" s="0" t="s">
        <v>787</v>
      </c>
      <c r="Y2241" s="0" t="s">
        <v>788</v>
      </c>
      <c r="Z2241" s="0" t="s">
        <v>789</v>
      </c>
      <c r="AA2241" s="0" t="n">
        <v>2150728</v>
      </c>
    </row>
    <row r="2242" customFormat="false" ht="12.75" hidden="false" customHeight="false" outlineLevel="0" collapsed="false">
      <c r="A2242" s="208" t="str">
        <f aca="false">B2242&amp;" "&amp;C2242&amp;" "&amp;D2242</f>
        <v>US Natural Gas Financial</v>
      </c>
      <c r="B2242" s="208" t="str">
        <f aca="false">IF((LEFT(N2242,2)="US"),"US","")</f>
        <v>US</v>
      </c>
      <c r="C2242" s="208" t="str">
        <f aca="false">M2242</f>
        <v>Natural Gas</v>
      </c>
      <c r="D2242" s="208" t="str">
        <f aca="false">IF(ISNUMBER(FIND("Phy",N2242))=TRUE(),"Physical","Financial")</f>
        <v>Financial</v>
      </c>
      <c r="E2242" s="208" t="n">
        <f aca="false">IF(VLOOKUP(S2242,'DD-Lookup'!$J$6:$L$50,3,FALSE())="Monthly",(YEAR(AC2242)-YEAR(AB2242))*12+MONTH(AC2242)-MONTH(AB2242)+1,(AC2242-AB2242+1))</f>
        <v>31</v>
      </c>
      <c r="F2242" s="239" t="n">
        <f aca="false">E2242*SUM(P2242:Q2242)</f>
        <v>3100</v>
      </c>
      <c r="G2242" s="214" t="n">
        <v>1290639</v>
      </c>
      <c r="H2242" s="215" t="n">
        <v>37035.3754282407</v>
      </c>
      <c r="I2242" s="0" t="s">
        <v>1059</v>
      </c>
      <c r="M2242" s="0" t="s">
        <v>858</v>
      </c>
      <c r="N2242" s="0" t="s">
        <v>1350</v>
      </c>
      <c r="O2242" s="0" t="s">
        <v>2410</v>
      </c>
      <c r="Q2242" s="216" t="n">
        <v>100</v>
      </c>
      <c r="S2242" s="0" t="s">
        <v>1352</v>
      </c>
      <c r="T2242" s="0" t="s">
        <v>784</v>
      </c>
      <c r="U2242" s="218" t="n">
        <v>0.17</v>
      </c>
      <c r="V2242" s="0" t="s">
        <v>1294</v>
      </c>
      <c r="W2242" s="0" t="s">
        <v>1354</v>
      </c>
      <c r="X2242" s="0" t="s">
        <v>1355</v>
      </c>
      <c r="Y2242" s="0" t="s">
        <v>838</v>
      </c>
      <c r="Z2242" s="0" t="s">
        <v>571</v>
      </c>
      <c r="AA2242" s="0" t="s">
        <v>2524</v>
      </c>
      <c r="AB2242" s="215" t="n">
        <v>37073</v>
      </c>
      <c r="AC2242" s="215" t="n">
        <v>37103</v>
      </c>
    </row>
    <row r="2243" customFormat="false" ht="12.75" hidden="false" customHeight="false" outlineLevel="0" collapsed="false">
      <c r="A2243" s="208" t="str">
        <f aca="false">B2243&amp;" "&amp;C2243&amp;" "&amp;D2243</f>
        <v>US Natural Gas Physical</v>
      </c>
      <c r="B2243" s="208" t="str">
        <f aca="false">IF((LEFT(N2243,2)="US"),"US","")</f>
        <v>US</v>
      </c>
      <c r="C2243" s="208" t="str">
        <f aca="false">M2243</f>
        <v>Natural Gas</v>
      </c>
      <c r="D2243" s="208" t="str">
        <f aca="false">IF(ISNUMBER(FIND("Phy",N2243))=TRUE(),"Physical","Financial")</f>
        <v>Physical</v>
      </c>
      <c r="E2243" s="208" t="n">
        <f aca="false">IF(VLOOKUP(S2243,'DD-Lookup'!$J$6:$L$50,3,FALSE())="Monthly",(YEAR(AC2243)-YEAR(AB2243))*12+MONTH(AC2243)-MONTH(AB2243)+1,(AC2243-AB2243+1))</f>
        <v>7</v>
      </c>
      <c r="F2243" s="239" t="n">
        <f aca="false">E2243*SUM(P2243:Q2243)</f>
        <v>21000</v>
      </c>
      <c r="G2243" s="214" t="n">
        <v>1290642</v>
      </c>
      <c r="H2243" s="215" t="n">
        <v>37035.3754398148</v>
      </c>
      <c r="I2243" s="0" t="s">
        <v>1699</v>
      </c>
      <c r="M2243" s="0" t="s">
        <v>858</v>
      </c>
      <c r="N2243" s="0" t="s">
        <v>1305</v>
      </c>
      <c r="O2243" s="0" t="s">
        <v>2359</v>
      </c>
      <c r="Q2243" s="216" t="n">
        <v>3000</v>
      </c>
      <c r="S2243" s="0" t="s">
        <v>1026</v>
      </c>
      <c r="T2243" s="0" t="s">
        <v>784</v>
      </c>
      <c r="U2243" s="218" t="n">
        <v>4.095</v>
      </c>
      <c r="V2243" s="0" t="s">
        <v>1700</v>
      </c>
      <c r="W2243" s="0" t="s">
        <v>1422</v>
      </c>
      <c r="X2243" s="0" t="s">
        <v>1639</v>
      </c>
      <c r="Y2243" s="0" t="s">
        <v>1310</v>
      </c>
      <c r="Z2243" s="0" t="s">
        <v>571</v>
      </c>
      <c r="AA2243" s="0" t="n">
        <v>808036</v>
      </c>
      <c r="AB2243" s="215" t="n">
        <v>37036.875</v>
      </c>
      <c r="AC2243" s="215" t="n">
        <v>37042.875</v>
      </c>
    </row>
    <row r="2244" customFormat="false" ht="12.75" hidden="false" customHeight="false" outlineLevel="0" collapsed="false">
      <c r="A2244" s="208" t="str">
        <f aca="false">B2244&amp;" "&amp;C2244&amp;" "&amp;D2244</f>
        <v>US Natural Gas Physical</v>
      </c>
      <c r="B2244" s="208" t="str">
        <f aca="false">IF((LEFT(N2244,2)="US"),"US","")</f>
        <v>US</v>
      </c>
      <c r="C2244" s="208" t="str">
        <f aca="false">M2244</f>
        <v>Natural Gas</v>
      </c>
      <c r="D2244" s="208" t="str">
        <f aca="false">IF(ISNUMBER(FIND("Phy",N2244))=TRUE(),"Physical","Financial")</f>
        <v>Physical</v>
      </c>
      <c r="E2244" s="208" t="n">
        <f aca="false">IF(VLOOKUP(S2244,'DD-Lookup'!$J$6:$L$50,3,FALSE())="Monthly",(YEAR(AC2244)-YEAR(AB2244))*12+MONTH(AC2244)-MONTH(AB2244)+1,(AC2244-AB2244+1))</f>
        <v>1</v>
      </c>
      <c r="F2244" s="239" t="n">
        <f aca="false">E2244*SUM(P2244:Q2244)</f>
        <v>8728</v>
      </c>
      <c r="G2244" s="214" t="n">
        <v>1290644</v>
      </c>
      <c r="H2244" s="215" t="n">
        <v>37035.375474537</v>
      </c>
      <c r="I2244" s="0" t="s">
        <v>1750</v>
      </c>
      <c r="M2244" s="0" t="s">
        <v>858</v>
      </c>
      <c r="N2244" s="0" t="s">
        <v>1305</v>
      </c>
      <c r="O2244" s="0" t="s">
        <v>1687</v>
      </c>
      <c r="P2244" s="216" t="n">
        <v>8728</v>
      </c>
      <c r="S2244" s="0" t="s">
        <v>1026</v>
      </c>
      <c r="T2244" s="0" t="s">
        <v>784</v>
      </c>
      <c r="U2244" s="218" t="n">
        <v>4.07</v>
      </c>
      <c r="V2244" s="0" t="s">
        <v>1751</v>
      </c>
      <c r="W2244" s="0" t="s">
        <v>1667</v>
      </c>
      <c r="X2244" s="0" t="s">
        <v>1639</v>
      </c>
      <c r="Y2244" s="0" t="s">
        <v>1310</v>
      </c>
      <c r="Z2244" s="0" t="s">
        <v>571</v>
      </c>
      <c r="AA2244" s="0" t="n">
        <v>808035</v>
      </c>
      <c r="AB2244" s="215" t="n">
        <v>37036.875</v>
      </c>
      <c r="AC2244" s="215" t="n">
        <v>37036.875</v>
      </c>
    </row>
    <row r="2245" customFormat="false" ht="12.75" hidden="false" customHeight="false" outlineLevel="0" collapsed="false">
      <c r="A2245" s="208" t="str">
        <f aca="false">B2245&amp;" "&amp;C2245&amp;" "&amp;D2245</f>
        <v>US Natural Gas Financial</v>
      </c>
      <c r="B2245" s="208" t="str">
        <f aca="false">IF((LEFT(N2245,2)="US"),"US","")</f>
        <v>US</v>
      </c>
      <c r="C2245" s="208" t="str">
        <f aca="false">M2245</f>
        <v>Natural Gas</v>
      </c>
      <c r="D2245" s="208" t="str">
        <f aca="false">IF(ISNUMBER(FIND("Phy",N2245))=TRUE(),"Physical","Financial")</f>
        <v>Financial</v>
      </c>
      <c r="E2245" s="208" t="n">
        <f aca="false">IF(VLOOKUP(S2245,'DD-Lookup'!$J$6:$L$50,3,FALSE())="Monthly",(YEAR(AC2245)-YEAR(AB2245))*12+MONTH(AC2245)-MONTH(AB2245)+1,(AC2245-AB2245+1))</f>
        <v>30</v>
      </c>
      <c r="F2245" s="239" t="n">
        <f aca="false">E2245*SUM(P2245:Q2245)</f>
        <v>150000</v>
      </c>
      <c r="G2245" s="214" t="n">
        <v>1290645</v>
      </c>
      <c r="H2245" s="215" t="n">
        <v>37035.3755092593</v>
      </c>
      <c r="I2245" s="0" t="s">
        <v>1023</v>
      </c>
      <c r="M2245" s="0" t="s">
        <v>858</v>
      </c>
      <c r="N2245" s="0" t="s">
        <v>1024</v>
      </c>
      <c r="O2245" s="0" t="s">
        <v>1025</v>
      </c>
      <c r="P2245" s="216" t="n">
        <v>5000</v>
      </c>
      <c r="S2245" s="0" t="s">
        <v>1026</v>
      </c>
      <c r="T2245" s="0" t="s">
        <v>784</v>
      </c>
      <c r="U2245" s="218" t="n">
        <v>4.165</v>
      </c>
      <c r="V2245" s="0" t="s">
        <v>2147</v>
      </c>
      <c r="W2245" s="0" t="s">
        <v>1028</v>
      </c>
      <c r="X2245" s="0" t="s">
        <v>1029</v>
      </c>
      <c r="Y2245" s="0" t="s">
        <v>838</v>
      </c>
      <c r="Z2245" s="0" t="s">
        <v>571</v>
      </c>
      <c r="AA2245" s="0" t="s">
        <v>2525</v>
      </c>
      <c r="AB2245" s="215" t="n">
        <v>37043.875</v>
      </c>
      <c r="AC2245" s="215" t="n">
        <v>37072.875</v>
      </c>
    </row>
    <row r="2246" customFormat="false" ht="12.75" hidden="false" customHeight="false" outlineLevel="0" collapsed="false">
      <c r="A2246" s="208" t="str">
        <f aca="false">B2246&amp;" "&amp;C2246&amp;" "&amp;D2246</f>
        <v>US Natural Gas Physical</v>
      </c>
      <c r="B2246" s="208" t="str">
        <f aca="false">IF((LEFT(N2246,2)="US"),"US","")</f>
        <v>US</v>
      </c>
      <c r="C2246" s="208" t="str">
        <f aca="false">M2246</f>
        <v>Natural Gas</v>
      </c>
      <c r="D2246" s="208" t="str">
        <f aca="false">IF(ISNUMBER(FIND("Phy",N2246))=TRUE(),"Physical","Financial")</f>
        <v>Physical</v>
      </c>
      <c r="E2246" s="208" t="n">
        <f aca="false">IF(VLOOKUP(S2246,'DD-Lookup'!$J$6:$L$50,3,FALSE())="Monthly",(YEAR(AC2246)-YEAR(AB2246))*12+MONTH(AC2246)-MONTH(AB2246)+1,(AC2246-AB2246+1))</f>
        <v>1</v>
      </c>
      <c r="F2246" s="239" t="n">
        <f aca="false">E2246*SUM(P2246:Q2246)</f>
        <v>25000</v>
      </c>
      <c r="G2246" s="214" t="n">
        <v>1290646</v>
      </c>
      <c r="H2246" s="215" t="n">
        <v>37035.3755208333</v>
      </c>
      <c r="I2246" s="0" t="s">
        <v>593</v>
      </c>
      <c r="M2246" s="0" t="s">
        <v>858</v>
      </c>
      <c r="N2246" s="0" t="s">
        <v>1305</v>
      </c>
      <c r="O2246" s="0" t="s">
        <v>1432</v>
      </c>
      <c r="P2246" s="216" t="n">
        <v>25000</v>
      </c>
      <c r="S2246" s="0" t="s">
        <v>1026</v>
      </c>
      <c r="T2246" s="0" t="s">
        <v>784</v>
      </c>
      <c r="U2246" s="218" t="n">
        <v>4.13</v>
      </c>
      <c r="V2246" s="0" t="s">
        <v>1543</v>
      </c>
      <c r="W2246" s="0" t="s">
        <v>1434</v>
      </c>
      <c r="X2246" s="0" t="s">
        <v>1435</v>
      </c>
      <c r="Y2246" s="0" t="s">
        <v>1310</v>
      </c>
      <c r="Z2246" s="0" t="s">
        <v>571</v>
      </c>
      <c r="AA2246" s="0" t="n">
        <v>808037</v>
      </c>
      <c r="AB2246" s="215" t="n">
        <v>37036.875</v>
      </c>
      <c r="AC2246" s="215" t="n">
        <v>37036.875</v>
      </c>
    </row>
    <row r="2247" customFormat="false" ht="12.75" hidden="false" customHeight="false" outlineLevel="0" collapsed="false">
      <c r="A2247" s="208" t="str">
        <f aca="false">B2247&amp;" "&amp;C2247&amp;" "&amp;D2247</f>
        <v>US Natural Gas Physical</v>
      </c>
      <c r="B2247" s="208" t="str">
        <f aca="false">IF((LEFT(N2247,2)="US"),"US","")</f>
        <v>US</v>
      </c>
      <c r="C2247" s="208" t="str">
        <f aca="false">M2247</f>
        <v>Natural Gas</v>
      </c>
      <c r="D2247" s="208" t="str">
        <f aca="false">IF(ISNUMBER(FIND("Phy",N2247))=TRUE(),"Physical","Financial")</f>
        <v>Physical</v>
      </c>
      <c r="E2247" s="208" t="n">
        <f aca="false">IF(VLOOKUP(S2247,'DD-Lookup'!$J$6:$L$50,3,FALSE())="Monthly",(YEAR(AC2247)-YEAR(AB2247))*12+MONTH(AC2247)-MONTH(AB2247)+1,(AC2247-AB2247+1))</f>
        <v>1</v>
      </c>
      <c r="F2247" s="239" t="n">
        <f aca="false">E2247*SUM(P2247:Q2247)</f>
        <v>10000</v>
      </c>
      <c r="G2247" s="214" t="n">
        <v>1290647</v>
      </c>
      <c r="H2247" s="215" t="n">
        <v>37035.3755324074</v>
      </c>
      <c r="I2247" s="0" t="s">
        <v>1183</v>
      </c>
      <c r="M2247" s="0" t="s">
        <v>858</v>
      </c>
      <c r="N2247" s="0" t="s">
        <v>1305</v>
      </c>
      <c r="O2247" s="0" t="s">
        <v>1306</v>
      </c>
      <c r="Q2247" s="216" t="n">
        <v>10000</v>
      </c>
      <c r="S2247" s="0" t="s">
        <v>1026</v>
      </c>
      <c r="T2247" s="0" t="s">
        <v>784</v>
      </c>
      <c r="U2247" s="218" t="n">
        <v>4.2025</v>
      </c>
      <c r="V2247" s="0" t="s">
        <v>1413</v>
      </c>
      <c r="W2247" s="0" t="s">
        <v>1308</v>
      </c>
      <c r="X2247" s="0" t="s">
        <v>1309</v>
      </c>
      <c r="Y2247" s="0" t="s">
        <v>1310</v>
      </c>
      <c r="Z2247" s="0" t="s">
        <v>571</v>
      </c>
      <c r="AA2247" s="0" t="n">
        <v>808038</v>
      </c>
      <c r="AB2247" s="215" t="n">
        <v>37036.875</v>
      </c>
      <c r="AC2247" s="215" t="n">
        <v>37036.875</v>
      </c>
    </row>
    <row r="2248" customFormat="false" ht="12.75" hidden="false" customHeight="false" outlineLevel="0" collapsed="false">
      <c r="A2248" s="208" t="str">
        <f aca="false">B2248&amp;" "&amp;C2248&amp;" "&amp;D2248</f>
        <v>US Natural Gas Physical</v>
      </c>
      <c r="B2248" s="208" t="str">
        <f aca="false">IF((LEFT(N2248,2)="US"),"US","")</f>
        <v>US</v>
      </c>
      <c r="C2248" s="208" t="str">
        <f aca="false">M2248</f>
        <v>Natural Gas</v>
      </c>
      <c r="D2248" s="208" t="str">
        <f aca="false">IF(ISNUMBER(FIND("Phy",N2248))=TRUE(),"Physical","Financial")</f>
        <v>Physical</v>
      </c>
      <c r="E2248" s="208" t="n">
        <f aca="false">IF(VLOOKUP(S2248,'DD-Lookup'!$J$6:$L$50,3,FALSE())="Monthly",(YEAR(AC2248)-YEAR(AB2248))*12+MONTH(AC2248)-MONTH(AB2248)+1,(AC2248-AB2248+1))</f>
        <v>1</v>
      </c>
      <c r="F2248" s="239" t="n">
        <f aca="false">E2248*SUM(P2248:Q2248)</f>
        <v>10000</v>
      </c>
      <c r="G2248" s="214" t="n">
        <v>1290648</v>
      </c>
      <c r="H2248" s="215" t="n">
        <v>37035.3755787037</v>
      </c>
      <c r="I2248" s="0" t="s">
        <v>1183</v>
      </c>
      <c r="M2248" s="0" t="s">
        <v>858</v>
      </c>
      <c r="N2248" s="0" t="s">
        <v>1305</v>
      </c>
      <c r="O2248" s="0" t="s">
        <v>1566</v>
      </c>
      <c r="Q2248" s="216" t="n">
        <v>10000</v>
      </c>
      <c r="S2248" s="0" t="s">
        <v>1026</v>
      </c>
      <c r="T2248" s="0" t="s">
        <v>784</v>
      </c>
      <c r="U2248" s="218" t="n">
        <v>12.625</v>
      </c>
      <c r="V2248" s="0" t="s">
        <v>1567</v>
      </c>
      <c r="W2248" s="0" t="s">
        <v>1559</v>
      </c>
      <c r="X2248" s="0" t="s">
        <v>1535</v>
      </c>
      <c r="Y2248" s="0" t="s">
        <v>1310</v>
      </c>
      <c r="Z2248" s="0" t="s">
        <v>571</v>
      </c>
      <c r="AA2248" s="0" t="n">
        <v>808039</v>
      </c>
      <c r="AB2248" s="215" t="n">
        <v>37036.875</v>
      </c>
      <c r="AC2248" s="215" t="n">
        <v>37036.875</v>
      </c>
    </row>
    <row r="2249" customFormat="false" ht="12.75" hidden="false" customHeight="false" outlineLevel="0" collapsed="false">
      <c r="A2249" s="208" t="str">
        <f aca="false">B2249&amp;" "&amp;C2249&amp;" "&amp;D2249</f>
        <v>US Natural Gas Physical</v>
      </c>
      <c r="B2249" s="208" t="str">
        <f aca="false">IF((LEFT(N2249,2)="US"),"US","")</f>
        <v>US</v>
      </c>
      <c r="C2249" s="208" t="str">
        <f aca="false">M2249</f>
        <v>Natural Gas</v>
      </c>
      <c r="D2249" s="208" t="str">
        <f aca="false">IF(ISNUMBER(FIND("Phy",N2249))=TRUE(),"Physical","Financial")</f>
        <v>Physical</v>
      </c>
      <c r="E2249" s="208" t="n">
        <f aca="false">IF(VLOOKUP(S2249,'DD-Lookup'!$J$6:$L$50,3,FALSE())="Monthly",(YEAR(AC2249)-YEAR(AB2249))*12+MONTH(AC2249)-MONTH(AB2249)+1,(AC2249-AB2249+1))</f>
        <v>1</v>
      </c>
      <c r="F2249" s="239" t="n">
        <f aca="false">E2249*SUM(P2249:Q2249)</f>
        <v>10000</v>
      </c>
      <c r="G2249" s="214" t="n">
        <v>1290649</v>
      </c>
      <c r="H2249" s="215" t="n">
        <v>37035.3756134259</v>
      </c>
      <c r="I2249" s="0" t="s">
        <v>1225</v>
      </c>
      <c r="M2249" s="0" t="s">
        <v>858</v>
      </c>
      <c r="N2249" s="0" t="s">
        <v>1305</v>
      </c>
      <c r="O2249" s="0" t="s">
        <v>1666</v>
      </c>
      <c r="P2249" s="216" t="n">
        <v>10000</v>
      </c>
      <c r="S2249" s="0" t="s">
        <v>1026</v>
      </c>
      <c r="T2249" s="0" t="s">
        <v>784</v>
      </c>
      <c r="U2249" s="218" t="n">
        <v>4.1275</v>
      </c>
      <c r="V2249" s="0" t="s">
        <v>2526</v>
      </c>
      <c r="W2249" s="0" t="s">
        <v>1667</v>
      </c>
      <c r="X2249" s="0" t="s">
        <v>1668</v>
      </c>
      <c r="Y2249" s="0" t="s">
        <v>1310</v>
      </c>
      <c r="Z2249" s="0" t="s">
        <v>571</v>
      </c>
      <c r="AA2249" s="0" t="n">
        <v>808040</v>
      </c>
      <c r="AB2249" s="215" t="n">
        <v>37036.875</v>
      </c>
      <c r="AC2249" s="215" t="n">
        <v>37036.875</v>
      </c>
    </row>
    <row r="2250" customFormat="false" ht="12.75" hidden="false" customHeight="false" outlineLevel="0" collapsed="false">
      <c r="A2250" s="208" t="str">
        <f aca="false">B2250&amp;" "&amp;C2250&amp;" "&amp;D2250</f>
        <v> Natural Gas Physical</v>
      </c>
      <c r="B2250" s="208" t="str">
        <f aca="false">IF((LEFT(N2250,2)="US"),"US","")</f>
        <v/>
      </c>
      <c r="C2250" s="208" t="str">
        <f aca="false">M2250</f>
        <v>Natural Gas</v>
      </c>
      <c r="D2250" s="208" t="str">
        <f aca="false">IF(ISNUMBER(FIND("Phy",N2250))=TRUE(),"Physical","Financial")</f>
        <v>Physical</v>
      </c>
      <c r="E2250" s="208" t="n">
        <f aca="false">IF(VLOOKUP(S2250,'DD-Lookup'!$J$6:$L$50,3,FALSE())="Monthly",(YEAR(AC2250)-YEAR(AB2250))*12+MONTH(AC2250)-MONTH(AB2250)+1,(AC2250-AB2250+1))</f>
        <v>1</v>
      </c>
      <c r="F2250" s="239" t="n">
        <f aca="false">E2250*SUM(P2250:Q2250)</f>
        <v>10000</v>
      </c>
      <c r="G2250" s="214" t="n">
        <v>1290653</v>
      </c>
      <c r="H2250" s="215" t="n">
        <v>37035.375625</v>
      </c>
      <c r="I2250" s="0" t="s">
        <v>2090</v>
      </c>
      <c r="M2250" s="0" t="s">
        <v>858</v>
      </c>
      <c r="N2250" s="0" t="s">
        <v>1334</v>
      </c>
      <c r="O2250" s="0" t="s">
        <v>1335</v>
      </c>
      <c r="P2250" s="216" t="n">
        <v>10000</v>
      </c>
      <c r="S2250" s="0" t="s">
        <v>1026</v>
      </c>
      <c r="T2250" s="0" t="s">
        <v>784</v>
      </c>
      <c r="U2250" s="218" t="n">
        <v>4.35</v>
      </c>
      <c r="V2250" s="0" t="s">
        <v>2362</v>
      </c>
      <c r="W2250" s="0" t="s">
        <v>1337</v>
      </c>
      <c r="X2250" s="0" t="s">
        <v>1338</v>
      </c>
      <c r="Y2250" s="0" t="s">
        <v>1310</v>
      </c>
      <c r="Z2250" s="0" t="s">
        <v>571</v>
      </c>
      <c r="AA2250" s="0" t="n">
        <v>808044</v>
      </c>
      <c r="AB2250" s="215" t="n">
        <v>37036.875</v>
      </c>
      <c r="AC2250" s="215" t="n">
        <v>37036.875</v>
      </c>
    </row>
    <row r="2251" customFormat="false" ht="12.75" hidden="false" customHeight="false" outlineLevel="0" collapsed="false">
      <c r="A2251" s="208" t="str">
        <f aca="false">B2251&amp;" "&amp;C2251&amp;" "&amp;D2251</f>
        <v>US Natural Gas Physical</v>
      </c>
      <c r="B2251" s="208" t="str">
        <f aca="false">IF((LEFT(N2251,2)="US"),"US","")</f>
        <v>US</v>
      </c>
      <c r="C2251" s="208" t="str">
        <f aca="false">M2251</f>
        <v>Natural Gas</v>
      </c>
      <c r="D2251" s="208" t="str">
        <f aca="false">IF(ISNUMBER(FIND("Phy",N2251))=TRUE(),"Physical","Financial")</f>
        <v>Physical</v>
      </c>
      <c r="E2251" s="208" t="n">
        <f aca="false">IF(VLOOKUP(S2251,'DD-Lookup'!$J$6:$L$50,3,FALSE())="Monthly",(YEAR(AC2251)-YEAR(AB2251))*12+MONTH(AC2251)-MONTH(AB2251)+1,(AC2251-AB2251+1))</f>
        <v>1</v>
      </c>
      <c r="F2251" s="239" t="n">
        <f aca="false">E2251*SUM(P2251:Q2251)</f>
        <v>92</v>
      </c>
      <c r="G2251" s="214" t="n">
        <v>1290652</v>
      </c>
      <c r="H2251" s="215" t="n">
        <v>37035.375625</v>
      </c>
      <c r="I2251" s="0" t="s">
        <v>600</v>
      </c>
      <c r="M2251" s="0" t="s">
        <v>858</v>
      </c>
      <c r="N2251" s="0" t="s">
        <v>1305</v>
      </c>
      <c r="O2251" s="0" t="s">
        <v>1372</v>
      </c>
      <c r="Q2251" s="216" t="n">
        <v>92</v>
      </c>
      <c r="S2251" s="0" t="s">
        <v>1026</v>
      </c>
      <c r="T2251" s="0" t="s">
        <v>784</v>
      </c>
      <c r="U2251" s="218" t="n">
        <v>4.035</v>
      </c>
      <c r="V2251" s="0" t="s">
        <v>1425</v>
      </c>
      <c r="W2251" s="0" t="s">
        <v>1361</v>
      </c>
      <c r="X2251" s="0" t="s">
        <v>1362</v>
      </c>
      <c r="Y2251" s="0" t="s">
        <v>1310</v>
      </c>
      <c r="Z2251" s="0" t="s">
        <v>571</v>
      </c>
      <c r="AA2251" s="0" t="n">
        <v>808043</v>
      </c>
      <c r="AB2251" s="215" t="n">
        <v>37036.875</v>
      </c>
      <c r="AC2251" s="215" t="n">
        <v>37036.875</v>
      </c>
    </row>
    <row r="2252" customFormat="false" ht="12.75" hidden="false" customHeight="false" outlineLevel="0" collapsed="false">
      <c r="A2252" s="208" t="str">
        <f aca="false">B2252&amp;" "&amp;C2252&amp;" "&amp;D2252</f>
        <v>US Natural Gas Physical</v>
      </c>
      <c r="B2252" s="208" t="str">
        <f aca="false">IF((LEFT(N2252,2)="US"),"US","")</f>
        <v>US</v>
      </c>
      <c r="C2252" s="208" t="str">
        <f aca="false">M2252</f>
        <v>Natural Gas</v>
      </c>
      <c r="D2252" s="208" t="str">
        <f aca="false">IF(ISNUMBER(FIND("Phy",N2252))=TRUE(),"Physical","Financial")</f>
        <v>Physical</v>
      </c>
      <c r="E2252" s="208" t="n">
        <f aca="false">IF(VLOOKUP(S2252,'DD-Lookup'!$J$6:$L$50,3,FALSE())="Monthly",(YEAR(AC2252)-YEAR(AB2252))*12+MONTH(AC2252)-MONTH(AB2252)+1,(AC2252-AB2252+1))</f>
        <v>1</v>
      </c>
      <c r="F2252" s="239" t="n">
        <f aca="false">E2252*SUM(P2252:Q2252)</f>
        <v>5000</v>
      </c>
      <c r="G2252" s="214" t="n">
        <v>1290651</v>
      </c>
      <c r="H2252" s="215" t="n">
        <v>37035.375625</v>
      </c>
      <c r="I2252" s="0" t="s">
        <v>1278</v>
      </c>
      <c r="M2252" s="0" t="s">
        <v>858</v>
      </c>
      <c r="N2252" s="0" t="s">
        <v>1305</v>
      </c>
      <c r="O2252" s="0" t="s">
        <v>1363</v>
      </c>
      <c r="P2252" s="216" t="n">
        <v>5000</v>
      </c>
      <c r="S2252" s="0" t="s">
        <v>1026</v>
      </c>
      <c r="T2252" s="0" t="s">
        <v>784</v>
      </c>
      <c r="U2252" s="218" t="n">
        <v>4.065</v>
      </c>
      <c r="V2252" s="0" t="s">
        <v>2085</v>
      </c>
      <c r="W2252" s="0" t="s">
        <v>1361</v>
      </c>
      <c r="X2252" s="0" t="s">
        <v>1362</v>
      </c>
      <c r="Y2252" s="0" t="s">
        <v>1310</v>
      </c>
      <c r="Z2252" s="0" t="s">
        <v>571</v>
      </c>
      <c r="AA2252" s="0" t="n">
        <v>808042</v>
      </c>
      <c r="AB2252" s="215" t="n">
        <v>37036.875</v>
      </c>
      <c r="AC2252" s="215" t="n">
        <v>37036.875</v>
      </c>
    </row>
    <row r="2253" customFormat="false" ht="12.75" hidden="false" customHeight="false" outlineLevel="0" collapsed="false">
      <c r="A2253" s="208" t="str">
        <f aca="false">B2253&amp;" "&amp;C2253&amp;" "&amp;D2253</f>
        <v>US Natural Gas Physical</v>
      </c>
      <c r="B2253" s="208" t="str">
        <f aca="false">IF((LEFT(N2253,2)="US"),"US","")</f>
        <v>US</v>
      </c>
      <c r="C2253" s="208" t="str">
        <f aca="false">M2253</f>
        <v>Natural Gas</v>
      </c>
      <c r="D2253" s="208" t="str">
        <f aca="false">IF(ISNUMBER(FIND("Phy",N2253))=TRUE(),"Physical","Financial")</f>
        <v>Physical</v>
      </c>
      <c r="E2253" s="208" t="n">
        <f aca="false">IF(VLOOKUP(S2253,'DD-Lookup'!$J$6:$L$50,3,FALSE())="Monthly",(YEAR(AC2253)-YEAR(AB2253))*12+MONTH(AC2253)-MONTH(AB2253)+1,(AC2253-AB2253+1))</f>
        <v>1</v>
      </c>
      <c r="F2253" s="239" t="n">
        <f aca="false">E2253*SUM(P2253:Q2253)</f>
        <v>5000</v>
      </c>
      <c r="G2253" s="214" t="n">
        <v>1290650</v>
      </c>
      <c r="H2253" s="215" t="n">
        <v>37035.375625</v>
      </c>
      <c r="I2253" s="0" t="s">
        <v>1500</v>
      </c>
      <c r="M2253" s="0" t="s">
        <v>858</v>
      </c>
      <c r="N2253" s="0" t="s">
        <v>1305</v>
      </c>
      <c r="O2253" s="0" t="s">
        <v>1547</v>
      </c>
      <c r="Q2253" s="216" t="n">
        <v>5000</v>
      </c>
      <c r="S2253" s="0" t="s">
        <v>1026</v>
      </c>
      <c r="T2253" s="0" t="s">
        <v>784</v>
      </c>
      <c r="U2253" s="218" t="n">
        <v>3.09</v>
      </c>
      <c r="V2253" s="0" t="s">
        <v>1578</v>
      </c>
      <c r="W2253" s="0" t="s">
        <v>1548</v>
      </c>
      <c r="X2253" s="0" t="s">
        <v>1535</v>
      </c>
      <c r="Y2253" s="0" t="s">
        <v>1310</v>
      </c>
      <c r="Z2253" s="0" t="s">
        <v>571</v>
      </c>
      <c r="AA2253" s="0" t="n">
        <v>808041</v>
      </c>
      <c r="AB2253" s="215" t="n">
        <v>37036.875</v>
      </c>
      <c r="AC2253" s="215" t="n">
        <v>37036.875</v>
      </c>
    </row>
    <row r="2254" customFormat="false" ht="12.75" hidden="false" customHeight="false" outlineLevel="0" collapsed="false">
      <c r="A2254" s="208" t="str">
        <f aca="false">B2254&amp;" "&amp;C2254&amp;" "&amp;D2254</f>
        <v>US Crude Financial</v>
      </c>
      <c r="B2254" s="208" t="str">
        <f aca="false">IF((LEFT(N2254,2)="US"),"US","")</f>
        <v>US</v>
      </c>
      <c r="C2254" s="208" t="str">
        <f aca="false">M2254</f>
        <v>Crude</v>
      </c>
      <c r="D2254" s="208" t="str">
        <f aca="false">IF(ISNUMBER(FIND("Phy",N2254))=TRUE(),"Physical","Financial")</f>
        <v>Financial</v>
      </c>
      <c r="E2254" s="208" t="n">
        <f aca="false">IF(VLOOKUP(S2254,'DD-Lookup'!$J$6:$L$50,3,FALSE())="Monthly",(YEAR(AC2254)-YEAR(AB2254))*12+MONTH(AC2254)-MONTH(AB2254)+1,(AC2254-AB2254+1))</f>
        <v>1</v>
      </c>
      <c r="F2254" s="239" t="n">
        <f aca="false">E2254*SUM(P2254:Q2254)</f>
        <v>50000</v>
      </c>
      <c r="G2254" s="214" t="n">
        <v>1290654</v>
      </c>
      <c r="H2254" s="215" t="n">
        <v>37035.3756365741</v>
      </c>
      <c r="I2254" s="0" t="s">
        <v>1376</v>
      </c>
      <c r="M2254" s="0" t="s">
        <v>97</v>
      </c>
      <c r="N2254" s="0" t="s">
        <v>841</v>
      </c>
      <c r="O2254" s="0" t="s">
        <v>842</v>
      </c>
      <c r="Q2254" s="216" t="n">
        <v>50000</v>
      </c>
      <c r="S2254" s="0" t="s">
        <v>843</v>
      </c>
      <c r="T2254" s="0" t="s">
        <v>784</v>
      </c>
      <c r="U2254" s="218" t="n">
        <v>29.56</v>
      </c>
      <c r="V2254" s="0" t="s">
        <v>2312</v>
      </c>
      <c r="W2254" s="0" t="s">
        <v>845</v>
      </c>
      <c r="X2254" s="0" t="s">
        <v>846</v>
      </c>
      <c r="Y2254" s="0" t="s">
        <v>847</v>
      </c>
      <c r="Z2254" s="0" t="s">
        <v>571</v>
      </c>
      <c r="AA2254" s="0" t="n">
        <v>106929</v>
      </c>
      <c r="AB2254" s="215" t="n">
        <v>37073</v>
      </c>
      <c r="AC2254" s="215" t="n">
        <v>37103</v>
      </c>
    </row>
    <row r="2255" customFormat="false" ht="12.75" hidden="false" customHeight="false" outlineLevel="0" collapsed="false">
      <c r="A2255" s="208" t="str">
        <f aca="false">B2255&amp;" "&amp;C2255&amp;" "&amp;D2255</f>
        <v>US Natural Gas Physical</v>
      </c>
      <c r="B2255" s="208" t="str">
        <f aca="false">IF((LEFT(N2255,2)="US"),"US","")</f>
        <v>US</v>
      </c>
      <c r="C2255" s="208" t="str">
        <f aca="false">M2255</f>
        <v>Natural Gas</v>
      </c>
      <c r="D2255" s="208" t="str">
        <f aca="false">IF(ISNUMBER(FIND("Phy",N2255))=TRUE(),"Physical","Financial")</f>
        <v>Physical</v>
      </c>
      <c r="E2255" s="208" t="n">
        <f aca="false">IF(VLOOKUP(S2255,'DD-Lookup'!$J$6:$L$50,3,FALSE())="Monthly",(YEAR(AC2255)-YEAR(AB2255))*12+MONTH(AC2255)-MONTH(AB2255)+1,(AC2255-AB2255+1))</f>
        <v>1</v>
      </c>
      <c r="F2255" s="239" t="n">
        <f aca="false">E2255*SUM(P2255:Q2255)</f>
        <v>10000</v>
      </c>
      <c r="G2255" s="214" t="n">
        <v>1290655</v>
      </c>
      <c r="H2255" s="215" t="n">
        <v>37035.3756597222</v>
      </c>
      <c r="I2255" s="0" t="s">
        <v>1112</v>
      </c>
      <c r="M2255" s="0" t="s">
        <v>858</v>
      </c>
      <c r="N2255" s="0" t="s">
        <v>1305</v>
      </c>
      <c r="O2255" s="0" t="s">
        <v>1566</v>
      </c>
      <c r="Q2255" s="216" t="n">
        <v>10000</v>
      </c>
      <c r="S2255" s="0" t="s">
        <v>1026</v>
      </c>
      <c r="T2255" s="0" t="s">
        <v>784</v>
      </c>
      <c r="U2255" s="218" t="n">
        <v>12.7</v>
      </c>
      <c r="V2255" s="0" t="s">
        <v>2527</v>
      </c>
      <c r="W2255" s="0" t="s">
        <v>1559</v>
      </c>
      <c r="X2255" s="0" t="s">
        <v>1535</v>
      </c>
      <c r="Y2255" s="0" t="s">
        <v>1310</v>
      </c>
      <c r="Z2255" s="0" t="s">
        <v>571</v>
      </c>
      <c r="AA2255" s="0" t="n">
        <v>808045</v>
      </c>
      <c r="AB2255" s="215" t="n">
        <v>37036.875</v>
      </c>
      <c r="AC2255" s="215" t="n">
        <v>37036.875</v>
      </c>
    </row>
    <row r="2256" customFormat="false" ht="12.75" hidden="false" customHeight="false" outlineLevel="0" collapsed="false">
      <c r="A2256" s="208" t="str">
        <f aca="false">B2256&amp;" "&amp;C2256&amp;" "&amp;D2256</f>
        <v>US Natural Gas Financial</v>
      </c>
      <c r="B2256" s="208" t="str">
        <f aca="false">IF((LEFT(N2256,2)="US"),"US","")</f>
        <v>US</v>
      </c>
      <c r="C2256" s="208" t="str">
        <f aca="false">M2256</f>
        <v>Natural Gas</v>
      </c>
      <c r="D2256" s="208" t="str">
        <f aca="false">IF(ISNUMBER(FIND("Phy",N2256))=TRUE(),"Physical","Financial")</f>
        <v>Financial</v>
      </c>
      <c r="E2256" s="208" t="n">
        <f aca="false">IF(VLOOKUP(S2256,'DD-Lookup'!$J$6:$L$50,3,FALSE())="Monthly",(YEAR(AC2256)-YEAR(AB2256))*12+MONTH(AC2256)-MONTH(AB2256)+1,(AC2256-AB2256+1))</f>
        <v>61</v>
      </c>
      <c r="F2256" s="239" t="n">
        <f aca="false">E2256*SUM(P2256:Q2256)</f>
        <v>152500</v>
      </c>
      <c r="G2256" s="214" t="n">
        <v>1290657</v>
      </c>
      <c r="H2256" s="215" t="n">
        <v>37035.3757407407</v>
      </c>
      <c r="I2256" s="0" t="s">
        <v>796</v>
      </c>
      <c r="M2256" s="0" t="s">
        <v>858</v>
      </c>
      <c r="N2256" s="0" t="s">
        <v>1482</v>
      </c>
      <c r="O2256" s="0" t="s">
        <v>1939</v>
      </c>
      <c r="P2256" s="216" t="n">
        <v>2500</v>
      </c>
      <c r="S2256" s="0" t="s">
        <v>1026</v>
      </c>
      <c r="T2256" s="0" t="s">
        <v>784</v>
      </c>
      <c r="U2256" s="218" t="n">
        <v>5.56</v>
      </c>
      <c r="V2256" s="0" t="s">
        <v>1951</v>
      </c>
      <c r="W2256" s="0" t="s">
        <v>1714</v>
      </c>
      <c r="X2256" s="0" t="s">
        <v>1715</v>
      </c>
      <c r="Y2256" s="0" t="s">
        <v>838</v>
      </c>
      <c r="Z2256" s="0" t="s">
        <v>571</v>
      </c>
      <c r="AA2256" s="0" t="s">
        <v>2528</v>
      </c>
      <c r="AB2256" s="215" t="n">
        <v>37196</v>
      </c>
      <c r="AC2256" s="215" t="n">
        <v>37256</v>
      </c>
    </row>
    <row r="2257" customFormat="false" ht="12.75" hidden="false" customHeight="false" outlineLevel="0" collapsed="false">
      <c r="A2257" s="208" t="str">
        <f aca="false">B2257&amp;" "&amp;C2257&amp;" "&amp;D2257</f>
        <v>US Natural Gas Physical</v>
      </c>
      <c r="B2257" s="208" t="str">
        <f aca="false">IF((LEFT(N2257,2)="US"),"US","")</f>
        <v>US</v>
      </c>
      <c r="C2257" s="208" t="str">
        <f aca="false">M2257</f>
        <v>Natural Gas</v>
      </c>
      <c r="D2257" s="208" t="str">
        <f aca="false">IF(ISNUMBER(FIND("Phy",N2257))=TRUE(),"Physical","Financial")</f>
        <v>Physical</v>
      </c>
      <c r="E2257" s="208" t="n">
        <f aca="false">IF(VLOOKUP(S2257,'DD-Lookup'!$J$6:$L$50,3,FALSE())="Monthly",(YEAR(AC2257)-YEAR(AB2257))*12+MONTH(AC2257)-MONTH(AB2257)+1,(AC2257-AB2257+1))</f>
        <v>1</v>
      </c>
      <c r="F2257" s="239" t="n">
        <f aca="false">E2257*SUM(P2257:Q2257)</f>
        <v>10000</v>
      </c>
      <c r="G2257" s="214" t="n">
        <v>1290658</v>
      </c>
      <c r="H2257" s="215" t="n">
        <v>37035.3757407407</v>
      </c>
      <c r="I2257" s="0" t="s">
        <v>1112</v>
      </c>
      <c r="M2257" s="0" t="s">
        <v>858</v>
      </c>
      <c r="N2257" s="0" t="s">
        <v>1305</v>
      </c>
      <c r="O2257" s="0" t="s">
        <v>1557</v>
      </c>
      <c r="Q2257" s="216" t="n">
        <v>10000</v>
      </c>
      <c r="S2257" s="0" t="s">
        <v>1026</v>
      </c>
      <c r="T2257" s="0" t="s">
        <v>784</v>
      </c>
      <c r="U2257" s="218" t="n">
        <v>12.65</v>
      </c>
      <c r="V2257" s="0" t="s">
        <v>2527</v>
      </c>
      <c r="W2257" s="0" t="s">
        <v>1559</v>
      </c>
      <c r="X2257" s="0" t="s">
        <v>1535</v>
      </c>
      <c r="Y2257" s="0" t="s">
        <v>1310</v>
      </c>
      <c r="Z2257" s="0" t="s">
        <v>571</v>
      </c>
      <c r="AA2257" s="0" t="n">
        <v>808047</v>
      </c>
      <c r="AB2257" s="215" t="n">
        <v>37036.875</v>
      </c>
      <c r="AC2257" s="215" t="n">
        <v>37036.875</v>
      </c>
    </row>
    <row r="2258" customFormat="false" ht="12.75" hidden="false" customHeight="false" outlineLevel="0" collapsed="false">
      <c r="A2258" s="208" t="str">
        <f aca="false">B2258&amp;" "&amp;C2258&amp;" "&amp;D2258</f>
        <v>US Natural Gas Physical</v>
      </c>
      <c r="B2258" s="208" t="str">
        <f aca="false">IF((LEFT(N2258,2)="US"),"US","")</f>
        <v>US</v>
      </c>
      <c r="C2258" s="208" t="str">
        <f aca="false">M2258</f>
        <v>Natural Gas</v>
      </c>
      <c r="D2258" s="208" t="str">
        <f aca="false">IF(ISNUMBER(FIND("Phy",N2258))=TRUE(),"Physical","Financial")</f>
        <v>Physical</v>
      </c>
      <c r="E2258" s="208" t="n">
        <f aca="false">IF(VLOOKUP(S2258,'DD-Lookup'!$J$6:$L$50,3,FALSE())="Monthly",(YEAR(AC2258)-YEAR(AB2258))*12+MONTH(AC2258)-MONTH(AB2258)+1,(AC2258-AB2258+1))</f>
        <v>1</v>
      </c>
      <c r="F2258" s="239" t="n">
        <f aca="false">E2258*SUM(P2258:Q2258)</f>
        <v>10000</v>
      </c>
      <c r="G2258" s="214" t="n">
        <v>1290659</v>
      </c>
      <c r="H2258" s="215" t="n">
        <v>37035.3757523148</v>
      </c>
      <c r="I2258" s="0" t="s">
        <v>1225</v>
      </c>
      <c r="M2258" s="0" t="s">
        <v>858</v>
      </c>
      <c r="N2258" s="0" t="s">
        <v>1305</v>
      </c>
      <c r="O2258" s="0" t="s">
        <v>1566</v>
      </c>
      <c r="P2258" s="216" t="n">
        <v>10000</v>
      </c>
      <c r="S2258" s="0" t="s">
        <v>1026</v>
      </c>
      <c r="T2258" s="0" t="s">
        <v>784</v>
      </c>
      <c r="U2258" s="218" t="n">
        <v>12.625</v>
      </c>
      <c r="V2258" s="0" t="s">
        <v>1835</v>
      </c>
      <c r="W2258" s="0" t="s">
        <v>1559</v>
      </c>
      <c r="X2258" s="0" t="s">
        <v>1535</v>
      </c>
      <c r="Y2258" s="0" t="s">
        <v>1310</v>
      </c>
      <c r="Z2258" s="0" t="s">
        <v>571</v>
      </c>
      <c r="AA2258" s="0" t="n">
        <v>808048</v>
      </c>
      <c r="AB2258" s="215" t="n">
        <v>37036.875</v>
      </c>
      <c r="AC2258" s="215" t="n">
        <v>37036.875</v>
      </c>
    </row>
    <row r="2259" customFormat="false" ht="12.75" hidden="false" customHeight="false" outlineLevel="0" collapsed="false">
      <c r="A2259" s="208" t="str">
        <f aca="false">B2259&amp;" "&amp;C2259&amp;" "&amp;D2259</f>
        <v>US Natural Gas Physical</v>
      </c>
      <c r="B2259" s="208" t="str">
        <f aca="false">IF((LEFT(N2259,2)="US"),"US","")</f>
        <v>US</v>
      </c>
      <c r="C2259" s="208" t="str">
        <f aca="false">M2259</f>
        <v>Natural Gas</v>
      </c>
      <c r="D2259" s="208" t="str">
        <f aca="false">IF(ISNUMBER(FIND("Phy",N2259))=TRUE(),"Physical","Financial")</f>
        <v>Physical</v>
      </c>
      <c r="E2259" s="208" t="n">
        <f aca="false">IF(VLOOKUP(S2259,'DD-Lookup'!$J$6:$L$50,3,FALSE())="Monthly",(YEAR(AC2259)-YEAR(AB2259))*12+MONTH(AC2259)-MONTH(AB2259)+1,(AC2259-AB2259+1))</f>
        <v>1</v>
      </c>
      <c r="F2259" s="239" t="n">
        <f aca="false">E2259*SUM(P2259:Q2259)</f>
        <v>5000</v>
      </c>
      <c r="G2259" s="214" t="n">
        <v>1290660</v>
      </c>
      <c r="H2259" s="215" t="n">
        <v>37035.375775463</v>
      </c>
      <c r="I2259" s="0" t="s">
        <v>1073</v>
      </c>
      <c r="M2259" s="0" t="s">
        <v>858</v>
      </c>
      <c r="N2259" s="0" t="s">
        <v>1305</v>
      </c>
      <c r="O2259" s="0" t="s">
        <v>1529</v>
      </c>
      <c r="P2259" s="216" t="n">
        <v>5000</v>
      </c>
      <c r="S2259" s="0" t="s">
        <v>1026</v>
      </c>
      <c r="T2259" s="0" t="s">
        <v>784</v>
      </c>
      <c r="U2259" s="218" t="n">
        <v>4.405</v>
      </c>
      <c r="V2259" s="0" t="s">
        <v>2529</v>
      </c>
      <c r="W2259" s="0" t="s">
        <v>1531</v>
      </c>
      <c r="X2259" s="0" t="s">
        <v>1532</v>
      </c>
      <c r="Y2259" s="0" t="s">
        <v>1310</v>
      </c>
      <c r="Z2259" s="0" t="s">
        <v>571</v>
      </c>
      <c r="AA2259" s="0" t="n">
        <v>808049</v>
      </c>
      <c r="AB2259" s="215" t="n">
        <v>37036.875</v>
      </c>
      <c r="AC2259" s="215" t="n">
        <v>37036.875</v>
      </c>
    </row>
    <row r="2260" customFormat="false" ht="12.75" hidden="false" customHeight="false" outlineLevel="0" collapsed="false">
      <c r="A2260" s="208" t="str">
        <f aca="false">B2260&amp;" "&amp;C2260&amp;" "&amp;D2260</f>
        <v>US Natural Gas Physical</v>
      </c>
      <c r="B2260" s="208" t="str">
        <f aca="false">IF((LEFT(N2260,2)="US"),"US","")</f>
        <v>US</v>
      </c>
      <c r="C2260" s="208" t="str">
        <f aca="false">M2260</f>
        <v>Natural Gas</v>
      </c>
      <c r="D2260" s="208" t="str">
        <f aca="false">IF(ISNUMBER(FIND("Phy",N2260))=TRUE(),"Physical","Financial")</f>
        <v>Physical</v>
      </c>
      <c r="E2260" s="208" t="n">
        <f aca="false">IF(VLOOKUP(S2260,'DD-Lookup'!$J$6:$L$50,3,FALSE())="Monthly",(YEAR(AC2260)-YEAR(AB2260))*12+MONTH(AC2260)-MONTH(AB2260)+1,(AC2260-AB2260+1))</f>
        <v>1</v>
      </c>
      <c r="F2260" s="239" t="n">
        <f aca="false">E2260*SUM(P2260:Q2260)</f>
        <v>10000</v>
      </c>
      <c r="G2260" s="214" t="n">
        <v>1290661</v>
      </c>
      <c r="H2260" s="215" t="n">
        <v>37035.375787037</v>
      </c>
      <c r="I2260" s="0" t="s">
        <v>1358</v>
      </c>
      <c r="M2260" s="0" t="s">
        <v>858</v>
      </c>
      <c r="N2260" s="0" t="s">
        <v>1305</v>
      </c>
      <c r="O2260" s="0" t="s">
        <v>2530</v>
      </c>
      <c r="P2260" s="216" t="n">
        <v>10000</v>
      </c>
      <c r="S2260" s="0" t="s">
        <v>1026</v>
      </c>
      <c r="T2260" s="0" t="s">
        <v>784</v>
      </c>
      <c r="U2260" s="218" t="n">
        <v>4.13</v>
      </c>
      <c r="V2260" s="0" t="s">
        <v>1414</v>
      </c>
      <c r="W2260" s="0" t="s">
        <v>1439</v>
      </c>
      <c r="X2260" s="0" t="s">
        <v>2236</v>
      </c>
      <c r="Y2260" s="0" t="s">
        <v>1310</v>
      </c>
      <c r="Z2260" s="0" t="s">
        <v>571</v>
      </c>
      <c r="AA2260" s="0" t="n">
        <v>808050</v>
      </c>
      <c r="AB2260" s="215" t="n">
        <v>37036.875</v>
      </c>
      <c r="AC2260" s="215" t="n">
        <v>37036.875</v>
      </c>
    </row>
    <row r="2261" customFormat="false" ht="12.75" hidden="false" customHeight="false" outlineLevel="0" collapsed="false">
      <c r="A2261" s="208" t="str">
        <f aca="false">B2261&amp;" "&amp;C2261&amp;" "&amp;D2261</f>
        <v>US Natural Gas Physical</v>
      </c>
      <c r="B2261" s="208" t="str">
        <f aca="false">IF((LEFT(N2261,2)="US"),"US","")</f>
        <v>US</v>
      </c>
      <c r="C2261" s="208" t="str">
        <f aca="false">M2261</f>
        <v>Natural Gas</v>
      </c>
      <c r="D2261" s="208" t="str">
        <f aca="false">IF(ISNUMBER(FIND("Phy",N2261))=TRUE(),"Physical","Financial")</f>
        <v>Physical</v>
      </c>
      <c r="E2261" s="208" t="n">
        <f aca="false">IF(VLOOKUP(S2261,'DD-Lookup'!$J$6:$L$50,3,FALSE())="Monthly",(YEAR(AC2261)-YEAR(AB2261))*12+MONTH(AC2261)-MONTH(AB2261)+1,(AC2261-AB2261+1))</f>
        <v>1</v>
      </c>
      <c r="F2261" s="239" t="n">
        <f aca="false">E2261*SUM(P2261:Q2261)</f>
        <v>2500</v>
      </c>
      <c r="G2261" s="214" t="n">
        <v>1290663</v>
      </c>
      <c r="H2261" s="215" t="n">
        <v>37035.3758217593</v>
      </c>
      <c r="I2261" s="0" t="s">
        <v>2097</v>
      </c>
      <c r="M2261" s="0" t="s">
        <v>858</v>
      </c>
      <c r="N2261" s="0" t="s">
        <v>1305</v>
      </c>
      <c r="O2261" s="0" t="s">
        <v>1533</v>
      </c>
      <c r="Q2261" s="216" t="n">
        <v>2500</v>
      </c>
      <c r="S2261" s="0" t="s">
        <v>1026</v>
      </c>
      <c r="T2261" s="0" t="s">
        <v>784</v>
      </c>
      <c r="U2261" s="218" t="n">
        <v>4</v>
      </c>
      <c r="V2261" s="0" t="s">
        <v>2123</v>
      </c>
      <c r="W2261" s="0" t="s">
        <v>1514</v>
      </c>
      <c r="X2261" s="0" t="s">
        <v>1535</v>
      </c>
      <c r="Y2261" s="0" t="s">
        <v>1310</v>
      </c>
      <c r="Z2261" s="0" t="s">
        <v>571</v>
      </c>
      <c r="AA2261" s="0" t="n">
        <v>808051</v>
      </c>
      <c r="AB2261" s="215" t="n">
        <v>37036.875</v>
      </c>
      <c r="AC2261" s="215" t="n">
        <v>37036.875</v>
      </c>
    </row>
    <row r="2262" customFormat="false" ht="12.75" hidden="false" customHeight="false" outlineLevel="0" collapsed="false">
      <c r="A2262" s="208" t="str">
        <f aca="false">B2262&amp;" "&amp;C2262&amp;" "&amp;D2262</f>
        <v>US Natural Gas Physical</v>
      </c>
      <c r="B2262" s="208" t="str">
        <f aca="false">IF((LEFT(N2262,2)="US"),"US","")</f>
        <v>US</v>
      </c>
      <c r="C2262" s="208" t="str">
        <f aca="false">M2262</f>
        <v>Natural Gas</v>
      </c>
      <c r="D2262" s="208" t="str">
        <f aca="false">IF(ISNUMBER(FIND("Phy",N2262))=TRUE(),"Physical","Financial")</f>
        <v>Physical</v>
      </c>
      <c r="E2262" s="208" t="n">
        <f aca="false">IF(VLOOKUP(S2262,'DD-Lookup'!$J$6:$L$50,3,FALSE())="Monthly",(YEAR(AC2262)-YEAR(AB2262))*12+MONTH(AC2262)-MONTH(AB2262)+1,(AC2262-AB2262+1))</f>
        <v>1</v>
      </c>
      <c r="F2262" s="239" t="n">
        <f aca="false">E2262*SUM(P2262:Q2262)</f>
        <v>5736</v>
      </c>
      <c r="G2262" s="214" t="n">
        <v>1290664</v>
      </c>
      <c r="H2262" s="215" t="n">
        <v>37035.3758449074</v>
      </c>
      <c r="I2262" s="0" t="s">
        <v>1059</v>
      </c>
      <c r="M2262" s="0" t="s">
        <v>858</v>
      </c>
      <c r="N2262" s="0" t="s">
        <v>1305</v>
      </c>
      <c r="O2262" s="0" t="s">
        <v>1382</v>
      </c>
      <c r="Q2262" s="216" t="n">
        <v>5736</v>
      </c>
      <c r="S2262" s="0" t="s">
        <v>1026</v>
      </c>
      <c r="T2262" s="0" t="s">
        <v>784</v>
      </c>
      <c r="U2262" s="218" t="n">
        <v>3.995</v>
      </c>
      <c r="V2262" s="0" t="s">
        <v>2531</v>
      </c>
      <c r="W2262" s="0" t="s">
        <v>1314</v>
      </c>
      <c r="X2262" s="0" t="s">
        <v>1315</v>
      </c>
      <c r="Y2262" s="0" t="s">
        <v>1310</v>
      </c>
      <c r="Z2262" s="0" t="s">
        <v>571</v>
      </c>
      <c r="AA2262" s="0" t="n">
        <v>808052</v>
      </c>
      <c r="AB2262" s="215" t="n">
        <v>37036.875</v>
      </c>
      <c r="AC2262" s="215" t="n">
        <v>37036.875</v>
      </c>
    </row>
    <row r="2263" customFormat="false" ht="12.75" hidden="false" customHeight="false" outlineLevel="0" collapsed="false">
      <c r="A2263" s="208" t="str">
        <f aca="false">B2263&amp;" "&amp;C2263&amp;" "&amp;D2263</f>
        <v>US Natural Gas Physical</v>
      </c>
      <c r="B2263" s="208" t="str">
        <f aca="false">IF((LEFT(N2263,2)="US"),"US","")</f>
        <v>US</v>
      </c>
      <c r="C2263" s="208" t="str">
        <f aca="false">M2263</f>
        <v>Natural Gas</v>
      </c>
      <c r="D2263" s="208" t="str">
        <f aca="false">IF(ISNUMBER(FIND("Phy",N2263))=TRUE(),"Physical","Financial")</f>
        <v>Physical</v>
      </c>
      <c r="E2263" s="208" t="n">
        <f aca="false">IF(VLOOKUP(S2263,'DD-Lookup'!$J$6:$L$50,3,FALSE())="Monthly",(YEAR(AC2263)-YEAR(AB2263))*12+MONTH(AC2263)-MONTH(AB2263)+1,(AC2263-AB2263+1))</f>
        <v>1</v>
      </c>
      <c r="F2263" s="239" t="n">
        <f aca="false">E2263*SUM(P2263:Q2263)</f>
        <v>3300</v>
      </c>
      <c r="G2263" s="214" t="n">
        <v>1290665</v>
      </c>
      <c r="H2263" s="215" t="n">
        <v>37035.3758912037</v>
      </c>
      <c r="I2263" s="0" t="s">
        <v>593</v>
      </c>
      <c r="M2263" s="0" t="s">
        <v>858</v>
      </c>
      <c r="N2263" s="0" t="s">
        <v>1305</v>
      </c>
      <c r="O2263" s="0" t="s">
        <v>1724</v>
      </c>
      <c r="P2263" s="216" t="n">
        <v>3300</v>
      </c>
      <c r="S2263" s="0" t="s">
        <v>1026</v>
      </c>
      <c r="T2263" s="0" t="s">
        <v>784</v>
      </c>
      <c r="U2263" s="218" t="n">
        <v>3.5</v>
      </c>
      <c r="V2263" s="0" t="s">
        <v>1671</v>
      </c>
      <c r="W2263" s="0" t="s">
        <v>1514</v>
      </c>
      <c r="X2263" s="0" t="s">
        <v>1535</v>
      </c>
      <c r="Y2263" s="0" t="s">
        <v>1310</v>
      </c>
      <c r="Z2263" s="0" t="s">
        <v>571</v>
      </c>
      <c r="AA2263" s="0" t="n">
        <v>808053</v>
      </c>
      <c r="AB2263" s="215" t="n">
        <v>37036.875</v>
      </c>
      <c r="AC2263" s="215" t="n">
        <v>37036.875</v>
      </c>
    </row>
    <row r="2264" customFormat="false" ht="12.75" hidden="false" customHeight="false" outlineLevel="0" collapsed="false">
      <c r="A2264" s="208" t="str">
        <f aca="false">B2264&amp;" "&amp;C2264&amp;" "&amp;D2264</f>
        <v> Metals Financial</v>
      </c>
      <c r="B2264" s="208" t="str">
        <f aca="false">IF((LEFT(N2264,2)="US"),"US","")</f>
        <v/>
      </c>
      <c r="C2264" s="208" t="str">
        <f aca="false">M2264</f>
        <v>Metals</v>
      </c>
      <c r="D2264" s="208" t="str">
        <f aca="false">IF(ISNUMBER(FIND("Phy",N2264))=TRUE(),"Physical","Financial")</f>
        <v>Financial</v>
      </c>
      <c r="E2264" s="208" t="n">
        <f aca="false">IF(VLOOKUP(S2264,'DD-Lookup'!$J$6:$L$50,3,FALSE())="Monthly",(YEAR(AC2264)-YEAR(AB2264))*12+MONTH(AC2264)-MONTH(AB2264)+1,(AC2264-AB2264+1))</f>
        <v>1</v>
      </c>
      <c r="F2264" s="239" t="n">
        <f aca="false">E2264*SUM(P2264:Q2264)</f>
        <v>10</v>
      </c>
      <c r="G2264" s="214" t="n">
        <v>1290666</v>
      </c>
      <c r="H2264" s="215" t="n">
        <v>37035.3759027778</v>
      </c>
      <c r="I2264" s="0" t="s">
        <v>817</v>
      </c>
      <c r="M2264" s="0" t="s">
        <v>780</v>
      </c>
      <c r="N2264" s="0" t="s">
        <v>781</v>
      </c>
      <c r="O2264" s="0" t="s">
        <v>782</v>
      </c>
      <c r="P2264" s="216" t="n">
        <v>10</v>
      </c>
      <c r="S2264" s="0" t="s">
        <v>783</v>
      </c>
      <c r="T2264" s="0" t="s">
        <v>784</v>
      </c>
      <c r="U2264" s="218" t="n">
        <v>1544</v>
      </c>
      <c r="V2264" s="0" t="s">
        <v>818</v>
      </c>
      <c r="W2264" s="0" t="s">
        <v>803</v>
      </c>
      <c r="X2264" s="0" t="s">
        <v>787</v>
      </c>
      <c r="Y2264" s="0" t="s">
        <v>788</v>
      </c>
      <c r="Z2264" s="0" t="s">
        <v>789</v>
      </c>
      <c r="AA2264" s="0" t="n">
        <v>2150736</v>
      </c>
    </row>
    <row r="2265" customFormat="false" ht="12.75" hidden="false" customHeight="false" outlineLevel="0" collapsed="false">
      <c r="A2265" s="208" t="str">
        <f aca="false">B2265&amp;" "&amp;C2265&amp;" "&amp;D2265</f>
        <v>US Natural Gas Physical</v>
      </c>
      <c r="B2265" s="208" t="str">
        <f aca="false">IF((LEFT(N2265,2)="US"),"US","")</f>
        <v>US</v>
      </c>
      <c r="C2265" s="208" t="str">
        <f aca="false">M2265</f>
        <v>Natural Gas</v>
      </c>
      <c r="D2265" s="208" t="str">
        <f aca="false">IF(ISNUMBER(FIND("Phy",N2265))=TRUE(),"Physical","Financial")</f>
        <v>Physical</v>
      </c>
      <c r="E2265" s="208" t="n">
        <f aca="false">IF(VLOOKUP(S2265,'DD-Lookup'!$J$6:$L$50,3,FALSE())="Monthly",(YEAR(AC2265)-YEAR(AB2265))*12+MONTH(AC2265)-MONTH(AB2265)+1,(AC2265-AB2265+1))</f>
        <v>1</v>
      </c>
      <c r="F2265" s="239" t="n">
        <f aca="false">E2265*SUM(P2265:Q2265)</f>
        <v>10000</v>
      </c>
      <c r="G2265" s="214" t="n">
        <v>1290667</v>
      </c>
      <c r="H2265" s="215" t="n">
        <v>37035.3759259259</v>
      </c>
      <c r="I2265" s="0" t="s">
        <v>1183</v>
      </c>
      <c r="M2265" s="0" t="s">
        <v>858</v>
      </c>
      <c r="N2265" s="0" t="s">
        <v>1305</v>
      </c>
      <c r="O2265" s="0" t="s">
        <v>1306</v>
      </c>
      <c r="Q2265" s="216" t="n">
        <v>10000</v>
      </c>
      <c r="S2265" s="0" t="s">
        <v>1026</v>
      </c>
      <c r="T2265" s="0" t="s">
        <v>784</v>
      </c>
      <c r="U2265" s="218" t="n">
        <v>4.2013</v>
      </c>
      <c r="V2265" s="0" t="s">
        <v>1413</v>
      </c>
      <c r="W2265" s="0" t="s">
        <v>1308</v>
      </c>
      <c r="X2265" s="0" t="s">
        <v>1309</v>
      </c>
      <c r="Y2265" s="0" t="s">
        <v>1310</v>
      </c>
      <c r="Z2265" s="0" t="s">
        <v>571</v>
      </c>
      <c r="AA2265" s="0" t="n">
        <v>808055</v>
      </c>
      <c r="AB2265" s="215" t="n">
        <v>37036.875</v>
      </c>
      <c r="AC2265" s="215" t="n">
        <v>37036.875</v>
      </c>
    </row>
    <row r="2266" customFormat="false" ht="12.75" hidden="false" customHeight="false" outlineLevel="0" collapsed="false">
      <c r="A2266" s="208" t="str">
        <f aca="false">B2266&amp;" "&amp;C2266&amp;" "&amp;D2266</f>
        <v>US Natural Gas Physical</v>
      </c>
      <c r="B2266" s="208" t="str">
        <f aca="false">IF((LEFT(N2266,2)="US"),"US","")</f>
        <v>US</v>
      </c>
      <c r="C2266" s="208" t="str">
        <f aca="false">M2266</f>
        <v>Natural Gas</v>
      </c>
      <c r="D2266" s="208" t="str">
        <f aca="false">IF(ISNUMBER(FIND("Phy",N2266))=TRUE(),"Physical","Financial")</f>
        <v>Physical</v>
      </c>
      <c r="E2266" s="208" t="n">
        <f aca="false">IF(VLOOKUP(S2266,'DD-Lookup'!$J$6:$L$50,3,FALSE())="Monthly",(YEAR(AC2266)-YEAR(AB2266))*12+MONTH(AC2266)-MONTH(AB2266)+1,(AC2266-AB2266+1))</f>
        <v>1</v>
      </c>
      <c r="F2266" s="239" t="n">
        <f aca="false">E2266*SUM(P2266:Q2266)</f>
        <v>5000</v>
      </c>
      <c r="G2266" s="214" t="n">
        <v>1290668</v>
      </c>
      <c r="H2266" s="215" t="n">
        <v>37035.3759375</v>
      </c>
      <c r="I2266" s="0" t="s">
        <v>2532</v>
      </c>
      <c r="M2266" s="0" t="s">
        <v>858</v>
      </c>
      <c r="N2266" s="0" t="s">
        <v>1305</v>
      </c>
      <c r="O2266" s="0" t="s">
        <v>1397</v>
      </c>
      <c r="P2266" s="216" t="n">
        <v>5000</v>
      </c>
      <c r="S2266" s="0" t="s">
        <v>1026</v>
      </c>
      <c r="T2266" s="0" t="s">
        <v>784</v>
      </c>
      <c r="U2266" s="218" t="n">
        <v>4.0125</v>
      </c>
      <c r="V2266" s="0" t="s">
        <v>2533</v>
      </c>
      <c r="W2266" s="0" t="s">
        <v>1361</v>
      </c>
      <c r="X2266" s="0" t="s">
        <v>1362</v>
      </c>
      <c r="Y2266" s="0" t="s">
        <v>1310</v>
      </c>
      <c r="Z2266" s="0" t="s">
        <v>571</v>
      </c>
      <c r="AA2266" s="0" t="n">
        <v>808056</v>
      </c>
      <c r="AB2266" s="215" t="n">
        <v>37036.875</v>
      </c>
      <c r="AC2266" s="215" t="n">
        <v>37036.875</v>
      </c>
    </row>
    <row r="2267" customFormat="false" ht="12.75" hidden="false" customHeight="false" outlineLevel="0" collapsed="false">
      <c r="A2267" s="208" t="str">
        <f aca="false">B2267&amp;" "&amp;C2267&amp;" "&amp;D2267</f>
        <v>US Natural Gas Physical</v>
      </c>
      <c r="B2267" s="208" t="str">
        <f aca="false">IF((LEFT(N2267,2)="US"),"US","")</f>
        <v>US</v>
      </c>
      <c r="C2267" s="208" t="str">
        <f aca="false">M2267</f>
        <v>Natural Gas</v>
      </c>
      <c r="D2267" s="208" t="str">
        <f aca="false">IF(ISNUMBER(FIND("Phy",N2267))=TRUE(),"Physical","Financial")</f>
        <v>Physical</v>
      </c>
      <c r="E2267" s="208" t="n">
        <f aca="false">IF(VLOOKUP(S2267,'DD-Lookup'!$J$6:$L$50,3,FALSE())="Monthly",(YEAR(AC2267)-YEAR(AB2267))*12+MONTH(AC2267)-MONTH(AB2267)+1,(AC2267-AB2267+1))</f>
        <v>1</v>
      </c>
      <c r="F2267" s="239" t="n">
        <f aca="false">E2267*SUM(P2267:Q2267)</f>
        <v>4552</v>
      </c>
      <c r="G2267" s="214" t="n">
        <v>1290669</v>
      </c>
      <c r="H2267" s="215" t="n">
        <v>37035.3759837963</v>
      </c>
      <c r="I2267" s="0" t="s">
        <v>1960</v>
      </c>
      <c r="M2267" s="0" t="s">
        <v>858</v>
      </c>
      <c r="N2267" s="0" t="s">
        <v>1305</v>
      </c>
      <c r="O2267" s="0" t="s">
        <v>1529</v>
      </c>
      <c r="Q2267" s="216" t="n">
        <v>4552</v>
      </c>
      <c r="S2267" s="0" t="s">
        <v>1026</v>
      </c>
      <c r="T2267" s="0" t="s">
        <v>784</v>
      </c>
      <c r="U2267" s="218" t="n">
        <v>4.405</v>
      </c>
      <c r="V2267" s="0" t="s">
        <v>1961</v>
      </c>
      <c r="W2267" s="0" t="s">
        <v>1531</v>
      </c>
      <c r="X2267" s="0" t="s">
        <v>1532</v>
      </c>
      <c r="Y2267" s="0" t="s">
        <v>1310</v>
      </c>
      <c r="Z2267" s="0" t="s">
        <v>571</v>
      </c>
      <c r="AA2267" s="0" t="n">
        <v>808058</v>
      </c>
      <c r="AB2267" s="215" t="n">
        <v>37036.875</v>
      </c>
      <c r="AC2267" s="215" t="n">
        <v>37036.875</v>
      </c>
    </row>
    <row r="2268" customFormat="false" ht="12.75" hidden="false" customHeight="false" outlineLevel="0" collapsed="false">
      <c r="A2268" s="208" t="str">
        <f aca="false">B2268&amp;" "&amp;C2268&amp;" "&amp;D2268</f>
        <v>US Natural Gas Financial</v>
      </c>
      <c r="B2268" s="208" t="str">
        <f aca="false">IF((LEFT(N2268,2)="US"),"US","")</f>
        <v>US</v>
      </c>
      <c r="C2268" s="208" t="str">
        <f aca="false">M2268</f>
        <v>Natural Gas</v>
      </c>
      <c r="D2268" s="208" t="str">
        <f aca="false">IF(ISNUMBER(FIND("Phy",N2268))=TRUE(),"Physical","Financial")</f>
        <v>Financial</v>
      </c>
      <c r="E2268" s="208" t="n">
        <f aca="false">IF(VLOOKUP(S2268,'DD-Lookup'!$J$6:$L$50,3,FALSE())="Monthly",(YEAR(AC2268)-YEAR(AB2268))*12+MONTH(AC2268)-MONTH(AB2268)+1,(AC2268-AB2268+1))</f>
        <v>30</v>
      </c>
      <c r="F2268" s="239" t="n">
        <f aca="false">E2268*SUM(P2268:Q2268)</f>
        <v>150000</v>
      </c>
      <c r="G2268" s="214" t="n">
        <v>1290670</v>
      </c>
      <c r="H2268" s="215" t="n">
        <v>37035.3760416667</v>
      </c>
      <c r="I2268" s="0" t="s">
        <v>1170</v>
      </c>
      <c r="M2268" s="0" t="s">
        <v>858</v>
      </c>
      <c r="N2268" s="0" t="s">
        <v>1482</v>
      </c>
      <c r="O2268" s="0" t="s">
        <v>2534</v>
      </c>
      <c r="P2268" s="216" t="n">
        <v>5000</v>
      </c>
      <c r="S2268" s="0" t="s">
        <v>1026</v>
      </c>
      <c r="T2268" s="0" t="s">
        <v>784</v>
      </c>
      <c r="U2268" s="218" t="n">
        <v>3.01</v>
      </c>
      <c r="V2268" s="0" t="s">
        <v>2535</v>
      </c>
      <c r="W2268" s="0" t="s">
        <v>2070</v>
      </c>
      <c r="X2268" s="0" t="s">
        <v>2071</v>
      </c>
      <c r="Y2268" s="0" t="s">
        <v>838</v>
      </c>
      <c r="Z2268" s="0" t="s">
        <v>571</v>
      </c>
      <c r="AA2268" s="0" t="s">
        <v>2536</v>
      </c>
      <c r="AB2268" s="215" t="n">
        <v>37043.875</v>
      </c>
      <c r="AC2268" s="215" t="n">
        <v>37072.875</v>
      </c>
    </row>
    <row r="2269" customFormat="false" ht="12.75" hidden="false" customHeight="false" outlineLevel="0" collapsed="false">
      <c r="A2269" s="208" t="str">
        <f aca="false">B2269&amp;" "&amp;C2269&amp;" "&amp;D2269</f>
        <v>US Natural Gas Physical</v>
      </c>
      <c r="B2269" s="208" t="str">
        <f aca="false">IF((LEFT(N2269,2)="US"),"US","")</f>
        <v>US</v>
      </c>
      <c r="C2269" s="208" t="str">
        <f aca="false">M2269</f>
        <v>Natural Gas</v>
      </c>
      <c r="D2269" s="208" t="str">
        <f aca="false">IF(ISNUMBER(FIND("Phy",N2269))=TRUE(),"Physical","Financial")</f>
        <v>Physical</v>
      </c>
      <c r="E2269" s="208" t="n">
        <f aca="false">IF(VLOOKUP(S2269,'DD-Lookup'!$J$6:$L$50,3,FALSE())="Monthly",(YEAR(AC2269)-YEAR(AB2269))*12+MONTH(AC2269)-MONTH(AB2269)+1,(AC2269-AB2269+1))</f>
        <v>1</v>
      </c>
      <c r="F2269" s="239" t="n">
        <f aca="false">E2269*SUM(P2269:Q2269)</f>
        <v>5000</v>
      </c>
      <c r="G2269" s="214" t="n">
        <v>1290671</v>
      </c>
      <c r="H2269" s="215" t="n">
        <v>37035.3761226852</v>
      </c>
      <c r="I2269" s="0" t="s">
        <v>1183</v>
      </c>
      <c r="M2269" s="0" t="s">
        <v>858</v>
      </c>
      <c r="N2269" s="0" t="s">
        <v>1305</v>
      </c>
      <c r="O2269" s="0" t="s">
        <v>1533</v>
      </c>
      <c r="P2269" s="216" t="n">
        <v>5000</v>
      </c>
      <c r="S2269" s="0" t="s">
        <v>1026</v>
      </c>
      <c r="T2269" s="0" t="s">
        <v>784</v>
      </c>
      <c r="U2269" s="218" t="n">
        <v>3.96</v>
      </c>
      <c r="V2269" s="0" t="s">
        <v>1307</v>
      </c>
      <c r="W2269" s="0" t="s">
        <v>1514</v>
      </c>
      <c r="X2269" s="0" t="s">
        <v>1535</v>
      </c>
      <c r="Y2269" s="0" t="s">
        <v>1310</v>
      </c>
      <c r="Z2269" s="0" t="s">
        <v>571</v>
      </c>
      <c r="AA2269" s="0" t="n">
        <v>808059</v>
      </c>
      <c r="AB2269" s="215" t="n">
        <v>37036.875</v>
      </c>
      <c r="AC2269" s="215" t="n">
        <v>37036.875</v>
      </c>
    </row>
    <row r="2270" customFormat="false" ht="12.75" hidden="false" customHeight="false" outlineLevel="0" collapsed="false">
      <c r="A2270" s="208" t="str">
        <f aca="false">B2270&amp;" "&amp;C2270&amp;" "&amp;D2270</f>
        <v>US Natural Gas Financial</v>
      </c>
      <c r="B2270" s="208" t="str">
        <f aca="false">IF((LEFT(N2270,2)="US"),"US","")</f>
        <v>US</v>
      </c>
      <c r="C2270" s="208" t="str">
        <f aca="false">M2270</f>
        <v>Natural Gas</v>
      </c>
      <c r="D2270" s="208" t="str">
        <f aca="false">IF(ISNUMBER(FIND("Phy",N2270))=TRUE(),"Physical","Financial")</f>
        <v>Financial</v>
      </c>
      <c r="E2270" s="208" t="n">
        <f aca="false">IF(VLOOKUP(S2270,'DD-Lookup'!$J$6:$L$50,3,FALSE())="Monthly",(YEAR(AC2270)-YEAR(AB2270))*12+MONTH(AC2270)-MONTH(AB2270)+1,(AC2270-AB2270+1))</f>
        <v>30</v>
      </c>
      <c r="F2270" s="239" t="n">
        <f aca="false">E2270*SUM(P2270:Q2270)</f>
        <v>300000</v>
      </c>
      <c r="G2270" s="214" t="n">
        <v>1290672</v>
      </c>
      <c r="H2270" s="215" t="n">
        <v>37035.3761342593</v>
      </c>
      <c r="I2270" s="0" t="s">
        <v>1471</v>
      </c>
      <c r="M2270" s="0" t="s">
        <v>858</v>
      </c>
      <c r="N2270" s="0" t="s">
        <v>1482</v>
      </c>
      <c r="O2270" s="0" t="s">
        <v>2537</v>
      </c>
      <c r="Q2270" s="216" t="n">
        <v>10000</v>
      </c>
      <c r="S2270" s="0" t="s">
        <v>1026</v>
      </c>
      <c r="T2270" s="0" t="s">
        <v>784</v>
      </c>
      <c r="U2270" s="218" t="n">
        <v>-0.0775</v>
      </c>
      <c r="V2270" s="0" t="s">
        <v>2504</v>
      </c>
      <c r="W2270" s="0" t="s">
        <v>1881</v>
      </c>
      <c r="X2270" s="0" t="s">
        <v>2505</v>
      </c>
      <c r="Y2270" s="0" t="s">
        <v>838</v>
      </c>
      <c r="Z2270" s="0" t="s">
        <v>571</v>
      </c>
      <c r="AA2270" s="0" t="s">
        <v>2538</v>
      </c>
      <c r="AB2270" s="215" t="n">
        <v>37043.875</v>
      </c>
      <c r="AC2270" s="215" t="n">
        <v>37072.875</v>
      </c>
    </row>
    <row r="2271" customFormat="false" ht="12.75" hidden="false" customHeight="false" outlineLevel="0" collapsed="false">
      <c r="A2271" s="208" t="str">
        <f aca="false">B2271&amp;" "&amp;C2271&amp;" "&amp;D2271</f>
        <v>US Natural Gas Physical</v>
      </c>
      <c r="B2271" s="208" t="str">
        <f aca="false">IF((LEFT(N2271,2)="US"),"US","")</f>
        <v>US</v>
      </c>
      <c r="C2271" s="208" t="str">
        <f aca="false">M2271</f>
        <v>Natural Gas</v>
      </c>
      <c r="D2271" s="208" t="str">
        <f aca="false">IF(ISNUMBER(FIND("Phy",N2271))=TRUE(),"Physical","Financial")</f>
        <v>Physical</v>
      </c>
      <c r="E2271" s="208" t="n">
        <f aca="false">IF(VLOOKUP(S2271,'DD-Lookup'!$J$6:$L$50,3,FALSE())="Monthly",(YEAR(AC2271)-YEAR(AB2271))*12+MONTH(AC2271)-MONTH(AB2271)+1,(AC2271-AB2271+1))</f>
        <v>1</v>
      </c>
      <c r="F2271" s="239" t="n">
        <f aca="false">E2271*SUM(P2271:Q2271)</f>
        <v>5000</v>
      </c>
      <c r="G2271" s="214" t="n">
        <v>1290673</v>
      </c>
      <c r="H2271" s="215" t="n">
        <v>37035.3761458333</v>
      </c>
      <c r="I2271" s="0" t="s">
        <v>1073</v>
      </c>
      <c r="M2271" s="0" t="s">
        <v>858</v>
      </c>
      <c r="N2271" s="0" t="s">
        <v>1305</v>
      </c>
      <c r="O2271" s="0" t="s">
        <v>1533</v>
      </c>
      <c r="Q2271" s="216" t="n">
        <v>5000</v>
      </c>
      <c r="S2271" s="0" t="s">
        <v>1026</v>
      </c>
      <c r="T2271" s="0" t="s">
        <v>784</v>
      </c>
      <c r="U2271" s="218" t="n">
        <v>3.985</v>
      </c>
      <c r="V2271" s="0" t="s">
        <v>2514</v>
      </c>
      <c r="W2271" s="0" t="s">
        <v>1514</v>
      </c>
      <c r="X2271" s="0" t="s">
        <v>1535</v>
      </c>
      <c r="Y2271" s="0" t="s">
        <v>1310</v>
      </c>
      <c r="Z2271" s="0" t="s">
        <v>571</v>
      </c>
      <c r="AA2271" s="0" t="n">
        <v>808060</v>
      </c>
      <c r="AB2271" s="215" t="n">
        <v>37036.875</v>
      </c>
      <c r="AC2271" s="215" t="n">
        <v>37036.875</v>
      </c>
    </row>
    <row r="2272" customFormat="false" ht="12.75" hidden="false" customHeight="false" outlineLevel="0" collapsed="false">
      <c r="A2272" s="208" t="str">
        <f aca="false">B2272&amp;" "&amp;C2272&amp;" "&amp;D2272</f>
        <v>US Power Physical</v>
      </c>
      <c r="B2272" s="208" t="str">
        <f aca="false">IF((LEFT(N2272,2)="US"),"US","")</f>
        <v>US</v>
      </c>
      <c r="C2272" s="208" t="str">
        <f aca="false">M2272</f>
        <v>Power</v>
      </c>
      <c r="D2272" s="208" t="str">
        <f aca="false">IF(ISNUMBER(FIND("Phy",N2272))=TRUE(),"Physical","Financial")</f>
        <v>Physical</v>
      </c>
      <c r="E2272" s="208" t="n">
        <f aca="false">IF(VLOOKUP(S2272,'DD-Lookup'!$J$6:$L$50,3,FALSE())="Monthly",(YEAR(AC2272)-YEAR(AB2272))*12+MONTH(AC2272)-MONTH(AB2272)+1,(AC2272-AB2272+1))</f>
        <v>92</v>
      </c>
      <c r="F2272" s="239" t="n">
        <f aca="false">E2272*SUM(P2272:Q2272)</f>
        <v>4600</v>
      </c>
      <c r="G2272" s="214" t="n">
        <v>1290674</v>
      </c>
      <c r="H2272" s="215" t="n">
        <v>37035.3761805556</v>
      </c>
      <c r="I2272" s="0" t="s">
        <v>1183</v>
      </c>
      <c r="M2272" s="0" t="s">
        <v>67</v>
      </c>
      <c r="N2272" s="0" t="s">
        <v>1081</v>
      </c>
      <c r="O2272" s="0" t="s">
        <v>2539</v>
      </c>
      <c r="P2272" s="216" t="n">
        <v>50</v>
      </c>
      <c r="S2272" s="0" t="s">
        <v>930</v>
      </c>
      <c r="T2272" s="0" t="s">
        <v>784</v>
      </c>
      <c r="U2272" s="218" t="n">
        <v>35</v>
      </c>
      <c r="V2272" s="0" t="s">
        <v>1184</v>
      </c>
      <c r="W2272" s="0" t="s">
        <v>1084</v>
      </c>
      <c r="X2272" s="0" t="s">
        <v>1287</v>
      </c>
      <c r="Y2272" s="0" t="s">
        <v>1051</v>
      </c>
      <c r="Z2272" s="0" t="s">
        <v>618</v>
      </c>
      <c r="AA2272" s="0" t="n">
        <v>621472.1</v>
      </c>
      <c r="AB2272" s="215" t="n">
        <v>37530.875</v>
      </c>
      <c r="AC2272" s="215" t="n">
        <v>37621.875</v>
      </c>
    </row>
    <row r="2273" customFormat="false" ht="12.75" hidden="false" customHeight="false" outlineLevel="0" collapsed="false">
      <c r="A2273" s="208" t="str">
        <f aca="false">B2273&amp;" "&amp;C2273&amp;" "&amp;D2273</f>
        <v> Metals Financial</v>
      </c>
      <c r="B2273" s="208" t="str">
        <f aca="false">IF((LEFT(N2273,2)="US"),"US","")</f>
        <v/>
      </c>
      <c r="C2273" s="208" t="str">
        <f aca="false">M2273</f>
        <v>Metals</v>
      </c>
      <c r="D2273" s="208" t="str">
        <f aca="false">IF(ISNUMBER(FIND("Phy",N2273))=TRUE(),"Physical","Financial")</f>
        <v>Financial</v>
      </c>
      <c r="E2273" s="208" t="n">
        <f aca="false">IF(VLOOKUP(S2273,'DD-Lookup'!$J$6:$L$50,3,FALSE())="Monthly",(YEAR(AC2273)-YEAR(AB2273))*12+MONTH(AC2273)-MONTH(AB2273)+1,(AC2273-AB2273+1))</f>
        <v>1</v>
      </c>
      <c r="F2273" s="239" t="n">
        <f aca="false">E2273*SUM(P2273:Q2273)</f>
        <v>8</v>
      </c>
      <c r="G2273" s="214" t="n">
        <v>1290677</v>
      </c>
      <c r="H2273" s="215" t="n">
        <v>37035.3761921296</v>
      </c>
      <c r="I2273" s="0" t="s">
        <v>807</v>
      </c>
      <c r="M2273" s="0" t="s">
        <v>780</v>
      </c>
      <c r="N2273" s="0" t="s">
        <v>781</v>
      </c>
      <c r="O2273" s="0" t="s">
        <v>782</v>
      </c>
      <c r="P2273" s="216" t="n">
        <v>8</v>
      </c>
      <c r="S2273" s="0" t="s">
        <v>783</v>
      </c>
      <c r="T2273" s="0" t="s">
        <v>784</v>
      </c>
      <c r="U2273" s="218" t="n">
        <v>1544</v>
      </c>
      <c r="V2273" s="0" t="s">
        <v>808</v>
      </c>
      <c r="W2273" s="0" t="s">
        <v>803</v>
      </c>
      <c r="X2273" s="0" t="s">
        <v>787</v>
      </c>
      <c r="Y2273" s="0" t="s">
        <v>788</v>
      </c>
      <c r="Z2273" s="0" t="s">
        <v>789</v>
      </c>
      <c r="AA2273" s="0" t="n">
        <v>2150740</v>
      </c>
    </row>
    <row r="2274" customFormat="false" ht="12.75" hidden="false" customHeight="false" outlineLevel="0" collapsed="false">
      <c r="A2274" s="208" t="str">
        <f aca="false">B2274&amp;" "&amp;C2274&amp;" "&amp;D2274</f>
        <v>US Natural Gas Physical</v>
      </c>
      <c r="B2274" s="208" t="str">
        <f aca="false">IF((LEFT(N2274,2)="US"),"US","")</f>
        <v>US</v>
      </c>
      <c r="C2274" s="208" t="str">
        <f aca="false">M2274</f>
        <v>Natural Gas</v>
      </c>
      <c r="D2274" s="208" t="str">
        <f aca="false">IF(ISNUMBER(FIND("Phy",N2274))=TRUE(),"Physical","Financial")</f>
        <v>Physical</v>
      </c>
      <c r="E2274" s="208" t="n">
        <f aca="false">IF(VLOOKUP(S2274,'DD-Lookup'!$J$6:$L$50,3,FALSE())="Monthly",(YEAR(AC2274)-YEAR(AB2274))*12+MONTH(AC2274)-MONTH(AB2274)+1,(AC2274-AB2274+1))</f>
        <v>1</v>
      </c>
      <c r="F2274" s="239" t="n">
        <f aca="false">E2274*SUM(P2274:Q2274)</f>
        <v>5000</v>
      </c>
      <c r="G2274" s="214" t="n">
        <v>1290679</v>
      </c>
      <c r="H2274" s="215" t="n">
        <v>37035.3762615741</v>
      </c>
      <c r="I2274" s="0" t="s">
        <v>2090</v>
      </c>
      <c r="M2274" s="0" t="s">
        <v>858</v>
      </c>
      <c r="N2274" s="0" t="s">
        <v>1305</v>
      </c>
      <c r="O2274" s="0" t="s">
        <v>1438</v>
      </c>
      <c r="P2274" s="216" t="n">
        <v>5000</v>
      </c>
      <c r="S2274" s="0" t="s">
        <v>1026</v>
      </c>
      <c r="T2274" s="0" t="s">
        <v>784</v>
      </c>
      <c r="U2274" s="218" t="n">
        <v>4.34</v>
      </c>
      <c r="V2274" s="0" t="s">
        <v>2362</v>
      </c>
      <c r="W2274" s="0" t="s">
        <v>1439</v>
      </c>
      <c r="X2274" s="0" t="s">
        <v>1440</v>
      </c>
      <c r="Y2274" s="0" t="s">
        <v>1310</v>
      </c>
      <c r="Z2274" s="0" t="s">
        <v>571</v>
      </c>
      <c r="AA2274" s="0" t="n">
        <v>808061</v>
      </c>
      <c r="AB2274" s="215" t="n">
        <v>37036.875</v>
      </c>
      <c r="AC2274" s="215" t="n">
        <v>37036.875</v>
      </c>
    </row>
    <row r="2275" customFormat="false" ht="12.75" hidden="false" customHeight="false" outlineLevel="0" collapsed="false">
      <c r="A2275" s="208" t="str">
        <f aca="false">B2275&amp;" "&amp;C2275&amp;" "&amp;D2275</f>
        <v>US Crude Financial</v>
      </c>
      <c r="B2275" s="208" t="str">
        <f aca="false">IF((LEFT(N2275,2)="US"),"US","")</f>
        <v>US</v>
      </c>
      <c r="C2275" s="208" t="str">
        <f aca="false">M2275</f>
        <v>Crude</v>
      </c>
      <c r="D2275" s="208" t="str">
        <f aca="false">IF(ISNUMBER(FIND("Phy",N2275))=TRUE(),"Physical","Financial")</f>
        <v>Financial</v>
      </c>
      <c r="E2275" s="208" t="n">
        <f aca="false">IF(VLOOKUP(S2275,'DD-Lookup'!$J$6:$L$50,3,FALSE())="Monthly",(YEAR(AC2275)-YEAR(AB2275))*12+MONTH(AC2275)-MONTH(AB2275)+1,(AC2275-AB2275+1))</f>
        <v>1</v>
      </c>
      <c r="F2275" s="239" t="n">
        <f aca="false">E2275*SUM(P2275:Q2275)</f>
        <v>25000</v>
      </c>
      <c r="G2275" s="214" t="n">
        <v>1290678</v>
      </c>
      <c r="H2275" s="215" t="n">
        <v>37035.3762615741</v>
      </c>
      <c r="I2275" s="0" t="s">
        <v>2320</v>
      </c>
      <c r="M2275" s="0" t="s">
        <v>97</v>
      </c>
      <c r="N2275" s="0" t="s">
        <v>841</v>
      </c>
      <c r="O2275" s="0" t="s">
        <v>889</v>
      </c>
      <c r="Q2275" s="216" t="n">
        <v>25000</v>
      </c>
      <c r="S2275" s="0" t="s">
        <v>843</v>
      </c>
      <c r="T2275" s="0" t="s">
        <v>784</v>
      </c>
      <c r="U2275" s="218" t="n">
        <v>29.58</v>
      </c>
      <c r="V2275" s="0" t="s">
        <v>2321</v>
      </c>
      <c r="W2275" s="0" t="s">
        <v>845</v>
      </c>
      <c r="X2275" s="0" t="s">
        <v>891</v>
      </c>
      <c r="Y2275" s="0" t="s">
        <v>847</v>
      </c>
      <c r="Z2275" s="0" t="s">
        <v>571</v>
      </c>
      <c r="AA2275" s="0" t="n">
        <v>106931</v>
      </c>
      <c r="AB2275" s="215" t="n">
        <v>37073</v>
      </c>
      <c r="AC2275" s="215" t="n">
        <v>37103</v>
      </c>
    </row>
    <row r="2276" customFormat="false" ht="12.75" hidden="false" customHeight="false" outlineLevel="0" collapsed="false">
      <c r="A2276" s="208" t="str">
        <f aca="false">B2276&amp;" "&amp;C2276&amp;" "&amp;D2276</f>
        <v>US Natural Gas Physical</v>
      </c>
      <c r="B2276" s="208" t="str">
        <f aca="false">IF((LEFT(N2276,2)="US"),"US","")</f>
        <v>US</v>
      </c>
      <c r="C2276" s="208" t="str">
        <f aca="false">M2276</f>
        <v>Natural Gas</v>
      </c>
      <c r="D2276" s="208" t="str">
        <f aca="false">IF(ISNUMBER(FIND("Phy",N2276))=TRUE(),"Physical","Financial")</f>
        <v>Physical</v>
      </c>
      <c r="E2276" s="208" t="n">
        <f aca="false">IF(VLOOKUP(S2276,'DD-Lookup'!$J$6:$L$50,3,FALSE())="Monthly",(YEAR(AC2276)-YEAR(AB2276))*12+MONTH(AC2276)-MONTH(AB2276)+1,(AC2276-AB2276+1))</f>
        <v>1</v>
      </c>
      <c r="F2276" s="239" t="n">
        <f aca="false">E2276*SUM(P2276:Q2276)</f>
        <v>15000</v>
      </c>
      <c r="G2276" s="214" t="n">
        <v>1290680</v>
      </c>
      <c r="H2276" s="215" t="n">
        <v>37035.3762847222</v>
      </c>
      <c r="I2276" s="0" t="s">
        <v>1399</v>
      </c>
      <c r="M2276" s="0" t="s">
        <v>858</v>
      </c>
      <c r="N2276" s="0" t="s">
        <v>1305</v>
      </c>
      <c r="O2276" s="0" t="s">
        <v>1432</v>
      </c>
      <c r="Q2276" s="216" t="n">
        <v>15000</v>
      </c>
      <c r="S2276" s="0" t="s">
        <v>1026</v>
      </c>
      <c r="T2276" s="0" t="s">
        <v>784</v>
      </c>
      <c r="U2276" s="218" t="n">
        <v>4.13</v>
      </c>
      <c r="V2276" s="0" t="s">
        <v>1400</v>
      </c>
      <c r="W2276" s="0" t="s">
        <v>1434</v>
      </c>
      <c r="X2276" s="0" t="s">
        <v>1435</v>
      </c>
      <c r="Y2276" s="0" t="s">
        <v>1310</v>
      </c>
      <c r="Z2276" s="0" t="s">
        <v>571</v>
      </c>
      <c r="AA2276" s="0" t="n">
        <v>808062</v>
      </c>
      <c r="AB2276" s="215" t="n">
        <v>37036.875</v>
      </c>
      <c r="AC2276" s="215" t="n">
        <v>37036.875</v>
      </c>
    </row>
    <row r="2277" customFormat="false" ht="12.75" hidden="false" customHeight="false" outlineLevel="0" collapsed="false">
      <c r="A2277" s="208" t="str">
        <f aca="false">B2277&amp;" "&amp;C2277&amp;" "&amp;D2277</f>
        <v>US Natural Gas Physical</v>
      </c>
      <c r="B2277" s="208" t="str">
        <f aca="false">IF((LEFT(N2277,2)="US"),"US","")</f>
        <v>US</v>
      </c>
      <c r="C2277" s="208" t="str">
        <f aca="false">M2277</f>
        <v>Natural Gas</v>
      </c>
      <c r="D2277" s="208" t="str">
        <f aca="false">IF(ISNUMBER(FIND("Phy",N2277))=TRUE(),"Physical","Financial")</f>
        <v>Physical</v>
      </c>
      <c r="E2277" s="208" t="n">
        <f aca="false">IF(VLOOKUP(S2277,'DD-Lookup'!$J$6:$L$50,3,FALSE())="Monthly",(YEAR(AC2277)-YEAR(AB2277))*12+MONTH(AC2277)-MONTH(AB2277)+1,(AC2277-AB2277+1))</f>
        <v>1</v>
      </c>
      <c r="F2277" s="239" t="n">
        <f aca="false">E2277*SUM(P2277:Q2277)</f>
        <v>4560</v>
      </c>
      <c r="G2277" s="214" t="n">
        <v>1290681</v>
      </c>
      <c r="H2277" s="215" t="n">
        <v>37035.3762962963</v>
      </c>
      <c r="I2277" s="0" t="s">
        <v>1544</v>
      </c>
      <c r="M2277" s="0" t="s">
        <v>858</v>
      </c>
      <c r="N2277" s="0" t="s">
        <v>1305</v>
      </c>
      <c r="O2277" s="0" t="s">
        <v>1313</v>
      </c>
      <c r="P2277" s="216" t="n">
        <v>4560</v>
      </c>
      <c r="S2277" s="0" t="s">
        <v>1026</v>
      </c>
      <c r="T2277" s="0" t="s">
        <v>784</v>
      </c>
      <c r="U2277" s="218" t="n">
        <v>4.085</v>
      </c>
      <c r="V2277" s="0" t="s">
        <v>2486</v>
      </c>
      <c r="W2277" s="0" t="s">
        <v>1314</v>
      </c>
      <c r="X2277" s="0" t="s">
        <v>1315</v>
      </c>
      <c r="Y2277" s="0" t="s">
        <v>1310</v>
      </c>
      <c r="Z2277" s="0" t="s">
        <v>571</v>
      </c>
      <c r="AA2277" s="0" t="n">
        <v>808063</v>
      </c>
      <c r="AB2277" s="215" t="n">
        <v>37036.875</v>
      </c>
      <c r="AC2277" s="215" t="n">
        <v>37036.875</v>
      </c>
    </row>
    <row r="2278" customFormat="false" ht="12.75" hidden="false" customHeight="false" outlineLevel="0" collapsed="false">
      <c r="A2278" s="208" t="str">
        <f aca="false">B2278&amp;" "&amp;C2278&amp;" "&amp;D2278</f>
        <v>US Natural Gas Physical</v>
      </c>
      <c r="B2278" s="208" t="str">
        <f aca="false">IF((LEFT(N2278,2)="US"),"US","")</f>
        <v>US</v>
      </c>
      <c r="C2278" s="208" t="str">
        <f aca="false">M2278</f>
        <v>Natural Gas</v>
      </c>
      <c r="D2278" s="208" t="str">
        <f aca="false">IF(ISNUMBER(FIND("Phy",N2278))=TRUE(),"Physical","Financial")</f>
        <v>Physical</v>
      </c>
      <c r="E2278" s="208" t="n">
        <f aca="false">IF(VLOOKUP(S2278,'DD-Lookup'!$J$6:$L$50,3,FALSE())="Monthly",(YEAR(AC2278)-YEAR(AB2278))*12+MONTH(AC2278)-MONTH(AB2278)+1,(AC2278-AB2278+1))</f>
        <v>1</v>
      </c>
      <c r="F2278" s="239" t="n">
        <f aca="false">E2278*SUM(P2278:Q2278)</f>
        <v>3500</v>
      </c>
      <c r="G2278" s="214" t="n">
        <v>1290682</v>
      </c>
      <c r="H2278" s="215" t="n">
        <v>37035.3763078704</v>
      </c>
      <c r="I2278" s="0" t="s">
        <v>2090</v>
      </c>
      <c r="M2278" s="0" t="s">
        <v>858</v>
      </c>
      <c r="N2278" s="0" t="s">
        <v>1305</v>
      </c>
      <c r="O2278" s="0" t="s">
        <v>1448</v>
      </c>
      <c r="P2278" s="216" t="n">
        <v>3500</v>
      </c>
      <c r="S2278" s="0" t="s">
        <v>1026</v>
      </c>
      <c r="T2278" s="0" t="s">
        <v>784</v>
      </c>
      <c r="U2278" s="218" t="n">
        <v>4.33</v>
      </c>
      <c r="V2278" s="0" t="s">
        <v>2362</v>
      </c>
      <c r="W2278" s="0" t="s">
        <v>1439</v>
      </c>
      <c r="X2278" s="0" t="s">
        <v>1440</v>
      </c>
      <c r="Y2278" s="0" t="s">
        <v>1310</v>
      </c>
      <c r="Z2278" s="0" t="s">
        <v>571</v>
      </c>
      <c r="AA2278" s="0" t="n">
        <v>808064</v>
      </c>
      <c r="AB2278" s="215" t="n">
        <v>37036.875</v>
      </c>
      <c r="AC2278" s="215" t="n">
        <v>37036.875</v>
      </c>
    </row>
    <row r="2279" customFormat="false" ht="12.75" hidden="false" customHeight="false" outlineLevel="0" collapsed="false">
      <c r="A2279" s="208" t="str">
        <f aca="false">B2279&amp;" "&amp;C2279&amp;" "&amp;D2279</f>
        <v>US Natural Gas Physical</v>
      </c>
      <c r="B2279" s="208" t="str">
        <f aca="false">IF((LEFT(N2279,2)="US"),"US","")</f>
        <v>US</v>
      </c>
      <c r="C2279" s="208" t="str">
        <f aca="false">M2279</f>
        <v>Natural Gas</v>
      </c>
      <c r="D2279" s="208" t="str">
        <f aca="false">IF(ISNUMBER(FIND("Phy",N2279))=TRUE(),"Physical","Financial")</f>
        <v>Physical</v>
      </c>
      <c r="E2279" s="208" t="n">
        <f aca="false">IF(VLOOKUP(S2279,'DD-Lookup'!$J$6:$L$50,3,FALSE())="Monthly",(YEAR(AC2279)-YEAR(AB2279))*12+MONTH(AC2279)-MONTH(AB2279)+1,(AC2279-AB2279+1))</f>
        <v>1</v>
      </c>
      <c r="F2279" s="239" t="n">
        <f aca="false">E2279*SUM(P2279:Q2279)</f>
        <v>1841</v>
      </c>
      <c r="G2279" s="214" t="n">
        <v>1290683</v>
      </c>
      <c r="H2279" s="215" t="n">
        <v>37035.3763194445</v>
      </c>
      <c r="I2279" s="0" t="s">
        <v>1059</v>
      </c>
      <c r="M2279" s="0" t="s">
        <v>858</v>
      </c>
      <c r="N2279" s="0" t="s">
        <v>1305</v>
      </c>
      <c r="O2279" s="0" t="s">
        <v>1577</v>
      </c>
      <c r="P2279" s="216" t="n">
        <v>1841</v>
      </c>
      <c r="S2279" s="0" t="s">
        <v>1026</v>
      </c>
      <c r="T2279" s="0" t="s">
        <v>784</v>
      </c>
      <c r="U2279" s="218" t="n">
        <v>7.1</v>
      </c>
      <c r="V2279" s="0" t="s">
        <v>1909</v>
      </c>
      <c r="W2279" s="0" t="s">
        <v>1579</v>
      </c>
      <c r="X2279" s="0" t="s">
        <v>1535</v>
      </c>
      <c r="Y2279" s="0" t="s">
        <v>1310</v>
      </c>
      <c r="Z2279" s="0" t="s">
        <v>571</v>
      </c>
      <c r="AA2279" s="0" t="n">
        <v>808065</v>
      </c>
      <c r="AB2279" s="215" t="n">
        <v>37036.875</v>
      </c>
      <c r="AC2279" s="215" t="n">
        <v>37036.875</v>
      </c>
    </row>
    <row r="2280" customFormat="false" ht="12.75" hidden="false" customHeight="false" outlineLevel="0" collapsed="false">
      <c r="A2280" s="208" t="str">
        <f aca="false">B2280&amp;" "&amp;C2280&amp;" "&amp;D2280</f>
        <v>US Natural Gas Physical</v>
      </c>
      <c r="B2280" s="208" t="str">
        <f aca="false">IF((LEFT(N2280,2)="US"),"US","")</f>
        <v>US</v>
      </c>
      <c r="C2280" s="208" t="str">
        <f aca="false">M2280</f>
        <v>Natural Gas</v>
      </c>
      <c r="D2280" s="208" t="str">
        <f aca="false">IF(ISNUMBER(FIND("Phy",N2280))=TRUE(),"Physical","Financial")</f>
        <v>Physical</v>
      </c>
      <c r="E2280" s="208" t="n">
        <f aca="false">IF(VLOOKUP(S2280,'DD-Lookup'!$J$6:$L$50,3,FALSE())="Monthly",(YEAR(AC2280)-YEAR(AB2280))*12+MONTH(AC2280)-MONTH(AB2280)+1,(AC2280-AB2280+1))</f>
        <v>1</v>
      </c>
      <c r="F2280" s="239" t="n">
        <f aca="false">E2280*SUM(P2280:Q2280)</f>
        <v>5000</v>
      </c>
      <c r="G2280" s="214" t="n">
        <v>1290684</v>
      </c>
      <c r="H2280" s="215" t="n">
        <v>37035.3763310185</v>
      </c>
      <c r="I2280" s="0" t="s">
        <v>2097</v>
      </c>
      <c r="M2280" s="0" t="s">
        <v>858</v>
      </c>
      <c r="N2280" s="0" t="s">
        <v>1305</v>
      </c>
      <c r="O2280" s="0" t="s">
        <v>1724</v>
      </c>
      <c r="P2280" s="216" t="n">
        <v>5000</v>
      </c>
      <c r="S2280" s="0" t="s">
        <v>1026</v>
      </c>
      <c r="T2280" s="0" t="s">
        <v>784</v>
      </c>
      <c r="U2280" s="218" t="n">
        <v>3.475</v>
      </c>
      <c r="V2280" s="0" t="s">
        <v>2123</v>
      </c>
      <c r="W2280" s="0" t="s">
        <v>1514</v>
      </c>
      <c r="X2280" s="0" t="s">
        <v>1535</v>
      </c>
      <c r="Y2280" s="0" t="s">
        <v>1310</v>
      </c>
      <c r="Z2280" s="0" t="s">
        <v>571</v>
      </c>
      <c r="AA2280" s="0" t="n">
        <v>808066</v>
      </c>
      <c r="AB2280" s="215" t="n">
        <v>37036.875</v>
      </c>
      <c r="AC2280" s="215" t="n">
        <v>37036.875</v>
      </c>
    </row>
    <row r="2281" customFormat="false" ht="12.75" hidden="false" customHeight="false" outlineLevel="0" collapsed="false">
      <c r="A2281" s="208" t="str">
        <f aca="false">B2281&amp;" "&amp;C2281&amp;" "&amp;D2281</f>
        <v>US Natural Gas Physical</v>
      </c>
      <c r="B2281" s="208" t="str">
        <f aca="false">IF((LEFT(N2281,2)="US"),"US","")</f>
        <v>US</v>
      </c>
      <c r="C2281" s="208" t="str">
        <f aca="false">M2281</f>
        <v>Natural Gas</v>
      </c>
      <c r="D2281" s="208" t="str">
        <f aca="false">IF(ISNUMBER(FIND("Phy",N2281))=TRUE(),"Physical","Financial")</f>
        <v>Physical</v>
      </c>
      <c r="E2281" s="208" t="n">
        <f aca="false">IF(VLOOKUP(S2281,'DD-Lookup'!$J$6:$L$50,3,FALSE())="Monthly",(YEAR(AC2281)-YEAR(AB2281))*12+MONTH(AC2281)-MONTH(AB2281)+1,(AC2281-AB2281+1))</f>
        <v>1</v>
      </c>
      <c r="F2281" s="239" t="n">
        <f aca="false">E2281*SUM(P2281:Q2281)</f>
        <v>10000</v>
      </c>
      <c r="G2281" s="214" t="n">
        <v>1290685</v>
      </c>
      <c r="H2281" s="215" t="n">
        <v>37035.3763310185</v>
      </c>
      <c r="I2281" s="0" t="s">
        <v>1115</v>
      </c>
      <c r="M2281" s="0" t="s">
        <v>858</v>
      </c>
      <c r="N2281" s="0" t="s">
        <v>1305</v>
      </c>
      <c r="O2281" s="0" t="s">
        <v>1566</v>
      </c>
      <c r="P2281" s="216" t="n">
        <v>10000</v>
      </c>
      <c r="S2281" s="0" t="s">
        <v>1026</v>
      </c>
      <c r="T2281" s="0" t="s">
        <v>784</v>
      </c>
      <c r="U2281" s="218" t="n">
        <v>12.55</v>
      </c>
      <c r="V2281" s="0" t="s">
        <v>2193</v>
      </c>
      <c r="W2281" s="0" t="s">
        <v>1559</v>
      </c>
      <c r="X2281" s="0" t="s">
        <v>1535</v>
      </c>
      <c r="Y2281" s="0" t="s">
        <v>1310</v>
      </c>
      <c r="Z2281" s="0" t="s">
        <v>571</v>
      </c>
      <c r="AA2281" s="0" t="n">
        <v>808067</v>
      </c>
      <c r="AB2281" s="215" t="n">
        <v>37036.875</v>
      </c>
      <c r="AC2281" s="215" t="n">
        <v>37036.875</v>
      </c>
    </row>
    <row r="2282" customFormat="false" ht="12.75" hidden="false" customHeight="false" outlineLevel="0" collapsed="false">
      <c r="A2282" s="208" t="str">
        <f aca="false">B2282&amp;" "&amp;C2282&amp;" "&amp;D2282</f>
        <v>US Natural Gas Physical</v>
      </c>
      <c r="B2282" s="208" t="str">
        <f aca="false">IF((LEFT(N2282,2)="US"),"US","")</f>
        <v>US</v>
      </c>
      <c r="C2282" s="208" t="str">
        <f aca="false">M2282</f>
        <v>Natural Gas</v>
      </c>
      <c r="D2282" s="208" t="str">
        <f aca="false">IF(ISNUMBER(FIND("Phy",N2282))=TRUE(),"Physical","Financial")</f>
        <v>Physical</v>
      </c>
      <c r="E2282" s="208" t="n">
        <f aca="false">IF(VLOOKUP(S2282,'DD-Lookup'!$J$6:$L$50,3,FALSE())="Monthly",(YEAR(AC2282)-YEAR(AB2282))*12+MONTH(AC2282)-MONTH(AB2282)+1,(AC2282-AB2282+1))</f>
        <v>1</v>
      </c>
      <c r="F2282" s="239" t="n">
        <f aca="false">E2282*SUM(P2282:Q2282)</f>
        <v>5000</v>
      </c>
      <c r="G2282" s="214" t="n">
        <v>1290686</v>
      </c>
      <c r="H2282" s="215" t="n">
        <v>37035.3763425926</v>
      </c>
      <c r="I2282" s="0" t="s">
        <v>1225</v>
      </c>
      <c r="M2282" s="0" t="s">
        <v>858</v>
      </c>
      <c r="N2282" s="0" t="s">
        <v>1305</v>
      </c>
      <c r="O2282" s="0" t="s">
        <v>1920</v>
      </c>
      <c r="P2282" s="216" t="n">
        <v>5000</v>
      </c>
      <c r="S2282" s="0" t="s">
        <v>1026</v>
      </c>
      <c r="T2282" s="0" t="s">
        <v>784</v>
      </c>
      <c r="U2282" s="218" t="n">
        <v>4.04</v>
      </c>
      <c r="V2282" s="0" t="s">
        <v>1921</v>
      </c>
      <c r="W2282" s="0" t="s">
        <v>1667</v>
      </c>
      <c r="X2282" s="0" t="s">
        <v>1639</v>
      </c>
      <c r="Y2282" s="0" t="s">
        <v>1310</v>
      </c>
      <c r="Z2282" s="0" t="s">
        <v>571</v>
      </c>
      <c r="AA2282" s="0" t="n">
        <v>808068</v>
      </c>
      <c r="AB2282" s="215" t="n">
        <v>37036.875</v>
      </c>
      <c r="AC2282" s="215" t="n">
        <v>37036.875</v>
      </c>
    </row>
    <row r="2283" customFormat="false" ht="12.75" hidden="false" customHeight="false" outlineLevel="0" collapsed="false">
      <c r="A2283" s="208" t="str">
        <f aca="false">B2283&amp;" "&amp;C2283&amp;" "&amp;D2283</f>
        <v>US Natural Gas Physical</v>
      </c>
      <c r="B2283" s="208" t="str">
        <f aca="false">IF((LEFT(N2283,2)="US"),"US","")</f>
        <v>US</v>
      </c>
      <c r="C2283" s="208" t="str">
        <f aca="false">M2283</f>
        <v>Natural Gas</v>
      </c>
      <c r="D2283" s="208" t="str">
        <f aca="false">IF(ISNUMBER(FIND("Phy",N2283))=TRUE(),"Physical","Financial")</f>
        <v>Physical</v>
      </c>
      <c r="E2283" s="208" t="n">
        <f aca="false">IF(VLOOKUP(S2283,'DD-Lookup'!$J$6:$L$50,3,FALSE())="Monthly",(YEAR(AC2283)-YEAR(AB2283))*12+MONTH(AC2283)-MONTH(AB2283)+1,(AC2283-AB2283+1))</f>
        <v>1</v>
      </c>
      <c r="F2283" s="239" t="n">
        <f aca="false">E2283*SUM(P2283:Q2283)</f>
        <v>5000</v>
      </c>
      <c r="G2283" s="214" t="n">
        <v>1290687</v>
      </c>
      <c r="H2283" s="215" t="n">
        <v>37035.3763773148</v>
      </c>
      <c r="I2283" s="0" t="s">
        <v>600</v>
      </c>
      <c r="M2283" s="0" t="s">
        <v>858</v>
      </c>
      <c r="N2283" s="0" t="s">
        <v>1305</v>
      </c>
      <c r="O2283" s="0" t="s">
        <v>1397</v>
      </c>
      <c r="Q2283" s="216" t="n">
        <v>5000</v>
      </c>
      <c r="S2283" s="0" t="s">
        <v>1026</v>
      </c>
      <c r="T2283" s="0" t="s">
        <v>784</v>
      </c>
      <c r="U2283" s="218" t="n">
        <v>4.015</v>
      </c>
      <c r="V2283" s="0" t="s">
        <v>1425</v>
      </c>
      <c r="W2283" s="0" t="s">
        <v>1361</v>
      </c>
      <c r="X2283" s="0" t="s">
        <v>1362</v>
      </c>
      <c r="Y2283" s="0" t="s">
        <v>1310</v>
      </c>
      <c r="Z2283" s="0" t="s">
        <v>571</v>
      </c>
      <c r="AA2283" s="0" t="n">
        <v>808069</v>
      </c>
      <c r="AB2283" s="215" t="n">
        <v>37036.875</v>
      </c>
      <c r="AC2283" s="215" t="n">
        <v>37036.875</v>
      </c>
    </row>
    <row r="2284" customFormat="false" ht="12.75" hidden="false" customHeight="false" outlineLevel="0" collapsed="false">
      <c r="A2284" s="208" t="str">
        <f aca="false">B2284&amp;" "&amp;C2284&amp;" "&amp;D2284</f>
        <v>US Natural Gas Physical</v>
      </c>
      <c r="B2284" s="208" t="str">
        <f aca="false">IF((LEFT(N2284,2)="US"),"US","")</f>
        <v>US</v>
      </c>
      <c r="C2284" s="208" t="str">
        <f aca="false">M2284</f>
        <v>Natural Gas</v>
      </c>
      <c r="D2284" s="208" t="str">
        <f aca="false">IF(ISNUMBER(FIND("Phy",N2284))=TRUE(),"Physical","Financial")</f>
        <v>Physical</v>
      </c>
      <c r="E2284" s="208" t="n">
        <f aca="false">IF(VLOOKUP(S2284,'DD-Lookup'!$J$6:$L$50,3,FALSE())="Monthly",(YEAR(AC2284)-YEAR(AB2284))*12+MONTH(AC2284)-MONTH(AB2284)+1,(AC2284-AB2284+1))</f>
        <v>1</v>
      </c>
      <c r="F2284" s="239" t="n">
        <f aca="false">E2284*SUM(P2284:Q2284)</f>
        <v>10000</v>
      </c>
      <c r="G2284" s="214" t="n">
        <v>1290688</v>
      </c>
      <c r="H2284" s="215" t="n">
        <v>37035.3763888889</v>
      </c>
      <c r="I2284" s="0" t="s">
        <v>1115</v>
      </c>
      <c r="M2284" s="0" t="s">
        <v>858</v>
      </c>
      <c r="N2284" s="0" t="s">
        <v>1305</v>
      </c>
      <c r="O2284" s="0" t="s">
        <v>1557</v>
      </c>
      <c r="P2284" s="216" t="n">
        <v>10000</v>
      </c>
      <c r="S2284" s="0" t="s">
        <v>1026</v>
      </c>
      <c r="T2284" s="0" t="s">
        <v>784</v>
      </c>
      <c r="U2284" s="218" t="n">
        <v>12.575</v>
      </c>
      <c r="V2284" s="0" t="s">
        <v>2193</v>
      </c>
      <c r="W2284" s="0" t="s">
        <v>1559</v>
      </c>
      <c r="X2284" s="0" t="s">
        <v>1535</v>
      </c>
      <c r="Y2284" s="0" t="s">
        <v>1310</v>
      </c>
      <c r="Z2284" s="0" t="s">
        <v>571</v>
      </c>
      <c r="AA2284" s="0" t="n">
        <v>808070</v>
      </c>
      <c r="AB2284" s="215" t="n">
        <v>37036.875</v>
      </c>
      <c r="AC2284" s="215" t="n">
        <v>37036.875</v>
      </c>
    </row>
    <row r="2285" customFormat="false" ht="12.75" hidden="false" customHeight="false" outlineLevel="0" collapsed="false">
      <c r="A2285" s="208" t="str">
        <f aca="false">B2285&amp;" "&amp;C2285&amp;" "&amp;D2285</f>
        <v> Natural Gas Financial</v>
      </c>
      <c r="B2285" s="208" t="str">
        <f aca="false">IF((LEFT(N2285,2)="US"),"US","")</f>
        <v/>
      </c>
      <c r="C2285" s="208" t="str">
        <f aca="false">M2285</f>
        <v>Natural Gas</v>
      </c>
      <c r="D2285" s="208" t="str">
        <f aca="false">IF(ISNUMBER(FIND("Phy",N2285))=TRUE(),"Physical","Financial")</f>
        <v>Financial</v>
      </c>
      <c r="E2285" s="208" t="n">
        <f aca="false">IF(VLOOKUP(S2285,'DD-Lookup'!$J$6:$L$50,3,FALSE())="Monthly",(YEAR(AC2285)-YEAR(AB2285))*12+MONTH(AC2285)-MONTH(AB2285)+1,(AC2285-AB2285+1))</f>
        <v>92</v>
      </c>
      <c r="F2285" s="239" t="n">
        <f aca="false">E2285*SUM(P2285:Q2285)</f>
        <v>460000</v>
      </c>
      <c r="G2285" s="214" t="n">
        <v>1290690</v>
      </c>
      <c r="H2285" s="215" t="n">
        <v>37035.376400463</v>
      </c>
      <c r="I2285" s="0" t="s">
        <v>1874</v>
      </c>
      <c r="M2285" s="0" t="s">
        <v>858</v>
      </c>
      <c r="N2285" s="0" t="s">
        <v>2540</v>
      </c>
      <c r="O2285" s="0" t="s">
        <v>2541</v>
      </c>
      <c r="P2285" s="216" t="n">
        <v>5000</v>
      </c>
      <c r="S2285" s="0" t="s">
        <v>1026</v>
      </c>
      <c r="T2285" s="0" t="s">
        <v>784</v>
      </c>
      <c r="U2285" s="218" t="n">
        <v>-0.22</v>
      </c>
      <c r="V2285" s="0" t="s">
        <v>2542</v>
      </c>
      <c r="W2285" s="0" t="s">
        <v>2543</v>
      </c>
      <c r="X2285" s="0" t="s">
        <v>2544</v>
      </c>
      <c r="Y2285" s="0" t="s">
        <v>838</v>
      </c>
      <c r="Z2285" s="0" t="s">
        <v>628</v>
      </c>
      <c r="AA2285" s="0" t="s">
        <v>2545</v>
      </c>
      <c r="AB2285" s="215" t="n">
        <v>37073</v>
      </c>
      <c r="AC2285" s="215" t="n">
        <v>37164</v>
      </c>
    </row>
    <row r="2286" customFormat="false" ht="12.75" hidden="false" customHeight="false" outlineLevel="0" collapsed="false">
      <c r="A2286" s="208" t="str">
        <f aca="false">B2286&amp;" "&amp;C2286&amp;" "&amp;D2286</f>
        <v>US Natural Gas Physical</v>
      </c>
      <c r="B2286" s="208" t="str">
        <f aca="false">IF((LEFT(N2286,2)="US"),"US","")</f>
        <v>US</v>
      </c>
      <c r="C2286" s="208" t="str">
        <f aca="false">M2286</f>
        <v>Natural Gas</v>
      </c>
      <c r="D2286" s="208" t="str">
        <f aca="false">IF(ISNUMBER(FIND("Phy",N2286))=TRUE(),"Physical","Financial")</f>
        <v>Physical</v>
      </c>
      <c r="E2286" s="208" t="n">
        <f aca="false">IF(VLOOKUP(S2286,'DD-Lookup'!$J$6:$L$50,3,FALSE())="Monthly",(YEAR(AC2286)-YEAR(AB2286))*12+MONTH(AC2286)-MONTH(AB2286)+1,(AC2286-AB2286+1))</f>
        <v>1</v>
      </c>
      <c r="F2286" s="239" t="n">
        <f aca="false">E2286*SUM(P2286:Q2286)</f>
        <v>4000</v>
      </c>
      <c r="G2286" s="214" t="n">
        <v>1290691</v>
      </c>
      <c r="H2286" s="215" t="n">
        <v>37035.3765162037</v>
      </c>
      <c r="I2286" s="0" t="s">
        <v>2019</v>
      </c>
      <c r="M2286" s="0" t="s">
        <v>858</v>
      </c>
      <c r="N2286" s="0" t="s">
        <v>1305</v>
      </c>
      <c r="O2286" s="0" t="s">
        <v>1533</v>
      </c>
      <c r="Q2286" s="216" t="n">
        <v>4000</v>
      </c>
      <c r="S2286" s="0" t="s">
        <v>1026</v>
      </c>
      <c r="T2286" s="0" t="s">
        <v>784</v>
      </c>
      <c r="U2286" s="218" t="n">
        <v>4</v>
      </c>
      <c r="V2286" s="0" t="s">
        <v>2020</v>
      </c>
      <c r="W2286" s="0" t="s">
        <v>1514</v>
      </c>
      <c r="X2286" s="0" t="s">
        <v>1535</v>
      </c>
      <c r="Y2286" s="0" t="s">
        <v>1310</v>
      </c>
      <c r="Z2286" s="0" t="s">
        <v>571</v>
      </c>
      <c r="AA2286" s="0" t="n">
        <v>808071</v>
      </c>
      <c r="AB2286" s="215" t="n">
        <v>37036.875</v>
      </c>
      <c r="AC2286" s="215" t="n">
        <v>37036.875</v>
      </c>
    </row>
    <row r="2287" customFormat="false" ht="12.75" hidden="false" customHeight="false" outlineLevel="0" collapsed="false">
      <c r="A2287" s="208" t="str">
        <f aca="false">B2287&amp;" "&amp;C2287&amp;" "&amp;D2287</f>
        <v>US Natural Gas Physical</v>
      </c>
      <c r="B2287" s="208" t="str">
        <f aca="false">IF((LEFT(N2287,2)="US"),"US","")</f>
        <v>US</v>
      </c>
      <c r="C2287" s="208" t="str">
        <f aca="false">M2287</f>
        <v>Natural Gas</v>
      </c>
      <c r="D2287" s="208" t="str">
        <f aca="false">IF(ISNUMBER(FIND("Phy",N2287))=TRUE(),"Physical","Financial")</f>
        <v>Physical</v>
      </c>
      <c r="E2287" s="208" t="n">
        <f aca="false">IF(VLOOKUP(S2287,'DD-Lookup'!$J$6:$L$50,3,FALSE())="Monthly",(YEAR(AC2287)-YEAR(AB2287))*12+MONTH(AC2287)-MONTH(AB2287)+1,(AC2287-AB2287+1))</f>
        <v>1</v>
      </c>
      <c r="F2287" s="239" t="n">
        <f aca="false">E2287*SUM(P2287:Q2287)</f>
        <v>10000</v>
      </c>
      <c r="G2287" s="214" t="n">
        <v>1290692</v>
      </c>
      <c r="H2287" s="215" t="n">
        <v>37035.3765856482</v>
      </c>
      <c r="I2287" s="0" t="s">
        <v>1155</v>
      </c>
      <c r="M2287" s="0" t="s">
        <v>858</v>
      </c>
      <c r="N2287" s="0" t="s">
        <v>1305</v>
      </c>
      <c r="O2287" s="0" t="s">
        <v>1432</v>
      </c>
      <c r="Q2287" s="216" t="n">
        <v>10000</v>
      </c>
      <c r="S2287" s="0" t="s">
        <v>1026</v>
      </c>
      <c r="T2287" s="0" t="s">
        <v>784</v>
      </c>
      <c r="U2287" s="218" t="n">
        <v>4.13</v>
      </c>
      <c r="V2287" s="0" t="s">
        <v>1518</v>
      </c>
      <c r="W2287" s="0" t="s">
        <v>1434</v>
      </c>
      <c r="X2287" s="0" t="s">
        <v>1435</v>
      </c>
      <c r="Y2287" s="0" t="s">
        <v>1310</v>
      </c>
      <c r="Z2287" s="0" t="s">
        <v>571</v>
      </c>
      <c r="AA2287" s="0" t="n">
        <v>808072</v>
      </c>
      <c r="AB2287" s="215" t="n">
        <v>37036.875</v>
      </c>
      <c r="AC2287" s="215" t="n">
        <v>37036.875</v>
      </c>
    </row>
    <row r="2288" customFormat="false" ht="12.75" hidden="false" customHeight="false" outlineLevel="0" collapsed="false">
      <c r="A2288" s="208" t="str">
        <f aca="false">B2288&amp;" "&amp;C2288&amp;" "&amp;D2288</f>
        <v>US Power Physical</v>
      </c>
      <c r="B2288" s="208" t="str">
        <f aca="false">IF((LEFT(N2288,2)="US"),"US","")</f>
        <v>US</v>
      </c>
      <c r="C2288" s="208" t="str">
        <f aca="false">M2288</f>
        <v>Power</v>
      </c>
      <c r="D2288" s="208" t="str">
        <f aca="false">IF(ISNUMBER(FIND("Phy",N2288))=TRUE(),"Physical","Financial")</f>
        <v>Physical</v>
      </c>
      <c r="E2288" s="208" t="n">
        <f aca="false">IF(VLOOKUP(S2288,'DD-Lookup'!$J$6:$L$50,3,FALSE())="Monthly",(YEAR(AC2288)-YEAR(AB2288))*12+MONTH(AC2288)-MONTH(AB2288)+1,(AC2288-AB2288+1))</f>
        <v>31</v>
      </c>
      <c r="F2288" s="239" t="n">
        <f aca="false">E2288*SUM(P2288:Q2288)</f>
        <v>1550</v>
      </c>
      <c r="G2288" s="214" t="n">
        <v>1290693</v>
      </c>
      <c r="H2288" s="215" t="n">
        <v>37035.3765972222</v>
      </c>
      <c r="I2288" s="0" t="s">
        <v>1102</v>
      </c>
      <c r="M2288" s="0" t="s">
        <v>67</v>
      </c>
      <c r="N2288" s="0" t="s">
        <v>1081</v>
      </c>
      <c r="O2288" s="0" t="s">
        <v>2546</v>
      </c>
      <c r="P2288" s="216" t="n">
        <v>50</v>
      </c>
      <c r="S2288" s="0" t="s">
        <v>930</v>
      </c>
      <c r="T2288" s="0" t="s">
        <v>784</v>
      </c>
      <c r="U2288" s="218" t="n">
        <v>44.5</v>
      </c>
      <c r="V2288" s="0" t="s">
        <v>1104</v>
      </c>
      <c r="W2288" s="0" t="s">
        <v>1084</v>
      </c>
      <c r="X2288" s="0" t="s">
        <v>1287</v>
      </c>
      <c r="Y2288" s="0" t="s">
        <v>1051</v>
      </c>
      <c r="Z2288" s="0" t="s">
        <v>618</v>
      </c>
      <c r="AA2288" s="0" t="n">
        <v>621473.1</v>
      </c>
      <c r="AB2288" s="215" t="n">
        <v>37377.875</v>
      </c>
      <c r="AC2288" s="215" t="n">
        <v>37407.875</v>
      </c>
    </row>
    <row r="2289" customFormat="false" ht="12.75" hidden="false" customHeight="false" outlineLevel="0" collapsed="false">
      <c r="A2289" s="208" t="str">
        <f aca="false">B2289&amp;" "&amp;C2289&amp;" "&amp;D2289</f>
        <v>US Natural Gas Financial</v>
      </c>
      <c r="B2289" s="208" t="str">
        <f aca="false">IF((LEFT(N2289,2)="US"),"US","")</f>
        <v>US</v>
      </c>
      <c r="C2289" s="208" t="str">
        <f aca="false">M2289</f>
        <v>Natural Gas</v>
      </c>
      <c r="D2289" s="208" t="str">
        <f aca="false">IF(ISNUMBER(FIND("Phy",N2289))=TRUE(),"Physical","Financial")</f>
        <v>Financial</v>
      </c>
      <c r="E2289" s="208" t="n">
        <f aca="false">IF(VLOOKUP(S2289,'DD-Lookup'!$J$6:$L$50,3,FALSE())="Monthly",(YEAR(AC2289)-YEAR(AB2289))*12+MONTH(AC2289)-MONTH(AB2289)+1,(AC2289-AB2289+1))</f>
        <v>30</v>
      </c>
      <c r="F2289" s="239" t="n">
        <f aca="false">E2289*SUM(P2289:Q2289)</f>
        <v>150000</v>
      </c>
      <c r="G2289" s="214" t="n">
        <v>1290694</v>
      </c>
      <c r="H2289" s="215" t="n">
        <v>37035.3766319445</v>
      </c>
      <c r="I2289" s="0" t="s">
        <v>1609</v>
      </c>
      <c r="M2289" s="0" t="s">
        <v>858</v>
      </c>
      <c r="N2289" s="0" t="s">
        <v>1024</v>
      </c>
      <c r="O2289" s="0" t="s">
        <v>1610</v>
      </c>
      <c r="P2289" s="216" t="n">
        <v>5000</v>
      </c>
      <c r="S2289" s="0" t="s">
        <v>1026</v>
      </c>
      <c r="T2289" s="0" t="s">
        <v>784</v>
      </c>
      <c r="U2289" s="218" t="n">
        <v>4.6025</v>
      </c>
      <c r="V2289" s="0" t="s">
        <v>1611</v>
      </c>
      <c r="W2289" s="0" t="s">
        <v>1388</v>
      </c>
      <c r="X2289" s="0" t="s">
        <v>1612</v>
      </c>
      <c r="Y2289" s="0" t="s">
        <v>838</v>
      </c>
      <c r="Z2289" s="0" t="s">
        <v>571</v>
      </c>
      <c r="AA2289" s="0" t="s">
        <v>2547</v>
      </c>
      <c r="AB2289" s="215" t="n">
        <v>37043.875</v>
      </c>
      <c r="AC2289" s="215" t="n">
        <v>37072.875</v>
      </c>
    </row>
    <row r="2290" customFormat="false" ht="12.75" hidden="false" customHeight="false" outlineLevel="0" collapsed="false">
      <c r="A2290" s="208" t="str">
        <f aca="false">B2290&amp;" "&amp;C2290&amp;" "&amp;D2290</f>
        <v>US Natural Gas Physical</v>
      </c>
      <c r="B2290" s="208" t="str">
        <f aca="false">IF((LEFT(N2290,2)="US"),"US","")</f>
        <v>US</v>
      </c>
      <c r="C2290" s="208" t="str">
        <f aca="false">M2290</f>
        <v>Natural Gas</v>
      </c>
      <c r="D2290" s="208" t="str">
        <f aca="false">IF(ISNUMBER(FIND("Phy",N2290))=TRUE(),"Physical","Financial")</f>
        <v>Physical</v>
      </c>
      <c r="E2290" s="208" t="n">
        <f aca="false">IF(VLOOKUP(S2290,'DD-Lookup'!$J$6:$L$50,3,FALSE())="Monthly",(YEAR(AC2290)-YEAR(AB2290))*12+MONTH(AC2290)-MONTH(AB2290)+1,(AC2290-AB2290+1))</f>
        <v>1</v>
      </c>
      <c r="F2290" s="239" t="n">
        <f aca="false">E2290*SUM(P2290:Q2290)</f>
        <v>5000</v>
      </c>
      <c r="G2290" s="214" t="n">
        <v>1290696</v>
      </c>
      <c r="H2290" s="215" t="n">
        <v>37035.3767013889</v>
      </c>
      <c r="I2290" s="0" t="s">
        <v>2097</v>
      </c>
      <c r="M2290" s="0" t="s">
        <v>858</v>
      </c>
      <c r="N2290" s="0" t="s">
        <v>1305</v>
      </c>
      <c r="O2290" s="0" t="s">
        <v>1666</v>
      </c>
      <c r="Q2290" s="216" t="n">
        <v>5000</v>
      </c>
      <c r="S2290" s="0" t="s">
        <v>1026</v>
      </c>
      <c r="T2290" s="0" t="s">
        <v>784</v>
      </c>
      <c r="U2290" s="218" t="n">
        <v>4.1375</v>
      </c>
      <c r="V2290" s="0" t="s">
        <v>2123</v>
      </c>
      <c r="W2290" s="0" t="s">
        <v>1667</v>
      </c>
      <c r="X2290" s="0" t="s">
        <v>1668</v>
      </c>
      <c r="Y2290" s="0" t="s">
        <v>1310</v>
      </c>
      <c r="Z2290" s="0" t="s">
        <v>571</v>
      </c>
      <c r="AA2290" s="0" t="n">
        <v>808073</v>
      </c>
      <c r="AB2290" s="215" t="n">
        <v>37036.875</v>
      </c>
      <c r="AC2290" s="215" t="n">
        <v>37036.875</v>
      </c>
    </row>
    <row r="2291" customFormat="false" ht="12.75" hidden="false" customHeight="false" outlineLevel="0" collapsed="false">
      <c r="A2291" s="208" t="str">
        <f aca="false">B2291&amp;" "&amp;C2291&amp;" "&amp;D2291</f>
        <v> Natural Gas Physical</v>
      </c>
      <c r="B2291" s="208" t="str">
        <f aca="false">IF((LEFT(N2291,2)="US"),"US","")</f>
        <v/>
      </c>
      <c r="C2291" s="208" t="str">
        <f aca="false">M2291</f>
        <v>Natural Gas</v>
      </c>
      <c r="D2291" s="208" t="str">
        <f aca="false">IF(ISNUMBER(FIND("Phy",N2291))=TRUE(),"Physical","Financial")</f>
        <v>Physical</v>
      </c>
      <c r="E2291" s="208" t="n">
        <f aca="false">IF(VLOOKUP(S2291,'DD-Lookup'!$J$6:$L$50,3,FALSE())="Monthly",(YEAR(AC2291)-YEAR(AB2291))*12+MONTH(AC2291)-MONTH(AB2291)+1,(AC2291-AB2291+1))</f>
        <v>1</v>
      </c>
      <c r="F2291" s="239" t="n">
        <f aca="false">E2291*SUM(P2291:Q2291)</f>
        <v>5000</v>
      </c>
      <c r="G2291" s="214" t="n">
        <v>1290697</v>
      </c>
      <c r="H2291" s="215" t="n">
        <v>37035.3767476852</v>
      </c>
      <c r="I2291" s="0" t="s">
        <v>2285</v>
      </c>
      <c r="M2291" s="0" t="s">
        <v>858</v>
      </c>
      <c r="N2291" s="0" t="s">
        <v>2171</v>
      </c>
      <c r="O2291" s="0" t="s">
        <v>2316</v>
      </c>
      <c r="Q2291" s="216" t="n">
        <v>5000</v>
      </c>
      <c r="S2291" s="0" t="s">
        <v>1026</v>
      </c>
      <c r="T2291" s="0" t="s">
        <v>784</v>
      </c>
      <c r="U2291" s="218" t="n">
        <v>3.93</v>
      </c>
      <c r="V2291" s="0" t="s">
        <v>2548</v>
      </c>
      <c r="W2291" s="0" t="s">
        <v>2318</v>
      </c>
      <c r="X2291" s="0" t="s">
        <v>2319</v>
      </c>
      <c r="Y2291" s="0" t="s">
        <v>1310</v>
      </c>
      <c r="Z2291" s="0" t="s">
        <v>628</v>
      </c>
      <c r="AA2291" s="0" t="n">
        <v>808074</v>
      </c>
      <c r="AB2291" s="215" t="n">
        <v>37036.875</v>
      </c>
      <c r="AC2291" s="215" t="n">
        <v>37036.875</v>
      </c>
    </row>
    <row r="2292" customFormat="false" ht="12.75" hidden="false" customHeight="false" outlineLevel="0" collapsed="false">
      <c r="A2292" s="208" t="str">
        <f aca="false">B2292&amp;" "&amp;C2292&amp;" "&amp;D2292</f>
        <v>US Natural Gas Physical</v>
      </c>
      <c r="B2292" s="208" t="str">
        <f aca="false">IF((LEFT(N2292,2)="US"),"US","")</f>
        <v>US</v>
      </c>
      <c r="C2292" s="208" t="str">
        <f aca="false">M2292</f>
        <v>Natural Gas</v>
      </c>
      <c r="D2292" s="208" t="str">
        <f aca="false">IF(ISNUMBER(FIND("Phy",N2292))=TRUE(),"Physical","Financial")</f>
        <v>Physical</v>
      </c>
      <c r="E2292" s="208" t="n">
        <f aca="false">IF(VLOOKUP(S2292,'DD-Lookup'!$J$6:$L$50,3,FALSE())="Monthly",(YEAR(AC2292)-YEAR(AB2292))*12+MONTH(AC2292)-MONTH(AB2292)+1,(AC2292-AB2292+1))</f>
        <v>1</v>
      </c>
      <c r="F2292" s="239" t="n">
        <f aca="false">E2292*SUM(P2292:Q2292)</f>
        <v>10000</v>
      </c>
      <c r="G2292" s="214" t="n">
        <v>1290698</v>
      </c>
      <c r="H2292" s="215" t="n">
        <v>37035.3767592593</v>
      </c>
      <c r="I2292" s="0" t="s">
        <v>1426</v>
      </c>
      <c r="M2292" s="0" t="s">
        <v>858</v>
      </c>
      <c r="N2292" s="0" t="s">
        <v>1305</v>
      </c>
      <c r="O2292" s="0" t="s">
        <v>1432</v>
      </c>
      <c r="Q2292" s="216" t="n">
        <v>10000</v>
      </c>
      <c r="S2292" s="0" t="s">
        <v>1026</v>
      </c>
      <c r="T2292" s="0" t="s">
        <v>784</v>
      </c>
      <c r="U2292" s="218" t="n">
        <v>4.135</v>
      </c>
      <c r="V2292" s="0" t="s">
        <v>1427</v>
      </c>
      <c r="W2292" s="0" t="s">
        <v>1434</v>
      </c>
      <c r="X2292" s="0" t="s">
        <v>1435</v>
      </c>
      <c r="Y2292" s="0" t="s">
        <v>1310</v>
      </c>
      <c r="Z2292" s="0" t="s">
        <v>571</v>
      </c>
      <c r="AA2292" s="0" t="n">
        <v>808075</v>
      </c>
      <c r="AB2292" s="215" t="n">
        <v>37036.875</v>
      </c>
      <c r="AC2292" s="215" t="n">
        <v>37036.875</v>
      </c>
    </row>
    <row r="2293" customFormat="false" ht="12.75" hidden="false" customHeight="false" outlineLevel="0" collapsed="false">
      <c r="A2293" s="208" t="str">
        <f aca="false">B2293&amp;" "&amp;C2293&amp;" "&amp;D2293</f>
        <v>US Natural Gas Financial</v>
      </c>
      <c r="B2293" s="208" t="str">
        <f aca="false">IF((LEFT(N2293,2)="US"),"US","")</f>
        <v>US</v>
      </c>
      <c r="C2293" s="208" t="str">
        <f aca="false">M2293</f>
        <v>Natural Gas</v>
      </c>
      <c r="D2293" s="208" t="str">
        <f aca="false">IF(ISNUMBER(FIND("Phy",N2293))=TRUE(),"Physical","Financial")</f>
        <v>Financial</v>
      </c>
      <c r="E2293" s="208" t="n">
        <f aca="false">IF(VLOOKUP(S2293,'DD-Lookup'!$J$6:$L$50,3,FALSE())="Monthly",(YEAR(AC2293)-YEAR(AB2293))*12+MONTH(AC2293)-MONTH(AB2293)+1,(AC2293-AB2293+1))</f>
        <v>30</v>
      </c>
      <c r="F2293" s="239" t="n">
        <f aca="false">E2293*SUM(P2293:Q2293)</f>
        <v>300000</v>
      </c>
      <c r="G2293" s="214" t="n">
        <v>1290699</v>
      </c>
      <c r="H2293" s="215" t="n">
        <v>37035.3767824074</v>
      </c>
      <c r="I2293" s="0" t="s">
        <v>1112</v>
      </c>
      <c r="M2293" s="0" t="s">
        <v>858</v>
      </c>
      <c r="N2293" s="0" t="s">
        <v>1024</v>
      </c>
      <c r="O2293" s="0" t="s">
        <v>1025</v>
      </c>
      <c r="P2293" s="216" t="n">
        <v>10000</v>
      </c>
      <c r="S2293" s="0" t="s">
        <v>1026</v>
      </c>
      <c r="T2293" s="0" t="s">
        <v>784</v>
      </c>
      <c r="U2293" s="218" t="n">
        <v>4.175</v>
      </c>
      <c r="V2293" s="0" t="s">
        <v>2549</v>
      </c>
      <c r="W2293" s="0" t="s">
        <v>1028</v>
      </c>
      <c r="X2293" s="0" t="s">
        <v>1029</v>
      </c>
      <c r="Y2293" s="0" t="s">
        <v>838</v>
      </c>
      <c r="Z2293" s="0" t="s">
        <v>571</v>
      </c>
      <c r="AA2293" s="0" t="s">
        <v>2550</v>
      </c>
      <c r="AB2293" s="215" t="n">
        <v>37043.875</v>
      </c>
      <c r="AC2293" s="215" t="n">
        <v>37072.875</v>
      </c>
    </row>
    <row r="2294" customFormat="false" ht="12.75" hidden="false" customHeight="false" outlineLevel="0" collapsed="false">
      <c r="A2294" s="208" t="str">
        <f aca="false">B2294&amp;" "&amp;C2294&amp;" "&amp;D2294</f>
        <v>US Natural Gas Physical</v>
      </c>
      <c r="B2294" s="208" t="str">
        <f aca="false">IF((LEFT(N2294,2)="US"),"US","")</f>
        <v>US</v>
      </c>
      <c r="C2294" s="208" t="str">
        <f aca="false">M2294</f>
        <v>Natural Gas</v>
      </c>
      <c r="D2294" s="208" t="str">
        <f aca="false">IF(ISNUMBER(FIND("Phy",N2294))=TRUE(),"Physical","Financial")</f>
        <v>Physical</v>
      </c>
      <c r="E2294" s="208" t="n">
        <f aca="false">IF(VLOOKUP(S2294,'DD-Lookup'!$J$6:$L$50,3,FALSE())="Monthly",(YEAR(AC2294)-YEAR(AB2294))*12+MONTH(AC2294)-MONTH(AB2294)+1,(AC2294-AB2294+1))</f>
        <v>1</v>
      </c>
      <c r="F2294" s="239" t="n">
        <f aca="false">E2294*SUM(P2294:Q2294)</f>
        <v>10000</v>
      </c>
      <c r="G2294" s="214" t="n">
        <v>1290700</v>
      </c>
      <c r="H2294" s="215" t="n">
        <v>37035.3767939815</v>
      </c>
      <c r="I2294" s="0" t="s">
        <v>1233</v>
      </c>
      <c r="M2294" s="0" t="s">
        <v>858</v>
      </c>
      <c r="N2294" s="0" t="s">
        <v>1305</v>
      </c>
      <c r="O2294" s="0" t="s">
        <v>1581</v>
      </c>
      <c r="P2294" s="216" t="n">
        <v>10000</v>
      </c>
      <c r="S2294" s="0" t="s">
        <v>1026</v>
      </c>
      <c r="T2294" s="0" t="s">
        <v>784</v>
      </c>
      <c r="U2294" s="218" t="n">
        <v>8</v>
      </c>
      <c r="V2294" s="0" t="s">
        <v>1725</v>
      </c>
      <c r="W2294" s="0" t="s">
        <v>1579</v>
      </c>
      <c r="X2294" s="0" t="s">
        <v>1535</v>
      </c>
      <c r="Y2294" s="0" t="s">
        <v>1310</v>
      </c>
      <c r="Z2294" s="0" t="s">
        <v>571</v>
      </c>
      <c r="AA2294" s="0" t="n">
        <v>808076</v>
      </c>
      <c r="AB2294" s="215" t="n">
        <v>37036.875</v>
      </c>
      <c r="AC2294" s="215" t="n">
        <v>37036.875</v>
      </c>
    </row>
    <row r="2295" customFormat="false" ht="12.75" hidden="false" customHeight="false" outlineLevel="0" collapsed="false">
      <c r="A2295" s="208" t="str">
        <f aca="false">B2295&amp;" "&amp;C2295&amp;" "&amp;D2295</f>
        <v>US Natural Gas Physical</v>
      </c>
      <c r="B2295" s="208" t="str">
        <f aca="false">IF((LEFT(N2295,2)="US"),"US","")</f>
        <v>US</v>
      </c>
      <c r="C2295" s="208" t="str">
        <f aca="false">M2295</f>
        <v>Natural Gas</v>
      </c>
      <c r="D2295" s="208" t="str">
        <f aca="false">IF(ISNUMBER(FIND("Phy",N2295))=TRUE(),"Physical","Financial")</f>
        <v>Physical</v>
      </c>
      <c r="E2295" s="208" t="n">
        <f aca="false">IF(VLOOKUP(S2295,'DD-Lookup'!$J$6:$L$50,3,FALSE())="Monthly",(YEAR(AC2295)-YEAR(AB2295))*12+MONTH(AC2295)-MONTH(AB2295)+1,(AC2295-AB2295+1))</f>
        <v>1</v>
      </c>
      <c r="F2295" s="239" t="n">
        <f aca="false">E2295*SUM(P2295:Q2295)</f>
        <v>10000</v>
      </c>
      <c r="G2295" s="214" t="n">
        <v>1290701</v>
      </c>
      <c r="H2295" s="215" t="n">
        <v>37035.3768402778</v>
      </c>
      <c r="I2295" s="0" t="s">
        <v>1183</v>
      </c>
      <c r="M2295" s="0" t="s">
        <v>858</v>
      </c>
      <c r="N2295" s="0" t="s">
        <v>1571</v>
      </c>
      <c r="O2295" s="0" t="s">
        <v>1572</v>
      </c>
      <c r="P2295" s="216" t="n">
        <v>10000</v>
      </c>
      <c r="S2295" s="0" t="s">
        <v>1026</v>
      </c>
      <c r="T2295" s="0" t="s">
        <v>784</v>
      </c>
      <c r="U2295" s="218" t="n">
        <v>4.08</v>
      </c>
      <c r="V2295" s="0" t="s">
        <v>2480</v>
      </c>
      <c r="W2295" s="0" t="s">
        <v>1573</v>
      </c>
      <c r="X2295" s="0" t="s">
        <v>1574</v>
      </c>
      <c r="Y2295" s="0" t="s">
        <v>1310</v>
      </c>
      <c r="Z2295" s="0" t="s">
        <v>1575</v>
      </c>
      <c r="AA2295" s="0" t="n">
        <v>808077</v>
      </c>
      <c r="AB2295" s="215" t="n">
        <v>37036.875</v>
      </c>
      <c r="AC2295" s="215" t="n">
        <v>37036.875</v>
      </c>
    </row>
    <row r="2296" customFormat="false" ht="12.75" hidden="false" customHeight="false" outlineLevel="0" collapsed="false">
      <c r="A2296" s="208" t="str">
        <f aca="false">B2296&amp;" "&amp;C2296&amp;" "&amp;D2296</f>
        <v> Metals Financial</v>
      </c>
      <c r="B2296" s="208" t="str">
        <f aca="false">IF((LEFT(N2296,2)="US"),"US","")</f>
        <v/>
      </c>
      <c r="C2296" s="208" t="str">
        <f aca="false">M2296</f>
        <v>Metals</v>
      </c>
      <c r="D2296" s="208" t="str">
        <f aca="false">IF(ISNUMBER(FIND("Phy",N2296))=TRUE(),"Physical","Financial")</f>
        <v>Financial</v>
      </c>
      <c r="E2296" s="208" t="n">
        <f aca="false">IF(VLOOKUP(S2296,'DD-Lookup'!$J$6:$L$50,3,FALSE())="Monthly",(YEAR(AC2296)-YEAR(AB2296))*12+MONTH(AC2296)-MONTH(AB2296)+1,(AC2296-AB2296+1))</f>
        <v>1</v>
      </c>
      <c r="F2296" s="239" t="n">
        <f aca="false">E2296*SUM(P2296:Q2296)</f>
        <v>20</v>
      </c>
      <c r="G2296" s="214" t="n">
        <v>1290702</v>
      </c>
      <c r="H2296" s="215" t="n">
        <v>37035.376875</v>
      </c>
      <c r="I2296" s="0" t="s">
        <v>968</v>
      </c>
      <c r="M2296" s="0" t="s">
        <v>780</v>
      </c>
      <c r="N2296" s="0" t="s">
        <v>804</v>
      </c>
      <c r="O2296" s="0" t="s">
        <v>805</v>
      </c>
      <c r="P2296" s="216" t="n">
        <v>20</v>
      </c>
      <c r="S2296" s="0" t="s">
        <v>783</v>
      </c>
      <c r="T2296" s="0" t="s">
        <v>784</v>
      </c>
      <c r="U2296" s="218" t="n">
        <v>1743</v>
      </c>
      <c r="V2296" s="0" t="s">
        <v>969</v>
      </c>
      <c r="W2296" s="0" t="s">
        <v>803</v>
      </c>
      <c r="X2296" s="0" t="s">
        <v>787</v>
      </c>
      <c r="Y2296" s="0" t="s">
        <v>788</v>
      </c>
      <c r="Z2296" s="0" t="s">
        <v>789</v>
      </c>
      <c r="AA2296" s="0" t="n">
        <v>2150746</v>
      </c>
    </row>
    <row r="2297" customFormat="false" ht="12.75" hidden="false" customHeight="false" outlineLevel="0" collapsed="false">
      <c r="A2297" s="208" t="str">
        <f aca="false">B2297&amp;" "&amp;C2297&amp;" "&amp;D2297</f>
        <v>US Natural Gas Physical</v>
      </c>
      <c r="B2297" s="208" t="str">
        <f aca="false">IF((LEFT(N2297,2)="US"),"US","")</f>
        <v>US</v>
      </c>
      <c r="C2297" s="208" t="str">
        <f aca="false">M2297</f>
        <v>Natural Gas</v>
      </c>
      <c r="D2297" s="208" t="str">
        <f aca="false">IF(ISNUMBER(FIND("Phy",N2297))=TRUE(),"Physical","Financial")</f>
        <v>Physical</v>
      </c>
      <c r="E2297" s="208" t="n">
        <f aca="false">IF(VLOOKUP(S2297,'DD-Lookup'!$J$6:$L$50,3,FALSE())="Monthly",(YEAR(AC2297)-YEAR(AB2297))*12+MONTH(AC2297)-MONTH(AB2297)+1,(AC2297-AB2297+1))</f>
        <v>1</v>
      </c>
      <c r="F2297" s="239" t="n">
        <f aca="false">E2297*SUM(P2297:Q2297)</f>
        <v>10000</v>
      </c>
      <c r="G2297" s="214" t="n">
        <v>1290703</v>
      </c>
      <c r="H2297" s="215" t="n">
        <v>37035.3769212963</v>
      </c>
      <c r="I2297" s="0" t="s">
        <v>600</v>
      </c>
      <c r="M2297" s="0" t="s">
        <v>858</v>
      </c>
      <c r="N2297" s="0" t="s">
        <v>1305</v>
      </c>
      <c r="O2297" s="0" t="s">
        <v>1306</v>
      </c>
      <c r="Q2297" s="216" t="n">
        <v>10000</v>
      </c>
      <c r="S2297" s="0" t="s">
        <v>1026</v>
      </c>
      <c r="T2297" s="0" t="s">
        <v>784</v>
      </c>
      <c r="U2297" s="218" t="n">
        <v>4.1976</v>
      </c>
      <c r="V2297" s="0" t="s">
        <v>1425</v>
      </c>
      <c r="W2297" s="0" t="s">
        <v>1308</v>
      </c>
      <c r="X2297" s="0" t="s">
        <v>1309</v>
      </c>
      <c r="Y2297" s="0" t="s">
        <v>1310</v>
      </c>
      <c r="Z2297" s="0" t="s">
        <v>571</v>
      </c>
      <c r="AA2297" s="0" t="n">
        <v>808078</v>
      </c>
      <c r="AB2297" s="215" t="n">
        <v>37036.875</v>
      </c>
      <c r="AC2297" s="215" t="n">
        <v>37036.875</v>
      </c>
    </row>
    <row r="2298" customFormat="false" ht="12.75" hidden="false" customHeight="false" outlineLevel="0" collapsed="false">
      <c r="A2298" s="208" t="str">
        <f aca="false">B2298&amp;" "&amp;C2298&amp;" "&amp;D2298</f>
        <v>US Natural Gas Physical</v>
      </c>
      <c r="B2298" s="208" t="str">
        <f aca="false">IF((LEFT(N2298,2)="US"),"US","")</f>
        <v>US</v>
      </c>
      <c r="C2298" s="208" t="str">
        <f aca="false">M2298</f>
        <v>Natural Gas</v>
      </c>
      <c r="D2298" s="208" t="str">
        <f aca="false">IF(ISNUMBER(FIND("Phy",N2298))=TRUE(),"Physical","Financial")</f>
        <v>Physical</v>
      </c>
      <c r="E2298" s="208" t="n">
        <f aca="false">IF(VLOOKUP(S2298,'DD-Lookup'!$J$6:$L$50,3,FALSE())="Monthly",(YEAR(AC2298)-YEAR(AB2298))*12+MONTH(AC2298)-MONTH(AB2298)+1,(AC2298-AB2298+1))</f>
        <v>1</v>
      </c>
      <c r="F2298" s="239" t="n">
        <f aca="false">E2298*SUM(P2298:Q2298)</f>
        <v>10000</v>
      </c>
      <c r="G2298" s="214" t="n">
        <v>1290704</v>
      </c>
      <c r="H2298" s="215" t="n">
        <v>37035.3769328704</v>
      </c>
      <c r="I2298" s="0" t="s">
        <v>1112</v>
      </c>
      <c r="M2298" s="0" t="s">
        <v>858</v>
      </c>
      <c r="N2298" s="0" t="s">
        <v>1305</v>
      </c>
      <c r="O2298" s="0" t="s">
        <v>1566</v>
      </c>
      <c r="Q2298" s="216" t="n">
        <v>10000</v>
      </c>
      <c r="S2298" s="0" t="s">
        <v>1026</v>
      </c>
      <c r="T2298" s="0" t="s">
        <v>784</v>
      </c>
      <c r="U2298" s="218" t="n">
        <v>12.625</v>
      </c>
      <c r="V2298" s="0" t="s">
        <v>2527</v>
      </c>
      <c r="W2298" s="0" t="s">
        <v>1559</v>
      </c>
      <c r="X2298" s="0" t="s">
        <v>1535</v>
      </c>
      <c r="Y2298" s="0" t="s">
        <v>1310</v>
      </c>
      <c r="Z2298" s="0" t="s">
        <v>571</v>
      </c>
      <c r="AA2298" s="0" t="n">
        <v>808079</v>
      </c>
      <c r="AB2298" s="215" t="n">
        <v>37036.875</v>
      </c>
      <c r="AC2298" s="215" t="n">
        <v>37036.875</v>
      </c>
    </row>
    <row r="2299" customFormat="false" ht="12.75" hidden="false" customHeight="false" outlineLevel="0" collapsed="false">
      <c r="A2299" s="208" t="str">
        <f aca="false">B2299&amp;" "&amp;C2299&amp;" "&amp;D2299</f>
        <v>US Natural Gas Physical</v>
      </c>
      <c r="B2299" s="208" t="str">
        <f aca="false">IF((LEFT(N2299,2)="US"),"US","")</f>
        <v>US</v>
      </c>
      <c r="C2299" s="208" t="str">
        <f aca="false">M2299</f>
        <v>Natural Gas</v>
      </c>
      <c r="D2299" s="208" t="str">
        <f aca="false">IF(ISNUMBER(FIND("Phy",N2299))=TRUE(),"Physical","Financial")</f>
        <v>Physical</v>
      </c>
      <c r="E2299" s="208" t="n">
        <f aca="false">IF(VLOOKUP(S2299,'DD-Lookup'!$J$6:$L$50,3,FALSE())="Monthly",(YEAR(AC2299)-YEAR(AB2299))*12+MONTH(AC2299)-MONTH(AB2299)+1,(AC2299-AB2299+1))</f>
        <v>1</v>
      </c>
      <c r="F2299" s="239" t="n">
        <f aca="false">E2299*SUM(P2299:Q2299)</f>
        <v>10000</v>
      </c>
      <c r="G2299" s="214" t="n">
        <v>1290705</v>
      </c>
      <c r="H2299" s="215" t="n">
        <v>37035.3769791667</v>
      </c>
      <c r="I2299" s="0" t="s">
        <v>1112</v>
      </c>
      <c r="M2299" s="0" t="s">
        <v>858</v>
      </c>
      <c r="N2299" s="0" t="s">
        <v>1305</v>
      </c>
      <c r="O2299" s="0" t="s">
        <v>1557</v>
      </c>
      <c r="Q2299" s="216" t="n">
        <v>10000</v>
      </c>
      <c r="S2299" s="0" t="s">
        <v>1026</v>
      </c>
      <c r="T2299" s="0" t="s">
        <v>784</v>
      </c>
      <c r="U2299" s="218" t="n">
        <v>12.65</v>
      </c>
      <c r="V2299" s="0" t="s">
        <v>2527</v>
      </c>
      <c r="W2299" s="0" t="s">
        <v>1559</v>
      </c>
      <c r="X2299" s="0" t="s">
        <v>1535</v>
      </c>
      <c r="Y2299" s="0" t="s">
        <v>1310</v>
      </c>
      <c r="Z2299" s="0" t="s">
        <v>571</v>
      </c>
      <c r="AA2299" s="0" t="n">
        <v>808080</v>
      </c>
      <c r="AB2299" s="215" t="n">
        <v>37036.875</v>
      </c>
      <c r="AC2299" s="215" t="n">
        <v>37036.875</v>
      </c>
    </row>
    <row r="2300" customFormat="false" ht="12.75" hidden="false" customHeight="false" outlineLevel="0" collapsed="false">
      <c r="A2300" s="208" t="str">
        <f aca="false">B2300&amp;" "&amp;C2300&amp;" "&amp;D2300</f>
        <v>US Natural Gas Physical</v>
      </c>
      <c r="B2300" s="208" t="str">
        <f aca="false">IF((LEFT(N2300,2)="US"),"US","")</f>
        <v>US</v>
      </c>
      <c r="C2300" s="208" t="str">
        <f aca="false">M2300</f>
        <v>Natural Gas</v>
      </c>
      <c r="D2300" s="208" t="str">
        <f aca="false">IF(ISNUMBER(FIND("Phy",N2300))=TRUE(),"Physical","Financial")</f>
        <v>Physical</v>
      </c>
      <c r="E2300" s="208" t="n">
        <f aca="false">IF(VLOOKUP(S2300,'DD-Lookup'!$J$6:$L$50,3,FALSE())="Monthly",(YEAR(AC2300)-YEAR(AB2300))*12+MONTH(AC2300)-MONTH(AB2300)+1,(AC2300-AB2300+1))</f>
        <v>1</v>
      </c>
      <c r="F2300" s="239" t="n">
        <f aca="false">E2300*SUM(P2300:Q2300)</f>
        <v>10000</v>
      </c>
      <c r="G2300" s="214" t="n">
        <v>1290706</v>
      </c>
      <c r="H2300" s="215" t="n">
        <v>37035.3769907407</v>
      </c>
      <c r="I2300" s="0" t="s">
        <v>1107</v>
      </c>
      <c r="M2300" s="0" t="s">
        <v>858</v>
      </c>
      <c r="N2300" s="0" t="s">
        <v>1305</v>
      </c>
      <c r="O2300" s="0" t="s">
        <v>1581</v>
      </c>
      <c r="Q2300" s="216" t="n">
        <v>10000</v>
      </c>
      <c r="S2300" s="0" t="s">
        <v>1026</v>
      </c>
      <c r="T2300" s="0" t="s">
        <v>784</v>
      </c>
      <c r="U2300" s="218" t="n">
        <v>8</v>
      </c>
      <c r="V2300" s="0" t="s">
        <v>1729</v>
      </c>
      <c r="W2300" s="0" t="s">
        <v>1579</v>
      </c>
      <c r="X2300" s="0" t="s">
        <v>1535</v>
      </c>
      <c r="Y2300" s="0" t="s">
        <v>1310</v>
      </c>
      <c r="Z2300" s="0" t="s">
        <v>571</v>
      </c>
      <c r="AA2300" s="0" t="n">
        <v>808081</v>
      </c>
      <c r="AB2300" s="215" t="n">
        <v>37036.875</v>
      </c>
      <c r="AC2300" s="215" t="n">
        <v>37036.875</v>
      </c>
    </row>
    <row r="2301" customFormat="false" ht="12.75" hidden="false" customHeight="false" outlineLevel="0" collapsed="false">
      <c r="A2301" s="208" t="str">
        <f aca="false">B2301&amp;" "&amp;C2301&amp;" "&amp;D2301</f>
        <v>US Natural Gas Financial</v>
      </c>
      <c r="B2301" s="208" t="str">
        <f aca="false">IF((LEFT(N2301,2)="US"),"US","")</f>
        <v>US</v>
      </c>
      <c r="C2301" s="208" t="str">
        <f aca="false">M2301</f>
        <v>Natural Gas</v>
      </c>
      <c r="D2301" s="208" t="str">
        <f aca="false">IF(ISNUMBER(FIND("Phy",N2301))=TRUE(),"Physical","Financial")</f>
        <v>Financial</v>
      </c>
      <c r="E2301" s="208" t="n">
        <f aca="false">IF(VLOOKUP(S2301,'DD-Lookup'!$J$6:$L$50,3,FALSE())="Monthly",(YEAR(AC2301)-YEAR(AB2301))*12+MONTH(AC2301)-MONTH(AB2301)+1,(AC2301-AB2301+1))</f>
        <v>30</v>
      </c>
      <c r="F2301" s="239" t="n">
        <f aca="false">E2301*SUM(P2301:Q2301)</f>
        <v>300000</v>
      </c>
      <c r="G2301" s="214" t="n">
        <v>1290707</v>
      </c>
      <c r="H2301" s="215" t="n">
        <v>37035.377025463</v>
      </c>
      <c r="I2301" s="0" t="s">
        <v>1830</v>
      </c>
      <c r="M2301" s="0" t="s">
        <v>858</v>
      </c>
      <c r="N2301" s="0" t="s">
        <v>1482</v>
      </c>
      <c r="O2301" s="0" t="s">
        <v>2551</v>
      </c>
      <c r="Q2301" s="216" t="n">
        <v>10000</v>
      </c>
      <c r="S2301" s="0" t="s">
        <v>1026</v>
      </c>
      <c r="T2301" s="0" t="s">
        <v>784</v>
      </c>
      <c r="U2301" s="218" t="n">
        <v>-0.1275</v>
      </c>
      <c r="V2301" s="0" t="s">
        <v>2552</v>
      </c>
      <c r="W2301" s="0" t="s">
        <v>1881</v>
      </c>
      <c r="X2301" s="0" t="s">
        <v>2505</v>
      </c>
      <c r="Y2301" s="0" t="s">
        <v>838</v>
      </c>
      <c r="Z2301" s="0" t="s">
        <v>571</v>
      </c>
      <c r="AA2301" s="0" t="s">
        <v>2553</v>
      </c>
      <c r="AB2301" s="215" t="n">
        <v>37043.875</v>
      </c>
      <c r="AC2301" s="215" t="n">
        <v>37072.875</v>
      </c>
    </row>
    <row r="2302" customFormat="false" ht="12.75" hidden="false" customHeight="false" outlineLevel="0" collapsed="false">
      <c r="A2302" s="208" t="str">
        <f aca="false">B2302&amp;" "&amp;C2302&amp;" "&amp;D2302</f>
        <v>US Natural Gas Physical</v>
      </c>
      <c r="B2302" s="208" t="str">
        <f aca="false">IF((LEFT(N2302,2)="US"),"US","")</f>
        <v>US</v>
      </c>
      <c r="C2302" s="208" t="str">
        <f aca="false">M2302</f>
        <v>Natural Gas</v>
      </c>
      <c r="D2302" s="208" t="str">
        <f aca="false">IF(ISNUMBER(FIND("Phy",N2302))=TRUE(),"Physical","Financial")</f>
        <v>Physical</v>
      </c>
      <c r="E2302" s="208" t="n">
        <f aca="false">IF(VLOOKUP(S2302,'DD-Lookup'!$J$6:$L$50,3,FALSE())="Monthly",(YEAR(AC2302)-YEAR(AB2302))*12+MONTH(AC2302)-MONTH(AB2302)+1,(AC2302-AB2302+1))</f>
        <v>30</v>
      </c>
      <c r="F2302" s="239" t="n">
        <f aca="false">E2302*SUM(P2302:Q2302)</f>
        <v>150000</v>
      </c>
      <c r="G2302" s="214" t="n">
        <v>1290708</v>
      </c>
      <c r="H2302" s="215" t="n">
        <v>37035.3770717593</v>
      </c>
      <c r="I2302" s="0" t="s">
        <v>2097</v>
      </c>
      <c r="M2302" s="0" t="s">
        <v>858</v>
      </c>
      <c r="N2302" s="0" t="s">
        <v>1305</v>
      </c>
      <c r="O2302" s="0" t="s">
        <v>1804</v>
      </c>
      <c r="Q2302" s="216" t="n">
        <v>5000</v>
      </c>
      <c r="S2302" s="0" t="s">
        <v>1026</v>
      </c>
      <c r="T2302" s="0" t="s">
        <v>784</v>
      </c>
      <c r="U2302" s="218" t="n">
        <v>2.89</v>
      </c>
      <c r="V2302" s="0" t="s">
        <v>2098</v>
      </c>
      <c r="W2302" s="0" t="s">
        <v>1758</v>
      </c>
      <c r="X2302" s="0" t="s">
        <v>1535</v>
      </c>
      <c r="Y2302" s="0" t="s">
        <v>1310</v>
      </c>
      <c r="Z2302" s="0" t="s">
        <v>571</v>
      </c>
      <c r="AA2302" s="0" t="s">
        <v>2554</v>
      </c>
      <c r="AB2302" s="215" t="n">
        <v>37043.875</v>
      </c>
      <c r="AC2302" s="215" t="n">
        <v>37072.875</v>
      </c>
    </row>
    <row r="2303" customFormat="false" ht="12.75" hidden="false" customHeight="false" outlineLevel="0" collapsed="false">
      <c r="A2303" s="208" t="str">
        <f aca="false">B2303&amp;" "&amp;C2303&amp;" "&amp;D2303</f>
        <v>US Natural Gas Physical</v>
      </c>
      <c r="B2303" s="208" t="str">
        <f aca="false">IF((LEFT(N2303,2)="US"),"US","")</f>
        <v>US</v>
      </c>
      <c r="C2303" s="208" t="str">
        <f aca="false">M2303</f>
        <v>Natural Gas</v>
      </c>
      <c r="D2303" s="208" t="str">
        <f aca="false">IF(ISNUMBER(FIND("Phy",N2303))=TRUE(),"Physical","Financial")</f>
        <v>Physical</v>
      </c>
      <c r="E2303" s="208" t="n">
        <f aca="false">IF(VLOOKUP(S2303,'DD-Lookup'!$J$6:$L$50,3,FALSE())="Monthly",(YEAR(AC2303)-YEAR(AB2303))*12+MONTH(AC2303)-MONTH(AB2303)+1,(AC2303-AB2303+1))</f>
        <v>1</v>
      </c>
      <c r="F2303" s="239" t="n">
        <f aca="false">E2303*SUM(P2303:Q2303)</f>
        <v>5000</v>
      </c>
      <c r="G2303" s="214" t="n">
        <v>1290709</v>
      </c>
      <c r="H2303" s="215" t="n">
        <v>37035.3771064815</v>
      </c>
      <c r="I2303" s="0" t="s">
        <v>1225</v>
      </c>
      <c r="M2303" s="0" t="s">
        <v>858</v>
      </c>
      <c r="N2303" s="0" t="s">
        <v>1305</v>
      </c>
      <c r="O2303" s="0" t="s">
        <v>1547</v>
      </c>
      <c r="P2303" s="216" t="n">
        <v>5000</v>
      </c>
      <c r="S2303" s="0" t="s">
        <v>1026</v>
      </c>
      <c r="T2303" s="0" t="s">
        <v>784</v>
      </c>
      <c r="U2303" s="218" t="n">
        <v>3.095</v>
      </c>
      <c r="V2303" s="0" t="s">
        <v>2118</v>
      </c>
      <c r="W2303" s="0" t="s">
        <v>1548</v>
      </c>
      <c r="X2303" s="0" t="s">
        <v>1535</v>
      </c>
      <c r="Y2303" s="0" t="s">
        <v>1310</v>
      </c>
      <c r="Z2303" s="0" t="s">
        <v>571</v>
      </c>
      <c r="AA2303" s="0" t="n">
        <v>808082</v>
      </c>
      <c r="AB2303" s="215" t="n">
        <v>37036.875</v>
      </c>
      <c r="AC2303" s="215" t="n">
        <v>37036.875</v>
      </c>
    </row>
    <row r="2304" customFormat="false" ht="12.75" hidden="false" customHeight="false" outlineLevel="0" collapsed="false">
      <c r="A2304" s="208" t="str">
        <f aca="false">B2304&amp;" "&amp;C2304&amp;" "&amp;D2304</f>
        <v>US Natural Gas Physical</v>
      </c>
      <c r="B2304" s="208" t="str">
        <f aca="false">IF((LEFT(N2304,2)="US"),"US","")</f>
        <v>US</v>
      </c>
      <c r="C2304" s="208" t="str">
        <f aca="false">M2304</f>
        <v>Natural Gas</v>
      </c>
      <c r="D2304" s="208" t="str">
        <f aca="false">IF(ISNUMBER(FIND("Phy",N2304))=TRUE(),"Physical","Financial")</f>
        <v>Physical</v>
      </c>
      <c r="E2304" s="208" t="n">
        <f aca="false">IF(VLOOKUP(S2304,'DD-Lookup'!$J$6:$L$50,3,FALSE())="Monthly",(YEAR(AC2304)-YEAR(AB2304))*12+MONTH(AC2304)-MONTH(AB2304)+1,(AC2304-AB2304+1))</f>
        <v>1</v>
      </c>
      <c r="F2304" s="239" t="n">
        <f aca="false">E2304*SUM(P2304:Q2304)</f>
        <v>10000</v>
      </c>
      <c r="G2304" s="214" t="n">
        <v>1290711</v>
      </c>
      <c r="H2304" s="215" t="n">
        <v>37035.3772569444</v>
      </c>
      <c r="I2304" s="0" t="s">
        <v>1471</v>
      </c>
      <c r="M2304" s="0" t="s">
        <v>858</v>
      </c>
      <c r="N2304" s="0" t="s">
        <v>1305</v>
      </c>
      <c r="O2304" s="0" t="s">
        <v>1432</v>
      </c>
      <c r="P2304" s="216" t="n">
        <v>10000</v>
      </c>
      <c r="S2304" s="0" t="s">
        <v>1026</v>
      </c>
      <c r="T2304" s="0" t="s">
        <v>784</v>
      </c>
      <c r="U2304" s="218" t="n">
        <v>4.13</v>
      </c>
      <c r="V2304" s="0" t="s">
        <v>1472</v>
      </c>
      <c r="W2304" s="0" t="s">
        <v>1434</v>
      </c>
      <c r="X2304" s="0" t="s">
        <v>1435</v>
      </c>
      <c r="Y2304" s="0" t="s">
        <v>1310</v>
      </c>
      <c r="Z2304" s="0" t="s">
        <v>571</v>
      </c>
      <c r="AA2304" s="0" t="n">
        <v>808087</v>
      </c>
      <c r="AB2304" s="215" t="n">
        <v>37036.875</v>
      </c>
      <c r="AC2304" s="215" t="n">
        <v>37036.875</v>
      </c>
    </row>
    <row r="2305" customFormat="false" ht="12.75" hidden="false" customHeight="false" outlineLevel="0" collapsed="false">
      <c r="A2305" s="208" t="str">
        <f aca="false">B2305&amp;" "&amp;C2305&amp;" "&amp;D2305</f>
        <v>US Natural Gas Physical</v>
      </c>
      <c r="B2305" s="208" t="str">
        <f aca="false">IF((LEFT(N2305,2)="US"),"US","")</f>
        <v>US</v>
      </c>
      <c r="C2305" s="208" t="str">
        <f aca="false">M2305</f>
        <v>Natural Gas</v>
      </c>
      <c r="D2305" s="208" t="str">
        <f aca="false">IF(ISNUMBER(FIND("Phy",N2305))=TRUE(),"Physical","Financial")</f>
        <v>Physical</v>
      </c>
      <c r="E2305" s="208" t="n">
        <f aca="false">IF(VLOOKUP(S2305,'DD-Lookup'!$J$6:$L$50,3,FALSE())="Monthly",(YEAR(AC2305)-YEAR(AB2305))*12+MONTH(AC2305)-MONTH(AB2305)+1,(AC2305-AB2305+1))</f>
        <v>1</v>
      </c>
      <c r="F2305" s="239" t="n">
        <f aca="false">E2305*SUM(P2305:Q2305)</f>
        <v>10000</v>
      </c>
      <c r="G2305" s="214" t="n">
        <v>1290712</v>
      </c>
      <c r="H2305" s="215" t="n">
        <v>37035.3772685185</v>
      </c>
      <c r="I2305" s="0" t="s">
        <v>1672</v>
      </c>
      <c r="M2305" s="0" t="s">
        <v>858</v>
      </c>
      <c r="N2305" s="0" t="s">
        <v>1571</v>
      </c>
      <c r="O2305" s="0" t="s">
        <v>2555</v>
      </c>
      <c r="P2305" s="216" t="n">
        <v>10000</v>
      </c>
      <c r="S2305" s="0" t="s">
        <v>1026</v>
      </c>
      <c r="T2305" s="0" t="s">
        <v>784</v>
      </c>
      <c r="U2305" s="218" t="n">
        <v>4.07</v>
      </c>
      <c r="V2305" s="0" t="s">
        <v>2556</v>
      </c>
      <c r="W2305" s="0" t="s">
        <v>1573</v>
      </c>
      <c r="X2305" s="0" t="s">
        <v>1574</v>
      </c>
      <c r="Y2305" s="0" t="s">
        <v>1310</v>
      </c>
      <c r="Z2305" s="0" t="s">
        <v>1575</v>
      </c>
      <c r="AA2305" s="0" t="n">
        <v>808088</v>
      </c>
      <c r="AB2305" s="215" t="n">
        <v>37036.875</v>
      </c>
      <c r="AC2305" s="215" t="n">
        <v>37036.875</v>
      </c>
    </row>
    <row r="2306" customFormat="false" ht="12.75" hidden="false" customHeight="false" outlineLevel="0" collapsed="false">
      <c r="A2306" s="208" t="str">
        <f aca="false">B2306&amp;" "&amp;C2306&amp;" "&amp;D2306</f>
        <v>US Natural Gas Physical</v>
      </c>
      <c r="B2306" s="208" t="str">
        <f aca="false">IF((LEFT(N2306,2)="US"),"US","")</f>
        <v>US</v>
      </c>
      <c r="C2306" s="208" t="str">
        <f aca="false">M2306</f>
        <v>Natural Gas</v>
      </c>
      <c r="D2306" s="208" t="str">
        <f aca="false">IF(ISNUMBER(FIND("Phy",N2306))=TRUE(),"Physical","Financial")</f>
        <v>Physical</v>
      </c>
      <c r="E2306" s="208" t="n">
        <f aca="false">IF(VLOOKUP(S2306,'DD-Lookup'!$J$6:$L$50,3,FALSE())="Monthly",(YEAR(AC2306)-YEAR(AB2306))*12+MONTH(AC2306)-MONTH(AB2306)+1,(AC2306-AB2306+1))</f>
        <v>1</v>
      </c>
      <c r="F2306" s="239" t="n">
        <f aca="false">E2306*SUM(P2306:Q2306)</f>
        <v>15000</v>
      </c>
      <c r="G2306" s="214" t="n">
        <v>1290713</v>
      </c>
      <c r="H2306" s="215" t="n">
        <v>37035.3772916667</v>
      </c>
      <c r="I2306" s="0" t="s">
        <v>1431</v>
      </c>
      <c r="M2306" s="0" t="s">
        <v>858</v>
      </c>
      <c r="N2306" s="0" t="s">
        <v>1305</v>
      </c>
      <c r="O2306" s="0" t="s">
        <v>1432</v>
      </c>
      <c r="P2306" s="216" t="n">
        <v>15000</v>
      </c>
      <c r="S2306" s="0" t="s">
        <v>1026</v>
      </c>
      <c r="T2306" s="0" t="s">
        <v>784</v>
      </c>
      <c r="U2306" s="218" t="n">
        <v>4.13</v>
      </c>
      <c r="V2306" s="0" t="s">
        <v>1626</v>
      </c>
      <c r="W2306" s="0" t="s">
        <v>1434</v>
      </c>
      <c r="X2306" s="0" t="s">
        <v>1435</v>
      </c>
      <c r="Y2306" s="0" t="s">
        <v>1310</v>
      </c>
      <c r="Z2306" s="0" t="s">
        <v>571</v>
      </c>
      <c r="AA2306" s="0" t="n">
        <v>808089</v>
      </c>
      <c r="AB2306" s="215" t="n">
        <v>37036.875</v>
      </c>
      <c r="AC2306" s="215" t="n">
        <v>37036.875</v>
      </c>
    </row>
    <row r="2307" customFormat="false" ht="12.75" hidden="false" customHeight="false" outlineLevel="0" collapsed="false">
      <c r="A2307" s="208" t="str">
        <f aca="false">B2307&amp;" "&amp;C2307&amp;" "&amp;D2307</f>
        <v>US Natural Gas Physical</v>
      </c>
      <c r="B2307" s="208" t="str">
        <f aca="false">IF((LEFT(N2307,2)="US"),"US","")</f>
        <v>US</v>
      </c>
      <c r="C2307" s="208" t="str">
        <f aca="false">M2307</f>
        <v>Natural Gas</v>
      </c>
      <c r="D2307" s="208" t="str">
        <f aca="false">IF(ISNUMBER(FIND("Phy",N2307))=TRUE(),"Physical","Financial")</f>
        <v>Physical</v>
      </c>
      <c r="E2307" s="208" t="n">
        <f aca="false">IF(VLOOKUP(S2307,'DD-Lookup'!$J$6:$L$50,3,FALSE())="Monthly",(YEAR(AC2307)-YEAR(AB2307))*12+MONTH(AC2307)-MONTH(AB2307)+1,(AC2307-AB2307+1))</f>
        <v>1</v>
      </c>
      <c r="F2307" s="239" t="n">
        <f aca="false">E2307*SUM(P2307:Q2307)</f>
        <v>5000</v>
      </c>
      <c r="G2307" s="214" t="n">
        <v>1290714</v>
      </c>
      <c r="H2307" s="215" t="n">
        <v>37035.3773032407</v>
      </c>
      <c r="I2307" s="0" t="s">
        <v>593</v>
      </c>
      <c r="M2307" s="0" t="s">
        <v>858</v>
      </c>
      <c r="N2307" s="0" t="s">
        <v>1305</v>
      </c>
      <c r="O2307" s="0" t="s">
        <v>1533</v>
      </c>
      <c r="P2307" s="216" t="n">
        <v>5000</v>
      </c>
      <c r="S2307" s="0" t="s">
        <v>1026</v>
      </c>
      <c r="T2307" s="0" t="s">
        <v>784</v>
      </c>
      <c r="U2307" s="218" t="n">
        <v>3.975</v>
      </c>
      <c r="V2307" s="0" t="s">
        <v>1534</v>
      </c>
      <c r="W2307" s="0" t="s">
        <v>1514</v>
      </c>
      <c r="X2307" s="0" t="s">
        <v>1535</v>
      </c>
      <c r="Y2307" s="0" t="s">
        <v>1310</v>
      </c>
      <c r="Z2307" s="0" t="s">
        <v>571</v>
      </c>
      <c r="AA2307" s="0" t="n">
        <v>808090</v>
      </c>
      <c r="AB2307" s="215" t="n">
        <v>37036.875</v>
      </c>
      <c r="AC2307" s="215" t="n">
        <v>37036.875</v>
      </c>
    </row>
    <row r="2308" customFormat="false" ht="12.75" hidden="false" customHeight="false" outlineLevel="0" collapsed="false">
      <c r="A2308" s="208" t="str">
        <f aca="false">B2308&amp;" "&amp;C2308&amp;" "&amp;D2308</f>
        <v>US Natural Gas Financial</v>
      </c>
      <c r="B2308" s="208" t="str">
        <f aca="false">IF((LEFT(N2308,2)="US"),"US","")</f>
        <v>US</v>
      </c>
      <c r="C2308" s="208" t="str">
        <f aca="false">M2308</f>
        <v>Natural Gas</v>
      </c>
      <c r="D2308" s="208" t="str">
        <f aca="false">IF(ISNUMBER(FIND("Phy",N2308))=TRUE(),"Physical","Financial")</f>
        <v>Financial</v>
      </c>
      <c r="E2308" s="208" t="n">
        <f aca="false">IF(VLOOKUP(S2308,'DD-Lookup'!$J$6:$L$50,3,FALSE())="Monthly",(YEAR(AC2308)-YEAR(AB2308))*12+MONTH(AC2308)-MONTH(AB2308)+1,(AC2308-AB2308+1))</f>
        <v>31</v>
      </c>
      <c r="F2308" s="239" t="n">
        <f aca="false">E2308*SUM(P2308:Q2308)</f>
        <v>155000</v>
      </c>
      <c r="G2308" s="214" t="n">
        <v>1290715</v>
      </c>
      <c r="H2308" s="215" t="n">
        <v>37035.3773263889</v>
      </c>
      <c r="I2308" s="0" t="s">
        <v>2259</v>
      </c>
      <c r="M2308" s="0" t="s">
        <v>858</v>
      </c>
      <c r="N2308" s="0" t="s">
        <v>1024</v>
      </c>
      <c r="O2308" s="0" t="s">
        <v>1099</v>
      </c>
      <c r="P2308" s="216" t="n">
        <v>5000</v>
      </c>
      <c r="S2308" s="0" t="s">
        <v>1026</v>
      </c>
      <c r="T2308" s="0" t="s">
        <v>784</v>
      </c>
      <c r="U2308" s="218" t="n">
        <v>4.2375</v>
      </c>
      <c r="V2308" s="0" t="s">
        <v>2557</v>
      </c>
      <c r="W2308" s="0" t="s">
        <v>1028</v>
      </c>
      <c r="X2308" s="0" t="s">
        <v>1029</v>
      </c>
      <c r="Y2308" s="0" t="s">
        <v>838</v>
      </c>
      <c r="Z2308" s="0" t="s">
        <v>571</v>
      </c>
      <c r="AA2308" s="0" t="s">
        <v>2558</v>
      </c>
      <c r="AB2308" s="215" t="n">
        <v>37073.875</v>
      </c>
      <c r="AC2308" s="215" t="n">
        <v>37103.875</v>
      </c>
    </row>
    <row r="2309" customFormat="false" ht="12.75" hidden="false" customHeight="false" outlineLevel="0" collapsed="false">
      <c r="A2309" s="208" t="str">
        <f aca="false">B2309&amp;" "&amp;C2309&amp;" "&amp;D2309</f>
        <v>US Natural Gas Physical</v>
      </c>
      <c r="B2309" s="208" t="str">
        <f aca="false">IF((LEFT(N2309,2)="US"),"US","")</f>
        <v>US</v>
      </c>
      <c r="C2309" s="208" t="str">
        <f aca="false">M2309</f>
        <v>Natural Gas</v>
      </c>
      <c r="D2309" s="208" t="str">
        <f aca="false">IF(ISNUMBER(FIND("Phy",N2309))=TRUE(),"Physical","Financial")</f>
        <v>Physical</v>
      </c>
      <c r="E2309" s="208" t="n">
        <f aca="false">IF(VLOOKUP(S2309,'DD-Lookup'!$J$6:$L$50,3,FALSE())="Monthly",(YEAR(AC2309)-YEAR(AB2309))*12+MONTH(AC2309)-MONTH(AB2309)+1,(AC2309-AB2309+1))</f>
        <v>1</v>
      </c>
      <c r="F2309" s="239" t="n">
        <f aca="false">E2309*SUM(P2309:Q2309)</f>
        <v>5000</v>
      </c>
      <c r="G2309" s="214" t="n">
        <v>1290717</v>
      </c>
      <c r="H2309" s="215" t="n">
        <v>37035.3773611111</v>
      </c>
      <c r="I2309" s="0" t="s">
        <v>1183</v>
      </c>
      <c r="M2309" s="0" t="s">
        <v>858</v>
      </c>
      <c r="N2309" s="0" t="s">
        <v>1305</v>
      </c>
      <c r="O2309" s="0" t="s">
        <v>1438</v>
      </c>
      <c r="Q2309" s="216" t="n">
        <v>5000</v>
      </c>
      <c r="S2309" s="0" t="s">
        <v>1026</v>
      </c>
      <c r="T2309" s="0" t="s">
        <v>784</v>
      </c>
      <c r="U2309" s="218" t="n">
        <v>4.35</v>
      </c>
      <c r="V2309" s="0" t="s">
        <v>1413</v>
      </c>
      <c r="W2309" s="0" t="s">
        <v>1439</v>
      </c>
      <c r="X2309" s="0" t="s">
        <v>1440</v>
      </c>
      <c r="Y2309" s="0" t="s">
        <v>1310</v>
      </c>
      <c r="Z2309" s="0" t="s">
        <v>571</v>
      </c>
      <c r="AA2309" s="0" t="n">
        <v>808091</v>
      </c>
      <c r="AB2309" s="215" t="n">
        <v>37036.875</v>
      </c>
      <c r="AC2309" s="215" t="n">
        <v>37036.875</v>
      </c>
    </row>
    <row r="2310" customFormat="false" ht="12.75" hidden="false" customHeight="false" outlineLevel="0" collapsed="false">
      <c r="A2310" s="208" t="str">
        <f aca="false">B2310&amp;" "&amp;C2310&amp;" "&amp;D2310</f>
        <v>US Natural Gas Physical</v>
      </c>
      <c r="B2310" s="208" t="str">
        <f aca="false">IF((LEFT(N2310,2)="US"),"US","")</f>
        <v>US</v>
      </c>
      <c r="C2310" s="208" t="str">
        <f aca="false">M2310</f>
        <v>Natural Gas</v>
      </c>
      <c r="D2310" s="208" t="str">
        <f aca="false">IF(ISNUMBER(FIND("Phy",N2310))=TRUE(),"Physical","Financial")</f>
        <v>Physical</v>
      </c>
      <c r="E2310" s="208" t="n">
        <f aca="false">IF(VLOOKUP(S2310,'DD-Lookup'!$J$6:$L$50,3,FALSE())="Monthly",(YEAR(AC2310)-YEAR(AB2310))*12+MONTH(AC2310)-MONTH(AB2310)+1,(AC2310-AB2310+1))</f>
        <v>1</v>
      </c>
      <c r="F2310" s="239" t="n">
        <f aca="false">E2310*SUM(P2310:Q2310)</f>
        <v>3650</v>
      </c>
      <c r="G2310" s="214" t="n">
        <v>1290718</v>
      </c>
      <c r="H2310" s="215" t="n">
        <v>37035.3773611111</v>
      </c>
      <c r="I2310" s="0" t="s">
        <v>1278</v>
      </c>
      <c r="M2310" s="0" t="s">
        <v>858</v>
      </c>
      <c r="N2310" s="0" t="s">
        <v>1305</v>
      </c>
      <c r="O2310" s="0" t="s">
        <v>1831</v>
      </c>
      <c r="Q2310" s="216" t="n">
        <v>3650</v>
      </c>
      <c r="S2310" s="0" t="s">
        <v>1026</v>
      </c>
      <c r="T2310" s="0" t="s">
        <v>784</v>
      </c>
      <c r="U2310" s="218" t="n">
        <v>4.1988</v>
      </c>
      <c r="V2310" s="0" t="s">
        <v>2559</v>
      </c>
      <c r="W2310" s="0" t="s">
        <v>1308</v>
      </c>
      <c r="X2310" s="0" t="s">
        <v>1309</v>
      </c>
      <c r="Y2310" s="0" t="s">
        <v>1310</v>
      </c>
      <c r="Z2310" s="0" t="s">
        <v>571</v>
      </c>
      <c r="AA2310" s="0" t="n">
        <v>808092</v>
      </c>
      <c r="AB2310" s="215" t="n">
        <v>37036.875</v>
      </c>
      <c r="AC2310" s="215" t="n">
        <v>37036.875</v>
      </c>
    </row>
    <row r="2311" customFormat="false" ht="12.75" hidden="false" customHeight="false" outlineLevel="0" collapsed="false">
      <c r="A2311" s="208" t="str">
        <f aca="false">B2311&amp;" "&amp;C2311&amp;" "&amp;D2311</f>
        <v>US Natural Gas Financial</v>
      </c>
      <c r="B2311" s="208" t="str">
        <f aca="false">IF((LEFT(N2311,2)="US"),"US","")</f>
        <v>US</v>
      </c>
      <c r="C2311" s="208" t="str">
        <f aca="false">M2311</f>
        <v>Natural Gas</v>
      </c>
      <c r="D2311" s="208" t="str">
        <f aca="false">IF(ISNUMBER(FIND("Phy",N2311))=TRUE(),"Physical","Financial")</f>
        <v>Financial</v>
      </c>
      <c r="E2311" s="208" t="n">
        <f aca="false">IF(VLOOKUP(S2311,'DD-Lookup'!$J$6:$L$50,3,FALSE())="Monthly",(YEAR(AC2311)-YEAR(AB2311))*12+MONTH(AC2311)-MONTH(AB2311)+1,(AC2311-AB2311+1))</f>
        <v>30</v>
      </c>
      <c r="F2311" s="239" t="n">
        <f aca="false">E2311*SUM(P2311:Q2311)</f>
        <v>300000</v>
      </c>
      <c r="G2311" s="214" t="n">
        <v>1290720</v>
      </c>
      <c r="H2311" s="215" t="n">
        <v>37035.3774074074</v>
      </c>
      <c r="I2311" s="0" t="s">
        <v>2285</v>
      </c>
      <c r="M2311" s="0" t="s">
        <v>858</v>
      </c>
      <c r="N2311" s="0" t="s">
        <v>1024</v>
      </c>
      <c r="O2311" s="0" t="s">
        <v>1025</v>
      </c>
      <c r="P2311" s="216" t="n">
        <v>10000</v>
      </c>
      <c r="S2311" s="0" t="s">
        <v>1026</v>
      </c>
      <c r="T2311" s="0" t="s">
        <v>784</v>
      </c>
      <c r="U2311" s="218" t="n">
        <v>4.17</v>
      </c>
      <c r="V2311" s="0" t="s">
        <v>2560</v>
      </c>
      <c r="W2311" s="0" t="s">
        <v>1028</v>
      </c>
      <c r="X2311" s="0" t="s">
        <v>1029</v>
      </c>
      <c r="Y2311" s="0" t="s">
        <v>838</v>
      </c>
      <c r="Z2311" s="0" t="s">
        <v>571</v>
      </c>
      <c r="AA2311" s="0" t="s">
        <v>2561</v>
      </c>
      <c r="AB2311" s="215" t="n">
        <v>37043.875</v>
      </c>
      <c r="AC2311" s="215" t="n">
        <v>37072.875</v>
      </c>
    </row>
    <row r="2312" customFormat="false" ht="12.75" hidden="false" customHeight="false" outlineLevel="0" collapsed="false">
      <c r="A2312" s="208" t="str">
        <f aca="false">B2312&amp;" "&amp;C2312&amp;" "&amp;D2312</f>
        <v>US Natural Gas Physical</v>
      </c>
      <c r="B2312" s="208" t="str">
        <f aca="false">IF((LEFT(N2312,2)="US"),"US","")</f>
        <v>US</v>
      </c>
      <c r="C2312" s="208" t="str">
        <f aca="false">M2312</f>
        <v>Natural Gas</v>
      </c>
      <c r="D2312" s="208" t="str">
        <f aca="false">IF(ISNUMBER(FIND("Phy",N2312))=TRUE(),"Physical","Financial")</f>
        <v>Physical</v>
      </c>
      <c r="E2312" s="208" t="n">
        <f aca="false">IF(VLOOKUP(S2312,'DD-Lookup'!$J$6:$L$50,3,FALSE())="Monthly",(YEAR(AC2312)-YEAR(AB2312))*12+MONTH(AC2312)-MONTH(AB2312)+1,(AC2312-AB2312+1))</f>
        <v>1</v>
      </c>
      <c r="F2312" s="239" t="n">
        <f aca="false">E2312*SUM(P2312:Q2312)</f>
        <v>10000</v>
      </c>
      <c r="G2312" s="214" t="n">
        <v>1290721</v>
      </c>
      <c r="H2312" s="215" t="n">
        <v>37035.3774305556</v>
      </c>
      <c r="I2312" s="0" t="s">
        <v>1858</v>
      </c>
      <c r="M2312" s="0" t="s">
        <v>858</v>
      </c>
      <c r="N2312" s="0" t="s">
        <v>1305</v>
      </c>
      <c r="O2312" s="0" t="s">
        <v>1547</v>
      </c>
      <c r="P2312" s="216" t="n">
        <v>10000</v>
      </c>
      <c r="S2312" s="0" t="s">
        <v>1026</v>
      </c>
      <c r="T2312" s="0" t="s">
        <v>784</v>
      </c>
      <c r="U2312" s="218" t="n">
        <v>3.08</v>
      </c>
      <c r="V2312" s="0" t="s">
        <v>2562</v>
      </c>
      <c r="W2312" s="0" t="s">
        <v>1548</v>
      </c>
      <c r="X2312" s="0" t="s">
        <v>1535</v>
      </c>
      <c r="Y2312" s="0" t="s">
        <v>1310</v>
      </c>
      <c r="Z2312" s="0" t="s">
        <v>571</v>
      </c>
      <c r="AA2312" s="0" t="n">
        <v>808093</v>
      </c>
      <c r="AB2312" s="215" t="n">
        <v>37036.875</v>
      </c>
      <c r="AC2312" s="215" t="n">
        <v>37036.875</v>
      </c>
    </row>
    <row r="2313" customFormat="false" ht="12.75" hidden="false" customHeight="false" outlineLevel="0" collapsed="false">
      <c r="A2313" s="208" t="str">
        <f aca="false">B2313&amp;" "&amp;C2313&amp;" "&amp;D2313</f>
        <v>US Natural Gas Physical</v>
      </c>
      <c r="B2313" s="208" t="str">
        <f aca="false">IF((LEFT(N2313,2)="US"),"US","")</f>
        <v>US</v>
      </c>
      <c r="C2313" s="208" t="str">
        <f aca="false">M2313</f>
        <v>Natural Gas</v>
      </c>
      <c r="D2313" s="208" t="str">
        <f aca="false">IF(ISNUMBER(FIND("Phy",N2313))=TRUE(),"Physical","Financial")</f>
        <v>Physical</v>
      </c>
      <c r="E2313" s="208" t="n">
        <f aca="false">IF(VLOOKUP(S2313,'DD-Lookup'!$J$6:$L$50,3,FALSE())="Monthly",(YEAR(AC2313)-YEAR(AB2313))*12+MONTH(AC2313)-MONTH(AB2313)+1,(AC2313-AB2313+1))</f>
        <v>1</v>
      </c>
      <c r="F2313" s="239" t="n">
        <f aca="false">E2313*SUM(P2313:Q2313)</f>
        <v>3256</v>
      </c>
      <c r="G2313" s="214" t="n">
        <v>1290722</v>
      </c>
      <c r="H2313" s="215" t="n">
        <v>37035.3774768519</v>
      </c>
      <c r="I2313" s="0" t="s">
        <v>1672</v>
      </c>
      <c r="M2313" s="0" t="s">
        <v>858</v>
      </c>
      <c r="N2313" s="0" t="s">
        <v>1305</v>
      </c>
      <c r="O2313" s="0" t="s">
        <v>1533</v>
      </c>
      <c r="Q2313" s="216" t="n">
        <v>3256</v>
      </c>
      <c r="S2313" s="0" t="s">
        <v>1026</v>
      </c>
      <c r="T2313" s="0" t="s">
        <v>784</v>
      </c>
      <c r="U2313" s="218" t="n">
        <v>4</v>
      </c>
      <c r="V2313" s="0" t="s">
        <v>1746</v>
      </c>
      <c r="W2313" s="0" t="s">
        <v>1514</v>
      </c>
      <c r="X2313" s="0" t="s">
        <v>1535</v>
      </c>
      <c r="Y2313" s="0" t="s">
        <v>1310</v>
      </c>
      <c r="Z2313" s="0" t="s">
        <v>571</v>
      </c>
      <c r="AA2313" s="0" t="n">
        <v>808094</v>
      </c>
      <c r="AB2313" s="215" t="n">
        <v>37036.875</v>
      </c>
      <c r="AC2313" s="215" t="n">
        <v>37036.875</v>
      </c>
    </row>
    <row r="2314" customFormat="false" ht="12.75" hidden="false" customHeight="false" outlineLevel="0" collapsed="false">
      <c r="A2314" s="208" t="str">
        <f aca="false">B2314&amp;" "&amp;C2314&amp;" "&amp;D2314</f>
        <v>US Crude Financial</v>
      </c>
      <c r="B2314" s="208" t="str">
        <f aca="false">IF((LEFT(N2314,2)="US"),"US","")</f>
        <v>US</v>
      </c>
      <c r="C2314" s="208" t="str">
        <f aca="false">M2314</f>
        <v>Crude</v>
      </c>
      <c r="D2314" s="208" t="str">
        <f aca="false">IF(ISNUMBER(FIND("Phy",N2314))=TRUE(),"Physical","Financial")</f>
        <v>Financial</v>
      </c>
      <c r="E2314" s="208" t="n">
        <f aca="false">IF(VLOOKUP(S2314,'DD-Lookup'!$J$6:$L$50,3,FALSE())="Monthly",(YEAR(AC2314)-YEAR(AB2314))*12+MONTH(AC2314)-MONTH(AB2314)+1,(AC2314-AB2314+1))</f>
        <v>1</v>
      </c>
      <c r="F2314" s="239" t="n">
        <f aca="false">E2314*SUM(P2314:Q2314)</f>
        <v>50000</v>
      </c>
      <c r="G2314" s="214" t="n">
        <v>1290723</v>
      </c>
      <c r="H2314" s="215" t="n">
        <v>37035.3775</v>
      </c>
      <c r="I2314" s="0" t="s">
        <v>1112</v>
      </c>
      <c r="M2314" s="0" t="s">
        <v>97</v>
      </c>
      <c r="N2314" s="0" t="s">
        <v>841</v>
      </c>
      <c r="O2314" s="0" t="s">
        <v>842</v>
      </c>
      <c r="P2314" s="216" t="n">
        <v>50000</v>
      </c>
      <c r="S2314" s="0" t="s">
        <v>843</v>
      </c>
      <c r="T2314" s="0" t="s">
        <v>784</v>
      </c>
      <c r="U2314" s="218" t="n">
        <v>29.56</v>
      </c>
      <c r="V2314" s="0" t="s">
        <v>2443</v>
      </c>
      <c r="W2314" s="0" t="s">
        <v>845</v>
      </c>
      <c r="X2314" s="0" t="s">
        <v>846</v>
      </c>
      <c r="Y2314" s="0" t="s">
        <v>847</v>
      </c>
      <c r="Z2314" s="0" t="s">
        <v>571</v>
      </c>
      <c r="AA2314" s="0" t="n">
        <v>106933</v>
      </c>
      <c r="AB2314" s="215" t="n">
        <v>37073</v>
      </c>
      <c r="AC2314" s="215" t="n">
        <v>37103</v>
      </c>
    </row>
    <row r="2315" customFormat="false" ht="12.75" hidden="false" customHeight="false" outlineLevel="0" collapsed="false">
      <c r="A2315" s="208" t="str">
        <f aca="false">B2315&amp;" "&amp;C2315&amp;" "&amp;D2315</f>
        <v>US Natural Gas Financial</v>
      </c>
      <c r="B2315" s="208" t="str">
        <f aca="false">IF((LEFT(N2315,2)="US"),"US","")</f>
        <v>US</v>
      </c>
      <c r="C2315" s="208" t="str">
        <f aca="false">M2315</f>
        <v>Natural Gas</v>
      </c>
      <c r="D2315" s="208" t="str">
        <f aca="false">IF(ISNUMBER(FIND("Phy",N2315))=TRUE(),"Physical","Financial")</f>
        <v>Financial</v>
      </c>
      <c r="E2315" s="208" t="n">
        <f aca="false">IF(VLOOKUP(S2315,'DD-Lookup'!$J$6:$L$50,3,FALSE())="Monthly",(YEAR(AC2315)-YEAR(AB2315))*12+MONTH(AC2315)-MONTH(AB2315)+1,(AC2315-AB2315+1))</f>
        <v>30</v>
      </c>
      <c r="F2315" s="239" t="n">
        <f aca="false">E2315*SUM(P2315:Q2315)</f>
        <v>150000</v>
      </c>
      <c r="G2315" s="214" t="n">
        <v>1290724</v>
      </c>
      <c r="H2315" s="215" t="n">
        <v>37035.3775347222</v>
      </c>
      <c r="I2315" s="0" t="s">
        <v>1109</v>
      </c>
      <c r="M2315" s="0" t="s">
        <v>858</v>
      </c>
      <c r="N2315" s="0" t="s">
        <v>1024</v>
      </c>
      <c r="O2315" s="0" t="s">
        <v>1610</v>
      </c>
      <c r="Q2315" s="216" t="n">
        <v>5000</v>
      </c>
      <c r="S2315" s="0" t="s">
        <v>1026</v>
      </c>
      <c r="T2315" s="0" t="s">
        <v>784</v>
      </c>
      <c r="U2315" s="218" t="n">
        <v>4.6075</v>
      </c>
      <c r="V2315" s="0" t="s">
        <v>1877</v>
      </c>
      <c r="W2315" s="0" t="s">
        <v>1388</v>
      </c>
      <c r="X2315" s="0" t="s">
        <v>1612</v>
      </c>
      <c r="Y2315" s="0" t="s">
        <v>838</v>
      </c>
      <c r="Z2315" s="0" t="s">
        <v>571</v>
      </c>
      <c r="AA2315" s="0" t="s">
        <v>2563</v>
      </c>
      <c r="AB2315" s="215" t="n">
        <v>37043.875</v>
      </c>
      <c r="AC2315" s="215" t="n">
        <v>37072.875</v>
      </c>
    </row>
    <row r="2316" customFormat="false" ht="12.75" hidden="false" customHeight="false" outlineLevel="0" collapsed="false">
      <c r="A2316" s="208" t="str">
        <f aca="false">B2316&amp;" "&amp;C2316&amp;" "&amp;D2316</f>
        <v>US Natural Gas Physical</v>
      </c>
      <c r="B2316" s="208" t="str">
        <f aca="false">IF((LEFT(N2316,2)="US"),"US","")</f>
        <v>US</v>
      </c>
      <c r="C2316" s="208" t="str">
        <f aca="false">M2316</f>
        <v>Natural Gas</v>
      </c>
      <c r="D2316" s="208" t="str">
        <f aca="false">IF(ISNUMBER(FIND("Phy",N2316))=TRUE(),"Physical","Financial")</f>
        <v>Physical</v>
      </c>
      <c r="E2316" s="208" t="n">
        <f aca="false">IF(VLOOKUP(S2316,'DD-Lookup'!$J$6:$L$50,3,FALSE())="Monthly",(YEAR(AC2316)-YEAR(AB2316))*12+MONTH(AC2316)-MONTH(AB2316)+1,(AC2316-AB2316+1))</f>
        <v>1</v>
      </c>
      <c r="F2316" s="239" t="n">
        <f aca="false">E2316*SUM(P2316:Q2316)</f>
        <v>5000</v>
      </c>
      <c r="G2316" s="214" t="n">
        <v>1290726</v>
      </c>
      <c r="H2316" s="215" t="n">
        <v>37035.3775578704</v>
      </c>
      <c r="I2316" s="0" t="s">
        <v>1107</v>
      </c>
      <c r="M2316" s="0" t="s">
        <v>858</v>
      </c>
      <c r="N2316" s="0" t="s">
        <v>1305</v>
      </c>
      <c r="O2316" s="0" t="s">
        <v>2116</v>
      </c>
      <c r="P2316" s="216" t="n">
        <v>5000</v>
      </c>
      <c r="S2316" s="0" t="s">
        <v>1026</v>
      </c>
      <c r="T2316" s="0" t="s">
        <v>784</v>
      </c>
      <c r="U2316" s="218" t="n">
        <v>3.9925</v>
      </c>
      <c r="V2316" s="0" t="s">
        <v>2117</v>
      </c>
      <c r="W2316" s="0" t="s">
        <v>1361</v>
      </c>
      <c r="X2316" s="0" t="s">
        <v>1362</v>
      </c>
      <c r="Y2316" s="0" t="s">
        <v>1310</v>
      </c>
      <c r="Z2316" s="0" t="s">
        <v>571</v>
      </c>
      <c r="AA2316" s="0" t="n">
        <v>808095</v>
      </c>
      <c r="AB2316" s="215" t="n">
        <v>37036.875</v>
      </c>
      <c r="AC2316" s="215" t="n">
        <v>37036.875</v>
      </c>
    </row>
    <row r="2317" customFormat="false" ht="12.75" hidden="false" customHeight="false" outlineLevel="0" collapsed="false">
      <c r="A2317" s="208" t="str">
        <f aca="false">B2317&amp;" "&amp;C2317&amp;" "&amp;D2317</f>
        <v>US Power Physical</v>
      </c>
      <c r="B2317" s="208" t="str">
        <f aca="false">IF((LEFT(N2317,2)="US"),"US","")</f>
        <v>US</v>
      </c>
      <c r="C2317" s="208" t="str">
        <f aca="false">M2317</f>
        <v>Power</v>
      </c>
      <c r="D2317" s="208" t="str">
        <f aca="false">IF(ISNUMBER(FIND("Phy",N2317))=TRUE(),"Physical","Financial")</f>
        <v>Physical</v>
      </c>
      <c r="E2317" s="208" t="n">
        <f aca="false">IF(VLOOKUP(S2317,'DD-Lookup'!$J$6:$L$50,3,FALSE())="Monthly",(YEAR(AC2317)-YEAR(AB2317))*12+MONTH(AC2317)-MONTH(AB2317)+1,(AC2317-AB2317+1))</f>
        <v>92</v>
      </c>
      <c r="F2317" s="239" t="n">
        <f aca="false">E2317*SUM(P2317:Q2317)</f>
        <v>2300</v>
      </c>
      <c r="G2317" s="214" t="n">
        <v>1290727</v>
      </c>
      <c r="H2317" s="215" t="n">
        <v>37035.3775810185</v>
      </c>
      <c r="I2317" s="0" t="s">
        <v>1112</v>
      </c>
      <c r="M2317" s="0" t="s">
        <v>67</v>
      </c>
      <c r="N2317" s="0" t="s">
        <v>1648</v>
      </c>
      <c r="O2317" s="0" t="s">
        <v>2564</v>
      </c>
      <c r="P2317" s="216" t="n">
        <v>25</v>
      </c>
      <c r="S2317" s="0" t="s">
        <v>930</v>
      </c>
      <c r="T2317" s="0" t="s">
        <v>784</v>
      </c>
      <c r="U2317" s="218" t="n">
        <v>82</v>
      </c>
      <c r="V2317" s="0" t="s">
        <v>1747</v>
      </c>
      <c r="W2317" s="0" t="s">
        <v>1815</v>
      </c>
      <c r="X2317" s="0" t="s">
        <v>1652</v>
      </c>
      <c r="Y2317" s="0" t="s">
        <v>1051</v>
      </c>
      <c r="Z2317" s="0" t="s">
        <v>618</v>
      </c>
      <c r="AA2317" s="0" t="n">
        <v>621474.1</v>
      </c>
      <c r="AB2317" s="215" t="n">
        <v>37165</v>
      </c>
      <c r="AC2317" s="215" t="n">
        <v>37256</v>
      </c>
    </row>
    <row r="2318" customFormat="false" ht="12.75" hidden="false" customHeight="false" outlineLevel="0" collapsed="false">
      <c r="A2318" s="208" t="str">
        <f aca="false">B2318&amp;" "&amp;C2318&amp;" "&amp;D2318</f>
        <v>US Natural Gas Physical</v>
      </c>
      <c r="B2318" s="208" t="str">
        <f aca="false">IF((LEFT(N2318,2)="US"),"US","")</f>
        <v>US</v>
      </c>
      <c r="C2318" s="208" t="str">
        <f aca="false">M2318</f>
        <v>Natural Gas</v>
      </c>
      <c r="D2318" s="208" t="str">
        <f aca="false">IF(ISNUMBER(FIND("Phy",N2318))=TRUE(),"Physical","Financial")</f>
        <v>Physical</v>
      </c>
      <c r="E2318" s="208" t="n">
        <f aca="false">IF(VLOOKUP(S2318,'DD-Lookup'!$J$6:$L$50,3,FALSE())="Monthly",(YEAR(AC2318)-YEAR(AB2318))*12+MONTH(AC2318)-MONTH(AB2318)+1,(AC2318-AB2318+1))</f>
        <v>1</v>
      </c>
      <c r="F2318" s="239" t="n">
        <f aca="false">E2318*SUM(P2318:Q2318)</f>
        <v>5000</v>
      </c>
      <c r="G2318" s="214" t="n">
        <v>1290728</v>
      </c>
      <c r="H2318" s="215" t="n">
        <v>37035.3776041667</v>
      </c>
      <c r="I2318" s="0" t="s">
        <v>600</v>
      </c>
      <c r="M2318" s="0" t="s">
        <v>858</v>
      </c>
      <c r="N2318" s="0" t="s">
        <v>1305</v>
      </c>
      <c r="O2318" s="0" t="s">
        <v>1372</v>
      </c>
      <c r="P2318" s="216" t="n">
        <v>5000</v>
      </c>
      <c r="S2318" s="0" t="s">
        <v>1026</v>
      </c>
      <c r="T2318" s="0" t="s">
        <v>784</v>
      </c>
      <c r="U2318" s="218" t="n">
        <v>4.0325</v>
      </c>
      <c r="V2318" s="0" t="s">
        <v>1425</v>
      </c>
      <c r="W2318" s="0" t="s">
        <v>1361</v>
      </c>
      <c r="X2318" s="0" t="s">
        <v>1362</v>
      </c>
      <c r="Y2318" s="0" t="s">
        <v>1310</v>
      </c>
      <c r="Z2318" s="0" t="s">
        <v>571</v>
      </c>
      <c r="AA2318" s="0" t="n">
        <v>808097</v>
      </c>
      <c r="AB2318" s="215" t="n">
        <v>37036.875</v>
      </c>
      <c r="AC2318" s="215" t="n">
        <v>37036.875</v>
      </c>
    </row>
    <row r="2319" customFormat="false" ht="12.75" hidden="false" customHeight="false" outlineLevel="0" collapsed="false">
      <c r="A2319" s="208" t="str">
        <f aca="false">B2319&amp;" "&amp;C2319&amp;" "&amp;D2319</f>
        <v>US Natural Gas Physical</v>
      </c>
      <c r="B2319" s="208" t="str">
        <f aca="false">IF((LEFT(N2319,2)="US"),"US","")</f>
        <v>US</v>
      </c>
      <c r="C2319" s="208" t="str">
        <f aca="false">M2319</f>
        <v>Natural Gas</v>
      </c>
      <c r="D2319" s="208" t="str">
        <f aca="false">IF(ISNUMBER(FIND("Phy",N2319))=TRUE(),"Physical","Financial")</f>
        <v>Physical</v>
      </c>
      <c r="E2319" s="208" t="n">
        <f aca="false">IF(VLOOKUP(S2319,'DD-Lookup'!$J$6:$L$50,3,FALSE())="Monthly",(YEAR(AC2319)-YEAR(AB2319))*12+MONTH(AC2319)-MONTH(AB2319)+1,(AC2319-AB2319+1))</f>
        <v>1</v>
      </c>
      <c r="F2319" s="239" t="n">
        <f aca="false">E2319*SUM(P2319:Q2319)</f>
        <v>10000</v>
      </c>
      <c r="G2319" s="214" t="n">
        <v>1290729</v>
      </c>
      <c r="H2319" s="215" t="n">
        <v>37035.3776041667</v>
      </c>
      <c r="I2319" s="0" t="s">
        <v>593</v>
      </c>
      <c r="M2319" s="0" t="s">
        <v>858</v>
      </c>
      <c r="N2319" s="0" t="s">
        <v>1305</v>
      </c>
      <c r="O2319" s="0" t="s">
        <v>1766</v>
      </c>
      <c r="Q2319" s="216" t="n">
        <v>10000</v>
      </c>
      <c r="S2319" s="0" t="s">
        <v>1026</v>
      </c>
      <c r="T2319" s="0" t="s">
        <v>784</v>
      </c>
      <c r="U2319" s="218" t="n">
        <v>4.105</v>
      </c>
      <c r="V2319" s="0" t="s">
        <v>1543</v>
      </c>
      <c r="W2319" s="0" t="s">
        <v>1422</v>
      </c>
      <c r="X2319" s="0" t="s">
        <v>1423</v>
      </c>
      <c r="Y2319" s="0" t="s">
        <v>1310</v>
      </c>
      <c r="Z2319" s="0" t="s">
        <v>571</v>
      </c>
      <c r="AA2319" s="0" t="n">
        <v>808096</v>
      </c>
      <c r="AB2319" s="215" t="n">
        <v>37036.875</v>
      </c>
      <c r="AC2319" s="215" t="n">
        <v>37036.875</v>
      </c>
    </row>
    <row r="2320" customFormat="false" ht="12.75" hidden="false" customHeight="false" outlineLevel="0" collapsed="false">
      <c r="A2320" s="208" t="str">
        <f aca="false">B2320&amp;" "&amp;C2320&amp;" "&amp;D2320</f>
        <v>US Natural Gas Physical</v>
      </c>
      <c r="B2320" s="208" t="str">
        <f aca="false">IF((LEFT(N2320,2)="US"),"US","")</f>
        <v>US</v>
      </c>
      <c r="C2320" s="208" t="str">
        <f aca="false">M2320</f>
        <v>Natural Gas</v>
      </c>
      <c r="D2320" s="208" t="str">
        <f aca="false">IF(ISNUMBER(FIND("Phy",N2320))=TRUE(),"Physical","Financial")</f>
        <v>Physical</v>
      </c>
      <c r="E2320" s="208" t="n">
        <f aca="false">IF(VLOOKUP(S2320,'DD-Lookup'!$J$6:$L$50,3,FALSE())="Monthly",(YEAR(AC2320)-YEAR(AB2320))*12+MONTH(AC2320)-MONTH(AB2320)+1,(AC2320-AB2320+1))</f>
        <v>1</v>
      </c>
      <c r="F2320" s="239" t="n">
        <f aca="false">E2320*SUM(P2320:Q2320)</f>
        <v>5000</v>
      </c>
      <c r="G2320" s="214" t="n">
        <v>1290730</v>
      </c>
      <c r="H2320" s="215" t="n">
        <v>37035.3776157407</v>
      </c>
      <c r="I2320" s="0" t="s">
        <v>1580</v>
      </c>
      <c r="M2320" s="0" t="s">
        <v>858</v>
      </c>
      <c r="N2320" s="0" t="s">
        <v>1305</v>
      </c>
      <c r="O2320" s="0" t="s">
        <v>1581</v>
      </c>
      <c r="P2320" s="216" t="n">
        <v>5000</v>
      </c>
      <c r="S2320" s="0" t="s">
        <v>1026</v>
      </c>
      <c r="T2320" s="0" t="s">
        <v>784</v>
      </c>
      <c r="U2320" s="218" t="n">
        <v>7.85</v>
      </c>
      <c r="V2320" s="0" t="s">
        <v>1582</v>
      </c>
      <c r="W2320" s="0" t="s">
        <v>1579</v>
      </c>
      <c r="X2320" s="0" t="s">
        <v>1535</v>
      </c>
      <c r="Y2320" s="0" t="s">
        <v>1310</v>
      </c>
      <c r="Z2320" s="0" t="s">
        <v>571</v>
      </c>
      <c r="AA2320" s="0" t="n">
        <v>808098</v>
      </c>
      <c r="AB2320" s="215" t="n">
        <v>37036.875</v>
      </c>
      <c r="AC2320" s="215" t="n">
        <v>37036.875</v>
      </c>
    </row>
    <row r="2321" customFormat="false" ht="12.75" hidden="false" customHeight="false" outlineLevel="0" collapsed="false">
      <c r="A2321" s="208" t="str">
        <f aca="false">B2321&amp;" "&amp;C2321&amp;" "&amp;D2321</f>
        <v>US Natural Gas Financial</v>
      </c>
      <c r="B2321" s="208" t="str">
        <f aca="false">IF((LEFT(N2321,2)="US"),"US","")</f>
        <v>US</v>
      </c>
      <c r="C2321" s="208" t="str">
        <f aca="false">M2321</f>
        <v>Natural Gas</v>
      </c>
      <c r="D2321" s="208" t="str">
        <f aca="false">IF(ISNUMBER(FIND("Phy",N2321))=TRUE(),"Physical","Financial")</f>
        <v>Financial</v>
      </c>
      <c r="E2321" s="208" t="n">
        <f aca="false">IF(VLOOKUP(S2321,'DD-Lookup'!$J$6:$L$50,3,FALSE())="Monthly",(YEAR(AC2321)-YEAR(AB2321))*12+MONTH(AC2321)-MONTH(AB2321)+1,(AC2321-AB2321+1))</f>
        <v>7</v>
      </c>
      <c r="F2321" s="239" t="n">
        <f aca="false">E2321*SUM(P2321:Q2321)</f>
        <v>140000</v>
      </c>
      <c r="G2321" s="214" t="n">
        <v>1290732</v>
      </c>
      <c r="H2321" s="215" t="n">
        <v>37035.377650463</v>
      </c>
      <c r="I2321" s="0" t="s">
        <v>1073</v>
      </c>
      <c r="M2321" s="0" t="s">
        <v>858</v>
      </c>
      <c r="N2321" s="0" t="s">
        <v>1024</v>
      </c>
      <c r="O2321" s="0" t="s">
        <v>2565</v>
      </c>
      <c r="P2321" s="216" t="n">
        <v>20000</v>
      </c>
      <c r="S2321" s="0" t="s">
        <v>1026</v>
      </c>
      <c r="T2321" s="0" t="s">
        <v>784</v>
      </c>
      <c r="U2321" s="218" t="n">
        <v>4.075</v>
      </c>
      <c r="V2321" s="0" t="s">
        <v>2566</v>
      </c>
      <c r="W2321" s="0" t="s">
        <v>1573</v>
      </c>
      <c r="X2321" s="0" t="s">
        <v>2567</v>
      </c>
      <c r="Y2321" s="0" t="s">
        <v>838</v>
      </c>
      <c r="Z2321" s="0" t="s">
        <v>571</v>
      </c>
      <c r="AA2321" s="0" t="s">
        <v>2568</v>
      </c>
      <c r="AB2321" s="215" t="n">
        <v>37036.875</v>
      </c>
      <c r="AC2321" s="215" t="n">
        <v>37042.875</v>
      </c>
    </row>
    <row r="2322" customFormat="false" ht="12.75" hidden="false" customHeight="false" outlineLevel="0" collapsed="false">
      <c r="A2322" s="208" t="str">
        <f aca="false">B2322&amp;" "&amp;C2322&amp;" "&amp;D2322</f>
        <v>US Natural Gas Physical</v>
      </c>
      <c r="B2322" s="208" t="str">
        <f aca="false">IF((LEFT(N2322,2)="US"),"US","")</f>
        <v>US</v>
      </c>
      <c r="C2322" s="208" t="str">
        <f aca="false">M2322</f>
        <v>Natural Gas</v>
      </c>
      <c r="D2322" s="208" t="str">
        <f aca="false">IF(ISNUMBER(FIND("Phy",N2322))=TRUE(),"Physical","Financial")</f>
        <v>Physical</v>
      </c>
      <c r="E2322" s="208" t="n">
        <f aca="false">IF(VLOOKUP(S2322,'DD-Lookup'!$J$6:$L$50,3,FALSE())="Monthly",(YEAR(AC2322)-YEAR(AB2322))*12+MONTH(AC2322)-MONTH(AB2322)+1,(AC2322-AB2322+1))</f>
        <v>1</v>
      </c>
      <c r="F2322" s="239" t="n">
        <f aca="false">E2322*SUM(P2322:Q2322)</f>
        <v>1000</v>
      </c>
      <c r="G2322" s="214" t="n">
        <v>1290731</v>
      </c>
      <c r="H2322" s="215" t="n">
        <v>37035.377650463</v>
      </c>
      <c r="I2322" s="0" t="s">
        <v>2019</v>
      </c>
      <c r="M2322" s="0" t="s">
        <v>858</v>
      </c>
      <c r="N2322" s="0" t="s">
        <v>1305</v>
      </c>
      <c r="O2322" s="0" t="s">
        <v>1920</v>
      </c>
      <c r="P2322" s="216" t="n">
        <v>1000</v>
      </c>
      <c r="S2322" s="0" t="s">
        <v>1026</v>
      </c>
      <c r="T2322" s="0" t="s">
        <v>784</v>
      </c>
      <c r="U2322" s="218" t="n">
        <v>4.03</v>
      </c>
      <c r="V2322" s="0" t="s">
        <v>2569</v>
      </c>
      <c r="W2322" s="0" t="s">
        <v>1667</v>
      </c>
      <c r="X2322" s="0" t="s">
        <v>1639</v>
      </c>
      <c r="Y2322" s="0" t="s">
        <v>1310</v>
      </c>
      <c r="Z2322" s="0" t="s">
        <v>571</v>
      </c>
      <c r="AA2322" s="0" t="n">
        <v>808099</v>
      </c>
      <c r="AB2322" s="215" t="n">
        <v>37036.875</v>
      </c>
      <c r="AC2322" s="215" t="n">
        <v>37036.875</v>
      </c>
    </row>
    <row r="2323" customFormat="false" ht="12.75" hidden="false" customHeight="false" outlineLevel="0" collapsed="false">
      <c r="A2323" s="208" t="str">
        <f aca="false">B2323&amp;" "&amp;C2323&amp;" "&amp;D2323</f>
        <v>US Natural Gas Financial</v>
      </c>
      <c r="B2323" s="208" t="str">
        <f aca="false">IF((LEFT(N2323,2)="US"),"US","")</f>
        <v>US</v>
      </c>
      <c r="C2323" s="208" t="str">
        <f aca="false">M2323</f>
        <v>Natural Gas</v>
      </c>
      <c r="D2323" s="208" t="str">
        <f aca="false">IF(ISNUMBER(FIND("Phy",N2323))=TRUE(),"Physical","Financial")</f>
        <v>Financial</v>
      </c>
      <c r="E2323" s="208" t="n">
        <f aca="false">IF(VLOOKUP(S2323,'DD-Lookup'!$J$6:$L$50,3,FALSE())="Monthly",(YEAR(AC2323)-YEAR(AB2323))*12+MONTH(AC2323)-MONTH(AB2323)+1,(AC2323-AB2323+1))</f>
        <v>30</v>
      </c>
      <c r="F2323" s="239" t="n">
        <f aca="false">E2323*SUM(P2323:Q2323)</f>
        <v>300000</v>
      </c>
      <c r="G2323" s="214" t="n">
        <v>1290734</v>
      </c>
      <c r="H2323" s="215" t="n">
        <v>37035.3776736111</v>
      </c>
      <c r="I2323" s="0" t="s">
        <v>1779</v>
      </c>
      <c r="M2323" s="0" t="s">
        <v>858</v>
      </c>
      <c r="N2323" s="0" t="s">
        <v>1482</v>
      </c>
      <c r="O2323" s="0" t="s">
        <v>1849</v>
      </c>
      <c r="Q2323" s="216" t="n">
        <v>10000</v>
      </c>
      <c r="S2323" s="0" t="s">
        <v>1026</v>
      </c>
      <c r="T2323" s="0" t="s">
        <v>784</v>
      </c>
      <c r="U2323" s="218" t="n">
        <v>-0.0325</v>
      </c>
      <c r="V2323" s="0" t="s">
        <v>2444</v>
      </c>
      <c r="W2323" s="0" t="s">
        <v>1851</v>
      </c>
      <c r="X2323" s="0" t="s">
        <v>1852</v>
      </c>
      <c r="Y2323" s="0" t="s">
        <v>838</v>
      </c>
      <c r="Z2323" s="0" t="s">
        <v>571</v>
      </c>
      <c r="AA2323" s="0" t="s">
        <v>2570</v>
      </c>
      <c r="AB2323" s="215" t="n">
        <v>37043.875</v>
      </c>
      <c r="AC2323" s="215" t="n">
        <v>37072.875</v>
      </c>
    </row>
    <row r="2324" customFormat="false" ht="12.75" hidden="false" customHeight="false" outlineLevel="0" collapsed="false">
      <c r="A2324" s="208" t="str">
        <f aca="false">B2324&amp;" "&amp;C2324&amp;" "&amp;D2324</f>
        <v>US Natural Gas Physical</v>
      </c>
      <c r="B2324" s="208" t="str">
        <f aca="false">IF((LEFT(N2324,2)="US"),"US","")</f>
        <v>US</v>
      </c>
      <c r="C2324" s="208" t="str">
        <f aca="false">M2324</f>
        <v>Natural Gas</v>
      </c>
      <c r="D2324" s="208" t="str">
        <f aca="false">IF(ISNUMBER(FIND("Phy",N2324))=TRUE(),"Physical","Financial")</f>
        <v>Physical</v>
      </c>
      <c r="E2324" s="208" t="n">
        <f aca="false">IF(VLOOKUP(S2324,'DD-Lookup'!$J$6:$L$50,3,FALSE())="Monthly",(YEAR(AC2324)-YEAR(AB2324))*12+MONTH(AC2324)-MONTH(AB2324)+1,(AC2324-AB2324+1))</f>
        <v>1</v>
      </c>
      <c r="F2324" s="239" t="n">
        <f aca="false">E2324*SUM(P2324:Q2324)</f>
        <v>1000</v>
      </c>
      <c r="G2324" s="214" t="n">
        <v>1290735</v>
      </c>
      <c r="H2324" s="215" t="n">
        <v>37035.3777083333</v>
      </c>
      <c r="I2324" s="0" t="s">
        <v>600</v>
      </c>
      <c r="M2324" s="0" t="s">
        <v>858</v>
      </c>
      <c r="N2324" s="0" t="s">
        <v>1305</v>
      </c>
      <c r="O2324" s="0" t="s">
        <v>1382</v>
      </c>
      <c r="P2324" s="216" t="n">
        <v>1000</v>
      </c>
      <c r="S2324" s="0" t="s">
        <v>1026</v>
      </c>
      <c r="T2324" s="0" t="s">
        <v>784</v>
      </c>
      <c r="U2324" s="218" t="n">
        <v>3.99</v>
      </c>
      <c r="V2324" s="0" t="s">
        <v>1488</v>
      </c>
      <c r="W2324" s="0" t="s">
        <v>1314</v>
      </c>
      <c r="X2324" s="0" t="s">
        <v>1315</v>
      </c>
      <c r="Y2324" s="0" t="s">
        <v>1310</v>
      </c>
      <c r="Z2324" s="0" t="s">
        <v>571</v>
      </c>
      <c r="AA2324" s="0" t="n">
        <v>808100</v>
      </c>
      <c r="AB2324" s="215" t="n">
        <v>37036.875</v>
      </c>
      <c r="AC2324" s="215" t="n">
        <v>37036.875</v>
      </c>
    </row>
    <row r="2325" customFormat="false" ht="12.75" hidden="false" customHeight="false" outlineLevel="0" collapsed="false">
      <c r="A2325" s="208" t="str">
        <f aca="false">B2325&amp;" "&amp;C2325&amp;" "&amp;D2325</f>
        <v>US Natural Gas Physical</v>
      </c>
      <c r="B2325" s="208" t="str">
        <f aca="false">IF((LEFT(N2325,2)="US"),"US","")</f>
        <v>US</v>
      </c>
      <c r="C2325" s="208" t="str">
        <f aca="false">M2325</f>
        <v>Natural Gas</v>
      </c>
      <c r="D2325" s="208" t="str">
        <f aca="false">IF(ISNUMBER(FIND("Phy",N2325))=TRUE(),"Physical","Financial")</f>
        <v>Physical</v>
      </c>
      <c r="E2325" s="208" t="n">
        <f aca="false">IF(VLOOKUP(S2325,'DD-Lookup'!$J$6:$L$50,3,FALSE())="Monthly",(YEAR(AC2325)-YEAR(AB2325))*12+MONTH(AC2325)-MONTH(AB2325)+1,(AC2325-AB2325+1))</f>
        <v>1</v>
      </c>
      <c r="F2325" s="239" t="n">
        <f aca="false">E2325*SUM(P2325:Q2325)</f>
        <v>10000</v>
      </c>
      <c r="G2325" s="214" t="n">
        <v>1290736</v>
      </c>
      <c r="H2325" s="215" t="n">
        <v>37035.3777430556</v>
      </c>
      <c r="I2325" s="0" t="s">
        <v>1500</v>
      </c>
      <c r="M2325" s="0" t="s">
        <v>858</v>
      </c>
      <c r="N2325" s="0" t="s">
        <v>1305</v>
      </c>
      <c r="O2325" s="0" t="s">
        <v>1577</v>
      </c>
      <c r="P2325" s="216" t="n">
        <v>10000</v>
      </c>
      <c r="S2325" s="0" t="s">
        <v>1026</v>
      </c>
      <c r="T2325" s="0" t="s">
        <v>784</v>
      </c>
      <c r="U2325" s="218" t="n">
        <v>7.05</v>
      </c>
      <c r="V2325" s="0" t="s">
        <v>1586</v>
      </c>
      <c r="W2325" s="0" t="s">
        <v>1579</v>
      </c>
      <c r="X2325" s="0" t="s">
        <v>1535</v>
      </c>
      <c r="Y2325" s="0" t="s">
        <v>1310</v>
      </c>
      <c r="Z2325" s="0" t="s">
        <v>571</v>
      </c>
      <c r="AA2325" s="0" t="n">
        <v>808101</v>
      </c>
      <c r="AB2325" s="215" t="n">
        <v>37036.875</v>
      </c>
      <c r="AC2325" s="215" t="n">
        <v>37036.875</v>
      </c>
    </row>
    <row r="2326" customFormat="false" ht="12.75" hidden="false" customHeight="false" outlineLevel="0" collapsed="false">
      <c r="A2326" s="208" t="str">
        <f aca="false">B2326&amp;" "&amp;C2326&amp;" "&amp;D2326</f>
        <v>US Natural Gas Physical</v>
      </c>
      <c r="B2326" s="208" t="str">
        <f aca="false">IF((LEFT(N2326,2)="US"),"US","")</f>
        <v>US</v>
      </c>
      <c r="C2326" s="208" t="str">
        <f aca="false">M2326</f>
        <v>Natural Gas</v>
      </c>
      <c r="D2326" s="208" t="str">
        <f aca="false">IF(ISNUMBER(FIND("Phy",N2326))=TRUE(),"Physical","Financial")</f>
        <v>Physical</v>
      </c>
      <c r="E2326" s="208" t="n">
        <f aca="false">IF(VLOOKUP(S2326,'DD-Lookup'!$J$6:$L$50,3,FALSE())="Monthly",(YEAR(AC2326)-YEAR(AB2326))*12+MONTH(AC2326)-MONTH(AB2326)+1,(AC2326-AB2326+1))</f>
        <v>1</v>
      </c>
      <c r="F2326" s="239" t="n">
        <f aca="false">E2326*SUM(P2326:Q2326)</f>
        <v>5000</v>
      </c>
      <c r="G2326" s="214" t="n">
        <v>1290737</v>
      </c>
      <c r="H2326" s="215" t="n">
        <v>37035.3777893519</v>
      </c>
      <c r="I2326" s="0" t="s">
        <v>1426</v>
      </c>
      <c r="M2326" s="0" t="s">
        <v>858</v>
      </c>
      <c r="N2326" s="0" t="s">
        <v>1305</v>
      </c>
      <c r="O2326" s="0" t="s">
        <v>1397</v>
      </c>
      <c r="P2326" s="216" t="n">
        <v>5000</v>
      </c>
      <c r="S2326" s="0" t="s">
        <v>1026</v>
      </c>
      <c r="T2326" s="0" t="s">
        <v>784</v>
      </c>
      <c r="U2326" s="218" t="n">
        <v>4.0125</v>
      </c>
      <c r="V2326" s="0" t="s">
        <v>1427</v>
      </c>
      <c r="W2326" s="0" t="s">
        <v>1361</v>
      </c>
      <c r="X2326" s="0" t="s">
        <v>1362</v>
      </c>
      <c r="Y2326" s="0" t="s">
        <v>1310</v>
      </c>
      <c r="Z2326" s="0" t="s">
        <v>571</v>
      </c>
      <c r="AA2326" s="0" t="n">
        <v>808102</v>
      </c>
      <c r="AB2326" s="215" t="n">
        <v>37036.875</v>
      </c>
      <c r="AC2326" s="215" t="n">
        <v>37036.875</v>
      </c>
    </row>
    <row r="2327" customFormat="false" ht="12.75" hidden="false" customHeight="false" outlineLevel="0" collapsed="false">
      <c r="A2327" s="208" t="str">
        <f aca="false">B2327&amp;" "&amp;C2327&amp;" "&amp;D2327</f>
        <v>US Power Physical</v>
      </c>
      <c r="B2327" s="208" t="str">
        <f aca="false">IF((LEFT(N2327,2)="US"),"US","")</f>
        <v>US</v>
      </c>
      <c r="C2327" s="208" t="str">
        <f aca="false">M2327</f>
        <v>Power</v>
      </c>
      <c r="D2327" s="208" t="str">
        <f aca="false">IF(ISNUMBER(FIND("Phy",N2327))=TRUE(),"Physical","Financial")</f>
        <v>Physical</v>
      </c>
      <c r="E2327" s="208" t="n">
        <f aca="false">IF(VLOOKUP(S2327,'DD-Lookup'!$J$6:$L$50,3,FALSE())="Monthly",(YEAR(AC2327)-YEAR(AB2327))*12+MONTH(AC2327)-MONTH(AB2327)+1,(AC2327-AB2327+1))</f>
        <v>1</v>
      </c>
      <c r="F2327" s="239" t="n">
        <f aca="false">E2327*SUM(P2327:Q2327)</f>
        <v>50</v>
      </c>
      <c r="G2327" s="214" t="n">
        <v>1290738</v>
      </c>
      <c r="H2327" s="215" t="n">
        <v>37035.3778009259</v>
      </c>
      <c r="I2327" s="0" t="s">
        <v>1248</v>
      </c>
      <c r="M2327" s="0" t="s">
        <v>67</v>
      </c>
      <c r="N2327" s="0" t="s">
        <v>1081</v>
      </c>
      <c r="O2327" s="0" t="s">
        <v>1194</v>
      </c>
      <c r="P2327" s="216" t="n">
        <v>50</v>
      </c>
      <c r="S2327" s="0" t="s">
        <v>930</v>
      </c>
      <c r="T2327" s="0" t="s">
        <v>784</v>
      </c>
      <c r="U2327" s="218" t="n">
        <v>12.5</v>
      </c>
      <c r="V2327" s="0" t="s">
        <v>2571</v>
      </c>
      <c r="W2327" s="0" t="s">
        <v>1127</v>
      </c>
      <c r="X2327" s="0" t="s">
        <v>1195</v>
      </c>
      <c r="Y2327" s="0" t="s">
        <v>1051</v>
      </c>
      <c r="Z2327" s="0" t="s">
        <v>618</v>
      </c>
      <c r="AA2327" s="0" t="n">
        <v>621475.1</v>
      </c>
      <c r="AB2327" s="215" t="n">
        <v>37036.875</v>
      </c>
      <c r="AC2327" s="215" t="n">
        <v>37036.875</v>
      </c>
    </row>
    <row r="2328" customFormat="false" ht="12.75" hidden="false" customHeight="false" outlineLevel="0" collapsed="false">
      <c r="A2328" s="208" t="str">
        <f aca="false">B2328&amp;" "&amp;C2328&amp;" "&amp;D2328</f>
        <v>US Natural Gas Financial</v>
      </c>
      <c r="B2328" s="208" t="str">
        <f aca="false">IF((LEFT(N2328,2)="US"),"US","")</f>
        <v>US</v>
      </c>
      <c r="C2328" s="208" t="str">
        <f aca="false">M2328</f>
        <v>Natural Gas</v>
      </c>
      <c r="D2328" s="208" t="str">
        <f aca="false">IF(ISNUMBER(FIND("Phy",N2328))=TRUE(),"Physical","Financial")</f>
        <v>Financial</v>
      </c>
      <c r="E2328" s="208" t="n">
        <f aca="false">IF(VLOOKUP(S2328,'DD-Lookup'!$J$6:$L$50,3,FALSE())="Monthly",(YEAR(AC2328)-YEAR(AB2328))*12+MONTH(AC2328)-MONTH(AB2328)+1,(AC2328-AB2328+1))</f>
        <v>7</v>
      </c>
      <c r="F2328" s="239" t="n">
        <f aca="false">E2328*SUM(P2328:Q2328)</f>
        <v>140000</v>
      </c>
      <c r="G2328" s="214" t="n">
        <v>1290739</v>
      </c>
      <c r="H2328" s="215" t="n">
        <v>37035.3778240741</v>
      </c>
      <c r="I2328" s="0" t="s">
        <v>1073</v>
      </c>
      <c r="M2328" s="0" t="s">
        <v>858</v>
      </c>
      <c r="N2328" s="0" t="s">
        <v>1024</v>
      </c>
      <c r="O2328" s="0" t="s">
        <v>2572</v>
      </c>
      <c r="Q2328" s="216" t="n">
        <v>20000</v>
      </c>
      <c r="S2328" s="0" t="s">
        <v>1026</v>
      </c>
      <c r="T2328" s="0" t="s">
        <v>784</v>
      </c>
      <c r="U2328" s="218" t="n">
        <v>3.985</v>
      </c>
      <c r="V2328" s="0" t="s">
        <v>2566</v>
      </c>
      <c r="W2328" s="0" t="s">
        <v>1851</v>
      </c>
      <c r="X2328" s="0" t="s">
        <v>1852</v>
      </c>
      <c r="Y2328" s="0" t="s">
        <v>838</v>
      </c>
      <c r="Z2328" s="0" t="s">
        <v>571</v>
      </c>
      <c r="AA2328" s="0" t="s">
        <v>2573</v>
      </c>
      <c r="AB2328" s="215" t="n">
        <v>37036.875</v>
      </c>
      <c r="AC2328" s="215" t="n">
        <v>37042.875</v>
      </c>
    </row>
    <row r="2329" customFormat="false" ht="12.75" hidden="false" customHeight="false" outlineLevel="0" collapsed="false">
      <c r="A2329" s="208" t="str">
        <f aca="false">B2329&amp;" "&amp;C2329&amp;" "&amp;D2329</f>
        <v>US Natural Gas Financial</v>
      </c>
      <c r="B2329" s="208" t="str">
        <f aca="false">IF((LEFT(N2329,2)="US"),"US","")</f>
        <v>US</v>
      </c>
      <c r="C2329" s="208" t="str">
        <f aca="false">M2329</f>
        <v>Natural Gas</v>
      </c>
      <c r="D2329" s="208" t="str">
        <f aca="false">IF(ISNUMBER(FIND("Phy",N2329))=TRUE(),"Physical","Financial")</f>
        <v>Financial</v>
      </c>
      <c r="E2329" s="208" t="n">
        <f aca="false">IF(VLOOKUP(S2329,'DD-Lookup'!$J$6:$L$50,3,FALSE())="Monthly",(YEAR(AC2329)-YEAR(AB2329))*12+MONTH(AC2329)-MONTH(AB2329)+1,(AC2329-AB2329+1))</f>
        <v>30</v>
      </c>
      <c r="F2329" s="239" t="n">
        <f aca="false">E2329*SUM(P2329:Q2329)</f>
        <v>150000</v>
      </c>
      <c r="G2329" s="214" t="n">
        <v>1290740</v>
      </c>
      <c r="H2329" s="215" t="n">
        <v>37035.3778472222</v>
      </c>
      <c r="I2329" s="0" t="s">
        <v>1600</v>
      </c>
      <c r="M2329" s="0" t="s">
        <v>858</v>
      </c>
      <c r="N2329" s="0" t="s">
        <v>1024</v>
      </c>
      <c r="O2329" s="0" t="s">
        <v>1025</v>
      </c>
      <c r="P2329" s="216" t="n">
        <v>5000</v>
      </c>
      <c r="S2329" s="0" t="s">
        <v>1026</v>
      </c>
      <c r="T2329" s="0" t="s">
        <v>784</v>
      </c>
      <c r="U2329" s="218" t="n">
        <v>4.165</v>
      </c>
      <c r="V2329" s="0" t="s">
        <v>1601</v>
      </c>
      <c r="W2329" s="0" t="s">
        <v>1028</v>
      </c>
      <c r="X2329" s="0" t="s">
        <v>1029</v>
      </c>
      <c r="Y2329" s="0" t="s">
        <v>838</v>
      </c>
      <c r="Z2329" s="0" t="s">
        <v>571</v>
      </c>
      <c r="AA2329" s="0" t="s">
        <v>2574</v>
      </c>
      <c r="AB2329" s="215" t="n">
        <v>37043.875</v>
      </c>
      <c r="AC2329" s="215" t="n">
        <v>37072.875</v>
      </c>
    </row>
    <row r="2330" customFormat="false" ht="12.75" hidden="false" customHeight="false" outlineLevel="0" collapsed="false">
      <c r="A2330" s="208" t="str">
        <f aca="false">B2330&amp;" "&amp;C2330&amp;" "&amp;D2330</f>
        <v>US Natural Gas Physical</v>
      </c>
      <c r="B2330" s="208" t="str">
        <f aca="false">IF((LEFT(N2330,2)="US"),"US","")</f>
        <v>US</v>
      </c>
      <c r="C2330" s="208" t="str">
        <f aca="false">M2330</f>
        <v>Natural Gas</v>
      </c>
      <c r="D2330" s="208" t="str">
        <f aca="false">IF(ISNUMBER(FIND("Phy",N2330))=TRUE(),"Physical","Financial")</f>
        <v>Physical</v>
      </c>
      <c r="E2330" s="208" t="n">
        <f aca="false">IF(VLOOKUP(S2330,'DD-Lookup'!$J$6:$L$50,3,FALSE())="Monthly",(YEAR(AC2330)-YEAR(AB2330))*12+MONTH(AC2330)-MONTH(AB2330)+1,(AC2330-AB2330+1))</f>
        <v>1</v>
      </c>
      <c r="F2330" s="239" t="n">
        <f aca="false">E2330*SUM(P2330:Q2330)</f>
        <v>5000</v>
      </c>
      <c r="G2330" s="214" t="n">
        <v>1290741</v>
      </c>
      <c r="H2330" s="215" t="n">
        <v>37035.3778587963</v>
      </c>
      <c r="I2330" s="0" t="s">
        <v>2090</v>
      </c>
      <c r="M2330" s="0" t="s">
        <v>858</v>
      </c>
      <c r="N2330" s="0" t="s">
        <v>1305</v>
      </c>
      <c r="O2330" s="0" t="s">
        <v>1438</v>
      </c>
      <c r="P2330" s="216" t="n">
        <v>5000</v>
      </c>
      <c r="S2330" s="0" t="s">
        <v>1026</v>
      </c>
      <c r="T2330" s="0" t="s">
        <v>784</v>
      </c>
      <c r="U2330" s="218" t="n">
        <v>4.345</v>
      </c>
      <c r="V2330" s="0" t="s">
        <v>2362</v>
      </c>
      <c r="W2330" s="0" t="s">
        <v>1439</v>
      </c>
      <c r="X2330" s="0" t="s">
        <v>1440</v>
      </c>
      <c r="Y2330" s="0" t="s">
        <v>1310</v>
      </c>
      <c r="Z2330" s="0" t="s">
        <v>571</v>
      </c>
      <c r="AA2330" s="0" t="n">
        <v>808103</v>
      </c>
      <c r="AB2330" s="215" t="n">
        <v>37036.875</v>
      </c>
      <c r="AC2330" s="215" t="n">
        <v>37036.875</v>
      </c>
    </row>
    <row r="2331" customFormat="false" ht="12.75" hidden="false" customHeight="false" outlineLevel="0" collapsed="false">
      <c r="A2331" s="208" t="str">
        <f aca="false">B2331&amp;" "&amp;C2331&amp;" "&amp;D2331</f>
        <v>US Crude Financial</v>
      </c>
      <c r="B2331" s="208" t="str">
        <f aca="false">IF((LEFT(N2331,2)="US"),"US","")</f>
        <v>US</v>
      </c>
      <c r="C2331" s="208" t="str">
        <f aca="false">M2331</f>
        <v>Crude</v>
      </c>
      <c r="D2331" s="208" t="str">
        <f aca="false">IF(ISNUMBER(FIND("Phy",N2331))=TRUE(),"Physical","Financial")</f>
        <v>Financial</v>
      </c>
      <c r="E2331" s="208" t="n">
        <f aca="false">IF(VLOOKUP(S2331,'DD-Lookup'!$J$6:$L$50,3,FALSE())="Monthly",(YEAR(AC2331)-YEAR(AB2331))*12+MONTH(AC2331)-MONTH(AB2331)+1,(AC2331-AB2331+1))</f>
        <v>1</v>
      </c>
      <c r="F2331" s="239" t="n">
        <f aca="false">E2331*SUM(P2331:Q2331)</f>
        <v>25000</v>
      </c>
      <c r="G2331" s="214" t="n">
        <v>1290742</v>
      </c>
      <c r="H2331" s="215" t="n">
        <v>37035.3778819444</v>
      </c>
      <c r="I2331" s="0" t="s">
        <v>888</v>
      </c>
      <c r="M2331" s="0" t="s">
        <v>97</v>
      </c>
      <c r="N2331" s="0" t="s">
        <v>841</v>
      </c>
      <c r="O2331" s="0" t="s">
        <v>842</v>
      </c>
      <c r="P2331" s="216" t="n">
        <v>25000</v>
      </c>
      <c r="S2331" s="0" t="s">
        <v>843</v>
      </c>
      <c r="T2331" s="0" t="s">
        <v>784</v>
      </c>
      <c r="U2331" s="218" t="n">
        <v>29.54</v>
      </c>
      <c r="V2331" s="0" t="s">
        <v>995</v>
      </c>
      <c r="W2331" s="0" t="s">
        <v>845</v>
      </c>
      <c r="X2331" s="0" t="s">
        <v>846</v>
      </c>
      <c r="Y2331" s="0" t="s">
        <v>847</v>
      </c>
      <c r="Z2331" s="0" t="s">
        <v>571</v>
      </c>
      <c r="AA2331" s="0" t="n">
        <v>106934</v>
      </c>
      <c r="AB2331" s="215" t="n">
        <v>37073</v>
      </c>
      <c r="AC2331" s="215" t="n">
        <v>37103</v>
      </c>
    </row>
    <row r="2332" customFormat="false" ht="12.75" hidden="false" customHeight="false" outlineLevel="0" collapsed="false">
      <c r="A2332" s="208" t="str">
        <f aca="false">B2332&amp;" "&amp;C2332&amp;" "&amp;D2332</f>
        <v>US Natural Gas Physical</v>
      </c>
      <c r="B2332" s="208" t="str">
        <f aca="false">IF((LEFT(N2332,2)="US"),"US","")</f>
        <v>US</v>
      </c>
      <c r="C2332" s="208" t="str">
        <f aca="false">M2332</f>
        <v>Natural Gas</v>
      </c>
      <c r="D2332" s="208" t="str">
        <f aca="false">IF(ISNUMBER(FIND("Phy",N2332))=TRUE(),"Physical","Financial")</f>
        <v>Physical</v>
      </c>
      <c r="E2332" s="208" t="n">
        <f aca="false">IF(VLOOKUP(S2332,'DD-Lookup'!$J$6:$L$50,3,FALSE())="Monthly",(YEAR(AC2332)-YEAR(AB2332))*12+MONTH(AC2332)-MONTH(AB2332)+1,(AC2332-AB2332+1))</f>
        <v>1</v>
      </c>
      <c r="F2332" s="239" t="n">
        <f aca="false">E2332*SUM(P2332:Q2332)</f>
        <v>5000</v>
      </c>
      <c r="G2332" s="214" t="n">
        <v>1290743</v>
      </c>
      <c r="H2332" s="215" t="n">
        <v>37035.3778935185</v>
      </c>
      <c r="I2332" s="0" t="s">
        <v>2090</v>
      </c>
      <c r="M2332" s="0" t="s">
        <v>858</v>
      </c>
      <c r="N2332" s="0" t="s">
        <v>1305</v>
      </c>
      <c r="O2332" s="0" t="s">
        <v>1448</v>
      </c>
      <c r="P2332" s="216" t="n">
        <v>5000</v>
      </c>
      <c r="S2332" s="0" t="s">
        <v>1026</v>
      </c>
      <c r="T2332" s="0" t="s">
        <v>784</v>
      </c>
      <c r="U2332" s="218" t="n">
        <v>4.33</v>
      </c>
      <c r="V2332" s="0" t="s">
        <v>2362</v>
      </c>
      <c r="W2332" s="0" t="s">
        <v>1439</v>
      </c>
      <c r="X2332" s="0" t="s">
        <v>1440</v>
      </c>
      <c r="Y2332" s="0" t="s">
        <v>1310</v>
      </c>
      <c r="Z2332" s="0" t="s">
        <v>571</v>
      </c>
      <c r="AA2332" s="0" t="n">
        <v>808104</v>
      </c>
      <c r="AB2332" s="215" t="n">
        <v>37036.875</v>
      </c>
      <c r="AC2332" s="215" t="n">
        <v>37036.875</v>
      </c>
    </row>
    <row r="2333" customFormat="false" ht="12.75" hidden="false" customHeight="false" outlineLevel="0" collapsed="false">
      <c r="A2333" s="208" t="str">
        <f aca="false">B2333&amp;" "&amp;C2333&amp;" "&amp;D2333</f>
        <v> Natural Gas Financial</v>
      </c>
      <c r="B2333" s="208" t="str">
        <f aca="false">IF((LEFT(N2333,2)="US"),"US","")</f>
        <v/>
      </c>
      <c r="C2333" s="208" t="str">
        <f aca="false">M2333</f>
        <v>Natural Gas</v>
      </c>
      <c r="D2333" s="208" t="str">
        <f aca="false">IF(ISNUMBER(FIND("Phy",N2333))=TRUE(),"Physical","Financial")</f>
        <v>Financial</v>
      </c>
      <c r="E2333" s="208" t="n">
        <f aca="false">IF(VLOOKUP(S2333,'DD-Lookup'!$J$6:$L$50,3,FALSE())="Monthly",(YEAR(AC2333)-YEAR(AB2333))*12+MONTH(AC2333)-MONTH(AB2333)+1,(AC2333-AB2333+1))</f>
        <v>92</v>
      </c>
      <c r="F2333" s="239" t="n">
        <f aca="false">E2333*SUM(P2333:Q2333)</f>
        <v>460000</v>
      </c>
      <c r="G2333" s="214" t="n">
        <v>1290744</v>
      </c>
      <c r="H2333" s="215" t="n">
        <v>37035.3779050926</v>
      </c>
      <c r="I2333" s="0" t="s">
        <v>1874</v>
      </c>
      <c r="M2333" s="0" t="s">
        <v>858</v>
      </c>
      <c r="N2333" s="0" t="s">
        <v>2540</v>
      </c>
      <c r="O2333" s="0" t="s">
        <v>2541</v>
      </c>
      <c r="P2333" s="216" t="n">
        <v>5000</v>
      </c>
      <c r="S2333" s="0" t="s">
        <v>1026</v>
      </c>
      <c r="T2333" s="0" t="s">
        <v>784</v>
      </c>
      <c r="U2333" s="218" t="n">
        <v>-0.23</v>
      </c>
      <c r="V2333" s="0" t="s">
        <v>2542</v>
      </c>
      <c r="W2333" s="0" t="s">
        <v>2543</v>
      </c>
      <c r="X2333" s="0" t="s">
        <v>2544</v>
      </c>
      <c r="Y2333" s="0" t="s">
        <v>838</v>
      </c>
      <c r="Z2333" s="0" t="s">
        <v>628</v>
      </c>
      <c r="AA2333" s="0" t="s">
        <v>2575</v>
      </c>
      <c r="AB2333" s="215" t="n">
        <v>37073</v>
      </c>
      <c r="AC2333" s="215" t="n">
        <v>37164</v>
      </c>
    </row>
    <row r="2334" customFormat="false" ht="12.75" hidden="false" customHeight="false" outlineLevel="0" collapsed="false">
      <c r="A2334" s="208" t="str">
        <f aca="false">B2334&amp;" "&amp;C2334&amp;" "&amp;D2334</f>
        <v>US Natural Gas Physical</v>
      </c>
      <c r="B2334" s="208" t="str">
        <f aca="false">IF((LEFT(N2334,2)="US"),"US","")</f>
        <v>US</v>
      </c>
      <c r="C2334" s="208" t="str">
        <f aca="false">M2334</f>
        <v>Natural Gas</v>
      </c>
      <c r="D2334" s="208" t="str">
        <f aca="false">IF(ISNUMBER(FIND("Phy",N2334))=TRUE(),"Physical","Financial")</f>
        <v>Physical</v>
      </c>
      <c r="E2334" s="208" t="n">
        <f aca="false">IF(VLOOKUP(S2334,'DD-Lookup'!$J$6:$L$50,3,FALSE())="Monthly",(YEAR(AC2334)-YEAR(AB2334))*12+MONTH(AC2334)-MONTH(AB2334)+1,(AC2334-AB2334+1))</f>
        <v>1</v>
      </c>
      <c r="F2334" s="239" t="n">
        <f aca="false">E2334*SUM(P2334:Q2334)</f>
        <v>5000</v>
      </c>
      <c r="G2334" s="214" t="n">
        <v>1290745</v>
      </c>
      <c r="H2334" s="215" t="n">
        <v>37035.3779166667</v>
      </c>
      <c r="I2334" s="0" t="s">
        <v>1672</v>
      </c>
      <c r="M2334" s="0" t="s">
        <v>858</v>
      </c>
      <c r="N2334" s="0" t="s">
        <v>1305</v>
      </c>
      <c r="O2334" s="0" t="s">
        <v>1498</v>
      </c>
      <c r="Q2334" s="216" t="n">
        <v>5000</v>
      </c>
      <c r="S2334" s="0" t="s">
        <v>1026</v>
      </c>
      <c r="T2334" s="0" t="s">
        <v>784</v>
      </c>
      <c r="U2334" s="218" t="n">
        <v>4.475</v>
      </c>
      <c r="V2334" s="0" t="s">
        <v>1673</v>
      </c>
      <c r="W2334" s="0" t="s">
        <v>1388</v>
      </c>
      <c r="X2334" s="0" t="s">
        <v>1389</v>
      </c>
      <c r="Y2334" s="0" t="s">
        <v>1310</v>
      </c>
      <c r="Z2334" s="0" t="s">
        <v>571</v>
      </c>
      <c r="AA2334" s="0" t="n">
        <v>808105</v>
      </c>
      <c r="AB2334" s="215" t="n">
        <v>37036.875</v>
      </c>
      <c r="AC2334" s="215" t="n">
        <v>37036.875</v>
      </c>
    </row>
    <row r="2335" customFormat="false" ht="12.75" hidden="false" customHeight="false" outlineLevel="0" collapsed="false">
      <c r="A2335" s="208" t="str">
        <f aca="false">B2335&amp;" "&amp;C2335&amp;" "&amp;D2335</f>
        <v>US Crude Financial</v>
      </c>
      <c r="B2335" s="208" t="str">
        <f aca="false">IF((LEFT(N2335,2)="US"),"US","")</f>
        <v>US</v>
      </c>
      <c r="C2335" s="208" t="str">
        <f aca="false">M2335</f>
        <v>Crude</v>
      </c>
      <c r="D2335" s="208" t="str">
        <f aca="false">IF(ISNUMBER(FIND("Phy",N2335))=TRUE(),"Physical","Financial")</f>
        <v>Financial</v>
      </c>
      <c r="E2335" s="208" t="n">
        <f aca="false">IF(VLOOKUP(S2335,'DD-Lookup'!$J$6:$L$50,3,FALSE())="Monthly",(YEAR(AC2335)-YEAR(AB2335))*12+MONTH(AC2335)-MONTH(AB2335)+1,(AC2335-AB2335+1))</f>
        <v>1</v>
      </c>
      <c r="F2335" s="239" t="n">
        <f aca="false">E2335*SUM(P2335:Q2335)</f>
        <v>25000</v>
      </c>
      <c r="G2335" s="214" t="n">
        <v>1290746</v>
      </c>
      <c r="H2335" s="215" t="n">
        <v>37035.3779282407</v>
      </c>
      <c r="I2335" s="0" t="s">
        <v>796</v>
      </c>
      <c r="M2335" s="0" t="s">
        <v>97</v>
      </c>
      <c r="N2335" s="0" t="s">
        <v>841</v>
      </c>
      <c r="O2335" s="0" t="s">
        <v>842</v>
      </c>
      <c r="P2335" s="216" t="n">
        <v>25000</v>
      </c>
      <c r="S2335" s="0" t="s">
        <v>843</v>
      </c>
      <c r="T2335" s="0" t="s">
        <v>784</v>
      </c>
      <c r="U2335" s="218" t="n">
        <v>29.54</v>
      </c>
      <c r="V2335" s="0" t="s">
        <v>2516</v>
      </c>
      <c r="W2335" s="0" t="s">
        <v>845</v>
      </c>
      <c r="X2335" s="0" t="s">
        <v>846</v>
      </c>
      <c r="Y2335" s="0" t="s">
        <v>847</v>
      </c>
      <c r="Z2335" s="0" t="s">
        <v>571</v>
      </c>
      <c r="AA2335" s="0" t="n">
        <v>106935</v>
      </c>
      <c r="AB2335" s="215" t="n">
        <v>37073</v>
      </c>
      <c r="AC2335" s="215" t="n">
        <v>37103</v>
      </c>
    </row>
    <row r="2336" customFormat="false" ht="12.75" hidden="false" customHeight="false" outlineLevel="0" collapsed="false">
      <c r="A2336" s="208" t="str">
        <f aca="false">B2336&amp;" "&amp;C2336&amp;" "&amp;D2336</f>
        <v>US Natural Gas Physical</v>
      </c>
      <c r="B2336" s="208" t="str">
        <f aca="false">IF((LEFT(N2336,2)="US"),"US","")</f>
        <v>US</v>
      </c>
      <c r="C2336" s="208" t="str">
        <f aca="false">M2336</f>
        <v>Natural Gas</v>
      </c>
      <c r="D2336" s="208" t="str">
        <f aca="false">IF(ISNUMBER(FIND("Phy",N2336))=TRUE(),"Physical","Financial")</f>
        <v>Physical</v>
      </c>
      <c r="E2336" s="208" t="n">
        <f aca="false">IF(VLOOKUP(S2336,'DD-Lookup'!$J$6:$L$50,3,FALSE())="Monthly",(YEAR(AC2336)-YEAR(AB2336))*12+MONTH(AC2336)-MONTH(AB2336)+1,(AC2336-AB2336+1))</f>
        <v>1</v>
      </c>
      <c r="F2336" s="239" t="n">
        <f aca="false">E2336*SUM(P2336:Q2336)</f>
        <v>10000</v>
      </c>
      <c r="G2336" s="214" t="n">
        <v>1290747</v>
      </c>
      <c r="H2336" s="215" t="n">
        <v>37035.3779861111</v>
      </c>
      <c r="I2336" s="0" t="s">
        <v>600</v>
      </c>
      <c r="M2336" s="0" t="s">
        <v>858</v>
      </c>
      <c r="N2336" s="0" t="s">
        <v>1571</v>
      </c>
      <c r="O2336" s="0" t="s">
        <v>1981</v>
      </c>
      <c r="Q2336" s="216" t="n">
        <v>10000</v>
      </c>
      <c r="S2336" s="0" t="s">
        <v>1026</v>
      </c>
      <c r="T2336" s="0" t="s">
        <v>784</v>
      </c>
      <c r="U2336" s="218" t="n">
        <v>4.02</v>
      </c>
      <c r="V2336" s="0" t="s">
        <v>1552</v>
      </c>
      <c r="W2336" s="0" t="s">
        <v>1573</v>
      </c>
      <c r="X2336" s="0" t="s">
        <v>1574</v>
      </c>
      <c r="Y2336" s="0" t="s">
        <v>1310</v>
      </c>
      <c r="Z2336" s="0" t="s">
        <v>1575</v>
      </c>
      <c r="AA2336" s="0" t="n">
        <v>808106</v>
      </c>
      <c r="AB2336" s="215" t="n">
        <v>37036.875</v>
      </c>
      <c r="AC2336" s="215" t="n">
        <v>37036.875</v>
      </c>
    </row>
    <row r="2337" customFormat="false" ht="12.75" hidden="false" customHeight="false" outlineLevel="0" collapsed="false">
      <c r="A2337" s="208" t="str">
        <f aca="false">B2337&amp;" "&amp;C2337&amp;" "&amp;D2337</f>
        <v>US Natural Gas Physical</v>
      </c>
      <c r="B2337" s="208" t="str">
        <f aca="false">IF((LEFT(N2337,2)="US"),"US","")</f>
        <v>US</v>
      </c>
      <c r="C2337" s="208" t="str">
        <f aca="false">M2337</f>
        <v>Natural Gas</v>
      </c>
      <c r="D2337" s="208" t="str">
        <f aca="false">IF(ISNUMBER(FIND("Phy",N2337))=TRUE(),"Physical","Financial")</f>
        <v>Physical</v>
      </c>
      <c r="E2337" s="208" t="n">
        <f aca="false">IF(VLOOKUP(S2337,'DD-Lookup'!$J$6:$L$50,3,FALSE())="Monthly",(YEAR(AC2337)-YEAR(AB2337))*12+MONTH(AC2337)-MONTH(AB2337)+1,(AC2337-AB2337+1))</f>
        <v>1</v>
      </c>
      <c r="F2337" s="239" t="n">
        <f aca="false">E2337*SUM(P2337:Q2337)</f>
        <v>841</v>
      </c>
      <c r="G2337" s="214" t="n">
        <v>1290748</v>
      </c>
      <c r="H2337" s="215" t="n">
        <v>37035.3779976852</v>
      </c>
      <c r="I2337" s="0" t="s">
        <v>1452</v>
      </c>
      <c r="M2337" s="0" t="s">
        <v>858</v>
      </c>
      <c r="N2337" s="0" t="s">
        <v>1305</v>
      </c>
      <c r="O2337" s="0" t="s">
        <v>2116</v>
      </c>
      <c r="Q2337" s="216" t="n">
        <v>841</v>
      </c>
      <c r="S2337" s="0" t="s">
        <v>1026</v>
      </c>
      <c r="T2337" s="0" t="s">
        <v>784</v>
      </c>
      <c r="U2337" s="218" t="n">
        <v>4.0025</v>
      </c>
      <c r="V2337" s="0" t="s">
        <v>2576</v>
      </c>
      <c r="W2337" s="0" t="s">
        <v>1361</v>
      </c>
      <c r="X2337" s="0" t="s">
        <v>1362</v>
      </c>
      <c r="Y2337" s="0" t="s">
        <v>1310</v>
      </c>
      <c r="Z2337" s="0" t="s">
        <v>571</v>
      </c>
      <c r="AA2337" s="0" t="n">
        <v>808107</v>
      </c>
      <c r="AB2337" s="215" t="n">
        <v>37036.875</v>
      </c>
      <c r="AC2337" s="215" t="n">
        <v>37036.875</v>
      </c>
    </row>
    <row r="2338" customFormat="false" ht="12.75" hidden="false" customHeight="false" outlineLevel="0" collapsed="false">
      <c r="A2338" s="208" t="str">
        <f aca="false">B2338&amp;" "&amp;C2338&amp;" "&amp;D2338</f>
        <v>US Natural Gas Financial</v>
      </c>
      <c r="B2338" s="208" t="str">
        <f aca="false">IF((LEFT(N2338,2)="US"),"US","")</f>
        <v>US</v>
      </c>
      <c r="C2338" s="208" t="str">
        <f aca="false">M2338</f>
        <v>Natural Gas</v>
      </c>
      <c r="D2338" s="208" t="str">
        <f aca="false">IF(ISNUMBER(FIND("Phy",N2338))=TRUE(),"Physical","Financial")</f>
        <v>Financial</v>
      </c>
      <c r="E2338" s="208" t="n">
        <f aca="false">IF(VLOOKUP(S2338,'DD-Lookup'!$J$6:$L$50,3,FALSE())="Monthly",(YEAR(AC2338)-YEAR(AB2338))*12+MONTH(AC2338)-MONTH(AB2338)+1,(AC2338-AB2338+1))</f>
        <v>30</v>
      </c>
      <c r="F2338" s="239" t="n">
        <f aca="false">E2338*SUM(P2338:Q2338)</f>
        <v>150000</v>
      </c>
      <c r="G2338" s="214" t="n">
        <v>1290749</v>
      </c>
      <c r="H2338" s="215" t="n">
        <v>37035.3780439815</v>
      </c>
      <c r="I2338" s="0" t="s">
        <v>1155</v>
      </c>
      <c r="M2338" s="0" t="s">
        <v>858</v>
      </c>
      <c r="N2338" s="0" t="s">
        <v>1024</v>
      </c>
      <c r="O2338" s="0" t="s">
        <v>1025</v>
      </c>
      <c r="P2338" s="216" t="n">
        <v>5000</v>
      </c>
      <c r="S2338" s="0" t="s">
        <v>1026</v>
      </c>
      <c r="T2338" s="0" t="s">
        <v>784</v>
      </c>
      <c r="U2338" s="218" t="n">
        <v>4.165</v>
      </c>
      <c r="V2338" s="0" t="s">
        <v>1156</v>
      </c>
      <c r="W2338" s="0" t="s">
        <v>1028</v>
      </c>
      <c r="X2338" s="0" t="s">
        <v>1029</v>
      </c>
      <c r="Y2338" s="0" t="s">
        <v>838</v>
      </c>
      <c r="Z2338" s="0" t="s">
        <v>571</v>
      </c>
      <c r="AA2338" s="0" t="s">
        <v>2577</v>
      </c>
      <c r="AB2338" s="215" t="n">
        <v>37043.875</v>
      </c>
      <c r="AC2338" s="215" t="n">
        <v>37072.875</v>
      </c>
    </row>
    <row r="2339" customFormat="false" ht="12.75" hidden="false" customHeight="false" outlineLevel="0" collapsed="false">
      <c r="A2339" s="208" t="str">
        <f aca="false">B2339&amp;" "&amp;C2339&amp;" "&amp;D2339</f>
        <v>US Natural Gas Physical</v>
      </c>
      <c r="B2339" s="208" t="str">
        <f aca="false">IF((LEFT(N2339,2)="US"),"US","")</f>
        <v>US</v>
      </c>
      <c r="C2339" s="208" t="str">
        <f aca="false">M2339</f>
        <v>Natural Gas</v>
      </c>
      <c r="D2339" s="208" t="str">
        <f aca="false">IF(ISNUMBER(FIND("Phy",N2339))=TRUE(),"Physical","Financial")</f>
        <v>Physical</v>
      </c>
      <c r="E2339" s="208" t="n">
        <f aca="false">IF(VLOOKUP(S2339,'DD-Lookup'!$J$6:$L$50,3,FALSE())="Monthly",(YEAR(AC2339)-YEAR(AB2339))*12+MONTH(AC2339)-MONTH(AB2339)+1,(AC2339-AB2339+1))</f>
        <v>1</v>
      </c>
      <c r="F2339" s="239" t="n">
        <f aca="false">E2339*SUM(P2339:Q2339)</f>
        <v>5000</v>
      </c>
      <c r="G2339" s="214" t="n">
        <v>1290750</v>
      </c>
      <c r="H2339" s="215" t="n">
        <v>37035.3780555556</v>
      </c>
      <c r="I2339" s="0" t="s">
        <v>1452</v>
      </c>
      <c r="M2339" s="0" t="s">
        <v>858</v>
      </c>
      <c r="N2339" s="0" t="s">
        <v>1305</v>
      </c>
      <c r="O2339" s="0" t="s">
        <v>1306</v>
      </c>
      <c r="P2339" s="216" t="n">
        <v>5000</v>
      </c>
      <c r="S2339" s="0" t="s">
        <v>1026</v>
      </c>
      <c r="T2339" s="0" t="s">
        <v>784</v>
      </c>
      <c r="U2339" s="218" t="n">
        <v>4.1938</v>
      </c>
      <c r="V2339" s="0" t="s">
        <v>1453</v>
      </c>
      <c r="W2339" s="0" t="s">
        <v>1308</v>
      </c>
      <c r="X2339" s="0" t="s">
        <v>1309</v>
      </c>
      <c r="Y2339" s="0" t="s">
        <v>1310</v>
      </c>
      <c r="Z2339" s="0" t="s">
        <v>571</v>
      </c>
      <c r="AA2339" s="0" t="n">
        <v>808108</v>
      </c>
      <c r="AB2339" s="215" t="n">
        <v>37036.875</v>
      </c>
      <c r="AC2339" s="215" t="n">
        <v>37036.875</v>
      </c>
    </row>
    <row r="2340" customFormat="false" ht="12.75" hidden="false" customHeight="false" outlineLevel="0" collapsed="false">
      <c r="A2340" s="208" t="str">
        <f aca="false">B2340&amp;" "&amp;C2340&amp;" "&amp;D2340</f>
        <v>US Natural Gas Physical</v>
      </c>
      <c r="B2340" s="208" t="str">
        <f aca="false">IF((LEFT(N2340,2)="US"),"US","")</f>
        <v>US</v>
      </c>
      <c r="C2340" s="208" t="str">
        <f aca="false">M2340</f>
        <v>Natural Gas</v>
      </c>
      <c r="D2340" s="208" t="str">
        <f aca="false">IF(ISNUMBER(FIND("Phy",N2340))=TRUE(),"Physical","Financial")</f>
        <v>Physical</v>
      </c>
      <c r="E2340" s="208" t="n">
        <f aca="false">IF(VLOOKUP(S2340,'DD-Lookup'!$J$6:$L$50,3,FALSE())="Monthly",(YEAR(AC2340)-YEAR(AB2340))*12+MONTH(AC2340)-MONTH(AB2340)+1,(AC2340-AB2340+1))</f>
        <v>1</v>
      </c>
      <c r="F2340" s="239" t="n">
        <f aca="false">E2340*SUM(P2340:Q2340)</f>
        <v>5000</v>
      </c>
      <c r="G2340" s="214" t="n">
        <v>1290751</v>
      </c>
      <c r="H2340" s="215" t="n">
        <v>37035.3780555556</v>
      </c>
      <c r="I2340" s="0" t="s">
        <v>2578</v>
      </c>
      <c r="M2340" s="0" t="s">
        <v>858</v>
      </c>
      <c r="N2340" s="0" t="s">
        <v>1305</v>
      </c>
      <c r="O2340" s="0" t="s">
        <v>1397</v>
      </c>
      <c r="P2340" s="216" t="n">
        <v>5000</v>
      </c>
      <c r="S2340" s="0" t="s">
        <v>1026</v>
      </c>
      <c r="T2340" s="0" t="s">
        <v>784</v>
      </c>
      <c r="U2340" s="218" t="n">
        <v>4.01</v>
      </c>
      <c r="V2340" s="0" t="s">
        <v>2579</v>
      </c>
      <c r="W2340" s="0" t="s">
        <v>1361</v>
      </c>
      <c r="X2340" s="0" t="s">
        <v>1362</v>
      </c>
      <c r="Y2340" s="0" t="s">
        <v>1310</v>
      </c>
      <c r="Z2340" s="0" t="s">
        <v>571</v>
      </c>
      <c r="AA2340" s="0" t="n">
        <v>808109</v>
      </c>
      <c r="AB2340" s="215" t="n">
        <v>37036.875</v>
      </c>
      <c r="AC2340" s="215" t="n">
        <v>37036.875</v>
      </c>
    </row>
    <row r="2341" customFormat="false" ht="12.75" hidden="false" customHeight="false" outlineLevel="0" collapsed="false">
      <c r="A2341" s="208" t="str">
        <f aca="false">B2341&amp;" "&amp;C2341&amp;" "&amp;D2341</f>
        <v>US Natural Gas Physical</v>
      </c>
      <c r="B2341" s="208" t="str">
        <f aca="false">IF((LEFT(N2341,2)="US"),"US","")</f>
        <v>US</v>
      </c>
      <c r="C2341" s="208" t="str">
        <f aca="false">M2341</f>
        <v>Natural Gas</v>
      </c>
      <c r="D2341" s="208" t="str">
        <f aca="false">IF(ISNUMBER(FIND("Phy",N2341))=TRUE(),"Physical","Financial")</f>
        <v>Physical</v>
      </c>
      <c r="E2341" s="208" t="n">
        <f aca="false">IF(VLOOKUP(S2341,'DD-Lookup'!$J$6:$L$50,3,FALSE())="Monthly",(YEAR(AC2341)-YEAR(AB2341))*12+MONTH(AC2341)-MONTH(AB2341)+1,(AC2341-AB2341+1))</f>
        <v>1</v>
      </c>
      <c r="F2341" s="239" t="n">
        <f aca="false">E2341*SUM(P2341:Q2341)</f>
        <v>841</v>
      </c>
      <c r="G2341" s="214" t="n">
        <v>1290752</v>
      </c>
      <c r="H2341" s="215" t="n">
        <v>37035.3780787037</v>
      </c>
      <c r="I2341" s="0" t="s">
        <v>1452</v>
      </c>
      <c r="M2341" s="0" t="s">
        <v>858</v>
      </c>
      <c r="N2341" s="0" t="s">
        <v>1305</v>
      </c>
      <c r="O2341" s="0" t="s">
        <v>1378</v>
      </c>
      <c r="P2341" s="216" t="n">
        <v>841</v>
      </c>
      <c r="S2341" s="0" t="s">
        <v>1026</v>
      </c>
      <c r="T2341" s="0" t="s">
        <v>784</v>
      </c>
      <c r="U2341" s="218" t="n">
        <v>4.0325</v>
      </c>
      <c r="V2341" s="0" t="s">
        <v>2576</v>
      </c>
      <c r="W2341" s="0" t="s">
        <v>1361</v>
      </c>
      <c r="X2341" s="0" t="s">
        <v>1362</v>
      </c>
      <c r="Y2341" s="0" t="s">
        <v>1310</v>
      </c>
      <c r="Z2341" s="0" t="s">
        <v>571</v>
      </c>
      <c r="AA2341" s="0" t="n">
        <v>808111</v>
      </c>
      <c r="AB2341" s="215" t="n">
        <v>37036.875</v>
      </c>
      <c r="AC2341" s="215" t="n">
        <v>37036.875</v>
      </c>
    </row>
    <row r="2342" customFormat="false" ht="12.75" hidden="false" customHeight="false" outlineLevel="0" collapsed="false">
      <c r="A2342" s="208" t="str">
        <f aca="false">B2342&amp;" "&amp;C2342&amp;" "&amp;D2342</f>
        <v> Natural Gas Physical</v>
      </c>
      <c r="B2342" s="208" t="str">
        <f aca="false">IF((LEFT(N2342,2)="US"),"US","")</f>
        <v/>
      </c>
      <c r="C2342" s="208" t="str">
        <f aca="false">M2342</f>
        <v>Natural Gas</v>
      </c>
      <c r="D2342" s="208" t="str">
        <f aca="false">IF(ISNUMBER(FIND("Phy",N2342))=TRUE(),"Physical","Financial")</f>
        <v>Physical</v>
      </c>
      <c r="E2342" s="208" t="n">
        <f aca="false">IF(VLOOKUP(S2342,'DD-Lookup'!$J$6:$L$50,3,FALSE())="Monthly",(YEAR(AC2342)-YEAR(AB2342))*12+MONTH(AC2342)-MONTH(AB2342)+1,(AC2342-AB2342+1))</f>
        <v>1</v>
      </c>
      <c r="F2342" s="239" t="n">
        <f aca="false">E2342*SUM(P2342:Q2342)</f>
        <v>5000</v>
      </c>
      <c r="G2342" s="214" t="n">
        <v>1290753</v>
      </c>
      <c r="H2342" s="215" t="n">
        <v>37035.3780902778</v>
      </c>
      <c r="I2342" s="0" t="s">
        <v>1874</v>
      </c>
      <c r="M2342" s="0" t="s">
        <v>858</v>
      </c>
      <c r="N2342" s="0" t="s">
        <v>2171</v>
      </c>
      <c r="O2342" s="0" t="s">
        <v>2316</v>
      </c>
      <c r="Q2342" s="216" t="n">
        <v>5000</v>
      </c>
      <c r="S2342" s="0" t="s">
        <v>1026</v>
      </c>
      <c r="T2342" s="0" t="s">
        <v>784</v>
      </c>
      <c r="U2342" s="218" t="n">
        <v>3.945</v>
      </c>
      <c r="V2342" s="0" t="s">
        <v>2580</v>
      </c>
      <c r="W2342" s="0" t="s">
        <v>2318</v>
      </c>
      <c r="X2342" s="0" t="s">
        <v>2319</v>
      </c>
      <c r="Y2342" s="0" t="s">
        <v>1310</v>
      </c>
      <c r="Z2342" s="0" t="s">
        <v>628</v>
      </c>
      <c r="AA2342" s="0" t="n">
        <v>808112</v>
      </c>
      <c r="AB2342" s="215" t="n">
        <v>37036.875</v>
      </c>
      <c r="AC2342" s="215" t="n">
        <v>37036.875</v>
      </c>
    </row>
    <row r="2343" customFormat="false" ht="12.75" hidden="false" customHeight="false" outlineLevel="0" collapsed="false">
      <c r="A2343" s="208" t="str">
        <f aca="false">B2343&amp;" "&amp;C2343&amp;" "&amp;D2343</f>
        <v>US Natural Gas Physical</v>
      </c>
      <c r="B2343" s="208" t="str">
        <f aca="false">IF((LEFT(N2343,2)="US"),"US","")</f>
        <v>US</v>
      </c>
      <c r="C2343" s="208" t="str">
        <f aca="false">M2343</f>
        <v>Natural Gas</v>
      </c>
      <c r="D2343" s="208" t="str">
        <f aca="false">IF(ISNUMBER(FIND("Phy",N2343))=TRUE(),"Physical","Financial")</f>
        <v>Physical</v>
      </c>
      <c r="E2343" s="208" t="n">
        <f aca="false">IF(VLOOKUP(S2343,'DD-Lookup'!$J$6:$L$50,3,FALSE())="Monthly",(YEAR(AC2343)-YEAR(AB2343))*12+MONTH(AC2343)-MONTH(AB2343)+1,(AC2343-AB2343+1))</f>
        <v>1</v>
      </c>
      <c r="F2343" s="239" t="n">
        <f aca="false">E2343*SUM(P2343:Q2343)</f>
        <v>10000</v>
      </c>
      <c r="G2343" s="214" t="n">
        <v>1290754</v>
      </c>
      <c r="H2343" s="215" t="n">
        <v>37035.3781134259</v>
      </c>
      <c r="I2343" s="0" t="s">
        <v>1672</v>
      </c>
      <c r="M2343" s="0" t="s">
        <v>858</v>
      </c>
      <c r="N2343" s="0" t="s">
        <v>1305</v>
      </c>
      <c r="O2343" s="0" t="s">
        <v>1581</v>
      </c>
      <c r="Q2343" s="216" t="n">
        <v>10000</v>
      </c>
      <c r="S2343" s="0" t="s">
        <v>1026</v>
      </c>
      <c r="T2343" s="0" t="s">
        <v>784</v>
      </c>
      <c r="U2343" s="218" t="n">
        <v>7.85</v>
      </c>
      <c r="V2343" s="0" t="s">
        <v>1845</v>
      </c>
      <c r="W2343" s="0" t="s">
        <v>1579</v>
      </c>
      <c r="X2343" s="0" t="s">
        <v>1535</v>
      </c>
      <c r="Y2343" s="0" t="s">
        <v>1310</v>
      </c>
      <c r="Z2343" s="0" t="s">
        <v>571</v>
      </c>
      <c r="AA2343" s="0" t="n">
        <v>808113</v>
      </c>
      <c r="AB2343" s="215" t="n">
        <v>37036.875</v>
      </c>
      <c r="AC2343" s="215" t="n">
        <v>37036.875</v>
      </c>
    </row>
    <row r="2344" customFormat="false" ht="12.75" hidden="false" customHeight="false" outlineLevel="0" collapsed="false">
      <c r="A2344" s="208" t="str">
        <f aca="false">B2344&amp;" "&amp;C2344&amp;" "&amp;D2344</f>
        <v>US Natural Gas Financial</v>
      </c>
      <c r="B2344" s="208" t="str">
        <f aca="false">IF((LEFT(N2344,2)="US"),"US","")</f>
        <v>US</v>
      </c>
      <c r="C2344" s="208" t="str">
        <f aca="false">M2344</f>
        <v>Natural Gas</v>
      </c>
      <c r="D2344" s="208" t="str">
        <f aca="false">IF(ISNUMBER(FIND("Phy",N2344))=TRUE(),"Physical","Financial")</f>
        <v>Financial</v>
      </c>
      <c r="E2344" s="208" t="n">
        <f aca="false">IF(VLOOKUP(S2344,'DD-Lookup'!$J$6:$L$50,3,FALSE())="Monthly",(YEAR(AC2344)-YEAR(AB2344))*12+MONTH(AC2344)-MONTH(AB2344)+1,(AC2344-AB2344+1))</f>
        <v>30</v>
      </c>
      <c r="F2344" s="239" t="n">
        <f aca="false">E2344*SUM(P2344:Q2344)</f>
        <v>150000</v>
      </c>
      <c r="G2344" s="214" t="n">
        <v>1290755</v>
      </c>
      <c r="H2344" s="215" t="n">
        <v>37035.3781365741</v>
      </c>
      <c r="I2344" s="0" t="s">
        <v>2097</v>
      </c>
      <c r="M2344" s="0" t="s">
        <v>858</v>
      </c>
      <c r="N2344" s="0" t="s">
        <v>1482</v>
      </c>
      <c r="O2344" s="0" t="s">
        <v>2434</v>
      </c>
      <c r="P2344" s="216" t="n">
        <v>5000</v>
      </c>
      <c r="S2344" s="0" t="s">
        <v>1026</v>
      </c>
      <c r="T2344" s="0" t="s">
        <v>784</v>
      </c>
      <c r="U2344" s="218" t="n">
        <v>-1.27</v>
      </c>
      <c r="V2344" s="0" t="s">
        <v>2435</v>
      </c>
      <c r="W2344" s="0" t="s">
        <v>2070</v>
      </c>
      <c r="X2344" s="0" t="s">
        <v>2071</v>
      </c>
      <c r="Y2344" s="0" t="s">
        <v>838</v>
      </c>
      <c r="Z2344" s="0" t="s">
        <v>571</v>
      </c>
      <c r="AA2344" s="0" t="s">
        <v>2581</v>
      </c>
      <c r="AB2344" s="215" t="n">
        <v>37043.875</v>
      </c>
      <c r="AC2344" s="215" t="n">
        <v>37072.875</v>
      </c>
    </row>
    <row r="2345" customFormat="false" ht="12.75" hidden="false" customHeight="false" outlineLevel="0" collapsed="false">
      <c r="A2345" s="208" t="str">
        <f aca="false">B2345&amp;" "&amp;C2345&amp;" "&amp;D2345</f>
        <v>US Natural Gas Physical</v>
      </c>
      <c r="B2345" s="208" t="str">
        <f aca="false">IF((LEFT(N2345,2)="US"),"US","")</f>
        <v>US</v>
      </c>
      <c r="C2345" s="208" t="str">
        <f aca="false">M2345</f>
        <v>Natural Gas</v>
      </c>
      <c r="D2345" s="208" t="str">
        <f aca="false">IF(ISNUMBER(FIND("Phy",N2345))=TRUE(),"Physical","Financial")</f>
        <v>Physical</v>
      </c>
      <c r="E2345" s="208" t="n">
        <f aca="false">IF(VLOOKUP(S2345,'DD-Lookup'!$J$6:$L$50,3,FALSE())="Monthly",(YEAR(AC2345)-YEAR(AB2345))*12+MONTH(AC2345)-MONTH(AB2345)+1,(AC2345-AB2345+1))</f>
        <v>1</v>
      </c>
      <c r="F2345" s="239" t="n">
        <f aca="false">E2345*SUM(P2345:Q2345)</f>
        <v>1958</v>
      </c>
      <c r="G2345" s="214" t="n">
        <v>1290756</v>
      </c>
      <c r="H2345" s="215" t="n">
        <v>37035.3781597222</v>
      </c>
      <c r="I2345" s="0" t="s">
        <v>1732</v>
      </c>
      <c r="M2345" s="0" t="s">
        <v>858</v>
      </c>
      <c r="N2345" s="0" t="s">
        <v>1305</v>
      </c>
      <c r="O2345" s="0" t="s">
        <v>1438</v>
      </c>
      <c r="P2345" s="216" t="n">
        <v>1958</v>
      </c>
      <c r="S2345" s="0" t="s">
        <v>1026</v>
      </c>
      <c r="T2345" s="0" t="s">
        <v>784</v>
      </c>
      <c r="U2345" s="218" t="n">
        <v>4.34</v>
      </c>
      <c r="V2345" s="0" t="s">
        <v>1992</v>
      </c>
      <c r="W2345" s="0" t="s">
        <v>1439</v>
      </c>
      <c r="X2345" s="0" t="s">
        <v>1440</v>
      </c>
      <c r="Y2345" s="0" t="s">
        <v>1310</v>
      </c>
      <c r="Z2345" s="0" t="s">
        <v>571</v>
      </c>
      <c r="AA2345" s="0" t="n">
        <v>808114</v>
      </c>
      <c r="AB2345" s="215" t="n">
        <v>37036.875</v>
      </c>
      <c r="AC2345" s="215" t="n">
        <v>37036.875</v>
      </c>
    </row>
    <row r="2346" customFormat="false" ht="12.75" hidden="false" customHeight="false" outlineLevel="0" collapsed="false">
      <c r="A2346" s="208" t="str">
        <f aca="false">B2346&amp;" "&amp;C2346&amp;" "&amp;D2346</f>
        <v> Natural Gas Physical</v>
      </c>
      <c r="B2346" s="208" t="str">
        <f aca="false">IF((LEFT(N2346,2)="US"),"US","")</f>
        <v/>
      </c>
      <c r="C2346" s="208" t="str">
        <f aca="false">M2346</f>
        <v>Natural Gas</v>
      </c>
      <c r="D2346" s="208" t="str">
        <f aca="false">IF(ISNUMBER(FIND("Phy",N2346))=TRUE(),"Physical","Financial")</f>
        <v>Physical</v>
      </c>
      <c r="E2346" s="208" t="n">
        <f aca="false">IF(VLOOKUP(S2346,'DD-Lookup'!$J$6:$L$50,3,FALSE())="Monthly",(YEAR(AC2346)-YEAR(AB2346))*12+MONTH(AC2346)-MONTH(AB2346)+1,(AC2346-AB2346+1))</f>
        <v>1</v>
      </c>
      <c r="F2346" s="239" t="n">
        <f aca="false">E2346*SUM(P2346:Q2346)</f>
        <v>10000</v>
      </c>
      <c r="G2346" s="214" t="n">
        <v>1290758</v>
      </c>
      <c r="H2346" s="215" t="n">
        <v>37035.3781828704</v>
      </c>
      <c r="I2346" s="0" t="s">
        <v>2582</v>
      </c>
      <c r="M2346" s="0" t="s">
        <v>858</v>
      </c>
      <c r="N2346" s="0" t="s">
        <v>2171</v>
      </c>
      <c r="O2346" s="0" t="s">
        <v>2223</v>
      </c>
      <c r="Q2346" s="216" t="n">
        <v>10000</v>
      </c>
      <c r="S2346" s="0" t="s">
        <v>279</v>
      </c>
      <c r="T2346" s="0" t="s">
        <v>2173</v>
      </c>
      <c r="U2346" s="218" t="n">
        <v>5.685</v>
      </c>
      <c r="V2346" s="0" t="s">
        <v>2583</v>
      </c>
      <c r="W2346" s="0" t="s">
        <v>2225</v>
      </c>
      <c r="X2346" s="0" t="s">
        <v>2176</v>
      </c>
      <c r="Y2346" s="0" t="s">
        <v>1310</v>
      </c>
      <c r="Z2346" s="0" t="s">
        <v>628</v>
      </c>
      <c r="AA2346" s="0" t="n">
        <v>808116</v>
      </c>
      <c r="AB2346" s="215" t="n">
        <v>37035.875</v>
      </c>
      <c r="AC2346" s="215" t="n">
        <v>37035.875</v>
      </c>
    </row>
    <row r="2347" customFormat="false" ht="12.75" hidden="false" customHeight="false" outlineLevel="0" collapsed="false">
      <c r="A2347" s="208" t="str">
        <f aca="false">B2347&amp;" "&amp;C2347&amp;" "&amp;D2347</f>
        <v>US Natural Gas Physical</v>
      </c>
      <c r="B2347" s="208" t="str">
        <f aca="false">IF((LEFT(N2347,2)="US"),"US","")</f>
        <v>US</v>
      </c>
      <c r="C2347" s="208" t="str">
        <f aca="false">M2347</f>
        <v>Natural Gas</v>
      </c>
      <c r="D2347" s="208" t="str">
        <f aca="false">IF(ISNUMBER(FIND("Phy",N2347))=TRUE(),"Physical","Financial")</f>
        <v>Physical</v>
      </c>
      <c r="E2347" s="208" t="n">
        <f aca="false">IF(VLOOKUP(S2347,'DD-Lookup'!$J$6:$L$50,3,FALSE())="Monthly",(YEAR(AC2347)-YEAR(AB2347))*12+MONTH(AC2347)-MONTH(AB2347)+1,(AC2347-AB2347+1))</f>
        <v>1</v>
      </c>
      <c r="F2347" s="239" t="n">
        <f aca="false">E2347*SUM(P2347:Q2347)</f>
        <v>3042</v>
      </c>
      <c r="G2347" s="214" t="n">
        <v>1290757</v>
      </c>
      <c r="H2347" s="215" t="n">
        <v>37035.3781828704</v>
      </c>
      <c r="I2347" s="0" t="s">
        <v>2090</v>
      </c>
      <c r="M2347" s="0" t="s">
        <v>858</v>
      </c>
      <c r="N2347" s="0" t="s">
        <v>1305</v>
      </c>
      <c r="O2347" s="0" t="s">
        <v>1438</v>
      </c>
      <c r="P2347" s="216" t="n">
        <v>3042</v>
      </c>
      <c r="S2347" s="0" t="s">
        <v>1026</v>
      </c>
      <c r="T2347" s="0" t="s">
        <v>784</v>
      </c>
      <c r="U2347" s="218" t="n">
        <v>4.34</v>
      </c>
      <c r="V2347" s="0" t="s">
        <v>2362</v>
      </c>
      <c r="W2347" s="0" t="s">
        <v>1439</v>
      </c>
      <c r="X2347" s="0" t="s">
        <v>1440</v>
      </c>
      <c r="Y2347" s="0" t="s">
        <v>1310</v>
      </c>
      <c r="Z2347" s="0" t="s">
        <v>571</v>
      </c>
      <c r="AA2347" s="0" t="n">
        <v>808115</v>
      </c>
      <c r="AB2347" s="215" t="n">
        <v>37036.875</v>
      </c>
      <c r="AC2347" s="215" t="n">
        <v>37036.875</v>
      </c>
    </row>
    <row r="2348" customFormat="false" ht="12.75" hidden="false" customHeight="false" outlineLevel="0" collapsed="false">
      <c r="A2348" s="208" t="str">
        <f aca="false">B2348&amp;" "&amp;C2348&amp;" "&amp;D2348</f>
        <v>US Crude Financial</v>
      </c>
      <c r="B2348" s="208" t="str">
        <f aca="false">IF((LEFT(N2348,2)="US"),"US","")</f>
        <v>US</v>
      </c>
      <c r="C2348" s="208" t="str">
        <f aca="false">M2348</f>
        <v>Crude</v>
      </c>
      <c r="D2348" s="208" t="str">
        <f aca="false">IF(ISNUMBER(FIND("Phy",N2348))=TRUE(),"Physical","Financial")</f>
        <v>Financial</v>
      </c>
      <c r="E2348" s="208" t="n">
        <f aca="false">IF(VLOOKUP(S2348,'DD-Lookup'!$J$6:$L$50,3,FALSE())="Monthly",(YEAR(AC2348)-YEAR(AB2348))*12+MONTH(AC2348)-MONTH(AB2348)+1,(AC2348-AB2348+1))</f>
        <v>1</v>
      </c>
      <c r="F2348" s="239" t="n">
        <f aca="false">E2348*SUM(P2348:Q2348)</f>
        <v>50000</v>
      </c>
      <c r="G2348" s="214" t="n">
        <v>1290760</v>
      </c>
      <c r="H2348" s="215" t="n">
        <v>37035.3782060185</v>
      </c>
      <c r="I2348" s="0" t="s">
        <v>1376</v>
      </c>
      <c r="M2348" s="0" t="s">
        <v>97</v>
      </c>
      <c r="N2348" s="0" t="s">
        <v>841</v>
      </c>
      <c r="O2348" s="0" t="s">
        <v>842</v>
      </c>
      <c r="P2348" s="216" t="n">
        <v>50000</v>
      </c>
      <c r="S2348" s="0" t="s">
        <v>843</v>
      </c>
      <c r="T2348" s="0" t="s">
        <v>784</v>
      </c>
      <c r="U2348" s="218" t="n">
        <v>29.52</v>
      </c>
      <c r="V2348" s="0" t="s">
        <v>1377</v>
      </c>
      <c r="W2348" s="0" t="s">
        <v>845</v>
      </c>
      <c r="X2348" s="0" t="s">
        <v>846</v>
      </c>
      <c r="Y2348" s="0" t="s">
        <v>847</v>
      </c>
      <c r="Z2348" s="0" t="s">
        <v>571</v>
      </c>
      <c r="AA2348" s="0" t="n">
        <v>106937</v>
      </c>
      <c r="AB2348" s="215" t="n">
        <v>37073</v>
      </c>
      <c r="AC2348" s="215" t="n">
        <v>37103</v>
      </c>
    </row>
    <row r="2349" customFormat="false" ht="12.75" hidden="false" customHeight="false" outlineLevel="0" collapsed="false">
      <c r="A2349" s="208" t="str">
        <f aca="false">B2349&amp;" "&amp;C2349&amp;" "&amp;D2349</f>
        <v> Natural Gas Physical</v>
      </c>
      <c r="B2349" s="208" t="str">
        <f aca="false">IF((LEFT(N2349,2)="US"),"US","")</f>
        <v/>
      </c>
      <c r="C2349" s="208" t="str">
        <f aca="false">M2349</f>
        <v>Natural Gas</v>
      </c>
      <c r="D2349" s="208" t="str">
        <f aca="false">IF(ISNUMBER(FIND("Phy",N2349))=TRUE(),"Physical","Financial")</f>
        <v>Physical</v>
      </c>
      <c r="E2349" s="208" t="n">
        <f aca="false">IF(VLOOKUP(S2349,'DD-Lookup'!$J$6:$L$50,3,FALSE())="Monthly",(YEAR(AC2349)-YEAR(AB2349))*12+MONTH(AC2349)-MONTH(AB2349)+1,(AC2349-AB2349+1))</f>
        <v>1</v>
      </c>
      <c r="F2349" s="239" t="n">
        <f aca="false">E2349*SUM(P2349:Q2349)</f>
        <v>10000</v>
      </c>
      <c r="G2349" s="214" t="n">
        <v>1290761</v>
      </c>
      <c r="H2349" s="215" t="n">
        <v>37035.3782291667</v>
      </c>
      <c r="I2349" s="0" t="s">
        <v>1583</v>
      </c>
      <c r="M2349" s="0" t="s">
        <v>858</v>
      </c>
      <c r="N2349" s="0" t="s">
        <v>1334</v>
      </c>
      <c r="O2349" s="0" t="s">
        <v>1335</v>
      </c>
      <c r="Q2349" s="216" t="n">
        <v>10000</v>
      </c>
      <c r="S2349" s="0" t="s">
        <v>1026</v>
      </c>
      <c r="T2349" s="0" t="s">
        <v>784</v>
      </c>
      <c r="U2349" s="218" t="n">
        <v>4.35</v>
      </c>
      <c r="V2349" s="0" t="s">
        <v>1778</v>
      </c>
      <c r="W2349" s="0" t="s">
        <v>1337</v>
      </c>
      <c r="X2349" s="0" t="s">
        <v>1338</v>
      </c>
      <c r="Y2349" s="0" t="s">
        <v>1310</v>
      </c>
      <c r="Z2349" s="0" t="s">
        <v>571</v>
      </c>
      <c r="AA2349" s="0" t="n">
        <v>808117</v>
      </c>
      <c r="AB2349" s="215" t="n">
        <v>37036.875</v>
      </c>
      <c r="AC2349" s="215" t="n">
        <v>37036.875</v>
      </c>
    </row>
    <row r="2350" customFormat="false" ht="12.75" hidden="false" customHeight="false" outlineLevel="0" collapsed="false">
      <c r="A2350" s="208" t="str">
        <f aca="false">B2350&amp;" "&amp;C2350&amp;" "&amp;D2350</f>
        <v>US Natural Gas Physical</v>
      </c>
      <c r="B2350" s="208" t="str">
        <f aca="false">IF((LEFT(N2350,2)="US"),"US","")</f>
        <v>US</v>
      </c>
      <c r="C2350" s="208" t="str">
        <f aca="false">M2350</f>
        <v>Natural Gas</v>
      </c>
      <c r="D2350" s="208" t="str">
        <f aca="false">IF(ISNUMBER(FIND("Phy",N2350))=TRUE(),"Physical","Financial")</f>
        <v>Physical</v>
      </c>
      <c r="E2350" s="208" t="n">
        <f aca="false">IF(VLOOKUP(S2350,'DD-Lookup'!$J$6:$L$50,3,FALSE())="Monthly",(YEAR(AC2350)-YEAR(AB2350))*12+MONTH(AC2350)-MONTH(AB2350)+1,(AC2350-AB2350+1))</f>
        <v>1</v>
      </c>
      <c r="F2350" s="239" t="n">
        <f aca="false">E2350*SUM(P2350:Q2350)</f>
        <v>5000</v>
      </c>
      <c r="G2350" s="214" t="n">
        <v>1290763</v>
      </c>
      <c r="H2350" s="215" t="n">
        <v>37035.3782407407</v>
      </c>
      <c r="I2350" s="0" t="s">
        <v>1942</v>
      </c>
      <c r="M2350" s="0" t="s">
        <v>858</v>
      </c>
      <c r="N2350" s="0" t="s">
        <v>1305</v>
      </c>
      <c r="O2350" s="0" t="s">
        <v>1581</v>
      </c>
      <c r="Q2350" s="216" t="n">
        <v>5000</v>
      </c>
      <c r="S2350" s="0" t="s">
        <v>1026</v>
      </c>
      <c r="T2350" s="0" t="s">
        <v>784</v>
      </c>
      <c r="U2350" s="218" t="n">
        <v>7.95</v>
      </c>
      <c r="V2350" s="0" t="s">
        <v>1943</v>
      </c>
      <c r="W2350" s="0" t="s">
        <v>1579</v>
      </c>
      <c r="X2350" s="0" t="s">
        <v>1535</v>
      </c>
      <c r="Y2350" s="0" t="s">
        <v>1310</v>
      </c>
      <c r="Z2350" s="0" t="s">
        <v>571</v>
      </c>
      <c r="AA2350" s="0" t="n">
        <v>808119</v>
      </c>
      <c r="AB2350" s="215" t="n">
        <v>37036.875</v>
      </c>
      <c r="AC2350" s="215" t="n">
        <v>37036.875</v>
      </c>
    </row>
    <row r="2351" customFormat="false" ht="12.75" hidden="false" customHeight="false" outlineLevel="0" collapsed="false">
      <c r="A2351" s="208" t="str">
        <f aca="false">B2351&amp;" "&amp;C2351&amp;" "&amp;D2351</f>
        <v>US Natural Gas Physical</v>
      </c>
      <c r="B2351" s="208" t="str">
        <f aca="false">IF((LEFT(N2351,2)="US"),"US","")</f>
        <v>US</v>
      </c>
      <c r="C2351" s="208" t="str">
        <f aca="false">M2351</f>
        <v>Natural Gas</v>
      </c>
      <c r="D2351" s="208" t="str">
        <f aca="false">IF(ISNUMBER(FIND("Phy",N2351))=TRUE(),"Physical","Financial")</f>
        <v>Physical</v>
      </c>
      <c r="E2351" s="208" t="n">
        <f aca="false">IF(VLOOKUP(S2351,'DD-Lookup'!$J$6:$L$50,3,FALSE())="Monthly",(YEAR(AC2351)-YEAR(AB2351))*12+MONTH(AC2351)-MONTH(AB2351)+1,(AC2351-AB2351+1))</f>
        <v>1</v>
      </c>
      <c r="F2351" s="239" t="n">
        <f aca="false">E2351*SUM(P2351:Q2351)</f>
        <v>3000</v>
      </c>
      <c r="G2351" s="214" t="n">
        <v>1290762</v>
      </c>
      <c r="H2351" s="215" t="n">
        <v>37035.3782407407</v>
      </c>
      <c r="I2351" s="0" t="s">
        <v>1452</v>
      </c>
      <c r="M2351" s="0" t="s">
        <v>858</v>
      </c>
      <c r="N2351" s="0" t="s">
        <v>1305</v>
      </c>
      <c r="O2351" s="0" t="s">
        <v>1533</v>
      </c>
      <c r="Q2351" s="216" t="n">
        <v>3000</v>
      </c>
      <c r="S2351" s="0" t="s">
        <v>1026</v>
      </c>
      <c r="T2351" s="0" t="s">
        <v>784</v>
      </c>
      <c r="U2351" s="218" t="n">
        <v>4</v>
      </c>
      <c r="V2351" s="0" t="s">
        <v>2345</v>
      </c>
      <c r="W2351" s="0" t="s">
        <v>1514</v>
      </c>
      <c r="X2351" s="0" t="s">
        <v>1535</v>
      </c>
      <c r="Y2351" s="0" t="s">
        <v>1310</v>
      </c>
      <c r="Z2351" s="0" t="s">
        <v>571</v>
      </c>
      <c r="AA2351" s="0" t="n">
        <v>808118</v>
      </c>
      <c r="AB2351" s="215" t="n">
        <v>37036.875</v>
      </c>
      <c r="AC2351" s="215" t="n">
        <v>37036.875</v>
      </c>
    </row>
    <row r="2352" customFormat="false" ht="12.75" hidden="false" customHeight="false" outlineLevel="0" collapsed="false">
      <c r="A2352" s="208" t="str">
        <f aca="false">B2352&amp;" "&amp;C2352&amp;" "&amp;D2352</f>
        <v>US Natural Gas Physical</v>
      </c>
      <c r="B2352" s="208" t="str">
        <f aca="false">IF((LEFT(N2352,2)="US"),"US","")</f>
        <v>US</v>
      </c>
      <c r="C2352" s="208" t="str">
        <f aca="false">M2352</f>
        <v>Natural Gas</v>
      </c>
      <c r="D2352" s="208" t="str">
        <f aca="false">IF(ISNUMBER(FIND("Phy",N2352))=TRUE(),"Physical","Financial")</f>
        <v>Physical</v>
      </c>
      <c r="E2352" s="208" t="n">
        <f aca="false">IF(VLOOKUP(S2352,'DD-Lookup'!$J$6:$L$50,3,FALSE())="Monthly",(YEAR(AC2352)-YEAR(AB2352))*12+MONTH(AC2352)-MONTH(AB2352)+1,(AC2352-AB2352+1))</f>
        <v>1</v>
      </c>
      <c r="F2352" s="239" t="n">
        <f aca="false">E2352*SUM(P2352:Q2352)</f>
        <v>1000</v>
      </c>
      <c r="G2352" s="214" t="n">
        <v>1290764</v>
      </c>
      <c r="H2352" s="215" t="n">
        <v>37035.3782638889</v>
      </c>
      <c r="I2352" s="0" t="s">
        <v>1637</v>
      </c>
      <c r="M2352" s="0" t="s">
        <v>858</v>
      </c>
      <c r="N2352" s="0" t="s">
        <v>1305</v>
      </c>
      <c r="O2352" s="0" t="s">
        <v>1418</v>
      </c>
      <c r="P2352" s="216" t="n">
        <v>1000</v>
      </c>
      <c r="S2352" s="0" t="s">
        <v>1026</v>
      </c>
      <c r="T2352" s="0" t="s">
        <v>784</v>
      </c>
      <c r="U2352" s="218" t="n">
        <v>4.475</v>
      </c>
      <c r="V2352" s="0" t="n">
        <v>19691994</v>
      </c>
      <c r="W2352" s="0" t="s">
        <v>1388</v>
      </c>
      <c r="X2352" s="0" t="s">
        <v>1389</v>
      </c>
      <c r="Y2352" s="0" t="s">
        <v>1310</v>
      </c>
      <c r="Z2352" s="0" t="s">
        <v>571</v>
      </c>
      <c r="AA2352" s="0" t="n">
        <v>808120</v>
      </c>
      <c r="AB2352" s="215" t="n">
        <v>37036.875</v>
      </c>
      <c r="AC2352" s="215" t="n">
        <v>37036.875</v>
      </c>
    </row>
    <row r="2353" customFormat="false" ht="12.75" hidden="false" customHeight="false" outlineLevel="0" collapsed="false">
      <c r="A2353" s="208" t="str">
        <f aca="false">B2353&amp;" "&amp;C2353&amp;" "&amp;D2353</f>
        <v>US Natural Gas Physical</v>
      </c>
      <c r="B2353" s="208" t="str">
        <f aca="false">IF((LEFT(N2353,2)="US"),"US","")</f>
        <v>US</v>
      </c>
      <c r="C2353" s="208" t="str">
        <f aca="false">M2353</f>
        <v>Natural Gas</v>
      </c>
      <c r="D2353" s="208" t="str">
        <f aca="false">IF(ISNUMBER(FIND("Phy",N2353))=TRUE(),"Physical","Financial")</f>
        <v>Physical</v>
      </c>
      <c r="E2353" s="208" t="n">
        <f aca="false">IF(VLOOKUP(S2353,'DD-Lookup'!$J$6:$L$50,3,FALSE())="Monthly",(YEAR(AC2353)-YEAR(AB2353))*12+MONTH(AC2353)-MONTH(AB2353)+1,(AC2353-AB2353+1))</f>
        <v>1</v>
      </c>
      <c r="F2353" s="239" t="n">
        <f aca="false">E2353*SUM(P2353:Q2353)</f>
        <v>550</v>
      </c>
      <c r="G2353" s="214" t="n">
        <v>1290765</v>
      </c>
      <c r="H2353" s="215" t="n">
        <v>37035.378275463</v>
      </c>
      <c r="I2353" s="0" t="s">
        <v>2404</v>
      </c>
      <c r="M2353" s="0" t="s">
        <v>858</v>
      </c>
      <c r="N2353" s="0" t="s">
        <v>1305</v>
      </c>
      <c r="O2353" s="0" t="s">
        <v>2017</v>
      </c>
      <c r="P2353" s="216" t="n">
        <v>550</v>
      </c>
      <c r="S2353" s="0" t="s">
        <v>1026</v>
      </c>
      <c r="T2353" s="0" t="s">
        <v>784</v>
      </c>
      <c r="U2353" s="218" t="n">
        <v>3.99</v>
      </c>
      <c r="V2353" s="0" t="s">
        <v>2405</v>
      </c>
      <c r="W2353" s="0" t="s">
        <v>1422</v>
      </c>
      <c r="X2353" s="0" t="s">
        <v>1639</v>
      </c>
      <c r="Y2353" s="0" t="s">
        <v>1310</v>
      </c>
      <c r="Z2353" s="0" t="s">
        <v>571</v>
      </c>
      <c r="AA2353" s="0" t="n">
        <v>808121</v>
      </c>
      <c r="AB2353" s="215" t="n">
        <v>37036.875</v>
      </c>
      <c r="AC2353" s="215" t="n">
        <v>37036.875</v>
      </c>
    </row>
    <row r="2354" customFormat="false" ht="12.75" hidden="false" customHeight="false" outlineLevel="0" collapsed="false">
      <c r="A2354" s="208" t="str">
        <f aca="false">B2354&amp;" "&amp;C2354&amp;" "&amp;D2354</f>
        <v>US Natural Gas Physical</v>
      </c>
      <c r="B2354" s="208" t="str">
        <f aca="false">IF((LEFT(N2354,2)="US"),"US","")</f>
        <v>US</v>
      </c>
      <c r="C2354" s="208" t="str">
        <f aca="false">M2354</f>
        <v>Natural Gas</v>
      </c>
      <c r="D2354" s="208" t="str">
        <f aca="false">IF(ISNUMBER(FIND("Phy",N2354))=TRUE(),"Physical","Financial")</f>
        <v>Physical</v>
      </c>
      <c r="E2354" s="208" t="n">
        <f aca="false">IF(VLOOKUP(S2354,'DD-Lookup'!$J$6:$L$50,3,FALSE())="Monthly",(YEAR(AC2354)-YEAR(AB2354))*12+MONTH(AC2354)-MONTH(AB2354)+1,(AC2354-AB2354+1))</f>
        <v>1</v>
      </c>
      <c r="F2354" s="239" t="n">
        <f aca="false">E2354*SUM(P2354:Q2354)</f>
        <v>3775</v>
      </c>
      <c r="G2354" s="214" t="n">
        <v>1290766</v>
      </c>
      <c r="H2354" s="215" t="n">
        <v>37035.378287037</v>
      </c>
      <c r="I2354" s="0" t="s">
        <v>1930</v>
      </c>
      <c r="M2354" s="0" t="s">
        <v>858</v>
      </c>
      <c r="N2354" s="0" t="s">
        <v>1305</v>
      </c>
      <c r="O2354" s="0" t="s">
        <v>1432</v>
      </c>
      <c r="Q2354" s="216" t="n">
        <v>3775</v>
      </c>
      <c r="S2354" s="0" t="s">
        <v>1026</v>
      </c>
      <c r="T2354" s="0" t="s">
        <v>784</v>
      </c>
      <c r="U2354" s="218" t="n">
        <v>4.13</v>
      </c>
      <c r="V2354" s="0" t="s">
        <v>2335</v>
      </c>
      <c r="W2354" s="0" t="s">
        <v>1434</v>
      </c>
      <c r="X2354" s="0" t="s">
        <v>1435</v>
      </c>
      <c r="Y2354" s="0" t="s">
        <v>1310</v>
      </c>
      <c r="Z2354" s="0" t="s">
        <v>571</v>
      </c>
      <c r="AA2354" s="0" t="n">
        <v>808122</v>
      </c>
      <c r="AB2354" s="215" t="n">
        <v>37036.875</v>
      </c>
      <c r="AC2354" s="215" t="n">
        <v>37036.875</v>
      </c>
    </row>
    <row r="2355" customFormat="false" ht="12.75" hidden="false" customHeight="false" outlineLevel="0" collapsed="false">
      <c r="A2355" s="208" t="str">
        <f aca="false">B2355&amp;" "&amp;C2355&amp;" "&amp;D2355</f>
        <v>US Crude Financial</v>
      </c>
      <c r="B2355" s="208" t="str">
        <f aca="false">IF((LEFT(N2355,2)="US"),"US","")</f>
        <v>US</v>
      </c>
      <c r="C2355" s="208" t="str">
        <f aca="false">M2355</f>
        <v>Crude</v>
      </c>
      <c r="D2355" s="208" t="str">
        <f aca="false">IF(ISNUMBER(FIND("Phy",N2355))=TRUE(),"Physical","Financial")</f>
        <v>Financial</v>
      </c>
      <c r="E2355" s="208" t="n">
        <f aca="false">IF(VLOOKUP(S2355,'DD-Lookup'!$J$6:$L$50,3,FALSE())="Monthly",(YEAR(AC2355)-YEAR(AB2355))*12+MONTH(AC2355)-MONTH(AB2355)+1,(AC2355-AB2355+1))</f>
        <v>1</v>
      </c>
      <c r="F2355" s="239" t="n">
        <f aca="false">E2355*SUM(P2355:Q2355)</f>
        <v>50000</v>
      </c>
      <c r="G2355" s="214" t="n">
        <v>1290767</v>
      </c>
      <c r="H2355" s="215" t="n">
        <v>37035.3783101852</v>
      </c>
      <c r="I2355" s="0" t="s">
        <v>796</v>
      </c>
      <c r="M2355" s="0" t="s">
        <v>97</v>
      </c>
      <c r="N2355" s="0" t="s">
        <v>841</v>
      </c>
      <c r="O2355" s="0" t="s">
        <v>842</v>
      </c>
      <c r="P2355" s="216" t="n">
        <v>50000</v>
      </c>
      <c r="S2355" s="0" t="s">
        <v>843</v>
      </c>
      <c r="T2355" s="0" t="s">
        <v>784</v>
      </c>
      <c r="U2355" s="218" t="n">
        <v>29.5</v>
      </c>
      <c r="V2355" s="0" t="s">
        <v>2516</v>
      </c>
      <c r="W2355" s="0" t="s">
        <v>845</v>
      </c>
      <c r="X2355" s="0" t="s">
        <v>846</v>
      </c>
      <c r="Y2355" s="0" t="s">
        <v>847</v>
      </c>
      <c r="Z2355" s="0" t="s">
        <v>571</v>
      </c>
      <c r="AA2355" s="0" t="n">
        <v>106938</v>
      </c>
      <c r="AB2355" s="215" t="n">
        <v>37073</v>
      </c>
      <c r="AC2355" s="215" t="n">
        <v>37103</v>
      </c>
    </row>
    <row r="2356" customFormat="false" ht="12.75" hidden="false" customHeight="false" outlineLevel="0" collapsed="false">
      <c r="A2356" s="208" t="str">
        <f aca="false">B2356&amp;" "&amp;C2356&amp;" "&amp;D2356</f>
        <v>US Natural Gas Physical</v>
      </c>
      <c r="B2356" s="208" t="str">
        <f aca="false">IF((LEFT(N2356,2)="US"),"US","")</f>
        <v>US</v>
      </c>
      <c r="C2356" s="208" t="str">
        <f aca="false">M2356</f>
        <v>Natural Gas</v>
      </c>
      <c r="D2356" s="208" t="str">
        <f aca="false">IF(ISNUMBER(FIND("Phy",N2356))=TRUE(),"Physical","Financial")</f>
        <v>Physical</v>
      </c>
      <c r="E2356" s="208" t="n">
        <f aca="false">IF(VLOOKUP(S2356,'DD-Lookup'!$J$6:$L$50,3,FALSE())="Monthly",(YEAR(AC2356)-YEAR(AB2356))*12+MONTH(AC2356)-MONTH(AB2356)+1,(AC2356-AB2356+1))</f>
        <v>1</v>
      </c>
      <c r="F2356" s="239" t="n">
        <f aca="false">E2356*SUM(P2356:Q2356)</f>
        <v>5000</v>
      </c>
      <c r="G2356" s="214" t="n">
        <v>1290768</v>
      </c>
      <c r="H2356" s="215" t="n">
        <v>37035.3783217593</v>
      </c>
      <c r="I2356" s="0" t="s">
        <v>1544</v>
      </c>
      <c r="M2356" s="0" t="s">
        <v>858</v>
      </c>
      <c r="N2356" s="0" t="s">
        <v>1305</v>
      </c>
      <c r="O2356" s="0" t="s">
        <v>1382</v>
      </c>
      <c r="Q2356" s="216" t="n">
        <v>5000</v>
      </c>
      <c r="S2356" s="0" t="s">
        <v>1026</v>
      </c>
      <c r="T2356" s="0" t="s">
        <v>784</v>
      </c>
      <c r="U2356" s="218" t="n">
        <v>3.99</v>
      </c>
      <c r="V2356" s="0" t="s">
        <v>2486</v>
      </c>
      <c r="W2356" s="0" t="s">
        <v>1314</v>
      </c>
      <c r="X2356" s="0" t="s">
        <v>1315</v>
      </c>
      <c r="Y2356" s="0" t="s">
        <v>1310</v>
      </c>
      <c r="Z2356" s="0" t="s">
        <v>571</v>
      </c>
      <c r="AA2356" s="0" t="n">
        <v>808123</v>
      </c>
      <c r="AB2356" s="215" t="n">
        <v>37036.875</v>
      </c>
      <c r="AC2356" s="215" t="n">
        <v>37036.875</v>
      </c>
    </row>
    <row r="2357" customFormat="false" ht="12.75" hidden="false" customHeight="false" outlineLevel="0" collapsed="false">
      <c r="A2357" s="208" t="str">
        <f aca="false">B2357&amp;" "&amp;C2357&amp;" "&amp;D2357</f>
        <v>US Natural Gas Physical</v>
      </c>
      <c r="B2357" s="208" t="str">
        <f aca="false">IF((LEFT(N2357,2)="US"),"US","")</f>
        <v>US</v>
      </c>
      <c r="C2357" s="208" t="str">
        <f aca="false">M2357</f>
        <v>Natural Gas</v>
      </c>
      <c r="D2357" s="208" t="str">
        <f aca="false">IF(ISNUMBER(FIND("Phy",N2357))=TRUE(),"Physical","Financial")</f>
        <v>Physical</v>
      </c>
      <c r="E2357" s="208" t="n">
        <f aca="false">IF(VLOOKUP(S2357,'DD-Lookup'!$J$6:$L$50,3,FALSE())="Monthly",(YEAR(AC2357)-YEAR(AB2357))*12+MONTH(AC2357)-MONTH(AB2357)+1,(AC2357-AB2357+1))</f>
        <v>30</v>
      </c>
      <c r="F2357" s="239" t="n">
        <f aca="false">E2357*SUM(P2357:Q2357)</f>
        <v>150000</v>
      </c>
      <c r="G2357" s="214" t="n">
        <v>1290769</v>
      </c>
      <c r="H2357" s="215" t="n">
        <v>37035.3783564815</v>
      </c>
      <c r="I2357" s="0" t="s">
        <v>1124</v>
      </c>
      <c r="M2357" s="0" t="s">
        <v>858</v>
      </c>
      <c r="N2357" s="0" t="s">
        <v>1305</v>
      </c>
      <c r="O2357" s="0" t="s">
        <v>1386</v>
      </c>
      <c r="P2357" s="216" t="n">
        <v>5000</v>
      </c>
      <c r="S2357" s="0" t="s">
        <v>1026</v>
      </c>
      <c r="T2357" s="0" t="s">
        <v>784</v>
      </c>
      <c r="U2357" s="218" t="n">
        <v>4.5025</v>
      </c>
      <c r="V2357" s="0" t="s">
        <v>1387</v>
      </c>
      <c r="W2357" s="0" t="s">
        <v>1388</v>
      </c>
      <c r="X2357" s="0" t="s">
        <v>1389</v>
      </c>
      <c r="Y2357" s="0" t="s">
        <v>1310</v>
      </c>
      <c r="Z2357" s="0" t="s">
        <v>571</v>
      </c>
      <c r="AA2357" s="0" t="s">
        <v>2584</v>
      </c>
      <c r="AB2357" s="215" t="n">
        <v>37043.875</v>
      </c>
      <c r="AC2357" s="215" t="n">
        <v>37072.875</v>
      </c>
    </row>
    <row r="2358" customFormat="false" ht="12.75" hidden="false" customHeight="false" outlineLevel="0" collapsed="false">
      <c r="A2358" s="208" t="str">
        <f aca="false">B2358&amp;" "&amp;C2358&amp;" "&amp;D2358</f>
        <v>US Natural Gas Physical</v>
      </c>
      <c r="B2358" s="208" t="str">
        <f aca="false">IF((LEFT(N2358,2)="US"),"US","")</f>
        <v>US</v>
      </c>
      <c r="C2358" s="208" t="str">
        <f aca="false">M2358</f>
        <v>Natural Gas</v>
      </c>
      <c r="D2358" s="208" t="str">
        <f aca="false">IF(ISNUMBER(FIND("Phy",N2358))=TRUE(),"Physical","Financial")</f>
        <v>Physical</v>
      </c>
      <c r="E2358" s="208" t="n">
        <f aca="false">IF(VLOOKUP(S2358,'DD-Lookup'!$J$6:$L$50,3,FALSE())="Monthly",(YEAR(AC2358)-YEAR(AB2358))*12+MONTH(AC2358)-MONTH(AB2358)+1,(AC2358-AB2358+1))</f>
        <v>1</v>
      </c>
      <c r="F2358" s="239" t="n">
        <f aca="false">E2358*SUM(P2358:Q2358)</f>
        <v>5000</v>
      </c>
      <c r="G2358" s="214" t="n">
        <v>1290771</v>
      </c>
      <c r="H2358" s="215" t="n">
        <v>37035.3784027778</v>
      </c>
      <c r="I2358" s="0" t="s">
        <v>1505</v>
      </c>
      <c r="M2358" s="0" t="s">
        <v>858</v>
      </c>
      <c r="N2358" s="0" t="s">
        <v>1305</v>
      </c>
      <c r="O2358" s="0" t="s">
        <v>1638</v>
      </c>
      <c r="P2358" s="216" t="n">
        <v>5000</v>
      </c>
      <c r="S2358" s="0" t="s">
        <v>1026</v>
      </c>
      <c r="T2358" s="0" t="s">
        <v>784</v>
      </c>
      <c r="U2358" s="218" t="n">
        <v>4.025</v>
      </c>
      <c r="V2358" s="0" t="s">
        <v>2190</v>
      </c>
      <c r="W2358" s="0" t="s">
        <v>1422</v>
      </c>
      <c r="X2358" s="0" t="s">
        <v>1639</v>
      </c>
      <c r="Y2358" s="0" t="s">
        <v>1310</v>
      </c>
      <c r="Z2358" s="0" t="s">
        <v>571</v>
      </c>
      <c r="AA2358" s="0" t="n">
        <v>808124</v>
      </c>
      <c r="AB2358" s="215" t="n">
        <v>37036.875</v>
      </c>
      <c r="AC2358" s="215" t="n">
        <v>37036.875</v>
      </c>
    </row>
    <row r="2359" customFormat="false" ht="12.75" hidden="false" customHeight="false" outlineLevel="0" collapsed="false">
      <c r="A2359" s="208" t="str">
        <f aca="false">B2359&amp;" "&amp;C2359&amp;" "&amp;D2359</f>
        <v>US Power Physical</v>
      </c>
      <c r="B2359" s="208" t="str">
        <f aca="false">IF((LEFT(N2359,2)="US"),"US","")</f>
        <v>US</v>
      </c>
      <c r="C2359" s="208" t="str">
        <f aca="false">M2359</f>
        <v>Power</v>
      </c>
      <c r="D2359" s="208" t="str">
        <f aca="false">IF(ISNUMBER(FIND("Phy",N2359))=TRUE(),"Physical","Financial")</f>
        <v>Physical</v>
      </c>
      <c r="E2359" s="208" t="n">
        <f aca="false">IF(VLOOKUP(S2359,'DD-Lookup'!$J$6:$L$50,3,FALSE())="Monthly",(YEAR(AC2359)-YEAR(AB2359))*12+MONTH(AC2359)-MONTH(AB2359)+1,(AC2359-AB2359+1))</f>
        <v>31</v>
      </c>
      <c r="F2359" s="239" t="n">
        <f aca="false">E2359*SUM(P2359:Q2359)</f>
        <v>1550</v>
      </c>
      <c r="G2359" s="214" t="n">
        <v>1290772</v>
      </c>
      <c r="H2359" s="215" t="n">
        <v>37035.3784143519</v>
      </c>
      <c r="I2359" s="0" t="s">
        <v>1080</v>
      </c>
      <c r="M2359" s="0" t="s">
        <v>67</v>
      </c>
      <c r="N2359" s="0" t="s">
        <v>1081</v>
      </c>
      <c r="O2359" s="0" t="s">
        <v>2585</v>
      </c>
      <c r="Q2359" s="216" t="n">
        <v>50</v>
      </c>
      <c r="S2359" s="0" t="s">
        <v>930</v>
      </c>
      <c r="T2359" s="0" t="s">
        <v>784</v>
      </c>
      <c r="U2359" s="218" t="n">
        <v>100.75</v>
      </c>
      <c r="V2359" s="0" t="s">
        <v>1393</v>
      </c>
      <c r="W2359" s="0" t="s">
        <v>1105</v>
      </c>
      <c r="X2359" s="0" t="s">
        <v>1123</v>
      </c>
      <c r="Y2359" s="0" t="s">
        <v>1051</v>
      </c>
      <c r="Z2359" s="0" t="s">
        <v>618</v>
      </c>
      <c r="AA2359" s="0" t="n">
        <v>621476.1</v>
      </c>
      <c r="AB2359" s="215" t="n">
        <v>37073.875</v>
      </c>
      <c r="AC2359" s="215" t="n">
        <v>37103.875</v>
      </c>
    </row>
    <row r="2360" customFormat="false" ht="12.75" hidden="false" customHeight="false" outlineLevel="0" collapsed="false">
      <c r="A2360" s="208" t="str">
        <f aca="false">B2360&amp;" "&amp;C2360&amp;" "&amp;D2360</f>
        <v> Metals Financial</v>
      </c>
      <c r="B2360" s="208" t="str">
        <f aca="false">IF((LEFT(N2360,2)="US"),"US","")</f>
        <v/>
      </c>
      <c r="C2360" s="208" t="str">
        <f aca="false">M2360</f>
        <v>Metals</v>
      </c>
      <c r="D2360" s="208" t="str">
        <f aca="false">IF(ISNUMBER(FIND("Phy",N2360))=TRUE(),"Physical","Financial")</f>
        <v>Financial</v>
      </c>
      <c r="E2360" s="208" t="n">
        <f aca="false">IF(VLOOKUP(S2360,'DD-Lookup'!$J$6:$L$50,3,FALSE())="Monthly",(YEAR(AC2360)-YEAR(AB2360))*12+MONTH(AC2360)-MONTH(AB2360)+1,(AC2360-AB2360+1))</f>
        <v>1</v>
      </c>
      <c r="F2360" s="239" t="n">
        <f aca="false">E2360*SUM(P2360:Q2360)</f>
        <v>20</v>
      </c>
      <c r="G2360" s="214" t="n">
        <v>1290773</v>
      </c>
      <c r="H2360" s="215" t="n">
        <v>37035.3784259259</v>
      </c>
      <c r="I2360" s="0" t="s">
        <v>801</v>
      </c>
      <c r="M2360" s="0" t="s">
        <v>780</v>
      </c>
      <c r="N2360" s="0" t="s">
        <v>781</v>
      </c>
      <c r="O2360" s="0" t="s">
        <v>782</v>
      </c>
      <c r="P2360" s="216" t="n">
        <v>20</v>
      </c>
      <c r="S2360" s="0" t="s">
        <v>783</v>
      </c>
      <c r="T2360" s="0" t="s">
        <v>784</v>
      </c>
      <c r="U2360" s="218" t="n">
        <v>1543</v>
      </c>
      <c r="V2360" s="0" t="s">
        <v>802</v>
      </c>
      <c r="W2360" s="0" t="s">
        <v>803</v>
      </c>
      <c r="X2360" s="0" t="s">
        <v>787</v>
      </c>
      <c r="Y2360" s="0" t="s">
        <v>788</v>
      </c>
      <c r="Z2360" s="0" t="s">
        <v>789</v>
      </c>
      <c r="AA2360" s="0" t="n">
        <v>2150759</v>
      </c>
      <c r="AE2360" s="124" t="n">
        <f aca="false">IF(S2360="Gallon",F2360/42,F2360)</f>
        <v>20</v>
      </c>
    </row>
    <row r="2361" customFormat="false" ht="12.75" hidden="false" customHeight="false" outlineLevel="0" collapsed="false">
      <c r="A2361" s="208" t="str">
        <f aca="false">B2361&amp;" "&amp;C2361&amp;" "&amp;D2361</f>
        <v> Natural Gas Physical</v>
      </c>
      <c r="B2361" s="208" t="str">
        <f aca="false">IF((LEFT(N2361,2)="US"),"US","")</f>
        <v/>
      </c>
      <c r="C2361" s="208" t="str">
        <f aca="false">M2361</f>
        <v>Natural Gas</v>
      </c>
      <c r="D2361" s="208" t="str">
        <f aca="false">IF(ISNUMBER(FIND("Phy",N2361))=TRUE(),"Physical","Financial")</f>
        <v>Physical</v>
      </c>
      <c r="E2361" s="208" t="n">
        <f aca="false">IF(VLOOKUP(S2361,'DD-Lookup'!$J$6:$L$50,3,FALSE())="Monthly",(YEAR(AC2361)-YEAR(AB2361))*12+MONTH(AC2361)-MONTH(AB2361)+1,(AC2361-AB2361+1))</f>
        <v>1</v>
      </c>
      <c r="F2361" s="239" t="n">
        <f aca="false">E2361*SUM(P2361:Q2361)</f>
        <v>2000</v>
      </c>
      <c r="G2361" s="214" t="n">
        <v>1290774</v>
      </c>
      <c r="H2361" s="215" t="n">
        <v>37035.3784606482</v>
      </c>
      <c r="I2361" s="0" t="s">
        <v>1874</v>
      </c>
      <c r="M2361" s="0" t="s">
        <v>858</v>
      </c>
      <c r="N2361" s="0" t="s">
        <v>2171</v>
      </c>
      <c r="O2361" s="0" t="s">
        <v>2316</v>
      </c>
      <c r="Q2361" s="216" t="n">
        <v>2000</v>
      </c>
      <c r="S2361" s="0" t="s">
        <v>1026</v>
      </c>
      <c r="T2361" s="0" t="s">
        <v>784</v>
      </c>
      <c r="U2361" s="218" t="n">
        <v>3.96</v>
      </c>
      <c r="V2361" s="0" t="s">
        <v>2580</v>
      </c>
      <c r="W2361" s="0" t="s">
        <v>2318</v>
      </c>
      <c r="X2361" s="0" t="s">
        <v>2319</v>
      </c>
      <c r="Y2361" s="0" t="s">
        <v>1310</v>
      </c>
      <c r="Z2361" s="0" t="s">
        <v>628</v>
      </c>
      <c r="AA2361" s="0" t="n">
        <v>808125</v>
      </c>
      <c r="AB2361" s="215" t="n">
        <v>37036.875</v>
      </c>
      <c r="AC2361" s="215" t="n">
        <v>37036.875</v>
      </c>
    </row>
    <row r="2362" customFormat="false" ht="12.75" hidden="false" customHeight="false" outlineLevel="0" collapsed="false">
      <c r="A2362" s="208" t="str">
        <f aca="false">B2362&amp;" "&amp;C2362&amp;" "&amp;D2362</f>
        <v>US Natural Gas Physical</v>
      </c>
      <c r="B2362" s="208" t="str">
        <f aca="false">IF((LEFT(N2362,2)="US"),"US","")</f>
        <v>US</v>
      </c>
      <c r="C2362" s="208" t="str">
        <f aca="false">M2362</f>
        <v>Natural Gas</v>
      </c>
      <c r="D2362" s="208" t="str">
        <f aca="false">IF(ISNUMBER(FIND("Phy",N2362))=TRUE(),"Physical","Financial")</f>
        <v>Physical</v>
      </c>
      <c r="E2362" s="208" t="n">
        <f aca="false">IF(VLOOKUP(S2362,'DD-Lookup'!$J$6:$L$50,3,FALSE())="Monthly",(YEAR(AC2362)-YEAR(AB2362))*12+MONTH(AC2362)-MONTH(AB2362)+1,(AC2362-AB2362+1))</f>
        <v>1</v>
      </c>
      <c r="F2362" s="239" t="n">
        <f aca="false">E2362*SUM(P2362:Q2362)</f>
        <v>10000</v>
      </c>
      <c r="G2362" s="214" t="n">
        <v>1290775</v>
      </c>
      <c r="H2362" s="215" t="n">
        <v>37035.3784722222</v>
      </c>
      <c r="I2362" s="0" t="s">
        <v>1073</v>
      </c>
      <c r="M2362" s="0" t="s">
        <v>858</v>
      </c>
      <c r="N2362" s="0" t="s">
        <v>1305</v>
      </c>
      <c r="O2362" s="0" t="s">
        <v>1581</v>
      </c>
      <c r="Q2362" s="216" t="n">
        <v>10000</v>
      </c>
      <c r="S2362" s="0" t="s">
        <v>1026</v>
      </c>
      <c r="T2362" s="0" t="s">
        <v>784</v>
      </c>
      <c r="U2362" s="218" t="n">
        <v>8</v>
      </c>
      <c r="V2362" s="0" t="s">
        <v>1558</v>
      </c>
      <c r="W2362" s="0" t="s">
        <v>1579</v>
      </c>
      <c r="X2362" s="0" t="s">
        <v>1535</v>
      </c>
      <c r="Y2362" s="0" t="s">
        <v>1310</v>
      </c>
      <c r="Z2362" s="0" t="s">
        <v>571</v>
      </c>
      <c r="AA2362" s="0" t="n">
        <v>808126</v>
      </c>
      <c r="AB2362" s="215" t="n">
        <v>37036.875</v>
      </c>
      <c r="AC2362" s="215" t="n">
        <v>37036.875</v>
      </c>
    </row>
    <row r="2363" customFormat="false" ht="12.75" hidden="false" customHeight="false" outlineLevel="0" collapsed="false">
      <c r="A2363" s="208" t="str">
        <f aca="false">B2363&amp;" "&amp;C2363&amp;" "&amp;D2363</f>
        <v> Natural Gas Physical</v>
      </c>
      <c r="B2363" s="208" t="str">
        <f aca="false">IF((LEFT(N2363,2)="US"),"US","")</f>
        <v/>
      </c>
      <c r="C2363" s="208" t="str">
        <f aca="false">M2363</f>
        <v>Natural Gas</v>
      </c>
      <c r="D2363" s="208" t="str">
        <f aca="false">IF(ISNUMBER(FIND("Phy",N2363))=TRUE(),"Physical","Financial")</f>
        <v>Physical</v>
      </c>
      <c r="E2363" s="208" t="n">
        <f aca="false">IF(VLOOKUP(S2363,'DD-Lookup'!$J$6:$L$50,3,FALSE())="Monthly",(YEAR(AC2363)-YEAR(AB2363))*12+MONTH(AC2363)-MONTH(AB2363)+1,(AC2363-AB2363+1))</f>
        <v>1</v>
      </c>
      <c r="F2363" s="239" t="n">
        <f aca="false">E2363*SUM(P2363:Q2363)</f>
        <v>10000</v>
      </c>
      <c r="G2363" s="214" t="n">
        <v>1290776</v>
      </c>
      <c r="H2363" s="215" t="n">
        <v>37035.3785069444</v>
      </c>
      <c r="I2363" s="0" t="s">
        <v>2040</v>
      </c>
      <c r="M2363" s="0" t="s">
        <v>858</v>
      </c>
      <c r="N2363" s="0" t="s">
        <v>2171</v>
      </c>
      <c r="O2363" s="0" t="s">
        <v>2223</v>
      </c>
      <c r="P2363" s="216" t="n">
        <v>10000</v>
      </c>
      <c r="S2363" s="0" t="s">
        <v>279</v>
      </c>
      <c r="T2363" s="0" t="s">
        <v>2173</v>
      </c>
      <c r="U2363" s="218" t="n">
        <v>5.675</v>
      </c>
      <c r="V2363" s="0" t="s">
        <v>2224</v>
      </c>
      <c r="W2363" s="0" t="s">
        <v>2225</v>
      </c>
      <c r="X2363" s="0" t="s">
        <v>2176</v>
      </c>
      <c r="Y2363" s="0" t="s">
        <v>1310</v>
      </c>
      <c r="Z2363" s="0" t="s">
        <v>628</v>
      </c>
      <c r="AA2363" s="0" t="n">
        <v>808128</v>
      </c>
      <c r="AB2363" s="215" t="n">
        <v>37035.875</v>
      </c>
      <c r="AC2363" s="215" t="n">
        <v>37035.875</v>
      </c>
    </row>
    <row r="2364" customFormat="false" ht="12.75" hidden="false" customHeight="false" outlineLevel="0" collapsed="false">
      <c r="A2364" s="208" t="str">
        <f aca="false">B2364&amp;" "&amp;C2364&amp;" "&amp;D2364</f>
        <v>US Natural Gas Physical</v>
      </c>
      <c r="B2364" s="208" t="str">
        <f aca="false">IF((LEFT(N2364,2)="US"),"US","")</f>
        <v>US</v>
      </c>
      <c r="C2364" s="208" t="str">
        <f aca="false">M2364</f>
        <v>Natural Gas</v>
      </c>
      <c r="D2364" s="208" t="str">
        <f aca="false">IF(ISNUMBER(FIND("Phy",N2364))=TRUE(),"Physical","Financial")</f>
        <v>Physical</v>
      </c>
      <c r="E2364" s="208" t="n">
        <f aca="false">IF(VLOOKUP(S2364,'DD-Lookup'!$J$6:$L$50,3,FALSE())="Monthly",(YEAR(AC2364)-YEAR(AB2364))*12+MONTH(AC2364)-MONTH(AB2364)+1,(AC2364-AB2364+1))</f>
        <v>1</v>
      </c>
      <c r="F2364" s="239" t="n">
        <f aca="false">E2364*SUM(P2364:Q2364)</f>
        <v>5000</v>
      </c>
      <c r="G2364" s="214" t="n">
        <v>1290777</v>
      </c>
      <c r="H2364" s="215" t="n">
        <v>37035.3785185185</v>
      </c>
      <c r="I2364" s="0" t="s">
        <v>593</v>
      </c>
      <c r="M2364" s="0" t="s">
        <v>858</v>
      </c>
      <c r="N2364" s="0" t="s">
        <v>1305</v>
      </c>
      <c r="O2364" s="0" t="s">
        <v>1448</v>
      </c>
      <c r="P2364" s="216" t="n">
        <v>5000</v>
      </c>
      <c r="S2364" s="0" t="s">
        <v>1026</v>
      </c>
      <c r="T2364" s="0" t="s">
        <v>784</v>
      </c>
      <c r="U2364" s="218" t="n">
        <v>4.325</v>
      </c>
      <c r="V2364" s="0" t="s">
        <v>1374</v>
      </c>
      <c r="W2364" s="0" t="s">
        <v>1439</v>
      </c>
      <c r="X2364" s="0" t="s">
        <v>1440</v>
      </c>
      <c r="Y2364" s="0" t="s">
        <v>1310</v>
      </c>
      <c r="Z2364" s="0" t="s">
        <v>571</v>
      </c>
      <c r="AA2364" s="0" t="n">
        <v>808127</v>
      </c>
      <c r="AB2364" s="215" t="n">
        <v>37036.875</v>
      </c>
      <c r="AC2364" s="215" t="n">
        <v>37036.875</v>
      </c>
    </row>
    <row r="2365" customFormat="false" ht="12.75" hidden="false" customHeight="false" outlineLevel="0" collapsed="false">
      <c r="A2365" s="208" t="str">
        <f aca="false">B2365&amp;" "&amp;C2365&amp;" "&amp;D2365</f>
        <v>US Power Physical</v>
      </c>
      <c r="B2365" s="208" t="str">
        <f aca="false">IF((LEFT(N2365,2)="US"),"US","")</f>
        <v>US</v>
      </c>
      <c r="C2365" s="208" t="str">
        <f aca="false">M2365</f>
        <v>Power</v>
      </c>
      <c r="D2365" s="208" t="str">
        <f aca="false">IF(ISNUMBER(FIND("Phy",N2365))=TRUE(),"Physical","Financial")</f>
        <v>Physical</v>
      </c>
      <c r="E2365" s="208" t="n">
        <f aca="false">IF(VLOOKUP(S2365,'DD-Lookup'!$J$6:$L$50,3,FALSE())="Monthly",(YEAR(AC2365)-YEAR(AB2365))*12+MONTH(AC2365)-MONTH(AB2365)+1,(AC2365-AB2365+1))</f>
        <v>59</v>
      </c>
      <c r="F2365" s="239" t="n">
        <f aca="false">E2365*SUM(P2365:Q2365)</f>
        <v>2950</v>
      </c>
      <c r="G2365" s="214" t="n">
        <v>1290778</v>
      </c>
      <c r="H2365" s="215" t="n">
        <v>37035.3785300926</v>
      </c>
      <c r="I2365" s="0" t="s">
        <v>600</v>
      </c>
      <c r="M2365" s="0" t="s">
        <v>67</v>
      </c>
      <c r="N2365" s="0" t="s">
        <v>1081</v>
      </c>
      <c r="O2365" s="0" t="s">
        <v>1550</v>
      </c>
      <c r="P2365" s="216" t="n">
        <v>50</v>
      </c>
      <c r="S2365" s="0" t="s">
        <v>930</v>
      </c>
      <c r="T2365" s="0" t="s">
        <v>784</v>
      </c>
      <c r="U2365" s="218" t="n">
        <v>41.25</v>
      </c>
      <c r="V2365" s="0" t="s">
        <v>1216</v>
      </c>
      <c r="W2365" s="0" t="s">
        <v>1090</v>
      </c>
      <c r="X2365" s="0" t="s">
        <v>1091</v>
      </c>
      <c r="Y2365" s="0" t="s">
        <v>1051</v>
      </c>
      <c r="Z2365" s="0" t="s">
        <v>618</v>
      </c>
      <c r="AA2365" s="0" t="n">
        <v>621477.1</v>
      </c>
      <c r="AB2365" s="215" t="n">
        <v>37257.7159722222</v>
      </c>
      <c r="AC2365" s="215" t="n">
        <v>37315.7159722222</v>
      </c>
    </row>
    <row r="2366" customFormat="false" ht="12.75" hidden="false" customHeight="false" outlineLevel="0" collapsed="false">
      <c r="A2366" s="208" t="str">
        <f aca="false">B2366&amp;" "&amp;C2366&amp;" "&amp;D2366</f>
        <v>US Natural Gas Physical</v>
      </c>
      <c r="B2366" s="208" t="str">
        <f aca="false">IF((LEFT(N2366,2)="US"),"US","")</f>
        <v>US</v>
      </c>
      <c r="C2366" s="208" t="str">
        <f aca="false">M2366</f>
        <v>Natural Gas</v>
      </c>
      <c r="D2366" s="208" t="str">
        <f aca="false">IF(ISNUMBER(FIND("Phy",N2366))=TRUE(),"Physical","Financial")</f>
        <v>Physical</v>
      </c>
      <c r="E2366" s="208" t="n">
        <f aca="false">IF(VLOOKUP(S2366,'DD-Lookup'!$J$6:$L$50,3,FALSE())="Monthly",(YEAR(AC2366)-YEAR(AB2366))*12+MONTH(AC2366)-MONTH(AB2366)+1,(AC2366-AB2366+1))</f>
        <v>1</v>
      </c>
      <c r="F2366" s="239" t="n">
        <f aca="false">E2366*SUM(P2366:Q2366)</f>
        <v>10000</v>
      </c>
      <c r="G2366" s="214" t="n">
        <v>1290779</v>
      </c>
      <c r="H2366" s="215" t="n">
        <v>37035.3785416667</v>
      </c>
      <c r="I2366" s="0" t="s">
        <v>1183</v>
      </c>
      <c r="M2366" s="0" t="s">
        <v>858</v>
      </c>
      <c r="N2366" s="0" t="s">
        <v>1305</v>
      </c>
      <c r="O2366" s="0" t="s">
        <v>1306</v>
      </c>
      <c r="Q2366" s="216" t="n">
        <v>10000</v>
      </c>
      <c r="S2366" s="0" t="s">
        <v>1026</v>
      </c>
      <c r="T2366" s="0" t="s">
        <v>784</v>
      </c>
      <c r="U2366" s="218" t="n">
        <v>4.1963</v>
      </c>
      <c r="V2366" s="0" t="s">
        <v>1413</v>
      </c>
      <c r="W2366" s="0" t="s">
        <v>1308</v>
      </c>
      <c r="X2366" s="0" t="s">
        <v>1309</v>
      </c>
      <c r="Y2366" s="0" t="s">
        <v>1310</v>
      </c>
      <c r="Z2366" s="0" t="s">
        <v>571</v>
      </c>
      <c r="AA2366" s="0" t="n">
        <v>808131</v>
      </c>
      <c r="AB2366" s="215" t="n">
        <v>37036.875</v>
      </c>
      <c r="AC2366" s="215" t="n">
        <v>37036.875</v>
      </c>
    </row>
    <row r="2367" customFormat="false" ht="12.75" hidden="false" customHeight="false" outlineLevel="0" collapsed="false">
      <c r="A2367" s="208" t="str">
        <f aca="false">B2367&amp;" "&amp;C2367&amp;" "&amp;D2367</f>
        <v>US Natural Gas Physical</v>
      </c>
      <c r="B2367" s="208" t="str">
        <f aca="false">IF((LEFT(N2367,2)="US"),"US","")</f>
        <v>US</v>
      </c>
      <c r="C2367" s="208" t="str">
        <f aca="false">M2367</f>
        <v>Natural Gas</v>
      </c>
      <c r="D2367" s="208" t="str">
        <f aca="false">IF(ISNUMBER(FIND("Phy",N2367))=TRUE(),"Physical","Financial")</f>
        <v>Physical</v>
      </c>
      <c r="E2367" s="208" t="n">
        <f aca="false">IF(VLOOKUP(S2367,'DD-Lookup'!$J$6:$L$50,3,FALSE())="Monthly",(YEAR(AC2367)-YEAR(AB2367))*12+MONTH(AC2367)-MONTH(AB2367)+1,(AC2367-AB2367+1))</f>
        <v>1</v>
      </c>
      <c r="F2367" s="239" t="n">
        <f aca="false">E2367*SUM(P2367:Q2367)</f>
        <v>5000</v>
      </c>
      <c r="G2367" s="214" t="n">
        <v>1290780</v>
      </c>
      <c r="H2367" s="215" t="n">
        <v>37035.378587963</v>
      </c>
      <c r="I2367" s="0" t="s">
        <v>1732</v>
      </c>
      <c r="M2367" s="0" t="s">
        <v>858</v>
      </c>
      <c r="N2367" s="0" t="s">
        <v>1305</v>
      </c>
      <c r="O2367" s="0" t="s">
        <v>1448</v>
      </c>
      <c r="Q2367" s="216" t="n">
        <v>5000</v>
      </c>
      <c r="S2367" s="0" t="s">
        <v>1026</v>
      </c>
      <c r="T2367" s="0" t="s">
        <v>784</v>
      </c>
      <c r="U2367" s="218" t="n">
        <v>4.33</v>
      </c>
      <c r="V2367" s="0" t="s">
        <v>1992</v>
      </c>
      <c r="W2367" s="0" t="s">
        <v>1439</v>
      </c>
      <c r="X2367" s="0" t="s">
        <v>1440</v>
      </c>
      <c r="Y2367" s="0" t="s">
        <v>1310</v>
      </c>
      <c r="Z2367" s="0" t="s">
        <v>571</v>
      </c>
      <c r="AA2367" s="0" t="n">
        <v>808132</v>
      </c>
      <c r="AB2367" s="215" t="n">
        <v>37036.875</v>
      </c>
      <c r="AC2367" s="215" t="n">
        <v>37036.875</v>
      </c>
    </row>
    <row r="2368" customFormat="false" ht="12.75" hidden="false" customHeight="false" outlineLevel="0" collapsed="false">
      <c r="A2368" s="208" t="str">
        <f aca="false">B2368&amp;" "&amp;C2368&amp;" "&amp;D2368</f>
        <v>US Natural Gas Physical</v>
      </c>
      <c r="B2368" s="208" t="str">
        <f aca="false">IF((LEFT(N2368,2)="US"),"US","")</f>
        <v>US</v>
      </c>
      <c r="C2368" s="208" t="str">
        <f aca="false">M2368</f>
        <v>Natural Gas</v>
      </c>
      <c r="D2368" s="208" t="str">
        <f aca="false">IF(ISNUMBER(FIND("Phy",N2368))=TRUE(),"Physical","Financial")</f>
        <v>Physical</v>
      </c>
      <c r="E2368" s="208" t="n">
        <f aca="false">IF(VLOOKUP(S2368,'DD-Lookup'!$J$6:$L$50,3,FALSE())="Monthly",(YEAR(AC2368)-YEAR(AB2368))*12+MONTH(AC2368)-MONTH(AB2368)+1,(AC2368-AB2368+1))</f>
        <v>1</v>
      </c>
      <c r="F2368" s="239" t="n">
        <f aca="false">E2368*SUM(P2368:Q2368)</f>
        <v>10000</v>
      </c>
      <c r="G2368" s="214" t="n">
        <v>1290782</v>
      </c>
      <c r="H2368" s="215" t="n">
        <v>37035.378599537</v>
      </c>
      <c r="I2368" s="0" t="s">
        <v>1672</v>
      </c>
      <c r="M2368" s="0" t="s">
        <v>858</v>
      </c>
      <c r="N2368" s="0" t="s">
        <v>1305</v>
      </c>
      <c r="O2368" s="0" t="s">
        <v>1581</v>
      </c>
      <c r="Q2368" s="216" t="n">
        <v>10000</v>
      </c>
      <c r="S2368" s="0" t="s">
        <v>1026</v>
      </c>
      <c r="T2368" s="0" t="s">
        <v>784</v>
      </c>
      <c r="U2368" s="218" t="n">
        <v>8.1</v>
      </c>
      <c r="V2368" s="0" t="s">
        <v>1845</v>
      </c>
      <c r="W2368" s="0" t="s">
        <v>1579</v>
      </c>
      <c r="X2368" s="0" t="s">
        <v>1535</v>
      </c>
      <c r="Y2368" s="0" t="s">
        <v>1310</v>
      </c>
      <c r="Z2368" s="0" t="s">
        <v>571</v>
      </c>
      <c r="AA2368" s="0" t="n">
        <v>808134</v>
      </c>
      <c r="AB2368" s="215" t="n">
        <v>37036.875</v>
      </c>
      <c r="AC2368" s="215" t="n">
        <v>37036.875</v>
      </c>
    </row>
    <row r="2369" customFormat="false" ht="12.75" hidden="false" customHeight="false" outlineLevel="0" collapsed="false">
      <c r="A2369" s="208" t="str">
        <f aca="false">B2369&amp;" "&amp;C2369&amp;" "&amp;D2369</f>
        <v>US Natural Gas Physical</v>
      </c>
      <c r="B2369" s="208" t="str">
        <f aca="false">IF((LEFT(N2369,2)="US"),"US","")</f>
        <v>US</v>
      </c>
      <c r="C2369" s="208" t="str">
        <f aca="false">M2369</f>
        <v>Natural Gas</v>
      </c>
      <c r="D2369" s="208" t="str">
        <f aca="false">IF(ISNUMBER(FIND("Phy",N2369))=TRUE(),"Physical","Financial")</f>
        <v>Physical</v>
      </c>
      <c r="E2369" s="208" t="n">
        <f aca="false">IF(VLOOKUP(S2369,'DD-Lookup'!$J$6:$L$50,3,FALSE())="Monthly",(YEAR(AC2369)-YEAR(AB2369))*12+MONTH(AC2369)-MONTH(AB2369)+1,(AC2369-AB2369+1))</f>
        <v>1</v>
      </c>
      <c r="F2369" s="239" t="n">
        <f aca="false">E2369*SUM(P2369:Q2369)</f>
        <v>5000</v>
      </c>
      <c r="G2369" s="214" t="n">
        <v>1290781</v>
      </c>
      <c r="H2369" s="215" t="n">
        <v>37035.378599537</v>
      </c>
      <c r="I2369" s="0" t="s">
        <v>593</v>
      </c>
      <c r="M2369" s="0" t="s">
        <v>858</v>
      </c>
      <c r="N2369" s="0" t="s">
        <v>1305</v>
      </c>
      <c r="O2369" s="0" t="s">
        <v>1448</v>
      </c>
      <c r="P2369" s="216" t="n">
        <v>5000</v>
      </c>
      <c r="S2369" s="0" t="s">
        <v>1026</v>
      </c>
      <c r="T2369" s="0" t="s">
        <v>784</v>
      </c>
      <c r="U2369" s="218" t="n">
        <v>4.325</v>
      </c>
      <c r="V2369" s="0" t="s">
        <v>1374</v>
      </c>
      <c r="W2369" s="0" t="s">
        <v>1439</v>
      </c>
      <c r="X2369" s="0" t="s">
        <v>1440</v>
      </c>
      <c r="Y2369" s="0" t="s">
        <v>1310</v>
      </c>
      <c r="Z2369" s="0" t="s">
        <v>571</v>
      </c>
      <c r="AA2369" s="0" t="n">
        <v>808133</v>
      </c>
      <c r="AB2369" s="215" t="n">
        <v>37036.875</v>
      </c>
      <c r="AC2369" s="215" t="n">
        <v>37036.875</v>
      </c>
    </row>
    <row r="2370" customFormat="false" ht="12.75" hidden="false" customHeight="false" outlineLevel="0" collapsed="false">
      <c r="A2370" s="208" t="str">
        <f aca="false">B2370&amp;" "&amp;C2370&amp;" "&amp;D2370</f>
        <v>US Natural Gas Physical</v>
      </c>
      <c r="B2370" s="208" t="str">
        <f aca="false">IF((LEFT(N2370,2)="US"),"US","")</f>
        <v>US</v>
      </c>
      <c r="C2370" s="208" t="str">
        <f aca="false">M2370</f>
        <v>Natural Gas</v>
      </c>
      <c r="D2370" s="208" t="str">
        <f aca="false">IF(ISNUMBER(FIND("Phy",N2370))=TRUE(),"Physical","Financial")</f>
        <v>Physical</v>
      </c>
      <c r="E2370" s="208" t="n">
        <f aca="false">IF(VLOOKUP(S2370,'DD-Lookup'!$J$6:$L$50,3,FALSE())="Monthly",(YEAR(AC2370)-YEAR(AB2370))*12+MONTH(AC2370)-MONTH(AB2370)+1,(AC2370-AB2370+1))</f>
        <v>1</v>
      </c>
      <c r="F2370" s="239" t="n">
        <f aca="false">E2370*SUM(P2370:Q2370)</f>
        <v>2500</v>
      </c>
      <c r="G2370" s="214" t="n">
        <v>1290783</v>
      </c>
      <c r="H2370" s="215" t="n">
        <v>37035.3786111111</v>
      </c>
      <c r="I2370" s="0" t="s">
        <v>1183</v>
      </c>
      <c r="M2370" s="0" t="s">
        <v>858</v>
      </c>
      <c r="N2370" s="0" t="s">
        <v>1305</v>
      </c>
      <c r="O2370" s="0" t="s">
        <v>1533</v>
      </c>
      <c r="P2370" s="216" t="n">
        <v>2500</v>
      </c>
      <c r="S2370" s="0" t="s">
        <v>1026</v>
      </c>
      <c r="T2370" s="0" t="s">
        <v>784</v>
      </c>
      <c r="U2370" s="218" t="n">
        <v>3.975</v>
      </c>
      <c r="V2370" s="0" t="s">
        <v>1307</v>
      </c>
      <c r="W2370" s="0" t="s">
        <v>1514</v>
      </c>
      <c r="X2370" s="0" t="s">
        <v>1535</v>
      </c>
      <c r="Y2370" s="0" t="s">
        <v>1310</v>
      </c>
      <c r="Z2370" s="0" t="s">
        <v>571</v>
      </c>
      <c r="AA2370" s="0" t="n">
        <v>808135</v>
      </c>
      <c r="AB2370" s="215" t="n">
        <v>37036.875</v>
      </c>
      <c r="AC2370" s="215" t="n">
        <v>37036.875</v>
      </c>
    </row>
    <row r="2371" customFormat="false" ht="12.75" hidden="false" customHeight="false" outlineLevel="0" collapsed="false">
      <c r="A2371" s="208" t="str">
        <f aca="false">B2371&amp;" "&amp;C2371&amp;" "&amp;D2371</f>
        <v>US Natural Gas Physical</v>
      </c>
      <c r="B2371" s="208" t="str">
        <f aca="false">IF((LEFT(N2371,2)="US"),"US","")</f>
        <v>US</v>
      </c>
      <c r="C2371" s="208" t="str">
        <f aca="false">M2371</f>
        <v>Natural Gas</v>
      </c>
      <c r="D2371" s="208" t="str">
        <f aca="false">IF(ISNUMBER(FIND("Phy",N2371))=TRUE(),"Physical","Financial")</f>
        <v>Physical</v>
      </c>
      <c r="E2371" s="208" t="n">
        <f aca="false">IF(VLOOKUP(S2371,'DD-Lookup'!$J$6:$L$50,3,FALSE())="Monthly",(YEAR(AC2371)-YEAR(AB2371))*12+MONTH(AC2371)-MONTH(AB2371)+1,(AC2371-AB2371+1))</f>
        <v>1</v>
      </c>
      <c r="F2371" s="239" t="n">
        <f aca="false">E2371*SUM(P2371:Q2371)</f>
        <v>10000</v>
      </c>
      <c r="G2371" s="214" t="n">
        <v>1290784</v>
      </c>
      <c r="H2371" s="215" t="n">
        <v>37035.3787384259</v>
      </c>
      <c r="I2371" s="0" t="s">
        <v>1225</v>
      </c>
      <c r="M2371" s="0" t="s">
        <v>858</v>
      </c>
      <c r="N2371" s="0" t="s">
        <v>1571</v>
      </c>
      <c r="O2371" s="0" t="s">
        <v>1981</v>
      </c>
      <c r="Q2371" s="216" t="n">
        <v>10000</v>
      </c>
      <c r="S2371" s="0" t="s">
        <v>1026</v>
      </c>
      <c r="T2371" s="0" t="s">
        <v>784</v>
      </c>
      <c r="U2371" s="218" t="n">
        <v>4.03</v>
      </c>
      <c r="V2371" s="0" t="s">
        <v>1955</v>
      </c>
      <c r="W2371" s="0" t="s">
        <v>1573</v>
      </c>
      <c r="X2371" s="0" t="s">
        <v>1574</v>
      </c>
      <c r="Y2371" s="0" t="s">
        <v>1310</v>
      </c>
      <c r="Z2371" s="0" t="s">
        <v>1575</v>
      </c>
      <c r="AA2371" s="0" t="n">
        <v>808136</v>
      </c>
      <c r="AB2371" s="215" t="n">
        <v>37036.875</v>
      </c>
      <c r="AC2371" s="215" t="n">
        <v>37036.875</v>
      </c>
    </row>
    <row r="2372" customFormat="false" ht="12.75" hidden="false" customHeight="false" outlineLevel="0" collapsed="false">
      <c r="A2372" s="208" t="str">
        <f aca="false">B2372&amp;" "&amp;C2372&amp;" "&amp;D2372</f>
        <v>US Natural Gas Financial</v>
      </c>
      <c r="B2372" s="208" t="str">
        <f aca="false">IF((LEFT(N2372,2)="US"),"US","")</f>
        <v>US</v>
      </c>
      <c r="C2372" s="208" t="str">
        <f aca="false">M2372</f>
        <v>Natural Gas</v>
      </c>
      <c r="D2372" s="208" t="str">
        <f aca="false">IF(ISNUMBER(FIND("Phy",N2372))=TRUE(),"Physical","Financial")</f>
        <v>Financial</v>
      </c>
      <c r="E2372" s="208" t="n">
        <f aca="false">IF(VLOOKUP(S2372,'DD-Lookup'!$J$6:$L$50,3,FALSE())="Monthly",(YEAR(AC2372)-YEAR(AB2372))*12+MONTH(AC2372)-MONTH(AB2372)+1,(AC2372-AB2372+1))</f>
        <v>31</v>
      </c>
      <c r="F2372" s="239" t="n">
        <f aca="false">E2372*SUM(P2372:Q2372)</f>
        <v>62000</v>
      </c>
      <c r="G2372" s="214" t="n">
        <v>1290785</v>
      </c>
      <c r="H2372" s="215" t="n">
        <v>37035.3787731482</v>
      </c>
      <c r="I2372" s="0" t="s">
        <v>840</v>
      </c>
      <c r="M2372" s="0" t="s">
        <v>858</v>
      </c>
      <c r="N2372" s="0" t="s">
        <v>1482</v>
      </c>
      <c r="O2372" s="0" t="s">
        <v>1926</v>
      </c>
      <c r="Q2372" s="216" t="n">
        <v>2000</v>
      </c>
      <c r="S2372" s="0" t="s">
        <v>1026</v>
      </c>
      <c r="T2372" s="0" t="s">
        <v>784</v>
      </c>
      <c r="U2372" s="218" t="n">
        <v>7.62</v>
      </c>
      <c r="V2372" s="0" t="s">
        <v>2100</v>
      </c>
      <c r="W2372" s="0" t="s">
        <v>1714</v>
      </c>
      <c r="X2372" s="0" t="s">
        <v>1715</v>
      </c>
      <c r="Y2372" s="0" t="s">
        <v>838</v>
      </c>
      <c r="Z2372" s="0" t="s">
        <v>571</v>
      </c>
      <c r="AA2372" s="0" t="s">
        <v>2586</v>
      </c>
      <c r="AB2372" s="215" t="n">
        <v>37073.875</v>
      </c>
      <c r="AC2372" s="215" t="n">
        <v>37103.875</v>
      </c>
    </row>
    <row r="2373" customFormat="false" ht="12.75" hidden="false" customHeight="false" outlineLevel="0" collapsed="false">
      <c r="A2373" s="208" t="str">
        <f aca="false">B2373&amp;" "&amp;C2373&amp;" "&amp;D2373</f>
        <v>US Natural Gas Financial</v>
      </c>
      <c r="B2373" s="208" t="str">
        <f aca="false">IF((LEFT(N2373,2)="US"),"US","")</f>
        <v>US</v>
      </c>
      <c r="C2373" s="208" t="str">
        <f aca="false">M2373</f>
        <v>Natural Gas</v>
      </c>
      <c r="D2373" s="208" t="str">
        <f aca="false">IF(ISNUMBER(FIND("Phy",N2373))=TRUE(),"Physical","Financial")</f>
        <v>Financial</v>
      </c>
      <c r="E2373" s="208" t="n">
        <f aca="false">IF(VLOOKUP(S2373,'DD-Lookup'!$J$6:$L$50,3,FALSE())="Monthly",(YEAR(AC2373)-YEAR(AB2373))*12+MONTH(AC2373)-MONTH(AB2373)+1,(AC2373-AB2373+1))</f>
        <v>30</v>
      </c>
      <c r="F2373" s="239" t="n">
        <f aca="false">E2373*SUM(P2373:Q2373)</f>
        <v>600000</v>
      </c>
      <c r="G2373" s="214" t="n">
        <v>1290786</v>
      </c>
      <c r="H2373" s="215" t="n">
        <v>37035.3787962963</v>
      </c>
      <c r="I2373" s="0" t="s">
        <v>1066</v>
      </c>
      <c r="M2373" s="0" t="s">
        <v>858</v>
      </c>
      <c r="N2373" s="0" t="s">
        <v>1024</v>
      </c>
      <c r="O2373" s="0" t="s">
        <v>1025</v>
      </c>
      <c r="P2373" s="216" t="n">
        <v>20000</v>
      </c>
      <c r="S2373" s="0" t="s">
        <v>1026</v>
      </c>
      <c r="T2373" s="0" t="s">
        <v>784</v>
      </c>
      <c r="U2373" s="218" t="n">
        <v>4.16</v>
      </c>
      <c r="V2373" s="0" t="s">
        <v>2587</v>
      </c>
      <c r="W2373" s="0" t="s">
        <v>1028</v>
      </c>
      <c r="X2373" s="0" t="s">
        <v>1029</v>
      </c>
      <c r="Y2373" s="0" t="s">
        <v>838</v>
      </c>
      <c r="Z2373" s="0" t="s">
        <v>571</v>
      </c>
      <c r="AA2373" s="0" t="s">
        <v>2588</v>
      </c>
      <c r="AB2373" s="215" t="n">
        <v>37043.875</v>
      </c>
      <c r="AC2373" s="215" t="n">
        <v>37072.875</v>
      </c>
    </row>
    <row r="2374" customFormat="false" ht="12.75" hidden="false" customHeight="false" outlineLevel="0" collapsed="false">
      <c r="A2374" s="208" t="str">
        <f aca="false">B2374&amp;" "&amp;C2374&amp;" "&amp;D2374</f>
        <v>US Natural Gas Physical</v>
      </c>
      <c r="B2374" s="208" t="str">
        <f aca="false">IF((LEFT(N2374,2)="US"),"US","")</f>
        <v>US</v>
      </c>
      <c r="C2374" s="208" t="str">
        <f aca="false">M2374</f>
        <v>Natural Gas</v>
      </c>
      <c r="D2374" s="208" t="str">
        <f aca="false">IF(ISNUMBER(FIND("Phy",N2374))=TRUE(),"Physical","Financial")</f>
        <v>Physical</v>
      </c>
      <c r="E2374" s="208" t="n">
        <f aca="false">IF(VLOOKUP(S2374,'DD-Lookup'!$J$6:$L$50,3,FALSE())="Monthly",(YEAR(AC2374)-YEAR(AB2374))*12+MONTH(AC2374)-MONTH(AB2374)+1,(AC2374-AB2374+1))</f>
        <v>1</v>
      </c>
      <c r="F2374" s="239" t="n">
        <f aca="false">E2374*SUM(P2374:Q2374)</f>
        <v>1744</v>
      </c>
      <c r="G2374" s="214" t="n">
        <v>1290788</v>
      </c>
      <c r="H2374" s="215" t="n">
        <v>37035.3788194444</v>
      </c>
      <c r="I2374" s="0" t="s">
        <v>1505</v>
      </c>
      <c r="M2374" s="0" t="s">
        <v>858</v>
      </c>
      <c r="N2374" s="0" t="s">
        <v>1305</v>
      </c>
      <c r="O2374" s="0" t="s">
        <v>1363</v>
      </c>
      <c r="P2374" s="216" t="n">
        <v>1744</v>
      </c>
      <c r="S2374" s="0" t="s">
        <v>1026</v>
      </c>
      <c r="T2374" s="0" t="s">
        <v>784</v>
      </c>
      <c r="U2374" s="218" t="n">
        <v>4.0625</v>
      </c>
      <c r="V2374" s="0" t="s">
        <v>1587</v>
      </c>
      <c r="W2374" s="0" t="s">
        <v>1361</v>
      </c>
      <c r="X2374" s="0" t="s">
        <v>1362</v>
      </c>
      <c r="Y2374" s="0" t="s">
        <v>1310</v>
      </c>
      <c r="Z2374" s="0" t="s">
        <v>571</v>
      </c>
      <c r="AA2374" s="0" t="n">
        <v>808137</v>
      </c>
      <c r="AB2374" s="215" t="n">
        <v>37036.875</v>
      </c>
      <c r="AC2374" s="215" t="n">
        <v>37036.875</v>
      </c>
    </row>
    <row r="2375" customFormat="false" ht="12.75" hidden="false" customHeight="false" outlineLevel="0" collapsed="false">
      <c r="A2375" s="208" t="str">
        <f aca="false">B2375&amp;" "&amp;C2375&amp;" "&amp;D2375</f>
        <v>US Natural Gas Physical</v>
      </c>
      <c r="B2375" s="208" t="str">
        <f aca="false">IF((LEFT(N2375,2)="US"),"US","")</f>
        <v>US</v>
      </c>
      <c r="C2375" s="208" t="str">
        <f aca="false">M2375</f>
        <v>Natural Gas</v>
      </c>
      <c r="D2375" s="208" t="str">
        <f aca="false">IF(ISNUMBER(FIND("Phy",N2375))=TRUE(),"Physical","Financial")</f>
        <v>Physical</v>
      </c>
      <c r="E2375" s="208" t="n">
        <f aca="false">IF(VLOOKUP(S2375,'DD-Lookup'!$J$6:$L$50,3,FALSE())="Monthly",(YEAR(AC2375)-YEAR(AB2375))*12+MONTH(AC2375)-MONTH(AB2375)+1,(AC2375-AB2375+1))</f>
        <v>1</v>
      </c>
      <c r="F2375" s="239" t="n">
        <f aca="false">E2375*SUM(P2375:Q2375)</f>
        <v>25000</v>
      </c>
      <c r="G2375" s="214" t="n">
        <v>1290787</v>
      </c>
      <c r="H2375" s="215" t="n">
        <v>37035.3788194444</v>
      </c>
      <c r="I2375" s="0" t="s">
        <v>1381</v>
      </c>
      <c r="M2375" s="0" t="s">
        <v>858</v>
      </c>
      <c r="N2375" s="0" t="s">
        <v>1305</v>
      </c>
      <c r="O2375" s="0" t="s">
        <v>1432</v>
      </c>
      <c r="P2375" s="216" t="n">
        <v>25000</v>
      </c>
      <c r="S2375" s="0" t="s">
        <v>1026</v>
      </c>
      <c r="T2375" s="0" t="s">
        <v>784</v>
      </c>
      <c r="U2375" s="218" t="n">
        <v>4.125</v>
      </c>
      <c r="V2375" s="0" t="s">
        <v>1383</v>
      </c>
      <c r="W2375" s="0" t="s">
        <v>1434</v>
      </c>
      <c r="X2375" s="0" t="s">
        <v>1435</v>
      </c>
      <c r="Y2375" s="0" t="s">
        <v>1310</v>
      </c>
      <c r="Z2375" s="0" t="s">
        <v>571</v>
      </c>
      <c r="AA2375" s="0" t="n">
        <v>808138</v>
      </c>
      <c r="AB2375" s="215" t="n">
        <v>37036.875</v>
      </c>
      <c r="AC2375" s="215" t="n">
        <v>37036.875</v>
      </c>
    </row>
    <row r="2376" customFormat="false" ht="12.75" hidden="false" customHeight="false" outlineLevel="0" collapsed="false">
      <c r="A2376" s="208" t="str">
        <f aca="false">B2376&amp;" "&amp;C2376&amp;" "&amp;D2376</f>
        <v> Natural Gas Physical</v>
      </c>
      <c r="B2376" s="208" t="str">
        <f aca="false">IF((LEFT(N2376,2)="US"),"US","")</f>
        <v/>
      </c>
      <c r="C2376" s="208" t="str">
        <f aca="false">M2376</f>
        <v>Natural Gas</v>
      </c>
      <c r="D2376" s="208" t="str">
        <f aca="false">IF(ISNUMBER(FIND("Phy",N2376))=TRUE(),"Physical","Financial")</f>
        <v>Physical</v>
      </c>
      <c r="E2376" s="208" t="n">
        <f aca="false">IF(VLOOKUP(S2376,'DD-Lookup'!$J$6:$L$50,3,FALSE())="Monthly",(YEAR(AC2376)-YEAR(AB2376))*12+MONTH(AC2376)-MONTH(AB2376)+1,(AC2376-AB2376+1))</f>
        <v>1</v>
      </c>
      <c r="F2376" s="239" t="n">
        <f aca="false">E2376*SUM(P2376:Q2376)</f>
        <v>10000</v>
      </c>
      <c r="G2376" s="214" t="n">
        <v>1290789</v>
      </c>
      <c r="H2376" s="215" t="n">
        <v>37035.3788541667</v>
      </c>
      <c r="I2376" s="0" t="s">
        <v>1694</v>
      </c>
      <c r="M2376" s="0" t="s">
        <v>858</v>
      </c>
      <c r="N2376" s="0" t="s">
        <v>2171</v>
      </c>
      <c r="O2376" s="0" t="s">
        <v>2223</v>
      </c>
      <c r="P2376" s="216" t="n">
        <v>10000</v>
      </c>
      <c r="S2376" s="0" t="s">
        <v>279</v>
      </c>
      <c r="T2376" s="0" t="s">
        <v>2173</v>
      </c>
      <c r="U2376" s="218" t="n">
        <v>5.665</v>
      </c>
      <c r="V2376" s="0" t="s">
        <v>2589</v>
      </c>
      <c r="W2376" s="0" t="s">
        <v>2225</v>
      </c>
      <c r="X2376" s="0" t="s">
        <v>2176</v>
      </c>
      <c r="Y2376" s="0" t="s">
        <v>1310</v>
      </c>
      <c r="Z2376" s="0" t="s">
        <v>628</v>
      </c>
      <c r="AA2376" s="0" t="n">
        <v>808139</v>
      </c>
      <c r="AB2376" s="215" t="n">
        <v>37035.875</v>
      </c>
      <c r="AC2376" s="215" t="n">
        <v>37035.875</v>
      </c>
    </row>
    <row r="2377" customFormat="false" ht="12.75" hidden="false" customHeight="false" outlineLevel="0" collapsed="false">
      <c r="A2377" s="208" t="str">
        <f aca="false">B2377&amp;" "&amp;C2377&amp;" "&amp;D2377</f>
        <v>US Power Physical</v>
      </c>
      <c r="B2377" s="208" t="str">
        <f aca="false">IF((LEFT(N2377,2)="US"),"US","")</f>
        <v>US</v>
      </c>
      <c r="C2377" s="208" t="str">
        <f aca="false">M2377</f>
        <v>Power</v>
      </c>
      <c r="D2377" s="208" t="str">
        <f aca="false">IF(ISNUMBER(FIND("Phy",N2377))=TRUE(),"Physical","Financial")</f>
        <v>Physical</v>
      </c>
      <c r="E2377" s="208" t="n">
        <f aca="false">IF(VLOOKUP(S2377,'DD-Lookup'!$J$6:$L$50,3,FALSE())="Monthly",(YEAR(AC2377)-YEAR(AB2377))*12+MONTH(AC2377)-MONTH(AB2377)+1,(AC2377-AB2377+1))</f>
        <v>31</v>
      </c>
      <c r="F2377" s="239" t="n">
        <f aca="false">E2377*SUM(P2377:Q2377)</f>
        <v>775</v>
      </c>
      <c r="G2377" s="214" t="n">
        <v>1290790</v>
      </c>
      <c r="H2377" s="215" t="n">
        <v>37035.3789236111</v>
      </c>
      <c r="I2377" s="0" t="s">
        <v>1073</v>
      </c>
      <c r="M2377" s="0" t="s">
        <v>67</v>
      </c>
      <c r="N2377" s="0" t="s">
        <v>1648</v>
      </c>
      <c r="O2377" s="0" t="s">
        <v>2152</v>
      </c>
      <c r="P2377" s="216" t="n">
        <v>25</v>
      </c>
      <c r="S2377" s="0" t="s">
        <v>930</v>
      </c>
      <c r="T2377" s="0" t="s">
        <v>784</v>
      </c>
      <c r="U2377" s="218" t="n">
        <v>335</v>
      </c>
      <c r="V2377" s="0" t="s">
        <v>2590</v>
      </c>
      <c r="W2377" s="0" t="s">
        <v>1815</v>
      </c>
      <c r="X2377" s="0" t="s">
        <v>1816</v>
      </c>
      <c r="Y2377" s="0" t="s">
        <v>1051</v>
      </c>
      <c r="Z2377" s="0" t="s">
        <v>618</v>
      </c>
      <c r="AA2377" s="0" t="n">
        <v>621479.1</v>
      </c>
      <c r="AB2377" s="215" t="n">
        <v>37073.875</v>
      </c>
      <c r="AC2377" s="215" t="n">
        <v>37103.875</v>
      </c>
    </row>
    <row r="2378" customFormat="false" ht="12.75" hidden="false" customHeight="false" outlineLevel="0" collapsed="false">
      <c r="A2378" s="208" t="str">
        <f aca="false">B2378&amp;" "&amp;C2378&amp;" "&amp;D2378</f>
        <v> Natural Gas Physical</v>
      </c>
      <c r="B2378" s="208" t="str">
        <f aca="false">IF((LEFT(N2378,2)="US"),"US","")</f>
        <v/>
      </c>
      <c r="C2378" s="208" t="str">
        <f aca="false">M2378</f>
        <v>Natural Gas</v>
      </c>
      <c r="D2378" s="208" t="str">
        <f aca="false">IF(ISNUMBER(FIND("Phy",N2378))=TRUE(),"Physical","Financial")</f>
        <v>Physical</v>
      </c>
      <c r="E2378" s="208" t="n">
        <f aca="false">IF(VLOOKUP(S2378,'DD-Lookup'!$J$6:$L$50,3,FALSE())="Monthly",(YEAR(AC2378)-YEAR(AB2378))*12+MONTH(AC2378)-MONTH(AB2378)+1,(AC2378-AB2378+1))</f>
        <v>1</v>
      </c>
      <c r="F2378" s="239" t="n">
        <f aca="false">E2378*SUM(P2378:Q2378)</f>
        <v>5000</v>
      </c>
      <c r="G2378" s="214" t="n">
        <v>1290792</v>
      </c>
      <c r="H2378" s="215" t="n">
        <v>37035.3789351852</v>
      </c>
      <c r="I2378" s="0" t="s">
        <v>1461</v>
      </c>
      <c r="M2378" s="0" t="s">
        <v>858</v>
      </c>
      <c r="N2378" s="0" t="s">
        <v>1334</v>
      </c>
      <c r="O2378" s="0" t="s">
        <v>2591</v>
      </c>
      <c r="P2378" s="216" t="n">
        <v>5000</v>
      </c>
      <c r="S2378" s="0" t="s">
        <v>1026</v>
      </c>
      <c r="T2378" s="0" t="s">
        <v>784</v>
      </c>
      <c r="U2378" s="218" t="n">
        <v>4.34</v>
      </c>
      <c r="V2378" s="0" t="s">
        <v>2483</v>
      </c>
      <c r="W2378" s="0" t="s">
        <v>1337</v>
      </c>
      <c r="X2378" s="0" t="s">
        <v>1338</v>
      </c>
      <c r="Y2378" s="0" t="s">
        <v>1310</v>
      </c>
      <c r="Z2378" s="0" t="s">
        <v>571</v>
      </c>
      <c r="AA2378" s="0" t="n">
        <v>808140</v>
      </c>
      <c r="AB2378" s="215" t="n">
        <v>37036.875</v>
      </c>
      <c r="AC2378" s="215" t="n">
        <v>37036.875</v>
      </c>
    </row>
    <row r="2379" customFormat="false" ht="12.75" hidden="false" customHeight="false" outlineLevel="0" collapsed="false">
      <c r="A2379" s="208" t="str">
        <f aca="false">B2379&amp;" "&amp;C2379&amp;" "&amp;D2379</f>
        <v>US Crude Financial</v>
      </c>
      <c r="B2379" s="208" t="str">
        <f aca="false">IF((LEFT(N2379,2)="US"),"US","")</f>
        <v>US</v>
      </c>
      <c r="C2379" s="208" t="str">
        <f aca="false">M2379</f>
        <v>Crude</v>
      </c>
      <c r="D2379" s="208" t="str">
        <f aca="false">IF(ISNUMBER(FIND("Phy",N2379))=TRUE(),"Physical","Financial")</f>
        <v>Financial</v>
      </c>
      <c r="E2379" s="208" t="n">
        <f aca="false">IF(VLOOKUP(S2379,'DD-Lookup'!$J$6:$L$50,3,FALSE())="Monthly",(YEAR(AC2379)-YEAR(AB2379))*12+MONTH(AC2379)-MONTH(AB2379)+1,(AC2379-AB2379+1))</f>
        <v>1</v>
      </c>
      <c r="F2379" s="239" t="n">
        <f aca="false">E2379*SUM(P2379:Q2379)</f>
        <v>50000</v>
      </c>
      <c r="G2379" s="214" t="n">
        <v>1290793</v>
      </c>
      <c r="H2379" s="215" t="n">
        <v>37035.3789814815</v>
      </c>
      <c r="I2379" s="0" t="s">
        <v>2320</v>
      </c>
      <c r="M2379" s="0" t="s">
        <v>97</v>
      </c>
      <c r="N2379" s="0" t="s">
        <v>841</v>
      </c>
      <c r="O2379" s="0" t="s">
        <v>889</v>
      </c>
      <c r="Q2379" s="216" t="n">
        <v>50000</v>
      </c>
      <c r="S2379" s="0" t="s">
        <v>843</v>
      </c>
      <c r="T2379" s="0" t="s">
        <v>784</v>
      </c>
      <c r="U2379" s="218" t="n">
        <v>29.52</v>
      </c>
      <c r="V2379" s="0" t="s">
        <v>2321</v>
      </c>
      <c r="W2379" s="0" t="s">
        <v>845</v>
      </c>
      <c r="X2379" s="0" t="s">
        <v>891</v>
      </c>
      <c r="Y2379" s="0" t="s">
        <v>847</v>
      </c>
      <c r="Z2379" s="0" t="s">
        <v>571</v>
      </c>
      <c r="AA2379" s="0" t="n">
        <v>106939</v>
      </c>
      <c r="AB2379" s="215" t="n">
        <v>37073</v>
      </c>
      <c r="AC2379" s="215" t="n">
        <v>37103</v>
      </c>
    </row>
    <row r="2380" customFormat="false" ht="12.75" hidden="false" customHeight="false" outlineLevel="0" collapsed="false">
      <c r="A2380" s="208" t="str">
        <f aca="false">B2380&amp;" "&amp;C2380&amp;" "&amp;D2380</f>
        <v>US Natural Gas Financial</v>
      </c>
      <c r="B2380" s="208" t="str">
        <f aca="false">IF((LEFT(N2380,2)="US"),"US","")</f>
        <v>US</v>
      </c>
      <c r="C2380" s="208" t="str">
        <f aca="false">M2380</f>
        <v>Natural Gas</v>
      </c>
      <c r="D2380" s="208" t="str">
        <f aca="false">IF(ISNUMBER(FIND("Phy",N2380))=TRUE(),"Physical","Financial")</f>
        <v>Financial</v>
      </c>
      <c r="E2380" s="208" t="n">
        <f aca="false">IF(VLOOKUP(S2380,'DD-Lookup'!$J$6:$L$50,3,FALSE())="Monthly",(YEAR(AC2380)-YEAR(AB2380))*12+MONTH(AC2380)-MONTH(AB2380)+1,(AC2380-AB2380+1))</f>
        <v>31</v>
      </c>
      <c r="F2380" s="239" t="n">
        <f aca="false">E2380*SUM(P2380:Q2380)</f>
        <v>155000</v>
      </c>
      <c r="G2380" s="214" t="n">
        <v>1290794</v>
      </c>
      <c r="H2380" s="215" t="n">
        <v>37035.3790046296</v>
      </c>
      <c r="I2380" s="0" t="s">
        <v>1600</v>
      </c>
      <c r="M2380" s="0" t="s">
        <v>858</v>
      </c>
      <c r="N2380" s="0" t="s">
        <v>1024</v>
      </c>
      <c r="O2380" s="0" t="s">
        <v>1099</v>
      </c>
      <c r="P2380" s="216" t="n">
        <v>5000</v>
      </c>
      <c r="S2380" s="0" t="s">
        <v>1026</v>
      </c>
      <c r="T2380" s="0" t="s">
        <v>784</v>
      </c>
      <c r="U2380" s="218" t="n">
        <v>4.2225</v>
      </c>
      <c r="V2380" s="0" t="s">
        <v>1601</v>
      </c>
      <c r="W2380" s="0" t="s">
        <v>1028</v>
      </c>
      <c r="X2380" s="0" t="s">
        <v>1029</v>
      </c>
      <c r="Y2380" s="0" t="s">
        <v>838</v>
      </c>
      <c r="Z2380" s="0" t="s">
        <v>571</v>
      </c>
      <c r="AA2380" s="0" t="s">
        <v>2592</v>
      </c>
      <c r="AB2380" s="215" t="n">
        <v>37073.875</v>
      </c>
      <c r="AC2380" s="215" t="n">
        <v>37103.875</v>
      </c>
    </row>
    <row r="2381" customFormat="false" ht="12.75" hidden="false" customHeight="false" outlineLevel="0" collapsed="false">
      <c r="A2381" s="208" t="str">
        <f aca="false">B2381&amp;" "&amp;C2381&amp;" "&amp;D2381</f>
        <v>US Natural Gas Physical</v>
      </c>
      <c r="B2381" s="208" t="str">
        <f aca="false">IF((LEFT(N2381,2)="US"),"US","")</f>
        <v>US</v>
      </c>
      <c r="C2381" s="208" t="str">
        <f aca="false">M2381</f>
        <v>Natural Gas</v>
      </c>
      <c r="D2381" s="208" t="str">
        <f aca="false">IF(ISNUMBER(FIND("Phy",N2381))=TRUE(),"Physical","Financial")</f>
        <v>Physical</v>
      </c>
      <c r="E2381" s="208" t="n">
        <f aca="false">IF(VLOOKUP(S2381,'DD-Lookup'!$J$6:$L$50,3,FALSE())="Monthly",(YEAR(AC2381)-YEAR(AB2381))*12+MONTH(AC2381)-MONTH(AB2381)+1,(AC2381-AB2381+1))</f>
        <v>1</v>
      </c>
      <c r="F2381" s="239" t="n">
        <f aca="false">E2381*SUM(P2381:Q2381)</f>
        <v>5000</v>
      </c>
      <c r="G2381" s="214" t="n">
        <v>1290797</v>
      </c>
      <c r="H2381" s="215" t="n">
        <v>37035.3790277778</v>
      </c>
      <c r="I2381" s="0" t="s">
        <v>1672</v>
      </c>
      <c r="M2381" s="0" t="s">
        <v>858</v>
      </c>
      <c r="N2381" s="0" t="s">
        <v>1305</v>
      </c>
      <c r="O2381" s="0" t="s">
        <v>1724</v>
      </c>
      <c r="Q2381" s="216" t="n">
        <v>5000</v>
      </c>
      <c r="S2381" s="0" t="s">
        <v>1026</v>
      </c>
      <c r="T2381" s="0" t="s">
        <v>784</v>
      </c>
      <c r="U2381" s="218" t="n">
        <v>3.475</v>
      </c>
      <c r="V2381" s="0" t="s">
        <v>1746</v>
      </c>
      <c r="W2381" s="0" t="s">
        <v>1514</v>
      </c>
      <c r="X2381" s="0" t="s">
        <v>1535</v>
      </c>
      <c r="Y2381" s="0" t="s">
        <v>1310</v>
      </c>
      <c r="Z2381" s="0" t="s">
        <v>571</v>
      </c>
      <c r="AA2381" s="0" t="n">
        <v>808142</v>
      </c>
      <c r="AB2381" s="215" t="n">
        <v>37036.875</v>
      </c>
      <c r="AC2381" s="215" t="n">
        <v>37036.875</v>
      </c>
    </row>
    <row r="2382" customFormat="false" ht="12.75" hidden="false" customHeight="false" outlineLevel="0" collapsed="false">
      <c r="A2382" s="208" t="str">
        <f aca="false">B2382&amp;" "&amp;C2382&amp;" "&amp;D2382</f>
        <v>US Natural Gas Physical</v>
      </c>
      <c r="B2382" s="208" t="str">
        <f aca="false">IF((LEFT(N2382,2)="US"),"US","")</f>
        <v>US</v>
      </c>
      <c r="C2382" s="208" t="str">
        <f aca="false">M2382</f>
        <v>Natural Gas</v>
      </c>
      <c r="D2382" s="208" t="str">
        <f aca="false">IF(ISNUMBER(FIND("Phy",N2382))=TRUE(),"Physical","Financial")</f>
        <v>Physical</v>
      </c>
      <c r="E2382" s="208" t="n">
        <f aca="false">IF(VLOOKUP(S2382,'DD-Lookup'!$J$6:$L$50,3,FALSE())="Monthly",(YEAR(AC2382)-YEAR(AB2382))*12+MONTH(AC2382)-MONTH(AB2382)+1,(AC2382-AB2382+1))</f>
        <v>1</v>
      </c>
      <c r="F2382" s="239" t="n">
        <f aca="false">E2382*SUM(P2382:Q2382)</f>
        <v>100</v>
      </c>
      <c r="G2382" s="214" t="n">
        <v>1290798</v>
      </c>
      <c r="H2382" s="215" t="n">
        <v>37035.3790509259</v>
      </c>
      <c r="I2382" s="0" t="s">
        <v>1930</v>
      </c>
      <c r="M2382" s="0" t="s">
        <v>858</v>
      </c>
      <c r="N2382" s="0" t="s">
        <v>1305</v>
      </c>
      <c r="O2382" s="0" t="s">
        <v>1397</v>
      </c>
      <c r="P2382" s="216" t="n">
        <v>100</v>
      </c>
      <c r="S2382" s="0" t="s">
        <v>1026</v>
      </c>
      <c r="T2382" s="0" t="s">
        <v>784</v>
      </c>
      <c r="U2382" s="218" t="n">
        <v>4.0075</v>
      </c>
      <c r="V2382" s="0" t="s">
        <v>2335</v>
      </c>
      <c r="W2382" s="0" t="s">
        <v>1361</v>
      </c>
      <c r="X2382" s="0" t="s">
        <v>1362</v>
      </c>
      <c r="Y2382" s="0" t="s">
        <v>1310</v>
      </c>
      <c r="Z2382" s="0" t="s">
        <v>571</v>
      </c>
      <c r="AA2382" s="0" t="n">
        <v>808143</v>
      </c>
      <c r="AB2382" s="215" t="n">
        <v>37036.875</v>
      </c>
      <c r="AC2382" s="215" t="n">
        <v>37036.875</v>
      </c>
    </row>
    <row r="2383" customFormat="false" ht="12.75" hidden="false" customHeight="false" outlineLevel="0" collapsed="false">
      <c r="A2383" s="208" t="str">
        <f aca="false">B2383&amp;" "&amp;C2383&amp;" "&amp;D2383</f>
        <v>US Natural Gas Physical</v>
      </c>
      <c r="B2383" s="208" t="str">
        <f aca="false">IF((LEFT(N2383,2)="US"),"US","")</f>
        <v>US</v>
      </c>
      <c r="C2383" s="208" t="str">
        <f aca="false">M2383</f>
        <v>Natural Gas</v>
      </c>
      <c r="D2383" s="208" t="str">
        <f aca="false">IF(ISNUMBER(FIND("Phy",N2383))=TRUE(),"Physical","Financial")</f>
        <v>Physical</v>
      </c>
      <c r="E2383" s="208" t="n">
        <f aca="false">IF(VLOOKUP(S2383,'DD-Lookup'!$J$6:$L$50,3,FALSE())="Monthly",(YEAR(AC2383)-YEAR(AB2383))*12+MONTH(AC2383)-MONTH(AB2383)+1,(AC2383-AB2383+1))</f>
        <v>1</v>
      </c>
      <c r="F2383" s="239" t="n">
        <f aca="false">E2383*SUM(P2383:Q2383)</f>
        <v>20000</v>
      </c>
      <c r="G2383" s="214" t="n">
        <v>1290799</v>
      </c>
      <c r="H2383" s="215" t="n">
        <v>37035.3790625</v>
      </c>
      <c r="I2383" s="0" t="s">
        <v>1890</v>
      </c>
      <c r="M2383" s="0" t="s">
        <v>858</v>
      </c>
      <c r="N2383" s="0" t="s">
        <v>1305</v>
      </c>
      <c r="O2383" s="0" t="s">
        <v>1491</v>
      </c>
      <c r="P2383" s="216" t="n">
        <v>20000</v>
      </c>
      <c r="S2383" s="0" t="s">
        <v>1026</v>
      </c>
      <c r="T2383" s="0" t="s">
        <v>784</v>
      </c>
      <c r="U2383" s="218" t="n">
        <v>4.35</v>
      </c>
      <c r="V2383" s="0" t="s">
        <v>1891</v>
      </c>
      <c r="W2383" s="0" t="s">
        <v>1493</v>
      </c>
      <c r="X2383" s="0" t="s">
        <v>1494</v>
      </c>
      <c r="Y2383" s="0" t="s">
        <v>1310</v>
      </c>
      <c r="Z2383" s="0" t="s">
        <v>571</v>
      </c>
      <c r="AA2383" s="0" t="n">
        <v>808144</v>
      </c>
      <c r="AB2383" s="215" t="n">
        <v>37036.875</v>
      </c>
      <c r="AC2383" s="215" t="n">
        <v>37036.875</v>
      </c>
    </row>
    <row r="2384" customFormat="false" ht="12.75" hidden="false" customHeight="false" outlineLevel="0" collapsed="false">
      <c r="A2384" s="208" t="str">
        <f aca="false">B2384&amp;" "&amp;C2384&amp;" "&amp;D2384</f>
        <v>US Natural Gas Physical</v>
      </c>
      <c r="B2384" s="208" t="str">
        <f aca="false">IF((LEFT(N2384,2)="US"),"US","")</f>
        <v>US</v>
      </c>
      <c r="C2384" s="208" t="str">
        <f aca="false">M2384</f>
        <v>Natural Gas</v>
      </c>
      <c r="D2384" s="208" t="str">
        <f aca="false">IF(ISNUMBER(FIND("Phy",N2384))=TRUE(),"Physical","Financial")</f>
        <v>Physical</v>
      </c>
      <c r="E2384" s="208" t="n">
        <f aca="false">IF(VLOOKUP(S2384,'DD-Lookup'!$J$6:$L$50,3,FALSE())="Monthly",(YEAR(AC2384)-YEAR(AB2384))*12+MONTH(AC2384)-MONTH(AB2384)+1,(AC2384-AB2384+1))</f>
        <v>1</v>
      </c>
      <c r="F2384" s="239" t="n">
        <f aca="false">E2384*SUM(P2384:Q2384)</f>
        <v>5000</v>
      </c>
      <c r="G2384" s="214" t="n">
        <v>1290801</v>
      </c>
      <c r="H2384" s="215" t="n">
        <v>37035.3790972222</v>
      </c>
      <c r="I2384" s="0" t="s">
        <v>2285</v>
      </c>
      <c r="M2384" s="0" t="s">
        <v>858</v>
      </c>
      <c r="N2384" s="0" t="s">
        <v>1305</v>
      </c>
      <c r="O2384" s="0" t="s">
        <v>1306</v>
      </c>
      <c r="P2384" s="216" t="n">
        <v>5000</v>
      </c>
      <c r="S2384" s="0" t="s">
        <v>1026</v>
      </c>
      <c r="T2384" s="0" t="s">
        <v>784</v>
      </c>
      <c r="U2384" s="218" t="n">
        <v>4.1951</v>
      </c>
      <c r="V2384" s="0" t="s">
        <v>2593</v>
      </c>
      <c r="W2384" s="0" t="s">
        <v>1308</v>
      </c>
      <c r="X2384" s="0" t="s">
        <v>1309</v>
      </c>
      <c r="Y2384" s="0" t="s">
        <v>1310</v>
      </c>
      <c r="Z2384" s="0" t="s">
        <v>571</v>
      </c>
      <c r="AA2384" s="0" t="n">
        <v>808145</v>
      </c>
      <c r="AB2384" s="215" t="n">
        <v>37036.875</v>
      </c>
      <c r="AC2384" s="215" t="n">
        <v>37036.875</v>
      </c>
    </row>
    <row r="2385" customFormat="false" ht="12.75" hidden="false" customHeight="false" outlineLevel="0" collapsed="false">
      <c r="A2385" s="208" t="str">
        <f aca="false">B2385&amp;" "&amp;C2385&amp;" "&amp;D2385</f>
        <v>US Natural Gas Physical</v>
      </c>
      <c r="B2385" s="208" t="str">
        <f aca="false">IF((LEFT(N2385,2)="US"),"US","")</f>
        <v>US</v>
      </c>
      <c r="C2385" s="208" t="str">
        <f aca="false">M2385</f>
        <v>Natural Gas</v>
      </c>
      <c r="D2385" s="208" t="str">
        <f aca="false">IF(ISNUMBER(FIND("Phy",N2385))=TRUE(),"Physical","Financial")</f>
        <v>Physical</v>
      </c>
      <c r="E2385" s="208" t="n">
        <f aca="false">IF(VLOOKUP(S2385,'DD-Lookup'!$J$6:$L$50,3,FALSE())="Monthly",(YEAR(AC2385)-YEAR(AB2385))*12+MONTH(AC2385)-MONTH(AB2385)+1,(AC2385-AB2385+1))</f>
        <v>1</v>
      </c>
      <c r="F2385" s="239" t="n">
        <f aca="false">E2385*SUM(P2385:Q2385)</f>
        <v>5000</v>
      </c>
      <c r="G2385" s="214" t="n">
        <v>1290802</v>
      </c>
      <c r="H2385" s="215" t="n">
        <v>37035.3791319444</v>
      </c>
      <c r="I2385" s="0" t="s">
        <v>1428</v>
      </c>
      <c r="M2385" s="0" t="s">
        <v>858</v>
      </c>
      <c r="N2385" s="0" t="s">
        <v>1305</v>
      </c>
      <c r="O2385" s="0" t="s">
        <v>1372</v>
      </c>
      <c r="P2385" s="216" t="n">
        <v>5000</v>
      </c>
      <c r="S2385" s="0" t="s">
        <v>1026</v>
      </c>
      <c r="T2385" s="0" t="s">
        <v>784</v>
      </c>
      <c r="U2385" s="218" t="n">
        <v>4.03</v>
      </c>
      <c r="V2385" s="0" t="s">
        <v>1429</v>
      </c>
      <c r="W2385" s="0" t="s">
        <v>1361</v>
      </c>
      <c r="X2385" s="0" t="s">
        <v>1362</v>
      </c>
      <c r="Y2385" s="0" t="s">
        <v>1310</v>
      </c>
      <c r="Z2385" s="0" t="s">
        <v>571</v>
      </c>
      <c r="AA2385" s="0" t="n">
        <v>808146</v>
      </c>
      <c r="AB2385" s="215" t="n">
        <v>37036.875</v>
      </c>
      <c r="AC2385" s="215" t="n">
        <v>37036.875</v>
      </c>
    </row>
    <row r="2386" customFormat="false" ht="12.75" hidden="false" customHeight="false" outlineLevel="0" collapsed="false">
      <c r="A2386" s="208" t="str">
        <f aca="false">B2386&amp;" "&amp;C2386&amp;" "&amp;D2386</f>
        <v>US Natural Gas Physical</v>
      </c>
      <c r="B2386" s="208" t="str">
        <f aca="false">IF((LEFT(N2386,2)="US"),"US","")</f>
        <v>US</v>
      </c>
      <c r="C2386" s="208" t="str">
        <f aca="false">M2386</f>
        <v>Natural Gas</v>
      </c>
      <c r="D2386" s="208" t="str">
        <f aca="false">IF(ISNUMBER(FIND("Phy",N2386))=TRUE(),"Physical","Financial")</f>
        <v>Physical</v>
      </c>
      <c r="E2386" s="208" t="n">
        <f aca="false">IF(VLOOKUP(S2386,'DD-Lookup'!$J$6:$L$50,3,FALSE())="Monthly",(YEAR(AC2386)-YEAR(AB2386))*12+MONTH(AC2386)-MONTH(AB2386)+1,(AC2386-AB2386+1))</f>
        <v>1</v>
      </c>
      <c r="F2386" s="239" t="n">
        <f aca="false">E2386*SUM(P2386:Q2386)</f>
        <v>10000</v>
      </c>
      <c r="G2386" s="214" t="n">
        <v>1290803</v>
      </c>
      <c r="H2386" s="215" t="n">
        <v>37035.3791666667</v>
      </c>
      <c r="I2386" s="0" t="s">
        <v>1225</v>
      </c>
      <c r="M2386" s="0" t="s">
        <v>858</v>
      </c>
      <c r="N2386" s="0" t="s">
        <v>1305</v>
      </c>
      <c r="O2386" s="0" t="s">
        <v>1566</v>
      </c>
      <c r="P2386" s="216" t="n">
        <v>10000</v>
      </c>
      <c r="S2386" s="0" t="s">
        <v>1026</v>
      </c>
      <c r="T2386" s="0" t="s">
        <v>784</v>
      </c>
      <c r="U2386" s="218" t="n">
        <v>12.55</v>
      </c>
      <c r="V2386" s="0" t="s">
        <v>1835</v>
      </c>
      <c r="W2386" s="0" t="s">
        <v>1559</v>
      </c>
      <c r="X2386" s="0" t="s">
        <v>1535</v>
      </c>
      <c r="Y2386" s="0" t="s">
        <v>1310</v>
      </c>
      <c r="Z2386" s="0" t="s">
        <v>571</v>
      </c>
      <c r="AA2386" s="0" t="n">
        <v>808147</v>
      </c>
      <c r="AB2386" s="215" t="n">
        <v>37036.875</v>
      </c>
      <c r="AC2386" s="215" t="n">
        <v>37036.875</v>
      </c>
    </row>
    <row r="2387" customFormat="false" ht="12.75" hidden="false" customHeight="false" outlineLevel="0" collapsed="false">
      <c r="A2387" s="208" t="str">
        <f aca="false">B2387&amp;" "&amp;C2387&amp;" "&amp;D2387</f>
        <v>US Natural Gas Physical</v>
      </c>
      <c r="B2387" s="208" t="str">
        <f aca="false">IF((LEFT(N2387,2)="US"),"US","")</f>
        <v>US</v>
      </c>
      <c r="C2387" s="208" t="str">
        <f aca="false">M2387</f>
        <v>Natural Gas</v>
      </c>
      <c r="D2387" s="208" t="str">
        <f aca="false">IF(ISNUMBER(FIND("Phy",N2387))=TRUE(),"Physical","Financial")</f>
        <v>Physical</v>
      </c>
      <c r="E2387" s="208" t="n">
        <f aca="false">IF(VLOOKUP(S2387,'DD-Lookup'!$J$6:$L$50,3,FALSE())="Monthly",(YEAR(AC2387)-YEAR(AB2387))*12+MONTH(AC2387)-MONTH(AB2387)+1,(AC2387-AB2387+1))</f>
        <v>1</v>
      </c>
      <c r="F2387" s="239" t="n">
        <f aca="false">E2387*SUM(P2387:Q2387)</f>
        <v>10000</v>
      </c>
      <c r="G2387" s="214" t="n">
        <v>1290804</v>
      </c>
      <c r="H2387" s="215" t="n">
        <v>37035.3792013889</v>
      </c>
      <c r="I2387" s="0" t="s">
        <v>1710</v>
      </c>
      <c r="M2387" s="0" t="s">
        <v>858</v>
      </c>
      <c r="N2387" s="0" t="s">
        <v>1305</v>
      </c>
      <c r="O2387" s="0" t="s">
        <v>1306</v>
      </c>
      <c r="P2387" s="216" t="n">
        <v>10000</v>
      </c>
      <c r="S2387" s="0" t="s">
        <v>1026</v>
      </c>
      <c r="T2387" s="0" t="s">
        <v>784</v>
      </c>
      <c r="U2387" s="218" t="n">
        <v>4.1938</v>
      </c>
      <c r="V2387" s="0" t="s">
        <v>2450</v>
      </c>
      <c r="W2387" s="0" t="s">
        <v>1308</v>
      </c>
      <c r="X2387" s="0" t="s">
        <v>1309</v>
      </c>
      <c r="Y2387" s="0" t="s">
        <v>1310</v>
      </c>
      <c r="Z2387" s="0" t="s">
        <v>571</v>
      </c>
      <c r="AA2387" s="0" t="n">
        <v>808148</v>
      </c>
      <c r="AB2387" s="215" t="n">
        <v>37036.875</v>
      </c>
      <c r="AC2387" s="215" t="n">
        <v>37036.875</v>
      </c>
    </row>
    <row r="2388" customFormat="false" ht="12.75" hidden="false" customHeight="false" outlineLevel="0" collapsed="false">
      <c r="A2388" s="208" t="str">
        <f aca="false">B2388&amp;" "&amp;C2388&amp;" "&amp;D2388</f>
        <v>US Natural Gas Financial</v>
      </c>
      <c r="B2388" s="208" t="str">
        <f aca="false">IF((LEFT(N2388,2)="US"),"US","")</f>
        <v>US</v>
      </c>
      <c r="C2388" s="208" t="str">
        <f aca="false">M2388</f>
        <v>Natural Gas</v>
      </c>
      <c r="D2388" s="208" t="str">
        <f aca="false">IF(ISNUMBER(FIND("Phy",N2388))=TRUE(),"Physical","Financial")</f>
        <v>Financial</v>
      </c>
      <c r="E2388" s="208" t="n">
        <f aca="false">IF(VLOOKUP(S2388,'DD-Lookup'!$J$6:$L$50,3,FALSE())="Monthly",(YEAR(AC2388)-YEAR(AB2388))*12+MONTH(AC2388)-MONTH(AB2388)+1,(AC2388-AB2388+1))</f>
        <v>153</v>
      </c>
      <c r="F2388" s="239" t="n">
        <f aca="false">E2388*SUM(P2388:Q2388)</f>
        <v>765000</v>
      </c>
      <c r="G2388" s="214" t="n">
        <v>1290805</v>
      </c>
      <c r="H2388" s="215" t="n">
        <v>37035.3792476852</v>
      </c>
      <c r="I2388" s="0" t="s">
        <v>1112</v>
      </c>
      <c r="M2388" s="0" t="s">
        <v>858</v>
      </c>
      <c r="N2388" s="0" t="s">
        <v>1024</v>
      </c>
      <c r="O2388" s="0" t="s">
        <v>1303</v>
      </c>
      <c r="P2388" s="216" t="n">
        <v>5000</v>
      </c>
      <c r="S2388" s="0" t="s">
        <v>1026</v>
      </c>
      <c r="T2388" s="0" t="s">
        <v>784</v>
      </c>
      <c r="U2388" s="218" t="n">
        <v>4.285</v>
      </c>
      <c r="V2388" s="0" t="s">
        <v>1910</v>
      </c>
      <c r="W2388" s="0" t="s">
        <v>1028</v>
      </c>
      <c r="X2388" s="0" t="s">
        <v>1029</v>
      </c>
      <c r="Y2388" s="0" t="s">
        <v>838</v>
      </c>
      <c r="Z2388" s="0" t="s">
        <v>571</v>
      </c>
      <c r="AA2388" s="0" t="s">
        <v>2594</v>
      </c>
      <c r="AB2388" s="215" t="n">
        <v>37043</v>
      </c>
      <c r="AC2388" s="215" t="n">
        <v>37195</v>
      </c>
    </row>
    <row r="2389" customFormat="false" ht="12.75" hidden="false" customHeight="false" outlineLevel="0" collapsed="false">
      <c r="A2389" s="208" t="str">
        <f aca="false">B2389&amp;" "&amp;C2389&amp;" "&amp;D2389</f>
        <v>US Natural Gas Physical</v>
      </c>
      <c r="B2389" s="208" t="str">
        <f aca="false">IF((LEFT(N2389,2)="US"),"US","")</f>
        <v>US</v>
      </c>
      <c r="C2389" s="208" t="str">
        <f aca="false">M2389</f>
        <v>Natural Gas</v>
      </c>
      <c r="D2389" s="208" t="str">
        <f aca="false">IF(ISNUMBER(FIND("Phy",N2389))=TRUE(),"Physical","Financial")</f>
        <v>Physical</v>
      </c>
      <c r="E2389" s="208" t="n">
        <f aca="false">IF(VLOOKUP(S2389,'DD-Lookup'!$J$6:$L$50,3,FALSE())="Monthly",(YEAR(AC2389)-YEAR(AB2389))*12+MONTH(AC2389)-MONTH(AB2389)+1,(AC2389-AB2389+1))</f>
        <v>1</v>
      </c>
      <c r="F2389" s="239" t="n">
        <f aca="false">E2389*SUM(P2389:Q2389)</f>
        <v>4900</v>
      </c>
      <c r="G2389" s="214" t="n">
        <v>1290806</v>
      </c>
      <c r="H2389" s="215" t="n">
        <v>37035.3792592593</v>
      </c>
      <c r="I2389" s="0" t="s">
        <v>1317</v>
      </c>
      <c r="M2389" s="0" t="s">
        <v>858</v>
      </c>
      <c r="N2389" s="0" t="s">
        <v>1305</v>
      </c>
      <c r="O2389" s="0" t="s">
        <v>1397</v>
      </c>
      <c r="P2389" s="216" t="n">
        <v>4900</v>
      </c>
      <c r="S2389" s="0" t="s">
        <v>1026</v>
      </c>
      <c r="T2389" s="0" t="s">
        <v>784</v>
      </c>
      <c r="U2389" s="218" t="n">
        <v>4.0075</v>
      </c>
      <c r="V2389" s="0" t="s">
        <v>1318</v>
      </c>
      <c r="W2389" s="0" t="s">
        <v>1361</v>
      </c>
      <c r="X2389" s="0" t="s">
        <v>1362</v>
      </c>
      <c r="Y2389" s="0" t="s">
        <v>1310</v>
      </c>
      <c r="Z2389" s="0" t="s">
        <v>571</v>
      </c>
      <c r="AA2389" s="0" t="n">
        <v>808149</v>
      </c>
      <c r="AB2389" s="215" t="n">
        <v>37036.875</v>
      </c>
      <c r="AC2389" s="215" t="n">
        <v>37036.875</v>
      </c>
    </row>
    <row r="2390" customFormat="false" ht="12.75" hidden="false" customHeight="false" outlineLevel="0" collapsed="false">
      <c r="A2390" s="208" t="str">
        <f aca="false">B2390&amp;" "&amp;C2390&amp;" "&amp;D2390</f>
        <v>US Crude Financial</v>
      </c>
      <c r="B2390" s="208" t="str">
        <f aca="false">IF((LEFT(N2390,2)="US"),"US","")</f>
        <v>US</v>
      </c>
      <c r="C2390" s="208" t="str">
        <f aca="false">M2390</f>
        <v>Crude</v>
      </c>
      <c r="D2390" s="208" t="str">
        <f aca="false">IF(ISNUMBER(FIND("Phy",N2390))=TRUE(),"Physical","Financial")</f>
        <v>Financial</v>
      </c>
      <c r="E2390" s="208" t="n">
        <f aca="false">IF(VLOOKUP(S2390,'DD-Lookup'!$J$6:$L$50,3,FALSE())="Monthly",(YEAR(AC2390)-YEAR(AB2390))*12+MONTH(AC2390)-MONTH(AB2390)+1,(AC2390-AB2390+1))</f>
        <v>1</v>
      </c>
      <c r="F2390" s="239" t="n">
        <f aca="false">E2390*SUM(P2390:Q2390)</f>
        <v>50000</v>
      </c>
      <c r="G2390" s="214" t="n">
        <v>1290807</v>
      </c>
      <c r="H2390" s="215" t="n">
        <v>37035.3792708333</v>
      </c>
      <c r="I2390" s="0" t="s">
        <v>1376</v>
      </c>
      <c r="M2390" s="0" t="s">
        <v>97</v>
      </c>
      <c r="N2390" s="0" t="s">
        <v>841</v>
      </c>
      <c r="O2390" s="0" t="s">
        <v>842</v>
      </c>
      <c r="P2390" s="216" t="n">
        <v>50000</v>
      </c>
      <c r="S2390" s="0" t="s">
        <v>843</v>
      </c>
      <c r="T2390" s="0" t="s">
        <v>784</v>
      </c>
      <c r="U2390" s="218" t="n">
        <v>29.5</v>
      </c>
      <c r="V2390" s="0" t="s">
        <v>1377</v>
      </c>
      <c r="W2390" s="0" t="s">
        <v>845</v>
      </c>
      <c r="X2390" s="0" t="s">
        <v>846</v>
      </c>
      <c r="Y2390" s="0" t="s">
        <v>847</v>
      </c>
      <c r="Z2390" s="0" t="s">
        <v>571</v>
      </c>
      <c r="AA2390" s="0" t="n">
        <v>106941</v>
      </c>
      <c r="AB2390" s="215" t="n">
        <v>37073</v>
      </c>
      <c r="AC2390" s="215" t="n">
        <v>37103</v>
      </c>
    </row>
    <row r="2391" customFormat="false" ht="12.75" hidden="false" customHeight="false" outlineLevel="0" collapsed="false">
      <c r="A2391" s="208" t="str">
        <f aca="false">B2391&amp;" "&amp;C2391&amp;" "&amp;D2391</f>
        <v>US Natural Gas Physical</v>
      </c>
      <c r="B2391" s="208" t="str">
        <f aca="false">IF((LEFT(N2391,2)="US"),"US","")</f>
        <v>US</v>
      </c>
      <c r="C2391" s="208" t="str">
        <f aca="false">M2391</f>
        <v>Natural Gas</v>
      </c>
      <c r="D2391" s="208" t="str">
        <f aca="false">IF(ISNUMBER(FIND("Phy",N2391))=TRUE(),"Physical","Financial")</f>
        <v>Physical</v>
      </c>
      <c r="E2391" s="208" t="n">
        <f aca="false">IF(VLOOKUP(S2391,'DD-Lookup'!$J$6:$L$50,3,FALSE())="Monthly",(YEAR(AC2391)-YEAR(AB2391))*12+MONTH(AC2391)-MONTH(AB2391)+1,(AC2391-AB2391+1))</f>
        <v>1</v>
      </c>
      <c r="F2391" s="239" t="n">
        <f aca="false">E2391*SUM(P2391:Q2391)</f>
        <v>5000</v>
      </c>
      <c r="G2391" s="214" t="n">
        <v>1290808</v>
      </c>
      <c r="H2391" s="215" t="n">
        <v>37035.3792824074</v>
      </c>
      <c r="I2391" s="0" t="s">
        <v>1073</v>
      </c>
      <c r="M2391" s="0" t="s">
        <v>858</v>
      </c>
      <c r="N2391" s="0" t="s">
        <v>1305</v>
      </c>
      <c r="O2391" s="0" t="s">
        <v>1372</v>
      </c>
      <c r="P2391" s="216" t="n">
        <v>5000</v>
      </c>
      <c r="S2391" s="0" t="s">
        <v>1026</v>
      </c>
      <c r="T2391" s="0" t="s">
        <v>784</v>
      </c>
      <c r="U2391" s="218" t="n">
        <v>4.0275</v>
      </c>
      <c r="V2391" s="0" t="s">
        <v>2595</v>
      </c>
      <c r="W2391" s="0" t="s">
        <v>1361</v>
      </c>
      <c r="X2391" s="0" t="s">
        <v>1362</v>
      </c>
      <c r="Y2391" s="0" t="s">
        <v>1310</v>
      </c>
      <c r="Z2391" s="0" t="s">
        <v>571</v>
      </c>
      <c r="AA2391" s="0" t="n">
        <v>808150</v>
      </c>
      <c r="AB2391" s="215" t="n">
        <v>37036.875</v>
      </c>
      <c r="AC2391" s="215" t="n">
        <v>37036.875</v>
      </c>
    </row>
    <row r="2392" customFormat="false" ht="12.75" hidden="false" customHeight="false" outlineLevel="0" collapsed="false">
      <c r="A2392" s="208" t="str">
        <f aca="false">B2392&amp;" "&amp;C2392&amp;" "&amp;D2392</f>
        <v>US Natural Gas Physical</v>
      </c>
      <c r="B2392" s="208" t="str">
        <f aca="false">IF((LEFT(N2392,2)="US"),"US","")</f>
        <v>US</v>
      </c>
      <c r="C2392" s="208" t="str">
        <f aca="false">M2392</f>
        <v>Natural Gas</v>
      </c>
      <c r="D2392" s="208" t="str">
        <f aca="false">IF(ISNUMBER(FIND("Phy",N2392))=TRUE(),"Physical","Financial")</f>
        <v>Physical</v>
      </c>
      <c r="E2392" s="208" t="n">
        <f aca="false">IF(VLOOKUP(S2392,'DD-Lookup'!$J$6:$L$50,3,FALSE())="Monthly",(YEAR(AC2392)-YEAR(AB2392))*12+MONTH(AC2392)-MONTH(AB2392)+1,(AC2392-AB2392+1))</f>
        <v>1</v>
      </c>
      <c r="F2392" s="239" t="n">
        <f aca="false">E2392*SUM(P2392:Q2392)</f>
        <v>5000</v>
      </c>
      <c r="G2392" s="214" t="n">
        <v>1290809</v>
      </c>
      <c r="H2392" s="215" t="n">
        <v>37035.3792824074</v>
      </c>
      <c r="I2392" s="0" t="s">
        <v>2120</v>
      </c>
      <c r="M2392" s="0" t="s">
        <v>858</v>
      </c>
      <c r="N2392" s="0" t="s">
        <v>1305</v>
      </c>
      <c r="O2392" s="0" t="s">
        <v>1319</v>
      </c>
      <c r="P2392" s="216" t="n">
        <v>5000</v>
      </c>
      <c r="S2392" s="0" t="s">
        <v>1026</v>
      </c>
      <c r="T2392" s="0" t="s">
        <v>784</v>
      </c>
      <c r="U2392" s="218" t="n">
        <v>4.0125</v>
      </c>
      <c r="V2392" s="0" t="s">
        <v>2121</v>
      </c>
      <c r="W2392" s="0" t="s">
        <v>1314</v>
      </c>
      <c r="X2392" s="0" t="s">
        <v>1315</v>
      </c>
      <c r="Y2392" s="0" t="s">
        <v>1310</v>
      </c>
      <c r="Z2392" s="0" t="s">
        <v>571</v>
      </c>
      <c r="AA2392" s="0" t="n">
        <v>808151</v>
      </c>
      <c r="AB2392" s="215" t="n">
        <v>37036.875</v>
      </c>
      <c r="AC2392" s="215" t="n">
        <v>37036.875</v>
      </c>
    </row>
    <row r="2393" customFormat="false" ht="12.75" hidden="false" customHeight="false" outlineLevel="0" collapsed="false">
      <c r="A2393" s="208" t="str">
        <f aca="false">B2393&amp;" "&amp;C2393&amp;" "&amp;D2393</f>
        <v>US Natural Gas Financial</v>
      </c>
      <c r="B2393" s="208" t="str">
        <f aca="false">IF((LEFT(N2393,2)="US"),"US","")</f>
        <v>US</v>
      </c>
      <c r="C2393" s="208" t="str">
        <f aca="false">M2393</f>
        <v>Natural Gas</v>
      </c>
      <c r="D2393" s="208" t="str">
        <f aca="false">IF(ISNUMBER(FIND("Phy",N2393))=TRUE(),"Physical","Financial")</f>
        <v>Financial</v>
      </c>
      <c r="E2393" s="208" t="n">
        <f aca="false">IF(VLOOKUP(S2393,'DD-Lookup'!$J$6:$L$50,3,FALSE())="Monthly",(YEAR(AC2393)-YEAR(AB2393))*12+MONTH(AC2393)-MONTH(AB2393)+1,(AC2393-AB2393+1))</f>
        <v>30</v>
      </c>
      <c r="F2393" s="239" t="n">
        <f aca="false">E2393*SUM(P2393:Q2393)</f>
        <v>300000</v>
      </c>
      <c r="G2393" s="214" t="n">
        <v>1290810</v>
      </c>
      <c r="H2393" s="215" t="n">
        <v>37035.3793171296</v>
      </c>
      <c r="I2393" s="0" t="s">
        <v>1112</v>
      </c>
      <c r="M2393" s="0" t="s">
        <v>858</v>
      </c>
      <c r="N2393" s="0" t="s">
        <v>1024</v>
      </c>
      <c r="O2393" s="0" t="s">
        <v>1025</v>
      </c>
      <c r="Q2393" s="216" t="n">
        <v>10000</v>
      </c>
      <c r="S2393" s="0" t="s">
        <v>1026</v>
      </c>
      <c r="T2393" s="0" t="s">
        <v>784</v>
      </c>
      <c r="U2393" s="218" t="n">
        <v>4.16</v>
      </c>
      <c r="V2393" s="0" t="s">
        <v>2596</v>
      </c>
      <c r="W2393" s="0" t="s">
        <v>1028</v>
      </c>
      <c r="X2393" s="0" t="s">
        <v>1029</v>
      </c>
      <c r="Y2393" s="0" t="s">
        <v>838</v>
      </c>
      <c r="Z2393" s="0" t="s">
        <v>571</v>
      </c>
      <c r="AA2393" s="0" t="s">
        <v>2597</v>
      </c>
      <c r="AB2393" s="215" t="n">
        <v>37043.875</v>
      </c>
      <c r="AC2393" s="215" t="n">
        <v>37072.875</v>
      </c>
    </row>
    <row r="2394" customFormat="false" ht="12.75" hidden="false" customHeight="false" outlineLevel="0" collapsed="false">
      <c r="A2394" s="208" t="str">
        <f aca="false">B2394&amp;" "&amp;C2394&amp;" "&amp;D2394</f>
        <v>US Natural Gas Physical</v>
      </c>
      <c r="B2394" s="208" t="str">
        <f aca="false">IF((LEFT(N2394,2)="US"),"US","")</f>
        <v>US</v>
      </c>
      <c r="C2394" s="208" t="str">
        <f aca="false">M2394</f>
        <v>Natural Gas</v>
      </c>
      <c r="D2394" s="208" t="str">
        <f aca="false">IF(ISNUMBER(FIND("Phy",N2394))=TRUE(),"Physical","Financial")</f>
        <v>Physical</v>
      </c>
      <c r="E2394" s="208" t="n">
        <f aca="false">IF(VLOOKUP(S2394,'DD-Lookup'!$J$6:$L$50,3,FALSE())="Monthly",(YEAR(AC2394)-YEAR(AB2394))*12+MONTH(AC2394)-MONTH(AB2394)+1,(AC2394-AB2394+1))</f>
        <v>1</v>
      </c>
      <c r="F2394" s="239" t="n">
        <f aca="false">E2394*SUM(P2394:Q2394)</f>
        <v>5000</v>
      </c>
      <c r="G2394" s="214" t="n">
        <v>1290812</v>
      </c>
      <c r="H2394" s="215" t="n">
        <v>37035.3793171296</v>
      </c>
      <c r="I2394" s="0" t="s">
        <v>1317</v>
      </c>
      <c r="M2394" s="0" t="s">
        <v>858</v>
      </c>
      <c r="N2394" s="0" t="s">
        <v>1305</v>
      </c>
      <c r="O2394" s="0" t="s">
        <v>1378</v>
      </c>
      <c r="P2394" s="216" t="n">
        <v>5000</v>
      </c>
      <c r="S2394" s="0" t="s">
        <v>1026</v>
      </c>
      <c r="T2394" s="0" t="s">
        <v>784</v>
      </c>
      <c r="U2394" s="218" t="n">
        <v>4.0325</v>
      </c>
      <c r="V2394" s="0" t="s">
        <v>1370</v>
      </c>
      <c r="W2394" s="0" t="s">
        <v>1361</v>
      </c>
      <c r="X2394" s="0" t="s">
        <v>1362</v>
      </c>
      <c r="Y2394" s="0" t="s">
        <v>1310</v>
      </c>
      <c r="Z2394" s="0" t="s">
        <v>571</v>
      </c>
      <c r="AA2394" s="0" t="n">
        <v>808152</v>
      </c>
      <c r="AB2394" s="215" t="n">
        <v>37036.875</v>
      </c>
      <c r="AC2394" s="215" t="n">
        <v>37036.875</v>
      </c>
    </row>
    <row r="2395" customFormat="false" ht="12.75" hidden="false" customHeight="false" outlineLevel="0" collapsed="false">
      <c r="A2395" s="208" t="str">
        <f aca="false">B2395&amp;" "&amp;C2395&amp;" "&amp;D2395</f>
        <v> Natural Gas Physical</v>
      </c>
      <c r="B2395" s="208" t="str">
        <f aca="false">IF((LEFT(N2395,2)="US"),"US","")</f>
        <v/>
      </c>
      <c r="C2395" s="208" t="str">
        <f aca="false">M2395</f>
        <v>Natural Gas</v>
      </c>
      <c r="D2395" s="208" t="str">
        <f aca="false">IF(ISNUMBER(FIND("Phy",N2395))=TRUE(),"Physical","Financial")</f>
        <v>Physical</v>
      </c>
      <c r="E2395" s="208" t="n">
        <f aca="false">IF(VLOOKUP(S2395,'DD-Lookup'!$J$6:$L$50,3,FALSE())="Monthly",(YEAR(AC2395)-YEAR(AB2395))*12+MONTH(AC2395)-MONTH(AB2395)+1,(AC2395-AB2395+1))</f>
        <v>1</v>
      </c>
      <c r="F2395" s="239" t="n">
        <f aca="false">E2395*SUM(P2395:Q2395)</f>
        <v>5000</v>
      </c>
      <c r="G2395" s="214" t="n">
        <v>1290811</v>
      </c>
      <c r="H2395" s="215" t="n">
        <v>37035.3793171296</v>
      </c>
      <c r="I2395" s="0" t="s">
        <v>1112</v>
      </c>
      <c r="M2395" s="0" t="s">
        <v>858</v>
      </c>
      <c r="N2395" s="0" t="s">
        <v>1334</v>
      </c>
      <c r="O2395" s="0" t="s">
        <v>2591</v>
      </c>
      <c r="Q2395" s="216" t="n">
        <v>5000</v>
      </c>
      <c r="S2395" s="0" t="s">
        <v>1026</v>
      </c>
      <c r="T2395" s="0" t="s">
        <v>784</v>
      </c>
      <c r="U2395" s="218" t="n">
        <v>4.36</v>
      </c>
      <c r="V2395" s="0" t="s">
        <v>2598</v>
      </c>
      <c r="W2395" s="0" t="s">
        <v>1337</v>
      </c>
      <c r="X2395" s="0" t="s">
        <v>1338</v>
      </c>
      <c r="Y2395" s="0" t="s">
        <v>1310</v>
      </c>
      <c r="Z2395" s="0" t="s">
        <v>571</v>
      </c>
      <c r="AA2395" s="0" t="n">
        <v>808154</v>
      </c>
      <c r="AB2395" s="215" t="n">
        <v>37036.875</v>
      </c>
      <c r="AC2395" s="215" t="n">
        <v>37036.875</v>
      </c>
    </row>
    <row r="2396" customFormat="false" ht="12.75" hidden="false" customHeight="false" outlineLevel="0" collapsed="false">
      <c r="A2396" s="208" t="str">
        <f aca="false">B2396&amp;" "&amp;C2396&amp;" "&amp;D2396</f>
        <v>US Natural Gas Financial</v>
      </c>
      <c r="B2396" s="208" t="str">
        <f aca="false">IF((LEFT(N2396,2)="US"),"US","")</f>
        <v>US</v>
      </c>
      <c r="C2396" s="208" t="str">
        <f aca="false">M2396</f>
        <v>Natural Gas</v>
      </c>
      <c r="D2396" s="208" t="str">
        <f aca="false">IF(ISNUMBER(FIND("Phy",N2396))=TRUE(),"Physical","Financial")</f>
        <v>Financial</v>
      </c>
      <c r="E2396" s="208" t="n">
        <f aca="false">IF(VLOOKUP(S2396,'DD-Lookup'!$J$6:$L$50,3,FALSE())="Monthly",(YEAR(AC2396)-YEAR(AB2396))*12+MONTH(AC2396)-MONTH(AB2396)+1,(AC2396-AB2396+1))</f>
        <v>30</v>
      </c>
      <c r="F2396" s="239" t="n">
        <f aca="false">E2396*SUM(P2396:Q2396)</f>
        <v>45000</v>
      </c>
      <c r="G2396" s="214" t="n">
        <v>1290814</v>
      </c>
      <c r="H2396" s="215" t="n">
        <v>37035.3793402778</v>
      </c>
      <c r="I2396" s="0" t="s">
        <v>840</v>
      </c>
      <c r="M2396" s="0" t="s">
        <v>858</v>
      </c>
      <c r="N2396" s="0" t="s">
        <v>1482</v>
      </c>
      <c r="O2396" s="0" t="s">
        <v>1712</v>
      </c>
      <c r="Q2396" s="216" t="n">
        <v>1500</v>
      </c>
      <c r="S2396" s="0" t="s">
        <v>1026</v>
      </c>
      <c r="T2396" s="0" t="s">
        <v>784</v>
      </c>
      <c r="U2396" s="218" t="n">
        <v>8.36</v>
      </c>
      <c r="V2396" s="0" t="s">
        <v>2100</v>
      </c>
      <c r="W2396" s="0" t="s">
        <v>1714</v>
      </c>
      <c r="X2396" s="0" t="s">
        <v>1715</v>
      </c>
      <c r="Y2396" s="0" t="s">
        <v>838</v>
      </c>
      <c r="Z2396" s="0" t="s">
        <v>571</v>
      </c>
      <c r="AA2396" s="0" t="s">
        <v>2599</v>
      </c>
      <c r="AB2396" s="215" t="n">
        <v>37043.875</v>
      </c>
      <c r="AC2396" s="215" t="n">
        <v>37072.875</v>
      </c>
    </row>
    <row r="2397" customFormat="false" ht="12.75" hidden="false" customHeight="false" outlineLevel="0" collapsed="false">
      <c r="A2397" s="208" t="str">
        <f aca="false">B2397&amp;" "&amp;C2397&amp;" "&amp;D2397</f>
        <v>US Natural Gas Physical</v>
      </c>
      <c r="B2397" s="208" t="str">
        <f aca="false">IF((LEFT(N2397,2)="US"),"US","")</f>
        <v>US</v>
      </c>
      <c r="C2397" s="208" t="str">
        <f aca="false">M2397</f>
        <v>Natural Gas</v>
      </c>
      <c r="D2397" s="208" t="str">
        <f aca="false">IF(ISNUMBER(FIND("Phy",N2397))=TRUE(),"Physical","Financial")</f>
        <v>Physical</v>
      </c>
      <c r="E2397" s="208" t="n">
        <f aca="false">IF(VLOOKUP(S2397,'DD-Lookup'!$J$6:$L$50,3,FALSE())="Monthly",(YEAR(AC2397)-YEAR(AB2397))*12+MONTH(AC2397)-MONTH(AB2397)+1,(AC2397-AB2397+1))</f>
        <v>1</v>
      </c>
      <c r="F2397" s="239" t="n">
        <f aca="false">E2397*SUM(P2397:Q2397)</f>
        <v>5000</v>
      </c>
      <c r="G2397" s="214" t="n">
        <v>1290813</v>
      </c>
      <c r="H2397" s="215" t="n">
        <v>37035.3793402778</v>
      </c>
      <c r="I2397" s="0" t="s">
        <v>1461</v>
      </c>
      <c r="M2397" s="0" t="s">
        <v>858</v>
      </c>
      <c r="N2397" s="0" t="s">
        <v>1305</v>
      </c>
      <c r="O2397" s="0" t="s">
        <v>1438</v>
      </c>
      <c r="Q2397" s="216" t="n">
        <v>5000</v>
      </c>
      <c r="S2397" s="0" t="s">
        <v>1026</v>
      </c>
      <c r="T2397" s="0" t="s">
        <v>784</v>
      </c>
      <c r="U2397" s="218" t="n">
        <v>4.345</v>
      </c>
      <c r="V2397" s="0" t="s">
        <v>2483</v>
      </c>
      <c r="W2397" s="0" t="s">
        <v>1439</v>
      </c>
      <c r="X2397" s="0" t="s">
        <v>1440</v>
      </c>
      <c r="Y2397" s="0" t="s">
        <v>1310</v>
      </c>
      <c r="Z2397" s="0" t="s">
        <v>571</v>
      </c>
      <c r="AA2397" s="0" t="n">
        <v>808153</v>
      </c>
      <c r="AB2397" s="215" t="n">
        <v>37036.875</v>
      </c>
      <c r="AC2397" s="215" t="n">
        <v>37036.875</v>
      </c>
    </row>
    <row r="2398" customFormat="false" ht="12.75" hidden="false" customHeight="false" outlineLevel="0" collapsed="false">
      <c r="A2398" s="208" t="str">
        <f aca="false">B2398&amp;" "&amp;C2398&amp;" "&amp;D2398</f>
        <v>US Natural Gas Financial</v>
      </c>
      <c r="B2398" s="208" t="str">
        <f aca="false">IF((LEFT(N2398,2)="US"),"US","")</f>
        <v>US</v>
      </c>
      <c r="C2398" s="208" t="str">
        <f aca="false">M2398</f>
        <v>Natural Gas</v>
      </c>
      <c r="D2398" s="208" t="str">
        <f aca="false">IF(ISNUMBER(FIND("Phy",N2398))=TRUE(),"Physical","Financial")</f>
        <v>Financial</v>
      </c>
      <c r="E2398" s="208" t="n">
        <f aca="false">IF(VLOOKUP(S2398,'DD-Lookup'!$J$6:$L$50,3,FALSE())="Monthly",(YEAR(AC2398)-YEAR(AB2398))*12+MONTH(AC2398)-MONTH(AB2398)+1,(AC2398-AB2398+1))</f>
        <v>30</v>
      </c>
      <c r="F2398" s="239" t="n">
        <f aca="false">E2398*SUM(P2398:Q2398)</f>
        <v>300000</v>
      </c>
      <c r="G2398" s="214" t="n">
        <v>1290815</v>
      </c>
      <c r="H2398" s="215" t="n">
        <v>37035.3793402778</v>
      </c>
      <c r="I2398" s="0" t="s">
        <v>1066</v>
      </c>
      <c r="M2398" s="0" t="s">
        <v>858</v>
      </c>
      <c r="N2398" s="0" t="s">
        <v>1482</v>
      </c>
      <c r="O2398" s="0" t="s">
        <v>2600</v>
      </c>
      <c r="P2398" s="216" t="n">
        <v>10000</v>
      </c>
      <c r="S2398" s="0" t="s">
        <v>1026</v>
      </c>
      <c r="T2398" s="0" t="s">
        <v>784</v>
      </c>
      <c r="U2398" s="218" t="n">
        <v>0.18</v>
      </c>
      <c r="V2398" s="0" t="s">
        <v>2601</v>
      </c>
      <c r="W2398" s="0" t="s">
        <v>2101</v>
      </c>
      <c r="X2398" s="0" t="s">
        <v>2102</v>
      </c>
      <c r="Y2398" s="0" t="s">
        <v>838</v>
      </c>
      <c r="Z2398" s="0" t="s">
        <v>571</v>
      </c>
      <c r="AA2398" s="0" t="s">
        <v>2602</v>
      </c>
      <c r="AB2398" s="215" t="n">
        <v>37043.875</v>
      </c>
      <c r="AC2398" s="215" t="n">
        <v>37072.875</v>
      </c>
    </row>
    <row r="2399" customFormat="false" ht="12.75" hidden="false" customHeight="false" outlineLevel="0" collapsed="false">
      <c r="A2399" s="208" t="str">
        <f aca="false">B2399&amp;" "&amp;C2399&amp;" "&amp;D2399</f>
        <v>US Natural Gas Physical</v>
      </c>
      <c r="B2399" s="208" t="str">
        <f aca="false">IF((LEFT(N2399,2)="US"),"US","")</f>
        <v>US</v>
      </c>
      <c r="C2399" s="208" t="str">
        <f aca="false">M2399</f>
        <v>Natural Gas</v>
      </c>
      <c r="D2399" s="208" t="str">
        <f aca="false">IF(ISNUMBER(FIND("Phy",N2399))=TRUE(),"Physical","Financial")</f>
        <v>Physical</v>
      </c>
      <c r="E2399" s="208" t="n">
        <f aca="false">IF(VLOOKUP(S2399,'DD-Lookup'!$J$6:$L$50,3,FALSE())="Monthly",(YEAR(AC2399)-YEAR(AB2399))*12+MONTH(AC2399)-MONTH(AB2399)+1,(AC2399-AB2399+1))</f>
        <v>1</v>
      </c>
      <c r="F2399" s="239" t="n">
        <f aca="false">E2399*SUM(P2399:Q2399)</f>
        <v>5000</v>
      </c>
      <c r="G2399" s="214" t="n">
        <v>1290816</v>
      </c>
      <c r="H2399" s="215" t="n">
        <v>37035.3793865741</v>
      </c>
      <c r="I2399" s="0" t="s">
        <v>1155</v>
      </c>
      <c r="M2399" s="0" t="s">
        <v>858</v>
      </c>
      <c r="N2399" s="0" t="s">
        <v>1305</v>
      </c>
      <c r="O2399" s="0" t="s">
        <v>1498</v>
      </c>
      <c r="P2399" s="216" t="n">
        <v>5000</v>
      </c>
      <c r="S2399" s="0" t="s">
        <v>1026</v>
      </c>
      <c r="T2399" s="0" t="s">
        <v>784</v>
      </c>
      <c r="U2399" s="218" t="n">
        <v>4.465</v>
      </c>
      <c r="V2399" s="0" t="s">
        <v>2180</v>
      </c>
      <c r="W2399" s="0" t="s">
        <v>1388</v>
      </c>
      <c r="X2399" s="0" t="s">
        <v>1389</v>
      </c>
      <c r="Y2399" s="0" t="s">
        <v>1310</v>
      </c>
      <c r="Z2399" s="0" t="s">
        <v>571</v>
      </c>
      <c r="AA2399" s="0" t="n">
        <v>808155</v>
      </c>
      <c r="AB2399" s="215" t="n">
        <v>37036.875</v>
      </c>
      <c r="AC2399" s="215" t="n">
        <v>37036.875</v>
      </c>
    </row>
    <row r="2400" customFormat="false" ht="12.75" hidden="false" customHeight="false" outlineLevel="0" collapsed="false">
      <c r="A2400" s="208" t="str">
        <f aca="false">B2400&amp;" "&amp;C2400&amp;" "&amp;D2400</f>
        <v>US Natural Gas Physical</v>
      </c>
      <c r="B2400" s="208" t="str">
        <f aca="false">IF((LEFT(N2400,2)="US"),"US","")</f>
        <v>US</v>
      </c>
      <c r="C2400" s="208" t="str">
        <f aca="false">M2400</f>
        <v>Natural Gas</v>
      </c>
      <c r="D2400" s="208" t="str">
        <f aca="false">IF(ISNUMBER(FIND("Phy",N2400))=TRUE(),"Physical","Financial")</f>
        <v>Physical</v>
      </c>
      <c r="E2400" s="208" t="n">
        <f aca="false">IF(VLOOKUP(S2400,'DD-Lookup'!$J$6:$L$50,3,FALSE())="Monthly",(YEAR(AC2400)-YEAR(AB2400))*12+MONTH(AC2400)-MONTH(AB2400)+1,(AC2400-AB2400+1))</f>
        <v>1</v>
      </c>
      <c r="F2400" s="239" t="n">
        <f aca="false">E2400*SUM(P2400:Q2400)</f>
        <v>10000</v>
      </c>
      <c r="G2400" s="214" t="n">
        <v>1290817</v>
      </c>
      <c r="H2400" s="215" t="n">
        <v>37035.3794097222</v>
      </c>
      <c r="I2400" s="0" t="s">
        <v>1115</v>
      </c>
      <c r="M2400" s="0" t="s">
        <v>858</v>
      </c>
      <c r="N2400" s="0" t="s">
        <v>1305</v>
      </c>
      <c r="O2400" s="0" t="s">
        <v>1687</v>
      </c>
      <c r="P2400" s="216" t="n">
        <v>10000</v>
      </c>
      <c r="S2400" s="0" t="s">
        <v>1026</v>
      </c>
      <c r="T2400" s="0" t="s">
        <v>784</v>
      </c>
      <c r="U2400" s="218" t="n">
        <v>4.065</v>
      </c>
      <c r="V2400" s="0" t="s">
        <v>1789</v>
      </c>
      <c r="W2400" s="0" t="s">
        <v>1667</v>
      </c>
      <c r="X2400" s="0" t="s">
        <v>1639</v>
      </c>
      <c r="Y2400" s="0" t="s">
        <v>1310</v>
      </c>
      <c r="Z2400" s="0" t="s">
        <v>571</v>
      </c>
      <c r="AA2400" s="0" t="n">
        <v>808156</v>
      </c>
      <c r="AB2400" s="215" t="n">
        <v>37036.875</v>
      </c>
      <c r="AC2400" s="215" t="n">
        <v>37036.875</v>
      </c>
    </row>
    <row r="2401" customFormat="false" ht="12.75" hidden="false" customHeight="false" outlineLevel="0" collapsed="false">
      <c r="A2401" s="208" t="str">
        <f aca="false">B2401&amp;" "&amp;C2401&amp;" "&amp;D2401</f>
        <v> Natural Gas Physical</v>
      </c>
      <c r="B2401" s="208" t="str">
        <f aca="false">IF((LEFT(N2401,2)="US"),"US","")</f>
        <v/>
      </c>
      <c r="C2401" s="208" t="str">
        <f aca="false">M2401</f>
        <v>Natural Gas</v>
      </c>
      <c r="D2401" s="208" t="str">
        <f aca="false">IF(ISNUMBER(FIND("Phy",N2401))=TRUE(),"Physical","Financial")</f>
        <v>Physical</v>
      </c>
      <c r="E2401" s="208" t="n">
        <f aca="false">IF(VLOOKUP(S2401,'DD-Lookup'!$J$6:$L$50,3,FALSE())="Monthly",(YEAR(AC2401)-YEAR(AB2401))*12+MONTH(AC2401)-MONTH(AB2401)+1,(AC2401-AB2401+1))</f>
        <v>1</v>
      </c>
      <c r="F2401" s="239" t="n">
        <f aca="false">E2401*SUM(P2401:Q2401)</f>
        <v>10000</v>
      </c>
      <c r="G2401" s="214" t="n">
        <v>1290818</v>
      </c>
      <c r="H2401" s="215" t="n">
        <v>37035.3794212963</v>
      </c>
      <c r="I2401" s="0" t="s">
        <v>2582</v>
      </c>
      <c r="M2401" s="0" t="s">
        <v>858</v>
      </c>
      <c r="N2401" s="0" t="s">
        <v>2171</v>
      </c>
      <c r="O2401" s="0" t="s">
        <v>2223</v>
      </c>
      <c r="Q2401" s="216" t="n">
        <v>10000</v>
      </c>
      <c r="S2401" s="0" t="s">
        <v>279</v>
      </c>
      <c r="T2401" s="0" t="s">
        <v>2173</v>
      </c>
      <c r="U2401" s="218" t="n">
        <v>5.675</v>
      </c>
      <c r="V2401" s="0" t="s">
        <v>2583</v>
      </c>
      <c r="W2401" s="0" t="s">
        <v>2225</v>
      </c>
      <c r="X2401" s="0" t="s">
        <v>2176</v>
      </c>
      <c r="Y2401" s="0" t="s">
        <v>1310</v>
      </c>
      <c r="Z2401" s="0" t="s">
        <v>628</v>
      </c>
      <c r="AA2401" s="0" t="n">
        <v>808157</v>
      </c>
      <c r="AB2401" s="215" t="n">
        <v>37035.875</v>
      </c>
      <c r="AC2401" s="215" t="n">
        <v>37035.875</v>
      </c>
    </row>
    <row r="2402" customFormat="false" ht="12.75" hidden="false" customHeight="false" outlineLevel="0" collapsed="false">
      <c r="A2402" s="208" t="str">
        <f aca="false">B2402&amp;" "&amp;C2402&amp;" "&amp;D2402</f>
        <v>US Natural Gas Financial</v>
      </c>
      <c r="B2402" s="208" t="str">
        <f aca="false">IF((LEFT(N2402,2)="US"),"US","")</f>
        <v>US</v>
      </c>
      <c r="C2402" s="208" t="str">
        <f aca="false">M2402</f>
        <v>Natural Gas</v>
      </c>
      <c r="D2402" s="208" t="str">
        <f aca="false">IF(ISNUMBER(FIND("Phy",N2402))=TRUE(),"Physical","Financial")</f>
        <v>Financial</v>
      </c>
      <c r="E2402" s="208" t="n">
        <f aca="false">IF(VLOOKUP(S2402,'DD-Lookup'!$J$6:$L$50,3,FALSE())="Monthly",(YEAR(AC2402)-YEAR(AB2402))*12+MONTH(AC2402)-MONTH(AB2402)+1,(AC2402-AB2402+1))</f>
        <v>30</v>
      </c>
      <c r="F2402" s="239" t="n">
        <f aca="false">E2402*SUM(P2402:Q2402)</f>
        <v>150000</v>
      </c>
      <c r="G2402" s="214" t="n">
        <v>1290819</v>
      </c>
      <c r="H2402" s="215" t="n">
        <v>37035.3794444444</v>
      </c>
      <c r="I2402" s="0" t="s">
        <v>593</v>
      </c>
      <c r="M2402" s="0" t="s">
        <v>858</v>
      </c>
      <c r="N2402" s="0" t="s">
        <v>1024</v>
      </c>
      <c r="O2402" s="0" t="s">
        <v>1025</v>
      </c>
      <c r="Q2402" s="216" t="n">
        <v>5000</v>
      </c>
      <c r="S2402" s="0" t="s">
        <v>1026</v>
      </c>
      <c r="T2402" s="0" t="s">
        <v>784</v>
      </c>
      <c r="U2402" s="218" t="n">
        <v>4.16</v>
      </c>
      <c r="V2402" s="0" t="s">
        <v>2603</v>
      </c>
      <c r="W2402" s="0" t="s">
        <v>1028</v>
      </c>
      <c r="X2402" s="0" t="s">
        <v>1029</v>
      </c>
      <c r="Y2402" s="0" t="s">
        <v>838</v>
      </c>
      <c r="Z2402" s="0" t="s">
        <v>571</v>
      </c>
      <c r="AA2402" s="0" t="s">
        <v>2604</v>
      </c>
      <c r="AB2402" s="215" t="n">
        <v>37043.875</v>
      </c>
      <c r="AC2402" s="215" t="n">
        <v>37072.875</v>
      </c>
    </row>
    <row r="2403" customFormat="false" ht="12.75" hidden="false" customHeight="false" outlineLevel="0" collapsed="false">
      <c r="A2403" s="208" t="str">
        <f aca="false">B2403&amp;" "&amp;C2403&amp;" "&amp;D2403</f>
        <v>US Natural Gas Physical</v>
      </c>
      <c r="B2403" s="208" t="str">
        <f aca="false">IF((LEFT(N2403,2)="US"),"US","")</f>
        <v>US</v>
      </c>
      <c r="C2403" s="208" t="str">
        <f aca="false">M2403</f>
        <v>Natural Gas</v>
      </c>
      <c r="D2403" s="208" t="str">
        <f aca="false">IF(ISNUMBER(FIND("Phy",N2403))=TRUE(),"Physical","Financial")</f>
        <v>Physical</v>
      </c>
      <c r="E2403" s="208" t="n">
        <f aca="false">IF(VLOOKUP(S2403,'DD-Lookup'!$J$6:$L$50,3,FALSE())="Monthly",(YEAR(AC2403)-YEAR(AB2403))*12+MONTH(AC2403)-MONTH(AB2403)+1,(AC2403-AB2403+1))</f>
        <v>1</v>
      </c>
      <c r="F2403" s="239" t="n">
        <f aca="false">E2403*SUM(P2403:Q2403)</f>
        <v>10000</v>
      </c>
      <c r="G2403" s="214" t="n">
        <v>1290820</v>
      </c>
      <c r="H2403" s="215" t="n">
        <v>37035.3794791667</v>
      </c>
      <c r="I2403" s="0" t="s">
        <v>600</v>
      </c>
      <c r="M2403" s="0" t="s">
        <v>858</v>
      </c>
      <c r="N2403" s="0" t="s">
        <v>1305</v>
      </c>
      <c r="O2403" s="0" t="s">
        <v>1566</v>
      </c>
      <c r="Q2403" s="216" t="n">
        <v>10000</v>
      </c>
      <c r="S2403" s="0" t="s">
        <v>1026</v>
      </c>
      <c r="T2403" s="0" t="s">
        <v>784</v>
      </c>
      <c r="U2403" s="218" t="n">
        <v>12.625</v>
      </c>
      <c r="V2403" s="0" t="s">
        <v>2081</v>
      </c>
      <c r="W2403" s="0" t="s">
        <v>1559</v>
      </c>
      <c r="X2403" s="0" t="s">
        <v>1535</v>
      </c>
      <c r="Y2403" s="0" t="s">
        <v>1310</v>
      </c>
      <c r="Z2403" s="0" t="s">
        <v>571</v>
      </c>
      <c r="AA2403" s="0" t="n">
        <v>808158</v>
      </c>
      <c r="AB2403" s="215" t="n">
        <v>37036.875</v>
      </c>
      <c r="AC2403" s="215" t="n">
        <v>37036.875</v>
      </c>
      <c r="AE2403" s="124" t="n">
        <f aca="false">IF(S2403="Gallon",F2403/42,F2403)</f>
        <v>10000</v>
      </c>
    </row>
    <row r="2404" customFormat="false" ht="12.75" hidden="false" customHeight="false" outlineLevel="0" collapsed="false">
      <c r="A2404" s="208" t="str">
        <f aca="false">B2404&amp;" "&amp;C2404&amp;" "&amp;D2404</f>
        <v> Metals Financial</v>
      </c>
      <c r="B2404" s="208" t="str">
        <f aca="false">IF((LEFT(N2404,2)="US"),"US","")</f>
        <v/>
      </c>
      <c r="C2404" s="208" t="str">
        <f aca="false">M2404</f>
        <v>Metals</v>
      </c>
      <c r="D2404" s="208" t="str">
        <f aca="false">IF(ISNUMBER(FIND("Phy",N2404))=TRUE(),"Physical","Financial")</f>
        <v>Financial</v>
      </c>
      <c r="E2404" s="208" t="n">
        <f aca="false">IF(VLOOKUP(S2404,'DD-Lookup'!$J$6:$L$50,3,FALSE())="Monthly",(YEAR(AC2404)-YEAR(AB2404))*12+MONTH(AC2404)-MONTH(AB2404)+1,(AC2404-AB2404+1))</f>
        <v>1</v>
      </c>
      <c r="F2404" s="239" t="n">
        <f aca="false">E2404*SUM(P2404:Q2404)</f>
        <v>20</v>
      </c>
      <c r="G2404" s="214" t="n">
        <v>1290821</v>
      </c>
      <c r="H2404" s="215" t="n">
        <v>37035.3795486111</v>
      </c>
      <c r="I2404" s="0" t="s">
        <v>850</v>
      </c>
      <c r="M2404" s="0" t="s">
        <v>780</v>
      </c>
      <c r="N2404" s="0" t="s">
        <v>781</v>
      </c>
      <c r="O2404" s="0" t="s">
        <v>782</v>
      </c>
      <c r="P2404" s="216" t="n">
        <v>20</v>
      </c>
      <c r="S2404" s="0" t="s">
        <v>783</v>
      </c>
      <c r="T2404" s="0" t="s">
        <v>784</v>
      </c>
      <c r="U2404" s="218" t="n">
        <v>1542</v>
      </c>
      <c r="V2404" s="0" t="s">
        <v>903</v>
      </c>
      <c r="W2404" s="0" t="s">
        <v>803</v>
      </c>
      <c r="X2404" s="0" t="s">
        <v>787</v>
      </c>
      <c r="Y2404" s="0" t="s">
        <v>788</v>
      </c>
      <c r="Z2404" s="0" t="s">
        <v>789</v>
      </c>
      <c r="AA2404" s="0" t="n">
        <v>2150771</v>
      </c>
    </row>
    <row r="2405" customFormat="false" ht="12.75" hidden="false" customHeight="false" outlineLevel="0" collapsed="false">
      <c r="A2405" s="208" t="str">
        <f aca="false">B2405&amp;" "&amp;C2405&amp;" "&amp;D2405</f>
        <v>US Natural Gas Physical</v>
      </c>
      <c r="B2405" s="208" t="str">
        <f aca="false">IF((LEFT(N2405,2)="US"),"US","")</f>
        <v>US</v>
      </c>
      <c r="C2405" s="208" t="str">
        <f aca="false">M2405</f>
        <v>Natural Gas</v>
      </c>
      <c r="D2405" s="208" t="str">
        <f aca="false">IF(ISNUMBER(FIND("Phy",N2405))=TRUE(),"Physical","Financial")</f>
        <v>Physical</v>
      </c>
      <c r="E2405" s="208" t="n">
        <f aca="false">IF(VLOOKUP(S2405,'DD-Lookup'!$J$6:$L$50,3,FALSE())="Monthly",(YEAR(AC2405)-YEAR(AB2405))*12+MONTH(AC2405)-MONTH(AB2405)+1,(AC2405-AB2405+1))</f>
        <v>30</v>
      </c>
      <c r="F2405" s="239" t="n">
        <f aca="false">E2405*SUM(P2405:Q2405)</f>
        <v>150000</v>
      </c>
      <c r="G2405" s="214" t="n">
        <v>1290823</v>
      </c>
      <c r="H2405" s="215" t="n">
        <v>37035.3795833333</v>
      </c>
      <c r="I2405" s="0" t="s">
        <v>1500</v>
      </c>
      <c r="M2405" s="0" t="s">
        <v>858</v>
      </c>
      <c r="N2405" s="0" t="s">
        <v>1305</v>
      </c>
      <c r="O2405" s="0" t="s">
        <v>2605</v>
      </c>
      <c r="P2405" s="216" t="n">
        <v>5000</v>
      </c>
      <c r="S2405" s="0" t="s">
        <v>1026</v>
      </c>
      <c r="T2405" s="0" t="s">
        <v>784</v>
      </c>
      <c r="U2405" s="218" t="n">
        <v>7.075</v>
      </c>
      <c r="V2405" s="0" t="s">
        <v>1586</v>
      </c>
      <c r="W2405" s="0" t="s">
        <v>1758</v>
      </c>
      <c r="X2405" s="0" t="s">
        <v>1535</v>
      </c>
      <c r="Y2405" s="0" t="s">
        <v>1310</v>
      </c>
      <c r="Z2405" s="0" t="s">
        <v>571</v>
      </c>
      <c r="AA2405" s="0" t="s">
        <v>2606</v>
      </c>
      <c r="AB2405" s="215" t="n">
        <v>37043.875</v>
      </c>
      <c r="AC2405" s="215" t="n">
        <v>37072.875</v>
      </c>
    </row>
    <row r="2406" customFormat="false" ht="12.75" hidden="false" customHeight="false" outlineLevel="0" collapsed="false">
      <c r="A2406" s="208" t="str">
        <f aca="false">B2406&amp;" "&amp;C2406&amp;" "&amp;D2406</f>
        <v>US Natural Gas Physical</v>
      </c>
      <c r="B2406" s="208" t="str">
        <f aca="false">IF((LEFT(N2406,2)="US"),"US","")</f>
        <v>US</v>
      </c>
      <c r="C2406" s="208" t="str">
        <f aca="false">M2406</f>
        <v>Natural Gas</v>
      </c>
      <c r="D2406" s="208" t="str">
        <f aca="false">IF(ISNUMBER(FIND("Phy",N2406))=TRUE(),"Physical","Financial")</f>
        <v>Physical</v>
      </c>
      <c r="E2406" s="208" t="n">
        <f aca="false">IF(VLOOKUP(S2406,'DD-Lookup'!$J$6:$L$50,3,FALSE())="Monthly",(YEAR(AC2406)-YEAR(AB2406))*12+MONTH(AC2406)-MONTH(AB2406)+1,(AC2406-AB2406+1))</f>
        <v>1</v>
      </c>
      <c r="F2406" s="239" t="n">
        <f aca="false">E2406*SUM(P2406:Q2406)</f>
        <v>4201</v>
      </c>
      <c r="G2406" s="214" t="n">
        <v>1290824</v>
      </c>
      <c r="H2406" s="215" t="n">
        <v>37035.3795949074</v>
      </c>
      <c r="I2406" s="0" t="s">
        <v>1732</v>
      </c>
      <c r="M2406" s="0" t="s">
        <v>858</v>
      </c>
      <c r="N2406" s="0" t="s">
        <v>1305</v>
      </c>
      <c r="O2406" s="0" t="s">
        <v>1703</v>
      </c>
      <c r="Q2406" s="216" t="n">
        <v>4201</v>
      </c>
      <c r="S2406" s="0" t="s">
        <v>1026</v>
      </c>
      <c r="T2406" s="0" t="s">
        <v>784</v>
      </c>
      <c r="U2406" s="218" t="n">
        <v>4.07</v>
      </c>
      <c r="V2406" s="0" t="s">
        <v>1802</v>
      </c>
      <c r="W2406" s="0" t="s">
        <v>1667</v>
      </c>
      <c r="X2406" s="0" t="s">
        <v>1639</v>
      </c>
      <c r="Y2406" s="0" t="s">
        <v>1310</v>
      </c>
      <c r="Z2406" s="0" t="s">
        <v>571</v>
      </c>
      <c r="AA2406" s="0" t="n">
        <v>808159</v>
      </c>
      <c r="AB2406" s="215" t="n">
        <v>37036.875</v>
      </c>
      <c r="AC2406" s="215" t="n">
        <v>37036.875</v>
      </c>
    </row>
    <row r="2407" customFormat="false" ht="12.75" hidden="false" customHeight="false" outlineLevel="0" collapsed="false">
      <c r="A2407" s="208" t="str">
        <f aca="false">B2407&amp;" "&amp;C2407&amp;" "&amp;D2407</f>
        <v>US Natural Gas Physical</v>
      </c>
      <c r="B2407" s="208" t="str">
        <f aca="false">IF((LEFT(N2407,2)="US"),"US","")</f>
        <v>US</v>
      </c>
      <c r="C2407" s="208" t="str">
        <f aca="false">M2407</f>
        <v>Natural Gas</v>
      </c>
      <c r="D2407" s="208" t="str">
        <f aca="false">IF(ISNUMBER(FIND("Phy",N2407))=TRUE(),"Physical","Financial")</f>
        <v>Physical</v>
      </c>
      <c r="E2407" s="208" t="n">
        <f aca="false">IF(VLOOKUP(S2407,'DD-Lookup'!$J$6:$L$50,3,FALSE())="Monthly",(YEAR(AC2407)-YEAR(AB2407))*12+MONTH(AC2407)-MONTH(AB2407)+1,(AC2407-AB2407+1))</f>
        <v>1</v>
      </c>
      <c r="F2407" s="239" t="n">
        <f aca="false">E2407*SUM(P2407:Q2407)</f>
        <v>5000</v>
      </c>
      <c r="G2407" s="214" t="n">
        <v>1290825</v>
      </c>
      <c r="H2407" s="215" t="n">
        <v>37035.3796180556</v>
      </c>
      <c r="I2407" s="0" t="s">
        <v>1750</v>
      </c>
      <c r="M2407" s="0" t="s">
        <v>858</v>
      </c>
      <c r="N2407" s="0" t="s">
        <v>1305</v>
      </c>
      <c r="O2407" s="0" t="s">
        <v>1498</v>
      </c>
      <c r="P2407" s="216" t="n">
        <v>5000</v>
      </c>
      <c r="S2407" s="0" t="s">
        <v>1026</v>
      </c>
      <c r="T2407" s="0" t="s">
        <v>784</v>
      </c>
      <c r="U2407" s="218" t="n">
        <v>4.46</v>
      </c>
      <c r="V2407" s="0" t="s">
        <v>2607</v>
      </c>
      <c r="W2407" s="0" t="s">
        <v>1388</v>
      </c>
      <c r="X2407" s="0" t="s">
        <v>1389</v>
      </c>
      <c r="Y2407" s="0" t="s">
        <v>1310</v>
      </c>
      <c r="Z2407" s="0" t="s">
        <v>571</v>
      </c>
      <c r="AA2407" s="0" t="n">
        <v>808160</v>
      </c>
      <c r="AB2407" s="215" t="n">
        <v>37036.875</v>
      </c>
      <c r="AC2407" s="215" t="n">
        <v>37036.875</v>
      </c>
    </row>
    <row r="2408" customFormat="false" ht="12.75" hidden="false" customHeight="false" outlineLevel="0" collapsed="false">
      <c r="A2408" s="208" t="str">
        <f aca="false">B2408&amp;" "&amp;C2408&amp;" "&amp;D2408</f>
        <v>US Natural Gas Financial</v>
      </c>
      <c r="B2408" s="208" t="str">
        <f aca="false">IF((LEFT(N2408,2)="US"),"US","")</f>
        <v>US</v>
      </c>
      <c r="C2408" s="208" t="str">
        <f aca="false">M2408</f>
        <v>Natural Gas</v>
      </c>
      <c r="D2408" s="208" t="str">
        <f aca="false">IF(ISNUMBER(FIND("Phy",N2408))=TRUE(),"Physical","Financial")</f>
        <v>Financial</v>
      </c>
      <c r="E2408" s="208" t="n">
        <f aca="false">IF(VLOOKUP(S2408,'DD-Lookup'!$J$6:$L$50,3,FALSE())="Monthly",(YEAR(AC2408)-YEAR(AB2408))*12+MONTH(AC2408)-MONTH(AB2408)+1,(AC2408-AB2408+1))</f>
        <v>151</v>
      </c>
      <c r="F2408" s="239" t="n">
        <f aca="false">E2408*SUM(P2408:Q2408)</f>
        <v>377500</v>
      </c>
      <c r="G2408" s="214" t="n">
        <v>1290826</v>
      </c>
      <c r="H2408" s="215" t="n">
        <v>37035.3796296296</v>
      </c>
      <c r="I2408" s="0" t="s">
        <v>2107</v>
      </c>
      <c r="M2408" s="0" t="s">
        <v>858</v>
      </c>
      <c r="N2408" s="0" t="s">
        <v>1024</v>
      </c>
      <c r="O2408" s="0" t="s">
        <v>1289</v>
      </c>
      <c r="P2408" s="216" t="n">
        <v>2500</v>
      </c>
      <c r="S2408" s="0" t="s">
        <v>1026</v>
      </c>
      <c r="T2408" s="0" t="s">
        <v>784</v>
      </c>
      <c r="U2408" s="218" t="n">
        <v>4.655</v>
      </c>
      <c r="V2408" s="0" t="s">
        <v>2406</v>
      </c>
      <c r="W2408" s="0" t="s">
        <v>1028</v>
      </c>
      <c r="X2408" s="0" t="s">
        <v>1029</v>
      </c>
      <c r="Y2408" s="0" t="s">
        <v>838</v>
      </c>
      <c r="Z2408" s="0" t="s">
        <v>571</v>
      </c>
      <c r="AA2408" s="0" t="s">
        <v>2608</v>
      </c>
      <c r="AB2408" s="215" t="n">
        <v>37196</v>
      </c>
      <c r="AC2408" s="215" t="n">
        <v>37346</v>
      </c>
    </row>
    <row r="2409" customFormat="false" ht="12.75" hidden="false" customHeight="false" outlineLevel="0" collapsed="false">
      <c r="A2409" s="208" t="str">
        <f aca="false">B2409&amp;" "&amp;C2409&amp;" "&amp;D2409</f>
        <v>US Natural Gas Physical</v>
      </c>
      <c r="B2409" s="208" t="str">
        <f aca="false">IF((LEFT(N2409,2)="US"),"US","")</f>
        <v>US</v>
      </c>
      <c r="C2409" s="208" t="str">
        <f aca="false">M2409</f>
        <v>Natural Gas</v>
      </c>
      <c r="D2409" s="208" t="str">
        <f aca="false">IF(ISNUMBER(FIND("Phy",N2409))=TRUE(),"Physical","Financial")</f>
        <v>Physical</v>
      </c>
      <c r="E2409" s="208" t="n">
        <f aca="false">IF(VLOOKUP(S2409,'DD-Lookup'!$J$6:$L$50,3,FALSE())="Monthly",(YEAR(AC2409)-YEAR(AB2409))*12+MONTH(AC2409)-MONTH(AB2409)+1,(AC2409-AB2409+1))</f>
        <v>1</v>
      </c>
      <c r="F2409" s="239" t="n">
        <f aca="false">E2409*SUM(P2409:Q2409)</f>
        <v>10000</v>
      </c>
      <c r="G2409" s="214" t="n">
        <v>1290827</v>
      </c>
      <c r="H2409" s="215" t="n">
        <v>37035.3796527778</v>
      </c>
      <c r="I2409" s="0" t="s">
        <v>1399</v>
      </c>
      <c r="M2409" s="0" t="s">
        <v>858</v>
      </c>
      <c r="N2409" s="0" t="s">
        <v>1305</v>
      </c>
      <c r="O2409" s="0" t="s">
        <v>1491</v>
      </c>
      <c r="P2409" s="216" t="n">
        <v>10000</v>
      </c>
      <c r="S2409" s="0" t="s">
        <v>1026</v>
      </c>
      <c r="T2409" s="0" t="s">
        <v>784</v>
      </c>
      <c r="U2409" s="218" t="n">
        <v>4.34</v>
      </c>
      <c r="V2409" s="0" t="s">
        <v>1844</v>
      </c>
      <c r="W2409" s="0" t="s">
        <v>1493</v>
      </c>
      <c r="X2409" s="0" t="s">
        <v>1494</v>
      </c>
      <c r="Y2409" s="0" t="s">
        <v>1310</v>
      </c>
      <c r="Z2409" s="0" t="s">
        <v>571</v>
      </c>
      <c r="AA2409" s="0" t="n">
        <v>808161</v>
      </c>
      <c r="AB2409" s="215" t="n">
        <v>37036.875</v>
      </c>
      <c r="AC2409" s="215" t="n">
        <v>37036.875</v>
      </c>
    </row>
    <row r="2410" customFormat="false" ht="12.75" hidden="false" customHeight="false" outlineLevel="0" collapsed="false">
      <c r="A2410" s="208" t="str">
        <f aca="false">B2410&amp;" "&amp;C2410&amp;" "&amp;D2410</f>
        <v>US Natural Gas Financial</v>
      </c>
      <c r="B2410" s="208" t="str">
        <f aca="false">IF((LEFT(N2410,2)="US"),"US","")</f>
        <v>US</v>
      </c>
      <c r="C2410" s="208" t="str">
        <f aca="false">M2410</f>
        <v>Natural Gas</v>
      </c>
      <c r="D2410" s="208" t="str">
        <f aca="false">IF(ISNUMBER(FIND("Phy",N2410))=TRUE(),"Physical","Financial")</f>
        <v>Financial</v>
      </c>
      <c r="E2410" s="208" t="n">
        <f aca="false">IF(VLOOKUP(S2410,'DD-Lookup'!$J$6:$L$50,3,FALSE())="Monthly",(YEAR(AC2410)-YEAR(AB2410))*12+MONTH(AC2410)-MONTH(AB2410)+1,(AC2410-AB2410+1))</f>
        <v>30</v>
      </c>
      <c r="F2410" s="239" t="n">
        <f aca="false">E2410*SUM(P2410:Q2410)</f>
        <v>600000</v>
      </c>
      <c r="G2410" s="214" t="n">
        <v>1290828</v>
      </c>
      <c r="H2410" s="215" t="n">
        <v>37035.3796643519</v>
      </c>
      <c r="I2410" s="0" t="s">
        <v>1141</v>
      </c>
      <c r="M2410" s="0" t="s">
        <v>858</v>
      </c>
      <c r="N2410" s="0" t="s">
        <v>1024</v>
      </c>
      <c r="O2410" s="0" t="s">
        <v>1025</v>
      </c>
      <c r="P2410" s="216" t="n">
        <v>20000</v>
      </c>
      <c r="S2410" s="0" t="s">
        <v>1026</v>
      </c>
      <c r="T2410" s="0" t="s">
        <v>784</v>
      </c>
      <c r="U2410" s="218" t="n">
        <v>4.155</v>
      </c>
      <c r="V2410" s="0" t="s">
        <v>1142</v>
      </c>
      <c r="W2410" s="0" t="s">
        <v>1028</v>
      </c>
      <c r="X2410" s="0" t="s">
        <v>1029</v>
      </c>
      <c r="Y2410" s="0" t="s">
        <v>838</v>
      </c>
      <c r="Z2410" s="0" t="s">
        <v>571</v>
      </c>
      <c r="AA2410" s="0" t="s">
        <v>2609</v>
      </c>
      <c r="AB2410" s="215" t="n">
        <v>37043.875</v>
      </c>
      <c r="AC2410" s="215" t="n">
        <v>37072.875</v>
      </c>
    </row>
    <row r="2411" customFormat="false" ht="12.75" hidden="false" customHeight="false" outlineLevel="0" collapsed="false">
      <c r="A2411" s="208" t="str">
        <f aca="false">B2411&amp;" "&amp;C2411&amp;" "&amp;D2411</f>
        <v>US Natural Gas Physical</v>
      </c>
      <c r="B2411" s="208" t="str">
        <f aca="false">IF((LEFT(N2411,2)="US"),"US","")</f>
        <v>US</v>
      </c>
      <c r="C2411" s="208" t="str">
        <f aca="false">M2411</f>
        <v>Natural Gas</v>
      </c>
      <c r="D2411" s="208" t="str">
        <f aca="false">IF(ISNUMBER(FIND("Phy",N2411))=TRUE(),"Physical","Financial")</f>
        <v>Physical</v>
      </c>
      <c r="E2411" s="208" t="n">
        <f aca="false">IF(VLOOKUP(S2411,'DD-Lookup'!$J$6:$L$50,3,FALSE())="Monthly",(YEAR(AC2411)-YEAR(AB2411))*12+MONTH(AC2411)-MONTH(AB2411)+1,(AC2411-AB2411+1))</f>
        <v>1</v>
      </c>
      <c r="F2411" s="239" t="n">
        <f aca="false">E2411*SUM(P2411:Q2411)</f>
        <v>5000</v>
      </c>
      <c r="G2411" s="214" t="n">
        <v>1290829</v>
      </c>
      <c r="H2411" s="215" t="n">
        <v>37035.3796759259</v>
      </c>
      <c r="I2411" s="0" t="s">
        <v>1505</v>
      </c>
      <c r="M2411" s="0" t="s">
        <v>858</v>
      </c>
      <c r="N2411" s="0" t="s">
        <v>1305</v>
      </c>
      <c r="O2411" s="0" t="s">
        <v>1638</v>
      </c>
      <c r="P2411" s="216" t="n">
        <v>5000</v>
      </c>
      <c r="S2411" s="0" t="s">
        <v>1026</v>
      </c>
      <c r="T2411" s="0" t="s">
        <v>784</v>
      </c>
      <c r="U2411" s="218" t="n">
        <v>4.01</v>
      </c>
      <c r="V2411" s="0" t="s">
        <v>2190</v>
      </c>
      <c r="W2411" s="0" t="s">
        <v>1422</v>
      </c>
      <c r="X2411" s="0" t="s">
        <v>1639</v>
      </c>
      <c r="Y2411" s="0" t="s">
        <v>1310</v>
      </c>
      <c r="Z2411" s="0" t="s">
        <v>571</v>
      </c>
      <c r="AA2411" s="0" t="n">
        <v>808164</v>
      </c>
      <c r="AB2411" s="215" t="n">
        <v>37036.875</v>
      </c>
      <c r="AC2411" s="215" t="n">
        <v>37036.875</v>
      </c>
    </row>
    <row r="2412" customFormat="false" ht="12.75" hidden="false" customHeight="false" outlineLevel="0" collapsed="false">
      <c r="A2412" s="208" t="str">
        <f aca="false">B2412&amp;" "&amp;C2412&amp;" "&amp;D2412</f>
        <v>US Natural Gas Physical</v>
      </c>
      <c r="B2412" s="208" t="str">
        <f aca="false">IF((LEFT(N2412,2)="US"),"US","")</f>
        <v>US</v>
      </c>
      <c r="C2412" s="208" t="str">
        <f aca="false">M2412</f>
        <v>Natural Gas</v>
      </c>
      <c r="D2412" s="208" t="str">
        <f aca="false">IF(ISNUMBER(FIND("Phy",N2412))=TRUE(),"Physical","Financial")</f>
        <v>Physical</v>
      </c>
      <c r="E2412" s="208" t="n">
        <f aca="false">IF(VLOOKUP(S2412,'DD-Lookup'!$J$6:$L$50,3,FALSE())="Monthly",(YEAR(AC2412)-YEAR(AB2412))*12+MONTH(AC2412)-MONTH(AB2412)+1,(AC2412-AB2412+1))</f>
        <v>1</v>
      </c>
      <c r="F2412" s="239" t="n">
        <f aca="false">E2412*SUM(P2412:Q2412)</f>
        <v>6031</v>
      </c>
      <c r="G2412" s="214" t="n">
        <v>1290830</v>
      </c>
      <c r="H2412" s="215" t="n">
        <v>37035.3796875</v>
      </c>
      <c r="I2412" s="0" t="s">
        <v>1059</v>
      </c>
      <c r="M2412" s="0" t="s">
        <v>858</v>
      </c>
      <c r="N2412" s="0" t="s">
        <v>1571</v>
      </c>
      <c r="O2412" s="0" t="s">
        <v>2555</v>
      </c>
      <c r="P2412" s="216" t="n">
        <v>6031</v>
      </c>
      <c r="S2412" s="0" t="s">
        <v>1026</v>
      </c>
      <c r="T2412" s="0" t="s">
        <v>784</v>
      </c>
      <c r="U2412" s="218" t="n">
        <v>4.065</v>
      </c>
      <c r="V2412" s="0" t="s">
        <v>2610</v>
      </c>
      <c r="W2412" s="0" t="s">
        <v>1573</v>
      </c>
      <c r="X2412" s="0" t="s">
        <v>1574</v>
      </c>
      <c r="Y2412" s="0" t="s">
        <v>1310</v>
      </c>
      <c r="Z2412" s="0" t="s">
        <v>1575</v>
      </c>
      <c r="AA2412" s="0" t="n">
        <v>808163</v>
      </c>
      <c r="AB2412" s="215" t="n">
        <v>37036.875</v>
      </c>
      <c r="AC2412" s="215" t="n">
        <v>37036.875</v>
      </c>
    </row>
    <row r="2413" customFormat="false" ht="12.75" hidden="false" customHeight="false" outlineLevel="0" collapsed="false">
      <c r="A2413" s="208" t="str">
        <f aca="false">B2413&amp;" "&amp;C2413&amp;" "&amp;D2413</f>
        <v>US Natural Gas Physical</v>
      </c>
      <c r="B2413" s="208" t="str">
        <f aca="false">IF((LEFT(N2413,2)="US"),"US","")</f>
        <v>US</v>
      </c>
      <c r="C2413" s="208" t="str">
        <f aca="false">M2413</f>
        <v>Natural Gas</v>
      </c>
      <c r="D2413" s="208" t="str">
        <f aca="false">IF(ISNUMBER(FIND("Phy",N2413))=TRUE(),"Physical","Financial")</f>
        <v>Physical</v>
      </c>
      <c r="E2413" s="208" t="n">
        <f aca="false">IF(VLOOKUP(S2413,'DD-Lookup'!$J$6:$L$50,3,FALSE())="Monthly",(YEAR(AC2413)-YEAR(AB2413))*12+MONTH(AC2413)-MONTH(AB2413)+1,(AC2413-AB2413+1))</f>
        <v>1</v>
      </c>
      <c r="F2413" s="239" t="n">
        <f aca="false">E2413*SUM(P2413:Q2413)</f>
        <v>10000</v>
      </c>
      <c r="G2413" s="214" t="n">
        <v>1290831</v>
      </c>
      <c r="H2413" s="215" t="n">
        <v>37035.3797106482</v>
      </c>
      <c r="I2413" s="0" t="s">
        <v>1098</v>
      </c>
      <c r="M2413" s="0" t="s">
        <v>858</v>
      </c>
      <c r="N2413" s="0" t="s">
        <v>1305</v>
      </c>
      <c r="O2413" s="0" t="s">
        <v>1306</v>
      </c>
      <c r="P2413" s="216" t="n">
        <v>10000</v>
      </c>
      <c r="S2413" s="0" t="s">
        <v>1026</v>
      </c>
      <c r="T2413" s="0" t="s">
        <v>784</v>
      </c>
      <c r="U2413" s="218" t="n">
        <v>4.1926</v>
      </c>
      <c r="V2413" s="0" t="s">
        <v>1982</v>
      </c>
      <c r="W2413" s="0" t="s">
        <v>1308</v>
      </c>
      <c r="X2413" s="0" t="s">
        <v>1309</v>
      </c>
      <c r="Y2413" s="0" t="s">
        <v>1310</v>
      </c>
      <c r="Z2413" s="0" t="s">
        <v>571</v>
      </c>
      <c r="AA2413" s="0" t="n">
        <v>808166</v>
      </c>
      <c r="AB2413" s="215" t="n">
        <v>37036.875</v>
      </c>
      <c r="AC2413" s="215" t="n">
        <v>37036.875</v>
      </c>
    </row>
    <row r="2414" customFormat="false" ht="12.75" hidden="false" customHeight="false" outlineLevel="0" collapsed="false">
      <c r="A2414" s="208" t="str">
        <f aca="false">B2414&amp;" "&amp;C2414&amp;" "&amp;D2414</f>
        <v>US Natural Gas Physical</v>
      </c>
      <c r="B2414" s="208" t="str">
        <f aca="false">IF((LEFT(N2414,2)="US"),"US","")</f>
        <v>US</v>
      </c>
      <c r="C2414" s="208" t="str">
        <f aca="false">M2414</f>
        <v>Natural Gas</v>
      </c>
      <c r="D2414" s="208" t="str">
        <f aca="false">IF(ISNUMBER(FIND("Phy",N2414))=TRUE(),"Physical","Financial")</f>
        <v>Physical</v>
      </c>
      <c r="E2414" s="208" t="n">
        <f aca="false">IF(VLOOKUP(S2414,'DD-Lookup'!$J$6:$L$50,3,FALSE())="Monthly",(YEAR(AC2414)-YEAR(AB2414))*12+MONTH(AC2414)-MONTH(AB2414)+1,(AC2414-AB2414+1))</f>
        <v>1</v>
      </c>
      <c r="F2414" s="239" t="n">
        <f aca="false">E2414*SUM(P2414:Q2414)</f>
        <v>3319</v>
      </c>
      <c r="G2414" s="214" t="n">
        <v>1290832</v>
      </c>
      <c r="H2414" s="215" t="n">
        <v>37035.3797337963</v>
      </c>
      <c r="I2414" s="0" t="s">
        <v>2532</v>
      </c>
      <c r="M2414" s="0" t="s">
        <v>858</v>
      </c>
      <c r="N2414" s="0" t="s">
        <v>1305</v>
      </c>
      <c r="O2414" s="0" t="s">
        <v>2116</v>
      </c>
      <c r="Q2414" s="216" t="n">
        <v>3319</v>
      </c>
      <c r="S2414" s="0" t="s">
        <v>1026</v>
      </c>
      <c r="T2414" s="0" t="s">
        <v>784</v>
      </c>
      <c r="U2414" s="218" t="n">
        <v>3.995</v>
      </c>
      <c r="V2414" s="0" t="s">
        <v>2533</v>
      </c>
      <c r="W2414" s="0" t="s">
        <v>1361</v>
      </c>
      <c r="X2414" s="0" t="s">
        <v>1362</v>
      </c>
      <c r="Y2414" s="0" t="s">
        <v>1310</v>
      </c>
      <c r="Z2414" s="0" t="s">
        <v>571</v>
      </c>
      <c r="AA2414" s="0" t="n">
        <v>808167</v>
      </c>
      <c r="AB2414" s="215" t="n">
        <v>37036.875</v>
      </c>
      <c r="AC2414" s="215" t="n">
        <v>37036.875</v>
      </c>
    </row>
    <row r="2415" customFormat="false" ht="12.75" hidden="false" customHeight="false" outlineLevel="0" collapsed="false">
      <c r="A2415" s="208" t="str">
        <f aca="false">B2415&amp;" "&amp;C2415&amp;" "&amp;D2415</f>
        <v>US Natural Gas Financial</v>
      </c>
      <c r="B2415" s="208" t="str">
        <f aca="false">IF((LEFT(N2415,2)="US"),"US","")</f>
        <v>US</v>
      </c>
      <c r="C2415" s="208" t="str">
        <f aca="false">M2415</f>
        <v>Natural Gas</v>
      </c>
      <c r="D2415" s="208" t="str">
        <f aca="false">IF(ISNUMBER(FIND("Phy",N2415))=TRUE(),"Physical","Financial")</f>
        <v>Financial</v>
      </c>
      <c r="E2415" s="208" t="n">
        <f aca="false">IF(VLOOKUP(S2415,'DD-Lookup'!$J$6:$L$50,3,FALSE())="Monthly",(YEAR(AC2415)-YEAR(AB2415))*12+MONTH(AC2415)-MONTH(AB2415)+1,(AC2415-AB2415+1))</f>
        <v>7</v>
      </c>
      <c r="F2415" s="239" t="n">
        <f aca="false">E2415*SUM(P2415:Q2415)</f>
        <v>210000</v>
      </c>
      <c r="G2415" s="214" t="n">
        <v>1290833</v>
      </c>
      <c r="H2415" s="215" t="n">
        <v>37035.3797453704</v>
      </c>
      <c r="I2415" s="0" t="s">
        <v>2157</v>
      </c>
      <c r="M2415" s="0" t="s">
        <v>858</v>
      </c>
      <c r="N2415" s="0" t="s">
        <v>1024</v>
      </c>
      <c r="O2415" s="0" t="s">
        <v>1404</v>
      </c>
      <c r="P2415" s="216" t="n">
        <v>30000</v>
      </c>
      <c r="S2415" s="0" t="s">
        <v>1026</v>
      </c>
      <c r="T2415" s="0" t="s">
        <v>784</v>
      </c>
      <c r="U2415" s="218" t="n">
        <v>4.105</v>
      </c>
      <c r="V2415" s="0" t="s">
        <v>2484</v>
      </c>
      <c r="W2415" s="0" t="s">
        <v>1406</v>
      </c>
      <c r="X2415" s="0" t="s">
        <v>1407</v>
      </c>
      <c r="Y2415" s="0" t="s">
        <v>838</v>
      </c>
      <c r="Z2415" s="0" t="s">
        <v>571</v>
      </c>
      <c r="AA2415" s="0" t="s">
        <v>2611</v>
      </c>
      <c r="AB2415" s="215" t="n">
        <v>37036.875</v>
      </c>
      <c r="AC2415" s="215" t="n">
        <v>37042.875</v>
      </c>
    </row>
    <row r="2416" customFormat="false" ht="12.75" hidden="false" customHeight="false" outlineLevel="0" collapsed="false">
      <c r="A2416" s="208" t="str">
        <f aca="false">B2416&amp;" "&amp;C2416&amp;" "&amp;D2416</f>
        <v>US Natural Gas Financial</v>
      </c>
      <c r="B2416" s="208" t="str">
        <f aca="false">IF((LEFT(N2416,2)="US"),"US","")</f>
        <v>US</v>
      </c>
      <c r="C2416" s="208" t="str">
        <f aca="false">M2416</f>
        <v>Natural Gas</v>
      </c>
      <c r="D2416" s="208" t="str">
        <f aca="false">IF(ISNUMBER(FIND("Phy",N2416))=TRUE(),"Physical","Financial")</f>
        <v>Financial</v>
      </c>
      <c r="E2416" s="208" t="n">
        <f aca="false">IF(VLOOKUP(S2416,'DD-Lookup'!$J$6:$L$50,3,FALSE())="Monthly",(YEAR(AC2416)-YEAR(AB2416))*12+MONTH(AC2416)-MONTH(AB2416)+1,(AC2416-AB2416+1))</f>
        <v>151</v>
      </c>
      <c r="F2416" s="239" t="n">
        <f aca="false">E2416*SUM(P2416:Q2416)</f>
        <v>377500</v>
      </c>
      <c r="G2416" s="214" t="n">
        <v>1290834</v>
      </c>
      <c r="H2416" s="215" t="n">
        <v>37035.3797800926</v>
      </c>
      <c r="I2416" s="0" t="s">
        <v>1471</v>
      </c>
      <c r="M2416" s="0" t="s">
        <v>858</v>
      </c>
      <c r="N2416" s="0" t="s">
        <v>1024</v>
      </c>
      <c r="O2416" s="0" t="s">
        <v>1289</v>
      </c>
      <c r="P2416" s="216" t="n">
        <v>2500</v>
      </c>
      <c r="S2416" s="0" t="s">
        <v>1026</v>
      </c>
      <c r="T2416" s="0" t="s">
        <v>784</v>
      </c>
      <c r="U2416" s="218" t="n">
        <v>4.655</v>
      </c>
      <c r="V2416" s="0" t="s">
        <v>2612</v>
      </c>
      <c r="W2416" s="0" t="s">
        <v>1028</v>
      </c>
      <c r="X2416" s="0" t="s">
        <v>1029</v>
      </c>
      <c r="Y2416" s="0" t="s">
        <v>838</v>
      </c>
      <c r="Z2416" s="0" t="s">
        <v>571</v>
      </c>
      <c r="AA2416" s="0" t="s">
        <v>2613</v>
      </c>
      <c r="AB2416" s="215" t="n">
        <v>37196</v>
      </c>
      <c r="AC2416" s="215" t="n">
        <v>37346</v>
      </c>
    </row>
    <row r="2417" customFormat="false" ht="12.75" hidden="false" customHeight="false" outlineLevel="0" collapsed="false">
      <c r="A2417" s="208" t="str">
        <f aca="false">B2417&amp;" "&amp;C2417&amp;" "&amp;D2417</f>
        <v>US Natural Gas Physical</v>
      </c>
      <c r="B2417" s="208" t="str">
        <f aca="false">IF((LEFT(N2417,2)="US"),"US","")</f>
        <v>US</v>
      </c>
      <c r="C2417" s="208" t="str">
        <f aca="false">M2417</f>
        <v>Natural Gas</v>
      </c>
      <c r="D2417" s="208" t="str">
        <f aca="false">IF(ISNUMBER(FIND("Phy",N2417))=TRUE(),"Physical","Financial")</f>
        <v>Physical</v>
      </c>
      <c r="E2417" s="208" t="n">
        <f aca="false">IF(VLOOKUP(S2417,'DD-Lookup'!$J$6:$L$50,3,FALSE())="Monthly",(YEAR(AC2417)-YEAR(AB2417))*12+MONTH(AC2417)-MONTH(AB2417)+1,(AC2417-AB2417+1))</f>
        <v>1</v>
      </c>
      <c r="F2417" s="239" t="n">
        <f aca="false">E2417*SUM(P2417:Q2417)</f>
        <v>10000</v>
      </c>
      <c r="G2417" s="214" t="n">
        <v>1290835</v>
      </c>
      <c r="H2417" s="215" t="n">
        <v>37035.3797916667</v>
      </c>
      <c r="I2417" s="0" t="s">
        <v>1317</v>
      </c>
      <c r="M2417" s="0" t="s">
        <v>858</v>
      </c>
      <c r="N2417" s="0" t="s">
        <v>1305</v>
      </c>
      <c r="O2417" s="0" t="s">
        <v>1306</v>
      </c>
      <c r="P2417" s="216" t="n">
        <v>10000</v>
      </c>
      <c r="S2417" s="0" t="s">
        <v>1026</v>
      </c>
      <c r="T2417" s="0" t="s">
        <v>784</v>
      </c>
      <c r="U2417" s="218" t="n">
        <v>4.1913</v>
      </c>
      <c r="V2417" s="0" t="s">
        <v>1760</v>
      </c>
      <c r="W2417" s="0" t="s">
        <v>1308</v>
      </c>
      <c r="X2417" s="0" t="s">
        <v>1309</v>
      </c>
      <c r="Y2417" s="0" t="s">
        <v>1310</v>
      </c>
      <c r="Z2417" s="0" t="s">
        <v>571</v>
      </c>
      <c r="AA2417" s="0" t="n">
        <v>808168</v>
      </c>
      <c r="AB2417" s="215" t="n">
        <v>37036.875</v>
      </c>
      <c r="AC2417" s="215" t="n">
        <v>37036.875</v>
      </c>
    </row>
    <row r="2418" customFormat="false" ht="12.75" hidden="false" customHeight="false" outlineLevel="0" collapsed="false">
      <c r="A2418" s="208" t="str">
        <f aca="false">B2418&amp;" "&amp;C2418&amp;" "&amp;D2418</f>
        <v>US Crude Financial</v>
      </c>
      <c r="B2418" s="208" t="str">
        <f aca="false">IF((LEFT(N2418,2)="US"),"US","")</f>
        <v>US</v>
      </c>
      <c r="C2418" s="208" t="str">
        <f aca="false">M2418</f>
        <v>Crude</v>
      </c>
      <c r="D2418" s="208" t="str">
        <f aca="false">IF(ISNUMBER(FIND("Phy",N2418))=TRUE(),"Physical","Financial")</f>
        <v>Financial</v>
      </c>
      <c r="E2418" s="208" t="n">
        <f aca="false">IF(VLOOKUP(S2418,'DD-Lookup'!$J$6:$L$50,3,FALSE())="Monthly",(YEAR(AC2418)-YEAR(AB2418))*12+MONTH(AC2418)-MONTH(AB2418)+1,(AC2418-AB2418+1))</f>
        <v>1</v>
      </c>
      <c r="F2418" s="239" t="n">
        <f aca="false">E2418*SUM(P2418:Q2418)</f>
        <v>25000</v>
      </c>
      <c r="G2418" s="214" t="n">
        <v>1290836</v>
      </c>
      <c r="H2418" s="215" t="n">
        <v>37035.3798148148</v>
      </c>
      <c r="I2418" s="0" t="s">
        <v>888</v>
      </c>
      <c r="M2418" s="0" t="s">
        <v>97</v>
      </c>
      <c r="N2418" s="0" t="s">
        <v>841</v>
      </c>
      <c r="O2418" s="0" t="s">
        <v>842</v>
      </c>
      <c r="P2418" s="216" t="n">
        <v>25000</v>
      </c>
      <c r="S2418" s="0" t="s">
        <v>843</v>
      </c>
      <c r="T2418" s="0" t="s">
        <v>784</v>
      </c>
      <c r="U2418" s="218" t="n">
        <v>29.48</v>
      </c>
      <c r="V2418" s="0" t="s">
        <v>995</v>
      </c>
      <c r="W2418" s="0" t="s">
        <v>845</v>
      </c>
      <c r="X2418" s="0" t="s">
        <v>846</v>
      </c>
      <c r="Y2418" s="0" t="s">
        <v>847</v>
      </c>
      <c r="Z2418" s="0" t="s">
        <v>571</v>
      </c>
      <c r="AA2418" s="0" t="n">
        <v>106942</v>
      </c>
      <c r="AB2418" s="215" t="n">
        <v>37073</v>
      </c>
      <c r="AC2418" s="215" t="n">
        <v>37103</v>
      </c>
    </row>
    <row r="2419" customFormat="false" ht="12.75" hidden="false" customHeight="false" outlineLevel="0" collapsed="false">
      <c r="A2419" s="208" t="str">
        <f aca="false">B2419&amp;" "&amp;C2419&amp;" "&amp;D2419</f>
        <v>US Natural Gas Physical</v>
      </c>
      <c r="B2419" s="208" t="str">
        <f aca="false">IF((LEFT(N2419,2)="US"),"US","")</f>
        <v>US</v>
      </c>
      <c r="C2419" s="208" t="str">
        <f aca="false">M2419</f>
        <v>Natural Gas</v>
      </c>
      <c r="D2419" s="208" t="str">
        <f aca="false">IF(ISNUMBER(FIND("Phy",N2419))=TRUE(),"Physical","Financial")</f>
        <v>Physical</v>
      </c>
      <c r="E2419" s="208" t="n">
        <f aca="false">IF(VLOOKUP(S2419,'DD-Lookup'!$J$6:$L$50,3,FALSE())="Monthly",(YEAR(AC2419)-YEAR(AB2419))*12+MONTH(AC2419)-MONTH(AB2419)+1,(AC2419-AB2419+1))</f>
        <v>1</v>
      </c>
      <c r="F2419" s="239" t="n">
        <f aca="false">E2419*SUM(P2419:Q2419)</f>
        <v>500</v>
      </c>
      <c r="G2419" s="214" t="n">
        <v>1290837</v>
      </c>
      <c r="H2419" s="215" t="n">
        <v>37035.379837963</v>
      </c>
      <c r="I2419" s="0" t="s">
        <v>1073</v>
      </c>
      <c r="M2419" s="0" t="s">
        <v>858</v>
      </c>
      <c r="N2419" s="0" t="s">
        <v>1305</v>
      </c>
      <c r="O2419" s="0" t="s">
        <v>1306</v>
      </c>
      <c r="Q2419" s="216" t="n">
        <v>500</v>
      </c>
      <c r="S2419" s="0" t="s">
        <v>1026</v>
      </c>
      <c r="T2419" s="0" t="s">
        <v>784</v>
      </c>
      <c r="U2419" s="218" t="n">
        <v>4.1926</v>
      </c>
      <c r="V2419" s="0" t="s">
        <v>2305</v>
      </c>
      <c r="W2419" s="0" t="s">
        <v>1308</v>
      </c>
      <c r="X2419" s="0" t="s">
        <v>1309</v>
      </c>
      <c r="Y2419" s="0" t="s">
        <v>1310</v>
      </c>
      <c r="Z2419" s="0" t="s">
        <v>571</v>
      </c>
      <c r="AA2419" s="0" t="n">
        <v>808169</v>
      </c>
      <c r="AB2419" s="215" t="n">
        <v>37036.875</v>
      </c>
      <c r="AC2419" s="215" t="n">
        <v>37036.875</v>
      </c>
    </row>
    <row r="2420" customFormat="false" ht="12.75" hidden="false" customHeight="false" outlineLevel="0" collapsed="false">
      <c r="A2420" s="208" t="str">
        <f aca="false">B2420&amp;" "&amp;C2420&amp;" "&amp;D2420</f>
        <v>US Natural Gas Physical</v>
      </c>
      <c r="B2420" s="208" t="str">
        <f aca="false">IF((LEFT(N2420,2)="US"),"US","")</f>
        <v>US</v>
      </c>
      <c r="C2420" s="208" t="str">
        <f aca="false">M2420</f>
        <v>Natural Gas</v>
      </c>
      <c r="D2420" s="208" t="str">
        <f aca="false">IF(ISNUMBER(FIND("Phy",N2420))=TRUE(),"Physical","Financial")</f>
        <v>Physical</v>
      </c>
      <c r="E2420" s="208" t="n">
        <f aca="false">IF(VLOOKUP(S2420,'DD-Lookup'!$J$6:$L$50,3,FALSE())="Monthly",(YEAR(AC2420)-YEAR(AB2420))*12+MONTH(AC2420)-MONTH(AB2420)+1,(AC2420-AB2420+1))</f>
        <v>1</v>
      </c>
      <c r="F2420" s="239" t="n">
        <f aca="false">E2420*SUM(P2420:Q2420)</f>
        <v>10000</v>
      </c>
      <c r="G2420" s="214" t="n">
        <v>1290839</v>
      </c>
      <c r="H2420" s="215" t="n">
        <v>37035.3798611111</v>
      </c>
      <c r="I2420" s="0" t="s">
        <v>1426</v>
      </c>
      <c r="M2420" s="0" t="s">
        <v>858</v>
      </c>
      <c r="N2420" s="0" t="s">
        <v>1305</v>
      </c>
      <c r="O2420" s="0" t="s">
        <v>1432</v>
      </c>
      <c r="P2420" s="216" t="n">
        <v>10000</v>
      </c>
      <c r="S2420" s="0" t="s">
        <v>1026</v>
      </c>
      <c r="T2420" s="0" t="s">
        <v>784</v>
      </c>
      <c r="U2420" s="218" t="n">
        <v>4.115</v>
      </c>
      <c r="V2420" s="0" t="s">
        <v>1470</v>
      </c>
      <c r="W2420" s="0" t="s">
        <v>1434</v>
      </c>
      <c r="X2420" s="0" t="s">
        <v>1435</v>
      </c>
      <c r="Y2420" s="0" t="s">
        <v>1310</v>
      </c>
      <c r="Z2420" s="0" t="s">
        <v>571</v>
      </c>
      <c r="AA2420" s="0" t="n">
        <v>808170</v>
      </c>
      <c r="AB2420" s="215" t="n">
        <v>37036.875</v>
      </c>
      <c r="AC2420" s="215" t="n">
        <v>37036.875</v>
      </c>
    </row>
    <row r="2421" customFormat="false" ht="12.75" hidden="false" customHeight="false" outlineLevel="0" collapsed="false">
      <c r="A2421" s="208" t="str">
        <f aca="false">B2421&amp;" "&amp;C2421&amp;" "&amp;D2421</f>
        <v>US Crude Financial</v>
      </c>
      <c r="B2421" s="208" t="str">
        <f aca="false">IF((LEFT(N2421,2)="US"),"US","")</f>
        <v>US</v>
      </c>
      <c r="C2421" s="208" t="str">
        <f aca="false">M2421</f>
        <v>Crude</v>
      </c>
      <c r="D2421" s="208" t="str">
        <f aca="false">IF(ISNUMBER(FIND("Phy",N2421))=TRUE(),"Physical","Financial")</f>
        <v>Financial</v>
      </c>
      <c r="E2421" s="208" t="n">
        <f aca="false">IF(VLOOKUP(S2421,'DD-Lookup'!$J$6:$L$50,3,FALSE())="Monthly",(YEAR(AC2421)-YEAR(AB2421))*12+MONTH(AC2421)-MONTH(AB2421)+1,(AC2421-AB2421+1))</f>
        <v>1</v>
      </c>
      <c r="F2421" s="239" t="n">
        <f aca="false">E2421*SUM(P2421:Q2421)</f>
        <v>25000</v>
      </c>
      <c r="G2421" s="214" t="n">
        <v>1290838</v>
      </c>
      <c r="H2421" s="215" t="n">
        <v>37035.3798611111</v>
      </c>
      <c r="I2421" s="0" t="s">
        <v>1112</v>
      </c>
      <c r="M2421" s="0" t="s">
        <v>97</v>
      </c>
      <c r="N2421" s="0" t="s">
        <v>841</v>
      </c>
      <c r="O2421" s="0" t="s">
        <v>842</v>
      </c>
      <c r="P2421" s="216" t="n">
        <v>25000</v>
      </c>
      <c r="S2421" s="0" t="s">
        <v>843</v>
      </c>
      <c r="T2421" s="0" t="s">
        <v>784</v>
      </c>
      <c r="U2421" s="218" t="n">
        <v>29.48</v>
      </c>
      <c r="V2421" s="0" t="s">
        <v>2443</v>
      </c>
      <c r="W2421" s="0" t="s">
        <v>845</v>
      </c>
      <c r="X2421" s="0" t="s">
        <v>846</v>
      </c>
      <c r="Y2421" s="0" t="s">
        <v>847</v>
      </c>
      <c r="Z2421" s="0" t="s">
        <v>571</v>
      </c>
      <c r="AA2421" s="0" t="n">
        <v>106943</v>
      </c>
      <c r="AB2421" s="215" t="n">
        <v>37073</v>
      </c>
      <c r="AC2421" s="215" t="n">
        <v>37103</v>
      </c>
    </row>
    <row r="2422" customFormat="false" ht="12.75" hidden="false" customHeight="false" outlineLevel="0" collapsed="false">
      <c r="A2422" s="208" t="str">
        <f aca="false">B2422&amp;" "&amp;C2422&amp;" "&amp;D2422</f>
        <v>US Natural Gas Physical</v>
      </c>
      <c r="B2422" s="208" t="str">
        <f aca="false">IF((LEFT(N2422,2)="US"),"US","")</f>
        <v>US</v>
      </c>
      <c r="C2422" s="208" t="str">
        <f aca="false">M2422</f>
        <v>Natural Gas</v>
      </c>
      <c r="D2422" s="208" t="str">
        <f aca="false">IF(ISNUMBER(FIND("Phy",N2422))=TRUE(),"Physical","Financial")</f>
        <v>Physical</v>
      </c>
      <c r="E2422" s="208" t="n">
        <f aca="false">IF(VLOOKUP(S2422,'DD-Lookup'!$J$6:$L$50,3,FALSE())="Monthly",(YEAR(AC2422)-YEAR(AB2422))*12+MONTH(AC2422)-MONTH(AB2422)+1,(AC2422-AB2422+1))</f>
        <v>1</v>
      </c>
      <c r="F2422" s="239" t="n">
        <f aca="false">E2422*SUM(P2422:Q2422)</f>
        <v>4536</v>
      </c>
      <c r="G2422" s="214" t="n">
        <v>1290840</v>
      </c>
      <c r="H2422" s="215" t="n">
        <v>37035.3798726852</v>
      </c>
      <c r="I2422" s="0" t="s">
        <v>2120</v>
      </c>
      <c r="M2422" s="0" t="s">
        <v>858</v>
      </c>
      <c r="N2422" s="0" t="s">
        <v>1305</v>
      </c>
      <c r="O2422" s="0" t="s">
        <v>1596</v>
      </c>
      <c r="P2422" s="216" t="n">
        <v>4536</v>
      </c>
      <c r="S2422" s="0" t="s">
        <v>1026</v>
      </c>
      <c r="T2422" s="0" t="s">
        <v>784</v>
      </c>
      <c r="U2422" s="218" t="n">
        <v>4.0375</v>
      </c>
      <c r="V2422" s="0" t="s">
        <v>2121</v>
      </c>
      <c r="W2422" s="0" t="s">
        <v>1314</v>
      </c>
      <c r="X2422" s="0" t="s">
        <v>1315</v>
      </c>
      <c r="Y2422" s="0" t="s">
        <v>1310</v>
      </c>
      <c r="Z2422" s="0" t="s">
        <v>571</v>
      </c>
      <c r="AA2422" s="0" t="n">
        <v>808171</v>
      </c>
      <c r="AB2422" s="215" t="n">
        <v>37036.875</v>
      </c>
      <c r="AC2422" s="215" t="n">
        <v>37036.875</v>
      </c>
    </row>
    <row r="2423" customFormat="false" ht="12.75" hidden="false" customHeight="false" outlineLevel="0" collapsed="false">
      <c r="A2423" s="208" t="str">
        <f aca="false">B2423&amp;" "&amp;C2423&amp;" "&amp;D2423</f>
        <v>US Natural Gas Physical</v>
      </c>
      <c r="B2423" s="208" t="str">
        <f aca="false">IF((LEFT(N2423,2)="US"),"US","")</f>
        <v>US</v>
      </c>
      <c r="C2423" s="208" t="str">
        <f aca="false">M2423</f>
        <v>Natural Gas</v>
      </c>
      <c r="D2423" s="208" t="str">
        <f aca="false">IF(ISNUMBER(FIND("Phy",N2423))=TRUE(),"Physical","Financial")</f>
        <v>Physical</v>
      </c>
      <c r="E2423" s="208" t="n">
        <f aca="false">IF(VLOOKUP(S2423,'DD-Lookup'!$J$6:$L$50,3,FALSE())="Monthly",(YEAR(AC2423)-YEAR(AB2423))*12+MONTH(AC2423)-MONTH(AB2423)+1,(AC2423-AB2423+1))</f>
        <v>1</v>
      </c>
      <c r="F2423" s="239" t="n">
        <f aca="false">E2423*SUM(P2423:Q2423)</f>
        <v>25000</v>
      </c>
      <c r="G2423" s="214" t="n">
        <v>1290841</v>
      </c>
      <c r="H2423" s="215" t="n">
        <v>37035.3798842593</v>
      </c>
      <c r="I2423" s="0" t="s">
        <v>1930</v>
      </c>
      <c r="M2423" s="0" t="s">
        <v>858</v>
      </c>
      <c r="N2423" s="0" t="s">
        <v>1305</v>
      </c>
      <c r="O2423" s="0" t="s">
        <v>1432</v>
      </c>
      <c r="Q2423" s="216" t="n">
        <v>25000</v>
      </c>
      <c r="S2423" s="0" t="s">
        <v>1026</v>
      </c>
      <c r="T2423" s="0" t="s">
        <v>784</v>
      </c>
      <c r="U2423" s="218" t="n">
        <v>4.12</v>
      </c>
      <c r="V2423" s="0" t="s">
        <v>1931</v>
      </c>
      <c r="W2423" s="0" t="s">
        <v>1434</v>
      </c>
      <c r="X2423" s="0" t="s">
        <v>1435</v>
      </c>
      <c r="Y2423" s="0" t="s">
        <v>1310</v>
      </c>
      <c r="Z2423" s="0" t="s">
        <v>571</v>
      </c>
      <c r="AA2423" s="0" t="n">
        <v>808172</v>
      </c>
      <c r="AB2423" s="215" t="n">
        <v>37036.875</v>
      </c>
      <c r="AC2423" s="215" t="n">
        <v>37036.875</v>
      </c>
    </row>
    <row r="2424" customFormat="false" ht="12.75" hidden="false" customHeight="false" outlineLevel="0" collapsed="false">
      <c r="A2424" s="208" t="str">
        <f aca="false">B2424&amp;" "&amp;C2424&amp;" "&amp;D2424</f>
        <v>US Natural Gas Physical</v>
      </c>
      <c r="B2424" s="208" t="str">
        <f aca="false">IF((LEFT(N2424,2)="US"),"US","")</f>
        <v>US</v>
      </c>
      <c r="C2424" s="208" t="str">
        <f aca="false">M2424</f>
        <v>Natural Gas</v>
      </c>
      <c r="D2424" s="208" t="str">
        <f aca="false">IF(ISNUMBER(FIND("Phy",N2424))=TRUE(),"Physical","Financial")</f>
        <v>Physical</v>
      </c>
      <c r="E2424" s="208" t="n">
        <f aca="false">IF(VLOOKUP(S2424,'DD-Lookup'!$J$6:$L$50,3,FALSE())="Monthly",(YEAR(AC2424)-YEAR(AB2424))*12+MONTH(AC2424)-MONTH(AB2424)+1,(AC2424-AB2424+1))</f>
        <v>1</v>
      </c>
      <c r="F2424" s="239" t="n">
        <f aca="false">E2424*SUM(P2424:Q2424)</f>
        <v>5000</v>
      </c>
      <c r="G2424" s="214" t="n">
        <v>1290842</v>
      </c>
      <c r="H2424" s="215" t="n">
        <v>37035.3798958333</v>
      </c>
      <c r="I2424" s="0" t="s">
        <v>1317</v>
      </c>
      <c r="M2424" s="0" t="s">
        <v>858</v>
      </c>
      <c r="N2424" s="0" t="s">
        <v>1305</v>
      </c>
      <c r="O2424" s="0" t="s">
        <v>1306</v>
      </c>
      <c r="P2424" s="216" t="n">
        <v>5000</v>
      </c>
      <c r="S2424" s="0" t="s">
        <v>1026</v>
      </c>
      <c r="T2424" s="0" t="s">
        <v>784</v>
      </c>
      <c r="U2424" s="218" t="n">
        <v>4.19</v>
      </c>
      <c r="V2424" s="0" t="s">
        <v>2614</v>
      </c>
      <c r="W2424" s="0" t="s">
        <v>1308</v>
      </c>
      <c r="X2424" s="0" t="s">
        <v>1309</v>
      </c>
      <c r="Y2424" s="0" t="s">
        <v>1310</v>
      </c>
      <c r="Z2424" s="0" t="s">
        <v>571</v>
      </c>
      <c r="AA2424" s="0" t="n">
        <v>808173</v>
      </c>
      <c r="AB2424" s="215" t="n">
        <v>37036.875</v>
      </c>
      <c r="AC2424" s="215" t="n">
        <v>37036.875</v>
      </c>
    </row>
    <row r="2425" customFormat="false" ht="12.75" hidden="false" customHeight="false" outlineLevel="0" collapsed="false">
      <c r="A2425" s="208" t="str">
        <f aca="false">B2425&amp;" "&amp;C2425&amp;" "&amp;D2425</f>
        <v> Natural Gas Physical</v>
      </c>
      <c r="B2425" s="208" t="str">
        <f aca="false">IF((LEFT(N2425,2)="US"),"US","")</f>
        <v/>
      </c>
      <c r="C2425" s="208" t="str">
        <f aca="false">M2425</f>
        <v>Natural Gas</v>
      </c>
      <c r="D2425" s="208" t="str">
        <f aca="false">IF(ISNUMBER(FIND("Phy",N2425))=TRUE(),"Physical","Financial")</f>
        <v>Physical</v>
      </c>
      <c r="E2425" s="208" t="n">
        <f aca="false">IF(VLOOKUP(S2425,'DD-Lookup'!$J$6:$L$50,3,FALSE())="Monthly",(YEAR(AC2425)-YEAR(AB2425))*12+MONTH(AC2425)-MONTH(AB2425)+1,(AC2425-AB2425+1))</f>
        <v>1</v>
      </c>
      <c r="F2425" s="239" t="n">
        <f aca="false">E2425*SUM(P2425:Q2425)</f>
        <v>1000</v>
      </c>
      <c r="G2425" s="214" t="n">
        <v>1290843</v>
      </c>
      <c r="H2425" s="215" t="n">
        <v>37035.3799074074</v>
      </c>
      <c r="I2425" s="0" t="s">
        <v>1874</v>
      </c>
      <c r="M2425" s="0" t="s">
        <v>858</v>
      </c>
      <c r="N2425" s="0" t="s">
        <v>2171</v>
      </c>
      <c r="O2425" s="0" t="s">
        <v>2316</v>
      </c>
      <c r="Q2425" s="216" t="n">
        <v>1000</v>
      </c>
      <c r="S2425" s="0" t="s">
        <v>1026</v>
      </c>
      <c r="T2425" s="0" t="s">
        <v>784</v>
      </c>
      <c r="U2425" s="218" t="n">
        <v>3.94</v>
      </c>
      <c r="V2425" s="0" t="s">
        <v>2580</v>
      </c>
      <c r="W2425" s="0" t="s">
        <v>2318</v>
      </c>
      <c r="X2425" s="0" t="s">
        <v>2319</v>
      </c>
      <c r="Y2425" s="0" t="s">
        <v>1310</v>
      </c>
      <c r="Z2425" s="0" t="s">
        <v>628</v>
      </c>
      <c r="AA2425" s="0" t="n">
        <v>808174</v>
      </c>
      <c r="AB2425" s="215" t="n">
        <v>37036.875</v>
      </c>
      <c r="AC2425" s="215" t="n">
        <v>37036.875</v>
      </c>
    </row>
    <row r="2426" customFormat="false" ht="12.75" hidden="false" customHeight="false" outlineLevel="0" collapsed="false">
      <c r="A2426" s="208" t="str">
        <f aca="false">B2426&amp;" "&amp;C2426&amp;" "&amp;D2426</f>
        <v>US Natural Gas Physical</v>
      </c>
      <c r="B2426" s="208" t="str">
        <f aca="false">IF((LEFT(N2426,2)="US"),"US","")</f>
        <v>US</v>
      </c>
      <c r="C2426" s="208" t="str">
        <f aca="false">M2426</f>
        <v>Natural Gas</v>
      </c>
      <c r="D2426" s="208" t="str">
        <f aca="false">IF(ISNUMBER(FIND("Phy",N2426))=TRUE(),"Physical","Financial")</f>
        <v>Physical</v>
      </c>
      <c r="E2426" s="208" t="n">
        <f aca="false">IF(VLOOKUP(S2426,'DD-Lookup'!$J$6:$L$50,3,FALSE())="Monthly",(YEAR(AC2426)-YEAR(AB2426))*12+MONTH(AC2426)-MONTH(AB2426)+1,(AC2426-AB2426+1))</f>
        <v>1</v>
      </c>
      <c r="F2426" s="239" t="n">
        <f aca="false">E2426*SUM(P2426:Q2426)</f>
        <v>4644</v>
      </c>
      <c r="G2426" s="214" t="n">
        <v>1290845</v>
      </c>
      <c r="H2426" s="215" t="n">
        <v>37035.3799421296</v>
      </c>
      <c r="I2426" s="0" t="s">
        <v>1141</v>
      </c>
      <c r="M2426" s="0" t="s">
        <v>858</v>
      </c>
      <c r="N2426" s="0" t="s">
        <v>1305</v>
      </c>
      <c r="O2426" s="0" t="s">
        <v>1372</v>
      </c>
      <c r="Q2426" s="216" t="n">
        <v>4644</v>
      </c>
      <c r="S2426" s="0" t="s">
        <v>1026</v>
      </c>
      <c r="T2426" s="0" t="s">
        <v>784</v>
      </c>
      <c r="U2426" s="218" t="n">
        <v>4.025</v>
      </c>
      <c r="V2426" s="0" t="s">
        <v>1884</v>
      </c>
      <c r="W2426" s="0" t="s">
        <v>1361</v>
      </c>
      <c r="X2426" s="0" t="s">
        <v>1362</v>
      </c>
      <c r="Y2426" s="0" t="s">
        <v>1310</v>
      </c>
      <c r="Z2426" s="0" t="s">
        <v>571</v>
      </c>
      <c r="AA2426" s="0" t="n">
        <v>808175</v>
      </c>
      <c r="AB2426" s="215" t="n">
        <v>37036.875</v>
      </c>
      <c r="AC2426" s="215" t="n">
        <v>37036.875</v>
      </c>
    </row>
    <row r="2427" customFormat="false" ht="12.75" hidden="false" customHeight="false" outlineLevel="0" collapsed="false">
      <c r="A2427" s="208" t="str">
        <f aca="false">B2427&amp;" "&amp;C2427&amp;" "&amp;D2427</f>
        <v>US Natural Gas Physical</v>
      </c>
      <c r="B2427" s="208" t="str">
        <f aca="false">IF((LEFT(N2427,2)="US"),"US","")</f>
        <v>US</v>
      </c>
      <c r="C2427" s="208" t="str">
        <f aca="false">M2427</f>
        <v>Natural Gas</v>
      </c>
      <c r="D2427" s="208" t="str">
        <f aca="false">IF(ISNUMBER(FIND("Phy",N2427))=TRUE(),"Physical","Financial")</f>
        <v>Physical</v>
      </c>
      <c r="E2427" s="208" t="n">
        <f aca="false">IF(VLOOKUP(S2427,'DD-Lookup'!$J$6:$L$50,3,FALSE())="Monthly",(YEAR(AC2427)-YEAR(AB2427))*12+MONTH(AC2427)-MONTH(AB2427)+1,(AC2427-AB2427+1))</f>
        <v>1</v>
      </c>
      <c r="F2427" s="239" t="n">
        <f aca="false">E2427*SUM(P2427:Q2427)</f>
        <v>10000</v>
      </c>
      <c r="G2427" s="214" t="n">
        <v>1290846</v>
      </c>
      <c r="H2427" s="215" t="n">
        <v>37035.3799421296</v>
      </c>
      <c r="I2427" s="0" t="s">
        <v>1399</v>
      </c>
      <c r="M2427" s="0" t="s">
        <v>858</v>
      </c>
      <c r="N2427" s="0" t="s">
        <v>1305</v>
      </c>
      <c r="O2427" s="0" t="s">
        <v>1687</v>
      </c>
      <c r="P2427" s="216" t="n">
        <v>10000</v>
      </c>
      <c r="S2427" s="0" t="s">
        <v>1026</v>
      </c>
      <c r="T2427" s="0" t="s">
        <v>784</v>
      </c>
      <c r="U2427" s="218" t="n">
        <v>4.065</v>
      </c>
      <c r="V2427" s="0" t="s">
        <v>1844</v>
      </c>
      <c r="W2427" s="0" t="s">
        <v>1667</v>
      </c>
      <c r="X2427" s="0" t="s">
        <v>1639</v>
      </c>
      <c r="Y2427" s="0" t="s">
        <v>1310</v>
      </c>
      <c r="Z2427" s="0" t="s">
        <v>571</v>
      </c>
      <c r="AA2427" s="0" t="n">
        <v>808176</v>
      </c>
      <c r="AB2427" s="215" t="n">
        <v>37036.875</v>
      </c>
      <c r="AC2427" s="215" t="n">
        <v>37036.875</v>
      </c>
    </row>
    <row r="2428" customFormat="false" ht="12.75" hidden="false" customHeight="false" outlineLevel="0" collapsed="false">
      <c r="A2428" s="208" t="str">
        <f aca="false">B2428&amp;" "&amp;C2428&amp;" "&amp;D2428</f>
        <v>US Natural Gas Physical</v>
      </c>
      <c r="B2428" s="208" t="str">
        <f aca="false">IF((LEFT(N2428,2)="US"),"US","")</f>
        <v>US</v>
      </c>
      <c r="C2428" s="208" t="str">
        <f aca="false">M2428</f>
        <v>Natural Gas</v>
      </c>
      <c r="D2428" s="208" t="str">
        <f aca="false">IF(ISNUMBER(FIND("Phy",N2428))=TRUE(),"Physical","Financial")</f>
        <v>Physical</v>
      </c>
      <c r="E2428" s="208" t="n">
        <f aca="false">IF(VLOOKUP(S2428,'DD-Lookup'!$J$6:$L$50,3,FALSE())="Monthly",(YEAR(AC2428)-YEAR(AB2428))*12+MONTH(AC2428)-MONTH(AB2428)+1,(AC2428-AB2428+1))</f>
        <v>1</v>
      </c>
      <c r="F2428" s="239" t="n">
        <f aca="false">E2428*SUM(P2428:Q2428)</f>
        <v>10000</v>
      </c>
      <c r="G2428" s="214" t="n">
        <v>1290849</v>
      </c>
      <c r="H2428" s="215" t="n">
        <v>37035.38</v>
      </c>
      <c r="I2428" s="0" t="s">
        <v>593</v>
      </c>
      <c r="M2428" s="0" t="s">
        <v>858</v>
      </c>
      <c r="N2428" s="0" t="s">
        <v>1305</v>
      </c>
      <c r="O2428" s="0" t="s">
        <v>1306</v>
      </c>
      <c r="P2428" s="216" t="n">
        <v>10000</v>
      </c>
      <c r="S2428" s="0" t="s">
        <v>1026</v>
      </c>
      <c r="T2428" s="0" t="s">
        <v>784</v>
      </c>
      <c r="U2428" s="218" t="n">
        <v>4.1888</v>
      </c>
      <c r="V2428" s="0" t="s">
        <v>1374</v>
      </c>
      <c r="W2428" s="0" t="s">
        <v>1308</v>
      </c>
      <c r="X2428" s="0" t="s">
        <v>1309</v>
      </c>
      <c r="Y2428" s="0" t="s">
        <v>1310</v>
      </c>
      <c r="Z2428" s="0" t="s">
        <v>571</v>
      </c>
      <c r="AA2428" s="0" t="n">
        <v>808178</v>
      </c>
      <c r="AB2428" s="215" t="n">
        <v>37036.875</v>
      </c>
      <c r="AC2428" s="215" t="n">
        <v>37036.875</v>
      </c>
    </row>
    <row r="2429" customFormat="false" ht="12.75" hidden="false" customHeight="false" outlineLevel="0" collapsed="false">
      <c r="A2429" s="208" t="str">
        <f aca="false">B2429&amp;" "&amp;C2429&amp;" "&amp;D2429</f>
        <v>US Crude Financial</v>
      </c>
      <c r="B2429" s="208" t="str">
        <f aca="false">IF((LEFT(N2429,2)="US"),"US","")</f>
        <v>US</v>
      </c>
      <c r="C2429" s="208" t="str">
        <f aca="false">M2429</f>
        <v>Crude</v>
      </c>
      <c r="D2429" s="208" t="str">
        <f aca="false">IF(ISNUMBER(FIND("Phy",N2429))=TRUE(),"Physical","Financial")</f>
        <v>Financial</v>
      </c>
      <c r="E2429" s="208" t="n">
        <f aca="false">IF(VLOOKUP(S2429,'DD-Lookup'!$J$6:$L$50,3,FALSE())="Monthly",(YEAR(AC2429)-YEAR(AB2429))*12+MONTH(AC2429)-MONTH(AB2429)+1,(AC2429-AB2429+1))</f>
        <v>1</v>
      </c>
      <c r="F2429" s="239" t="n">
        <f aca="false">E2429*SUM(P2429:Q2429)</f>
        <v>25000</v>
      </c>
      <c r="G2429" s="214" t="n">
        <v>1290853</v>
      </c>
      <c r="H2429" s="215" t="n">
        <v>37035.3800115741</v>
      </c>
      <c r="I2429" s="0" t="s">
        <v>1112</v>
      </c>
      <c r="M2429" s="0" t="s">
        <v>97</v>
      </c>
      <c r="N2429" s="0" t="s">
        <v>841</v>
      </c>
      <c r="O2429" s="0" t="s">
        <v>842</v>
      </c>
      <c r="Q2429" s="216" t="n">
        <v>25000</v>
      </c>
      <c r="S2429" s="0" t="s">
        <v>843</v>
      </c>
      <c r="T2429" s="0" t="s">
        <v>784</v>
      </c>
      <c r="U2429" s="218" t="n">
        <v>29.5</v>
      </c>
      <c r="V2429" s="0" t="s">
        <v>2339</v>
      </c>
      <c r="W2429" s="0" t="s">
        <v>845</v>
      </c>
      <c r="X2429" s="0" t="s">
        <v>846</v>
      </c>
      <c r="Y2429" s="0" t="s">
        <v>847</v>
      </c>
      <c r="Z2429" s="0" t="s">
        <v>571</v>
      </c>
      <c r="AA2429" s="0" t="n">
        <v>106945</v>
      </c>
      <c r="AB2429" s="215" t="n">
        <v>37073</v>
      </c>
      <c r="AC2429" s="215" t="n">
        <v>37103</v>
      </c>
    </row>
    <row r="2430" customFormat="false" ht="12.75" hidden="false" customHeight="false" outlineLevel="0" collapsed="false">
      <c r="A2430" s="208" t="str">
        <f aca="false">B2430&amp;" "&amp;C2430&amp;" "&amp;D2430</f>
        <v> Natural Gas Financial</v>
      </c>
      <c r="B2430" s="208" t="str">
        <f aca="false">IF((LEFT(N2430,2)="US"),"US","")</f>
        <v/>
      </c>
      <c r="C2430" s="208" t="str">
        <f aca="false">M2430</f>
        <v>Natural Gas</v>
      </c>
      <c r="D2430" s="208" t="str">
        <f aca="false">IF(ISNUMBER(FIND("Phy",N2430))=TRUE(),"Physical","Financial")</f>
        <v>Financial</v>
      </c>
      <c r="E2430" s="208" t="n">
        <f aca="false">IF(VLOOKUP(S2430,'DD-Lookup'!$J$6:$L$50,3,FALSE())="Monthly",(YEAR(AC2430)-YEAR(AB2430))*12+MONTH(AC2430)-MONTH(AB2430)+1,(AC2430-AB2430+1))</f>
        <v>214</v>
      </c>
      <c r="F2430" s="239" t="n">
        <f aca="false">E2430*SUM(P2430:Q2430)</f>
        <v>1070000</v>
      </c>
      <c r="G2430" s="214" t="n">
        <v>1290855</v>
      </c>
      <c r="H2430" s="215" t="n">
        <v>37035.3800462963</v>
      </c>
      <c r="I2430" s="0" t="s">
        <v>1115</v>
      </c>
      <c r="M2430" s="0" t="s">
        <v>858</v>
      </c>
      <c r="N2430" s="0" t="s">
        <v>2540</v>
      </c>
      <c r="O2430" s="0" t="s">
        <v>2615</v>
      </c>
      <c r="P2430" s="216" t="n">
        <v>5000</v>
      </c>
      <c r="S2430" s="0" t="s">
        <v>1026</v>
      </c>
      <c r="T2430" s="0" t="s">
        <v>784</v>
      </c>
      <c r="U2430" s="218" t="n">
        <v>0.01</v>
      </c>
      <c r="V2430" s="0" t="s">
        <v>2616</v>
      </c>
      <c r="W2430" s="0" t="s">
        <v>2543</v>
      </c>
      <c r="X2430" s="0" t="s">
        <v>2544</v>
      </c>
      <c r="Y2430" s="0" t="s">
        <v>838</v>
      </c>
      <c r="Z2430" s="0" t="s">
        <v>628</v>
      </c>
      <c r="AA2430" s="0" t="s">
        <v>2617</v>
      </c>
      <c r="AB2430" s="215" t="n">
        <v>37347</v>
      </c>
      <c r="AC2430" s="215" t="n">
        <v>37560</v>
      </c>
    </row>
    <row r="2431" customFormat="false" ht="12.75" hidden="false" customHeight="false" outlineLevel="0" collapsed="false">
      <c r="A2431" s="208" t="str">
        <f aca="false">B2431&amp;" "&amp;C2431&amp;" "&amp;D2431</f>
        <v>US Natural Gas Physical</v>
      </c>
      <c r="B2431" s="208" t="str">
        <f aca="false">IF((LEFT(N2431,2)="US"),"US","")</f>
        <v>US</v>
      </c>
      <c r="C2431" s="208" t="str">
        <f aca="false">M2431</f>
        <v>Natural Gas</v>
      </c>
      <c r="D2431" s="208" t="str">
        <f aca="false">IF(ISNUMBER(FIND("Phy",N2431))=TRUE(),"Physical","Financial")</f>
        <v>Physical</v>
      </c>
      <c r="E2431" s="208" t="n">
        <f aca="false">IF(VLOOKUP(S2431,'DD-Lookup'!$J$6:$L$50,3,FALSE())="Monthly",(YEAR(AC2431)-YEAR(AB2431))*12+MONTH(AC2431)-MONTH(AB2431)+1,(AC2431-AB2431+1))</f>
        <v>1</v>
      </c>
      <c r="F2431" s="239" t="n">
        <f aca="false">E2431*SUM(P2431:Q2431)</f>
        <v>10000</v>
      </c>
      <c r="G2431" s="214" t="n">
        <v>1290854</v>
      </c>
      <c r="H2431" s="215" t="n">
        <v>37035.3800462963</v>
      </c>
      <c r="I2431" s="0" t="s">
        <v>600</v>
      </c>
      <c r="M2431" s="0" t="s">
        <v>858</v>
      </c>
      <c r="N2431" s="0" t="s">
        <v>1305</v>
      </c>
      <c r="O2431" s="0" t="s">
        <v>1313</v>
      </c>
      <c r="Q2431" s="216" t="n">
        <v>10000</v>
      </c>
      <c r="S2431" s="0" t="s">
        <v>1026</v>
      </c>
      <c r="T2431" s="0" t="s">
        <v>784</v>
      </c>
      <c r="U2431" s="218" t="n">
        <v>4.08</v>
      </c>
      <c r="V2431" s="0" t="s">
        <v>1425</v>
      </c>
      <c r="W2431" s="0" t="s">
        <v>1314</v>
      </c>
      <c r="X2431" s="0" t="s">
        <v>1315</v>
      </c>
      <c r="Y2431" s="0" t="s">
        <v>1310</v>
      </c>
      <c r="Z2431" s="0" t="s">
        <v>571</v>
      </c>
      <c r="AA2431" s="0" t="n">
        <v>808180</v>
      </c>
      <c r="AB2431" s="215" t="n">
        <v>37036.875</v>
      </c>
      <c r="AC2431" s="215" t="n">
        <v>37036.875</v>
      </c>
    </row>
    <row r="2432" customFormat="false" ht="12.75" hidden="false" customHeight="false" outlineLevel="0" collapsed="false">
      <c r="A2432" s="208" t="str">
        <f aca="false">B2432&amp;" "&amp;C2432&amp;" "&amp;D2432</f>
        <v> Natural Gas Physical</v>
      </c>
      <c r="B2432" s="208" t="str">
        <f aca="false">IF((LEFT(N2432,2)="US"),"US","")</f>
        <v/>
      </c>
      <c r="C2432" s="208" t="str">
        <f aca="false">M2432</f>
        <v>Natural Gas</v>
      </c>
      <c r="D2432" s="208" t="str">
        <f aca="false">IF(ISNUMBER(FIND("Phy",N2432))=TRUE(),"Physical","Financial")</f>
        <v>Physical</v>
      </c>
      <c r="E2432" s="208" t="n">
        <f aca="false">IF(VLOOKUP(S2432,'DD-Lookup'!$J$6:$L$50,3,FALSE())="Monthly",(YEAR(AC2432)-YEAR(AB2432))*12+MONTH(AC2432)-MONTH(AB2432)+1,(AC2432-AB2432+1))</f>
        <v>1</v>
      </c>
      <c r="F2432" s="239" t="n">
        <f aca="false">E2432*SUM(P2432:Q2432)</f>
        <v>5000</v>
      </c>
      <c r="G2432" s="214" t="n">
        <v>1290856</v>
      </c>
      <c r="H2432" s="215" t="n">
        <v>37035.3800578704</v>
      </c>
      <c r="I2432" s="0" t="s">
        <v>1333</v>
      </c>
      <c r="M2432" s="0" t="s">
        <v>858</v>
      </c>
      <c r="N2432" s="0" t="s">
        <v>2171</v>
      </c>
      <c r="O2432" s="0" t="s">
        <v>2374</v>
      </c>
      <c r="Q2432" s="216" t="n">
        <v>5000</v>
      </c>
      <c r="S2432" s="0" t="s">
        <v>279</v>
      </c>
      <c r="T2432" s="0" t="s">
        <v>2173</v>
      </c>
      <c r="U2432" s="218" t="n">
        <v>5.65</v>
      </c>
      <c r="V2432" s="0" t="s">
        <v>2618</v>
      </c>
      <c r="W2432" s="0" t="s">
        <v>2318</v>
      </c>
      <c r="X2432" s="0" t="s">
        <v>2319</v>
      </c>
      <c r="Y2432" s="0" t="s">
        <v>1310</v>
      </c>
      <c r="Z2432" s="0" t="s">
        <v>628</v>
      </c>
      <c r="AA2432" s="0" t="n">
        <v>808179</v>
      </c>
      <c r="AB2432" s="215" t="n">
        <v>37036.875</v>
      </c>
      <c r="AC2432" s="215" t="n">
        <v>37036.875</v>
      </c>
    </row>
    <row r="2433" customFormat="false" ht="12.75" hidden="false" customHeight="false" outlineLevel="0" collapsed="false">
      <c r="A2433" s="208" t="str">
        <f aca="false">B2433&amp;" "&amp;C2433&amp;" "&amp;D2433</f>
        <v>US Natural Gas Physical</v>
      </c>
      <c r="B2433" s="208" t="str">
        <f aca="false">IF((LEFT(N2433,2)="US"),"US","")</f>
        <v>US</v>
      </c>
      <c r="C2433" s="208" t="str">
        <f aca="false">M2433</f>
        <v>Natural Gas</v>
      </c>
      <c r="D2433" s="208" t="str">
        <f aca="false">IF(ISNUMBER(FIND("Phy",N2433))=TRUE(),"Physical","Financial")</f>
        <v>Physical</v>
      </c>
      <c r="E2433" s="208" t="n">
        <f aca="false">IF(VLOOKUP(S2433,'DD-Lookup'!$J$6:$L$50,3,FALSE())="Monthly",(YEAR(AC2433)-YEAR(AB2433))*12+MONTH(AC2433)-MONTH(AB2433)+1,(AC2433-AB2433+1))</f>
        <v>1</v>
      </c>
      <c r="F2433" s="239" t="n">
        <f aca="false">E2433*SUM(P2433:Q2433)</f>
        <v>5000</v>
      </c>
      <c r="G2433" s="214" t="n">
        <v>1290857</v>
      </c>
      <c r="H2433" s="215" t="n">
        <v>37035.3800694444</v>
      </c>
      <c r="I2433" s="0" t="s">
        <v>1381</v>
      </c>
      <c r="M2433" s="0" t="s">
        <v>858</v>
      </c>
      <c r="N2433" s="0" t="s">
        <v>1305</v>
      </c>
      <c r="O2433" s="0" t="s">
        <v>1533</v>
      </c>
      <c r="Q2433" s="216" t="n">
        <v>5000</v>
      </c>
      <c r="S2433" s="0" t="s">
        <v>1026</v>
      </c>
      <c r="T2433" s="0" t="s">
        <v>784</v>
      </c>
      <c r="U2433" s="218" t="n">
        <v>4.025</v>
      </c>
      <c r="V2433" s="0" t="s">
        <v>2619</v>
      </c>
      <c r="W2433" s="0" t="s">
        <v>1514</v>
      </c>
      <c r="X2433" s="0" t="s">
        <v>1535</v>
      </c>
      <c r="Y2433" s="0" t="s">
        <v>1310</v>
      </c>
      <c r="Z2433" s="0" t="s">
        <v>571</v>
      </c>
      <c r="AA2433" s="0" t="n">
        <v>808182</v>
      </c>
      <c r="AB2433" s="215" t="n">
        <v>37036.875</v>
      </c>
      <c r="AC2433" s="215" t="n">
        <v>37036.875</v>
      </c>
    </row>
    <row r="2434" customFormat="false" ht="12.75" hidden="false" customHeight="false" outlineLevel="0" collapsed="false">
      <c r="A2434" s="208" t="str">
        <f aca="false">B2434&amp;" "&amp;C2434&amp;" "&amp;D2434</f>
        <v>US Natural Gas Physical</v>
      </c>
      <c r="B2434" s="208" t="str">
        <f aca="false">IF((LEFT(N2434,2)="US"),"US","")</f>
        <v>US</v>
      </c>
      <c r="C2434" s="208" t="str">
        <f aca="false">M2434</f>
        <v>Natural Gas</v>
      </c>
      <c r="D2434" s="208" t="str">
        <f aca="false">IF(ISNUMBER(FIND("Phy",N2434))=TRUE(),"Physical","Financial")</f>
        <v>Physical</v>
      </c>
      <c r="E2434" s="208" t="n">
        <f aca="false">IF(VLOOKUP(S2434,'DD-Lookup'!$J$6:$L$50,3,FALSE())="Monthly",(YEAR(AC2434)-YEAR(AB2434))*12+MONTH(AC2434)-MONTH(AB2434)+1,(AC2434-AB2434+1))</f>
        <v>1</v>
      </c>
      <c r="F2434" s="239" t="n">
        <f aca="false">E2434*SUM(P2434:Q2434)</f>
        <v>9500</v>
      </c>
      <c r="G2434" s="214" t="n">
        <v>1290859</v>
      </c>
      <c r="H2434" s="215" t="n">
        <v>37035.3800810185</v>
      </c>
      <c r="I2434" s="0" t="s">
        <v>1399</v>
      </c>
      <c r="M2434" s="0" t="s">
        <v>858</v>
      </c>
      <c r="N2434" s="0" t="s">
        <v>1305</v>
      </c>
      <c r="O2434" s="0" t="s">
        <v>1306</v>
      </c>
      <c r="Q2434" s="216" t="n">
        <v>9500</v>
      </c>
      <c r="S2434" s="0" t="s">
        <v>1026</v>
      </c>
      <c r="T2434" s="0" t="s">
        <v>784</v>
      </c>
      <c r="U2434" s="218" t="n">
        <v>4.19</v>
      </c>
      <c r="V2434" s="0" t="s">
        <v>1441</v>
      </c>
      <c r="W2434" s="0" t="s">
        <v>1308</v>
      </c>
      <c r="X2434" s="0" t="s">
        <v>1309</v>
      </c>
      <c r="Y2434" s="0" t="s">
        <v>1310</v>
      </c>
      <c r="Z2434" s="0" t="s">
        <v>571</v>
      </c>
      <c r="AA2434" s="0" t="n">
        <v>808183</v>
      </c>
      <c r="AB2434" s="215" t="n">
        <v>37036.875</v>
      </c>
      <c r="AC2434" s="215" t="n">
        <v>37036.875</v>
      </c>
    </row>
    <row r="2435" customFormat="false" ht="12.75" hidden="false" customHeight="false" outlineLevel="0" collapsed="false">
      <c r="A2435" s="208" t="str">
        <f aca="false">B2435&amp;" "&amp;C2435&amp;" "&amp;D2435</f>
        <v>US Natural Gas Physical</v>
      </c>
      <c r="B2435" s="208" t="str">
        <f aca="false">IF((LEFT(N2435,2)="US"),"US","")</f>
        <v>US</v>
      </c>
      <c r="C2435" s="208" t="str">
        <f aca="false">M2435</f>
        <v>Natural Gas</v>
      </c>
      <c r="D2435" s="208" t="str">
        <f aca="false">IF(ISNUMBER(FIND("Phy",N2435))=TRUE(),"Physical","Financial")</f>
        <v>Physical</v>
      </c>
      <c r="E2435" s="208" t="n">
        <f aca="false">IF(VLOOKUP(S2435,'DD-Lookup'!$J$6:$L$50,3,FALSE())="Monthly",(YEAR(AC2435)-YEAR(AB2435))*12+MONTH(AC2435)-MONTH(AB2435)+1,(AC2435-AB2435+1))</f>
        <v>1</v>
      </c>
      <c r="F2435" s="239" t="n">
        <f aca="false">E2435*SUM(P2435:Q2435)</f>
        <v>20000</v>
      </c>
      <c r="G2435" s="214" t="n">
        <v>1290858</v>
      </c>
      <c r="H2435" s="215" t="n">
        <v>37035.3800810185</v>
      </c>
      <c r="I2435" s="0" t="s">
        <v>1109</v>
      </c>
      <c r="M2435" s="0" t="s">
        <v>858</v>
      </c>
      <c r="N2435" s="0" t="s">
        <v>1305</v>
      </c>
      <c r="O2435" s="0" t="s">
        <v>1491</v>
      </c>
      <c r="Q2435" s="216" t="n">
        <v>20000</v>
      </c>
      <c r="S2435" s="0" t="s">
        <v>1026</v>
      </c>
      <c r="T2435" s="0" t="s">
        <v>784</v>
      </c>
      <c r="U2435" s="218" t="n">
        <v>4.35</v>
      </c>
      <c r="V2435" s="0" t="s">
        <v>1877</v>
      </c>
      <c r="W2435" s="0" t="s">
        <v>1493</v>
      </c>
      <c r="X2435" s="0" t="s">
        <v>1494</v>
      </c>
      <c r="Y2435" s="0" t="s">
        <v>1310</v>
      </c>
      <c r="Z2435" s="0" t="s">
        <v>571</v>
      </c>
      <c r="AA2435" s="0" t="n">
        <v>808181</v>
      </c>
      <c r="AB2435" s="215" t="n">
        <v>37036.875</v>
      </c>
      <c r="AC2435" s="215" t="n">
        <v>37036.875</v>
      </c>
    </row>
    <row r="2436" customFormat="false" ht="12.75" hidden="false" customHeight="false" outlineLevel="0" collapsed="false">
      <c r="A2436" s="208" t="str">
        <f aca="false">B2436&amp;" "&amp;C2436&amp;" "&amp;D2436</f>
        <v>US Natural Gas Physical</v>
      </c>
      <c r="B2436" s="208" t="str">
        <f aca="false">IF((LEFT(N2436,2)="US"),"US","")</f>
        <v>US</v>
      </c>
      <c r="C2436" s="208" t="str">
        <f aca="false">M2436</f>
        <v>Natural Gas</v>
      </c>
      <c r="D2436" s="208" t="str">
        <f aca="false">IF(ISNUMBER(FIND("Phy",N2436))=TRUE(),"Physical","Financial")</f>
        <v>Physical</v>
      </c>
      <c r="E2436" s="208" t="n">
        <f aca="false">IF(VLOOKUP(S2436,'DD-Lookup'!$J$6:$L$50,3,FALSE())="Monthly",(YEAR(AC2436)-YEAR(AB2436))*12+MONTH(AC2436)-MONTH(AB2436)+1,(AC2436-AB2436+1))</f>
        <v>1</v>
      </c>
      <c r="F2436" s="239" t="n">
        <f aca="false">E2436*SUM(P2436:Q2436)</f>
        <v>5000</v>
      </c>
      <c r="G2436" s="214" t="n">
        <v>1290861</v>
      </c>
      <c r="H2436" s="215" t="n">
        <v>37035.3800925926</v>
      </c>
      <c r="I2436" s="0" t="s">
        <v>1107</v>
      </c>
      <c r="M2436" s="0" t="s">
        <v>858</v>
      </c>
      <c r="N2436" s="0" t="s">
        <v>1305</v>
      </c>
      <c r="O2436" s="0" t="s">
        <v>1359</v>
      </c>
      <c r="P2436" s="216" t="n">
        <v>5000</v>
      </c>
      <c r="S2436" s="0" t="s">
        <v>1026</v>
      </c>
      <c r="T2436" s="0" t="s">
        <v>784</v>
      </c>
      <c r="U2436" s="218" t="n">
        <v>4.0425</v>
      </c>
      <c r="V2436" s="0" t="s">
        <v>2620</v>
      </c>
      <c r="W2436" s="0" t="s">
        <v>1361</v>
      </c>
      <c r="X2436" s="0" t="s">
        <v>1362</v>
      </c>
      <c r="Y2436" s="0" t="s">
        <v>1310</v>
      </c>
      <c r="Z2436" s="0" t="s">
        <v>571</v>
      </c>
      <c r="AA2436" s="0" t="n">
        <v>808186</v>
      </c>
      <c r="AB2436" s="215" t="n">
        <v>37036.875</v>
      </c>
      <c r="AC2436" s="215" t="n">
        <v>37036.875</v>
      </c>
    </row>
    <row r="2437" customFormat="false" ht="12.75" hidden="false" customHeight="false" outlineLevel="0" collapsed="false">
      <c r="A2437" s="208" t="str">
        <f aca="false">B2437&amp;" "&amp;C2437&amp;" "&amp;D2437</f>
        <v>US Natural Gas Physical</v>
      </c>
      <c r="B2437" s="208" t="str">
        <f aca="false">IF((LEFT(N2437,2)="US"),"US","")</f>
        <v>US</v>
      </c>
      <c r="C2437" s="208" t="str">
        <f aca="false">M2437</f>
        <v>Natural Gas</v>
      </c>
      <c r="D2437" s="208" t="str">
        <f aca="false">IF(ISNUMBER(FIND("Phy",N2437))=TRUE(),"Physical","Financial")</f>
        <v>Physical</v>
      </c>
      <c r="E2437" s="208" t="n">
        <f aca="false">IF(VLOOKUP(S2437,'DD-Lookup'!$J$6:$L$50,3,FALSE())="Monthly",(YEAR(AC2437)-YEAR(AB2437))*12+MONTH(AC2437)-MONTH(AB2437)+1,(AC2437-AB2437+1))</f>
        <v>1</v>
      </c>
      <c r="F2437" s="239" t="n">
        <f aca="false">E2437*SUM(P2437:Q2437)</f>
        <v>10000</v>
      </c>
      <c r="G2437" s="214" t="n">
        <v>1290862</v>
      </c>
      <c r="H2437" s="215" t="n">
        <v>37035.3801041667</v>
      </c>
      <c r="I2437" s="0" t="s">
        <v>1890</v>
      </c>
      <c r="M2437" s="0" t="s">
        <v>858</v>
      </c>
      <c r="N2437" s="0" t="s">
        <v>1305</v>
      </c>
      <c r="O2437" s="0" t="s">
        <v>1491</v>
      </c>
      <c r="P2437" s="216" t="n">
        <v>10000</v>
      </c>
      <c r="S2437" s="0" t="s">
        <v>1026</v>
      </c>
      <c r="T2437" s="0" t="s">
        <v>784</v>
      </c>
      <c r="U2437" s="218" t="n">
        <v>4.34</v>
      </c>
      <c r="V2437" s="0" t="s">
        <v>1891</v>
      </c>
      <c r="W2437" s="0" t="s">
        <v>1493</v>
      </c>
      <c r="X2437" s="0" t="s">
        <v>1494</v>
      </c>
      <c r="Y2437" s="0" t="s">
        <v>1310</v>
      </c>
      <c r="Z2437" s="0" t="s">
        <v>571</v>
      </c>
      <c r="AA2437" s="0" t="n">
        <v>808185</v>
      </c>
      <c r="AB2437" s="215" t="n">
        <v>37036.875</v>
      </c>
      <c r="AC2437" s="215" t="n">
        <v>37036.875</v>
      </c>
    </row>
    <row r="2438" customFormat="false" ht="12.75" hidden="false" customHeight="false" outlineLevel="0" collapsed="false">
      <c r="A2438" s="208" t="str">
        <f aca="false">B2438&amp;" "&amp;C2438&amp;" "&amp;D2438</f>
        <v>US Natural Gas Physical</v>
      </c>
      <c r="B2438" s="208" t="str">
        <f aca="false">IF((LEFT(N2438,2)="US"),"US","")</f>
        <v>US</v>
      </c>
      <c r="C2438" s="208" t="str">
        <f aca="false">M2438</f>
        <v>Natural Gas</v>
      </c>
      <c r="D2438" s="208" t="str">
        <f aca="false">IF(ISNUMBER(FIND("Phy",N2438))=TRUE(),"Physical","Financial")</f>
        <v>Physical</v>
      </c>
      <c r="E2438" s="208" t="n">
        <f aca="false">IF(VLOOKUP(S2438,'DD-Lookup'!$J$6:$L$50,3,FALSE())="Monthly",(YEAR(AC2438)-YEAR(AB2438))*12+MONTH(AC2438)-MONTH(AB2438)+1,(AC2438-AB2438+1))</f>
        <v>1</v>
      </c>
      <c r="F2438" s="239" t="n">
        <f aca="false">E2438*SUM(P2438:Q2438)</f>
        <v>5000</v>
      </c>
      <c r="G2438" s="214" t="n">
        <v>1290863</v>
      </c>
      <c r="H2438" s="215" t="n">
        <v>37035.3801041667</v>
      </c>
      <c r="I2438" s="0" t="s">
        <v>1699</v>
      </c>
      <c r="M2438" s="0" t="s">
        <v>858</v>
      </c>
      <c r="N2438" s="0" t="s">
        <v>1305</v>
      </c>
      <c r="O2438" s="0" t="s">
        <v>1442</v>
      </c>
      <c r="Q2438" s="216" t="n">
        <v>5000</v>
      </c>
      <c r="S2438" s="0" t="s">
        <v>1026</v>
      </c>
      <c r="T2438" s="0" t="s">
        <v>784</v>
      </c>
      <c r="U2438" s="218" t="n">
        <v>4.16</v>
      </c>
      <c r="V2438" s="0" t="s">
        <v>2621</v>
      </c>
      <c r="W2438" s="0" t="s">
        <v>1434</v>
      </c>
      <c r="X2438" s="0" t="s">
        <v>1435</v>
      </c>
      <c r="Y2438" s="0" t="s">
        <v>1310</v>
      </c>
      <c r="Z2438" s="0" t="s">
        <v>571</v>
      </c>
      <c r="AA2438" s="0" t="n">
        <v>808184</v>
      </c>
      <c r="AB2438" s="215" t="n">
        <v>37036.875</v>
      </c>
      <c r="AC2438" s="215" t="n">
        <v>37036.875</v>
      </c>
    </row>
    <row r="2439" customFormat="false" ht="12.75" hidden="false" customHeight="false" outlineLevel="0" collapsed="false">
      <c r="A2439" s="208" t="str">
        <f aca="false">B2439&amp;" "&amp;C2439&amp;" "&amp;D2439</f>
        <v>US Natural Gas Physical</v>
      </c>
      <c r="B2439" s="208" t="str">
        <f aca="false">IF((LEFT(N2439,2)="US"),"US","")</f>
        <v>US</v>
      </c>
      <c r="C2439" s="208" t="str">
        <f aca="false">M2439</f>
        <v>Natural Gas</v>
      </c>
      <c r="D2439" s="208" t="str">
        <f aca="false">IF(ISNUMBER(FIND("Phy",N2439))=TRUE(),"Physical","Financial")</f>
        <v>Physical</v>
      </c>
      <c r="E2439" s="208" t="n">
        <f aca="false">IF(VLOOKUP(S2439,'DD-Lookup'!$J$6:$L$50,3,FALSE())="Monthly",(YEAR(AC2439)-YEAR(AB2439))*12+MONTH(AC2439)-MONTH(AB2439)+1,(AC2439-AB2439+1))</f>
        <v>1</v>
      </c>
      <c r="F2439" s="239" t="n">
        <f aca="false">E2439*SUM(P2439:Q2439)</f>
        <v>5000</v>
      </c>
      <c r="G2439" s="214" t="n">
        <v>1290864</v>
      </c>
      <c r="H2439" s="215" t="n">
        <v>37035.3801388889</v>
      </c>
      <c r="I2439" s="0" t="s">
        <v>600</v>
      </c>
      <c r="M2439" s="0" t="s">
        <v>858</v>
      </c>
      <c r="N2439" s="0" t="s">
        <v>1305</v>
      </c>
      <c r="O2439" s="0" t="s">
        <v>1533</v>
      </c>
      <c r="P2439" s="216" t="n">
        <v>5000</v>
      </c>
      <c r="S2439" s="0" t="s">
        <v>1026</v>
      </c>
      <c r="T2439" s="0" t="s">
        <v>784</v>
      </c>
      <c r="U2439" s="218" t="n">
        <v>4</v>
      </c>
      <c r="V2439" s="0" t="s">
        <v>1552</v>
      </c>
      <c r="W2439" s="0" t="s">
        <v>1514</v>
      </c>
      <c r="X2439" s="0" t="s">
        <v>1535</v>
      </c>
      <c r="Y2439" s="0" t="s">
        <v>1310</v>
      </c>
      <c r="Z2439" s="0" t="s">
        <v>571</v>
      </c>
      <c r="AA2439" s="0" t="n">
        <v>808187</v>
      </c>
      <c r="AB2439" s="215" t="n">
        <v>37036.875</v>
      </c>
      <c r="AC2439" s="215" t="n">
        <v>37036.875</v>
      </c>
    </row>
    <row r="2440" customFormat="false" ht="12.75" hidden="false" customHeight="false" outlineLevel="0" collapsed="false">
      <c r="A2440" s="208" t="str">
        <f aca="false">B2440&amp;" "&amp;C2440&amp;" "&amp;D2440</f>
        <v> Natural Gas Physical</v>
      </c>
      <c r="B2440" s="208" t="str">
        <f aca="false">IF((LEFT(N2440,2)="US"),"US","")</f>
        <v/>
      </c>
      <c r="C2440" s="208" t="str">
        <f aca="false">M2440</f>
        <v>Natural Gas</v>
      </c>
      <c r="D2440" s="208" t="str">
        <f aca="false">IF(ISNUMBER(FIND("Phy",N2440))=TRUE(),"Physical","Financial")</f>
        <v>Physical</v>
      </c>
      <c r="E2440" s="208" t="n">
        <f aca="false">IF(VLOOKUP(S2440,'DD-Lookup'!$J$6:$L$50,3,FALSE())="Monthly",(YEAR(AC2440)-YEAR(AB2440))*12+MONTH(AC2440)-MONTH(AB2440)+1,(AC2440-AB2440+1))</f>
        <v>30</v>
      </c>
      <c r="F2440" s="239" t="n">
        <f aca="false">E2440*SUM(P2440:Q2440)</f>
        <v>150000</v>
      </c>
      <c r="G2440" s="214" t="n">
        <v>1290865</v>
      </c>
      <c r="H2440" s="215" t="n">
        <v>37035.380150463</v>
      </c>
      <c r="I2440" s="0" t="s">
        <v>2315</v>
      </c>
      <c r="M2440" s="0" t="s">
        <v>858</v>
      </c>
      <c r="N2440" s="0" t="s">
        <v>2171</v>
      </c>
      <c r="O2440" s="0" t="s">
        <v>2172</v>
      </c>
      <c r="Q2440" s="216" t="n">
        <v>5000</v>
      </c>
      <c r="S2440" s="0" t="s">
        <v>279</v>
      </c>
      <c r="T2440" s="0" t="s">
        <v>2173</v>
      </c>
      <c r="U2440" s="218" t="n">
        <v>5.64</v>
      </c>
      <c r="V2440" s="0" t="s">
        <v>2497</v>
      </c>
      <c r="W2440" s="0" t="s">
        <v>2175</v>
      </c>
      <c r="X2440" s="0" t="s">
        <v>2176</v>
      </c>
      <c r="Y2440" s="0" t="s">
        <v>1310</v>
      </c>
      <c r="Z2440" s="0" t="s">
        <v>628</v>
      </c>
      <c r="AA2440" s="0" t="n">
        <v>808188</v>
      </c>
      <c r="AB2440" s="215" t="n">
        <v>37043.875</v>
      </c>
      <c r="AC2440" s="215" t="n">
        <v>37072.875</v>
      </c>
      <c r="AE2440" s="124" t="n">
        <f aca="false">IF(S2440="Gallon",F2440/42,F2440)</f>
        <v>150000</v>
      </c>
    </row>
    <row r="2441" customFormat="false" ht="12.75" hidden="false" customHeight="false" outlineLevel="0" collapsed="false">
      <c r="A2441" s="208" t="str">
        <f aca="false">B2441&amp;" "&amp;C2441&amp;" "&amp;D2441</f>
        <v>US Natural Gas Physical</v>
      </c>
      <c r="B2441" s="208" t="str">
        <f aca="false">IF((LEFT(N2441,2)="US"),"US","")</f>
        <v>US</v>
      </c>
      <c r="C2441" s="208" t="str">
        <f aca="false">M2441</f>
        <v>Natural Gas</v>
      </c>
      <c r="D2441" s="208" t="str">
        <f aca="false">IF(ISNUMBER(FIND("Phy",N2441))=TRUE(),"Physical","Financial")</f>
        <v>Physical</v>
      </c>
      <c r="E2441" s="208" t="n">
        <f aca="false">IF(VLOOKUP(S2441,'DD-Lookup'!$J$6:$L$50,3,FALSE())="Monthly",(YEAR(AC2441)-YEAR(AB2441))*12+MONTH(AC2441)-MONTH(AB2441)+1,(AC2441-AB2441+1))</f>
        <v>1</v>
      </c>
      <c r="F2441" s="239" t="n">
        <f aca="false">E2441*SUM(P2441:Q2441)</f>
        <v>10000</v>
      </c>
      <c r="G2441" s="214" t="n">
        <v>1290866</v>
      </c>
      <c r="H2441" s="215" t="n">
        <v>37035.3801851852</v>
      </c>
      <c r="I2441" s="0" t="s">
        <v>1183</v>
      </c>
      <c r="M2441" s="0" t="s">
        <v>858</v>
      </c>
      <c r="N2441" s="0" t="s">
        <v>1305</v>
      </c>
      <c r="O2441" s="0" t="s">
        <v>1306</v>
      </c>
      <c r="Q2441" s="216" t="n">
        <v>10000</v>
      </c>
      <c r="S2441" s="0" t="s">
        <v>1026</v>
      </c>
      <c r="T2441" s="0" t="s">
        <v>784</v>
      </c>
      <c r="U2441" s="218" t="n">
        <v>4.1913</v>
      </c>
      <c r="V2441" s="0" t="s">
        <v>1413</v>
      </c>
      <c r="W2441" s="0" t="s">
        <v>1308</v>
      </c>
      <c r="X2441" s="0" t="s">
        <v>1309</v>
      </c>
      <c r="Y2441" s="0" t="s">
        <v>1310</v>
      </c>
      <c r="Z2441" s="0" t="s">
        <v>571</v>
      </c>
      <c r="AA2441" s="0" t="n">
        <v>808189</v>
      </c>
      <c r="AB2441" s="215" t="n">
        <v>37036.875</v>
      </c>
      <c r="AC2441" s="215" t="n">
        <v>37036.875</v>
      </c>
    </row>
    <row r="2442" customFormat="false" ht="12.75" hidden="false" customHeight="false" outlineLevel="0" collapsed="false">
      <c r="A2442" s="208" t="str">
        <f aca="false">B2442&amp;" "&amp;C2442&amp;" "&amp;D2442</f>
        <v>US Natural Gas Physical</v>
      </c>
      <c r="B2442" s="208" t="str">
        <f aca="false">IF((LEFT(N2442,2)="US"),"US","")</f>
        <v>US</v>
      </c>
      <c r="C2442" s="208" t="str">
        <f aca="false">M2442</f>
        <v>Natural Gas</v>
      </c>
      <c r="D2442" s="208" t="str">
        <f aca="false">IF(ISNUMBER(FIND("Phy",N2442))=TRUE(),"Physical","Financial")</f>
        <v>Physical</v>
      </c>
      <c r="E2442" s="208" t="n">
        <f aca="false">IF(VLOOKUP(S2442,'DD-Lookup'!$J$6:$L$50,3,FALSE())="Monthly",(YEAR(AC2442)-YEAR(AB2442))*12+MONTH(AC2442)-MONTH(AB2442)+1,(AC2442-AB2442+1))</f>
        <v>1</v>
      </c>
      <c r="F2442" s="239" t="n">
        <f aca="false">E2442*SUM(P2442:Q2442)</f>
        <v>5000</v>
      </c>
      <c r="G2442" s="214" t="n">
        <v>1290867</v>
      </c>
      <c r="H2442" s="215" t="n">
        <v>37035.3802083333</v>
      </c>
      <c r="I2442" s="0" t="s">
        <v>1317</v>
      </c>
      <c r="M2442" s="0" t="s">
        <v>858</v>
      </c>
      <c r="N2442" s="0" t="s">
        <v>1305</v>
      </c>
      <c r="O2442" s="0" t="s">
        <v>1378</v>
      </c>
      <c r="Q2442" s="216" t="n">
        <v>5000</v>
      </c>
      <c r="S2442" s="0" t="s">
        <v>1026</v>
      </c>
      <c r="T2442" s="0" t="s">
        <v>784</v>
      </c>
      <c r="U2442" s="218" t="n">
        <v>4.03</v>
      </c>
      <c r="V2442" s="0" t="s">
        <v>1370</v>
      </c>
      <c r="W2442" s="0" t="s">
        <v>1361</v>
      </c>
      <c r="X2442" s="0" t="s">
        <v>1362</v>
      </c>
      <c r="Y2442" s="0" t="s">
        <v>1310</v>
      </c>
      <c r="Z2442" s="0" t="s">
        <v>571</v>
      </c>
      <c r="AA2442" s="0" t="n">
        <v>808190</v>
      </c>
      <c r="AB2442" s="215" t="n">
        <v>37036.875</v>
      </c>
      <c r="AC2442" s="215" t="n">
        <v>37036.875</v>
      </c>
    </row>
    <row r="2443" customFormat="false" ht="12.75" hidden="false" customHeight="false" outlineLevel="0" collapsed="false">
      <c r="A2443" s="208" t="str">
        <f aca="false">B2443&amp;" "&amp;C2443&amp;" "&amp;D2443</f>
        <v>US Natural Gas Financial</v>
      </c>
      <c r="B2443" s="208" t="str">
        <f aca="false">IF((LEFT(N2443,2)="US"),"US","")</f>
        <v>US</v>
      </c>
      <c r="C2443" s="208" t="str">
        <f aca="false">M2443</f>
        <v>Natural Gas</v>
      </c>
      <c r="D2443" s="208" t="str">
        <f aca="false">IF(ISNUMBER(FIND("Phy",N2443))=TRUE(),"Physical","Financial")</f>
        <v>Financial</v>
      </c>
      <c r="E2443" s="208" t="n">
        <f aca="false">IF(VLOOKUP(S2443,'DD-Lookup'!$J$6:$L$50,3,FALSE())="Monthly",(YEAR(AC2443)-YEAR(AB2443))*12+MONTH(AC2443)-MONTH(AB2443)+1,(AC2443-AB2443+1))</f>
        <v>7</v>
      </c>
      <c r="F2443" s="239" t="n">
        <f aca="false">E2443*SUM(P2443:Q2443)</f>
        <v>70000</v>
      </c>
      <c r="G2443" s="214" t="n">
        <v>1290868</v>
      </c>
      <c r="H2443" s="215" t="n">
        <v>37035.3802662037</v>
      </c>
      <c r="I2443" s="0" t="s">
        <v>1059</v>
      </c>
      <c r="M2443" s="0" t="s">
        <v>858</v>
      </c>
      <c r="N2443" s="0" t="s">
        <v>1024</v>
      </c>
      <c r="O2443" s="0" t="s">
        <v>1404</v>
      </c>
      <c r="Q2443" s="216" t="n">
        <v>10000</v>
      </c>
      <c r="S2443" s="0" t="s">
        <v>1026</v>
      </c>
      <c r="T2443" s="0" t="s">
        <v>784</v>
      </c>
      <c r="U2443" s="218" t="n">
        <v>4.11</v>
      </c>
      <c r="V2443" s="0" t="s">
        <v>1607</v>
      </c>
      <c r="W2443" s="0" t="s">
        <v>1406</v>
      </c>
      <c r="X2443" s="0" t="s">
        <v>1407</v>
      </c>
      <c r="Y2443" s="0" t="s">
        <v>838</v>
      </c>
      <c r="Z2443" s="0" t="s">
        <v>571</v>
      </c>
      <c r="AA2443" s="0" t="s">
        <v>2622</v>
      </c>
      <c r="AB2443" s="215" t="n">
        <v>37036.875</v>
      </c>
      <c r="AC2443" s="215" t="n">
        <v>37042.875</v>
      </c>
    </row>
    <row r="2444" customFormat="false" ht="12.75" hidden="false" customHeight="false" outlineLevel="0" collapsed="false">
      <c r="A2444" s="208" t="str">
        <f aca="false">B2444&amp;" "&amp;C2444&amp;" "&amp;D2444</f>
        <v>US Natural Gas Physical</v>
      </c>
      <c r="B2444" s="208" t="str">
        <f aca="false">IF((LEFT(N2444,2)="US"),"US","")</f>
        <v>US</v>
      </c>
      <c r="C2444" s="208" t="str">
        <f aca="false">M2444</f>
        <v>Natural Gas</v>
      </c>
      <c r="D2444" s="208" t="str">
        <f aca="false">IF(ISNUMBER(FIND("Phy",N2444))=TRUE(),"Physical","Financial")</f>
        <v>Physical</v>
      </c>
      <c r="E2444" s="208" t="n">
        <f aca="false">IF(VLOOKUP(S2444,'DD-Lookup'!$J$6:$L$50,3,FALSE())="Monthly",(YEAR(AC2444)-YEAR(AB2444))*12+MONTH(AC2444)-MONTH(AB2444)+1,(AC2444-AB2444+1))</f>
        <v>1</v>
      </c>
      <c r="F2444" s="239" t="n">
        <f aca="false">E2444*SUM(P2444:Q2444)</f>
        <v>10000</v>
      </c>
      <c r="G2444" s="214" t="n">
        <v>1290869</v>
      </c>
      <c r="H2444" s="215" t="n">
        <v>37035.3802662037</v>
      </c>
      <c r="I2444" s="0" t="s">
        <v>1183</v>
      </c>
      <c r="M2444" s="0" t="s">
        <v>858</v>
      </c>
      <c r="N2444" s="0" t="s">
        <v>1305</v>
      </c>
      <c r="O2444" s="0" t="s">
        <v>1306</v>
      </c>
      <c r="Q2444" s="216" t="n">
        <v>10000</v>
      </c>
      <c r="S2444" s="0" t="s">
        <v>1026</v>
      </c>
      <c r="T2444" s="0" t="s">
        <v>784</v>
      </c>
      <c r="U2444" s="218" t="n">
        <v>4.1926</v>
      </c>
      <c r="V2444" s="0" t="s">
        <v>1413</v>
      </c>
      <c r="W2444" s="0" t="s">
        <v>1308</v>
      </c>
      <c r="X2444" s="0" t="s">
        <v>1309</v>
      </c>
      <c r="Y2444" s="0" t="s">
        <v>1310</v>
      </c>
      <c r="Z2444" s="0" t="s">
        <v>571</v>
      </c>
      <c r="AA2444" s="0" t="n">
        <v>808191</v>
      </c>
      <c r="AB2444" s="215" t="n">
        <v>37036.875</v>
      </c>
      <c r="AC2444" s="215" t="n">
        <v>37036.875</v>
      </c>
    </row>
    <row r="2445" customFormat="false" ht="12.75" hidden="false" customHeight="false" outlineLevel="0" collapsed="false">
      <c r="A2445" s="208" t="str">
        <f aca="false">B2445&amp;" "&amp;C2445&amp;" "&amp;D2445</f>
        <v> Natural Gas Physical</v>
      </c>
      <c r="B2445" s="208" t="str">
        <f aca="false">IF((LEFT(N2445,2)="US"),"US","")</f>
        <v/>
      </c>
      <c r="C2445" s="208" t="str">
        <f aca="false">M2445</f>
        <v>Natural Gas</v>
      </c>
      <c r="D2445" s="208" t="str">
        <f aca="false">IF(ISNUMBER(FIND("Phy",N2445))=TRUE(),"Physical","Financial")</f>
        <v>Physical</v>
      </c>
      <c r="E2445" s="208" t="n">
        <f aca="false">IF(VLOOKUP(S2445,'DD-Lookup'!$J$6:$L$50,3,FALSE())="Monthly",(YEAR(AC2445)-YEAR(AB2445))*12+MONTH(AC2445)-MONTH(AB2445)+1,(AC2445-AB2445+1))</f>
        <v>1</v>
      </c>
      <c r="F2445" s="239" t="n">
        <f aca="false">E2445*SUM(P2445:Q2445)</f>
        <v>10000</v>
      </c>
      <c r="G2445" s="214" t="n">
        <v>1290870</v>
      </c>
      <c r="H2445" s="215" t="n">
        <v>37035.3802777778</v>
      </c>
      <c r="I2445" s="0" t="s">
        <v>1112</v>
      </c>
      <c r="M2445" s="0" t="s">
        <v>858</v>
      </c>
      <c r="N2445" s="0" t="s">
        <v>2171</v>
      </c>
      <c r="O2445" s="0" t="s">
        <v>2316</v>
      </c>
      <c r="Q2445" s="216" t="n">
        <v>10000</v>
      </c>
      <c r="S2445" s="0" t="s">
        <v>1026</v>
      </c>
      <c r="T2445" s="0" t="s">
        <v>784</v>
      </c>
      <c r="U2445" s="218" t="n">
        <v>3.94</v>
      </c>
      <c r="V2445" s="0" t="s">
        <v>2623</v>
      </c>
      <c r="W2445" s="0" t="s">
        <v>2318</v>
      </c>
      <c r="X2445" s="0" t="s">
        <v>2319</v>
      </c>
      <c r="Y2445" s="0" t="s">
        <v>1310</v>
      </c>
      <c r="Z2445" s="0" t="s">
        <v>628</v>
      </c>
      <c r="AA2445" s="0" t="n">
        <v>808192</v>
      </c>
      <c r="AB2445" s="215" t="n">
        <v>37036.875</v>
      </c>
      <c r="AC2445" s="215" t="n">
        <v>37036.875</v>
      </c>
    </row>
    <row r="2446" customFormat="false" ht="12.75" hidden="false" customHeight="false" outlineLevel="0" collapsed="false">
      <c r="A2446" s="208" t="str">
        <f aca="false">B2446&amp;" "&amp;C2446&amp;" "&amp;D2446</f>
        <v>US Oil Products Financial</v>
      </c>
      <c r="B2446" s="208" t="str">
        <f aca="false">IF((LEFT(N2446,2)="US"),"US","")</f>
        <v>US</v>
      </c>
      <c r="C2446" s="208" t="str">
        <f aca="false">M2446</f>
        <v>Oil Products</v>
      </c>
      <c r="D2446" s="208" t="str">
        <f aca="false">IF(ISNUMBER(FIND("Phy",N2446))=TRUE(),"Physical","Financial")</f>
        <v>Financial</v>
      </c>
      <c r="E2446" s="208" t="n">
        <f aca="false">IF(VLOOKUP(S2446,'DD-Lookup'!$J$6:$L$50,3,FALSE())="Monthly",(YEAR(AC2446)-YEAR(AB2446))*12+MONTH(AC2446)-MONTH(AB2446)+1,(AC2446-AB2446+1))</f>
        <v>12</v>
      </c>
      <c r="F2446" s="239" t="n">
        <f aca="false">E2446*SUM(P2446:Q2446)</f>
        <v>300000</v>
      </c>
      <c r="G2446" s="214" t="n">
        <v>1290871</v>
      </c>
      <c r="H2446" s="215" t="n">
        <v>37035.3803240741</v>
      </c>
      <c r="I2446" s="0" t="s">
        <v>840</v>
      </c>
      <c r="M2446" s="0" t="s">
        <v>831</v>
      </c>
      <c r="N2446" s="0" t="s">
        <v>2624</v>
      </c>
      <c r="O2446" s="0" t="s">
        <v>2625</v>
      </c>
      <c r="Q2446" s="216" t="n">
        <v>25000</v>
      </c>
      <c r="S2446" s="0" t="s">
        <v>843</v>
      </c>
      <c r="T2446" s="0" t="s">
        <v>784</v>
      </c>
      <c r="U2446" s="218" t="n">
        <v>4.25</v>
      </c>
      <c r="V2446" s="0" t="s">
        <v>2626</v>
      </c>
      <c r="W2446" s="0" t="s">
        <v>2627</v>
      </c>
      <c r="X2446" s="0" t="s">
        <v>2628</v>
      </c>
      <c r="Y2446" s="0" t="s">
        <v>838</v>
      </c>
      <c r="Z2446" s="0" t="s">
        <v>571</v>
      </c>
      <c r="AA2446" s="0" t="s">
        <v>2629</v>
      </c>
      <c r="AB2446" s="215" t="n">
        <v>37257</v>
      </c>
      <c r="AC2446" s="215" t="n">
        <v>37621</v>
      </c>
    </row>
    <row r="2447" customFormat="false" ht="12.75" hidden="false" customHeight="false" outlineLevel="0" collapsed="false">
      <c r="A2447" s="208" t="str">
        <f aca="false">B2447&amp;" "&amp;C2447&amp;" "&amp;D2447</f>
        <v>US Natural Gas Physical</v>
      </c>
      <c r="B2447" s="208" t="str">
        <f aca="false">IF((LEFT(N2447,2)="US"),"US","")</f>
        <v>US</v>
      </c>
      <c r="C2447" s="208" t="str">
        <f aca="false">M2447</f>
        <v>Natural Gas</v>
      </c>
      <c r="D2447" s="208" t="str">
        <f aca="false">IF(ISNUMBER(FIND("Phy",N2447))=TRUE(),"Physical","Financial")</f>
        <v>Physical</v>
      </c>
      <c r="E2447" s="208" t="n">
        <f aca="false">IF(VLOOKUP(S2447,'DD-Lookup'!$J$6:$L$50,3,FALSE())="Monthly",(YEAR(AC2447)-YEAR(AB2447))*12+MONTH(AC2447)-MONTH(AB2447)+1,(AC2447-AB2447+1))</f>
        <v>1</v>
      </c>
      <c r="F2447" s="239" t="n">
        <f aca="false">E2447*SUM(P2447:Q2447)</f>
        <v>500</v>
      </c>
      <c r="G2447" s="214" t="n">
        <v>1290872</v>
      </c>
      <c r="H2447" s="215" t="n">
        <v>37035.3803703704</v>
      </c>
      <c r="I2447" s="0" t="s">
        <v>1399</v>
      </c>
      <c r="M2447" s="0" t="s">
        <v>858</v>
      </c>
      <c r="N2447" s="0" t="s">
        <v>1305</v>
      </c>
      <c r="O2447" s="0" t="s">
        <v>1306</v>
      </c>
      <c r="Q2447" s="216" t="n">
        <v>500</v>
      </c>
      <c r="S2447" s="0" t="s">
        <v>1026</v>
      </c>
      <c r="T2447" s="0" t="s">
        <v>784</v>
      </c>
      <c r="U2447" s="218" t="n">
        <v>4.1938</v>
      </c>
      <c r="V2447" s="0" t="s">
        <v>1441</v>
      </c>
      <c r="W2447" s="0" t="s">
        <v>1308</v>
      </c>
      <c r="X2447" s="0" t="s">
        <v>1309</v>
      </c>
      <c r="Y2447" s="0" t="s">
        <v>1310</v>
      </c>
      <c r="Z2447" s="0" t="s">
        <v>571</v>
      </c>
      <c r="AA2447" s="0" t="n">
        <v>808193</v>
      </c>
      <c r="AB2447" s="215" t="n">
        <v>37036.875</v>
      </c>
      <c r="AC2447" s="215" t="n">
        <v>37036.875</v>
      </c>
    </row>
    <row r="2448" customFormat="false" ht="12.75" hidden="false" customHeight="false" outlineLevel="0" collapsed="false">
      <c r="A2448" s="208" t="str">
        <f aca="false">B2448&amp;" "&amp;C2448&amp;" "&amp;D2448</f>
        <v>US Natural Gas Physical</v>
      </c>
      <c r="B2448" s="208" t="str">
        <f aca="false">IF((LEFT(N2448,2)="US"),"US","")</f>
        <v>US</v>
      </c>
      <c r="C2448" s="208" t="str">
        <f aca="false">M2448</f>
        <v>Natural Gas</v>
      </c>
      <c r="D2448" s="208" t="str">
        <f aca="false">IF(ISNUMBER(FIND("Phy",N2448))=TRUE(),"Physical","Financial")</f>
        <v>Physical</v>
      </c>
      <c r="E2448" s="208" t="n">
        <f aca="false">IF(VLOOKUP(S2448,'DD-Lookup'!$J$6:$L$50,3,FALSE())="Monthly",(YEAR(AC2448)-YEAR(AB2448))*12+MONTH(AC2448)-MONTH(AB2448)+1,(AC2448-AB2448+1))</f>
        <v>1</v>
      </c>
      <c r="F2448" s="239" t="n">
        <f aca="false">E2448*SUM(P2448:Q2448)</f>
        <v>25000</v>
      </c>
      <c r="G2448" s="214" t="n">
        <v>1290873</v>
      </c>
      <c r="H2448" s="215" t="n">
        <v>37035.380462963</v>
      </c>
      <c r="I2448" s="0" t="s">
        <v>1155</v>
      </c>
      <c r="M2448" s="0" t="s">
        <v>858</v>
      </c>
      <c r="N2448" s="0" t="s">
        <v>1305</v>
      </c>
      <c r="O2448" s="0" t="s">
        <v>1432</v>
      </c>
      <c r="Q2448" s="216" t="n">
        <v>25000</v>
      </c>
      <c r="S2448" s="0" t="s">
        <v>1026</v>
      </c>
      <c r="T2448" s="0" t="s">
        <v>784</v>
      </c>
      <c r="U2448" s="218" t="n">
        <v>4.12</v>
      </c>
      <c r="V2448" s="0" t="s">
        <v>1518</v>
      </c>
      <c r="W2448" s="0" t="s">
        <v>1434</v>
      </c>
      <c r="X2448" s="0" t="s">
        <v>1435</v>
      </c>
      <c r="Y2448" s="0" t="s">
        <v>1310</v>
      </c>
      <c r="Z2448" s="0" t="s">
        <v>571</v>
      </c>
      <c r="AA2448" s="0" t="n">
        <v>808194</v>
      </c>
      <c r="AB2448" s="215" t="n">
        <v>37036.875</v>
      </c>
      <c r="AC2448" s="215" t="n">
        <v>37036.875</v>
      </c>
    </row>
    <row r="2449" customFormat="false" ht="12.75" hidden="false" customHeight="false" outlineLevel="0" collapsed="false">
      <c r="A2449" s="208" t="str">
        <f aca="false">B2449&amp;" "&amp;C2449&amp;" "&amp;D2449</f>
        <v>US Natural Gas Financial</v>
      </c>
      <c r="B2449" s="208" t="str">
        <f aca="false">IF((LEFT(N2449,2)="US"),"US","")</f>
        <v>US</v>
      </c>
      <c r="C2449" s="208" t="str">
        <f aca="false">M2449</f>
        <v>Natural Gas</v>
      </c>
      <c r="D2449" s="208" t="str">
        <f aca="false">IF(ISNUMBER(FIND("Phy",N2449))=TRUE(),"Physical","Financial")</f>
        <v>Financial</v>
      </c>
      <c r="E2449" s="208" t="n">
        <f aca="false">IF(VLOOKUP(S2449,'DD-Lookup'!$J$6:$L$50,3,FALSE())="Monthly",(YEAR(AC2449)-YEAR(AB2449))*12+MONTH(AC2449)-MONTH(AB2449)+1,(AC2449-AB2449+1))</f>
        <v>31</v>
      </c>
      <c r="F2449" s="239" t="n">
        <f aca="false">E2449*SUM(P2449:Q2449)</f>
        <v>77500</v>
      </c>
      <c r="G2449" s="214" t="n">
        <v>1290874</v>
      </c>
      <c r="H2449" s="215" t="n">
        <v>37035.3804861111</v>
      </c>
      <c r="I2449" s="0" t="s">
        <v>1098</v>
      </c>
      <c r="M2449" s="0" t="s">
        <v>858</v>
      </c>
      <c r="N2449" s="0" t="s">
        <v>1024</v>
      </c>
      <c r="O2449" s="0" t="s">
        <v>1099</v>
      </c>
      <c r="Q2449" s="216" t="n">
        <v>2500</v>
      </c>
      <c r="S2449" s="0" t="s">
        <v>1026</v>
      </c>
      <c r="T2449" s="0" t="s">
        <v>784</v>
      </c>
      <c r="U2449" s="218" t="n">
        <v>4.2375</v>
      </c>
      <c r="V2449" s="0" t="s">
        <v>1100</v>
      </c>
      <c r="W2449" s="0" t="s">
        <v>1028</v>
      </c>
      <c r="X2449" s="0" t="s">
        <v>1029</v>
      </c>
      <c r="Y2449" s="0" t="s">
        <v>838</v>
      </c>
      <c r="Z2449" s="0" t="s">
        <v>571</v>
      </c>
      <c r="AA2449" s="0" t="s">
        <v>2630</v>
      </c>
      <c r="AB2449" s="215" t="n">
        <v>37073.875</v>
      </c>
      <c r="AC2449" s="215" t="n">
        <v>37103.875</v>
      </c>
    </row>
    <row r="2450" customFormat="false" ht="12.75" hidden="false" customHeight="false" outlineLevel="0" collapsed="false">
      <c r="A2450" s="208" t="str">
        <f aca="false">B2450&amp;" "&amp;C2450&amp;" "&amp;D2450</f>
        <v> Natural Gas Physical</v>
      </c>
      <c r="B2450" s="208" t="str">
        <f aca="false">IF((LEFT(N2450,2)="US"),"US","")</f>
        <v/>
      </c>
      <c r="C2450" s="208" t="str">
        <f aca="false">M2450</f>
        <v>Natural Gas</v>
      </c>
      <c r="D2450" s="208" t="str">
        <f aca="false">IF(ISNUMBER(FIND("Phy",N2450))=TRUE(),"Physical","Financial")</f>
        <v>Physical</v>
      </c>
      <c r="E2450" s="208" t="n">
        <f aca="false">IF(VLOOKUP(S2450,'DD-Lookup'!$J$6:$L$50,3,FALSE())="Monthly",(YEAR(AC2450)-YEAR(AB2450))*12+MONTH(AC2450)-MONTH(AB2450)+1,(AC2450-AB2450+1))</f>
        <v>1</v>
      </c>
      <c r="F2450" s="239" t="n">
        <f aca="false">E2450*SUM(P2450:Q2450)</f>
        <v>10000</v>
      </c>
      <c r="G2450" s="214" t="n">
        <v>1290876</v>
      </c>
      <c r="H2450" s="215" t="n">
        <v>37035.3805324074</v>
      </c>
      <c r="I2450" s="0" t="s">
        <v>2040</v>
      </c>
      <c r="M2450" s="0" t="s">
        <v>858</v>
      </c>
      <c r="N2450" s="0" t="s">
        <v>2171</v>
      </c>
      <c r="O2450" s="0" t="s">
        <v>2223</v>
      </c>
      <c r="P2450" s="216" t="n">
        <v>10000</v>
      </c>
      <c r="S2450" s="0" t="s">
        <v>279</v>
      </c>
      <c r="T2450" s="0" t="s">
        <v>2173</v>
      </c>
      <c r="U2450" s="218" t="n">
        <v>5.67</v>
      </c>
      <c r="V2450" s="0" t="s">
        <v>2224</v>
      </c>
      <c r="W2450" s="0" t="s">
        <v>2225</v>
      </c>
      <c r="X2450" s="0" t="s">
        <v>2176</v>
      </c>
      <c r="Y2450" s="0" t="s">
        <v>1310</v>
      </c>
      <c r="Z2450" s="0" t="s">
        <v>628</v>
      </c>
      <c r="AA2450" s="0" t="n">
        <v>808195</v>
      </c>
      <c r="AB2450" s="215" t="n">
        <v>37035.875</v>
      </c>
      <c r="AC2450" s="215" t="n">
        <v>37035.875</v>
      </c>
    </row>
    <row r="2451" customFormat="false" ht="12.75" hidden="false" customHeight="false" outlineLevel="0" collapsed="false">
      <c r="A2451" s="208" t="str">
        <f aca="false">B2451&amp;" "&amp;C2451&amp;" "&amp;D2451</f>
        <v>US Natural Gas Physical</v>
      </c>
      <c r="B2451" s="208" t="str">
        <f aca="false">IF((LEFT(N2451,2)="US"),"US","")</f>
        <v>US</v>
      </c>
      <c r="C2451" s="208" t="str">
        <f aca="false">M2451</f>
        <v>Natural Gas</v>
      </c>
      <c r="D2451" s="208" t="str">
        <f aca="false">IF(ISNUMBER(FIND("Phy",N2451))=TRUE(),"Physical","Financial")</f>
        <v>Physical</v>
      </c>
      <c r="E2451" s="208" t="n">
        <f aca="false">IF(VLOOKUP(S2451,'DD-Lookup'!$J$6:$L$50,3,FALSE())="Monthly",(YEAR(AC2451)-YEAR(AB2451))*12+MONTH(AC2451)-MONTH(AB2451)+1,(AC2451-AB2451+1))</f>
        <v>30</v>
      </c>
      <c r="F2451" s="239" t="n">
        <f aca="false">E2451*SUM(P2451:Q2451)</f>
        <v>150000</v>
      </c>
      <c r="G2451" s="214" t="n">
        <v>1290878</v>
      </c>
      <c r="H2451" s="215" t="n">
        <v>37035.3805671296</v>
      </c>
      <c r="I2451" s="0" t="s">
        <v>2097</v>
      </c>
      <c r="M2451" s="0" t="s">
        <v>858</v>
      </c>
      <c r="N2451" s="0" t="s">
        <v>1305</v>
      </c>
      <c r="O2451" s="0" t="s">
        <v>1804</v>
      </c>
      <c r="Q2451" s="216" t="n">
        <v>5000</v>
      </c>
      <c r="S2451" s="0" t="s">
        <v>1026</v>
      </c>
      <c r="T2451" s="0" t="s">
        <v>784</v>
      </c>
      <c r="U2451" s="218" t="n">
        <v>2.87</v>
      </c>
      <c r="V2451" s="0" t="s">
        <v>2098</v>
      </c>
      <c r="W2451" s="0" t="s">
        <v>1758</v>
      </c>
      <c r="X2451" s="0" t="s">
        <v>1535</v>
      </c>
      <c r="Y2451" s="0" t="s">
        <v>1310</v>
      </c>
      <c r="Z2451" s="0" t="s">
        <v>571</v>
      </c>
      <c r="AA2451" s="0" t="s">
        <v>2631</v>
      </c>
      <c r="AB2451" s="215" t="n">
        <v>37043.875</v>
      </c>
      <c r="AC2451" s="215" t="n">
        <v>37072.875</v>
      </c>
    </row>
    <row r="2452" customFormat="false" ht="12.75" hidden="false" customHeight="false" outlineLevel="0" collapsed="false">
      <c r="A2452" s="208" t="str">
        <f aca="false">B2452&amp;" "&amp;C2452&amp;" "&amp;D2452</f>
        <v>US Natural Gas Physical</v>
      </c>
      <c r="B2452" s="208" t="str">
        <f aca="false">IF((LEFT(N2452,2)="US"),"US","")</f>
        <v>US</v>
      </c>
      <c r="C2452" s="208" t="str">
        <f aca="false">M2452</f>
        <v>Natural Gas</v>
      </c>
      <c r="D2452" s="208" t="str">
        <f aca="false">IF(ISNUMBER(FIND("Phy",N2452))=TRUE(),"Physical","Financial")</f>
        <v>Physical</v>
      </c>
      <c r="E2452" s="208" t="n">
        <f aca="false">IF(VLOOKUP(S2452,'DD-Lookup'!$J$6:$L$50,3,FALSE())="Monthly",(YEAR(AC2452)-YEAR(AB2452))*12+MONTH(AC2452)-MONTH(AB2452)+1,(AC2452-AB2452+1))</f>
        <v>1</v>
      </c>
      <c r="F2452" s="239" t="n">
        <f aca="false">E2452*SUM(P2452:Q2452)</f>
        <v>356</v>
      </c>
      <c r="G2452" s="214" t="n">
        <v>1290877</v>
      </c>
      <c r="H2452" s="215" t="n">
        <v>37035.3805671296</v>
      </c>
      <c r="I2452" s="0" t="s">
        <v>600</v>
      </c>
      <c r="M2452" s="0" t="s">
        <v>858</v>
      </c>
      <c r="N2452" s="0" t="s">
        <v>1305</v>
      </c>
      <c r="O2452" s="0" t="s">
        <v>1372</v>
      </c>
      <c r="Q2452" s="216" t="n">
        <v>356</v>
      </c>
      <c r="S2452" s="0" t="s">
        <v>1026</v>
      </c>
      <c r="T2452" s="0" t="s">
        <v>784</v>
      </c>
      <c r="U2452" s="218" t="n">
        <v>4.025</v>
      </c>
      <c r="V2452" s="0" t="s">
        <v>1771</v>
      </c>
      <c r="W2452" s="0" t="s">
        <v>1361</v>
      </c>
      <c r="X2452" s="0" t="s">
        <v>1362</v>
      </c>
      <c r="Y2452" s="0" t="s">
        <v>1310</v>
      </c>
      <c r="Z2452" s="0" t="s">
        <v>571</v>
      </c>
      <c r="AA2452" s="0" t="n">
        <v>808196</v>
      </c>
      <c r="AB2452" s="215" t="n">
        <v>37036.875</v>
      </c>
      <c r="AC2452" s="215" t="n">
        <v>37036.875</v>
      </c>
    </row>
    <row r="2453" customFormat="false" ht="12.75" hidden="false" customHeight="false" outlineLevel="0" collapsed="false">
      <c r="A2453" s="208" t="str">
        <f aca="false">B2453&amp;" "&amp;C2453&amp;" "&amp;D2453</f>
        <v>US Natural Gas Financial</v>
      </c>
      <c r="B2453" s="208" t="str">
        <f aca="false">IF((LEFT(N2453,2)="US"),"US","")</f>
        <v>US</v>
      </c>
      <c r="C2453" s="208" t="str">
        <f aca="false">M2453</f>
        <v>Natural Gas</v>
      </c>
      <c r="D2453" s="208" t="str">
        <f aca="false">IF(ISNUMBER(FIND("Phy",N2453))=TRUE(),"Physical","Financial")</f>
        <v>Financial</v>
      </c>
      <c r="E2453" s="208" t="n">
        <f aca="false">IF(VLOOKUP(S2453,'DD-Lookup'!$J$6:$L$50,3,FALSE())="Monthly",(YEAR(AC2453)-YEAR(AB2453))*12+MONTH(AC2453)-MONTH(AB2453)+1,(AC2453-AB2453+1))</f>
        <v>30</v>
      </c>
      <c r="F2453" s="239" t="n">
        <f aca="false">E2453*SUM(P2453:Q2453)</f>
        <v>150000</v>
      </c>
      <c r="G2453" s="214" t="n">
        <v>1290879</v>
      </c>
      <c r="H2453" s="215" t="n">
        <v>37035.3805787037</v>
      </c>
      <c r="I2453" s="0" t="s">
        <v>1500</v>
      </c>
      <c r="M2453" s="0" t="s">
        <v>858</v>
      </c>
      <c r="N2453" s="0" t="s">
        <v>1482</v>
      </c>
      <c r="O2453" s="0" t="s">
        <v>2534</v>
      </c>
      <c r="P2453" s="216" t="n">
        <v>5000</v>
      </c>
      <c r="S2453" s="0" t="s">
        <v>1026</v>
      </c>
      <c r="T2453" s="0" t="s">
        <v>784</v>
      </c>
      <c r="U2453" s="218" t="n">
        <v>2.85</v>
      </c>
      <c r="V2453" s="0" t="s">
        <v>1586</v>
      </c>
      <c r="W2453" s="0" t="s">
        <v>2070</v>
      </c>
      <c r="X2453" s="0" t="s">
        <v>2071</v>
      </c>
      <c r="Y2453" s="0" t="s">
        <v>838</v>
      </c>
      <c r="Z2453" s="0" t="s">
        <v>571</v>
      </c>
      <c r="AA2453" s="0" t="s">
        <v>2632</v>
      </c>
      <c r="AB2453" s="215" t="n">
        <v>37043.875</v>
      </c>
      <c r="AC2453" s="215" t="n">
        <v>37072.875</v>
      </c>
    </row>
    <row r="2454" customFormat="false" ht="12.75" hidden="false" customHeight="false" outlineLevel="0" collapsed="false">
      <c r="A2454" s="208" t="str">
        <f aca="false">B2454&amp;" "&amp;C2454&amp;" "&amp;D2454</f>
        <v>US Natural Gas Physical</v>
      </c>
      <c r="B2454" s="208" t="str">
        <f aca="false">IF((LEFT(N2454,2)="US"),"US","")</f>
        <v>US</v>
      </c>
      <c r="C2454" s="208" t="str">
        <f aca="false">M2454</f>
        <v>Natural Gas</v>
      </c>
      <c r="D2454" s="208" t="str">
        <f aca="false">IF(ISNUMBER(FIND("Phy",N2454))=TRUE(),"Physical","Financial")</f>
        <v>Physical</v>
      </c>
      <c r="E2454" s="208" t="n">
        <f aca="false">IF(VLOOKUP(S2454,'DD-Lookup'!$J$6:$L$50,3,FALSE())="Monthly",(YEAR(AC2454)-YEAR(AB2454))*12+MONTH(AC2454)-MONTH(AB2454)+1,(AC2454-AB2454+1))</f>
        <v>1</v>
      </c>
      <c r="F2454" s="239" t="n">
        <f aca="false">E2454*SUM(P2454:Q2454)</f>
        <v>5000</v>
      </c>
      <c r="G2454" s="214" t="n">
        <v>1290880</v>
      </c>
      <c r="H2454" s="215" t="n">
        <v>37035.3805902778</v>
      </c>
      <c r="I2454" s="0" t="s">
        <v>1183</v>
      </c>
      <c r="M2454" s="0" t="s">
        <v>858</v>
      </c>
      <c r="N2454" s="0" t="s">
        <v>1305</v>
      </c>
      <c r="O2454" s="0" t="s">
        <v>1529</v>
      </c>
      <c r="P2454" s="216" t="n">
        <v>5000</v>
      </c>
      <c r="S2454" s="0" t="s">
        <v>1026</v>
      </c>
      <c r="T2454" s="0" t="s">
        <v>784</v>
      </c>
      <c r="U2454" s="218" t="n">
        <v>4.39</v>
      </c>
      <c r="V2454" s="0" t="s">
        <v>1855</v>
      </c>
      <c r="W2454" s="0" t="s">
        <v>1531</v>
      </c>
      <c r="X2454" s="0" t="s">
        <v>1532</v>
      </c>
      <c r="Y2454" s="0" t="s">
        <v>1310</v>
      </c>
      <c r="Z2454" s="0" t="s">
        <v>571</v>
      </c>
      <c r="AA2454" s="0" t="n">
        <v>808197</v>
      </c>
      <c r="AB2454" s="215" t="n">
        <v>37036.875</v>
      </c>
      <c r="AC2454" s="215" t="n">
        <v>37036.875</v>
      </c>
    </row>
    <row r="2455" customFormat="false" ht="12.75" hidden="false" customHeight="false" outlineLevel="0" collapsed="false">
      <c r="A2455" s="208" t="str">
        <f aca="false">B2455&amp;" "&amp;C2455&amp;" "&amp;D2455</f>
        <v>US Natural Gas Physical</v>
      </c>
      <c r="B2455" s="208" t="str">
        <f aca="false">IF((LEFT(N2455,2)="US"),"US","")</f>
        <v>US</v>
      </c>
      <c r="C2455" s="208" t="str">
        <f aca="false">M2455</f>
        <v>Natural Gas</v>
      </c>
      <c r="D2455" s="208" t="str">
        <f aca="false">IF(ISNUMBER(FIND("Phy",N2455))=TRUE(),"Physical","Financial")</f>
        <v>Physical</v>
      </c>
      <c r="E2455" s="208" t="n">
        <f aca="false">IF(VLOOKUP(S2455,'DD-Lookup'!$J$6:$L$50,3,FALSE())="Monthly",(YEAR(AC2455)-YEAR(AB2455))*12+MONTH(AC2455)-MONTH(AB2455)+1,(AC2455-AB2455+1))</f>
        <v>1</v>
      </c>
      <c r="F2455" s="239" t="n">
        <f aca="false">E2455*SUM(P2455:Q2455)</f>
        <v>5000</v>
      </c>
      <c r="G2455" s="214" t="n">
        <v>1290881</v>
      </c>
      <c r="H2455" s="215" t="n">
        <v>37035.3806018519</v>
      </c>
      <c r="I2455" s="0" t="s">
        <v>1426</v>
      </c>
      <c r="M2455" s="0" t="s">
        <v>858</v>
      </c>
      <c r="N2455" s="0" t="s">
        <v>1305</v>
      </c>
      <c r="O2455" s="0" t="s">
        <v>1363</v>
      </c>
      <c r="Q2455" s="216" t="n">
        <v>5000</v>
      </c>
      <c r="S2455" s="0" t="s">
        <v>1026</v>
      </c>
      <c r="T2455" s="0" t="s">
        <v>784</v>
      </c>
      <c r="U2455" s="218" t="n">
        <v>4.0575</v>
      </c>
      <c r="V2455" s="0" t="s">
        <v>1470</v>
      </c>
      <c r="W2455" s="0" t="s">
        <v>1361</v>
      </c>
      <c r="X2455" s="0" t="s">
        <v>1362</v>
      </c>
      <c r="Y2455" s="0" t="s">
        <v>1310</v>
      </c>
      <c r="Z2455" s="0" t="s">
        <v>571</v>
      </c>
      <c r="AA2455" s="0" t="n">
        <v>808198</v>
      </c>
      <c r="AB2455" s="215" t="n">
        <v>37036.875</v>
      </c>
      <c r="AC2455" s="215" t="n">
        <v>37036.875</v>
      </c>
    </row>
    <row r="2456" customFormat="false" ht="12.75" hidden="false" customHeight="false" outlineLevel="0" collapsed="false">
      <c r="A2456" s="208" t="str">
        <f aca="false">B2456&amp;" "&amp;C2456&amp;" "&amp;D2456</f>
        <v>US Natural Gas Physical</v>
      </c>
      <c r="B2456" s="208" t="str">
        <f aca="false">IF((LEFT(N2456,2)="US"),"US","")</f>
        <v>US</v>
      </c>
      <c r="C2456" s="208" t="str">
        <f aca="false">M2456</f>
        <v>Natural Gas</v>
      </c>
      <c r="D2456" s="208" t="str">
        <f aca="false">IF(ISNUMBER(FIND("Phy",N2456))=TRUE(),"Physical","Financial")</f>
        <v>Physical</v>
      </c>
      <c r="E2456" s="208" t="n">
        <f aca="false">IF(VLOOKUP(S2456,'DD-Lookup'!$J$6:$L$50,3,FALSE())="Monthly",(YEAR(AC2456)-YEAR(AB2456))*12+MONTH(AC2456)-MONTH(AB2456)+1,(AC2456-AB2456+1))</f>
        <v>1</v>
      </c>
      <c r="F2456" s="239" t="n">
        <f aca="false">E2456*SUM(P2456:Q2456)</f>
        <v>5000</v>
      </c>
      <c r="G2456" s="214" t="n">
        <v>1290882</v>
      </c>
      <c r="H2456" s="215" t="n">
        <v>37035.380625</v>
      </c>
      <c r="I2456" s="0" t="s">
        <v>600</v>
      </c>
      <c r="M2456" s="0" t="s">
        <v>858</v>
      </c>
      <c r="N2456" s="0" t="s">
        <v>1305</v>
      </c>
      <c r="O2456" s="0" t="s">
        <v>1372</v>
      </c>
      <c r="Q2456" s="216" t="n">
        <v>5000</v>
      </c>
      <c r="S2456" s="0" t="s">
        <v>1026</v>
      </c>
      <c r="T2456" s="0" t="s">
        <v>784</v>
      </c>
      <c r="U2456" s="218" t="n">
        <v>4.0275</v>
      </c>
      <c r="V2456" s="0" t="s">
        <v>1771</v>
      </c>
      <c r="W2456" s="0" t="s">
        <v>1361</v>
      </c>
      <c r="X2456" s="0" t="s">
        <v>1362</v>
      </c>
      <c r="Y2456" s="0" t="s">
        <v>1310</v>
      </c>
      <c r="Z2456" s="0" t="s">
        <v>571</v>
      </c>
      <c r="AA2456" s="0" t="n">
        <v>808199</v>
      </c>
      <c r="AB2456" s="215" t="n">
        <v>37036.875</v>
      </c>
      <c r="AC2456" s="215" t="n">
        <v>37036.875</v>
      </c>
    </row>
    <row r="2457" customFormat="false" ht="12.75" hidden="false" customHeight="false" outlineLevel="0" collapsed="false">
      <c r="A2457" s="208" t="str">
        <f aca="false">B2457&amp;" "&amp;C2457&amp;" "&amp;D2457</f>
        <v>US Natural Gas Physical</v>
      </c>
      <c r="B2457" s="208" t="str">
        <f aca="false">IF((LEFT(N2457,2)="US"),"US","")</f>
        <v>US</v>
      </c>
      <c r="C2457" s="208" t="str">
        <f aca="false">M2457</f>
        <v>Natural Gas</v>
      </c>
      <c r="D2457" s="208" t="str">
        <f aca="false">IF(ISNUMBER(FIND("Phy",N2457))=TRUE(),"Physical","Financial")</f>
        <v>Physical</v>
      </c>
      <c r="E2457" s="208" t="n">
        <f aca="false">IF(VLOOKUP(S2457,'DD-Lookup'!$J$6:$L$50,3,FALSE())="Monthly",(YEAR(AC2457)-YEAR(AB2457))*12+MONTH(AC2457)-MONTH(AB2457)+1,(AC2457-AB2457+1))</f>
        <v>1</v>
      </c>
      <c r="F2457" s="239" t="n">
        <f aca="false">E2457*SUM(P2457:Q2457)</f>
        <v>1957</v>
      </c>
      <c r="G2457" s="214" t="n">
        <v>1290883</v>
      </c>
      <c r="H2457" s="215" t="n">
        <v>37035.3806481482</v>
      </c>
      <c r="I2457" s="0" t="s">
        <v>1109</v>
      </c>
      <c r="M2457" s="0" t="s">
        <v>858</v>
      </c>
      <c r="N2457" s="0" t="s">
        <v>1305</v>
      </c>
      <c r="O2457" s="0" t="s">
        <v>1491</v>
      </c>
      <c r="Q2457" s="216" t="n">
        <v>1957</v>
      </c>
      <c r="S2457" s="0" t="s">
        <v>1026</v>
      </c>
      <c r="T2457" s="0" t="s">
        <v>784</v>
      </c>
      <c r="U2457" s="218" t="n">
        <v>4.35</v>
      </c>
      <c r="V2457" s="0" t="s">
        <v>1137</v>
      </c>
      <c r="W2457" s="0" t="s">
        <v>1493</v>
      </c>
      <c r="X2457" s="0" t="s">
        <v>1494</v>
      </c>
      <c r="Y2457" s="0" t="s">
        <v>1310</v>
      </c>
      <c r="Z2457" s="0" t="s">
        <v>571</v>
      </c>
      <c r="AA2457" s="0" t="n">
        <v>808203</v>
      </c>
      <c r="AB2457" s="215" t="n">
        <v>37036.875</v>
      </c>
      <c r="AC2457" s="215" t="n">
        <v>37036.875</v>
      </c>
    </row>
    <row r="2458" customFormat="false" ht="12.75" hidden="false" customHeight="false" outlineLevel="0" collapsed="false">
      <c r="A2458" s="208" t="str">
        <f aca="false">B2458&amp;" "&amp;C2458&amp;" "&amp;D2458</f>
        <v>US Natural Gas Physical</v>
      </c>
      <c r="B2458" s="208" t="str">
        <f aca="false">IF((LEFT(N2458,2)="US"),"US","")</f>
        <v>US</v>
      </c>
      <c r="C2458" s="208" t="str">
        <f aca="false">M2458</f>
        <v>Natural Gas</v>
      </c>
      <c r="D2458" s="208" t="str">
        <f aca="false">IF(ISNUMBER(FIND("Phy",N2458))=TRUE(),"Physical","Financial")</f>
        <v>Physical</v>
      </c>
      <c r="E2458" s="208" t="n">
        <f aca="false">IF(VLOOKUP(S2458,'DD-Lookup'!$J$6:$L$50,3,FALSE())="Monthly",(YEAR(AC2458)-YEAR(AB2458))*12+MONTH(AC2458)-MONTH(AB2458)+1,(AC2458-AB2458+1))</f>
        <v>1</v>
      </c>
      <c r="F2458" s="239" t="n">
        <f aca="false">E2458*SUM(P2458:Q2458)</f>
        <v>5000</v>
      </c>
      <c r="G2458" s="214" t="n">
        <v>1290885</v>
      </c>
      <c r="H2458" s="215" t="n">
        <v>37035.3807060185</v>
      </c>
      <c r="I2458" s="0" t="s">
        <v>1426</v>
      </c>
      <c r="M2458" s="0" t="s">
        <v>858</v>
      </c>
      <c r="N2458" s="0" t="s">
        <v>1305</v>
      </c>
      <c r="O2458" s="0" t="s">
        <v>1363</v>
      </c>
      <c r="Q2458" s="216" t="n">
        <v>5000</v>
      </c>
      <c r="S2458" s="0" t="s">
        <v>1026</v>
      </c>
      <c r="T2458" s="0" t="s">
        <v>784</v>
      </c>
      <c r="U2458" s="218" t="n">
        <v>4.06</v>
      </c>
      <c r="V2458" s="0" t="s">
        <v>1470</v>
      </c>
      <c r="W2458" s="0" t="s">
        <v>1361</v>
      </c>
      <c r="X2458" s="0" t="s">
        <v>1362</v>
      </c>
      <c r="Y2458" s="0" t="s">
        <v>1310</v>
      </c>
      <c r="Z2458" s="0" t="s">
        <v>571</v>
      </c>
      <c r="AA2458" s="0" t="n">
        <v>808204</v>
      </c>
      <c r="AB2458" s="215" t="n">
        <v>37036.875</v>
      </c>
      <c r="AC2458" s="215" t="n">
        <v>37036.875</v>
      </c>
    </row>
    <row r="2459" customFormat="false" ht="12.75" hidden="false" customHeight="false" outlineLevel="0" collapsed="false">
      <c r="A2459" s="208" t="str">
        <f aca="false">B2459&amp;" "&amp;C2459&amp;" "&amp;D2459</f>
        <v>US Crude Financial</v>
      </c>
      <c r="B2459" s="208" t="str">
        <f aca="false">IF((LEFT(N2459,2)="US"),"US","")</f>
        <v>US</v>
      </c>
      <c r="C2459" s="208" t="str">
        <f aca="false">M2459</f>
        <v>Crude</v>
      </c>
      <c r="D2459" s="208" t="str">
        <f aca="false">IF(ISNUMBER(FIND("Phy",N2459))=TRUE(),"Physical","Financial")</f>
        <v>Financial</v>
      </c>
      <c r="E2459" s="208" t="n">
        <f aca="false">IF(VLOOKUP(S2459,'DD-Lookup'!$J$6:$L$50,3,FALSE())="Monthly",(YEAR(AC2459)-YEAR(AB2459))*12+MONTH(AC2459)-MONTH(AB2459)+1,(AC2459-AB2459+1))</f>
        <v>1</v>
      </c>
      <c r="F2459" s="239" t="n">
        <f aca="false">E2459*SUM(P2459:Q2459)</f>
        <v>50000</v>
      </c>
      <c r="G2459" s="214" t="n">
        <v>1290884</v>
      </c>
      <c r="H2459" s="215" t="n">
        <v>37035.3807060185</v>
      </c>
      <c r="I2459" s="0" t="s">
        <v>1112</v>
      </c>
      <c r="M2459" s="0" t="s">
        <v>97</v>
      </c>
      <c r="N2459" s="0" t="s">
        <v>841</v>
      </c>
      <c r="O2459" s="0" t="s">
        <v>842</v>
      </c>
      <c r="P2459" s="216" t="n">
        <v>50000</v>
      </c>
      <c r="S2459" s="0" t="s">
        <v>843</v>
      </c>
      <c r="T2459" s="0" t="s">
        <v>784</v>
      </c>
      <c r="U2459" s="218" t="n">
        <v>29.48</v>
      </c>
      <c r="V2459" s="0" t="s">
        <v>2443</v>
      </c>
      <c r="W2459" s="0" t="s">
        <v>845</v>
      </c>
      <c r="X2459" s="0" t="s">
        <v>846</v>
      </c>
      <c r="Y2459" s="0" t="s">
        <v>847</v>
      </c>
      <c r="Z2459" s="0" t="s">
        <v>571</v>
      </c>
      <c r="AA2459" s="0" t="n">
        <v>106947</v>
      </c>
      <c r="AB2459" s="215" t="n">
        <v>37073</v>
      </c>
      <c r="AC2459" s="215" t="n">
        <v>37103</v>
      </c>
    </row>
    <row r="2460" customFormat="false" ht="12.75" hidden="false" customHeight="false" outlineLevel="0" collapsed="false">
      <c r="A2460" s="208" t="str">
        <f aca="false">B2460&amp;" "&amp;C2460&amp;" "&amp;D2460</f>
        <v>US Natural Gas Physical</v>
      </c>
      <c r="B2460" s="208" t="str">
        <f aca="false">IF((LEFT(N2460,2)="US"),"US","")</f>
        <v>US</v>
      </c>
      <c r="C2460" s="208" t="str">
        <f aca="false">M2460</f>
        <v>Natural Gas</v>
      </c>
      <c r="D2460" s="208" t="str">
        <f aca="false">IF(ISNUMBER(FIND("Phy",N2460))=TRUE(),"Physical","Financial")</f>
        <v>Physical</v>
      </c>
      <c r="E2460" s="208" t="n">
        <f aca="false">IF(VLOOKUP(S2460,'DD-Lookup'!$J$6:$L$50,3,FALSE())="Monthly",(YEAR(AC2460)-YEAR(AB2460))*12+MONTH(AC2460)-MONTH(AB2460)+1,(AC2460-AB2460+1))</f>
        <v>1</v>
      </c>
      <c r="F2460" s="239" t="n">
        <f aca="false">E2460*SUM(P2460:Q2460)</f>
        <v>5000</v>
      </c>
      <c r="G2460" s="214" t="n">
        <v>1290886</v>
      </c>
      <c r="H2460" s="215" t="n">
        <v>37035.3807175926</v>
      </c>
      <c r="I2460" s="0" t="s">
        <v>600</v>
      </c>
      <c r="M2460" s="0" t="s">
        <v>858</v>
      </c>
      <c r="N2460" s="0" t="s">
        <v>1305</v>
      </c>
      <c r="O2460" s="0" t="s">
        <v>1372</v>
      </c>
      <c r="Q2460" s="216" t="n">
        <v>5000</v>
      </c>
      <c r="S2460" s="0" t="s">
        <v>1026</v>
      </c>
      <c r="T2460" s="0" t="s">
        <v>784</v>
      </c>
      <c r="U2460" s="218" t="n">
        <v>4.03</v>
      </c>
      <c r="V2460" s="0" t="s">
        <v>1771</v>
      </c>
      <c r="W2460" s="0" t="s">
        <v>1361</v>
      </c>
      <c r="X2460" s="0" t="s">
        <v>1362</v>
      </c>
      <c r="Y2460" s="0" t="s">
        <v>1310</v>
      </c>
      <c r="Z2460" s="0" t="s">
        <v>571</v>
      </c>
      <c r="AA2460" s="0" t="n">
        <v>808205</v>
      </c>
      <c r="AB2460" s="215" t="n">
        <v>37036.875</v>
      </c>
      <c r="AC2460" s="215" t="n">
        <v>37036.875</v>
      </c>
    </row>
    <row r="2461" customFormat="false" ht="12.75" hidden="false" customHeight="false" outlineLevel="0" collapsed="false">
      <c r="A2461" s="208" t="str">
        <f aca="false">B2461&amp;" "&amp;C2461&amp;" "&amp;D2461</f>
        <v>US Natural Gas Financial</v>
      </c>
      <c r="B2461" s="208" t="str">
        <f aca="false">IF((LEFT(N2461,2)="US"),"US","")</f>
        <v>US</v>
      </c>
      <c r="C2461" s="208" t="str">
        <f aca="false">M2461</f>
        <v>Natural Gas</v>
      </c>
      <c r="D2461" s="208" t="str">
        <f aca="false">IF(ISNUMBER(FIND("Phy",N2461))=TRUE(),"Physical","Financial")</f>
        <v>Financial</v>
      </c>
      <c r="E2461" s="208" t="n">
        <f aca="false">IF(VLOOKUP(S2461,'DD-Lookup'!$J$6:$L$50,3,FALSE())="Monthly",(YEAR(AC2461)-YEAR(AB2461))*12+MONTH(AC2461)-MONTH(AB2461)+1,(AC2461-AB2461+1))</f>
        <v>30</v>
      </c>
      <c r="F2461" s="239" t="n">
        <f aca="false">E2461*SUM(P2461:Q2461)</f>
        <v>150000</v>
      </c>
      <c r="G2461" s="214" t="n">
        <v>1290887</v>
      </c>
      <c r="H2461" s="215" t="n">
        <v>37035.3807291667</v>
      </c>
      <c r="I2461" s="0" t="s">
        <v>1500</v>
      </c>
      <c r="M2461" s="0" t="s">
        <v>858</v>
      </c>
      <c r="N2461" s="0" t="s">
        <v>1024</v>
      </c>
      <c r="O2461" s="0" t="s">
        <v>1025</v>
      </c>
      <c r="P2461" s="216" t="n">
        <v>5000</v>
      </c>
      <c r="S2461" s="0" t="s">
        <v>1026</v>
      </c>
      <c r="T2461" s="0" t="s">
        <v>784</v>
      </c>
      <c r="U2461" s="218" t="n">
        <v>4.16</v>
      </c>
      <c r="V2461" s="0" t="s">
        <v>1586</v>
      </c>
      <c r="W2461" s="0" t="s">
        <v>1028</v>
      </c>
      <c r="X2461" s="0" t="s">
        <v>1029</v>
      </c>
      <c r="Y2461" s="0" t="s">
        <v>838</v>
      </c>
      <c r="Z2461" s="0" t="s">
        <v>571</v>
      </c>
      <c r="AA2461" s="0" t="s">
        <v>2633</v>
      </c>
      <c r="AB2461" s="215" t="n">
        <v>37043.875</v>
      </c>
      <c r="AC2461" s="215" t="n">
        <v>37072.875</v>
      </c>
    </row>
    <row r="2462" customFormat="false" ht="12.75" hidden="false" customHeight="false" outlineLevel="0" collapsed="false">
      <c r="A2462" s="208" t="str">
        <f aca="false">B2462&amp;" "&amp;C2462&amp;" "&amp;D2462</f>
        <v>US Natural Gas Financial</v>
      </c>
      <c r="B2462" s="208" t="str">
        <f aca="false">IF((LEFT(N2462,2)="US"),"US","")</f>
        <v>US</v>
      </c>
      <c r="C2462" s="208" t="str">
        <f aca="false">M2462</f>
        <v>Natural Gas</v>
      </c>
      <c r="D2462" s="208" t="str">
        <f aca="false">IF(ISNUMBER(FIND("Phy",N2462))=TRUE(),"Physical","Financial")</f>
        <v>Financial</v>
      </c>
      <c r="E2462" s="208" t="n">
        <f aca="false">IF(VLOOKUP(S2462,'DD-Lookup'!$J$6:$L$50,3,FALSE())="Monthly",(YEAR(AC2462)-YEAR(AB2462))*12+MONTH(AC2462)-MONTH(AB2462)+1,(AC2462-AB2462+1))</f>
        <v>7</v>
      </c>
      <c r="F2462" s="239" t="n">
        <f aca="false">E2462*SUM(P2462:Q2462)</f>
        <v>210000</v>
      </c>
      <c r="G2462" s="214" t="n">
        <v>1290888</v>
      </c>
      <c r="H2462" s="215" t="n">
        <v>37035.3807291667</v>
      </c>
      <c r="I2462" s="0" t="s">
        <v>2157</v>
      </c>
      <c r="M2462" s="0" t="s">
        <v>858</v>
      </c>
      <c r="N2462" s="0" t="s">
        <v>1024</v>
      </c>
      <c r="O2462" s="0" t="s">
        <v>2517</v>
      </c>
      <c r="Q2462" s="216" t="n">
        <v>30000</v>
      </c>
      <c r="S2462" s="0" t="s">
        <v>1026</v>
      </c>
      <c r="T2462" s="0" t="s">
        <v>784</v>
      </c>
      <c r="U2462" s="218" t="n">
        <v>4.11</v>
      </c>
      <c r="V2462" s="0" t="s">
        <v>2484</v>
      </c>
      <c r="W2462" s="0" t="s">
        <v>1851</v>
      </c>
      <c r="X2462" s="0" t="s">
        <v>1852</v>
      </c>
      <c r="Y2462" s="0" t="s">
        <v>838</v>
      </c>
      <c r="Z2462" s="0" t="s">
        <v>571</v>
      </c>
      <c r="AA2462" s="0" t="s">
        <v>2634</v>
      </c>
      <c r="AB2462" s="215" t="n">
        <v>37036.875</v>
      </c>
      <c r="AC2462" s="215" t="n">
        <v>37042.875</v>
      </c>
    </row>
    <row r="2463" customFormat="false" ht="12.75" hidden="false" customHeight="false" outlineLevel="0" collapsed="false">
      <c r="A2463" s="208" t="str">
        <f aca="false">B2463&amp;" "&amp;C2463&amp;" "&amp;D2463</f>
        <v>US Natural Gas Physical</v>
      </c>
      <c r="B2463" s="208" t="str">
        <f aca="false">IF((LEFT(N2463,2)="US"),"US","")</f>
        <v>US</v>
      </c>
      <c r="C2463" s="208" t="str">
        <f aca="false">M2463</f>
        <v>Natural Gas</v>
      </c>
      <c r="D2463" s="208" t="str">
        <f aca="false">IF(ISNUMBER(FIND("Phy",N2463))=TRUE(),"Physical","Financial")</f>
        <v>Physical</v>
      </c>
      <c r="E2463" s="208" t="n">
        <f aca="false">IF(VLOOKUP(S2463,'DD-Lookup'!$J$6:$L$50,3,FALSE())="Monthly",(YEAR(AC2463)-YEAR(AB2463))*12+MONTH(AC2463)-MONTH(AB2463)+1,(AC2463-AB2463+1))</f>
        <v>1</v>
      </c>
      <c r="F2463" s="239" t="n">
        <f aca="false">E2463*SUM(P2463:Q2463)</f>
        <v>5000</v>
      </c>
      <c r="G2463" s="214" t="n">
        <v>1290889</v>
      </c>
      <c r="H2463" s="215" t="n">
        <v>37035.3807638889</v>
      </c>
      <c r="I2463" s="0" t="s">
        <v>600</v>
      </c>
      <c r="M2463" s="0" t="s">
        <v>858</v>
      </c>
      <c r="N2463" s="0" t="s">
        <v>1305</v>
      </c>
      <c r="O2463" s="0" t="s">
        <v>1372</v>
      </c>
      <c r="Q2463" s="216" t="n">
        <v>5000</v>
      </c>
      <c r="S2463" s="0" t="s">
        <v>1026</v>
      </c>
      <c r="T2463" s="0" t="s">
        <v>784</v>
      </c>
      <c r="U2463" s="218" t="n">
        <v>4.0325</v>
      </c>
      <c r="V2463" s="0" t="s">
        <v>1771</v>
      </c>
      <c r="W2463" s="0" t="s">
        <v>1361</v>
      </c>
      <c r="X2463" s="0" t="s">
        <v>1362</v>
      </c>
      <c r="Y2463" s="0" t="s">
        <v>1310</v>
      </c>
      <c r="Z2463" s="0" t="s">
        <v>571</v>
      </c>
      <c r="AA2463" s="0" t="n">
        <v>808206</v>
      </c>
      <c r="AB2463" s="215" t="n">
        <v>37036.875</v>
      </c>
      <c r="AC2463" s="215" t="n">
        <v>37036.875</v>
      </c>
    </row>
    <row r="2464" customFormat="false" ht="12.75" hidden="false" customHeight="false" outlineLevel="0" collapsed="false">
      <c r="A2464" s="208" t="str">
        <f aca="false">B2464&amp;" "&amp;C2464&amp;" "&amp;D2464</f>
        <v>US Natural Gas Physical</v>
      </c>
      <c r="B2464" s="208" t="str">
        <f aca="false">IF((LEFT(N2464,2)="US"),"US","")</f>
        <v>US</v>
      </c>
      <c r="C2464" s="208" t="str">
        <f aca="false">M2464</f>
        <v>Natural Gas</v>
      </c>
      <c r="D2464" s="208" t="str">
        <f aca="false">IF(ISNUMBER(FIND("Phy",N2464))=TRUE(),"Physical","Financial")</f>
        <v>Physical</v>
      </c>
      <c r="E2464" s="208" t="n">
        <f aca="false">IF(VLOOKUP(S2464,'DD-Lookup'!$J$6:$L$50,3,FALSE())="Monthly",(YEAR(AC2464)-YEAR(AB2464))*12+MONTH(AC2464)-MONTH(AB2464)+1,(AC2464-AB2464+1))</f>
        <v>1</v>
      </c>
      <c r="F2464" s="239" t="n">
        <f aca="false">E2464*SUM(P2464:Q2464)</f>
        <v>5000</v>
      </c>
      <c r="G2464" s="214" t="n">
        <v>1290891</v>
      </c>
      <c r="H2464" s="215" t="n">
        <v>37035.3807986111</v>
      </c>
      <c r="I2464" s="0" t="s">
        <v>1396</v>
      </c>
      <c r="M2464" s="0" t="s">
        <v>858</v>
      </c>
      <c r="N2464" s="0" t="s">
        <v>1305</v>
      </c>
      <c r="O2464" s="0" t="s">
        <v>1378</v>
      </c>
      <c r="Q2464" s="216" t="n">
        <v>5000</v>
      </c>
      <c r="S2464" s="0" t="s">
        <v>1026</v>
      </c>
      <c r="T2464" s="0" t="s">
        <v>784</v>
      </c>
      <c r="U2464" s="218" t="n">
        <v>4.0325</v>
      </c>
      <c r="V2464" s="0" t="s">
        <v>2635</v>
      </c>
      <c r="W2464" s="0" t="s">
        <v>1361</v>
      </c>
      <c r="X2464" s="0" t="s">
        <v>1362</v>
      </c>
      <c r="Y2464" s="0" t="s">
        <v>1310</v>
      </c>
      <c r="Z2464" s="0" t="s">
        <v>571</v>
      </c>
      <c r="AA2464" s="0" t="n">
        <v>808207</v>
      </c>
      <c r="AB2464" s="215" t="n">
        <v>37036.875</v>
      </c>
      <c r="AC2464" s="215" t="n">
        <v>37036.875</v>
      </c>
    </row>
    <row r="2465" customFormat="false" ht="12.75" hidden="false" customHeight="false" outlineLevel="0" collapsed="false">
      <c r="A2465" s="208" t="str">
        <f aca="false">B2465&amp;" "&amp;C2465&amp;" "&amp;D2465</f>
        <v>US Power Physical</v>
      </c>
      <c r="B2465" s="208" t="str">
        <f aca="false">IF((LEFT(N2465,2)="US"),"US","")</f>
        <v>US</v>
      </c>
      <c r="C2465" s="208" t="str">
        <f aca="false">M2465</f>
        <v>Power</v>
      </c>
      <c r="D2465" s="208" t="str">
        <f aca="false">IF(ISNUMBER(FIND("Phy",N2465))=TRUE(),"Physical","Financial")</f>
        <v>Physical</v>
      </c>
      <c r="E2465" s="208" t="n">
        <f aca="false">IF(VLOOKUP(S2465,'DD-Lookup'!$J$6:$L$50,3,FALSE())="Monthly",(YEAR(AC2465)-YEAR(AB2465))*12+MONTH(AC2465)-MONTH(AB2465)+1,(AC2465-AB2465+1))</f>
        <v>31</v>
      </c>
      <c r="F2465" s="239" t="n">
        <f aca="false">E2465*SUM(P2465:Q2465)</f>
        <v>775</v>
      </c>
      <c r="G2465" s="214" t="n">
        <v>1290892</v>
      </c>
      <c r="H2465" s="215" t="n">
        <v>37035.3808564815</v>
      </c>
      <c r="I2465" s="0" t="s">
        <v>1073</v>
      </c>
      <c r="M2465" s="0" t="s">
        <v>67</v>
      </c>
      <c r="N2465" s="0" t="s">
        <v>1628</v>
      </c>
      <c r="O2465" s="0" t="s">
        <v>2636</v>
      </c>
      <c r="Q2465" s="216" t="n">
        <v>25</v>
      </c>
      <c r="S2465" s="0" t="s">
        <v>930</v>
      </c>
      <c r="T2465" s="0" t="s">
        <v>784</v>
      </c>
      <c r="U2465" s="218" t="n">
        <v>348</v>
      </c>
      <c r="V2465" s="0" t="s">
        <v>2590</v>
      </c>
      <c r="W2465" s="0" t="s">
        <v>1933</v>
      </c>
      <c r="X2465" s="0" t="s">
        <v>1934</v>
      </c>
      <c r="Y2465" s="0" t="s">
        <v>1051</v>
      </c>
      <c r="Z2465" s="0" t="s">
        <v>618</v>
      </c>
      <c r="AA2465" s="0" t="n">
        <v>621480.1</v>
      </c>
      <c r="AB2465" s="215" t="n">
        <v>37073.875</v>
      </c>
      <c r="AC2465" s="215" t="n">
        <v>37103.875</v>
      </c>
    </row>
    <row r="2466" customFormat="false" ht="12.75" hidden="false" customHeight="false" outlineLevel="0" collapsed="false">
      <c r="A2466" s="208" t="str">
        <f aca="false">B2466&amp;" "&amp;C2466&amp;" "&amp;D2466</f>
        <v>US Natural Gas Physical</v>
      </c>
      <c r="B2466" s="208" t="str">
        <f aca="false">IF((LEFT(N2466,2)="US"),"US","")</f>
        <v>US</v>
      </c>
      <c r="C2466" s="208" t="str">
        <f aca="false">M2466</f>
        <v>Natural Gas</v>
      </c>
      <c r="D2466" s="208" t="str">
        <f aca="false">IF(ISNUMBER(FIND("Phy",N2466))=TRUE(),"Physical","Financial")</f>
        <v>Physical</v>
      </c>
      <c r="E2466" s="208" t="n">
        <f aca="false">IF(VLOOKUP(S2466,'DD-Lookup'!$J$6:$L$50,3,FALSE())="Monthly",(YEAR(AC2466)-YEAR(AB2466))*12+MONTH(AC2466)-MONTH(AB2466)+1,(AC2466-AB2466+1))</f>
        <v>1</v>
      </c>
      <c r="F2466" s="239" t="n">
        <f aca="false">E2466*SUM(P2466:Q2466)</f>
        <v>3059</v>
      </c>
      <c r="G2466" s="214" t="n">
        <v>1290895</v>
      </c>
      <c r="H2466" s="215" t="n">
        <v>37035.3809143519</v>
      </c>
      <c r="I2466" s="0" t="s">
        <v>1115</v>
      </c>
      <c r="M2466" s="0" t="s">
        <v>858</v>
      </c>
      <c r="N2466" s="0" t="s">
        <v>1305</v>
      </c>
      <c r="O2466" s="0" t="s">
        <v>1529</v>
      </c>
      <c r="P2466" s="216" t="n">
        <v>3059</v>
      </c>
      <c r="S2466" s="0" t="s">
        <v>1026</v>
      </c>
      <c r="T2466" s="0" t="s">
        <v>784</v>
      </c>
      <c r="U2466" s="218" t="n">
        <v>4.38</v>
      </c>
      <c r="V2466" s="0" t="s">
        <v>1556</v>
      </c>
      <c r="W2466" s="0" t="s">
        <v>1531</v>
      </c>
      <c r="X2466" s="0" t="s">
        <v>1532</v>
      </c>
      <c r="Y2466" s="0" t="s">
        <v>1310</v>
      </c>
      <c r="Z2466" s="0" t="s">
        <v>571</v>
      </c>
      <c r="AA2466" s="0" t="n">
        <v>808208</v>
      </c>
      <c r="AB2466" s="215" t="n">
        <v>37036.875</v>
      </c>
      <c r="AC2466" s="215" t="n">
        <v>37036.875</v>
      </c>
    </row>
    <row r="2467" customFormat="false" ht="12.75" hidden="false" customHeight="false" outlineLevel="0" collapsed="false">
      <c r="A2467" s="208" t="str">
        <f aca="false">B2467&amp;" "&amp;C2467&amp;" "&amp;D2467</f>
        <v>US Oil Products Financial</v>
      </c>
      <c r="B2467" s="208" t="str">
        <f aca="false">IF((LEFT(N2467,2)="US"),"US","")</f>
        <v>US</v>
      </c>
      <c r="C2467" s="208" t="str">
        <f aca="false">M2467</f>
        <v>Oil Products</v>
      </c>
      <c r="D2467" s="208" t="str">
        <f aca="false">IF(ISNUMBER(FIND("Phy",N2467))=TRUE(),"Physical","Financial")</f>
        <v>Financial</v>
      </c>
      <c r="E2467" s="208" t="n">
        <f aca="false">IF(VLOOKUP(S2467,'DD-Lookup'!$J$6:$L$50,3,FALSE())="Monthly",(YEAR(AC2467)-YEAR(AB2467))*12+MONTH(AC2467)-MONTH(AB2467)+1,(AC2467-AB2467+1))</f>
        <v>1</v>
      </c>
      <c r="F2467" s="239" t="n">
        <f aca="false">E2467*SUM(P2467:Q2467)</f>
        <v>10000</v>
      </c>
      <c r="G2467" s="214" t="n">
        <v>1290893</v>
      </c>
      <c r="H2467" s="215" t="n">
        <v>37035.3809143519</v>
      </c>
      <c r="I2467" s="0" t="s">
        <v>840</v>
      </c>
      <c r="M2467" s="0" t="s">
        <v>831</v>
      </c>
      <c r="N2467" s="0" t="s">
        <v>2637</v>
      </c>
      <c r="O2467" s="0" t="s">
        <v>2638</v>
      </c>
      <c r="P2467" s="216" t="n">
        <v>10000</v>
      </c>
      <c r="S2467" s="0" t="s">
        <v>2243</v>
      </c>
      <c r="T2467" s="0" t="s">
        <v>784</v>
      </c>
      <c r="U2467" s="218" t="n">
        <v>90.3</v>
      </c>
      <c r="V2467" s="0" t="s">
        <v>2626</v>
      </c>
      <c r="W2467" s="0" t="s">
        <v>2627</v>
      </c>
      <c r="X2467" s="0" t="s">
        <v>2628</v>
      </c>
      <c r="Y2467" s="0" t="s">
        <v>847</v>
      </c>
      <c r="Z2467" s="0" t="s">
        <v>571</v>
      </c>
      <c r="AA2467" s="0" t="n">
        <v>106952</v>
      </c>
      <c r="AB2467" s="215" t="n">
        <v>37043.875</v>
      </c>
      <c r="AC2467" s="215" t="n">
        <v>37072.875</v>
      </c>
    </row>
    <row r="2468" customFormat="false" ht="12.75" hidden="false" customHeight="false" outlineLevel="0" collapsed="false">
      <c r="A2468" s="208" t="str">
        <f aca="false">B2468&amp;" "&amp;C2468&amp;" "&amp;D2468</f>
        <v>US Crude Financial</v>
      </c>
      <c r="B2468" s="208" t="str">
        <f aca="false">IF((LEFT(N2468,2)="US"),"US","")</f>
        <v>US</v>
      </c>
      <c r="C2468" s="208" t="str">
        <f aca="false">M2468</f>
        <v>Crude</v>
      </c>
      <c r="D2468" s="208" t="str">
        <f aca="false">IF(ISNUMBER(FIND("Phy",N2468))=TRUE(),"Physical","Financial")</f>
        <v>Financial</v>
      </c>
      <c r="E2468" s="208" t="n">
        <f aca="false">IF(VLOOKUP(S2468,'DD-Lookup'!$J$6:$L$50,3,FALSE())="Monthly",(YEAR(AC2468)-YEAR(AB2468))*12+MONTH(AC2468)-MONTH(AB2468)+1,(AC2468-AB2468+1))</f>
        <v>1</v>
      </c>
      <c r="F2468" s="239" t="n">
        <f aca="false">E2468*SUM(P2468:Q2468)</f>
        <v>50000</v>
      </c>
      <c r="G2468" s="214" t="n">
        <v>1290894</v>
      </c>
      <c r="H2468" s="215" t="n">
        <v>37035.3809143519</v>
      </c>
      <c r="I2468" s="0" t="s">
        <v>1112</v>
      </c>
      <c r="M2468" s="0" t="s">
        <v>97</v>
      </c>
      <c r="N2468" s="0" t="s">
        <v>841</v>
      </c>
      <c r="O2468" s="0" t="s">
        <v>842</v>
      </c>
      <c r="P2468" s="216" t="n">
        <v>50000</v>
      </c>
      <c r="S2468" s="0" t="s">
        <v>843</v>
      </c>
      <c r="T2468" s="0" t="s">
        <v>784</v>
      </c>
      <c r="U2468" s="218" t="n">
        <v>29.48</v>
      </c>
      <c r="V2468" s="0" t="s">
        <v>2339</v>
      </c>
      <c r="W2468" s="0" t="s">
        <v>845</v>
      </c>
      <c r="X2468" s="0" t="s">
        <v>846</v>
      </c>
      <c r="Y2468" s="0" t="s">
        <v>847</v>
      </c>
      <c r="Z2468" s="0" t="s">
        <v>571</v>
      </c>
      <c r="AA2468" s="0" t="n">
        <v>106953</v>
      </c>
      <c r="AB2468" s="215" t="n">
        <v>37073</v>
      </c>
      <c r="AC2468" s="215" t="n">
        <v>37103</v>
      </c>
    </row>
    <row r="2469" customFormat="false" ht="12.75" hidden="false" customHeight="false" outlineLevel="0" collapsed="false">
      <c r="A2469" s="208" t="str">
        <f aca="false">B2469&amp;" "&amp;C2469&amp;" "&amp;D2469</f>
        <v>US Natural Gas Financial</v>
      </c>
      <c r="B2469" s="208" t="str">
        <f aca="false">IF((LEFT(N2469,2)="US"),"US","")</f>
        <v>US</v>
      </c>
      <c r="C2469" s="208" t="str">
        <f aca="false">M2469</f>
        <v>Natural Gas</v>
      </c>
      <c r="D2469" s="208" t="str">
        <f aca="false">IF(ISNUMBER(FIND("Phy",N2469))=TRUE(),"Physical","Financial")</f>
        <v>Financial</v>
      </c>
      <c r="E2469" s="208" t="n">
        <f aca="false">IF(VLOOKUP(S2469,'DD-Lookup'!$J$6:$L$50,3,FALSE())="Monthly",(YEAR(AC2469)-YEAR(AB2469))*12+MONTH(AC2469)-MONTH(AB2469)+1,(AC2469-AB2469+1))</f>
        <v>31</v>
      </c>
      <c r="F2469" s="239" t="n">
        <f aca="false">E2469*SUM(P2469:Q2469)</f>
        <v>31000</v>
      </c>
      <c r="G2469" s="214" t="n">
        <v>1290897</v>
      </c>
      <c r="H2469" s="215" t="n">
        <v>37035.3809606481</v>
      </c>
      <c r="I2469" s="0" t="s">
        <v>840</v>
      </c>
      <c r="M2469" s="0" t="s">
        <v>858</v>
      </c>
      <c r="N2469" s="0" t="s">
        <v>1482</v>
      </c>
      <c r="O2469" s="0" t="s">
        <v>2005</v>
      </c>
      <c r="Q2469" s="216" t="n">
        <v>1000</v>
      </c>
      <c r="S2469" s="0" t="s">
        <v>1026</v>
      </c>
      <c r="T2469" s="0" t="s">
        <v>784</v>
      </c>
      <c r="U2469" s="218" t="n">
        <v>6.14</v>
      </c>
      <c r="V2469" s="0" t="s">
        <v>2100</v>
      </c>
      <c r="W2469" s="0" t="s">
        <v>1714</v>
      </c>
      <c r="X2469" s="0" t="s">
        <v>1715</v>
      </c>
      <c r="Y2469" s="0" t="s">
        <v>838</v>
      </c>
      <c r="Z2469" s="0" t="s">
        <v>571</v>
      </c>
      <c r="AA2469" s="0" t="s">
        <v>2639</v>
      </c>
      <c r="AB2469" s="215" t="n">
        <v>37165</v>
      </c>
      <c r="AC2469" s="215" t="n">
        <v>37195</v>
      </c>
    </row>
    <row r="2470" customFormat="false" ht="12.75" hidden="false" customHeight="false" outlineLevel="0" collapsed="false">
      <c r="A2470" s="208" t="str">
        <f aca="false">B2470&amp;" "&amp;C2470&amp;" "&amp;D2470</f>
        <v>US Natural Gas Physical</v>
      </c>
      <c r="B2470" s="208" t="str">
        <f aca="false">IF((LEFT(N2470,2)="US"),"US","")</f>
        <v>US</v>
      </c>
      <c r="C2470" s="208" t="str">
        <f aca="false">M2470</f>
        <v>Natural Gas</v>
      </c>
      <c r="D2470" s="208" t="str">
        <f aca="false">IF(ISNUMBER(FIND("Phy",N2470))=TRUE(),"Physical","Financial")</f>
        <v>Physical</v>
      </c>
      <c r="E2470" s="208" t="n">
        <f aca="false">IF(VLOOKUP(S2470,'DD-Lookup'!$J$6:$L$50,3,FALSE())="Monthly",(YEAR(AC2470)-YEAR(AB2470))*12+MONTH(AC2470)-MONTH(AB2470)+1,(AC2470-AB2470+1))</f>
        <v>1</v>
      </c>
      <c r="F2470" s="239" t="n">
        <f aca="false">E2470*SUM(P2470:Q2470)</f>
        <v>5000</v>
      </c>
      <c r="G2470" s="214" t="n">
        <v>1290896</v>
      </c>
      <c r="H2470" s="215" t="n">
        <v>37035.3809606481</v>
      </c>
      <c r="I2470" s="0" t="s">
        <v>1225</v>
      </c>
      <c r="M2470" s="0" t="s">
        <v>858</v>
      </c>
      <c r="N2470" s="0" t="s">
        <v>1305</v>
      </c>
      <c r="O2470" s="0" t="s">
        <v>1533</v>
      </c>
      <c r="P2470" s="216" t="n">
        <v>5000</v>
      </c>
      <c r="S2470" s="0" t="s">
        <v>1026</v>
      </c>
      <c r="T2470" s="0" t="s">
        <v>784</v>
      </c>
      <c r="U2470" s="218" t="n">
        <v>3.975</v>
      </c>
      <c r="V2470" s="0" t="s">
        <v>1955</v>
      </c>
      <c r="W2470" s="0" t="s">
        <v>1514</v>
      </c>
      <c r="X2470" s="0" t="s">
        <v>1535</v>
      </c>
      <c r="Y2470" s="0" t="s">
        <v>1310</v>
      </c>
      <c r="Z2470" s="0" t="s">
        <v>571</v>
      </c>
      <c r="AA2470" s="0" t="n">
        <v>808209</v>
      </c>
      <c r="AB2470" s="215" t="n">
        <v>37036.875</v>
      </c>
      <c r="AC2470" s="215" t="n">
        <v>37036.875</v>
      </c>
    </row>
    <row r="2471" customFormat="false" ht="12.75" hidden="false" customHeight="false" outlineLevel="0" collapsed="false">
      <c r="A2471" s="208" t="str">
        <f aca="false">B2471&amp;" "&amp;C2471&amp;" "&amp;D2471</f>
        <v>US Natural Gas Physical</v>
      </c>
      <c r="B2471" s="208" t="str">
        <f aca="false">IF((LEFT(N2471,2)="US"),"US","")</f>
        <v>US</v>
      </c>
      <c r="C2471" s="208" t="str">
        <f aca="false">M2471</f>
        <v>Natural Gas</v>
      </c>
      <c r="D2471" s="208" t="str">
        <f aca="false">IF(ISNUMBER(FIND("Phy",N2471))=TRUE(),"Physical","Financial")</f>
        <v>Physical</v>
      </c>
      <c r="E2471" s="208" t="n">
        <f aca="false">IF(VLOOKUP(S2471,'DD-Lookup'!$J$6:$L$50,3,FALSE())="Monthly",(YEAR(AC2471)-YEAR(AB2471))*12+MONTH(AC2471)-MONTH(AB2471)+1,(AC2471-AB2471+1))</f>
        <v>1</v>
      </c>
      <c r="F2471" s="239" t="n">
        <f aca="false">E2471*SUM(P2471:Q2471)</f>
        <v>5000</v>
      </c>
      <c r="G2471" s="214" t="n">
        <v>1290899</v>
      </c>
      <c r="H2471" s="215" t="n">
        <v>37035.3810648148</v>
      </c>
      <c r="I2471" s="0" t="s">
        <v>1358</v>
      </c>
      <c r="M2471" s="0" t="s">
        <v>858</v>
      </c>
      <c r="N2471" s="0" t="s">
        <v>1305</v>
      </c>
      <c r="O2471" s="0" t="s">
        <v>1359</v>
      </c>
      <c r="Q2471" s="216" t="n">
        <v>5000</v>
      </c>
      <c r="S2471" s="0" t="s">
        <v>1026</v>
      </c>
      <c r="T2471" s="0" t="s">
        <v>784</v>
      </c>
      <c r="U2471" s="218" t="n">
        <v>4.055</v>
      </c>
      <c r="V2471" s="0" t="s">
        <v>1364</v>
      </c>
      <c r="W2471" s="0" t="s">
        <v>1361</v>
      </c>
      <c r="X2471" s="0" t="s">
        <v>1362</v>
      </c>
      <c r="Y2471" s="0" t="s">
        <v>1310</v>
      </c>
      <c r="Z2471" s="0" t="s">
        <v>571</v>
      </c>
      <c r="AA2471" s="0" t="n">
        <v>808211</v>
      </c>
      <c r="AB2471" s="215" t="n">
        <v>37036.875</v>
      </c>
      <c r="AC2471" s="215" t="n">
        <v>37036.875</v>
      </c>
    </row>
    <row r="2472" customFormat="false" ht="12.75" hidden="false" customHeight="false" outlineLevel="0" collapsed="false">
      <c r="A2472" s="208" t="str">
        <f aca="false">B2472&amp;" "&amp;C2472&amp;" "&amp;D2472</f>
        <v>US Natural Gas Physical</v>
      </c>
      <c r="B2472" s="208" t="str">
        <f aca="false">IF((LEFT(N2472,2)="US"),"US","")</f>
        <v>US</v>
      </c>
      <c r="C2472" s="208" t="str">
        <f aca="false">M2472</f>
        <v>Natural Gas</v>
      </c>
      <c r="D2472" s="208" t="str">
        <f aca="false">IF(ISNUMBER(FIND("Phy",N2472))=TRUE(),"Physical","Financial")</f>
        <v>Physical</v>
      </c>
      <c r="E2472" s="208" t="n">
        <f aca="false">IF(VLOOKUP(S2472,'DD-Lookup'!$J$6:$L$50,3,FALSE())="Monthly",(YEAR(AC2472)-YEAR(AB2472))*12+MONTH(AC2472)-MONTH(AB2472)+1,(AC2472-AB2472+1))</f>
        <v>1</v>
      </c>
      <c r="F2472" s="239" t="n">
        <f aca="false">E2472*SUM(P2472:Q2472)</f>
        <v>2870</v>
      </c>
      <c r="G2472" s="214" t="n">
        <v>1290900</v>
      </c>
      <c r="H2472" s="215" t="n">
        <v>37035.3810763889</v>
      </c>
      <c r="I2472" s="0" t="s">
        <v>2532</v>
      </c>
      <c r="M2472" s="0" t="s">
        <v>858</v>
      </c>
      <c r="N2472" s="0" t="s">
        <v>1305</v>
      </c>
      <c r="O2472" s="0" t="s">
        <v>1306</v>
      </c>
      <c r="Q2472" s="216" t="n">
        <v>2870</v>
      </c>
      <c r="S2472" s="0" t="s">
        <v>1026</v>
      </c>
      <c r="T2472" s="0" t="s">
        <v>784</v>
      </c>
      <c r="U2472" s="218" t="n">
        <v>4.1938</v>
      </c>
      <c r="V2472" s="0" t="s">
        <v>2640</v>
      </c>
      <c r="W2472" s="0" t="s">
        <v>1308</v>
      </c>
      <c r="X2472" s="0" t="s">
        <v>1309</v>
      </c>
      <c r="Y2472" s="0" t="s">
        <v>1310</v>
      </c>
      <c r="Z2472" s="0" t="s">
        <v>571</v>
      </c>
      <c r="AA2472" s="0" t="n">
        <v>808212</v>
      </c>
      <c r="AB2472" s="215" t="n">
        <v>37036.875</v>
      </c>
      <c r="AC2472" s="215" t="n">
        <v>37036.875</v>
      </c>
    </row>
    <row r="2473" customFormat="false" ht="12.75" hidden="false" customHeight="false" outlineLevel="0" collapsed="false">
      <c r="A2473" s="208" t="str">
        <f aca="false">B2473&amp;" "&amp;C2473&amp;" "&amp;D2473</f>
        <v>US Power Financial</v>
      </c>
      <c r="B2473" s="208" t="str">
        <f aca="false">IF((LEFT(N2473,2)="US"),"US","")</f>
        <v>US</v>
      </c>
      <c r="C2473" s="208" t="str">
        <f aca="false">M2473</f>
        <v>Power</v>
      </c>
      <c r="D2473" s="208" t="str">
        <f aca="false">IF(ISNUMBER(FIND("Phy",N2473))=TRUE(),"Physical","Financial")</f>
        <v>Financial</v>
      </c>
      <c r="E2473" s="208" t="n">
        <f aca="false">IF(VLOOKUP(S2473,'DD-Lookup'!$J$6:$L$50,3,FALSE())="Monthly",(YEAR(AC2473)-YEAR(AB2473))*12+MONTH(AC2473)-MONTH(AB2473)+1,(AC2473-AB2473+1))</f>
        <v>1</v>
      </c>
      <c r="F2473" s="239" t="n">
        <f aca="false">E2473*SUM(P2473:Q2473)</f>
        <v>50</v>
      </c>
      <c r="G2473" s="214" t="n">
        <v>1290901</v>
      </c>
      <c r="H2473" s="215" t="n">
        <v>37035.3810763889</v>
      </c>
      <c r="I2473" s="0" t="s">
        <v>1045</v>
      </c>
      <c r="M2473" s="0" t="s">
        <v>67</v>
      </c>
      <c r="N2473" s="0" t="s">
        <v>1046</v>
      </c>
      <c r="O2473" s="0" t="s">
        <v>2641</v>
      </c>
      <c r="Q2473" s="216" t="n">
        <v>50</v>
      </c>
      <c r="S2473" s="0" t="s">
        <v>930</v>
      </c>
      <c r="T2473" s="0" t="s">
        <v>784</v>
      </c>
      <c r="U2473" s="218" t="n">
        <v>36</v>
      </c>
      <c r="V2473" s="0" t="s">
        <v>1048</v>
      </c>
      <c r="W2473" s="0" t="s">
        <v>1049</v>
      </c>
      <c r="X2473" s="0" t="s">
        <v>1050</v>
      </c>
      <c r="Y2473" s="0" t="s">
        <v>1051</v>
      </c>
      <c r="Z2473" s="0" t="s">
        <v>571</v>
      </c>
      <c r="AA2473" s="0" t="n">
        <v>621481.1</v>
      </c>
      <c r="AB2473" s="215" t="n">
        <v>37035.875</v>
      </c>
      <c r="AC2473" s="215" t="n">
        <v>37035.875</v>
      </c>
    </row>
    <row r="2474" customFormat="false" ht="12.75" hidden="false" customHeight="false" outlineLevel="0" collapsed="false">
      <c r="A2474" s="208" t="str">
        <f aca="false">B2474&amp;" "&amp;C2474&amp;" "&amp;D2474</f>
        <v>US Natural Gas Physical</v>
      </c>
      <c r="B2474" s="208" t="str">
        <f aca="false">IF((LEFT(N2474,2)="US"),"US","")</f>
        <v>US</v>
      </c>
      <c r="C2474" s="208" t="str">
        <f aca="false">M2474</f>
        <v>Natural Gas</v>
      </c>
      <c r="D2474" s="208" t="str">
        <f aca="false">IF(ISNUMBER(FIND("Phy",N2474))=TRUE(),"Physical","Financial")</f>
        <v>Physical</v>
      </c>
      <c r="E2474" s="208" t="n">
        <f aca="false">IF(VLOOKUP(S2474,'DD-Lookup'!$J$6:$L$50,3,FALSE())="Monthly",(YEAR(AC2474)-YEAR(AB2474))*12+MONTH(AC2474)-MONTH(AB2474)+1,(AC2474-AB2474+1))</f>
        <v>1</v>
      </c>
      <c r="F2474" s="239" t="n">
        <f aca="false">E2474*SUM(P2474:Q2474)</f>
        <v>3256</v>
      </c>
      <c r="G2474" s="214" t="n">
        <v>1290903</v>
      </c>
      <c r="H2474" s="215" t="n">
        <v>37035.381087963</v>
      </c>
      <c r="I2474" s="0" t="s">
        <v>1358</v>
      </c>
      <c r="M2474" s="0" t="s">
        <v>858</v>
      </c>
      <c r="N2474" s="0" t="s">
        <v>1305</v>
      </c>
      <c r="O2474" s="0" t="s">
        <v>1363</v>
      </c>
      <c r="P2474" s="216" t="n">
        <v>3256</v>
      </c>
      <c r="S2474" s="0" t="s">
        <v>1026</v>
      </c>
      <c r="T2474" s="0" t="s">
        <v>784</v>
      </c>
      <c r="U2474" s="218" t="n">
        <v>4.0625</v>
      </c>
      <c r="V2474" s="0" t="s">
        <v>1364</v>
      </c>
      <c r="W2474" s="0" t="s">
        <v>1361</v>
      </c>
      <c r="X2474" s="0" t="s">
        <v>1362</v>
      </c>
      <c r="Y2474" s="0" t="s">
        <v>1310</v>
      </c>
      <c r="Z2474" s="0" t="s">
        <v>571</v>
      </c>
      <c r="AA2474" s="0" t="n">
        <v>808214</v>
      </c>
      <c r="AB2474" s="215" t="n">
        <v>37036.875</v>
      </c>
      <c r="AC2474" s="215" t="n">
        <v>37036.875</v>
      </c>
    </row>
    <row r="2475" customFormat="false" ht="12.75" hidden="false" customHeight="false" outlineLevel="0" collapsed="false">
      <c r="A2475" s="208" t="str">
        <f aca="false">B2475&amp;" "&amp;C2475&amp;" "&amp;D2475</f>
        <v>US Natural Gas Physical</v>
      </c>
      <c r="B2475" s="208" t="str">
        <f aca="false">IF((LEFT(N2475,2)="US"),"US","")</f>
        <v>US</v>
      </c>
      <c r="C2475" s="208" t="str">
        <f aca="false">M2475</f>
        <v>Natural Gas</v>
      </c>
      <c r="D2475" s="208" t="str">
        <f aca="false">IF(ISNUMBER(FIND("Phy",N2475))=TRUE(),"Physical","Financial")</f>
        <v>Physical</v>
      </c>
      <c r="E2475" s="208" t="n">
        <f aca="false">IF(VLOOKUP(S2475,'DD-Lookup'!$J$6:$L$50,3,FALSE())="Monthly",(YEAR(AC2475)-YEAR(AB2475))*12+MONTH(AC2475)-MONTH(AB2475)+1,(AC2475-AB2475+1))</f>
        <v>1</v>
      </c>
      <c r="F2475" s="239" t="n">
        <f aca="false">E2475*SUM(P2475:Q2475)</f>
        <v>5000</v>
      </c>
      <c r="G2475" s="214" t="n">
        <v>1290902</v>
      </c>
      <c r="H2475" s="215" t="n">
        <v>37035.381087963</v>
      </c>
      <c r="I2475" s="0" t="s">
        <v>1738</v>
      </c>
      <c r="M2475" s="0" t="s">
        <v>858</v>
      </c>
      <c r="N2475" s="0" t="s">
        <v>1305</v>
      </c>
      <c r="O2475" s="0" t="s">
        <v>1432</v>
      </c>
      <c r="Q2475" s="216" t="n">
        <v>5000</v>
      </c>
      <c r="S2475" s="0" t="s">
        <v>1026</v>
      </c>
      <c r="T2475" s="0" t="s">
        <v>784</v>
      </c>
      <c r="U2475" s="218" t="n">
        <v>4.125</v>
      </c>
      <c r="V2475" s="0" t="s">
        <v>2642</v>
      </c>
      <c r="W2475" s="0" t="s">
        <v>1434</v>
      </c>
      <c r="X2475" s="0" t="s">
        <v>1435</v>
      </c>
      <c r="Y2475" s="0" t="s">
        <v>1310</v>
      </c>
      <c r="Z2475" s="0" t="s">
        <v>571</v>
      </c>
      <c r="AA2475" s="0" t="n">
        <v>808213</v>
      </c>
      <c r="AB2475" s="215" t="n">
        <v>37036.875</v>
      </c>
      <c r="AC2475" s="215" t="n">
        <v>37036.875</v>
      </c>
    </row>
    <row r="2476" customFormat="false" ht="12.75" hidden="false" customHeight="false" outlineLevel="0" collapsed="false">
      <c r="A2476" s="208" t="str">
        <f aca="false">B2476&amp;" "&amp;C2476&amp;" "&amp;D2476</f>
        <v>US Natural Gas Financial</v>
      </c>
      <c r="B2476" s="208" t="str">
        <f aca="false">IF((LEFT(N2476,2)="US"),"US","")</f>
        <v>US</v>
      </c>
      <c r="C2476" s="208" t="str">
        <f aca="false">M2476</f>
        <v>Natural Gas</v>
      </c>
      <c r="D2476" s="208" t="str">
        <f aca="false">IF(ISNUMBER(FIND("Phy",N2476))=TRUE(),"Physical","Financial")</f>
        <v>Financial</v>
      </c>
      <c r="E2476" s="208" t="n">
        <f aca="false">IF(VLOOKUP(S2476,'DD-Lookup'!$J$6:$L$50,3,FALSE())="Monthly",(YEAR(AC2476)-YEAR(AB2476))*12+MONTH(AC2476)-MONTH(AB2476)+1,(AC2476-AB2476+1))</f>
        <v>30</v>
      </c>
      <c r="F2476" s="239" t="n">
        <f aca="false">E2476*SUM(P2476:Q2476)</f>
        <v>525000</v>
      </c>
      <c r="G2476" s="214" t="n">
        <v>1290904</v>
      </c>
      <c r="H2476" s="215" t="n">
        <v>37035.3811574074</v>
      </c>
      <c r="I2476" s="0" t="s">
        <v>1112</v>
      </c>
      <c r="M2476" s="0" t="s">
        <v>858</v>
      </c>
      <c r="N2476" s="0" t="s">
        <v>1024</v>
      </c>
      <c r="O2476" s="0" t="s">
        <v>1025</v>
      </c>
      <c r="Q2476" s="216" t="n">
        <v>17500</v>
      </c>
      <c r="S2476" s="0" t="s">
        <v>1026</v>
      </c>
      <c r="T2476" s="0" t="s">
        <v>784</v>
      </c>
      <c r="U2476" s="218" t="n">
        <v>4.17</v>
      </c>
      <c r="V2476" s="0" t="s">
        <v>1910</v>
      </c>
      <c r="W2476" s="0" t="s">
        <v>1028</v>
      </c>
      <c r="X2476" s="0" t="s">
        <v>1029</v>
      </c>
      <c r="Y2476" s="0" t="s">
        <v>838</v>
      </c>
      <c r="Z2476" s="0" t="s">
        <v>571</v>
      </c>
      <c r="AA2476" s="0" t="s">
        <v>2643</v>
      </c>
      <c r="AB2476" s="215" t="n">
        <v>37043.875</v>
      </c>
      <c r="AC2476" s="215" t="n">
        <v>37072.875</v>
      </c>
    </row>
    <row r="2477" customFormat="false" ht="12.75" hidden="false" customHeight="false" outlineLevel="0" collapsed="false">
      <c r="A2477" s="208" t="str">
        <f aca="false">B2477&amp;" "&amp;C2477&amp;" "&amp;D2477</f>
        <v>US Natural Gas Physical</v>
      </c>
      <c r="B2477" s="208" t="str">
        <f aca="false">IF((LEFT(N2477,2)="US"),"US","")</f>
        <v>US</v>
      </c>
      <c r="C2477" s="208" t="str">
        <f aca="false">M2477</f>
        <v>Natural Gas</v>
      </c>
      <c r="D2477" s="208" t="str">
        <f aca="false">IF(ISNUMBER(FIND("Phy",N2477))=TRUE(),"Physical","Financial")</f>
        <v>Physical</v>
      </c>
      <c r="E2477" s="208" t="n">
        <f aca="false">IF(VLOOKUP(S2477,'DD-Lookup'!$J$6:$L$50,3,FALSE())="Monthly",(YEAR(AC2477)-YEAR(AB2477))*12+MONTH(AC2477)-MONTH(AB2477)+1,(AC2477-AB2477+1))</f>
        <v>1</v>
      </c>
      <c r="F2477" s="239" t="n">
        <f aca="false">E2477*SUM(P2477:Q2477)</f>
        <v>5000</v>
      </c>
      <c r="G2477" s="214" t="n">
        <v>1290906</v>
      </c>
      <c r="H2477" s="215" t="n">
        <v>37035.3811921296</v>
      </c>
      <c r="I2477" s="0" t="s">
        <v>1381</v>
      </c>
      <c r="M2477" s="0" t="s">
        <v>858</v>
      </c>
      <c r="N2477" s="0" t="s">
        <v>1305</v>
      </c>
      <c r="O2477" s="0" t="s">
        <v>1533</v>
      </c>
      <c r="Q2477" s="216" t="n">
        <v>5000</v>
      </c>
      <c r="S2477" s="0" t="s">
        <v>1026</v>
      </c>
      <c r="T2477" s="0" t="s">
        <v>784</v>
      </c>
      <c r="U2477" s="218" t="n">
        <v>4</v>
      </c>
      <c r="V2477" s="0" t="s">
        <v>2619</v>
      </c>
      <c r="W2477" s="0" t="s">
        <v>1514</v>
      </c>
      <c r="X2477" s="0" t="s">
        <v>1535</v>
      </c>
      <c r="Y2477" s="0" t="s">
        <v>1310</v>
      </c>
      <c r="Z2477" s="0" t="s">
        <v>571</v>
      </c>
      <c r="AA2477" s="0" t="n">
        <v>808216</v>
      </c>
      <c r="AB2477" s="215" t="n">
        <v>37036.875</v>
      </c>
      <c r="AC2477" s="215" t="n">
        <v>37036.875</v>
      </c>
    </row>
    <row r="2478" customFormat="false" ht="12.75" hidden="false" customHeight="false" outlineLevel="0" collapsed="false">
      <c r="A2478" s="208" t="str">
        <f aca="false">B2478&amp;" "&amp;C2478&amp;" "&amp;D2478</f>
        <v>US Natural Gas Physical</v>
      </c>
      <c r="B2478" s="208" t="str">
        <f aca="false">IF((LEFT(N2478,2)="US"),"US","")</f>
        <v>US</v>
      </c>
      <c r="C2478" s="208" t="str">
        <f aca="false">M2478</f>
        <v>Natural Gas</v>
      </c>
      <c r="D2478" s="208" t="str">
        <f aca="false">IF(ISNUMBER(FIND("Phy",N2478))=TRUE(),"Physical","Financial")</f>
        <v>Physical</v>
      </c>
      <c r="E2478" s="208" t="n">
        <f aca="false">IF(VLOOKUP(S2478,'DD-Lookup'!$J$6:$L$50,3,FALSE())="Monthly",(YEAR(AC2478)-YEAR(AB2478))*12+MONTH(AC2478)-MONTH(AB2478)+1,(AC2478-AB2478+1))</f>
        <v>1</v>
      </c>
      <c r="F2478" s="239" t="n">
        <f aca="false">E2478*SUM(P2478:Q2478)</f>
        <v>5000</v>
      </c>
      <c r="G2478" s="214" t="n">
        <v>1290905</v>
      </c>
      <c r="H2478" s="215" t="n">
        <v>37035.3811921296</v>
      </c>
      <c r="I2478" s="0" t="s">
        <v>1381</v>
      </c>
      <c r="M2478" s="0" t="s">
        <v>858</v>
      </c>
      <c r="N2478" s="0" t="s">
        <v>1305</v>
      </c>
      <c r="O2478" s="0" t="s">
        <v>1529</v>
      </c>
      <c r="Q2478" s="216" t="n">
        <v>5000</v>
      </c>
      <c r="S2478" s="0" t="s">
        <v>1026</v>
      </c>
      <c r="T2478" s="0" t="s">
        <v>784</v>
      </c>
      <c r="U2478" s="218" t="n">
        <v>4.38</v>
      </c>
      <c r="V2478" s="0" t="s">
        <v>1783</v>
      </c>
      <c r="W2478" s="0" t="s">
        <v>1531</v>
      </c>
      <c r="X2478" s="0" t="s">
        <v>1532</v>
      </c>
      <c r="Y2478" s="0" t="s">
        <v>1310</v>
      </c>
      <c r="Z2478" s="0" t="s">
        <v>571</v>
      </c>
      <c r="AA2478" s="0" t="n">
        <v>808215</v>
      </c>
      <c r="AB2478" s="215" t="n">
        <v>37036.875</v>
      </c>
      <c r="AC2478" s="215" t="n">
        <v>37036.875</v>
      </c>
    </row>
    <row r="2479" customFormat="false" ht="12.75" hidden="false" customHeight="false" outlineLevel="0" collapsed="false">
      <c r="A2479" s="208" t="str">
        <f aca="false">B2479&amp;" "&amp;C2479&amp;" "&amp;D2479</f>
        <v>US Oil Products Financial</v>
      </c>
      <c r="B2479" s="208" t="str">
        <f aca="false">IF((LEFT(N2479,2)="US"),"US","")</f>
        <v>US</v>
      </c>
      <c r="C2479" s="208" t="str">
        <f aca="false">M2479</f>
        <v>Oil Products</v>
      </c>
      <c r="D2479" s="208" t="str">
        <f aca="false">IF(ISNUMBER(FIND("Phy",N2479))=TRUE(),"Physical","Financial")</f>
        <v>Financial</v>
      </c>
      <c r="E2479" s="208" t="n">
        <f aca="false">IF(VLOOKUP(S2479,'DD-Lookup'!$J$6:$L$50,3,FALSE())="Monthly",(YEAR(AC2479)-YEAR(AB2479))*12+MONTH(AC2479)-MONTH(AB2479)+1,(AC2479-AB2479+1))</f>
        <v>3</v>
      </c>
      <c r="F2479" s="239" t="n">
        <f aca="false">E2479*SUM(P2479:Q2479)</f>
        <v>75000</v>
      </c>
      <c r="G2479" s="214" t="n">
        <v>1290907</v>
      </c>
      <c r="H2479" s="215" t="n">
        <v>37035.3812152778</v>
      </c>
      <c r="I2479" s="0" t="s">
        <v>1144</v>
      </c>
      <c r="M2479" s="0" t="s">
        <v>831</v>
      </c>
      <c r="N2479" s="0" t="s">
        <v>2624</v>
      </c>
      <c r="O2479" s="0" t="s">
        <v>2644</v>
      </c>
      <c r="Q2479" s="216" t="n">
        <v>25000</v>
      </c>
      <c r="S2479" s="0" t="s">
        <v>843</v>
      </c>
      <c r="T2479" s="0" t="s">
        <v>784</v>
      </c>
      <c r="U2479" s="218" t="n">
        <v>8.72</v>
      </c>
      <c r="V2479" s="0" t="s">
        <v>2645</v>
      </c>
      <c r="W2479" s="0" t="s">
        <v>2627</v>
      </c>
      <c r="X2479" s="0" t="s">
        <v>2628</v>
      </c>
      <c r="Y2479" s="0" t="s">
        <v>838</v>
      </c>
      <c r="Z2479" s="0" t="s">
        <v>571</v>
      </c>
      <c r="AA2479" s="0" t="s">
        <v>2646</v>
      </c>
      <c r="AB2479" s="215" t="n">
        <v>37073</v>
      </c>
      <c r="AC2479" s="215" t="n">
        <v>37164</v>
      </c>
    </row>
    <row r="2480" customFormat="false" ht="12.75" hidden="false" customHeight="false" outlineLevel="0" collapsed="false">
      <c r="A2480" s="208" t="str">
        <f aca="false">B2480&amp;" "&amp;C2480&amp;" "&amp;D2480</f>
        <v>US Natural Gas Physical</v>
      </c>
      <c r="B2480" s="208" t="str">
        <f aca="false">IF((LEFT(N2480,2)="US"),"US","")</f>
        <v>US</v>
      </c>
      <c r="C2480" s="208" t="str">
        <f aca="false">M2480</f>
        <v>Natural Gas</v>
      </c>
      <c r="D2480" s="208" t="str">
        <f aca="false">IF(ISNUMBER(FIND("Phy",N2480))=TRUE(),"Physical","Financial")</f>
        <v>Physical</v>
      </c>
      <c r="E2480" s="208" t="n">
        <f aca="false">IF(VLOOKUP(S2480,'DD-Lookup'!$J$6:$L$50,3,FALSE())="Monthly",(YEAR(AC2480)-YEAR(AB2480))*12+MONTH(AC2480)-MONTH(AB2480)+1,(AC2480-AB2480+1))</f>
        <v>1</v>
      </c>
      <c r="F2480" s="239" t="n">
        <f aca="false">E2480*SUM(P2480:Q2480)</f>
        <v>301</v>
      </c>
      <c r="G2480" s="214" t="n">
        <v>1290908</v>
      </c>
      <c r="H2480" s="215" t="n">
        <v>37035.38125</v>
      </c>
      <c r="I2480" s="0" t="s">
        <v>593</v>
      </c>
      <c r="M2480" s="0" t="s">
        <v>858</v>
      </c>
      <c r="N2480" s="0" t="s">
        <v>1305</v>
      </c>
      <c r="O2480" s="0" t="s">
        <v>1448</v>
      </c>
      <c r="P2480" s="216" t="n">
        <v>301</v>
      </c>
      <c r="S2480" s="0" t="s">
        <v>1026</v>
      </c>
      <c r="T2480" s="0" t="s">
        <v>784</v>
      </c>
      <c r="U2480" s="218" t="n">
        <v>4.32</v>
      </c>
      <c r="V2480" s="0" t="s">
        <v>1374</v>
      </c>
      <c r="W2480" s="0" t="s">
        <v>1439</v>
      </c>
      <c r="X2480" s="0" t="s">
        <v>1440</v>
      </c>
      <c r="Y2480" s="0" t="s">
        <v>1310</v>
      </c>
      <c r="Z2480" s="0" t="s">
        <v>571</v>
      </c>
      <c r="AA2480" s="0" t="n">
        <v>808217</v>
      </c>
      <c r="AB2480" s="215" t="n">
        <v>37036.875</v>
      </c>
      <c r="AC2480" s="215" t="n">
        <v>37036.875</v>
      </c>
    </row>
    <row r="2481" customFormat="false" ht="12.75" hidden="false" customHeight="false" outlineLevel="0" collapsed="false">
      <c r="A2481" s="208" t="str">
        <f aca="false">B2481&amp;" "&amp;C2481&amp;" "&amp;D2481</f>
        <v>US Natural Gas Physical</v>
      </c>
      <c r="B2481" s="208" t="str">
        <f aca="false">IF((LEFT(N2481,2)="US"),"US","")</f>
        <v>US</v>
      </c>
      <c r="C2481" s="208" t="str">
        <f aca="false">M2481</f>
        <v>Natural Gas</v>
      </c>
      <c r="D2481" s="208" t="str">
        <f aca="false">IF(ISNUMBER(FIND("Phy",N2481))=TRUE(),"Physical","Financial")</f>
        <v>Physical</v>
      </c>
      <c r="E2481" s="208" t="n">
        <f aca="false">IF(VLOOKUP(S2481,'DD-Lookup'!$J$6:$L$50,3,FALSE())="Monthly",(YEAR(AC2481)-YEAR(AB2481))*12+MONTH(AC2481)-MONTH(AB2481)+1,(AC2481-AB2481+1))</f>
        <v>1</v>
      </c>
      <c r="F2481" s="239" t="n">
        <f aca="false">E2481*SUM(P2481:Q2481)</f>
        <v>2000</v>
      </c>
      <c r="G2481" s="214" t="n">
        <v>1290909</v>
      </c>
      <c r="H2481" s="215" t="n">
        <v>37035.3812615741</v>
      </c>
      <c r="I2481" s="0" t="s">
        <v>1399</v>
      </c>
      <c r="M2481" s="0" t="s">
        <v>858</v>
      </c>
      <c r="N2481" s="0" t="s">
        <v>1305</v>
      </c>
      <c r="O2481" s="0" t="s">
        <v>1469</v>
      </c>
      <c r="Q2481" s="216" t="n">
        <v>2000</v>
      </c>
      <c r="S2481" s="0" t="s">
        <v>1026</v>
      </c>
      <c r="T2481" s="0" t="s">
        <v>784</v>
      </c>
      <c r="U2481" s="218" t="n">
        <v>4.0625</v>
      </c>
      <c r="V2481" s="0" t="s">
        <v>1441</v>
      </c>
      <c r="W2481" s="0" t="s">
        <v>1314</v>
      </c>
      <c r="X2481" s="0" t="s">
        <v>1315</v>
      </c>
      <c r="Y2481" s="0" t="s">
        <v>1310</v>
      </c>
      <c r="Z2481" s="0" t="s">
        <v>571</v>
      </c>
      <c r="AA2481" s="0" t="n">
        <v>808218</v>
      </c>
      <c r="AB2481" s="215" t="n">
        <v>37036.875</v>
      </c>
      <c r="AC2481" s="215" t="n">
        <v>37036.875</v>
      </c>
    </row>
    <row r="2482" customFormat="false" ht="12.75" hidden="false" customHeight="false" outlineLevel="0" collapsed="false">
      <c r="A2482" s="208" t="str">
        <f aca="false">B2482&amp;" "&amp;C2482&amp;" "&amp;D2482</f>
        <v>US Natural Gas Physical</v>
      </c>
      <c r="B2482" s="208" t="str">
        <f aca="false">IF((LEFT(N2482,2)="US"),"US","")</f>
        <v>US</v>
      </c>
      <c r="C2482" s="208" t="str">
        <f aca="false">M2482</f>
        <v>Natural Gas</v>
      </c>
      <c r="D2482" s="208" t="str">
        <f aca="false">IF(ISNUMBER(FIND("Phy",N2482))=TRUE(),"Physical","Financial")</f>
        <v>Physical</v>
      </c>
      <c r="E2482" s="208" t="n">
        <f aca="false">IF(VLOOKUP(S2482,'DD-Lookup'!$J$6:$L$50,3,FALSE())="Monthly",(YEAR(AC2482)-YEAR(AB2482))*12+MONTH(AC2482)-MONTH(AB2482)+1,(AC2482-AB2482+1))</f>
        <v>1</v>
      </c>
      <c r="F2482" s="239" t="n">
        <f aca="false">E2482*SUM(P2482:Q2482)</f>
        <v>10000</v>
      </c>
      <c r="G2482" s="214" t="n">
        <v>1290910</v>
      </c>
      <c r="H2482" s="215" t="n">
        <v>37035.3812847222</v>
      </c>
      <c r="I2482" s="0" t="s">
        <v>593</v>
      </c>
      <c r="M2482" s="0" t="s">
        <v>858</v>
      </c>
      <c r="N2482" s="0" t="s">
        <v>1305</v>
      </c>
      <c r="O2482" s="0" t="s">
        <v>1703</v>
      </c>
      <c r="Q2482" s="216" t="n">
        <v>10000</v>
      </c>
      <c r="S2482" s="0" t="s">
        <v>1026</v>
      </c>
      <c r="T2482" s="0" t="s">
        <v>784</v>
      </c>
      <c r="U2482" s="218" t="n">
        <v>4.07</v>
      </c>
      <c r="V2482" s="0" t="s">
        <v>2647</v>
      </c>
      <c r="W2482" s="0" t="s">
        <v>1667</v>
      </c>
      <c r="X2482" s="0" t="s">
        <v>1639</v>
      </c>
      <c r="Y2482" s="0" t="s">
        <v>1310</v>
      </c>
      <c r="Z2482" s="0" t="s">
        <v>571</v>
      </c>
      <c r="AA2482" s="0" t="n">
        <v>808219</v>
      </c>
      <c r="AB2482" s="215" t="n">
        <v>37036.875</v>
      </c>
      <c r="AC2482" s="215" t="n">
        <v>37036.875</v>
      </c>
    </row>
    <row r="2483" customFormat="false" ht="12.75" hidden="false" customHeight="false" outlineLevel="0" collapsed="false">
      <c r="A2483" s="208" t="str">
        <f aca="false">B2483&amp;" "&amp;C2483&amp;" "&amp;D2483</f>
        <v>US Natural Gas Financial</v>
      </c>
      <c r="B2483" s="208" t="str">
        <f aca="false">IF((LEFT(N2483,2)="US"),"US","")</f>
        <v>US</v>
      </c>
      <c r="C2483" s="208" t="str">
        <f aca="false">M2483</f>
        <v>Natural Gas</v>
      </c>
      <c r="D2483" s="208" t="str">
        <f aca="false">IF(ISNUMBER(FIND("Phy",N2483))=TRUE(),"Physical","Financial")</f>
        <v>Financial</v>
      </c>
      <c r="E2483" s="208" t="n">
        <f aca="false">IF(VLOOKUP(S2483,'DD-Lookup'!$J$6:$L$50,3,FALSE())="Monthly",(YEAR(AC2483)-YEAR(AB2483))*12+MONTH(AC2483)-MONTH(AB2483)+1,(AC2483-AB2483+1))</f>
        <v>7</v>
      </c>
      <c r="F2483" s="239" t="n">
        <f aca="false">E2483*SUM(P2483:Q2483)</f>
        <v>140000</v>
      </c>
      <c r="G2483" s="214" t="n">
        <v>1290911</v>
      </c>
      <c r="H2483" s="215" t="n">
        <v>37035.3812962963</v>
      </c>
      <c r="I2483" s="0" t="s">
        <v>593</v>
      </c>
      <c r="M2483" s="0" t="s">
        <v>858</v>
      </c>
      <c r="N2483" s="0" t="s">
        <v>1024</v>
      </c>
      <c r="O2483" s="0" t="s">
        <v>1404</v>
      </c>
      <c r="Q2483" s="216" t="n">
        <v>20000</v>
      </c>
      <c r="S2483" s="0" t="s">
        <v>1026</v>
      </c>
      <c r="T2483" s="0" t="s">
        <v>784</v>
      </c>
      <c r="U2483" s="218" t="n">
        <v>4.115</v>
      </c>
      <c r="V2483" s="0" t="s">
        <v>1405</v>
      </c>
      <c r="W2483" s="0" t="s">
        <v>1406</v>
      </c>
      <c r="X2483" s="0" t="s">
        <v>1407</v>
      </c>
      <c r="Y2483" s="0" t="s">
        <v>838</v>
      </c>
      <c r="Z2483" s="0" t="s">
        <v>571</v>
      </c>
      <c r="AA2483" s="0" t="s">
        <v>2648</v>
      </c>
      <c r="AB2483" s="215" t="n">
        <v>37036.875</v>
      </c>
      <c r="AC2483" s="215" t="n">
        <v>37042.875</v>
      </c>
    </row>
    <row r="2484" customFormat="false" ht="12.75" hidden="false" customHeight="false" outlineLevel="0" collapsed="false">
      <c r="A2484" s="208" t="str">
        <f aca="false">B2484&amp;" "&amp;C2484&amp;" "&amp;D2484</f>
        <v>US Natural Gas Physical</v>
      </c>
      <c r="B2484" s="208" t="str">
        <f aca="false">IF((LEFT(N2484,2)="US"),"US","")</f>
        <v>US</v>
      </c>
      <c r="C2484" s="208" t="str">
        <f aca="false">M2484</f>
        <v>Natural Gas</v>
      </c>
      <c r="D2484" s="208" t="str">
        <f aca="false">IF(ISNUMBER(FIND("Phy",N2484))=TRUE(),"Physical","Financial")</f>
        <v>Physical</v>
      </c>
      <c r="E2484" s="208" t="n">
        <f aca="false">IF(VLOOKUP(S2484,'DD-Lookup'!$J$6:$L$50,3,FALSE())="Monthly",(YEAR(AC2484)-YEAR(AB2484))*12+MONTH(AC2484)-MONTH(AB2484)+1,(AC2484-AB2484+1))</f>
        <v>1</v>
      </c>
      <c r="F2484" s="239" t="n">
        <f aca="false">E2484*SUM(P2484:Q2484)</f>
        <v>5000</v>
      </c>
      <c r="G2484" s="214" t="n">
        <v>1290914</v>
      </c>
      <c r="H2484" s="215" t="n">
        <v>37035.3813310185</v>
      </c>
      <c r="I2484" s="0" t="s">
        <v>1830</v>
      </c>
      <c r="M2484" s="0" t="s">
        <v>858</v>
      </c>
      <c r="N2484" s="0" t="s">
        <v>1305</v>
      </c>
      <c r="O2484" s="0" t="s">
        <v>1372</v>
      </c>
      <c r="P2484" s="216" t="n">
        <v>5000</v>
      </c>
      <c r="S2484" s="0" t="s">
        <v>1026</v>
      </c>
      <c r="T2484" s="0" t="s">
        <v>784</v>
      </c>
      <c r="U2484" s="218" t="n">
        <v>4.035</v>
      </c>
      <c r="V2484" s="0" t="s">
        <v>2438</v>
      </c>
      <c r="W2484" s="0" t="s">
        <v>1361</v>
      </c>
      <c r="X2484" s="0" t="s">
        <v>1362</v>
      </c>
      <c r="Y2484" s="0" t="s">
        <v>1310</v>
      </c>
      <c r="Z2484" s="0" t="s">
        <v>571</v>
      </c>
      <c r="AA2484" s="0" t="n">
        <v>808221</v>
      </c>
      <c r="AB2484" s="215" t="n">
        <v>37036.875</v>
      </c>
      <c r="AC2484" s="215" t="n">
        <v>37036.875</v>
      </c>
    </row>
    <row r="2485" customFormat="false" ht="12.75" hidden="false" customHeight="false" outlineLevel="0" collapsed="false">
      <c r="A2485" s="208" t="str">
        <f aca="false">B2485&amp;" "&amp;C2485&amp;" "&amp;D2485</f>
        <v>US Natural Gas Physical</v>
      </c>
      <c r="B2485" s="208" t="str">
        <f aca="false">IF((LEFT(N2485,2)="US"),"US","")</f>
        <v>US</v>
      </c>
      <c r="C2485" s="208" t="str">
        <f aca="false">M2485</f>
        <v>Natural Gas</v>
      </c>
      <c r="D2485" s="208" t="str">
        <f aca="false">IF(ISNUMBER(FIND("Phy",N2485))=TRUE(),"Physical","Financial")</f>
        <v>Physical</v>
      </c>
      <c r="E2485" s="208" t="n">
        <f aca="false">IF(VLOOKUP(S2485,'DD-Lookup'!$J$6:$L$50,3,FALSE())="Monthly",(YEAR(AC2485)-YEAR(AB2485))*12+MONTH(AC2485)-MONTH(AB2485)+1,(AC2485-AB2485+1))</f>
        <v>1</v>
      </c>
      <c r="F2485" s="239" t="n">
        <f aca="false">E2485*SUM(P2485:Q2485)</f>
        <v>10000</v>
      </c>
      <c r="G2485" s="214" t="n">
        <v>1290912</v>
      </c>
      <c r="H2485" s="215" t="n">
        <v>37035.3813310185</v>
      </c>
      <c r="I2485" s="0" t="s">
        <v>1059</v>
      </c>
      <c r="M2485" s="0" t="s">
        <v>858</v>
      </c>
      <c r="N2485" s="0" t="s">
        <v>1305</v>
      </c>
      <c r="O2485" s="0" t="s">
        <v>1920</v>
      </c>
      <c r="Q2485" s="216" t="n">
        <v>10000</v>
      </c>
      <c r="S2485" s="0" t="s">
        <v>1026</v>
      </c>
      <c r="T2485" s="0" t="s">
        <v>784</v>
      </c>
      <c r="U2485" s="218" t="n">
        <v>4.025</v>
      </c>
      <c r="V2485" s="0" t="s">
        <v>1868</v>
      </c>
      <c r="W2485" s="0" t="s">
        <v>1667</v>
      </c>
      <c r="X2485" s="0" t="s">
        <v>1639</v>
      </c>
      <c r="Y2485" s="0" t="s">
        <v>1310</v>
      </c>
      <c r="Z2485" s="0" t="s">
        <v>571</v>
      </c>
      <c r="AA2485" s="0" t="n">
        <v>808220</v>
      </c>
      <c r="AB2485" s="215" t="n">
        <v>37036.875</v>
      </c>
      <c r="AC2485" s="215" t="n">
        <v>37036.875</v>
      </c>
    </row>
    <row r="2486" customFormat="false" ht="12.75" hidden="false" customHeight="false" outlineLevel="0" collapsed="false">
      <c r="A2486" s="208" t="str">
        <f aca="false">B2486&amp;" "&amp;C2486&amp;" "&amp;D2486</f>
        <v>US Natural Gas Physical</v>
      </c>
      <c r="B2486" s="208" t="str">
        <f aca="false">IF((LEFT(N2486,2)="US"),"US","")</f>
        <v>US</v>
      </c>
      <c r="C2486" s="208" t="str">
        <f aca="false">M2486</f>
        <v>Natural Gas</v>
      </c>
      <c r="D2486" s="208" t="str">
        <f aca="false">IF(ISNUMBER(FIND("Phy",N2486))=TRUE(),"Physical","Financial")</f>
        <v>Physical</v>
      </c>
      <c r="E2486" s="208" t="n">
        <f aca="false">IF(VLOOKUP(S2486,'DD-Lookup'!$J$6:$L$50,3,FALSE())="Monthly",(YEAR(AC2486)-YEAR(AB2486))*12+MONTH(AC2486)-MONTH(AB2486)+1,(AC2486-AB2486+1))</f>
        <v>1</v>
      </c>
      <c r="F2486" s="239" t="n">
        <f aca="false">E2486*SUM(P2486:Q2486)</f>
        <v>10000</v>
      </c>
      <c r="G2486" s="214" t="n">
        <v>1290913</v>
      </c>
      <c r="H2486" s="215" t="n">
        <v>37035.3813310185</v>
      </c>
      <c r="I2486" s="0" t="s">
        <v>593</v>
      </c>
      <c r="M2486" s="0" t="s">
        <v>858</v>
      </c>
      <c r="N2486" s="0" t="s">
        <v>1305</v>
      </c>
      <c r="O2486" s="0" t="s">
        <v>1703</v>
      </c>
      <c r="Q2486" s="216" t="n">
        <v>10000</v>
      </c>
      <c r="S2486" s="0" t="s">
        <v>1026</v>
      </c>
      <c r="T2486" s="0" t="s">
        <v>784</v>
      </c>
      <c r="U2486" s="218" t="n">
        <v>4.075</v>
      </c>
      <c r="V2486" s="0" t="s">
        <v>2647</v>
      </c>
      <c r="W2486" s="0" t="s">
        <v>1667</v>
      </c>
      <c r="X2486" s="0" t="s">
        <v>1639</v>
      </c>
      <c r="Y2486" s="0" t="s">
        <v>1310</v>
      </c>
      <c r="Z2486" s="0" t="s">
        <v>571</v>
      </c>
      <c r="AA2486" s="0" t="n">
        <v>808222</v>
      </c>
      <c r="AB2486" s="215" t="n">
        <v>37036.875</v>
      </c>
      <c r="AC2486" s="215" t="n">
        <v>37036.875</v>
      </c>
    </row>
    <row r="2487" customFormat="false" ht="12.75" hidden="false" customHeight="false" outlineLevel="0" collapsed="false">
      <c r="A2487" s="208" t="str">
        <f aca="false">B2487&amp;" "&amp;C2487&amp;" "&amp;D2487</f>
        <v>US Natural Gas Physical</v>
      </c>
      <c r="B2487" s="208" t="str">
        <f aca="false">IF((LEFT(N2487,2)="US"),"US","")</f>
        <v>US</v>
      </c>
      <c r="C2487" s="208" t="str">
        <f aca="false">M2487</f>
        <v>Natural Gas</v>
      </c>
      <c r="D2487" s="208" t="str">
        <f aca="false">IF(ISNUMBER(FIND("Phy",N2487))=TRUE(),"Physical","Financial")</f>
        <v>Physical</v>
      </c>
      <c r="E2487" s="208" t="n">
        <f aca="false">IF(VLOOKUP(S2487,'DD-Lookup'!$J$6:$L$50,3,FALSE())="Monthly",(YEAR(AC2487)-YEAR(AB2487))*12+MONTH(AC2487)-MONTH(AB2487)+1,(AC2487-AB2487+1))</f>
        <v>1</v>
      </c>
      <c r="F2487" s="239" t="n">
        <f aca="false">E2487*SUM(P2487:Q2487)</f>
        <v>5000</v>
      </c>
      <c r="G2487" s="214" t="n">
        <v>1290915</v>
      </c>
      <c r="H2487" s="215" t="n">
        <v>37035.3814583333</v>
      </c>
      <c r="I2487" s="0" t="s">
        <v>1233</v>
      </c>
      <c r="M2487" s="0" t="s">
        <v>858</v>
      </c>
      <c r="N2487" s="0" t="s">
        <v>1305</v>
      </c>
      <c r="O2487" s="0" t="s">
        <v>1581</v>
      </c>
      <c r="P2487" s="216" t="n">
        <v>5000</v>
      </c>
      <c r="S2487" s="0" t="s">
        <v>1026</v>
      </c>
      <c r="T2487" s="0" t="s">
        <v>784</v>
      </c>
      <c r="U2487" s="218" t="n">
        <v>8.1</v>
      </c>
      <c r="V2487" s="0" t="s">
        <v>1725</v>
      </c>
      <c r="W2487" s="0" t="s">
        <v>1579</v>
      </c>
      <c r="X2487" s="0" t="s">
        <v>1535</v>
      </c>
      <c r="Y2487" s="0" t="s">
        <v>1310</v>
      </c>
      <c r="Z2487" s="0" t="s">
        <v>571</v>
      </c>
      <c r="AA2487" s="0" t="n">
        <v>808223</v>
      </c>
      <c r="AB2487" s="215" t="n">
        <v>37036.875</v>
      </c>
      <c r="AC2487" s="215" t="n">
        <v>37036.875</v>
      </c>
    </row>
    <row r="2488" customFormat="false" ht="12.75" hidden="false" customHeight="false" outlineLevel="0" collapsed="false">
      <c r="A2488" s="208" t="str">
        <f aca="false">B2488&amp;" "&amp;C2488&amp;" "&amp;D2488</f>
        <v>US Crude Financial</v>
      </c>
      <c r="B2488" s="208" t="str">
        <f aca="false">IF((LEFT(N2488,2)="US"),"US","")</f>
        <v>US</v>
      </c>
      <c r="C2488" s="208" t="str">
        <f aca="false">M2488</f>
        <v>Crude</v>
      </c>
      <c r="D2488" s="208" t="str">
        <f aca="false">IF(ISNUMBER(FIND("Phy",N2488))=TRUE(),"Physical","Financial")</f>
        <v>Financial</v>
      </c>
      <c r="E2488" s="208" t="n">
        <f aca="false">IF(VLOOKUP(S2488,'DD-Lookup'!$J$6:$L$50,3,FALSE())="Monthly",(YEAR(AC2488)-YEAR(AB2488))*12+MONTH(AC2488)-MONTH(AB2488)+1,(AC2488-AB2488+1))</f>
        <v>1</v>
      </c>
      <c r="F2488" s="239" t="n">
        <f aca="false">E2488*SUM(P2488:Q2488)</f>
        <v>50000</v>
      </c>
      <c r="G2488" s="214" t="n">
        <v>1290916</v>
      </c>
      <c r="H2488" s="215" t="n">
        <v>37035.3814583333</v>
      </c>
      <c r="I2488" s="0" t="s">
        <v>2320</v>
      </c>
      <c r="M2488" s="0" t="s">
        <v>97</v>
      </c>
      <c r="N2488" s="0" t="s">
        <v>841</v>
      </c>
      <c r="O2488" s="0" t="s">
        <v>889</v>
      </c>
      <c r="Q2488" s="216" t="n">
        <v>50000</v>
      </c>
      <c r="S2488" s="0" t="s">
        <v>843</v>
      </c>
      <c r="T2488" s="0" t="s">
        <v>784</v>
      </c>
      <c r="U2488" s="218" t="n">
        <v>29.48</v>
      </c>
      <c r="V2488" s="0" t="s">
        <v>2321</v>
      </c>
      <c r="W2488" s="0" t="s">
        <v>845</v>
      </c>
      <c r="X2488" s="0" t="s">
        <v>891</v>
      </c>
      <c r="Y2488" s="0" t="s">
        <v>847</v>
      </c>
      <c r="Z2488" s="0" t="s">
        <v>571</v>
      </c>
      <c r="AA2488" s="0" t="n">
        <v>106955</v>
      </c>
      <c r="AB2488" s="215" t="n">
        <v>37073</v>
      </c>
      <c r="AC2488" s="215" t="n">
        <v>37103</v>
      </c>
    </row>
    <row r="2489" customFormat="false" ht="12.75" hidden="false" customHeight="false" outlineLevel="0" collapsed="false">
      <c r="A2489" s="208" t="str">
        <f aca="false">B2489&amp;" "&amp;C2489&amp;" "&amp;D2489</f>
        <v>US Natural Gas Physical</v>
      </c>
      <c r="B2489" s="208" t="str">
        <f aca="false">IF((LEFT(N2489,2)="US"),"US","")</f>
        <v>US</v>
      </c>
      <c r="C2489" s="208" t="str">
        <f aca="false">M2489</f>
        <v>Natural Gas</v>
      </c>
      <c r="D2489" s="208" t="str">
        <f aca="false">IF(ISNUMBER(FIND("Phy",N2489))=TRUE(),"Physical","Financial")</f>
        <v>Physical</v>
      </c>
      <c r="E2489" s="208" t="n">
        <f aca="false">IF(VLOOKUP(S2489,'DD-Lookup'!$J$6:$L$50,3,FALSE())="Monthly",(YEAR(AC2489)-YEAR(AB2489))*12+MONTH(AC2489)-MONTH(AB2489)+1,(AC2489-AB2489+1))</f>
        <v>1</v>
      </c>
      <c r="F2489" s="239" t="n">
        <f aca="false">E2489*SUM(P2489:Q2489)</f>
        <v>1681</v>
      </c>
      <c r="G2489" s="214" t="n">
        <v>1290917</v>
      </c>
      <c r="H2489" s="215" t="n">
        <v>37035.3814814815</v>
      </c>
      <c r="I2489" s="0" t="s">
        <v>2532</v>
      </c>
      <c r="M2489" s="0" t="s">
        <v>858</v>
      </c>
      <c r="N2489" s="0" t="s">
        <v>1305</v>
      </c>
      <c r="O2489" s="0" t="s">
        <v>2116</v>
      </c>
      <c r="Q2489" s="216" t="n">
        <v>1681</v>
      </c>
      <c r="S2489" s="0" t="s">
        <v>1026</v>
      </c>
      <c r="T2489" s="0" t="s">
        <v>784</v>
      </c>
      <c r="U2489" s="218" t="n">
        <v>4</v>
      </c>
      <c r="V2489" s="0" t="s">
        <v>2533</v>
      </c>
      <c r="W2489" s="0" t="s">
        <v>1361</v>
      </c>
      <c r="X2489" s="0" t="s">
        <v>1362</v>
      </c>
      <c r="Y2489" s="0" t="s">
        <v>1310</v>
      </c>
      <c r="Z2489" s="0" t="s">
        <v>571</v>
      </c>
      <c r="AA2489" s="0" t="n">
        <v>808224</v>
      </c>
      <c r="AB2489" s="215" t="n">
        <v>37036.875</v>
      </c>
      <c r="AC2489" s="215" t="n">
        <v>37036.875</v>
      </c>
    </row>
    <row r="2490" customFormat="false" ht="12.75" hidden="false" customHeight="false" outlineLevel="0" collapsed="false">
      <c r="A2490" s="208" t="str">
        <f aca="false">B2490&amp;" "&amp;C2490&amp;" "&amp;D2490</f>
        <v>US Natural Gas Physical</v>
      </c>
      <c r="B2490" s="208" t="str">
        <f aca="false">IF((LEFT(N2490,2)="US"),"US","")</f>
        <v>US</v>
      </c>
      <c r="C2490" s="208" t="str">
        <f aca="false">M2490</f>
        <v>Natural Gas</v>
      </c>
      <c r="D2490" s="208" t="str">
        <f aca="false">IF(ISNUMBER(FIND("Phy",N2490))=TRUE(),"Physical","Financial")</f>
        <v>Physical</v>
      </c>
      <c r="E2490" s="208" t="n">
        <f aca="false">IF(VLOOKUP(S2490,'DD-Lookup'!$J$6:$L$50,3,FALSE())="Monthly",(YEAR(AC2490)-YEAR(AB2490))*12+MONTH(AC2490)-MONTH(AB2490)+1,(AC2490-AB2490+1))</f>
        <v>1</v>
      </c>
      <c r="F2490" s="239" t="n">
        <f aca="false">E2490*SUM(P2490:Q2490)</f>
        <v>5000</v>
      </c>
      <c r="G2490" s="214" t="n">
        <v>1290918</v>
      </c>
      <c r="H2490" s="215" t="n">
        <v>37035.3814814815</v>
      </c>
      <c r="I2490" s="0" t="s">
        <v>600</v>
      </c>
      <c r="M2490" s="0" t="s">
        <v>858</v>
      </c>
      <c r="N2490" s="0" t="s">
        <v>1305</v>
      </c>
      <c r="O2490" s="0" t="s">
        <v>1529</v>
      </c>
      <c r="Q2490" s="216" t="n">
        <v>5000</v>
      </c>
      <c r="S2490" s="0" t="s">
        <v>1026</v>
      </c>
      <c r="T2490" s="0" t="s">
        <v>784</v>
      </c>
      <c r="U2490" s="218" t="n">
        <v>4.385</v>
      </c>
      <c r="V2490" s="0" t="s">
        <v>1528</v>
      </c>
      <c r="W2490" s="0" t="s">
        <v>1531</v>
      </c>
      <c r="X2490" s="0" t="s">
        <v>1532</v>
      </c>
      <c r="Y2490" s="0" t="s">
        <v>1310</v>
      </c>
      <c r="Z2490" s="0" t="s">
        <v>571</v>
      </c>
      <c r="AA2490" s="0" t="n">
        <v>808225</v>
      </c>
      <c r="AB2490" s="215" t="n">
        <v>37036.875</v>
      </c>
      <c r="AC2490" s="215" t="n">
        <v>37036.875</v>
      </c>
    </row>
    <row r="2491" customFormat="false" ht="12.75" hidden="false" customHeight="false" outlineLevel="0" collapsed="false">
      <c r="A2491" s="208" t="str">
        <f aca="false">B2491&amp;" "&amp;C2491&amp;" "&amp;D2491</f>
        <v>US Natural Gas Physical</v>
      </c>
      <c r="B2491" s="208" t="str">
        <f aca="false">IF((LEFT(N2491,2)="US"),"US","")</f>
        <v>US</v>
      </c>
      <c r="C2491" s="208" t="str">
        <f aca="false">M2491</f>
        <v>Natural Gas</v>
      </c>
      <c r="D2491" s="208" t="str">
        <f aca="false">IF(ISNUMBER(FIND("Phy",N2491))=TRUE(),"Physical","Financial")</f>
        <v>Physical</v>
      </c>
      <c r="E2491" s="208" t="n">
        <f aca="false">IF(VLOOKUP(S2491,'DD-Lookup'!$J$6:$L$50,3,FALSE())="Monthly",(YEAR(AC2491)-YEAR(AB2491))*12+MONTH(AC2491)-MONTH(AB2491)+1,(AC2491-AB2491+1))</f>
        <v>1</v>
      </c>
      <c r="F2491" s="239" t="n">
        <f aca="false">E2491*SUM(P2491:Q2491)</f>
        <v>5000</v>
      </c>
      <c r="G2491" s="214" t="n">
        <v>1290919</v>
      </c>
      <c r="H2491" s="215" t="n">
        <v>37035.3814814815</v>
      </c>
      <c r="I2491" s="0" t="s">
        <v>1183</v>
      </c>
      <c r="M2491" s="0" t="s">
        <v>858</v>
      </c>
      <c r="N2491" s="0" t="s">
        <v>1305</v>
      </c>
      <c r="O2491" s="0" t="s">
        <v>1596</v>
      </c>
      <c r="Q2491" s="216" t="n">
        <v>5000</v>
      </c>
      <c r="S2491" s="0" t="s">
        <v>1026</v>
      </c>
      <c r="T2491" s="0" t="s">
        <v>784</v>
      </c>
      <c r="U2491" s="218" t="n">
        <v>4.0425</v>
      </c>
      <c r="V2491" s="0" t="s">
        <v>1307</v>
      </c>
      <c r="W2491" s="0" t="s">
        <v>1314</v>
      </c>
      <c r="X2491" s="0" t="s">
        <v>1315</v>
      </c>
      <c r="Y2491" s="0" t="s">
        <v>1310</v>
      </c>
      <c r="Z2491" s="0" t="s">
        <v>571</v>
      </c>
      <c r="AA2491" s="0" t="n">
        <v>808226</v>
      </c>
      <c r="AB2491" s="215" t="n">
        <v>37036.875</v>
      </c>
      <c r="AC2491" s="215" t="n">
        <v>37036.875</v>
      </c>
    </row>
    <row r="2492" customFormat="false" ht="12.75" hidden="false" customHeight="false" outlineLevel="0" collapsed="false">
      <c r="A2492" s="208" t="str">
        <f aca="false">B2492&amp;" "&amp;C2492&amp;" "&amp;D2492</f>
        <v> Natural Gas Physical</v>
      </c>
      <c r="B2492" s="208" t="str">
        <f aca="false">IF((LEFT(N2492,2)="US"),"US","")</f>
        <v/>
      </c>
      <c r="C2492" s="208" t="str">
        <f aca="false">M2492</f>
        <v>Natural Gas</v>
      </c>
      <c r="D2492" s="208" t="str">
        <f aca="false">IF(ISNUMBER(FIND("Phy",N2492))=TRUE(),"Physical","Financial")</f>
        <v>Physical</v>
      </c>
      <c r="E2492" s="208" t="n">
        <f aca="false">IF(VLOOKUP(S2492,'DD-Lookup'!$J$6:$L$50,3,FALSE())="Monthly",(YEAR(AC2492)-YEAR(AB2492))*12+MONTH(AC2492)-MONTH(AB2492)+1,(AC2492-AB2492+1))</f>
        <v>1</v>
      </c>
      <c r="F2492" s="239" t="n">
        <f aca="false">E2492*SUM(P2492:Q2492)</f>
        <v>5000</v>
      </c>
      <c r="G2492" s="214" t="n">
        <v>1290920</v>
      </c>
      <c r="H2492" s="215" t="n">
        <v>37035.3814930556</v>
      </c>
      <c r="I2492" s="0" t="s">
        <v>1333</v>
      </c>
      <c r="M2492" s="0" t="s">
        <v>858</v>
      </c>
      <c r="N2492" s="0" t="s">
        <v>2171</v>
      </c>
      <c r="O2492" s="0" t="s">
        <v>2374</v>
      </c>
      <c r="Q2492" s="216" t="n">
        <v>5000</v>
      </c>
      <c r="S2492" s="0" t="s">
        <v>279</v>
      </c>
      <c r="T2492" s="0" t="s">
        <v>2173</v>
      </c>
      <c r="U2492" s="218" t="n">
        <v>5.68</v>
      </c>
      <c r="V2492" s="0" t="s">
        <v>2618</v>
      </c>
      <c r="W2492" s="0" t="s">
        <v>2318</v>
      </c>
      <c r="X2492" s="0" t="s">
        <v>2319</v>
      </c>
      <c r="Y2492" s="0" t="s">
        <v>1310</v>
      </c>
      <c r="Z2492" s="0" t="s">
        <v>628</v>
      </c>
      <c r="AA2492" s="0" t="n">
        <v>808227</v>
      </c>
      <c r="AB2492" s="215" t="n">
        <v>37036.875</v>
      </c>
      <c r="AC2492" s="215" t="n">
        <v>37036.875</v>
      </c>
    </row>
    <row r="2493" customFormat="false" ht="12.75" hidden="false" customHeight="false" outlineLevel="0" collapsed="false">
      <c r="A2493" s="208" t="str">
        <f aca="false">B2493&amp;" "&amp;C2493&amp;" "&amp;D2493</f>
        <v>US Natural Gas Financial</v>
      </c>
      <c r="B2493" s="208" t="str">
        <f aca="false">IF((LEFT(N2493,2)="US"),"US","")</f>
        <v>US</v>
      </c>
      <c r="C2493" s="208" t="str">
        <f aca="false">M2493</f>
        <v>Natural Gas</v>
      </c>
      <c r="D2493" s="208" t="str">
        <f aca="false">IF(ISNUMBER(FIND("Phy",N2493))=TRUE(),"Physical","Financial")</f>
        <v>Financial</v>
      </c>
      <c r="E2493" s="208" t="n">
        <f aca="false">IF(VLOOKUP(S2493,'DD-Lookup'!$J$6:$L$50,3,FALSE())="Monthly",(YEAR(AC2493)-YEAR(AB2493))*12+MONTH(AC2493)-MONTH(AB2493)+1,(AC2493-AB2493+1))</f>
        <v>30</v>
      </c>
      <c r="F2493" s="239" t="n">
        <f aca="false">E2493*SUM(P2493:Q2493)</f>
        <v>150000</v>
      </c>
      <c r="G2493" s="214" t="n">
        <v>1290921</v>
      </c>
      <c r="H2493" s="215" t="n">
        <v>37035.3815046296</v>
      </c>
      <c r="I2493" s="0" t="s">
        <v>1107</v>
      </c>
      <c r="M2493" s="0" t="s">
        <v>858</v>
      </c>
      <c r="N2493" s="0" t="s">
        <v>1482</v>
      </c>
      <c r="O2493" s="0" t="s">
        <v>1712</v>
      </c>
      <c r="Q2493" s="216" t="n">
        <v>5000</v>
      </c>
      <c r="S2493" s="0" t="s">
        <v>1026</v>
      </c>
      <c r="T2493" s="0" t="s">
        <v>784</v>
      </c>
      <c r="U2493" s="218" t="n">
        <v>8.4</v>
      </c>
      <c r="V2493" s="0" t="s">
        <v>2112</v>
      </c>
      <c r="W2493" s="0" t="s">
        <v>1714</v>
      </c>
      <c r="X2493" s="0" t="s">
        <v>1715</v>
      </c>
      <c r="Y2493" s="0" t="s">
        <v>838</v>
      </c>
      <c r="Z2493" s="0" t="s">
        <v>571</v>
      </c>
      <c r="AA2493" s="0" t="s">
        <v>2649</v>
      </c>
      <c r="AB2493" s="215" t="n">
        <v>37043.875</v>
      </c>
      <c r="AC2493" s="215" t="n">
        <v>37072.875</v>
      </c>
    </row>
    <row r="2494" customFormat="false" ht="12.75" hidden="false" customHeight="false" outlineLevel="0" collapsed="false">
      <c r="A2494" s="208" t="str">
        <f aca="false">B2494&amp;" "&amp;C2494&amp;" "&amp;D2494</f>
        <v>US Natural Gas Physical</v>
      </c>
      <c r="B2494" s="208" t="str">
        <f aca="false">IF((LEFT(N2494,2)="US"),"US","")</f>
        <v>US</v>
      </c>
      <c r="C2494" s="208" t="str">
        <f aca="false">M2494</f>
        <v>Natural Gas</v>
      </c>
      <c r="D2494" s="208" t="str">
        <f aca="false">IF(ISNUMBER(FIND("Phy",N2494))=TRUE(),"Physical","Financial")</f>
        <v>Physical</v>
      </c>
      <c r="E2494" s="208" t="n">
        <f aca="false">IF(VLOOKUP(S2494,'DD-Lookup'!$J$6:$L$50,3,FALSE())="Monthly",(YEAR(AC2494)-YEAR(AB2494))*12+MONTH(AC2494)-MONTH(AB2494)+1,(AC2494-AB2494+1))</f>
        <v>1</v>
      </c>
      <c r="F2494" s="239" t="n">
        <f aca="false">E2494*SUM(P2494:Q2494)</f>
        <v>5000</v>
      </c>
      <c r="G2494" s="214" t="n">
        <v>1290922</v>
      </c>
      <c r="H2494" s="215" t="n">
        <v>37035.3815162037</v>
      </c>
      <c r="I2494" s="0" t="s">
        <v>600</v>
      </c>
      <c r="M2494" s="0" t="s">
        <v>858</v>
      </c>
      <c r="N2494" s="0" t="s">
        <v>1305</v>
      </c>
      <c r="O2494" s="0" t="s">
        <v>1442</v>
      </c>
      <c r="P2494" s="216" t="n">
        <v>5000</v>
      </c>
      <c r="S2494" s="0" t="s">
        <v>1026</v>
      </c>
      <c r="T2494" s="0" t="s">
        <v>784</v>
      </c>
      <c r="U2494" s="218" t="n">
        <v>4.165</v>
      </c>
      <c r="V2494" s="0" t="s">
        <v>1474</v>
      </c>
      <c r="W2494" s="0" t="s">
        <v>1434</v>
      </c>
      <c r="X2494" s="0" t="s">
        <v>1435</v>
      </c>
      <c r="Y2494" s="0" t="s">
        <v>1310</v>
      </c>
      <c r="Z2494" s="0" t="s">
        <v>571</v>
      </c>
      <c r="AA2494" s="0" t="n">
        <v>808228</v>
      </c>
      <c r="AB2494" s="215" t="n">
        <v>37036.875</v>
      </c>
      <c r="AC2494" s="215" t="n">
        <v>37036.875</v>
      </c>
    </row>
    <row r="2495" customFormat="false" ht="12.75" hidden="false" customHeight="false" outlineLevel="0" collapsed="false">
      <c r="A2495" s="208" t="str">
        <f aca="false">B2495&amp;" "&amp;C2495&amp;" "&amp;D2495</f>
        <v>US Natural Gas Physical</v>
      </c>
      <c r="B2495" s="208" t="str">
        <f aca="false">IF((LEFT(N2495,2)="US"),"US","")</f>
        <v>US</v>
      </c>
      <c r="C2495" s="208" t="str">
        <f aca="false">M2495</f>
        <v>Natural Gas</v>
      </c>
      <c r="D2495" s="208" t="str">
        <f aca="false">IF(ISNUMBER(FIND("Phy",N2495))=TRUE(),"Physical","Financial")</f>
        <v>Physical</v>
      </c>
      <c r="E2495" s="208" t="n">
        <f aca="false">IF(VLOOKUP(S2495,'DD-Lookup'!$J$6:$L$50,3,FALSE())="Monthly",(YEAR(AC2495)-YEAR(AB2495))*12+MONTH(AC2495)-MONTH(AB2495)+1,(AC2495-AB2495+1))</f>
        <v>1</v>
      </c>
      <c r="F2495" s="239" t="n">
        <f aca="false">E2495*SUM(P2495:Q2495)</f>
        <v>5000</v>
      </c>
      <c r="G2495" s="214" t="n">
        <v>1290923</v>
      </c>
      <c r="H2495" s="215" t="n">
        <v>37035.3815509259</v>
      </c>
      <c r="I2495" s="0" t="s">
        <v>1863</v>
      </c>
      <c r="M2495" s="0" t="s">
        <v>858</v>
      </c>
      <c r="N2495" s="0" t="s">
        <v>1305</v>
      </c>
      <c r="O2495" s="0" t="s">
        <v>1577</v>
      </c>
      <c r="P2495" s="216" t="n">
        <v>5000</v>
      </c>
      <c r="S2495" s="0" t="s">
        <v>1026</v>
      </c>
      <c r="T2495" s="0" t="s">
        <v>784</v>
      </c>
      <c r="U2495" s="218" t="n">
        <v>6.95</v>
      </c>
      <c r="V2495" s="0" t="s">
        <v>2488</v>
      </c>
      <c r="W2495" s="0" t="s">
        <v>1579</v>
      </c>
      <c r="X2495" s="0" t="s">
        <v>1535</v>
      </c>
      <c r="Y2495" s="0" t="s">
        <v>1310</v>
      </c>
      <c r="Z2495" s="0" t="s">
        <v>571</v>
      </c>
      <c r="AA2495" s="0" t="n">
        <v>808229</v>
      </c>
      <c r="AB2495" s="215" t="n">
        <v>37036.875</v>
      </c>
      <c r="AC2495" s="215" t="n">
        <v>37036.875</v>
      </c>
    </row>
    <row r="2496" customFormat="false" ht="12.75" hidden="false" customHeight="false" outlineLevel="0" collapsed="false">
      <c r="A2496" s="208" t="str">
        <f aca="false">B2496&amp;" "&amp;C2496&amp;" "&amp;D2496</f>
        <v>US Natural Gas Physical</v>
      </c>
      <c r="B2496" s="208" t="str">
        <f aca="false">IF((LEFT(N2496,2)="US"),"US","")</f>
        <v>US</v>
      </c>
      <c r="C2496" s="208" t="str">
        <f aca="false">M2496</f>
        <v>Natural Gas</v>
      </c>
      <c r="D2496" s="208" t="str">
        <f aca="false">IF(ISNUMBER(FIND("Phy",N2496))=TRUE(),"Physical","Financial")</f>
        <v>Physical</v>
      </c>
      <c r="E2496" s="208" t="n">
        <f aca="false">IF(VLOOKUP(S2496,'DD-Lookup'!$J$6:$L$50,3,FALSE())="Monthly",(YEAR(AC2496)-YEAR(AB2496))*12+MONTH(AC2496)-MONTH(AB2496)+1,(AC2496-AB2496+1))</f>
        <v>1</v>
      </c>
      <c r="F2496" s="239" t="n">
        <f aca="false">E2496*SUM(P2496:Q2496)</f>
        <v>6630</v>
      </c>
      <c r="G2496" s="214" t="n">
        <v>1290924</v>
      </c>
      <c r="H2496" s="215" t="n">
        <v>37035.3815972222</v>
      </c>
      <c r="I2496" s="0" t="s">
        <v>2120</v>
      </c>
      <c r="M2496" s="0" t="s">
        <v>858</v>
      </c>
      <c r="N2496" s="0" t="s">
        <v>1305</v>
      </c>
      <c r="O2496" s="0" t="s">
        <v>1306</v>
      </c>
      <c r="Q2496" s="216" t="n">
        <v>6630</v>
      </c>
      <c r="S2496" s="0" t="s">
        <v>1026</v>
      </c>
      <c r="T2496" s="0" t="s">
        <v>784</v>
      </c>
      <c r="U2496" s="218" t="n">
        <v>4.1938</v>
      </c>
      <c r="V2496" s="0" t="s">
        <v>2121</v>
      </c>
      <c r="W2496" s="0" t="s">
        <v>1308</v>
      </c>
      <c r="X2496" s="0" t="s">
        <v>1309</v>
      </c>
      <c r="Y2496" s="0" t="s">
        <v>1310</v>
      </c>
      <c r="Z2496" s="0" t="s">
        <v>571</v>
      </c>
      <c r="AA2496" s="0" t="n">
        <v>808230</v>
      </c>
      <c r="AB2496" s="215" t="n">
        <v>37036.875</v>
      </c>
      <c r="AC2496" s="215" t="n">
        <v>37036.875</v>
      </c>
    </row>
    <row r="2497" customFormat="false" ht="12.75" hidden="false" customHeight="false" outlineLevel="0" collapsed="false">
      <c r="A2497" s="208" t="str">
        <f aca="false">B2497&amp;" "&amp;C2497&amp;" "&amp;D2497</f>
        <v>US Natural Gas Physical</v>
      </c>
      <c r="B2497" s="208" t="str">
        <f aca="false">IF((LEFT(N2497,2)="US"),"US","")</f>
        <v>US</v>
      </c>
      <c r="C2497" s="208" t="str">
        <f aca="false">M2497</f>
        <v>Natural Gas</v>
      </c>
      <c r="D2497" s="208" t="str">
        <f aca="false">IF(ISNUMBER(FIND("Phy",N2497))=TRUE(),"Physical","Financial")</f>
        <v>Physical</v>
      </c>
      <c r="E2497" s="208" t="n">
        <f aca="false">IF(VLOOKUP(S2497,'DD-Lookup'!$J$6:$L$50,3,FALSE())="Monthly",(YEAR(AC2497)-YEAR(AB2497))*12+MONTH(AC2497)-MONTH(AB2497)+1,(AC2497-AB2497+1))</f>
        <v>1</v>
      </c>
      <c r="F2497" s="239" t="n">
        <f aca="false">E2497*SUM(P2497:Q2497)</f>
        <v>10000</v>
      </c>
      <c r="G2497" s="214" t="n">
        <v>1290925</v>
      </c>
      <c r="H2497" s="215" t="n">
        <v>37035.3816087963</v>
      </c>
      <c r="I2497" s="0" t="s">
        <v>1073</v>
      </c>
      <c r="M2497" s="0" t="s">
        <v>858</v>
      </c>
      <c r="N2497" s="0" t="s">
        <v>1305</v>
      </c>
      <c r="O2497" s="0" t="s">
        <v>1581</v>
      </c>
      <c r="Q2497" s="216" t="n">
        <v>10000</v>
      </c>
      <c r="S2497" s="0" t="s">
        <v>1026</v>
      </c>
      <c r="T2497" s="0" t="s">
        <v>784</v>
      </c>
      <c r="U2497" s="218" t="n">
        <v>8.2</v>
      </c>
      <c r="V2497" s="0" t="s">
        <v>1558</v>
      </c>
      <c r="W2497" s="0" t="s">
        <v>1579</v>
      </c>
      <c r="X2497" s="0" t="s">
        <v>1535</v>
      </c>
      <c r="Y2497" s="0" t="s">
        <v>1310</v>
      </c>
      <c r="Z2497" s="0" t="s">
        <v>571</v>
      </c>
      <c r="AA2497" s="0" t="n">
        <v>808232</v>
      </c>
      <c r="AB2497" s="215" t="n">
        <v>37036.875</v>
      </c>
      <c r="AC2497" s="215" t="n">
        <v>37036.875</v>
      </c>
    </row>
    <row r="2498" customFormat="false" ht="12.75" hidden="false" customHeight="false" outlineLevel="0" collapsed="false">
      <c r="A2498" s="208" t="str">
        <f aca="false">B2498&amp;" "&amp;C2498&amp;" "&amp;D2498</f>
        <v>US Natural Gas Physical</v>
      </c>
      <c r="B2498" s="208" t="str">
        <f aca="false">IF((LEFT(N2498,2)="US"),"US","")</f>
        <v>US</v>
      </c>
      <c r="C2498" s="208" t="str">
        <f aca="false">M2498</f>
        <v>Natural Gas</v>
      </c>
      <c r="D2498" s="208" t="str">
        <f aca="false">IF(ISNUMBER(FIND("Phy",N2498))=TRUE(),"Physical","Financial")</f>
        <v>Physical</v>
      </c>
      <c r="E2498" s="208" t="n">
        <f aca="false">IF(VLOOKUP(S2498,'DD-Lookup'!$J$6:$L$50,3,FALSE())="Monthly",(YEAR(AC2498)-YEAR(AB2498))*12+MONTH(AC2498)-MONTH(AB2498)+1,(AC2498-AB2498+1))</f>
        <v>1</v>
      </c>
      <c r="F2498" s="239" t="n">
        <f aca="false">E2498*SUM(P2498:Q2498)</f>
        <v>1681</v>
      </c>
      <c r="G2498" s="214" t="n">
        <v>1290926</v>
      </c>
      <c r="H2498" s="215" t="n">
        <v>37035.3816087963</v>
      </c>
      <c r="I2498" s="0" t="s">
        <v>2532</v>
      </c>
      <c r="M2498" s="0" t="s">
        <v>858</v>
      </c>
      <c r="N2498" s="0" t="s">
        <v>1305</v>
      </c>
      <c r="O2498" s="0" t="s">
        <v>1372</v>
      </c>
      <c r="P2498" s="216" t="n">
        <v>1681</v>
      </c>
      <c r="S2498" s="0" t="s">
        <v>1026</v>
      </c>
      <c r="T2498" s="0" t="s">
        <v>784</v>
      </c>
      <c r="U2498" s="218" t="n">
        <v>4.0325</v>
      </c>
      <c r="V2498" s="0" t="s">
        <v>2640</v>
      </c>
      <c r="W2498" s="0" t="s">
        <v>1361</v>
      </c>
      <c r="X2498" s="0" t="s">
        <v>1362</v>
      </c>
      <c r="Y2498" s="0" t="s">
        <v>1310</v>
      </c>
      <c r="Z2498" s="0" t="s">
        <v>571</v>
      </c>
      <c r="AA2498" s="0" t="n">
        <v>808231</v>
      </c>
      <c r="AB2498" s="215" t="n">
        <v>37036.875</v>
      </c>
      <c r="AC2498" s="215" t="n">
        <v>37036.875</v>
      </c>
    </row>
    <row r="2499" customFormat="false" ht="12.75" hidden="false" customHeight="false" outlineLevel="0" collapsed="false">
      <c r="A2499" s="208" t="str">
        <f aca="false">B2499&amp;" "&amp;C2499&amp;" "&amp;D2499</f>
        <v>US Natural Gas Financial</v>
      </c>
      <c r="B2499" s="208" t="str">
        <f aca="false">IF((LEFT(N2499,2)="US"),"US","")</f>
        <v>US</v>
      </c>
      <c r="C2499" s="208" t="str">
        <f aca="false">M2499</f>
        <v>Natural Gas</v>
      </c>
      <c r="D2499" s="208" t="str">
        <f aca="false">IF(ISNUMBER(FIND("Phy",N2499))=TRUE(),"Physical","Financial")</f>
        <v>Financial</v>
      </c>
      <c r="E2499" s="208" t="n">
        <f aca="false">IF(VLOOKUP(S2499,'DD-Lookup'!$J$6:$L$50,3,FALSE())="Monthly",(YEAR(AC2499)-YEAR(AB2499))*12+MONTH(AC2499)-MONTH(AB2499)+1,(AC2499-AB2499+1))</f>
        <v>30</v>
      </c>
      <c r="F2499" s="239" t="n">
        <f aca="false">E2499*SUM(P2499:Q2499)</f>
        <v>150000</v>
      </c>
      <c r="G2499" s="214" t="n">
        <v>1290927</v>
      </c>
      <c r="H2499" s="215" t="n">
        <v>37035.3816203704</v>
      </c>
      <c r="I2499" s="0" t="s">
        <v>2097</v>
      </c>
      <c r="M2499" s="0" t="s">
        <v>858</v>
      </c>
      <c r="N2499" s="0" t="s">
        <v>1482</v>
      </c>
      <c r="O2499" s="0" t="s">
        <v>2434</v>
      </c>
      <c r="P2499" s="216" t="n">
        <v>5000</v>
      </c>
      <c r="S2499" s="0" t="s">
        <v>1026</v>
      </c>
      <c r="T2499" s="0" t="s">
        <v>784</v>
      </c>
      <c r="U2499" s="218" t="n">
        <v>-1.28</v>
      </c>
      <c r="V2499" s="0" t="s">
        <v>2435</v>
      </c>
      <c r="W2499" s="0" t="s">
        <v>2070</v>
      </c>
      <c r="X2499" s="0" t="s">
        <v>2071</v>
      </c>
      <c r="Y2499" s="0" t="s">
        <v>838</v>
      </c>
      <c r="Z2499" s="0" t="s">
        <v>571</v>
      </c>
      <c r="AA2499" s="0" t="s">
        <v>2650</v>
      </c>
      <c r="AB2499" s="215" t="n">
        <v>37043.875</v>
      </c>
      <c r="AC2499" s="215" t="n">
        <v>37072.875</v>
      </c>
    </row>
    <row r="2500" customFormat="false" ht="12.75" hidden="false" customHeight="false" outlineLevel="0" collapsed="false">
      <c r="A2500" s="208" t="str">
        <f aca="false">B2500&amp;" "&amp;C2500&amp;" "&amp;D2500</f>
        <v>US Natural Gas Physical</v>
      </c>
      <c r="B2500" s="208" t="str">
        <f aca="false">IF((LEFT(N2500,2)="US"),"US","")</f>
        <v>US</v>
      </c>
      <c r="C2500" s="208" t="str">
        <f aca="false">M2500</f>
        <v>Natural Gas</v>
      </c>
      <c r="D2500" s="208" t="str">
        <f aca="false">IF(ISNUMBER(FIND("Phy",N2500))=TRUE(),"Physical","Financial")</f>
        <v>Physical</v>
      </c>
      <c r="E2500" s="208" t="n">
        <f aca="false">IF(VLOOKUP(S2500,'DD-Lookup'!$J$6:$L$50,3,FALSE())="Monthly",(YEAR(AC2500)-YEAR(AB2500))*12+MONTH(AC2500)-MONTH(AB2500)+1,(AC2500-AB2500+1))</f>
        <v>30</v>
      </c>
      <c r="F2500" s="239" t="n">
        <f aca="false">E2500*SUM(P2500:Q2500)</f>
        <v>300000</v>
      </c>
      <c r="G2500" s="214" t="n">
        <v>1290928</v>
      </c>
      <c r="H2500" s="215" t="n">
        <v>37035.3816203704</v>
      </c>
      <c r="I2500" s="0" t="s">
        <v>2056</v>
      </c>
      <c r="M2500" s="0" t="s">
        <v>858</v>
      </c>
      <c r="N2500" s="0" t="s">
        <v>1305</v>
      </c>
      <c r="O2500" s="0" t="s">
        <v>2184</v>
      </c>
      <c r="Q2500" s="216" t="n">
        <v>10000</v>
      </c>
      <c r="S2500" s="0" t="s">
        <v>1026</v>
      </c>
      <c r="T2500" s="0" t="s">
        <v>784</v>
      </c>
      <c r="U2500" s="218" t="n">
        <v>3.42</v>
      </c>
      <c r="V2500" s="0" t="s">
        <v>2462</v>
      </c>
      <c r="W2500" s="0" t="s">
        <v>1758</v>
      </c>
      <c r="X2500" s="0" t="s">
        <v>1535</v>
      </c>
      <c r="Y2500" s="0" t="s">
        <v>1310</v>
      </c>
      <c r="Z2500" s="0" t="s">
        <v>571</v>
      </c>
      <c r="AA2500" s="0" t="s">
        <v>2651</v>
      </c>
      <c r="AB2500" s="215" t="n">
        <v>37043.875</v>
      </c>
      <c r="AC2500" s="215" t="n">
        <v>37072.875</v>
      </c>
    </row>
    <row r="2501" customFormat="false" ht="12.75" hidden="false" customHeight="false" outlineLevel="0" collapsed="false">
      <c r="A2501" s="208" t="str">
        <f aca="false">B2501&amp;" "&amp;C2501&amp;" "&amp;D2501</f>
        <v>US Natural Gas Physical</v>
      </c>
      <c r="B2501" s="208" t="str">
        <f aca="false">IF((LEFT(N2501,2)="US"),"US","")</f>
        <v>US</v>
      </c>
      <c r="C2501" s="208" t="str">
        <f aca="false">M2501</f>
        <v>Natural Gas</v>
      </c>
      <c r="D2501" s="208" t="str">
        <f aca="false">IF(ISNUMBER(FIND("Phy",N2501))=TRUE(),"Physical","Financial")</f>
        <v>Physical</v>
      </c>
      <c r="E2501" s="208" t="n">
        <f aca="false">IF(VLOOKUP(S2501,'DD-Lookup'!$J$6:$L$50,3,FALSE())="Monthly",(YEAR(AC2501)-YEAR(AB2501))*12+MONTH(AC2501)-MONTH(AB2501)+1,(AC2501-AB2501+1))</f>
        <v>1</v>
      </c>
      <c r="F2501" s="239" t="n">
        <f aca="false">E2501*SUM(P2501:Q2501)</f>
        <v>5000</v>
      </c>
      <c r="G2501" s="214" t="n">
        <v>1290929</v>
      </c>
      <c r="H2501" s="215" t="n">
        <v>37035.3816319444</v>
      </c>
      <c r="I2501" s="0" t="s">
        <v>2205</v>
      </c>
      <c r="M2501" s="0" t="s">
        <v>858</v>
      </c>
      <c r="N2501" s="0" t="s">
        <v>1305</v>
      </c>
      <c r="O2501" s="0" t="s">
        <v>1438</v>
      </c>
      <c r="P2501" s="216" t="n">
        <v>5000</v>
      </c>
      <c r="S2501" s="0" t="s">
        <v>1026</v>
      </c>
      <c r="T2501" s="0" t="s">
        <v>784</v>
      </c>
      <c r="U2501" s="218" t="n">
        <v>4.34</v>
      </c>
      <c r="V2501" s="0" t="s">
        <v>2652</v>
      </c>
      <c r="W2501" s="0" t="s">
        <v>1439</v>
      </c>
      <c r="X2501" s="0" t="s">
        <v>1440</v>
      </c>
      <c r="Y2501" s="0" t="s">
        <v>1310</v>
      </c>
      <c r="Z2501" s="0" t="s">
        <v>571</v>
      </c>
      <c r="AA2501" s="0" t="n">
        <v>808233</v>
      </c>
      <c r="AB2501" s="215" t="n">
        <v>37036.875</v>
      </c>
      <c r="AC2501" s="215" t="n">
        <v>37036.875</v>
      </c>
    </row>
    <row r="2502" customFormat="false" ht="12.75" hidden="false" customHeight="false" outlineLevel="0" collapsed="false">
      <c r="A2502" s="208" t="str">
        <f aca="false">B2502&amp;" "&amp;C2502&amp;" "&amp;D2502</f>
        <v>US Natural Gas Financial</v>
      </c>
      <c r="B2502" s="208" t="str">
        <f aca="false">IF((LEFT(N2502,2)="US"),"US","")</f>
        <v>US</v>
      </c>
      <c r="C2502" s="208" t="str">
        <f aca="false">M2502</f>
        <v>Natural Gas</v>
      </c>
      <c r="D2502" s="208" t="str">
        <f aca="false">IF(ISNUMBER(FIND("Phy",N2502))=TRUE(),"Physical","Financial")</f>
        <v>Financial</v>
      </c>
      <c r="E2502" s="208" t="n">
        <f aca="false">IF(VLOOKUP(S2502,'DD-Lookup'!$J$6:$L$50,3,FALSE())="Monthly",(YEAR(AC2502)-YEAR(AB2502))*12+MONTH(AC2502)-MONTH(AB2502)+1,(AC2502-AB2502+1))</f>
        <v>31</v>
      </c>
      <c r="F2502" s="239" t="n">
        <f aca="false">E2502*SUM(P2502:Q2502)</f>
        <v>310</v>
      </c>
      <c r="G2502" s="214" t="n">
        <v>1290933</v>
      </c>
      <c r="H2502" s="215" t="n">
        <v>37035.3816435185</v>
      </c>
      <c r="I2502" s="0" t="s">
        <v>1732</v>
      </c>
      <c r="M2502" s="0" t="s">
        <v>858</v>
      </c>
      <c r="N2502" s="0" t="s">
        <v>1024</v>
      </c>
      <c r="O2502" s="0" t="s">
        <v>1478</v>
      </c>
      <c r="Q2502" s="216" t="n">
        <v>10</v>
      </c>
      <c r="S2502" s="0" t="s">
        <v>1352</v>
      </c>
      <c r="T2502" s="0" t="s">
        <v>784</v>
      </c>
      <c r="U2502" s="218" t="n">
        <v>4.238</v>
      </c>
      <c r="V2502" s="0" t="s">
        <v>2653</v>
      </c>
      <c r="W2502" s="0" t="s">
        <v>1028</v>
      </c>
      <c r="X2502" s="0" t="s">
        <v>1029</v>
      </c>
      <c r="Y2502" s="0" t="s">
        <v>838</v>
      </c>
      <c r="Z2502" s="0" t="s">
        <v>571</v>
      </c>
      <c r="AA2502" s="0" t="s">
        <v>2654</v>
      </c>
      <c r="AB2502" s="215" t="n">
        <v>37073.875</v>
      </c>
      <c r="AC2502" s="215" t="n">
        <v>37103.875</v>
      </c>
    </row>
    <row r="2503" customFormat="false" ht="12.75" hidden="false" customHeight="false" outlineLevel="0" collapsed="false">
      <c r="A2503" s="208" t="str">
        <f aca="false">B2503&amp;" "&amp;C2503&amp;" "&amp;D2503</f>
        <v>US Natural Gas Physical</v>
      </c>
      <c r="B2503" s="208" t="str">
        <f aca="false">IF((LEFT(N2503,2)="US"),"US","")</f>
        <v>US</v>
      </c>
      <c r="C2503" s="208" t="str">
        <f aca="false">M2503</f>
        <v>Natural Gas</v>
      </c>
      <c r="D2503" s="208" t="str">
        <f aca="false">IF(ISNUMBER(FIND("Phy",N2503))=TRUE(),"Physical","Financial")</f>
        <v>Physical</v>
      </c>
      <c r="E2503" s="208" t="n">
        <f aca="false">IF(VLOOKUP(S2503,'DD-Lookup'!$J$6:$L$50,3,FALSE())="Monthly",(YEAR(AC2503)-YEAR(AB2503))*12+MONTH(AC2503)-MONTH(AB2503)+1,(AC2503-AB2503+1))</f>
        <v>1</v>
      </c>
      <c r="F2503" s="239" t="n">
        <f aca="false">E2503*SUM(P2503:Q2503)</f>
        <v>3335</v>
      </c>
      <c r="G2503" s="214" t="n">
        <v>1290934</v>
      </c>
      <c r="H2503" s="215" t="n">
        <v>37035.3816435185</v>
      </c>
      <c r="I2503" s="0" t="s">
        <v>1107</v>
      </c>
      <c r="M2503" s="0" t="s">
        <v>858</v>
      </c>
      <c r="N2503" s="0" t="s">
        <v>1305</v>
      </c>
      <c r="O2503" s="0" t="s">
        <v>2017</v>
      </c>
      <c r="Q2503" s="216" t="n">
        <v>3335</v>
      </c>
      <c r="S2503" s="0" t="s">
        <v>1026</v>
      </c>
      <c r="T2503" s="0" t="s">
        <v>784</v>
      </c>
      <c r="U2503" s="218" t="n">
        <v>4.01</v>
      </c>
      <c r="V2503" s="0" t="s">
        <v>2655</v>
      </c>
      <c r="W2503" s="0" t="s">
        <v>1422</v>
      </c>
      <c r="X2503" s="0" t="s">
        <v>1639</v>
      </c>
      <c r="Y2503" s="0" t="s">
        <v>1310</v>
      </c>
      <c r="Z2503" s="0" t="s">
        <v>571</v>
      </c>
      <c r="AA2503" s="0" t="n">
        <v>808235</v>
      </c>
      <c r="AB2503" s="215" t="n">
        <v>37036.875</v>
      </c>
      <c r="AC2503" s="215" t="n">
        <v>37036.875</v>
      </c>
    </row>
    <row r="2504" customFormat="false" ht="12.75" hidden="false" customHeight="false" outlineLevel="0" collapsed="false">
      <c r="A2504" s="208" t="str">
        <f aca="false">B2504&amp;" "&amp;C2504&amp;" "&amp;D2504</f>
        <v>US Natural Gas Physical</v>
      </c>
      <c r="B2504" s="208" t="str">
        <f aca="false">IF((LEFT(N2504,2)="US"),"US","")</f>
        <v>US</v>
      </c>
      <c r="C2504" s="208" t="str">
        <f aca="false">M2504</f>
        <v>Natural Gas</v>
      </c>
      <c r="D2504" s="208" t="str">
        <f aca="false">IF(ISNUMBER(FIND("Phy",N2504))=TRUE(),"Physical","Financial")</f>
        <v>Physical</v>
      </c>
      <c r="E2504" s="208" t="n">
        <f aca="false">IF(VLOOKUP(S2504,'DD-Lookup'!$J$6:$L$50,3,FALSE())="Monthly",(YEAR(AC2504)-YEAR(AB2504))*12+MONTH(AC2504)-MONTH(AB2504)+1,(AC2504-AB2504+1))</f>
        <v>1</v>
      </c>
      <c r="F2504" s="239" t="n">
        <f aca="false">E2504*SUM(P2504:Q2504)</f>
        <v>20000</v>
      </c>
      <c r="G2504" s="214" t="n">
        <v>1290932</v>
      </c>
      <c r="H2504" s="215" t="n">
        <v>37035.3816435185</v>
      </c>
      <c r="I2504" s="0" t="s">
        <v>593</v>
      </c>
      <c r="M2504" s="0" t="s">
        <v>858</v>
      </c>
      <c r="N2504" s="0" t="s">
        <v>1305</v>
      </c>
      <c r="O2504" s="0" t="s">
        <v>1491</v>
      </c>
      <c r="Q2504" s="216" t="n">
        <v>20000</v>
      </c>
      <c r="S2504" s="0" t="s">
        <v>1026</v>
      </c>
      <c r="T2504" s="0" t="s">
        <v>784</v>
      </c>
      <c r="U2504" s="218" t="n">
        <v>4.35</v>
      </c>
      <c r="V2504" s="0" t="s">
        <v>1530</v>
      </c>
      <c r="W2504" s="0" t="s">
        <v>1493</v>
      </c>
      <c r="X2504" s="0" t="s">
        <v>1494</v>
      </c>
      <c r="Y2504" s="0" t="s">
        <v>1310</v>
      </c>
      <c r="Z2504" s="0" t="s">
        <v>571</v>
      </c>
      <c r="AA2504" s="0" t="n">
        <v>808234</v>
      </c>
      <c r="AB2504" s="215" t="n">
        <v>37036.875</v>
      </c>
      <c r="AC2504" s="215" t="n">
        <v>37036.875</v>
      </c>
    </row>
    <row r="2505" customFormat="false" ht="12.75" hidden="false" customHeight="false" outlineLevel="0" collapsed="false">
      <c r="A2505" s="208" t="str">
        <f aca="false">B2505&amp;" "&amp;C2505&amp;" "&amp;D2505</f>
        <v>US Natural Gas Financial</v>
      </c>
      <c r="B2505" s="208" t="str">
        <f aca="false">IF((LEFT(N2505,2)="US"),"US","")</f>
        <v>US</v>
      </c>
      <c r="C2505" s="208" t="str">
        <f aca="false">M2505</f>
        <v>Natural Gas</v>
      </c>
      <c r="D2505" s="208" t="str">
        <f aca="false">IF(ISNUMBER(FIND("Phy",N2505))=TRUE(),"Physical","Financial")</f>
        <v>Financial</v>
      </c>
      <c r="E2505" s="208" t="n">
        <f aca="false">IF(VLOOKUP(S2505,'DD-Lookup'!$J$6:$L$50,3,FALSE())="Monthly",(YEAR(AC2505)-YEAR(AB2505))*12+MONTH(AC2505)-MONTH(AB2505)+1,(AC2505-AB2505+1))</f>
        <v>30</v>
      </c>
      <c r="F2505" s="239" t="n">
        <f aca="false">E2505*SUM(P2505:Q2505)</f>
        <v>300</v>
      </c>
      <c r="G2505" s="214" t="n">
        <v>1290931</v>
      </c>
      <c r="H2505" s="215" t="n">
        <v>37035.3816435185</v>
      </c>
      <c r="I2505" s="0" t="s">
        <v>1732</v>
      </c>
      <c r="M2505" s="0" t="s">
        <v>858</v>
      </c>
      <c r="N2505" s="0" t="s">
        <v>1024</v>
      </c>
      <c r="O2505" s="0" t="s">
        <v>2656</v>
      </c>
      <c r="P2505" s="216" t="n">
        <v>10</v>
      </c>
      <c r="S2505" s="0" t="s">
        <v>1352</v>
      </c>
      <c r="T2505" s="0" t="s">
        <v>784</v>
      </c>
      <c r="U2505" s="218" t="n">
        <v>4.17</v>
      </c>
      <c r="V2505" s="0" t="s">
        <v>2653</v>
      </c>
      <c r="W2505" s="0" t="s">
        <v>1028</v>
      </c>
      <c r="X2505" s="0" t="s">
        <v>1029</v>
      </c>
      <c r="Y2505" s="0" t="s">
        <v>838</v>
      </c>
      <c r="Z2505" s="0" t="s">
        <v>571</v>
      </c>
      <c r="AA2505" s="0" t="s">
        <v>2657</v>
      </c>
      <c r="AB2505" s="215" t="n">
        <v>37043.875</v>
      </c>
      <c r="AC2505" s="215" t="n">
        <v>37072.875</v>
      </c>
    </row>
    <row r="2506" customFormat="false" ht="12.75" hidden="false" customHeight="false" outlineLevel="0" collapsed="false">
      <c r="A2506" s="208" t="str">
        <f aca="false">B2506&amp;" "&amp;C2506&amp;" "&amp;D2506</f>
        <v>US Natural Gas Physical</v>
      </c>
      <c r="B2506" s="208" t="str">
        <f aca="false">IF((LEFT(N2506,2)="US"),"US","")</f>
        <v>US</v>
      </c>
      <c r="C2506" s="208" t="str">
        <f aca="false">M2506</f>
        <v>Natural Gas</v>
      </c>
      <c r="D2506" s="208" t="str">
        <f aca="false">IF(ISNUMBER(FIND("Phy",N2506))=TRUE(),"Physical","Financial")</f>
        <v>Physical</v>
      </c>
      <c r="E2506" s="208" t="n">
        <f aca="false">IF(VLOOKUP(S2506,'DD-Lookup'!$J$6:$L$50,3,FALSE())="Monthly",(YEAR(AC2506)-YEAR(AB2506))*12+MONTH(AC2506)-MONTH(AB2506)+1,(AC2506-AB2506+1))</f>
        <v>1</v>
      </c>
      <c r="F2506" s="239" t="n">
        <f aca="false">E2506*SUM(P2506:Q2506)</f>
        <v>10000</v>
      </c>
      <c r="G2506" s="214" t="n">
        <v>1290935</v>
      </c>
      <c r="H2506" s="215" t="n">
        <v>37035.3816666667</v>
      </c>
      <c r="I2506" s="0" t="s">
        <v>1098</v>
      </c>
      <c r="M2506" s="0" t="s">
        <v>858</v>
      </c>
      <c r="N2506" s="0" t="s">
        <v>1305</v>
      </c>
      <c r="O2506" s="0" t="s">
        <v>1306</v>
      </c>
      <c r="Q2506" s="216" t="n">
        <v>10000</v>
      </c>
      <c r="S2506" s="0" t="s">
        <v>1026</v>
      </c>
      <c r="T2506" s="0" t="s">
        <v>784</v>
      </c>
      <c r="U2506" s="218" t="n">
        <v>4.1951</v>
      </c>
      <c r="V2506" s="0" t="s">
        <v>1982</v>
      </c>
      <c r="W2506" s="0" t="s">
        <v>1308</v>
      </c>
      <c r="X2506" s="0" t="s">
        <v>1309</v>
      </c>
      <c r="Y2506" s="0" t="s">
        <v>1310</v>
      </c>
      <c r="Z2506" s="0" t="s">
        <v>571</v>
      </c>
      <c r="AA2506" s="0" t="n">
        <v>808236</v>
      </c>
      <c r="AB2506" s="215" t="n">
        <v>37036.875</v>
      </c>
      <c r="AC2506" s="215" t="n">
        <v>37036.875</v>
      </c>
    </row>
    <row r="2507" customFormat="false" ht="12.75" hidden="false" customHeight="false" outlineLevel="0" collapsed="false">
      <c r="A2507" s="208" t="str">
        <f aca="false">B2507&amp;" "&amp;C2507&amp;" "&amp;D2507</f>
        <v>US Natural Gas Physical</v>
      </c>
      <c r="B2507" s="208" t="str">
        <f aca="false">IF((LEFT(N2507,2)="US"),"US","")</f>
        <v>US</v>
      </c>
      <c r="C2507" s="208" t="str">
        <f aca="false">M2507</f>
        <v>Natural Gas</v>
      </c>
      <c r="D2507" s="208" t="str">
        <f aca="false">IF(ISNUMBER(FIND("Phy",N2507))=TRUE(),"Physical","Financial")</f>
        <v>Physical</v>
      </c>
      <c r="E2507" s="208" t="n">
        <f aca="false">IF(VLOOKUP(S2507,'DD-Lookup'!$J$6:$L$50,3,FALSE())="Monthly",(YEAR(AC2507)-YEAR(AB2507))*12+MONTH(AC2507)-MONTH(AB2507)+1,(AC2507-AB2507+1))</f>
        <v>1</v>
      </c>
      <c r="F2507" s="239" t="n">
        <f aca="false">E2507*SUM(P2507:Q2507)</f>
        <v>5000</v>
      </c>
      <c r="G2507" s="214" t="n">
        <v>1290937</v>
      </c>
      <c r="H2507" s="215" t="n">
        <v>37035.3817013889</v>
      </c>
      <c r="I2507" s="0" t="s">
        <v>1461</v>
      </c>
      <c r="M2507" s="0" t="s">
        <v>858</v>
      </c>
      <c r="N2507" s="0" t="s">
        <v>1305</v>
      </c>
      <c r="O2507" s="0" t="s">
        <v>1438</v>
      </c>
      <c r="Q2507" s="216" t="n">
        <v>5000</v>
      </c>
      <c r="S2507" s="0" t="s">
        <v>1026</v>
      </c>
      <c r="T2507" s="0" t="s">
        <v>784</v>
      </c>
      <c r="U2507" s="218" t="n">
        <v>4.345</v>
      </c>
      <c r="V2507" s="0" t="s">
        <v>2483</v>
      </c>
      <c r="W2507" s="0" t="s">
        <v>1439</v>
      </c>
      <c r="X2507" s="0" t="s">
        <v>1440</v>
      </c>
      <c r="Y2507" s="0" t="s">
        <v>1310</v>
      </c>
      <c r="Z2507" s="0" t="s">
        <v>571</v>
      </c>
      <c r="AA2507" s="0" t="n">
        <v>808237</v>
      </c>
      <c r="AB2507" s="215" t="n">
        <v>37036.875</v>
      </c>
      <c r="AC2507" s="215" t="n">
        <v>37036.875</v>
      </c>
    </row>
    <row r="2508" customFormat="false" ht="12.75" hidden="false" customHeight="false" outlineLevel="0" collapsed="false">
      <c r="A2508" s="208" t="str">
        <f aca="false">B2508&amp;" "&amp;C2508&amp;" "&amp;D2508</f>
        <v>US Natural Gas Physical</v>
      </c>
      <c r="B2508" s="208" t="str">
        <f aca="false">IF((LEFT(N2508,2)="US"),"US","")</f>
        <v>US</v>
      </c>
      <c r="C2508" s="208" t="str">
        <f aca="false">M2508</f>
        <v>Natural Gas</v>
      </c>
      <c r="D2508" s="208" t="str">
        <f aca="false">IF(ISNUMBER(FIND("Phy",N2508))=TRUE(),"Physical","Financial")</f>
        <v>Physical</v>
      </c>
      <c r="E2508" s="208" t="n">
        <f aca="false">IF(VLOOKUP(S2508,'DD-Lookup'!$J$6:$L$50,3,FALSE())="Monthly",(YEAR(AC2508)-YEAR(AB2508))*12+MONTH(AC2508)-MONTH(AB2508)+1,(AC2508-AB2508+1))</f>
        <v>1</v>
      </c>
      <c r="F2508" s="239" t="n">
        <f aca="false">E2508*SUM(P2508:Q2508)</f>
        <v>5000</v>
      </c>
      <c r="G2508" s="214" t="n">
        <v>1290938</v>
      </c>
      <c r="H2508" s="215" t="n">
        <v>37035.381712963</v>
      </c>
      <c r="I2508" s="0" t="s">
        <v>600</v>
      </c>
      <c r="M2508" s="0" t="s">
        <v>858</v>
      </c>
      <c r="N2508" s="0" t="s">
        <v>1305</v>
      </c>
      <c r="O2508" s="0" t="s">
        <v>1533</v>
      </c>
      <c r="P2508" s="216" t="n">
        <v>5000</v>
      </c>
      <c r="S2508" s="0" t="s">
        <v>1026</v>
      </c>
      <c r="T2508" s="0" t="s">
        <v>784</v>
      </c>
      <c r="U2508" s="218" t="n">
        <v>4</v>
      </c>
      <c r="V2508" s="0" t="s">
        <v>1552</v>
      </c>
      <c r="W2508" s="0" t="s">
        <v>1514</v>
      </c>
      <c r="X2508" s="0" t="s">
        <v>1535</v>
      </c>
      <c r="Y2508" s="0" t="s">
        <v>1310</v>
      </c>
      <c r="Z2508" s="0" t="s">
        <v>571</v>
      </c>
      <c r="AA2508" s="0" t="n">
        <v>808240</v>
      </c>
      <c r="AB2508" s="215" t="n">
        <v>37036.875</v>
      </c>
      <c r="AC2508" s="215" t="n">
        <v>37036.875</v>
      </c>
    </row>
    <row r="2509" customFormat="false" ht="12.75" hidden="false" customHeight="false" outlineLevel="0" collapsed="false">
      <c r="A2509" s="208" t="str">
        <f aca="false">B2509&amp;" "&amp;C2509&amp;" "&amp;D2509</f>
        <v>US Natural Gas Physical</v>
      </c>
      <c r="B2509" s="208" t="str">
        <f aca="false">IF((LEFT(N2509,2)="US"),"US","")</f>
        <v>US</v>
      </c>
      <c r="C2509" s="208" t="str">
        <f aca="false">M2509</f>
        <v>Natural Gas</v>
      </c>
      <c r="D2509" s="208" t="str">
        <f aca="false">IF(ISNUMBER(FIND("Phy",N2509))=TRUE(),"Physical","Financial")</f>
        <v>Physical</v>
      </c>
      <c r="E2509" s="208" t="n">
        <f aca="false">IF(VLOOKUP(S2509,'DD-Lookup'!$J$6:$L$50,3,FALSE())="Monthly",(YEAR(AC2509)-YEAR(AB2509))*12+MONTH(AC2509)-MONTH(AB2509)+1,(AC2509-AB2509+1))</f>
        <v>1</v>
      </c>
      <c r="F2509" s="239" t="n">
        <f aca="false">E2509*SUM(P2509:Q2509)</f>
        <v>5000</v>
      </c>
      <c r="G2509" s="214" t="n">
        <v>1290940</v>
      </c>
      <c r="H2509" s="215" t="n">
        <v>37035.381724537</v>
      </c>
      <c r="I2509" s="0" t="s">
        <v>1183</v>
      </c>
      <c r="M2509" s="0" t="s">
        <v>858</v>
      </c>
      <c r="N2509" s="0" t="s">
        <v>1305</v>
      </c>
      <c r="O2509" s="0" t="s">
        <v>1363</v>
      </c>
      <c r="P2509" s="216" t="n">
        <v>5000</v>
      </c>
      <c r="S2509" s="0" t="s">
        <v>1026</v>
      </c>
      <c r="T2509" s="0" t="s">
        <v>784</v>
      </c>
      <c r="U2509" s="218" t="n">
        <v>4.06</v>
      </c>
      <c r="V2509" s="0" t="s">
        <v>1468</v>
      </c>
      <c r="W2509" s="0" t="s">
        <v>1361</v>
      </c>
      <c r="X2509" s="0" t="s">
        <v>1362</v>
      </c>
      <c r="Y2509" s="0" t="s">
        <v>1310</v>
      </c>
      <c r="Z2509" s="0" t="s">
        <v>571</v>
      </c>
      <c r="AA2509" s="0" t="n">
        <v>808239</v>
      </c>
      <c r="AB2509" s="215" t="n">
        <v>37036.875</v>
      </c>
      <c r="AC2509" s="215" t="n">
        <v>37036.875</v>
      </c>
    </row>
    <row r="2510" customFormat="false" ht="12.75" hidden="false" customHeight="false" outlineLevel="0" collapsed="false">
      <c r="A2510" s="208" t="str">
        <f aca="false">B2510&amp;" "&amp;C2510&amp;" "&amp;D2510</f>
        <v>US Natural Gas Physical</v>
      </c>
      <c r="B2510" s="208" t="str">
        <f aca="false">IF((LEFT(N2510,2)="US"),"US","")</f>
        <v>US</v>
      </c>
      <c r="C2510" s="208" t="str">
        <f aca="false">M2510</f>
        <v>Natural Gas</v>
      </c>
      <c r="D2510" s="208" t="str">
        <f aca="false">IF(ISNUMBER(FIND("Phy",N2510))=TRUE(),"Physical","Financial")</f>
        <v>Physical</v>
      </c>
      <c r="E2510" s="208" t="n">
        <f aca="false">IF(VLOOKUP(S2510,'DD-Lookup'!$J$6:$L$50,3,FALSE())="Monthly",(YEAR(AC2510)-YEAR(AB2510))*12+MONTH(AC2510)-MONTH(AB2510)+1,(AC2510-AB2510+1))</f>
        <v>1</v>
      </c>
      <c r="F2510" s="239" t="n">
        <f aca="false">E2510*SUM(P2510:Q2510)</f>
        <v>5000</v>
      </c>
      <c r="G2510" s="214" t="n">
        <v>1290941</v>
      </c>
      <c r="H2510" s="215" t="n">
        <v>37035.3817476852</v>
      </c>
      <c r="I2510" s="0" t="s">
        <v>1505</v>
      </c>
      <c r="M2510" s="0" t="s">
        <v>858</v>
      </c>
      <c r="N2510" s="0" t="s">
        <v>1305</v>
      </c>
      <c r="O2510" s="0" t="s">
        <v>1432</v>
      </c>
      <c r="Q2510" s="216" t="n">
        <v>5000</v>
      </c>
      <c r="S2510" s="0" t="s">
        <v>1026</v>
      </c>
      <c r="T2510" s="0" t="s">
        <v>784</v>
      </c>
      <c r="U2510" s="218" t="n">
        <v>4.13</v>
      </c>
      <c r="V2510" s="0" t="s">
        <v>2190</v>
      </c>
      <c r="W2510" s="0" t="s">
        <v>1434</v>
      </c>
      <c r="X2510" s="0" t="s">
        <v>1435</v>
      </c>
      <c r="Y2510" s="0" t="s">
        <v>1310</v>
      </c>
      <c r="Z2510" s="0" t="s">
        <v>571</v>
      </c>
      <c r="AA2510" s="0" t="n">
        <v>808242</v>
      </c>
      <c r="AB2510" s="215" t="n">
        <v>37036.875</v>
      </c>
      <c r="AC2510" s="215" t="n">
        <v>37036.875</v>
      </c>
    </row>
    <row r="2511" customFormat="false" ht="12.75" hidden="false" customHeight="false" outlineLevel="0" collapsed="false">
      <c r="A2511" s="208" t="str">
        <f aca="false">B2511&amp;" "&amp;C2511&amp;" "&amp;D2511</f>
        <v>US Natural Gas Physical</v>
      </c>
      <c r="B2511" s="208" t="str">
        <f aca="false">IF((LEFT(N2511,2)="US"),"US","")</f>
        <v>US</v>
      </c>
      <c r="C2511" s="208" t="str">
        <f aca="false">M2511</f>
        <v>Natural Gas</v>
      </c>
      <c r="D2511" s="208" t="str">
        <f aca="false">IF(ISNUMBER(FIND("Phy",N2511))=TRUE(),"Physical","Financial")</f>
        <v>Physical</v>
      </c>
      <c r="E2511" s="208" t="n">
        <f aca="false">IF(VLOOKUP(S2511,'DD-Lookup'!$J$6:$L$50,3,FALSE())="Monthly",(YEAR(AC2511)-YEAR(AB2511))*12+MONTH(AC2511)-MONTH(AB2511)+1,(AC2511-AB2511+1))</f>
        <v>1</v>
      </c>
      <c r="F2511" s="239" t="n">
        <f aca="false">E2511*SUM(P2511:Q2511)</f>
        <v>5000</v>
      </c>
      <c r="G2511" s="214" t="n">
        <v>1290942</v>
      </c>
      <c r="H2511" s="215" t="n">
        <v>37035.3817708333</v>
      </c>
      <c r="I2511" s="0" t="s">
        <v>1225</v>
      </c>
      <c r="M2511" s="0" t="s">
        <v>858</v>
      </c>
      <c r="N2511" s="0" t="s">
        <v>1305</v>
      </c>
      <c r="O2511" s="0" t="s">
        <v>1547</v>
      </c>
      <c r="P2511" s="216" t="n">
        <v>5000</v>
      </c>
      <c r="S2511" s="0" t="s">
        <v>1026</v>
      </c>
      <c r="T2511" s="0" t="s">
        <v>784</v>
      </c>
      <c r="U2511" s="218" t="n">
        <v>3.065</v>
      </c>
      <c r="V2511" s="0" t="s">
        <v>2118</v>
      </c>
      <c r="W2511" s="0" t="s">
        <v>1548</v>
      </c>
      <c r="X2511" s="0" t="s">
        <v>1535</v>
      </c>
      <c r="Y2511" s="0" t="s">
        <v>1310</v>
      </c>
      <c r="Z2511" s="0" t="s">
        <v>571</v>
      </c>
      <c r="AA2511" s="0" t="n">
        <v>808243</v>
      </c>
      <c r="AB2511" s="215" t="n">
        <v>37036.875</v>
      </c>
      <c r="AC2511" s="215" t="n">
        <v>37036.875</v>
      </c>
    </row>
    <row r="2512" customFormat="false" ht="12.75" hidden="false" customHeight="false" outlineLevel="0" collapsed="false">
      <c r="A2512" s="208" t="str">
        <f aca="false">B2512&amp;" "&amp;C2512&amp;" "&amp;D2512</f>
        <v>US Natural Gas Physical</v>
      </c>
      <c r="B2512" s="208" t="str">
        <f aca="false">IF((LEFT(N2512,2)="US"),"US","")</f>
        <v>US</v>
      </c>
      <c r="C2512" s="208" t="str">
        <f aca="false">M2512</f>
        <v>Natural Gas</v>
      </c>
      <c r="D2512" s="208" t="str">
        <f aca="false">IF(ISNUMBER(FIND("Phy",N2512))=TRUE(),"Physical","Financial")</f>
        <v>Physical</v>
      </c>
      <c r="E2512" s="208" t="n">
        <f aca="false">IF(VLOOKUP(S2512,'DD-Lookup'!$J$6:$L$50,3,FALSE())="Monthly",(YEAR(AC2512)-YEAR(AB2512))*12+MONTH(AC2512)-MONTH(AB2512)+1,(AC2512-AB2512+1))</f>
        <v>1</v>
      </c>
      <c r="F2512" s="239" t="n">
        <f aca="false">E2512*SUM(P2512:Q2512)</f>
        <v>5000</v>
      </c>
      <c r="G2512" s="214" t="n">
        <v>1290943</v>
      </c>
      <c r="H2512" s="215" t="n">
        <v>37035.3818402778</v>
      </c>
      <c r="I2512" s="0" t="s">
        <v>2014</v>
      </c>
      <c r="M2512" s="0" t="s">
        <v>858</v>
      </c>
      <c r="N2512" s="0" t="s">
        <v>1305</v>
      </c>
      <c r="O2512" s="0" t="s">
        <v>1581</v>
      </c>
      <c r="Q2512" s="216" t="n">
        <v>5000</v>
      </c>
      <c r="S2512" s="0" t="s">
        <v>1026</v>
      </c>
      <c r="T2512" s="0" t="s">
        <v>784</v>
      </c>
      <c r="U2512" s="218" t="n">
        <v>8.25</v>
      </c>
      <c r="V2512" s="0" t="s">
        <v>2050</v>
      </c>
      <c r="W2512" s="0" t="s">
        <v>1579</v>
      </c>
      <c r="X2512" s="0" t="s">
        <v>1535</v>
      </c>
      <c r="Y2512" s="0" t="s">
        <v>1310</v>
      </c>
      <c r="Z2512" s="0" t="s">
        <v>571</v>
      </c>
      <c r="AA2512" s="0" t="n">
        <v>808244</v>
      </c>
      <c r="AB2512" s="215" t="n">
        <v>37036.875</v>
      </c>
      <c r="AC2512" s="215" t="n">
        <v>37036.875</v>
      </c>
    </row>
    <row r="2513" customFormat="false" ht="12.75" hidden="false" customHeight="false" outlineLevel="0" collapsed="false">
      <c r="A2513" s="208" t="str">
        <f aca="false">B2513&amp;" "&amp;C2513&amp;" "&amp;D2513</f>
        <v>US Natural Gas Physical</v>
      </c>
      <c r="B2513" s="208" t="str">
        <f aca="false">IF((LEFT(N2513,2)="US"),"US","")</f>
        <v>US</v>
      </c>
      <c r="C2513" s="208" t="str">
        <f aca="false">M2513</f>
        <v>Natural Gas</v>
      </c>
      <c r="D2513" s="208" t="str">
        <f aca="false">IF(ISNUMBER(FIND("Phy",N2513))=TRUE(),"Physical","Financial")</f>
        <v>Physical</v>
      </c>
      <c r="E2513" s="208" t="n">
        <f aca="false">IF(VLOOKUP(S2513,'DD-Lookup'!$J$6:$L$50,3,FALSE())="Monthly",(YEAR(AC2513)-YEAR(AB2513))*12+MONTH(AC2513)-MONTH(AB2513)+1,(AC2513-AB2513+1))</f>
        <v>1</v>
      </c>
      <c r="F2513" s="239" t="n">
        <f aca="false">E2513*SUM(P2513:Q2513)</f>
        <v>10000</v>
      </c>
      <c r="G2513" s="214" t="n">
        <v>1290944</v>
      </c>
      <c r="H2513" s="215" t="n">
        <v>37035.3820138889</v>
      </c>
      <c r="I2513" s="0" t="s">
        <v>1399</v>
      </c>
      <c r="M2513" s="0" t="s">
        <v>858</v>
      </c>
      <c r="N2513" s="0" t="s">
        <v>1305</v>
      </c>
      <c r="O2513" s="0" t="s">
        <v>1703</v>
      </c>
      <c r="P2513" s="216" t="n">
        <v>10000</v>
      </c>
      <c r="S2513" s="0" t="s">
        <v>1026</v>
      </c>
      <c r="T2513" s="0" t="s">
        <v>784</v>
      </c>
      <c r="U2513" s="218" t="n">
        <v>4.07</v>
      </c>
      <c r="V2513" s="0" t="s">
        <v>1844</v>
      </c>
      <c r="W2513" s="0" t="s">
        <v>1667</v>
      </c>
      <c r="X2513" s="0" t="s">
        <v>1639</v>
      </c>
      <c r="Y2513" s="0" t="s">
        <v>1310</v>
      </c>
      <c r="Z2513" s="0" t="s">
        <v>571</v>
      </c>
      <c r="AA2513" s="0" t="n">
        <v>808245</v>
      </c>
      <c r="AB2513" s="215" t="n">
        <v>37036.875</v>
      </c>
      <c r="AC2513" s="215" t="n">
        <v>37036.875</v>
      </c>
    </row>
    <row r="2514" customFormat="false" ht="12.75" hidden="false" customHeight="false" outlineLevel="0" collapsed="false">
      <c r="A2514" s="208" t="str">
        <f aca="false">B2514&amp;" "&amp;C2514&amp;" "&amp;D2514</f>
        <v> Natural Gas Physical</v>
      </c>
      <c r="B2514" s="208" t="str">
        <f aca="false">IF((LEFT(N2514,2)="US"),"US","")</f>
        <v/>
      </c>
      <c r="C2514" s="208" t="str">
        <f aca="false">M2514</f>
        <v>Natural Gas</v>
      </c>
      <c r="D2514" s="208" t="str">
        <f aca="false">IF(ISNUMBER(FIND("Phy",N2514))=TRUE(),"Physical","Financial")</f>
        <v>Physical</v>
      </c>
      <c r="E2514" s="208" t="n">
        <f aca="false">IF(VLOOKUP(S2514,'DD-Lookup'!$J$6:$L$50,3,FALSE())="Monthly",(YEAR(AC2514)-YEAR(AB2514))*12+MONTH(AC2514)-MONTH(AB2514)+1,(AC2514-AB2514+1))</f>
        <v>1</v>
      </c>
      <c r="F2514" s="239" t="n">
        <f aca="false">E2514*SUM(P2514:Q2514)</f>
        <v>8326</v>
      </c>
      <c r="G2514" s="214" t="n">
        <v>1290945</v>
      </c>
      <c r="H2514" s="215" t="n">
        <v>37035.382037037</v>
      </c>
      <c r="I2514" s="0" t="s">
        <v>1874</v>
      </c>
      <c r="M2514" s="0" t="s">
        <v>858</v>
      </c>
      <c r="N2514" s="0" t="s">
        <v>1334</v>
      </c>
      <c r="O2514" s="0" t="s">
        <v>1335</v>
      </c>
      <c r="P2514" s="216" t="n">
        <v>8326</v>
      </c>
      <c r="S2514" s="0" t="s">
        <v>1026</v>
      </c>
      <c r="T2514" s="0" t="s">
        <v>784</v>
      </c>
      <c r="U2514" s="218" t="n">
        <v>4.35</v>
      </c>
      <c r="V2514" s="0" t="s">
        <v>2074</v>
      </c>
      <c r="W2514" s="0" t="s">
        <v>1337</v>
      </c>
      <c r="X2514" s="0" t="s">
        <v>1338</v>
      </c>
      <c r="Y2514" s="0" t="s">
        <v>1310</v>
      </c>
      <c r="Z2514" s="0" t="s">
        <v>571</v>
      </c>
      <c r="AA2514" s="0" t="n">
        <v>808249</v>
      </c>
      <c r="AB2514" s="215" t="n">
        <v>37036.875</v>
      </c>
      <c r="AC2514" s="215" t="n">
        <v>37036.875</v>
      </c>
    </row>
    <row r="2515" customFormat="false" ht="12.75" hidden="false" customHeight="false" outlineLevel="0" collapsed="false">
      <c r="A2515" s="208" t="str">
        <f aca="false">B2515&amp;" "&amp;C2515&amp;" "&amp;D2515</f>
        <v> Natural Gas Physical</v>
      </c>
      <c r="B2515" s="208" t="str">
        <f aca="false">IF((LEFT(N2515,2)="US"),"US","")</f>
        <v/>
      </c>
      <c r="C2515" s="208" t="str">
        <f aca="false">M2515</f>
        <v>Natural Gas</v>
      </c>
      <c r="D2515" s="208" t="str">
        <f aca="false">IF(ISNUMBER(FIND("Phy",N2515))=TRUE(),"Physical","Financial")</f>
        <v>Physical</v>
      </c>
      <c r="E2515" s="208" t="n">
        <f aca="false">IF(VLOOKUP(S2515,'DD-Lookup'!$J$6:$L$50,3,FALSE())="Monthly",(YEAR(AC2515)-YEAR(AB2515))*12+MONTH(AC2515)-MONTH(AB2515)+1,(AC2515-AB2515+1))</f>
        <v>1</v>
      </c>
      <c r="F2515" s="239" t="n">
        <f aca="false">E2515*SUM(P2515:Q2515)</f>
        <v>5000</v>
      </c>
      <c r="G2515" s="214" t="n">
        <v>1290946</v>
      </c>
      <c r="H2515" s="215" t="n">
        <v>37035.3820486111</v>
      </c>
      <c r="I2515" s="0" t="s">
        <v>1333</v>
      </c>
      <c r="M2515" s="0" t="s">
        <v>858</v>
      </c>
      <c r="N2515" s="0" t="s">
        <v>2171</v>
      </c>
      <c r="O2515" s="0" t="s">
        <v>2374</v>
      </c>
      <c r="Q2515" s="216" t="n">
        <v>5000</v>
      </c>
      <c r="S2515" s="0" t="s">
        <v>279</v>
      </c>
      <c r="T2515" s="0" t="s">
        <v>2173</v>
      </c>
      <c r="U2515" s="218" t="n">
        <v>5.71</v>
      </c>
      <c r="V2515" s="0" t="s">
        <v>2618</v>
      </c>
      <c r="W2515" s="0" t="s">
        <v>2318</v>
      </c>
      <c r="X2515" s="0" t="s">
        <v>2319</v>
      </c>
      <c r="Y2515" s="0" t="s">
        <v>1310</v>
      </c>
      <c r="Z2515" s="0" t="s">
        <v>628</v>
      </c>
      <c r="AA2515" s="0" t="n">
        <v>808246</v>
      </c>
      <c r="AB2515" s="215" t="n">
        <v>37036.875</v>
      </c>
      <c r="AC2515" s="215" t="n">
        <v>37036.875</v>
      </c>
    </row>
    <row r="2516" customFormat="false" ht="12.75" hidden="false" customHeight="false" outlineLevel="0" collapsed="false">
      <c r="A2516" s="208" t="str">
        <f aca="false">B2516&amp;" "&amp;C2516&amp;" "&amp;D2516</f>
        <v>US Natural Gas Physical</v>
      </c>
      <c r="B2516" s="208" t="str">
        <f aca="false">IF((LEFT(N2516,2)="US"),"US","")</f>
        <v>US</v>
      </c>
      <c r="C2516" s="208" t="str">
        <f aca="false">M2516</f>
        <v>Natural Gas</v>
      </c>
      <c r="D2516" s="208" t="str">
        <f aca="false">IF(ISNUMBER(FIND("Phy",N2516))=TRUE(),"Physical","Financial")</f>
        <v>Physical</v>
      </c>
      <c r="E2516" s="208" t="n">
        <f aca="false">IF(VLOOKUP(S2516,'DD-Lookup'!$J$6:$L$50,3,FALSE())="Monthly",(YEAR(AC2516)-YEAR(AB2516))*12+MONTH(AC2516)-MONTH(AB2516)+1,(AC2516-AB2516+1))</f>
        <v>1</v>
      </c>
      <c r="F2516" s="239" t="n">
        <f aca="false">E2516*SUM(P2516:Q2516)</f>
        <v>336</v>
      </c>
      <c r="G2516" s="214" t="n">
        <v>1290948</v>
      </c>
      <c r="H2516" s="215" t="n">
        <v>37035.3820486111</v>
      </c>
      <c r="I2516" s="0" t="s">
        <v>1732</v>
      </c>
      <c r="M2516" s="0" t="s">
        <v>858</v>
      </c>
      <c r="N2516" s="0" t="s">
        <v>1305</v>
      </c>
      <c r="O2516" s="0" t="s">
        <v>1831</v>
      </c>
      <c r="Q2516" s="216" t="n">
        <v>336</v>
      </c>
      <c r="S2516" s="0" t="s">
        <v>1026</v>
      </c>
      <c r="T2516" s="0" t="s">
        <v>784</v>
      </c>
      <c r="U2516" s="218" t="n">
        <v>4.1963</v>
      </c>
      <c r="V2516" s="0" t="s">
        <v>1992</v>
      </c>
      <c r="W2516" s="0" t="s">
        <v>1308</v>
      </c>
      <c r="X2516" s="0" t="s">
        <v>1309</v>
      </c>
      <c r="Y2516" s="0" t="s">
        <v>1310</v>
      </c>
      <c r="Z2516" s="0" t="s">
        <v>571</v>
      </c>
      <c r="AA2516" s="0" t="n">
        <v>808248</v>
      </c>
      <c r="AB2516" s="215" t="n">
        <v>37036.875</v>
      </c>
      <c r="AC2516" s="215" t="n">
        <v>37036.875</v>
      </c>
    </row>
    <row r="2517" customFormat="false" ht="12.75" hidden="false" customHeight="false" outlineLevel="0" collapsed="false">
      <c r="A2517" s="208" t="str">
        <f aca="false">B2517&amp;" "&amp;C2517&amp;" "&amp;D2517</f>
        <v>US Natural Gas Physical</v>
      </c>
      <c r="B2517" s="208" t="str">
        <f aca="false">IF((LEFT(N2517,2)="US"),"US","")</f>
        <v>US</v>
      </c>
      <c r="C2517" s="208" t="str">
        <f aca="false">M2517</f>
        <v>Natural Gas</v>
      </c>
      <c r="D2517" s="208" t="str">
        <f aca="false">IF(ISNUMBER(FIND("Phy",N2517))=TRUE(),"Physical","Financial")</f>
        <v>Physical</v>
      </c>
      <c r="E2517" s="208" t="n">
        <f aca="false">IF(VLOOKUP(S2517,'DD-Lookup'!$J$6:$L$50,3,FALSE())="Monthly",(YEAR(AC2517)-YEAR(AB2517))*12+MONTH(AC2517)-MONTH(AB2517)+1,(AC2517-AB2517+1))</f>
        <v>1</v>
      </c>
      <c r="F2517" s="239" t="n">
        <f aca="false">E2517*SUM(P2517:Q2517)</f>
        <v>10000</v>
      </c>
      <c r="G2517" s="214" t="n">
        <v>1290947</v>
      </c>
      <c r="H2517" s="215" t="n">
        <v>37035.3820486111</v>
      </c>
      <c r="I2517" s="0" t="s">
        <v>1399</v>
      </c>
      <c r="M2517" s="0" t="s">
        <v>858</v>
      </c>
      <c r="N2517" s="0" t="s">
        <v>1305</v>
      </c>
      <c r="O2517" s="0" t="s">
        <v>1687</v>
      </c>
      <c r="P2517" s="216" t="n">
        <v>10000</v>
      </c>
      <c r="S2517" s="0" t="s">
        <v>1026</v>
      </c>
      <c r="T2517" s="0" t="s">
        <v>784</v>
      </c>
      <c r="U2517" s="218" t="n">
        <v>4.07</v>
      </c>
      <c r="V2517" s="0" t="s">
        <v>1844</v>
      </c>
      <c r="W2517" s="0" t="s">
        <v>1667</v>
      </c>
      <c r="X2517" s="0" t="s">
        <v>1639</v>
      </c>
      <c r="Y2517" s="0" t="s">
        <v>1310</v>
      </c>
      <c r="Z2517" s="0" t="s">
        <v>571</v>
      </c>
      <c r="AA2517" s="0" t="n">
        <v>808247</v>
      </c>
      <c r="AB2517" s="215" t="n">
        <v>37036.875</v>
      </c>
      <c r="AC2517" s="215" t="n">
        <v>37036.875</v>
      </c>
    </row>
    <row r="2518" customFormat="false" ht="12.75" hidden="false" customHeight="false" outlineLevel="0" collapsed="false">
      <c r="A2518" s="208" t="str">
        <f aca="false">B2518&amp;" "&amp;C2518&amp;" "&amp;D2518</f>
        <v>US Natural Gas Financial</v>
      </c>
      <c r="B2518" s="208" t="str">
        <f aca="false">IF((LEFT(N2518,2)="US"),"US","")</f>
        <v>US</v>
      </c>
      <c r="C2518" s="208" t="str">
        <f aca="false">M2518</f>
        <v>Natural Gas</v>
      </c>
      <c r="D2518" s="208" t="str">
        <f aca="false">IF(ISNUMBER(FIND("Phy",N2518))=TRUE(),"Physical","Financial")</f>
        <v>Financial</v>
      </c>
      <c r="E2518" s="208" t="n">
        <f aca="false">IF(VLOOKUP(S2518,'DD-Lookup'!$J$6:$L$50,3,FALSE())="Monthly",(YEAR(AC2518)-YEAR(AB2518))*12+MONTH(AC2518)-MONTH(AB2518)+1,(AC2518-AB2518+1))</f>
        <v>30</v>
      </c>
      <c r="F2518" s="239" t="n">
        <f aca="false">E2518*SUM(P2518:Q2518)</f>
        <v>300000</v>
      </c>
      <c r="G2518" s="214" t="n">
        <v>1290949</v>
      </c>
      <c r="H2518" s="215" t="n">
        <v>37035.3820601852</v>
      </c>
      <c r="I2518" s="0" t="s">
        <v>1452</v>
      </c>
      <c r="M2518" s="0" t="s">
        <v>858</v>
      </c>
      <c r="N2518" s="0" t="s">
        <v>1024</v>
      </c>
      <c r="O2518" s="0" t="s">
        <v>2658</v>
      </c>
      <c r="P2518" s="216" t="n">
        <v>10000</v>
      </c>
      <c r="S2518" s="0" t="s">
        <v>1026</v>
      </c>
      <c r="T2518" s="0" t="s">
        <v>784</v>
      </c>
      <c r="U2518" s="218" t="n">
        <v>-0.0075</v>
      </c>
      <c r="V2518" s="0" t="s">
        <v>2659</v>
      </c>
      <c r="W2518" s="0" t="s">
        <v>1851</v>
      </c>
      <c r="X2518" s="0" t="s">
        <v>1852</v>
      </c>
      <c r="Y2518" s="0" t="s">
        <v>838</v>
      </c>
      <c r="Z2518" s="0" t="s">
        <v>571</v>
      </c>
      <c r="AA2518" s="0" t="s">
        <v>2660</v>
      </c>
      <c r="AB2518" s="215" t="n">
        <v>37043.875</v>
      </c>
      <c r="AC2518" s="215" t="n">
        <v>37072.875</v>
      </c>
    </row>
    <row r="2519" customFormat="false" ht="12.75" hidden="false" customHeight="false" outlineLevel="0" collapsed="false">
      <c r="A2519" s="208" t="str">
        <f aca="false">B2519&amp;" "&amp;C2519&amp;" "&amp;D2519</f>
        <v>US Natural Gas Physical</v>
      </c>
      <c r="B2519" s="208" t="str">
        <f aca="false">IF((LEFT(N2519,2)="US"),"US","")</f>
        <v>US</v>
      </c>
      <c r="C2519" s="208" t="str">
        <f aca="false">M2519</f>
        <v>Natural Gas</v>
      </c>
      <c r="D2519" s="208" t="str">
        <f aca="false">IF(ISNUMBER(FIND("Phy",N2519))=TRUE(),"Physical","Financial")</f>
        <v>Physical</v>
      </c>
      <c r="E2519" s="208" t="n">
        <f aca="false">IF(VLOOKUP(S2519,'DD-Lookup'!$J$6:$L$50,3,FALSE())="Monthly",(YEAR(AC2519)-YEAR(AB2519))*12+MONTH(AC2519)-MONTH(AB2519)+1,(AC2519-AB2519+1))</f>
        <v>1</v>
      </c>
      <c r="F2519" s="239" t="n">
        <f aca="false">E2519*SUM(P2519:Q2519)</f>
        <v>6000</v>
      </c>
      <c r="G2519" s="214" t="n">
        <v>1290950</v>
      </c>
      <c r="H2519" s="215" t="n">
        <v>37035.3821296296</v>
      </c>
      <c r="I2519" s="0" t="s">
        <v>1183</v>
      </c>
      <c r="M2519" s="0" t="s">
        <v>858</v>
      </c>
      <c r="N2519" s="0" t="s">
        <v>1305</v>
      </c>
      <c r="O2519" s="0" t="s">
        <v>1382</v>
      </c>
      <c r="Q2519" s="216" t="n">
        <v>6000</v>
      </c>
      <c r="S2519" s="0" t="s">
        <v>1026</v>
      </c>
      <c r="T2519" s="0" t="s">
        <v>784</v>
      </c>
      <c r="U2519" s="218" t="n">
        <v>3.98</v>
      </c>
      <c r="V2519" s="0" t="s">
        <v>1307</v>
      </c>
      <c r="W2519" s="0" t="s">
        <v>1314</v>
      </c>
      <c r="X2519" s="0" t="s">
        <v>1315</v>
      </c>
      <c r="Y2519" s="0" t="s">
        <v>1310</v>
      </c>
      <c r="Z2519" s="0" t="s">
        <v>571</v>
      </c>
      <c r="AA2519" s="0" t="n">
        <v>808250</v>
      </c>
      <c r="AB2519" s="215" t="n">
        <v>37036.875</v>
      </c>
      <c r="AC2519" s="215" t="n">
        <v>37036.875</v>
      </c>
    </row>
    <row r="2520" customFormat="false" ht="12.75" hidden="false" customHeight="false" outlineLevel="0" collapsed="false">
      <c r="A2520" s="208" t="str">
        <f aca="false">B2520&amp;" "&amp;C2520&amp;" "&amp;D2520</f>
        <v>US Natural Gas Financial</v>
      </c>
      <c r="B2520" s="208" t="str">
        <f aca="false">IF((LEFT(N2520,2)="US"),"US","")</f>
        <v>US</v>
      </c>
      <c r="C2520" s="208" t="str">
        <f aca="false">M2520</f>
        <v>Natural Gas</v>
      </c>
      <c r="D2520" s="208" t="str">
        <f aca="false">IF(ISNUMBER(FIND("Phy",N2520))=TRUE(),"Physical","Financial")</f>
        <v>Financial</v>
      </c>
      <c r="E2520" s="208" t="n">
        <f aca="false">IF(VLOOKUP(S2520,'DD-Lookup'!$J$6:$L$50,3,FALSE())="Monthly",(YEAR(AC2520)-YEAR(AB2520))*12+MONTH(AC2520)-MONTH(AB2520)+1,(AC2520-AB2520+1))</f>
        <v>31</v>
      </c>
      <c r="F2520" s="239" t="n">
        <f aca="false">E2520*SUM(P2520:Q2520)</f>
        <v>155000</v>
      </c>
      <c r="G2520" s="214" t="n">
        <v>1290952</v>
      </c>
      <c r="H2520" s="215" t="n">
        <v>37035.3821643519</v>
      </c>
      <c r="I2520" s="0" t="s">
        <v>1779</v>
      </c>
      <c r="M2520" s="0" t="s">
        <v>858</v>
      </c>
      <c r="N2520" s="0" t="s">
        <v>1482</v>
      </c>
      <c r="O2520" s="0" t="s">
        <v>2661</v>
      </c>
      <c r="P2520" s="216" t="n">
        <v>5000</v>
      </c>
      <c r="S2520" s="0" t="s">
        <v>1026</v>
      </c>
      <c r="T2520" s="0" t="s">
        <v>784</v>
      </c>
      <c r="U2520" s="218" t="n">
        <v>-0.68</v>
      </c>
      <c r="V2520" s="0" t="s">
        <v>1828</v>
      </c>
      <c r="W2520" s="0" t="s">
        <v>1952</v>
      </c>
      <c r="X2520" s="0" t="s">
        <v>1953</v>
      </c>
      <c r="Y2520" s="0" t="s">
        <v>838</v>
      </c>
      <c r="Z2520" s="0" t="s">
        <v>571</v>
      </c>
      <c r="AA2520" s="0" t="s">
        <v>2662</v>
      </c>
      <c r="AB2520" s="215" t="n">
        <v>37104.875</v>
      </c>
      <c r="AC2520" s="215" t="n">
        <v>37134.875</v>
      </c>
    </row>
    <row r="2521" customFormat="false" ht="12.75" hidden="false" customHeight="false" outlineLevel="0" collapsed="false">
      <c r="A2521" s="208" t="str">
        <f aca="false">B2521&amp;" "&amp;C2521&amp;" "&amp;D2521</f>
        <v>US Natural Gas Physical</v>
      </c>
      <c r="B2521" s="208" t="str">
        <f aca="false">IF((LEFT(N2521,2)="US"),"US","")</f>
        <v>US</v>
      </c>
      <c r="C2521" s="208" t="str">
        <f aca="false">M2521</f>
        <v>Natural Gas</v>
      </c>
      <c r="D2521" s="208" t="str">
        <f aca="false">IF(ISNUMBER(FIND("Phy",N2521))=TRUE(),"Physical","Financial")</f>
        <v>Physical</v>
      </c>
      <c r="E2521" s="208" t="n">
        <f aca="false">IF(VLOOKUP(S2521,'DD-Lookup'!$J$6:$L$50,3,FALSE())="Monthly",(YEAR(AC2521)-YEAR(AB2521))*12+MONTH(AC2521)-MONTH(AB2521)+1,(AC2521-AB2521+1))</f>
        <v>1</v>
      </c>
      <c r="F2521" s="239" t="n">
        <f aca="false">E2521*SUM(P2521:Q2521)</f>
        <v>5000</v>
      </c>
      <c r="G2521" s="214" t="n">
        <v>1290953</v>
      </c>
      <c r="H2521" s="215" t="n">
        <v>37035.3821875</v>
      </c>
      <c r="I2521" s="0" t="s">
        <v>593</v>
      </c>
      <c r="M2521" s="0" t="s">
        <v>858</v>
      </c>
      <c r="N2521" s="0" t="s">
        <v>1305</v>
      </c>
      <c r="O2521" s="0" t="s">
        <v>1529</v>
      </c>
      <c r="Q2521" s="216" t="n">
        <v>5000</v>
      </c>
      <c r="S2521" s="0" t="s">
        <v>1026</v>
      </c>
      <c r="T2521" s="0" t="s">
        <v>784</v>
      </c>
      <c r="U2521" s="218" t="n">
        <v>4.39</v>
      </c>
      <c r="V2521" s="0" t="s">
        <v>1530</v>
      </c>
      <c r="W2521" s="0" t="s">
        <v>1531</v>
      </c>
      <c r="X2521" s="0" t="s">
        <v>1532</v>
      </c>
      <c r="Y2521" s="0" t="s">
        <v>1310</v>
      </c>
      <c r="Z2521" s="0" t="s">
        <v>571</v>
      </c>
      <c r="AA2521" s="0" t="n">
        <v>808251</v>
      </c>
      <c r="AB2521" s="215" t="n">
        <v>37036.875</v>
      </c>
      <c r="AC2521" s="215" t="n">
        <v>37036.875</v>
      </c>
    </row>
    <row r="2522" customFormat="false" ht="12.75" hidden="false" customHeight="false" outlineLevel="0" collapsed="false">
      <c r="A2522" s="208" t="str">
        <f aca="false">B2522&amp;" "&amp;C2522&amp;" "&amp;D2522</f>
        <v>US Natural Gas Physical</v>
      </c>
      <c r="B2522" s="208" t="str">
        <f aca="false">IF((LEFT(N2522,2)="US"),"US","")</f>
        <v>US</v>
      </c>
      <c r="C2522" s="208" t="str">
        <f aca="false">M2522</f>
        <v>Natural Gas</v>
      </c>
      <c r="D2522" s="208" t="str">
        <f aca="false">IF(ISNUMBER(FIND("Phy",N2522))=TRUE(),"Physical","Financial")</f>
        <v>Physical</v>
      </c>
      <c r="E2522" s="208" t="n">
        <f aca="false">IF(VLOOKUP(S2522,'DD-Lookup'!$J$6:$L$50,3,FALSE())="Monthly",(YEAR(AC2522)-YEAR(AB2522))*12+MONTH(AC2522)-MONTH(AB2522)+1,(AC2522-AB2522+1))</f>
        <v>1</v>
      </c>
      <c r="F2522" s="239" t="n">
        <f aca="false">E2522*SUM(P2522:Q2522)</f>
        <v>5000</v>
      </c>
      <c r="G2522" s="214" t="n">
        <v>1290955</v>
      </c>
      <c r="H2522" s="215" t="n">
        <v>37035.3822106481</v>
      </c>
      <c r="I2522" s="0" t="s">
        <v>2205</v>
      </c>
      <c r="M2522" s="0" t="s">
        <v>858</v>
      </c>
      <c r="N2522" s="0" t="s">
        <v>1305</v>
      </c>
      <c r="O2522" s="0" t="s">
        <v>1438</v>
      </c>
      <c r="P2522" s="216" t="n">
        <v>5000</v>
      </c>
      <c r="S2522" s="0" t="s">
        <v>1026</v>
      </c>
      <c r="T2522" s="0" t="s">
        <v>784</v>
      </c>
      <c r="U2522" s="218" t="n">
        <v>4.34</v>
      </c>
      <c r="V2522" s="0" t="s">
        <v>2652</v>
      </c>
      <c r="W2522" s="0" t="s">
        <v>1439</v>
      </c>
      <c r="X2522" s="0" t="s">
        <v>1440</v>
      </c>
      <c r="Y2522" s="0" t="s">
        <v>1310</v>
      </c>
      <c r="Z2522" s="0" t="s">
        <v>571</v>
      </c>
      <c r="AA2522" s="0" t="n">
        <v>808254</v>
      </c>
      <c r="AB2522" s="215" t="n">
        <v>37036.875</v>
      </c>
      <c r="AC2522" s="215" t="n">
        <v>37036.875</v>
      </c>
    </row>
    <row r="2523" customFormat="false" ht="12.75" hidden="false" customHeight="false" outlineLevel="0" collapsed="false">
      <c r="A2523" s="208" t="str">
        <f aca="false">B2523&amp;" "&amp;C2523&amp;" "&amp;D2523</f>
        <v>US Natural Gas Physical</v>
      </c>
      <c r="B2523" s="208" t="str">
        <f aca="false">IF((LEFT(N2523,2)="US"),"US","")</f>
        <v>US</v>
      </c>
      <c r="C2523" s="208" t="str">
        <f aca="false">M2523</f>
        <v>Natural Gas</v>
      </c>
      <c r="D2523" s="208" t="str">
        <f aca="false">IF(ISNUMBER(FIND("Phy",N2523))=TRUE(),"Physical","Financial")</f>
        <v>Physical</v>
      </c>
      <c r="E2523" s="208" t="n">
        <f aca="false">IF(VLOOKUP(S2523,'DD-Lookup'!$J$6:$L$50,3,FALSE())="Monthly",(YEAR(AC2523)-YEAR(AB2523))*12+MONTH(AC2523)-MONTH(AB2523)+1,(AC2523-AB2523+1))</f>
        <v>1</v>
      </c>
      <c r="F2523" s="239" t="n">
        <f aca="false">E2523*SUM(P2523:Q2523)</f>
        <v>4699</v>
      </c>
      <c r="G2523" s="214" t="n">
        <v>1290956</v>
      </c>
      <c r="H2523" s="215" t="n">
        <v>37035.3822106481</v>
      </c>
      <c r="I2523" s="0" t="s">
        <v>1183</v>
      </c>
      <c r="M2523" s="0" t="s">
        <v>858</v>
      </c>
      <c r="N2523" s="0" t="s">
        <v>1305</v>
      </c>
      <c r="O2523" s="0" t="s">
        <v>1448</v>
      </c>
      <c r="P2523" s="216" t="n">
        <v>4699</v>
      </c>
      <c r="S2523" s="0" t="s">
        <v>1026</v>
      </c>
      <c r="T2523" s="0" t="s">
        <v>784</v>
      </c>
      <c r="U2523" s="218" t="n">
        <v>4.32</v>
      </c>
      <c r="V2523" s="0" t="s">
        <v>1307</v>
      </c>
      <c r="W2523" s="0" t="s">
        <v>1439</v>
      </c>
      <c r="X2523" s="0" t="s">
        <v>1440</v>
      </c>
      <c r="Y2523" s="0" t="s">
        <v>1310</v>
      </c>
      <c r="Z2523" s="0" t="s">
        <v>571</v>
      </c>
      <c r="AA2523" s="0" t="n">
        <v>808253</v>
      </c>
      <c r="AB2523" s="215" t="n">
        <v>37036.875</v>
      </c>
      <c r="AC2523" s="215" t="n">
        <v>37036.875</v>
      </c>
    </row>
    <row r="2524" customFormat="false" ht="12.75" hidden="false" customHeight="false" outlineLevel="0" collapsed="false">
      <c r="A2524" s="208" t="str">
        <f aca="false">B2524&amp;" "&amp;C2524&amp;" "&amp;D2524</f>
        <v>US Crude Financial</v>
      </c>
      <c r="B2524" s="208" t="str">
        <f aca="false">IF((LEFT(N2524,2)="US"),"US","")</f>
        <v>US</v>
      </c>
      <c r="C2524" s="208" t="str">
        <f aca="false">M2524</f>
        <v>Crude</v>
      </c>
      <c r="D2524" s="208" t="str">
        <f aca="false">IF(ISNUMBER(FIND("Phy",N2524))=TRUE(),"Physical","Financial")</f>
        <v>Financial</v>
      </c>
      <c r="E2524" s="208" t="n">
        <f aca="false">IF(VLOOKUP(S2524,'DD-Lookup'!$J$6:$L$50,3,FALSE())="Monthly",(YEAR(AC2524)-YEAR(AB2524))*12+MONTH(AC2524)-MONTH(AB2524)+1,(AC2524-AB2524+1))</f>
        <v>1</v>
      </c>
      <c r="F2524" s="239" t="n">
        <f aca="false">E2524*SUM(P2524:Q2524)</f>
        <v>50000</v>
      </c>
      <c r="G2524" s="214" t="n">
        <v>1290957</v>
      </c>
      <c r="H2524" s="215" t="n">
        <v>37035.3822222222</v>
      </c>
      <c r="I2524" s="0" t="s">
        <v>1376</v>
      </c>
      <c r="M2524" s="0" t="s">
        <v>97</v>
      </c>
      <c r="N2524" s="0" t="s">
        <v>841</v>
      </c>
      <c r="O2524" s="0" t="s">
        <v>842</v>
      </c>
      <c r="P2524" s="216" t="n">
        <v>50000</v>
      </c>
      <c r="S2524" s="0" t="s">
        <v>843</v>
      </c>
      <c r="T2524" s="0" t="s">
        <v>784</v>
      </c>
      <c r="U2524" s="218" t="n">
        <v>29.46</v>
      </c>
      <c r="V2524" s="0" t="s">
        <v>1377</v>
      </c>
      <c r="W2524" s="0" t="s">
        <v>845</v>
      </c>
      <c r="X2524" s="0" t="s">
        <v>846</v>
      </c>
      <c r="Y2524" s="0" t="s">
        <v>847</v>
      </c>
      <c r="Z2524" s="0" t="s">
        <v>571</v>
      </c>
      <c r="AA2524" s="0" t="n">
        <v>106957</v>
      </c>
      <c r="AB2524" s="215" t="n">
        <v>37073</v>
      </c>
      <c r="AC2524" s="215" t="n">
        <v>37103</v>
      </c>
    </row>
    <row r="2525" customFormat="false" ht="12.75" hidden="false" customHeight="false" outlineLevel="0" collapsed="false">
      <c r="A2525" s="208" t="str">
        <f aca="false">B2525&amp;" "&amp;C2525&amp;" "&amp;D2525</f>
        <v>US Natural Gas Physical</v>
      </c>
      <c r="B2525" s="208" t="str">
        <f aca="false">IF((LEFT(N2525,2)="US"),"US","")</f>
        <v>US</v>
      </c>
      <c r="C2525" s="208" t="str">
        <f aca="false">M2525</f>
        <v>Natural Gas</v>
      </c>
      <c r="D2525" s="208" t="str">
        <f aca="false">IF(ISNUMBER(FIND("Phy",N2525))=TRUE(),"Physical","Financial")</f>
        <v>Physical</v>
      </c>
      <c r="E2525" s="208" t="n">
        <f aca="false">IF(VLOOKUP(S2525,'DD-Lookup'!$J$6:$L$50,3,FALSE())="Monthly",(YEAR(AC2525)-YEAR(AB2525))*12+MONTH(AC2525)-MONTH(AB2525)+1,(AC2525-AB2525+1))</f>
        <v>30</v>
      </c>
      <c r="F2525" s="239" t="n">
        <f aca="false">E2525*SUM(P2525:Q2525)</f>
        <v>150000</v>
      </c>
      <c r="G2525" s="214" t="n">
        <v>1290958</v>
      </c>
      <c r="H2525" s="215" t="n">
        <v>37035.3822337963</v>
      </c>
      <c r="I2525" s="0" t="s">
        <v>1107</v>
      </c>
      <c r="M2525" s="0" t="s">
        <v>858</v>
      </c>
      <c r="N2525" s="0" t="s">
        <v>1305</v>
      </c>
      <c r="O2525" s="0" t="s">
        <v>1756</v>
      </c>
      <c r="Q2525" s="216" t="n">
        <v>5000</v>
      </c>
      <c r="S2525" s="0" t="s">
        <v>1026</v>
      </c>
      <c r="T2525" s="0" t="s">
        <v>784</v>
      </c>
      <c r="U2525" s="218" t="n">
        <v>11.225</v>
      </c>
      <c r="V2525" s="0" t="s">
        <v>2467</v>
      </c>
      <c r="W2525" s="0" t="s">
        <v>1758</v>
      </c>
      <c r="X2525" s="0" t="s">
        <v>1535</v>
      </c>
      <c r="Y2525" s="0" t="s">
        <v>1310</v>
      </c>
      <c r="Z2525" s="0" t="s">
        <v>571</v>
      </c>
      <c r="AA2525" s="0" t="s">
        <v>2663</v>
      </c>
      <c r="AB2525" s="215" t="n">
        <v>37043.875</v>
      </c>
      <c r="AC2525" s="215" t="n">
        <v>37072.875</v>
      </c>
    </row>
    <row r="2526" customFormat="false" ht="12.75" hidden="false" customHeight="false" outlineLevel="0" collapsed="false">
      <c r="A2526" s="208" t="str">
        <f aca="false">B2526&amp;" "&amp;C2526&amp;" "&amp;D2526</f>
        <v>US Crude Financial</v>
      </c>
      <c r="B2526" s="208" t="str">
        <f aca="false">IF((LEFT(N2526,2)="US"),"US","")</f>
        <v>US</v>
      </c>
      <c r="C2526" s="208" t="str">
        <f aca="false">M2526</f>
        <v>Crude</v>
      </c>
      <c r="D2526" s="208" t="str">
        <f aca="false">IF(ISNUMBER(FIND("Phy",N2526))=TRUE(),"Physical","Financial")</f>
        <v>Financial</v>
      </c>
      <c r="E2526" s="208" t="n">
        <f aca="false">IF(VLOOKUP(S2526,'DD-Lookup'!$J$6:$L$50,3,FALSE())="Monthly",(YEAR(AC2526)-YEAR(AB2526))*12+MONTH(AC2526)-MONTH(AB2526)+1,(AC2526-AB2526+1))</f>
        <v>1</v>
      </c>
      <c r="F2526" s="239" t="n">
        <f aca="false">E2526*SUM(P2526:Q2526)</f>
        <v>50000</v>
      </c>
      <c r="G2526" s="214" t="n">
        <v>1290959</v>
      </c>
      <c r="H2526" s="215" t="n">
        <v>37035.3822800926</v>
      </c>
      <c r="I2526" s="0" t="s">
        <v>1376</v>
      </c>
      <c r="M2526" s="0" t="s">
        <v>97</v>
      </c>
      <c r="N2526" s="0" t="s">
        <v>841</v>
      </c>
      <c r="O2526" s="0" t="s">
        <v>842</v>
      </c>
      <c r="P2526" s="216" t="n">
        <v>50000</v>
      </c>
      <c r="S2526" s="0" t="s">
        <v>843</v>
      </c>
      <c r="T2526" s="0" t="s">
        <v>784</v>
      </c>
      <c r="U2526" s="218" t="n">
        <v>29.44</v>
      </c>
      <c r="V2526" s="0" t="s">
        <v>1377</v>
      </c>
      <c r="W2526" s="0" t="s">
        <v>845</v>
      </c>
      <c r="X2526" s="0" t="s">
        <v>846</v>
      </c>
      <c r="Y2526" s="0" t="s">
        <v>847</v>
      </c>
      <c r="Z2526" s="0" t="s">
        <v>571</v>
      </c>
      <c r="AA2526" s="0" t="n">
        <v>106958</v>
      </c>
      <c r="AB2526" s="215" t="n">
        <v>37073</v>
      </c>
      <c r="AC2526" s="215" t="n">
        <v>37103</v>
      </c>
    </row>
    <row r="2527" customFormat="false" ht="12.75" hidden="false" customHeight="false" outlineLevel="0" collapsed="false">
      <c r="A2527" s="208" t="str">
        <f aca="false">B2527&amp;" "&amp;C2527&amp;" "&amp;D2527</f>
        <v>US Natural Gas Financial</v>
      </c>
      <c r="B2527" s="208" t="str">
        <f aca="false">IF((LEFT(N2527,2)="US"),"US","")</f>
        <v>US</v>
      </c>
      <c r="C2527" s="208" t="str">
        <f aca="false">M2527</f>
        <v>Natural Gas</v>
      </c>
      <c r="D2527" s="208" t="str">
        <f aca="false">IF(ISNUMBER(FIND("Phy",N2527))=TRUE(),"Physical","Financial")</f>
        <v>Financial</v>
      </c>
      <c r="E2527" s="208" t="n">
        <f aca="false">IF(VLOOKUP(S2527,'DD-Lookup'!$J$6:$L$50,3,FALSE())="Monthly",(YEAR(AC2527)-YEAR(AB2527))*12+MONTH(AC2527)-MONTH(AB2527)+1,(AC2527-AB2527+1))</f>
        <v>30</v>
      </c>
      <c r="F2527" s="239" t="n">
        <f aca="false">E2527*SUM(P2527:Q2527)</f>
        <v>300000</v>
      </c>
      <c r="G2527" s="214" t="n">
        <v>1290960</v>
      </c>
      <c r="H2527" s="215" t="n">
        <v>37035.3823148148</v>
      </c>
      <c r="I2527" s="0" t="s">
        <v>1107</v>
      </c>
      <c r="M2527" s="0" t="s">
        <v>858</v>
      </c>
      <c r="N2527" s="0" t="s">
        <v>1482</v>
      </c>
      <c r="O2527" s="0" t="s">
        <v>2664</v>
      </c>
      <c r="Q2527" s="216" t="n">
        <v>10000</v>
      </c>
      <c r="S2527" s="0" t="s">
        <v>1026</v>
      </c>
      <c r="T2527" s="0" t="s">
        <v>784</v>
      </c>
      <c r="U2527" s="218" t="n">
        <v>-0.045</v>
      </c>
      <c r="V2527" s="0" t="s">
        <v>2112</v>
      </c>
      <c r="W2527" s="0" t="s">
        <v>1851</v>
      </c>
      <c r="X2527" s="0" t="s">
        <v>1852</v>
      </c>
      <c r="Y2527" s="0" t="s">
        <v>838</v>
      </c>
      <c r="Z2527" s="0" t="s">
        <v>571</v>
      </c>
      <c r="AA2527" s="0" t="s">
        <v>2665</v>
      </c>
      <c r="AB2527" s="215" t="n">
        <v>37043.875</v>
      </c>
      <c r="AC2527" s="215" t="n">
        <v>37072.875</v>
      </c>
    </row>
    <row r="2528" customFormat="false" ht="12.75" hidden="false" customHeight="false" outlineLevel="0" collapsed="false">
      <c r="A2528" s="208" t="str">
        <f aca="false">B2528&amp;" "&amp;C2528&amp;" "&amp;D2528</f>
        <v> Natural Gas Physical</v>
      </c>
      <c r="B2528" s="208" t="str">
        <f aca="false">IF((LEFT(N2528,2)="US"),"US","")</f>
        <v/>
      </c>
      <c r="C2528" s="208" t="str">
        <f aca="false">M2528</f>
        <v>Natural Gas</v>
      </c>
      <c r="D2528" s="208" t="str">
        <f aca="false">IF(ISNUMBER(FIND("Phy",N2528))=TRUE(),"Physical","Financial")</f>
        <v>Physical</v>
      </c>
      <c r="E2528" s="208" t="n">
        <f aca="false">IF(VLOOKUP(S2528,'DD-Lookup'!$J$6:$L$50,3,FALSE())="Monthly",(YEAR(AC2528)-YEAR(AB2528))*12+MONTH(AC2528)-MONTH(AB2528)+1,(AC2528-AB2528+1))</f>
        <v>31</v>
      </c>
      <c r="F2528" s="239" t="n">
        <f aca="false">E2528*SUM(P2528:Q2528)</f>
        <v>296050</v>
      </c>
      <c r="G2528" s="214" t="n">
        <v>1290961</v>
      </c>
      <c r="H2528" s="215" t="n">
        <v>37035.382337963</v>
      </c>
      <c r="I2528" s="0" t="s">
        <v>1618</v>
      </c>
      <c r="M2528" s="0" t="s">
        <v>858</v>
      </c>
      <c r="N2528" s="0" t="s">
        <v>2666</v>
      </c>
      <c r="O2528" s="0" t="s">
        <v>2667</v>
      </c>
      <c r="P2528" s="216" t="n">
        <v>9550</v>
      </c>
      <c r="S2528" s="0" t="s">
        <v>279</v>
      </c>
      <c r="T2528" s="0" t="s">
        <v>2173</v>
      </c>
      <c r="U2528" s="218" t="n">
        <v>0.0025</v>
      </c>
      <c r="V2528" s="0" t="s">
        <v>2668</v>
      </c>
      <c r="W2528" s="0" t="s">
        <v>2175</v>
      </c>
      <c r="X2528" s="0" t="s">
        <v>2176</v>
      </c>
      <c r="Y2528" s="0" t="s">
        <v>1310</v>
      </c>
      <c r="Z2528" s="0" t="s">
        <v>628</v>
      </c>
      <c r="AA2528" s="0" t="s">
        <v>2669</v>
      </c>
      <c r="AB2528" s="215" t="n">
        <v>37073.875</v>
      </c>
      <c r="AC2528" s="215" t="n">
        <v>37103.875</v>
      </c>
    </row>
    <row r="2529" customFormat="false" ht="12.75" hidden="false" customHeight="false" outlineLevel="0" collapsed="false">
      <c r="A2529" s="208" t="str">
        <f aca="false">B2529&amp;" "&amp;C2529&amp;" "&amp;D2529</f>
        <v>US Natural Gas Financial</v>
      </c>
      <c r="B2529" s="208" t="str">
        <f aca="false">IF((LEFT(N2529,2)="US"),"US","")</f>
        <v>US</v>
      </c>
      <c r="C2529" s="208" t="str">
        <f aca="false">M2529</f>
        <v>Natural Gas</v>
      </c>
      <c r="D2529" s="208" t="str">
        <f aca="false">IF(ISNUMBER(FIND("Phy",N2529))=TRUE(),"Physical","Financial")</f>
        <v>Financial</v>
      </c>
      <c r="E2529" s="208" t="n">
        <f aca="false">IF(VLOOKUP(S2529,'DD-Lookup'!$J$6:$L$50,3,FALSE())="Monthly",(YEAR(AC2529)-YEAR(AB2529))*12+MONTH(AC2529)-MONTH(AB2529)+1,(AC2529-AB2529+1))</f>
        <v>30</v>
      </c>
      <c r="F2529" s="239" t="n">
        <f aca="false">E2529*SUM(P2529:Q2529)</f>
        <v>300000</v>
      </c>
      <c r="G2529" s="214" t="n">
        <v>1290962</v>
      </c>
      <c r="H2529" s="215" t="n">
        <v>37035.3823726852</v>
      </c>
      <c r="I2529" s="0" t="s">
        <v>1260</v>
      </c>
      <c r="M2529" s="0" t="s">
        <v>858</v>
      </c>
      <c r="N2529" s="0" t="s">
        <v>1024</v>
      </c>
      <c r="O2529" s="0" t="s">
        <v>1025</v>
      </c>
      <c r="P2529" s="216" t="n">
        <v>10000</v>
      </c>
      <c r="S2529" s="0" t="s">
        <v>1026</v>
      </c>
      <c r="T2529" s="0" t="s">
        <v>784</v>
      </c>
      <c r="U2529" s="218" t="n">
        <v>4.165</v>
      </c>
      <c r="V2529" s="0" t="s">
        <v>2481</v>
      </c>
      <c r="W2529" s="0" t="s">
        <v>1028</v>
      </c>
      <c r="X2529" s="0" t="s">
        <v>1029</v>
      </c>
      <c r="Y2529" s="0" t="s">
        <v>838</v>
      </c>
      <c r="Z2529" s="0" t="s">
        <v>571</v>
      </c>
      <c r="AA2529" s="0" t="s">
        <v>2670</v>
      </c>
      <c r="AB2529" s="215" t="n">
        <v>37043.875</v>
      </c>
      <c r="AC2529" s="215" t="n">
        <v>37072.875</v>
      </c>
    </row>
    <row r="2530" customFormat="false" ht="12.75" hidden="false" customHeight="false" outlineLevel="0" collapsed="false">
      <c r="A2530" s="208" t="str">
        <f aca="false">B2530&amp;" "&amp;C2530&amp;" "&amp;D2530</f>
        <v>US Natural Gas Physical</v>
      </c>
      <c r="B2530" s="208" t="str">
        <f aca="false">IF((LEFT(N2530,2)="US"),"US","")</f>
        <v>US</v>
      </c>
      <c r="C2530" s="208" t="str">
        <f aca="false">M2530</f>
        <v>Natural Gas</v>
      </c>
      <c r="D2530" s="208" t="str">
        <f aca="false">IF(ISNUMBER(FIND("Phy",N2530))=TRUE(),"Physical","Financial")</f>
        <v>Physical</v>
      </c>
      <c r="E2530" s="208" t="n">
        <f aca="false">IF(VLOOKUP(S2530,'DD-Lookup'!$J$6:$L$50,3,FALSE())="Monthly",(YEAR(AC2530)-YEAR(AB2530))*12+MONTH(AC2530)-MONTH(AB2530)+1,(AC2530-AB2530+1))</f>
        <v>1</v>
      </c>
      <c r="F2530" s="239" t="n">
        <f aca="false">E2530*SUM(P2530:Q2530)</f>
        <v>25000</v>
      </c>
      <c r="G2530" s="214" t="n">
        <v>1290963</v>
      </c>
      <c r="H2530" s="215" t="n">
        <v>37035.3824074074</v>
      </c>
      <c r="I2530" s="0" t="s">
        <v>1930</v>
      </c>
      <c r="M2530" s="0" t="s">
        <v>858</v>
      </c>
      <c r="N2530" s="0" t="s">
        <v>1305</v>
      </c>
      <c r="O2530" s="0" t="s">
        <v>1432</v>
      </c>
      <c r="P2530" s="216" t="n">
        <v>25000</v>
      </c>
      <c r="S2530" s="0" t="s">
        <v>1026</v>
      </c>
      <c r="T2530" s="0" t="s">
        <v>784</v>
      </c>
      <c r="U2530" s="218" t="n">
        <v>4.125</v>
      </c>
      <c r="V2530" s="0" t="s">
        <v>1931</v>
      </c>
      <c r="W2530" s="0" t="s">
        <v>1434</v>
      </c>
      <c r="X2530" s="0" t="s">
        <v>1435</v>
      </c>
      <c r="Y2530" s="0" t="s">
        <v>1310</v>
      </c>
      <c r="Z2530" s="0" t="s">
        <v>571</v>
      </c>
      <c r="AA2530" s="0" t="n">
        <v>808259</v>
      </c>
      <c r="AB2530" s="215" t="n">
        <v>37036.875</v>
      </c>
      <c r="AC2530" s="215" t="n">
        <v>37036.875</v>
      </c>
    </row>
    <row r="2531" customFormat="false" ht="12.75" hidden="false" customHeight="false" outlineLevel="0" collapsed="false">
      <c r="A2531" s="208" t="str">
        <f aca="false">B2531&amp;" "&amp;C2531&amp;" "&amp;D2531</f>
        <v>US Natural Gas Physical</v>
      </c>
      <c r="B2531" s="208" t="str">
        <f aca="false">IF((LEFT(N2531,2)="US"),"US","")</f>
        <v>US</v>
      </c>
      <c r="C2531" s="208" t="str">
        <f aca="false">M2531</f>
        <v>Natural Gas</v>
      </c>
      <c r="D2531" s="208" t="str">
        <f aca="false">IF(ISNUMBER(FIND("Phy",N2531))=TRUE(),"Physical","Financial")</f>
        <v>Physical</v>
      </c>
      <c r="E2531" s="208" t="n">
        <f aca="false">IF(VLOOKUP(S2531,'DD-Lookup'!$J$6:$L$50,3,FALSE())="Monthly",(YEAR(AC2531)-YEAR(AB2531))*12+MONTH(AC2531)-MONTH(AB2531)+1,(AC2531-AB2531+1))</f>
        <v>1</v>
      </c>
      <c r="F2531" s="239" t="n">
        <f aca="false">E2531*SUM(P2531:Q2531)</f>
        <v>3319</v>
      </c>
      <c r="G2531" s="214" t="n">
        <v>1290964</v>
      </c>
      <c r="H2531" s="215" t="n">
        <v>37035.3824305556</v>
      </c>
      <c r="I2531" s="0" t="s">
        <v>1452</v>
      </c>
      <c r="M2531" s="0" t="s">
        <v>858</v>
      </c>
      <c r="N2531" s="0" t="s">
        <v>1305</v>
      </c>
      <c r="O2531" s="0" t="s">
        <v>2116</v>
      </c>
      <c r="Q2531" s="216" t="n">
        <v>3319</v>
      </c>
      <c r="S2531" s="0" t="s">
        <v>1026</v>
      </c>
      <c r="T2531" s="0" t="s">
        <v>784</v>
      </c>
      <c r="U2531" s="218" t="n">
        <v>4</v>
      </c>
      <c r="V2531" s="0" t="s">
        <v>2576</v>
      </c>
      <c r="W2531" s="0" t="s">
        <v>1361</v>
      </c>
      <c r="X2531" s="0" t="s">
        <v>1362</v>
      </c>
      <c r="Y2531" s="0" t="s">
        <v>1310</v>
      </c>
      <c r="Z2531" s="0" t="s">
        <v>571</v>
      </c>
      <c r="AA2531" s="0" t="n">
        <v>808260</v>
      </c>
      <c r="AB2531" s="215" t="n">
        <v>37036.875</v>
      </c>
      <c r="AC2531" s="215" t="n">
        <v>37036.875</v>
      </c>
    </row>
    <row r="2532" customFormat="false" ht="12.75" hidden="false" customHeight="false" outlineLevel="0" collapsed="false">
      <c r="A2532" s="208" t="str">
        <f aca="false">B2532&amp;" "&amp;C2532&amp;" "&amp;D2532</f>
        <v>US Natural Gas Physical</v>
      </c>
      <c r="B2532" s="208" t="str">
        <f aca="false">IF((LEFT(N2532,2)="US"),"US","")</f>
        <v>US</v>
      </c>
      <c r="C2532" s="208" t="str">
        <f aca="false">M2532</f>
        <v>Natural Gas</v>
      </c>
      <c r="D2532" s="208" t="str">
        <f aca="false">IF(ISNUMBER(FIND("Phy",N2532))=TRUE(),"Physical","Financial")</f>
        <v>Physical</v>
      </c>
      <c r="E2532" s="208" t="n">
        <f aca="false">IF(VLOOKUP(S2532,'DD-Lookup'!$J$6:$L$50,3,FALSE())="Monthly",(YEAR(AC2532)-YEAR(AB2532))*12+MONTH(AC2532)-MONTH(AB2532)+1,(AC2532-AB2532+1))</f>
        <v>1</v>
      </c>
      <c r="F2532" s="239" t="n">
        <f aca="false">E2532*SUM(P2532:Q2532)</f>
        <v>5000</v>
      </c>
      <c r="G2532" s="214" t="n">
        <v>1290965</v>
      </c>
      <c r="H2532" s="215" t="n">
        <v>37035.3824537037</v>
      </c>
      <c r="I2532" s="0" t="s">
        <v>1317</v>
      </c>
      <c r="M2532" s="0" t="s">
        <v>858</v>
      </c>
      <c r="N2532" s="0" t="s">
        <v>1305</v>
      </c>
      <c r="O2532" s="0" t="s">
        <v>1378</v>
      </c>
      <c r="P2532" s="216" t="n">
        <v>5000</v>
      </c>
      <c r="S2532" s="0" t="s">
        <v>1026</v>
      </c>
      <c r="T2532" s="0" t="s">
        <v>784</v>
      </c>
      <c r="U2532" s="218" t="n">
        <v>4.035</v>
      </c>
      <c r="V2532" s="0" t="s">
        <v>1370</v>
      </c>
      <c r="W2532" s="0" t="s">
        <v>1361</v>
      </c>
      <c r="X2532" s="0" t="s">
        <v>1362</v>
      </c>
      <c r="Y2532" s="0" t="s">
        <v>1310</v>
      </c>
      <c r="Z2532" s="0" t="s">
        <v>571</v>
      </c>
      <c r="AA2532" s="0" t="n">
        <v>808262</v>
      </c>
      <c r="AB2532" s="215" t="n">
        <v>37036.875</v>
      </c>
      <c r="AC2532" s="215" t="n">
        <v>37036.875</v>
      </c>
    </row>
    <row r="2533" customFormat="false" ht="12.75" hidden="false" customHeight="false" outlineLevel="0" collapsed="false">
      <c r="A2533" s="208" t="str">
        <f aca="false">B2533&amp;" "&amp;C2533&amp;" "&amp;D2533</f>
        <v>US Natural Gas Physical</v>
      </c>
      <c r="B2533" s="208" t="str">
        <f aca="false">IF((LEFT(N2533,2)="US"),"US","")</f>
        <v>US</v>
      </c>
      <c r="C2533" s="208" t="str">
        <f aca="false">M2533</f>
        <v>Natural Gas</v>
      </c>
      <c r="D2533" s="208" t="str">
        <f aca="false">IF(ISNUMBER(FIND("Phy",N2533))=TRUE(),"Physical","Financial")</f>
        <v>Physical</v>
      </c>
      <c r="E2533" s="208" t="n">
        <f aca="false">IF(VLOOKUP(S2533,'DD-Lookup'!$J$6:$L$50,3,FALSE())="Monthly",(YEAR(AC2533)-YEAR(AB2533))*12+MONTH(AC2533)-MONTH(AB2533)+1,(AC2533-AB2533+1))</f>
        <v>1</v>
      </c>
      <c r="F2533" s="239" t="n">
        <f aca="false">E2533*SUM(P2533:Q2533)</f>
        <v>10000</v>
      </c>
      <c r="G2533" s="214" t="n">
        <v>1290966</v>
      </c>
      <c r="H2533" s="215" t="n">
        <v>37035.3824652778</v>
      </c>
      <c r="I2533" s="0" t="s">
        <v>1381</v>
      </c>
      <c r="M2533" s="0" t="s">
        <v>858</v>
      </c>
      <c r="N2533" s="0" t="s">
        <v>1305</v>
      </c>
      <c r="O2533" s="0" t="s">
        <v>1625</v>
      </c>
      <c r="P2533" s="216" t="n">
        <v>10000</v>
      </c>
      <c r="S2533" s="0" t="s">
        <v>1026</v>
      </c>
      <c r="T2533" s="0" t="s">
        <v>784</v>
      </c>
      <c r="U2533" s="218" t="n">
        <v>4.085</v>
      </c>
      <c r="V2533" s="0" t="s">
        <v>1383</v>
      </c>
      <c r="W2533" s="0" t="s">
        <v>1422</v>
      </c>
      <c r="X2533" s="0" t="s">
        <v>1423</v>
      </c>
      <c r="Y2533" s="0" t="s">
        <v>1310</v>
      </c>
      <c r="Z2533" s="0" t="s">
        <v>571</v>
      </c>
      <c r="AA2533" s="0" t="n">
        <v>808263</v>
      </c>
      <c r="AB2533" s="215" t="n">
        <v>37036.875</v>
      </c>
      <c r="AC2533" s="215" t="n">
        <v>37036.875</v>
      </c>
    </row>
    <row r="2534" customFormat="false" ht="12.75" hidden="false" customHeight="false" outlineLevel="0" collapsed="false">
      <c r="A2534" s="208" t="str">
        <f aca="false">B2534&amp;" "&amp;C2534&amp;" "&amp;D2534</f>
        <v>US Natural Gas Financial</v>
      </c>
      <c r="B2534" s="208" t="str">
        <f aca="false">IF((LEFT(N2534,2)="US"),"US","")</f>
        <v>US</v>
      </c>
      <c r="C2534" s="208" t="str">
        <f aca="false">M2534</f>
        <v>Natural Gas</v>
      </c>
      <c r="D2534" s="208" t="str">
        <f aca="false">IF(ISNUMBER(FIND("Phy",N2534))=TRUE(),"Physical","Financial")</f>
        <v>Financial</v>
      </c>
      <c r="E2534" s="208" t="n">
        <f aca="false">IF(VLOOKUP(S2534,'DD-Lookup'!$J$6:$L$50,3,FALSE())="Monthly",(YEAR(AC2534)-YEAR(AB2534))*12+MONTH(AC2534)-MONTH(AB2534)+1,(AC2534-AB2534+1))</f>
        <v>30</v>
      </c>
      <c r="F2534" s="239" t="n">
        <f aca="false">E2534*SUM(P2534:Q2534)</f>
        <v>300000</v>
      </c>
      <c r="G2534" s="214" t="n">
        <v>1290967</v>
      </c>
      <c r="H2534" s="215" t="n">
        <v>37035.3825</v>
      </c>
      <c r="I2534" s="0" t="s">
        <v>1112</v>
      </c>
      <c r="M2534" s="0" t="s">
        <v>858</v>
      </c>
      <c r="N2534" s="0" t="s">
        <v>1024</v>
      </c>
      <c r="O2534" s="0" t="s">
        <v>1025</v>
      </c>
      <c r="P2534" s="216" t="n">
        <v>10000</v>
      </c>
      <c r="S2534" s="0" t="s">
        <v>1026</v>
      </c>
      <c r="T2534" s="0" t="s">
        <v>784</v>
      </c>
      <c r="U2534" s="218" t="n">
        <v>4.165</v>
      </c>
      <c r="V2534" s="0" t="s">
        <v>2126</v>
      </c>
      <c r="W2534" s="0" t="s">
        <v>1028</v>
      </c>
      <c r="X2534" s="0" t="s">
        <v>1029</v>
      </c>
      <c r="Y2534" s="0" t="s">
        <v>838</v>
      </c>
      <c r="Z2534" s="0" t="s">
        <v>571</v>
      </c>
      <c r="AA2534" s="0" t="s">
        <v>2671</v>
      </c>
      <c r="AB2534" s="215" t="n">
        <v>37043.875</v>
      </c>
      <c r="AC2534" s="215" t="n">
        <v>37072.875</v>
      </c>
    </row>
    <row r="2535" customFormat="false" ht="12.75" hidden="false" customHeight="false" outlineLevel="0" collapsed="false">
      <c r="A2535" s="208" t="str">
        <f aca="false">B2535&amp;" "&amp;C2535&amp;" "&amp;D2535</f>
        <v>US Natural Gas Physical</v>
      </c>
      <c r="B2535" s="208" t="str">
        <f aca="false">IF((LEFT(N2535,2)="US"),"US","")</f>
        <v>US</v>
      </c>
      <c r="C2535" s="208" t="str">
        <f aca="false">M2535</f>
        <v>Natural Gas</v>
      </c>
      <c r="D2535" s="208" t="str">
        <f aca="false">IF(ISNUMBER(FIND("Phy",N2535))=TRUE(),"Physical","Financial")</f>
        <v>Physical</v>
      </c>
      <c r="E2535" s="208" t="n">
        <f aca="false">IF(VLOOKUP(S2535,'DD-Lookup'!$J$6:$L$50,3,FALSE())="Monthly",(YEAR(AC2535)-YEAR(AB2535))*12+MONTH(AC2535)-MONTH(AB2535)+1,(AC2535-AB2535+1))</f>
        <v>1</v>
      </c>
      <c r="F2535" s="239" t="n">
        <f aca="false">E2535*SUM(P2535:Q2535)</f>
        <v>25000</v>
      </c>
      <c r="G2535" s="214" t="n">
        <v>1290968</v>
      </c>
      <c r="H2535" s="215" t="n">
        <v>37035.3825</v>
      </c>
      <c r="I2535" s="0" t="s">
        <v>1155</v>
      </c>
      <c r="M2535" s="0" t="s">
        <v>858</v>
      </c>
      <c r="N2535" s="0" t="s">
        <v>1305</v>
      </c>
      <c r="O2535" s="0" t="s">
        <v>1432</v>
      </c>
      <c r="P2535" s="216" t="n">
        <v>25000</v>
      </c>
      <c r="S2535" s="0" t="s">
        <v>1026</v>
      </c>
      <c r="T2535" s="0" t="s">
        <v>784</v>
      </c>
      <c r="U2535" s="218" t="n">
        <v>4.12</v>
      </c>
      <c r="V2535" s="0" t="s">
        <v>1518</v>
      </c>
      <c r="W2535" s="0" t="s">
        <v>1434</v>
      </c>
      <c r="X2535" s="0" t="s">
        <v>1435</v>
      </c>
      <c r="Y2535" s="0" t="s">
        <v>1310</v>
      </c>
      <c r="Z2535" s="0" t="s">
        <v>571</v>
      </c>
      <c r="AA2535" s="0" t="n">
        <v>808264</v>
      </c>
      <c r="AB2535" s="215" t="n">
        <v>37036.875</v>
      </c>
      <c r="AC2535" s="215" t="n">
        <v>37036.875</v>
      </c>
    </row>
    <row r="2536" customFormat="false" ht="12.75" hidden="false" customHeight="false" outlineLevel="0" collapsed="false">
      <c r="A2536" s="208" t="str">
        <f aca="false">B2536&amp;" "&amp;C2536&amp;" "&amp;D2536</f>
        <v>US Natural Gas Physical</v>
      </c>
      <c r="B2536" s="208" t="str">
        <f aca="false">IF((LEFT(N2536,2)="US"),"US","")</f>
        <v>US</v>
      </c>
      <c r="C2536" s="208" t="str">
        <f aca="false">M2536</f>
        <v>Natural Gas</v>
      </c>
      <c r="D2536" s="208" t="str">
        <f aca="false">IF(ISNUMBER(FIND("Phy",N2536))=TRUE(),"Physical","Financial")</f>
        <v>Physical</v>
      </c>
      <c r="E2536" s="208" t="n">
        <f aca="false">IF(VLOOKUP(S2536,'DD-Lookup'!$J$6:$L$50,3,FALSE())="Monthly",(YEAR(AC2536)-YEAR(AB2536))*12+MONTH(AC2536)-MONTH(AB2536)+1,(AC2536-AB2536+1))</f>
        <v>1</v>
      </c>
      <c r="F2536" s="239" t="n">
        <f aca="false">E2536*SUM(P2536:Q2536)</f>
        <v>3319</v>
      </c>
      <c r="G2536" s="214" t="n">
        <v>1290970</v>
      </c>
      <c r="H2536" s="215" t="n">
        <v>37035.3825347222</v>
      </c>
      <c r="I2536" s="0" t="s">
        <v>1452</v>
      </c>
      <c r="M2536" s="0" t="s">
        <v>858</v>
      </c>
      <c r="N2536" s="0" t="s">
        <v>1305</v>
      </c>
      <c r="O2536" s="0" t="s">
        <v>1372</v>
      </c>
      <c r="P2536" s="216" t="n">
        <v>3319</v>
      </c>
      <c r="S2536" s="0" t="s">
        <v>1026</v>
      </c>
      <c r="T2536" s="0" t="s">
        <v>784</v>
      </c>
      <c r="U2536" s="218" t="n">
        <v>4.0325</v>
      </c>
      <c r="V2536" s="0" t="s">
        <v>2576</v>
      </c>
      <c r="W2536" s="0" t="s">
        <v>1361</v>
      </c>
      <c r="X2536" s="0" t="s">
        <v>1362</v>
      </c>
      <c r="Y2536" s="0" t="s">
        <v>1310</v>
      </c>
      <c r="Z2536" s="0" t="s">
        <v>571</v>
      </c>
      <c r="AA2536" s="0" t="n">
        <v>808265</v>
      </c>
      <c r="AB2536" s="215" t="n">
        <v>37036.875</v>
      </c>
      <c r="AC2536" s="215" t="n">
        <v>37036.875</v>
      </c>
    </row>
    <row r="2537" customFormat="false" ht="12.75" hidden="false" customHeight="false" outlineLevel="0" collapsed="false">
      <c r="A2537" s="208" t="str">
        <f aca="false">B2537&amp;" "&amp;C2537&amp;" "&amp;D2537</f>
        <v>US Crude Financial</v>
      </c>
      <c r="B2537" s="208" t="str">
        <f aca="false">IF((LEFT(N2537,2)="US"),"US","")</f>
        <v>US</v>
      </c>
      <c r="C2537" s="208" t="str">
        <f aca="false">M2537</f>
        <v>Crude</v>
      </c>
      <c r="D2537" s="208" t="str">
        <f aca="false">IF(ISNUMBER(FIND("Phy",N2537))=TRUE(),"Physical","Financial")</f>
        <v>Financial</v>
      </c>
      <c r="E2537" s="208" t="n">
        <f aca="false">IF(VLOOKUP(S2537,'DD-Lookup'!$J$6:$L$50,3,FALSE())="Monthly",(YEAR(AC2537)-YEAR(AB2537))*12+MONTH(AC2537)-MONTH(AB2537)+1,(AC2537-AB2537+1))</f>
        <v>1</v>
      </c>
      <c r="F2537" s="239" t="n">
        <f aca="false">E2537*SUM(P2537:Q2537)</f>
        <v>50000</v>
      </c>
      <c r="G2537" s="214" t="n">
        <v>1290969</v>
      </c>
      <c r="H2537" s="215" t="n">
        <v>37035.3825347222</v>
      </c>
      <c r="I2537" s="0" t="s">
        <v>796</v>
      </c>
      <c r="M2537" s="0" t="s">
        <v>97</v>
      </c>
      <c r="N2537" s="0" t="s">
        <v>841</v>
      </c>
      <c r="O2537" s="0" t="s">
        <v>842</v>
      </c>
      <c r="P2537" s="216" t="n">
        <v>50000</v>
      </c>
      <c r="S2537" s="0" t="s">
        <v>843</v>
      </c>
      <c r="T2537" s="0" t="s">
        <v>784</v>
      </c>
      <c r="U2537" s="218" t="n">
        <v>29.42</v>
      </c>
      <c r="V2537" s="0" t="s">
        <v>2516</v>
      </c>
      <c r="W2537" s="0" t="s">
        <v>845</v>
      </c>
      <c r="X2537" s="0" t="s">
        <v>846</v>
      </c>
      <c r="Y2537" s="0" t="s">
        <v>847</v>
      </c>
      <c r="Z2537" s="0" t="s">
        <v>571</v>
      </c>
      <c r="AA2537" s="0" t="n">
        <v>106959</v>
      </c>
      <c r="AB2537" s="215" t="n">
        <v>37073</v>
      </c>
      <c r="AC2537" s="215" t="n">
        <v>37103</v>
      </c>
    </row>
    <row r="2538" customFormat="false" ht="12.75" hidden="false" customHeight="false" outlineLevel="0" collapsed="false">
      <c r="A2538" s="208" t="str">
        <f aca="false">B2538&amp;" "&amp;C2538&amp;" "&amp;D2538</f>
        <v>US Natural Gas Physical</v>
      </c>
      <c r="B2538" s="208" t="str">
        <f aca="false">IF((LEFT(N2538,2)="US"),"US","")</f>
        <v>US</v>
      </c>
      <c r="C2538" s="208" t="str">
        <f aca="false">M2538</f>
        <v>Natural Gas</v>
      </c>
      <c r="D2538" s="208" t="str">
        <f aca="false">IF(ISNUMBER(FIND("Phy",N2538))=TRUE(),"Physical","Financial")</f>
        <v>Physical</v>
      </c>
      <c r="E2538" s="208" t="n">
        <f aca="false">IF(VLOOKUP(S2538,'DD-Lookup'!$J$6:$L$50,3,FALSE())="Monthly",(YEAR(AC2538)-YEAR(AB2538))*12+MONTH(AC2538)-MONTH(AB2538)+1,(AC2538-AB2538+1))</f>
        <v>1</v>
      </c>
      <c r="F2538" s="239" t="n">
        <f aca="false">E2538*SUM(P2538:Q2538)</f>
        <v>5000</v>
      </c>
      <c r="G2538" s="214" t="n">
        <v>1290971</v>
      </c>
      <c r="H2538" s="215" t="n">
        <v>37035.3825462963</v>
      </c>
      <c r="I2538" s="0" t="s">
        <v>593</v>
      </c>
      <c r="M2538" s="0" t="s">
        <v>858</v>
      </c>
      <c r="N2538" s="0" t="s">
        <v>1305</v>
      </c>
      <c r="O2538" s="0" t="s">
        <v>1438</v>
      </c>
      <c r="Q2538" s="216" t="n">
        <v>5000</v>
      </c>
      <c r="S2538" s="0" t="s">
        <v>1026</v>
      </c>
      <c r="T2538" s="0" t="s">
        <v>784</v>
      </c>
      <c r="U2538" s="218" t="n">
        <v>4.345</v>
      </c>
      <c r="V2538" s="0" t="s">
        <v>1374</v>
      </c>
      <c r="W2538" s="0" t="s">
        <v>1439</v>
      </c>
      <c r="X2538" s="0" t="s">
        <v>1440</v>
      </c>
      <c r="Y2538" s="0" t="s">
        <v>1310</v>
      </c>
      <c r="Z2538" s="0" t="s">
        <v>571</v>
      </c>
      <c r="AA2538" s="0" t="n">
        <v>808266</v>
      </c>
      <c r="AB2538" s="215" t="n">
        <v>37036.875</v>
      </c>
      <c r="AC2538" s="215" t="n">
        <v>37036.875</v>
      </c>
    </row>
    <row r="2539" customFormat="false" ht="12.75" hidden="false" customHeight="false" outlineLevel="0" collapsed="false">
      <c r="A2539" s="208" t="str">
        <f aca="false">B2539&amp;" "&amp;C2539&amp;" "&amp;D2539</f>
        <v>US Natural Gas Physical</v>
      </c>
      <c r="B2539" s="208" t="str">
        <f aca="false">IF((LEFT(N2539,2)="US"),"US","")</f>
        <v>US</v>
      </c>
      <c r="C2539" s="208" t="str">
        <f aca="false">M2539</f>
        <v>Natural Gas</v>
      </c>
      <c r="D2539" s="208" t="str">
        <f aca="false">IF(ISNUMBER(FIND("Phy",N2539))=TRUE(),"Physical","Financial")</f>
        <v>Physical</v>
      </c>
      <c r="E2539" s="208" t="n">
        <f aca="false">IF(VLOOKUP(S2539,'DD-Lookup'!$J$6:$L$50,3,FALSE())="Monthly",(YEAR(AC2539)-YEAR(AB2539))*12+MONTH(AC2539)-MONTH(AB2539)+1,(AC2539-AB2539+1))</f>
        <v>30</v>
      </c>
      <c r="F2539" s="239" t="n">
        <f aca="false">E2539*SUM(P2539:Q2539)</f>
        <v>300000</v>
      </c>
      <c r="G2539" s="214" t="n">
        <v>1290972</v>
      </c>
      <c r="H2539" s="215" t="n">
        <v>37035.3825925926</v>
      </c>
      <c r="I2539" s="0" t="s">
        <v>1112</v>
      </c>
      <c r="M2539" s="0" t="s">
        <v>858</v>
      </c>
      <c r="N2539" s="0" t="s">
        <v>1501</v>
      </c>
      <c r="O2539" s="0" t="s">
        <v>2672</v>
      </c>
      <c r="Q2539" s="216" t="n">
        <v>10000</v>
      </c>
      <c r="S2539" s="0" t="s">
        <v>1026</v>
      </c>
      <c r="T2539" s="0" t="s">
        <v>784</v>
      </c>
      <c r="U2539" s="218" t="n">
        <v>-0.01</v>
      </c>
      <c r="V2539" s="0" t="s">
        <v>2673</v>
      </c>
      <c r="W2539" s="0" t="s">
        <v>1531</v>
      </c>
      <c r="X2539" s="0" t="s">
        <v>1532</v>
      </c>
      <c r="Y2539" s="0" t="s">
        <v>1310</v>
      </c>
      <c r="Z2539" s="0" t="s">
        <v>571</v>
      </c>
      <c r="AA2539" s="0" t="s">
        <v>2674</v>
      </c>
      <c r="AB2539" s="215" t="n">
        <v>37043.875</v>
      </c>
      <c r="AC2539" s="215" t="n">
        <v>37072.875</v>
      </c>
    </row>
    <row r="2540" customFormat="false" ht="12.75" hidden="false" customHeight="false" outlineLevel="0" collapsed="false">
      <c r="A2540" s="208" t="str">
        <f aca="false">B2540&amp;" "&amp;C2540&amp;" "&amp;D2540</f>
        <v>US Natural Gas Physical</v>
      </c>
      <c r="B2540" s="208" t="str">
        <f aca="false">IF((LEFT(N2540,2)="US"),"US","")</f>
        <v>US</v>
      </c>
      <c r="C2540" s="208" t="str">
        <f aca="false">M2540</f>
        <v>Natural Gas</v>
      </c>
      <c r="D2540" s="208" t="str">
        <f aca="false">IF(ISNUMBER(FIND("Phy",N2540))=TRUE(),"Physical","Financial")</f>
        <v>Physical</v>
      </c>
      <c r="E2540" s="208" t="n">
        <f aca="false">IF(VLOOKUP(S2540,'DD-Lookup'!$J$6:$L$50,3,FALSE())="Monthly",(YEAR(AC2540)-YEAR(AB2540))*12+MONTH(AC2540)-MONTH(AB2540)+1,(AC2540-AB2540+1))</f>
        <v>1</v>
      </c>
      <c r="F2540" s="239" t="n">
        <f aca="false">E2540*SUM(P2540:Q2540)</f>
        <v>10000</v>
      </c>
      <c r="G2540" s="214" t="n">
        <v>1290973</v>
      </c>
      <c r="H2540" s="215" t="n">
        <v>37035.3826041667</v>
      </c>
      <c r="I2540" s="0" t="s">
        <v>593</v>
      </c>
      <c r="M2540" s="0" t="s">
        <v>858</v>
      </c>
      <c r="N2540" s="0" t="s">
        <v>1305</v>
      </c>
      <c r="O2540" s="0" t="s">
        <v>1766</v>
      </c>
      <c r="Q2540" s="216" t="n">
        <v>10000</v>
      </c>
      <c r="S2540" s="0" t="s">
        <v>1026</v>
      </c>
      <c r="T2540" s="0" t="s">
        <v>784</v>
      </c>
      <c r="U2540" s="218" t="n">
        <v>4.1</v>
      </c>
      <c r="V2540" s="0" t="s">
        <v>1543</v>
      </c>
      <c r="W2540" s="0" t="s">
        <v>1422</v>
      </c>
      <c r="X2540" s="0" t="s">
        <v>1423</v>
      </c>
      <c r="Y2540" s="0" t="s">
        <v>1310</v>
      </c>
      <c r="Z2540" s="0" t="s">
        <v>571</v>
      </c>
      <c r="AA2540" s="0" t="n">
        <v>808267</v>
      </c>
      <c r="AB2540" s="215" t="n">
        <v>37036.875</v>
      </c>
      <c r="AC2540" s="215" t="n">
        <v>37036.875</v>
      </c>
    </row>
    <row r="2541" customFormat="false" ht="12.75" hidden="false" customHeight="false" outlineLevel="0" collapsed="false">
      <c r="A2541" s="208" t="str">
        <f aca="false">B2541&amp;" "&amp;C2541&amp;" "&amp;D2541</f>
        <v>US Crude Financial</v>
      </c>
      <c r="B2541" s="208" t="str">
        <f aca="false">IF((LEFT(N2541,2)="US"),"US","")</f>
        <v>US</v>
      </c>
      <c r="C2541" s="208" t="str">
        <f aca="false">M2541</f>
        <v>Crude</v>
      </c>
      <c r="D2541" s="208" t="str">
        <f aca="false">IF(ISNUMBER(FIND("Phy",N2541))=TRUE(),"Physical","Financial")</f>
        <v>Financial</v>
      </c>
      <c r="E2541" s="208" t="n">
        <f aca="false">IF(VLOOKUP(S2541,'DD-Lookup'!$J$6:$L$50,3,FALSE())="Monthly",(YEAR(AC2541)-YEAR(AB2541))*12+MONTH(AC2541)-MONTH(AB2541)+1,(AC2541-AB2541+1))</f>
        <v>1</v>
      </c>
      <c r="F2541" s="239" t="n">
        <f aca="false">E2541*SUM(P2541:Q2541)</f>
        <v>50000</v>
      </c>
      <c r="G2541" s="214" t="n">
        <v>1290974</v>
      </c>
      <c r="H2541" s="215" t="n">
        <v>37035.3826388889</v>
      </c>
      <c r="I2541" s="0" t="s">
        <v>796</v>
      </c>
      <c r="M2541" s="0" t="s">
        <v>97</v>
      </c>
      <c r="N2541" s="0" t="s">
        <v>841</v>
      </c>
      <c r="O2541" s="0" t="s">
        <v>842</v>
      </c>
      <c r="P2541" s="216" t="n">
        <v>50000</v>
      </c>
      <c r="S2541" s="0" t="s">
        <v>843</v>
      </c>
      <c r="T2541" s="0" t="s">
        <v>784</v>
      </c>
      <c r="U2541" s="218" t="n">
        <v>29.4</v>
      </c>
      <c r="V2541" s="0" t="s">
        <v>2516</v>
      </c>
      <c r="W2541" s="0" t="s">
        <v>845</v>
      </c>
      <c r="X2541" s="0" t="s">
        <v>846</v>
      </c>
      <c r="Y2541" s="0" t="s">
        <v>847</v>
      </c>
      <c r="Z2541" s="0" t="s">
        <v>571</v>
      </c>
      <c r="AA2541" s="0" t="n">
        <v>106960</v>
      </c>
      <c r="AB2541" s="215" t="n">
        <v>37073</v>
      </c>
      <c r="AC2541" s="215" t="n">
        <v>37103</v>
      </c>
    </row>
    <row r="2542" customFormat="false" ht="12.75" hidden="false" customHeight="false" outlineLevel="0" collapsed="false">
      <c r="A2542" s="208" t="str">
        <f aca="false">B2542&amp;" "&amp;C2542&amp;" "&amp;D2542</f>
        <v>US Natural Gas Financial</v>
      </c>
      <c r="B2542" s="208" t="str">
        <f aca="false">IF((LEFT(N2542,2)="US"),"US","")</f>
        <v>US</v>
      </c>
      <c r="C2542" s="208" t="str">
        <f aca="false">M2542</f>
        <v>Natural Gas</v>
      </c>
      <c r="D2542" s="208" t="str">
        <f aca="false">IF(ISNUMBER(FIND("Phy",N2542))=TRUE(),"Physical","Financial")</f>
        <v>Financial</v>
      </c>
      <c r="E2542" s="208" t="n">
        <f aca="false">IF(VLOOKUP(S2542,'DD-Lookup'!$J$6:$L$50,3,FALSE())="Monthly",(YEAR(AC2542)-YEAR(AB2542))*12+MONTH(AC2542)-MONTH(AB2542)+1,(AC2542-AB2542+1))</f>
        <v>30</v>
      </c>
      <c r="F2542" s="239" t="n">
        <f aca="false">E2542*SUM(P2542:Q2542)</f>
        <v>300000</v>
      </c>
      <c r="G2542" s="214" t="n">
        <v>1290976</v>
      </c>
      <c r="H2542" s="215" t="n">
        <v>37035.382650463</v>
      </c>
      <c r="I2542" s="0" t="s">
        <v>600</v>
      </c>
      <c r="M2542" s="0" t="s">
        <v>858</v>
      </c>
      <c r="N2542" s="0" t="s">
        <v>1024</v>
      </c>
      <c r="O2542" s="0" t="s">
        <v>1025</v>
      </c>
      <c r="Q2542" s="216" t="n">
        <v>10000</v>
      </c>
      <c r="S2542" s="0" t="s">
        <v>1026</v>
      </c>
      <c r="T2542" s="0" t="s">
        <v>784</v>
      </c>
      <c r="U2542" s="218" t="n">
        <v>4.17</v>
      </c>
      <c r="V2542" s="0" t="s">
        <v>2675</v>
      </c>
      <c r="W2542" s="0" t="s">
        <v>1028</v>
      </c>
      <c r="X2542" s="0" t="s">
        <v>1029</v>
      </c>
      <c r="Y2542" s="0" t="s">
        <v>838</v>
      </c>
      <c r="Z2542" s="0" t="s">
        <v>571</v>
      </c>
      <c r="AA2542" s="0" t="s">
        <v>2676</v>
      </c>
      <c r="AB2542" s="215" t="n">
        <v>37043.875</v>
      </c>
      <c r="AC2542" s="215" t="n">
        <v>37072.875</v>
      </c>
    </row>
    <row r="2543" customFormat="false" ht="12.75" hidden="false" customHeight="false" outlineLevel="0" collapsed="false">
      <c r="A2543" s="208" t="str">
        <f aca="false">B2543&amp;" "&amp;C2543&amp;" "&amp;D2543</f>
        <v>US Natural Gas Physical</v>
      </c>
      <c r="B2543" s="208" t="str">
        <f aca="false">IF((LEFT(N2543,2)="US"),"US","")</f>
        <v>US</v>
      </c>
      <c r="C2543" s="208" t="str">
        <f aca="false">M2543</f>
        <v>Natural Gas</v>
      </c>
      <c r="D2543" s="208" t="str">
        <f aca="false">IF(ISNUMBER(FIND("Phy",N2543))=TRUE(),"Physical","Financial")</f>
        <v>Physical</v>
      </c>
      <c r="E2543" s="208" t="n">
        <f aca="false">IF(VLOOKUP(S2543,'DD-Lookup'!$J$6:$L$50,3,FALSE())="Monthly",(YEAR(AC2543)-YEAR(AB2543))*12+MONTH(AC2543)-MONTH(AB2543)+1,(AC2543-AB2543+1))</f>
        <v>1</v>
      </c>
      <c r="F2543" s="239" t="n">
        <f aca="false">E2543*SUM(P2543:Q2543)</f>
        <v>5000</v>
      </c>
      <c r="G2543" s="214" t="n">
        <v>1290975</v>
      </c>
      <c r="H2543" s="215" t="n">
        <v>37035.382650463</v>
      </c>
      <c r="I2543" s="0" t="s">
        <v>1073</v>
      </c>
      <c r="M2543" s="0" t="s">
        <v>858</v>
      </c>
      <c r="N2543" s="0" t="s">
        <v>1305</v>
      </c>
      <c r="O2543" s="0" t="s">
        <v>1372</v>
      </c>
      <c r="P2543" s="216" t="n">
        <v>5000</v>
      </c>
      <c r="S2543" s="0" t="s">
        <v>1026</v>
      </c>
      <c r="T2543" s="0" t="s">
        <v>784</v>
      </c>
      <c r="U2543" s="218" t="n">
        <v>4.03</v>
      </c>
      <c r="V2543" s="0" t="s">
        <v>2595</v>
      </c>
      <c r="W2543" s="0" t="s">
        <v>1361</v>
      </c>
      <c r="X2543" s="0" t="s">
        <v>1362</v>
      </c>
      <c r="Y2543" s="0" t="s">
        <v>1310</v>
      </c>
      <c r="Z2543" s="0" t="s">
        <v>571</v>
      </c>
      <c r="AA2543" s="0" t="n">
        <v>808268</v>
      </c>
      <c r="AB2543" s="215" t="n">
        <v>37036.875</v>
      </c>
      <c r="AC2543" s="215" t="n">
        <v>37036.875</v>
      </c>
    </row>
    <row r="2544" customFormat="false" ht="12.75" hidden="false" customHeight="false" outlineLevel="0" collapsed="false">
      <c r="A2544" s="208" t="str">
        <f aca="false">B2544&amp;" "&amp;C2544&amp;" "&amp;D2544</f>
        <v>US Power Physical</v>
      </c>
      <c r="B2544" s="208" t="str">
        <f aca="false">IF((LEFT(N2544,2)="US"),"US","")</f>
        <v>US</v>
      </c>
      <c r="C2544" s="208" t="str">
        <f aca="false">M2544</f>
        <v>Power</v>
      </c>
      <c r="D2544" s="208" t="str">
        <f aca="false">IF(ISNUMBER(FIND("Phy",N2544))=TRUE(),"Physical","Financial")</f>
        <v>Physical</v>
      </c>
      <c r="E2544" s="208" t="n">
        <f aca="false">IF(VLOOKUP(S2544,'DD-Lookup'!$J$6:$L$50,3,FALSE())="Monthly",(YEAR(AC2544)-YEAR(AB2544))*12+MONTH(AC2544)-MONTH(AB2544)+1,(AC2544-AB2544+1))</f>
        <v>30</v>
      </c>
      <c r="F2544" s="239" t="n">
        <f aca="false">E2544*SUM(P2544:Q2544)</f>
        <v>1500</v>
      </c>
      <c r="G2544" s="214" t="n">
        <v>1290977</v>
      </c>
      <c r="H2544" s="215" t="n">
        <v>37035.3826851852</v>
      </c>
      <c r="I2544" s="0" t="s">
        <v>1225</v>
      </c>
      <c r="M2544" s="0" t="s">
        <v>67</v>
      </c>
      <c r="N2544" s="0" t="s">
        <v>1081</v>
      </c>
      <c r="O2544" s="0" t="s">
        <v>1161</v>
      </c>
      <c r="Q2544" s="216" t="n">
        <v>50</v>
      </c>
      <c r="S2544" s="0" t="s">
        <v>930</v>
      </c>
      <c r="T2544" s="0" t="s">
        <v>784</v>
      </c>
      <c r="U2544" s="218" t="n">
        <v>64.25</v>
      </c>
      <c r="V2544" s="0" t="s">
        <v>2677</v>
      </c>
      <c r="W2544" s="0" t="s">
        <v>1134</v>
      </c>
      <c r="X2544" s="0" t="s">
        <v>1135</v>
      </c>
      <c r="Y2544" s="0" t="s">
        <v>1051</v>
      </c>
      <c r="Z2544" s="0" t="s">
        <v>618</v>
      </c>
      <c r="AA2544" s="0" t="n">
        <v>621483.1</v>
      </c>
      <c r="AB2544" s="215" t="n">
        <v>37043.7159722222</v>
      </c>
      <c r="AC2544" s="215" t="n">
        <v>37072.7159722222</v>
      </c>
    </row>
    <row r="2545" customFormat="false" ht="12.75" hidden="false" customHeight="false" outlineLevel="0" collapsed="false">
      <c r="A2545" s="208" t="str">
        <f aca="false">B2545&amp;" "&amp;C2545&amp;" "&amp;D2545</f>
        <v> Natural Gas Physical</v>
      </c>
      <c r="B2545" s="208" t="str">
        <f aca="false">IF((LEFT(N2545,2)="US"),"US","")</f>
        <v/>
      </c>
      <c r="C2545" s="208" t="str">
        <f aca="false">M2545</f>
        <v>Natural Gas</v>
      </c>
      <c r="D2545" s="208" t="str">
        <f aca="false">IF(ISNUMBER(FIND("Phy",N2545))=TRUE(),"Physical","Financial")</f>
        <v>Physical</v>
      </c>
      <c r="E2545" s="208" t="n">
        <f aca="false">IF(VLOOKUP(S2545,'DD-Lookup'!$J$6:$L$50,3,FALSE())="Monthly",(YEAR(AC2545)-YEAR(AB2545))*12+MONTH(AC2545)-MONTH(AB2545)+1,(AC2545-AB2545+1))</f>
        <v>31</v>
      </c>
      <c r="F2545" s="239" t="n">
        <f aca="false">E2545*SUM(P2545:Q2545)</f>
        <v>31000</v>
      </c>
      <c r="G2545" s="214" t="n">
        <v>1290978</v>
      </c>
      <c r="H2545" s="215" t="n">
        <v>37035.3827083333</v>
      </c>
      <c r="I2545" s="0" t="s">
        <v>1618</v>
      </c>
      <c r="M2545" s="0" t="s">
        <v>858</v>
      </c>
      <c r="N2545" s="0" t="s">
        <v>2666</v>
      </c>
      <c r="O2545" s="0" t="s">
        <v>2667</v>
      </c>
      <c r="P2545" s="216" t="n">
        <v>1000</v>
      </c>
      <c r="S2545" s="0" t="s">
        <v>279</v>
      </c>
      <c r="T2545" s="0" t="s">
        <v>2173</v>
      </c>
      <c r="U2545" s="218" t="n">
        <v>0.0025</v>
      </c>
      <c r="V2545" s="0" t="s">
        <v>2668</v>
      </c>
      <c r="W2545" s="0" t="s">
        <v>2175</v>
      </c>
      <c r="X2545" s="0" t="s">
        <v>2176</v>
      </c>
      <c r="Y2545" s="0" t="s">
        <v>1310</v>
      </c>
      <c r="Z2545" s="0" t="s">
        <v>628</v>
      </c>
      <c r="AA2545" s="0" t="s">
        <v>2678</v>
      </c>
      <c r="AB2545" s="215" t="n">
        <v>37073.875</v>
      </c>
      <c r="AC2545" s="215" t="n">
        <v>37103.875</v>
      </c>
    </row>
    <row r="2546" customFormat="false" ht="12.75" hidden="false" customHeight="false" outlineLevel="0" collapsed="false">
      <c r="A2546" s="208" t="str">
        <f aca="false">B2546&amp;" "&amp;C2546&amp;" "&amp;D2546</f>
        <v>US Natural Gas Physical</v>
      </c>
      <c r="B2546" s="208" t="str">
        <f aca="false">IF((LEFT(N2546,2)="US"),"US","")</f>
        <v>US</v>
      </c>
      <c r="C2546" s="208" t="str">
        <f aca="false">M2546</f>
        <v>Natural Gas</v>
      </c>
      <c r="D2546" s="208" t="str">
        <f aca="false">IF(ISNUMBER(FIND("Phy",N2546))=TRUE(),"Physical","Financial")</f>
        <v>Physical</v>
      </c>
      <c r="E2546" s="208" t="n">
        <f aca="false">IF(VLOOKUP(S2546,'DD-Lookup'!$J$6:$L$50,3,FALSE())="Monthly",(YEAR(AC2546)-YEAR(AB2546))*12+MONTH(AC2546)-MONTH(AB2546)+1,(AC2546-AB2546+1))</f>
        <v>1</v>
      </c>
      <c r="F2546" s="239" t="n">
        <f aca="false">E2546*SUM(P2546:Q2546)</f>
        <v>5000</v>
      </c>
      <c r="G2546" s="214" t="n">
        <v>1290979</v>
      </c>
      <c r="H2546" s="215" t="n">
        <v>37035.3827430556</v>
      </c>
      <c r="I2546" s="0" t="s">
        <v>1183</v>
      </c>
      <c r="M2546" s="0" t="s">
        <v>858</v>
      </c>
      <c r="N2546" s="0" t="s">
        <v>1305</v>
      </c>
      <c r="O2546" s="0" t="s">
        <v>1438</v>
      </c>
      <c r="P2546" s="216" t="n">
        <v>5000</v>
      </c>
      <c r="S2546" s="0" t="s">
        <v>1026</v>
      </c>
      <c r="T2546" s="0" t="s">
        <v>784</v>
      </c>
      <c r="U2546" s="218" t="n">
        <v>4.34</v>
      </c>
      <c r="V2546" s="0" t="s">
        <v>1307</v>
      </c>
      <c r="W2546" s="0" t="s">
        <v>1439</v>
      </c>
      <c r="X2546" s="0" t="s">
        <v>1440</v>
      </c>
      <c r="Y2546" s="0" t="s">
        <v>1310</v>
      </c>
      <c r="Z2546" s="0" t="s">
        <v>571</v>
      </c>
      <c r="AA2546" s="0" t="n">
        <v>808271</v>
      </c>
      <c r="AB2546" s="215" t="n">
        <v>37036.875</v>
      </c>
      <c r="AC2546" s="215" t="n">
        <v>37036.875</v>
      </c>
    </row>
    <row r="2547" customFormat="false" ht="12.75" hidden="false" customHeight="false" outlineLevel="0" collapsed="false">
      <c r="A2547" s="208" t="str">
        <f aca="false">B2547&amp;" "&amp;C2547&amp;" "&amp;D2547</f>
        <v>US Crude Financial</v>
      </c>
      <c r="B2547" s="208" t="str">
        <f aca="false">IF((LEFT(N2547,2)="US"),"US","")</f>
        <v>US</v>
      </c>
      <c r="C2547" s="208" t="str">
        <f aca="false">M2547</f>
        <v>Crude</v>
      </c>
      <c r="D2547" s="208" t="str">
        <f aca="false">IF(ISNUMBER(FIND("Phy",N2547))=TRUE(),"Physical","Financial")</f>
        <v>Financial</v>
      </c>
      <c r="E2547" s="208" t="n">
        <f aca="false">IF(VLOOKUP(S2547,'DD-Lookup'!$J$6:$L$50,3,FALSE())="Monthly",(YEAR(AC2547)-YEAR(AB2547))*12+MONTH(AC2547)-MONTH(AB2547)+1,(AC2547-AB2547+1))</f>
        <v>1</v>
      </c>
      <c r="F2547" s="239" t="n">
        <f aca="false">E2547*SUM(P2547:Q2547)</f>
        <v>50000</v>
      </c>
      <c r="G2547" s="214" t="n">
        <v>1290980</v>
      </c>
      <c r="H2547" s="215" t="n">
        <v>37035.3827430556</v>
      </c>
      <c r="I2547" s="0" t="s">
        <v>1376</v>
      </c>
      <c r="M2547" s="0" t="s">
        <v>97</v>
      </c>
      <c r="N2547" s="0" t="s">
        <v>841</v>
      </c>
      <c r="O2547" s="0" t="s">
        <v>842</v>
      </c>
      <c r="Q2547" s="216" t="n">
        <v>50000</v>
      </c>
      <c r="S2547" s="0" t="s">
        <v>843</v>
      </c>
      <c r="T2547" s="0" t="s">
        <v>784</v>
      </c>
      <c r="U2547" s="218" t="n">
        <v>29.42</v>
      </c>
      <c r="V2547" s="0" t="s">
        <v>1990</v>
      </c>
      <c r="W2547" s="0" t="s">
        <v>845</v>
      </c>
      <c r="X2547" s="0" t="s">
        <v>846</v>
      </c>
      <c r="Y2547" s="0" t="s">
        <v>847</v>
      </c>
      <c r="Z2547" s="0" t="s">
        <v>571</v>
      </c>
      <c r="AA2547" s="0" t="n">
        <v>106961</v>
      </c>
      <c r="AB2547" s="215" t="n">
        <v>37073</v>
      </c>
      <c r="AC2547" s="215" t="n">
        <v>37103</v>
      </c>
    </row>
    <row r="2548" customFormat="false" ht="12.75" hidden="false" customHeight="false" outlineLevel="0" collapsed="false">
      <c r="A2548" s="208" t="str">
        <f aca="false">B2548&amp;" "&amp;C2548&amp;" "&amp;D2548</f>
        <v>US Natural Gas Physical</v>
      </c>
      <c r="B2548" s="208" t="str">
        <f aca="false">IF((LEFT(N2548,2)="US"),"US","")</f>
        <v>US</v>
      </c>
      <c r="C2548" s="208" t="str">
        <f aca="false">M2548</f>
        <v>Natural Gas</v>
      </c>
      <c r="D2548" s="208" t="str">
        <f aca="false">IF(ISNUMBER(FIND("Phy",N2548))=TRUE(),"Physical","Financial")</f>
        <v>Physical</v>
      </c>
      <c r="E2548" s="208" t="n">
        <f aca="false">IF(VLOOKUP(S2548,'DD-Lookup'!$J$6:$L$50,3,FALSE())="Monthly",(YEAR(AC2548)-YEAR(AB2548))*12+MONTH(AC2548)-MONTH(AB2548)+1,(AC2548-AB2548+1))</f>
        <v>7</v>
      </c>
      <c r="F2548" s="239" t="n">
        <f aca="false">E2548*SUM(P2548:Q2548)</f>
        <v>10500</v>
      </c>
      <c r="G2548" s="214" t="n">
        <v>1290981</v>
      </c>
      <c r="H2548" s="215" t="n">
        <v>37035.3827777778</v>
      </c>
      <c r="I2548" s="0" t="s">
        <v>1773</v>
      </c>
      <c r="M2548" s="0" t="s">
        <v>858</v>
      </c>
      <c r="N2548" s="0" t="s">
        <v>1305</v>
      </c>
      <c r="O2548" s="0" t="s">
        <v>2679</v>
      </c>
      <c r="P2548" s="216" t="n">
        <v>1500</v>
      </c>
      <c r="S2548" s="0" t="s">
        <v>1026</v>
      </c>
      <c r="T2548" s="0" t="s">
        <v>784</v>
      </c>
      <c r="U2548" s="218" t="n">
        <v>4.155</v>
      </c>
      <c r="V2548" s="0" t="s">
        <v>1846</v>
      </c>
      <c r="W2548" s="0" t="s">
        <v>1434</v>
      </c>
      <c r="X2548" s="0" t="s">
        <v>1435</v>
      </c>
      <c r="Y2548" s="0" t="s">
        <v>1310</v>
      </c>
      <c r="Z2548" s="0" t="s">
        <v>571</v>
      </c>
      <c r="AA2548" s="0" t="n">
        <v>808274</v>
      </c>
      <c r="AB2548" s="215" t="n">
        <v>37036.875</v>
      </c>
      <c r="AC2548" s="215" t="n">
        <v>37042.875</v>
      </c>
    </row>
    <row r="2549" customFormat="false" ht="12.75" hidden="false" customHeight="false" outlineLevel="0" collapsed="false">
      <c r="A2549" s="208" t="str">
        <f aca="false">B2549&amp;" "&amp;C2549&amp;" "&amp;D2549</f>
        <v>US Crude Financial</v>
      </c>
      <c r="B2549" s="208" t="str">
        <f aca="false">IF((LEFT(N2549,2)="US"),"US","")</f>
        <v>US</v>
      </c>
      <c r="C2549" s="208" t="str">
        <f aca="false">M2549</f>
        <v>Crude</v>
      </c>
      <c r="D2549" s="208" t="str">
        <f aca="false">IF(ISNUMBER(FIND("Phy",N2549))=TRUE(),"Physical","Financial")</f>
        <v>Financial</v>
      </c>
      <c r="E2549" s="208" t="n">
        <f aca="false">IF(VLOOKUP(S2549,'DD-Lookup'!$J$6:$L$50,3,FALSE())="Monthly",(YEAR(AC2549)-YEAR(AB2549))*12+MONTH(AC2549)-MONTH(AB2549)+1,(AC2549-AB2549+1))</f>
        <v>1</v>
      </c>
      <c r="F2549" s="239" t="n">
        <f aca="false">E2549*SUM(P2549:Q2549)</f>
        <v>25000</v>
      </c>
      <c r="G2549" s="214" t="n">
        <v>1290983</v>
      </c>
      <c r="H2549" s="215" t="n">
        <v>37035.3828240741</v>
      </c>
      <c r="I2549" s="0" t="s">
        <v>1112</v>
      </c>
      <c r="M2549" s="0" t="s">
        <v>97</v>
      </c>
      <c r="N2549" s="0" t="s">
        <v>841</v>
      </c>
      <c r="O2549" s="0" t="s">
        <v>842</v>
      </c>
      <c r="Q2549" s="216" t="n">
        <v>25000</v>
      </c>
      <c r="S2549" s="0" t="s">
        <v>843</v>
      </c>
      <c r="T2549" s="0" t="s">
        <v>784</v>
      </c>
      <c r="U2549" s="218" t="n">
        <v>29.44</v>
      </c>
      <c r="V2549" s="0" t="s">
        <v>2339</v>
      </c>
      <c r="W2549" s="0" t="s">
        <v>845</v>
      </c>
      <c r="X2549" s="0" t="s">
        <v>846</v>
      </c>
      <c r="Y2549" s="0" t="s">
        <v>847</v>
      </c>
      <c r="Z2549" s="0" t="s">
        <v>571</v>
      </c>
      <c r="AA2549" s="0" t="n">
        <v>106962</v>
      </c>
      <c r="AB2549" s="215" t="n">
        <v>37073</v>
      </c>
      <c r="AC2549" s="215" t="n">
        <v>37103</v>
      </c>
    </row>
    <row r="2550" customFormat="false" ht="12.75" hidden="false" customHeight="false" outlineLevel="0" collapsed="false">
      <c r="A2550" s="208" t="str">
        <f aca="false">B2550&amp;" "&amp;C2550&amp;" "&amp;D2550</f>
        <v>US Natural Gas Physical</v>
      </c>
      <c r="B2550" s="208" t="str">
        <f aca="false">IF((LEFT(N2550,2)="US"),"US","")</f>
        <v>US</v>
      </c>
      <c r="C2550" s="208" t="str">
        <f aca="false">M2550</f>
        <v>Natural Gas</v>
      </c>
      <c r="D2550" s="208" t="str">
        <f aca="false">IF(ISNUMBER(FIND("Phy",N2550))=TRUE(),"Physical","Financial")</f>
        <v>Physical</v>
      </c>
      <c r="E2550" s="208" t="n">
        <f aca="false">IF(VLOOKUP(S2550,'DD-Lookup'!$J$6:$L$50,3,FALSE())="Monthly",(YEAR(AC2550)-YEAR(AB2550))*12+MONTH(AC2550)-MONTH(AB2550)+1,(AC2550-AB2550+1))</f>
        <v>1</v>
      </c>
      <c r="F2550" s="239" t="n">
        <f aca="false">E2550*SUM(P2550:Q2550)</f>
        <v>5000</v>
      </c>
      <c r="G2550" s="214" t="n">
        <v>1290984</v>
      </c>
      <c r="H2550" s="215" t="n">
        <v>37035.3828587963</v>
      </c>
      <c r="I2550" s="0" t="s">
        <v>593</v>
      </c>
      <c r="M2550" s="0" t="s">
        <v>858</v>
      </c>
      <c r="N2550" s="0" t="s">
        <v>1305</v>
      </c>
      <c r="O2550" s="0" t="s">
        <v>1382</v>
      </c>
      <c r="Q2550" s="216" t="n">
        <v>5000</v>
      </c>
      <c r="S2550" s="0" t="s">
        <v>1026</v>
      </c>
      <c r="T2550" s="0" t="s">
        <v>784</v>
      </c>
      <c r="U2550" s="218" t="n">
        <v>3.98</v>
      </c>
      <c r="V2550" s="0" t="s">
        <v>1424</v>
      </c>
      <c r="W2550" s="0" t="s">
        <v>1314</v>
      </c>
      <c r="X2550" s="0" t="s">
        <v>1315</v>
      </c>
      <c r="Y2550" s="0" t="s">
        <v>1310</v>
      </c>
      <c r="Z2550" s="0" t="s">
        <v>571</v>
      </c>
      <c r="AA2550" s="0" t="n">
        <v>808275</v>
      </c>
      <c r="AB2550" s="215" t="n">
        <v>37036.875</v>
      </c>
      <c r="AC2550" s="215" t="n">
        <v>37036.875</v>
      </c>
    </row>
    <row r="2551" customFormat="false" ht="12.75" hidden="false" customHeight="false" outlineLevel="0" collapsed="false">
      <c r="A2551" s="208" t="str">
        <f aca="false">B2551&amp;" "&amp;C2551&amp;" "&amp;D2551</f>
        <v>US Natural Gas Physical</v>
      </c>
      <c r="B2551" s="208" t="str">
        <f aca="false">IF((LEFT(N2551,2)="US"),"US","")</f>
        <v>US</v>
      </c>
      <c r="C2551" s="208" t="str">
        <f aca="false">M2551</f>
        <v>Natural Gas</v>
      </c>
      <c r="D2551" s="208" t="str">
        <f aca="false">IF(ISNUMBER(FIND("Phy",N2551))=TRUE(),"Physical","Financial")</f>
        <v>Physical</v>
      </c>
      <c r="E2551" s="208" t="n">
        <f aca="false">IF(VLOOKUP(S2551,'DD-Lookup'!$J$6:$L$50,3,FALSE())="Monthly",(YEAR(AC2551)-YEAR(AB2551))*12+MONTH(AC2551)-MONTH(AB2551)+1,(AC2551-AB2551+1))</f>
        <v>1</v>
      </c>
      <c r="F2551" s="239" t="n">
        <f aca="false">E2551*SUM(P2551:Q2551)</f>
        <v>516</v>
      </c>
      <c r="G2551" s="214" t="n">
        <v>1290985</v>
      </c>
      <c r="H2551" s="215" t="n">
        <v>37035.3828587963</v>
      </c>
      <c r="I2551" s="0" t="s">
        <v>1505</v>
      </c>
      <c r="M2551" s="0" t="s">
        <v>858</v>
      </c>
      <c r="N2551" s="0" t="s">
        <v>1305</v>
      </c>
      <c r="O2551" s="0" t="s">
        <v>1527</v>
      </c>
      <c r="Q2551" s="216" t="n">
        <v>516</v>
      </c>
      <c r="S2551" s="0" t="s">
        <v>1026</v>
      </c>
      <c r="T2551" s="0" t="s">
        <v>784</v>
      </c>
      <c r="U2551" s="218" t="n">
        <v>4.465</v>
      </c>
      <c r="V2551" s="0" t="s">
        <v>1506</v>
      </c>
      <c r="W2551" s="0" t="s">
        <v>1388</v>
      </c>
      <c r="X2551" s="0" t="s">
        <v>1389</v>
      </c>
      <c r="Y2551" s="0" t="s">
        <v>1310</v>
      </c>
      <c r="Z2551" s="0" t="s">
        <v>571</v>
      </c>
      <c r="AA2551" s="0" t="n">
        <v>808276</v>
      </c>
      <c r="AB2551" s="215" t="n">
        <v>37036.875</v>
      </c>
      <c r="AC2551" s="215" t="n">
        <v>37036.875</v>
      </c>
    </row>
    <row r="2552" customFormat="false" ht="12.75" hidden="false" customHeight="false" outlineLevel="0" collapsed="false">
      <c r="A2552" s="208" t="str">
        <f aca="false">B2552&amp;" "&amp;C2552&amp;" "&amp;D2552</f>
        <v>US Natural Gas Physical</v>
      </c>
      <c r="B2552" s="208" t="str">
        <f aca="false">IF((LEFT(N2552,2)="US"),"US","")</f>
        <v>US</v>
      </c>
      <c r="C2552" s="208" t="str">
        <f aca="false">M2552</f>
        <v>Natural Gas</v>
      </c>
      <c r="D2552" s="208" t="str">
        <f aca="false">IF(ISNUMBER(FIND("Phy",N2552))=TRUE(),"Physical","Financial")</f>
        <v>Physical</v>
      </c>
      <c r="E2552" s="208" t="n">
        <f aca="false">IF(VLOOKUP(S2552,'DD-Lookup'!$J$6:$L$50,3,FALSE())="Monthly",(YEAR(AC2552)-YEAR(AB2552))*12+MONTH(AC2552)-MONTH(AB2552)+1,(AC2552-AB2552+1))</f>
        <v>1</v>
      </c>
      <c r="F2552" s="239" t="n">
        <f aca="false">E2552*SUM(P2552:Q2552)</f>
        <v>10000</v>
      </c>
      <c r="G2552" s="214" t="n">
        <v>1290986</v>
      </c>
      <c r="H2552" s="215" t="n">
        <v>37035.3828703704</v>
      </c>
      <c r="I2552" s="0" t="s">
        <v>1073</v>
      </c>
      <c r="M2552" s="0" t="s">
        <v>858</v>
      </c>
      <c r="N2552" s="0" t="s">
        <v>1305</v>
      </c>
      <c r="O2552" s="0" t="s">
        <v>1581</v>
      </c>
      <c r="Q2552" s="216" t="n">
        <v>10000</v>
      </c>
      <c r="S2552" s="0" t="s">
        <v>1026</v>
      </c>
      <c r="T2552" s="0" t="s">
        <v>784</v>
      </c>
      <c r="U2552" s="218" t="n">
        <v>8.25</v>
      </c>
      <c r="V2552" s="0" t="s">
        <v>1558</v>
      </c>
      <c r="W2552" s="0" t="s">
        <v>1579</v>
      </c>
      <c r="X2552" s="0" t="s">
        <v>1535</v>
      </c>
      <c r="Y2552" s="0" t="s">
        <v>1310</v>
      </c>
      <c r="Z2552" s="0" t="s">
        <v>571</v>
      </c>
      <c r="AA2552" s="0" t="n">
        <v>808279</v>
      </c>
      <c r="AB2552" s="215" t="n">
        <v>37036.875</v>
      </c>
      <c r="AC2552" s="215" t="n">
        <v>37036.875</v>
      </c>
    </row>
    <row r="2553" customFormat="false" ht="12.75" hidden="false" customHeight="false" outlineLevel="0" collapsed="false">
      <c r="A2553" s="208" t="str">
        <f aca="false">B2553&amp;" "&amp;C2553&amp;" "&amp;D2553</f>
        <v>US Natural Gas Physical</v>
      </c>
      <c r="B2553" s="208" t="str">
        <f aca="false">IF((LEFT(N2553,2)="US"),"US","")</f>
        <v>US</v>
      </c>
      <c r="C2553" s="208" t="str">
        <f aca="false">M2553</f>
        <v>Natural Gas</v>
      </c>
      <c r="D2553" s="208" t="str">
        <f aca="false">IF(ISNUMBER(FIND("Phy",N2553))=TRUE(),"Physical","Financial")</f>
        <v>Physical</v>
      </c>
      <c r="E2553" s="208" t="n">
        <f aca="false">IF(VLOOKUP(S2553,'DD-Lookup'!$J$6:$L$50,3,FALSE())="Monthly",(YEAR(AC2553)-YEAR(AB2553))*12+MONTH(AC2553)-MONTH(AB2553)+1,(AC2553-AB2553+1))</f>
        <v>1</v>
      </c>
      <c r="F2553" s="239" t="n">
        <f aca="false">E2553*SUM(P2553:Q2553)</f>
        <v>500</v>
      </c>
      <c r="G2553" s="214" t="n">
        <v>1290987</v>
      </c>
      <c r="H2553" s="215" t="n">
        <v>37035.3828819444</v>
      </c>
      <c r="I2553" s="0" t="s">
        <v>1107</v>
      </c>
      <c r="M2553" s="0" t="s">
        <v>858</v>
      </c>
      <c r="N2553" s="0" t="s">
        <v>1305</v>
      </c>
      <c r="O2553" s="0" t="s">
        <v>1306</v>
      </c>
      <c r="P2553" s="216" t="n">
        <v>500</v>
      </c>
      <c r="S2553" s="0" t="s">
        <v>1026</v>
      </c>
      <c r="T2553" s="0" t="s">
        <v>784</v>
      </c>
      <c r="U2553" s="218" t="n">
        <v>4.1938</v>
      </c>
      <c r="V2553" s="0" t="s">
        <v>1569</v>
      </c>
      <c r="W2553" s="0" t="s">
        <v>1308</v>
      </c>
      <c r="X2553" s="0" t="s">
        <v>1309</v>
      </c>
      <c r="Y2553" s="0" t="s">
        <v>1310</v>
      </c>
      <c r="Z2553" s="0" t="s">
        <v>571</v>
      </c>
      <c r="AA2553" s="0" t="n">
        <v>808277</v>
      </c>
      <c r="AB2553" s="215" t="n">
        <v>37036.875</v>
      </c>
      <c r="AC2553" s="215" t="n">
        <v>37036.875</v>
      </c>
    </row>
    <row r="2554" customFormat="false" ht="12.75" hidden="false" customHeight="false" outlineLevel="0" collapsed="false">
      <c r="A2554" s="208" t="str">
        <f aca="false">B2554&amp;" "&amp;C2554&amp;" "&amp;D2554</f>
        <v>US Natural Gas Physical</v>
      </c>
      <c r="B2554" s="208" t="str">
        <f aca="false">IF((LEFT(N2554,2)="US"),"US","")</f>
        <v>US</v>
      </c>
      <c r="C2554" s="208" t="str">
        <f aca="false">M2554</f>
        <v>Natural Gas</v>
      </c>
      <c r="D2554" s="208" t="str">
        <f aca="false">IF(ISNUMBER(FIND("Phy",N2554))=TRUE(),"Physical","Financial")</f>
        <v>Physical</v>
      </c>
      <c r="E2554" s="208" t="n">
        <f aca="false">IF(VLOOKUP(S2554,'DD-Lookup'!$J$6:$L$50,3,FALSE())="Monthly",(YEAR(AC2554)-YEAR(AB2554))*12+MONTH(AC2554)-MONTH(AB2554)+1,(AC2554-AB2554+1))</f>
        <v>1</v>
      </c>
      <c r="F2554" s="239" t="n">
        <f aca="false">E2554*SUM(P2554:Q2554)</f>
        <v>5000</v>
      </c>
      <c r="G2554" s="214" t="n">
        <v>1290988</v>
      </c>
      <c r="H2554" s="215" t="n">
        <v>37035.3828935185</v>
      </c>
      <c r="I2554" s="0" t="s">
        <v>1183</v>
      </c>
      <c r="M2554" s="0" t="s">
        <v>858</v>
      </c>
      <c r="N2554" s="0" t="s">
        <v>1305</v>
      </c>
      <c r="O2554" s="0" t="s">
        <v>1372</v>
      </c>
      <c r="P2554" s="216" t="n">
        <v>5000</v>
      </c>
      <c r="S2554" s="0" t="s">
        <v>1026</v>
      </c>
      <c r="T2554" s="0" t="s">
        <v>784</v>
      </c>
      <c r="U2554" s="218" t="n">
        <v>4.0225</v>
      </c>
      <c r="V2554" s="0" t="s">
        <v>1769</v>
      </c>
      <c r="W2554" s="0" t="s">
        <v>1361</v>
      </c>
      <c r="X2554" s="0" t="s">
        <v>1362</v>
      </c>
      <c r="Y2554" s="0" t="s">
        <v>1310</v>
      </c>
      <c r="Z2554" s="0" t="s">
        <v>571</v>
      </c>
      <c r="AA2554" s="0" t="n">
        <v>808278</v>
      </c>
      <c r="AB2554" s="215" t="n">
        <v>37036.875</v>
      </c>
      <c r="AC2554" s="215" t="n">
        <v>37036.875</v>
      </c>
    </row>
    <row r="2555" customFormat="false" ht="12.75" hidden="false" customHeight="false" outlineLevel="0" collapsed="false">
      <c r="A2555" s="208" t="str">
        <f aca="false">B2555&amp;" "&amp;C2555&amp;" "&amp;D2555</f>
        <v>US Natural Gas Physical</v>
      </c>
      <c r="B2555" s="208" t="str">
        <f aca="false">IF((LEFT(N2555,2)="US"),"US","")</f>
        <v>US</v>
      </c>
      <c r="C2555" s="208" t="str">
        <f aca="false">M2555</f>
        <v>Natural Gas</v>
      </c>
      <c r="D2555" s="208" t="str">
        <f aca="false">IF(ISNUMBER(FIND("Phy",N2555))=TRUE(),"Physical","Financial")</f>
        <v>Physical</v>
      </c>
      <c r="E2555" s="208" t="n">
        <f aca="false">IF(VLOOKUP(S2555,'DD-Lookup'!$J$6:$L$50,3,FALSE())="Monthly",(YEAR(AC2555)-YEAR(AB2555))*12+MONTH(AC2555)-MONTH(AB2555)+1,(AC2555-AB2555+1))</f>
        <v>1</v>
      </c>
      <c r="F2555" s="239" t="n">
        <f aca="false">E2555*SUM(P2555:Q2555)</f>
        <v>3075</v>
      </c>
      <c r="G2555" s="214" t="n">
        <v>1290989</v>
      </c>
      <c r="H2555" s="215" t="n">
        <v>37035.3829513889</v>
      </c>
      <c r="I2555" s="0" t="s">
        <v>593</v>
      </c>
      <c r="M2555" s="0" t="s">
        <v>858</v>
      </c>
      <c r="N2555" s="0" t="s">
        <v>1305</v>
      </c>
      <c r="O2555" s="0" t="s">
        <v>1438</v>
      </c>
      <c r="Q2555" s="216" t="n">
        <v>3075</v>
      </c>
      <c r="S2555" s="0" t="s">
        <v>1026</v>
      </c>
      <c r="T2555" s="0" t="s">
        <v>784</v>
      </c>
      <c r="U2555" s="218" t="n">
        <v>4.345</v>
      </c>
      <c r="V2555" s="0" t="s">
        <v>1374</v>
      </c>
      <c r="W2555" s="0" t="s">
        <v>1439</v>
      </c>
      <c r="X2555" s="0" t="s">
        <v>1440</v>
      </c>
      <c r="Y2555" s="0" t="s">
        <v>1310</v>
      </c>
      <c r="Z2555" s="0" t="s">
        <v>571</v>
      </c>
      <c r="AA2555" s="0" t="n">
        <v>808280</v>
      </c>
      <c r="AB2555" s="215" t="n">
        <v>37036.875</v>
      </c>
      <c r="AC2555" s="215" t="n">
        <v>37036.875</v>
      </c>
    </row>
    <row r="2556" customFormat="false" ht="12.75" hidden="false" customHeight="false" outlineLevel="0" collapsed="false">
      <c r="A2556" s="208" t="str">
        <f aca="false">B2556&amp;" "&amp;C2556&amp;" "&amp;D2556</f>
        <v>US Natural Gas Physical</v>
      </c>
      <c r="B2556" s="208" t="str">
        <f aca="false">IF((LEFT(N2556,2)="US"),"US","")</f>
        <v>US</v>
      </c>
      <c r="C2556" s="208" t="str">
        <f aca="false">M2556</f>
        <v>Natural Gas</v>
      </c>
      <c r="D2556" s="208" t="str">
        <f aca="false">IF(ISNUMBER(FIND("Phy",N2556))=TRUE(),"Physical","Financial")</f>
        <v>Physical</v>
      </c>
      <c r="E2556" s="208" t="n">
        <f aca="false">IF(VLOOKUP(S2556,'DD-Lookup'!$J$6:$L$50,3,FALSE())="Monthly",(YEAR(AC2556)-YEAR(AB2556))*12+MONTH(AC2556)-MONTH(AB2556)+1,(AC2556-AB2556+1))</f>
        <v>1</v>
      </c>
      <c r="F2556" s="239" t="n">
        <f aca="false">E2556*SUM(P2556:Q2556)</f>
        <v>1925</v>
      </c>
      <c r="G2556" s="214" t="n">
        <v>1290990</v>
      </c>
      <c r="H2556" s="215" t="n">
        <v>37035.3829976852</v>
      </c>
      <c r="I2556" s="0" t="s">
        <v>1461</v>
      </c>
      <c r="M2556" s="0" t="s">
        <v>858</v>
      </c>
      <c r="N2556" s="0" t="s">
        <v>1305</v>
      </c>
      <c r="O2556" s="0" t="s">
        <v>1438</v>
      </c>
      <c r="Q2556" s="216" t="n">
        <v>1925</v>
      </c>
      <c r="S2556" s="0" t="s">
        <v>1026</v>
      </c>
      <c r="T2556" s="0" t="s">
        <v>784</v>
      </c>
      <c r="U2556" s="218" t="n">
        <v>4.345</v>
      </c>
      <c r="V2556" s="0" t="s">
        <v>2483</v>
      </c>
      <c r="W2556" s="0" t="s">
        <v>1439</v>
      </c>
      <c r="X2556" s="0" t="s">
        <v>1440</v>
      </c>
      <c r="Y2556" s="0" t="s">
        <v>1310</v>
      </c>
      <c r="Z2556" s="0" t="s">
        <v>571</v>
      </c>
      <c r="AA2556" s="0" t="n">
        <v>808281</v>
      </c>
      <c r="AB2556" s="215" t="n">
        <v>37036.875</v>
      </c>
      <c r="AC2556" s="215" t="n">
        <v>37036.875</v>
      </c>
    </row>
    <row r="2557" customFormat="false" ht="12.75" hidden="false" customHeight="false" outlineLevel="0" collapsed="false">
      <c r="A2557" s="208" t="str">
        <f aca="false">B2557&amp;" "&amp;C2557&amp;" "&amp;D2557</f>
        <v>US Natural Gas Physical</v>
      </c>
      <c r="B2557" s="208" t="str">
        <f aca="false">IF((LEFT(N2557,2)="US"),"US","")</f>
        <v>US</v>
      </c>
      <c r="C2557" s="208" t="str">
        <f aca="false">M2557</f>
        <v>Natural Gas</v>
      </c>
      <c r="D2557" s="208" t="str">
        <f aca="false">IF(ISNUMBER(FIND("Phy",N2557))=TRUE(),"Physical","Financial")</f>
        <v>Physical</v>
      </c>
      <c r="E2557" s="208" t="n">
        <f aca="false">IF(VLOOKUP(S2557,'DD-Lookup'!$J$6:$L$50,3,FALSE())="Monthly",(YEAR(AC2557)-YEAR(AB2557))*12+MONTH(AC2557)-MONTH(AB2557)+1,(AC2557-AB2557+1))</f>
        <v>1</v>
      </c>
      <c r="F2557" s="239" t="n">
        <f aca="false">E2557*SUM(P2557:Q2557)</f>
        <v>5000</v>
      </c>
      <c r="G2557" s="214" t="n">
        <v>1290991</v>
      </c>
      <c r="H2557" s="215" t="n">
        <v>37035.3830208333</v>
      </c>
      <c r="I2557" s="0" t="s">
        <v>593</v>
      </c>
      <c r="M2557" s="0" t="s">
        <v>858</v>
      </c>
      <c r="N2557" s="0" t="s">
        <v>1305</v>
      </c>
      <c r="O2557" s="0" t="s">
        <v>1363</v>
      </c>
      <c r="Q2557" s="216" t="n">
        <v>5000</v>
      </c>
      <c r="S2557" s="0" t="s">
        <v>1026</v>
      </c>
      <c r="T2557" s="0" t="s">
        <v>784</v>
      </c>
      <c r="U2557" s="218" t="n">
        <v>4.0575</v>
      </c>
      <c r="V2557" s="0" t="s">
        <v>2680</v>
      </c>
      <c r="W2557" s="0" t="s">
        <v>1361</v>
      </c>
      <c r="X2557" s="0" t="s">
        <v>1362</v>
      </c>
      <c r="Y2557" s="0" t="s">
        <v>1310</v>
      </c>
      <c r="Z2557" s="0" t="s">
        <v>571</v>
      </c>
      <c r="AA2557" s="0" t="n">
        <v>808282</v>
      </c>
      <c r="AB2557" s="215" t="n">
        <v>37036.875</v>
      </c>
      <c r="AC2557" s="215" t="n">
        <v>37036.875</v>
      </c>
    </row>
    <row r="2558" customFormat="false" ht="12.75" hidden="false" customHeight="false" outlineLevel="0" collapsed="false">
      <c r="A2558" s="208" t="str">
        <f aca="false">B2558&amp;" "&amp;C2558&amp;" "&amp;D2558</f>
        <v>US Natural Gas Physical</v>
      </c>
      <c r="B2558" s="208" t="str">
        <f aca="false">IF((LEFT(N2558,2)="US"),"US","")</f>
        <v>US</v>
      </c>
      <c r="C2558" s="208" t="str">
        <f aca="false">M2558</f>
        <v>Natural Gas</v>
      </c>
      <c r="D2558" s="208" t="str">
        <f aca="false">IF(ISNUMBER(FIND("Phy",N2558))=TRUE(),"Physical","Financial")</f>
        <v>Physical</v>
      </c>
      <c r="E2558" s="208" t="n">
        <f aca="false">IF(VLOOKUP(S2558,'DD-Lookup'!$J$6:$L$50,3,FALSE())="Monthly",(YEAR(AC2558)-YEAR(AB2558))*12+MONTH(AC2558)-MONTH(AB2558)+1,(AC2558-AB2558+1))</f>
        <v>1</v>
      </c>
      <c r="F2558" s="239" t="n">
        <f aca="false">E2558*SUM(P2558:Q2558)</f>
        <v>5000</v>
      </c>
      <c r="G2558" s="214" t="n">
        <v>1290993</v>
      </c>
      <c r="H2558" s="215" t="n">
        <v>37035.3830787037</v>
      </c>
      <c r="I2558" s="0" t="s">
        <v>1428</v>
      </c>
      <c r="M2558" s="0" t="s">
        <v>858</v>
      </c>
      <c r="N2558" s="0" t="s">
        <v>1305</v>
      </c>
      <c r="O2558" s="0" t="s">
        <v>1372</v>
      </c>
      <c r="Q2558" s="216" t="n">
        <v>5000</v>
      </c>
      <c r="S2558" s="0" t="s">
        <v>1026</v>
      </c>
      <c r="T2558" s="0" t="s">
        <v>784</v>
      </c>
      <c r="U2558" s="218" t="n">
        <v>4.025</v>
      </c>
      <c r="V2558" s="0" t="s">
        <v>1429</v>
      </c>
      <c r="W2558" s="0" t="s">
        <v>1361</v>
      </c>
      <c r="X2558" s="0" t="s">
        <v>1362</v>
      </c>
      <c r="Y2558" s="0" t="s">
        <v>1310</v>
      </c>
      <c r="Z2558" s="0" t="s">
        <v>571</v>
      </c>
      <c r="AA2558" s="0" t="n">
        <v>808283</v>
      </c>
      <c r="AB2558" s="215" t="n">
        <v>37036.875</v>
      </c>
      <c r="AC2558" s="215" t="n">
        <v>37036.875</v>
      </c>
    </row>
    <row r="2559" customFormat="false" ht="12.75" hidden="false" customHeight="false" outlineLevel="0" collapsed="false">
      <c r="A2559" s="208" t="str">
        <f aca="false">B2559&amp;" "&amp;C2559&amp;" "&amp;D2559</f>
        <v>US Crude Financial</v>
      </c>
      <c r="B2559" s="208" t="str">
        <f aca="false">IF((LEFT(N2559,2)="US"),"US","")</f>
        <v>US</v>
      </c>
      <c r="C2559" s="208" t="str">
        <f aca="false">M2559</f>
        <v>Crude</v>
      </c>
      <c r="D2559" s="208" t="str">
        <f aca="false">IF(ISNUMBER(FIND("Phy",N2559))=TRUE(),"Physical","Financial")</f>
        <v>Financial</v>
      </c>
      <c r="E2559" s="208" t="n">
        <f aca="false">IF(VLOOKUP(S2559,'DD-Lookup'!$J$6:$L$50,3,FALSE())="Monthly",(YEAR(AC2559)-YEAR(AB2559))*12+MONTH(AC2559)-MONTH(AB2559)+1,(AC2559-AB2559+1))</f>
        <v>1</v>
      </c>
      <c r="F2559" s="239" t="n">
        <f aca="false">E2559*SUM(P2559:Q2559)</f>
        <v>25000</v>
      </c>
      <c r="G2559" s="214" t="n">
        <v>1290994</v>
      </c>
      <c r="H2559" s="215" t="n">
        <v>37035.383125</v>
      </c>
      <c r="I2559" s="0" t="s">
        <v>1376</v>
      </c>
      <c r="M2559" s="0" t="s">
        <v>97</v>
      </c>
      <c r="N2559" s="0" t="s">
        <v>841</v>
      </c>
      <c r="O2559" s="0" t="s">
        <v>842</v>
      </c>
      <c r="Q2559" s="216" t="n">
        <v>25000</v>
      </c>
      <c r="S2559" s="0" t="s">
        <v>843</v>
      </c>
      <c r="T2559" s="0" t="s">
        <v>784</v>
      </c>
      <c r="U2559" s="218" t="n">
        <v>29.44</v>
      </c>
      <c r="V2559" s="0" t="s">
        <v>2312</v>
      </c>
      <c r="W2559" s="0" t="s">
        <v>845</v>
      </c>
      <c r="X2559" s="0" t="s">
        <v>846</v>
      </c>
      <c r="Y2559" s="0" t="s">
        <v>847</v>
      </c>
      <c r="Z2559" s="0" t="s">
        <v>571</v>
      </c>
      <c r="AA2559" s="0" t="n">
        <v>106963</v>
      </c>
      <c r="AB2559" s="215" t="n">
        <v>37073</v>
      </c>
      <c r="AC2559" s="215" t="n">
        <v>37103</v>
      </c>
    </row>
    <row r="2560" customFormat="false" ht="12.75" hidden="false" customHeight="false" outlineLevel="0" collapsed="false">
      <c r="A2560" s="208" t="str">
        <f aca="false">B2560&amp;" "&amp;C2560&amp;" "&amp;D2560</f>
        <v>US Natural Gas Physical</v>
      </c>
      <c r="B2560" s="208" t="str">
        <f aca="false">IF((LEFT(N2560,2)="US"),"US","")</f>
        <v>US</v>
      </c>
      <c r="C2560" s="208" t="str">
        <f aca="false">M2560</f>
        <v>Natural Gas</v>
      </c>
      <c r="D2560" s="208" t="str">
        <f aca="false">IF(ISNUMBER(FIND("Phy",N2560))=TRUE(),"Physical","Financial")</f>
        <v>Physical</v>
      </c>
      <c r="E2560" s="208" t="n">
        <f aca="false">IF(VLOOKUP(S2560,'DD-Lookup'!$J$6:$L$50,3,FALSE())="Monthly",(YEAR(AC2560)-YEAR(AB2560))*12+MONTH(AC2560)-MONTH(AB2560)+1,(AC2560-AB2560+1))</f>
        <v>1</v>
      </c>
      <c r="F2560" s="239" t="n">
        <f aca="false">E2560*SUM(P2560:Q2560)</f>
        <v>20000</v>
      </c>
      <c r="G2560" s="214" t="n">
        <v>1290995</v>
      </c>
      <c r="H2560" s="215" t="n">
        <v>37035.3831365741</v>
      </c>
      <c r="I2560" s="0" t="s">
        <v>593</v>
      </c>
      <c r="M2560" s="0" t="s">
        <v>858</v>
      </c>
      <c r="N2560" s="0" t="s">
        <v>1305</v>
      </c>
      <c r="O2560" s="0" t="s">
        <v>1491</v>
      </c>
      <c r="Q2560" s="216" t="n">
        <v>20000</v>
      </c>
      <c r="S2560" s="0" t="s">
        <v>1026</v>
      </c>
      <c r="T2560" s="0" t="s">
        <v>784</v>
      </c>
      <c r="U2560" s="218" t="n">
        <v>4.35</v>
      </c>
      <c r="V2560" s="0" t="s">
        <v>1530</v>
      </c>
      <c r="W2560" s="0" t="s">
        <v>1493</v>
      </c>
      <c r="X2560" s="0" t="s">
        <v>1494</v>
      </c>
      <c r="Y2560" s="0" t="s">
        <v>1310</v>
      </c>
      <c r="Z2560" s="0" t="s">
        <v>571</v>
      </c>
      <c r="AA2560" s="0" t="n">
        <v>808284</v>
      </c>
      <c r="AB2560" s="215" t="n">
        <v>37036.875</v>
      </c>
      <c r="AC2560" s="215" t="n">
        <v>37036.875</v>
      </c>
    </row>
    <row r="2561" customFormat="false" ht="12.75" hidden="false" customHeight="false" outlineLevel="0" collapsed="false">
      <c r="A2561" s="208" t="str">
        <f aca="false">B2561&amp;" "&amp;C2561&amp;" "&amp;D2561</f>
        <v>US Natural Gas Physical</v>
      </c>
      <c r="B2561" s="208" t="str">
        <f aca="false">IF((LEFT(N2561,2)="US"),"US","")</f>
        <v>US</v>
      </c>
      <c r="C2561" s="208" t="str">
        <f aca="false">M2561</f>
        <v>Natural Gas</v>
      </c>
      <c r="D2561" s="208" t="str">
        <f aca="false">IF(ISNUMBER(FIND("Phy",N2561))=TRUE(),"Physical","Financial")</f>
        <v>Physical</v>
      </c>
      <c r="E2561" s="208" t="n">
        <f aca="false">IF(VLOOKUP(S2561,'DD-Lookup'!$J$6:$L$50,3,FALSE())="Monthly",(YEAR(AC2561)-YEAR(AB2561))*12+MONTH(AC2561)-MONTH(AB2561)+1,(AC2561-AB2561+1))</f>
        <v>1</v>
      </c>
      <c r="F2561" s="239" t="n">
        <f aca="false">E2561*SUM(P2561:Q2561)</f>
        <v>4000</v>
      </c>
      <c r="G2561" s="214" t="n">
        <v>1290996</v>
      </c>
      <c r="H2561" s="215" t="n">
        <v>37035.3831828704</v>
      </c>
      <c r="I2561" s="0" t="s">
        <v>1183</v>
      </c>
      <c r="M2561" s="0" t="s">
        <v>858</v>
      </c>
      <c r="N2561" s="0" t="s">
        <v>1305</v>
      </c>
      <c r="O2561" s="0" t="s">
        <v>1382</v>
      </c>
      <c r="Q2561" s="216" t="n">
        <v>4000</v>
      </c>
      <c r="S2561" s="0" t="s">
        <v>1026</v>
      </c>
      <c r="T2561" s="0" t="s">
        <v>784</v>
      </c>
      <c r="U2561" s="218" t="n">
        <v>3.985</v>
      </c>
      <c r="V2561" s="0" t="s">
        <v>1307</v>
      </c>
      <c r="W2561" s="0" t="s">
        <v>1314</v>
      </c>
      <c r="X2561" s="0" t="s">
        <v>1315</v>
      </c>
      <c r="Y2561" s="0" t="s">
        <v>1310</v>
      </c>
      <c r="Z2561" s="0" t="s">
        <v>571</v>
      </c>
      <c r="AA2561" s="0" t="n">
        <v>808285</v>
      </c>
      <c r="AB2561" s="215" t="n">
        <v>37036.875</v>
      </c>
      <c r="AC2561" s="215" t="n">
        <v>37036.875</v>
      </c>
    </row>
    <row r="2562" customFormat="false" ht="12.75" hidden="false" customHeight="false" outlineLevel="0" collapsed="false">
      <c r="A2562" s="208" t="str">
        <f aca="false">B2562&amp;" "&amp;C2562&amp;" "&amp;D2562</f>
        <v>US Natural Gas Financial</v>
      </c>
      <c r="B2562" s="208" t="str">
        <f aca="false">IF((LEFT(N2562,2)="US"),"US","")</f>
        <v>US</v>
      </c>
      <c r="C2562" s="208" t="str">
        <f aca="false">M2562</f>
        <v>Natural Gas</v>
      </c>
      <c r="D2562" s="208" t="str">
        <f aca="false">IF(ISNUMBER(FIND("Phy",N2562))=TRUE(),"Physical","Financial")</f>
        <v>Financial</v>
      </c>
      <c r="E2562" s="208" t="n">
        <f aca="false">IF(VLOOKUP(S2562,'DD-Lookup'!$J$6:$L$50,3,FALSE())="Monthly",(YEAR(AC2562)-YEAR(AB2562))*12+MONTH(AC2562)-MONTH(AB2562)+1,(AC2562-AB2562+1))</f>
        <v>30</v>
      </c>
      <c r="F2562" s="239" t="n">
        <f aca="false">E2562*SUM(P2562:Q2562)</f>
        <v>300000</v>
      </c>
      <c r="G2562" s="214" t="n">
        <v>1290997</v>
      </c>
      <c r="H2562" s="215" t="n">
        <v>37035.3832638889</v>
      </c>
      <c r="I2562" s="0" t="s">
        <v>1155</v>
      </c>
      <c r="M2562" s="0" t="s">
        <v>858</v>
      </c>
      <c r="N2562" s="0" t="s">
        <v>1482</v>
      </c>
      <c r="O2562" s="0" t="s">
        <v>2664</v>
      </c>
      <c r="Q2562" s="216" t="n">
        <v>10000</v>
      </c>
      <c r="S2562" s="0" t="s">
        <v>1026</v>
      </c>
      <c r="T2562" s="0" t="s">
        <v>784</v>
      </c>
      <c r="U2562" s="218" t="n">
        <v>-0.0425</v>
      </c>
      <c r="V2562" s="0" t="s">
        <v>2681</v>
      </c>
      <c r="W2562" s="0" t="s">
        <v>1851</v>
      </c>
      <c r="X2562" s="0" t="s">
        <v>1852</v>
      </c>
      <c r="Y2562" s="0" t="s">
        <v>838</v>
      </c>
      <c r="Z2562" s="0" t="s">
        <v>571</v>
      </c>
      <c r="AA2562" s="0" t="s">
        <v>2682</v>
      </c>
      <c r="AB2562" s="215" t="n">
        <v>37043.875</v>
      </c>
      <c r="AC2562" s="215" t="n">
        <v>37072.875</v>
      </c>
    </row>
    <row r="2563" customFormat="false" ht="12.75" hidden="false" customHeight="false" outlineLevel="0" collapsed="false">
      <c r="A2563" s="208" t="str">
        <f aca="false">B2563&amp;" "&amp;C2563&amp;" "&amp;D2563</f>
        <v>US Natural Gas Financial</v>
      </c>
      <c r="B2563" s="208" t="str">
        <f aca="false">IF((LEFT(N2563,2)="US"),"US","")</f>
        <v>US</v>
      </c>
      <c r="C2563" s="208" t="str">
        <f aca="false">M2563</f>
        <v>Natural Gas</v>
      </c>
      <c r="D2563" s="208" t="str">
        <f aca="false">IF(ISNUMBER(FIND("Phy",N2563))=TRUE(),"Physical","Financial")</f>
        <v>Financial</v>
      </c>
      <c r="E2563" s="208" t="n">
        <f aca="false">IF(VLOOKUP(S2563,'DD-Lookup'!$J$6:$L$50,3,FALSE())="Monthly",(YEAR(AC2563)-YEAR(AB2563))*12+MONTH(AC2563)-MONTH(AB2563)+1,(AC2563-AB2563+1))</f>
        <v>153</v>
      </c>
      <c r="F2563" s="239" t="n">
        <f aca="false">E2563*SUM(P2563:Q2563)</f>
        <v>765000</v>
      </c>
      <c r="G2563" s="214" t="n">
        <v>1290998</v>
      </c>
      <c r="H2563" s="215" t="n">
        <v>37035.383275463</v>
      </c>
      <c r="I2563" s="0" t="s">
        <v>1059</v>
      </c>
      <c r="M2563" s="0" t="s">
        <v>858</v>
      </c>
      <c r="N2563" s="0" t="s">
        <v>1024</v>
      </c>
      <c r="O2563" s="0" t="s">
        <v>1303</v>
      </c>
      <c r="P2563" s="216" t="n">
        <v>5000</v>
      </c>
      <c r="S2563" s="0" t="s">
        <v>1026</v>
      </c>
      <c r="T2563" s="0" t="s">
        <v>784</v>
      </c>
      <c r="U2563" s="218" t="n">
        <v>4.285</v>
      </c>
      <c r="V2563" s="0" t="s">
        <v>2683</v>
      </c>
      <c r="W2563" s="0" t="s">
        <v>1028</v>
      </c>
      <c r="X2563" s="0" t="s">
        <v>1029</v>
      </c>
      <c r="Y2563" s="0" t="s">
        <v>838</v>
      </c>
      <c r="Z2563" s="0" t="s">
        <v>571</v>
      </c>
      <c r="AA2563" s="0" t="s">
        <v>2684</v>
      </c>
      <c r="AB2563" s="215" t="n">
        <v>37043</v>
      </c>
      <c r="AC2563" s="215" t="n">
        <v>37195</v>
      </c>
    </row>
    <row r="2564" customFormat="false" ht="12.75" hidden="false" customHeight="false" outlineLevel="0" collapsed="false">
      <c r="A2564" s="208" t="str">
        <f aca="false">B2564&amp;" "&amp;C2564&amp;" "&amp;D2564</f>
        <v>US Natural Gas Physical</v>
      </c>
      <c r="B2564" s="208" t="str">
        <f aca="false">IF((LEFT(N2564,2)="US"),"US","")</f>
        <v>US</v>
      </c>
      <c r="C2564" s="208" t="str">
        <f aca="false">M2564</f>
        <v>Natural Gas</v>
      </c>
      <c r="D2564" s="208" t="str">
        <f aca="false">IF(ISNUMBER(FIND("Phy",N2564))=TRUE(),"Physical","Financial")</f>
        <v>Physical</v>
      </c>
      <c r="E2564" s="208" t="n">
        <f aca="false">IF(VLOOKUP(S2564,'DD-Lookup'!$J$6:$L$50,3,FALSE())="Monthly",(YEAR(AC2564)-YEAR(AB2564))*12+MONTH(AC2564)-MONTH(AB2564)+1,(AC2564-AB2564+1))</f>
        <v>1</v>
      </c>
      <c r="F2564" s="239" t="n">
        <f aca="false">E2564*SUM(P2564:Q2564)</f>
        <v>6100</v>
      </c>
      <c r="G2564" s="214" t="n">
        <v>1290999</v>
      </c>
      <c r="H2564" s="215" t="n">
        <v>37035.383287037</v>
      </c>
      <c r="I2564" s="0" t="s">
        <v>2685</v>
      </c>
      <c r="M2564" s="0" t="s">
        <v>858</v>
      </c>
      <c r="N2564" s="0" t="s">
        <v>1305</v>
      </c>
      <c r="O2564" s="0" t="s">
        <v>1469</v>
      </c>
      <c r="P2564" s="216" t="n">
        <v>6100</v>
      </c>
      <c r="S2564" s="0" t="s">
        <v>1026</v>
      </c>
      <c r="T2564" s="0" t="s">
        <v>784</v>
      </c>
      <c r="U2564" s="218" t="n">
        <v>4.06</v>
      </c>
      <c r="V2564" s="0" t="s">
        <v>2686</v>
      </c>
      <c r="W2564" s="0" t="s">
        <v>1314</v>
      </c>
      <c r="X2564" s="0" t="s">
        <v>1315</v>
      </c>
      <c r="Y2564" s="0" t="s">
        <v>1310</v>
      </c>
      <c r="Z2564" s="0" t="s">
        <v>571</v>
      </c>
      <c r="AA2564" s="0" t="n">
        <v>808286</v>
      </c>
      <c r="AB2564" s="215" t="n">
        <v>37036.875</v>
      </c>
      <c r="AC2564" s="215" t="n">
        <v>37036.875</v>
      </c>
    </row>
    <row r="2565" customFormat="false" ht="12.75" hidden="false" customHeight="false" outlineLevel="0" collapsed="false">
      <c r="A2565" s="208" t="str">
        <f aca="false">B2565&amp;" "&amp;C2565&amp;" "&amp;D2565</f>
        <v>US Natural Gas Physical</v>
      </c>
      <c r="B2565" s="208" t="str">
        <f aca="false">IF((LEFT(N2565,2)="US"),"US","")</f>
        <v>US</v>
      </c>
      <c r="C2565" s="208" t="str">
        <f aca="false">M2565</f>
        <v>Natural Gas</v>
      </c>
      <c r="D2565" s="208" t="str">
        <f aca="false">IF(ISNUMBER(FIND("Phy",N2565))=TRUE(),"Physical","Financial")</f>
        <v>Physical</v>
      </c>
      <c r="E2565" s="208" t="n">
        <f aca="false">IF(VLOOKUP(S2565,'DD-Lookup'!$J$6:$L$50,3,FALSE())="Monthly",(YEAR(AC2565)-YEAR(AB2565))*12+MONTH(AC2565)-MONTH(AB2565)+1,(AC2565-AB2565+1))</f>
        <v>1</v>
      </c>
      <c r="F2565" s="239" t="n">
        <f aca="false">E2565*SUM(P2565:Q2565)</f>
        <v>3000</v>
      </c>
      <c r="G2565" s="214" t="n">
        <v>1291000</v>
      </c>
      <c r="H2565" s="215" t="n">
        <v>37035.3832986111</v>
      </c>
      <c r="I2565" s="0" t="s">
        <v>1396</v>
      </c>
      <c r="M2565" s="0" t="s">
        <v>858</v>
      </c>
      <c r="N2565" s="0" t="s">
        <v>1305</v>
      </c>
      <c r="O2565" s="0" t="s">
        <v>1378</v>
      </c>
      <c r="Q2565" s="216" t="n">
        <v>3000</v>
      </c>
      <c r="S2565" s="0" t="s">
        <v>1026</v>
      </c>
      <c r="T2565" s="0" t="s">
        <v>784</v>
      </c>
      <c r="U2565" s="218" t="n">
        <v>4.0325</v>
      </c>
      <c r="V2565" s="0" t="s">
        <v>2635</v>
      </c>
      <c r="W2565" s="0" t="s">
        <v>1361</v>
      </c>
      <c r="X2565" s="0" t="s">
        <v>1362</v>
      </c>
      <c r="Y2565" s="0" t="s">
        <v>1310</v>
      </c>
      <c r="Z2565" s="0" t="s">
        <v>571</v>
      </c>
      <c r="AA2565" s="0" t="n">
        <v>808287</v>
      </c>
      <c r="AB2565" s="215" t="n">
        <v>37036.875</v>
      </c>
      <c r="AC2565" s="215" t="n">
        <v>37036.875</v>
      </c>
    </row>
    <row r="2566" customFormat="false" ht="12.75" hidden="false" customHeight="false" outlineLevel="0" collapsed="false">
      <c r="A2566" s="208" t="str">
        <f aca="false">B2566&amp;" "&amp;C2566&amp;" "&amp;D2566</f>
        <v>US Natural Gas Physical</v>
      </c>
      <c r="B2566" s="208" t="str">
        <f aca="false">IF((LEFT(N2566,2)="US"),"US","")</f>
        <v>US</v>
      </c>
      <c r="C2566" s="208" t="str">
        <f aca="false">M2566</f>
        <v>Natural Gas</v>
      </c>
      <c r="D2566" s="208" t="str">
        <f aca="false">IF(ISNUMBER(FIND("Phy",N2566))=TRUE(),"Physical","Financial")</f>
        <v>Physical</v>
      </c>
      <c r="E2566" s="208" t="n">
        <f aca="false">IF(VLOOKUP(S2566,'DD-Lookup'!$J$6:$L$50,3,FALSE())="Monthly",(YEAR(AC2566)-YEAR(AB2566))*12+MONTH(AC2566)-MONTH(AB2566)+1,(AC2566-AB2566+1))</f>
        <v>1</v>
      </c>
      <c r="F2566" s="239" t="n">
        <f aca="false">E2566*SUM(P2566:Q2566)</f>
        <v>5000</v>
      </c>
      <c r="G2566" s="214" t="n">
        <v>1291001</v>
      </c>
      <c r="H2566" s="215" t="n">
        <v>37035.3833912037</v>
      </c>
      <c r="I2566" s="0" t="s">
        <v>593</v>
      </c>
      <c r="M2566" s="0" t="s">
        <v>858</v>
      </c>
      <c r="N2566" s="0" t="s">
        <v>1305</v>
      </c>
      <c r="O2566" s="0" t="s">
        <v>1363</v>
      </c>
      <c r="Q2566" s="216" t="n">
        <v>5000</v>
      </c>
      <c r="S2566" s="0" t="s">
        <v>1026</v>
      </c>
      <c r="T2566" s="0" t="s">
        <v>784</v>
      </c>
      <c r="U2566" s="218" t="n">
        <v>4.06</v>
      </c>
      <c r="V2566" s="0" t="s">
        <v>2680</v>
      </c>
      <c r="W2566" s="0" t="s">
        <v>1361</v>
      </c>
      <c r="X2566" s="0" t="s">
        <v>1362</v>
      </c>
      <c r="Y2566" s="0" t="s">
        <v>1310</v>
      </c>
      <c r="Z2566" s="0" t="s">
        <v>571</v>
      </c>
      <c r="AA2566" s="0" t="n">
        <v>808288</v>
      </c>
      <c r="AB2566" s="215" t="n">
        <v>37036.875</v>
      </c>
      <c r="AC2566" s="215" t="n">
        <v>37036.875</v>
      </c>
    </row>
    <row r="2567" customFormat="false" ht="12.75" hidden="false" customHeight="false" outlineLevel="0" collapsed="false">
      <c r="A2567" s="208" t="str">
        <f aca="false">B2567&amp;" "&amp;C2567&amp;" "&amp;D2567</f>
        <v>US Natural Gas Financial</v>
      </c>
      <c r="B2567" s="208" t="str">
        <f aca="false">IF((LEFT(N2567,2)="US"),"US","")</f>
        <v>US</v>
      </c>
      <c r="C2567" s="208" t="str">
        <f aca="false">M2567</f>
        <v>Natural Gas</v>
      </c>
      <c r="D2567" s="208" t="str">
        <f aca="false">IF(ISNUMBER(FIND("Phy",N2567))=TRUE(),"Physical","Financial")</f>
        <v>Financial</v>
      </c>
      <c r="E2567" s="208" t="n">
        <f aca="false">IF(VLOOKUP(S2567,'DD-Lookup'!$J$6:$L$50,3,FALSE())="Monthly",(YEAR(AC2567)-YEAR(AB2567))*12+MONTH(AC2567)-MONTH(AB2567)+1,(AC2567-AB2567+1))</f>
        <v>30</v>
      </c>
      <c r="F2567" s="239" t="n">
        <f aca="false">E2567*SUM(P2567:Q2567)</f>
        <v>300000</v>
      </c>
      <c r="G2567" s="214" t="n">
        <v>1291002</v>
      </c>
      <c r="H2567" s="215" t="n">
        <v>37035.3834606482</v>
      </c>
      <c r="I2567" s="0" t="s">
        <v>1779</v>
      </c>
      <c r="M2567" s="0" t="s">
        <v>858</v>
      </c>
      <c r="N2567" s="0" t="s">
        <v>1482</v>
      </c>
      <c r="O2567" s="0" t="s">
        <v>1827</v>
      </c>
      <c r="Q2567" s="216" t="n">
        <v>10000</v>
      </c>
      <c r="S2567" s="0" t="s">
        <v>1026</v>
      </c>
      <c r="T2567" s="0" t="s">
        <v>784</v>
      </c>
      <c r="U2567" s="218" t="n">
        <v>-0.1</v>
      </c>
      <c r="V2567" s="0" t="s">
        <v>1828</v>
      </c>
      <c r="W2567" s="0" t="s">
        <v>1824</v>
      </c>
      <c r="X2567" s="0" t="s">
        <v>1825</v>
      </c>
      <c r="Y2567" s="0" t="s">
        <v>838</v>
      </c>
      <c r="Z2567" s="0" t="s">
        <v>571</v>
      </c>
      <c r="AA2567" s="0" t="s">
        <v>2687</v>
      </c>
      <c r="AB2567" s="215" t="n">
        <v>37043.875</v>
      </c>
      <c r="AC2567" s="215" t="n">
        <v>37072.875</v>
      </c>
    </row>
    <row r="2568" customFormat="false" ht="12.75" hidden="false" customHeight="false" outlineLevel="0" collapsed="false">
      <c r="A2568" s="208" t="str">
        <f aca="false">B2568&amp;" "&amp;C2568&amp;" "&amp;D2568</f>
        <v>US Natural Gas Physical</v>
      </c>
      <c r="B2568" s="208" t="str">
        <f aca="false">IF((LEFT(N2568,2)="US"),"US","")</f>
        <v>US</v>
      </c>
      <c r="C2568" s="208" t="str">
        <f aca="false">M2568</f>
        <v>Natural Gas</v>
      </c>
      <c r="D2568" s="208" t="str">
        <f aca="false">IF(ISNUMBER(FIND("Phy",N2568))=TRUE(),"Physical","Financial")</f>
        <v>Physical</v>
      </c>
      <c r="E2568" s="208" t="n">
        <f aca="false">IF(VLOOKUP(S2568,'DD-Lookup'!$J$6:$L$50,3,FALSE())="Monthly",(YEAR(AC2568)-YEAR(AB2568))*12+MONTH(AC2568)-MONTH(AB2568)+1,(AC2568-AB2568+1))</f>
        <v>1</v>
      </c>
      <c r="F2568" s="239" t="n">
        <f aca="false">E2568*SUM(P2568:Q2568)</f>
        <v>5000</v>
      </c>
      <c r="G2568" s="214" t="n">
        <v>1291003</v>
      </c>
      <c r="H2568" s="215" t="n">
        <v>37035.3835300926</v>
      </c>
      <c r="I2568" s="0" t="s">
        <v>1059</v>
      </c>
      <c r="M2568" s="0" t="s">
        <v>858</v>
      </c>
      <c r="N2568" s="0" t="s">
        <v>1305</v>
      </c>
      <c r="O2568" s="0" t="s">
        <v>1448</v>
      </c>
      <c r="Q2568" s="216" t="n">
        <v>5000</v>
      </c>
      <c r="S2568" s="0" t="s">
        <v>1026</v>
      </c>
      <c r="T2568" s="0" t="s">
        <v>784</v>
      </c>
      <c r="U2568" s="218" t="n">
        <v>4.33</v>
      </c>
      <c r="V2568" s="0" t="s">
        <v>1430</v>
      </c>
      <c r="W2568" s="0" t="s">
        <v>1439</v>
      </c>
      <c r="X2568" s="0" t="s">
        <v>1440</v>
      </c>
      <c r="Y2568" s="0" t="s">
        <v>1310</v>
      </c>
      <c r="Z2568" s="0" t="s">
        <v>571</v>
      </c>
      <c r="AA2568" s="0" t="n">
        <v>808289</v>
      </c>
      <c r="AB2568" s="215" t="n">
        <v>37036.875</v>
      </c>
      <c r="AC2568" s="215" t="n">
        <v>37036.875</v>
      </c>
    </row>
    <row r="2569" customFormat="false" ht="12.75" hidden="false" customHeight="false" outlineLevel="0" collapsed="false">
      <c r="A2569" s="208" t="str">
        <f aca="false">B2569&amp;" "&amp;C2569&amp;" "&amp;D2569</f>
        <v>US Natural Gas Financial</v>
      </c>
      <c r="B2569" s="208" t="str">
        <f aca="false">IF((LEFT(N2569,2)="US"),"US","")</f>
        <v>US</v>
      </c>
      <c r="C2569" s="208" t="str">
        <f aca="false">M2569</f>
        <v>Natural Gas</v>
      </c>
      <c r="D2569" s="208" t="str">
        <f aca="false">IF(ISNUMBER(FIND("Phy",N2569))=TRUE(),"Physical","Financial")</f>
        <v>Financial</v>
      </c>
      <c r="E2569" s="208" t="n">
        <f aca="false">IF(VLOOKUP(S2569,'DD-Lookup'!$J$6:$L$50,3,FALSE())="Monthly",(YEAR(AC2569)-YEAR(AB2569))*12+MONTH(AC2569)-MONTH(AB2569)+1,(AC2569-AB2569+1))</f>
        <v>30</v>
      </c>
      <c r="F2569" s="239" t="n">
        <f aca="false">E2569*SUM(P2569:Q2569)</f>
        <v>150000</v>
      </c>
      <c r="G2569" s="214" t="n">
        <v>1291004</v>
      </c>
      <c r="H2569" s="215" t="n">
        <v>37035.3836689815</v>
      </c>
      <c r="I2569" s="0" t="s">
        <v>593</v>
      </c>
      <c r="M2569" s="0" t="s">
        <v>858</v>
      </c>
      <c r="N2569" s="0" t="s">
        <v>1024</v>
      </c>
      <c r="O2569" s="0" t="s">
        <v>1025</v>
      </c>
      <c r="Q2569" s="216" t="n">
        <v>5000</v>
      </c>
      <c r="S2569" s="0" t="s">
        <v>1026</v>
      </c>
      <c r="T2569" s="0" t="s">
        <v>784</v>
      </c>
      <c r="U2569" s="218" t="n">
        <v>4.17</v>
      </c>
      <c r="V2569" s="0" t="s">
        <v>2688</v>
      </c>
      <c r="W2569" s="0" t="s">
        <v>1028</v>
      </c>
      <c r="X2569" s="0" t="s">
        <v>1029</v>
      </c>
      <c r="Y2569" s="0" t="s">
        <v>838</v>
      </c>
      <c r="Z2569" s="0" t="s">
        <v>571</v>
      </c>
      <c r="AA2569" s="0" t="s">
        <v>2689</v>
      </c>
      <c r="AB2569" s="215" t="n">
        <v>37043.875</v>
      </c>
      <c r="AC2569" s="215" t="n">
        <v>37072.875</v>
      </c>
    </row>
    <row r="2570" customFormat="false" ht="12.75" hidden="false" customHeight="false" outlineLevel="0" collapsed="false">
      <c r="A2570" s="208" t="str">
        <f aca="false">B2570&amp;" "&amp;C2570&amp;" "&amp;D2570</f>
        <v>US Natural Gas Physical</v>
      </c>
      <c r="B2570" s="208" t="str">
        <f aca="false">IF((LEFT(N2570,2)="US"),"US","")</f>
        <v>US</v>
      </c>
      <c r="C2570" s="208" t="str">
        <f aca="false">M2570</f>
        <v>Natural Gas</v>
      </c>
      <c r="D2570" s="208" t="str">
        <f aca="false">IF(ISNUMBER(FIND("Phy",N2570))=TRUE(),"Physical","Financial")</f>
        <v>Physical</v>
      </c>
      <c r="E2570" s="208" t="n">
        <f aca="false">IF(VLOOKUP(S2570,'DD-Lookup'!$J$6:$L$50,3,FALSE())="Monthly",(YEAR(AC2570)-YEAR(AB2570))*12+MONTH(AC2570)-MONTH(AB2570)+1,(AC2570-AB2570+1))</f>
        <v>1</v>
      </c>
      <c r="F2570" s="239" t="n">
        <f aca="false">E2570*SUM(P2570:Q2570)</f>
        <v>5000</v>
      </c>
      <c r="G2570" s="214" t="n">
        <v>1291005</v>
      </c>
      <c r="H2570" s="215" t="n">
        <v>37035.3836921296</v>
      </c>
      <c r="I2570" s="0" t="s">
        <v>1672</v>
      </c>
      <c r="M2570" s="0" t="s">
        <v>858</v>
      </c>
      <c r="N2570" s="0" t="s">
        <v>1305</v>
      </c>
      <c r="O2570" s="0" t="s">
        <v>1547</v>
      </c>
      <c r="P2570" s="216" t="n">
        <v>5000</v>
      </c>
      <c r="S2570" s="0" t="s">
        <v>1026</v>
      </c>
      <c r="T2570" s="0" t="s">
        <v>784</v>
      </c>
      <c r="U2570" s="218" t="n">
        <v>3.07</v>
      </c>
      <c r="V2570" s="0" t="s">
        <v>2018</v>
      </c>
      <c r="W2570" s="0" t="s">
        <v>1548</v>
      </c>
      <c r="X2570" s="0" t="s">
        <v>1535</v>
      </c>
      <c r="Y2570" s="0" t="s">
        <v>1310</v>
      </c>
      <c r="Z2570" s="0" t="s">
        <v>571</v>
      </c>
      <c r="AA2570" s="0" t="n">
        <v>808291</v>
      </c>
      <c r="AB2570" s="215" t="n">
        <v>37036.875</v>
      </c>
      <c r="AC2570" s="215" t="n">
        <v>37036.875</v>
      </c>
    </row>
    <row r="2571" customFormat="false" ht="12.75" hidden="false" customHeight="false" outlineLevel="0" collapsed="false">
      <c r="A2571" s="208" t="str">
        <f aca="false">B2571&amp;" "&amp;C2571&amp;" "&amp;D2571</f>
        <v>US Natural Gas Physical</v>
      </c>
      <c r="B2571" s="208" t="str">
        <f aca="false">IF((LEFT(N2571,2)="US"),"US","")</f>
        <v>US</v>
      </c>
      <c r="C2571" s="208" t="str">
        <f aca="false">M2571</f>
        <v>Natural Gas</v>
      </c>
      <c r="D2571" s="208" t="str">
        <f aca="false">IF(ISNUMBER(FIND("Phy",N2571))=TRUE(),"Physical","Financial")</f>
        <v>Physical</v>
      </c>
      <c r="E2571" s="208" t="n">
        <f aca="false">IF(VLOOKUP(S2571,'DD-Lookup'!$J$6:$L$50,3,FALSE())="Monthly",(YEAR(AC2571)-YEAR(AB2571))*12+MONTH(AC2571)-MONTH(AB2571)+1,(AC2571-AB2571+1))</f>
        <v>1</v>
      </c>
      <c r="F2571" s="239" t="n">
        <f aca="false">E2571*SUM(P2571:Q2571)</f>
        <v>10000</v>
      </c>
      <c r="G2571" s="214" t="n">
        <v>1291006</v>
      </c>
      <c r="H2571" s="215" t="n">
        <v>37035.3837037037</v>
      </c>
      <c r="I2571" s="0" t="s">
        <v>1112</v>
      </c>
      <c r="M2571" s="0" t="s">
        <v>858</v>
      </c>
      <c r="N2571" s="0" t="s">
        <v>1305</v>
      </c>
      <c r="O2571" s="0" t="s">
        <v>1566</v>
      </c>
      <c r="Q2571" s="216" t="n">
        <v>10000</v>
      </c>
      <c r="S2571" s="0" t="s">
        <v>1026</v>
      </c>
      <c r="T2571" s="0" t="s">
        <v>784</v>
      </c>
      <c r="U2571" s="218" t="n">
        <v>12.7</v>
      </c>
      <c r="V2571" s="0" t="s">
        <v>2527</v>
      </c>
      <c r="W2571" s="0" t="s">
        <v>1559</v>
      </c>
      <c r="X2571" s="0" t="s">
        <v>1535</v>
      </c>
      <c r="Y2571" s="0" t="s">
        <v>1310</v>
      </c>
      <c r="Z2571" s="0" t="s">
        <v>571</v>
      </c>
      <c r="AA2571" s="0" t="n">
        <v>808292</v>
      </c>
      <c r="AB2571" s="215" t="n">
        <v>37036.875</v>
      </c>
      <c r="AC2571" s="215" t="n">
        <v>37036.875</v>
      </c>
    </row>
    <row r="2572" customFormat="false" ht="12.75" hidden="false" customHeight="false" outlineLevel="0" collapsed="false">
      <c r="A2572" s="208" t="str">
        <f aca="false">B2572&amp;" "&amp;C2572&amp;" "&amp;D2572</f>
        <v>US Natural Gas Physical</v>
      </c>
      <c r="B2572" s="208" t="str">
        <f aca="false">IF((LEFT(N2572,2)="US"),"US","")</f>
        <v>US</v>
      </c>
      <c r="C2572" s="208" t="str">
        <f aca="false">M2572</f>
        <v>Natural Gas</v>
      </c>
      <c r="D2572" s="208" t="str">
        <f aca="false">IF(ISNUMBER(FIND("Phy",N2572))=TRUE(),"Physical","Financial")</f>
        <v>Physical</v>
      </c>
      <c r="E2572" s="208" t="n">
        <f aca="false">IF(VLOOKUP(S2572,'DD-Lookup'!$J$6:$L$50,3,FALSE())="Monthly",(YEAR(AC2572)-YEAR(AB2572))*12+MONTH(AC2572)-MONTH(AB2572)+1,(AC2572-AB2572+1))</f>
        <v>1</v>
      </c>
      <c r="F2572" s="239" t="n">
        <f aca="false">E2572*SUM(P2572:Q2572)</f>
        <v>1883</v>
      </c>
      <c r="G2572" s="214" t="n">
        <v>1291007</v>
      </c>
      <c r="H2572" s="215" t="n">
        <v>37035.3837037037</v>
      </c>
      <c r="I2572" s="0" t="s">
        <v>1399</v>
      </c>
      <c r="M2572" s="0" t="s">
        <v>858</v>
      </c>
      <c r="N2572" s="0" t="s">
        <v>1305</v>
      </c>
      <c r="O2572" s="0" t="s">
        <v>1372</v>
      </c>
      <c r="Q2572" s="216" t="n">
        <v>1883</v>
      </c>
      <c r="S2572" s="0" t="s">
        <v>1026</v>
      </c>
      <c r="T2572" s="0" t="s">
        <v>784</v>
      </c>
      <c r="U2572" s="218" t="n">
        <v>4.0275</v>
      </c>
      <c r="V2572" s="0" t="s">
        <v>1400</v>
      </c>
      <c r="W2572" s="0" t="s">
        <v>1361</v>
      </c>
      <c r="X2572" s="0" t="s">
        <v>1362</v>
      </c>
      <c r="Y2572" s="0" t="s">
        <v>1310</v>
      </c>
      <c r="Z2572" s="0" t="s">
        <v>571</v>
      </c>
      <c r="AA2572" s="0" t="n">
        <v>808293</v>
      </c>
      <c r="AB2572" s="215" t="n">
        <v>37036.875</v>
      </c>
      <c r="AC2572" s="215" t="n">
        <v>37036.875</v>
      </c>
    </row>
    <row r="2573" customFormat="false" ht="12.75" hidden="false" customHeight="false" outlineLevel="0" collapsed="false">
      <c r="A2573" s="208" t="str">
        <f aca="false">B2573&amp;" "&amp;C2573&amp;" "&amp;D2573</f>
        <v>US Crude Financial</v>
      </c>
      <c r="B2573" s="208" t="str">
        <f aca="false">IF((LEFT(N2573,2)="US"),"US","")</f>
        <v>US</v>
      </c>
      <c r="C2573" s="208" t="str">
        <f aca="false">M2573</f>
        <v>Crude</v>
      </c>
      <c r="D2573" s="208" t="str">
        <f aca="false">IF(ISNUMBER(FIND("Phy",N2573))=TRUE(),"Physical","Financial")</f>
        <v>Financial</v>
      </c>
      <c r="E2573" s="208" t="n">
        <f aca="false">IF(VLOOKUP(S2573,'DD-Lookup'!$J$6:$L$50,3,FALSE())="Monthly",(YEAR(AC2573)-YEAR(AB2573))*12+MONTH(AC2573)-MONTH(AB2573)+1,(AC2573-AB2573+1))</f>
        <v>1</v>
      </c>
      <c r="F2573" s="239" t="n">
        <f aca="false">E2573*SUM(P2573:Q2573)</f>
        <v>50000</v>
      </c>
      <c r="G2573" s="214" t="n">
        <v>1291008</v>
      </c>
      <c r="H2573" s="215" t="n">
        <v>37035.3837731482</v>
      </c>
      <c r="I2573" s="0" t="s">
        <v>1376</v>
      </c>
      <c r="M2573" s="0" t="s">
        <v>97</v>
      </c>
      <c r="N2573" s="0" t="s">
        <v>841</v>
      </c>
      <c r="O2573" s="0" t="s">
        <v>842</v>
      </c>
      <c r="P2573" s="216" t="n">
        <v>50000</v>
      </c>
      <c r="S2573" s="0" t="s">
        <v>843</v>
      </c>
      <c r="T2573" s="0" t="s">
        <v>784</v>
      </c>
      <c r="U2573" s="218" t="n">
        <v>29.42</v>
      </c>
      <c r="V2573" s="0" t="s">
        <v>1377</v>
      </c>
      <c r="W2573" s="0" t="s">
        <v>845</v>
      </c>
      <c r="X2573" s="0" t="s">
        <v>846</v>
      </c>
      <c r="Y2573" s="0" t="s">
        <v>847</v>
      </c>
      <c r="Z2573" s="0" t="s">
        <v>571</v>
      </c>
      <c r="AA2573" s="0" t="n">
        <v>106964</v>
      </c>
      <c r="AB2573" s="215" t="n">
        <v>37073</v>
      </c>
      <c r="AC2573" s="215" t="n">
        <v>37103</v>
      </c>
    </row>
    <row r="2574" customFormat="false" ht="12.75" hidden="false" customHeight="false" outlineLevel="0" collapsed="false">
      <c r="A2574" s="208" t="str">
        <f aca="false">B2574&amp;" "&amp;C2574&amp;" "&amp;D2574</f>
        <v> Natural Gas Physical</v>
      </c>
      <c r="B2574" s="208" t="str">
        <f aca="false">IF((LEFT(N2574,2)="US"),"US","")</f>
        <v/>
      </c>
      <c r="C2574" s="208" t="str">
        <f aca="false">M2574</f>
        <v>Natural Gas</v>
      </c>
      <c r="D2574" s="208" t="str">
        <f aca="false">IF(ISNUMBER(FIND("Phy",N2574))=TRUE(),"Physical","Financial")</f>
        <v>Physical</v>
      </c>
      <c r="E2574" s="208" t="n">
        <f aca="false">IF(VLOOKUP(S2574,'DD-Lookup'!$J$6:$L$50,3,FALSE())="Monthly",(YEAR(AC2574)-YEAR(AB2574))*12+MONTH(AC2574)-MONTH(AB2574)+1,(AC2574-AB2574+1))</f>
        <v>30</v>
      </c>
      <c r="F2574" s="239" t="n">
        <f aca="false">E2574*SUM(P2574:Q2574)</f>
        <v>150000</v>
      </c>
      <c r="G2574" s="214" t="n">
        <v>1291009</v>
      </c>
      <c r="H2574" s="215" t="n">
        <v>37035.3837962963</v>
      </c>
      <c r="I2574" s="0" t="s">
        <v>2170</v>
      </c>
      <c r="M2574" s="0" t="s">
        <v>858</v>
      </c>
      <c r="N2574" s="0" t="s">
        <v>2171</v>
      </c>
      <c r="O2574" s="0" t="s">
        <v>2172</v>
      </c>
      <c r="Q2574" s="216" t="n">
        <v>5000</v>
      </c>
      <c r="S2574" s="0" t="s">
        <v>279</v>
      </c>
      <c r="T2574" s="0" t="s">
        <v>2173</v>
      </c>
      <c r="U2574" s="218" t="n">
        <v>5.64</v>
      </c>
      <c r="V2574" s="0" t="s">
        <v>2174</v>
      </c>
      <c r="W2574" s="0" t="s">
        <v>2175</v>
      </c>
      <c r="X2574" s="0" t="s">
        <v>2176</v>
      </c>
      <c r="Y2574" s="0" t="s">
        <v>1310</v>
      </c>
      <c r="Z2574" s="0" t="s">
        <v>628</v>
      </c>
      <c r="AA2574" s="0" t="n">
        <v>808294</v>
      </c>
      <c r="AB2574" s="215" t="n">
        <v>37043.875</v>
      </c>
      <c r="AC2574" s="215" t="n">
        <v>37072.875</v>
      </c>
    </row>
    <row r="2575" customFormat="false" ht="12.75" hidden="false" customHeight="false" outlineLevel="0" collapsed="false">
      <c r="A2575" s="208" t="str">
        <f aca="false">B2575&amp;" "&amp;C2575&amp;" "&amp;D2575</f>
        <v>US Natural Gas Physical</v>
      </c>
      <c r="B2575" s="208" t="str">
        <f aca="false">IF((LEFT(N2575,2)="US"),"US","")</f>
        <v>US</v>
      </c>
      <c r="C2575" s="208" t="str">
        <f aca="false">M2575</f>
        <v>Natural Gas</v>
      </c>
      <c r="D2575" s="208" t="str">
        <f aca="false">IF(ISNUMBER(FIND("Phy",N2575))=TRUE(),"Physical","Financial")</f>
        <v>Physical</v>
      </c>
      <c r="E2575" s="208" t="n">
        <f aca="false">IF(VLOOKUP(S2575,'DD-Lookup'!$J$6:$L$50,3,FALSE())="Monthly",(YEAR(AC2575)-YEAR(AB2575))*12+MONTH(AC2575)-MONTH(AB2575)+1,(AC2575-AB2575+1))</f>
        <v>1</v>
      </c>
      <c r="F2575" s="239" t="n">
        <f aca="false">E2575*SUM(P2575:Q2575)</f>
        <v>5000</v>
      </c>
      <c r="G2575" s="214" t="n">
        <v>1291010</v>
      </c>
      <c r="H2575" s="215" t="n">
        <v>37035.3838310185</v>
      </c>
      <c r="I2575" s="0" t="s">
        <v>593</v>
      </c>
      <c r="M2575" s="0" t="s">
        <v>858</v>
      </c>
      <c r="N2575" s="0" t="s">
        <v>1305</v>
      </c>
      <c r="O2575" s="0" t="s">
        <v>1363</v>
      </c>
      <c r="Q2575" s="216" t="n">
        <v>5000</v>
      </c>
      <c r="S2575" s="0" t="s">
        <v>1026</v>
      </c>
      <c r="T2575" s="0" t="s">
        <v>784</v>
      </c>
      <c r="U2575" s="218" t="n">
        <v>4.0625</v>
      </c>
      <c r="V2575" s="0" t="s">
        <v>2680</v>
      </c>
      <c r="W2575" s="0" t="s">
        <v>1361</v>
      </c>
      <c r="X2575" s="0" t="s">
        <v>1362</v>
      </c>
      <c r="Y2575" s="0" t="s">
        <v>1310</v>
      </c>
      <c r="Z2575" s="0" t="s">
        <v>571</v>
      </c>
      <c r="AA2575" s="0" t="n">
        <v>808295</v>
      </c>
      <c r="AB2575" s="215" t="n">
        <v>37036.875</v>
      </c>
      <c r="AC2575" s="215" t="n">
        <v>37036.875</v>
      </c>
    </row>
    <row r="2576" customFormat="false" ht="12.75" hidden="false" customHeight="false" outlineLevel="0" collapsed="false">
      <c r="A2576" s="208" t="str">
        <f aca="false">B2576&amp;" "&amp;C2576&amp;" "&amp;D2576</f>
        <v>US Natural Gas Physical</v>
      </c>
      <c r="B2576" s="208" t="str">
        <f aca="false">IF((LEFT(N2576,2)="US"),"US","")</f>
        <v>US</v>
      </c>
      <c r="C2576" s="208" t="str">
        <f aca="false">M2576</f>
        <v>Natural Gas</v>
      </c>
      <c r="D2576" s="208" t="str">
        <f aca="false">IF(ISNUMBER(FIND("Phy",N2576))=TRUE(),"Physical","Financial")</f>
        <v>Physical</v>
      </c>
      <c r="E2576" s="208" t="n">
        <f aca="false">IF(VLOOKUP(S2576,'DD-Lookup'!$J$6:$L$50,3,FALSE())="Monthly",(YEAR(AC2576)-YEAR(AB2576))*12+MONTH(AC2576)-MONTH(AB2576)+1,(AC2576-AB2576+1))</f>
        <v>1</v>
      </c>
      <c r="F2576" s="239" t="n">
        <f aca="false">E2576*SUM(P2576:Q2576)</f>
        <v>1081</v>
      </c>
      <c r="G2576" s="214" t="n">
        <v>1291011</v>
      </c>
      <c r="H2576" s="215" t="n">
        <v>37035.3838773148</v>
      </c>
      <c r="I2576" s="0" t="s">
        <v>1381</v>
      </c>
      <c r="M2576" s="0" t="s">
        <v>858</v>
      </c>
      <c r="N2576" s="0" t="s">
        <v>1305</v>
      </c>
      <c r="O2576" s="0" t="s">
        <v>1529</v>
      </c>
      <c r="Q2576" s="216" t="n">
        <v>1081</v>
      </c>
      <c r="S2576" s="0" t="s">
        <v>1026</v>
      </c>
      <c r="T2576" s="0" t="s">
        <v>784</v>
      </c>
      <c r="U2576" s="218" t="n">
        <v>4.395</v>
      </c>
      <c r="V2576" s="0" t="s">
        <v>1783</v>
      </c>
      <c r="W2576" s="0" t="s">
        <v>1531</v>
      </c>
      <c r="X2576" s="0" t="s">
        <v>1532</v>
      </c>
      <c r="Y2576" s="0" t="s">
        <v>1310</v>
      </c>
      <c r="Z2576" s="0" t="s">
        <v>571</v>
      </c>
      <c r="AA2576" s="0" t="n">
        <v>808296</v>
      </c>
      <c r="AB2576" s="215" t="n">
        <v>37036.875</v>
      </c>
      <c r="AC2576" s="215" t="n">
        <v>37036.875</v>
      </c>
    </row>
    <row r="2577" customFormat="false" ht="12.75" hidden="false" customHeight="false" outlineLevel="0" collapsed="false">
      <c r="A2577" s="208" t="str">
        <f aca="false">B2577&amp;" "&amp;C2577&amp;" "&amp;D2577</f>
        <v>US Natural Gas Physical</v>
      </c>
      <c r="B2577" s="208" t="str">
        <f aca="false">IF((LEFT(N2577,2)="US"),"US","")</f>
        <v>US</v>
      </c>
      <c r="C2577" s="208" t="str">
        <f aca="false">M2577</f>
        <v>Natural Gas</v>
      </c>
      <c r="D2577" s="208" t="str">
        <f aca="false">IF(ISNUMBER(FIND("Phy",N2577))=TRUE(),"Physical","Financial")</f>
        <v>Physical</v>
      </c>
      <c r="E2577" s="208" t="n">
        <f aca="false">IF(VLOOKUP(S2577,'DD-Lookup'!$J$6:$L$50,3,FALSE())="Monthly",(YEAR(AC2577)-YEAR(AB2577))*12+MONTH(AC2577)-MONTH(AB2577)+1,(AC2577-AB2577+1))</f>
        <v>1</v>
      </c>
      <c r="F2577" s="239" t="n">
        <f aca="false">E2577*SUM(P2577:Q2577)</f>
        <v>680</v>
      </c>
      <c r="G2577" s="214" t="n">
        <v>1291012</v>
      </c>
      <c r="H2577" s="215" t="n">
        <v>37035.383900463</v>
      </c>
      <c r="I2577" s="0" t="s">
        <v>1930</v>
      </c>
      <c r="M2577" s="0" t="s">
        <v>858</v>
      </c>
      <c r="N2577" s="0" t="s">
        <v>1305</v>
      </c>
      <c r="O2577" s="0" t="s">
        <v>1469</v>
      </c>
      <c r="P2577" s="216" t="n">
        <v>680</v>
      </c>
      <c r="S2577" s="0" t="s">
        <v>1026</v>
      </c>
      <c r="T2577" s="0" t="s">
        <v>784</v>
      </c>
      <c r="U2577" s="218" t="n">
        <v>4.06</v>
      </c>
      <c r="V2577" s="0" t="s">
        <v>2335</v>
      </c>
      <c r="W2577" s="0" t="s">
        <v>1314</v>
      </c>
      <c r="X2577" s="0" t="s">
        <v>1315</v>
      </c>
      <c r="Y2577" s="0" t="s">
        <v>1310</v>
      </c>
      <c r="Z2577" s="0" t="s">
        <v>571</v>
      </c>
      <c r="AA2577" s="0" t="n">
        <v>808297</v>
      </c>
      <c r="AB2577" s="215" t="n">
        <v>37036.875</v>
      </c>
      <c r="AC2577" s="215" t="n">
        <v>37036.875</v>
      </c>
    </row>
    <row r="2578" customFormat="false" ht="12.75" hidden="false" customHeight="false" outlineLevel="0" collapsed="false">
      <c r="A2578" s="208" t="str">
        <f aca="false">B2578&amp;" "&amp;C2578&amp;" "&amp;D2578</f>
        <v>US Crude Financial</v>
      </c>
      <c r="B2578" s="208" t="str">
        <f aca="false">IF((LEFT(N2578,2)="US"),"US","")</f>
        <v>US</v>
      </c>
      <c r="C2578" s="208" t="str">
        <f aca="false">M2578</f>
        <v>Crude</v>
      </c>
      <c r="D2578" s="208" t="str">
        <f aca="false">IF(ISNUMBER(FIND("Phy",N2578))=TRUE(),"Physical","Financial")</f>
        <v>Financial</v>
      </c>
      <c r="E2578" s="208" t="n">
        <f aca="false">IF(VLOOKUP(S2578,'DD-Lookup'!$J$6:$L$50,3,FALSE())="Monthly",(YEAR(AC2578)-YEAR(AB2578))*12+MONTH(AC2578)-MONTH(AB2578)+1,(AC2578-AB2578+1))</f>
        <v>1</v>
      </c>
      <c r="F2578" s="239" t="n">
        <f aca="false">E2578*SUM(P2578:Q2578)</f>
        <v>50000</v>
      </c>
      <c r="G2578" s="214" t="n">
        <v>1291013</v>
      </c>
      <c r="H2578" s="215" t="n">
        <v>37035.383912037</v>
      </c>
      <c r="I2578" s="0" t="s">
        <v>1112</v>
      </c>
      <c r="M2578" s="0" t="s">
        <v>97</v>
      </c>
      <c r="N2578" s="0" t="s">
        <v>841</v>
      </c>
      <c r="O2578" s="0" t="s">
        <v>842</v>
      </c>
      <c r="P2578" s="216" t="n">
        <v>50000</v>
      </c>
      <c r="S2578" s="0" t="s">
        <v>843</v>
      </c>
      <c r="T2578" s="0" t="s">
        <v>784</v>
      </c>
      <c r="U2578" s="218" t="n">
        <v>29.4</v>
      </c>
      <c r="V2578" s="0" t="s">
        <v>2690</v>
      </c>
      <c r="W2578" s="0" t="s">
        <v>845</v>
      </c>
      <c r="X2578" s="0" t="s">
        <v>846</v>
      </c>
      <c r="Y2578" s="0" t="s">
        <v>847</v>
      </c>
      <c r="Z2578" s="0" t="s">
        <v>571</v>
      </c>
      <c r="AA2578" s="0" t="n">
        <v>106965</v>
      </c>
      <c r="AB2578" s="215" t="n">
        <v>37073</v>
      </c>
      <c r="AC2578" s="215" t="n">
        <v>37103</v>
      </c>
    </row>
    <row r="2579" customFormat="false" ht="12.75" hidden="false" customHeight="false" outlineLevel="0" collapsed="false">
      <c r="A2579" s="208" t="str">
        <f aca="false">B2579&amp;" "&amp;C2579&amp;" "&amp;D2579</f>
        <v> Natural Gas Physical</v>
      </c>
      <c r="B2579" s="208" t="str">
        <f aca="false">IF((LEFT(N2579,2)="US"),"US","")</f>
        <v/>
      </c>
      <c r="C2579" s="208" t="str">
        <f aca="false">M2579</f>
        <v>Natural Gas</v>
      </c>
      <c r="D2579" s="208" t="str">
        <f aca="false">IF(ISNUMBER(FIND("Phy",N2579))=TRUE(),"Physical","Financial")</f>
        <v>Physical</v>
      </c>
      <c r="E2579" s="208" t="n">
        <f aca="false">IF(VLOOKUP(S2579,'DD-Lookup'!$J$6:$L$50,3,FALSE())="Monthly",(YEAR(AC2579)-YEAR(AB2579))*12+MONTH(AC2579)-MONTH(AB2579)+1,(AC2579-AB2579+1))</f>
        <v>1</v>
      </c>
      <c r="F2579" s="239" t="n">
        <f aca="false">E2579*SUM(P2579:Q2579)</f>
        <v>5000</v>
      </c>
      <c r="G2579" s="214" t="n">
        <v>1291015</v>
      </c>
      <c r="H2579" s="215" t="n">
        <v>37035.3839814815</v>
      </c>
      <c r="I2579" s="0" t="s">
        <v>1727</v>
      </c>
      <c r="M2579" s="0" t="s">
        <v>858</v>
      </c>
      <c r="N2579" s="0" t="s">
        <v>2171</v>
      </c>
      <c r="O2579" s="0" t="s">
        <v>2316</v>
      </c>
      <c r="Q2579" s="216" t="n">
        <v>5000</v>
      </c>
      <c r="S2579" s="0" t="s">
        <v>1026</v>
      </c>
      <c r="T2579" s="0" t="s">
        <v>784</v>
      </c>
      <c r="U2579" s="218" t="n">
        <v>3.95</v>
      </c>
      <c r="V2579" s="0" t="s">
        <v>2322</v>
      </c>
      <c r="W2579" s="0" t="s">
        <v>2318</v>
      </c>
      <c r="X2579" s="0" t="s">
        <v>2319</v>
      </c>
      <c r="Y2579" s="0" t="s">
        <v>1310</v>
      </c>
      <c r="Z2579" s="0" t="s">
        <v>628</v>
      </c>
      <c r="AA2579" s="0" t="n">
        <v>808299</v>
      </c>
      <c r="AB2579" s="215" t="n">
        <v>37036.875</v>
      </c>
      <c r="AC2579" s="215" t="n">
        <v>37036.875</v>
      </c>
    </row>
    <row r="2580" customFormat="false" ht="12.75" hidden="false" customHeight="false" outlineLevel="0" collapsed="false">
      <c r="A2580" s="208" t="str">
        <f aca="false">B2580&amp;" "&amp;C2580&amp;" "&amp;D2580</f>
        <v>US Natural Gas Physical</v>
      </c>
      <c r="B2580" s="208" t="str">
        <f aca="false">IF((LEFT(N2580,2)="US"),"US","")</f>
        <v>US</v>
      </c>
      <c r="C2580" s="208" t="str">
        <f aca="false">M2580</f>
        <v>Natural Gas</v>
      </c>
      <c r="D2580" s="208" t="str">
        <f aca="false">IF(ISNUMBER(FIND("Phy",N2580))=TRUE(),"Physical","Financial")</f>
        <v>Physical</v>
      </c>
      <c r="E2580" s="208" t="n">
        <f aca="false">IF(VLOOKUP(S2580,'DD-Lookup'!$J$6:$L$50,3,FALSE())="Monthly",(YEAR(AC2580)-YEAR(AB2580))*12+MONTH(AC2580)-MONTH(AB2580)+1,(AC2580-AB2580+1))</f>
        <v>1</v>
      </c>
      <c r="F2580" s="239" t="n">
        <f aca="false">E2580*SUM(P2580:Q2580)</f>
        <v>5000</v>
      </c>
      <c r="G2580" s="214" t="n">
        <v>1291014</v>
      </c>
      <c r="H2580" s="215" t="n">
        <v>37035.3839814815</v>
      </c>
      <c r="I2580" s="0" t="s">
        <v>1183</v>
      </c>
      <c r="M2580" s="0" t="s">
        <v>858</v>
      </c>
      <c r="N2580" s="0" t="s">
        <v>1305</v>
      </c>
      <c r="O2580" s="0" t="s">
        <v>1448</v>
      </c>
      <c r="P2580" s="216" t="n">
        <v>5000</v>
      </c>
      <c r="S2580" s="0" t="s">
        <v>1026</v>
      </c>
      <c r="T2580" s="0" t="s">
        <v>784</v>
      </c>
      <c r="U2580" s="218" t="n">
        <v>4.33</v>
      </c>
      <c r="V2580" s="0" t="s">
        <v>1307</v>
      </c>
      <c r="W2580" s="0" t="s">
        <v>1439</v>
      </c>
      <c r="X2580" s="0" t="s">
        <v>1440</v>
      </c>
      <c r="Y2580" s="0" t="s">
        <v>1310</v>
      </c>
      <c r="Z2580" s="0" t="s">
        <v>571</v>
      </c>
      <c r="AA2580" s="0" t="n">
        <v>808298</v>
      </c>
      <c r="AB2580" s="215" t="n">
        <v>37036.875</v>
      </c>
      <c r="AC2580" s="215" t="n">
        <v>37036.875</v>
      </c>
    </row>
    <row r="2581" customFormat="false" ht="12.75" hidden="false" customHeight="false" outlineLevel="0" collapsed="false">
      <c r="A2581" s="208" t="str">
        <f aca="false">B2581&amp;" "&amp;C2581&amp;" "&amp;D2581</f>
        <v>US Natural Gas Financial</v>
      </c>
      <c r="B2581" s="208" t="str">
        <f aca="false">IF((LEFT(N2581,2)="US"),"US","")</f>
        <v>US</v>
      </c>
      <c r="C2581" s="208" t="str">
        <f aca="false">M2581</f>
        <v>Natural Gas</v>
      </c>
      <c r="D2581" s="208" t="str">
        <f aca="false">IF(ISNUMBER(FIND("Phy",N2581))=TRUE(),"Physical","Financial")</f>
        <v>Financial</v>
      </c>
      <c r="E2581" s="208" t="n">
        <f aca="false">IF(VLOOKUP(S2581,'DD-Lookup'!$J$6:$L$50,3,FALSE())="Monthly",(YEAR(AC2581)-YEAR(AB2581))*12+MONTH(AC2581)-MONTH(AB2581)+1,(AC2581-AB2581+1))</f>
        <v>30</v>
      </c>
      <c r="F2581" s="239" t="n">
        <f aca="false">E2581*SUM(P2581:Q2581)</f>
        <v>450000</v>
      </c>
      <c r="G2581" s="214" t="n">
        <v>1291016</v>
      </c>
      <c r="H2581" s="215" t="n">
        <v>37035.3840046296</v>
      </c>
      <c r="I2581" s="0" t="s">
        <v>1066</v>
      </c>
      <c r="M2581" s="0" t="s">
        <v>858</v>
      </c>
      <c r="N2581" s="0" t="s">
        <v>1024</v>
      </c>
      <c r="O2581" s="0" t="s">
        <v>1025</v>
      </c>
      <c r="Q2581" s="216" t="n">
        <v>15000</v>
      </c>
      <c r="S2581" s="0" t="s">
        <v>1026</v>
      </c>
      <c r="T2581" s="0" t="s">
        <v>784</v>
      </c>
      <c r="U2581" s="218" t="n">
        <v>4.175</v>
      </c>
      <c r="V2581" s="0" t="s">
        <v>2132</v>
      </c>
      <c r="W2581" s="0" t="s">
        <v>1028</v>
      </c>
      <c r="X2581" s="0" t="s">
        <v>1029</v>
      </c>
      <c r="Y2581" s="0" t="s">
        <v>838</v>
      </c>
      <c r="Z2581" s="0" t="s">
        <v>571</v>
      </c>
      <c r="AA2581" s="0" t="s">
        <v>2691</v>
      </c>
      <c r="AB2581" s="215" t="n">
        <v>37043.875</v>
      </c>
      <c r="AC2581" s="215" t="n">
        <v>37072.875</v>
      </c>
    </row>
    <row r="2582" customFormat="false" ht="12.75" hidden="false" customHeight="false" outlineLevel="0" collapsed="false">
      <c r="A2582" s="208" t="str">
        <f aca="false">B2582&amp;" "&amp;C2582&amp;" "&amp;D2582</f>
        <v>US Natural Gas Physical</v>
      </c>
      <c r="B2582" s="208" t="str">
        <f aca="false">IF((LEFT(N2582,2)="US"),"US","")</f>
        <v>US</v>
      </c>
      <c r="C2582" s="208" t="str">
        <f aca="false">M2582</f>
        <v>Natural Gas</v>
      </c>
      <c r="D2582" s="208" t="str">
        <f aca="false">IF(ISNUMBER(FIND("Phy",N2582))=TRUE(),"Physical","Financial")</f>
        <v>Physical</v>
      </c>
      <c r="E2582" s="208" t="n">
        <f aca="false">IF(VLOOKUP(S2582,'DD-Lookup'!$J$6:$L$50,3,FALSE())="Monthly",(YEAR(AC2582)-YEAR(AB2582))*12+MONTH(AC2582)-MONTH(AB2582)+1,(AC2582-AB2582+1))</f>
        <v>1</v>
      </c>
      <c r="F2582" s="239" t="n">
        <f aca="false">E2582*SUM(P2582:Q2582)</f>
        <v>20000</v>
      </c>
      <c r="G2582" s="214" t="n">
        <v>1291017</v>
      </c>
      <c r="H2582" s="215" t="n">
        <v>37035.3840277778</v>
      </c>
      <c r="I2582" s="0" t="s">
        <v>593</v>
      </c>
      <c r="M2582" s="0" t="s">
        <v>858</v>
      </c>
      <c r="N2582" s="0" t="s">
        <v>1305</v>
      </c>
      <c r="O2582" s="0" t="s">
        <v>1432</v>
      </c>
      <c r="Q2582" s="216" t="n">
        <v>20000</v>
      </c>
      <c r="S2582" s="0" t="s">
        <v>1026</v>
      </c>
      <c r="T2582" s="0" t="s">
        <v>784</v>
      </c>
      <c r="U2582" s="218" t="n">
        <v>4.125</v>
      </c>
      <c r="V2582" s="0" t="s">
        <v>1543</v>
      </c>
      <c r="W2582" s="0" t="s">
        <v>1434</v>
      </c>
      <c r="X2582" s="0" t="s">
        <v>1435</v>
      </c>
      <c r="Y2582" s="0" t="s">
        <v>1310</v>
      </c>
      <c r="Z2582" s="0" t="s">
        <v>571</v>
      </c>
      <c r="AA2582" s="0" t="n">
        <v>808301</v>
      </c>
      <c r="AB2582" s="215" t="n">
        <v>37036.875</v>
      </c>
      <c r="AC2582" s="215" t="n">
        <v>37036.875</v>
      </c>
    </row>
    <row r="2583" customFormat="false" ht="12.75" hidden="false" customHeight="false" outlineLevel="0" collapsed="false">
      <c r="A2583" s="208" t="str">
        <f aca="false">B2583&amp;" "&amp;C2583&amp;" "&amp;D2583</f>
        <v>US Natural Gas Financial</v>
      </c>
      <c r="B2583" s="208" t="str">
        <f aca="false">IF((LEFT(N2583,2)="US"),"US","")</f>
        <v>US</v>
      </c>
      <c r="C2583" s="208" t="str">
        <f aca="false">M2583</f>
        <v>Natural Gas</v>
      </c>
      <c r="D2583" s="208" t="str">
        <f aca="false">IF(ISNUMBER(FIND("Phy",N2583))=TRUE(),"Physical","Financial")</f>
        <v>Financial</v>
      </c>
      <c r="E2583" s="208" t="n">
        <f aca="false">IF(VLOOKUP(S2583,'DD-Lookup'!$J$6:$L$50,3,FALSE())="Monthly",(YEAR(AC2583)-YEAR(AB2583))*12+MONTH(AC2583)-MONTH(AB2583)+1,(AC2583-AB2583+1))</f>
        <v>153</v>
      </c>
      <c r="F2583" s="239" t="n">
        <f aca="false">E2583*SUM(P2583:Q2583)</f>
        <v>765000</v>
      </c>
      <c r="G2583" s="214" t="n">
        <v>1291019</v>
      </c>
      <c r="H2583" s="215" t="n">
        <v>37035.3840740741</v>
      </c>
      <c r="I2583" s="0" t="s">
        <v>1694</v>
      </c>
      <c r="M2583" s="0" t="s">
        <v>858</v>
      </c>
      <c r="N2583" s="0" t="s">
        <v>1024</v>
      </c>
      <c r="O2583" s="0" t="s">
        <v>1303</v>
      </c>
      <c r="P2583" s="216" t="n">
        <v>5000</v>
      </c>
      <c r="S2583" s="0" t="s">
        <v>1026</v>
      </c>
      <c r="T2583" s="0" t="s">
        <v>784</v>
      </c>
      <c r="U2583" s="218" t="n">
        <v>4.29</v>
      </c>
      <c r="V2583" s="0" t="s">
        <v>2692</v>
      </c>
      <c r="W2583" s="0" t="s">
        <v>1028</v>
      </c>
      <c r="X2583" s="0" t="s">
        <v>1029</v>
      </c>
      <c r="Y2583" s="0" t="s">
        <v>838</v>
      </c>
      <c r="Z2583" s="0" t="s">
        <v>571</v>
      </c>
      <c r="AA2583" s="0" t="s">
        <v>2693</v>
      </c>
      <c r="AB2583" s="215" t="n">
        <v>37043</v>
      </c>
      <c r="AC2583" s="215" t="n">
        <v>37195</v>
      </c>
    </row>
    <row r="2584" customFormat="false" ht="12.75" hidden="false" customHeight="false" outlineLevel="0" collapsed="false">
      <c r="A2584" s="208" t="str">
        <f aca="false">B2584&amp;" "&amp;C2584&amp;" "&amp;D2584</f>
        <v> Natural Gas Physical</v>
      </c>
      <c r="B2584" s="208" t="str">
        <f aca="false">IF((LEFT(N2584,2)="US"),"US","")</f>
        <v/>
      </c>
      <c r="C2584" s="208" t="str">
        <f aca="false">M2584</f>
        <v>Natural Gas</v>
      </c>
      <c r="D2584" s="208" t="str">
        <f aca="false">IF(ISNUMBER(FIND("Phy",N2584))=TRUE(),"Physical","Financial")</f>
        <v>Physical</v>
      </c>
      <c r="E2584" s="208" t="n">
        <f aca="false">IF(VLOOKUP(S2584,'DD-Lookup'!$J$6:$L$50,3,FALSE())="Monthly",(YEAR(AC2584)-YEAR(AB2584))*12+MONTH(AC2584)-MONTH(AB2584)+1,(AC2584-AB2584+1))</f>
        <v>1</v>
      </c>
      <c r="F2584" s="239" t="n">
        <f aca="false">E2584*SUM(P2584:Q2584)</f>
        <v>1674</v>
      </c>
      <c r="G2584" s="214" t="n">
        <v>1291018</v>
      </c>
      <c r="H2584" s="215" t="n">
        <v>37035.3840740741</v>
      </c>
      <c r="I2584" s="0" t="s">
        <v>1107</v>
      </c>
      <c r="M2584" s="0" t="s">
        <v>858</v>
      </c>
      <c r="N2584" s="0" t="s">
        <v>1334</v>
      </c>
      <c r="O2584" s="0" t="s">
        <v>1335</v>
      </c>
      <c r="P2584" s="216" t="n">
        <v>1674</v>
      </c>
      <c r="S2584" s="0" t="s">
        <v>1026</v>
      </c>
      <c r="T2584" s="0" t="s">
        <v>784</v>
      </c>
      <c r="U2584" s="218" t="n">
        <v>4.345</v>
      </c>
      <c r="V2584" s="0" t="s">
        <v>2131</v>
      </c>
      <c r="W2584" s="0" t="s">
        <v>1337</v>
      </c>
      <c r="X2584" s="0" t="s">
        <v>1338</v>
      </c>
      <c r="Y2584" s="0" t="s">
        <v>1310</v>
      </c>
      <c r="Z2584" s="0" t="s">
        <v>571</v>
      </c>
      <c r="AA2584" s="0" t="n">
        <v>808303</v>
      </c>
      <c r="AB2584" s="215" t="n">
        <v>37036.875</v>
      </c>
      <c r="AC2584" s="215" t="n">
        <v>37036.875</v>
      </c>
    </row>
    <row r="2585" customFormat="false" ht="12.75" hidden="false" customHeight="false" outlineLevel="0" collapsed="false">
      <c r="A2585" s="208" t="str">
        <f aca="false">B2585&amp;" "&amp;C2585&amp;" "&amp;D2585</f>
        <v>US Power Physical</v>
      </c>
      <c r="B2585" s="208" t="str">
        <f aca="false">IF((LEFT(N2585,2)="US"),"US","")</f>
        <v>US</v>
      </c>
      <c r="C2585" s="208" t="str">
        <f aca="false">M2585</f>
        <v>Power</v>
      </c>
      <c r="D2585" s="208" t="str">
        <f aca="false">IF(ISNUMBER(FIND("Phy",N2585))=TRUE(),"Physical","Financial")</f>
        <v>Physical</v>
      </c>
      <c r="E2585" s="208" t="n">
        <f aca="false">IF(VLOOKUP(S2585,'DD-Lookup'!$J$6:$L$50,3,FALSE())="Monthly",(YEAR(AC2585)-YEAR(AB2585))*12+MONTH(AC2585)-MONTH(AB2585)+1,(AC2585-AB2585+1))</f>
        <v>365</v>
      </c>
      <c r="F2585" s="239" t="n">
        <f aca="false">E2585*SUM(P2585:Q2585)</f>
        <v>18250</v>
      </c>
      <c r="G2585" s="214" t="n">
        <v>1291020</v>
      </c>
      <c r="H2585" s="215" t="n">
        <v>37035.3841203704</v>
      </c>
      <c r="I2585" s="0" t="s">
        <v>1248</v>
      </c>
      <c r="M2585" s="0" t="s">
        <v>67</v>
      </c>
      <c r="N2585" s="0" t="s">
        <v>1081</v>
      </c>
      <c r="O2585" s="0" t="s">
        <v>2694</v>
      </c>
      <c r="Q2585" s="216" t="n">
        <v>50</v>
      </c>
      <c r="S2585" s="0" t="s">
        <v>930</v>
      </c>
      <c r="T2585" s="0" t="s">
        <v>784</v>
      </c>
      <c r="U2585" s="218" t="n">
        <v>46.1</v>
      </c>
      <c r="V2585" s="0" t="s">
        <v>1542</v>
      </c>
      <c r="W2585" s="0" t="s">
        <v>1241</v>
      </c>
      <c r="X2585" s="0" t="s">
        <v>1252</v>
      </c>
      <c r="Y2585" s="0" t="s">
        <v>1051</v>
      </c>
      <c r="Z2585" s="0" t="s">
        <v>618</v>
      </c>
      <c r="AA2585" s="0" t="n">
        <v>621484.1</v>
      </c>
      <c r="AB2585" s="215" t="n">
        <v>37257.6006944444</v>
      </c>
      <c r="AC2585" s="215" t="n">
        <v>37621.6006944444</v>
      </c>
    </row>
    <row r="2586" customFormat="false" ht="12.75" hidden="false" customHeight="false" outlineLevel="0" collapsed="false">
      <c r="A2586" s="208" t="str">
        <f aca="false">B2586&amp;" "&amp;C2586&amp;" "&amp;D2586</f>
        <v>US Natural Gas Physical</v>
      </c>
      <c r="B2586" s="208" t="str">
        <f aca="false">IF((LEFT(N2586,2)="US"),"US","")</f>
        <v>US</v>
      </c>
      <c r="C2586" s="208" t="str">
        <f aca="false">M2586</f>
        <v>Natural Gas</v>
      </c>
      <c r="D2586" s="208" t="str">
        <f aca="false">IF(ISNUMBER(FIND("Phy",N2586))=TRUE(),"Physical","Financial")</f>
        <v>Physical</v>
      </c>
      <c r="E2586" s="208" t="n">
        <f aca="false">IF(VLOOKUP(S2586,'DD-Lookup'!$J$6:$L$50,3,FALSE())="Monthly",(YEAR(AC2586)-YEAR(AB2586))*12+MONTH(AC2586)-MONTH(AB2586)+1,(AC2586-AB2586+1))</f>
        <v>1</v>
      </c>
      <c r="F2586" s="239" t="n">
        <f aca="false">E2586*SUM(P2586:Q2586)</f>
        <v>5000</v>
      </c>
      <c r="G2586" s="214" t="n">
        <v>1291021</v>
      </c>
      <c r="H2586" s="215" t="n">
        <v>37035.3841319445</v>
      </c>
      <c r="I2586" s="0" t="s">
        <v>1073</v>
      </c>
      <c r="M2586" s="0" t="s">
        <v>858</v>
      </c>
      <c r="N2586" s="0" t="s">
        <v>1305</v>
      </c>
      <c r="O2586" s="0" t="s">
        <v>1547</v>
      </c>
      <c r="P2586" s="216" t="n">
        <v>5000</v>
      </c>
      <c r="S2586" s="0" t="s">
        <v>1026</v>
      </c>
      <c r="T2586" s="0" t="s">
        <v>784</v>
      </c>
      <c r="U2586" s="218" t="n">
        <v>3.065</v>
      </c>
      <c r="V2586" s="0" t="s">
        <v>2252</v>
      </c>
      <c r="W2586" s="0" t="s">
        <v>1548</v>
      </c>
      <c r="X2586" s="0" t="s">
        <v>1535</v>
      </c>
      <c r="Y2586" s="0" t="s">
        <v>1310</v>
      </c>
      <c r="Z2586" s="0" t="s">
        <v>571</v>
      </c>
      <c r="AA2586" s="0" t="n">
        <v>808304</v>
      </c>
      <c r="AB2586" s="215" t="n">
        <v>37036.875</v>
      </c>
      <c r="AC2586" s="215" t="n">
        <v>37036.875</v>
      </c>
    </row>
    <row r="2587" customFormat="false" ht="12.75" hidden="false" customHeight="false" outlineLevel="0" collapsed="false">
      <c r="A2587" s="208" t="str">
        <f aca="false">B2587&amp;" "&amp;C2587&amp;" "&amp;D2587</f>
        <v>US Natural Gas Physical</v>
      </c>
      <c r="B2587" s="208" t="str">
        <f aca="false">IF((LEFT(N2587,2)="US"),"US","")</f>
        <v>US</v>
      </c>
      <c r="C2587" s="208" t="str">
        <f aca="false">M2587</f>
        <v>Natural Gas</v>
      </c>
      <c r="D2587" s="208" t="str">
        <f aca="false">IF(ISNUMBER(FIND("Phy",N2587))=TRUE(),"Physical","Financial")</f>
        <v>Physical</v>
      </c>
      <c r="E2587" s="208" t="n">
        <f aca="false">IF(VLOOKUP(S2587,'DD-Lookup'!$J$6:$L$50,3,FALSE())="Monthly",(YEAR(AC2587)-YEAR(AB2587))*12+MONTH(AC2587)-MONTH(AB2587)+1,(AC2587-AB2587+1))</f>
        <v>1</v>
      </c>
      <c r="F2587" s="239" t="n">
        <f aca="false">E2587*SUM(P2587:Q2587)</f>
        <v>5000</v>
      </c>
      <c r="G2587" s="214" t="n">
        <v>1291023</v>
      </c>
      <c r="H2587" s="215" t="n">
        <v>37035.3841782407</v>
      </c>
      <c r="I2587" s="0" t="s">
        <v>1381</v>
      </c>
      <c r="M2587" s="0" t="s">
        <v>858</v>
      </c>
      <c r="N2587" s="0" t="s">
        <v>1305</v>
      </c>
      <c r="O2587" s="0" t="s">
        <v>1666</v>
      </c>
      <c r="Q2587" s="216" t="n">
        <v>5000</v>
      </c>
      <c r="S2587" s="0" t="s">
        <v>1026</v>
      </c>
      <c r="T2587" s="0" t="s">
        <v>784</v>
      </c>
      <c r="U2587" s="218" t="n">
        <v>4.125</v>
      </c>
      <c r="V2587" s="0" t="s">
        <v>2461</v>
      </c>
      <c r="W2587" s="0" t="s">
        <v>1667</v>
      </c>
      <c r="X2587" s="0" t="s">
        <v>1668</v>
      </c>
      <c r="Y2587" s="0" t="s">
        <v>1310</v>
      </c>
      <c r="Z2587" s="0" t="s">
        <v>571</v>
      </c>
      <c r="AA2587" s="0" t="n">
        <v>808306</v>
      </c>
      <c r="AB2587" s="215" t="n">
        <v>37036.875</v>
      </c>
      <c r="AC2587" s="215" t="n">
        <v>37036.875</v>
      </c>
    </row>
    <row r="2588" customFormat="false" ht="12.75" hidden="false" customHeight="false" outlineLevel="0" collapsed="false">
      <c r="A2588" s="208" t="str">
        <f aca="false">B2588&amp;" "&amp;C2588&amp;" "&amp;D2588</f>
        <v> Natural Gas Physical</v>
      </c>
      <c r="B2588" s="208" t="str">
        <f aca="false">IF((LEFT(N2588,2)="US"),"US","")</f>
        <v/>
      </c>
      <c r="C2588" s="208" t="str">
        <f aca="false">M2588</f>
        <v>Natural Gas</v>
      </c>
      <c r="D2588" s="208" t="str">
        <f aca="false">IF(ISNUMBER(FIND("Phy",N2588))=TRUE(),"Physical","Financial")</f>
        <v>Physical</v>
      </c>
      <c r="E2588" s="208" t="n">
        <f aca="false">IF(VLOOKUP(S2588,'DD-Lookup'!$J$6:$L$50,3,FALSE())="Monthly",(YEAR(AC2588)-YEAR(AB2588))*12+MONTH(AC2588)-MONTH(AB2588)+1,(AC2588-AB2588+1))</f>
        <v>1</v>
      </c>
      <c r="F2588" s="239" t="n">
        <f aca="false">E2588*SUM(P2588:Q2588)</f>
        <v>5000</v>
      </c>
      <c r="G2588" s="214" t="n">
        <v>1291024</v>
      </c>
      <c r="H2588" s="215" t="n">
        <v>37035.384212963</v>
      </c>
      <c r="I2588" s="0" t="s">
        <v>1112</v>
      </c>
      <c r="M2588" s="0" t="s">
        <v>858</v>
      </c>
      <c r="N2588" s="0" t="s">
        <v>1334</v>
      </c>
      <c r="O2588" s="0" t="s">
        <v>2591</v>
      </c>
      <c r="Q2588" s="216" t="n">
        <v>5000</v>
      </c>
      <c r="S2588" s="0" t="s">
        <v>1026</v>
      </c>
      <c r="T2588" s="0" t="s">
        <v>784</v>
      </c>
      <c r="U2588" s="218" t="n">
        <v>4.36</v>
      </c>
      <c r="V2588" s="0" t="s">
        <v>2598</v>
      </c>
      <c r="W2588" s="0" t="s">
        <v>1337</v>
      </c>
      <c r="X2588" s="0" t="s">
        <v>1338</v>
      </c>
      <c r="Y2588" s="0" t="s">
        <v>1310</v>
      </c>
      <c r="Z2588" s="0" t="s">
        <v>571</v>
      </c>
      <c r="AA2588" s="0" t="n">
        <v>808307</v>
      </c>
      <c r="AB2588" s="215" t="n">
        <v>37036.875</v>
      </c>
      <c r="AC2588" s="215" t="n">
        <v>37036.875</v>
      </c>
    </row>
    <row r="2589" customFormat="false" ht="12.75" hidden="false" customHeight="false" outlineLevel="0" collapsed="false">
      <c r="A2589" s="208" t="str">
        <f aca="false">B2589&amp;" "&amp;C2589&amp;" "&amp;D2589</f>
        <v>US Crude Financial</v>
      </c>
      <c r="B2589" s="208" t="str">
        <f aca="false">IF((LEFT(N2589,2)="US"),"US","")</f>
        <v>US</v>
      </c>
      <c r="C2589" s="208" t="str">
        <f aca="false">M2589</f>
        <v>Crude</v>
      </c>
      <c r="D2589" s="208" t="str">
        <f aca="false">IF(ISNUMBER(FIND("Phy",N2589))=TRUE(),"Physical","Financial")</f>
        <v>Financial</v>
      </c>
      <c r="E2589" s="208" t="n">
        <f aca="false">IF(VLOOKUP(S2589,'DD-Lookup'!$J$6:$L$50,3,FALSE())="Monthly",(YEAR(AC2589)-YEAR(AB2589))*12+MONTH(AC2589)-MONTH(AB2589)+1,(AC2589-AB2589+1))</f>
        <v>1</v>
      </c>
      <c r="F2589" s="239" t="n">
        <f aca="false">E2589*SUM(P2589:Q2589)</f>
        <v>25000</v>
      </c>
      <c r="G2589" s="214" t="n">
        <v>1291025</v>
      </c>
      <c r="H2589" s="215" t="n">
        <v>37035.384224537</v>
      </c>
      <c r="I2589" s="0" t="s">
        <v>888</v>
      </c>
      <c r="M2589" s="0" t="s">
        <v>97</v>
      </c>
      <c r="N2589" s="0" t="s">
        <v>841</v>
      </c>
      <c r="O2589" s="0" t="s">
        <v>842</v>
      </c>
      <c r="P2589" s="216" t="n">
        <v>25000</v>
      </c>
      <c r="S2589" s="0" t="s">
        <v>843</v>
      </c>
      <c r="T2589" s="0" t="s">
        <v>784</v>
      </c>
      <c r="U2589" s="218" t="n">
        <v>29.38</v>
      </c>
      <c r="V2589" s="0" t="s">
        <v>995</v>
      </c>
      <c r="W2589" s="0" t="s">
        <v>845</v>
      </c>
      <c r="X2589" s="0" t="s">
        <v>846</v>
      </c>
      <c r="Y2589" s="0" t="s">
        <v>847</v>
      </c>
      <c r="Z2589" s="0" t="s">
        <v>571</v>
      </c>
      <c r="AA2589" s="0" t="n">
        <v>106966</v>
      </c>
      <c r="AB2589" s="215" t="n">
        <v>37073</v>
      </c>
      <c r="AC2589" s="215" t="n">
        <v>37103</v>
      </c>
    </row>
    <row r="2590" customFormat="false" ht="12.75" hidden="false" customHeight="false" outlineLevel="0" collapsed="false">
      <c r="A2590" s="208" t="str">
        <f aca="false">B2590&amp;" "&amp;C2590&amp;" "&amp;D2590</f>
        <v>US Natural Gas Physical</v>
      </c>
      <c r="B2590" s="208" t="str">
        <f aca="false">IF((LEFT(N2590,2)="US"),"US","")</f>
        <v>US</v>
      </c>
      <c r="C2590" s="208" t="str">
        <f aca="false">M2590</f>
        <v>Natural Gas</v>
      </c>
      <c r="D2590" s="208" t="str">
        <f aca="false">IF(ISNUMBER(FIND("Phy",N2590))=TRUE(),"Physical","Financial")</f>
        <v>Physical</v>
      </c>
      <c r="E2590" s="208" t="n">
        <f aca="false">IF(VLOOKUP(S2590,'DD-Lookup'!$J$6:$L$50,3,FALSE())="Monthly",(YEAR(AC2590)-YEAR(AB2590))*12+MONTH(AC2590)-MONTH(AB2590)+1,(AC2590-AB2590+1))</f>
        <v>1</v>
      </c>
      <c r="F2590" s="239" t="n">
        <f aca="false">E2590*SUM(P2590:Q2590)</f>
        <v>4948</v>
      </c>
      <c r="G2590" s="214" t="n">
        <v>1291026</v>
      </c>
      <c r="H2590" s="215" t="n">
        <v>37035.3842476852</v>
      </c>
      <c r="I2590" s="0" t="s">
        <v>1358</v>
      </c>
      <c r="M2590" s="0" t="s">
        <v>858</v>
      </c>
      <c r="N2590" s="0" t="s">
        <v>1305</v>
      </c>
      <c r="O2590" s="0" t="s">
        <v>1397</v>
      </c>
      <c r="Q2590" s="216" t="n">
        <v>4948</v>
      </c>
      <c r="S2590" s="0" t="s">
        <v>1026</v>
      </c>
      <c r="T2590" s="0" t="s">
        <v>784</v>
      </c>
      <c r="U2590" s="218" t="n">
        <v>4.005</v>
      </c>
      <c r="V2590" s="0" t="s">
        <v>1373</v>
      </c>
      <c r="W2590" s="0" t="s">
        <v>1361</v>
      </c>
      <c r="X2590" s="0" t="s">
        <v>1362</v>
      </c>
      <c r="Y2590" s="0" t="s">
        <v>1310</v>
      </c>
      <c r="Z2590" s="0" t="s">
        <v>571</v>
      </c>
      <c r="AA2590" s="0" t="n">
        <v>808308</v>
      </c>
      <c r="AB2590" s="215" t="n">
        <v>37036.875</v>
      </c>
      <c r="AC2590" s="215" t="n">
        <v>37036.875</v>
      </c>
    </row>
    <row r="2591" customFormat="false" ht="12.75" hidden="false" customHeight="false" outlineLevel="0" collapsed="false">
      <c r="A2591" s="208" t="str">
        <f aca="false">B2591&amp;" "&amp;C2591&amp;" "&amp;D2591</f>
        <v>US Natural Gas Physical</v>
      </c>
      <c r="B2591" s="208" t="str">
        <f aca="false">IF((LEFT(N2591,2)="US"),"US","")</f>
        <v>US</v>
      </c>
      <c r="C2591" s="208" t="str">
        <f aca="false">M2591</f>
        <v>Natural Gas</v>
      </c>
      <c r="D2591" s="208" t="str">
        <f aca="false">IF(ISNUMBER(FIND("Phy",N2591))=TRUE(),"Physical","Financial")</f>
        <v>Physical</v>
      </c>
      <c r="E2591" s="208" t="n">
        <f aca="false">IF(VLOOKUP(S2591,'DD-Lookup'!$J$6:$L$50,3,FALSE())="Monthly",(YEAR(AC2591)-YEAR(AB2591))*12+MONTH(AC2591)-MONTH(AB2591)+1,(AC2591-AB2591+1))</f>
        <v>1</v>
      </c>
      <c r="F2591" s="239" t="n">
        <f aca="false">E2591*SUM(P2591:Q2591)</f>
        <v>5000</v>
      </c>
      <c r="G2591" s="214" t="n">
        <v>1291027</v>
      </c>
      <c r="H2591" s="215" t="n">
        <v>37035.3842708333</v>
      </c>
      <c r="I2591" s="0" t="s">
        <v>1358</v>
      </c>
      <c r="M2591" s="0" t="s">
        <v>858</v>
      </c>
      <c r="N2591" s="0" t="s">
        <v>1305</v>
      </c>
      <c r="O2591" s="0" t="s">
        <v>1359</v>
      </c>
      <c r="Q2591" s="216" t="n">
        <v>5000</v>
      </c>
      <c r="S2591" s="0" t="s">
        <v>1026</v>
      </c>
      <c r="T2591" s="0" t="s">
        <v>784</v>
      </c>
      <c r="U2591" s="218" t="n">
        <v>4.0575</v>
      </c>
      <c r="V2591" s="0" t="s">
        <v>1364</v>
      </c>
      <c r="W2591" s="0" t="s">
        <v>1361</v>
      </c>
      <c r="X2591" s="0" t="s">
        <v>1362</v>
      </c>
      <c r="Y2591" s="0" t="s">
        <v>1310</v>
      </c>
      <c r="Z2591" s="0" t="s">
        <v>571</v>
      </c>
      <c r="AA2591" s="0" t="n">
        <v>808309</v>
      </c>
      <c r="AB2591" s="215" t="n">
        <v>37036.875</v>
      </c>
      <c r="AC2591" s="215" t="n">
        <v>37036.875</v>
      </c>
    </row>
    <row r="2592" customFormat="false" ht="12.75" hidden="false" customHeight="false" outlineLevel="0" collapsed="false">
      <c r="A2592" s="208" t="str">
        <f aca="false">B2592&amp;" "&amp;C2592&amp;" "&amp;D2592</f>
        <v>US Natural Gas Physical</v>
      </c>
      <c r="B2592" s="208" t="str">
        <f aca="false">IF((LEFT(N2592,2)="US"),"US","")</f>
        <v>US</v>
      </c>
      <c r="C2592" s="208" t="str">
        <f aca="false">M2592</f>
        <v>Natural Gas</v>
      </c>
      <c r="D2592" s="208" t="str">
        <f aca="false">IF(ISNUMBER(FIND("Phy",N2592))=TRUE(),"Physical","Financial")</f>
        <v>Physical</v>
      </c>
      <c r="E2592" s="208" t="n">
        <f aca="false">IF(VLOOKUP(S2592,'DD-Lookup'!$J$6:$L$50,3,FALSE())="Monthly",(YEAR(AC2592)-YEAR(AB2592))*12+MONTH(AC2592)-MONTH(AB2592)+1,(AC2592-AB2592+1))</f>
        <v>1</v>
      </c>
      <c r="F2592" s="239" t="n">
        <f aca="false">E2592*SUM(P2592:Q2592)</f>
        <v>5000</v>
      </c>
      <c r="G2592" s="214" t="n">
        <v>1291028</v>
      </c>
      <c r="H2592" s="215" t="n">
        <v>37035.3842708333</v>
      </c>
      <c r="I2592" s="0" t="s">
        <v>593</v>
      </c>
      <c r="M2592" s="0" t="s">
        <v>858</v>
      </c>
      <c r="N2592" s="0" t="s">
        <v>1305</v>
      </c>
      <c r="O2592" s="0" t="s">
        <v>1363</v>
      </c>
      <c r="Q2592" s="216" t="n">
        <v>5000</v>
      </c>
      <c r="S2592" s="0" t="s">
        <v>1026</v>
      </c>
      <c r="T2592" s="0" t="s">
        <v>784</v>
      </c>
      <c r="U2592" s="218" t="n">
        <v>4.065</v>
      </c>
      <c r="V2592" s="0" t="s">
        <v>2680</v>
      </c>
      <c r="W2592" s="0" t="s">
        <v>1361</v>
      </c>
      <c r="X2592" s="0" t="s">
        <v>1362</v>
      </c>
      <c r="Y2592" s="0" t="s">
        <v>1310</v>
      </c>
      <c r="Z2592" s="0" t="s">
        <v>571</v>
      </c>
      <c r="AA2592" s="0" t="n">
        <v>808310</v>
      </c>
      <c r="AB2592" s="215" t="n">
        <v>37036.875</v>
      </c>
      <c r="AC2592" s="215" t="n">
        <v>37036.875</v>
      </c>
    </row>
    <row r="2593" customFormat="false" ht="12.75" hidden="false" customHeight="false" outlineLevel="0" collapsed="false">
      <c r="A2593" s="208" t="str">
        <f aca="false">B2593&amp;" "&amp;C2593&amp;" "&amp;D2593</f>
        <v>US Crude Financial</v>
      </c>
      <c r="B2593" s="208" t="str">
        <f aca="false">IF((LEFT(N2593,2)="US"),"US","")</f>
        <v>US</v>
      </c>
      <c r="C2593" s="208" t="str">
        <f aca="false">M2593</f>
        <v>Crude</v>
      </c>
      <c r="D2593" s="208" t="str">
        <f aca="false">IF(ISNUMBER(FIND("Phy",N2593))=TRUE(),"Physical","Financial")</f>
        <v>Financial</v>
      </c>
      <c r="E2593" s="208" t="n">
        <f aca="false">IF(VLOOKUP(S2593,'DD-Lookup'!$J$6:$L$50,3,FALSE())="Monthly",(YEAR(AC2593)-YEAR(AB2593))*12+MONTH(AC2593)-MONTH(AB2593)+1,(AC2593-AB2593+1))</f>
        <v>1</v>
      </c>
      <c r="F2593" s="239" t="n">
        <f aca="false">E2593*SUM(P2593:Q2593)</f>
        <v>25000</v>
      </c>
      <c r="G2593" s="214" t="n">
        <v>1291029</v>
      </c>
      <c r="H2593" s="215" t="n">
        <v>37035.3842824074</v>
      </c>
      <c r="I2593" s="0" t="s">
        <v>1112</v>
      </c>
      <c r="M2593" s="0" t="s">
        <v>97</v>
      </c>
      <c r="N2593" s="0" t="s">
        <v>841</v>
      </c>
      <c r="O2593" s="0" t="s">
        <v>842</v>
      </c>
      <c r="P2593" s="216" t="n">
        <v>25000</v>
      </c>
      <c r="S2593" s="0" t="s">
        <v>843</v>
      </c>
      <c r="T2593" s="0" t="s">
        <v>784</v>
      </c>
      <c r="U2593" s="218" t="n">
        <v>29.38</v>
      </c>
      <c r="V2593" s="0" t="s">
        <v>2443</v>
      </c>
      <c r="W2593" s="0" t="s">
        <v>845</v>
      </c>
      <c r="X2593" s="0" t="s">
        <v>846</v>
      </c>
      <c r="Y2593" s="0" t="s">
        <v>847</v>
      </c>
      <c r="Z2593" s="0" t="s">
        <v>571</v>
      </c>
      <c r="AA2593" s="0" t="n">
        <v>106967</v>
      </c>
      <c r="AB2593" s="215" t="n">
        <v>37073</v>
      </c>
      <c r="AC2593" s="215" t="n">
        <v>37103</v>
      </c>
    </row>
    <row r="2594" customFormat="false" ht="12.75" hidden="false" customHeight="false" outlineLevel="0" collapsed="false">
      <c r="A2594" s="208" t="str">
        <f aca="false">B2594&amp;" "&amp;C2594&amp;" "&amp;D2594</f>
        <v>US Natural Gas Physical</v>
      </c>
      <c r="B2594" s="208" t="str">
        <f aca="false">IF((LEFT(N2594,2)="US"),"US","")</f>
        <v>US</v>
      </c>
      <c r="C2594" s="208" t="str">
        <f aca="false">M2594</f>
        <v>Natural Gas</v>
      </c>
      <c r="D2594" s="208" t="str">
        <f aca="false">IF(ISNUMBER(FIND("Phy",N2594))=TRUE(),"Physical","Financial")</f>
        <v>Physical</v>
      </c>
      <c r="E2594" s="208" t="n">
        <f aca="false">IF(VLOOKUP(S2594,'DD-Lookup'!$J$6:$L$50,3,FALSE())="Monthly",(YEAR(AC2594)-YEAR(AB2594))*12+MONTH(AC2594)-MONTH(AB2594)+1,(AC2594-AB2594+1))</f>
        <v>1</v>
      </c>
      <c r="F2594" s="239" t="n">
        <f aca="false">E2594*SUM(P2594:Q2594)</f>
        <v>5000</v>
      </c>
      <c r="G2594" s="214" t="n">
        <v>1291030</v>
      </c>
      <c r="H2594" s="215" t="n">
        <v>37035.3842939815</v>
      </c>
      <c r="I2594" s="0" t="s">
        <v>2205</v>
      </c>
      <c r="M2594" s="0" t="s">
        <v>858</v>
      </c>
      <c r="N2594" s="0" t="s">
        <v>1305</v>
      </c>
      <c r="O2594" s="0" t="s">
        <v>1438</v>
      </c>
      <c r="P2594" s="216" t="n">
        <v>5000</v>
      </c>
      <c r="S2594" s="0" t="s">
        <v>1026</v>
      </c>
      <c r="T2594" s="0" t="s">
        <v>784</v>
      </c>
      <c r="U2594" s="218" t="n">
        <v>4.34</v>
      </c>
      <c r="V2594" s="0" t="s">
        <v>2652</v>
      </c>
      <c r="W2594" s="0" t="s">
        <v>1439</v>
      </c>
      <c r="X2594" s="0" t="s">
        <v>1440</v>
      </c>
      <c r="Y2594" s="0" t="s">
        <v>1310</v>
      </c>
      <c r="Z2594" s="0" t="s">
        <v>571</v>
      </c>
      <c r="AA2594" s="0" t="n">
        <v>808311</v>
      </c>
      <c r="AB2594" s="215" t="n">
        <v>37036.875</v>
      </c>
      <c r="AC2594" s="215" t="n">
        <v>37036.875</v>
      </c>
    </row>
    <row r="2595" customFormat="false" ht="12.75" hidden="false" customHeight="false" outlineLevel="0" collapsed="false">
      <c r="A2595" s="208" t="str">
        <f aca="false">B2595&amp;" "&amp;C2595&amp;" "&amp;D2595</f>
        <v>US Natural Gas Physical</v>
      </c>
      <c r="B2595" s="208" t="str">
        <f aca="false">IF((LEFT(N2595,2)="US"),"US","")</f>
        <v>US</v>
      </c>
      <c r="C2595" s="208" t="str">
        <f aca="false">M2595</f>
        <v>Natural Gas</v>
      </c>
      <c r="D2595" s="208" t="str">
        <f aca="false">IF(ISNUMBER(FIND("Phy",N2595))=TRUE(),"Physical","Financial")</f>
        <v>Physical</v>
      </c>
      <c r="E2595" s="208" t="n">
        <f aca="false">IF(VLOOKUP(S2595,'DD-Lookup'!$J$6:$L$50,3,FALSE())="Monthly",(YEAR(AC2595)-YEAR(AB2595))*12+MONTH(AC2595)-MONTH(AB2595)+1,(AC2595-AB2595+1))</f>
        <v>1</v>
      </c>
      <c r="F2595" s="239" t="n">
        <f aca="false">E2595*SUM(P2595:Q2595)</f>
        <v>5000</v>
      </c>
      <c r="G2595" s="214" t="n">
        <v>1291031</v>
      </c>
      <c r="H2595" s="215" t="n">
        <v>37035.3843171296</v>
      </c>
      <c r="I2595" s="0" t="s">
        <v>1183</v>
      </c>
      <c r="M2595" s="0" t="s">
        <v>858</v>
      </c>
      <c r="N2595" s="0" t="s">
        <v>1305</v>
      </c>
      <c r="O2595" s="0" t="s">
        <v>1438</v>
      </c>
      <c r="Q2595" s="216" t="n">
        <v>5000</v>
      </c>
      <c r="S2595" s="0" t="s">
        <v>1026</v>
      </c>
      <c r="T2595" s="0" t="s">
        <v>784</v>
      </c>
      <c r="U2595" s="218" t="n">
        <v>4.345</v>
      </c>
      <c r="V2595" s="0" t="s">
        <v>1413</v>
      </c>
      <c r="W2595" s="0" t="s">
        <v>1439</v>
      </c>
      <c r="X2595" s="0" t="s">
        <v>1440</v>
      </c>
      <c r="Y2595" s="0" t="s">
        <v>1310</v>
      </c>
      <c r="Z2595" s="0" t="s">
        <v>571</v>
      </c>
      <c r="AA2595" s="0" t="n">
        <v>808312</v>
      </c>
      <c r="AB2595" s="215" t="n">
        <v>37036.875</v>
      </c>
      <c r="AC2595" s="215" t="n">
        <v>37036.875</v>
      </c>
    </row>
    <row r="2596" customFormat="false" ht="12.75" hidden="false" customHeight="false" outlineLevel="0" collapsed="false">
      <c r="A2596" s="208" t="str">
        <f aca="false">B2596&amp;" "&amp;C2596&amp;" "&amp;D2596</f>
        <v>US Crude Financial</v>
      </c>
      <c r="B2596" s="208" t="str">
        <f aca="false">IF((LEFT(N2596,2)="US"),"US","")</f>
        <v>US</v>
      </c>
      <c r="C2596" s="208" t="str">
        <f aca="false">M2596</f>
        <v>Crude</v>
      </c>
      <c r="D2596" s="208" t="str">
        <f aca="false">IF(ISNUMBER(FIND("Phy",N2596))=TRUE(),"Physical","Financial")</f>
        <v>Financial</v>
      </c>
      <c r="E2596" s="208" t="n">
        <f aca="false">IF(VLOOKUP(S2596,'DD-Lookup'!$J$6:$L$50,3,FALSE())="Monthly",(YEAR(AC2596)-YEAR(AB2596))*12+MONTH(AC2596)-MONTH(AB2596)+1,(AC2596-AB2596+1))</f>
        <v>1</v>
      </c>
      <c r="F2596" s="239" t="n">
        <f aca="false">E2596*SUM(P2596:Q2596)</f>
        <v>50000</v>
      </c>
      <c r="G2596" s="214" t="n">
        <v>1291032</v>
      </c>
      <c r="H2596" s="215" t="n">
        <v>37035.3843171296</v>
      </c>
      <c r="I2596" s="0" t="s">
        <v>1112</v>
      </c>
      <c r="M2596" s="0" t="s">
        <v>97</v>
      </c>
      <c r="N2596" s="0" t="s">
        <v>841</v>
      </c>
      <c r="O2596" s="0" t="s">
        <v>842</v>
      </c>
      <c r="P2596" s="216" t="n">
        <v>50000</v>
      </c>
      <c r="S2596" s="0" t="s">
        <v>843</v>
      </c>
      <c r="T2596" s="0" t="s">
        <v>784</v>
      </c>
      <c r="U2596" s="218" t="n">
        <v>29.36</v>
      </c>
      <c r="V2596" s="0" t="s">
        <v>2690</v>
      </c>
      <c r="W2596" s="0" t="s">
        <v>845</v>
      </c>
      <c r="X2596" s="0" t="s">
        <v>846</v>
      </c>
      <c r="Y2596" s="0" t="s">
        <v>847</v>
      </c>
      <c r="Z2596" s="0" t="s">
        <v>571</v>
      </c>
      <c r="AA2596" s="0" t="n">
        <v>106968</v>
      </c>
      <c r="AB2596" s="215" t="n">
        <v>37073</v>
      </c>
      <c r="AC2596" s="215" t="n">
        <v>37103</v>
      </c>
    </row>
    <row r="2597" customFormat="false" ht="12.75" hidden="false" customHeight="false" outlineLevel="0" collapsed="false">
      <c r="A2597" s="208" t="str">
        <f aca="false">B2597&amp;" "&amp;C2597&amp;" "&amp;D2597</f>
        <v> Metals Financial</v>
      </c>
      <c r="B2597" s="208" t="str">
        <f aca="false">IF((LEFT(N2597,2)="US"),"US","")</f>
        <v/>
      </c>
      <c r="C2597" s="208" t="str">
        <f aca="false">M2597</f>
        <v>Metals</v>
      </c>
      <c r="D2597" s="208" t="str">
        <f aca="false">IF(ISNUMBER(FIND("Phy",N2597))=TRUE(),"Physical","Financial")</f>
        <v>Financial</v>
      </c>
      <c r="E2597" s="208" t="n">
        <f aca="false">IF(VLOOKUP(S2597,'DD-Lookup'!$J$6:$L$50,3,FALSE())="Monthly",(YEAR(AC2597)-YEAR(AB2597))*12+MONTH(AC2597)-MONTH(AB2597)+1,(AC2597-AB2597+1))</f>
        <v>1</v>
      </c>
      <c r="F2597" s="239" t="n">
        <f aca="false">E2597*SUM(P2597:Q2597)</f>
        <v>20</v>
      </c>
      <c r="G2597" s="214" t="n">
        <v>1291033</v>
      </c>
      <c r="H2597" s="215" t="n">
        <v>37035.3843518519</v>
      </c>
      <c r="I2597" s="0" t="s">
        <v>1054</v>
      </c>
      <c r="M2597" s="0" t="s">
        <v>780</v>
      </c>
      <c r="N2597" s="0" t="s">
        <v>804</v>
      </c>
      <c r="O2597" s="0" t="s">
        <v>805</v>
      </c>
      <c r="Q2597" s="216" t="n">
        <v>20</v>
      </c>
      <c r="S2597" s="0" t="s">
        <v>783</v>
      </c>
      <c r="T2597" s="0" t="s">
        <v>784</v>
      </c>
      <c r="U2597" s="218" t="n">
        <v>1744</v>
      </c>
      <c r="V2597" s="0" t="s">
        <v>1055</v>
      </c>
      <c r="W2597" s="0" t="s">
        <v>803</v>
      </c>
      <c r="X2597" s="0" t="s">
        <v>787</v>
      </c>
      <c r="Y2597" s="0" t="s">
        <v>788</v>
      </c>
      <c r="Z2597" s="0" t="s">
        <v>789</v>
      </c>
      <c r="AA2597" s="0" t="n">
        <v>2150802</v>
      </c>
    </row>
    <row r="2598" customFormat="false" ht="12.75" hidden="false" customHeight="false" outlineLevel="0" collapsed="false">
      <c r="A2598" s="208" t="str">
        <f aca="false">B2598&amp;" "&amp;C2598&amp;" "&amp;D2598</f>
        <v>US Natural Gas Physical</v>
      </c>
      <c r="B2598" s="208" t="str">
        <f aca="false">IF((LEFT(N2598,2)="US"),"US","")</f>
        <v>US</v>
      </c>
      <c r="C2598" s="208" t="str">
        <f aca="false">M2598</f>
        <v>Natural Gas</v>
      </c>
      <c r="D2598" s="208" t="str">
        <f aca="false">IF(ISNUMBER(FIND("Phy",N2598))=TRUE(),"Physical","Financial")</f>
        <v>Physical</v>
      </c>
      <c r="E2598" s="208" t="n">
        <f aca="false">IF(VLOOKUP(S2598,'DD-Lookup'!$J$6:$L$50,3,FALSE())="Monthly",(YEAR(AC2598)-YEAR(AB2598))*12+MONTH(AC2598)-MONTH(AB2598)+1,(AC2598-AB2598+1))</f>
        <v>1</v>
      </c>
      <c r="F2598" s="239" t="n">
        <f aca="false">E2598*SUM(P2598:Q2598)</f>
        <v>5000</v>
      </c>
      <c r="G2598" s="214" t="n">
        <v>1291034</v>
      </c>
      <c r="H2598" s="215" t="n">
        <v>37035.3843518519</v>
      </c>
      <c r="I2598" s="0" t="s">
        <v>1428</v>
      </c>
      <c r="M2598" s="0" t="s">
        <v>858</v>
      </c>
      <c r="N2598" s="0" t="s">
        <v>1305</v>
      </c>
      <c r="O2598" s="0" t="s">
        <v>1703</v>
      </c>
      <c r="Q2598" s="216" t="n">
        <v>5000</v>
      </c>
      <c r="S2598" s="0" t="s">
        <v>1026</v>
      </c>
      <c r="T2598" s="0" t="s">
        <v>784</v>
      </c>
      <c r="U2598" s="218" t="n">
        <v>4.07</v>
      </c>
      <c r="V2598" s="0" t="s">
        <v>2695</v>
      </c>
      <c r="W2598" s="0" t="s">
        <v>1667</v>
      </c>
      <c r="X2598" s="0" t="s">
        <v>1639</v>
      </c>
      <c r="Y2598" s="0" t="s">
        <v>1310</v>
      </c>
      <c r="Z2598" s="0" t="s">
        <v>571</v>
      </c>
      <c r="AA2598" s="0" t="n">
        <v>808313</v>
      </c>
      <c r="AB2598" s="215" t="n">
        <v>37036.875</v>
      </c>
      <c r="AC2598" s="215" t="n">
        <v>37036.875</v>
      </c>
    </row>
    <row r="2599" customFormat="false" ht="12.75" hidden="false" customHeight="false" outlineLevel="0" collapsed="false">
      <c r="A2599" s="208" t="str">
        <f aca="false">B2599&amp;" "&amp;C2599&amp;" "&amp;D2599</f>
        <v>US Natural Gas Physical</v>
      </c>
      <c r="B2599" s="208" t="str">
        <f aca="false">IF((LEFT(N2599,2)="US"),"US","")</f>
        <v>US</v>
      </c>
      <c r="C2599" s="208" t="str">
        <f aca="false">M2599</f>
        <v>Natural Gas</v>
      </c>
      <c r="D2599" s="208" t="str">
        <f aca="false">IF(ISNUMBER(FIND("Phy",N2599))=TRUE(),"Physical","Financial")</f>
        <v>Physical</v>
      </c>
      <c r="E2599" s="208" t="n">
        <f aca="false">IF(VLOOKUP(S2599,'DD-Lookup'!$J$6:$L$50,3,FALSE())="Monthly",(YEAR(AC2599)-YEAR(AB2599))*12+MONTH(AC2599)-MONTH(AB2599)+1,(AC2599-AB2599+1))</f>
        <v>30</v>
      </c>
      <c r="F2599" s="239" t="n">
        <f aca="false">E2599*SUM(P2599:Q2599)</f>
        <v>300000</v>
      </c>
      <c r="G2599" s="214" t="n">
        <v>1291035</v>
      </c>
      <c r="H2599" s="215" t="n">
        <v>37035.3843634259</v>
      </c>
      <c r="I2599" s="0" t="s">
        <v>1112</v>
      </c>
      <c r="M2599" s="0" t="s">
        <v>858</v>
      </c>
      <c r="N2599" s="0" t="s">
        <v>1501</v>
      </c>
      <c r="O2599" s="0" t="s">
        <v>2696</v>
      </c>
      <c r="P2599" s="216" t="n">
        <v>10000</v>
      </c>
      <c r="S2599" s="0" t="s">
        <v>1026</v>
      </c>
      <c r="T2599" s="0" t="s">
        <v>784</v>
      </c>
      <c r="U2599" s="218" t="n">
        <v>-0.005</v>
      </c>
      <c r="V2599" s="0" t="s">
        <v>2673</v>
      </c>
      <c r="W2599" s="0" t="s">
        <v>1493</v>
      </c>
      <c r="X2599" s="0" t="s">
        <v>1494</v>
      </c>
      <c r="Y2599" s="0" t="s">
        <v>1310</v>
      </c>
      <c r="Z2599" s="0" t="s">
        <v>571</v>
      </c>
      <c r="AA2599" s="0" t="s">
        <v>2697</v>
      </c>
      <c r="AB2599" s="215" t="n">
        <v>37043.875</v>
      </c>
      <c r="AC2599" s="215" t="n">
        <v>37072.875</v>
      </c>
    </row>
    <row r="2600" customFormat="false" ht="12.75" hidden="false" customHeight="false" outlineLevel="0" collapsed="false">
      <c r="A2600" s="208" t="str">
        <f aca="false">B2600&amp;" "&amp;C2600&amp;" "&amp;D2600</f>
        <v>US Power Physical</v>
      </c>
      <c r="B2600" s="208" t="str">
        <f aca="false">IF((LEFT(N2600,2)="US"),"US","")</f>
        <v>US</v>
      </c>
      <c r="C2600" s="208" t="str">
        <f aca="false">M2600</f>
        <v>Power</v>
      </c>
      <c r="D2600" s="208" t="str">
        <f aca="false">IF(ISNUMBER(FIND("Phy",N2600))=TRUE(),"Physical","Financial")</f>
        <v>Physical</v>
      </c>
      <c r="E2600" s="208" t="n">
        <f aca="false">IF(VLOOKUP(S2600,'DD-Lookup'!$J$6:$L$50,3,FALSE())="Monthly",(YEAR(AC2600)-YEAR(AB2600))*12+MONTH(AC2600)-MONTH(AB2600)+1,(AC2600-AB2600+1))</f>
        <v>30</v>
      </c>
      <c r="F2600" s="239" t="n">
        <f aca="false">E2600*SUM(P2600:Q2600)</f>
        <v>1500</v>
      </c>
      <c r="G2600" s="214" t="n">
        <v>1291037</v>
      </c>
      <c r="H2600" s="215" t="n">
        <v>37035.384375</v>
      </c>
      <c r="I2600" s="0" t="s">
        <v>1225</v>
      </c>
      <c r="M2600" s="0" t="s">
        <v>67</v>
      </c>
      <c r="N2600" s="0" t="s">
        <v>1081</v>
      </c>
      <c r="O2600" s="0" t="s">
        <v>1161</v>
      </c>
      <c r="Q2600" s="216" t="n">
        <v>50</v>
      </c>
      <c r="S2600" s="0" t="s">
        <v>930</v>
      </c>
      <c r="T2600" s="0" t="s">
        <v>784</v>
      </c>
      <c r="U2600" s="218" t="n">
        <v>64.5</v>
      </c>
      <c r="V2600" s="0" t="s">
        <v>1226</v>
      </c>
      <c r="W2600" s="0" t="s">
        <v>1134</v>
      </c>
      <c r="X2600" s="0" t="s">
        <v>1135</v>
      </c>
      <c r="Y2600" s="0" t="s">
        <v>1051</v>
      </c>
      <c r="Z2600" s="0" t="s">
        <v>618</v>
      </c>
      <c r="AA2600" s="0" t="n">
        <v>621485.1</v>
      </c>
      <c r="AB2600" s="215" t="n">
        <v>37043.7159722222</v>
      </c>
      <c r="AC2600" s="215" t="n">
        <v>37072.7159722222</v>
      </c>
    </row>
    <row r="2601" customFormat="false" ht="12.75" hidden="false" customHeight="false" outlineLevel="0" collapsed="false">
      <c r="A2601" s="208" t="str">
        <f aca="false">B2601&amp;" "&amp;C2601&amp;" "&amp;D2601</f>
        <v>US Natural Gas Physical</v>
      </c>
      <c r="B2601" s="208" t="str">
        <f aca="false">IF((LEFT(N2601,2)="US"),"US","")</f>
        <v>US</v>
      </c>
      <c r="C2601" s="208" t="str">
        <f aca="false">M2601</f>
        <v>Natural Gas</v>
      </c>
      <c r="D2601" s="208" t="str">
        <f aca="false">IF(ISNUMBER(FIND("Phy",N2601))=TRUE(),"Physical","Financial")</f>
        <v>Physical</v>
      </c>
      <c r="E2601" s="208" t="n">
        <f aca="false">IF(VLOOKUP(S2601,'DD-Lookup'!$J$6:$L$50,3,FALSE())="Monthly",(YEAR(AC2601)-YEAR(AB2601))*12+MONTH(AC2601)-MONTH(AB2601)+1,(AC2601-AB2601+1))</f>
        <v>1</v>
      </c>
      <c r="F2601" s="239" t="n">
        <f aca="false">E2601*SUM(P2601:Q2601)</f>
        <v>10000</v>
      </c>
      <c r="G2601" s="214" t="n">
        <v>1291038</v>
      </c>
      <c r="H2601" s="215" t="n">
        <v>37035.384375</v>
      </c>
      <c r="I2601" s="0" t="s">
        <v>593</v>
      </c>
      <c r="M2601" s="0" t="s">
        <v>858</v>
      </c>
      <c r="N2601" s="0" t="s">
        <v>1305</v>
      </c>
      <c r="O2601" s="0" t="s">
        <v>1442</v>
      </c>
      <c r="Q2601" s="216" t="n">
        <v>10000</v>
      </c>
      <c r="S2601" s="0" t="s">
        <v>1026</v>
      </c>
      <c r="T2601" s="0" t="s">
        <v>784</v>
      </c>
      <c r="U2601" s="218" t="n">
        <v>4.175</v>
      </c>
      <c r="V2601" s="0" t="s">
        <v>1543</v>
      </c>
      <c r="W2601" s="0" t="s">
        <v>1434</v>
      </c>
      <c r="X2601" s="0" t="s">
        <v>1435</v>
      </c>
      <c r="Y2601" s="0" t="s">
        <v>1310</v>
      </c>
      <c r="Z2601" s="0" t="s">
        <v>571</v>
      </c>
      <c r="AA2601" s="0" t="n">
        <v>808315</v>
      </c>
      <c r="AB2601" s="215" t="n">
        <v>37036.875</v>
      </c>
      <c r="AC2601" s="215" t="n">
        <v>37036.875</v>
      </c>
    </row>
    <row r="2602" customFormat="false" ht="12.75" hidden="false" customHeight="false" outlineLevel="0" collapsed="false">
      <c r="A2602" s="208" t="str">
        <f aca="false">B2602&amp;" "&amp;C2602&amp;" "&amp;D2602</f>
        <v>US Natural Gas Physical</v>
      </c>
      <c r="B2602" s="208" t="str">
        <f aca="false">IF((LEFT(N2602,2)="US"),"US","")</f>
        <v>US</v>
      </c>
      <c r="C2602" s="208" t="str">
        <f aca="false">M2602</f>
        <v>Natural Gas</v>
      </c>
      <c r="D2602" s="208" t="str">
        <f aca="false">IF(ISNUMBER(FIND("Phy",N2602))=TRUE(),"Physical","Financial")</f>
        <v>Physical</v>
      </c>
      <c r="E2602" s="208" t="n">
        <f aca="false">IF(VLOOKUP(S2602,'DD-Lookup'!$J$6:$L$50,3,FALSE())="Monthly",(YEAR(AC2602)-YEAR(AB2602))*12+MONTH(AC2602)-MONTH(AB2602)+1,(AC2602-AB2602+1))</f>
        <v>1</v>
      </c>
      <c r="F2602" s="239" t="n">
        <f aca="false">E2602*SUM(P2602:Q2602)</f>
        <v>5000</v>
      </c>
      <c r="G2602" s="214" t="n">
        <v>1291036</v>
      </c>
      <c r="H2602" s="215" t="n">
        <v>37035.384375</v>
      </c>
      <c r="I2602" s="0" t="s">
        <v>2019</v>
      </c>
      <c r="M2602" s="0" t="s">
        <v>858</v>
      </c>
      <c r="N2602" s="0" t="s">
        <v>1305</v>
      </c>
      <c r="O2602" s="0" t="s">
        <v>1766</v>
      </c>
      <c r="P2602" s="216" t="n">
        <v>5000</v>
      </c>
      <c r="S2602" s="0" t="s">
        <v>1026</v>
      </c>
      <c r="T2602" s="0" t="s">
        <v>784</v>
      </c>
      <c r="U2602" s="218" t="n">
        <v>4.1</v>
      </c>
      <c r="V2602" s="0" t="s">
        <v>2698</v>
      </c>
      <c r="W2602" s="0" t="s">
        <v>1422</v>
      </c>
      <c r="X2602" s="0" t="s">
        <v>1423</v>
      </c>
      <c r="Y2602" s="0" t="s">
        <v>1310</v>
      </c>
      <c r="Z2602" s="0" t="s">
        <v>571</v>
      </c>
      <c r="AA2602" s="0" t="n">
        <v>808314</v>
      </c>
      <c r="AB2602" s="215" t="n">
        <v>37036.875</v>
      </c>
      <c r="AC2602" s="215" t="n">
        <v>37036.875</v>
      </c>
    </row>
    <row r="2603" customFormat="false" ht="12.75" hidden="false" customHeight="false" outlineLevel="0" collapsed="false">
      <c r="A2603" s="208" t="str">
        <f aca="false">B2603&amp;" "&amp;C2603&amp;" "&amp;D2603</f>
        <v>US Natural Gas Financial</v>
      </c>
      <c r="B2603" s="208" t="str">
        <f aca="false">IF((LEFT(N2603,2)="US"),"US","")</f>
        <v>US</v>
      </c>
      <c r="C2603" s="208" t="str">
        <f aca="false">M2603</f>
        <v>Natural Gas</v>
      </c>
      <c r="D2603" s="208" t="str">
        <f aca="false">IF(ISNUMBER(FIND("Phy",N2603))=TRUE(),"Physical","Financial")</f>
        <v>Financial</v>
      </c>
      <c r="E2603" s="208" t="n">
        <f aca="false">IF(VLOOKUP(S2603,'DD-Lookup'!$J$6:$L$50,3,FALSE())="Monthly",(YEAR(AC2603)-YEAR(AB2603))*12+MONTH(AC2603)-MONTH(AB2603)+1,(AC2603-AB2603+1))</f>
        <v>7</v>
      </c>
      <c r="F2603" s="239" t="n">
        <f aca="false">E2603*SUM(P2603:Q2603)</f>
        <v>17500</v>
      </c>
      <c r="G2603" s="214" t="n">
        <v>1291039</v>
      </c>
      <c r="H2603" s="215" t="n">
        <v>37035.3843981482</v>
      </c>
      <c r="I2603" s="0" t="s">
        <v>1109</v>
      </c>
      <c r="M2603" s="0" t="s">
        <v>858</v>
      </c>
      <c r="N2603" s="0" t="s">
        <v>1024</v>
      </c>
      <c r="O2603" s="0" t="s">
        <v>1404</v>
      </c>
      <c r="Q2603" s="216" t="n">
        <v>2500</v>
      </c>
      <c r="S2603" s="0" t="s">
        <v>1026</v>
      </c>
      <c r="T2603" s="0" t="s">
        <v>784</v>
      </c>
      <c r="U2603" s="218" t="n">
        <v>4.125</v>
      </c>
      <c r="V2603" s="0" t="s">
        <v>1137</v>
      </c>
      <c r="W2603" s="0" t="s">
        <v>1406</v>
      </c>
      <c r="X2603" s="0" t="s">
        <v>1407</v>
      </c>
      <c r="Y2603" s="0" t="s">
        <v>838</v>
      </c>
      <c r="Z2603" s="0" t="s">
        <v>571</v>
      </c>
      <c r="AA2603" s="0" t="s">
        <v>2699</v>
      </c>
      <c r="AB2603" s="215" t="n">
        <v>37036.875</v>
      </c>
      <c r="AC2603" s="215" t="n">
        <v>37042.875</v>
      </c>
    </row>
    <row r="2604" customFormat="false" ht="12.75" hidden="false" customHeight="false" outlineLevel="0" collapsed="false">
      <c r="A2604" s="208" t="str">
        <f aca="false">B2604&amp;" "&amp;C2604&amp;" "&amp;D2604</f>
        <v> Natural Gas Physical</v>
      </c>
      <c r="B2604" s="208" t="str">
        <f aca="false">IF((LEFT(N2604,2)="US"),"US","")</f>
        <v/>
      </c>
      <c r="C2604" s="208" t="str">
        <f aca="false">M2604</f>
        <v>Natural Gas</v>
      </c>
      <c r="D2604" s="208" t="str">
        <f aca="false">IF(ISNUMBER(FIND("Phy",N2604))=TRUE(),"Physical","Financial")</f>
        <v>Physical</v>
      </c>
      <c r="E2604" s="208" t="n">
        <f aca="false">IF(VLOOKUP(S2604,'DD-Lookup'!$J$6:$L$50,3,FALSE())="Monthly",(YEAR(AC2604)-YEAR(AB2604))*12+MONTH(AC2604)-MONTH(AB2604)+1,(AC2604-AB2604+1))</f>
        <v>30</v>
      </c>
      <c r="F2604" s="239" t="n">
        <f aca="false">E2604*SUM(P2604:Q2604)</f>
        <v>150000</v>
      </c>
      <c r="G2604" s="214" t="n">
        <v>1291040</v>
      </c>
      <c r="H2604" s="215" t="n">
        <v>37035.3844097222</v>
      </c>
      <c r="I2604" s="0" t="s">
        <v>2170</v>
      </c>
      <c r="M2604" s="0" t="s">
        <v>858</v>
      </c>
      <c r="N2604" s="0" t="s">
        <v>2171</v>
      </c>
      <c r="O2604" s="0" t="s">
        <v>2172</v>
      </c>
      <c r="Q2604" s="216" t="n">
        <v>5000</v>
      </c>
      <c r="S2604" s="0" t="s">
        <v>279</v>
      </c>
      <c r="T2604" s="0" t="s">
        <v>2173</v>
      </c>
      <c r="U2604" s="218" t="n">
        <v>5.65</v>
      </c>
      <c r="V2604" s="0" t="s">
        <v>2174</v>
      </c>
      <c r="W2604" s="0" t="s">
        <v>2175</v>
      </c>
      <c r="X2604" s="0" t="s">
        <v>2176</v>
      </c>
      <c r="Y2604" s="0" t="s">
        <v>1310</v>
      </c>
      <c r="Z2604" s="0" t="s">
        <v>628</v>
      </c>
      <c r="AA2604" s="0" t="n">
        <v>808316</v>
      </c>
      <c r="AB2604" s="215" t="n">
        <v>37043.875</v>
      </c>
      <c r="AC2604" s="215" t="n">
        <v>37072.875</v>
      </c>
    </row>
    <row r="2605" customFormat="false" ht="12.75" hidden="false" customHeight="false" outlineLevel="0" collapsed="false">
      <c r="A2605" s="208" t="str">
        <f aca="false">B2605&amp;" "&amp;C2605&amp;" "&amp;D2605</f>
        <v>US Natural Gas Physical</v>
      </c>
      <c r="B2605" s="208" t="str">
        <f aca="false">IF((LEFT(N2605,2)="US"),"US","")</f>
        <v>US</v>
      </c>
      <c r="C2605" s="208" t="str">
        <f aca="false">M2605</f>
        <v>Natural Gas</v>
      </c>
      <c r="D2605" s="208" t="str">
        <f aca="false">IF(ISNUMBER(FIND("Phy",N2605))=TRUE(),"Physical","Financial")</f>
        <v>Physical</v>
      </c>
      <c r="E2605" s="208" t="n">
        <f aca="false">IF(VLOOKUP(S2605,'DD-Lookup'!$J$6:$L$50,3,FALSE())="Monthly",(YEAR(AC2605)-YEAR(AB2605))*12+MONTH(AC2605)-MONTH(AB2605)+1,(AC2605-AB2605+1))</f>
        <v>1</v>
      </c>
      <c r="F2605" s="239" t="n">
        <f aca="false">E2605*SUM(P2605:Q2605)</f>
        <v>10000</v>
      </c>
      <c r="G2605" s="214" t="n">
        <v>1291041</v>
      </c>
      <c r="H2605" s="215" t="n">
        <v>37035.3844328704</v>
      </c>
      <c r="I2605" s="0" t="s">
        <v>593</v>
      </c>
      <c r="M2605" s="0" t="s">
        <v>858</v>
      </c>
      <c r="N2605" s="0" t="s">
        <v>1305</v>
      </c>
      <c r="O2605" s="0" t="s">
        <v>1313</v>
      </c>
      <c r="Q2605" s="216" t="n">
        <v>10000</v>
      </c>
      <c r="S2605" s="0" t="s">
        <v>1026</v>
      </c>
      <c r="T2605" s="0" t="s">
        <v>784</v>
      </c>
      <c r="U2605" s="218" t="n">
        <v>4.0825</v>
      </c>
      <c r="V2605" s="0" t="s">
        <v>1424</v>
      </c>
      <c r="W2605" s="0" t="s">
        <v>1314</v>
      </c>
      <c r="X2605" s="0" t="s">
        <v>1315</v>
      </c>
      <c r="Y2605" s="0" t="s">
        <v>1310</v>
      </c>
      <c r="Z2605" s="0" t="s">
        <v>571</v>
      </c>
      <c r="AA2605" s="0" t="n">
        <v>808318</v>
      </c>
      <c r="AB2605" s="215" t="n">
        <v>37036.875</v>
      </c>
      <c r="AC2605" s="215" t="n">
        <v>37036.875</v>
      </c>
    </row>
    <row r="2606" customFormat="false" ht="12.75" hidden="false" customHeight="false" outlineLevel="0" collapsed="false">
      <c r="A2606" s="208" t="str">
        <f aca="false">B2606&amp;" "&amp;C2606&amp;" "&amp;D2606</f>
        <v>US Natural Gas Physical</v>
      </c>
      <c r="B2606" s="208" t="str">
        <f aca="false">IF((LEFT(N2606,2)="US"),"US","")</f>
        <v>US</v>
      </c>
      <c r="C2606" s="208" t="str">
        <f aca="false">M2606</f>
        <v>Natural Gas</v>
      </c>
      <c r="D2606" s="208" t="str">
        <f aca="false">IF(ISNUMBER(FIND("Phy",N2606))=TRUE(),"Physical","Financial")</f>
        <v>Physical</v>
      </c>
      <c r="E2606" s="208" t="n">
        <f aca="false">IF(VLOOKUP(S2606,'DD-Lookup'!$J$6:$L$50,3,FALSE())="Monthly",(YEAR(AC2606)-YEAR(AB2606))*12+MONTH(AC2606)-MONTH(AB2606)+1,(AC2606-AB2606+1))</f>
        <v>1</v>
      </c>
      <c r="F2606" s="239" t="n">
        <f aca="false">E2606*SUM(P2606:Q2606)</f>
        <v>5000</v>
      </c>
      <c r="G2606" s="214" t="n">
        <v>1291043</v>
      </c>
      <c r="H2606" s="215" t="n">
        <v>37035.3844444445</v>
      </c>
      <c r="I2606" s="0" t="s">
        <v>2019</v>
      </c>
      <c r="M2606" s="0" t="s">
        <v>858</v>
      </c>
      <c r="N2606" s="0" t="s">
        <v>1305</v>
      </c>
      <c r="O2606" s="0" t="s">
        <v>1787</v>
      </c>
      <c r="P2606" s="216" t="n">
        <v>5000</v>
      </c>
      <c r="S2606" s="0" t="s">
        <v>1026</v>
      </c>
      <c r="T2606" s="0" t="s">
        <v>784</v>
      </c>
      <c r="U2606" s="218" t="n">
        <v>4.05</v>
      </c>
      <c r="V2606" s="0" t="s">
        <v>2569</v>
      </c>
      <c r="W2606" s="0" t="s">
        <v>1422</v>
      </c>
      <c r="X2606" s="0" t="s">
        <v>1639</v>
      </c>
      <c r="Y2606" s="0" t="s">
        <v>1310</v>
      </c>
      <c r="Z2606" s="0" t="s">
        <v>571</v>
      </c>
      <c r="AA2606" s="0" t="n">
        <v>808319</v>
      </c>
      <c r="AB2606" s="215" t="n">
        <v>37036.875</v>
      </c>
      <c r="AC2606" s="215" t="n">
        <v>37036.875</v>
      </c>
    </row>
    <row r="2607" customFormat="false" ht="12.75" hidden="false" customHeight="false" outlineLevel="0" collapsed="false">
      <c r="A2607" s="208" t="str">
        <f aca="false">B2607&amp;" "&amp;C2607&amp;" "&amp;D2607</f>
        <v> Metals Financial</v>
      </c>
      <c r="B2607" s="208" t="str">
        <f aca="false">IF((LEFT(N2607,2)="US"),"US","")</f>
        <v/>
      </c>
      <c r="C2607" s="208" t="str">
        <f aca="false">M2607</f>
        <v>Metals</v>
      </c>
      <c r="D2607" s="208" t="str">
        <f aca="false">IF(ISNUMBER(FIND("Phy",N2607))=TRUE(),"Physical","Financial")</f>
        <v>Financial</v>
      </c>
      <c r="E2607" s="208" t="n">
        <f aca="false">IF(VLOOKUP(S2607,'DD-Lookup'!$J$6:$L$50,3,FALSE())="Monthly",(YEAR(AC2607)-YEAR(AB2607))*12+MONTH(AC2607)-MONTH(AB2607)+1,(AC2607-AB2607+1))</f>
        <v>1</v>
      </c>
      <c r="F2607" s="239" t="n">
        <f aca="false">E2607*SUM(P2607:Q2607)</f>
        <v>20</v>
      </c>
      <c r="G2607" s="214" t="n">
        <v>1291044</v>
      </c>
      <c r="H2607" s="215" t="n">
        <v>37035.3844560185</v>
      </c>
      <c r="I2607" s="0" t="s">
        <v>1054</v>
      </c>
      <c r="M2607" s="0" t="s">
        <v>780</v>
      </c>
      <c r="N2607" s="0" t="s">
        <v>804</v>
      </c>
      <c r="O2607" s="0" t="s">
        <v>805</v>
      </c>
      <c r="Q2607" s="216" t="n">
        <v>20</v>
      </c>
      <c r="S2607" s="0" t="s">
        <v>783</v>
      </c>
      <c r="T2607" s="0" t="s">
        <v>784</v>
      </c>
      <c r="U2607" s="218" t="n">
        <v>1745</v>
      </c>
      <c r="V2607" s="0" t="s">
        <v>1055</v>
      </c>
      <c r="W2607" s="0" t="s">
        <v>803</v>
      </c>
      <c r="X2607" s="0" t="s">
        <v>787</v>
      </c>
      <c r="Y2607" s="0" t="s">
        <v>788</v>
      </c>
      <c r="Z2607" s="0" t="s">
        <v>789</v>
      </c>
      <c r="AA2607" s="0" t="n">
        <v>2150805</v>
      </c>
    </row>
    <row r="2608" customFormat="false" ht="12.75" hidden="false" customHeight="false" outlineLevel="0" collapsed="false">
      <c r="A2608" s="208" t="str">
        <f aca="false">B2608&amp;" "&amp;C2608&amp;" "&amp;D2608</f>
        <v>US Natural Gas Physical</v>
      </c>
      <c r="B2608" s="208" t="str">
        <f aca="false">IF((LEFT(N2608,2)="US"),"US","")</f>
        <v>US</v>
      </c>
      <c r="C2608" s="208" t="str">
        <f aca="false">M2608</f>
        <v>Natural Gas</v>
      </c>
      <c r="D2608" s="208" t="str">
        <f aca="false">IF(ISNUMBER(FIND("Phy",N2608))=TRUE(),"Physical","Financial")</f>
        <v>Physical</v>
      </c>
      <c r="E2608" s="208" t="n">
        <f aca="false">IF(VLOOKUP(S2608,'DD-Lookup'!$J$6:$L$50,3,FALSE())="Monthly",(YEAR(AC2608)-YEAR(AB2608))*12+MONTH(AC2608)-MONTH(AB2608)+1,(AC2608-AB2608+1))</f>
        <v>1</v>
      </c>
      <c r="F2608" s="239" t="n">
        <f aca="false">E2608*SUM(P2608:Q2608)</f>
        <v>10000</v>
      </c>
      <c r="G2608" s="214" t="n">
        <v>1291045</v>
      </c>
      <c r="H2608" s="215" t="n">
        <v>37035.3844791667</v>
      </c>
      <c r="I2608" s="0" t="s">
        <v>1710</v>
      </c>
      <c r="M2608" s="0" t="s">
        <v>858</v>
      </c>
      <c r="N2608" s="0" t="s">
        <v>1305</v>
      </c>
      <c r="O2608" s="0" t="s">
        <v>1306</v>
      </c>
      <c r="Q2608" s="216" t="n">
        <v>10000</v>
      </c>
      <c r="S2608" s="0" t="s">
        <v>1026</v>
      </c>
      <c r="T2608" s="0" t="s">
        <v>784</v>
      </c>
      <c r="U2608" s="218" t="n">
        <v>4.1963</v>
      </c>
      <c r="V2608" s="0" t="s">
        <v>2450</v>
      </c>
      <c r="W2608" s="0" t="s">
        <v>1308</v>
      </c>
      <c r="X2608" s="0" t="s">
        <v>1309</v>
      </c>
      <c r="Y2608" s="0" t="s">
        <v>1310</v>
      </c>
      <c r="Z2608" s="0" t="s">
        <v>571</v>
      </c>
      <c r="AA2608" s="0" t="n">
        <v>808321</v>
      </c>
      <c r="AB2608" s="215" t="n">
        <v>37036.875</v>
      </c>
      <c r="AC2608" s="215" t="n">
        <v>37036.875</v>
      </c>
    </row>
    <row r="2609" customFormat="false" ht="12.75" hidden="false" customHeight="false" outlineLevel="0" collapsed="false">
      <c r="A2609" s="208" t="str">
        <f aca="false">B2609&amp;" "&amp;C2609&amp;" "&amp;D2609</f>
        <v>US Natural Gas Financial</v>
      </c>
      <c r="B2609" s="208" t="str">
        <f aca="false">IF((LEFT(N2609,2)="US"),"US","")</f>
        <v>US</v>
      </c>
      <c r="C2609" s="208" t="str">
        <f aca="false">M2609</f>
        <v>Natural Gas</v>
      </c>
      <c r="D2609" s="208" t="str">
        <f aca="false">IF(ISNUMBER(FIND("Phy",N2609))=TRUE(),"Physical","Financial")</f>
        <v>Financial</v>
      </c>
      <c r="E2609" s="208" t="n">
        <f aca="false">IF(VLOOKUP(S2609,'DD-Lookup'!$J$6:$L$50,3,FALSE())="Monthly",(YEAR(AC2609)-YEAR(AB2609))*12+MONTH(AC2609)-MONTH(AB2609)+1,(AC2609-AB2609+1))</f>
        <v>30</v>
      </c>
      <c r="F2609" s="239" t="n">
        <f aca="false">E2609*SUM(P2609:Q2609)</f>
        <v>150000</v>
      </c>
      <c r="G2609" s="214" t="n">
        <v>1291046</v>
      </c>
      <c r="H2609" s="215" t="n">
        <v>37035.3845138889</v>
      </c>
      <c r="I2609" s="0" t="s">
        <v>1066</v>
      </c>
      <c r="M2609" s="0" t="s">
        <v>858</v>
      </c>
      <c r="N2609" s="0" t="s">
        <v>1024</v>
      </c>
      <c r="O2609" s="0" t="s">
        <v>1025</v>
      </c>
      <c r="Q2609" s="216" t="n">
        <v>5000</v>
      </c>
      <c r="S2609" s="0" t="s">
        <v>1026</v>
      </c>
      <c r="T2609" s="0" t="s">
        <v>784</v>
      </c>
      <c r="U2609" s="218" t="n">
        <v>4.18</v>
      </c>
      <c r="V2609" s="0" t="s">
        <v>2700</v>
      </c>
      <c r="W2609" s="0" t="s">
        <v>1028</v>
      </c>
      <c r="X2609" s="0" t="s">
        <v>1029</v>
      </c>
      <c r="Y2609" s="0" t="s">
        <v>838</v>
      </c>
      <c r="Z2609" s="0" t="s">
        <v>571</v>
      </c>
      <c r="AA2609" s="0" t="s">
        <v>2701</v>
      </c>
      <c r="AB2609" s="215" t="n">
        <v>37043.875</v>
      </c>
      <c r="AC2609" s="215" t="n">
        <v>37072.875</v>
      </c>
    </row>
    <row r="2610" customFormat="false" ht="12.75" hidden="false" customHeight="false" outlineLevel="0" collapsed="false">
      <c r="A2610" s="208" t="str">
        <f aca="false">B2610&amp;" "&amp;C2610&amp;" "&amp;D2610</f>
        <v>US Natural Gas Physical</v>
      </c>
      <c r="B2610" s="208" t="str">
        <f aca="false">IF((LEFT(N2610,2)="US"),"US","")</f>
        <v>US</v>
      </c>
      <c r="C2610" s="208" t="str">
        <f aca="false">M2610</f>
        <v>Natural Gas</v>
      </c>
      <c r="D2610" s="208" t="str">
        <f aca="false">IF(ISNUMBER(FIND("Phy",N2610))=TRUE(),"Physical","Financial")</f>
        <v>Physical</v>
      </c>
      <c r="E2610" s="208" t="n">
        <f aca="false">IF(VLOOKUP(S2610,'DD-Lookup'!$J$6:$L$50,3,FALSE())="Monthly",(YEAR(AC2610)-YEAR(AB2610))*12+MONTH(AC2610)-MONTH(AB2610)+1,(AC2610-AB2610+1))</f>
        <v>1</v>
      </c>
      <c r="F2610" s="239" t="n">
        <f aca="false">E2610*SUM(P2610:Q2610)</f>
        <v>5000</v>
      </c>
      <c r="G2610" s="214" t="n">
        <v>1291047</v>
      </c>
      <c r="H2610" s="215" t="n">
        <v>37035.3845486111</v>
      </c>
      <c r="I2610" s="0" t="s">
        <v>2014</v>
      </c>
      <c r="M2610" s="0" t="s">
        <v>858</v>
      </c>
      <c r="N2610" s="0" t="s">
        <v>1305</v>
      </c>
      <c r="O2610" s="0" t="s">
        <v>1378</v>
      </c>
      <c r="P2610" s="216" t="n">
        <v>5000</v>
      </c>
      <c r="S2610" s="0" t="s">
        <v>1026</v>
      </c>
      <c r="T2610" s="0" t="s">
        <v>784</v>
      </c>
      <c r="U2610" s="218" t="n">
        <v>4.0325</v>
      </c>
      <c r="V2610" s="0" t="s">
        <v>2021</v>
      </c>
      <c r="W2610" s="0" t="s">
        <v>1361</v>
      </c>
      <c r="X2610" s="0" t="s">
        <v>1362</v>
      </c>
      <c r="Y2610" s="0" t="s">
        <v>1310</v>
      </c>
      <c r="Z2610" s="0" t="s">
        <v>571</v>
      </c>
      <c r="AA2610" s="0" t="n">
        <v>808323</v>
      </c>
      <c r="AB2610" s="215" t="n">
        <v>37036.875</v>
      </c>
      <c r="AC2610" s="215" t="n">
        <v>37036.875</v>
      </c>
    </row>
    <row r="2611" customFormat="false" ht="12.75" hidden="false" customHeight="false" outlineLevel="0" collapsed="false">
      <c r="A2611" s="208" t="str">
        <f aca="false">B2611&amp;" "&amp;C2611&amp;" "&amp;D2611</f>
        <v>US Natural Gas Physical</v>
      </c>
      <c r="B2611" s="208" t="str">
        <f aca="false">IF((LEFT(N2611,2)="US"),"US","")</f>
        <v>US</v>
      </c>
      <c r="C2611" s="208" t="str">
        <f aca="false">M2611</f>
        <v>Natural Gas</v>
      </c>
      <c r="D2611" s="208" t="str">
        <f aca="false">IF(ISNUMBER(FIND("Phy",N2611))=TRUE(),"Physical","Financial")</f>
        <v>Physical</v>
      </c>
      <c r="E2611" s="208" t="n">
        <f aca="false">IF(VLOOKUP(S2611,'DD-Lookup'!$J$6:$L$50,3,FALSE())="Monthly",(YEAR(AC2611)-YEAR(AB2611))*12+MONTH(AC2611)-MONTH(AB2611)+1,(AC2611-AB2611+1))</f>
        <v>1</v>
      </c>
      <c r="F2611" s="239" t="n">
        <f aca="false">E2611*SUM(P2611:Q2611)</f>
        <v>5000</v>
      </c>
      <c r="G2611" s="214" t="n">
        <v>1291048</v>
      </c>
      <c r="H2611" s="215" t="n">
        <v>37035.3845601852</v>
      </c>
      <c r="I2611" s="0" t="s">
        <v>1381</v>
      </c>
      <c r="M2611" s="0" t="s">
        <v>858</v>
      </c>
      <c r="N2611" s="0" t="s">
        <v>1305</v>
      </c>
      <c r="O2611" s="0" t="s">
        <v>1533</v>
      </c>
      <c r="Q2611" s="216" t="n">
        <v>5000</v>
      </c>
      <c r="S2611" s="0" t="s">
        <v>1026</v>
      </c>
      <c r="T2611" s="0" t="s">
        <v>784</v>
      </c>
      <c r="U2611" s="218" t="n">
        <v>4.025</v>
      </c>
      <c r="V2611" s="0" t="s">
        <v>2619</v>
      </c>
      <c r="W2611" s="0" t="s">
        <v>1514</v>
      </c>
      <c r="X2611" s="0" t="s">
        <v>1535</v>
      </c>
      <c r="Y2611" s="0" t="s">
        <v>1310</v>
      </c>
      <c r="Z2611" s="0" t="s">
        <v>571</v>
      </c>
      <c r="AA2611" s="0" t="n">
        <v>808324</v>
      </c>
      <c r="AB2611" s="215" t="n">
        <v>37036.875</v>
      </c>
      <c r="AC2611" s="215" t="n">
        <v>37036.875</v>
      </c>
    </row>
    <row r="2612" customFormat="false" ht="12.75" hidden="false" customHeight="false" outlineLevel="0" collapsed="false">
      <c r="A2612" s="208" t="str">
        <f aca="false">B2612&amp;" "&amp;C2612&amp;" "&amp;D2612</f>
        <v> Metals Financial</v>
      </c>
      <c r="B2612" s="208" t="str">
        <f aca="false">IF((LEFT(N2612,2)="US"),"US","")</f>
        <v/>
      </c>
      <c r="C2612" s="208" t="str">
        <f aca="false">M2612</f>
        <v>Metals</v>
      </c>
      <c r="D2612" s="208" t="str">
        <f aca="false">IF(ISNUMBER(FIND("Phy",N2612))=TRUE(),"Physical","Financial")</f>
        <v>Financial</v>
      </c>
      <c r="E2612" s="208" t="n">
        <f aca="false">IF(VLOOKUP(S2612,'DD-Lookup'!$J$6:$L$50,3,FALSE())="Monthly",(YEAR(AC2612)-YEAR(AB2612))*12+MONTH(AC2612)-MONTH(AB2612)+1,(AC2612-AB2612+1))</f>
        <v>1</v>
      </c>
      <c r="F2612" s="239" t="n">
        <f aca="false">E2612*SUM(P2612:Q2612)</f>
        <v>20</v>
      </c>
      <c r="G2612" s="214" t="n">
        <v>1291049</v>
      </c>
      <c r="H2612" s="215" t="n">
        <v>37035.3845833333</v>
      </c>
      <c r="I2612" s="0" t="s">
        <v>850</v>
      </c>
      <c r="M2612" s="0" t="s">
        <v>780</v>
      </c>
      <c r="N2612" s="0" t="s">
        <v>781</v>
      </c>
      <c r="O2612" s="0" t="s">
        <v>782</v>
      </c>
      <c r="Q2612" s="216" t="n">
        <v>20</v>
      </c>
      <c r="S2612" s="0" t="s">
        <v>783</v>
      </c>
      <c r="T2612" s="0" t="s">
        <v>784</v>
      </c>
      <c r="U2612" s="218" t="n">
        <v>1543</v>
      </c>
      <c r="V2612" s="0" t="s">
        <v>1041</v>
      </c>
      <c r="W2612" s="0" t="s">
        <v>803</v>
      </c>
      <c r="X2612" s="0" t="s">
        <v>787</v>
      </c>
      <c r="Y2612" s="0" t="s">
        <v>788</v>
      </c>
      <c r="Z2612" s="0" t="s">
        <v>789</v>
      </c>
      <c r="AA2612" s="0" t="n">
        <v>2150809</v>
      </c>
    </row>
    <row r="2613" customFormat="false" ht="12.75" hidden="false" customHeight="false" outlineLevel="0" collapsed="false">
      <c r="A2613" s="208" t="str">
        <f aca="false">B2613&amp;" "&amp;C2613&amp;" "&amp;D2613</f>
        <v>US Crude Financial</v>
      </c>
      <c r="B2613" s="208" t="str">
        <f aca="false">IF((LEFT(N2613,2)="US"),"US","")</f>
        <v>US</v>
      </c>
      <c r="C2613" s="208" t="str">
        <f aca="false">M2613</f>
        <v>Crude</v>
      </c>
      <c r="D2613" s="208" t="str">
        <f aca="false">IF(ISNUMBER(FIND("Phy",N2613))=TRUE(),"Physical","Financial")</f>
        <v>Financial</v>
      </c>
      <c r="E2613" s="208" t="n">
        <f aca="false">IF(VLOOKUP(S2613,'DD-Lookup'!$J$6:$L$50,3,FALSE())="Monthly",(YEAR(AC2613)-YEAR(AB2613))*12+MONTH(AC2613)-MONTH(AB2613)+1,(AC2613-AB2613+1))</f>
        <v>1</v>
      </c>
      <c r="F2613" s="239" t="n">
        <f aca="false">E2613*SUM(P2613:Q2613)</f>
        <v>50000</v>
      </c>
      <c r="G2613" s="214" t="n">
        <v>1291050</v>
      </c>
      <c r="H2613" s="215" t="n">
        <v>37035.3846064815</v>
      </c>
      <c r="I2613" s="0" t="s">
        <v>2320</v>
      </c>
      <c r="M2613" s="0" t="s">
        <v>97</v>
      </c>
      <c r="N2613" s="0" t="s">
        <v>841</v>
      </c>
      <c r="O2613" s="0" t="s">
        <v>889</v>
      </c>
      <c r="Q2613" s="216" t="n">
        <v>50000</v>
      </c>
      <c r="S2613" s="0" t="s">
        <v>843</v>
      </c>
      <c r="T2613" s="0" t="s">
        <v>784</v>
      </c>
      <c r="U2613" s="218" t="n">
        <v>29.38</v>
      </c>
      <c r="V2613" s="0" t="s">
        <v>2321</v>
      </c>
      <c r="W2613" s="0" t="s">
        <v>845</v>
      </c>
      <c r="X2613" s="0" t="s">
        <v>891</v>
      </c>
      <c r="Y2613" s="0" t="s">
        <v>847</v>
      </c>
      <c r="Z2613" s="0" t="s">
        <v>571</v>
      </c>
      <c r="AA2613" s="0" t="n">
        <v>106969</v>
      </c>
      <c r="AB2613" s="215" t="n">
        <v>37073</v>
      </c>
      <c r="AC2613" s="215" t="n">
        <v>37103</v>
      </c>
    </row>
    <row r="2614" customFormat="false" ht="12.75" hidden="false" customHeight="false" outlineLevel="0" collapsed="false">
      <c r="A2614" s="208" t="str">
        <f aca="false">B2614&amp;" "&amp;C2614&amp;" "&amp;D2614</f>
        <v>US Natural Gas Financial</v>
      </c>
      <c r="B2614" s="208" t="str">
        <f aca="false">IF((LEFT(N2614,2)="US"),"US","")</f>
        <v>US</v>
      </c>
      <c r="C2614" s="208" t="str">
        <f aca="false">M2614</f>
        <v>Natural Gas</v>
      </c>
      <c r="D2614" s="208" t="str">
        <f aca="false">IF(ISNUMBER(FIND("Phy",N2614))=TRUE(),"Physical","Financial")</f>
        <v>Financial</v>
      </c>
      <c r="E2614" s="208" t="n">
        <f aca="false">IF(VLOOKUP(S2614,'DD-Lookup'!$J$6:$L$50,3,FALSE())="Monthly",(YEAR(AC2614)-YEAR(AB2614))*12+MONTH(AC2614)-MONTH(AB2614)+1,(AC2614-AB2614+1))</f>
        <v>30</v>
      </c>
      <c r="F2614" s="239" t="n">
        <f aca="false">E2614*SUM(P2614:Q2614)</f>
        <v>300000</v>
      </c>
      <c r="G2614" s="214" t="n">
        <v>1291051</v>
      </c>
      <c r="H2614" s="215" t="n">
        <v>37035.3846296296</v>
      </c>
      <c r="I2614" s="0" t="s">
        <v>1112</v>
      </c>
      <c r="M2614" s="0" t="s">
        <v>858</v>
      </c>
      <c r="N2614" s="0" t="s">
        <v>1024</v>
      </c>
      <c r="O2614" s="0" t="s">
        <v>1025</v>
      </c>
      <c r="P2614" s="216" t="n">
        <v>10000</v>
      </c>
      <c r="S2614" s="0" t="s">
        <v>1026</v>
      </c>
      <c r="T2614" s="0" t="s">
        <v>784</v>
      </c>
      <c r="U2614" s="218" t="n">
        <v>4.17</v>
      </c>
      <c r="V2614" s="0" t="s">
        <v>2495</v>
      </c>
      <c r="W2614" s="0" t="s">
        <v>1028</v>
      </c>
      <c r="X2614" s="0" t="s">
        <v>1029</v>
      </c>
      <c r="Y2614" s="0" t="s">
        <v>838</v>
      </c>
      <c r="Z2614" s="0" t="s">
        <v>571</v>
      </c>
      <c r="AA2614" s="0" t="s">
        <v>2702</v>
      </c>
      <c r="AB2614" s="215" t="n">
        <v>37043.875</v>
      </c>
      <c r="AC2614" s="215" t="n">
        <v>37072.875</v>
      </c>
    </row>
    <row r="2615" customFormat="false" ht="12.75" hidden="false" customHeight="false" outlineLevel="0" collapsed="false">
      <c r="A2615" s="208" t="str">
        <f aca="false">B2615&amp;" "&amp;C2615&amp;" "&amp;D2615</f>
        <v>US Natural Gas Physical</v>
      </c>
      <c r="B2615" s="208" t="str">
        <f aca="false">IF((LEFT(N2615,2)="US"),"US","")</f>
        <v>US</v>
      </c>
      <c r="C2615" s="208" t="str">
        <f aca="false">M2615</f>
        <v>Natural Gas</v>
      </c>
      <c r="D2615" s="208" t="str">
        <f aca="false">IF(ISNUMBER(FIND("Phy",N2615))=TRUE(),"Physical","Financial")</f>
        <v>Physical</v>
      </c>
      <c r="E2615" s="208" t="n">
        <f aca="false">IF(VLOOKUP(S2615,'DD-Lookup'!$J$6:$L$50,3,FALSE())="Monthly",(YEAR(AC2615)-YEAR(AB2615))*12+MONTH(AC2615)-MONTH(AB2615)+1,(AC2615-AB2615+1))</f>
        <v>1</v>
      </c>
      <c r="F2615" s="239" t="n">
        <f aca="false">E2615*SUM(P2615:Q2615)</f>
        <v>5000</v>
      </c>
      <c r="G2615" s="214" t="n">
        <v>1291052</v>
      </c>
      <c r="H2615" s="215" t="n">
        <v>37035.3846527778</v>
      </c>
      <c r="I2615" s="0" t="s">
        <v>1452</v>
      </c>
      <c r="M2615" s="0" t="s">
        <v>858</v>
      </c>
      <c r="N2615" s="0" t="s">
        <v>1305</v>
      </c>
      <c r="O2615" s="0" t="s">
        <v>1313</v>
      </c>
      <c r="Q2615" s="216" t="n">
        <v>5000</v>
      </c>
      <c r="S2615" s="0" t="s">
        <v>1026</v>
      </c>
      <c r="T2615" s="0" t="s">
        <v>784</v>
      </c>
      <c r="U2615" s="218" t="n">
        <v>4.085</v>
      </c>
      <c r="V2615" s="0" t="s">
        <v>1453</v>
      </c>
      <c r="W2615" s="0" t="s">
        <v>1314</v>
      </c>
      <c r="X2615" s="0" t="s">
        <v>1315</v>
      </c>
      <c r="Y2615" s="0" t="s">
        <v>1310</v>
      </c>
      <c r="Z2615" s="0" t="s">
        <v>571</v>
      </c>
      <c r="AA2615" s="0" t="n">
        <v>808326</v>
      </c>
      <c r="AB2615" s="215" t="n">
        <v>37036.875</v>
      </c>
      <c r="AC2615" s="215" t="n">
        <v>37036.875</v>
      </c>
    </row>
    <row r="2616" customFormat="false" ht="12.75" hidden="false" customHeight="false" outlineLevel="0" collapsed="false">
      <c r="A2616" s="208" t="str">
        <f aca="false">B2616&amp;" "&amp;C2616&amp;" "&amp;D2616</f>
        <v>US Natural Gas Physical</v>
      </c>
      <c r="B2616" s="208" t="str">
        <f aca="false">IF((LEFT(N2616,2)="US"),"US","")</f>
        <v>US</v>
      </c>
      <c r="C2616" s="208" t="str">
        <f aca="false">M2616</f>
        <v>Natural Gas</v>
      </c>
      <c r="D2616" s="208" t="str">
        <f aca="false">IF(ISNUMBER(FIND("Phy",N2616))=TRUE(),"Physical","Financial")</f>
        <v>Physical</v>
      </c>
      <c r="E2616" s="208" t="n">
        <f aca="false">IF(VLOOKUP(S2616,'DD-Lookup'!$J$6:$L$50,3,FALSE())="Monthly",(YEAR(AC2616)-YEAR(AB2616))*12+MONTH(AC2616)-MONTH(AB2616)+1,(AC2616-AB2616+1))</f>
        <v>1</v>
      </c>
      <c r="F2616" s="239" t="n">
        <f aca="false">E2616*SUM(P2616:Q2616)</f>
        <v>10000</v>
      </c>
      <c r="G2616" s="214" t="n">
        <v>1291053</v>
      </c>
      <c r="H2616" s="215" t="n">
        <v>37035.3846527778</v>
      </c>
      <c r="I2616" s="0" t="s">
        <v>1886</v>
      </c>
      <c r="M2616" s="0" t="s">
        <v>858</v>
      </c>
      <c r="N2616" s="0" t="s">
        <v>1305</v>
      </c>
      <c r="O2616" s="0" t="s">
        <v>1625</v>
      </c>
      <c r="P2616" s="216" t="n">
        <v>10000</v>
      </c>
      <c r="S2616" s="0" t="s">
        <v>1026</v>
      </c>
      <c r="T2616" s="0" t="s">
        <v>784</v>
      </c>
      <c r="U2616" s="218" t="n">
        <v>4.1</v>
      </c>
      <c r="V2616" s="0" t="s">
        <v>2703</v>
      </c>
      <c r="W2616" s="0" t="s">
        <v>1422</v>
      </c>
      <c r="X2616" s="0" t="s">
        <v>1423</v>
      </c>
      <c r="Y2616" s="0" t="s">
        <v>1310</v>
      </c>
      <c r="Z2616" s="0" t="s">
        <v>571</v>
      </c>
      <c r="AA2616" s="0" t="n">
        <v>808325</v>
      </c>
      <c r="AB2616" s="215" t="n">
        <v>37036.875</v>
      </c>
      <c r="AC2616" s="215" t="n">
        <v>37036.875</v>
      </c>
    </row>
    <row r="2617" customFormat="false" ht="12.75" hidden="false" customHeight="false" outlineLevel="0" collapsed="false">
      <c r="A2617" s="208" t="str">
        <f aca="false">B2617&amp;" "&amp;C2617&amp;" "&amp;D2617</f>
        <v>US Natural Gas Physical</v>
      </c>
      <c r="B2617" s="208" t="str">
        <f aca="false">IF((LEFT(N2617,2)="US"),"US","")</f>
        <v>US</v>
      </c>
      <c r="C2617" s="208" t="str">
        <f aca="false">M2617</f>
        <v>Natural Gas</v>
      </c>
      <c r="D2617" s="208" t="str">
        <f aca="false">IF(ISNUMBER(FIND("Phy",N2617))=TRUE(),"Physical","Financial")</f>
        <v>Physical</v>
      </c>
      <c r="E2617" s="208" t="n">
        <f aca="false">IF(VLOOKUP(S2617,'DD-Lookup'!$J$6:$L$50,3,FALSE())="Monthly",(YEAR(AC2617)-YEAR(AB2617))*12+MONTH(AC2617)-MONTH(AB2617)+1,(AC2617-AB2617+1))</f>
        <v>30</v>
      </c>
      <c r="F2617" s="239" t="n">
        <f aca="false">E2617*SUM(P2617:Q2617)</f>
        <v>75000</v>
      </c>
      <c r="G2617" s="214" t="n">
        <v>1291054</v>
      </c>
      <c r="H2617" s="215" t="n">
        <v>37035.3847222222</v>
      </c>
      <c r="I2617" s="0" t="s">
        <v>1847</v>
      </c>
      <c r="M2617" s="0" t="s">
        <v>858</v>
      </c>
      <c r="N2617" s="0" t="s">
        <v>1305</v>
      </c>
      <c r="O2617" s="0" t="s">
        <v>2396</v>
      </c>
      <c r="P2617" s="216" t="n">
        <v>2500</v>
      </c>
      <c r="S2617" s="0" t="s">
        <v>1026</v>
      </c>
      <c r="T2617" s="0" t="s">
        <v>784</v>
      </c>
      <c r="U2617" s="218" t="n">
        <v>4.44</v>
      </c>
      <c r="V2617" s="0" t="s">
        <v>2397</v>
      </c>
      <c r="W2617" s="0" t="s">
        <v>1531</v>
      </c>
      <c r="X2617" s="0" t="s">
        <v>2398</v>
      </c>
      <c r="Y2617" s="0" t="s">
        <v>1310</v>
      </c>
      <c r="Z2617" s="0" t="s">
        <v>571</v>
      </c>
      <c r="AA2617" s="0" t="s">
        <v>2704</v>
      </c>
      <c r="AB2617" s="215" t="n">
        <v>37043.875</v>
      </c>
      <c r="AC2617" s="215" t="n">
        <v>37072.875</v>
      </c>
    </row>
    <row r="2618" customFormat="false" ht="12.75" hidden="false" customHeight="false" outlineLevel="0" collapsed="false">
      <c r="A2618" s="208" t="str">
        <f aca="false">B2618&amp;" "&amp;C2618&amp;" "&amp;D2618</f>
        <v>US Natural Gas Physical</v>
      </c>
      <c r="B2618" s="208" t="str">
        <f aca="false">IF((LEFT(N2618,2)="US"),"US","")</f>
        <v>US</v>
      </c>
      <c r="C2618" s="208" t="str">
        <f aca="false">M2618</f>
        <v>Natural Gas</v>
      </c>
      <c r="D2618" s="208" t="str">
        <f aca="false">IF(ISNUMBER(FIND("Phy",N2618))=TRUE(),"Physical","Financial")</f>
        <v>Physical</v>
      </c>
      <c r="E2618" s="208" t="n">
        <f aca="false">IF(VLOOKUP(S2618,'DD-Lookup'!$J$6:$L$50,3,FALSE())="Monthly",(YEAR(AC2618)-YEAR(AB2618))*12+MONTH(AC2618)-MONTH(AB2618)+1,(AC2618-AB2618+1))</f>
        <v>1</v>
      </c>
      <c r="F2618" s="239" t="n">
        <f aca="false">E2618*SUM(P2618:Q2618)</f>
        <v>25000</v>
      </c>
      <c r="G2618" s="214" t="n">
        <v>1291056</v>
      </c>
      <c r="H2618" s="215" t="n">
        <v>37035.3847222222</v>
      </c>
      <c r="I2618" s="0" t="s">
        <v>1059</v>
      </c>
      <c r="M2618" s="0" t="s">
        <v>858</v>
      </c>
      <c r="N2618" s="0" t="s">
        <v>1305</v>
      </c>
      <c r="O2618" s="0" t="s">
        <v>1432</v>
      </c>
      <c r="Q2618" s="216" t="n">
        <v>25000</v>
      </c>
      <c r="S2618" s="0" t="s">
        <v>1026</v>
      </c>
      <c r="T2618" s="0" t="s">
        <v>784</v>
      </c>
      <c r="U2618" s="218" t="n">
        <v>4.13</v>
      </c>
      <c r="V2618" s="0" t="s">
        <v>1443</v>
      </c>
      <c r="W2618" s="0" t="s">
        <v>1434</v>
      </c>
      <c r="X2618" s="0" t="s">
        <v>1435</v>
      </c>
      <c r="Y2618" s="0" t="s">
        <v>1310</v>
      </c>
      <c r="Z2618" s="0" t="s">
        <v>571</v>
      </c>
      <c r="AA2618" s="0" t="n">
        <v>808327</v>
      </c>
      <c r="AB2618" s="215" t="n">
        <v>37036.875</v>
      </c>
      <c r="AC2618" s="215" t="n">
        <v>37036.875</v>
      </c>
    </row>
    <row r="2619" customFormat="false" ht="12.75" hidden="false" customHeight="false" outlineLevel="0" collapsed="false">
      <c r="A2619" s="208" t="str">
        <f aca="false">B2619&amp;" "&amp;C2619&amp;" "&amp;D2619</f>
        <v>US Natural Gas Physical</v>
      </c>
      <c r="B2619" s="208" t="str">
        <f aca="false">IF((LEFT(N2619,2)="US"),"US","")</f>
        <v>US</v>
      </c>
      <c r="C2619" s="208" t="str">
        <f aca="false">M2619</f>
        <v>Natural Gas</v>
      </c>
      <c r="D2619" s="208" t="str">
        <f aca="false">IF(ISNUMBER(FIND("Phy",N2619))=TRUE(),"Physical","Financial")</f>
        <v>Physical</v>
      </c>
      <c r="E2619" s="208" t="n">
        <f aca="false">IF(VLOOKUP(S2619,'DD-Lookup'!$J$6:$L$50,3,FALSE())="Monthly",(YEAR(AC2619)-YEAR(AB2619))*12+MONTH(AC2619)-MONTH(AB2619)+1,(AC2619-AB2619+1))</f>
        <v>1</v>
      </c>
      <c r="F2619" s="239" t="n">
        <f aca="false">E2619*SUM(P2619:Q2619)</f>
        <v>5000</v>
      </c>
      <c r="G2619" s="214" t="n">
        <v>1291057</v>
      </c>
      <c r="H2619" s="215" t="n">
        <v>37035.3847569445</v>
      </c>
      <c r="I2619" s="0" t="s">
        <v>1183</v>
      </c>
      <c r="M2619" s="0" t="s">
        <v>858</v>
      </c>
      <c r="N2619" s="0" t="s">
        <v>1305</v>
      </c>
      <c r="O2619" s="0" t="s">
        <v>1363</v>
      </c>
      <c r="P2619" s="216" t="n">
        <v>5000</v>
      </c>
      <c r="S2619" s="0" t="s">
        <v>1026</v>
      </c>
      <c r="T2619" s="0" t="s">
        <v>784</v>
      </c>
      <c r="U2619" s="218" t="n">
        <v>4.0675</v>
      </c>
      <c r="V2619" s="0" t="s">
        <v>1468</v>
      </c>
      <c r="W2619" s="0" t="s">
        <v>1361</v>
      </c>
      <c r="X2619" s="0" t="s">
        <v>1362</v>
      </c>
      <c r="Y2619" s="0" t="s">
        <v>1310</v>
      </c>
      <c r="Z2619" s="0" t="s">
        <v>571</v>
      </c>
      <c r="AA2619" s="0" t="n">
        <v>808328</v>
      </c>
      <c r="AB2619" s="215" t="n">
        <v>37036.875</v>
      </c>
      <c r="AC2619" s="215" t="n">
        <v>37036.875</v>
      </c>
    </row>
    <row r="2620" customFormat="false" ht="12.75" hidden="false" customHeight="false" outlineLevel="0" collapsed="false">
      <c r="A2620" s="208" t="str">
        <f aca="false">B2620&amp;" "&amp;C2620&amp;" "&amp;D2620</f>
        <v> Natural Gas Physical</v>
      </c>
      <c r="B2620" s="208" t="str">
        <f aca="false">IF((LEFT(N2620,2)="US"),"US","")</f>
        <v/>
      </c>
      <c r="C2620" s="208" t="str">
        <f aca="false">M2620</f>
        <v>Natural Gas</v>
      </c>
      <c r="D2620" s="208" t="str">
        <f aca="false">IF(ISNUMBER(FIND("Phy",N2620))=TRUE(),"Physical","Financial")</f>
        <v>Physical</v>
      </c>
      <c r="E2620" s="208" t="n">
        <f aca="false">IF(VLOOKUP(S2620,'DD-Lookup'!$J$6:$L$50,3,FALSE())="Monthly",(YEAR(AC2620)-YEAR(AB2620))*12+MONTH(AC2620)-MONTH(AB2620)+1,(AC2620-AB2620+1))</f>
        <v>1</v>
      </c>
      <c r="F2620" s="239" t="n">
        <f aca="false">E2620*SUM(P2620:Q2620)</f>
        <v>10000</v>
      </c>
      <c r="G2620" s="214" t="n">
        <v>1291058</v>
      </c>
      <c r="H2620" s="215" t="n">
        <v>37035.3848148148</v>
      </c>
      <c r="I2620" s="0" t="s">
        <v>2040</v>
      </c>
      <c r="M2620" s="0" t="s">
        <v>858</v>
      </c>
      <c r="N2620" s="0" t="s">
        <v>1334</v>
      </c>
      <c r="O2620" s="0" t="s">
        <v>1335</v>
      </c>
      <c r="Q2620" s="216" t="n">
        <v>10000</v>
      </c>
      <c r="S2620" s="0" t="s">
        <v>1026</v>
      </c>
      <c r="T2620" s="0" t="s">
        <v>784</v>
      </c>
      <c r="U2620" s="218" t="n">
        <v>4.355</v>
      </c>
      <c r="V2620" s="0" t="s">
        <v>2041</v>
      </c>
      <c r="W2620" s="0" t="s">
        <v>1337</v>
      </c>
      <c r="X2620" s="0" t="s">
        <v>1338</v>
      </c>
      <c r="Y2620" s="0" t="s">
        <v>1310</v>
      </c>
      <c r="Z2620" s="0" t="s">
        <v>571</v>
      </c>
      <c r="AA2620" s="0" t="n">
        <v>808329</v>
      </c>
      <c r="AB2620" s="215" t="n">
        <v>37036.875</v>
      </c>
      <c r="AC2620" s="215" t="n">
        <v>37036.875</v>
      </c>
    </row>
    <row r="2621" customFormat="false" ht="12.75" hidden="false" customHeight="false" outlineLevel="0" collapsed="false">
      <c r="A2621" s="208" t="str">
        <f aca="false">B2621&amp;" "&amp;C2621&amp;" "&amp;D2621</f>
        <v>US Natural Gas Physical</v>
      </c>
      <c r="B2621" s="208" t="str">
        <f aca="false">IF((LEFT(N2621,2)="US"),"US","")</f>
        <v>US</v>
      </c>
      <c r="C2621" s="208" t="str">
        <f aca="false">M2621</f>
        <v>Natural Gas</v>
      </c>
      <c r="D2621" s="208" t="str">
        <f aca="false">IF(ISNUMBER(FIND("Phy",N2621))=TRUE(),"Physical","Financial")</f>
        <v>Physical</v>
      </c>
      <c r="E2621" s="208" t="n">
        <f aca="false">IF(VLOOKUP(S2621,'DD-Lookup'!$J$6:$L$50,3,FALSE())="Monthly",(YEAR(AC2621)-YEAR(AB2621))*12+MONTH(AC2621)-MONTH(AB2621)+1,(AC2621-AB2621+1))</f>
        <v>1</v>
      </c>
      <c r="F2621" s="239" t="n">
        <f aca="false">E2621*SUM(P2621:Q2621)</f>
        <v>5000</v>
      </c>
      <c r="G2621" s="214" t="n">
        <v>1291060</v>
      </c>
      <c r="H2621" s="215" t="n">
        <v>37035.384849537</v>
      </c>
      <c r="I2621" s="0" t="s">
        <v>1317</v>
      </c>
      <c r="M2621" s="0" t="s">
        <v>858</v>
      </c>
      <c r="N2621" s="0" t="s">
        <v>1305</v>
      </c>
      <c r="O2621" s="0" t="s">
        <v>1363</v>
      </c>
      <c r="P2621" s="216" t="n">
        <v>5000</v>
      </c>
      <c r="S2621" s="0" t="s">
        <v>1026</v>
      </c>
      <c r="T2621" s="0" t="s">
        <v>784</v>
      </c>
      <c r="U2621" s="218" t="n">
        <v>4.065</v>
      </c>
      <c r="V2621" s="0" t="s">
        <v>1318</v>
      </c>
      <c r="W2621" s="0" t="s">
        <v>1361</v>
      </c>
      <c r="X2621" s="0" t="s">
        <v>1362</v>
      </c>
      <c r="Y2621" s="0" t="s">
        <v>1310</v>
      </c>
      <c r="Z2621" s="0" t="s">
        <v>571</v>
      </c>
      <c r="AA2621" s="0" t="n">
        <v>808331</v>
      </c>
      <c r="AB2621" s="215" t="n">
        <v>37036.875</v>
      </c>
      <c r="AC2621" s="215" t="n">
        <v>37036.875</v>
      </c>
    </row>
    <row r="2622" customFormat="false" ht="12.75" hidden="false" customHeight="false" outlineLevel="0" collapsed="false">
      <c r="A2622" s="208" t="str">
        <f aca="false">B2622&amp;" "&amp;C2622&amp;" "&amp;D2622</f>
        <v>US Natural Gas Physical</v>
      </c>
      <c r="B2622" s="208" t="str">
        <f aca="false">IF((LEFT(N2622,2)="US"),"US","")</f>
        <v>US</v>
      </c>
      <c r="C2622" s="208" t="str">
        <f aca="false">M2622</f>
        <v>Natural Gas</v>
      </c>
      <c r="D2622" s="208" t="str">
        <f aca="false">IF(ISNUMBER(FIND("Phy",N2622))=TRUE(),"Physical","Financial")</f>
        <v>Physical</v>
      </c>
      <c r="E2622" s="208" t="n">
        <f aca="false">IF(VLOOKUP(S2622,'DD-Lookup'!$J$6:$L$50,3,FALSE())="Monthly",(YEAR(AC2622)-YEAR(AB2622))*12+MONTH(AC2622)-MONTH(AB2622)+1,(AC2622-AB2622+1))</f>
        <v>1</v>
      </c>
      <c r="F2622" s="239" t="n">
        <f aca="false">E2622*SUM(P2622:Q2622)</f>
        <v>5000</v>
      </c>
      <c r="G2622" s="214" t="n">
        <v>1291061</v>
      </c>
      <c r="H2622" s="215" t="n">
        <v>37035.384849537</v>
      </c>
      <c r="I2622" s="0" t="s">
        <v>1073</v>
      </c>
      <c r="M2622" s="0" t="s">
        <v>858</v>
      </c>
      <c r="N2622" s="0" t="s">
        <v>1305</v>
      </c>
      <c r="O2622" s="0" t="s">
        <v>1527</v>
      </c>
      <c r="Q2622" s="216" t="n">
        <v>5000</v>
      </c>
      <c r="S2622" s="0" t="s">
        <v>1026</v>
      </c>
      <c r="T2622" s="0" t="s">
        <v>784</v>
      </c>
      <c r="U2622" s="218" t="n">
        <v>4.465</v>
      </c>
      <c r="V2622" s="0" t="s">
        <v>1730</v>
      </c>
      <c r="W2622" s="0" t="s">
        <v>1388</v>
      </c>
      <c r="X2622" s="0" t="s">
        <v>1389</v>
      </c>
      <c r="Y2622" s="0" t="s">
        <v>1310</v>
      </c>
      <c r="Z2622" s="0" t="s">
        <v>571</v>
      </c>
      <c r="AA2622" s="0" t="n">
        <v>808332</v>
      </c>
      <c r="AB2622" s="215" t="n">
        <v>37036.875</v>
      </c>
      <c r="AC2622" s="215" t="n">
        <v>37036.875</v>
      </c>
    </row>
    <row r="2623" customFormat="false" ht="12.75" hidden="false" customHeight="false" outlineLevel="0" collapsed="false">
      <c r="A2623" s="208" t="str">
        <f aca="false">B2623&amp;" "&amp;C2623&amp;" "&amp;D2623</f>
        <v>US Natural Gas Physical</v>
      </c>
      <c r="B2623" s="208" t="str">
        <f aca="false">IF((LEFT(N2623,2)="US"),"US","")</f>
        <v>US</v>
      </c>
      <c r="C2623" s="208" t="str">
        <f aca="false">M2623</f>
        <v>Natural Gas</v>
      </c>
      <c r="D2623" s="208" t="str">
        <f aca="false">IF(ISNUMBER(FIND("Phy",N2623))=TRUE(),"Physical","Financial")</f>
        <v>Physical</v>
      </c>
      <c r="E2623" s="208" t="n">
        <f aca="false">IF(VLOOKUP(S2623,'DD-Lookup'!$J$6:$L$50,3,FALSE())="Monthly",(YEAR(AC2623)-YEAR(AB2623))*12+MONTH(AC2623)-MONTH(AB2623)+1,(AC2623-AB2623+1))</f>
        <v>1</v>
      </c>
      <c r="F2623" s="239" t="n">
        <f aca="false">E2623*SUM(P2623:Q2623)</f>
        <v>3500</v>
      </c>
      <c r="G2623" s="214" t="n">
        <v>1291059</v>
      </c>
      <c r="H2623" s="215" t="n">
        <v>37035.384849537</v>
      </c>
      <c r="I2623" s="0" t="s">
        <v>2705</v>
      </c>
      <c r="M2623" s="0" t="s">
        <v>858</v>
      </c>
      <c r="N2623" s="0" t="s">
        <v>1305</v>
      </c>
      <c r="O2623" s="0" t="s">
        <v>1703</v>
      </c>
      <c r="Q2623" s="216" t="n">
        <v>3500</v>
      </c>
      <c r="S2623" s="0" t="s">
        <v>1026</v>
      </c>
      <c r="T2623" s="0" t="s">
        <v>784</v>
      </c>
      <c r="U2623" s="218" t="n">
        <v>4.075</v>
      </c>
      <c r="V2623" s="0" t="s">
        <v>2706</v>
      </c>
      <c r="W2623" s="0" t="s">
        <v>1667</v>
      </c>
      <c r="X2623" s="0" t="s">
        <v>1639</v>
      </c>
      <c r="Y2623" s="0" t="s">
        <v>1310</v>
      </c>
      <c r="Z2623" s="0" t="s">
        <v>571</v>
      </c>
      <c r="AA2623" s="0" t="n">
        <v>808330</v>
      </c>
      <c r="AB2623" s="215" t="n">
        <v>37036.875</v>
      </c>
      <c r="AC2623" s="215" t="n">
        <v>37036.875</v>
      </c>
    </row>
    <row r="2624" customFormat="false" ht="12.75" hidden="false" customHeight="false" outlineLevel="0" collapsed="false">
      <c r="A2624" s="208" t="str">
        <f aca="false">B2624&amp;" "&amp;C2624&amp;" "&amp;D2624</f>
        <v>US Natural Gas Physical</v>
      </c>
      <c r="B2624" s="208" t="str">
        <f aca="false">IF((LEFT(N2624,2)="US"),"US","")</f>
        <v>US</v>
      </c>
      <c r="C2624" s="208" t="str">
        <f aca="false">M2624</f>
        <v>Natural Gas</v>
      </c>
      <c r="D2624" s="208" t="str">
        <f aca="false">IF(ISNUMBER(FIND("Phy",N2624))=TRUE(),"Physical","Financial")</f>
        <v>Physical</v>
      </c>
      <c r="E2624" s="208" t="n">
        <f aca="false">IF(VLOOKUP(S2624,'DD-Lookup'!$J$6:$L$50,3,FALSE())="Monthly",(YEAR(AC2624)-YEAR(AB2624))*12+MONTH(AC2624)-MONTH(AB2624)+1,(AC2624-AB2624+1))</f>
        <v>1</v>
      </c>
      <c r="F2624" s="239" t="n">
        <f aca="false">E2624*SUM(P2624:Q2624)</f>
        <v>5000</v>
      </c>
      <c r="G2624" s="214" t="n">
        <v>1291062</v>
      </c>
      <c r="H2624" s="215" t="n">
        <v>37035.3848726852</v>
      </c>
      <c r="I2624" s="0" t="s">
        <v>593</v>
      </c>
      <c r="M2624" s="0" t="s">
        <v>858</v>
      </c>
      <c r="N2624" s="0" t="s">
        <v>1305</v>
      </c>
      <c r="O2624" s="0" t="s">
        <v>1363</v>
      </c>
      <c r="Q2624" s="216" t="n">
        <v>5000</v>
      </c>
      <c r="S2624" s="0" t="s">
        <v>1026</v>
      </c>
      <c r="T2624" s="0" t="s">
        <v>784</v>
      </c>
      <c r="U2624" s="218" t="n">
        <v>4.0675</v>
      </c>
      <c r="V2624" s="0" t="s">
        <v>2680</v>
      </c>
      <c r="W2624" s="0" t="s">
        <v>1361</v>
      </c>
      <c r="X2624" s="0" t="s">
        <v>1362</v>
      </c>
      <c r="Y2624" s="0" t="s">
        <v>1310</v>
      </c>
      <c r="Z2624" s="0" t="s">
        <v>571</v>
      </c>
      <c r="AA2624" s="0" t="n">
        <v>808335</v>
      </c>
      <c r="AB2624" s="215" t="n">
        <v>37036.875</v>
      </c>
      <c r="AC2624" s="215" t="n">
        <v>37036.875</v>
      </c>
    </row>
    <row r="2625" customFormat="false" ht="12.75" hidden="false" customHeight="false" outlineLevel="0" collapsed="false">
      <c r="A2625" s="208" t="str">
        <f aca="false">B2625&amp;" "&amp;C2625&amp;" "&amp;D2625</f>
        <v>US Natural Gas Physical</v>
      </c>
      <c r="B2625" s="208" t="str">
        <f aca="false">IF((LEFT(N2625,2)="US"),"US","")</f>
        <v>US</v>
      </c>
      <c r="C2625" s="208" t="str">
        <f aca="false">M2625</f>
        <v>Natural Gas</v>
      </c>
      <c r="D2625" s="208" t="str">
        <f aca="false">IF(ISNUMBER(FIND("Phy",N2625))=TRUE(),"Physical","Financial")</f>
        <v>Physical</v>
      </c>
      <c r="E2625" s="208" t="n">
        <f aca="false">IF(VLOOKUP(S2625,'DD-Lookup'!$J$6:$L$50,3,FALSE())="Monthly",(YEAR(AC2625)-YEAR(AB2625))*12+MONTH(AC2625)-MONTH(AB2625)+1,(AC2625-AB2625+1))</f>
        <v>1</v>
      </c>
      <c r="F2625" s="239" t="n">
        <f aca="false">E2625*SUM(P2625:Q2625)</f>
        <v>5000</v>
      </c>
      <c r="G2625" s="214" t="n">
        <v>1291063</v>
      </c>
      <c r="H2625" s="215" t="n">
        <v>37035.3849305556</v>
      </c>
      <c r="I2625" s="0" t="s">
        <v>600</v>
      </c>
      <c r="M2625" s="0" t="s">
        <v>858</v>
      </c>
      <c r="N2625" s="0" t="s">
        <v>1305</v>
      </c>
      <c r="O2625" s="0" t="s">
        <v>1313</v>
      </c>
      <c r="Q2625" s="216" t="n">
        <v>5000</v>
      </c>
      <c r="S2625" s="0" t="s">
        <v>1026</v>
      </c>
      <c r="T2625" s="0" t="s">
        <v>784</v>
      </c>
      <c r="U2625" s="218" t="n">
        <v>4.085</v>
      </c>
      <c r="V2625" s="0" t="s">
        <v>1425</v>
      </c>
      <c r="W2625" s="0" t="s">
        <v>1314</v>
      </c>
      <c r="X2625" s="0" t="s">
        <v>1315</v>
      </c>
      <c r="Y2625" s="0" t="s">
        <v>1310</v>
      </c>
      <c r="Z2625" s="0" t="s">
        <v>571</v>
      </c>
      <c r="AA2625" s="0" t="n">
        <v>808336</v>
      </c>
      <c r="AB2625" s="215" t="n">
        <v>37036.875</v>
      </c>
      <c r="AC2625" s="215" t="n">
        <v>37036.875</v>
      </c>
    </row>
    <row r="2626" customFormat="false" ht="12.75" hidden="false" customHeight="false" outlineLevel="0" collapsed="false">
      <c r="A2626" s="208" t="str">
        <f aca="false">B2626&amp;" "&amp;C2626&amp;" "&amp;D2626</f>
        <v>US Natural Gas Physical</v>
      </c>
      <c r="B2626" s="208" t="str">
        <f aca="false">IF((LEFT(N2626,2)="US"),"US","")</f>
        <v>US</v>
      </c>
      <c r="C2626" s="208" t="str">
        <f aca="false">M2626</f>
        <v>Natural Gas</v>
      </c>
      <c r="D2626" s="208" t="str">
        <f aca="false">IF(ISNUMBER(FIND("Phy",N2626))=TRUE(),"Physical","Financial")</f>
        <v>Physical</v>
      </c>
      <c r="E2626" s="208" t="n">
        <f aca="false">IF(VLOOKUP(S2626,'DD-Lookup'!$J$6:$L$50,3,FALSE())="Monthly",(YEAR(AC2626)-YEAR(AB2626))*12+MONTH(AC2626)-MONTH(AB2626)+1,(AC2626-AB2626+1))</f>
        <v>1</v>
      </c>
      <c r="F2626" s="239" t="n">
        <f aca="false">E2626*SUM(P2626:Q2626)</f>
        <v>9500</v>
      </c>
      <c r="G2626" s="214" t="n">
        <v>1291064</v>
      </c>
      <c r="H2626" s="215" t="n">
        <v>37035.3849421296</v>
      </c>
      <c r="I2626" s="0" t="s">
        <v>1183</v>
      </c>
      <c r="M2626" s="0" t="s">
        <v>858</v>
      </c>
      <c r="N2626" s="0" t="s">
        <v>1305</v>
      </c>
      <c r="O2626" s="0" t="s">
        <v>1306</v>
      </c>
      <c r="P2626" s="216" t="n">
        <v>9500</v>
      </c>
      <c r="S2626" s="0" t="s">
        <v>1026</v>
      </c>
      <c r="T2626" s="0" t="s">
        <v>784</v>
      </c>
      <c r="U2626" s="218" t="n">
        <v>4.2001</v>
      </c>
      <c r="V2626" s="0" t="s">
        <v>1413</v>
      </c>
      <c r="W2626" s="0" t="s">
        <v>1308</v>
      </c>
      <c r="X2626" s="0" t="s">
        <v>1309</v>
      </c>
      <c r="Y2626" s="0" t="s">
        <v>1310</v>
      </c>
      <c r="Z2626" s="0" t="s">
        <v>571</v>
      </c>
      <c r="AA2626" s="0" t="n">
        <v>808337</v>
      </c>
      <c r="AB2626" s="215" t="n">
        <v>37036.875</v>
      </c>
      <c r="AC2626" s="215" t="n">
        <v>37036.875</v>
      </c>
    </row>
    <row r="2627" customFormat="false" ht="12.75" hidden="false" customHeight="false" outlineLevel="0" collapsed="false">
      <c r="A2627" s="208" t="str">
        <f aca="false">B2627&amp;" "&amp;C2627&amp;" "&amp;D2627</f>
        <v>US Natural Gas Financial</v>
      </c>
      <c r="B2627" s="208" t="str">
        <f aca="false">IF((LEFT(N2627,2)="US"),"US","")</f>
        <v>US</v>
      </c>
      <c r="C2627" s="208" t="str">
        <f aca="false">M2627</f>
        <v>Natural Gas</v>
      </c>
      <c r="D2627" s="208" t="str">
        <f aca="false">IF(ISNUMBER(FIND("Phy",N2627))=TRUE(),"Physical","Financial")</f>
        <v>Financial</v>
      </c>
      <c r="E2627" s="208" t="n">
        <f aca="false">IF(VLOOKUP(S2627,'DD-Lookup'!$J$6:$L$50,3,FALSE())="Monthly",(YEAR(AC2627)-YEAR(AB2627))*12+MONTH(AC2627)-MONTH(AB2627)+1,(AC2627-AB2627+1))</f>
        <v>365</v>
      </c>
      <c r="F2627" s="239" t="n">
        <f aca="false">E2627*SUM(P2627:Q2627)</f>
        <v>1825000</v>
      </c>
      <c r="G2627" s="214" t="n">
        <v>1291065</v>
      </c>
      <c r="H2627" s="215" t="n">
        <v>37035.3849652778</v>
      </c>
      <c r="I2627" s="0" t="s">
        <v>1107</v>
      </c>
      <c r="M2627" s="0" t="s">
        <v>858</v>
      </c>
      <c r="N2627" s="0" t="s">
        <v>1024</v>
      </c>
      <c r="O2627" s="0" t="s">
        <v>1415</v>
      </c>
      <c r="P2627" s="216" t="n">
        <v>5000</v>
      </c>
      <c r="S2627" s="0" t="s">
        <v>1026</v>
      </c>
      <c r="T2627" s="0" t="s">
        <v>784</v>
      </c>
      <c r="U2627" s="218" t="n">
        <v>4.37</v>
      </c>
      <c r="V2627" s="0" t="s">
        <v>1947</v>
      </c>
      <c r="W2627" s="0" t="s">
        <v>1028</v>
      </c>
      <c r="X2627" s="0" t="s">
        <v>1029</v>
      </c>
      <c r="Y2627" s="0" t="s">
        <v>838</v>
      </c>
      <c r="Z2627" s="0" t="s">
        <v>571</v>
      </c>
      <c r="AA2627" s="0" t="s">
        <v>2707</v>
      </c>
      <c r="AB2627" s="215" t="n">
        <v>37257.875</v>
      </c>
      <c r="AC2627" s="215" t="n">
        <v>37621.875</v>
      </c>
    </row>
    <row r="2628" customFormat="false" ht="12.75" hidden="false" customHeight="false" outlineLevel="0" collapsed="false">
      <c r="A2628" s="208" t="str">
        <f aca="false">B2628&amp;" "&amp;C2628&amp;" "&amp;D2628</f>
        <v>US Natural Gas Financial</v>
      </c>
      <c r="B2628" s="208" t="str">
        <f aca="false">IF((LEFT(N2628,2)="US"),"US","")</f>
        <v>US</v>
      </c>
      <c r="C2628" s="208" t="str">
        <f aca="false">M2628</f>
        <v>Natural Gas</v>
      </c>
      <c r="D2628" s="208" t="str">
        <f aca="false">IF(ISNUMBER(FIND("Phy",N2628))=TRUE(),"Physical","Financial")</f>
        <v>Financial</v>
      </c>
      <c r="E2628" s="208" t="n">
        <f aca="false">IF(VLOOKUP(S2628,'DD-Lookup'!$J$6:$L$50,3,FALSE())="Monthly",(YEAR(AC2628)-YEAR(AB2628))*12+MONTH(AC2628)-MONTH(AB2628)+1,(AC2628-AB2628+1))</f>
        <v>30</v>
      </c>
      <c r="F2628" s="239" t="n">
        <f aca="false">E2628*SUM(P2628:Q2628)</f>
        <v>225000</v>
      </c>
      <c r="G2628" s="214" t="n">
        <v>1291066</v>
      </c>
      <c r="H2628" s="215" t="n">
        <v>37035.3850347222</v>
      </c>
      <c r="I2628" s="0" t="s">
        <v>1155</v>
      </c>
      <c r="M2628" s="0" t="s">
        <v>858</v>
      </c>
      <c r="N2628" s="0" t="s">
        <v>1024</v>
      </c>
      <c r="O2628" s="0" t="s">
        <v>1025</v>
      </c>
      <c r="P2628" s="216" t="n">
        <v>7500</v>
      </c>
      <c r="S2628" s="0" t="s">
        <v>1026</v>
      </c>
      <c r="T2628" s="0" t="s">
        <v>784</v>
      </c>
      <c r="U2628" s="218" t="n">
        <v>4.17</v>
      </c>
      <c r="V2628" s="0" t="s">
        <v>1985</v>
      </c>
      <c r="W2628" s="0" t="s">
        <v>1028</v>
      </c>
      <c r="X2628" s="0" t="s">
        <v>1029</v>
      </c>
      <c r="Y2628" s="0" t="s">
        <v>838</v>
      </c>
      <c r="Z2628" s="0" t="s">
        <v>571</v>
      </c>
      <c r="AA2628" s="0" t="s">
        <v>2708</v>
      </c>
      <c r="AB2628" s="215" t="n">
        <v>37043.875</v>
      </c>
      <c r="AC2628" s="215" t="n">
        <v>37072.875</v>
      </c>
    </row>
    <row r="2629" customFormat="false" ht="12.75" hidden="false" customHeight="false" outlineLevel="0" collapsed="false">
      <c r="A2629" s="208" t="str">
        <f aca="false">B2629&amp;" "&amp;C2629&amp;" "&amp;D2629</f>
        <v>US Natural Gas Physical</v>
      </c>
      <c r="B2629" s="208" t="str">
        <f aca="false">IF((LEFT(N2629,2)="US"),"US","")</f>
        <v>US</v>
      </c>
      <c r="C2629" s="208" t="str">
        <f aca="false">M2629</f>
        <v>Natural Gas</v>
      </c>
      <c r="D2629" s="208" t="str">
        <f aca="false">IF(ISNUMBER(FIND("Phy",N2629))=TRUE(),"Physical","Financial")</f>
        <v>Physical</v>
      </c>
      <c r="E2629" s="208" t="n">
        <f aca="false">IF(VLOOKUP(S2629,'DD-Lookup'!$J$6:$L$50,3,FALSE())="Monthly",(YEAR(AC2629)-YEAR(AB2629))*12+MONTH(AC2629)-MONTH(AB2629)+1,(AC2629-AB2629+1))</f>
        <v>1</v>
      </c>
      <c r="F2629" s="239" t="n">
        <f aca="false">E2629*SUM(P2629:Q2629)</f>
        <v>1238</v>
      </c>
      <c r="G2629" s="214" t="n">
        <v>1291067</v>
      </c>
      <c r="H2629" s="215" t="n">
        <v>37035.3850462963</v>
      </c>
      <c r="I2629" s="0" t="s">
        <v>1183</v>
      </c>
      <c r="M2629" s="0" t="s">
        <v>858</v>
      </c>
      <c r="N2629" s="0" t="s">
        <v>1305</v>
      </c>
      <c r="O2629" s="0" t="s">
        <v>1533</v>
      </c>
      <c r="P2629" s="216" t="n">
        <v>1238</v>
      </c>
      <c r="S2629" s="0" t="s">
        <v>1026</v>
      </c>
      <c r="T2629" s="0" t="s">
        <v>784</v>
      </c>
      <c r="U2629" s="218" t="n">
        <v>4</v>
      </c>
      <c r="V2629" s="0" t="s">
        <v>1645</v>
      </c>
      <c r="W2629" s="0" t="s">
        <v>1514</v>
      </c>
      <c r="X2629" s="0" t="s">
        <v>1535</v>
      </c>
      <c r="Y2629" s="0" t="s">
        <v>1310</v>
      </c>
      <c r="Z2629" s="0" t="s">
        <v>571</v>
      </c>
      <c r="AA2629" s="0" t="n">
        <v>808338</v>
      </c>
      <c r="AB2629" s="215" t="n">
        <v>37036.875</v>
      </c>
      <c r="AC2629" s="215" t="n">
        <v>37036.875</v>
      </c>
    </row>
    <row r="2630" customFormat="false" ht="12.75" hidden="false" customHeight="false" outlineLevel="0" collapsed="false">
      <c r="A2630" s="208" t="str">
        <f aca="false">B2630&amp;" "&amp;C2630&amp;" "&amp;D2630</f>
        <v>US Natural Gas Physical</v>
      </c>
      <c r="B2630" s="208" t="str">
        <f aca="false">IF((LEFT(N2630,2)="US"),"US","")</f>
        <v>US</v>
      </c>
      <c r="C2630" s="208" t="str">
        <f aca="false">M2630</f>
        <v>Natural Gas</v>
      </c>
      <c r="D2630" s="208" t="str">
        <f aca="false">IF(ISNUMBER(FIND("Phy",N2630))=TRUE(),"Physical","Financial")</f>
        <v>Physical</v>
      </c>
      <c r="E2630" s="208" t="n">
        <f aca="false">IF(VLOOKUP(S2630,'DD-Lookup'!$J$6:$L$50,3,FALSE())="Monthly",(YEAR(AC2630)-YEAR(AB2630))*12+MONTH(AC2630)-MONTH(AB2630)+1,(AC2630-AB2630+1))</f>
        <v>1</v>
      </c>
      <c r="F2630" s="239" t="n">
        <f aca="false">E2630*SUM(P2630:Q2630)</f>
        <v>4250</v>
      </c>
      <c r="G2630" s="214" t="n">
        <v>1291068</v>
      </c>
      <c r="H2630" s="215" t="n">
        <v>37035.3850462963</v>
      </c>
      <c r="I2630" s="0" t="s">
        <v>1124</v>
      </c>
      <c r="M2630" s="0" t="s">
        <v>858</v>
      </c>
      <c r="N2630" s="0" t="s">
        <v>1305</v>
      </c>
      <c r="O2630" s="0" t="s">
        <v>1527</v>
      </c>
      <c r="P2630" s="216" t="n">
        <v>4250</v>
      </c>
      <c r="S2630" s="0" t="s">
        <v>1026</v>
      </c>
      <c r="T2630" s="0" t="s">
        <v>784</v>
      </c>
      <c r="U2630" s="218" t="n">
        <v>4.455</v>
      </c>
      <c r="V2630" s="0" t="s">
        <v>1387</v>
      </c>
      <c r="W2630" s="0" t="s">
        <v>1388</v>
      </c>
      <c r="X2630" s="0" t="s">
        <v>1389</v>
      </c>
      <c r="Y2630" s="0" t="s">
        <v>1310</v>
      </c>
      <c r="Z2630" s="0" t="s">
        <v>571</v>
      </c>
      <c r="AA2630" s="0" t="n">
        <v>808339</v>
      </c>
      <c r="AB2630" s="215" t="n">
        <v>37036.875</v>
      </c>
      <c r="AC2630" s="215" t="n">
        <v>37036.875</v>
      </c>
    </row>
    <row r="2631" customFormat="false" ht="12.75" hidden="false" customHeight="false" outlineLevel="0" collapsed="false">
      <c r="A2631" s="208" t="str">
        <f aca="false">B2631&amp;" "&amp;C2631&amp;" "&amp;D2631</f>
        <v> Metals Financial</v>
      </c>
      <c r="B2631" s="208" t="str">
        <f aca="false">IF((LEFT(N2631,2)="US"),"US","")</f>
        <v/>
      </c>
      <c r="C2631" s="208" t="str">
        <f aca="false">M2631</f>
        <v>Metals</v>
      </c>
      <c r="D2631" s="208" t="str">
        <f aca="false">IF(ISNUMBER(FIND("Phy",N2631))=TRUE(),"Physical","Financial")</f>
        <v>Financial</v>
      </c>
      <c r="E2631" s="208" t="n">
        <f aca="false">IF(VLOOKUP(S2631,'DD-Lookup'!$J$6:$L$50,3,FALSE())="Monthly",(YEAR(AC2631)-YEAR(AB2631))*12+MONTH(AC2631)-MONTH(AB2631)+1,(AC2631-AB2631+1))</f>
        <v>1</v>
      </c>
      <c r="F2631" s="239" t="n">
        <f aca="false">E2631*SUM(P2631:Q2631)</f>
        <v>10</v>
      </c>
      <c r="G2631" s="214" t="n">
        <v>1291070</v>
      </c>
      <c r="H2631" s="215" t="n">
        <v>37035.3850578704</v>
      </c>
      <c r="I2631" s="0" t="s">
        <v>1258</v>
      </c>
      <c r="M2631" s="0" t="s">
        <v>780</v>
      </c>
      <c r="N2631" s="0" t="s">
        <v>804</v>
      </c>
      <c r="O2631" s="0" t="s">
        <v>805</v>
      </c>
      <c r="P2631" s="216" t="n">
        <v>10</v>
      </c>
      <c r="S2631" s="0" t="s">
        <v>783</v>
      </c>
      <c r="T2631" s="0" t="s">
        <v>784</v>
      </c>
      <c r="U2631" s="218" t="n">
        <v>1744</v>
      </c>
      <c r="V2631" s="0" t="s">
        <v>1259</v>
      </c>
      <c r="W2631" s="0" t="s">
        <v>803</v>
      </c>
      <c r="X2631" s="0" t="s">
        <v>787</v>
      </c>
      <c r="Y2631" s="0" t="s">
        <v>788</v>
      </c>
      <c r="Z2631" s="0" t="s">
        <v>789</v>
      </c>
      <c r="AA2631" s="0" t="n">
        <v>2150813</v>
      </c>
    </row>
    <row r="2632" customFormat="false" ht="12.75" hidden="false" customHeight="false" outlineLevel="0" collapsed="false">
      <c r="A2632" s="208" t="str">
        <f aca="false">B2632&amp;" "&amp;C2632&amp;" "&amp;D2632</f>
        <v>US Power Physical</v>
      </c>
      <c r="B2632" s="208" t="str">
        <f aca="false">IF((LEFT(N2632,2)="US"),"US","")</f>
        <v>US</v>
      </c>
      <c r="C2632" s="208" t="str">
        <f aca="false">M2632</f>
        <v>Power</v>
      </c>
      <c r="D2632" s="208" t="str">
        <f aca="false">IF(ISNUMBER(FIND("Phy",N2632))=TRUE(),"Physical","Financial")</f>
        <v>Physical</v>
      </c>
      <c r="E2632" s="208" t="n">
        <f aca="false">IF(VLOOKUP(S2632,'DD-Lookup'!$J$6:$L$50,3,FALSE())="Monthly",(YEAR(AC2632)-YEAR(AB2632))*12+MONTH(AC2632)-MONTH(AB2632)+1,(AC2632-AB2632+1))</f>
        <v>31</v>
      </c>
      <c r="F2632" s="239" t="n">
        <f aca="false">E2632*SUM(P2632:Q2632)</f>
        <v>775</v>
      </c>
      <c r="G2632" s="214" t="n">
        <v>1291072</v>
      </c>
      <c r="H2632" s="215" t="n">
        <v>37035.3850578704</v>
      </c>
      <c r="I2632" s="0" t="s">
        <v>1073</v>
      </c>
      <c r="J2632" s="0" t="s">
        <v>1246</v>
      </c>
      <c r="K2632" s="0" t="s">
        <v>1200</v>
      </c>
      <c r="M2632" s="0" t="s">
        <v>67</v>
      </c>
      <c r="N2632" s="0" t="s">
        <v>1628</v>
      </c>
      <c r="O2632" s="0" t="s">
        <v>2636</v>
      </c>
      <c r="P2632" s="216" t="n">
        <v>25</v>
      </c>
      <c r="S2632" s="0" t="s">
        <v>930</v>
      </c>
      <c r="T2632" s="0" t="s">
        <v>784</v>
      </c>
      <c r="U2632" s="218" t="n">
        <v>349.5</v>
      </c>
      <c r="V2632" s="0" t="s">
        <v>2089</v>
      </c>
      <c r="W2632" s="0" t="s">
        <v>1933</v>
      </c>
      <c r="X2632" s="0" t="s">
        <v>1934</v>
      </c>
      <c r="Y2632" s="0" t="s">
        <v>1051</v>
      </c>
      <c r="Z2632" s="0" t="s">
        <v>618</v>
      </c>
      <c r="AA2632" s="0" t="n">
        <v>621490.1</v>
      </c>
      <c r="AB2632" s="215" t="n">
        <v>37073.875</v>
      </c>
      <c r="AC2632" s="215" t="n">
        <v>37103.875</v>
      </c>
    </row>
    <row r="2633" customFormat="false" ht="12.75" hidden="false" customHeight="false" outlineLevel="0" collapsed="false">
      <c r="A2633" s="208" t="str">
        <f aca="false">B2633&amp;" "&amp;C2633&amp;" "&amp;D2633</f>
        <v>US Power Physical</v>
      </c>
      <c r="B2633" s="208" t="str">
        <f aca="false">IF((LEFT(N2633,2)="US"),"US","")</f>
        <v>US</v>
      </c>
      <c r="C2633" s="208" t="str">
        <f aca="false">M2633</f>
        <v>Power</v>
      </c>
      <c r="D2633" s="208" t="str">
        <f aca="false">IF(ISNUMBER(FIND("Phy",N2633))=TRUE(),"Physical","Financial")</f>
        <v>Physical</v>
      </c>
      <c r="E2633" s="208" t="n">
        <f aca="false">IF(VLOOKUP(S2633,'DD-Lookup'!$J$6:$L$50,3,FALSE())="Monthly",(YEAR(AC2633)-YEAR(AB2633))*12+MONTH(AC2633)-MONTH(AB2633)+1,(AC2633-AB2633+1))</f>
        <v>31</v>
      </c>
      <c r="F2633" s="239" t="n">
        <f aca="false">E2633*SUM(P2633:Q2633)</f>
        <v>775</v>
      </c>
      <c r="G2633" s="214" t="n">
        <v>1291069</v>
      </c>
      <c r="H2633" s="215" t="n">
        <v>37035.3850578704</v>
      </c>
      <c r="I2633" s="0" t="s">
        <v>840</v>
      </c>
      <c r="M2633" s="0" t="s">
        <v>67</v>
      </c>
      <c r="N2633" s="0" t="s">
        <v>1628</v>
      </c>
      <c r="O2633" s="0" t="s">
        <v>1817</v>
      </c>
      <c r="P2633" s="216" t="n">
        <v>25</v>
      </c>
      <c r="S2633" s="0" t="s">
        <v>930</v>
      </c>
      <c r="T2633" s="0" t="s">
        <v>784</v>
      </c>
      <c r="U2633" s="218" t="n">
        <v>371</v>
      </c>
      <c r="V2633" s="0" t="s">
        <v>2709</v>
      </c>
      <c r="W2633" s="0" t="s">
        <v>1792</v>
      </c>
      <c r="X2633" s="0" t="s">
        <v>1632</v>
      </c>
      <c r="Y2633" s="0" t="s">
        <v>1051</v>
      </c>
      <c r="Z2633" s="0" t="s">
        <v>618</v>
      </c>
      <c r="AA2633" s="0" t="n">
        <v>621489.1</v>
      </c>
      <c r="AB2633" s="215" t="n">
        <v>37073.875</v>
      </c>
      <c r="AC2633" s="215" t="n">
        <v>37103.875</v>
      </c>
    </row>
    <row r="2634" customFormat="false" ht="12.75" hidden="false" customHeight="false" outlineLevel="0" collapsed="false">
      <c r="A2634" s="208" t="str">
        <f aca="false">B2634&amp;" "&amp;C2634&amp;" "&amp;D2634</f>
        <v>US Power Physical</v>
      </c>
      <c r="B2634" s="208" t="str">
        <f aca="false">IF((LEFT(N2634,2)="US"),"US","")</f>
        <v>US</v>
      </c>
      <c r="C2634" s="208" t="str">
        <f aca="false">M2634</f>
        <v>Power</v>
      </c>
      <c r="D2634" s="208" t="str">
        <f aca="false">IF(ISNUMBER(FIND("Phy",N2634))=TRUE(),"Physical","Financial")</f>
        <v>Physical</v>
      </c>
      <c r="E2634" s="208" t="n">
        <f aca="false">IF(VLOOKUP(S2634,'DD-Lookup'!$J$6:$L$50,3,FALSE())="Monthly",(YEAR(AC2634)-YEAR(AB2634))*12+MONTH(AC2634)-MONTH(AB2634)+1,(AC2634-AB2634+1))</f>
        <v>31</v>
      </c>
      <c r="F2634" s="239" t="n">
        <f aca="false">E2634*SUM(P2634:Q2634)</f>
        <v>775</v>
      </c>
      <c r="G2634" s="214" t="n">
        <v>1291073</v>
      </c>
      <c r="H2634" s="215" t="n">
        <v>37035.3850578704</v>
      </c>
      <c r="I2634" s="0" t="s">
        <v>1073</v>
      </c>
      <c r="J2634" s="0" t="s">
        <v>1246</v>
      </c>
      <c r="K2634" s="0" t="s">
        <v>1200</v>
      </c>
      <c r="M2634" s="0" t="s">
        <v>67</v>
      </c>
      <c r="N2634" s="0" t="s">
        <v>1628</v>
      </c>
      <c r="O2634" s="0" t="s">
        <v>2710</v>
      </c>
      <c r="Q2634" s="216" t="n">
        <v>25</v>
      </c>
      <c r="S2634" s="0" t="s">
        <v>930</v>
      </c>
      <c r="T2634" s="0" t="s">
        <v>784</v>
      </c>
      <c r="U2634" s="218" t="n">
        <v>357.5</v>
      </c>
      <c r="V2634" s="0" t="s">
        <v>2089</v>
      </c>
      <c r="W2634" s="0" t="s">
        <v>1933</v>
      </c>
      <c r="X2634" s="0" t="s">
        <v>1934</v>
      </c>
      <c r="Y2634" s="0" t="s">
        <v>1051</v>
      </c>
      <c r="Z2634" s="0" t="s">
        <v>618</v>
      </c>
      <c r="AA2634" s="0" t="n">
        <v>621491.1</v>
      </c>
      <c r="AB2634" s="215" t="n">
        <v>37073.875</v>
      </c>
      <c r="AC2634" s="215" t="n">
        <v>37103.875</v>
      </c>
    </row>
    <row r="2635" customFormat="false" ht="12.75" hidden="false" customHeight="false" outlineLevel="0" collapsed="false">
      <c r="A2635" s="208" t="str">
        <f aca="false">B2635&amp;" "&amp;C2635&amp;" "&amp;D2635</f>
        <v> Natural Gas Physical</v>
      </c>
      <c r="B2635" s="208" t="str">
        <f aca="false">IF((LEFT(N2635,2)="US"),"US","")</f>
        <v/>
      </c>
      <c r="C2635" s="208" t="str">
        <f aca="false">M2635</f>
        <v>Natural Gas</v>
      </c>
      <c r="D2635" s="208" t="str">
        <f aca="false">IF(ISNUMBER(FIND("Phy",N2635))=TRUE(),"Physical","Financial")</f>
        <v>Physical</v>
      </c>
      <c r="E2635" s="208" t="n">
        <f aca="false">IF(VLOOKUP(S2635,'DD-Lookup'!$J$6:$L$50,3,FALSE())="Monthly",(YEAR(AC2635)-YEAR(AB2635))*12+MONTH(AC2635)-MONTH(AB2635)+1,(AC2635-AB2635+1))</f>
        <v>1</v>
      </c>
      <c r="F2635" s="239" t="n">
        <f aca="false">E2635*SUM(P2635:Q2635)</f>
        <v>10000</v>
      </c>
      <c r="G2635" s="214" t="n">
        <v>1291074</v>
      </c>
      <c r="H2635" s="215" t="n">
        <v>37035.3850694444</v>
      </c>
      <c r="I2635" s="0" t="s">
        <v>1580</v>
      </c>
      <c r="M2635" s="0" t="s">
        <v>858</v>
      </c>
      <c r="N2635" s="0" t="s">
        <v>2171</v>
      </c>
      <c r="O2635" s="0" t="s">
        <v>2223</v>
      </c>
      <c r="P2635" s="216" t="n">
        <v>10000</v>
      </c>
      <c r="S2635" s="0" t="s">
        <v>279</v>
      </c>
      <c r="T2635" s="0" t="s">
        <v>2173</v>
      </c>
      <c r="U2635" s="218" t="n">
        <v>5.675</v>
      </c>
      <c r="V2635" s="0" t="s">
        <v>2711</v>
      </c>
      <c r="W2635" s="0" t="s">
        <v>2225</v>
      </c>
      <c r="X2635" s="0" t="s">
        <v>2176</v>
      </c>
      <c r="Y2635" s="0" t="s">
        <v>1310</v>
      </c>
      <c r="Z2635" s="0" t="s">
        <v>628</v>
      </c>
      <c r="AA2635" s="0" t="n">
        <v>808340</v>
      </c>
      <c r="AB2635" s="215" t="n">
        <v>37035.875</v>
      </c>
      <c r="AC2635" s="215" t="n">
        <v>37035.875</v>
      </c>
    </row>
    <row r="2636" customFormat="false" ht="12.75" hidden="false" customHeight="false" outlineLevel="0" collapsed="false">
      <c r="A2636" s="208" t="str">
        <f aca="false">B2636&amp;" "&amp;C2636&amp;" "&amp;D2636</f>
        <v>US Natural Gas Physical</v>
      </c>
      <c r="B2636" s="208" t="str">
        <f aca="false">IF((LEFT(N2636,2)="US"),"US","")</f>
        <v>US</v>
      </c>
      <c r="C2636" s="208" t="str">
        <f aca="false">M2636</f>
        <v>Natural Gas</v>
      </c>
      <c r="D2636" s="208" t="str">
        <f aca="false">IF(ISNUMBER(FIND("Phy",N2636))=TRUE(),"Physical","Financial")</f>
        <v>Physical</v>
      </c>
      <c r="E2636" s="208" t="n">
        <f aca="false">IF(VLOOKUP(S2636,'DD-Lookup'!$J$6:$L$50,3,FALSE())="Monthly",(YEAR(AC2636)-YEAR(AB2636))*12+MONTH(AC2636)-MONTH(AB2636)+1,(AC2636-AB2636+1))</f>
        <v>1</v>
      </c>
      <c r="F2636" s="239" t="n">
        <f aca="false">E2636*SUM(P2636:Q2636)</f>
        <v>10000</v>
      </c>
      <c r="G2636" s="214" t="n">
        <v>1291075</v>
      </c>
      <c r="H2636" s="215" t="n">
        <v>37035.3850694444</v>
      </c>
      <c r="I2636" s="0" t="s">
        <v>1732</v>
      </c>
      <c r="M2636" s="0" t="s">
        <v>858</v>
      </c>
      <c r="N2636" s="0" t="s">
        <v>1305</v>
      </c>
      <c r="O2636" s="0" t="s">
        <v>1920</v>
      </c>
      <c r="Q2636" s="216" t="n">
        <v>10000</v>
      </c>
      <c r="S2636" s="0" t="s">
        <v>1026</v>
      </c>
      <c r="T2636" s="0" t="s">
        <v>784</v>
      </c>
      <c r="U2636" s="218" t="n">
        <v>4.025</v>
      </c>
      <c r="V2636" s="0" t="s">
        <v>1802</v>
      </c>
      <c r="W2636" s="0" t="s">
        <v>1667</v>
      </c>
      <c r="X2636" s="0" t="s">
        <v>1639</v>
      </c>
      <c r="Y2636" s="0" t="s">
        <v>1310</v>
      </c>
      <c r="Z2636" s="0" t="s">
        <v>571</v>
      </c>
      <c r="AA2636" s="0" t="n">
        <v>808342</v>
      </c>
      <c r="AB2636" s="215" t="n">
        <v>37036.875</v>
      </c>
      <c r="AC2636" s="215" t="n">
        <v>37036.875</v>
      </c>
    </row>
    <row r="2637" customFormat="false" ht="12.75" hidden="false" customHeight="false" outlineLevel="0" collapsed="false">
      <c r="A2637" s="208" t="str">
        <f aca="false">B2637&amp;" "&amp;C2637&amp;" "&amp;D2637</f>
        <v>US Natural Gas Physical</v>
      </c>
      <c r="B2637" s="208" t="str">
        <f aca="false">IF((LEFT(N2637,2)="US"),"US","")</f>
        <v>US</v>
      </c>
      <c r="C2637" s="208" t="str">
        <f aca="false">M2637</f>
        <v>Natural Gas</v>
      </c>
      <c r="D2637" s="208" t="str">
        <f aca="false">IF(ISNUMBER(FIND("Phy",N2637))=TRUE(),"Physical","Financial")</f>
        <v>Physical</v>
      </c>
      <c r="E2637" s="208" t="n">
        <f aca="false">IF(VLOOKUP(S2637,'DD-Lookup'!$J$6:$L$50,3,FALSE())="Monthly",(YEAR(AC2637)-YEAR(AB2637))*12+MONTH(AC2637)-MONTH(AB2637)+1,(AC2637-AB2637+1))</f>
        <v>1</v>
      </c>
      <c r="F2637" s="239" t="n">
        <f aca="false">E2637*SUM(P2637:Q2637)</f>
        <v>1000</v>
      </c>
      <c r="G2637" s="214" t="n">
        <v>1291076</v>
      </c>
      <c r="H2637" s="215" t="n">
        <v>37035.3850694444</v>
      </c>
      <c r="I2637" s="0" t="s">
        <v>1431</v>
      </c>
      <c r="M2637" s="0" t="s">
        <v>858</v>
      </c>
      <c r="N2637" s="0" t="s">
        <v>1305</v>
      </c>
      <c r="O2637" s="0" t="s">
        <v>1625</v>
      </c>
      <c r="Q2637" s="216" t="n">
        <v>1000</v>
      </c>
      <c r="S2637" s="0" t="s">
        <v>1026</v>
      </c>
      <c r="T2637" s="0" t="s">
        <v>784</v>
      </c>
      <c r="U2637" s="218" t="n">
        <v>4.11</v>
      </c>
      <c r="V2637" s="0" t="s">
        <v>1626</v>
      </c>
      <c r="W2637" s="0" t="s">
        <v>1422</v>
      </c>
      <c r="X2637" s="0" t="s">
        <v>1423</v>
      </c>
      <c r="Y2637" s="0" t="s">
        <v>1310</v>
      </c>
      <c r="Z2637" s="0" t="s">
        <v>571</v>
      </c>
      <c r="AA2637" s="0" t="n">
        <v>808341</v>
      </c>
      <c r="AB2637" s="215" t="n">
        <v>37036.875</v>
      </c>
      <c r="AC2637" s="215" t="n">
        <v>37036.875</v>
      </c>
    </row>
    <row r="2638" customFormat="false" ht="12.75" hidden="false" customHeight="false" outlineLevel="0" collapsed="false">
      <c r="A2638" s="208" t="str">
        <f aca="false">B2638&amp;" "&amp;C2638&amp;" "&amp;D2638</f>
        <v>US Natural Gas Physical</v>
      </c>
      <c r="B2638" s="208" t="str">
        <f aca="false">IF((LEFT(N2638,2)="US"),"US","")</f>
        <v>US</v>
      </c>
      <c r="C2638" s="208" t="str">
        <f aca="false">M2638</f>
        <v>Natural Gas</v>
      </c>
      <c r="D2638" s="208" t="str">
        <f aca="false">IF(ISNUMBER(FIND("Phy",N2638))=TRUE(),"Physical","Financial")</f>
        <v>Physical</v>
      </c>
      <c r="E2638" s="208" t="n">
        <f aca="false">IF(VLOOKUP(S2638,'DD-Lookup'!$J$6:$L$50,3,FALSE())="Monthly",(YEAR(AC2638)-YEAR(AB2638))*12+MONTH(AC2638)-MONTH(AB2638)+1,(AC2638-AB2638+1))</f>
        <v>7</v>
      </c>
      <c r="F2638" s="239" t="n">
        <f aca="false">E2638*SUM(P2638:Q2638)</f>
        <v>70000</v>
      </c>
      <c r="G2638" s="214" t="n">
        <v>1291077</v>
      </c>
      <c r="H2638" s="215" t="n">
        <v>37035.3850925926</v>
      </c>
      <c r="I2638" s="0" t="s">
        <v>1750</v>
      </c>
      <c r="M2638" s="0" t="s">
        <v>858</v>
      </c>
      <c r="N2638" s="0" t="s">
        <v>1305</v>
      </c>
      <c r="O2638" s="0" t="s">
        <v>2712</v>
      </c>
      <c r="P2638" s="216" t="n">
        <v>10000</v>
      </c>
      <c r="S2638" s="0" t="s">
        <v>1026</v>
      </c>
      <c r="T2638" s="0" t="s">
        <v>784</v>
      </c>
      <c r="U2638" s="218" t="n">
        <v>4.11</v>
      </c>
      <c r="V2638" s="0" t="s">
        <v>2125</v>
      </c>
      <c r="W2638" s="0" t="s">
        <v>1434</v>
      </c>
      <c r="X2638" s="0" t="s">
        <v>1435</v>
      </c>
      <c r="Y2638" s="0" t="s">
        <v>1310</v>
      </c>
      <c r="Z2638" s="0" t="s">
        <v>571</v>
      </c>
      <c r="AA2638" s="0" t="n">
        <v>808343</v>
      </c>
      <c r="AB2638" s="215" t="n">
        <v>37036.875</v>
      </c>
      <c r="AC2638" s="215" t="n">
        <v>37042.875</v>
      </c>
    </row>
    <row r="2639" customFormat="false" ht="12.75" hidden="false" customHeight="false" outlineLevel="0" collapsed="false">
      <c r="A2639" s="208" t="str">
        <f aca="false">B2639&amp;" "&amp;C2639&amp;" "&amp;D2639</f>
        <v>US Natural Gas Financial</v>
      </c>
      <c r="B2639" s="208" t="str">
        <f aca="false">IF((LEFT(N2639,2)="US"),"US","")</f>
        <v>US</v>
      </c>
      <c r="C2639" s="208" t="str">
        <f aca="false">M2639</f>
        <v>Natural Gas</v>
      </c>
      <c r="D2639" s="208" t="str">
        <f aca="false">IF(ISNUMBER(FIND("Phy",N2639))=TRUE(),"Physical","Financial")</f>
        <v>Financial</v>
      </c>
      <c r="E2639" s="208" t="n">
        <f aca="false">IF(VLOOKUP(S2639,'DD-Lookup'!$J$6:$L$50,3,FALSE())="Monthly",(YEAR(AC2639)-YEAR(AB2639))*12+MONTH(AC2639)-MONTH(AB2639)+1,(AC2639-AB2639+1))</f>
        <v>30</v>
      </c>
      <c r="F2639" s="239" t="n">
        <f aca="false">E2639*SUM(P2639:Q2639)</f>
        <v>150000</v>
      </c>
      <c r="G2639" s="214" t="n">
        <v>1291080</v>
      </c>
      <c r="H2639" s="215" t="n">
        <v>37035.3851273148</v>
      </c>
      <c r="I2639" s="0" t="s">
        <v>1112</v>
      </c>
      <c r="M2639" s="0" t="s">
        <v>858</v>
      </c>
      <c r="N2639" s="0" t="s">
        <v>1024</v>
      </c>
      <c r="O2639" s="0" t="s">
        <v>1025</v>
      </c>
      <c r="P2639" s="216" t="n">
        <v>5000</v>
      </c>
      <c r="S2639" s="0" t="s">
        <v>1026</v>
      </c>
      <c r="T2639" s="0" t="s">
        <v>784</v>
      </c>
      <c r="U2639" s="218" t="n">
        <v>4.17</v>
      </c>
      <c r="V2639" s="0" t="s">
        <v>2153</v>
      </c>
      <c r="W2639" s="0" t="s">
        <v>1028</v>
      </c>
      <c r="X2639" s="0" t="s">
        <v>1029</v>
      </c>
      <c r="Y2639" s="0" t="s">
        <v>838</v>
      </c>
      <c r="Z2639" s="0" t="s">
        <v>571</v>
      </c>
      <c r="AA2639" s="0" t="s">
        <v>2713</v>
      </c>
      <c r="AB2639" s="215" t="n">
        <v>37043.875</v>
      </c>
      <c r="AC2639" s="215" t="n">
        <v>37072.875</v>
      </c>
    </row>
    <row r="2640" customFormat="false" ht="12.75" hidden="false" customHeight="false" outlineLevel="0" collapsed="false">
      <c r="A2640" s="208" t="str">
        <f aca="false">B2640&amp;" "&amp;C2640&amp;" "&amp;D2640</f>
        <v>US Natural Gas Financial</v>
      </c>
      <c r="B2640" s="208" t="str">
        <f aca="false">IF((LEFT(N2640,2)="US"),"US","")</f>
        <v>US</v>
      </c>
      <c r="C2640" s="208" t="str">
        <f aca="false">M2640</f>
        <v>Natural Gas</v>
      </c>
      <c r="D2640" s="208" t="str">
        <f aca="false">IF(ISNUMBER(FIND("Phy",N2640))=TRUE(),"Physical","Financial")</f>
        <v>Financial</v>
      </c>
      <c r="E2640" s="208" t="n">
        <f aca="false">IF(VLOOKUP(S2640,'DD-Lookup'!$J$6:$L$50,3,FALSE())="Monthly",(YEAR(AC2640)-YEAR(AB2640))*12+MONTH(AC2640)-MONTH(AB2640)+1,(AC2640-AB2640+1))</f>
        <v>153</v>
      </c>
      <c r="F2640" s="239" t="n">
        <f aca="false">E2640*SUM(P2640:Q2640)</f>
        <v>765000</v>
      </c>
      <c r="G2640" s="214" t="n">
        <v>1291079</v>
      </c>
      <c r="H2640" s="215" t="n">
        <v>37035.3851273148</v>
      </c>
      <c r="I2640" s="0" t="s">
        <v>593</v>
      </c>
      <c r="M2640" s="0" t="s">
        <v>858</v>
      </c>
      <c r="N2640" s="0" t="s">
        <v>1024</v>
      </c>
      <c r="O2640" s="0" t="s">
        <v>1303</v>
      </c>
      <c r="P2640" s="216" t="n">
        <v>5000</v>
      </c>
      <c r="S2640" s="0" t="s">
        <v>1026</v>
      </c>
      <c r="T2640" s="0" t="s">
        <v>784</v>
      </c>
      <c r="U2640" s="218" t="n">
        <v>4.29</v>
      </c>
      <c r="V2640" s="0" t="s">
        <v>1064</v>
      </c>
      <c r="W2640" s="0" t="s">
        <v>1028</v>
      </c>
      <c r="X2640" s="0" t="s">
        <v>1029</v>
      </c>
      <c r="Y2640" s="0" t="s">
        <v>838</v>
      </c>
      <c r="Z2640" s="0" t="s">
        <v>571</v>
      </c>
      <c r="AA2640" s="0" t="s">
        <v>2714</v>
      </c>
      <c r="AB2640" s="215" t="n">
        <v>37043</v>
      </c>
      <c r="AC2640" s="215" t="n">
        <v>37195</v>
      </c>
    </row>
    <row r="2641" customFormat="false" ht="12.75" hidden="false" customHeight="false" outlineLevel="0" collapsed="false">
      <c r="A2641" s="208" t="str">
        <f aca="false">B2641&amp;" "&amp;C2641&amp;" "&amp;D2641</f>
        <v>US Natural Gas Financial</v>
      </c>
      <c r="B2641" s="208" t="str">
        <f aca="false">IF((LEFT(N2641,2)="US"),"US","")</f>
        <v>US</v>
      </c>
      <c r="C2641" s="208" t="str">
        <f aca="false">M2641</f>
        <v>Natural Gas</v>
      </c>
      <c r="D2641" s="208" t="str">
        <f aca="false">IF(ISNUMBER(FIND("Phy",N2641))=TRUE(),"Physical","Financial")</f>
        <v>Financial</v>
      </c>
      <c r="E2641" s="208" t="n">
        <f aca="false">IF(VLOOKUP(S2641,'DD-Lookup'!$J$6:$L$50,3,FALSE())="Monthly",(YEAR(AC2641)-YEAR(AB2641))*12+MONTH(AC2641)-MONTH(AB2641)+1,(AC2641-AB2641+1))</f>
        <v>30</v>
      </c>
      <c r="F2641" s="239" t="n">
        <f aca="false">E2641*SUM(P2641:Q2641)</f>
        <v>300000</v>
      </c>
      <c r="G2641" s="214" t="n">
        <v>1291081</v>
      </c>
      <c r="H2641" s="215" t="n">
        <v>37035.3851273148</v>
      </c>
      <c r="I2641" s="0" t="s">
        <v>1426</v>
      </c>
      <c r="M2641" s="0" t="s">
        <v>858</v>
      </c>
      <c r="N2641" s="0" t="s">
        <v>1482</v>
      </c>
      <c r="O2641" s="0" t="s">
        <v>1483</v>
      </c>
      <c r="Q2641" s="216" t="n">
        <v>10000</v>
      </c>
      <c r="S2641" s="0" t="s">
        <v>1026</v>
      </c>
      <c r="T2641" s="0" t="s">
        <v>784</v>
      </c>
      <c r="U2641" s="218" t="n">
        <v>0.2075</v>
      </c>
      <c r="V2641" s="0" t="s">
        <v>1634</v>
      </c>
      <c r="W2641" s="0" t="s">
        <v>1485</v>
      </c>
      <c r="X2641" s="0" t="s">
        <v>1486</v>
      </c>
      <c r="Y2641" s="0" t="s">
        <v>838</v>
      </c>
      <c r="Z2641" s="0" t="s">
        <v>571</v>
      </c>
      <c r="AA2641" s="0" t="s">
        <v>2715</v>
      </c>
      <c r="AB2641" s="215" t="n">
        <v>37043.875</v>
      </c>
      <c r="AC2641" s="215" t="n">
        <v>37072.875</v>
      </c>
    </row>
    <row r="2642" customFormat="false" ht="12.75" hidden="false" customHeight="false" outlineLevel="0" collapsed="false">
      <c r="A2642" s="208" t="str">
        <f aca="false">B2642&amp;" "&amp;C2642&amp;" "&amp;D2642</f>
        <v>US Natural Gas Physical</v>
      </c>
      <c r="B2642" s="208" t="str">
        <f aca="false">IF((LEFT(N2642,2)="US"),"US","")</f>
        <v>US</v>
      </c>
      <c r="C2642" s="208" t="str">
        <f aca="false">M2642</f>
        <v>Natural Gas</v>
      </c>
      <c r="D2642" s="208" t="str">
        <f aca="false">IF(ISNUMBER(FIND("Phy",N2642))=TRUE(),"Physical","Financial")</f>
        <v>Physical</v>
      </c>
      <c r="E2642" s="208" t="n">
        <f aca="false">IF(VLOOKUP(S2642,'DD-Lookup'!$J$6:$L$50,3,FALSE())="Monthly",(YEAR(AC2642)-YEAR(AB2642))*12+MONTH(AC2642)-MONTH(AB2642)+1,(AC2642-AB2642+1))</f>
        <v>1</v>
      </c>
      <c r="F2642" s="239" t="n">
        <f aca="false">E2642*SUM(P2642:Q2642)</f>
        <v>5000</v>
      </c>
      <c r="G2642" s="214" t="n">
        <v>1291082</v>
      </c>
      <c r="H2642" s="215" t="n">
        <v>37035.3851967593</v>
      </c>
      <c r="I2642" s="0" t="s">
        <v>1452</v>
      </c>
      <c r="M2642" s="0" t="s">
        <v>858</v>
      </c>
      <c r="N2642" s="0" t="s">
        <v>1305</v>
      </c>
      <c r="O2642" s="0" t="s">
        <v>1363</v>
      </c>
      <c r="P2642" s="216" t="n">
        <v>5000</v>
      </c>
      <c r="S2642" s="0" t="s">
        <v>1026</v>
      </c>
      <c r="T2642" s="0" t="s">
        <v>784</v>
      </c>
      <c r="U2642" s="218" t="n">
        <v>4.065</v>
      </c>
      <c r="V2642" s="0" t="s">
        <v>2716</v>
      </c>
      <c r="W2642" s="0" t="s">
        <v>1361</v>
      </c>
      <c r="X2642" s="0" t="s">
        <v>1362</v>
      </c>
      <c r="Y2642" s="0" t="s">
        <v>1310</v>
      </c>
      <c r="Z2642" s="0" t="s">
        <v>571</v>
      </c>
      <c r="AA2642" s="0" t="n">
        <v>808344</v>
      </c>
      <c r="AB2642" s="215" t="n">
        <v>37036.875</v>
      </c>
      <c r="AC2642" s="215" t="n">
        <v>37036.875</v>
      </c>
    </row>
    <row r="2643" customFormat="false" ht="12.75" hidden="false" customHeight="false" outlineLevel="0" collapsed="false">
      <c r="A2643" s="208" t="str">
        <f aca="false">B2643&amp;" "&amp;C2643&amp;" "&amp;D2643</f>
        <v>US Natural Gas Physical</v>
      </c>
      <c r="B2643" s="208" t="str">
        <f aca="false">IF((LEFT(N2643,2)="US"),"US","")</f>
        <v>US</v>
      </c>
      <c r="C2643" s="208" t="str">
        <f aca="false">M2643</f>
        <v>Natural Gas</v>
      </c>
      <c r="D2643" s="208" t="str">
        <f aca="false">IF(ISNUMBER(FIND("Phy",N2643))=TRUE(),"Physical","Financial")</f>
        <v>Physical</v>
      </c>
      <c r="E2643" s="208" t="n">
        <f aca="false">IF(VLOOKUP(S2643,'DD-Lookup'!$J$6:$L$50,3,FALSE())="Monthly",(YEAR(AC2643)-YEAR(AB2643))*12+MONTH(AC2643)-MONTH(AB2643)+1,(AC2643-AB2643+1))</f>
        <v>1</v>
      </c>
      <c r="F2643" s="239" t="n">
        <f aca="false">E2643*SUM(P2643:Q2643)</f>
        <v>5000</v>
      </c>
      <c r="G2643" s="214" t="n">
        <v>1291083</v>
      </c>
      <c r="H2643" s="215" t="n">
        <v>37035.3852777778</v>
      </c>
      <c r="I2643" s="0" t="s">
        <v>1183</v>
      </c>
      <c r="M2643" s="0" t="s">
        <v>858</v>
      </c>
      <c r="N2643" s="0" t="s">
        <v>1305</v>
      </c>
      <c r="O2643" s="0" t="s">
        <v>1448</v>
      </c>
      <c r="P2643" s="216" t="n">
        <v>5000</v>
      </c>
      <c r="S2643" s="0" t="s">
        <v>1026</v>
      </c>
      <c r="T2643" s="0" t="s">
        <v>784</v>
      </c>
      <c r="U2643" s="218" t="n">
        <v>4.325</v>
      </c>
      <c r="V2643" s="0" t="s">
        <v>1307</v>
      </c>
      <c r="W2643" s="0" t="s">
        <v>1439</v>
      </c>
      <c r="X2643" s="0" t="s">
        <v>1440</v>
      </c>
      <c r="Y2643" s="0" t="s">
        <v>1310</v>
      </c>
      <c r="Z2643" s="0" t="s">
        <v>571</v>
      </c>
      <c r="AA2643" s="0" t="n">
        <v>808346</v>
      </c>
      <c r="AB2643" s="215" t="n">
        <v>37036.875</v>
      </c>
      <c r="AC2643" s="215" t="n">
        <v>37036.875</v>
      </c>
    </row>
    <row r="2644" customFormat="false" ht="12.75" hidden="false" customHeight="false" outlineLevel="0" collapsed="false">
      <c r="A2644" s="208" t="str">
        <f aca="false">B2644&amp;" "&amp;C2644&amp;" "&amp;D2644</f>
        <v>US Natural Gas Physical</v>
      </c>
      <c r="B2644" s="208" t="str">
        <f aca="false">IF((LEFT(N2644,2)="US"),"US","")</f>
        <v>US</v>
      </c>
      <c r="C2644" s="208" t="str">
        <f aca="false">M2644</f>
        <v>Natural Gas</v>
      </c>
      <c r="D2644" s="208" t="str">
        <f aca="false">IF(ISNUMBER(FIND("Phy",N2644))=TRUE(),"Physical","Financial")</f>
        <v>Physical</v>
      </c>
      <c r="E2644" s="208" t="n">
        <f aca="false">IF(VLOOKUP(S2644,'DD-Lookup'!$J$6:$L$50,3,FALSE())="Monthly",(YEAR(AC2644)-YEAR(AB2644))*12+MONTH(AC2644)-MONTH(AB2644)+1,(AC2644-AB2644+1))</f>
        <v>1</v>
      </c>
      <c r="F2644" s="239" t="n">
        <f aca="false">E2644*SUM(P2644:Q2644)</f>
        <v>7500</v>
      </c>
      <c r="G2644" s="214" t="n">
        <v>1291084</v>
      </c>
      <c r="H2644" s="215" t="n">
        <v>37035.3852893519</v>
      </c>
      <c r="I2644" s="0" t="s">
        <v>1699</v>
      </c>
      <c r="M2644" s="0" t="s">
        <v>858</v>
      </c>
      <c r="N2644" s="0" t="s">
        <v>1305</v>
      </c>
      <c r="O2644" s="0" t="s">
        <v>1787</v>
      </c>
      <c r="P2644" s="216" t="n">
        <v>7500</v>
      </c>
      <c r="S2644" s="0" t="s">
        <v>1026</v>
      </c>
      <c r="T2644" s="0" t="s">
        <v>784</v>
      </c>
      <c r="U2644" s="218" t="n">
        <v>4.05</v>
      </c>
      <c r="V2644" s="0" t="s">
        <v>1700</v>
      </c>
      <c r="W2644" s="0" t="s">
        <v>1422</v>
      </c>
      <c r="X2644" s="0" t="s">
        <v>1639</v>
      </c>
      <c r="Y2644" s="0" t="s">
        <v>1310</v>
      </c>
      <c r="Z2644" s="0" t="s">
        <v>571</v>
      </c>
      <c r="AA2644" s="0" t="n">
        <v>808347</v>
      </c>
      <c r="AB2644" s="215" t="n">
        <v>37036.875</v>
      </c>
      <c r="AC2644" s="215" t="n">
        <v>37036.875</v>
      </c>
    </row>
    <row r="2645" customFormat="false" ht="12.75" hidden="false" customHeight="false" outlineLevel="0" collapsed="false">
      <c r="A2645" s="208" t="str">
        <f aca="false">B2645&amp;" "&amp;C2645&amp;" "&amp;D2645</f>
        <v>US Natural Gas Physical</v>
      </c>
      <c r="B2645" s="208" t="str">
        <f aca="false">IF((LEFT(N2645,2)="US"),"US","")</f>
        <v>US</v>
      </c>
      <c r="C2645" s="208" t="str">
        <f aca="false">M2645</f>
        <v>Natural Gas</v>
      </c>
      <c r="D2645" s="208" t="str">
        <f aca="false">IF(ISNUMBER(FIND("Phy",N2645))=TRUE(),"Physical","Financial")</f>
        <v>Physical</v>
      </c>
      <c r="E2645" s="208" t="n">
        <f aca="false">IF(VLOOKUP(S2645,'DD-Lookup'!$J$6:$L$50,3,FALSE())="Monthly",(YEAR(AC2645)-YEAR(AB2645))*12+MONTH(AC2645)-MONTH(AB2645)+1,(AC2645-AB2645+1))</f>
        <v>1</v>
      </c>
      <c r="F2645" s="239" t="n">
        <f aca="false">E2645*SUM(P2645:Q2645)</f>
        <v>1318</v>
      </c>
      <c r="G2645" s="214" t="n">
        <v>1291086</v>
      </c>
      <c r="H2645" s="215" t="n">
        <v>37035.3853472222</v>
      </c>
      <c r="I2645" s="0" t="s">
        <v>1830</v>
      </c>
      <c r="M2645" s="0" t="s">
        <v>858</v>
      </c>
      <c r="N2645" s="0" t="s">
        <v>1305</v>
      </c>
      <c r="O2645" s="0" t="s">
        <v>1372</v>
      </c>
      <c r="P2645" s="216" t="n">
        <v>1318</v>
      </c>
      <c r="S2645" s="0" t="s">
        <v>1026</v>
      </c>
      <c r="T2645" s="0" t="s">
        <v>784</v>
      </c>
      <c r="U2645" s="218" t="n">
        <v>4.0275</v>
      </c>
      <c r="V2645" s="0" t="s">
        <v>2438</v>
      </c>
      <c r="W2645" s="0" t="s">
        <v>1361</v>
      </c>
      <c r="X2645" s="0" t="s">
        <v>1362</v>
      </c>
      <c r="Y2645" s="0" t="s">
        <v>1310</v>
      </c>
      <c r="Z2645" s="0" t="s">
        <v>571</v>
      </c>
      <c r="AA2645" s="0" t="n">
        <v>808348</v>
      </c>
      <c r="AB2645" s="215" t="n">
        <v>37036.875</v>
      </c>
      <c r="AC2645" s="215" t="n">
        <v>37036.875</v>
      </c>
    </row>
    <row r="2646" customFormat="false" ht="12.75" hidden="false" customHeight="false" outlineLevel="0" collapsed="false">
      <c r="A2646" s="208" t="str">
        <f aca="false">B2646&amp;" "&amp;C2646&amp;" "&amp;D2646</f>
        <v>US Natural Gas Physical</v>
      </c>
      <c r="B2646" s="208" t="str">
        <f aca="false">IF((LEFT(N2646,2)="US"),"US","")</f>
        <v>US</v>
      </c>
      <c r="C2646" s="208" t="str">
        <f aca="false">M2646</f>
        <v>Natural Gas</v>
      </c>
      <c r="D2646" s="208" t="str">
        <f aca="false">IF(ISNUMBER(FIND("Phy",N2646))=TRUE(),"Physical","Financial")</f>
        <v>Physical</v>
      </c>
      <c r="E2646" s="208" t="n">
        <f aca="false">IF(VLOOKUP(S2646,'DD-Lookup'!$J$6:$L$50,3,FALSE())="Monthly",(YEAR(AC2646)-YEAR(AB2646))*12+MONTH(AC2646)-MONTH(AB2646)+1,(AC2646-AB2646+1))</f>
        <v>1</v>
      </c>
      <c r="F2646" s="239" t="n">
        <f aca="false">E2646*SUM(P2646:Q2646)</f>
        <v>5000</v>
      </c>
      <c r="G2646" s="214" t="n">
        <v>1291087</v>
      </c>
      <c r="H2646" s="215" t="n">
        <v>37035.3853819444</v>
      </c>
      <c r="I2646" s="0" t="s">
        <v>1098</v>
      </c>
      <c r="M2646" s="0" t="s">
        <v>858</v>
      </c>
      <c r="N2646" s="0" t="s">
        <v>1305</v>
      </c>
      <c r="O2646" s="0" t="s">
        <v>1363</v>
      </c>
      <c r="P2646" s="216" t="n">
        <v>5000</v>
      </c>
      <c r="S2646" s="0" t="s">
        <v>1026</v>
      </c>
      <c r="T2646" s="0" t="s">
        <v>784</v>
      </c>
      <c r="U2646" s="218" t="n">
        <v>4.0625</v>
      </c>
      <c r="V2646" s="0" t="s">
        <v>2284</v>
      </c>
      <c r="W2646" s="0" t="s">
        <v>1361</v>
      </c>
      <c r="X2646" s="0" t="s">
        <v>1362</v>
      </c>
      <c r="Y2646" s="0" t="s">
        <v>1310</v>
      </c>
      <c r="Z2646" s="0" t="s">
        <v>571</v>
      </c>
      <c r="AA2646" s="0" t="n">
        <v>808349</v>
      </c>
      <c r="AB2646" s="215" t="n">
        <v>37036.875</v>
      </c>
      <c r="AC2646" s="215" t="n">
        <v>37036.875</v>
      </c>
    </row>
    <row r="2647" customFormat="false" ht="12.75" hidden="false" customHeight="false" outlineLevel="0" collapsed="false">
      <c r="A2647" s="208" t="str">
        <f aca="false">B2647&amp;" "&amp;C2647&amp;" "&amp;D2647</f>
        <v>US Natural Gas Physical</v>
      </c>
      <c r="B2647" s="208" t="str">
        <f aca="false">IF((LEFT(N2647,2)="US"),"US","")</f>
        <v>US</v>
      </c>
      <c r="C2647" s="208" t="str">
        <f aca="false">M2647</f>
        <v>Natural Gas</v>
      </c>
      <c r="D2647" s="208" t="str">
        <f aca="false">IF(ISNUMBER(FIND("Phy",N2647))=TRUE(),"Physical","Financial")</f>
        <v>Physical</v>
      </c>
      <c r="E2647" s="208" t="n">
        <f aca="false">IF(VLOOKUP(S2647,'DD-Lookup'!$J$6:$L$50,3,FALSE())="Monthly",(YEAR(AC2647)-YEAR(AB2647))*12+MONTH(AC2647)-MONTH(AB2647)+1,(AC2647-AB2647+1))</f>
        <v>1</v>
      </c>
      <c r="F2647" s="239" t="n">
        <f aca="false">E2647*SUM(P2647:Q2647)</f>
        <v>5000</v>
      </c>
      <c r="G2647" s="214" t="n">
        <v>1291088</v>
      </c>
      <c r="H2647" s="215" t="n">
        <v>37035.3853935185</v>
      </c>
      <c r="I2647" s="0" t="s">
        <v>593</v>
      </c>
      <c r="M2647" s="0" t="s">
        <v>858</v>
      </c>
      <c r="N2647" s="0" t="s">
        <v>1305</v>
      </c>
      <c r="O2647" s="0" t="s">
        <v>1363</v>
      </c>
      <c r="Q2647" s="216" t="n">
        <v>5000</v>
      </c>
      <c r="S2647" s="0" t="s">
        <v>1026</v>
      </c>
      <c r="T2647" s="0" t="s">
        <v>784</v>
      </c>
      <c r="U2647" s="218" t="n">
        <v>4.065</v>
      </c>
      <c r="V2647" s="0" t="s">
        <v>2680</v>
      </c>
      <c r="W2647" s="0" t="s">
        <v>1361</v>
      </c>
      <c r="X2647" s="0" t="s">
        <v>1362</v>
      </c>
      <c r="Y2647" s="0" t="s">
        <v>1310</v>
      </c>
      <c r="Z2647" s="0" t="s">
        <v>571</v>
      </c>
      <c r="AA2647" s="0" t="n">
        <v>808350</v>
      </c>
      <c r="AB2647" s="215" t="n">
        <v>37036.875</v>
      </c>
      <c r="AC2647" s="215" t="n">
        <v>37036.875</v>
      </c>
    </row>
    <row r="2648" customFormat="false" ht="12.75" hidden="false" customHeight="false" outlineLevel="0" collapsed="false">
      <c r="A2648" s="208" t="str">
        <f aca="false">B2648&amp;" "&amp;C2648&amp;" "&amp;D2648</f>
        <v>US Natural Gas Physical</v>
      </c>
      <c r="B2648" s="208" t="str">
        <f aca="false">IF((LEFT(N2648,2)="US"),"US","")</f>
        <v>US</v>
      </c>
      <c r="C2648" s="208" t="str">
        <f aca="false">M2648</f>
        <v>Natural Gas</v>
      </c>
      <c r="D2648" s="208" t="str">
        <f aca="false">IF(ISNUMBER(FIND("Phy",N2648))=TRUE(),"Physical","Financial")</f>
        <v>Physical</v>
      </c>
      <c r="E2648" s="208" t="n">
        <f aca="false">IF(VLOOKUP(S2648,'DD-Lookup'!$J$6:$L$50,3,FALSE())="Monthly",(YEAR(AC2648)-YEAR(AB2648))*12+MONTH(AC2648)-MONTH(AB2648)+1,(AC2648-AB2648+1))</f>
        <v>1</v>
      </c>
      <c r="F2648" s="239" t="n">
        <f aca="false">E2648*SUM(P2648:Q2648)</f>
        <v>2</v>
      </c>
      <c r="G2648" s="214" t="n">
        <v>1291089</v>
      </c>
      <c r="H2648" s="215" t="n">
        <v>37035.3854398148</v>
      </c>
      <c r="I2648" s="0" t="s">
        <v>1505</v>
      </c>
      <c r="M2648" s="0" t="s">
        <v>858</v>
      </c>
      <c r="N2648" s="0" t="s">
        <v>1305</v>
      </c>
      <c r="O2648" s="0" t="s">
        <v>1498</v>
      </c>
      <c r="Q2648" s="216" t="n">
        <v>2</v>
      </c>
      <c r="S2648" s="0" t="s">
        <v>1026</v>
      </c>
      <c r="T2648" s="0" t="s">
        <v>784</v>
      </c>
      <c r="U2648" s="218" t="n">
        <v>4.465</v>
      </c>
      <c r="V2648" s="0" t="s">
        <v>1506</v>
      </c>
      <c r="W2648" s="0" t="s">
        <v>1388</v>
      </c>
      <c r="X2648" s="0" t="s">
        <v>1389</v>
      </c>
      <c r="Y2648" s="0" t="s">
        <v>1310</v>
      </c>
      <c r="Z2648" s="0" t="s">
        <v>571</v>
      </c>
      <c r="AA2648" s="0" t="n">
        <v>808351</v>
      </c>
      <c r="AB2648" s="215" t="n">
        <v>37036.875</v>
      </c>
      <c r="AC2648" s="215" t="n">
        <v>37036.875</v>
      </c>
    </row>
    <row r="2649" customFormat="false" ht="12.75" hidden="false" customHeight="false" outlineLevel="0" collapsed="false">
      <c r="A2649" s="208" t="str">
        <f aca="false">B2649&amp;" "&amp;C2649&amp;" "&amp;D2649</f>
        <v>US Natural Gas Physical</v>
      </c>
      <c r="B2649" s="208" t="str">
        <f aca="false">IF((LEFT(N2649,2)="US"),"US","")</f>
        <v>US</v>
      </c>
      <c r="C2649" s="208" t="str">
        <f aca="false">M2649</f>
        <v>Natural Gas</v>
      </c>
      <c r="D2649" s="208" t="str">
        <f aca="false">IF(ISNUMBER(FIND("Phy",N2649))=TRUE(),"Physical","Financial")</f>
        <v>Physical</v>
      </c>
      <c r="E2649" s="208" t="n">
        <f aca="false">IF(VLOOKUP(S2649,'DD-Lookup'!$J$6:$L$50,3,FALSE())="Monthly",(YEAR(AC2649)-YEAR(AB2649))*12+MONTH(AC2649)-MONTH(AB2649)+1,(AC2649-AB2649+1))</f>
        <v>1</v>
      </c>
      <c r="F2649" s="239" t="n">
        <f aca="false">E2649*SUM(P2649:Q2649)</f>
        <v>10000</v>
      </c>
      <c r="G2649" s="214" t="n">
        <v>1291090</v>
      </c>
      <c r="H2649" s="215" t="n">
        <v>37035.3854513889</v>
      </c>
      <c r="I2649" s="0" t="s">
        <v>1112</v>
      </c>
      <c r="M2649" s="0" t="s">
        <v>858</v>
      </c>
      <c r="N2649" s="0" t="s">
        <v>1305</v>
      </c>
      <c r="O2649" s="0" t="s">
        <v>1557</v>
      </c>
      <c r="Q2649" s="216" t="n">
        <v>10000</v>
      </c>
      <c r="S2649" s="0" t="s">
        <v>1026</v>
      </c>
      <c r="T2649" s="0" t="s">
        <v>784</v>
      </c>
      <c r="U2649" s="218" t="n">
        <v>12.725</v>
      </c>
      <c r="V2649" s="0" t="s">
        <v>2527</v>
      </c>
      <c r="W2649" s="0" t="s">
        <v>1559</v>
      </c>
      <c r="X2649" s="0" t="s">
        <v>1535</v>
      </c>
      <c r="Y2649" s="0" t="s">
        <v>1310</v>
      </c>
      <c r="Z2649" s="0" t="s">
        <v>571</v>
      </c>
      <c r="AA2649" s="0" t="n">
        <v>808352</v>
      </c>
      <c r="AB2649" s="215" t="n">
        <v>37036.875</v>
      </c>
      <c r="AC2649" s="215" t="n">
        <v>37036.875</v>
      </c>
    </row>
    <row r="2650" customFormat="false" ht="12.75" hidden="false" customHeight="false" outlineLevel="0" collapsed="false">
      <c r="A2650" s="208" t="str">
        <f aca="false">B2650&amp;" "&amp;C2650&amp;" "&amp;D2650</f>
        <v>US Natural Gas Physical</v>
      </c>
      <c r="B2650" s="208" t="str">
        <f aca="false">IF((LEFT(N2650,2)="US"),"US","")</f>
        <v>US</v>
      </c>
      <c r="C2650" s="208" t="str">
        <f aca="false">M2650</f>
        <v>Natural Gas</v>
      </c>
      <c r="D2650" s="208" t="str">
        <f aca="false">IF(ISNUMBER(FIND("Phy",N2650))=TRUE(),"Physical","Financial")</f>
        <v>Physical</v>
      </c>
      <c r="E2650" s="208" t="n">
        <f aca="false">IF(VLOOKUP(S2650,'DD-Lookup'!$J$6:$L$50,3,FALSE())="Monthly",(YEAR(AC2650)-YEAR(AB2650))*12+MONTH(AC2650)-MONTH(AB2650)+1,(AC2650-AB2650+1))</f>
        <v>1</v>
      </c>
      <c r="F2650" s="239" t="n">
        <f aca="false">E2650*SUM(P2650:Q2650)</f>
        <v>5000</v>
      </c>
      <c r="G2650" s="214" t="n">
        <v>1291091</v>
      </c>
      <c r="H2650" s="215" t="n">
        <v>37035.3854976852</v>
      </c>
      <c r="I2650" s="0" t="s">
        <v>1452</v>
      </c>
      <c r="M2650" s="0" t="s">
        <v>858</v>
      </c>
      <c r="N2650" s="0" t="s">
        <v>1305</v>
      </c>
      <c r="O2650" s="0" t="s">
        <v>1363</v>
      </c>
      <c r="P2650" s="216" t="n">
        <v>5000</v>
      </c>
      <c r="S2650" s="0" t="s">
        <v>1026</v>
      </c>
      <c r="T2650" s="0" t="s">
        <v>784</v>
      </c>
      <c r="U2650" s="218" t="n">
        <v>4.0625</v>
      </c>
      <c r="V2650" s="0" t="s">
        <v>2716</v>
      </c>
      <c r="W2650" s="0" t="s">
        <v>1361</v>
      </c>
      <c r="X2650" s="0" t="s">
        <v>1362</v>
      </c>
      <c r="Y2650" s="0" t="s">
        <v>1310</v>
      </c>
      <c r="Z2650" s="0" t="s">
        <v>571</v>
      </c>
      <c r="AA2650" s="0" t="n">
        <v>808354</v>
      </c>
      <c r="AB2650" s="215" t="n">
        <v>37036.875</v>
      </c>
      <c r="AC2650" s="215" t="n">
        <v>37036.875</v>
      </c>
    </row>
    <row r="2651" customFormat="false" ht="12.75" hidden="false" customHeight="false" outlineLevel="0" collapsed="false">
      <c r="A2651" s="208" t="str">
        <f aca="false">B2651&amp;" "&amp;C2651&amp;" "&amp;D2651</f>
        <v>US Natural Gas Physical</v>
      </c>
      <c r="B2651" s="208" t="str">
        <f aca="false">IF((LEFT(N2651,2)="US"),"US","")</f>
        <v>US</v>
      </c>
      <c r="C2651" s="208" t="str">
        <f aca="false">M2651</f>
        <v>Natural Gas</v>
      </c>
      <c r="D2651" s="208" t="str">
        <f aca="false">IF(ISNUMBER(FIND("Phy",N2651))=TRUE(),"Physical","Financial")</f>
        <v>Physical</v>
      </c>
      <c r="E2651" s="208" t="n">
        <f aca="false">IF(VLOOKUP(S2651,'DD-Lookup'!$J$6:$L$50,3,FALSE())="Monthly",(YEAR(AC2651)-YEAR(AB2651))*12+MONTH(AC2651)-MONTH(AB2651)+1,(AC2651-AB2651+1))</f>
        <v>1</v>
      </c>
      <c r="F2651" s="239" t="n">
        <f aca="false">E2651*SUM(P2651:Q2651)</f>
        <v>5000</v>
      </c>
      <c r="G2651" s="214" t="n">
        <v>1291092</v>
      </c>
      <c r="H2651" s="215" t="n">
        <v>37035.3855092593</v>
      </c>
      <c r="I2651" s="0" t="s">
        <v>1073</v>
      </c>
      <c r="M2651" s="0" t="s">
        <v>858</v>
      </c>
      <c r="N2651" s="0" t="s">
        <v>1305</v>
      </c>
      <c r="O2651" s="0" t="s">
        <v>1577</v>
      </c>
      <c r="P2651" s="216" t="n">
        <v>5000</v>
      </c>
      <c r="S2651" s="0" t="s">
        <v>1026</v>
      </c>
      <c r="T2651" s="0" t="s">
        <v>784</v>
      </c>
      <c r="U2651" s="218" t="n">
        <v>6.95</v>
      </c>
      <c r="V2651" s="0" t="s">
        <v>1588</v>
      </c>
      <c r="W2651" s="0" t="s">
        <v>1579</v>
      </c>
      <c r="X2651" s="0" t="s">
        <v>1535</v>
      </c>
      <c r="Y2651" s="0" t="s">
        <v>1310</v>
      </c>
      <c r="Z2651" s="0" t="s">
        <v>571</v>
      </c>
      <c r="AA2651" s="0" t="n">
        <v>808355</v>
      </c>
      <c r="AB2651" s="215" t="n">
        <v>37036.875</v>
      </c>
      <c r="AC2651" s="215" t="n">
        <v>37036.875</v>
      </c>
    </row>
    <row r="2652" customFormat="false" ht="12.75" hidden="false" customHeight="false" outlineLevel="0" collapsed="false">
      <c r="A2652" s="208" t="str">
        <f aca="false">B2652&amp;" "&amp;C2652&amp;" "&amp;D2652</f>
        <v>US Natural Gas Physical</v>
      </c>
      <c r="B2652" s="208" t="str">
        <f aca="false">IF((LEFT(N2652,2)="US"),"US","")</f>
        <v>US</v>
      </c>
      <c r="C2652" s="208" t="str">
        <f aca="false">M2652</f>
        <v>Natural Gas</v>
      </c>
      <c r="D2652" s="208" t="str">
        <f aca="false">IF(ISNUMBER(FIND("Phy",N2652))=TRUE(),"Physical","Financial")</f>
        <v>Physical</v>
      </c>
      <c r="E2652" s="208" t="n">
        <f aca="false">IF(VLOOKUP(S2652,'DD-Lookup'!$J$6:$L$50,3,FALSE())="Monthly",(YEAR(AC2652)-YEAR(AB2652))*12+MONTH(AC2652)-MONTH(AB2652)+1,(AC2652-AB2652+1))</f>
        <v>1</v>
      </c>
      <c r="F2652" s="239" t="n">
        <f aca="false">E2652*SUM(P2652:Q2652)</f>
        <v>10000</v>
      </c>
      <c r="G2652" s="214" t="n">
        <v>1291093</v>
      </c>
      <c r="H2652" s="215" t="n">
        <v>37035.3855439815</v>
      </c>
      <c r="I2652" s="0" t="s">
        <v>1115</v>
      </c>
      <c r="M2652" s="0" t="s">
        <v>858</v>
      </c>
      <c r="N2652" s="0" t="s">
        <v>1305</v>
      </c>
      <c r="O2652" s="0" t="s">
        <v>1566</v>
      </c>
      <c r="P2652" s="216" t="n">
        <v>10000</v>
      </c>
      <c r="S2652" s="0" t="s">
        <v>1026</v>
      </c>
      <c r="T2652" s="0" t="s">
        <v>784</v>
      </c>
      <c r="U2652" s="218" t="n">
        <v>12.625</v>
      </c>
      <c r="V2652" s="0" t="s">
        <v>2193</v>
      </c>
      <c r="W2652" s="0" t="s">
        <v>1559</v>
      </c>
      <c r="X2652" s="0" t="s">
        <v>1535</v>
      </c>
      <c r="Y2652" s="0" t="s">
        <v>1310</v>
      </c>
      <c r="Z2652" s="0" t="s">
        <v>571</v>
      </c>
      <c r="AA2652" s="0" t="n">
        <v>808356</v>
      </c>
      <c r="AB2652" s="215" t="n">
        <v>37036.875</v>
      </c>
      <c r="AC2652" s="215" t="n">
        <v>37036.875</v>
      </c>
    </row>
    <row r="2653" customFormat="false" ht="12.75" hidden="false" customHeight="false" outlineLevel="0" collapsed="false">
      <c r="A2653" s="208" t="str">
        <f aca="false">B2653&amp;" "&amp;C2653&amp;" "&amp;D2653</f>
        <v>US Natural Gas Physical</v>
      </c>
      <c r="B2653" s="208" t="str">
        <f aca="false">IF((LEFT(N2653,2)="US"),"US","")</f>
        <v>US</v>
      </c>
      <c r="C2653" s="208" t="str">
        <f aca="false">M2653</f>
        <v>Natural Gas</v>
      </c>
      <c r="D2653" s="208" t="str">
        <f aca="false">IF(ISNUMBER(FIND("Phy",N2653))=TRUE(),"Physical","Financial")</f>
        <v>Physical</v>
      </c>
      <c r="E2653" s="208" t="n">
        <f aca="false">IF(VLOOKUP(S2653,'DD-Lookup'!$J$6:$L$50,3,FALSE())="Monthly",(YEAR(AC2653)-YEAR(AB2653))*12+MONTH(AC2653)-MONTH(AB2653)+1,(AC2653-AB2653+1))</f>
        <v>30</v>
      </c>
      <c r="F2653" s="239" t="n">
        <f aca="false">E2653*SUM(P2653:Q2653)</f>
        <v>300000</v>
      </c>
      <c r="G2653" s="214" t="n">
        <v>1291094</v>
      </c>
      <c r="H2653" s="215" t="n">
        <v>37035.3855671296</v>
      </c>
      <c r="I2653" s="0" t="s">
        <v>1672</v>
      </c>
      <c r="M2653" s="0" t="s">
        <v>858</v>
      </c>
      <c r="N2653" s="0" t="s">
        <v>1305</v>
      </c>
      <c r="O2653" s="0" t="s">
        <v>1804</v>
      </c>
      <c r="Q2653" s="216" t="n">
        <v>10000</v>
      </c>
      <c r="S2653" s="0" t="s">
        <v>1026</v>
      </c>
      <c r="T2653" s="0" t="s">
        <v>784</v>
      </c>
      <c r="U2653" s="218" t="n">
        <v>2.865</v>
      </c>
      <c r="V2653" s="0" t="s">
        <v>1709</v>
      </c>
      <c r="W2653" s="0" t="s">
        <v>1758</v>
      </c>
      <c r="X2653" s="0" t="s">
        <v>1535</v>
      </c>
      <c r="Y2653" s="0" t="s">
        <v>1310</v>
      </c>
      <c r="Z2653" s="0" t="s">
        <v>571</v>
      </c>
      <c r="AA2653" s="0" t="s">
        <v>2717</v>
      </c>
      <c r="AB2653" s="215" t="n">
        <v>37043.875</v>
      </c>
      <c r="AC2653" s="215" t="n">
        <v>37072.875</v>
      </c>
    </row>
    <row r="2654" customFormat="false" ht="12.75" hidden="false" customHeight="false" outlineLevel="0" collapsed="false">
      <c r="A2654" s="208" t="str">
        <f aca="false">B2654&amp;" "&amp;C2654&amp;" "&amp;D2654</f>
        <v>US Natural Gas Physical</v>
      </c>
      <c r="B2654" s="208" t="str">
        <f aca="false">IF((LEFT(N2654,2)="US"),"US","")</f>
        <v>US</v>
      </c>
      <c r="C2654" s="208" t="str">
        <f aca="false">M2654</f>
        <v>Natural Gas</v>
      </c>
      <c r="D2654" s="208" t="str">
        <f aca="false">IF(ISNUMBER(FIND("Phy",N2654))=TRUE(),"Physical","Financial")</f>
        <v>Physical</v>
      </c>
      <c r="E2654" s="208" t="n">
        <f aca="false">IF(VLOOKUP(S2654,'DD-Lookup'!$J$6:$L$50,3,FALSE())="Monthly",(YEAR(AC2654)-YEAR(AB2654))*12+MONTH(AC2654)-MONTH(AB2654)+1,(AC2654-AB2654+1))</f>
        <v>1</v>
      </c>
      <c r="F2654" s="239" t="n">
        <f aca="false">E2654*SUM(P2654:Q2654)</f>
        <v>10000</v>
      </c>
      <c r="G2654" s="214" t="n">
        <v>1291095</v>
      </c>
      <c r="H2654" s="215" t="n">
        <v>37035.3855902778</v>
      </c>
      <c r="I2654" s="0" t="s">
        <v>1115</v>
      </c>
      <c r="M2654" s="0" t="s">
        <v>858</v>
      </c>
      <c r="N2654" s="0" t="s">
        <v>1305</v>
      </c>
      <c r="O2654" s="0" t="s">
        <v>1557</v>
      </c>
      <c r="P2654" s="216" t="n">
        <v>10000</v>
      </c>
      <c r="S2654" s="0" t="s">
        <v>1026</v>
      </c>
      <c r="T2654" s="0" t="s">
        <v>784</v>
      </c>
      <c r="U2654" s="218" t="n">
        <v>12.65</v>
      </c>
      <c r="V2654" s="0" t="s">
        <v>2193</v>
      </c>
      <c r="W2654" s="0" t="s">
        <v>1559</v>
      </c>
      <c r="X2654" s="0" t="s">
        <v>1535</v>
      </c>
      <c r="Y2654" s="0" t="s">
        <v>1310</v>
      </c>
      <c r="Z2654" s="0" t="s">
        <v>571</v>
      </c>
      <c r="AA2654" s="0" t="n">
        <v>808357</v>
      </c>
      <c r="AB2654" s="215" t="n">
        <v>37036.875</v>
      </c>
      <c r="AC2654" s="215" t="n">
        <v>37036.875</v>
      </c>
    </row>
    <row r="2655" customFormat="false" ht="12.75" hidden="false" customHeight="false" outlineLevel="0" collapsed="false">
      <c r="A2655" s="208" t="str">
        <f aca="false">B2655&amp;" "&amp;C2655&amp;" "&amp;D2655</f>
        <v>US Natural Gas Physical</v>
      </c>
      <c r="B2655" s="208" t="str">
        <f aca="false">IF((LEFT(N2655,2)="US"),"US","")</f>
        <v>US</v>
      </c>
      <c r="C2655" s="208" t="str">
        <f aca="false">M2655</f>
        <v>Natural Gas</v>
      </c>
      <c r="D2655" s="208" t="str">
        <f aca="false">IF(ISNUMBER(FIND("Phy",N2655))=TRUE(),"Physical","Financial")</f>
        <v>Physical</v>
      </c>
      <c r="E2655" s="208" t="n">
        <f aca="false">IF(VLOOKUP(S2655,'DD-Lookup'!$J$6:$L$50,3,FALSE())="Monthly",(YEAR(AC2655)-YEAR(AB2655))*12+MONTH(AC2655)-MONTH(AB2655)+1,(AC2655-AB2655+1))</f>
        <v>1</v>
      </c>
      <c r="F2655" s="239" t="n">
        <f aca="false">E2655*SUM(P2655:Q2655)</f>
        <v>25000</v>
      </c>
      <c r="G2655" s="214" t="n">
        <v>1291096</v>
      </c>
      <c r="H2655" s="215" t="n">
        <v>37035.3855902778</v>
      </c>
      <c r="I2655" s="0" t="s">
        <v>1431</v>
      </c>
      <c r="M2655" s="0" t="s">
        <v>858</v>
      </c>
      <c r="N2655" s="0" t="s">
        <v>1305</v>
      </c>
      <c r="O2655" s="0" t="s">
        <v>1432</v>
      </c>
      <c r="Q2655" s="216" t="n">
        <v>25000</v>
      </c>
      <c r="S2655" s="0" t="s">
        <v>1026</v>
      </c>
      <c r="T2655" s="0" t="s">
        <v>784</v>
      </c>
      <c r="U2655" s="218" t="n">
        <v>4.135</v>
      </c>
      <c r="V2655" s="0" t="s">
        <v>1433</v>
      </c>
      <c r="W2655" s="0" t="s">
        <v>1434</v>
      </c>
      <c r="X2655" s="0" t="s">
        <v>1435</v>
      </c>
      <c r="Y2655" s="0" t="s">
        <v>1310</v>
      </c>
      <c r="Z2655" s="0" t="s">
        <v>571</v>
      </c>
      <c r="AA2655" s="0" t="n">
        <v>808359</v>
      </c>
      <c r="AB2655" s="215" t="n">
        <v>37036.875</v>
      </c>
      <c r="AC2655" s="215" t="n">
        <v>37036.875</v>
      </c>
    </row>
    <row r="2656" customFormat="false" ht="12.75" hidden="false" customHeight="false" outlineLevel="0" collapsed="false">
      <c r="A2656" s="208" t="str">
        <f aca="false">B2656&amp;" "&amp;C2656&amp;" "&amp;D2656</f>
        <v>US Natural Gas Physical</v>
      </c>
      <c r="B2656" s="208" t="str">
        <f aca="false">IF((LEFT(N2656,2)="US"),"US","")</f>
        <v>US</v>
      </c>
      <c r="C2656" s="208" t="str">
        <f aca="false">M2656</f>
        <v>Natural Gas</v>
      </c>
      <c r="D2656" s="208" t="str">
        <f aca="false">IF(ISNUMBER(FIND("Phy",N2656))=TRUE(),"Physical","Financial")</f>
        <v>Physical</v>
      </c>
      <c r="E2656" s="208" t="n">
        <f aca="false">IF(VLOOKUP(S2656,'DD-Lookup'!$J$6:$L$50,3,FALSE())="Monthly",(YEAR(AC2656)-YEAR(AB2656))*12+MONTH(AC2656)-MONTH(AB2656)+1,(AC2656-AB2656+1))</f>
        <v>1</v>
      </c>
      <c r="F2656" s="239" t="n">
        <f aca="false">E2656*SUM(P2656:Q2656)</f>
        <v>2000</v>
      </c>
      <c r="G2656" s="214" t="n">
        <v>1291097</v>
      </c>
      <c r="H2656" s="215" t="n">
        <v>37035.3856018519</v>
      </c>
      <c r="I2656" s="0" t="s">
        <v>1183</v>
      </c>
      <c r="M2656" s="0" t="s">
        <v>858</v>
      </c>
      <c r="N2656" s="0" t="s">
        <v>1305</v>
      </c>
      <c r="O2656" s="0" t="s">
        <v>1378</v>
      </c>
      <c r="Q2656" s="216" t="n">
        <v>2000</v>
      </c>
      <c r="S2656" s="0" t="s">
        <v>1026</v>
      </c>
      <c r="T2656" s="0" t="s">
        <v>784</v>
      </c>
      <c r="U2656" s="218" t="n">
        <v>4.035</v>
      </c>
      <c r="V2656" s="0" t="s">
        <v>1769</v>
      </c>
      <c r="W2656" s="0" t="s">
        <v>1361</v>
      </c>
      <c r="X2656" s="0" t="s">
        <v>1362</v>
      </c>
      <c r="Y2656" s="0" t="s">
        <v>1310</v>
      </c>
      <c r="Z2656" s="0" t="s">
        <v>571</v>
      </c>
      <c r="AA2656" s="0" t="n">
        <v>808358</v>
      </c>
      <c r="AB2656" s="215" t="n">
        <v>37036.875</v>
      </c>
      <c r="AC2656" s="215" t="n">
        <v>37036.875</v>
      </c>
    </row>
    <row r="2657" customFormat="false" ht="12.75" hidden="false" customHeight="false" outlineLevel="0" collapsed="false">
      <c r="A2657" s="208" t="str">
        <f aca="false">B2657&amp;" "&amp;C2657&amp;" "&amp;D2657</f>
        <v>US Natural Gas Financial</v>
      </c>
      <c r="B2657" s="208" t="str">
        <f aca="false">IF((LEFT(N2657,2)="US"),"US","")</f>
        <v>US</v>
      </c>
      <c r="C2657" s="208" t="str">
        <f aca="false">M2657</f>
        <v>Natural Gas</v>
      </c>
      <c r="D2657" s="208" t="str">
        <f aca="false">IF(ISNUMBER(FIND("Phy",N2657))=TRUE(),"Physical","Financial")</f>
        <v>Financial</v>
      </c>
      <c r="E2657" s="208" t="n">
        <f aca="false">IF(VLOOKUP(S2657,'DD-Lookup'!$J$6:$L$50,3,FALSE())="Monthly",(YEAR(AC2657)-YEAR(AB2657))*12+MONTH(AC2657)-MONTH(AB2657)+1,(AC2657-AB2657+1))</f>
        <v>151</v>
      </c>
      <c r="F2657" s="239" t="n">
        <f aca="false">E2657*SUM(P2657:Q2657)</f>
        <v>755000</v>
      </c>
      <c r="G2657" s="214" t="n">
        <v>1291098</v>
      </c>
      <c r="H2657" s="215" t="n">
        <v>37035.3856365741</v>
      </c>
      <c r="I2657" s="0" t="s">
        <v>1059</v>
      </c>
      <c r="M2657" s="0" t="s">
        <v>858</v>
      </c>
      <c r="N2657" s="0" t="s">
        <v>1482</v>
      </c>
      <c r="O2657" s="0" t="s">
        <v>2718</v>
      </c>
      <c r="P2657" s="216" t="n">
        <v>5000</v>
      </c>
      <c r="S2657" s="0" t="s">
        <v>1026</v>
      </c>
      <c r="T2657" s="0" t="s">
        <v>784</v>
      </c>
      <c r="U2657" s="218" t="n">
        <v>0.45</v>
      </c>
      <c r="V2657" s="0" t="s">
        <v>1496</v>
      </c>
      <c r="W2657" s="0" t="s">
        <v>1485</v>
      </c>
      <c r="X2657" s="0" t="s">
        <v>1486</v>
      </c>
      <c r="Y2657" s="0" t="s">
        <v>838</v>
      </c>
      <c r="Z2657" s="0" t="s">
        <v>571</v>
      </c>
      <c r="AA2657" s="0" t="s">
        <v>2719</v>
      </c>
      <c r="AB2657" s="215" t="n">
        <v>37196</v>
      </c>
      <c r="AC2657" s="215" t="n">
        <v>37346</v>
      </c>
    </row>
    <row r="2658" customFormat="false" ht="12.75" hidden="false" customHeight="false" outlineLevel="0" collapsed="false">
      <c r="A2658" s="208" t="str">
        <f aca="false">B2658&amp;" "&amp;C2658&amp;" "&amp;D2658</f>
        <v>US Natural Gas Physical</v>
      </c>
      <c r="B2658" s="208" t="str">
        <f aca="false">IF((LEFT(N2658,2)="US"),"US","")</f>
        <v>US</v>
      </c>
      <c r="C2658" s="208" t="str">
        <f aca="false">M2658</f>
        <v>Natural Gas</v>
      </c>
      <c r="D2658" s="208" t="str">
        <f aca="false">IF(ISNUMBER(FIND("Phy",N2658))=TRUE(),"Physical","Financial")</f>
        <v>Physical</v>
      </c>
      <c r="E2658" s="208" t="n">
        <f aca="false">IF(VLOOKUP(S2658,'DD-Lookup'!$J$6:$L$50,3,FALSE())="Monthly",(YEAR(AC2658)-YEAR(AB2658))*12+MONTH(AC2658)-MONTH(AB2658)+1,(AC2658-AB2658+1))</f>
        <v>1</v>
      </c>
      <c r="F2658" s="239" t="n">
        <f aca="false">E2658*SUM(P2658:Q2658)</f>
        <v>5000</v>
      </c>
      <c r="G2658" s="214" t="n">
        <v>1291099</v>
      </c>
      <c r="H2658" s="215" t="n">
        <v>37035.3856828704</v>
      </c>
      <c r="I2658" s="0" t="s">
        <v>1847</v>
      </c>
      <c r="M2658" s="0" t="s">
        <v>858</v>
      </c>
      <c r="N2658" s="0" t="s">
        <v>1305</v>
      </c>
      <c r="O2658" s="0" t="s">
        <v>1498</v>
      </c>
      <c r="P2658" s="216" t="n">
        <v>5000</v>
      </c>
      <c r="S2658" s="0" t="s">
        <v>1026</v>
      </c>
      <c r="T2658" s="0" t="s">
        <v>784</v>
      </c>
      <c r="U2658" s="218" t="n">
        <v>4.455</v>
      </c>
      <c r="V2658" s="0" t="s">
        <v>2084</v>
      </c>
      <c r="W2658" s="0" t="s">
        <v>1388</v>
      </c>
      <c r="X2658" s="0" t="s">
        <v>1389</v>
      </c>
      <c r="Y2658" s="0" t="s">
        <v>1310</v>
      </c>
      <c r="Z2658" s="0" t="s">
        <v>571</v>
      </c>
      <c r="AA2658" s="0" t="n">
        <v>808362</v>
      </c>
      <c r="AB2658" s="215" t="n">
        <v>37036.875</v>
      </c>
      <c r="AC2658" s="215" t="n">
        <v>37036.875</v>
      </c>
    </row>
    <row r="2659" customFormat="false" ht="12.75" hidden="false" customHeight="false" outlineLevel="0" collapsed="false">
      <c r="A2659" s="208" t="str">
        <f aca="false">B2659&amp;" "&amp;C2659&amp;" "&amp;D2659</f>
        <v>US Natural Gas Physical</v>
      </c>
      <c r="B2659" s="208" t="str">
        <f aca="false">IF((LEFT(N2659,2)="US"),"US","")</f>
        <v>US</v>
      </c>
      <c r="C2659" s="208" t="str">
        <f aca="false">M2659</f>
        <v>Natural Gas</v>
      </c>
      <c r="D2659" s="208" t="str">
        <f aca="false">IF(ISNUMBER(FIND("Phy",N2659))=TRUE(),"Physical","Financial")</f>
        <v>Physical</v>
      </c>
      <c r="E2659" s="208" t="n">
        <f aca="false">IF(VLOOKUP(S2659,'DD-Lookup'!$J$6:$L$50,3,FALSE())="Monthly",(YEAR(AC2659)-YEAR(AB2659))*12+MONTH(AC2659)-MONTH(AB2659)+1,(AC2659-AB2659+1))</f>
        <v>1</v>
      </c>
      <c r="F2659" s="239" t="n">
        <f aca="false">E2659*SUM(P2659:Q2659)</f>
        <v>10000</v>
      </c>
      <c r="G2659" s="214" t="n">
        <v>1291100</v>
      </c>
      <c r="H2659" s="215" t="n">
        <v>37035.3856944444</v>
      </c>
      <c r="I2659" s="0" t="s">
        <v>1073</v>
      </c>
      <c r="M2659" s="0" t="s">
        <v>858</v>
      </c>
      <c r="N2659" s="0" t="s">
        <v>1305</v>
      </c>
      <c r="O2659" s="0" t="s">
        <v>1666</v>
      </c>
      <c r="P2659" s="216" t="n">
        <v>10000</v>
      </c>
      <c r="S2659" s="0" t="s">
        <v>1026</v>
      </c>
      <c r="T2659" s="0" t="s">
        <v>784</v>
      </c>
      <c r="U2659" s="218" t="n">
        <v>4.13</v>
      </c>
      <c r="V2659" s="0" t="s">
        <v>2119</v>
      </c>
      <c r="W2659" s="0" t="s">
        <v>1667</v>
      </c>
      <c r="X2659" s="0" t="s">
        <v>1668</v>
      </c>
      <c r="Y2659" s="0" t="s">
        <v>1310</v>
      </c>
      <c r="Z2659" s="0" t="s">
        <v>571</v>
      </c>
      <c r="AA2659" s="0" t="n">
        <v>808363</v>
      </c>
      <c r="AB2659" s="215" t="n">
        <v>37036.875</v>
      </c>
      <c r="AC2659" s="215" t="n">
        <v>37036.875</v>
      </c>
    </row>
    <row r="2660" customFormat="false" ht="12.75" hidden="false" customHeight="false" outlineLevel="0" collapsed="false">
      <c r="A2660" s="208" t="str">
        <f aca="false">B2660&amp;" "&amp;C2660&amp;" "&amp;D2660</f>
        <v>US Natural Gas Financial</v>
      </c>
      <c r="B2660" s="208" t="str">
        <f aca="false">IF((LEFT(N2660,2)="US"),"US","")</f>
        <v>US</v>
      </c>
      <c r="C2660" s="208" t="str">
        <f aca="false">M2660</f>
        <v>Natural Gas</v>
      </c>
      <c r="D2660" s="208" t="str">
        <f aca="false">IF(ISNUMBER(FIND("Phy",N2660))=TRUE(),"Physical","Financial")</f>
        <v>Financial</v>
      </c>
      <c r="E2660" s="208" t="n">
        <f aca="false">IF(VLOOKUP(S2660,'DD-Lookup'!$J$6:$L$50,3,FALSE())="Monthly",(YEAR(AC2660)-YEAR(AB2660))*12+MONTH(AC2660)-MONTH(AB2660)+1,(AC2660-AB2660+1))</f>
        <v>30</v>
      </c>
      <c r="F2660" s="239" t="n">
        <f aca="false">E2660*SUM(P2660:Q2660)</f>
        <v>150000</v>
      </c>
      <c r="G2660" s="214" t="n">
        <v>1291102</v>
      </c>
      <c r="H2660" s="215" t="n">
        <v>37035.3857175926</v>
      </c>
      <c r="I2660" s="0" t="s">
        <v>1066</v>
      </c>
      <c r="M2660" s="0" t="s">
        <v>858</v>
      </c>
      <c r="N2660" s="0" t="s">
        <v>1482</v>
      </c>
      <c r="O2660" s="0" t="s">
        <v>2434</v>
      </c>
      <c r="P2660" s="216" t="n">
        <v>5000</v>
      </c>
      <c r="S2660" s="0" t="s">
        <v>1026</v>
      </c>
      <c r="T2660" s="0" t="s">
        <v>784</v>
      </c>
      <c r="U2660" s="218" t="n">
        <v>-1.28</v>
      </c>
      <c r="V2660" s="0" t="s">
        <v>2720</v>
      </c>
      <c r="W2660" s="0" t="s">
        <v>2070</v>
      </c>
      <c r="X2660" s="0" t="s">
        <v>2071</v>
      </c>
      <c r="Y2660" s="0" t="s">
        <v>838</v>
      </c>
      <c r="Z2660" s="0" t="s">
        <v>571</v>
      </c>
      <c r="AA2660" s="0" t="s">
        <v>2721</v>
      </c>
      <c r="AB2660" s="215" t="n">
        <v>37043.875</v>
      </c>
      <c r="AC2660" s="215" t="n">
        <v>37072.875</v>
      </c>
    </row>
    <row r="2661" customFormat="false" ht="12.75" hidden="false" customHeight="false" outlineLevel="0" collapsed="false">
      <c r="A2661" s="208" t="str">
        <f aca="false">B2661&amp;" "&amp;C2661&amp;" "&amp;D2661</f>
        <v>US Natural Gas Physical</v>
      </c>
      <c r="B2661" s="208" t="str">
        <f aca="false">IF((LEFT(N2661,2)="US"),"US","")</f>
        <v>US</v>
      </c>
      <c r="C2661" s="208" t="str">
        <f aca="false">M2661</f>
        <v>Natural Gas</v>
      </c>
      <c r="D2661" s="208" t="str">
        <f aca="false">IF(ISNUMBER(FIND("Phy",N2661))=TRUE(),"Physical","Financial")</f>
        <v>Physical</v>
      </c>
      <c r="E2661" s="208" t="n">
        <f aca="false">IF(VLOOKUP(S2661,'DD-Lookup'!$J$6:$L$50,3,FALSE())="Monthly",(YEAR(AC2661)-YEAR(AB2661))*12+MONTH(AC2661)-MONTH(AB2661)+1,(AC2661-AB2661+1))</f>
        <v>1</v>
      </c>
      <c r="F2661" s="239" t="n">
        <f aca="false">E2661*SUM(P2661:Q2661)</f>
        <v>10000</v>
      </c>
      <c r="G2661" s="214" t="n">
        <v>1291101</v>
      </c>
      <c r="H2661" s="215" t="n">
        <v>37035.3857175926</v>
      </c>
      <c r="I2661" s="0" t="s">
        <v>600</v>
      </c>
      <c r="M2661" s="0" t="s">
        <v>858</v>
      </c>
      <c r="N2661" s="0" t="s">
        <v>1305</v>
      </c>
      <c r="O2661" s="0" t="s">
        <v>1787</v>
      </c>
      <c r="P2661" s="216" t="n">
        <v>10000</v>
      </c>
      <c r="S2661" s="0" t="s">
        <v>1026</v>
      </c>
      <c r="T2661" s="0" t="s">
        <v>784</v>
      </c>
      <c r="U2661" s="218" t="n">
        <v>4.055</v>
      </c>
      <c r="V2661" s="0" t="s">
        <v>1528</v>
      </c>
      <c r="W2661" s="0" t="s">
        <v>1422</v>
      </c>
      <c r="X2661" s="0" t="s">
        <v>1639</v>
      </c>
      <c r="Y2661" s="0" t="s">
        <v>1310</v>
      </c>
      <c r="Z2661" s="0" t="s">
        <v>571</v>
      </c>
      <c r="AA2661" s="0" t="n">
        <v>808364</v>
      </c>
      <c r="AB2661" s="215" t="n">
        <v>37036.875</v>
      </c>
      <c r="AC2661" s="215" t="n">
        <v>37036.875</v>
      </c>
    </row>
    <row r="2662" customFormat="false" ht="12.75" hidden="false" customHeight="false" outlineLevel="0" collapsed="false">
      <c r="A2662" s="208" t="str">
        <f aca="false">B2662&amp;" "&amp;C2662&amp;" "&amp;D2662</f>
        <v> Natural Gas Physical</v>
      </c>
      <c r="B2662" s="208" t="str">
        <f aca="false">IF((LEFT(N2662,2)="US"),"US","")</f>
        <v/>
      </c>
      <c r="C2662" s="208" t="str">
        <f aca="false">M2662</f>
        <v>Natural Gas</v>
      </c>
      <c r="D2662" s="208" t="str">
        <f aca="false">IF(ISNUMBER(FIND("Phy",N2662))=TRUE(),"Physical","Financial")</f>
        <v>Physical</v>
      </c>
      <c r="E2662" s="208" t="n">
        <f aca="false">IF(VLOOKUP(S2662,'DD-Lookup'!$J$6:$L$50,3,FALSE())="Monthly",(YEAR(AC2662)-YEAR(AB2662))*12+MONTH(AC2662)-MONTH(AB2662)+1,(AC2662-AB2662+1))</f>
        <v>1</v>
      </c>
      <c r="F2662" s="239" t="n">
        <f aca="false">E2662*SUM(P2662:Q2662)</f>
        <v>50000</v>
      </c>
      <c r="G2662" s="214" t="n">
        <v>1291103</v>
      </c>
      <c r="H2662" s="215" t="n">
        <v>37035.3857407407</v>
      </c>
      <c r="I2662" s="0" t="s">
        <v>987</v>
      </c>
      <c r="M2662" s="0" t="s">
        <v>858</v>
      </c>
      <c r="N2662" s="0" t="s">
        <v>859</v>
      </c>
      <c r="O2662" s="0" t="s">
        <v>860</v>
      </c>
      <c r="Q2662" s="216" t="n">
        <v>50000</v>
      </c>
      <c r="S2662" s="0" t="s">
        <v>861</v>
      </c>
      <c r="T2662" s="0" t="s">
        <v>862</v>
      </c>
      <c r="U2662" s="218" t="n">
        <v>18.4</v>
      </c>
      <c r="V2662" s="0" t="s">
        <v>989</v>
      </c>
      <c r="W2662" s="0" t="s">
        <v>864</v>
      </c>
      <c r="X2662" s="0" t="s">
        <v>865</v>
      </c>
      <c r="Y2662" s="0" t="s">
        <v>866</v>
      </c>
      <c r="Z2662" s="0" t="s">
        <v>867</v>
      </c>
      <c r="AA2662" s="0" t="n">
        <v>104794</v>
      </c>
      <c r="AB2662" s="215" t="n">
        <v>37035.875</v>
      </c>
      <c r="AC2662" s="215" t="n">
        <v>37035.875</v>
      </c>
    </row>
    <row r="2663" customFormat="false" ht="12.75" hidden="false" customHeight="false" outlineLevel="0" collapsed="false">
      <c r="A2663" s="208" t="str">
        <f aca="false">B2663&amp;" "&amp;C2663&amp;" "&amp;D2663</f>
        <v>US Natural Gas Financial</v>
      </c>
      <c r="B2663" s="208" t="str">
        <f aca="false">IF((LEFT(N2663,2)="US"),"US","")</f>
        <v>US</v>
      </c>
      <c r="C2663" s="208" t="str">
        <f aca="false">M2663</f>
        <v>Natural Gas</v>
      </c>
      <c r="D2663" s="208" t="str">
        <f aca="false">IF(ISNUMBER(FIND("Phy",N2663))=TRUE(),"Physical","Financial")</f>
        <v>Financial</v>
      </c>
      <c r="E2663" s="208" t="n">
        <f aca="false">IF(VLOOKUP(S2663,'DD-Lookup'!$J$6:$L$50,3,FALSE())="Monthly",(YEAR(AC2663)-YEAR(AB2663))*12+MONTH(AC2663)-MONTH(AB2663)+1,(AC2663-AB2663+1))</f>
        <v>7</v>
      </c>
      <c r="F2663" s="239" t="n">
        <f aca="false">E2663*SUM(P2663:Q2663)</f>
        <v>35000</v>
      </c>
      <c r="G2663" s="214" t="n">
        <v>1291104</v>
      </c>
      <c r="H2663" s="215" t="n">
        <v>37035.385787037</v>
      </c>
      <c r="I2663" s="0" t="s">
        <v>1109</v>
      </c>
      <c r="M2663" s="0" t="s">
        <v>858</v>
      </c>
      <c r="N2663" s="0" t="s">
        <v>1024</v>
      </c>
      <c r="O2663" s="0" t="s">
        <v>1404</v>
      </c>
      <c r="Q2663" s="216" t="n">
        <v>5000</v>
      </c>
      <c r="S2663" s="0" t="s">
        <v>1026</v>
      </c>
      <c r="T2663" s="0" t="s">
        <v>784</v>
      </c>
      <c r="U2663" s="218" t="n">
        <v>4.12</v>
      </c>
      <c r="V2663" s="0" t="s">
        <v>1137</v>
      </c>
      <c r="W2663" s="0" t="s">
        <v>1406</v>
      </c>
      <c r="X2663" s="0" t="s">
        <v>1407</v>
      </c>
      <c r="Y2663" s="0" t="s">
        <v>838</v>
      </c>
      <c r="Z2663" s="0" t="s">
        <v>571</v>
      </c>
      <c r="AA2663" s="0" t="s">
        <v>2722</v>
      </c>
      <c r="AB2663" s="215" t="n">
        <v>37036.875</v>
      </c>
      <c r="AC2663" s="215" t="n">
        <v>37042.875</v>
      </c>
    </row>
    <row r="2664" customFormat="false" ht="12.75" hidden="false" customHeight="false" outlineLevel="0" collapsed="false">
      <c r="A2664" s="208" t="str">
        <f aca="false">B2664&amp;" "&amp;C2664&amp;" "&amp;D2664</f>
        <v>US Natural Gas Physical</v>
      </c>
      <c r="B2664" s="208" t="str">
        <f aca="false">IF((LEFT(N2664,2)="US"),"US","")</f>
        <v>US</v>
      </c>
      <c r="C2664" s="208" t="str">
        <f aca="false">M2664</f>
        <v>Natural Gas</v>
      </c>
      <c r="D2664" s="208" t="str">
        <f aca="false">IF(ISNUMBER(FIND("Phy",N2664))=TRUE(),"Physical","Financial")</f>
        <v>Physical</v>
      </c>
      <c r="E2664" s="208" t="n">
        <f aca="false">IF(VLOOKUP(S2664,'DD-Lookup'!$J$6:$L$50,3,FALSE())="Monthly",(YEAR(AC2664)-YEAR(AB2664))*12+MONTH(AC2664)-MONTH(AB2664)+1,(AC2664-AB2664+1))</f>
        <v>1</v>
      </c>
      <c r="F2664" s="239" t="n">
        <f aca="false">E2664*SUM(P2664:Q2664)</f>
        <v>5000</v>
      </c>
      <c r="G2664" s="214" t="n">
        <v>1291105</v>
      </c>
      <c r="H2664" s="215" t="n">
        <v>37035.3857986111</v>
      </c>
      <c r="I2664" s="0" t="s">
        <v>1738</v>
      </c>
      <c r="M2664" s="0" t="s">
        <v>858</v>
      </c>
      <c r="N2664" s="0" t="s">
        <v>1305</v>
      </c>
      <c r="O2664" s="0" t="s">
        <v>1432</v>
      </c>
      <c r="P2664" s="216" t="n">
        <v>5000</v>
      </c>
      <c r="S2664" s="0" t="s">
        <v>1026</v>
      </c>
      <c r="T2664" s="0" t="s">
        <v>784</v>
      </c>
      <c r="U2664" s="218" t="n">
        <v>4.135</v>
      </c>
      <c r="V2664" s="0" t="s">
        <v>2642</v>
      </c>
      <c r="W2664" s="0" t="s">
        <v>1434</v>
      </c>
      <c r="X2664" s="0" t="s">
        <v>1435</v>
      </c>
      <c r="Y2664" s="0" t="s">
        <v>1310</v>
      </c>
      <c r="Z2664" s="0" t="s">
        <v>571</v>
      </c>
      <c r="AA2664" s="0" t="n">
        <v>808368</v>
      </c>
      <c r="AB2664" s="215" t="n">
        <v>37036.875</v>
      </c>
      <c r="AC2664" s="215" t="n">
        <v>37036.875</v>
      </c>
    </row>
    <row r="2665" customFormat="false" ht="12.75" hidden="false" customHeight="false" outlineLevel="0" collapsed="false">
      <c r="A2665" s="208" t="str">
        <f aca="false">B2665&amp;" "&amp;C2665&amp;" "&amp;D2665</f>
        <v>US Natural Gas Physical</v>
      </c>
      <c r="B2665" s="208" t="str">
        <f aca="false">IF((LEFT(N2665,2)="US"),"US","")</f>
        <v>US</v>
      </c>
      <c r="C2665" s="208" t="str">
        <f aca="false">M2665</f>
        <v>Natural Gas</v>
      </c>
      <c r="D2665" s="208" t="str">
        <f aca="false">IF(ISNUMBER(FIND("Phy",N2665))=TRUE(),"Physical","Financial")</f>
        <v>Physical</v>
      </c>
      <c r="E2665" s="208" t="n">
        <f aca="false">IF(VLOOKUP(S2665,'DD-Lookup'!$J$6:$L$50,3,FALSE())="Monthly",(YEAR(AC2665)-YEAR(AB2665))*12+MONTH(AC2665)-MONTH(AB2665)+1,(AC2665-AB2665+1))</f>
        <v>1</v>
      </c>
      <c r="F2665" s="239" t="n">
        <f aca="false">E2665*SUM(P2665:Q2665)</f>
        <v>1046</v>
      </c>
      <c r="G2665" s="214" t="n">
        <v>1291106</v>
      </c>
      <c r="H2665" s="215" t="n">
        <v>37035.3858101852</v>
      </c>
      <c r="I2665" s="0" t="s">
        <v>1580</v>
      </c>
      <c r="M2665" s="0" t="s">
        <v>858</v>
      </c>
      <c r="N2665" s="0" t="s">
        <v>1305</v>
      </c>
      <c r="O2665" s="0" t="s">
        <v>1577</v>
      </c>
      <c r="P2665" s="216" t="n">
        <v>1046</v>
      </c>
      <c r="S2665" s="0" t="s">
        <v>1026</v>
      </c>
      <c r="T2665" s="0" t="s">
        <v>784</v>
      </c>
      <c r="U2665" s="218" t="n">
        <v>6.95</v>
      </c>
      <c r="V2665" s="0" t="s">
        <v>1597</v>
      </c>
      <c r="W2665" s="0" t="s">
        <v>1579</v>
      </c>
      <c r="X2665" s="0" t="s">
        <v>1535</v>
      </c>
      <c r="Y2665" s="0" t="s">
        <v>1310</v>
      </c>
      <c r="Z2665" s="0" t="s">
        <v>571</v>
      </c>
      <c r="AA2665" s="0" t="n">
        <v>808365</v>
      </c>
      <c r="AB2665" s="215" t="n">
        <v>37036.875</v>
      </c>
      <c r="AC2665" s="215" t="n">
        <v>37036.875</v>
      </c>
    </row>
    <row r="2666" customFormat="false" ht="12.75" hidden="false" customHeight="false" outlineLevel="0" collapsed="false">
      <c r="A2666" s="208" t="str">
        <f aca="false">B2666&amp;" "&amp;C2666&amp;" "&amp;D2666</f>
        <v>US Natural Gas Physical</v>
      </c>
      <c r="B2666" s="208" t="str">
        <f aca="false">IF((LEFT(N2666,2)="US"),"US","")</f>
        <v>US</v>
      </c>
      <c r="C2666" s="208" t="str">
        <f aca="false">M2666</f>
        <v>Natural Gas</v>
      </c>
      <c r="D2666" s="208" t="str">
        <f aca="false">IF(ISNUMBER(FIND("Phy",N2666))=TRUE(),"Physical","Financial")</f>
        <v>Physical</v>
      </c>
      <c r="E2666" s="208" t="n">
        <f aca="false">IF(VLOOKUP(S2666,'DD-Lookup'!$J$6:$L$50,3,FALSE())="Monthly",(YEAR(AC2666)-YEAR(AB2666))*12+MONTH(AC2666)-MONTH(AB2666)+1,(AC2666-AB2666+1))</f>
        <v>1</v>
      </c>
      <c r="F2666" s="239" t="n">
        <f aca="false">E2666*SUM(P2666:Q2666)</f>
        <v>10000</v>
      </c>
      <c r="G2666" s="214" t="n">
        <v>1291107</v>
      </c>
      <c r="H2666" s="215" t="n">
        <v>37035.3858101852</v>
      </c>
      <c r="I2666" s="0" t="s">
        <v>1112</v>
      </c>
      <c r="M2666" s="0" t="s">
        <v>858</v>
      </c>
      <c r="N2666" s="0" t="s">
        <v>1305</v>
      </c>
      <c r="O2666" s="0" t="s">
        <v>1566</v>
      </c>
      <c r="Q2666" s="216" t="n">
        <v>10000</v>
      </c>
      <c r="S2666" s="0" t="s">
        <v>1026</v>
      </c>
      <c r="T2666" s="0" t="s">
        <v>784</v>
      </c>
      <c r="U2666" s="218" t="n">
        <v>12.7</v>
      </c>
      <c r="V2666" s="0" t="s">
        <v>2527</v>
      </c>
      <c r="W2666" s="0" t="s">
        <v>1559</v>
      </c>
      <c r="X2666" s="0" t="s">
        <v>1535</v>
      </c>
      <c r="Y2666" s="0" t="s">
        <v>1310</v>
      </c>
      <c r="Z2666" s="0" t="s">
        <v>571</v>
      </c>
      <c r="AA2666" s="0" t="n">
        <v>808367</v>
      </c>
      <c r="AB2666" s="215" t="n">
        <v>37036.875</v>
      </c>
      <c r="AC2666" s="215" t="n">
        <v>37036.875</v>
      </c>
    </row>
    <row r="2667" customFormat="false" ht="12.75" hidden="false" customHeight="false" outlineLevel="0" collapsed="false">
      <c r="A2667" s="208" t="str">
        <f aca="false">B2667&amp;" "&amp;C2667&amp;" "&amp;D2667</f>
        <v>US Natural Gas Physical</v>
      </c>
      <c r="B2667" s="208" t="str">
        <f aca="false">IF((LEFT(N2667,2)="US"),"US","")</f>
        <v>US</v>
      </c>
      <c r="C2667" s="208" t="str">
        <f aca="false">M2667</f>
        <v>Natural Gas</v>
      </c>
      <c r="D2667" s="208" t="str">
        <f aca="false">IF(ISNUMBER(FIND("Phy",N2667))=TRUE(),"Physical","Financial")</f>
        <v>Physical</v>
      </c>
      <c r="E2667" s="208" t="n">
        <f aca="false">IF(VLOOKUP(S2667,'DD-Lookup'!$J$6:$L$50,3,FALSE())="Monthly",(YEAR(AC2667)-YEAR(AB2667))*12+MONTH(AC2667)-MONTH(AB2667)+1,(AC2667-AB2667+1))</f>
        <v>1</v>
      </c>
      <c r="F2667" s="239" t="n">
        <f aca="false">E2667*SUM(P2667:Q2667)</f>
        <v>1000</v>
      </c>
      <c r="G2667" s="214" t="n">
        <v>1291108</v>
      </c>
      <c r="H2667" s="215" t="n">
        <v>37035.3858217593</v>
      </c>
      <c r="I2667" s="0" t="s">
        <v>593</v>
      </c>
      <c r="M2667" s="0" t="s">
        <v>858</v>
      </c>
      <c r="N2667" s="0" t="s">
        <v>1305</v>
      </c>
      <c r="O2667" s="0" t="s">
        <v>1382</v>
      </c>
      <c r="Q2667" s="216" t="n">
        <v>1000</v>
      </c>
      <c r="S2667" s="0" t="s">
        <v>1026</v>
      </c>
      <c r="T2667" s="0" t="s">
        <v>784</v>
      </c>
      <c r="U2667" s="218" t="n">
        <v>3.985</v>
      </c>
      <c r="V2667" s="0" t="s">
        <v>1424</v>
      </c>
      <c r="W2667" s="0" t="s">
        <v>1314</v>
      </c>
      <c r="X2667" s="0" t="s">
        <v>1315</v>
      </c>
      <c r="Y2667" s="0" t="s">
        <v>1310</v>
      </c>
      <c r="Z2667" s="0" t="s">
        <v>571</v>
      </c>
      <c r="AA2667" s="0" t="n">
        <v>808366</v>
      </c>
      <c r="AB2667" s="215" t="n">
        <v>37036.875</v>
      </c>
      <c r="AC2667" s="215" t="n">
        <v>37036.875</v>
      </c>
    </row>
    <row r="2668" customFormat="false" ht="12.75" hidden="false" customHeight="false" outlineLevel="0" collapsed="false">
      <c r="A2668" s="208" t="str">
        <f aca="false">B2668&amp;" "&amp;C2668&amp;" "&amp;D2668</f>
        <v>US Natural Gas Physical</v>
      </c>
      <c r="B2668" s="208" t="str">
        <f aca="false">IF((LEFT(N2668,2)="US"),"US","")</f>
        <v>US</v>
      </c>
      <c r="C2668" s="208" t="str">
        <f aca="false">M2668</f>
        <v>Natural Gas</v>
      </c>
      <c r="D2668" s="208" t="str">
        <f aca="false">IF(ISNUMBER(FIND("Phy",N2668))=TRUE(),"Physical","Financial")</f>
        <v>Physical</v>
      </c>
      <c r="E2668" s="208" t="n">
        <f aca="false">IF(VLOOKUP(S2668,'DD-Lookup'!$J$6:$L$50,3,FALSE())="Monthly",(YEAR(AC2668)-YEAR(AB2668))*12+MONTH(AC2668)-MONTH(AB2668)+1,(AC2668-AB2668+1))</f>
        <v>1</v>
      </c>
      <c r="F2668" s="239" t="n">
        <f aca="false">E2668*SUM(P2668:Q2668)</f>
        <v>5000</v>
      </c>
      <c r="G2668" s="214" t="n">
        <v>1291109</v>
      </c>
      <c r="H2668" s="215" t="n">
        <v>37035.3858680556</v>
      </c>
      <c r="I2668" s="0" t="s">
        <v>593</v>
      </c>
      <c r="M2668" s="0" t="s">
        <v>858</v>
      </c>
      <c r="N2668" s="0" t="s">
        <v>1305</v>
      </c>
      <c r="O2668" s="0" t="s">
        <v>1382</v>
      </c>
      <c r="Q2668" s="216" t="n">
        <v>5000</v>
      </c>
      <c r="S2668" s="0" t="s">
        <v>1026</v>
      </c>
      <c r="T2668" s="0" t="s">
        <v>784</v>
      </c>
      <c r="U2668" s="218" t="n">
        <v>3.99</v>
      </c>
      <c r="V2668" s="0" t="s">
        <v>1424</v>
      </c>
      <c r="W2668" s="0" t="s">
        <v>1314</v>
      </c>
      <c r="X2668" s="0" t="s">
        <v>1315</v>
      </c>
      <c r="Y2668" s="0" t="s">
        <v>1310</v>
      </c>
      <c r="Z2668" s="0" t="s">
        <v>571</v>
      </c>
      <c r="AA2668" s="0" t="n">
        <v>808369</v>
      </c>
      <c r="AB2668" s="215" t="n">
        <v>37036.875</v>
      </c>
      <c r="AC2668" s="215" t="n">
        <v>37036.875</v>
      </c>
    </row>
    <row r="2669" customFormat="false" ht="12.75" hidden="false" customHeight="false" outlineLevel="0" collapsed="false">
      <c r="A2669" s="208" t="str">
        <f aca="false">B2669&amp;" "&amp;C2669&amp;" "&amp;D2669</f>
        <v>US Natural Gas Physical</v>
      </c>
      <c r="B2669" s="208" t="str">
        <f aca="false">IF((LEFT(N2669,2)="US"),"US","")</f>
        <v>US</v>
      </c>
      <c r="C2669" s="208" t="str">
        <f aca="false">M2669</f>
        <v>Natural Gas</v>
      </c>
      <c r="D2669" s="208" t="str">
        <f aca="false">IF(ISNUMBER(FIND("Phy",N2669))=TRUE(),"Physical","Financial")</f>
        <v>Physical</v>
      </c>
      <c r="E2669" s="208" t="n">
        <f aca="false">IF(VLOOKUP(S2669,'DD-Lookup'!$J$6:$L$50,3,FALSE())="Monthly",(YEAR(AC2669)-YEAR(AB2669))*12+MONTH(AC2669)-MONTH(AB2669)+1,(AC2669-AB2669+1))</f>
        <v>30</v>
      </c>
      <c r="F2669" s="239" t="n">
        <f aca="false">E2669*SUM(P2669:Q2669)</f>
        <v>150000</v>
      </c>
      <c r="G2669" s="214" t="n">
        <v>1291110</v>
      </c>
      <c r="H2669" s="215" t="n">
        <v>37035.3858796296</v>
      </c>
      <c r="I2669" s="0" t="s">
        <v>1233</v>
      </c>
      <c r="M2669" s="0" t="s">
        <v>858</v>
      </c>
      <c r="N2669" s="0" t="s">
        <v>1305</v>
      </c>
      <c r="O2669" s="0" t="s">
        <v>1756</v>
      </c>
      <c r="P2669" s="216" t="n">
        <v>5000</v>
      </c>
      <c r="S2669" s="0" t="s">
        <v>1026</v>
      </c>
      <c r="T2669" s="0" t="s">
        <v>784</v>
      </c>
      <c r="U2669" s="218" t="n">
        <v>11.115</v>
      </c>
      <c r="V2669" s="0" t="s">
        <v>1725</v>
      </c>
      <c r="W2669" s="0" t="s">
        <v>1758</v>
      </c>
      <c r="X2669" s="0" t="s">
        <v>1535</v>
      </c>
      <c r="Y2669" s="0" t="s">
        <v>1310</v>
      </c>
      <c r="Z2669" s="0" t="s">
        <v>571</v>
      </c>
      <c r="AA2669" s="0" t="s">
        <v>2723</v>
      </c>
      <c r="AB2669" s="215" t="n">
        <v>37043.875</v>
      </c>
      <c r="AC2669" s="215" t="n">
        <v>37072.875</v>
      </c>
    </row>
    <row r="2670" customFormat="false" ht="12.75" hidden="false" customHeight="false" outlineLevel="0" collapsed="false">
      <c r="A2670" s="208" t="str">
        <f aca="false">B2670&amp;" "&amp;C2670&amp;" "&amp;D2670</f>
        <v>US Natural Gas Financial</v>
      </c>
      <c r="B2670" s="208" t="str">
        <f aca="false">IF((LEFT(N2670,2)="US"),"US","")</f>
        <v>US</v>
      </c>
      <c r="C2670" s="208" t="str">
        <f aca="false">M2670</f>
        <v>Natural Gas</v>
      </c>
      <c r="D2670" s="208" t="str">
        <f aca="false">IF(ISNUMBER(FIND("Phy",N2670))=TRUE(),"Physical","Financial")</f>
        <v>Financial</v>
      </c>
      <c r="E2670" s="208" t="n">
        <f aca="false">IF(VLOOKUP(S2670,'DD-Lookup'!$J$6:$L$50,3,FALSE())="Monthly",(YEAR(AC2670)-YEAR(AB2670))*12+MONTH(AC2670)-MONTH(AB2670)+1,(AC2670-AB2670+1))</f>
        <v>30</v>
      </c>
      <c r="F2670" s="239" t="n">
        <f aca="false">E2670*SUM(P2670:Q2670)</f>
        <v>450000</v>
      </c>
      <c r="G2670" s="214" t="n">
        <v>1291111</v>
      </c>
      <c r="H2670" s="215" t="n">
        <v>37035.3858912037</v>
      </c>
      <c r="I2670" s="0" t="s">
        <v>1738</v>
      </c>
      <c r="M2670" s="0" t="s">
        <v>858</v>
      </c>
      <c r="N2670" s="0" t="s">
        <v>1024</v>
      </c>
      <c r="O2670" s="0" t="s">
        <v>1025</v>
      </c>
      <c r="Q2670" s="216" t="n">
        <v>15000</v>
      </c>
      <c r="S2670" s="0" t="s">
        <v>1026</v>
      </c>
      <c r="T2670" s="0" t="s">
        <v>784</v>
      </c>
      <c r="U2670" s="218" t="n">
        <v>4.175</v>
      </c>
      <c r="V2670" s="0" t="s">
        <v>2724</v>
      </c>
      <c r="W2670" s="0" t="s">
        <v>1028</v>
      </c>
      <c r="X2670" s="0" t="s">
        <v>1029</v>
      </c>
      <c r="Y2670" s="0" t="s">
        <v>838</v>
      </c>
      <c r="Z2670" s="0" t="s">
        <v>571</v>
      </c>
      <c r="AA2670" s="0" t="s">
        <v>2725</v>
      </c>
      <c r="AB2670" s="215" t="n">
        <v>37043.875</v>
      </c>
      <c r="AC2670" s="215" t="n">
        <v>37072.875</v>
      </c>
    </row>
    <row r="2671" customFormat="false" ht="12.75" hidden="false" customHeight="false" outlineLevel="0" collapsed="false">
      <c r="A2671" s="208" t="str">
        <f aca="false">B2671&amp;" "&amp;C2671&amp;" "&amp;D2671</f>
        <v>US Natural Gas Physical</v>
      </c>
      <c r="B2671" s="208" t="str">
        <f aca="false">IF((LEFT(N2671,2)="US"),"US","")</f>
        <v>US</v>
      </c>
      <c r="C2671" s="208" t="str">
        <f aca="false">M2671</f>
        <v>Natural Gas</v>
      </c>
      <c r="D2671" s="208" t="str">
        <f aca="false">IF(ISNUMBER(FIND("Phy",N2671))=TRUE(),"Physical","Financial")</f>
        <v>Physical</v>
      </c>
      <c r="E2671" s="208" t="n">
        <f aca="false">IF(VLOOKUP(S2671,'DD-Lookup'!$J$6:$L$50,3,FALSE())="Monthly",(YEAR(AC2671)-YEAR(AB2671))*12+MONTH(AC2671)-MONTH(AB2671)+1,(AC2671-AB2671+1))</f>
        <v>1</v>
      </c>
      <c r="F2671" s="239" t="n">
        <f aca="false">E2671*SUM(P2671:Q2671)</f>
        <v>5000</v>
      </c>
      <c r="G2671" s="214" t="n">
        <v>1291112</v>
      </c>
      <c r="H2671" s="215" t="n">
        <v>37035.3858912037</v>
      </c>
      <c r="I2671" s="0" t="s">
        <v>2031</v>
      </c>
      <c r="M2671" s="0" t="s">
        <v>858</v>
      </c>
      <c r="N2671" s="0" t="s">
        <v>1305</v>
      </c>
      <c r="O2671" s="0" t="s">
        <v>1363</v>
      </c>
      <c r="P2671" s="216" t="n">
        <v>5000</v>
      </c>
      <c r="S2671" s="0" t="s">
        <v>1026</v>
      </c>
      <c r="T2671" s="0" t="s">
        <v>784</v>
      </c>
      <c r="U2671" s="218" t="n">
        <v>4.06</v>
      </c>
      <c r="V2671" s="0" t="s">
        <v>2032</v>
      </c>
      <c r="W2671" s="0" t="s">
        <v>1361</v>
      </c>
      <c r="X2671" s="0" t="s">
        <v>1362</v>
      </c>
      <c r="Y2671" s="0" t="s">
        <v>1310</v>
      </c>
      <c r="Z2671" s="0" t="s">
        <v>571</v>
      </c>
      <c r="AA2671" s="0" t="n">
        <v>808370</v>
      </c>
      <c r="AB2671" s="215" t="n">
        <v>37036.875</v>
      </c>
      <c r="AC2671" s="215" t="n">
        <v>37036.875</v>
      </c>
    </row>
    <row r="2672" customFormat="false" ht="12.75" hidden="false" customHeight="false" outlineLevel="0" collapsed="false">
      <c r="A2672" s="208" t="str">
        <f aca="false">B2672&amp;" "&amp;C2672&amp;" "&amp;D2672</f>
        <v>US Natural Gas Financial</v>
      </c>
      <c r="B2672" s="208" t="str">
        <f aca="false">IF((LEFT(N2672,2)="US"),"US","")</f>
        <v>US</v>
      </c>
      <c r="C2672" s="208" t="str">
        <f aca="false">M2672</f>
        <v>Natural Gas</v>
      </c>
      <c r="D2672" s="208" t="str">
        <f aca="false">IF(ISNUMBER(FIND("Phy",N2672))=TRUE(),"Physical","Financial")</f>
        <v>Financial</v>
      </c>
      <c r="E2672" s="208" t="n">
        <f aca="false">IF(VLOOKUP(S2672,'DD-Lookup'!$J$6:$L$50,3,FALSE())="Monthly",(YEAR(AC2672)-YEAR(AB2672))*12+MONTH(AC2672)-MONTH(AB2672)+1,(AC2672-AB2672+1))</f>
        <v>92</v>
      </c>
      <c r="F2672" s="239" t="n">
        <f aca="false">E2672*SUM(P2672:Q2672)</f>
        <v>460000</v>
      </c>
      <c r="G2672" s="214" t="n">
        <v>1291114</v>
      </c>
      <c r="H2672" s="215" t="n">
        <v>37035.3860300926</v>
      </c>
      <c r="I2672" s="0" t="s">
        <v>1233</v>
      </c>
      <c r="M2672" s="0" t="s">
        <v>858</v>
      </c>
      <c r="N2672" s="0" t="s">
        <v>1482</v>
      </c>
      <c r="O2672" s="0" t="s">
        <v>2726</v>
      </c>
      <c r="Q2672" s="216" t="n">
        <v>5000</v>
      </c>
      <c r="S2672" s="0" t="s">
        <v>1026</v>
      </c>
      <c r="T2672" s="0" t="s">
        <v>784</v>
      </c>
      <c r="U2672" s="218" t="n">
        <v>6.1</v>
      </c>
      <c r="V2672" s="0" t="s">
        <v>1940</v>
      </c>
      <c r="W2672" s="0" t="s">
        <v>2070</v>
      </c>
      <c r="X2672" s="0" t="s">
        <v>2071</v>
      </c>
      <c r="Y2672" s="0" t="s">
        <v>838</v>
      </c>
      <c r="Z2672" s="0" t="s">
        <v>571</v>
      </c>
      <c r="AA2672" s="0" t="s">
        <v>2727</v>
      </c>
      <c r="AB2672" s="215" t="n">
        <v>37073</v>
      </c>
      <c r="AC2672" s="215" t="n">
        <v>37164</v>
      </c>
    </row>
    <row r="2673" customFormat="false" ht="12.75" hidden="false" customHeight="false" outlineLevel="0" collapsed="false">
      <c r="A2673" s="208" t="str">
        <f aca="false">B2673&amp;" "&amp;C2673&amp;" "&amp;D2673</f>
        <v>US Natural Gas Physical</v>
      </c>
      <c r="B2673" s="208" t="str">
        <f aca="false">IF((LEFT(N2673,2)="US"),"US","")</f>
        <v>US</v>
      </c>
      <c r="C2673" s="208" t="str">
        <f aca="false">M2673</f>
        <v>Natural Gas</v>
      </c>
      <c r="D2673" s="208" t="str">
        <f aca="false">IF(ISNUMBER(FIND("Phy",N2673))=TRUE(),"Physical","Financial")</f>
        <v>Physical</v>
      </c>
      <c r="E2673" s="208" t="n">
        <f aca="false">IF(VLOOKUP(S2673,'DD-Lookup'!$J$6:$L$50,3,FALSE())="Monthly",(YEAR(AC2673)-YEAR(AB2673))*12+MONTH(AC2673)-MONTH(AB2673)+1,(AC2673-AB2673+1))</f>
        <v>1</v>
      </c>
      <c r="F2673" s="239" t="n">
        <f aca="false">E2673*SUM(P2673:Q2673)</f>
        <v>5000</v>
      </c>
      <c r="G2673" s="214" t="n">
        <v>1291115</v>
      </c>
      <c r="H2673" s="215" t="n">
        <v>37035.3860416667</v>
      </c>
      <c r="I2673" s="0" t="s">
        <v>1847</v>
      </c>
      <c r="M2673" s="0" t="s">
        <v>858</v>
      </c>
      <c r="N2673" s="0" t="s">
        <v>1305</v>
      </c>
      <c r="O2673" s="0" t="s">
        <v>1438</v>
      </c>
      <c r="P2673" s="216" t="n">
        <v>5000</v>
      </c>
      <c r="S2673" s="0" t="s">
        <v>1026</v>
      </c>
      <c r="T2673" s="0" t="s">
        <v>784</v>
      </c>
      <c r="U2673" s="218" t="n">
        <v>4.345</v>
      </c>
      <c r="V2673" s="0" t="s">
        <v>1848</v>
      </c>
      <c r="W2673" s="0" t="s">
        <v>1439</v>
      </c>
      <c r="X2673" s="0" t="s">
        <v>1440</v>
      </c>
      <c r="Y2673" s="0" t="s">
        <v>1310</v>
      </c>
      <c r="Z2673" s="0" t="s">
        <v>571</v>
      </c>
      <c r="AA2673" s="0" t="n">
        <v>808373</v>
      </c>
      <c r="AB2673" s="215" t="n">
        <v>37036.875</v>
      </c>
      <c r="AC2673" s="215" t="n">
        <v>37036.875</v>
      </c>
    </row>
    <row r="2674" customFormat="false" ht="12.75" hidden="false" customHeight="false" outlineLevel="0" collapsed="false">
      <c r="A2674" s="208" t="str">
        <f aca="false">B2674&amp;" "&amp;C2674&amp;" "&amp;D2674</f>
        <v>US Natural Gas Financial</v>
      </c>
      <c r="B2674" s="208" t="str">
        <f aca="false">IF((LEFT(N2674,2)="US"),"US","")</f>
        <v>US</v>
      </c>
      <c r="C2674" s="208" t="str">
        <f aca="false">M2674</f>
        <v>Natural Gas</v>
      </c>
      <c r="D2674" s="208" t="str">
        <f aca="false">IF(ISNUMBER(FIND("Phy",N2674))=TRUE(),"Physical","Financial")</f>
        <v>Financial</v>
      </c>
      <c r="E2674" s="208" t="n">
        <f aca="false">IF(VLOOKUP(S2674,'DD-Lookup'!$J$6:$L$50,3,FALSE())="Monthly",(YEAR(AC2674)-YEAR(AB2674))*12+MONTH(AC2674)-MONTH(AB2674)+1,(AC2674-AB2674+1))</f>
        <v>30</v>
      </c>
      <c r="F2674" s="239" t="n">
        <f aca="false">E2674*SUM(P2674:Q2674)</f>
        <v>450000</v>
      </c>
      <c r="G2674" s="214" t="n">
        <v>1291116</v>
      </c>
      <c r="H2674" s="215" t="n">
        <v>37035.3860532407</v>
      </c>
      <c r="I2674" s="0" t="s">
        <v>1023</v>
      </c>
      <c r="M2674" s="0" t="s">
        <v>858</v>
      </c>
      <c r="N2674" s="0" t="s">
        <v>1024</v>
      </c>
      <c r="O2674" s="0" t="s">
        <v>1025</v>
      </c>
      <c r="Q2674" s="216" t="n">
        <v>15000</v>
      </c>
      <c r="S2674" s="0" t="s">
        <v>1026</v>
      </c>
      <c r="T2674" s="0" t="s">
        <v>784</v>
      </c>
      <c r="U2674" s="218" t="n">
        <v>4.18</v>
      </c>
      <c r="V2674" s="0" t="s">
        <v>1027</v>
      </c>
      <c r="W2674" s="0" t="s">
        <v>1028</v>
      </c>
      <c r="X2674" s="0" t="s">
        <v>1029</v>
      </c>
      <c r="Y2674" s="0" t="s">
        <v>838</v>
      </c>
      <c r="Z2674" s="0" t="s">
        <v>571</v>
      </c>
      <c r="AA2674" s="0" t="s">
        <v>2728</v>
      </c>
      <c r="AB2674" s="215" t="n">
        <v>37043.875</v>
      </c>
      <c r="AC2674" s="215" t="n">
        <v>37072.875</v>
      </c>
    </row>
    <row r="2675" customFormat="false" ht="12.75" hidden="false" customHeight="false" outlineLevel="0" collapsed="false">
      <c r="A2675" s="208" t="str">
        <f aca="false">B2675&amp;" "&amp;C2675&amp;" "&amp;D2675</f>
        <v> Metals Financial</v>
      </c>
      <c r="B2675" s="208" t="str">
        <f aca="false">IF((LEFT(N2675,2)="US"),"US","")</f>
        <v/>
      </c>
      <c r="C2675" s="208" t="str">
        <f aca="false">M2675</f>
        <v>Metals</v>
      </c>
      <c r="D2675" s="208" t="str">
        <f aca="false">IF(ISNUMBER(FIND("Phy",N2675))=TRUE(),"Physical","Financial")</f>
        <v>Financial</v>
      </c>
      <c r="E2675" s="208" t="n">
        <f aca="false">IF(VLOOKUP(S2675,'DD-Lookup'!$J$6:$L$50,3,FALSE())="Monthly",(YEAR(AC2675)-YEAR(AB2675))*12+MONTH(AC2675)-MONTH(AB2675)+1,(AC2675-AB2675+1))</f>
        <v>1</v>
      </c>
      <c r="F2675" s="239" t="n">
        <f aca="false">E2675*SUM(P2675:Q2675)</f>
        <v>10</v>
      </c>
      <c r="G2675" s="214" t="n">
        <v>1291117</v>
      </c>
      <c r="H2675" s="215" t="n">
        <v>37035.386087963</v>
      </c>
      <c r="I2675" s="0" t="s">
        <v>894</v>
      </c>
      <c r="M2675" s="0" t="s">
        <v>780</v>
      </c>
      <c r="N2675" s="0" t="s">
        <v>804</v>
      </c>
      <c r="O2675" s="0" t="s">
        <v>805</v>
      </c>
      <c r="P2675" s="216" t="n">
        <v>10</v>
      </c>
      <c r="S2675" s="0" t="s">
        <v>783</v>
      </c>
      <c r="T2675" s="0" t="s">
        <v>784</v>
      </c>
      <c r="U2675" s="218" t="n">
        <v>1744</v>
      </c>
      <c r="V2675" s="0" t="s">
        <v>895</v>
      </c>
      <c r="W2675" s="0" t="s">
        <v>803</v>
      </c>
      <c r="X2675" s="0" t="s">
        <v>787</v>
      </c>
      <c r="Y2675" s="0" t="s">
        <v>788</v>
      </c>
      <c r="Z2675" s="0" t="s">
        <v>789</v>
      </c>
      <c r="AA2675" s="0" t="n">
        <v>2150824</v>
      </c>
    </row>
    <row r="2676" customFormat="false" ht="12.75" hidden="false" customHeight="false" outlineLevel="0" collapsed="false">
      <c r="A2676" s="208" t="str">
        <f aca="false">B2676&amp;" "&amp;C2676&amp;" "&amp;D2676</f>
        <v> Natural Gas Physical</v>
      </c>
      <c r="B2676" s="208" t="str">
        <f aca="false">IF((LEFT(N2676,2)="US"),"US","")</f>
        <v/>
      </c>
      <c r="C2676" s="208" t="str">
        <f aca="false">M2676</f>
        <v>Natural Gas</v>
      </c>
      <c r="D2676" s="208" t="str">
        <f aca="false">IF(ISNUMBER(FIND("Phy",N2676))=TRUE(),"Physical","Financial")</f>
        <v>Physical</v>
      </c>
      <c r="E2676" s="208" t="n">
        <f aca="false">IF(VLOOKUP(S2676,'DD-Lookup'!$J$6:$L$50,3,FALSE())="Monthly",(YEAR(AC2676)-YEAR(AB2676))*12+MONTH(AC2676)-MONTH(AB2676)+1,(AC2676-AB2676+1))</f>
        <v>30</v>
      </c>
      <c r="F2676" s="239" t="n">
        <f aca="false">E2676*SUM(P2676:Q2676)</f>
        <v>150000</v>
      </c>
      <c r="G2676" s="214" t="n">
        <v>1291119</v>
      </c>
      <c r="H2676" s="215" t="n">
        <v>37035.3861226852</v>
      </c>
      <c r="I2676" s="0" t="s">
        <v>2170</v>
      </c>
      <c r="M2676" s="0" t="s">
        <v>858</v>
      </c>
      <c r="N2676" s="0" t="s">
        <v>2171</v>
      </c>
      <c r="O2676" s="0" t="s">
        <v>2172</v>
      </c>
      <c r="Q2676" s="216" t="n">
        <v>5000</v>
      </c>
      <c r="S2676" s="0" t="s">
        <v>279</v>
      </c>
      <c r="T2676" s="0" t="s">
        <v>2173</v>
      </c>
      <c r="U2676" s="218" t="n">
        <v>5.65</v>
      </c>
      <c r="V2676" s="0" t="s">
        <v>2174</v>
      </c>
      <c r="W2676" s="0" t="s">
        <v>2175</v>
      </c>
      <c r="X2676" s="0" t="s">
        <v>2176</v>
      </c>
      <c r="Y2676" s="0" t="s">
        <v>1310</v>
      </c>
      <c r="Z2676" s="0" t="s">
        <v>628</v>
      </c>
      <c r="AA2676" s="0" t="n">
        <v>808375</v>
      </c>
      <c r="AB2676" s="215" t="n">
        <v>37043.875</v>
      </c>
      <c r="AC2676" s="215" t="n">
        <v>37072.875</v>
      </c>
    </row>
    <row r="2677" customFormat="false" ht="12.75" hidden="false" customHeight="false" outlineLevel="0" collapsed="false">
      <c r="A2677" s="208" t="str">
        <f aca="false">B2677&amp;" "&amp;C2677&amp;" "&amp;D2677</f>
        <v>US Natural Gas Physical</v>
      </c>
      <c r="B2677" s="208" t="str">
        <f aca="false">IF((LEFT(N2677,2)="US"),"US","")</f>
        <v>US</v>
      </c>
      <c r="C2677" s="208" t="str">
        <f aca="false">M2677</f>
        <v>Natural Gas</v>
      </c>
      <c r="D2677" s="208" t="str">
        <f aca="false">IF(ISNUMBER(FIND("Phy",N2677))=TRUE(),"Physical","Financial")</f>
        <v>Physical</v>
      </c>
      <c r="E2677" s="208" t="n">
        <f aca="false">IF(VLOOKUP(S2677,'DD-Lookup'!$J$6:$L$50,3,FALSE())="Monthly",(YEAR(AC2677)-YEAR(AB2677))*12+MONTH(AC2677)-MONTH(AB2677)+1,(AC2677-AB2677+1))</f>
        <v>1</v>
      </c>
      <c r="F2677" s="239" t="n">
        <f aca="false">E2677*SUM(P2677:Q2677)</f>
        <v>25000</v>
      </c>
      <c r="G2677" s="214" t="n">
        <v>1291118</v>
      </c>
      <c r="H2677" s="215" t="n">
        <v>37035.3861226852</v>
      </c>
      <c r="I2677" s="0" t="s">
        <v>593</v>
      </c>
      <c r="M2677" s="0" t="s">
        <v>858</v>
      </c>
      <c r="N2677" s="0" t="s">
        <v>1305</v>
      </c>
      <c r="O2677" s="0" t="s">
        <v>1432</v>
      </c>
      <c r="P2677" s="216" t="n">
        <v>25000</v>
      </c>
      <c r="S2677" s="0" t="s">
        <v>1026</v>
      </c>
      <c r="T2677" s="0" t="s">
        <v>784</v>
      </c>
      <c r="U2677" s="218" t="n">
        <v>4.135</v>
      </c>
      <c r="V2677" s="0" t="s">
        <v>1543</v>
      </c>
      <c r="W2677" s="0" t="s">
        <v>1434</v>
      </c>
      <c r="X2677" s="0" t="s">
        <v>1435</v>
      </c>
      <c r="Y2677" s="0" t="s">
        <v>1310</v>
      </c>
      <c r="Z2677" s="0" t="s">
        <v>571</v>
      </c>
      <c r="AA2677" s="0" t="n">
        <v>808374</v>
      </c>
      <c r="AB2677" s="215" t="n">
        <v>37036.875</v>
      </c>
      <c r="AC2677" s="215" t="n">
        <v>37036.875</v>
      </c>
    </row>
    <row r="2678" customFormat="false" ht="12.75" hidden="false" customHeight="false" outlineLevel="0" collapsed="false">
      <c r="A2678" s="208" t="str">
        <f aca="false">B2678&amp;" "&amp;C2678&amp;" "&amp;D2678</f>
        <v>US Crude Financial</v>
      </c>
      <c r="B2678" s="208" t="str">
        <f aca="false">IF((LEFT(N2678,2)="US"),"US","")</f>
        <v>US</v>
      </c>
      <c r="C2678" s="208" t="str">
        <f aca="false">M2678</f>
        <v>Crude</v>
      </c>
      <c r="D2678" s="208" t="str">
        <f aca="false">IF(ISNUMBER(FIND("Phy",N2678))=TRUE(),"Physical","Financial")</f>
        <v>Financial</v>
      </c>
      <c r="E2678" s="208" t="n">
        <f aca="false">IF(VLOOKUP(S2678,'DD-Lookup'!$J$6:$L$50,3,FALSE())="Monthly",(YEAR(AC2678)-YEAR(AB2678))*12+MONTH(AC2678)-MONTH(AB2678)+1,(AC2678-AB2678+1))</f>
        <v>1</v>
      </c>
      <c r="F2678" s="239" t="n">
        <f aca="false">E2678*SUM(P2678:Q2678)</f>
        <v>50000</v>
      </c>
      <c r="G2678" s="214" t="n">
        <v>1291120</v>
      </c>
      <c r="H2678" s="215" t="n">
        <v>37035.3861458333</v>
      </c>
      <c r="I2678" s="0" t="s">
        <v>1376</v>
      </c>
      <c r="M2678" s="0" t="s">
        <v>97</v>
      </c>
      <c r="N2678" s="0" t="s">
        <v>841</v>
      </c>
      <c r="O2678" s="0" t="s">
        <v>842</v>
      </c>
      <c r="P2678" s="216" t="n">
        <v>50000</v>
      </c>
      <c r="S2678" s="0" t="s">
        <v>843</v>
      </c>
      <c r="T2678" s="0" t="s">
        <v>784</v>
      </c>
      <c r="U2678" s="218" t="n">
        <v>29.38</v>
      </c>
      <c r="V2678" s="0" t="s">
        <v>2312</v>
      </c>
      <c r="W2678" s="0" t="s">
        <v>845</v>
      </c>
      <c r="X2678" s="0" t="s">
        <v>846</v>
      </c>
      <c r="Y2678" s="0" t="s">
        <v>847</v>
      </c>
      <c r="Z2678" s="0" t="s">
        <v>571</v>
      </c>
      <c r="AA2678" s="0" t="n">
        <v>106971</v>
      </c>
      <c r="AB2678" s="215" t="n">
        <v>37073</v>
      </c>
      <c r="AC2678" s="215" t="n">
        <v>37103</v>
      </c>
    </row>
    <row r="2679" customFormat="false" ht="12.75" hidden="false" customHeight="false" outlineLevel="0" collapsed="false">
      <c r="A2679" s="208" t="str">
        <f aca="false">B2679&amp;" "&amp;C2679&amp;" "&amp;D2679</f>
        <v> Natural Gas Physical</v>
      </c>
      <c r="B2679" s="208" t="str">
        <f aca="false">IF((LEFT(N2679,2)="US"),"US","")</f>
        <v/>
      </c>
      <c r="C2679" s="208" t="str">
        <f aca="false">M2679</f>
        <v>Natural Gas</v>
      </c>
      <c r="D2679" s="208" t="str">
        <f aca="false">IF(ISNUMBER(FIND("Phy",N2679))=TRUE(),"Physical","Financial")</f>
        <v>Physical</v>
      </c>
      <c r="E2679" s="208" t="n">
        <f aca="false">IF(VLOOKUP(S2679,'DD-Lookup'!$J$6:$L$50,3,FALSE())="Monthly",(YEAR(AC2679)-YEAR(AB2679))*12+MONTH(AC2679)-MONTH(AB2679)+1,(AC2679-AB2679+1))</f>
        <v>1</v>
      </c>
      <c r="F2679" s="239" t="n">
        <f aca="false">E2679*SUM(P2679:Q2679)</f>
        <v>5000</v>
      </c>
      <c r="G2679" s="214" t="n">
        <v>1291121</v>
      </c>
      <c r="H2679" s="215" t="n">
        <v>37035.3861574074</v>
      </c>
      <c r="I2679" s="0" t="s">
        <v>1694</v>
      </c>
      <c r="M2679" s="0" t="s">
        <v>858</v>
      </c>
      <c r="N2679" s="0" t="s">
        <v>1334</v>
      </c>
      <c r="O2679" s="0" t="s">
        <v>2591</v>
      </c>
      <c r="P2679" s="216" t="n">
        <v>5000</v>
      </c>
      <c r="S2679" s="0" t="s">
        <v>1026</v>
      </c>
      <c r="T2679" s="0" t="s">
        <v>784</v>
      </c>
      <c r="U2679" s="218" t="n">
        <v>4.355</v>
      </c>
      <c r="V2679" s="0" t="s">
        <v>2729</v>
      </c>
      <c r="W2679" s="0" t="s">
        <v>1337</v>
      </c>
      <c r="X2679" s="0" t="s">
        <v>1338</v>
      </c>
      <c r="Y2679" s="0" t="s">
        <v>1310</v>
      </c>
      <c r="Z2679" s="0" t="s">
        <v>571</v>
      </c>
      <c r="AA2679" s="0" t="n">
        <v>808376</v>
      </c>
      <c r="AB2679" s="215" t="n">
        <v>37036.875</v>
      </c>
      <c r="AC2679" s="215" t="n">
        <v>37036.875</v>
      </c>
    </row>
    <row r="2680" customFormat="false" ht="12.75" hidden="false" customHeight="false" outlineLevel="0" collapsed="false">
      <c r="A2680" s="208" t="str">
        <f aca="false">B2680&amp;" "&amp;C2680&amp;" "&amp;D2680</f>
        <v>US Natural Gas Physical</v>
      </c>
      <c r="B2680" s="208" t="str">
        <f aca="false">IF((LEFT(N2680,2)="US"),"US","")</f>
        <v>US</v>
      </c>
      <c r="C2680" s="208" t="str">
        <f aca="false">M2680</f>
        <v>Natural Gas</v>
      </c>
      <c r="D2680" s="208" t="str">
        <f aca="false">IF(ISNUMBER(FIND("Phy",N2680))=TRUE(),"Physical","Financial")</f>
        <v>Physical</v>
      </c>
      <c r="E2680" s="208" t="n">
        <f aca="false">IF(VLOOKUP(S2680,'DD-Lookup'!$J$6:$L$50,3,FALSE())="Monthly",(YEAR(AC2680)-YEAR(AB2680))*12+MONTH(AC2680)-MONTH(AB2680)+1,(AC2680-AB2680+1))</f>
        <v>1</v>
      </c>
      <c r="F2680" s="239" t="n">
        <f aca="false">E2680*SUM(P2680:Q2680)</f>
        <v>5000</v>
      </c>
      <c r="G2680" s="214" t="n">
        <v>1291122</v>
      </c>
      <c r="H2680" s="215" t="n">
        <v>37035.3861921296</v>
      </c>
      <c r="I2680" s="0" t="s">
        <v>1278</v>
      </c>
      <c r="M2680" s="0" t="s">
        <v>858</v>
      </c>
      <c r="N2680" s="0" t="s">
        <v>1305</v>
      </c>
      <c r="O2680" s="0" t="s">
        <v>1448</v>
      </c>
      <c r="Q2680" s="216" t="n">
        <v>5000</v>
      </c>
      <c r="S2680" s="0" t="s">
        <v>1026</v>
      </c>
      <c r="T2680" s="0" t="s">
        <v>784</v>
      </c>
      <c r="U2680" s="218" t="n">
        <v>4.325</v>
      </c>
      <c r="V2680" s="0" t="s">
        <v>2559</v>
      </c>
      <c r="W2680" s="0" t="s">
        <v>1439</v>
      </c>
      <c r="X2680" s="0" t="s">
        <v>1440</v>
      </c>
      <c r="Y2680" s="0" t="s">
        <v>1310</v>
      </c>
      <c r="Z2680" s="0" t="s">
        <v>571</v>
      </c>
      <c r="AA2680" s="0" t="n">
        <v>808377</v>
      </c>
      <c r="AB2680" s="215" t="n">
        <v>37036.875</v>
      </c>
      <c r="AC2680" s="215" t="n">
        <v>37036.875</v>
      </c>
    </row>
    <row r="2681" customFormat="false" ht="12.75" hidden="false" customHeight="false" outlineLevel="0" collapsed="false">
      <c r="A2681" s="208" t="str">
        <f aca="false">B2681&amp;" "&amp;C2681&amp;" "&amp;D2681</f>
        <v>US Natural Gas Physical</v>
      </c>
      <c r="B2681" s="208" t="str">
        <f aca="false">IF((LEFT(N2681,2)="US"),"US","")</f>
        <v>US</v>
      </c>
      <c r="C2681" s="208" t="str">
        <f aca="false">M2681</f>
        <v>Natural Gas</v>
      </c>
      <c r="D2681" s="208" t="str">
        <f aca="false">IF(ISNUMBER(FIND("Phy",N2681))=TRUE(),"Physical","Financial")</f>
        <v>Physical</v>
      </c>
      <c r="E2681" s="208" t="n">
        <f aca="false">IF(VLOOKUP(S2681,'DD-Lookup'!$J$6:$L$50,3,FALSE())="Monthly",(YEAR(AC2681)-YEAR(AB2681))*12+MONTH(AC2681)-MONTH(AB2681)+1,(AC2681-AB2681+1))</f>
        <v>1</v>
      </c>
      <c r="F2681" s="239" t="n">
        <f aca="false">E2681*SUM(P2681:Q2681)</f>
        <v>10000</v>
      </c>
      <c r="G2681" s="214" t="n">
        <v>1291123</v>
      </c>
      <c r="H2681" s="215" t="n">
        <v>37035.3862037037</v>
      </c>
      <c r="I2681" s="0" t="s">
        <v>2019</v>
      </c>
      <c r="M2681" s="0" t="s">
        <v>858</v>
      </c>
      <c r="N2681" s="0" t="s">
        <v>1305</v>
      </c>
      <c r="O2681" s="0" t="s">
        <v>1306</v>
      </c>
      <c r="Q2681" s="216" t="n">
        <v>10000</v>
      </c>
      <c r="S2681" s="0" t="s">
        <v>1026</v>
      </c>
      <c r="T2681" s="0" t="s">
        <v>784</v>
      </c>
      <c r="U2681" s="218" t="n">
        <v>4.2013</v>
      </c>
      <c r="V2681" s="0" t="s">
        <v>2730</v>
      </c>
      <c r="W2681" s="0" t="s">
        <v>1308</v>
      </c>
      <c r="X2681" s="0" t="s">
        <v>1309</v>
      </c>
      <c r="Y2681" s="0" t="s">
        <v>1310</v>
      </c>
      <c r="Z2681" s="0" t="s">
        <v>571</v>
      </c>
      <c r="AA2681" s="0" t="n">
        <v>808378</v>
      </c>
      <c r="AB2681" s="215" t="n">
        <v>37036.875</v>
      </c>
      <c r="AC2681" s="215" t="n">
        <v>37036.875</v>
      </c>
    </row>
    <row r="2682" customFormat="false" ht="12.75" hidden="false" customHeight="false" outlineLevel="0" collapsed="false">
      <c r="A2682" s="208" t="str">
        <f aca="false">B2682&amp;" "&amp;C2682&amp;" "&amp;D2682</f>
        <v>US Natural Gas Physical</v>
      </c>
      <c r="B2682" s="208" t="str">
        <f aca="false">IF((LEFT(N2682,2)="US"),"US","")</f>
        <v>US</v>
      </c>
      <c r="C2682" s="208" t="str">
        <f aca="false">M2682</f>
        <v>Natural Gas</v>
      </c>
      <c r="D2682" s="208" t="str">
        <f aca="false">IF(ISNUMBER(FIND("Phy",N2682))=TRUE(),"Physical","Financial")</f>
        <v>Physical</v>
      </c>
      <c r="E2682" s="208" t="n">
        <f aca="false">IF(VLOOKUP(S2682,'DD-Lookup'!$J$6:$L$50,3,FALSE())="Monthly",(YEAR(AC2682)-YEAR(AB2682))*12+MONTH(AC2682)-MONTH(AB2682)+1,(AC2682-AB2682+1))</f>
        <v>1</v>
      </c>
      <c r="F2682" s="239" t="n">
        <f aca="false">E2682*SUM(P2682:Q2682)</f>
        <v>10000</v>
      </c>
      <c r="G2682" s="214" t="n">
        <v>1291124</v>
      </c>
      <c r="H2682" s="215" t="n">
        <v>37035.3862384259</v>
      </c>
      <c r="I2682" s="0" t="s">
        <v>1452</v>
      </c>
      <c r="M2682" s="0" t="s">
        <v>858</v>
      </c>
      <c r="N2682" s="0" t="s">
        <v>1305</v>
      </c>
      <c r="O2682" s="0" t="s">
        <v>1469</v>
      </c>
      <c r="Q2682" s="216" t="n">
        <v>10000</v>
      </c>
      <c r="S2682" s="0" t="s">
        <v>1026</v>
      </c>
      <c r="T2682" s="0" t="s">
        <v>784</v>
      </c>
      <c r="U2682" s="218" t="n">
        <v>4.065</v>
      </c>
      <c r="V2682" s="0" t="s">
        <v>1467</v>
      </c>
      <c r="W2682" s="0" t="s">
        <v>1314</v>
      </c>
      <c r="X2682" s="0" t="s">
        <v>1315</v>
      </c>
      <c r="Y2682" s="0" t="s">
        <v>1310</v>
      </c>
      <c r="Z2682" s="0" t="s">
        <v>571</v>
      </c>
      <c r="AA2682" s="0" t="n">
        <v>808379</v>
      </c>
      <c r="AB2682" s="215" t="n">
        <v>37036.875</v>
      </c>
      <c r="AC2682" s="215" t="n">
        <v>37036.875</v>
      </c>
    </row>
    <row r="2683" customFormat="false" ht="12.75" hidden="false" customHeight="false" outlineLevel="0" collapsed="false">
      <c r="A2683" s="208" t="str">
        <f aca="false">B2683&amp;" "&amp;C2683&amp;" "&amp;D2683</f>
        <v>US Natural Gas Financial</v>
      </c>
      <c r="B2683" s="208" t="str">
        <f aca="false">IF((LEFT(N2683,2)="US"),"US","")</f>
        <v>US</v>
      </c>
      <c r="C2683" s="208" t="str">
        <f aca="false">M2683</f>
        <v>Natural Gas</v>
      </c>
      <c r="D2683" s="208" t="str">
        <f aca="false">IF(ISNUMBER(FIND("Phy",N2683))=TRUE(),"Physical","Financial")</f>
        <v>Financial</v>
      </c>
      <c r="E2683" s="208" t="n">
        <f aca="false">IF(VLOOKUP(S2683,'DD-Lookup'!$J$6:$L$50,3,FALSE())="Monthly",(YEAR(AC2683)-YEAR(AB2683))*12+MONTH(AC2683)-MONTH(AB2683)+1,(AC2683-AB2683+1))</f>
        <v>7</v>
      </c>
      <c r="F2683" s="239" t="n">
        <f aca="false">E2683*SUM(P2683:Q2683)</f>
        <v>70000</v>
      </c>
      <c r="G2683" s="214" t="n">
        <v>1291125</v>
      </c>
      <c r="H2683" s="215" t="n">
        <v>37035.38625</v>
      </c>
      <c r="I2683" s="0" t="s">
        <v>1732</v>
      </c>
      <c r="M2683" s="0" t="s">
        <v>858</v>
      </c>
      <c r="N2683" s="0" t="s">
        <v>1024</v>
      </c>
      <c r="O2683" s="0" t="s">
        <v>2731</v>
      </c>
      <c r="Q2683" s="216" t="n">
        <v>10000</v>
      </c>
      <c r="S2683" s="0" t="s">
        <v>1026</v>
      </c>
      <c r="T2683" s="0" t="s">
        <v>784</v>
      </c>
      <c r="U2683" s="218" t="n">
        <v>4.01</v>
      </c>
      <c r="V2683" s="0" t="s">
        <v>1733</v>
      </c>
      <c r="W2683" s="0" t="s">
        <v>1881</v>
      </c>
      <c r="X2683" s="0" t="s">
        <v>2505</v>
      </c>
      <c r="Y2683" s="0" t="s">
        <v>838</v>
      </c>
      <c r="Z2683" s="0" t="s">
        <v>571</v>
      </c>
      <c r="AA2683" s="0" t="s">
        <v>2732</v>
      </c>
      <c r="AB2683" s="215" t="n">
        <v>37036.875</v>
      </c>
      <c r="AC2683" s="215" t="n">
        <v>37042.875</v>
      </c>
    </row>
    <row r="2684" customFormat="false" ht="12.75" hidden="false" customHeight="false" outlineLevel="0" collapsed="false">
      <c r="A2684" s="208" t="str">
        <f aca="false">B2684&amp;" "&amp;C2684&amp;" "&amp;D2684</f>
        <v>US Natural Gas Physical</v>
      </c>
      <c r="B2684" s="208" t="str">
        <f aca="false">IF((LEFT(N2684,2)="US"),"US","")</f>
        <v>US</v>
      </c>
      <c r="C2684" s="208" t="str">
        <f aca="false">M2684</f>
        <v>Natural Gas</v>
      </c>
      <c r="D2684" s="208" t="str">
        <f aca="false">IF(ISNUMBER(FIND("Phy",N2684))=TRUE(),"Physical","Financial")</f>
        <v>Physical</v>
      </c>
      <c r="E2684" s="208" t="n">
        <f aca="false">IF(VLOOKUP(S2684,'DD-Lookup'!$J$6:$L$50,3,FALSE())="Monthly",(YEAR(AC2684)-YEAR(AB2684))*12+MONTH(AC2684)-MONTH(AB2684)+1,(AC2684-AB2684+1))</f>
        <v>1</v>
      </c>
      <c r="F2684" s="239" t="n">
        <f aca="false">E2684*SUM(P2684:Q2684)</f>
        <v>10000</v>
      </c>
      <c r="G2684" s="214" t="n">
        <v>1291126</v>
      </c>
      <c r="H2684" s="215" t="n">
        <v>37035.3862962963</v>
      </c>
      <c r="I2684" s="0" t="s">
        <v>593</v>
      </c>
      <c r="M2684" s="0" t="s">
        <v>858</v>
      </c>
      <c r="N2684" s="0" t="s">
        <v>1305</v>
      </c>
      <c r="O2684" s="0" t="s">
        <v>1306</v>
      </c>
      <c r="P2684" s="216" t="n">
        <v>10000</v>
      </c>
      <c r="S2684" s="0" t="s">
        <v>1026</v>
      </c>
      <c r="T2684" s="0" t="s">
        <v>784</v>
      </c>
      <c r="U2684" s="218" t="n">
        <v>4.2001</v>
      </c>
      <c r="V2684" s="0" t="s">
        <v>1374</v>
      </c>
      <c r="W2684" s="0" t="s">
        <v>1308</v>
      </c>
      <c r="X2684" s="0" t="s">
        <v>1309</v>
      </c>
      <c r="Y2684" s="0" t="s">
        <v>1310</v>
      </c>
      <c r="Z2684" s="0" t="s">
        <v>571</v>
      </c>
      <c r="AA2684" s="0" t="n">
        <v>808380</v>
      </c>
      <c r="AB2684" s="215" t="n">
        <v>37036.875</v>
      </c>
      <c r="AC2684" s="215" t="n">
        <v>37036.875</v>
      </c>
    </row>
    <row r="2685" customFormat="false" ht="12.75" hidden="false" customHeight="false" outlineLevel="0" collapsed="false">
      <c r="A2685" s="208" t="str">
        <f aca="false">B2685&amp;" "&amp;C2685&amp;" "&amp;D2685</f>
        <v>US Natural Gas Physical</v>
      </c>
      <c r="B2685" s="208" t="str">
        <f aca="false">IF((LEFT(N2685,2)="US"),"US","")</f>
        <v>US</v>
      </c>
      <c r="C2685" s="208" t="str">
        <f aca="false">M2685</f>
        <v>Natural Gas</v>
      </c>
      <c r="D2685" s="208" t="str">
        <f aca="false">IF(ISNUMBER(FIND("Phy",N2685))=TRUE(),"Physical","Financial")</f>
        <v>Physical</v>
      </c>
      <c r="E2685" s="208" t="n">
        <f aca="false">IF(VLOOKUP(S2685,'DD-Lookup'!$J$6:$L$50,3,FALSE())="Monthly",(YEAR(AC2685)-YEAR(AB2685))*12+MONTH(AC2685)-MONTH(AB2685)+1,(AC2685-AB2685+1))</f>
        <v>1</v>
      </c>
      <c r="F2685" s="239" t="n">
        <f aca="false">E2685*SUM(P2685:Q2685)</f>
        <v>910</v>
      </c>
      <c r="G2685" s="214" t="n">
        <v>1291127</v>
      </c>
      <c r="H2685" s="215" t="n">
        <v>37035.3863773148</v>
      </c>
      <c r="I2685" s="0" t="s">
        <v>1544</v>
      </c>
      <c r="M2685" s="0" t="s">
        <v>858</v>
      </c>
      <c r="N2685" s="0" t="s">
        <v>1305</v>
      </c>
      <c r="O2685" s="0" t="s">
        <v>1448</v>
      </c>
      <c r="Q2685" s="216" t="n">
        <v>910</v>
      </c>
      <c r="S2685" s="0" t="s">
        <v>1026</v>
      </c>
      <c r="T2685" s="0" t="s">
        <v>784</v>
      </c>
      <c r="U2685" s="218" t="n">
        <v>4.33</v>
      </c>
      <c r="V2685" s="0" t="s">
        <v>2733</v>
      </c>
      <c r="W2685" s="0" t="s">
        <v>1439</v>
      </c>
      <c r="X2685" s="0" t="s">
        <v>1440</v>
      </c>
      <c r="Y2685" s="0" t="s">
        <v>1310</v>
      </c>
      <c r="Z2685" s="0" t="s">
        <v>571</v>
      </c>
      <c r="AA2685" s="0" t="n">
        <v>808381</v>
      </c>
      <c r="AB2685" s="215" t="n">
        <v>37036.875</v>
      </c>
      <c r="AC2685" s="215" t="n">
        <v>37036.875</v>
      </c>
    </row>
    <row r="2686" customFormat="false" ht="12.75" hidden="false" customHeight="false" outlineLevel="0" collapsed="false">
      <c r="A2686" s="208" t="str">
        <f aca="false">B2686&amp;" "&amp;C2686&amp;" "&amp;D2686</f>
        <v>US Natural Gas Financial</v>
      </c>
      <c r="B2686" s="208" t="str">
        <f aca="false">IF((LEFT(N2686,2)="US"),"US","")</f>
        <v>US</v>
      </c>
      <c r="C2686" s="208" t="str">
        <f aca="false">M2686</f>
        <v>Natural Gas</v>
      </c>
      <c r="D2686" s="208" t="str">
        <f aca="false">IF(ISNUMBER(FIND("Phy",N2686))=TRUE(),"Physical","Financial")</f>
        <v>Financial</v>
      </c>
      <c r="E2686" s="208" t="n">
        <f aca="false">IF(VLOOKUP(S2686,'DD-Lookup'!$J$6:$L$50,3,FALSE())="Monthly",(YEAR(AC2686)-YEAR(AB2686))*12+MONTH(AC2686)-MONTH(AB2686)+1,(AC2686-AB2686+1))</f>
        <v>151</v>
      </c>
      <c r="F2686" s="239" t="n">
        <f aca="false">E2686*SUM(P2686:Q2686)</f>
        <v>755000</v>
      </c>
      <c r="G2686" s="214" t="n">
        <v>1291130</v>
      </c>
      <c r="H2686" s="215" t="n">
        <v>37035.386400463</v>
      </c>
      <c r="I2686" s="0" t="s">
        <v>593</v>
      </c>
      <c r="M2686" s="0" t="s">
        <v>858</v>
      </c>
      <c r="N2686" s="0" t="s">
        <v>1024</v>
      </c>
      <c r="O2686" s="0" t="s">
        <v>1289</v>
      </c>
      <c r="Q2686" s="216" t="n">
        <v>5000</v>
      </c>
      <c r="S2686" s="0" t="s">
        <v>1026</v>
      </c>
      <c r="T2686" s="0" t="s">
        <v>784</v>
      </c>
      <c r="U2686" s="218" t="n">
        <v>4.675</v>
      </c>
      <c r="V2686" s="0" t="s">
        <v>1064</v>
      </c>
      <c r="W2686" s="0" t="s">
        <v>1028</v>
      </c>
      <c r="X2686" s="0" t="s">
        <v>1029</v>
      </c>
      <c r="Y2686" s="0" t="s">
        <v>838</v>
      </c>
      <c r="Z2686" s="0" t="s">
        <v>571</v>
      </c>
      <c r="AA2686" s="0" t="s">
        <v>2734</v>
      </c>
      <c r="AB2686" s="215" t="n">
        <v>37196</v>
      </c>
      <c r="AC2686" s="215" t="n">
        <v>37346</v>
      </c>
    </row>
    <row r="2687" customFormat="false" ht="12.75" hidden="false" customHeight="false" outlineLevel="0" collapsed="false">
      <c r="A2687" s="208" t="str">
        <f aca="false">B2687&amp;" "&amp;C2687&amp;" "&amp;D2687</f>
        <v>US Natural Gas Physical</v>
      </c>
      <c r="B2687" s="208" t="str">
        <f aca="false">IF((LEFT(N2687,2)="US"),"US","")</f>
        <v>US</v>
      </c>
      <c r="C2687" s="208" t="str">
        <f aca="false">M2687</f>
        <v>Natural Gas</v>
      </c>
      <c r="D2687" s="208" t="str">
        <f aca="false">IF(ISNUMBER(FIND("Phy",N2687))=TRUE(),"Physical","Financial")</f>
        <v>Physical</v>
      </c>
      <c r="E2687" s="208" t="n">
        <f aca="false">IF(VLOOKUP(S2687,'DD-Lookup'!$J$6:$L$50,3,FALSE())="Monthly",(YEAR(AC2687)-YEAR(AB2687))*12+MONTH(AC2687)-MONTH(AB2687)+1,(AC2687-AB2687+1))</f>
        <v>1</v>
      </c>
      <c r="F2687" s="239" t="n">
        <f aca="false">E2687*SUM(P2687:Q2687)</f>
        <v>10000</v>
      </c>
      <c r="G2687" s="214" t="n">
        <v>1291129</v>
      </c>
      <c r="H2687" s="215" t="n">
        <v>37035.386400463</v>
      </c>
      <c r="I2687" s="0" t="s">
        <v>1183</v>
      </c>
      <c r="M2687" s="0" t="s">
        <v>858</v>
      </c>
      <c r="N2687" s="0" t="s">
        <v>1305</v>
      </c>
      <c r="O2687" s="0" t="s">
        <v>1306</v>
      </c>
      <c r="Q2687" s="216" t="n">
        <v>10000</v>
      </c>
      <c r="S2687" s="0" t="s">
        <v>1026</v>
      </c>
      <c r="T2687" s="0" t="s">
        <v>784</v>
      </c>
      <c r="U2687" s="218" t="n">
        <v>4.2013</v>
      </c>
      <c r="V2687" s="0" t="s">
        <v>1413</v>
      </c>
      <c r="W2687" s="0" t="s">
        <v>1308</v>
      </c>
      <c r="X2687" s="0" t="s">
        <v>1309</v>
      </c>
      <c r="Y2687" s="0" t="s">
        <v>1310</v>
      </c>
      <c r="Z2687" s="0" t="s">
        <v>571</v>
      </c>
      <c r="AA2687" s="0" t="n">
        <v>808382</v>
      </c>
      <c r="AB2687" s="215" t="n">
        <v>37036.875</v>
      </c>
      <c r="AC2687" s="215" t="n">
        <v>37036.875</v>
      </c>
    </row>
    <row r="2688" customFormat="false" ht="12.75" hidden="false" customHeight="false" outlineLevel="0" collapsed="false">
      <c r="A2688" s="208" t="str">
        <f aca="false">B2688&amp;" "&amp;C2688&amp;" "&amp;D2688</f>
        <v>US Natural Gas Physical</v>
      </c>
      <c r="B2688" s="208" t="str">
        <f aca="false">IF((LEFT(N2688,2)="US"),"US","")</f>
        <v>US</v>
      </c>
      <c r="C2688" s="208" t="str">
        <f aca="false">M2688</f>
        <v>Natural Gas</v>
      </c>
      <c r="D2688" s="208" t="str">
        <f aca="false">IF(ISNUMBER(FIND("Phy",N2688))=TRUE(),"Physical","Financial")</f>
        <v>Physical</v>
      </c>
      <c r="E2688" s="208" t="n">
        <f aca="false">IF(VLOOKUP(S2688,'DD-Lookup'!$J$6:$L$50,3,FALSE())="Monthly",(YEAR(AC2688)-YEAR(AB2688))*12+MONTH(AC2688)-MONTH(AB2688)+1,(AC2688-AB2688+1))</f>
        <v>1</v>
      </c>
      <c r="F2688" s="239" t="n">
        <f aca="false">E2688*SUM(P2688:Q2688)</f>
        <v>10000</v>
      </c>
      <c r="G2688" s="214" t="n">
        <v>1291132</v>
      </c>
      <c r="H2688" s="215" t="n">
        <v>37035.386412037</v>
      </c>
      <c r="I2688" s="0" t="s">
        <v>1672</v>
      </c>
      <c r="M2688" s="0" t="s">
        <v>858</v>
      </c>
      <c r="N2688" s="0" t="s">
        <v>1305</v>
      </c>
      <c r="O2688" s="0" t="s">
        <v>1566</v>
      </c>
      <c r="P2688" s="216" t="n">
        <v>10000</v>
      </c>
      <c r="S2688" s="0" t="s">
        <v>1026</v>
      </c>
      <c r="T2688" s="0" t="s">
        <v>784</v>
      </c>
      <c r="U2688" s="218" t="n">
        <v>12.625</v>
      </c>
      <c r="V2688" s="0" t="s">
        <v>1845</v>
      </c>
      <c r="W2688" s="0" t="s">
        <v>1559</v>
      </c>
      <c r="X2688" s="0" t="s">
        <v>1535</v>
      </c>
      <c r="Y2688" s="0" t="s">
        <v>1310</v>
      </c>
      <c r="Z2688" s="0" t="s">
        <v>571</v>
      </c>
      <c r="AA2688" s="0" t="n">
        <v>808383</v>
      </c>
      <c r="AB2688" s="215" t="n">
        <v>37036.875</v>
      </c>
      <c r="AC2688" s="215" t="n">
        <v>37036.875</v>
      </c>
    </row>
    <row r="2689" customFormat="false" ht="12.75" hidden="false" customHeight="false" outlineLevel="0" collapsed="false">
      <c r="A2689" s="208" t="str">
        <f aca="false">B2689&amp;" "&amp;C2689&amp;" "&amp;D2689</f>
        <v>US Natural Gas Physical</v>
      </c>
      <c r="B2689" s="208" t="str">
        <f aca="false">IF((LEFT(N2689,2)="US"),"US","")</f>
        <v>US</v>
      </c>
      <c r="C2689" s="208" t="str">
        <f aca="false">M2689</f>
        <v>Natural Gas</v>
      </c>
      <c r="D2689" s="208" t="str">
        <f aca="false">IF(ISNUMBER(FIND("Phy",N2689))=TRUE(),"Physical","Financial")</f>
        <v>Physical</v>
      </c>
      <c r="E2689" s="208" t="n">
        <f aca="false">IF(VLOOKUP(S2689,'DD-Lookup'!$J$6:$L$50,3,FALSE())="Monthly",(YEAR(AC2689)-YEAR(AB2689))*12+MONTH(AC2689)-MONTH(AB2689)+1,(AC2689-AB2689+1))</f>
        <v>1</v>
      </c>
      <c r="F2689" s="239" t="n">
        <f aca="false">E2689*SUM(P2689:Q2689)</f>
        <v>10000</v>
      </c>
      <c r="G2689" s="214" t="n">
        <v>1291133</v>
      </c>
      <c r="H2689" s="215" t="n">
        <v>37035.3864351852</v>
      </c>
      <c r="I2689" s="0" t="s">
        <v>1183</v>
      </c>
      <c r="M2689" s="0" t="s">
        <v>858</v>
      </c>
      <c r="N2689" s="0" t="s">
        <v>1305</v>
      </c>
      <c r="O2689" s="0" t="s">
        <v>1306</v>
      </c>
      <c r="Q2689" s="216" t="n">
        <v>10000</v>
      </c>
      <c r="S2689" s="0" t="s">
        <v>1026</v>
      </c>
      <c r="T2689" s="0" t="s">
        <v>784</v>
      </c>
      <c r="U2689" s="218" t="n">
        <v>4.2025</v>
      </c>
      <c r="V2689" s="0" t="s">
        <v>1413</v>
      </c>
      <c r="W2689" s="0" t="s">
        <v>1308</v>
      </c>
      <c r="X2689" s="0" t="s">
        <v>1309</v>
      </c>
      <c r="Y2689" s="0" t="s">
        <v>1310</v>
      </c>
      <c r="Z2689" s="0" t="s">
        <v>571</v>
      </c>
      <c r="AA2689" s="0" t="n">
        <v>808384</v>
      </c>
      <c r="AB2689" s="215" t="n">
        <v>37036.875</v>
      </c>
      <c r="AC2689" s="215" t="n">
        <v>37036.875</v>
      </c>
    </row>
    <row r="2690" customFormat="false" ht="12.75" hidden="false" customHeight="false" outlineLevel="0" collapsed="false">
      <c r="A2690" s="208" t="str">
        <f aca="false">B2690&amp;" "&amp;C2690&amp;" "&amp;D2690</f>
        <v>US Natural Gas Physical</v>
      </c>
      <c r="B2690" s="208" t="str">
        <f aca="false">IF((LEFT(N2690,2)="US"),"US","")</f>
        <v>US</v>
      </c>
      <c r="C2690" s="208" t="str">
        <f aca="false">M2690</f>
        <v>Natural Gas</v>
      </c>
      <c r="D2690" s="208" t="str">
        <f aca="false">IF(ISNUMBER(FIND("Phy",N2690))=TRUE(),"Physical","Financial")</f>
        <v>Physical</v>
      </c>
      <c r="E2690" s="208" t="n">
        <f aca="false">IF(VLOOKUP(S2690,'DD-Lookup'!$J$6:$L$50,3,FALSE())="Monthly",(YEAR(AC2690)-YEAR(AB2690))*12+MONTH(AC2690)-MONTH(AB2690)+1,(AC2690-AB2690+1))</f>
        <v>1</v>
      </c>
      <c r="F2690" s="239" t="n">
        <f aca="false">E2690*SUM(P2690:Q2690)</f>
        <v>5000</v>
      </c>
      <c r="G2690" s="214" t="n">
        <v>1291134</v>
      </c>
      <c r="H2690" s="215" t="n">
        <v>37035.3864351852</v>
      </c>
      <c r="I2690" s="0" t="s">
        <v>1183</v>
      </c>
      <c r="M2690" s="0" t="s">
        <v>858</v>
      </c>
      <c r="N2690" s="0" t="s">
        <v>1305</v>
      </c>
      <c r="O2690" s="0" t="s">
        <v>1378</v>
      </c>
      <c r="Q2690" s="216" t="n">
        <v>5000</v>
      </c>
      <c r="S2690" s="0" t="s">
        <v>1026</v>
      </c>
      <c r="T2690" s="0" t="s">
        <v>784</v>
      </c>
      <c r="U2690" s="218" t="n">
        <v>4.0375</v>
      </c>
      <c r="V2690" s="0" t="s">
        <v>1769</v>
      </c>
      <c r="W2690" s="0" t="s">
        <v>1361</v>
      </c>
      <c r="X2690" s="0" t="s">
        <v>1362</v>
      </c>
      <c r="Y2690" s="0" t="s">
        <v>1310</v>
      </c>
      <c r="Z2690" s="0" t="s">
        <v>571</v>
      </c>
      <c r="AA2690" s="0" t="n">
        <v>808385</v>
      </c>
      <c r="AB2690" s="215" t="n">
        <v>37036.875</v>
      </c>
      <c r="AC2690" s="215" t="n">
        <v>37036.875</v>
      </c>
    </row>
    <row r="2691" customFormat="false" ht="12.75" hidden="false" customHeight="false" outlineLevel="0" collapsed="false">
      <c r="A2691" s="208" t="str">
        <f aca="false">B2691&amp;" "&amp;C2691&amp;" "&amp;D2691</f>
        <v>US Natural Gas Physical</v>
      </c>
      <c r="B2691" s="208" t="str">
        <f aca="false">IF((LEFT(N2691,2)="US"),"US","")</f>
        <v>US</v>
      </c>
      <c r="C2691" s="208" t="str">
        <f aca="false">M2691</f>
        <v>Natural Gas</v>
      </c>
      <c r="D2691" s="208" t="str">
        <f aca="false">IF(ISNUMBER(FIND("Phy",N2691))=TRUE(),"Physical","Financial")</f>
        <v>Physical</v>
      </c>
      <c r="E2691" s="208" t="n">
        <f aca="false">IF(VLOOKUP(S2691,'DD-Lookup'!$J$6:$L$50,3,FALSE())="Monthly",(YEAR(AC2691)-YEAR(AB2691))*12+MONTH(AC2691)-MONTH(AB2691)+1,(AC2691-AB2691+1))</f>
        <v>1</v>
      </c>
      <c r="F2691" s="239" t="n">
        <f aca="false">E2691*SUM(P2691:Q2691)</f>
        <v>5000</v>
      </c>
      <c r="G2691" s="214" t="n">
        <v>1291136</v>
      </c>
      <c r="H2691" s="215" t="n">
        <v>37035.3864814815</v>
      </c>
      <c r="I2691" s="0" t="s">
        <v>1317</v>
      </c>
      <c r="M2691" s="0" t="s">
        <v>858</v>
      </c>
      <c r="N2691" s="0" t="s">
        <v>1305</v>
      </c>
      <c r="O2691" s="0" t="s">
        <v>1363</v>
      </c>
      <c r="Q2691" s="216" t="n">
        <v>5000</v>
      </c>
      <c r="S2691" s="0" t="s">
        <v>1026</v>
      </c>
      <c r="T2691" s="0" t="s">
        <v>784</v>
      </c>
      <c r="U2691" s="218" t="n">
        <v>4.0625</v>
      </c>
      <c r="V2691" s="0" t="s">
        <v>1318</v>
      </c>
      <c r="W2691" s="0" t="s">
        <v>1361</v>
      </c>
      <c r="X2691" s="0" t="s">
        <v>1362</v>
      </c>
      <c r="Y2691" s="0" t="s">
        <v>1310</v>
      </c>
      <c r="Z2691" s="0" t="s">
        <v>571</v>
      </c>
      <c r="AA2691" s="0" t="n">
        <v>808386</v>
      </c>
      <c r="AB2691" s="215" t="n">
        <v>37036.875</v>
      </c>
      <c r="AC2691" s="215" t="n">
        <v>37036.875</v>
      </c>
    </row>
    <row r="2692" customFormat="false" ht="12.75" hidden="false" customHeight="false" outlineLevel="0" collapsed="false">
      <c r="A2692" s="208" t="str">
        <f aca="false">B2692&amp;" "&amp;C2692&amp;" "&amp;D2692</f>
        <v>US Natural Gas Physical</v>
      </c>
      <c r="B2692" s="208" t="str">
        <f aca="false">IF((LEFT(N2692,2)="US"),"US","")</f>
        <v>US</v>
      </c>
      <c r="C2692" s="208" t="str">
        <f aca="false">M2692</f>
        <v>Natural Gas</v>
      </c>
      <c r="D2692" s="208" t="str">
        <f aca="false">IF(ISNUMBER(FIND("Phy",N2692))=TRUE(),"Physical","Financial")</f>
        <v>Physical</v>
      </c>
      <c r="E2692" s="208" t="n">
        <f aca="false">IF(VLOOKUP(S2692,'DD-Lookup'!$J$6:$L$50,3,FALSE())="Monthly",(YEAR(AC2692)-YEAR(AB2692))*12+MONTH(AC2692)-MONTH(AB2692)+1,(AC2692-AB2692+1))</f>
        <v>30</v>
      </c>
      <c r="F2692" s="239" t="n">
        <f aca="false">E2692*SUM(P2692:Q2692)</f>
        <v>150000</v>
      </c>
      <c r="G2692" s="214" t="n">
        <v>1291137</v>
      </c>
      <c r="H2692" s="215" t="n">
        <v>37035.3864930556</v>
      </c>
      <c r="I2692" s="0" t="s">
        <v>1865</v>
      </c>
      <c r="M2692" s="0" t="s">
        <v>858</v>
      </c>
      <c r="N2692" s="0" t="s">
        <v>1305</v>
      </c>
      <c r="O2692" s="0" t="s">
        <v>2184</v>
      </c>
      <c r="Q2692" s="216" t="n">
        <v>5000</v>
      </c>
      <c r="S2692" s="0" t="s">
        <v>1026</v>
      </c>
      <c r="T2692" s="0" t="s">
        <v>784</v>
      </c>
      <c r="U2692" s="218" t="n">
        <v>3.42</v>
      </c>
      <c r="V2692" s="0" t="s">
        <v>2735</v>
      </c>
      <c r="W2692" s="0" t="s">
        <v>1758</v>
      </c>
      <c r="X2692" s="0" t="s">
        <v>1535</v>
      </c>
      <c r="Y2692" s="0" t="s">
        <v>1310</v>
      </c>
      <c r="Z2692" s="0" t="s">
        <v>571</v>
      </c>
      <c r="AA2692" s="0" t="s">
        <v>2736</v>
      </c>
      <c r="AB2692" s="215" t="n">
        <v>37043.875</v>
      </c>
      <c r="AC2692" s="215" t="n">
        <v>37072.875</v>
      </c>
    </row>
    <row r="2693" customFormat="false" ht="12.75" hidden="false" customHeight="false" outlineLevel="0" collapsed="false">
      <c r="A2693" s="208" t="str">
        <f aca="false">B2693&amp;" "&amp;C2693&amp;" "&amp;D2693</f>
        <v>US Natural Gas Physical</v>
      </c>
      <c r="B2693" s="208" t="str">
        <f aca="false">IF((LEFT(N2693,2)="US"),"US","")</f>
        <v>US</v>
      </c>
      <c r="C2693" s="208" t="str">
        <f aca="false">M2693</f>
        <v>Natural Gas</v>
      </c>
      <c r="D2693" s="208" t="str">
        <f aca="false">IF(ISNUMBER(FIND("Phy",N2693))=TRUE(),"Physical","Financial")</f>
        <v>Physical</v>
      </c>
      <c r="E2693" s="208" t="n">
        <f aca="false">IF(VLOOKUP(S2693,'DD-Lookup'!$J$6:$L$50,3,FALSE())="Monthly",(YEAR(AC2693)-YEAR(AB2693))*12+MONTH(AC2693)-MONTH(AB2693)+1,(AC2693-AB2693+1))</f>
        <v>1</v>
      </c>
      <c r="F2693" s="239" t="n">
        <f aca="false">E2693*SUM(P2693:Q2693)</f>
        <v>10000</v>
      </c>
      <c r="G2693" s="214" t="n">
        <v>1291138</v>
      </c>
      <c r="H2693" s="215" t="n">
        <v>37035.3865046296</v>
      </c>
      <c r="I2693" s="0" t="s">
        <v>2205</v>
      </c>
      <c r="M2693" s="0" t="s">
        <v>858</v>
      </c>
      <c r="N2693" s="0" t="s">
        <v>1305</v>
      </c>
      <c r="O2693" s="0" t="s">
        <v>1469</v>
      </c>
      <c r="Q2693" s="216" t="n">
        <v>10000</v>
      </c>
      <c r="S2693" s="0" t="s">
        <v>1026</v>
      </c>
      <c r="T2693" s="0" t="s">
        <v>784</v>
      </c>
      <c r="U2693" s="218" t="n">
        <v>4.0675</v>
      </c>
      <c r="V2693" s="0" t="s">
        <v>2206</v>
      </c>
      <c r="W2693" s="0" t="s">
        <v>1314</v>
      </c>
      <c r="X2693" s="0" t="s">
        <v>1315</v>
      </c>
      <c r="Y2693" s="0" t="s">
        <v>1310</v>
      </c>
      <c r="Z2693" s="0" t="s">
        <v>571</v>
      </c>
      <c r="AA2693" s="0" t="n">
        <v>808387</v>
      </c>
      <c r="AB2693" s="215" t="n">
        <v>37036.875</v>
      </c>
      <c r="AC2693" s="215" t="n">
        <v>37036.875</v>
      </c>
    </row>
    <row r="2694" customFormat="false" ht="12.75" hidden="false" customHeight="false" outlineLevel="0" collapsed="false">
      <c r="A2694" s="208" t="str">
        <f aca="false">B2694&amp;" "&amp;C2694&amp;" "&amp;D2694</f>
        <v>US Natural Gas Physical</v>
      </c>
      <c r="B2694" s="208" t="str">
        <f aca="false">IF((LEFT(N2694,2)="US"),"US","")</f>
        <v>US</v>
      </c>
      <c r="C2694" s="208" t="str">
        <f aca="false">M2694</f>
        <v>Natural Gas</v>
      </c>
      <c r="D2694" s="208" t="str">
        <f aca="false">IF(ISNUMBER(FIND("Phy",N2694))=TRUE(),"Physical","Financial")</f>
        <v>Physical</v>
      </c>
      <c r="E2694" s="208" t="n">
        <f aca="false">IF(VLOOKUP(S2694,'DD-Lookup'!$J$6:$L$50,3,FALSE())="Monthly",(YEAR(AC2694)-YEAR(AB2694))*12+MONTH(AC2694)-MONTH(AB2694)+1,(AC2694-AB2694+1))</f>
        <v>1</v>
      </c>
      <c r="F2694" s="239" t="n">
        <f aca="false">E2694*SUM(P2694:Q2694)</f>
        <v>10000</v>
      </c>
      <c r="G2694" s="214" t="n">
        <v>1291140</v>
      </c>
      <c r="H2694" s="215" t="n">
        <v>37035.3865277778</v>
      </c>
      <c r="I2694" s="0" t="s">
        <v>1115</v>
      </c>
      <c r="M2694" s="0" t="s">
        <v>858</v>
      </c>
      <c r="N2694" s="0" t="s">
        <v>1305</v>
      </c>
      <c r="O2694" s="0" t="s">
        <v>1566</v>
      </c>
      <c r="P2694" s="216" t="n">
        <v>10000</v>
      </c>
      <c r="S2694" s="0" t="s">
        <v>1026</v>
      </c>
      <c r="T2694" s="0" t="s">
        <v>784</v>
      </c>
      <c r="U2694" s="218" t="n">
        <v>12.55</v>
      </c>
      <c r="V2694" s="0" t="s">
        <v>2193</v>
      </c>
      <c r="W2694" s="0" t="s">
        <v>1559</v>
      </c>
      <c r="X2694" s="0" t="s">
        <v>1535</v>
      </c>
      <c r="Y2694" s="0" t="s">
        <v>1310</v>
      </c>
      <c r="Z2694" s="0" t="s">
        <v>571</v>
      </c>
      <c r="AA2694" s="0" t="n">
        <v>808390</v>
      </c>
      <c r="AB2694" s="215" t="n">
        <v>37036.875</v>
      </c>
      <c r="AC2694" s="215" t="n">
        <v>37036.875</v>
      </c>
    </row>
    <row r="2695" customFormat="false" ht="12.75" hidden="false" customHeight="false" outlineLevel="0" collapsed="false">
      <c r="A2695" s="208" t="str">
        <f aca="false">B2695&amp;" "&amp;C2695&amp;" "&amp;D2695</f>
        <v>US Natural Gas Physical</v>
      </c>
      <c r="B2695" s="208" t="str">
        <f aca="false">IF((LEFT(N2695,2)="US"),"US","")</f>
        <v>US</v>
      </c>
      <c r="C2695" s="208" t="str">
        <f aca="false">M2695</f>
        <v>Natural Gas</v>
      </c>
      <c r="D2695" s="208" t="str">
        <f aca="false">IF(ISNUMBER(FIND("Phy",N2695))=TRUE(),"Physical","Financial")</f>
        <v>Physical</v>
      </c>
      <c r="E2695" s="208" t="n">
        <f aca="false">IF(VLOOKUP(S2695,'DD-Lookup'!$J$6:$L$50,3,FALSE())="Monthly",(YEAR(AC2695)-YEAR(AB2695))*12+MONTH(AC2695)-MONTH(AB2695)+1,(AC2695-AB2695+1))</f>
        <v>1</v>
      </c>
      <c r="F2695" s="239" t="n">
        <f aca="false">E2695*SUM(P2695:Q2695)</f>
        <v>5000</v>
      </c>
      <c r="G2695" s="214" t="n">
        <v>1291139</v>
      </c>
      <c r="H2695" s="215" t="n">
        <v>37035.3865277778</v>
      </c>
      <c r="I2695" s="0" t="s">
        <v>1233</v>
      </c>
      <c r="M2695" s="0" t="s">
        <v>858</v>
      </c>
      <c r="N2695" s="0" t="s">
        <v>1305</v>
      </c>
      <c r="O2695" s="0" t="s">
        <v>1581</v>
      </c>
      <c r="P2695" s="216" t="n">
        <v>5000</v>
      </c>
      <c r="S2695" s="0" t="s">
        <v>1026</v>
      </c>
      <c r="T2695" s="0" t="s">
        <v>784</v>
      </c>
      <c r="U2695" s="218" t="n">
        <v>8.05</v>
      </c>
      <c r="V2695" s="0" t="s">
        <v>1725</v>
      </c>
      <c r="W2695" s="0" t="s">
        <v>1579</v>
      </c>
      <c r="X2695" s="0" t="s">
        <v>1535</v>
      </c>
      <c r="Y2695" s="0" t="s">
        <v>1310</v>
      </c>
      <c r="Z2695" s="0" t="s">
        <v>571</v>
      </c>
      <c r="AA2695" s="0" t="n">
        <v>808389</v>
      </c>
      <c r="AB2695" s="215" t="n">
        <v>37036.875</v>
      </c>
      <c r="AC2695" s="215" t="n">
        <v>37036.875</v>
      </c>
    </row>
    <row r="2696" customFormat="false" ht="12.75" hidden="false" customHeight="false" outlineLevel="0" collapsed="false">
      <c r="A2696" s="208" t="str">
        <f aca="false">B2696&amp;" "&amp;C2696&amp;" "&amp;D2696</f>
        <v> Natural Gas Physical</v>
      </c>
      <c r="B2696" s="208" t="str">
        <f aca="false">IF((LEFT(N2696,2)="US"),"US","")</f>
        <v/>
      </c>
      <c r="C2696" s="208" t="str">
        <f aca="false">M2696</f>
        <v>Natural Gas</v>
      </c>
      <c r="D2696" s="208" t="str">
        <f aca="false">IF(ISNUMBER(FIND("Phy",N2696))=TRUE(),"Physical","Financial")</f>
        <v>Physical</v>
      </c>
      <c r="E2696" s="208" t="n">
        <f aca="false">IF(VLOOKUP(S2696,'DD-Lookup'!$J$6:$L$50,3,FALSE())="Monthly",(YEAR(AC2696)-YEAR(AB2696))*12+MONTH(AC2696)-MONTH(AB2696)+1,(AC2696-AB2696+1))</f>
        <v>1</v>
      </c>
      <c r="F2696" s="239" t="n">
        <f aca="false">E2696*SUM(P2696:Q2696)</f>
        <v>10000</v>
      </c>
      <c r="G2696" s="214" t="n">
        <v>1291141</v>
      </c>
      <c r="H2696" s="215" t="n">
        <v>37035.3865393519</v>
      </c>
      <c r="I2696" s="0" t="s">
        <v>2285</v>
      </c>
      <c r="M2696" s="0" t="s">
        <v>858</v>
      </c>
      <c r="N2696" s="0" t="s">
        <v>2171</v>
      </c>
      <c r="O2696" s="0" t="s">
        <v>2223</v>
      </c>
      <c r="P2696" s="216" t="n">
        <v>10000</v>
      </c>
      <c r="S2696" s="0" t="s">
        <v>279</v>
      </c>
      <c r="T2696" s="0" t="s">
        <v>2173</v>
      </c>
      <c r="U2696" s="218" t="n">
        <v>5.67</v>
      </c>
      <c r="V2696" s="0" t="s">
        <v>2310</v>
      </c>
      <c r="W2696" s="0" t="s">
        <v>2225</v>
      </c>
      <c r="X2696" s="0" t="s">
        <v>2176</v>
      </c>
      <c r="Y2696" s="0" t="s">
        <v>1310</v>
      </c>
      <c r="Z2696" s="0" t="s">
        <v>628</v>
      </c>
      <c r="AA2696" s="0" t="n">
        <v>808388</v>
      </c>
      <c r="AB2696" s="215" t="n">
        <v>37035.875</v>
      </c>
      <c r="AC2696" s="215" t="n">
        <v>37035.875</v>
      </c>
    </row>
    <row r="2697" customFormat="false" ht="12.75" hidden="false" customHeight="false" outlineLevel="0" collapsed="false">
      <c r="A2697" s="208" t="str">
        <f aca="false">B2697&amp;" "&amp;C2697&amp;" "&amp;D2697</f>
        <v>US Natural Gas Financial</v>
      </c>
      <c r="B2697" s="208" t="str">
        <f aca="false">IF((LEFT(N2697,2)="US"),"US","")</f>
        <v>US</v>
      </c>
      <c r="C2697" s="208" t="str">
        <f aca="false">M2697</f>
        <v>Natural Gas</v>
      </c>
      <c r="D2697" s="208" t="str">
        <f aca="false">IF(ISNUMBER(FIND("Phy",N2697))=TRUE(),"Physical","Financial")</f>
        <v>Financial</v>
      </c>
      <c r="E2697" s="208" t="n">
        <f aca="false">IF(VLOOKUP(S2697,'DD-Lookup'!$J$6:$L$50,3,FALSE())="Monthly",(YEAR(AC2697)-YEAR(AB2697))*12+MONTH(AC2697)-MONTH(AB2697)+1,(AC2697-AB2697+1))</f>
        <v>30</v>
      </c>
      <c r="F2697" s="239" t="n">
        <f aca="false">E2697*SUM(P2697:Q2697)</f>
        <v>450000</v>
      </c>
      <c r="G2697" s="214" t="n">
        <v>1291142</v>
      </c>
      <c r="H2697" s="215" t="n">
        <v>37035.3865972222</v>
      </c>
      <c r="I2697" s="0" t="s">
        <v>1376</v>
      </c>
      <c r="M2697" s="0" t="s">
        <v>858</v>
      </c>
      <c r="N2697" s="0" t="s">
        <v>1024</v>
      </c>
      <c r="O2697" s="0" t="s">
        <v>1025</v>
      </c>
      <c r="Q2697" s="216" t="n">
        <v>15000</v>
      </c>
      <c r="S2697" s="0" t="s">
        <v>1026</v>
      </c>
      <c r="T2697" s="0" t="s">
        <v>784</v>
      </c>
      <c r="U2697" s="218" t="n">
        <v>4.18</v>
      </c>
      <c r="V2697" s="0" t="s">
        <v>2142</v>
      </c>
      <c r="W2697" s="0" t="s">
        <v>1028</v>
      </c>
      <c r="X2697" s="0" t="s">
        <v>1029</v>
      </c>
      <c r="Y2697" s="0" t="s">
        <v>838</v>
      </c>
      <c r="Z2697" s="0" t="s">
        <v>571</v>
      </c>
      <c r="AA2697" s="0" t="s">
        <v>2737</v>
      </c>
      <c r="AB2697" s="215" t="n">
        <v>37043.875</v>
      </c>
      <c r="AC2697" s="215" t="n">
        <v>37072.875</v>
      </c>
    </row>
    <row r="2698" customFormat="false" ht="12.75" hidden="false" customHeight="false" outlineLevel="0" collapsed="false">
      <c r="A2698" s="208" t="str">
        <f aca="false">B2698&amp;" "&amp;C2698&amp;" "&amp;D2698</f>
        <v>US Crude Financial</v>
      </c>
      <c r="B2698" s="208" t="str">
        <f aca="false">IF((LEFT(N2698,2)="US"),"US","")</f>
        <v>US</v>
      </c>
      <c r="C2698" s="208" t="str">
        <f aca="false">M2698</f>
        <v>Crude</v>
      </c>
      <c r="D2698" s="208" t="str">
        <f aca="false">IF(ISNUMBER(FIND("Phy",N2698))=TRUE(),"Physical","Financial")</f>
        <v>Financial</v>
      </c>
      <c r="E2698" s="208" t="n">
        <f aca="false">IF(VLOOKUP(S2698,'DD-Lookup'!$J$6:$L$50,3,FALSE())="Monthly",(YEAR(AC2698)-YEAR(AB2698))*12+MONTH(AC2698)-MONTH(AB2698)+1,(AC2698-AB2698+1))</f>
        <v>1</v>
      </c>
      <c r="F2698" s="239" t="n">
        <f aca="false">E2698*SUM(P2698:Q2698)</f>
        <v>50000</v>
      </c>
      <c r="G2698" s="214" t="n">
        <v>1291143</v>
      </c>
      <c r="H2698" s="215" t="n">
        <v>37035.3866203704</v>
      </c>
      <c r="I2698" s="0" t="s">
        <v>1376</v>
      </c>
      <c r="M2698" s="0" t="s">
        <v>97</v>
      </c>
      <c r="N2698" s="0" t="s">
        <v>841</v>
      </c>
      <c r="O2698" s="0" t="s">
        <v>842</v>
      </c>
      <c r="Q2698" s="216" t="n">
        <v>50000</v>
      </c>
      <c r="S2698" s="0" t="s">
        <v>843</v>
      </c>
      <c r="T2698" s="0" t="s">
        <v>784</v>
      </c>
      <c r="U2698" s="218" t="n">
        <v>29.4</v>
      </c>
      <c r="V2698" s="0" t="s">
        <v>1377</v>
      </c>
      <c r="W2698" s="0" t="s">
        <v>845</v>
      </c>
      <c r="X2698" s="0" t="s">
        <v>846</v>
      </c>
      <c r="Y2698" s="0" t="s">
        <v>847</v>
      </c>
      <c r="Z2698" s="0" t="s">
        <v>571</v>
      </c>
      <c r="AA2698" s="0" t="n">
        <v>106972</v>
      </c>
      <c r="AB2698" s="215" t="n">
        <v>37073</v>
      </c>
      <c r="AC2698" s="215" t="n">
        <v>37103</v>
      </c>
    </row>
    <row r="2699" customFormat="false" ht="12.75" hidden="false" customHeight="false" outlineLevel="0" collapsed="false">
      <c r="A2699" s="208" t="str">
        <f aca="false">B2699&amp;" "&amp;C2699&amp;" "&amp;D2699</f>
        <v>US Natural Gas Physical</v>
      </c>
      <c r="B2699" s="208" t="str">
        <f aca="false">IF((LEFT(N2699,2)="US"),"US","")</f>
        <v>US</v>
      </c>
      <c r="C2699" s="208" t="str">
        <f aca="false">M2699</f>
        <v>Natural Gas</v>
      </c>
      <c r="D2699" s="208" t="str">
        <f aca="false">IF(ISNUMBER(FIND("Phy",N2699))=TRUE(),"Physical","Financial")</f>
        <v>Physical</v>
      </c>
      <c r="E2699" s="208" t="n">
        <f aca="false">IF(VLOOKUP(S2699,'DD-Lookup'!$J$6:$L$50,3,FALSE())="Monthly",(YEAR(AC2699)-YEAR(AB2699))*12+MONTH(AC2699)-MONTH(AB2699)+1,(AC2699-AB2699+1))</f>
        <v>1</v>
      </c>
      <c r="F2699" s="239" t="n">
        <f aca="false">E2699*SUM(P2699:Q2699)</f>
        <v>5000</v>
      </c>
      <c r="G2699" s="214" t="n">
        <v>1291144</v>
      </c>
      <c r="H2699" s="215" t="n">
        <v>37035.3866666667</v>
      </c>
      <c r="I2699" s="0" t="s">
        <v>593</v>
      </c>
      <c r="M2699" s="0" t="s">
        <v>858</v>
      </c>
      <c r="N2699" s="0" t="s">
        <v>1305</v>
      </c>
      <c r="O2699" s="0" t="s">
        <v>1533</v>
      </c>
      <c r="P2699" s="216" t="n">
        <v>5000</v>
      </c>
      <c r="S2699" s="0" t="s">
        <v>1026</v>
      </c>
      <c r="T2699" s="0" t="s">
        <v>784</v>
      </c>
      <c r="U2699" s="218" t="n">
        <v>4.025</v>
      </c>
      <c r="V2699" s="0" t="s">
        <v>1534</v>
      </c>
      <c r="W2699" s="0" t="s">
        <v>1514</v>
      </c>
      <c r="X2699" s="0" t="s">
        <v>1535</v>
      </c>
      <c r="Y2699" s="0" t="s">
        <v>1310</v>
      </c>
      <c r="Z2699" s="0" t="s">
        <v>571</v>
      </c>
      <c r="AA2699" s="0" t="n">
        <v>808393</v>
      </c>
      <c r="AB2699" s="215" t="n">
        <v>37036.875</v>
      </c>
      <c r="AC2699" s="215" t="n">
        <v>37036.875</v>
      </c>
    </row>
    <row r="2700" customFormat="false" ht="12.75" hidden="false" customHeight="false" outlineLevel="0" collapsed="false">
      <c r="A2700" s="208" t="str">
        <f aca="false">B2700&amp;" "&amp;C2700&amp;" "&amp;D2700</f>
        <v>US Natural Gas Physical</v>
      </c>
      <c r="B2700" s="208" t="str">
        <f aca="false">IF((LEFT(N2700,2)="US"),"US","")</f>
        <v>US</v>
      </c>
      <c r="C2700" s="208" t="str">
        <f aca="false">M2700</f>
        <v>Natural Gas</v>
      </c>
      <c r="D2700" s="208" t="str">
        <f aca="false">IF(ISNUMBER(FIND("Phy",N2700))=TRUE(),"Physical","Financial")</f>
        <v>Physical</v>
      </c>
      <c r="E2700" s="208" t="n">
        <f aca="false">IF(VLOOKUP(S2700,'DD-Lookup'!$J$6:$L$50,3,FALSE())="Monthly",(YEAR(AC2700)-YEAR(AB2700))*12+MONTH(AC2700)-MONTH(AB2700)+1,(AC2700-AB2700+1))</f>
        <v>1</v>
      </c>
      <c r="F2700" s="239" t="n">
        <f aca="false">E2700*SUM(P2700:Q2700)</f>
        <v>1880</v>
      </c>
      <c r="G2700" s="214" t="n">
        <v>1291145</v>
      </c>
      <c r="H2700" s="215" t="n">
        <v>37035.3867939815</v>
      </c>
      <c r="I2700" s="0" t="s">
        <v>1225</v>
      </c>
      <c r="M2700" s="0" t="s">
        <v>858</v>
      </c>
      <c r="N2700" s="0" t="s">
        <v>1305</v>
      </c>
      <c r="O2700" s="0" t="s">
        <v>1547</v>
      </c>
      <c r="P2700" s="216" t="n">
        <v>1880</v>
      </c>
      <c r="S2700" s="0" t="s">
        <v>1026</v>
      </c>
      <c r="T2700" s="0" t="s">
        <v>784</v>
      </c>
      <c r="U2700" s="218" t="n">
        <v>3.05</v>
      </c>
      <c r="V2700" s="0" t="s">
        <v>2118</v>
      </c>
      <c r="W2700" s="0" t="s">
        <v>1548</v>
      </c>
      <c r="X2700" s="0" t="s">
        <v>1535</v>
      </c>
      <c r="Y2700" s="0" t="s">
        <v>1310</v>
      </c>
      <c r="Z2700" s="0" t="s">
        <v>571</v>
      </c>
      <c r="AA2700" s="0" t="n">
        <v>808394</v>
      </c>
      <c r="AB2700" s="215" t="n">
        <v>37036.875</v>
      </c>
      <c r="AC2700" s="215" t="n">
        <v>37036.875</v>
      </c>
    </row>
    <row r="2701" customFormat="false" ht="12.75" hidden="false" customHeight="false" outlineLevel="0" collapsed="false">
      <c r="A2701" s="208" t="str">
        <f aca="false">B2701&amp;" "&amp;C2701&amp;" "&amp;D2701</f>
        <v>US Crude Financial</v>
      </c>
      <c r="B2701" s="208" t="str">
        <f aca="false">IF((LEFT(N2701,2)="US"),"US","")</f>
        <v>US</v>
      </c>
      <c r="C2701" s="208" t="str">
        <f aca="false">M2701</f>
        <v>Crude</v>
      </c>
      <c r="D2701" s="208" t="str">
        <f aca="false">IF(ISNUMBER(FIND("Phy",N2701))=TRUE(),"Physical","Financial")</f>
        <v>Financial</v>
      </c>
      <c r="E2701" s="208" t="n">
        <f aca="false">IF(VLOOKUP(S2701,'DD-Lookup'!$J$6:$L$50,3,FALSE())="Monthly",(YEAR(AC2701)-YEAR(AB2701))*12+MONTH(AC2701)-MONTH(AB2701)+1,(AC2701-AB2701+1))</f>
        <v>1</v>
      </c>
      <c r="F2701" s="239" t="n">
        <f aca="false">E2701*SUM(P2701:Q2701)</f>
        <v>50000</v>
      </c>
      <c r="G2701" s="214" t="n">
        <v>1291146</v>
      </c>
      <c r="H2701" s="215" t="n">
        <v>37035.3868634259</v>
      </c>
      <c r="I2701" s="0" t="s">
        <v>1112</v>
      </c>
      <c r="M2701" s="0" t="s">
        <v>97</v>
      </c>
      <c r="N2701" s="0" t="s">
        <v>841</v>
      </c>
      <c r="O2701" s="0" t="s">
        <v>842</v>
      </c>
      <c r="Q2701" s="216" t="n">
        <v>50000</v>
      </c>
      <c r="S2701" s="0" t="s">
        <v>843</v>
      </c>
      <c r="T2701" s="0" t="s">
        <v>784</v>
      </c>
      <c r="U2701" s="218" t="n">
        <v>29.42</v>
      </c>
      <c r="V2701" s="0" t="s">
        <v>2339</v>
      </c>
      <c r="W2701" s="0" t="s">
        <v>845</v>
      </c>
      <c r="X2701" s="0" t="s">
        <v>846</v>
      </c>
      <c r="Y2701" s="0" t="s">
        <v>847</v>
      </c>
      <c r="Z2701" s="0" t="s">
        <v>571</v>
      </c>
      <c r="AA2701" s="0" t="n">
        <v>106973</v>
      </c>
      <c r="AB2701" s="215" t="n">
        <v>37073</v>
      </c>
      <c r="AC2701" s="215" t="n">
        <v>37103</v>
      </c>
    </row>
    <row r="2702" customFormat="false" ht="12.75" hidden="false" customHeight="false" outlineLevel="0" collapsed="false">
      <c r="A2702" s="208" t="str">
        <f aca="false">B2702&amp;" "&amp;C2702&amp;" "&amp;D2702</f>
        <v>US Natural Gas Financial</v>
      </c>
      <c r="B2702" s="208" t="str">
        <f aca="false">IF((LEFT(N2702,2)="US"),"US","")</f>
        <v>US</v>
      </c>
      <c r="C2702" s="208" t="str">
        <f aca="false">M2702</f>
        <v>Natural Gas</v>
      </c>
      <c r="D2702" s="208" t="str">
        <f aca="false">IF(ISNUMBER(FIND("Phy",N2702))=TRUE(),"Physical","Financial")</f>
        <v>Financial</v>
      </c>
      <c r="E2702" s="208" t="n">
        <f aca="false">IF(VLOOKUP(S2702,'DD-Lookup'!$J$6:$L$50,3,FALSE())="Monthly",(YEAR(AC2702)-YEAR(AB2702))*12+MONTH(AC2702)-MONTH(AB2702)+1,(AC2702-AB2702+1))</f>
        <v>151</v>
      </c>
      <c r="F2702" s="239" t="n">
        <f aca="false">E2702*SUM(P2702:Q2702)</f>
        <v>755000</v>
      </c>
      <c r="G2702" s="214" t="n">
        <v>1291147</v>
      </c>
      <c r="H2702" s="215" t="n">
        <v>37035.3869097222</v>
      </c>
      <c r="I2702" s="0" t="s">
        <v>796</v>
      </c>
      <c r="M2702" s="0" t="s">
        <v>858</v>
      </c>
      <c r="N2702" s="0" t="s">
        <v>1024</v>
      </c>
      <c r="O2702" s="0" t="s">
        <v>1289</v>
      </c>
      <c r="Q2702" s="216" t="n">
        <v>5000</v>
      </c>
      <c r="S2702" s="0" t="s">
        <v>1026</v>
      </c>
      <c r="T2702" s="0" t="s">
        <v>784</v>
      </c>
      <c r="U2702" s="218" t="n">
        <v>4.68</v>
      </c>
      <c r="V2702" s="0" t="s">
        <v>2134</v>
      </c>
      <c r="W2702" s="0" t="s">
        <v>1028</v>
      </c>
      <c r="X2702" s="0" t="s">
        <v>1029</v>
      </c>
      <c r="Y2702" s="0" t="s">
        <v>838</v>
      </c>
      <c r="Z2702" s="0" t="s">
        <v>571</v>
      </c>
      <c r="AA2702" s="0" t="s">
        <v>2738</v>
      </c>
      <c r="AB2702" s="215" t="n">
        <v>37196</v>
      </c>
      <c r="AC2702" s="215" t="n">
        <v>37346</v>
      </c>
    </row>
    <row r="2703" customFormat="false" ht="12.75" hidden="false" customHeight="false" outlineLevel="0" collapsed="false">
      <c r="A2703" s="208" t="str">
        <f aca="false">B2703&amp;" "&amp;C2703&amp;" "&amp;D2703</f>
        <v>US Natural Gas Physical</v>
      </c>
      <c r="B2703" s="208" t="str">
        <f aca="false">IF((LEFT(N2703,2)="US"),"US","")</f>
        <v>US</v>
      </c>
      <c r="C2703" s="208" t="str">
        <f aca="false">M2703</f>
        <v>Natural Gas</v>
      </c>
      <c r="D2703" s="208" t="str">
        <f aca="false">IF(ISNUMBER(FIND("Phy",N2703))=TRUE(),"Physical","Financial")</f>
        <v>Physical</v>
      </c>
      <c r="E2703" s="208" t="n">
        <f aca="false">IF(VLOOKUP(S2703,'DD-Lookup'!$J$6:$L$50,3,FALSE())="Monthly",(YEAR(AC2703)-YEAR(AB2703))*12+MONTH(AC2703)-MONTH(AB2703)+1,(AC2703-AB2703+1))</f>
        <v>1</v>
      </c>
      <c r="F2703" s="239" t="n">
        <f aca="false">E2703*SUM(P2703:Q2703)</f>
        <v>10000</v>
      </c>
      <c r="G2703" s="214" t="n">
        <v>1291148</v>
      </c>
      <c r="H2703" s="215" t="n">
        <v>37035.3869097222</v>
      </c>
      <c r="I2703" s="0" t="s">
        <v>1107</v>
      </c>
      <c r="M2703" s="0" t="s">
        <v>858</v>
      </c>
      <c r="N2703" s="0" t="s">
        <v>1305</v>
      </c>
      <c r="O2703" s="0" t="s">
        <v>1581</v>
      </c>
      <c r="Q2703" s="216" t="n">
        <v>10000</v>
      </c>
      <c r="S2703" s="0" t="s">
        <v>1026</v>
      </c>
      <c r="T2703" s="0" t="s">
        <v>784</v>
      </c>
      <c r="U2703" s="218" t="n">
        <v>8.05</v>
      </c>
      <c r="V2703" s="0" t="s">
        <v>1729</v>
      </c>
      <c r="W2703" s="0" t="s">
        <v>1579</v>
      </c>
      <c r="X2703" s="0" t="s">
        <v>1535</v>
      </c>
      <c r="Y2703" s="0" t="s">
        <v>1310</v>
      </c>
      <c r="Z2703" s="0" t="s">
        <v>571</v>
      </c>
      <c r="AA2703" s="0" t="n">
        <v>808395</v>
      </c>
      <c r="AB2703" s="215" t="n">
        <v>37036.875</v>
      </c>
      <c r="AC2703" s="215" t="n">
        <v>37036.875</v>
      </c>
    </row>
    <row r="2704" customFormat="false" ht="12.75" hidden="false" customHeight="false" outlineLevel="0" collapsed="false">
      <c r="A2704" s="208" t="str">
        <f aca="false">B2704&amp;" "&amp;C2704&amp;" "&amp;D2704</f>
        <v>US Natural Gas Physical</v>
      </c>
      <c r="B2704" s="208" t="str">
        <f aca="false">IF((LEFT(N2704,2)="US"),"US","")</f>
        <v>US</v>
      </c>
      <c r="C2704" s="208" t="str">
        <f aca="false">M2704</f>
        <v>Natural Gas</v>
      </c>
      <c r="D2704" s="208" t="str">
        <f aca="false">IF(ISNUMBER(FIND("Phy",N2704))=TRUE(),"Physical","Financial")</f>
        <v>Physical</v>
      </c>
      <c r="E2704" s="208" t="n">
        <f aca="false">IF(VLOOKUP(S2704,'DD-Lookup'!$J$6:$L$50,3,FALSE())="Monthly",(YEAR(AC2704)-YEAR(AB2704))*12+MONTH(AC2704)-MONTH(AB2704)+1,(AC2704-AB2704+1))</f>
        <v>1</v>
      </c>
      <c r="F2704" s="239" t="n">
        <f aca="false">E2704*SUM(P2704:Q2704)</f>
        <v>10000</v>
      </c>
      <c r="G2704" s="214" t="n">
        <v>1291149</v>
      </c>
      <c r="H2704" s="215" t="n">
        <v>37035.3869212963</v>
      </c>
      <c r="I2704" s="0" t="s">
        <v>1183</v>
      </c>
      <c r="M2704" s="0" t="s">
        <v>858</v>
      </c>
      <c r="N2704" s="0" t="s">
        <v>1305</v>
      </c>
      <c r="O2704" s="0" t="s">
        <v>1306</v>
      </c>
      <c r="Q2704" s="216" t="n">
        <v>10000</v>
      </c>
      <c r="S2704" s="0" t="s">
        <v>1026</v>
      </c>
      <c r="T2704" s="0" t="s">
        <v>784</v>
      </c>
      <c r="U2704" s="218" t="n">
        <v>4.2038</v>
      </c>
      <c r="V2704" s="0" t="s">
        <v>2425</v>
      </c>
      <c r="W2704" s="0" t="s">
        <v>1308</v>
      </c>
      <c r="X2704" s="0" t="s">
        <v>1309</v>
      </c>
      <c r="Y2704" s="0" t="s">
        <v>1310</v>
      </c>
      <c r="Z2704" s="0" t="s">
        <v>571</v>
      </c>
      <c r="AA2704" s="0" t="n">
        <v>808396</v>
      </c>
      <c r="AB2704" s="215" t="n">
        <v>37036.875</v>
      </c>
      <c r="AC2704" s="215" t="n">
        <v>37036.875</v>
      </c>
    </row>
    <row r="2705" customFormat="false" ht="12.75" hidden="false" customHeight="false" outlineLevel="0" collapsed="false">
      <c r="A2705" s="208" t="str">
        <f aca="false">B2705&amp;" "&amp;C2705&amp;" "&amp;D2705</f>
        <v>US Natural Gas Physical</v>
      </c>
      <c r="B2705" s="208" t="str">
        <f aca="false">IF((LEFT(N2705,2)="US"),"US","")</f>
        <v>US</v>
      </c>
      <c r="C2705" s="208" t="str">
        <f aca="false">M2705</f>
        <v>Natural Gas</v>
      </c>
      <c r="D2705" s="208" t="str">
        <f aca="false">IF(ISNUMBER(FIND("Phy",N2705))=TRUE(),"Physical","Financial")</f>
        <v>Physical</v>
      </c>
      <c r="E2705" s="208" t="n">
        <f aca="false">IF(VLOOKUP(S2705,'DD-Lookup'!$J$6:$L$50,3,FALSE())="Monthly",(YEAR(AC2705)-YEAR(AB2705))*12+MONTH(AC2705)-MONTH(AB2705)+1,(AC2705-AB2705+1))</f>
        <v>1</v>
      </c>
      <c r="F2705" s="239" t="n">
        <f aca="false">E2705*SUM(P2705:Q2705)</f>
        <v>25000</v>
      </c>
      <c r="G2705" s="214" t="n">
        <v>1291150</v>
      </c>
      <c r="H2705" s="215" t="n">
        <v>37035.3869675926</v>
      </c>
      <c r="I2705" s="0" t="s">
        <v>1930</v>
      </c>
      <c r="M2705" s="0" t="s">
        <v>858</v>
      </c>
      <c r="N2705" s="0" t="s">
        <v>1305</v>
      </c>
      <c r="O2705" s="0" t="s">
        <v>1432</v>
      </c>
      <c r="Q2705" s="216" t="n">
        <v>25000</v>
      </c>
      <c r="S2705" s="0" t="s">
        <v>1026</v>
      </c>
      <c r="T2705" s="0" t="s">
        <v>784</v>
      </c>
      <c r="U2705" s="218" t="n">
        <v>4.13</v>
      </c>
      <c r="V2705" s="0" t="s">
        <v>1931</v>
      </c>
      <c r="W2705" s="0" t="s">
        <v>1434</v>
      </c>
      <c r="X2705" s="0" t="s">
        <v>1435</v>
      </c>
      <c r="Y2705" s="0" t="s">
        <v>1310</v>
      </c>
      <c r="Z2705" s="0" t="s">
        <v>571</v>
      </c>
      <c r="AA2705" s="0" t="n">
        <v>808397</v>
      </c>
      <c r="AB2705" s="215" t="n">
        <v>37036.875</v>
      </c>
      <c r="AC2705" s="215" t="n">
        <v>37036.875</v>
      </c>
    </row>
    <row r="2706" customFormat="false" ht="12.75" hidden="false" customHeight="false" outlineLevel="0" collapsed="false">
      <c r="A2706" s="208" t="str">
        <f aca="false">B2706&amp;" "&amp;C2706&amp;" "&amp;D2706</f>
        <v>US Natural Gas Physical</v>
      </c>
      <c r="B2706" s="208" t="str">
        <f aca="false">IF((LEFT(N2706,2)="US"),"US","")</f>
        <v>US</v>
      </c>
      <c r="C2706" s="208" t="str">
        <f aca="false">M2706</f>
        <v>Natural Gas</v>
      </c>
      <c r="D2706" s="208" t="str">
        <f aca="false">IF(ISNUMBER(FIND("Phy",N2706))=TRUE(),"Physical","Financial")</f>
        <v>Physical</v>
      </c>
      <c r="E2706" s="208" t="n">
        <f aca="false">IF(VLOOKUP(S2706,'DD-Lookup'!$J$6:$L$50,3,FALSE())="Monthly",(YEAR(AC2706)-YEAR(AB2706))*12+MONTH(AC2706)-MONTH(AB2706)+1,(AC2706-AB2706+1))</f>
        <v>1</v>
      </c>
      <c r="F2706" s="239" t="n">
        <f aca="false">E2706*SUM(P2706:Q2706)</f>
        <v>10000</v>
      </c>
      <c r="G2706" s="214" t="n">
        <v>1291151</v>
      </c>
      <c r="H2706" s="215" t="n">
        <v>37035.3870023148</v>
      </c>
      <c r="I2706" s="0" t="s">
        <v>2120</v>
      </c>
      <c r="M2706" s="0" t="s">
        <v>858</v>
      </c>
      <c r="N2706" s="0" t="s">
        <v>1305</v>
      </c>
      <c r="O2706" s="0" t="s">
        <v>1703</v>
      </c>
      <c r="Q2706" s="216" t="n">
        <v>10000</v>
      </c>
      <c r="S2706" s="0" t="s">
        <v>1026</v>
      </c>
      <c r="T2706" s="0" t="s">
        <v>784</v>
      </c>
      <c r="U2706" s="218" t="n">
        <v>4.075</v>
      </c>
      <c r="V2706" s="0" t="s">
        <v>2121</v>
      </c>
      <c r="W2706" s="0" t="s">
        <v>1667</v>
      </c>
      <c r="X2706" s="0" t="s">
        <v>1639</v>
      </c>
      <c r="Y2706" s="0" t="s">
        <v>1310</v>
      </c>
      <c r="Z2706" s="0" t="s">
        <v>571</v>
      </c>
      <c r="AA2706" s="0" t="n">
        <v>808400</v>
      </c>
      <c r="AB2706" s="215" t="n">
        <v>37036.875</v>
      </c>
      <c r="AC2706" s="215" t="n">
        <v>37036.875</v>
      </c>
    </row>
    <row r="2707" customFormat="false" ht="12.75" hidden="false" customHeight="false" outlineLevel="0" collapsed="false">
      <c r="A2707" s="208" t="str">
        <f aca="false">B2707&amp;" "&amp;C2707&amp;" "&amp;D2707</f>
        <v>US Power Financial</v>
      </c>
      <c r="B2707" s="208" t="str">
        <f aca="false">IF((LEFT(N2707,2)="US"),"US","")</f>
        <v>US</v>
      </c>
      <c r="C2707" s="208" t="str">
        <f aca="false">M2707</f>
        <v>Power</v>
      </c>
      <c r="D2707" s="208" t="str">
        <f aca="false">IF(ISNUMBER(FIND("Phy",N2707))=TRUE(),"Physical","Financial")</f>
        <v>Financial</v>
      </c>
      <c r="E2707" s="208" t="n">
        <f aca="false">IF(VLOOKUP(S2707,'DD-Lookup'!$J$6:$L$50,3,FALSE())="Monthly",(YEAR(AC2707)-YEAR(AB2707))*12+MONTH(AC2707)-MONTH(AB2707)+1,(AC2707-AB2707+1))</f>
        <v>1</v>
      </c>
      <c r="F2707" s="239" t="n">
        <f aca="false">E2707*SUM(P2707:Q2707)</f>
        <v>50</v>
      </c>
      <c r="G2707" s="214" t="n">
        <v>1291152</v>
      </c>
      <c r="H2707" s="215" t="n">
        <v>37035.3870486111</v>
      </c>
      <c r="I2707" s="0" t="s">
        <v>1139</v>
      </c>
      <c r="M2707" s="0" t="s">
        <v>67</v>
      </c>
      <c r="N2707" s="0" t="s">
        <v>1046</v>
      </c>
      <c r="O2707" s="0" t="s">
        <v>2641</v>
      </c>
      <c r="P2707" s="216" t="n">
        <v>50</v>
      </c>
      <c r="S2707" s="0" t="s">
        <v>930</v>
      </c>
      <c r="T2707" s="0" t="s">
        <v>784</v>
      </c>
      <c r="U2707" s="218" t="n">
        <v>34</v>
      </c>
      <c r="V2707" s="0" t="s">
        <v>1320</v>
      </c>
      <c r="W2707" s="0" t="s">
        <v>1049</v>
      </c>
      <c r="X2707" s="0" t="s">
        <v>1050</v>
      </c>
      <c r="Y2707" s="0" t="s">
        <v>1051</v>
      </c>
      <c r="Z2707" s="0" t="s">
        <v>571</v>
      </c>
      <c r="AA2707" s="0" t="n">
        <v>621501.1</v>
      </c>
      <c r="AB2707" s="215" t="n">
        <v>37035.875</v>
      </c>
      <c r="AC2707" s="215" t="n">
        <v>37035.875</v>
      </c>
    </row>
    <row r="2708" customFormat="false" ht="12.75" hidden="false" customHeight="false" outlineLevel="0" collapsed="false">
      <c r="A2708" s="208" t="str">
        <f aca="false">B2708&amp;" "&amp;C2708&amp;" "&amp;D2708</f>
        <v>US Crude Financial</v>
      </c>
      <c r="B2708" s="208" t="str">
        <f aca="false">IF((LEFT(N2708,2)="US"),"US","")</f>
        <v>US</v>
      </c>
      <c r="C2708" s="208" t="str">
        <f aca="false">M2708</f>
        <v>Crude</v>
      </c>
      <c r="D2708" s="208" t="str">
        <f aca="false">IF(ISNUMBER(FIND("Phy",N2708))=TRUE(),"Physical","Financial")</f>
        <v>Financial</v>
      </c>
      <c r="E2708" s="208" t="n">
        <f aca="false">IF(VLOOKUP(S2708,'DD-Lookup'!$J$6:$L$50,3,FALSE())="Monthly",(YEAR(AC2708)-YEAR(AB2708))*12+MONTH(AC2708)-MONTH(AB2708)+1,(AC2708-AB2708+1))</f>
        <v>1</v>
      </c>
      <c r="F2708" s="239" t="n">
        <f aca="false">E2708*SUM(P2708:Q2708)</f>
        <v>5000</v>
      </c>
      <c r="G2708" s="214" t="n">
        <v>1291153</v>
      </c>
      <c r="H2708" s="215" t="n">
        <v>37035.3870601852</v>
      </c>
      <c r="I2708" s="0" t="s">
        <v>1376</v>
      </c>
      <c r="M2708" s="0" t="s">
        <v>97</v>
      </c>
      <c r="N2708" s="0" t="s">
        <v>841</v>
      </c>
      <c r="O2708" s="0" t="s">
        <v>842</v>
      </c>
      <c r="P2708" s="216" t="n">
        <v>5000</v>
      </c>
      <c r="S2708" s="0" t="s">
        <v>843</v>
      </c>
      <c r="T2708" s="0" t="s">
        <v>784</v>
      </c>
      <c r="U2708" s="218" t="n">
        <v>29.4</v>
      </c>
      <c r="V2708" s="0" t="s">
        <v>1990</v>
      </c>
      <c r="W2708" s="0" t="s">
        <v>845</v>
      </c>
      <c r="X2708" s="0" t="s">
        <v>846</v>
      </c>
      <c r="Y2708" s="0" t="s">
        <v>847</v>
      </c>
      <c r="Z2708" s="0" t="s">
        <v>571</v>
      </c>
      <c r="AA2708" s="0" t="n">
        <v>106974</v>
      </c>
      <c r="AB2708" s="215" t="n">
        <v>37073</v>
      </c>
      <c r="AC2708" s="215" t="n">
        <v>37103</v>
      </c>
    </row>
    <row r="2709" customFormat="false" ht="12.75" hidden="false" customHeight="false" outlineLevel="0" collapsed="false">
      <c r="A2709" s="208" t="str">
        <f aca="false">B2709&amp;" "&amp;C2709&amp;" "&amp;D2709</f>
        <v>US Natural Gas Physical</v>
      </c>
      <c r="B2709" s="208" t="str">
        <f aca="false">IF((LEFT(N2709,2)="US"),"US","")</f>
        <v>US</v>
      </c>
      <c r="C2709" s="208" t="str">
        <f aca="false">M2709</f>
        <v>Natural Gas</v>
      </c>
      <c r="D2709" s="208" t="str">
        <f aca="false">IF(ISNUMBER(FIND("Phy",N2709))=TRUE(),"Physical","Financial")</f>
        <v>Physical</v>
      </c>
      <c r="E2709" s="208" t="n">
        <f aca="false">IF(VLOOKUP(S2709,'DD-Lookup'!$J$6:$L$50,3,FALSE())="Monthly",(YEAR(AC2709)-YEAR(AB2709))*12+MONTH(AC2709)-MONTH(AB2709)+1,(AC2709-AB2709+1))</f>
        <v>1</v>
      </c>
      <c r="F2709" s="239" t="n">
        <f aca="false">E2709*SUM(P2709:Q2709)</f>
        <v>5000</v>
      </c>
      <c r="G2709" s="214" t="n">
        <v>1291154</v>
      </c>
      <c r="H2709" s="215" t="n">
        <v>37035.3870833333</v>
      </c>
      <c r="I2709" s="0" t="s">
        <v>1183</v>
      </c>
      <c r="M2709" s="0" t="s">
        <v>858</v>
      </c>
      <c r="N2709" s="0" t="s">
        <v>1305</v>
      </c>
      <c r="O2709" s="0" t="s">
        <v>1397</v>
      </c>
      <c r="Q2709" s="216" t="n">
        <v>5000</v>
      </c>
      <c r="S2709" s="0" t="s">
        <v>1026</v>
      </c>
      <c r="T2709" s="0" t="s">
        <v>784</v>
      </c>
      <c r="U2709" s="218" t="n">
        <v>4.01</v>
      </c>
      <c r="V2709" s="0" t="s">
        <v>1769</v>
      </c>
      <c r="W2709" s="0" t="s">
        <v>1361</v>
      </c>
      <c r="X2709" s="0" t="s">
        <v>1362</v>
      </c>
      <c r="Y2709" s="0" t="s">
        <v>1310</v>
      </c>
      <c r="Z2709" s="0" t="s">
        <v>571</v>
      </c>
      <c r="AA2709" s="0" t="n">
        <v>808401</v>
      </c>
      <c r="AB2709" s="215" t="n">
        <v>37036.875</v>
      </c>
      <c r="AC2709" s="215" t="n">
        <v>37036.875</v>
      </c>
    </row>
    <row r="2710" customFormat="false" ht="12.75" hidden="false" customHeight="false" outlineLevel="0" collapsed="false">
      <c r="A2710" s="208" t="str">
        <f aca="false">B2710&amp;" "&amp;C2710&amp;" "&amp;D2710</f>
        <v>US Natural Gas Physical</v>
      </c>
      <c r="B2710" s="208" t="str">
        <f aca="false">IF((LEFT(N2710,2)="US"),"US","")</f>
        <v>US</v>
      </c>
      <c r="C2710" s="208" t="str">
        <f aca="false">M2710</f>
        <v>Natural Gas</v>
      </c>
      <c r="D2710" s="208" t="str">
        <f aca="false">IF(ISNUMBER(FIND("Phy",N2710))=TRUE(),"Physical","Financial")</f>
        <v>Physical</v>
      </c>
      <c r="E2710" s="208" t="n">
        <f aca="false">IF(VLOOKUP(S2710,'DD-Lookup'!$J$6:$L$50,3,FALSE())="Monthly",(YEAR(AC2710)-YEAR(AB2710))*12+MONTH(AC2710)-MONTH(AB2710)+1,(AC2710-AB2710+1))</f>
        <v>1</v>
      </c>
      <c r="F2710" s="239" t="n">
        <f aca="false">E2710*SUM(P2710:Q2710)</f>
        <v>5000</v>
      </c>
      <c r="G2710" s="214" t="n">
        <v>1291155</v>
      </c>
      <c r="H2710" s="215" t="n">
        <v>37035.3870833333</v>
      </c>
      <c r="I2710" s="0" t="s">
        <v>1699</v>
      </c>
      <c r="M2710" s="0" t="s">
        <v>858</v>
      </c>
      <c r="N2710" s="0" t="s">
        <v>1305</v>
      </c>
      <c r="O2710" s="0" t="s">
        <v>1529</v>
      </c>
      <c r="Q2710" s="216" t="n">
        <v>5000</v>
      </c>
      <c r="S2710" s="0" t="s">
        <v>1026</v>
      </c>
      <c r="T2710" s="0" t="s">
        <v>784</v>
      </c>
      <c r="U2710" s="218" t="n">
        <v>4.395</v>
      </c>
      <c r="V2710" s="0" t="s">
        <v>1700</v>
      </c>
      <c r="W2710" s="0" t="s">
        <v>1531</v>
      </c>
      <c r="X2710" s="0" t="s">
        <v>1532</v>
      </c>
      <c r="Y2710" s="0" t="s">
        <v>1310</v>
      </c>
      <c r="Z2710" s="0" t="s">
        <v>571</v>
      </c>
      <c r="AA2710" s="0" t="n">
        <v>808402</v>
      </c>
      <c r="AB2710" s="215" t="n">
        <v>37036.875</v>
      </c>
      <c r="AC2710" s="215" t="n">
        <v>37036.875</v>
      </c>
    </row>
    <row r="2711" customFormat="false" ht="12.75" hidden="false" customHeight="false" outlineLevel="0" collapsed="false">
      <c r="A2711" s="208" t="str">
        <f aca="false">B2711&amp;" "&amp;C2711&amp;" "&amp;D2711</f>
        <v>US Natural Gas Financial</v>
      </c>
      <c r="B2711" s="208" t="str">
        <f aca="false">IF((LEFT(N2711,2)="US"),"US","")</f>
        <v>US</v>
      </c>
      <c r="C2711" s="208" t="str">
        <f aca="false">M2711</f>
        <v>Natural Gas</v>
      </c>
      <c r="D2711" s="208" t="str">
        <f aca="false">IF(ISNUMBER(FIND("Phy",N2711))=TRUE(),"Physical","Financial")</f>
        <v>Financial</v>
      </c>
      <c r="E2711" s="208" t="n">
        <f aca="false">IF(VLOOKUP(S2711,'DD-Lookup'!$J$6:$L$50,3,FALSE())="Monthly",(YEAR(AC2711)-YEAR(AB2711))*12+MONTH(AC2711)-MONTH(AB2711)+1,(AC2711-AB2711+1))</f>
        <v>151</v>
      </c>
      <c r="F2711" s="239" t="n">
        <f aca="false">E2711*SUM(P2711:Q2711)</f>
        <v>755000</v>
      </c>
      <c r="G2711" s="214" t="n">
        <v>1291156</v>
      </c>
      <c r="H2711" s="215" t="n">
        <v>37035.3871064815</v>
      </c>
      <c r="I2711" s="0" t="s">
        <v>796</v>
      </c>
      <c r="M2711" s="0" t="s">
        <v>858</v>
      </c>
      <c r="N2711" s="0" t="s">
        <v>1024</v>
      </c>
      <c r="O2711" s="0" t="s">
        <v>1289</v>
      </c>
      <c r="Q2711" s="216" t="n">
        <v>5000</v>
      </c>
      <c r="S2711" s="0" t="s">
        <v>1026</v>
      </c>
      <c r="T2711" s="0" t="s">
        <v>784</v>
      </c>
      <c r="U2711" s="218" t="n">
        <v>4.68</v>
      </c>
      <c r="V2711" s="0" t="s">
        <v>2134</v>
      </c>
      <c r="W2711" s="0" t="s">
        <v>1028</v>
      </c>
      <c r="X2711" s="0" t="s">
        <v>1029</v>
      </c>
      <c r="Y2711" s="0" t="s">
        <v>838</v>
      </c>
      <c r="Z2711" s="0" t="s">
        <v>571</v>
      </c>
      <c r="AA2711" s="0" t="s">
        <v>2739</v>
      </c>
      <c r="AB2711" s="215" t="n">
        <v>37196</v>
      </c>
      <c r="AC2711" s="215" t="n">
        <v>37346</v>
      </c>
    </row>
    <row r="2712" customFormat="false" ht="12.75" hidden="false" customHeight="false" outlineLevel="0" collapsed="false">
      <c r="A2712" s="208" t="str">
        <f aca="false">B2712&amp;" "&amp;C2712&amp;" "&amp;D2712</f>
        <v>US Crude Financial</v>
      </c>
      <c r="B2712" s="208" t="str">
        <f aca="false">IF((LEFT(N2712,2)="US"),"US","")</f>
        <v>US</v>
      </c>
      <c r="C2712" s="208" t="str">
        <f aca="false">M2712</f>
        <v>Crude</v>
      </c>
      <c r="D2712" s="208" t="str">
        <f aca="false">IF(ISNUMBER(FIND("Phy",N2712))=TRUE(),"Physical","Financial")</f>
        <v>Financial</v>
      </c>
      <c r="E2712" s="208" t="n">
        <f aca="false">IF(VLOOKUP(S2712,'DD-Lookup'!$J$6:$L$50,3,FALSE())="Monthly",(YEAR(AC2712)-YEAR(AB2712))*12+MONTH(AC2712)-MONTH(AB2712)+1,(AC2712-AB2712+1))</f>
        <v>1</v>
      </c>
      <c r="F2712" s="239" t="n">
        <f aca="false">E2712*SUM(P2712:Q2712)</f>
        <v>20000</v>
      </c>
      <c r="G2712" s="214" t="n">
        <v>1291157</v>
      </c>
      <c r="H2712" s="215" t="n">
        <v>37035.3871296296</v>
      </c>
      <c r="I2712" s="0" t="s">
        <v>1376</v>
      </c>
      <c r="M2712" s="0" t="s">
        <v>97</v>
      </c>
      <c r="N2712" s="0" t="s">
        <v>841</v>
      </c>
      <c r="O2712" s="0" t="s">
        <v>889</v>
      </c>
      <c r="P2712" s="216" t="n">
        <v>20000</v>
      </c>
      <c r="S2712" s="0" t="s">
        <v>843</v>
      </c>
      <c r="T2712" s="0" t="s">
        <v>784</v>
      </c>
      <c r="U2712" s="218" t="n">
        <v>29.4</v>
      </c>
      <c r="V2712" s="0" t="s">
        <v>1377</v>
      </c>
      <c r="W2712" s="0" t="s">
        <v>845</v>
      </c>
      <c r="X2712" s="0" t="s">
        <v>891</v>
      </c>
      <c r="Y2712" s="0" t="s">
        <v>847</v>
      </c>
      <c r="Z2712" s="0" t="s">
        <v>571</v>
      </c>
      <c r="AA2712" s="0" t="n">
        <v>106975</v>
      </c>
      <c r="AB2712" s="215" t="n">
        <v>37073</v>
      </c>
      <c r="AC2712" s="215" t="n">
        <v>37103</v>
      </c>
    </row>
    <row r="2713" customFormat="false" ht="12.75" hidden="false" customHeight="false" outlineLevel="0" collapsed="false">
      <c r="A2713" s="208" t="str">
        <f aca="false">B2713&amp;" "&amp;C2713&amp;" "&amp;D2713</f>
        <v> Natural Gas Physical</v>
      </c>
      <c r="B2713" s="208" t="str">
        <f aca="false">IF((LEFT(N2713,2)="US"),"US","")</f>
        <v/>
      </c>
      <c r="C2713" s="208" t="str">
        <f aca="false">M2713</f>
        <v>Natural Gas</v>
      </c>
      <c r="D2713" s="208" t="str">
        <f aca="false">IF(ISNUMBER(FIND("Phy",N2713))=TRUE(),"Physical","Financial")</f>
        <v>Physical</v>
      </c>
      <c r="E2713" s="208" t="n">
        <f aca="false">IF(VLOOKUP(S2713,'DD-Lookup'!$J$6:$L$50,3,FALSE())="Monthly",(YEAR(AC2713)-YEAR(AB2713))*12+MONTH(AC2713)-MONTH(AB2713)+1,(AC2713-AB2713+1))</f>
        <v>1</v>
      </c>
      <c r="F2713" s="239" t="n">
        <f aca="false">E2713*SUM(P2713:Q2713)</f>
        <v>10000</v>
      </c>
      <c r="G2713" s="214" t="n">
        <v>1291159</v>
      </c>
      <c r="H2713" s="215" t="n">
        <v>37035.3871759259</v>
      </c>
      <c r="I2713" s="0" t="s">
        <v>1583</v>
      </c>
      <c r="M2713" s="0" t="s">
        <v>858</v>
      </c>
      <c r="N2713" s="0" t="s">
        <v>1334</v>
      </c>
      <c r="O2713" s="0" t="s">
        <v>1335</v>
      </c>
      <c r="Q2713" s="216" t="n">
        <v>10000</v>
      </c>
      <c r="S2713" s="0" t="s">
        <v>1026</v>
      </c>
      <c r="T2713" s="0" t="s">
        <v>784</v>
      </c>
      <c r="U2713" s="218" t="n">
        <v>4.365</v>
      </c>
      <c r="V2713" s="0" t="s">
        <v>1778</v>
      </c>
      <c r="W2713" s="0" t="s">
        <v>1337</v>
      </c>
      <c r="X2713" s="0" t="s">
        <v>1338</v>
      </c>
      <c r="Y2713" s="0" t="s">
        <v>1310</v>
      </c>
      <c r="Z2713" s="0" t="s">
        <v>571</v>
      </c>
      <c r="AA2713" s="0" t="n">
        <v>808403</v>
      </c>
      <c r="AB2713" s="215" t="n">
        <v>37036.875</v>
      </c>
      <c r="AC2713" s="215" t="n">
        <v>37036.875</v>
      </c>
    </row>
    <row r="2714" customFormat="false" ht="12.75" hidden="false" customHeight="false" outlineLevel="0" collapsed="false">
      <c r="A2714" s="208" t="str">
        <f aca="false">B2714&amp;" "&amp;C2714&amp;" "&amp;D2714</f>
        <v>US Natural Gas Physical</v>
      </c>
      <c r="B2714" s="208" t="str">
        <f aca="false">IF((LEFT(N2714,2)="US"),"US","")</f>
        <v>US</v>
      </c>
      <c r="C2714" s="208" t="str">
        <f aca="false">M2714</f>
        <v>Natural Gas</v>
      </c>
      <c r="D2714" s="208" t="str">
        <f aca="false">IF(ISNUMBER(FIND("Phy",N2714))=TRUE(),"Physical","Financial")</f>
        <v>Physical</v>
      </c>
      <c r="E2714" s="208" t="n">
        <f aca="false">IF(VLOOKUP(S2714,'DD-Lookup'!$J$6:$L$50,3,FALSE())="Monthly",(YEAR(AC2714)-YEAR(AB2714))*12+MONTH(AC2714)-MONTH(AB2714)+1,(AC2714-AB2714+1))</f>
        <v>1</v>
      </c>
      <c r="F2714" s="239" t="n">
        <f aca="false">E2714*SUM(P2714:Q2714)</f>
        <v>10000</v>
      </c>
      <c r="G2714" s="214" t="n">
        <v>1291160</v>
      </c>
      <c r="H2714" s="215" t="n">
        <v>37035.3871990741</v>
      </c>
      <c r="I2714" s="0" t="s">
        <v>2290</v>
      </c>
      <c r="M2714" s="0" t="s">
        <v>858</v>
      </c>
      <c r="N2714" s="0" t="s">
        <v>1305</v>
      </c>
      <c r="O2714" s="0" t="s">
        <v>1306</v>
      </c>
      <c r="Q2714" s="216" t="n">
        <v>10000</v>
      </c>
      <c r="S2714" s="0" t="s">
        <v>1026</v>
      </c>
      <c r="T2714" s="0" t="s">
        <v>784</v>
      </c>
      <c r="U2714" s="218" t="n">
        <v>4.2051</v>
      </c>
      <c r="V2714" s="0" t="s">
        <v>2291</v>
      </c>
      <c r="W2714" s="0" t="s">
        <v>1308</v>
      </c>
      <c r="X2714" s="0" t="s">
        <v>1309</v>
      </c>
      <c r="Y2714" s="0" t="s">
        <v>1310</v>
      </c>
      <c r="Z2714" s="0" t="s">
        <v>571</v>
      </c>
      <c r="AA2714" s="0" t="n">
        <v>808404</v>
      </c>
      <c r="AB2714" s="215" t="n">
        <v>37036.875</v>
      </c>
      <c r="AC2714" s="215" t="n">
        <v>37036.875</v>
      </c>
    </row>
    <row r="2715" customFormat="false" ht="12.75" hidden="false" customHeight="false" outlineLevel="0" collapsed="false">
      <c r="A2715" s="208" t="str">
        <f aca="false">B2715&amp;" "&amp;C2715&amp;" "&amp;D2715</f>
        <v>US Natural Gas Physical</v>
      </c>
      <c r="B2715" s="208" t="str">
        <f aca="false">IF((LEFT(N2715,2)="US"),"US","")</f>
        <v>US</v>
      </c>
      <c r="C2715" s="208" t="str">
        <f aca="false">M2715</f>
        <v>Natural Gas</v>
      </c>
      <c r="D2715" s="208" t="str">
        <f aca="false">IF(ISNUMBER(FIND("Phy",N2715))=TRUE(),"Physical","Financial")</f>
        <v>Physical</v>
      </c>
      <c r="E2715" s="208" t="n">
        <f aca="false">IF(VLOOKUP(S2715,'DD-Lookup'!$J$6:$L$50,3,FALSE())="Monthly",(YEAR(AC2715)-YEAR(AB2715))*12+MONTH(AC2715)-MONTH(AB2715)+1,(AC2715-AB2715+1))</f>
        <v>1</v>
      </c>
      <c r="F2715" s="239" t="n">
        <f aca="false">E2715*SUM(P2715:Q2715)</f>
        <v>4090</v>
      </c>
      <c r="G2715" s="214" t="n">
        <v>1291161</v>
      </c>
      <c r="H2715" s="215" t="n">
        <v>37035.3872569444</v>
      </c>
      <c r="I2715" s="0" t="s">
        <v>2090</v>
      </c>
      <c r="M2715" s="0" t="s">
        <v>858</v>
      </c>
      <c r="N2715" s="0" t="s">
        <v>1305</v>
      </c>
      <c r="O2715" s="0" t="s">
        <v>1448</v>
      </c>
      <c r="Q2715" s="216" t="n">
        <v>4090</v>
      </c>
      <c r="S2715" s="0" t="s">
        <v>1026</v>
      </c>
      <c r="T2715" s="0" t="s">
        <v>784</v>
      </c>
      <c r="U2715" s="218" t="n">
        <v>4.33</v>
      </c>
      <c r="V2715" s="0" t="s">
        <v>2362</v>
      </c>
      <c r="W2715" s="0" t="s">
        <v>1439</v>
      </c>
      <c r="X2715" s="0" t="s">
        <v>1440</v>
      </c>
      <c r="Y2715" s="0" t="s">
        <v>1310</v>
      </c>
      <c r="Z2715" s="0" t="s">
        <v>571</v>
      </c>
      <c r="AA2715" s="0" t="n">
        <v>808405</v>
      </c>
      <c r="AB2715" s="215" t="n">
        <v>37036.875</v>
      </c>
      <c r="AC2715" s="215" t="n">
        <v>37036.875</v>
      </c>
    </row>
    <row r="2716" customFormat="false" ht="12.75" hidden="false" customHeight="false" outlineLevel="0" collapsed="false">
      <c r="A2716" s="208" t="str">
        <f aca="false">B2716&amp;" "&amp;C2716&amp;" "&amp;D2716</f>
        <v>US Crude Financial</v>
      </c>
      <c r="B2716" s="208" t="str">
        <f aca="false">IF((LEFT(N2716,2)="US"),"US","")</f>
        <v>US</v>
      </c>
      <c r="C2716" s="208" t="str">
        <f aca="false">M2716</f>
        <v>Crude</v>
      </c>
      <c r="D2716" s="208" t="str">
        <f aca="false">IF(ISNUMBER(FIND("Phy",N2716))=TRUE(),"Physical","Financial")</f>
        <v>Financial</v>
      </c>
      <c r="E2716" s="208" t="n">
        <f aca="false">IF(VLOOKUP(S2716,'DD-Lookup'!$J$6:$L$50,3,FALSE())="Monthly",(YEAR(AC2716)-YEAR(AB2716))*12+MONTH(AC2716)-MONTH(AB2716)+1,(AC2716-AB2716+1))</f>
        <v>1</v>
      </c>
      <c r="F2716" s="239" t="n">
        <f aca="false">E2716*SUM(P2716:Q2716)</f>
        <v>25000</v>
      </c>
      <c r="G2716" s="214" t="n">
        <v>1291162</v>
      </c>
      <c r="H2716" s="215" t="n">
        <v>37035.3872800926</v>
      </c>
      <c r="I2716" s="0" t="s">
        <v>1112</v>
      </c>
      <c r="M2716" s="0" t="s">
        <v>97</v>
      </c>
      <c r="N2716" s="0" t="s">
        <v>841</v>
      </c>
      <c r="O2716" s="0" t="s">
        <v>842</v>
      </c>
      <c r="P2716" s="216" t="n">
        <v>25000</v>
      </c>
      <c r="S2716" s="0" t="s">
        <v>843</v>
      </c>
      <c r="T2716" s="0" t="s">
        <v>784</v>
      </c>
      <c r="U2716" s="218" t="n">
        <v>29.4</v>
      </c>
      <c r="V2716" s="0" t="s">
        <v>2265</v>
      </c>
      <c r="W2716" s="0" t="s">
        <v>845</v>
      </c>
      <c r="X2716" s="0" t="s">
        <v>846</v>
      </c>
      <c r="Y2716" s="0" t="s">
        <v>847</v>
      </c>
      <c r="Z2716" s="0" t="s">
        <v>571</v>
      </c>
      <c r="AA2716" s="0" t="n">
        <v>106976</v>
      </c>
      <c r="AB2716" s="215" t="n">
        <v>37073</v>
      </c>
      <c r="AC2716" s="215" t="n">
        <v>37103</v>
      </c>
    </row>
    <row r="2717" customFormat="false" ht="12.75" hidden="false" customHeight="false" outlineLevel="0" collapsed="false">
      <c r="A2717" s="208" t="str">
        <f aca="false">B2717&amp;" "&amp;C2717&amp;" "&amp;D2717</f>
        <v> Metals Financial</v>
      </c>
      <c r="B2717" s="208" t="str">
        <f aca="false">IF((LEFT(N2717,2)="US"),"US","")</f>
        <v/>
      </c>
      <c r="C2717" s="208" t="str">
        <f aca="false">M2717</f>
        <v>Metals</v>
      </c>
      <c r="D2717" s="208" t="str">
        <f aca="false">IF(ISNUMBER(FIND("Phy",N2717))=TRUE(),"Physical","Financial")</f>
        <v>Financial</v>
      </c>
      <c r="E2717" s="208" t="n">
        <f aca="false">IF(VLOOKUP(S2717,'DD-Lookup'!$J$6:$L$50,3,FALSE())="Monthly",(YEAR(AC2717)-YEAR(AB2717))*12+MONTH(AC2717)-MONTH(AB2717)+1,(AC2717-AB2717+1))</f>
        <v>1</v>
      </c>
      <c r="F2717" s="239" t="n">
        <f aca="false">E2717*SUM(P2717:Q2717)</f>
        <v>20</v>
      </c>
      <c r="G2717" s="214" t="n">
        <v>1291163</v>
      </c>
      <c r="H2717" s="215" t="n">
        <v>37035.3873842593</v>
      </c>
      <c r="I2717" s="0" t="s">
        <v>915</v>
      </c>
      <c r="M2717" s="0" t="s">
        <v>780</v>
      </c>
      <c r="N2717" s="0" t="s">
        <v>781</v>
      </c>
      <c r="O2717" s="0" t="s">
        <v>782</v>
      </c>
      <c r="P2717" s="216" t="n">
        <v>20</v>
      </c>
      <c r="S2717" s="0" t="s">
        <v>783</v>
      </c>
      <c r="T2717" s="0" t="s">
        <v>784</v>
      </c>
      <c r="U2717" s="218" t="n">
        <v>1543</v>
      </c>
      <c r="V2717" s="0" t="s">
        <v>916</v>
      </c>
      <c r="W2717" s="0" t="s">
        <v>803</v>
      </c>
      <c r="X2717" s="0" t="s">
        <v>787</v>
      </c>
      <c r="Y2717" s="0" t="s">
        <v>788</v>
      </c>
      <c r="Z2717" s="0" t="s">
        <v>789</v>
      </c>
      <c r="AA2717" s="0" t="n">
        <v>2150847</v>
      </c>
    </row>
    <row r="2718" customFormat="false" ht="12.75" hidden="false" customHeight="false" outlineLevel="0" collapsed="false">
      <c r="A2718" s="208" t="str">
        <f aca="false">B2718&amp;" "&amp;C2718&amp;" "&amp;D2718</f>
        <v>US Natural Gas Financial</v>
      </c>
      <c r="B2718" s="208" t="str">
        <f aca="false">IF((LEFT(N2718,2)="US"),"US","")</f>
        <v>US</v>
      </c>
      <c r="C2718" s="208" t="str">
        <f aca="false">M2718</f>
        <v>Natural Gas</v>
      </c>
      <c r="D2718" s="208" t="str">
        <f aca="false">IF(ISNUMBER(FIND("Phy",N2718))=TRUE(),"Physical","Financial")</f>
        <v>Financial</v>
      </c>
      <c r="E2718" s="208" t="n">
        <f aca="false">IF(VLOOKUP(S2718,'DD-Lookup'!$J$6:$L$50,3,FALSE())="Monthly",(YEAR(AC2718)-YEAR(AB2718))*12+MONTH(AC2718)-MONTH(AB2718)+1,(AC2718-AB2718+1))</f>
        <v>30</v>
      </c>
      <c r="F2718" s="239" t="n">
        <f aca="false">E2718*SUM(P2718:Q2718)</f>
        <v>300000</v>
      </c>
      <c r="G2718" s="214" t="n">
        <v>1291164</v>
      </c>
      <c r="H2718" s="215" t="n">
        <v>37035.3874189815</v>
      </c>
      <c r="I2718" s="0" t="s">
        <v>2740</v>
      </c>
      <c r="M2718" s="0" t="s">
        <v>858</v>
      </c>
      <c r="N2718" s="0" t="s">
        <v>1482</v>
      </c>
      <c r="O2718" s="0" t="s">
        <v>2741</v>
      </c>
      <c r="Q2718" s="216" t="n">
        <v>10000</v>
      </c>
      <c r="S2718" s="0" t="s">
        <v>1026</v>
      </c>
      <c r="T2718" s="0" t="s">
        <v>784</v>
      </c>
      <c r="U2718" s="218" t="n">
        <v>-0.085</v>
      </c>
      <c r="V2718" s="0" t="s">
        <v>2742</v>
      </c>
      <c r="W2718" s="0" t="s">
        <v>2199</v>
      </c>
      <c r="X2718" s="0" t="s">
        <v>2200</v>
      </c>
      <c r="Y2718" s="0" t="s">
        <v>838</v>
      </c>
      <c r="Z2718" s="0" t="s">
        <v>571</v>
      </c>
      <c r="AA2718" s="0" t="s">
        <v>2743</v>
      </c>
      <c r="AB2718" s="215" t="n">
        <v>37043.875</v>
      </c>
      <c r="AC2718" s="215" t="n">
        <v>37072.875</v>
      </c>
    </row>
    <row r="2719" customFormat="false" ht="12.75" hidden="false" customHeight="false" outlineLevel="0" collapsed="false">
      <c r="A2719" s="208" t="str">
        <f aca="false">B2719&amp;" "&amp;C2719&amp;" "&amp;D2719</f>
        <v>US Natural Gas Physical</v>
      </c>
      <c r="B2719" s="208" t="str">
        <f aca="false">IF((LEFT(N2719,2)="US"),"US","")</f>
        <v>US</v>
      </c>
      <c r="C2719" s="208" t="str">
        <f aca="false">M2719</f>
        <v>Natural Gas</v>
      </c>
      <c r="D2719" s="208" t="str">
        <f aca="false">IF(ISNUMBER(FIND("Phy",N2719))=TRUE(),"Physical","Financial")</f>
        <v>Physical</v>
      </c>
      <c r="E2719" s="208" t="n">
        <f aca="false">IF(VLOOKUP(S2719,'DD-Lookup'!$J$6:$L$50,3,FALSE())="Monthly",(YEAR(AC2719)-YEAR(AB2719))*12+MONTH(AC2719)-MONTH(AB2719)+1,(AC2719-AB2719+1))</f>
        <v>1</v>
      </c>
      <c r="F2719" s="239" t="n">
        <f aca="false">E2719*SUM(P2719:Q2719)</f>
        <v>10000</v>
      </c>
      <c r="G2719" s="214" t="n">
        <v>1291165</v>
      </c>
      <c r="H2719" s="215" t="n">
        <v>37035.3874189815</v>
      </c>
      <c r="I2719" s="0" t="s">
        <v>1672</v>
      </c>
      <c r="M2719" s="0" t="s">
        <v>858</v>
      </c>
      <c r="N2719" s="0" t="s">
        <v>1305</v>
      </c>
      <c r="O2719" s="0" t="s">
        <v>1557</v>
      </c>
      <c r="P2719" s="216" t="n">
        <v>10000</v>
      </c>
      <c r="S2719" s="0" t="s">
        <v>1026</v>
      </c>
      <c r="T2719" s="0" t="s">
        <v>784</v>
      </c>
      <c r="U2719" s="218" t="n">
        <v>12.575</v>
      </c>
      <c r="V2719" s="0" t="s">
        <v>1845</v>
      </c>
      <c r="W2719" s="0" t="s">
        <v>1559</v>
      </c>
      <c r="X2719" s="0" t="s">
        <v>1535</v>
      </c>
      <c r="Y2719" s="0" t="s">
        <v>1310</v>
      </c>
      <c r="Z2719" s="0" t="s">
        <v>571</v>
      </c>
      <c r="AA2719" s="0" t="n">
        <v>808406</v>
      </c>
      <c r="AB2719" s="215" t="n">
        <v>37036.875</v>
      </c>
      <c r="AC2719" s="215" t="n">
        <v>37036.875</v>
      </c>
    </row>
    <row r="2720" customFormat="false" ht="12.75" hidden="false" customHeight="false" outlineLevel="0" collapsed="false">
      <c r="A2720" s="208" t="str">
        <f aca="false">B2720&amp;" "&amp;C2720&amp;" "&amp;D2720</f>
        <v>US Natural Gas Physical</v>
      </c>
      <c r="B2720" s="208" t="str">
        <f aca="false">IF((LEFT(N2720,2)="US"),"US","")</f>
        <v>US</v>
      </c>
      <c r="C2720" s="208" t="str">
        <f aca="false">M2720</f>
        <v>Natural Gas</v>
      </c>
      <c r="D2720" s="208" t="str">
        <f aca="false">IF(ISNUMBER(FIND("Phy",N2720))=TRUE(),"Physical","Financial")</f>
        <v>Physical</v>
      </c>
      <c r="E2720" s="208" t="n">
        <f aca="false">IF(VLOOKUP(S2720,'DD-Lookup'!$J$6:$L$50,3,FALSE())="Monthly",(YEAR(AC2720)-YEAR(AB2720))*12+MONTH(AC2720)-MONTH(AB2720)+1,(AC2720-AB2720+1))</f>
        <v>1</v>
      </c>
      <c r="F2720" s="239" t="n">
        <f aca="false">E2720*SUM(P2720:Q2720)</f>
        <v>10000</v>
      </c>
      <c r="G2720" s="214" t="n">
        <v>1291166</v>
      </c>
      <c r="H2720" s="215" t="n">
        <v>37035.3874421296</v>
      </c>
      <c r="I2720" s="0" t="s">
        <v>1073</v>
      </c>
      <c r="M2720" s="0" t="s">
        <v>858</v>
      </c>
      <c r="N2720" s="0" t="s">
        <v>1305</v>
      </c>
      <c r="O2720" s="0" t="s">
        <v>1581</v>
      </c>
      <c r="Q2720" s="216" t="n">
        <v>10000</v>
      </c>
      <c r="S2720" s="0" t="s">
        <v>1026</v>
      </c>
      <c r="T2720" s="0" t="s">
        <v>784</v>
      </c>
      <c r="U2720" s="218" t="n">
        <v>8.15</v>
      </c>
      <c r="V2720" s="0" t="s">
        <v>1558</v>
      </c>
      <c r="W2720" s="0" t="s">
        <v>1579</v>
      </c>
      <c r="X2720" s="0" t="s">
        <v>1535</v>
      </c>
      <c r="Y2720" s="0" t="s">
        <v>1310</v>
      </c>
      <c r="Z2720" s="0" t="s">
        <v>571</v>
      </c>
      <c r="AA2720" s="0" t="n">
        <v>808407</v>
      </c>
      <c r="AB2720" s="215" t="n">
        <v>37036.875</v>
      </c>
      <c r="AC2720" s="215" t="n">
        <v>37036.875</v>
      </c>
    </row>
    <row r="2721" customFormat="false" ht="12.75" hidden="false" customHeight="false" outlineLevel="0" collapsed="false">
      <c r="A2721" s="208" t="str">
        <f aca="false">B2721&amp;" "&amp;C2721&amp;" "&amp;D2721</f>
        <v>US Natural Gas Physical</v>
      </c>
      <c r="B2721" s="208" t="str">
        <f aca="false">IF((LEFT(N2721,2)="US"),"US","")</f>
        <v>US</v>
      </c>
      <c r="C2721" s="208" t="str">
        <f aca="false">M2721</f>
        <v>Natural Gas</v>
      </c>
      <c r="D2721" s="208" t="str">
        <f aca="false">IF(ISNUMBER(FIND("Phy",N2721))=TRUE(),"Physical","Financial")</f>
        <v>Physical</v>
      </c>
      <c r="E2721" s="208" t="n">
        <f aca="false">IF(VLOOKUP(S2721,'DD-Lookup'!$J$6:$L$50,3,FALSE())="Monthly",(YEAR(AC2721)-YEAR(AB2721))*12+MONTH(AC2721)-MONTH(AB2721)+1,(AC2721-AB2721+1))</f>
        <v>1</v>
      </c>
      <c r="F2721" s="239" t="n">
        <f aca="false">E2721*SUM(P2721:Q2721)</f>
        <v>5000</v>
      </c>
      <c r="G2721" s="214" t="n">
        <v>1291167</v>
      </c>
      <c r="H2721" s="215" t="n">
        <v>37035.3874537037</v>
      </c>
      <c r="I2721" s="0" t="s">
        <v>593</v>
      </c>
      <c r="M2721" s="0" t="s">
        <v>858</v>
      </c>
      <c r="N2721" s="0" t="s">
        <v>1305</v>
      </c>
      <c r="O2721" s="0" t="s">
        <v>1533</v>
      </c>
      <c r="P2721" s="216" t="n">
        <v>5000</v>
      </c>
      <c r="S2721" s="0" t="s">
        <v>1026</v>
      </c>
      <c r="T2721" s="0" t="s">
        <v>784</v>
      </c>
      <c r="U2721" s="218" t="n">
        <v>4</v>
      </c>
      <c r="V2721" s="0" t="s">
        <v>1534</v>
      </c>
      <c r="W2721" s="0" t="s">
        <v>1514</v>
      </c>
      <c r="X2721" s="0" t="s">
        <v>1535</v>
      </c>
      <c r="Y2721" s="0" t="s">
        <v>1310</v>
      </c>
      <c r="Z2721" s="0" t="s">
        <v>571</v>
      </c>
      <c r="AA2721" s="0" t="n">
        <v>808408</v>
      </c>
      <c r="AB2721" s="215" t="n">
        <v>37036.875</v>
      </c>
      <c r="AC2721" s="215" t="n">
        <v>37036.875</v>
      </c>
    </row>
    <row r="2722" customFormat="false" ht="12.75" hidden="false" customHeight="false" outlineLevel="0" collapsed="false">
      <c r="A2722" s="208" t="str">
        <f aca="false">B2722&amp;" "&amp;C2722&amp;" "&amp;D2722</f>
        <v>US Natural Gas Physical</v>
      </c>
      <c r="B2722" s="208" t="str">
        <f aca="false">IF((LEFT(N2722,2)="US"),"US","")</f>
        <v>US</v>
      </c>
      <c r="C2722" s="208" t="str">
        <f aca="false">M2722</f>
        <v>Natural Gas</v>
      </c>
      <c r="D2722" s="208" t="str">
        <f aca="false">IF(ISNUMBER(FIND("Phy",N2722))=TRUE(),"Physical","Financial")</f>
        <v>Physical</v>
      </c>
      <c r="E2722" s="208" t="n">
        <f aca="false">IF(VLOOKUP(S2722,'DD-Lookup'!$J$6:$L$50,3,FALSE())="Monthly",(YEAR(AC2722)-YEAR(AB2722))*12+MONTH(AC2722)-MONTH(AB2722)+1,(AC2722-AB2722+1))</f>
        <v>30</v>
      </c>
      <c r="F2722" s="239" t="n">
        <f aca="false">E2722*SUM(P2722:Q2722)</f>
        <v>150000</v>
      </c>
      <c r="G2722" s="214" t="n">
        <v>1291168</v>
      </c>
      <c r="H2722" s="215" t="n">
        <v>37035.3874768519</v>
      </c>
      <c r="I2722" s="0" t="s">
        <v>2181</v>
      </c>
      <c r="M2722" s="0" t="s">
        <v>858</v>
      </c>
      <c r="N2722" s="0" t="s">
        <v>1305</v>
      </c>
      <c r="O2722" s="0" t="s">
        <v>2744</v>
      </c>
      <c r="Q2722" s="216" t="n">
        <v>5000</v>
      </c>
      <c r="S2722" s="0" t="s">
        <v>1026</v>
      </c>
      <c r="T2722" s="0" t="s">
        <v>784</v>
      </c>
      <c r="U2722" s="218" t="n">
        <v>2.945</v>
      </c>
      <c r="V2722" s="0" t="s">
        <v>2182</v>
      </c>
      <c r="W2722" s="0" t="s">
        <v>1605</v>
      </c>
      <c r="X2722" s="0" t="s">
        <v>1606</v>
      </c>
      <c r="Y2722" s="0" t="s">
        <v>1310</v>
      </c>
      <c r="Z2722" s="0" t="s">
        <v>571</v>
      </c>
      <c r="AA2722" s="0" t="s">
        <v>2745</v>
      </c>
      <c r="AB2722" s="215" t="n">
        <v>37043.875</v>
      </c>
      <c r="AC2722" s="215" t="n">
        <v>37072.875</v>
      </c>
    </row>
    <row r="2723" customFormat="false" ht="12.75" hidden="false" customHeight="false" outlineLevel="0" collapsed="false">
      <c r="A2723" s="208" t="str">
        <f aca="false">B2723&amp;" "&amp;C2723&amp;" "&amp;D2723</f>
        <v>US Natural Gas Financial</v>
      </c>
      <c r="B2723" s="208" t="str">
        <f aca="false">IF((LEFT(N2723,2)="US"),"US","")</f>
        <v>US</v>
      </c>
      <c r="C2723" s="208" t="str">
        <f aca="false">M2723</f>
        <v>Natural Gas</v>
      </c>
      <c r="D2723" s="208" t="str">
        <f aca="false">IF(ISNUMBER(FIND("Phy",N2723))=TRUE(),"Physical","Financial")</f>
        <v>Financial</v>
      </c>
      <c r="E2723" s="208" t="n">
        <f aca="false">IF(VLOOKUP(S2723,'DD-Lookup'!$J$6:$L$50,3,FALSE())="Monthly",(YEAR(AC2723)-YEAR(AB2723))*12+MONTH(AC2723)-MONTH(AB2723)+1,(AC2723-AB2723+1))</f>
        <v>30</v>
      </c>
      <c r="F2723" s="239" t="n">
        <f aca="false">E2723*SUM(P2723:Q2723)</f>
        <v>450000</v>
      </c>
      <c r="G2723" s="214" t="n">
        <v>1291169</v>
      </c>
      <c r="H2723" s="215" t="n">
        <v>37035.3874884259</v>
      </c>
      <c r="I2723" s="0" t="s">
        <v>1045</v>
      </c>
      <c r="M2723" s="0" t="s">
        <v>858</v>
      </c>
      <c r="N2723" s="0" t="s">
        <v>1482</v>
      </c>
      <c r="O2723" s="0" t="s">
        <v>2741</v>
      </c>
      <c r="Q2723" s="216" t="n">
        <v>15000</v>
      </c>
      <c r="S2723" s="0" t="s">
        <v>1026</v>
      </c>
      <c r="T2723" s="0" t="s">
        <v>784</v>
      </c>
      <c r="U2723" s="218" t="n">
        <v>-0.085</v>
      </c>
      <c r="V2723" s="0" t="s">
        <v>1850</v>
      </c>
      <c r="W2723" s="0" t="s">
        <v>2199</v>
      </c>
      <c r="X2723" s="0" t="s">
        <v>2200</v>
      </c>
      <c r="Y2723" s="0" t="s">
        <v>838</v>
      </c>
      <c r="Z2723" s="0" t="s">
        <v>571</v>
      </c>
      <c r="AA2723" s="0" t="s">
        <v>2746</v>
      </c>
      <c r="AB2723" s="215" t="n">
        <v>37043.875</v>
      </c>
      <c r="AC2723" s="215" t="n">
        <v>37072.875</v>
      </c>
    </row>
    <row r="2724" customFormat="false" ht="12.75" hidden="false" customHeight="false" outlineLevel="0" collapsed="false">
      <c r="A2724" s="208" t="str">
        <f aca="false">B2724&amp;" "&amp;C2724&amp;" "&amp;D2724</f>
        <v>US Power Physical</v>
      </c>
      <c r="B2724" s="208" t="str">
        <f aca="false">IF((LEFT(N2724,2)="US"),"US","")</f>
        <v>US</v>
      </c>
      <c r="C2724" s="208" t="str">
        <f aca="false">M2724</f>
        <v>Power</v>
      </c>
      <c r="D2724" s="208" t="str">
        <f aca="false">IF(ISNUMBER(FIND("Phy",N2724))=TRUE(),"Physical","Financial")</f>
        <v>Physical</v>
      </c>
      <c r="E2724" s="208" t="n">
        <f aca="false">IF(VLOOKUP(S2724,'DD-Lookup'!$J$6:$L$50,3,FALSE())="Monthly",(YEAR(AC2724)-YEAR(AB2724))*12+MONTH(AC2724)-MONTH(AB2724)+1,(AC2724-AB2724+1))</f>
        <v>30</v>
      </c>
      <c r="F2724" s="239" t="n">
        <f aca="false">E2724*SUM(P2724:Q2724)</f>
        <v>1500</v>
      </c>
      <c r="G2724" s="214" t="n">
        <v>1291170</v>
      </c>
      <c r="H2724" s="215" t="n">
        <v>37035.3875</v>
      </c>
      <c r="I2724" s="0" t="s">
        <v>1073</v>
      </c>
      <c r="J2724" s="0" t="s">
        <v>1246</v>
      </c>
      <c r="K2724" s="0" t="s">
        <v>1200</v>
      </c>
      <c r="M2724" s="0" t="s">
        <v>67</v>
      </c>
      <c r="N2724" s="0" t="s">
        <v>1081</v>
      </c>
      <c r="O2724" s="0" t="s">
        <v>1240</v>
      </c>
      <c r="Q2724" s="216" t="n">
        <v>50</v>
      </c>
      <c r="S2724" s="0" t="s">
        <v>930</v>
      </c>
      <c r="T2724" s="0" t="s">
        <v>784</v>
      </c>
      <c r="U2724" s="218" t="n">
        <v>65.75</v>
      </c>
      <c r="V2724" s="0" t="s">
        <v>1464</v>
      </c>
      <c r="W2724" s="0" t="s">
        <v>1241</v>
      </c>
      <c r="X2724" s="0" t="s">
        <v>1229</v>
      </c>
      <c r="Y2724" s="0" t="s">
        <v>1051</v>
      </c>
      <c r="Z2724" s="0" t="s">
        <v>618</v>
      </c>
      <c r="AA2724" s="0" t="n">
        <v>621503.1</v>
      </c>
      <c r="AB2724" s="215" t="n">
        <v>37043.6006944444</v>
      </c>
      <c r="AC2724" s="215" t="n">
        <v>37072.6006944444</v>
      </c>
    </row>
    <row r="2725" customFormat="false" ht="12.75" hidden="false" customHeight="false" outlineLevel="0" collapsed="false">
      <c r="A2725" s="208" t="str">
        <f aca="false">B2725&amp;" "&amp;C2725&amp;" "&amp;D2725</f>
        <v>US Natural Gas Physical</v>
      </c>
      <c r="B2725" s="208" t="str">
        <f aca="false">IF((LEFT(N2725,2)="US"),"US","")</f>
        <v>US</v>
      </c>
      <c r="C2725" s="208" t="str">
        <f aca="false">M2725</f>
        <v>Natural Gas</v>
      </c>
      <c r="D2725" s="208" t="str">
        <f aca="false">IF(ISNUMBER(FIND("Phy",N2725))=TRUE(),"Physical","Financial")</f>
        <v>Physical</v>
      </c>
      <c r="E2725" s="208" t="n">
        <f aca="false">IF(VLOOKUP(S2725,'DD-Lookup'!$J$6:$L$50,3,FALSE())="Monthly",(YEAR(AC2725)-YEAR(AB2725))*12+MONTH(AC2725)-MONTH(AB2725)+1,(AC2725-AB2725+1))</f>
        <v>1</v>
      </c>
      <c r="F2725" s="239" t="n">
        <f aca="false">E2725*SUM(P2725:Q2725)</f>
        <v>45</v>
      </c>
      <c r="G2725" s="214" t="n">
        <v>1291171</v>
      </c>
      <c r="H2725" s="215" t="n">
        <v>37035.3875</v>
      </c>
      <c r="I2725" s="0" t="s">
        <v>593</v>
      </c>
      <c r="M2725" s="0" t="s">
        <v>858</v>
      </c>
      <c r="N2725" s="0" t="s">
        <v>1305</v>
      </c>
      <c r="O2725" s="0" t="s">
        <v>1638</v>
      </c>
      <c r="P2725" s="216" t="n">
        <v>45</v>
      </c>
      <c r="S2725" s="0" t="s">
        <v>1026</v>
      </c>
      <c r="T2725" s="0" t="s">
        <v>784</v>
      </c>
      <c r="U2725" s="218" t="n">
        <v>4.015</v>
      </c>
      <c r="V2725" s="0" t="s">
        <v>2647</v>
      </c>
      <c r="W2725" s="0" t="s">
        <v>1422</v>
      </c>
      <c r="X2725" s="0" t="s">
        <v>1639</v>
      </c>
      <c r="Y2725" s="0" t="s">
        <v>1310</v>
      </c>
      <c r="Z2725" s="0" t="s">
        <v>571</v>
      </c>
      <c r="AA2725" s="0" t="n">
        <v>808409</v>
      </c>
      <c r="AB2725" s="215" t="n">
        <v>37036.875</v>
      </c>
      <c r="AC2725" s="215" t="n">
        <v>37036.875</v>
      </c>
    </row>
    <row r="2726" customFormat="false" ht="12.75" hidden="false" customHeight="false" outlineLevel="0" collapsed="false">
      <c r="A2726" s="208" t="str">
        <f aca="false">B2726&amp;" "&amp;C2726&amp;" "&amp;D2726</f>
        <v>US Natural Gas Physical</v>
      </c>
      <c r="B2726" s="208" t="str">
        <f aca="false">IF((LEFT(N2726,2)="US"),"US","")</f>
        <v>US</v>
      </c>
      <c r="C2726" s="208" t="str">
        <f aca="false">M2726</f>
        <v>Natural Gas</v>
      </c>
      <c r="D2726" s="208" t="str">
        <f aca="false">IF(ISNUMBER(FIND("Phy",N2726))=TRUE(),"Physical","Financial")</f>
        <v>Physical</v>
      </c>
      <c r="E2726" s="208" t="n">
        <f aca="false">IF(VLOOKUP(S2726,'DD-Lookup'!$J$6:$L$50,3,FALSE())="Monthly",(YEAR(AC2726)-YEAR(AB2726))*12+MONTH(AC2726)-MONTH(AB2726)+1,(AC2726-AB2726+1))</f>
        <v>30</v>
      </c>
      <c r="F2726" s="239" t="n">
        <f aca="false">E2726*SUM(P2726:Q2726)</f>
        <v>150000</v>
      </c>
      <c r="G2726" s="214" t="n">
        <v>1291172</v>
      </c>
      <c r="H2726" s="215" t="n">
        <v>37035.3875231482</v>
      </c>
      <c r="I2726" s="0" t="s">
        <v>1560</v>
      </c>
      <c r="M2726" s="0" t="s">
        <v>858</v>
      </c>
      <c r="N2726" s="0" t="s">
        <v>1501</v>
      </c>
      <c r="O2726" s="0" t="s">
        <v>2747</v>
      </c>
      <c r="Q2726" s="216" t="n">
        <v>5000</v>
      </c>
      <c r="S2726" s="0" t="s">
        <v>1026</v>
      </c>
      <c r="T2726" s="0" t="s">
        <v>784</v>
      </c>
      <c r="U2726" s="218" t="n">
        <v>-0.005</v>
      </c>
      <c r="V2726" s="0" t="s">
        <v>1561</v>
      </c>
      <c r="W2726" s="0" t="s">
        <v>2748</v>
      </c>
      <c r="X2726" s="0" t="s">
        <v>1309</v>
      </c>
      <c r="Y2726" s="0" t="s">
        <v>1310</v>
      </c>
      <c r="Z2726" s="0" t="s">
        <v>571</v>
      </c>
      <c r="AA2726" s="0" t="s">
        <v>2749</v>
      </c>
      <c r="AB2726" s="215" t="n">
        <v>37043.875</v>
      </c>
      <c r="AC2726" s="215" t="n">
        <v>37072.875</v>
      </c>
    </row>
    <row r="2727" customFormat="false" ht="12.75" hidden="false" customHeight="false" outlineLevel="0" collapsed="false">
      <c r="A2727" s="208" t="str">
        <f aca="false">B2727&amp;" "&amp;C2727&amp;" "&amp;D2727</f>
        <v>US Natural Gas Physical</v>
      </c>
      <c r="B2727" s="208" t="str">
        <f aca="false">IF((LEFT(N2727,2)="US"),"US","")</f>
        <v>US</v>
      </c>
      <c r="C2727" s="208" t="str">
        <f aca="false">M2727</f>
        <v>Natural Gas</v>
      </c>
      <c r="D2727" s="208" t="str">
        <f aca="false">IF(ISNUMBER(FIND("Phy",N2727))=TRUE(),"Physical","Financial")</f>
        <v>Physical</v>
      </c>
      <c r="E2727" s="208" t="n">
        <f aca="false">IF(VLOOKUP(S2727,'DD-Lookup'!$J$6:$L$50,3,FALSE())="Monthly",(YEAR(AC2727)-YEAR(AB2727))*12+MONTH(AC2727)-MONTH(AB2727)+1,(AC2727-AB2727+1))</f>
        <v>1</v>
      </c>
      <c r="F2727" s="239" t="n">
        <f aca="false">E2727*SUM(P2727:Q2727)</f>
        <v>10000</v>
      </c>
      <c r="G2727" s="214" t="n">
        <v>1291173</v>
      </c>
      <c r="H2727" s="215" t="n">
        <v>37035.3875462963</v>
      </c>
      <c r="I2727" s="0" t="s">
        <v>1115</v>
      </c>
      <c r="M2727" s="0" t="s">
        <v>858</v>
      </c>
      <c r="N2727" s="0" t="s">
        <v>1305</v>
      </c>
      <c r="O2727" s="0" t="s">
        <v>1566</v>
      </c>
      <c r="P2727" s="216" t="n">
        <v>10000</v>
      </c>
      <c r="S2727" s="0" t="s">
        <v>1026</v>
      </c>
      <c r="T2727" s="0" t="s">
        <v>784</v>
      </c>
      <c r="U2727" s="218" t="n">
        <v>12.475</v>
      </c>
      <c r="V2727" s="0" t="s">
        <v>2193</v>
      </c>
      <c r="W2727" s="0" t="s">
        <v>1559</v>
      </c>
      <c r="X2727" s="0" t="s">
        <v>1535</v>
      </c>
      <c r="Y2727" s="0" t="s">
        <v>1310</v>
      </c>
      <c r="Z2727" s="0" t="s">
        <v>571</v>
      </c>
      <c r="AA2727" s="0" t="n">
        <v>808411</v>
      </c>
      <c r="AB2727" s="215" t="n">
        <v>37036.875</v>
      </c>
      <c r="AC2727" s="215" t="n">
        <v>37036.875</v>
      </c>
    </row>
    <row r="2728" customFormat="false" ht="12.75" hidden="false" customHeight="false" outlineLevel="0" collapsed="false">
      <c r="A2728" s="208" t="str">
        <f aca="false">B2728&amp;" "&amp;C2728&amp;" "&amp;D2728</f>
        <v>US Natural Gas Physical</v>
      </c>
      <c r="B2728" s="208" t="str">
        <f aca="false">IF((LEFT(N2728,2)="US"),"US","")</f>
        <v>US</v>
      </c>
      <c r="C2728" s="208" t="str">
        <f aca="false">M2728</f>
        <v>Natural Gas</v>
      </c>
      <c r="D2728" s="208" t="str">
        <f aca="false">IF(ISNUMBER(FIND("Phy",N2728))=TRUE(),"Physical","Financial")</f>
        <v>Physical</v>
      </c>
      <c r="E2728" s="208" t="n">
        <f aca="false">IF(VLOOKUP(S2728,'DD-Lookup'!$J$6:$L$50,3,FALSE())="Monthly",(YEAR(AC2728)-YEAR(AB2728))*12+MONTH(AC2728)-MONTH(AB2728)+1,(AC2728-AB2728+1))</f>
        <v>1</v>
      </c>
      <c r="F2728" s="239" t="n">
        <f aca="false">E2728*SUM(P2728:Q2728)</f>
        <v>1000</v>
      </c>
      <c r="G2728" s="214" t="n">
        <v>1291174</v>
      </c>
      <c r="H2728" s="215" t="n">
        <v>37035.3875925926</v>
      </c>
      <c r="I2728" s="0" t="s">
        <v>1098</v>
      </c>
      <c r="M2728" s="0" t="s">
        <v>858</v>
      </c>
      <c r="N2728" s="0" t="s">
        <v>1305</v>
      </c>
      <c r="O2728" s="0" t="s">
        <v>2116</v>
      </c>
      <c r="P2728" s="216" t="n">
        <v>1000</v>
      </c>
      <c r="S2728" s="0" t="s">
        <v>1026</v>
      </c>
      <c r="T2728" s="0" t="s">
        <v>784</v>
      </c>
      <c r="U2728" s="218" t="n">
        <v>3.985</v>
      </c>
      <c r="V2728" s="0" t="s">
        <v>2750</v>
      </c>
      <c r="W2728" s="0" t="s">
        <v>1361</v>
      </c>
      <c r="X2728" s="0" t="s">
        <v>1362</v>
      </c>
      <c r="Y2728" s="0" t="s">
        <v>1310</v>
      </c>
      <c r="Z2728" s="0" t="s">
        <v>571</v>
      </c>
      <c r="AA2728" s="0" t="n">
        <v>808414</v>
      </c>
      <c r="AB2728" s="215" t="n">
        <v>37036.875</v>
      </c>
      <c r="AC2728" s="215" t="n">
        <v>37036.875</v>
      </c>
    </row>
    <row r="2729" customFormat="false" ht="12.75" hidden="false" customHeight="false" outlineLevel="0" collapsed="false">
      <c r="A2729" s="208" t="str">
        <f aca="false">B2729&amp;" "&amp;C2729&amp;" "&amp;D2729</f>
        <v>US Natural Gas Physical</v>
      </c>
      <c r="B2729" s="208" t="str">
        <f aca="false">IF((LEFT(N2729,2)="US"),"US","")</f>
        <v>US</v>
      </c>
      <c r="C2729" s="208" t="str">
        <f aca="false">M2729</f>
        <v>Natural Gas</v>
      </c>
      <c r="D2729" s="208" t="str">
        <f aca="false">IF(ISNUMBER(FIND("Phy",N2729))=TRUE(),"Physical","Financial")</f>
        <v>Physical</v>
      </c>
      <c r="E2729" s="208" t="n">
        <f aca="false">IF(VLOOKUP(S2729,'DD-Lookup'!$J$6:$L$50,3,FALSE())="Monthly",(YEAR(AC2729)-YEAR(AB2729))*12+MONTH(AC2729)-MONTH(AB2729)+1,(AC2729-AB2729+1))</f>
        <v>1</v>
      </c>
      <c r="F2729" s="239" t="n">
        <f aca="false">E2729*SUM(P2729:Q2729)</f>
        <v>2500</v>
      </c>
      <c r="G2729" s="214" t="n">
        <v>1291175</v>
      </c>
      <c r="H2729" s="215" t="n">
        <v>37035.3876388889</v>
      </c>
      <c r="I2729" s="0" t="s">
        <v>2097</v>
      </c>
      <c r="M2729" s="0" t="s">
        <v>858</v>
      </c>
      <c r="N2729" s="0" t="s">
        <v>1305</v>
      </c>
      <c r="O2729" s="0" t="s">
        <v>1533</v>
      </c>
      <c r="Q2729" s="216" t="n">
        <v>2500</v>
      </c>
      <c r="S2729" s="0" t="s">
        <v>1026</v>
      </c>
      <c r="T2729" s="0" t="s">
        <v>784</v>
      </c>
      <c r="U2729" s="218" t="n">
        <v>4.025</v>
      </c>
      <c r="V2729" s="0" t="s">
        <v>2123</v>
      </c>
      <c r="W2729" s="0" t="s">
        <v>1514</v>
      </c>
      <c r="X2729" s="0" t="s">
        <v>1535</v>
      </c>
      <c r="Y2729" s="0" t="s">
        <v>1310</v>
      </c>
      <c r="Z2729" s="0" t="s">
        <v>571</v>
      </c>
      <c r="AA2729" s="0" t="n">
        <v>808417</v>
      </c>
      <c r="AB2729" s="215" t="n">
        <v>37036.875</v>
      </c>
      <c r="AC2729" s="215" t="n">
        <v>37036.875</v>
      </c>
    </row>
    <row r="2730" customFormat="false" ht="12.75" hidden="false" customHeight="false" outlineLevel="0" collapsed="false">
      <c r="A2730" s="208" t="str">
        <f aca="false">B2730&amp;" "&amp;C2730&amp;" "&amp;D2730</f>
        <v>US Natural Gas Physical</v>
      </c>
      <c r="B2730" s="208" t="str">
        <f aca="false">IF((LEFT(N2730,2)="US"),"US","")</f>
        <v>US</v>
      </c>
      <c r="C2730" s="208" t="str">
        <f aca="false">M2730</f>
        <v>Natural Gas</v>
      </c>
      <c r="D2730" s="208" t="str">
        <f aca="false">IF(ISNUMBER(FIND("Phy",N2730))=TRUE(),"Physical","Financial")</f>
        <v>Physical</v>
      </c>
      <c r="E2730" s="208" t="n">
        <f aca="false">IF(VLOOKUP(S2730,'DD-Lookup'!$J$6:$L$50,3,FALSE())="Monthly",(YEAR(AC2730)-YEAR(AB2730))*12+MONTH(AC2730)-MONTH(AB2730)+1,(AC2730-AB2730+1))</f>
        <v>1</v>
      </c>
      <c r="F2730" s="239" t="n">
        <f aca="false">E2730*SUM(P2730:Q2730)</f>
        <v>10000</v>
      </c>
      <c r="G2730" s="214" t="n">
        <v>1291176</v>
      </c>
      <c r="H2730" s="215" t="n">
        <v>37035.387662037</v>
      </c>
      <c r="I2730" s="0" t="s">
        <v>593</v>
      </c>
      <c r="M2730" s="0" t="s">
        <v>858</v>
      </c>
      <c r="N2730" s="0" t="s">
        <v>1305</v>
      </c>
      <c r="O2730" s="0" t="s">
        <v>1313</v>
      </c>
      <c r="P2730" s="216" t="n">
        <v>10000</v>
      </c>
      <c r="S2730" s="0" t="s">
        <v>1026</v>
      </c>
      <c r="T2730" s="0" t="s">
        <v>784</v>
      </c>
      <c r="U2730" s="218" t="n">
        <v>4.085</v>
      </c>
      <c r="V2730" s="0" t="s">
        <v>1424</v>
      </c>
      <c r="W2730" s="0" t="s">
        <v>1314</v>
      </c>
      <c r="X2730" s="0" t="s">
        <v>1315</v>
      </c>
      <c r="Y2730" s="0" t="s">
        <v>1310</v>
      </c>
      <c r="Z2730" s="0" t="s">
        <v>571</v>
      </c>
      <c r="AA2730" s="0" t="n">
        <v>808418</v>
      </c>
      <c r="AB2730" s="215" t="n">
        <v>37036.875</v>
      </c>
      <c r="AC2730" s="215" t="n">
        <v>37036.875</v>
      </c>
    </row>
    <row r="2731" customFormat="false" ht="12.75" hidden="false" customHeight="false" outlineLevel="0" collapsed="false">
      <c r="A2731" s="208" t="str">
        <f aca="false">B2731&amp;" "&amp;C2731&amp;" "&amp;D2731</f>
        <v>US Natural Gas Physical</v>
      </c>
      <c r="B2731" s="208" t="str">
        <f aca="false">IF((LEFT(N2731,2)="US"),"US","")</f>
        <v>US</v>
      </c>
      <c r="C2731" s="208" t="str">
        <f aca="false">M2731</f>
        <v>Natural Gas</v>
      </c>
      <c r="D2731" s="208" t="str">
        <f aca="false">IF(ISNUMBER(FIND("Phy",N2731))=TRUE(),"Physical","Financial")</f>
        <v>Physical</v>
      </c>
      <c r="E2731" s="208" t="n">
        <f aca="false">IF(VLOOKUP(S2731,'DD-Lookup'!$J$6:$L$50,3,FALSE())="Monthly",(YEAR(AC2731)-YEAR(AB2731))*12+MONTH(AC2731)-MONTH(AB2731)+1,(AC2731-AB2731+1))</f>
        <v>1</v>
      </c>
      <c r="F2731" s="239" t="n">
        <f aca="false">E2731*SUM(P2731:Q2731)</f>
        <v>2000</v>
      </c>
      <c r="G2731" s="214" t="n">
        <v>1291177</v>
      </c>
      <c r="H2731" s="215" t="n">
        <v>37035.3876851852</v>
      </c>
      <c r="I2731" s="0" t="s">
        <v>1500</v>
      </c>
      <c r="M2731" s="0" t="s">
        <v>858</v>
      </c>
      <c r="N2731" s="0" t="s">
        <v>1305</v>
      </c>
      <c r="O2731" s="0" t="s">
        <v>1674</v>
      </c>
      <c r="P2731" s="216" t="n">
        <v>2000</v>
      </c>
      <c r="S2731" s="0" t="s">
        <v>1026</v>
      </c>
      <c r="T2731" s="0" t="s">
        <v>784</v>
      </c>
      <c r="U2731" s="218" t="n">
        <v>3.085</v>
      </c>
      <c r="V2731" s="0" t="s">
        <v>1503</v>
      </c>
      <c r="W2731" s="0" t="s">
        <v>1605</v>
      </c>
      <c r="X2731" s="0" t="s">
        <v>1606</v>
      </c>
      <c r="Y2731" s="0" t="s">
        <v>1310</v>
      </c>
      <c r="Z2731" s="0" t="s">
        <v>571</v>
      </c>
      <c r="AA2731" s="0" t="n">
        <v>808419</v>
      </c>
      <c r="AB2731" s="215" t="n">
        <v>37036.875</v>
      </c>
      <c r="AC2731" s="215" t="n">
        <v>37036.875</v>
      </c>
    </row>
    <row r="2732" customFormat="false" ht="12.75" hidden="false" customHeight="false" outlineLevel="0" collapsed="false">
      <c r="A2732" s="208" t="str">
        <f aca="false">B2732&amp;" "&amp;C2732&amp;" "&amp;D2732</f>
        <v>US Natural Gas Physical</v>
      </c>
      <c r="B2732" s="208" t="str">
        <f aca="false">IF((LEFT(N2732,2)="US"),"US","")</f>
        <v>US</v>
      </c>
      <c r="C2732" s="208" t="str">
        <f aca="false">M2732</f>
        <v>Natural Gas</v>
      </c>
      <c r="D2732" s="208" t="str">
        <f aca="false">IF(ISNUMBER(FIND("Phy",N2732))=TRUE(),"Physical","Financial")</f>
        <v>Physical</v>
      </c>
      <c r="E2732" s="208" t="n">
        <f aca="false">IF(VLOOKUP(S2732,'DD-Lookup'!$J$6:$L$50,3,FALSE())="Monthly",(YEAR(AC2732)-YEAR(AB2732))*12+MONTH(AC2732)-MONTH(AB2732)+1,(AC2732-AB2732+1))</f>
        <v>1</v>
      </c>
      <c r="F2732" s="239" t="n">
        <f aca="false">E2732*SUM(P2732:Q2732)</f>
        <v>8000</v>
      </c>
      <c r="G2732" s="214" t="n">
        <v>1291179</v>
      </c>
      <c r="H2732" s="215" t="n">
        <v>37035.3877314815</v>
      </c>
      <c r="I2732" s="0" t="s">
        <v>1098</v>
      </c>
      <c r="M2732" s="0" t="s">
        <v>858</v>
      </c>
      <c r="N2732" s="0" t="s">
        <v>1305</v>
      </c>
      <c r="O2732" s="0" t="s">
        <v>1306</v>
      </c>
      <c r="P2732" s="216" t="n">
        <v>8000</v>
      </c>
      <c r="S2732" s="0" t="s">
        <v>1026</v>
      </c>
      <c r="T2732" s="0" t="s">
        <v>784</v>
      </c>
      <c r="U2732" s="218" t="n">
        <v>4.2038</v>
      </c>
      <c r="V2732" s="0" t="s">
        <v>1982</v>
      </c>
      <c r="W2732" s="0" t="s">
        <v>1308</v>
      </c>
      <c r="X2732" s="0" t="s">
        <v>1309</v>
      </c>
      <c r="Y2732" s="0" t="s">
        <v>1310</v>
      </c>
      <c r="Z2732" s="0" t="s">
        <v>571</v>
      </c>
      <c r="AA2732" s="0" t="n">
        <v>808421</v>
      </c>
      <c r="AB2732" s="215" t="n">
        <v>37036.875</v>
      </c>
      <c r="AC2732" s="215" t="n">
        <v>37036.875</v>
      </c>
    </row>
    <row r="2733" customFormat="false" ht="12.75" hidden="false" customHeight="false" outlineLevel="0" collapsed="false">
      <c r="A2733" s="208" t="str">
        <f aca="false">B2733&amp;" "&amp;C2733&amp;" "&amp;D2733</f>
        <v>US Natural Gas Physical</v>
      </c>
      <c r="B2733" s="208" t="str">
        <f aca="false">IF((LEFT(N2733,2)="US"),"US","")</f>
        <v>US</v>
      </c>
      <c r="C2733" s="208" t="str">
        <f aca="false">M2733</f>
        <v>Natural Gas</v>
      </c>
      <c r="D2733" s="208" t="str">
        <f aca="false">IF(ISNUMBER(FIND("Phy",N2733))=TRUE(),"Physical","Financial")</f>
        <v>Physical</v>
      </c>
      <c r="E2733" s="208" t="n">
        <f aca="false">IF(VLOOKUP(S2733,'DD-Lookup'!$J$6:$L$50,3,FALSE())="Monthly",(YEAR(AC2733)-YEAR(AB2733))*12+MONTH(AC2733)-MONTH(AB2733)+1,(AC2733-AB2733+1))</f>
        <v>1</v>
      </c>
      <c r="F2733" s="239" t="n">
        <f aca="false">E2733*SUM(P2733:Q2733)</f>
        <v>5000</v>
      </c>
      <c r="G2733" s="214" t="n">
        <v>1291178</v>
      </c>
      <c r="H2733" s="215" t="n">
        <v>37035.3877314815</v>
      </c>
      <c r="I2733" s="0" t="s">
        <v>1317</v>
      </c>
      <c r="M2733" s="0" t="s">
        <v>858</v>
      </c>
      <c r="N2733" s="0" t="s">
        <v>1305</v>
      </c>
      <c r="O2733" s="0" t="s">
        <v>1378</v>
      </c>
      <c r="P2733" s="216" t="n">
        <v>5000</v>
      </c>
      <c r="S2733" s="0" t="s">
        <v>1026</v>
      </c>
      <c r="T2733" s="0" t="s">
        <v>784</v>
      </c>
      <c r="U2733" s="218" t="n">
        <v>4.035</v>
      </c>
      <c r="V2733" s="0" t="s">
        <v>1370</v>
      </c>
      <c r="W2733" s="0" t="s">
        <v>1361</v>
      </c>
      <c r="X2733" s="0" t="s">
        <v>1362</v>
      </c>
      <c r="Y2733" s="0" t="s">
        <v>1310</v>
      </c>
      <c r="Z2733" s="0" t="s">
        <v>571</v>
      </c>
      <c r="AA2733" s="0" t="n">
        <v>808420</v>
      </c>
      <c r="AB2733" s="215" t="n">
        <v>37036.875</v>
      </c>
      <c r="AC2733" s="215" t="n">
        <v>37036.875</v>
      </c>
    </row>
    <row r="2734" customFormat="false" ht="12.75" hidden="false" customHeight="false" outlineLevel="0" collapsed="false">
      <c r="A2734" s="208" t="str">
        <f aca="false">B2734&amp;" "&amp;C2734&amp;" "&amp;D2734</f>
        <v> Natural Gas Physical</v>
      </c>
      <c r="B2734" s="208" t="str">
        <f aca="false">IF((LEFT(N2734,2)="US"),"US","")</f>
        <v/>
      </c>
      <c r="C2734" s="208" t="str">
        <f aca="false">M2734</f>
        <v>Natural Gas</v>
      </c>
      <c r="D2734" s="208" t="str">
        <f aca="false">IF(ISNUMBER(FIND("Phy",N2734))=TRUE(),"Physical","Financial")</f>
        <v>Physical</v>
      </c>
      <c r="E2734" s="208" t="n">
        <f aca="false">IF(VLOOKUP(S2734,'DD-Lookup'!$J$6:$L$50,3,FALSE())="Monthly",(YEAR(AC2734)-YEAR(AB2734))*12+MONTH(AC2734)-MONTH(AB2734)+1,(AC2734-AB2734+1))</f>
        <v>6</v>
      </c>
      <c r="F2734" s="239" t="n">
        <f aca="false">E2734*SUM(P2734:Q2734)</f>
        <v>300000</v>
      </c>
      <c r="G2734" s="214" t="n">
        <v>1291180</v>
      </c>
      <c r="H2734" s="215" t="n">
        <v>37035.3877546296</v>
      </c>
      <c r="I2734" s="0" t="s">
        <v>973</v>
      </c>
      <c r="M2734" s="0" t="s">
        <v>858</v>
      </c>
      <c r="N2734" s="0" t="s">
        <v>859</v>
      </c>
      <c r="O2734" s="0" t="s">
        <v>988</v>
      </c>
      <c r="Q2734" s="216" t="n">
        <v>50000</v>
      </c>
      <c r="S2734" s="0" t="s">
        <v>861</v>
      </c>
      <c r="T2734" s="0" t="s">
        <v>862</v>
      </c>
      <c r="U2734" s="218" t="n">
        <v>20.95</v>
      </c>
      <c r="V2734" s="0" t="s">
        <v>2751</v>
      </c>
      <c r="W2734" s="0" t="s">
        <v>864</v>
      </c>
      <c r="X2734" s="0" t="s">
        <v>865</v>
      </c>
      <c r="Y2734" s="0" t="s">
        <v>866</v>
      </c>
      <c r="Z2734" s="0" t="s">
        <v>867</v>
      </c>
      <c r="AA2734" s="0" t="n">
        <v>104795</v>
      </c>
      <c r="AB2734" s="215" t="n">
        <v>37037.875</v>
      </c>
      <c r="AC2734" s="215" t="n">
        <v>37042.875</v>
      </c>
    </row>
    <row r="2735" customFormat="false" ht="12.75" hidden="false" customHeight="false" outlineLevel="0" collapsed="false">
      <c r="A2735" s="208" t="str">
        <f aca="false">B2735&amp;" "&amp;C2735&amp;" "&amp;D2735</f>
        <v>US Crude Financial</v>
      </c>
      <c r="B2735" s="208" t="str">
        <f aca="false">IF((LEFT(N2735,2)="US"),"US","")</f>
        <v>US</v>
      </c>
      <c r="C2735" s="208" t="str">
        <f aca="false">M2735</f>
        <v>Crude</v>
      </c>
      <c r="D2735" s="208" t="str">
        <f aca="false">IF(ISNUMBER(FIND("Phy",N2735))=TRUE(),"Physical","Financial")</f>
        <v>Financial</v>
      </c>
      <c r="E2735" s="208" t="n">
        <f aca="false">IF(VLOOKUP(S2735,'DD-Lookup'!$J$6:$L$50,3,FALSE())="Monthly",(YEAR(AC2735)-YEAR(AB2735))*12+MONTH(AC2735)-MONTH(AB2735)+1,(AC2735-AB2735+1))</f>
        <v>1</v>
      </c>
      <c r="F2735" s="239" t="n">
        <f aca="false">E2735*SUM(P2735:Q2735)</f>
        <v>50000</v>
      </c>
      <c r="G2735" s="214" t="n">
        <v>1291181</v>
      </c>
      <c r="H2735" s="215" t="n">
        <v>37035.3877893519</v>
      </c>
      <c r="I2735" s="0" t="s">
        <v>1112</v>
      </c>
      <c r="M2735" s="0" t="s">
        <v>97</v>
      </c>
      <c r="N2735" s="0" t="s">
        <v>841</v>
      </c>
      <c r="O2735" s="0" t="s">
        <v>842</v>
      </c>
      <c r="P2735" s="216" t="n">
        <v>50000</v>
      </c>
      <c r="S2735" s="0" t="s">
        <v>843</v>
      </c>
      <c r="T2735" s="0" t="s">
        <v>784</v>
      </c>
      <c r="U2735" s="218" t="n">
        <v>29.38</v>
      </c>
      <c r="V2735" s="0" t="s">
        <v>2443</v>
      </c>
      <c r="W2735" s="0" t="s">
        <v>845</v>
      </c>
      <c r="X2735" s="0" t="s">
        <v>846</v>
      </c>
      <c r="Y2735" s="0" t="s">
        <v>847</v>
      </c>
      <c r="Z2735" s="0" t="s">
        <v>571</v>
      </c>
      <c r="AA2735" s="0" t="n">
        <v>106977</v>
      </c>
      <c r="AB2735" s="215" t="n">
        <v>37073</v>
      </c>
      <c r="AC2735" s="215" t="n">
        <v>37103</v>
      </c>
    </row>
    <row r="2736" customFormat="false" ht="12.75" hidden="false" customHeight="false" outlineLevel="0" collapsed="false">
      <c r="A2736" s="208" t="str">
        <f aca="false">B2736&amp;" "&amp;C2736&amp;" "&amp;D2736</f>
        <v> Natural Gas Physical</v>
      </c>
      <c r="B2736" s="208" t="str">
        <f aca="false">IF((LEFT(N2736,2)="US"),"US","")</f>
        <v/>
      </c>
      <c r="C2736" s="208" t="str">
        <f aca="false">M2736</f>
        <v>Natural Gas</v>
      </c>
      <c r="D2736" s="208" t="str">
        <f aca="false">IF(ISNUMBER(FIND("Phy",N2736))=TRUE(),"Physical","Financial")</f>
        <v>Physical</v>
      </c>
      <c r="E2736" s="208" t="n">
        <f aca="false">IF(VLOOKUP(S2736,'DD-Lookup'!$J$6:$L$50,3,FALSE())="Monthly",(YEAR(AC2736)-YEAR(AB2736))*12+MONTH(AC2736)-MONTH(AB2736)+1,(AC2736-AB2736+1))</f>
        <v>1</v>
      </c>
      <c r="F2736" s="239" t="n">
        <f aca="false">E2736*SUM(P2736:Q2736)</f>
        <v>5000</v>
      </c>
      <c r="G2736" s="214" t="n">
        <v>1291182</v>
      </c>
      <c r="H2736" s="215" t="n">
        <v>37035.3878240741</v>
      </c>
      <c r="I2736" s="0" t="s">
        <v>1112</v>
      </c>
      <c r="M2736" s="0" t="s">
        <v>858</v>
      </c>
      <c r="N2736" s="0" t="s">
        <v>2171</v>
      </c>
      <c r="O2736" s="0" t="s">
        <v>2316</v>
      </c>
      <c r="Q2736" s="216" t="n">
        <v>5000</v>
      </c>
      <c r="S2736" s="0" t="s">
        <v>1026</v>
      </c>
      <c r="T2736" s="0" t="s">
        <v>784</v>
      </c>
      <c r="U2736" s="218" t="n">
        <v>3.95</v>
      </c>
      <c r="V2736" s="0" t="s">
        <v>2623</v>
      </c>
      <c r="W2736" s="0" t="s">
        <v>2318</v>
      </c>
      <c r="X2736" s="0" t="s">
        <v>2319</v>
      </c>
      <c r="Y2736" s="0" t="s">
        <v>1310</v>
      </c>
      <c r="Z2736" s="0" t="s">
        <v>628</v>
      </c>
      <c r="AA2736" s="0" t="n">
        <v>808422</v>
      </c>
      <c r="AB2736" s="215" t="n">
        <v>37036.875</v>
      </c>
      <c r="AC2736" s="215" t="n">
        <v>37036.875</v>
      </c>
    </row>
    <row r="2737" customFormat="false" ht="12.75" hidden="false" customHeight="false" outlineLevel="0" collapsed="false">
      <c r="A2737" s="208" t="str">
        <f aca="false">B2737&amp;" "&amp;C2737&amp;" "&amp;D2737</f>
        <v>US Natural Gas Physical</v>
      </c>
      <c r="B2737" s="208" t="str">
        <f aca="false">IF((LEFT(N2737,2)="US"),"US","")</f>
        <v>US</v>
      </c>
      <c r="C2737" s="208" t="str">
        <f aca="false">M2737</f>
        <v>Natural Gas</v>
      </c>
      <c r="D2737" s="208" t="str">
        <f aca="false">IF(ISNUMBER(FIND("Phy",N2737))=TRUE(),"Physical","Financial")</f>
        <v>Physical</v>
      </c>
      <c r="E2737" s="208" t="n">
        <f aca="false">IF(VLOOKUP(S2737,'DD-Lookup'!$J$6:$L$50,3,FALSE())="Monthly",(YEAR(AC2737)-YEAR(AB2737))*12+MONTH(AC2737)-MONTH(AB2737)+1,(AC2737-AB2737+1))</f>
        <v>1</v>
      </c>
      <c r="F2737" s="239" t="n">
        <f aca="false">E2737*SUM(P2737:Q2737)</f>
        <v>5000</v>
      </c>
      <c r="G2737" s="214" t="n">
        <v>1291183</v>
      </c>
      <c r="H2737" s="215" t="n">
        <v>37035.3878587963</v>
      </c>
      <c r="I2737" s="0" t="s">
        <v>2031</v>
      </c>
      <c r="M2737" s="0" t="s">
        <v>858</v>
      </c>
      <c r="N2737" s="0" t="s">
        <v>1305</v>
      </c>
      <c r="O2737" s="0" t="s">
        <v>1363</v>
      </c>
      <c r="P2737" s="216" t="n">
        <v>5000</v>
      </c>
      <c r="S2737" s="0" t="s">
        <v>1026</v>
      </c>
      <c r="T2737" s="0" t="s">
        <v>784</v>
      </c>
      <c r="U2737" s="218" t="n">
        <v>4.06</v>
      </c>
      <c r="V2737" s="0" t="s">
        <v>2032</v>
      </c>
      <c r="W2737" s="0" t="s">
        <v>1361</v>
      </c>
      <c r="X2737" s="0" t="s">
        <v>1362</v>
      </c>
      <c r="Y2737" s="0" t="s">
        <v>1310</v>
      </c>
      <c r="Z2737" s="0" t="s">
        <v>571</v>
      </c>
      <c r="AA2737" s="0" t="n">
        <v>808423</v>
      </c>
      <c r="AB2737" s="215" t="n">
        <v>37036.875</v>
      </c>
      <c r="AC2737" s="215" t="n">
        <v>37036.875</v>
      </c>
    </row>
    <row r="2738" customFormat="false" ht="12.75" hidden="false" customHeight="false" outlineLevel="0" collapsed="false">
      <c r="A2738" s="208" t="str">
        <f aca="false">B2738&amp;" "&amp;C2738&amp;" "&amp;D2738</f>
        <v>US Natural Gas Physical</v>
      </c>
      <c r="B2738" s="208" t="str">
        <f aca="false">IF((LEFT(N2738,2)="US"),"US","")</f>
        <v>US</v>
      </c>
      <c r="C2738" s="208" t="str">
        <f aca="false">M2738</f>
        <v>Natural Gas</v>
      </c>
      <c r="D2738" s="208" t="str">
        <f aca="false">IF(ISNUMBER(FIND("Phy",N2738))=TRUE(),"Physical","Financial")</f>
        <v>Physical</v>
      </c>
      <c r="E2738" s="208" t="n">
        <f aca="false">IF(VLOOKUP(S2738,'DD-Lookup'!$J$6:$L$50,3,FALSE())="Monthly",(YEAR(AC2738)-YEAR(AB2738))*12+MONTH(AC2738)-MONTH(AB2738)+1,(AC2738-AB2738+1))</f>
        <v>1</v>
      </c>
      <c r="F2738" s="239" t="n">
        <f aca="false">E2738*SUM(P2738:Q2738)</f>
        <v>1000</v>
      </c>
      <c r="G2738" s="214" t="n">
        <v>1291184</v>
      </c>
      <c r="H2738" s="215" t="n">
        <v>37035.3878703704</v>
      </c>
      <c r="I2738" s="0" t="s">
        <v>1452</v>
      </c>
      <c r="M2738" s="0" t="s">
        <v>858</v>
      </c>
      <c r="N2738" s="0" t="s">
        <v>1305</v>
      </c>
      <c r="O2738" s="0" t="s">
        <v>2116</v>
      </c>
      <c r="Q2738" s="216" t="n">
        <v>1000</v>
      </c>
      <c r="S2738" s="0" t="s">
        <v>1026</v>
      </c>
      <c r="T2738" s="0" t="s">
        <v>784</v>
      </c>
      <c r="U2738" s="218" t="n">
        <v>3.9975</v>
      </c>
      <c r="V2738" s="0" t="s">
        <v>2576</v>
      </c>
      <c r="W2738" s="0" t="s">
        <v>1361</v>
      </c>
      <c r="X2738" s="0" t="s">
        <v>1362</v>
      </c>
      <c r="Y2738" s="0" t="s">
        <v>1310</v>
      </c>
      <c r="Z2738" s="0" t="s">
        <v>571</v>
      </c>
      <c r="AA2738" s="0" t="n">
        <v>808424</v>
      </c>
      <c r="AB2738" s="215" t="n">
        <v>37036.875</v>
      </c>
      <c r="AC2738" s="215" t="n">
        <v>37036.875</v>
      </c>
    </row>
    <row r="2739" customFormat="false" ht="12.75" hidden="false" customHeight="false" outlineLevel="0" collapsed="false">
      <c r="A2739" s="208" t="str">
        <f aca="false">B2739&amp;" "&amp;C2739&amp;" "&amp;D2739</f>
        <v> Metals Financial</v>
      </c>
      <c r="B2739" s="208" t="str">
        <f aca="false">IF((LEFT(N2739,2)="US"),"US","")</f>
        <v/>
      </c>
      <c r="C2739" s="208" t="str">
        <f aca="false">M2739</f>
        <v>Metals</v>
      </c>
      <c r="D2739" s="208" t="str">
        <f aca="false">IF(ISNUMBER(FIND("Phy",N2739))=TRUE(),"Physical","Financial")</f>
        <v>Financial</v>
      </c>
      <c r="E2739" s="208" t="n">
        <f aca="false">IF(VLOOKUP(S2739,'DD-Lookup'!$J$6:$L$50,3,FALSE())="Monthly",(YEAR(AC2739)-YEAR(AB2739))*12+MONTH(AC2739)-MONTH(AB2739)+1,(AC2739-AB2739+1))</f>
        <v>1</v>
      </c>
      <c r="F2739" s="239" t="n">
        <f aca="false">E2739*SUM(P2739:Q2739)</f>
        <v>10</v>
      </c>
      <c r="G2739" s="214" t="n">
        <v>1291185</v>
      </c>
      <c r="H2739" s="215" t="n">
        <v>37035.3879282407</v>
      </c>
      <c r="I2739" s="0" t="s">
        <v>894</v>
      </c>
      <c r="M2739" s="0" t="s">
        <v>780</v>
      </c>
      <c r="N2739" s="0" t="s">
        <v>804</v>
      </c>
      <c r="O2739" s="0" t="s">
        <v>805</v>
      </c>
      <c r="P2739" s="216" t="n">
        <v>10</v>
      </c>
      <c r="S2739" s="0" t="s">
        <v>783</v>
      </c>
      <c r="T2739" s="0" t="s">
        <v>784</v>
      </c>
      <c r="U2739" s="218" t="n">
        <v>1743</v>
      </c>
      <c r="V2739" s="0" t="s">
        <v>895</v>
      </c>
      <c r="W2739" s="0" t="s">
        <v>803</v>
      </c>
      <c r="X2739" s="0" t="s">
        <v>787</v>
      </c>
      <c r="Y2739" s="0" t="s">
        <v>788</v>
      </c>
      <c r="Z2739" s="0" t="s">
        <v>789</v>
      </c>
      <c r="AA2739" s="0" t="n">
        <v>2150854</v>
      </c>
    </row>
    <row r="2740" customFormat="false" ht="12.75" hidden="false" customHeight="false" outlineLevel="0" collapsed="false">
      <c r="A2740" s="208" t="str">
        <f aca="false">B2740&amp;" "&amp;C2740&amp;" "&amp;D2740</f>
        <v> Natural Gas Physical</v>
      </c>
      <c r="B2740" s="208" t="str">
        <f aca="false">IF((LEFT(N2740,2)="US"),"US","")</f>
        <v/>
      </c>
      <c r="C2740" s="208" t="str">
        <f aca="false">M2740</f>
        <v>Natural Gas</v>
      </c>
      <c r="D2740" s="208" t="str">
        <f aca="false">IF(ISNUMBER(FIND("Phy",N2740))=TRUE(),"Physical","Financial")</f>
        <v>Physical</v>
      </c>
      <c r="E2740" s="208" t="n">
        <f aca="false">IF(VLOOKUP(S2740,'DD-Lookup'!$J$6:$L$50,3,FALSE())="Monthly",(YEAR(AC2740)-YEAR(AB2740))*12+MONTH(AC2740)-MONTH(AB2740)+1,(AC2740-AB2740+1))</f>
        <v>1</v>
      </c>
      <c r="F2740" s="239" t="n">
        <f aca="false">E2740*SUM(P2740:Q2740)</f>
        <v>10000</v>
      </c>
      <c r="G2740" s="214" t="n">
        <v>1291187</v>
      </c>
      <c r="H2740" s="215" t="n">
        <v>37035.3879398148</v>
      </c>
      <c r="I2740" s="0" t="s">
        <v>1694</v>
      </c>
      <c r="M2740" s="0" t="s">
        <v>858</v>
      </c>
      <c r="N2740" s="0" t="s">
        <v>1334</v>
      </c>
      <c r="O2740" s="0" t="s">
        <v>1335</v>
      </c>
      <c r="P2740" s="216" t="n">
        <v>10000</v>
      </c>
      <c r="S2740" s="0" t="s">
        <v>1026</v>
      </c>
      <c r="T2740" s="0" t="s">
        <v>784</v>
      </c>
      <c r="U2740" s="218" t="n">
        <v>4.365</v>
      </c>
      <c r="V2740" s="0" t="s">
        <v>2424</v>
      </c>
      <c r="W2740" s="0" t="s">
        <v>1337</v>
      </c>
      <c r="X2740" s="0" t="s">
        <v>1338</v>
      </c>
      <c r="Y2740" s="0" t="s">
        <v>1310</v>
      </c>
      <c r="Z2740" s="0" t="s">
        <v>571</v>
      </c>
      <c r="AA2740" s="0" t="n">
        <v>808426</v>
      </c>
      <c r="AB2740" s="215" t="n">
        <v>37036.875</v>
      </c>
      <c r="AC2740" s="215" t="n">
        <v>37036.875</v>
      </c>
    </row>
    <row r="2741" customFormat="false" ht="12.75" hidden="false" customHeight="false" outlineLevel="0" collapsed="false">
      <c r="A2741" s="208" t="str">
        <f aca="false">B2741&amp;" "&amp;C2741&amp;" "&amp;D2741</f>
        <v>US Natural Gas Physical</v>
      </c>
      <c r="B2741" s="208" t="str">
        <f aca="false">IF((LEFT(N2741,2)="US"),"US","")</f>
        <v>US</v>
      </c>
      <c r="C2741" s="208" t="str">
        <f aca="false">M2741</f>
        <v>Natural Gas</v>
      </c>
      <c r="D2741" s="208" t="str">
        <f aca="false">IF(ISNUMBER(FIND("Phy",N2741))=TRUE(),"Physical","Financial")</f>
        <v>Physical</v>
      </c>
      <c r="E2741" s="208" t="n">
        <f aca="false">IF(VLOOKUP(S2741,'DD-Lookup'!$J$6:$L$50,3,FALSE())="Monthly",(YEAR(AC2741)-YEAR(AB2741))*12+MONTH(AC2741)-MONTH(AB2741)+1,(AC2741-AB2741+1))</f>
        <v>1</v>
      </c>
      <c r="F2741" s="239" t="n">
        <f aca="false">E2741*SUM(P2741:Q2741)</f>
        <v>3000</v>
      </c>
      <c r="G2741" s="214" t="n">
        <v>1291186</v>
      </c>
      <c r="H2741" s="215" t="n">
        <v>37035.3879398148</v>
      </c>
      <c r="I2741" s="0" t="s">
        <v>1886</v>
      </c>
      <c r="M2741" s="0" t="s">
        <v>858</v>
      </c>
      <c r="N2741" s="0" t="s">
        <v>1305</v>
      </c>
      <c r="O2741" s="0" t="s">
        <v>1547</v>
      </c>
      <c r="Q2741" s="216" t="n">
        <v>3000</v>
      </c>
      <c r="S2741" s="0" t="s">
        <v>1026</v>
      </c>
      <c r="T2741" s="0" t="s">
        <v>784</v>
      </c>
      <c r="U2741" s="218" t="n">
        <v>3.08</v>
      </c>
      <c r="V2741" s="0" t="s">
        <v>1899</v>
      </c>
      <c r="W2741" s="0" t="s">
        <v>1548</v>
      </c>
      <c r="X2741" s="0" t="s">
        <v>1535</v>
      </c>
      <c r="Y2741" s="0" t="s">
        <v>1310</v>
      </c>
      <c r="Z2741" s="0" t="s">
        <v>571</v>
      </c>
      <c r="AA2741" s="0" t="n">
        <v>808425</v>
      </c>
      <c r="AB2741" s="215" t="n">
        <v>37036.875</v>
      </c>
      <c r="AC2741" s="215" t="n">
        <v>37036.875</v>
      </c>
    </row>
    <row r="2742" customFormat="false" ht="12.75" hidden="false" customHeight="false" outlineLevel="0" collapsed="false">
      <c r="A2742" s="208" t="str">
        <f aca="false">B2742&amp;" "&amp;C2742&amp;" "&amp;D2742</f>
        <v>US Natural Gas Physical</v>
      </c>
      <c r="B2742" s="208" t="str">
        <f aca="false">IF((LEFT(N2742,2)="US"),"US","")</f>
        <v>US</v>
      </c>
      <c r="C2742" s="208" t="str">
        <f aca="false">M2742</f>
        <v>Natural Gas</v>
      </c>
      <c r="D2742" s="208" t="str">
        <f aca="false">IF(ISNUMBER(FIND("Phy",N2742))=TRUE(),"Physical","Financial")</f>
        <v>Physical</v>
      </c>
      <c r="E2742" s="208" t="n">
        <f aca="false">IF(VLOOKUP(S2742,'DD-Lookup'!$J$6:$L$50,3,FALSE())="Monthly",(YEAR(AC2742)-YEAR(AB2742))*12+MONTH(AC2742)-MONTH(AB2742)+1,(AC2742-AB2742+1))</f>
        <v>7</v>
      </c>
      <c r="F2742" s="239" t="n">
        <f aca="false">E2742*SUM(P2742:Q2742)</f>
        <v>70000</v>
      </c>
      <c r="G2742" s="214" t="n">
        <v>1291188</v>
      </c>
      <c r="H2742" s="215" t="n">
        <v>37035.3879513889</v>
      </c>
      <c r="I2742" s="0" t="s">
        <v>1779</v>
      </c>
      <c r="M2742" s="0" t="s">
        <v>858</v>
      </c>
      <c r="N2742" s="0" t="s">
        <v>1305</v>
      </c>
      <c r="O2742" s="0" t="s">
        <v>1420</v>
      </c>
      <c r="P2742" s="216" t="n">
        <v>10000</v>
      </c>
      <c r="S2742" s="0" t="s">
        <v>1026</v>
      </c>
      <c r="T2742" s="0" t="s">
        <v>784</v>
      </c>
      <c r="U2742" s="218" t="n">
        <v>4.075</v>
      </c>
      <c r="V2742" s="0" t="s">
        <v>1821</v>
      </c>
      <c r="W2742" s="0" t="s">
        <v>1422</v>
      </c>
      <c r="X2742" s="0" t="s">
        <v>1423</v>
      </c>
      <c r="Y2742" s="0" t="s">
        <v>1310</v>
      </c>
      <c r="Z2742" s="0" t="s">
        <v>571</v>
      </c>
      <c r="AA2742" s="0" t="n">
        <v>808428</v>
      </c>
      <c r="AB2742" s="215" t="n">
        <v>37036.875</v>
      </c>
      <c r="AC2742" s="215" t="n">
        <v>37042.875</v>
      </c>
    </row>
    <row r="2743" customFormat="false" ht="12.75" hidden="false" customHeight="false" outlineLevel="0" collapsed="false">
      <c r="A2743" s="208" t="str">
        <f aca="false">B2743&amp;" "&amp;C2743&amp;" "&amp;D2743</f>
        <v>US Natural Gas Financial</v>
      </c>
      <c r="B2743" s="208" t="str">
        <f aca="false">IF((LEFT(N2743,2)="US"),"US","")</f>
        <v>US</v>
      </c>
      <c r="C2743" s="208" t="str">
        <f aca="false">M2743</f>
        <v>Natural Gas</v>
      </c>
      <c r="D2743" s="208" t="str">
        <f aca="false">IF(ISNUMBER(FIND("Phy",N2743))=TRUE(),"Physical","Financial")</f>
        <v>Financial</v>
      </c>
      <c r="E2743" s="208" t="n">
        <f aca="false">IF(VLOOKUP(S2743,'DD-Lookup'!$J$6:$L$50,3,FALSE())="Monthly",(YEAR(AC2743)-YEAR(AB2743))*12+MONTH(AC2743)-MONTH(AB2743)+1,(AC2743-AB2743+1))</f>
        <v>153</v>
      </c>
      <c r="F2743" s="239" t="n">
        <f aca="false">E2743*SUM(P2743:Q2743)</f>
        <v>382500</v>
      </c>
      <c r="G2743" s="214" t="n">
        <v>1291190</v>
      </c>
      <c r="H2743" s="215" t="n">
        <v>37035.387974537</v>
      </c>
      <c r="I2743" s="0" t="s">
        <v>1622</v>
      </c>
      <c r="M2743" s="0" t="s">
        <v>858</v>
      </c>
      <c r="N2743" s="0" t="s">
        <v>1024</v>
      </c>
      <c r="O2743" s="0" t="s">
        <v>1303</v>
      </c>
      <c r="Q2743" s="216" t="n">
        <v>2500</v>
      </c>
      <c r="S2743" s="0" t="s">
        <v>1026</v>
      </c>
      <c r="T2743" s="0" t="s">
        <v>784</v>
      </c>
      <c r="U2743" s="218" t="n">
        <v>4.305</v>
      </c>
      <c r="V2743" s="0" t="s">
        <v>1623</v>
      </c>
      <c r="W2743" s="0" t="s">
        <v>1028</v>
      </c>
      <c r="X2743" s="0" t="s">
        <v>1029</v>
      </c>
      <c r="Y2743" s="0" t="s">
        <v>838</v>
      </c>
      <c r="Z2743" s="0" t="s">
        <v>571</v>
      </c>
      <c r="AA2743" s="0" t="s">
        <v>2752</v>
      </c>
      <c r="AB2743" s="215" t="n">
        <v>37043</v>
      </c>
      <c r="AC2743" s="215" t="n">
        <v>37195</v>
      </c>
    </row>
    <row r="2744" customFormat="false" ht="12.75" hidden="false" customHeight="false" outlineLevel="0" collapsed="false">
      <c r="A2744" s="208" t="str">
        <f aca="false">B2744&amp;" "&amp;C2744&amp;" "&amp;D2744</f>
        <v>US Natural Gas Physical</v>
      </c>
      <c r="B2744" s="208" t="str">
        <f aca="false">IF((LEFT(N2744,2)="US"),"US","")</f>
        <v>US</v>
      </c>
      <c r="C2744" s="208" t="str">
        <f aca="false">M2744</f>
        <v>Natural Gas</v>
      </c>
      <c r="D2744" s="208" t="str">
        <f aca="false">IF(ISNUMBER(FIND("Phy",N2744))=TRUE(),"Physical","Financial")</f>
        <v>Physical</v>
      </c>
      <c r="E2744" s="208" t="n">
        <f aca="false">IF(VLOOKUP(S2744,'DD-Lookup'!$J$6:$L$50,3,FALSE())="Monthly",(YEAR(AC2744)-YEAR(AB2744))*12+MONTH(AC2744)-MONTH(AB2744)+1,(AC2744-AB2744+1))</f>
        <v>1</v>
      </c>
      <c r="F2744" s="239" t="n">
        <f aca="false">E2744*SUM(P2744:Q2744)</f>
        <v>25000</v>
      </c>
      <c r="G2744" s="214" t="n">
        <v>1291192</v>
      </c>
      <c r="H2744" s="215" t="n">
        <v>37035.3879976852</v>
      </c>
      <c r="I2744" s="0" t="s">
        <v>1381</v>
      </c>
      <c r="M2744" s="0" t="s">
        <v>858</v>
      </c>
      <c r="N2744" s="0" t="s">
        <v>1305</v>
      </c>
      <c r="O2744" s="0" t="s">
        <v>1432</v>
      </c>
      <c r="P2744" s="216" t="n">
        <v>25000</v>
      </c>
      <c r="S2744" s="0" t="s">
        <v>1026</v>
      </c>
      <c r="T2744" s="0" t="s">
        <v>784</v>
      </c>
      <c r="U2744" s="218" t="n">
        <v>4.13</v>
      </c>
      <c r="V2744" s="0" t="s">
        <v>2381</v>
      </c>
      <c r="W2744" s="0" t="s">
        <v>1434</v>
      </c>
      <c r="X2744" s="0" t="s">
        <v>1435</v>
      </c>
      <c r="Y2744" s="0" t="s">
        <v>1310</v>
      </c>
      <c r="Z2744" s="0" t="s">
        <v>571</v>
      </c>
      <c r="AA2744" s="0" t="n">
        <v>808427</v>
      </c>
      <c r="AB2744" s="215" t="n">
        <v>37036.875</v>
      </c>
      <c r="AC2744" s="215" t="n">
        <v>37036.875</v>
      </c>
    </row>
    <row r="2745" customFormat="false" ht="12.75" hidden="false" customHeight="false" outlineLevel="0" collapsed="false">
      <c r="A2745" s="208" t="str">
        <f aca="false">B2745&amp;" "&amp;C2745&amp;" "&amp;D2745</f>
        <v>US Natural Gas Physical</v>
      </c>
      <c r="B2745" s="208" t="str">
        <f aca="false">IF((LEFT(N2745,2)="US"),"US","")</f>
        <v>US</v>
      </c>
      <c r="C2745" s="208" t="str">
        <f aca="false">M2745</f>
        <v>Natural Gas</v>
      </c>
      <c r="D2745" s="208" t="str">
        <f aca="false">IF(ISNUMBER(FIND("Phy",N2745))=TRUE(),"Physical","Financial")</f>
        <v>Physical</v>
      </c>
      <c r="E2745" s="208" t="n">
        <f aca="false">IF(VLOOKUP(S2745,'DD-Lookup'!$J$6:$L$50,3,FALSE())="Monthly",(YEAR(AC2745)-YEAR(AB2745))*12+MONTH(AC2745)-MONTH(AB2745)+1,(AC2745-AB2745+1))</f>
        <v>1</v>
      </c>
      <c r="F2745" s="239" t="n">
        <f aca="false">E2745*SUM(P2745:Q2745)</f>
        <v>5000</v>
      </c>
      <c r="G2745" s="214" t="n">
        <v>1291194</v>
      </c>
      <c r="H2745" s="215" t="n">
        <v>37035.3880208333</v>
      </c>
      <c r="I2745" s="0" t="s">
        <v>2097</v>
      </c>
      <c r="M2745" s="0" t="s">
        <v>858</v>
      </c>
      <c r="N2745" s="0" t="s">
        <v>1305</v>
      </c>
      <c r="O2745" s="0" t="s">
        <v>1319</v>
      </c>
      <c r="Q2745" s="216" t="n">
        <v>5000</v>
      </c>
      <c r="S2745" s="0" t="s">
        <v>1026</v>
      </c>
      <c r="T2745" s="0" t="s">
        <v>784</v>
      </c>
      <c r="U2745" s="218" t="n">
        <v>4.0325</v>
      </c>
      <c r="V2745" s="0" t="s">
        <v>2123</v>
      </c>
      <c r="W2745" s="0" t="s">
        <v>1314</v>
      </c>
      <c r="X2745" s="0" t="s">
        <v>1315</v>
      </c>
      <c r="Y2745" s="0" t="s">
        <v>1310</v>
      </c>
      <c r="Z2745" s="0" t="s">
        <v>571</v>
      </c>
      <c r="AA2745" s="0" t="n">
        <v>808430</v>
      </c>
      <c r="AB2745" s="215" t="n">
        <v>37036.875</v>
      </c>
      <c r="AC2745" s="215" t="n">
        <v>37036.875</v>
      </c>
    </row>
    <row r="2746" customFormat="false" ht="12.75" hidden="false" customHeight="false" outlineLevel="0" collapsed="false">
      <c r="A2746" s="208" t="str">
        <f aca="false">B2746&amp;" "&amp;C2746&amp;" "&amp;D2746</f>
        <v> Natural Gas Physical</v>
      </c>
      <c r="B2746" s="208" t="str">
        <f aca="false">IF((LEFT(N2746,2)="US"),"US","")</f>
        <v/>
      </c>
      <c r="C2746" s="208" t="str">
        <f aca="false">M2746</f>
        <v>Natural Gas</v>
      </c>
      <c r="D2746" s="208" t="str">
        <f aca="false">IF(ISNUMBER(FIND("Phy",N2746))=TRUE(),"Physical","Financial")</f>
        <v>Physical</v>
      </c>
      <c r="E2746" s="208" t="n">
        <f aca="false">IF(VLOOKUP(S2746,'DD-Lookup'!$J$6:$L$50,3,FALSE())="Monthly",(YEAR(AC2746)-YEAR(AB2746))*12+MONTH(AC2746)-MONTH(AB2746)+1,(AC2746-AB2746+1))</f>
        <v>4</v>
      </c>
      <c r="F2746" s="239" t="n">
        <f aca="false">E2746*SUM(P2746:Q2746)</f>
        <v>200000</v>
      </c>
      <c r="G2746" s="214" t="n">
        <v>1291197</v>
      </c>
      <c r="H2746" s="215" t="n">
        <v>37035.3880324074</v>
      </c>
      <c r="I2746" s="0" t="s">
        <v>2753</v>
      </c>
      <c r="M2746" s="0" t="s">
        <v>858</v>
      </c>
      <c r="N2746" s="0" t="s">
        <v>859</v>
      </c>
      <c r="O2746" s="0" t="s">
        <v>2140</v>
      </c>
      <c r="Q2746" s="216" t="n">
        <v>50000</v>
      </c>
      <c r="S2746" s="0" t="s">
        <v>861</v>
      </c>
      <c r="T2746" s="0" t="s">
        <v>862</v>
      </c>
      <c r="U2746" s="218" t="n">
        <v>21.3</v>
      </c>
      <c r="V2746" s="0" t="s">
        <v>2754</v>
      </c>
      <c r="W2746" s="0" t="s">
        <v>864</v>
      </c>
      <c r="X2746" s="0" t="s">
        <v>865</v>
      </c>
      <c r="Y2746" s="0" t="s">
        <v>866</v>
      </c>
      <c r="Z2746" s="0" t="s">
        <v>867</v>
      </c>
      <c r="AA2746" s="0" t="n">
        <v>104796</v>
      </c>
      <c r="AB2746" s="215" t="n">
        <v>37040.875</v>
      </c>
      <c r="AC2746" s="215" t="n">
        <v>37043.875</v>
      </c>
    </row>
    <row r="2747" customFormat="false" ht="12.75" hidden="false" customHeight="false" outlineLevel="0" collapsed="false">
      <c r="A2747" s="208" t="str">
        <f aca="false">B2747&amp;" "&amp;C2747&amp;" "&amp;D2747</f>
        <v>US Natural Gas Physical</v>
      </c>
      <c r="B2747" s="208" t="str">
        <f aca="false">IF((LEFT(N2747,2)="US"),"US","")</f>
        <v>US</v>
      </c>
      <c r="C2747" s="208" t="str">
        <f aca="false">M2747</f>
        <v>Natural Gas</v>
      </c>
      <c r="D2747" s="208" t="str">
        <f aca="false">IF(ISNUMBER(FIND("Phy",N2747))=TRUE(),"Physical","Financial")</f>
        <v>Physical</v>
      </c>
      <c r="E2747" s="208" t="n">
        <f aca="false">IF(VLOOKUP(S2747,'DD-Lookup'!$J$6:$L$50,3,FALSE())="Monthly",(YEAR(AC2747)-YEAR(AB2747))*12+MONTH(AC2747)-MONTH(AB2747)+1,(AC2747-AB2747+1))</f>
        <v>1</v>
      </c>
      <c r="F2747" s="239" t="n">
        <f aca="false">E2747*SUM(P2747:Q2747)</f>
        <v>2000</v>
      </c>
      <c r="G2747" s="214" t="n">
        <v>1291198</v>
      </c>
      <c r="H2747" s="215" t="n">
        <v>37035.3880324074</v>
      </c>
      <c r="I2747" s="0" t="s">
        <v>1399</v>
      </c>
      <c r="M2747" s="0" t="s">
        <v>858</v>
      </c>
      <c r="N2747" s="0" t="s">
        <v>1305</v>
      </c>
      <c r="O2747" s="0" t="s">
        <v>1577</v>
      </c>
      <c r="Q2747" s="216" t="n">
        <v>2000</v>
      </c>
      <c r="S2747" s="0" t="s">
        <v>1026</v>
      </c>
      <c r="T2747" s="0" t="s">
        <v>784</v>
      </c>
      <c r="U2747" s="218" t="n">
        <v>7.15</v>
      </c>
      <c r="V2747" s="0" t="s">
        <v>1593</v>
      </c>
      <c r="W2747" s="0" t="s">
        <v>1579</v>
      </c>
      <c r="X2747" s="0" t="s">
        <v>1535</v>
      </c>
      <c r="Y2747" s="0" t="s">
        <v>1310</v>
      </c>
      <c r="Z2747" s="0" t="s">
        <v>571</v>
      </c>
      <c r="AA2747" s="0" t="n">
        <v>808431</v>
      </c>
      <c r="AB2747" s="215" t="n">
        <v>37036.875</v>
      </c>
      <c r="AC2747" s="215" t="n">
        <v>37036.875</v>
      </c>
    </row>
    <row r="2748" customFormat="false" ht="12.75" hidden="false" customHeight="false" outlineLevel="0" collapsed="false">
      <c r="A2748" s="208" t="str">
        <f aca="false">B2748&amp;" "&amp;C2748&amp;" "&amp;D2748</f>
        <v>US Crude Financial</v>
      </c>
      <c r="B2748" s="208" t="str">
        <f aca="false">IF((LEFT(N2748,2)="US"),"US","")</f>
        <v>US</v>
      </c>
      <c r="C2748" s="208" t="str">
        <f aca="false">M2748</f>
        <v>Crude</v>
      </c>
      <c r="D2748" s="208" t="str">
        <f aca="false">IF(ISNUMBER(FIND("Phy",N2748))=TRUE(),"Physical","Financial")</f>
        <v>Financial</v>
      </c>
      <c r="E2748" s="208" t="n">
        <f aca="false">IF(VLOOKUP(S2748,'DD-Lookup'!$J$6:$L$50,3,FALSE())="Monthly",(YEAR(AC2748)-YEAR(AB2748))*12+MONTH(AC2748)-MONTH(AB2748)+1,(AC2748-AB2748+1))</f>
        <v>1</v>
      </c>
      <c r="F2748" s="239" t="n">
        <f aca="false">E2748*SUM(P2748:Q2748)</f>
        <v>50000</v>
      </c>
      <c r="G2748" s="214" t="n">
        <v>1291196</v>
      </c>
      <c r="H2748" s="215" t="n">
        <v>37035.3880324074</v>
      </c>
      <c r="I2748" s="0" t="s">
        <v>1112</v>
      </c>
      <c r="M2748" s="0" t="s">
        <v>97</v>
      </c>
      <c r="N2748" s="0" t="s">
        <v>841</v>
      </c>
      <c r="O2748" s="0" t="s">
        <v>842</v>
      </c>
      <c r="P2748" s="216" t="n">
        <v>50000</v>
      </c>
      <c r="S2748" s="0" t="s">
        <v>843</v>
      </c>
      <c r="T2748" s="0" t="s">
        <v>784</v>
      </c>
      <c r="U2748" s="218" t="n">
        <v>29.36</v>
      </c>
      <c r="V2748" s="0" t="s">
        <v>2443</v>
      </c>
      <c r="W2748" s="0" t="s">
        <v>845</v>
      </c>
      <c r="X2748" s="0" t="s">
        <v>846</v>
      </c>
      <c r="Y2748" s="0" t="s">
        <v>847</v>
      </c>
      <c r="Z2748" s="0" t="s">
        <v>571</v>
      </c>
      <c r="AA2748" s="0" t="n">
        <v>106978</v>
      </c>
      <c r="AB2748" s="215" t="n">
        <v>37073</v>
      </c>
      <c r="AC2748" s="215" t="n">
        <v>37103</v>
      </c>
    </row>
    <row r="2749" customFormat="false" ht="12.75" hidden="false" customHeight="false" outlineLevel="0" collapsed="false">
      <c r="A2749" s="208" t="str">
        <f aca="false">B2749&amp;" "&amp;C2749&amp;" "&amp;D2749</f>
        <v>US Natural Gas Physical</v>
      </c>
      <c r="B2749" s="208" t="str">
        <f aca="false">IF((LEFT(N2749,2)="US"),"US","")</f>
        <v>US</v>
      </c>
      <c r="C2749" s="208" t="str">
        <f aca="false">M2749</f>
        <v>Natural Gas</v>
      </c>
      <c r="D2749" s="208" t="str">
        <f aca="false">IF(ISNUMBER(FIND("Phy",N2749))=TRUE(),"Physical","Financial")</f>
        <v>Physical</v>
      </c>
      <c r="E2749" s="208" t="n">
        <f aca="false">IF(VLOOKUP(S2749,'DD-Lookup'!$J$6:$L$50,3,FALSE())="Monthly",(YEAR(AC2749)-YEAR(AB2749))*12+MONTH(AC2749)-MONTH(AB2749)+1,(AC2749-AB2749+1))</f>
        <v>1</v>
      </c>
      <c r="F2749" s="239" t="n">
        <f aca="false">E2749*SUM(P2749:Q2749)</f>
        <v>600</v>
      </c>
      <c r="G2749" s="214" t="n">
        <v>1291199</v>
      </c>
      <c r="H2749" s="215" t="n">
        <v>37035.3880439815</v>
      </c>
      <c r="I2749" s="0" t="s">
        <v>593</v>
      </c>
      <c r="M2749" s="0" t="s">
        <v>858</v>
      </c>
      <c r="N2749" s="0" t="s">
        <v>1305</v>
      </c>
      <c r="O2749" s="0" t="s">
        <v>1498</v>
      </c>
      <c r="Q2749" s="216" t="n">
        <v>600</v>
      </c>
      <c r="S2749" s="0" t="s">
        <v>1026</v>
      </c>
      <c r="T2749" s="0" t="s">
        <v>784</v>
      </c>
      <c r="U2749" s="218" t="n">
        <v>4.46</v>
      </c>
      <c r="V2749" s="0" t="s">
        <v>1465</v>
      </c>
      <c r="W2749" s="0" t="s">
        <v>1388</v>
      </c>
      <c r="X2749" s="0" t="s">
        <v>1389</v>
      </c>
      <c r="Y2749" s="0" t="s">
        <v>1310</v>
      </c>
      <c r="Z2749" s="0" t="s">
        <v>571</v>
      </c>
      <c r="AA2749" s="0" t="n">
        <v>808432</v>
      </c>
      <c r="AB2749" s="215" t="n">
        <v>37036.875</v>
      </c>
      <c r="AC2749" s="215" t="n">
        <v>37036.875</v>
      </c>
    </row>
    <row r="2750" customFormat="false" ht="12.75" hidden="false" customHeight="false" outlineLevel="0" collapsed="false">
      <c r="A2750" s="208" t="str">
        <f aca="false">B2750&amp;" "&amp;C2750&amp;" "&amp;D2750</f>
        <v> Natural Gas Physical</v>
      </c>
      <c r="B2750" s="208" t="str">
        <f aca="false">IF((LEFT(N2750,2)="US"),"US","")</f>
        <v/>
      </c>
      <c r="C2750" s="208" t="str">
        <f aca="false">M2750</f>
        <v>Natural Gas</v>
      </c>
      <c r="D2750" s="208" t="str">
        <f aca="false">IF(ISNUMBER(FIND("Phy",N2750))=TRUE(),"Physical","Financial")</f>
        <v>Physical</v>
      </c>
      <c r="E2750" s="208" t="n">
        <f aca="false">IF(VLOOKUP(S2750,'DD-Lookup'!$J$6:$L$50,3,FALSE())="Monthly",(YEAR(AC2750)-YEAR(AB2750))*12+MONTH(AC2750)-MONTH(AB2750)+1,(AC2750-AB2750+1))</f>
        <v>4</v>
      </c>
      <c r="F2750" s="239" t="n">
        <f aca="false">E2750*SUM(P2750:Q2750)</f>
        <v>200000</v>
      </c>
      <c r="G2750" s="214" t="n">
        <v>1291200</v>
      </c>
      <c r="H2750" s="215" t="n">
        <v>37035.3881365741</v>
      </c>
      <c r="I2750" s="0" t="s">
        <v>2753</v>
      </c>
      <c r="M2750" s="0" t="s">
        <v>858</v>
      </c>
      <c r="N2750" s="0" t="s">
        <v>859</v>
      </c>
      <c r="O2750" s="0" t="s">
        <v>2140</v>
      </c>
      <c r="Q2750" s="216" t="n">
        <v>50000</v>
      </c>
      <c r="S2750" s="0" t="s">
        <v>861</v>
      </c>
      <c r="T2750" s="0" t="s">
        <v>862</v>
      </c>
      <c r="U2750" s="218" t="n">
        <v>21.3</v>
      </c>
      <c r="V2750" s="0" t="s">
        <v>2754</v>
      </c>
      <c r="W2750" s="0" t="s">
        <v>864</v>
      </c>
      <c r="X2750" s="0" t="s">
        <v>865</v>
      </c>
      <c r="Y2750" s="0" t="s">
        <v>866</v>
      </c>
      <c r="Z2750" s="0" t="s">
        <v>867</v>
      </c>
      <c r="AA2750" s="0" t="n">
        <v>104797</v>
      </c>
      <c r="AB2750" s="215" t="n">
        <v>37040.875</v>
      </c>
      <c r="AC2750" s="215" t="n">
        <v>37043.875</v>
      </c>
    </row>
    <row r="2751" customFormat="false" ht="12.75" hidden="false" customHeight="false" outlineLevel="0" collapsed="false">
      <c r="A2751" s="208" t="str">
        <f aca="false">B2751&amp;" "&amp;C2751&amp;" "&amp;D2751</f>
        <v>US Natural Gas Physical</v>
      </c>
      <c r="B2751" s="208" t="str">
        <f aca="false">IF((LEFT(N2751,2)="US"),"US","")</f>
        <v>US</v>
      </c>
      <c r="C2751" s="208" t="str">
        <f aca="false">M2751</f>
        <v>Natural Gas</v>
      </c>
      <c r="D2751" s="208" t="str">
        <f aca="false">IF(ISNUMBER(FIND("Phy",N2751))=TRUE(),"Physical","Financial")</f>
        <v>Physical</v>
      </c>
      <c r="E2751" s="208" t="n">
        <f aca="false">IF(VLOOKUP(S2751,'DD-Lookup'!$J$6:$L$50,3,FALSE())="Monthly",(YEAR(AC2751)-YEAR(AB2751))*12+MONTH(AC2751)-MONTH(AB2751)+1,(AC2751-AB2751+1))</f>
        <v>1</v>
      </c>
      <c r="F2751" s="239" t="n">
        <f aca="false">E2751*SUM(P2751:Q2751)</f>
        <v>5000</v>
      </c>
      <c r="G2751" s="214" t="n">
        <v>1291201</v>
      </c>
      <c r="H2751" s="215" t="n">
        <v>37035.3881365741</v>
      </c>
      <c r="I2751" s="0" t="s">
        <v>1073</v>
      </c>
      <c r="M2751" s="0" t="s">
        <v>858</v>
      </c>
      <c r="N2751" s="0" t="s">
        <v>1305</v>
      </c>
      <c r="O2751" s="0" t="s">
        <v>1529</v>
      </c>
      <c r="P2751" s="216" t="n">
        <v>5000</v>
      </c>
      <c r="S2751" s="0" t="s">
        <v>1026</v>
      </c>
      <c r="T2751" s="0" t="s">
        <v>784</v>
      </c>
      <c r="U2751" s="218" t="n">
        <v>4.39</v>
      </c>
      <c r="V2751" s="0" t="s">
        <v>2529</v>
      </c>
      <c r="W2751" s="0" t="s">
        <v>1531</v>
      </c>
      <c r="X2751" s="0" t="s">
        <v>1532</v>
      </c>
      <c r="Y2751" s="0" t="s">
        <v>1310</v>
      </c>
      <c r="Z2751" s="0" t="s">
        <v>571</v>
      </c>
      <c r="AA2751" s="0" t="n">
        <v>808433</v>
      </c>
      <c r="AB2751" s="215" t="n">
        <v>37036.875</v>
      </c>
      <c r="AC2751" s="215" t="n">
        <v>37036.875</v>
      </c>
    </row>
    <row r="2752" customFormat="false" ht="12.75" hidden="false" customHeight="false" outlineLevel="0" collapsed="false">
      <c r="A2752" s="208" t="str">
        <f aca="false">B2752&amp;" "&amp;C2752&amp;" "&amp;D2752</f>
        <v>US Natural Gas Financial</v>
      </c>
      <c r="B2752" s="208" t="str">
        <f aca="false">IF((LEFT(N2752,2)="US"),"US","")</f>
        <v>US</v>
      </c>
      <c r="C2752" s="208" t="str">
        <f aca="false">M2752</f>
        <v>Natural Gas</v>
      </c>
      <c r="D2752" s="208" t="str">
        <f aca="false">IF(ISNUMBER(FIND("Phy",N2752))=TRUE(),"Physical","Financial")</f>
        <v>Financial</v>
      </c>
      <c r="E2752" s="208" t="n">
        <f aca="false">IF(VLOOKUP(S2752,'DD-Lookup'!$J$6:$L$50,3,FALSE())="Monthly",(YEAR(AC2752)-YEAR(AB2752))*12+MONTH(AC2752)-MONTH(AB2752)+1,(AC2752-AB2752+1))</f>
        <v>30</v>
      </c>
      <c r="F2752" s="239" t="n">
        <f aca="false">E2752*SUM(P2752:Q2752)</f>
        <v>300000</v>
      </c>
      <c r="G2752" s="214" t="n">
        <v>1291203</v>
      </c>
      <c r="H2752" s="215" t="n">
        <v>37035.3881828704</v>
      </c>
      <c r="I2752" s="0" t="s">
        <v>1317</v>
      </c>
      <c r="M2752" s="0" t="s">
        <v>858</v>
      </c>
      <c r="N2752" s="0" t="s">
        <v>1482</v>
      </c>
      <c r="O2752" s="0" t="s">
        <v>2755</v>
      </c>
      <c r="P2752" s="216" t="n">
        <v>10000</v>
      </c>
      <c r="S2752" s="0" t="s">
        <v>1026</v>
      </c>
      <c r="T2752" s="0" t="s">
        <v>784</v>
      </c>
      <c r="U2752" s="218" t="n">
        <v>-0.075</v>
      </c>
      <c r="V2752" s="0" t="s">
        <v>2756</v>
      </c>
      <c r="W2752" s="0" t="s">
        <v>1824</v>
      </c>
      <c r="X2752" s="0" t="s">
        <v>1825</v>
      </c>
      <c r="Y2752" s="0" t="s">
        <v>838</v>
      </c>
      <c r="Z2752" s="0" t="s">
        <v>571</v>
      </c>
      <c r="AA2752" s="0" t="s">
        <v>2757</v>
      </c>
      <c r="AB2752" s="215" t="n">
        <v>37043.875</v>
      </c>
      <c r="AC2752" s="215" t="n">
        <v>37072.875</v>
      </c>
    </row>
    <row r="2753" customFormat="false" ht="12.75" hidden="false" customHeight="false" outlineLevel="0" collapsed="false">
      <c r="A2753" s="208" t="str">
        <f aca="false">B2753&amp;" "&amp;C2753&amp;" "&amp;D2753</f>
        <v> Natural Gas Financial</v>
      </c>
      <c r="B2753" s="208" t="str">
        <f aca="false">IF((LEFT(N2753,2)="US"),"US","")</f>
        <v/>
      </c>
      <c r="C2753" s="208" t="str">
        <f aca="false">M2753</f>
        <v>Natural Gas</v>
      </c>
      <c r="D2753" s="208" t="str">
        <f aca="false">IF(ISNUMBER(FIND("Phy",N2753))=TRUE(),"Physical","Financial")</f>
        <v>Financial</v>
      </c>
      <c r="E2753" s="208" t="n">
        <f aca="false">IF(VLOOKUP(S2753,'DD-Lookup'!$J$6:$L$50,3,FALSE())="Monthly",(YEAR(AC2753)-YEAR(AB2753))*12+MONTH(AC2753)-MONTH(AB2753)+1,(AC2753-AB2753+1))</f>
        <v>151</v>
      </c>
      <c r="F2753" s="239" t="n">
        <f aca="false">E2753*SUM(P2753:Q2753)</f>
        <v>1510000</v>
      </c>
      <c r="G2753" s="214" t="n">
        <v>1291204</v>
      </c>
      <c r="H2753" s="215" t="n">
        <v>37035.3881944444</v>
      </c>
      <c r="I2753" s="0" t="s">
        <v>600</v>
      </c>
      <c r="M2753" s="0" t="s">
        <v>858</v>
      </c>
      <c r="N2753" s="0" t="s">
        <v>2758</v>
      </c>
      <c r="O2753" s="0" t="s">
        <v>2759</v>
      </c>
      <c r="P2753" s="216" t="n">
        <v>10000</v>
      </c>
      <c r="S2753" s="0" t="s">
        <v>279</v>
      </c>
      <c r="T2753" s="0" t="s">
        <v>2173</v>
      </c>
      <c r="U2753" s="218" t="n">
        <v>2.17</v>
      </c>
      <c r="V2753" s="0" t="s">
        <v>2760</v>
      </c>
      <c r="W2753" s="0" t="s">
        <v>2761</v>
      </c>
      <c r="X2753" s="0" t="s">
        <v>2762</v>
      </c>
      <c r="Y2753" s="0" t="s">
        <v>838</v>
      </c>
      <c r="Z2753" s="0" t="s">
        <v>628</v>
      </c>
      <c r="AA2753" s="0" t="s">
        <v>2763</v>
      </c>
      <c r="AB2753" s="215" t="n">
        <v>37196</v>
      </c>
      <c r="AC2753" s="215" t="n">
        <v>37346</v>
      </c>
    </row>
    <row r="2754" customFormat="false" ht="12.75" hidden="false" customHeight="false" outlineLevel="0" collapsed="false">
      <c r="A2754" s="208" t="str">
        <f aca="false">B2754&amp;" "&amp;C2754&amp;" "&amp;D2754</f>
        <v>US Natural Gas Physical</v>
      </c>
      <c r="B2754" s="208" t="str">
        <f aca="false">IF((LEFT(N2754,2)="US"),"US","")</f>
        <v>US</v>
      </c>
      <c r="C2754" s="208" t="str">
        <f aca="false">M2754</f>
        <v>Natural Gas</v>
      </c>
      <c r="D2754" s="208" t="str">
        <f aca="false">IF(ISNUMBER(FIND("Phy",N2754))=TRUE(),"Physical","Financial")</f>
        <v>Physical</v>
      </c>
      <c r="E2754" s="208" t="n">
        <f aca="false">IF(VLOOKUP(S2754,'DD-Lookup'!$J$6:$L$50,3,FALSE())="Monthly",(YEAR(AC2754)-YEAR(AB2754))*12+MONTH(AC2754)-MONTH(AB2754)+1,(AC2754-AB2754+1))</f>
        <v>1</v>
      </c>
      <c r="F2754" s="239" t="n">
        <f aca="false">E2754*SUM(P2754:Q2754)</f>
        <v>2000</v>
      </c>
      <c r="G2754" s="214" t="n">
        <v>1291205</v>
      </c>
      <c r="H2754" s="215" t="n">
        <v>37035.3882060185</v>
      </c>
      <c r="I2754" s="0" t="s">
        <v>593</v>
      </c>
      <c r="M2754" s="0" t="s">
        <v>858</v>
      </c>
      <c r="N2754" s="0" t="s">
        <v>1305</v>
      </c>
      <c r="O2754" s="0" t="s">
        <v>1533</v>
      </c>
      <c r="P2754" s="216" t="n">
        <v>2000</v>
      </c>
      <c r="S2754" s="0" t="s">
        <v>1026</v>
      </c>
      <c r="T2754" s="0" t="s">
        <v>784</v>
      </c>
      <c r="U2754" s="218" t="n">
        <v>4</v>
      </c>
      <c r="V2754" s="0" t="s">
        <v>1534</v>
      </c>
      <c r="W2754" s="0" t="s">
        <v>1514</v>
      </c>
      <c r="X2754" s="0" t="s">
        <v>1535</v>
      </c>
      <c r="Y2754" s="0" t="s">
        <v>1310</v>
      </c>
      <c r="Z2754" s="0" t="s">
        <v>571</v>
      </c>
      <c r="AA2754" s="0" t="n">
        <v>808434</v>
      </c>
      <c r="AB2754" s="215" t="n">
        <v>37036.875</v>
      </c>
      <c r="AC2754" s="215" t="n">
        <v>37036.875</v>
      </c>
    </row>
    <row r="2755" customFormat="false" ht="12.75" hidden="false" customHeight="false" outlineLevel="0" collapsed="false">
      <c r="A2755" s="208" t="str">
        <f aca="false">B2755&amp;" "&amp;C2755&amp;" "&amp;D2755</f>
        <v>US Natural Gas Financial</v>
      </c>
      <c r="B2755" s="208" t="str">
        <f aca="false">IF((LEFT(N2755,2)="US"),"US","")</f>
        <v>US</v>
      </c>
      <c r="C2755" s="208" t="str">
        <f aca="false">M2755</f>
        <v>Natural Gas</v>
      </c>
      <c r="D2755" s="208" t="str">
        <f aca="false">IF(ISNUMBER(FIND("Phy",N2755))=TRUE(),"Physical","Financial")</f>
        <v>Financial</v>
      </c>
      <c r="E2755" s="208" t="n">
        <f aca="false">IF(VLOOKUP(S2755,'DD-Lookup'!$J$6:$L$50,3,FALSE())="Monthly",(YEAR(AC2755)-YEAR(AB2755))*12+MONTH(AC2755)-MONTH(AB2755)+1,(AC2755-AB2755+1))</f>
        <v>30</v>
      </c>
      <c r="F2755" s="239" t="n">
        <f aca="false">E2755*SUM(P2755:Q2755)</f>
        <v>150000</v>
      </c>
      <c r="G2755" s="214" t="n">
        <v>1291206</v>
      </c>
      <c r="H2755" s="215" t="n">
        <v>37035.3882175926</v>
      </c>
      <c r="I2755" s="0" t="s">
        <v>1066</v>
      </c>
      <c r="M2755" s="0" t="s">
        <v>858</v>
      </c>
      <c r="N2755" s="0" t="s">
        <v>1482</v>
      </c>
      <c r="O2755" s="0" t="s">
        <v>2434</v>
      </c>
      <c r="P2755" s="216" t="n">
        <v>5000</v>
      </c>
      <c r="S2755" s="0" t="s">
        <v>1026</v>
      </c>
      <c r="T2755" s="0" t="s">
        <v>784</v>
      </c>
      <c r="U2755" s="218" t="n">
        <v>-1.28</v>
      </c>
      <c r="V2755" s="0" t="s">
        <v>2720</v>
      </c>
      <c r="W2755" s="0" t="s">
        <v>2070</v>
      </c>
      <c r="X2755" s="0" t="s">
        <v>2071</v>
      </c>
      <c r="Y2755" s="0" t="s">
        <v>838</v>
      </c>
      <c r="Z2755" s="0" t="s">
        <v>571</v>
      </c>
      <c r="AA2755" s="0" t="s">
        <v>2764</v>
      </c>
      <c r="AB2755" s="215" t="n">
        <v>37043.875</v>
      </c>
      <c r="AC2755" s="215" t="n">
        <v>37072.875</v>
      </c>
    </row>
    <row r="2756" customFormat="false" ht="12.75" hidden="false" customHeight="false" outlineLevel="0" collapsed="false">
      <c r="A2756" s="208" t="str">
        <f aca="false">B2756&amp;" "&amp;C2756&amp;" "&amp;D2756</f>
        <v> Natural Gas Physical</v>
      </c>
      <c r="B2756" s="208" t="str">
        <f aca="false">IF((LEFT(N2756,2)="US"),"US","")</f>
        <v/>
      </c>
      <c r="C2756" s="208" t="str">
        <f aca="false">M2756</f>
        <v>Natural Gas</v>
      </c>
      <c r="D2756" s="208" t="str">
        <f aca="false">IF(ISNUMBER(FIND("Phy",N2756))=TRUE(),"Physical","Financial")</f>
        <v>Physical</v>
      </c>
      <c r="E2756" s="208" t="n">
        <f aca="false">IF(VLOOKUP(S2756,'DD-Lookup'!$J$6:$L$50,3,FALSE())="Monthly",(YEAR(AC2756)-YEAR(AB2756))*12+MONTH(AC2756)-MONTH(AB2756)+1,(AC2756-AB2756+1))</f>
        <v>1</v>
      </c>
      <c r="F2756" s="239" t="n">
        <f aca="false">E2756*SUM(P2756:Q2756)</f>
        <v>5000</v>
      </c>
      <c r="G2756" s="214" t="n">
        <v>1291207</v>
      </c>
      <c r="H2756" s="215" t="n">
        <v>37035.3882986111</v>
      </c>
      <c r="I2756" s="0" t="s">
        <v>1333</v>
      </c>
      <c r="M2756" s="0" t="s">
        <v>858</v>
      </c>
      <c r="N2756" s="0" t="s">
        <v>2171</v>
      </c>
      <c r="O2756" s="0" t="s">
        <v>2374</v>
      </c>
      <c r="Q2756" s="216" t="n">
        <v>5000</v>
      </c>
      <c r="S2756" s="0" t="s">
        <v>279</v>
      </c>
      <c r="T2756" s="0" t="s">
        <v>2173</v>
      </c>
      <c r="U2756" s="218" t="n">
        <v>5.7</v>
      </c>
      <c r="V2756" s="0" t="s">
        <v>2618</v>
      </c>
      <c r="W2756" s="0" t="s">
        <v>2318</v>
      </c>
      <c r="X2756" s="0" t="s">
        <v>2319</v>
      </c>
      <c r="Y2756" s="0" t="s">
        <v>1310</v>
      </c>
      <c r="Z2756" s="0" t="s">
        <v>628</v>
      </c>
      <c r="AA2756" s="0" t="n">
        <v>808435</v>
      </c>
      <c r="AB2756" s="215" t="n">
        <v>37036.875</v>
      </c>
      <c r="AC2756" s="215" t="n">
        <v>37036.875</v>
      </c>
    </row>
    <row r="2757" customFormat="false" ht="12.75" hidden="false" customHeight="false" outlineLevel="0" collapsed="false">
      <c r="A2757" s="208" t="str">
        <f aca="false">B2757&amp;" "&amp;C2757&amp;" "&amp;D2757</f>
        <v>US Natural Gas Physical</v>
      </c>
      <c r="B2757" s="208" t="str">
        <f aca="false">IF((LEFT(N2757,2)="US"),"US","")</f>
        <v>US</v>
      </c>
      <c r="C2757" s="208" t="str">
        <f aca="false">M2757</f>
        <v>Natural Gas</v>
      </c>
      <c r="D2757" s="208" t="str">
        <f aca="false">IF(ISNUMBER(FIND("Phy",N2757))=TRUE(),"Physical","Financial")</f>
        <v>Physical</v>
      </c>
      <c r="E2757" s="208" t="n">
        <f aca="false">IF(VLOOKUP(S2757,'DD-Lookup'!$J$6:$L$50,3,FALSE())="Monthly",(YEAR(AC2757)-YEAR(AB2757))*12+MONTH(AC2757)-MONTH(AB2757)+1,(AC2757-AB2757+1))</f>
        <v>1</v>
      </c>
      <c r="F2757" s="239" t="n">
        <f aca="false">E2757*SUM(P2757:Q2757)</f>
        <v>700</v>
      </c>
      <c r="G2757" s="214" t="n">
        <v>1291208</v>
      </c>
      <c r="H2757" s="215" t="n">
        <v>37035.3883333333</v>
      </c>
      <c r="I2757" s="0" t="s">
        <v>1183</v>
      </c>
      <c r="M2757" s="0" t="s">
        <v>858</v>
      </c>
      <c r="N2757" s="0" t="s">
        <v>1305</v>
      </c>
      <c r="O2757" s="0" t="s">
        <v>1687</v>
      </c>
      <c r="P2757" s="216" t="n">
        <v>700</v>
      </c>
      <c r="S2757" s="0" t="s">
        <v>1026</v>
      </c>
      <c r="T2757" s="0" t="s">
        <v>784</v>
      </c>
      <c r="U2757" s="218" t="n">
        <v>4.07</v>
      </c>
      <c r="V2757" s="0" t="s">
        <v>2765</v>
      </c>
      <c r="W2757" s="0" t="s">
        <v>1667</v>
      </c>
      <c r="X2757" s="0" t="s">
        <v>1639</v>
      </c>
      <c r="Y2757" s="0" t="s">
        <v>1310</v>
      </c>
      <c r="Z2757" s="0" t="s">
        <v>571</v>
      </c>
      <c r="AA2757" s="0" t="n">
        <v>808436</v>
      </c>
      <c r="AB2757" s="215" t="n">
        <v>37036.875</v>
      </c>
      <c r="AC2757" s="215" t="n">
        <v>37036.875</v>
      </c>
    </row>
    <row r="2758" customFormat="false" ht="12.75" hidden="false" customHeight="false" outlineLevel="0" collapsed="false">
      <c r="A2758" s="208" t="str">
        <f aca="false">B2758&amp;" "&amp;C2758&amp;" "&amp;D2758</f>
        <v>US Crude Financial</v>
      </c>
      <c r="B2758" s="208" t="str">
        <f aca="false">IF((LEFT(N2758,2)="US"),"US","")</f>
        <v>US</v>
      </c>
      <c r="C2758" s="208" t="str">
        <f aca="false">M2758</f>
        <v>Crude</v>
      </c>
      <c r="D2758" s="208" t="str">
        <f aca="false">IF(ISNUMBER(FIND("Phy",N2758))=TRUE(),"Physical","Financial")</f>
        <v>Financial</v>
      </c>
      <c r="E2758" s="208" t="n">
        <f aca="false">IF(VLOOKUP(S2758,'DD-Lookup'!$J$6:$L$50,3,FALSE())="Monthly",(YEAR(AC2758)-YEAR(AB2758))*12+MONTH(AC2758)-MONTH(AB2758)+1,(AC2758-AB2758+1))</f>
        <v>1</v>
      </c>
      <c r="F2758" s="239" t="n">
        <f aca="false">E2758*SUM(P2758:Q2758)</f>
        <v>50000</v>
      </c>
      <c r="G2758" s="214" t="n">
        <v>1291209</v>
      </c>
      <c r="H2758" s="215" t="n">
        <v>37035.3883912037</v>
      </c>
      <c r="I2758" s="0" t="s">
        <v>1376</v>
      </c>
      <c r="M2758" s="0" t="s">
        <v>97</v>
      </c>
      <c r="N2758" s="0" t="s">
        <v>841</v>
      </c>
      <c r="O2758" s="0" t="s">
        <v>842</v>
      </c>
      <c r="P2758" s="216" t="n">
        <v>50000</v>
      </c>
      <c r="S2758" s="0" t="s">
        <v>843</v>
      </c>
      <c r="T2758" s="0" t="s">
        <v>784</v>
      </c>
      <c r="U2758" s="218" t="n">
        <v>29.34</v>
      </c>
      <c r="V2758" s="0" t="s">
        <v>2312</v>
      </c>
      <c r="W2758" s="0" t="s">
        <v>845</v>
      </c>
      <c r="X2758" s="0" t="s">
        <v>846</v>
      </c>
      <c r="Y2758" s="0" t="s">
        <v>847</v>
      </c>
      <c r="Z2758" s="0" t="s">
        <v>571</v>
      </c>
      <c r="AA2758" s="0" t="n">
        <v>106979</v>
      </c>
      <c r="AB2758" s="215" t="n">
        <v>37073</v>
      </c>
      <c r="AC2758" s="215" t="n">
        <v>37103</v>
      </c>
    </row>
    <row r="2759" customFormat="false" ht="12.75" hidden="false" customHeight="false" outlineLevel="0" collapsed="false">
      <c r="A2759" s="208" t="str">
        <f aca="false">B2759&amp;" "&amp;C2759&amp;" "&amp;D2759</f>
        <v>US Natural Gas Physical</v>
      </c>
      <c r="B2759" s="208" t="str">
        <f aca="false">IF((LEFT(N2759,2)="US"),"US","")</f>
        <v>US</v>
      </c>
      <c r="C2759" s="208" t="str">
        <f aca="false">M2759</f>
        <v>Natural Gas</v>
      </c>
      <c r="D2759" s="208" t="str">
        <f aca="false">IF(ISNUMBER(FIND("Phy",N2759))=TRUE(),"Physical","Financial")</f>
        <v>Physical</v>
      </c>
      <c r="E2759" s="208" t="n">
        <f aca="false">IF(VLOOKUP(S2759,'DD-Lookup'!$J$6:$L$50,3,FALSE())="Monthly",(YEAR(AC2759)-YEAR(AB2759))*12+MONTH(AC2759)-MONTH(AB2759)+1,(AC2759-AB2759+1))</f>
        <v>30</v>
      </c>
      <c r="F2759" s="239" t="n">
        <f aca="false">E2759*SUM(P2759:Q2759)</f>
        <v>300000</v>
      </c>
      <c r="G2759" s="214" t="n">
        <v>1291212</v>
      </c>
      <c r="H2759" s="215" t="n">
        <v>37035.3884490741</v>
      </c>
      <c r="I2759" s="0" t="s">
        <v>1112</v>
      </c>
      <c r="M2759" s="0" t="s">
        <v>858</v>
      </c>
      <c r="N2759" s="0" t="s">
        <v>1501</v>
      </c>
      <c r="O2759" s="0" t="s">
        <v>2696</v>
      </c>
      <c r="P2759" s="216" t="n">
        <v>10000</v>
      </c>
      <c r="S2759" s="0" t="s">
        <v>1026</v>
      </c>
      <c r="T2759" s="0" t="s">
        <v>784</v>
      </c>
      <c r="U2759" s="218" t="n">
        <v>-0.005</v>
      </c>
      <c r="V2759" s="0" t="s">
        <v>2673</v>
      </c>
      <c r="W2759" s="0" t="s">
        <v>1493</v>
      </c>
      <c r="X2759" s="0" t="s">
        <v>1494</v>
      </c>
      <c r="Y2759" s="0" t="s">
        <v>1310</v>
      </c>
      <c r="Z2759" s="0" t="s">
        <v>571</v>
      </c>
      <c r="AA2759" s="0" t="s">
        <v>2766</v>
      </c>
      <c r="AB2759" s="215" t="n">
        <v>37043.875</v>
      </c>
      <c r="AC2759" s="215" t="n">
        <v>37072.875</v>
      </c>
    </row>
    <row r="2760" customFormat="false" ht="12.75" hidden="false" customHeight="false" outlineLevel="0" collapsed="false">
      <c r="A2760" s="208" t="str">
        <f aca="false">B2760&amp;" "&amp;C2760&amp;" "&amp;D2760</f>
        <v> Natural Gas Physical</v>
      </c>
      <c r="B2760" s="208" t="str">
        <f aca="false">IF((LEFT(N2760,2)="US"),"US","")</f>
        <v/>
      </c>
      <c r="C2760" s="208" t="str">
        <f aca="false">M2760</f>
        <v>Natural Gas</v>
      </c>
      <c r="D2760" s="208" t="str">
        <f aca="false">IF(ISNUMBER(FIND("Phy",N2760))=TRUE(),"Physical","Financial")</f>
        <v>Physical</v>
      </c>
      <c r="E2760" s="208" t="n">
        <f aca="false">IF(VLOOKUP(S2760,'DD-Lookup'!$J$6:$L$50,3,FALSE())="Monthly",(YEAR(AC2760)-YEAR(AB2760))*12+MONTH(AC2760)-MONTH(AB2760)+1,(AC2760-AB2760+1))</f>
        <v>1</v>
      </c>
      <c r="F2760" s="239" t="n">
        <f aca="false">E2760*SUM(P2760:Q2760)</f>
        <v>10000</v>
      </c>
      <c r="G2760" s="214" t="n">
        <v>1291211</v>
      </c>
      <c r="H2760" s="215" t="n">
        <v>37035.3884490741</v>
      </c>
      <c r="I2760" s="0" t="s">
        <v>1583</v>
      </c>
      <c r="M2760" s="0" t="s">
        <v>858</v>
      </c>
      <c r="N2760" s="0" t="s">
        <v>1334</v>
      </c>
      <c r="O2760" s="0" t="s">
        <v>1335</v>
      </c>
      <c r="Q2760" s="216" t="n">
        <v>10000</v>
      </c>
      <c r="S2760" s="0" t="s">
        <v>1026</v>
      </c>
      <c r="T2760" s="0" t="s">
        <v>784</v>
      </c>
      <c r="U2760" s="218" t="n">
        <v>4.37</v>
      </c>
      <c r="V2760" s="0" t="s">
        <v>1778</v>
      </c>
      <c r="W2760" s="0" t="s">
        <v>1337</v>
      </c>
      <c r="X2760" s="0" t="s">
        <v>1338</v>
      </c>
      <c r="Y2760" s="0" t="s">
        <v>1310</v>
      </c>
      <c r="Z2760" s="0" t="s">
        <v>571</v>
      </c>
      <c r="AA2760" s="0" t="n">
        <v>808437</v>
      </c>
      <c r="AB2760" s="215" t="n">
        <v>37036.875</v>
      </c>
      <c r="AC2760" s="215" t="n">
        <v>37036.875</v>
      </c>
    </row>
    <row r="2761" customFormat="false" ht="12.75" hidden="false" customHeight="false" outlineLevel="0" collapsed="false">
      <c r="A2761" s="208" t="str">
        <f aca="false">B2761&amp;" "&amp;C2761&amp;" "&amp;D2761</f>
        <v>US Natural Gas Physical</v>
      </c>
      <c r="B2761" s="208" t="str">
        <f aca="false">IF((LEFT(N2761,2)="US"),"US","")</f>
        <v>US</v>
      </c>
      <c r="C2761" s="208" t="str">
        <f aca="false">M2761</f>
        <v>Natural Gas</v>
      </c>
      <c r="D2761" s="208" t="str">
        <f aca="false">IF(ISNUMBER(FIND("Phy",N2761))=TRUE(),"Physical","Financial")</f>
        <v>Physical</v>
      </c>
      <c r="E2761" s="208" t="n">
        <f aca="false">IF(VLOOKUP(S2761,'DD-Lookup'!$J$6:$L$50,3,FALSE())="Monthly",(YEAR(AC2761)-YEAR(AB2761))*12+MONTH(AC2761)-MONTH(AB2761)+1,(AC2761-AB2761+1))</f>
        <v>1</v>
      </c>
      <c r="F2761" s="239" t="n">
        <f aca="false">E2761*SUM(P2761:Q2761)</f>
        <v>10000</v>
      </c>
      <c r="G2761" s="214" t="n">
        <v>1291214</v>
      </c>
      <c r="H2761" s="215" t="n">
        <v>37035.3884837963</v>
      </c>
      <c r="I2761" s="0" t="s">
        <v>1183</v>
      </c>
      <c r="M2761" s="0" t="s">
        <v>858</v>
      </c>
      <c r="N2761" s="0" t="s">
        <v>1305</v>
      </c>
      <c r="O2761" s="0" t="s">
        <v>1306</v>
      </c>
      <c r="Q2761" s="216" t="n">
        <v>10000</v>
      </c>
      <c r="S2761" s="0" t="s">
        <v>1026</v>
      </c>
      <c r="T2761" s="0" t="s">
        <v>784</v>
      </c>
      <c r="U2761" s="218" t="n">
        <v>4.2063</v>
      </c>
      <c r="V2761" s="0" t="s">
        <v>1413</v>
      </c>
      <c r="W2761" s="0" t="s">
        <v>1308</v>
      </c>
      <c r="X2761" s="0" t="s">
        <v>1309</v>
      </c>
      <c r="Y2761" s="0" t="s">
        <v>1310</v>
      </c>
      <c r="Z2761" s="0" t="s">
        <v>571</v>
      </c>
      <c r="AA2761" s="0" t="n">
        <v>808438</v>
      </c>
      <c r="AB2761" s="215" t="n">
        <v>37036.875</v>
      </c>
      <c r="AC2761" s="215" t="n">
        <v>37036.875</v>
      </c>
    </row>
    <row r="2762" customFormat="false" ht="12.75" hidden="false" customHeight="false" outlineLevel="0" collapsed="false">
      <c r="A2762" s="208" t="str">
        <f aca="false">B2762&amp;" "&amp;C2762&amp;" "&amp;D2762</f>
        <v>US Natural Gas Physical</v>
      </c>
      <c r="B2762" s="208" t="str">
        <f aca="false">IF((LEFT(N2762,2)="US"),"US","")</f>
        <v>US</v>
      </c>
      <c r="C2762" s="208" t="str">
        <f aca="false">M2762</f>
        <v>Natural Gas</v>
      </c>
      <c r="D2762" s="208" t="str">
        <f aca="false">IF(ISNUMBER(FIND("Phy",N2762))=TRUE(),"Physical","Financial")</f>
        <v>Physical</v>
      </c>
      <c r="E2762" s="208" t="n">
        <f aca="false">IF(VLOOKUP(S2762,'DD-Lookup'!$J$6:$L$50,3,FALSE())="Monthly",(YEAR(AC2762)-YEAR(AB2762))*12+MONTH(AC2762)-MONTH(AB2762)+1,(AC2762-AB2762+1))</f>
        <v>1</v>
      </c>
      <c r="F2762" s="239" t="n">
        <f aca="false">E2762*SUM(P2762:Q2762)</f>
        <v>5000</v>
      </c>
      <c r="G2762" s="214" t="n">
        <v>1291216</v>
      </c>
      <c r="H2762" s="215" t="n">
        <v>37035.3885763889</v>
      </c>
      <c r="I2762" s="0" t="s">
        <v>1471</v>
      </c>
      <c r="M2762" s="0" t="s">
        <v>858</v>
      </c>
      <c r="N2762" s="0" t="s">
        <v>1305</v>
      </c>
      <c r="O2762" s="0" t="s">
        <v>1469</v>
      </c>
      <c r="P2762" s="216" t="n">
        <v>5000</v>
      </c>
      <c r="S2762" s="0" t="s">
        <v>1026</v>
      </c>
      <c r="T2762" s="0" t="s">
        <v>784</v>
      </c>
      <c r="U2762" s="218" t="n">
        <v>4.0675</v>
      </c>
      <c r="V2762" s="0" t="s">
        <v>1472</v>
      </c>
      <c r="W2762" s="0" t="s">
        <v>1314</v>
      </c>
      <c r="X2762" s="0" t="s">
        <v>1315</v>
      </c>
      <c r="Y2762" s="0" t="s">
        <v>1310</v>
      </c>
      <c r="Z2762" s="0" t="s">
        <v>571</v>
      </c>
      <c r="AA2762" s="0" t="n">
        <v>808441</v>
      </c>
      <c r="AB2762" s="215" t="n">
        <v>37036.875</v>
      </c>
      <c r="AC2762" s="215" t="n">
        <v>37036.875</v>
      </c>
    </row>
    <row r="2763" customFormat="false" ht="12.75" hidden="false" customHeight="false" outlineLevel="0" collapsed="false">
      <c r="A2763" s="208" t="str">
        <f aca="false">B2763&amp;" "&amp;C2763&amp;" "&amp;D2763</f>
        <v>US Crude Financial</v>
      </c>
      <c r="B2763" s="208" t="str">
        <f aca="false">IF((LEFT(N2763,2)="US"),"US","")</f>
        <v>US</v>
      </c>
      <c r="C2763" s="208" t="str">
        <f aca="false">M2763</f>
        <v>Crude</v>
      </c>
      <c r="D2763" s="208" t="str">
        <f aca="false">IF(ISNUMBER(FIND("Phy",N2763))=TRUE(),"Physical","Financial")</f>
        <v>Financial</v>
      </c>
      <c r="E2763" s="208" t="n">
        <f aca="false">IF(VLOOKUP(S2763,'DD-Lookup'!$J$6:$L$50,3,FALSE())="Monthly",(YEAR(AC2763)-YEAR(AB2763))*12+MONTH(AC2763)-MONTH(AB2763)+1,(AC2763-AB2763+1))</f>
        <v>1</v>
      </c>
      <c r="F2763" s="239" t="n">
        <f aca="false">E2763*SUM(P2763:Q2763)</f>
        <v>50000</v>
      </c>
      <c r="G2763" s="214" t="n">
        <v>1291217</v>
      </c>
      <c r="H2763" s="215" t="n">
        <v>37035.3885763889</v>
      </c>
      <c r="I2763" s="0" t="s">
        <v>1112</v>
      </c>
      <c r="M2763" s="0" t="s">
        <v>97</v>
      </c>
      <c r="N2763" s="0" t="s">
        <v>841</v>
      </c>
      <c r="O2763" s="0" t="s">
        <v>842</v>
      </c>
      <c r="P2763" s="216" t="n">
        <v>50000</v>
      </c>
      <c r="S2763" s="0" t="s">
        <v>843</v>
      </c>
      <c r="T2763" s="0" t="s">
        <v>784</v>
      </c>
      <c r="U2763" s="218" t="n">
        <v>29.32</v>
      </c>
      <c r="V2763" s="0" t="s">
        <v>2265</v>
      </c>
      <c r="W2763" s="0" t="s">
        <v>845</v>
      </c>
      <c r="X2763" s="0" t="s">
        <v>846</v>
      </c>
      <c r="Y2763" s="0" t="s">
        <v>847</v>
      </c>
      <c r="Z2763" s="0" t="s">
        <v>571</v>
      </c>
      <c r="AA2763" s="0" t="n">
        <v>106982</v>
      </c>
      <c r="AB2763" s="215" t="n">
        <v>37073</v>
      </c>
      <c r="AC2763" s="215" t="n">
        <v>37103</v>
      </c>
    </row>
    <row r="2764" customFormat="false" ht="12.75" hidden="false" customHeight="false" outlineLevel="0" collapsed="false">
      <c r="A2764" s="208" t="str">
        <f aca="false">B2764&amp;" "&amp;C2764&amp;" "&amp;D2764</f>
        <v>US Power Physical</v>
      </c>
      <c r="B2764" s="208" t="str">
        <f aca="false">IF((LEFT(N2764,2)="US"),"US","")</f>
        <v>US</v>
      </c>
      <c r="C2764" s="208" t="str">
        <f aca="false">M2764</f>
        <v>Power</v>
      </c>
      <c r="D2764" s="208" t="str">
        <f aca="false">IF(ISNUMBER(FIND("Phy",N2764))=TRUE(),"Physical","Financial")</f>
        <v>Physical</v>
      </c>
      <c r="E2764" s="208" t="n">
        <f aca="false">IF(VLOOKUP(S2764,'DD-Lookup'!$J$6:$L$50,3,FALSE())="Monthly",(YEAR(AC2764)-YEAR(AB2764))*12+MONTH(AC2764)-MONTH(AB2764)+1,(AC2764-AB2764+1))</f>
        <v>30</v>
      </c>
      <c r="F2764" s="239" t="n">
        <f aca="false">E2764*SUM(P2764:Q2764)</f>
        <v>1500</v>
      </c>
      <c r="G2764" s="214" t="n">
        <v>1291218</v>
      </c>
      <c r="H2764" s="215" t="n">
        <v>37035.388599537</v>
      </c>
      <c r="I2764" s="0" t="s">
        <v>1102</v>
      </c>
      <c r="M2764" s="0" t="s">
        <v>67</v>
      </c>
      <c r="N2764" s="0" t="s">
        <v>1081</v>
      </c>
      <c r="O2764" s="0" t="s">
        <v>1459</v>
      </c>
      <c r="Q2764" s="216" t="n">
        <v>50</v>
      </c>
      <c r="S2764" s="0" t="s">
        <v>930</v>
      </c>
      <c r="T2764" s="0" t="s">
        <v>784</v>
      </c>
      <c r="U2764" s="218" t="n">
        <v>37.25</v>
      </c>
      <c r="V2764" s="0" t="s">
        <v>1104</v>
      </c>
      <c r="W2764" s="0" t="s">
        <v>1084</v>
      </c>
      <c r="X2764" s="0" t="s">
        <v>1287</v>
      </c>
      <c r="Y2764" s="0" t="s">
        <v>1051</v>
      </c>
      <c r="Z2764" s="0" t="s">
        <v>618</v>
      </c>
      <c r="AA2764" s="0" t="n">
        <v>621506.1</v>
      </c>
      <c r="AB2764" s="215" t="n">
        <v>37500.875</v>
      </c>
      <c r="AC2764" s="215" t="n">
        <v>37529.875</v>
      </c>
    </row>
    <row r="2765" customFormat="false" ht="12.75" hidden="false" customHeight="false" outlineLevel="0" collapsed="false">
      <c r="A2765" s="208" t="str">
        <f aca="false">B2765&amp;" "&amp;C2765&amp;" "&amp;D2765</f>
        <v> Natural Gas Financial</v>
      </c>
      <c r="B2765" s="208" t="str">
        <f aca="false">IF((LEFT(N2765,2)="US"),"US","")</f>
        <v/>
      </c>
      <c r="C2765" s="208" t="str">
        <f aca="false">M2765</f>
        <v>Natural Gas</v>
      </c>
      <c r="D2765" s="208" t="str">
        <f aca="false">IF(ISNUMBER(FIND("Phy",N2765))=TRUE(),"Physical","Financial")</f>
        <v>Financial</v>
      </c>
      <c r="E2765" s="208" t="n">
        <f aca="false">IF(VLOOKUP(S2765,'DD-Lookup'!$J$6:$L$50,3,FALSE())="Monthly",(YEAR(AC2765)-YEAR(AB2765))*12+MONTH(AC2765)-MONTH(AB2765)+1,(AC2765-AB2765+1))</f>
        <v>214</v>
      </c>
      <c r="F2765" s="239" t="n">
        <f aca="false">E2765*SUM(P2765:Q2765)</f>
        <v>1070000</v>
      </c>
      <c r="G2765" s="214" t="n">
        <v>1291219</v>
      </c>
      <c r="H2765" s="215" t="n">
        <v>37035.3886226852</v>
      </c>
      <c r="I2765" s="0" t="s">
        <v>1112</v>
      </c>
      <c r="M2765" s="0" t="s">
        <v>858</v>
      </c>
      <c r="N2765" s="0" t="s">
        <v>2540</v>
      </c>
      <c r="O2765" s="0" t="s">
        <v>2767</v>
      </c>
      <c r="P2765" s="216" t="n">
        <v>5000</v>
      </c>
      <c r="S2765" s="0" t="s">
        <v>1026</v>
      </c>
      <c r="T2765" s="0" t="s">
        <v>784</v>
      </c>
      <c r="U2765" s="218" t="n">
        <v>-0.355</v>
      </c>
      <c r="V2765" s="0" t="s">
        <v>2153</v>
      </c>
      <c r="W2765" s="0" t="s">
        <v>2543</v>
      </c>
      <c r="X2765" s="0" t="s">
        <v>2768</v>
      </c>
      <c r="Y2765" s="0" t="s">
        <v>838</v>
      </c>
      <c r="Z2765" s="0" t="s">
        <v>628</v>
      </c>
      <c r="AA2765" s="0" t="s">
        <v>2769</v>
      </c>
      <c r="AB2765" s="215" t="n">
        <v>37347</v>
      </c>
      <c r="AC2765" s="215" t="n">
        <v>37560</v>
      </c>
    </row>
    <row r="2766" customFormat="false" ht="12.75" hidden="false" customHeight="false" outlineLevel="0" collapsed="false">
      <c r="A2766" s="208" t="str">
        <f aca="false">B2766&amp;" "&amp;C2766&amp;" "&amp;D2766</f>
        <v>US Natural Gas Physical</v>
      </c>
      <c r="B2766" s="208" t="str">
        <f aca="false">IF((LEFT(N2766,2)="US"),"US","")</f>
        <v>US</v>
      </c>
      <c r="C2766" s="208" t="str">
        <f aca="false">M2766</f>
        <v>Natural Gas</v>
      </c>
      <c r="D2766" s="208" t="str">
        <f aca="false">IF(ISNUMBER(FIND("Phy",N2766))=TRUE(),"Physical","Financial")</f>
        <v>Physical</v>
      </c>
      <c r="E2766" s="208" t="n">
        <f aca="false">IF(VLOOKUP(S2766,'DD-Lookup'!$J$6:$L$50,3,FALSE())="Monthly",(YEAR(AC2766)-YEAR(AB2766))*12+MONTH(AC2766)-MONTH(AB2766)+1,(AC2766-AB2766+1))</f>
        <v>1</v>
      </c>
      <c r="F2766" s="239" t="n">
        <f aca="false">E2766*SUM(P2766:Q2766)</f>
        <v>1000</v>
      </c>
      <c r="G2766" s="214" t="n">
        <v>1291220</v>
      </c>
      <c r="H2766" s="215" t="n">
        <v>37035.3886226852</v>
      </c>
      <c r="I2766" s="0" t="s">
        <v>1098</v>
      </c>
      <c r="M2766" s="0" t="s">
        <v>858</v>
      </c>
      <c r="N2766" s="0" t="s">
        <v>1305</v>
      </c>
      <c r="O2766" s="0" t="s">
        <v>2116</v>
      </c>
      <c r="P2766" s="216" t="n">
        <v>1000</v>
      </c>
      <c r="S2766" s="0" t="s">
        <v>1026</v>
      </c>
      <c r="T2766" s="0" t="s">
        <v>784</v>
      </c>
      <c r="U2766" s="218" t="n">
        <v>3.9825</v>
      </c>
      <c r="V2766" s="0" t="s">
        <v>2750</v>
      </c>
      <c r="W2766" s="0" t="s">
        <v>1361</v>
      </c>
      <c r="X2766" s="0" t="s">
        <v>1362</v>
      </c>
      <c r="Y2766" s="0" t="s">
        <v>1310</v>
      </c>
      <c r="Z2766" s="0" t="s">
        <v>571</v>
      </c>
      <c r="AA2766" s="0" t="n">
        <v>808442</v>
      </c>
      <c r="AB2766" s="215" t="n">
        <v>37036.875</v>
      </c>
      <c r="AC2766" s="215" t="n">
        <v>37036.875</v>
      </c>
    </row>
    <row r="2767" customFormat="false" ht="12.75" hidden="false" customHeight="false" outlineLevel="0" collapsed="false">
      <c r="A2767" s="208" t="str">
        <f aca="false">B2767&amp;" "&amp;C2767&amp;" "&amp;D2767</f>
        <v> Natural Gas Physical</v>
      </c>
      <c r="B2767" s="208" t="str">
        <f aca="false">IF((LEFT(N2767,2)="US"),"US","")</f>
        <v/>
      </c>
      <c r="C2767" s="208" t="str">
        <f aca="false">M2767</f>
        <v>Natural Gas</v>
      </c>
      <c r="D2767" s="208" t="str">
        <f aca="false">IF(ISNUMBER(FIND("Phy",N2767))=TRUE(),"Physical","Financial")</f>
        <v>Physical</v>
      </c>
      <c r="E2767" s="208" t="n">
        <f aca="false">IF(VLOOKUP(S2767,'DD-Lookup'!$J$6:$L$50,3,FALSE())="Monthly",(YEAR(AC2767)-YEAR(AB2767))*12+MONTH(AC2767)-MONTH(AB2767)+1,(AC2767-AB2767+1))</f>
        <v>3</v>
      </c>
      <c r="F2767" s="239" t="n">
        <f aca="false">E2767*SUM(P2767:Q2767)</f>
        <v>150000</v>
      </c>
      <c r="G2767" s="214" t="n">
        <v>1291222</v>
      </c>
      <c r="H2767" s="215" t="n">
        <v>37035.3886342593</v>
      </c>
      <c r="I2767" s="0" t="s">
        <v>2753</v>
      </c>
      <c r="M2767" s="0" t="s">
        <v>858</v>
      </c>
      <c r="N2767" s="0" t="s">
        <v>859</v>
      </c>
      <c r="O2767" s="0" t="s">
        <v>992</v>
      </c>
      <c r="Q2767" s="216" t="n">
        <v>50000</v>
      </c>
      <c r="S2767" s="0" t="s">
        <v>861</v>
      </c>
      <c r="T2767" s="0" t="s">
        <v>862</v>
      </c>
      <c r="U2767" s="218" t="n">
        <v>20</v>
      </c>
      <c r="V2767" s="0" t="s">
        <v>2754</v>
      </c>
      <c r="W2767" s="0" t="s">
        <v>864</v>
      </c>
      <c r="X2767" s="0" t="s">
        <v>865</v>
      </c>
      <c r="Y2767" s="0" t="s">
        <v>866</v>
      </c>
      <c r="Z2767" s="0" t="s">
        <v>867</v>
      </c>
      <c r="AA2767" s="0" t="n">
        <v>104798</v>
      </c>
      <c r="AB2767" s="215" t="n">
        <v>37037.875</v>
      </c>
      <c r="AC2767" s="215" t="n">
        <v>37039.875</v>
      </c>
    </row>
    <row r="2768" customFormat="false" ht="12.75" hidden="false" customHeight="false" outlineLevel="0" collapsed="false">
      <c r="A2768" s="208" t="str">
        <f aca="false">B2768&amp;" "&amp;C2768&amp;" "&amp;D2768</f>
        <v>US Natural Gas Physical</v>
      </c>
      <c r="B2768" s="208" t="str">
        <f aca="false">IF((LEFT(N2768,2)="US"),"US","")</f>
        <v>US</v>
      </c>
      <c r="C2768" s="208" t="str">
        <f aca="false">M2768</f>
        <v>Natural Gas</v>
      </c>
      <c r="D2768" s="208" t="str">
        <f aca="false">IF(ISNUMBER(FIND("Phy",N2768))=TRUE(),"Physical","Financial")</f>
        <v>Physical</v>
      </c>
      <c r="E2768" s="208" t="n">
        <f aca="false">IF(VLOOKUP(S2768,'DD-Lookup'!$J$6:$L$50,3,FALSE())="Monthly",(YEAR(AC2768)-YEAR(AB2768))*12+MONTH(AC2768)-MONTH(AB2768)+1,(AC2768-AB2768+1))</f>
        <v>1</v>
      </c>
      <c r="F2768" s="239" t="n">
        <f aca="false">E2768*SUM(P2768:Q2768)</f>
        <v>64</v>
      </c>
      <c r="G2768" s="214" t="n">
        <v>1291221</v>
      </c>
      <c r="H2768" s="215" t="n">
        <v>37035.3886342593</v>
      </c>
      <c r="I2768" s="0" t="s">
        <v>593</v>
      </c>
      <c r="M2768" s="0" t="s">
        <v>858</v>
      </c>
      <c r="N2768" s="0" t="s">
        <v>1305</v>
      </c>
      <c r="O2768" s="0" t="s">
        <v>1787</v>
      </c>
      <c r="Q2768" s="216" t="n">
        <v>64</v>
      </c>
      <c r="S2768" s="0" t="s">
        <v>1026</v>
      </c>
      <c r="T2768" s="0" t="s">
        <v>784</v>
      </c>
      <c r="U2768" s="218" t="n">
        <v>4.06</v>
      </c>
      <c r="V2768" s="0" t="s">
        <v>2647</v>
      </c>
      <c r="W2768" s="0" t="s">
        <v>1422</v>
      </c>
      <c r="X2768" s="0" t="s">
        <v>1639</v>
      </c>
      <c r="Y2768" s="0" t="s">
        <v>1310</v>
      </c>
      <c r="Z2768" s="0" t="s">
        <v>571</v>
      </c>
      <c r="AA2768" s="0" t="n">
        <v>808443</v>
      </c>
      <c r="AB2768" s="215" t="n">
        <v>37036.875</v>
      </c>
      <c r="AC2768" s="215" t="n">
        <v>37036.875</v>
      </c>
    </row>
    <row r="2769" customFormat="false" ht="12.75" hidden="false" customHeight="false" outlineLevel="0" collapsed="false">
      <c r="A2769" s="208" t="str">
        <f aca="false">B2769&amp;" "&amp;C2769&amp;" "&amp;D2769</f>
        <v>US Crude Financial</v>
      </c>
      <c r="B2769" s="208" t="str">
        <f aca="false">IF((LEFT(N2769,2)="US"),"US","")</f>
        <v>US</v>
      </c>
      <c r="C2769" s="208" t="str">
        <f aca="false">M2769</f>
        <v>Crude</v>
      </c>
      <c r="D2769" s="208" t="str">
        <f aca="false">IF(ISNUMBER(FIND("Phy",N2769))=TRUE(),"Physical","Financial")</f>
        <v>Financial</v>
      </c>
      <c r="E2769" s="208" t="n">
        <f aca="false">IF(VLOOKUP(S2769,'DD-Lookup'!$J$6:$L$50,3,FALSE())="Monthly",(YEAR(AC2769)-YEAR(AB2769))*12+MONTH(AC2769)-MONTH(AB2769)+1,(AC2769-AB2769+1))</f>
        <v>1</v>
      </c>
      <c r="F2769" s="239" t="n">
        <f aca="false">E2769*SUM(P2769:Q2769)</f>
        <v>50000</v>
      </c>
      <c r="G2769" s="214" t="n">
        <v>1291223</v>
      </c>
      <c r="H2769" s="215" t="n">
        <v>37035.3886458333</v>
      </c>
      <c r="I2769" s="0" t="s">
        <v>1112</v>
      </c>
      <c r="M2769" s="0" t="s">
        <v>97</v>
      </c>
      <c r="N2769" s="0" t="s">
        <v>841</v>
      </c>
      <c r="O2769" s="0" t="s">
        <v>842</v>
      </c>
      <c r="P2769" s="216" t="n">
        <v>50000</v>
      </c>
      <c r="S2769" s="0" t="s">
        <v>843</v>
      </c>
      <c r="T2769" s="0" t="s">
        <v>784</v>
      </c>
      <c r="U2769" s="218" t="n">
        <v>29.3</v>
      </c>
      <c r="V2769" s="0" t="s">
        <v>2339</v>
      </c>
      <c r="W2769" s="0" t="s">
        <v>845</v>
      </c>
      <c r="X2769" s="0" t="s">
        <v>846</v>
      </c>
      <c r="Y2769" s="0" t="s">
        <v>847</v>
      </c>
      <c r="Z2769" s="0" t="s">
        <v>571</v>
      </c>
      <c r="AA2769" s="0" t="n">
        <v>106983</v>
      </c>
      <c r="AB2769" s="215" t="n">
        <v>37073</v>
      </c>
      <c r="AC2769" s="215" t="n">
        <v>37103</v>
      </c>
    </row>
    <row r="2770" customFormat="false" ht="12.75" hidden="false" customHeight="false" outlineLevel="0" collapsed="false">
      <c r="A2770" s="208" t="str">
        <f aca="false">B2770&amp;" "&amp;C2770&amp;" "&amp;D2770</f>
        <v>US Natural Gas Physical</v>
      </c>
      <c r="B2770" s="208" t="str">
        <f aca="false">IF((LEFT(N2770,2)="US"),"US","")</f>
        <v>US</v>
      </c>
      <c r="C2770" s="208" t="str">
        <f aca="false">M2770</f>
        <v>Natural Gas</v>
      </c>
      <c r="D2770" s="208" t="str">
        <f aca="false">IF(ISNUMBER(FIND("Phy",N2770))=TRUE(),"Physical","Financial")</f>
        <v>Physical</v>
      </c>
      <c r="E2770" s="208" t="n">
        <f aca="false">IF(VLOOKUP(S2770,'DD-Lookup'!$J$6:$L$50,3,FALSE())="Monthly",(YEAR(AC2770)-YEAR(AB2770))*12+MONTH(AC2770)-MONTH(AB2770)+1,(AC2770-AB2770+1))</f>
        <v>1</v>
      </c>
      <c r="F2770" s="239" t="n">
        <f aca="false">E2770*SUM(P2770:Q2770)</f>
        <v>2766</v>
      </c>
      <c r="G2770" s="214" t="n">
        <v>1291224</v>
      </c>
      <c r="H2770" s="215" t="n">
        <v>37035.3886805556</v>
      </c>
      <c r="I2770" s="0" t="s">
        <v>1317</v>
      </c>
      <c r="M2770" s="0" t="s">
        <v>858</v>
      </c>
      <c r="N2770" s="0" t="s">
        <v>1305</v>
      </c>
      <c r="O2770" s="0" t="s">
        <v>1306</v>
      </c>
      <c r="P2770" s="216" t="n">
        <v>2766</v>
      </c>
      <c r="S2770" s="0" t="s">
        <v>1026</v>
      </c>
      <c r="T2770" s="0" t="s">
        <v>784</v>
      </c>
      <c r="U2770" s="218" t="n">
        <v>4.2051</v>
      </c>
      <c r="V2770" s="0" t="s">
        <v>2614</v>
      </c>
      <c r="W2770" s="0" t="s">
        <v>1308</v>
      </c>
      <c r="X2770" s="0" t="s">
        <v>1309</v>
      </c>
      <c r="Y2770" s="0" t="s">
        <v>1310</v>
      </c>
      <c r="Z2770" s="0" t="s">
        <v>571</v>
      </c>
      <c r="AA2770" s="0" t="n">
        <v>808444</v>
      </c>
      <c r="AB2770" s="215" t="n">
        <v>37036.875</v>
      </c>
      <c r="AC2770" s="215" t="n">
        <v>37036.875</v>
      </c>
    </row>
    <row r="2771" customFormat="false" ht="12.75" hidden="false" customHeight="false" outlineLevel="0" collapsed="false">
      <c r="A2771" s="208" t="str">
        <f aca="false">B2771&amp;" "&amp;C2771&amp;" "&amp;D2771</f>
        <v>US Natural Gas Physical</v>
      </c>
      <c r="B2771" s="208" t="str">
        <f aca="false">IF((LEFT(N2771,2)="US"),"US","")</f>
        <v>US</v>
      </c>
      <c r="C2771" s="208" t="str">
        <f aca="false">M2771</f>
        <v>Natural Gas</v>
      </c>
      <c r="D2771" s="208" t="str">
        <f aca="false">IF(ISNUMBER(FIND("Phy",N2771))=TRUE(),"Physical","Financial")</f>
        <v>Physical</v>
      </c>
      <c r="E2771" s="208" t="n">
        <f aca="false">IF(VLOOKUP(S2771,'DD-Lookup'!$J$6:$L$50,3,FALSE())="Monthly",(YEAR(AC2771)-YEAR(AB2771))*12+MONTH(AC2771)-MONTH(AB2771)+1,(AC2771-AB2771+1))</f>
        <v>1</v>
      </c>
      <c r="F2771" s="239" t="n">
        <f aca="false">E2771*SUM(P2771:Q2771)</f>
        <v>1299</v>
      </c>
      <c r="G2771" s="214" t="n">
        <v>1291225</v>
      </c>
      <c r="H2771" s="215" t="n">
        <v>37035.3886921296</v>
      </c>
      <c r="I2771" s="0" t="s">
        <v>1505</v>
      </c>
      <c r="M2771" s="0" t="s">
        <v>858</v>
      </c>
      <c r="N2771" s="0" t="s">
        <v>1305</v>
      </c>
      <c r="O2771" s="0" t="s">
        <v>2017</v>
      </c>
      <c r="P2771" s="216" t="n">
        <v>1299</v>
      </c>
      <c r="S2771" s="0" t="s">
        <v>1026</v>
      </c>
      <c r="T2771" s="0" t="s">
        <v>784</v>
      </c>
      <c r="U2771" s="218" t="n">
        <v>3.99</v>
      </c>
      <c r="V2771" s="0" t="s">
        <v>2190</v>
      </c>
      <c r="W2771" s="0" t="s">
        <v>1422</v>
      </c>
      <c r="X2771" s="0" t="s">
        <v>1639</v>
      </c>
      <c r="Y2771" s="0" t="s">
        <v>1310</v>
      </c>
      <c r="Z2771" s="0" t="s">
        <v>571</v>
      </c>
      <c r="AA2771" s="0" t="n">
        <v>808445</v>
      </c>
      <c r="AB2771" s="215" t="n">
        <v>37036.875</v>
      </c>
      <c r="AC2771" s="215" t="n">
        <v>37036.875</v>
      </c>
    </row>
    <row r="2772" customFormat="false" ht="12.75" hidden="false" customHeight="false" outlineLevel="0" collapsed="false">
      <c r="A2772" s="208" t="str">
        <f aca="false">B2772&amp;" "&amp;C2772&amp;" "&amp;D2772</f>
        <v>US Natural Gas Physical</v>
      </c>
      <c r="B2772" s="208" t="str">
        <f aca="false">IF((LEFT(N2772,2)="US"),"US","")</f>
        <v>US</v>
      </c>
      <c r="C2772" s="208" t="str">
        <f aca="false">M2772</f>
        <v>Natural Gas</v>
      </c>
      <c r="D2772" s="208" t="str">
        <f aca="false">IF(ISNUMBER(FIND("Phy",N2772))=TRUE(),"Physical","Financial")</f>
        <v>Physical</v>
      </c>
      <c r="E2772" s="208" t="n">
        <f aca="false">IF(VLOOKUP(S2772,'DD-Lookup'!$J$6:$L$50,3,FALSE())="Monthly",(YEAR(AC2772)-YEAR(AB2772))*12+MONTH(AC2772)-MONTH(AB2772)+1,(AC2772-AB2772+1))</f>
        <v>1</v>
      </c>
      <c r="F2772" s="239" t="n">
        <f aca="false">E2772*SUM(P2772:Q2772)</f>
        <v>5000</v>
      </c>
      <c r="G2772" s="214" t="n">
        <v>1291226</v>
      </c>
      <c r="H2772" s="215" t="n">
        <v>37035.3887152778</v>
      </c>
      <c r="I2772" s="0" t="s">
        <v>2014</v>
      </c>
      <c r="M2772" s="0" t="s">
        <v>858</v>
      </c>
      <c r="N2772" s="0" t="s">
        <v>1305</v>
      </c>
      <c r="O2772" s="0" t="s">
        <v>1378</v>
      </c>
      <c r="P2772" s="216" t="n">
        <v>5000</v>
      </c>
      <c r="S2772" s="0" t="s">
        <v>1026</v>
      </c>
      <c r="T2772" s="0" t="s">
        <v>784</v>
      </c>
      <c r="U2772" s="218" t="n">
        <v>4.0325</v>
      </c>
      <c r="V2772" s="0" t="s">
        <v>2021</v>
      </c>
      <c r="W2772" s="0" t="s">
        <v>1361</v>
      </c>
      <c r="X2772" s="0" t="s">
        <v>1362</v>
      </c>
      <c r="Y2772" s="0" t="s">
        <v>1310</v>
      </c>
      <c r="Z2772" s="0" t="s">
        <v>571</v>
      </c>
      <c r="AA2772" s="0" t="n">
        <v>808446</v>
      </c>
      <c r="AB2772" s="215" t="n">
        <v>37036.875</v>
      </c>
      <c r="AC2772" s="215" t="n">
        <v>37036.875</v>
      </c>
    </row>
    <row r="2773" customFormat="false" ht="12.75" hidden="false" customHeight="false" outlineLevel="0" collapsed="false">
      <c r="A2773" s="208" t="str">
        <f aca="false">B2773&amp;" "&amp;C2773&amp;" "&amp;D2773</f>
        <v>US Natural Gas Physical</v>
      </c>
      <c r="B2773" s="208" t="str">
        <f aca="false">IF((LEFT(N2773,2)="US"),"US","")</f>
        <v>US</v>
      </c>
      <c r="C2773" s="208" t="str">
        <f aca="false">M2773</f>
        <v>Natural Gas</v>
      </c>
      <c r="D2773" s="208" t="str">
        <f aca="false">IF(ISNUMBER(FIND("Phy",N2773))=TRUE(),"Physical","Financial")</f>
        <v>Physical</v>
      </c>
      <c r="E2773" s="208" t="n">
        <f aca="false">IF(VLOOKUP(S2773,'DD-Lookup'!$J$6:$L$50,3,FALSE())="Monthly",(YEAR(AC2773)-YEAR(AB2773))*12+MONTH(AC2773)-MONTH(AB2773)+1,(AC2773-AB2773+1))</f>
        <v>1</v>
      </c>
      <c r="F2773" s="239" t="n">
        <f aca="false">E2773*SUM(P2773:Q2773)</f>
        <v>25000</v>
      </c>
      <c r="G2773" s="214" t="n">
        <v>1291227</v>
      </c>
      <c r="H2773" s="215" t="n">
        <v>37035.3887268519</v>
      </c>
      <c r="I2773" s="0" t="s">
        <v>1431</v>
      </c>
      <c r="M2773" s="0" t="s">
        <v>858</v>
      </c>
      <c r="N2773" s="0" t="s">
        <v>1305</v>
      </c>
      <c r="O2773" s="0" t="s">
        <v>1432</v>
      </c>
      <c r="P2773" s="216" t="n">
        <v>25000</v>
      </c>
      <c r="S2773" s="0" t="s">
        <v>1026</v>
      </c>
      <c r="T2773" s="0" t="s">
        <v>784</v>
      </c>
      <c r="U2773" s="218" t="n">
        <v>4.125</v>
      </c>
      <c r="V2773" s="0" t="s">
        <v>1626</v>
      </c>
      <c r="W2773" s="0" t="s">
        <v>1434</v>
      </c>
      <c r="X2773" s="0" t="s">
        <v>1435</v>
      </c>
      <c r="Y2773" s="0" t="s">
        <v>1310</v>
      </c>
      <c r="Z2773" s="0" t="s">
        <v>571</v>
      </c>
      <c r="AA2773" s="0" t="n">
        <v>808447</v>
      </c>
      <c r="AB2773" s="215" t="n">
        <v>37036.875</v>
      </c>
      <c r="AC2773" s="215" t="n">
        <v>37036.875</v>
      </c>
    </row>
    <row r="2774" customFormat="false" ht="12.75" hidden="false" customHeight="false" outlineLevel="0" collapsed="false">
      <c r="A2774" s="208" t="str">
        <f aca="false">B2774&amp;" "&amp;C2774&amp;" "&amp;D2774</f>
        <v> Natural Gas Physical</v>
      </c>
      <c r="B2774" s="208" t="str">
        <f aca="false">IF((LEFT(N2774,2)="US"),"US","")</f>
        <v/>
      </c>
      <c r="C2774" s="208" t="str">
        <f aca="false">M2774</f>
        <v>Natural Gas</v>
      </c>
      <c r="D2774" s="208" t="str">
        <f aca="false">IF(ISNUMBER(FIND("Phy",N2774))=TRUE(),"Physical","Financial")</f>
        <v>Physical</v>
      </c>
      <c r="E2774" s="208" t="n">
        <f aca="false">IF(VLOOKUP(S2774,'DD-Lookup'!$J$6:$L$50,3,FALSE())="Monthly",(YEAR(AC2774)-YEAR(AB2774))*12+MONTH(AC2774)-MONTH(AB2774)+1,(AC2774-AB2774+1))</f>
        <v>1</v>
      </c>
      <c r="F2774" s="239" t="n">
        <f aca="false">E2774*SUM(P2774:Q2774)</f>
        <v>5000</v>
      </c>
      <c r="G2774" s="214" t="n">
        <v>1291229</v>
      </c>
      <c r="H2774" s="215" t="n">
        <v>37035.38875</v>
      </c>
      <c r="I2774" s="0" t="s">
        <v>1333</v>
      </c>
      <c r="M2774" s="0" t="s">
        <v>858</v>
      </c>
      <c r="N2774" s="0" t="s">
        <v>2171</v>
      </c>
      <c r="O2774" s="0" t="s">
        <v>2316</v>
      </c>
      <c r="Q2774" s="216" t="n">
        <v>5000</v>
      </c>
      <c r="S2774" s="0" t="s">
        <v>1026</v>
      </c>
      <c r="T2774" s="0" t="s">
        <v>784</v>
      </c>
      <c r="U2774" s="218" t="n">
        <v>3.965</v>
      </c>
      <c r="V2774" s="0" t="s">
        <v>2618</v>
      </c>
      <c r="W2774" s="0" t="s">
        <v>2318</v>
      </c>
      <c r="X2774" s="0" t="s">
        <v>2319</v>
      </c>
      <c r="Y2774" s="0" t="s">
        <v>1310</v>
      </c>
      <c r="Z2774" s="0" t="s">
        <v>628</v>
      </c>
      <c r="AA2774" s="0" t="n">
        <v>808448</v>
      </c>
      <c r="AB2774" s="215" t="n">
        <v>37036.875</v>
      </c>
      <c r="AC2774" s="215" t="n">
        <v>37036.875</v>
      </c>
    </row>
    <row r="2775" customFormat="false" ht="12.75" hidden="false" customHeight="false" outlineLevel="0" collapsed="false">
      <c r="A2775" s="208" t="str">
        <f aca="false">B2775&amp;" "&amp;C2775&amp;" "&amp;D2775</f>
        <v>US Crude Financial</v>
      </c>
      <c r="B2775" s="208" t="str">
        <f aca="false">IF((LEFT(N2775,2)="US"),"US","")</f>
        <v>US</v>
      </c>
      <c r="C2775" s="208" t="str">
        <f aca="false">M2775</f>
        <v>Crude</v>
      </c>
      <c r="D2775" s="208" t="str">
        <f aca="false">IF(ISNUMBER(FIND("Phy",N2775))=TRUE(),"Physical","Financial")</f>
        <v>Financial</v>
      </c>
      <c r="E2775" s="208" t="n">
        <f aca="false">IF(VLOOKUP(S2775,'DD-Lookup'!$J$6:$L$50,3,FALSE())="Monthly",(YEAR(AC2775)-YEAR(AB2775))*12+MONTH(AC2775)-MONTH(AB2775)+1,(AC2775-AB2775+1))</f>
        <v>1</v>
      </c>
      <c r="F2775" s="239" t="n">
        <f aca="false">E2775*SUM(P2775:Q2775)</f>
        <v>50000</v>
      </c>
      <c r="G2775" s="214" t="n">
        <v>1291228</v>
      </c>
      <c r="H2775" s="215" t="n">
        <v>37035.38875</v>
      </c>
      <c r="I2775" s="0" t="s">
        <v>1112</v>
      </c>
      <c r="M2775" s="0" t="s">
        <v>97</v>
      </c>
      <c r="N2775" s="0" t="s">
        <v>841</v>
      </c>
      <c r="O2775" s="0" t="s">
        <v>842</v>
      </c>
      <c r="P2775" s="216" t="n">
        <v>50000</v>
      </c>
      <c r="S2775" s="0" t="s">
        <v>843</v>
      </c>
      <c r="T2775" s="0" t="s">
        <v>784</v>
      </c>
      <c r="U2775" s="218" t="n">
        <v>29.28</v>
      </c>
      <c r="V2775" s="0" t="s">
        <v>2690</v>
      </c>
      <c r="W2775" s="0" t="s">
        <v>845</v>
      </c>
      <c r="X2775" s="0" t="s">
        <v>846</v>
      </c>
      <c r="Y2775" s="0" t="s">
        <v>847</v>
      </c>
      <c r="Z2775" s="0" t="s">
        <v>571</v>
      </c>
      <c r="AA2775" s="0" t="n">
        <v>106984</v>
      </c>
      <c r="AB2775" s="215" t="n">
        <v>37073</v>
      </c>
      <c r="AC2775" s="215" t="n">
        <v>37103</v>
      </c>
    </row>
    <row r="2776" customFormat="false" ht="12.75" hidden="false" customHeight="false" outlineLevel="0" collapsed="false">
      <c r="A2776" s="208" t="str">
        <f aca="false">B2776&amp;" "&amp;C2776&amp;" "&amp;D2776</f>
        <v>US Power Physical</v>
      </c>
      <c r="B2776" s="208" t="str">
        <f aca="false">IF((LEFT(N2776,2)="US"),"US","")</f>
        <v>US</v>
      </c>
      <c r="C2776" s="208" t="str">
        <f aca="false">M2776</f>
        <v>Power</v>
      </c>
      <c r="D2776" s="208" t="str">
        <f aca="false">IF(ISNUMBER(FIND("Phy",N2776))=TRUE(),"Physical","Financial")</f>
        <v>Physical</v>
      </c>
      <c r="E2776" s="208" t="n">
        <f aca="false">IF(VLOOKUP(S2776,'DD-Lookup'!$J$6:$L$50,3,FALSE())="Monthly",(YEAR(AC2776)-YEAR(AB2776))*12+MONTH(AC2776)-MONTH(AB2776)+1,(AC2776-AB2776+1))</f>
        <v>30</v>
      </c>
      <c r="F2776" s="239" t="n">
        <f aca="false">E2776*SUM(P2776:Q2776)</f>
        <v>1500</v>
      </c>
      <c r="G2776" s="214" t="n">
        <v>1291231</v>
      </c>
      <c r="H2776" s="215" t="n">
        <v>37035.3887731481</v>
      </c>
      <c r="I2776" s="0" t="s">
        <v>840</v>
      </c>
      <c r="M2776" s="0" t="s">
        <v>67</v>
      </c>
      <c r="N2776" s="0" t="s">
        <v>1081</v>
      </c>
      <c r="O2776" s="0" t="s">
        <v>1240</v>
      </c>
      <c r="P2776" s="216" t="n">
        <v>50</v>
      </c>
      <c r="S2776" s="0" t="s">
        <v>930</v>
      </c>
      <c r="T2776" s="0" t="s">
        <v>784</v>
      </c>
      <c r="U2776" s="218" t="n">
        <v>65.75</v>
      </c>
      <c r="V2776" s="0" t="s">
        <v>2770</v>
      </c>
      <c r="W2776" s="0" t="s">
        <v>1241</v>
      </c>
      <c r="X2776" s="0" t="s">
        <v>1229</v>
      </c>
      <c r="Y2776" s="0" t="s">
        <v>1051</v>
      </c>
      <c r="Z2776" s="0" t="s">
        <v>618</v>
      </c>
      <c r="AA2776" s="0" t="n">
        <v>621507.1</v>
      </c>
      <c r="AB2776" s="215" t="n">
        <v>37043.6006944444</v>
      </c>
      <c r="AC2776" s="215" t="n">
        <v>37072.6006944444</v>
      </c>
    </row>
    <row r="2777" customFormat="false" ht="12.75" hidden="false" customHeight="false" outlineLevel="0" collapsed="false">
      <c r="A2777" s="208" t="str">
        <f aca="false">B2777&amp;" "&amp;C2777&amp;" "&amp;D2777</f>
        <v>US Natural Gas Financial</v>
      </c>
      <c r="B2777" s="208" t="str">
        <f aca="false">IF((LEFT(N2777,2)="US"),"US","")</f>
        <v>US</v>
      </c>
      <c r="C2777" s="208" t="str">
        <f aca="false">M2777</f>
        <v>Natural Gas</v>
      </c>
      <c r="D2777" s="208" t="str">
        <f aca="false">IF(ISNUMBER(FIND("Phy",N2777))=TRUE(),"Physical","Financial")</f>
        <v>Financial</v>
      </c>
      <c r="E2777" s="208" t="n">
        <f aca="false">IF(VLOOKUP(S2777,'DD-Lookup'!$J$6:$L$50,3,FALSE())="Monthly",(YEAR(AC2777)-YEAR(AB2777))*12+MONTH(AC2777)-MONTH(AB2777)+1,(AC2777-AB2777+1))</f>
        <v>30</v>
      </c>
      <c r="F2777" s="239" t="n">
        <f aca="false">E2777*SUM(P2777:Q2777)</f>
        <v>150000</v>
      </c>
      <c r="G2777" s="214" t="n">
        <v>1291232</v>
      </c>
      <c r="H2777" s="215" t="n">
        <v>37035.3888425926</v>
      </c>
      <c r="I2777" s="0" t="s">
        <v>1066</v>
      </c>
      <c r="M2777" s="0" t="s">
        <v>858</v>
      </c>
      <c r="N2777" s="0" t="s">
        <v>1024</v>
      </c>
      <c r="O2777" s="0" t="s">
        <v>1025</v>
      </c>
      <c r="Q2777" s="216" t="n">
        <v>5000</v>
      </c>
      <c r="S2777" s="0" t="s">
        <v>1026</v>
      </c>
      <c r="T2777" s="0" t="s">
        <v>784</v>
      </c>
      <c r="U2777" s="218" t="n">
        <v>4.18</v>
      </c>
      <c r="V2777" s="0" t="s">
        <v>2132</v>
      </c>
      <c r="W2777" s="0" t="s">
        <v>1028</v>
      </c>
      <c r="X2777" s="0" t="s">
        <v>1029</v>
      </c>
      <c r="Y2777" s="0" t="s">
        <v>838</v>
      </c>
      <c r="Z2777" s="0" t="s">
        <v>571</v>
      </c>
      <c r="AA2777" s="0" t="s">
        <v>2771</v>
      </c>
      <c r="AB2777" s="215" t="n">
        <v>37043.875</v>
      </c>
      <c r="AC2777" s="215" t="n">
        <v>37072.875</v>
      </c>
    </row>
    <row r="2778" customFormat="false" ht="12.75" hidden="false" customHeight="false" outlineLevel="0" collapsed="false">
      <c r="A2778" s="208" t="str">
        <f aca="false">B2778&amp;" "&amp;C2778&amp;" "&amp;D2778</f>
        <v>US Natural Gas Physical</v>
      </c>
      <c r="B2778" s="208" t="str">
        <f aca="false">IF((LEFT(N2778,2)="US"),"US","")</f>
        <v>US</v>
      </c>
      <c r="C2778" s="208" t="str">
        <f aca="false">M2778</f>
        <v>Natural Gas</v>
      </c>
      <c r="D2778" s="208" t="str">
        <f aca="false">IF(ISNUMBER(FIND("Phy",N2778))=TRUE(),"Physical","Financial")</f>
        <v>Physical</v>
      </c>
      <c r="E2778" s="208" t="n">
        <f aca="false">IF(VLOOKUP(S2778,'DD-Lookup'!$J$6:$L$50,3,FALSE())="Monthly",(YEAR(AC2778)-YEAR(AB2778))*12+MONTH(AC2778)-MONTH(AB2778)+1,(AC2778-AB2778+1))</f>
        <v>1</v>
      </c>
      <c r="F2778" s="239" t="n">
        <f aca="false">E2778*SUM(P2778:Q2778)</f>
        <v>139</v>
      </c>
      <c r="G2778" s="214" t="n">
        <v>1291233</v>
      </c>
      <c r="H2778" s="215" t="n">
        <v>37035.3888657407</v>
      </c>
      <c r="I2778" s="0" t="s">
        <v>1358</v>
      </c>
      <c r="M2778" s="0" t="s">
        <v>858</v>
      </c>
      <c r="N2778" s="0" t="s">
        <v>1305</v>
      </c>
      <c r="O2778" s="0" t="s">
        <v>1397</v>
      </c>
      <c r="P2778" s="216" t="n">
        <v>139</v>
      </c>
      <c r="S2778" s="0" t="s">
        <v>1026</v>
      </c>
      <c r="T2778" s="0" t="s">
        <v>784</v>
      </c>
      <c r="U2778" s="218" t="n">
        <v>4.0075</v>
      </c>
      <c r="V2778" s="0" t="s">
        <v>1373</v>
      </c>
      <c r="W2778" s="0" t="s">
        <v>1361</v>
      </c>
      <c r="X2778" s="0" t="s">
        <v>1362</v>
      </c>
      <c r="Y2778" s="0" t="s">
        <v>1310</v>
      </c>
      <c r="Z2778" s="0" t="s">
        <v>571</v>
      </c>
      <c r="AA2778" s="0" t="n">
        <v>808449</v>
      </c>
      <c r="AB2778" s="215" t="n">
        <v>37036.875</v>
      </c>
      <c r="AC2778" s="215" t="n">
        <v>37036.875</v>
      </c>
    </row>
    <row r="2779" customFormat="false" ht="12.75" hidden="false" customHeight="false" outlineLevel="0" collapsed="false">
      <c r="A2779" s="208" t="str">
        <f aca="false">B2779&amp;" "&amp;C2779&amp;" "&amp;D2779</f>
        <v>US Natural Gas Physical</v>
      </c>
      <c r="B2779" s="208" t="str">
        <f aca="false">IF((LEFT(N2779,2)="US"),"US","")</f>
        <v>US</v>
      </c>
      <c r="C2779" s="208" t="str">
        <f aca="false">M2779</f>
        <v>Natural Gas</v>
      </c>
      <c r="D2779" s="208" t="str">
        <f aca="false">IF(ISNUMBER(FIND("Phy",N2779))=TRUE(),"Physical","Financial")</f>
        <v>Physical</v>
      </c>
      <c r="E2779" s="208" t="n">
        <f aca="false">IF(VLOOKUP(S2779,'DD-Lookup'!$J$6:$L$50,3,FALSE())="Monthly",(YEAR(AC2779)-YEAR(AB2779))*12+MONTH(AC2779)-MONTH(AB2779)+1,(AC2779-AB2779+1))</f>
        <v>1</v>
      </c>
      <c r="F2779" s="239" t="n">
        <f aca="false">E2779*SUM(P2779:Q2779)</f>
        <v>1500</v>
      </c>
      <c r="G2779" s="214" t="n">
        <v>1291234</v>
      </c>
      <c r="H2779" s="215" t="n">
        <v>37035.388912037</v>
      </c>
      <c r="I2779" s="0" t="s">
        <v>593</v>
      </c>
      <c r="M2779" s="0" t="s">
        <v>858</v>
      </c>
      <c r="N2779" s="0" t="s">
        <v>1305</v>
      </c>
      <c r="O2779" s="0" t="s">
        <v>1363</v>
      </c>
      <c r="Q2779" s="216" t="n">
        <v>1500</v>
      </c>
      <c r="S2779" s="0" t="s">
        <v>1026</v>
      </c>
      <c r="T2779" s="0" t="s">
        <v>784</v>
      </c>
      <c r="U2779" s="218" t="n">
        <v>4.0625</v>
      </c>
      <c r="V2779" s="0" t="s">
        <v>2680</v>
      </c>
      <c r="W2779" s="0" t="s">
        <v>1361</v>
      </c>
      <c r="X2779" s="0" t="s">
        <v>1362</v>
      </c>
      <c r="Y2779" s="0" t="s">
        <v>1310</v>
      </c>
      <c r="Z2779" s="0" t="s">
        <v>571</v>
      </c>
      <c r="AA2779" s="0" t="n">
        <v>808450</v>
      </c>
      <c r="AB2779" s="215" t="n">
        <v>37036.875</v>
      </c>
      <c r="AC2779" s="215" t="n">
        <v>37036.875</v>
      </c>
    </row>
    <row r="2780" customFormat="false" ht="12.75" hidden="false" customHeight="false" outlineLevel="0" collapsed="false">
      <c r="A2780" s="208" t="str">
        <f aca="false">B2780&amp;" "&amp;C2780&amp;" "&amp;D2780</f>
        <v>US Crude Financial</v>
      </c>
      <c r="B2780" s="208" t="str">
        <f aca="false">IF((LEFT(N2780,2)="US"),"US","")</f>
        <v>US</v>
      </c>
      <c r="C2780" s="208" t="str">
        <f aca="false">M2780</f>
        <v>Crude</v>
      </c>
      <c r="D2780" s="208" t="str">
        <f aca="false">IF(ISNUMBER(FIND("Phy",N2780))=TRUE(),"Physical","Financial")</f>
        <v>Financial</v>
      </c>
      <c r="E2780" s="208" t="n">
        <f aca="false">IF(VLOOKUP(S2780,'DD-Lookup'!$J$6:$L$50,3,FALSE())="Monthly",(YEAR(AC2780)-YEAR(AB2780))*12+MONTH(AC2780)-MONTH(AB2780)+1,(AC2780-AB2780+1))</f>
        <v>1</v>
      </c>
      <c r="F2780" s="239" t="n">
        <f aca="false">E2780*SUM(P2780:Q2780)</f>
        <v>50000</v>
      </c>
      <c r="G2780" s="214" t="n">
        <v>1291235</v>
      </c>
      <c r="H2780" s="215" t="n">
        <v>37035.3889236111</v>
      </c>
      <c r="I2780" s="0" t="s">
        <v>2320</v>
      </c>
      <c r="M2780" s="0" t="s">
        <v>97</v>
      </c>
      <c r="N2780" s="0" t="s">
        <v>841</v>
      </c>
      <c r="O2780" s="0" t="s">
        <v>889</v>
      </c>
      <c r="Q2780" s="216" t="n">
        <v>50000</v>
      </c>
      <c r="S2780" s="0" t="s">
        <v>843</v>
      </c>
      <c r="T2780" s="0" t="s">
        <v>784</v>
      </c>
      <c r="U2780" s="218" t="n">
        <v>29.3</v>
      </c>
      <c r="V2780" s="0" t="s">
        <v>2321</v>
      </c>
      <c r="W2780" s="0" t="s">
        <v>845</v>
      </c>
      <c r="X2780" s="0" t="s">
        <v>891</v>
      </c>
      <c r="Y2780" s="0" t="s">
        <v>847</v>
      </c>
      <c r="Z2780" s="0" t="s">
        <v>571</v>
      </c>
      <c r="AA2780" s="0" t="n">
        <v>106985</v>
      </c>
      <c r="AB2780" s="215" t="n">
        <v>37073</v>
      </c>
      <c r="AC2780" s="215" t="n">
        <v>37103</v>
      </c>
    </row>
    <row r="2781" customFormat="false" ht="12.75" hidden="false" customHeight="false" outlineLevel="0" collapsed="false">
      <c r="A2781" s="208" t="str">
        <f aca="false">B2781&amp;" "&amp;C2781&amp;" "&amp;D2781</f>
        <v>US Natural Gas Physical</v>
      </c>
      <c r="B2781" s="208" t="str">
        <f aca="false">IF((LEFT(N2781,2)="US"),"US","")</f>
        <v>US</v>
      </c>
      <c r="C2781" s="208" t="str">
        <f aca="false">M2781</f>
        <v>Natural Gas</v>
      </c>
      <c r="D2781" s="208" t="str">
        <f aca="false">IF(ISNUMBER(FIND("Phy",N2781))=TRUE(),"Physical","Financial")</f>
        <v>Physical</v>
      </c>
      <c r="E2781" s="208" t="n">
        <f aca="false">IF(VLOOKUP(S2781,'DD-Lookup'!$J$6:$L$50,3,FALSE())="Monthly",(YEAR(AC2781)-YEAR(AB2781))*12+MONTH(AC2781)-MONTH(AB2781)+1,(AC2781-AB2781+1))</f>
        <v>1</v>
      </c>
      <c r="F2781" s="239" t="n">
        <f aca="false">E2781*SUM(P2781:Q2781)</f>
        <v>5000</v>
      </c>
      <c r="G2781" s="214" t="n">
        <v>1291236</v>
      </c>
      <c r="H2781" s="215" t="n">
        <v>37035.3889351852</v>
      </c>
      <c r="I2781" s="0" t="s">
        <v>1732</v>
      </c>
      <c r="M2781" s="0" t="s">
        <v>858</v>
      </c>
      <c r="N2781" s="0" t="s">
        <v>1305</v>
      </c>
      <c r="O2781" s="0" t="s">
        <v>1382</v>
      </c>
      <c r="Q2781" s="216" t="n">
        <v>5000</v>
      </c>
      <c r="S2781" s="0" t="s">
        <v>1026</v>
      </c>
      <c r="T2781" s="0" t="s">
        <v>784</v>
      </c>
      <c r="U2781" s="218" t="n">
        <v>3.995</v>
      </c>
      <c r="V2781" s="0" t="s">
        <v>1733</v>
      </c>
      <c r="W2781" s="0" t="s">
        <v>1314</v>
      </c>
      <c r="X2781" s="0" t="s">
        <v>1315</v>
      </c>
      <c r="Y2781" s="0" t="s">
        <v>1310</v>
      </c>
      <c r="Z2781" s="0" t="s">
        <v>571</v>
      </c>
      <c r="AA2781" s="0" t="n">
        <v>808451</v>
      </c>
      <c r="AB2781" s="215" t="n">
        <v>37036.875</v>
      </c>
      <c r="AC2781" s="215" t="n">
        <v>37036.875</v>
      </c>
    </row>
    <row r="2782" customFormat="false" ht="12.75" hidden="false" customHeight="false" outlineLevel="0" collapsed="false">
      <c r="A2782" s="208" t="str">
        <f aca="false">B2782&amp;" "&amp;C2782&amp;" "&amp;D2782</f>
        <v>US Natural Gas Physical</v>
      </c>
      <c r="B2782" s="208" t="str">
        <f aca="false">IF((LEFT(N2782,2)="US"),"US","")</f>
        <v>US</v>
      </c>
      <c r="C2782" s="208" t="str">
        <f aca="false">M2782</f>
        <v>Natural Gas</v>
      </c>
      <c r="D2782" s="208" t="str">
        <f aca="false">IF(ISNUMBER(FIND("Phy",N2782))=TRUE(),"Physical","Financial")</f>
        <v>Physical</v>
      </c>
      <c r="E2782" s="208" t="n">
        <f aca="false">IF(VLOOKUP(S2782,'DD-Lookup'!$J$6:$L$50,3,FALSE())="Monthly",(YEAR(AC2782)-YEAR(AB2782))*12+MONTH(AC2782)-MONTH(AB2782)+1,(AC2782-AB2782+1))</f>
        <v>7</v>
      </c>
      <c r="F2782" s="239" t="n">
        <f aca="false">E2782*SUM(P2782:Q2782)</f>
        <v>70000</v>
      </c>
      <c r="G2782" s="214" t="n">
        <v>1291237</v>
      </c>
      <c r="H2782" s="215" t="n">
        <v>37035.3889467593</v>
      </c>
      <c r="I2782" s="0" t="s">
        <v>1779</v>
      </c>
      <c r="M2782" s="0" t="s">
        <v>858</v>
      </c>
      <c r="N2782" s="0" t="s">
        <v>1305</v>
      </c>
      <c r="O2782" s="0" t="s">
        <v>1420</v>
      </c>
      <c r="P2782" s="216" t="n">
        <v>10000</v>
      </c>
      <c r="S2782" s="0" t="s">
        <v>1026</v>
      </c>
      <c r="T2782" s="0" t="s">
        <v>784</v>
      </c>
      <c r="U2782" s="218" t="n">
        <v>4.07</v>
      </c>
      <c r="V2782" s="0" t="s">
        <v>1821</v>
      </c>
      <c r="W2782" s="0" t="s">
        <v>1422</v>
      </c>
      <c r="X2782" s="0" t="s">
        <v>1423</v>
      </c>
      <c r="Y2782" s="0" t="s">
        <v>1310</v>
      </c>
      <c r="Z2782" s="0" t="s">
        <v>571</v>
      </c>
      <c r="AA2782" s="0" t="n">
        <v>808453</v>
      </c>
      <c r="AB2782" s="215" t="n">
        <v>37036.875</v>
      </c>
      <c r="AC2782" s="215" t="n">
        <v>37042.875</v>
      </c>
    </row>
    <row r="2783" customFormat="false" ht="12.75" hidden="false" customHeight="false" outlineLevel="0" collapsed="false">
      <c r="A2783" s="208" t="str">
        <f aca="false">B2783&amp;" "&amp;C2783&amp;" "&amp;D2783</f>
        <v>US Natural Gas Physical</v>
      </c>
      <c r="B2783" s="208" t="str">
        <f aca="false">IF((LEFT(N2783,2)="US"),"US","")</f>
        <v>US</v>
      </c>
      <c r="C2783" s="208" t="str">
        <f aca="false">M2783</f>
        <v>Natural Gas</v>
      </c>
      <c r="D2783" s="208" t="str">
        <f aca="false">IF(ISNUMBER(FIND("Phy",N2783))=TRUE(),"Physical","Financial")</f>
        <v>Physical</v>
      </c>
      <c r="E2783" s="208" t="n">
        <f aca="false">IF(VLOOKUP(S2783,'DD-Lookup'!$J$6:$L$50,3,FALSE())="Monthly",(YEAR(AC2783)-YEAR(AB2783))*12+MONTH(AC2783)-MONTH(AB2783)+1,(AC2783-AB2783+1))</f>
        <v>1</v>
      </c>
      <c r="F2783" s="239" t="n">
        <f aca="false">E2783*SUM(P2783:Q2783)</f>
        <v>10000</v>
      </c>
      <c r="G2783" s="214" t="n">
        <v>1291239</v>
      </c>
      <c r="H2783" s="215" t="n">
        <v>37035.3889583333</v>
      </c>
      <c r="I2783" s="0" t="s">
        <v>1750</v>
      </c>
      <c r="M2783" s="0" t="s">
        <v>858</v>
      </c>
      <c r="N2783" s="0" t="s">
        <v>1305</v>
      </c>
      <c r="O2783" s="0" t="s">
        <v>1306</v>
      </c>
      <c r="Q2783" s="216" t="n">
        <v>10000</v>
      </c>
      <c r="S2783" s="0" t="s">
        <v>1026</v>
      </c>
      <c r="T2783" s="0" t="s">
        <v>784</v>
      </c>
      <c r="U2783" s="218" t="n">
        <v>4.2075</v>
      </c>
      <c r="V2783" s="0" t="s">
        <v>2139</v>
      </c>
      <c r="W2783" s="0" t="s">
        <v>1308</v>
      </c>
      <c r="X2783" s="0" t="s">
        <v>1309</v>
      </c>
      <c r="Y2783" s="0" t="s">
        <v>1310</v>
      </c>
      <c r="Z2783" s="0" t="s">
        <v>571</v>
      </c>
      <c r="AA2783" s="0" t="n">
        <v>808452</v>
      </c>
      <c r="AB2783" s="215" t="n">
        <v>37036.875</v>
      </c>
      <c r="AC2783" s="215" t="n">
        <v>37036.875</v>
      </c>
    </row>
    <row r="2784" customFormat="false" ht="12.75" hidden="false" customHeight="false" outlineLevel="0" collapsed="false">
      <c r="A2784" s="208" t="str">
        <f aca="false">B2784&amp;" "&amp;C2784&amp;" "&amp;D2784</f>
        <v>US Natural Gas Financial</v>
      </c>
      <c r="B2784" s="208" t="str">
        <f aca="false">IF((LEFT(N2784,2)="US"),"US","")</f>
        <v>US</v>
      </c>
      <c r="C2784" s="208" t="str">
        <f aca="false">M2784</f>
        <v>Natural Gas</v>
      </c>
      <c r="D2784" s="208" t="str">
        <f aca="false">IF(ISNUMBER(FIND("Phy",N2784))=TRUE(),"Physical","Financial")</f>
        <v>Financial</v>
      </c>
      <c r="E2784" s="208" t="n">
        <f aca="false">IF(VLOOKUP(S2784,'DD-Lookup'!$J$6:$L$50,3,FALSE())="Monthly",(YEAR(AC2784)-YEAR(AB2784))*12+MONTH(AC2784)-MONTH(AB2784)+1,(AC2784-AB2784+1))</f>
        <v>30</v>
      </c>
      <c r="F2784" s="239" t="n">
        <f aca="false">E2784*SUM(P2784:Q2784)</f>
        <v>450000</v>
      </c>
      <c r="G2784" s="214" t="n">
        <v>1291240</v>
      </c>
      <c r="H2784" s="215" t="n">
        <v>37035.3889930556</v>
      </c>
      <c r="I2784" s="0" t="s">
        <v>1098</v>
      </c>
      <c r="M2784" s="0" t="s">
        <v>858</v>
      </c>
      <c r="N2784" s="0" t="s">
        <v>1024</v>
      </c>
      <c r="O2784" s="0" t="s">
        <v>1025</v>
      </c>
      <c r="P2784" s="216" t="n">
        <v>15000</v>
      </c>
      <c r="S2784" s="0" t="s">
        <v>1026</v>
      </c>
      <c r="T2784" s="0" t="s">
        <v>784</v>
      </c>
      <c r="U2784" s="218" t="n">
        <v>4.175</v>
      </c>
      <c r="V2784" s="0" t="s">
        <v>1281</v>
      </c>
      <c r="W2784" s="0" t="s">
        <v>1028</v>
      </c>
      <c r="X2784" s="0" t="s">
        <v>1029</v>
      </c>
      <c r="Y2784" s="0" t="s">
        <v>838</v>
      </c>
      <c r="Z2784" s="0" t="s">
        <v>571</v>
      </c>
      <c r="AA2784" s="0" t="s">
        <v>2772</v>
      </c>
      <c r="AB2784" s="215" t="n">
        <v>37043.875</v>
      </c>
      <c r="AC2784" s="215" t="n">
        <v>37072.875</v>
      </c>
    </row>
    <row r="2785" customFormat="false" ht="12.75" hidden="false" customHeight="false" outlineLevel="0" collapsed="false">
      <c r="A2785" s="208" t="str">
        <f aca="false">B2785&amp;" "&amp;C2785&amp;" "&amp;D2785</f>
        <v>US Natural Gas Physical</v>
      </c>
      <c r="B2785" s="208" t="str">
        <f aca="false">IF((LEFT(N2785,2)="US"),"US","")</f>
        <v>US</v>
      </c>
      <c r="C2785" s="208" t="str">
        <f aca="false">M2785</f>
        <v>Natural Gas</v>
      </c>
      <c r="D2785" s="208" t="str">
        <f aca="false">IF(ISNUMBER(FIND("Phy",N2785))=TRUE(),"Physical","Financial")</f>
        <v>Physical</v>
      </c>
      <c r="E2785" s="208" t="n">
        <f aca="false">IF(VLOOKUP(S2785,'DD-Lookup'!$J$6:$L$50,3,FALSE())="Monthly",(YEAR(AC2785)-YEAR(AB2785))*12+MONTH(AC2785)-MONTH(AB2785)+1,(AC2785-AB2785+1))</f>
        <v>1</v>
      </c>
      <c r="F2785" s="239" t="n">
        <f aca="false">E2785*SUM(P2785:Q2785)</f>
        <v>5000</v>
      </c>
      <c r="G2785" s="214" t="n">
        <v>1291242</v>
      </c>
      <c r="H2785" s="215" t="n">
        <v>37035.3890277778</v>
      </c>
      <c r="I2785" s="0" t="s">
        <v>1059</v>
      </c>
      <c r="M2785" s="0" t="s">
        <v>858</v>
      </c>
      <c r="N2785" s="0" t="s">
        <v>1305</v>
      </c>
      <c r="O2785" s="0" t="s">
        <v>1638</v>
      </c>
      <c r="Q2785" s="216" t="n">
        <v>5000</v>
      </c>
      <c r="S2785" s="0" t="s">
        <v>1026</v>
      </c>
      <c r="T2785" s="0" t="s">
        <v>784</v>
      </c>
      <c r="U2785" s="218" t="n">
        <v>4.04</v>
      </c>
      <c r="V2785" s="0" t="s">
        <v>2178</v>
      </c>
      <c r="W2785" s="0" t="s">
        <v>1422</v>
      </c>
      <c r="X2785" s="0" t="s">
        <v>1639</v>
      </c>
      <c r="Y2785" s="0" t="s">
        <v>1310</v>
      </c>
      <c r="Z2785" s="0" t="s">
        <v>571</v>
      </c>
      <c r="AA2785" s="0" t="n">
        <v>808454</v>
      </c>
      <c r="AB2785" s="215" t="n">
        <v>37036.875</v>
      </c>
      <c r="AC2785" s="215" t="n">
        <v>37036.875</v>
      </c>
    </row>
    <row r="2786" customFormat="false" ht="12.75" hidden="false" customHeight="false" outlineLevel="0" collapsed="false">
      <c r="A2786" s="208" t="str">
        <f aca="false">B2786&amp;" "&amp;C2786&amp;" "&amp;D2786</f>
        <v>US Natural Gas Physical</v>
      </c>
      <c r="B2786" s="208" t="str">
        <f aca="false">IF((LEFT(N2786,2)="US"),"US","")</f>
        <v>US</v>
      </c>
      <c r="C2786" s="208" t="str">
        <f aca="false">M2786</f>
        <v>Natural Gas</v>
      </c>
      <c r="D2786" s="208" t="str">
        <f aca="false">IF(ISNUMBER(FIND("Phy",N2786))=TRUE(),"Physical","Financial")</f>
        <v>Physical</v>
      </c>
      <c r="E2786" s="208" t="n">
        <f aca="false">IF(VLOOKUP(S2786,'DD-Lookup'!$J$6:$L$50,3,FALSE())="Monthly",(YEAR(AC2786)-YEAR(AB2786))*12+MONTH(AC2786)-MONTH(AB2786)+1,(AC2786-AB2786+1))</f>
        <v>1</v>
      </c>
      <c r="F2786" s="239" t="n">
        <f aca="false">E2786*SUM(P2786:Q2786)</f>
        <v>880</v>
      </c>
      <c r="G2786" s="214" t="n">
        <v>1291243</v>
      </c>
      <c r="H2786" s="215" t="n">
        <v>37035.3890509259</v>
      </c>
      <c r="I2786" s="0" t="s">
        <v>2360</v>
      </c>
      <c r="M2786" s="0" t="s">
        <v>858</v>
      </c>
      <c r="N2786" s="0" t="s">
        <v>1305</v>
      </c>
      <c r="O2786" s="0" t="s">
        <v>1491</v>
      </c>
      <c r="P2786" s="216" t="n">
        <v>880</v>
      </c>
      <c r="S2786" s="0" t="s">
        <v>1026</v>
      </c>
      <c r="T2786" s="0" t="s">
        <v>784</v>
      </c>
      <c r="U2786" s="218" t="n">
        <v>4.34</v>
      </c>
      <c r="V2786" s="0" t="s">
        <v>2515</v>
      </c>
      <c r="W2786" s="0" t="s">
        <v>1493</v>
      </c>
      <c r="X2786" s="0" t="s">
        <v>1494</v>
      </c>
      <c r="Y2786" s="0" t="s">
        <v>1310</v>
      </c>
      <c r="Z2786" s="0" t="s">
        <v>571</v>
      </c>
      <c r="AA2786" s="0" t="n">
        <v>808455</v>
      </c>
      <c r="AB2786" s="215" t="n">
        <v>37036.875</v>
      </c>
      <c r="AC2786" s="215" t="n">
        <v>37036.875</v>
      </c>
    </row>
    <row r="2787" customFormat="false" ht="12.75" hidden="false" customHeight="false" outlineLevel="0" collapsed="false">
      <c r="A2787" s="208" t="str">
        <f aca="false">B2787&amp;" "&amp;C2787&amp;" "&amp;D2787</f>
        <v>US Natural Gas Financial</v>
      </c>
      <c r="B2787" s="208" t="str">
        <f aca="false">IF((LEFT(N2787,2)="US"),"US","")</f>
        <v>US</v>
      </c>
      <c r="C2787" s="208" t="str">
        <f aca="false">M2787</f>
        <v>Natural Gas</v>
      </c>
      <c r="D2787" s="208" t="str">
        <f aca="false">IF(ISNUMBER(FIND("Phy",N2787))=TRUE(),"Physical","Financial")</f>
        <v>Financial</v>
      </c>
      <c r="E2787" s="208" t="n">
        <f aca="false">IF(VLOOKUP(S2787,'DD-Lookup'!$J$6:$L$50,3,FALSE())="Monthly",(YEAR(AC2787)-YEAR(AB2787))*12+MONTH(AC2787)-MONTH(AB2787)+1,(AC2787-AB2787+1))</f>
        <v>30</v>
      </c>
      <c r="F2787" s="239" t="n">
        <f aca="false">E2787*SUM(P2787:Q2787)</f>
        <v>450000</v>
      </c>
      <c r="G2787" s="214" t="n">
        <v>1291244</v>
      </c>
      <c r="H2787" s="215" t="n">
        <v>37035.3890740741</v>
      </c>
      <c r="I2787" s="0" t="s">
        <v>1376</v>
      </c>
      <c r="M2787" s="0" t="s">
        <v>858</v>
      </c>
      <c r="N2787" s="0" t="s">
        <v>1024</v>
      </c>
      <c r="O2787" s="0" t="s">
        <v>1025</v>
      </c>
      <c r="Q2787" s="216" t="n">
        <v>15000</v>
      </c>
      <c r="S2787" s="0" t="s">
        <v>1026</v>
      </c>
      <c r="T2787" s="0" t="s">
        <v>784</v>
      </c>
      <c r="U2787" s="218" t="n">
        <v>4.18</v>
      </c>
      <c r="V2787" s="0" t="s">
        <v>2142</v>
      </c>
      <c r="W2787" s="0" t="s">
        <v>1028</v>
      </c>
      <c r="X2787" s="0" t="s">
        <v>1029</v>
      </c>
      <c r="Y2787" s="0" t="s">
        <v>838</v>
      </c>
      <c r="Z2787" s="0" t="s">
        <v>571</v>
      </c>
      <c r="AA2787" s="0" t="s">
        <v>2773</v>
      </c>
      <c r="AB2787" s="215" t="n">
        <v>37043.875</v>
      </c>
      <c r="AC2787" s="215" t="n">
        <v>37072.875</v>
      </c>
    </row>
    <row r="2788" customFormat="false" ht="12.75" hidden="false" customHeight="false" outlineLevel="0" collapsed="false">
      <c r="A2788" s="208" t="str">
        <f aca="false">B2788&amp;" "&amp;C2788&amp;" "&amp;D2788</f>
        <v>US Crude Financial</v>
      </c>
      <c r="B2788" s="208" t="str">
        <f aca="false">IF((LEFT(N2788,2)="US"),"US","")</f>
        <v>US</v>
      </c>
      <c r="C2788" s="208" t="str">
        <f aca="false">M2788</f>
        <v>Crude</v>
      </c>
      <c r="D2788" s="208" t="str">
        <f aca="false">IF(ISNUMBER(FIND("Phy",N2788))=TRUE(),"Physical","Financial")</f>
        <v>Financial</v>
      </c>
      <c r="E2788" s="208" t="n">
        <f aca="false">IF(VLOOKUP(S2788,'DD-Lookup'!$J$6:$L$50,3,FALSE())="Monthly",(YEAR(AC2788)-YEAR(AB2788))*12+MONTH(AC2788)-MONTH(AB2788)+1,(AC2788-AB2788+1))</f>
        <v>1</v>
      </c>
      <c r="F2788" s="239" t="n">
        <f aca="false">E2788*SUM(P2788:Q2788)</f>
        <v>50000</v>
      </c>
      <c r="G2788" s="214" t="n">
        <v>1291245</v>
      </c>
      <c r="H2788" s="215" t="n">
        <v>37035.3890856481</v>
      </c>
      <c r="I2788" s="0" t="s">
        <v>1109</v>
      </c>
      <c r="M2788" s="0" t="s">
        <v>97</v>
      </c>
      <c r="N2788" s="0" t="s">
        <v>841</v>
      </c>
      <c r="O2788" s="0" t="s">
        <v>889</v>
      </c>
      <c r="P2788" s="216" t="n">
        <v>50000</v>
      </c>
      <c r="S2788" s="0" t="s">
        <v>843</v>
      </c>
      <c r="T2788" s="0" t="s">
        <v>784</v>
      </c>
      <c r="U2788" s="218" t="n">
        <v>29.28</v>
      </c>
      <c r="V2788" s="0" t="s">
        <v>2774</v>
      </c>
      <c r="W2788" s="0" t="s">
        <v>845</v>
      </c>
      <c r="X2788" s="0" t="s">
        <v>891</v>
      </c>
      <c r="Y2788" s="0" t="s">
        <v>847</v>
      </c>
      <c r="Z2788" s="0" t="s">
        <v>571</v>
      </c>
      <c r="AA2788" s="0" t="n">
        <v>106986</v>
      </c>
      <c r="AB2788" s="215" t="n">
        <v>37073</v>
      </c>
      <c r="AC2788" s="215" t="n">
        <v>37103</v>
      </c>
    </row>
    <row r="2789" customFormat="false" ht="12.75" hidden="false" customHeight="false" outlineLevel="0" collapsed="false">
      <c r="A2789" s="208" t="str">
        <f aca="false">B2789&amp;" "&amp;C2789&amp;" "&amp;D2789</f>
        <v>US Natural Gas Financial</v>
      </c>
      <c r="B2789" s="208" t="str">
        <f aca="false">IF((LEFT(N2789,2)="US"),"US","")</f>
        <v>US</v>
      </c>
      <c r="C2789" s="208" t="str">
        <f aca="false">M2789</f>
        <v>Natural Gas</v>
      </c>
      <c r="D2789" s="208" t="str">
        <f aca="false">IF(ISNUMBER(FIND("Phy",N2789))=TRUE(),"Physical","Financial")</f>
        <v>Financial</v>
      </c>
      <c r="E2789" s="208" t="n">
        <f aca="false">IF(VLOOKUP(S2789,'DD-Lookup'!$J$6:$L$50,3,FALSE())="Monthly",(YEAR(AC2789)-YEAR(AB2789))*12+MONTH(AC2789)-MONTH(AB2789)+1,(AC2789-AB2789+1))</f>
        <v>30</v>
      </c>
      <c r="F2789" s="239" t="n">
        <f aca="false">E2789*SUM(P2789:Q2789)</f>
        <v>300000</v>
      </c>
      <c r="G2789" s="214" t="n">
        <v>1291246</v>
      </c>
      <c r="H2789" s="215" t="n">
        <v>37035.3890972222</v>
      </c>
      <c r="I2789" s="0" t="s">
        <v>1426</v>
      </c>
      <c r="M2789" s="0" t="s">
        <v>858</v>
      </c>
      <c r="N2789" s="0" t="s">
        <v>1024</v>
      </c>
      <c r="O2789" s="0" t="s">
        <v>2775</v>
      </c>
      <c r="Q2789" s="216" t="n">
        <v>10000</v>
      </c>
      <c r="S2789" s="0" t="s">
        <v>1026</v>
      </c>
      <c r="T2789" s="0" t="s">
        <v>784</v>
      </c>
      <c r="U2789" s="218" t="n">
        <v>-0.025</v>
      </c>
      <c r="V2789" s="0" t="s">
        <v>1470</v>
      </c>
      <c r="W2789" s="0" t="s">
        <v>1824</v>
      </c>
      <c r="X2789" s="0" t="s">
        <v>1825</v>
      </c>
      <c r="Y2789" s="0" t="s">
        <v>838</v>
      </c>
      <c r="Z2789" s="0" t="s">
        <v>571</v>
      </c>
      <c r="AA2789" s="0" t="s">
        <v>2776</v>
      </c>
      <c r="AB2789" s="215" t="n">
        <v>37043.875</v>
      </c>
      <c r="AC2789" s="215" t="n">
        <v>37072.875</v>
      </c>
    </row>
    <row r="2790" customFormat="false" ht="12.75" hidden="false" customHeight="false" outlineLevel="0" collapsed="false">
      <c r="A2790" s="208" t="str">
        <f aca="false">B2790&amp;" "&amp;C2790&amp;" "&amp;D2790</f>
        <v>US Natural Gas Physical</v>
      </c>
      <c r="B2790" s="208" t="str">
        <f aca="false">IF((LEFT(N2790,2)="US"),"US","")</f>
        <v>US</v>
      </c>
      <c r="C2790" s="208" t="str">
        <f aca="false">M2790</f>
        <v>Natural Gas</v>
      </c>
      <c r="D2790" s="208" t="str">
        <f aca="false">IF(ISNUMBER(FIND("Phy",N2790))=TRUE(),"Physical","Financial")</f>
        <v>Physical</v>
      </c>
      <c r="E2790" s="208" t="n">
        <f aca="false">IF(VLOOKUP(S2790,'DD-Lookup'!$J$6:$L$50,3,FALSE())="Monthly",(YEAR(AC2790)-YEAR(AB2790))*12+MONTH(AC2790)-MONTH(AB2790)+1,(AC2790-AB2790+1))</f>
        <v>1</v>
      </c>
      <c r="F2790" s="239" t="n">
        <f aca="false">E2790*SUM(P2790:Q2790)</f>
        <v>2900</v>
      </c>
      <c r="G2790" s="214" t="n">
        <v>1291247</v>
      </c>
      <c r="H2790" s="215" t="n">
        <v>37035.3891087963</v>
      </c>
      <c r="I2790" s="0" t="s">
        <v>1773</v>
      </c>
      <c r="M2790" s="0" t="s">
        <v>858</v>
      </c>
      <c r="N2790" s="0" t="s">
        <v>1305</v>
      </c>
      <c r="O2790" s="0" t="s">
        <v>1529</v>
      </c>
      <c r="Q2790" s="216" t="n">
        <v>2900</v>
      </c>
      <c r="S2790" s="0" t="s">
        <v>1026</v>
      </c>
      <c r="T2790" s="0" t="s">
        <v>784</v>
      </c>
      <c r="U2790" s="218" t="n">
        <v>4.395</v>
      </c>
      <c r="V2790" s="0" t="s">
        <v>1846</v>
      </c>
      <c r="W2790" s="0" t="s">
        <v>1531</v>
      </c>
      <c r="X2790" s="0" t="s">
        <v>1532</v>
      </c>
      <c r="Y2790" s="0" t="s">
        <v>1310</v>
      </c>
      <c r="Z2790" s="0" t="s">
        <v>571</v>
      </c>
      <c r="AA2790" s="0" t="n">
        <v>808456</v>
      </c>
      <c r="AB2790" s="215" t="n">
        <v>37036.875</v>
      </c>
      <c r="AC2790" s="215" t="n">
        <v>37036.875</v>
      </c>
    </row>
    <row r="2791" customFormat="false" ht="12.75" hidden="false" customHeight="false" outlineLevel="0" collapsed="false">
      <c r="A2791" s="208" t="str">
        <f aca="false">B2791&amp;" "&amp;C2791&amp;" "&amp;D2791</f>
        <v>US Natural Gas Physical</v>
      </c>
      <c r="B2791" s="208" t="str">
        <f aca="false">IF((LEFT(N2791,2)="US"),"US","")</f>
        <v>US</v>
      </c>
      <c r="C2791" s="208" t="str">
        <f aca="false">M2791</f>
        <v>Natural Gas</v>
      </c>
      <c r="D2791" s="208" t="str">
        <f aca="false">IF(ISNUMBER(FIND("Phy",N2791))=TRUE(),"Physical","Financial")</f>
        <v>Physical</v>
      </c>
      <c r="E2791" s="208" t="n">
        <f aca="false">IF(VLOOKUP(S2791,'DD-Lookup'!$J$6:$L$50,3,FALSE())="Monthly",(YEAR(AC2791)-YEAR(AB2791))*12+MONTH(AC2791)-MONTH(AB2791)+1,(AC2791-AB2791+1))</f>
        <v>1</v>
      </c>
      <c r="F2791" s="239" t="n">
        <f aca="false">E2791*SUM(P2791:Q2791)</f>
        <v>7234</v>
      </c>
      <c r="G2791" s="214" t="n">
        <v>1291249</v>
      </c>
      <c r="H2791" s="215" t="n">
        <v>37035.3891435185</v>
      </c>
      <c r="I2791" s="0" t="s">
        <v>593</v>
      </c>
      <c r="M2791" s="0" t="s">
        <v>858</v>
      </c>
      <c r="N2791" s="0" t="s">
        <v>1305</v>
      </c>
      <c r="O2791" s="0" t="s">
        <v>1306</v>
      </c>
      <c r="P2791" s="216" t="n">
        <v>7234</v>
      </c>
      <c r="S2791" s="0" t="s">
        <v>1026</v>
      </c>
      <c r="T2791" s="0" t="s">
        <v>784</v>
      </c>
      <c r="U2791" s="218" t="n">
        <v>4.2063</v>
      </c>
      <c r="V2791" s="0" t="s">
        <v>1374</v>
      </c>
      <c r="W2791" s="0" t="s">
        <v>1308</v>
      </c>
      <c r="X2791" s="0" t="s">
        <v>1309</v>
      </c>
      <c r="Y2791" s="0" t="s">
        <v>1310</v>
      </c>
      <c r="Z2791" s="0" t="s">
        <v>571</v>
      </c>
      <c r="AA2791" s="0" t="n">
        <v>808458</v>
      </c>
      <c r="AB2791" s="215" t="n">
        <v>37036.875</v>
      </c>
      <c r="AC2791" s="215" t="n">
        <v>37036.875</v>
      </c>
    </row>
    <row r="2792" customFormat="false" ht="12.75" hidden="false" customHeight="false" outlineLevel="0" collapsed="false">
      <c r="A2792" s="208" t="str">
        <f aca="false">B2792&amp;" "&amp;C2792&amp;" "&amp;D2792</f>
        <v>US Natural Gas Physical</v>
      </c>
      <c r="B2792" s="208" t="str">
        <f aca="false">IF((LEFT(N2792,2)="US"),"US","")</f>
        <v>US</v>
      </c>
      <c r="C2792" s="208" t="str">
        <f aca="false">M2792</f>
        <v>Natural Gas</v>
      </c>
      <c r="D2792" s="208" t="str">
        <f aca="false">IF(ISNUMBER(FIND("Phy",N2792))=TRUE(),"Physical","Financial")</f>
        <v>Physical</v>
      </c>
      <c r="E2792" s="208" t="n">
        <f aca="false">IF(VLOOKUP(S2792,'DD-Lookup'!$J$6:$L$50,3,FALSE())="Monthly",(YEAR(AC2792)-YEAR(AB2792))*12+MONTH(AC2792)-MONTH(AB2792)+1,(AC2792-AB2792+1))</f>
        <v>1</v>
      </c>
      <c r="F2792" s="239" t="n">
        <f aca="false">E2792*SUM(P2792:Q2792)</f>
        <v>4000</v>
      </c>
      <c r="G2792" s="214" t="n">
        <v>1291250</v>
      </c>
      <c r="H2792" s="215" t="n">
        <v>37035.3891666667</v>
      </c>
      <c r="I2792" s="0" t="s">
        <v>1452</v>
      </c>
      <c r="M2792" s="0" t="s">
        <v>858</v>
      </c>
      <c r="N2792" s="0" t="s">
        <v>1305</v>
      </c>
      <c r="O2792" s="0" t="s">
        <v>1378</v>
      </c>
      <c r="Q2792" s="216" t="n">
        <v>4000</v>
      </c>
      <c r="S2792" s="0" t="s">
        <v>1026</v>
      </c>
      <c r="T2792" s="0" t="s">
        <v>784</v>
      </c>
      <c r="U2792" s="218" t="n">
        <v>4.035</v>
      </c>
      <c r="V2792" s="0" t="s">
        <v>2716</v>
      </c>
      <c r="W2792" s="0" t="s">
        <v>1361</v>
      </c>
      <c r="X2792" s="0" t="s">
        <v>1362</v>
      </c>
      <c r="Y2792" s="0" t="s">
        <v>1310</v>
      </c>
      <c r="Z2792" s="0" t="s">
        <v>571</v>
      </c>
      <c r="AA2792" s="0" t="n">
        <v>808459</v>
      </c>
      <c r="AB2792" s="215" t="n">
        <v>37036.875</v>
      </c>
      <c r="AC2792" s="215" t="n">
        <v>37036.875</v>
      </c>
    </row>
    <row r="2793" customFormat="false" ht="12.75" hidden="false" customHeight="false" outlineLevel="0" collapsed="false">
      <c r="A2793" s="208" t="str">
        <f aca="false">B2793&amp;" "&amp;C2793&amp;" "&amp;D2793</f>
        <v>US Natural Gas Physical</v>
      </c>
      <c r="B2793" s="208" t="str">
        <f aca="false">IF((LEFT(N2793,2)="US"),"US","")</f>
        <v>US</v>
      </c>
      <c r="C2793" s="208" t="str">
        <f aca="false">M2793</f>
        <v>Natural Gas</v>
      </c>
      <c r="D2793" s="208" t="str">
        <f aca="false">IF(ISNUMBER(FIND("Phy",N2793))=TRUE(),"Physical","Financial")</f>
        <v>Physical</v>
      </c>
      <c r="E2793" s="208" t="n">
        <f aca="false">IF(VLOOKUP(S2793,'DD-Lookup'!$J$6:$L$50,3,FALSE())="Monthly",(YEAR(AC2793)-YEAR(AB2793))*12+MONTH(AC2793)-MONTH(AB2793)+1,(AC2793-AB2793+1))</f>
        <v>1</v>
      </c>
      <c r="F2793" s="239" t="n">
        <f aca="false">E2793*SUM(P2793:Q2793)</f>
        <v>5000</v>
      </c>
      <c r="G2793" s="214" t="n">
        <v>1291251</v>
      </c>
      <c r="H2793" s="215" t="n">
        <v>37035.389212963</v>
      </c>
      <c r="I2793" s="0" t="s">
        <v>1233</v>
      </c>
      <c r="M2793" s="0" t="s">
        <v>858</v>
      </c>
      <c r="N2793" s="0" t="s">
        <v>1305</v>
      </c>
      <c r="O2793" s="0" t="s">
        <v>1581</v>
      </c>
      <c r="P2793" s="216" t="n">
        <v>5000</v>
      </c>
      <c r="S2793" s="0" t="s">
        <v>1026</v>
      </c>
      <c r="T2793" s="0" t="s">
        <v>784</v>
      </c>
      <c r="U2793" s="218" t="n">
        <v>8</v>
      </c>
      <c r="V2793" s="0" t="s">
        <v>1725</v>
      </c>
      <c r="W2793" s="0" t="s">
        <v>1579</v>
      </c>
      <c r="X2793" s="0" t="s">
        <v>1535</v>
      </c>
      <c r="Y2793" s="0" t="s">
        <v>1310</v>
      </c>
      <c r="Z2793" s="0" t="s">
        <v>571</v>
      </c>
      <c r="AA2793" s="0" t="n">
        <v>808460</v>
      </c>
      <c r="AB2793" s="215" t="n">
        <v>37036.875</v>
      </c>
      <c r="AC2793" s="215" t="n">
        <v>37036.875</v>
      </c>
    </row>
    <row r="2794" customFormat="false" ht="12.75" hidden="false" customHeight="false" outlineLevel="0" collapsed="false">
      <c r="A2794" s="208" t="str">
        <f aca="false">B2794&amp;" "&amp;C2794&amp;" "&amp;D2794</f>
        <v>US Natural Gas Physical</v>
      </c>
      <c r="B2794" s="208" t="str">
        <f aca="false">IF((LEFT(N2794,2)="US"),"US","")</f>
        <v>US</v>
      </c>
      <c r="C2794" s="208" t="str">
        <f aca="false">M2794</f>
        <v>Natural Gas</v>
      </c>
      <c r="D2794" s="208" t="str">
        <f aca="false">IF(ISNUMBER(FIND("Phy",N2794))=TRUE(),"Physical","Financial")</f>
        <v>Physical</v>
      </c>
      <c r="E2794" s="208" t="n">
        <f aca="false">IF(VLOOKUP(S2794,'DD-Lookup'!$J$6:$L$50,3,FALSE())="Monthly",(YEAR(AC2794)-YEAR(AB2794))*12+MONTH(AC2794)-MONTH(AB2794)+1,(AC2794-AB2794+1))</f>
        <v>1</v>
      </c>
      <c r="F2794" s="239" t="n">
        <f aca="false">E2794*SUM(P2794:Q2794)</f>
        <v>3000</v>
      </c>
      <c r="G2794" s="214" t="n">
        <v>1291252</v>
      </c>
      <c r="H2794" s="215" t="n">
        <v>37035.389212963</v>
      </c>
      <c r="I2794" s="0" t="s">
        <v>1452</v>
      </c>
      <c r="M2794" s="0" t="s">
        <v>858</v>
      </c>
      <c r="N2794" s="0" t="s">
        <v>1305</v>
      </c>
      <c r="O2794" s="0" t="s">
        <v>2116</v>
      </c>
      <c r="Q2794" s="216" t="n">
        <v>3000</v>
      </c>
      <c r="S2794" s="0" t="s">
        <v>1026</v>
      </c>
      <c r="T2794" s="0" t="s">
        <v>784</v>
      </c>
      <c r="U2794" s="218" t="n">
        <v>3.9925</v>
      </c>
      <c r="V2794" s="0" t="s">
        <v>2576</v>
      </c>
      <c r="W2794" s="0" t="s">
        <v>1361</v>
      </c>
      <c r="X2794" s="0" t="s">
        <v>1362</v>
      </c>
      <c r="Y2794" s="0" t="s">
        <v>1310</v>
      </c>
      <c r="Z2794" s="0" t="s">
        <v>571</v>
      </c>
      <c r="AA2794" s="0" t="n">
        <v>808461</v>
      </c>
      <c r="AB2794" s="215" t="n">
        <v>37036.875</v>
      </c>
      <c r="AC2794" s="215" t="n">
        <v>37036.875</v>
      </c>
    </row>
    <row r="2795" customFormat="false" ht="12.75" hidden="false" customHeight="false" outlineLevel="0" collapsed="false">
      <c r="A2795" s="208" t="str">
        <f aca="false">B2795&amp;" "&amp;C2795&amp;" "&amp;D2795</f>
        <v>US Crude Financial</v>
      </c>
      <c r="B2795" s="208" t="str">
        <f aca="false">IF((LEFT(N2795,2)="US"),"US","")</f>
        <v>US</v>
      </c>
      <c r="C2795" s="208" t="str">
        <f aca="false">M2795</f>
        <v>Crude</v>
      </c>
      <c r="D2795" s="208" t="str">
        <f aca="false">IF(ISNUMBER(FIND("Phy",N2795))=TRUE(),"Physical","Financial")</f>
        <v>Financial</v>
      </c>
      <c r="E2795" s="208" t="n">
        <f aca="false">IF(VLOOKUP(S2795,'DD-Lookup'!$J$6:$L$50,3,FALSE())="Monthly",(YEAR(AC2795)-YEAR(AB2795))*12+MONTH(AC2795)-MONTH(AB2795)+1,(AC2795-AB2795+1))</f>
        <v>1</v>
      </c>
      <c r="F2795" s="239" t="n">
        <f aca="false">E2795*SUM(P2795:Q2795)</f>
        <v>50000</v>
      </c>
      <c r="G2795" s="214" t="n">
        <v>1291253</v>
      </c>
      <c r="H2795" s="215" t="n">
        <v>37035.3892476852</v>
      </c>
      <c r="I2795" s="0" t="s">
        <v>1376</v>
      </c>
      <c r="M2795" s="0" t="s">
        <v>97</v>
      </c>
      <c r="N2795" s="0" t="s">
        <v>841</v>
      </c>
      <c r="O2795" s="0" t="s">
        <v>842</v>
      </c>
      <c r="P2795" s="216" t="n">
        <v>50000</v>
      </c>
      <c r="S2795" s="0" t="s">
        <v>843</v>
      </c>
      <c r="T2795" s="0" t="s">
        <v>784</v>
      </c>
      <c r="U2795" s="218" t="n">
        <v>29.26</v>
      </c>
      <c r="V2795" s="0" t="s">
        <v>1990</v>
      </c>
      <c r="W2795" s="0" t="s">
        <v>845</v>
      </c>
      <c r="X2795" s="0" t="s">
        <v>846</v>
      </c>
      <c r="Y2795" s="0" t="s">
        <v>847</v>
      </c>
      <c r="Z2795" s="0" t="s">
        <v>571</v>
      </c>
      <c r="AA2795" s="0" t="n">
        <v>106987</v>
      </c>
      <c r="AB2795" s="215" t="n">
        <v>37073</v>
      </c>
      <c r="AC2795" s="215" t="n">
        <v>37103</v>
      </c>
    </row>
    <row r="2796" customFormat="false" ht="12.75" hidden="false" customHeight="false" outlineLevel="0" collapsed="false">
      <c r="A2796" s="208" t="str">
        <f aca="false">B2796&amp;" "&amp;C2796&amp;" "&amp;D2796</f>
        <v>US Natural Gas Physical</v>
      </c>
      <c r="B2796" s="208" t="str">
        <f aca="false">IF((LEFT(N2796,2)="US"),"US","")</f>
        <v>US</v>
      </c>
      <c r="C2796" s="208" t="str">
        <f aca="false">M2796</f>
        <v>Natural Gas</v>
      </c>
      <c r="D2796" s="208" t="str">
        <f aca="false">IF(ISNUMBER(FIND("Phy",N2796))=TRUE(),"Physical","Financial")</f>
        <v>Physical</v>
      </c>
      <c r="E2796" s="208" t="n">
        <f aca="false">IF(VLOOKUP(S2796,'DD-Lookup'!$J$6:$L$50,3,FALSE())="Monthly",(YEAR(AC2796)-YEAR(AB2796))*12+MONTH(AC2796)-MONTH(AB2796)+1,(AC2796-AB2796+1))</f>
        <v>1</v>
      </c>
      <c r="F2796" s="239" t="n">
        <f aca="false">E2796*SUM(P2796:Q2796)</f>
        <v>796</v>
      </c>
      <c r="G2796" s="214" t="n">
        <v>1291254</v>
      </c>
      <c r="H2796" s="215" t="n">
        <v>37035.3892708333</v>
      </c>
      <c r="I2796" s="0" t="s">
        <v>593</v>
      </c>
      <c r="M2796" s="0" t="s">
        <v>858</v>
      </c>
      <c r="N2796" s="0" t="s">
        <v>1305</v>
      </c>
      <c r="O2796" s="0" t="s">
        <v>1687</v>
      </c>
      <c r="P2796" s="216" t="n">
        <v>796</v>
      </c>
      <c r="S2796" s="0" t="s">
        <v>1026</v>
      </c>
      <c r="T2796" s="0" t="s">
        <v>784</v>
      </c>
      <c r="U2796" s="218" t="n">
        <v>4.07</v>
      </c>
      <c r="V2796" s="0" t="s">
        <v>2647</v>
      </c>
      <c r="W2796" s="0" t="s">
        <v>1667</v>
      </c>
      <c r="X2796" s="0" t="s">
        <v>1639</v>
      </c>
      <c r="Y2796" s="0" t="s">
        <v>1310</v>
      </c>
      <c r="Z2796" s="0" t="s">
        <v>571</v>
      </c>
      <c r="AA2796" s="0" t="n">
        <v>808462</v>
      </c>
      <c r="AB2796" s="215" t="n">
        <v>37036.875</v>
      </c>
      <c r="AC2796" s="215" t="n">
        <v>37036.875</v>
      </c>
    </row>
    <row r="2797" customFormat="false" ht="12.75" hidden="false" customHeight="false" outlineLevel="0" collapsed="false">
      <c r="A2797" s="208" t="str">
        <f aca="false">B2797&amp;" "&amp;C2797&amp;" "&amp;D2797</f>
        <v>US Natural Gas Physical</v>
      </c>
      <c r="B2797" s="208" t="str">
        <f aca="false">IF((LEFT(N2797,2)="US"),"US","")</f>
        <v>US</v>
      </c>
      <c r="C2797" s="208" t="str">
        <f aca="false">M2797</f>
        <v>Natural Gas</v>
      </c>
      <c r="D2797" s="208" t="str">
        <f aca="false">IF(ISNUMBER(FIND("Phy",N2797))=TRUE(),"Physical","Financial")</f>
        <v>Physical</v>
      </c>
      <c r="E2797" s="208" t="n">
        <f aca="false">IF(VLOOKUP(S2797,'DD-Lookup'!$J$6:$L$50,3,FALSE())="Monthly",(YEAR(AC2797)-YEAR(AB2797))*12+MONTH(AC2797)-MONTH(AB2797)+1,(AC2797-AB2797+1))</f>
        <v>1</v>
      </c>
      <c r="F2797" s="239" t="n">
        <f aca="false">E2797*SUM(P2797:Q2797)</f>
        <v>10000</v>
      </c>
      <c r="G2797" s="214" t="n">
        <v>1291255</v>
      </c>
      <c r="H2797" s="215" t="n">
        <v>37035.3894444444</v>
      </c>
      <c r="I2797" s="0" t="s">
        <v>1505</v>
      </c>
      <c r="M2797" s="0" t="s">
        <v>858</v>
      </c>
      <c r="N2797" s="0" t="s">
        <v>1305</v>
      </c>
      <c r="O2797" s="0" t="s">
        <v>1306</v>
      </c>
      <c r="Q2797" s="216" t="n">
        <v>10000</v>
      </c>
      <c r="S2797" s="0" t="s">
        <v>1026</v>
      </c>
      <c r="T2797" s="0" t="s">
        <v>784</v>
      </c>
      <c r="U2797" s="218" t="n">
        <v>4.2075</v>
      </c>
      <c r="V2797" s="0" t="s">
        <v>1587</v>
      </c>
      <c r="W2797" s="0" t="s">
        <v>1308</v>
      </c>
      <c r="X2797" s="0" t="s">
        <v>1309</v>
      </c>
      <c r="Y2797" s="0" t="s">
        <v>1310</v>
      </c>
      <c r="Z2797" s="0" t="s">
        <v>571</v>
      </c>
      <c r="AA2797" s="0" t="n">
        <v>808463</v>
      </c>
      <c r="AB2797" s="215" t="n">
        <v>37036.875</v>
      </c>
      <c r="AC2797" s="215" t="n">
        <v>37036.875</v>
      </c>
    </row>
    <row r="2798" customFormat="false" ht="12.75" hidden="false" customHeight="false" outlineLevel="0" collapsed="false">
      <c r="A2798" s="208" t="str">
        <f aca="false">B2798&amp;" "&amp;C2798&amp;" "&amp;D2798</f>
        <v>US Natural Gas Physical</v>
      </c>
      <c r="B2798" s="208" t="str">
        <f aca="false">IF((LEFT(N2798,2)="US"),"US","")</f>
        <v>US</v>
      </c>
      <c r="C2798" s="208" t="str">
        <f aca="false">M2798</f>
        <v>Natural Gas</v>
      </c>
      <c r="D2798" s="208" t="str">
        <f aca="false">IF(ISNUMBER(FIND("Phy",N2798))=TRUE(),"Physical","Financial")</f>
        <v>Physical</v>
      </c>
      <c r="E2798" s="208" t="n">
        <f aca="false">IF(VLOOKUP(S2798,'DD-Lookup'!$J$6:$L$50,3,FALSE())="Monthly",(YEAR(AC2798)-YEAR(AB2798))*12+MONTH(AC2798)-MONTH(AB2798)+1,(AC2798-AB2798+1))</f>
        <v>1</v>
      </c>
      <c r="F2798" s="239" t="n">
        <f aca="false">E2798*SUM(P2798:Q2798)</f>
        <v>10000</v>
      </c>
      <c r="G2798" s="214" t="n">
        <v>1291256</v>
      </c>
      <c r="H2798" s="215" t="n">
        <v>37035.3894560185</v>
      </c>
      <c r="I2798" s="0" t="s">
        <v>1773</v>
      </c>
      <c r="M2798" s="0" t="s">
        <v>858</v>
      </c>
      <c r="N2798" s="0" t="s">
        <v>1305</v>
      </c>
      <c r="O2798" s="0" t="s">
        <v>1491</v>
      </c>
      <c r="Q2798" s="216" t="n">
        <v>10000</v>
      </c>
      <c r="S2798" s="0" t="s">
        <v>1026</v>
      </c>
      <c r="T2798" s="0" t="s">
        <v>784</v>
      </c>
      <c r="U2798" s="218" t="n">
        <v>4.36</v>
      </c>
      <c r="V2798" s="0" t="s">
        <v>1846</v>
      </c>
      <c r="W2798" s="0" t="s">
        <v>1493</v>
      </c>
      <c r="X2798" s="0" t="s">
        <v>1494</v>
      </c>
      <c r="Y2798" s="0" t="s">
        <v>1310</v>
      </c>
      <c r="Z2798" s="0" t="s">
        <v>571</v>
      </c>
      <c r="AA2798" s="0" t="n">
        <v>808464</v>
      </c>
      <c r="AB2798" s="215" t="n">
        <v>37036.875</v>
      </c>
      <c r="AC2798" s="215" t="n">
        <v>37036.875</v>
      </c>
    </row>
    <row r="2799" customFormat="false" ht="12.75" hidden="false" customHeight="false" outlineLevel="0" collapsed="false">
      <c r="A2799" s="208" t="str">
        <f aca="false">B2799&amp;" "&amp;C2799&amp;" "&amp;D2799</f>
        <v> Natural Gas Physical</v>
      </c>
      <c r="B2799" s="208" t="str">
        <f aca="false">IF((LEFT(N2799,2)="US"),"US","")</f>
        <v/>
      </c>
      <c r="C2799" s="208" t="str">
        <f aca="false">M2799</f>
        <v>Natural Gas</v>
      </c>
      <c r="D2799" s="208" t="str">
        <f aca="false">IF(ISNUMBER(FIND("Phy",N2799))=TRUE(),"Physical","Financial")</f>
        <v>Physical</v>
      </c>
      <c r="E2799" s="208" t="n">
        <f aca="false">IF(VLOOKUP(S2799,'DD-Lookup'!$J$6:$L$50,3,FALSE())="Monthly",(YEAR(AC2799)-YEAR(AB2799))*12+MONTH(AC2799)-MONTH(AB2799)+1,(AC2799-AB2799+1))</f>
        <v>1</v>
      </c>
      <c r="F2799" s="239" t="n">
        <f aca="false">E2799*SUM(P2799:Q2799)</f>
        <v>10000</v>
      </c>
      <c r="G2799" s="214" t="n">
        <v>1291257</v>
      </c>
      <c r="H2799" s="215" t="n">
        <v>37035.3894907407</v>
      </c>
      <c r="I2799" s="0" t="s">
        <v>1333</v>
      </c>
      <c r="M2799" s="0" t="s">
        <v>858</v>
      </c>
      <c r="N2799" s="0" t="s">
        <v>1334</v>
      </c>
      <c r="O2799" s="0" t="s">
        <v>1335</v>
      </c>
      <c r="P2799" s="216" t="n">
        <v>10000</v>
      </c>
      <c r="S2799" s="0" t="s">
        <v>1026</v>
      </c>
      <c r="T2799" s="0" t="s">
        <v>784</v>
      </c>
      <c r="U2799" s="218" t="n">
        <v>4.37</v>
      </c>
      <c r="V2799" s="0" t="s">
        <v>1336</v>
      </c>
      <c r="W2799" s="0" t="s">
        <v>1337</v>
      </c>
      <c r="X2799" s="0" t="s">
        <v>1338</v>
      </c>
      <c r="Y2799" s="0" t="s">
        <v>1310</v>
      </c>
      <c r="Z2799" s="0" t="s">
        <v>571</v>
      </c>
      <c r="AA2799" s="0" t="n">
        <v>808465</v>
      </c>
      <c r="AB2799" s="215" t="n">
        <v>37036.875</v>
      </c>
      <c r="AC2799" s="215" t="n">
        <v>37036.875</v>
      </c>
    </row>
    <row r="2800" customFormat="false" ht="12.75" hidden="false" customHeight="false" outlineLevel="0" collapsed="false">
      <c r="A2800" s="208" t="str">
        <f aca="false">B2800&amp;" "&amp;C2800&amp;" "&amp;D2800</f>
        <v>US Natural Gas Physical</v>
      </c>
      <c r="B2800" s="208" t="str">
        <f aca="false">IF((LEFT(N2800,2)="US"),"US","")</f>
        <v>US</v>
      </c>
      <c r="C2800" s="208" t="str">
        <f aca="false">M2800</f>
        <v>Natural Gas</v>
      </c>
      <c r="D2800" s="208" t="str">
        <f aca="false">IF(ISNUMBER(FIND("Phy",N2800))=TRUE(),"Physical","Financial")</f>
        <v>Physical</v>
      </c>
      <c r="E2800" s="208" t="n">
        <f aca="false">IF(VLOOKUP(S2800,'DD-Lookup'!$J$6:$L$50,3,FALSE())="Monthly",(YEAR(AC2800)-YEAR(AB2800))*12+MONTH(AC2800)-MONTH(AB2800)+1,(AC2800-AB2800+1))</f>
        <v>1</v>
      </c>
      <c r="F2800" s="239" t="n">
        <f aca="false">E2800*SUM(P2800:Q2800)</f>
        <v>4400</v>
      </c>
      <c r="G2800" s="214" t="n">
        <v>1291259</v>
      </c>
      <c r="H2800" s="215" t="n">
        <v>37035.389537037</v>
      </c>
      <c r="I2800" s="0" t="s">
        <v>2777</v>
      </c>
      <c r="M2800" s="0" t="s">
        <v>858</v>
      </c>
      <c r="N2800" s="0" t="s">
        <v>1305</v>
      </c>
      <c r="O2800" s="0" t="s">
        <v>2017</v>
      </c>
      <c r="Q2800" s="216" t="n">
        <v>4400</v>
      </c>
      <c r="S2800" s="0" t="s">
        <v>1026</v>
      </c>
      <c r="T2800" s="0" t="s">
        <v>784</v>
      </c>
      <c r="U2800" s="218" t="n">
        <v>4.01</v>
      </c>
      <c r="V2800" s="0" t="s">
        <v>2778</v>
      </c>
      <c r="W2800" s="0" t="s">
        <v>1422</v>
      </c>
      <c r="X2800" s="0" t="s">
        <v>1639</v>
      </c>
      <c r="Y2800" s="0" t="s">
        <v>1310</v>
      </c>
      <c r="Z2800" s="0" t="s">
        <v>571</v>
      </c>
      <c r="AA2800" s="0" t="n">
        <v>808467</v>
      </c>
      <c r="AB2800" s="215" t="n">
        <v>37036.875</v>
      </c>
      <c r="AC2800" s="215" t="n">
        <v>37036.875</v>
      </c>
    </row>
    <row r="2801" customFormat="false" ht="12.75" hidden="false" customHeight="false" outlineLevel="0" collapsed="false">
      <c r="A2801" s="208" t="str">
        <f aca="false">B2801&amp;" "&amp;C2801&amp;" "&amp;D2801</f>
        <v>US Natural Gas Physical</v>
      </c>
      <c r="B2801" s="208" t="str">
        <f aca="false">IF((LEFT(N2801,2)="US"),"US","")</f>
        <v>US</v>
      </c>
      <c r="C2801" s="208" t="str">
        <f aca="false">M2801</f>
        <v>Natural Gas</v>
      </c>
      <c r="D2801" s="208" t="str">
        <f aca="false">IF(ISNUMBER(FIND("Phy",N2801))=TRUE(),"Physical","Financial")</f>
        <v>Physical</v>
      </c>
      <c r="E2801" s="208" t="n">
        <f aca="false">IF(VLOOKUP(S2801,'DD-Lookup'!$J$6:$L$50,3,FALSE())="Monthly",(YEAR(AC2801)-YEAR(AB2801))*12+MONTH(AC2801)-MONTH(AB2801)+1,(AC2801-AB2801+1))</f>
        <v>1</v>
      </c>
      <c r="F2801" s="239" t="n">
        <f aca="false">E2801*SUM(P2801:Q2801)</f>
        <v>10000</v>
      </c>
      <c r="G2801" s="214" t="n">
        <v>1291258</v>
      </c>
      <c r="H2801" s="215" t="n">
        <v>37035.389537037</v>
      </c>
      <c r="I2801" s="0" t="s">
        <v>1073</v>
      </c>
      <c r="M2801" s="0" t="s">
        <v>858</v>
      </c>
      <c r="N2801" s="0" t="s">
        <v>1571</v>
      </c>
      <c r="O2801" s="0" t="s">
        <v>1981</v>
      </c>
      <c r="Q2801" s="216" t="n">
        <v>10000</v>
      </c>
      <c r="S2801" s="0" t="s">
        <v>1026</v>
      </c>
      <c r="T2801" s="0" t="s">
        <v>784</v>
      </c>
      <c r="U2801" s="218" t="n">
        <v>4.02</v>
      </c>
      <c r="V2801" s="0" t="s">
        <v>2566</v>
      </c>
      <c r="W2801" s="0" t="s">
        <v>1573</v>
      </c>
      <c r="X2801" s="0" t="s">
        <v>1574</v>
      </c>
      <c r="Y2801" s="0" t="s">
        <v>1310</v>
      </c>
      <c r="Z2801" s="0" t="s">
        <v>1575</v>
      </c>
      <c r="AA2801" s="0" t="n">
        <v>808466</v>
      </c>
      <c r="AB2801" s="215" t="n">
        <v>37036.875</v>
      </c>
      <c r="AC2801" s="215" t="n">
        <v>37036.875</v>
      </c>
    </row>
    <row r="2802" customFormat="false" ht="12.75" hidden="false" customHeight="false" outlineLevel="0" collapsed="false">
      <c r="A2802" s="208" t="str">
        <f aca="false">B2802&amp;" "&amp;C2802&amp;" "&amp;D2802</f>
        <v>US Natural Gas Physical</v>
      </c>
      <c r="B2802" s="208" t="str">
        <f aca="false">IF((LEFT(N2802,2)="US"),"US","")</f>
        <v>US</v>
      </c>
      <c r="C2802" s="208" t="str">
        <f aca="false">M2802</f>
        <v>Natural Gas</v>
      </c>
      <c r="D2802" s="208" t="str">
        <f aca="false">IF(ISNUMBER(FIND("Phy",N2802))=TRUE(),"Physical","Financial")</f>
        <v>Physical</v>
      </c>
      <c r="E2802" s="208" t="n">
        <f aca="false">IF(VLOOKUP(S2802,'DD-Lookup'!$J$6:$L$50,3,FALSE())="Monthly",(YEAR(AC2802)-YEAR(AB2802))*12+MONTH(AC2802)-MONTH(AB2802)+1,(AC2802-AB2802+1))</f>
        <v>1</v>
      </c>
      <c r="F2802" s="239" t="n">
        <f aca="false">E2802*SUM(P2802:Q2802)</f>
        <v>100</v>
      </c>
      <c r="G2802" s="214" t="n">
        <v>1291260</v>
      </c>
      <c r="H2802" s="215" t="n">
        <v>37035.3895601852</v>
      </c>
      <c r="I2802" s="0" t="s">
        <v>1732</v>
      </c>
      <c r="M2802" s="0" t="s">
        <v>858</v>
      </c>
      <c r="N2802" s="0" t="s">
        <v>1305</v>
      </c>
      <c r="O2802" s="0" t="s">
        <v>1831</v>
      </c>
      <c r="Q2802" s="216" t="n">
        <v>100</v>
      </c>
      <c r="S2802" s="0" t="s">
        <v>1026</v>
      </c>
      <c r="T2802" s="0" t="s">
        <v>784</v>
      </c>
      <c r="U2802" s="218" t="n">
        <v>4.2088</v>
      </c>
      <c r="V2802" s="0" t="s">
        <v>1992</v>
      </c>
      <c r="W2802" s="0" t="s">
        <v>1308</v>
      </c>
      <c r="X2802" s="0" t="s">
        <v>1309</v>
      </c>
      <c r="Y2802" s="0" t="s">
        <v>1310</v>
      </c>
      <c r="Z2802" s="0" t="s">
        <v>571</v>
      </c>
      <c r="AA2802" s="0" t="n">
        <v>808468</v>
      </c>
      <c r="AB2802" s="215" t="n">
        <v>37036.875</v>
      </c>
      <c r="AC2802" s="215" t="n">
        <v>37036.875</v>
      </c>
    </row>
    <row r="2803" customFormat="false" ht="12.75" hidden="false" customHeight="false" outlineLevel="0" collapsed="false">
      <c r="A2803" s="208" t="str">
        <f aca="false">B2803&amp;" "&amp;C2803&amp;" "&amp;D2803</f>
        <v>US Natural Gas Financial</v>
      </c>
      <c r="B2803" s="208" t="str">
        <f aca="false">IF((LEFT(N2803,2)="US"),"US","")</f>
        <v>US</v>
      </c>
      <c r="C2803" s="208" t="str">
        <f aca="false">M2803</f>
        <v>Natural Gas</v>
      </c>
      <c r="D2803" s="208" t="str">
        <f aca="false">IF(ISNUMBER(FIND("Phy",N2803))=TRUE(),"Physical","Financial")</f>
        <v>Financial</v>
      </c>
      <c r="E2803" s="208" t="n">
        <f aca="false">IF(VLOOKUP(S2803,'DD-Lookup'!$J$6:$L$50,3,FALSE())="Monthly",(YEAR(AC2803)-YEAR(AB2803))*12+MONTH(AC2803)-MONTH(AB2803)+1,(AC2803-AB2803+1))</f>
        <v>30</v>
      </c>
      <c r="F2803" s="239" t="n">
        <f aca="false">E2803*SUM(P2803:Q2803)</f>
        <v>150000</v>
      </c>
      <c r="G2803" s="214" t="n">
        <v>1291261</v>
      </c>
      <c r="H2803" s="215" t="n">
        <v>37035.3895717593</v>
      </c>
      <c r="I2803" s="0" t="s">
        <v>1170</v>
      </c>
      <c r="M2803" s="0" t="s">
        <v>858</v>
      </c>
      <c r="N2803" s="0" t="s">
        <v>1482</v>
      </c>
      <c r="O2803" s="0" t="s">
        <v>1712</v>
      </c>
      <c r="Q2803" s="216" t="n">
        <v>5000</v>
      </c>
      <c r="S2803" s="0" t="s">
        <v>1026</v>
      </c>
      <c r="T2803" s="0" t="s">
        <v>784</v>
      </c>
      <c r="U2803" s="218" t="n">
        <v>8.3</v>
      </c>
      <c r="V2803" s="0" t="s">
        <v>1997</v>
      </c>
      <c r="W2803" s="0" t="s">
        <v>1714</v>
      </c>
      <c r="X2803" s="0" t="s">
        <v>1715</v>
      </c>
      <c r="Y2803" s="0" t="s">
        <v>838</v>
      </c>
      <c r="Z2803" s="0" t="s">
        <v>571</v>
      </c>
      <c r="AA2803" s="0" t="s">
        <v>2779</v>
      </c>
      <c r="AB2803" s="215" t="n">
        <v>37043.875</v>
      </c>
      <c r="AC2803" s="215" t="n">
        <v>37072.875</v>
      </c>
    </row>
    <row r="2804" customFormat="false" ht="12.75" hidden="false" customHeight="false" outlineLevel="0" collapsed="false">
      <c r="A2804" s="208" t="str">
        <f aca="false">B2804&amp;" "&amp;C2804&amp;" "&amp;D2804</f>
        <v>US Natural Gas Physical</v>
      </c>
      <c r="B2804" s="208" t="str">
        <f aca="false">IF((LEFT(N2804,2)="US"),"US","")</f>
        <v>US</v>
      </c>
      <c r="C2804" s="208" t="str">
        <f aca="false">M2804</f>
        <v>Natural Gas</v>
      </c>
      <c r="D2804" s="208" t="str">
        <f aca="false">IF(ISNUMBER(FIND("Phy",N2804))=TRUE(),"Physical","Financial")</f>
        <v>Physical</v>
      </c>
      <c r="E2804" s="208" t="n">
        <f aca="false">IF(VLOOKUP(S2804,'DD-Lookup'!$J$6:$L$50,3,FALSE())="Monthly",(YEAR(AC2804)-YEAR(AB2804))*12+MONTH(AC2804)-MONTH(AB2804)+1,(AC2804-AB2804+1))</f>
        <v>1</v>
      </c>
      <c r="F2804" s="239" t="n">
        <f aca="false">E2804*SUM(P2804:Q2804)</f>
        <v>15000</v>
      </c>
      <c r="G2804" s="214" t="n">
        <v>1291264</v>
      </c>
      <c r="H2804" s="215" t="n">
        <v>37035.3896064815</v>
      </c>
      <c r="I2804" s="0" t="s">
        <v>1399</v>
      </c>
      <c r="M2804" s="0" t="s">
        <v>858</v>
      </c>
      <c r="N2804" s="0" t="s">
        <v>1305</v>
      </c>
      <c r="O2804" s="0" t="s">
        <v>1432</v>
      </c>
      <c r="Q2804" s="216" t="n">
        <v>15000</v>
      </c>
      <c r="S2804" s="0" t="s">
        <v>1026</v>
      </c>
      <c r="T2804" s="0" t="s">
        <v>784</v>
      </c>
      <c r="U2804" s="218" t="n">
        <v>4.125</v>
      </c>
      <c r="V2804" s="0" t="s">
        <v>1400</v>
      </c>
      <c r="W2804" s="0" t="s">
        <v>1434</v>
      </c>
      <c r="X2804" s="0" t="s">
        <v>1435</v>
      </c>
      <c r="Y2804" s="0" t="s">
        <v>1310</v>
      </c>
      <c r="Z2804" s="0" t="s">
        <v>571</v>
      </c>
      <c r="AA2804" s="0" t="n">
        <v>808469</v>
      </c>
      <c r="AB2804" s="215" t="n">
        <v>37036.875</v>
      </c>
      <c r="AC2804" s="215" t="n">
        <v>37036.875</v>
      </c>
    </row>
    <row r="2805" customFormat="false" ht="12.75" hidden="false" customHeight="false" outlineLevel="0" collapsed="false">
      <c r="A2805" s="208" t="str">
        <f aca="false">B2805&amp;" "&amp;C2805&amp;" "&amp;D2805</f>
        <v> Natural Gas Physical</v>
      </c>
      <c r="B2805" s="208" t="str">
        <f aca="false">IF((LEFT(N2805,2)="US"),"US","")</f>
        <v/>
      </c>
      <c r="C2805" s="208" t="str">
        <f aca="false">M2805</f>
        <v>Natural Gas</v>
      </c>
      <c r="D2805" s="208" t="str">
        <f aca="false">IF(ISNUMBER(FIND("Phy",N2805))=TRUE(),"Physical","Financial")</f>
        <v>Physical</v>
      </c>
      <c r="E2805" s="208" t="n">
        <f aca="false">IF(VLOOKUP(S2805,'DD-Lookup'!$J$6:$L$50,3,FALSE())="Monthly",(YEAR(AC2805)-YEAR(AB2805))*12+MONTH(AC2805)-MONTH(AB2805)+1,(AC2805-AB2805+1))</f>
        <v>1</v>
      </c>
      <c r="F2805" s="239" t="n">
        <f aca="false">E2805*SUM(P2805:Q2805)</f>
        <v>10000</v>
      </c>
      <c r="G2805" s="214" t="n">
        <v>1291265</v>
      </c>
      <c r="H2805" s="215" t="n">
        <v>37035.3896412037</v>
      </c>
      <c r="I2805" s="0" t="s">
        <v>2090</v>
      </c>
      <c r="M2805" s="0" t="s">
        <v>858</v>
      </c>
      <c r="N2805" s="0" t="s">
        <v>1334</v>
      </c>
      <c r="O2805" s="0" t="s">
        <v>1335</v>
      </c>
      <c r="P2805" s="216" t="n">
        <v>10000</v>
      </c>
      <c r="S2805" s="0" t="s">
        <v>1026</v>
      </c>
      <c r="T2805" s="0" t="s">
        <v>784</v>
      </c>
      <c r="U2805" s="218" t="n">
        <v>4.365</v>
      </c>
      <c r="V2805" s="0" t="s">
        <v>2362</v>
      </c>
      <c r="W2805" s="0" t="s">
        <v>1337</v>
      </c>
      <c r="X2805" s="0" t="s">
        <v>1338</v>
      </c>
      <c r="Y2805" s="0" t="s">
        <v>1310</v>
      </c>
      <c r="Z2805" s="0" t="s">
        <v>571</v>
      </c>
      <c r="AA2805" s="0" t="n">
        <v>808470</v>
      </c>
      <c r="AB2805" s="215" t="n">
        <v>37036.875</v>
      </c>
      <c r="AC2805" s="215" t="n">
        <v>37036.875</v>
      </c>
    </row>
    <row r="2806" customFormat="false" ht="12.75" hidden="false" customHeight="false" outlineLevel="0" collapsed="false">
      <c r="A2806" s="208" t="str">
        <f aca="false">B2806&amp;" "&amp;C2806&amp;" "&amp;D2806</f>
        <v> Natural Gas Physical</v>
      </c>
      <c r="B2806" s="208" t="str">
        <f aca="false">IF((LEFT(N2806,2)="US"),"US","")</f>
        <v/>
      </c>
      <c r="C2806" s="208" t="str">
        <f aca="false">M2806</f>
        <v>Natural Gas</v>
      </c>
      <c r="D2806" s="208" t="str">
        <f aca="false">IF(ISNUMBER(FIND("Phy",N2806))=TRUE(),"Physical","Financial")</f>
        <v>Physical</v>
      </c>
      <c r="E2806" s="208" t="n">
        <f aca="false">IF(VLOOKUP(S2806,'DD-Lookup'!$J$6:$L$50,3,FALSE())="Monthly",(YEAR(AC2806)-YEAR(AB2806))*12+MONTH(AC2806)-MONTH(AB2806)+1,(AC2806-AB2806+1))</f>
        <v>1</v>
      </c>
      <c r="F2806" s="239" t="n">
        <f aca="false">E2806*SUM(P2806:Q2806)</f>
        <v>10000</v>
      </c>
      <c r="G2806" s="214" t="n">
        <v>1291266</v>
      </c>
      <c r="H2806" s="215" t="n">
        <v>37035.3896875</v>
      </c>
      <c r="I2806" s="0" t="s">
        <v>2780</v>
      </c>
      <c r="M2806" s="0" t="s">
        <v>858</v>
      </c>
      <c r="N2806" s="0" t="s">
        <v>2171</v>
      </c>
      <c r="O2806" s="0" t="s">
        <v>2223</v>
      </c>
      <c r="P2806" s="216" t="n">
        <v>10000</v>
      </c>
      <c r="S2806" s="0" t="s">
        <v>279</v>
      </c>
      <c r="T2806" s="0" t="s">
        <v>2173</v>
      </c>
      <c r="U2806" s="218" t="n">
        <v>5.67</v>
      </c>
      <c r="V2806" s="0" t="s">
        <v>2781</v>
      </c>
      <c r="W2806" s="0" t="s">
        <v>2225</v>
      </c>
      <c r="X2806" s="0" t="s">
        <v>2176</v>
      </c>
      <c r="Y2806" s="0" t="s">
        <v>1310</v>
      </c>
      <c r="Z2806" s="0" t="s">
        <v>628</v>
      </c>
      <c r="AA2806" s="0" t="n">
        <v>808471</v>
      </c>
      <c r="AB2806" s="215" t="n">
        <v>37035.875</v>
      </c>
      <c r="AC2806" s="215" t="n">
        <v>37035.875</v>
      </c>
    </row>
    <row r="2807" customFormat="false" ht="12.75" hidden="false" customHeight="false" outlineLevel="0" collapsed="false">
      <c r="A2807" s="208" t="str">
        <f aca="false">B2807&amp;" "&amp;C2807&amp;" "&amp;D2807</f>
        <v>US Crude Financial</v>
      </c>
      <c r="B2807" s="208" t="str">
        <f aca="false">IF((LEFT(N2807,2)="US"),"US","")</f>
        <v>US</v>
      </c>
      <c r="C2807" s="208" t="str">
        <f aca="false">M2807</f>
        <v>Crude</v>
      </c>
      <c r="D2807" s="208" t="str">
        <f aca="false">IF(ISNUMBER(FIND("Phy",N2807))=TRUE(),"Physical","Financial")</f>
        <v>Financial</v>
      </c>
      <c r="E2807" s="208" t="n">
        <f aca="false">IF(VLOOKUP(S2807,'DD-Lookup'!$J$6:$L$50,3,FALSE())="Monthly",(YEAR(AC2807)-YEAR(AB2807))*12+MONTH(AC2807)-MONTH(AB2807)+1,(AC2807-AB2807+1))</f>
        <v>1</v>
      </c>
      <c r="F2807" s="239" t="n">
        <f aca="false">E2807*SUM(P2807:Q2807)</f>
        <v>50000</v>
      </c>
      <c r="G2807" s="214" t="n">
        <v>1291268</v>
      </c>
      <c r="H2807" s="215" t="n">
        <v>37035.3897106481</v>
      </c>
      <c r="I2807" s="0" t="s">
        <v>1376</v>
      </c>
      <c r="M2807" s="0" t="s">
        <v>97</v>
      </c>
      <c r="N2807" s="0" t="s">
        <v>841</v>
      </c>
      <c r="O2807" s="0" t="s">
        <v>842</v>
      </c>
      <c r="P2807" s="216" t="n">
        <v>50000</v>
      </c>
      <c r="S2807" s="0" t="s">
        <v>843</v>
      </c>
      <c r="T2807" s="0" t="s">
        <v>784</v>
      </c>
      <c r="U2807" s="218" t="n">
        <v>29.26</v>
      </c>
      <c r="V2807" s="0" t="s">
        <v>1990</v>
      </c>
      <c r="W2807" s="0" t="s">
        <v>845</v>
      </c>
      <c r="X2807" s="0" t="s">
        <v>846</v>
      </c>
      <c r="Y2807" s="0" t="s">
        <v>847</v>
      </c>
      <c r="Z2807" s="0" t="s">
        <v>571</v>
      </c>
      <c r="AA2807" s="0" t="n">
        <v>106989</v>
      </c>
      <c r="AB2807" s="215" t="n">
        <v>37073</v>
      </c>
      <c r="AC2807" s="215" t="n">
        <v>37103</v>
      </c>
    </row>
    <row r="2808" customFormat="false" ht="12.75" hidden="false" customHeight="false" outlineLevel="0" collapsed="false">
      <c r="A2808" s="208" t="str">
        <f aca="false">B2808&amp;" "&amp;C2808&amp;" "&amp;D2808</f>
        <v>US Crude Financial</v>
      </c>
      <c r="B2808" s="208" t="str">
        <f aca="false">IF((LEFT(N2808,2)="US"),"US","")</f>
        <v>US</v>
      </c>
      <c r="C2808" s="208" t="str">
        <f aca="false">M2808</f>
        <v>Crude</v>
      </c>
      <c r="D2808" s="208" t="str">
        <f aca="false">IF(ISNUMBER(FIND("Phy",N2808))=TRUE(),"Physical","Financial")</f>
        <v>Financial</v>
      </c>
      <c r="E2808" s="208" t="n">
        <f aca="false">IF(VLOOKUP(S2808,'DD-Lookup'!$J$6:$L$50,3,FALSE())="Monthly",(YEAR(AC2808)-YEAR(AB2808))*12+MONTH(AC2808)-MONTH(AB2808)+1,(AC2808-AB2808+1))</f>
        <v>1</v>
      </c>
      <c r="F2808" s="239" t="n">
        <f aca="false">E2808*SUM(P2808:Q2808)</f>
        <v>50000</v>
      </c>
      <c r="G2808" s="214" t="n">
        <v>1291269</v>
      </c>
      <c r="H2808" s="215" t="n">
        <v>37035.3897453704</v>
      </c>
      <c r="I2808" s="0" t="s">
        <v>1112</v>
      </c>
      <c r="M2808" s="0" t="s">
        <v>97</v>
      </c>
      <c r="N2808" s="0" t="s">
        <v>841</v>
      </c>
      <c r="O2808" s="0" t="s">
        <v>842</v>
      </c>
      <c r="P2808" s="216" t="n">
        <v>50000</v>
      </c>
      <c r="S2808" s="0" t="s">
        <v>843</v>
      </c>
      <c r="T2808" s="0" t="s">
        <v>784</v>
      </c>
      <c r="U2808" s="218" t="n">
        <v>29.24</v>
      </c>
      <c r="V2808" s="0" t="s">
        <v>2690</v>
      </c>
      <c r="W2808" s="0" t="s">
        <v>845</v>
      </c>
      <c r="X2808" s="0" t="s">
        <v>846</v>
      </c>
      <c r="Y2808" s="0" t="s">
        <v>847</v>
      </c>
      <c r="Z2808" s="0" t="s">
        <v>571</v>
      </c>
      <c r="AA2808" s="0" t="n">
        <v>106990</v>
      </c>
      <c r="AB2808" s="215" t="n">
        <v>37073</v>
      </c>
      <c r="AC2808" s="215" t="n">
        <v>37103</v>
      </c>
    </row>
    <row r="2809" customFormat="false" ht="12.75" hidden="false" customHeight="false" outlineLevel="0" collapsed="false">
      <c r="A2809" s="208" t="str">
        <f aca="false">B2809&amp;" "&amp;C2809&amp;" "&amp;D2809</f>
        <v>US Natural Gas Financial</v>
      </c>
      <c r="B2809" s="208" t="str">
        <f aca="false">IF((LEFT(N2809,2)="US"),"US","")</f>
        <v>US</v>
      </c>
      <c r="C2809" s="208" t="str">
        <f aca="false">M2809</f>
        <v>Natural Gas</v>
      </c>
      <c r="D2809" s="208" t="str">
        <f aca="false">IF(ISNUMBER(FIND("Phy",N2809))=TRUE(),"Physical","Financial")</f>
        <v>Financial</v>
      </c>
      <c r="E2809" s="208" t="n">
        <f aca="false">IF(VLOOKUP(S2809,'DD-Lookup'!$J$6:$L$50,3,FALSE())="Monthly",(YEAR(AC2809)-YEAR(AB2809))*12+MONTH(AC2809)-MONTH(AB2809)+1,(AC2809-AB2809+1))</f>
        <v>30</v>
      </c>
      <c r="F2809" s="239" t="n">
        <f aca="false">E2809*SUM(P2809:Q2809)</f>
        <v>150000</v>
      </c>
      <c r="G2809" s="214" t="n">
        <v>1291271</v>
      </c>
      <c r="H2809" s="215" t="n">
        <v>37035.3898032407</v>
      </c>
      <c r="I2809" s="0" t="s">
        <v>1170</v>
      </c>
      <c r="M2809" s="0" t="s">
        <v>858</v>
      </c>
      <c r="N2809" s="0" t="s">
        <v>1482</v>
      </c>
      <c r="O2809" s="0" t="s">
        <v>2434</v>
      </c>
      <c r="P2809" s="216" t="n">
        <v>5000</v>
      </c>
      <c r="S2809" s="0" t="s">
        <v>1026</v>
      </c>
      <c r="T2809" s="0" t="s">
        <v>784</v>
      </c>
      <c r="U2809" s="218" t="n">
        <v>-1.265</v>
      </c>
      <c r="V2809" s="0" t="s">
        <v>2782</v>
      </c>
      <c r="W2809" s="0" t="s">
        <v>2070</v>
      </c>
      <c r="X2809" s="0" t="s">
        <v>2071</v>
      </c>
      <c r="Y2809" s="0" t="s">
        <v>838</v>
      </c>
      <c r="Z2809" s="0" t="s">
        <v>571</v>
      </c>
      <c r="AA2809" s="0" t="s">
        <v>2783</v>
      </c>
      <c r="AB2809" s="215" t="n">
        <v>37043.875</v>
      </c>
      <c r="AC2809" s="215" t="n">
        <v>37072.875</v>
      </c>
    </row>
    <row r="2810" customFormat="false" ht="12.75" hidden="false" customHeight="false" outlineLevel="0" collapsed="false">
      <c r="A2810" s="208" t="str">
        <f aca="false">B2810&amp;" "&amp;C2810&amp;" "&amp;D2810</f>
        <v> Natural Gas Physical</v>
      </c>
      <c r="B2810" s="208" t="str">
        <f aca="false">IF((LEFT(N2810,2)="US"),"US","")</f>
        <v/>
      </c>
      <c r="C2810" s="208" t="str">
        <f aca="false">M2810</f>
        <v>Natural Gas</v>
      </c>
      <c r="D2810" s="208" t="str">
        <f aca="false">IF(ISNUMBER(FIND("Phy",N2810))=TRUE(),"Physical","Financial")</f>
        <v>Physical</v>
      </c>
      <c r="E2810" s="208" t="n">
        <f aca="false">IF(VLOOKUP(S2810,'DD-Lookup'!$J$6:$L$50,3,FALSE())="Monthly",(YEAR(AC2810)-YEAR(AB2810))*12+MONTH(AC2810)-MONTH(AB2810)+1,(AC2810-AB2810+1))</f>
        <v>1</v>
      </c>
      <c r="F2810" s="239" t="n">
        <f aca="false">E2810*SUM(P2810:Q2810)</f>
        <v>3000</v>
      </c>
      <c r="G2810" s="214" t="n">
        <v>1291272</v>
      </c>
      <c r="H2810" s="215" t="n">
        <v>37035.3898263889</v>
      </c>
      <c r="I2810" s="0" t="s">
        <v>2426</v>
      </c>
      <c r="M2810" s="0" t="s">
        <v>858</v>
      </c>
      <c r="N2810" s="0" t="s">
        <v>2171</v>
      </c>
      <c r="O2810" s="0" t="s">
        <v>2223</v>
      </c>
      <c r="P2810" s="216" t="n">
        <v>3000</v>
      </c>
      <c r="S2810" s="0" t="s">
        <v>279</v>
      </c>
      <c r="T2810" s="0" t="s">
        <v>2173</v>
      </c>
      <c r="U2810" s="218" t="n">
        <v>5.665</v>
      </c>
      <c r="V2810" s="0" t="s">
        <v>2427</v>
      </c>
      <c r="W2810" s="0" t="s">
        <v>2225</v>
      </c>
      <c r="X2810" s="0" t="s">
        <v>2176</v>
      </c>
      <c r="Y2810" s="0" t="s">
        <v>1310</v>
      </c>
      <c r="Z2810" s="0" t="s">
        <v>628</v>
      </c>
      <c r="AA2810" s="0" t="n">
        <v>808473</v>
      </c>
      <c r="AB2810" s="215" t="n">
        <v>37035.875</v>
      </c>
      <c r="AC2810" s="215" t="n">
        <v>37035.875</v>
      </c>
    </row>
    <row r="2811" customFormat="false" ht="12.75" hidden="false" customHeight="false" outlineLevel="0" collapsed="false">
      <c r="A2811" s="208" t="str">
        <f aca="false">B2811&amp;" "&amp;C2811&amp;" "&amp;D2811</f>
        <v> Metals Financial</v>
      </c>
      <c r="B2811" s="208" t="str">
        <f aca="false">IF((LEFT(N2811,2)="US"),"US","")</f>
        <v/>
      </c>
      <c r="C2811" s="208" t="str">
        <f aca="false">M2811</f>
        <v>Metals</v>
      </c>
      <c r="D2811" s="208" t="str">
        <f aca="false">IF(ISNUMBER(FIND("Phy",N2811))=TRUE(),"Physical","Financial")</f>
        <v>Financial</v>
      </c>
      <c r="E2811" s="208" t="n">
        <f aca="false">IF(VLOOKUP(S2811,'DD-Lookup'!$J$6:$L$50,3,FALSE())="Monthly",(YEAR(AC2811)-YEAR(AB2811))*12+MONTH(AC2811)-MONTH(AB2811)+1,(AC2811-AB2811+1))</f>
        <v>1</v>
      </c>
      <c r="F2811" s="239" t="n">
        <f aca="false">E2811*SUM(P2811:Q2811)</f>
        <v>20</v>
      </c>
      <c r="G2811" s="214" t="n">
        <v>1291275</v>
      </c>
      <c r="H2811" s="215" t="n">
        <v>37035.3898726852</v>
      </c>
      <c r="I2811" s="0" t="s">
        <v>901</v>
      </c>
      <c r="M2811" s="0" t="s">
        <v>780</v>
      </c>
      <c r="N2811" s="0" t="s">
        <v>804</v>
      </c>
      <c r="O2811" s="0" t="s">
        <v>805</v>
      </c>
      <c r="Q2811" s="216" t="n">
        <v>20</v>
      </c>
      <c r="S2811" s="0" t="s">
        <v>783</v>
      </c>
      <c r="T2811" s="0" t="s">
        <v>784</v>
      </c>
      <c r="U2811" s="218" t="n">
        <v>1745</v>
      </c>
      <c r="V2811" s="0" t="s">
        <v>902</v>
      </c>
      <c r="W2811" s="0" t="s">
        <v>803</v>
      </c>
      <c r="X2811" s="0" t="s">
        <v>787</v>
      </c>
      <c r="Y2811" s="0" t="s">
        <v>788</v>
      </c>
      <c r="Z2811" s="0" t="s">
        <v>789</v>
      </c>
      <c r="AA2811" s="0" t="n">
        <v>2150868</v>
      </c>
    </row>
    <row r="2812" customFormat="false" ht="12.75" hidden="false" customHeight="false" outlineLevel="0" collapsed="false">
      <c r="A2812" s="208" t="str">
        <f aca="false">B2812&amp;" "&amp;C2812&amp;" "&amp;D2812</f>
        <v>US Natural Gas Financial</v>
      </c>
      <c r="B2812" s="208" t="str">
        <f aca="false">IF((LEFT(N2812,2)="US"),"US","")</f>
        <v>US</v>
      </c>
      <c r="C2812" s="208" t="str">
        <f aca="false">M2812</f>
        <v>Natural Gas</v>
      </c>
      <c r="D2812" s="208" t="str">
        <f aca="false">IF(ISNUMBER(FIND("Phy",N2812))=TRUE(),"Physical","Financial")</f>
        <v>Financial</v>
      </c>
      <c r="E2812" s="208" t="n">
        <f aca="false">IF(VLOOKUP(S2812,'DD-Lookup'!$J$6:$L$50,3,FALSE())="Monthly",(YEAR(AC2812)-YEAR(AB2812))*12+MONTH(AC2812)-MONTH(AB2812)+1,(AC2812-AB2812+1))</f>
        <v>30</v>
      </c>
      <c r="F2812" s="239" t="n">
        <f aca="false">E2812*SUM(P2812:Q2812)</f>
        <v>300000</v>
      </c>
      <c r="G2812" s="214" t="n">
        <v>1291274</v>
      </c>
      <c r="H2812" s="215" t="n">
        <v>37035.3898726852</v>
      </c>
      <c r="I2812" s="0" t="s">
        <v>1059</v>
      </c>
      <c r="M2812" s="0" t="s">
        <v>858</v>
      </c>
      <c r="N2812" s="0" t="s">
        <v>1024</v>
      </c>
      <c r="O2812" s="0" t="s">
        <v>1025</v>
      </c>
      <c r="P2812" s="216" t="n">
        <v>10000</v>
      </c>
      <c r="S2812" s="0" t="s">
        <v>1026</v>
      </c>
      <c r="T2812" s="0" t="s">
        <v>784</v>
      </c>
      <c r="U2812" s="218" t="n">
        <v>4.175</v>
      </c>
      <c r="V2812" s="0" t="s">
        <v>1489</v>
      </c>
      <c r="W2812" s="0" t="s">
        <v>1028</v>
      </c>
      <c r="X2812" s="0" t="s">
        <v>1029</v>
      </c>
      <c r="Y2812" s="0" t="s">
        <v>838</v>
      </c>
      <c r="Z2812" s="0" t="s">
        <v>571</v>
      </c>
      <c r="AA2812" s="0" t="s">
        <v>2784</v>
      </c>
      <c r="AB2812" s="215" t="n">
        <v>37043.875</v>
      </c>
      <c r="AC2812" s="215" t="n">
        <v>37072.875</v>
      </c>
    </row>
    <row r="2813" customFormat="false" ht="12.75" hidden="false" customHeight="false" outlineLevel="0" collapsed="false">
      <c r="A2813" s="208" t="str">
        <f aca="false">B2813&amp;" "&amp;C2813&amp;" "&amp;D2813</f>
        <v>US Natural Gas Physical</v>
      </c>
      <c r="B2813" s="208" t="str">
        <f aca="false">IF((LEFT(N2813,2)="US"),"US","")</f>
        <v>US</v>
      </c>
      <c r="C2813" s="208" t="str">
        <f aca="false">M2813</f>
        <v>Natural Gas</v>
      </c>
      <c r="D2813" s="208" t="str">
        <f aca="false">IF(ISNUMBER(FIND("Phy",N2813))=TRUE(),"Physical","Financial")</f>
        <v>Physical</v>
      </c>
      <c r="E2813" s="208" t="n">
        <f aca="false">IF(VLOOKUP(S2813,'DD-Lookup'!$J$6:$L$50,3,FALSE())="Monthly",(YEAR(AC2813)-YEAR(AB2813))*12+MONTH(AC2813)-MONTH(AB2813)+1,(AC2813-AB2813+1))</f>
        <v>1</v>
      </c>
      <c r="F2813" s="239" t="n">
        <f aca="false">E2813*SUM(P2813:Q2813)</f>
        <v>600</v>
      </c>
      <c r="G2813" s="214" t="n">
        <v>1291277</v>
      </c>
      <c r="H2813" s="215" t="n">
        <v>37035.3899305556</v>
      </c>
      <c r="I2813" s="0" t="s">
        <v>593</v>
      </c>
      <c r="M2813" s="0" t="s">
        <v>858</v>
      </c>
      <c r="N2813" s="0" t="s">
        <v>1305</v>
      </c>
      <c r="O2813" s="0" t="s">
        <v>1703</v>
      </c>
      <c r="P2813" s="216" t="n">
        <v>600</v>
      </c>
      <c r="S2813" s="0" t="s">
        <v>1026</v>
      </c>
      <c r="T2813" s="0" t="s">
        <v>784</v>
      </c>
      <c r="U2813" s="218" t="n">
        <v>4.07</v>
      </c>
      <c r="V2813" s="0" t="s">
        <v>2647</v>
      </c>
      <c r="W2813" s="0" t="s">
        <v>1667</v>
      </c>
      <c r="X2813" s="0" t="s">
        <v>1639</v>
      </c>
      <c r="Y2813" s="0" t="s">
        <v>1310</v>
      </c>
      <c r="Z2813" s="0" t="s">
        <v>571</v>
      </c>
      <c r="AA2813" s="0" t="n">
        <v>808474</v>
      </c>
      <c r="AB2813" s="215" t="n">
        <v>37036.875</v>
      </c>
      <c r="AC2813" s="215" t="n">
        <v>37036.875</v>
      </c>
    </row>
    <row r="2814" customFormat="false" ht="12.75" hidden="false" customHeight="false" outlineLevel="0" collapsed="false">
      <c r="A2814" s="208" t="str">
        <f aca="false">B2814&amp;" "&amp;C2814&amp;" "&amp;D2814</f>
        <v>US Natural Gas Financial</v>
      </c>
      <c r="B2814" s="208" t="str">
        <f aca="false">IF((LEFT(N2814,2)="US"),"US","")</f>
        <v>US</v>
      </c>
      <c r="C2814" s="208" t="str">
        <f aca="false">M2814</f>
        <v>Natural Gas</v>
      </c>
      <c r="D2814" s="208" t="str">
        <f aca="false">IF(ISNUMBER(FIND("Phy",N2814))=TRUE(),"Physical","Financial")</f>
        <v>Financial</v>
      </c>
      <c r="E2814" s="208" t="n">
        <f aca="false">IF(VLOOKUP(S2814,'DD-Lookup'!$J$6:$L$50,3,FALSE())="Monthly",(YEAR(AC2814)-YEAR(AB2814))*12+MONTH(AC2814)-MONTH(AB2814)+1,(AC2814-AB2814+1))</f>
        <v>7</v>
      </c>
      <c r="F2814" s="239" t="n">
        <f aca="false">E2814*SUM(P2814:Q2814)</f>
        <v>210000</v>
      </c>
      <c r="G2814" s="214" t="n">
        <v>1291278</v>
      </c>
      <c r="H2814" s="215" t="n">
        <v>37035.3899421296</v>
      </c>
      <c r="I2814" s="0" t="s">
        <v>2157</v>
      </c>
      <c r="M2814" s="0" t="s">
        <v>858</v>
      </c>
      <c r="N2814" s="0" t="s">
        <v>1024</v>
      </c>
      <c r="O2814" s="0" t="s">
        <v>1404</v>
      </c>
      <c r="P2814" s="216" t="n">
        <v>30000</v>
      </c>
      <c r="S2814" s="0" t="s">
        <v>1026</v>
      </c>
      <c r="T2814" s="0" t="s">
        <v>784</v>
      </c>
      <c r="U2814" s="218" t="n">
        <v>4.115</v>
      </c>
      <c r="V2814" s="0" t="s">
        <v>2158</v>
      </c>
      <c r="W2814" s="0" t="s">
        <v>1406</v>
      </c>
      <c r="X2814" s="0" t="s">
        <v>1407</v>
      </c>
      <c r="Y2814" s="0" t="s">
        <v>838</v>
      </c>
      <c r="Z2814" s="0" t="s">
        <v>571</v>
      </c>
      <c r="AA2814" s="0" t="s">
        <v>2785</v>
      </c>
      <c r="AB2814" s="215" t="n">
        <v>37036.875</v>
      </c>
      <c r="AC2814" s="215" t="n">
        <v>37042.875</v>
      </c>
    </row>
    <row r="2815" customFormat="false" ht="12.75" hidden="false" customHeight="false" outlineLevel="0" collapsed="false">
      <c r="A2815" s="208" t="str">
        <f aca="false">B2815&amp;" "&amp;C2815&amp;" "&amp;D2815</f>
        <v>US Crude Financial</v>
      </c>
      <c r="B2815" s="208" t="str">
        <f aca="false">IF((LEFT(N2815,2)="US"),"US","")</f>
        <v>US</v>
      </c>
      <c r="C2815" s="208" t="str">
        <f aca="false">M2815</f>
        <v>Crude</v>
      </c>
      <c r="D2815" s="208" t="str">
        <f aca="false">IF(ISNUMBER(FIND("Phy",N2815))=TRUE(),"Physical","Financial")</f>
        <v>Financial</v>
      </c>
      <c r="E2815" s="208" t="n">
        <f aca="false">IF(VLOOKUP(S2815,'DD-Lookup'!$J$6:$L$50,3,FALSE())="Monthly",(YEAR(AC2815)-YEAR(AB2815))*12+MONTH(AC2815)-MONTH(AB2815)+1,(AC2815-AB2815+1))</f>
        <v>1</v>
      </c>
      <c r="F2815" s="239" t="n">
        <f aca="false">E2815*SUM(P2815:Q2815)</f>
        <v>50000</v>
      </c>
      <c r="G2815" s="214" t="n">
        <v>1291279</v>
      </c>
      <c r="H2815" s="215" t="n">
        <v>37035.3899537037</v>
      </c>
      <c r="I2815" s="0" t="s">
        <v>1112</v>
      </c>
      <c r="M2815" s="0" t="s">
        <v>97</v>
      </c>
      <c r="N2815" s="0" t="s">
        <v>841</v>
      </c>
      <c r="O2815" s="0" t="s">
        <v>842</v>
      </c>
      <c r="P2815" s="216" t="n">
        <v>50000</v>
      </c>
      <c r="S2815" s="0" t="s">
        <v>843</v>
      </c>
      <c r="T2815" s="0" t="s">
        <v>784</v>
      </c>
      <c r="U2815" s="218" t="n">
        <v>29.2</v>
      </c>
      <c r="V2815" s="0" t="s">
        <v>2339</v>
      </c>
      <c r="W2815" s="0" t="s">
        <v>845</v>
      </c>
      <c r="X2815" s="0" t="s">
        <v>846</v>
      </c>
      <c r="Y2815" s="0" t="s">
        <v>847</v>
      </c>
      <c r="Z2815" s="0" t="s">
        <v>571</v>
      </c>
      <c r="AA2815" s="0" t="n">
        <v>106992</v>
      </c>
      <c r="AB2815" s="215" t="n">
        <v>37073</v>
      </c>
      <c r="AC2815" s="215" t="n">
        <v>37103</v>
      </c>
    </row>
    <row r="2816" customFormat="false" ht="12.75" hidden="false" customHeight="false" outlineLevel="0" collapsed="false">
      <c r="A2816" s="208" t="str">
        <f aca="false">B2816&amp;" "&amp;C2816&amp;" "&amp;D2816</f>
        <v> Metals Financial</v>
      </c>
      <c r="B2816" s="208" t="str">
        <f aca="false">IF((LEFT(N2816,2)="US"),"US","")</f>
        <v/>
      </c>
      <c r="C2816" s="208" t="str">
        <f aca="false">M2816</f>
        <v>Metals</v>
      </c>
      <c r="D2816" s="208" t="str">
        <f aca="false">IF(ISNUMBER(FIND("Phy",N2816))=TRUE(),"Physical","Financial")</f>
        <v>Financial</v>
      </c>
      <c r="E2816" s="208" t="n">
        <f aca="false">IF(VLOOKUP(S2816,'DD-Lookup'!$J$6:$L$50,3,FALSE())="Monthly",(YEAR(AC2816)-YEAR(AB2816))*12+MONTH(AC2816)-MONTH(AB2816)+1,(AC2816-AB2816+1))</f>
        <v>1</v>
      </c>
      <c r="F2816" s="239" t="n">
        <f aca="false">E2816*SUM(P2816:Q2816)</f>
        <v>20</v>
      </c>
      <c r="G2816" s="214" t="n">
        <v>1291281</v>
      </c>
      <c r="H2816" s="215" t="n">
        <v>37035.3900115741</v>
      </c>
      <c r="I2816" s="0" t="s">
        <v>1054</v>
      </c>
      <c r="M2816" s="0" t="s">
        <v>780</v>
      </c>
      <c r="N2816" s="0" t="s">
        <v>781</v>
      </c>
      <c r="O2816" s="0" t="s">
        <v>782</v>
      </c>
      <c r="Q2816" s="216" t="n">
        <v>20</v>
      </c>
      <c r="S2816" s="0" t="s">
        <v>783</v>
      </c>
      <c r="T2816" s="0" t="s">
        <v>784</v>
      </c>
      <c r="U2816" s="218" t="n">
        <v>1544</v>
      </c>
      <c r="V2816" s="0" t="s">
        <v>1055</v>
      </c>
      <c r="W2816" s="0" t="s">
        <v>803</v>
      </c>
      <c r="X2816" s="0" t="s">
        <v>787</v>
      </c>
      <c r="Y2816" s="0" t="s">
        <v>788</v>
      </c>
      <c r="Z2816" s="0" t="s">
        <v>789</v>
      </c>
      <c r="AA2816" s="0" t="n">
        <v>2150870</v>
      </c>
    </row>
    <row r="2817" customFormat="false" ht="12.75" hidden="false" customHeight="false" outlineLevel="0" collapsed="false">
      <c r="A2817" s="208" t="str">
        <f aca="false">B2817&amp;" "&amp;C2817&amp;" "&amp;D2817</f>
        <v>US Natural Gas Financial</v>
      </c>
      <c r="B2817" s="208" t="str">
        <f aca="false">IF((LEFT(N2817,2)="US"),"US","")</f>
        <v>US</v>
      </c>
      <c r="C2817" s="208" t="str">
        <f aca="false">M2817</f>
        <v>Natural Gas</v>
      </c>
      <c r="D2817" s="208" t="str">
        <f aca="false">IF(ISNUMBER(FIND("Phy",N2817))=TRUE(),"Physical","Financial")</f>
        <v>Financial</v>
      </c>
      <c r="E2817" s="208" t="n">
        <f aca="false">IF(VLOOKUP(S2817,'DD-Lookup'!$J$6:$L$50,3,FALSE())="Monthly",(YEAR(AC2817)-YEAR(AB2817))*12+MONTH(AC2817)-MONTH(AB2817)+1,(AC2817-AB2817+1))</f>
        <v>30</v>
      </c>
      <c r="F2817" s="239" t="n">
        <f aca="false">E2817*SUM(P2817:Q2817)</f>
        <v>300000</v>
      </c>
      <c r="G2817" s="214" t="n">
        <v>1291282</v>
      </c>
      <c r="H2817" s="215" t="n">
        <v>37035.3900694444</v>
      </c>
      <c r="I2817" s="0" t="s">
        <v>1112</v>
      </c>
      <c r="M2817" s="0" t="s">
        <v>858</v>
      </c>
      <c r="N2817" s="0" t="s">
        <v>1024</v>
      </c>
      <c r="O2817" s="0" t="s">
        <v>1025</v>
      </c>
      <c r="P2817" s="216" t="n">
        <v>10000</v>
      </c>
      <c r="S2817" s="0" t="s">
        <v>1026</v>
      </c>
      <c r="T2817" s="0" t="s">
        <v>784</v>
      </c>
      <c r="U2817" s="218" t="n">
        <v>4.175</v>
      </c>
      <c r="V2817" s="0" t="s">
        <v>2598</v>
      </c>
      <c r="W2817" s="0" t="s">
        <v>1028</v>
      </c>
      <c r="X2817" s="0" t="s">
        <v>1029</v>
      </c>
      <c r="Y2817" s="0" t="s">
        <v>838</v>
      </c>
      <c r="Z2817" s="0" t="s">
        <v>571</v>
      </c>
      <c r="AA2817" s="0" t="s">
        <v>2786</v>
      </c>
      <c r="AB2817" s="215" t="n">
        <v>37043.875</v>
      </c>
      <c r="AC2817" s="215" t="n">
        <v>37072.875</v>
      </c>
    </row>
    <row r="2818" customFormat="false" ht="12.75" hidden="false" customHeight="false" outlineLevel="0" collapsed="false">
      <c r="A2818" s="208" t="str">
        <f aca="false">B2818&amp;" "&amp;C2818&amp;" "&amp;D2818</f>
        <v>US Natural Gas Physical</v>
      </c>
      <c r="B2818" s="208" t="str">
        <f aca="false">IF((LEFT(N2818,2)="US"),"US","")</f>
        <v>US</v>
      </c>
      <c r="C2818" s="208" t="str">
        <f aca="false">M2818</f>
        <v>Natural Gas</v>
      </c>
      <c r="D2818" s="208" t="str">
        <f aca="false">IF(ISNUMBER(FIND("Phy",N2818))=TRUE(),"Physical","Financial")</f>
        <v>Physical</v>
      </c>
      <c r="E2818" s="208" t="n">
        <f aca="false">IF(VLOOKUP(S2818,'DD-Lookup'!$J$6:$L$50,3,FALSE())="Monthly",(YEAR(AC2818)-YEAR(AB2818))*12+MONTH(AC2818)-MONTH(AB2818)+1,(AC2818-AB2818+1))</f>
        <v>1</v>
      </c>
      <c r="F2818" s="239" t="n">
        <f aca="false">E2818*SUM(P2818:Q2818)</f>
        <v>5000</v>
      </c>
      <c r="G2818" s="214" t="n">
        <v>1291283</v>
      </c>
      <c r="H2818" s="215" t="n">
        <v>37035.3900925926</v>
      </c>
      <c r="I2818" s="0" t="s">
        <v>2532</v>
      </c>
      <c r="M2818" s="0" t="s">
        <v>858</v>
      </c>
      <c r="N2818" s="0" t="s">
        <v>1305</v>
      </c>
      <c r="O2818" s="0" t="s">
        <v>1378</v>
      </c>
      <c r="P2818" s="216" t="n">
        <v>5000</v>
      </c>
      <c r="S2818" s="0" t="s">
        <v>1026</v>
      </c>
      <c r="T2818" s="0" t="s">
        <v>784</v>
      </c>
      <c r="U2818" s="218" t="n">
        <v>4.03</v>
      </c>
      <c r="V2818" s="0" t="s">
        <v>2533</v>
      </c>
      <c r="W2818" s="0" t="s">
        <v>1361</v>
      </c>
      <c r="X2818" s="0" t="s">
        <v>1362</v>
      </c>
      <c r="Y2818" s="0" t="s">
        <v>1310</v>
      </c>
      <c r="Z2818" s="0" t="s">
        <v>571</v>
      </c>
      <c r="AA2818" s="0" t="n">
        <v>808475</v>
      </c>
      <c r="AB2818" s="215" t="n">
        <v>37036.875</v>
      </c>
      <c r="AC2818" s="215" t="n">
        <v>37036.875</v>
      </c>
    </row>
    <row r="2819" customFormat="false" ht="12.75" hidden="false" customHeight="false" outlineLevel="0" collapsed="false">
      <c r="A2819" s="208" t="str">
        <f aca="false">B2819&amp;" "&amp;C2819&amp;" "&amp;D2819</f>
        <v>US Natural Gas Physical</v>
      </c>
      <c r="B2819" s="208" t="str">
        <f aca="false">IF((LEFT(N2819,2)="US"),"US","")</f>
        <v>US</v>
      </c>
      <c r="C2819" s="208" t="str">
        <f aca="false">M2819</f>
        <v>Natural Gas</v>
      </c>
      <c r="D2819" s="208" t="str">
        <f aca="false">IF(ISNUMBER(FIND("Phy",N2819))=TRUE(),"Physical","Financial")</f>
        <v>Physical</v>
      </c>
      <c r="E2819" s="208" t="n">
        <f aca="false">IF(VLOOKUP(S2819,'DD-Lookup'!$J$6:$L$50,3,FALSE())="Monthly",(YEAR(AC2819)-YEAR(AB2819))*12+MONTH(AC2819)-MONTH(AB2819)+1,(AC2819-AB2819+1))</f>
        <v>1</v>
      </c>
      <c r="F2819" s="239" t="n">
        <f aca="false">E2819*SUM(P2819:Q2819)</f>
        <v>10000</v>
      </c>
      <c r="G2819" s="214" t="n">
        <v>1291288</v>
      </c>
      <c r="H2819" s="215" t="n">
        <v>37035.390162037</v>
      </c>
      <c r="I2819" s="0" t="s">
        <v>1115</v>
      </c>
      <c r="M2819" s="0" t="s">
        <v>858</v>
      </c>
      <c r="N2819" s="0" t="s">
        <v>1305</v>
      </c>
      <c r="O2819" s="0" t="s">
        <v>1566</v>
      </c>
      <c r="P2819" s="216" t="n">
        <v>10000</v>
      </c>
      <c r="S2819" s="0" t="s">
        <v>1026</v>
      </c>
      <c r="T2819" s="0" t="s">
        <v>784</v>
      </c>
      <c r="U2819" s="218" t="n">
        <v>12.4</v>
      </c>
      <c r="V2819" s="0" t="s">
        <v>2193</v>
      </c>
      <c r="W2819" s="0" t="s">
        <v>1559</v>
      </c>
      <c r="X2819" s="0" t="s">
        <v>1535</v>
      </c>
      <c r="Y2819" s="0" t="s">
        <v>1310</v>
      </c>
      <c r="Z2819" s="0" t="s">
        <v>571</v>
      </c>
      <c r="AA2819" s="0" t="n">
        <v>808476</v>
      </c>
      <c r="AB2819" s="215" t="n">
        <v>37036.875</v>
      </c>
      <c r="AC2819" s="215" t="n">
        <v>37036.875</v>
      </c>
    </row>
    <row r="2820" customFormat="false" ht="12.75" hidden="false" customHeight="false" outlineLevel="0" collapsed="false">
      <c r="A2820" s="208" t="str">
        <f aca="false">B2820&amp;" "&amp;C2820&amp;" "&amp;D2820</f>
        <v>US Natural Gas Financial</v>
      </c>
      <c r="B2820" s="208" t="str">
        <f aca="false">IF((LEFT(N2820,2)="US"),"US","")</f>
        <v>US</v>
      </c>
      <c r="C2820" s="208" t="str">
        <f aca="false">M2820</f>
        <v>Natural Gas</v>
      </c>
      <c r="D2820" s="208" t="str">
        <f aca="false">IF(ISNUMBER(FIND("Phy",N2820))=TRUE(),"Physical","Financial")</f>
        <v>Financial</v>
      </c>
      <c r="E2820" s="208" t="n">
        <f aca="false">IF(VLOOKUP(S2820,'DD-Lookup'!$J$6:$L$50,3,FALSE())="Monthly",(YEAR(AC2820)-YEAR(AB2820))*12+MONTH(AC2820)-MONTH(AB2820)+1,(AC2820-AB2820+1))</f>
        <v>7</v>
      </c>
      <c r="F2820" s="239" t="n">
        <f aca="false">E2820*SUM(P2820:Q2820)</f>
        <v>210000</v>
      </c>
      <c r="G2820" s="214" t="n">
        <v>1291290</v>
      </c>
      <c r="H2820" s="215" t="n">
        <v>37035.3901736111</v>
      </c>
      <c r="I2820" s="0" t="s">
        <v>2157</v>
      </c>
      <c r="M2820" s="0" t="s">
        <v>858</v>
      </c>
      <c r="N2820" s="0" t="s">
        <v>1024</v>
      </c>
      <c r="O2820" s="0" t="s">
        <v>1404</v>
      </c>
      <c r="P2820" s="216" t="n">
        <v>30000</v>
      </c>
      <c r="S2820" s="0" t="s">
        <v>1026</v>
      </c>
      <c r="T2820" s="0" t="s">
        <v>784</v>
      </c>
      <c r="U2820" s="218" t="n">
        <v>4.11</v>
      </c>
      <c r="V2820" s="0" t="s">
        <v>2484</v>
      </c>
      <c r="W2820" s="0" t="s">
        <v>1406</v>
      </c>
      <c r="X2820" s="0" t="s">
        <v>1407</v>
      </c>
      <c r="Y2820" s="0" t="s">
        <v>838</v>
      </c>
      <c r="Z2820" s="0" t="s">
        <v>571</v>
      </c>
      <c r="AA2820" s="0" t="s">
        <v>2787</v>
      </c>
      <c r="AB2820" s="215" t="n">
        <v>37036.875</v>
      </c>
      <c r="AC2820" s="215" t="n">
        <v>37042.875</v>
      </c>
    </row>
    <row r="2821" customFormat="false" ht="12.75" hidden="false" customHeight="false" outlineLevel="0" collapsed="false">
      <c r="A2821" s="208" t="str">
        <f aca="false">B2821&amp;" "&amp;C2821&amp;" "&amp;D2821</f>
        <v> Natural Gas Physical</v>
      </c>
      <c r="B2821" s="208" t="str">
        <f aca="false">IF((LEFT(N2821,2)="US"),"US","")</f>
        <v/>
      </c>
      <c r="C2821" s="208" t="str">
        <f aca="false">M2821</f>
        <v>Natural Gas</v>
      </c>
      <c r="D2821" s="208" t="str">
        <f aca="false">IF(ISNUMBER(FIND("Phy",N2821))=TRUE(),"Physical","Financial")</f>
        <v>Physical</v>
      </c>
      <c r="E2821" s="208" t="n">
        <f aca="false">IF(VLOOKUP(S2821,'DD-Lookup'!$J$6:$L$50,3,FALSE())="Monthly",(YEAR(AC2821)-YEAR(AB2821))*12+MONTH(AC2821)-MONTH(AB2821)+1,(AC2821-AB2821+1))</f>
        <v>90</v>
      </c>
      <c r="F2821" s="239" t="n">
        <f aca="false">E2821*SUM(P2821:Q2821)</f>
        <v>2250000</v>
      </c>
      <c r="G2821" s="214" t="n">
        <v>1291289</v>
      </c>
      <c r="H2821" s="215" t="n">
        <v>37035.3901736111</v>
      </c>
      <c r="I2821" s="0" t="s">
        <v>936</v>
      </c>
      <c r="M2821" s="0" t="s">
        <v>858</v>
      </c>
      <c r="N2821" s="0" t="s">
        <v>859</v>
      </c>
      <c r="O2821" s="0" t="s">
        <v>913</v>
      </c>
      <c r="P2821" s="216" t="n">
        <v>25000</v>
      </c>
      <c r="S2821" s="0" t="s">
        <v>861</v>
      </c>
      <c r="T2821" s="0" t="s">
        <v>862</v>
      </c>
      <c r="U2821" s="218" t="n">
        <v>26.05</v>
      </c>
      <c r="V2821" s="0" t="s">
        <v>938</v>
      </c>
      <c r="W2821" s="0" t="s">
        <v>873</v>
      </c>
      <c r="X2821" s="0" t="s">
        <v>865</v>
      </c>
      <c r="Y2821" s="0" t="s">
        <v>866</v>
      </c>
      <c r="Z2821" s="0" t="s">
        <v>867</v>
      </c>
      <c r="AA2821" s="0" t="n">
        <v>104799</v>
      </c>
      <c r="AB2821" s="215" t="n">
        <v>37257</v>
      </c>
      <c r="AC2821" s="215" t="n">
        <v>37346</v>
      </c>
    </row>
    <row r="2822" customFormat="false" ht="12.75" hidden="false" customHeight="false" outlineLevel="0" collapsed="false">
      <c r="A2822" s="208" t="str">
        <f aca="false">B2822&amp;" "&amp;C2822&amp;" "&amp;D2822</f>
        <v>US Natural Gas Physical</v>
      </c>
      <c r="B2822" s="208" t="str">
        <f aca="false">IF((LEFT(N2822,2)="US"),"US","")</f>
        <v>US</v>
      </c>
      <c r="C2822" s="208" t="str">
        <f aca="false">M2822</f>
        <v>Natural Gas</v>
      </c>
      <c r="D2822" s="208" t="str">
        <f aca="false">IF(ISNUMBER(FIND("Phy",N2822))=TRUE(),"Physical","Financial")</f>
        <v>Physical</v>
      </c>
      <c r="E2822" s="208" t="n">
        <f aca="false">IF(VLOOKUP(S2822,'DD-Lookup'!$J$6:$L$50,3,FALSE())="Monthly",(YEAR(AC2822)-YEAR(AB2822))*12+MONTH(AC2822)-MONTH(AB2822)+1,(AC2822-AB2822+1))</f>
        <v>1</v>
      </c>
      <c r="F2822" s="239" t="n">
        <f aca="false">E2822*SUM(P2822:Q2822)</f>
        <v>25000</v>
      </c>
      <c r="G2822" s="214" t="n">
        <v>1291291</v>
      </c>
      <c r="H2822" s="215" t="n">
        <v>37035.3902430556</v>
      </c>
      <c r="I2822" s="0" t="s">
        <v>1059</v>
      </c>
      <c r="M2822" s="0" t="s">
        <v>858</v>
      </c>
      <c r="N2822" s="0" t="s">
        <v>1305</v>
      </c>
      <c r="O2822" s="0" t="s">
        <v>1432</v>
      </c>
      <c r="Q2822" s="216" t="n">
        <v>25000</v>
      </c>
      <c r="S2822" s="0" t="s">
        <v>1026</v>
      </c>
      <c r="T2822" s="0" t="s">
        <v>784</v>
      </c>
      <c r="U2822" s="218" t="n">
        <v>4.13</v>
      </c>
      <c r="V2822" s="0" t="s">
        <v>1443</v>
      </c>
      <c r="W2822" s="0" t="s">
        <v>1434</v>
      </c>
      <c r="X2822" s="0" t="s">
        <v>1435</v>
      </c>
      <c r="Y2822" s="0" t="s">
        <v>1310</v>
      </c>
      <c r="Z2822" s="0" t="s">
        <v>571</v>
      </c>
      <c r="AA2822" s="0" t="n">
        <v>808477</v>
      </c>
      <c r="AB2822" s="215" t="n">
        <v>37036.875</v>
      </c>
      <c r="AC2822" s="215" t="n">
        <v>37036.875</v>
      </c>
    </row>
    <row r="2823" customFormat="false" ht="12.75" hidden="false" customHeight="false" outlineLevel="0" collapsed="false">
      <c r="A2823" s="208" t="str">
        <f aca="false">B2823&amp;" "&amp;C2823&amp;" "&amp;D2823</f>
        <v>US Natural Gas Financial</v>
      </c>
      <c r="B2823" s="208" t="str">
        <f aca="false">IF((LEFT(N2823,2)="US"),"US","")</f>
        <v>US</v>
      </c>
      <c r="C2823" s="208" t="str">
        <f aca="false">M2823</f>
        <v>Natural Gas</v>
      </c>
      <c r="D2823" s="208" t="str">
        <f aca="false">IF(ISNUMBER(FIND("Phy",N2823))=TRUE(),"Physical","Financial")</f>
        <v>Financial</v>
      </c>
      <c r="E2823" s="208" t="n">
        <f aca="false">IF(VLOOKUP(S2823,'DD-Lookup'!$J$6:$L$50,3,FALSE())="Monthly",(YEAR(AC2823)-YEAR(AB2823))*12+MONTH(AC2823)-MONTH(AB2823)+1,(AC2823-AB2823+1))</f>
        <v>30</v>
      </c>
      <c r="F2823" s="239" t="n">
        <f aca="false">E2823*SUM(P2823:Q2823)</f>
        <v>150000</v>
      </c>
      <c r="G2823" s="214" t="n">
        <v>1291292</v>
      </c>
      <c r="H2823" s="215" t="n">
        <v>37035.3902546296</v>
      </c>
      <c r="I2823" s="0" t="s">
        <v>1449</v>
      </c>
      <c r="M2823" s="0" t="s">
        <v>858</v>
      </c>
      <c r="N2823" s="0" t="s">
        <v>1024</v>
      </c>
      <c r="O2823" s="0" t="s">
        <v>1025</v>
      </c>
      <c r="P2823" s="216" t="n">
        <v>5000</v>
      </c>
      <c r="S2823" s="0" t="s">
        <v>1026</v>
      </c>
      <c r="T2823" s="0" t="s">
        <v>784</v>
      </c>
      <c r="U2823" s="218" t="n">
        <v>4.175</v>
      </c>
      <c r="V2823" s="0" t="s">
        <v>1450</v>
      </c>
      <c r="W2823" s="0" t="s">
        <v>1028</v>
      </c>
      <c r="X2823" s="0" t="s">
        <v>1029</v>
      </c>
      <c r="Y2823" s="0" t="s">
        <v>838</v>
      </c>
      <c r="Z2823" s="0" t="s">
        <v>571</v>
      </c>
      <c r="AA2823" s="0" t="s">
        <v>2788</v>
      </c>
      <c r="AB2823" s="215" t="n">
        <v>37043.875</v>
      </c>
      <c r="AC2823" s="215" t="n">
        <v>37072.875</v>
      </c>
    </row>
    <row r="2824" customFormat="false" ht="12.75" hidden="false" customHeight="false" outlineLevel="0" collapsed="false">
      <c r="A2824" s="208" t="str">
        <f aca="false">B2824&amp;" "&amp;C2824&amp;" "&amp;D2824</f>
        <v>US Power Physical</v>
      </c>
      <c r="B2824" s="208" t="str">
        <f aca="false">IF((LEFT(N2824,2)="US"),"US","")</f>
        <v>US</v>
      </c>
      <c r="C2824" s="208" t="str">
        <f aca="false">M2824</f>
        <v>Power</v>
      </c>
      <c r="D2824" s="208" t="str">
        <f aca="false">IF(ISNUMBER(FIND("Phy",N2824))=TRUE(),"Physical","Financial")</f>
        <v>Physical</v>
      </c>
      <c r="E2824" s="208" t="n">
        <f aca="false">IF(VLOOKUP(S2824,'DD-Lookup'!$J$6:$L$50,3,FALSE())="Monthly",(YEAR(AC2824)-YEAR(AB2824))*12+MONTH(AC2824)-MONTH(AB2824)+1,(AC2824-AB2824+1))</f>
        <v>30</v>
      </c>
      <c r="F2824" s="239" t="n">
        <f aca="false">E2824*SUM(P2824:Q2824)</f>
        <v>1500</v>
      </c>
      <c r="G2824" s="214" t="n">
        <v>1291293</v>
      </c>
      <c r="H2824" s="215" t="n">
        <v>37035.3902546296</v>
      </c>
      <c r="I2824" s="0" t="s">
        <v>1124</v>
      </c>
      <c r="M2824" s="0" t="s">
        <v>67</v>
      </c>
      <c r="N2824" s="0" t="s">
        <v>1081</v>
      </c>
      <c r="O2824" s="0" t="s">
        <v>1166</v>
      </c>
      <c r="Q2824" s="216" t="n">
        <v>50</v>
      </c>
      <c r="S2824" s="0" t="s">
        <v>930</v>
      </c>
      <c r="T2824" s="0" t="s">
        <v>784</v>
      </c>
      <c r="U2824" s="218" t="n">
        <v>62.5</v>
      </c>
      <c r="V2824" s="0" t="s">
        <v>2789</v>
      </c>
      <c r="W2824" s="0" t="s">
        <v>1122</v>
      </c>
      <c r="X2824" s="0" t="s">
        <v>1106</v>
      </c>
      <c r="Y2824" s="0" t="s">
        <v>1051</v>
      </c>
      <c r="Z2824" s="0" t="s">
        <v>618</v>
      </c>
      <c r="AA2824" s="0" t="n">
        <v>621512.1</v>
      </c>
      <c r="AB2824" s="215" t="n">
        <v>37043.5916666667</v>
      </c>
      <c r="AC2824" s="215" t="n">
        <v>37072.5916666667</v>
      </c>
    </row>
    <row r="2825" customFormat="false" ht="12.75" hidden="false" customHeight="false" outlineLevel="0" collapsed="false">
      <c r="A2825" s="208" t="str">
        <f aca="false">B2825&amp;" "&amp;C2825&amp;" "&amp;D2825</f>
        <v> Oil Products Financial</v>
      </c>
      <c r="B2825" s="208" t="str">
        <f aca="false">IF((LEFT(N2825,2)="US"),"US","")</f>
        <v/>
      </c>
      <c r="C2825" s="208" t="str">
        <f aca="false">M2825</f>
        <v>Oil Products</v>
      </c>
      <c r="D2825" s="208" t="str">
        <f aca="false">IF(ISNUMBER(FIND("Phy",N2825))=TRUE(),"Physical","Financial")</f>
        <v>Financial</v>
      </c>
      <c r="E2825" s="208" t="n">
        <f aca="false">IF(VLOOKUP(S2825,'DD-Lookup'!$J$6:$L$50,3,FALSE())="Monthly",(YEAR(AC2825)-YEAR(AB2825))*12+MONTH(AC2825)-MONTH(AB2825)+1,(AC2825-AB2825+1))</f>
        <v>3</v>
      </c>
      <c r="F2825" s="239" t="n">
        <f aca="false">E2825*SUM(P2825:Q2825)</f>
        <v>15000</v>
      </c>
      <c r="G2825" s="214" t="n">
        <v>1291294</v>
      </c>
      <c r="H2825" s="215" t="n">
        <v>37035.3903240741</v>
      </c>
      <c r="I2825" s="0" t="s">
        <v>796</v>
      </c>
      <c r="M2825" s="0" t="s">
        <v>831</v>
      </c>
      <c r="N2825" s="0" t="s">
        <v>2790</v>
      </c>
      <c r="O2825" s="0" t="s">
        <v>2791</v>
      </c>
      <c r="Q2825" s="216" t="n">
        <v>5000</v>
      </c>
      <c r="S2825" s="0" t="s">
        <v>2792</v>
      </c>
      <c r="T2825" s="0" t="s">
        <v>784</v>
      </c>
      <c r="U2825" s="218" t="n">
        <v>4.86</v>
      </c>
      <c r="V2825" s="0" t="s">
        <v>2793</v>
      </c>
      <c r="W2825" s="0" t="s">
        <v>985</v>
      </c>
      <c r="X2825" s="0" t="s">
        <v>986</v>
      </c>
      <c r="Y2825" s="0" t="s">
        <v>838</v>
      </c>
      <c r="Z2825" s="0" t="s">
        <v>935</v>
      </c>
      <c r="AA2825" s="0" t="s">
        <v>2794</v>
      </c>
      <c r="AB2825" s="215" t="n">
        <v>37073</v>
      </c>
      <c r="AC2825" s="215" t="n">
        <v>37164</v>
      </c>
    </row>
    <row r="2826" customFormat="false" ht="12.75" hidden="false" customHeight="false" outlineLevel="0" collapsed="false">
      <c r="A2826" s="208" t="str">
        <f aca="false">B2826&amp;" "&amp;C2826&amp;" "&amp;D2826</f>
        <v>US Crude Financial</v>
      </c>
      <c r="B2826" s="208" t="str">
        <f aca="false">IF((LEFT(N2826,2)="US"),"US","")</f>
        <v>US</v>
      </c>
      <c r="C2826" s="208" t="str">
        <f aca="false">M2826</f>
        <v>Crude</v>
      </c>
      <c r="D2826" s="208" t="str">
        <f aca="false">IF(ISNUMBER(FIND("Phy",N2826))=TRUE(),"Physical","Financial")</f>
        <v>Financial</v>
      </c>
      <c r="E2826" s="208" t="n">
        <f aca="false">IF(VLOOKUP(S2826,'DD-Lookup'!$J$6:$L$50,3,FALSE())="Monthly",(YEAR(AC2826)-YEAR(AB2826))*12+MONTH(AC2826)-MONTH(AB2826)+1,(AC2826-AB2826+1))</f>
        <v>1</v>
      </c>
      <c r="F2826" s="239" t="n">
        <f aca="false">E2826*SUM(P2826:Q2826)</f>
        <v>50000</v>
      </c>
      <c r="G2826" s="214" t="n">
        <v>1291295</v>
      </c>
      <c r="H2826" s="215" t="n">
        <v>37035.3903356481</v>
      </c>
      <c r="I2826" s="0" t="s">
        <v>1112</v>
      </c>
      <c r="M2826" s="0" t="s">
        <v>97</v>
      </c>
      <c r="N2826" s="0" t="s">
        <v>841</v>
      </c>
      <c r="O2826" s="0" t="s">
        <v>842</v>
      </c>
      <c r="P2826" s="216" t="n">
        <v>50000</v>
      </c>
      <c r="S2826" s="0" t="s">
        <v>843</v>
      </c>
      <c r="T2826" s="0" t="s">
        <v>784</v>
      </c>
      <c r="U2826" s="218" t="n">
        <v>29.18</v>
      </c>
      <c r="V2826" s="0" t="s">
        <v>2795</v>
      </c>
      <c r="W2826" s="0" t="s">
        <v>845</v>
      </c>
      <c r="X2826" s="0" t="s">
        <v>846</v>
      </c>
      <c r="Y2826" s="0" t="s">
        <v>847</v>
      </c>
      <c r="Z2826" s="0" t="s">
        <v>571</v>
      </c>
      <c r="AA2826" s="0" t="n">
        <v>106993</v>
      </c>
      <c r="AB2826" s="215" t="n">
        <v>37073</v>
      </c>
      <c r="AC2826" s="215" t="n">
        <v>37103</v>
      </c>
    </row>
    <row r="2827" customFormat="false" ht="12.75" hidden="false" customHeight="false" outlineLevel="0" collapsed="false">
      <c r="A2827" s="208" t="str">
        <f aca="false">B2827&amp;" "&amp;C2827&amp;" "&amp;D2827</f>
        <v>US Natural Gas Physical</v>
      </c>
      <c r="B2827" s="208" t="str">
        <f aca="false">IF((LEFT(N2827,2)="US"),"US","")</f>
        <v>US</v>
      </c>
      <c r="C2827" s="208" t="str">
        <f aca="false">M2827</f>
        <v>Natural Gas</v>
      </c>
      <c r="D2827" s="208" t="str">
        <f aca="false">IF(ISNUMBER(FIND("Phy",N2827))=TRUE(),"Physical","Financial")</f>
        <v>Physical</v>
      </c>
      <c r="E2827" s="208" t="n">
        <f aca="false">IF(VLOOKUP(S2827,'DD-Lookup'!$J$6:$L$50,3,FALSE())="Monthly",(YEAR(AC2827)-YEAR(AB2827))*12+MONTH(AC2827)-MONTH(AB2827)+1,(AC2827-AB2827+1))</f>
        <v>1</v>
      </c>
      <c r="F2827" s="239" t="n">
        <f aca="false">E2827*SUM(P2827:Q2827)</f>
        <v>2339</v>
      </c>
      <c r="G2827" s="214" t="n">
        <v>1291296</v>
      </c>
      <c r="H2827" s="215" t="n">
        <v>37035.3904513889</v>
      </c>
      <c r="I2827" s="0" t="s">
        <v>1505</v>
      </c>
      <c r="M2827" s="0" t="s">
        <v>858</v>
      </c>
      <c r="N2827" s="0" t="s">
        <v>1305</v>
      </c>
      <c r="O2827" s="0" t="s">
        <v>1787</v>
      </c>
      <c r="Q2827" s="216" t="n">
        <v>2339</v>
      </c>
      <c r="S2827" s="0" t="s">
        <v>1026</v>
      </c>
      <c r="T2827" s="0" t="s">
        <v>784</v>
      </c>
      <c r="U2827" s="218" t="n">
        <v>4.065</v>
      </c>
      <c r="V2827" s="0" t="s">
        <v>2190</v>
      </c>
      <c r="W2827" s="0" t="s">
        <v>1422</v>
      </c>
      <c r="X2827" s="0" t="s">
        <v>1639</v>
      </c>
      <c r="Y2827" s="0" t="s">
        <v>1310</v>
      </c>
      <c r="Z2827" s="0" t="s">
        <v>571</v>
      </c>
      <c r="AA2827" s="0" t="n">
        <v>808479</v>
      </c>
      <c r="AB2827" s="215" t="n">
        <v>37036.875</v>
      </c>
      <c r="AC2827" s="215" t="n">
        <v>37036.875</v>
      </c>
    </row>
    <row r="2828" customFormat="false" ht="12.75" hidden="false" customHeight="false" outlineLevel="0" collapsed="false">
      <c r="A2828" s="208" t="str">
        <f aca="false">B2828&amp;" "&amp;C2828&amp;" "&amp;D2828</f>
        <v>US Natural Gas Financial</v>
      </c>
      <c r="B2828" s="208" t="str">
        <f aca="false">IF((LEFT(N2828,2)="US"),"US","")</f>
        <v>US</v>
      </c>
      <c r="C2828" s="208" t="str">
        <f aca="false">M2828</f>
        <v>Natural Gas</v>
      </c>
      <c r="D2828" s="208" t="str">
        <f aca="false">IF(ISNUMBER(FIND("Phy",N2828))=TRUE(),"Physical","Financial")</f>
        <v>Financial</v>
      </c>
      <c r="E2828" s="208" t="n">
        <f aca="false">IF(VLOOKUP(S2828,'DD-Lookup'!$J$6:$L$50,3,FALSE())="Monthly",(YEAR(AC2828)-YEAR(AB2828))*12+MONTH(AC2828)-MONTH(AB2828)+1,(AC2828-AB2828+1))</f>
        <v>153</v>
      </c>
      <c r="F2828" s="239" t="n">
        <f aca="false">E2828*SUM(P2828:Q2828)</f>
        <v>765000</v>
      </c>
      <c r="G2828" s="214" t="n">
        <v>1291297</v>
      </c>
      <c r="H2828" s="215" t="n">
        <v>37035.390474537</v>
      </c>
      <c r="I2828" s="0" t="s">
        <v>593</v>
      </c>
      <c r="M2828" s="0" t="s">
        <v>858</v>
      </c>
      <c r="N2828" s="0" t="s">
        <v>1024</v>
      </c>
      <c r="O2828" s="0" t="s">
        <v>1303</v>
      </c>
      <c r="P2828" s="216" t="n">
        <v>5000</v>
      </c>
      <c r="S2828" s="0" t="s">
        <v>1026</v>
      </c>
      <c r="T2828" s="0" t="s">
        <v>784</v>
      </c>
      <c r="U2828" s="218" t="n">
        <v>4.295</v>
      </c>
      <c r="V2828" s="0" t="s">
        <v>1064</v>
      </c>
      <c r="W2828" s="0" t="s">
        <v>1028</v>
      </c>
      <c r="X2828" s="0" t="s">
        <v>1029</v>
      </c>
      <c r="Y2828" s="0" t="s">
        <v>838</v>
      </c>
      <c r="Z2828" s="0" t="s">
        <v>571</v>
      </c>
      <c r="AA2828" s="0" t="s">
        <v>2796</v>
      </c>
      <c r="AB2828" s="215" t="n">
        <v>37043</v>
      </c>
      <c r="AC2828" s="215" t="n">
        <v>37195</v>
      </c>
    </row>
    <row r="2829" customFormat="false" ht="12.75" hidden="false" customHeight="false" outlineLevel="0" collapsed="false">
      <c r="A2829" s="208" t="str">
        <f aca="false">B2829&amp;" "&amp;C2829&amp;" "&amp;D2829</f>
        <v>US Natural Gas Physical</v>
      </c>
      <c r="B2829" s="208" t="str">
        <f aca="false">IF((LEFT(N2829,2)="US"),"US","")</f>
        <v>US</v>
      </c>
      <c r="C2829" s="208" t="str">
        <f aca="false">M2829</f>
        <v>Natural Gas</v>
      </c>
      <c r="D2829" s="208" t="str">
        <f aca="false">IF(ISNUMBER(FIND("Phy",N2829))=TRUE(),"Physical","Financial")</f>
        <v>Physical</v>
      </c>
      <c r="E2829" s="208" t="n">
        <f aca="false">IF(VLOOKUP(S2829,'DD-Lookup'!$J$6:$L$50,3,FALSE())="Monthly",(YEAR(AC2829)-YEAR(AB2829))*12+MONTH(AC2829)-MONTH(AB2829)+1,(AC2829-AB2829+1))</f>
        <v>1</v>
      </c>
      <c r="F2829" s="239" t="n">
        <f aca="false">E2829*SUM(P2829:Q2829)</f>
        <v>5000</v>
      </c>
      <c r="G2829" s="214" t="n">
        <v>1291298</v>
      </c>
      <c r="H2829" s="215" t="n">
        <v>37035.390474537</v>
      </c>
      <c r="I2829" s="0" t="s">
        <v>1471</v>
      </c>
      <c r="M2829" s="0" t="s">
        <v>858</v>
      </c>
      <c r="N2829" s="0" t="s">
        <v>1305</v>
      </c>
      <c r="O2829" s="0" t="s">
        <v>1469</v>
      </c>
      <c r="P2829" s="216" t="n">
        <v>5000</v>
      </c>
      <c r="S2829" s="0" t="s">
        <v>1026</v>
      </c>
      <c r="T2829" s="0" t="s">
        <v>784</v>
      </c>
      <c r="U2829" s="218" t="n">
        <v>4.065</v>
      </c>
      <c r="V2829" s="0" t="s">
        <v>1472</v>
      </c>
      <c r="W2829" s="0" t="s">
        <v>1314</v>
      </c>
      <c r="X2829" s="0" t="s">
        <v>1315</v>
      </c>
      <c r="Y2829" s="0" t="s">
        <v>1310</v>
      </c>
      <c r="Z2829" s="0" t="s">
        <v>571</v>
      </c>
      <c r="AA2829" s="0" t="n">
        <v>808480</v>
      </c>
      <c r="AB2829" s="215" t="n">
        <v>37036.875</v>
      </c>
      <c r="AC2829" s="215" t="n">
        <v>37036.875</v>
      </c>
    </row>
    <row r="2830" customFormat="false" ht="12.75" hidden="false" customHeight="false" outlineLevel="0" collapsed="false">
      <c r="A2830" s="208" t="str">
        <f aca="false">B2830&amp;" "&amp;C2830&amp;" "&amp;D2830</f>
        <v>US Natural Gas Financial</v>
      </c>
      <c r="B2830" s="208" t="str">
        <f aca="false">IF((LEFT(N2830,2)="US"),"US","")</f>
        <v>US</v>
      </c>
      <c r="C2830" s="208" t="str">
        <f aca="false">M2830</f>
        <v>Natural Gas</v>
      </c>
      <c r="D2830" s="208" t="str">
        <f aca="false">IF(ISNUMBER(FIND("Phy",N2830))=TRUE(),"Physical","Financial")</f>
        <v>Financial</v>
      </c>
      <c r="E2830" s="208" t="n">
        <f aca="false">IF(VLOOKUP(S2830,'DD-Lookup'!$J$6:$L$50,3,FALSE())="Monthly",(YEAR(AC2830)-YEAR(AB2830))*12+MONTH(AC2830)-MONTH(AB2830)+1,(AC2830-AB2830+1))</f>
        <v>153</v>
      </c>
      <c r="F2830" s="239" t="n">
        <f aca="false">E2830*SUM(P2830:Q2830)</f>
        <v>1530000</v>
      </c>
      <c r="G2830" s="214" t="n">
        <v>1291299</v>
      </c>
      <c r="H2830" s="215" t="n">
        <v>37035.3905324074</v>
      </c>
      <c r="I2830" s="0" t="s">
        <v>1141</v>
      </c>
      <c r="M2830" s="0" t="s">
        <v>858</v>
      </c>
      <c r="N2830" s="0" t="s">
        <v>1482</v>
      </c>
      <c r="O2830" s="0" t="s">
        <v>1869</v>
      </c>
      <c r="Q2830" s="216" t="n">
        <v>10000</v>
      </c>
      <c r="S2830" s="0" t="s">
        <v>1026</v>
      </c>
      <c r="T2830" s="0" t="s">
        <v>784</v>
      </c>
      <c r="U2830" s="218" t="n">
        <v>0.005</v>
      </c>
      <c r="V2830" s="0" t="s">
        <v>1870</v>
      </c>
      <c r="W2830" s="0" t="s">
        <v>1851</v>
      </c>
      <c r="X2830" s="0" t="s">
        <v>1852</v>
      </c>
      <c r="Y2830" s="0" t="s">
        <v>838</v>
      </c>
      <c r="Z2830" s="0" t="s">
        <v>571</v>
      </c>
      <c r="AA2830" s="0" t="s">
        <v>2797</v>
      </c>
      <c r="AB2830" s="215" t="n">
        <v>37043</v>
      </c>
      <c r="AC2830" s="215" t="n">
        <v>37195</v>
      </c>
    </row>
    <row r="2831" customFormat="false" ht="12.75" hidden="false" customHeight="false" outlineLevel="0" collapsed="false">
      <c r="A2831" s="208" t="str">
        <f aca="false">B2831&amp;" "&amp;C2831&amp;" "&amp;D2831</f>
        <v>US Natural Gas Physical</v>
      </c>
      <c r="B2831" s="208" t="str">
        <f aca="false">IF((LEFT(N2831,2)="US"),"US","")</f>
        <v>US</v>
      </c>
      <c r="C2831" s="208" t="str">
        <f aca="false">M2831</f>
        <v>Natural Gas</v>
      </c>
      <c r="D2831" s="208" t="str">
        <f aca="false">IF(ISNUMBER(FIND("Phy",N2831))=TRUE(),"Physical","Financial")</f>
        <v>Physical</v>
      </c>
      <c r="E2831" s="208" t="n">
        <f aca="false">IF(VLOOKUP(S2831,'DD-Lookup'!$J$6:$L$50,3,FALSE())="Monthly",(YEAR(AC2831)-YEAR(AB2831))*12+MONTH(AC2831)-MONTH(AB2831)+1,(AC2831-AB2831+1))</f>
        <v>1</v>
      </c>
      <c r="F2831" s="239" t="n">
        <f aca="false">E2831*SUM(P2831:Q2831)</f>
        <v>1300</v>
      </c>
      <c r="G2831" s="214" t="n">
        <v>1291300</v>
      </c>
      <c r="H2831" s="215" t="n">
        <v>37035.3905324074</v>
      </c>
      <c r="I2831" s="0" t="s">
        <v>1732</v>
      </c>
      <c r="M2831" s="0" t="s">
        <v>858</v>
      </c>
      <c r="N2831" s="0" t="s">
        <v>1305</v>
      </c>
      <c r="O2831" s="0" t="s">
        <v>1306</v>
      </c>
      <c r="Q2831" s="216" t="n">
        <v>1300</v>
      </c>
      <c r="S2831" s="0" t="s">
        <v>1026</v>
      </c>
      <c r="T2831" s="0" t="s">
        <v>784</v>
      </c>
      <c r="U2831" s="218" t="n">
        <v>4.2088</v>
      </c>
      <c r="V2831" s="0" t="s">
        <v>1992</v>
      </c>
      <c r="W2831" s="0" t="s">
        <v>1308</v>
      </c>
      <c r="X2831" s="0" t="s">
        <v>1309</v>
      </c>
      <c r="Y2831" s="0" t="s">
        <v>1310</v>
      </c>
      <c r="Z2831" s="0" t="s">
        <v>571</v>
      </c>
      <c r="AA2831" s="0" t="n">
        <v>808481</v>
      </c>
      <c r="AB2831" s="215" t="n">
        <v>37036.875</v>
      </c>
      <c r="AC2831" s="215" t="n">
        <v>37036.875</v>
      </c>
    </row>
    <row r="2832" customFormat="false" ht="12.75" hidden="false" customHeight="false" outlineLevel="0" collapsed="false">
      <c r="A2832" s="208" t="str">
        <f aca="false">B2832&amp;" "&amp;C2832&amp;" "&amp;D2832</f>
        <v>US Natural Gas Physical</v>
      </c>
      <c r="B2832" s="208" t="str">
        <f aca="false">IF((LEFT(N2832,2)="US"),"US","")</f>
        <v>US</v>
      </c>
      <c r="C2832" s="208" t="str">
        <f aca="false">M2832</f>
        <v>Natural Gas</v>
      </c>
      <c r="D2832" s="208" t="str">
        <f aca="false">IF(ISNUMBER(FIND("Phy",N2832))=TRUE(),"Physical","Financial")</f>
        <v>Physical</v>
      </c>
      <c r="E2832" s="208" t="n">
        <f aca="false">IF(VLOOKUP(S2832,'DD-Lookup'!$J$6:$L$50,3,FALSE())="Monthly",(YEAR(AC2832)-YEAR(AB2832))*12+MONTH(AC2832)-MONTH(AB2832)+1,(AC2832-AB2832+1))</f>
        <v>1</v>
      </c>
      <c r="F2832" s="239" t="n">
        <f aca="false">E2832*SUM(P2832:Q2832)</f>
        <v>3000</v>
      </c>
      <c r="G2832" s="214" t="n">
        <v>1291301</v>
      </c>
      <c r="H2832" s="215" t="n">
        <v>37035.3905787037</v>
      </c>
      <c r="I2832" s="0" t="s">
        <v>1278</v>
      </c>
      <c r="M2832" s="0" t="s">
        <v>858</v>
      </c>
      <c r="N2832" s="0" t="s">
        <v>1305</v>
      </c>
      <c r="O2832" s="0" t="s">
        <v>1831</v>
      </c>
      <c r="P2832" s="216" t="n">
        <v>3000</v>
      </c>
      <c r="S2832" s="0" t="s">
        <v>1026</v>
      </c>
      <c r="T2832" s="0" t="s">
        <v>784</v>
      </c>
      <c r="U2832" s="218" t="n">
        <v>4.1913</v>
      </c>
      <c r="V2832" s="0" t="s">
        <v>2559</v>
      </c>
      <c r="W2832" s="0" t="s">
        <v>1308</v>
      </c>
      <c r="X2832" s="0" t="s">
        <v>1309</v>
      </c>
      <c r="Y2832" s="0" t="s">
        <v>1310</v>
      </c>
      <c r="Z2832" s="0" t="s">
        <v>571</v>
      </c>
      <c r="AA2832" s="0" t="n">
        <v>808482</v>
      </c>
      <c r="AB2832" s="215" t="n">
        <v>37036.875</v>
      </c>
      <c r="AC2832" s="215" t="n">
        <v>37036.875</v>
      </c>
    </row>
    <row r="2833" customFormat="false" ht="12.75" hidden="false" customHeight="false" outlineLevel="0" collapsed="false">
      <c r="A2833" s="208" t="str">
        <f aca="false">B2833&amp;" "&amp;C2833&amp;" "&amp;D2833</f>
        <v>US Natural Gas Physical</v>
      </c>
      <c r="B2833" s="208" t="str">
        <f aca="false">IF((LEFT(N2833,2)="US"),"US","")</f>
        <v>US</v>
      </c>
      <c r="C2833" s="208" t="str">
        <f aca="false">M2833</f>
        <v>Natural Gas</v>
      </c>
      <c r="D2833" s="208" t="str">
        <f aca="false">IF(ISNUMBER(FIND("Phy",N2833))=TRUE(),"Physical","Financial")</f>
        <v>Physical</v>
      </c>
      <c r="E2833" s="208" t="n">
        <f aca="false">IF(VLOOKUP(S2833,'DD-Lookup'!$J$6:$L$50,3,FALSE())="Monthly",(YEAR(AC2833)-YEAR(AB2833))*12+MONTH(AC2833)-MONTH(AB2833)+1,(AC2833-AB2833+1))</f>
        <v>1</v>
      </c>
      <c r="F2833" s="239" t="n">
        <f aca="false">E2833*SUM(P2833:Q2833)</f>
        <v>10000</v>
      </c>
      <c r="G2833" s="214" t="n">
        <v>1291305</v>
      </c>
      <c r="H2833" s="215" t="n">
        <v>37035.3907291667</v>
      </c>
      <c r="I2833" s="0" t="s">
        <v>2019</v>
      </c>
      <c r="M2833" s="0" t="s">
        <v>858</v>
      </c>
      <c r="N2833" s="0" t="s">
        <v>1305</v>
      </c>
      <c r="O2833" s="0" t="s">
        <v>1306</v>
      </c>
      <c r="P2833" s="216" t="n">
        <v>10000</v>
      </c>
      <c r="S2833" s="0" t="s">
        <v>1026</v>
      </c>
      <c r="T2833" s="0" t="s">
        <v>784</v>
      </c>
      <c r="U2833" s="218" t="n">
        <v>4.2063</v>
      </c>
      <c r="V2833" s="0" t="s">
        <v>2730</v>
      </c>
      <c r="W2833" s="0" t="s">
        <v>1308</v>
      </c>
      <c r="X2833" s="0" t="s">
        <v>1309</v>
      </c>
      <c r="Y2833" s="0" t="s">
        <v>1310</v>
      </c>
      <c r="Z2833" s="0" t="s">
        <v>571</v>
      </c>
      <c r="AA2833" s="0" t="n">
        <v>808483</v>
      </c>
      <c r="AB2833" s="215" t="n">
        <v>37036.875</v>
      </c>
      <c r="AC2833" s="215" t="n">
        <v>37036.875</v>
      </c>
    </row>
    <row r="2834" customFormat="false" ht="12.75" hidden="false" customHeight="false" outlineLevel="0" collapsed="false">
      <c r="A2834" s="208" t="str">
        <f aca="false">B2834&amp;" "&amp;C2834&amp;" "&amp;D2834</f>
        <v>US Natural Gas Physical</v>
      </c>
      <c r="B2834" s="208" t="str">
        <f aca="false">IF((LEFT(N2834,2)="US"),"US","")</f>
        <v>US</v>
      </c>
      <c r="C2834" s="208" t="str">
        <f aca="false">M2834</f>
        <v>Natural Gas</v>
      </c>
      <c r="D2834" s="208" t="str">
        <f aca="false">IF(ISNUMBER(FIND("Phy",N2834))=TRUE(),"Physical","Financial")</f>
        <v>Physical</v>
      </c>
      <c r="E2834" s="208" t="n">
        <f aca="false">IF(VLOOKUP(S2834,'DD-Lookup'!$J$6:$L$50,3,FALSE())="Monthly",(YEAR(AC2834)-YEAR(AB2834))*12+MONTH(AC2834)-MONTH(AB2834)+1,(AC2834-AB2834+1))</f>
        <v>1</v>
      </c>
      <c r="F2834" s="239" t="n">
        <f aca="false">E2834*SUM(P2834:Q2834)</f>
        <v>5000</v>
      </c>
      <c r="G2834" s="214" t="n">
        <v>1291306</v>
      </c>
      <c r="H2834" s="215" t="n">
        <v>37035.3907407407</v>
      </c>
      <c r="I2834" s="0" t="s">
        <v>1073</v>
      </c>
      <c r="M2834" s="0" t="s">
        <v>858</v>
      </c>
      <c r="N2834" s="0" t="s">
        <v>1305</v>
      </c>
      <c r="O2834" s="0" t="s">
        <v>1319</v>
      </c>
      <c r="P2834" s="216" t="n">
        <v>5000</v>
      </c>
      <c r="S2834" s="0" t="s">
        <v>1026</v>
      </c>
      <c r="T2834" s="0" t="s">
        <v>784</v>
      </c>
      <c r="U2834" s="218" t="n">
        <v>4.0275</v>
      </c>
      <c r="V2834" s="0" t="s">
        <v>2026</v>
      </c>
      <c r="W2834" s="0" t="s">
        <v>1314</v>
      </c>
      <c r="X2834" s="0" t="s">
        <v>1315</v>
      </c>
      <c r="Y2834" s="0" t="s">
        <v>1310</v>
      </c>
      <c r="Z2834" s="0" t="s">
        <v>571</v>
      </c>
      <c r="AA2834" s="0" t="n">
        <v>808484</v>
      </c>
      <c r="AB2834" s="215" t="n">
        <v>37036.875</v>
      </c>
      <c r="AC2834" s="215" t="n">
        <v>37036.875</v>
      </c>
    </row>
    <row r="2835" customFormat="false" ht="12.75" hidden="false" customHeight="false" outlineLevel="0" collapsed="false">
      <c r="A2835" s="208" t="str">
        <f aca="false">B2835&amp;" "&amp;C2835&amp;" "&amp;D2835</f>
        <v> Natural Gas Physical</v>
      </c>
      <c r="B2835" s="208" t="str">
        <f aca="false">IF((LEFT(N2835,2)="US"),"US","")</f>
        <v/>
      </c>
      <c r="C2835" s="208" t="str">
        <f aca="false">M2835</f>
        <v>Natural Gas</v>
      </c>
      <c r="D2835" s="208" t="str">
        <f aca="false">IF(ISNUMBER(FIND("Phy",N2835))=TRUE(),"Physical","Financial")</f>
        <v>Physical</v>
      </c>
      <c r="E2835" s="208" t="n">
        <f aca="false">IF(VLOOKUP(S2835,'DD-Lookup'!$J$6:$L$50,3,FALSE())="Monthly",(YEAR(AC2835)-YEAR(AB2835))*12+MONTH(AC2835)-MONTH(AB2835)+1,(AC2835-AB2835+1))</f>
        <v>1</v>
      </c>
      <c r="F2835" s="239" t="n">
        <f aca="false">E2835*SUM(P2835:Q2835)</f>
        <v>10000</v>
      </c>
      <c r="G2835" s="214" t="n">
        <v>1291307</v>
      </c>
      <c r="H2835" s="215" t="n">
        <v>37035.3907523148</v>
      </c>
      <c r="I2835" s="0" t="s">
        <v>1333</v>
      </c>
      <c r="M2835" s="0" t="s">
        <v>858</v>
      </c>
      <c r="N2835" s="0" t="s">
        <v>1334</v>
      </c>
      <c r="O2835" s="0" t="s">
        <v>1335</v>
      </c>
      <c r="P2835" s="216" t="n">
        <v>10000</v>
      </c>
      <c r="S2835" s="0" t="s">
        <v>1026</v>
      </c>
      <c r="T2835" s="0" t="s">
        <v>784</v>
      </c>
      <c r="U2835" s="218" t="n">
        <v>4.36</v>
      </c>
      <c r="V2835" s="0" t="s">
        <v>1336</v>
      </c>
      <c r="W2835" s="0" t="s">
        <v>1337</v>
      </c>
      <c r="X2835" s="0" t="s">
        <v>1338</v>
      </c>
      <c r="Y2835" s="0" t="s">
        <v>1310</v>
      </c>
      <c r="Z2835" s="0" t="s">
        <v>571</v>
      </c>
      <c r="AA2835" s="0" t="n">
        <v>808485</v>
      </c>
      <c r="AB2835" s="215" t="n">
        <v>37036.875</v>
      </c>
      <c r="AC2835" s="215" t="n">
        <v>37036.875</v>
      </c>
    </row>
    <row r="2836" customFormat="false" ht="12.75" hidden="false" customHeight="false" outlineLevel="0" collapsed="false">
      <c r="A2836" s="208" t="str">
        <f aca="false">B2836&amp;" "&amp;C2836&amp;" "&amp;D2836</f>
        <v>US Natural Gas Physical</v>
      </c>
      <c r="B2836" s="208" t="str">
        <f aca="false">IF((LEFT(N2836,2)="US"),"US","")</f>
        <v>US</v>
      </c>
      <c r="C2836" s="208" t="str">
        <f aca="false">M2836</f>
        <v>Natural Gas</v>
      </c>
      <c r="D2836" s="208" t="str">
        <f aca="false">IF(ISNUMBER(FIND("Phy",N2836))=TRUE(),"Physical","Financial")</f>
        <v>Physical</v>
      </c>
      <c r="E2836" s="208" t="n">
        <f aca="false">IF(VLOOKUP(S2836,'DD-Lookup'!$J$6:$L$50,3,FALSE())="Monthly",(YEAR(AC2836)-YEAR(AB2836))*12+MONTH(AC2836)-MONTH(AB2836)+1,(AC2836-AB2836+1))</f>
        <v>1</v>
      </c>
      <c r="F2836" s="239" t="n">
        <f aca="false">E2836*SUM(P2836:Q2836)</f>
        <v>5000</v>
      </c>
      <c r="G2836" s="214" t="n">
        <v>1291308</v>
      </c>
      <c r="H2836" s="215" t="n">
        <v>37035.3907638889</v>
      </c>
      <c r="I2836" s="0" t="s">
        <v>2205</v>
      </c>
      <c r="M2836" s="0" t="s">
        <v>858</v>
      </c>
      <c r="N2836" s="0" t="s">
        <v>1305</v>
      </c>
      <c r="O2836" s="0" t="s">
        <v>1363</v>
      </c>
      <c r="Q2836" s="216" t="n">
        <v>5000</v>
      </c>
      <c r="S2836" s="0" t="s">
        <v>1026</v>
      </c>
      <c r="T2836" s="0" t="s">
        <v>784</v>
      </c>
      <c r="U2836" s="218" t="n">
        <v>4.0625</v>
      </c>
      <c r="V2836" s="0" t="s">
        <v>2798</v>
      </c>
      <c r="W2836" s="0" t="s">
        <v>1361</v>
      </c>
      <c r="X2836" s="0" t="s">
        <v>1362</v>
      </c>
      <c r="Y2836" s="0" t="s">
        <v>1310</v>
      </c>
      <c r="Z2836" s="0" t="s">
        <v>571</v>
      </c>
      <c r="AA2836" s="0" t="n">
        <v>808486</v>
      </c>
      <c r="AB2836" s="215" t="n">
        <v>37036.875</v>
      </c>
      <c r="AC2836" s="215" t="n">
        <v>37036.875</v>
      </c>
    </row>
    <row r="2837" customFormat="false" ht="12.75" hidden="false" customHeight="false" outlineLevel="0" collapsed="false">
      <c r="A2837" s="208" t="str">
        <f aca="false">B2837&amp;" "&amp;C2837&amp;" "&amp;D2837</f>
        <v>US Natural Gas Financial</v>
      </c>
      <c r="B2837" s="208" t="str">
        <f aca="false">IF((LEFT(N2837,2)="US"),"US","")</f>
        <v>US</v>
      </c>
      <c r="C2837" s="208" t="str">
        <f aca="false">M2837</f>
        <v>Natural Gas</v>
      </c>
      <c r="D2837" s="208" t="str">
        <f aca="false">IF(ISNUMBER(FIND("Phy",N2837))=TRUE(),"Physical","Financial")</f>
        <v>Financial</v>
      </c>
      <c r="E2837" s="208" t="n">
        <f aca="false">IF(VLOOKUP(S2837,'DD-Lookup'!$J$6:$L$50,3,FALSE())="Monthly",(YEAR(AC2837)-YEAR(AB2837))*12+MONTH(AC2837)-MONTH(AB2837)+1,(AC2837-AB2837+1))</f>
        <v>151</v>
      </c>
      <c r="F2837" s="239" t="n">
        <f aca="false">E2837*SUM(P2837:Q2837)</f>
        <v>377500</v>
      </c>
      <c r="G2837" s="214" t="n">
        <v>1291309</v>
      </c>
      <c r="H2837" s="215" t="n">
        <v>37035.390775463</v>
      </c>
      <c r="I2837" s="0" t="s">
        <v>1874</v>
      </c>
      <c r="M2837" s="0" t="s">
        <v>858</v>
      </c>
      <c r="N2837" s="0" t="s">
        <v>1024</v>
      </c>
      <c r="O2837" s="0" t="s">
        <v>1289</v>
      </c>
      <c r="P2837" s="216" t="n">
        <v>2500</v>
      </c>
      <c r="S2837" s="0" t="s">
        <v>1026</v>
      </c>
      <c r="T2837" s="0" t="s">
        <v>784</v>
      </c>
      <c r="U2837" s="218" t="n">
        <v>4.665</v>
      </c>
      <c r="V2837" s="0" t="s">
        <v>1875</v>
      </c>
      <c r="W2837" s="0" t="s">
        <v>1028</v>
      </c>
      <c r="X2837" s="0" t="s">
        <v>1029</v>
      </c>
      <c r="Y2837" s="0" t="s">
        <v>838</v>
      </c>
      <c r="Z2837" s="0" t="s">
        <v>571</v>
      </c>
      <c r="AA2837" s="0" t="s">
        <v>2799</v>
      </c>
      <c r="AB2837" s="215" t="n">
        <v>37196</v>
      </c>
      <c r="AC2837" s="215" t="n">
        <v>37346</v>
      </c>
    </row>
    <row r="2838" customFormat="false" ht="12.75" hidden="false" customHeight="false" outlineLevel="0" collapsed="false">
      <c r="A2838" s="208" t="str">
        <f aca="false">B2838&amp;" "&amp;C2838&amp;" "&amp;D2838</f>
        <v>US Natural Gas Physical</v>
      </c>
      <c r="B2838" s="208" t="str">
        <f aca="false">IF((LEFT(N2838,2)="US"),"US","")</f>
        <v>US</v>
      </c>
      <c r="C2838" s="208" t="str">
        <f aca="false">M2838</f>
        <v>Natural Gas</v>
      </c>
      <c r="D2838" s="208" t="str">
        <f aca="false">IF(ISNUMBER(FIND("Phy",N2838))=TRUE(),"Physical","Financial")</f>
        <v>Physical</v>
      </c>
      <c r="E2838" s="208" t="n">
        <f aca="false">IF(VLOOKUP(S2838,'DD-Lookup'!$J$6:$L$50,3,FALSE())="Monthly",(YEAR(AC2838)-YEAR(AB2838))*12+MONTH(AC2838)-MONTH(AB2838)+1,(AC2838-AB2838+1))</f>
        <v>1</v>
      </c>
      <c r="F2838" s="239" t="n">
        <f aca="false">E2838*SUM(P2838:Q2838)</f>
        <v>10000</v>
      </c>
      <c r="G2838" s="214" t="n">
        <v>1291310</v>
      </c>
      <c r="H2838" s="215" t="n">
        <v>37035.390775463</v>
      </c>
      <c r="I2838" s="0" t="s">
        <v>1112</v>
      </c>
      <c r="M2838" s="0" t="s">
        <v>858</v>
      </c>
      <c r="N2838" s="0" t="s">
        <v>1305</v>
      </c>
      <c r="O2838" s="0" t="s">
        <v>1566</v>
      </c>
      <c r="Q2838" s="216" t="n">
        <v>10000</v>
      </c>
      <c r="S2838" s="0" t="s">
        <v>1026</v>
      </c>
      <c r="T2838" s="0" t="s">
        <v>784</v>
      </c>
      <c r="U2838" s="218" t="n">
        <v>12.475</v>
      </c>
      <c r="V2838" s="0" t="s">
        <v>2527</v>
      </c>
      <c r="W2838" s="0" t="s">
        <v>1559</v>
      </c>
      <c r="X2838" s="0" t="s">
        <v>1535</v>
      </c>
      <c r="Y2838" s="0" t="s">
        <v>1310</v>
      </c>
      <c r="Z2838" s="0" t="s">
        <v>571</v>
      </c>
      <c r="AA2838" s="0" t="n">
        <v>808487</v>
      </c>
      <c r="AB2838" s="215" t="n">
        <v>37036.875</v>
      </c>
      <c r="AC2838" s="215" t="n">
        <v>37036.875</v>
      </c>
    </row>
    <row r="2839" customFormat="false" ht="12.75" hidden="false" customHeight="false" outlineLevel="0" collapsed="false">
      <c r="A2839" s="208" t="str">
        <f aca="false">B2839&amp;" "&amp;C2839&amp;" "&amp;D2839</f>
        <v>US Natural Gas Physical</v>
      </c>
      <c r="B2839" s="208" t="str">
        <f aca="false">IF((LEFT(N2839,2)="US"),"US","")</f>
        <v>US</v>
      </c>
      <c r="C2839" s="208" t="str">
        <f aca="false">M2839</f>
        <v>Natural Gas</v>
      </c>
      <c r="D2839" s="208" t="str">
        <f aca="false">IF(ISNUMBER(FIND("Phy",N2839))=TRUE(),"Physical","Financial")</f>
        <v>Physical</v>
      </c>
      <c r="E2839" s="208" t="n">
        <f aca="false">IF(VLOOKUP(S2839,'DD-Lookup'!$J$6:$L$50,3,FALSE())="Monthly",(YEAR(AC2839)-YEAR(AB2839))*12+MONTH(AC2839)-MONTH(AB2839)+1,(AC2839-AB2839+1))</f>
        <v>1</v>
      </c>
      <c r="F2839" s="239" t="n">
        <f aca="false">E2839*SUM(P2839:Q2839)</f>
        <v>25000</v>
      </c>
      <c r="G2839" s="214" t="n">
        <v>1291311</v>
      </c>
      <c r="H2839" s="215" t="n">
        <v>37035.390787037</v>
      </c>
      <c r="I2839" s="0" t="s">
        <v>1930</v>
      </c>
      <c r="M2839" s="0" t="s">
        <v>858</v>
      </c>
      <c r="N2839" s="0" t="s">
        <v>1305</v>
      </c>
      <c r="O2839" s="0" t="s">
        <v>1432</v>
      </c>
      <c r="P2839" s="216" t="n">
        <v>25000</v>
      </c>
      <c r="S2839" s="0" t="s">
        <v>1026</v>
      </c>
      <c r="T2839" s="0" t="s">
        <v>784</v>
      </c>
      <c r="U2839" s="218" t="n">
        <v>4.13</v>
      </c>
      <c r="V2839" s="0" t="s">
        <v>1931</v>
      </c>
      <c r="W2839" s="0" t="s">
        <v>1434</v>
      </c>
      <c r="X2839" s="0" t="s">
        <v>1435</v>
      </c>
      <c r="Y2839" s="0" t="s">
        <v>1310</v>
      </c>
      <c r="Z2839" s="0" t="s">
        <v>571</v>
      </c>
      <c r="AA2839" s="0" t="n">
        <v>808488</v>
      </c>
      <c r="AB2839" s="215" t="n">
        <v>37036.875</v>
      </c>
      <c r="AC2839" s="215" t="n">
        <v>37036.875</v>
      </c>
    </row>
    <row r="2840" customFormat="false" ht="12.75" hidden="false" customHeight="false" outlineLevel="0" collapsed="false">
      <c r="A2840" s="208" t="str">
        <f aca="false">B2840&amp;" "&amp;C2840&amp;" "&amp;D2840</f>
        <v>US Natural Gas Financial</v>
      </c>
      <c r="B2840" s="208" t="str">
        <f aca="false">IF((LEFT(N2840,2)="US"),"US","")</f>
        <v>US</v>
      </c>
      <c r="C2840" s="208" t="str">
        <f aca="false">M2840</f>
        <v>Natural Gas</v>
      </c>
      <c r="D2840" s="208" t="str">
        <f aca="false">IF(ISNUMBER(FIND("Phy",N2840))=TRUE(),"Physical","Financial")</f>
        <v>Financial</v>
      </c>
      <c r="E2840" s="208" t="n">
        <f aca="false">IF(VLOOKUP(S2840,'DD-Lookup'!$J$6:$L$50,3,FALSE())="Monthly",(YEAR(AC2840)-YEAR(AB2840))*12+MONTH(AC2840)-MONTH(AB2840)+1,(AC2840-AB2840+1))</f>
        <v>30</v>
      </c>
      <c r="F2840" s="239" t="n">
        <f aca="false">E2840*SUM(P2840:Q2840)</f>
        <v>180000</v>
      </c>
      <c r="G2840" s="214" t="n">
        <v>1291312</v>
      </c>
      <c r="H2840" s="215" t="n">
        <v>37035.3908101852</v>
      </c>
      <c r="I2840" s="0" t="s">
        <v>1886</v>
      </c>
      <c r="J2840" s="0" t="s">
        <v>1246</v>
      </c>
      <c r="K2840" s="0" t="s">
        <v>1200</v>
      </c>
      <c r="M2840" s="0" t="s">
        <v>858</v>
      </c>
      <c r="N2840" s="0" t="s">
        <v>1482</v>
      </c>
      <c r="O2840" s="0" t="s">
        <v>2800</v>
      </c>
      <c r="Q2840" s="216" t="n">
        <v>6000</v>
      </c>
      <c r="S2840" s="0" t="s">
        <v>1026</v>
      </c>
      <c r="T2840" s="0" t="s">
        <v>784</v>
      </c>
      <c r="U2840" s="218" t="n">
        <v>-0.075</v>
      </c>
      <c r="V2840" s="0" t="s">
        <v>2801</v>
      </c>
      <c r="W2840" s="0" t="s">
        <v>2199</v>
      </c>
      <c r="X2840" s="0" t="s">
        <v>2200</v>
      </c>
      <c r="Y2840" s="0" t="s">
        <v>838</v>
      </c>
      <c r="Z2840" s="0" t="s">
        <v>571</v>
      </c>
      <c r="AA2840" s="0" t="s">
        <v>2802</v>
      </c>
      <c r="AB2840" s="215" t="n">
        <v>37043.875</v>
      </c>
      <c r="AC2840" s="215" t="n">
        <v>37072.875</v>
      </c>
    </row>
    <row r="2841" customFormat="false" ht="12.75" hidden="false" customHeight="false" outlineLevel="0" collapsed="false">
      <c r="A2841" s="208" t="str">
        <f aca="false">B2841&amp;" "&amp;C2841&amp;" "&amp;D2841</f>
        <v> Metals Financial</v>
      </c>
      <c r="B2841" s="208" t="str">
        <f aca="false">IF((LEFT(N2841,2)="US"),"US","")</f>
        <v/>
      </c>
      <c r="C2841" s="208" t="str">
        <f aca="false">M2841</f>
        <v>Metals</v>
      </c>
      <c r="D2841" s="208" t="str">
        <f aca="false">IF(ISNUMBER(FIND("Phy",N2841))=TRUE(),"Physical","Financial")</f>
        <v>Financial</v>
      </c>
      <c r="E2841" s="208" t="n">
        <f aca="false">IF(VLOOKUP(S2841,'DD-Lookup'!$J$6:$L$50,3,FALSE())="Monthly",(YEAR(AC2841)-YEAR(AB2841))*12+MONTH(AC2841)-MONTH(AB2841)+1,(AC2841-AB2841+1))</f>
        <v>1</v>
      </c>
      <c r="F2841" s="239" t="n">
        <f aca="false">E2841*SUM(P2841:Q2841)</f>
        <v>4</v>
      </c>
      <c r="G2841" s="214" t="n">
        <v>1291314</v>
      </c>
      <c r="H2841" s="215" t="n">
        <v>37035.3908333333</v>
      </c>
      <c r="I2841" s="0" t="s">
        <v>968</v>
      </c>
      <c r="M2841" s="0" t="s">
        <v>780</v>
      </c>
      <c r="N2841" s="0" t="s">
        <v>852</v>
      </c>
      <c r="O2841" s="0" t="s">
        <v>853</v>
      </c>
      <c r="Q2841" s="216" t="n">
        <v>4</v>
      </c>
      <c r="S2841" s="0" t="s">
        <v>854</v>
      </c>
      <c r="T2841" s="0" t="s">
        <v>784</v>
      </c>
      <c r="U2841" s="218" t="n">
        <v>4945</v>
      </c>
      <c r="V2841" s="0" t="s">
        <v>1275</v>
      </c>
      <c r="W2841" s="0" t="s">
        <v>856</v>
      </c>
      <c r="X2841" s="0" t="s">
        <v>787</v>
      </c>
      <c r="Y2841" s="0" t="s">
        <v>788</v>
      </c>
      <c r="Z2841" s="0" t="s">
        <v>789</v>
      </c>
      <c r="AA2841" s="0" t="n">
        <v>2150878</v>
      </c>
    </row>
    <row r="2842" customFormat="false" ht="12.75" hidden="false" customHeight="false" outlineLevel="0" collapsed="false">
      <c r="A2842" s="208" t="str">
        <f aca="false">B2842&amp;" "&amp;C2842&amp;" "&amp;D2842</f>
        <v>US Natural Gas Physical</v>
      </c>
      <c r="B2842" s="208" t="str">
        <f aca="false">IF((LEFT(N2842,2)="US"),"US","")</f>
        <v>US</v>
      </c>
      <c r="C2842" s="208" t="str">
        <f aca="false">M2842</f>
        <v>Natural Gas</v>
      </c>
      <c r="D2842" s="208" t="str">
        <f aca="false">IF(ISNUMBER(FIND("Phy",N2842))=TRUE(),"Physical","Financial")</f>
        <v>Physical</v>
      </c>
      <c r="E2842" s="208" t="n">
        <f aca="false">IF(VLOOKUP(S2842,'DD-Lookup'!$J$6:$L$50,3,FALSE())="Monthly",(YEAR(AC2842)-YEAR(AB2842))*12+MONTH(AC2842)-MONTH(AB2842)+1,(AC2842-AB2842+1))</f>
        <v>1</v>
      </c>
      <c r="F2842" s="239" t="n">
        <f aca="false">E2842*SUM(P2842:Q2842)</f>
        <v>10000</v>
      </c>
      <c r="G2842" s="214" t="n">
        <v>1291313</v>
      </c>
      <c r="H2842" s="215" t="n">
        <v>37035.3908333333</v>
      </c>
      <c r="I2842" s="0" t="s">
        <v>1112</v>
      </c>
      <c r="M2842" s="0" t="s">
        <v>858</v>
      </c>
      <c r="N2842" s="0" t="s">
        <v>1305</v>
      </c>
      <c r="O2842" s="0" t="s">
        <v>1566</v>
      </c>
      <c r="Q2842" s="216" t="n">
        <v>10000</v>
      </c>
      <c r="S2842" s="0" t="s">
        <v>1026</v>
      </c>
      <c r="T2842" s="0" t="s">
        <v>784</v>
      </c>
      <c r="U2842" s="218" t="n">
        <v>12.55</v>
      </c>
      <c r="V2842" s="0" t="s">
        <v>2527</v>
      </c>
      <c r="W2842" s="0" t="s">
        <v>1559</v>
      </c>
      <c r="X2842" s="0" t="s">
        <v>1535</v>
      </c>
      <c r="Y2842" s="0" t="s">
        <v>1310</v>
      </c>
      <c r="Z2842" s="0" t="s">
        <v>571</v>
      </c>
      <c r="AA2842" s="0" t="n">
        <v>808489</v>
      </c>
      <c r="AB2842" s="215" t="n">
        <v>37036.875</v>
      </c>
      <c r="AC2842" s="215" t="n">
        <v>37036.875</v>
      </c>
    </row>
    <row r="2843" customFormat="false" ht="12.75" hidden="false" customHeight="false" outlineLevel="0" collapsed="false">
      <c r="A2843" s="208" t="str">
        <f aca="false">B2843&amp;" "&amp;C2843&amp;" "&amp;D2843</f>
        <v>US Natural Gas Physical</v>
      </c>
      <c r="B2843" s="208" t="str">
        <f aca="false">IF((LEFT(N2843,2)="US"),"US","")</f>
        <v>US</v>
      </c>
      <c r="C2843" s="208" t="str">
        <f aca="false">M2843</f>
        <v>Natural Gas</v>
      </c>
      <c r="D2843" s="208" t="str">
        <f aca="false">IF(ISNUMBER(FIND("Phy",N2843))=TRUE(),"Physical","Financial")</f>
        <v>Physical</v>
      </c>
      <c r="E2843" s="208" t="n">
        <f aca="false">IF(VLOOKUP(S2843,'DD-Lookup'!$J$6:$L$50,3,FALSE())="Monthly",(YEAR(AC2843)-YEAR(AB2843))*12+MONTH(AC2843)-MONTH(AB2843)+1,(AC2843-AB2843+1))</f>
        <v>1</v>
      </c>
      <c r="F2843" s="239" t="n">
        <f aca="false">E2843*SUM(P2843:Q2843)</f>
        <v>5000</v>
      </c>
      <c r="G2843" s="214" t="n">
        <v>1291315</v>
      </c>
      <c r="H2843" s="215" t="n">
        <v>37035.3908796296</v>
      </c>
      <c r="I2843" s="0" t="s">
        <v>1452</v>
      </c>
      <c r="M2843" s="0" t="s">
        <v>858</v>
      </c>
      <c r="N2843" s="0" t="s">
        <v>1305</v>
      </c>
      <c r="O2843" s="0" t="s">
        <v>1363</v>
      </c>
      <c r="P2843" s="216" t="n">
        <v>5000</v>
      </c>
      <c r="S2843" s="0" t="s">
        <v>1026</v>
      </c>
      <c r="T2843" s="0" t="s">
        <v>784</v>
      </c>
      <c r="U2843" s="218" t="n">
        <v>4.06</v>
      </c>
      <c r="V2843" s="0" t="s">
        <v>2716</v>
      </c>
      <c r="W2843" s="0" t="s">
        <v>1361</v>
      </c>
      <c r="X2843" s="0" t="s">
        <v>1362</v>
      </c>
      <c r="Y2843" s="0" t="s">
        <v>1310</v>
      </c>
      <c r="Z2843" s="0" t="s">
        <v>571</v>
      </c>
      <c r="AA2843" s="0" t="n">
        <v>808490</v>
      </c>
      <c r="AB2843" s="215" t="n">
        <v>37036.875</v>
      </c>
      <c r="AC2843" s="215" t="n">
        <v>37036.875</v>
      </c>
    </row>
    <row r="2844" customFormat="false" ht="12.75" hidden="false" customHeight="false" outlineLevel="0" collapsed="false">
      <c r="A2844" s="208" t="str">
        <f aca="false">B2844&amp;" "&amp;C2844&amp;" "&amp;D2844</f>
        <v>US Natural Gas Physical</v>
      </c>
      <c r="B2844" s="208" t="str">
        <f aca="false">IF((LEFT(N2844,2)="US"),"US","")</f>
        <v>US</v>
      </c>
      <c r="C2844" s="208" t="str">
        <f aca="false">M2844</f>
        <v>Natural Gas</v>
      </c>
      <c r="D2844" s="208" t="str">
        <f aca="false">IF(ISNUMBER(FIND("Phy",N2844))=TRUE(),"Physical","Financial")</f>
        <v>Physical</v>
      </c>
      <c r="E2844" s="208" t="n">
        <f aca="false">IF(VLOOKUP(S2844,'DD-Lookup'!$J$6:$L$50,3,FALSE())="Monthly",(YEAR(AC2844)-YEAR(AB2844))*12+MONTH(AC2844)-MONTH(AB2844)+1,(AC2844-AB2844+1))</f>
        <v>1</v>
      </c>
      <c r="F2844" s="239" t="n">
        <f aca="false">E2844*SUM(P2844:Q2844)</f>
        <v>10000</v>
      </c>
      <c r="G2844" s="214" t="n">
        <v>1291316</v>
      </c>
      <c r="H2844" s="215" t="n">
        <v>37035.3909375</v>
      </c>
      <c r="I2844" s="0" t="s">
        <v>1045</v>
      </c>
      <c r="M2844" s="0" t="s">
        <v>858</v>
      </c>
      <c r="N2844" s="0" t="s">
        <v>1305</v>
      </c>
      <c r="O2844" s="0" t="s">
        <v>1566</v>
      </c>
      <c r="P2844" s="216" t="n">
        <v>10000</v>
      </c>
      <c r="S2844" s="0" t="s">
        <v>1026</v>
      </c>
      <c r="T2844" s="0" t="s">
        <v>784</v>
      </c>
      <c r="U2844" s="218" t="n">
        <v>12.475</v>
      </c>
      <c r="V2844" s="0" t="s">
        <v>1585</v>
      </c>
      <c r="W2844" s="0" t="s">
        <v>1559</v>
      </c>
      <c r="X2844" s="0" t="s">
        <v>1535</v>
      </c>
      <c r="Y2844" s="0" t="s">
        <v>1310</v>
      </c>
      <c r="Z2844" s="0" t="s">
        <v>571</v>
      </c>
      <c r="AA2844" s="0" t="n">
        <v>808491</v>
      </c>
      <c r="AB2844" s="215" t="n">
        <v>37036.875</v>
      </c>
      <c r="AC2844" s="215" t="n">
        <v>37036.875</v>
      </c>
    </row>
    <row r="2845" customFormat="false" ht="12.75" hidden="false" customHeight="false" outlineLevel="0" collapsed="false">
      <c r="A2845" s="208" t="str">
        <f aca="false">B2845&amp;" "&amp;C2845&amp;" "&amp;D2845</f>
        <v>US Natural Gas Physical</v>
      </c>
      <c r="B2845" s="208" t="str">
        <f aca="false">IF((LEFT(N2845,2)="US"),"US","")</f>
        <v>US</v>
      </c>
      <c r="C2845" s="208" t="str">
        <f aca="false">M2845</f>
        <v>Natural Gas</v>
      </c>
      <c r="D2845" s="208" t="str">
        <f aca="false">IF(ISNUMBER(FIND("Phy",N2845))=TRUE(),"Physical","Financial")</f>
        <v>Physical</v>
      </c>
      <c r="E2845" s="208" t="n">
        <f aca="false">IF(VLOOKUP(S2845,'DD-Lookup'!$J$6:$L$50,3,FALSE())="Monthly",(YEAR(AC2845)-YEAR(AB2845))*12+MONTH(AC2845)-MONTH(AB2845)+1,(AC2845-AB2845+1))</f>
        <v>1</v>
      </c>
      <c r="F2845" s="239" t="n">
        <f aca="false">E2845*SUM(P2845:Q2845)</f>
        <v>1730</v>
      </c>
      <c r="G2845" s="214" t="n">
        <v>1291318</v>
      </c>
      <c r="H2845" s="215" t="n">
        <v>37035.3909375</v>
      </c>
      <c r="I2845" s="0" t="s">
        <v>1271</v>
      </c>
      <c r="M2845" s="0" t="s">
        <v>858</v>
      </c>
      <c r="N2845" s="0" t="s">
        <v>1305</v>
      </c>
      <c r="O2845" s="0" t="s">
        <v>1306</v>
      </c>
      <c r="P2845" s="216" t="n">
        <v>1730</v>
      </c>
      <c r="S2845" s="0" t="s">
        <v>1026</v>
      </c>
      <c r="T2845" s="0" t="s">
        <v>784</v>
      </c>
      <c r="U2845" s="218" t="n">
        <v>4.2051</v>
      </c>
      <c r="V2845" s="0" t="s">
        <v>2803</v>
      </c>
      <c r="W2845" s="0" t="s">
        <v>1308</v>
      </c>
      <c r="X2845" s="0" t="s">
        <v>1309</v>
      </c>
      <c r="Y2845" s="0" t="s">
        <v>1310</v>
      </c>
      <c r="Z2845" s="0" t="s">
        <v>571</v>
      </c>
      <c r="AA2845" s="0" t="n">
        <v>808493</v>
      </c>
      <c r="AB2845" s="215" t="n">
        <v>37036.875</v>
      </c>
      <c r="AC2845" s="215" t="n">
        <v>37036.875</v>
      </c>
    </row>
    <row r="2846" customFormat="false" ht="12.75" hidden="false" customHeight="false" outlineLevel="0" collapsed="false">
      <c r="A2846" s="208" t="str">
        <f aca="false">B2846&amp;" "&amp;C2846&amp;" "&amp;D2846</f>
        <v>US Natural Gas Physical</v>
      </c>
      <c r="B2846" s="208" t="str">
        <f aca="false">IF((LEFT(N2846,2)="US"),"US","")</f>
        <v>US</v>
      </c>
      <c r="C2846" s="208" t="str">
        <f aca="false">M2846</f>
        <v>Natural Gas</v>
      </c>
      <c r="D2846" s="208" t="str">
        <f aca="false">IF(ISNUMBER(FIND("Phy",N2846))=TRUE(),"Physical","Financial")</f>
        <v>Physical</v>
      </c>
      <c r="E2846" s="208" t="n">
        <f aca="false">IF(VLOOKUP(S2846,'DD-Lookup'!$J$6:$L$50,3,FALSE())="Monthly",(YEAR(AC2846)-YEAR(AB2846))*12+MONTH(AC2846)-MONTH(AB2846)+1,(AC2846-AB2846+1))</f>
        <v>1</v>
      </c>
      <c r="F2846" s="239" t="n">
        <f aca="false">E2846*SUM(P2846:Q2846)</f>
        <v>5000</v>
      </c>
      <c r="G2846" s="214" t="n">
        <v>1291317</v>
      </c>
      <c r="H2846" s="215" t="n">
        <v>37035.3909375</v>
      </c>
      <c r="I2846" s="0" t="s">
        <v>2205</v>
      </c>
      <c r="M2846" s="0" t="s">
        <v>858</v>
      </c>
      <c r="N2846" s="0" t="s">
        <v>1305</v>
      </c>
      <c r="O2846" s="0" t="s">
        <v>1397</v>
      </c>
      <c r="Q2846" s="216" t="n">
        <v>5000</v>
      </c>
      <c r="S2846" s="0" t="s">
        <v>1026</v>
      </c>
      <c r="T2846" s="0" t="s">
        <v>784</v>
      </c>
      <c r="U2846" s="218" t="n">
        <v>4.0125</v>
      </c>
      <c r="V2846" s="0" t="s">
        <v>2206</v>
      </c>
      <c r="W2846" s="0" t="s">
        <v>1361</v>
      </c>
      <c r="X2846" s="0" t="s">
        <v>1362</v>
      </c>
      <c r="Y2846" s="0" t="s">
        <v>1310</v>
      </c>
      <c r="Z2846" s="0" t="s">
        <v>571</v>
      </c>
      <c r="AA2846" s="0" t="n">
        <v>808492</v>
      </c>
      <c r="AB2846" s="215" t="n">
        <v>37036.875</v>
      </c>
      <c r="AC2846" s="215" t="n">
        <v>37036.875</v>
      </c>
    </row>
    <row r="2847" customFormat="false" ht="12.75" hidden="false" customHeight="false" outlineLevel="0" collapsed="false">
      <c r="A2847" s="208" t="str">
        <f aca="false">B2847&amp;" "&amp;C2847&amp;" "&amp;D2847</f>
        <v> Natural Gas Physical</v>
      </c>
      <c r="B2847" s="208" t="str">
        <f aca="false">IF((LEFT(N2847,2)="US"),"US","")</f>
        <v/>
      </c>
      <c r="C2847" s="208" t="str">
        <f aca="false">M2847</f>
        <v>Natural Gas</v>
      </c>
      <c r="D2847" s="208" t="str">
        <f aca="false">IF(ISNUMBER(FIND("Phy",N2847))=TRUE(),"Physical","Financial")</f>
        <v>Physical</v>
      </c>
      <c r="E2847" s="208" t="n">
        <f aca="false">IF(VLOOKUP(S2847,'DD-Lookup'!$J$6:$L$50,3,FALSE())="Monthly",(YEAR(AC2847)-YEAR(AB2847))*12+MONTH(AC2847)-MONTH(AB2847)+1,(AC2847-AB2847+1))</f>
        <v>6</v>
      </c>
      <c r="F2847" s="239" t="n">
        <f aca="false">E2847*SUM(P2847:Q2847)</f>
        <v>300000</v>
      </c>
      <c r="G2847" s="214" t="n">
        <v>1291319</v>
      </c>
      <c r="H2847" s="215" t="n">
        <v>37035.3909490741</v>
      </c>
      <c r="I2847" s="0" t="s">
        <v>973</v>
      </c>
      <c r="M2847" s="0" t="s">
        <v>858</v>
      </c>
      <c r="N2847" s="0" t="s">
        <v>859</v>
      </c>
      <c r="O2847" s="0" t="s">
        <v>988</v>
      </c>
      <c r="Q2847" s="216" t="n">
        <v>50000</v>
      </c>
      <c r="S2847" s="0" t="s">
        <v>861</v>
      </c>
      <c r="T2847" s="0" t="s">
        <v>862</v>
      </c>
      <c r="U2847" s="218" t="n">
        <v>21.25</v>
      </c>
      <c r="V2847" s="0" t="s">
        <v>975</v>
      </c>
      <c r="W2847" s="0" t="s">
        <v>864</v>
      </c>
      <c r="X2847" s="0" t="s">
        <v>865</v>
      </c>
      <c r="Y2847" s="0" t="s">
        <v>866</v>
      </c>
      <c r="Z2847" s="0" t="s">
        <v>867</v>
      </c>
      <c r="AA2847" s="0" t="n">
        <v>104800</v>
      </c>
      <c r="AB2847" s="215" t="n">
        <v>37037.875</v>
      </c>
      <c r="AC2847" s="215" t="n">
        <v>37042.875</v>
      </c>
    </row>
    <row r="2848" customFormat="false" ht="12.75" hidden="false" customHeight="false" outlineLevel="0" collapsed="false">
      <c r="A2848" s="208" t="str">
        <f aca="false">B2848&amp;" "&amp;C2848&amp;" "&amp;D2848</f>
        <v>US Natural Gas Physical</v>
      </c>
      <c r="B2848" s="208" t="str">
        <f aca="false">IF((LEFT(N2848,2)="US"),"US","")</f>
        <v>US</v>
      </c>
      <c r="C2848" s="208" t="str">
        <f aca="false">M2848</f>
        <v>Natural Gas</v>
      </c>
      <c r="D2848" s="208" t="str">
        <f aca="false">IF(ISNUMBER(FIND("Phy",N2848))=TRUE(),"Physical","Financial")</f>
        <v>Physical</v>
      </c>
      <c r="E2848" s="208" t="n">
        <f aca="false">IF(VLOOKUP(S2848,'DD-Lookup'!$J$6:$L$50,3,FALSE())="Monthly",(YEAR(AC2848)-YEAR(AB2848))*12+MONTH(AC2848)-MONTH(AB2848)+1,(AC2848-AB2848+1))</f>
        <v>1</v>
      </c>
      <c r="F2848" s="239" t="n">
        <f aca="false">E2848*SUM(P2848:Q2848)</f>
        <v>5000</v>
      </c>
      <c r="G2848" s="214" t="n">
        <v>1291321</v>
      </c>
      <c r="H2848" s="215" t="n">
        <v>37035.3910763889</v>
      </c>
      <c r="I2848" s="0" t="s">
        <v>1112</v>
      </c>
      <c r="M2848" s="0" t="s">
        <v>858</v>
      </c>
      <c r="N2848" s="0" t="s">
        <v>1305</v>
      </c>
      <c r="O2848" s="0" t="s">
        <v>1529</v>
      </c>
      <c r="P2848" s="216" t="n">
        <v>5000</v>
      </c>
      <c r="S2848" s="0" t="s">
        <v>1026</v>
      </c>
      <c r="T2848" s="0" t="s">
        <v>784</v>
      </c>
      <c r="U2848" s="218" t="n">
        <v>4.385</v>
      </c>
      <c r="V2848" s="0" t="s">
        <v>2804</v>
      </c>
      <c r="W2848" s="0" t="s">
        <v>1531</v>
      </c>
      <c r="X2848" s="0" t="s">
        <v>1532</v>
      </c>
      <c r="Y2848" s="0" t="s">
        <v>1310</v>
      </c>
      <c r="Z2848" s="0" t="s">
        <v>571</v>
      </c>
      <c r="AA2848" s="0" t="n">
        <v>808496</v>
      </c>
      <c r="AB2848" s="215" t="n">
        <v>37036.875</v>
      </c>
      <c r="AC2848" s="215" t="n">
        <v>37036.875</v>
      </c>
    </row>
    <row r="2849" customFormat="false" ht="12.75" hidden="false" customHeight="false" outlineLevel="0" collapsed="false">
      <c r="A2849" s="208" t="str">
        <f aca="false">B2849&amp;" "&amp;C2849&amp;" "&amp;D2849</f>
        <v> Natural Gas Physical</v>
      </c>
      <c r="B2849" s="208" t="str">
        <f aca="false">IF((LEFT(N2849,2)="US"),"US","")</f>
        <v/>
      </c>
      <c r="C2849" s="208" t="str">
        <f aca="false">M2849</f>
        <v>Natural Gas</v>
      </c>
      <c r="D2849" s="208" t="str">
        <f aca="false">IF(ISNUMBER(FIND("Phy",N2849))=TRUE(),"Physical","Financial")</f>
        <v>Physical</v>
      </c>
      <c r="E2849" s="208" t="n">
        <f aca="false">IF(VLOOKUP(S2849,'DD-Lookup'!$J$6:$L$50,3,FALSE())="Monthly",(YEAR(AC2849)-YEAR(AB2849))*12+MONTH(AC2849)-MONTH(AB2849)+1,(AC2849-AB2849+1))</f>
        <v>30</v>
      </c>
      <c r="F2849" s="239" t="n">
        <f aca="false">E2849*SUM(P2849:Q2849)</f>
        <v>750000</v>
      </c>
      <c r="G2849" s="214" t="n">
        <v>1291322</v>
      </c>
      <c r="H2849" s="215" t="n">
        <v>37035.3911226852</v>
      </c>
      <c r="I2849" s="0" t="s">
        <v>857</v>
      </c>
      <c r="M2849" s="0" t="s">
        <v>858</v>
      </c>
      <c r="N2849" s="0" t="s">
        <v>859</v>
      </c>
      <c r="O2849" s="0" t="s">
        <v>877</v>
      </c>
      <c r="Q2849" s="216" t="n">
        <v>25000</v>
      </c>
      <c r="S2849" s="0" t="s">
        <v>861</v>
      </c>
      <c r="T2849" s="0" t="s">
        <v>862</v>
      </c>
      <c r="U2849" s="218" t="n">
        <v>20.4</v>
      </c>
      <c r="V2849" s="0" t="s">
        <v>2805</v>
      </c>
      <c r="W2849" s="0" t="s">
        <v>873</v>
      </c>
      <c r="X2849" s="0" t="s">
        <v>865</v>
      </c>
      <c r="Y2849" s="0" t="s">
        <v>866</v>
      </c>
      <c r="Z2849" s="0" t="s">
        <v>867</v>
      </c>
      <c r="AA2849" s="0" t="n">
        <v>104801</v>
      </c>
      <c r="AB2849" s="215" t="n">
        <v>37043.875</v>
      </c>
      <c r="AC2849" s="215" t="n">
        <v>37072.875</v>
      </c>
    </row>
    <row r="2850" customFormat="false" ht="12.75" hidden="false" customHeight="false" outlineLevel="0" collapsed="false">
      <c r="A2850" s="208" t="str">
        <f aca="false">B2850&amp;" "&amp;C2850&amp;" "&amp;D2850</f>
        <v>US Crude Financial</v>
      </c>
      <c r="B2850" s="208" t="str">
        <f aca="false">IF((LEFT(N2850,2)="US"),"US","")</f>
        <v>US</v>
      </c>
      <c r="C2850" s="208" t="str">
        <f aca="false">M2850</f>
        <v>Crude</v>
      </c>
      <c r="D2850" s="208" t="str">
        <f aca="false">IF(ISNUMBER(FIND("Phy",N2850))=TRUE(),"Physical","Financial")</f>
        <v>Financial</v>
      </c>
      <c r="E2850" s="208" t="n">
        <f aca="false">IF(VLOOKUP(S2850,'DD-Lookup'!$J$6:$L$50,3,FALSE())="Monthly",(YEAR(AC2850)-YEAR(AB2850))*12+MONTH(AC2850)-MONTH(AB2850)+1,(AC2850-AB2850+1))</f>
        <v>1</v>
      </c>
      <c r="F2850" s="239" t="n">
        <f aca="false">E2850*SUM(P2850:Q2850)</f>
        <v>50000</v>
      </c>
      <c r="G2850" s="214" t="n">
        <v>1291323</v>
      </c>
      <c r="H2850" s="215" t="n">
        <v>37035.3911805556</v>
      </c>
      <c r="I2850" s="0" t="s">
        <v>2320</v>
      </c>
      <c r="M2850" s="0" t="s">
        <v>97</v>
      </c>
      <c r="N2850" s="0" t="s">
        <v>841</v>
      </c>
      <c r="O2850" s="0" t="s">
        <v>889</v>
      </c>
      <c r="Q2850" s="216" t="n">
        <v>50000</v>
      </c>
      <c r="S2850" s="0" t="s">
        <v>843</v>
      </c>
      <c r="T2850" s="0" t="s">
        <v>784</v>
      </c>
      <c r="U2850" s="218" t="n">
        <v>29.22</v>
      </c>
      <c r="V2850" s="0" t="s">
        <v>2321</v>
      </c>
      <c r="W2850" s="0" t="s">
        <v>845</v>
      </c>
      <c r="X2850" s="0" t="s">
        <v>891</v>
      </c>
      <c r="Y2850" s="0" t="s">
        <v>847</v>
      </c>
      <c r="Z2850" s="0" t="s">
        <v>571</v>
      </c>
      <c r="AA2850" s="0" t="n">
        <v>106997</v>
      </c>
      <c r="AB2850" s="215" t="n">
        <v>37073</v>
      </c>
      <c r="AC2850" s="215" t="n">
        <v>37103</v>
      </c>
    </row>
    <row r="2851" customFormat="false" ht="12.75" hidden="false" customHeight="false" outlineLevel="0" collapsed="false">
      <c r="A2851" s="208" t="str">
        <f aca="false">B2851&amp;" "&amp;C2851&amp;" "&amp;D2851</f>
        <v>US Crude Financial</v>
      </c>
      <c r="B2851" s="208" t="str">
        <f aca="false">IF((LEFT(N2851,2)="US"),"US","")</f>
        <v>US</v>
      </c>
      <c r="C2851" s="208" t="str">
        <f aca="false">M2851</f>
        <v>Crude</v>
      </c>
      <c r="D2851" s="208" t="str">
        <f aca="false">IF(ISNUMBER(FIND("Phy",N2851))=TRUE(),"Physical","Financial")</f>
        <v>Financial</v>
      </c>
      <c r="E2851" s="208" t="n">
        <f aca="false">IF(VLOOKUP(S2851,'DD-Lookup'!$J$6:$L$50,3,FALSE())="Monthly",(YEAR(AC2851)-YEAR(AB2851))*12+MONTH(AC2851)-MONTH(AB2851)+1,(AC2851-AB2851+1))</f>
        <v>1</v>
      </c>
      <c r="F2851" s="239" t="n">
        <f aca="false">E2851*SUM(P2851:Q2851)</f>
        <v>50000</v>
      </c>
      <c r="G2851" s="214" t="n">
        <v>1291325</v>
      </c>
      <c r="H2851" s="215" t="n">
        <v>37035.3913425926</v>
      </c>
      <c r="I2851" s="0" t="s">
        <v>1376</v>
      </c>
      <c r="M2851" s="0" t="s">
        <v>97</v>
      </c>
      <c r="N2851" s="0" t="s">
        <v>841</v>
      </c>
      <c r="O2851" s="0" t="s">
        <v>889</v>
      </c>
      <c r="P2851" s="216" t="n">
        <v>50000</v>
      </c>
      <c r="S2851" s="0" t="s">
        <v>843</v>
      </c>
      <c r="T2851" s="0" t="s">
        <v>784</v>
      </c>
      <c r="U2851" s="218" t="n">
        <v>29.2</v>
      </c>
      <c r="V2851" s="0" t="s">
        <v>1377</v>
      </c>
      <c r="W2851" s="0" t="s">
        <v>845</v>
      </c>
      <c r="X2851" s="0" t="s">
        <v>891</v>
      </c>
      <c r="Y2851" s="0" t="s">
        <v>847</v>
      </c>
      <c r="Z2851" s="0" t="s">
        <v>571</v>
      </c>
      <c r="AA2851" s="0" t="n">
        <v>106998</v>
      </c>
      <c r="AB2851" s="215" t="n">
        <v>37073</v>
      </c>
      <c r="AC2851" s="215" t="n">
        <v>37103</v>
      </c>
    </row>
    <row r="2852" customFormat="false" ht="12.75" hidden="false" customHeight="false" outlineLevel="0" collapsed="false">
      <c r="A2852" s="208" t="str">
        <f aca="false">B2852&amp;" "&amp;C2852&amp;" "&amp;D2852</f>
        <v>US Natural Gas Physical</v>
      </c>
      <c r="B2852" s="208" t="str">
        <f aca="false">IF((LEFT(N2852,2)="US"),"US","")</f>
        <v>US</v>
      </c>
      <c r="C2852" s="208" t="str">
        <f aca="false">M2852</f>
        <v>Natural Gas</v>
      </c>
      <c r="D2852" s="208" t="str">
        <f aca="false">IF(ISNUMBER(FIND("Phy",N2852))=TRUE(),"Physical","Financial")</f>
        <v>Physical</v>
      </c>
      <c r="E2852" s="208" t="n">
        <f aca="false">IF(VLOOKUP(S2852,'DD-Lookup'!$J$6:$L$50,3,FALSE())="Monthly",(YEAR(AC2852)-YEAR(AB2852))*12+MONTH(AC2852)-MONTH(AB2852)+1,(AC2852-AB2852+1))</f>
        <v>1</v>
      </c>
      <c r="F2852" s="239" t="n">
        <f aca="false">E2852*SUM(P2852:Q2852)</f>
        <v>10000</v>
      </c>
      <c r="G2852" s="214" t="n">
        <v>1291326</v>
      </c>
      <c r="H2852" s="215" t="n">
        <v>37035.3913541667</v>
      </c>
      <c r="I2852" s="0" t="s">
        <v>1112</v>
      </c>
      <c r="M2852" s="0" t="s">
        <v>858</v>
      </c>
      <c r="N2852" s="0" t="s">
        <v>1305</v>
      </c>
      <c r="O2852" s="0" t="s">
        <v>1566</v>
      </c>
      <c r="Q2852" s="216" t="n">
        <v>10000</v>
      </c>
      <c r="S2852" s="0" t="s">
        <v>1026</v>
      </c>
      <c r="T2852" s="0" t="s">
        <v>784</v>
      </c>
      <c r="U2852" s="218" t="n">
        <v>12.55</v>
      </c>
      <c r="V2852" s="0" t="s">
        <v>2527</v>
      </c>
      <c r="W2852" s="0" t="s">
        <v>1559</v>
      </c>
      <c r="X2852" s="0" t="s">
        <v>1535</v>
      </c>
      <c r="Y2852" s="0" t="s">
        <v>1310</v>
      </c>
      <c r="Z2852" s="0" t="s">
        <v>571</v>
      </c>
      <c r="AA2852" s="0" t="n">
        <v>808497</v>
      </c>
      <c r="AB2852" s="215" t="n">
        <v>37036.875</v>
      </c>
      <c r="AC2852" s="215" t="n">
        <v>37036.875</v>
      </c>
    </row>
    <row r="2853" customFormat="false" ht="12.75" hidden="false" customHeight="false" outlineLevel="0" collapsed="false">
      <c r="A2853" s="208" t="str">
        <f aca="false">B2853&amp;" "&amp;C2853&amp;" "&amp;D2853</f>
        <v> Power Financial</v>
      </c>
      <c r="B2853" s="208" t="str">
        <f aca="false">IF((LEFT(N2853,2)="US"),"US","")</f>
        <v/>
      </c>
      <c r="C2853" s="208" t="str">
        <f aca="false">M2853</f>
        <v>Power</v>
      </c>
      <c r="D2853" s="208" t="str">
        <f aca="false">IF(ISNUMBER(FIND("Phy",N2853))=TRUE(),"Physical","Financial")</f>
        <v>Financial</v>
      </c>
      <c r="E2853" s="208" t="n">
        <f aca="false">IF(VLOOKUP(S2853,'DD-Lookup'!$J$6:$L$50,3,FALSE())="Monthly",(YEAR(AC2853)-YEAR(AB2853))*12+MONTH(AC2853)-MONTH(AB2853)+1,(AC2853-AB2853+1))</f>
        <v>6</v>
      </c>
      <c r="F2853" s="239" t="n">
        <f aca="false">E2853*SUM(P2853:Q2853)</f>
        <v>90</v>
      </c>
      <c r="G2853" s="214" t="n">
        <v>1291327</v>
      </c>
      <c r="H2853" s="215" t="n">
        <v>37035.3913657407</v>
      </c>
      <c r="I2853" s="0" t="s">
        <v>2285</v>
      </c>
      <c r="M2853" s="0" t="s">
        <v>67</v>
      </c>
      <c r="N2853" s="0" t="s">
        <v>2217</v>
      </c>
      <c r="O2853" s="0" t="s">
        <v>2806</v>
      </c>
      <c r="Q2853" s="216" t="n">
        <v>15</v>
      </c>
      <c r="S2853" s="0" t="s">
        <v>2219</v>
      </c>
      <c r="T2853" s="0" t="s">
        <v>2173</v>
      </c>
      <c r="U2853" s="218" t="n">
        <v>79.5</v>
      </c>
      <c r="V2853" s="0" t="s">
        <v>2287</v>
      </c>
      <c r="W2853" s="0" t="s">
        <v>2221</v>
      </c>
      <c r="X2853" s="0" t="s">
        <v>2222</v>
      </c>
      <c r="Y2853" s="0" t="s">
        <v>1051</v>
      </c>
      <c r="Z2853" s="0" t="s">
        <v>628</v>
      </c>
      <c r="AA2853" s="0" t="n">
        <v>621514.1</v>
      </c>
      <c r="AB2853" s="215" t="n">
        <v>37037.875</v>
      </c>
      <c r="AC2853" s="215" t="n">
        <v>37042.875</v>
      </c>
    </row>
    <row r="2854" customFormat="false" ht="12.75" hidden="false" customHeight="false" outlineLevel="0" collapsed="false">
      <c r="A2854" s="208" t="str">
        <f aca="false">B2854&amp;" "&amp;C2854&amp;" "&amp;D2854</f>
        <v>US Natural Gas Physical</v>
      </c>
      <c r="B2854" s="208" t="str">
        <f aca="false">IF((LEFT(N2854,2)="US"),"US","")</f>
        <v>US</v>
      </c>
      <c r="C2854" s="208" t="str">
        <f aca="false">M2854</f>
        <v>Natural Gas</v>
      </c>
      <c r="D2854" s="208" t="str">
        <f aca="false">IF(ISNUMBER(FIND("Phy",N2854))=TRUE(),"Physical","Financial")</f>
        <v>Physical</v>
      </c>
      <c r="E2854" s="208" t="n">
        <f aca="false">IF(VLOOKUP(S2854,'DD-Lookup'!$J$6:$L$50,3,FALSE())="Monthly",(YEAR(AC2854)-YEAR(AB2854))*12+MONTH(AC2854)-MONTH(AB2854)+1,(AC2854-AB2854+1))</f>
        <v>1</v>
      </c>
      <c r="F2854" s="239" t="n">
        <f aca="false">E2854*SUM(P2854:Q2854)</f>
        <v>10000</v>
      </c>
      <c r="G2854" s="214" t="n">
        <v>1291328</v>
      </c>
      <c r="H2854" s="215" t="n">
        <v>37035.3913773148</v>
      </c>
      <c r="I2854" s="0" t="s">
        <v>1115</v>
      </c>
      <c r="M2854" s="0" t="s">
        <v>858</v>
      </c>
      <c r="N2854" s="0" t="s">
        <v>1305</v>
      </c>
      <c r="O2854" s="0" t="s">
        <v>1566</v>
      </c>
      <c r="P2854" s="216" t="n">
        <v>10000</v>
      </c>
      <c r="S2854" s="0" t="s">
        <v>1026</v>
      </c>
      <c r="T2854" s="0" t="s">
        <v>784</v>
      </c>
      <c r="U2854" s="218" t="n">
        <v>12.475</v>
      </c>
      <c r="V2854" s="0" t="s">
        <v>2193</v>
      </c>
      <c r="W2854" s="0" t="s">
        <v>1559</v>
      </c>
      <c r="X2854" s="0" t="s">
        <v>1535</v>
      </c>
      <c r="Y2854" s="0" t="s">
        <v>1310</v>
      </c>
      <c r="Z2854" s="0" t="s">
        <v>571</v>
      </c>
      <c r="AA2854" s="0" t="n">
        <v>808498</v>
      </c>
      <c r="AB2854" s="215" t="n">
        <v>37036.875</v>
      </c>
      <c r="AC2854" s="215" t="n">
        <v>37036.875</v>
      </c>
    </row>
    <row r="2855" customFormat="false" ht="12.75" hidden="false" customHeight="false" outlineLevel="0" collapsed="false">
      <c r="A2855" s="208" t="str">
        <f aca="false">B2855&amp;" "&amp;C2855&amp;" "&amp;D2855</f>
        <v>US Natural Gas Physical</v>
      </c>
      <c r="B2855" s="208" t="str">
        <f aca="false">IF((LEFT(N2855,2)="US"),"US","")</f>
        <v>US</v>
      </c>
      <c r="C2855" s="208" t="str">
        <f aca="false">M2855</f>
        <v>Natural Gas</v>
      </c>
      <c r="D2855" s="208" t="str">
        <f aca="false">IF(ISNUMBER(FIND("Phy",N2855))=TRUE(),"Physical","Financial")</f>
        <v>Physical</v>
      </c>
      <c r="E2855" s="208" t="n">
        <f aca="false">IF(VLOOKUP(S2855,'DD-Lookup'!$J$6:$L$50,3,FALSE())="Monthly",(YEAR(AC2855)-YEAR(AB2855))*12+MONTH(AC2855)-MONTH(AB2855)+1,(AC2855-AB2855+1))</f>
        <v>1</v>
      </c>
      <c r="F2855" s="239" t="n">
        <f aca="false">E2855*SUM(P2855:Q2855)</f>
        <v>494</v>
      </c>
      <c r="G2855" s="214" t="n">
        <v>1291329</v>
      </c>
      <c r="H2855" s="215" t="n">
        <v>37035.391400463</v>
      </c>
      <c r="I2855" s="0" t="s">
        <v>1098</v>
      </c>
      <c r="M2855" s="0" t="s">
        <v>858</v>
      </c>
      <c r="N2855" s="0" t="s">
        <v>1305</v>
      </c>
      <c r="O2855" s="0" t="s">
        <v>2116</v>
      </c>
      <c r="P2855" s="216" t="n">
        <v>494</v>
      </c>
      <c r="S2855" s="0" t="s">
        <v>1026</v>
      </c>
      <c r="T2855" s="0" t="s">
        <v>784</v>
      </c>
      <c r="U2855" s="218" t="n">
        <v>3.9625</v>
      </c>
      <c r="V2855" s="0" t="s">
        <v>2750</v>
      </c>
      <c r="W2855" s="0" t="s">
        <v>1361</v>
      </c>
      <c r="X2855" s="0" t="s">
        <v>1362</v>
      </c>
      <c r="Y2855" s="0" t="s">
        <v>1310</v>
      </c>
      <c r="Z2855" s="0" t="s">
        <v>571</v>
      </c>
      <c r="AA2855" s="0" t="n">
        <v>808499</v>
      </c>
      <c r="AB2855" s="215" t="n">
        <v>37036.875</v>
      </c>
      <c r="AC2855" s="215" t="n">
        <v>37036.875</v>
      </c>
    </row>
    <row r="2856" customFormat="false" ht="12.75" hidden="false" customHeight="false" outlineLevel="0" collapsed="false">
      <c r="A2856" s="208" t="str">
        <f aca="false">B2856&amp;" "&amp;C2856&amp;" "&amp;D2856</f>
        <v>US Natural Gas Physical</v>
      </c>
      <c r="B2856" s="208" t="str">
        <f aca="false">IF((LEFT(N2856,2)="US"),"US","")</f>
        <v>US</v>
      </c>
      <c r="C2856" s="208" t="str">
        <f aca="false">M2856</f>
        <v>Natural Gas</v>
      </c>
      <c r="D2856" s="208" t="str">
        <f aca="false">IF(ISNUMBER(FIND("Phy",N2856))=TRUE(),"Physical","Financial")</f>
        <v>Physical</v>
      </c>
      <c r="E2856" s="208" t="n">
        <f aca="false">IF(VLOOKUP(S2856,'DD-Lookup'!$J$6:$L$50,3,FALSE())="Monthly",(YEAR(AC2856)-YEAR(AB2856))*12+MONTH(AC2856)-MONTH(AB2856)+1,(AC2856-AB2856+1))</f>
        <v>1</v>
      </c>
      <c r="F2856" s="239" t="n">
        <f aca="false">E2856*SUM(P2856:Q2856)</f>
        <v>5000</v>
      </c>
      <c r="G2856" s="214" t="n">
        <v>1291330</v>
      </c>
      <c r="H2856" s="215" t="n">
        <v>37035.3914351852</v>
      </c>
      <c r="I2856" s="0" t="s">
        <v>1847</v>
      </c>
      <c r="M2856" s="0" t="s">
        <v>858</v>
      </c>
      <c r="N2856" s="0" t="s">
        <v>1305</v>
      </c>
      <c r="O2856" s="0" t="s">
        <v>1438</v>
      </c>
      <c r="P2856" s="216" t="n">
        <v>5000</v>
      </c>
      <c r="S2856" s="0" t="s">
        <v>1026</v>
      </c>
      <c r="T2856" s="0" t="s">
        <v>784</v>
      </c>
      <c r="U2856" s="218" t="n">
        <v>4.34</v>
      </c>
      <c r="V2856" s="0" t="s">
        <v>1848</v>
      </c>
      <c r="W2856" s="0" t="s">
        <v>1439</v>
      </c>
      <c r="X2856" s="0" t="s">
        <v>1440</v>
      </c>
      <c r="Y2856" s="0" t="s">
        <v>1310</v>
      </c>
      <c r="Z2856" s="0" t="s">
        <v>571</v>
      </c>
      <c r="AA2856" s="0" t="n">
        <v>808500</v>
      </c>
      <c r="AB2856" s="215" t="n">
        <v>37036.875</v>
      </c>
      <c r="AC2856" s="215" t="n">
        <v>37036.875</v>
      </c>
    </row>
    <row r="2857" customFormat="false" ht="12.75" hidden="false" customHeight="false" outlineLevel="0" collapsed="false">
      <c r="A2857" s="208" t="str">
        <f aca="false">B2857&amp;" "&amp;C2857&amp;" "&amp;D2857</f>
        <v> Natural Gas Physical</v>
      </c>
      <c r="B2857" s="208" t="str">
        <f aca="false">IF((LEFT(N2857,2)="US"),"US","")</f>
        <v/>
      </c>
      <c r="C2857" s="208" t="str">
        <f aca="false">M2857</f>
        <v>Natural Gas</v>
      </c>
      <c r="D2857" s="208" t="str">
        <f aca="false">IF(ISNUMBER(FIND("Phy",N2857))=TRUE(),"Physical","Financial")</f>
        <v>Physical</v>
      </c>
      <c r="E2857" s="208" t="n">
        <f aca="false">IF(VLOOKUP(S2857,'DD-Lookup'!$J$6:$L$50,3,FALSE())="Monthly",(YEAR(AC2857)-YEAR(AB2857))*12+MONTH(AC2857)-MONTH(AB2857)+1,(AC2857-AB2857+1))</f>
        <v>1</v>
      </c>
      <c r="F2857" s="239" t="n">
        <f aca="false">E2857*SUM(P2857:Q2857)</f>
        <v>10000</v>
      </c>
      <c r="G2857" s="214" t="n">
        <v>1291331</v>
      </c>
      <c r="H2857" s="215" t="n">
        <v>37035.3914583333</v>
      </c>
      <c r="I2857" s="0" t="s">
        <v>1583</v>
      </c>
      <c r="M2857" s="0" t="s">
        <v>858</v>
      </c>
      <c r="N2857" s="0" t="s">
        <v>1334</v>
      </c>
      <c r="O2857" s="0" t="s">
        <v>1335</v>
      </c>
      <c r="Q2857" s="216" t="n">
        <v>10000</v>
      </c>
      <c r="S2857" s="0" t="s">
        <v>1026</v>
      </c>
      <c r="T2857" s="0" t="s">
        <v>784</v>
      </c>
      <c r="U2857" s="218" t="n">
        <v>4.36</v>
      </c>
      <c r="V2857" s="0" t="s">
        <v>1778</v>
      </c>
      <c r="W2857" s="0" t="s">
        <v>1337</v>
      </c>
      <c r="X2857" s="0" t="s">
        <v>1338</v>
      </c>
      <c r="Y2857" s="0" t="s">
        <v>1310</v>
      </c>
      <c r="Z2857" s="0" t="s">
        <v>571</v>
      </c>
      <c r="AA2857" s="0" t="n">
        <v>808501</v>
      </c>
      <c r="AB2857" s="215" t="n">
        <v>37036.875</v>
      </c>
      <c r="AC2857" s="215" t="n">
        <v>37036.875</v>
      </c>
    </row>
    <row r="2858" customFormat="false" ht="12.75" hidden="false" customHeight="false" outlineLevel="0" collapsed="false">
      <c r="A2858" s="208" t="str">
        <f aca="false">B2858&amp;" "&amp;C2858&amp;" "&amp;D2858</f>
        <v>US Natural Gas Physical</v>
      </c>
      <c r="B2858" s="208" t="str">
        <f aca="false">IF((LEFT(N2858,2)="US"),"US","")</f>
        <v>US</v>
      </c>
      <c r="C2858" s="208" t="str">
        <f aca="false">M2858</f>
        <v>Natural Gas</v>
      </c>
      <c r="D2858" s="208" t="str">
        <f aca="false">IF(ISNUMBER(FIND("Phy",N2858))=TRUE(),"Physical","Financial")</f>
        <v>Physical</v>
      </c>
      <c r="E2858" s="208" t="n">
        <f aca="false">IF(VLOOKUP(S2858,'DD-Lookup'!$J$6:$L$50,3,FALSE())="Monthly",(YEAR(AC2858)-YEAR(AB2858))*12+MONTH(AC2858)-MONTH(AB2858)+1,(AC2858-AB2858+1))</f>
        <v>1</v>
      </c>
      <c r="F2858" s="239" t="n">
        <f aca="false">E2858*SUM(P2858:Q2858)</f>
        <v>8270</v>
      </c>
      <c r="G2858" s="214" t="n">
        <v>1291332</v>
      </c>
      <c r="H2858" s="215" t="n">
        <v>37035.3914930556</v>
      </c>
      <c r="I2858" s="0" t="s">
        <v>593</v>
      </c>
      <c r="M2858" s="0" t="s">
        <v>858</v>
      </c>
      <c r="N2858" s="0" t="s">
        <v>1305</v>
      </c>
      <c r="O2858" s="0" t="s">
        <v>1306</v>
      </c>
      <c r="P2858" s="216" t="n">
        <v>8270</v>
      </c>
      <c r="S2858" s="0" t="s">
        <v>1026</v>
      </c>
      <c r="T2858" s="0" t="s">
        <v>784</v>
      </c>
      <c r="U2858" s="218" t="n">
        <v>4.2051</v>
      </c>
      <c r="V2858" s="0" t="s">
        <v>1374</v>
      </c>
      <c r="W2858" s="0" t="s">
        <v>1308</v>
      </c>
      <c r="X2858" s="0" t="s">
        <v>1309</v>
      </c>
      <c r="Y2858" s="0" t="s">
        <v>1310</v>
      </c>
      <c r="Z2858" s="0" t="s">
        <v>571</v>
      </c>
      <c r="AA2858" s="0" t="n">
        <v>808502</v>
      </c>
      <c r="AB2858" s="215" t="n">
        <v>37036.875</v>
      </c>
      <c r="AC2858" s="215" t="n">
        <v>37036.875</v>
      </c>
    </row>
    <row r="2859" customFormat="false" ht="12.75" hidden="false" customHeight="false" outlineLevel="0" collapsed="false">
      <c r="A2859" s="208" t="str">
        <f aca="false">B2859&amp;" "&amp;C2859&amp;" "&amp;D2859</f>
        <v>US Natural Gas Physical</v>
      </c>
      <c r="B2859" s="208" t="str">
        <f aca="false">IF((LEFT(N2859,2)="US"),"US","")</f>
        <v>US</v>
      </c>
      <c r="C2859" s="208" t="str">
        <f aca="false">M2859</f>
        <v>Natural Gas</v>
      </c>
      <c r="D2859" s="208" t="str">
        <f aca="false">IF(ISNUMBER(FIND("Phy",N2859))=TRUE(),"Physical","Financial")</f>
        <v>Physical</v>
      </c>
      <c r="E2859" s="208" t="n">
        <f aca="false">IF(VLOOKUP(S2859,'DD-Lookup'!$J$6:$L$50,3,FALSE())="Monthly",(YEAR(AC2859)-YEAR(AB2859))*12+MONTH(AC2859)-MONTH(AB2859)+1,(AC2859-AB2859+1))</f>
        <v>1</v>
      </c>
      <c r="F2859" s="239" t="n">
        <f aca="false">E2859*SUM(P2859:Q2859)</f>
        <v>10000</v>
      </c>
      <c r="G2859" s="214" t="n">
        <v>1291333</v>
      </c>
      <c r="H2859" s="215" t="n">
        <v>37035.3915162037</v>
      </c>
      <c r="I2859" s="0" t="s">
        <v>1112</v>
      </c>
      <c r="M2859" s="0" t="s">
        <v>858</v>
      </c>
      <c r="N2859" s="0" t="s">
        <v>1305</v>
      </c>
      <c r="O2859" s="0" t="s">
        <v>1566</v>
      </c>
      <c r="Q2859" s="216" t="n">
        <v>10000</v>
      </c>
      <c r="S2859" s="0" t="s">
        <v>1026</v>
      </c>
      <c r="T2859" s="0" t="s">
        <v>784</v>
      </c>
      <c r="U2859" s="218" t="n">
        <v>12.55</v>
      </c>
      <c r="V2859" s="0" t="s">
        <v>2527</v>
      </c>
      <c r="W2859" s="0" t="s">
        <v>1559</v>
      </c>
      <c r="X2859" s="0" t="s">
        <v>1535</v>
      </c>
      <c r="Y2859" s="0" t="s">
        <v>1310</v>
      </c>
      <c r="Z2859" s="0" t="s">
        <v>571</v>
      </c>
      <c r="AA2859" s="0" t="n">
        <v>808503</v>
      </c>
      <c r="AB2859" s="215" t="n">
        <v>37036.875</v>
      </c>
      <c r="AC2859" s="215" t="n">
        <v>37036.875</v>
      </c>
    </row>
    <row r="2860" customFormat="false" ht="12.75" hidden="false" customHeight="false" outlineLevel="0" collapsed="false">
      <c r="A2860" s="208" t="str">
        <f aca="false">B2860&amp;" "&amp;C2860&amp;" "&amp;D2860</f>
        <v>US Natural Gas Physical</v>
      </c>
      <c r="B2860" s="208" t="str">
        <f aca="false">IF((LEFT(N2860,2)="US"),"US","")</f>
        <v>US</v>
      </c>
      <c r="C2860" s="208" t="str">
        <f aca="false">M2860</f>
        <v>Natural Gas</v>
      </c>
      <c r="D2860" s="208" t="str">
        <f aca="false">IF(ISNUMBER(FIND("Phy",N2860))=TRUE(),"Physical","Financial")</f>
        <v>Physical</v>
      </c>
      <c r="E2860" s="208" t="n">
        <f aca="false">IF(VLOOKUP(S2860,'DD-Lookup'!$J$6:$L$50,3,FALSE())="Monthly",(YEAR(AC2860)-YEAR(AB2860))*12+MONTH(AC2860)-MONTH(AB2860)+1,(AC2860-AB2860+1))</f>
        <v>1</v>
      </c>
      <c r="F2860" s="239" t="n">
        <f aca="false">E2860*SUM(P2860:Q2860)</f>
        <v>5000</v>
      </c>
      <c r="G2860" s="214" t="n">
        <v>1291334</v>
      </c>
      <c r="H2860" s="215" t="n">
        <v>37035.3915740741</v>
      </c>
      <c r="I2860" s="0" t="s">
        <v>1461</v>
      </c>
      <c r="M2860" s="0" t="s">
        <v>858</v>
      </c>
      <c r="N2860" s="0" t="s">
        <v>1305</v>
      </c>
      <c r="O2860" s="0" t="s">
        <v>1438</v>
      </c>
      <c r="Q2860" s="216" t="n">
        <v>5000</v>
      </c>
      <c r="S2860" s="0" t="s">
        <v>1026</v>
      </c>
      <c r="T2860" s="0" t="s">
        <v>784</v>
      </c>
      <c r="U2860" s="218" t="n">
        <v>4.345</v>
      </c>
      <c r="V2860" s="0" t="s">
        <v>2483</v>
      </c>
      <c r="W2860" s="0" t="s">
        <v>1439</v>
      </c>
      <c r="X2860" s="0" t="s">
        <v>1440</v>
      </c>
      <c r="Y2860" s="0" t="s">
        <v>1310</v>
      </c>
      <c r="Z2860" s="0" t="s">
        <v>571</v>
      </c>
      <c r="AA2860" s="0" t="n">
        <v>808504</v>
      </c>
      <c r="AB2860" s="215" t="n">
        <v>37036.875</v>
      </c>
      <c r="AC2860" s="215" t="n">
        <v>37036.875</v>
      </c>
    </row>
    <row r="2861" customFormat="false" ht="12.75" hidden="false" customHeight="false" outlineLevel="0" collapsed="false">
      <c r="A2861" s="208" t="str">
        <f aca="false">B2861&amp;" "&amp;C2861&amp;" "&amp;D2861</f>
        <v>US Natural Gas Physical</v>
      </c>
      <c r="B2861" s="208" t="str">
        <f aca="false">IF((LEFT(N2861,2)="US"),"US","")</f>
        <v>US</v>
      </c>
      <c r="C2861" s="208" t="str">
        <f aca="false">M2861</f>
        <v>Natural Gas</v>
      </c>
      <c r="D2861" s="208" t="str">
        <f aca="false">IF(ISNUMBER(FIND("Phy",N2861))=TRUE(),"Physical","Financial")</f>
        <v>Physical</v>
      </c>
      <c r="E2861" s="208" t="n">
        <f aca="false">IF(VLOOKUP(S2861,'DD-Lookup'!$J$6:$L$50,3,FALSE())="Monthly",(YEAR(AC2861)-YEAR(AB2861))*12+MONTH(AC2861)-MONTH(AB2861)+1,(AC2861-AB2861+1))</f>
        <v>1</v>
      </c>
      <c r="F2861" s="239" t="n">
        <f aca="false">E2861*SUM(P2861:Q2861)</f>
        <v>218</v>
      </c>
      <c r="G2861" s="214" t="n">
        <v>1291335</v>
      </c>
      <c r="H2861" s="215" t="n">
        <v>37035.3916203704</v>
      </c>
      <c r="I2861" s="0" t="s">
        <v>1112</v>
      </c>
      <c r="M2861" s="0" t="s">
        <v>858</v>
      </c>
      <c r="N2861" s="0" t="s">
        <v>1305</v>
      </c>
      <c r="O2861" s="0" t="s">
        <v>1529</v>
      </c>
      <c r="P2861" s="216" t="n">
        <v>218</v>
      </c>
      <c r="S2861" s="0" t="s">
        <v>1026</v>
      </c>
      <c r="T2861" s="0" t="s">
        <v>784</v>
      </c>
      <c r="U2861" s="218" t="n">
        <v>4.38</v>
      </c>
      <c r="V2861" s="0" t="s">
        <v>2804</v>
      </c>
      <c r="W2861" s="0" t="s">
        <v>1531</v>
      </c>
      <c r="X2861" s="0" t="s">
        <v>1532</v>
      </c>
      <c r="Y2861" s="0" t="s">
        <v>1310</v>
      </c>
      <c r="Z2861" s="0" t="s">
        <v>571</v>
      </c>
      <c r="AA2861" s="0" t="n">
        <v>808505</v>
      </c>
      <c r="AB2861" s="215" t="n">
        <v>37036.875</v>
      </c>
      <c r="AC2861" s="215" t="n">
        <v>37036.875</v>
      </c>
    </row>
    <row r="2862" customFormat="false" ht="12.75" hidden="false" customHeight="false" outlineLevel="0" collapsed="false">
      <c r="A2862" s="208" t="str">
        <f aca="false">B2862&amp;" "&amp;C2862&amp;" "&amp;D2862</f>
        <v>US Natural Gas Physical</v>
      </c>
      <c r="B2862" s="208" t="str">
        <f aca="false">IF((LEFT(N2862,2)="US"),"US","")</f>
        <v>US</v>
      </c>
      <c r="C2862" s="208" t="str">
        <f aca="false">M2862</f>
        <v>Natural Gas</v>
      </c>
      <c r="D2862" s="208" t="str">
        <f aca="false">IF(ISNUMBER(FIND("Phy",N2862))=TRUE(),"Physical","Financial")</f>
        <v>Physical</v>
      </c>
      <c r="E2862" s="208" t="n">
        <f aca="false">IF(VLOOKUP(S2862,'DD-Lookup'!$J$6:$L$50,3,FALSE())="Monthly",(YEAR(AC2862)-YEAR(AB2862))*12+MONTH(AC2862)-MONTH(AB2862)+1,(AC2862-AB2862+1))</f>
        <v>30</v>
      </c>
      <c r="F2862" s="239" t="n">
        <f aca="false">E2862*SUM(P2862:Q2862)</f>
        <v>300000</v>
      </c>
      <c r="G2862" s="214" t="n">
        <v>1291336</v>
      </c>
      <c r="H2862" s="215" t="n">
        <v>37035.3916319445</v>
      </c>
      <c r="I2862" s="0" t="s">
        <v>2097</v>
      </c>
      <c r="M2862" s="0" t="s">
        <v>858</v>
      </c>
      <c r="N2862" s="0" t="s">
        <v>1305</v>
      </c>
      <c r="O2862" s="0" t="s">
        <v>2389</v>
      </c>
      <c r="Q2862" s="216" t="n">
        <v>10000</v>
      </c>
      <c r="S2862" s="0" t="s">
        <v>1026</v>
      </c>
      <c r="T2862" s="0" t="s">
        <v>784</v>
      </c>
      <c r="U2862" s="218" t="n">
        <v>4.105</v>
      </c>
      <c r="V2862" s="0" t="s">
        <v>2807</v>
      </c>
      <c r="W2862" s="0" t="s">
        <v>1851</v>
      </c>
      <c r="X2862" s="0" t="s">
        <v>2391</v>
      </c>
      <c r="Y2862" s="0" t="s">
        <v>1310</v>
      </c>
      <c r="Z2862" s="0" t="s">
        <v>571</v>
      </c>
      <c r="AA2862" s="0" t="s">
        <v>2808</v>
      </c>
      <c r="AB2862" s="215" t="n">
        <v>37043.4076388889</v>
      </c>
      <c r="AC2862" s="215" t="n">
        <v>37072.4076388889</v>
      </c>
    </row>
    <row r="2863" customFormat="false" ht="12.75" hidden="false" customHeight="false" outlineLevel="0" collapsed="false">
      <c r="A2863" s="208" t="str">
        <f aca="false">B2863&amp;" "&amp;C2863&amp;" "&amp;D2863</f>
        <v>US Natural Gas Physical</v>
      </c>
      <c r="B2863" s="208" t="str">
        <f aca="false">IF((LEFT(N2863,2)="US"),"US","")</f>
        <v>US</v>
      </c>
      <c r="C2863" s="208" t="str">
        <f aca="false">M2863</f>
        <v>Natural Gas</v>
      </c>
      <c r="D2863" s="208" t="str">
        <f aca="false">IF(ISNUMBER(FIND("Phy",N2863))=TRUE(),"Physical","Financial")</f>
        <v>Physical</v>
      </c>
      <c r="E2863" s="208" t="n">
        <f aca="false">IF(VLOOKUP(S2863,'DD-Lookup'!$J$6:$L$50,3,FALSE())="Monthly",(YEAR(AC2863)-YEAR(AB2863))*12+MONTH(AC2863)-MONTH(AB2863)+1,(AC2863-AB2863+1))</f>
        <v>1</v>
      </c>
      <c r="F2863" s="239" t="n">
        <f aca="false">E2863*SUM(P2863:Q2863)</f>
        <v>1029</v>
      </c>
      <c r="G2863" s="214" t="n">
        <v>1291337</v>
      </c>
      <c r="H2863" s="215" t="n">
        <v>37035.3916435185</v>
      </c>
      <c r="I2863" s="0" t="s">
        <v>1976</v>
      </c>
      <c r="M2863" s="0" t="s">
        <v>858</v>
      </c>
      <c r="N2863" s="0" t="s">
        <v>1305</v>
      </c>
      <c r="O2863" s="0" t="s">
        <v>1491</v>
      </c>
      <c r="Q2863" s="216" t="n">
        <v>1029</v>
      </c>
      <c r="S2863" s="0" t="s">
        <v>1026</v>
      </c>
      <c r="T2863" s="0" t="s">
        <v>784</v>
      </c>
      <c r="U2863" s="218" t="n">
        <v>4.36</v>
      </c>
      <c r="V2863" s="0" t="s">
        <v>2809</v>
      </c>
      <c r="W2863" s="0" t="s">
        <v>1493</v>
      </c>
      <c r="X2863" s="0" t="s">
        <v>1494</v>
      </c>
      <c r="Y2863" s="0" t="s">
        <v>1310</v>
      </c>
      <c r="Z2863" s="0" t="s">
        <v>571</v>
      </c>
      <c r="AA2863" s="0" t="n">
        <v>808506</v>
      </c>
      <c r="AB2863" s="215" t="n">
        <v>37036.875</v>
      </c>
      <c r="AC2863" s="215" t="n">
        <v>37036.875</v>
      </c>
    </row>
    <row r="2864" customFormat="false" ht="12.75" hidden="false" customHeight="false" outlineLevel="0" collapsed="false">
      <c r="A2864" s="208" t="str">
        <f aca="false">B2864&amp;" "&amp;C2864&amp;" "&amp;D2864</f>
        <v>US Natural Gas Physical</v>
      </c>
      <c r="B2864" s="208" t="str">
        <f aca="false">IF((LEFT(N2864,2)="US"),"US","")</f>
        <v>US</v>
      </c>
      <c r="C2864" s="208" t="str">
        <f aca="false">M2864</f>
        <v>Natural Gas</v>
      </c>
      <c r="D2864" s="208" t="str">
        <f aca="false">IF(ISNUMBER(FIND("Phy",N2864))=TRUE(),"Physical","Financial")</f>
        <v>Physical</v>
      </c>
      <c r="E2864" s="208" t="n">
        <f aca="false">IF(VLOOKUP(S2864,'DD-Lookup'!$J$6:$L$50,3,FALSE())="Monthly",(YEAR(AC2864)-YEAR(AB2864))*12+MONTH(AC2864)-MONTH(AB2864)+1,(AC2864-AB2864+1))</f>
        <v>1</v>
      </c>
      <c r="F2864" s="239" t="n">
        <f aca="false">E2864*SUM(P2864:Q2864)</f>
        <v>672</v>
      </c>
      <c r="G2864" s="214" t="n">
        <v>1291340</v>
      </c>
      <c r="H2864" s="215" t="n">
        <v>37035.3918402778</v>
      </c>
      <c r="I2864" s="0" t="s">
        <v>1183</v>
      </c>
      <c r="M2864" s="0" t="s">
        <v>858</v>
      </c>
      <c r="N2864" s="0" t="s">
        <v>1305</v>
      </c>
      <c r="O2864" s="0" t="s">
        <v>1625</v>
      </c>
      <c r="Q2864" s="216" t="n">
        <v>672</v>
      </c>
      <c r="S2864" s="0" t="s">
        <v>1026</v>
      </c>
      <c r="T2864" s="0" t="s">
        <v>784</v>
      </c>
      <c r="U2864" s="218" t="n">
        <v>4.105</v>
      </c>
      <c r="V2864" s="0" t="s">
        <v>1688</v>
      </c>
      <c r="W2864" s="0" t="s">
        <v>1422</v>
      </c>
      <c r="X2864" s="0" t="s">
        <v>1423</v>
      </c>
      <c r="Y2864" s="0" t="s">
        <v>1310</v>
      </c>
      <c r="Z2864" s="0" t="s">
        <v>571</v>
      </c>
      <c r="AA2864" s="0" t="n">
        <v>808510</v>
      </c>
      <c r="AB2864" s="215" t="n">
        <v>37036.875</v>
      </c>
      <c r="AC2864" s="215" t="n">
        <v>37036.875</v>
      </c>
    </row>
    <row r="2865" customFormat="false" ht="12.75" hidden="false" customHeight="false" outlineLevel="0" collapsed="false">
      <c r="A2865" s="208" t="str">
        <f aca="false">B2865&amp;" "&amp;C2865&amp;" "&amp;D2865</f>
        <v>US Natural Gas Financial</v>
      </c>
      <c r="B2865" s="208" t="str">
        <f aca="false">IF((LEFT(N2865,2)="US"),"US","")</f>
        <v>US</v>
      </c>
      <c r="C2865" s="208" t="str">
        <f aca="false">M2865</f>
        <v>Natural Gas</v>
      </c>
      <c r="D2865" s="208" t="str">
        <f aca="false">IF(ISNUMBER(FIND("Phy",N2865))=TRUE(),"Physical","Financial")</f>
        <v>Financial</v>
      </c>
      <c r="E2865" s="208" t="n">
        <f aca="false">IF(VLOOKUP(S2865,'DD-Lookup'!$J$6:$L$50,3,FALSE())="Monthly",(YEAR(AC2865)-YEAR(AB2865))*12+MONTH(AC2865)-MONTH(AB2865)+1,(AC2865-AB2865+1))</f>
        <v>30</v>
      </c>
      <c r="F2865" s="239" t="n">
        <f aca="false">E2865*SUM(P2865:Q2865)</f>
        <v>300000</v>
      </c>
      <c r="G2865" s="214" t="n">
        <v>1291341</v>
      </c>
      <c r="H2865" s="215" t="n">
        <v>37035.3918865741</v>
      </c>
      <c r="I2865" s="0" t="s">
        <v>2097</v>
      </c>
      <c r="M2865" s="0" t="s">
        <v>858</v>
      </c>
      <c r="N2865" s="0" t="s">
        <v>1024</v>
      </c>
      <c r="O2865" s="0" t="s">
        <v>1025</v>
      </c>
      <c r="P2865" s="216" t="n">
        <v>10000</v>
      </c>
      <c r="S2865" s="0" t="s">
        <v>1026</v>
      </c>
      <c r="T2865" s="0" t="s">
        <v>784</v>
      </c>
      <c r="U2865" s="218" t="n">
        <v>4.17</v>
      </c>
      <c r="V2865" s="0" t="s">
        <v>2435</v>
      </c>
      <c r="W2865" s="0" t="s">
        <v>1028</v>
      </c>
      <c r="X2865" s="0" t="s">
        <v>1029</v>
      </c>
      <c r="Y2865" s="0" t="s">
        <v>838</v>
      </c>
      <c r="Z2865" s="0" t="s">
        <v>571</v>
      </c>
      <c r="AA2865" s="0" t="s">
        <v>2810</v>
      </c>
      <c r="AB2865" s="215" t="n">
        <v>37043.875</v>
      </c>
      <c r="AC2865" s="215" t="n">
        <v>37072.875</v>
      </c>
    </row>
    <row r="2866" customFormat="false" ht="12.75" hidden="false" customHeight="false" outlineLevel="0" collapsed="false">
      <c r="A2866" s="208" t="str">
        <f aca="false">B2866&amp;" "&amp;C2866&amp;" "&amp;D2866</f>
        <v>US Natural Gas Physical</v>
      </c>
      <c r="B2866" s="208" t="str">
        <f aca="false">IF((LEFT(N2866,2)="US"),"US","")</f>
        <v>US</v>
      </c>
      <c r="C2866" s="208" t="str">
        <f aca="false">M2866</f>
        <v>Natural Gas</v>
      </c>
      <c r="D2866" s="208" t="str">
        <f aca="false">IF(ISNUMBER(FIND("Phy",N2866))=TRUE(),"Physical","Financial")</f>
        <v>Physical</v>
      </c>
      <c r="E2866" s="208" t="n">
        <f aca="false">IF(VLOOKUP(S2866,'DD-Lookup'!$J$6:$L$50,3,FALSE())="Monthly",(YEAR(AC2866)-YEAR(AB2866))*12+MONTH(AC2866)-MONTH(AB2866)+1,(AC2866-AB2866+1))</f>
        <v>1</v>
      </c>
      <c r="F2866" s="239" t="n">
        <f aca="false">E2866*SUM(P2866:Q2866)</f>
        <v>5000</v>
      </c>
      <c r="G2866" s="214" t="n">
        <v>1291342</v>
      </c>
      <c r="H2866" s="215" t="n">
        <v>37035.3919097222</v>
      </c>
      <c r="I2866" s="0" t="s">
        <v>2120</v>
      </c>
      <c r="M2866" s="0" t="s">
        <v>858</v>
      </c>
      <c r="N2866" s="0" t="s">
        <v>1305</v>
      </c>
      <c r="O2866" s="0" t="s">
        <v>1397</v>
      </c>
      <c r="P2866" s="216" t="n">
        <v>5000</v>
      </c>
      <c r="S2866" s="0" t="s">
        <v>1026</v>
      </c>
      <c r="T2866" s="0" t="s">
        <v>784</v>
      </c>
      <c r="U2866" s="218" t="n">
        <v>4.0125</v>
      </c>
      <c r="V2866" s="0" t="s">
        <v>2121</v>
      </c>
      <c r="W2866" s="0" t="s">
        <v>1361</v>
      </c>
      <c r="X2866" s="0" t="s">
        <v>1362</v>
      </c>
      <c r="Y2866" s="0" t="s">
        <v>1310</v>
      </c>
      <c r="Z2866" s="0" t="s">
        <v>571</v>
      </c>
      <c r="AA2866" s="0" t="n">
        <v>808511</v>
      </c>
      <c r="AB2866" s="215" t="n">
        <v>37036.875</v>
      </c>
      <c r="AC2866" s="215" t="n">
        <v>37036.875</v>
      </c>
    </row>
    <row r="2867" customFormat="false" ht="12.75" hidden="false" customHeight="false" outlineLevel="0" collapsed="false">
      <c r="A2867" s="208" t="str">
        <f aca="false">B2867&amp;" "&amp;C2867&amp;" "&amp;D2867</f>
        <v>US Natural Gas Financial</v>
      </c>
      <c r="B2867" s="208" t="str">
        <f aca="false">IF((LEFT(N2867,2)="US"),"US","")</f>
        <v>US</v>
      </c>
      <c r="C2867" s="208" t="str">
        <f aca="false">M2867</f>
        <v>Natural Gas</v>
      </c>
      <c r="D2867" s="208" t="str">
        <f aca="false">IF(ISNUMBER(FIND("Phy",N2867))=TRUE(),"Physical","Financial")</f>
        <v>Financial</v>
      </c>
      <c r="E2867" s="208" t="n">
        <f aca="false">IF(VLOOKUP(S2867,'DD-Lookup'!$J$6:$L$50,3,FALSE())="Monthly",(YEAR(AC2867)-YEAR(AB2867))*12+MONTH(AC2867)-MONTH(AB2867)+1,(AC2867-AB2867+1))</f>
        <v>151</v>
      </c>
      <c r="F2867" s="239" t="n">
        <f aca="false">E2867*SUM(P2867:Q2867)</f>
        <v>755000</v>
      </c>
      <c r="G2867" s="214" t="n">
        <v>1291343</v>
      </c>
      <c r="H2867" s="215" t="n">
        <v>37035.3919212963</v>
      </c>
      <c r="I2867" s="0" t="s">
        <v>1066</v>
      </c>
      <c r="M2867" s="0" t="s">
        <v>858</v>
      </c>
      <c r="N2867" s="0" t="s">
        <v>1024</v>
      </c>
      <c r="O2867" s="0" t="s">
        <v>1289</v>
      </c>
      <c r="Q2867" s="216" t="n">
        <v>5000</v>
      </c>
      <c r="S2867" s="0" t="s">
        <v>1026</v>
      </c>
      <c r="T2867" s="0" t="s">
        <v>784</v>
      </c>
      <c r="U2867" s="218" t="n">
        <v>4.67</v>
      </c>
      <c r="V2867" s="0" t="s">
        <v>2811</v>
      </c>
      <c r="W2867" s="0" t="s">
        <v>1028</v>
      </c>
      <c r="X2867" s="0" t="s">
        <v>1029</v>
      </c>
      <c r="Y2867" s="0" t="s">
        <v>838</v>
      </c>
      <c r="Z2867" s="0" t="s">
        <v>571</v>
      </c>
      <c r="AA2867" s="0" t="s">
        <v>2812</v>
      </c>
      <c r="AB2867" s="215" t="n">
        <v>37196</v>
      </c>
      <c r="AC2867" s="215" t="n">
        <v>37346</v>
      </c>
    </row>
    <row r="2868" customFormat="false" ht="12.75" hidden="false" customHeight="false" outlineLevel="0" collapsed="false">
      <c r="A2868" s="208" t="str">
        <f aca="false">B2868&amp;" "&amp;C2868&amp;" "&amp;D2868</f>
        <v>US Crude Financial</v>
      </c>
      <c r="B2868" s="208" t="str">
        <f aca="false">IF((LEFT(N2868,2)="US"),"US","")</f>
        <v>US</v>
      </c>
      <c r="C2868" s="208" t="str">
        <f aca="false">M2868</f>
        <v>Crude</v>
      </c>
      <c r="D2868" s="208" t="str">
        <f aca="false">IF(ISNUMBER(FIND("Phy",N2868))=TRUE(),"Physical","Financial")</f>
        <v>Financial</v>
      </c>
      <c r="E2868" s="208" t="n">
        <f aca="false">IF(VLOOKUP(S2868,'DD-Lookup'!$J$6:$L$50,3,FALSE())="Monthly",(YEAR(AC2868)-YEAR(AB2868))*12+MONTH(AC2868)-MONTH(AB2868)+1,(AC2868-AB2868+1))</f>
        <v>1</v>
      </c>
      <c r="F2868" s="239" t="n">
        <f aca="false">E2868*SUM(P2868:Q2868)</f>
        <v>50000</v>
      </c>
      <c r="G2868" s="214" t="n">
        <v>1291344</v>
      </c>
      <c r="H2868" s="215" t="n">
        <v>37035.3919212963</v>
      </c>
      <c r="I2868" s="0" t="s">
        <v>1112</v>
      </c>
      <c r="M2868" s="0" t="s">
        <v>97</v>
      </c>
      <c r="N2868" s="0" t="s">
        <v>841</v>
      </c>
      <c r="O2868" s="0" t="s">
        <v>842</v>
      </c>
      <c r="P2868" s="216" t="n">
        <v>50000</v>
      </c>
      <c r="S2868" s="0" t="s">
        <v>843</v>
      </c>
      <c r="T2868" s="0" t="s">
        <v>784</v>
      </c>
      <c r="U2868" s="218" t="n">
        <v>29.14</v>
      </c>
      <c r="V2868" s="0" t="s">
        <v>2690</v>
      </c>
      <c r="W2868" s="0" t="s">
        <v>845</v>
      </c>
      <c r="X2868" s="0" t="s">
        <v>846</v>
      </c>
      <c r="Y2868" s="0" t="s">
        <v>847</v>
      </c>
      <c r="Z2868" s="0" t="s">
        <v>571</v>
      </c>
      <c r="AA2868" s="0" t="n">
        <v>107001</v>
      </c>
      <c r="AB2868" s="215" t="n">
        <v>37073</v>
      </c>
      <c r="AC2868" s="215" t="n">
        <v>37103</v>
      </c>
    </row>
    <row r="2869" customFormat="false" ht="12.75" hidden="false" customHeight="false" outlineLevel="0" collapsed="false">
      <c r="A2869" s="208" t="str">
        <f aca="false">B2869&amp;" "&amp;C2869&amp;" "&amp;D2869</f>
        <v>US Natural Gas Financial</v>
      </c>
      <c r="B2869" s="208" t="str">
        <f aca="false">IF((LEFT(N2869,2)="US"),"US","")</f>
        <v>US</v>
      </c>
      <c r="C2869" s="208" t="str">
        <f aca="false">M2869</f>
        <v>Natural Gas</v>
      </c>
      <c r="D2869" s="208" t="str">
        <f aca="false">IF(ISNUMBER(FIND("Phy",N2869))=TRUE(),"Physical","Financial")</f>
        <v>Financial</v>
      </c>
      <c r="E2869" s="208" t="n">
        <f aca="false">IF(VLOOKUP(S2869,'DD-Lookup'!$J$6:$L$50,3,FALSE())="Monthly",(YEAR(AC2869)-YEAR(AB2869))*12+MONTH(AC2869)-MONTH(AB2869)+1,(AC2869-AB2869+1))</f>
        <v>30</v>
      </c>
      <c r="F2869" s="239" t="n">
        <f aca="false">E2869*SUM(P2869:Q2869)</f>
        <v>300000</v>
      </c>
      <c r="G2869" s="214" t="n">
        <v>1291345</v>
      </c>
      <c r="H2869" s="215" t="n">
        <v>37035.3919675926</v>
      </c>
      <c r="I2869" s="0" t="s">
        <v>1260</v>
      </c>
      <c r="M2869" s="0" t="s">
        <v>858</v>
      </c>
      <c r="N2869" s="0" t="s">
        <v>1024</v>
      </c>
      <c r="O2869" s="0" t="s">
        <v>1025</v>
      </c>
      <c r="P2869" s="216" t="n">
        <v>10000</v>
      </c>
      <c r="S2869" s="0" t="s">
        <v>1026</v>
      </c>
      <c r="T2869" s="0" t="s">
        <v>784</v>
      </c>
      <c r="U2869" s="218" t="n">
        <v>4.17</v>
      </c>
      <c r="V2869" s="0" t="s">
        <v>2481</v>
      </c>
      <c r="W2869" s="0" t="s">
        <v>1028</v>
      </c>
      <c r="X2869" s="0" t="s">
        <v>1029</v>
      </c>
      <c r="Y2869" s="0" t="s">
        <v>838</v>
      </c>
      <c r="Z2869" s="0" t="s">
        <v>571</v>
      </c>
      <c r="AA2869" s="0" t="s">
        <v>2813</v>
      </c>
      <c r="AB2869" s="215" t="n">
        <v>37043.875</v>
      </c>
      <c r="AC2869" s="215" t="n">
        <v>37072.875</v>
      </c>
    </row>
    <row r="2870" customFormat="false" ht="12.75" hidden="false" customHeight="false" outlineLevel="0" collapsed="false">
      <c r="A2870" s="208" t="str">
        <f aca="false">B2870&amp;" "&amp;C2870&amp;" "&amp;D2870</f>
        <v>US Natural Gas Physical</v>
      </c>
      <c r="B2870" s="208" t="str">
        <f aca="false">IF((LEFT(N2870,2)="US"),"US","")</f>
        <v>US</v>
      </c>
      <c r="C2870" s="208" t="str">
        <f aca="false">M2870</f>
        <v>Natural Gas</v>
      </c>
      <c r="D2870" s="208" t="str">
        <f aca="false">IF(ISNUMBER(FIND("Phy",N2870))=TRUE(),"Physical","Financial")</f>
        <v>Physical</v>
      </c>
      <c r="E2870" s="208" t="n">
        <f aca="false">IF(VLOOKUP(S2870,'DD-Lookup'!$J$6:$L$50,3,FALSE())="Monthly",(YEAR(AC2870)-YEAR(AB2870))*12+MONTH(AC2870)-MONTH(AB2870)+1,(AC2870-AB2870+1))</f>
        <v>1</v>
      </c>
      <c r="F2870" s="239" t="n">
        <f aca="false">E2870*SUM(P2870:Q2870)</f>
        <v>10000</v>
      </c>
      <c r="G2870" s="214" t="n">
        <v>1291346</v>
      </c>
      <c r="H2870" s="215" t="n">
        <v>37035.3920023148</v>
      </c>
      <c r="I2870" s="0" t="s">
        <v>1381</v>
      </c>
      <c r="M2870" s="0" t="s">
        <v>858</v>
      </c>
      <c r="N2870" s="0" t="s">
        <v>1305</v>
      </c>
      <c r="O2870" s="0" t="s">
        <v>1581</v>
      </c>
      <c r="Q2870" s="216" t="n">
        <v>10000</v>
      </c>
      <c r="S2870" s="0" t="s">
        <v>1026</v>
      </c>
      <c r="T2870" s="0" t="s">
        <v>784</v>
      </c>
      <c r="U2870" s="218" t="n">
        <v>8.05</v>
      </c>
      <c r="V2870" s="0" t="s">
        <v>2814</v>
      </c>
      <c r="W2870" s="0" t="s">
        <v>1579</v>
      </c>
      <c r="X2870" s="0" t="s">
        <v>1535</v>
      </c>
      <c r="Y2870" s="0" t="s">
        <v>1310</v>
      </c>
      <c r="Z2870" s="0" t="s">
        <v>571</v>
      </c>
      <c r="AA2870" s="0" t="n">
        <v>808512</v>
      </c>
      <c r="AB2870" s="215" t="n">
        <v>37036.875</v>
      </c>
      <c r="AC2870" s="215" t="n">
        <v>37036.875</v>
      </c>
    </row>
    <row r="2871" customFormat="false" ht="12.75" hidden="false" customHeight="false" outlineLevel="0" collapsed="false">
      <c r="A2871" s="208" t="str">
        <f aca="false">B2871&amp;" "&amp;C2871&amp;" "&amp;D2871</f>
        <v>US Natural Gas Physical</v>
      </c>
      <c r="B2871" s="208" t="str">
        <f aca="false">IF((LEFT(N2871,2)="US"),"US","")</f>
        <v>US</v>
      </c>
      <c r="C2871" s="208" t="str">
        <f aca="false">M2871</f>
        <v>Natural Gas</v>
      </c>
      <c r="D2871" s="208" t="str">
        <f aca="false">IF(ISNUMBER(FIND("Phy",N2871))=TRUE(),"Physical","Financial")</f>
        <v>Physical</v>
      </c>
      <c r="E2871" s="208" t="n">
        <f aca="false">IF(VLOOKUP(S2871,'DD-Lookup'!$J$6:$L$50,3,FALSE())="Monthly",(YEAR(AC2871)-YEAR(AB2871))*12+MONTH(AC2871)-MONTH(AB2871)+1,(AC2871-AB2871+1))</f>
        <v>1</v>
      </c>
      <c r="F2871" s="239" t="n">
        <f aca="false">E2871*SUM(P2871:Q2871)</f>
        <v>5000</v>
      </c>
      <c r="G2871" s="214" t="n">
        <v>1291347</v>
      </c>
      <c r="H2871" s="215" t="n">
        <v>37035.3920717593</v>
      </c>
      <c r="I2871" s="0" t="s">
        <v>593</v>
      </c>
      <c r="M2871" s="0" t="s">
        <v>858</v>
      </c>
      <c r="N2871" s="0" t="s">
        <v>1305</v>
      </c>
      <c r="O2871" s="0" t="s">
        <v>1638</v>
      </c>
      <c r="P2871" s="216" t="n">
        <v>5000</v>
      </c>
      <c r="S2871" s="0" t="s">
        <v>1026</v>
      </c>
      <c r="T2871" s="0" t="s">
        <v>784</v>
      </c>
      <c r="U2871" s="218" t="n">
        <v>4.025</v>
      </c>
      <c r="V2871" s="0" t="s">
        <v>2647</v>
      </c>
      <c r="W2871" s="0" t="s">
        <v>1422</v>
      </c>
      <c r="X2871" s="0" t="s">
        <v>1639</v>
      </c>
      <c r="Y2871" s="0" t="s">
        <v>1310</v>
      </c>
      <c r="Z2871" s="0" t="s">
        <v>571</v>
      </c>
      <c r="AA2871" s="0" t="n">
        <v>808513</v>
      </c>
      <c r="AB2871" s="215" t="n">
        <v>37036.875</v>
      </c>
      <c r="AC2871" s="215" t="n">
        <v>37036.875</v>
      </c>
    </row>
    <row r="2872" customFormat="false" ht="12.75" hidden="false" customHeight="false" outlineLevel="0" collapsed="false">
      <c r="A2872" s="208" t="str">
        <f aca="false">B2872&amp;" "&amp;C2872&amp;" "&amp;D2872</f>
        <v>US Natural Gas Financial</v>
      </c>
      <c r="B2872" s="208" t="str">
        <f aca="false">IF((LEFT(N2872,2)="US"),"US","")</f>
        <v>US</v>
      </c>
      <c r="C2872" s="208" t="str">
        <f aca="false">M2872</f>
        <v>Natural Gas</v>
      </c>
      <c r="D2872" s="208" t="str">
        <f aca="false">IF(ISNUMBER(FIND("Phy",N2872))=TRUE(),"Physical","Financial")</f>
        <v>Financial</v>
      </c>
      <c r="E2872" s="208" t="n">
        <f aca="false">IF(VLOOKUP(S2872,'DD-Lookup'!$J$6:$L$50,3,FALSE())="Monthly",(YEAR(AC2872)-YEAR(AB2872))*12+MONTH(AC2872)-MONTH(AB2872)+1,(AC2872-AB2872+1))</f>
        <v>30</v>
      </c>
      <c r="F2872" s="239" t="n">
        <f aca="false">E2872*SUM(P2872:Q2872)</f>
        <v>300000</v>
      </c>
      <c r="G2872" s="214" t="n">
        <v>1291348</v>
      </c>
      <c r="H2872" s="215" t="n">
        <v>37035.3921527778</v>
      </c>
      <c r="I2872" s="0" t="s">
        <v>2097</v>
      </c>
      <c r="M2872" s="0" t="s">
        <v>858</v>
      </c>
      <c r="N2872" s="0" t="s">
        <v>1482</v>
      </c>
      <c r="O2872" s="0" t="s">
        <v>2664</v>
      </c>
      <c r="P2872" s="216" t="n">
        <v>10000</v>
      </c>
      <c r="S2872" s="0" t="s">
        <v>1026</v>
      </c>
      <c r="T2872" s="0" t="s">
        <v>784</v>
      </c>
      <c r="U2872" s="218" t="n">
        <v>-0.045</v>
      </c>
      <c r="V2872" s="0" t="s">
        <v>2435</v>
      </c>
      <c r="W2872" s="0" t="s">
        <v>1851</v>
      </c>
      <c r="X2872" s="0" t="s">
        <v>1852</v>
      </c>
      <c r="Y2872" s="0" t="s">
        <v>838</v>
      </c>
      <c r="Z2872" s="0" t="s">
        <v>571</v>
      </c>
      <c r="AA2872" s="0" t="s">
        <v>2815</v>
      </c>
      <c r="AB2872" s="215" t="n">
        <v>37043.875</v>
      </c>
      <c r="AC2872" s="215" t="n">
        <v>37072.875</v>
      </c>
    </row>
    <row r="2873" customFormat="false" ht="12.75" hidden="false" customHeight="false" outlineLevel="0" collapsed="false">
      <c r="A2873" s="208" t="str">
        <f aca="false">B2873&amp;" "&amp;C2873&amp;" "&amp;D2873</f>
        <v> Natural Gas Physical</v>
      </c>
      <c r="B2873" s="208" t="str">
        <f aca="false">IF((LEFT(N2873,2)="US"),"US","")</f>
        <v/>
      </c>
      <c r="C2873" s="208" t="str">
        <f aca="false">M2873</f>
        <v>Natural Gas</v>
      </c>
      <c r="D2873" s="208" t="str">
        <f aca="false">IF(ISNUMBER(FIND("Phy",N2873))=TRUE(),"Physical","Financial")</f>
        <v>Physical</v>
      </c>
      <c r="E2873" s="208" t="n">
        <f aca="false">IF(VLOOKUP(S2873,'DD-Lookup'!$J$6:$L$50,3,FALSE())="Monthly",(YEAR(AC2873)-YEAR(AB2873))*12+MONTH(AC2873)-MONTH(AB2873)+1,(AC2873-AB2873+1))</f>
        <v>1</v>
      </c>
      <c r="F2873" s="239" t="n">
        <f aca="false">E2873*SUM(P2873:Q2873)</f>
        <v>10000</v>
      </c>
      <c r="G2873" s="214" t="n">
        <v>1291349</v>
      </c>
      <c r="H2873" s="215" t="n">
        <v>37035.3921643519</v>
      </c>
      <c r="I2873" s="0" t="s">
        <v>1333</v>
      </c>
      <c r="M2873" s="0" t="s">
        <v>858</v>
      </c>
      <c r="N2873" s="0" t="s">
        <v>1334</v>
      </c>
      <c r="O2873" s="0" t="s">
        <v>1335</v>
      </c>
      <c r="P2873" s="216" t="n">
        <v>10000</v>
      </c>
      <c r="S2873" s="0" t="s">
        <v>1026</v>
      </c>
      <c r="T2873" s="0" t="s">
        <v>784</v>
      </c>
      <c r="U2873" s="218" t="n">
        <v>4.355</v>
      </c>
      <c r="V2873" s="0" t="s">
        <v>1336</v>
      </c>
      <c r="W2873" s="0" t="s">
        <v>1337</v>
      </c>
      <c r="X2873" s="0" t="s">
        <v>1338</v>
      </c>
      <c r="Y2873" s="0" t="s">
        <v>1310</v>
      </c>
      <c r="Z2873" s="0" t="s">
        <v>571</v>
      </c>
      <c r="AA2873" s="0" t="n">
        <v>808514</v>
      </c>
      <c r="AB2873" s="215" t="n">
        <v>37036.875</v>
      </c>
      <c r="AC2873" s="215" t="n">
        <v>37036.875</v>
      </c>
    </row>
    <row r="2874" customFormat="false" ht="12.75" hidden="false" customHeight="false" outlineLevel="0" collapsed="false">
      <c r="A2874" s="208" t="str">
        <f aca="false">B2874&amp;" "&amp;C2874&amp;" "&amp;D2874</f>
        <v>US Natural Gas Physical</v>
      </c>
      <c r="B2874" s="208" t="str">
        <f aca="false">IF((LEFT(N2874,2)="US"),"US","")</f>
        <v>US</v>
      </c>
      <c r="C2874" s="208" t="str">
        <f aca="false">M2874</f>
        <v>Natural Gas</v>
      </c>
      <c r="D2874" s="208" t="str">
        <f aca="false">IF(ISNUMBER(FIND("Phy",N2874))=TRUE(),"Physical","Financial")</f>
        <v>Physical</v>
      </c>
      <c r="E2874" s="208" t="n">
        <f aca="false">IF(VLOOKUP(S2874,'DD-Lookup'!$J$6:$L$50,3,FALSE())="Monthly",(YEAR(AC2874)-YEAR(AB2874))*12+MONTH(AC2874)-MONTH(AB2874)+1,(AC2874-AB2874+1))</f>
        <v>1</v>
      </c>
      <c r="F2874" s="239" t="n">
        <f aca="false">E2874*SUM(P2874:Q2874)</f>
        <v>25000</v>
      </c>
      <c r="G2874" s="214" t="n">
        <v>1291350</v>
      </c>
      <c r="H2874" s="215" t="n">
        <v>37035.3922106482</v>
      </c>
      <c r="I2874" s="0" t="s">
        <v>1431</v>
      </c>
      <c r="M2874" s="0" t="s">
        <v>858</v>
      </c>
      <c r="N2874" s="0" t="s">
        <v>1305</v>
      </c>
      <c r="O2874" s="0" t="s">
        <v>1432</v>
      </c>
      <c r="P2874" s="216" t="n">
        <v>25000</v>
      </c>
      <c r="S2874" s="0" t="s">
        <v>1026</v>
      </c>
      <c r="T2874" s="0" t="s">
        <v>784</v>
      </c>
      <c r="U2874" s="218" t="n">
        <v>4.125</v>
      </c>
      <c r="V2874" s="0" t="s">
        <v>1626</v>
      </c>
      <c r="W2874" s="0" t="s">
        <v>1434</v>
      </c>
      <c r="X2874" s="0" t="s">
        <v>1435</v>
      </c>
      <c r="Y2874" s="0" t="s">
        <v>1310</v>
      </c>
      <c r="Z2874" s="0" t="s">
        <v>571</v>
      </c>
      <c r="AA2874" s="0" t="n">
        <v>808515</v>
      </c>
      <c r="AB2874" s="215" t="n">
        <v>37036.875</v>
      </c>
      <c r="AC2874" s="215" t="n">
        <v>37036.875</v>
      </c>
    </row>
    <row r="2875" customFormat="false" ht="12.75" hidden="false" customHeight="false" outlineLevel="0" collapsed="false">
      <c r="A2875" s="208" t="str">
        <f aca="false">B2875&amp;" "&amp;C2875&amp;" "&amp;D2875</f>
        <v>US Natural Gas Financial</v>
      </c>
      <c r="B2875" s="208" t="str">
        <f aca="false">IF((LEFT(N2875,2)="US"),"US","")</f>
        <v>US</v>
      </c>
      <c r="C2875" s="208" t="str">
        <f aca="false">M2875</f>
        <v>Natural Gas</v>
      </c>
      <c r="D2875" s="208" t="str">
        <f aca="false">IF(ISNUMBER(FIND("Phy",N2875))=TRUE(),"Physical","Financial")</f>
        <v>Financial</v>
      </c>
      <c r="E2875" s="208" t="n">
        <f aca="false">IF(VLOOKUP(S2875,'DD-Lookup'!$J$6:$L$50,3,FALSE())="Monthly",(YEAR(AC2875)-YEAR(AB2875))*12+MONTH(AC2875)-MONTH(AB2875)+1,(AC2875-AB2875+1))</f>
        <v>365</v>
      </c>
      <c r="F2875" s="239" t="n">
        <f aca="false">E2875*SUM(P2875:Q2875)</f>
        <v>1825000</v>
      </c>
      <c r="G2875" s="214" t="n">
        <v>1291351</v>
      </c>
      <c r="H2875" s="215" t="n">
        <v>37035.3922222222</v>
      </c>
      <c r="I2875" s="0" t="s">
        <v>1107</v>
      </c>
      <c r="M2875" s="0" t="s">
        <v>858</v>
      </c>
      <c r="N2875" s="0" t="s">
        <v>1024</v>
      </c>
      <c r="O2875" s="0" t="s">
        <v>1415</v>
      </c>
      <c r="P2875" s="216" t="n">
        <v>5000</v>
      </c>
      <c r="S2875" s="0" t="s">
        <v>1026</v>
      </c>
      <c r="T2875" s="0" t="s">
        <v>784</v>
      </c>
      <c r="U2875" s="218" t="n">
        <v>4.365</v>
      </c>
      <c r="V2875" s="0" t="s">
        <v>1947</v>
      </c>
      <c r="W2875" s="0" t="s">
        <v>1028</v>
      </c>
      <c r="X2875" s="0" t="s">
        <v>1029</v>
      </c>
      <c r="Y2875" s="0" t="s">
        <v>838</v>
      </c>
      <c r="Z2875" s="0" t="s">
        <v>571</v>
      </c>
      <c r="AA2875" s="0" t="s">
        <v>2816</v>
      </c>
      <c r="AB2875" s="215" t="n">
        <v>37257.875</v>
      </c>
      <c r="AC2875" s="215" t="n">
        <v>37621.875</v>
      </c>
    </row>
    <row r="2876" customFormat="false" ht="12.75" hidden="false" customHeight="false" outlineLevel="0" collapsed="false">
      <c r="A2876" s="208" t="str">
        <f aca="false">B2876&amp;" "&amp;C2876&amp;" "&amp;D2876</f>
        <v>US Natural Gas Financial</v>
      </c>
      <c r="B2876" s="208" t="str">
        <f aca="false">IF((LEFT(N2876,2)="US"),"US","")</f>
        <v>US</v>
      </c>
      <c r="C2876" s="208" t="str">
        <f aca="false">M2876</f>
        <v>Natural Gas</v>
      </c>
      <c r="D2876" s="208" t="str">
        <f aca="false">IF(ISNUMBER(FIND("Phy",N2876))=TRUE(),"Physical","Financial")</f>
        <v>Financial</v>
      </c>
      <c r="E2876" s="208" t="n">
        <f aca="false">IF(VLOOKUP(S2876,'DD-Lookup'!$J$6:$L$50,3,FALSE())="Monthly",(YEAR(AC2876)-YEAR(AB2876))*12+MONTH(AC2876)-MONTH(AB2876)+1,(AC2876-AB2876+1))</f>
        <v>151</v>
      </c>
      <c r="F2876" s="239" t="n">
        <f aca="false">E2876*SUM(P2876:Q2876)</f>
        <v>755000</v>
      </c>
      <c r="G2876" s="214" t="n">
        <v>1291352</v>
      </c>
      <c r="H2876" s="215" t="n">
        <v>37035.3922569445</v>
      </c>
      <c r="I2876" s="0" t="s">
        <v>1023</v>
      </c>
      <c r="M2876" s="0" t="s">
        <v>858</v>
      </c>
      <c r="N2876" s="0" t="s">
        <v>1024</v>
      </c>
      <c r="O2876" s="0" t="s">
        <v>1289</v>
      </c>
      <c r="P2876" s="216" t="n">
        <v>5000</v>
      </c>
      <c r="S2876" s="0" t="s">
        <v>1026</v>
      </c>
      <c r="T2876" s="0" t="s">
        <v>784</v>
      </c>
      <c r="U2876" s="218" t="n">
        <v>4.665</v>
      </c>
      <c r="V2876" s="0" t="s">
        <v>2499</v>
      </c>
      <c r="W2876" s="0" t="s">
        <v>1028</v>
      </c>
      <c r="X2876" s="0" t="s">
        <v>1029</v>
      </c>
      <c r="Y2876" s="0" t="s">
        <v>838</v>
      </c>
      <c r="Z2876" s="0" t="s">
        <v>571</v>
      </c>
      <c r="AA2876" s="0" t="s">
        <v>2817</v>
      </c>
      <c r="AB2876" s="215" t="n">
        <v>37196</v>
      </c>
      <c r="AC2876" s="215" t="n">
        <v>37346</v>
      </c>
    </row>
    <row r="2877" customFormat="false" ht="12.75" hidden="false" customHeight="false" outlineLevel="0" collapsed="false">
      <c r="A2877" s="208" t="str">
        <f aca="false">B2877&amp;" "&amp;C2877&amp;" "&amp;D2877</f>
        <v> Natural Gas Physical</v>
      </c>
      <c r="B2877" s="208" t="str">
        <f aca="false">IF((LEFT(N2877,2)="US"),"US","")</f>
        <v/>
      </c>
      <c r="C2877" s="208" t="str">
        <f aca="false">M2877</f>
        <v>Natural Gas</v>
      </c>
      <c r="D2877" s="208" t="str">
        <f aca="false">IF(ISNUMBER(FIND("Phy",N2877))=TRUE(),"Physical","Financial")</f>
        <v>Physical</v>
      </c>
      <c r="E2877" s="208" t="n">
        <f aca="false">IF(VLOOKUP(S2877,'DD-Lookup'!$J$6:$L$50,3,FALSE())="Monthly",(YEAR(AC2877)-YEAR(AB2877))*12+MONTH(AC2877)-MONTH(AB2877)+1,(AC2877-AB2877+1))</f>
        <v>1</v>
      </c>
      <c r="F2877" s="239" t="n">
        <f aca="false">E2877*SUM(P2877:Q2877)</f>
        <v>3000</v>
      </c>
      <c r="G2877" s="214" t="n">
        <v>1291355</v>
      </c>
      <c r="H2877" s="215" t="n">
        <v>37035.3922916667</v>
      </c>
      <c r="I2877" s="0" t="s">
        <v>1333</v>
      </c>
      <c r="M2877" s="0" t="s">
        <v>858</v>
      </c>
      <c r="N2877" s="0" t="s">
        <v>2171</v>
      </c>
      <c r="O2877" s="0" t="s">
        <v>2316</v>
      </c>
      <c r="Q2877" s="216" t="n">
        <v>3000</v>
      </c>
      <c r="S2877" s="0" t="s">
        <v>1026</v>
      </c>
      <c r="T2877" s="0" t="s">
        <v>784</v>
      </c>
      <c r="U2877" s="218" t="n">
        <v>3.96</v>
      </c>
      <c r="V2877" s="0" t="s">
        <v>2618</v>
      </c>
      <c r="W2877" s="0" t="s">
        <v>2318</v>
      </c>
      <c r="X2877" s="0" t="s">
        <v>2319</v>
      </c>
      <c r="Y2877" s="0" t="s">
        <v>1310</v>
      </c>
      <c r="Z2877" s="0" t="s">
        <v>628</v>
      </c>
      <c r="AA2877" s="0" t="n">
        <v>808517</v>
      </c>
      <c r="AB2877" s="215" t="n">
        <v>37036.875</v>
      </c>
      <c r="AC2877" s="215" t="n">
        <v>37036.875</v>
      </c>
    </row>
    <row r="2878" customFormat="false" ht="12.75" hidden="false" customHeight="false" outlineLevel="0" collapsed="false">
      <c r="A2878" s="208" t="str">
        <f aca="false">B2878&amp;" "&amp;C2878&amp;" "&amp;D2878</f>
        <v>US Power Physical</v>
      </c>
      <c r="B2878" s="208" t="str">
        <f aca="false">IF((LEFT(N2878,2)="US"),"US","")</f>
        <v>US</v>
      </c>
      <c r="C2878" s="208" t="str">
        <f aca="false">M2878</f>
        <v>Power</v>
      </c>
      <c r="D2878" s="208" t="str">
        <f aca="false">IF(ISNUMBER(FIND("Phy",N2878))=TRUE(),"Physical","Financial")</f>
        <v>Physical</v>
      </c>
      <c r="E2878" s="208" t="n">
        <f aca="false">IF(VLOOKUP(S2878,'DD-Lookup'!$J$6:$L$50,3,FALSE())="Monthly",(YEAR(AC2878)-YEAR(AB2878))*12+MONTH(AC2878)-MONTH(AB2878)+1,(AC2878-AB2878+1))</f>
        <v>31</v>
      </c>
      <c r="F2878" s="239" t="n">
        <f aca="false">E2878*SUM(P2878:Q2878)</f>
        <v>775</v>
      </c>
      <c r="G2878" s="214" t="n">
        <v>1291354</v>
      </c>
      <c r="H2878" s="215" t="n">
        <v>37035.3922916667</v>
      </c>
      <c r="I2878" s="0" t="s">
        <v>1045</v>
      </c>
      <c r="M2878" s="0" t="s">
        <v>67</v>
      </c>
      <c r="N2878" s="0" t="s">
        <v>1628</v>
      </c>
      <c r="O2878" s="0" t="s">
        <v>1801</v>
      </c>
      <c r="Q2878" s="216" t="n">
        <v>25</v>
      </c>
      <c r="S2878" s="0" t="s">
        <v>930</v>
      </c>
      <c r="T2878" s="0" t="s">
        <v>784</v>
      </c>
      <c r="U2878" s="218" t="n">
        <v>408</v>
      </c>
      <c r="V2878" s="0" t="s">
        <v>1989</v>
      </c>
      <c r="W2878" s="0" t="s">
        <v>1792</v>
      </c>
      <c r="X2878" s="0" t="s">
        <v>1632</v>
      </c>
      <c r="Y2878" s="0" t="s">
        <v>1051</v>
      </c>
      <c r="Z2878" s="0" t="s">
        <v>618</v>
      </c>
      <c r="AA2878" s="0" t="n">
        <v>621517.1</v>
      </c>
      <c r="AB2878" s="215" t="n">
        <v>37104.875</v>
      </c>
      <c r="AC2878" s="215" t="n">
        <v>37134.875</v>
      </c>
    </row>
    <row r="2879" customFormat="false" ht="12.75" hidden="false" customHeight="false" outlineLevel="0" collapsed="false">
      <c r="A2879" s="208" t="str">
        <f aca="false">B2879&amp;" "&amp;C2879&amp;" "&amp;D2879</f>
        <v>US Natural Gas Physical</v>
      </c>
      <c r="B2879" s="208" t="str">
        <f aca="false">IF((LEFT(N2879,2)="US"),"US","")</f>
        <v>US</v>
      </c>
      <c r="C2879" s="208" t="str">
        <f aca="false">M2879</f>
        <v>Natural Gas</v>
      </c>
      <c r="D2879" s="208" t="str">
        <f aca="false">IF(ISNUMBER(FIND("Phy",N2879))=TRUE(),"Physical","Financial")</f>
        <v>Physical</v>
      </c>
      <c r="E2879" s="208" t="n">
        <f aca="false">IF(VLOOKUP(S2879,'DD-Lookup'!$J$6:$L$50,3,FALSE())="Monthly",(YEAR(AC2879)-YEAR(AB2879))*12+MONTH(AC2879)-MONTH(AB2879)+1,(AC2879-AB2879+1))</f>
        <v>1</v>
      </c>
      <c r="F2879" s="239" t="n">
        <f aca="false">E2879*SUM(P2879:Q2879)</f>
        <v>1100</v>
      </c>
      <c r="G2879" s="214" t="n">
        <v>1291356</v>
      </c>
      <c r="H2879" s="215" t="n">
        <v>37035.3923148148</v>
      </c>
      <c r="I2879" s="0" t="s">
        <v>2019</v>
      </c>
      <c r="M2879" s="0" t="s">
        <v>858</v>
      </c>
      <c r="N2879" s="0" t="s">
        <v>1305</v>
      </c>
      <c r="O2879" s="0" t="s">
        <v>1397</v>
      </c>
      <c r="P2879" s="216" t="n">
        <v>1100</v>
      </c>
      <c r="S2879" s="0" t="s">
        <v>1026</v>
      </c>
      <c r="T2879" s="0" t="s">
        <v>784</v>
      </c>
      <c r="U2879" s="218" t="n">
        <v>4.01</v>
      </c>
      <c r="V2879" s="0" t="s">
        <v>2020</v>
      </c>
      <c r="W2879" s="0" t="s">
        <v>1361</v>
      </c>
      <c r="X2879" s="0" t="s">
        <v>1362</v>
      </c>
      <c r="Y2879" s="0" t="s">
        <v>1310</v>
      </c>
      <c r="Z2879" s="0" t="s">
        <v>571</v>
      </c>
      <c r="AA2879" s="0" t="n">
        <v>808518</v>
      </c>
      <c r="AB2879" s="215" t="n">
        <v>37036.875</v>
      </c>
      <c r="AC2879" s="215" t="n">
        <v>37036.875</v>
      </c>
    </row>
    <row r="2880" customFormat="false" ht="12.75" hidden="false" customHeight="false" outlineLevel="0" collapsed="false">
      <c r="A2880" s="208" t="str">
        <f aca="false">B2880&amp;" "&amp;C2880&amp;" "&amp;D2880</f>
        <v>US Natural Gas Financial</v>
      </c>
      <c r="B2880" s="208" t="str">
        <f aca="false">IF((LEFT(N2880,2)="US"),"US","")</f>
        <v>US</v>
      </c>
      <c r="C2880" s="208" t="str">
        <f aca="false">M2880</f>
        <v>Natural Gas</v>
      </c>
      <c r="D2880" s="208" t="str">
        <f aca="false">IF(ISNUMBER(FIND("Phy",N2880))=TRUE(),"Physical","Financial")</f>
        <v>Financial</v>
      </c>
      <c r="E2880" s="208" t="n">
        <f aca="false">IF(VLOOKUP(S2880,'DD-Lookup'!$J$6:$L$50,3,FALSE())="Monthly",(YEAR(AC2880)-YEAR(AB2880))*12+MONTH(AC2880)-MONTH(AB2880)+1,(AC2880-AB2880+1))</f>
        <v>30</v>
      </c>
      <c r="F2880" s="239" t="n">
        <f aca="false">E2880*SUM(P2880:Q2880)</f>
        <v>150000</v>
      </c>
      <c r="G2880" s="214" t="n">
        <v>1291359</v>
      </c>
      <c r="H2880" s="215" t="n">
        <v>37035.3923611111</v>
      </c>
      <c r="I2880" s="0" t="s">
        <v>1023</v>
      </c>
      <c r="M2880" s="0" t="s">
        <v>858</v>
      </c>
      <c r="N2880" s="0" t="s">
        <v>1024</v>
      </c>
      <c r="O2880" s="0" t="s">
        <v>1025</v>
      </c>
      <c r="P2880" s="216" t="n">
        <v>5000</v>
      </c>
      <c r="S2880" s="0" t="s">
        <v>1026</v>
      </c>
      <c r="T2880" s="0" t="s">
        <v>784</v>
      </c>
      <c r="U2880" s="218" t="n">
        <v>4.165</v>
      </c>
      <c r="V2880" s="0" t="s">
        <v>2147</v>
      </c>
      <c r="W2880" s="0" t="s">
        <v>1028</v>
      </c>
      <c r="X2880" s="0" t="s">
        <v>1029</v>
      </c>
      <c r="Y2880" s="0" t="s">
        <v>838</v>
      </c>
      <c r="Z2880" s="0" t="s">
        <v>571</v>
      </c>
      <c r="AA2880" s="0" t="s">
        <v>2818</v>
      </c>
      <c r="AB2880" s="215" t="n">
        <v>37043.875</v>
      </c>
      <c r="AC2880" s="215" t="n">
        <v>37072.875</v>
      </c>
    </row>
    <row r="2881" customFormat="false" ht="12.75" hidden="false" customHeight="false" outlineLevel="0" collapsed="false">
      <c r="A2881" s="208" t="str">
        <f aca="false">B2881&amp;" "&amp;C2881&amp;" "&amp;D2881</f>
        <v> Natural Gas Financial</v>
      </c>
      <c r="B2881" s="208" t="str">
        <f aca="false">IF((LEFT(N2881,2)="US"),"US","")</f>
        <v/>
      </c>
      <c r="C2881" s="208" t="str">
        <f aca="false">M2881</f>
        <v>Natural Gas</v>
      </c>
      <c r="D2881" s="208" t="str">
        <f aca="false">IF(ISNUMBER(FIND("Phy",N2881))=TRUE(),"Physical","Financial")</f>
        <v>Financial</v>
      </c>
      <c r="E2881" s="208" t="n">
        <f aca="false">IF(VLOOKUP(S2881,'DD-Lookup'!$J$6:$L$50,3,FALSE())="Monthly",(YEAR(AC2881)-YEAR(AB2881))*12+MONTH(AC2881)-MONTH(AB2881)+1,(AC2881-AB2881+1))</f>
        <v>151</v>
      </c>
      <c r="F2881" s="239" t="n">
        <f aca="false">E2881*SUM(P2881:Q2881)</f>
        <v>755000</v>
      </c>
      <c r="G2881" s="214" t="n">
        <v>1291358</v>
      </c>
      <c r="H2881" s="215" t="n">
        <v>37035.3923611111</v>
      </c>
      <c r="I2881" s="0" t="s">
        <v>1112</v>
      </c>
      <c r="M2881" s="0" t="s">
        <v>858</v>
      </c>
      <c r="N2881" s="0" t="s">
        <v>2540</v>
      </c>
      <c r="O2881" s="0" t="s">
        <v>2819</v>
      </c>
      <c r="P2881" s="216" t="n">
        <v>5000</v>
      </c>
      <c r="S2881" s="0" t="s">
        <v>1026</v>
      </c>
      <c r="T2881" s="0" t="s">
        <v>784</v>
      </c>
      <c r="U2881" s="218" t="n">
        <v>-0.305</v>
      </c>
      <c r="V2881" s="0" t="s">
        <v>2153</v>
      </c>
      <c r="W2881" s="0" t="s">
        <v>2543</v>
      </c>
      <c r="X2881" s="0" t="s">
        <v>2768</v>
      </c>
      <c r="Y2881" s="0" t="s">
        <v>838</v>
      </c>
      <c r="Z2881" s="0" t="s">
        <v>628</v>
      </c>
      <c r="AA2881" s="0" t="s">
        <v>2820</v>
      </c>
      <c r="AB2881" s="215" t="n">
        <v>37196</v>
      </c>
      <c r="AC2881" s="215" t="n">
        <v>37346</v>
      </c>
    </row>
    <row r="2882" customFormat="false" ht="12.75" hidden="false" customHeight="false" outlineLevel="0" collapsed="false">
      <c r="A2882" s="208" t="str">
        <f aca="false">B2882&amp;" "&amp;C2882&amp;" "&amp;D2882</f>
        <v>US Natural Gas Physical</v>
      </c>
      <c r="B2882" s="208" t="str">
        <f aca="false">IF((LEFT(N2882,2)="US"),"US","")</f>
        <v>US</v>
      </c>
      <c r="C2882" s="208" t="str">
        <f aca="false">M2882</f>
        <v>Natural Gas</v>
      </c>
      <c r="D2882" s="208" t="str">
        <f aca="false">IF(ISNUMBER(FIND("Phy",N2882))=TRUE(),"Physical","Financial")</f>
        <v>Physical</v>
      </c>
      <c r="E2882" s="208" t="n">
        <f aca="false">IF(VLOOKUP(S2882,'DD-Lookup'!$J$6:$L$50,3,FALSE())="Monthly",(YEAR(AC2882)-YEAR(AB2882))*12+MONTH(AC2882)-MONTH(AB2882)+1,(AC2882-AB2882+1))</f>
        <v>1</v>
      </c>
      <c r="F2882" s="239" t="n">
        <f aca="false">E2882*SUM(P2882:Q2882)</f>
        <v>5000</v>
      </c>
      <c r="G2882" s="214" t="n">
        <v>1291360</v>
      </c>
      <c r="H2882" s="215" t="n">
        <v>37035.3923842593</v>
      </c>
      <c r="I2882" s="0" t="s">
        <v>2360</v>
      </c>
      <c r="M2882" s="0" t="s">
        <v>858</v>
      </c>
      <c r="N2882" s="0" t="s">
        <v>1305</v>
      </c>
      <c r="O2882" s="0" t="s">
        <v>1313</v>
      </c>
      <c r="P2882" s="216" t="n">
        <v>5000</v>
      </c>
      <c r="S2882" s="0" t="s">
        <v>1026</v>
      </c>
      <c r="T2882" s="0" t="s">
        <v>784</v>
      </c>
      <c r="U2882" s="218" t="n">
        <v>4.0825</v>
      </c>
      <c r="V2882" s="0" t="s">
        <v>2361</v>
      </c>
      <c r="W2882" s="0" t="s">
        <v>1314</v>
      </c>
      <c r="X2882" s="0" t="s">
        <v>1315</v>
      </c>
      <c r="Y2882" s="0" t="s">
        <v>1310</v>
      </c>
      <c r="Z2882" s="0" t="s">
        <v>571</v>
      </c>
      <c r="AA2882" s="0" t="n">
        <v>808520</v>
      </c>
      <c r="AB2882" s="215" t="n">
        <v>37036.875</v>
      </c>
      <c r="AC2882" s="215" t="n">
        <v>37036.875</v>
      </c>
    </row>
    <row r="2883" customFormat="false" ht="12.75" hidden="false" customHeight="false" outlineLevel="0" collapsed="false">
      <c r="A2883" s="208" t="str">
        <f aca="false">B2883&amp;" "&amp;C2883&amp;" "&amp;D2883</f>
        <v>US Power Physical</v>
      </c>
      <c r="B2883" s="208" t="str">
        <f aca="false">IF((LEFT(N2883,2)="US"),"US","")</f>
        <v>US</v>
      </c>
      <c r="C2883" s="208" t="str">
        <f aca="false">M2883</f>
        <v>Power</v>
      </c>
      <c r="D2883" s="208" t="str">
        <f aca="false">IF(ISNUMBER(FIND("Phy",N2883))=TRUE(),"Physical","Financial")</f>
        <v>Physical</v>
      </c>
      <c r="E2883" s="208" t="n">
        <f aca="false">IF(VLOOKUP(S2883,'DD-Lookup'!$J$6:$L$50,3,FALSE())="Monthly",(YEAR(AC2883)-YEAR(AB2883))*12+MONTH(AC2883)-MONTH(AB2883)+1,(AC2883-AB2883+1))</f>
        <v>31</v>
      </c>
      <c r="F2883" s="239" t="n">
        <f aca="false">E2883*SUM(P2883:Q2883)</f>
        <v>775</v>
      </c>
      <c r="G2883" s="214" t="n">
        <v>1291362</v>
      </c>
      <c r="H2883" s="215" t="n">
        <v>37035.3923958333</v>
      </c>
      <c r="I2883" s="0" t="s">
        <v>1045</v>
      </c>
      <c r="M2883" s="0" t="s">
        <v>67</v>
      </c>
      <c r="N2883" s="0" t="s">
        <v>1628</v>
      </c>
      <c r="O2883" s="0" t="s">
        <v>1817</v>
      </c>
      <c r="Q2883" s="216" t="n">
        <v>25</v>
      </c>
      <c r="S2883" s="0" t="s">
        <v>930</v>
      </c>
      <c r="T2883" s="0" t="s">
        <v>784</v>
      </c>
      <c r="U2883" s="218" t="n">
        <v>375</v>
      </c>
      <c r="V2883" s="0" t="s">
        <v>1989</v>
      </c>
      <c r="W2883" s="0" t="s">
        <v>1792</v>
      </c>
      <c r="X2883" s="0" t="s">
        <v>1632</v>
      </c>
      <c r="Y2883" s="0" t="s">
        <v>1051</v>
      </c>
      <c r="Z2883" s="0" t="s">
        <v>618</v>
      </c>
      <c r="AA2883" s="0" t="n">
        <v>621518.1</v>
      </c>
      <c r="AB2883" s="215" t="n">
        <v>37073.875</v>
      </c>
      <c r="AC2883" s="215" t="n">
        <v>37103.875</v>
      </c>
    </row>
    <row r="2884" customFormat="false" ht="12.75" hidden="false" customHeight="false" outlineLevel="0" collapsed="false">
      <c r="A2884" s="208" t="str">
        <f aca="false">B2884&amp;" "&amp;C2884&amp;" "&amp;D2884</f>
        <v>US Natural Gas Physical</v>
      </c>
      <c r="B2884" s="208" t="str">
        <f aca="false">IF((LEFT(N2884,2)="US"),"US","")</f>
        <v>US</v>
      </c>
      <c r="C2884" s="208" t="str">
        <f aca="false">M2884</f>
        <v>Natural Gas</v>
      </c>
      <c r="D2884" s="208" t="str">
        <f aca="false">IF(ISNUMBER(FIND("Phy",N2884))=TRUE(),"Physical","Financial")</f>
        <v>Physical</v>
      </c>
      <c r="E2884" s="208" t="n">
        <f aca="false">IF(VLOOKUP(S2884,'DD-Lookup'!$J$6:$L$50,3,FALSE())="Monthly",(YEAR(AC2884)-YEAR(AB2884))*12+MONTH(AC2884)-MONTH(AB2884)+1,(AC2884-AB2884+1))</f>
        <v>1</v>
      </c>
      <c r="F2884" s="239" t="n">
        <f aca="false">E2884*SUM(P2884:Q2884)</f>
        <v>5000</v>
      </c>
      <c r="G2884" s="214" t="n">
        <v>1291364</v>
      </c>
      <c r="H2884" s="215" t="n">
        <v>37035.3924189815</v>
      </c>
      <c r="I2884" s="0" t="s">
        <v>1317</v>
      </c>
      <c r="M2884" s="0" t="s">
        <v>858</v>
      </c>
      <c r="N2884" s="0" t="s">
        <v>1305</v>
      </c>
      <c r="O2884" s="0" t="s">
        <v>1469</v>
      </c>
      <c r="P2884" s="216" t="n">
        <v>5000</v>
      </c>
      <c r="S2884" s="0" t="s">
        <v>1026</v>
      </c>
      <c r="T2884" s="0" t="s">
        <v>784</v>
      </c>
      <c r="U2884" s="218" t="n">
        <v>4.065</v>
      </c>
      <c r="V2884" s="0" t="s">
        <v>1402</v>
      </c>
      <c r="W2884" s="0" t="s">
        <v>1314</v>
      </c>
      <c r="X2884" s="0" t="s">
        <v>1315</v>
      </c>
      <c r="Y2884" s="0" t="s">
        <v>1310</v>
      </c>
      <c r="Z2884" s="0" t="s">
        <v>571</v>
      </c>
      <c r="AA2884" s="0" t="n">
        <v>808521</v>
      </c>
      <c r="AB2884" s="215" t="n">
        <v>37036.875</v>
      </c>
      <c r="AC2884" s="215" t="n">
        <v>37036.875</v>
      </c>
    </row>
    <row r="2885" customFormat="false" ht="12.75" hidden="false" customHeight="false" outlineLevel="0" collapsed="false">
      <c r="A2885" s="208" t="str">
        <f aca="false">B2885&amp;" "&amp;C2885&amp;" "&amp;D2885</f>
        <v>US Crude Financial</v>
      </c>
      <c r="B2885" s="208" t="str">
        <f aca="false">IF((LEFT(N2885,2)="US"),"US","")</f>
        <v>US</v>
      </c>
      <c r="C2885" s="208" t="str">
        <f aca="false">M2885</f>
        <v>Crude</v>
      </c>
      <c r="D2885" s="208" t="str">
        <f aca="false">IF(ISNUMBER(FIND("Phy",N2885))=TRUE(),"Physical","Financial")</f>
        <v>Financial</v>
      </c>
      <c r="E2885" s="208" t="n">
        <f aca="false">IF(VLOOKUP(S2885,'DD-Lookup'!$J$6:$L$50,3,FALSE())="Monthly",(YEAR(AC2885)-YEAR(AB2885))*12+MONTH(AC2885)-MONTH(AB2885)+1,(AC2885-AB2885+1))</f>
        <v>1</v>
      </c>
      <c r="F2885" s="239" t="n">
        <f aca="false">E2885*SUM(P2885:Q2885)</f>
        <v>50000</v>
      </c>
      <c r="G2885" s="214" t="n">
        <v>1291363</v>
      </c>
      <c r="H2885" s="215" t="n">
        <v>37035.3924189815</v>
      </c>
      <c r="I2885" s="0" t="s">
        <v>1112</v>
      </c>
      <c r="M2885" s="0" t="s">
        <v>97</v>
      </c>
      <c r="N2885" s="0" t="s">
        <v>841</v>
      </c>
      <c r="O2885" s="0" t="s">
        <v>842</v>
      </c>
      <c r="Q2885" s="216" t="n">
        <v>50000</v>
      </c>
      <c r="S2885" s="0" t="s">
        <v>843</v>
      </c>
      <c r="T2885" s="0" t="s">
        <v>784</v>
      </c>
      <c r="U2885" s="218" t="n">
        <v>29.16</v>
      </c>
      <c r="V2885" s="0" t="s">
        <v>2690</v>
      </c>
      <c r="W2885" s="0" t="s">
        <v>845</v>
      </c>
      <c r="X2885" s="0" t="s">
        <v>846</v>
      </c>
      <c r="Y2885" s="0" t="s">
        <v>847</v>
      </c>
      <c r="Z2885" s="0" t="s">
        <v>571</v>
      </c>
      <c r="AA2885" s="0" t="n">
        <v>107002</v>
      </c>
      <c r="AB2885" s="215" t="n">
        <v>37073</v>
      </c>
      <c r="AC2885" s="215" t="n">
        <v>37103</v>
      </c>
    </row>
    <row r="2886" customFormat="false" ht="12.75" hidden="false" customHeight="false" outlineLevel="0" collapsed="false">
      <c r="A2886" s="208" t="str">
        <f aca="false">B2886&amp;" "&amp;C2886&amp;" "&amp;D2886</f>
        <v>US Natural Gas Physical</v>
      </c>
      <c r="B2886" s="208" t="str">
        <f aca="false">IF((LEFT(N2886,2)="US"),"US","")</f>
        <v>US</v>
      </c>
      <c r="C2886" s="208" t="str">
        <f aca="false">M2886</f>
        <v>Natural Gas</v>
      </c>
      <c r="D2886" s="208" t="str">
        <f aca="false">IF(ISNUMBER(FIND("Phy",N2886))=TRUE(),"Physical","Financial")</f>
        <v>Physical</v>
      </c>
      <c r="E2886" s="208" t="n">
        <f aca="false">IF(VLOOKUP(S2886,'DD-Lookup'!$J$6:$L$50,3,FALSE())="Monthly",(YEAR(AC2886)-YEAR(AB2886))*12+MONTH(AC2886)-MONTH(AB2886)+1,(AC2886-AB2886+1))</f>
        <v>1</v>
      </c>
      <c r="F2886" s="239" t="n">
        <f aca="false">E2886*SUM(P2886:Q2886)</f>
        <v>5000</v>
      </c>
      <c r="G2886" s="214" t="n">
        <v>1291365</v>
      </c>
      <c r="H2886" s="215" t="n">
        <v>37035.3924768519</v>
      </c>
      <c r="I2886" s="0" t="s">
        <v>1183</v>
      </c>
      <c r="M2886" s="0" t="s">
        <v>858</v>
      </c>
      <c r="N2886" s="0" t="s">
        <v>1305</v>
      </c>
      <c r="O2886" s="0" t="s">
        <v>1397</v>
      </c>
      <c r="Q2886" s="216" t="n">
        <v>5000</v>
      </c>
      <c r="S2886" s="0" t="s">
        <v>1026</v>
      </c>
      <c r="T2886" s="0" t="s">
        <v>784</v>
      </c>
      <c r="U2886" s="218" t="n">
        <v>4.015</v>
      </c>
      <c r="V2886" s="0" t="s">
        <v>1468</v>
      </c>
      <c r="W2886" s="0" t="s">
        <v>1361</v>
      </c>
      <c r="X2886" s="0" t="s">
        <v>1362</v>
      </c>
      <c r="Y2886" s="0" t="s">
        <v>1310</v>
      </c>
      <c r="Z2886" s="0" t="s">
        <v>571</v>
      </c>
      <c r="AA2886" s="0" t="n">
        <v>808522</v>
      </c>
      <c r="AB2886" s="215" t="n">
        <v>37036.875</v>
      </c>
      <c r="AC2886" s="215" t="n">
        <v>37036.875</v>
      </c>
    </row>
    <row r="2887" customFormat="false" ht="12.75" hidden="false" customHeight="false" outlineLevel="0" collapsed="false">
      <c r="A2887" s="208" t="str">
        <f aca="false">B2887&amp;" "&amp;C2887&amp;" "&amp;D2887</f>
        <v>US Natural Gas Physical</v>
      </c>
      <c r="B2887" s="208" t="str">
        <f aca="false">IF((LEFT(N2887,2)="US"),"US","")</f>
        <v>US</v>
      </c>
      <c r="C2887" s="208" t="str">
        <f aca="false">M2887</f>
        <v>Natural Gas</v>
      </c>
      <c r="D2887" s="208" t="str">
        <f aca="false">IF(ISNUMBER(FIND("Phy",N2887))=TRUE(),"Physical","Financial")</f>
        <v>Physical</v>
      </c>
      <c r="E2887" s="208" t="n">
        <f aca="false">IF(VLOOKUP(S2887,'DD-Lookup'!$J$6:$L$50,3,FALSE())="Monthly",(YEAR(AC2887)-YEAR(AB2887))*12+MONTH(AC2887)-MONTH(AB2887)+1,(AC2887-AB2887+1))</f>
        <v>1</v>
      </c>
      <c r="F2887" s="239" t="n">
        <f aca="false">E2887*SUM(P2887:Q2887)</f>
        <v>10000</v>
      </c>
      <c r="G2887" s="214" t="n">
        <v>1291366</v>
      </c>
      <c r="H2887" s="215" t="n">
        <v>37035.3925</v>
      </c>
      <c r="I2887" s="0" t="s">
        <v>2360</v>
      </c>
      <c r="M2887" s="0" t="s">
        <v>858</v>
      </c>
      <c r="N2887" s="0" t="s">
        <v>1305</v>
      </c>
      <c r="O2887" s="0" t="s">
        <v>1313</v>
      </c>
      <c r="P2887" s="216" t="n">
        <v>10000</v>
      </c>
      <c r="S2887" s="0" t="s">
        <v>1026</v>
      </c>
      <c r="T2887" s="0" t="s">
        <v>784</v>
      </c>
      <c r="U2887" s="218" t="n">
        <v>4.08</v>
      </c>
      <c r="V2887" s="0" t="s">
        <v>2361</v>
      </c>
      <c r="W2887" s="0" t="s">
        <v>1314</v>
      </c>
      <c r="X2887" s="0" t="s">
        <v>1315</v>
      </c>
      <c r="Y2887" s="0" t="s">
        <v>1310</v>
      </c>
      <c r="Z2887" s="0" t="s">
        <v>571</v>
      </c>
      <c r="AA2887" s="0" t="n">
        <v>808523</v>
      </c>
      <c r="AB2887" s="215" t="n">
        <v>37036.875</v>
      </c>
      <c r="AC2887" s="215" t="n">
        <v>37036.875</v>
      </c>
    </row>
    <row r="2888" customFormat="false" ht="12.75" hidden="false" customHeight="false" outlineLevel="0" collapsed="false">
      <c r="A2888" s="208" t="str">
        <f aca="false">B2888&amp;" "&amp;C2888&amp;" "&amp;D2888</f>
        <v>US Natural Gas Financial</v>
      </c>
      <c r="B2888" s="208" t="str">
        <f aca="false">IF((LEFT(N2888,2)="US"),"US","")</f>
        <v>US</v>
      </c>
      <c r="C2888" s="208" t="str">
        <f aca="false">M2888</f>
        <v>Natural Gas</v>
      </c>
      <c r="D2888" s="208" t="str">
        <f aca="false">IF(ISNUMBER(FIND("Phy",N2888))=TRUE(),"Physical","Financial")</f>
        <v>Financial</v>
      </c>
      <c r="E2888" s="208" t="n">
        <f aca="false">IF(VLOOKUP(S2888,'DD-Lookup'!$J$6:$L$50,3,FALSE())="Monthly",(YEAR(AC2888)-YEAR(AB2888))*12+MONTH(AC2888)-MONTH(AB2888)+1,(AC2888-AB2888+1))</f>
        <v>30</v>
      </c>
      <c r="F2888" s="239" t="n">
        <f aca="false">E2888*SUM(P2888:Q2888)</f>
        <v>300000</v>
      </c>
      <c r="G2888" s="214" t="n">
        <v>1291367</v>
      </c>
      <c r="H2888" s="215" t="n">
        <v>37035.3925115741</v>
      </c>
      <c r="I2888" s="0" t="s">
        <v>1449</v>
      </c>
      <c r="M2888" s="0" t="s">
        <v>858</v>
      </c>
      <c r="N2888" s="0" t="s">
        <v>1024</v>
      </c>
      <c r="O2888" s="0" t="s">
        <v>1025</v>
      </c>
      <c r="P2888" s="216" t="n">
        <v>10000</v>
      </c>
      <c r="S2888" s="0" t="s">
        <v>1026</v>
      </c>
      <c r="T2888" s="0" t="s">
        <v>784</v>
      </c>
      <c r="U2888" s="218" t="n">
        <v>4.165</v>
      </c>
      <c r="V2888" s="0" t="s">
        <v>1450</v>
      </c>
      <c r="W2888" s="0" t="s">
        <v>1028</v>
      </c>
      <c r="X2888" s="0" t="s">
        <v>1029</v>
      </c>
      <c r="Y2888" s="0" t="s">
        <v>838</v>
      </c>
      <c r="Z2888" s="0" t="s">
        <v>571</v>
      </c>
      <c r="AA2888" s="0" t="s">
        <v>2821</v>
      </c>
      <c r="AB2888" s="215" t="n">
        <v>37043.875</v>
      </c>
      <c r="AC2888" s="215" t="n">
        <v>37072.875</v>
      </c>
    </row>
    <row r="2889" customFormat="false" ht="12.75" hidden="false" customHeight="false" outlineLevel="0" collapsed="false">
      <c r="A2889" s="208" t="str">
        <f aca="false">B2889&amp;" "&amp;C2889&amp;" "&amp;D2889</f>
        <v>US Natural Gas Physical</v>
      </c>
      <c r="B2889" s="208" t="str">
        <f aca="false">IF((LEFT(N2889,2)="US"),"US","")</f>
        <v>US</v>
      </c>
      <c r="C2889" s="208" t="str">
        <f aca="false">M2889</f>
        <v>Natural Gas</v>
      </c>
      <c r="D2889" s="208" t="str">
        <f aca="false">IF(ISNUMBER(FIND("Phy",N2889))=TRUE(),"Physical","Financial")</f>
        <v>Physical</v>
      </c>
      <c r="E2889" s="208" t="n">
        <f aca="false">IF(VLOOKUP(S2889,'DD-Lookup'!$J$6:$L$50,3,FALSE())="Monthly",(YEAR(AC2889)-YEAR(AB2889))*12+MONTH(AC2889)-MONTH(AB2889)+1,(AC2889-AB2889+1))</f>
        <v>1</v>
      </c>
      <c r="F2889" s="239" t="n">
        <f aca="false">E2889*SUM(P2889:Q2889)</f>
        <v>1432</v>
      </c>
      <c r="G2889" s="214" t="n">
        <v>1291368</v>
      </c>
      <c r="H2889" s="215" t="n">
        <v>37035.3925925926</v>
      </c>
      <c r="I2889" s="0" t="s">
        <v>1505</v>
      </c>
      <c r="M2889" s="0" t="s">
        <v>858</v>
      </c>
      <c r="N2889" s="0" t="s">
        <v>1305</v>
      </c>
      <c r="O2889" s="0" t="s">
        <v>1397</v>
      </c>
      <c r="P2889" s="216" t="n">
        <v>1432</v>
      </c>
      <c r="S2889" s="0" t="s">
        <v>1026</v>
      </c>
      <c r="T2889" s="0" t="s">
        <v>784</v>
      </c>
      <c r="U2889" s="218" t="n">
        <v>4.0125</v>
      </c>
      <c r="V2889" s="0" t="s">
        <v>1587</v>
      </c>
      <c r="W2889" s="0" t="s">
        <v>1361</v>
      </c>
      <c r="X2889" s="0" t="s">
        <v>1362</v>
      </c>
      <c r="Y2889" s="0" t="s">
        <v>1310</v>
      </c>
      <c r="Z2889" s="0" t="s">
        <v>571</v>
      </c>
      <c r="AA2889" s="0" t="n">
        <v>808524</v>
      </c>
      <c r="AB2889" s="215" t="n">
        <v>37036.875</v>
      </c>
      <c r="AC2889" s="215" t="n">
        <v>37036.875</v>
      </c>
    </row>
    <row r="2890" customFormat="false" ht="12.75" hidden="false" customHeight="false" outlineLevel="0" collapsed="false">
      <c r="A2890" s="208" t="str">
        <f aca="false">B2890&amp;" "&amp;C2890&amp;" "&amp;D2890</f>
        <v>US Natural Gas Financial</v>
      </c>
      <c r="B2890" s="208" t="str">
        <f aca="false">IF((LEFT(N2890,2)="US"),"US","")</f>
        <v>US</v>
      </c>
      <c r="C2890" s="208" t="str">
        <f aca="false">M2890</f>
        <v>Natural Gas</v>
      </c>
      <c r="D2890" s="208" t="str">
        <f aca="false">IF(ISNUMBER(FIND("Phy",N2890))=TRUE(),"Physical","Financial")</f>
        <v>Financial</v>
      </c>
      <c r="E2890" s="208" t="n">
        <f aca="false">IF(VLOOKUP(S2890,'DD-Lookup'!$J$6:$L$50,3,FALSE())="Monthly",(YEAR(AC2890)-YEAR(AB2890))*12+MONTH(AC2890)-MONTH(AB2890)+1,(AC2890-AB2890+1))</f>
        <v>151</v>
      </c>
      <c r="F2890" s="239" t="n">
        <f aca="false">E2890*SUM(P2890:Q2890)</f>
        <v>377500</v>
      </c>
      <c r="G2890" s="214" t="n">
        <v>1291369</v>
      </c>
      <c r="H2890" s="215" t="n">
        <v>37035.3926157407</v>
      </c>
      <c r="I2890" s="0" t="s">
        <v>1059</v>
      </c>
      <c r="M2890" s="0" t="s">
        <v>858</v>
      </c>
      <c r="N2890" s="0" t="s">
        <v>1024</v>
      </c>
      <c r="O2890" s="0" t="s">
        <v>1289</v>
      </c>
      <c r="P2890" s="216" t="n">
        <v>2500</v>
      </c>
      <c r="S2890" s="0" t="s">
        <v>1026</v>
      </c>
      <c r="T2890" s="0" t="s">
        <v>784</v>
      </c>
      <c r="U2890" s="218" t="n">
        <v>4.66</v>
      </c>
      <c r="V2890" s="0" t="s">
        <v>2683</v>
      </c>
      <c r="W2890" s="0" t="s">
        <v>1028</v>
      </c>
      <c r="X2890" s="0" t="s">
        <v>1029</v>
      </c>
      <c r="Y2890" s="0" t="s">
        <v>838</v>
      </c>
      <c r="Z2890" s="0" t="s">
        <v>571</v>
      </c>
      <c r="AA2890" s="0" t="s">
        <v>2822</v>
      </c>
      <c r="AB2890" s="215" t="n">
        <v>37196</v>
      </c>
      <c r="AC2890" s="215" t="n">
        <v>37346</v>
      </c>
    </row>
    <row r="2891" customFormat="false" ht="12.75" hidden="false" customHeight="false" outlineLevel="0" collapsed="false">
      <c r="A2891" s="208" t="str">
        <f aca="false">B2891&amp;" "&amp;C2891&amp;" "&amp;D2891</f>
        <v>US Crude Financial</v>
      </c>
      <c r="B2891" s="208" t="str">
        <f aca="false">IF((LEFT(N2891,2)="US"),"US","")</f>
        <v>US</v>
      </c>
      <c r="C2891" s="208" t="str">
        <f aca="false">M2891</f>
        <v>Crude</v>
      </c>
      <c r="D2891" s="208" t="str">
        <f aca="false">IF(ISNUMBER(FIND("Phy",N2891))=TRUE(),"Physical","Financial")</f>
        <v>Financial</v>
      </c>
      <c r="E2891" s="208" t="n">
        <f aca="false">IF(VLOOKUP(S2891,'DD-Lookup'!$J$6:$L$50,3,FALSE())="Monthly",(YEAR(AC2891)-YEAR(AB2891))*12+MONTH(AC2891)-MONTH(AB2891)+1,(AC2891-AB2891+1))</f>
        <v>1</v>
      </c>
      <c r="F2891" s="239" t="n">
        <f aca="false">E2891*SUM(P2891:Q2891)</f>
        <v>25000</v>
      </c>
      <c r="G2891" s="214" t="n">
        <v>1291370</v>
      </c>
      <c r="H2891" s="215" t="n">
        <v>37035.392662037</v>
      </c>
      <c r="I2891" s="0" t="s">
        <v>1112</v>
      </c>
      <c r="M2891" s="0" t="s">
        <v>97</v>
      </c>
      <c r="N2891" s="0" t="s">
        <v>2263</v>
      </c>
      <c r="O2891" s="0" t="s">
        <v>2264</v>
      </c>
      <c r="P2891" s="216" t="n">
        <v>25000</v>
      </c>
      <c r="S2891" s="0" t="s">
        <v>834</v>
      </c>
      <c r="T2891" s="0" t="s">
        <v>784</v>
      </c>
      <c r="U2891" s="218" t="n">
        <v>-0.15</v>
      </c>
      <c r="V2891" s="0" t="s">
        <v>2339</v>
      </c>
      <c r="W2891" s="0" t="s">
        <v>2266</v>
      </c>
      <c r="X2891" s="0" t="s">
        <v>2267</v>
      </c>
      <c r="Y2891" s="0" t="s">
        <v>838</v>
      </c>
      <c r="Z2891" s="0" t="s">
        <v>571</v>
      </c>
      <c r="AA2891" s="0" t="s">
        <v>2823</v>
      </c>
      <c r="AB2891" s="215" t="n">
        <v>37073</v>
      </c>
      <c r="AC2891" s="215" t="n">
        <v>37103</v>
      </c>
    </row>
    <row r="2892" customFormat="false" ht="12.75" hidden="false" customHeight="false" outlineLevel="0" collapsed="false">
      <c r="A2892" s="208" t="str">
        <f aca="false">B2892&amp;" "&amp;C2892&amp;" "&amp;D2892</f>
        <v>US Natural Gas Physical</v>
      </c>
      <c r="B2892" s="208" t="str">
        <f aca="false">IF((LEFT(N2892,2)="US"),"US","")</f>
        <v>US</v>
      </c>
      <c r="C2892" s="208" t="str">
        <f aca="false">M2892</f>
        <v>Natural Gas</v>
      </c>
      <c r="D2892" s="208" t="str">
        <f aca="false">IF(ISNUMBER(FIND("Phy",N2892))=TRUE(),"Physical","Financial")</f>
        <v>Physical</v>
      </c>
      <c r="E2892" s="208" t="n">
        <f aca="false">IF(VLOOKUP(S2892,'DD-Lookup'!$J$6:$L$50,3,FALSE())="Monthly",(YEAR(AC2892)-YEAR(AB2892))*12+MONTH(AC2892)-MONTH(AB2892)+1,(AC2892-AB2892+1))</f>
        <v>1</v>
      </c>
      <c r="F2892" s="239" t="n">
        <f aca="false">E2892*SUM(P2892:Q2892)</f>
        <v>3000</v>
      </c>
      <c r="G2892" s="214" t="n">
        <v>1291371</v>
      </c>
      <c r="H2892" s="215" t="n">
        <v>37035.3926736111</v>
      </c>
      <c r="I2892" s="0" t="s">
        <v>1976</v>
      </c>
      <c r="M2892" s="0" t="s">
        <v>858</v>
      </c>
      <c r="N2892" s="0" t="s">
        <v>1305</v>
      </c>
      <c r="O2892" s="0" t="s">
        <v>1687</v>
      </c>
      <c r="Q2892" s="216" t="n">
        <v>3000</v>
      </c>
      <c r="S2892" s="0" t="s">
        <v>1026</v>
      </c>
      <c r="T2892" s="0" t="s">
        <v>784</v>
      </c>
      <c r="U2892" s="218" t="n">
        <v>4.0775</v>
      </c>
      <c r="V2892" s="0" t="s">
        <v>2809</v>
      </c>
      <c r="W2892" s="0" t="s">
        <v>1667</v>
      </c>
      <c r="X2892" s="0" t="s">
        <v>1639</v>
      </c>
      <c r="Y2892" s="0" t="s">
        <v>1310</v>
      </c>
      <c r="Z2892" s="0" t="s">
        <v>571</v>
      </c>
      <c r="AA2892" s="0" t="n">
        <v>808525</v>
      </c>
      <c r="AB2892" s="215" t="n">
        <v>37036.875</v>
      </c>
      <c r="AC2892" s="215" t="n">
        <v>37036.875</v>
      </c>
    </row>
    <row r="2893" customFormat="false" ht="12.75" hidden="false" customHeight="false" outlineLevel="0" collapsed="false">
      <c r="A2893" s="208" t="str">
        <f aca="false">B2893&amp;" "&amp;C2893&amp;" "&amp;D2893</f>
        <v>US Natural Gas Physical</v>
      </c>
      <c r="B2893" s="208" t="str">
        <f aca="false">IF((LEFT(N2893,2)="US"),"US","")</f>
        <v>US</v>
      </c>
      <c r="C2893" s="208" t="str">
        <f aca="false">M2893</f>
        <v>Natural Gas</v>
      </c>
      <c r="D2893" s="208" t="str">
        <f aca="false">IF(ISNUMBER(FIND("Phy",N2893))=TRUE(),"Physical","Financial")</f>
        <v>Physical</v>
      </c>
      <c r="E2893" s="208" t="n">
        <f aca="false">IF(VLOOKUP(S2893,'DD-Lookup'!$J$6:$L$50,3,FALSE())="Monthly",(YEAR(AC2893)-YEAR(AB2893))*12+MONTH(AC2893)-MONTH(AB2893)+1,(AC2893-AB2893+1))</f>
        <v>1</v>
      </c>
      <c r="F2893" s="239" t="n">
        <f aca="false">E2893*SUM(P2893:Q2893)</f>
        <v>3000</v>
      </c>
      <c r="G2893" s="214" t="n">
        <v>1291372</v>
      </c>
      <c r="H2893" s="215" t="n">
        <v>37035.3927314815</v>
      </c>
      <c r="I2893" s="0" t="s">
        <v>1073</v>
      </c>
      <c r="M2893" s="0" t="s">
        <v>858</v>
      </c>
      <c r="N2893" s="0" t="s">
        <v>1305</v>
      </c>
      <c r="O2893" s="0" t="s">
        <v>1604</v>
      </c>
      <c r="P2893" s="216" t="n">
        <v>3000</v>
      </c>
      <c r="S2893" s="0" t="s">
        <v>1026</v>
      </c>
      <c r="T2893" s="0" t="s">
        <v>784</v>
      </c>
      <c r="U2893" s="218" t="n">
        <v>3.06</v>
      </c>
      <c r="V2893" s="0" t="s">
        <v>2252</v>
      </c>
      <c r="W2893" s="0" t="s">
        <v>1605</v>
      </c>
      <c r="X2893" s="0" t="s">
        <v>1606</v>
      </c>
      <c r="Y2893" s="0" t="s">
        <v>1310</v>
      </c>
      <c r="Z2893" s="0" t="s">
        <v>571</v>
      </c>
      <c r="AA2893" s="0" t="n">
        <v>808526</v>
      </c>
      <c r="AB2893" s="215" t="n">
        <v>37036.875</v>
      </c>
      <c r="AC2893" s="215" t="n">
        <v>37036.875</v>
      </c>
    </row>
    <row r="2894" customFormat="false" ht="12.75" hidden="false" customHeight="false" outlineLevel="0" collapsed="false">
      <c r="A2894" s="208" t="str">
        <f aca="false">B2894&amp;" "&amp;C2894&amp;" "&amp;D2894</f>
        <v>US Natural Gas Physical</v>
      </c>
      <c r="B2894" s="208" t="str">
        <f aca="false">IF((LEFT(N2894,2)="US"),"US","")</f>
        <v>US</v>
      </c>
      <c r="C2894" s="208" t="str">
        <f aca="false">M2894</f>
        <v>Natural Gas</v>
      </c>
      <c r="D2894" s="208" t="str">
        <f aca="false">IF(ISNUMBER(FIND("Phy",N2894))=TRUE(),"Physical","Financial")</f>
        <v>Physical</v>
      </c>
      <c r="E2894" s="208" t="n">
        <f aca="false">IF(VLOOKUP(S2894,'DD-Lookup'!$J$6:$L$50,3,FALSE())="Monthly",(YEAR(AC2894)-YEAR(AB2894))*12+MONTH(AC2894)-MONTH(AB2894)+1,(AC2894-AB2894+1))</f>
        <v>1</v>
      </c>
      <c r="F2894" s="239" t="n">
        <f aca="false">E2894*SUM(P2894:Q2894)</f>
        <v>5000</v>
      </c>
      <c r="G2894" s="214" t="n">
        <v>1291373</v>
      </c>
      <c r="H2894" s="215" t="n">
        <v>37035.3927662037</v>
      </c>
      <c r="I2894" s="0" t="s">
        <v>600</v>
      </c>
      <c r="M2894" s="0" t="s">
        <v>858</v>
      </c>
      <c r="N2894" s="0" t="s">
        <v>1305</v>
      </c>
      <c r="O2894" s="0" t="s">
        <v>1313</v>
      </c>
      <c r="Q2894" s="216" t="n">
        <v>5000</v>
      </c>
      <c r="S2894" s="0" t="s">
        <v>1026</v>
      </c>
      <c r="T2894" s="0" t="s">
        <v>784</v>
      </c>
      <c r="U2894" s="218" t="n">
        <v>4.0825</v>
      </c>
      <c r="V2894" s="0" t="s">
        <v>1425</v>
      </c>
      <c r="W2894" s="0" t="s">
        <v>1314</v>
      </c>
      <c r="X2894" s="0" t="s">
        <v>1315</v>
      </c>
      <c r="Y2894" s="0" t="s">
        <v>1310</v>
      </c>
      <c r="Z2894" s="0" t="s">
        <v>571</v>
      </c>
      <c r="AA2894" s="0" t="n">
        <v>808527</v>
      </c>
      <c r="AB2894" s="215" t="n">
        <v>37036.875</v>
      </c>
      <c r="AC2894" s="215" t="n">
        <v>37036.875</v>
      </c>
    </row>
    <row r="2895" customFormat="false" ht="12.75" hidden="false" customHeight="false" outlineLevel="0" collapsed="false">
      <c r="A2895" s="208" t="str">
        <f aca="false">B2895&amp;" "&amp;C2895&amp;" "&amp;D2895</f>
        <v>US Natural Gas Physical</v>
      </c>
      <c r="B2895" s="208" t="str">
        <f aca="false">IF((LEFT(N2895,2)="US"),"US","")</f>
        <v>US</v>
      </c>
      <c r="C2895" s="208" t="str">
        <f aca="false">M2895</f>
        <v>Natural Gas</v>
      </c>
      <c r="D2895" s="208" t="str">
        <f aca="false">IF(ISNUMBER(FIND("Phy",N2895))=TRUE(),"Physical","Financial")</f>
        <v>Physical</v>
      </c>
      <c r="E2895" s="208" t="n">
        <f aca="false">IF(VLOOKUP(S2895,'DD-Lookup'!$J$6:$L$50,3,FALSE())="Monthly",(YEAR(AC2895)-YEAR(AB2895))*12+MONTH(AC2895)-MONTH(AB2895)+1,(AC2895-AB2895+1))</f>
        <v>1</v>
      </c>
      <c r="F2895" s="239" t="n">
        <f aca="false">E2895*SUM(P2895:Q2895)</f>
        <v>1396</v>
      </c>
      <c r="G2895" s="214" t="n">
        <v>1291374</v>
      </c>
      <c r="H2895" s="215" t="n">
        <v>37035.3928009259</v>
      </c>
      <c r="I2895" s="0" t="s">
        <v>1155</v>
      </c>
      <c r="M2895" s="0" t="s">
        <v>858</v>
      </c>
      <c r="N2895" s="0" t="s">
        <v>1305</v>
      </c>
      <c r="O2895" s="0" t="s">
        <v>1397</v>
      </c>
      <c r="Q2895" s="216" t="n">
        <v>1396</v>
      </c>
      <c r="S2895" s="0" t="s">
        <v>1026</v>
      </c>
      <c r="T2895" s="0" t="s">
        <v>784</v>
      </c>
      <c r="U2895" s="218" t="n">
        <v>4.0175</v>
      </c>
      <c r="V2895" s="0" t="s">
        <v>1967</v>
      </c>
      <c r="W2895" s="0" t="s">
        <v>1361</v>
      </c>
      <c r="X2895" s="0" t="s">
        <v>1362</v>
      </c>
      <c r="Y2895" s="0" t="s">
        <v>1310</v>
      </c>
      <c r="Z2895" s="0" t="s">
        <v>571</v>
      </c>
      <c r="AA2895" s="0" t="n">
        <v>808528</v>
      </c>
      <c r="AB2895" s="215" t="n">
        <v>37036.875</v>
      </c>
      <c r="AC2895" s="215" t="n">
        <v>37036.875</v>
      </c>
    </row>
    <row r="2896" customFormat="false" ht="12.75" hidden="false" customHeight="false" outlineLevel="0" collapsed="false">
      <c r="A2896" s="208" t="str">
        <f aca="false">B2896&amp;" "&amp;C2896&amp;" "&amp;D2896</f>
        <v> Natural Gas Physical</v>
      </c>
      <c r="B2896" s="208" t="str">
        <f aca="false">IF((LEFT(N2896,2)="US"),"US","")</f>
        <v/>
      </c>
      <c r="C2896" s="208" t="str">
        <f aca="false">M2896</f>
        <v>Natural Gas</v>
      </c>
      <c r="D2896" s="208" t="str">
        <f aca="false">IF(ISNUMBER(FIND("Phy",N2896))=TRUE(),"Physical","Financial")</f>
        <v>Physical</v>
      </c>
      <c r="E2896" s="208" t="n">
        <f aca="false">IF(VLOOKUP(S2896,'DD-Lookup'!$J$6:$L$50,3,FALSE())="Monthly",(YEAR(AC2896)-YEAR(AB2896))*12+MONTH(AC2896)-MONTH(AB2896)+1,(AC2896-AB2896+1))</f>
        <v>4</v>
      </c>
      <c r="F2896" s="239" t="n">
        <f aca="false">E2896*SUM(P2896:Q2896)</f>
        <v>200000</v>
      </c>
      <c r="G2896" s="214" t="n">
        <v>1291375</v>
      </c>
      <c r="H2896" s="215" t="n">
        <v>37035.3928240741</v>
      </c>
      <c r="I2896" s="0" t="s">
        <v>881</v>
      </c>
      <c r="M2896" s="0" t="s">
        <v>858</v>
      </c>
      <c r="N2896" s="0" t="s">
        <v>859</v>
      </c>
      <c r="O2896" s="0" t="s">
        <v>2140</v>
      </c>
      <c r="Q2896" s="216" t="n">
        <v>50000</v>
      </c>
      <c r="S2896" s="0" t="s">
        <v>861</v>
      </c>
      <c r="T2896" s="0" t="s">
        <v>862</v>
      </c>
      <c r="U2896" s="218" t="n">
        <v>21.4</v>
      </c>
      <c r="V2896" s="0" t="s">
        <v>883</v>
      </c>
      <c r="W2896" s="0" t="s">
        <v>864</v>
      </c>
      <c r="X2896" s="0" t="s">
        <v>865</v>
      </c>
      <c r="Y2896" s="0" t="s">
        <v>866</v>
      </c>
      <c r="Z2896" s="0" t="s">
        <v>867</v>
      </c>
      <c r="AA2896" s="0" t="n">
        <v>104802</v>
      </c>
      <c r="AB2896" s="215" t="n">
        <v>37040.875</v>
      </c>
      <c r="AC2896" s="215" t="n">
        <v>37043.875</v>
      </c>
    </row>
    <row r="2897" customFormat="false" ht="12.75" hidden="false" customHeight="false" outlineLevel="0" collapsed="false">
      <c r="A2897" s="208" t="str">
        <f aca="false">B2897&amp;" "&amp;C2897&amp;" "&amp;D2897</f>
        <v>US Natural Gas Physical</v>
      </c>
      <c r="B2897" s="208" t="str">
        <f aca="false">IF((LEFT(N2897,2)="US"),"US","")</f>
        <v>US</v>
      </c>
      <c r="C2897" s="208" t="str">
        <f aca="false">M2897</f>
        <v>Natural Gas</v>
      </c>
      <c r="D2897" s="208" t="str">
        <f aca="false">IF(ISNUMBER(FIND("Phy",N2897))=TRUE(),"Physical","Financial")</f>
        <v>Physical</v>
      </c>
      <c r="E2897" s="208" t="n">
        <f aca="false">IF(VLOOKUP(S2897,'DD-Lookup'!$J$6:$L$50,3,FALSE())="Monthly",(YEAR(AC2897)-YEAR(AB2897))*12+MONTH(AC2897)-MONTH(AB2897)+1,(AC2897-AB2897+1))</f>
        <v>1</v>
      </c>
      <c r="F2897" s="239" t="n">
        <f aca="false">E2897*SUM(P2897:Q2897)</f>
        <v>2100</v>
      </c>
      <c r="G2897" s="214" t="n">
        <v>1291376</v>
      </c>
      <c r="H2897" s="215" t="n">
        <v>37035.3928240741</v>
      </c>
      <c r="I2897" s="0" t="s">
        <v>1107</v>
      </c>
      <c r="M2897" s="0" t="s">
        <v>858</v>
      </c>
      <c r="N2897" s="0" t="s">
        <v>1305</v>
      </c>
      <c r="O2897" s="0" t="s">
        <v>1529</v>
      </c>
      <c r="Q2897" s="216" t="n">
        <v>2100</v>
      </c>
      <c r="S2897" s="0" t="s">
        <v>1026</v>
      </c>
      <c r="T2897" s="0" t="s">
        <v>784</v>
      </c>
      <c r="U2897" s="218" t="n">
        <v>4.39</v>
      </c>
      <c r="V2897" s="0" t="s">
        <v>1897</v>
      </c>
      <c r="W2897" s="0" t="s">
        <v>1531</v>
      </c>
      <c r="X2897" s="0" t="s">
        <v>1532</v>
      </c>
      <c r="Y2897" s="0" t="s">
        <v>1310</v>
      </c>
      <c r="Z2897" s="0" t="s">
        <v>571</v>
      </c>
      <c r="AA2897" s="0" t="n">
        <v>808529</v>
      </c>
      <c r="AB2897" s="215" t="n">
        <v>37036.875</v>
      </c>
      <c r="AC2897" s="215" t="n">
        <v>37036.875</v>
      </c>
    </row>
    <row r="2898" customFormat="false" ht="12.75" hidden="false" customHeight="false" outlineLevel="0" collapsed="false">
      <c r="A2898" s="208" t="str">
        <f aca="false">B2898&amp;" "&amp;C2898&amp;" "&amp;D2898</f>
        <v>US Natural Gas Physical</v>
      </c>
      <c r="B2898" s="208" t="str">
        <f aca="false">IF((LEFT(N2898,2)="US"),"US","")</f>
        <v>US</v>
      </c>
      <c r="C2898" s="208" t="str">
        <f aca="false">M2898</f>
        <v>Natural Gas</v>
      </c>
      <c r="D2898" s="208" t="str">
        <f aca="false">IF(ISNUMBER(FIND("Phy",N2898))=TRUE(),"Physical","Financial")</f>
        <v>Physical</v>
      </c>
      <c r="E2898" s="208" t="n">
        <f aca="false">IF(VLOOKUP(S2898,'DD-Lookup'!$J$6:$L$50,3,FALSE())="Monthly",(YEAR(AC2898)-YEAR(AB2898))*12+MONTH(AC2898)-MONTH(AB2898)+1,(AC2898-AB2898+1))</f>
        <v>1</v>
      </c>
      <c r="F2898" s="239" t="n">
        <f aca="false">E2898*SUM(P2898:Q2898)</f>
        <v>10000</v>
      </c>
      <c r="G2898" s="214" t="n">
        <v>1291377</v>
      </c>
      <c r="H2898" s="215" t="n">
        <v>37035.3929166667</v>
      </c>
      <c r="I2898" s="0" t="s">
        <v>1452</v>
      </c>
      <c r="M2898" s="0" t="s">
        <v>858</v>
      </c>
      <c r="N2898" s="0" t="s">
        <v>1305</v>
      </c>
      <c r="O2898" s="0" t="s">
        <v>1469</v>
      </c>
      <c r="Q2898" s="216" t="n">
        <v>10000</v>
      </c>
      <c r="S2898" s="0" t="s">
        <v>1026</v>
      </c>
      <c r="T2898" s="0" t="s">
        <v>784</v>
      </c>
      <c r="U2898" s="218" t="n">
        <v>4.0675</v>
      </c>
      <c r="V2898" s="0" t="s">
        <v>1467</v>
      </c>
      <c r="W2898" s="0" t="s">
        <v>1314</v>
      </c>
      <c r="X2898" s="0" t="s">
        <v>1315</v>
      </c>
      <c r="Y2898" s="0" t="s">
        <v>1310</v>
      </c>
      <c r="Z2898" s="0" t="s">
        <v>571</v>
      </c>
      <c r="AA2898" s="0" t="n">
        <v>808530</v>
      </c>
      <c r="AB2898" s="215" t="n">
        <v>37036.875</v>
      </c>
      <c r="AC2898" s="215" t="n">
        <v>37036.875</v>
      </c>
    </row>
    <row r="2899" customFormat="false" ht="12.75" hidden="false" customHeight="false" outlineLevel="0" collapsed="false">
      <c r="A2899" s="208" t="str">
        <f aca="false">B2899&amp;" "&amp;C2899&amp;" "&amp;D2899</f>
        <v>US Crude Financial</v>
      </c>
      <c r="B2899" s="208" t="str">
        <f aca="false">IF((LEFT(N2899,2)="US"),"US","")</f>
        <v>US</v>
      </c>
      <c r="C2899" s="208" t="str">
        <f aca="false">M2899</f>
        <v>Crude</v>
      </c>
      <c r="D2899" s="208" t="str">
        <f aca="false">IF(ISNUMBER(FIND("Phy",N2899))=TRUE(),"Physical","Financial")</f>
        <v>Financial</v>
      </c>
      <c r="E2899" s="208" t="n">
        <f aca="false">IF(VLOOKUP(S2899,'DD-Lookup'!$J$6:$L$50,3,FALSE())="Monthly",(YEAR(AC2899)-YEAR(AB2899))*12+MONTH(AC2899)-MONTH(AB2899)+1,(AC2899-AB2899+1))</f>
        <v>1</v>
      </c>
      <c r="F2899" s="239" t="n">
        <f aca="false">E2899*SUM(P2899:Q2899)</f>
        <v>50000</v>
      </c>
      <c r="G2899" s="214" t="n">
        <v>1291378</v>
      </c>
      <c r="H2899" s="215" t="n">
        <v>37035.3929282407</v>
      </c>
      <c r="I2899" s="0" t="s">
        <v>1112</v>
      </c>
      <c r="M2899" s="0" t="s">
        <v>97</v>
      </c>
      <c r="N2899" s="0" t="s">
        <v>841</v>
      </c>
      <c r="O2899" s="0" t="s">
        <v>842</v>
      </c>
      <c r="P2899" s="216" t="n">
        <v>50000</v>
      </c>
      <c r="S2899" s="0" t="s">
        <v>843</v>
      </c>
      <c r="T2899" s="0" t="s">
        <v>784</v>
      </c>
      <c r="U2899" s="218" t="n">
        <v>29.14</v>
      </c>
      <c r="V2899" s="0" t="s">
        <v>2443</v>
      </c>
      <c r="W2899" s="0" t="s">
        <v>845</v>
      </c>
      <c r="X2899" s="0" t="s">
        <v>846</v>
      </c>
      <c r="Y2899" s="0" t="s">
        <v>847</v>
      </c>
      <c r="Z2899" s="0" t="s">
        <v>571</v>
      </c>
      <c r="AA2899" s="0" t="n">
        <v>107003</v>
      </c>
      <c r="AB2899" s="215" t="n">
        <v>37073</v>
      </c>
      <c r="AC2899" s="215" t="n">
        <v>37103</v>
      </c>
    </row>
    <row r="2900" customFormat="false" ht="12.75" hidden="false" customHeight="false" outlineLevel="0" collapsed="false">
      <c r="A2900" s="208" t="str">
        <f aca="false">B2900&amp;" "&amp;C2900&amp;" "&amp;D2900</f>
        <v>US Natural Gas Physical</v>
      </c>
      <c r="B2900" s="208" t="str">
        <f aca="false">IF((LEFT(N2900,2)="US"),"US","")</f>
        <v>US</v>
      </c>
      <c r="C2900" s="208" t="str">
        <f aca="false">M2900</f>
        <v>Natural Gas</v>
      </c>
      <c r="D2900" s="208" t="str">
        <f aca="false">IF(ISNUMBER(FIND("Phy",N2900))=TRUE(),"Physical","Financial")</f>
        <v>Physical</v>
      </c>
      <c r="E2900" s="208" t="n">
        <f aca="false">IF(VLOOKUP(S2900,'DD-Lookup'!$J$6:$L$50,3,FALSE())="Monthly",(YEAR(AC2900)-YEAR(AB2900))*12+MONTH(AC2900)-MONTH(AB2900)+1,(AC2900-AB2900+1))</f>
        <v>1</v>
      </c>
      <c r="F2900" s="239" t="n">
        <f aca="false">E2900*SUM(P2900:Q2900)</f>
        <v>5000</v>
      </c>
      <c r="G2900" s="214" t="n">
        <v>1291379</v>
      </c>
      <c r="H2900" s="215" t="n">
        <v>37035.3929398148</v>
      </c>
      <c r="I2900" s="0" t="s">
        <v>1886</v>
      </c>
      <c r="M2900" s="0" t="s">
        <v>858</v>
      </c>
      <c r="N2900" s="0" t="s">
        <v>1305</v>
      </c>
      <c r="O2900" s="0" t="s">
        <v>1533</v>
      </c>
      <c r="Q2900" s="216" t="n">
        <v>5000</v>
      </c>
      <c r="S2900" s="0" t="s">
        <v>1026</v>
      </c>
      <c r="T2900" s="0" t="s">
        <v>784</v>
      </c>
      <c r="U2900" s="218" t="n">
        <v>4.025</v>
      </c>
      <c r="V2900" s="0" t="s">
        <v>2824</v>
      </c>
      <c r="W2900" s="0" t="s">
        <v>1514</v>
      </c>
      <c r="X2900" s="0" t="s">
        <v>1535</v>
      </c>
      <c r="Y2900" s="0" t="s">
        <v>1310</v>
      </c>
      <c r="Z2900" s="0" t="s">
        <v>571</v>
      </c>
      <c r="AA2900" s="0" t="n">
        <v>808531</v>
      </c>
      <c r="AB2900" s="215" t="n">
        <v>37036.875</v>
      </c>
      <c r="AC2900" s="215" t="n">
        <v>37036.875</v>
      </c>
    </row>
    <row r="2901" customFormat="false" ht="12.75" hidden="false" customHeight="false" outlineLevel="0" collapsed="false">
      <c r="A2901" s="208" t="str">
        <f aca="false">B2901&amp;" "&amp;C2901&amp;" "&amp;D2901</f>
        <v>US Natural Gas Physical</v>
      </c>
      <c r="B2901" s="208" t="str">
        <f aca="false">IF((LEFT(N2901,2)="US"),"US","")</f>
        <v>US</v>
      </c>
      <c r="C2901" s="208" t="str">
        <f aca="false">M2901</f>
        <v>Natural Gas</v>
      </c>
      <c r="D2901" s="208" t="str">
        <f aca="false">IF(ISNUMBER(FIND("Phy",N2901))=TRUE(),"Physical","Financial")</f>
        <v>Physical</v>
      </c>
      <c r="E2901" s="208" t="n">
        <f aca="false">IF(VLOOKUP(S2901,'DD-Lookup'!$J$6:$L$50,3,FALSE())="Monthly",(YEAR(AC2901)-YEAR(AB2901))*12+MONTH(AC2901)-MONTH(AB2901)+1,(AC2901-AB2901+1))</f>
        <v>1</v>
      </c>
      <c r="F2901" s="239" t="n">
        <f aca="false">E2901*SUM(P2901:Q2901)</f>
        <v>305</v>
      </c>
      <c r="G2901" s="214" t="n">
        <v>1291380</v>
      </c>
      <c r="H2901" s="215" t="n">
        <v>37035.392974537</v>
      </c>
      <c r="I2901" s="0" t="s">
        <v>1426</v>
      </c>
      <c r="M2901" s="0" t="s">
        <v>858</v>
      </c>
      <c r="N2901" s="0" t="s">
        <v>1305</v>
      </c>
      <c r="O2901" s="0" t="s">
        <v>1397</v>
      </c>
      <c r="P2901" s="216" t="n">
        <v>305</v>
      </c>
      <c r="S2901" s="0" t="s">
        <v>1026</v>
      </c>
      <c r="T2901" s="0" t="s">
        <v>784</v>
      </c>
      <c r="U2901" s="218" t="n">
        <v>4.0125</v>
      </c>
      <c r="V2901" s="0" t="s">
        <v>1427</v>
      </c>
      <c r="W2901" s="0" t="s">
        <v>1361</v>
      </c>
      <c r="X2901" s="0" t="s">
        <v>1362</v>
      </c>
      <c r="Y2901" s="0" t="s">
        <v>1310</v>
      </c>
      <c r="Z2901" s="0" t="s">
        <v>571</v>
      </c>
      <c r="AA2901" s="0" t="n">
        <v>808532</v>
      </c>
      <c r="AB2901" s="215" t="n">
        <v>37036.875</v>
      </c>
      <c r="AC2901" s="215" t="n">
        <v>37036.875</v>
      </c>
    </row>
    <row r="2902" customFormat="false" ht="12.75" hidden="false" customHeight="false" outlineLevel="0" collapsed="false">
      <c r="A2902" s="208" t="str">
        <f aca="false">B2902&amp;" "&amp;C2902&amp;" "&amp;D2902</f>
        <v>US Natural Gas Physical</v>
      </c>
      <c r="B2902" s="208" t="str">
        <f aca="false">IF((LEFT(N2902,2)="US"),"US","")</f>
        <v>US</v>
      </c>
      <c r="C2902" s="208" t="str">
        <f aca="false">M2902</f>
        <v>Natural Gas</v>
      </c>
      <c r="D2902" s="208" t="str">
        <f aca="false">IF(ISNUMBER(FIND("Phy",N2902))=TRUE(),"Physical","Financial")</f>
        <v>Physical</v>
      </c>
      <c r="E2902" s="208" t="n">
        <f aca="false">IF(VLOOKUP(S2902,'DD-Lookup'!$J$6:$L$50,3,FALSE())="Monthly",(YEAR(AC2902)-YEAR(AB2902))*12+MONTH(AC2902)-MONTH(AB2902)+1,(AC2902-AB2902+1))</f>
        <v>1</v>
      </c>
      <c r="F2902" s="239" t="n">
        <f aca="false">E2902*SUM(P2902:Q2902)</f>
        <v>224</v>
      </c>
      <c r="G2902" s="214" t="n">
        <v>1291381</v>
      </c>
      <c r="H2902" s="215" t="n">
        <v>37035.3930092593</v>
      </c>
      <c r="I2902" s="0" t="s">
        <v>1183</v>
      </c>
      <c r="M2902" s="0" t="s">
        <v>858</v>
      </c>
      <c r="N2902" s="0" t="s">
        <v>1305</v>
      </c>
      <c r="O2902" s="0" t="s">
        <v>1703</v>
      </c>
      <c r="Q2902" s="216" t="n">
        <v>224</v>
      </c>
      <c r="S2902" s="0" t="s">
        <v>1026</v>
      </c>
      <c r="T2902" s="0" t="s">
        <v>784</v>
      </c>
      <c r="U2902" s="218" t="n">
        <v>4.0825</v>
      </c>
      <c r="V2902" s="0" t="s">
        <v>1688</v>
      </c>
      <c r="W2902" s="0" t="s">
        <v>1667</v>
      </c>
      <c r="X2902" s="0" t="s">
        <v>1639</v>
      </c>
      <c r="Y2902" s="0" t="s">
        <v>1310</v>
      </c>
      <c r="Z2902" s="0" t="s">
        <v>571</v>
      </c>
      <c r="AA2902" s="0" t="n">
        <v>808533</v>
      </c>
      <c r="AB2902" s="215" t="n">
        <v>37036.875</v>
      </c>
      <c r="AC2902" s="215" t="n">
        <v>37036.875</v>
      </c>
    </row>
    <row r="2903" customFormat="false" ht="12.75" hidden="false" customHeight="false" outlineLevel="0" collapsed="false">
      <c r="A2903" s="208" t="str">
        <f aca="false">B2903&amp;" "&amp;C2903&amp;" "&amp;D2903</f>
        <v>US Natural Gas Physical</v>
      </c>
      <c r="B2903" s="208" t="str">
        <f aca="false">IF((LEFT(N2903,2)="US"),"US","")</f>
        <v>US</v>
      </c>
      <c r="C2903" s="208" t="str">
        <f aca="false">M2903</f>
        <v>Natural Gas</v>
      </c>
      <c r="D2903" s="208" t="str">
        <f aca="false">IF(ISNUMBER(FIND("Phy",N2903))=TRUE(),"Physical","Financial")</f>
        <v>Physical</v>
      </c>
      <c r="E2903" s="208" t="n">
        <f aca="false">IF(VLOOKUP(S2903,'DD-Lookup'!$J$6:$L$50,3,FALSE())="Monthly",(YEAR(AC2903)-YEAR(AB2903))*12+MONTH(AC2903)-MONTH(AB2903)+1,(AC2903-AB2903+1))</f>
        <v>1</v>
      </c>
      <c r="F2903" s="239" t="n">
        <f aca="false">E2903*SUM(P2903:Q2903)</f>
        <v>669</v>
      </c>
      <c r="G2903" s="214" t="n">
        <v>1291384</v>
      </c>
      <c r="H2903" s="215" t="n">
        <v>37035.3931134259</v>
      </c>
      <c r="I2903" s="0" t="s">
        <v>1183</v>
      </c>
      <c r="M2903" s="0" t="s">
        <v>858</v>
      </c>
      <c r="N2903" s="0" t="s">
        <v>1305</v>
      </c>
      <c r="O2903" s="0" t="s">
        <v>1687</v>
      </c>
      <c r="Q2903" s="216" t="n">
        <v>669</v>
      </c>
      <c r="S2903" s="0" t="s">
        <v>1026</v>
      </c>
      <c r="T2903" s="0" t="s">
        <v>784</v>
      </c>
      <c r="U2903" s="218" t="n">
        <v>4.0825</v>
      </c>
      <c r="V2903" s="0" t="s">
        <v>1688</v>
      </c>
      <c r="W2903" s="0" t="s">
        <v>1667</v>
      </c>
      <c r="X2903" s="0" t="s">
        <v>1639</v>
      </c>
      <c r="Y2903" s="0" t="s">
        <v>1310</v>
      </c>
      <c r="Z2903" s="0" t="s">
        <v>571</v>
      </c>
      <c r="AA2903" s="0" t="n">
        <v>808534</v>
      </c>
      <c r="AB2903" s="215" t="n">
        <v>37036.875</v>
      </c>
      <c r="AC2903" s="215" t="n">
        <v>37036.875</v>
      </c>
    </row>
    <row r="2904" customFormat="false" ht="12.75" hidden="false" customHeight="false" outlineLevel="0" collapsed="false">
      <c r="A2904" s="208" t="str">
        <f aca="false">B2904&amp;" "&amp;C2904&amp;" "&amp;D2904</f>
        <v>US Crude Financial</v>
      </c>
      <c r="B2904" s="208" t="str">
        <f aca="false">IF((LEFT(N2904,2)="US"),"US","")</f>
        <v>US</v>
      </c>
      <c r="C2904" s="208" t="str">
        <f aca="false">M2904</f>
        <v>Crude</v>
      </c>
      <c r="D2904" s="208" t="str">
        <f aca="false">IF(ISNUMBER(FIND("Phy",N2904))=TRUE(),"Physical","Financial")</f>
        <v>Financial</v>
      </c>
      <c r="E2904" s="208" t="n">
        <f aca="false">IF(VLOOKUP(S2904,'DD-Lookup'!$J$6:$L$50,3,FALSE())="Monthly",(YEAR(AC2904)-YEAR(AB2904))*12+MONTH(AC2904)-MONTH(AB2904)+1,(AC2904-AB2904+1))</f>
        <v>1</v>
      </c>
      <c r="F2904" s="239" t="n">
        <f aca="false">E2904*SUM(P2904:Q2904)</f>
        <v>50000</v>
      </c>
      <c r="G2904" s="214" t="n">
        <v>1291385</v>
      </c>
      <c r="H2904" s="215" t="n">
        <v>37035.3931134259</v>
      </c>
      <c r="I2904" s="0" t="s">
        <v>1376</v>
      </c>
      <c r="M2904" s="0" t="s">
        <v>97</v>
      </c>
      <c r="N2904" s="0" t="s">
        <v>841</v>
      </c>
      <c r="O2904" s="0" t="s">
        <v>889</v>
      </c>
      <c r="P2904" s="216" t="n">
        <v>50000</v>
      </c>
      <c r="S2904" s="0" t="s">
        <v>843</v>
      </c>
      <c r="T2904" s="0" t="s">
        <v>784</v>
      </c>
      <c r="U2904" s="218" t="n">
        <v>29.12</v>
      </c>
      <c r="V2904" s="0" t="s">
        <v>1377</v>
      </c>
      <c r="W2904" s="0" t="s">
        <v>845</v>
      </c>
      <c r="X2904" s="0" t="s">
        <v>891</v>
      </c>
      <c r="Y2904" s="0" t="s">
        <v>847</v>
      </c>
      <c r="Z2904" s="0" t="s">
        <v>571</v>
      </c>
      <c r="AA2904" s="0" t="n">
        <v>107004</v>
      </c>
      <c r="AB2904" s="215" t="n">
        <v>37073</v>
      </c>
      <c r="AC2904" s="215" t="n">
        <v>37103</v>
      </c>
    </row>
    <row r="2905" customFormat="false" ht="12.75" hidden="false" customHeight="false" outlineLevel="0" collapsed="false">
      <c r="A2905" s="208" t="str">
        <f aca="false">B2905&amp;" "&amp;C2905&amp;" "&amp;D2905</f>
        <v>US Natural Gas Physical</v>
      </c>
      <c r="B2905" s="208" t="str">
        <f aca="false">IF((LEFT(N2905,2)="US"),"US","")</f>
        <v>US</v>
      </c>
      <c r="C2905" s="208" t="str">
        <f aca="false">M2905</f>
        <v>Natural Gas</v>
      </c>
      <c r="D2905" s="208" t="str">
        <f aca="false">IF(ISNUMBER(FIND("Phy",N2905))=TRUE(),"Physical","Financial")</f>
        <v>Physical</v>
      </c>
      <c r="E2905" s="208" t="n">
        <f aca="false">IF(VLOOKUP(S2905,'DD-Lookup'!$J$6:$L$50,3,FALSE())="Monthly",(YEAR(AC2905)-YEAR(AB2905))*12+MONTH(AC2905)-MONTH(AB2905)+1,(AC2905-AB2905+1))</f>
        <v>1</v>
      </c>
      <c r="F2905" s="239" t="n">
        <f aca="false">E2905*SUM(P2905:Q2905)</f>
        <v>5000</v>
      </c>
      <c r="G2905" s="214" t="n">
        <v>1291388</v>
      </c>
      <c r="H2905" s="215" t="n">
        <v>37035.3931828704</v>
      </c>
      <c r="I2905" s="0" t="s">
        <v>2031</v>
      </c>
      <c r="M2905" s="0" t="s">
        <v>858</v>
      </c>
      <c r="N2905" s="0" t="s">
        <v>1305</v>
      </c>
      <c r="O2905" s="0" t="s">
        <v>1533</v>
      </c>
      <c r="P2905" s="216" t="n">
        <v>5000</v>
      </c>
      <c r="S2905" s="0" t="s">
        <v>1026</v>
      </c>
      <c r="T2905" s="0" t="s">
        <v>784</v>
      </c>
      <c r="U2905" s="218" t="n">
        <v>4</v>
      </c>
      <c r="V2905" s="0" t="s">
        <v>2032</v>
      </c>
      <c r="W2905" s="0" t="s">
        <v>1514</v>
      </c>
      <c r="X2905" s="0" t="s">
        <v>1535</v>
      </c>
      <c r="Y2905" s="0" t="s">
        <v>1310</v>
      </c>
      <c r="Z2905" s="0" t="s">
        <v>571</v>
      </c>
      <c r="AA2905" s="0" t="n">
        <v>808536</v>
      </c>
      <c r="AB2905" s="215" t="n">
        <v>37036.875</v>
      </c>
      <c r="AC2905" s="215" t="n">
        <v>37036.875</v>
      </c>
    </row>
    <row r="2906" customFormat="false" ht="12.75" hidden="false" customHeight="false" outlineLevel="0" collapsed="false">
      <c r="A2906" s="208" t="str">
        <f aca="false">B2906&amp;" "&amp;C2906&amp;" "&amp;D2906</f>
        <v>US Natural Gas Physical</v>
      </c>
      <c r="B2906" s="208" t="str">
        <f aca="false">IF((LEFT(N2906,2)="US"),"US","")</f>
        <v>US</v>
      </c>
      <c r="C2906" s="208" t="str">
        <f aca="false">M2906</f>
        <v>Natural Gas</v>
      </c>
      <c r="D2906" s="208" t="str">
        <f aca="false">IF(ISNUMBER(FIND("Phy",N2906))=TRUE(),"Physical","Financial")</f>
        <v>Physical</v>
      </c>
      <c r="E2906" s="208" t="n">
        <f aca="false">IF(VLOOKUP(S2906,'DD-Lookup'!$J$6:$L$50,3,FALSE())="Monthly",(YEAR(AC2906)-YEAR(AB2906))*12+MONTH(AC2906)-MONTH(AB2906)+1,(AC2906-AB2906+1))</f>
        <v>1</v>
      </c>
      <c r="F2906" s="239" t="n">
        <f aca="false">E2906*SUM(P2906:Q2906)</f>
        <v>290</v>
      </c>
      <c r="G2906" s="214" t="n">
        <v>1291389</v>
      </c>
      <c r="H2906" s="215" t="n">
        <v>37035.3932291667</v>
      </c>
      <c r="I2906" s="0" t="s">
        <v>1452</v>
      </c>
      <c r="M2906" s="0" t="s">
        <v>858</v>
      </c>
      <c r="N2906" s="0" t="s">
        <v>1305</v>
      </c>
      <c r="O2906" s="0" t="s">
        <v>1313</v>
      </c>
      <c r="Q2906" s="216" t="n">
        <v>290</v>
      </c>
      <c r="S2906" s="0" t="s">
        <v>1026</v>
      </c>
      <c r="T2906" s="0" t="s">
        <v>784</v>
      </c>
      <c r="U2906" s="218" t="n">
        <v>4.0825</v>
      </c>
      <c r="V2906" s="0" t="s">
        <v>1453</v>
      </c>
      <c r="W2906" s="0" t="s">
        <v>1314</v>
      </c>
      <c r="X2906" s="0" t="s">
        <v>1315</v>
      </c>
      <c r="Y2906" s="0" t="s">
        <v>1310</v>
      </c>
      <c r="Z2906" s="0" t="s">
        <v>571</v>
      </c>
      <c r="AA2906" s="0" t="n">
        <v>808537</v>
      </c>
      <c r="AB2906" s="215" t="n">
        <v>37036.875</v>
      </c>
      <c r="AC2906" s="215" t="n">
        <v>37036.875</v>
      </c>
    </row>
    <row r="2907" customFormat="false" ht="12.75" hidden="false" customHeight="false" outlineLevel="0" collapsed="false">
      <c r="A2907" s="208" t="str">
        <f aca="false">B2907&amp;" "&amp;C2907&amp;" "&amp;D2907</f>
        <v>US Oil Products Financial</v>
      </c>
      <c r="B2907" s="208" t="str">
        <f aca="false">IF((LEFT(N2907,2)="US"),"US","")</f>
        <v>US</v>
      </c>
      <c r="C2907" s="208" t="str">
        <f aca="false">M2907</f>
        <v>Oil Products</v>
      </c>
      <c r="D2907" s="208" t="str">
        <f aca="false">IF(ISNUMBER(FIND("Phy",N2907))=TRUE(),"Physical","Financial")</f>
        <v>Financial</v>
      </c>
      <c r="E2907" s="208" t="n">
        <f aca="false">IF(VLOOKUP(S2907,'DD-Lookup'!$J$6:$L$50,3,FALSE())="Monthly",(YEAR(AC2907)-YEAR(AB2907))*12+MONTH(AC2907)-MONTH(AB2907)+1,(AC2907-AB2907+1))</f>
        <v>1</v>
      </c>
      <c r="F2907" s="239" t="n">
        <f aca="false">E2907*SUM(P2907:Q2907)</f>
        <v>10000</v>
      </c>
      <c r="G2907" s="214" t="n">
        <v>1291390</v>
      </c>
      <c r="H2907" s="215" t="n">
        <v>37035.3932523148</v>
      </c>
      <c r="I2907" s="0" t="s">
        <v>840</v>
      </c>
      <c r="M2907" s="0" t="s">
        <v>831</v>
      </c>
      <c r="N2907" s="0" t="s">
        <v>2637</v>
      </c>
      <c r="O2907" s="0" t="s">
        <v>2825</v>
      </c>
      <c r="Q2907" s="216" t="n">
        <v>10000</v>
      </c>
      <c r="S2907" s="0" t="s">
        <v>2243</v>
      </c>
      <c r="T2907" s="0" t="s">
        <v>784</v>
      </c>
      <c r="U2907" s="218" t="n">
        <v>99.95</v>
      </c>
      <c r="V2907" s="0" t="s">
        <v>2626</v>
      </c>
      <c r="W2907" s="0" t="s">
        <v>2627</v>
      </c>
      <c r="X2907" s="0" t="s">
        <v>2628</v>
      </c>
      <c r="Y2907" s="0" t="s">
        <v>847</v>
      </c>
      <c r="Z2907" s="0" t="s">
        <v>571</v>
      </c>
      <c r="AA2907" s="0" t="n">
        <v>107005</v>
      </c>
      <c r="AB2907" s="215" t="n">
        <v>37073.875</v>
      </c>
      <c r="AC2907" s="215" t="n">
        <v>37103.875</v>
      </c>
    </row>
    <row r="2908" customFormat="false" ht="12.75" hidden="false" customHeight="false" outlineLevel="0" collapsed="false">
      <c r="A2908" s="208" t="str">
        <f aca="false">B2908&amp;" "&amp;C2908&amp;" "&amp;D2908</f>
        <v>US Natural Gas Physical</v>
      </c>
      <c r="B2908" s="208" t="str">
        <f aca="false">IF((LEFT(N2908,2)="US"),"US","")</f>
        <v>US</v>
      </c>
      <c r="C2908" s="208" t="str">
        <f aca="false">M2908</f>
        <v>Natural Gas</v>
      </c>
      <c r="D2908" s="208" t="str">
        <f aca="false">IF(ISNUMBER(FIND("Phy",N2908))=TRUE(),"Physical","Financial")</f>
        <v>Physical</v>
      </c>
      <c r="E2908" s="208" t="n">
        <f aca="false">IF(VLOOKUP(S2908,'DD-Lookup'!$J$6:$L$50,3,FALSE())="Monthly",(YEAR(AC2908)-YEAR(AB2908))*12+MONTH(AC2908)-MONTH(AB2908)+1,(AC2908-AB2908+1))</f>
        <v>1</v>
      </c>
      <c r="F2908" s="239" t="n">
        <f aca="false">E2908*SUM(P2908:Q2908)</f>
        <v>2000</v>
      </c>
      <c r="G2908" s="214" t="n">
        <v>1291391</v>
      </c>
      <c r="H2908" s="215" t="n">
        <v>37035.393275463</v>
      </c>
      <c r="I2908" s="0" t="s">
        <v>2532</v>
      </c>
      <c r="M2908" s="0" t="s">
        <v>858</v>
      </c>
      <c r="N2908" s="0" t="s">
        <v>1305</v>
      </c>
      <c r="O2908" s="0" t="s">
        <v>1363</v>
      </c>
      <c r="Q2908" s="216" t="n">
        <v>2000</v>
      </c>
      <c r="S2908" s="0" t="s">
        <v>1026</v>
      </c>
      <c r="T2908" s="0" t="s">
        <v>784</v>
      </c>
      <c r="U2908" s="218" t="n">
        <v>4.0625</v>
      </c>
      <c r="V2908" s="0" t="s">
        <v>2640</v>
      </c>
      <c r="W2908" s="0" t="s">
        <v>1361</v>
      </c>
      <c r="X2908" s="0" t="s">
        <v>1362</v>
      </c>
      <c r="Y2908" s="0" t="s">
        <v>1310</v>
      </c>
      <c r="Z2908" s="0" t="s">
        <v>571</v>
      </c>
      <c r="AA2908" s="0" t="n">
        <v>808538</v>
      </c>
      <c r="AB2908" s="215" t="n">
        <v>37036.875</v>
      </c>
      <c r="AC2908" s="215" t="n">
        <v>37036.875</v>
      </c>
    </row>
    <row r="2909" customFormat="false" ht="12.75" hidden="false" customHeight="false" outlineLevel="0" collapsed="false">
      <c r="A2909" s="208" t="str">
        <f aca="false">B2909&amp;" "&amp;C2909&amp;" "&amp;D2909</f>
        <v>US Oil Products Financial</v>
      </c>
      <c r="B2909" s="208" t="str">
        <f aca="false">IF((LEFT(N2909,2)="US"),"US","")</f>
        <v>US</v>
      </c>
      <c r="C2909" s="208" t="str">
        <f aca="false">M2909</f>
        <v>Oil Products</v>
      </c>
      <c r="D2909" s="208" t="str">
        <f aca="false">IF(ISNUMBER(FIND("Phy",N2909))=TRUE(),"Physical","Financial")</f>
        <v>Financial</v>
      </c>
      <c r="E2909" s="208" t="n">
        <f aca="false">IF(VLOOKUP(S2909,'DD-Lookup'!$J$6:$L$50,3,FALSE())="Monthly",(YEAR(AC2909)-YEAR(AB2909))*12+MONTH(AC2909)-MONTH(AB2909)+1,(AC2909-AB2909+1))</f>
        <v>1</v>
      </c>
      <c r="F2909" s="239" t="n">
        <f aca="false">E2909*SUM(P2909:Q2909)</f>
        <v>10000</v>
      </c>
      <c r="G2909" s="214" t="n">
        <v>1291392</v>
      </c>
      <c r="H2909" s="215" t="n">
        <v>37035.3932986111</v>
      </c>
      <c r="I2909" s="0" t="s">
        <v>840</v>
      </c>
      <c r="M2909" s="0" t="s">
        <v>831</v>
      </c>
      <c r="N2909" s="0" t="s">
        <v>2637</v>
      </c>
      <c r="O2909" s="0" t="s">
        <v>2825</v>
      </c>
      <c r="Q2909" s="216" t="n">
        <v>10000</v>
      </c>
      <c r="S2909" s="0" t="s">
        <v>2243</v>
      </c>
      <c r="T2909" s="0" t="s">
        <v>784</v>
      </c>
      <c r="U2909" s="218" t="n">
        <v>99.975</v>
      </c>
      <c r="V2909" s="0" t="s">
        <v>2626</v>
      </c>
      <c r="W2909" s="0" t="s">
        <v>2627</v>
      </c>
      <c r="X2909" s="0" t="s">
        <v>2628</v>
      </c>
      <c r="Y2909" s="0" t="s">
        <v>847</v>
      </c>
      <c r="Z2909" s="0" t="s">
        <v>571</v>
      </c>
      <c r="AA2909" s="0" t="n">
        <v>107006</v>
      </c>
      <c r="AB2909" s="215" t="n">
        <v>37073.875</v>
      </c>
      <c r="AC2909" s="215" t="n">
        <v>37103.875</v>
      </c>
    </row>
    <row r="2910" customFormat="false" ht="12.75" hidden="false" customHeight="false" outlineLevel="0" collapsed="false">
      <c r="A2910" s="208" t="str">
        <f aca="false">B2910&amp;" "&amp;C2910&amp;" "&amp;D2910</f>
        <v>US Natural Gas Financial</v>
      </c>
      <c r="B2910" s="208" t="str">
        <f aca="false">IF((LEFT(N2910,2)="US"),"US","")</f>
        <v>US</v>
      </c>
      <c r="C2910" s="208" t="str">
        <f aca="false">M2910</f>
        <v>Natural Gas</v>
      </c>
      <c r="D2910" s="208" t="str">
        <f aca="false">IF(ISNUMBER(FIND("Phy",N2910))=TRUE(),"Physical","Financial")</f>
        <v>Financial</v>
      </c>
      <c r="E2910" s="208" t="n">
        <f aca="false">IF(VLOOKUP(S2910,'DD-Lookup'!$J$6:$L$50,3,FALSE())="Monthly",(YEAR(AC2910)-YEAR(AB2910))*12+MONTH(AC2910)-MONTH(AB2910)+1,(AC2910-AB2910+1))</f>
        <v>31</v>
      </c>
      <c r="F2910" s="239" t="n">
        <f aca="false">E2910*SUM(P2910:Q2910)</f>
        <v>232500</v>
      </c>
      <c r="G2910" s="214" t="n">
        <v>1291393</v>
      </c>
      <c r="H2910" s="215" t="n">
        <v>37035.3933217593</v>
      </c>
      <c r="I2910" s="0" t="s">
        <v>1779</v>
      </c>
      <c r="M2910" s="0" t="s">
        <v>858</v>
      </c>
      <c r="N2910" s="0" t="s">
        <v>1024</v>
      </c>
      <c r="O2910" s="0" t="s">
        <v>1145</v>
      </c>
      <c r="P2910" s="216" t="n">
        <v>7500</v>
      </c>
      <c r="S2910" s="0" t="s">
        <v>1026</v>
      </c>
      <c r="T2910" s="0" t="s">
        <v>784</v>
      </c>
      <c r="U2910" s="218" t="n">
        <v>4.3125</v>
      </c>
      <c r="V2910" s="0" t="s">
        <v>2231</v>
      </c>
      <c r="W2910" s="0" t="s">
        <v>1028</v>
      </c>
      <c r="X2910" s="0" t="s">
        <v>1029</v>
      </c>
      <c r="Y2910" s="0" t="s">
        <v>838</v>
      </c>
      <c r="Z2910" s="0" t="s">
        <v>571</v>
      </c>
      <c r="AA2910" s="0" t="s">
        <v>2826</v>
      </c>
      <c r="AB2910" s="215" t="n">
        <v>37104.875</v>
      </c>
      <c r="AC2910" s="215" t="n">
        <v>37134.875</v>
      </c>
    </row>
    <row r="2911" customFormat="false" ht="12.75" hidden="false" customHeight="false" outlineLevel="0" collapsed="false">
      <c r="A2911" s="208" t="str">
        <f aca="false">B2911&amp;" "&amp;C2911&amp;" "&amp;D2911</f>
        <v>US Natural Gas Physical</v>
      </c>
      <c r="B2911" s="208" t="str">
        <f aca="false">IF((LEFT(N2911,2)="US"),"US","")</f>
        <v>US</v>
      </c>
      <c r="C2911" s="208" t="str">
        <f aca="false">M2911</f>
        <v>Natural Gas</v>
      </c>
      <c r="D2911" s="208" t="str">
        <f aca="false">IF(ISNUMBER(FIND("Phy",N2911))=TRUE(),"Physical","Financial")</f>
        <v>Physical</v>
      </c>
      <c r="E2911" s="208" t="n">
        <f aca="false">IF(VLOOKUP(S2911,'DD-Lookup'!$J$6:$L$50,3,FALSE())="Monthly",(YEAR(AC2911)-YEAR(AB2911))*12+MONTH(AC2911)-MONTH(AB2911)+1,(AC2911-AB2911+1))</f>
        <v>1</v>
      </c>
      <c r="F2911" s="239" t="n">
        <f aca="false">E2911*SUM(P2911:Q2911)</f>
        <v>5000</v>
      </c>
      <c r="G2911" s="214" t="n">
        <v>1291396</v>
      </c>
      <c r="H2911" s="215" t="n">
        <v>37035.3933333333</v>
      </c>
      <c r="I2911" s="0" t="s">
        <v>1886</v>
      </c>
      <c r="M2911" s="0" t="s">
        <v>858</v>
      </c>
      <c r="N2911" s="0" t="s">
        <v>1305</v>
      </c>
      <c r="O2911" s="0" t="s">
        <v>1533</v>
      </c>
      <c r="Q2911" s="216" t="n">
        <v>5000</v>
      </c>
      <c r="S2911" s="0" t="s">
        <v>1026</v>
      </c>
      <c r="T2911" s="0" t="s">
        <v>784</v>
      </c>
      <c r="U2911" s="218" t="n">
        <v>4.025</v>
      </c>
      <c r="V2911" s="0" t="s">
        <v>2824</v>
      </c>
      <c r="W2911" s="0" t="s">
        <v>1514</v>
      </c>
      <c r="X2911" s="0" t="s">
        <v>1535</v>
      </c>
      <c r="Y2911" s="0" t="s">
        <v>1310</v>
      </c>
      <c r="Z2911" s="0" t="s">
        <v>571</v>
      </c>
      <c r="AA2911" s="0" t="n">
        <v>808539</v>
      </c>
      <c r="AB2911" s="215" t="n">
        <v>37036.875</v>
      </c>
      <c r="AC2911" s="215" t="n">
        <v>37036.875</v>
      </c>
    </row>
    <row r="2912" customFormat="false" ht="12.75" hidden="false" customHeight="false" outlineLevel="0" collapsed="false">
      <c r="A2912" s="208" t="str">
        <f aca="false">B2912&amp;" "&amp;C2912&amp;" "&amp;D2912</f>
        <v> Natural Gas Physical</v>
      </c>
      <c r="B2912" s="208" t="str">
        <f aca="false">IF((LEFT(N2912,2)="US"),"US","")</f>
        <v/>
      </c>
      <c r="C2912" s="208" t="str">
        <f aca="false">M2912</f>
        <v>Natural Gas</v>
      </c>
      <c r="D2912" s="208" t="str">
        <f aca="false">IF(ISNUMBER(FIND("Phy",N2912))=TRUE(),"Physical","Financial")</f>
        <v>Physical</v>
      </c>
      <c r="E2912" s="208" t="n">
        <f aca="false">IF(VLOOKUP(S2912,'DD-Lookup'!$J$6:$L$50,3,FALSE())="Monthly",(YEAR(AC2912)-YEAR(AB2912))*12+MONTH(AC2912)-MONTH(AB2912)+1,(AC2912-AB2912+1))</f>
        <v>1</v>
      </c>
      <c r="F2912" s="239" t="n">
        <f aca="false">E2912*SUM(P2912:Q2912)</f>
        <v>10000</v>
      </c>
      <c r="G2912" s="214" t="n">
        <v>1291397</v>
      </c>
      <c r="H2912" s="215" t="n">
        <v>37035.3933564815</v>
      </c>
      <c r="I2912" s="0" t="s">
        <v>2827</v>
      </c>
      <c r="M2912" s="0" t="s">
        <v>858</v>
      </c>
      <c r="N2912" s="0" t="s">
        <v>2171</v>
      </c>
      <c r="O2912" s="0" t="s">
        <v>2223</v>
      </c>
      <c r="P2912" s="216" t="n">
        <v>10000</v>
      </c>
      <c r="S2912" s="0" t="s">
        <v>279</v>
      </c>
      <c r="T2912" s="0" t="s">
        <v>2173</v>
      </c>
      <c r="U2912" s="218" t="n">
        <v>5.66</v>
      </c>
      <c r="V2912" s="0" t="s">
        <v>2828</v>
      </c>
      <c r="W2912" s="0" t="s">
        <v>2225</v>
      </c>
      <c r="X2912" s="0" t="s">
        <v>2176</v>
      </c>
      <c r="Y2912" s="0" t="s">
        <v>1310</v>
      </c>
      <c r="Z2912" s="0" t="s">
        <v>628</v>
      </c>
      <c r="AA2912" s="0" t="n">
        <v>808540</v>
      </c>
      <c r="AB2912" s="215" t="n">
        <v>37035.875</v>
      </c>
      <c r="AC2912" s="215" t="n">
        <v>37035.875</v>
      </c>
    </row>
    <row r="2913" customFormat="false" ht="12.75" hidden="false" customHeight="false" outlineLevel="0" collapsed="false">
      <c r="A2913" s="208" t="str">
        <f aca="false">B2913&amp;" "&amp;C2913&amp;" "&amp;D2913</f>
        <v>US Natural Gas Physical</v>
      </c>
      <c r="B2913" s="208" t="str">
        <f aca="false">IF((LEFT(N2913,2)="US"),"US","")</f>
        <v>US</v>
      </c>
      <c r="C2913" s="208" t="str">
        <f aca="false">M2913</f>
        <v>Natural Gas</v>
      </c>
      <c r="D2913" s="208" t="str">
        <f aca="false">IF(ISNUMBER(FIND("Phy",N2913))=TRUE(),"Physical","Financial")</f>
        <v>Physical</v>
      </c>
      <c r="E2913" s="208" t="n">
        <f aca="false">IF(VLOOKUP(S2913,'DD-Lookup'!$J$6:$L$50,3,FALSE())="Monthly",(YEAR(AC2913)-YEAR(AB2913))*12+MONTH(AC2913)-MONTH(AB2913)+1,(AC2913-AB2913+1))</f>
        <v>1</v>
      </c>
      <c r="F2913" s="239" t="n">
        <f aca="false">E2913*SUM(P2913:Q2913)</f>
        <v>3000</v>
      </c>
      <c r="G2913" s="214" t="n">
        <v>1291398</v>
      </c>
      <c r="H2913" s="215" t="n">
        <v>37035.3933564815</v>
      </c>
      <c r="I2913" s="0" t="s">
        <v>1358</v>
      </c>
      <c r="M2913" s="0" t="s">
        <v>858</v>
      </c>
      <c r="N2913" s="0" t="s">
        <v>1305</v>
      </c>
      <c r="O2913" s="0" t="s">
        <v>1363</v>
      </c>
      <c r="Q2913" s="216" t="n">
        <v>3000</v>
      </c>
      <c r="S2913" s="0" t="s">
        <v>1026</v>
      </c>
      <c r="T2913" s="0" t="s">
        <v>784</v>
      </c>
      <c r="U2913" s="218" t="n">
        <v>4.0575</v>
      </c>
      <c r="V2913" s="0" t="s">
        <v>1364</v>
      </c>
      <c r="W2913" s="0" t="s">
        <v>1361</v>
      </c>
      <c r="X2913" s="0" t="s">
        <v>1362</v>
      </c>
      <c r="Y2913" s="0" t="s">
        <v>1310</v>
      </c>
      <c r="Z2913" s="0" t="s">
        <v>571</v>
      </c>
      <c r="AA2913" s="0" t="n">
        <v>808541</v>
      </c>
      <c r="AB2913" s="215" t="n">
        <v>37036.875</v>
      </c>
      <c r="AC2913" s="215" t="n">
        <v>37036.875</v>
      </c>
    </row>
    <row r="2914" customFormat="false" ht="12.75" hidden="false" customHeight="false" outlineLevel="0" collapsed="false">
      <c r="A2914" s="208" t="str">
        <f aca="false">B2914&amp;" "&amp;C2914&amp;" "&amp;D2914</f>
        <v>US Oil Products Financial</v>
      </c>
      <c r="B2914" s="208" t="str">
        <f aca="false">IF((LEFT(N2914,2)="US"),"US","")</f>
        <v>US</v>
      </c>
      <c r="C2914" s="208" t="str">
        <f aca="false">M2914</f>
        <v>Oil Products</v>
      </c>
      <c r="D2914" s="208" t="str">
        <f aca="false">IF(ISNUMBER(FIND("Phy",N2914))=TRUE(),"Physical","Financial")</f>
        <v>Financial</v>
      </c>
      <c r="E2914" s="208" t="n">
        <f aca="false">IF(VLOOKUP(S2914,'DD-Lookup'!$J$6:$L$50,3,FALSE())="Monthly",(YEAR(AC2914)-YEAR(AB2914))*12+MONTH(AC2914)-MONTH(AB2914)+1,(AC2914-AB2914+1))</f>
        <v>1</v>
      </c>
      <c r="F2914" s="239" t="n">
        <f aca="false">E2914*SUM(P2914:Q2914)</f>
        <v>10000</v>
      </c>
      <c r="G2914" s="214" t="n">
        <v>1291399</v>
      </c>
      <c r="H2914" s="215" t="n">
        <v>37035.3933680556</v>
      </c>
      <c r="I2914" s="0" t="s">
        <v>840</v>
      </c>
      <c r="M2914" s="0" t="s">
        <v>831</v>
      </c>
      <c r="N2914" s="0" t="s">
        <v>2637</v>
      </c>
      <c r="O2914" s="0" t="s">
        <v>2825</v>
      </c>
      <c r="Q2914" s="216" t="n">
        <v>10000</v>
      </c>
      <c r="S2914" s="0" t="s">
        <v>2243</v>
      </c>
      <c r="T2914" s="0" t="s">
        <v>784</v>
      </c>
      <c r="U2914" s="218" t="n">
        <v>100</v>
      </c>
      <c r="V2914" s="0" t="s">
        <v>2626</v>
      </c>
      <c r="W2914" s="0" t="s">
        <v>2627</v>
      </c>
      <c r="X2914" s="0" t="s">
        <v>2628</v>
      </c>
      <c r="Y2914" s="0" t="s">
        <v>847</v>
      </c>
      <c r="Z2914" s="0" t="s">
        <v>571</v>
      </c>
      <c r="AA2914" s="0" t="n">
        <v>107007</v>
      </c>
      <c r="AB2914" s="215" t="n">
        <v>37073.875</v>
      </c>
      <c r="AC2914" s="215" t="n">
        <v>37103.875</v>
      </c>
    </row>
    <row r="2915" customFormat="false" ht="12.75" hidden="false" customHeight="false" outlineLevel="0" collapsed="false">
      <c r="A2915" s="208" t="str">
        <f aca="false">B2915&amp;" "&amp;C2915&amp;" "&amp;D2915</f>
        <v>US Natural Gas Financial</v>
      </c>
      <c r="B2915" s="208" t="str">
        <f aca="false">IF((LEFT(N2915,2)="US"),"US","")</f>
        <v>US</v>
      </c>
      <c r="C2915" s="208" t="str">
        <f aca="false">M2915</f>
        <v>Natural Gas</v>
      </c>
      <c r="D2915" s="208" t="str">
        <f aca="false">IF(ISNUMBER(FIND("Phy",N2915))=TRUE(),"Physical","Financial")</f>
        <v>Financial</v>
      </c>
      <c r="E2915" s="208" t="n">
        <f aca="false">IF(VLOOKUP(S2915,'DD-Lookup'!$J$6:$L$50,3,FALSE())="Monthly",(YEAR(AC2915)-YEAR(AB2915))*12+MONTH(AC2915)-MONTH(AB2915)+1,(AC2915-AB2915+1))</f>
        <v>151</v>
      </c>
      <c r="F2915" s="239" t="n">
        <f aca="false">E2915*SUM(P2915:Q2915)</f>
        <v>755000</v>
      </c>
      <c r="G2915" s="214" t="n">
        <v>1291401</v>
      </c>
      <c r="H2915" s="215" t="n">
        <v>37035.3934259259</v>
      </c>
      <c r="I2915" s="0" t="s">
        <v>1622</v>
      </c>
      <c r="M2915" s="0" t="s">
        <v>858</v>
      </c>
      <c r="N2915" s="0" t="s">
        <v>1482</v>
      </c>
      <c r="O2915" s="0" t="s">
        <v>2829</v>
      </c>
      <c r="P2915" s="216" t="n">
        <v>5000</v>
      </c>
      <c r="S2915" s="0" t="s">
        <v>1026</v>
      </c>
      <c r="T2915" s="0" t="s">
        <v>784</v>
      </c>
      <c r="U2915" s="218" t="n">
        <v>0.26</v>
      </c>
      <c r="V2915" s="0" t="s">
        <v>2347</v>
      </c>
      <c r="W2915" s="0" t="s">
        <v>1485</v>
      </c>
      <c r="X2915" s="0" t="s">
        <v>1486</v>
      </c>
      <c r="Y2915" s="0" t="s">
        <v>838</v>
      </c>
      <c r="Z2915" s="0" t="s">
        <v>571</v>
      </c>
      <c r="AA2915" s="0" t="s">
        <v>2830</v>
      </c>
      <c r="AB2915" s="215" t="n">
        <v>37196</v>
      </c>
      <c r="AC2915" s="215" t="n">
        <v>37346</v>
      </c>
    </row>
    <row r="2916" customFormat="false" ht="12.75" hidden="false" customHeight="false" outlineLevel="0" collapsed="false">
      <c r="A2916" s="208" t="str">
        <f aca="false">B2916&amp;" "&amp;C2916&amp;" "&amp;D2916</f>
        <v>US Crude Financial</v>
      </c>
      <c r="B2916" s="208" t="str">
        <f aca="false">IF((LEFT(N2916,2)="US"),"US","")</f>
        <v>US</v>
      </c>
      <c r="C2916" s="208" t="str">
        <f aca="false">M2916</f>
        <v>Crude</v>
      </c>
      <c r="D2916" s="208" t="str">
        <f aca="false">IF(ISNUMBER(FIND("Phy",N2916))=TRUE(),"Physical","Financial")</f>
        <v>Financial</v>
      </c>
      <c r="E2916" s="208" t="n">
        <f aca="false">IF(VLOOKUP(S2916,'DD-Lookup'!$J$6:$L$50,3,FALSE())="Monthly",(YEAR(AC2916)-YEAR(AB2916))*12+MONTH(AC2916)-MONTH(AB2916)+1,(AC2916-AB2916+1))</f>
        <v>1</v>
      </c>
      <c r="F2916" s="239" t="n">
        <f aca="false">E2916*SUM(P2916:Q2916)</f>
        <v>50000</v>
      </c>
      <c r="G2916" s="214" t="n">
        <v>1291400</v>
      </c>
      <c r="H2916" s="215" t="n">
        <v>37035.3934259259</v>
      </c>
      <c r="I2916" s="0" t="s">
        <v>888</v>
      </c>
      <c r="M2916" s="0" t="s">
        <v>97</v>
      </c>
      <c r="N2916" s="0" t="s">
        <v>841</v>
      </c>
      <c r="O2916" s="0" t="s">
        <v>842</v>
      </c>
      <c r="P2916" s="216" t="n">
        <v>50000</v>
      </c>
      <c r="S2916" s="0" t="s">
        <v>843</v>
      </c>
      <c r="T2916" s="0" t="s">
        <v>784</v>
      </c>
      <c r="U2916" s="218" t="n">
        <v>29.1</v>
      </c>
      <c r="V2916" s="0" t="s">
        <v>995</v>
      </c>
      <c r="W2916" s="0" t="s">
        <v>845</v>
      </c>
      <c r="X2916" s="0" t="s">
        <v>846</v>
      </c>
      <c r="Y2916" s="0" t="s">
        <v>847</v>
      </c>
      <c r="Z2916" s="0" t="s">
        <v>571</v>
      </c>
      <c r="AA2916" s="0" t="n">
        <v>107008</v>
      </c>
      <c r="AB2916" s="215" t="n">
        <v>37073</v>
      </c>
      <c r="AC2916" s="215" t="n">
        <v>37103</v>
      </c>
    </row>
    <row r="2917" customFormat="false" ht="12.75" hidden="false" customHeight="false" outlineLevel="0" collapsed="false">
      <c r="A2917" s="208" t="str">
        <f aca="false">B2917&amp;" "&amp;C2917&amp;" "&amp;D2917</f>
        <v>US Natural Gas Physical</v>
      </c>
      <c r="B2917" s="208" t="str">
        <f aca="false">IF((LEFT(N2917,2)="US"),"US","")</f>
        <v>US</v>
      </c>
      <c r="C2917" s="208" t="str">
        <f aca="false">M2917</f>
        <v>Natural Gas</v>
      </c>
      <c r="D2917" s="208" t="str">
        <f aca="false">IF(ISNUMBER(FIND("Phy",N2917))=TRUE(),"Physical","Financial")</f>
        <v>Physical</v>
      </c>
      <c r="E2917" s="208" t="n">
        <f aca="false">IF(VLOOKUP(S2917,'DD-Lookup'!$J$6:$L$50,3,FALSE())="Monthly",(YEAR(AC2917)-YEAR(AB2917))*12+MONTH(AC2917)-MONTH(AB2917)+1,(AC2917-AB2917+1))</f>
        <v>1</v>
      </c>
      <c r="F2917" s="239" t="n">
        <f aca="false">E2917*SUM(P2917:Q2917)</f>
        <v>237</v>
      </c>
      <c r="G2917" s="214" t="n">
        <v>1291402</v>
      </c>
      <c r="H2917" s="215" t="n">
        <v>37035.3934722222</v>
      </c>
      <c r="I2917" s="0" t="s">
        <v>1779</v>
      </c>
      <c r="M2917" s="0" t="s">
        <v>858</v>
      </c>
      <c r="N2917" s="0" t="s">
        <v>1305</v>
      </c>
      <c r="O2917" s="0" t="s">
        <v>1397</v>
      </c>
      <c r="P2917" s="216" t="n">
        <v>237</v>
      </c>
      <c r="S2917" s="0" t="s">
        <v>1026</v>
      </c>
      <c r="T2917" s="0" t="s">
        <v>784</v>
      </c>
      <c r="U2917" s="218" t="n">
        <v>4.0125</v>
      </c>
      <c r="V2917" s="0" t="s">
        <v>2831</v>
      </c>
      <c r="W2917" s="0" t="s">
        <v>1361</v>
      </c>
      <c r="X2917" s="0" t="s">
        <v>1362</v>
      </c>
      <c r="Y2917" s="0" t="s">
        <v>1310</v>
      </c>
      <c r="Z2917" s="0" t="s">
        <v>571</v>
      </c>
      <c r="AA2917" s="0" t="n">
        <v>808542</v>
      </c>
      <c r="AB2917" s="215" t="n">
        <v>37036.875</v>
      </c>
      <c r="AC2917" s="215" t="n">
        <v>37036.875</v>
      </c>
    </row>
    <row r="2918" customFormat="false" ht="12.75" hidden="false" customHeight="false" outlineLevel="0" collapsed="false">
      <c r="A2918" s="208" t="str">
        <f aca="false">B2918&amp;" "&amp;C2918&amp;" "&amp;D2918</f>
        <v> Metals Financial</v>
      </c>
      <c r="B2918" s="208" t="str">
        <f aca="false">IF((LEFT(N2918,2)="US"),"US","")</f>
        <v/>
      </c>
      <c r="C2918" s="208" t="str">
        <f aca="false">M2918</f>
        <v>Metals</v>
      </c>
      <c r="D2918" s="208" t="str">
        <f aca="false">IF(ISNUMBER(FIND("Phy",N2918))=TRUE(),"Physical","Financial")</f>
        <v>Financial</v>
      </c>
      <c r="E2918" s="208" t="n">
        <f aca="false">IF(VLOOKUP(S2918,'DD-Lookup'!$J$6:$L$50,3,FALSE())="Monthly",(YEAR(AC2918)-YEAR(AB2918))*12+MONTH(AC2918)-MONTH(AB2918)+1,(AC2918-AB2918+1))</f>
        <v>1</v>
      </c>
      <c r="F2918" s="239" t="n">
        <f aca="false">E2918*SUM(P2918:Q2918)</f>
        <v>20</v>
      </c>
      <c r="G2918" s="214" t="n">
        <v>1291404</v>
      </c>
      <c r="H2918" s="215" t="n">
        <v>37035.3934837963</v>
      </c>
      <c r="I2918" s="0" t="s">
        <v>801</v>
      </c>
      <c r="M2918" s="0" t="s">
        <v>780</v>
      </c>
      <c r="N2918" s="0" t="s">
        <v>781</v>
      </c>
      <c r="O2918" s="0" t="s">
        <v>782</v>
      </c>
      <c r="Q2918" s="216" t="n">
        <v>20</v>
      </c>
      <c r="S2918" s="0" t="s">
        <v>783</v>
      </c>
      <c r="T2918" s="0" t="s">
        <v>784</v>
      </c>
      <c r="U2918" s="218" t="n">
        <v>1545</v>
      </c>
      <c r="V2918" s="0" t="s">
        <v>802</v>
      </c>
      <c r="W2918" s="0" t="s">
        <v>803</v>
      </c>
      <c r="X2918" s="0" t="s">
        <v>787</v>
      </c>
      <c r="Y2918" s="0" t="s">
        <v>788</v>
      </c>
      <c r="Z2918" s="0" t="s">
        <v>789</v>
      </c>
      <c r="AA2918" s="0" t="n">
        <v>2150885</v>
      </c>
    </row>
    <row r="2919" customFormat="false" ht="12.75" hidden="false" customHeight="false" outlineLevel="0" collapsed="false">
      <c r="A2919" s="208" t="str">
        <f aca="false">B2919&amp;" "&amp;C2919&amp;" "&amp;D2919</f>
        <v>US Natural Gas Physical</v>
      </c>
      <c r="B2919" s="208" t="str">
        <f aca="false">IF((LEFT(N2919,2)="US"),"US","")</f>
        <v>US</v>
      </c>
      <c r="C2919" s="208" t="str">
        <f aca="false">M2919</f>
        <v>Natural Gas</v>
      </c>
      <c r="D2919" s="208" t="str">
        <f aca="false">IF(ISNUMBER(FIND("Phy",N2919))=TRUE(),"Physical","Financial")</f>
        <v>Physical</v>
      </c>
      <c r="E2919" s="208" t="n">
        <f aca="false">IF(VLOOKUP(S2919,'DD-Lookup'!$J$6:$L$50,3,FALSE())="Monthly",(YEAR(AC2919)-YEAR(AB2919))*12+MONTH(AC2919)-MONTH(AB2919)+1,(AC2919-AB2919+1))</f>
        <v>1</v>
      </c>
      <c r="F2919" s="239" t="n">
        <f aca="false">E2919*SUM(P2919:Q2919)</f>
        <v>4819</v>
      </c>
      <c r="G2919" s="214" t="n">
        <v>1291405</v>
      </c>
      <c r="H2919" s="215" t="n">
        <v>37035.3934953704</v>
      </c>
      <c r="I2919" s="0" t="s">
        <v>2285</v>
      </c>
      <c r="M2919" s="0" t="s">
        <v>858</v>
      </c>
      <c r="N2919" s="0" t="s">
        <v>1305</v>
      </c>
      <c r="O2919" s="0" t="s">
        <v>1306</v>
      </c>
      <c r="P2919" s="216" t="n">
        <v>4819</v>
      </c>
      <c r="S2919" s="0" t="s">
        <v>1026</v>
      </c>
      <c r="T2919" s="0" t="s">
        <v>784</v>
      </c>
      <c r="U2919" s="218" t="n">
        <v>4.2038</v>
      </c>
      <c r="V2919" s="0" t="s">
        <v>2593</v>
      </c>
      <c r="W2919" s="0" t="s">
        <v>1308</v>
      </c>
      <c r="X2919" s="0" t="s">
        <v>1309</v>
      </c>
      <c r="Y2919" s="0" t="s">
        <v>1310</v>
      </c>
      <c r="Z2919" s="0" t="s">
        <v>571</v>
      </c>
      <c r="AA2919" s="0" t="n">
        <v>808543</v>
      </c>
      <c r="AB2919" s="215" t="n">
        <v>37036.875</v>
      </c>
      <c r="AC2919" s="215" t="n">
        <v>37036.875</v>
      </c>
    </row>
    <row r="2920" customFormat="false" ht="12.75" hidden="false" customHeight="false" outlineLevel="0" collapsed="false">
      <c r="A2920" s="208" t="str">
        <f aca="false">B2920&amp;" "&amp;C2920&amp;" "&amp;D2920</f>
        <v>US Crude Financial</v>
      </c>
      <c r="B2920" s="208" t="str">
        <f aca="false">IF((LEFT(N2920,2)="US"),"US","")</f>
        <v>US</v>
      </c>
      <c r="C2920" s="208" t="str">
        <f aca="false">M2920</f>
        <v>Crude</v>
      </c>
      <c r="D2920" s="208" t="str">
        <f aca="false">IF(ISNUMBER(FIND("Phy",N2920))=TRUE(),"Physical","Financial")</f>
        <v>Financial</v>
      </c>
      <c r="E2920" s="208" t="n">
        <f aca="false">IF(VLOOKUP(S2920,'DD-Lookup'!$J$6:$L$50,3,FALSE())="Monthly",(YEAR(AC2920)-YEAR(AB2920))*12+MONTH(AC2920)-MONTH(AB2920)+1,(AC2920-AB2920+1))</f>
        <v>1</v>
      </c>
      <c r="F2920" s="239" t="n">
        <f aca="false">E2920*SUM(P2920:Q2920)</f>
        <v>25000</v>
      </c>
      <c r="G2920" s="214" t="n">
        <v>1291406</v>
      </c>
      <c r="H2920" s="215" t="n">
        <v>37035.3935185185</v>
      </c>
      <c r="I2920" s="0" t="s">
        <v>1112</v>
      </c>
      <c r="M2920" s="0" t="s">
        <v>97</v>
      </c>
      <c r="N2920" s="0" t="s">
        <v>2263</v>
      </c>
      <c r="O2920" s="0" t="s">
        <v>2264</v>
      </c>
      <c r="P2920" s="216" t="n">
        <v>25000</v>
      </c>
      <c r="S2920" s="0" t="s">
        <v>834</v>
      </c>
      <c r="T2920" s="0" t="s">
        <v>784</v>
      </c>
      <c r="U2920" s="218" t="n">
        <v>-0.16</v>
      </c>
      <c r="V2920" s="0" t="s">
        <v>2339</v>
      </c>
      <c r="W2920" s="0" t="s">
        <v>2266</v>
      </c>
      <c r="X2920" s="0" t="s">
        <v>2267</v>
      </c>
      <c r="Y2920" s="0" t="s">
        <v>838</v>
      </c>
      <c r="Z2920" s="0" t="s">
        <v>571</v>
      </c>
      <c r="AA2920" s="0" t="s">
        <v>2832</v>
      </c>
      <c r="AB2920" s="215" t="n">
        <v>37073</v>
      </c>
      <c r="AC2920" s="215" t="n">
        <v>37103</v>
      </c>
    </row>
    <row r="2921" customFormat="false" ht="12.75" hidden="false" customHeight="false" outlineLevel="0" collapsed="false">
      <c r="A2921" s="208" t="str">
        <f aca="false">B2921&amp;" "&amp;C2921&amp;" "&amp;D2921</f>
        <v>US Natural Gas Physical</v>
      </c>
      <c r="B2921" s="208" t="str">
        <f aca="false">IF((LEFT(N2921,2)="US"),"US","")</f>
        <v>US</v>
      </c>
      <c r="C2921" s="208" t="str">
        <f aca="false">M2921</f>
        <v>Natural Gas</v>
      </c>
      <c r="D2921" s="208" t="str">
        <f aca="false">IF(ISNUMBER(FIND("Phy",N2921))=TRUE(),"Physical","Financial")</f>
        <v>Physical</v>
      </c>
      <c r="E2921" s="208" t="n">
        <f aca="false">IF(VLOOKUP(S2921,'DD-Lookup'!$J$6:$L$50,3,FALSE())="Monthly",(YEAR(AC2921)-YEAR(AB2921))*12+MONTH(AC2921)-MONTH(AB2921)+1,(AC2921-AB2921+1))</f>
        <v>1</v>
      </c>
      <c r="F2921" s="239" t="n">
        <f aca="false">E2921*SUM(P2921:Q2921)</f>
        <v>300</v>
      </c>
      <c r="G2921" s="214" t="n">
        <v>1291407</v>
      </c>
      <c r="H2921" s="215" t="n">
        <v>37035.3935185185</v>
      </c>
      <c r="I2921" s="0" t="s">
        <v>1271</v>
      </c>
      <c r="M2921" s="0" t="s">
        <v>858</v>
      </c>
      <c r="N2921" s="0" t="s">
        <v>1305</v>
      </c>
      <c r="O2921" s="0" t="s">
        <v>1498</v>
      </c>
      <c r="P2921" s="216" t="n">
        <v>300</v>
      </c>
      <c r="S2921" s="0" t="s">
        <v>1026</v>
      </c>
      <c r="T2921" s="0" t="s">
        <v>784</v>
      </c>
      <c r="U2921" s="218" t="n">
        <v>4.45</v>
      </c>
      <c r="V2921" s="0" t="s">
        <v>2833</v>
      </c>
      <c r="W2921" s="0" t="s">
        <v>1388</v>
      </c>
      <c r="X2921" s="0" t="s">
        <v>1389</v>
      </c>
      <c r="Y2921" s="0" t="s">
        <v>1310</v>
      </c>
      <c r="Z2921" s="0" t="s">
        <v>571</v>
      </c>
      <c r="AA2921" s="0" t="n">
        <v>808544</v>
      </c>
      <c r="AB2921" s="215" t="n">
        <v>37036.875</v>
      </c>
      <c r="AC2921" s="215" t="n">
        <v>37036.875</v>
      </c>
    </row>
    <row r="2922" customFormat="false" ht="12.75" hidden="false" customHeight="false" outlineLevel="0" collapsed="false">
      <c r="A2922" s="208" t="str">
        <f aca="false">B2922&amp;" "&amp;C2922&amp;" "&amp;D2922</f>
        <v>US Natural Gas Physical</v>
      </c>
      <c r="B2922" s="208" t="str">
        <f aca="false">IF((LEFT(N2922,2)="US"),"US","")</f>
        <v>US</v>
      </c>
      <c r="C2922" s="208" t="str">
        <f aca="false">M2922</f>
        <v>Natural Gas</v>
      </c>
      <c r="D2922" s="208" t="str">
        <f aca="false">IF(ISNUMBER(FIND("Phy",N2922))=TRUE(),"Physical","Financial")</f>
        <v>Physical</v>
      </c>
      <c r="E2922" s="208" t="n">
        <f aca="false">IF(VLOOKUP(S2922,'DD-Lookup'!$J$6:$L$50,3,FALSE())="Monthly",(YEAR(AC2922)-YEAR(AB2922))*12+MONTH(AC2922)-MONTH(AB2922)+1,(AC2922-AB2922+1))</f>
        <v>1</v>
      </c>
      <c r="F2922" s="239" t="n">
        <f aca="false">E2922*SUM(P2922:Q2922)</f>
        <v>4700</v>
      </c>
      <c r="G2922" s="214" t="n">
        <v>1291408</v>
      </c>
      <c r="H2922" s="215" t="n">
        <v>37035.3935300926</v>
      </c>
      <c r="I2922" s="0" t="s">
        <v>1183</v>
      </c>
      <c r="M2922" s="0" t="s">
        <v>858</v>
      </c>
      <c r="N2922" s="0" t="s">
        <v>1571</v>
      </c>
      <c r="O2922" s="0" t="s">
        <v>1572</v>
      </c>
      <c r="P2922" s="216" t="n">
        <v>4700</v>
      </c>
      <c r="S2922" s="0" t="s">
        <v>1026</v>
      </c>
      <c r="T2922" s="0" t="s">
        <v>784</v>
      </c>
      <c r="U2922" s="218" t="n">
        <v>4.07</v>
      </c>
      <c r="V2922" s="0" t="s">
        <v>2480</v>
      </c>
      <c r="W2922" s="0" t="s">
        <v>1573</v>
      </c>
      <c r="X2922" s="0" t="s">
        <v>1574</v>
      </c>
      <c r="Y2922" s="0" t="s">
        <v>1310</v>
      </c>
      <c r="Z2922" s="0" t="s">
        <v>1575</v>
      </c>
      <c r="AA2922" s="0" t="n">
        <v>808545</v>
      </c>
      <c r="AB2922" s="215" t="n">
        <v>37036.875</v>
      </c>
      <c r="AC2922" s="215" t="n">
        <v>37036.875</v>
      </c>
    </row>
    <row r="2923" customFormat="false" ht="12.75" hidden="false" customHeight="false" outlineLevel="0" collapsed="false">
      <c r="A2923" s="208" t="str">
        <f aca="false">B2923&amp;" "&amp;C2923&amp;" "&amp;D2923</f>
        <v> Natural Gas Physical</v>
      </c>
      <c r="B2923" s="208" t="str">
        <f aca="false">IF((LEFT(N2923,2)="US"),"US","")</f>
        <v/>
      </c>
      <c r="C2923" s="208" t="str">
        <f aca="false">M2923</f>
        <v>Natural Gas</v>
      </c>
      <c r="D2923" s="208" t="str">
        <f aca="false">IF(ISNUMBER(FIND("Phy",N2923))=TRUE(),"Physical","Financial")</f>
        <v>Physical</v>
      </c>
      <c r="E2923" s="208" t="n">
        <f aca="false">IF(VLOOKUP(S2923,'DD-Lookup'!$J$6:$L$50,3,FALSE())="Monthly",(YEAR(AC2923)-YEAR(AB2923))*12+MONTH(AC2923)-MONTH(AB2923)+1,(AC2923-AB2923+1))</f>
        <v>4</v>
      </c>
      <c r="F2923" s="239" t="n">
        <f aca="false">E2923*SUM(P2923:Q2923)</f>
        <v>200000</v>
      </c>
      <c r="G2923" s="214" t="n">
        <v>1291409</v>
      </c>
      <c r="H2923" s="215" t="n">
        <v>37035.393587963</v>
      </c>
      <c r="I2923" s="0" t="s">
        <v>2753</v>
      </c>
      <c r="M2923" s="0" t="s">
        <v>858</v>
      </c>
      <c r="N2923" s="0" t="s">
        <v>859</v>
      </c>
      <c r="O2923" s="0" t="s">
        <v>2140</v>
      </c>
      <c r="Q2923" s="216" t="n">
        <v>50000</v>
      </c>
      <c r="S2923" s="0" t="s">
        <v>861</v>
      </c>
      <c r="T2923" s="0" t="s">
        <v>862</v>
      </c>
      <c r="U2923" s="218" t="n">
        <v>21.5</v>
      </c>
      <c r="V2923" s="0" t="s">
        <v>2754</v>
      </c>
      <c r="W2923" s="0" t="s">
        <v>864</v>
      </c>
      <c r="X2923" s="0" t="s">
        <v>865</v>
      </c>
      <c r="Y2923" s="0" t="s">
        <v>866</v>
      </c>
      <c r="Z2923" s="0" t="s">
        <v>867</v>
      </c>
      <c r="AA2923" s="0" t="n">
        <v>104803</v>
      </c>
      <c r="AB2923" s="215" t="n">
        <v>37040.875</v>
      </c>
      <c r="AC2923" s="215" t="n">
        <v>37043.875</v>
      </c>
    </row>
    <row r="2924" customFormat="false" ht="12.75" hidden="false" customHeight="false" outlineLevel="0" collapsed="false">
      <c r="A2924" s="208" t="str">
        <f aca="false">B2924&amp;" "&amp;C2924&amp;" "&amp;D2924</f>
        <v>US Crude Financial</v>
      </c>
      <c r="B2924" s="208" t="str">
        <f aca="false">IF((LEFT(N2924,2)="US"),"US","")</f>
        <v>US</v>
      </c>
      <c r="C2924" s="208" t="str">
        <f aca="false">M2924</f>
        <v>Crude</v>
      </c>
      <c r="D2924" s="208" t="str">
        <f aca="false">IF(ISNUMBER(FIND("Phy",N2924))=TRUE(),"Physical","Financial")</f>
        <v>Financial</v>
      </c>
      <c r="E2924" s="208" t="n">
        <f aca="false">IF(VLOOKUP(S2924,'DD-Lookup'!$J$6:$L$50,3,FALSE())="Monthly",(YEAR(AC2924)-YEAR(AB2924))*12+MONTH(AC2924)-MONTH(AB2924)+1,(AC2924-AB2924+1))</f>
        <v>1</v>
      </c>
      <c r="F2924" s="239" t="n">
        <f aca="false">E2924*SUM(P2924:Q2924)</f>
        <v>50000</v>
      </c>
      <c r="G2924" s="214" t="n">
        <v>1291410</v>
      </c>
      <c r="H2924" s="215" t="n">
        <v>37035.393599537</v>
      </c>
      <c r="I2924" s="0" t="s">
        <v>1112</v>
      </c>
      <c r="M2924" s="0" t="s">
        <v>97</v>
      </c>
      <c r="N2924" s="0" t="s">
        <v>841</v>
      </c>
      <c r="O2924" s="0" t="s">
        <v>842</v>
      </c>
      <c r="Q2924" s="216" t="n">
        <v>50000</v>
      </c>
      <c r="S2924" s="0" t="s">
        <v>843</v>
      </c>
      <c r="T2924" s="0" t="s">
        <v>784</v>
      </c>
      <c r="U2924" s="218" t="n">
        <v>29.12</v>
      </c>
      <c r="V2924" s="0" t="s">
        <v>2443</v>
      </c>
      <c r="W2924" s="0" t="s">
        <v>845</v>
      </c>
      <c r="X2924" s="0" t="s">
        <v>846</v>
      </c>
      <c r="Y2924" s="0" t="s">
        <v>847</v>
      </c>
      <c r="Z2924" s="0" t="s">
        <v>571</v>
      </c>
      <c r="AA2924" s="0" t="n">
        <v>107009</v>
      </c>
      <c r="AB2924" s="215" t="n">
        <v>37073</v>
      </c>
      <c r="AC2924" s="215" t="n">
        <v>37103</v>
      </c>
    </row>
    <row r="2925" customFormat="false" ht="12.75" hidden="false" customHeight="false" outlineLevel="0" collapsed="false">
      <c r="A2925" s="208" t="str">
        <f aca="false">B2925&amp;" "&amp;C2925&amp;" "&amp;D2925</f>
        <v>US Natural Gas Physical</v>
      </c>
      <c r="B2925" s="208" t="str">
        <f aca="false">IF((LEFT(N2925,2)="US"),"US","")</f>
        <v>US</v>
      </c>
      <c r="C2925" s="208" t="str">
        <f aca="false">M2925</f>
        <v>Natural Gas</v>
      </c>
      <c r="D2925" s="208" t="str">
        <f aca="false">IF(ISNUMBER(FIND("Phy",N2925))=TRUE(),"Physical","Financial")</f>
        <v>Physical</v>
      </c>
      <c r="E2925" s="208" t="n">
        <f aca="false">IF(VLOOKUP(S2925,'DD-Lookup'!$J$6:$L$50,3,FALSE())="Monthly",(YEAR(AC2925)-YEAR(AB2925))*12+MONTH(AC2925)-MONTH(AB2925)+1,(AC2925-AB2925+1))</f>
        <v>1</v>
      </c>
      <c r="F2925" s="239" t="n">
        <f aca="false">E2925*SUM(P2925:Q2925)</f>
        <v>4600</v>
      </c>
      <c r="G2925" s="214" t="n">
        <v>1291411</v>
      </c>
      <c r="H2925" s="215" t="n">
        <v>37035.3936574074</v>
      </c>
      <c r="I2925" s="0" t="s">
        <v>2205</v>
      </c>
      <c r="M2925" s="0" t="s">
        <v>858</v>
      </c>
      <c r="N2925" s="0" t="s">
        <v>1305</v>
      </c>
      <c r="O2925" s="0" t="s">
        <v>1363</v>
      </c>
      <c r="Q2925" s="216" t="n">
        <v>4600</v>
      </c>
      <c r="S2925" s="0" t="s">
        <v>1026</v>
      </c>
      <c r="T2925" s="0" t="s">
        <v>784</v>
      </c>
      <c r="U2925" s="218" t="n">
        <v>4.06</v>
      </c>
      <c r="V2925" s="0" t="s">
        <v>2798</v>
      </c>
      <c r="W2925" s="0" t="s">
        <v>1361</v>
      </c>
      <c r="X2925" s="0" t="s">
        <v>1362</v>
      </c>
      <c r="Y2925" s="0" t="s">
        <v>1310</v>
      </c>
      <c r="Z2925" s="0" t="s">
        <v>571</v>
      </c>
      <c r="AA2925" s="0" t="n">
        <v>808547</v>
      </c>
      <c r="AB2925" s="215" t="n">
        <v>37036.875</v>
      </c>
      <c r="AC2925" s="215" t="n">
        <v>37036.875</v>
      </c>
    </row>
    <row r="2926" customFormat="false" ht="12.75" hidden="false" customHeight="false" outlineLevel="0" collapsed="false">
      <c r="A2926" s="208" t="str">
        <f aca="false">B2926&amp;" "&amp;C2926&amp;" "&amp;D2926</f>
        <v>US Natural Gas Financial</v>
      </c>
      <c r="B2926" s="208" t="str">
        <f aca="false">IF((LEFT(N2926,2)="US"),"US","")</f>
        <v>US</v>
      </c>
      <c r="C2926" s="208" t="str">
        <f aca="false">M2926</f>
        <v>Natural Gas</v>
      </c>
      <c r="D2926" s="208" t="str">
        <f aca="false">IF(ISNUMBER(FIND("Phy",N2926))=TRUE(),"Physical","Financial")</f>
        <v>Financial</v>
      </c>
      <c r="E2926" s="208" t="n">
        <f aca="false">IF(VLOOKUP(S2926,'DD-Lookup'!$J$6:$L$50,3,FALSE())="Monthly",(YEAR(AC2926)-YEAR(AB2926))*12+MONTH(AC2926)-MONTH(AB2926)+1,(AC2926-AB2926+1))</f>
        <v>31</v>
      </c>
      <c r="F2926" s="239" t="n">
        <f aca="false">E2926*SUM(P2926:Q2926)</f>
        <v>77500</v>
      </c>
      <c r="G2926" s="214" t="n">
        <v>1291412</v>
      </c>
      <c r="H2926" s="215" t="n">
        <v>37035.3936805556</v>
      </c>
      <c r="I2926" s="0" t="s">
        <v>1779</v>
      </c>
      <c r="M2926" s="0" t="s">
        <v>858</v>
      </c>
      <c r="N2926" s="0" t="s">
        <v>1024</v>
      </c>
      <c r="O2926" s="0" t="s">
        <v>1145</v>
      </c>
      <c r="P2926" s="216" t="n">
        <v>2500</v>
      </c>
      <c r="S2926" s="0" t="s">
        <v>1026</v>
      </c>
      <c r="T2926" s="0" t="s">
        <v>784</v>
      </c>
      <c r="U2926" s="218" t="n">
        <v>4.3125</v>
      </c>
      <c r="V2926" s="0" t="s">
        <v>2231</v>
      </c>
      <c r="W2926" s="0" t="s">
        <v>1028</v>
      </c>
      <c r="X2926" s="0" t="s">
        <v>1029</v>
      </c>
      <c r="Y2926" s="0" t="s">
        <v>838</v>
      </c>
      <c r="Z2926" s="0" t="s">
        <v>571</v>
      </c>
      <c r="AA2926" s="0" t="s">
        <v>2834</v>
      </c>
      <c r="AB2926" s="215" t="n">
        <v>37104.875</v>
      </c>
      <c r="AC2926" s="215" t="n">
        <v>37134.875</v>
      </c>
    </row>
    <row r="2927" customFormat="false" ht="12.75" hidden="false" customHeight="false" outlineLevel="0" collapsed="false">
      <c r="A2927" s="208" t="str">
        <f aca="false">B2927&amp;" "&amp;C2927&amp;" "&amp;D2927</f>
        <v>US Natural Gas Physical</v>
      </c>
      <c r="B2927" s="208" t="str">
        <f aca="false">IF((LEFT(N2927,2)="US"),"US","")</f>
        <v>US</v>
      </c>
      <c r="C2927" s="208" t="str">
        <f aca="false">M2927</f>
        <v>Natural Gas</v>
      </c>
      <c r="D2927" s="208" t="str">
        <f aca="false">IF(ISNUMBER(FIND("Phy",N2927))=TRUE(),"Physical","Financial")</f>
        <v>Physical</v>
      </c>
      <c r="E2927" s="208" t="n">
        <f aca="false">IF(VLOOKUP(S2927,'DD-Lookup'!$J$6:$L$50,3,FALSE())="Monthly",(YEAR(AC2927)-YEAR(AB2927))*12+MONTH(AC2927)-MONTH(AB2927)+1,(AC2927-AB2927+1))</f>
        <v>1</v>
      </c>
      <c r="F2927" s="239" t="n">
        <f aca="false">E2927*SUM(P2927:Q2927)</f>
        <v>5000</v>
      </c>
      <c r="G2927" s="214" t="n">
        <v>1291416</v>
      </c>
      <c r="H2927" s="215" t="n">
        <v>37035.3938888889</v>
      </c>
      <c r="I2927" s="0" t="s">
        <v>2835</v>
      </c>
      <c r="M2927" s="0" t="s">
        <v>858</v>
      </c>
      <c r="N2927" s="0" t="s">
        <v>1305</v>
      </c>
      <c r="O2927" s="0" t="s">
        <v>1638</v>
      </c>
      <c r="P2927" s="216" t="n">
        <v>5000</v>
      </c>
      <c r="S2927" s="0" t="s">
        <v>1026</v>
      </c>
      <c r="T2927" s="0" t="s">
        <v>784</v>
      </c>
      <c r="U2927" s="218" t="n">
        <v>4.02</v>
      </c>
      <c r="V2927" s="0" t="s">
        <v>2836</v>
      </c>
      <c r="W2927" s="0" t="s">
        <v>1422</v>
      </c>
      <c r="X2927" s="0" t="s">
        <v>1639</v>
      </c>
      <c r="Y2927" s="0" t="s">
        <v>1310</v>
      </c>
      <c r="Z2927" s="0" t="s">
        <v>571</v>
      </c>
      <c r="AA2927" s="0" t="n">
        <v>808549</v>
      </c>
      <c r="AB2927" s="215" t="n">
        <v>37036.875</v>
      </c>
      <c r="AC2927" s="215" t="n">
        <v>37036.875</v>
      </c>
    </row>
    <row r="2928" customFormat="false" ht="12.75" hidden="false" customHeight="false" outlineLevel="0" collapsed="false">
      <c r="A2928" s="208" t="str">
        <f aca="false">B2928&amp;" "&amp;C2928&amp;" "&amp;D2928</f>
        <v> Natural Gas Physical</v>
      </c>
      <c r="B2928" s="208" t="str">
        <f aca="false">IF((LEFT(N2928,2)="US"),"US","")</f>
        <v/>
      </c>
      <c r="C2928" s="208" t="str">
        <f aca="false">M2928</f>
        <v>Natural Gas</v>
      </c>
      <c r="D2928" s="208" t="str">
        <f aca="false">IF(ISNUMBER(FIND("Phy",N2928))=TRUE(),"Physical","Financial")</f>
        <v>Physical</v>
      </c>
      <c r="E2928" s="208" t="n">
        <f aca="false">IF(VLOOKUP(S2928,'DD-Lookup'!$J$6:$L$50,3,FALSE())="Monthly",(YEAR(AC2928)-YEAR(AB2928))*12+MONTH(AC2928)-MONTH(AB2928)+1,(AC2928-AB2928+1))</f>
        <v>3</v>
      </c>
      <c r="F2928" s="239" t="n">
        <f aca="false">E2928*SUM(P2928:Q2928)</f>
        <v>150000</v>
      </c>
      <c r="G2928" s="214" t="n">
        <v>1291418</v>
      </c>
      <c r="H2928" s="215" t="n">
        <v>37035.3939583333</v>
      </c>
      <c r="I2928" s="0" t="s">
        <v>868</v>
      </c>
      <c r="M2928" s="0" t="s">
        <v>858</v>
      </c>
      <c r="N2928" s="0" t="s">
        <v>859</v>
      </c>
      <c r="O2928" s="0" t="s">
        <v>992</v>
      </c>
      <c r="Q2928" s="216" t="n">
        <v>50000</v>
      </c>
      <c r="S2928" s="0" t="s">
        <v>861</v>
      </c>
      <c r="T2928" s="0" t="s">
        <v>862</v>
      </c>
      <c r="U2928" s="218" t="n">
        <v>20.3</v>
      </c>
      <c r="V2928" s="0" t="s">
        <v>904</v>
      </c>
      <c r="W2928" s="0" t="s">
        <v>864</v>
      </c>
      <c r="X2928" s="0" t="s">
        <v>865</v>
      </c>
      <c r="Y2928" s="0" t="s">
        <v>866</v>
      </c>
      <c r="Z2928" s="0" t="s">
        <v>867</v>
      </c>
      <c r="AA2928" s="0" t="n">
        <v>104804</v>
      </c>
      <c r="AB2928" s="215" t="n">
        <v>37037.875</v>
      </c>
      <c r="AC2928" s="215" t="n">
        <v>37039.875</v>
      </c>
    </row>
    <row r="2929" customFormat="false" ht="12.75" hidden="false" customHeight="false" outlineLevel="0" collapsed="false">
      <c r="A2929" s="208" t="str">
        <f aca="false">B2929&amp;" "&amp;C2929&amp;" "&amp;D2929</f>
        <v>US Natural Gas Physical</v>
      </c>
      <c r="B2929" s="208" t="str">
        <f aca="false">IF((LEFT(N2929,2)="US"),"US","")</f>
        <v>US</v>
      </c>
      <c r="C2929" s="208" t="str">
        <f aca="false">M2929</f>
        <v>Natural Gas</v>
      </c>
      <c r="D2929" s="208" t="str">
        <f aca="false">IF(ISNUMBER(FIND("Phy",N2929))=TRUE(),"Physical","Financial")</f>
        <v>Physical</v>
      </c>
      <c r="E2929" s="208" t="n">
        <f aca="false">IF(VLOOKUP(S2929,'DD-Lookup'!$J$6:$L$50,3,FALSE())="Monthly",(YEAR(AC2929)-YEAR(AB2929))*12+MONTH(AC2929)-MONTH(AB2929)+1,(AC2929-AB2929+1))</f>
        <v>1</v>
      </c>
      <c r="F2929" s="239" t="n">
        <f aca="false">E2929*SUM(P2929:Q2929)</f>
        <v>25000</v>
      </c>
      <c r="G2929" s="214" t="n">
        <v>1291419</v>
      </c>
      <c r="H2929" s="215" t="n">
        <v>37035.3939699074</v>
      </c>
      <c r="I2929" s="0" t="s">
        <v>1059</v>
      </c>
      <c r="M2929" s="0" t="s">
        <v>858</v>
      </c>
      <c r="N2929" s="0" t="s">
        <v>1305</v>
      </c>
      <c r="O2929" s="0" t="s">
        <v>1432</v>
      </c>
      <c r="Q2929" s="216" t="n">
        <v>25000</v>
      </c>
      <c r="S2929" s="0" t="s">
        <v>1026</v>
      </c>
      <c r="T2929" s="0" t="s">
        <v>784</v>
      </c>
      <c r="U2929" s="218" t="n">
        <v>4.125</v>
      </c>
      <c r="V2929" s="0" t="s">
        <v>1443</v>
      </c>
      <c r="W2929" s="0" t="s">
        <v>1434</v>
      </c>
      <c r="X2929" s="0" t="s">
        <v>1435</v>
      </c>
      <c r="Y2929" s="0" t="s">
        <v>1310</v>
      </c>
      <c r="Z2929" s="0" t="s">
        <v>571</v>
      </c>
      <c r="AA2929" s="0" t="n">
        <v>808550</v>
      </c>
      <c r="AB2929" s="215" t="n">
        <v>37036.875</v>
      </c>
      <c r="AC2929" s="215" t="n">
        <v>37036.875</v>
      </c>
    </row>
    <row r="2930" customFormat="false" ht="12.75" hidden="false" customHeight="false" outlineLevel="0" collapsed="false">
      <c r="A2930" s="208" t="str">
        <f aca="false">B2930&amp;" "&amp;C2930&amp;" "&amp;D2930</f>
        <v>US Natural Gas Financial</v>
      </c>
      <c r="B2930" s="208" t="str">
        <f aca="false">IF((LEFT(N2930,2)="US"),"US","")</f>
        <v>US</v>
      </c>
      <c r="C2930" s="208" t="str">
        <f aca="false">M2930</f>
        <v>Natural Gas</v>
      </c>
      <c r="D2930" s="208" t="str">
        <f aca="false">IF(ISNUMBER(FIND("Phy",N2930))=TRUE(),"Physical","Financial")</f>
        <v>Financial</v>
      </c>
      <c r="E2930" s="208" t="n">
        <f aca="false">IF(VLOOKUP(S2930,'DD-Lookup'!$J$6:$L$50,3,FALSE())="Monthly",(YEAR(AC2930)-YEAR(AB2930))*12+MONTH(AC2930)-MONTH(AB2930)+1,(AC2930-AB2930+1))</f>
        <v>30</v>
      </c>
      <c r="F2930" s="239" t="n">
        <f aca="false">E2930*SUM(P2930:Q2930)</f>
        <v>75000</v>
      </c>
      <c r="G2930" s="214" t="n">
        <v>1291420</v>
      </c>
      <c r="H2930" s="215" t="n">
        <v>37035.3940162037</v>
      </c>
      <c r="I2930" s="0" t="s">
        <v>1721</v>
      </c>
      <c r="M2930" s="0" t="s">
        <v>858</v>
      </c>
      <c r="N2930" s="0" t="s">
        <v>1024</v>
      </c>
      <c r="O2930" s="0" t="s">
        <v>1025</v>
      </c>
      <c r="Q2930" s="216" t="n">
        <v>2500</v>
      </c>
      <c r="S2930" s="0" t="s">
        <v>1026</v>
      </c>
      <c r="T2930" s="0" t="s">
        <v>784</v>
      </c>
      <c r="U2930" s="218" t="n">
        <v>4.175</v>
      </c>
      <c r="V2930" s="0" t="s">
        <v>1722</v>
      </c>
      <c r="W2930" s="0" t="s">
        <v>1028</v>
      </c>
      <c r="X2930" s="0" t="s">
        <v>1029</v>
      </c>
      <c r="Y2930" s="0" t="s">
        <v>838</v>
      </c>
      <c r="Z2930" s="0" t="s">
        <v>571</v>
      </c>
      <c r="AA2930" s="0" t="s">
        <v>2837</v>
      </c>
      <c r="AB2930" s="215" t="n">
        <v>37043.875</v>
      </c>
      <c r="AC2930" s="215" t="n">
        <v>37072.875</v>
      </c>
    </row>
    <row r="2931" customFormat="false" ht="12.75" hidden="false" customHeight="false" outlineLevel="0" collapsed="false">
      <c r="A2931" s="208" t="str">
        <f aca="false">B2931&amp;" "&amp;C2931&amp;" "&amp;D2931</f>
        <v>US Power Physical</v>
      </c>
      <c r="B2931" s="208" t="str">
        <f aca="false">IF((LEFT(N2931,2)="US"),"US","")</f>
        <v>US</v>
      </c>
      <c r="C2931" s="208" t="str">
        <f aca="false">M2931</f>
        <v>Power</v>
      </c>
      <c r="D2931" s="208" t="str">
        <f aca="false">IF(ISNUMBER(FIND("Phy",N2931))=TRUE(),"Physical","Financial")</f>
        <v>Physical</v>
      </c>
      <c r="E2931" s="208" t="n">
        <f aca="false">IF(VLOOKUP(S2931,'DD-Lookup'!$J$6:$L$50,3,FALSE())="Monthly",(YEAR(AC2931)-YEAR(AB2931))*12+MONTH(AC2931)-MONTH(AB2931)+1,(AC2931-AB2931+1))</f>
        <v>30</v>
      </c>
      <c r="F2931" s="239" t="n">
        <f aca="false">E2931*SUM(P2931:Q2931)</f>
        <v>1500</v>
      </c>
      <c r="G2931" s="214" t="n">
        <v>1291421</v>
      </c>
      <c r="H2931" s="215" t="n">
        <v>37035.3940625</v>
      </c>
      <c r="I2931" s="0" t="s">
        <v>1925</v>
      </c>
      <c r="M2931" s="0" t="s">
        <v>67</v>
      </c>
      <c r="N2931" s="0" t="s">
        <v>1081</v>
      </c>
      <c r="O2931" s="0" t="s">
        <v>2838</v>
      </c>
      <c r="P2931" s="216" t="n">
        <v>50</v>
      </c>
      <c r="S2931" s="0" t="s">
        <v>930</v>
      </c>
      <c r="T2931" s="0" t="s">
        <v>784</v>
      </c>
      <c r="U2931" s="218" t="n">
        <v>23.15</v>
      </c>
      <c r="V2931" s="0" t="s">
        <v>2839</v>
      </c>
      <c r="W2931" s="0" t="s">
        <v>1122</v>
      </c>
      <c r="X2931" s="0" t="s">
        <v>1123</v>
      </c>
      <c r="Y2931" s="0" t="s">
        <v>1051</v>
      </c>
      <c r="Z2931" s="0" t="s">
        <v>618</v>
      </c>
      <c r="AA2931" s="0" t="n">
        <v>621521.1</v>
      </c>
      <c r="AB2931" s="215" t="n">
        <v>37043.875</v>
      </c>
      <c r="AC2931" s="215" t="n">
        <v>37072.875</v>
      </c>
    </row>
    <row r="2932" customFormat="false" ht="12.75" hidden="false" customHeight="false" outlineLevel="0" collapsed="false">
      <c r="A2932" s="208" t="str">
        <f aca="false">B2932&amp;" "&amp;C2932&amp;" "&amp;D2932</f>
        <v>US Natural Gas Physical</v>
      </c>
      <c r="B2932" s="208" t="str">
        <f aca="false">IF((LEFT(N2932,2)="US"),"US","")</f>
        <v>US</v>
      </c>
      <c r="C2932" s="208" t="str">
        <f aca="false">M2932</f>
        <v>Natural Gas</v>
      </c>
      <c r="D2932" s="208" t="str">
        <f aca="false">IF(ISNUMBER(FIND("Phy",N2932))=TRUE(),"Physical","Financial")</f>
        <v>Physical</v>
      </c>
      <c r="E2932" s="208" t="n">
        <f aca="false">IF(VLOOKUP(S2932,'DD-Lookup'!$J$6:$L$50,3,FALSE())="Monthly",(YEAR(AC2932)-YEAR(AB2932))*12+MONTH(AC2932)-MONTH(AB2932)+1,(AC2932-AB2932+1))</f>
        <v>1</v>
      </c>
      <c r="F2932" s="239" t="n">
        <f aca="false">E2932*SUM(P2932:Q2932)</f>
        <v>5000</v>
      </c>
      <c r="G2932" s="214" t="n">
        <v>1291422</v>
      </c>
      <c r="H2932" s="215" t="n">
        <v>37035.3940856482</v>
      </c>
      <c r="I2932" s="0" t="s">
        <v>2840</v>
      </c>
      <c r="M2932" s="0" t="s">
        <v>858</v>
      </c>
      <c r="N2932" s="0" t="s">
        <v>1305</v>
      </c>
      <c r="O2932" s="0" t="s">
        <v>1438</v>
      </c>
      <c r="P2932" s="216" t="n">
        <v>5000</v>
      </c>
      <c r="S2932" s="0" t="s">
        <v>1026</v>
      </c>
      <c r="T2932" s="0" t="s">
        <v>784</v>
      </c>
      <c r="U2932" s="218" t="n">
        <v>4.34</v>
      </c>
      <c r="V2932" s="0" t="s">
        <v>2841</v>
      </c>
      <c r="W2932" s="0" t="s">
        <v>1439</v>
      </c>
      <c r="X2932" s="0" t="s">
        <v>1440</v>
      </c>
      <c r="Y2932" s="0" t="s">
        <v>1310</v>
      </c>
      <c r="Z2932" s="0" t="s">
        <v>571</v>
      </c>
      <c r="AA2932" s="0" t="n">
        <v>808551</v>
      </c>
      <c r="AB2932" s="215" t="n">
        <v>37036.875</v>
      </c>
      <c r="AC2932" s="215" t="n">
        <v>37036.875</v>
      </c>
    </row>
    <row r="2933" customFormat="false" ht="12.75" hidden="false" customHeight="false" outlineLevel="0" collapsed="false">
      <c r="A2933" s="208" t="str">
        <f aca="false">B2933&amp;" "&amp;C2933&amp;" "&amp;D2933</f>
        <v>US Natural Gas Physical</v>
      </c>
      <c r="B2933" s="208" t="str">
        <f aca="false">IF((LEFT(N2933,2)="US"),"US","")</f>
        <v>US</v>
      </c>
      <c r="C2933" s="208" t="str">
        <f aca="false">M2933</f>
        <v>Natural Gas</v>
      </c>
      <c r="D2933" s="208" t="str">
        <f aca="false">IF(ISNUMBER(FIND("Phy",N2933))=TRUE(),"Physical","Financial")</f>
        <v>Physical</v>
      </c>
      <c r="E2933" s="208" t="n">
        <f aca="false">IF(VLOOKUP(S2933,'DD-Lookup'!$J$6:$L$50,3,FALSE())="Monthly",(YEAR(AC2933)-YEAR(AB2933))*12+MONTH(AC2933)-MONTH(AB2933)+1,(AC2933-AB2933+1))</f>
        <v>1</v>
      </c>
      <c r="F2933" s="239" t="n">
        <f aca="false">E2933*SUM(P2933:Q2933)</f>
        <v>5000</v>
      </c>
      <c r="G2933" s="214" t="n">
        <v>1291423</v>
      </c>
      <c r="H2933" s="215" t="n">
        <v>37035.3940972222</v>
      </c>
      <c r="I2933" s="0" t="s">
        <v>1452</v>
      </c>
      <c r="M2933" s="0" t="s">
        <v>858</v>
      </c>
      <c r="N2933" s="0" t="s">
        <v>1305</v>
      </c>
      <c r="O2933" s="0" t="s">
        <v>1363</v>
      </c>
      <c r="P2933" s="216" t="n">
        <v>5000</v>
      </c>
      <c r="S2933" s="0" t="s">
        <v>1026</v>
      </c>
      <c r="T2933" s="0" t="s">
        <v>784</v>
      </c>
      <c r="U2933" s="218" t="n">
        <v>4.055</v>
      </c>
      <c r="V2933" s="0" t="s">
        <v>2716</v>
      </c>
      <c r="W2933" s="0" t="s">
        <v>1361</v>
      </c>
      <c r="X2933" s="0" t="s">
        <v>1362</v>
      </c>
      <c r="Y2933" s="0" t="s">
        <v>1310</v>
      </c>
      <c r="Z2933" s="0" t="s">
        <v>571</v>
      </c>
      <c r="AA2933" s="0" t="n">
        <v>808552</v>
      </c>
      <c r="AB2933" s="215" t="n">
        <v>37036.875</v>
      </c>
      <c r="AC2933" s="215" t="n">
        <v>37036.875</v>
      </c>
    </row>
    <row r="2934" customFormat="false" ht="12.75" hidden="false" customHeight="false" outlineLevel="0" collapsed="false">
      <c r="A2934" s="208" t="str">
        <f aca="false">B2934&amp;" "&amp;C2934&amp;" "&amp;D2934</f>
        <v>US Natural Gas Physical</v>
      </c>
      <c r="B2934" s="208" t="str">
        <f aca="false">IF((LEFT(N2934,2)="US"),"US","")</f>
        <v>US</v>
      </c>
      <c r="C2934" s="208" t="str">
        <f aca="false">M2934</f>
        <v>Natural Gas</v>
      </c>
      <c r="D2934" s="208" t="str">
        <f aca="false">IF(ISNUMBER(FIND("Phy",N2934))=TRUE(),"Physical","Financial")</f>
        <v>Physical</v>
      </c>
      <c r="E2934" s="208" t="n">
        <f aca="false">IF(VLOOKUP(S2934,'DD-Lookup'!$J$6:$L$50,3,FALSE())="Monthly",(YEAR(AC2934)-YEAR(AB2934))*12+MONTH(AC2934)-MONTH(AB2934)+1,(AC2934-AB2934+1))</f>
        <v>30</v>
      </c>
      <c r="F2934" s="239" t="n">
        <f aca="false">E2934*SUM(P2934:Q2934)</f>
        <v>150000</v>
      </c>
      <c r="G2934" s="214" t="n">
        <v>1291425</v>
      </c>
      <c r="H2934" s="215" t="n">
        <v>37035.3941550926</v>
      </c>
      <c r="I2934" s="0" t="s">
        <v>1233</v>
      </c>
      <c r="M2934" s="0" t="s">
        <v>858</v>
      </c>
      <c r="N2934" s="0" t="s">
        <v>1305</v>
      </c>
      <c r="O2934" s="0" t="s">
        <v>1756</v>
      </c>
      <c r="P2934" s="216" t="n">
        <v>5000</v>
      </c>
      <c r="S2934" s="0" t="s">
        <v>1026</v>
      </c>
      <c r="T2934" s="0" t="s">
        <v>784</v>
      </c>
      <c r="U2934" s="218" t="n">
        <v>10.815</v>
      </c>
      <c r="V2934" s="0" t="s">
        <v>1725</v>
      </c>
      <c r="W2934" s="0" t="s">
        <v>1758</v>
      </c>
      <c r="X2934" s="0" t="s">
        <v>1535</v>
      </c>
      <c r="Y2934" s="0" t="s">
        <v>1310</v>
      </c>
      <c r="Z2934" s="0" t="s">
        <v>571</v>
      </c>
      <c r="AA2934" s="0" t="s">
        <v>2842</v>
      </c>
      <c r="AB2934" s="215" t="n">
        <v>37043.875</v>
      </c>
      <c r="AC2934" s="215" t="n">
        <v>37072.875</v>
      </c>
    </row>
    <row r="2935" customFormat="false" ht="12.75" hidden="false" customHeight="false" outlineLevel="0" collapsed="false">
      <c r="A2935" s="208" t="str">
        <f aca="false">B2935&amp;" "&amp;C2935&amp;" "&amp;D2935</f>
        <v>US Natural Gas Physical</v>
      </c>
      <c r="B2935" s="208" t="str">
        <f aca="false">IF((LEFT(N2935,2)="US"),"US","")</f>
        <v>US</v>
      </c>
      <c r="C2935" s="208" t="str">
        <f aca="false">M2935</f>
        <v>Natural Gas</v>
      </c>
      <c r="D2935" s="208" t="str">
        <f aca="false">IF(ISNUMBER(FIND("Phy",N2935))=TRUE(),"Physical","Financial")</f>
        <v>Physical</v>
      </c>
      <c r="E2935" s="208" t="n">
        <f aca="false">IF(VLOOKUP(S2935,'DD-Lookup'!$J$6:$L$50,3,FALSE())="Monthly",(YEAR(AC2935)-YEAR(AB2935))*12+MONTH(AC2935)-MONTH(AB2935)+1,(AC2935-AB2935+1))</f>
        <v>1</v>
      </c>
      <c r="F2935" s="239" t="n">
        <f aca="false">E2935*SUM(P2935:Q2935)</f>
        <v>10000</v>
      </c>
      <c r="G2935" s="214" t="n">
        <v>1291424</v>
      </c>
      <c r="H2935" s="215" t="n">
        <v>37035.3941550926</v>
      </c>
      <c r="I2935" s="0" t="s">
        <v>593</v>
      </c>
      <c r="M2935" s="0" t="s">
        <v>858</v>
      </c>
      <c r="N2935" s="0" t="s">
        <v>1305</v>
      </c>
      <c r="O2935" s="0" t="s">
        <v>1625</v>
      </c>
      <c r="P2935" s="216" t="n">
        <v>10000</v>
      </c>
      <c r="S2935" s="0" t="s">
        <v>1026</v>
      </c>
      <c r="T2935" s="0" t="s">
        <v>784</v>
      </c>
      <c r="U2935" s="218" t="n">
        <v>4.09</v>
      </c>
      <c r="V2935" s="0" t="s">
        <v>1543</v>
      </c>
      <c r="W2935" s="0" t="s">
        <v>1422</v>
      </c>
      <c r="X2935" s="0" t="s">
        <v>1423</v>
      </c>
      <c r="Y2935" s="0" t="s">
        <v>1310</v>
      </c>
      <c r="Z2935" s="0" t="s">
        <v>571</v>
      </c>
      <c r="AA2935" s="0" t="n">
        <v>808553</v>
      </c>
      <c r="AB2935" s="215" t="n">
        <v>37036.875</v>
      </c>
      <c r="AC2935" s="215" t="n">
        <v>37036.875</v>
      </c>
    </row>
    <row r="2936" customFormat="false" ht="12.75" hidden="false" customHeight="false" outlineLevel="0" collapsed="false">
      <c r="A2936" s="208" t="str">
        <f aca="false">B2936&amp;" "&amp;C2936&amp;" "&amp;D2936</f>
        <v>US Natural Gas Physical</v>
      </c>
      <c r="B2936" s="208" t="str">
        <f aca="false">IF((LEFT(N2936,2)="US"),"US","")</f>
        <v>US</v>
      </c>
      <c r="C2936" s="208" t="str">
        <f aca="false">M2936</f>
        <v>Natural Gas</v>
      </c>
      <c r="D2936" s="208" t="str">
        <f aca="false">IF(ISNUMBER(FIND("Phy",N2936))=TRUE(),"Physical","Financial")</f>
        <v>Physical</v>
      </c>
      <c r="E2936" s="208" t="n">
        <f aca="false">IF(VLOOKUP(S2936,'DD-Lookup'!$J$6:$L$50,3,FALSE())="Monthly",(YEAR(AC2936)-YEAR(AB2936))*12+MONTH(AC2936)-MONTH(AB2936)+1,(AC2936-AB2936+1))</f>
        <v>1</v>
      </c>
      <c r="F2936" s="239" t="n">
        <f aca="false">E2936*SUM(P2936:Q2936)</f>
        <v>10000</v>
      </c>
      <c r="G2936" s="214" t="n">
        <v>1291426</v>
      </c>
      <c r="H2936" s="215" t="n">
        <v>37035.3941782407</v>
      </c>
      <c r="I2936" s="0" t="s">
        <v>1183</v>
      </c>
      <c r="M2936" s="0" t="s">
        <v>858</v>
      </c>
      <c r="N2936" s="0" t="s">
        <v>1305</v>
      </c>
      <c r="O2936" s="0" t="s">
        <v>1306</v>
      </c>
      <c r="Q2936" s="216" t="n">
        <v>10000</v>
      </c>
      <c r="S2936" s="0" t="s">
        <v>1026</v>
      </c>
      <c r="T2936" s="0" t="s">
        <v>784</v>
      </c>
      <c r="U2936" s="218" t="n">
        <v>4.2063</v>
      </c>
      <c r="V2936" s="0" t="s">
        <v>1413</v>
      </c>
      <c r="W2936" s="0" t="s">
        <v>1308</v>
      </c>
      <c r="X2936" s="0" t="s">
        <v>1309</v>
      </c>
      <c r="Y2936" s="0" t="s">
        <v>1310</v>
      </c>
      <c r="Z2936" s="0" t="s">
        <v>571</v>
      </c>
      <c r="AA2936" s="0" t="n">
        <v>808554</v>
      </c>
      <c r="AB2936" s="215" t="n">
        <v>37036.875</v>
      </c>
      <c r="AC2936" s="215" t="n">
        <v>37036.875</v>
      </c>
    </row>
    <row r="2937" customFormat="false" ht="12.75" hidden="false" customHeight="false" outlineLevel="0" collapsed="false">
      <c r="A2937" s="208" t="str">
        <f aca="false">B2937&amp;" "&amp;C2937&amp;" "&amp;D2937</f>
        <v>US Natural Gas Physical</v>
      </c>
      <c r="B2937" s="208" t="str">
        <f aca="false">IF((LEFT(N2937,2)="US"),"US","")</f>
        <v>US</v>
      </c>
      <c r="C2937" s="208" t="str">
        <f aca="false">M2937</f>
        <v>Natural Gas</v>
      </c>
      <c r="D2937" s="208" t="str">
        <f aca="false">IF(ISNUMBER(FIND("Phy",N2937))=TRUE(),"Physical","Financial")</f>
        <v>Physical</v>
      </c>
      <c r="E2937" s="208" t="n">
        <f aca="false">IF(VLOOKUP(S2937,'DD-Lookup'!$J$6:$L$50,3,FALSE())="Monthly",(YEAR(AC2937)-YEAR(AB2937))*12+MONTH(AC2937)-MONTH(AB2937)+1,(AC2937-AB2937+1))</f>
        <v>1</v>
      </c>
      <c r="F2937" s="239" t="n">
        <f aca="false">E2937*SUM(P2937:Q2937)</f>
        <v>5181</v>
      </c>
      <c r="G2937" s="214" t="n">
        <v>1291427</v>
      </c>
      <c r="H2937" s="215" t="n">
        <v>37035.3941898148</v>
      </c>
      <c r="I2937" s="0" t="s">
        <v>593</v>
      </c>
      <c r="M2937" s="0" t="s">
        <v>858</v>
      </c>
      <c r="N2937" s="0" t="s">
        <v>1305</v>
      </c>
      <c r="O2937" s="0" t="s">
        <v>1306</v>
      </c>
      <c r="P2937" s="216" t="n">
        <v>5181</v>
      </c>
      <c r="S2937" s="0" t="s">
        <v>1026</v>
      </c>
      <c r="T2937" s="0" t="s">
        <v>784</v>
      </c>
      <c r="U2937" s="218" t="n">
        <v>4.2051</v>
      </c>
      <c r="V2937" s="0" t="s">
        <v>1374</v>
      </c>
      <c r="W2937" s="0" t="s">
        <v>1308</v>
      </c>
      <c r="X2937" s="0" t="s">
        <v>1309</v>
      </c>
      <c r="Y2937" s="0" t="s">
        <v>1310</v>
      </c>
      <c r="Z2937" s="0" t="s">
        <v>571</v>
      </c>
      <c r="AA2937" s="0" t="n">
        <v>808555</v>
      </c>
      <c r="AB2937" s="215" t="n">
        <v>37036.875</v>
      </c>
      <c r="AC2937" s="215" t="n">
        <v>37036.875</v>
      </c>
    </row>
    <row r="2938" customFormat="false" ht="12.75" hidden="false" customHeight="false" outlineLevel="0" collapsed="false">
      <c r="A2938" s="208" t="str">
        <f aca="false">B2938&amp;" "&amp;C2938&amp;" "&amp;D2938</f>
        <v>US Natural Gas Physical</v>
      </c>
      <c r="B2938" s="208" t="str">
        <f aca="false">IF((LEFT(N2938,2)="US"),"US","")</f>
        <v>US</v>
      </c>
      <c r="C2938" s="208" t="str">
        <f aca="false">M2938</f>
        <v>Natural Gas</v>
      </c>
      <c r="D2938" s="208" t="str">
        <f aca="false">IF(ISNUMBER(FIND("Phy",N2938))=TRUE(),"Physical","Financial")</f>
        <v>Physical</v>
      </c>
      <c r="E2938" s="208" t="n">
        <f aca="false">IF(VLOOKUP(S2938,'DD-Lookup'!$J$6:$L$50,3,FALSE())="Monthly",(YEAR(AC2938)-YEAR(AB2938))*12+MONTH(AC2938)-MONTH(AB2938)+1,(AC2938-AB2938+1))</f>
        <v>1</v>
      </c>
      <c r="F2938" s="239" t="n">
        <f aca="false">E2938*SUM(P2938:Q2938)</f>
        <v>10000</v>
      </c>
      <c r="G2938" s="214" t="n">
        <v>1291428</v>
      </c>
      <c r="H2938" s="215" t="n">
        <v>37035.3942361111</v>
      </c>
      <c r="I2938" s="0" t="s">
        <v>1183</v>
      </c>
      <c r="M2938" s="0" t="s">
        <v>858</v>
      </c>
      <c r="N2938" s="0" t="s">
        <v>1305</v>
      </c>
      <c r="O2938" s="0" t="s">
        <v>1306</v>
      </c>
      <c r="Q2938" s="216" t="n">
        <v>10000</v>
      </c>
      <c r="S2938" s="0" t="s">
        <v>1026</v>
      </c>
      <c r="T2938" s="0" t="s">
        <v>784</v>
      </c>
      <c r="U2938" s="218" t="n">
        <v>4.2063</v>
      </c>
      <c r="V2938" s="0" t="s">
        <v>1413</v>
      </c>
      <c r="W2938" s="0" t="s">
        <v>1308</v>
      </c>
      <c r="X2938" s="0" t="s">
        <v>1309</v>
      </c>
      <c r="Y2938" s="0" t="s">
        <v>1310</v>
      </c>
      <c r="Z2938" s="0" t="s">
        <v>571</v>
      </c>
      <c r="AA2938" s="0" t="n">
        <v>808556</v>
      </c>
      <c r="AB2938" s="215" t="n">
        <v>37036.875</v>
      </c>
      <c r="AC2938" s="215" t="n">
        <v>37036.875</v>
      </c>
    </row>
    <row r="2939" customFormat="false" ht="12.75" hidden="false" customHeight="false" outlineLevel="0" collapsed="false">
      <c r="A2939" s="208" t="str">
        <f aca="false">B2939&amp;" "&amp;C2939&amp;" "&amp;D2939</f>
        <v>US Natural Gas Physical</v>
      </c>
      <c r="B2939" s="208" t="str">
        <f aca="false">IF((LEFT(N2939,2)="US"),"US","")</f>
        <v>US</v>
      </c>
      <c r="C2939" s="208" t="str">
        <f aca="false">M2939</f>
        <v>Natural Gas</v>
      </c>
      <c r="D2939" s="208" t="str">
        <f aca="false">IF(ISNUMBER(FIND("Phy",N2939))=TRUE(),"Physical","Financial")</f>
        <v>Physical</v>
      </c>
      <c r="E2939" s="208" t="n">
        <f aca="false">IF(VLOOKUP(S2939,'DD-Lookup'!$J$6:$L$50,3,FALSE())="Monthly",(YEAR(AC2939)-YEAR(AB2939))*12+MONTH(AC2939)-MONTH(AB2939)+1,(AC2939-AB2939+1))</f>
        <v>1</v>
      </c>
      <c r="F2939" s="239" t="n">
        <f aca="false">E2939*SUM(P2939:Q2939)</f>
        <v>10000</v>
      </c>
      <c r="G2939" s="214" t="n">
        <v>1291430</v>
      </c>
      <c r="H2939" s="215" t="n">
        <v>37035.3942592593</v>
      </c>
      <c r="I2939" s="0" t="s">
        <v>1381</v>
      </c>
      <c r="M2939" s="0" t="s">
        <v>858</v>
      </c>
      <c r="N2939" s="0" t="s">
        <v>1305</v>
      </c>
      <c r="O2939" s="0" t="s">
        <v>1625</v>
      </c>
      <c r="P2939" s="216" t="n">
        <v>10000</v>
      </c>
      <c r="S2939" s="0" t="s">
        <v>1026</v>
      </c>
      <c r="T2939" s="0" t="s">
        <v>784</v>
      </c>
      <c r="U2939" s="218" t="n">
        <v>4.085</v>
      </c>
      <c r="V2939" s="0" t="s">
        <v>1383</v>
      </c>
      <c r="W2939" s="0" t="s">
        <v>1422</v>
      </c>
      <c r="X2939" s="0" t="s">
        <v>1423</v>
      </c>
      <c r="Y2939" s="0" t="s">
        <v>1310</v>
      </c>
      <c r="Z2939" s="0" t="s">
        <v>571</v>
      </c>
      <c r="AA2939" s="0" t="n">
        <v>808560</v>
      </c>
      <c r="AB2939" s="215" t="n">
        <v>37036.875</v>
      </c>
      <c r="AC2939" s="215" t="n">
        <v>37036.875</v>
      </c>
    </row>
    <row r="2940" customFormat="false" ht="12.75" hidden="false" customHeight="false" outlineLevel="0" collapsed="false">
      <c r="A2940" s="208" t="str">
        <f aca="false">B2940&amp;" "&amp;C2940&amp;" "&amp;D2940</f>
        <v> Metals Financial</v>
      </c>
      <c r="B2940" s="208" t="str">
        <f aca="false">IF((LEFT(N2940,2)="US"),"US","")</f>
        <v/>
      </c>
      <c r="C2940" s="208" t="str">
        <f aca="false">M2940</f>
        <v>Metals</v>
      </c>
      <c r="D2940" s="208" t="str">
        <f aca="false">IF(ISNUMBER(FIND("Phy",N2940))=TRUE(),"Physical","Financial")</f>
        <v>Financial</v>
      </c>
      <c r="E2940" s="208" t="n">
        <f aca="false">IF(VLOOKUP(S2940,'DD-Lookup'!$J$6:$L$50,3,FALSE())="Monthly",(YEAR(AC2940)-YEAR(AB2940))*12+MONTH(AC2940)-MONTH(AB2940)+1,(AC2940-AB2940+1))</f>
        <v>1</v>
      </c>
      <c r="F2940" s="239" t="n">
        <f aca="false">E2940*SUM(P2940:Q2940)</f>
        <v>10</v>
      </c>
      <c r="G2940" s="214" t="n">
        <v>1291432</v>
      </c>
      <c r="H2940" s="215" t="n">
        <v>37035.3942824074</v>
      </c>
      <c r="I2940" s="0" t="s">
        <v>796</v>
      </c>
      <c r="M2940" s="0" t="s">
        <v>780</v>
      </c>
      <c r="N2940" s="0" t="s">
        <v>896</v>
      </c>
      <c r="O2940" s="0" t="s">
        <v>897</v>
      </c>
      <c r="Q2940" s="216" t="n">
        <v>10</v>
      </c>
      <c r="S2940" s="0" t="s">
        <v>898</v>
      </c>
      <c r="T2940" s="0" t="s">
        <v>784</v>
      </c>
      <c r="U2940" s="218" t="n">
        <v>7250</v>
      </c>
      <c r="V2940" s="0" t="s">
        <v>830</v>
      </c>
      <c r="W2940" s="0" t="s">
        <v>800</v>
      </c>
      <c r="X2940" s="0" t="s">
        <v>787</v>
      </c>
      <c r="Y2940" s="0" t="s">
        <v>788</v>
      </c>
      <c r="Z2940" s="0" t="s">
        <v>789</v>
      </c>
      <c r="AA2940" s="0" t="n">
        <v>2150887</v>
      </c>
    </row>
    <row r="2941" customFormat="false" ht="12.75" hidden="false" customHeight="false" outlineLevel="0" collapsed="false">
      <c r="A2941" s="208" t="str">
        <f aca="false">B2941&amp;" "&amp;C2941&amp;" "&amp;D2941</f>
        <v>US Natural Gas Physical</v>
      </c>
      <c r="B2941" s="208" t="str">
        <f aca="false">IF((LEFT(N2941,2)="US"),"US","")</f>
        <v>US</v>
      </c>
      <c r="C2941" s="208" t="str">
        <f aca="false">M2941</f>
        <v>Natural Gas</v>
      </c>
      <c r="D2941" s="208" t="str">
        <f aca="false">IF(ISNUMBER(FIND("Phy",N2941))=TRUE(),"Physical","Financial")</f>
        <v>Physical</v>
      </c>
      <c r="E2941" s="208" t="n">
        <f aca="false">IF(VLOOKUP(S2941,'DD-Lookup'!$J$6:$L$50,3,FALSE())="Monthly",(YEAR(AC2941)-YEAR(AB2941))*12+MONTH(AC2941)-MONTH(AB2941)+1,(AC2941-AB2941+1))</f>
        <v>1</v>
      </c>
      <c r="F2941" s="239" t="n">
        <f aca="false">E2941*SUM(P2941:Q2941)</f>
        <v>3075</v>
      </c>
      <c r="G2941" s="214" t="n">
        <v>1291431</v>
      </c>
      <c r="H2941" s="215" t="n">
        <v>37035.3942824074</v>
      </c>
      <c r="I2941" s="0" t="s">
        <v>1461</v>
      </c>
      <c r="M2941" s="0" t="s">
        <v>858</v>
      </c>
      <c r="N2941" s="0" t="s">
        <v>1305</v>
      </c>
      <c r="O2941" s="0" t="s">
        <v>1438</v>
      </c>
      <c r="Q2941" s="216" t="n">
        <v>3075</v>
      </c>
      <c r="S2941" s="0" t="s">
        <v>1026</v>
      </c>
      <c r="T2941" s="0" t="s">
        <v>784</v>
      </c>
      <c r="U2941" s="218" t="n">
        <v>4.345</v>
      </c>
      <c r="V2941" s="0" t="s">
        <v>2483</v>
      </c>
      <c r="W2941" s="0" t="s">
        <v>1439</v>
      </c>
      <c r="X2941" s="0" t="s">
        <v>1440</v>
      </c>
      <c r="Y2941" s="0" t="s">
        <v>1310</v>
      </c>
      <c r="Z2941" s="0" t="s">
        <v>571</v>
      </c>
      <c r="AA2941" s="0" t="n">
        <v>808561</v>
      </c>
      <c r="AB2941" s="215" t="n">
        <v>37036.875</v>
      </c>
      <c r="AC2941" s="215" t="n">
        <v>37036.875</v>
      </c>
    </row>
    <row r="2942" customFormat="false" ht="12.75" hidden="false" customHeight="false" outlineLevel="0" collapsed="false">
      <c r="A2942" s="208" t="str">
        <f aca="false">B2942&amp;" "&amp;C2942&amp;" "&amp;D2942</f>
        <v>US Power Physical</v>
      </c>
      <c r="B2942" s="208" t="str">
        <f aca="false">IF((LEFT(N2942,2)="US"),"US","")</f>
        <v>US</v>
      </c>
      <c r="C2942" s="208" t="str">
        <f aca="false">M2942</f>
        <v>Power</v>
      </c>
      <c r="D2942" s="208" t="str">
        <f aca="false">IF(ISNUMBER(FIND("Phy",N2942))=TRUE(),"Physical","Financial")</f>
        <v>Physical</v>
      </c>
      <c r="E2942" s="208" t="n">
        <f aca="false">IF(VLOOKUP(S2942,'DD-Lookup'!$J$6:$L$50,3,FALSE())="Monthly",(YEAR(AC2942)-YEAR(AB2942))*12+MONTH(AC2942)-MONTH(AB2942)+1,(AC2942-AB2942+1))</f>
        <v>365</v>
      </c>
      <c r="F2942" s="239" t="n">
        <f aca="false">E2942*SUM(P2942:Q2942)</f>
        <v>18250</v>
      </c>
      <c r="G2942" s="214" t="n">
        <v>1291433</v>
      </c>
      <c r="H2942" s="215" t="n">
        <v>37035.3942824074</v>
      </c>
      <c r="I2942" s="0" t="s">
        <v>1078</v>
      </c>
      <c r="M2942" s="0" t="s">
        <v>67</v>
      </c>
      <c r="N2942" s="0" t="s">
        <v>1081</v>
      </c>
      <c r="O2942" s="0" t="s">
        <v>1232</v>
      </c>
      <c r="P2942" s="216" t="n">
        <v>50</v>
      </c>
      <c r="S2942" s="0" t="s">
        <v>930</v>
      </c>
      <c r="T2942" s="0" t="s">
        <v>784</v>
      </c>
      <c r="U2942" s="218" t="n">
        <v>44</v>
      </c>
      <c r="V2942" s="0" t="s">
        <v>1188</v>
      </c>
      <c r="W2942" s="0" t="s">
        <v>1228</v>
      </c>
      <c r="X2942" s="0" t="s">
        <v>1229</v>
      </c>
      <c r="Y2942" s="0" t="s">
        <v>1051</v>
      </c>
      <c r="Z2942" s="0" t="s">
        <v>618</v>
      </c>
      <c r="AA2942" s="0" t="n">
        <v>621522.1</v>
      </c>
      <c r="AB2942" s="215" t="n">
        <v>37622.875</v>
      </c>
      <c r="AC2942" s="215" t="n">
        <v>37986.875</v>
      </c>
    </row>
    <row r="2943" customFormat="false" ht="12.75" hidden="false" customHeight="false" outlineLevel="0" collapsed="false">
      <c r="A2943" s="208" t="str">
        <f aca="false">B2943&amp;" "&amp;C2943&amp;" "&amp;D2943</f>
        <v>US Crude Financial</v>
      </c>
      <c r="B2943" s="208" t="str">
        <f aca="false">IF((LEFT(N2943,2)="US"),"US","")</f>
        <v>US</v>
      </c>
      <c r="C2943" s="208" t="str">
        <f aca="false">M2943</f>
        <v>Crude</v>
      </c>
      <c r="D2943" s="208" t="str">
        <f aca="false">IF(ISNUMBER(FIND("Phy",N2943))=TRUE(),"Physical","Financial")</f>
        <v>Financial</v>
      </c>
      <c r="E2943" s="208" t="n">
        <f aca="false">IF(VLOOKUP(S2943,'DD-Lookup'!$J$6:$L$50,3,FALSE())="Monthly",(YEAR(AC2943)-YEAR(AB2943))*12+MONTH(AC2943)-MONTH(AB2943)+1,(AC2943-AB2943+1))</f>
        <v>1</v>
      </c>
      <c r="F2943" s="239" t="n">
        <f aca="false">E2943*SUM(P2943:Q2943)</f>
        <v>20000</v>
      </c>
      <c r="G2943" s="214" t="n">
        <v>1291434</v>
      </c>
      <c r="H2943" s="215" t="n">
        <v>37035.3943055556</v>
      </c>
      <c r="I2943" s="0" t="s">
        <v>1376</v>
      </c>
      <c r="M2943" s="0" t="s">
        <v>97</v>
      </c>
      <c r="N2943" s="0" t="s">
        <v>841</v>
      </c>
      <c r="O2943" s="0" t="s">
        <v>842</v>
      </c>
      <c r="Q2943" s="216" t="n">
        <v>20000</v>
      </c>
      <c r="S2943" s="0" t="s">
        <v>843</v>
      </c>
      <c r="T2943" s="0" t="s">
        <v>784</v>
      </c>
      <c r="U2943" s="218" t="n">
        <v>29.16</v>
      </c>
      <c r="V2943" s="0" t="s">
        <v>2510</v>
      </c>
      <c r="W2943" s="0" t="s">
        <v>845</v>
      </c>
      <c r="X2943" s="0" t="s">
        <v>846</v>
      </c>
      <c r="Y2943" s="0" t="s">
        <v>847</v>
      </c>
      <c r="Z2943" s="0" t="s">
        <v>571</v>
      </c>
      <c r="AA2943" s="0" t="n">
        <v>107012</v>
      </c>
      <c r="AB2943" s="215" t="n">
        <v>37073</v>
      </c>
      <c r="AC2943" s="215" t="n">
        <v>37103</v>
      </c>
    </row>
    <row r="2944" customFormat="false" ht="12.75" hidden="false" customHeight="false" outlineLevel="0" collapsed="false">
      <c r="A2944" s="208" t="str">
        <f aca="false">B2944&amp;" "&amp;C2944&amp;" "&amp;D2944</f>
        <v>US Natural Gas Physical</v>
      </c>
      <c r="B2944" s="208" t="str">
        <f aca="false">IF((LEFT(N2944,2)="US"),"US","")</f>
        <v>US</v>
      </c>
      <c r="C2944" s="208" t="str">
        <f aca="false">M2944</f>
        <v>Natural Gas</v>
      </c>
      <c r="D2944" s="208" t="str">
        <f aca="false">IF(ISNUMBER(FIND("Phy",N2944))=TRUE(),"Physical","Financial")</f>
        <v>Physical</v>
      </c>
      <c r="E2944" s="208" t="n">
        <f aca="false">IF(VLOOKUP(S2944,'DD-Lookup'!$J$6:$L$50,3,FALSE())="Monthly",(YEAR(AC2944)-YEAR(AB2944))*12+MONTH(AC2944)-MONTH(AB2944)+1,(AC2944-AB2944+1))</f>
        <v>30</v>
      </c>
      <c r="F2944" s="239" t="n">
        <f aca="false">E2944*SUM(P2944:Q2944)</f>
        <v>300000</v>
      </c>
      <c r="G2944" s="214" t="n">
        <v>1291436</v>
      </c>
      <c r="H2944" s="215" t="n">
        <v>37035.3943634259</v>
      </c>
      <c r="I2944" s="0" t="s">
        <v>2097</v>
      </c>
      <c r="M2944" s="0" t="s">
        <v>858</v>
      </c>
      <c r="N2944" s="0" t="s">
        <v>1501</v>
      </c>
      <c r="O2944" s="0" t="s">
        <v>2843</v>
      </c>
      <c r="P2944" s="216" t="n">
        <v>10000</v>
      </c>
      <c r="S2944" s="0" t="s">
        <v>1026</v>
      </c>
      <c r="T2944" s="0" t="s">
        <v>784</v>
      </c>
      <c r="U2944" s="218" t="n">
        <v>-0.01</v>
      </c>
      <c r="V2944" s="0" t="s">
        <v>2807</v>
      </c>
      <c r="W2944" s="0" t="s">
        <v>1573</v>
      </c>
      <c r="X2944" s="0" t="s">
        <v>2391</v>
      </c>
      <c r="Y2944" s="0" t="s">
        <v>1310</v>
      </c>
      <c r="Z2944" s="0" t="s">
        <v>571</v>
      </c>
      <c r="AA2944" s="0" t="s">
        <v>2844</v>
      </c>
      <c r="AB2944" s="215" t="n">
        <v>37043.4097222222</v>
      </c>
      <c r="AC2944" s="215" t="n">
        <v>37072.4097222222</v>
      </c>
    </row>
    <row r="2945" customFormat="false" ht="12.75" hidden="false" customHeight="false" outlineLevel="0" collapsed="false">
      <c r="A2945" s="208" t="str">
        <f aca="false">B2945&amp;" "&amp;C2945&amp;" "&amp;D2945</f>
        <v>US Natural Gas Physical</v>
      </c>
      <c r="B2945" s="208" t="str">
        <f aca="false">IF((LEFT(N2945,2)="US"),"US","")</f>
        <v>US</v>
      </c>
      <c r="C2945" s="208" t="str">
        <f aca="false">M2945</f>
        <v>Natural Gas</v>
      </c>
      <c r="D2945" s="208" t="str">
        <f aca="false">IF(ISNUMBER(FIND("Phy",N2945))=TRUE(),"Physical","Financial")</f>
        <v>Physical</v>
      </c>
      <c r="E2945" s="208" t="n">
        <f aca="false">IF(VLOOKUP(S2945,'DD-Lookup'!$J$6:$L$50,3,FALSE())="Monthly",(YEAR(AC2945)-YEAR(AB2945))*12+MONTH(AC2945)-MONTH(AB2945)+1,(AC2945-AB2945+1))</f>
        <v>1</v>
      </c>
      <c r="F2945" s="239" t="n">
        <f aca="false">E2945*SUM(P2945:Q2945)</f>
        <v>5190</v>
      </c>
      <c r="G2945" s="214" t="n">
        <v>1291435</v>
      </c>
      <c r="H2945" s="215" t="n">
        <v>37035.3943634259</v>
      </c>
      <c r="I2945" s="0" t="s">
        <v>2290</v>
      </c>
      <c r="M2945" s="0" t="s">
        <v>858</v>
      </c>
      <c r="N2945" s="0" t="s">
        <v>1305</v>
      </c>
      <c r="O2945" s="0" t="s">
        <v>1306</v>
      </c>
      <c r="P2945" s="216" t="n">
        <v>5190</v>
      </c>
      <c r="S2945" s="0" t="s">
        <v>1026</v>
      </c>
      <c r="T2945" s="0" t="s">
        <v>784</v>
      </c>
      <c r="U2945" s="218" t="n">
        <v>4.2051</v>
      </c>
      <c r="V2945" s="0" t="s">
        <v>2291</v>
      </c>
      <c r="W2945" s="0" t="s">
        <v>1308</v>
      </c>
      <c r="X2945" s="0" t="s">
        <v>1309</v>
      </c>
      <c r="Y2945" s="0" t="s">
        <v>1310</v>
      </c>
      <c r="Z2945" s="0" t="s">
        <v>571</v>
      </c>
      <c r="AA2945" s="0" t="n">
        <v>808562</v>
      </c>
      <c r="AB2945" s="215" t="n">
        <v>37036.875</v>
      </c>
      <c r="AC2945" s="215" t="n">
        <v>37036.875</v>
      </c>
    </row>
    <row r="2946" customFormat="false" ht="12.75" hidden="false" customHeight="false" outlineLevel="0" collapsed="false">
      <c r="A2946" s="208" t="str">
        <f aca="false">B2946&amp;" "&amp;C2946&amp;" "&amp;D2946</f>
        <v>US Natural Gas Financial</v>
      </c>
      <c r="B2946" s="208" t="str">
        <f aca="false">IF((LEFT(N2946,2)="US"),"US","")</f>
        <v>US</v>
      </c>
      <c r="C2946" s="208" t="str">
        <f aca="false">M2946</f>
        <v>Natural Gas</v>
      </c>
      <c r="D2946" s="208" t="str">
        <f aca="false">IF(ISNUMBER(FIND("Phy",N2946))=TRUE(),"Physical","Financial")</f>
        <v>Financial</v>
      </c>
      <c r="E2946" s="208" t="n">
        <f aca="false">IF(VLOOKUP(S2946,'DD-Lookup'!$J$6:$L$50,3,FALSE())="Monthly",(YEAR(AC2946)-YEAR(AB2946))*12+MONTH(AC2946)-MONTH(AB2946)+1,(AC2946-AB2946+1))</f>
        <v>7</v>
      </c>
      <c r="F2946" s="239" t="n">
        <f aca="false">E2946*SUM(P2946:Q2946)</f>
        <v>70000</v>
      </c>
      <c r="G2946" s="214" t="n">
        <v>1291437</v>
      </c>
      <c r="H2946" s="215" t="n">
        <v>37035.3943865741</v>
      </c>
      <c r="I2946" s="0" t="s">
        <v>600</v>
      </c>
      <c r="M2946" s="0" t="s">
        <v>858</v>
      </c>
      <c r="N2946" s="0" t="s">
        <v>1482</v>
      </c>
      <c r="O2946" s="0" t="s">
        <v>2845</v>
      </c>
      <c r="Q2946" s="216" t="n">
        <v>10000</v>
      </c>
      <c r="S2946" s="0" t="s">
        <v>1026</v>
      </c>
      <c r="T2946" s="0" t="s">
        <v>784</v>
      </c>
      <c r="U2946" s="218" t="n">
        <v>0.225</v>
      </c>
      <c r="V2946" s="0" t="s">
        <v>2846</v>
      </c>
      <c r="W2946" s="0" t="s">
        <v>1493</v>
      </c>
      <c r="X2946" s="0" t="s">
        <v>1407</v>
      </c>
      <c r="Y2946" s="0" t="s">
        <v>838</v>
      </c>
      <c r="Z2946" s="0" t="s">
        <v>571</v>
      </c>
      <c r="AA2946" s="0" t="s">
        <v>2847</v>
      </c>
      <c r="AB2946" s="215" t="n">
        <v>37036.875</v>
      </c>
      <c r="AC2946" s="215" t="n">
        <v>37042.875</v>
      </c>
    </row>
    <row r="2947" customFormat="false" ht="12.75" hidden="false" customHeight="false" outlineLevel="0" collapsed="false">
      <c r="A2947" s="208" t="str">
        <f aca="false">B2947&amp;" "&amp;C2947&amp;" "&amp;D2947</f>
        <v>US Natural Gas Financial</v>
      </c>
      <c r="B2947" s="208" t="str">
        <f aca="false">IF((LEFT(N2947,2)="US"),"US","")</f>
        <v>US</v>
      </c>
      <c r="C2947" s="208" t="str">
        <f aca="false">M2947</f>
        <v>Natural Gas</v>
      </c>
      <c r="D2947" s="208" t="str">
        <f aca="false">IF(ISNUMBER(FIND("Phy",N2947))=TRUE(),"Physical","Financial")</f>
        <v>Financial</v>
      </c>
      <c r="E2947" s="208" t="n">
        <f aca="false">IF(VLOOKUP(S2947,'DD-Lookup'!$J$6:$L$50,3,FALSE())="Monthly",(YEAR(AC2947)-YEAR(AB2947))*12+MONTH(AC2947)-MONTH(AB2947)+1,(AC2947-AB2947+1))</f>
        <v>30</v>
      </c>
      <c r="F2947" s="239" t="n">
        <f aca="false">E2947*SUM(P2947:Q2947)</f>
        <v>600000</v>
      </c>
      <c r="G2947" s="214" t="n">
        <v>1291438</v>
      </c>
      <c r="H2947" s="215" t="n">
        <v>37035.3944444444</v>
      </c>
      <c r="I2947" s="0" t="s">
        <v>1141</v>
      </c>
      <c r="M2947" s="0" t="s">
        <v>858</v>
      </c>
      <c r="N2947" s="0" t="s">
        <v>1024</v>
      </c>
      <c r="O2947" s="0" t="s">
        <v>2848</v>
      </c>
      <c r="P2947" s="216" t="n">
        <v>20000</v>
      </c>
      <c r="S2947" s="0" t="s">
        <v>1026</v>
      </c>
      <c r="T2947" s="0" t="s">
        <v>784</v>
      </c>
      <c r="U2947" s="218" t="n">
        <v>-0.01</v>
      </c>
      <c r="V2947" s="0" t="s">
        <v>1513</v>
      </c>
      <c r="W2947" s="0" t="s">
        <v>1851</v>
      </c>
      <c r="X2947" s="0" t="s">
        <v>1852</v>
      </c>
      <c r="Y2947" s="0" t="s">
        <v>838</v>
      </c>
      <c r="Z2947" s="0" t="s">
        <v>571</v>
      </c>
      <c r="AA2947" s="0" t="s">
        <v>2849</v>
      </c>
      <c r="AB2947" s="215" t="n">
        <v>37043.875</v>
      </c>
      <c r="AC2947" s="215" t="n">
        <v>37072.875</v>
      </c>
    </row>
    <row r="2948" customFormat="false" ht="12.75" hidden="false" customHeight="false" outlineLevel="0" collapsed="false">
      <c r="A2948" s="208" t="str">
        <f aca="false">B2948&amp;" "&amp;C2948&amp;" "&amp;D2948</f>
        <v>US Natural Gas Physical</v>
      </c>
      <c r="B2948" s="208" t="str">
        <f aca="false">IF((LEFT(N2948,2)="US"),"US","")</f>
        <v>US</v>
      </c>
      <c r="C2948" s="208" t="str">
        <f aca="false">M2948</f>
        <v>Natural Gas</v>
      </c>
      <c r="D2948" s="208" t="str">
        <f aca="false">IF(ISNUMBER(FIND("Phy",N2948))=TRUE(),"Physical","Financial")</f>
        <v>Physical</v>
      </c>
      <c r="E2948" s="208" t="n">
        <f aca="false">IF(VLOOKUP(S2948,'DD-Lookup'!$J$6:$L$50,3,FALSE())="Monthly",(YEAR(AC2948)-YEAR(AB2948))*12+MONTH(AC2948)-MONTH(AB2948)+1,(AC2948-AB2948+1))</f>
        <v>1</v>
      </c>
      <c r="F2948" s="239" t="n">
        <f aca="false">E2948*SUM(P2948:Q2948)</f>
        <v>590</v>
      </c>
      <c r="G2948" s="214" t="n">
        <v>1291439</v>
      </c>
      <c r="H2948" s="215" t="n">
        <v>37035.3944675926</v>
      </c>
      <c r="I2948" s="0" t="s">
        <v>2203</v>
      </c>
      <c r="M2948" s="0" t="s">
        <v>858</v>
      </c>
      <c r="N2948" s="0" t="s">
        <v>1305</v>
      </c>
      <c r="O2948" s="0" t="s">
        <v>1787</v>
      </c>
      <c r="P2948" s="216" t="n">
        <v>590</v>
      </c>
      <c r="S2948" s="0" t="s">
        <v>1026</v>
      </c>
      <c r="T2948" s="0" t="s">
        <v>784</v>
      </c>
      <c r="U2948" s="218" t="n">
        <v>4.045</v>
      </c>
      <c r="V2948" s="0" t="s">
        <v>2204</v>
      </c>
      <c r="W2948" s="0" t="s">
        <v>1422</v>
      </c>
      <c r="X2948" s="0" t="s">
        <v>1639</v>
      </c>
      <c r="Y2948" s="0" t="s">
        <v>1310</v>
      </c>
      <c r="Z2948" s="0" t="s">
        <v>571</v>
      </c>
      <c r="AA2948" s="0" t="n">
        <v>808565</v>
      </c>
      <c r="AB2948" s="215" t="n">
        <v>37036.875</v>
      </c>
      <c r="AC2948" s="215" t="n">
        <v>37036.875</v>
      </c>
    </row>
    <row r="2949" customFormat="false" ht="12.75" hidden="false" customHeight="false" outlineLevel="0" collapsed="false">
      <c r="A2949" s="208" t="str">
        <f aca="false">B2949&amp;" "&amp;C2949&amp;" "&amp;D2949</f>
        <v>US Crude Financial</v>
      </c>
      <c r="B2949" s="208" t="str">
        <f aca="false">IF((LEFT(N2949,2)="US"),"US","")</f>
        <v>US</v>
      </c>
      <c r="C2949" s="208" t="str">
        <f aca="false">M2949</f>
        <v>Crude</v>
      </c>
      <c r="D2949" s="208" t="str">
        <f aca="false">IF(ISNUMBER(FIND("Phy",N2949))=TRUE(),"Physical","Financial")</f>
        <v>Financial</v>
      </c>
      <c r="E2949" s="208" t="n">
        <f aca="false">IF(VLOOKUP(S2949,'DD-Lookup'!$J$6:$L$50,3,FALSE())="Monthly",(YEAR(AC2949)-YEAR(AB2949))*12+MONTH(AC2949)-MONTH(AB2949)+1,(AC2949-AB2949+1))</f>
        <v>1</v>
      </c>
      <c r="F2949" s="239" t="n">
        <f aca="false">E2949*SUM(P2949:Q2949)</f>
        <v>25000</v>
      </c>
      <c r="G2949" s="214" t="n">
        <v>1291440</v>
      </c>
      <c r="H2949" s="215" t="n">
        <v>37035.3945023148</v>
      </c>
      <c r="I2949" s="0" t="s">
        <v>1376</v>
      </c>
      <c r="M2949" s="0" t="s">
        <v>97</v>
      </c>
      <c r="N2949" s="0" t="s">
        <v>841</v>
      </c>
      <c r="O2949" s="0" t="s">
        <v>889</v>
      </c>
      <c r="P2949" s="216" t="n">
        <v>25000</v>
      </c>
      <c r="S2949" s="0" t="s">
        <v>843</v>
      </c>
      <c r="T2949" s="0" t="s">
        <v>784</v>
      </c>
      <c r="U2949" s="218" t="n">
        <v>29.12</v>
      </c>
      <c r="V2949" s="0" t="s">
        <v>1377</v>
      </c>
      <c r="W2949" s="0" t="s">
        <v>845</v>
      </c>
      <c r="X2949" s="0" t="s">
        <v>891</v>
      </c>
      <c r="Y2949" s="0" t="s">
        <v>847</v>
      </c>
      <c r="Z2949" s="0" t="s">
        <v>571</v>
      </c>
      <c r="AA2949" s="0" t="n">
        <v>107013</v>
      </c>
      <c r="AB2949" s="215" t="n">
        <v>37073</v>
      </c>
      <c r="AC2949" s="215" t="n">
        <v>37103</v>
      </c>
    </row>
    <row r="2950" customFormat="false" ht="12.75" hidden="false" customHeight="false" outlineLevel="0" collapsed="false">
      <c r="A2950" s="208" t="str">
        <f aca="false">B2950&amp;" "&amp;C2950&amp;" "&amp;D2950</f>
        <v>US Natural Gas Physical</v>
      </c>
      <c r="B2950" s="208" t="str">
        <f aca="false">IF((LEFT(N2950,2)="US"),"US","")</f>
        <v>US</v>
      </c>
      <c r="C2950" s="208" t="str">
        <f aca="false">M2950</f>
        <v>Natural Gas</v>
      </c>
      <c r="D2950" s="208" t="str">
        <f aca="false">IF(ISNUMBER(FIND("Phy",N2950))=TRUE(),"Physical","Financial")</f>
        <v>Physical</v>
      </c>
      <c r="E2950" s="208" t="n">
        <f aca="false">IF(VLOOKUP(S2950,'DD-Lookup'!$J$6:$L$50,3,FALSE())="Monthly",(YEAR(AC2950)-YEAR(AB2950))*12+MONTH(AC2950)-MONTH(AB2950)+1,(AC2950-AB2950+1))</f>
        <v>1</v>
      </c>
      <c r="F2950" s="239" t="n">
        <f aca="false">E2950*SUM(P2950:Q2950)</f>
        <v>5000</v>
      </c>
      <c r="G2950" s="214" t="n">
        <v>1291441</v>
      </c>
      <c r="H2950" s="215" t="n">
        <v>37035.394525463</v>
      </c>
      <c r="I2950" s="0" t="s">
        <v>1732</v>
      </c>
      <c r="M2950" s="0" t="s">
        <v>858</v>
      </c>
      <c r="N2950" s="0" t="s">
        <v>1305</v>
      </c>
      <c r="O2950" s="0" t="s">
        <v>1448</v>
      </c>
      <c r="P2950" s="216" t="n">
        <v>5000</v>
      </c>
      <c r="S2950" s="0" t="s">
        <v>1026</v>
      </c>
      <c r="T2950" s="0" t="s">
        <v>784</v>
      </c>
      <c r="U2950" s="218" t="n">
        <v>4.33</v>
      </c>
      <c r="V2950" s="0" t="s">
        <v>1733</v>
      </c>
      <c r="W2950" s="0" t="s">
        <v>1439</v>
      </c>
      <c r="X2950" s="0" t="s">
        <v>1440</v>
      </c>
      <c r="Y2950" s="0" t="s">
        <v>1310</v>
      </c>
      <c r="Z2950" s="0" t="s">
        <v>571</v>
      </c>
      <c r="AA2950" s="0" t="n">
        <v>808566</v>
      </c>
      <c r="AB2950" s="215" t="n">
        <v>37036.875</v>
      </c>
      <c r="AC2950" s="215" t="n">
        <v>37036.875</v>
      </c>
    </row>
    <row r="2951" customFormat="false" ht="12.75" hidden="false" customHeight="false" outlineLevel="0" collapsed="false">
      <c r="A2951" s="208" t="str">
        <f aca="false">B2951&amp;" "&amp;C2951&amp;" "&amp;D2951</f>
        <v>US Natural Gas Physical</v>
      </c>
      <c r="B2951" s="208" t="str">
        <f aca="false">IF((LEFT(N2951,2)="US"),"US","")</f>
        <v>US</v>
      </c>
      <c r="C2951" s="208" t="str">
        <f aca="false">M2951</f>
        <v>Natural Gas</v>
      </c>
      <c r="D2951" s="208" t="str">
        <f aca="false">IF(ISNUMBER(FIND("Phy",N2951))=TRUE(),"Physical","Financial")</f>
        <v>Physical</v>
      </c>
      <c r="E2951" s="208" t="n">
        <f aca="false">IF(VLOOKUP(S2951,'DD-Lookup'!$J$6:$L$50,3,FALSE())="Monthly",(YEAR(AC2951)-YEAR(AB2951))*12+MONTH(AC2951)-MONTH(AB2951)+1,(AC2951-AB2951+1))</f>
        <v>1</v>
      </c>
      <c r="F2951" s="239" t="n">
        <f aca="false">E2951*SUM(P2951:Q2951)</f>
        <v>5000</v>
      </c>
      <c r="G2951" s="214" t="n">
        <v>1291443</v>
      </c>
      <c r="H2951" s="215" t="n">
        <v>37035.3946412037</v>
      </c>
      <c r="I2951" s="0" t="s">
        <v>1112</v>
      </c>
      <c r="M2951" s="0" t="s">
        <v>858</v>
      </c>
      <c r="N2951" s="0" t="s">
        <v>1305</v>
      </c>
      <c r="O2951" s="0" t="s">
        <v>1547</v>
      </c>
      <c r="Q2951" s="216" t="n">
        <v>5000</v>
      </c>
      <c r="S2951" s="0" t="s">
        <v>1026</v>
      </c>
      <c r="T2951" s="0" t="s">
        <v>784</v>
      </c>
      <c r="U2951" s="218" t="n">
        <v>3.1</v>
      </c>
      <c r="V2951" s="0" t="s">
        <v>1640</v>
      </c>
      <c r="W2951" s="0" t="s">
        <v>1548</v>
      </c>
      <c r="X2951" s="0" t="s">
        <v>1535</v>
      </c>
      <c r="Y2951" s="0" t="s">
        <v>1310</v>
      </c>
      <c r="Z2951" s="0" t="s">
        <v>571</v>
      </c>
      <c r="AA2951" s="0" t="n">
        <v>808568</v>
      </c>
      <c r="AB2951" s="215" t="n">
        <v>37036.875</v>
      </c>
      <c r="AC2951" s="215" t="n">
        <v>37036.875</v>
      </c>
    </row>
    <row r="2952" customFormat="false" ht="12.75" hidden="false" customHeight="false" outlineLevel="0" collapsed="false">
      <c r="A2952" s="208" t="str">
        <f aca="false">B2952&amp;" "&amp;C2952&amp;" "&amp;D2952</f>
        <v>US Natural Gas Physical</v>
      </c>
      <c r="B2952" s="208" t="str">
        <f aca="false">IF((LEFT(N2952,2)="US"),"US","")</f>
        <v>US</v>
      </c>
      <c r="C2952" s="208" t="str">
        <f aca="false">M2952</f>
        <v>Natural Gas</v>
      </c>
      <c r="D2952" s="208" t="str">
        <f aca="false">IF(ISNUMBER(FIND("Phy",N2952))=TRUE(),"Physical","Financial")</f>
        <v>Physical</v>
      </c>
      <c r="E2952" s="208" t="n">
        <f aca="false">IF(VLOOKUP(S2952,'DD-Lookup'!$J$6:$L$50,3,FALSE())="Monthly",(YEAR(AC2952)-YEAR(AB2952))*12+MONTH(AC2952)-MONTH(AB2952)+1,(AC2952-AB2952+1))</f>
        <v>1</v>
      </c>
      <c r="F2952" s="239" t="n">
        <f aca="false">E2952*SUM(P2952:Q2952)</f>
        <v>5400</v>
      </c>
      <c r="G2952" s="214" t="n">
        <v>1291442</v>
      </c>
      <c r="H2952" s="215" t="n">
        <v>37035.3946412037</v>
      </c>
      <c r="I2952" s="0" t="s">
        <v>1381</v>
      </c>
      <c r="M2952" s="0" t="s">
        <v>858</v>
      </c>
      <c r="N2952" s="0" t="s">
        <v>1305</v>
      </c>
      <c r="O2952" s="0" t="s">
        <v>1703</v>
      </c>
      <c r="P2952" s="216" t="n">
        <v>5400</v>
      </c>
      <c r="S2952" s="0" t="s">
        <v>1026</v>
      </c>
      <c r="T2952" s="0" t="s">
        <v>784</v>
      </c>
      <c r="U2952" s="218" t="n">
        <v>4.0725</v>
      </c>
      <c r="V2952" s="0" t="s">
        <v>1383</v>
      </c>
      <c r="W2952" s="0" t="s">
        <v>1667</v>
      </c>
      <c r="X2952" s="0" t="s">
        <v>1639</v>
      </c>
      <c r="Y2952" s="0" t="s">
        <v>1310</v>
      </c>
      <c r="Z2952" s="0" t="s">
        <v>571</v>
      </c>
      <c r="AA2952" s="0" t="n">
        <v>808567</v>
      </c>
      <c r="AB2952" s="215" t="n">
        <v>37036.875</v>
      </c>
      <c r="AC2952" s="215" t="n">
        <v>37036.875</v>
      </c>
    </row>
    <row r="2953" customFormat="false" ht="12.75" hidden="false" customHeight="false" outlineLevel="0" collapsed="false">
      <c r="A2953" s="208" t="str">
        <f aca="false">B2953&amp;" "&amp;C2953&amp;" "&amp;D2953</f>
        <v>US Power Financial</v>
      </c>
      <c r="B2953" s="208" t="str">
        <f aca="false">IF((LEFT(N2953,2)="US"),"US","")</f>
        <v>US</v>
      </c>
      <c r="C2953" s="208" t="str">
        <f aca="false">M2953</f>
        <v>Power</v>
      </c>
      <c r="D2953" s="208" t="str">
        <f aca="false">IF(ISNUMBER(FIND("Phy",N2953))=TRUE(),"Physical","Financial")</f>
        <v>Financial</v>
      </c>
      <c r="E2953" s="208" t="n">
        <f aca="false">IF(VLOOKUP(S2953,'DD-Lookup'!$J$6:$L$50,3,FALSE())="Monthly",(YEAR(AC2953)-YEAR(AB2953))*12+MONTH(AC2953)-MONTH(AB2953)+1,(AC2953-AB2953+1))</f>
        <v>3</v>
      </c>
      <c r="F2953" s="239" t="n">
        <f aca="false">E2953*SUM(P2953:Q2953)</f>
        <v>150</v>
      </c>
      <c r="G2953" s="214" t="n">
        <v>1291444</v>
      </c>
      <c r="H2953" s="215" t="n">
        <v>37035.3946527778</v>
      </c>
      <c r="I2953" s="0" t="s">
        <v>1107</v>
      </c>
      <c r="M2953" s="0" t="s">
        <v>67</v>
      </c>
      <c r="N2953" s="0" t="s">
        <v>1046</v>
      </c>
      <c r="O2953" s="0" t="s">
        <v>1068</v>
      </c>
      <c r="Q2953" s="216" t="n">
        <v>50</v>
      </c>
      <c r="S2953" s="0" t="s">
        <v>930</v>
      </c>
      <c r="T2953" s="0" t="s">
        <v>784</v>
      </c>
      <c r="U2953" s="218" t="n">
        <v>51.25</v>
      </c>
      <c r="V2953" s="0" t="s">
        <v>1342</v>
      </c>
      <c r="W2953" s="0" t="s">
        <v>1062</v>
      </c>
      <c r="X2953" s="0" t="s">
        <v>1063</v>
      </c>
      <c r="Y2953" s="0" t="s">
        <v>1051</v>
      </c>
      <c r="Z2953" s="0" t="s">
        <v>571</v>
      </c>
      <c r="AA2953" s="0" t="n">
        <v>621523.1</v>
      </c>
      <c r="AB2953" s="215" t="n">
        <v>37040.875</v>
      </c>
      <c r="AC2953" s="215" t="n">
        <v>37042.875</v>
      </c>
    </row>
    <row r="2954" customFormat="false" ht="12.75" hidden="false" customHeight="false" outlineLevel="0" collapsed="false">
      <c r="A2954" s="208" t="str">
        <f aca="false">B2954&amp;" "&amp;C2954&amp;" "&amp;D2954</f>
        <v>US Natural Gas Physical</v>
      </c>
      <c r="B2954" s="208" t="str">
        <f aca="false">IF((LEFT(N2954,2)="US"),"US","")</f>
        <v>US</v>
      </c>
      <c r="C2954" s="208" t="str">
        <f aca="false">M2954</f>
        <v>Natural Gas</v>
      </c>
      <c r="D2954" s="208" t="str">
        <f aca="false">IF(ISNUMBER(FIND("Phy",N2954))=TRUE(),"Physical","Financial")</f>
        <v>Physical</v>
      </c>
      <c r="E2954" s="208" t="n">
        <f aca="false">IF(VLOOKUP(S2954,'DD-Lookup'!$J$6:$L$50,3,FALSE())="Monthly",(YEAR(AC2954)-YEAR(AB2954))*12+MONTH(AC2954)-MONTH(AB2954)+1,(AC2954-AB2954+1))</f>
        <v>1</v>
      </c>
      <c r="F2954" s="239" t="n">
        <f aca="false">E2954*SUM(P2954:Q2954)</f>
        <v>370</v>
      </c>
      <c r="G2954" s="214" t="n">
        <v>1291445</v>
      </c>
      <c r="H2954" s="215" t="n">
        <v>37035.3946643519</v>
      </c>
      <c r="I2954" s="0" t="s">
        <v>2203</v>
      </c>
      <c r="M2954" s="0" t="s">
        <v>858</v>
      </c>
      <c r="N2954" s="0" t="s">
        <v>1305</v>
      </c>
      <c r="O2954" s="0" t="s">
        <v>1638</v>
      </c>
      <c r="Q2954" s="216" t="n">
        <v>370</v>
      </c>
      <c r="S2954" s="0" t="s">
        <v>1026</v>
      </c>
      <c r="T2954" s="0" t="s">
        <v>784</v>
      </c>
      <c r="U2954" s="218" t="n">
        <v>4.045</v>
      </c>
      <c r="V2954" s="0" t="s">
        <v>2204</v>
      </c>
      <c r="W2954" s="0" t="s">
        <v>1422</v>
      </c>
      <c r="X2954" s="0" t="s">
        <v>1639</v>
      </c>
      <c r="Y2954" s="0" t="s">
        <v>1310</v>
      </c>
      <c r="Z2954" s="0" t="s">
        <v>571</v>
      </c>
      <c r="AA2954" s="0" t="n">
        <v>808569</v>
      </c>
      <c r="AB2954" s="215" t="n">
        <v>37036.875</v>
      </c>
      <c r="AC2954" s="215" t="n">
        <v>37036.875</v>
      </c>
    </row>
    <row r="2955" customFormat="false" ht="12.75" hidden="false" customHeight="false" outlineLevel="0" collapsed="false">
      <c r="A2955" s="208" t="str">
        <f aca="false">B2955&amp;" "&amp;C2955&amp;" "&amp;D2955</f>
        <v>US Natural Gas Physical</v>
      </c>
      <c r="B2955" s="208" t="str">
        <f aca="false">IF((LEFT(N2955,2)="US"),"US","")</f>
        <v>US</v>
      </c>
      <c r="C2955" s="208" t="str">
        <f aca="false">M2955</f>
        <v>Natural Gas</v>
      </c>
      <c r="D2955" s="208" t="str">
        <f aca="false">IF(ISNUMBER(FIND("Phy",N2955))=TRUE(),"Physical","Financial")</f>
        <v>Physical</v>
      </c>
      <c r="E2955" s="208" t="n">
        <f aca="false">IF(VLOOKUP(S2955,'DD-Lookup'!$J$6:$L$50,3,FALSE())="Monthly",(YEAR(AC2955)-YEAR(AB2955))*12+MONTH(AC2955)-MONTH(AB2955)+1,(AC2955-AB2955+1))</f>
        <v>1</v>
      </c>
      <c r="F2955" s="239" t="n">
        <f aca="false">E2955*SUM(P2955:Q2955)</f>
        <v>5000</v>
      </c>
      <c r="G2955" s="214" t="n">
        <v>1291447</v>
      </c>
      <c r="H2955" s="215" t="n">
        <v>37035.3947453704</v>
      </c>
      <c r="I2955" s="0" t="s">
        <v>600</v>
      </c>
      <c r="M2955" s="0" t="s">
        <v>858</v>
      </c>
      <c r="N2955" s="0" t="s">
        <v>1305</v>
      </c>
      <c r="O2955" s="0" t="s">
        <v>1533</v>
      </c>
      <c r="P2955" s="216" t="n">
        <v>5000</v>
      </c>
      <c r="S2955" s="0" t="s">
        <v>1026</v>
      </c>
      <c r="T2955" s="0" t="s">
        <v>784</v>
      </c>
      <c r="U2955" s="218" t="n">
        <v>4.025</v>
      </c>
      <c r="V2955" s="0" t="s">
        <v>1552</v>
      </c>
      <c r="W2955" s="0" t="s">
        <v>1514</v>
      </c>
      <c r="X2955" s="0" t="s">
        <v>1535</v>
      </c>
      <c r="Y2955" s="0" t="s">
        <v>1310</v>
      </c>
      <c r="Z2955" s="0" t="s">
        <v>571</v>
      </c>
      <c r="AA2955" s="0" t="n">
        <v>808572</v>
      </c>
      <c r="AB2955" s="215" t="n">
        <v>37036.875</v>
      </c>
      <c r="AC2955" s="215" t="n">
        <v>37036.875</v>
      </c>
    </row>
    <row r="2956" customFormat="false" ht="12.75" hidden="false" customHeight="false" outlineLevel="0" collapsed="false">
      <c r="A2956" s="208" t="str">
        <f aca="false">B2956&amp;" "&amp;C2956&amp;" "&amp;D2956</f>
        <v>US Natural Gas Physical</v>
      </c>
      <c r="B2956" s="208" t="str">
        <f aca="false">IF((LEFT(N2956,2)="US"),"US","")</f>
        <v>US</v>
      </c>
      <c r="C2956" s="208" t="str">
        <f aca="false">M2956</f>
        <v>Natural Gas</v>
      </c>
      <c r="D2956" s="208" t="str">
        <f aca="false">IF(ISNUMBER(FIND("Phy",N2956))=TRUE(),"Physical","Financial")</f>
        <v>Physical</v>
      </c>
      <c r="E2956" s="208" t="n">
        <f aca="false">IF(VLOOKUP(S2956,'DD-Lookup'!$J$6:$L$50,3,FALSE())="Monthly",(YEAR(AC2956)-YEAR(AB2956))*12+MONTH(AC2956)-MONTH(AB2956)+1,(AC2956-AB2956+1))</f>
        <v>1</v>
      </c>
      <c r="F2956" s="239" t="n">
        <f aca="false">E2956*SUM(P2956:Q2956)</f>
        <v>2500</v>
      </c>
      <c r="G2956" s="214" t="n">
        <v>1291446</v>
      </c>
      <c r="H2956" s="215" t="n">
        <v>37035.3947453704</v>
      </c>
      <c r="I2956" s="0" t="s">
        <v>593</v>
      </c>
      <c r="M2956" s="0" t="s">
        <v>858</v>
      </c>
      <c r="N2956" s="0" t="s">
        <v>1305</v>
      </c>
      <c r="O2956" s="0" t="s">
        <v>1703</v>
      </c>
      <c r="P2956" s="216" t="n">
        <v>2500</v>
      </c>
      <c r="S2956" s="0" t="s">
        <v>1026</v>
      </c>
      <c r="T2956" s="0" t="s">
        <v>784</v>
      </c>
      <c r="U2956" s="218" t="n">
        <v>4.0725</v>
      </c>
      <c r="V2956" s="0" t="s">
        <v>2647</v>
      </c>
      <c r="W2956" s="0" t="s">
        <v>1667</v>
      </c>
      <c r="X2956" s="0" t="s">
        <v>1639</v>
      </c>
      <c r="Y2956" s="0" t="s">
        <v>1310</v>
      </c>
      <c r="Z2956" s="0" t="s">
        <v>571</v>
      </c>
      <c r="AA2956" s="0" t="n">
        <v>808571</v>
      </c>
      <c r="AB2956" s="215" t="n">
        <v>37036.875</v>
      </c>
      <c r="AC2956" s="215" t="n">
        <v>37036.875</v>
      </c>
    </row>
    <row r="2957" customFormat="false" ht="12.75" hidden="false" customHeight="false" outlineLevel="0" collapsed="false">
      <c r="A2957" s="208" t="str">
        <f aca="false">B2957&amp;" "&amp;C2957&amp;" "&amp;D2957</f>
        <v>US Crude Financial</v>
      </c>
      <c r="B2957" s="208" t="str">
        <f aca="false">IF((LEFT(N2957,2)="US"),"US","")</f>
        <v>US</v>
      </c>
      <c r="C2957" s="208" t="str">
        <f aca="false">M2957</f>
        <v>Crude</v>
      </c>
      <c r="D2957" s="208" t="str">
        <f aca="false">IF(ISNUMBER(FIND("Phy",N2957))=TRUE(),"Physical","Financial")</f>
        <v>Financial</v>
      </c>
      <c r="E2957" s="208" t="n">
        <f aca="false">IF(VLOOKUP(S2957,'DD-Lookup'!$J$6:$L$50,3,FALSE())="Monthly",(YEAR(AC2957)-YEAR(AB2957))*12+MONTH(AC2957)-MONTH(AB2957)+1,(AC2957-AB2957+1))</f>
        <v>1</v>
      </c>
      <c r="F2957" s="239" t="n">
        <f aca="false">E2957*SUM(P2957:Q2957)</f>
        <v>30000</v>
      </c>
      <c r="G2957" s="214" t="n">
        <v>1291448</v>
      </c>
      <c r="H2957" s="215" t="n">
        <v>37035.3947685185</v>
      </c>
      <c r="I2957" s="0" t="s">
        <v>1112</v>
      </c>
      <c r="M2957" s="0" t="s">
        <v>97</v>
      </c>
      <c r="N2957" s="0" t="s">
        <v>841</v>
      </c>
      <c r="O2957" s="0" t="s">
        <v>842</v>
      </c>
      <c r="Q2957" s="216" t="n">
        <v>30000</v>
      </c>
      <c r="S2957" s="0" t="s">
        <v>843</v>
      </c>
      <c r="T2957" s="0" t="s">
        <v>784</v>
      </c>
      <c r="U2957" s="218" t="n">
        <v>29.14</v>
      </c>
      <c r="V2957" s="0" t="s">
        <v>2795</v>
      </c>
      <c r="W2957" s="0" t="s">
        <v>845</v>
      </c>
      <c r="X2957" s="0" t="s">
        <v>846</v>
      </c>
      <c r="Y2957" s="0" t="s">
        <v>847</v>
      </c>
      <c r="Z2957" s="0" t="s">
        <v>571</v>
      </c>
      <c r="AA2957" s="0" t="n">
        <v>107014</v>
      </c>
      <c r="AB2957" s="215" t="n">
        <v>37073</v>
      </c>
      <c r="AC2957" s="215" t="n">
        <v>37103</v>
      </c>
    </row>
    <row r="2958" customFormat="false" ht="12.75" hidden="false" customHeight="false" outlineLevel="0" collapsed="false">
      <c r="A2958" s="208" t="str">
        <f aca="false">B2958&amp;" "&amp;C2958&amp;" "&amp;D2958</f>
        <v>US Natural Gas Physical</v>
      </c>
      <c r="B2958" s="208" t="str">
        <f aca="false">IF((LEFT(N2958,2)="US"),"US","")</f>
        <v>US</v>
      </c>
      <c r="C2958" s="208" t="str">
        <f aca="false">M2958</f>
        <v>Natural Gas</v>
      </c>
      <c r="D2958" s="208" t="str">
        <f aca="false">IF(ISNUMBER(FIND("Phy",N2958))=TRUE(),"Physical","Financial")</f>
        <v>Physical</v>
      </c>
      <c r="E2958" s="208" t="n">
        <f aca="false">IF(VLOOKUP(S2958,'DD-Lookup'!$J$6:$L$50,3,FALSE())="Monthly",(YEAR(AC2958)-YEAR(AB2958))*12+MONTH(AC2958)-MONTH(AB2958)+1,(AC2958-AB2958+1))</f>
        <v>1</v>
      </c>
      <c r="F2958" s="239" t="n">
        <f aca="false">E2958*SUM(P2958:Q2958)</f>
        <v>2228</v>
      </c>
      <c r="G2958" s="214" t="n">
        <v>1291449</v>
      </c>
      <c r="H2958" s="215" t="n">
        <v>37035.3947800926</v>
      </c>
      <c r="I2958" s="0" t="s">
        <v>1073</v>
      </c>
      <c r="M2958" s="0" t="s">
        <v>858</v>
      </c>
      <c r="N2958" s="0" t="s">
        <v>1305</v>
      </c>
      <c r="O2958" s="0" t="s">
        <v>1529</v>
      </c>
      <c r="P2958" s="216" t="n">
        <v>2228</v>
      </c>
      <c r="S2958" s="0" t="s">
        <v>1026</v>
      </c>
      <c r="T2958" s="0" t="s">
        <v>784</v>
      </c>
      <c r="U2958" s="218" t="n">
        <v>4.385</v>
      </c>
      <c r="V2958" s="0" t="s">
        <v>2529</v>
      </c>
      <c r="W2958" s="0" t="s">
        <v>1531</v>
      </c>
      <c r="X2958" s="0" t="s">
        <v>1532</v>
      </c>
      <c r="Y2958" s="0" t="s">
        <v>1310</v>
      </c>
      <c r="Z2958" s="0" t="s">
        <v>571</v>
      </c>
      <c r="AA2958" s="0" t="n">
        <v>808573</v>
      </c>
      <c r="AB2958" s="215" t="n">
        <v>37036.875</v>
      </c>
      <c r="AC2958" s="215" t="n">
        <v>37036.875</v>
      </c>
    </row>
    <row r="2959" customFormat="false" ht="12.75" hidden="false" customHeight="false" outlineLevel="0" collapsed="false">
      <c r="A2959" s="208" t="str">
        <f aca="false">B2959&amp;" "&amp;C2959&amp;" "&amp;D2959</f>
        <v>US Power Physical</v>
      </c>
      <c r="B2959" s="208" t="str">
        <f aca="false">IF((LEFT(N2959,2)="US"),"US","")</f>
        <v>US</v>
      </c>
      <c r="C2959" s="208" t="str">
        <f aca="false">M2959</f>
        <v>Power</v>
      </c>
      <c r="D2959" s="208" t="str">
        <f aca="false">IF(ISNUMBER(FIND("Phy",N2959))=TRUE(),"Physical","Financial")</f>
        <v>Physical</v>
      </c>
      <c r="E2959" s="208" t="n">
        <f aca="false">IF(VLOOKUP(S2959,'DD-Lookup'!$J$6:$L$50,3,FALSE())="Monthly",(YEAR(AC2959)-YEAR(AB2959))*12+MONTH(AC2959)-MONTH(AB2959)+1,(AC2959-AB2959+1))</f>
        <v>59</v>
      </c>
      <c r="F2959" s="239" t="n">
        <f aca="false">E2959*SUM(P2959:Q2959)</f>
        <v>2950</v>
      </c>
      <c r="G2959" s="214" t="n">
        <v>1291450</v>
      </c>
      <c r="H2959" s="215" t="n">
        <v>37035.3947916667</v>
      </c>
      <c r="I2959" s="0" t="s">
        <v>1115</v>
      </c>
      <c r="M2959" s="0" t="s">
        <v>67</v>
      </c>
      <c r="N2959" s="0" t="s">
        <v>1081</v>
      </c>
      <c r="O2959" s="0" t="s">
        <v>2509</v>
      </c>
      <c r="P2959" s="216" t="n">
        <v>50</v>
      </c>
      <c r="S2959" s="0" t="s">
        <v>930</v>
      </c>
      <c r="T2959" s="0" t="s">
        <v>784</v>
      </c>
      <c r="U2959" s="218" t="n">
        <v>43.25</v>
      </c>
      <c r="V2959" s="0" t="s">
        <v>1466</v>
      </c>
      <c r="W2959" s="0" t="s">
        <v>1084</v>
      </c>
      <c r="X2959" s="0" t="s">
        <v>1085</v>
      </c>
      <c r="Y2959" s="0" t="s">
        <v>1051</v>
      </c>
      <c r="Z2959" s="0" t="s">
        <v>618</v>
      </c>
      <c r="AA2959" s="0" t="n">
        <v>621525.1</v>
      </c>
      <c r="AB2959" s="215" t="n">
        <v>37257.5944444445</v>
      </c>
      <c r="AC2959" s="215" t="n">
        <v>37315.5944444445</v>
      </c>
    </row>
    <row r="2960" customFormat="false" ht="12.75" hidden="false" customHeight="false" outlineLevel="0" collapsed="false">
      <c r="A2960" s="208" t="str">
        <f aca="false">B2960&amp;" "&amp;C2960&amp;" "&amp;D2960</f>
        <v>US Natural Gas Physical</v>
      </c>
      <c r="B2960" s="208" t="str">
        <f aca="false">IF((LEFT(N2960,2)="US"),"US","")</f>
        <v>US</v>
      </c>
      <c r="C2960" s="208" t="str">
        <f aca="false">M2960</f>
        <v>Natural Gas</v>
      </c>
      <c r="D2960" s="208" t="str">
        <f aca="false">IF(ISNUMBER(FIND("Phy",N2960))=TRUE(),"Physical","Financial")</f>
        <v>Physical</v>
      </c>
      <c r="E2960" s="208" t="n">
        <f aca="false">IF(VLOOKUP(S2960,'DD-Lookup'!$J$6:$L$50,3,FALSE())="Monthly",(YEAR(AC2960)-YEAR(AB2960))*12+MONTH(AC2960)-MONTH(AB2960)+1,(AC2960-AB2960+1))</f>
        <v>1</v>
      </c>
      <c r="F2960" s="239" t="n">
        <f aca="false">E2960*SUM(P2960:Q2960)</f>
        <v>10000</v>
      </c>
      <c r="G2960" s="214" t="n">
        <v>1291451</v>
      </c>
      <c r="H2960" s="215" t="n">
        <v>37035.3948958333</v>
      </c>
      <c r="I2960" s="0" t="s">
        <v>1544</v>
      </c>
      <c r="M2960" s="0" t="s">
        <v>858</v>
      </c>
      <c r="N2960" s="0" t="s">
        <v>1305</v>
      </c>
      <c r="O2960" s="0" t="s">
        <v>1687</v>
      </c>
      <c r="P2960" s="216" t="n">
        <v>10000</v>
      </c>
      <c r="S2960" s="0" t="s">
        <v>1026</v>
      </c>
      <c r="T2960" s="0" t="s">
        <v>784</v>
      </c>
      <c r="U2960" s="218" t="n">
        <v>4.0725</v>
      </c>
      <c r="V2960" s="0" t="s">
        <v>2486</v>
      </c>
      <c r="W2960" s="0" t="s">
        <v>1667</v>
      </c>
      <c r="X2960" s="0" t="s">
        <v>1639</v>
      </c>
      <c r="Y2960" s="0" t="s">
        <v>1310</v>
      </c>
      <c r="Z2960" s="0" t="s">
        <v>571</v>
      </c>
      <c r="AA2960" s="0" t="n">
        <v>808574</v>
      </c>
      <c r="AB2960" s="215" t="n">
        <v>37036.875</v>
      </c>
      <c r="AC2960" s="215" t="n">
        <v>37036.875</v>
      </c>
    </row>
    <row r="2961" customFormat="false" ht="12.75" hidden="false" customHeight="false" outlineLevel="0" collapsed="false">
      <c r="A2961" s="208" t="str">
        <f aca="false">B2961&amp;" "&amp;C2961&amp;" "&amp;D2961</f>
        <v>US Natural Gas Physical</v>
      </c>
      <c r="B2961" s="208" t="str">
        <f aca="false">IF((LEFT(N2961,2)="US"),"US","")</f>
        <v>US</v>
      </c>
      <c r="C2961" s="208" t="str">
        <f aca="false">M2961</f>
        <v>Natural Gas</v>
      </c>
      <c r="D2961" s="208" t="str">
        <f aca="false">IF(ISNUMBER(FIND("Phy",N2961))=TRUE(),"Physical","Financial")</f>
        <v>Physical</v>
      </c>
      <c r="E2961" s="208" t="n">
        <f aca="false">IF(VLOOKUP(S2961,'DD-Lookup'!$J$6:$L$50,3,FALSE())="Monthly",(YEAR(AC2961)-YEAR(AB2961))*12+MONTH(AC2961)-MONTH(AB2961)+1,(AC2961-AB2961+1))</f>
        <v>1</v>
      </c>
      <c r="F2961" s="239" t="n">
        <f aca="false">E2961*SUM(P2961:Q2961)</f>
        <v>3690</v>
      </c>
      <c r="G2961" s="214" t="n">
        <v>1291452</v>
      </c>
      <c r="H2961" s="215" t="n">
        <v>37035.3949884259</v>
      </c>
      <c r="I2961" s="0" t="s">
        <v>1381</v>
      </c>
      <c r="M2961" s="0" t="s">
        <v>858</v>
      </c>
      <c r="N2961" s="0" t="s">
        <v>1305</v>
      </c>
      <c r="O2961" s="0" t="s">
        <v>1787</v>
      </c>
      <c r="P2961" s="216" t="n">
        <v>3690</v>
      </c>
      <c r="S2961" s="0" t="s">
        <v>1026</v>
      </c>
      <c r="T2961" s="0" t="s">
        <v>784</v>
      </c>
      <c r="U2961" s="218" t="n">
        <v>4.045</v>
      </c>
      <c r="V2961" s="0" t="s">
        <v>1383</v>
      </c>
      <c r="W2961" s="0" t="s">
        <v>1422</v>
      </c>
      <c r="X2961" s="0" t="s">
        <v>1639</v>
      </c>
      <c r="Y2961" s="0" t="s">
        <v>1310</v>
      </c>
      <c r="Z2961" s="0" t="s">
        <v>571</v>
      </c>
      <c r="AA2961" s="0" t="n">
        <v>808575</v>
      </c>
      <c r="AB2961" s="215" t="n">
        <v>37036.875</v>
      </c>
      <c r="AC2961" s="215" t="n">
        <v>37036.875</v>
      </c>
    </row>
    <row r="2962" customFormat="false" ht="12.75" hidden="false" customHeight="false" outlineLevel="0" collapsed="false">
      <c r="A2962" s="208" t="str">
        <f aca="false">B2962&amp;" "&amp;C2962&amp;" "&amp;D2962</f>
        <v>US Natural Gas Physical</v>
      </c>
      <c r="B2962" s="208" t="str">
        <f aca="false">IF((LEFT(N2962,2)="US"),"US","")</f>
        <v>US</v>
      </c>
      <c r="C2962" s="208" t="str">
        <f aca="false">M2962</f>
        <v>Natural Gas</v>
      </c>
      <c r="D2962" s="208" t="str">
        <f aca="false">IF(ISNUMBER(FIND("Phy",N2962))=TRUE(),"Physical","Financial")</f>
        <v>Physical</v>
      </c>
      <c r="E2962" s="208" t="n">
        <f aca="false">IF(VLOOKUP(S2962,'DD-Lookup'!$J$6:$L$50,3,FALSE())="Monthly",(YEAR(AC2962)-YEAR(AB2962))*12+MONTH(AC2962)-MONTH(AB2962)+1,(AC2962-AB2962+1))</f>
        <v>1</v>
      </c>
      <c r="F2962" s="239" t="n">
        <f aca="false">E2962*SUM(P2962:Q2962)</f>
        <v>5000</v>
      </c>
      <c r="G2962" s="214" t="n">
        <v>1291454</v>
      </c>
      <c r="H2962" s="215" t="n">
        <v>37035.395</v>
      </c>
      <c r="I2962" s="0" t="s">
        <v>1505</v>
      </c>
      <c r="M2962" s="0" t="s">
        <v>858</v>
      </c>
      <c r="N2962" s="0" t="s">
        <v>1305</v>
      </c>
      <c r="O2962" s="0" t="s">
        <v>1581</v>
      </c>
      <c r="Q2962" s="216" t="n">
        <v>5000</v>
      </c>
      <c r="S2962" s="0" t="s">
        <v>1026</v>
      </c>
      <c r="T2962" s="0" t="s">
        <v>784</v>
      </c>
      <c r="U2962" s="218" t="n">
        <v>8.1</v>
      </c>
      <c r="V2962" s="0" t="s">
        <v>2052</v>
      </c>
      <c r="W2962" s="0" t="s">
        <v>1579</v>
      </c>
      <c r="X2962" s="0" t="s">
        <v>1535</v>
      </c>
      <c r="Y2962" s="0" t="s">
        <v>1310</v>
      </c>
      <c r="Z2962" s="0" t="s">
        <v>571</v>
      </c>
      <c r="AA2962" s="0" t="n">
        <v>808576</v>
      </c>
      <c r="AB2962" s="215" t="n">
        <v>37036.875</v>
      </c>
      <c r="AC2962" s="215" t="n">
        <v>37036.875</v>
      </c>
    </row>
    <row r="2963" customFormat="false" ht="12.75" hidden="false" customHeight="false" outlineLevel="0" collapsed="false">
      <c r="A2963" s="208" t="str">
        <f aca="false">B2963&amp;" "&amp;C2963&amp;" "&amp;D2963</f>
        <v>US Natural Gas Physical</v>
      </c>
      <c r="B2963" s="208" t="str">
        <f aca="false">IF((LEFT(N2963,2)="US"),"US","")</f>
        <v>US</v>
      </c>
      <c r="C2963" s="208" t="str">
        <f aca="false">M2963</f>
        <v>Natural Gas</v>
      </c>
      <c r="D2963" s="208" t="str">
        <f aca="false">IF(ISNUMBER(FIND("Phy",N2963))=TRUE(),"Physical","Financial")</f>
        <v>Physical</v>
      </c>
      <c r="E2963" s="208" t="n">
        <f aca="false">IF(VLOOKUP(S2963,'DD-Lookup'!$J$6:$L$50,3,FALSE())="Monthly",(YEAR(AC2963)-YEAR(AB2963))*12+MONTH(AC2963)-MONTH(AB2963)+1,(AC2963-AB2963+1))</f>
        <v>1</v>
      </c>
      <c r="F2963" s="239" t="n">
        <f aca="false">E2963*SUM(P2963:Q2963)</f>
        <v>5000</v>
      </c>
      <c r="G2963" s="214" t="n">
        <v>1291455</v>
      </c>
      <c r="H2963" s="215" t="n">
        <v>37035.3950694444</v>
      </c>
      <c r="I2963" s="0" t="s">
        <v>1107</v>
      </c>
      <c r="M2963" s="0" t="s">
        <v>858</v>
      </c>
      <c r="N2963" s="0" t="s">
        <v>1305</v>
      </c>
      <c r="O2963" s="0" t="s">
        <v>1581</v>
      </c>
      <c r="Q2963" s="216" t="n">
        <v>5000</v>
      </c>
      <c r="S2963" s="0" t="s">
        <v>1026</v>
      </c>
      <c r="T2963" s="0" t="s">
        <v>784</v>
      </c>
      <c r="U2963" s="218" t="n">
        <v>8.1</v>
      </c>
      <c r="V2963" s="0" t="s">
        <v>1729</v>
      </c>
      <c r="W2963" s="0" t="s">
        <v>1579</v>
      </c>
      <c r="X2963" s="0" t="s">
        <v>1535</v>
      </c>
      <c r="Y2963" s="0" t="s">
        <v>1310</v>
      </c>
      <c r="Z2963" s="0" t="s">
        <v>571</v>
      </c>
      <c r="AA2963" s="0" t="n">
        <v>808577</v>
      </c>
      <c r="AB2963" s="215" t="n">
        <v>37036.875</v>
      </c>
      <c r="AC2963" s="215" t="n">
        <v>37036.875</v>
      </c>
    </row>
    <row r="2964" customFormat="false" ht="12.75" hidden="false" customHeight="false" outlineLevel="0" collapsed="false">
      <c r="A2964" s="208" t="str">
        <f aca="false">B2964&amp;" "&amp;C2964&amp;" "&amp;D2964</f>
        <v>US Crude Financial</v>
      </c>
      <c r="B2964" s="208" t="str">
        <f aca="false">IF((LEFT(N2964,2)="US"),"US","")</f>
        <v>US</v>
      </c>
      <c r="C2964" s="208" t="str">
        <f aca="false">M2964</f>
        <v>Crude</v>
      </c>
      <c r="D2964" s="208" t="str">
        <f aca="false">IF(ISNUMBER(FIND("Phy",N2964))=TRUE(),"Physical","Financial")</f>
        <v>Financial</v>
      </c>
      <c r="E2964" s="208" t="n">
        <f aca="false">IF(VLOOKUP(S2964,'DD-Lookup'!$J$6:$L$50,3,FALSE())="Monthly",(YEAR(AC2964)-YEAR(AB2964))*12+MONTH(AC2964)-MONTH(AB2964)+1,(AC2964-AB2964+1))</f>
        <v>1</v>
      </c>
      <c r="F2964" s="239" t="n">
        <f aca="false">E2964*SUM(P2964:Q2964)</f>
        <v>50000</v>
      </c>
      <c r="G2964" s="214" t="n">
        <v>1291456</v>
      </c>
      <c r="H2964" s="215" t="n">
        <v>37035.3950694444</v>
      </c>
      <c r="I2964" s="0" t="s">
        <v>1376</v>
      </c>
      <c r="M2964" s="0" t="s">
        <v>97</v>
      </c>
      <c r="N2964" s="0" t="s">
        <v>841</v>
      </c>
      <c r="O2964" s="0" t="s">
        <v>889</v>
      </c>
      <c r="P2964" s="216" t="n">
        <v>50000</v>
      </c>
      <c r="S2964" s="0" t="s">
        <v>843</v>
      </c>
      <c r="T2964" s="0" t="s">
        <v>784</v>
      </c>
      <c r="U2964" s="218" t="n">
        <v>29.14</v>
      </c>
      <c r="V2964" s="0" t="s">
        <v>1377</v>
      </c>
      <c r="W2964" s="0" t="s">
        <v>845</v>
      </c>
      <c r="X2964" s="0" t="s">
        <v>891</v>
      </c>
      <c r="Y2964" s="0" t="s">
        <v>847</v>
      </c>
      <c r="Z2964" s="0" t="s">
        <v>571</v>
      </c>
      <c r="AA2964" s="0" t="n">
        <v>107016</v>
      </c>
      <c r="AB2964" s="215" t="n">
        <v>37073</v>
      </c>
      <c r="AC2964" s="215" t="n">
        <v>37103</v>
      </c>
    </row>
    <row r="2965" customFormat="false" ht="12.75" hidden="false" customHeight="false" outlineLevel="0" collapsed="false">
      <c r="A2965" s="208" t="str">
        <f aca="false">B2965&amp;" "&amp;C2965&amp;" "&amp;D2965</f>
        <v>US Natural Gas Physical</v>
      </c>
      <c r="B2965" s="208" t="str">
        <f aca="false">IF((LEFT(N2965,2)="US"),"US","")</f>
        <v>US</v>
      </c>
      <c r="C2965" s="208" t="str">
        <f aca="false">M2965</f>
        <v>Natural Gas</v>
      </c>
      <c r="D2965" s="208" t="str">
        <f aca="false">IF(ISNUMBER(FIND("Phy",N2965))=TRUE(),"Physical","Financial")</f>
        <v>Physical</v>
      </c>
      <c r="E2965" s="208" t="n">
        <f aca="false">IF(VLOOKUP(S2965,'DD-Lookup'!$J$6:$L$50,3,FALSE())="Monthly",(YEAR(AC2965)-YEAR(AB2965))*12+MONTH(AC2965)-MONTH(AB2965)+1,(AC2965-AB2965+1))</f>
        <v>1</v>
      </c>
      <c r="F2965" s="239" t="n">
        <f aca="false">E2965*SUM(P2965:Q2965)</f>
        <v>2034</v>
      </c>
      <c r="G2965" s="214" t="n">
        <v>1291457</v>
      </c>
      <c r="H2965" s="215" t="n">
        <v>37035.3951157407</v>
      </c>
      <c r="I2965" s="0" t="s">
        <v>1183</v>
      </c>
      <c r="M2965" s="0" t="s">
        <v>858</v>
      </c>
      <c r="N2965" s="0" t="s">
        <v>1305</v>
      </c>
      <c r="O2965" s="0" t="s">
        <v>1469</v>
      </c>
      <c r="P2965" s="216" t="n">
        <v>2034</v>
      </c>
      <c r="S2965" s="0" t="s">
        <v>1026</v>
      </c>
      <c r="T2965" s="0" t="s">
        <v>784</v>
      </c>
      <c r="U2965" s="218" t="n">
        <v>4.065</v>
      </c>
      <c r="V2965" s="0" t="s">
        <v>2765</v>
      </c>
      <c r="W2965" s="0" t="s">
        <v>1314</v>
      </c>
      <c r="X2965" s="0" t="s">
        <v>1315</v>
      </c>
      <c r="Y2965" s="0" t="s">
        <v>1310</v>
      </c>
      <c r="Z2965" s="0" t="s">
        <v>571</v>
      </c>
      <c r="AA2965" s="0" t="n">
        <v>808578</v>
      </c>
      <c r="AB2965" s="215" t="n">
        <v>37036.875</v>
      </c>
      <c r="AC2965" s="215" t="n">
        <v>37036.875</v>
      </c>
    </row>
    <row r="2966" customFormat="false" ht="12.75" hidden="false" customHeight="false" outlineLevel="0" collapsed="false">
      <c r="A2966" s="208" t="str">
        <f aca="false">B2966&amp;" "&amp;C2966&amp;" "&amp;D2966</f>
        <v>US Natural Gas Financial</v>
      </c>
      <c r="B2966" s="208" t="str">
        <f aca="false">IF((LEFT(N2966,2)="US"),"US","")</f>
        <v>US</v>
      </c>
      <c r="C2966" s="208" t="str">
        <f aca="false">M2966</f>
        <v>Natural Gas</v>
      </c>
      <c r="D2966" s="208" t="str">
        <f aca="false">IF(ISNUMBER(FIND("Phy",N2966))=TRUE(),"Physical","Financial")</f>
        <v>Financial</v>
      </c>
      <c r="E2966" s="208" t="n">
        <f aca="false">IF(VLOOKUP(S2966,'DD-Lookup'!$J$6:$L$50,3,FALSE())="Monthly",(YEAR(AC2966)-YEAR(AB2966))*12+MONTH(AC2966)-MONTH(AB2966)+1,(AC2966-AB2966+1))</f>
        <v>7</v>
      </c>
      <c r="F2966" s="239" t="n">
        <f aca="false">E2966*SUM(P2966:Q2966)</f>
        <v>210000</v>
      </c>
      <c r="G2966" s="214" t="n">
        <v>1291458</v>
      </c>
      <c r="H2966" s="215" t="n">
        <v>37035.395150463</v>
      </c>
      <c r="I2966" s="0" t="s">
        <v>1750</v>
      </c>
      <c r="M2966" s="0" t="s">
        <v>858</v>
      </c>
      <c r="N2966" s="0" t="s">
        <v>1024</v>
      </c>
      <c r="O2966" s="0" t="s">
        <v>1404</v>
      </c>
      <c r="P2966" s="216" t="n">
        <v>30000</v>
      </c>
      <c r="S2966" s="0" t="s">
        <v>1026</v>
      </c>
      <c r="T2966" s="0" t="s">
        <v>784</v>
      </c>
      <c r="U2966" s="218" t="n">
        <v>4.105</v>
      </c>
      <c r="V2966" s="0" t="s">
        <v>2850</v>
      </c>
      <c r="W2966" s="0" t="s">
        <v>1406</v>
      </c>
      <c r="X2966" s="0" t="s">
        <v>1407</v>
      </c>
      <c r="Y2966" s="0" t="s">
        <v>838</v>
      </c>
      <c r="Z2966" s="0" t="s">
        <v>571</v>
      </c>
      <c r="AA2966" s="0" t="s">
        <v>2851</v>
      </c>
      <c r="AB2966" s="215" t="n">
        <v>37036.875</v>
      </c>
      <c r="AC2966" s="215" t="n">
        <v>37042.875</v>
      </c>
    </row>
    <row r="2967" customFormat="false" ht="12.75" hidden="false" customHeight="false" outlineLevel="0" collapsed="false">
      <c r="A2967" s="208" t="str">
        <f aca="false">B2967&amp;" "&amp;C2967&amp;" "&amp;D2967</f>
        <v>US Natural Gas Physical</v>
      </c>
      <c r="B2967" s="208" t="str">
        <f aca="false">IF((LEFT(N2967,2)="US"),"US","")</f>
        <v>US</v>
      </c>
      <c r="C2967" s="208" t="str">
        <f aca="false">M2967</f>
        <v>Natural Gas</v>
      </c>
      <c r="D2967" s="208" t="str">
        <f aca="false">IF(ISNUMBER(FIND("Phy",N2967))=TRUE(),"Physical","Financial")</f>
        <v>Physical</v>
      </c>
      <c r="E2967" s="208" t="n">
        <f aca="false">IF(VLOOKUP(S2967,'DD-Lookup'!$J$6:$L$50,3,FALSE())="Monthly",(YEAR(AC2967)-YEAR(AB2967))*12+MONTH(AC2967)-MONTH(AB2967)+1,(AC2967-AB2967+1))</f>
        <v>1</v>
      </c>
      <c r="F2967" s="239" t="n">
        <f aca="false">E2967*SUM(P2967:Q2967)</f>
        <v>2000</v>
      </c>
      <c r="G2967" s="214" t="n">
        <v>1291459</v>
      </c>
      <c r="H2967" s="215" t="n">
        <v>37035.395150463</v>
      </c>
      <c r="I2967" s="0" t="s">
        <v>2840</v>
      </c>
      <c r="M2967" s="0" t="s">
        <v>858</v>
      </c>
      <c r="N2967" s="0" t="s">
        <v>1305</v>
      </c>
      <c r="O2967" s="0" t="s">
        <v>1448</v>
      </c>
      <c r="Q2967" s="216" t="n">
        <v>2000</v>
      </c>
      <c r="S2967" s="0" t="s">
        <v>1026</v>
      </c>
      <c r="T2967" s="0" t="s">
        <v>784</v>
      </c>
      <c r="U2967" s="218" t="n">
        <v>4.335</v>
      </c>
      <c r="V2967" s="0" t="s">
        <v>2841</v>
      </c>
      <c r="W2967" s="0" t="s">
        <v>1439</v>
      </c>
      <c r="X2967" s="0" t="s">
        <v>1440</v>
      </c>
      <c r="Y2967" s="0" t="s">
        <v>1310</v>
      </c>
      <c r="Z2967" s="0" t="s">
        <v>571</v>
      </c>
      <c r="AA2967" s="0" t="n">
        <v>808579</v>
      </c>
      <c r="AB2967" s="215" t="n">
        <v>37036.875</v>
      </c>
      <c r="AC2967" s="215" t="n">
        <v>37036.875</v>
      </c>
    </row>
    <row r="2968" customFormat="false" ht="12.75" hidden="false" customHeight="false" outlineLevel="0" collapsed="false">
      <c r="A2968" s="208" t="str">
        <f aca="false">B2968&amp;" "&amp;C2968&amp;" "&amp;D2968</f>
        <v>US Natural Gas Physical</v>
      </c>
      <c r="B2968" s="208" t="str">
        <f aca="false">IF((LEFT(N2968,2)="US"),"US","")</f>
        <v>US</v>
      </c>
      <c r="C2968" s="208" t="str">
        <f aca="false">M2968</f>
        <v>Natural Gas</v>
      </c>
      <c r="D2968" s="208" t="str">
        <f aca="false">IF(ISNUMBER(FIND("Phy",N2968))=TRUE(),"Physical","Financial")</f>
        <v>Physical</v>
      </c>
      <c r="E2968" s="208" t="n">
        <f aca="false">IF(VLOOKUP(S2968,'DD-Lookup'!$J$6:$L$50,3,FALSE())="Monthly",(YEAR(AC2968)-YEAR(AB2968))*12+MONTH(AC2968)-MONTH(AB2968)+1,(AC2968-AB2968+1))</f>
        <v>1</v>
      </c>
      <c r="F2968" s="239" t="n">
        <f aca="false">E2968*SUM(P2968:Q2968)</f>
        <v>10000</v>
      </c>
      <c r="G2968" s="214" t="n">
        <v>1291460</v>
      </c>
      <c r="H2968" s="215" t="n">
        <v>37035.3952199074</v>
      </c>
      <c r="I2968" s="0" t="s">
        <v>1112</v>
      </c>
      <c r="M2968" s="0" t="s">
        <v>858</v>
      </c>
      <c r="N2968" s="0" t="s">
        <v>1305</v>
      </c>
      <c r="O2968" s="0" t="s">
        <v>1566</v>
      </c>
      <c r="Q2968" s="216" t="n">
        <v>10000</v>
      </c>
      <c r="S2968" s="0" t="s">
        <v>1026</v>
      </c>
      <c r="T2968" s="0" t="s">
        <v>784</v>
      </c>
      <c r="U2968" s="218" t="n">
        <v>12.425</v>
      </c>
      <c r="V2968" s="0" t="s">
        <v>2527</v>
      </c>
      <c r="W2968" s="0" t="s">
        <v>1559</v>
      </c>
      <c r="X2968" s="0" t="s">
        <v>1535</v>
      </c>
      <c r="Y2968" s="0" t="s">
        <v>1310</v>
      </c>
      <c r="Z2968" s="0" t="s">
        <v>571</v>
      </c>
      <c r="AA2968" s="0" t="n">
        <v>808580</v>
      </c>
      <c r="AB2968" s="215" t="n">
        <v>37036.875</v>
      </c>
      <c r="AC2968" s="215" t="n">
        <v>37036.875</v>
      </c>
    </row>
    <row r="2969" customFormat="false" ht="12.75" hidden="false" customHeight="false" outlineLevel="0" collapsed="false">
      <c r="A2969" s="208" t="str">
        <f aca="false">B2969&amp;" "&amp;C2969&amp;" "&amp;D2969</f>
        <v> Metals Financial</v>
      </c>
      <c r="B2969" s="208" t="str">
        <f aca="false">IF((LEFT(N2969,2)="US"),"US","")</f>
        <v/>
      </c>
      <c r="C2969" s="208" t="str">
        <f aca="false">M2969</f>
        <v>Metals</v>
      </c>
      <c r="D2969" s="208" t="str">
        <f aca="false">IF(ISNUMBER(FIND("Phy",N2969))=TRUE(),"Physical","Financial")</f>
        <v>Financial</v>
      </c>
      <c r="E2969" s="208" t="n">
        <f aca="false">IF(VLOOKUP(S2969,'DD-Lookup'!$J$6:$L$50,3,FALSE())="Monthly",(YEAR(AC2969)-YEAR(AB2969))*12+MONTH(AC2969)-MONTH(AB2969)+1,(AC2969-AB2969+1))</f>
        <v>1</v>
      </c>
      <c r="F2969" s="239" t="n">
        <f aca="false">E2969*SUM(P2969:Q2969)</f>
        <v>20</v>
      </c>
      <c r="G2969" s="214" t="n">
        <v>1291461</v>
      </c>
      <c r="H2969" s="215" t="n">
        <v>37035.3952314815</v>
      </c>
      <c r="I2969" s="0" t="s">
        <v>1269</v>
      </c>
      <c r="M2969" s="0" t="s">
        <v>780</v>
      </c>
      <c r="N2969" s="0" t="s">
        <v>804</v>
      </c>
      <c r="O2969" s="0" t="s">
        <v>805</v>
      </c>
      <c r="Q2969" s="216" t="n">
        <v>20</v>
      </c>
      <c r="S2969" s="0" t="s">
        <v>783</v>
      </c>
      <c r="T2969" s="0" t="s">
        <v>784</v>
      </c>
      <c r="U2969" s="218" t="n">
        <v>1746</v>
      </c>
      <c r="V2969" s="0" t="s">
        <v>1686</v>
      </c>
      <c r="W2969" s="0" t="s">
        <v>803</v>
      </c>
      <c r="X2969" s="0" t="s">
        <v>787</v>
      </c>
      <c r="Y2969" s="0" t="s">
        <v>788</v>
      </c>
      <c r="Z2969" s="0" t="s">
        <v>789</v>
      </c>
      <c r="AA2969" s="0" t="n">
        <v>2150889</v>
      </c>
    </row>
    <row r="2970" customFormat="false" ht="12.75" hidden="false" customHeight="false" outlineLevel="0" collapsed="false">
      <c r="A2970" s="208" t="str">
        <f aca="false">B2970&amp;" "&amp;C2970&amp;" "&amp;D2970</f>
        <v>US Natural Gas Physical</v>
      </c>
      <c r="B2970" s="208" t="str">
        <f aca="false">IF((LEFT(N2970,2)="US"),"US","")</f>
        <v>US</v>
      </c>
      <c r="C2970" s="208" t="str">
        <f aca="false">M2970</f>
        <v>Natural Gas</v>
      </c>
      <c r="D2970" s="208" t="str">
        <f aca="false">IF(ISNUMBER(FIND("Phy",N2970))=TRUE(),"Physical","Financial")</f>
        <v>Physical</v>
      </c>
      <c r="E2970" s="208" t="n">
        <f aca="false">IF(VLOOKUP(S2970,'DD-Lookup'!$J$6:$L$50,3,FALSE())="Monthly",(YEAR(AC2970)-YEAR(AB2970))*12+MONTH(AC2970)-MONTH(AB2970)+1,(AC2970-AB2970+1))</f>
        <v>1</v>
      </c>
      <c r="F2970" s="239" t="n">
        <f aca="false">E2970*SUM(P2970:Q2970)</f>
        <v>310</v>
      </c>
      <c r="G2970" s="214" t="n">
        <v>1291462</v>
      </c>
      <c r="H2970" s="215" t="n">
        <v>37035.3952546296</v>
      </c>
      <c r="I2970" s="0" t="s">
        <v>593</v>
      </c>
      <c r="M2970" s="0" t="s">
        <v>858</v>
      </c>
      <c r="N2970" s="0" t="s">
        <v>1305</v>
      </c>
      <c r="O2970" s="0" t="s">
        <v>1306</v>
      </c>
      <c r="P2970" s="216" t="n">
        <v>310</v>
      </c>
      <c r="S2970" s="0" t="s">
        <v>1026</v>
      </c>
      <c r="T2970" s="0" t="s">
        <v>784</v>
      </c>
      <c r="U2970" s="218" t="n">
        <v>4.2051</v>
      </c>
      <c r="V2970" s="0" t="s">
        <v>1374</v>
      </c>
      <c r="W2970" s="0" t="s">
        <v>1308</v>
      </c>
      <c r="X2970" s="0" t="s">
        <v>1309</v>
      </c>
      <c r="Y2970" s="0" t="s">
        <v>1310</v>
      </c>
      <c r="Z2970" s="0" t="s">
        <v>571</v>
      </c>
      <c r="AA2970" s="0" t="n">
        <v>808581</v>
      </c>
      <c r="AB2970" s="215" t="n">
        <v>37036.875</v>
      </c>
      <c r="AC2970" s="215" t="n">
        <v>37036.875</v>
      </c>
    </row>
    <row r="2971" customFormat="false" ht="12.75" hidden="false" customHeight="false" outlineLevel="0" collapsed="false">
      <c r="A2971" s="208" t="str">
        <f aca="false">B2971&amp;" "&amp;C2971&amp;" "&amp;D2971</f>
        <v>US Natural Gas Physical</v>
      </c>
      <c r="B2971" s="208" t="str">
        <f aca="false">IF((LEFT(N2971,2)="US"),"US","")</f>
        <v>US</v>
      </c>
      <c r="C2971" s="208" t="str">
        <f aca="false">M2971</f>
        <v>Natural Gas</v>
      </c>
      <c r="D2971" s="208" t="str">
        <f aca="false">IF(ISNUMBER(FIND("Phy",N2971))=TRUE(),"Physical","Financial")</f>
        <v>Physical</v>
      </c>
      <c r="E2971" s="208" t="n">
        <f aca="false">IF(VLOOKUP(S2971,'DD-Lookup'!$J$6:$L$50,3,FALSE())="Monthly",(YEAR(AC2971)-YEAR(AB2971))*12+MONTH(AC2971)-MONTH(AB2971)+1,(AC2971-AB2971+1))</f>
        <v>1</v>
      </c>
      <c r="F2971" s="239" t="n">
        <f aca="false">E2971*SUM(P2971:Q2971)</f>
        <v>5000</v>
      </c>
      <c r="G2971" s="214" t="n">
        <v>1291463</v>
      </c>
      <c r="H2971" s="215" t="n">
        <v>37035.3952662037</v>
      </c>
      <c r="I2971" s="0" t="s">
        <v>1115</v>
      </c>
      <c r="M2971" s="0" t="s">
        <v>858</v>
      </c>
      <c r="N2971" s="0" t="s">
        <v>1305</v>
      </c>
      <c r="O2971" s="0" t="s">
        <v>1581</v>
      </c>
      <c r="P2971" s="216" t="n">
        <v>5000</v>
      </c>
      <c r="S2971" s="0" t="s">
        <v>1026</v>
      </c>
      <c r="T2971" s="0" t="s">
        <v>784</v>
      </c>
      <c r="U2971" s="218" t="n">
        <v>8.05</v>
      </c>
      <c r="V2971" s="0" t="s">
        <v>1621</v>
      </c>
      <c r="W2971" s="0" t="s">
        <v>1579</v>
      </c>
      <c r="X2971" s="0" t="s">
        <v>1535</v>
      </c>
      <c r="Y2971" s="0" t="s">
        <v>1310</v>
      </c>
      <c r="Z2971" s="0" t="s">
        <v>571</v>
      </c>
      <c r="AA2971" s="0" t="n">
        <v>808582</v>
      </c>
      <c r="AB2971" s="215" t="n">
        <v>37036.875</v>
      </c>
      <c r="AC2971" s="215" t="n">
        <v>37036.875</v>
      </c>
    </row>
    <row r="2972" customFormat="false" ht="12.75" hidden="false" customHeight="false" outlineLevel="0" collapsed="false">
      <c r="A2972" s="208" t="str">
        <f aca="false">B2972&amp;" "&amp;C2972&amp;" "&amp;D2972</f>
        <v> Metals Financial</v>
      </c>
      <c r="B2972" s="208" t="str">
        <f aca="false">IF((LEFT(N2972,2)="US"),"US","")</f>
        <v/>
      </c>
      <c r="C2972" s="208" t="str">
        <f aca="false">M2972</f>
        <v>Metals</v>
      </c>
      <c r="D2972" s="208" t="str">
        <f aca="false">IF(ISNUMBER(FIND("Phy",N2972))=TRUE(),"Physical","Financial")</f>
        <v>Financial</v>
      </c>
      <c r="E2972" s="208" t="n">
        <f aca="false">IF(VLOOKUP(S2972,'DD-Lookup'!$J$6:$L$50,3,FALSE())="Monthly",(YEAR(AC2972)-YEAR(AB2972))*12+MONTH(AC2972)-MONTH(AB2972)+1,(AC2972-AB2972+1))</f>
        <v>1</v>
      </c>
      <c r="F2972" s="239" t="n">
        <f aca="false">E2972*SUM(P2972:Q2972)</f>
        <v>20</v>
      </c>
      <c r="G2972" s="214" t="n">
        <v>1291464</v>
      </c>
      <c r="H2972" s="215" t="n">
        <v>37035.3952893519</v>
      </c>
      <c r="I2972" s="0" t="s">
        <v>801</v>
      </c>
      <c r="M2972" s="0" t="s">
        <v>780</v>
      </c>
      <c r="N2972" s="0" t="s">
        <v>781</v>
      </c>
      <c r="O2972" s="0" t="s">
        <v>782</v>
      </c>
      <c r="Q2972" s="216" t="n">
        <v>20</v>
      </c>
      <c r="S2972" s="0" t="s">
        <v>783</v>
      </c>
      <c r="T2972" s="0" t="s">
        <v>784</v>
      </c>
      <c r="U2972" s="218" t="n">
        <v>1546</v>
      </c>
      <c r="V2972" s="0" t="s">
        <v>1086</v>
      </c>
      <c r="W2972" s="0" t="s">
        <v>803</v>
      </c>
      <c r="X2972" s="0" t="s">
        <v>787</v>
      </c>
      <c r="Y2972" s="0" t="s">
        <v>788</v>
      </c>
      <c r="Z2972" s="0" t="s">
        <v>789</v>
      </c>
      <c r="AA2972" s="0" t="n">
        <v>2150891</v>
      </c>
    </row>
    <row r="2973" customFormat="false" ht="12.75" hidden="false" customHeight="false" outlineLevel="0" collapsed="false">
      <c r="A2973" s="208" t="str">
        <f aca="false">B2973&amp;" "&amp;C2973&amp;" "&amp;D2973</f>
        <v>US Natural Gas Physical</v>
      </c>
      <c r="B2973" s="208" t="str">
        <f aca="false">IF((LEFT(N2973,2)="US"),"US","")</f>
        <v>US</v>
      </c>
      <c r="C2973" s="208" t="str">
        <f aca="false">M2973</f>
        <v>Natural Gas</v>
      </c>
      <c r="D2973" s="208" t="str">
        <f aca="false">IF(ISNUMBER(FIND("Phy",N2973))=TRUE(),"Physical","Financial")</f>
        <v>Physical</v>
      </c>
      <c r="E2973" s="208" t="n">
        <f aca="false">IF(VLOOKUP(S2973,'DD-Lookup'!$J$6:$L$50,3,FALSE())="Monthly",(YEAR(AC2973)-YEAR(AB2973))*12+MONTH(AC2973)-MONTH(AB2973)+1,(AC2973-AB2973+1))</f>
        <v>1</v>
      </c>
      <c r="F2973" s="239" t="n">
        <f aca="false">E2973*SUM(P2973:Q2973)</f>
        <v>5000</v>
      </c>
      <c r="G2973" s="214" t="n">
        <v>1291466</v>
      </c>
      <c r="H2973" s="215" t="n">
        <v>37035.3954282407</v>
      </c>
      <c r="I2973" s="0" t="s">
        <v>1183</v>
      </c>
      <c r="M2973" s="0" t="s">
        <v>858</v>
      </c>
      <c r="N2973" s="0" t="s">
        <v>1571</v>
      </c>
      <c r="O2973" s="0" t="s">
        <v>1981</v>
      </c>
      <c r="Q2973" s="216" t="n">
        <v>5000</v>
      </c>
      <c r="S2973" s="0" t="s">
        <v>1026</v>
      </c>
      <c r="T2973" s="0" t="s">
        <v>784</v>
      </c>
      <c r="U2973" s="218" t="n">
        <v>4.03</v>
      </c>
      <c r="V2973" s="0" t="s">
        <v>2390</v>
      </c>
      <c r="W2973" s="0" t="s">
        <v>1573</v>
      </c>
      <c r="X2973" s="0" t="s">
        <v>1574</v>
      </c>
      <c r="Y2973" s="0" t="s">
        <v>1310</v>
      </c>
      <c r="Z2973" s="0" t="s">
        <v>1575</v>
      </c>
      <c r="AA2973" s="0" t="n">
        <v>808584</v>
      </c>
      <c r="AB2973" s="215" t="n">
        <v>37036.875</v>
      </c>
      <c r="AC2973" s="215" t="n">
        <v>37036.875</v>
      </c>
    </row>
    <row r="2974" customFormat="false" ht="12.75" hidden="false" customHeight="false" outlineLevel="0" collapsed="false">
      <c r="A2974" s="208" t="str">
        <f aca="false">B2974&amp;" "&amp;C2974&amp;" "&amp;D2974</f>
        <v>US Natural Gas Physical</v>
      </c>
      <c r="B2974" s="208" t="str">
        <f aca="false">IF((LEFT(N2974,2)="US"),"US","")</f>
        <v>US</v>
      </c>
      <c r="C2974" s="208" t="str">
        <f aca="false">M2974</f>
        <v>Natural Gas</v>
      </c>
      <c r="D2974" s="208" t="str">
        <f aca="false">IF(ISNUMBER(FIND("Phy",N2974))=TRUE(),"Physical","Financial")</f>
        <v>Physical</v>
      </c>
      <c r="E2974" s="208" t="n">
        <f aca="false">IF(VLOOKUP(S2974,'DD-Lookup'!$J$6:$L$50,3,FALSE())="Monthly",(YEAR(AC2974)-YEAR(AB2974))*12+MONTH(AC2974)-MONTH(AB2974)+1,(AC2974-AB2974+1))</f>
        <v>1</v>
      </c>
      <c r="F2974" s="239" t="n">
        <f aca="false">E2974*SUM(P2974:Q2974)</f>
        <v>5000</v>
      </c>
      <c r="G2974" s="214" t="n">
        <v>1291467</v>
      </c>
      <c r="H2974" s="215" t="n">
        <v>37035.395462963</v>
      </c>
      <c r="I2974" s="0" t="s">
        <v>600</v>
      </c>
      <c r="M2974" s="0" t="s">
        <v>858</v>
      </c>
      <c r="N2974" s="0" t="s">
        <v>1305</v>
      </c>
      <c r="O2974" s="0" t="s">
        <v>2017</v>
      </c>
      <c r="P2974" s="216" t="n">
        <v>5000</v>
      </c>
      <c r="S2974" s="0" t="s">
        <v>1026</v>
      </c>
      <c r="T2974" s="0" t="s">
        <v>784</v>
      </c>
      <c r="U2974" s="218" t="n">
        <v>4.01</v>
      </c>
      <c r="V2974" s="0" t="s">
        <v>1528</v>
      </c>
      <c r="W2974" s="0" t="s">
        <v>1422</v>
      </c>
      <c r="X2974" s="0" t="s">
        <v>1639</v>
      </c>
      <c r="Y2974" s="0" t="s">
        <v>1310</v>
      </c>
      <c r="Z2974" s="0" t="s">
        <v>571</v>
      </c>
      <c r="AA2974" s="0" t="n">
        <v>808585</v>
      </c>
      <c r="AB2974" s="215" t="n">
        <v>37036.875</v>
      </c>
      <c r="AC2974" s="215" t="n">
        <v>37036.875</v>
      </c>
    </row>
    <row r="2975" customFormat="false" ht="12.75" hidden="false" customHeight="false" outlineLevel="0" collapsed="false">
      <c r="A2975" s="208" t="str">
        <f aca="false">B2975&amp;" "&amp;C2975&amp;" "&amp;D2975</f>
        <v> Metals Financial</v>
      </c>
      <c r="B2975" s="208" t="str">
        <f aca="false">IF((LEFT(N2975,2)="US"),"US","")</f>
        <v/>
      </c>
      <c r="C2975" s="208" t="str">
        <f aca="false">M2975</f>
        <v>Metals</v>
      </c>
      <c r="D2975" s="208" t="str">
        <f aca="false">IF(ISNUMBER(FIND("Phy",N2975))=TRUE(),"Physical","Financial")</f>
        <v>Financial</v>
      </c>
      <c r="E2975" s="208" t="n">
        <f aca="false">IF(VLOOKUP(S2975,'DD-Lookup'!$J$6:$L$50,3,FALSE())="Monthly",(YEAR(AC2975)-YEAR(AB2975))*12+MONTH(AC2975)-MONTH(AB2975)+1,(AC2975-AB2975+1))</f>
        <v>1</v>
      </c>
      <c r="F2975" s="239" t="n">
        <f aca="false">E2975*SUM(P2975:Q2975)</f>
        <v>3</v>
      </c>
      <c r="G2975" s="214" t="n">
        <v>1291468</v>
      </c>
      <c r="H2975" s="215" t="n">
        <v>37035.3954976852</v>
      </c>
      <c r="I2975" s="0" t="s">
        <v>815</v>
      </c>
      <c r="M2975" s="0" t="s">
        <v>780</v>
      </c>
      <c r="N2975" s="0" t="s">
        <v>797</v>
      </c>
      <c r="O2975" s="0" t="s">
        <v>798</v>
      </c>
      <c r="Q2975" s="216" t="n">
        <v>3</v>
      </c>
      <c r="S2975" s="0" t="s">
        <v>783</v>
      </c>
      <c r="T2975" s="0" t="s">
        <v>784</v>
      </c>
      <c r="U2975" s="218" t="n">
        <v>954</v>
      </c>
      <c r="V2975" s="0" t="s">
        <v>816</v>
      </c>
      <c r="W2975" s="0" t="s">
        <v>800</v>
      </c>
      <c r="X2975" s="0" t="s">
        <v>787</v>
      </c>
      <c r="Y2975" s="0" t="s">
        <v>788</v>
      </c>
      <c r="Z2975" s="0" t="s">
        <v>789</v>
      </c>
      <c r="AA2975" s="0" t="n">
        <v>2150893</v>
      </c>
    </row>
    <row r="2976" customFormat="false" ht="12.75" hidden="false" customHeight="false" outlineLevel="0" collapsed="false">
      <c r="A2976" s="208" t="str">
        <f aca="false">B2976&amp;" "&amp;C2976&amp;" "&amp;D2976</f>
        <v>US Natural Gas Physical</v>
      </c>
      <c r="B2976" s="208" t="str">
        <f aca="false">IF((LEFT(N2976,2)="US"),"US","")</f>
        <v>US</v>
      </c>
      <c r="C2976" s="208" t="str">
        <f aca="false">M2976</f>
        <v>Natural Gas</v>
      </c>
      <c r="D2976" s="208" t="str">
        <f aca="false">IF(ISNUMBER(FIND("Phy",N2976))=TRUE(),"Physical","Financial")</f>
        <v>Physical</v>
      </c>
      <c r="E2976" s="208" t="n">
        <f aca="false">IF(VLOOKUP(S2976,'DD-Lookup'!$J$6:$L$50,3,FALSE())="Monthly",(YEAR(AC2976)-YEAR(AB2976))*12+MONTH(AC2976)-MONTH(AB2976)+1,(AC2976-AB2976+1))</f>
        <v>1</v>
      </c>
      <c r="F2976" s="239" t="n">
        <f aca="false">E2976*SUM(P2976:Q2976)</f>
        <v>2324</v>
      </c>
      <c r="G2976" s="214" t="n">
        <v>1291469</v>
      </c>
      <c r="H2976" s="215" t="n">
        <v>37035.3955092593</v>
      </c>
      <c r="I2976" s="0" t="s">
        <v>1107</v>
      </c>
      <c r="M2976" s="0" t="s">
        <v>858</v>
      </c>
      <c r="N2976" s="0" t="s">
        <v>1305</v>
      </c>
      <c r="O2976" s="0" t="s">
        <v>1529</v>
      </c>
      <c r="Q2976" s="216" t="n">
        <v>2324</v>
      </c>
      <c r="S2976" s="0" t="s">
        <v>1026</v>
      </c>
      <c r="T2976" s="0" t="s">
        <v>784</v>
      </c>
      <c r="U2976" s="218" t="n">
        <v>4.395</v>
      </c>
      <c r="V2976" s="0" t="s">
        <v>1897</v>
      </c>
      <c r="W2976" s="0" t="s">
        <v>1531</v>
      </c>
      <c r="X2976" s="0" t="s">
        <v>1532</v>
      </c>
      <c r="Y2976" s="0" t="s">
        <v>1310</v>
      </c>
      <c r="Z2976" s="0" t="s">
        <v>571</v>
      </c>
      <c r="AA2976" s="0" t="n">
        <v>808586</v>
      </c>
      <c r="AB2976" s="215" t="n">
        <v>37036.875</v>
      </c>
      <c r="AC2976" s="215" t="n">
        <v>37036.875</v>
      </c>
    </row>
    <row r="2977" customFormat="false" ht="12.75" hidden="false" customHeight="false" outlineLevel="0" collapsed="false">
      <c r="A2977" s="208" t="str">
        <f aca="false">B2977&amp;" "&amp;C2977&amp;" "&amp;D2977</f>
        <v>US Natural Gas Physical</v>
      </c>
      <c r="B2977" s="208" t="str">
        <f aca="false">IF((LEFT(N2977,2)="US"),"US","")</f>
        <v>US</v>
      </c>
      <c r="C2977" s="208" t="str">
        <f aca="false">M2977</f>
        <v>Natural Gas</v>
      </c>
      <c r="D2977" s="208" t="str">
        <f aca="false">IF(ISNUMBER(FIND("Phy",N2977))=TRUE(),"Physical","Financial")</f>
        <v>Physical</v>
      </c>
      <c r="E2977" s="208" t="n">
        <f aca="false">IF(VLOOKUP(S2977,'DD-Lookup'!$J$6:$L$50,3,FALSE())="Monthly",(YEAR(AC2977)-YEAR(AB2977))*12+MONTH(AC2977)-MONTH(AB2977)+1,(AC2977-AB2977+1))</f>
        <v>1</v>
      </c>
      <c r="F2977" s="239" t="n">
        <f aca="false">E2977*SUM(P2977:Q2977)</f>
        <v>10000</v>
      </c>
      <c r="G2977" s="214" t="n">
        <v>1291470</v>
      </c>
      <c r="H2977" s="215" t="n">
        <v>37035.3955439815</v>
      </c>
      <c r="I2977" s="0" t="s">
        <v>1112</v>
      </c>
      <c r="M2977" s="0" t="s">
        <v>858</v>
      </c>
      <c r="N2977" s="0" t="s">
        <v>1305</v>
      </c>
      <c r="O2977" s="0" t="s">
        <v>1566</v>
      </c>
      <c r="Q2977" s="216" t="n">
        <v>10000</v>
      </c>
      <c r="S2977" s="0" t="s">
        <v>1026</v>
      </c>
      <c r="T2977" s="0" t="s">
        <v>784</v>
      </c>
      <c r="U2977" s="218" t="n">
        <v>12.5</v>
      </c>
      <c r="V2977" s="0" t="s">
        <v>2527</v>
      </c>
      <c r="W2977" s="0" t="s">
        <v>1559</v>
      </c>
      <c r="X2977" s="0" t="s">
        <v>1535</v>
      </c>
      <c r="Y2977" s="0" t="s">
        <v>1310</v>
      </c>
      <c r="Z2977" s="0" t="s">
        <v>571</v>
      </c>
      <c r="AA2977" s="0" t="n">
        <v>808587</v>
      </c>
      <c r="AB2977" s="215" t="n">
        <v>37036.875</v>
      </c>
      <c r="AC2977" s="215" t="n">
        <v>37036.875</v>
      </c>
    </row>
    <row r="2978" customFormat="false" ht="12.75" hidden="false" customHeight="false" outlineLevel="0" collapsed="false">
      <c r="A2978" s="208" t="str">
        <f aca="false">B2978&amp;" "&amp;C2978&amp;" "&amp;D2978</f>
        <v>US Crude Financial</v>
      </c>
      <c r="B2978" s="208" t="str">
        <f aca="false">IF((LEFT(N2978,2)="US"),"US","")</f>
        <v>US</v>
      </c>
      <c r="C2978" s="208" t="str">
        <f aca="false">M2978</f>
        <v>Crude</v>
      </c>
      <c r="D2978" s="208" t="str">
        <f aca="false">IF(ISNUMBER(FIND("Phy",N2978))=TRUE(),"Physical","Financial")</f>
        <v>Financial</v>
      </c>
      <c r="E2978" s="208" t="n">
        <f aca="false">IF(VLOOKUP(S2978,'DD-Lookup'!$J$6:$L$50,3,FALSE())="Monthly",(YEAR(AC2978)-YEAR(AB2978))*12+MONTH(AC2978)-MONTH(AB2978)+1,(AC2978-AB2978+1))</f>
        <v>1</v>
      </c>
      <c r="F2978" s="239" t="n">
        <f aca="false">E2978*SUM(P2978:Q2978)</f>
        <v>50000</v>
      </c>
      <c r="G2978" s="214" t="n">
        <v>1291471</v>
      </c>
      <c r="H2978" s="215" t="n">
        <v>37035.3955671296</v>
      </c>
      <c r="I2978" s="0" t="s">
        <v>1112</v>
      </c>
      <c r="M2978" s="0" t="s">
        <v>97</v>
      </c>
      <c r="N2978" s="0" t="s">
        <v>841</v>
      </c>
      <c r="O2978" s="0" t="s">
        <v>842</v>
      </c>
      <c r="P2978" s="216" t="n">
        <v>50000</v>
      </c>
      <c r="S2978" s="0" t="s">
        <v>843</v>
      </c>
      <c r="T2978" s="0" t="s">
        <v>784</v>
      </c>
      <c r="U2978" s="218" t="n">
        <v>29.12</v>
      </c>
      <c r="V2978" s="0" t="s">
        <v>2265</v>
      </c>
      <c r="W2978" s="0" t="s">
        <v>845</v>
      </c>
      <c r="X2978" s="0" t="s">
        <v>846</v>
      </c>
      <c r="Y2978" s="0" t="s">
        <v>847</v>
      </c>
      <c r="Z2978" s="0" t="s">
        <v>571</v>
      </c>
      <c r="AA2978" s="0" t="n">
        <v>107018</v>
      </c>
      <c r="AB2978" s="215" t="n">
        <v>37073</v>
      </c>
      <c r="AC2978" s="215" t="n">
        <v>37103</v>
      </c>
    </row>
    <row r="2979" customFormat="false" ht="12.75" hidden="false" customHeight="false" outlineLevel="0" collapsed="false">
      <c r="A2979" s="208" t="str">
        <f aca="false">B2979&amp;" "&amp;C2979&amp;" "&amp;D2979</f>
        <v>US Crude Financial</v>
      </c>
      <c r="B2979" s="208" t="str">
        <f aca="false">IF((LEFT(N2979,2)="US"),"US","")</f>
        <v>US</v>
      </c>
      <c r="C2979" s="208" t="str">
        <f aca="false">M2979</f>
        <v>Crude</v>
      </c>
      <c r="D2979" s="208" t="str">
        <f aca="false">IF(ISNUMBER(FIND("Phy",N2979))=TRUE(),"Physical","Financial")</f>
        <v>Financial</v>
      </c>
      <c r="E2979" s="208" t="n">
        <f aca="false">IF(VLOOKUP(S2979,'DD-Lookup'!$J$6:$L$50,3,FALSE())="Monthly",(YEAR(AC2979)-YEAR(AB2979))*12+MONTH(AC2979)-MONTH(AB2979)+1,(AC2979-AB2979+1))</f>
        <v>1</v>
      </c>
      <c r="F2979" s="239" t="n">
        <f aca="false">E2979*SUM(P2979:Q2979)</f>
        <v>50000</v>
      </c>
      <c r="G2979" s="214" t="n">
        <v>1291472</v>
      </c>
      <c r="H2979" s="215" t="n">
        <v>37035.395625</v>
      </c>
      <c r="I2979" s="0" t="s">
        <v>796</v>
      </c>
      <c r="M2979" s="0" t="s">
        <v>97</v>
      </c>
      <c r="N2979" s="0" t="s">
        <v>841</v>
      </c>
      <c r="O2979" s="0" t="s">
        <v>842</v>
      </c>
      <c r="P2979" s="216" t="n">
        <v>50000</v>
      </c>
      <c r="S2979" s="0" t="s">
        <v>843</v>
      </c>
      <c r="T2979" s="0" t="s">
        <v>784</v>
      </c>
      <c r="U2979" s="218" t="n">
        <v>29.1</v>
      </c>
      <c r="V2979" s="0" t="s">
        <v>2516</v>
      </c>
      <c r="W2979" s="0" t="s">
        <v>845</v>
      </c>
      <c r="X2979" s="0" t="s">
        <v>846</v>
      </c>
      <c r="Y2979" s="0" t="s">
        <v>847</v>
      </c>
      <c r="Z2979" s="0" t="s">
        <v>571</v>
      </c>
      <c r="AA2979" s="0" t="n">
        <v>107019</v>
      </c>
      <c r="AB2979" s="215" t="n">
        <v>37073</v>
      </c>
      <c r="AC2979" s="215" t="n">
        <v>37103</v>
      </c>
    </row>
    <row r="2980" customFormat="false" ht="12.75" hidden="false" customHeight="false" outlineLevel="0" collapsed="false">
      <c r="A2980" s="208" t="str">
        <f aca="false">B2980&amp;" "&amp;C2980&amp;" "&amp;D2980</f>
        <v>US Natural Gas Financial</v>
      </c>
      <c r="B2980" s="208" t="str">
        <f aca="false">IF((LEFT(N2980,2)="US"),"US","")</f>
        <v>US</v>
      </c>
      <c r="C2980" s="208" t="str">
        <f aca="false">M2980</f>
        <v>Natural Gas</v>
      </c>
      <c r="D2980" s="208" t="str">
        <f aca="false">IF(ISNUMBER(FIND("Phy",N2980))=TRUE(),"Physical","Financial")</f>
        <v>Financial</v>
      </c>
      <c r="E2980" s="208" t="n">
        <f aca="false">IF(VLOOKUP(S2980,'DD-Lookup'!$J$6:$L$50,3,FALSE())="Monthly",(YEAR(AC2980)-YEAR(AB2980))*12+MONTH(AC2980)-MONTH(AB2980)+1,(AC2980-AB2980+1))</f>
        <v>7</v>
      </c>
      <c r="F2980" s="239" t="n">
        <f aca="false">E2980*SUM(P2980:Q2980)</f>
        <v>210000</v>
      </c>
      <c r="G2980" s="214" t="n">
        <v>1291473</v>
      </c>
      <c r="H2980" s="215" t="n">
        <v>37035.3956597222</v>
      </c>
      <c r="I2980" s="0" t="s">
        <v>2157</v>
      </c>
      <c r="M2980" s="0" t="s">
        <v>858</v>
      </c>
      <c r="N2980" s="0" t="s">
        <v>1024</v>
      </c>
      <c r="O2980" s="0" t="s">
        <v>1404</v>
      </c>
      <c r="Q2980" s="216" t="n">
        <v>30000</v>
      </c>
      <c r="S2980" s="0" t="s">
        <v>1026</v>
      </c>
      <c r="T2980" s="0" t="s">
        <v>784</v>
      </c>
      <c r="U2980" s="218" t="n">
        <v>4.11</v>
      </c>
      <c r="V2980" s="0" t="s">
        <v>2158</v>
      </c>
      <c r="W2980" s="0" t="s">
        <v>1406</v>
      </c>
      <c r="X2980" s="0" t="s">
        <v>1407</v>
      </c>
      <c r="Y2980" s="0" t="s">
        <v>838</v>
      </c>
      <c r="Z2980" s="0" t="s">
        <v>571</v>
      </c>
      <c r="AA2980" s="0" t="s">
        <v>2852</v>
      </c>
      <c r="AB2980" s="215" t="n">
        <v>37036.875</v>
      </c>
      <c r="AC2980" s="215" t="n">
        <v>37042.875</v>
      </c>
    </row>
    <row r="2981" customFormat="false" ht="12.75" hidden="false" customHeight="false" outlineLevel="0" collapsed="false">
      <c r="A2981" s="208" t="str">
        <f aca="false">B2981&amp;" "&amp;C2981&amp;" "&amp;D2981</f>
        <v>US Natural Gas Physical</v>
      </c>
      <c r="B2981" s="208" t="str">
        <f aca="false">IF((LEFT(N2981,2)="US"),"US","")</f>
        <v>US</v>
      </c>
      <c r="C2981" s="208" t="str">
        <f aca="false">M2981</f>
        <v>Natural Gas</v>
      </c>
      <c r="D2981" s="208" t="str">
        <f aca="false">IF(ISNUMBER(FIND("Phy",N2981))=TRUE(),"Physical","Financial")</f>
        <v>Physical</v>
      </c>
      <c r="E2981" s="208" t="n">
        <f aca="false">IF(VLOOKUP(S2981,'DD-Lookup'!$J$6:$L$50,3,FALSE())="Monthly",(YEAR(AC2981)-YEAR(AB2981))*12+MONTH(AC2981)-MONTH(AB2981)+1,(AC2981-AB2981+1))</f>
        <v>30</v>
      </c>
      <c r="F2981" s="239" t="n">
        <f aca="false">E2981*SUM(P2981:Q2981)</f>
        <v>150000</v>
      </c>
      <c r="G2981" s="214" t="n">
        <v>1291474</v>
      </c>
      <c r="H2981" s="215" t="n">
        <v>37035.3957638889</v>
      </c>
      <c r="I2981" s="0" t="s">
        <v>1183</v>
      </c>
      <c r="M2981" s="0" t="s">
        <v>858</v>
      </c>
      <c r="N2981" s="0" t="s">
        <v>1305</v>
      </c>
      <c r="O2981" s="0" t="s">
        <v>1756</v>
      </c>
      <c r="Q2981" s="216" t="n">
        <v>5000</v>
      </c>
      <c r="S2981" s="0" t="s">
        <v>1026</v>
      </c>
      <c r="T2981" s="0" t="s">
        <v>784</v>
      </c>
      <c r="U2981" s="218" t="n">
        <v>11.075</v>
      </c>
      <c r="V2981" s="0" t="s">
        <v>1576</v>
      </c>
      <c r="W2981" s="0" t="s">
        <v>1758</v>
      </c>
      <c r="X2981" s="0" t="s">
        <v>1535</v>
      </c>
      <c r="Y2981" s="0" t="s">
        <v>1310</v>
      </c>
      <c r="Z2981" s="0" t="s">
        <v>571</v>
      </c>
      <c r="AA2981" s="0" t="s">
        <v>2853</v>
      </c>
      <c r="AB2981" s="215" t="n">
        <v>37043.875</v>
      </c>
      <c r="AC2981" s="215" t="n">
        <v>37072.875</v>
      </c>
    </row>
    <row r="2982" customFormat="false" ht="12.75" hidden="false" customHeight="false" outlineLevel="0" collapsed="false">
      <c r="A2982" s="208" t="str">
        <f aca="false">B2982&amp;" "&amp;C2982&amp;" "&amp;D2982</f>
        <v>US Natural Gas Physical</v>
      </c>
      <c r="B2982" s="208" t="str">
        <f aca="false">IF((LEFT(N2982,2)="US"),"US","")</f>
        <v>US</v>
      </c>
      <c r="C2982" s="208" t="str">
        <f aca="false">M2982</f>
        <v>Natural Gas</v>
      </c>
      <c r="D2982" s="208" t="str">
        <f aca="false">IF(ISNUMBER(FIND("Phy",N2982))=TRUE(),"Physical","Financial")</f>
        <v>Physical</v>
      </c>
      <c r="E2982" s="208" t="n">
        <f aca="false">IF(VLOOKUP(S2982,'DD-Lookup'!$J$6:$L$50,3,FALSE())="Monthly",(YEAR(AC2982)-YEAR(AB2982))*12+MONTH(AC2982)-MONTH(AB2982)+1,(AC2982-AB2982+1))</f>
        <v>1</v>
      </c>
      <c r="F2982" s="239" t="n">
        <f aca="false">E2982*SUM(P2982:Q2982)</f>
        <v>10000</v>
      </c>
      <c r="G2982" s="214" t="n">
        <v>1291475</v>
      </c>
      <c r="H2982" s="215" t="n">
        <v>37035.3957986111</v>
      </c>
      <c r="I2982" s="0" t="s">
        <v>1112</v>
      </c>
      <c r="M2982" s="0" t="s">
        <v>858</v>
      </c>
      <c r="N2982" s="0" t="s">
        <v>1305</v>
      </c>
      <c r="O2982" s="0" t="s">
        <v>1566</v>
      </c>
      <c r="Q2982" s="216" t="n">
        <v>10000</v>
      </c>
      <c r="S2982" s="0" t="s">
        <v>1026</v>
      </c>
      <c r="T2982" s="0" t="s">
        <v>784</v>
      </c>
      <c r="U2982" s="218" t="n">
        <v>12.575</v>
      </c>
      <c r="V2982" s="0" t="s">
        <v>2527</v>
      </c>
      <c r="W2982" s="0" t="s">
        <v>1559</v>
      </c>
      <c r="X2982" s="0" t="s">
        <v>1535</v>
      </c>
      <c r="Y2982" s="0" t="s">
        <v>1310</v>
      </c>
      <c r="Z2982" s="0" t="s">
        <v>571</v>
      </c>
      <c r="AA2982" s="0" t="n">
        <v>808588</v>
      </c>
      <c r="AB2982" s="215" t="n">
        <v>37036.875</v>
      </c>
      <c r="AC2982" s="215" t="n">
        <v>37036.875</v>
      </c>
    </row>
    <row r="2983" customFormat="false" ht="12.75" hidden="false" customHeight="false" outlineLevel="0" collapsed="false">
      <c r="A2983" s="208" t="str">
        <f aca="false">B2983&amp;" "&amp;C2983&amp;" "&amp;D2983</f>
        <v>US Natural Gas Physical</v>
      </c>
      <c r="B2983" s="208" t="str">
        <f aca="false">IF((LEFT(N2983,2)="US"),"US","")</f>
        <v>US</v>
      </c>
      <c r="C2983" s="208" t="str">
        <f aca="false">M2983</f>
        <v>Natural Gas</v>
      </c>
      <c r="D2983" s="208" t="str">
        <f aca="false">IF(ISNUMBER(FIND("Phy",N2983))=TRUE(),"Physical","Financial")</f>
        <v>Physical</v>
      </c>
      <c r="E2983" s="208" t="n">
        <f aca="false">IF(VLOOKUP(S2983,'DD-Lookup'!$J$6:$L$50,3,FALSE())="Monthly",(YEAR(AC2983)-YEAR(AB2983))*12+MONTH(AC2983)-MONTH(AB2983)+1,(AC2983-AB2983+1))</f>
        <v>1</v>
      </c>
      <c r="F2983" s="239" t="n">
        <f aca="false">E2983*SUM(P2983:Q2983)</f>
        <v>1700</v>
      </c>
      <c r="G2983" s="214" t="n">
        <v>1291477</v>
      </c>
      <c r="H2983" s="215" t="n">
        <v>37035.3958101852</v>
      </c>
      <c r="I2983" s="0" t="s">
        <v>1059</v>
      </c>
      <c r="M2983" s="0" t="s">
        <v>858</v>
      </c>
      <c r="N2983" s="0" t="s">
        <v>1305</v>
      </c>
      <c r="O2983" s="0" t="s">
        <v>1527</v>
      </c>
      <c r="Q2983" s="216" t="n">
        <v>1700</v>
      </c>
      <c r="S2983" s="0" t="s">
        <v>1026</v>
      </c>
      <c r="T2983" s="0" t="s">
        <v>784</v>
      </c>
      <c r="U2983" s="218" t="n">
        <v>4.475</v>
      </c>
      <c r="V2983" s="0" t="s">
        <v>2854</v>
      </c>
      <c r="W2983" s="0" t="s">
        <v>1388</v>
      </c>
      <c r="X2983" s="0" t="s">
        <v>1389</v>
      </c>
      <c r="Y2983" s="0" t="s">
        <v>1310</v>
      </c>
      <c r="Z2983" s="0" t="s">
        <v>571</v>
      </c>
      <c r="AA2983" s="0" t="n">
        <v>808589</v>
      </c>
      <c r="AB2983" s="215" t="n">
        <v>37036.875</v>
      </c>
      <c r="AC2983" s="215" t="n">
        <v>37036.875</v>
      </c>
    </row>
    <row r="2984" customFormat="false" ht="12.75" hidden="false" customHeight="false" outlineLevel="0" collapsed="false">
      <c r="A2984" s="208" t="str">
        <f aca="false">B2984&amp;" "&amp;C2984&amp;" "&amp;D2984</f>
        <v>US Crude Financial</v>
      </c>
      <c r="B2984" s="208" t="str">
        <f aca="false">IF((LEFT(N2984,2)="US"),"US","")</f>
        <v>US</v>
      </c>
      <c r="C2984" s="208" t="str">
        <f aca="false">M2984</f>
        <v>Crude</v>
      </c>
      <c r="D2984" s="208" t="str">
        <f aca="false">IF(ISNUMBER(FIND("Phy",N2984))=TRUE(),"Physical","Financial")</f>
        <v>Financial</v>
      </c>
      <c r="E2984" s="208" t="n">
        <f aca="false">IF(VLOOKUP(S2984,'DD-Lookup'!$J$6:$L$50,3,FALSE())="Monthly",(YEAR(AC2984)-YEAR(AB2984))*12+MONTH(AC2984)-MONTH(AB2984)+1,(AC2984-AB2984+1))</f>
        <v>1</v>
      </c>
      <c r="F2984" s="239" t="n">
        <f aca="false">E2984*SUM(P2984:Q2984)</f>
        <v>50000</v>
      </c>
      <c r="G2984" s="214" t="n">
        <v>1291476</v>
      </c>
      <c r="H2984" s="215" t="n">
        <v>37035.3958101852</v>
      </c>
      <c r="I2984" s="0" t="s">
        <v>1112</v>
      </c>
      <c r="M2984" s="0" t="s">
        <v>97</v>
      </c>
      <c r="N2984" s="0" t="s">
        <v>841</v>
      </c>
      <c r="O2984" s="0" t="s">
        <v>842</v>
      </c>
      <c r="P2984" s="216" t="n">
        <v>50000</v>
      </c>
      <c r="S2984" s="0" t="s">
        <v>843</v>
      </c>
      <c r="T2984" s="0" t="s">
        <v>784</v>
      </c>
      <c r="U2984" s="218" t="n">
        <v>29.08</v>
      </c>
      <c r="V2984" s="0" t="s">
        <v>2443</v>
      </c>
      <c r="W2984" s="0" t="s">
        <v>845</v>
      </c>
      <c r="X2984" s="0" t="s">
        <v>846</v>
      </c>
      <c r="Y2984" s="0" t="s">
        <v>847</v>
      </c>
      <c r="Z2984" s="0" t="s">
        <v>571</v>
      </c>
      <c r="AA2984" s="0" t="n">
        <v>107020</v>
      </c>
      <c r="AB2984" s="215" t="n">
        <v>37073</v>
      </c>
      <c r="AC2984" s="215" t="n">
        <v>37103</v>
      </c>
    </row>
    <row r="2985" customFormat="false" ht="12.75" hidden="false" customHeight="false" outlineLevel="0" collapsed="false">
      <c r="A2985" s="208" t="str">
        <f aca="false">B2985&amp;" "&amp;C2985&amp;" "&amp;D2985</f>
        <v>US Oil Products Financial</v>
      </c>
      <c r="B2985" s="208" t="str">
        <f aca="false">IF((LEFT(N2985,2)="US"),"US","")</f>
        <v>US</v>
      </c>
      <c r="C2985" s="208" t="str">
        <f aca="false">M2985</f>
        <v>Oil Products</v>
      </c>
      <c r="D2985" s="208" t="str">
        <f aca="false">IF(ISNUMBER(FIND("Phy",N2985))=TRUE(),"Physical","Financial")</f>
        <v>Financial</v>
      </c>
      <c r="E2985" s="208" t="n">
        <f aca="false">IF(VLOOKUP(S2985,'DD-Lookup'!$J$6:$L$50,3,FALSE())="Monthly",(YEAR(AC2985)-YEAR(AB2985))*12+MONTH(AC2985)-MONTH(AB2985)+1,(AC2985-AB2985+1))</f>
        <v>1</v>
      </c>
      <c r="F2985" s="239" t="n">
        <f aca="false">E2985*SUM(P2985:Q2985)</f>
        <v>25000</v>
      </c>
      <c r="G2985" s="214" t="n">
        <v>1291478</v>
      </c>
      <c r="H2985" s="215" t="n">
        <v>37035.3959027778</v>
      </c>
      <c r="I2985" s="0" t="s">
        <v>1376</v>
      </c>
      <c r="M2985" s="0" t="s">
        <v>831</v>
      </c>
      <c r="N2985" s="0" t="s">
        <v>2855</v>
      </c>
      <c r="O2985" s="0" t="s">
        <v>2856</v>
      </c>
      <c r="P2985" s="216" t="n">
        <v>25000</v>
      </c>
      <c r="S2985" s="0" t="s">
        <v>2243</v>
      </c>
      <c r="T2985" s="0" t="s">
        <v>784</v>
      </c>
      <c r="U2985" s="218" t="n">
        <v>80.7</v>
      </c>
      <c r="V2985" s="0" t="s">
        <v>2312</v>
      </c>
      <c r="W2985" s="0" t="s">
        <v>2857</v>
      </c>
      <c r="X2985" s="0" t="s">
        <v>2858</v>
      </c>
      <c r="Y2985" s="0" t="s">
        <v>847</v>
      </c>
      <c r="Z2985" s="0" t="s">
        <v>571</v>
      </c>
      <c r="AA2985" s="0" t="n">
        <v>107021</v>
      </c>
      <c r="AB2985" s="215" t="n">
        <v>37043</v>
      </c>
      <c r="AC2985" s="215" t="n">
        <v>37072</v>
      </c>
    </row>
    <row r="2986" customFormat="false" ht="12.75" hidden="false" customHeight="false" outlineLevel="0" collapsed="false">
      <c r="A2986" s="208" t="str">
        <f aca="false">B2986&amp;" "&amp;C2986&amp;" "&amp;D2986</f>
        <v>US Natural Gas Physical</v>
      </c>
      <c r="B2986" s="208" t="str">
        <f aca="false">IF((LEFT(N2986,2)="US"),"US","")</f>
        <v>US</v>
      </c>
      <c r="C2986" s="208" t="str">
        <f aca="false">M2986</f>
        <v>Natural Gas</v>
      </c>
      <c r="D2986" s="208" t="str">
        <f aca="false">IF(ISNUMBER(FIND("Phy",N2986))=TRUE(),"Physical","Financial")</f>
        <v>Physical</v>
      </c>
      <c r="E2986" s="208" t="n">
        <f aca="false">IF(VLOOKUP(S2986,'DD-Lookup'!$J$6:$L$50,3,FALSE())="Monthly",(YEAR(AC2986)-YEAR(AB2986))*12+MONTH(AC2986)-MONTH(AB2986)+1,(AC2986-AB2986+1))</f>
        <v>1</v>
      </c>
      <c r="F2986" s="239" t="n">
        <f aca="false">E2986*SUM(P2986:Q2986)</f>
        <v>5000</v>
      </c>
      <c r="G2986" s="214" t="n">
        <v>1291479</v>
      </c>
      <c r="H2986" s="215" t="n">
        <v>37035.3959490741</v>
      </c>
      <c r="I2986" s="0" t="s">
        <v>600</v>
      </c>
      <c r="M2986" s="0" t="s">
        <v>858</v>
      </c>
      <c r="N2986" s="0" t="s">
        <v>1305</v>
      </c>
      <c r="O2986" s="0" t="s">
        <v>2017</v>
      </c>
      <c r="P2986" s="216" t="n">
        <v>5000</v>
      </c>
      <c r="S2986" s="0" t="s">
        <v>1026</v>
      </c>
      <c r="T2986" s="0" t="s">
        <v>784</v>
      </c>
      <c r="U2986" s="218" t="n">
        <v>4</v>
      </c>
      <c r="V2986" s="0" t="s">
        <v>1474</v>
      </c>
      <c r="W2986" s="0" t="s">
        <v>1422</v>
      </c>
      <c r="X2986" s="0" t="s">
        <v>1639</v>
      </c>
      <c r="Y2986" s="0" t="s">
        <v>1310</v>
      </c>
      <c r="Z2986" s="0" t="s">
        <v>571</v>
      </c>
      <c r="AA2986" s="0" t="n">
        <v>808592</v>
      </c>
      <c r="AB2986" s="215" t="n">
        <v>37036.875</v>
      </c>
      <c r="AC2986" s="215" t="n">
        <v>37036.875</v>
      </c>
    </row>
    <row r="2987" customFormat="false" ht="12.75" hidden="false" customHeight="false" outlineLevel="0" collapsed="false">
      <c r="A2987" s="208" t="str">
        <f aca="false">B2987&amp;" "&amp;C2987&amp;" "&amp;D2987</f>
        <v>US Natural Gas Physical</v>
      </c>
      <c r="B2987" s="208" t="str">
        <f aca="false">IF((LEFT(N2987,2)="US"),"US","")</f>
        <v>US</v>
      </c>
      <c r="C2987" s="208" t="str">
        <f aca="false">M2987</f>
        <v>Natural Gas</v>
      </c>
      <c r="D2987" s="208" t="str">
        <f aca="false">IF(ISNUMBER(FIND("Phy",N2987))=TRUE(),"Physical","Financial")</f>
        <v>Physical</v>
      </c>
      <c r="E2987" s="208" t="n">
        <f aca="false">IF(VLOOKUP(S2987,'DD-Lookup'!$J$6:$L$50,3,FALSE())="Monthly",(YEAR(AC2987)-YEAR(AB2987))*12+MONTH(AC2987)-MONTH(AB2987)+1,(AC2987-AB2987+1))</f>
        <v>1</v>
      </c>
      <c r="F2987" s="239" t="n">
        <f aca="false">E2987*SUM(P2987:Q2987)</f>
        <v>5000</v>
      </c>
      <c r="G2987" s="214" t="n">
        <v>1291480</v>
      </c>
      <c r="H2987" s="215" t="n">
        <v>37035.3959953704</v>
      </c>
      <c r="I2987" s="0" t="s">
        <v>2205</v>
      </c>
      <c r="M2987" s="0" t="s">
        <v>858</v>
      </c>
      <c r="N2987" s="0" t="s">
        <v>1305</v>
      </c>
      <c r="O2987" s="0" t="s">
        <v>1438</v>
      </c>
      <c r="P2987" s="216" t="n">
        <v>5000</v>
      </c>
      <c r="S2987" s="0" t="s">
        <v>1026</v>
      </c>
      <c r="T2987" s="0" t="s">
        <v>784</v>
      </c>
      <c r="U2987" s="218" t="n">
        <v>4.34</v>
      </c>
      <c r="V2987" s="0" t="s">
        <v>2652</v>
      </c>
      <c r="W2987" s="0" t="s">
        <v>1439</v>
      </c>
      <c r="X2987" s="0" t="s">
        <v>1440</v>
      </c>
      <c r="Y2987" s="0" t="s">
        <v>1310</v>
      </c>
      <c r="Z2987" s="0" t="s">
        <v>571</v>
      </c>
      <c r="AA2987" s="0" t="n">
        <v>808593</v>
      </c>
      <c r="AB2987" s="215" t="n">
        <v>37036.875</v>
      </c>
      <c r="AC2987" s="215" t="n">
        <v>37036.875</v>
      </c>
    </row>
    <row r="2988" customFormat="false" ht="12.75" hidden="false" customHeight="false" outlineLevel="0" collapsed="false">
      <c r="A2988" s="208" t="str">
        <f aca="false">B2988&amp;" "&amp;C2988&amp;" "&amp;D2988</f>
        <v> Natural Gas Physical</v>
      </c>
      <c r="B2988" s="208" t="str">
        <f aca="false">IF((LEFT(N2988,2)="US"),"US","")</f>
        <v/>
      </c>
      <c r="C2988" s="208" t="str">
        <f aca="false">M2988</f>
        <v>Natural Gas</v>
      </c>
      <c r="D2988" s="208" t="str">
        <f aca="false">IF(ISNUMBER(FIND("Phy",N2988))=TRUE(),"Physical","Financial")</f>
        <v>Physical</v>
      </c>
      <c r="E2988" s="208" t="n">
        <f aca="false">IF(VLOOKUP(S2988,'DD-Lookup'!$J$6:$L$50,3,FALSE())="Monthly",(YEAR(AC2988)-YEAR(AB2988))*12+MONTH(AC2988)-MONTH(AB2988)+1,(AC2988-AB2988+1))</f>
        <v>1</v>
      </c>
      <c r="F2988" s="239" t="n">
        <f aca="false">E2988*SUM(P2988:Q2988)</f>
        <v>10000</v>
      </c>
      <c r="G2988" s="214" t="n">
        <v>1291482</v>
      </c>
      <c r="H2988" s="215" t="n">
        <v>37035.3960416667</v>
      </c>
      <c r="I2988" s="0" t="s">
        <v>1583</v>
      </c>
      <c r="M2988" s="0" t="s">
        <v>858</v>
      </c>
      <c r="N2988" s="0" t="s">
        <v>1334</v>
      </c>
      <c r="O2988" s="0" t="s">
        <v>1335</v>
      </c>
      <c r="Q2988" s="216" t="n">
        <v>10000</v>
      </c>
      <c r="S2988" s="0" t="s">
        <v>1026</v>
      </c>
      <c r="T2988" s="0" t="s">
        <v>784</v>
      </c>
      <c r="U2988" s="218" t="n">
        <v>4.36</v>
      </c>
      <c r="V2988" s="0" t="s">
        <v>1778</v>
      </c>
      <c r="W2988" s="0" t="s">
        <v>1337</v>
      </c>
      <c r="X2988" s="0" t="s">
        <v>1338</v>
      </c>
      <c r="Y2988" s="0" t="s">
        <v>1310</v>
      </c>
      <c r="Z2988" s="0" t="s">
        <v>571</v>
      </c>
      <c r="AA2988" s="0" t="n">
        <v>808594</v>
      </c>
      <c r="AB2988" s="215" t="n">
        <v>37036.875</v>
      </c>
      <c r="AC2988" s="215" t="n">
        <v>37036.875</v>
      </c>
    </row>
    <row r="2989" customFormat="false" ht="12.75" hidden="false" customHeight="false" outlineLevel="0" collapsed="false">
      <c r="A2989" s="208" t="str">
        <f aca="false">B2989&amp;" "&amp;C2989&amp;" "&amp;D2989</f>
        <v>US Power Physical</v>
      </c>
      <c r="B2989" s="208" t="str">
        <f aca="false">IF((LEFT(N2989,2)="US"),"US","")</f>
        <v>US</v>
      </c>
      <c r="C2989" s="208" t="str">
        <f aca="false">M2989</f>
        <v>Power</v>
      </c>
      <c r="D2989" s="208" t="str">
        <f aca="false">IF(ISNUMBER(FIND("Phy",N2989))=TRUE(),"Physical","Financial")</f>
        <v>Physical</v>
      </c>
      <c r="E2989" s="208" t="n">
        <f aca="false">IF(VLOOKUP(S2989,'DD-Lookup'!$J$6:$L$50,3,FALSE())="Monthly",(YEAR(AC2989)-YEAR(AB2989))*12+MONTH(AC2989)-MONTH(AB2989)+1,(AC2989-AB2989+1))</f>
        <v>30</v>
      </c>
      <c r="F2989" s="239" t="n">
        <f aca="false">E2989*SUM(P2989:Q2989)</f>
        <v>1500</v>
      </c>
      <c r="G2989" s="214" t="n">
        <v>1291481</v>
      </c>
      <c r="H2989" s="215" t="n">
        <v>37035.3960416667</v>
      </c>
      <c r="I2989" s="0" t="s">
        <v>1248</v>
      </c>
      <c r="M2989" s="0" t="s">
        <v>67</v>
      </c>
      <c r="N2989" s="0" t="s">
        <v>1081</v>
      </c>
      <c r="O2989" s="0" t="s">
        <v>1181</v>
      </c>
      <c r="P2989" s="216" t="n">
        <v>50</v>
      </c>
      <c r="S2989" s="0" t="s">
        <v>930</v>
      </c>
      <c r="T2989" s="0" t="s">
        <v>784</v>
      </c>
      <c r="U2989" s="218" t="n">
        <v>73</v>
      </c>
      <c r="V2989" s="0" t="s">
        <v>1365</v>
      </c>
      <c r="W2989" s="0" t="s">
        <v>1084</v>
      </c>
      <c r="X2989" s="0" t="s">
        <v>1182</v>
      </c>
      <c r="Y2989" s="0" t="s">
        <v>1051</v>
      </c>
      <c r="Z2989" s="0" t="s">
        <v>618</v>
      </c>
      <c r="AA2989" s="0" t="n">
        <v>621526.1</v>
      </c>
      <c r="AB2989" s="215" t="n">
        <v>37043.5944444445</v>
      </c>
      <c r="AC2989" s="215" t="n">
        <v>37072.5944444445</v>
      </c>
    </row>
    <row r="2990" customFormat="false" ht="12.75" hidden="false" customHeight="false" outlineLevel="0" collapsed="false">
      <c r="A2990" s="208" t="str">
        <f aca="false">B2990&amp;" "&amp;C2990&amp;" "&amp;D2990</f>
        <v>US Natural Gas Physical</v>
      </c>
      <c r="B2990" s="208" t="str">
        <f aca="false">IF((LEFT(N2990,2)="US"),"US","")</f>
        <v>US</v>
      </c>
      <c r="C2990" s="208" t="str">
        <f aca="false">M2990</f>
        <v>Natural Gas</v>
      </c>
      <c r="D2990" s="208" t="str">
        <f aca="false">IF(ISNUMBER(FIND("Phy",N2990))=TRUE(),"Physical","Financial")</f>
        <v>Physical</v>
      </c>
      <c r="E2990" s="208" t="n">
        <f aca="false">IF(VLOOKUP(S2990,'DD-Lookup'!$J$6:$L$50,3,FALSE())="Monthly",(YEAR(AC2990)-YEAR(AB2990))*12+MONTH(AC2990)-MONTH(AB2990)+1,(AC2990-AB2990+1))</f>
        <v>1</v>
      </c>
      <c r="F2990" s="239" t="n">
        <f aca="false">E2990*SUM(P2990:Q2990)</f>
        <v>181</v>
      </c>
      <c r="G2990" s="214" t="n">
        <v>1291483</v>
      </c>
      <c r="H2990" s="215" t="n">
        <v>37035.3960763889</v>
      </c>
      <c r="I2990" s="0" t="s">
        <v>593</v>
      </c>
      <c r="M2990" s="0" t="s">
        <v>858</v>
      </c>
      <c r="N2990" s="0" t="s">
        <v>1305</v>
      </c>
      <c r="O2990" s="0" t="s">
        <v>1306</v>
      </c>
      <c r="P2990" s="216" t="n">
        <v>181</v>
      </c>
      <c r="S2990" s="0" t="s">
        <v>1026</v>
      </c>
      <c r="T2990" s="0" t="s">
        <v>784</v>
      </c>
      <c r="U2990" s="218" t="n">
        <v>4.2051</v>
      </c>
      <c r="V2990" s="0" t="s">
        <v>1374</v>
      </c>
      <c r="W2990" s="0" t="s">
        <v>1308</v>
      </c>
      <c r="X2990" s="0" t="s">
        <v>1309</v>
      </c>
      <c r="Y2990" s="0" t="s">
        <v>1310</v>
      </c>
      <c r="Z2990" s="0" t="s">
        <v>571</v>
      </c>
      <c r="AA2990" s="0" t="n">
        <v>808596</v>
      </c>
      <c r="AB2990" s="215" t="n">
        <v>37036.875</v>
      </c>
      <c r="AC2990" s="215" t="n">
        <v>37036.875</v>
      </c>
    </row>
    <row r="2991" customFormat="false" ht="12.75" hidden="false" customHeight="false" outlineLevel="0" collapsed="false">
      <c r="A2991" s="208" t="str">
        <f aca="false">B2991&amp;" "&amp;C2991&amp;" "&amp;D2991</f>
        <v>US Natural Gas Physical</v>
      </c>
      <c r="B2991" s="208" t="str">
        <f aca="false">IF((LEFT(N2991,2)="US"),"US","")</f>
        <v>US</v>
      </c>
      <c r="C2991" s="208" t="str">
        <f aca="false">M2991</f>
        <v>Natural Gas</v>
      </c>
      <c r="D2991" s="208" t="str">
        <f aca="false">IF(ISNUMBER(FIND("Phy",N2991))=TRUE(),"Physical","Financial")</f>
        <v>Physical</v>
      </c>
      <c r="E2991" s="208" t="n">
        <f aca="false">IF(VLOOKUP(S2991,'DD-Lookup'!$J$6:$L$50,3,FALSE())="Monthly",(YEAR(AC2991)-YEAR(AB2991))*12+MONTH(AC2991)-MONTH(AB2991)+1,(AC2991-AB2991+1))</f>
        <v>30</v>
      </c>
      <c r="F2991" s="239" t="n">
        <f aca="false">E2991*SUM(P2991:Q2991)</f>
        <v>300000</v>
      </c>
      <c r="G2991" s="214" t="n">
        <v>1291484</v>
      </c>
      <c r="H2991" s="215" t="n">
        <v>37035.396099537</v>
      </c>
      <c r="I2991" s="0" t="s">
        <v>1183</v>
      </c>
      <c r="M2991" s="0" t="s">
        <v>858</v>
      </c>
      <c r="N2991" s="0" t="s">
        <v>1305</v>
      </c>
      <c r="O2991" s="0" t="s">
        <v>2389</v>
      </c>
      <c r="P2991" s="216" t="n">
        <v>10000</v>
      </c>
      <c r="S2991" s="0" t="s">
        <v>1026</v>
      </c>
      <c r="T2991" s="0" t="s">
        <v>784</v>
      </c>
      <c r="U2991" s="218" t="n">
        <v>4.08</v>
      </c>
      <c r="V2991" s="0" t="s">
        <v>2390</v>
      </c>
      <c r="W2991" s="0" t="s">
        <v>1851</v>
      </c>
      <c r="X2991" s="0" t="s">
        <v>2391</v>
      </c>
      <c r="Y2991" s="0" t="s">
        <v>1310</v>
      </c>
      <c r="Z2991" s="0" t="s">
        <v>571</v>
      </c>
      <c r="AA2991" s="0" t="s">
        <v>2859</v>
      </c>
      <c r="AB2991" s="215" t="n">
        <v>37043.4076388889</v>
      </c>
      <c r="AC2991" s="215" t="n">
        <v>37072.4076388889</v>
      </c>
    </row>
    <row r="2992" customFormat="false" ht="12.75" hidden="false" customHeight="false" outlineLevel="0" collapsed="false">
      <c r="A2992" s="208" t="str">
        <f aca="false">B2992&amp;" "&amp;C2992&amp;" "&amp;D2992</f>
        <v>US Natural Gas Physical</v>
      </c>
      <c r="B2992" s="208" t="str">
        <f aca="false">IF((LEFT(N2992,2)="US"),"US","")</f>
        <v>US</v>
      </c>
      <c r="C2992" s="208" t="str">
        <f aca="false">M2992</f>
        <v>Natural Gas</v>
      </c>
      <c r="D2992" s="208" t="str">
        <f aca="false">IF(ISNUMBER(FIND("Phy",N2992))=TRUE(),"Physical","Financial")</f>
        <v>Physical</v>
      </c>
      <c r="E2992" s="208" t="n">
        <f aca="false">IF(VLOOKUP(S2992,'DD-Lookup'!$J$6:$L$50,3,FALSE())="Monthly",(YEAR(AC2992)-YEAR(AB2992))*12+MONTH(AC2992)-MONTH(AB2992)+1,(AC2992-AB2992+1))</f>
        <v>1</v>
      </c>
      <c r="F2992" s="239" t="n">
        <f aca="false">E2992*SUM(P2992:Q2992)</f>
        <v>10000</v>
      </c>
      <c r="G2992" s="214" t="n">
        <v>1291486</v>
      </c>
      <c r="H2992" s="215" t="n">
        <v>37035.3961226852</v>
      </c>
      <c r="I2992" s="0" t="s">
        <v>1426</v>
      </c>
      <c r="M2992" s="0" t="s">
        <v>858</v>
      </c>
      <c r="N2992" s="0" t="s">
        <v>1305</v>
      </c>
      <c r="O2992" s="0" t="s">
        <v>1432</v>
      </c>
      <c r="Q2992" s="216" t="n">
        <v>10000</v>
      </c>
      <c r="S2992" s="0" t="s">
        <v>1026</v>
      </c>
      <c r="T2992" s="0" t="s">
        <v>784</v>
      </c>
      <c r="U2992" s="218" t="n">
        <v>4.125</v>
      </c>
      <c r="V2992" s="0" t="s">
        <v>1427</v>
      </c>
      <c r="W2992" s="0" t="s">
        <v>1434</v>
      </c>
      <c r="X2992" s="0" t="s">
        <v>1435</v>
      </c>
      <c r="Y2992" s="0" t="s">
        <v>1310</v>
      </c>
      <c r="Z2992" s="0" t="s">
        <v>571</v>
      </c>
      <c r="AA2992" s="0" t="n">
        <v>808597</v>
      </c>
      <c r="AB2992" s="215" t="n">
        <v>37036.875</v>
      </c>
      <c r="AC2992" s="215" t="n">
        <v>37036.875</v>
      </c>
    </row>
    <row r="2993" customFormat="false" ht="12.75" hidden="false" customHeight="false" outlineLevel="0" collapsed="false">
      <c r="A2993" s="208" t="str">
        <f aca="false">B2993&amp;" "&amp;C2993&amp;" "&amp;D2993</f>
        <v>US Natural Gas Physical</v>
      </c>
      <c r="B2993" s="208" t="str">
        <f aca="false">IF((LEFT(N2993,2)="US"),"US","")</f>
        <v>US</v>
      </c>
      <c r="C2993" s="208" t="str">
        <f aca="false">M2993</f>
        <v>Natural Gas</v>
      </c>
      <c r="D2993" s="208" t="str">
        <f aca="false">IF(ISNUMBER(FIND("Phy",N2993))=TRUE(),"Physical","Financial")</f>
        <v>Physical</v>
      </c>
      <c r="E2993" s="208" t="n">
        <f aca="false">IF(VLOOKUP(S2993,'DD-Lookup'!$J$6:$L$50,3,FALSE())="Monthly",(YEAR(AC2993)-YEAR(AB2993))*12+MONTH(AC2993)-MONTH(AB2993)+1,(AC2993-AB2993+1))</f>
        <v>1</v>
      </c>
      <c r="F2993" s="239" t="n">
        <f aca="false">E2993*SUM(P2993:Q2993)</f>
        <v>15000</v>
      </c>
      <c r="G2993" s="214" t="n">
        <v>1291487</v>
      </c>
      <c r="H2993" s="215" t="n">
        <v>37035.3961458333</v>
      </c>
      <c r="I2993" s="0" t="s">
        <v>1930</v>
      </c>
      <c r="M2993" s="0" t="s">
        <v>858</v>
      </c>
      <c r="N2993" s="0" t="s">
        <v>1305</v>
      </c>
      <c r="O2993" s="0" t="s">
        <v>1432</v>
      </c>
      <c r="Q2993" s="216" t="n">
        <v>15000</v>
      </c>
      <c r="S2993" s="0" t="s">
        <v>1026</v>
      </c>
      <c r="T2993" s="0" t="s">
        <v>784</v>
      </c>
      <c r="U2993" s="218" t="n">
        <v>4.125</v>
      </c>
      <c r="V2993" s="0" t="s">
        <v>1931</v>
      </c>
      <c r="W2993" s="0" t="s">
        <v>1434</v>
      </c>
      <c r="X2993" s="0" t="s">
        <v>1435</v>
      </c>
      <c r="Y2993" s="0" t="s">
        <v>1310</v>
      </c>
      <c r="Z2993" s="0" t="s">
        <v>571</v>
      </c>
      <c r="AA2993" s="0" t="n">
        <v>808598</v>
      </c>
      <c r="AB2993" s="215" t="n">
        <v>37036.875</v>
      </c>
      <c r="AC2993" s="215" t="n">
        <v>37036.875</v>
      </c>
    </row>
    <row r="2994" customFormat="false" ht="12.75" hidden="false" customHeight="false" outlineLevel="0" collapsed="false">
      <c r="A2994" s="208" t="str">
        <f aca="false">B2994&amp;" "&amp;C2994&amp;" "&amp;D2994</f>
        <v> Metals Financial</v>
      </c>
      <c r="B2994" s="208" t="str">
        <f aca="false">IF((LEFT(N2994,2)="US"),"US","")</f>
        <v/>
      </c>
      <c r="C2994" s="208" t="str">
        <f aca="false">M2994</f>
        <v>Metals</v>
      </c>
      <c r="D2994" s="208" t="str">
        <f aca="false">IF(ISNUMBER(FIND("Phy",N2994))=TRUE(),"Physical","Financial")</f>
        <v>Financial</v>
      </c>
      <c r="E2994" s="208" t="n">
        <f aca="false">IF(VLOOKUP(S2994,'DD-Lookup'!$J$6:$L$50,3,FALSE())="Monthly",(YEAR(AC2994)-YEAR(AB2994))*12+MONTH(AC2994)-MONTH(AB2994)+1,(AC2994-AB2994+1))</f>
        <v>1</v>
      </c>
      <c r="F2994" s="239" t="n">
        <f aca="false">E2994*SUM(P2994:Q2994)</f>
        <v>10</v>
      </c>
      <c r="G2994" s="214" t="n">
        <v>1291489</v>
      </c>
      <c r="H2994" s="215" t="n">
        <v>37035.3961689815</v>
      </c>
      <c r="I2994" s="0" t="s">
        <v>1070</v>
      </c>
      <c r="M2994" s="0" t="s">
        <v>780</v>
      </c>
      <c r="N2994" s="0" t="s">
        <v>804</v>
      </c>
      <c r="O2994" s="0" t="s">
        <v>978</v>
      </c>
      <c r="P2994" s="216" t="n">
        <v>10</v>
      </c>
      <c r="S2994" s="0" t="s">
        <v>783</v>
      </c>
      <c r="T2994" s="0" t="s">
        <v>784</v>
      </c>
      <c r="U2994" s="218" t="n">
        <v>1743.25</v>
      </c>
      <c r="V2994" s="0" t="s">
        <v>1071</v>
      </c>
      <c r="W2994" s="0" t="s">
        <v>803</v>
      </c>
      <c r="X2994" s="0" t="s">
        <v>787</v>
      </c>
      <c r="Y2994" s="0" t="s">
        <v>788</v>
      </c>
      <c r="Z2994" s="0" t="s">
        <v>789</v>
      </c>
      <c r="AA2994" s="0" t="n">
        <v>2150895</v>
      </c>
      <c r="AB2994" s="215" t="n">
        <v>37118.6472222222</v>
      </c>
      <c r="AC2994" s="215" t="n">
        <v>37118.6472222222</v>
      </c>
    </row>
    <row r="2995" customFormat="false" ht="12.75" hidden="false" customHeight="false" outlineLevel="0" collapsed="false">
      <c r="A2995" s="208" t="str">
        <f aca="false">B2995&amp;" "&amp;C2995&amp;" "&amp;D2995</f>
        <v>US Natural Gas Physical</v>
      </c>
      <c r="B2995" s="208" t="str">
        <f aca="false">IF((LEFT(N2995,2)="US"),"US","")</f>
        <v>US</v>
      </c>
      <c r="C2995" s="208" t="str">
        <f aca="false">M2995</f>
        <v>Natural Gas</v>
      </c>
      <c r="D2995" s="208" t="str">
        <f aca="false">IF(ISNUMBER(FIND("Phy",N2995))=TRUE(),"Physical","Financial")</f>
        <v>Physical</v>
      </c>
      <c r="E2995" s="208" t="n">
        <f aca="false">IF(VLOOKUP(S2995,'DD-Lookup'!$J$6:$L$50,3,FALSE())="Monthly",(YEAR(AC2995)-YEAR(AB2995))*12+MONTH(AC2995)-MONTH(AB2995)+1,(AC2995-AB2995+1))</f>
        <v>1</v>
      </c>
      <c r="F2995" s="239" t="n">
        <f aca="false">E2995*SUM(P2995:Q2995)</f>
        <v>2345</v>
      </c>
      <c r="G2995" s="214" t="n">
        <v>1291490</v>
      </c>
      <c r="H2995" s="215" t="n">
        <v>37035.3961921296</v>
      </c>
      <c r="I2995" s="0" t="s">
        <v>2203</v>
      </c>
      <c r="M2995" s="0" t="s">
        <v>858</v>
      </c>
      <c r="N2995" s="0" t="s">
        <v>1305</v>
      </c>
      <c r="O2995" s="0" t="s">
        <v>1687</v>
      </c>
      <c r="Q2995" s="216" t="n">
        <v>2345</v>
      </c>
      <c r="S2995" s="0" t="s">
        <v>1026</v>
      </c>
      <c r="T2995" s="0" t="s">
        <v>784</v>
      </c>
      <c r="U2995" s="218" t="n">
        <v>4.075</v>
      </c>
      <c r="V2995" s="0" t="s">
        <v>2204</v>
      </c>
      <c r="W2995" s="0" t="s">
        <v>1667</v>
      </c>
      <c r="X2995" s="0" t="s">
        <v>1639</v>
      </c>
      <c r="Y2995" s="0" t="s">
        <v>1310</v>
      </c>
      <c r="Z2995" s="0" t="s">
        <v>571</v>
      </c>
      <c r="AA2995" s="0" t="n">
        <v>808601</v>
      </c>
      <c r="AB2995" s="215" t="n">
        <v>37036.875</v>
      </c>
      <c r="AC2995" s="215" t="n">
        <v>37036.875</v>
      </c>
    </row>
    <row r="2996" customFormat="false" ht="12.75" hidden="false" customHeight="false" outlineLevel="0" collapsed="false">
      <c r="A2996" s="208" t="str">
        <f aca="false">B2996&amp;" "&amp;C2996&amp;" "&amp;D2996</f>
        <v> Metals Financial</v>
      </c>
      <c r="B2996" s="208" t="str">
        <f aca="false">IF((LEFT(N2996,2)="US"),"US","")</f>
        <v/>
      </c>
      <c r="C2996" s="208" t="str">
        <f aca="false">M2996</f>
        <v>Metals</v>
      </c>
      <c r="D2996" s="208" t="str">
        <f aca="false">IF(ISNUMBER(FIND("Phy",N2996))=TRUE(),"Physical","Financial")</f>
        <v>Financial</v>
      </c>
      <c r="E2996" s="208" t="n">
        <f aca="false">IF(VLOOKUP(S2996,'DD-Lookup'!$J$6:$L$50,3,FALSE())="Monthly",(YEAR(AC2996)-YEAR(AB2996))*12+MONTH(AC2996)-MONTH(AB2996)+1,(AC2996-AB2996+1))</f>
        <v>1</v>
      </c>
      <c r="F2996" s="239" t="n">
        <f aca="false">E2996*SUM(P2996:Q2996)</f>
        <v>10</v>
      </c>
      <c r="G2996" s="214" t="n">
        <v>1291492</v>
      </c>
      <c r="H2996" s="215" t="n">
        <v>37035.3962847222</v>
      </c>
      <c r="I2996" s="0" t="s">
        <v>1070</v>
      </c>
      <c r="M2996" s="0" t="s">
        <v>780</v>
      </c>
      <c r="N2996" s="0" t="s">
        <v>804</v>
      </c>
      <c r="O2996" s="0" t="s">
        <v>978</v>
      </c>
      <c r="P2996" s="216" t="n">
        <v>10</v>
      </c>
      <c r="S2996" s="0" t="s">
        <v>783</v>
      </c>
      <c r="T2996" s="0" t="s">
        <v>784</v>
      </c>
      <c r="U2996" s="218" t="n">
        <v>1743.25</v>
      </c>
      <c r="V2996" s="0" t="s">
        <v>1071</v>
      </c>
      <c r="W2996" s="0" t="s">
        <v>803</v>
      </c>
      <c r="X2996" s="0" t="s">
        <v>787</v>
      </c>
      <c r="Y2996" s="0" t="s">
        <v>788</v>
      </c>
      <c r="Z2996" s="0" t="s">
        <v>789</v>
      </c>
      <c r="AA2996" s="0" t="n">
        <v>2150897</v>
      </c>
      <c r="AB2996" s="215" t="n">
        <v>37118.6472222222</v>
      </c>
      <c r="AC2996" s="215" t="n">
        <v>37118.6472222222</v>
      </c>
    </row>
    <row r="2997" customFormat="false" ht="12.75" hidden="false" customHeight="false" outlineLevel="0" collapsed="false">
      <c r="A2997" s="208" t="str">
        <f aca="false">B2997&amp;" "&amp;C2997&amp;" "&amp;D2997</f>
        <v> Metals Financial</v>
      </c>
      <c r="B2997" s="208" t="str">
        <f aca="false">IF((LEFT(N2997,2)="US"),"US","")</f>
        <v/>
      </c>
      <c r="C2997" s="208" t="str">
        <f aca="false">M2997</f>
        <v>Metals</v>
      </c>
      <c r="D2997" s="208" t="str">
        <f aca="false">IF(ISNUMBER(FIND("Phy",N2997))=TRUE(),"Physical","Financial")</f>
        <v>Financial</v>
      </c>
      <c r="E2997" s="208" t="n">
        <f aca="false">IF(VLOOKUP(S2997,'DD-Lookup'!$J$6:$L$50,3,FALSE())="Monthly",(YEAR(AC2997)-YEAR(AB2997))*12+MONTH(AC2997)-MONTH(AB2997)+1,(AC2997-AB2997+1))</f>
        <v>1</v>
      </c>
      <c r="F2997" s="239" t="n">
        <f aca="false">E2997*SUM(P2997:Q2997)</f>
        <v>20</v>
      </c>
      <c r="G2997" s="214" t="n">
        <v>1291494</v>
      </c>
      <c r="H2997" s="215" t="n">
        <v>37035.3963773148</v>
      </c>
      <c r="I2997" s="0" t="s">
        <v>801</v>
      </c>
      <c r="M2997" s="0" t="s">
        <v>780</v>
      </c>
      <c r="N2997" s="0" t="s">
        <v>804</v>
      </c>
      <c r="O2997" s="0" t="s">
        <v>805</v>
      </c>
      <c r="Q2997" s="216" t="n">
        <v>20</v>
      </c>
      <c r="S2997" s="0" t="s">
        <v>783</v>
      </c>
      <c r="T2997" s="0" t="s">
        <v>784</v>
      </c>
      <c r="U2997" s="218" t="n">
        <v>1746</v>
      </c>
      <c r="V2997" s="0" t="s">
        <v>1086</v>
      </c>
      <c r="W2997" s="0" t="s">
        <v>803</v>
      </c>
      <c r="X2997" s="0" t="s">
        <v>787</v>
      </c>
      <c r="Y2997" s="0" t="s">
        <v>788</v>
      </c>
      <c r="Z2997" s="0" t="s">
        <v>789</v>
      </c>
      <c r="AA2997" s="0" t="n">
        <v>2150901</v>
      </c>
    </row>
    <row r="2998" customFormat="false" ht="12.75" hidden="false" customHeight="false" outlineLevel="0" collapsed="false">
      <c r="A2998" s="208" t="str">
        <f aca="false">B2998&amp;" "&amp;C2998&amp;" "&amp;D2998</f>
        <v> Metals Financial</v>
      </c>
      <c r="B2998" s="208" t="str">
        <f aca="false">IF((LEFT(N2998,2)="US"),"US","")</f>
        <v/>
      </c>
      <c r="C2998" s="208" t="str">
        <f aca="false">M2998</f>
        <v>Metals</v>
      </c>
      <c r="D2998" s="208" t="str">
        <f aca="false">IF(ISNUMBER(FIND("Phy",N2998))=TRUE(),"Physical","Financial")</f>
        <v>Financial</v>
      </c>
      <c r="E2998" s="208" t="n">
        <f aca="false">IF(VLOOKUP(S2998,'DD-Lookup'!$J$6:$L$50,3,FALSE())="Monthly",(YEAR(AC2998)-YEAR(AB2998))*12+MONTH(AC2998)-MONTH(AB2998)+1,(AC2998-AB2998+1))</f>
        <v>1</v>
      </c>
      <c r="F2998" s="239" t="n">
        <f aca="false">E2998*SUM(P2998:Q2998)</f>
        <v>50</v>
      </c>
      <c r="G2998" s="214" t="n">
        <v>1291500</v>
      </c>
      <c r="H2998" s="215" t="n">
        <v>37035.3965972222</v>
      </c>
      <c r="I2998" s="0" t="s">
        <v>801</v>
      </c>
      <c r="M2998" s="0" t="s">
        <v>780</v>
      </c>
      <c r="N2998" s="0" t="s">
        <v>804</v>
      </c>
      <c r="O2998" s="0" t="s">
        <v>805</v>
      </c>
      <c r="P2998" s="216" t="n">
        <v>50</v>
      </c>
      <c r="S2998" s="0" t="s">
        <v>783</v>
      </c>
      <c r="T2998" s="0" t="s">
        <v>784</v>
      </c>
      <c r="U2998" s="218" t="n">
        <v>1745.5</v>
      </c>
      <c r="V2998" s="0" t="s">
        <v>806</v>
      </c>
      <c r="W2998" s="0" t="s">
        <v>977</v>
      </c>
      <c r="X2998" s="0" t="s">
        <v>787</v>
      </c>
      <c r="Y2998" s="0" t="s">
        <v>788</v>
      </c>
      <c r="Z2998" s="0" t="s">
        <v>789</v>
      </c>
      <c r="AA2998" s="0" t="n">
        <v>2150905</v>
      </c>
    </row>
    <row r="2999" customFormat="false" ht="12.75" hidden="false" customHeight="false" outlineLevel="0" collapsed="false">
      <c r="A2999" s="208" t="str">
        <f aca="false">B2999&amp;" "&amp;C2999&amp;" "&amp;D2999</f>
        <v> Metals Financial</v>
      </c>
      <c r="B2999" s="208" t="str">
        <f aca="false">IF((LEFT(N2999,2)="US"),"US","")</f>
        <v/>
      </c>
      <c r="C2999" s="208" t="str">
        <f aca="false">M2999</f>
        <v>Metals</v>
      </c>
      <c r="D2999" s="208" t="str">
        <f aca="false">IF(ISNUMBER(FIND("Phy",N2999))=TRUE(),"Physical","Financial")</f>
        <v>Financial</v>
      </c>
      <c r="E2999" s="208" t="n">
        <f aca="false">IF(VLOOKUP(S2999,'DD-Lookup'!$J$6:$L$50,3,FALSE())="Monthly",(YEAR(AC2999)-YEAR(AB2999))*12+MONTH(AC2999)-MONTH(AB2999)+1,(AC2999-AB2999+1))</f>
        <v>1</v>
      </c>
      <c r="F2999" s="239" t="n">
        <f aca="false">E2999*SUM(P2999:Q2999)</f>
        <v>50</v>
      </c>
      <c r="G2999" s="214" t="n">
        <v>1291499</v>
      </c>
      <c r="H2999" s="215" t="n">
        <v>37035.3965972222</v>
      </c>
      <c r="I2999" s="0" t="s">
        <v>801</v>
      </c>
      <c r="M2999" s="0" t="s">
        <v>780</v>
      </c>
      <c r="N2999" s="0" t="s">
        <v>804</v>
      </c>
      <c r="O2999" s="0" t="s">
        <v>976</v>
      </c>
      <c r="Q2999" s="216" t="n">
        <v>50</v>
      </c>
      <c r="S2999" s="0" t="s">
        <v>783</v>
      </c>
      <c r="T2999" s="0" t="s">
        <v>784</v>
      </c>
      <c r="U2999" s="218" t="n">
        <v>1753</v>
      </c>
      <c r="V2999" s="0" t="s">
        <v>806</v>
      </c>
      <c r="W2999" s="0" t="s">
        <v>977</v>
      </c>
      <c r="X2999" s="0" t="s">
        <v>787</v>
      </c>
      <c r="Y2999" s="0" t="s">
        <v>788</v>
      </c>
      <c r="Z2999" s="0" t="s">
        <v>789</v>
      </c>
      <c r="AA2999" s="0" t="n">
        <v>2150903</v>
      </c>
      <c r="AB2999" s="215" t="n">
        <v>37090.6472222222</v>
      </c>
      <c r="AC2999" s="215" t="n">
        <v>37090.6472222222</v>
      </c>
    </row>
    <row r="3000" customFormat="false" ht="12.75" hidden="false" customHeight="false" outlineLevel="0" collapsed="false">
      <c r="A3000" s="208" t="str">
        <f aca="false">B3000&amp;" "&amp;C3000&amp;" "&amp;D3000</f>
        <v>US Natural Gas Financial</v>
      </c>
      <c r="B3000" s="208" t="str">
        <f aca="false">IF((LEFT(N3000,2)="US"),"US","")</f>
        <v>US</v>
      </c>
      <c r="C3000" s="208" t="str">
        <f aca="false">M3000</f>
        <v>Natural Gas</v>
      </c>
      <c r="D3000" s="208" t="str">
        <f aca="false">IF(ISNUMBER(FIND("Phy",N3000))=TRUE(),"Physical","Financial")</f>
        <v>Financial</v>
      </c>
      <c r="E3000" s="208" t="n">
        <f aca="false">IF(VLOOKUP(S3000,'DD-Lookup'!$J$6:$L$50,3,FALSE())="Monthly",(YEAR(AC3000)-YEAR(AB3000))*12+MONTH(AC3000)-MONTH(AB3000)+1,(AC3000-AB3000+1))</f>
        <v>30</v>
      </c>
      <c r="F3000" s="239" t="n">
        <f aca="false">E3000*SUM(P3000:Q3000)</f>
        <v>450000</v>
      </c>
      <c r="G3000" s="214" t="n">
        <v>1291498</v>
      </c>
      <c r="H3000" s="215" t="n">
        <v>37035.3965972222</v>
      </c>
      <c r="I3000" s="0" t="s">
        <v>1115</v>
      </c>
      <c r="M3000" s="0" t="s">
        <v>858</v>
      </c>
      <c r="N3000" s="0" t="s">
        <v>1024</v>
      </c>
      <c r="O3000" s="0" t="s">
        <v>1025</v>
      </c>
      <c r="Q3000" s="216" t="n">
        <v>15000</v>
      </c>
      <c r="S3000" s="0" t="s">
        <v>1026</v>
      </c>
      <c r="T3000" s="0" t="s">
        <v>784</v>
      </c>
      <c r="U3000" s="218" t="n">
        <v>4.175</v>
      </c>
      <c r="V3000" s="0" t="s">
        <v>1410</v>
      </c>
      <c r="W3000" s="0" t="s">
        <v>1028</v>
      </c>
      <c r="X3000" s="0" t="s">
        <v>1029</v>
      </c>
      <c r="Y3000" s="0" t="s">
        <v>838</v>
      </c>
      <c r="Z3000" s="0" t="s">
        <v>571</v>
      </c>
      <c r="AA3000" s="0" t="s">
        <v>2860</v>
      </c>
      <c r="AB3000" s="215" t="n">
        <v>37043.875</v>
      </c>
      <c r="AC3000" s="215" t="n">
        <v>37072.875</v>
      </c>
    </row>
    <row r="3001" customFormat="false" ht="12.75" hidden="false" customHeight="false" outlineLevel="0" collapsed="false">
      <c r="A3001" s="208" t="str">
        <f aca="false">B3001&amp;" "&amp;C3001&amp;" "&amp;D3001</f>
        <v>US Power Physical</v>
      </c>
      <c r="B3001" s="208" t="str">
        <f aca="false">IF((LEFT(N3001,2)="US"),"US","")</f>
        <v>US</v>
      </c>
      <c r="C3001" s="208" t="str">
        <f aca="false">M3001</f>
        <v>Power</v>
      </c>
      <c r="D3001" s="208" t="str">
        <f aca="false">IF(ISNUMBER(FIND("Phy",N3001))=TRUE(),"Physical","Financial")</f>
        <v>Physical</v>
      </c>
      <c r="E3001" s="208" t="n">
        <f aca="false">IF(VLOOKUP(S3001,'DD-Lookup'!$J$6:$L$50,3,FALSE())="Monthly",(YEAR(AC3001)-YEAR(AB3001))*12+MONTH(AC3001)-MONTH(AB3001)+1,(AC3001-AB3001+1))</f>
        <v>30</v>
      </c>
      <c r="F3001" s="239" t="n">
        <f aca="false">E3001*SUM(P3001:Q3001)</f>
        <v>1500</v>
      </c>
      <c r="G3001" s="214" t="n">
        <v>1291501</v>
      </c>
      <c r="H3001" s="215" t="n">
        <v>37035.3966319444</v>
      </c>
      <c r="I3001" s="0" t="s">
        <v>1080</v>
      </c>
      <c r="M3001" s="0" t="s">
        <v>67</v>
      </c>
      <c r="N3001" s="0" t="s">
        <v>1081</v>
      </c>
      <c r="O3001" s="0" t="s">
        <v>1103</v>
      </c>
      <c r="Q3001" s="216" t="n">
        <v>50</v>
      </c>
      <c r="S3001" s="0" t="s">
        <v>930</v>
      </c>
      <c r="T3001" s="0" t="s">
        <v>784</v>
      </c>
      <c r="U3001" s="218" t="n">
        <v>43</v>
      </c>
      <c r="V3001" s="0" t="s">
        <v>1393</v>
      </c>
      <c r="W3001" s="0" t="s">
        <v>1105</v>
      </c>
      <c r="X3001" s="0" t="s">
        <v>1106</v>
      </c>
      <c r="Y3001" s="0" t="s">
        <v>1051</v>
      </c>
      <c r="Z3001" s="0" t="s">
        <v>618</v>
      </c>
      <c r="AA3001" s="0" t="n">
        <v>621528.1</v>
      </c>
      <c r="AB3001" s="215" t="n">
        <v>37135.5916666667</v>
      </c>
      <c r="AC3001" s="215" t="n">
        <v>37164.5916666667</v>
      </c>
    </row>
    <row r="3002" customFormat="false" ht="12.75" hidden="false" customHeight="false" outlineLevel="0" collapsed="false">
      <c r="A3002" s="208" t="str">
        <f aca="false">B3002&amp;" "&amp;C3002&amp;" "&amp;D3002</f>
        <v>US Natural Gas Physical</v>
      </c>
      <c r="B3002" s="208" t="str">
        <f aca="false">IF((LEFT(N3002,2)="US"),"US","")</f>
        <v>US</v>
      </c>
      <c r="C3002" s="208" t="str">
        <f aca="false">M3002</f>
        <v>Natural Gas</v>
      </c>
      <c r="D3002" s="208" t="str">
        <f aca="false">IF(ISNUMBER(FIND("Phy",N3002))=TRUE(),"Physical","Financial")</f>
        <v>Physical</v>
      </c>
      <c r="E3002" s="208" t="n">
        <f aca="false">IF(VLOOKUP(S3002,'DD-Lookup'!$J$6:$L$50,3,FALSE())="Monthly",(YEAR(AC3002)-YEAR(AB3002))*12+MONTH(AC3002)-MONTH(AB3002)+1,(AC3002-AB3002+1))</f>
        <v>1</v>
      </c>
      <c r="F3002" s="239" t="n">
        <f aca="false">E3002*SUM(P3002:Q3002)</f>
        <v>5000</v>
      </c>
      <c r="G3002" s="214" t="n">
        <v>1291502</v>
      </c>
      <c r="H3002" s="215" t="n">
        <v>37035.3966550926</v>
      </c>
      <c r="I3002" s="0" t="s">
        <v>1732</v>
      </c>
      <c r="M3002" s="0" t="s">
        <v>858</v>
      </c>
      <c r="N3002" s="0" t="s">
        <v>1305</v>
      </c>
      <c r="O3002" s="0" t="s">
        <v>1382</v>
      </c>
      <c r="Q3002" s="216" t="n">
        <v>5000</v>
      </c>
      <c r="S3002" s="0" t="s">
        <v>1026</v>
      </c>
      <c r="T3002" s="0" t="s">
        <v>784</v>
      </c>
      <c r="U3002" s="218" t="n">
        <v>4</v>
      </c>
      <c r="V3002" s="0" t="s">
        <v>1733</v>
      </c>
      <c r="W3002" s="0" t="s">
        <v>1314</v>
      </c>
      <c r="X3002" s="0" t="s">
        <v>1315</v>
      </c>
      <c r="Y3002" s="0" t="s">
        <v>1310</v>
      </c>
      <c r="Z3002" s="0" t="s">
        <v>571</v>
      </c>
      <c r="AA3002" s="0" t="n">
        <v>808605</v>
      </c>
      <c r="AB3002" s="215" t="n">
        <v>37036.875</v>
      </c>
      <c r="AC3002" s="215" t="n">
        <v>37036.875</v>
      </c>
    </row>
    <row r="3003" customFormat="false" ht="12.75" hidden="false" customHeight="false" outlineLevel="0" collapsed="false">
      <c r="A3003" s="208" t="str">
        <f aca="false">B3003&amp;" "&amp;C3003&amp;" "&amp;D3003</f>
        <v>US Natural Gas Physical</v>
      </c>
      <c r="B3003" s="208" t="str">
        <f aca="false">IF((LEFT(N3003,2)="US"),"US","")</f>
        <v>US</v>
      </c>
      <c r="C3003" s="208" t="str">
        <f aca="false">M3003</f>
        <v>Natural Gas</v>
      </c>
      <c r="D3003" s="208" t="str">
        <f aca="false">IF(ISNUMBER(FIND("Phy",N3003))=TRUE(),"Physical","Financial")</f>
        <v>Physical</v>
      </c>
      <c r="E3003" s="208" t="n">
        <f aca="false">IF(VLOOKUP(S3003,'DD-Lookup'!$J$6:$L$50,3,FALSE())="Monthly",(YEAR(AC3003)-YEAR(AB3003))*12+MONTH(AC3003)-MONTH(AB3003)+1,(AC3003-AB3003+1))</f>
        <v>1</v>
      </c>
      <c r="F3003" s="239" t="n">
        <f aca="false">E3003*SUM(P3003:Q3003)</f>
        <v>10000</v>
      </c>
      <c r="G3003" s="214" t="n">
        <v>1291504</v>
      </c>
      <c r="H3003" s="215" t="n">
        <v>37035.396712963</v>
      </c>
      <c r="I3003" s="0" t="s">
        <v>593</v>
      </c>
      <c r="M3003" s="0" t="s">
        <v>858</v>
      </c>
      <c r="N3003" s="0" t="s">
        <v>1305</v>
      </c>
      <c r="O3003" s="0" t="s">
        <v>1625</v>
      </c>
      <c r="P3003" s="216" t="n">
        <v>10000</v>
      </c>
      <c r="S3003" s="0" t="s">
        <v>1026</v>
      </c>
      <c r="T3003" s="0" t="s">
        <v>784</v>
      </c>
      <c r="U3003" s="218" t="n">
        <v>4.085</v>
      </c>
      <c r="V3003" s="0" t="s">
        <v>1543</v>
      </c>
      <c r="W3003" s="0" t="s">
        <v>1422</v>
      </c>
      <c r="X3003" s="0" t="s">
        <v>1423</v>
      </c>
      <c r="Y3003" s="0" t="s">
        <v>1310</v>
      </c>
      <c r="Z3003" s="0" t="s">
        <v>571</v>
      </c>
      <c r="AA3003" s="0" t="n">
        <v>808606</v>
      </c>
      <c r="AB3003" s="215" t="n">
        <v>37036.875</v>
      </c>
      <c r="AC3003" s="215" t="n">
        <v>37036.875</v>
      </c>
    </row>
    <row r="3004" customFormat="false" ht="12.75" hidden="false" customHeight="false" outlineLevel="0" collapsed="false">
      <c r="A3004" s="208" t="str">
        <f aca="false">B3004&amp;" "&amp;C3004&amp;" "&amp;D3004</f>
        <v> Natural Gas Physical</v>
      </c>
      <c r="B3004" s="208" t="str">
        <f aca="false">IF((LEFT(N3004,2)="US"),"US","")</f>
        <v/>
      </c>
      <c r="C3004" s="208" t="str">
        <f aca="false">M3004</f>
        <v>Natural Gas</v>
      </c>
      <c r="D3004" s="208" t="str">
        <f aca="false">IF(ISNUMBER(FIND("Phy",N3004))=TRUE(),"Physical","Financial")</f>
        <v>Physical</v>
      </c>
      <c r="E3004" s="208" t="n">
        <f aca="false">IF(VLOOKUP(S3004,'DD-Lookup'!$J$6:$L$50,3,FALSE())="Monthly",(YEAR(AC3004)-YEAR(AB3004))*12+MONTH(AC3004)-MONTH(AB3004)+1,(AC3004-AB3004+1))</f>
        <v>90</v>
      </c>
      <c r="F3004" s="239" t="n">
        <f aca="false">E3004*SUM(P3004:Q3004)</f>
        <v>2250000</v>
      </c>
      <c r="G3004" s="214" t="n">
        <v>1291506</v>
      </c>
      <c r="H3004" s="215" t="n">
        <v>37035.396724537</v>
      </c>
      <c r="I3004" s="0" t="s">
        <v>943</v>
      </c>
      <c r="M3004" s="0" t="s">
        <v>858</v>
      </c>
      <c r="N3004" s="0" t="s">
        <v>859</v>
      </c>
      <c r="O3004" s="0" t="s">
        <v>964</v>
      </c>
      <c r="P3004" s="216" t="n">
        <v>25000</v>
      </c>
      <c r="S3004" s="0" t="s">
        <v>861</v>
      </c>
      <c r="T3004" s="0" t="s">
        <v>862</v>
      </c>
      <c r="U3004" s="218" t="n">
        <v>24.85</v>
      </c>
      <c r="V3004" s="0" t="s">
        <v>944</v>
      </c>
      <c r="W3004" s="0" t="s">
        <v>873</v>
      </c>
      <c r="X3004" s="0" t="s">
        <v>865</v>
      </c>
      <c r="Y3004" s="0" t="s">
        <v>866</v>
      </c>
      <c r="Z3004" s="0" t="s">
        <v>867</v>
      </c>
      <c r="AA3004" s="0" t="n">
        <v>104806</v>
      </c>
      <c r="AB3004" s="215" t="n">
        <v>37622</v>
      </c>
      <c r="AC3004" s="215" t="n">
        <v>37711</v>
      </c>
    </row>
    <row r="3005" customFormat="false" ht="12.75" hidden="false" customHeight="false" outlineLevel="0" collapsed="false">
      <c r="A3005" s="208" t="str">
        <f aca="false">B3005&amp;" "&amp;C3005&amp;" "&amp;D3005</f>
        <v>US Natural Gas Physical</v>
      </c>
      <c r="B3005" s="208" t="str">
        <f aca="false">IF((LEFT(N3005,2)="US"),"US","")</f>
        <v>US</v>
      </c>
      <c r="C3005" s="208" t="str">
        <f aca="false">M3005</f>
        <v>Natural Gas</v>
      </c>
      <c r="D3005" s="208" t="str">
        <f aca="false">IF(ISNUMBER(FIND("Phy",N3005))=TRUE(),"Physical","Financial")</f>
        <v>Physical</v>
      </c>
      <c r="E3005" s="208" t="n">
        <f aca="false">IF(VLOOKUP(S3005,'DD-Lookup'!$J$6:$L$50,3,FALSE())="Monthly",(YEAR(AC3005)-YEAR(AB3005))*12+MONTH(AC3005)-MONTH(AB3005)+1,(AC3005-AB3005+1))</f>
        <v>1</v>
      </c>
      <c r="F3005" s="239" t="n">
        <f aca="false">E3005*SUM(P3005:Q3005)</f>
        <v>10000</v>
      </c>
      <c r="G3005" s="214" t="n">
        <v>1291505</v>
      </c>
      <c r="H3005" s="215" t="n">
        <v>37035.396724537</v>
      </c>
      <c r="I3005" s="0" t="s">
        <v>1672</v>
      </c>
      <c r="M3005" s="0" t="s">
        <v>858</v>
      </c>
      <c r="N3005" s="0" t="s">
        <v>1571</v>
      </c>
      <c r="O3005" s="0" t="s">
        <v>1572</v>
      </c>
      <c r="Q3005" s="216" t="n">
        <v>10000</v>
      </c>
      <c r="S3005" s="0" t="s">
        <v>1026</v>
      </c>
      <c r="T3005" s="0" t="s">
        <v>784</v>
      </c>
      <c r="U3005" s="218" t="n">
        <v>4.07</v>
      </c>
      <c r="V3005" s="0" t="s">
        <v>2556</v>
      </c>
      <c r="W3005" s="0" t="s">
        <v>1573</v>
      </c>
      <c r="X3005" s="0" t="s">
        <v>1574</v>
      </c>
      <c r="Y3005" s="0" t="s">
        <v>1310</v>
      </c>
      <c r="Z3005" s="0" t="s">
        <v>1575</v>
      </c>
      <c r="AA3005" s="0" t="n">
        <v>808607</v>
      </c>
      <c r="AB3005" s="215" t="n">
        <v>37036.875</v>
      </c>
      <c r="AC3005" s="215" t="n">
        <v>37036.875</v>
      </c>
    </row>
    <row r="3006" customFormat="false" ht="12.75" hidden="false" customHeight="false" outlineLevel="0" collapsed="false">
      <c r="A3006" s="208" t="str">
        <f aca="false">B3006&amp;" "&amp;C3006&amp;" "&amp;D3006</f>
        <v> Natural Gas Physical</v>
      </c>
      <c r="B3006" s="208" t="str">
        <f aca="false">IF((LEFT(N3006,2)="US"),"US","")</f>
        <v/>
      </c>
      <c r="C3006" s="208" t="str">
        <f aca="false">M3006</f>
        <v>Natural Gas</v>
      </c>
      <c r="D3006" s="208" t="str">
        <f aca="false">IF(ISNUMBER(FIND("Phy",N3006))=TRUE(),"Physical","Financial")</f>
        <v>Physical</v>
      </c>
      <c r="E3006" s="208" t="n">
        <f aca="false">IF(VLOOKUP(S3006,'DD-Lookup'!$J$6:$L$50,3,FALSE())="Monthly",(YEAR(AC3006)-YEAR(AB3006))*12+MONTH(AC3006)-MONTH(AB3006)+1,(AC3006-AB3006+1))</f>
        <v>30</v>
      </c>
      <c r="F3006" s="239" t="n">
        <f aca="false">E3006*SUM(P3006:Q3006)</f>
        <v>150000</v>
      </c>
      <c r="G3006" s="214" t="n">
        <v>1291507</v>
      </c>
      <c r="H3006" s="215" t="n">
        <v>37035.3967476852</v>
      </c>
      <c r="I3006" s="0" t="s">
        <v>2170</v>
      </c>
      <c r="M3006" s="0" t="s">
        <v>858</v>
      </c>
      <c r="N3006" s="0" t="s">
        <v>2171</v>
      </c>
      <c r="O3006" s="0" t="s">
        <v>2172</v>
      </c>
      <c r="Q3006" s="216" t="n">
        <v>5000</v>
      </c>
      <c r="S3006" s="0" t="s">
        <v>279</v>
      </c>
      <c r="T3006" s="0" t="s">
        <v>2173</v>
      </c>
      <c r="U3006" s="218" t="n">
        <v>5.62</v>
      </c>
      <c r="V3006" s="0" t="s">
        <v>2174</v>
      </c>
      <c r="W3006" s="0" t="s">
        <v>2175</v>
      </c>
      <c r="X3006" s="0" t="s">
        <v>2176</v>
      </c>
      <c r="Y3006" s="0" t="s">
        <v>1310</v>
      </c>
      <c r="Z3006" s="0" t="s">
        <v>628</v>
      </c>
      <c r="AA3006" s="0" t="n">
        <v>808608</v>
      </c>
      <c r="AB3006" s="215" t="n">
        <v>37043.875</v>
      </c>
      <c r="AC3006" s="215" t="n">
        <v>37072.875</v>
      </c>
    </row>
    <row r="3007" customFormat="false" ht="12.75" hidden="false" customHeight="false" outlineLevel="0" collapsed="false">
      <c r="A3007" s="208" t="str">
        <f aca="false">B3007&amp;" "&amp;C3007&amp;" "&amp;D3007</f>
        <v>US LPG Financial</v>
      </c>
      <c r="B3007" s="208" t="str">
        <f aca="false">IF((LEFT(N3007,2)="US"),"US","")</f>
        <v>US</v>
      </c>
      <c r="C3007" s="208" t="str">
        <f aca="false">M3007</f>
        <v>LPG</v>
      </c>
      <c r="D3007" s="208" t="str">
        <f aca="false">IF(ISNUMBER(FIND("Phy",N3007))=TRUE(),"Physical","Financial")</f>
        <v>Financial</v>
      </c>
      <c r="E3007" s="208" t="n">
        <f aca="false">IF(VLOOKUP(S3007,'DD-Lookup'!$J$6:$L$50,3,FALSE())="Monthly",(YEAR(AC3007)-YEAR(AB3007))*12+MONTH(AC3007)-MONTH(AB3007)+1,(AC3007-AB3007+1))</f>
        <v>3</v>
      </c>
      <c r="F3007" s="239" t="n">
        <f aca="false">E3007*SUM(P3007:Q3007)</f>
        <v>30000</v>
      </c>
      <c r="G3007" s="214" t="n">
        <v>1291508</v>
      </c>
      <c r="H3007" s="215" t="n">
        <v>37035.3967476852</v>
      </c>
      <c r="I3007" s="0" t="s">
        <v>2861</v>
      </c>
      <c r="M3007" s="0" t="s">
        <v>2862</v>
      </c>
      <c r="N3007" s="0" t="s">
        <v>2863</v>
      </c>
      <c r="O3007" s="0" t="s">
        <v>2864</v>
      </c>
      <c r="P3007" s="216" t="n">
        <v>10000</v>
      </c>
      <c r="S3007" s="0" t="s">
        <v>2243</v>
      </c>
      <c r="T3007" s="0" t="s">
        <v>784</v>
      </c>
      <c r="U3007" s="218" t="n">
        <v>52</v>
      </c>
      <c r="V3007" s="0" t="s">
        <v>2865</v>
      </c>
      <c r="W3007" s="0" t="s">
        <v>2866</v>
      </c>
      <c r="X3007" s="0" t="s">
        <v>2867</v>
      </c>
      <c r="Y3007" s="0" t="s">
        <v>847</v>
      </c>
      <c r="Z3007" s="0" t="s">
        <v>571</v>
      </c>
      <c r="AA3007" s="0" t="n">
        <v>107022</v>
      </c>
      <c r="AB3007" s="215" t="n">
        <v>37073</v>
      </c>
      <c r="AC3007" s="215" t="n">
        <v>37164</v>
      </c>
    </row>
    <row r="3008" customFormat="false" ht="12.75" hidden="false" customHeight="false" outlineLevel="0" collapsed="false">
      <c r="A3008" s="208" t="str">
        <f aca="false">B3008&amp;" "&amp;C3008&amp;" "&amp;D3008</f>
        <v>US Natural Gas Physical</v>
      </c>
      <c r="B3008" s="208" t="str">
        <f aca="false">IF((LEFT(N3008,2)="US"),"US","")</f>
        <v>US</v>
      </c>
      <c r="C3008" s="208" t="str">
        <f aca="false">M3008</f>
        <v>Natural Gas</v>
      </c>
      <c r="D3008" s="208" t="str">
        <f aca="false">IF(ISNUMBER(FIND("Phy",N3008))=TRUE(),"Physical","Financial")</f>
        <v>Physical</v>
      </c>
      <c r="E3008" s="208" t="n">
        <f aca="false">IF(VLOOKUP(S3008,'DD-Lookup'!$J$6:$L$50,3,FALSE())="Monthly",(YEAR(AC3008)-YEAR(AB3008))*12+MONTH(AC3008)-MONTH(AB3008)+1,(AC3008-AB3008+1))</f>
        <v>1</v>
      </c>
      <c r="F3008" s="239" t="n">
        <f aca="false">E3008*SUM(P3008:Q3008)</f>
        <v>2000</v>
      </c>
      <c r="G3008" s="214" t="n">
        <v>1291510</v>
      </c>
      <c r="H3008" s="215" t="n">
        <v>37035.3968055556</v>
      </c>
      <c r="I3008" s="0" t="s">
        <v>1112</v>
      </c>
      <c r="M3008" s="0" t="s">
        <v>858</v>
      </c>
      <c r="N3008" s="0" t="s">
        <v>1305</v>
      </c>
      <c r="O3008" s="0" t="s">
        <v>1547</v>
      </c>
      <c r="Q3008" s="216" t="n">
        <v>2000</v>
      </c>
      <c r="S3008" s="0" t="s">
        <v>1026</v>
      </c>
      <c r="T3008" s="0" t="s">
        <v>784</v>
      </c>
      <c r="U3008" s="218" t="n">
        <v>3.135</v>
      </c>
      <c r="V3008" s="0" t="s">
        <v>1640</v>
      </c>
      <c r="W3008" s="0" t="s">
        <v>1548</v>
      </c>
      <c r="X3008" s="0" t="s">
        <v>1535</v>
      </c>
      <c r="Y3008" s="0" t="s">
        <v>1310</v>
      </c>
      <c r="Z3008" s="0" t="s">
        <v>571</v>
      </c>
      <c r="AA3008" s="0" t="n">
        <v>808610</v>
      </c>
      <c r="AB3008" s="215" t="n">
        <v>37036.875</v>
      </c>
      <c r="AC3008" s="215" t="n">
        <v>37036.875</v>
      </c>
    </row>
    <row r="3009" customFormat="false" ht="12.75" hidden="false" customHeight="false" outlineLevel="0" collapsed="false">
      <c r="A3009" s="208" t="str">
        <f aca="false">B3009&amp;" "&amp;C3009&amp;" "&amp;D3009</f>
        <v>US Natural Gas Physical</v>
      </c>
      <c r="B3009" s="208" t="str">
        <f aca="false">IF((LEFT(N3009,2)="US"),"US","")</f>
        <v>US</v>
      </c>
      <c r="C3009" s="208" t="str">
        <f aca="false">M3009</f>
        <v>Natural Gas</v>
      </c>
      <c r="D3009" s="208" t="str">
        <f aca="false">IF(ISNUMBER(FIND("Phy",N3009))=TRUE(),"Physical","Financial")</f>
        <v>Physical</v>
      </c>
      <c r="E3009" s="208" t="n">
        <f aca="false">IF(VLOOKUP(S3009,'DD-Lookup'!$J$6:$L$50,3,FALSE())="Monthly",(YEAR(AC3009)-YEAR(AB3009))*12+MONTH(AC3009)-MONTH(AB3009)+1,(AC3009-AB3009+1))</f>
        <v>1</v>
      </c>
      <c r="F3009" s="239" t="n">
        <f aca="false">E3009*SUM(P3009:Q3009)</f>
        <v>8924</v>
      </c>
      <c r="G3009" s="214" t="n">
        <v>1291509</v>
      </c>
      <c r="H3009" s="215" t="n">
        <v>37035.3968055556</v>
      </c>
      <c r="I3009" s="0" t="s">
        <v>1183</v>
      </c>
      <c r="M3009" s="0" t="s">
        <v>858</v>
      </c>
      <c r="N3009" s="0" t="s">
        <v>1305</v>
      </c>
      <c r="O3009" s="0" t="s">
        <v>1306</v>
      </c>
      <c r="Q3009" s="216" t="n">
        <v>8924</v>
      </c>
      <c r="S3009" s="0" t="s">
        <v>1026</v>
      </c>
      <c r="T3009" s="0" t="s">
        <v>784</v>
      </c>
      <c r="U3009" s="218" t="n">
        <v>4.2075</v>
      </c>
      <c r="V3009" s="0" t="s">
        <v>1413</v>
      </c>
      <c r="W3009" s="0" t="s">
        <v>1308</v>
      </c>
      <c r="X3009" s="0" t="s">
        <v>1309</v>
      </c>
      <c r="Y3009" s="0" t="s">
        <v>1310</v>
      </c>
      <c r="Z3009" s="0" t="s">
        <v>571</v>
      </c>
      <c r="AA3009" s="0" t="n">
        <v>808609</v>
      </c>
      <c r="AB3009" s="215" t="n">
        <v>37036.875</v>
      </c>
      <c r="AC3009" s="215" t="n">
        <v>37036.875</v>
      </c>
    </row>
    <row r="3010" customFormat="false" ht="12.75" hidden="false" customHeight="false" outlineLevel="0" collapsed="false">
      <c r="A3010" s="208" t="str">
        <f aca="false">B3010&amp;" "&amp;C3010&amp;" "&amp;D3010</f>
        <v>US Natural Gas Physical</v>
      </c>
      <c r="B3010" s="208" t="str">
        <f aca="false">IF((LEFT(N3010,2)="US"),"US","")</f>
        <v>US</v>
      </c>
      <c r="C3010" s="208" t="str">
        <f aca="false">M3010</f>
        <v>Natural Gas</v>
      </c>
      <c r="D3010" s="208" t="str">
        <f aca="false">IF(ISNUMBER(FIND("Phy",N3010))=TRUE(),"Physical","Financial")</f>
        <v>Physical</v>
      </c>
      <c r="E3010" s="208" t="n">
        <f aca="false">IF(VLOOKUP(S3010,'DD-Lookup'!$J$6:$L$50,3,FALSE())="Monthly",(YEAR(AC3010)-YEAR(AB3010))*12+MONTH(AC3010)-MONTH(AB3010)+1,(AC3010-AB3010+1))</f>
        <v>1</v>
      </c>
      <c r="F3010" s="239" t="n">
        <f aca="false">E3010*SUM(P3010:Q3010)</f>
        <v>5000</v>
      </c>
      <c r="G3010" s="214" t="n">
        <v>1291511</v>
      </c>
      <c r="H3010" s="215" t="n">
        <v>37035.3969097222</v>
      </c>
      <c r="I3010" s="0" t="s">
        <v>2205</v>
      </c>
      <c r="M3010" s="0" t="s">
        <v>858</v>
      </c>
      <c r="N3010" s="0" t="s">
        <v>1305</v>
      </c>
      <c r="O3010" s="0" t="s">
        <v>1438</v>
      </c>
      <c r="P3010" s="216" t="n">
        <v>5000</v>
      </c>
      <c r="S3010" s="0" t="s">
        <v>1026</v>
      </c>
      <c r="T3010" s="0" t="s">
        <v>784</v>
      </c>
      <c r="U3010" s="218" t="n">
        <v>4.335</v>
      </c>
      <c r="V3010" s="0" t="s">
        <v>2206</v>
      </c>
      <c r="W3010" s="0" t="s">
        <v>1439</v>
      </c>
      <c r="X3010" s="0" t="s">
        <v>1440</v>
      </c>
      <c r="Y3010" s="0" t="s">
        <v>1310</v>
      </c>
      <c r="Z3010" s="0" t="s">
        <v>571</v>
      </c>
      <c r="AA3010" s="0" t="n">
        <v>808611</v>
      </c>
      <c r="AB3010" s="215" t="n">
        <v>37036.875</v>
      </c>
      <c r="AC3010" s="215" t="n">
        <v>37036.875</v>
      </c>
    </row>
    <row r="3011" customFormat="false" ht="12.75" hidden="false" customHeight="false" outlineLevel="0" collapsed="false">
      <c r="A3011" s="208" t="str">
        <f aca="false">B3011&amp;" "&amp;C3011&amp;" "&amp;D3011</f>
        <v>US Natural Gas Physical</v>
      </c>
      <c r="B3011" s="208" t="str">
        <f aca="false">IF((LEFT(N3011,2)="US"),"US","")</f>
        <v>US</v>
      </c>
      <c r="C3011" s="208" t="str">
        <f aca="false">M3011</f>
        <v>Natural Gas</v>
      </c>
      <c r="D3011" s="208" t="str">
        <f aca="false">IF(ISNUMBER(FIND("Phy",N3011))=TRUE(),"Physical","Financial")</f>
        <v>Physical</v>
      </c>
      <c r="E3011" s="208" t="n">
        <f aca="false">IF(VLOOKUP(S3011,'DD-Lookup'!$J$6:$L$50,3,FALSE())="Monthly",(YEAR(AC3011)-YEAR(AB3011))*12+MONTH(AC3011)-MONTH(AB3011)+1,(AC3011-AB3011+1))</f>
        <v>1</v>
      </c>
      <c r="F3011" s="239" t="n">
        <f aca="false">E3011*SUM(P3011:Q3011)</f>
        <v>5000</v>
      </c>
      <c r="G3011" s="214" t="n">
        <v>1291514</v>
      </c>
      <c r="H3011" s="215" t="n">
        <v>37035.3969791667</v>
      </c>
      <c r="I3011" s="0" t="s">
        <v>1225</v>
      </c>
      <c r="M3011" s="0" t="s">
        <v>858</v>
      </c>
      <c r="N3011" s="0" t="s">
        <v>1571</v>
      </c>
      <c r="O3011" s="0" t="s">
        <v>1981</v>
      </c>
      <c r="P3011" s="216" t="n">
        <v>5000</v>
      </c>
      <c r="S3011" s="0" t="s">
        <v>1026</v>
      </c>
      <c r="T3011" s="0" t="s">
        <v>784</v>
      </c>
      <c r="U3011" s="218" t="n">
        <v>4.01</v>
      </c>
      <c r="V3011" s="0" t="s">
        <v>1955</v>
      </c>
      <c r="W3011" s="0" t="s">
        <v>1573</v>
      </c>
      <c r="X3011" s="0" t="s">
        <v>1574</v>
      </c>
      <c r="Y3011" s="0" t="s">
        <v>1310</v>
      </c>
      <c r="Z3011" s="0" t="s">
        <v>1575</v>
      </c>
      <c r="AA3011" s="0" t="n">
        <v>808612</v>
      </c>
      <c r="AB3011" s="215" t="n">
        <v>37036.875</v>
      </c>
      <c r="AC3011" s="215" t="n">
        <v>37036.875</v>
      </c>
    </row>
    <row r="3012" customFormat="false" ht="12.75" hidden="false" customHeight="false" outlineLevel="0" collapsed="false">
      <c r="A3012" s="208" t="str">
        <f aca="false">B3012&amp;" "&amp;C3012&amp;" "&amp;D3012</f>
        <v>US LPG Financial</v>
      </c>
      <c r="B3012" s="208" t="str">
        <f aca="false">IF((LEFT(N3012,2)="US"),"US","")</f>
        <v>US</v>
      </c>
      <c r="C3012" s="208" t="str">
        <f aca="false">M3012</f>
        <v>LPG</v>
      </c>
      <c r="D3012" s="208" t="str">
        <f aca="false">IF(ISNUMBER(FIND("Phy",N3012))=TRUE(),"Physical","Financial")</f>
        <v>Financial</v>
      </c>
      <c r="E3012" s="208" t="n">
        <f aca="false">IF(VLOOKUP(S3012,'DD-Lookup'!$J$6:$L$50,3,FALSE())="Monthly",(YEAR(AC3012)-YEAR(AB3012))*12+MONTH(AC3012)-MONTH(AB3012)+1,(AC3012-AB3012+1))</f>
        <v>3</v>
      </c>
      <c r="F3012" s="239" t="n">
        <f aca="false">E3012*SUM(P3012:Q3012)</f>
        <v>15000</v>
      </c>
      <c r="G3012" s="214" t="n">
        <v>1291516</v>
      </c>
      <c r="H3012" s="215" t="n">
        <v>37035.3970717593</v>
      </c>
      <c r="I3012" s="0" t="s">
        <v>2861</v>
      </c>
      <c r="M3012" s="0" t="s">
        <v>2862</v>
      </c>
      <c r="N3012" s="0" t="s">
        <v>2863</v>
      </c>
      <c r="O3012" s="0" t="s">
        <v>2864</v>
      </c>
      <c r="P3012" s="216" t="n">
        <v>5000</v>
      </c>
      <c r="S3012" s="0" t="s">
        <v>2243</v>
      </c>
      <c r="T3012" s="0" t="s">
        <v>784</v>
      </c>
      <c r="U3012" s="218" t="n">
        <v>52</v>
      </c>
      <c r="V3012" s="0" t="s">
        <v>2865</v>
      </c>
      <c r="W3012" s="0" t="s">
        <v>2866</v>
      </c>
      <c r="X3012" s="0" t="s">
        <v>2867</v>
      </c>
      <c r="Y3012" s="0" t="s">
        <v>847</v>
      </c>
      <c r="Z3012" s="0" t="s">
        <v>571</v>
      </c>
      <c r="AA3012" s="0" t="n">
        <v>107023</v>
      </c>
      <c r="AB3012" s="215" t="n">
        <v>37073</v>
      </c>
      <c r="AC3012" s="215" t="n">
        <v>37164</v>
      </c>
    </row>
    <row r="3013" customFormat="false" ht="12.75" hidden="false" customHeight="false" outlineLevel="0" collapsed="false">
      <c r="A3013" s="208" t="str">
        <f aca="false">B3013&amp;" "&amp;C3013&amp;" "&amp;D3013</f>
        <v>US Natural Gas Physical</v>
      </c>
      <c r="B3013" s="208" t="str">
        <f aca="false">IF((LEFT(N3013,2)="US"),"US","")</f>
        <v>US</v>
      </c>
      <c r="C3013" s="208" t="str">
        <f aca="false">M3013</f>
        <v>Natural Gas</v>
      </c>
      <c r="D3013" s="208" t="str">
        <f aca="false">IF(ISNUMBER(FIND("Phy",N3013))=TRUE(),"Physical","Financial")</f>
        <v>Physical</v>
      </c>
      <c r="E3013" s="208" t="n">
        <f aca="false">IF(VLOOKUP(S3013,'DD-Lookup'!$J$6:$L$50,3,FALSE())="Monthly",(YEAR(AC3013)-YEAR(AB3013))*12+MONTH(AC3013)-MONTH(AB3013)+1,(AC3013-AB3013+1))</f>
        <v>1</v>
      </c>
      <c r="F3013" s="239" t="n">
        <f aca="false">E3013*SUM(P3013:Q3013)</f>
        <v>5000</v>
      </c>
      <c r="G3013" s="214" t="n">
        <v>1291515</v>
      </c>
      <c r="H3013" s="215" t="n">
        <v>37035.3970717593</v>
      </c>
      <c r="I3013" s="0" t="s">
        <v>593</v>
      </c>
      <c r="M3013" s="0" t="s">
        <v>858</v>
      </c>
      <c r="N3013" s="0" t="s">
        <v>1305</v>
      </c>
      <c r="O3013" s="0" t="s">
        <v>1724</v>
      </c>
      <c r="P3013" s="216" t="n">
        <v>5000</v>
      </c>
      <c r="S3013" s="0" t="s">
        <v>1026</v>
      </c>
      <c r="T3013" s="0" t="s">
        <v>784</v>
      </c>
      <c r="U3013" s="218" t="n">
        <v>3.675</v>
      </c>
      <c r="V3013" s="0" t="s">
        <v>1671</v>
      </c>
      <c r="W3013" s="0" t="s">
        <v>1514</v>
      </c>
      <c r="X3013" s="0" t="s">
        <v>1535</v>
      </c>
      <c r="Y3013" s="0" t="s">
        <v>1310</v>
      </c>
      <c r="Z3013" s="0" t="s">
        <v>571</v>
      </c>
      <c r="AA3013" s="0" t="n">
        <v>808614</v>
      </c>
      <c r="AB3013" s="215" t="n">
        <v>37036.875</v>
      </c>
      <c r="AC3013" s="215" t="n">
        <v>37036.875</v>
      </c>
    </row>
    <row r="3014" customFormat="false" ht="12.75" hidden="false" customHeight="false" outlineLevel="0" collapsed="false">
      <c r="A3014" s="208" t="str">
        <f aca="false">B3014&amp;" "&amp;C3014&amp;" "&amp;D3014</f>
        <v>US Natural Gas Physical</v>
      </c>
      <c r="B3014" s="208" t="str">
        <f aca="false">IF((LEFT(N3014,2)="US"),"US","")</f>
        <v>US</v>
      </c>
      <c r="C3014" s="208" t="str">
        <f aca="false">M3014</f>
        <v>Natural Gas</v>
      </c>
      <c r="D3014" s="208" t="str">
        <f aca="false">IF(ISNUMBER(FIND("Phy",N3014))=TRUE(),"Physical","Financial")</f>
        <v>Physical</v>
      </c>
      <c r="E3014" s="208" t="n">
        <f aca="false">IF(VLOOKUP(S3014,'DD-Lookup'!$J$6:$L$50,3,FALSE())="Monthly",(YEAR(AC3014)-YEAR(AB3014))*12+MONTH(AC3014)-MONTH(AB3014)+1,(AC3014-AB3014+1))</f>
        <v>1</v>
      </c>
      <c r="F3014" s="239" t="n">
        <f aca="false">E3014*SUM(P3014:Q3014)</f>
        <v>1287</v>
      </c>
      <c r="G3014" s="214" t="n">
        <v>1291517</v>
      </c>
      <c r="H3014" s="215" t="n">
        <v>37035.3970833333</v>
      </c>
      <c r="I3014" s="0" t="s">
        <v>2203</v>
      </c>
      <c r="M3014" s="0" t="s">
        <v>858</v>
      </c>
      <c r="N3014" s="0" t="s">
        <v>1305</v>
      </c>
      <c r="O3014" s="0" t="s">
        <v>1529</v>
      </c>
      <c r="P3014" s="216" t="n">
        <v>1287</v>
      </c>
      <c r="S3014" s="0" t="s">
        <v>1026</v>
      </c>
      <c r="T3014" s="0" t="s">
        <v>784</v>
      </c>
      <c r="U3014" s="218" t="n">
        <v>4.38</v>
      </c>
      <c r="V3014" s="0" t="s">
        <v>2204</v>
      </c>
      <c r="W3014" s="0" t="s">
        <v>1531</v>
      </c>
      <c r="X3014" s="0" t="s">
        <v>1532</v>
      </c>
      <c r="Y3014" s="0" t="s">
        <v>1310</v>
      </c>
      <c r="Z3014" s="0" t="s">
        <v>571</v>
      </c>
      <c r="AA3014" s="0" t="n">
        <v>808615</v>
      </c>
      <c r="AB3014" s="215" t="n">
        <v>37036.875</v>
      </c>
      <c r="AC3014" s="215" t="n">
        <v>37036.875</v>
      </c>
    </row>
    <row r="3015" customFormat="false" ht="12.75" hidden="false" customHeight="false" outlineLevel="0" collapsed="false">
      <c r="A3015" s="208" t="str">
        <f aca="false">B3015&amp;" "&amp;C3015&amp;" "&amp;D3015</f>
        <v>US Natural Gas Physical</v>
      </c>
      <c r="B3015" s="208" t="str">
        <f aca="false">IF((LEFT(N3015,2)="US"),"US","")</f>
        <v>US</v>
      </c>
      <c r="C3015" s="208" t="str">
        <f aca="false">M3015</f>
        <v>Natural Gas</v>
      </c>
      <c r="D3015" s="208" t="str">
        <f aca="false">IF(ISNUMBER(FIND("Phy",N3015))=TRUE(),"Physical","Financial")</f>
        <v>Physical</v>
      </c>
      <c r="E3015" s="208" t="n">
        <f aca="false">IF(VLOOKUP(S3015,'DD-Lookup'!$J$6:$L$50,3,FALSE())="Monthly",(YEAR(AC3015)-YEAR(AB3015))*12+MONTH(AC3015)-MONTH(AB3015)+1,(AC3015-AB3015+1))</f>
        <v>1</v>
      </c>
      <c r="F3015" s="239" t="n">
        <f aca="false">E3015*SUM(P3015:Q3015)</f>
        <v>10000</v>
      </c>
      <c r="G3015" s="214" t="n">
        <v>1291518</v>
      </c>
      <c r="H3015" s="215" t="n">
        <v>37035.3971296296</v>
      </c>
      <c r="I3015" s="0" t="s">
        <v>1830</v>
      </c>
      <c r="M3015" s="0" t="s">
        <v>858</v>
      </c>
      <c r="N3015" s="0" t="s">
        <v>1571</v>
      </c>
      <c r="O3015" s="0" t="s">
        <v>1572</v>
      </c>
      <c r="Q3015" s="216" t="n">
        <v>10000</v>
      </c>
      <c r="S3015" s="0" t="s">
        <v>1026</v>
      </c>
      <c r="T3015" s="0" t="s">
        <v>784</v>
      </c>
      <c r="U3015" s="218" t="n">
        <v>4.08</v>
      </c>
      <c r="V3015" s="0" t="s">
        <v>2868</v>
      </c>
      <c r="W3015" s="0" t="s">
        <v>1573</v>
      </c>
      <c r="X3015" s="0" t="s">
        <v>1574</v>
      </c>
      <c r="Y3015" s="0" t="s">
        <v>1310</v>
      </c>
      <c r="Z3015" s="0" t="s">
        <v>1575</v>
      </c>
      <c r="AA3015" s="0" t="n">
        <v>808616</v>
      </c>
      <c r="AB3015" s="215" t="n">
        <v>37036.875</v>
      </c>
      <c r="AC3015" s="215" t="n">
        <v>37036.875</v>
      </c>
    </row>
    <row r="3016" customFormat="false" ht="12.75" hidden="false" customHeight="false" outlineLevel="0" collapsed="false">
      <c r="A3016" s="208" t="str">
        <f aca="false">B3016&amp;" "&amp;C3016&amp;" "&amp;D3016</f>
        <v>US Natural Gas Physical</v>
      </c>
      <c r="B3016" s="208" t="str">
        <f aca="false">IF((LEFT(N3016,2)="US"),"US","")</f>
        <v>US</v>
      </c>
      <c r="C3016" s="208" t="str">
        <f aca="false">M3016</f>
        <v>Natural Gas</v>
      </c>
      <c r="D3016" s="208" t="str">
        <f aca="false">IF(ISNUMBER(FIND("Phy",N3016))=TRUE(),"Physical","Financial")</f>
        <v>Physical</v>
      </c>
      <c r="E3016" s="208" t="n">
        <f aca="false">IF(VLOOKUP(S3016,'DD-Lookup'!$J$6:$L$50,3,FALSE())="Monthly",(YEAR(AC3016)-YEAR(AB3016))*12+MONTH(AC3016)-MONTH(AB3016)+1,(AC3016-AB3016+1))</f>
        <v>1</v>
      </c>
      <c r="F3016" s="239" t="n">
        <f aca="false">E3016*SUM(P3016:Q3016)</f>
        <v>5000</v>
      </c>
      <c r="G3016" s="214" t="n">
        <v>1291519</v>
      </c>
      <c r="H3016" s="215" t="n">
        <v>37035.3971527778</v>
      </c>
      <c r="I3016" s="0" t="s">
        <v>593</v>
      </c>
      <c r="M3016" s="0" t="s">
        <v>858</v>
      </c>
      <c r="N3016" s="0" t="s">
        <v>1305</v>
      </c>
      <c r="O3016" s="0" t="s">
        <v>1724</v>
      </c>
      <c r="P3016" s="216" t="n">
        <v>5000</v>
      </c>
      <c r="S3016" s="0" t="s">
        <v>1026</v>
      </c>
      <c r="T3016" s="0" t="s">
        <v>784</v>
      </c>
      <c r="U3016" s="218" t="n">
        <v>3.65</v>
      </c>
      <c r="V3016" s="0" t="s">
        <v>1671</v>
      </c>
      <c r="W3016" s="0" t="s">
        <v>1514</v>
      </c>
      <c r="X3016" s="0" t="s">
        <v>1535</v>
      </c>
      <c r="Y3016" s="0" t="s">
        <v>1310</v>
      </c>
      <c r="Z3016" s="0" t="s">
        <v>571</v>
      </c>
      <c r="AA3016" s="0" t="n">
        <v>808617</v>
      </c>
      <c r="AB3016" s="215" t="n">
        <v>37036.875</v>
      </c>
      <c r="AC3016" s="215" t="n">
        <v>37036.875</v>
      </c>
    </row>
    <row r="3017" customFormat="false" ht="12.75" hidden="false" customHeight="false" outlineLevel="0" collapsed="false">
      <c r="A3017" s="208" t="str">
        <f aca="false">B3017&amp;" "&amp;C3017&amp;" "&amp;D3017</f>
        <v>US Natural Gas Physical</v>
      </c>
      <c r="B3017" s="208" t="str">
        <f aca="false">IF((LEFT(N3017,2)="US"),"US","")</f>
        <v>US</v>
      </c>
      <c r="C3017" s="208" t="str">
        <f aca="false">M3017</f>
        <v>Natural Gas</v>
      </c>
      <c r="D3017" s="208" t="str">
        <f aca="false">IF(ISNUMBER(FIND("Phy",N3017))=TRUE(),"Physical","Financial")</f>
        <v>Physical</v>
      </c>
      <c r="E3017" s="208" t="n">
        <f aca="false">IF(VLOOKUP(S3017,'DD-Lookup'!$J$6:$L$50,3,FALSE())="Monthly",(YEAR(AC3017)-YEAR(AB3017))*12+MONTH(AC3017)-MONTH(AB3017)+1,(AC3017-AB3017+1))</f>
        <v>1</v>
      </c>
      <c r="F3017" s="239" t="n">
        <f aca="false">E3017*SUM(P3017:Q3017)</f>
        <v>25000</v>
      </c>
      <c r="G3017" s="214" t="n">
        <v>1291520</v>
      </c>
      <c r="H3017" s="215" t="n">
        <v>37035.3971759259</v>
      </c>
      <c r="I3017" s="0" t="s">
        <v>593</v>
      </c>
      <c r="M3017" s="0" t="s">
        <v>858</v>
      </c>
      <c r="N3017" s="0" t="s">
        <v>1305</v>
      </c>
      <c r="O3017" s="0" t="s">
        <v>1432</v>
      </c>
      <c r="P3017" s="216" t="n">
        <v>25000</v>
      </c>
      <c r="S3017" s="0" t="s">
        <v>1026</v>
      </c>
      <c r="T3017" s="0" t="s">
        <v>784</v>
      </c>
      <c r="U3017" s="218" t="n">
        <v>4.125</v>
      </c>
      <c r="V3017" s="0" t="s">
        <v>1543</v>
      </c>
      <c r="W3017" s="0" t="s">
        <v>1434</v>
      </c>
      <c r="X3017" s="0" t="s">
        <v>1435</v>
      </c>
      <c r="Y3017" s="0" t="s">
        <v>1310</v>
      </c>
      <c r="Z3017" s="0" t="s">
        <v>571</v>
      </c>
      <c r="AA3017" s="0" t="n">
        <v>808619</v>
      </c>
      <c r="AB3017" s="215" t="n">
        <v>37036.875</v>
      </c>
      <c r="AC3017" s="215" t="n">
        <v>37036.875</v>
      </c>
    </row>
    <row r="3018" customFormat="false" ht="12.75" hidden="false" customHeight="false" outlineLevel="0" collapsed="false">
      <c r="A3018" s="208" t="str">
        <f aca="false">B3018&amp;" "&amp;C3018&amp;" "&amp;D3018</f>
        <v>US Gas Pipeline Capacity Financial</v>
      </c>
      <c r="B3018" s="208" t="str">
        <f aca="false">IF((LEFT(N3018,2)="US"),"US","")</f>
        <v>US</v>
      </c>
      <c r="C3018" s="208" t="str">
        <f aca="false">M3018</f>
        <v>Gas Pipeline Capacity</v>
      </c>
      <c r="D3018" s="208" t="str">
        <f aca="false">IF(ISNUMBER(FIND("Phy",N3018))=TRUE(),"Physical","Financial")</f>
        <v>Financial</v>
      </c>
      <c r="E3018" s="208" t="n">
        <f aca="false">IF(VLOOKUP(S3018,'DD-Lookup'!$J$6:$L$50,3,FALSE())="Monthly",(YEAR(AC3018)-YEAR(AB3018))*12+MONTH(AC3018)-MONTH(AB3018)+1,(AC3018-AB3018+1))</f>
        <v>1</v>
      </c>
      <c r="F3018" s="239" t="n">
        <f aca="false">E3018*SUM(P3018:Q3018)</f>
        <v>10000</v>
      </c>
      <c r="G3018" s="214" t="n">
        <v>1291521</v>
      </c>
      <c r="H3018" s="215" t="n">
        <v>37035.3972106481</v>
      </c>
      <c r="I3018" s="0" t="s">
        <v>1059</v>
      </c>
      <c r="M3018" s="0" t="s">
        <v>2869</v>
      </c>
      <c r="N3018" s="0" t="s">
        <v>2870</v>
      </c>
      <c r="O3018" s="0" t="s">
        <v>2871</v>
      </c>
      <c r="Q3018" s="216" t="n">
        <v>10000</v>
      </c>
      <c r="S3018" s="0" t="s">
        <v>1026</v>
      </c>
      <c r="T3018" s="0" t="s">
        <v>784</v>
      </c>
      <c r="U3018" s="218" t="n">
        <v>0.095</v>
      </c>
      <c r="V3018" s="0" t="s">
        <v>2872</v>
      </c>
      <c r="W3018" s="0" t="s">
        <v>2873</v>
      </c>
      <c r="X3018" s="0" t="s">
        <v>2874</v>
      </c>
      <c r="Y3018" s="0" t="s">
        <v>2875</v>
      </c>
      <c r="Z3018" s="0" t="s">
        <v>2876</v>
      </c>
      <c r="AA3018" s="0" t="n">
        <v>41060</v>
      </c>
      <c r="AB3018" s="215" t="n">
        <v>37036.875</v>
      </c>
      <c r="AC3018" s="215" t="n">
        <v>37036.875</v>
      </c>
    </row>
    <row r="3019" customFormat="false" ht="12.75" hidden="false" customHeight="false" outlineLevel="0" collapsed="false">
      <c r="A3019" s="208" t="str">
        <f aca="false">B3019&amp;" "&amp;C3019&amp;" "&amp;D3019</f>
        <v>US Natural Gas Financial</v>
      </c>
      <c r="B3019" s="208" t="str">
        <f aca="false">IF((LEFT(N3019,2)="US"),"US","")</f>
        <v>US</v>
      </c>
      <c r="C3019" s="208" t="str">
        <f aca="false">M3019</f>
        <v>Natural Gas</v>
      </c>
      <c r="D3019" s="208" t="str">
        <f aca="false">IF(ISNUMBER(FIND("Phy",N3019))=TRUE(),"Physical","Financial")</f>
        <v>Financial</v>
      </c>
      <c r="E3019" s="208" t="n">
        <f aca="false">IF(VLOOKUP(S3019,'DD-Lookup'!$J$6:$L$50,3,FALSE())="Monthly",(YEAR(AC3019)-YEAR(AB3019))*12+MONTH(AC3019)-MONTH(AB3019)+1,(AC3019-AB3019+1))</f>
        <v>30</v>
      </c>
      <c r="F3019" s="239" t="n">
        <f aca="false">E3019*SUM(P3019:Q3019)</f>
        <v>1500000</v>
      </c>
      <c r="G3019" s="214" t="n">
        <v>1291522</v>
      </c>
      <c r="H3019" s="215" t="n">
        <v>37035.3972569444</v>
      </c>
      <c r="I3019" s="0" t="s">
        <v>1115</v>
      </c>
      <c r="J3019" s="0" t="s">
        <v>1246</v>
      </c>
      <c r="K3019" s="0" t="s">
        <v>1200</v>
      </c>
      <c r="M3019" s="0" t="s">
        <v>858</v>
      </c>
      <c r="N3019" s="0" t="s">
        <v>1482</v>
      </c>
      <c r="O3019" s="0" t="s">
        <v>2877</v>
      </c>
      <c r="Q3019" s="216" t="n">
        <v>50000</v>
      </c>
      <c r="S3019" s="0" t="s">
        <v>1026</v>
      </c>
      <c r="T3019" s="0" t="s">
        <v>784</v>
      </c>
      <c r="U3019" s="218" t="n">
        <v>0.03</v>
      </c>
      <c r="V3019" s="0" t="s">
        <v>2801</v>
      </c>
      <c r="W3019" s="0" t="s">
        <v>1851</v>
      </c>
      <c r="X3019" s="0" t="s">
        <v>1852</v>
      </c>
      <c r="Y3019" s="0" t="s">
        <v>838</v>
      </c>
      <c r="Z3019" s="0" t="s">
        <v>571</v>
      </c>
      <c r="AA3019" s="0" t="s">
        <v>2878</v>
      </c>
      <c r="AB3019" s="215" t="n">
        <v>37043</v>
      </c>
      <c r="AC3019" s="215" t="n">
        <v>37072</v>
      </c>
    </row>
    <row r="3020" customFormat="false" ht="12.75" hidden="false" customHeight="false" outlineLevel="0" collapsed="false">
      <c r="A3020" s="208" t="str">
        <f aca="false">B3020&amp;" "&amp;C3020&amp;" "&amp;D3020</f>
        <v>US Natural Gas Physical</v>
      </c>
      <c r="B3020" s="208" t="str">
        <f aca="false">IF((LEFT(N3020,2)="US"),"US","")</f>
        <v>US</v>
      </c>
      <c r="C3020" s="208" t="str">
        <f aca="false">M3020</f>
        <v>Natural Gas</v>
      </c>
      <c r="D3020" s="208" t="str">
        <f aca="false">IF(ISNUMBER(FIND("Phy",N3020))=TRUE(),"Physical","Financial")</f>
        <v>Physical</v>
      </c>
      <c r="E3020" s="208" t="n">
        <f aca="false">IF(VLOOKUP(S3020,'DD-Lookup'!$J$6:$L$50,3,FALSE())="Monthly",(YEAR(AC3020)-YEAR(AB3020))*12+MONTH(AC3020)-MONTH(AB3020)+1,(AC3020-AB3020+1))</f>
        <v>1</v>
      </c>
      <c r="F3020" s="239" t="n">
        <f aca="false">E3020*SUM(P3020:Q3020)</f>
        <v>2833</v>
      </c>
      <c r="G3020" s="214" t="n">
        <v>1291523</v>
      </c>
      <c r="H3020" s="215" t="n">
        <v>37035.3972569444</v>
      </c>
      <c r="I3020" s="0" t="s">
        <v>1107</v>
      </c>
      <c r="M3020" s="0" t="s">
        <v>858</v>
      </c>
      <c r="N3020" s="0" t="s">
        <v>1305</v>
      </c>
      <c r="O3020" s="0" t="s">
        <v>1920</v>
      </c>
      <c r="P3020" s="216" t="n">
        <v>2833</v>
      </c>
      <c r="S3020" s="0" t="s">
        <v>1026</v>
      </c>
      <c r="T3020" s="0" t="s">
        <v>784</v>
      </c>
      <c r="U3020" s="218" t="n">
        <v>4.025</v>
      </c>
      <c r="V3020" s="0" t="s">
        <v>2655</v>
      </c>
      <c r="W3020" s="0" t="s">
        <v>1667</v>
      </c>
      <c r="X3020" s="0" t="s">
        <v>1639</v>
      </c>
      <c r="Y3020" s="0" t="s">
        <v>1310</v>
      </c>
      <c r="Z3020" s="0" t="s">
        <v>571</v>
      </c>
      <c r="AA3020" s="0" t="n">
        <v>808620</v>
      </c>
      <c r="AB3020" s="215" t="n">
        <v>37036.875</v>
      </c>
      <c r="AC3020" s="215" t="n">
        <v>37036.875</v>
      </c>
    </row>
    <row r="3021" customFormat="false" ht="12.75" hidden="false" customHeight="false" outlineLevel="0" collapsed="false">
      <c r="A3021" s="208" t="str">
        <f aca="false">B3021&amp;" "&amp;C3021&amp;" "&amp;D3021</f>
        <v>US Natural Gas Financial</v>
      </c>
      <c r="B3021" s="208" t="str">
        <f aca="false">IF((LEFT(N3021,2)="US"),"US","")</f>
        <v>US</v>
      </c>
      <c r="C3021" s="208" t="str">
        <f aca="false">M3021</f>
        <v>Natural Gas</v>
      </c>
      <c r="D3021" s="208" t="str">
        <f aca="false">IF(ISNUMBER(FIND("Phy",N3021))=TRUE(),"Physical","Financial")</f>
        <v>Financial</v>
      </c>
      <c r="E3021" s="208" t="n">
        <f aca="false">IF(VLOOKUP(S3021,'DD-Lookup'!$J$6:$L$50,3,FALSE())="Monthly",(YEAR(AC3021)-YEAR(AB3021))*12+MONTH(AC3021)-MONTH(AB3021)+1,(AC3021-AB3021+1))</f>
        <v>30</v>
      </c>
      <c r="F3021" s="239" t="n">
        <f aca="false">E3021*SUM(P3021:Q3021)</f>
        <v>300000</v>
      </c>
      <c r="G3021" s="214" t="n">
        <v>1291525</v>
      </c>
      <c r="H3021" s="215" t="n">
        <v>37035.3973726852</v>
      </c>
      <c r="I3021" s="0" t="s">
        <v>1452</v>
      </c>
      <c r="M3021" s="0" t="s">
        <v>858</v>
      </c>
      <c r="N3021" s="0" t="s">
        <v>1482</v>
      </c>
      <c r="O3021" s="0" t="s">
        <v>1849</v>
      </c>
      <c r="Q3021" s="216" t="n">
        <v>10000</v>
      </c>
      <c r="S3021" s="0" t="s">
        <v>1026</v>
      </c>
      <c r="T3021" s="0" t="s">
        <v>784</v>
      </c>
      <c r="U3021" s="218" t="n">
        <v>-0.03</v>
      </c>
      <c r="V3021" s="0" t="s">
        <v>2659</v>
      </c>
      <c r="W3021" s="0" t="s">
        <v>1851</v>
      </c>
      <c r="X3021" s="0" t="s">
        <v>1852</v>
      </c>
      <c r="Y3021" s="0" t="s">
        <v>838</v>
      </c>
      <c r="Z3021" s="0" t="s">
        <v>571</v>
      </c>
      <c r="AA3021" s="0" t="s">
        <v>2879</v>
      </c>
      <c r="AB3021" s="215" t="n">
        <v>37043.875</v>
      </c>
      <c r="AC3021" s="215" t="n">
        <v>37072.875</v>
      </c>
    </row>
    <row r="3022" customFormat="false" ht="12.75" hidden="false" customHeight="false" outlineLevel="0" collapsed="false">
      <c r="A3022" s="208" t="str">
        <f aca="false">B3022&amp;" "&amp;C3022&amp;" "&amp;D3022</f>
        <v>US Natural Gas Physical</v>
      </c>
      <c r="B3022" s="208" t="str">
        <f aca="false">IF((LEFT(N3022,2)="US"),"US","")</f>
        <v>US</v>
      </c>
      <c r="C3022" s="208" t="str">
        <f aca="false">M3022</f>
        <v>Natural Gas</v>
      </c>
      <c r="D3022" s="208" t="str">
        <f aca="false">IF(ISNUMBER(FIND("Phy",N3022))=TRUE(),"Physical","Financial")</f>
        <v>Physical</v>
      </c>
      <c r="E3022" s="208" t="n">
        <f aca="false">IF(VLOOKUP(S3022,'DD-Lookup'!$J$6:$L$50,3,FALSE())="Monthly",(YEAR(AC3022)-YEAR(AB3022))*12+MONTH(AC3022)-MONTH(AB3022)+1,(AC3022-AB3022+1))</f>
        <v>1</v>
      </c>
      <c r="F3022" s="239" t="n">
        <f aca="false">E3022*SUM(P3022:Q3022)</f>
        <v>25000</v>
      </c>
      <c r="G3022" s="214" t="n">
        <v>1291526</v>
      </c>
      <c r="H3022" s="215" t="n">
        <v>37035.3973958333</v>
      </c>
      <c r="I3022" s="0" t="s">
        <v>1155</v>
      </c>
      <c r="M3022" s="0" t="s">
        <v>858</v>
      </c>
      <c r="N3022" s="0" t="s">
        <v>1305</v>
      </c>
      <c r="O3022" s="0" t="s">
        <v>1432</v>
      </c>
      <c r="Q3022" s="216" t="n">
        <v>25000</v>
      </c>
      <c r="S3022" s="0" t="s">
        <v>1026</v>
      </c>
      <c r="T3022" s="0" t="s">
        <v>784</v>
      </c>
      <c r="U3022" s="218" t="n">
        <v>4.125</v>
      </c>
      <c r="V3022" s="0" t="s">
        <v>1518</v>
      </c>
      <c r="W3022" s="0" t="s">
        <v>1434</v>
      </c>
      <c r="X3022" s="0" t="s">
        <v>1435</v>
      </c>
      <c r="Y3022" s="0" t="s">
        <v>1310</v>
      </c>
      <c r="Z3022" s="0" t="s">
        <v>571</v>
      </c>
      <c r="AA3022" s="0" t="n">
        <v>808621</v>
      </c>
      <c r="AB3022" s="215" t="n">
        <v>37036.875</v>
      </c>
      <c r="AC3022" s="215" t="n">
        <v>37036.875</v>
      </c>
    </row>
    <row r="3023" customFormat="false" ht="12.75" hidden="false" customHeight="false" outlineLevel="0" collapsed="false">
      <c r="A3023" s="208" t="str">
        <f aca="false">B3023&amp;" "&amp;C3023&amp;" "&amp;D3023</f>
        <v>US Natural Gas Physical</v>
      </c>
      <c r="B3023" s="208" t="str">
        <f aca="false">IF((LEFT(N3023,2)="US"),"US","")</f>
        <v>US</v>
      </c>
      <c r="C3023" s="208" t="str">
        <f aca="false">M3023</f>
        <v>Natural Gas</v>
      </c>
      <c r="D3023" s="208" t="str">
        <f aca="false">IF(ISNUMBER(FIND("Phy",N3023))=TRUE(),"Physical","Financial")</f>
        <v>Physical</v>
      </c>
      <c r="E3023" s="208" t="n">
        <f aca="false">IF(VLOOKUP(S3023,'DD-Lookup'!$J$6:$L$50,3,FALSE())="Monthly",(YEAR(AC3023)-YEAR(AB3023))*12+MONTH(AC3023)-MONTH(AB3023)+1,(AC3023-AB3023+1))</f>
        <v>1</v>
      </c>
      <c r="F3023" s="239" t="n">
        <f aca="false">E3023*SUM(P3023:Q3023)</f>
        <v>2000</v>
      </c>
      <c r="G3023" s="214" t="n">
        <v>1291527</v>
      </c>
      <c r="H3023" s="215" t="n">
        <v>37035.3975347222</v>
      </c>
      <c r="I3023" s="0" t="s">
        <v>1699</v>
      </c>
      <c r="M3023" s="0" t="s">
        <v>858</v>
      </c>
      <c r="N3023" s="0" t="s">
        <v>1305</v>
      </c>
      <c r="O3023" s="0" t="s">
        <v>1703</v>
      </c>
      <c r="Q3023" s="216" t="n">
        <v>2000</v>
      </c>
      <c r="S3023" s="0" t="s">
        <v>1026</v>
      </c>
      <c r="T3023" s="0" t="s">
        <v>784</v>
      </c>
      <c r="U3023" s="218" t="n">
        <v>4.075</v>
      </c>
      <c r="V3023" s="0" t="s">
        <v>2880</v>
      </c>
      <c r="W3023" s="0" t="s">
        <v>1667</v>
      </c>
      <c r="X3023" s="0" t="s">
        <v>1639</v>
      </c>
      <c r="Y3023" s="0" t="s">
        <v>1310</v>
      </c>
      <c r="Z3023" s="0" t="s">
        <v>571</v>
      </c>
      <c r="AA3023" s="0" t="n">
        <v>808623</v>
      </c>
      <c r="AB3023" s="215" t="n">
        <v>37036.875</v>
      </c>
      <c r="AC3023" s="215" t="n">
        <v>37036.875</v>
      </c>
    </row>
    <row r="3024" customFormat="false" ht="12.75" hidden="false" customHeight="false" outlineLevel="0" collapsed="false">
      <c r="A3024" s="208" t="str">
        <f aca="false">B3024&amp;" "&amp;C3024&amp;" "&amp;D3024</f>
        <v>US Natural Gas Physical</v>
      </c>
      <c r="B3024" s="208" t="str">
        <f aca="false">IF((LEFT(N3024,2)="US"),"US","")</f>
        <v>US</v>
      </c>
      <c r="C3024" s="208" t="str">
        <f aca="false">M3024</f>
        <v>Natural Gas</v>
      </c>
      <c r="D3024" s="208" t="str">
        <f aca="false">IF(ISNUMBER(FIND("Phy",N3024))=TRUE(),"Physical","Financial")</f>
        <v>Physical</v>
      </c>
      <c r="E3024" s="208" t="n">
        <f aca="false">IF(VLOOKUP(S3024,'DD-Lookup'!$J$6:$L$50,3,FALSE())="Monthly",(YEAR(AC3024)-YEAR(AB3024))*12+MONTH(AC3024)-MONTH(AB3024)+1,(AC3024-AB3024+1))</f>
        <v>7</v>
      </c>
      <c r="F3024" s="239" t="n">
        <f aca="false">E3024*SUM(P3024:Q3024)</f>
        <v>70000</v>
      </c>
      <c r="G3024" s="214" t="n">
        <v>1291528</v>
      </c>
      <c r="H3024" s="215" t="n">
        <v>37035.3975462963</v>
      </c>
      <c r="I3024" s="0" t="s">
        <v>2383</v>
      </c>
      <c r="M3024" s="0" t="s">
        <v>858</v>
      </c>
      <c r="N3024" s="0" t="s">
        <v>1305</v>
      </c>
      <c r="O3024" s="0" t="s">
        <v>2393</v>
      </c>
      <c r="P3024" s="216" t="n">
        <v>10000</v>
      </c>
      <c r="S3024" s="0" t="s">
        <v>1026</v>
      </c>
      <c r="T3024" s="0" t="s">
        <v>784</v>
      </c>
      <c r="U3024" s="218" t="n">
        <v>4.035</v>
      </c>
      <c r="V3024" s="0" t="s">
        <v>2384</v>
      </c>
      <c r="W3024" s="0" t="s">
        <v>1667</v>
      </c>
      <c r="X3024" s="0" t="s">
        <v>1639</v>
      </c>
      <c r="Y3024" s="0" t="s">
        <v>1310</v>
      </c>
      <c r="Z3024" s="0" t="s">
        <v>571</v>
      </c>
      <c r="AA3024" s="0" t="n">
        <v>808624</v>
      </c>
      <c r="AB3024" s="215" t="n">
        <v>37036.875</v>
      </c>
      <c r="AC3024" s="215" t="n">
        <v>37042.875</v>
      </c>
    </row>
    <row r="3025" customFormat="false" ht="12.75" hidden="false" customHeight="false" outlineLevel="0" collapsed="false">
      <c r="A3025" s="208" t="str">
        <f aca="false">B3025&amp;" "&amp;C3025&amp;" "&amp;D3025</f>
        <v>US Natural Gas Physical</v>
      </c>
      <c r="B3025" s="208" t="str">
        <f aca="false">IF((LEFT(N3025,2)="US"),"US","")</f>
        <v>US</v>
      </c>
      <c r="C3025" s="208" t="str">
        <f aca="false">M3025</f>
        <v>Natural Gas</v>
      </c>
      <c r="D3025" s="208" t="str">
        <f aca="false">IF(ISNUMBER(FIND("Phy",N3025))=TRUE(),"Physical","Financial")</f>
        <v>Physical</v>
      </c>
      <c r="E3025" s="208" t="n">
        <f aca="false">IF(VLOOKUP(S3025,'DD-Lookup'!$J$6:$L$50,3,FALSE())="Monthly",(YEAR(AC3025)-YEAR(AB3025))*12+MONTH(AC3025)-MONTH(AB3025)+1,(AC3025-AB3025+1))</f>
        <v>1</v>
      </c>
      <c r="F3025" s="239" t="n">
        <f aca="false">E3025*SUM(P3025:Q3025)</f>
        <v>25000</v>
      </c>
      <c r="G3025" s="214" t="n">
        <v>1291532</v>
      </c>
      <c r="H3025" s="215" t="n">
        <v>37035.3976967593</v>
      </c>
      <c r="I3025" s="0" t="s">
        <v>593</v>
      </c>
      <c r="M3025" s="0" t="s">
        <v>858</v>
      </c>
      <c r="N3025" s="0" t="s">
        <v>1305</v>
      </c>
      <c r="O3025" s="0" t="s">
        <v>1432</v>
      </c>
      <c r="P3025" s="216" t="n">
        <v>25000</v>
      </c>
      <c r="S3025" s="0" t="s">
        <v>1026</v>
      </c>
      <c r="T3025" s="0" t="s">
        <v>784</v>
      </c>
      <c r="U3025" s="218" t="n">
        <v>4.125</v>
      </c>
      <c r="V3025" s="0" t="s">
        <v>1543</v>
      </c>
      <c r="W3025" s="0" t="s">
        <v>1434</v>
      </c>
      <c r="X3025" s="0" t="s">
        <v>1435</v>
      </c>
      <c r="Y3025" s="0" t="s">
        <v>1310</v>
      </c>
      <c r="Z3025" s="0" t="s">
        <v>571</v>
      </c>
      <c r="AA3025" s="0" t="n">
        <v>808625</v>
      </c>
      <c r="AB3025" s="215" t="n">
        <v>37036.875</v>
      </c>
      <c r="AC3025" s="215" t="n">
        <v>37036.875</v>
      </c>
    </row>
    <row r="3026" customFormat="false" ht="12.75" hidden="false" customHeight="false" outlineLevel="0" collapsed="false">
      <c r="A3026" s="208" t="str">
        <f aca="false">B3026&amp;" "&amp;C3026&amp;" "&amp;D3026</f>
        <v>US Natural Gas Physical</v>
      </c>
      <c r="B3026" s="208" t="str">
        <f aca="false">IF((LEFT(N3026,2)="US"),"US","")</f>
        <v>US</v>
      </c>
      <c r="C3026" s="208" t="str">
        <f aca="false">M3026</f>
        <v>Natural Gas</v>
      </c>
      <c r="D3026" s="208" t="str">
        <f aca="false">IF(ISNUMBER(FIND("Phy",N3026))=TRUE(),"Physical","Financial")</f>
        <v>Physical</v>
      </c>
      <c r="E3026" s="208" t="n">
        <f aca="false">IF(VLOOKUP(S3026,'DD-Lookup'!$J$6:$L$50,3,FALSE())="Monthly",(YEAR(AC3026)-YEAR(AB3026))*12+MONTH(AC3026)-MONTH(AB3026)+1,(AC3026-AB3026+1))</f>
        <v>1</v>
      </c>
      <c r="F3026" s="239" t="n">
        <f aca="false">E3026*SUM(P3026:Q3026)</f>
        <v>4378</v>
      </c>
      <c r="G3026" s="214" t="n">
        <v>1291533</v>
      </c>
      <c r="H3026" s="215" t="n">
        <v>37035.3977083333</v>
      </c>
      <c r="I3026" s="0" t="s">
        <v>600</v>
      </c>
      <c r="M3026" s="0" t="s">
        <v>858</v>
      </c>
      <c r="N3026" s="0" t="s">
        <v>1305</v>
      </c>
      <c r="O3026" s="0" t="s">
        <v>1666</v>
      </c>
      <c r="Q3026" s="216" t="n">
        <v>4378</v>
      </c>
      <c r="S3026" s="0" t="s">
        <v>1026</v>
      </c>
      <c r="T3026" s="0" t="s">
        <v>784</v>
      </c>
      <c r="U3026" s="218" t="n">
        <v>4.12</v>
      </c>
      <c r="V3026" s="0" t="s">
        <v>1488</v>
      </c>
      <c r="W3026" s="0" t="s">
        <v>1667</v>
      </c>
      <c r="X3026" s="0" t="s">
        <v>1668</v>
      </c>
      <c r="Y3026" s="0" t="s">
        <v>1310</v>
      </c>
      <c r="Z3026" s="0" t="s">
        <v>571</v>
      </c>
      <c r="AA3026" s="0" t="n">
        <v>808626</v>
      </c>
      <c r="AB3026" s="215" t="n">
        <v>37036.875</v>
      </c>
      <c r="AC3026" s="215" t="n">
        <v>37036.875</v>
      </c>
    </row>
    <row r="3027" customFormat="false" ht="12.75" hidden="false" customHeight="false" outlineLevel="0" collapsed="false">
      <c r="A3027" s="208" t="str">
        <f aca="false">B3027&amp;" "&amp;C3027&amp;" "&amp;D3027</f>
        <v>US Natural Gas Physical</v>
      </c>
      <c r="B3027" s="208" t="str">
        <f aca="false">IF((LEFT(N3027,2)="US"),"US","")</f>
        <v>US</v>
      </c>
      <c r="C3027" s="208" t="str">
        <f aca="false">M3027</f>
        <v>Natural Gas</v>
      </c>
      <c r="D3027" s="208" t="str">
        <f aca="false">IF(ISNUMBER(FIND("Phy",N3027))=TRUE(),"Physical","Financial")</f>
        <v>Physical</v>
      </c>
      <c r="E3027" s="208" t="n">
        <f aca="false">IF(VLOOKUP(S3027,'DD-Lookup'!$J$6:$L$50,3,FALSE())="Monthly",(YEAR(AC3027)-YEAR(AB3027))*12+MONTH(AC3027)-MONTH(AB3027)+1,(AC3027-AB3027+1))</f>
        <v>1</v>
      </c>
      <c r="F3027" s="239" t="n">
        <f aca="false">E3027*SUM(P3027:Q3027)</f>
        <v>10000</v>
      </c>
      <c r="G3027" s="214" t="n">
        <v>1291534</v>
      </c>
      <c r="H3027" s="215" t="n">
        <v>37035.3977546296</v>
      </c>
      <c r="I3027" s="0" t="s">
        <v>2120</v>
      </c>
      <c r="M3027" s="0" t="s">
        <v>858</v>
      </c>
      <c r="N3027" s="0" t="s">
        <v>1305</v>
      </c>
      <c r="O3027" s="0" t="s">
        <v>1458</v>
      </c>
      <c r="Q3027" s="216" t="n">
        <v>10000</v>
      </c>
      <c r="S3027" s="0" t="s">
        <v>1026</v>
      </c>
      <c r="T3027" s="0" t="s">
        <v>784</v>
      </c>
      <c r="U3027" s="218" t="n">
        <v>4.2075</v>
      </c>
      <c r="V3027" s="0" t="s">
        <v>2121</v>
      </c>
      <c r="W3027" s="0" t="s">
        <v>1308</v>
      </c>
      <c r="X3027" s="0" t="s">
        <v>1309</v>
      </c>
      <c r="Y3027" s="0" t="s">
        <v>1310</v>
      </c>
      <c r="Z3027" s="0" t="s">
        <v>571</v>
      </c>
      <c r="AA3027" s="0" t="n">
        <v>808627</v>
      </c>
      <c r="AB3027" s="215" t="n">
        <v>37036.875</v>
      </c>
      <c r="AC3027" s="215" t="n">
        <v>37036.875</v>
      </c>
    </row>
    <row r="3028" customFormat="false" ht="12.75" hidden="false" customHeight="false" outlineLevel="0" collapsed="false">
      <c r="A3028" s="208" t="str">
        <f aca="false">B3028&amp;" "&amp;C3028&amp;" "&amp;D3028</f>
        <v> Natural Gas Physical</v>
      </c>
      <c r="B3028" s="208" t="str">
        <f aca="false">IF((LEFT(N3028,2)="US"),"US","")</f>
        <v/>
      </c>
      <c r="C3028" s="208" t="str">
        <f aca="false">M3028</f>
        <v>Natural Gas</v>
      </c>
      <c r="D3028" s="208" t="str">
        <f aca="false">IF(ISNUMBER(FIND("Phy",N3028))=TRUE(),"Physical","Financial")</f>
        <v>Physical</v>
      </c>
      <c r="E3028" s="208" t="n">
        <f aca="false">IF(VLOOKUP(S3028,'DD-Lookup'!$J$6:$L$50,3,FALSE())="Monthly",(YEAR(AC3028)-YEAR(AB3028))*12+MONTH(AC3028)-MONTH(AB3028)+1,(AC3028-AB3028+1))</f>
        <v>30</v>
      </c>
      <c r="F3028" s="239" t="n">
        <f aca="false">E3028*SUM(P3028:Q3028)</f>
        <v>150000</v>
      </c>
      <c r="G3028" s="214" t="n">
        <v>1291536</v>
      </c>
      <c r="H3028" s="215" t="n">
        <v>37035.3977662037</v>
      </c>
      <c r="I3028" s="0" t="s">
        <v>2315</v>
      </c>
      <c r="M3028" s="0" t="s">
        <v>858</v>
      </c>
      <c r="N3028" s="0" t="s">
        <v>2171</v>
      </c>
      <c r="O3028" s="0" t="s">
        <v>2172</v>
      </c>
      <c r="Q3028" s="216" t="n">
        <v>5000</v>
      </c>
      <c r="S3028" s="0" t="s">
        <v>279</v>
      </c>
      <c r="T3028" s="0" t="s">
        <v>2173</v>
      </c>
      <c r="U3028" s="218" t="n">
        <v>5.635</v>
      </c>
      <c r="V3028" s="0" t="s">
        <v>2497</v>
      </c>
      <c r="W3028" s="0" t="s">
        <v>2175</v>
      </c>
      <c r="X3028" s="0" t="s">
        <v>2176</v>
      </c>
      <c r="Y3028" s="0" t="s">
        <v>1310</v>
      </c>
      <c r="Z3028" s="0" t="s">
        <v>628</v>
      </c>
      <c r="AA3028" s="0" t="n">
        <v>808629</v>
      </c>
      <c r="AB3028" s="215" t="n">
        <v>37043.875</v>
      </c>
      <c r="AC3028" s="215" t="n">
        <v>37072.875</v>
      </c>
    </row>
    <row r="3029" customFormat="false" ht="12.75" hidden="false" customHeight="false" outlineLevel="0" collapsed="false">
      <c r="A3029" s="208" t="str">
        <f aca="false">B3029&amp;" "&amp;C3029&amp;" "&amp;D3029</f>
        <v>US Natural Gas Physical</v>
      </c>
      <c r="B3029" s="208" t="str">
        <f aca="false">IF((LEFT(N3029,2)="US"),"US","")</f>
        <v>US</v>
      </c>
      <c r="C3029" s="208" t="str">
        <f aca="false">M3029</f>
        <v>Natural Gas</v>
      </c>
      <c r="D3029" s="208" t="str">
        <f aca="false">IF(ISNUMBER(FIND("Phy",N3029))=TRUE(),"Physical","Financial")</f>
        <v>Physical</v>
      </c>
      <c r="E3029" s="208" t="n">
        <f aca="false">IF(VLOOKUP(S3029,'DD-Lookup'!$J$6:$L$50,3,FALSE())="Monthly",(YEAR(AC3029)-YEAR(AB3029))*12+MONTH(AC3029)-MONTH(AB3029)+1,(AC3029-AB3029+1))</f>
        <v>1</v>
      </c>
      <c r="F3029" s="239" t="n">
        <f aca="false">E3029*SUM(P3029:Q3029)</f>
        <v>1076</v>
      </c>
      <c r="G3029" s="214" t="n">
        <v>1291535</v>
      </c>
      <c r="H3029" s="215" t="n">
        <v>37035.3977662037</v>
      </c>
      <c r="I3029" s="0" t="s">
        <v>1830</v>
      </c>
      <c r="M3029" s="0" t="s">
        <v>858</v>
      </c>
      <c r="N3029" s="0" t="s">
        <v>1305</v>
      </c>
      <c r="O3029" s="0" t="s">
        <v>1306</v>
      </c>
      <c r="Q3029" s="216" t="n">
        <v>1076</v>
      </c>
      <c r="S3029" s="0" t="s">
        <v>1026</v>
      </c>
      <c r="T3029" s="0" t="s">
        <v>784</v>
      </c>
      <c r="U3029" s="218" t="n">
        <v>4.2075</v>
      </c>
      <c r="V3029" s="0" t="s">
        <v>1832</v>
      </c>
      <c r="W3029" s="0" t="s">
        <v>1308</v>
      </c>
      <c r="X3029" s="0" t="s">
        <v>1309</v>
      </c>
      <c r="Y3029" s="0" t="s">
        <v>1310</v>
      </c>
      <c r="Z3029" s="0" t="s">
        <v>571</v>
      </c>
      <c r="AA3029" s="0" t="n">
        <v>808628</v>
      </c>
      <c r="AB3029" s="215" t="n">
        <v>37036.875</v>
      </c>
      <c r="AC3029" s="215" t="n">
        <v>37036.875</v>
      </c>
    </row>
    <row r="3030" customFormat="false" ht="12.75" hidden="false" customHeight="false" outlineLevel="0" collapsed="false">
      <c r="A3030" s="208" t="str">
        <f aca="false">B3030&amp;" "&amp;C3030&amp;" "&amp;D3030</f>
        <v>US Natural Gas Physical</v>
      </c>
      <c r="B3030" s="208" t="str">
        <f aca="false">IF((LEFT(N3030,2)="US"),"US","")</f>
        <v>US</v>
      </c>
      <c r="C3030" s="208" t="str">
        <f aca="false">M3030</f>
        <v>Natural Gas</v>
      </c>
      <c r="D3030" s="208" t="str">
        <f aca="false">IF(ISNUMBER(FIND("Phy",N3030))=TRUE(),"Physical","Financial")</f>
        <v>Physical</v>
      </c>
      <c r="E3030" s="208" t="n">
        <f aca="false">IF(VLOOKUP(S3030,'DD-Lookup'!$J$6:$L$50,3,FALSE())="Monthly",(YEAR(AC3030)-YEAR(AB3030))*12+MONTH(AC3030)-MONTH(AB3030)+1,(AC3030-AB3030+1))</f>
        <v>1</v>
      </c>
      <c r="F3030" s="239" t="n">
        <f aca="false">E3030*SUM(P3030:Q3030)</f>
        <v>10000</v>
      </c>
      <c r="G3030" s="214" t="n">
        <v>1291537</v>
      </c>
      <c r="H3030" s="215" t="n">
        <v>37035.3978240741</v>
      </c>
      <c r="I3030" s="0" t="s">
        <v>1155</v>
      </c>
      <c r="M3030" s="0" t="s">
        <v>858</v>
      </c>
      <c r="N3030" s="0" t="s">
        <v>1305</v>
      </c>
      <c r="O3030" s="0" t="s">
        <v>1306</v>
      </c>
      <c r="Q3030" s="216" t="n">
        <v>10000</v>
      </c>
      <c r="S3030" s="0" t="s">
        <v>1026</v>
      </c>
      <c r="T3030" s="0" t="s">
        <v>784</v>
      </c>
      <c r="U3030" s="218" t="n">
        <v>4.2088</v>
      </c>
      <c r="V3030" s="0" t="s">
        <v>1967</v>
      </c>
      <c r="W3030" s="0" t="s">
        <v>1308</v>
      </c>
      <c r="X3030" s="0" t="s">
        <v>1309</v>
      </c>
      <c r="Y3030" s="0" t="s">
        <v>1310</v>
      </c>
      <c r="Z3030" s="0" t="s">
        <v>571</v>
      </c>
      <c r="AA3030" s="0" t="n">
        <v>808630</v>
      </c>
      <c r="AB3030" s="215" t="n">
        <v>37036.875</v>
      </c>
      <c r="AC3030" s="215" t="n">
        <v>37036.875</v>
      </c>
    </row>
    <row r="3031" customFormat="false" ht="12.75" hidden="false" customHeight="false" outlineLevel="0" collapsed="false">
      <c r="A3031" s="208" t="str">
        <f aca="false">B3031&amp;" "&amp;C3031&amp;" "&amp;D3031</f>
        <v> Metals Financial</v>
      </c>
      <c r="B3031" s="208" t="str">
        <f aca="false">IF((LEFT(N3031,2)="US"),"US","")</f>
        <v/>
      </c>
      <c r="C3031" s="208" t="str">
        <f aca="false">M3031</f>
        <v>Metals</v>
      </c>
      <c r="D3031" s="208" t="str">
        <f aca="false">IF(ISNUMBER(FIND("Phy",N3031))=TRUE(),"Physical","Financial")</f>
        <v>Financial</v>
      </c>
      <c r="E3031" s="208" t="n">
        <f aca="false">IF(VLOOKUP(S3031,'DD-Lookup'!$J$6:$L$50,3,FALSE())="Monthly",(YEAR(AC3031)-YEAR(AB3031))*12+MONTH(AC3031)-MONTH(AB3031)+1,(AC3031-AB3031+1))</f>
        <v>1</v>
      </c>
      <c r="F3031" s="239" t="n">
        <f aca="false">E3031*SUM(P3031:Q3031)</f>
        <v>10</v>
      </c>
      <c r="G3031" s="214" t="n">
        <v>1291541</v>
      </c>
      <c r="H3031" s="215" t="n">
        <v>37035.3979398148</v>
      </c>
      <c r="I3031" s="0" t="s">
        <v>941</v>
      </c>
      <c r="M3031" s="0" t="s">
        <v>780</v>
      </c>
      <c r="N3031" s="0" t="s">
        <v>804</v>
      </c>
      <c r="O3031" s="0" t="s">
        <v>805</v>
      </c>
      <c r="Q3031" s="216" t="n">
        <v>10</v>
      </c>
      <c r="S3031" s="0" t="s">
        <v>783</v>
      </c>
      <c r="T3031" s="0" t="s">
        <v>784</v>
      </c>
      <c r="U3031" s="218" t="n">
        <v>1747</v>
      </c>
      <c r="V3031" s="0" t="s">
        <v>942</v>
      </c>
      <c r="W3031" s="0" t="s">
        <v>803</v>
      </c>
      <c r="X3031" s="0" t="s">
        <v>787</v>
      </c>
      <c r="Y3031" s="0" t="s">
        <v>788</v>
      </c>
      <c r="Z3031" s="0" t="s">
        <v>789</v>
      </c>
      <c r="AA3031" s="0" t="n">
        <v>2150909</v>
      </c>
    </row>
    <row r="3032" customFormat="false" ht="12.75" hidden="false" customHeight="false" outlineLevel="0" collapsed="false">
      <c r="A3032" s="208" t="str">
        <f aca="false">B3032&amp;" "&amp;C3032&amp;" "&amp;D3032</f>
        <v>US Natural Gas Physical</v>
      </c>
      <c r="B3032" s="208" t="str">
        <f aca="false">IF((LEFT(N3032,2)="US"),"US","")</f>
        <v>US</v>
      </c>
      <c r="C3032" s="208" t="str">
        <f aca="false">M3032</f>
        <v>Natural Gas</v>
      </c>
      <c r="D3032" s="208" t="str">
        <f aca="false">IF(ISNUMBER(FIND("Phy",N3032))=TRUE(),"Physical","Financial")</f>
        <v>Physical</v>
      </c>
      <c r="E3032" s="208" t="n">
        <f aca="false">IF(VLOOKUP(S3032,'DD-Lookup'!$J$6:$L$50,3,FALSE())="Monthly",(YEAR(AC3032)-YEAR(AB3032))*12+MONTH(AC3032)-MONTH(AB3032)+1,(AC3032-AB3032+1))</f>
        <v>1</v>
      </c>
      <c r="F3032" s="239" t="n">
        <f aca="false">E3032*SUM(P3032:Q3032)</f>
        <v>5000</v>
      </c>
      <c r="G3032" s="214" t="n">
        <v>1291542</v>
      </c>
      <c r="H3032" s="215" t="n">
        <v>37035.3980092593</v>
      </c>
      <c r="I3032" s="0" t="s">
        <v>2881</v>
      </c>
      <c r="M3032" s="0" t="s">
        <v>858</v>
      </c>
      <c r="N3032" s="0" t="s">
        <v>1305</v>
      </c>
      <c r="O3032" s="0" t="s">
        <v>1581</v>
      </c>
      <c r="P3032" s="216" t="n">
        <v>5000</v>
      </c>
      <c r="S3032" s="0" t="s">
        <v>1026</v>
      </c>
      <c r="T3032" s="0" t="s">
        <v>784</v>
      </c>
      <c r="U3032" s="218" t="n">
        <v>7.9</v>
      </c>
      <c r="V3032" s="0" t="s">
        <v>2882</v>
      </c>
      <c r="W3032" s="0" t="s">
        <v>1579</v>
      </c>
      <c r="X3032" s="0" t="s">
        <v>1535</v>
      </c>
      <c r="Y3032" s="0" t="s">
        <v>1310</v>
      </c>
      <c r="Z3032" s="0" t="s">
        <v>571</v>
      </c>
      <c r="AA3032" s="0" t="n">
        <v>808631</v>
      </c>
      <c r="AB3032" s="215" t="n">
        <v>37036.875</v>
      </c>
      <c r="AC3032" s="215" t="n">
        <v>37036.875</v>
      </c>
    </row>
    <row r="3033" customFormat="false" ht="12.75" hidden="false" customHeight="false" outlineLevel="0" collapsed="false">
      <c r="A3033" s="208" t="str">
        <f aca="false">B3033&amp;" "&amp;C3033&amp;" "&amp;D3033</f>
        <v>US Natural Gas Physical</v>
      </c>
      <c r="B3033" s="208" t="str">
        <f aca="false">IF((LEFT(N3033,2)="US"),"US","")</f>
        <v>US</v>
      </c>
      <c r="C3033" s="208" t="str">
        <f aca="false">M3033</f>
        <v>Natural Gas</v>
      </c>
      <c r="D3033" s="208" t="str">
        <f aca="false">IF(ISNUMBER(FIND("Phy",N3033))=TRUE(),"Physical","Financial")</f>
        <v>Physical</v>
      </c>
      <c r="E3033" s="208" t="n">
        <f aca="false">IF(VLOOKUP(S3033,'DD-Lookup'!$J$6:$L$50,3,FALSE())="Monthly",(YEAR(AC3033)-YEAR(AB3033))*12+MONTH(AC3033)-MONTH(AB3033)+1,(AC3033-AB3033+1))</f>
        <v>1</v>
      </c>
      <c r="F3033" s="239" t="n">
        <f aca="false">E3033*SUM(P3033:Q3033)</f>
        <v>5000</v>
      </c>
      <c r="G3033" s="214" t="n">
        <v>1291543</v>
      </c>
      <c r="H3033" s="215" t="n">
        <v>37035.3980787037</v>
      </c>
      <c r="I3033" s="0" t="s">
        <v>2205</v>
      </c>
      <c r="M3033" s="0" t="s">
        <v>858</v>
      </c>
      <c r="N3033" s="0" t="s">
        <v>1305</v>
      </c>
      <c r="O3033" s="0" t="s">
        <v>1438</v>
      </c>
      <c r="P3033" s="216" t="n">
        <v>5000</v>
      </c>
      <c r="S3033" s="0" t="s">
        <v>1026</v>
      </c>
      <c r="T3033" s="0" t="s">
        <v>784</v>
      </c>
      <c r="U3033" s="218" t="n">
        <v>4.33</v>
      </c>
      <c r="V3033" s="0" t="s">
        <v>2206</v>
      </c>
      <c r="W3033" s="0" t="s">
        <v>1439</v>
      </c>
      <c r="X3033" s="0" t="s">
        <v>1440</v>
      </c>
      <c r="Y3033" s="0" t="s">
        <v>1310</v>
      </c>
      <c r="Z3033" s="0" t="s">
        <v>571</v>
      </c>
      <c r="AA3033" s="0" t="n">
        <v>808632</v>
      </c>
      <c r="AB3033" s="215" t="n">
        <v>37036.875</v>
      </c>
      <c r="AC3033" s="215" t="n">
        <v>37036.875</v>
      </c>
    </row>
    <row r="3034" customFormat="false" ht="12.75" hidden="false" customHeight="false" outlineLevel="0" collapsed="false">
      <c r="A3034" s="208" t="str">
        <f aca="false">B3034&amp;" "&amp;C3034&amp;" "&amp;D3034</f>
        <v>US Natural Gas Physical</v>
      </c>
      <c r="B3034" s="208" t="str">
        <f aca="false">IF((LEFT(N3034,2)="US"),"US","")</f>
        <v>US</v>
      </c>
      <c r="C3034" s="208" t="str">
        <f aca="false">M3034</f>
        <v>Natural Gas</v>
      </c>
      <c r="D3034" s="208" t="str">
        <f aca="false">IF(ISNUMBER(FIND("Phy",N3034))=TRUE(),"Physical","Financial")</f>
        <v>Physical</v>
      </c>
      <c r="E3034" s="208" t="n">
        <f aca="false">IF(VLOOKUP(S3034,'DD-Lookup'!$J$6:$L$50,3,FALSE())="Monthly",(YEAR(AC3034)-YEAR(AB3034))*12+MONTH(AC3034)-MONTH(AB3034)+1,(AC3034-AB3034+1))</f>
        <v>1</v>
      </c>
      <c r="F3034" s="239" t="n">
        <f aca="false">E3034*SUM(P3034:Q3034)</f>
        <v>10000</v>
      </c>
      <c r="G3034" s="214" t="n">
        <v>1291544</v>
      </c>
      <c r="H3034" s="215" t="n">
        <v>37035.3981018519</v>
      </c>
      <c r="I3034" s="0" t="s">
        <v>1115</v>
      </c>
      <c r="M3034" s="0" t="s">
        <v>858</v>
      </c>
      <c r="N3034" s="0" t="s">
        <v>1305</v>
      </c>
      <c r="O3034" s="0" t="s">
        <v>1920</v>
      </c>
      <c r="P3034" s="216" t="n">
        <v>10000</v>
      </c>
      <c r="S3034" s="0" t="s">
        <v>1026</v>
      </c>
      <c r="T3034" s="0" t="s">
        <v>784</v>
      </c>
      <c r="U3034" s="218" t="n">
        <v>4.02</v>
      </c>
      <c r="V3034" s="0" t="s">
        <v>1789</v>
      </c>
      <c r="W3034" s="0" t="s">
        <v>1667</v>
      </c>
      <c r="X3034" s="0" t="s">
        <v>1639</v>
      </c>
      <c r="Y3034" s="0" t="s">
        <v>1310</v>
      </c>
      <c r="Z3034" s="0" t="s">
        <v>571</v>
      </c>
      <c r="AA3034" s="0" t="n">
        <v>808633</v>
      </c>
      <c r="AB3034" s="215" t="n">
        <v>37036.875</v>
      </c>
      <c r="AC3034" s="215" t="n">
        <v>37036.875</v>
      </c>
    </row>
    <row r="3035" customFormat="false" ht="12.75" hidden="false" customHeight="false" outlineLevel="0" collapsed="false">
      <c r="A3035" s="208" t="str">
        <f aca="false">B3035&amp;" "&amp;C3035&amp;" "&amp;D3035</f>
        <v>US Crude Financial</v>
      </c>
      <c r="B3035" s="208" t="str">
        <f aca="false">IF((LEFT(N3035,2)="US"),"US","")</f>
        <v>US</v>
      </c>
      <c r="C3035" s="208" t="str">
        <f aca="false">M3035</f>
        <v>Crude</v>
      </c>
      <c r="D3035" s="208" t="str">
        <f aca="false">IF(ISNUMBER(FIND("Phy",N3035))=TRUE(),"Physical","Financial")</f>
        <v>Financial</v>
      </c>
      <c r="E3035" s="208" t="n">
        <f aca="false">IF(VLOOKUP(S3035,'DD-Lookup'!$J$6:$L$50,3,FALSE())="Monthly",(YEAR(AC3035)-YEAR(AB3035))*12+MONTH(AC3035)-MONTH(AB3035)+1,(AC3035-AB3035+1))</f>
        <v>1</v>
      </c>
      <c r="F3035" s="239" t="n">
        <f aca="false">E3035*SUM(P3035:Q3035)</f>
        <v>50000</v>
      </c>
      <c r="G3035" s="214" t="n">
        <v>1291545</v>
      </c>
      <c r="H3035" s="215" t="n">
        <v>37035.3981134259</v>
      </c>
      <c r="I3035" s="0" t="s">
        <v>1112</v>
      </c>
      <c r="M3035" s="0" t="s">
        <v>97</v>
      </c>
      <c r="N3035" s="0" t="s">
        <v>841</v>
      </c>
      <c r="O3035" s="0" t="s">
        <v>842</v>
      </c>
      <c r="Q3035" s="216" t="n">
        <v>50000</v>
      </c>
      <c r="S3035" s="0" t="s">
        <v>843</v>
      </c>
      <c r="T3035" s="0" t="s">
        <v>784</v>
      </c>
      <c r="U3035" s="218" t="n">
        <v>29.14</v>
      </c>
      <c r="V3035" s="0" t="s">
        <v>2339</v>
      </c>
      <c r="W3035" s="0" t="s">
        <v>845</v>
      </c>
      <c r="X3035" s="0" t="s">
        <v>846</v>
      </c>
      <c r="Y3035" s="0" t="s">
        <v>847</v>
      </c>
      <c r="Z3035" s="0" t="s">
        <v>571</v>
      </c>
      <c r="AA3035" s="0" t="n">
        <v>107026</v>
      </c>
      <c r="AB3035" s="215" t="n">
        <v>37073</v>
      </c>
      <c r="AC3035" s="215" t="n">
        <v>37103</v>
      </c>
    </row>
    <row r="3036" customFormat="false" ht="12.75" hidden="false" customHeight="false" outlineLevel="0" collapsed="false">
      <c r="A3036" s="208" t="str">
        <f aca="false">B3036&amp;" "&amp;C3036&amp;" "&amp;D3036</f>
        <v>US Natural Gas Financial</v>
      </c>
      <c r="B3036" s="208" t="str">
        <f aca="false">IF((LEFT(N3036,2)="US"),"US","")</f>
        <v>US</v>
      </c>
      <c r="C3036" s="208" t="str">
        <f aca="false">M3036</f>
        <v>Natural Gas</v>
      </c>
      <c r="D3036" s="208" t="str">
        <f aca="false">IF(ISNUMBER(FIND("Phy",N3036))=TRUE(),"Physical","Financial")</f>
        <v>Financial</v>
      </c>
      <c r="E3036" s="208" t="n">
        <f aca="false">IF(VLOOKUP(S3036,'DD-Lookup'!$J$6:$L$50,3,FALSE())="Monthly",(YEAR(AC3036)-YEAR(AB3036))*12+MONTH(AC3036)-MONTH(AB3036)+1,(AC3036-AB3036+1))</f>
        <v>30</v>
      </c>
      <c r="F3036" s="239" t="n">
        <f aca="false">E3036*SUM(P3036:Q3036)</f>
        <v>450000</v>
      </c>
      <c r="G3036" s="214" t="n">
        <v>1291547</v>
      </c>
      <c r="H3036" s="215" t="n">
        <v>37035.398125</v>
      </c>
      <c r="I3036" s="0" t="s">
        <v>1115</v>
      </c>
      <c r="M3036" s="0" t="s">
        <v>858</v>
      </c>
      <c r="N3036" s="0" t="s">
        <v>1024</v>
      </c>
      <c r="O3036" s="0" t="s">
        <v>1025</v>
      </c>
      <c r="Q3036" s="216" t="n">
        <v>15000</v>
      </c>
      <c r="S3036" s="0" t="s">
        <v>1026</v>
      </c>
      <c r="T3036" s="0" t="s">
        <v>784</v>
      </c>
      <c r="U3036" s="218" t="n">
        <v>4.18</v>
      </c>
      <c r="V3036" s="0" t="s">
        <v>1410</v>
      </c>
      <c r="W3036" s="0" t="s">
        <v>1028</v>
      </c>
      <c r="X3036" s="0" t="s">
        <v>1029</v>
      </c>
      <c r="Y3036" s="0" t="s">
        <v>838</v>
      </c>
      <c r="Z3036" s="0" t="s">
        <v>571</v>
      </c>
      <c r="AA3036" s="0" t="s">
        <v>2883</v>
      </c>
      <c r="AB3036" s="215" t="n">
        <v>37043.875</v>
      </c>
      <c r="AC3036" s="215" t="n">
        <v>37072.875</v>
      </c>
    </row>
    <row r="3037" customFormat="false" ht="12.75" hidden="false" customHeight="false" outlineLevel="0" collapsed="false">
      <c r="A3037" s="208" t="str">
        <f aca="false">B3037&amp;" "&amp;C3037&amp;" "&amp;D3037</f>
        <v>US Natural Gas Physical</v>
      </c>
      <c r="B3037" s="208" t="str">
        <f aca="false">IF((LEFT(N3037,2)="US"),"US","")</f>
        <v>US</v>
      </c>
      <c r="C3037" s="208" t="str">
        <f aca="false">M3037</f>
        <v>Natural Gas</v>
      </c>
      <c r="D3037" s="208" t="str">
        <f aca="false">IF(ISNUMBER(FIND("Phy",N3037))=TRUE(),"Physical","Financial")</f>
        <v>Physical</v>
      </c>
      <c r="E3037" s="208" t="n">
        <f aca="false">IF(VLOOKUP(S3037,'DD-Lookup'!$J$6:$L$50,3,FALSE())="Monthly",(YEAR(AC3037)-YEAR(AB3037))*12+MONTH(AC3037)-MONTH(AB3037)+1,(AC3037-AB3037+1))</f>
        <v>1</v>
      </c>
      <c r="F3037" s="239" t="n">
        <f aca="false">E3037*SUM(P3037:Q3037)</f>
        <v>5000</v>
      </c>
      <c r="G3037" s="214" t="n">
        <v>1291546</v>
      </c>
      <c r="H3037" s="215" t="n">
        <v>37035.398125</v>
      </c>
      <c r="I3037" s="0" t="s">
        <v>2881</v>
      </c>
      <c r="M3037" s="0" t="s">
        <v>858</v>
      </c>
      <c r="N3037" s="0" t="s">
        <v>1305</v>
      </c>
      <c r="O3037" s="0" t="s">
        <v>1581</v>
      </c>
      <c r="P3037" s="216" t="n">
        <v>5000</v>
      </c>
      <c r="S3037" s="0" t="s">
        <v>1026</v>
      </c>
      <c r="T3037" s="0" t="s">
        <v>784</v>
      </c>
      <c r="U3037" s="218" t="n">
        <v>7.75</v>
      </c>
      <c r="V3037" s="0" t="s">
        <v>2882</v>
      </c>
      <c r="W3037" s="0" t="s">
        <v>1579</v>
      </c>
      <c r="X3037" s="0" t="s">
        <v>1535</v>
      </c>
      <c r="Y3037" s="0" t="s">
        <v>1310</v>
      </c>
      <c r="Z3037" s="0" t="s">
        <v>571</v>
      </c>
      <c r="AA3037" s="0" t="n">
        <v>808634</v>
      </c>
      <c r="AB3037" s="215" t="n">
        <v>37036.875</v>
      </c>
      <c r="AC3037" s="215" t="n">
        <v>37036.875</v>
      </c>
    </row>
    <row r="3038" customFormat="false" ht="12.75" hidden="false" customHeight="false" outlineLevel="0" collapsed="false">
      <c r="A3038" s="208" t="str">
        <f aca="false">B3038&amp;" "&amp;C3038&amp;" "&amp;D3038</f>
        <v>US Natural Gas Physical</v>
      </c>
      <c r="B3038" s="208" t="str">
        <f aca="false">IF((LEFT(N3038,2)="US"),"US","")</f>
        <v>US</v>
      </c>
      <c r="C3038" s="208" t="str">
        <f aca="false">M3038</f>
        <v>Natural Gas</v>
      </c>
      <c r="D3038" s="208" t="str">
        <f aca="false">IF(ISNUMBER(FIND("Phy",N3038))=TRUE(),"Physical","Financial")</f>
        <v>Physical</v>
      </c>
      <c r="E3038" s="208" t="n">
        <f aca="false">IF(VLOOKUP(S3038,'DD-Lookup'!$J$6:$L$50,3,FALSE())="Monthly",(YEAR(AC3038)-YEAR(AB3038))*12+MONTH(AC3038)-MONTH(AB3038)+1,(AC3038-AB3038+1))</f>
        <v>1</v>
      </c>
      <c r="F3038" s="239" t="n">
        <f aca="false">E3038*SUM(P3038:Q3038)</f>
        <v>5000</v>
      </c>
      <c r="G3038" s="214" t="n">
        <v>1291548</v>
      </c>
      <c r="H3038" s="215" t="n">
        <v>37035.3981365741</v>
      </c>
      <c r="I3038" s="0" t="s">
        <v>1773</v>
      </c>
      <c r="M3038" s="0" t="s">
        <v>858</v>
      </c>
      <c r="N3038" s="0" t="s">
        <v>1305</v>
      </c>
      <c r="O3038" s="0" t="s">
        <v>1491</v>
      </c>
      <c r="Q3038" s="216" t="n">
        <v>5000</v>
      </c>
      <c r="S3038" s="0" t="s">
        <v>1026</v>
      </c>
      <c r="T3038" s="0" t="s">
        <v>784</v>
      </c>
      <c r="U3038" s="218" t="n">
        <v>4.35</v>
      </c>
      <c r="V3038" s="0" t="s">
        <v>1846</v>
      </c>
      <c r="W3038" s="0" t="s">
        <v>1493</v>
      </c>
      <c r="X3038" s="0" t="s">
        <v>1494</v>
      </c>
      <c r="Y3038" s="0" t="s">
        <v>1310</v>
      </c>
      <c r="Z3038" s="0" t="s">
        <v>571</v>
      </c>
      <c r="AA3038" s="0" t="n">
        <v>808635</v>
      </c>
      <c r="AB3038" s="215" t="n">
        <v>37036.875</v>
      </c>
      <c r="AC3038" s="215" t="n">
        <v>37036.875</v>
      </c>
    </row>
    <row r="3039" customFormat="false" ht="12.75" hidden="false" customHeight="false" outlineLevel="0" collapsed="false">
      <c r="A3039" s="208" t="str">
        <f aca="false">B3039&amp;" "&amp;C3039&amp;" "&amp;D3039</f>
        <v>US Natural Gas Physical</v>
      </c>
      <c r="B3039" s="208" t="str">
        <f aca="false">IF((LEFT(N3039,2)="US"),"US","")</f>
        <v>US</v>
      </c>
      <c r="C3039" s="208" t="str">
        <f aca="false">M3039</f>
        <v>Natural Gas</v>
      </c>
      <c r="D3039" s="208" t="str">
        <f aca="false">IF(ISNUMBER(FIND("Phy",N3039))=TRUE(),"Physical","Financial")</f>
        <v>Physical</v>
      </c>
      <c r="E3039" s="208" t="n">
        <f aca="false">IF(VLOOKUP(S3039,'DD-Lookup'!$J$6:$L$50,3,FALSE())="Monthly",(YEAR(AC3039)-YEAR(AB3039))*12+MONTH(AC3039)-MONTH(AB3039)+1,(AC3039-AB3039+1))</f>
        <v>1</v>
      </c>
      <c r="F3039" s="239" t="n">
        <f aca="false">E3039*SUM(P3039:Q3039)</f>
        <v>25000</v>
      </c>
      <c r="G3039" s="214" t="n">
        <v>1291550</v>
      </c>
      <c r="H3039" s="215" t="n">
        <v>37035.3982060185</v>
      </c>
      <c r="I3039" s="0" t="s">
        <v>1930</v>
      </c>
      <c r="M3039" s="0" t="s">
        <v>858</v>
      </c>
      <c r="N3039" s="0" t="s">
        <v>1305</v>
      </c>
      <c r="O3039" s="0" t="s">
        <v>1432</v>
      </c>
      <c r="Q3039" s="216" t="n">
        <v>25000</v>
      </c>
      <c r="S3039" s="0" t="s">
        <v>1026</v>
      </c>
      <c r="T3039" s="0" t="s">
        <v>784</v>
      </c>
      <c r="U3039" s="218" t="n">
        <v>4.125</v>
      </c>
      <c r="V3039" s="0" t="s">
        <v>1931</v>
      </c>
      <c r="W3039" s="0" t="s">
        <v>1434</v>
      </c>
      <c r="X3039" s="0" t="s">
        <v>1435</v>
      </c>
      <c r="Y3039" s="0" t="s">
        <v>1310</v>
      </c>
      <c r="Z3039" s="0" t="s">
        <v>571</v>
      </c>
      <c r="AA3039" s="0" t="n">
        <v>808637</v>
      </c>
      <c r="AB3039" s="215" t="n">
        <v>37036.875</v>
      </c>
      <c r="AC3039" s="215" t="n">
        <v>37036.875</v>
      </c>
    </row>
    <row r="3040" customFormat="false" ht="12.75" hidden="false" customHeight="false" outlineLevel="0" collapsed="false">
      <c r="A3040" s="208" t="str">
        <f aca="false">B3040&amp;" "&amp;C3040&amp;" "&amp;D3040</f>
        <v>US Natural Gas Physical</v>
      </c>
      <c r="B3040" s="208" t="str">
        <f aca="false">IF((LEFT(N3040,2)="US"),"US","")</f>
        <v>US</v>
      </c>
      <c r="C3040" s="208" t="str">
        <f aca="false">M3040</f>
        <v>Natural Gas</v>
      </c>
      <c r="D3040" s="208" t="str">
        <f aca="false">IF(ISNUMBER(FIND("Phy",N3040))=TRUE(),"Physical","Financial")</f>
        <v>Physical</v>
      </c>
      <c r="E3040" s="208" t="n">
        <f aca="false">IF(VLOOKUP(S3040,'DD-Lookup'!$J$6:$L$50,3,FALSE())="Monthly",(YEAR(AC3040)-YEAR(AB3040))*12+MONTH(AC3040)-MONTH(AB3040)+1,(AC3040-AB3040+1))</f>
        <v>1</v>
      </c>
      <c r="F3040" s="239" t="n">
        <f aca="false">E3040*SUM(P3040:Q3040)</f>
        <v>18</v>
      </c>
      <c r="G3040" s="214" t="n">
        <v>1291551</v>
      </c>
      <c r="H3040" s="215" t="n">
        <v>37035.3982291667</v>
      </c>
      <c r="I3040" s="0" t="s">
        <v>1107</v>
      </c>
      <c r="M3040" s="0" t="s">
        <v>858</v>
      </c>
      <c r="N3040" s="0" t="s">
        <v>1305</v>
      </c>
      <c r="O3040" s="0" t="s">
        <v>1491</v>
      </c>
      <c r="P3040" s="216" t="n">
        <v>18</v>
      </c>
      <c r="S3040" s="0" t="s">
        <v>1026</v>
      </c>
      <c r="T3040" s="0" t="s">
        <v>784</v>
      </c>
      <c r="U3040" s="218" t="n">
        <v>4.33</v>
      </c>
      <c r="V3040" s="0" t="s">
        <v>1897</v>
      </c>
      <c r="W3040" s="0" t="s">
        <v>1493</v>
      </c>
      <c r="X3040" s="0" t="s">
        <v>1494</v>
      </c>
      <c r="Y3040" s="0" t="s">
        <v>1310</v>
      </c>
      <c r="Z3040" s="0" t="s">
        <v>571</v>
      </c>
      <c r="AA3040" s="0" t="n">
        <v>808638</v>
      </c>
      <c r="AB3040" s="215" t="n">
        <v>37036.875</v>
      </c>
      <c r="AC3040" s="215" t="n">
        <v>37036.875</v>
      </c>
    </row>
    <row r="3041" customFormat="false" ht="12.75" hidden="false" customHeight="false" outlineLevel="0" collapsed="false">
      <c r="A3041" s="208" t="str">
        <f aca="false">B3041&amp;" "&amp;C3041&amp;" "&amp;D3041</f>
        <v>US Natural Gas Physical</v>
      </c>
      <c r="B3041" s="208" t="str">
        <f aca="false">IF((LEFT(N3041,2)="US"),"US","")</f>
        <v>US</v>
      </c>
      <c r="C3041" s="208" t="str">
        <f aca="false">M3041</f>
        <v>Natural Gas</v>
      </c>
      <c r="D3041" s="208" t="str">
        <f aca="false">IF(ISNUMBER(FIND("Phy",N3041))=TRUE(),"Physical","Financial")</f>
        <v>Physical</v>
      </c>
      <c r="E3041" s="208" t="n">
        <f aca="false">IF(VLOOKUP(S3041,'DD-Lookup'!$J$6:$L$50,3,FALSE())="Monthly",(YEAR(AC3041)-YEAR(AB3041))*12+MONTH(AC3041)-MONTH(AB3041)+1,(AC3041-AB3041+1))</f>
        <v>1</v>
      </c>
      <c r="F3041" s="239" t="n">
        <f aca="false">E3041*SUM(P3041:Q3041)</f>
        <v>10000</v>
      </c>
      <c r="G3041" s="214" t="n">
        <v>1291552</v>
      </c>
      <c r="H3041" s="215" t="n">
        <v>37035.3983101852</v>
      </c>
      <c r="I3041" s="0" t="s">
        <v>1399</v>
      </c>
      <c r="M3041" s="0" t="s">
        <v>858</v>
      </c>
      <c r="N3041" s="0" t="s">
        <v>1305</v>
      </c>
      <c r="O3041" s="0" t="s">
        <v>1687</v>
      </c>
      <c r="Q3041" s="216" t="n">
        <v>10000</v>
      </c>
      <c r="S3041" s="0" t="s">
        <v>1026</v>
      </c>
      <c r="T3041" s="0" t="s">
        <v>784</v>
      </c>
      <c r="U3041" s="218" t="n">
        <v>4.07</v>
      </c>
      <c r="V3041" s="0" t="s">
        <v>1844</v>
      </c>
      <c r="W3041" s="0" t="s">
        <v>1667</v>
      </c>
      <c r="X3041" s="0" t="s">
        <v>1639</v>
      </c>
      <c r="Y3041" s="0" t="s">
        <v>1310</v>
      </c>
      <c r="Z3041" s="0" t="s">
        <v>571</v>
      </c>
      <c r="AA3041" s="0" t="n">
        <v>808639</v>
      </c>
      <c r="AB3041" s="215" t="n">
        <v>37036.875</v>
      </c>
      <c r="AC3041" s="215" t="n">
        <v>37036.875</v>
      </c>
    </row>
    <row r="3042" customFormat="false" ht="12.75" hidden="false" customHeight="false" outlineLevel="0" collapsed="false">
      <c r="A3042" s="208" t="str">
        <f aca="false">B3042&amp;" "&amp;C3042&amp;" "&amp;D3042</f>
        <v>US Natural Gas Physical</v>
      </c>
      <c r="B3042" s="208" t="str">
        <f aca="false">IF((LEFT(N3042,2)="US"),"US","")</f>
        <v>US</v>
      </c>
      <c r="C3042" s="208" t="str">
        <f aca="false">M3042</f>
        <v>Natural Gas</v>
      </c>
      <c r="D3042" s="208" t="str">
        <f aca="false">IF(ISNUMBER(FIND("Phy",N3042))=TRUE(),"Physical","Financial")</f>
        <v>Physical</v>
      </c>
      <c r="E3042" s="208" t="n">
        <f aca="false">IF(VLOOKUP(S3042,'DD-Lookup'!$J$6:$L$50,3,FALSE())="Monthly",(YEAR(AC3042)-YEAR(AB3042))*12+MONTH(AC3042)-MONTH(AB3042)+1,(AC3042-AB3042+1))</f>
        <v>1</v>
      </c>
      <c r="F3042" s="239" t="n">
        <f aca="false">E3042*SUM(P3042:Q3042)</f>
        <v>8000</v>
      </c>
      <c r="G3042" s="214" t="n">
        <v>1291553</v>
      </c>
      <c r="H3042" s="215" t="n">
        <v>37035.3983449074</v>
      </c>
      <c r="I3042" s="0" t="s">
        <v>1399</v>
      </c>
      <c r="M3042" s="0" t="s">
        <v>858</v>
      </c>
      <c r="N3042" s="0" t="s">
        <v>1305</v>
      </c>
      <c r="O3042" s="0" t="s">
        <v>1703</v>
      </c>
      <c r="Q3042" s="216" t="n">
        <v>8000</v>
      </c>
      <c r="S3042" s="0" t="s">
        <v>1026</v>
      </c>
      <c r="T3042" s="0" t="s">
        <v>784</v>
      </c>
      <c r="U3042" s="218" t="n">
        <v>4.07</v>
      </c>
      <c r="V3042" s="0" t="s">
        <v>1844</v>
      </c>
      <c r="W3042" s="0" t="s">
        <v>1667</v>
      </c>
      <c r="X3042" s="0" t="s">
        <v>1639</v>
      </c>
      <c r="Y3042" s="0" t="s">
        <v>1310</v>
      </c>
      <c r="Z3042" s="0" t="s">
        <v>571</v>
      </c>
      <c r="AA3042" s="0" t="n">
        <v>808640</v>
      </c>
      <c r="AB3042" s="215" t="n">
        <v>37036.875</v>
      </c>
      <c r="AC3042" s="215" t="n">
        <v>37036.875</v>
      </c>
    </row>
    <row r="3043" customFormat="false" ht="12.75" hidden="false" customHeight="false" outlineLevel="0" collapsed="false">
      <c r="A3043" s="208" t="str">
        <f aca="false">B3043&amp;" "&amp;C3043&amp;" "&amp;D3043</f>
        <v>US Natural Gas Physical</v>
      </c>
      <c r="B3043" s="208" t="str">
        <f aca="false">IF((LEFT(N3043,2)="US"),"US","")</f>
        <v>US</v>
      </c>
      <c r="C3043" s="208" t="str">
        <f aca="false">M3043</f>
        <v>Natural Gas</v>
      </c>
      <c r="D3043" s="208" t="str">
        <f aca="false">IF(ISNUMBER(FIND("Phy",N3043))=TRUE(),"Physical","Financial")</f>
        <v>Physical</v>
      </c>
      <c r="E3043" s="208" t="n">
        <f aca="false">IF(VLOOKUP(S3043,'DD-Lookup'!$J$6:$L$50,3,FALSE())="Monthly",(YEAR(AC3043)-YEAR(AB3043))*12+MONTH(AC3043)-MONTH(AB3043)+1,(AC3043-AB3043+1))</f>
        <v>1</v>
      </c>
      <c r="F3043" s="239" t="n">
        <f aca="false">E3043*SUM(P3043:Q3043)</f>
        <v>10000</v>
      </c>
      <c r="G3043" s="214" t="n">
        <v>1291554</v>
      </c>
      <c r="H3043" s="215" t="n">
        <v>37035.3983796296</v>
      </c>
      <c r="I3043" s="0" t="s">
        <v>1225</v>
      </c>
      <c r="M3043" s="0" t="s">
        <v>858</v>
      </c>
      <c r="N3043" s="0" t="s">
        <v>1305</v>
      </c>
      <c r="O3043" s="0" t="s">
        <v>1306</v>
      </c>
      <c r="Q3043" s="216" t="n">
        <v>10000</v>
      </c>
      <c r="S3043" s="0" t="s">
        <v>1026</v>
      </c>
      <c r="T3043" s="0" t="s">
        <v>784</v>
      </c>
      <c r="U3043" s="218" t="n">
        <v>4.2101</v>
      </c>
      <c r="V3043" s="0" t="s">
        <v>1924</v>
      </c>
      <c r="W3043" s="0" t="s">
        <v>1308</v>
      </c>
      <c r="X3043" s="0" t="s">
        <v>1309</v>
      </c>
      <c r="Y3043" s="0" t="s">
        <v>1310</v>
      </c>
      <c r="Z3043" s="0" t="s">
        <v>571</v>
      </c>
      <c r="AA3043" s="0" t="n">
        <v>808641</v>
      </c>
      <c r="AB3043" s="215" t="n">
        <v>37036.875</v>
      </c>
      <c r="AC3043" s="215" t="n">
        <v>37036.875</v>
      </c>
    </row>
    <row r="3044" customFormat="false" ht="12.75" hidden="false" customHeight="false" outlineLevel="0" collapsed="false">
      <c r="A3044" s="208" t="str">
        <f aca="false">B3044&amp;" "&amp;C3044&amp;" "&amp;D3044</f>
        <v>US Crude Financial</v>
      </c>
      <c r="B3044" s="208" t="str">
        <f aca="false">IF((LEFT(N3044,2)="US"),"US","")</f>
        <v>US</v>
      </c>
      <c r="C3044" s="208" t="str">
        <f aca="false">M3044</f>
        <v>Crude</v>
      </c>
      <c r="D3044" s="208" t="str">
        <f aca="false">IF(ISNUMBER(FIND("Phy",N3044))=TRUE(),"Physical","Financial")</f>
        <v>Financial</v>
      </c>
      <c r="E3044" s="208" t="n">
        <f aca="false">IF(VLOOKUP(S3044,'DD-Lookup'!$J$6:$L$50,3,FALSE())="Monthly",(YEAR(AC3044)-YEAR(AB3044))*12+MONTH(AC3044)-MONTH(AB3044)+1,(AC3044-AB3044+1))</f>
        <v>1</v>
      </c>
      <c r="F3044" s="239" t="n">
        <f aca="false">E3044*SUM(P3044:Q3044)</f>
        <v>50000</v>
      </c>
      <c r="G3044" s="214" t="n">
        <v>1291555</v>
      </c>
      <c r="H3044" s="215" t="n">
        <v>37035.3983912037</v>
      </c>
      <c r="I3044" s="0" t="s">
        <v>1112</v>
      </c>
      <c r="M3044" s="0" t="s">
        <v>97</v>
      </c>
      <c r="N3044" s="0" t="s">
        <v>841</v>
      </c>
      <c r="O3044" s="0" t="s">
        <v>842</v>
      </c>
      <c r="P3044" s="216" t="n">
        <v>50000</v>
      </c>
      <c r="S3044" s="0" t="s">
        <v>843</v>
      </c>
      <c r="T3044" s="0" t="s">
        <v>784</v>
      </c>
      <c r="U3044" s="218" t="n">
        <v>29.12</v>
      </c>
      <c r="V3044" s="0" t="s">
        <v>2443</v>
      </c>
      <c r="W3044" s="0" t="s">
        <v>845</v>
      </c>
      <c r="X3044" s="0" t="s">
        <v>846</v>
      </c>
      <c r="Y3044" s="0" t="s">
        <v>847</v>
      </c>
      <c r="Z3044" s="0" t="s">
        <v>571</v>
      </c>
      <c r="AA3044" s="0" t="n">
        <v>107028</v>
      </c>
      <c r="AB3044" s="215" t="n">
        <v>37073</v>
      </c>
      <c r="AC3044" s="215" t="n">
        <v>37103</v>
      </c>
    </row>
    <row r="3045" customFormat="false" ht="12.75" hidden="false" customHeight="false" outlineLevel="0" collapsed="false">
      <c r="A3045" s="208" t="str">
        <f aca="false">B3045&amp;" "&amp;C3045&amp;" "&amp;D3045</f>
        <v>US Natural Gas Physical</v>
      </c>
      <c r="B3045" s="208" t="str">
        <f aca="false">IF((LEFT(N3045,2)="US"),"US","")</f>
        <v>US</v>
      </c>
      <c r="C3045" s="208" t="str">
        <f aca="false">M3045</f>
        <v>Natural Gas</v>
      </c>
      <c r="D3045" s="208" t="str">
        <f aca="false">IF(ISNUMBER(FIND("Phy",N3045))=TRUE(),"Physical","Financial")</f>
        <v>Physical</v>
      </c>
      <c r="E3045" s="208" t="n">
        <f aca="false">IF(VLOOKUP(S3045,'DD-Lookup'!$J$6:$L$50,3,FALSE())="Monthly",(YEAR(AC3045)-YEAR(AB3045))*12+MONTH(AC3045)-MONTH(AB3045)+1,(AC3045-AB3045+1))</f>
        <v>1</v>
      </c>
      <c r="F3045" s="239" t="n">
        <f aca="false">E3045*SUM(P3045:Q3045)</f>
        <v>5000</v>
      </c>
      <c r="G3045" s="214" t="n">
        <v>1291556</v>
      </c>
      <c r="H3045" s="215" t="n">
        <v>37035.3984375</v>
      </c>
      <c r="I3045" s="0" t="s">
        <v>1183</v>
      </c>
      <c r="M3045" s="0" t="s">
        <v>858</v>
      </c>
      <c r="N3045" s="0" t="s">
        <v>1305</v>
      </c>
      <c r="O3045" s="0" t="s">
        <v>1448</v>
      </c>
      <c r="P3045" s="216" t="n">
        <v>5000</v>
      </c>
      <c r="S3045" s="0" t="s">
        <v>1026</v>
      </c>
      <c r="T3045" s="0" t="s">
        <v>784</v>
      </c>
      <c r="U3045" s="218" t="n">
        <v>4.33</v>
      </c>
      <c r="V3045" s="0" t="s">
        <v>1307</v>
      </c>
      <c r="W3045" s="0" t="s">
        <v>1439</v>
      </c>
      <c r="X3045" s="0" t="s">
        <v>1440</v>
      </c>
      <c r="Y3045" s="0" t="s">
        <v>1310</v>
      </c>
      <c r="Z3045" s="0" t="s">
        <v>571</v>
      </c>
      <c r="AA3045" s="0" t="n">
        <v>808642</v>
      </c>
      <c r="AB3045" s="215" t="n">
        <v>37036.875</v>
      </c>
      <c r="AC3045" s="215" t="n">
        <v>37036.875</v>
      </c>
    </row>
    <row r="3046" customFormat="false" ht="12.75" hidden="false" customHeight="false" outlineLevel="0" collapsed="false">
      <c r="A3046" s="208" t="str">
        <f aca="false">B3046&amp;" "&amp;C3046&amp;" "&amp;D3046</f>
        <v>US Natural Gas Physical</v>
      </c>
      <c r="B3046" s="208" t="str">
        <f aca="false">IF((LEFT(N3046,2)="US"),"US","")</f>
        <v>US</v>
      </c>
      <c r="C3046" s="208" t="str">
        <f aca="false">M3046</f>
        <v>Natural Gas</v>
      </c>
      <c r="D3046" s="208" t="str">
        <f aca="false">IF(ISNUMBER(FIND("Phy",N3046))=TRUE(),"Physical","Financial")</f>
        <v>Physical</v>
      </c>
      <c r="E3046" s="208" t="n">
        <f aca="false">IF(VLOOKUP(S3046,'DD-Lookup'!$J$6:$L$50,3,FALSE())="Monthly",(YEAR(AC3046)-YEAR(AB3046))*12+MONTH(AC3046)-MONTH(AB3046)+1,(AC3046-AB3046+1))</f>
        <v>1</v>
      </c>
      <c r="F3046" s="239" t="n">
        <f aca="false">E3046*SUM(P3046:Q3046)</f>
        <v>900</v>
      </c>
      <c r="G3046" s="214" t="n">
        <v>1291557</v>
      </c>
      <c r="H3046" s="215" t="n">
        <v>37035.3984606481</v>
      </c>
      <c r="I3046" s="0" t="s">
        <v>1183</v>
      </c>
      <c r="M3046" s="0" t="s">
        <v>858</v>
      </c>
      <c r="N3046" s="0" t="s">
        <v>1305</v>
      </c>
      <c r="O3046" s="0" t="s">
        <v>2116</v>
      </c>
      <c r="Q3046" s="216" t="n">
        <v>900</v>
      </c>
      <c r="S3046" s="0" t="s">
        <v>1026</v>
      </c>
      <c r="T3046" s="0" t="s">
        <v>784</v>
      </c>
      <c r="U3046" s="218" t="n">
        <v>3.9925</v>
      </c>
      <c r="V3046" s="0" t="s">
        <v>1769</v>
      </c>
      <c r="W3046" s="0" t="s">
        <v>1361</v>
      </c>
      <c r="X3046" s="0" t="s">
        <v>1362</v>
      </c>
      <c r="Y3046" s="0" t="s">
        <v>1310</v>
      </c>
      <c r="Z3046" s="0" t="s">
        <v>571</v>
      </c>
      <c r="AA3046" s="0" t="n">
        <v>808643</v>
      </c>
      <c r="AB3046" s="215" t="n">
        <v>37036.875</v>
      </c>
      <c r="AC3046" s="215" t="n">
        <v>37036.875</v>
      </c>
    </row>
    <row r="3047" customFormat="false" ht="12.75" hidden="false" customHeight="false" outlineLevel="0" collapsed="false">
      <c r="A3047" s="208" t="str">
        <f aca="false">B3047&amp;" "&amp;C3047&amp;" "&amp;D3047</f>
        <v>US Natural Gas Financial</v>
      </c>
      <c r="B3047" s="208" t="str">
        <f aca="false">IF((LEFT(N3047,2)="US"),"US","")</f>
        <v>US</v>
      </c>
      <c r="C3047" s="208" t="str">
        <f aca="false">M3047</f>
        <v>Natural Gas</v>
      </c>
      <c r="D3047" s="208" t="str">
        <f aca="false">IF(ISNUMBER(FIND("Phy",N3047))=TRUE(),"Physical","Financial")</f>
        <v>Financial</v>
      </c>
      <c r="E3047" s="208" t="n">
        <f aca="false">IF(VLOOKUP(S3047,'DD-Lookup'!$J$6:$L$50,3,FALSE())="Monthly",(YEAR(AC3047)-YEAR(AB3047))*12+MONTH(AC3047)-MONTH(AB3047)+1,(AC3047-AB3047+1))</f>
        <v>30</v>
      </c>
      <c r="F3047" s="239" t="n">
        <f aca="false">E3047*SUM(P3047:Q3047)</f>
        <v>150000</v>
      </c>
      <c r="G3047" s="214" t="n">
        <v>1291558</v>
      </c>
      <c r="H3047" s="215" t="n">
        <v>37035.3985763889</v>
      </c>
      <c r="I3047" s="0" t="s">
        <v>1098</v>
      </c>
      <c r="M3047" s="0" t="s">
        <v>858</v>
      </c>
      <c r="N3047" s="0" t="s">
        <v>1482</v>
      </c>
      <c r="O3047" s="0" t="s">
        <v>1849</v>
      </c>
      <c r="P3047" s="216" t="n">
        <v>5000</v>
      </c>
      <c r="S3047" s="0" t="s">
        <v>1026</v>
      </c>
      <c r="T3047" s="0" t="s">
        <v>784</v>
      </c>
      <c r="U3047" s="218" t="n">
        <v>-0.0325</v>
      </c>
      <c r="V3047" s="0" t="s">
        <v>2884</v>
      </c>
      <c r="W3047" s="0" t="s">
        <v>1851</v>
      </c>
      <c r="X3047" s="0" t="s">
        <v>1852</v>
      </c>
      <c r="Y3047" s="0" t="s">
        <v>838</v>
      </c>
      <c r="Z3047" s="0" t="s">
        <v>571</v>
      </c>
      <c r="AA3047" s="0" t="s">
        <v>2885</v>
      </c>
      <c r="AB3047" s="215" t="n">
        <v>37043.875</v>
      </c>
      <c r="AC3047" s="215" t="n">
        <v>37072.875</v>
      </c>
    </row>
    <row r="3048" customFormat="false" ht="12.75" hidden="false" customHeight="false" outlineLevel="0" collapsed="false">
      <c r="A3048" s="208" t="str">
        <f aca="false">B3048&amp;" "&amp;C3048&amp;" "&amp;D3048</f>
        <v>US Crude Financial</v>
      </c>
      <c r="B3048" s="208" t="str">
        <f aca="false">IF((LEFT(N3048,2)="US"),"US","")</f>
        <v>US</v>
      </c>
      <c r="C3048" s="208" t="str">
        <f aca="false">M3048</f>
        <v>Crude</v>
      </c>
      <c r="D3048" s="208" t="str">
        <f aca="false">IF(ISNUMBER(FIND("Phy",N3048))=TRUE(),"Physical","Financial")</f>
        <v>Financial</v>
      </c>
      <c r="E3048" s="208" t="n">
        <f aca="false">IF(VLOOKUP(S3048,'DD-Lookup'!$J$6:$L$50,3,FALSE())="Monthly",(YEAR(AC3048)-YEAR(AB3048))*12+MONTH(AC3048)-MONTH(AB3048)+1,(AC3048-AB3048+1))</f>
        <v>1</v>
      </c>
      <c r="F3048" s="239" t="n">
        <f aca="false">E3048*SUM(P3048:Q3048)</f>
        <v>50000</v>
      </c>
      <c r="G3048" s="214" t="n">
        <v>1291559</v>
      </c>
      <c r="H3048" s="215" t="n">
        <v>37035.3986111111</v>
      </c>
      <c r="I3048" s="0" t="s">
        <v>1112</v>
      </c>
      <c r="M3048" s="0" t="s">
        <v>97</v>
      </c>
      <c r="N3048" s="0" t="s">
        <v>841</v>
      </c>
      <c r="O3048" s="0" t="s">
        <v>842</v>
      </c>
      <c r="P3048" s="216" t="n">
        <v>50000</v>
      </c>
      <c r="S3048" s="0" t="s">
        <v>843</v>
      </c>
      <c r="T3048" s="0" t="s">
        <v>784</v>
      </c>
      <c r="U3048" s="218" t="n">
        <v>29.1</v>
      </c>
      <c r="V3048" s="0" t="s">
        <v>2443</v>
      </c>
      <c r="W3048" s="0" t="s">
        <v>845</v>
      </c>
      <c r="X3048" s="0" t="s">
        <v>846</v>
      </c>
      <c r="Y3048" s="0" t="s">
        <v>847</v>
      </c>
      <c r="Z3048" s="0" t="s">
        <v>571</v>
      </c>
      <c r="AA3048" s="0" t="n">
        <v>107029</v>
      </c>
      <c r="AB3048" s="215" t="n">
        <v>37073</v>
      </c>
      <c r="AC3048" s="215" t="n">
        <v>37103</v>
      </c>
    </row>
    <row r="3049" customFormat="false" ht="12.75" hidden="false" customHeight="false" outlineLevel="0" collapsed="false">
      <c r="A3049" s="208" t="str">
        <f aca="false">B3049&amp;" "&amp;C3049&amp;" "&amp;D3049</f>
        <v>US Natural Gas Financial</v>
      </c>
      <c r="B3049" s="208" t="str">
        <f aca="false">IF((LEFT(N3049,2)="US"),"US","")</f>
        <v>US</v>
      </c>
      <c r="C3049" s="208" t="str">
        <f aca="false">M3049</f>
        <v>Natural Gas</v>
      </c>
      <c r="D3049" s="208" t="str">
        <f aca="false">IF(ISNUMBER(FIND("Phy",N3049))=TRUE(),"Physical","Financial")</f>
        <v>Financial</v>
      </c>
      <c r="E3049" s="208" t="n">
        <f aca="false">IF(VLOOKUP(S3049,'DD-Lookup'!$J$6:$L$50,3,FALSE())="Monthly",(YEAR(AC3049)-YEAR(AB3049))*12+MONTH(AC3049)-MONTH(AB3049)+1,(AC3049-AB3049+1))</f>
        <v>30</v>
      </c>
      <c r="F3049" s="239" t="n">
        <f aca="false">E3049*SUM(P3049:Q3049)</f>
        <v>300000</v>
      </c>
      <c r="G3049" s="214" t="n">
        <v>1291560</v>
      </c>
      <c r="H3049" s="215" t="n">
        <v>37035.3986226852</v>
      </c>
      <c r="I3049" s="0" t="s">
        <v>2360</v>
      </c>
      <c r="M3049" s="0" t="s">
        <v>858</v>
      </c>
      <c r="N3049" s="0" t="s">
        <v>1482</v>
      </c>
      <c r="O3049" s="0" t="s">
        <v>2877</v>
      </c>
      <c r="P3049" s="216" t="n">
        <v>10000</v>
      </c>
      <c r="S3049" s="0" t="s">
        <v>1026</v>
      </c>
      <c r="T3049" s="0" t="s">
        <v>784</v>
      </c>
      <c r="U3049" s="218" t="n">
        <v>0.03</v>
      </c>
      <c r="V3049" s="0" t="s">
        <v>2886</v>
      </c>
      <c r="W3049" s="0" t="s">
        <v>1851</v>
      </c>
      <c r="X3049" s="0" t="s">
        <v>1852</v>
      </c>
      <c r="Y3049" s="0" t="s">
        <v>838</v>
      </c>
      <c r="Z3049" s="0" t="s">
        <v>571</v>
      </c>
      <c r="AA3049" s="0" t="s">
        <v>2887</v>
      </c>
      <c r="AB3049" s="215" t="n">
        <v>37043</v>
      </c>
      <c r="AC3049" s="215" t="n">
        <v>37072</v>
      </c>
    </row>
    <row r="3050" customFormat="false" ht="12.75" hidden="false" customHeight="false" outlineLevel="0" collapsed="false">
      <c r="A3050" s="208" t="str">
        <f aca="false">B3050&amp;" "&amp;C3050&amp;" "&amp;D3050</f>
        <v>US Natural Gas Physical</v>
      </c>
      <c r="B3050" s="208" t="str">
        <f aca="false">IF((LEFT(N3050,2)="US"),"US","")</f>
        <v>US</v>
      </c>
      <c r="C3050" s="208" t="str">
        <f aca="false">M3050</f>
        <v>Natural Gas</v>
      </c>
      <c r="D3050" s="208" t="str">
        <f aca="false">IF(ISNUMBER(FIND("Phy",N3050))=TRUE(),"Physical","Financial")</f>
        <v>Physical</v>
      </c>
      <c r="E3050" s="208" t="n">
        <f aca="false">IF(VLOOKUP(S3050,'DD-Lookup'!$J$6:$L$50,3,FALSE())="Monthly",(YEAR(AC3050)-YEAR(AB3050))*12+MONTH(AC3050)-MONTH(AB3050)+1,(AC3050-AB3050+1))</f>
        <v>1</v>
      </c>
      <c r="F3050" s="239" t="n">
        <f aca="false">E3050*SUM(P3050:Q3050)</f>
        <v>5000</v>
      </c>
      <c r="G3050" s="214" t="n">
        <v>1291562</v>
      </c>
      <c r="H3050" s="215" t="n">
        <v>37035.3986342593</v>
      </c>
      <c r="I3050" s="0" t="s">
        <v>1115</v>
      </c>
      <c r="M3050" s="0" t="s">
        <v>858</v>
      </c>
      <c r="N3050" s="0" t="s">
        <v>1305</v>
      </c>
      <c r="O3050" s="0" t="s">
        <v>1527</v>
      </c>
      <c r="Q3050" s="216" t="n">
        <v>5000</v>
      </c>
      <c r="S3050" s="0" t="s">
        <v>1026</v>
      </c>
      <c r="T3050" s="0" t="s">
        <v>784</v>
      </c>
      <c r="U3050" s="218" t="n">
        <v>4.475</v>
      </c>
      <c r="V3050" s="0" t="s">
        <v>1556</v>
      </c>
      <c r="W3050" s="0" t="s">
        <v>1388</v>
      </c>
      <c r="X3050" s="0" t="s">
        <v>1389</v>
      </c>
      <c r="Y3050" s="0" t="s">
        <v>1310</v>
      </c>
      <c r="Z3050" s="0" t="s">
        <v>571</v>
      </c>
      <c r="AA3050" s="0" t="n">
        <v>808645</v>
      </c>
      <c r="AB3050" s="215" t="n">
        <v>37036.875</v>
      </c>
      <c r="AC3050" s="215" t="n">
        <v>37036.875</v>
      </c>
    </row>
    <row r="3051" customFormat="false" ht="12.75" hidden="false" customHeight="false" outlineLevel="0" collapsed="false">
      <c r="A3051" s="208" t="str">
        <f aca="false">B3051&amp;" "&amp;C3051&amp;" "&amp;D3051</f>
        <v>US Natural Gas Physical</v>
      </c>
      <c r="B3051" s="208" t="str">
        <f aca="false">IF((LEFT(N3051,2)="US"),"US","")</f>
        <v>US</v>
      </c>
      <c r="C3051" s="208" t="str">
        <f aca="false">M3051</f>
        <v>Natural Gas</v>
      </c>
      <c r="D3051" s="208" t="str">
        <f aca="false">IF(ISNUMBER(FIND("Phy",N3051))=TRUE(),"Physical","Financial")</f>
        <v>Physical</v>
      </c>
      <c r="E3051" s="208" t="n">
        <f aca="false">IF(VLOOKUP(S3051,'DD-Lookup'!$J$6:$L$50,3,FALSE())="Monthly",(YEAR(AC3051)-YEAR(AB3051))*12+MONTH(AC3051)-MONTH(AB3051)+1,(AC3051-AB3051+1))</f>
        <v>1</v>
      </c>
      <c r="F3051" s="239" t="n">
        <f aca="false">E3051*SUM(P3051:Q3051)</f>
        <v>71</v>
      </c>
      <c r="G3051" s="214" t="n">
        <v>1291561</v>
      </c>
      <c r="H3051" s="215" t="n">
        <v>37035.3986342593</v>
      </c>
      <c r="I3051" s="0" t="s">
        <v>1107</v>
      </c>
      <c r="M3051" s="0" t="s">
        <v>858</v>
      </c>
      <c r="N3051" s="0" t="s">
        <v>1305</v>
      </c>
      <c r="O3051" s="0" t="s">
        <v>1491</v>
      </c>
      <c r="P3051" s="216" t="n">
        <v>71</v>
      </c>
      <c r="S3051" s="0" t="s">
        <v>1026</v>
      </c>
      <c r="T3051" s="0" t="s">
        <v>784</v>
      </c>
      <c r="U3051" s="218" t="n">
        <v>4.33</v>
      </c>
      <c r="V3051" s="0" t="s">
        <v>1897</v>
      </c>
      <c r="W3051" s="0" t="s">
        <v>1493</v>
      </c>
      <c r="X3051" s="0" t="s">
        <v>1494</v>
      </c>
      <c r="Y3051" s="0" t="s">
        <v>1310</v>
      </c>
      <c r="Z3051" s="0" t="s">
        <v>571</v>
      </c>
      <c r="AA3051" s="0" t="n">
        <v>808644</v>
      </c>
      <c r="AB3051" s="215" t="n">
        <v>37036.875</v>
      </c>
      <c r="AC3051" s="215" t="n">
        <v>37036.875</v>
      </c>
    </row>
    <row r="3052" customFormat="false" ht="12.75" hidden="false" customHeight="false" outlineLevel="0" collapsed="false">
      <c r="A3052" s="208" t="str">
        <f aca="false">B3052&amp;" "&amp;C3052&amp;" "&amp;D3052</f>
        <v>US Natural Gas Physical</v>
      </c>
      <c r="B3052" s="208" t="str">
        <f aca="false">IF((LEFT(N3052,2)="US"),"US","")</f>
        <v>US</v>
      </c>
      <c r="C3052" s="208" t="str">
        <f aca="false">M3052</f>
        <v>Natural Gas</v>
      </c>
      <c r="D3052" s="208" t="str">
        <f aca="false">IF(ISNUMBER(FIND("Phy",N3052))=TRUE(),"Physical","Financial")</f>
        <v>Physical</v>
      </c>
      <c r="E3052" s="208" t="n">
        <f aca="false">IF(VLOOKUP(S3052,'DD-Lookup'!$J$6:$L$50,3,FALSE())="Monthly",(YEAR(AC3052)-YEAR(AB3052))*12+MONTH(AC3052)-MONTH(AB3052)+1,(AC3052-AB3052+1))</f>
        <v>1</v>
      </c>
      <c r="F3052" s="239" t="n">
        <f aca="false">E3052*SUM(P3052:Q3052)</f>
        <v>10000</v>
      </c>
      <c r="G3052" s="214" t="n">
        <v>1291563</v>
      </c>
      <c r="H3052" s="215" t="n">
        <v>37035.3987152778</v>
      </c>
      <c r="I3052" s="0" t="s">
        <v>1317</v>
      </c>
      <c r="M3052" s="0" t="s">
        <v>858</v>
      </c>
      <c r="N3052" s="0" t="s">
        <v>1305</v>
      </c>
      <c r="O3052" s="0" t="s">
        <v>1469</v>
      </c>
      <c r="Q3052" s="216" t="n">
        <v>10000</v>
      </c>
      <c r="S3052" s="0" t="s">
        <v>1026</v>
      </c>
      <c r="T3052" s="0" t="s">
        <v>784</v>
      </c>
      <c r="U3052" s="218" t="n">
        <v>4.07</v>
      </c>
      <c r="V3052" s="0" t="s">
        <v>1402</v>
      </c>
      <c r="W3052" s="0" t="s">
        <v>1314</v>
      </c>
      <c r="X3052" s="0" t="s">
        <v>1315</v>
      </c>
      <c r="Y3052" s="0" t="s">
        <v>1310</v>
      </c>
      <c r="Z3052" s="0" t="s">
        <v>571</v>
      </c>
      <c r="AA3052" s="0" t="n">
        <v>808646</v>
      </c>
      <c r="AB3052" s="215" t="n">
        <v>37036.875</v>
      </c>
      <c r="AC3052" s="215" t="n">
        <v>37036.875</v>
      </c>
    </row>
    <row r="3053" customFormat="false" ht="12.75" hidden="false" customHeight="false" outlineLevel="0" collapsed="false">
      <c r="A3053" s="208" t="str">
        <f aca="false">B3053&amp;" "&amp;C3053&amp;" "&amp;D3053</f>
        <v>US Natural Gas Financial</v>
      </c>
      <c r="B3053" s="208" t="str">
        <f aca="false">IF((LEFT(N3053,2)="US"),"US","")</f>
        <v>US</v>
      </c>
      <c r="C3053" s="208" t="str">
        <f aca="false">M3053</f>
        <v>Natural Gas</v>
      </c>
      <c r="D3053" s="208" t="str">
        <f aca="false">IF(ISNUMBER(FIND("Phy",N3053))=TRUE(),"Physical","Financial")</f>
        <v>Financial</v>
      </c>
      <c r="E3053" s="208" t="n">
        <f aca="false">IF(VLOOKUP(S3053,'DD-Lookup'!$J$6:$L$50,3,FALSE())="Monthly",(YEAR(AC3053)-YEAR(AB3053))*12+MONTH(AC3053)-MONTH(AB3053)+1,(AC3053-AB3053+1))</f>
        <v>31</v>
      </c>
      <c r="F3053" s="239" t="n">
        <f aca="false">E3053*SUM(P3053:Q3053)</f>
        <v>3100</v>
      </c>
      <c r="G3053" s="214" t="n">
        <v>1291564</v>
      </c>
      <c r="H3053" s="215" t="n">
        <v>37035.39875</v>
      </c>
      <c r="I3053" s="0" t="s">
        <v>1059</v>
      </c>
      <c r="M3053" s="0" t="s">
        <v>858</v>
      </c>
      <c r="N3053" s="0" t="s">
        <v>1537</v>
      </c>
      <c r="O3053" s="0" t="s">
        <v>2888</v>
      </c>
      <c r="P3053" s="216" t="n">
        <v>100</v>
      </c>
      <c r="S3053" s="0" t="s">
        <v>1352</v>
      </c>
      <c r="T3053" s="0" t="s">
        <v>784</v>
      </c>
      <c r="U3053" s="218" t="n">
        <v>0.1225</v>
      </c>
      <c r="V3053" s="0" t="s">
        <v>2683</v>
      </c>
      <c r="W3053" s="0" t="s">
        <v>1354</v>
      </c>
      <c r="X3053" s="0" t="s">
        <v>1355</v>
      </c>
      <c r="Y3053" s="0" t="s">
        <v>838</v>
      </c>
      <c r="Z3053" s="0" t="s">
        <v>571</v>
      </c>
      <c r="AA3053" s="0" t="s">
        <v>2889</v>
      </c>
      <c r="AB3053" s="215" t="n">
        <v>37104</v>
      </c>
      <c r="AC3053" s="215" t="n">
        <v>37134</v>
      </c>
    </row>
    <row r="3054" customFormat="false" ht="12.75" hidden="false" customHeight="false" outlineLevel="0" collapsed="false">
      <c r="A3054" s="208" t="str">
        <f aca="false">B3054&amp;" "&amp;C3054&amp;" "&amp;D3054</f>
        <v> Natural Gas Physical</v>
      </c>
      <c r="B3054" s="208" t="str">
        <f aca="false">IF((LEFT(N3054,2)="US"),"US","")</f>
        <v/>
      </c>
      <c r="C3054" s="208" t="str">
        <f aca="false">M3054</f>
        <v>Natural Gas</v>
      </c>
      <c r="D3054" s="208" t="str">
        <f aca="false">IF(ISNUMBER(FIND("Phy",N3054))=TRUE(),"Physical","Financial")</f>
        <v>Physical</v>
      </c>
      <c r="E3054" s="208" t="n">
        <f aca="false">IF(VLOOKUP(S3054,'DD-Lookup'!$J$6:$L$50,3,FALSE())="Monthly",(YEAR(AC3054)-YEAR(AB3054))*12+MONTH(AC3054)-MONTH(AB3054)+1,(AC3054-AB3054+1))</f>
        <v>1</v>
      </c>
      <c r="F3054" s="239" t="n">
        <f aca="false">E3054*SUM(P3054:Q3054)</f>
        <v>4100</v>
      </c>
      <c r="G3054" s="214" t="n">
        <v>1291570</v>
      </c>
      <c r="H3054" s="215" t="n">
        <v>37035.3987615741</v>
      </c>
      <c r="I3054" s="0" t="s">
        <v>1583</v>
      </c>
      <c r="M3054" s="0" t="s">
        <v>858</v>
      </c>
      <c r="N3054" s="0" t="s">
        <v>1334</v>
      </c>
      <c r="O3054" s="0" t="s">
        <v>1335</v>
      </c>
      <c r="Q3054" s="216" t="n">
        <v>4100</v>
      </c>
      <c r="S3054" s="0" t="s">
        <v>1026</v>
      </c>
      <c r="T3054" s="0" t="s">
        <v>784</v>
      </c>
      <c r="U3054" s="218" t="n">
        <v>4.365</v>
      </c>
      <c r="V3054" s="0" t="s">
        <v>1778</v>
      </c>
      <c r="W3054" s="0" t="s">
        <v>1337</v>
      </c>
      <c r="X3054" s="0" t="s">
        <v>1338</v>
      </c>
      <c r="Y3054" s="0" t="s">
        <v>1310</v>
      </c>
      <c r="Z3054" s="0" t="s">
        <v>571</v>
      </c>
      <c r="AA3054" s="0" t="n">
        <v>808648</v>
      </c>
      <c r="AB3054" s="215" t="n">
        <v>37036.875</v>
      </c>
      <c r="AC3054" s="215" t="n">
        <v>37036.875</v>
      </c>
    </row>
    <row r="3055" customFormat="false" ht="12.75" hidden="false" customHeight="false" outlineLevel="0" collapsed="false">
      <c r="A3055" s="208" t="str">
        <f aca="false">B3055&amp;" "&amp;C3055&amp;" "&amp;D3055</f>
        <v>US Natural Gas Physical</v>
      </c>
      <c r="B3055" s="208" t="str">
        <f aca="false">IF((LEFT(N3055,2)="US"),"US","")</f>
        <v>US</v>
      </c>
      <c r="C3055" s="208" t="str">
        <f aca="false">M3055</f>
        <v>Natural Gas</v>
      </c>
      <c r="D3055" s="208" t="str">
        <f aca="false">IF(ISNUMBER(FIND("Phy",N3055))=TRUE(),"Physical","Financial")</f>
        <v>Physical</v>
      </c>
      <c r="E3055" s="208" t="n">
        <f aca="false">IF(VLOOKUP(S3055,'DD-Lookup'!$J$6:$L$50,3,FALSE())="Monthly",(YEAR(AC3055)-YEAR(AB3055))*12+MONTH(AC3055)-MONTH(AB3055)+1,(AC3055-AB3055+1))</f>
        <v>1</v>
      </c>
      <c r="F3055" s="239" t="n">
        <f aca="false">E3055*SUM(P3055:Q3055)</f>
        <v>5500</v>
      </c>
      <c r="G3055" s="214" t="n">
        <v>1291566</v>
      </c>
      <c r="H3055" s="215" t="n">
        <v>37035.3987615741</v>
      </c>
      <c r="I3055" s="0" t="s">
        <v>1399</v>
      </c>
      <c r="M3055" s="0" t="s">
        <v>858</v>
      </c>
      <c r="N3055" s="0" t="s">
        <v>1305</v>
      </c>
      <c r="O3055" s="0" t="s">
        <v>1920</v>
      </c>
      <c r="Q3055" s="216" t="n">
        <v>5500</v>
      </c>
      <c r="S3055" s="0" t="s">
        <v>1026</v>
      </c>
      <c r="T3055" s="0" t="s">
        <v>784</v>
      </c>
      <c r="U3055" s="218" t="n">
        <v>4.0275</v>
      </c>
      <c r="V3055" s="0" t="s">
        <v>1844</v>
      </c>
      <c r="W3055" s="0" t="s">
        <v>1667</v>
      </c>
      <c r="X3055" s="0" t="s">
        <v>1639</v>
      </c>
      <c r="Y3055" s="0" t="s">
        <v>1310</v>
      </c>
      <c r="Z3055" s="0" t="s">
        <v>571</v>
      </c>
      <c r="AA3055" s="0" t="n">
        <v>808647</v>
      </c>
      <c r="AB3055" s="215" t="n">
        <v>37036.875</v>
      </c>
      <c r="AC3055" s="215" t="n">
        <v>37036.875</v>
      </c>
    </row>
    <row r="3056" customFormat="false" ht="12.75" hidden="false" customHeight="false" outlineLevel="0" collapsed="false">
      <c r="A3056" s="208" t="str">
        <f aca="false">B3056&amp;" "&amp;C3056&amp;" "&amp;D3056</f>
        <v>US Crude Financial</v>
      </c>
      <c r="B3056" s="208" t="str">
        <f aca="false">IF((LEFT(N3056,2)="US"),"US","")</f>
        <v>US</v>
      </c>
      <c r="C3056" s="208" t="str">
        <f aca="false">M3056</f>
        <v>Crude</v>
      </c>
      <c r="D3056" s="208" t="str">
        <f aca="false">IF(ISNUMBER(FIND("Phy",N3056))=TRUE(),"Physical","Financial")</f>
        <v>Financial</v>
      </c>
      <c r="E3056" s="208" t="n">
        <f aca="false">IF(VLOOKUP(S3056,'DD-Lookup'!$J$6:$L$50,3,FALSE())="Monthly",(YEAR(AC3056)-YEAR(AB3056))*12+MONTH(AC3056)-MONTH(AB3056)+1,(AC3056-AB3056+1))</f>
        <v>1</v>
      </c>
      <c r="F3056" s="239" t="n">
        <f aca="false">E3056*SUM(P3056:Q3056)</f>
        <v>25000</v>
      </c>
      <c r="G3056" s="214" t="n">
        <v>1291568</v>
      </c>
      <c r="H3056" s="215" t="n">
        <v>37035.3987615741</v>
      </c>
      <c r="I3056" s="0" t="s">
        <v>1376</v>
      </c>
      <c r="M3056" s="0" t="s">
        <v>97</v>
      </c>
      <c r="N3056" s="0" t="s">
        <v>841</v>
      </c>
      <c r="O3056" s="0" t="s">
        <v>889</v>
      </c>
      <c r="Q3056" s="216" t="n">
        <v>25000</v>
      </c>
      <c r="S3056" s="0" t="s">
        <v>843</v>
      </c>
      <c r="T3056" s="0" t="s">
        <v>784</v>
      </c>
      <c r="U3056" s="218" t="n">
        <v>29.12</v>
      </c>
      <c r="V3056" s="0" t="s">
        <v>1377</v>
      </c>
      <c r="W3056" s="0" t="s">
        <v>845</v>
      </c>
      <c r="X3056" s="0" t="s">
        <v>891</v>
      </c>
      <c r="Y3056" s="0" t="s">
        <v>847</v>
      </c>
      <c r="Z3056" s="0" t="s">
        <v>571</v>
      </c>
      <c r="AA3056" s="0" t="n">
        <v>107030</v>
      </c>
      <c r="AB3056" s="215" t="n">
        <v>37073</v>
      </c>
      <c r="AC3056" s="215" t="n">
        <v>37103</v>
      </c>
    </row>
    <row r="3057" customFormat="false" ht="12.75" hidden="false" customHeight="false" outlineLevel="0" collapsed="false">
      <c r="A3057" s="208" t="str">
        <f aca="false">B3057&amp;" "&amp;C3057&amp;" "&amp;D3057</f>
        <v>US Natural Gas Financial</v>
      </c>
      <c r="B3057" s="208" t="str">
        <f aca="false">IF((LEFT(N3057,2)="US"),"US","")</f>
        <v>US</v>
      </c>
      <c r="C3057" s="208" t="str">
        <f aca="false">M3057</f>
        <v>Natural Gas</v>
      </c>
      <c r="D3057" s="208" t="str">
        <f aca="false">IF(ISNUMBER(FIND("Phy",N3057))=TRUE(),"Physical","Financial")</f>
        <v>Financial</v>
      </c>
      <c r="E3057" s="208" t="n">
        <f aca="false">IF(VLOOKUP(S3057,'DD-Lookup'!$J$6:$L$50,3,FALSE())="Monthly",(YEAR(AC3057)-YEAR(AB3057))*12+MONTH(AC3057)-MONTH(AB3057)+1,(AC3057-AB3057+1))</f>
        <v>365</v>
      </c>
      <c r="F3057" s="239" t="n">
        <f aca="false">E3057*SUM(P3057:Q3057)</f>
        <v>912500</v>
      </c>
      <c r="G3057" s="214" t="n">
        <v>1291571</v>
      </c>
      <c r="H3057" s="215" t="n">
        <v>37035.3989583333</v>
      </c>
      <c r="I3057" s="0" t="s">
        <v>593</v>
      </c>
      <c r="M3057" s="0" t="s">
        <v>858</v>
      </c>
      <c r="N3057" s="0" t="s">
        <v>1024</v>
      </c>
      <c r="O3057" s="0" t="s">
        <v>1415</v>
      </c>
      <c r="Q3057" s="216" t="n">
        <v>2500</v>
      </c>
      <c r="S3057" s="0" t="s">
        <v>1026</v>
      </c>
      <c r="T3057" s="0" t="s">
        <v>784</v>
      </c>
      <c r="U3057" s="218" t="n">
        <v>4.375</v>
      </c>
      <c r="V3057" s="0" t="s">
        <v>1064</v>
      </c>
      <c r="W3057" s="0" t="s">
        <v>1028</v>
      </c>
      <c r="X3057" s="0" t="s">
        <v>1029</v>
      </c>
      <c r="Y3057" s="0" t="s">
        <v>838</v>
      </c>
      <c r="Z3057" s="0" t="s">
        <v>571</v>
      </c>
      <c r="AA3057" s="0" t="s">
        <v>2890</v>
      </c>
      <c r="AB3057" s="215" t="n">
        <v>37257.875</v>
      </c>
      <c r="AC3057" s="215" t="n">
        <v>37621.875</v>
      </c>
    </row>
    <row r="3058" customFormat="false" ht="12.75" hidden="false" customHeight="false" outlineLevel="0" collapsed="false">
      <c r="A3058" s="208" t="str">
        <f aca="false">B3058&amp;" "&amp;C3058&amp;" "&amp;D3058</f>
        <v>US Natural Gas Financial</v>
      </c>
      <c r="B3058" s="208" t="str">
        <f aca="false">IF((LEFT(N3058,2)="US"),"US","")</f>
        <v>US</v>
      </c>
      <c r="C3058" s="208" t="str">
        <f aca="false">M3058</f>
        <v>Natural Gas</v>
      </c>
      <c r="D3058" s="208" t="str">
        <f aca="false">IF(ISNUMBER(FIND("Phy",N3058))=TRUE(),"Physical","Financial")</f>
        <v>Financial</v>
      </c>
      <c r="E3058" s="208" t="n">
        <f aca="false">IF(VLOOKUP(S3058,'DD-Lookup'!$J$6:$L$50,3,FALSE())="Monthly",(YEAR(AC3058)-YEAR(AB3058))*12+MONTH(AC3058)-MONTH(AB3058)+1,(AC3058-AB3058+1))</f>
        <v>151</v>
      </c>
      <c r="F3058" s="239" t="n">
        <f aca="false">E3058*SUM(P3058:Q3058)</f>
        <v>755000</v>
      </c>
      <c r="G3058" s="214" t="n">
        <v>1291573</v>
      </c>
      <c r="H3058" s="215" t="n">
        <v>37035.3989699074</v>
      </c>
      <c r="I3058" s="0" t="s">
        <v>1622</v>
      </c>
      <c r="M3058" s="0" t="s">
        <v>858</v>
      </c>
      <c r="N3058" s="0" t="s">
        <v>1482</v>
      </c>
      <c r="O3058" s="0" t="s">
        <v>2891</v>
      </c>
      <c r="P3058" s="216" t="n">
        <v>5000</v>
      </c>
      <c r="S3058" s="0" t="s">
        <v>1026</v>
      </c>
      <c r="T3058" s="0" t="s">
        <v>784</v>
      </c>
      <c r="U3058" s="218" t="n">
        <v>1.525</v>
      </c>
      <c r="V3058" s="0" t="s">
        <v>2347</v>
      </c>
      <c r="W3058" s="0" t="s">
        <v>1485</v>
      </c>
      <c r="X3058" s="0" t="s">
        <v>1486</v>
      </c>
      <c r="Y3058" s="0" t="s">
        <v>838</v>
      </c>
      <c r="Z3058" s="0" t="s">
        <v>571</v>
      </c>
      <c r="AA3058" s="0" t="s">
        <v>2892</v>
      </c>
      <c r="AB3058" s="215" t="n">
        <v>37196</v>
      </c>
      <c r="AC3058" s="215" t="n">
        <v>37346</v>
      </c>
    </row>
    <row r="3059" customFormat="false" ht="12.75" hidden="false" customHeight="false" outlineLevel="0" collapsed="false">
      <c r="A3059" s="208" t="str">
        <f aca="false">B3059&amp;" "&amp;C3059&amp;" "&amp;D3059</f>
        <v>US Natural Gas Physical</v>
      </c>
      <c r="B3059" s="208" t="str">
        <f aca="false">IF((LEFT(N3059,2)="US"),"US","")</f>
        <v>US</v>
      </c>
      <c r="C3059" s="208" t="str">
        <f aca="false">M3059</f>
        <v>Natural Gas</v>
      </c>
      <c r="D3059" s="208" t="str">
        <f aca="false">IF(ISNUMBER(FIND("Phy",N3059))=TRUE(),"Physical","Financial")</f>
        <v>Physical</v>
      </c>
      <c r="E3059" s="208" t="n">
        <f aca="false">IF(VLOOKUP(S3059,'DD-Lookup'!$J$6:$L$50,3,FALSE())="Monthly",(YEAR(AC3059)-YEAR(AB3059))*12+MONTH(AC3059)-MONTH(AB3059)+1,(AC3059-AB3059+1))</f>
        <v>1</v>
      </c>
      <c r="F3059" s="239" t="n">
        <f aca="false">E3059*SUM(P3059:Q3059)</f>
        <v>10000</v>
      </c>
      <c r="G3059" s="214" t="n">
        <v>1291572</v>
      </c>
      <c r="H3059" s="215" t="n">
        <v>37035.3989699074</v>
      </c>
      <c r="I3059" s="0" t="s">
        <v>593</v>
      </c>
      <c r="M3059" s="0" t="s">
        <v>858</v>
      </c>
      <c r="N3059" s="0" t="s">
        <v>1305</v>
      </c>
      <c r="O3059" s="0" t="s">
        <v>1625</v>
      </c>
      <c r="P3059" s="216" t="n">
        <v>10000</v>
      </c>
      <c r="S3059" s="0" t="s">
        <v>1026</v>
      </c>
      <c r="T3059" s="0" t="s">
        <v>784</v>
      </c>
      <c r="U3059" s="218" t="n">
        <v>4.085</v>
      </c>
      <c r="V3059" s="0" t="s">
        <v>1543</v>
      </c>
      <c r="W3059" s="0" t="s">
        <v>1422</v>
      </c>
      <c r="X3059" s="0" t="s">
        <v>1423</v>
      </c>
      <c r="Y3059" s="0" t="s">
        <v>1310</v>
      </c>
      <c r="Z3059" s="0" t="s">
        <v>571</v>
      </c>
      <c r="AA3059" s="0" t="n">
        <v>808649</v>
      </c>
      <c r="AB3059" s="215" t="n">
        <v>37036.875</v>
      </c>
      <c r="AC3059" s="215" t="n">
        <v>37036.875</v>
      </c>
    </row>
    <row r="3060" customFormat="false" ht="12.75" hidden="false" customHeight="false" outlineLevel="0" collapsed="false">
      <c r="A3060" s="208" t="str">
        <f aca="false">B3060&amp;" "&amp;C3060&amp;" "&amp;D3060</f>
        <v>US Natural Gas Physical</v>
      </c>
      <c r="B3060" s="208" t="str">
        <f aca="false">IF((LEFT(N3060,2)="US"),"US","")</f>
        <v>US</v>
      </c>
      <c r="C3060" s="208" t="str">
        <f aca="false">M3060</f>
        <v>Natural Gas</v>
      </c>
      <c r="D3060" s="208" t="str">
        <f aca="false">IF(ISNUMBER(FIND("Phy",N3060))=TRUE(),"Physical","Financial")</f>
        <v>Physical</v>
      </c>
      <c r="E3060" s="208" t="n">
        <f aca="false">IF(VLOOKUP(S3060,'DD-Lookup'!$J$6:$L$50,3,FALSE())="Monthly",(YEAR(AC3060)-YEAR(AB3060))*12+MONTH(AC3060)-MONTH(AB3060)+1,(AC3060-AB3060+1))</f>
        <v>1</v>
      </c>
      <c r="F3060" s="239" t="n">
        <f aca="false">E3060*SUM(P3060:Q3060)</f>
        <v>25000</v>
      </c>
      <c r="G3060" s="214" t="n">
        <v>1291574</v>
      </c>
      <c r="H3060" s="215" t="n">
        <v>37035.3989814815</v>
      </c>
      <c r="I3060" s="0" t="s">
        <v>1183</v>
      </c>
      <c r="M3060" s="0" t="s">
        <v>858</v>
      </c>
      <c r="N3060" s="0" t="s">
        <v>1305</v>
      </c>
      <c r="O3060" s="0" t="s">
        <v>1432</v>
      </c>
      <c r="Q3060" s="216" t="n">
        <v>25000</v>
      </c>
      <c r="S3060" s="0" t="s">
        <v>1026</v>
      </c>
      <c r="T3060" s="0" t="s">
        <v>784</v>
      </c>
      <c r="U3060" s="218" t="n">
        <v>4.13</v>
      </c>
      <c r="V3060" s="0" t="s">
        <v>2765</v>
      </c>
      <c r="W3060" s="0" t="s">
        <v>1434</v>
      </c>
      <c r="X3060" s="0" t="s">
        <v>1435</v>
      </c>
      <c r="Y3060" s="0" t="s">
        <v>1310</v>
      </c>
      <c r="Z3060" s="0" t="s">
        <v>571</v>
      </c>
      <c r="AA3060" s="0" t="n">
        <v>808650</v>
      </c>
      <c r="AB3060" s="215" t="n">
        <v>37036.875</v>
      </c>
      <c r="AC3060" s="215" t="n">
        <v>37036.875</v>
      </c>
    </row>
    <row r="3061" customFormat="false" ht="12.75" hidden="false" customHeight="false" outlineLevel="0" collapsed="false">
      <c r="A3061" s="208" t="str">
        <f aca="false">B3061&amp;" "&amp;C3061&amp;" "&amp;D3061</f>
        <v>US Natural Gas Physical</v>
      </c>
      <c r="B3061" s="208" t="str">
        <f aca="false">IF((LEFT(N3061,2)="US"),"US","")</f>
        <v>US</v>
      </c>
      <c r="C3061" s="208" t="str">
        <f aca="false">M3061</f>
        <v>Natural Gas</v>
      </c>
      <c r="D3061" s="208" t="str">
        <f aca="false">IF(ISNUMBER(FIND("Phy",N3061))=TRUE(),"Physical","Financial")</f>
        <v>Physical</v>
      </c>
      <c r="E3061" s="208" t="n">
        <f aca="false">IF(VLOOKUP(S3061,'DD-Lookup'!$J$6:$L$50,3,FALSE())="Monthly",(YEAR(AC3061)-YEAR(AB3061))*12+MONTH(AC3061)-MONTH(AB3061)+1,(AC3061-AB3061+1))</f>
        <v>1</v>
      </c>
      <c r="F3061" s="239" t="n">
        <f aca="false">E3061*SUM(P3061:Q3061)</f>
        <v>1925</v>
      </c>
      <c r="G3061" s="214" t="n">
        <v>1291575</v>
      </c>
      <c r="H3061" s="215" t="n">
        <v>37035.3990162037</v>
      </c>
      <c r="I3061" s="0" t="s">
        <v>1976</v>
      </c>
      <c r="M3061" s="0" t="s">
        <v>858</v>
      </c>
      <c r="N3061" s="0" t="s">
        <v>1305</v>
      </c>
      <c r="O3061" s="0" t="s">
        <v>1438</v>
      </c>
      <c r="Q3061" s="216" t="n">
        <v>1925</v>
      </c>
      <c r="S3061" s="0" t="s">
        <v>1026</v>
      </c>
      <c r="T3061" s="0" t="s">
        <v>784</v>
      </c>
      <c r="U3061" s="218" t="n">
        <v>4.335</v>
      </c>
      <c r="V3061" s="0" t="s">
        <v>2130</v>
      </c>
      <c r="W3061" s="0" t="s">
        <v>1439</v>
      </c>
      <c r="X3061" s="0" t="s">
        <v>1440</v>
      </c>
      <c r="Y3061" s="0" t="s">
        <v>1310</v>
      </c>
      <c r="Z3061" s="0" t="s">
        <v>571</v>
      </c>
      <c r="AA3061" s="0" t="n">
        <v>808651</v>
      </c>
      <c r="AB3061" s="215" t="n">
        <v>37036.875</v>
      </c>
      <c r="AC3061" s="215" t="n">
        <v>37036.875</v>
      </c>
    </row>
    <row r="3062" customFormat="false" ht="12.75" hidden="false" customHeight="false" outlineLevel="0" collapsed="false">
      <c r="A3062" s="208" t="str">
        <f aca="false">B3062&amp;" "&amp;C3062&amp;" "&amp;D3062</f>
        <v>US Crude Financial</v>
      </c>
      <c r="B3062" s="208" t="str">
        <f aca="false">IF((LEFT(N3062,2)="US"),"US","")</f>
        <v>US</v>
      </c>
      <c r="C3062" s="208" t="str">
        <f aca="false">M3062</f>
        <v>Crude</v>
      </c>
      <c r="D3062" s="208" t="str">
        <f aca="false">IF(ISNUMBER(FIND("Phy",N3062))=TRUE(),"Physical","Financial")</f>
        <v>Financial</v>
      </c>
      <c r="E3062" s="208" t="n">
        <f aca="false">IF(VLOOKUP(S3062,'DD-Lookup'!$J$6:$L$50,3,FALSE())="Monthly",(YEAR(AC3062)-YEAR(AB3062))*12+MONTH(AC3062)-MONTH(AB3062)+1,(AC3062-AB3062+1))</f>
        <v>1</v>
      </c>
      <c r="F3062" s="239" t="n">
        <f aca="false">E3062*SUM(P3062:Q3062)</f>
        <v>50000</v>
      </c>
      <c r="G3062" s="214" t="n">
        <v>1291576</v>
      </c>
      <c r="H3062" s="215" t="n">
        <v>37035.3990393519</v>
      </c>
      <c r="I3062" s="0" t="s">
        <v>1376</v>
      </c>
      <c r="M3062" s="0" t="s">
        <v>97</v>
      </c>
      <c r="N3062" s="0" t="s">
        <v>841</v>
      </c>
      <c r="O3062" s="0" t="s">
        <v>889</v>
      </c>
      <c r="P3062" s="216" t="n">
        <v>50000</v>
      </c>
      <c r="S3062" s="0" t="s">
        <v>843</v>
      </c>
      <c r="T3062" s="0" t="s">
        <v>784</v>
      </c>
      <c r="U3062" s="218" t="n">
        <v>29.1</v>
      </c>
      <c r="V3062" s="0" t="s">
        <v>1377</v>
      </c>
      <c r="W3062" s="0" t="s">
        <v>845</v>
      </c>
      <c r="X3062" s="0" t="s">
        <v>891</v>
      </c>
      <c r="Y3062" s="0" t="s">
        <v>847</v>
      </c>
      <c r="Z3062" s="0" t="s">
        <v>571</v>
      </c>
      <c r="AA3062" s="0" t="n">
        <v>107031</v>
      </c>
      <c r="AB3062" s="215" t="n">
        <v>37073</v>
      </c>
      <c r="AC3062" s="215" t="n">
        <v>37103</v>
      </c>
    </row>
    <row r="3063" customFormat="false" ht="12.75" hidden="false" customHeight="false" outlineLevel="0" collapsed="false">
      <c r="A3063" s="208" t="str">
        <f aca="false">B3063&amp;" "&amp;C3063&amp;" "&amp;D3063</f>
        <v>US Natural Gas Physical</v>
      </c>
      <c r="B3063" s="208" t="str">
        <f aca="false">IF((LEFT(N3063,2)="US"),"US","")</f>
        <v>US</v>
      </c>
      <c r="C3063" s="208" t="str">
        <f aca="false">M3063</f>
        <v>Natural Gas</v>
      </c>
      <c r="D3063" s="208" t="str">
        <f aca="false">IF(ISNUMBER(FIND("Phy",N3063))=TRUE(),"Physical","Financial")</f>
        <v>Physical</v>
      </c>
      <c r="E3063" s="208" t="n">
        <f aca="false">IF(VLOOKUP(S3063,'DD-Lookup'!$J$6:$L$50,3,FALSE())="Monthly",(YEAR(AC3063)-YEAR(AB3063))*12+MONTH(AC3063)-MONTH(AB3063)+1,(AC3063-AB3063+1))</f>
        <v>1</v>
      </c>
      <c r="F3063" s="239" t="n">
        <f aca="false">E3063*SUM(P3063:Q3063)</f>
        <v>1000</v>
      </c>
      <c r="G3063" s="214" t="n">
        <v>1291578</v>
      </c>
      <c r="H3063" s="215" t="n">
        <v>37035.3990625</v>
      </c>
      <c r="I3063" s="0" t="s">
        <v>1452</v>
      </c>
      <c r="M3063" s="0" t="s">
        <v>858</v>
      </c>
      <c r="N3063" s="0" t="s">
        <v>1305</v>
      </c>
      <c r="O3063" s="0" t="s">
        <v>1436</v>
      </c>
      <c r="P3063" s="216" t="n">
        <v>1000</v>
      </c>
      <c r="S3063" s="0" t="s">
        <v>1026</v>
      </c>
      <c r="T3063" s="0" t="s">
        <v>784</v>
      </c>
      <c r="U3063" s="218" t="n">
        <v>4.2063</v>
      </c>
      <c r="V3063" s="0" t="s">
        <v>1453</v>
      </c>
      <c r="W3063" s="0" t="s">
        <v>1308</v>
      </c>
      <c r="X3063" s="0" t="s">
        <v>1309</v>
      </c>
      <c r="Y3063" s="0" t="s">
        <v>1310</v>
      </c>
      <c r="Z3063" s="0" t="s">
        <v>571</v>
      </c>
      <c r="AA3063" s="0" t="n">
        <v>808654</v>
      </c>
      <c r="AB3063" s="215" t="n">
        <v>37036.875</v>
      </c>
      <c r="AC3063" s="215" t="n">
        <v>37036.875</v>
      </c>
    </row>
    <row r="3064" customFormat="false" ht="12.75" hidden="false" customHeight="false" outlineLevel="0" collapsed="false">
      <c r="A3064" s="208" t="str">
        <f aca="false">B3064&amp;" "&amp;C3064&amp;" "&amp;D3064</f>
        <v>US Natural Gas Physical</v>
      </c>
      <c r="B3064" s="208" t="str">
        <f aca="false">IF((LEFT(N3064,2)="US"),"US","")</f>
        <v>US</v>
      </c>
      <c r="C3064" s="208" t="str">
        <f aca="false">M3064</f>
        <v>Natural Gas</v>
      </c>
      <c r="D3064" s="208" t="str">
        <f aca="false">IF(ISNUMBER(FIND("Phy",N3064))=TRUE(),"Physical","Financial")</f>
        <v>Physical</v>
      </c>
      <c r="E3064" s="208" t="n">
        <f aca="false">IF(VLOOKUP(S3064,'DD-Lookup'!$J$6:$L$50,3,FALSE())="Monthly",(YEAR(AC3064)-YEAR(AB3064))*12+MONTH(AC3064)-MONTH(AB3064)+1,(AC3064-AB3064+1))</f>
        <v>1</v>
      </c>
      <c r="F3064" s="239" t="n">
        <f aca="false">E3064*SUM(P3064:Q3064)</f>
        <v>1718</v>
      </c>
      <c r="G3064" s="214" t="n">
        <v>1291577</v>
      </c>
      <c r="H3064" s="215" t="n">
        <v>37035.3990625</v>
      </c>
      <c r="I3064" s="0" t="s">
        <v>1452</v>
      </c>
      <c r="M3064" s="0" t="s">
        <v>858</v>
      </c>
      <c r="N3064" s="0" t="s">
        <v>1305</v>
      </c>
      <c r="O3064" s="0" t="s">
        <v>1469</v>
      </c>
      <c r="Q3064" s="216" t="n">
        <v>1718</v>
      </c>
      <c r="S3064" s="0" t="s">
        <v>1026</v>
      </c>
      <c r="T3064" s="0" t="s">
        <v>784</v>
      </c>
      <c r="U3064" s="218" t="n">
        <v>4.0725</v>
      </c>
      <c r="V3064" s="0" t="s">
        <v>1467</v>
      </c>
      <c r="W3064" s="0" t="s">
        <v>1314</v>
      </c>
      <c r="X3064" s="0" t="s">
        <v>1315</v>
      </c>
      <c r="Y3064" s="0" t="s">
        <v>1310</v>
      </c>
      <c r="Z3064" s="0" t="s">
        <v>571</v>
      </c>
      <c r="AA3064" s="0" t="n">
        <v>808653</v>
      </c>
      <c r="AB3064" s="215" t="n">
        <v>37036.875</v>
      </c>
      <c r="AC3064" s="215" t="n">
        <v>37036.875</v>
      </c>
    </row>
    <row r="3065" customFormat="false" ht="12.75" hidden="false" customHeight="false" outlineLevel="0" collapsed="false">
      <c r="A3065" s="208" t="str">
        <f aca="false">B3065&amp;" "&amp;C3065&amp;" "&amp;D3065</f>
        <v>US Natural Gas Financial</v>
      </c>
      <c r="B3065" s="208" t="str">
        <f aca="false">IF((LEFT(N3065,2)="US"),"US","")</f>
        <v>US</v>
      </c>
      <c r="C3065" s="208" t="str">
        <f aca="false">M3065</f>
        <v>Natural Gas</v>
      </c>
      <c r="D3065" s="208" t="str">
        <f aca="false">IF(ISNUMBER(FIND("Phy",N3065))=TRUE(),"Physical","Financial")</f>
        <v>Financial</v>
      </c>
      <c r="E3065" s="208" t="n">
        <f aca="false">IF(VLOOKUP(S3065,'DD-Lookup'!$J$6:$L$50,3,FALSE())="Monthly",(YEAR(AC3065)-YEAR(AB3065))*12+MONTH(AC3065)-MONTH(AB3065)+1,(AC3065-AB3065+1))</f>
        <v>30</v>
      </c>
      <c r="F3065" s="239" t="n">
        <f aca="false">E3065*SUM(P3065:Q3065)</f>
        <v>450000</v>
      </c>
      <c r="G3065" s="214" t="n">
        <v>1291579</v>
      </c>
      <c r="H3065" s="215" t="n">
        <v>37035.3991550926</v>
      </c>
      <c r="I3065" s="0" t="s">
        <v>1066</v>
      </c>
      <c r="M3065" s="0" t="s">
        <v>858</v>
      </c>
      <c r="N3065" s="0" t="s">
        <v>1024</v>
      </c>
      <c r="O3065" s="0" t="s">
        <v>1025</v>
      </c>
      <c r="Q3065" s="216" t="n">
        <v>15000</v>
      </c>
      <c r="S3065" s="0" t="s">
        <v>1026</v>
      </c>
      <c r="T3065" s="0" t="s">
        <v>784</v>
      </c>
      <c r="U3065" s="218" t="n">
        <v>4.185</v>
      </c>
      <c r="V3065" s="0" t="s">
        <v>2132</v>
      </c>
      <c r="W3065" s="0" t="s">
        <v>1028</v>
      </c>
      <c r="X3065" s="0" t="s">
        <v>1029</v>
      </c>
      <c r="Y3065" s="0" t="s">
        <v>838</v>
      </c>
      <c r="Z3065" s="0" t="s">
        <v>571</v>
      </c>
      <c r="AA3065" s="0" t="s">
        <v>2893</v>
      </c>
      <c r="AB3065" s="215" t="n">
        <v>37043.875</v>
      </c>
      <c r="AC3065" s="215" t="n">
        <v>37072.875</v>
      </c>
    </row>
    <row r="3066" customFormat="false" ht="12.75" hidden="false" customHeight="false" outlineLevel="0" collapsed="false">
      <c r="A3066" s="208" t="str">
        <f aca="false">B3066&amp;" "&amp;C3066&amp;" "&amp;D3066</f>
        <v>US Natural Gas Physical</v>
      </c>
      <c r="B3066" s="208" t="str">
        <f aca="false">IF((LEFT(N3066,2)="US"),"US","")</f>
        <v>US</v>
      </c>
      <c r="C3066" s="208" t="str">
        <f aca="false">M3066</f>
        <v>Natural Gas</v>
      </c>
      <c r="D3066" s="208" t="str">
        <f aca="false">IF(ISNUMBER(FIND("Phy",N3066))=TRUE(),"Physical","Financial")</f>
        <v>Physical</v>
      </c>
      <c r="E3066" s="208" t="n">
        <f aca="false">IF(VLOOKUP(S3066,'DD-Lookup'!$J$6:$L$50,3,FALSE())="Monthly",(YEAR(AC3066)-YEAR(AB3066))*12+MONTH(AC3066)-MONTH(AB3066)+1,(AC3066-AB3066+1))</f>
        <v>1</v>
      </c>
      <c r="F3066" s="239" t="n">
        <f aca="false">E3066*SUM(P3066:Q3066)</f>
        <v>10000</v>
      </c>
      <c r="G3066" s="214" t="n">
        <v>1291581</v>
      </c>
      <c r="H3066" s="215" t="n">
        <v>37035.3992708333</v>
      </c>
      <c r="I3066" s="0" t="s">
        <v>1115</v>
      </c>
      <c r="M3066" s="0" t="s">
        <v>858</v>
      </c>
      <c r="N3066" s="0" t="s">
        <v>1305</v>
      </c>
      <c r="O3066" s="0" t="s">
        <v>1687</v>
      </c>
      <c r="P3066" s="216" t="n">
        <v>10000</v>
      </c>
      <c r="S3066" s="0" t="s">
        <v>1026</v>
      </c>
      <c r="T3066" s="0" t="s">
        <v>784</v>
      </c>
      <c r="U3066" s="218" t="n">
        <v>4.065</v>
      </c>
      <c r="V3066" s="0" t="s">
        <v>1789</v>
      </c>
      <c r="W3066" s="0" t="s">
        <v>1667</v>
      </c>
      <c r="X3066" s="0" t="s">
        <v>1639</v>
      </c>
      <c r="Y3066" s="0" t="s">
        <v>1310</v>
      </c>
      <c r="Z3066" s="0" t="s">
        <v>571</v>
      </c>
      <c r="AA3066" s="0" t="n">
        <v>808655</v>
      </c>
      <c r="AB3066" s="215" t="n">
        <v>37036.875</v>
      </c>
      <c r="AC3066" s="215" t="n">
        <v>37036.875</v>
      </c>
    </row>
    <row r="3067" customFormat="false" ht="12.75" hidden="false" customHeight="false" outlineLevel="0" collapsed="false">
      <c r="A3067" s="208" t="str">
        <f aca="false">B3067&amp;" "&amp;C3067&amp;" "&amp;D3067</f>
        <v>US Natural Gas Physical</v>
      </c>
      <c r="B3067" s="208" t="str">
        <f aca="false">IF((LEFT(N3067,2)="US"),"US","")</f>
        <v>US</v>
      </c>
      <c r="C3067" s="208" t="str">
        <f aca="false">M3067</f>
        <v>Natural Gas</v>
      </c>
      <c r="D3067" s="208" t="str">
        <f aca="false">IF(ISNUMBER(FIND("Phy",N3067))=TRUE(),"Physical","Financial")</f>
        <v>Physical</v>
      </c>
      <c r="E3067" s="208" t="n">
        <f aca="false">IF(VLOOKUP(S3067,'DD-Lookup'!$J$6:$L$50,3,FALSE())="Monthly",(YEAR(AC3067)-YEAR(AB3067))*12+MONTH(AC3067)-MONTH(AB3067)+1,(AC3067-AB3067+1))</f>
        <v>1</v>
      </c>
      <c r="F3067" s="239" t="n">
        <f aca="false">E3067*SUM(P3067:Q3067)</f>
        <v>3502</v>
      </c>
      <c r="G3067" s="214" t="n">
        <v>1291582</v>
      </c>
      <c r="H3067" s="215" t="n">
        <v>37035.3992939815</v>
      </c>
      <c r="I3067" s="0" t="s">
        <v>593</v>
      </c>
      <c r="M3067" s="0" t="s">
        <v>858</v>
      </c>
      <c r="N3067" s="0" t="s">
        <v>1305</v>
      </c>
      <c r="O3067" s="0" t="s">
        <v>1313</v>
      </c>
      <c r="Q3067" s="216" t="n">
        <v>3502</v>
      </c>
      <c r="S3067" s="0" t="s">
        <v>1026</v>
      </c>
      <c r="T3067" s="0" t="s">
        <v>784</v>
      </c>
      <c r="U3067" s="218" t="n">
        <v>4.0825</v>
      </c>
      <c r="V3067" s="0" t="s">
        <v>1424</v>
      </c>
      <c r="W3067" s="0" t="s">
        <v>1314</v>
      </c>
      <c r="X3067" s="0" t="s">
        <v>1315</v>
      </c>
      <c r="Y3067" s="0" t="s">
        <v>1310</v>
      </c>
      <c r="Z3067" s="0" t="s">
        <v>571</v>
      </c>
      <c r="AA3067" s="0" t="n">
        <v>808657</v>
      </c>
      <c r="AB3067" s="215" t="n">
        <v>37036.875</v>
      </c>
      <c r="AC3067" s="215" t="n">
        <v>37036.875</v>
      </c>
    </row>
    <row r="3068" customFormat="false" ht="12.75" hidden="false" customHeight="false" outlineLevel="0" collapsed="false">
      <c r="A3068" s="208" t="str">
        <f aca="false">B3068&amp;" "&amp;C3068&amp;" "&amp;D3068</f>
        <v>US Natural Gas Physical</v>
      </c>
      <c r="B3068" s="208" t="str">
        <f aca="false">IF((LEFT(N3068,2)="US"),"US","")</f>
        <v>US</v>
      </c>
      <c r="C3068" s="208" t="str">
        <f aca="false">M3068</f>
        <v>Natural Gas</v>
      </c>
      <c r="D3068" s="208" t="str">
        <f aca="false">IF(ISNUMBER(FIND("Phy",N3068))=TRUE(),"Physical","Financial")</f>
        <v>Physical</v>
      </c>
      <c r="E3068" s="208" t="n">
        <f aca="false">IF(VLOOKUP(S3068,'DD-Lookup'!$J$6:$L$50,3,FALSE())="Monthly",(YEAR(AC3068)-YEAR(AB3068))*12+MONTH(AC3068)-MONTH(AB3068)+1,(AC3068-AB3068+1))</f>
        <v>1</v>
      </c>
      <c r="F3068" s="239" t="n">
        <f aca="false">E3068*SUM(P3068:Q3068)</f>
        <v>5000</v>
      </c>
      <c r="G3068" s="214" t="n">
        <v>1291583</v>
      </c>
      <c r="H3068" s="215" t="n">
        <v>37035.3993055556</v>
      </c>
      <c r="I3068" s="0" t="s">
        <v>600</v>
      </c>
      <c r="M3068" s="0" t="s">
        <v>858</v>
      </c>
      <c r="N3068" s="0" t="s">
        <v>1305</v>
      </c>
      <c r="O3068" s="0" t="s">
        <v>1397</v>
      </c>
      <c r="P3068" s="216" t="n">
        <v>5000</v>
      </c>
      <c r="S3068" s="0" t="s">
        <v>1026</v>
      </c>
      <c r="T3068" s="0" t="s">
        <v>784</v>
      </c>
      <c r="U3068" s="218" t="n">
        <v>4.015</v>
      </c>
      <c r="V3068" s="0" t="s">
        <v>1425</v>
      </c>
      <c r="W3068" s="0" t="s">
        <v>1361</v>
      </c>
      <c r="X3068" s="0" t="s">
        <v>1362</v>
      </c>
      <c r="Y3068" s="0" t="s">
        <v>1310</v>
      </c>
      <c r="Z3068" s="0" t="s">
        <v>571</v>
      </c>
      <c r="AA3068" s="0" t="n">
        <v>808656</v>
      </c>
      <c r="AB3068" s="215" t="n">
        <v>37036.875</v>
      </c>
      <c r="AC3068" s="215" t="n">
        <v>37036.875</v>
      </c>
    </row>
    <row r="3069" customFormat="false" ht="12.75" hidden="false" customHeight="false" outlineLevel="0" collapsed="false">
      <c r="A3069" s="208" t="str">
        <f aca="false">B3069&amp;" "&amp;C3069&amp;" "&amp;D3069</f>
        <v>US Natural Gas Financial</v>
      </c>
      <c r="B3069" s="208" t="str">
        <f aca="false">IF((LEFT(N3069,2)="US"),"US","")</f>
        <v>US</v>
      </c>
      <c r="C3069" s="208" t="str">
        <f aca="false">M3069</f>
        <v>Natural Gas</v>
      </c>
      <c r="D3069" s="208" t="str">
        <f aca="false">IF(ISNUMBER(FIND("Phy",N3069))=TRUE(),"Physical","Financial")</f>
        <v>Financial</v>
      </c>
      <c r="E3069" s="208" t="n">
        <f aca="false">IF(VLOOKUP(S3069,'DD-Lookup'!$J$6:$L$50,3,FALSE())="Monthly",(YEAR(AC3069)-YEAR(AB3069))*12+MONTH(AC3069)-MONTH(AB3069)+1,(AC3069-AB3069+1))</f>
        <v>153</v>
      </c>
      <c r="F3069" s="239" t="n">
        <f aca="false">E3069*SUM(P3069:Q3069)</f>
        <v>765000</v>
      </c>
      <c r="G3069" s="214" t="n">
        <v>1291584</v>
      </c>
      <c r="H3069" s="215" t="n">
        <v>37035.3993634259</v>
      </c>
      <c r="I3069" s="0" t="s">
        <v>1376</v>
      </c>
      <c r="M3069" s="0" t="s">
        <v>858</v>
      </c>
      <c r="N3069" s="0" t="s">
        <v>1024</v>
      </c>
      <c r="O3069" s="0" t="s">
        <v>1303</v>
      </c>
      <c r="Q3069" s="216" t="n">
        <v>5000</v>
      </c>
      <c r="S3069" s="0" t="s">
        <v>1026</v>
      </c>
      <c r="T3069" s="0" t="s">
        <v>784</v>
      </c>
      <c r="U3069" s="218" t="n">
        <v>4.305</v>
      </c>
      <c r="V3069" s="0" t="s">
        <v>2142</v>
      </c>
      <c r="W3069" s="0" t="s">
        <v>1028</v>
      </c>
      <c r="X3069" s="0" t="s">
        <v>1029</v>
      </c>
      <c r="Y3069" s="0" t="s">
        <v>838</v>
      </c>
      <c r="Z3069" s="0" t="s">
        <v>571</v>
      </c>
      <c r="AA3069" s="0" t="s">
        <v>2894</v>
      </c>
      <c r="AB3069" s="215" t="n">
        <v>37043</v>
      </c>
      <c r="AC3069" s="215" t="n">
        <v>37195</v>
      </c>
    </row>
    <row r="3070" customFormat="false" ht="12.75" hidden="false" customHeight="false" outlineLevel="0" collapsed="false">
      <c r="A3070" s="208" t="str">
        <f aca="false">B3070&amp;" "&amp;C3070&amp;" "&amp;D3070</f>
        <v>US Crude Financial</v>
      </c>
      <c r="B3070" s="208" t="str">
        <f aca="false">IF((LEFT(N3070,2)="US"),"US","")</f>
        <v>US</v>
      </c>
      <c r="C3070" s="208" t="str">
        <f aca="false">M3070</f>
        <v>Crude</v>
      </c>
      <c r="D3070" s="208" t="str">
        <f aca="false">IF(ISNUMBER(FIND("Phy",N3070))=TRUE(),"Physical","Financial")</f>
        <v>Financial</v>
      </c>
      <c r="E3070" s="208" t="n">
        <f aca="false">IF(VLOOKUP(S3070,'DD-Lookup'!$J$6:$L$50,3,FALSE())="Monthly",(YEAR(AC3070)-YEAR(AB3070))*12+MONTH(AC3070)-MONTH(AB3070)+1,(AC3070-AB3070+1))</f>
        <v>1</v>
      </c>
      <c r="F3070" s="239" t="n">
        <f aca="false">E3070*SUM(P3070:Q3070)</f>
        <v>50000</v>
      </c>
      <c r="G3070" s="214" t="n">
        <v>1291585</v>
      </c>
      <c r="H3070" s="215" t="n">
        <v>37035.399375</v>
      </c>
      <c r="I3070" s="0" t="s">
        <v>1112</v>
      </c>
      <c r="M3070" s="0" t="s">
        <v>97</v>
      </c>
      <c r="N3070" s="0" t="s">
        <v>841</v>
      </c>
      <c r="O3070" s="0" t="s">
        <v>842</v>
      </c>
      <c r="P3070" s="216" t="n">
        <v>50000</v>
      </c>
      <c r="S3070" s="0" t="s">
        <v>843</v>
      </c>
      <c r="T3070" s="0" t="s">
        <v>784</v>
      </c>
      <c r="U3070" s="218" t="n">
        <v>29.08</v>
      </c>
      <c r="V3070" s="0" t="s">
        <v>2339</v>
      </c>
      <c r="W3070" s="0" t="s">
        <v>845</v>
      </c>
      <c r="X3070" s="0" t="s">
        <v>846</v>
      </c>
      <c r="Y3070" s="0" t="s">
        <v>847</v>
      </c>
      <c r="Z3070" s="0" t="s">
        <v>571</v>
      </c>
      <c r="AA3070" s="0" t="n">
        <v>107032</v>
      </c>
      <c r="AB3070" s="215" t="n">
        <v>37073</v>
      </c>
      <c r="AC3070" s="215" t="n">
        <v>37103</v>
      </c>
    </row>
    <row r="3071" customFormat="false" ht="12.75" hidden="false" customHeight="false" outlineLevel="0" collapsed="false">
      <c r="A3071" s="208" t="str">
        <f aca="false">B3071&amp;" "&amp;C3071&amp;" "&amp;D3071</f>
        <v>US Natural Gas Physical</v>
      </c>
      <c r="B3071" s="208" t="str">
        <f aca="false">IF((LEFT(N3071,2)="US"),"US","")</f>
        <v>US</v>
      </c>
      <c r="C3071" s="208" t="str">
        <f aca="false">M3071</f>
        <v>Natural Gas</v>
      </c>
      <c r="D3071" s="208" t="str">
        <f aca="false">IF(ISNUMBER(FIND("Phy",N3071))=TRUE(),"Physical","Financial")</f>
        <v>Physical</v>
      </c>
      <c r="E3071" s="208" t="n">
        <f aca="false">IF(VLOOKUP(S3071,'DD-Lookup'!$J$6:$L$50,3,FALSE())="Monthly",(YEAR(AC3071)-YEAR(AB3071))*12+MONTH(AC3071)-MONTH(AB3071)+1,(AC3071-AB3071+1))</f>
        <v>1</v>
      </c>
      <c r="F3071" s="239" t="n">
        <f aca="false">E3071*SUM(P3071:Q3071)</f>
        <v>4000</v>
      </c>
      <c r="G3071" s="214" t="n">
        <v>1291587</v>
      </c>
      <c r="H3071" s="215" t="n">
        <v>37035.3995023148</v>
      </c>
      <c r="I3071" s="0" t="s">
        <v>600</v>
      </c>
      <c r="M3071" s="0" t="s">
        <v>858</v>
      </c>
      <c r="N3071" s="0" t="s">
        <v>1305</v>
      </c>
      <c r="O3071" s="0" t="s">
        <v>1577</v>
      </c>
      <c r="P3071" s="216" t="n">
        <v>4000</v>
      </c>
      <c r="S3071" s="0" t="s">
        <v>1026</v>
      </c>
      <c r="T3071" s="0" t="s">
        <v>784</v>
      </c>
      <c r="U3071" s="218" t="n">
        <v>7.15</v>
      </c>
      <c r="V3071" s="0" t="s">
        <v>2124</v>
      </c>
      <c r="W3071" s="0" t="s">
        <v>1579</v>
      </c>
      <c r="X3071" s="0" t="s">
        <v>1535</v>
      </c>
      <c r="Y3071" s="0" t="s">
        <v>1310</v>
      </c>
      <c r="Z3071" s="0" t="s">
        <v>571</v>
      </c>
      <c r="AA3071" s="0" t="n">
        <v>808659</v>
      </c>
      <c r="AB3071" s="215" t="n">
        <v>37036.875</v>
      </c>
      <c r="AC3071" s="215" t="n">
        <v>37036.875</v>
      </c>
    </row>
    <row r="3072" customFormat="false" ht="12.75" hidden="false" customHeight="false" outlineLevel="0" collapsed="false">
      <c r="A3072" s="208" t="str">
        <f aca="false">B3072&amp;" "&amp;C3072&amp;" "&amp;D3072</f>
        <v>US Crude Financial</v>
      </c>
      <c r="B3072" s="208" t="str">
        <f aca="false">IF((LEFT(N3072,2)="US"),"US","")</f>
        <v>US</v>
      </c>
      <c r="C3072" s="208" t="str">
        <f aca="false">M3072</f>
        <v>Crude</v>
      </c>
      <c r="D3072" s="208" t="str">
        <f aca="false">IF(ISNUMBER(FIND("Phy",N3072))=TRUE(),"Physical","Financial")</f>
        <v>Financial</v>
      </c>
      <c r="E3072" s="208" t="n">
        <f aca="false">IF(VLOOKUP(S3072,'DD-Lookup'!$J$6:$L$50,3,FALSE())="Monthly",(YEAR(AC3072)-YEAR(AB3072))*12+MONTH(AC3072)-MONTH(AB3072)+1,(AC3072-AB3072+1))</f>
        <v>1</v>
      </c>
      <c r="F3072" s="239" t="n">
        <f aca="false">E3072*SUM(P3072:Q3072)</f>
        <v>50000</v>
      </c>
      <c r="G3072" s="214" t="n">
        <v>1291588</v>
      </c>
      <c r="H3072" s="215" t="n">
        <v>37035.399537037</v>
      </c>
      <c r="I3072" s="0" t="s">
        <v>1376</v>
      </c>
      <c r="M3072" s="0" t="s">
        <v>97</v>
      </c>
      <c r="N3072" s="0" t="s">
        <v>841</v>
      </c>
      <c r="O3072" s="0" t="s">
        <v>889</v>
      </c>
      <c r="Q3072" s="216" t="n">
        <v>50000</v>
      </c>
      <c r="S3072" s="0" t="s">
        <v>843</v>
      </c>
      <c r="T3072" s="0" t="s">
        <v>784</v>
      </c>
      <c r="U3072" s="218" t="n">
        <v>29.1</v>
      </c>
      <c r="V3072" s="0" t="s">
        <v>1510</v>
      </c>
      <c r="W3072" s="0" t="s">
        <v>845</v>
      </c>
      <c r="X3072" s="0" t="s">
        <v>891</v>
      </c>
      <c r="Y3072" s="0" t="s">
        <v>847</v>
      </c>
      <c r="Z3072" s="0" t="s">
        <v>571</v>
      </c>
      <c r="AA3072" s="0" t="n">
        <v>107033</v>
      </c>
      <c r="AB3072" s="215" t="n">
        <v>37073</v>
      </c>
      <c r="AC3072" s="215" t="n">
        <v>37103</v>
      </c>
    </row>
    <row r="3073" customFormat="false" ht="12.75" hidden="false" customHeight="false" outlineLevel="0" collapsed="false">
      <c r="A3073" s="208" t="str">
        <f aca="false">B3073&amp;" "&amp;C3073&amp;" "&amp;D3073</f>
        <v> Metals Financial</v>
      </c>
      <c r="B3073" s="208" t="str">
        <f aca="false">IF((LEFT(N3073,2)="US"),"US","")</f>
        <v/>
      </c>
      <c r="C3073" s="208" t="str">
        <f aca="false">M3073</f>
        <v>Metals</v>
      </c>
      <c r="D3073" s="208" t="str">
        <f aca="false">IF(ISNUMBER(FIND("Phy",N3073))=TRUE(),"Physical","Financial")</f>
        <v>Financial</v>
      </c>
      <c r="E3073" s="208" t="n">
        <f aca="false">IF(VLOOKUP(S3073,'DD-Lookup'!$J$6:$L$50,3,FALSE())="Monthly",(YEAR(AC3073)-YEAR(AB3073))*12+MONTH(AC3073)-MONTH(AB3073)+1,(AC3073-AB3073+1))</f>
        <v>1</v>
      </c>
      <c r="F3073" s="239" t="n">
        <f aca="false">E3073*SUM(P3073:Q3073)</f>
        <v>5</v>
      </c>
      <c r="G3073" s="214" t="n">
        <v>1291591</v>
      </c>
      <c r="H3073" s="215" t="n">
        <v>37035.3995486111</v>
      </c>
      <c r="I3073" s="0" t="s">
        <v>1070</v>
      </c>
      <c r="M3073" s="0" t="s">
        <v>780</v>
      </c>
      <c r="N3073" s="0" t="s">
        <v>804</v>
      </c>
      <c r="O3073" s="0" t="s">
        <v>1456</v>
      </c>
      <c r="P3073" s="216" t="n">
        <v>5</v>
      </c>
      <c r="S3073" s="0" t="s">
        <v>783</v>
      </c>
      <c r="T3073" s="0" t="s">
        <v>784</v>
      </c>
      <c r="U3073" s="218" t="n">
        <v>1744</v>
      </c>
      <c r="V3073" s="0" t="s">
        <v>1071</v>
      </c>
      <c r="W3073" s="0" t="s">
        <v>803</v>
      </c>
      <c r="X3073" s="0" t="s">
        <v>787</v>
      </c>
      <c r="Y3073" s="0" t="s">
        <v>788</v>
      </c>
      <c r="Z3073" s="0" t="s">
        <v>789</v>
      </c>
      <c r="AA3073" s="0" t="n">
        <v>2150913</v>
      </c>
      <c r="AB3073" s="215" t="n">
        <v>37062.6472222222</v>
      </c>
      <c r="AC3073" s="215" t="n">
        <v>37062.6472222222</v>
      </c>
    </row>
    <row r="3074" customFormat="false" ht="12.75" hidden="false" customHeight="false" outlineLevel="0" collapsed="false">
      <c r="A3074" s="208" t="str">
        <f aca="false">B3074&amp;" "&amp;C3074&amp;" "&amp;D3074</f>
        <v>US Natural Gas Physical</v>
      </c>
      <c r="B3074" s="208" t="str">
        <f aca="false">IF((LEFT(N3074,2)="US"),"US","")</f>
        <v>US</v>
      </c>
      <c r="C3074" s="208" t="str">
        <f aca="false">M3074</f>
        <v>Natural Gas</v>
      </c>
      <c r="D3074" s="208" t="str">
        <f aca="false">IF(ISNUMBER(FIND("Phy",N3074))=TRUE(),"Physical","Financial")</f>
        <v>Physical</v>
      </c>
      <c r="E3074" s="208" t="n">
        <f aca="false">IF(VLOOKUP(S3074,'DD-Lookup'!$J$6:$L$50,3,FALSE())="Monthly",(YEAR(AC3074)-YEAR(AB3074))*12+MONTH(AC3074)-MONTH(AB3074)+1,(AC3074-AB3074+1))</f>
        <v>1</v>
      </c>
      <c r="F3074" s="239" t="n">
        <f aca="false">E3074*SUM(P3074:Q3074)</f>
        <v>5000</v>
      </c>
      <c r="G3074" s="214" t="n">
        <v>1291590</v>
      </c>
      <c r="H3074" s="215" t="n">
        <v>37035.3995486111</v>
      </c>
      <c r="I3074" s="0" t="s">
        <v>1738</v>
      </c>
      <c r="M3074" s="0" t="s">
        <v>858</v>
      </c>
      <c r="N3074" s="0" t="s">
        <v>1305</v>
      </c>
      <c r="O3074" s="0" t="s">
        <v>1432</v>
      </c>
      <c r="Q3074" s="216" t="n">
        <v>5000</v>
      </c>
      <c r="S3074" s="0" t="s">
        <v>1026</v>
      </c>
      <c r="T3074" s="0" t="s">
        <v>784</v>
      </c>
      <c r="U3074" s="218" t="n">
        <v>4.135</v>
      </c>
      <c r="V3074" s="0" t="s">
        <v>1739</v>
      </c>
      <c r="W3074" s="0" t="s">
        <v>1434</v>
      </c>
      <c r="X3074" s="0" t="s">
        <v>1435</v>
      </c>
      <c r="Y3074" s="0" t="s">
        <v>1310</v>
      </c>
      <c r="Z3074" s="0" t="s">
        <v>571</v>
      </c>
      <c r="AA3074" s="0" t="n">
        <v>808662</v>
      </c>
      <c r="AB3074" s="215" t="n">
        <v>37036.875</v>
      </c>
      <c r="AC3074" s="215" t="n">
        <v>37036.875</v>
      </c>
    </row>
    <row r="3075" customFormat="false" ht="12.75" hidden="false" customHeight="false" outlineLevel="0" collapsed="false">
      <c r="A3075" s="208" t="str">
        <f aca="false">B3075&amp;" "&amp;C3075&amp;" "&amp;D3075</f>
        <v>US Natural Gas Physical</v>
      </c>
      <c r="B3075" s="208" t="str">
        <f aca="false">IF((LEFT(N3075,2)="US"),"US","")</f>
        <v>US</v>
      </c>
      <c r="C3075" s="208" t="str">
        <f aca="false">M3075</f>
        <v>Natural Gas</v>
      </c>
      <c r="D3075" s="208" t="str">
        <f aca="false">IF(ISNUMBER(FIND("Phy",N3075))=TRUE(),"Physical","Financial")</f>
        <v>Physical</v>
      </c>
      <c r="E3075" s="208" t="n">
        <f aca="false">IF(VLOOKUP(S3075,'DD-Lookup'!$J$6:$L$50,3,FALSE())="Monthly",(YEAR(AC3075)-YEAR(AB3075))*12+MONTH(AC3075)-MONTH(AB3075)+1,(AC3075-AB3075+1))</f>
        <v>1</v>
      </c>
      <c r="F3075" s="239" t="n">
        <f aca="false">E3075*SUM(P3075:Q3075)</f>
        <v>5000</v>
      </c>
      <c r="G3075" s="214" t="n">
        <v>1291593</v>
      </c>
      <c r="H3075" s="215" t="n">
        <v>37035.3995601852</v>
      </c>
      <c r="I3075" s="0" t="s">
        <v>1710</v>
      </c>
      <c r="M3075" s="0" t="s">
        <v>858</v>
      </c>
      <c r="N3075" s="0" t="s">
        <v>1305</v>
      </c>
      <c r="O3075" s="0" t="s">
        <v>1306</v>
      </c>
      <c r="Q3075" s="216" t="n">
        <v>5000</v>
      </c>
      <c r="S3075" s="0" t="s">
        <v>1026</v>
      </c>
      <c r="T3075" s="0" t="s">
        <v>784</v>
      </c>
      <c r="U3075" s="218" t="n">
        <v>4.2113</v>
      </c>
      <c r="V3075" s="0" t="s">
        <v>2450</v>
      </c>
      <c r="W3075" s="0" t="s">
        <v>1308</v>
      </c>
      <c r="X3075" s="0" t="s">
        <v>1309</v>
      </c>
      <c r="Y3075" s="0" t="s">
        <v>1310</v>
      </c>
      <c r="Z3075" s="0" t="s">
        <v>571</v>
      </c>
      <c r="AA3075" s="0" t="n">
        <v>808663</v>
      </c>
      <c r="AB3075" s="215" t="n">
        <v>37036.875</v>
      </c>
      <c r="AC3075" s="215" t="n">
        <v>37036.875</v>
      </c>
    </row>
    <row r="3076" customFormat="false" ht="12.75" hidden="false" customHeight="false" outlineLevel="0" collapsed="false">
      <c r="A3076" s="208" t="str">
        <f aca="false">B3076&amp;" "&amp;C3076&amp;" "&amp;D3076</f>
        <v>US Natural Gas Physical</v>
      </c>
      <c r="B3076" s="208" t="str">
        <f aca="false">IF((LEFT(N3076,2)="US"),"US","")</f>
        <v>US</v>
      </c>
      <c r="C3076" s="208" t="str">
        <f aca="false">M3076</f>
        <v>Natural Gas</v>
      </c>
      <c r="D3076" s="208" t="str">
        <f aca="false">IF(ISNUMBER(FIND("Phy",N3076))=TRUE(),"Physical","Financial")</f>
        <v>Physical</v>
      </c>
      <c r="E3076" s="208" t="n">
        <f aca="false">IF(VLOOKUP(S3076,'DD-Lookup'!$J$6:$L$50,3,FALSE())="Monthly",(YEAR(AC3076)-YEAR(AB3076))*12+MONTH(AC3076)-MONTH(AB3076)+1,(AC3076-AB3076+1))</f>
        <v>1</v>
      </c>
      <c r="F3076" s="239" t="n">
        <f aca="false">E3076*SUM(P3076:Q3076)</f>
        <v>5000</v>
      </c>
      <c r="G3076" s="214" t="n">
        <v>1291592</v>
      </c>
      <c r="H3076" s="215" t="n">
        <v>37035.3995601852</v>
      </c>
      <c r="I3076" s="0" t="s">
        <v>1600</v>
      </c>
      <c r="M3076" s="0" t="s">
        <v>858</v>
      </c>
      <c r="N3076" s="0" t="s">
        <v>1305</v>
      </c>
      <c r="O3076" s="0" t="s">
        <v>1527</v>
      </c>
      <c r="P3076" s="216" t="n">
        <v>5000</v>
      </c>
      <c r="S3076" s="0" t="s">
        <v>1026</v>
      </c>
      <c r="T3076" s="0" t="s">
        <v>784</v>
      </c>
      <c r="U3076" s="218" t="n">
        <v>4.47</v>
      </c>
      <c r="V3076" s="0" t="s">
        <v>2417</v>
      </c>
      <c r="W3076" s="0" t="s">
        <v>1388</v>
      </c>
      <c r="X3076" s="0" t="s">
        <v>1389</v>
      </c>
      <c r="Y3076" s="0" t="s">
        <v>1310</v>
      </c>
      <c r="Z3076" s="0" t="s">
        <v>571</v>
      </c>
      <c r="AA3076" s="0" t="n">
        <v>808664</v>
      </c>
      <c r="AB3076" s="215" t="n">
        <v>37036.875</v>
      </c>
      <c r="AC3076" s="215" t="n">
        <v>37036.875</v>
      </c>
    </row>
    <row r="3077" customFormat="false" ht="12.75" hidden="false" customHeight="false" outlineLevel="0" collapsed="false">
      <c r="A3077" s="208" t="str">
        <f aca="false">B3077&amp;" "&amp;C3077&amp;" "&amp;D3077</f>
        <v> Natural Gas Physical</v>
      </c>
      <c r="B3077" s="208" t="str">
        <f aca="false">IF((LEFT(N3077,2)="US"),"US","")</f>
        <v/>
      </c>
      <c r="C3077" s="208" t="str">
        <f aca="false">M3077</f>
        <v>Natural Gas</v>
      </c>
      <c r="D3077" s="208" t="str">
        <f aca="false">IF(ISNUMBER(FIND("Phy",N3077))=TRUE(),"Physical","Financial")</f>
        <v>Physical</v>
      </c>
      <c r="E3077" s="208" t="n">
        <f aca="false">IF(VLOOKUP(S3077,'DD-Lookup'!$J$6:$L$50,3,FALSE())="Monthly",(YEAR(AC3077)-YEAR(AB3077))*12+MONTH(AC3077)-MONTH(AB3077)+1,(AC3077-AB3077+1))</f>
        <v>30</v>
      </c>
      <c r="F3077" s="239" t="n">
        <f aca="false">E3077*SUM(P3077:Q3077)</f>
        <v>150000</v>
      </c>
      <c r="G3077" s="214" t="n">
        <v>1291594</v>
      </c>
      <c r="H3077" s="215" t="n">
        <v>37035.3995717593</v>
      </c>
      <c r="I3077" s="0" t="s">
        <v>1874</v>
      </c>
      <c r="M3077" s="0" t="s">
        <v>858</v>
      </c>
      <c r="N3077" s="0" t="s">
        <v>2171</v>
      </c>
      <c r="O3077" s="0" t="s">
        <v>2172</v>
      </c>
      <c r="Q3077" s="216" t="n">
        <v>5000</v>
      </c>
      <c r="S3077" s="0" t="s">
        <v>279</v>
      </c>
      <c r="T3077" s="0" t="s">
        <v>2173</v>
      </c>
      <c r="U3077" s="218" t="n">
        <v>5.65</v>
      </c>
      <c r="V3077" s="0" t="s">
        <v>2215</v>
      </c>
      <c r="W3077" s="0" t="s">
        <v>2175</v>
      </c>
      <c r="X3077" s="0" t="s">
        <v>2176</v>
      </c>
      <c r="Y3077" s="0" t="s">
        <v>1310</v>
      </c>
      <c r="Z3077" s="0" t="s">
        <v>628</v>
      </c>
      <c r="AA3077" s="0" t="n">
        <v>808665</v>
      </c>
      <c r="AB3077" s="215" t="n">
        <v>37043.875</v>
      </c>
      <c r="AC3077" s="215" t="n">
        <v>37072.875</v>
      </c>
    </row>
    <row r="3078" customFormat="false" ht="12.75" hidden="false" customHeight="false" outlineLevel="0" collapsed="false">
      <c r="A3078" s="208" t="str">
        <f aca="false">B3078&amp;" "&amp;C3078&amp;" "&amp;D3078</f>
        <v>US Natural Gas Physical</v>
      </c>
      <c r="B3078" s="208" t="str">
        <f aca="false">IF((LEFT(N3078,2)="US"),"US","")</f>
        <v>US</v>
      </c>
      <c r="C3078" s="208" t="str">
        <f aca="false">M3078</f>
        <v>Natural Gas</v>
      </c>
      <c r="D3078" s="208" t="str">
        <f aca="false">IF(ISNUMBER(FIND("Phy",N3078))=TRUE(),"Physical","Financial")</f>
        <v>Physical</v>
      </c>
      <c r="E3078" s="208" t="n">
        <f aca="false">IF(VLOOKUP(S3078,'DD-Lookup'!$J$6:$L$50,3,FALSE())="Monthly",(YEAR(AC3078)-YEAR(AB3078))*12+MONTH(AC3078)-MONTH(AB3078)+1,(AC3078-AB3078+1))</f>
        <v>1</v>
      </c>
      <c r="F3078" s="239" t="n">
        <f aca="false">E3078*SUM(P3078:Q3078)</f>
        <v>10000</v>
      </c>
      <c r="G3078" s="214" t="n">
        <v>1291595</v>
      </c>
      <c r="H3078" s="215" t="n">
        <v>37035.3995949074</v>
      </c>
      <c r="I3078" s="0" t="s">
        <v>2120</v>
      </c>
      <c r="M3078" s="0" t="s">
        <v>858</v>
      </c>
      <c r="N3078" s="0" t="s">
        <v>1305</v>
      </c>
      <c r="O3078" s="0" t="s">
        <v>1687</v>
      </c>
      <c r="Q3078" s="216" t="n">
        <v>10000</v>
      </c>
      <c r="S3078" s="0" t="s">
        <v>1026</v>
      </c>
      <c r="T3078" s="0" t="s">
        <v>784</v>
      </c>
      <c r="U3078" s="218" t="n">
        <v>4.07</v>
      </c>
      <c r="V3078" s="0" t="s">
        <v>2121</v>
      </c>
      <c r="W3078" s="0" t="s">
        <v>1667</v>
      </c>
      <c r="X3078" s="0" t="s">
        <v>1639</v>
      </c>
      <c r="Y3078" s="0" t="s">
        <v>1310</v>
      </c>
      <c r="Z3078" s="0" t="s">
        <v>571</v>
      </c>
      <c r="AA3078" s="0" t="n">
        <v>808666</v>
      </c>
      <c r="AB3078" s="215" t="n">
        <v>37036.875</v>
      </c>
      <c r="AC3078" s="215" t="n">
        <v>37036.875</v>
      </c>
    </row>
    <row r="3079" customFormat="false" ht="12.75" hidden="false" customHeight="false" outlineLevel="0" collapsed="false">
      <c r="A3079" s="208" t="str">
        <f aca="false">B3079&amp;" "&amp;C3079&amp;" "&amp;D3079</f>
        <v>US Natural Gas Physical</v>
      </c>
      <c r="B3079" s="208" t="str">
        <f aca="false">IF((LEFT(N3079,2)="US"),"US","")</f>
        <v>US</v>
      </c>
      <c r="C3079" s="208" t="str">
        <f aca="false">M3079</f>
        <v>Natural Gas</v>
      </c>
      <c r="D3079" s="208" t="str">
        <f aca="false">IF(ISNUMBER(FIND("Phy",N3079))=TRUE(),"Physical","Financial")</f>
        <v>Physical</v>
      </c>
      <c r="E3079" s="208" t="n">
        <f aca="false">IF(VLOOKUP(S3079,'DD-Lookup'!$J$6:$L$50,3,FALSE())="Monthly",(YEAR(AC3079)-YEAR(AB3079))*12+MONTH(AC3079)-MONTH(AB3079)+1,(AC3079-AB3079+1))</f>
        <v>1</v>
      </c>
      <c r="F3079" s="239" t="n">
        <f aca="false">E3079*SUM(P3079:Q3079)</f>
        <v>5000</v>
      </c>
      <c r="G3079" s="214" t="n">
        <v>1291596</v>
      </c>
      <c r="H3079" s="215" t="n">
        <v>37035.3996180556</v>
      </c>
      <c r="I3079" s="0" t="s">
        <v>1317</v>
      </c>
      <c r="M3079" s="0" t="s">
        <v>858</v>
      </c>
      <c r="N3079" s="0" t="s">
        <v>1305</v>
      </c>
      <c r="O3079" s="0" t="s">
        <v>1306</v>
      </c>
      <c r="Q3079" s="216" t="n">
        <v>5000</v>
      </c>
      <c r="S3079" s="0" t="s">
        <v>1026</v>
      </c>
      <c r="T3079" s="0" t="s">
        <v>784</v>
      </c>
      <c r="U3079" s="218" t="n">
        <v>4.2113</v>
      </c>
      <c r="V3079" s="0" t="s">
        <v>1402</v>
      </c>
      <c r="W3079" s="0" t="s">
        <v>1308</v>
      </c>
      <c r="X3079" s="0" t="s">
        <v>1309</v>
      </c>
      <c r="Y3079" s="0" t="s">
        <v>1310</v>
      </c>
      <c r="Z3079" s="0" t="s">
        <v>571</v>
      </c>
      <c r="AA3079" s="0" t="n">
        <v>808667</v>
      </c>
      <c r="AB3079" s="215" t="n">
        <v>37036.875</v>
      </c>
      <c r="AC3079" s="215" t="n">
        <v>37036.875</v>
      </c>
    </row>
    <row r="3080" customFormat="false" ht="12.75" hidden="false" customHeight="false" outlineLevel="0" collapsed="false">
      <c r="A3080" s="208" t="str">
        <f aca="false">B3080&amp;" "&amp;C3080&amp;" "&amp;D3080</f>
        <v>US Natural Gas Physical</v>
      </c>
      <c r="B3080" s="208" t="str">
        <f aca="false">IF((LEFT(N3080,2)="US"),"US","")</f>
        <v>US</v>
      </c>
      <c r="C3080" s="208" t="str">
        <f aca="false">M3080</f>
        <v>Natural Gas</v>
      </c>
      <c r="D3080" s="208" t="str">
        <f aca="false">IF(ISNUMBER(FIND("Phy",N3080))=TRUE(),"Physical","Financial")</f>
        <v>Physical</v>
      </c>
      <c r="E3080" s="208" t="n">
        <f aca="false">IF(VLOOKUP(S3080,'DD-Lookup'!$J$6:$L$50,3,FALSE())="Monthly",(YEAR(AC3080)-YEAR(AB3080))*12+MONTH(AC3080)-MONTH(AB3080)+1,(AC3080-AB3080+1))</f>
        <v>1</v>
      </c>
      <c r="F3080" s="239" t="n">
        <f aca="false">E3080*SUM(P3080:Q3080)</f>
        <v>5000</v>
      </c>
      <c r="G3080" s="214" t="n">
        <v>1291597</v>
      </c>
      <c r="H3080" s="215" t="n">
        <v>37035.3996180556</v>
      </c>
      <c r="I3080" s="0" t="s">
        <v>1544</v>
      </c>
      <c r="M3080" s="0" t="s">
        <v>858</v>
      </c>
      <c r="N3080" s="0" t="s">
        <v>1305</v>
      </c>
      <c r="O3080" s="0" t="s">
        <v>1703</v>
      </c>
      <c r="Q3080" s="216" t="n">
        <v>5000</v>
      </c>
      <c r="S3080" s="0" t="s">
        <v>1026</v>
      </c>
      <c r="T3080" s="0" t="s">
        <v>784</v>
      </c>
      <c r="U3080" s="218" t="n">
        <v>4.07</v>
      </c>
      <c r="V3080" s="0" t="s">
        <v>2486</v>
      </c>
      <c r="W3080" s="0" t="s">
        <v>1667</v>
      </c>
      <c r="X3080" s="0" t="s">
        <v>1639</v>
      </c>
      <c r="Y3080" s="0" t="s">
        <v>1310</v>
      </c>
      <c r="Z3080" s="0" t="s">
        <v>571</v>
      </c>
      <c r="AA3080" s="0" t="n">
        <v>808668</v>
      </c>
      <c r="AB3080" s="215" t="n">
        <v>37036.875</v>
      </c>
      <c r="AC3080" s="215" t="n">
        <v>37036.875</v>
      </c>
    </row>
    <row r="3081" customFormat="false" ht="12.75" hidden="false" customHeight="false" outlineLevel="0" collapsed="false">
      <c r="A3081" s="208" t="str">
        <f aca="false">B3081&amp;" "&amp;C3081&amp;" "&amp;D3081</f>
        <v>US Natural Gas Physical</v>
      </c>
      <c r="B3081" s="208" t="str">
        <f aca="false">IF((LEFT(N3081,2)="US"),"US","")</f>
        <v>US</v>
      </c>
      <c r="C3081" s="208" t="str">
        <f aca="false">M3081</f>
        <v>Natural Gas</v>
      </c>
      <c r="D3081" s="208" t="str">
        <f aca="false">IF(ISNUMBER(FIND("Phy",N3081))=TRUE(),"Physical","Financial")</f>
        <v>Physical</v>
      </c>
      <c r="E3081" s="208" t="n">
        <f aca="false">IF(VLOOKUP(S3081,'DD-Lookup'!$J$6:$L$50,3,FALSE())="Monthly",(YEAR(AC3081)-YEAR(AB3081))*12+MONTH(AC3081)-MONTH(AB3081)+1,(AC3081-AB3081+1))</f>
        <v>30</v>
      </c>
      <c r="F3081" s="239" t="n">
        <f aca="false">E3081*SUM(P3081:Q3081)</f>
        <v>300000</v>
      </c>
      <c r="G3081" s="214" t="n">
        <v>1291598</v>
      </c>
      <c r="H3081" s="215" t="n">
        <v>37035.3996643519</v>
      </c>
      <c r="I3081" s="0" t="s">
        <v>1779</v>
      </c>
      <c r="M3081" s="0" t="s">
        <v>858</v>
      </c>
      <c r="N3081" s="0" t="s">
        <v>1305</v>
      </c>
      <c r="O3081" s="0" t="s">
        <v>1804</v>
      </c>
      <c r="Q3081" s="216" t="n">
        <v>10000</v>
      </c>
      <c r="S3081" s="0" t="s">
        <v>1026</v>
      </c>
      <c r="T3081" s="0" t="s">
        <v>784</v>
      </c>
      <c r="U3081" s="218" t="n">
        <v>2.89</v>
      </c>
      <c r="V3081" s="0" t="s">
        <v>2444</v>
      </c>
      <c r="W3081" s="0" t="s">
        <v>1758</v>
      </c>
      <c r="X3081" s="0" t="s">
        <v>1535</v>
      </c>
      <c r="Y3081" s="0" t="s">
        <v>1310</v>
      </c>
      <c r="Z3081" s="0" t="s">
        <v>571</v>
      </c>
      <c r="AA3081" s="0" t="s">
        <v>2895</v>
      </c>
      <c r="AB3081" s="215" t="n">
        <v>37043.875</v>
      </c>
      <c r="AC3081" s="215" t="n">
        <v>37072.875</v>
      </c>
    </row>
    <row r="3082" customFormat="false" ht="12.75" hidden="false" customHeight="false" outlineLevel="0" collapsed="false">
      <c r="A3082" s="208" t="str">
        <f aca="false">B3082&amp;" "&amp;C3082&amp;" "&amp;D3082</f>
        <v>US Natural Gas Physical</v>
      </c>
      <c r="B3082" s="208" t="str">
        <f aca="false">IF((LEFT(N3082,2)="US"),"US","")</f>
        <v>US</v>
      </c>
      <c r="C3082" s="208" t="str">
        <f aca="false">M3082</f>
        <v>Natural Gas</v>
      </c>
      <c r="D3082" s="208" t="str">
        <f aca="false">IF(ISNUMBER(FIND("Phy",N3082))=TRUE(),"Physical","Financial")</f>
        <v>Physical</v>
      </c>
      <c r="E3082" s="208" t="n">
        <f aca="false">IF(VLOOKUP(S3082,'DD-Lookup'!$J$6:$L$50,3,FALSE())="Monthly",(YEAR(AC3082)-YEAR(AB3082))*12+MONTH(AC3082)-MONTH(AB3082)+1,(AC3082-AB3082+1))</f>
        <v>1</v>
      </c>
      <c r="F3082" s="239" t="n">
        <f aca="false">E3082*SUM(P3082:Q3082)</f>
        <v>10000</v>
      </c>
      <c r="G3082" s="214" t="n">
        <v>1291599</v>
      </c>
      <c r="H3082" s="215" t="n">
        <v>37035.3996875</v>
      </c>
      <c r="I3082" s="0" t="s">
        <v>593</v>
      </c>
      <c r="M3082" s="0" t="s">
        <v>858</v>
      </c>
      <c r="N3082" s="0" t="s">
        <v>1305</v>
      </c>
      <c r="O3082" s="0" t="s">
        <v>1306</v>
      </c>
      <c r="Q3082" s="216" t="n">
        <v>10000</v>
      </c>
      <c r="S3082" s="0" t="s">
        <v>1026</v>
      </c>
      <c r="T3082" s="0" t="s">
        <v>784</v>
      </c>
      <c r="U3082" s="218" t="n">
        <v>4.2126</v>
      </c>
      <c r="V3082" s="0" t="s">
        <v>1374</v>
      </c>
      <c r="W3082" s="0" t="s">
        <v>1308</v>
      </c>
      <c r="X3082" s="0" t="s">
        <v>1309</v>
      </c>
      <c r="Y3082" s="0" t="s">
        <v>1310</v>
      </c>
      <c r="Z3082" s="0" t="s">
        <v>571</v>
      </c>
      <c r="AA3082" s="0" t="n">
        <v>808671</v>
      </c>
      <c r="AB3082" s="215" t="n">
        <v>37036.875</v>
      </c>
      <c r="AC3082" s="215" t="n">
        <v>37036.875</v>
      </c>
    </row>
    <row r="3083" customFormat="false" ht="12.75" hidden="false" customHeight="false" outlineLevel="0" collapsed="false">
      <c r="A3083" s="208" t="str">
        <f aca="false">B3083&amp;" "&amp;C3083&amp;" "&amp;D3083</f>
        <v>US Natural Gas Physical</v>
      </c>
      <c r="B3083" s="208" t="str">
        <f aca="false">IF((LEFT(N3083,2)="US"),"US","")</f>
        <v>US</v>
      </c>
      <c r="C3083" s="208" t="str">
        <f aca="false">M3083</f>
        <v>Natural Gas</v>
      </c>
      <c r="D3083" s="208" t="str">
        <f aca="false">IF(ISNUMBER(FIND("Phy",N3083))=TRUE(),"Physical","Financial")</f>
        <v>Physical</v>
      </c>
      <c r="E3083" s="208" t="n">
        <f aca="false">IF(VLOOKUP(S3083,'DD-Lookup'!$J$6:$L$50,3,FALSE())="Monthly",(YEAR(AC3083)-YEAR(AB3083))*12+MONTH(AC3083)-MONTH(AB3083)+1,(AC3083-AB3083+1))</f>
        <v>1</v>
      </c>
      <c r="F3083" s="239" t="n">
        <f aca="false">E3083*SUM(P3083:Q3083)</f>
        <v>5000</v>
      </c>
      <c r="G3083" s="214" t="n">
        <v>1291601</v>
      </c>
      <c r="H3083" s="215" t="n">
        <v>37035.3996875</v>
      </c>
      <c r="I3083" s="0" t="s">
        <v>1399</v>
      </c>
      <c r="M3083" s="0" t="s">
        <v>858</v>
      </c>
      <c r="N3083" s="0" t="s">
        <v>1305</v>
      </c>
      <c r="O3083" s="0" t="s">
        <v>1378</v>
      </c>
      <c r="Q3083" s="216" t="n">
        <v>5000</v>
      </c>
      <c r="S3083" s="0" t="s">
        <v>1026</v>
      </c>
      <c r="T3083" s="0" t="s">
        <v>784</v>
      </c>
      <c r="U3083" s="218" t="n">
        <v>4.035</v>
      </c>
      <c r="V3083" s="0" t="s">
        <v>1400</v>
      </c>
      <c r="W3083" s="0" t="s">
        <v>1361</v>
      </c>
      <c r="X3083" s="0" t="s">
        <v>1362</v>
      </c>
      <c r="Y3083" s="0" t="s">
        <v>1310</v>
      </c>
      <c r="Z3083" s="0" t="s">
        <v>571</v>
      </c>
      <c r="AA3083" s="0" t="n">
        <v>808669</v>
      </c>
      <c r="AB3083" s="215" t="n">
        <v>37036.875</v>
      </c>
      <c r="AC3083" s="215" t="n">
        <v>37036.875</v>
      </c>
    </row>
    <row r="3084" customFormat="false" ht="12.75" hidden="false" customHeight="false" outlineLevel="0" collapsed="false">
      <c r="A3084" s="208" t="str">
        <f aca="false">B3084&amp;" "&amp;C3084&amp;" "&amp;D3084</f>
        <v>US Natural Gas Physical</v>
      </c>
      <c r="B3084" s="208" t="str">
        <f aca="false">IF((LEFT(N3084,2)="US"),"US","")</f>
        <v>US</v>
      </c>
      <c r="C3084" s="208" t="str">
        <f aca="false">M3084</f>
        <v>Natural Gas</v>
      </c>
      <c r="D3084" s="208" t="str">
        <f aca="false">IF(ISNUMBER(FIND("Phy",N3084))=TRUE(),"Physical","Financial")</f>
        <v>Physical</v>
      </c>
      <c r="E3084" s="208" t="n">
        <f aca="false">IF(VLOOKUP(S3084,'DD-Lookup'!$J$6:$L$50,3,FALSE())="Monthly",(YEAR(AC3084)-YEAR(AB3084))*12+MONTH(AC3084)-MONTH(AB3084)+1,(AC3084-AB3084+1))</f>
        <v>1</v>
      </c>
      <c r="F3084" s="239" t="n">
        <f aca="false">E3084*SUM(P3084:Q3084)</f>
        <v>2695</v>
      </c>
      <c r="G3084" s="214" t="n">
        <v>1291600</v>
      </c>
      <c r="H3084" s="215" t="n">
        <v>37035.3996875</v>
      </c>
      <c r="I3084" s="0" t="s">
        <v>593</v>
      </c>
      <c r="M3084" s="0" t="s">
        <v>858</v>
      </c>
      <c r="N3084" s="0" t="s">
        <v>1305</v>
      </c>
      <c r="O3084" s="0" t="s">
        <v>1397</v>
      </c>
      <c r="Q3084" s="216" t="n">
        <v>2695</v>
      </c>
      <c r="S3084" s="0" t="s">
        <v>1026</v>
      </c>
      <c r="T3084" s="0" t="s">
        <v>784</v>
      </c>
      <c r="U3084" s="218" t="n">
        <v>4.0175</v>
      </c>
      <c r="V3084" s="0" t="s">
        <v>2680</v>
      </c>
      <c r="W3084" s="0" t="s">
        <v>1361</v>
      </c>
      <c r="X3084" s="0" t="s">
        <v>1362</v>
      </c>
      <c r="Y3084" s="0" t="s">
        <v>1310</v>
      </c>
      <c r="Z3084" s="0" t="s">
        <v>571</v>
      </c>
      <c r="AA3084" s="0" t="n">
        <v>808670</v>
      </c>
      <c r="AB3084" s="215" t="n">
        <v>37036.875</v>
      </c>
      <c r="AC3084" s="215" t="n">
        <v>37036.875</v>
      </c>
    </row>
    <row r="3085" customFormat="false" ht="12.75" hidden="false" customHeight="false" outlineLevel="0" collapsed="false">
      <c r="A3085" s="208" t="str">
        <f aca="false">B3085&amp;" "&amp;C3085&amp;" "&amp;D3085</f>
        <v>US Natural Gas Physical</v>
      </c>
      <c r="B3085" s="208" t="str">
        <f aca="false">IF((LEFT(N3085,2)="US"),"US","")</f>
        <v>US</v>
      </c>
      <c r="C3085" s="208" t="str">
        <f aca="false">M3085</f>
        <v>Natural Gas</v>
      </c>
      <c r="D3085" s="208" t="str">
        <f aca="false">IF(ISNUMBER(FIND("Phy",N3085))=TRUE(),"Physical","Financial")</f>
        <v>Physical</v>
      </c>
      <c r="E3085" s="208" t="n">
        <f aca="false">IF(VLOOKUP(S3085,'DD-Lookup'!$J$6:$L$50,3,FALSE())="Monthly",(YEAR(AC3085)-YEAR(AB3085))*12+MONTH(AC3085)-MONTH(AB3085)+1,(AC3085-AB3085+1))</f>
        <v>1</v>
      </c>
      <c r="F3085" s="239" t="n">
        <f aca="false">E3085*SUM(P3085:Q3085)</f>
        <v>2000</v>
      </c>
      <c r="G3085" s="214" t="n">
        <v>1291602</v>
      </c>
      <c r="H3085" s="215" t="n">
        <v>37035.3997106482</v>
      </c>
      <c r="I3085" s="0" t="s">
        <v>1399</v>
      </c>
      <c r="M3085" s="0" t="s">
        <v>858</v>
      </c>
      <c r="N3085" s="0" t="s">
        <v>1305</v>
      </c>
      <c r="O3085" s="0" t="s">
        <v>1703</v>
      </c>
      <c r="Q3085" s="216" t="n">
        <v>2000</v>
      </c>
      <c r="S3085" s="0" t="s">
        <v>1026</v>
      </c>
      <c r="T3085" s="0" t="s">
        <v>784</v>
      </c>
      <c r="U3085" s="218" t="n">
        <v>4.07</v>
      </c>
      <c r="V3085" s="0" t="s">
        <v>1844</v>
      </c>
      <c r="W3085" s="0" t="s">
        <v>1667</v>
      </c>
      <c r="X3085" s="0" t="s">
        <v>1639</v>
      </c>
      <c r="Y3085" s="0" t="s">
        <v>1310</v>
      </c>
      <c r="Z3085" s="0" t="s">
        <v>571</v>
      </c>
      <c r="AA3085" s="0" t="n">
        <v>808672</v>
      </c>
      <c r="AB3085" s="215" t="n">
        <v>37036.875</v>
      </c>
      <c r="AC3085" s="215" t="n">
        <v>37036.875</v>
      </c>
    </row>
    <row r="3086" customFormat="false" ht="12.75" hidden="false" customHeight="false" outlineLevel="0" collapsed="false">
      <c r="A3086" s="208" t="str">
        <f aca="false">B3086&amp;" "&amp;C3086&amp;" "&amp;D3086</f>
        <v>US Natural Gas Physical</v>
      </c>
      <c r="B3086" s="208" t="str">
        <f aca="false">IF((LEFT(N3086,2)="US"),"US","")</f>
        <v>US</v>
      </c>
      <c r="C3086" s="208" t="str">
        <f aca="false">M3086</f>
        <v>Natural Gas</v>
      </c>
      <c r="D3086" s="208" t="str">
        <f aca="false">IF(ISNUMBER(FIND("Phy",N3086))=TRUE(),"Physical","Financial")</f>
        <v>Physical</v>
      </c>
      <c r="E3086" s="208" t="n">
        <f aca="false">IF(VLOOKUP(S3086,'DD-Lookup'!$J$6:$L$50,3,FALSE())="Monthly",(YEAR(AC3086)-YEAR(AB3086))*12+MONTH(AC3086)-MONTH(AB3086)+1,(AC3086-AB3086+1))</f>
        <v>1</v>
      </c>
      <c r="F3086" s="239" t="n">
        <f aca="false">E3086*SUM(P3086:Q3086)</f>
        <v>10000</v>
      </c>
      <c r="G3086" s="214" t="n">
        <v>1291603</v>
      </c>
      <c r="H3086" s="215" t="n">
        <v>37035.3997222222</v>
      </c>
      <c r="I3086" s="0" t="s">
        <v>593</v>
      </c>
      <c r="M3086" s="0" t="s">
        <v>858</v>
      </c>
      <c r="N3086" s="0" t="s">
        <v>1305</v>
      </c>
      <c r="O3086" s="0" t="s">
        <v>1306</v>
      </c>
      <c r="Q3086" s="216" t="n">
        <v>10000</v>
      </c>
      <c r="S3086" s="0" t="s">
        <v>1026</v>
      </c>
      <c r="T3086" s="0" t="s">
        <v>784</v>
      </c>
      <c r="U3086" s="218" t="n">
        <v>4.2138</v>
      </c>
      <c r="V3086" s="0" t="s">
        <v>1374</v>
      </c>
      <c r="W3086" s="0" t="s">
        <v>1308</v>
      </c>
      <c r="X3086" s="0" t="s">
        <v>1309</v>
      </c>
      <c r="Y3086" s="0" t="s">
        <v>1310</v>
      </c>
      <c r="Z3086" s="0" t="s">
        <v>571</v>
      </c>
      <c r="AA3086" s="0" t="n">
        <v>808673</v>
      </c>
      <c r="AB3086" s="215" t="n">
        <v>37036.875</v>
      </c>
      <c r="AC3086" s="215" t="n">
        <v>37036.875</v>
      </c>
    </row>
    <row r="3087" customFormat="false" ht="12.75" hidden="false" customHeight="false" outlineLevel="0" collapsed="false">
      <c r="A3087" s="208" t="str">
        <f aca="false">B3087&amp;" "&amp;C3087&amp;" "&amp;D3087</f>
        <v>US Natural Gas Physical</v>
      </c>
      <c r="B3087" s="208" t="str">
        <f aca="false">IF((LEFT(N3087,2)="US"),"US","")</f>
        <v>US</v>
      </c>
      <c r="C3087" s="208" t="str">
        <f aca="false">M3087</f>
        <v>Natural Gas</v>
      </c>
      <c r="D3087" s="208" t="str">
        <f aca="false">IF(ISNUMBER(FIND("Phy",N3087))=TRUE(),"Physical","Financial")</f>
        <v>Physical</v>
      </c>
      <c r="E3087" s="208" t="n">
        <f aca="false">IF(VLOOKUP(S3087,'DD-Lookup'!$J$6:$L$50,3,FALSE())="Monthly",(YEAR(AC3087)-YEAR(AB3087))*12+MONTH(AC3087)-MONTH(AB3087)+1,(AC3087-AB3087+1))</f>
        <v>1</v>
      </c>
      <c r="F3087" s="239" t="n">
        <f aca="false">E3087*SUM(P3087:Q3087)</f>
        <v>5000</v>
      </c>
      <c r="G3087" s="214" t="n">
        <v>1291604</v>
      </c>
      <c r="H3087" s="215" t="n">
        <v>37035.3997569445</v>
      </c>
      <c r="I3087" s="0" t="s">
        <v>2881</v>
      </c>
      <c r="M3087" s="0" t="s">
        <v>858</v>
      </c>
      <c r="N3087" s="0" t="s">
        <v>1305</v>
      </c>
      <c r="O3087" s="0" t="s">
        <v>1581</v>
      </c>
      <c r="P3087" s="216" t="n">
        <v>5000</v>
      </c>
      <c r="S3087" s="0" t="s">
        <v>1026</v>
      </c>
      <c r="T3087" s="0" t="s">
        <v>784</v>
      </c>
      <c r="U3087" s="218" t="n">
        <v>7.6</v>
      </c>
      <c r="V3087" s="0" t="s">
        <v>2882</v>
      </c>
      <c r="W3087" s="0" t="s">
        <v>1579</v>
      </c>
      <c r="X3087" s="0" t="s">
        <v>1535</v>
      </c>
      <c r="Y3087" s="0" t="s">
        <v>1310</v>
      </c>
      <c r="Z3087" s="0" t="s">
        <v>571</v>
      </c>
      <c r="AA3087" s="0" t="n">
        <v>808675</v>
      </c>
      <c r="AB3087" s="215" t="n">
        <v>37036.875</v>
      </c>
      <c r="AC3087" s="215" t="n">
        <v>37036.875</v>
      </c>
    </row>
    <row r="3088" customFormat="false" ht="12.75" hidden="false" customHeight="false" outlineLevel="0" collapsed="false">
      <c r="A3088" s="208" t="str">
        <f aca="false">B3088&amp;" "&amp;C3088&amp;" "&amp;D3088</f>
        <v> Natural Gas Physical</v>
      </c>
      <c r="B3088" s="208" t="str">
        <f aca="false">IF((LEFT(N3088,2)="US"),"US","")</f>
        <v/>
      </c>
      <c r="C3088" s="208" t="str">
        <f aca="false">M3088</f>
        <v>Natural Gas</v>
      </c>
      <c r="D3088" s="208" t="str">
        <f aca="false">IF(ISNUMBER(FIND("Phy",N3088))=TRUE(),"Physical","Financial")</f>
        <v>Physical</v>
      </c>
      <c r="E3088" s="208" t="n">
        <f aca="false">IF(VLOOKUP(S3088,'DD-Lookup'!$J$6:$L$50,3,FALSE())="Monthly",(YEAR(AC3088)-YEAR(AB3088))*12+MONTH(AC3088)-MONTH(AB3088)+1,(AC3088-AB3088+1))</f>
        <v>1</v>
      </c>
      <c r="F3088" s="239" t="n">
        <f aca="false">E3088*SUM(P3088:Q3088)</f>
        <v>5000</v>
      </c>
      <c r="G3088" s="214" t="n">
        <v>1291606</v>
      </c>
      <c r="H3088" s="215" t="n">
        <v>37035.3997685185</v>
      </c>
      <c r="I3088" s="0" t="s">
        <v>1583</v>
      </c>
      <c r="M3088" s="0" t="s">
        <v>858</v>
      </c>
      <c r="N3088" s="0" t="s">
        <v>1334</v>
      </c>
      <c r="O3088" s="0" t="s">
        <v>2591</v>
      </c>
      <c r="Q3088" s="216" t="n">
        <v>5000</v>
      </c>
      <c r="S3088" s="0" t="s">
        <v>1026</v>
      </c>
      <c r="T3088" s="0" t="s">
        <v>784</v>
      </c>
      <c r="U3088" s="218" t="n">
        <v>4.395</v>
      </c>
      <c r="V3088" s="0" t="s">
        <v>1778</v>
      </c>
      <c r="W3088" s="0" t="s">
        <v>1337</v>
      </c>
      <c r="X3088" s="0" t="s">
        <v>1338</v>
      </c>
      <c r="Y3088" s="0" t="s">
        <v>1310</v>
      </c>
      <c r="Z3088" s="0" t="s">
        <v>571</v>
      </c>
      <c r="AA3088" s="0" t="n">
        <v>808678</v>
      </c>
      <c r="AB3088" s="215" t="n">
        <v>37036.875</v>
      </c>
      <c r="AC3088" s="215" t="n">
        <v>37036.875</v>
      </c>
    </row>
    <row r="3089" customFormat="false" ht="12.75" hidden="false" customHeight="false" outlineLevel="0" collapsed="false">
      <c r="A3089" s="208" t="str">
        <f aca="false">B3089&amp;" "&amp;C3089&amp;" "&amp;D3089</f>
        <v>US Natural Gas Physical</v>
      </c>
      <c r="B3089" s="208" t="str">
        <f aca="false">IF((LEFT(N3089,2)="US"),"US","")</f>
        <v>US</v>
      </c>
      <c r="C3089" s="208" t="str">
        <f aca="false">M3089</f>
        <v>Natural Gas</v>
      </c>
      <c r="D3089" s="208" t="str">
        <f aca="false">IF(ISNUMBER(FIND("Phy",N3089))=TRUE(),"Physical","Financial")</f>
        <v>Physical</v>
      </c>
      <c r="E3089" s="208" t="n">
        <f aca="false">IF(VLOOKUP(S3089,'DD-Lookup'!$J$6:$L$50,3,FALSE())="Monthly",(YEAR(AC3089)-YEAR(AB3089))*12+MONTH(AC3089)-MONTH(AB3089)+1,(AC3089-AB3089+1))</f>
        <v>1</v>
      </c>
      <c r="F3089" s="239" t="n">
        <f aca="false">E3089*SUM(P3089:Q3089)</f>
        <v>10000</v>
      </c>
      <c r="G3089" s="214" t="n">
        <v>1291605</v>
      </c>
      <c r="H3089" s="215" t="n">
        <v>37035.3997685185</v>
      </c>
      <c r="I3089" s="0" t="s">
        <v>593</v>
      </c>
      <c r="M3089" s="0" t="s">
        <v>858</v>
      </c>
      <c r="N3089" s="0" t="s">
        <v>1305</v>
      </c>
      <c r="O3089" s="0" t="s">
        <v>1306</v>
      </c>
      <c r="Q3089" s="216" t="n">
        <v>10000</v>
      </c>
      <c r="S3089" s="0" t="s">
        <v>1026</v>
      </c>
      <c r="T3089" s="0" t="s">
        <v>784</v>
      </c>
      <c r="U3089" s="218" t="n">
        <v>4.2151</v>
      </c>
      <c r="V3089" s="0" t="s">
        <v>1374</v>
      </c>
      <c r="W3089" s="0" t="s">
        <v>1308</v>
      </c>
      <c r="X3089" s="0" t="s">
        <v>1309</v>
      </c>
      <c r="Y3089" s="0" t="s">
        <v>1310</v>
      </c>
      <c r="Z3089" s="0" t="s">
        <v>571</v>
      </c>
      <c r="AA3089" s="0" t="n">
        <v>808677</v>
      </c>
      <c r="AB3089" s="215" t="n">
        <v>37036.875</v>
      </c>
      <c r="AC3089" s="215" t="n">
        <v>37036.875</v>
      </c>
    </row>
    <row r="3090" customFormat="false" ht="12.75" hidden="false" customHeight="false" outlineLevel="0" collapsed="false">
      <c r="A3090" s="208" t="str">
        <f aca="false">B3090&amp;" "&amp;C3090&amp;" "&amp;D3090</f>
        <v>US Natural Gas Physical</v>
      </c>
      <c r="B3090" s="208" t="str">
        <f aca="false">IF((LEFT(N3090,2)="US"),"US","")</f>
        <v>US</v>
      </c>
      <c r="C3090" s="208" t="str">
        <f aca="false">M3090</f>
        <v>Natural Gas</v>
      </c>
      <c r="D3090" s="208" t="str">
        <f aca="false">IF(ISNUMBER(FIND("Phy",N3090))=TRUE(),"Physical","Financial")</f>
        <v>Physical</v>
      </c>
      <c r="E3090" s="208" t="n">
        <f aca="false">IF(VLOOKUP(S3090,'DD-Lookup'!$J$6:$L$50,3,FALSE())="Monthly",(YEAR(AC3090)-YEAR(AB3090))*12+MONTH(AC3090)-MONTH(AB3090)+1,(AC3090-AB3090+1))</f>
        <v>1</v>
      </c>
      <c r="F3090" s="239" t="n">
        <f aca="false">E3090*SUM(P3090:Q3090)</f>
        <v>2100</v>
      </c>
      <c r="G3090" s="214" t="n">
        <v>1291607</v>
      </c>
      <c r="H3090" s="215" t="n">
        <v>37035.3997916667</v>
      </c>
      <c r="I3090" s="0" t="s">
        <v>1399</v>
      </c>
      <c r="M3090" s="0" t="s">
        <v>858</v>
      </c>
      <c r="N3090" s="0" t="s">
        <v>1305</v>
      </c>
      <c r="O3090" s="0" t="s">
        <v>1378</v>
      </c>
      <c r="Q3090" s="216" t="n">
        <v>2100</v>
      </c>
      <c r="S3090" s="0" t="s">
        <v>1026</v>
      </c>
      <c r="T3090" s="0" t="s">
        <v>784</v>
      </c>
      <c r="U3090" s="218" t="n">
        <v>4.0375</v>
      </c>
      <c r="V3090" s="0" t="s">
        <v>1400</v>
      </c>
      <c r="W3090" s="0" t="s">
        <v>1361</v>
      </c>
      <c r="X3090" s="0" t="s">
        <v>1362</v>
      </c>
      <c r="Y3090" s="0" t="s">
        <v>1310</v>
      </c>
      <c r="Z3090" s="0" t="s">
        <v>571</v>
      </c>
      <c r="AA3090" s="0" t="n">
        <v>808679</v>
      </c>
      <c r="AB3090" s="215" t="n">
        <v>37036.875</v>
      </c>
      <c r="AC3090" s="215" t="n">
        <v>37036.875</v>
      </c>
    </row>
    <row r="3091" customFormat="false" ht="12.75" hidden="false" customHeight="false" outlineLevel="0" collapsed="false">
      <c r="A3091" s="208" t="str">
        <f aca="false">B3091&amp;" "&amp;C3091&amp;" "&amp;D3091</f>
        <v>US Natural Gas Physical</v>
      </c>
      <c r="B3091" s="208" t="str">
        <f aca="false">IF((LEFT(N3091,2)="US"),"US","")</f>
        <v>US</v>
      </c>
      <c r="C3091" s="208" t="str">
        <f aca="false">M3091</f>
        <v>Natural Gas</v>
      </c>
      <c r="D3091" s="208" t="str">
        <f aca="false">IF(ISNUMBER(FIND("Phy",N3091))=TRUE(),"Physical","Financial")</f>
        <v>Physical</v>
      </c>
      <c r="E3091" s="208" t="n">
        <f aca="false">IF(VLOOKUP(S3091,'DD-Lookup'!$J$6:$L$50,3,FALSE())="Monthly",(YEAR(AC3091)-YEAR(AB3091))*12+MONTH(AC3091)-MONTH(AB3091)+1,(AC3091-AB3091+1))</f>
        <v>1</v>
      </c>
      <c r="F3091" s="239" t="n">
        <f aca="false">E3091*SUM(P3091:Q3091)</f>
        <v>15000</v>
      </c>
      <c r="G3091" s="214" t="n">
        <v>1291608</v>
      </c>
      <c r="H3091" s="215" t="n">
        <v>37035.3997916667</v>
      </c>
      <c r="I3091" s="0" t="s">
        <v>593</v>
      </c>
      <c r="M3091" s="0" t="s">
        <v>858</v>
      </c>
      <c r="N3091" s="0" t="s">
        <v>1305</v>
      </c>
      <c r="O3091" s="0" t="s">
        <v>1491</v>
      </c>
      <c r="Q3091" s="216" t="n">
        <v>15000</v>
      </c>
      <c r="S3091" s="0" t="s">
        <v>1026</v>
      </c>
      <c r="T3091" s="0" t="s">
        <v>784</v>
      </c>
      <c r="U3091" s="218" t="n">
        <v>4.35</v>
      </c>
      <c r="V3091" s="0" t="s">
        <v>1530</v>
      </c>
      <c r="W3091" s="0" t="s">
        <v>1493</v>
      </c>
      <c r="X3091" s="0" t="s">
        <v>1494</v>
      </c>
      <c r="Y3091" s="0" t="s">
        <v>1310</v>
      </c>
      <c r="Z3091" s="0" t="s">
        <v>571</v>
      </c>
      <c r="AA3091" s="0" t="n">
        <v>808681</v>
      </c>
      <c r="AB3091" s="215" t="n">
        <v>37036.875</v>
      </c>
      <c r="AC3091" s="215" t="n">
        <v>37036.875</v>
      </c>
    </row>
    <row r="3092" customFormat="false" ht="12.75" hidden="false" customHeight="false" outlineLevel="0" collapsed="false">
      <c r="A3092" s="208" t="str">
        <f aca="false">B3092&amp;" "&amp;C3092&amp;" "&amp;D3092</f>
        <v>US Natural Gas Physical</v>
      </c>
      <c r="B3092" s="208" t="str">
        <f aca="false">IF((LEFT(N3092,2)="US"),"US","")</f>
        <v>US</v>
      </c>
      <c r="C3092" s="208" t="str">
        <f aca="false">M3092</f>
        <v>Natural Gas</v>
      </c>
      <c r="D3092" s="208" t="str">
        <f aca="false">IF(ISNUMBER(FIND("Phy",N3092))=TRUE(),"Physical","Financial")</f>
        <v>Physical</v>
      </c>
      <c r="E3092" s="208" t="n">
        <f aca="false">IF(VLOOKUP(S3092,'DD-Lookup'!$J$6:$L$50,3,FALSE())="Monthly",(YEAR(AC3092)-YEAR(AB3092))*12+MONTH(AC3092)-MONTH(AB3092)+1,(AC3092-AB3092+1))</f>
        <v>1</v>
      </c>
      <c r="F3092" s="239" t="n">
        <f aca="false">E3092*SUM(P3092:Q3092)</f>
        <v>10000</v>
      </c>
      <c r="G3092" s="214" t="n">
        <v>1291609</v>
      </c>
      <c r="H3092" s="215" t="n">
        <v>37035.3998032407</v>
      </c>
      <c r="I3092" s="0" t="s">
        <v>593</v>
      </c>
      <c r="M3092" s="0" t="s">
        <v>858</v>
      </c>
      <c r="N3092" s="0" t="s">
        <v>1305</v>
      </c>
      <c r="O3092" s="0" t="s">
        <v>1306</v>
      </c>
      <c r="Q3092" s="216" t="n">
        <v>10000</v>
      </c>
      <c r="S3092" s="0" t="s">
        <v>1026</v>
      </c>
      <c r="T3092" s="0" t="s">
        <v>784</v>
      </c>
      <c r="U3092" s="218" t="n">
        <v>4.2163</v>
      </c>
      <c r="V3092" s="0" t="s">
        <v>1374</v>
      </c>
      <c r="W3092" s="0" t="s">
        <v>1308</v>
      </c>
      <c r="X3092" s="0" t="s">
        <v>1309</v>
      </c>
      <c r="Y3092" s="0" t="s">
        <v>1310</v>
      </c>
      <c r="Z3092" s="0" t="s">
        <v>571</v>
      </c>
      <c r="AA3092" s="0" t="n">
        <v>808680</v>
      </c>
      <c r="AB3092" s="215" t="n">
        <v>37036.875</v>
      </c>
      <c r="AC3092" s="215" t="n">
        <v>37036.875</v>
      </c>
    </row>
    <row r="3093" customFormat="false" ht="12.75" hidden="false" customHeight="false" outlineLevel="0" collapsed="false">
      <c r="A3093" s="208" t="str">
        <f aca="false">B3093&amp;" "&amp;C3093&amp;" "&amp;D3093</f>
        <v>US Natural Gas Physical</v>
      </c>
      <c r="B3093" s="208" t="str">
        <f aca="false">IF((LEFT(N3093,2)="US"),"US","")</f>
        <v>US</v>
      </c>
      <c r="C3093" s="208" t="str">
        <f aca="false">M3093</f>
        <v>Natural Gas</v>
      </c>
      <c r="D3093" s="208" t="str">
        <f aca="false">IF(ISNUMBER(FIND("Phy",N3093))=TRUE(),"Physical","Financial")</f>
        <v>Physical</v>
      </c>
      <c r="E3093" s="208" t="n">
        <f aca="false">IF(VLOOKUP(S3093,'DD-Lookup'!$J$6:$L$50,3,FALSE())="Monthly",(YEAR(AC3093)-YEAR(AB3093))*12+MONTH(AC3093)-MONTH(AB3093)+1,(AC3093-AB3093+1))</f>
        <v>1</v>
      </c>
      <c r="F3093" s="239" t="n">
        <f aca="false">E3093*SUM(P3093:Q3093)</f>
        <v>10000</v>
      </c>
      <c r="G3093" s="214" t="n">
        <v>1291610</v>
      </c>
      <c r="H3093" s="215" t="n">
        <v>37035.399837963</v>
      </c>
      <c r="I3093" s="0" t="s">
        <v>1672</v>
      </c>
      <c r="M3093" s="0" t="s">
        <v>858</v>
      </c>
      <c r="N3093" s="0" t="s">
        <v>1305</v>
      </c>
      <c r="O3093" s="0" t="s">
        <v>1432</v>
      </c>
      <c r="P3093" s="216" t="n">
        <v>10000</v>
      </c>
      <c r="S3093" s="0" t="s">
        <v>1026</v>
      </c>
      <c r="T3093" s="0" t="s">
        <v>784</v>
      </c>
      <c r="U3093" s="218" t="n">
        <v>4.135</v>
      </c>
      <c r="V3093" s="0" t="s">
        <v>2556</v>
      </c>
      <c r="W3093" s="0" t="s">
        <v>1434</v>
      </c>
      <c r="X3093" s="0" t="s">
        <v>1435</v>
      </c>
      <c r="Y3093" s="0" t="s">
        <v>1310</v>
      </c>
      <c r="Z3093" s="0" t="s">
        <v>571</v>
      </c>
      <c r="AA3093" s="0" t="n">
        <v>808682</v>
      </c>
      <c r="AB3093" s="215" t="n">
        <v>37036.875</v>
      </c>
      <c r="AC3093" s="215" t="n">
        <v>37036.875</v>
      </c>
    </row>
    <row r="3094" customFormat="false" ht="12.75" hidden="false" customHeight="false" outlineLevel="0" collapsed="false">
      <c r="A3094" s="208" t="str">
        <f aca="false">B3094&amp;" "&amp;C3094&amp;" "&amp;D3094</f>
        <v>US Natural Gas Physical</v>
      </c>
      <c r="B3094" s="208" t="str">
        <f aca="false">IF((LEFT(N3094,2)="US"),"US","")</f>
        <v>US</v>
      </c>
      <c r="C3094" s="208" t="str">
        <f aca="false">M3094</f>
        <v>Natural Gas</v>
      </c>
      <c r="D3094" s="208" t="str">
        <f aca="false">IF(ISNUMBER(FIND("Phy",N3094))=TRUE(),"Physical","Financial")</f>
        <v>Physical</v>
      </c>
      <c r="E3094" s="208" t="n">
        <f aca="false">IF(VLOOKUP(S3094,'DD-Lookup'!$J$6:$L$50,3,FALSE())="Monthly",(YEAR(AC3094)-YEAR(AB3094))*12+MONTH(AC3094)-MONTH(AB3094)+1,(AC3094-AB3094+1))</f>
        <v>1</v>
      </c>
      <c r="F3094" s="239" t="n">
        <f aca="false">E3094*SUM(P3094:Q3094)</f>
        <v>10000</v>
      </c>
      <c r="G3094" s="214" t="n">
        <v>1291611</v>
      </c>
      <c r="H3094" s="215" t="n">
        <v>37035.3999305556</v>
      </c>
      <c r="I3094" s="0" t="s">
        <v>593</v>
      </c>
      <c r="M3094" s="0" t="s">
        <v>858</v>
      </c>
      <c r="N3094" s="0" t="s">
        <v>1305</v>
      </c>
      <c r="O3094" s="0" t="s">
        <v>1306</v>
      </c>
      <c r="Q3094" s="216" t="n">
        <v>10000</v>
      </c>
      <c r="S3094" s="0" t="s">
        <v>1026</v>
      </c>
      <c r="T3094" s="0" t="s">
        <v>784</v>
      </c>
      <c r="U3094" s="218" t="n">
        <v>4.2176</v>
      </c>
      <c r="V3094" s="0" t="s">
        <v>1374</v>
      </c>
      <c r="W3094" s="0" t="s">
        <v>1308</v>
      </c>
      <c r="X3094" s="0" t="s">
        <v>1309</v>
      </c>
      <c r="Y3094" s="0" t="s">
        <v>1310</v>
      </c>
      <c r="Z3094" s="0" t="s">
        <v>571</v>
      </c>
      <c r="AA3094" s="0" t="n">
        <v>808683</v>
      </c>
      <c r="AB3094" s="215" t="n">
        <v>37036.875</v>
      </c>
      <c r="AC3094" s="215" t="n">
        <v>37036.875</v>
      </c>
    </row>
    <row r="3095" customFormat="false" ht="12.75" hidden="false" customHeight="false" outlineLevel="0" collapsed="false">
      <c r="A3095" s="208" t="str">
        <f aca="false">B3095&amp;" "&amp;C3095&amp;" "&amp;D3095</f>
        <v>US Natural Gas Physical</v>
      </c>
      <c r="B3095" s="208" t="str">
        <f aca="false">IF((LEFT(N3095,2)="US"),"US","")</f>
        <v>US</v>
      </c>
      <c r="C3095" s="208" t="str">
        <f aca="false">M3095</f>
        <v>Natural Gas</v>
      </c>
      <c r="D3095" s="208" t="str">
        <f aca="false">IF(ISNUMBER(FIND("Phy",N3095))=TRUE(),"Physical","Financial")</f>
        <v>Physical</v>
      </c>
      <c r="E3095" s="208" t="n">
        <f aca="false">IF(VLOOKUP(S3095,'DD-Lookup'!$J$6:$L$50,3,FALSE())="Monthly",(YEAR(AC3095)-YEAR(AB3095))*12+MONTH(AC3095)-MONTH(AB3095)+1,(AC3095-AB3095+1))</f>
        <v>1</v>
      </c>
      <c r="F3095" s="239" t="n">
        <f aca="false">E3095*SUM(P3095:Q3095)</f>
        <v>400</v>
      </c>
      <c r="G3095" s="214" t="n">
        <v>1291612</v>
      </c>
      <c r="H3095" s="215" t="n">
        <v>37035.3999305556</v>
      </c>
      <c r="I3095" s="0" t="s">
        <v>2896</v>
      </c>
      <c r="M3095" s="0" t="s">
        <v>858</v>
      </c>
      <c r="N3095" s="0" t="s">
        <v>1305</v>
      </c>
      <c r="O3095" s="0" t="s">
        <v>1527</v>
      </c>
      <c r="Q3095" s="216" t="n">
        <v>400</v>
      </c>
      <c r="S3095" s="0" t="s">
        <v>1026</v>
      </c>
      <c r="T3095" s="0" t="s">
        <v>784</v>
      </c>
      <c r="U3095" s="218" t="n">
        <v>4.48</v>
      </c>
      <c r="V3095" s="0" t="s">
        <v>2897</v>
      </c>
      <c r="W3095" s="0" t="s">
        <v>1388</v>
      </c>
      <c r="X3095" s="0" t="s">
        <v>1389</v>
      </c>
      <c r="Y3095" s="0" t="s">
        <v>1310</v>
      </c>
      <c r="Z3095" s="0" t="s">
        <v>571</v>
      </c>
      <c r="AA3095" s="0" t="n">
        <v>808684</v>
      </c>
      <c r="AB3095" s="215" t="n">
        <v>37036.875</v>
      </c>
      <c r="AC3095" s="215" t="n">
        <v>37036.875</v>
      </c>
    </row>
    <row r="3096" customFormat="false" ht="12.75" hidden="false" customHeight="false" outlineLevel="0" collapsed="false">
      <c r="A3096" s="208" t="str">
        <f aca="false">B3096&amp;" "&amp;C3096&amp;" "&amp;D3096</f>
        <v>US Natural Gas Physical</v>
      </c>
      <c r="B3096" s="208" t="str">
        <f aca="false">IF((LEFT(N3096,2)="US"),"US","")</f>
        <v>US</v>
      </c>
      <c r="C3096" s="208" t="str">
        <f aca="false">M3096</f>
        <v>Natural Gas</v>
      </c>
      <c r="D3096" s="208" t="str">
        <f aca="false">IF(ISNUMBER(FIND("Phy",N3096))=TRUE(),"Physical","Financial")</f>
        <v>Physical</v>
      </c>
      <c r="E3096" s="208" t="n">
        <f aca="false">IF(VLOOKUP(S3096,'DD-Lookup'!$J$6:$L$50,3,FALSE())="Monthly",(YEAR(AC3096)-YEAR(AB3096))*12+MONTH(AC3096)-MONTH(AB3096)+1,(AC3096-AB3096+1))</f>
        <v>1</v>
      </c>
      <c r="F3096" s="239" t="n">
        <f aca="false">E3096*SUM(P3096:Q3096)</f>
        <v>5000</v>
      </c>
      <c r="G3096" s="214" t="n">
        <v>1291613</v>
      </c>
      <c r="H3096" s="215" t="n">
        <v>37035.3999421296</v>
      </c>
      <c r="I3096" s="0" t="s">
        <v>1505</v>
      </c>
      <c r="M3096" s="0" t="s">
        <v>858</v>
      </c>
      <c r="N3096" s="0" t="s">
        <v>1305</v>
      </c>
      <c r="O3096" s="0" t="s">
        <v>1306</v>
      </c>
      <c r="P3096" s="216" t="n">
        <v>5000</v>
      </c>
      <c r="S3096" s="0" t="s">
        <v>1026</v>
      </c>
      <c r="T3096" s="0" t="s">
        <v>784</v>
      </c>
      <c r="U3096" s="218" t="n">
        <v>4.2163</v>
      </c>
      <c r="V3096" s="0" t="s">
        <v>1587</v>
      </c>
      <c r="W3096" s="0" t="s">
        <v>1308</v>
      </c>
      <c r="X3096" s="0" t="s">
        <v>1309</v>
      </c>
      <c r="Y3096" s="0" t="s">
        <v>1310</v>
      </c>
      <c r="Z3096" s="0" t="s">
        <v>571</v>
      </c>
      <c r="AA3096" s="0" t="n">
        <v>808685</v>
      </c>
      <c r="AB3096" s="215" t="n">
        <v>37036.875</v>
      </c>
      <c r="AC3096" s="215" t="n">
        <v>37036.875</v>
      </c>
    </row>
    <row r="3097" customFormat="false" ht="12.75" hidden="false" customHeight="false" outlineLevel="0" collapsed="false">
      <c r="A3097" s="208" t="str">
        <f aca="false">B3097&amp;" "&amp;C3097&amp;" "&amp;D3097</f>
        <v>US Crude Financial</v>
      </c>
      <c r="B3097" s="208" t="str">
        <f aca="false">IF((LEFT(N3097,2)="US"),"US","")</f>
        <v>US</v>
      </c>
      <c r="C3097" s="208" t="str">
        <f aca="false">M3097</f>
        <v>Crude</v>
      </c>
      <c r="D3097" s="208" t="str">
        <f aca="false">IF(ISNUMBER(FIND("Phy",N3097))=TRUE(),"Physical","Financial")</f>
        <v>Financial</v>
      </c>
      <c r="E3097" s="208" t="n">
        <f aca="false">IF(VLOOKUP(S3097,'DD-Lookup'!$J$6:$L$50,3,FALSE())="Monthly",(YEAR(AC3097)-YEAR(AB3097))*12+MONTH(AC3097)-MONTH(AB3097)+1,(AC3097-AB3097+1))</f>
        <v>1</v>
      </c>
      <c r="F3097" s="239" t="n">
        <f aca="false">E3097*SUM(P3097:Q3097)</f>
        <v>50000</v>
      </c>
      <c r="G3097" s="214" t="n">
        <v>1291614</v>
      </c>
      <c r="H3097" s="215" t="n">
        <v>37035.3999768519</v>
      </c>
      <c r="I3097" s="0" t="s">
        <v>1376</v>
      </c>
      <c r="M3097" s="0" t="s">
        <v>97</v>
      </c>
      <c r="N3097" s="0" t="s">
        <v>841</v>
      </c>
      <c r="O3097" s="0" t="s">
        <v>842</v>
      </c>
      <c r="P3097" s="216" t="n">
        <v>50000</v>
      </c>
      <c r="S3097" s="0" t="s">
        <v>843</v>
      </c>
      <c r="T3097" s="0" t="s">
        <v>784</v>
      </c>
      <c r="U3097" s="218" t="n">
        <v>29.08</v>
      </c>
      <c r="V3097" s="0" t="s">
        <v>1377</v>
      </c>
      <c r="W3097" s="0" t="s">
        <v>845</v>
      </c>
      <c r="X3097" s="0" t="s">
        <v>846</v>
      </c>
      <c r="Y3097" s="0" t="s">
        <v>847</v>
      </c>
      <c r="Z3097" s="0" t="s">
        <v>571</v>
      </c>
      <c r="AA3097" s="0" t="n">
        <v>107034</v>
      </c>
      <c r="AB3097" s="215" t="n">
        <v>37073</v>
      </c>
      <c r="AC3097" s="215" t="n">
        <v>37103</v>
      </c>
    </row>
    <row r="3098" customFormat="false" ht="12.75" hidden="false" customHeight="false" outlineLevel="0" collapsed="false">
      <c r="A3098" s="208" t="str">
        <f aca="false">B3098&amp;" "&amp;C3098&amp;" "&amp;D3098</f>
        <v>US Natural Gas Financial</v>
      </c>
      <c r="B3098" s="208" t="str">
        <f aca="false">IF((LEFT(N3098,2)="US"),"US","")</f>
        <v>US</v>
      </c>
      <c r="C3098" s="208" t="str">
        <f aca="false">M3098</f>
        <v>Natural Gas</v>
      </c>
      <c r="D3098" s="208" t="str">
        <f aca="false">IF(ISNUMBER(FIND("Phy",N3098))=TRUE(),"Physical","Financial")</f>
        <v>Financial</v>
      </c>
      <c r="E3098" s="208" t="n">
        <f aca="false">IF(VLOOKUP(S3098,'DD-Lookup'!$J$6:$L$50,3,FALSE())="Monthly",(YEAR(AC3098)-YEAR(AB3098))*12+MONTH(AC3098)-MONTH(AB3098)+1,(AC3098-AB3098+1))</f>
        <v>7</v>
      </c>
      <c r="F3098" s="239" t="n">
        <f aca="false">E3098*SUM(P3098:Q3098)</f>
        <v>70000</v>
      </c>
      <c r="G3098" s="214" t="n">
        <v>1291616</v>
      </c>
      <c r="H3098" s="215" t="n">
        <v>37035.4000810185</v>
      </c>
      <c r="I3098" s="0" t="s">
        <v>1505</v>
      </c>
      <c r="M3098" s="0" t="s">
        <v>858</v>
      </c>
      <c r="N3098" s="0" t="s">
        <v>1024</v>
      </c>
      <c r="O3098" s="0" t="s">
        <v>1404</v>
      </c>
      <c r="Q3098" s="216" t="n">
        <v>10000</v>
      </c>
      <c r="S3098" s="0" t="s">
        <v>1026</v>
      </c>
      <c r="T3098" s="0" t="s">
        <v>784</v>
      </c>
      <c r="U3098" s="218" t="n">
        <v>4.14</v>
      </c>
      <c r="V3098" s="0" t="s">
        <v>2190</v>
      </c>
      <c r="W3098" s="0" t="s">
        <v>1406</v>
      </c>
      <c r="X3098" s="0" t="s">
        <v>1407</v>
      </c>
      <c r="Y3098" s="0" t="s">
        <v>838</v>
      </c>
      <c r="Z3098" s="0" t="s">
        <v>571</v>
      </c>
      <c r="AA3098" s="0" t="s">
        <v>2898</v>
      </c>
      <c r="AB3098" s="215" t="n">
        <v>37036.875</v>
      </c>
      <c r="AC3098" s="215" t="n">
        <v>37042.875</v>
      </c>
    </row>
    <row r="3099" customFormat="false" ht="12.75" hidden="false" customHeight="false" outlineLevel="0" collapsed="false">
      <c r="A3099" s="208" t="str">
        <f aca="false">B3099&amp;" "&amp;C3099&amp;" "&amp;D3099</f>
        <v>US Natural Gas Physical</v>
      </c>
      <c r="B3099" s="208" t="str">
        <f aca="false">IF((LEFT(N3099,2)="US"),"US","")</f>
        <v>US</v>
      </c>
      <c r="C3099" s="208" t="str">
        <f aca="false">M3099</f>
        <v>Natural Gas</v>
      </c>
      <c r="D3099" s="208" t="str">
        <f aca="false">IF(ISNUMBER(FIND("Phy",N3099))=TRUE(),"Physical","Financial")</f>
        <v>Physical</v>
      </c>
      <c r="E3099" s="208" t="n">
        <f aca="false">IF(VLOOKUP(S3099,'DD-Lookup'!$J$6:$L$50,3,FALSE())="Monthly",(YEAR(AC3099)-YEAR(AB3099))*12+MONTH(AC3099)-MONTH(AB3099)+1,(AC3099-AB3099+1))</f>
        <v>1</v>
      </c>
      <c r="F3099" s="239" t="n">
        <f aca="false">E3099*SUM(P3099:Q3099)</f>
        <v>3000</v>
      </c>
      <c r="G3099" s="214" t="n">
        <v>1291617</v>
      </c>
      <c r="H3099" s="215" t="n">
        <v>37035.4001157407</v>
      </c>
      <c r="I3099" s="0" t="s">
        <v>1073</v>
      </c>
      <c r="M3099" s="0" t="s">
        <v>858</v>
      </c>
      <c r="N3099" s="0" t="s">
        <v>1305</v>
      </c>
      <c r="O3099" s="0" t="s">
        <v>1604</v>
      </c>
      <c r="P3099" s="216" t="n">
        <v>3000</v>
      </c>
      <c r="S3099" s="0" t="s">
        <v>1026</v>
      </c>
      <c r="T3099" s="0" t="s">
        <v>784</v>
      </c>
      <c r="U3099" s="218" t="n">
        <v>3.09</v>
      </c>
      <c r="V3099" s="0" t="s">
        <v>2899</v>
      </c>
      <c r="W3099" s="0" t="s">
        <v>1605</v>
      </c>
      <c r="X3099" s="0" t="s">
        <v>1606</v>
      </c>
      <c r="Y3099" s="0" t="s">
        <v>1310</v>
      </c>
      <c r="Z3099" s="0" t="s">
        <v>571</v>
      </c>
      <c r="AA3099" s="0" t="n">
        <v>808688</v>
      </c>
      <c r="AB3099" s="215" t="n">
        <v>37036.875</v>
      </c>
      <c r="AC3099" s="215" t="n">
        <v>37036.875</v>
      </c>
    </row>
    <row r="3100" customFormat="false" ht="12.75" hidden="false" customHeight="false" outlineLevel="0" collapsed="false">
      <c r="A3100" s="208" t="str">
        <f aca="false">B3100&amp;" "&amp;C3100&amp;" "&amp;D3100</f>
        <v>US Natural Gas Financial</v>
      </c>
      <c r="B3100" s="208" t="str">
        <f aca="false">IF((LEFT(N3100,2)="US"),"US","")</f>
        <v>US</v>
      </c>
      <c r="C3100" s="208" t="str">
        <f aca="false">M3100</f>
        <v>Natural Gas</v>
      </c>
      <c r="D3100" s="208" t="str">
        <f aca="false">IF(ISNUMBER(FIND("Phy",N3100))=TRUE(),"Physical","Financial")</f>
        <v>Financial</v>
      </c>
      <c r="E3100" s="208" t="n">
        <f aca="false">IF(VLOOKUP(S3100,'DD-Lookup'!$J$6:$L$50,3,FALSE())="Monthly",(YEAR(AC3100)-YEAR(AB3100))*12+MONTH(AC3100)-MONTH(AB3100)+1,(AC3100-AB3100+1))</f>
        <v>30</v>
      </c>
      <c r="F3100" s="239" t="n">
        <f aca="false">E3100*SUM(P3100:Q3100)</f>
        <v>150000</v>
      </c>
      <c r="G3100" s="214" t="n">
        <v>1291618</v>
      </c>
      <c r="H3100" s="215" t="n">
        <v>37035.4001736111</v>
      </c>
      <c r="I3100" s="0" t="s">
        <v>2107</v>
      </c>
      <c r="M3100" s="0" t="s">
        <v>858</v>
      </c>
      <c r="N3100" s="0" t="s">
        <v>1024</v>
      </c>
      <c r="O3100" s="0" t="s">
        <v>1025</v>
      </c>
      <c r="P3100" s="216" t="n">
        <v>5000</v>
      </c>
      <c r="S3100" s="0" t="s">
        <v>1026</v>
      </c>
      <c r="T3100" s="0" t="s">
        <v>784</v>
      </c>
      <c r="U3100" s="218" t="n">
        <v>4.18</v>
      </c>
      <c r="V3100" s="0" t="s">
        <v>2900</v>
      </c>
      <c r="W3100" s="0" t="s">
        <v>1028</v>
      </c>
      <c r="X3100" s="0" t="s">
        <v>1029</v>
      </c>
      <c r="Y3100" s="0" t="s">
        <v>838</v>
      </c>
      <c r="Z3100" s="0" t="s">
        <v>571</v>
      </c>
      <c r="AA3100" s="0" t="s">
        <v>2901</v>
      </c>
      <c r="AB3100" s="215" t="n">
        <v>37043.875</v>
      </c>
      <c r="AC3100" s="215" t="n">
        <v>37072.875</v>
      </c>
    </row>
    <row r="3101" customFormat="false" ht="12.75" hidden="false" customHeight="false" outlineLevel="0" collapsed="false">
      <c r="A3101" s="208" t="str">
        <f aca="false">B3101&amp;" "&amp;C3101&amp;" "&amp;D3101</f>
        <v>US Natural Gas Physical</v>
      </c>
      <c r="B3101" s="208" t="str">
        <f aca="false">IF((LEFT(N3101,2)="US"),"US","")</f>
        <v>US</v>
      </c>
      <c r="C3101" s="208" t="str">
        <f aca="false">M3101</f>
        <v>Natural Gas</v>
      </c>
      <c r="D3101" s="208" t="str">
        <f aca="false">IF(ISNUMBER(FIND("Phy",N3101))=TRUE(),"Physical","Financial")</f>
        <v>Physical</v>
      </c>
      <c r="E3101" s="208" t="n">
        <f aca="false">IF(VLOOKUP(S3101,'DD-Lookup'!$J$6:$L$50,3,FALSE())="Monthly",(YEAR(AC3101)-YEAR(AB3101))*12+MONTH(AC3101)-MONTH(AB3101)+1,(AC3101-AB3101+1))</f>
        <v>1</v>
      </c>
      <c r="F3101" s="239" t="n">
        <f aca="false">E3101*SUM(P3101:Q3101)</f>
        <v>5000</v>
      </c>
      <c r="G3101" s="214" t="n">
        <v>1291619</v>
      </c>
      <c r="H3101" s="215" t="n">
        <v>37035.4001736111</v>
      </c>
      <c r="I3101" s="0" t="s">
        <v>1059</v>
      </c>
      <c r="M3101" s="0" t="s">
        <v>858</v>
      </c>
      <c r="N3101" s="0" t="s">
        <v>1305</v>
      </c>
      <c r="O3101" s="0" t="s">
        <v>1363</v>
      </c>
      <c r="Q3101" s="216" t="n">
        <v>5000</v>
      </c>
      <c r="S3101" s="0" t="s">
        <v>1026</v>
      </c>
      <c r="T3101" s="0" t="s">
        <v>784</v>
      </c>
      <c r="U3101" s="218" t="n">
        <v>4.055</v>
      </c>
      <c r="V3101" s="0" t="s">
        <v>2400</v>
      </c>
      <c r="W3101" s="0" t="s">
        <v>1361</v>
      </c>
      <c r="X3101" s="0" t="s">
        <v>1362</v>
      </c>
      <c r="Y3101" s="0" t="s">
        <v>1310</v>
      </c>
      <c r="Z3101" s="0" t="s">
        <v>571</v>
      </c>
      <c r="AA3101" s="0" t="n">
        <v>808689</v>
      </c>
      <c r="AB3101" s="215" t="n">
        <v>37036.875</v>
      </c>
      <c r="AC3101" s="215" t="n">
        <v>37036.875</v>
      </c>
    </row>
    <row r="3102" customFormat="false" ht="12.75" hidden="false" customHeight="false" outlineLevel="0" collapsed="false">
      <c r="A3102" s="208" t="str">
        <f aca="false">B3102&amp;" "&amp;C3102&amp;" "&amp;D3102</f>
        <v>US Natural Gas Physical</v>
      </c>
      <c r="B3102" s="208" t="str">
        <f aca="false">IF((LEFT(N3102,2)="US"),"US","")</f>
        <v>US</v>
      </c>
      <c r="C3102" s="208" t="str">
        <f aca="false">M3102</f>
        <v>Natural Gas</v>
      </c>
      <c r="D3102" s="208" t="str">
        <f aca="false">IF(ISNUMBER(FIND("Phy",N3102))=TRUE(),"Physical","Financial")</f>
        <v>Physical</v>
      </c>
      <c r="E3102" s="208" t="n">
        <f aca="false">IF(VLOOKUP(S3102,'DD-Lookup'!$J$6:$L$50,3,FALSE())="Monthly",(YEAR(AC3102)-YEAR(AB3102))*12+MONTH(AC3102)-MONTH(AB3102)+1,(AC3102-AB3102+1))</f>
        <v>1</v>
      </c>
      <c r="F3102" s="239" t="n">
        <f aca="false">E3102*SUM(P3102:Q3102)</f>
        <v>10000</v>
      </c>
      <c r="G3102" s="214" t="n">
        <v>1291620</v>
      </c>
      <c r="H3102" s="215" t="n">
        <v>37035.4002083333</v>
      </c>
      <c r="I3102" s="0" t="s">
        <v>593</v>
      </c>
      <c r="M3102" s="0" t="s">
        <v>858</v>
      </c>
      <c r="N3102" s="0" t="s">
        <v>1305</v>
      </c>
      <c r="O3102" s="0" t="s">
        <v>1442</v>
      </c>
      <c r="Q3102" s="216" t="n">
        <v>10000</v>
      </c>
      <c r="S3102" s="0" t="s">
        <v>1026</v>
      </c>
      <c r="T3102" s="0" t="s">
        <v>784</v>
      </c>
      <c r="U3102" s="218" t="n">
        <v>4.19</v>
      </c>
      <c r="V3102" s="0" t="s">
        <v>1543</v>
      </c>
      <c r="W3102" s="0" t="s">
        <v>1434</v>
      </c>
      <c r="X3102" s="0" t="s">
        <v>1435</v>
      </c>
      <c r="Y3102" s="0" t="s">
        <v>1310</v>
      </c>
      <c r="Z3102" s="0" t="s">
        <v>571</v>
      </c>
      <c r="AA3102" s="0" t="n">
        <v>808690</v>
      </c>
      <c r="AB3102" s="215" t="n">
        <v>37036.875</v>
      </c>
      <c r="AC3102" s="215" t="n">
        <v>37036.875</v>
      </c>
    </row>
    <row r="3103" customFormat="false" ht="12.75" hidden="false" customHeight="false" outlineLevel="0" collapsed="false">
      <c r="A3103" s="208" t="str">
        <f aca="false">B3103&amp;" "&amp;C3103&amp;" "&amp;D3103</f>
        <v>US Crude Financial</v>
      </c>
      <c r="B3103" s="208" t="str">
        <f aca="false">IF((LEFT(N3103,2)="US"),"US","")</f>
        <v>US</v>
      </c>
      <c r="C3103" s="208" t="str">
        <f aca="false">M3103</f>
        <v>Crude</v>
      </c>
      <c r="D3103" s="208" t="str">
        <f aca="false">IF(ISNUMBER(FIND("Phy",N3103))=TRUE(),"Physical","Financial")</f>
        <v>Financial</v>
      </c>
      <c r="E3103" s="208" t="n">
        <f aca="false">IF(VLOOKUP(S3103,'DD-Lookup'!$J$6:$L$50,3,FALSE())="Monthly",(YEAR(AC3103)-YEAR(AB3103))*12+MONTH(AC3103)-MONTH(AB3103)+1,(AC3103-AB3103+1))</f>
        <v>1</v>
      </c>
      <c r="F3103" s="239" t="n">
        <f aca="false">E3103*SUM(P3103:Q3103)</f>
        <v>50000</v>
      </c>
      <c r="G3103" s="214" t="n">
        <v>1291621</v>
      </c>
      <c r="H3103" s="215" t="n">
        <v>37035.4002314815</v>
      </c>
      <c r="I3103" s="0" t="s">
        <v>2259</v>
      </c>
      <c r="M3103" s="0" t="s">
        <v>97</v>
      </c>
      <c r="N3103" s="0" t="s">
        <v>841</v>
      </c>
      <c r="O3103" s="0" t="s">
        <v>842</v>
      </c>
      <c r="Q3103" s="216" t="n">
        <v>50000</v>
      </c>
      <c r="S3103" s="0" t="s">
        <v>843</v>
      </c>
      <c r="T3103" s="0" t="s">
        <v>784</v>
      </c>
      <c r="U3103" s="218" t="n">
        <v>29.1</v>
      </c>
      <c r="V3103" s="0" t="s">
        <v>2260</v>
      </c>
      <c r="W3103" s="0" t="s">
        <v>845</v>
      </c>
      <c r="X3103" s="0" t="s">
        <v>846</v>
      </c>
      <c r="Y3103" s="0" t="s">
        <v>847</v>
      </c>
      <c r="Z3103" s="0" t="s">
        <v>571</v>
      </c>
      <c r="AA3103" s="0" t="n">
        <v>107035</v>
      </c>
      <c r="AB3103" s="215" t="n">
        <v>37073</v>
      </c>
      <c r="AC3103" s="215" t="n">
        <v>37103</v>
      </c>
    </row>
    <row r="3104" customFormat="false" ht="12.75" hidden="false" customHeight="false" outlineLevel="0" collapsed="false">
      <c r="A3104" s="208" t="str">
        <f aca="false">B3104&amp;" "&amp;C3104&amp;" "&amp;D3104</f>
        <v>US Natural Gas Physical</v>
      </c>
      <c r="B3104" s="208" t="str">
        <f aca="false">IF((LEFT(N3104,2)="US"),"US","")</f>
        <v>US</v>
      </c>
      <c r="C3104" s="208" t="str">
        <f aca="false">M3104</f>
        <v>Natural Gas</v>
      </c>
      <c r="D3104" s="208" t="str">
        <f aca="false">IF(ISNUMBER(FIND("Phy",N3104))=TRUE(),"Physical","Financial")</f>
        <v>Physical</v>
      </c>
      <c r="E3104" s="208" t="n">
        <f aca="false">IF(VLOOKUP(S3104,'DD-Lookup'!$J$6:$L$50,3,FALSE())="Monthly",(YEAR(AC3104)-YEAR(AB3104))*12+MONTH(AC3104)-MONTH(AB3104)+1,(AC3104-AB3104+1))</f>
        <v>1</v>
      </c>
      <c r="F3104" s="239" t="n">
        <f aca="false">E3104*SUM(P3104:Q3104)</f>
        <v>5000</v>
      </c>
      <c r="G3104" s="214" t="n">
        <v>1291624</v>
      </c>
      <c r="H3104" s="215" t="n">
        <v>37035.4002430556</v>
      </c>
      <c r="I3104" s="0" t="s">
        <v>1059</v>
      </c>
      <c r="M3104" s="0" t="s">
        <v>858</v>
      </c>
      <c r="N3104" s="0" t="s">
        <v>1305</v>
      </c>
      <c r="O3104" s="0" t="s">
        <v>1438</v>
      </c>
      <c r="Q3104" s="216" t="n">
        <v>5000</v>
      </c>
      <c r="S3104" s="0" t="s">
        <v>1026</v>
      </c>
      <c r="T3104" s="0" t="s">
        <v>784</v>
      </c>
      <c r="U3104" s="218" t="n">
        <v>4.34</v>
      </c>
      <c r="V3104" s="0" t="s">
        <v>1430</v>
      </c>
      <c r="W3104" s="0" t="s">
        <v>1439</v>
      </c>
      <c r="X3104" s="0" t="s">
        <v>1440</v>
      </c>
      <c r="Y3104" s="0" t="s">
        <v>1310</v>
      </c>
      <c r="Z3104" s="0" t="s">
        <v>571</v>
      </c>
      <c r="AA3104" s="0" t="n">
        <v>808693</v>
      </c>
      <c r="AB3104" s="215" t="n">
        <v>37036.875</v>
      </c>
      <c r="AC3104" s="215" t="n">
        <v>37036.875</v>
      </c>
    </row>
    <row r="3105" customFormat="false" ht="12.75" hidden="false" customHeight="false" outlineLevel="0" collapsed="false">
      <c r="A3105" s="208" t="str">
        <f aca="false">B3105&amp;" "&amp;C3105&amp;" "&amp;D3105</f>
        <v>US Natural Gas Physical</v>
      </c>
      <c r="B3105" s="208" t="str">
        <f aca="false">IF((LEFT(N3105,2)="US"),"US","")</f>
        <v>US</v>
      </c>
      <c r="C3105" s="208" t="str">
        <f aca="false">M3105</f>
        <v>Natural Gas</v>
      </c>
      <c r="D3105" s="208" t="str">
        <f aca="false">IF(ISNUMBER(FIND("Phy",N3105))=TRUE(),"Physical","Financial")</f>
        <v>Physical</v>
      </c>
      <c r="E3105" s="208" t="n">
        <f aca="false">IF(VLOOKUP(S3105,'DD-Lookup'!$J$6:$L$50,3,FALSE())="Monthly",(YEAR(AC3105)-YEAR(AB3105))*12+MONTH(AC3105)-MONTH(AB3105)+1,(AC3105-AB3105+1))</f>
        <v>1</v>
      </c>
      <c r="F3105" s="239" t="n">
        <f aca="false">E3105*SUM(P3105:Q3105)</f>
        <v>10000</v>
      </c>
      <c r="G3105" s="214" t="n">
        <v>1291622</v>
      </c>
      <c r="H3105" s="215" t="n">
        <v>37035.4002430556</v>
      </c>
      <c r="I3105" s="0" t="s">
        <v>1399</v>
      </c>
      <c r="M3105" s="0" t="s">
        <v>858</v>
      </c>
      <c r="N3105" s="0" t="s">
        <v>1305</v>
      </c>
      <c r="O3105" s="0" t="s">
        <v>1313</v>
      </c>
      <c r="Q3105" s="216" t="n">
        <v>10000</v>
      </c>
      <c r="S3105" s="0" t="s">
        <v>1026</v>
      </c>
      <c r="T3105" s="0" t="s">
        <v>784</v>
      </c>
      <c r="U3105" s="218" t="n">
        <v>4.085</v>
      </c>
      <c r="V3105" s="0" t="s">
        <v>1441</v>
      </c>
      <c r="W3105" s="0" t="s">
        <v>1314</v>
      </c>
      <c r="X3105" s="0" t="s">
        <v>1315</v>
      </c>
      <c r="Y3105" s="0" t="s">
        <v>1310</v>
      </c>
      <c r="Z3105" s="0" t="s">
        <v>571</v>
      </c>
      <c r="AA3105" s="0" t="n">
        <v>808692</v>
      </c>
      <c r="AB3105" s="215" t="n">
        <v>37036.875</v>
      </c>
      <c r="AC3105" s="215" t="n">
        <v>37036.875</v>
      </c>
    </row>
    <row r="3106" customFormat="false" ht="12.75" hidden="false" customHeight="false" outlineLevel="0" collapsed="false">
      <c r="A3106" s="208" t="str">
        <f aca="false">B3106&amp;" "&amp;C3106&amp;" "&amp;D3106</f>
        <v>US Natural Gas Physical</v>
      </c>
      <c r="B3106" s="208" t="str">
        <f aca="false">IF((LEFT(N3106,2)="US"),"US","")</f>
        <v>US</v>
      </c>
      <c r="C3106" s="208" t="str">
        <f aca="false">M3106</f>
        <v>Natural Gas</v>
      </c>
      <c r="D3106" s="208" t="str">
        <f aca="false">IF(ISNUMBER(FIND("Phy",N3106))=TRUE(),"Physical","Financial")</f>
        <v>Physical</v>
      </c>
      <c r="E3106" s="208" t="n">
        <f aca="false">IF(VLOOKUP(S3106,'DD-Lookup'!$J$6:$L$50,3,FALSE())="Monthly",(YEAR(AC3106)-YEAR(AB3106))*12+MONTH(AC3106)-MONTH(AB3106)+1,(AC3106-AB3106+1))</f>
        <v>1</v>
      </c>
      <c r="F3106" s="239" t="n">
        <f aca="false">E3106*SUM(P3106:Q3106)</f>
        <v>10000</v>
      </c>
      <c r="G3106" s="214" t="n">
        <v>1291623</v>
      </c>
      <c r="H3106" s="215" t="n">
        <v>37035.4002430556</v>
      </c>
      <c r="I3106" s="0" t="s">
        <v>593</v>
      </c>
      <c r="M3106" s="0" t="s">
        <v>858</v>
      </c>
      <c r="N3106" s="0" t="s">
        <v>1305</v>
      </c>
      <c r="O3106" s="0" t="s">
        <v>1442</v>
      </c>
      <c r="Q3106" s="216" t="n">
        <v>10000</v>
      </c>
      <c r="S3106" s="0" t="s">
        <v>1026</v>
      </c>
      <c r="T3106" s="0" t="s">
        <v>784</v>
      </c>
      <c r="U3106" s="218" t="n">
        <v>4.2</v>
      </c>
      <c r="V3106" s="0" t="s">
        <v>1543</v>
      </c>
      <c r="W3106" s="0" t="s">
        <v>1434</v>
      </c>
      <c r="X3106" s="0" t="s">
        <v>1435</v>
      </c>
      <c r="Y3106" s="0" t="s">
        <v>1310</v>
      </c>
      <c r="Z3106" s="0" t="s">
        <v>571</v>
      </c>
      <c r="AA3106" s="0" t="n">
        <v>808691</v>
      </c>
      <c r="AB3106" s="215" t="n">
        <v>37036.875</v>
      </c>
      <c r="AC3106" s="215" t="n">
        <v>37036.875</v>
      </c>
    </row>
    <row r="3107" customFormat="false" ht="12.75" hidden="false" customHeight="false" outlineLevel="0" collapsed="false">
      <c r="A3107" s="208" t="str">
        <f aca="false">B3107&amp;" "&amp;C3107&amp;" "&amp;D3107</f>
        <v>US Natural Gas Physical</v>
      </c>
      <c r="B3107" s="208" t="str">
        <f aca="false">IF((LEFT(N3107,2)="US"),"US","")</f>
        <v>US</v>
      </c>
      <c r="C3107" s="208" t="str">
        <f aca="false">M3107</f>
        <v>Natural Gas</v>
      </c>
      <c r="D3107" s="208" t="str">
        <f aca="false">IF(ISNUMBER(FIND("Phy",N3107))=TRUE(),"Physical","Financial")</f>
        <v>Physical</v>
      </c>
      <c r="E3107" s="208" t="n">
        <f aca="false">IF(VLOOKUP(S3107,'DD-Lookup'!$J$6:$L$50,3,FALSE())="Monthly",(YEAR(AC3107)-YEAR(AB3107))*12+MONTH(AC3107)-MONTH(AB3107)+1,(AC3107-AB3107+1))</f>
        <v>1</v>
      </c>
      <c r="F3107" s="239" t="n">
        <f aca="false">E3107*SUM(P3107:Q3107)</f>
        <v>10000</v>
      </c>
      <c r="G3107" s="214" t="n">
        <v>1291626</v>
      </c>
      <c r="H3107" s="215" t="n">
        <v>37035.4003125</v>
      </c>
      <c r="I3107" s="0" t="s">
        <v>593</v>
      </c>
      <c r="M3107" s="0" t="s">
        <v>858</v>
      </c>
      <c r="N3107" s="0" t="s">
        <v>1305</v>
      </c>
      <c r="O3107" s="0" t="s">
        <v>1306</v>
      </c>
      <c r="Q3107" s="216" t="n">
        <v>10000</v>
      </c>
      <c r="S3107" s="0" t="s">
        <v>1026</v>
      </c>
      <c r="T3107" s="0" t="s">
        <v>784</v>
      </c>
      <c r="U3107" s="218" t="n">
        <v>4.2188</v>
      </c>
      <c r="V3107" s="0" t="s">
        <v>1374</v>
      </c>
      <c r="W3107" s="0" t="s">
        <v>1308</v>
      </c>
      <c r="X3107" s="0" t="s">
        <v>1309</v>
      </c>
      <c r="Y3107" s="0" t="s">
        <v>1310</v>
      </c>
      <c r="Z3107" s="0" t="s">
        <v>571</v>
      </c>
      <c r="AA3107" s="0" t="n">
        <v>808694</v>
      </c>
      <c r="AB3107" s="215" t="n">
        <v>37036.875</v>
      </c>
      <c r="AC3107" s="215" t="n">
        <v>37036.875</v>
      </c>
    </row>
    <row r="3108" customFormat="false" ht="12.75" hidden="false" customHeight="false" outlineLevel="0" collapsed="false">
      <c r="A3108" s="208" t="str">
        <f aca="false">B3108&amp;" "&amp;C3108&amp;" "&amp;D3108</f>
        <v>US Power Physical</v>
      </c>
      <c r="B3108" s="208" t="str">
        <f aca="false">IF((LEFT(N3108,2)="US"),"US","")</f>
        <v>US</v>
      </c>
      <c r="C3108" s="208" t="str">
        <f aca="false">M3108</f>
        <v>Power</v>
      </c>
      <c r="D3108" s="208" t="str">
        <f aca="false">IF(ISNUMBER(FIND("Phy",N3108))=TRUE(),"Physical","Financial")</f>
        <v>Physical</v>
      </c>
      <c r="E3108" s="208" t="n">
        <f aca="false">IF(VLOOKUP(S3108,'DD-Lookup'!$J$6:$L$50,3,FALSE())="Monthly",(YEAR(AC3108)-YEAR(AB3108))*12+MONTH(AC3108)-MONTH(AB3108)+1,(AC3108-AB3108+1))</f>
        <v>30</v>
      </c>
      <c r="F3108" s="239" t="n">
        <f aca="false">E3108*SUM(P3108:Q3108)</f>
        <v>1500</v>
      </c>
      <c r="G3108" s="214" t="n">
        <v>1291627</v>
      </c>
      <c r="H3108" s="215" t="n">
        <v>37035.4003819445</v>
      </c>
      <c r="I3108" s="0" t="s">
        <v>1225</v>
      </c>
      <c r="M3108" s="0" t="s">
        <v>67</v>
      </c>
      <c r="N3108" s="0" t="s">
        <v>1081</v>
      </c>
      <c r="O3108" s="0" t="s">
        <v>1161</v>
      </c>
      <c r="Q3108" s="216" t="n">
        <v>50</v>
      </c>
      <c r="S3108" s="0" t="s">
        <v>930</v>
      </c>
      <c r="T3108" s="0" t="s">
        <v>784</v>
      </c>
      <c r="U3108" s="218" t="n">
        <v>64.5</v>
      </c>
      <c r="V3108" s="0" t="s">
        <v>1226</v>
      </c>
      <c r="W3108" s="0" t="s">
        <v>1134</v>
      </c>
      <c r="X3108" s="0" t="s">
        <v>1135</v>
      </c>
      <c r="Y3108" s="0" t="s">
        <v>1051</v>
      </c>
      <c r="Z3108" s="0" t="s">
        <v>618</v>
      </c>
      <c r="AA3108" s="0" t="n">
        <v>621532.1</v>
      </c>
      <c r="AB3108" s="215" t="n">
        <v>37043.7159722222</v>
      </c>
      <c r="AC3108" s="215" t="n">
        <v>37072.7159722222</v>
      </c>
    </row>
    <row r="3109" customFormat="false" ht="12.75" hidden="false" customHeight="false" outlineLevel="0" collapsed="false">
      <c r="A3109" s="208" t="str">
        <f aca="false">B3109&amp;" "&amp;C3109&amp;" "&amp;D3109</f>
        <v>US Natural Gas Physical</v>
      </c>
      <c r="B3109" s="208" t="str">
        <f aca="false">IF((LEFT(N3109,2)="US"),"US","")</f>
        <v>US</v>
      </c>
      <c r="C3109" s="208" t="str">
        <f aca="false">M3109</f>
        <v>Natural Gas</v>
      </c>
      <c r="D3109" s="208" t="str">
        <f aca="false">IF(ISNUMBER(FIND("Phy",N3109))=TRUE(),"Physical","Financial")</f>
        <v>Physical</v>
      </c>
      <c r="E3109" s="208" t="n">
        <f aca="false">IF(VLOOKUP(S3109,'DD-Lookup'!$J$6:$L$50,3,FALSE())="Monthly",(YEAR(AC3109)-YEAR(AB3109))*12+MONTH(AC3109)-MONTH(AB3109)+1,(AC3109-AB3109+1))</f>
        <v>1</v>
      </c>
      <c r="F3109" s="239" t="n">
        <f aca="false">E3109*SUM(P3109:Q3109)</f>
        <v>1023</v>
      </c>
      <c r="G3109" s="214" t="n">
        <v>1291629</v>
      </c>
      <c r="H3109" s="215" t="n">
        <v>37035.4004050926</v>
      </c>
      <c r="I3109" s="0" t="s">
        <v>1505</v>
      </c>
      <c r="M3109" s="0" t="s">
        <v>858</v>
      </c>
      <c r="N3109" s="0" t="s">
        <v>1305</v>
      </c>
      <c r="O3109" s="0" t="s">
        <v>1529</v>
      </c>
      <c r="Q3109" s="216" t="n">
        <v>1023</v>
      </c>
      <c r="S3109" s="0" t="s">
        <v>1026</v>
      </c>
      <c r="T3109" s="0" t="s">
        <v>784</v>
      </c>
      <c r="U3109" s="218" t="n">
        <v>4.395</v>
      </c>
      <c r="V3109" s="0" t="s">
        <v>2247</v>
      </c>
      <c r="W3109" s="0" t="s">
        <v>1531</v>
      </c>
      <c r="X3109" s="0" t="s">
        <v>1532</v>
      </c>
      <c r="Y3109" s="0" t="s">
        <v>1310</v>
      </c>
      <c r="Z3109" s="0" t="s">
        <v>571</v>
      </c>
      <c r="AA3109" s="0" t="n">
        <v>808695</v>
      </c>
      <c r="AB3109" s="215" t="n">
        <v>37036.875</v>
      </c>
      <c r="AC3109" s="215" t="n">
        <v>37036.875</v>
      </c>
    </row>
    <row r="3110" customFormat="false" ht="12.75" hidden="false" customHeight="false" outlineLevel="0" collapsed="false">
      <c r="A3110" s="208" t="str">
        <f aca="false">B3110&amp;" "&amp;C3110&amp;" "&amp;D3110</f>
        <v>US Natural Gas Physical</v>
      </c>
      <c r="B3110" s="208" t="str">
        <f aca="false">IF((LEFT(N3110,2)="US"),"US","")</f>
        <v>US</v>
      </c>
      <c r="C3110" s="208" t="str">
        <f aca="false">M3110</f>
        <v>Natural Gas</v>
      </c>
      <c r="D3110" s="208" t="str">
        <f aca="false">IF(ISNUMBER(FIND("Phy",N3110))=TRUE(),"Physical","Financial")</f>
        <v>Physical</v>
      </c>
      <c r="E3110" s="208" t="n">
        <f aca="false">IF(VLOOKUP(S3110,'DD-Lookup'!$J$6:$L$50,3,FALSE())="Monthly",(YEAR(AC3110)-YEAR(AB3110))*12+MONTH(AC3110)-MONTH(AB3110)+1,(AC3110-AB3110+1))</f>
        <v>7</v>
      </c>
      <c r="F3110" s="239" t="n">
        <f aca="false">E3110*SUM(P3110:Q3110)</f>
        <v>65030</v>
      </c>
      <c r="G3110" s="214" t="n">
        <v>1291630</v>
      </c>
      <c r="H3110" s="215" t="n">
        <v>37035.4004398148</v>
      </c>
      <c r="I3110" s="0" t="s">
        <v>2383</v>
      </c>
      <c r="M3110" s="0" t="s">
        <v>858</v>
      </c>
      <c r="N3110" s="0" t="s">
        <v>1305</v>
      </c>
      <c r="O3110" s="0" t="s">
        <v>1420</v>
      </c>
      <c r="P3110" s="216" t="n">
        <v>9290</v>
      </c>
      <c r="S3110" s="0" t="s">
        <v>1026</v>
      </c>
      <c r="T3110" s="0" t="s">
        <v>784</v>
      </c>
      <c r="U3110" s="218" t="n">
        <v>4.075</v>
      </c>
      <c r="V3110" s="0" t="s">
        <v>2384</v>
      </c>
      <c r="W3110" s="0" t="s">
        <v>1422</v>
      </c>
      <c r="X3110" s="0" t="s">
        <v>1423</v>
      </c>
      <c r="Y3110" s="0" t="s">
        <v>1310</v>
      </c>
      <c r="Z3110" s="0" t="s">
        <v>571</v>
      </c>
      <c r="AA3110" s="0" t="n">
        <v>808699</v>
      </c>
      <c r="AB3110" s="215" t="n">
        <v>37036.875</v>
      </c>
      <c r="AC3110" s="215" t="n">
        <v>37042.875</v>
      </c>
    </row>
    <row r="3111" customFormat="false" ht="12.75" hidden="false" customHeight="false" outlineLevel="0" collapsed="false">
      <c r="A3111" s="208" t="str">
        <f aca="false">B3111&amp;" "&amp;C3111&amp;" "&amp;D3111</f>
        <v>US Natural Gas Physical</v>
      </c>
      <c r="B3111" s="208" t="str">
        <f aca="false">IF((LEFT(N3111,2)="US"),"US","")</f>
        <v>US</v>
      </c>
      <c r="C3111" s="208" t="str">
        <f aca="false">M3111</f>
        <v>Natural Gas</v>
      </c>
      <c r="D3111" s="208" t="str">
        <f aca="false">IF(ISNUMBER(FIND("Phy",N3111))=TRUE(),"Physical","Financial")</f>
        <v>Physical</v>
      </c>
      <c r="E3111" s="208" t="n">
        <f aca="false">IF(VLOOKUP(S3111,'DD-Lookup'!$J$6:$L$50,3,FALSE())="Monthly",(YEAR(AC3111)-YEAR(AB3111))*12+MONTH(AC3111)-MONTH(AB3111)+1,(AC3111-AB3111+1))</f>
        <v>1</v>
      </c>
      <c r="F3111" s="239" t="n">
        <f aca="false">E3111*SUM(P3111:Q3111)</f>
        <v>10000</v>
      </c>
      <c r="G3111" s="214" t="n">
        <v>1291632</v>
      </c>
      <c r="H3111" s="215" t="n">
        <v>37035.4004861111</v>
      </c>
      <c r="I3111" s="0" t="s">
        <v>600</v>
      </c>
      <c r="M3111" s="0" t="s">
        <v>858</v>
      </c>
      <c r="N3111" s="0" t="s">
        <v>1305</v>
      </c>
      <c r="O3111" s="0" t="s">
        <v>1787</v>
      </c>
      <c r="Q3111" s="216" t="n">
        <v>10000</v>
      </c>
      <c r="S3111" s="0" t="s">
        <v>1026</v>
      </c>
      <c r="T3111" s="0" t="s">
        <v>784</v>
      </c>
      <c r="U3111" s="218" t="n">
        <v>4.055</v>
      </c>
      <c r="V3111" s="0" t="s">
        <v>1528</v>
      </c>
      <c r="W3111" s="0" t="s">
        <v>1422</v>
      </c>
      <c r="X3111" s="0" t="s">
        <v>1639</v>
      </c>
      <c r="Y3111" s="0" t="s">
        <v>1310</v>
      </c>
      <c r="Z3111" s="0" t="s">
        <v>571</v>
      </c>
      <c r="AA3111" s="0" t="n">
        <v>808697</v>
      </c>
      <c r="AB3111" s="215" t="n">
        <v>37036.875</v>
      </c>
      <c r="AC3111" s="215" t="n">
        <v>37036.875</v>
      </c>
    </row>
    <row r="3112" customFormat="false" ht="12.75" hidden="false" customHeight="false" outlineLevel="0" collapsed="false">
      <c r="A3112" s="208" t="str">
        <f aca="false">B3112&amp;" "&amp;C3112&amp;" "&amp;D3112</f>
        <v>US Natural Gas Physical</v>
      </c>
      <c r="B3112" s="208" t="str">
        <f aca="false">IF((LEFT(N3112,2)="US"),"US","")</f>
        <v>US</v>
      </c>
      <c r="C3112" s="208" t="str">
        <f aca="false">M3112</f>
        <v>Natural Gas</v>
      </c>
      <c r="D3112" s="208" t="str">
        <f aca="false">IF(ISNUMBER(FIND("Phy",N3112))=TRUE(),"Physical","Financial")</f>
        <v>Physical</v>
      </c>
      <c r="E3112" s="208" t="n">
        <f aca="false">IF(VLOOKUP(S3112,'DD-Lookup'!$J$6:$L$50,3,FALSE())="Monthly",(YEAR(AC3112)-YEAR(AB3112))*12+MONTH(AC3112)-MONTH(AB3112)+1,(AC3112-AB3112+1))</f>
        <v>1</v>
      </c>
      <c r="F3112" s="239" t="n">
        <f aca="false">E3112*SUM(P3112:Q3112)</f>
        <v>5000</v>
      </c>
      <c r="G3112" s="214" t="n">
        <v>1291633</v>
      </c>
      <c r="H3112" s="215" t="n">
        <v>37035.4004976852</v>
      </c>
      <c r="I3112" s="0" t="s">
        <v>2097</v>
      </c>
      <c r="M3112" s="0" t="s">
        <v>858</v>
      </c>
      <c r="N3112" s="0" t="s">
        <v>1305</v>
      </c>
      <c r="O3112" s="0" t="s">
        <v>1666</v>
      </c>
      <c r="Q3112" s="216" t="n">
        <v>5000</v>
      </c>
      <c r="S3112" s="0" t="s">
        <v>1026</v>
      </c>
      <c r="T3112" s="0" t="s">
        <v>784</v>
      </c>
      <c r="U3112" s="218" t="n">
        <v>4.12</v>
      </c>
      <c r="V3112" s="0" t="s">
        <v>2123</v>
      </c>
      <c r="W3112" s="0" t="s">
        <v>1667</v>
      </c>
      <c r="X3112" s="0" t="s">
        <v>1668</v>
      </c>
      <c r="Y3112" s="0" t="s">
        <v>1310</v>
      </c>
      <c r="Z3112" s="0" t="s">
        <v>571</v>
      </c>
      <c r="AA3112" s="0" t="n">
        <v>808698</v>
      </c>
      <c r="AB3112" s="215" t="n">
        <v>37036.875</v>
      </c>
      <c r="AC3112" s="215" t="n">
        <v>37036.875</v>
      </c>
    </row>
    <row r="3113" customFormat="false" ht="12.75" hidden="false" customHeight="false" outlineLevel="0" collapsed="false">
      <c r="A3113" s="208" t="str">
        <f aca="false">B3113&amp;" "&amp;C3113&amp;" "&amp;D3113</f>
        <v>US Natural Gas Financial</v>
      </c>
      <c r="B3113" s="208" t="str">
        <f aca="false">IF((LEFT(N3113,2)="US"),"US","")</f>
        <v>US</v>
      </c>
      <c r="C3113" s="208" t="str">
        <f aca="false">M3113</f>
        <v>Natural Gas</v>
      </c>
      <c r="D3113" s="208" t="str">
        <f aca="false">IF(ISNUMBER(FIND("Phy",N3113))=TRUE(),"Physical","Financial")</f>
        <v>Financial</v>
      </c>
      <c r="E3113" s="208" t="n">
        <f aca="false">IF(VLOOKUP(S3113,'DD-Lookup'!$J$6:$L$50,3,FALSE())="Monthly",(YEAR(AC3113)-YEAR(AB3113))*12+MONTH(AC3113)-MONTH(AB3113)+1,(AC3113-AB3113+1))</f>
        <v>7</v>
      </c>
      <c r="F3113" s="239" t="n">
        <f aca="false">E3113*SUM(P3113:Q3113)</f>
        <v>144970</v>
      </c>
      <c r="G3113" s="214" t="n">
        <v>1291634</v>
      </c>
      <c r="H3113" s="215" t="n">
        <v>37035.4005092593</v>
      </c>
      <c r="I3113" s="0" t="s">
        <v>593</v>
      </c>
      <c r="M3113" s="0" t="s">
        <v>858</v>
      </c>
      <c r="N3113" s="0" t="s">
        <v>1024</v>
      </c>
      <c r="O3113" s="0" t="s">
        <v>1404</v>
      </c>
      <c r="P3113" s="216" t="n">
        <v>20710</v>
      </c>
      <c r="S3113" s="0" t="s">
        <v>1026</v>
      </c>
      <c r="T3113" s="0" t="s">
        <v>784</v>
      </c>
      <c r="U3113" s="218" t="n">
        <v>4.13</v>
      </c>
      <c r="V3113" s="0" t="s">
        <v>1405</v>
      </c>
      <c r="W3113" s="0" t="s">
        <v>1406</v>
      </c>
      <c r="X3113" s="0" t="s">
        <v>1407</v>
      </c>
      <c r="Y3113" s="0" t="s">
        <v>838</v>
      </c>
      <c r="Z3113" s="0" t="s">
        <v>571</v>
      </c>
      <c r="AA3113" s="0" t="s">
        <v>2902</v>
      </c>
      <c r="AB3113" s="215" t="n">
        <v>37036.875</v>
      </c>
      <c r="AC3113" s="215" t="n">
        <v>37042.875</v>
      </c>
    </row>
    <row r="3114" customFormat="false" ht="12.75" hidden="false" customHeight="false" outlineLevel="0" collapsed="false">
      <c r="A3114" s="208" t="str">
        <f aca="false">B3114&amp;" "&amp;C3114&amp;" "&amp;D3114</f>
        <v>US Natural Gas Physical</v>
      </c>
      <c r="B3114" s="208" t="str">
        <f aca="false">IF((LEFT(N3114,2)="US"),"US","")</f>
        <v>US</v>
      </c>
      <c r="C3114" s="208" t="str">
        <f aca="false">M3114</f>
        <v>Natural Gas</v>
      </c>
      <c r="D3114" s="208" t="str">
        <f aca="false">IF(ISNUMBER(FIND("Phy",N3114))=TRUE(),"Physical","Financial")</f>
        <v>Physical</v>
      </c>
      <c r="E3114" s="208" t="n">
        <f aca="false">IF(VLOOKUP(S3114,'DD-Lookup'!$J$6:$L$50,3,FALSE())="Monthly",(YEAR(AC3114)-YEAR(AB3114))*12+MONTH(AC3114)-MONTH(AB3114)+1,(AC3114-AB3114+1))</f>
        <v>1</v>
      </c>
      <c r="F3114" s="239" t="n">
        <f aca="false">E3114*SUM(P3114:Q3114)</f>
        <v>5000</v>
      </c>
      <c r="G3114" s="214" t="n">
        <v>1291635</v>
      </c>
      <c r="H3114" s="215" t="n">
        <v>37035.4005439815</v>
      </c>
      <c r="I3114" s="0" t="s">
        <v>1107</v>
      </c>
      <c r="M3114" s="0" t="s">
        <v>858</v>
      </c>
      <c r="N3114" s="0" t="s">
        <v>1305</v>
      </c>
      <c r="O3114" s="0" t="s">
        <v>1418</v>
      </c>
      <c r="P3114" s="216" t="n">
        <v>5000</v>
      </c>
      <c r="S3114" s="0" t="s">
        <v>1026</v>
      </c>
      <c r="T3114" s="0" t="s">
        <v>784</v>
      </c>
      <c r="U3114" s="218" t="n">
        <v>4.485</v>
      </c>
      <c r="V3114" s="0" t="s">
        <v>1897</v>
      </c>
      <c r="W3114" s="0" t="s">
        <v>1388</v>
      </c>
      <c r="X3114" s="0" t="s">
        <v>1389</v>
      </c>
      <c r="Y3114" s="0" t="s">
        <v>1310</v>
      </c>
      <c r="Z3114" s="0" t="s">
        <v>571</v>
      </c>
      <c r="AA3114" s="0" t="n">
        <v>808700</v>
      </c>
      <c r="AB3114" s="215" t="n">
        <v>37036.875</v>
      </c>
      <c r="AC3114" s="215" t="n">
        <v>37036.875</v>
      </c>
    </row>
    <row r="3115" customFormat="false" ht="12.75" hidden="false" customHeight="false" outlineLevel="0" collapsed="false">
      <c r="A3115" s="208" t="str">
        <f aca="false">B3115&amp;" "&amp;C3115&amp;" "&amp;D3115</f>
        <v>US Natural Gas Physical</v>
      </c>
      <c r="B3115" s="208" t="str">
        <f aca="false">IF((LEFT(N3115,2)="US"),"US","")</f>
        <v>US</v>
      </c>
      <c r="C3115" s="208" t="str">
        <f aca="false">M3115</f>
        <v>Natural Gas</v>
      </c>
      <c r="D3115" s="208" t="str">
        <f aca="false">IF(ISNUMBER(FIND("Phy",N3115))=TRUE(),"Physical","Financial")</f>
        <v>Physical</v>
      </c>
      <c r="E3115" s="208" t="n">
        <f aca="false">IF(VLOOKUP(S3115,'DD-Lookup'!$J$6:$L$50,3,FALSE())="Monthly",(YEAR(AC3115)-YEAR(AB3115))*12+MONTH(AC3115)-MONTH(AB3115)+1,(AC3115-AB3115+1))</f>
        <v>1</v>
      </c>
      <c r="F3115" s="239" t="n">
        <f aca="false">E3115*SUM(P3115:Q3115)</f>
        <v>2500</v>
      </c>
      <c r="G3115" s="214" t="n">
        <v>1291636</v>
      </c>
      <c r="H3115" s="215" t="n">
        <v>37035.4005787037</v>
      </c>
      <c r="I3115" s="0" t="s">
        <v>600</v>
      </c>
      <c r="M3115" s="0" t="s">
        <v>858</v>
      </c>
      <c r="N3115" s="0" t="s">
        <v>1305</v>
      </c>
      <c r="O3115" s="0" t="s">
        <v>1306</v>
      </c>
      <c r="P3115" s="216" t="n">
        <v>2500</v>
      </c>
      <c r="S3115" s="0" t="s">
        <v>1026</v>
      </c>
      <c r="T3115" s="0" t="s">
        <v>784</v>
      </c>
      <c r="U3115" s="218" t="n">
        <v>4.2176</v>
      </c>
      <c r="V3115" s="0" t="s">
        <v>1425</v>
      </c>
      <c r="W3115" s="0" t="s">
        <v>1308</v>
      </c>
      <c r="X3115" s="0" t="s">
        <v>1309</v>
      </c>
      <c r="Y3115" s="0" t="s">
        <v>1310</v>
      </c>
      <c r="Z3115" s="0" t="s">
        <v>571</v>
      </c>
      <c r="AA3115" s="0" t="n">
        <v>808701</v>
      </c>
      <c r="AB3115" s="215" t="n">
        <v>37036.875</v>
      </c>
      <c r="AC3115" s="215" t="n">
        <v>37036.875</v>
      </c>
    </row>
    <row r="3116" customFormat="false" ht="12.75" hidden="false" customHeight="false" outlineLevel="0" collapsed="false">
      <c r="A3116" s="208" t="str">
        <f aca="false">B3116&amp;" "&amp;C3116&amp;" "&amp;D3116</f>
        <v>US Natural Gas Financial</v>
      </c>
      <c r="B3116" s="208" t="str">
        <f aca="false">IF((LEFT(N3116,2)="US"),"US","")</f>
        <v>US</v>
      </c>
      <c r="C3116" s="208" t="str">
        <f aca="false">M3116</f>
        <v>Natural Gas</v>
      </c>
      <c r="D3116" s="208" t="str">
        <f aca="false">IF(ISNUMBER(FIND("Phy",N3116))=TRUE(),"Physical","Financial")</f>
        <v>Financial</v>
      </c>
      <c r="E3116" s="208" t="n">
        <f aca="false">IF(VLOOKUP(S3116,'DD-Lookup'!$J$6:$L$50,3,FALSE())="Monthly",(YEAR(AC3116)-YEAR(AB3116))*12+MONTH(AC3116)-MONTH(AB3116)+1,(AC3116-AB3116+1))</f>
        <v>30</v>
      </c>
      <c r="F3116" s="239" t="n">
        <f aca="false">E3116*SUM(P3116:Q3116)</f>
        <v>450000</v>
      </c>
      <c r="G3116" s="214" t="n">
        <v>1291638</v>
      </c>
      <c r="H3116" s="215" t="n">
        <v>37035.4007175926</v>
      </c>
      <c r="I3116" s="0" t="s">
        <v>1399</v>
      </c>
      <c r="M3116" s="0" t="s">
        <v>858</v>
      </c>
      <c r="N3116" s="0" t="s">
        <v>1024</v>
      </c>
      <c r="O3116" s="0" t="s">
        <v>1025</v>
      </c>
      <c r="Q3116" s="216" t="n">
        <v>15000</v>
      </c>
      <c r="S3116" s="0" t="s">
        <v>1026</v>
      </c>
      <c r="T3116" s="0" t="s">
        <v>784</v>
      </c>
      <c r="U3116" s="218" t="n">
        <v>4.185</v>
      </c>
      <c r="V3116" s="0" t="s">
        <v>1768</v>
      </c>
      <c r="W3116" s="0" t="s">
        <v>1028</v>
      </c>
      <c r="X3116" s="0" t="s">
        <v>1029</v>
      </c>
      <c r="Y3116" s="0" t="s">
        <v>838</v>
      </c>
      <c r="Z3116" s="0" t="s">
        <v>571</v>
      </c>
      <c r="AA3116" s="0" t="s">
        <v>2903</v>
      </c>
      <c r="AB3116" s="215" t="n">
        <v>37043.875</v>
      </c>
      <c r="AC3116" s="215" t="n">
        <v>37072.875</v>
      </c>
      <c r="AE3116" s="124" t="n">
        <f aca="false">IF(S3116="Gallon",F3116/42,F3116)</f>
        <v>450000</v>
      </c>
    </row>
    <row r="3117" customFormat="false" ht="12.75" hidden="false" customHeight="false" outlineLevel="0" collapsed="false">
      <c r="A3117" s="208" t="str">
        <f aca="false">B3117&amp;" "&amp;C3117&amp;" "&amp;D3117</f>
        <v>US Natural Gas Physical</v>
      </c>
      <c r="B3117" s="208" t="str">
        <f aca="false">IF((LEFT(N3117,2)="US"),"US","")</f>
        <v>US</v>
      </c>
      <c r="C3117" s="208" t="str">
        <f aca="false">M3117</f>
        <v>Natural Gas</v>
      </c>
      <c r="D3117" s="208" t="str">
        <f aca="false">IF(ISNUMBER(FIND("Phy",N3117))=TRUE(),"Physical","Financial")</f>
        <v>Physical</v>
      </c>
      <c r="E3117" s="208" t="n">
        <f aca="false">IF(VLOOKUP(S3117,'DD-Lookup'!$J$6:$L$50,3,FALSE())="Monthly",(YEAR(AC3117)-YEAR(AB3117))*12+MONTH(AC3117)-MONTH(AB3117)+1,(AC3117-AB3117+1))</f>
        <v>1</v>
      </c>
      <c r="F3117" s="239" t="n">
        <f aca="false">E3117*SUM(P3117:Q3117)</f>
        <v>4500</v>
      </c>
      <c r="G3117" s="214" t="n">
        <v>1291639</v>
      </c>
      <c r="H3117" s="215" t="n">
        <v>37035.4007638889</v>
      </c>
      <c r="I3117" s="0" t="s">
        <v>1059</v>
      </c>
      <c r="M3117" s="0" t="s">
        <v>858</v>
      </c>
      <c r="N3117" s="0" t="s">
        <v>1305</v>
      </c>
      <c r="O3117" s="0" t="s">
        <v>1920</v>
      </c>
      <c r="Q3117" s="216" t="n">
        <v>4500</v>
      </c>
      <c r="S3117" s="0" t="s">
        <v>1026</v>
      </c>
      <c r="T3117" s="0" t="s">
        <v>784</v>
      </c>
      <c r="U3117" s="218" t="n">
        <v>4.0275</v>
      </c>
      <c r="V3117" s="0" t="s">
        <v>2178</v>
      </c>
      <c r="W3117" s="0" t="s">
        <v>1667</v>
      </c>
      <c r="X3117" s="0" t="s">
        <v>1639</v>
      </c>
      <c r="Y3117" s="0" t="s">
        <v>1310</v>
      </c>
      <c r="Z3117" s="0" t="s">
        <v>571</v>
      </c>
      <c r="AA3117" s="0" t="n">
        <v>808702</v>
      </c>
      <c r="AB3117" s="215" t="n">
        <v>37036.875</v>
      </c>
      <c r="AC3117" s="215" t="n">
        <v>37036.875</v>
      </c>
    </row>
    <row r="3118" customFormat="false" ht="12.75" hidden="false" customHeight="false" outlineLevel="0" collapsed="false">
      <c r="A3118" s="208" t="str">
        <f aca="false">B3118&amp;" "&amp;C3118&amp;" "&amp;D3118</f>
        <v>US Natural Gas Physical</v>
      </c>
      <c r="B3118" s="208" t="str">
        <f aca="false">IF((LEFT(N3118,2)="US"),"US","")</f>
        <v>US</v>
      </c>
      <c r="C3118" s="208" t="str">
        <f aca="false">M3118</f>
        <v>Natural Gas</v>
      </c>
      <c r="D3118" s="208" t="str">
        <f aca="false">IF(ISNUMBER(FIND("Phy",N3118))=TRUE(),"Physical","Financial")</f>
        <v>Physical</v>
      </c>
      <c r="E3118" s="208" t="n">
        <f aca="false">IF(VLOOKUP(S3118,'DD-Lookup'!$J$6:$L$50,3,FALSE())="Monthly",(YEAR(AC3118)-YEAR(AB3118))*12+MONTH(AC3118)-MONTH(AB3118)+1,(AC3118-AB3118+1))</f>
        <v>1</v>
      </c>
      <c r="F3118" s="239" t="n">
        <f aca="false">E3118*SUM(P3118:Q3118)</f>
        <v>7500</v>
      </c>
      <c r="G3118" s="214" t="n">
        <v>1291640</v>
      </c>
      <c r="H3118" s="215" t="n">
        <v>37035.4008217593</v>
      </c>
      <c r="I3118" s="0" t="s">
        <v>593</v>
      </c>
      <c r="M3118" s="0" t="s">
        <v>858</v>
      </c>
      <c r="N3118" s="0" t="s">
        <v>1305</v>
      </c>
      <c r="O3118" s="0" t="s">
        <v>1306</v>
      </c>
      <c r="Q3118" s="216" t="n">
        <v>7500</v>
      </c>
      <c r="S3118" s="0" t="s">
        <v>1026</v>
      </c>
      <c r="T3118" s="0" t="s">
        <v>784</v>
      </c>
      <c r="U3118" s="218" t="n">
        <v>4.22</v>
      </c>
      <c r="V3118" s="0" t="s">
        <v>1374</v>
      </c>
      <c r="W3118" s="0" t="s">
        <v>1308</v>
      </c>
      <c r="X3118" s="0" t="s">
        <v>1309</v>
      </c>
      <c r="Y3118" s="0" t="s">
        <v>1310</v>
      </c>
      <c r="Z3118" s="0" t="s">
        <v>571</v>
      </c>
      <c r="AA3118" s="0" t="n">
        <v>808703</v>
      </c>
      <c r="AB3118" s="215" t="n">
        <v>37036.875</v>
      </c>
      <c r="AC3118" s="215" t="n">
        <v>37036.875</v>
      </c>
    </row>
    <row r="3119" customFormat="false" ht="12.75" hidden="false" customHeight="false" outlineLevel="0" collapsed="false">
      <c r="A3119" s="208" t="str">
        <f aca="false">B3119&amp;" "&amp;C3119&amp;" "&amp;D3119</f>
        <v>US Natural Gas Physical</v>
      </c>
      <c r="B3119" s="208" t="str">
        <f aca="false">IF((LEFT(N3119,2)="US"),"US","")</f>
        <v>US</v>
      </c>
      <c r="C3119" s="208" t="str">
        <f aca="false">M3119</f>
        <v>Natural Gas</v>
      </c>
      <c r="D3119" s="208" t="str">
        <f aca="false">IF(ISNUMBER(FIND("Phy",N3119))=TRUE(),"Physical","Financial")</f>
        <v>Physical</v>
      </c>
      <c r="E3119" s="208" t="n">
        <f aca="false">IF(VLOOKUP(S3119,'DD-Lookup'!$J$6:$L$50,3,FALSE())="Monthly",(YEAR(AC3119)-YEAR(AB3119))*12+MONTH(AC3119)-MONTH(AB3119)+1,(AC3119-AB3119+1))</f>
        <v>1</v>
      </c>
      <c r="F3119" s="239" t="n">
        <f aca="false">E3119*SUM(P3119:Q3119)</f>
        <v>10000</v>
      </c>
      <c r="G3119" s="214" t="n">
        <v>1291642</v>
      </c>
      <c r="H3119" s="215" t="n">
        <v>37035.4008680556</v>
      </c>
      <c r="I3119" s="0" t="s">
        <v>1735</v>
      </c>
      <c r="M3119" s="0" t="s">
        <v>858</v>
      </c>
      <c r="N3119" s="0" t="s">
        <v>1305</v>
      </c>
      <c r="O3119" s="0" t="s">
        <v>1313</v>
      </c>
      <c r="P3119" s="216" t="n">
        <v>10000</v>
      </c>
      <c r="S3119" s="0" t="s">
        <v>1026</v>
      </c>
      <c r="T3119" s="0" t="s">
        <v>784</v>
      </c>
      <c r="U3119" s="218" t="n">
        <v>4.085</v>
      </c>
      <c r="V3119" s="0" t="s">
        <v>2904</v>
      </c>
      <c r="W3119" s="0" t="s">
        <v>1314</v>
      </c>
      <c r="X3119" s="0" t="s">
        <v>1315</v>
      </c>
      <c r="Y3119" s="0" t="s">
        <v>1310</v>
      </c>
      <c r="Z3119" s="0" t="s">
        <v>571</v>
      </c>
      <c r="AA3119" s="0" t="n">
        <v>808704</v>
      </c>
      <c r="AB3119" s="215" t="n">
        <v>37036.875</v>
      </c>
      <c r="AC3119" s="215" t="n">
        <v>37036.875</v>
      </c>
    </row>
    <row r="3120" customFormat="false" ht="12.75" hidden="false" customHeight="false" outlineLevel="0" collapsed="false">
      <c r="A3120" s="208" t="str">
        <f aca="false">B3120&amp;" "&amp;C3120&amp;" "&amp;D3120</f>
        <v>US Crude Financial</v>
      </c>
      <c r="B3120" s="208" t="str">
        <f aca="false">IF((LEFT(N3120,2)="US"),"US","")</f>
        <v>US</v>
      </c>
      <c r="C3120" s="208" t="str">
        <f aca="false">M3120</f>
        <v>Crude</v>
      </c>
      <c r="D3120" s="208" t="str">
        <f aca="false">IF(ISNUMBER(FIND("Phy",N3120))=TRUE(),"Physical","Financial")</f>
        <v>Financial</v>
      </c>
      <c r="E3120" s="208" t="n">
        <f aca="false">IF(VLOOKUP(S3120,'DD-Lookup'!$J$6:$L$50,3,FALSE())="Monthly",(YEAR(AC3120)-YEAR(AB3120))*12+MONTH(AC3120)-MONTH(AB3120)+1,(AC3120-AB3120+1))</f>
        <v>1</v>
      </c>
      <c r="F3120" s="239" t="n">
        <f aca="false">E3120*SUM(P3120:Q3120)</f>
        <v>50000</v>
      </c>
      <c r="G3120" s="214" t="n">
        <v>1291641</v>
      </c>
      <c r="H3120" s="215" t="n">
        <v>37035.4008680556</v>
      </c>
      <c r="I3120" s="0" t="s">
        <v>2320</v>
      </c>
      <c r="M3120" s="0" t="s">
        <v>97</v>
      </c>
      <c r="N3120" s="0" t="s">
        <v>841</v>
      </c>
      <c r="O3120" s="0" t="s">
        <v>889</v>
      </c>
      <c r="Q3120" s="216" t="n">
        <v>50000</v>
      </c>
      <c r="S3120" s="0" t="s">
        <v>843</v>
      </c>
      <c r="T3120" s="0" t="s">
        <v>784</v>
      </c>
      <c r="U3120" s="218" t="n">
        <v>29.12</v>
      </c>
      <c r="V3120" s="0" t="s">
        <v>2321</v>
      </c>
      <c r="W3120" s="0" t="s">
        <v>845</v>
      </c>
      <c r="X3120" s="0" t="s">
        <v>891</v>
      </c>
      <c r="Y3120" s="0" t="s">
        <v>847</v>
      </c>
      <c r="Z3120" s="0" t="s">
        <v>571</v>
      </c>
      <c r="AA3120" s="0" t="n">
        <v>107036</v>
      </c>
      <c r="AB3120" s="215" t="n">
        <v>37073</v>
      </c>
      <c r="AC3120" s="215" t="n">
        <v>37103</v>
      </c>
    </row>
    <row r="3121" customFormat="false" ht="12.75" hidden="false" customHeight="false" outlineLevel="0" collapsed="false">
      <c r="A3121" s="208" t="str">
        <f aca="false">B3121&amp;" "&amp;C3121&amp;" "&amp;D3121</f>
        <v>US Natural Gas Physical</v>
      </c>
      <c r="B3121" s="208" t="str">
        <f aca="false">IF((LEFT(N3121,2)="US"),"US","")</f>
        <v>US</v>
      </c>
      <c r="C3121" s="208" t="str">
        <f aca="false">M3121</f>
        <v>Natural Gas</v>
      </c>
      <c r="D3121" s="208" t="str">
        <f aca="false">IF(ISNUMBER(FIND("Phy",N3121))=TRUE(),"Physical","Financial")</f>
        <v>Physical</v>
      </c>
      <c r="E3121" s="208" t="n">
        <f aca="false">IF(VLOOKUP(S3121,'DD-Lookup'!$J$6:$L$50,3,FALSE())="Monthly",(YEAR(AC3121)-YEAR(AB3121))*12+MONTH(AC3121)-MONTH(AB3121)+1,(AC3121-AB3121+1))</f>
        <v>1</v>
      </c>
      <c r="F3121" s="239" t="n">
        <f aca="false">E3121*SUM(P3121:Q3121)</f>
        <v>2009</v>
      </c>
      <c r="G3121" s="214" t="n">
        <v>1291644</v>
      </c>
      <c r="H3121" s="215" t="n">
        <v>37035.4009143519</v>
      </c>
      <c r="I3121" s="0" t="s">
        <v>1183</v>
      </c>
      <c r="M3121" s="0" t="s">
        <v>858</v>
      </c>
      <c r="N3121" s="0" t="s">
        <v>1305</v>
      </c>
      <c r="O3121" s="0" t="s">
        <v>1306</v>
      </c>
      <c r="P3121" s="216" t="n">
        <v>2009</v>
      </c>
      <c r="S3121" s="0" t="s">
        <v>1026</v>
      </c>
      <c r="T3121" s="0" t="s">
        <v>784</v>
      </c>
      <c r="U3121" s="218" t="n">
        <v>4.2188</v>
      </c>
      <c r="V3121" s="0" t="s">
        <v>1413</v>
      </c>
      <c r="W3121" s="0" t="s">
        <v>1308</v>
      </c>
      <c r="X3121" s="0" t="s">
        <v>1309</v>
      </c>
      <c r="Y3121" s="0" t="s">
        <v>1310</v>
      </c>
      <c r="Z3121" s="0" t="s">
        <v>571</v>
      </c>
      <c r="AA3121" s="0" t="n">
        <v>808705</v>
      </c>
      <c r="AB3121" s="215" t="n">
        <v>37036.875</v>
      </c>
      <c r="AC3121" s="215" t="n">
        <v>37036.875</v>
      </c>
    </row>
    <row r="3122" customFormat="false" ht="12.75" hidden="false" customHeight="false" outlineLevel="0" collapsed="false">
      <c r="A3122" s="208" t="str">
        <f aca="false">B3122&amp;" "&amp;C3122&amp;" "&amp;D3122</f>
        <v>US Natural Gas Physical</v>
      </c>
      <c r="B3122" s="208" t="str">
        <f aca="false">IF((LEFT(N3122,2)="US"),"US","")</f>
        <v>US</v>
      </c>
      <c r="C3122" s="208" t="str">
        <f aca="false">M3122</f>
        <v>Natural Gas</v>
      </c>
      <c r="D3122" s="208" t="str">
        <f aca="false">IF(ISNUMBER(FIND("Phy",N3122))=TRUE(),"Physical","Financial")</f>
        <v>Physical</v>
      </c>
      <c r="E3122" s="208" t="n">
        <f aca="false">IF(VLOOKUP(S3122,'DD-Lookup'!$J$6:$L$50,3,FALSE())="Monthly",(YEAR(AC3122)-YEAR(AB3122))*12+MONTH(AC3122)-MONTH(AB3122)+1,(AC3122-AB3122+1))</f>
        <v>1</v>
      </c>
      <c r="F3122" s="239" t="n">
        <f aca="false">E3122*SUM(P3122:Q3122)</f>
        <v>10000</v>
      </c>
      <c r="G3122" s="214" t="n">
        <v>1291646</v>
      </c>
      <c r="H3122" s="215" t="n">
        <v>37035.4009837963</v>
      </c>
      <c r="I3122" s="0" t="s">
        <v>1073</v>
      </c>
      <c r="M3122" s="0" t="s">
        <v>858</v>
      </c>
      <c r="N3122" s="0" t="s">
        <v>1305</v>
      </c>
      <c r="O3122" s="0" t="s">
        <v>1313</v>
      </c>
      <c r="P3122" s="216" t="n">
        <v>10000</v>
      </c>
      <c r="S3122" s="0" t="s">
        <v>1026</v>
      </c>
      <c r="T3122" s="0" t="s">
        <v>784</v>
      </c>
      <c r="U3122" s="218" t="n">
        <v>4.0825</v>
      </c>
      <c r="V3122" s="0" t="s">
        <v>2026</v>
      </c>
      <c r="W3122" s="0" t="s">
        <v>1314</v>
      </c>
      <c r="X3122" s="0" t="s">
        <v>1315</v>
      </c>
      <c r="Y3122" s="0" t="s">
        <v>1310</v>
      </c>
      <c r="Z3122" s="0" t="s">
        <v>571</v>
      </c>
      <c r="AA3122" s="0" t="n">
        <v>808707</v>
      </c>
      <c r="AB3122" s="215" t="n">
        <v>37036.875</v>
      </c>
      <c r="AC3122" s="215" t="n">
        <v>37036.875</v>
      </c>
    </row>
    <row r="3123" customFormat="false" ht="12.75" hidden="false" customHeight="false" outlineLevel="0" collapsed="false">
      <c r="A3123" s="208" t="str">
        <f aca="false">B3123&amp;" "&amp;C3123&amp;" "&amp;D3123</f>
        <v>US Natural Gas Physical</v>
      </c>
      <c r="B3123" s="208" t="str">
        <f aca="false">IF((LEFT(N3123,2)="US"),"US","")</f>
        <v>US</v>
      </c>
      <c r="C3123" s="208" t="str">
        <f aca="false">M3123</f>
        <v>Natural Gas</v>
      </c>
      <c r="D3123" s="208" t="str">
        <f aca="false">IF(ISNUMBER(FIND("Phy",N3123))=TRUE(),"Physical","Financial")</f>
        <v>Physical</v>
      </c>
      <c r="E3123" s="208" t="n">
        <f aca="false">IF(VLOOKUP(S3123,'DD-Lookup'!$J$6:$L$50,3,FALSE())="Monthly",(YEAR(AC3123)-YEAR(AB3123))*12+MONTH(AC3123)-MONTH(AB3123)+1,(AC3123-AB3123+1))</f>
        <v>1</v>
      </c>
      <c r="F3123" s="239" t="n">
        <f aca="false">E3123*SUM(P3123:Q3123)</f>
        <v>215</v>
      </c>
      <c r="G3123" s="214" t="n">
        <v>1291647</v>
      </c>
      <c r="H3123" s="215" t="n">
        <v>37035.4009837963</v>
      </c>
      <c r="I3123" s="0" t="s">
        <v>1886</v>
      </c>
      <c r="M3123" s="0" t="s">
        <v>858</v>
      </c>
      <c r="N3123" s="0" t="s">
        <v>1305</v>
      </c>
      <c r="O3123" s="0" t="s">
        <v>1666</v>
      </c>
      <c r="Q3123" s="216" t="n">
        <v>215</v>
      </c>
      <c r="S3123" s="0" t="s">
        <v>1026</v>
      </c>
      <c r="T3123" s="0" t="s">
        <v>784</v>
      </c>
      <c r="U3123" s="218" t="n">
        <v>4.12</v>
      </c>
      <c r="V3123" s="0" t="s">
        <v>2703</v>
      </c>
      <c r="W3123" s="0" t="s">
        <v>1667</v>
      </c>
      <c r="X3123" s="0" t="s">
        <v>1668</v>
      </c>
      <c r="Y3123" s="0" t="s">
        <v>1310</v>
      </c>
      <c r="Z3123" s="0" t="s">
        <v>571</v>
      </c>
      <c r="AA3123" s="0" t="n">
        <v>808706</v>
      </c>
      <c r="AB3123" s="215" t="n">
        <v>37036.875</v>
      </c>
      <c r="AC3123" s="215" t="n">
        <v>37036.875</v>
      </c>
    </row>
    <row r="3124" customFormat="false" ht="12.75" hidden="false" customHeight="false" outlineLevel="0" collapsed="false">
      <c r="A3124" s="208" t="str">
        <f aca="false">B3124&amp;" "&amp;C3124&amp;" "&amp;D3124</f>
        <v>US Crude Financial</v>
      </c>
      <c r="B3124" s="208" t="str">
        <f aca="false">IF((LEFT(N3124,2)="US"),"US","")</f>
        <v>US</v>
      </c>
      <c r="C3124" s="208" t="str">
        <f aca="false">M3124</f>
        <v>Crude</v>
      </c>
      <c r="D3124" s="208" t="str">
        <f aca="false">IF(ISNUMBER(FIND("Phy",N3124))=TRUE(),"Physical","Financial")</f>
        <v>Financial</v>
      </c>
      <c r="E3124" s="208" t="n">
        <f aca="false">IF(VLOOKUP(S3124,'DD-Lookup'!$J$6:$L$50,3,FALSE())="Monthly",(YEAR(AC3124)-YEAR(AB3124))*12+MONTH(AC3124)-MONTH(AB3124)+1,(AC3124-AB3124+1))</f>
        <v>1</v>
      </c>
      <c r="F3124" s="239" t="n">
        <f aca="false">E3124*SUM(P3124:Q3124)</f>
        <v>50000</v>
      </c>
      <c r="G3124" s="214" t="n">
        <v>1291645</v>
      </c>
      <c r="H3124" s="215" t="n">
        <v>37035.4009837963</v>
      </c>
      <c r="I3124" s="0" t="s">
        <v>1376</v>
      </c>
      <c r="M3124" s="0" t="s">
        <v>97</v>
      </c>
      <c r="N3124" s="0" t="s">
        <v>841</v>
      </c>
      <c r="O3124" s="0" t="s">
        <v>842</v>
      </c>
      <c r="P3124" s="216" t="n">
        <v>50000</v>
      </c>
      <c r="S3124" s="0" t="s">
        <v>843</v>
      </c>
      <c r="T3124" s="0" t="s">
        <v>784</v>
      </c>
      <c r="U3124" s="218" t="n">
        <v>29.1</v>
      </c>
      <c r="V3124" s="0" t="s">
        <v>1377</v>
      </c>
      <c r="W3124" s="0" t="s">
        <v>845</v>
      </c>
      <c r="X3124" s="0" t="s">
        <v>846</v>
      </c>
      <c r="Y3124" s="0" t="s">
        <v>847</v>
      </c>
      <c r="Z3124" s="0" t="s">
        <v>571</v>
      </c>
      <c r="AA3124" s="0" t="n">
        <v>107037</v>
      </c>
      <c r="AB3124" s="215" t="n">
        <v>37073</v>
      </c>
      <c r="AC3124" s="215" t="n">
        <v>37103</v>
      </c>
    </row>
    <row r="3125" customFormat="false" ht="12.75" hidden="false" customHeight="false" outlineLevel="0" collapsed="false">
      <c r="A3125" s="208" t="str">
        <f aca="false">B3125&amp;" "&amp;C3125&amp;" "&amp;D3125</f>
        <v>US Natural Gas Financial</v>
      </c>
      <c r="B3125" s="208" t="str">
        <f aca="false">IF((LEFT(N3125,2)="US"),"US","")</f>
        <v>US</v>
      </c>
      <c r="C3125" s="208" t="str">
        <f aca="false">M3125</f>
        <v>Natural Gas</v>
      </c>
      <c r="D3125" s="208" t="str">
        <f aca="false">IF(ISNUMBER(FIND("Phy",N3125))=TRUE(),"Physical","Financial")</f>
        <v>Financial</v>
      </c>
      <c r="E3125" s="208" t="n">
        <f aca="false">IF(VLOOKUP(S3125,'DD-Lookup'!$J$6:$L$50,3,FALSE())="Monthly",(YEAR(AC3125)-YEAR(AB3125))*12+MONTH(AC3125)-MONTH(AB3125)+1,(AC3125-AB3125+1))</f>
        <v>7</v>
      </c>
      <c r="F3125" s="239" t="n">
        <f aca="false">E3125*SUM(P3125:Q3125)</f>
        <v>70000</v>
      </c>
      <c r="G3125" s="214" t="n">
        <v>1291648</v>
      </c>
      <c r="H3125" s="215" t="n">
        <v>37035.4010416667</v>
      </c>
      <c r="I3125" s="0" t="s">
        <v>1505</v>
      </c>
      <c r="M3125" s="0" t="s">
        <v>858</v>
      </c>
      <c r="N3125" s="0" t="s">
        <v>1024</v>
      </c>
      <c r="O3125" s="0" t="s">
        <v>1404</v>
      </c>
      <c r="Q3125" s="216" t="n">
        <v>10000</v>
      </c>
      <c r="S3125" s="0" t="s">
        <v>1026</v>
      </c>
      <c r="T3125" s="0" t="s">
        <v>784</v>
      </c>
      <c r="U3125" s="218" t="n">
        <v>4.135</v>
      </c>
      <c r="V3125" s="0" t="s">
        <v>2190</v>
      </c>
      <c r="W3125" s="0" t="s">
        <v>1406</v>
      </c>
      <c r="X3125" s="0" t="s">
        <v>1407</v>
      </c>
      <c r="Y3125" s="0" t="s">
        <v>838</v>
      </c>
      <c r="Z3125" s="0" t="s">
        <v>571</v>
      </c>
      <c r="AA3125" s="0" t="s">
        <v>2905</v>
      </c>
      <c r="AB3125" s="215" t="n">
        <v>37036.875</v>
      </c>
      <c r="AC3125" s="215" t="n">
        <v>37042.875</v>
      </c>
    </row>
    <row r="3126" customFormat="false" ht="12.75" hidden="false" customHeight="false" outlineLevel="0" collapsed="false">
      <c r="A3126" s="208" t="str">
        <f aca="false">B3126&amp;" "&amp;C3126&amp;" "&amp;D3126</f>
        <v>US Natural Gas Financial</v>
      </c>
      <c r="B3126" s="208" t="str">
        <f aca="false">IF((LEFT(N3126,2)="US"),"US","")</f>
        <v>US</v>
      </c>
      <c r="C3126" s="208" t="str">
        <f aca="false">M3126</f>
        <v>Natural Gas</v>
      </c>
      <c r="D3126" s="208" t="str">
        <f aca="false">IF(ISNUMBER(FIND("Phy",N3126))=TRUE(),"Physical","Financial")</f>
        <v>Financial</v>
      </c>
      <c r="E3126" s="208" t="n">
        <f aca="false">IF(VLOOKUP(S3126,'DD-Lookup'!$J$6:$L$50,3,FALSE())="Monthly",(YEAR(AC3126)-YEAR(AB3126))*12+MONTH(AC3126)-MONTH(AB3126)+1,(AC3126-AB3126+1))</f>
        <v>7</v>
      </c>
      <c r="F3126" s="239" t="n">
        <f aca="false">E3126*SUM(P3126:Q3126)</f>
        <v>210000</v>
      </c>
      <c r="G3126" s="214" t="n">
        <v>1291649</v>
      </c>
      <c r="H3126" s="215" t="n">
        <v>37035.4010532407</v>
      </c>
      <c r="I3126" s="0" t="s">
        <v>1023</v>
      </c>
      <c r="M3126" s="0" t="s">
        <v>858</v>
      </c>
      <c r="N3126" s="0" t="s">
        <v>1024</v>
      </c>
      <c r="O3126" s="0" t="s">
        <v>2517</v>
      </c>
      <c r="P3126" s="216" t="n">
        <v>30000</v>
      </c>
      <c r="S3126" s="0" t="s">
        <v>1026</v>
      </c>
      <c r="T3126" s="0" t="s">
        <v>784</v>
      </c>
      <c r="U3126" s="218" t="n">
        <v>4.115</v>
      </c>
      <c r="V3126" s="0" t="s">
        <v>2906</v>
      </c>
      <c r="W3126" s="0" t="s">
        <v>1851</v>
      </c>
      <c r="X3126" s="0" t="s">
        <v>1852</v>
      </c>
      <c r="Y3126" s="0" t="s">
        <v>838</v>
      </c>
      <c r="Z3126" s="0" t="s">
        <v>571</v>
      </c>
      <c r="AA3126" s="0" t="s">
        <v>2907</v>
      </c>
      <c r="AB3126" s="215" t="n">
        <v>37036.875</v>
      </c>
      <c r="AC3126" s="215" t="n">
        <v>37042.875</v>
      </c>
    </row>
    <row r="3127" customFormat="false" ht="12.75" hidden="false" customHeight="false" outlineLevel="0" collapsed="false">
      <c r="A3127" s="208" t="str">
        <f aca="false">B3127&amp;" "&amp;C3127&amp;" "&amp;D3127</f>
        <v> Natural Gas Physical</v>
      </c>
      <c r="B3127" s="208" t="str">
        <f aca="false">IF((LEFT(N3127,2)="US"),"US","")</f>
        <v/>
      </c>
      <c r="C3127" s="208" t="str">
        <f aca="false">M3127</f>
        <v>Natural Gas</v>
      </c>
      <c r="D3127" s="208" t="str">
        <f aca="false">IF(ISNUMBER(FIND("Phy",N3127))=TRUE(),"Physical","Financial")</f>
        <v>Physical</v>
      </c>
      <c r="E3127" s="208" t="n">
        <f aca="false">IF(VLOOKUP(S3127,'DD-Lookup'!$J$6:$L$50,3,FALSE())="Monthly",(YEAR(AC3127)-YEAR(AB3127))*12+MONTH(AC3127)-MONTH(AB3127)+1,(AC3127-AB3127+1))</f>
        <v>4</v>
      </c>
      <c r="F3127" s="239" t="n">
        <f aca="false">E3127*SUM(P3127:Q3127)</f>
        <v>200000</v>
      </c>
      <c r="G3127" s="214" t="n">
        <v>1291650</v>
      </c>
      <c r="H3127" s="215" t="n">
        <v>37035.401087963</v>
      </c>
      <c r="I3127" s="0" t="s">
        <v>881</v>
      </c>
      <c r="M3127" s="0" t="s">
        <v>858</v>
      </c>
      <c r="N3127" s="0" t="s">
        <v>920</v>
      </c>
      <c r="O3127" s="0" t="s">
        <v>974</v>
      </c>
      <c r="Q3127" s="216" t="n">
        <v>50000</v>
      </c>
      <c r="S3127" s="0" t="s">
        <v>861</v>
      </c>
      <c r="T3127" s="0" t="s">
        <v>862</v>
      </c>
      <c r="U3127" s="218" t="n">
        <v>21.8</v>
      </c>
      <c r="V3127" s="0" t="s">
        <v>883</v>
      </c>
      <c r="W3127" s="0" t="s">
        <v>923</v>
      </c>
      <c r="X3127" s="0" t="s">
        <v>924</v>
      </c>
      <c r="Y3127" s="0" t="s">
        <v>866</v>
      </c>
      <c r="Z3127" s="0" t="s">
        <v>867</v>
      </c>
      <c r="AA3127" s="0" t="n">
        <v>104808</v>
      </c>
      <c r="AB3127" s="215" t="n">
        <v>37040.875</v>
      </c>
      <c r="AC3127" s="215" t="n">
        <v>37043.875</v>
      </c>
    </row>
    <row r="3128" customFormat="false" ht="12.75" hidden="false" customHeight="false" outlineLevel="0" collapsed="false">
      <c r="A3128" s="208" t="str">
        <f aca="false">B3128&amp;" "&amp;C3128&amp;" "&amp;D3128</f>
        <v>US Natural Gas Physical</v>
      </c>
      <c r="B3128" s="208" t="str">
        <f aca="false">IF((LEFT(N3128,2)="US"),"US","")</f>
        <v>US</v>
      </c>
      <c r="C3128" s="208" t="str">
        <f aca="false">M3128</f>
        <v>Natural Gas</v>
      </c>
      <c r="D3128" s="208" t="str">
        <f aca="false">IF(ISNUMBER(FIND("Phy",N3128))=TRUE(),"Physical","Financial")</f>
        <v>Physical</v>
      </c>
      <c r="E3128" s="208" t="n">
        <f aca="false">IF(VLOOKUP(S3128,'DD-Lookup'!$J$6:$L$50,3,FALSE())="Monthly",(YEAR(AC3128)-YEAR(AB3128))*12+MONTH(AC3128)-MONTH(AB3128)+1,(AC3128-AB3128+1))</f>
        <v>1</v>
      </c>
      <c r="F3128" s="239" t="n">
        <f aca="false">E3128*SUM(P3128:Q3128)</f>
        <v>10000</v>
      </c>
      <c r="G3128" s="214" t="n">
        <v>1291651</v>
      </c>
      <c r="H3128" s="215" t="n">
        <v>37035.4011111111</v>
      </c>
      <c r="I3128" s="0" t="s">
        <v>600</v>
      </c>
      <c r="M3128" s="0" t="s">
        <v>858</v>
      </c>
      <c r="N3128" s="0" t="s">
        <v>1305</v>
      </c>
      <c r="O3128" s="0" t="s">
        <v>1313</v>
      </c>
      <c r="Q3128" s="216" t="n">
        <v>10000</v>
      </c>
      <c r="S3128" s="0" t="s">
        <v>1026</v>
      </c>
      <c r="T3128" s="0" t="s">
        <v>784</v>
      </c>
      <c r="U3128" s="218" t="n">
        <v>4.085</v>
      </c>
      <c r="V3128" s="0" t="s">
        <v>1425</v>
      </c>
      <c r="W3128" s="0" t="s">
        <v>1314</v>
      </c>
      <c r="X3128" s="0" t="s">
        <v>1315</v>
      </c>
      <c r="Y3128" s="0" t="s">
        <v>1310</v>
      </c>
      <c r="Z3128" s="0" t="s">
        <v>571</v>
      </c>
      <c r="AA3128" s="0" t="n">
        <v>808708</v>
      </c>
      <c r="AB3128" s="215" t="n">
        <v>37036.875</v>
      </c>
      <c r="AC3128" s="215" t="n">
        <v>37036.875</v>
      </c>
    </row>
    <row r="3129" customFormat="false" ht="12.75" hidden="false" customHeight="false" outlineLevel="0" collapsed="false">
      <c r="A3129" s="208" t="str">
        <f aca="false">B3129&amp;" "&amp;C3129&amp;" "&amp;D3129</f>
        <v> Natural Gas Physical</v>
      </c>
      <c r="B3129" s="208" t="str">
        <f aca="false">IF((LEFT(N3129,2)="US"),"US","")</f>
        <v/>
      </c>
      <c r="C3129" s="208" t="str">
        <f aca="false">M3129</f>
        <v>Natural Gas</v>
      </c>
      <c r="D3129" s="208" t="str">
        <f aca="false">IF(ISNUMBER(FIND("Phy",N3129))=TRUE(),"Physical","Financial")</f>
        <v>Physical</v>
      </c>
      <c r="E3129" s="208" t="n">
        <f aca="false">IF(VLOOKUP(S3129,'DD-Lookup'!$J$6:$L$50,3,FALSE())="Monthly",(YEAR(AC3129)-YEAR(AB3129))*12+MONTH(AC3129)-MONTH(AB3129)+1,(AC3129-AB3129+1))</f>
        <v>4</v>
      </c>
      <c r="F3129" s="239" t="n">
        <f aca="false">E3129*SUM(P3129:Q3129)</f>
        <v>200000</v>
      </c>
      <c r="G3129" s="214" t="n">
        <v>1291652</v>
      </c>
      <c r="H3129" s="215" t="n">
        <v>37035.4011689815</v>
      </c>
      <c r="I3129" s="0" t="s">
        <v>881</v>
      </c>
      <c r="M3129" s="0" t="s">
        <v>858</v>
      </c>
      <c r="N3129" s="0" t="s">
        <v>859</v>
      </c>
      <c r="O3129" s="0" t="s">
        <v>2140</v>
      </c>
      <c r="Q3129" s="216" t="n">
        <v>50000</v>
      </c>
      <c r="S3129" s="0" t="s">
        <v>861</v>
      </c>
      <c r="T3129" s="0" t="s">
        <v>862</v>
      </c>
      <c r="U3129" s="218" t="n">
        <v>21.75</v>
      </c>
      <c r="V3129" s="0" t="s">
        <v>883</v>
      </c>
      <c r="W3129" s="0" t="s">
        <v>864</v>
      </c>
      <c r="X3129" s="0" t="s">
        <v>865</v>
      </c>
      <c r="Y3129" s="0" t="s">
        <v>866</v>
      </c>
      <c r="Z3129" s="0" t="s">
        <v>867</v>
      </c>
      <c r="AA3129" s="0" t="n">
        <v>104809</v>
      </c>
      <c r="AB3129" s="215" t="n">
        <v>37040.875</v>
      </c>
      <c r="AC3129" s="215" t="n">
        <v>37043.875</v>
      </c>
    </row>
    <row r="3130" customFormat="false" ht="12.75" hidden="false" customHeight="false" outlineLevel="0" collapsed="false">
      <c r="A3130" s="208" t="str">
        <f aca="false">B3130&amp;" "&amp;C3130&amp;" "&amp;D3130</f>
        <v>US Natural Gas Physical</v>
      </c>
      <c r="B3130" s="208" t="str">
        <f aca="false">IF((LEFT(N3130,2)="US"),"US","")</f>
        <v>US</v>
      </c>
      <c r="C3130" s="208" t="str">
        <f aca="false">M3130</f>
        <v>Natural Gas</v>
      </c>
      <c r="D3130" s="208" t="str">
        <f aca="false">IF(ISNUMBER(FIND("Phy",N3130))=TRUE(),"Physical","Financial")</f>
        <v>Physical</v>
      </c>
      <c r="E3130" s="208" t="n">
        <f aca="false">IF(VLOOKUP(S3130,'DD-Lookup'!$J$6:$L$50,3,FALSE())="Monthly",(YEAR(AC3130)-YEAR(AB3130))*12+MONTH(AC3130)-MONTH(AB3130)+1,(AC3130-AB3130+1))</f>
        <v>1</v>
      </c>
      <c r="F3130" s="239" t="n">
        <f aca="false">E3130*SUM(P3130:Q3130)</f>
        <v>10000</v>
      </c>
      <c r="G3130" s="214" t="n">
        <v>1291654</v>
      </c>
      <c r="H3130" s="215" t="n">
        <v>37035.4011921296</v>
      </c>
      <c r="I3130" s="0" t="s">
        <v>1073</v>
      </c>
      <c r="M3130" s="0" t="s">
        <v>858</v>
      </c>
      <c r="N3130" s="0" t="s">
        <v>1305</v>
      </c>
      <c r="O3130" s="0" t="s">
        <v>1442</v>
      </c>
      <c r="P3130" s="216" t="n">
        <v>10000</v>
      </c>
      <c r="S3130" s="0" t="s">
        <v>1026</v>
      </c>
      <c r="T3130" s="0" t="s">
        <v>784</v>
      </c>
      <c r="U3130" s="218" t="n">
        <v>4.19</v>
      </c>
      <c r="V3130" s="0" t="s">
        <v>1731</v>
      </c>
      <c r="W3130" s="0" t="s">
        <v>1434</v>
      </c>
      <c r="X3130" s="0" t="s">
        <v>1435</v>
      </c>
      <c r="Y3130" s="0" t="s">
        <v>1310</v>
      </c>
      <c r="Z3130" s="0" t="s">
        <v>571</v>
      </c>
      <c r="AA3130" s="0" t="n">
        <v>808709</v>
      </c>
      <c r="AB3130" s="215" t="n">
        <v>37036.875</v>
      </c>
      <c r="AC3130" s="215" t="n">
        <v>37036.875</v>
      </c>
    </row>
    <row r="3131" customFormat="false" ht="12.75" hidden="false" customHeight="false" outlineLevel="0" collapsed="false">
      <c r="A3131" s="208" t="str">
        <f aca="false">B3131&amp;" "&amp;C3131&amp;" "&amp;D3131</f>
        <v>US Crude Financial</v>
      </c>
      <c r="B3131" s="208" t="str">
        <f aca="false">IF((LEFT(N3131,2)="US"),"US","")</f>
        <v>US</v>
      </c>
      <c r="C3131" s="208" t="str">
        <f aca="false">M3131</f>
        <v>Crude</v>
      </c>
      <c r="D3131" s="208" t="str">
        <f aca="false">IF(ISNUMBER(FIND("Phy",N3131))=TRUE(),"Physical","Financial")</f>
        <v>Financial</v>
      </c>
      <c r="E3131" s="208" t="n">
        <f aca="false">IF(VLOOKUP(S3131,'DD-Lookup'!$J$6:$L$50,3,FALSE())="Monthly",(YEAR(AC3131)-YEAR(AB3131))*12+MONTH(AC3131)-MONTH(AB3131)+1,(AC3131-AB3131+1))</f>
        <v>1</v>
      </c>
      <c r="F3131" s="239" t="n">
        <f aca="false">E3131*SUM(P3131:Q3131)</f>
        <v>50000</v>
      </c>
      <c r="G3131" s="214" t="n">
        <v>1291653</v>
      </c>
      <c r="H3131" s="215" t="n">
        <v>37035.4011921296</v>
      </c>
      <c r="I3131" s="0" t="s">
        <v>2320</v>
      </c>
      <c r="M3131" s="0" t="s">
        <v>97</v>
      </c>
      <c r="N3131" s="0" t="s">
        <v>841</v>
      </c>
      <c r="O3131" s="0" t="s">
        <v>889</v>
      </c>
      <c r="Q3131" s="216" t="n">
        <v>50000</v>
      </c>
      <c r="S3131" s="0" t="s">
        <v>843</v>
      </c>
      <c r="T3131" s="0" t="s">
        <v>784</v>
      </c>
      <c r="U3131" s="218" t="n">
        <v>29.12</v>
      </c>
      <c r="V3131" s="0" t="s">
        <v>2321</v>
      </c>
      <c r="W3131" s="0" t="s">
        <v>845</v>
      </c>
      <c r="X3131" s="0" t="s">
        <v>891</v>
      </c>
      <c r="Y3131" s="0" t="s">
        <v>847</v>
      </c>
      <c r="Z3131" s="0" t="s">
        <v>571</v>
      </c>
      <c r="AA3131" s="0" t="n">
        <v>107038</v>
      </c>
      <c r="AB3131" s="215" t="n">
        <v>37073</v>
      </c>
      <c r="AC3131" s="215" t="n">
        <v>37103</v>
      </c>
    </row>
    <row r="3132" customFormat="false" ht="12.75" hidden="false" customHeight="false" outlineLevel="0" collapsed="false">
      <c r="A3132" s="208" t="str">
        <f aca="false">B3132&amp;" "&amp;C3132&amp;" "&amp;D3132</f>
        <v>US Natural Gas Physical</v>
      </c>
      <c r="B3132" s="208" t="str">
        <f aca="false">IF((LEFT(N3132,2)="US"),"US","")</f>
        <v>US</v>
      </c>
      <c r="C3132" s="208" t="str">
        <f aca="false">M3132</f>
        <v>Natural Gas</v>
      </c>
      <c r="D3132" s="208" t="str">
        <f aca="false">IF(ISNUMBER(FIND("Phy",N3132))=TRUE(),"Physical","Financial")</f>
        <v>Physical</v>
      </c>
      <c r="E3132" s="208" t="n">
        <f aca="false">IF(VLOOKUP(S3132,'DD-Lookup'!$J$6:$L$50,3,FALSE())="Monthly",(YEAR(AC3132)-YEAR(AB3132))*12+MONTH(AC3132)-MONTH(AB3132)+1,(AC3132-AB3132+1))</f>
        <v>1</v>
      </c>
      <c r="F3132" s="239" t="n">
        <f aca="false">E3132*SUM(P3132:Q3132)</f>
        <v>1100</v>
      </c>
      <c r="G3132" s="214" t="n">
        <v>1291655</v>
      </c>
      <c r="H3132" s="215" t="n">
        <v>37035.4012037037</v>
      </c>
      <c r="I3132" s="0" t="s">
        <v>1155</v>
      </c>
      <c r="M3132" s="0" t="s">
        <v>858</v>
      </c>
      <c r="N3132" s="0" t="s">
        <v>1305</v>
      </c>
      <c r="O3132" s="0" t="s">
        <v>1363</v>
      </c>
      <c r="Q3132" s="216" t="n">
        <v>1100</v>
      </c>
      <c r="S3132" s="0" t="s">
        <v>1026</v>
      </c>
      <c r="T3132" s="0" t="s">
        <v>784</v>
      </c>
      <c r="U3132" s="218" t="n">
        <v>4.0575</v>
      </c>
      <c r="V3132" s="0" t="s">
        <v>1922</v>
      </c>
      <c r="W3132" s="0" t="s">
        <v>1361</v>
      </c>
      <c r="X3132" s="0" t="s">
        <v>1362</v>
      </c>
      <c r="Y3132" s="0" t="s">
        <v>1310</v>
      </c>
      <c r="Z3132" s="0" t="s">
        <v>571</v>
      </c>
      <c r="AA3132" s="0" t="n">
        <v>808710</v>
      </c>
      <c r="AB3132" s="215" t="n">
        <v>37036.875</v>
      </c>
      <c r="AC3132" s="215" t="n">
        <v>37036.875</v>
      </c>
    </row>
    <row r="3133" customFormat="false" ht="12.75" hidden="false" customHeight="false" outlineLevel="0" collapsed="false">
      <c r="A3133" s="208" t="str">
        <f aca="false">B3133&amp;" "&amp;C3133&amp;" "&amp;D3133</f>
        <v>US Natural Gas Financial</v>
      </c>
      <c r="B3133" s="208" t="str">
        <f aca="false">IF((LEFT(N3133,2)="US"),"US","")</f>
        <v>US</v>
      </c>
      <c r="C3133" s="208" t="str">
        <f aca="false">M3133</f>
        <v>Natural Gas</v>
      </c>
      <c r="D3133" s="208" t="str">
        <f aca="false">IF(ISNUMBER(FIND("Phy",N3133))=TRUE(),"Physical","Financial")</f>
        <v>Financial</v>
      </c>
      <c r="E3133" s="208" t="n">
        <f aca="false">IF(VLOOKUP(S3133,'DD-Lookup'!$J$6:$L$50,3,FALSE())="Monthly",(YEAR(AC3133)-YEAR(AB3133))*12+MONTH(AC3133)-MONTH(AB3133)+1,(AC3133-AB3133+1))</f>
        <v>30</v>
      </c>
      <c r="F3133" s="239" t="n">
        <f aca="false">E3133*SUM(P3133:Q3133)</f>
        <v>150000</v>
      </c>
      <c r="G3133" s="214" t="n">
        <v>1291656</v>
      </c>
      <c r="H3133" s="215" t="n">
        <v>37035.4012152778</v>
      </c>
      <c r="I3133" s="0" t="s">
        <v>2031</v>
      </c>
      <c r="M3133" s="0" t="s">
        <v>858</v>
      </c>
      <c r="N3133" s="0" t="s">
        <v>1482</v>
      </c>
      <c r="O3133" s="0" t="s">
        <v>1849</v>
      </c>
      <c r="P3133" s="216" t="n">
        <v>5000</v>
      </c>
      <c r="S3133" s="0" t="s">
        <v>1026</v>
      </c>
      <c r="T3133" s="0" t="s">
        <v>784</v>
      </c>
      <c r="U3133" s="218" t="n">
        <v>-0.0325</v>
      </c>
      <c r="V3133" s="0" t="s">
        <v>2908</v>
      </c>
      <c r="W3133" s="0" t="s">
        <v>1851</v>
      </c>
      <c r="X3133" s="0" t="s">
        <v>1852</v>
      </c>
      <c r="Y3133" s="0" t="s">
        <v>838</v>
      </c>
      <c r="Z3133" s="0" t="s">
        <v>571</v>
      </c>
      <c r="AA3133" s="0" t="s">
        <v>2909</v>
      </c>
      <c r="AB3133" s="215" t="n">
        <v>37043.875</v>
      </c>
      <c r="AC3133" s="215" t="n">
        <v>37072.875</v>
      </c>
    </row>
    <row r="3134" customFormat="false" ht="12.75" hidden="false" customHeight="false" outlineLevel="0" collapsed="false">
      <c r="A3134" s="208" t="str">
        <f aca="false">B3134&amp;" "&amp;C3134&amp;" "&amp;D3134</f>
        <v>US Natural Gas Physical</v>
      </c>
      <c r="B3134" s="208" t="str">
        <f aca="false">IF((LEFT(N3134,2)="US"),"US","")</f>
        <v>US</v>
      </c>
      <c r="C3134" s="208" t="str">
        <f aca="false">M3134</f>
        <v>Natural Gas</v>
      </c>
      <c r="D3134" s="208" t="str">
        <f aca="false">IF(ISNUMBER(FIND("Phy",N3134))=TRUE(),"Physical","Financial")</f>
        <v>Physical</v>
      </c>
      <c r="E3134" s="208" t="n">
        <f aca="false">IF(VLOOKUP(S3134,'DD-Lookup'!$J$6:$L$50,3,FALSE())="Monthly",(YEAR(AC3134)-YEAR(AB3134))*12+MONTH(AC3134)-MONTH(AB3134)+1,(AC3134-AB3134+1))</f>
        <v>1</v>
      </c>
      <c r="F3134" s="239" t="n">
        <f aca="false">E3134*SUM(P3134:Q3134)</f>
        <v>5000</v>
      </c>
      <c r="G3134" s="214" t="n">
        <v>1291657</v>
      </c>
      <c r="H3134" s="215" t="n">
        <v>37035.4012152778</v>
      </c>
      <c r="I3134" s="0" t="s">
        <v>1452</v>
      </c>
      <c r="M3134" s="0" t="s">
        <v>858</v>
      </c>
      <c r="N3134" s="0" t="s">
        <v>1305</v>
      </c>
      <c r="O3134" s="0" t="s">
        <v>1363</v>
      </c>
      <c r="P3134" s="216" t="n">
        <v>5000</v>
      </c>
      <c r="S3134" s="0" t="s">
        <v>1026</v>
      </c>
      <c r="T3134" s="0" t="s">
        <v>784</v>
      </c>
      <c r="U3134" s="218" t="n">
        <v>4.0525</v>
      </c>
      <c r="V3134" s="0" t="s">
        <v>2716</v>
      </c>
      <c r="W3134" s="0" t="s">
        <v>1361</v>
      </c>
      <c r="X3134" s="0" t="s">
        <v>1362</v>
      </c>
      <c r="Y3134" s="0" t="s">
        <v>1310</v>
      </c>
      <c r="Z3134" s="0" t="s">
        <v>571</v>
      </c>
      <c r="AA3134" s="0" t="n">
        <v>808711</v>
      </c>
      <c r="AB3134" s="215" t="n">
        <v>37036.875</v>
      </c>
      <c r="AC3134" s="215" t="n">
        <v>37036.875</v>
      </c>
    </row>
    <row r="3135" customFormat="false" ht="12.75" hidden="false" customHeight="false" outlineLevel="0" collapsed="false">
      <c r="A3135" s="208" t="str">
        <f aca="false">B3135&amp;" "&amp;C3135&amp;" "&amp;D3135</f>
        <v>US Natural Gas Physical</v>
      </c>
      <c r="B3135" s="208" t="str">
        <f aca="false">IF((LEFT(N3135,2)="US"),"US","")</f>
        <v>US</v>
      </c>
      <c r="C3135" s="208" t="str">
        <f aca="false">M3135</f>
        <v>Natural Gas</v>
      </c>
      <c r="D3135" s="208" t="str">
        <f aca="false">IF(ISNUMBER(FIND("Phy",N3135))=TRUE(),"Physical","Financial")</f>
        <v>Physical</v>
      </c>
      <c r="E3135" s="208" t="n">
        <f aca="false">IF(VLOOKUP(S3135,'DD-Lookup'!$J$6:$L$50,3,FALSE())="Monthly",(YEAR(AC3135)-YEAR(AB3135))*12+MONTH(AC3135)-MONTH(AB3135)+1,(AC3135-AB3135+1))</f>
        <v>1</v>
      </c>
      <c r="F3135" s="239" t="n">
        <f aca="false">E3135*SUM(P3135:Q3135)</f>
        <v>2991</v>
      </c>
      <c r="G3135" s="214" t="n">
        <v>1291658</v>
      </c>
      <c r="H3135" s="215" t="n">
        <v>37035.4012268519</v>
      </c>
      <c r="I3135" s="0" t="s">
        <v>1183</v>
      </c>
      <c r="M3135" s="0" t="s">
        <v>858</v>
      </c>
      <c r="N3135" s="0" t="s">
        <v>1305</v>
      </c>
      <c r="O3135" s="0" t="s">
        <v>1306</v>
      </c>
      <c r="P3135" s="216" t="n">
        <v>2991</v>
      </c>
      <c r="S3135" s="0" t="s">
        <v>1026</v>
      </c>
      <c r="T3135" s="0" t="s">
        <v>784</v>
      </c>
      <c r="U3135" s="218" t="n">
        <v>4.2176</v>
      </c>
      <c r="V3135" s="0" t="s">
        <v>1413</v>
      </c>
      <c r="W3135" s="0" t="s">
        <v>1308</v>
      </c>
      <c r="X3135" s="0" t="s">
        <v>1309</v>
      </c>
      <c r="Y3135" s="0" t="s">
        <v>1310</v>
      </c>
      <c r="Z3135" s="0" t="s">
        <v>571</v>
      </c>
      <c r="AA3135" s="0" t="n">
        <v>808712</v>
      </c>
      <c r="AB3135" s="215" t="n">
        <v>37036.875</v>
      </c>
      <c r="AC3135" s="215" t="n">
        <v>37036.875</v>
      </c>
    </row>
    <row r="3136" customFormat="false" ht="12.75" hidden="false" customHeight="false" outlineLevel="0" collapsed="false">
      <c r="A3136" s="208" t="str">
        <f aca="false">B3136&amp;" "&amp;C3136&amp;" "&amp;D3136</f>
        <v>US Natural Gas Financial</v>
      </c>
      <c r="B3136" s="208" t="str">
        <f aca="false">IF((LEFT(N3136,2)="US"),"US","")</f>
        <v>US</v>
      </c>
      <c r="C3136" s="208" t="str">
        <f aca="false">M3136</f>
        <v>Natural Gas</v>
      </c>
      <c r="D3136" s="208" t="str">
        <f aca="false">IF(ISNUMBER(FIND("Phy",N3136))=TRUE(),"Physical","Financial")</f>
        <v>Financial</v>
      </c>
      <c r="E3136" s="208" t="n">
        <f aca="false">IF(VLOOKUP(S3136,'DD-Lookup'!$J$6:$L$50,3,FALSE())="Monthly",(YEAR(AC3136)-YEAR(AB3136))*12+MONTH(AC3136)-MONTH(AB3136)+1,(AC3136-AB3136+1))</f>
        <v>30</v>
      </c>
      <c r="F3136" s="239" t="n">
        <f aca="false">E3136*SUM(P3136:Q3136)</f>
        <v>150000</v>
      </c>
      <c r="G3136" s="214" t="n">
        <v>1291659</v>
      </c>
      <c r="H3136" s="215" t="n">
        <v>37035.40125</v>
      </c>
      <c r="I3136" s="0" t="s">
        <v>1779</v>
      </c>
      <c r="M3136" s="0" t="s">
        <v>858</v>
      </c>
      <c r="N3136" s="0" t="s">
        <v>1482</v>
      </c>
      <c r="O3136" s="0" t="s">
        <v>1827</v>
      </c>
      <c r="Q3136" s="216" t="n">
        <v>5000</v>
      </c>
      <c r="S3136" s="0" t="s">
        <v>1026</v>
      </c>
      <c r="T3136" s="0" t="s">
        <v>784</v>
      </c>
      <c r="U3136" s="218" t="n">
        <v>-0.1</v>
      </c>
      <c r="V3136" s="0" t="s">
        <v>2831</v>
      </c>
      <c r="W3136" s="0" t="s">
        <v>1824</v>
      </c>
      <c r="X3136" s="0" t="s">
        <v>1825</v>
      </c>
      <c r="Y3136" s="0" t="s">
        <v>838</v>
      </c>
      <c r="Z3136" s="0" t="s">
        <v>571</v>
      </c>
      <c r="AA3136" s="0" t="s">
        <v>2910</v>
      </c>
      <c r="AB3136" s="215" t="n">
        <v>37043.875</v>
      </c>
      <c r="AC3136" s="215" t="n">
        <v>37072.875</v>
      </c>
    </row>
    <row r="3137" customFormat="false" ht="12.75" hidden="false" customHeight="false" outlineLevel="0" collapsed="false">
      <c r="A3137" s="208" t="str">
        <f aca="false">B3137&amp;" "&amp;C3137&amp;" "&amp;D3137</f>
        <v>US Natural Gas Physical</v>
      </c>
      <c r="B3137" s="208" t="str">
        <f aca="false">IF((LEFT(N3137,2)="US"),"US","")</f>
        <v>US</v>
      </c>
      <c r="C3137" s="208" t="str">
        <f aca="false">M3137</f>
        <v>Natural Gas</v>
      </c>
      <c r="D3137" s="208" t="str">
        <f aca="false">IF(ISNUMBER(FIND("Phy",N3137))=TRUE(),"Physical","Financial")</f>
        <v>Physical</v>
      </c>
      <c r="E3137" s="208" t="n">
        <f aca="false">IF(VLOOKUP(S3137,'DD-Lookup'!$J$6:$L$50,3,FALSE())="Monthly",(YEAR(AC3137)-YEAR(AB3137))*12+MONTH(AC3137)-MONTH(AB3137)+1,(AC3137-AB3137+1))</f>
        <v>1</v>
      </c>
      <c r="F3137" s="239" t="n">
        <f aca="false">E3137*SUM(P3137:Q3137)</f>
        <v>4000</v>
      </c>
      <c r="G3137" s="214" t="n">
        <v>1291660</v>
      </c>
      <c r="H3137" s="215" t="n">
        <v>37035.4012847222</v>
      </c>
      <c r="I3137" s="0" t="s">
        <v>1452</v>
      </c>
      <c r="M3137" s="0" t="s">
        <v>858</v>
      </c>
      <c r="N3137" s="0" t="s">
        <v>1305</v>
      </c>
      <c r="O3137" s="0" t="s">
        <v>1372</v>
      </c>
      <c r="P3137" s="216" t="n">
        <v>4000</v>
      </c>
      <c r="S3137" s="0" t="s">
        <v>1026</v>
      </c>
      <c r="T3137" s="0" t="s">
        <v>784</v>
      </c>
      <c r="U3137" s="218" t="n">
        <v>4.0325</v>
      </c>
      <c r="V3137" s="0" t="s">
        <v>2576</v>
      </c>
      <c r="W3137" s="0" t="s">
        <v>1361</v>
      </c>
      <c r="X3137" s="0" t="s">
        <v>1362</v>
      </c>
      <c r="Y3137" s="0" t="s">
        <v>1310</v>
      </c>
      <c r="Z3137" s="0" t="s">
        <v>571</v>
      </c>
      <c r="AA3137" s="0" t="n">
        <v>808713</v>
      </c>
      <c r="AB3137" s="215" t="n">
        <v>37036.875</v>
      </c>
      <c r="AC3137" s="215" t="n">
        <v>37036.875</v>
      </c>
    </row>
    <row r="3138" customFormat="false" ht="12.75" hidden="false" customHeight="false" outlineLevel="0" collapsed="false">
      <c r="A3138" s="208" t="str">
        <f aca="false">B3138&amp;" "&amp;C3138&amp;" "&amp;D3138</f>
        <v>US Natural Gas Physical</v>
      </c>
      <c r="B3138" s="208" t="str">
        <f aca="false">IF((LEFT(N3138,2)="US"),"US","")</f>
        <v>US</v>
      </c>
      <c r="C3138" s="208" t="str">
        <f aca="false">M3138</f>
        <v>Natural Gas</v>
      </c>
      <c r="D3138" s="208" t="str">
        <f aca="false">IF(ISNUMBER(FIND("Phy",N3138))=TRUE(),"Physical","Financial")</f>
        <v>Physical</v>
      </c>
      <c r="E3138" s="208" t="n">
        <f aca="false">IF(VLOOKUP(S3138,'DD-Lookup'!$J$6:$L$50,3,FALSE())="Monthly",(YEAR(AC3138)-YEAR(AB3138))*12+MONTH(AC3138)-MONTH(AB3138)+1,(AC3138-AB3138+1))</f>
        <v>1</v>
      </c>
      <c r="F3138" s="239" t="n">
        <f aca="false">E3138*SUM(P3138:Q3138)</f>
        <v>3900</v>
      </c>
      <c r="G3138" s="214" t="n">
        <v>1291661</v>
      </c>
      <c r="H3138" s="215" t="n">
        <v>37035.4013194444</v>
      </c>
      <c r="I3138" s="0" t="s">
        <v>1358</v>
      </c>
      <c r="M3138" s="0" t="s">
        <v>858</v>
      </c>
      <c r="N3138" s="0" t="s">
        <v>1305</v>
      </c>
      <c r="O3138" s="0" t="s">
        <v>1363</v>
      </c>
      <c r="Q3138" s="216" t="n">
        <v>3900</v>
      </c>
      <c r="S3138" s="0" t="s">
        <v>1026</v>
      </c>
      <c r="T3138" s="0" t="s">
        <v>784</v>
      </c>
      <c r="U3138" s="218" t="n">
        <v>4.055</v>
      </c>
      <c r="V3138" s="0" t="s">
        <v>1364</v>
      </c>
      <c r="W3138" s="0" t="s">
        <v>1361</v>
      </c>
      <c r="X3138" s="0" t="s">
        <v>1362</v>
      </c>
      <c r="Y3138" s="0" t="s">
        <v>1310</v>
      </c>
      <c r="Z3138" s="0" t="s">
        <v>571</v>
      </c>
      <c r="AA3138" s="0" t="n">
        <v>808714</v>
      </c>
      <c r="AB3138" s="215" t="n">
        <v>37036.875</v>
      </c>
      <c r="AC3138" s="215" t="n">
        <v>37036.875</v>
      </c>
    </row>
    <row r="3139" customFormat="false" ht="12.75" hidden="false" customHeight="false" outlineLevel="0" collapsed="false">
      <c r="A3139" s="208" t="str">
        <f aca="false">B3139&amp;" "&amp;C3139&amp;" "&amp;D3139</f>
        <v>US Crude Financial</v>
      </c>
      <c r="B3139" s="208" t="str">
        <f aca="false">IF((LEFT(N3139,2)="US"),"US","")</f>
        <v>US</v>
      </c>
      <c r="C3139" s="208" t="str">
        <f aca="false">M3139</f>
        <v>Crude</v>
      </c>
      <c r="D3139" s="208" t="str">
        <f aca="false">IF(ISNUMBER(FIND("Phy",N3139))=TRUE(),"Physical","Financial")</f>
        <v>Financial</v>
      </c>
      <c r="E3139" s="208" t="n">
        <f aca="false">IF(VLOOKUP(S3139,'DD-Lookup'!$J$6:$L$50,3,FALSE())="Monthly",(YEAR(AC3139)-YEAR(AB3139))*12+MONTH(AC3139)-MONTH(AB3139)+1,(AC3139-AB3139+1))</f>
        <v>1</v>
      </c>
      <c r="F3139" s="239" t="n">
        <f aca="false">E3139*SUM(P3139:Q3139)</f>
        <v>50000</v>
      </c>
      <c r="G3139" s="214" t="n">
        <v>1291662</v>
      </c>
      <c r="H3139" s="215" t="n">
        <v>37035.4013310185</v>
      </c>
      <c r="I3139" s="0" t="s">
        <v>1376</v>
      </c>
      <c r="M3139" s="0" t="s">
        <v>97</v>
      </c>
      <c r="N3139" s="0" t="s">
        <v>841</v>
      </c>
      <c r="O3139" s="0" t="s">
        <v>889</v>
      </c>
      <c r="Q3139" s="216" t="n">
        <v>50000</v>
      </c>
      <c r="S3139" s="0" t="s">
        <v>843</v>
      </c>
      <c r="T3139" s="0" t="s">
        <v>784</v>
      </c>
      <c r="U3139" s="218" t="n">
        <v>29.14</v>
      </c>
      <c r="V3139" s="0" t="s">
        <v>1377</v>
      </c>
      <c r="W3139" s="0" t="s">
        <v>845</v>
      </c>
      <c r="X3139" s="0" t="s">
        <v>891</v>
      </c>
      <c r="Y3139" s="0" t="s">
        <v>847</v>
      </c>
      <c r="Z3139" s="0" t="s">
        <v>571</v>
      </c>
      <c r="AA3139" s="0" t="n">
        <v>107039</v>
      </c>
      <c r="AB3139" s="215" t="n">
        <v>37073</v>
      </c>
      <c r="AC3139" s="215" t="n">
        <v>37103</v>
      </c>
    </row>
    <row r="3140" customFormat="false" ht="12.75" hidden="false" customHeight="false" outlineLevel="0" collapsed="false">
      <c r="A3140" s="208" t="str">
        <f aca="false">B3140&amp;" "&amp;C3140&amp;" "&amp;D3140</f>
        <v>US Natural Gas Physical</v>
      </c>
      <c r="B3140" s="208" t="str">
        <f aca="false">IF((LEFT(N3140,2)="US"),"US","")</f>
        <v>US</v>
      </c>
      <c r="C3140" s="208" t="str">
        <f aca="false">M3140</f>
        <v>Natural Gas</v>
      </c>
      <c r="D3140" s="208" t="str">
        <f aca="false">IF(ISNUMBER(FIND("Phy",N3140))=TRUE(),"Physical","Financial")</f>
        <v>Physical</v>
      </c>
      <c r="E3140" s="208" t="n">
        <f aca="false">IF(VLOOKUP(S3140,'DD-Lookup'!$J$6:$L$50,3,FALSE())="Monthly",(YEAR(AC3140)-YEAR(AB3140))*12+MONTH(AC3140)-MONTH(AB3140)+1,(AC3140-AB3140+1))</f>
        <v>1</v>
      </c>
      <c r="F3140" s="239" t="n">
        <f aca="false">E3140*SUM(P3140:Q3140)</f>
        <v>5000</v>
      </c>
      <c r="G3140" s="214" t="n">
        <v>1291663</v>
      </c>
      <c r="H3140" s="215" t="n">
        <v>37035.401400463</v>
      </c>
      <c r="I3140" s="0" t="s">
        <v>1505</v>
      </c>
      <c r="M3140" s="0" t="s">
        <v>858</v>
      </c>
      <c r="N3140" s="0" t="s">
        <v>1305</v>
      </c>
      <c r="O3140" s="0" t="s">
        <v>1306</v>
      </c>
      <c r="P3140" s="216" t="n">
        <v>5000</v>
      </c>
      <c r="S3140" s="0" t="s">
        <v>1026</v>
      </c>
      <c r="T3140" s="0" t="s">
        <v>784</v>
      </c>
      <c r="U3140" s="218" t="n">
        <v>4.2176</v>
      </c>
      <c r="V3140" s="0" t="s">
        <v>1587</v>
      </c>
      <c r="W3140" s="0" t="s">
        <v>1308</v>
      </c>
      <c r="X3140" s="0" t="s">
        <v>1309</v>
      </c>
      <c r="Y3140" s="0" t="s">
        <v>1310</v>
      </c>
      <c r="Z3140" s="0" t="s">
        <v>571</v>
      </c>
      <c r="AA3140" s="0" t="n">
        <v>808715</v>
      </c>
      <c r="AB3140" s="215" t="n">
        <v>37036.875</v>
      </c>
      <c r="AC3140" s="215" t="n">
        <v>37036.875</v>
      </c>
    </row>
    <row r="3141" customFormat="false" ht="12.75" hidden="false" customHeight="false" outlineLevel="0" collapsed="false">
      <c r="A3141" s="208" t="str">
        <f aca="false">B3141&amp;" "&amp;C3141&amp;" "&amp;D3141</f>
        <v>US Natural Gas Physical</v>
      </c>
      <c r="B3141" s="208" t="str">
        <f aca="false">IF((LEFT(N3141,2)="US"),"US","")</f>
        <v>US</v>
      </c>
      <c r="C3141" s="208" t="str">
        <f aca="false">M3141</f>
        <v>Natural Gas</v>
      </c>
      <c r="D3141" s="208" t="str">
        <f aca="false">IF(ISNUMBER(FIND("Phy",N3141))=TRUE(),"Physical","Financial")</f>
        <v>Physical</v>
      </c>
      <c r="E3141" s="208" t="n">
        <f aca="false">IF(VLOOKUP(S3141,'DD-Lookup'!$J$6:$L$50,3,FALSE())="Monthly",(YEAR(AC3141)-YEAR(AB3141))*12+MONTH(AC3141)-MONTH(AB3141)+1,(AC3141-AB3141+1))</f>
        <v>1</v>
      </c>
      <c r="F3141" s="239" t="n">
        <f aca="false">E3141*SUM(P3141:Q3141)</f>
        <v>2175</v>
      </c>
      <c r="G3141" s="214" t="n">
        <v>1291664</v>
      </c>
      <c r="H3141" s="215" t="n">
        <v>37035.401412037</v>
      </c>
      <c r="I3141" s="0" t="s">
        <v>1073</v>
      </c>
      <c r="M3141" s="0" t="s">
        <v>858</v>
      </c>
      <c r="N3141" s="0" t="s">
        <v>1305</v>
      </c>
      <c r="O3141" s="0" t="s">
        <v>1378</v>
      </c>
      <c r="P3141" s="216" t="n">
        <v>2175</v>
      </c>
      <c r="S3141" s="0" t="s">
        <v>1026</v>
      </c>
      <c r="T3141" s="0" t="s">
        <v>784</v>
      </c>
      <c r="U3141" s="218" t="n">
        <v>4.035</v>
      </c>
      <c r="V3141" s="0" t="s">
        <v>2595</v>
      </c>
      <c r="W3141" s="0" t="s">
        <v>1361</v>
      </c>
      <c r="X3141" s="0" t="s">
        <v>1362</v>
      </c>
      <c r="Y3141" s="0" t="s">
        <v>1310</v>
      </c>
      <c r="Z3141" s="0" t="s">
        <v>571</v>
      </c>
      <c r="AA3141" s="0" t="n">
        <v>808716</v>
      </c>
      <c r="AB3141" s="215" t="n">
        <v>37036.875</v>
      </c>
      <c r="AC3141" s="215" t="n">
        <v>37036.875</v>
      </c>
    </row>
    <row r="3142" customFormat="false" ht="12.75" hidden="false" customHeight="false" outlineLevel="0" collapsed="false">
      <c r="A3142" s="208" t="str">
        <f aca="false">B3142&amp;" "&amp;C3142&amp;" "&amp;D3142</f>
        <v>US Natural Gas Physical</v>
      </c>
      <c r="B3142" s="208" t="str">
        <f aca="false">IF((LEFT(N3142,2)="US"),"US","")</f>
        <v>US</v>
      </c>
      <c r="C3142" s="208" t="str">
        <f aca="false">M3142</f>
        <v>Natural Gas</v>
      </c>
      <c r="D3142" s="208" t="str">
        <f aca="false">IF(ISNUMBER(FIND("Phy",N3142))=TRUE(),"Physical","Financial")</f>
        <v>Physical</v>
      </c>
      <c r="E3142" s="208" t="n">
        <f aca="false">IF(VLOOKUP(S3142,'DD-Lookup'!$J$6:$L$50,3,FALSE())="Monthly",(YEAR(AC3142)-YEAR(AB3142))*12+MONTH(AC3142)-MONTH(AB3142)+1,(AC3142-AB3142+1))</f>
        <v>1</v>
      </c>
      <c r="F3142" s="239" t="n">
        <f aca="false">E3142*SUM(P3142:Q3142)</f>
        <v>5000</v>
      </c>
      <c r="G3142" s="214" t="n">
        <v>1291665</v>
      </c>
      <c r="H3142" s="215" t="n">
        <v>37035.4014467593</v>
      </c>
      <c r="I3142" s="0" t="s">
        <v>2205</v>
      </c>
      <c r="M3142" s="0" t="s">
        <v>858</v>
      </c>
      <c r="N3142" s="0" t="s">
        <v>1305</v>
      </c>
      <c r="O3142" s="0" t="s">
        <v>1397</v>
      </c>
      <c r="Q3142" s="216" t="n">
        <v>5000</v>
      </c>
      <c r="S3142" s="0" t="s">
        <v>1026</v>
      </c>
      <c r="T3142" s="0" t="s">
        <v>784</v>
      </c>
      <c r="U3142" s="218" t="n">
        <v>4.02</v>
      </c>
      <c r="V3142" s="0" t="s">
        <v>2206</v>
      </c>
      <c r="W3142" s="0" t="s">
        <v>1361</v>
      </c>
      <c r="X3142" s="0" t="s">
        <v>1362</v>
      </c>
      <c r="Y3142" s="0" t="s">
        <v>1310</v>
      </c>
      <c r="Z3142" s="0" t="s">
        <v>571</v>
      </c>
      <c r="AA3142" s="0" t="n">
        <v>808717</v>
      </c>
      <c r="AB3142" s="215" t="n">
        <v>37036.875</v>
      </c>
      <c r="AC3142" s="215" t="n">
        <v>37036.875</v>
      </c>
    </row>
    <row r="3143" customFormat="false" ht="12.75" hidden="false" customHeight="false" outlineLevel="0" collapsed="false">
      <c r="A3143" s="208" t="str">
        <f aca="false">B3143&amp;" "&amp;C3143&amp;" "&amp;D3143</f>
        <v>US Natural Gas Physical</v>
      </c>
      <c r="B3143" s="208" t="str">
        <f aca="false">IF((LEFT(N3143,2)="US"),"US","")</f>
        <v>US</v>
      </c>
      <c r="C3143" s="208" t="str">
        <f aca="false">M3143</f>
        <v>Natural Gas</v>
      </c>
      <c r="D3143" s="208" t="str">
        <f aca="false">IF(ISNUMBER(FIND("Phy",N3143))=TRUE(),"Physical","Financial")</f>
        <v>Physical</v>
      </c>
      <c r="E3143" s="208" t="n">
        <f aca="false">IF(VLOOKUP(S3143,'DD-Lookup'!$J$6:$L$50,3,FALSE())="Monthly",(YEAR(AC3143)-YEAR(AB3143))*12+MONTH(AC3143)-MONTH(AB3143)+1,(AC3143-AB3143+1))</f>
        <v>30</v>
      </c>
      <c r="F3143" s="239" t="n">
        <f aca="false">E3143*SUM(P3143:Q3143)</f>
        <v>150000</v>
      </c>
      <c r="G3143" s="214" t="n">
        <v>1291666</v>
      </c>
      <c r="H3143" s="215" t="n">
        <v>37035.4015277778</v>
      </c>
      <c r="I3143" s="0" t="s">
        <v>1865</v>
      </c>
      <c r="M3143" s="0" t="s">
        <v>858</v>
      </c>
      <c r="N3143" s="0" t="s">
        <v>1305</v>
      </c>
      <c r="O3143" s="0" t="s">
        <v>2184</v>
      </c>
      <c r="Q3143" s="216" t="n">
        <v>5000</v>
      </c>
      <c r="S3143" s="0" t="s">
        <v>1026</v>
      </c>
      <c r="T3143" s="0" t="s">
        <v>784</v>
      </c>
      <c r="U3143" s="218" t="n">
        <v>3.4</v>
      </c>
      <c r="V3143" s="0" t="s">
        <v>2735</v>
      </c>
      <c r="W3143" s="0" t="s">
        <v>1758</v>
      </c>
      <c r="X3143" s="0" t="s">
        <v>1535</v>
      </c>
      <c r="Y3143" s="0" t="s">
        <v>1310</v>
      </c>
      <c r="Z3143" s="0" t="s">
        <v>571</v>
      </c>
      <c r="AA3143" s="0" t="s">
        <v>2911</v>
      </c>
      <c r="AB3143" s="215" t="n">
        <v>37043.875</v>
      </c>
      <c r="AC3143" s="215" t="n">
        <v>37072.875</v>
      </c>
    </row>
    <row r="3144" customFormat="false" ht="12.75" hidden="false" customHeight="false" outlineLevel="0" collapsed="false">
      <c r="A3144" s="208" t="str">
        <f aca="false">B3144&amp;" "&amp;C3144&amp;" "&amp;D3144</f>
        <v>US Natural Gas Physical</v>
      </c>
      <c r="B3144" s="208" t="str">
        <f aca="false">IF((LEFT(N3144,2)="US"),"US","")</f>
        <v>US</v>
      </c>
      <c r="C3144" s="208" t="str">
        <f aca="false">M3144</f>
        <v>Natural Gas</v>
      </c>
      <c r="D3144" s="208" t="str">
        <f aca="false">IF(ISNUMBER(FIND("Phy",N3144))=TRUE(),"Physical","Financial")</f>
        <v>Physical</v>
      </c>
      <c r="E3144" s="208" t="n">
        <f aca="false">IF(VLOOKUP(S3144,'DD-Lookup'!$J$6:$L$50,3,FALSE())="Monthly",(YEAR(AC3144)-YEAR(AB3144))*12+MONTH(AC3144)-MONTH(AB3144)+1,(AC3144-AB3144+1))</f>
        <v>1</v>
      </c>
      <c r="F3144" s="239" t="n">
        <f aca="false">E3144*SUM(P3144:Q3144)</f>
        <v>4823</v>
      </c>
      <c r="G3144" s="214" t="n">
        <v>1291667</v>
      </c>
      <c r="H3144" s="215" t="n">
        <v>37035.4015509259</v>
      </c>
      <c r="I3144" s="0" t="s">
        <v>2205</v>
      </c>
      <c r="M3144" s="0" t="s">
        <v>858</v>
      </c>
      <c r="N3144" s="0" t="s">
        <v>1305</v>
      </c>
      <c r="O3144" s="0" t="s">
        <v>1438</v>
      </c>
      <c r="P3144" s="216" t="n">
        <v>4823</v>
      </c>
      <c r="S3144" s="0" t="s">
        <v>1026</v>
      </c>
      <c r="T3144" s="0" t="s">
        <v>784</v>
      </c>
      <c r="U3144" s="218" t="n">
        <v>4.34</v>
      </c>
      <c r="V3144" s="0" t="s">
        <v>2652</v>
      </c>
      <c r="W3144" s="0" t="s">
        <v>1439</v>
      </c>
      <c r="X3144" s="0" t="s">
        <v>1440</v>
      </c>
      <c r="Y3144" s="0" t="s">
        <v>1310</v>
      </c>
      <c r="Z3144" s="0" t="s">
        <v>571</v>
      </c>
      <c r="AA3144" s="0" t="n">
        <v>808718</v>
      </c>
      <c r="AB3144" s="215" t="n">
        <v>37036.875</v>
      </c>
      <c r="AC3144" s="215" t="n">
        <v>37036.875</v>
      </c>
    </row>
    <row r="3145" customFormat="false" ht="12.75" hidden="false" customHeight="false" outlineLevel="0" collapsed="false">
      <c r="A3145" s="208" t="str">
        <f aca="false">B3145&amp;" "&amp;C3145&amp;" "&amp;D3145</f>
        <v>US Natural Gas Financial</v>
      </c>
      <c r="B3145" s="208" t="str">
        <f aca="false">IF((LEFT(N3145,2)="US"),"US","")</f>
        <v>US</v>
      </c>
      <c r="C3145" s="208" t="str">
        <f aca="false">M3145</f>
        <v>Natural Gas</v>
      </c>
      <c r="D3145" s="208" t="str">
        <f aca="false">IF(ISNUMBER(FIND("Phy",N3145))=TRUE(),"Physical","Financial")</f>
        <v>Financial</v>
      </c>
      <c r="E3145" s="208" t="n">
        <f aca="false">IF(VLOOKUP(S3145,'DD-Lookup'!$J$6:$L$50,3,FALSE())="Monthly",(YEAR(AC3145)-YEAR(AB3145))*12+MONTH(AC3145)-MONTH(AB3145)+1,(AC3145-AB3145+1))</f>
        <v>30</v>
      </c>
      <c r="F3145" s="239" t="n">
        <f aca="false">E3145*SUM(P3145:Q3145)</f>
        <v>150000</v>
      </c>
      <c r="G3145" s="214" t="n">
        <v>1291668</v>
      </c>
      <c r="H3145" s="215" t="n">
        <v>37035.4015625</v>
      </c>
      <c r="I3145" s="0" t="s">
        <v>1865</v>
      </c>
      <c r="M3145" s="0" t="s">
        <v>858</v>
      </c>
      <c r="N3145" s="0" t="s">
        <v>1482</v>
      </c>
      <c r="O3145" s="0" t="s">
        <v>2912</v>
      </c>
      <c r="P3145" s="216" t="n">
        <v>5000</v>
      </c>
      <c r="S3145" s="0" t="s">
        <v>1026</v>
      </c>
      <c r="T3145" s="0" t="s">
        <v>784</v>
      </c>
      <c r="U3145" s="218" t="n">
        <v>-0.73</v>
      </c>
      <c r="V3145" s="0" t="s">
        <v>1866</v>
      </c>
      <c r="W3145" s="0" t="s">
        <v>1952</v>
      </c>
      <c r="X3145" s="0" t="s">
        <v>1953</v>
      </c>
      <c r="Y3145" s="0" t="s">
        <v>838</v>
      </c>
      <c r="Z3145" s="0" t="s">
        <v>571</v>
      </c>
      <c r="AA3145" s="0" t="s">
        <v>2913</v>
      </c>
      <c r="AB3145" s="215" t="n">
        <v>37043.875</v>
      </c>
      <c r="AC3145" s="215" t="n">
        <v>37072.875</v>
      </c>
    </row>
    <row r="3146" customFormat="false" ht="12.75" hidden="false" customHeight="false" outlineLevel="0" collapsed="false">
      <c r="A3146" s="208" t="str">
        <f aca="false">B3146&amp;" "&amp;C3146&amp;" "&amp;D3146</f>
        <v>US Crude Financial</v>
      </c>
      <c r="B3146" s="208" t="str">
        <f aca="false">IF((LEFT(N3146,2)="US"),"US","")</f>
        <v>US</v>
      </c>
      <c r="C3146" s="208" t="str">
        <f aca="false">M3146</f>
        <v>Crude</v>
      </c>
      <c r="D3146" s="208" t="str">
        <f aca="false">IF(ISNUMBER(FIND("Phy",N3146))=TRUE(),"Physical","Financial")</f>
        <v>Financial</v>
      </c>
      <c r="E3146" s="208" t="n">
        <f aca="false">IF(VLOOKUP(S3146,'DD-Lookup'!$J$6:$L$50,3,FALSE())="Monthly",(YEAR(AC3146)-YEAR(AB3146))*12+MONTH(AC3146)-MONTH(AB3146)+1,(AC3146-AB3146+1))</f>
        <v>1</v>
      </c>
      <c r="F3146" s="239" t="n">
        <f aca="false">E3146*SUM(P3146:Q3146)</f>
        <v>50000</v>
      </c>
      <c r="G3146" s="214" t="n">
        <v>1291669</v>
      </c>
      <c r="H3146" s="215" t="n">
        <v>37035.4015740741</v>
      </c>
      <c r="I3146" s="0" t="s">
        <v>1112</v>
      </c>
      <c r="M3146" s="0" t="s">
        <v>97</v>
      </c>
      <c r="N3146" s="0" t="s">
        <v>841</v>
      </c>
      <c r="O3146" s="0" t="s">
        <v>842</v>
      </c>
      <c r="Q3146" s="216" t="n">
        <v>50000</v>
      </c>
      <c r="S3146" s="0" t="s">
        <v>843</v>
      </c>
      <c r="T3146" s="0" t="s">
        <v>784</v>
      </c>
      <c r="U3146" s="218" t="n">
        <v>29.16</v>
      </c>
      <c r="V3146" s="0" t="s">
        <v>2339</v>
      </c>
      <c r="W3146" s="0" t="s">
        <v>845</v>
      </c>
      <c r="X3146" s="0" t="s">
        <v>846</v>
      </c>
      <c r="Y3146" s="0" t="s">
        <v>847</v>
      </c>
      <c r="Z3146" s="0" t="s">
        <v>571</v>
      </c>
      <c r="AA3146" s="0" t="n">
        <v>107040</v>
      </c>
      <c r="AB3146" s="215" t="n">
        <v>37073</v>
      </c>
      <c r="AC3146" s="215" t="n">
        <v>37103</v>
      </c>
    </row>
    <row r="3147" customFormat="false" ht="12.75" hidden="false" customHeight="false" outlineLevel="0" collapsed="false">
      <c r="A3147" s="208" t="str">
        <f aca="false">B3147&amp;" "&amp;C3147&amp;" "&amp;D3147</f>
        <v>US Natural Gas Physical</v>
      </c>
      <c r="B3147" s="208" t="str">
        <f aca="false">IF((LEFT(N3147,2)="US"),"US","")</f>
        <v>US</v>
      </c>
      <c r="C3147" s="208" t="str">
        <f aca="false">M3147</f>
        <v>Natural Gas</v>
      </c>
      <c r="D3147" s="208" t="str">
        <f aca="false">IF(ISNUMBER(FIND("Phy",N3147))=TRUE(),"Physical","Financial")</f>
        <v>Physical</v>
      </c>
      <c r="E3147" s="208" t="n">
        <f aca="false">IF(VLOOKUP(S3147,'DD-Lookup'!$J$6:$L$50,3,FALSE())="Monthly",(YEAR(AC3147)-YEAR(AB3147))*12+MONTH(AC3147)-MONTH(AB3147)+1,(AC3147-AB3147+1))</f>
        <v>1</v>
      </c>
      <c r="F3147" s="239" t="n">
        <f aca="false">E3147*SUM(P3147:Q3147)</f>
        <v>5000</v>
      </c>
      <c r="G3147" s="214" t="n">
        <v>1291670</v>
      </c>
      <c r="H3147" s="215" t="n">
        <v>37035.4016087963</v>
      </c>
      <c r="I3147" s="0" t="s">
        <v>2014</v>
      </c>
      <c r="M3147" s="0" t="s">
        <v>858</v>
      </c>
      <c r="N3147" s="0" t="s">
        <v>1305</v>
      </c>
      <c r="O3147" s="0" t="s">
        <v>1378</v>
      </c>
      <c r="P3147" s="216" t="n">
        <v>5000</v>
      </c>
      <c r="S3147" s="0" t="s">
        <v>1026</v>
      </c>
      <c r="T3147" s="0" t="s">
        <v>784</v>
      </c>
      <c r="U3147" s="218" t="n">
        <v>4.035</v>
      </c>
      <c r="V3147" s="0" t="s">
        <v>2015</v>
      </c>
      <c r="W3147" s="0" t="s">
        <v>1361</v>
      </c>
      <c r="X3147" s="0" t="s">
        <v>1362</v>
      </c>
      <c r="Y3147" s="0" t="s">
        <v>1310</v>
      </c>
      <c r="Z3147" s="0" t="s">
        <v>571</v>
      </c>
      <c r="AA3147" s="0" t="n">
        <v>808720</v>
      </c>
      <c r="AB3147" s="215" t="n">
        <v>37036.875</v>
      </c>
      <c r="AC3147" s="215" t="n">
        <v>37036.875</v>
      </c>
    </row>
    <row r="3148" customFormat="false" ht="12.75" hidden="false" customHeight="false" outlineLevel="0" collapsed="false">
      <c r="A3148" s="208" t="str">
        <f aca="false">B3148&amp;" "&amp;C3148&amp;" "&amp;D3148</f>
        <v>US Natural Gas Physical</v>
      </c>
      <c r="B3148" s="208" t="str">
        <f aca="false">IF((LEFT(N3148,2)="US"),"US","")</f>
        <v>US</v>
      </c>
      <c r="C3148" s="208" t="str">
        <f aca="false">M3148</f>
        <v>Natural Gas</v>
      </c>
      <c r="D3148" s="208" t="str">
        <f aca="false">IF(ISNUMBER(FIND("Phy",N3148))=TRUE(),"Physical","Financial")</f>
        <v>Physical</v>
      </c>
      <c r="E3148" s="208" t="n">
        <f aca="false">IF(VLOOKUP(S3148,'DD-Lookup'!$J$6:$L$50,3,FALSE())="Monthly",(YEAR(AC3148)-YEAR(AB3148))*12+MONTH(AC3148)-MONTH(AB3148)+1,(AC3148-AB3148+1))</f>
        <v>1</v>
      </c>
      <c r="F3148" s="239" t="n">
        <f aca="false">E3148*SUM(P3148:Q3148)</f>
        <v>1400</v>
      </c>
      <c r="G3148" s="214" t="n">
        <v>1291671</v>
      </c>
      <c r="H3148" s="215" t="n">
        <v>37035.4017013889</v>
      </c>
      <c r="I3148" s="0" t="s">
        <v>1098</v>
      </c>
      <c r="M3148" s="0" t="s">
        <v>858</v>
      </c>
      <c r="N3148" s="0" t="s">
        <v>1305</v>
      </c>
      <c r="O3148" s="0" t="s">
        <v>1363</v>
      </c>
      <c r="Q3148" s="216" t="n">
        <v>1400</v>
      </c>
      <c r="S3148" s="0" t="s">
        <v>1026</v>
      </c>
      <c r="T3148" s="0" t="s">
        <v>784</v>
      </c>
      <c r="U3148" s="218" t="n">
        <v>4.0575</v>
      </c>
      <c r="V3148" s="0" t="s">
        <v>2284</v>
      </c>
      <c r="W3148" s="0" t="s">
        <v>1361</v>
      </c>
      <c r="X3148" s="0" t="s">
        <v>1362</v>
      </c>
      <c r="Y3148" s="0" t="s">
        <v>1310</v>
      </c>
      <c r="Z3148" s="0" t="s">
        <v>571</v>
      </c>
      <c r="AA3148" s="0" t="n">
        <v>808723</v>
      </c>
      <c r="AB3148" s="215" t="n">
        <v>37036.875</v>
      </c>
      <c r="AC3148" s="215" t="n">
        <v>37036.875</v>
      </c>
    </row>
    <row r="3149" customFormat="false" ht="12.75" hidden="false" customHeight="false" outlineLevel="0" collapsed="false">
      <c r="A3149" s="208" t="str">
        <f aca="false">B3149&amp;" "&amp;C3149&amp;" "&amp;D3149</f>
        <v>US Natural Gas Financial</v>
      </c>
      <c r="B3149" s="208" t="str">
        <f aca="false">IF((LEFT(N3149,2)="US"),"US","")</f>
        <v>US</v>
      </c>
      <c r="C3149" s="208" t="str">
        <f aca="false">M3149</f>
        <v>Natural Gas</v>
      </c>
      <c r="D3149" s="208" t="str">
        <f aca="false">IF(ISNUMBER(FIND("Phy",N3149))=TRUE(),"Physical","Financial")</f>
        <v>Financial</v>
      </c>
      <c r="E3149" s="208" t="n">
        <f aca="false">IF(VLOOKUP(S3149,'DD-Lookup'!$J$6:$L$50,3,FALSE())="Monthly",(YEAR(AC3149)-YEAR(AB3149))*12+MONTH(AC3149)-MONTH(AB3149)+1,(AC3149-AB3149+1))</f>
        <v>30</v>
      </c>
      <c r="F3149" s="239" t="n">
        <f aca="false">E3149*SUM(P3149:Q3149)</f>
        <v>150000</v>
      </c>
      <c r="G3149" s="214" t="n">
        <v>1291672</v>
      </c>
      <c r="H3149" s="215" t="n">
        <v>37035.401724537</v>
      </c>
      <c r="I3149" s="0" t="s">
        <v>1317</v>
      </c>
      <c r="M3149" s="0" t="s">
        <v>858</v>
      </c>
      <c r="N3149" s="0" t="s">
        <v>1482</v>
      </c>
      <c r="O3149" s="0" t="s">
        <v>2346</v>
      </c>
      <c r="Q3149" s="216" t="n">
        <v>5000</v>
      </c>
      <c r="S3149" s="0" t="s">
        <v>1026</v>
      </c>
      <c r="T3149" s="0" t="s">
        <v>784</v>
      </c>
      <c r="U3149" s="218" t="n">
        <v>0.09</v>
      </c>
      <c r="V3149" s="0" t="s">
        <v>2756</v>
      </c>
      <c r="W3149" s="0" t="s">
        <v>2101</v>
      </c>
      <c r="X3149" s="0" t="s">
        <v>2102</v>
      </c>
      <c r="Y3149" s="0" t="s">
        <v>838</v>
      </c>
      <c r="Z3149" s="0" t="s">
        <v>571</v>
      </c>
      <c r="AA3149" s="0" t="s">
        <v>2914</v>
      </c>
      <c r="AB3149" s="215" t="n">
        <v>37043.875</v>
      </c>
      <c r="AC3149" s="215" t="n">
        <v>37072.875</v>
      </c>
    </row>
    <row r="3150" customFormat="false" ht="12.75" hidden="false" customHeight="false" outlineLevel="0" collapsed="false">
      <c r="A3150" s="208" t="str">
        <f aca="false">B3150&amp;" "&amp;C3150&amp;" "&amp;D3150</f>
        <v>US Natural Gas Physical</v>
      </c>
      <c r="B3150" s="208" t="str">
        <f aca="false">IF((LEFT(N3150,2)="US"),"US","")</f>
        <v>US</v>
      </c>
      <c r="C3150" s="208" t="str">
        <f aca="false">M3150</f>
        <v>Natural Gas</v>
      </c>
      <c r="D3150" s="208" t="str">
        <f aca="false">IF(ISNUMBER(FIND("Phy",N3150))=TRUE(),"Physical","Financial")</f>
        <v>Physical</v>
      </c>
      <c r="E3150" s="208" t="n">
        <f aca="false">IF(VLOOKUP(S3150,'DD-Lookup'!$J$6:$L$50,3,FALSE())="Monthly",(YEAR(AC3150)-YEAR(AB3150))*12+MONTH(AC3150)-MONTH(AB3150)+1,(AC3150-AB3150+1))</f>
        <v>1</v>
      </c>
      <c r="F3150" s="239" t="n">
        <f aca="false">E3150*SUM(P3150:Q3150)</f>
        <v>5000</v>
      </c>
      <c r="G3150" s="214" t="n">
        <v>1291673</v>
      </c>
      <c r="H3150" s="215" t="n">
        <v>37035.401724537</v>
      </c>
      <c r="I3150" s="0" t="s">
        <v>1358</v>
      </c>
      <c r="M3150" s="0" t="s">
        <v>858</v>
      </c>
      <c r="N3150" s="0" t="s">
        <v>1305</v>
      </c>
      <c r="O3150" s="0" t="s">
        <v>1359</v>
      </c>
      <c r="Q3150" s="216" t="n">
        <v>5000</v>
      </c>
      <c r="S3150" s="0" t="s">
        <v>1026</v>
      </c>
      <c r="T3150" s="0" t="s">
        <v>784</v>
      </c>
      <c r="U3150" s="218" t="n">
        <v>4.055</v>
      </c>
      <c r="V3150" s="0" t="s">
        <v>1364</v>
      </c>
      <c r="W3150" s="0" t="s">
        <v>1361</v>
      </c>
      <c r="X3150" s="0" t="s">
        <v>1362</v>
      </c>
      <c r="Y3150" s="0" t="s">
        <v>1310</v>
      </c>
      <c r="Z3150" s="0" t="s">
        <v>571</v>
      </c>
      <c r="AA3150" s="0" t="n">
        <v>808724</v>
      </c>
      <c r="AB3150" s="215" t="n">
        <v>37036.875</v>
      </c>
      <c r="AC3150" s="215" t="n">
        <v>37036.875</v>
      </c>
    </row>
    <row r="3151" customFormat="false" ht="12.75" hidden="false" customHeight="false" outlineLevel="0" collapsed="false">
      <c r="A3151" s="208" t="str">
        <f aca="false">B3151&amp;" "&amp;C3151&amp;" "&amp;D3151</f>
        <v>US Natural Gas Financial</v>
      </c>
      <c r="B3151" s="208" t="str">
        <f aca="false">IF((LEFT(N3151,2)="US"),"US","")</f>
        <v>US</v>
      </c>
      <c r="C3151" s="208" t="str">
        <f aca="false">M3151</f>
        <v>Natural Gas</v>
      </c>
      <c r="D3151" s="208" t="str">
        <f aca="false">IF(ISNUMBER(FIND("Phy",N3151))=TRUE(),"Physical","Financial")</f>
        <v>Financial</v>
      </c>
      <c r="E3151" s="208" t="n">
        <f aca="false">IF(VLOOKUP(S3151,'DD-Lookup'!$J$6:$L$50,3,FALSE())="Monthly",(YEAR(AC3151)-YEAR(AB3151))*12+MONTH(AC3151)-MONTH(AB3151)+1,(AC3151-AB3151+1))</f>
        <v>30</v>
      </c>
      <c r="F3151" s="239" t="n">
        <f aca="false">E3151*SUM(P3151:Q3151)</f>
        <v>300000</v>
      </c>
      <c r="G3151" s="214" t="n">
        <v>1291674</v>
      </c>
      <c r="H3151" s="215" t="n">
        <v>37035.4017592593</v>
      </c>
      <c r="I3151" s="0" t="s">
        <v>1112</v>
      </c>
      <c r="M3151" s="0" t="s">
        <v>858</v>
      </c>
      <c r="N3151" s="0" t="s">
        <v>1024</v>
      </c>
      <c r="O3151" s="0" t="s">
        <v>1025</v>
      </c>
      <c r="P3151" s="216" t="n">
        <v>10000</v>
      </c>
      <c r="S3151" s="0" t="s">
        <v>1026</v>
      </c>
      <c r="T3151" s="0" t="s">
        <v>784</v>
      </c>
      <c r="U3151" s="218" t="n">
        <v>4.18</v>
      </c>
      <c r="V3151" s="0" t="s">
        <v>2126</v>
      </c>
      <c r="W3151" s="0" t="s">
        <v>1028</v>
      </c>
      <c r="X3151" s="0" t="s">
        <v>1029</v>
      </c>
      <c r="Y3151" s="0" t="s">
        <v>838</v>
      </c>
      <c r="Z3151" s="0" t="s">
        <v>571</v>
      </c>
      <c r="AA3151" s="0" t="s">
        <v>2915</v>
      </c>
      <c r="AB3151" s="215" t="n">
        <v>37043.875</v>
      </c>
      <c r="AC3151" s="215" t="n">
        <v>37072.875</v>
      </c>
    </row>
    <row r="3152" customFormat="false" ht="12.75" hidden="false" customHeight="false" outlineLevel="0" collapsed="false">
      <c r="A3152" s="208" t="str">
        <f aca="false">B3152&amp;" "&amp;C3152&amp;" "&amp;D3152</f>
        <v>US Natural Gas Physical</v>
      </c>
      <c r="B3152" s="208" t="str">
        <f aca="false">IF((LEFT(N3152,2)="US"),"US","")</f>
        <v>US</v>
      </c>
      <c r="C3152" s="208" t="str">
        <f aca="false">M3152</f>
        <v>Natural Gas</v>
      </c>
      <c r="D3152" s="208" t="str">
        <f aca="false">IF(ISNUMBER(FIND("Phy",N3152))=TRUE(),"Physical","Financial")</f>
        <v>Physical</v>
      </c>
      <c r="E3152" s="208" t="n">
        <f aca="false">IF(VLOOKUP(S3152,'DD-Lookup'!$J$6:$L$50,3,FALSE())="Monthly",(YEAR(AC3152)-YEAR(AB3152))*12+MONTH(AC3152)-MONTH(AB3152)+1,(AC3152-AB3152+1))</f>
        <v>7</v>
      </c>
      <c r="F3152" s="239" t="n">
        <f aca="false">E3152*SUM(P3152:Q3152)</f>
        <v>14000</v>
      </c>
      <c r="G3152" s="214" t="n">
        <v>1291675</v>
      </c>
      <c r="H3152" s="215" t="n">
        <v>37035.4017824074</v>
      </c>
      <c r="I3152" s="0" t="s">
        <v>2383</v>
      </c>
      <c r="M3152" s="0" t="s">
        <v>858</v>
      </c>
      <c r="N3152" s="0" t="s">
        <v>1305</v>
      </c>
      <c r="O3152" s="0" t="s">
        <v>2393</v>
      </c>
      <c r="P3152" s="216" t="n">
        <v>2000</v>
      </c>
      <c r="S3152" s="0" t="s">
        <v>1026</v>
      </c>
      <c r="T3152" s="0" t="s">
        <v>784</v>
      </c>
      <c r="U3152" s="218" t="n">
        <v>4.04</v>
      </c>
      <c r="V3152" s="0" t="s">
        <v>2384</v>
      </c>
      <c r="W3152" s="0" t="s">
        <v>1667</v>
      </c>
      <c r="X3152" s="0" t="s">
        <v>1639</v>
      </c>
      <c r="Y3152" s="0" t="s">
        <v>1310</v>
      </c>
      <c r="Z3152" s="0" t="s">
        <v>571</v>
      </c>
      <c r="AA3152" s="0" t="n">
        <v>808726</v>
      </c>
      <c r="AB3152" s="215" t="n">
        <v>37036.875</v>
      </c>
      <c r="AC3152" s="215" t="n">
        <v>37042.875</v>
      </c>
    </row>
    <row r="3153" customFormat="false" ht="12.75" hidden="false" customHeight="false" outlineLevel="0" collapsed="false">
      <c r="A3153" s="208" t="str">
        <f aca="false">B3153&amp;" "&amp;C3153&amp;" "&amp;D3153</f>
        <v>US Natural Gas Physical</v>
      </c>
      <c r="B3153" s="208" t="str">
        <f aca="false">IF((LEFT(N3153,2)="US"),"US","")</f>
        <v>US</v>
      </c>
      <c r="C3153" s="208" t="str">
        <f aca="false">M3153</f>
        <v>Natural Gas</v>
      </c>
      <c r="D3153" s="208" t="str">
        <f aca="false">IF(ISNUMBER(FIND("Phy",N3153))=TRUE(),"Physical","Financial")</f>
        <v>Physical</v>
      </c>
      <c r="E3153" s="208" t="n">
        <f aca="false">IF(VLOOKUP(S3153,'DD-Lookup'!$J$6:$L$50,3,FALSE())="Monthly",(YEAR(AC3153)-YEAR(AB3153))*12+MONTH(AC3153)-MONTH(AB3153)+1,(AC3153-AB3153+1))</f>
        <v>1</v>
      </c>
      <c r="F3153" s="239" t="n">
        <f aca="false">E3153*SUM(P3153:Q3153)</f>
        <v>3200</v>
      </c>
      <c r="G3153" s="214" t="n">
        <v>1291677</v>
      </c>
      <c r="H3153" s="215" t="n">
        <v>37035.4018287037</v>
      </c>
      <c r="I3153" s="0" t="s">
        <v>1886</v>
      </c>
      <c r="M3153" s="0" t="s">
        <v>858</v>
      </c>
      <c r="N3153" s="0" t="s">
        <v>1305</v>
      </c>
      <c r="O3153" s="0" t="s">
        <v>1625</v>
      </c>
      <c r="P3153" s="216" t="n">
        <v>3200</v>
      </c>
      <c r="S3153" s="0" t="s">
        <v>1026</v>
      </c>
      <c r="T3153" s="0" t="s">
        <v>784</v>
      </c>
      <c r="U3153" s="218" t="n">
        <v>4.085</v>
      </c>
      <c r="V3153" s="0" t="s">
        <v>2703</v>
      </c>
      <c r="W3153" s="0" t="s">
        <v>1422</v>
      </c>
      <c r="X3153" s="0" t="s">
        <v>1423</v>
      </c>
      <c r="Y3153" s="0" t="s">
        <v>1310</v>
      </c>
      <c r="Z3153" s="0" t="s">
        <v>571</v>
      </c>
      <c r="AA3153" s="0" t="n">
        <v>808725</v>
      </c>
      <c r="AB3153" s="215" t="n">
        <v>37036.875</v>
      </c>
      <c r="AC3153" s="215" t="n">
        <v>37036.875</v>
      </c>
    </row>
    <row r="3154" customFormat="false" ht="12.75" hidden="false" customHeight="false" outlineLevel="0" collapsed="false">
      <c r="A3154" s="208" t="str">
        <f aca="false">B3154&amp;" "&amp;C3154&amp;" "&amp;D3154</f>
        <v>US Natural Gas Financial</v>
      </c>
      <c r="B3154" s="208" t="str">
        <f aca="false">IF((LEFT(N3154,2)="US"),"US","")</f>
        <v>US</v>
      </c>
      <c r="C3154" s="208" t="str">
        <f aca="false">M3154</f>
        <v>Natural Gas</v>
      </c>
      <c r="D3154" s="208" t="str">
        <f aca="false">IF(ISNUMBER(FIND("Phy",N3154))=TRUE(),"Physical","Financial")</f>
        <v>Financial</v>
      </c>
      <c r="E3154" s="208" t="n">
        <f aca="false">IF(VLOOKUP(S3154,'DD-Lookup'!$J$6:$L$50,3,FALSE())="Monthly",(YEAR(AC3154)-YEAR(AB3154))*12+MONTH(AC3154)-MONTH(AB3154)+1,(AC3154-AB3154+1))</f>
        <v>30</v>
      </c>
      <c r="F3154" s="239" t="n">
        <f aca="false">E3154*SUM(P3154:Q3154)</f>
        <v>150000</v>
      </c>
      <c r="G3154" s="214" t="n">
        <v>1291678</v>
      </c>
      <c r="H3154" s="215" t="n">
        <v>37035.4018402778</v>
      </c>
      <c r="I3154" s="0" t="s">
        <v>1343</v>
      </c>
      <c r="M3154" s="0" t="s">
        <v>858</v>
      </c>
      <c r="N3154" s="0" t="s">
        <v>1024</v>
      </c>
      <c r="O3154" s="0" t="s">
        <v>1025</v>
      </c>
      <c r="P3154" s="216" t="n">
        <v>5000</v>
      </c>
      <c r="S3154" s="0" t="s">
        <v>1026</v>
      </c>
      <c r="T3154" s="0" t="s">
        <v>784</v>
      </c>
      <c r="U3154" s="218" t="n">
        <v>4.18</v>
      </c>
      <c r="V3154" s="0" t="s">
        <v>1344</v>
      </c>
      <c r="W3154" s="0" t="s">
        <v>1028</v>
      </c>
      <c r="X3154" s="0" t="s">
        <v>1029</v>
      </c>
      <c r="Y3154" s="0" t="s">
        <v>838</v>
      </c>
      <c r="Z3154" s="0" t="s">
        <v>571</v>
      </c>
      <c r="AA3154" s="0" t="s">
        <v>2916</v>
      </c>
      <c r="AB3154" s="215" t="n">
        <v>37043.875</v>
      </c>
      <c r="AC3154" s="215" t="n">
        <v>37072.875</v>
      </c>
    </row>
    <row r="3155" customFormat="false" ht="12.75" hidden="false" customHeight="false" outlineLevel="0" collapsed="false">
      <c r="A3155" s="208" t="str">
        <f aca="false">B3155&amp;" "&amp;C3155&amp;" "&amp;D3155</f>
        <v>US Natural Gas Physical</v>
      </c>
      <c r="B3155" s="208" t="str">
        <f aca="false">IF((LEFT(N3155,2)="US"),"US","")</f>
        <v>US</v>
      </c>
      <c r="C3155" s="208" t="str">
        <f aca="false">M3155</f>
        <v>Natural Gas</v>
      </c>
      <c r="D3155" s="208" t="str">
        <f aca="false">IF(ISNUMBER(FIND("Phy",N3155))=TRUE(),"Physical","Financial")</f>
        <v>Physical</v>
      </c>
      <c r="E3155" s="208" t="n">
        <f aca="false">IF(VLOOKUP(S3155,'DD-Lookup'!$J$6:$L$50,3,FALSE())="Monthly",(YEAR(AC3155)-YEAR(AB3155))*12+MONTH(AC3155)-MONTH(AB3155)+1,(AC3155-AB3155+1))</f>
        <v>7</v>
      </c>
      <c r="F3155" s="239" t="n">
        <f aca="false">E3155*SUM(P3155:Q3155)</f>
        <v>5733</v>
      </c>
      <c r="G3155" s="214" t="n">
        <v>1291680</v>
      </c>
      <c r="H3155" s="215" t="n">
        <v>37035.4018518519</v>
      </c>
      <c r="I3155" s="0" t="s">
        <v>2917</v>
      </c>
      <c r="M3155" s="0" t="s">
        <v>858</v>
      </c>
      <c r="N3155" s="0" t="s">
        <v>1305</v>
      </c>
      <c r="O3155" s="0" t="s">
        <v>2918</v>
      </c>
      <c r="Q3155" s="216" t="n">
        <v>819</v>
      </c>
      <c r="S3155" s="0" t="s">
        <v>1026</v>
      </c>
      <c r="T3155" s="0" t="s">
        <v>784</v>
      </c>
      <c r="U3155" s="218" t="n">
        <v>4.42</v>
      </c>
      <c r="V3155" s="0" t="s">
        <v>2919</v>
      </c>
      <c r="W3155" s="0" t="s">
        <v>1531</v>
      </c>
      <c r="X3155" s="0" t="s">
        <v>1532</v>
      </c>
      <c r="Y3155" s="0" t="s">
        <v>1310</v>
      </c>
      <c r="Z3155" s="0" t="s">
        <v>571</v>
      </c>
      <c r="AA3155" s="0" t="n">
        <v>808727</v>
      </c>
      <c r="AB3155" s="215" t="n">
        <v>37036.875</v>
      </c>
      <c r="AC3155" s="215" t="n">
        <v>37042.875</v>
      </c>
    </row>
    <row r="3156" customFormat="false" ht="12.75" hidden="false" customHeight="false" outlineLevel="0" collapsed="false">
      <c r="A3156" s="208" t="str">
        <f aca="false">B3156&amp;" "&amp;C3156&amp;" "&amp;D3156</f>
        <v>US Crude Financial</v>
      </c>
      <c r="B3156" s="208" t="str">
        <f aca="false">IF((LEFT(N3156,2)="US"),"US","")</f>
        <v>US</v>
      </c>
      <c r="C3156" s="208" t="str">
        <f aca="false">M3156</f>
        <v>Crude</v>
      </c>
      <c r="D3156" s="208" t="str">
        <f aca="false">IF(ISNUMBER(FIND("Phy",N3156))=TRUE(),"Physical","Financial")</f>
        <v>Financial</v>
      </c>
      <c r="E3156" s="208" t="n">
        <f aca="false">IF(VLOOKUP(S3156,'DD-Lookup'!$J$6:$L$50,3,FALSE())="Monthly",(YEAR(AC3156)-YEAR(AB3156))*12+MONTH(AC3156)-MONTH(AB3156)+1,(AC3156-AB3156+1))</f>
        <v>1</v>
      </c>
      <c r="F3156" s="239" t="n">
        <f aca="false">E3156*SUM(P3156:Q3156)</f>
        <v>50000</v>
      </c>
      <c r="G3156" s="214" t="n">
        <v>1291679</v>
      </c>
      <c r="H3156" s="215" t="n">
        <v>37035.4018518519</v>
      </c>
      <c r="I3156" s="0" t="s">
        <v>1376</v>
      </c>
      <c r="M3156" s="0" t="s">
        <v>97</v>
      </c>
      <c r="N3156" s="0" t="s">
        <v>841</v>
      </c>
      <c r="O3156" s="0" t="s">
        <v>842</v>
      </c>
      <c r="P3156" s="216" t="n">
        <v>50000</v>
      </c>
      <c r="S3156" s="0" t="s">
        <v>843</v>
      </c>
      <c r="T3156" s="0" t="s">
        <v>784</v>
      </c>
      <c r="U3156" s="218" t="n">
        <v>29.14</v>
      </c>
      <c r="V3156" s="0" t="s">
        <v>1377</v>
      </c>
      <c r="W3156" s="0" t="s">
        <v>845</v>
      </c>
      <c r="X3156" s="0" t="s">
        <v>846</v>
      </c>
      <c r="Y3156" s="0" t="s">
        <v>847</v>
      </c>
      <c r="Z3156" s="0" t="s">
        <v>571</v>
      </c>
      <c r="AA3156" s="0" t="n">
        <v>107041</v>
      </c>
      <c r="AB3156" s="215" t="n">
        <v>37073</v>
      </c>
      <c r="AC3156" s="215" t="n">
        <v>37103</v>
      </c>
    </row>
    <row r="3157" customFormat="false" ht="12.75" hidden="false" customHeight="false" outlineLevel="0" collapsed="false">
      <c r="A3157" s="208" t="str">
        <f aca="false">B3157&amp;" "&amp;C3157&amp;" "&amp;D3157</f>
        <v>US Natural Gas Physical</v>
      </c>
      <c r="B3157" s="208" t="str">
        <f aca="false">IF((LEFT(N3157,2)="US"),"US","")</f>
        <v>US</v>
      </c>
      <c r="C3157" s="208" t="str">
        <f aca="false">M3157</f>
        <v>Natural Gas</v>
      </c>
      <c r="D3157" s="208" t="str">
        <f aca="false">IF(ISNUMBER(FIND("Phy",N3157))=TRUE(),"Physical","Financial")</f>
        <v>Physical</v>
      </c>
      <c r="E3157" s="208" t="n">
        <f aca="false">IF(VLOOKUP(S3157,'DD-Lookup'!$J$6:$L$50,3,FALSE())="Monthly",(YEAR(AC3157)-YEAR(AB3157))*12+MONTH(AC3157)-MONTH(AB3157)+1,(AC3157-AB3157+1))</f>
        <v>1</v>
      </c>
      <c r="F3157" s="239" t="n">
        <f aca="false">E3157*SUM(P3157:Q3157)</f>
        <v>3285</v>
      </c>
      <c r="G3157" s="214" t="n">
        <v>1291682</v>
      </c>
      <c r="H3157" s="215" t="n">
        <v>37035.4019560185</v>
      </c>
      <c r="I3157" s="0" t="s">
        <v>1073</v>
      </c>
      <c r="M3157" s="0" t="s">
        <v>858</v>
      </c>
      <c r="N3157" s="0" t="s">
        <v>1305</v>
      </c>
      <c r="O3157" s="0" t="s">
        <v>1372</v>
      </c>
      <c r="P3157" s="216" t="n">
        <v>3285</v>
      </c>
      <c r="S3157" s="0" t="s">
        <v>1026</v>
      </c>
      <c r="T3157" s="0" t="s">
        <v>784</v>
      </c>
      <c r="U3157" s="218" t="n">
        <v>4.0325</v>
      </c>
      <c r="V3157" s="0" t="s">
        <v>2595</v>
      </c>
      <c r="W3157" s="0" t="s">
        <v>1361</v>
      </c>
      <c r="X3157" s="0" t="s">
        <v>1362</v>
      </c>
      <c r="Y3157" s="0" t="s">
        <v>1310</v>
      </c>
      <c r="Z3157" s="0" t="s">
        <v>571</v>
      </c>
      <c r="AA3157" s="0" t="n">
        <v>808729</v>
      </c>
      <c r="AB3157" s="215" t="n">
        <v>37036.875</v>
      </c>
      <c r="AC3157" s="215" t="n">
        <v>37036.875</v>
      </c>
    </row>
    <row r="3158" customFormat="false" ht="12.75" hidden="false" customHeight="false" outlineLevel="0" collapsed="false">
      <c r="A3158" s="208" t="str">
        <f aca="false">B3158&amp;" "&amp;C3158&amp;" "&amp;D3158</f>
        <v>US Natural Gas Physical</v>
      </c>
      <c r="B3158" s="208" t="str">
        <f aca="false">IF((LEFT(N3158,2)="US"),"US","")</f>
        <v>US</v>
      </c>
      <c r="C3158" s="208" t="str">
        <f aca="false">M3158</f>
        <v>Natural Gas</v>
      </c>
      <c r="D3158" s="208" t="str">
        <f aca="false">IF(ISNUMBER(FIND("Phy",N3158))=TRUE(),"Physical","Financial")</f>
        <v>Physical</v>
      </c>
      <c r="E3158" s="208" t="n">
        <f aca="false">IF(VLOOKUP(S3158,'DD-Lookup'!$J$6:$L$50,3,FALSE())="Monthly",(YEAR(AC3158)-YEAR(AB3158))*12+MONTH(AC3158)-MONTH(AB3158)+1,(AC3158-AB3158+1))</f>
        <v>1</v>
      </c>
      <c r="F3158" s="239" t="n">
        <f aca="false">E3158*SUM(P3158:Q3158)</f>
        <v>25000</v>
      </c>
      <c r="G3158" s="214" t="n">
        <v>1291683</v>
      </c>
      <c r="H3158" s="215" t="n">
        <v>37035.4019675926</v>
      </c>
      <c r="I3158" s="0" t="s">
        <v>593</v>
      </c>
      <c r="M3158" s="0" t="s">
        <v>858</v>
      </c>
      <c r="N3158" s="0" t="s">
        <v>1305</v>
      </c>
      <c r="O3158" s="0" t="s">
        <v>1432</v>
      </c>
      <c r="P3158" s="216" t="n">
        <v>25000</v>
      </c>
      <c r="S3158" s="0" t="s">
        <v>1026</v>
      </c>
      <c r="T3158" s="0" t="s">
        <v>784</v>
      </c>
      <c r="U3158" s="218" t="n">
        <v>4.135</v>
      </c>
      <c r="V3158" s="0" t="s">
        <v>1543</v>
      </c>
      <c r="W3158" s="0" t="s">
        <v>1434</v>
      </c>
      <c r="X3158" s="0" t="s">
        <v>1435</v>
      </c>
      <c r="Y3158" s="0" t="s">
        <v>1310</v>
      </c>
      <c r="Z3158" s="0" t="s">
        <v>571</v>
      </c>
      <c r="AA3158" s="0" t="n">
        <v>808730</v>
      </c>
      <c r="AB3158" s="215" t="n">
        <v>37036.875</v>
      </c>
      <c r="AC3158" s="215" t="n">
        <v>37036.875</v>
      </c>
    </row>
    <row r="3159" customFormat="false" ht="12.75" hidden="false" customHeight="false" outlineLevel="0" collapsed="false">
      <c r="A3159" s="208" t="str">
        <f aca="false">B3159&amp;" "&amp;C3159&amp;" "&amp;D3159</f>
        <v> Metals Financial</v>
      </c>
      <c r="B3159" s="208" t="str">
        <f aca="false">IF((LEFT(N3159,2)="US"),"US","")</f>
        <v/>
      </c>
      <c r="C3159" s="208" t="str">
        <f aca="false">M3159</f>
        <v>Metals</v>
      </c>
      <c r="D3159" s="208" t="str">
        <f aca="false">IF(ISNUMBER(FIND("Phy",N3159))=TRUE(),"Physical","Financial")</f>
        <v>Financial</v>
      </c>
      <c r="E3159" s="208" t="n">
        <f aca="false">IF(VLOOKUP(S3159,'DD-Lookup'!$J$6:$L$50,3,FALSE())="Monthly",(YEAR(AC3159)-YEAR(AB3159))*12+MONTH(AC3159)-MONTH(AB3159)+1,(AC3159-AB3159+1))</f>
        <v>1</v>
      </c>
      <c r="F3159" s="239" t="n">
        <f aca="false">E3159*SUM(P3159:Q3159)</f>
        <v>4</v>
      </c>
      <c r="G3159" s="214" t="n">
        <v>1291684</v>
      </c>
      <c r="H3159" s="215" t="n">
        <v>37035.4019791667</v>
      </c>
      <c r="I3159" s="0" t="s">
        <v>907</v>
      </c>
      <c r="M3159" s="0" t="s">
        <v>780</v>
      </c>
      <c r="N3159" s="0" t="s">
        <v>804</v>
      </c>
      <c r="O3159" s="0" t="s">
        <v>805</v>
      </c>
      <c r="P3159" s="216" t="n">
        <v>4</v>
      </c>
      <c r="S3159" s="0" t="s">
        <v>783</v>
      </c>
      <c r="T3159" s="0" t="s">
        <v>784</v>
      </c>
      <c r="U3159" s="218" t="n">
        <v>1747</v>
      </c>
      <c r="V3159" s="0" t="s">
        <v>2920</v>
      </c>
      <c r="W3159" s="0" t="s">
        <v>803</v>
      </c>
      <c r="X3159" s="0" t="s">
        <v>787</v>
      </c>
      <c r="Y3159" s="0" t="s">
        <v>788</v>
      </c>
      <c r="Z3159" s="0" t="s">
        <v>789</v>
      </c>
      <c r="AA3159" s="0" t="n">
        <v>2150915</v>
      </c>
    </row>
    <row r="3160" customFormat="false" ht="12.75" hidden="false" customHeight="false" outlineLevel="0" collapsed="false">
      <c r="A3160" s="208" t="str">
        <f aca="false">B3160&amp;" "&amp;C3160&amp;" "&amp;D3160</f>
        <v>US Natural Gas Physical</v>
      </c>
      <c r="B3160" s="208" t="str">
        <f aca="false">IF((LEFT(N3160,2)="US"),"US","")</f>
        <v>US</v>
      </c>
      <c r="C3160" s="208" t="str">
        <f aca="false">M3160</f>
        <v>Natural Gas</v>
      </c>
      <c r="D3160" s="208" t="str">
        <f aca="false">IF(ISNUMBER(FIND("Phy",N3160))=TRUE(),"Physical","Financial")</f>
        <v>Physical</v>
      </c>
      <c r="E3160" s="208" t="n">
        <f aca="false">IF(VLOOKUP(S3160,'DD-Lookup'!$J$6:$L$50,3,FALSE())="Monthly",(YEAR(AC3160)-YEAR(AB3160))*12+MONTH(AC3160)-MONTH(AB3160)+1,(AC3160-AB3160+1))</f>
        <v>1</v>
      </c>
      <c r="F3160" s="239" t="n">
        <f aca="false">E3160*SUM(P3160:Q3160)</f>
        <v>8282</v>
      </c>
      <c r="G3160" s="214" t="n">
        <v>1291686</v>
      </c>
      <c r="H3160" s="215" t="n">
        <v>37035.4020486111</v>
      </c>
      <c r="I3160" s="0" t="s">
        <v>1399</v>
      </c>
      <c r="M3160" s="0" t="s">
        <v>858</v>
      </c>
      <c r="N3160" s="0" t="s">
        <v>1305</v>
      </c>
      <c r="O3160" s="0" t="s">
        <v>1469</v>
      </c>
      <c r="Q3160" s="216" t="n">
        <v>8282</v>
      </c>
      <c r="S3160" s="0" t="s">
        <v>1026</v>
      </c>
      <c r="T3160" s="0" t="s">
        <v>784</v>
      </c>
      <c r="U3160" s="218" t="n">
        <v>4.0725</v>
      </c>
      <c r="V3160" s="0" t="s">
        <v>1441</v>
      </c>
      <c r="W3160" s="0" t="s">
        <v>1314</v>
      </c>
      <c r="X3160" s="0" t="s">
        <v>1315</v>
      </c>
      <c r="Y3160" s="0" t="s">
        <v>1310</v>
      </c>
      <c r="Z3160" s="0" t="s">
        <v>571</v>
      </c>
      <c r="AA3160" s="0" t="n">
        <v>808731</v>
      </c>
      <c r="AB3160" s="215" t="n">
        <v>37036.875</v>
      </c>
      <c r="AC3160" s="215" t="n">
        <v>37036.875</v>
      </c>
    </row>
    <row r="3161" customFormat="false" ht="12.75" hidden="false" customHeight="false" outlineLevel="0" collapsed="false">
      <c r="A3161" s="208" t="str">
        <f aca="false">B3161&amp;" "&amp;C3161&amp;" "&amp;D3161</f>
        <v> Metals Financial</v>
      </c>
      <c r="B3161" s="208" t="str">
        <f aca="false">IF((LEFT(N3161,2)="US"),"US","")</f>
        <v/>
      </c>
      <c r="C3161" s="208" t="str">
        <f aca="false">M3161</f>
        <v>Metals</v>
      </c>
      <c r="D3161" s="208" t="str">
        <f aca="false">IF(ISNUMBER(FIND("Phy",N3161))=TRUE(),"Physical","Financial")</f>
        <v>Financial</v>
      </c>
      <c r="E3161" s="208" t="n">
        <f aca="false">IF(VLOOKUP(S3161,'DD-Lookup'!$J$6:$L$50,3,FALSE())="Monthly",(YEAR(AC3161)-YEAR(AB3161))*12+MONTH(AC3161)-MONTH(AB3161)+1,(AC3161-AB3161+1))</f>
        <v>1</v>
      </c>
      <c r="F3161" s="239" t="n">
        <f aca="false">E3161*SUM(P3161:Q3161)</f>
        <v>1</v>
      </c>
      <c r="G3161" s="214" t="n">
        <v>1291687</v>
      </c>
      <c r="H3161" s="215" t="n">
        <v>37035.4020717593</v>
      </c>
      <c r="I3161" s="0" t="s">
        <v>1856</v>
      </c>
      <c r="M3161" s="0" t="s">
        <v>780</v>
      </c>
      <c r="N3161" s="0" t="s">
        <v>804</v>
      </c>
      <c r="O3161" s="0" t="s">
        <v>805</v>
      </c>
      <c r="P3161" s="216" t="n">
        <v>1</v>
      </c>
      <c r="S3161" s="0" t="s">
        <v>783</v>
      </c>
      <c r="T3161" s="0" t="s">
        <v>784</v>
      </c>
      <c r="U3161" s="218" t="n">
        <v>1747</v>
      </c>
      <c r="V3161" s="0" t="s">
        <v>1857</v>
      </c>
      <c r="W3161" s="0" t="s">
        <v>803</v>
      </c>
      <c r="X3161" s="0" t="s">
        <v>787</v>
      </c>
      <c r="Y3161" s="0" t="s">
        <v>788</v>
      </c>
      <c r="Z3161" s="0" t="s">
        <v>789</v>
      </c>
      <c r="AA3161" s="0" t="n">
        <v>2150917</v>
      </c>
    </row>
    <row r="3162" customFormat="false" ht="12.75" hidden="false" customHeight="false" outlineLevel="0" collapsed="false">
      <c r="A3162" s="208" t="str">
        <f aca="false">B3162&amp;" "&amp;C3162&amp;" "&amp;D3162</f>
        <v>US Natural Gas Physical</v>
      </c>
      <c r="B3162" s="208" t="str">
        <f aca="false">IF((LEFT(N3162,2)="US"),"US","")</f>
        <v>US</v>
      </c>
      <c r="C3162" s="208" t="str">
        <f aca="false">M3162</f>
        <v>Natural Gas</v>
      </c>
      <c r="D3162" s="208" t="str">
        <f aca="false">IF(ISNUMBER(FIND("Phy",N3162))=TRUE(),"Physical","Financial")</f>
        <v>Physical</v>
      </c>
      <c r="E3162" s="208" t="n">
        <f aca="false">IF(VLOOKUP(S3162,'DD-Lookup'!$J$6:$L$50,3,FALSE())="Monthly",(YEAR(AC3162)-YEAR(AB3162))*12+MONTH(AC3162)-MONTH(AB3162)+1,(AC3162-AB3162+1))</f>
        <v>1</v>
      </c>
      <c r="F3162" s="239" t="n">
        <f aca="false">E3162*SUM(P3162:Q3162)</f>
        <v>2009</v>
      </c>
      <c r="G3162" s="214" t="n">
        <v>1291689</v>
      </c>
      <c r="H3162" s="215" t="n">
        <v>37035.4021527778</v>
      </c>
      <c r="I3162" s="0" t="s">
        <v>593</v>
      </c>
      <c r="M3162" s="0" t="s">
        <v>858</v>
      </c>
      <c r="N3162" s="0" t="s">
        <v>1305</v>
      </c>
      <c r="O3162" s="0" t="s">
        <v>1306</v>
      </c>
      <c r="P3162" s="216" t="n">
        <v>2009</v>
      </c>
      <c r="S3162" s="0" t="s">
        <v>1026</v>
      </c>
      <c r="T3162" s="0" t="s">
        <v>784</v>
      </c>
      <c r="U3162" s="218" t="n">
        <v>4.2151</v>
      </c>
      <c r="V3162" s="0" t="s">
        <v>1374</v>
      </c>
      <c r="W3162" s="0" t="s">
        <v>1308</v>
      </c>
      <c r="X3162" s="0" t="s">
        <v>1309</v>
      </c>
      <c r="Y3162" s="0" t="s">
        <v>1310</v>
      </c>
      <c r="Z3162" s="0" t="s">
        <v>571</v>
      </c>
      <c r="AA3162" s="0" t="n">
        <v>808733</v>
      </c>
      <c r="AB3162" s="215" t="n">
        <v>37036.875</v>
      </c>
      <c r="AC3162" s="215" t="n">
        <v>37036.875</v>
      </c>
    </row>
    <row r="3163" customFormat="false" ht="12.75" hidden="false" customHeight="false" outlineLevel="0" collapsed="false">
      <c r="A3163" s="208" t="str">
        <f aca="false">B3163&amp;" "&amp;C3163&amp;" "&amp;D3163</f>
        <v>US Natural Gas Physical</v>
      </c>
      <c r="B3163" s="208" t="str">
        <f aca="false">IF((LEFT(N3163,2)="US"),"US","")</f>
        <v>US</v>
      </c>
      <c r="C3163" s="208" t="str">
        <f aca="false">M3163</f>
        <v>Natural Gas</v>
      </c>
      <c r="D3163" s="208" t="str">
        <f aca="false">IF(ISNUMBER(FIND("Phy",N3163))=TRUE(),"Physical","Financial")</f>
        <v>Physical</v>
      </c>
      <c r="E3163" s="208" t="n">
        <f aca="false">IF(VLOOKUP(S3163,'DD-Lookup'!$J$6:$L$50,3,FALSE())="Monthly",(YEAR(AC3163)-YEAR(AB3163))*12+MONTH(AC3163)-MONTH(AB3163)+1,(AC3163-AB3163+1))</f>
        <v>1</v>
      </c>
      <c r="F3163" s="239" t="n">
        <f aca="false">E3163*SUM(P3163:Q3163)</f>
        <v>5000</v>
      </c>
      <c r="G3163" s="214" t="n">
        <v>1291688</v>
      </c>
      <c r="H3163" s="215" t="n">
        <v>37035.4021527778</v>
      </c>
      <c r="I3163" s="0" t="s">
        <v>1976</v>
      </c>
      <c r="M3163" s="0" t="s">
        <v>858</v>
      </c>
      <c r="N3163" s="0" t="s">
        <v>1305</v>
      </c>
      <c r="O3163" s="0" t="s">
        <v>1378</v>
      </c>
      <c r="Q3163" s="216" t="n">
        <v>5000</v>
      </c>
      <c r="S3163" s="0" t="s">
        <v>1026</v>
      </c>
      <c r="T3163" s="0" t="s">
        <v>784</v>
      </c>
      <c r="U3163" s="218" t="n">
        <v>4.0375</v>
      </c>
      <c r="V3163" s="0" t="s">
        <v>1977</v>
      </c>
      <c r="W3163" s="0" t="s">
        <v>1361</v>
      </c>
      <c r="X3163" s="0" t="s">
        <v>1362</v>
      </c>
      <c r="Y3163" s="0" t="s">
        <v>1310</v>
      </c>
      <c r="Z3163" s="0" t="s">
        <v>571</v>
      </c>
      <c r="AA3163" s="0" t="n">
        <v>808732</v>
      </c>
      <c r="AB3163" s="215" t="n">
        <v>37036.875</v>
      </c>
      <c r="AC3163" s="215" t="n">
        <v>37036.875</v>
      </c>
    </row>
    <row r="3164" customFormat="false" ht="12.75" hidden="false" customHeight="false" outlineLevel="0" collapsed="false">
      <c r="A3164" s="208" t="str">
        <f aca="false">B3164&amp;" "&amp;C3164&amp;" "&amp;D3164</f>
        <v>US Natural Gas Physical</v>
      </c>
      <c r="B3164" s="208" t="str">
        <f aca="false">IF((LEFT(N3164,2)="US"),"US","")</f>
        <v>US</v>
      </c>
      <c r="C3164" s="208" t="str">
        <f aca="false">M3164</f>
        <v>Natural Gas</v>
      </c>
      <c r="D3164" s="208" t="str">
        <f aca="false">IF(ISNUMBER(FIND("Phy",N3164))=TRUE(),"Physical","Financial")</f>
        <v>Physical</v>
      </c>
      <c r="E3164" s="208" t="n">
        <f aca="false">IF(VLOOKUP(S3164,'DD-Lookup'!$J$6:$L$50,3,FALSE())="Monthly",(YEAR(AC3164)-YEAR(AB3164))*12+MONTH(AC3164)-MONTH(AB3164)+1,(AC3164-AB3164+1))</f>
        <v>1</v>
      </c>
      <c r="F3164" s="239" t="n">
        <f aca="false">E3164*SUM(P3164:Q3164)</f>
        <v>5000</v>
      </c>
      <c r="G3164" s="214" t="n">
        <v>1291690</v>
      </c>
      <c r="H3164" s="215" t="n">
        <v>37035.4022222222</v>
      </c>
      <c r="I3164" s="0" t="s">
        <v>1059</v>
      </c>
      <c r="M3164" s="0" t="s">
        <v>858</v>
      </c>
      <c r="N3164" s="0" t="s">
        <v>1305</v>
      </c>
      <c r="O3164" s="0" t="s">
        <v>1363</v>
      </c>
      <c r="Q3164" s="216" t="n">
        <v>5000</v>
      </c>
      <c r="S3164" s="0" t="s">
        <v>1026</v>
      </c>
      <c r="T3164" s="0" t="s">
        <v>784</v>
      </c>
      <c r="U3164" s="218" t="n">
        <v>4.0575</v>
      </c>
      <c r="V3164" s="0" t="s">
        <v>2400</v>
      </c>
      <c r="W3164" s="0" t="s">
        <v>1361</v>
      </c>
      <c r="X3164" s="0" t="s">
        <v>1362</v>
      </c>
      <c r="Y3164" s="0" t="s">
        <v>1310</v>
      </c>
      <c r="Z3164" s="0" t="s">
        <v>571</v>
      </c>
      <c r="AA3164" s="0" t="n">
        <v>808734</v>
      </c>
      <c r="AB3164" s="215" t="n">
        <v>37036.875</v>
      </c>
      <c r="AC3164" s="215" t="n">
        <v>37036.875</v>
      </c>
    </row>
    <row r="3165" customFormat="false" ht="12.75" hidden="false" customHeight="false" outlineLevel="0" collapsed="false">
      <c r="A3165" s="208" t="str">
        <f aca="false">B3165&amp;" "&amp;C3165&amp;" "&amp;D3165</f>
        <v> Metals Financial</v>
      </c>
      <c r="B3165" s="208" t="str">
        <f aca="false">IF((LEFT(N3165,2)="US"),"US","")</f>
        <v/>
      </c>
      <c r="C3165" s="208" t="str">
        <f aca="false">M3165</f>
        <v>Metals</v>
      </c>
      <c r="D3165" s="208" t="str">
        <f aca="false">IF(ISNUMBER(FIND("Phy",N3165))=TRUE(),"Physical","Financial")</f>
        <v>Financial</v>
      </c>
      <c r="E3165" s="208" t="n">
        <f aca="false">IF(VLOOKUP(S3165,'DD-Lookup'!$J$6:$L$50,3,FALSE())="Monthly",(YEAR(AC3165)-YEAR(AB3165))*12+MONTH(AC3165)-MONTH(AB3165)+1,(AC3165-AB3165+1))</f>
        <v>1</v>
      </c>
      <c r="F3165" s="239" t="n">
        <f aca="false">E3165*SUM(P3165:Q3165)</f>
        <v>20</v>
      </c>
      <c r="G3165" s="214" t="n">
        <v>1291692</v>
      </c>
      <c r="H3165" s="215" t="n">
        <v>37035.4022569444</v>
      </c>
      <c r="I3165" s="0" t="s">
        <v>850</v>
      </c>
      <c r="M3165" s="0" t="s">
        <v>780</v>
      </c>
      <c r="N3165" s="0" t="s">
        <v>781</v>
      </c>
      <c r="O3165" s="0" t="s">
        <v>782</v>
      </c>
      <c r="Q3165" s="216" t="n">
        <v>20</v>
      </c>
      <c r="S3165" s="0" t="s">
        <v>783</v>
      </c>
      <c r="T3165" s="0" t="s">
        <v>784</v>
      </c>
      <c r="U3165" s="218" t="n">
        <v>1547</v>
      </c>
      <c r="V3165" s="0" t="s">
        <v>1041</v>
      </c>
      <c r="W3165" s="0" t="s">
        <v>803</v>
      </c>
      <c r="X3165" s="0" t="s">
        <v>787</v>
      </c>
      <c r="Y3165" s="0" t="s">
        <v>788</v>
      </c>
      <c r="Z3165" s="0" t="s">
        <v>789</v>
      </c>
      <c r="AA3165" s="0" t="n">
        <v>2150919</v>
      </c>
    </row>
    <row r="3166" customFormat="false" ht="12.75" hidden="false" customHeight="false" outlineLevel="0" collapsed="false">
      <c r="A3166" s="208" t="str">
        <f aca="false">B3166&amp;" "&amp;C3166&amp;" "&amp;D3166</f>
        <v>US Crude Financial</v>
      </c>
      <c r="B3166" s="208" t="str">
        <f aca="false">IF((LEFT(N3166,2)="US"),"US","")</f>
        <v>US</v>
      </c>
      <c r="C3166" s="208" t="str">
        <f aca="false">M3166</f>
        <v>Crude</v>
      </c>
      <c r="D3166" s="208" t="str">
        <f aca="false">IF(ISNUMBER(FIND("Phy",N3166))=TRUE(),"Physical","Financial")</f>
        <v>Financial</v>
      </c>
      <c r="E3166" s="208" t="n">
        <f aca="false">IF(VLOOKUP(S3166,'DD-Lookup'!$J$6:$L$50,3,FALSE())="Monthly",(YEAR(AC3166)-YEAR(AB3166))*12+MONTH(AC3166)-MONTH(AB3166)+1,(AC3166-AB3166+1))</f>
        <v>1</v>
      </c>
      <c r="F3166" s="239" t="n">
        <f aca="false">E3166*SUM(P3166:Q3166)</f>
        <v>50000</v>
      </c>
      <c r="G3166" s="214" t="n">
        <v>1291691</v>
      </c>
      <c r="H3166" s="215" t="n">
        <v>37035.4022569444</v>
      </c>
      <c r="I3166" s="0" t="s">
        <v>1376</v>
      </c>
      <c r="M3166" s="0" t="s">
        <v>97</v>
      </c>
      <c r="N3166" s="0" t="s">
        <v>841</v>
      </c>
      <c r="O3166" s="0" t="s">
        <v>842</v>
      </c>
      <c r="Q3166" s="216" t="n">
        <v>50000</v>
      </c>
      <c r="S3166" s="0" t="s">
        <v>843</v>
      </c>
      <c r="T3166" s="0" t="s">
        <v>784</v>
      </c>
      <c r="U3166" s="218" t="n">
        <v>29.16</v>
      </c>
      <c r="V3166" s="0" t="s">
        <v>2312</v>
      </c>
      <c r="W3166" s="0" t="s">
        <v>845</v>
      </c>
      <c r="X3166" s="0" t="s">
        <v>846</v>
      </c>
      <c r="Y3166" s="0" t="s">
        <v>847</v>
      </c>
      <c r="Z3166" s="0" t="s">
        <v>571</v>
      </c>
      <c r="AA3166" s="0" t="n">
        <v>107042</v>
      </c>
      <c r="AB3166" s="215" t="n">
        <v>37073</v>
      </c>
      <c r="AC3166" s="215" t="n">
        <v>37103</v>
      </c>
    </row>
    <row r="3167" customFormat="false" ht="12.75" hidden="false" customHeight="false" outlineLevel="0" collapsed="false">
      <c r="A3167" s="208" t="str">
        <f aca="false">B3167&amp;" "&amp;C3167&amp;" "&amp;D3167</f>
        <v>US Natural Gas Financial</v>
      </c>
      <c r="B3167" s="208" t="str">
        <f aca="false">IF((LEFT(N3167,2)="US"),"US","")</f>
        <v>US</v>
      </c>
      <c r="C3167" s="208" t="str">
        <f aca="false">M3167</f>
        <v>Natural Gas</v>
      </c>
      <c r="D3167" s="208" t="str">
        <f aca="false">IF(ISNUMBER(FIND("Phy",N3167))=TRUE(),"Physical","Financial")</f>
        <v>Financial</v>
      </c>
      <c r="E3167" s="208" t="n">
        <f aca="false">IF(VLOOKUP(S3167,'DD-Lookup'!$J$6:$L$50,3,FALSE())="Monthly",(YEAR(AC3167)-YEAR(AB3167))*12+MONTH(AC3167)-MONTH(AB3167)+1,(AC3167-AB3167+1))</f>
        <v>31</v>
      </c>
      <c r="F3167" s="239" t="n">
        <f aca="false">E3167*SUM(P3167:Q3167)</f>
        <v>155000</v>
      </c>
      <c r="G3167" s="214" t="n">
        <v>1291694</v>
      </c>
      <c r="H3167" s="215" t="n">
        <v>37035.4023148148</v>
      </c>
      <c r="I3167" s="0" t="s">
        <v>1452</v>
      </c>
      <c r="M3167" s="0" t="s">
        <v>858</v>
      </c>
      <c r="N3167" s="0" t="s">
        <v>1024</v>
      </c>
      <c r="O3167" s="0" t="s">
        <v>1099</v>
      </c>
      <c r="P3167" s="216" t="n">
        <v>5000</v>
      </c>
      <c r="S3167" s="0" t="s">
        <v>1026</v>
      </c>
      <c r="T3167" s="0" t="s">
        <v>784</v>
      </c>
      <c r="U3167" s="218" t="n">
        <v>4.2475</v>
      </c>
      <c r="V3167" s="0" t="s">
        <v>2921</v>
      </c>
      <c r="W3167" s="0" t="s">
        <v>1028</v>
      </c>
      <c r="X3167" s="0" t="s">
        <v>1029</v>
      </c>
      <c r="Y3167" s="0" t="s">
        <v>838</v>
      </c>
      <c r="Z3167" s="0" t="s">
        <v>571</v>
      </c>
      <c r="AA3167" s="0" t="s">
        <v>2922</v>
      </c>
      <c r="AB3167" s="215" t="n">
        <v>37073.875</v>
      </c>
      <c r="AC3167" s="215" t="n">
        <v>37103.875</v>
      </c>
    </row>
    <row r="3168" customFormat="false" ht="12.75" hidden="false" customHeight="false" outlineLevel="0" collapsed="false">
      <c r="A3168" s="208" t="str">
        <f aca="false">B3168&amp;" "&amp;C3168&amp;" "&amp;D3168</f>
        <v>US Power Financial</v>
      </c>
      <c r="B3168" s="208" t="str">
        <f aca="false">IF((LEFT(N3168,2)="US"),"US","")</f>
        <v>US</v>
      </c>
      <c r="C3168" s="208" t="str">
        <f aca="false">M3168</f>
        <v>Power</v>
      </c>
      <c r="D3168" s="208" t="str">
        <f aca="false">IF(ISNUMBER(FIND("Phy",N3168))=TRUE(),"Physical","Financial")</f>
        <v>Financial</v>
      </c>
      <c r="E3168" s="208" t="n">
        <f aca="false">IF(VLOOKUP(S3168,'DD-Lookup'!$J$6:$L$50,3,FALSE())="Monthly",(YEAR(AC3168)-YEAR(AB3168))*12+MONTH(AC3168)-MONTH(AB3168)+1,(AC3168-AB3168+1))</f>
        <v>1</v>
      </c>
      <c r="F3168" s="239" t="n">
        <f aca="false">E3168*SUM(P3168:Q3168)</f>
        <v>50</v>
      </c>
      <c r="G3168" s="214" t="n">
        <v>1291693</v>
      </c>
      <c r="H3168" s="215" t="n">
        <v>37035.4023148148</v>
      </c>
      <c r="I3168" s="0" t="s">
        <v>1107</v>
      </c>
      <c r="M3168" s="0" t="s">
        <v>67</v>
      </c>
      <c r="N3168" s="0" t="s">
        <v>1046</v>
      </c>
      <c r="O3168" s="0" t="s">
        <v>2641</v>
      </c>
      <c r="Q3168" s="216" t="n">
        <v>50</v>
      </c>
      <c r="S3168" s="0" t="s">
        <v>930</v>
      </c>
      <c r="T3168" s="0" t="s">
        <v>784</v>
      </c>
      <c r="U3168" s="218" t="n">
        <v>34</v>
      </c>
      <c r="V3168" s="0" t="s">
        <v>1108</v>
      </c>
      <c r="W3168" s="0" t="s">
        <v>1049</v>
      </c>
      <c r="X3168" s="0" t="s">
        <v>1050</v>
      </c>
      <c r="Y3168" s="0" t="s">
        <v>1051</v>
      </c>
      <c r="Z3168" s="0" t="s">
        <v>571</v>
      </c>
      <c r="AA3168" s="0" t="n">
        <v>621534.1</v>
      </c>
      <c r="AB3168" s="215" t="n">
        <v>37035.875</v>
      </c>
      <c r="AC3168" s="215" t="n">
        <v>37035.875</v>
      </c>
    </row>
    <row r="3169" customFormat="false" ht="12.75" hidden="false" customHeight="false" outlineLevel="0" collapsed="false">
      <c r="A3169" s="208" t="str">
        <f aca="false">B3169&amp;" "&amp;C3169&amp;" "&amp;D3169</f>
        <v>US Crude Financial</v>
      </c>
      <c r="B3169" s="208" t="str">
        <f aca="false">IF((LEFT(N3169,2)="US"),"US","")</f>
        <v>US</v>
      </c>
      <c r="C3169" s="208" t="str">
        <f aca="false">M3169</f>
        <v>Crude</v>
      </c>
      <c r="D3169" s="208" t="str">
        <f aca="false">IF(ISNUMBER(FIND("Phy",N3169))=TRUE(),"Physical","Financial")</f>
        <v>Financial</v>
      </c>
      <c r="E3169" s="208" t="n">
        <f aca="false">IF(VLOOKUP(S3169,'DD-Lookup'!$J$6:$L$50,3,FALSE())="Monthly",(YEAR(AC3169)-YEAR(AB3169))*12+MONTH(AC3169)-MONTH(AB3169)+1,(AC3169-AB3169+1))</f>
        <v>1</v>
      </c>
      <c r="F3169" s="239" t="n">
        <f aca="false">E3169*SUM(P3169:Q3169)</f>
        <v>25000</v>
      </c>
      <c r="G3169" s="214" t="n">
        <v>1291696</v>
      </c>
      <c r="H3169" s="215" t="n">
        <v>37035.4023263889</v>
      </c>
      <c r="I3169" s="0" t="s">
        <v>1112</v>
      </c>
      <c r="M3169" s="0" t="s">
        <v>97</v>
      </c>
      <c r="N3169" s="0" t="s">
        <v>2263</v>
      </c>
      <c r="O3169" s="0" t="s">
        <v>2264</v>
      </c>
      <c r="Q3169" s="216" t="n">
        <v>25000</v>
      </c>
      <c r="S3169" s="0" t="s">
        <v>834</v>
      </c>
      <c r="T3169" s="0" t="s">
        <v>784</v>
      </c>
      <c r="U3169" s="218" t="n">
        <v>-0.15</v>
      </c>
      <c r="V3169" s="0" t="s">
        <v>2265</v>
      </c>
      <c r="W3169" s="0" t="s">
        <v>2266</v>
      </c>
      <c r="X3169" s="0" t="s">
        <v>2267</v>
      </c>
      <c r="Y3169" s="0" t="s">
        <v>838</v>
      </c>
      <c r="Z3169" s="0" t="s">
        <v>571</v>
      </c>
      <c r="AA3169" s="0" t="s">
        <v>2923</v>
      </c>
      <c r="AB3169" s="215" t="n">
        <v>37073</v>
      </c>
      <c r="AC3169" s="215" t="n">
        <v>37103</v>
      </c>
    </row>
    <row r="3170" customFormat="false" ht="12.75" hidden="false" customHeight="false" outlineLevel="0" collapsed="false">
      <c r="A3170" s="208" t="str">
        <f aca="false">B3170&amp;" "&amp;C3170&amp;" "&amp;D3170</f>
        <v>US Natural Gas Physical</v>
      </c>
      <c r="B3170" s="208" t="str">
        <f aca="false">IF((LEFT(N3170,2)="US"),"US","")</f>
        <v>US</v>
      </c>
      <c r="C3170" s="208" t="str">
        <f aca="false">M3170</f>
        <v>Natural Gas</v>
      </c>
      <c r="D3170" s="208" t="str">
        <f aca="false">IF(ISNUMBER(FIND("Phy",N3170))=TRUE(),"Physical","Financial")</f>
        <v>Physical</v>
      </c>
      <c r="E3170" s="208" t="n">
        <f aca="false">IF(VLOOKUP(S3170,'DD-Lookup'!$J$6:$L$50,3,FALSE())="Monthly",(YEAR(AC3170)-YEAR(AB3170))*12+MONTH(AC3170)-MONTH(AB3170)+1,(AC3170-AB3170+1))</f>
        <v>1</v>
      </c>
      <c r="F3170" s="239" t="n">
        <f aca="false">E3170*SUM(P3170:Q3170)</f>
        <v>3871</v>
      </c>
      <c r="G3170" s="214" t="n">
        <v>1291697</v>
      </c>
      <c r="H3170" s="215" t="n">
        <v>37035.4023611111</v>
      </c>
      <c r="I3170" s="0" t="s">
        <v>1183</v>
      </c>
      <c r="M3170" s="0" t="s">
        <v>858</v>
      </c>
      <c r="N3170" s="0" t="s">
        <v>1305</v>
      </c>
      <c r="O3170" s="0" t="s">
        <v>1397</v>
      </c>
      <c r="P3170" s="216" t="n">
        <v>3871</v>
      </c>
      <c r="S3170" s="0" t="s">
        <v>1026</v>
      </c>
      <c r="T3170" s="0" t="s">
        <v>784</v>
      </c>
      <c r="U3170" s="218" t="n">
        <v>4.02</v>
      </c>
      <c r="V3170" s="0" t="s">
        <v>1468</v>
      </c>
      <c r="W3170" s="0" t="s">
        <v>1361</v>
      </c>
      <c r="X3170" s="0" t="s">
        <v>1362</v>
      </c>
      <c r="Y3170" s="0" t="s">
        <v>1310</v>
      </c>
      <c r="Z3170" s="0" t="s">
        <v>571</v>
      </c>
      <c r="AA3170" s="0" t="n">
        <v>808736</v>
      </c>
      <c r="AB3170" s="215" t="n">
        <v>37036.875</v>
      </c>
      <c r="AC3170" s="215" t="n">
        <v>37036.875</v>
      </c>
    </row>
    <row r="3171" customFormat="false" ht="12.75" hidden="false" customHeight="false" outlineLevel="0" collapsed="false">
      <c r="A3171" s="208" t="str">
        <f aca="false">B3171&amp;" "&amp;C3171&amp;" "&amp;D3171</f>
        <v>US Natural Gas Physical</v>
      </c>
      <c r="B3171" s="208" t="str">
        <f aca="false">IF((LEFT(N3171,2)="US"),"US","")</f>
        <v>US</v>
      </c>
      <c r="C3171" s="208" t="str">
        <f aca="false">M3171</f>
        <v>Natural Gas</v>
      </c>
      <c r="D3171" s="208" t="str">
        <f aca="false">IF(ISNUMBER(FIND("Phy",N3171))=TRUE(),"Physical","Financial")</f>
        <v>Physical</v>
      </c>
      <c r="E3171" s="208" t="n">
        <f aca="false">IF(VLOOKUP(S3171,'DD-Lookup'!$J$6:$L$50,3,FALSE())="Monthly",(YEAR(AC3171)-YEAR(AB3171))*12+MONTH(AC3171)-MONTH(AB3171)+1,(AC3171-AB3171+1))</f>
        <v>1</v>
      </c>
      <c r="F3171" s="239" t="n">
        <f aca="false">E3171*SUM(P3171:Q3171)</f>
        <v>20000</v>
      </c>
      <c r="G3171" s="214" t="n">
        <v>1291698</v>
      </c>
      <c r="H3171" s="215" t="n">
        <v>37035.4023726852</v>
      </c>
      <c r="I3171" s="0" t="s">
        <v>593</v>
      </c>
      <c r="M3171" s="0" t="s">
        <v>858</v>
      </c>
      <c r="N3171" s="0" t="s">
        <v>1305</v>
      </c>
      <c r="O3171" s="0" t="s">
        <v>1491</v>
      </c>
      <c r="Q3171" s="216" t="n">
        <v>20000</v>
      </c>
      <c r="S3171" s="0" t="s">
        <v>1026</v>
      </c>
      <c r="T3171" s="0" t="s">
        <v>784</v>
      </c>
      <c r="U3171" s="218" t="n">
        <v>4.36</v>
      </c>
      <c r="V3171" s="0" t="s">
        <v>1530</v>
      </c>
      <c r="W3171" s="0" t="s">
        <v>1493</v>
      </c>
      <c r="X3171" s="0" t="s">
        <v>1494</v>
      </c>
      <c r="Y3171" s="0" t="s">
        <v>1310</v>
      </c>
      <c r="Z3171" s="0" t="s">
        <v>571</v>
      </c>
      <c r="AA3171" s="0" t="n">
        <v>808737</v>
      </c>
      <c r="AB3171" s="215" t="n">
        <v>37036.875</v>
      </c>
      <c r="AC3171" s="215" t="n">
        <v>37036.875</v>
      </c>
    </row>
    <row r="3172" customFormat="false" ht="12.75" hidden="false" customHeight="false" outlineLevel="0" collapsed="false">
      <c r="A3172" s="208" t="str">
        <f aca="false">B3172&amp;" "&amp;C3172&amp;" "&amp;D3172</f>
        <v>US Natural Gas Financial</v>
      </c>
      <c r="B3172" s="208" t="str">
        <f aca="false">IF((LEFT(N3172,2)="US"),"US","")</f>
        <v>US</v>
      </c>
      <c r="C3172" s="208" t="str">
        <f aca="false">M3172</f>
        <v>Natural Gas</v>
      </c>
      <c r="D3172" s="208" t="str">
        <f aca="false">IF(ISNUMBER(FIND("Phy",N3172))=TRUE(),"Physical","Financial")</f>
        <v>Financial</v>
      </c>
      <c r="E3172" s="208" t="n">
        <f aca="false">IF(VLOOKUP(S3172,'DD-Lookup'!$J$6:$L$50,3,FALSE())="Monthly",(YEAR(AC3172)-YEAR(AB3172))*12+MONTH(AC3172)-MONTH(AB3172)+1,(AC3172-AB3172+1))</f>
        <v>30</v>
      </c>
      <c r="F3172" s="239" t="n">
        <f aca="false">E3172*SUM(P3172:Q3172)</f>
        <v>300000</v>
      </c>
      <c r="G3172" s="214" t="n">
        <v>1291699</v>
      </c>
      <c r="H3172" s="215" t="n">
        <v>37035.4024074074</v>
      </c>
      <c r="I3172" s="0" t="s">
        <v>1233</v>
      </c>
      <c r="M3172" s="0" t="s">
        <v>858</v>
      </c>
      <c r="N3172" s="0" t="s">
        <v>1024</v>
      </c>
      <c r="O3172" s="0" t="s">
        <v>1025</v>
      </c>
      <c r="Q3172" s="216" t="n">
        <v>10000</v>
      </c>
      <c r="S3172" s="0" t="s">
        <v>1026</v>
      </c>
      <c r="T3172" s="0" t="s">
        <v>784</v>
      </c>
      <c r="U3172" s="218" t="n">
        <v>4.19</v>
      </c>
      <c r="V3172" s="0" t="s">
        <v>2027</v>
      </c>
      <c r="W3172" s="0" t="s">
        <v>1028</v>
      </c>
      <c r="X3172" s="0" t="s">
        <v>1029</v>
      </c>
      <c r="Y3172" s="0" t="s">
        <v>838</v>
      </c>
      <c r="Z3172" s="0" t="s">
        <v>571</v>
      </c>
      <c r="AA3172" s="0" t="s">
        <v>2924</v>
      </c>
      <c r="AB3172" s="215" t="n">
        <v>37043.875</v>
      </c>
      <c r="AC3172" s="215" t="n">
        <v>37072.875</v>
      </c>
    </row>
    <row r="3173" customFormat="false" ht="12.75" hidden="false" customHeight="false" outlineLevel="0" collapsed="false">
      <c r="A3173" s="208" t="str">
        <f aca="false">B3173&amp;" "&amp;C3173&amp;" "&amp;D3173</f>
        <v>US Natural Gas Physical</v>
      </c>
      <c r="B3173" s="208" t="str">
        <f aca="false">IF((LEFT(N3173,2)="US"),"US","")</f>
        <v>US</v>
      </c>
      <c r="C3173" s="208" t="str">
        <f aca="false">M3173</f>
        <v>Natural Gas</v>
      </c>
      <c r="D3173" s="208" t="str">
        <f aca="false">IF(ISNUMBER(FIND("Phy",N3173))=TRUE(),"Physical","Financial")</f>
        <v>Physical</v>
      </c>
      <c r="E3173" s="208" t="n">
        <f aca="false">IF(VLOOKUP(S3173,'DD-Lookup'!$J$6:$L$50,3,FALSE())="Monthly",(YEAR(AC3173)-YEAR(AB3173))*12+MONTH(AC3173)-MONTH(AB3173)+1,(AC3173-AB3173+1))</f>
        <v>1</v>
      </c>
      <c r="F3173" s="239" t="n">
        <f aca="false">E3173*SUM(P3173:Q3173)</f>
        <v>10000</v>
      </c>
      <c r="G3173" s="214" t="n">
        <v>1291700</v>
      </c>
      <c r="H3173" s="215" t="n">
        <v>37035.4024189815</v>
      </c>
      <c r="I3173" s="0" t="s">
        <v>593</v>
      </c>
      <c r="M3173" s="0" t="s">
        <v>858</v>
      </c>
      <c r="N3173" s="0" t="s">
        <v>1305</v>
      </c>
      <c r="O3173" s="0" t="s">
        <v>1306</v>
      </c>
      <c r="P3173" s="216" t="n">
        <v>10000</v>
      </c>
      <c r="S3173" s="0" t="s">
        <v>1026</v>
      </c>
      <c r="T3173" s="0" t="s">
        <v>784</v>
      </c>
      <c r="U3173" s="218" t="n">
        <v>4.2038</v>
      </c>
      <c r="V3173" s="0" t="s">
        <v>1374</v>
      </c>
      <c r="W3173" s="0" t="s">
        <v>1308</v>
      </c>
      <c r="X3173" s="0" t="s">
        <v>1309</v>
      </c>
      <c r="Y3173" s="0" t="s">
        <v>1310</v>
      </c>
      <c r="Z3173" s="0" t="s">
        <v>571</v>
      </c>
      <c r="AA3173" s="0" t="n">
        <v>808738</v>
      </c>
      <c r="AB3173" s="215" t="n">
        <v>37036.875</v>
      </c>
      <c r="AC3173" s="215" t="n">
        <v>37036.875</v>
      </c>
    </row>
    <row r="3174" customFormat="false" ht="12.75" hidden="false" customHeight="false" outlineLevel="0" collapsed="false">
      <c r="A3174" s="208" t="str">
        <f aca="false">B3174&amp;" "&amp;C3174&amp;" "&amp;D3174</f>
        <v>US Natural Gas Physical</v>
      </c>
      <c r="B3174" s="208" t="str">
        <f aca="false">IF((LEFT(N3174,2)="US"),"US","")</f>
        <v>US</v>
      </c>
      <c r="C3174" s="208" t="str">
        <f aca="false">M3174</f>
        <v>Natural Gas</v>
      </c>
      <c r="D3174" s="208" t="str">
        <f aca="false">IF(ISNUMBER(FIND("Phy",N3174))=TRUE(),"Physical","Financial")</f>
        <v>Physical</v>
      </c>
      <c r="E3174" s="208" t="n">
        <f aca="false">IF(VLOOKUP(S3174,'DD-Lookup'!$J$6:$L$50,3,FALSE())="Monthly",(YEAR(AC3174)-YEAR(AB3174))*12+MONTH(AC3174)-MONTH(AB3174)+1,(AC3174-AB3174+1))</f>
        <v>1</v>
      </c>
      <c r="F3174" s="239" t="n">
        <f aca="false">E3174*SUM(P3174:Q3174)</f>
        <v>10000</v>
      </c>
      <c r="G3174" s="214" t="n">
        <v>1291701</v>
      </c>
      <c r="H3174" s="215" t="n">
        <v>37035.4024189815</v>
      </c>
      <c r="I3174" s="0" t="s">
        <v>1399</v>
      </c>
      <c r="M3174" s="0" t="s">
        <v>858</v>
      </c>
      <c r="N3174" s="0" t="s">
        <v>1305</v>
      </c>
      <c r="O3174" s="0" t="s">
        <v>1687</v>
      </c>
      <c r="Q3174" s="216" t="n">
        <v>10000</v>
      </c>
      <c r="S3174" s="0" t="s">
        <v>1026</v>
      </c>
      <c r="T3174" s="0" t="s">
        <v>784</v>
      </c>
      <c r="U3174" s="218" t="n">
        <v>4.0775</v>
      </c>
      <c r="V3174" s="0" t="s">
        <v>1844</v>
      </c>
      <c r="W3174" s="0" t="s">
        <v>1667</v>
      </c>
      <c r="X3174" s="0" t="s">
        <v>1639</v>
      </c>
      <c r="Y3174" s="0" t="s">
        <v>1310</v>
      </c>
      <c r="Z3174" s="0" t="s">
        <v>571</v>
      </c>
      <c r="AA3174" s="0" t="n">
        <v>808739</v>
      </c>
      <c r="AB3174" s="215" t="n">
        <v>37036.875</v>
      </c>
      <c r="AC3174" s="215" t="n">
        <v>37036.875</v>
      </c>
    </row>
    <row r="3175" customFormat="false" ht="12.75" hidden="false" customHeight="false" outlineLevel="0" collapsed="false">
      <c r="A3175" s="208" t="str">
        <f aca="false">B3175&amp;" "&amp;C3175&amp;" "&amp;D3175</f>
        <v>US Natural Gas Physical</v>
      </c>
      <c r="B3175" s="208" t="str">
        <f aca="false">IF((LEFT(N3175,2)="US"),"US","")</f>
        <v>US</v>
      </c>
      <c r="C3175" s="208" t="str">
        <f aca="false">M3175</f>
        <v>Natural Gas</v>
      </c>
      <c r="D3175" s="208" t="str">
        <f aca="false">IF(ISNUMBER(FIND("Phy",N3175))=TRUE(),"Physical","Financial")</f>
        <v>Physical</v>
      </c>
      <c r="E3175" s="208" t="n">
        <f aca="false">IF(VLOOKUP(S3175,'DD-Lookup'!$J$6:$L$50,3,FALSE())="Monthly",(YEAR(AC3175)-YEAR(AB3175))*12+MONTH(AC3175)-MONTH(AB3175)+1,(AC3175-AB3175+1))</f>
        <v>1</v>
      </c>
      <c r="F3175" s="239" t="n">
        <f aca="false">E3175*SUM(P3175:Q3175)</f>
        <v>5000</v>
      </c>
      <c r="G3175" s="214" t="n">
        <v>1291702</v>
      </c>
      <c r="H3175" s="215" t="n">
        <v>37035.4024537037</v>
      </c>
      <c r="I3175" s="0" t="s">
        <v>600</v>
      </c>
      <c r="M3175" s="0" t="s">
        <v>858</v>
      </c>
      <c r="N3175" s="0" t="s">
        <v>1305</v>
      </c>
      <c r="O3175" s="0" t="s">
        <v>1306</v>
      </c>
      <c r="Q3175" s="216" t="n">
        <v>5000</v>
      </c>
      <c r="S3175" s="0" t="s">
        <v>1026</v>
      </c>
      <c r="T3175" s="0" t="s">
        <v>784</v>
      </c>
      <c r="U3175" s="218" t="n">
        <v>4.2051</v>
      </c>
      <c r="V3175" s="0" t="s">
        <v>1425</v>
      </c>
      <c r="W3175" s="0" t="s">
        <v>1308</v>
      </c>
      <c r="X3175" s="0" t="s">
        <v>1309</v>
      </c>
      <c r="Y3175" s="0" t="s">
        <v>1310</v>
      </c>
      <c r="Z3175" s="0" t="s">
        <v>571</v>
      </c>
      <c r="AA3175" s="0" t="n">
        <v>808740</v>
      </c>
      <c r="AB3175" s="215" t="n">
        <v>37036.875</v>
      </c>
      <c r="AC3175" s="215" t="n">
        <v>37036.875</v>
      </c>
    </row>
    <row r="3176" customFormat="false" ht="12.75" hidden="false" customHeight="false" outlineLevel="0" collapsed="false">
      <c r="A3176" s="208" t="str">
        <f aca="false">B3176&amp;" "&amp;C3176&amp;" "&amp;D3176</f>
        <v>US Natural Gas Physical</v>
      </c>
      <c r="B3176" s="208" t="str">
        <f aca="false">IF((LEFT(N3176,2)="US"),"US","")</f>
        <v>US</v>
      </c>
      <c r="C3176" s="208" t="str">
        <f aca="false">M3176</f>
        <v>Natural Gas</v>
      </c>
      <c r="D3176" s="208" t="str">
        <f aca="false">IF(ISNUMBER(FIND("Phy",N3176))=TRUE(),"Physical","Financial")</f>
        <v>Physical</v>
      </c>
      <c r="E3176" s="208" t="n">
        <f aca="false">IF(VLOOKUP(S3176,'DD-Lookup'!$J$6:$L$50,3,FALSE())="Monthly",(YEAR(AC3176)-YEAR(AB3176))*12+MONTH(AC3176)-MONTH(AB3176)+1,(AC3176-AB3176+1))</f>
        <v>1</v>
      </c>
      <c r="F3176" s="239" t="n">
        <f aca="false">E3176*SUM(P3176:Q3176)</f>
        <v>5000</v>
      </c>
      <c r="G3176" s="214" t="n">
        <v>1291703</v>
      </c>
      <c r="H3176" s="215" t="n">
        <v>37035.4025694444</v>
      </c>
      <c r="I3176" s="0" t="s">
        <v>1073</v>
      </c>
      <c r="M3176" s="0" t="s">
        <v>858</v>
      </c>
      <c r="N3176" s="0" t="s">
        <v>1571</v>
      </c>
      <c r="O3176" s="0" t="s">
        <v>1981</v>
      </c>
      <c r="P3176" s="216" t="n">
        <v>5000</v>
      </c>
      <c r="S3176" s="0" t="s">
        <v>1026</v>
      </c>
      <c r="T3176" s="0" t="s">
        <v>784</v>
      </c>
      <c r="U3176" s="218" t="n">
        <v>4</v>
      </c>
      <c r="V3176" s="0" t="s">
        <v>2925</v>
      </c>
      <c r="W3176" s="0" t="s">
        <v>1573</v>
      </c>
      <c r="X3176" s="0" t="s">
        <v>1574</v>
      </c>
      <c r="Y3176" s="0" t="s">
        <v>1310</v>
      </c>
      <c r="Z3176" s="0" t="s">
        <v>1575</v>
      </c>
      <c r="AA3176" s="0" t="n">
        <v>808741</v>
      </c>
      <c r="AB3176" s="215" t="n">
        <v>37036.875</v>
      </c>
      <c r="AC3176" s="215" t="n">
        <v>37036.875</v>
      </c>
    </row>
    <row r="3177" customFormat="false" ht="12.75" hidden="false" customHeight="false" outlineLevel="0" collapsed="false">
      <c r="A3177" s="208" t="str">
        <f aca="false">B3177&amp;" "&amp;C3177&amp;" "&amp;D3177</f>
        <v>US Natural Gas Physical</v>
      </c>
      <c r="B3177" s="208" t="str">
        <f aca="false">IF((LEFT(N3177,2)="US"),"US","")</f>
        <v>US</v>
      </c>
      <c r="C3177" s="208" t="str">
        <f aca="false">M3177</f>
        <v>Natural Gas</v>
      </c>
      <c r="D3177" s="208" t="str">
        <f aca="false">IF(ISNUMBER(FIND("Phy",N3177))=TRUE(),"Physical","Financial")</f>
        <v>Physical</v>
      </c>
      <c r="E3177" s="208" t="n">
        <f aca="false">IF(VLOOKUP(S3177,'DD-Lookup'!$J$6:$L$50,3,FALSE())="Monthly",(YEAR(AC3177)-YEAR(AB3177))*12+MONTH(AC3177)-MONTH(AB3177)+1,(AC3177-AB3177+1))</f>
        <v>1</v>
      </c>
      <c r="F3177" s="239" t="n">
        <f aca="false">E3177*SUM(P3177:Q3177)</f>
        <v>10000</v>
      </c>
      <c r="G3177" s="214" t="n">
        <v>1291704</v>
      </c>
      <c r="H3177" s="215" t="n">
        <v>37035.4025810185</v>
      </c>
      <c r="I3177" s="0" t="s">
        <v>593</v>
      </c>
      <c r="M3177" s="0" t="s">
        <v>858</v>
      </c>
      <c r="N3177" s="0" t="s">
        <v>1305</v>
      </c>
      <c r="O3177" s="0" t="s">
        <v>1306</v>
      </c>
      <c r="P3177" s="216" t="n">
        <v>10000</v>
      </c>
      <c r="S3177" s="0" t="s">
        <v>1026</v>
      </c>
      <c r="T3177" s="0" t="s">
        <v>784</v>
      </c>
      <c r="U3177" s="218" t="n">
        <v>4.2025</v>
      </c>
      <c r="V3177" s="0" t="s">
        <v>1374</v>
      </c>
      <c r="W3177" s="0" t="s">
        <v>1308</v>
      </c>
      <c r="X3177" s="0" t="s">
        <v>1309</v>
      </c>
      <c r="Y3177" s="0" t="s">
        <v>1310</v>
      </c>
      <c r="Z3177" s="0" t="s">
        <v>571</v>
      </c>
      <c r="AA3177" s="0" t="n">
        <v>808742</v>
      </c>
      <c r="AB3177" s="215" t="n">
        <v>37036.875</v>
      </c>
      <c r="AC3177" s="215" t="n">
        <v>37036.875</v>
      </c>
    </row>
    <row r="3178" customFormat="false" ht="12.75" hidden="false" customHeight="false" outlineLevel="0" collapsed="false">
      <c r="A3178" s="208" t="str">
        <f aca="false">B3178&amp;" "&amp;C3178&amp;" "&amp;D3178</f>
        <v>US Natural Gas Physical</v>
      </c>
      <c r="B3178" s="208" t="str">
        <f aca="false">IF((LEFT(N3178,2)="US"),"US","")</f>
        <v>US</v>
      </c>
      <c r="C3178" s="208" t="str">
        <f aca="false">M3178</f>
        <v>Natural Gas</v>
      </c>
      <c r="D3178" s="208" t="str">
        <f aca="false">IF(ISNUMBER(FIND("Phy",N3178))=TRUE(),"Physical","Financial")</f>
        <v>Physical</v>
      </c>
      <c r="E3178" s="208" t="n">
        <f aca="false">IF(VLOOKUP(S3178,'DD-Lookup'!$J$6:$L$50,3,FALSE())="Monthly",(YEAR(AC3178)-YEAR(AB3178))*12+MONTH(AC3178)-MONTH(AB3178)+1,(AC3178-AB3178+1))</f>
        <v>1</v>
      </c>
      <c r="F3178" s="239" t="n">
        <f aca="false">E3178*SUM(P3178:Q3178)</f>
        <v>5000</v>
      </c>
      <c r="G3178" s="214" t="n">
        <v>1291705</v>
      </c>
      <c r="H3178" s="215" t="n">
        <v>37035.4026273148</v>
      </c>
      <c r="I3178" s="0" t="s">
        <v>1452</v>
      </c>
      <c r="M3178" s="0" t="s">
        <v>858</v>
      </c>
      <c r="N3178" s="0" t="s">
        <v>1305</v>
      </c>
      <c r="O3178" s="0" t="s">
        <v>1363</v>
      </c>
      <c r="P3178" s="216" t="n">
        <v>5000</v>
      </c>
      <c r="S3178" s="0" t="s">
        <v>1026</v>
      </c>
      <c r="T3178" s="0" t="s">
        <v>784</v>
      </c>
      <c r="U3178" s="218" t="n">
        <v>4.055</v>
      </c>
      <c r="V3178" s="0" t="s">
        <v>2716</v>
      </c>
      <c r="W3178" s="0" t="s">
        <v>1361</v>
      </c>
      <c r="X3178" s="0" t="s">
        <v>1362</v>
      </c>
      <c r="Y3178" s="0" t="s">
        <v>1310</v>
      </c>
      <c r="Z3178" s="0" t="s">
        <v>571</v>
      </c>
      <c r="AA3178" s="0" t="n">
        <v>808743</v>
      </c>
      <c r="AB3178" s="215" t="n">
        <v>37036.875</v>
      </c>
      <c r="AC3178" s="215" t="n">
        <v>37036.875</v>
      </c>
    </row>
    <row r="3179" customFormat="false" ht="12.75" hidden="false" customHeight="false" outlineLevel="0" collapsed="false">
      <c r="A3179" s="208" t="str">
        <f aca="false">B3179&amp;" "&amp;C3179&amp;" "&amp;D3179</f>
        <v>US Natural Gas Physical</v>
      </c>
      <c r="B3179" s="208" t="str">
        <f aca="false">IF((LEFT(N3179,2)="US"),"US","")</f>
        <v>US</v>
      </c>
      <c r="C3179" s="208" t="str">
        <f aca="false">M3179</f>
        <v>Natural Gas</v>
      </c>
      <c r="D3179" s="208" t="str">
        <f aca="false">IF(ISNUMBER(FIND("Phy",N3179))=TRUE(),"Physical","Financial")</f>
        <v>Physical</v>
      </c>
      <c r="E3179" s="208" t="n">
        <f aca="false">IF(VLOOKUP(S3179,'DD-Lookup'!$J$6:$L$50,3,FALSE())="Monthly",(YEAR(AC3179)-YEAR(AB3179))*12+MONTH(AC3179)-MONTH(AB3179)+1,(AC3179-AB3179+1))</f>
        <v>1</v>
      </c>
      <c r="F3179" s="239" t="n">
        <f aca="false">E3179*SUM(P3179:Q3179)</f>
        <v>5000</v>
      </c>
      <c r="G3179" s="214" t="n">
        <v>1291706</v>
      </c>
      <c r="H3179" s="215" t="n">
        <v>37035.4026388889</v>
      </c>
      <c r="I3179" s="0" t="s">
        <v>1426</v>
      </c>
      <c r="M3179" s="0" t="s">
        <v>858</v>
      </c>
      <c r="N3179" s="0" t="s">
        <v>1305</v>
      </c>
      <c r="O3179" s="0" t="s">
        <v>1397</v>
      </c>
      <c r="P3179" s="216" t="n">
        <v>5000</v>
      </c>
      <c r="S3179" s="0" t="s">
        <v>1026</v>
      </c>
      <c r="T3179" s="0" t="s">
        <v>784</v>
      </c>
      <c r="U3179" s="218" t="n">
        <v>4.02</v>
      </c>
      <c r="V3179" s="0" t="s">
        <v>1427</v>
      </c>
      <c r="W3179" s="0" t="s">
        <v>1361</v>
      </c>
      <c r="X3179" s="0" t="s">
        <v>1362</v>
      </c>
      <c r="Y3179" s="0" t="s">
        <v>1310</v>
      </c>
      <c r="Z3179" s="0" t="s">
        <v>571</v>
      </c>
      <c r="AA3179" s="0" t="n">
        <v>808744</v>
      </c>
      <c r="AB3179" s="215" t="n">
        <v>37036.875</v>
      </c>
      <c r="AC3179" s="215" t="n">
        <v>37036.875</v>
      </c>
    </row>
    <row r="3180" customFormat="false" ht="12.75" hidden="false" customHeight="false" outlineLevel="0" collapsed="false">
      <c r="A3180" s="208" t="str">
        <f aca="false">B3180&amp;" "&amp;C3180&amp;" "&amp;D3180</f>
        <v>US Natural Gas Financial</v>
      </c>
      <c r="B3180" s="208" t="str">
        <f aca="false">IF((LEFT(N3180,2)="US"),"US","")</f>
        <v>US</v>
      </c>
      <c r="C3180" s="208" t="str">
        <f aca="false">M3180</f>
        <v>Natural Gas</v>
      </c>
      <c r="D3180" s="208" t="str">
        <f aca="false">IF(ISNUMBER(FIND("Phy",N3180))=TRUE(),"Physical","Financial")</f>
        <v>Financial</v>
      </c>
      <c r="E3180" s="208" t="n">
        <f aca="false">IF(VLOOKUP(S3180,'DD-Lookup'!$J$6:$L$50,3,FALSE())="Monthly",(YEAR(AC3180)-YEAR(AB3180))*12+MONTH(AC3180)-MONTH(AB3180)+1,(AC3180-AB3180+1))</f>
        <v>30</v>
      </c>
      <c r="F3180" s="239" t="n">
        <f aca="false">E3180*SUM(P3180:Q3180)</f>
        <v>300000</v>
      </c>
      <c r="G3180" s="214" t="n">
        <v>1291707</v>
      </c>
      <c r="H3180" s="215" t="n">
        <v>37035.4026736111</v>
      </c>
      <c r="I3180" s="0" t="s">
        <v>1107</v>
      </c>
      <c r="M3180" s="0" t="s">
        <v>858</v>
      </c>
      <c r="N3180" s="0" t="s">
        <v>1024</v>
      </c>
      <c r="O3180" s="0" t="s">
        <v>1025</v>
      </c>
      <c r="P3180" s="216" t="n">
        <v>10000</v>
      </c>
      <c r="S3180" s="0" t="s">
        <v>1026</v>
      </c>
      <c r="T3180" s="0" t="s">
        <v>784</v>
      </c>
      <c r="U3180" s="218" t="n">
        <v>4.185</v>
      </c>
      <c r="V3180" s="0" t="s">
        <v>2926</v>
      </c>
      <c r="W3180" s="0" t="s">
        <v>1028</v>
      </c>
      <c r="X3180" s="0" t="s">
        <v>1029</v>
      </c>
      <c r="Y3180" s="0" t="s">
        <v>838</v>
      </c>
      <c r="Z3180" s="0" t="s">
        <v>571</v>
      </c>
      <c r="AA3180" s="0" t="s">
        <v>2927</v>
      </c>
      <c r="AB3180" s="215" t="n">
        <v>37043.875</v>
      </c>
      <c r="AC3180" s="215" t="n">
        <v>37072.875</v>
      </c>
    </row>
    <row r="3181" customFormat="false" ht="12.75" hidden="false" customHeight="false" outlineLevel="0" collapsed="false">
      <c r="A3181" s="208" t="str">
        <f aca="false">B3181&amp;" "&amp;C3181&amp;" "&amp;D3181</f>
        <v>US Natural Gas Financial</v>
      </c>
      <c r="B3181" s="208" t="str">
        <f aca="false">IF((LEFT(N3181,2)="US"),"US","")</f>
        <v>US</v>
      </c>
      <c r="C3181" s="208" t="str">
        <f aca="false">M3181</f>
        <v>Natural Gas</v>
      </c>
      <c r="D3181" s="208" t="str">
        <f aca="false">IF(ISNUMBER(FIND("Phy",N3181))=TRUE(),"Physical","Financial")</f>
        <v>Financial</v>
      </c>
      <c r="E3181" s="208" t="n">
        <f aca="false">IF(VLOOKUP(S3181,'DD-Lookup'!$J$6:$L$50,3,FALSE())="Monthly",(YEAR(AC3181)-YEAR(AB3181))*12+MONTH(AC3181)-MONTH(AB3181)+1,(AC3181-AB3181+1))</f>
        <v>153</v>
      </c>
      <c r="F3181" s="239" t="n">
        <f aca="false">E3181*SUM(P3181:Q3181)</f>
        <v>765000</v>
      </c>
      <c r="G3181" s="214" t="n">
        <v>1291708</v>
      </c>
      <c r="H3181" s="215" t="n">
        <v>37035.4026851852</v>
      </c>
      <c r="I3181" s="0" t="s">
        <v>593</v>
      </c>
      <c r="M3181" s="0" t="s">
        <v>858</v>
      </c>
      <c r="N3181" s="0" t="s">
        <v>1024</v>
      </c>
      <c r="O3181" s="0" t="s">
        <v>1303</v>
      </c>
      <c r="Q3181" s="216" t="n">
        <v>5000</v>
      </c>
      <c r="S3181" s="0" t="s">
        <v>1026</v>
      </c>
      <c r="T3181" s="0" t="s">
        <v>784</v>
      </c>
      <c r="U3181" s="218" t="n">
        <v>4.31</v>
      </c>
      <c r="V3181" s="0" t="s">
        <v>2603</v>
      </c>
      <c r="W3181" s="0" t="s">
        <v>1028</v>
      </c>
      <c r="X3181" s="0" t="s">
        <v>1029</v>
      </c>
      <c r="Y3181" s="0" t="s">
        <v>838</v>
      </c>
      <c r="Z3181" s="0" t="s">
        <v>571</v>
      </c>
      <c r="AA3181" s="0" t="s">
        <v>2928</v>
      </c>
      <c r="AB3181" s="215" t="n">
        <v>37043</v>
      </c>
      <c r="AC3181" s="215" t="n">
        <v>37195</v>
      </c>
    </row>
    <row r="3182" customFormat="false" ht="12.75" hidden="false" customHeight="false" outlineLevel="0" collapsed="false">
      <c r="A3182" s="208" t="str">
        <f aca="false">B3182&amp;" "&amp;C3182&amp;" "&amp;D3182</f>
        <v>US Crude Financial</v>
      </c>
      <c r="B3182" s="208" t="str">
        <f aca="false">IF((LEFT(N3182,2)="US"),"US","")</f>
        <v>US</v>
      </c>
      <c r="C3182" s="208" t="str">
        <f aca="false">M3182</f>
        <v>Crude</v>
      </c>
      <c r="D3182" s="208" t="str">
        <f aca="false">IF(ISNUMBER(FIND("Phy",N3182))=TRUE(),"Physical","Financial")</f>
        <v>Financial</v>
      </c>
      <c r="E3182" s="208" t="n">
        <f aca="false">IF(VLOOKUP(S3182,'DD-Lookup'!$J$6:$L$50,3,FALSE())="Monthly",(YEAR(AC3182)-YEAR(AB3182))*12+MONTH(AC3182)-MONTH(AB3182)+1,(AC3182-AB3182+1))</f>
        <v>1</v>
      </c>
      <c r="F3182" s="239" t="n">
        <f aca="false">E3182*SUM(P3182:Q3182)</f>
        <v>50000</v>
      </c>
      <c r="G3182" s="214" t="n">
        <v>1291709</v>
      </c>
      <c r="H3182" s="215" t="n">
        <v>37035.4026967593</v>
      </c>
      <c r="I3182" s="0" t="s">
        <v>1376</v>
      </c>
      <c r="M3182" s="0" t="s">
        <v>97</v>
      </c>
      <c r="N3182" s="0" t="s">
        <v>841</v>
      </c>
      <c r="O3182" s="0" t="s">
        <v>889</v>
      </c>
      <c r="P3182" s="216" t="n">
        <v>50000</v>
      </c>
      <c r="S3182" s="0" t="s">
        <v>843</v>
      </c>
      <c r="T3182" s="0" t="s">
        <v>784</v>
      </c>
      <c r="U3182" s="218" t="n">
        <v>29.14</v>
      </c>
      <c r="V3182" s="0" t="s">
        <v>1510</v>
      </c>
      <c r="W3182" s="0" t="s">
        <v>845</v>
      </c>
      <c r="X3182" s="0" t="s">
        <v>891</v>
      </c>
      <c r="Y3182" s="0" t="s">
        <v>847</v>
      </c>
      <c r="Z3182" s="0" t="s">
        <v>571</v>
      </c>
      <c r="AA3182" s="0" t="n">
        <v>107043</v>
      </c>
      <c r="AB3182" s="215" t="n">
        <v>37073</v>
      </c>
      <c r="AC3182" s="215" t="n">
        <v>37103</v>
      </c>
    </row>
    <row r="3183" customFormat="false" ht="12.75" hidden="false" customHeight="false" outlineLevel="0" collapsed="false">
      <c r="A3183" s="208" t="str">
        <f aca="false">B3183&amp;" "&amp;C3183&amp;" "&amp;D3183</f>
        <v>US Natural Gas Physical</v>
      </c>
      <c r="B3183" s="208" t="str">
        <f aca="false">IF((LEFT(N3183,2)="US"),"US","")</f>
        <v>US</v>
      </c>
      <c r="C3183" s="208" t="str">
        <f aca="false">M3183</f>
        <v>Natural Gas</v>
      </c>
      <c r="D3183" s="208" t="str">
        <f aca="false">IF(ISNUMBER(FIND("Phy",N3183))=TRUE(),"Physical","Financial")</f>
        <v>Physical</v>
      </c>
      <c r="E3183" s="208" t="n">
        <f aca="false">IF(VLOOKUP(S3183,'DD-Lookup'!$J$6:$L$50,3,FALSE())="Monthly",(YEAR(AC3183)-YEAR(AB3183))*12+MONTH(AC3183)-MONTH(AB3183)+1,(AC3183-AB3183+1))</f>
        <v>1</v>
      </c>
      <c r="F3183" s="239" t="n">
        <f aca="false">E3183*SUM(P3183:Q3183)</f>
        <v>5000</v>
      </c>
      <c r="G3183" s="214" t="n">
        <v>1291711</v>
      </c>
      <c r="H3183" s="215" t="n">
        <v>37035.4027777778</v>
      </c>
      <c r="I3183" s="0" t="s">
        <v>1399</v>
      </c>
      <c r="M3183" s="0" t="s">
        <v>858</v>
      </c>
      <c r="N3183" s="0" t="s">
        <v>1305</v>
      </c>
      <c r="O3183" s="0" t="s">
        <v>1306</v>
      </c>
      <c r="Q3183" s="216" t="n">
        <v>5000</v>
      </c>
      <c r="S3183" s="0" t="s">
        <v>1026</v>
      </c>
      <c r="T3183" s="0" t="s">
        <v>784</v>
      </c>
      <c r="U3183" s="218" t="n">
        <v>4.2038</v>
      </c>
      <c r="V3183" s="0" t="s">
        <v>1400</v>
      </c>
      <c r="W3183" s="0" t="s">
        <v>1308</v>
      </c>
      <c r="X3183" s="0" t="s">
        <v>1309</v>
      </c>
      <c r="Y3183" s="0" t="s">
        <v>1310</v>
      </c>
      <c r="Z3183" s="0" t="s">
        <v>571</v>
      </c>
      <c r="AA3183" s="0" t="n">
        <v>808746</v>
      </c>
      <c r="AB3183" s="215" t="n">
        <v>37036.875</v>
      </c>
      <c r="AC3183" s="215" t="n">
        <v>37036.875</v>
      </c>
    </row>
    <row r="3184" customFormat="false" ht="12.75" hidden="false" customHeight="false" outlineLevel="0" collapsed="false">
      <c r="A3184" s="208" t="str">
        <f aca="false">B3184&amp;" "&amp;C3184&amp;" "&amp;D3184</f>
        <v>US Natural Gas Physical</v>
      </c>
      <c r="B3184" s="208" t="str">
        <f aca="false">IF((LEFT(N3184,2)="US"),"US","")</f>
        <v>US</v>
      </c>
      <c r="C3184" s="208" t="str">
        <f aca="false">M3184</f>
        <v>Natural Gas</v>
      </c>
      <c r="D3184" s="208" t="str">
        <f aca="false">IF(ISNUMBER(FIND("Phy",N3184))=TRUE(),"Physical","Financial")</f>
        <v>Physical</v>
      </c>
      <c r="E3184" s="208" t="n">
        <f aca="false">IF(VLOOKUP(S3184,'DD-Lookup'!$J$6:$L$50,3,FALSE())="Monthly",(YEAR(AC3184)-YEAR(AB3184))*12+MONTH(AC3184)-MONTH(AB3184)+1,(AC3184-AB3184+1))</f>
        <v>1</v>
      </c>
      <c r="F3184" s="239" t="n">
        <f aca="false">E3184*SUM(P3184:Q3184)</f>
        <v>5000</v>
      </c>
      <c r="G3184" s="214" t="n">
        <v>1291710</v>
      </c>
      <c r="H3184" s="215" t="n">
        <v>37035.4027777778</v>
      </c>
      <c r="I3184" s="0" t="s">
        <v>2014</v>
      </c>
      <c r="M3184" s="0" t="s">
        <v>858</v>
      </c>
      <c r="N3184" s="0" t="s">
        <v>1305</v>
      </c>
      <c r="O3184" s="0" t="s">
        <v>1372</v>
      </c>
      <c r="P3184" s="216" t="n">
        <v>5000</v>
      </c>
      <c r="S3184" s="0" t="s">
        <v>1026</v>
      </c>
      <c r="T3184" s="0" t="s">
        <v>784</v>
      </c>
      <c r="U3184" s="218" t="n">
        <v>4.0325</v>
      </c>
      <c r="V3184" s="0" t="s">
        <v>2015</v>
      </c>
      <c r="W3184" s="0" t="s">
        <v>1361</v>
      </c>
      <c r="X3184" s="0" t="s">
        <v>1362</v>
      </c>
      <c r="Y3184" s="0" t="s">
        <v>1310</v>
      </c>
      <c r="Z3184" s="0" t="s">
        <v>571</v>
      </c>
      <c r="AA3184" s="0" t="n">
        <v>808745</v>
      </c>
      <c r="AB3184" s="215" t="n">
        <v>37036.875</v>
      </c>
      <c r="AC3184" s="215" t="n">
        <v>37036.875</v>
      </c>
    </row>
    <row r="3185" customFormat="false" ht="12.75" hidden="false" customHeight="false" outlineLevel="0" collapsed="false">
      <c r="A3185" s="208" t="str">
        <f aca="false">B3185&amp;" "&amp;C3185&amp;" "&amp;D3185</f>
        <v>US Natural Gas Financial</v>
      </c>
      <c r="B3185" s="208" t="str">
        <f aca="false">IF((LEFT(N3185,2)="US"),"US","")</f>
        <v>US</v>
      </c>
      <c r="C3185" s="208" t="str">
        <f aca="false">M3185</f>
        <v>Natural Gas</v>
      </c>
      <c r="D3185" s="208" t="str">
        <f aca="false">IF(ISNUMBER(FIND("Phy",N3185))=TRUE(),"Physical","Financial")</f>
        <v>Financial</v>
      </c>
      <c r="E3185" s="208" t="n">
        <f aca="false">IF(VLOOKUP(S3185,'DD-Lookup'!$J$6:$L$50,3,FALSE())="Monthly",(YEAR(AC3185)-YEAR(AB3185))*12+MONTH(AC3185)-MONTH(AB3185)+1,(AC3185-AB3185+1))</f>
        <v>7</v>
      </c>
      <c r="F3185" s="239" t="n">
        <f aca="false">E3185*SUM(P3185:Q3185)</f>
        <v>134267</v>
      </c>
      <c r="G3185" s="214" t="n">
        <v>1291712</v>
      </c>
      <c r="H3185" s="215" t="n">
        <v>37035.4027893519</v>
      </c>
      <c r="I3185" s="0" t="s">
        <v>2157</v>
      </c>
      <c r="M3185" s="0" t="s">
        <v>858</v>
      </c>
      <c r="N3185" s="0" t="s">
        <v>1024</v>
      </c>
      <c r="O3185" s="0" t="s">
        <v>1404</v>
      </c>
      <c r="Q3185" s="216" t="n">
        <v>19181</v>
      </c>
      <c r="S3185" s="0" t="s">
        <v>1026</v>
      </c>
      <c r="T3185" s="0" t="s">
        <v>784</v>
      </c>
      <c r="U3185" s="218" t="n">
        <v>4.135</v>
      </c>
      <c r="V3185" s="0" t="s">
        <v>2158</v>
      </c>
      <c r="W3185" s="0" t="s">
        <v>1406</v>
      </c>
      <c r="X3185" s="0" t="s">
        <v>1407</v>
      </c>
      <c r="Y3185" s="0" t="s">
        <v>838</v>
      </c>
      <c r="Z3185" s="0" t="s">
        <v>571</v>
      </c>
      <c r="AA3185" s="0" t="s">
        <v>2929</v>
      </c>
      <c r="AB3185" s="215" t="n">
        <v>37036.875</v>
      </c>
      <c r="AC3185" s="215" t="n">
        <v>37042.875</v>
      </c>
    </row>
    <row r="3186" customFormat="false" ht="12.75" hidden="false" customHeight="false" outlineLevel="0" collapsed="false">
      <c r="A3186" s="208" t="str">
        <f aca="false">B3186&amp;" "&amp;C3186&amp;" "&amp;D3186</f>
        <v>US Natural Gas Physical</v>
      </c>
      <c r="B3186" s="208" t="str">
        <f aca="false">IF((LEFT(N3186,2)="US"),"US","")</f>
        <v>US</v>
      </c>
      <c r="C3186" s="208" t="str">
        <f aca="false">M3186</f>
        <v>Natural Gas</v>
      </c>
      <c r="D3186" s="208" t="str">
        <f aca="false">IF(ISNUMBER(FIND("Phy",N3186))=TRUE(),"Physical","Financial")</f>
        <v>Physical</v>
      </c>
      <c r="E3186" s="208" t="n">
        <f aca="false">IF(VLOOKUP(S3186,'DD-Lookup'!$J$6:$L$50,3,FALSE())="Monthly",(YEAR(AC3186)-YEAR(AB3186))*12+MONTH(AC3186)-MONTH(AB3186)+1,(AC3186-AB3186+1))</f>
        <v>1</v>
      </c>
      <c r="F3186" s="239" t="n">
        <f aca="false">E3186*SUM(P3186:Q3186)</f>
        <v>5000</v>
      </c>
      <c r="G3186" s="214" t="n">
        <v>1291713</v>
      </c>
      <c r="H3186" s="215" t="n">
        <v>37035.4028009259</v>
      </c>
      <c r="I3186" s="0" t="s">
        <v>1426</v>
      </c>
      <c r="M3186" s="0" t="s">
        <v>858</v>
      </c>
      <c r="N3186" s="0" t="s">
        <v>1305</v>
      </c>
      <c r="O3186" s="0" t="s">
        <v>1432</v>
      </c>
      <c r="Q3186" s="216" t="n">
        <v>5000</v>
      </c>
      <c r="S3186" s="0" t="s">
        <v>1026</v>
      </c>
      <c r="T3186" s="0" t="s">
        <v>784</v>
      </c>
      <c r="U3186" s="218" t="n">
        <v>4.135</v>
      </c>
      <c r="V3186" s="0" t="s">
        <v>1427</v>
      </c>
      <c r="W3186" s="0" t="s">
        <v>1434</v>
      </c>
      <c r="X3186" s="0" t="s">
        <v>1435</v>
      </c>
      <c r="Y3186" s="0" t="s">
        <v>1310</v>
      </c>
      <c r="Z3186" s="0" t="s">
        <v>571</v>
      </c>
      <c r="AA3186" s="0" t="n">
        <v>808747</v>
      </c>
      <c r="AB3186" s="215" t="n">
        <v>37036.875</v>
      </c>
      <c r="AC3186" s="215" t="n">
        <v>37036.875</v>
      </c>
    </row>
    <row r="3187" customFormat="false" ht="12.75" hidden="false" customHeight="false" outlineLevel="0" collapsed="false">
      <c r="A3187" s="208" t="str">
        <f aca="false">B3187&amp;" "&amp;C3187&amp;" "&amp;D3187</f>
        <v>US Natural Gas Physical</v>
      </c>
      <c r="B3187" s="208" t="str">
        <f aca="false">IF((LEFT(N3187,2)="US"),"US","")</f>
        <v>US</v>
      </c>
      <c r="C3187" s="208" t="str">
        <f aca="false">M3187</f>
        <v>Natural Gas</v>
      </c>
      <c r="D3187" s="208" t="str">
        <f aca="false">IF(ISNUMBER(FIND("Phy",N3187))=TRUE(),"Physical","Financial")</f>
        <v>Physical</v>
      </c>
      <c r="E3187" s="208" t="n">
        <f aca="false">IF(VLOOKUP(S3187,'DD-Lookup'!$J$6:$L$50,3,FALSE())="Monthly",(YEAR(AC3187)-YEAR(AB3187))*12+MONTH(AC3187)-MONTH(AB3187)+1,(AC3187-AB3187+1))</f>
        <v>1</v>
      </c>
      <c r="F3187" s="239" t="n">
        <f aca="false">E3187*SUM(P3187:Q3187)</f>
        <v>5000</v>
      </c>
      <c r="G3187" s="214" t="n">
        <v>1291714</v>
      </c>
      <c r="H3187" s="215" t="n">
        <v>37035.4028125</v>
      </c>
      <c r="I3187" s="0" t="s">
        <v>1452</v>
      </c>
      <c r="M3187" s="0" t="s">
        <v>858</v>
      </c>
      <c r="N3187" s="0" t="s">
        <v>1305</v>
      </c>
      <c r="O3187" s="0" t="s">
        <v>1363</v>
      </c>
      <c r="P3187" s="216" t="n">
        <v>5000</v>
      </c>
      <c r="S3187" s="0" t="s">
        <v>1026</v>
      </c>
      <c r="T3187" s="0" t="s">
        <v>784</v>
      </c>
      <c r="U3187" s="218" t="n">
        <v>4.0525</v>
      </c>
      <c r="V3187" s="0" t="s">
        <v>2716</v>
      </c>
      <c r="W3187" s="0" t="s">
        <v>1361</v>
      </c>
      <c r="X3187" s="0" t="s">
        <v>1362</v>
      </c>
      <c r="Y3187" s="0" t="s">
        <v>1310</v>
      </c>
      <c r="Z3187" s="0" t="s">
        <v>571</v>
      </c>
      <c r="AA3187" s="0" t="n">
        <v>808748</v>
      </c>
      <c r="AB3187" s="215" t="n">
        <v>37036.875</v>
      </c>
      <c r="AC3187" s="215" t="n">
        <v>37036.875</v>
      </c>
    </row>
    <row r="3188" customFormat="false" ht="12.75" hidden="false" customHeight="false" outlineLevel="0" collapsed="false">
      <c r="A3188" s="208" t="str">
        <f aca="false">B3188&amp;" "&amp;C3188&amp;" "&amp;D3188</f>
        <v>US Natural Gas Physical</v>
      </c>
      <c r="B3188" s="208" t="str">
        <f aca="false">IF((LEFT(N3188,2)="US"),"US","")</f>
        <v>US</v>
      </c>
      <c r="C3188" s="208" t="str">
        <f aca="false">M3188</f>
        <v>Natural Gas</v>
      </c>
      <c r="D3188" s="208" t="str">
        <f aca="false">IF(ISNUMBER(FIND("Phy",N3188))=TRUE(),"Physical","Financial")</f>
        <v>Physical</v>
      </c>
      <c r="E3188" s="208" t="n">
        <f aca="false">IF(VLOOKUP(S3188,'DD-Lookup'!$J$6:$L$50,3,FALSE())="Monthly",(YEAR(AC3188)-YEAR(AB3188))*12+MONTH(AC3188)-MONTH(AB3188)+1,(AC3188-AB3188+1))</f>
        <v>1</v>
      </c>
      <c r="F3188" s="239" t="n">
        <f aca="false">E3188*SUM(P3188:Q3188)</f>
        <v>15000</v>
      </c>
      <c r="G3188" s="214" t="n">
        <v>1291715</v>
      </c>
      <c r="H3188" s="215" t="n">
        <v>37035.4028240741</v>
      </c>
      <c r="I3188" s="0" t="s">
        <v>1750</v>
      </c>
      <c r="M3188" s="0" t="s">
        <v>858</v>
      </c>
      <c r="N3188" s="0" t="s">
        <v>1305</v>
      </c>
      <c r="O3188" s="0" t="s">
        <v>1491</v>
      </c>
      <c r="Q3188" s="216" t="n">
        <v>15000</v>
      </c>
      <c r="S3188" s="0" t="s">
        <v>1026</v>
      </c>
      <c r="T3188" s="0" t="s">
        <v>784</v>
      </c>
      <c r="U3188" s="218" t="n">
        <v>4.37</v>
      </c>
      <c r="V3188" s="0" t="s">
        <v>2211</v>
      </c>
      <c r="W3188" s="0" t="s">
        <v>1493</v>
      </c>
      <c r="X3188" s="0" t="s">
        <v>1494</v>
      </c>
      <c r="Y3188" s="0" t="s">
        <v>1310</v>
      </c>
      <c r="Z3188" s="0" t="s">
        <v>571</v>
      </c>
      <c r="AA3188" s="0" t="n">
        <v>808749</v>
      </c>
      <c r="AB3188" s="215" t="n">
        <v>37036.875</v>
      </c>
      <c r="AC3188" s="215" t="n">
        <v>37036.875</v>
      </c>
    </row>
    <row r="3189" customFormat="false" ht="12.75" hidden="false" customHeight="false" outlineLevel="0" collapsed="false">
      <c r="A3189" s="208" t="str">
        <f aca="false">B3189&amp;" "&amp;C3189&amp;" "&amp;D3189</f>
        <v>US Natural Gas Physical</v>
      </c>
      <c r="B3189" s="208" t="str">
        <f aca="false">IF((LEFT(N3189,2)="US"),"US","")</f>
        <v>US</v>
      </c>
      <c r="C3189" s="208" t="str">
        <f aca="false">M3189</f>
        <v>Natural Gas</v>
      </c>
      <c r="D3189" s="208" t="str">
        <f aca="false">IF(ISNUMBER(FIND("Phy",N3189))=TRUE(),"Physical","Financial")</f>
        <v>Physical</v>
      </c>
      <c r="E3189" s="208" t="n">
        <f aca="false">IF(VLOOKUP(S3189,'DD-Lookup'!$J$6:$L$50,3,FALSE())="Monthly",(YEAR(AC3189)-YEAR(AB3189))*12+MONTH(AC3189)-MONTH(AB3189)+1,(AC3189-AB3189+1))</f>
        <v>1</v>
      </c>
      <c r="F3189" s="239" t="n">
        <f aca="false">E3189*SUM(P3189:Q3189)</f>
        <v>5000</v>
      </c>
      <c r="G3189" s="214" t="n">
        <v>1291716</v>
      </c>
      <c r="H3189" s="215" t="n">
        <v>37035.4028819444</v>
      </c>
      <c r="I3189" s="0" t="s">
        <v>1115</v>
      </c>
      <c r="M3189" s="0" t="s">
        <v>858</v>
      </c>
      <c r="N3189" s="0" t="s">
        <v>1305</v>
      </c>
      <c r="O3189" s="0" t="s">
        <v>1581</v>
      </c>
      <c r="P3189" s="216" t="n">
        <v>5000</v>
      </c>
      <c r="S3189" s="0" t="s">
        <v>1026</v>
      </c>
      <c r="T3189" s="0" t="s">
        <v>784</v>
      </c>
      <c r="U3189" s="218" t="n">
        <v>7.45</v>
      </c>
      <c r="V3189" s="0" t="s">
        <v>1621</v>
      </c>
      <c r="W3189" s="0" t="s">
        <v>1579</v>
      </c>
      <c r="X3189" s="0" t="s">
        <v>1535</v>
      </c>
      <c r="Y3189" s="0" t="s">
        <v>1310</v>
      </c>
      <c r="Z3189" s="0" t="s">
        <v>571</v>
      </c>
      <c r="AA3189" s="0" t="n">
        <v>808750</v>
      </c>
      <c r="AB3189" s="215" t="n">
        <v>37036.875</v>
      </c>
      <c r="AC3189" s="215" t="n">
        <v>37036.875</v>
      </c>
    </row>
    <row r="3190" customFormat="false" ht="12.75" hidden="false" customHeight="false" outlineLevel="0" collapsed="false">
      <c r="A3190" s="208" t="str">
        <f aca="false">B3190&amp;" "&amp;C3190&amp;" "&amp;D3190</f>
        <v> Metals Financial</v>
      </c>
      <c r="B3190" s="208" t="str">
        <f aca="false">IF((LEFT(N3190,2)="US"),"US","")</f>
        <v/>
      </c>
      <c r="C3190" s="208" t="str">
        <f aca="false">M3190</f>
        <v>Metals</v>
      </c>
      <c r="D3190" s="208" t="str">
        <f aca="false">IF(ISNUMBER(FIND("Phy",N3190))=TRUE(),"Physical","Financial")</f>
        <v>Financial</v>
      </c>
      <c r="E3190" s="208" t="n">
        <f aca="false">IF(VLOOKUP(S3190,'DD-Lookup'!$J$6:$L$50,3,FALSE())="Monthly",(YEAR(AC3190)-YEAR(AB3190))*12+MONTH(AC3190)-MONTH(AB3190)+1,(AC3190-AB3190+1))</f>
        <v>1</v>
      </c>
      <c r="F3190" s="239" t="n">
        <f aca="false">E3190*SUM(P3190:Q3190)</f>
        <v>20</v>
      </c>
      <c r="G3190" s="214" t="n">
        <v>1291717</v>
      </c>
      <c r="H3190" s="215" t="n">
        <v>37035.402974537</v>
      </c>
      <c r="I3190" s="0" t="s">
        <v>901</v>
      </c>
      <c r="M3190" s="0" t="s">
        <v>780</v>
      </c>
      <c r="N3190" s="0" t="s">
        <v>781</v>
      </c>
      <c r="O3190" s="0" t="s">
        <v>782</v>
      </c>
      <c r="P3190" s="216" t="n">
        <v>20</v>
      </c>
      <c r="S3190" s="0" t="s">
        <v>783</v>
      </c>
      <c r="T3190" s="0" t="s">
        <v>784</v>
      </c>
      <c r="U3190" s="218" t="n">
        <v>1547</v>
      </c>
      <c r="V3190" s="0" t="s">
        <v>991</v>
      </c>
      <c r="W3190" s="0" t="s">
        <v>803</v>
      </c>
      <c r="X3190" s="0" t="s">
        <v>787</v>
      </c>
      <c r="Y3190" s="0" t="s">
        <v>788</v>
      </c>
      <c r="Z3190" s="0" t="s">
        <v>789</v>
      </c>
      <c r="AA3190" s="0" t="n">
        <v>2150925</v>
      </c>
    </row>
    <row r="3191" customFormat="false" ht="12.75" hidden="false" customHeight="false" outlineLevel="0" collapsed="false">
      <c r="A3191" s="208" t="str">
        <f aca="false">B3191&amp;" "&amp;C3191&amp;" "&amp;D3191</f>
        <v>US Natural Gas Physical</v>
      </c>
      <c r="B3191" s="208" t="str">
        <f aca="false">IF((LEFT(N3191,2)="US"),"US","")</f>
        <v>US</v>
      </c>
      <c r="C3191" s="208" t="str">
        <f aca="false">M3191</f>
        <v>Natural Gas</v>
      </c>
      <c r="D3191" s="208" t="str">
        <f aca="false">IF(ISNUMBER(FIND("Phy",N3191))=TRUE(),"Physical","Financial")</f>
        <v>Physical</v>
      </c>
      <c r="E3191" s="208" t="n">
        <f aca="false">IF(VLOOKUP(S3191,'DD-Lookup'!$J$6:$L$50,3,FALSE())="Monthly",(YEAR(AC3191)-YEAR(AB3191))*12+MONTH(AC3191)-MONTH(AB3191)+1,(AC3191-AB3191+1))</f>
        <v>1</v>
      </c>
      <c r="F3191" s="239" t="n">
        <f aca="false">E3191*SUM(P3191:Q3191)</f>
        <v>5000</v>
      </c>
      <c r="G3191" s="214" t="n">
        <v>1291719</v>
      </c>
      <c r="H3191" s="215" t="n">
        <v>37035.4029976852</v>
      </c>
      <c r="I3191" s="0" t="s">
        <v>1115</v>
      </c>
      <c r="M3191" s="0" t="s">
        <v>858</v>
      </c>
      <c r="N3191" s="0" t="s">
        <v>1305</v>
      </c>
      <c r="O3191" s="0" t="s">
        <v>1581</v>
      </c>
      <c r="P3191" s="216" t="n">
        <v>5000</v>
      </c>
      <c r="S3191" s="0" t="s">
        <v>1026</v>
      </c>
      <c r="T3191" s="0" t="s">
        <v>784</v>
      </c>
      <c r="U3191" s="218" t="n">
        <v>7.3</v>
      </c>
      <c r="V3191" s="0" t="s">
        <v>1621</v>
      </c>
      <c r="W3191" s="0" t="s">
        <v>1579</v>
      </c>
      <c r="X3191" s="0" t="s">
        <v>1535</v>
      </c>
      <c r="Y3191" s="0" t="s">
        <v>1310</v>
      </c>
      <c r="Z3191" s="0" t="s">
        <v>571</v>
      </c>
      <c r="AA3191" s="0" t="n">
        <v>808752</v>
      </c>
      <c r="AB3191" s="215" t="n">
        <v>37036.875</v>
      </c>
      <c r="AC3191" s="215" t="n">
        <v>37036.875</v>
      </c>
    </row>
    <row r="3192" customFormat="false" ht="12.75" hidden="false" customHeight="false" outlineLevel="0" collapsed="false">
      <c r="A3192" s="208" t="str">
        <f aca="false">B3192&amp;" "&amp;C3192&amp;" "&amp;D3192</f>
        <v>US Natural Gas Physical</v>
      </c>
      <c r="B3192" s="208" t="str">
        <f aca="false">IF((LEFT(N3192,2)="US"),"US","")</f>
        <v>US</v>
      </c>
      <c r="C3192" s="208" t="str">
        <f aca="false">M3192</f>
        <v>Natural Gas</v>
      </c>
      <c r="D3192" s="208" t="str">
        <f aca="false">IF(ISNUMBER(FIND("Phy",N3192))=TRUE(),"Physical","Financial")</f>
        <v>Physical</v>
      </c>
      <c r="E3192" s="208" t="n">
        <f aca="false">IF(VLOOKUP(S3192,'DD-Lookup'!$J$6:$L$50,3,FALSE())="Monthly",(YEAR(AC3192)-YEAR(AB3192))*12+MONTH(AC3192)-MONTH(AB3192)+1,(AC3192-AB3192+1))</f>
        <v>1</v>
      </c>
      <c r="F3192" s="239" t="n">
        <f aca="false">E3192*SUM(P3192:Q3192)</f>
        <v>10000</v>
      </c>
      <c r="G3192" s="214" t="n">
        <v>1291721</v>
      </c>
      <c r="H3192" s="215" t="n">
        <v>37035.4030902778</v>
      </c>
      <c r="I3192" s="0" t="s">
        <v>1141</v>
      </c>
      <c r="M3192" s="0" t="s">
        <v>858</v>
      </c>
      <c r="N3192" s="0" t="s">
        <v>1305</v>
      </c>
      <c r="O3192" s="0" t="s">
        <v>1581</v>
      </c>
      <c r="Q3192" s="216" t="n">
        <v>10000</v>
      </c>
      <c r="S3192" s="0" t="s">
        <v>1026</v>
      </c>
      <c r="T3192" s="0" t="s">
        <v>784</v>
      </c>
      <c r="U3192" s="218" t="n">
        <v>7.3</v>
      </c>
      <c r="V3192" s="0" t="s">
        <v>1513</v>
      </c>
      <c r="W3192" s="0" t="s">
        <v>1579</v>
      </c>
      <c r="X3192" s="0" t="s">
        <v>1535</v>
      </c>
      <c r="Y3192" s="0" t="s">
        <v>1310</v>
      </c>
      <c r="Z3192" s="0" t="s">
        <v>571</v>
      </c>
      <c r="AA3192" s="0" t="n">
        <v>808753</v>
      </c>
      <c r="AB3192" s="215" t="n">
        <v>37036.875</v>
      </c>
      <c r="AC3192" s="215" t="n">
        <v>37036.875</v>
      </c>
    </row>
    <row r="3193" customFormat="false" ht="12.75" hidden="false" customHeight="false" outlineLevel="0" collapsed="false">
      <c r="A3193" s="208" t="str">
        <f aca="false">B3193&amp;" "&amp;C3193&amp;" "&amp;D3193</f>
        <v>US Natural Gas Physical</v>
      </c>
      <c r="B3193" s="208" t="str">
        <f aca="false">IF((LEFT(N3193,2)="US"),"US","")</f>
        <v>US</v>
      </c>
      <c r="C3193" s="208" t="str">
        <f aca="false">M3193</f>
        <v>Natural Gas</v>
      </c>
      <c r="D3193" s="208" t="str">
        <f aca="false">IF(ISNUMBER(FIND("Phy",N3193))=TRUE(),"Physical","Financial")</f>
        <v>Physical</v>
      </c>
      <c r="E3193" s="208" t="n">
        <f aca="false">IF(VLOOKUP(S3193,'DD-Lookup'!$J$6:$L$50,3,FALSE())="Monthly",(YEAR(AC3193)-YEAR(AB3193))*12+MONTH(AC3193)-MONTH(AB3193)+1,(AC3193-AB3193+1))</f>
        <v>1</v>
      </c>
      <c r="F3193" s="239" t="n">
        <f aca="false">E3193*SUM(P3193:Q3193)</f>
        <v>5000</v>
      </c>
      <c r="G3193" s="214" t="n">
        <v>1291722</v>
      </c>
      <c r="H3193" s="215" t="n">
        <v>37035.4030902778</v>
      </c>
      <c r="I3193" s="0" t="s">
        <v>1399</v>
      </c>
      <c r="M3193" s="0" t="s">
        <v>858</v>
      </c>
      <c r="N3193" s="0" t="s">
        <v>1305</v>
      </c>
      <c r="O3193" s="0" t="s">
        <v>1306</v>
      </c>
      <c r="Q3193" s="216" t="n">
        <v>5000</v>
      </c>
      <c r="S3193" s="0" t="s">
        <v>1026</v>
      </c>
      <c r="T3193" s="0" t="s">
        <v>784</v>
      </c>
      <c r="U3193" s="218" t="n">
        <v>4.2051</v>
      </c>
      <c r="V3193" s="0" t="s">
        <v>1400</v>
      </c>
      <c r="W3193" s="0" t="s">
        <v>1308</v>
      </c>
      <c r="X3193" s="0" t="s">
        <v>1309</v>
      </c>
      <c r="Y3193" s="0" t="s">
        <v>1310</v>
      </c>
      <c r="Z3193" s="0" t="s">
        <v>571</v>
      </c>
      <c r="AA3193" s="0" t="n">
        <v>808754</v>
      </c>
      <c r="AB3193" s="215" t="n">
        <v>37036.875</v>
      </c>
      <c r="AC3193" s="215" t="n">
        <v>37036.875</v>
      </c>
    </row>
    <row r="3194" customFormat="false" ht="12.75" hidden="false" customHeight="false" outlineLevel="0" collapsed="false">
      <c r="A3194" s="208" t="str">
        <f aca="false">B3194&amp;" "&amp;C3194&amp;" "&amp;D3194</f>
        <v>US Crude Financial</v>
      </c>
      <c r="B3194" s="208" t="str">
        <f aca="false">IF((LEFT(N3194,2)="US"),"US","")</f>
        <v>US</v>
      </c>
      <c r="C3194" s="208" t="str">
        <f aca="false">M3194</f>
        <v>Crude</v>
      </c>
      <c r="D3194" s="208" t="str">
        <f aca="false">IF(ISNUMBER(FIND("Phy",N3194))=TRUE(),"Physical","Financial")</f>
        <v>Financial</v>
      </c>
      <c r="E3194" s="208" t="n">
        <f aca="false">IF(VLOOKUP(S3194,'DD-Lookup'!$J$6:$L$50,3,FALSE())="Monthly",(YEAR(AC3194)-YEAR(AB3194))*12+MONTH(AC3194)-MONTH(AB3194)+1,(AC3194-AB3194+1))</f>
        <v>1</v>
      </c>
      <c r="F3194" s="239" t="n">
        <f aca="false">E3194*SUM(P3194:Q3194)</f>
        <v>50000</v>
      </c>
      <c r="G3194" s="214" t="n">
        <v>1291723</v>
      </c>
      <c r="H3194" s="215" t="n">
        <v>37035.4031018519</v>
      </c>
      <c r="I3194" s="0" t="s">
        <v>1112</v>
      </c>
      <c r="M3194" s="0" t="s">
        <v>97</v>
      </c>
      <c r="N3194" s="0" t="s">
        <v>841</v>
      </c>
      <c r="O3194" s="0" t="s">
        <v>842</v>
      </c>
      <c r="P3194" s="216" t="n">
        <v>50000</v>
      </c>
      <c r="S3194" s="0" t="s">
        <v>843</v>
      </c>
      <c r="T3194" s="0" t="s">
        <v>784</v>
      </c>
      <c r="U3194" s="218" t="n">
        <v>29.12</v>
      </c>
      <c r="V3194" s="0" t="s">
        <v>2443</v>
      </c>
      <c r="W3194" s="0" t="s">
        <v>845</v>
      </c>
      <c r="X3194" s="0" t="s">
        <v>846</v>
      </c>
      <c r="Y3194" s="0" t="s">
        <v>847</v>
      </c>
      <c r="Z3194" s="0" t="s">
        <v>571</v>
      </c>
      <c r="AA3194" s="0" t="n">
        <v>107044</v>
      </c>
      <c r="AB3194" s="215" t="n">
        <v>37073</v>
      </c>
      <c r="AC3194" s="215" t="n">
        <v>37103</v>
      </c>
    </row>
    <row r="3195" customFormat="false" ht="12.75" hidden="false" customHeight="false" outlineLevel="0" collapsed="false">
      <c r="A3195" s="208" t="str">
        <f aca="false">B3195&amp;" "&amp;C3195&amp;" "&amp;D3195</f>
        <v>US Power Financial</v>
      </c>
      <c r="B3195" s="208" t="str">
        <f aca="false">IF((LEFT(N3195,2)="US"),"US","")</f>
        <v>US</v>
      </c>
      <c r="C3195" s="208" t="str">
        <f aca="false">M3195</f>
        <v>Power</v>
      </c>
      <c r="D3195" s="208" t="str">
        <f aca="false">IF(ISNUMBER(FIND("Phy",N3195))=TRUE(),"Physical","Financial")</f>
        <v>Financial</v>
      </c>
      <c r="E3195" s="208" t="n">
        <f aca="false">IF(VLOOKUP(S3195,'DD-Lookup'!$J$6:$L$50,3,FALSE())="Monthly",(YEAR(AC3195)-YEAR(AB3195))*12+MONTH(AC3195)-MONTH(AB3195)+1,(AC3195-AB3195+1))</f>
        <v>1</v>
      </c>
      <c r="F3195" s="239" t="n">
        <f aca="false">E3195*SUM(P3195:Q3195)</f>
        <v>50</v>
      </c>
      <c r="G3195" s="214" t="n">
        <v>1291724</v>
      </c>
      <c r="H3195" s="215" t="n">
        <v>37035.4031481482</v>
      </c>
      <c r="I3195" s="0" t="s">
        <v>1642</v>
      </c>
      <c r="M3195" s="0" t="s">
        <v>67</v>
      </c>
      <c r="N3195" s="0" t="s">
        <v>1046</v>
      </c>
      <c r="O3195" s="0" t="s">
        <v>2641</v>
      </c>
      <c r="P3195" s="216" t="n">
        <v>50</v>
      </c>
      <c r="S3195" s="0" t="s">
        <v>930</v>
      </c>
      <c r="T3195" s="0" t="s">
        <v>784</v>
      </c>
      <c r="U3195" s="218" t="n">
        <v>33.75</v>
      </c>
      <c r="V3195" s="0" t="s">
        <v>2930</v>
      </c>
      <c r="W3195" s="0" t="s">
        <v>1049</v>
      </c>
      <c r="X3195" s="0" t="s">
        <v>1050</v>
      </c>
      <c r="Y3195" s="0" t="s">
        <v>1051</v>
      </c>
      <c r="Z3195" s="0" t="s">
        <v>571</v>
      </c>
      <c r="AA3195" s="0" t="n">
        <v>621535.1</v>
      </c>
      <c r="AB3195" s="215" t="n">
        <v>37035.875</v>
      </c>
      <c r="AC3195" s="215" t="n">
        <v>37035.875</v>
      </c>
    </row>
    <row r="3196" customFormat="false" ht="12.75" hidden="false" customHeight="false" outlineLevel="0" collapsed="false">
      <c r="A3196" s="208" t="str">
        <f aca="false">B3196&amp;" "&amp;C3196&amp;" "&amp;D3196</f>
        <v>US Natural Gas Physical</v>
      </c>
      <c r="B3196" s="208" t="str">
        <f aca="false">IF((LEFT(N3196,2)="US"),"US","")</f>
        <v>US</v>
      </c>
      <c r="C3196" s="208" t="str">
        <f aca="false">M3196</f>
        <v>Natural Gas</v>
      </c>
      <c r="D3196" s="208" t="str">
        <f aca="false">IF(ISNUMBER(FIND("Phy",N3196))=TRUE(),"Physical","Financial")</f>
        <v>Physical</v>
      </c>
      <c r="E3196" s="208" t="n">
        <f aca="false">IF(VLOOKUP(S3196,'DD-Lookup'!$J$6:$L$50,3,FALSE())="Monthly",(YEAR(AC3196)-YEAR(AB3196))*12+MONTH(AC3196)-MONTH(AB3196)+1,(AC3196-AB3196+1))</f>
        <v>1</v>
      </c>
      <c r="F3196" s="239" t="n">
        <f aca="false">E3196*SUM(P3196:Q3196)</f>
        <v>5000</v>
      </c>
      <c r="G3196" s="214" t="n">
        <v>1291725</v>
      </c>
      <c r="H3196" s="215" t="n">
        <v>37035.4031712963</v>
      </c>
      <c r="I3196" s="0" t="s">
        <v>1115</v>
      </c>
      <c r="M3196" s="0" t="s">
        <v>858</v>
      </c>
      <c r="N3196" s="0" t="s">
        <v>1305</v>
      </c>
      <c r="O3196" s="0" t="s">
        <v>1581</v>
      </c>
      <c r="P3196" s="216" t="n">
        <v>5000</v>
      </c>
      <c r="S3196" s="0" t="s">
        <v>1026</v>
      </c>
      <c r="T3196" s="0" t="s">
        <v>784</v>
      </c>
      <c r="U3196" s="218" t="n">
        <v>7.2</v>
      </c>
      <c r="V3196" s="0" t="s">
        <v>1621</v>
      </c>
      <c r="W3196" s="0" t="s">
        <v>1579</v>
      </c>
      <c r="X3196" s="0" t="s">
        <v>1535</v>
      </c>
      <c r="Y3196" s="0" t="s">
        <v>1310</v>
      </c>
      <c r="Z3196" s="0" t="s">
        <v>571</v>
      </c>
      <c r="AA3196" s="0" t="n">
        <v>808755</v>
      </c>
      <c r="AB3196" s="215" t="n">
        <v>37036.875</v>
      </c>
      <c r="AC3196" s="215" t="n">
        <v>37036.875</v>
      </c>
    </row>
    <row r="3197" customFormat="false" ht="12.75" hidden="false" customHeight="false" outlineLevel="0" collapsed="false">
      <c r="A3197" s="208" t="str">
        <f aca="false">B3197&amp;" "&amp;C3197&amp;" "&amp;D3197</f>
        <v>US Natural Gas Physical</v>
      </c>
      <c r="B3197" s="208" t="str">
        <f aca="false">IF((LEFT(N3197,2)="US"),"US","")</f>
        <v>US</v>
      </c>
      <c r="C3197" s="208" t="str">
        <f aca="false">M3197</f>
        <v>Natural Gas</v>
      </c>
      <c r="D3197" s="208" t="str">
        <f aca="false">IF(ISNUMBER(FIND("Phy",N3197))=TRUE(),"Physical","Financial")</f>
        <v>Physical</v>
      </c>
      <c r="E3197" s="208" t="n">
        <f aca="false">IF(VLOOKUP(S3197,'DD-Lookup'!$J$6:$L$50,3,FALSE())="Monthly",(YEAR(AC3197)-YEAR(AB3197))*12+MONTH(AC3197)-MONTH(AB3197)+1,(AC3197-AB3197+1))</f>
        <v>1</v>
      </c>
      <c r="F3197" s="239" t="n">
        <f aca="false">E3197*SUM(P3197:Q3197)</f>
        <v>5000</v>
      </c>
      <c r="G3197" s="214" t="n">
        <v>1291726</v>
      </c>
      <c r="H3197" s="215" t="n">
        <v>37035.4033217593</v>
      </c>
      <c r="I3197" s="0" t="s">
        <v>1059</v>
      </c>
      <c r="M3197" s="0" t="s">
        <v>858</v>
      </c>
      <c r="N3197" s="0" t="s">
        <v>1305</v>
      </c>
      <c r="O3197" s="0" t="s">
        <v>1596</v>
      </c>
      <c r="P3197" s="216" t="n">
        <v>5000</v>
      </c>
      <c r="S3197" s="0" t="s">
        <v>1026</v>
      </c>
      <c r="T3197" s="0" t="s">
        <v>784</v>
      </c>
      <c r="U3197" s="218" t="n">
        <v>4.0425</v>
      </c>
      <c r="V3197" s="0" t="s">
        <v>2400</v>
      </c>
      <c r="W3197" s="0" t="s">
        <v>1314</v>
      </c>
      <c r="X3197" s="0" t="s">
        <v>1315</v>
      </c>
      <c r="Y3197" s="0" t="s">
        <v>1310</v>
      </c>
      <c r="Z3197" s="0" t="s">
        <v>571</v>
      </c>
      <c r="AA3197" s="0" t="n">
        <v>808757</v>
      </c>
      <c r="AB3197" s="215" t="n">
        <v>37036.875</v>
      </c>
      <c r="AC3197" s="215" t="n">
        <v>37036.875</v>
      </c>
    </row>
    <row r="3198" customFormat="false" ht="12.75" hidden="false" customHeight="false" outlineLevel="0" collapsed="false">
      <c r="A3198" s="208" t="str">
        <f aca="false">B3198&amp;" "&amp;C3198&amp;" "&amp;D3198</f>
        <v>US Natural Gas Physical</v>
      </c>
      <c r="B3198" s="208" t="str">
        <f aca="false">IF((LEFT(N3198,2)="US"),"US","")</f>
        <v>US</v>
      </c>
      <c r="C3198" s="208" t="str">
        <f aca="false">M3198</f>
        <v>Natural Gas</v>
      </c>
      <c r="D3198" s="208" t="str">
        <f aca="false">IF(ISNUMBER(FIND("Phy",N3198))=TRUE(),"Physical","Financial")</f>
        <v>Physical</v>
      </c>
      <c r="E3198" s="208" t="n">
        <f aca="false">IF(VLOOKUP(S3198,'DD-Lookup'!$J$6:$L$50,3,FALSE())="Monthly",(YEAR(AC3198)-YEAR(AB3198))*12+MONTH(AC3198)-MONTH(AB3198)+1,(AC3198-AB3198+1))</f>
        <v>1</v>
      </c>
      <c r="F3198" s="239" t="n">
        <f aca="false">E3198*SUM(P3198:Q3198)</f>
        <v>5000</v>
      </c>
      <c r="G3198" s="214" t="n">
        <v>1291727</v>
      </c>
      <c r="H3198" s="215" t="n">
        <v>37035.4033333333</v>
      </c>
      <c r="I3198" s="0" t="s">
        <v>1059</v>
      </c>
      <c r="M3198" s="0" t="s">
        <v>858</v>
      </c>
      <c r="N3198" s="0" t="s">
        <v>1305</v>
      </c>
      <c r="O3198" s="0" t="s">
        <v>1363</v>
      </c>
      <c r="Q3198" s="216" t="n">
        <v>5000</v>
      </c>
      <c r="S3198" s="0" t="s">
        <v>1026</v>
      </c>
      <c r="T3198" s="0" t="s">
        <v>784</v>
      </c>
      <c r="U3198" s="218" t="n">
        <v>4.055</v>
      </c>
      <c r="V3198" s="0" t="s">
        <v>2931</v>
      </c>
      <c r="W3198" s="0" t="s">
        <v>1361</v>
      </c>
      <c r="X3198" s="0" t="s">
        <v>1362</v>
      </c>
      <c r="Y3198" s="0" t="s">
        <v>1310</v>
      </c>
      <c r="Z3198" s="0" t="s">
        <v>571</v>
      </c>
      <c r="AA3198" s="0" t="n">
        <v>808759</v>
      </c>
      <c r="AB3198" s="215" t="n">
        <v>37036.875</v>
      </c>
      <c r="AC3198" s="215" t="n">
        <v>37036.875</v>
      </c>
    </row>
    <row r="3199" customFormat="false" ht="12.75" hidden="false" customHeight="false" outlineLevel="0" collapsed="false">
      <c r="A3199" s="208" t="str">
        <f aca="false">B3199&amp;" "&amp;C3199&amp;" "&amp;D3199</f>
        <v>US Natural Gas Physical</v>
      </c>
      <c r="B3199" s="208" t="str">
        <f aca="false">IF((LEFT(N3199,2)="US"),"US","")</f>
        <v>US</v>
      </c>
      <c r="C3199" s="208" t="str">
        <f aca="false">M3199</f>
        <v>Natural Gas</v>
      </c>
      <c r="D3199" s="208" t="str">
        <f aca="false">IF(ISNUMBER(FIND("Phy",N3199))=TRUE(),"Physical","Financial")</f>
        <v>Physical</v>
      </c>
      <c r="E3199" s="208" t="n">
        <f aca="false">IF(VLOOKUP(S3199,'DD-Lookup'!$J$6:$L$50,3,FALSE())="Monthly",(YEAR(AC3199)-YEAR(AB3199))*12+MONTH(AC3199)-MONTH(AB3199)+1,(AC3199-AB3199+1))</f>
        <v>1</v>
      </c>
      <c r="F3199" s="239" t="n">
        <f aca="false">E3199*SUM(P3199:Q3199)</f>
        <v>5600</v>
      </c>
      <c r="G3199" s="214" t="n">
        <v>1291728</v>
      </c>
      <c r="H3199" s="215" t="n">
        <v>37035.4033333333</v>
      </c>
      <c r="I3199" s="0" t="s">
        <v>1732</v>
      </c>
      <c r="M3199" s="0" t="s">
        <v>858</v>
      </c>
      <c r="N3199" s="0" t="s">
        <v>1305</v>
      </c>
      <c r="O3199" s="0" t="s">
        <v>1491</v>
      </c>
      <c r="Q3199" s="216" t="n">
        <v>5600</v>
      </c>
      <c r="S3199" s="0" t="s">
        <v>1026</v>
      </c>
      <c r="T3199" s="0" t="s">
        <v>784</v>
      </c>
      <c r="U3199" s="218" t="n">
        <v>4.3775</v>
      </c>
      <c r="V3199" s="0" t="s">
        <v>1733</v>
      </c>
      <c r="W3199" s="0" t="s">
        <v>1493</v>
      </c>
      <c r="X3199" s="0" t="s">
        <v>1494</v>
      </c>
      <c r="Y3199" s="0" t="s">
        <v>1310</v>
      </c>
      <c r="Z3199" s="0" t="s">
        <v>571</v>
      </c>
      <c r="AA3199" s="0" t="n">
        <v>808758</v>
      </c>
      <c r="AB3199" s="215" t="n">
        <v>37036.875</v>
      </c>
      <c r="AC3199" s="215" t="n">
        <v>37036.875</v>
      </c>
    </row>
    <row r="3200" customFormat="false" ht="12.75" hidden="false" customHeight="false" outlineLevel="0" collapsed="false">
      <c r="A3200" s="208" t="str">
        <f aca="false">B3200&amp;" "&amp;C3200&amp;" "&amp;D3200</f>
        <v>US Natural Gas Physical</v>
      </c>
      <c r="B3200" s="208" t="str">
        <f aca="false">IF((LEFT(N3200,2)="US"),"US","")</f>
        <v>US</v>
      </c>
      <c r="C3200" s="208" t="str">
        <f aca="false">M3200</f>
        <v>Natural Gas</v>
      </c>
      <c r="D3200" s="208" t="str">
        <f aca="false">IF(ISNUMBER(FIND("Phy",N3200))=TRUE(),"Physical","Financial")</f>
        <v>Physical</v>
      </c>
      <c r="E3200" s="208" t="n">
        <f aca="false">IF(VLOOKUP(S3200,'DD-Lookup'!$J$6:$L$50,3,FALSE())="Monthly",(YEAR(AC3200)-YEAR(AB3200))*12+MONTH(AC3200)-MONTH(AB3200)+1,(AC3200-AB3200+1))</f>
        <v>1</v>
      </c>
      <c r="F3200" s="239" t="n">
        <f aca="false">E3200*SUM(P3200:Q3200)</f>
        <v>10000</v>
      </c>
      <c r="G3200" s="214" t="n">
        <v>1291729</v>
      </c>
      <c r="H3200" s="215" t="n">
        <v>37035.4033449074</v>
      </c>
      <c r="I3200" s="0" t="s">
        <v>600</v>
      </c>
      <c r="M3200" s="0" t="s">
        <v>858</v>
      </c>
      <c r="N3200" s="0" t="s">
        <v>1305</v>
      </c>
      <c r="O3200" s="0" t="s">
        <v>1469</v>
      </c>
      <c r="Q3200" s="216" t="n">
        <v>10000</v>
      </c>
      <c r="S3200" s="0" t="s">
        <v>1026</v>
      </c>
      <c r="T3200" s="0" t="s">
        <v>784</v>
      </c>
      <c r="U3200" s="218" t="n">
        <v>4.075</v>
      </c>
      <c r="V3200" s="0" t="s">
        <v>1488</v>
      </c>
      <c r="W3200" s="0" t="s">
        <v>1314</v>
      </c>
      <c r="X3200" s="0" t="s">
        <v>1315</v>
      </c>
      <c r="Y3200" s="0" t="s">
        <v>1310</v>
      </c>
      <c r="Z3200" s="0" t="s">
        <v>571</v>
      </c>
      <c r="AA3200" s="0" t="n">
        <v>808760</v>
      </c>
      <c r="AB3200" s="215" t="n">
        <v>37036.875</v>
      </c>
      <c r="AC3200" s="215" t="n">
        <v>37036.875</v>
      </c>
    </row>
    <row r="3201" customFormat="false" ht="12.75" hidden="false" customHeight="false" outlineLevel="0" collapsed="false">
      <c r="A3201" s="208" t="str">
        <f aca="false">B3201&amp;" "&amp;C3201&amp;" "&amp;D3201</f>
        <v>US Natural Gas Financial</v>
      </c>
      <c r="B3201" s="208" t="str">
        <f aca="false">IF((LEFT(N3201,2)="US"),"US","")</f>
        <v>US</v>
      </c>
      <c r="C3201" s="208" t="str">
        <f aca="false">M3201</f>
        <v>Natural Gas</v>
      </c>
      <c r="D3201" s="208" t="str">
        <f aca="false">IF(ISNUMBER(FIND("Phy",N3201))=TRUE(),"Physical","Financial")</f>
        <v>Financial</v>
      </c>
      <c r="E3201" s="208" t="n">
        <f aca="false">IF(VLOOKUP(S3201,'DD-Lookup'!$J$6:$L$50,3,FALSE())="Monthly",(YEAR(AC3201)-YEAR(AB3201))*12+MONTH(AC3201)-MONTH(AB3201)+1,(AC3201-AB3201+1))</f>
        <v>30</v>
      </c>
      <c r="F3201" s="239" t="n">
        <f aca="false">E3201*SUM(P3201:Q3201)</f>
        <v>300000</v>
      </c>
      <c r="G3201" s="214" t="n">
        <v>1291731</v>
      </c>
      <c r="H3201" s="215" t="n">
        <v>37035.4035185185</v>
      </c>
      <c r="I3201" s="0" t="s">
        <v>1107</v>
      </c>
      <c r="M3201" s="0" t="s">
        <v>858</v>
      </c>
      <c r="N3201" s="0" t="s">
        <v>1024</v>
      </c>
      <c r="O3201" s="0" t="s">
        <v>1512</v>
      </c>
      <c r="P3201" s="216" t="n">
        <v>10000</v>
      </c>
      <c r="S3201" s="0" t="s">
        <v>1026</v>
      </c>
      <c r="T3201" s="0" t="s">
        <v>784</v>
      </c>
      <c r="U3201" s="218" t="n">
        <v>-0.045</v>
      </c>
      <c r="V3201" s="0" t="s">
        <v>2932</v>
      </c>
      <c r="W3201" s="0" t="s">
        <v>1514</v>
      </c>
      <c r="X3201" s="0" t="s">
        <v>1515</v>
      </c>
      <c r="Y3201" s="0" t="s">
        <v>838</v>
      </c>
      <c r="Z3201" s="0" t="s">
        <v>571</v>
      </c>
      <c r="AA3201" s="0" t="s">
        <v>2933</v>
      </c>
      <c r="AB3201" s="215" t="n">
        <v>37043.875</v>
      </c>
      <c r="AC3201" s="215" t="n">
        <v>37072.875</v>
      </c>
    </row>
    <row r="3202" customFormat="false" ht="12.75" hidden="false" customHeight="false" outlineLevel="0" collapsed="false">
      <c r="A3202" s="208" t="str">
        <f aca="false">B3202&amp;" "&amp;C3202&amp;" "&amp;D3202</f>
        <v>US Natural Gas Physical</v>
      </c>
      <c r="B3202" s="208" t="str">
        <f aca="false">IF((LEFT(N3202,2)="US"),"US","")</f>
        <v>US</v>
      </c>
      <c r="C3202" s="208" t="str">
        <f aca="false">M3202</f>
        <v>Natural Gas</v>
      </c>
      <c r="D3202" s="208" t="str">
        <f aca="false">IF(ISNUMBER(FIND("Phy",N3202))=TRUE(),"Physical","Financial")</f>
        <v>Physical</v>
      </c>
      <c r="E3202" s="208" t="n">
        <f aca="false">IF(VLOOKUP(S3202,'DD-Lookup'!$J$6:$L$50,3,FALSE())="Monthly",(YEAR(AC3202)-YEAR(AB3202))*12+MONTH(AC3202)-MONTH(AB3202)+1,(AC3202-AB3202+1))</f>
        <v>1</v>
      </c>
      <c r="F3202" s="239" t="n">
        <f aca="false">E3202*SUM(P3202:Q3202)</f>
        <v>1500</v>
      </c>
      <c r="G3202" s="214" t="n">
        <v>1291732</v>
      </c>
      <c r="H3202" s="215" t="n">
        <v>37035.4035648148</v>
      </c>
      <c r="I3202" s="0" t="s">
        <v>1637</v>
      </c>
      <c r="M3202" s="0" t="s">
        <v>858</v>
      </c>
      <c r="N3202" s="0" t="s">
        <v>1305</v>
      </c>
      <c r="O3202" s="0" t="s">
        <v>1529</v>
      </c>
      <c r="Q3202" s="216" t="n">
        <v>1500</v>
      </c>
      <c r="S3202" s="0" t="s">
        <v>1026</v>
      </c>
      <c r="T3202" s="0" t="s">
        <v>784</v>
      </c>
      <c r="U3202" s="218" t="n">
        <v>4.395</v>
      </c>
      <c r="V3202" s="0" t="n">
        <v>19691994</v>
      </c>
      <c r="W3202" s="0" t="s">
        <v>1531</v>
      </c>
      <c r="X3202" s="0" t="s">
        <v>1532</v>
      </c>
      <c r="Y3202" s="0" t="s">
        <v>1310</v>
      </c>
      <c r="Z3202" s="0" t="s">
        <v>571</v>
      </c>
      <c r="AA3202" s="0" t="n">
        <v>808761</v>
      </c>
      <c r="AB3202" s="215" t="n">
        <v>37036.875</v>
      </c>
      <c r="AC3202" s="215" t="n">
        <v>37036.875</v>
      </c>
    </row>
    <row r="3203" customFormat="false" ht="12.75" hidden="false" customHeight="false" outlineLevel="0" collapsed="false">
      <c r="A3203" s="208" t="str">
        <f aca="false">B3203&amp;" "&amp;C3203&amp;" "&amp;D3203</f>
        <v>US Crude Financial</v>
      </c>
      <c r="B3203" s="208" t="str">
        <f aca="false">IF((LEFT(N3203,2)="US"),"US","")</f>
        <v>US</v>
      </c>
      <c r="C3203" s="208" t="str">
        <f aca="false">M3203</f>
        <v>Crude</v>
      </c>
      <c r="D3203" s="208" t="str">
        <f aca="false">IF(ISNUMBER(FIND("Phy",N3203))=TRUE(),"Physical","Financial")</f>
        <v>Financial</v>
      </c>
      <c r="E3203" s="208" t="n">
        <f aca="false">IF(VLOOKUP(S3203,'DD-Lookup'!$J$6:$L$50,3,FALSE())="Monthly",(YEAR(AC3203)-YEAR(AB3203))*12+MONTH(AC3203)-MONTH(AB3203)+1,(AC3203-AB3203+1))</f>
        <v>1</v>
      </c>
      <c r="F3203" s="239" t="n">
        <f aca="false">E3203*SUM(P3203:Q3203)</f>
        <v>50000</v>
      </c>
      <c r="G3203" s="214" t="n">
        <v>1291733</v>
      </c>
      <c r="H3203" s="215" t="n">
        <v>37035.4036805556</v>
      </c>
      <c r="I3203" s="0" t="s">
        <v>1112</v>
      </c>
      <c r="M3203" s="0" t="s">
        <v>97</v>
      </c>
      <c r="N3203" s="0" t="s">
        <v>841</v>
      </c>
      <c r="O3203" s="0" t="s">
        <v>842</v>
      </c>
      <c r="P3203" s="216" t="n">
        <v>50000</v>
      </c>
      <c r="S3203" s="0" t="s">
        <v>843</v>
      </c>
      <c r="T3203" s="0" t="s">
        <v>784</v>
      </c>
      <c r="U3203" s="218" t="n">
        <v>29.1</v>
      </c>
      <c r="V3203" s="0" t="s">
        <v>2443</v>
      </c>
      <c r="W3203" s="0" t="s">
        <v>845</v>
      </c>
      <c r="X3203" s="0" t="s">
        <v>846</v>
      </c>
      <c r="Y3203" s="0" t="s">
        <v>847</v>
      </c>
      <c r="Z3203" s="0" t="s">
        <v>571</v>
      </c>
      <c r="AA3203" s="0" t="n">
        <v>107046</v>
      </c>
      <c r="AB3203" s="215" t="n">
        <v>37073</v>
      </c>
      <c r="AC3203" s="215" t="n">
        <v>37103</v>
      </c>
    </row>
    <row r="3204" customFormat="false" ht="12.75" hidden="false" customHeight="false" outlineLevel="0" collapsed="false">
      <c r="A3204" s="208" t="str">
        <f aca="false">B3204&amp;" "&amp;C3204&amp;" "&amp;D3204</f>
        <v>US Natural Gas Physical</v>
      </c>
      <c r="B3204" s="208" t="str">
        <f aca="false">IF((LEFT(N3204,2)="US"),"US","")</f>
        <v>US</v>
      </c>
      <c r="C3204" s="208" t="str">
        <f aca="false">M3204</f>
        <v>Natural Gas</v>
      </c>
      <c r="D3204" s="208" t="str">
        <f aca="false">IF(ISNUMBER(FIND("Phy",N3204))=TRUE(),"Physical","Financial")</f>
        <v>Physical</v>
      </c>
      <c r="E3204" s="208" t="n">
        <f aca="false">IF(VLOOKUP(S3204,'DD-Lookup'!$J$6:$L$50,3,FALSE())="Monthly",(YEAR(AC3204)-YEAR(AB3204))*12+MONTH(AC3204)-MONTH(AB3204)+1,(AC3204-AB3204+1))</f>
        <v>1</v>
      </c>
      <c r="F3204" s="239" t="n">
        <f aca="false">E3204*SUM(P3204:Q3204)</f>
        <v>1500</v>
      </c>
      <c r="G3204" s="214" t="n">
        <v>1291734</v>
      </c>
      <c r="H3204" s="215" t="n">
        <v>37035.4037152778</v>
      </c>
      <c r="I3204" s="0" t="s">
        <v>1637</v>
      </c>
      <c r="M3204" s="0" t="s">
        <v>858</v>
      </c>
      <c r="N3204" s="0" t="s">
        <v>1305</v>
      </c>
      <c r="O3204" s="0" t="s">
        <v>1491</v>
      </c>
      <c r="P3204" s="216" t="n">
        <v>1500</v>
      </c>
      <c r="S3204" s="0" t="s">
        <v>1026</v>
      </c>
      <c r="T3204" s="0" t="s">
        <v>784</v>
      </c>
      <c r="U3204" s="218" t="n">
        <v>4.365</v>
      </c>
      <c r="V3204" s="0" t="n">
        <v>19691994</v>
      </c>
      <c r="W3204" s="0" t="s">
        <v>1493</v>
      </c>
      <c r="X3204" s="0" t="s">
        <v>1494</v>
      </c>
      <c r="Y3204" s="0" t="s">
        <v>1310</v>
      </c>
      <c r="Z3204" s="0" t="s">
        <v>571</v>
      </c>
      <c r="AA3204" s="0" t="n">
        <v>808763</v>
      </c>
      <c r="AB3204" s="215" t="n">
        <v>37036.875</v>
      </c>
      <c r="AC3204" s="215" t="n">
        <v>37036.875</v>
      </c>
    </row>
    <row r="3205" customFormat="false" ht="12.75" hidden="false" customHeight="false" outlineLevel="0" collapsed="false">
      <c r="A3205" s="208" t="str">
        <f aca="false">B3205&amp;" "&amp;C3205&amp;" "&amp;D3205</f>
        <v>US Crude Financial</v>
      </c>
      <c r="B3205" s="208" t="str">
        <f aca="false">IF((LEFT(N3205,2)="US"),"US","")</f>
        <v>US</v>
      </c>
      <c r="C3205" s="208" t="str">
        <f aca="false">M3205</f>
        <v>Crude</v>
      </c>
      <c r="D3205" s="208" t="str">
        <f aca="false">IF(ISNUMBER(FIND("Phy",N3205))=TRUE(),"Physical","Financial")</f>
        <v>Financial</v>
      </c>
      <c r="E3205" s="208" t="n">
        <f aca="false">IF(VLOOKUP(S3205,'DD-Lookup'!$J$6:$L$50,3,FALSE())="Monthly",(YEAR(AC3205)-YEAR(AB3205))*12+MONTH(AC3205)-MONTH(AB3205)+1,(AC3205-AB3205+1))</f>
        <v>1</v>
      </c>
      <c r="F3205" s="239" t="n">
        <f aca="false">E3205*SUM(P3205:Q3205)</f>
        <v>50000</v>
      </c>
      <c r="G3205" s="214" t="n">
        <v>1291736</v>
      </c>
      <c r="H3205" s="215" t="n">
        <v>37035.4037384259</v>
      </c>
      <c r="I3205" s="0" t="s">
        <v>1376</v>
      </c>
      <c r="M3205" s="0" t="s">
        <v>97</v>
      </c>
      <c r="N3205" s="0" t="s">
        <v>841</v>
      </c>
      <c r="O3205" s="0" t="s">
        <v>889</v>
      </c>
      <c r="Q3205" s="216" t="n">
        <v>50000</v>
      </c>
      <c r="S3205" s="0" t="s">
        <v>843</v>
      </c>
      <c r="T3205" s="0" t="s">
        <v>784</v>
      </c>
      <c r="U3205" s="218" t="n">
        <v>29.12</v>
      </c>
      <c r="V3205" s="0" t="s">
        <v>1377</v>
      </c>
      <c r="W3205" s="0" t="s">
        <v>845</v>
      </c>
      <c r="X3205" s="0" t="s">
        <v>891</v>
      </c>
      <c r="Y3205" s="0" t="s">
        <v>847</v>
      </c>
      <c r="Z3205" s="0" t="s">
        <v>571</v>
      </c>
      <c r="AA3205" s="0" t="n">
        <v>107047</v>
      </c>
      <c r="AB3205" s="215" t="n">
        <v>37073</v>
      </c>
      <c r="AC3205" s="215" t="n">
        <v>37103</v>
      </c>
    </row>
    <row r="3206" customFormat="false" ht="12.75" hidden="false" customHeight="false" outlineLevel="0" collapsed="false">
      <c r="A3206" s="208" t="str">
        <f aca="false">B3206&amp;" "&amp;C3206&amp;" "&amp;D3206</f>
        <v> Natural Gas Physical</v>
      </c>
      <c r="B3206" s="208" t="str">
        <f aca="false">IF((LEFT(N3206,2)="US"),"US","")</f>
        <v/>
      </c>
      <c r="C3206" s="208" t="str">
        <f aca="false">M3206</f>
        <v>Natural Gas</v>
      </c>
      <c r="D3206" s="208" t="str">
        <f aca="false">IF(ISNUMBER(FIND("Phy",N3206))=TRUE(),"Physical","Financial")</f>
        <v>Physical</v>
      </c>
      <c r="E3206" s="208" t="n">
        <f aca="false">IF(VLOOKUP(S3206,'DD-Lookup'!$J$6:$L$50,3,FALSE())="Monthly",(YEAR(AC3206)-YEAR(AB3206))*12+MONTH(AC3206)-MONTH(AB3206)+1,(AC3206-AB3206+1))</f>
        <v>1</v>
      </c>
      <c r="F3206" s="239" t="n">
        <f aca="false">E3206*SUM(P3206:Q3206)</f>
        <v>5900</v>
      </c>
      <c r="G3206" s="214" t="n">
        <v>1291737</v>
      </c>
      <c r="H3206" s="215" t="n">
        <v>37035.4038310185</v>
      </c>
      <c r="I3206" s="0" t="s">
        <v>1333</v>
      </c>
      <c r="M3206" s="0" t="s">
        <v>858</v>
      </c>
      <c r="N3206" s="0" t="s">
        <v>1334</v>
      </c>
      <c r="O3206" s="0" t="s">
        <v>1335</v>
      </c>
      <c r="Q3206" s="216" t="n">
        <v>5900</v>
      </c>
      <c r="S3206" s="0" t="s">
        <v>1026</v>
      </c>
      <c r="T3206" s="0" t="s">
        <v>784</v>
      </c>
      <c r="U3206" s="218" t="n">
        <v>4.37</v>
      </c>
      <c r="V3206" s="0" t="s">
        <v>1336</v>
      </c>
      <c r="W3206" s="0" t="s">
        <v>1337</v>
      </c>
      <c r="X3206" s="0" t="s">
        <v>1338</v>
      </c>
      <c r="Y3206" s="0" t="s">
        <v>1310</v>
      </c>
      <c r="Z3206" s="0" t="s">
        <v>571</v>
      </c>
      <c r="AA3206" s="0" t="n">
        <v>808764</v>
      </c>
      <c r="AB3206" s="215" t="n">
        <v>37036.875</v>
      </c>
      <c r="AC3206" s="215" t="n">
        <v>37036.875</v>
      </c>
    </row>
    <row r="3207" customFormat="false" ht="12.75" hidden="false" customHeight="false" outlineLevel="0" collapsed="false">
      <c r="A3207" s="208" t="str">
        <f aca="false">B3207&amp;" "&amp;C3207&amp;" "&amp;D3207</f>
        <v>US Natural Gas Physical</v>
      </c>
      <c r="B3207" s="208" t="str">
        <f aca="false">IF((LEFT(N3207,2)="US"),"US","")</f>
        <v>US</v>
      </c>
      <c r="C3207" s="208" t="str">
        <f aca="false">M3207</f>
        <v>Natural Gas</v>
      </c>
      <c r="D3207" s="208" t="str">
        <f aca="false">IF(ISNUMBER(FIND("Phy",N3207))=TRUE(),"Physical","Financial")</f>
        <v>Physical</v>
      </c>
      <c r="E3207" s="208" t="n">
        <f aca="false">IF(VLOOKUP(S3207,'DD-Lookup'!$J$6:$L$50,3,FALSE())="Monthly",(YEAR(AC3207)-YEAR(AB3207))*12+MONTH(AC3207)-MONTH(AB3207)+1,(AC3207-AB3207+1))</f>
        <v>1</v>
      </c>
      <c r="F3207" s="239" t="n">
        <f aca="false">E3207*SUM(P3207:Q3207)</f>
        <v>5000</v>
      </c>
      <c r="G3207" s="214" t="n">
        <v>1291738</v>
      </c>
      <c r="H3207" s="215" t="n">
        <v>37035.4038773148</v>
      </c>
      <c r="I3207" s="0" t="s">
        <v>1500</v>
      </c>
      <c r="M3207" s="0" t="s">
        <v>858</v>
      </c>
      <c r="N3207" s="0" t="s">
        <v>1305</v>
      </c>
      <c r="O3207" s="0" t="s">
        <v>1581</v>
      </c>
      <c r="Q3207" s="216" t="n">
        <v>5000</v>
      </c>
      <c r="S3207" s="0" t="s">
        <v>1026</v>
      </c>
      <c r="T3207" s="0" t="s">
        <v>784</v>
      </c>
      <c r="U3207" s="218" t="n">
        <v>7.25</v>
      </c>
      <c r="V3207" s="0" t="s">
        <v>1578</v>
      </c>
      <c r="W3207" s="0" t="s">
        <v>1579</v>
      </c>
      <c r="X3207" s="0" t="s">
        <v>1535</v>
      </c>
      <c r="Y3207" s="0" t="s">
        <v>1310</v>
      </c>
      <c r="Z3207" s="0" t="s">
        <v>571</v>
      </c>
      <c r="AA3207" s="0" t="n">
        <v>808765</v>
      </c>
      <c r="AB3207" s="215" t="n">
        <v>37036.875</v>
      </c>
      <c r="AC3207" s="215" t="n">
        <v>37036.875</v>
      </c>
    </row>
    <row r="3208" customFormat="false" ht="12.75" hidden="false" customHeight="false" outlineLevel="0" collapsed="false">
      <c r="A3208" s="208" t="str">
        <f aca="false">B3208&amp;" "&amp;C3208&amp;" "&amp;D3208</f>
        <v>US Natural Gas Physical</v>
      </c>
      <c r="B3208" s="208" t="str">
        <f aca="false">IF((LEFT(N3208,2)="US"),"US","")</f>
        <v>US</v>
      </c>
      <c r="C3208" s="208" t="str">
        <f aca="false">M3208</f>
        <v>Natural Gas</v>
      </c>
      <c r="D3208" s="208" t="str">
        <f aca="false">IF(ISNUMBER(FIND("Phy",N3208))=TRUE(),"Physical","Financial")</f>
        <v>Physical</v>
      </c>
      <c r="E3208" s="208" t="n">
        <f aca="false">IF(VLOOKUP(S3208,'DD-Lookup'!$J$6:$L$50,3,FALSE())="Monthly",(YEAR(AC3208)-YEAR(AB3208))*12+MONTH(AC3208)-MONTH(AB3208)+1,(AC3208-AB3208+1))</f>
        <v>1</v>
      </c>
      <c r="F3208" s="239" t="n">
        <f aca="false">E3208*SUM(P3208:Q3208)</f>
        <v>25000</v>
      </c>
      <c r="G3208" s="214" t="n">
        <v>1291739</v>
      </c>
      <c r="H3208" s="215" t="n">
        <v>37035.403900463</v>
      </c>
      <c r="I3208" s="0" t="s">
        <v>1155</v>
      </c>
      <c r="M3208" s="0" t="s">
        <v>858</v>
      </c>
      <c r="N3208" s="0" t="s">
        <v>1305</v>
      </c>
      <c r="O3208" s="0" t="s">
        <v>1432</v>
      </c>
      <c r="Q3208" s="216" t="n">
        <v>25000</v>
      </c>
      <c r="S3208" s="0" t="s">
        <v>1026</v>
      </c>
      <c r="T3208" s="0" t="s">
        <v>784</v>
      </c>
      <c r="U3208" s="218" t="n">
        <v>4.135</v>
      </c>
      <c r="V3208" s="0" t="s">
        <v>1518</v>
      </c>
      <c r="W3208" s="0" t="s">
        <v>1434</v>
      </c>
      <c r="X3208" s="0" t="s">
        <v>1435</v>
      </c>
      <c r="Y3208" s="0" t="s">
        <v>1310</v>
      </c>
      <c r="Z3208" s="0" t="s">
        <v>571</v>
      </c>
      <c r="AA3208" s="0" t="n">
        <v>808766</v>
      </c>
      <c r="AB3208" s="215" t="n">
        <v>37036.875</v>
      </c>
      <c r="AC3208" s="215" t="n">
        <v>37036.875</v>
      </c>
    </row>
    <row r="3209" customFormat="false" ht="12.75" hidden="false" customHeight="false" outlineLevel="0" collapsed="false">
      <c r="A3209" s="208" t="str">
        <f aca="false">B3209&amp;" "&amp;C3209&amp;" "&amp;D3209</f>
        <v>US Natural Gas Financial</v>
      </c>
      <c r="B3209" s="208" t="str">
        <f aca="false">IF((LEFT(N3209,2)="US"),"US","")</f>
        <v>US</v>
      </c>
      <c r="C3209" s="208" t="str">
        <f aca="false">M3209</f>
        <v>Natural Gas</v>
      </c>
      <c r="D3209" s="208" t="str">
        <f aca="false">IF(ISNUMBER(FIND("Phy",N3209))=TRUE(),"Physical","Financial")</f>
        <v>Financial</v>
      </c>
      <c r="E3209" s="208" t="n">
        <f aca="false">IF(VLOOKUP(S3209,'DD-Lookup'!$J$6:$L$50,3,FALSE())="Monthly",(YEAR(AC3209)-YEAR(AB3209))*12+MONTH(AC3209)-MONTH(AB3209)+1,(AC3209-AB3209+1))</f>
        <v>31</v>
      </c>
      <c r="F3209" s="239" t="n">
        <f aca="false">E3209*SUM(P3209:Q3209)</f>
        <v>155000</v>
      </c>
      <c r="G3209" s="214" t="n">
        <v>1291740</v>
      </c>
      <c r="H3209" s="215" t="n">
        <v>37035.403912037</v>
      </c>
      <c r="I3209" s="0" t="s">
        <v>593</v>
      </c>
      <c r="M3209" s="0" t="s">
        <v>858</v>
      </c>
      <c r="N3209" s="0" t="s">
        <v>1024</v>
      </c>
      <c r="O3209" s="0" t="s">
        <v>1099</v>
      </c>
      <c r="P3209" s="216" t="n">
        <v>5000</v>
      </c>
      <c r="S3209" s="0" t="s">
        <v>1026</v>
      </c>
      <c r="T3209" s="0" t="s">
        <v>784</v>
      </c>
      <c r="U3209" s="218" t="n">
        <v>4.2525</v>
      </c>
      <c r="V3209" s="0" t="s">
        <v>2688</v>
      </c>
      <c r="W3209" s="0" t="s">
        <v>1028</v>
      </c>
      <c r="X3209" s="0" t="s">
        <v>1029</v>
      </c>
      <c r="Y3209" s="0" t="s">
        <v>838</v>
      </c>
      <c r="Z3209" s="0" t="s">
        <v>571</v>
      </c>
      <c r="AA3209" s="0" t="s">
        <v>2934</v>
      </c>
      <c r="AB3209" s="215" t="n">
        <v>37073.875</v>
      </c>
      <c r="AC3209" s="215" t="n">
        <v>37103.875</v>
      </c>
    </row>
    <row r="3210" customFormat="false" ht="12.75" hidden="false" customHeight="false" outlineLevel="0" collapsed="false">
      <c r="A3210" s="208" t="str">
        <f aca="false">B3210&amp;" "&amp;C3210&amp;" "&amp;D3210</f>
        <v>US Natural Gas Financial</v>
      </c>
      <c r="B3210" s="208" t="str">
        <f aca="false">IF((LEFT(N3210,2)="US"),"US","")</f>
        <v>US</v>
      </c>
      <c r="C3210" s="208" t="str">
        <f aca="false">M3210</f>
        <v>Natural Gas</v>
      </c>
      <c r="D3210" s="208" t="str">
        <f aca="false">IF(ISNUMBER(FIND("Phy",N3210))=TRUE(),"Physical","Financial")</f>
        <v>Financial</v>
      </c>
      <c r="E3210" s="208" t="n">
        <f aca="false">IF(VLOOKUP(S3210,'DD-Lookup'!$J$6:$L$50,3,FALSE())="Monthly",(YEAR(AC3210)-YEAR(AB3210))*12+MONTH(AC3210)-MONTH(AB3210)+1,(AC3210-AB3210+1))</f>
        <v>31</v>
      </c>
      <c r="F3210" s="239" t="n">
        <f aca="false">E3210*SUM(P3210:Q3210)</f>
        <v>310000</v>
      </c>
      <c r="G3210" s="214" t="n">
        <v>1291742</v>
      </c>
      <c r="H3210" s="215" t="n">
        <v>37035.4039814815</v>
      </c>
      <c r="I3210" s="0" t="s">
        <v>1694</v>
      </c>
      <c r="M3210" s="0" t="s">
        <v>858</v>
      </c>
      <c r="N3210" s="0" t="s">
        <v>1024</v>
      </c>
      <c r="O3210" s="0" t="s">
        <v>1099</v>
      </c>
      <c r="P3210" s="216" t="n">
        <v>10000</v>
      </c>
      <c r="S3210" s="0" t="s">
        <v>1026</v>
      </c>
      <c r="T3210" s="0" t="s">
        <v>784</v>
      </c>
      <c r="U3210" s="218" t="n">
        <v>4.2525</v>
      </c>
      <c r="V3210" s="0" t="s">
        <v>2448</v>
      </c>
      <c r="W3210" s="0" t="s">
        <v>1028</v>
      </c>
      <c r="X3210" s="0" t="s">
        <v>1029</v>
      </c>
      <c r="Y3210" s="0" t="s">
        <v>838</v>
      </c>
      <c r="Z3210" s="0" t="s">
        <v>571</v>
      </c>
      <c r="AA3210" s="0" t="s">
        <v>2935</v>
      </c>
      <c r="AB3210" s="215" t="n">
        <v>37073.875</v>
      </c>
      <c r="AC3210" s="215" t="n">
        <v>37103.875</v>
      </c>
    </row>
    <row r="3211" customFormat="false" ht="12.75" hidden="false" customHeight="false" outlineLevel="0" collapsed="false">
      <c r="A3211" s="208" t="str">
        <f aca="false">B3211&amp;" "&amp;C3211&amp;" "&amp;D3211</f>
        <v>US Natural Gas Physical</v>
      </c>
      <c r="B3211" s="208" t="str">
        <f aca="false">IF((LEFT(N3211,2)="US"),"US","")</f>
        <v>US</v>
      </c>
      <c r="C3211" s="208" t="str">
        <f aca="false">M3211</f>
        <v>Natural Gas</v>
      </c>
      <c r="D3211" s="208" t="str">
        <f aca="false">IF(ISNUMBER(FIND("Phy",N3211))=TRUE(),"Physical","Financial")</f>
        <v>Physical</v>
      </c>
      <c r="E3211" s="208" t="n">
        <f aca="false">IF(VLOOKUP(S3211,'DD-Lookup'!$J$6:$L$50,3,FALSE())="Monthly",(YEAR(AC3211)-YEAR(AB3211))*12+MONTH(AC3211)-MONTH(AB3211)+1,(AC3211-AB3211+1))</f>
        <v>1</v>
      </c>
      <c r="F3211" s="239" t="n">
        <f aca="false">E3211*SUM(P3211:Q3211)</f>
        <v>20000</v>
      </c>
      <c r="G3211" s="214" t="n">
        <v>1291743</v>
      </c>
      <c r="H3211" s="215" t="n">
        <v>37035.4039814815</v>
      </c>
      <c r="I3211" s="0" t="s">
        <v>600</v>
      </c>
      <c r="M3211" s="0" t="s">
        <v>858</v>
      </c>
      <c r="N3211" s="0" t="s">
        <v>1305</v>
      </c>
      <c r="O3211" s="0" t="s">
        <v>1498</v>
      </c>
      <c r="Q3211" s="216" t="n">
        <v>20000</v>
      </c>
      <c r="S3211" s="0" t="s">
        <v>1026</v>
      </c>
      <c r="T3211" s="0" t="s">
        <v>784</v>
      </c>
      <c r="U3211" s="218" t="n">
        <v>4.455</v>
      </c>
      <c r="V3211" s="0" t="s">
        <v>1528</v>
      </c>
      <c r="W3211" s="0" t="s">
        <v>1388</v>
      </c>
      <c r="X3211" s="0" t="s">
        <v>1389</v>
      </c>
      <c r="Y3211" s="0" t="s">
        <v>1310</v>
      </c>
      <c r="Z3211" s="0" t="s">
        <v>571</v>
      </c>
      <c r="AA3211" s="0" t="n">
        <v>808767</v>
      </c>
      <c r="AB3211" s="215" t="n">
        <v>37036.875</v>
      </c>
      <c r="AC3211" s="215" t="n">
        <v>37036.875</v>
      </c>
    </row>
    <row r="3212" customFormat="false" ht="12.75" hidden="false" customHeight="false" outlineLevel="0" collapsed="false">
      <c r="A3212" s="208" t="str">
        <f aca="false">B3212&amp;" "&amp;C3212&amp;" "&amp;D3212</f>
        <v>US Natural Gas Physical</v>
      </c>
      <c r="B3212" s="208" t="str">
        <f aca="false">IF((LEFT(N3212,2)="US"),"US","")</f>
        <v>US</v>
      </c>
      <c r="C3212" s="208" t="str">
        <f aca="false">M3212</f>
        <v>Natural Gas</v>
      </c>
      <c r="D3212" s="208" t="str">
        <f aca="false">IF(ISNUMBER(FIND("Phy",N3212))=TRUE(),"Physical","Financial")</f>
        <v>Physical</v>
      </c>
      <c r="E3212" s="208" t="n">
        <f aca="false">IF(VLOOKUP(S3212,'DD-Lookup'!$J$6:$L$50,3,FALSE())="Monthly",(YEAR(AC3212)-YEAR(AB3212))*12+MONTH(AC3212)-MONTH(AB3212)+1,(AC3212-AB3212+1))</f>
        <v>1</v>
      </c>
      <c r="F3212" s="239" t="n">
        <f aca="false">E3212*SUM(P3212:Q3212)</f>
        <v>5000</v>
      </c>
      <c r="G3212" s="214" t="n">
        <v>1291745</v>
      </c>
      <c r="H3212" s="215" t="n">
        <v>37035.4040046296</v>
      </c>
      <c r="I3212" s="0" t="s">
        <v>1115</v>
      </c>
      <c r="M3212" s="0" t="s">
        <v>858</v>
      </c>
      <c r="N3212" s="0" t="s">
        <v>1305</v>
      </c>
      <c r="O3212" s="0" t="s">
        <v>1581</v>
      </c>
      <c r="P3212" s="216" t="n">
        <v>5000</v>
      </c>
      <c r="S3212" s="0" t="s">
        <v>1026</v>
      </c>
      <c r="T3212" s="0" t="s">
        <v>784</v>
      </c>
      <c r="U3212" s="218" t="n">
        <v>7.1</v>
      </c>
      <c r="V3212" s="0" t="s">
        <v>1621</v>
      </c>
      <c r="W3212" s="0" t="s">
        <v>1579</v>
      </c>
      <c r="X3212" s="0" t="s">
        <v>1535</v>
      </c>
      <c r="Y3212" s="0" t="s">
        <v>1310</v>
      </c>
      <c r="Z3212" s="0" t="s">
        <v>571</v>
      </c>
      <c r="AA3212" s="0" t="n">
        <v>808768</v>
      </c>
      <c r="AB3212" s="215" t="n">
        <v>37036.875</v>
      </c>
      <c r="AC3212" s="215" t="n">
        <v>37036.875</v>
      </c>
    </row>
    <row r="3213" customFormat="false" ht="12.75" hidden="false" customHeight="false" outlineLevel="0" collapsed="false">
      <c r="A3213" s="208" t="str">
        <f aca="false">B3213&amp;" "&amp;C3213&amp;" "&amp;D3213</f>
        <v>US Natural Gas Physical</v>
      </c>
      <c r="B3213" s="208" t="str">
        <f aca="false">IF((LEFT(N3213,2)="US"),"US","")</f>
        <v>US</v>
      </c>
      <c r="C3213" s="208" t="str">
        <f aca="false">M3213</f>
        <v>Natural Gas</v>
      </c>
      <c r="D3213" s="208" t="str">
        <f aca="false">IF(ISNUMBER(FIND("Phy",N3213))=TRUE(),"Physical","Financial")</f>
        <v>Physical</v>
      </c>
      <c r="E3213" s="208" t="n">
        <f aca="false">IF(VLOOKUP(S3213,'DD-Lookup'!$J$6:$L$50,3,FALSE())="Monthly",(YEAR(AC3213)-YEAR(AB3213))*12+MONTH(AC3213)-MONTH(AB3213)+1,(AC3213-AB3213+1))</f>
        <v>1</v>
      </c>
      <c r="F3213" s="239" t="n">
        <f aca="false">E3213*SUM(P3213:Q3213)</f>
        <v>785</v>
      </c>
      <c r="G3213" s="214" t="n">
        <v>1291748</v>
      </c>
      <c r="H3213" s="215" t="n">
        <v>37035.4042013889</v>
      </c>
      <c r="I3213" s="0" t="s">
        <v>1107</v>
      </c>
      <c r="M3213" s="0" t="s">
        <v>858</v>
      </c>
      <c r="N3213" s="0" t="s">
        <v>1305</v>
      </c>
      <c r="O3213" s="0" t="s">
        <v>1527</v>
      </c>
      <c r="Q3213" s="216" t="n">
        <v>785</v>
      </c>
      <c r="S3213" s="0" t="s">
        <v>1026</v>
      </c>
      <c r="T3213" s="0" t="s">
        <v>784</v>
      </c>
      <c r="U3213" s="218" t="n">
        <v>4.48</v>
      </c>
      <c r="V3213" s="0" t="s">
        <v>1897</v>
      </c>
      <c r="W3213" s="0" t="s">
        <v>1388</v>
      </c>
      <c r="X3213" s="0" t="s">
        <v>1389</v>
      </c>
      <c r="Y3213" s="0" t="s">
        <v>1310</v>
      </c>
      <c r="Z3213" s="0" t="s">
        <v>571</v>
      </c>
      <c r="AA3213" s="0" t="n">
        <v>808770</v>
      </c>
      <c r="AB3213" s="215" t="n">
        <v>37036.875</v>
      </c>
      <c r="AC3213" s="215" t="n">
        <v>37036.875</v>
      </c>
    </row>
    <row r="3214" customFormat="false" ht="12.75" hidden="false" customHeight="false" outlineLevel="0" collapsed="false">
      <c r="A3214" s="208" t="str">
        <f aca="false">B3214&amp;" "&amp;C3214&amp;" "&amp;D3214</f>
        <v>US Natural Gas Physical</v>
      </c>
      <c r="B3214" s="208" t="str">
        <f aca="false">IF((LEFT(N3214,2)="US"),"US","")</f>
        <v>US</v>
      </c>
      <c r="C3214" s="208" t="str">
        <f aca="false">M3214</f>
        <v>Natural Gas</v>
      </c>
      <c r="D3214" s="208" t="str">
        <f aca="false">IF(ISNUMBER(FIND("Phy",N3214))=TRUE(),"Physical","Financial")</f>
        <v>Physical</v>
      </c>
      <c r="E3214" s="208" t="n">
        <f aca="false">IF(VLOOKUP(S3214,'DD-Lookup'!$J$6:$L$50,3,FALSE())="Monthly",(YEAR(AC3214)-YEAR(AB3214))*12+MONTH(AC3214)-MONTH(AB3214)+1,(AC3214-AB3214+1))</f>
        <v>1</v>
      </c>
      <c r="F3214" s="239" t="n">
        <f aca="false">E3214*SUM(P3214:Q3214)</f>
        <v>6000</v>
      </c>
      <c r="G3214" s="214" t="n">
        <v>1291749</v>
      </c>
      <c r="H3214" s="215" t="n">
        <v>37035.4042361111</v>
      </c>
      <c r="I3214" s="0" t="s">
        <v>2413</v>
      </c>
      <c r="M3214" s="0" t="s">
        <v>858</v>
      </c>
      <c r="N3214" s="0" t="s">
        <v>1305</v>
      </c>
      <c r="O3214" s="0" t="s">
        <v>1529</v>
      </c>
      <c r="P3214" s="216" t="n">
        <v>6000</v>
      </c>
      <c r="S3214" s="0" t="s">
        <v>1026</v>
      </c>
      <c r="T3214" s="0" t="s">
        <v>784</v>
      </c>
      <c r="U3214" s="218" t="n">
        <v>4.375</v>
      </c>
      <c r="V3214" s="0" t="s">
        <v>2414</v>
      </c>
      <c r="W3214" s="0" t="s">
        <v>1531</v>
      </c>
      <c r="X3214" s="0" t="s">
        <v>1532</v>
      </c>
      <c r="Y3214" s="0" t="s">
        <v>1310</v>
      </c>
      <c r="Z3214" s="0" t="s">
        <v>571</v>
      </c>
      <c r="AA3214" s="0" t="n">
        <v>808772</v>
      </c>
      <c r="AB3214" s="215" t="n">
        <v>37036.875</v>
      </c>
      <c r="AC3214" s="215" t="n">
        <v>37036.875</v>
      </c>
    </row>
    <row r="3215" customFormat="false" ht="12.75" hidden="false" customHeight="false" outlineLevel="0" collapsed="false">
      <c r="A3215" s="208" t="str">
        <f aca="false">B3215&amp;" "&amp;C3215&amp;" "&amp;D3215</f>
        <v>US Natural Gas Financial</v>
      </c>
      <c r="B3215" s="208" t="str">
        <f aca="false">IF((LEFT(N3215,2)="US"),"US","")</f>
        <v>US</v>
      </c>
      <c r="C3215" s="208" t="str">
        <f aca="false">M3215</f>
        <v>Natural Gas</v>
      </c>
      <c r="D3215" s="208" t="str">
        <f aca="false">IF(ISNUMBER(FIND("Phy",N3215))=TRUE(),"Physical","Financial")</f>
        <v>Financial</v>
      </c>
      <c r="E3215" s="208" t="n">
        <f aca="false">IF(VLOOKUP(S3215,'DD-Lookup'!$J$6:$L$50,3,FALSE())="Monthly",(YEAR(AC3215)-YEAR(AB3215))*12+MONTH(AC3215)-MONTH(AB3215)+1,(AC3215-AB3215+1))</f>
        <v>30</v>
      </c>
      <c r="F3215" s="239" t="n">
        <f aca="false">E3215*SUM(P3215:Q3215)</f>
        <v>75000</v>
      </c>
      <c r="G3215" s="214" t="n">
        <v>1291751</v>
      </c>
      <c r="H3215" s="215" t="n">
        <v>37035.4043171296</v>
      </c>
      <c r="I3215" s="0" t="s">
        <v>1098</v>
      </c>
      <c r="M3215" s="0" t="s">
        <v>858</v>
      </c>
      <c r="N3215" s="0" t="s">
        <v>1482</v>
      </c>
      <c r="O3215" s="0" t="s">
        <v>1849</v>
      </c>
      <c r="P3215" s="216" t="n">
        <v>2500</v>
      </c>
      <c r="S3215" s="0" t="s">
        <v>1026</v>
      </c>
      <c r="T3215" s="0" t="s">
        <v>784</v>
      </c>
      <c r="U3215" s="218" t="n">
        <v>-0.035</v>
      </c>
      <c r="V3215" s="0" t="s">
        <v>2884</v>
      </c>
      <c r="W3215" s="0" t="s">
        <v>1851</v>
      </c>
      <c r="X3215" s="0" t="s">
        <v>1852</v>
      </c>
      <c r="Y3215" s="0" t="s">
        <v>838</v>
      </c>
      <c r="Z3215" s="0" t="s">
        <v>571</v>
      </c>
      <c r="AA3215" s="0" t="s">
        <v>2936</v>
      </c>
      <c r="AB3215" s="215" t="n">
        <v>37043.875</v>
      </c>
      <c r="AC3215" s="215" t="n">
        <v>37072.875</v>
      </c>
    </row>
    <row r="3216" customFormat="false" ht="12.75" hidden="false" customHeight="false" outlineLevel="0" collapsed="false">
      <c r="A3216" s="208" t="str">
        <f aca="false">B3216&amp;" "&amp;C3216&amp;" "&amp;D3216</f>
        <v> Metals Financial</v>
      </c>
      <c r="B3216" s="208" t="str">
        <f aca="false">IF((LEFT(N3216,2)="US"),"US","")</f>
        <v/>
      </c>
      <c r="C3216" s="208" t="str">
        <f aca="false">M3216</f>
        <v>Metals</v>
      </c>
      <c r="D3216" s="208" t="str">
        <f aca="false">IF(ISNUMBER(FIND("Phy",N3216))=TRUE(),"Physical","Financial")</f>
        <v>Financial</v>
      </c>
      <c r="E3216" s="208" t="n">
        <f aca="false">IF(VLOOKUP(S3216,'DD-Lookup'!$J$6:$L$50,3,FALSE())="Monthly",(YEAR(AC3216)-YEAR(AB3216))*12+MONTH(AC3216)-MONTH(AB3216)+1,(AC3216-AB3216+1))</f>
        <v>1</v>
      </c>
      <c r="F3216" s="239" t="n">
        <f aca="false">E3216*SUM(P3216:Q3216)</f>
        <v>6</v>
      </c>
      <c r="G3216" s="214" t="n">
        <v>1291753</v>
      </c>
      <c r="H3216" s="215" t="n">
        <v>37035.4043402778</v>
      </c>
      <c r="I3216" s="0" t="s">
        <v>815</v>
      </c>
      <c r="M3216" s="0" t="s">
        <v>780</v>
      </c>
      <c r="N3216" s="0" t="s">
        <v>781</v>
      </c>
      <c r="O3216" s="0" t="s">
        <v>782</v>
      </c>
      <c r="P3216" s="216" t="n">
        <v>6</v>
      </c>
      <c r="S3216" s="0" t="s">
        <v>783</v>
      </c>
      <c r="T3216" s="0" t="s">
        <v>784</v>
      </c>
      <c r="U3216" s="218" t="n">
        <v>1546</v>
      </c>
      <c r="V3216" s="0" t="s">
        <v>816</v>
      </c>
      <c r="W3216" s="0" t="s">
        <v>803</v>
      </c>
      <c r="X3216" s="0" t="s">
        <v>787</v>
      </c>
      <c r="Y3216" s="0" t="s">
        <v>788</v>
      </c>
      <c r="Z3216" s="0" t="s">
        <v>789</v>
      </c>
      <c r="AA3216" s="0" t="n">
        <v>2150937</v>
      </c>
    </row>
    <row r="3217" customFormat="false" ht="12.75" hidden="false" customHeight="false" outlineLevel="0" collapsed="false">
      <c r="A3217" s="208" t="str">
        <f aca="false">B3217&amp;" "&amp;C3217&amp;" "&amp;D3217</f>
        <v>US Natural Gas Physical</v>
      </c>
      <c r="B3217" s="208" t="str">
        <f aca="false">IF((LEFT(N3217,2)="US"),"US","")</f>
        <v>US</v>
      </c>
      <c r="C3217" s="208" t="str">
        <f aca="false">M3217</f>
        <v>Natural Gas</v>
      </c>
      <c r="D3217" s="208" t="str">
        <f aca="false">IF(ISNUMBER(FIND("Phy",N3217))=TRUE(),"Physical","Financial")</f>
        <v>Physical</v>
      </c>
      <c r="E3217" s="208" t="n">
        <f aca="false">IF(VLOOKUP(S3217,'DD-Lookup'!$J$6:$L$50,3,FALSE())="Monthly",(YEAR(AC3217)-YEAR(AB3217))*12+MONTH(AC3217)-MONTH(AB3217)+1,(AC3217-AB3217+1))</f>
        <v>1</v>
      </c>
      <c r="F3217" s="239" t="n">
        <f aca="false">E3217*SUM(P3217:Q3217)</f>
        <v>10000</v>
      </c>
      <c r="G3217" s="214" t="n">
        <v>1291752</v>
      </c>
      <c r="H3217" s="215" t="n">
        <v>37035.4043402778</v>
      </c>
      <c r="I3217" s="0" t="s">
        <v>1115</v>
      </c>
      <c r="M3217" s="0" t="s">
        <v>858</v>
      </c>
      <c r="N3217" s="0" t="s">
        <v>1305</v>
      </c>
      <c r="O3217" s="0" t="s">
        <v>1687</v>
      </c>
      <c r="P3217" s="216" t="n">
        <v>10000</v>
      </c>
      <c r="S3217" s="0" t="s">
        <v>1026</v>
      </c>
      <c r="T3217" s="0" t="s">
        <v>784</v>
      </c>
      <c r="U3217" s="218" t="n">
        <v>4.075</v>
      </c>
      <c r="V3217" s="0" t="s">
        <v>1833</v>
      </c>
      <c r="W3217" s="0" t="s">
        <v>1667</v>
      </c>
      <c r="X3217" s="0" t="s">
        <v>1639</v>
      </c>
      <c r="Y3217" s="0" t="s">
        <v>1310</v>
      </c>
      <c r="Z3217" s="0" t="s">
        <v>571</v>
      </c>
      <c r="AA3217" s="0" t="n">
        <v>808773</v>
      </c>
      <c r="AB3217" s="215" t="n">
        <v>37036.875</v>
      </c>
      <c r="AC3217" s="215" t="n">
        <v>37036.875</v>
      </c>
    </row>
    <row r="3218" customFormat="false" ht="12.75" hidden="false" customHeight="false" outlineLevel="0" collapsed="false">
      <c r="A3218" s="208" t="str">
        <f aca="false">B3218&amp;" "&amp;C3218&amp;" "&amp;D3218</f>
        <v>US Natural Gas Physical</v>
      </c>
      <c r="B3218" s="208" t="str">
        <f aca="false">IF((LEFT(N3218,2)="US"),"US","")</f>
        <v>US</v>
      </c>
      <c r="C3218" s="208" t="str">
        <f aca="false">M3218</f>
        <v>Natural Gas</v>
      </c>
      <c r="D3218" s="208" t="str">
        <f aca="false">IF(ISNUMBER(FIND("Phy",N3218))=TRUE(),"Physical","Financial")</f>
        <v>Physical</v>
      </c>
      <c r="E3218" s="208" t="n">
        <f aca="false">IF(VLOOKUP(S3218,'DD-Lookup'!$J$6:$L$50,3,FALSE())="Monthly",(YEAR(AC3218)-YEAR(AB3218))*12+MONTH(AC3218)-MONTH(AB3218)+1,(AC3218-AB3218+1))</f>
        <v>1</v>
      </c>
      <c r="F3218" s="239" t="n">
        <f aca="false">E3218*SUM(P3218:Q3218)</f>
        <v>2155</v>
      </c>
      <c r="G3218" s="214" t="n">
        <v>1291755</v>
      </c>
      <c r="H3218" s="215" t="n">
        <v>37035.4043865741</v>
      </c>
      <c r="I3218" s="0" t="s">
        <v>1225</v>
      </c>
      <c r="M3218" s="0" t="s">
        <v>858</v>
      </c>
      <c r="N3218" s="0" t="s">
        <v>1305</v>
      </c>
      <c r="O3218" s="0" t="s">
        <v>1438</v>
      </c>
      <c r="Q3218" s="216" t="n">
        <v>2155</v>
      </c>
      <c r="S3218" s="0" t="s">
        <v>1026</v>
      </c>
      <c r="T3218" s="0" t="s">
        <v>784</v>
      </c>
      <c r="U3218" s="218" t="n">
        <v>4.345</v>
      </c>
      <c r="V3218" s="0" t="s">
        <v>2464</v>
      </c>
      <c r="W3218" s="0" t="s">
        <v>1439</v>
      </c>
      <c r="X3218" s="0" t="s">
        <v>1440</v>
      </c>
      <c r="Y3218" s="0" t="s">
        <v>1310</v>
      </c>
      <c r="Z3218" s="0" t="s">
        <v>571</v>
      </c>
      <c r="AA3218" s="0" t="n">
        <v>808774</v>
      </c>
      <c r="AB3218" s="215" t="n">
        <v>37036.875</v>
      </c>
      <c r="AC3218" s="215" t="n">
        <v>37036.875</v>
      </c>
    </row>
    <row r="3219" customFormat="false" ht="12.75" hidden="false" customHeight="false" outlineLevel="0" collapsed="false">
      <c r="A3219" s="208" t="str">
        <f aca="false">B3219&amp;" "&amp;C3219&amp;" "&amp;D3219</f>
        <v>US Natural Gas Physical</v>
      </c>
      <c r="B3219" s="208" t="str">
        <f aca="false">IF((LEFT(N3219,2)="US"),"US","")</f>
        <v>US</v>
      </c>
      <c r="C3219" s="208" t="str">
        <f aca="false">M3219</f>
        <v>Natural Gas</v>
      </c>
      <c r="D3219" s="208" t="str">
        <f aca="false">IF(ISNUMBER(FIND("Phy",N3219))=TRUE(),"Physical","Financial")</f>
        <v>Physical</v>
      </c>
      <c r="E3219" s="208" t="n">
        <f aca="false">IF(VLOOKUP(S3219,'DD-Lookup'!$J$6:$L$50,3,FALSE())="Monthly",(YEAR(AC3219)-YEAR(AB3219))*12+MONTH(AC3219)-MONTH(AB3219)+1,(AC3219-AB3219+1))</f>
        <v>1</v>
      </c>
      <c r="F3219" s="239" t="n">
        <f aca="false">E3219*SUM(P3219:Q3219)</f>
        <v>10000</v>
      </c>
      <c r="G3219" s="214" t="n">
        <v>1291756</v>
      </c>
      <c r="H3219" s="215" t="n">
        <v>37035.4044097222</v>
      </c>
      <c r="I3219" s="0" t="s">
        <v>1073</v>
      </c>
      <c r="M3219" s="0" t="s">
        <v>858</v>
      </c>
      <c r="N3219" s="0" t="s">
        <v>1305</v>
      </c>
      <c r="O3219" s="0" t="s">
        <v>1581</v>
      </c>
      <c r="Q3219" s="216" t="n">
        <v>10000</v>
      </c>
      <c r="S3219" s="0" t="s">
        <v>1026</v>
      </c>
      <c r="T3219" s="0" t="s">
        <v>784</v>
      </c>
      <c r="U3219" s="218" t="n">
        <v>7.2</v>
      </c>
      <c r="V3219" s="0" t="s">
        <v>1558</v>
      </c>
      <c r="W3219" s="0" t="s">
        <v>1579</v>
      </c>
      <c r="X3219" s="0" t="s">
        <v>1535</v>
      </c>
      <c r="Y3219" s="0" t="s">
        <v>1310</v>
      </c>
      <c r="Z3219" s="0" t="s">
        <v>571</v>
      </c>
      <c r="AA3219" s="0" t="n">
        <v>808775</v>
      </c>
      <c r="AB3219" s="215" t="n">
        <v>37036.875</v>
      </c>
      <c r="AC3219" s="215" t="n">
        <v>37036.875</v>
      </c>
    </row>
    <row r="3220" customFormat="false" ht="12.75" hidden="false" customHeight="false" outlineLevel="0" collapsed="false">
      <c r="A3220" s="208" t="str">
        <f aca="false">B3220&amp;" "&amp;C3220&amp;" "&amp;D3220</f>
        <v>US Natural Gas Physical</v>
      </c>
      <c r="B3220" s="208" t="str">
        <f aca="false">IF((LEFT(N3220,2)="US"),"US","")</f>
        <v>US</v>
      </c>
      <c r="C3220" s="208" t="str">
        <f aca="false">M3220</f>
        <v>Natural Gas</v>
      </c>
      <c r="D3220" s="208" t="str">
        <f aca="false">IF(ISNUMBER(FIND("Phy",N3220))=TRUE(),"Physical","Financial")</f>
        <v>Physical</v>
      </c>
      <c r="E3220" s="208" t="n">
        <f aca="false">IF(VLOOKUP(S3220,'DD-Lookup'!$J$6:$L$50,3,FALSE())="Monthly",(YEAR(AC3220)-YEAR(AB3220))*12+MONTH(AC3220)-MONTH(AB3220)+1,(AC3220-AB3220+1))</f>
        <v>1</v>
      </c>
      <c r="F3220" s="239" t="n">
        <f aca="false">E3220*SUM(P3220:Q3220)</f>
        <v>536</v>
      </c>
      <c r="G3220" s="214" t="n">
        <v>1291757</v>
      </c>
      <c r="H3220" s="215" t="n">
        <v>37035.4045138889</v>
      </c>
      <c r="I3220" s="0" t="s">
        <v>600</v>
      </c>
      <c r="M3220" s="0" t="s">
        <v>858</v>
      </c>
      <c r="N3220" s="0" t="s">
        <v>1305</v>
      </c>
      <c r="O3220" s="0" t="s">
        <v>1372</v>
      </c>
      <c r="P3220" s="216" t="n">
        <v>536</v>
      </c>
      <c r="S3220" s="0" t="s">
        <v>1026</v>
      </c>
      <c r="T3220" s="0" t="s">
        <v>784</v>
      </c>
      <c r="U3220" s="218" t="n">
        <v>4.03</v>
      </c>
      <c r="V3220" s="0" t="s">
        <v>1425</v>
      </c>
      <c r="W3220" s="0" t="s">
        <v>1361</v>
      </c>
      <c r="X3220" s="0" t="s">
        <v>1362</v>
      </c>
      <c r="Y3220" s="0" t="s">
        <v>1310</v>
      </c>
      <c r="Z3220" s="0" t="s">
        <v>571</v>
      </c>
      <c r="AA3220" s="0" t="n">
        <v>808776</v>
      </c>
      <c r="AB3220" s="215" t="n">
        <v>37036.875</v>
      </c>
      <c r="AC3220" s="215" t="n">
        <v>37036.875</v>
      </c>
    </row>
    <row r="3221" customFormat="false" ht="12.75" hidden="false" customHeight="false" outlineLevel="0" collapsed="false">
      <c r="A3221" s="208" t="str">
        <f aca="false">B3221&amp;" "&amp;C3221&amp;" "&amp;D3221</f>
        <v>US Natural Gas Physical</v>
      </c>
      <c r="B3221" s="208" t="str">
        <f aca="false">IF((LEFT(N3221,2)="US"),"US","")</f>
        <v>US</v>
      </c>
      <c r="C3221" s="208" t="str">
        <f aca="false">M3221</f>
        <v>Natural Gas</v>
      </c>
      <c r="D3221" s="208" t="str">
        <f aca="false">IF(ISNUMBER(FIND("Phy",N3221))=TRUE(),"Physical","Financial")</f>
        <v>Physical</v>
      </c>
      <c r="E3221" s="208" t="n">
        <f aca="false">IF(VLOOKUP(S3221,'DD-Lookup'!$J$6:$L$50,3,FALSE())="Monthly",(YEAR(AC3221)-YEAR(AB3221))*12+MONTH(AC3221)-MONTH(AB3221)+1,(AC3221-AB3221+1))</f>
        <v>1</v>
      </c>
      <c r="F3221" s="239" t="n">
        <f aca="false">E3221*SUM(P3221:Q3221)</f>
        <v>1566</v>
      </c>
      <c r="G3221" s="214" t="n">
        <v>1291758</v>
      </c>
      <c r="H3221" s="215" t="n">
        <v>37035.4045717593</v>
      </c>
      <c r="I3221" s="0" t="s">
        <v>593</v>
      </c>
      <c r="M3221" s="0" t="s">
        <v>858</v>
      </c>
      <c r="N3221" s="0" t="s">
        <v>1305</v>
      </c>
      <c r="O3221" s="0" t="s">
        <v>1378</v>
      </c>
      <c r="P3221" s="216" t="n">
        <v>1566</v>
      </c>
      <c r="S3221" s="0" t="s">
        <v>1026</v>
      </c>
      <c r="T3221" s="0" t="s">
        <v>784</v>
      </c>
      <c r="U3221" s="218" t="n">
        <v>4.035</v>
      </c>
      <c r="V3221" s="0" t="s">
        <v>2680</v>
      </c>
      <c r="W3221" s="0" t="s">
        <v>1361</v>
      </c>
      <c r="X3221" s="0" t="s">
        <v>1362</v>
      </c>
      <c r="Y3221" s="0" t="s">
        <v>1310</v>
      </c>
      <c r="Z3221" s="0" t="s">
        <v>571</v>
      </c>
      <c r="AA3221" s="0" t="n">
        <v>808777</v>
      </c>
      <c r="AB3221" s="215" t="n">
        <v>37036.875</v>
      </c>
      <c r="AC3221" s="215" t="n">
        <v>37036.875</v>
      </c>
    </row>
    <row r="3222" customFormat="false" ht="12.75" hidden="false" customHeight="false" outlineLevel="0" collapsed="false">
      <c r="A3222" s="208" t="str">
        <f aca="false">B3222&amp;" "&amp;C3222&amp;" "&amp;D3222</f>
        <v>US Natural Gas Physical</v>
      </c>
      <c r="B3222" s="208" t="str">
        <f aca="false">IF((LEFT(N3222,2)="US"),"US","")</f>
        <v>US</v>
      </c>
      <c r="C3222" s="208" t="str">
        <f aca="false">M3222</f>
        <v>Natural Gas</v>
      </c>
      <c r="D3222" s="208" t="str">
        <f aca="false">IF(ISNUMBER(FIND("Phy",N3222))=TRUE(),"Physical","Financial")</f>
        <v>Physical</v>
      </c>
      <c r="E3222" s="208" t="n">
        <f aca="false">IF(VLOOKUP(S3222,'DD-Lookup'!$J$6:$L$50,3,FALSE())="Monthly",(YEAR(AC3222)-YEAR(AB3222))*12+MONTH(AC3222)-MONTH(AB3222)+1,(AC3222-AB3222+1))</f>
        <v>1</v>
      </c>
      <c r="F3222" s="239" t="n">
        <f aca="false">E3222*SUM(P3222:Q3222)</f>
        <v>748</v>
      </c>
      <c r="G3222" s="214" t="n">
        <v>1291759</v>
      </c>
      <c r="H3222" s="215" t="n">
        <v>37035.4046527778</v>
      </c>
      <c r="I3222" s="0" t="s">
        <v>1183</v>
      </c>
      <c r="M3222" s="0" t="s">
        <v>858</v>
      </c>
      <c r="N3222" s="0" t="s">
        <v>1305</v>
      </c>
      <c r="O3222" s="0" t="s">
        <v>1703</v>
      </c>
      <c r="Q3222" s="216" t="n">
        <v>748</v>
      </c>
      <c r="S3222" s="0" t="s">
        <v>1026</v>
      </c>
      <c r="T3222" s="0" t="s">
        <v>784</v>
      </c>
      <c r="U3222" s="218" t="n">
        <v>4.085</v>
      </c>
      <c r="V3222" s="0" t="s">
        <v>2765</v>
      </c>
      <c r="W3222" s="0" t="s">
        <v>1667</v>
      </c>
      <c r="X3222" s="0" t="s">
        <v>1639</v>
      </c>
      <c r="Y3222" s="0" t="s">
        <v>1310</v>
      </c>
      <c r="Z3222" s="0" t="s">
        <v>571</v>
      </c>
      <c r="AA3222" s="0" t="n">
        <v>808778</v>
      </c>
      <c r="AB3222" s="215" t="n">
        <v>37036.875</v>
      </c>
      <c r="AC3222" s="215" t="n">
        <v>37036.875</v>
      </c>
    </row>
    <row r="3223" customFormat="false" ht="12.75" hidden="false" customHeight="false" outlineLevel="0" collapsed="false">
      <c r="A3223" s="208" t="str">
        <f aca="false">B3223&amp;" "&amp;C3223&amp;" "&amp;D3223</f>
        <v>US Natural Gas Physical</v>
      </c>
      <c r="B3223" s="208" t="str">
        <f aca="false">IF((LEFT(N3223,2)="US"),"US","")</f>
        <v>US</v>
      </c>
      <c r="C3223" s="208" t="str">
        <f aca="false">M3223</f>
        <v>Natural Gas</v>
      </c>
      <c r="D3223" s="208" t="str">
        <f aca="false">IF(ISNUMBER(FIND("Phy",N3223))=TRUE(),"Physical","Financial")</f>
        <v>Physical</v>
      </c>
      <c r="E3223" s="208" t="n">
        <f aca="false">IF(VLOOKUP(S3223,'DD-Lookup'!$J$6:$L$50,3,FALSE())="Monthly",(YEAR(AC3223)-YEAR(AB3223))*12+MONTH(AC3223)-MONTH(AB3223)+1,(AC3223-AB3223+1))</f>
        <v>1</v>
      </c>
      <c r="F3223" s="239" t="n">
        <f aca="false">E3223*SUM(P3223:Q3223)</f>
        <v>5000</v>
      </c>
      <c r="G3223" s="214" t="n">
        <v>1291760</v>
      </c>
      <c r="H3223" s="215" t="n">
        <v>37035.4046643519</v>
      </c>
      <c r="I3223" s="0" t="s">
        <v>1115</v>
      </c>
      <c r="M3223" s="0" t="s">
        <v>858</v>
      </c>
      <c r="N3223" s="0" t="s">
        <v>1305</v>
      </c>
      <c r="O3223" s="0" t="s">
        <v>1581</v>
      </c>
      <c r="P3223" s="216" t="n">
        <v>5000</v>
      </c>
      <c r="S3223" s="0" t="s">
        <v>1026</v>
      </c>
      <c r="T3223" s="0" t="s">
        <v>784</v>
      </c>
      <c r="U3223" s="218" t="n">
        <v>7.1</v>
      </c>
      <c r="V3223" s="0" t="s">
        <v>1621</v>
      </c>
      <c r="W3223" s="0" t="s">
        <v>1579</v>
      </c>
      <c r="X3223" s="0" t="s">
        <v>1535</v>
      </c>
      <c r="Y3223" s="0" t="s">
        <v>1310</v>
      </c>
      <c r="Z3223" s="0" t="s">
        <v>571</v>
      </c>
      <c r="AA3223" s="0" t="n">
        <v>808779</v>
      </c>
      <c r="AB3223" s="215" t="n">
        <v>37036.875</v>
      </c>
      <c r="AC3223" s="215" t="n">
        <v>37036.875</v>
      </c>
    </row>
    <row r="3224" customFormat="false" ht="12.75" hidden="false" customHeight="false" outlineLevel="0" collapsed="false">
      <c r="A3224" s="208" t="str">
        <f aca="false">B3224&amp;" "&amp;C3224&amp;" "&amp;D3224</f>
        <v> Metals Financial</v>
      </c>
      <c r="B3224" s="208" t="str">
        <f aca="false">IF((LEFT(N3224,2)="US"),"US","")</f>
        <v/>
      </c>
      <c r="C3224" s="208" t="str">
        <f aca="false">M3224</f>
        <v>Metals</v>
      </c>
      <c r="D3224" s="208" t="str">
        <f aca="false">IF(ISNUMBER(FIND("Phy",N3224))=TRUE(),"Physical","Financial")</f>
        <v>Financial</v>
      </c>
      <c r="E3224" s="208" t="n">
        <f aca="false">IF(VLOOKUP(S3224,'DD-Lookup'!$J$6:$L$50,3,FALSE())="Monthly",(YEAR(AC3224)-YEAR(AB3224))*12+MONTH(AC3224)-MONTH(AB3224)+1,(AC3224-AB3224+1))</f>
        <v>1</v>
      </c>
      <c r="F3224" s="239" t="n">
        <f aca="false">E3224*SUM(P3224:Q3224)</f>
        <v>10</v>
      </c>
      <c r="G3224" s="214" t="n">
        <v>1291762</v>
      </c>
      <c r="H3224" s="215" t="n">
        <v>37035.4047106481</v>
      </c>
      <c r="I3224" s="0" t="s">
        <v>779</v>
      </c>
      <c r="M3224" s="0" t="s">
        <v>780</v>
      </c>
      <c r="N3224" s="0" t="s">
        <v>781</v>
      </c>
      <c r="O3224" s="0" t="s">
        <v>782</v>
      </c>
      <c r="Q3224" s="216" t="n">
        <v>10</v>
      </c>
      <c r="S3224" s="0" t="s">
        <v>783</v>
      </c>
      <c r="T3224" s="0" t="s">
        <v>784</v>
      </c>
      <c r="U3224" s="218" t="n">
        <v>1548</v>
      </c>
      <c r="V3224" s="0" t="s">
        <v>2937</v>
      </c>
      <c r="W3224" s="0" t="s">
        <v>803</v>
      </c>
      <c r="X3224" s="0" t="s">
        <v>787</v>
      </c>
      <c r="Y3224" s="0" t="s">
        <v>788</v>
      </c>
      <c r="Z3224" s="0" t="s">
        <v>789</v>
      </c>
      <c r="AA3224" s="0" t="n">
        <v>2150941</v>
      </c>
    </row>
    <row r="3225" customFormat="false" ht="12.75" hidden="false" customHeight="false" outlineLevel="0" collapsed="false">
      <c r="A3225" s="208" t="str">
        <f aca="false">B3225&amp;" "&amp;C3225&amp;" "&amp;D3225</f>
        <v>US Natural Gas Financial</v>
      </c>
      <c r="B3225" s="208" t="str">
        <f aca="false">IF((LEFT(N3225,2)="US"),"US","")</f>
        <v>US</v>
      </c>
      <c r="C3225" s="208" t="str">
        <f aca="false">M3225</f>
        <v>Natural Gas</v>
      </c>
      <c r="D3225" s="208" t="str">
        <f aca="false">IF(ISNUMBER(FIND("Phy",N3225))=TRUE(),"Physical","Financial")</f>
        <v>Financial</v>
      </c>
      <c r="E3225" s="208" t="n">
        <f aca="false">IF(VLOOKUP(S3225,'DD-Lookup'!$J$6:$L$50,3,FALSE())="Monthly",(YEAR(AC3225)-YEAR(AB3225))*12+MONTH(AC3225)-MONTH(AB3225)+1,(AC3225-AB3225+1))</f>
        <v>30</v>
      </c>
      <c r="F3225" s="239" t="n">
        <f aca="false">E3225*SUM(P3225:Q3225)</f>
        <v>300000</v>
      </c>
      <c r="G3225" s="214" t="n">
        <v>1291761</v>
      </c>
      <c r="H3225" s="215" t="n">
        <v>37035.4047106481</v>
      </c>
      <c r="I3225" s="0" t="s">
        <v>1141</v>
      </c>
      <c r="M3225" s="0" t="s">
        <v>858</v>
      </c>
      <c r="N3225" s="0" t="s">
        <v>1024</v>
      </c>
      <c r="O3225" s="0" t="s">
        <v>2938</v>
      </c>
      <c r="Q3225" s="216" t="n">
        <v>10000</v>
      </c>
      <c r="S3225" s="0" t="s">
        <v>1026</v>
      </c>
      <c r="T3225" s="0" t="s">
        <v>784</v>
      </c>
      <c r="U3225" s="218" t="n">
        <v>4.115</v>
      </c>
      <c r="V3225" s="0" t="s">
        <v>1142</v>
      </c>
      <c r="W3225" s="0" t="s">
        <v>1851</v>
      </c>
      <c r="X3225" s="0" t="s">
        <v>1852</v>
      </c>
      <c r="Y3225" s="0" t="s">
        <v>838</v>
      </c>
      <c r="Z3225" s="0" t="s">
        <v>571</v>
      </c>
      <c r="AA3225" s="0" t="s">
        <v>2939</v>
      </c>
      <c r="AB3225" s="215" t="n">
        <v>37043.875</v>
      </c>
      <c r="AC3225" s="215" t="n">
        <v>37072.875</v>
      </c>
    </row>
    <row r="3226" customFormat="false" ht="12.75" hidden="false" customHeight="false" outlineLevel="0" collapsed="false">
      <c r="A3226" s="208" t="str">
        <f aca="false">B3226&amp;" "&amp;C3226&amp;" "&amp;D3226</f>
        <v>US Natural Gas Physical</v>
      </c>
      <c r="B3226" s="208" t="str">
        <f aca="false">IF((LEFT(N3226,2)="US"),"US","")</f>
        <v>US</v>
      </c>
      <c r="C3226" s="208" t="str">
        <f aca="false">M3226</f>
        <v>Natural Gas</v>
      </c>
      <c r="D3226" s="208" t="str">
        <f aca="false">IF(ISNUMBER(FIND("Phy",N3226))=TRUE(),"Physical","Financial")</f>
        <v>Physical</v>
      </c>
      <c r="E3226" s="208" t="n">
        <f aca="false">IF(VLOOKUP(S3226,'DD-Lookup'!$J$6:$L$50,3,FALSE())="Monthly",(YEAR(AC3226)-YEAR(AB3226))*12+MONTH(AC3226)-MONTH(AB3226)+1,(AC3226-AB3226+1))</f>
        <v>1</v>
      </c>
      <c r="F3226" s="239" t="n">
        <f aca="false">E3226*SUM(P3226:Q3226)</f>
        <v>10000</v>
      </c>
      <c r="G3226" s="214" t="n">
        <v>1291764</v>
      </c>
      <c r="H3226" s="215" t="n">
        <v>37035.4047337963</v>
      </c>
      <c r="I3226" s="0" t="s">
        <v>1672</v>
      </c>
      <c r="M3226" s="0" t="s">
        <v>858</v>
      </c>
      <c r="N3226" s="0" t="s">
        <v>1305</v>
      </c>
      <c r="O3226" s="0" t="s">
        <v>1566</v>
      </c>
      <c r="P3226" s="216" t="n">
        <v>10000</v>
      </c>
      <c r="S3226" s="0" t="s">
        <v>1026</v>
      </c>
      <c r="T3226" s="0" t="s">
        <v>784</v>
      </c>
      <c r="U3226" s="218" t="n">
        <v>12.55</v>
      </c>
      <c r="V3226" s="0" t="s">
        <v>1845</v>
      </c>
      <c r="W3226" s="0" t="s">
        <v>1559</v>
      </c>
      <c r="X3226" s="0" t="s">
        <v>1535</v>
      </c>
      <c r="Y3226" s="0" t="s">
        <v>1310</v>
      </c>
      <c r="Z3226" s="0" t="s">
        <v>571</v>
      </c>
      <c r="AA3226" s="0" t="n">
        <v>808780</v>
      </c>
      <c r="AB3226" s="215" t="n">
        <v>37036.875</v>
      </c>
      <c r="AC3226" s="215" t="n">
        <v>37036.875</v>
      </c>
    </row>
    <row r="3227" customFormat="false" ht="12.75" hidden="false" customHeight="false" outlineLevel="0" collapsed="false">
      <c r="A3227" s="208" t="str">
        <f aca="false">B3227&amp;" "&amp;C3227&amp;" "&amp;D3227</f>
        <v>US Natural Gas Physical</v>
      </c>
      <c r="B3227" s="208" t="str">
        <f aca="false">IF((LEFT(N3227,2)="US"),"US","")</f>
        <v>US</v>
      </c>
      <c r="C3227" s="208" t="str">
        <f aca="false">M3227</f>
        <v>Natural Gas</v>
      </c>
      <c r="D3227" s="208" t="str">
        <f aca="false">IF(ISNUMBER(FIND("Phy",N3227))=TRUE(),"Physical","Financial")</f>
        <v>Physical</v>
      </c>
      <c r="E3227" s="208" t="n">
        <f aca="false">IF(VLOOKUP(S3227,'DD-Lookup'!$J$6:$L$50,3,FALSE())="Monthly",(YEAR(AC3227)-YEAR(AB3227))*12+MONTH(AC3227)-MONTH(AB3227)+1,(AC3227-AB3227+1))</f>
        <v>1</v>
      </c>
      <c r="F3227" s="239" t="n">
        <f aca="false">E3227*SUM(P3227:Q3227)</f>
        <v>371</v>
      </c>
      <c r="G3227" s="214" t="n">
        <v>1291765</v>
      </c>
      <c r="H3227" s="215" t="n">
        <v>37035.4047685185</v>
      </c>
      <c r="I3227" s="0" t="s">
        <v>593</v>
      </c>
      <c r="M3227" s="0" t="s">
        <v>858</v>
      </c>
      <c r="N3227" s="0" t="s">
        <v>1305</v>
      </c>
      <c r="O3227" s="0" t="s">
        <v>1306</v>
      </c>
      <c r="Q3227" s="216" t="n">
        <v>371</v>
      </c>
      <c r="S3227" s="0" t="s">
        <v>1026</v>
      </c>
      <c r="T3227" s="0" t="s">
        <v>784</v>
      </c>
      <c r="U3227" s="218" t="n">
        <v>4.2051</v>
      </c>
      <c r="V3227" s="0" t="s">
        <v>1374</v>
      </c>
      <c r="W3227" s="0" t="s">
        <v>1308</v>
      </c>
      <c r="X3227" s="0" t="s">
        <v>1309</v>
      </c>
      <c r="Y3227" s="0" t="s">
        <v>1310</v>
      </c>
      <c r="Z3227" s="0" t="s">
        <v>571</v>
      </c>
      <c r="AA3227" s="0" t="n">
        <v>808781</v>
      </c>
      <c r="AB3227" s="215" t="n">
        <v>37036.875</v>
      </c>
      <c r="AC3227" s="215" t="n">
        <v>37036.875</v>
      </c>
    </row>
    <row r="3228" customFormat="false" ht="12.75" hidden="false" customHeight="false" outlineLevel="0" collapsed="false">
      <c r="A3228" s="208" t="str">
        <f aca="false">B3228&amp;" "&amp;C3228&amp;" "&amp;D3228</f>
        <v>US Gas Pipeline Capacity Financial</v>
      </c>
      <c r="B3228" s="208" t="str">
        <f aca="false">IF((LEFT(N3228,2)="US"),"US","")</f>
        <v>US</v>
      </c>
      <c r="C3228" s="208" t="str">
        <f aca="false">M3228</f>
        <v>Gas Pipeline Capacity</v>
      </c>
      <c r="D3228" s="208" t="str">
        <f aca="false">IF(ISNUMBER(FIND("Phy",N3228))=TRUE(),"Physical","Financial")</f>
        <v>Financial</v>
      </c>
      <c r="E3228" s="208" t="n">
        <f aca="false">IF(VLOOKUP(S3228,'DD-Lookup'!$J$6:$L$50,3,FALSE())="Monthly",(YEAR(AC3228)-YEAR(AB3228))*12+MONTH(AC3228)-MONTH(AB3228)+1,(AC3228-AB3228+1))</f>
        <v>1</v>
      </c>
      <c r="F3228" s="239" t="n">
        <f aca="false">E3228*SUM(P3228:Q3228)</f>
        <v>5000</v>
      </c>
      <c r="G3228" s="214" t="n">
        <v>1291766</v>
      </c>
      <c r="H3228" s="215" t="n">
        <v>37035.404837963</v>
      </c>
      <c r="I3228" s="0" t="s">
        <v>1059</v>
      </c>
      <c r="M3228" s="0" t="s">
        <v>2869</v>
      </c>
      <c r="N3228" s="0" t="s">
        <v>2870</v>
      </c>
      <c r="O3228" s="0" t="s">
        <v>2940</v>
      </c>
      <c r="Q3228" s="216" t="n">
        <v>5000</v>
      </c>
      <c r="S3228" s="0" t="s">
        <v>1026</v>
      </c>
      <c r="T3228" s="0" t="s">
        <v>784</v>
      </c>
      <c r="U3228" s="218" t="n">
        <v>0.09</v>
      </c>
      <c r="V3228" s="0" t="s">
        <v>2872</v>
      </c>
      <c r="W3228" s="0" t="s">
        <v>2873</v>
      </c>
      <c r="X3228" s="0" t="s">
        <v>2874</v>
      </c>
      <c r="Y3228" s="0" t="s">
        <v>2875</v>
      </c>
      <c r="Z3228" s="0" t="s">
        <v>2876</v>
      </c>
      <c r="AA3228" s="0" t="n">
        <v>41061</v>
      </c>
      <c r="AB3228" s="215" t="n">
        <v>37036.875</v>
      </c>
      <c r="AC3228" s="215" t="n">
        <v>37036.875</v>
      </c>
    </row>
    <row r="3229" customFormat="false" ht="12.75" hidden="false" customHeight="false" outlineLevel="0" collapsed="false">
      <c r="A3229" s="208" t="str">
        <f aca="false">B3229&amp;" "&amp;C3229&amp;" "&amp;D3229</f>
        <v>US Natural Gas Physical</v>
      </c>
      <c r="B3229" s="208" t="str">
        <f aca="false">IF((LEFT(N3229,2)="US"),"US","")</f>
        <v>US</v>
      </c>
      <c r="C3229" s="208" t="str">
        <f aca="false">M3229</f>
        <v>Natural Gas</v>
      </c>
      <c r="D3229" s="208" t="str">
        <f aca="false">IF(ISNUMBER(FIND("Phy",N3229))=TRUE(),"Physical","Financial")</f>
        <v>Physical</v>
      </c>
      <c r="E3229" s="208" t="n">
        <f aca="false">IF(VLOOKUP(S3229,'DD-Lookup'!$J$6:$L$50,3,FALSE())="Monthly",(YEAR(AC3229)-YEAR(AB3229))*12+MONTH(AC3229)-MONTH(AB3229)+1,(AC3229-AB3229+1))</f>
        <v>1</v>
      </c>
      <c r="F3229" s="239" t="n">
        <f aca="false">E3229*SUM(P3229:Q3229)</f>
        <v>10000</v>
      </c>
      <c r="G3229" s="214" t="n">
        <v>1291767</v>
      </c>
      <c r="H3229" s="215" t="n">
        <v>37035.404837963</v>
      </c>
      <c r="I3229" s="0" t="s">
        <v>1107</v>
      </c>
      <c r="M3229" s="0" t="s">
        <v>858</v>
      </c>
      <c r="N3229" s="0" t="s">
        <v>1305</v>
      </c>
      <c r="O3229" s="0" t="s">
        <v>1581</v>
      </c>
      <c r="Q3229" s="216" t="n">
        <v>10000</v>
      </c>
      <c r="S3229" s="0" t="s">
        <v>1026</v>
      </c>
      <c r="T3229" s="0" t="s">
        <v>784</v>
      </c>
      <c r="U3229" s="218" t="n">
        <v>7.2</v>
      </c>
      <c r="V3229" s="0" t="s">
        <v>1729</v>
      </c>
      <c r="W3229" s="0" t="s">
        <v>1579</v>
      </c>
      <c r="X3229" s="0" t="s">
        <v>1535</v>
      </c>
      <c r="Y3229" s="0" t="s">
        <v>1310</v>
      </c>
      <c r="Z3229" s="0" t="s">
        <v>571</v>
      </c>
      <c r="AA3229" s="0" t="n">
        <v>808782</v>
      </c>
      <c r="AB3229" s="215" t="n">
        <v>37036.875</v>
      </c>
      <c r="AC3229" s="215" t="n">
        <v>37036.875</v>
      </c>
    </row>
    <row r="3230" customFormat="false" ht="12.75" hidden="false" customHeight="false" outlineLevel="0" collapsed="false">
      <c r="A3230" s="208" t="str">
        <f aca="false">B3230&amp;" "&amp;C3230&amp;" "&amp;D3230</f>
        <v>US Natural Gas Physical</v>
      </c>
      <c r="B3230" s="208" t="str">
        <f aca="false">IF((LEFT(N3230,2)="US"),"US","")</f>
        <v>US</v>
      </c>
      <c r="C3230" s="208" t="str">
        <f aca="false">M3230</f>
        <v>Natural Gas</v>
      </c>
      <c r="D3230" s="208" t="str">
        <f aca="false">IF(ISNUMBER(FIND("Phy",N3230))=TRUE(),"Physical","Financial")</f>
        <v>Physical</v>
      </c>
      <c r="E3230" s="208" t="n">
        <f aca="false">IF(VLOOKUP(S3230,'DD-Lookup'!$J$6:$L$50,3,FALSE())="Monthly",(YEAR(AC3230)-YEAR(AB3230))*12+MONTH(AC3230)-MONTH(AB3230)+1,(AC3230-AB3230+1))</f>
        <v>1</v>
      </c>
      <c r="F3230" s="239" t="n">
        <f aca="false">E3230*SUM(P3230:Q3230)</f>
        <v>5000</v>
      </c>
      <c r="G3230" s="214" t="n">
        <v>1291768</v>
      </c>
      <c r="H3230" s="215" t="n">
        <v>37035.4048726852</v>
      </c>
      <c r="I3230" s="0" t="s">
        <v>1059</v>
      </c>
      <c r="M3230" s="0" t="s">
        <v>858</v>
      </c>
      <c r="N3230" s="0" t="s">
        <v>1305</v>
      </c>
      <c r="O3230" s="0" t="s">
        <v>1363</v>
      </c>
      <c r="Q3230" s="216" t="n">
        <v>5000</v>
      </c>
      <c r="S3230" s="0" t="s">
        <v>1026</v>
      </c>
      <c r="T3230" s="0" t="s">
        <v>784</v>
      </c>
      <c r="U3230" s="218" t="n">
        <v>4.0575</v>
      </c>
      <c r="V3230" s="0" t="s">
        <v>2400</v>
      </c>
      <c r="W3230" s="0" t="s">
        <v>1361</v>
      </c>
      <c r="X3230" s="0" t="s">
        <v>1362</v>
      </c>
      <c r="Y3230" s="0" t="s">
        <v>1310</v>
      </c>
      <c r="Z3230" s="0" t="s">
        <v>571</v>
      </c>
      <c r="AA3230" s="0" t="n">
        <v>808783</v>
      </c>
      <c r="AB3230" s="215" t="n">
        <v>37036.875</v>
      </c>
      <c r="AC3230" s="215" t="n">
        <v>37036.875</v>
      </c>
    </row>
    <row r="3231" customFormat="false" ht="12.75" hidden="false" customHeight="false" outlineLevel="0" collapsed="false">
      <c r="A3231" s="208" t="str">
        <f aca="false">B3231&amp;" "&amp;C3231&amp;" "&amp;D3231</f>
        <v>US Natural Gas Physical</v>
      </c>
      <c r="B3231" s="208" t="str">
        <f aca="false">IF((LEFT(N3231,2)="US"),"US","")</f>
        <v>US</v>
      </c>
      <c r="C3231" s="208" t="str">
        <f aca="false">M3231</f>
        <v>Natural Gas</v>
      </c>
      <c r="D3231" s="208" t="str">
        <f aca="false">IF(ISNUMBER(FIND("Phy",N3231))=TRUE(),"Physical","Financial")</f>
        <v>Physical</v>
      </c>
      <c r="E3231" s="208" t="n">
        <f aca="false">IF(VLOOKUP(S3231,'DD-Lookup'!$J$6:$L$50,3,FALSE())="Monthly",(YEAR(AC3231)-YEAR(AB3231))*12+MONTH(AC3231)-MONTH(AB3231)+1,(AC3231-AB3231+1))</f>
        <v>1</v>
      </c>
      <c r="F3231" s="239" t="n">
        <f aca="false">E3231*SUM(P3231:Q3231)</f>
        <v>5000</v>
      </c>
      <c r="G3231" s="214" t="n">
        <v>1291769</v>
      </c>
      <c r="H3231" s="215" t="n">
        <v>37035.4049074074</v>
      </c>
      <c r="I3231" s="0" t="s">
        <v>600</v>
      </c>
      <c r="M3231" s="0" t="s">
        <v>858</v>
      </c>
      <c r="N3231" s="0" t="s">
        <v>1305</v>
      </c>
      <c r="O3231" s="0" t="s">
        <v>1313</v>
      </c>
      <c r="P3231" s="216" t="n">
        <v>5000</v>
      </c>
      <c r="S3231" s="0" t="s">
        <v>1026</v>
      </c>
      <c r="T3231" s="0" t="s">
        <v>784</v>
      </c>
      <c r="U3231" s="218" t="n">
        <v>4.085</v>
      </c>
      <c r="V3231" s="0" t="s">
        <v>1425</v>
      </c>
      <c r="W3231" s="0" t="s">
        <v>1314</v>
      </c>
      <c r="X3231" s="0" t="s">
        <v>1315</v>
      </c>
      <c r="Y3231" s="0" t="s">
        <v>1310</v>
      </c>
      <c r="Z3231" s="0" t="s">
        <v>571</v>
      </c>
      <c r="AA3231" s="0" t="n">
        <v>808785</v>
      </c>
      <c r="AB3231" s="215" t="n">
        <v>37036.875</v>
      </c>
      <c r="AC3231" s="215" t="n">
        <v>37036.875</v>
      </c>
    </row>
    <row r="3232" customFormat="false" ht="12.75" hidden="false" customHeight="false" outlineLevel="0" collapsed="false">
      <c r="A3232" s="208" t="str">
        <f aca="false">B3232&amp;" "&amp;C3232&amp;" "&amp;D3232</f>
        <v>US Natural Gas Physical</v>
      </c>
      <c r="B3232" s="208" t="str">
        <f aca="false">IF((LEFT(N3232,2)="US"),"US","")</f>
        <v>US</v>
      </c>
      <c r="C3232" s="208" t="str">
        <f aca="false">M3232</f>
        <v>Natural Gas</v>
      </c>
      <c r="D3232" s="208" t="str">
        <f aca="false">IF(ISNUMBER(FIND("Phy",N3232))=TRUE(),"Physical","Financial")</f>
        <v>Physical</v>
      </c>
      <c r="E3232" s="208" t="n">
        <f aca="false">IF(VLOOKUP(S3232,'DD-Lookup'!$J$6:$L$50,3,FALSE())="Monthly",(YEAR(AC3232)-YEAR(AB3232))*12+MONTH(AC3232)-MONTH(AB3232)+1,(AC3232-AB3232+1))</f>
        <v>1</v>
      </c>
      <c r="F3232" s="239" t="n">
        <f aca="false">E3232*SUM(P3232:Q3232)</f>
        <v>5000</v>
      </c>
      <c r="G3232" s="214" t="n">
        <v>1291771</v>
      </c>
      <c r="H3232" s="215" t="n">
        <v>37035.4049189815</v>
      </c>
      <c r="I3232" s="0" t="s">
        <v>1183</v>
      </c>
      <c r="M3232" s="0" t="s">
        <v>858</v>
      </c>
      <c r="N3232" s="0" t="s">
        <v>1305</v>
      </c>
      <c r="O3232" s="0" t="s">
        <v>1529</v>
      </c>
      <c r="Q3232" s="216" t="n">
        <v>5000</v>
      </c>
      <c r="S3232" s="0" t="s">
        <v>1026</v>
      </c>
      <c r="T3232" s="0" t="s">
        <v>784</v>
      </c>
      <c r="U3232" s="218" t="n">
        <v>4.385</v>
      </c>
      <c r="V3232" s="0" t="s">
        <v>1855</v>
      </c>
      <c r="W3232" s="0" t="s">
        <v>1531</v>
      </c>
      <c r="X3232" s="0" t="s">
        <v>1532</v>
      </c>
      <c r="Y3232" s="0" t="s">
        <v>1310</v>
      </c>
      <c r="Z3232" s="0" t="s">
        <v>571</v>
      </c>
      <c r="AA3232" s="0" t="n">
        <v>808784</v>
      </c>
      <c r="AB3232" s="215" t="n">
        <v>37036.875</v>
      </c>
      <c r="AC3232" s="215" t="n">
        <v>37036.875</v>
      </c>
    </row>
    <row r="3233" customFormat="false" ht="12.75" hidden="false" customHeight="false" outlineLevel="0" collapsed="false">
      <c r="A3233" s="208" t="str">
        <f aca="false">B3233&amp;" "&amp;C3233&amp;" "&amp;D3233</f>
        <v> Metals Financial</v>
      </c>
      <c r="B3233" s="208" t="str">
        <f aca="false">IF((LEFT(N3233,2)="US"),"US","")</f>
        <v/>
      </c>
      <c r="C3233" s="208" t="str">
        <f aca="false">M3233</f>
        <v>Metals</v>
      </c>
      <c r="D3233" s="208" t="str">
        <f aca="false">IF(ISNUMBER(FIND("Phy",N3233))=TRUE(),"Physical","Financial")</f>
        <v>Financial</v>
      </c>
      <c r="E3233" s="208" t="n">
        <f aca="false">IF(VLOOKUP(S3233,'DD-Lookup'!$J$6:$L$50,3,FALSE())="Monthly",(YEAR(AC3233)-YEAR(AB3233))*12+MONTH(AC3233)-MONTH(AB3233)+1,(AC3233-AB3233+1))</f>
        <v>1</v>
      </c>
      <c r="F3233" s="239" t="n">
        <f aca="false">E3233*SUM(P3233:Q3233)</f>
        <v>10</v>
      </c>
      <c r="G3233" s="214" t="n">
        <v>1291772</v>
      </c>
      <c r="H3233" s="215" t="n">
        <v>37035.4049421296</v>
      </c>
      <c r="I3233" s="0" t="s">
        <v>779</v>
      </c>
      <c r="M3233" s="0" t="s">
        <v>780</v>
      </c>
      <c r="N3233" s="0" t="s">
        <v>804</v>
      </c>
      <c r="O3233" s="0" t="s">
        <v>805</v>
      </c>
      <c r="P3233" s="216" t="n">
        <v>10</v>
      </c>
      <c r="S3233" s="0" t="s">
        <v>783</v>
      </c>
      <c r="T3233" s="0" t="s">
        <v>784</v>
      </c>
      <c r="U3233" s="218" t="n">
        <v>1747</v>
      </c>
      <c r="V3233" s="0" t="s">
        <v>2937</v>
      </c>
      <c r="W3233" s="0" t="s">
        <v>803</v>
      </c>
      <c r="X3233" s="0" t="s">
        <v>787</v>
      </c>
      <c r="Y3233" s="0" t="s">
        <v>788</v>
      </c>
      <c r="Z3233" s="0" t="s">
        <v>789</v>
      </c>
      <c r="AA3233" s="0" t="n">
        <v>2150943</v>
      </c>
    </row>
    <row r="3234" customFormat="false" ht="12.75" hidden="false" customHeight="false" outlineLevel="0" collapsed="false">
      <c r="A3234" s="208" t="str">
        <f aca="false">B3234&amp;" "&amp;C3234&amp;" "&amp;D3234</f>
        <v>US Natural Gas Physical</v>
      </c>
      <c r="B3234" s="208" t="str">
        <f aca="false">IF((LEFT(N3234,2)="US"),"US","")</f>
        <v>US</v>
      </c>
      <c r="C3234" s="208" t="str">
        <f aca="false">M3234</f>
        <v>Natural Gas</v>
      </c>
      <c r="D3234" s="208" t="str">
        <f aca="false">IF(ISNUMBER(FIND("Phy",N3234))=TRUE(),"Physical","Financial")</f>
        <v>Physical</v>
      </c>
      <c r="E3234" s="208" t="n">
        <f aca="false">IF(VLOOKUP(S3234,'DD-Lookup'!$J$6:$L$50,3,FALSE())="Monthly",(YEAR(AC3234)-YEAR(AB3234))*12+MONTH(AC3234)-MONTH(AB3234)+1,(AC3234-AB3234+1))</f>
        <v>1</v>
      </c>
      <c r="F3234" s="239" t="n">
        <f aca="false">E3234*SUM(P3234:Q3234)</f>
        <v>5000</v>
      </c>
      <c r="G3234" s="214" t="n">
        <v>1291773</v>
      </c>
      <c r="H3234" s="215" t="n">
        <v>37035.4049652778</v>
      </c>
      <c r="I3234" s="0" t="s">
        <v>1059</v>
      </c>
      <c r="M3234" s="0" t="s">
        <v>858</v>
      </c>
      <c r="N3234" s="0" t="s">
        <v>1305</v>
      </c>
      <c r="O3234" s="0" t="s">
        <v>1372</v>
      </c>
      <c r="Q3234" s="216" t="n">
        <v>5000</v>
      </c>
      <c r="S3234" s="0" t="s">
        <v>1026</v>
      </c>
      <c r="T3234" s="0" t="s">
        <v>784</v>
      </c>
      <c r="U3234" s="218" t="n">
        <v>4.035</v>
      </c>
      <c r="V3234" s="0" t="s">
        <v>2931</v>
      </c>
      <c r="W3234" s="0" t="s">
        <v>1361</v>
      </c>
      <c r="X3234" s="0" t="s">
        <v>1362</v>
      </c>
      <c r="Y3234" s="0" t="s">
        <v>1310</v>
      </c>
      <c r="Z3234" s="0" t="s">
        <v>571</v>
      </c>
      <c r="AA3234" s="0" t="n">
        <v>808786</v>
      </c>
      <c r="AB3234" s="215" t="n">
        <v>37036.875</v>
      </c>
      <c r="AC3234" s="215" t="n">
        <v>37036.875</v>
      </c>
    </row>
    <row r="3235" customFormat="false" ht="12.75" hidden="false" customHeight="false" outlineLevel="0" collapsed="false">
      <c r="A3235" s="208" t="str">
        <f aca="false">B3235&amp;" "&amp;C3235&amp;" "&amp;D3235</f>
        <v>US LPG Financial</v>
      </c>
      <c r="B3235" s="208" t="str">
        <f aca="false">IF((LEFT(N3235,2)="US"),"US","")</f>
        <v>US</v>
      </c>
      <c r="C3235" s="208" t="str">
        <f aca="false">M3235</f>
        <v>LPG</v>
      </c>
      <c r="D3235" s="208" t="str">
        <f aca="false">IF(ISNUMBER(FIND("Phy",N3235))=TRUE(),"Physical","Financial")</f>
        <v>Financial</v>
      </c>
      <c r="E3235" s="208" t="n">
        <f aca="false">IF(VLOOKUP(S3235,'DD-Lookup'!$J$6:$L$50,3,FALSE())="Monthly",(YEAR(AC3235)-YEAR(AB3235))*12+MONTH(AC3235)-MONTH(AB3235)+1,(AC3235-AB3235+1))</f>
        <v>3</v>
      </c>
      <c r="F3235" s="239" t="n">
        <f aca="false">E3235*SUM(P3235:Q3235)</f>
        <v>45000</v>
      </c>
      <c r="G3235" s="214" t="n">
        <v>1291774</v>
      </c>
      <c r="H3235" s="215" t="n">
        <v>37035.4050115741</v>
      </c>
      <c r="I3235" s="0" t="s">
        <v>2861</v>
      </c>
      <c r="M3235" s="0" t="s">
        <v>2862</v>
      </c>
      <c r="N3235" s="0" t="s">
        <v>2941</v>
      </c>
      <c r="O3235" s="0" t="s">
        <v>2942</v>
      </c>
      <c r="Q3235" s="216" t="n">
        <v>15000</v>
      </c>
      <c r="S3235" s="0" t="s">
        <v>2243</v>
      </c>
      <c r="T3235" s="0" t="s">
        <v>784</v>
      </c>
      <c r="U3235" s="218" t="n">
        <v>37</v>
      </c>
      <c r="V3235" s="0" t="s">
        <v>2865</v>
      </c>
      <c r="W3235" s="0" t="s">
        <v>2866</v>
      </c>
      <c r="X3235" s="0" t="s">
        <v>2943</v>
      </c>
      <c r="Y3235" s="0" t="s">
        <v>847</v>
      </c>
      <c r="Z3235" s="0" t="s">
        <v>571</v>
      </c>
      <c r="AA3235" s="0" t="n">
        <v>107049</v>
      </c>
      <c r="AB3235" s="215" t="n">
        <v>37073</v>
      </c>
      <c r="AC3235" s="215" t="n">
        <v>37164</v>
      </c>
    </row>
    <row r="3236" customFormat="false" ht="12.75" hidden="false" customHeight="false" outlineLevel="0" collapsed="false">
      <c r="A3236" s="208" t="str">
        <f aca="false">B3236&amp;" "&amp;C3236&amp;" "&amp;D3236</f>
        <v>US Natural Gas Physical</v>
      </c>
      <c r="B3236" s="208" t="str">
        <f aca="false">IF((LEFT(N3236,2)="US"),"US","")</f>
        <v>US</v>
      </c>
      <c r="C3236" s="208" t="str">
        <f aca="false">M3236</f>
        <v>Natural Gas</v>
      </c>
      <c r="D3236" s="208" t="str">
        <f aca="false">IF(ISNUMBER(FIND("Phy",N3236))=TRUE(),"Physical","Financial")</f>
        <v>Physical</v>
      </c>
      <c r="E3236" s="208" t="n">
        <f aca="false">IF(VLOOKUP(S3236,'DD-Lookup'!$J$6:$L$50,3,FALSE())="Monthly",(YEAR(AC3236)-YEAR(AB3236))*12+MONTH(AC3236)-MONTH(AB3236)+1,(AC3236-AB3236+1))</f>
        <v>1</v>
      </c>
      <c r="F3236" s="239" t="n">
        <f aca="false">E3236*SUM(P3236:Q3236)</f>
        <v>5000</v>
      </c>
      <c r="G3236" s="214" t="n">
        <v>1291776</v>
      </c>
      <c r="H3236" s="215" t="n">
        <v>37035.4050347222</v>
      </c>
      <c r="I3236" s="0" t="s">
        <v>1115</v>
      </c>
      <c r="M3236" s="0" t="s">
        <v>858</v>
      </c>
      <c r="N3236" s="0" t="s">
        <v>1305</v>
      </c>
      <c r="O3236" s="0" t="s">
        <v>1581</v>
      </c>
      <c r="P3236" s="216" t="n">
        <v>5000</v>
      </c>
      <c r="S3236" s="0" t="s">
        <v>1026</v>
      </c>
      <c r="T3236" s="0" t="s">
        <v>784</v>
      </c>
      <c r="U3236" s="218" t="n">
        <v>7.1</v>
      </c>
      <c r="V3236" s="0" t="s">
        <v>1621</v>
      </c>
      <c r="W3236" s="0" t="s">
        <v>1579</v>
      </c>
      <c r="X3236" s="0" t="s">
        <v>1535</v>
      </c>
      <c r="Y3236" s="0" t="s">
        <v>1310</v>
      </c>
      <c r="Z3236" s="0" t="s">
        <v>571</v>
      </c>
      <c r="AA3236" s="0" t="n">
        <v>808787</v>
      </c>
      <c r="AB3236" s="215" t="n">
        <v>37036.875</v>
      </c>
      <c r="AC3236" s="215" t="n">
        <v>37036.875</v>
      </c>
    </row>
    <row r="3237" customFormat="false" ht="12.75" hidden="false" customHeight="false" outlineLevel="0" collapsed="false">
      <c r="A3237" s="208" t="str">
        <f aca="false">B3237&amp;" "&amp;C3237&amp;" "&amp;D3237</f>
        <v> Metals Financial</v>
      </c>
      <c r="B3237" s="208" t="str">
        <f aca="false">IF((LEFT(N3237,2)="US"),"US","")</f>
        <v/>
      </c>
      <c r="C3237" s="208" t="str">
        <f aca="false">M3237</f>
        <v>Metals</v>
      </c>
      <c r="D3237" s="208" t="str">
        <f aca="false">IF(ISNUMBER(FIND("Phy",N3237))=TRUE(),"Physical","Financial")</f>
        <v>Financial</v>
      </c>
      <c r="E3237" s="208" t="n">
        <f aca="false">IF(VLOOKUP(S3237,'DD-Lookup'!$J$6:$L$50,3,FALSE())="Monthly",(YEAR(AC3237)-YEAR(AB3237))*12+MONTH(AC3237)-MONTH(AB3237)+1,(AC3237-AB3237+1))</f>
        <v>1</v>
      </c>
      <c r="F3237" s="239" t="n">
        <f aca="false">E3237*SUM(P3237:Q3237)</f>
        <v>2</v>
      </c>
      <c r="G3237" s="214" t="n">
        <v>1291777</v>
      </c>
      <c r="H3237" s="215" t="n">
        <v>37035.4050694444</v>
      </c>
      <c r="I3237" s="0" t="s">
        <v>2944</v>
      </c>
      <c r="M3237" s="0" t="s">
        <v>780</v>
      </c>
      <c r="N3237" s="0" t="s">
        <v>781</v>
      </c>
      <c r="O3237" s="0" t="s">
        <v>2386</v>
      </c>
      <c r="P3237" s="216" t="n">
        <v>2</v>
      </c>
      <c r="S3237" s="0" t="s">
        <v>783</v>
      </c>
      <c r="T3237" s="0" t="s">
        <v>784</v>
      </c>
      <c r="U3237" s="218" t="n">
        <v>1538.5</v>
      </c>
      <c r="V3237" s="0" t="s">
        <v>2945</v>
      </c>
      <c r="W3237" s="0" t="s">
        <v>803</v>
      </c>
      <c r="X3237" s="0" t="s">
        <v>787</v>
      </c>
      <c r="Y3237" s="0" t="s">
        <v>788</v>
      </c>
      <c r="Z3237" s="0" t="s">
        <v>789</v>
      </c>
      <c r="AA3237" s="0" t="n">
        <v>2150945</v>
      </c>
      <c r="AB3237" s="215" t="n">
        <v>37062</v>
      </c>
      <c r="AC3237" s="215" t="n">
        <v>37062</v>
      </c>
    </row>
    <row r="3238" customFormat="false" ht="12.75" hidden="false" customHeight="false" outlineLevel="0" collapsed="false">
      <c r="A3238" s="208" t="str">
        <f aca="false">B3238&amp;" "&amp;C3238&amp;" "&amp;D3238</f>
        <v>US Natural Gas Physical</v>
      </c>
      <c r="B3238" s="208" t="str">
        <f aca="false">IF((LEFT(N3238,2)="US"),"US","")</f>
        <v>US</v>
      </c>
      <c r="C3238" s="208" t="str">
        <f aca="false">M3238</f>
        <v>Natural Gas</v>
      </c>
      <c r="D3238" s="208" t="str">
        <f aca="false">IF(ISNUMBER(FIND("Phy",N3238))=TRUE(),"Physical","Financial")</f>
        <v>Physical</v>
      </c>
      <c r="E3238" s="208" t="n">
        <f aca="false">IF(VLOOKUP(S3238,'DD-Lookup'!$J$6:$L$50,3,FALSE())="Monthly",(YEAR(AC3238)-YEAR(AB3238))*12+MONTH(AC3238)-MONTH(AB3238)+1,(AC3238-AB3238+1))</f>
        <v>1</v>
      </c>
      <c r="F3238" s="239" t="n">
        <f aca="false">E3238*SUM(P3238:Q3238)</f>
        <v>10000</v>
      </c>
      <c r="G3238" s="214" t="n">
        <v>1291778</v>
      </c>
      <c r="H3238" s="215" t="n">
        <v>37035.4050810185</v>
      </c>
      <c r="I3238" s="0" t="s">
        <v>593</v>
      </c>
      <c r="M3238" s="0" t="s">
        <v>858</v>
      </c>
      <c r="N3238" s="0" t="s">
        <v>1305</v>
      </c>
      <c r="O3238" s="0" t="s">
        <v>1625</v>
      </c>
      <c r="P3238" s="216" t="n">
        <v>10000</v>
      </c>
      <c r="S3238" s="0" t="s">
        <v>1026</v>
      </c>
      <c r="T3238" s="0" t="s">
        <v>784</v>
      </c>
      <c r="U3238" s="218" t="n">
        <v>4.09</v>
      </c>
      <c r="V3238" s="0" t="s">
        <v>1543</v>
      </c>
      <c r="W3238" s="0" t="s">
        <v>1422</v>
      </c>
      <c r="X3238" s="0" t="s">
        <v>1423</v>
      </c>
      <c r="Y3238" s="0" t="s">
        <v>1310</v>
      </c>
      <c r="Z3238" s="0" t="s">
        <v>571</v>
      </c>
      <c r="AA3238" s="0" t="n">
        <v>808788</v>
      </c>
      <c r="AB3238" s="215" t="n">
        <v>37036.875</v>
      </c>
      <c r="AC3238" s="215" t="n">
        <v>37036.875</v>
      </c>
    </row>
    <row r="3239" customFormat="false" ht="12.75" hidden="false" customHeight="false" outlineLevel="0" collapsed="false">
      <c r="A3239" s="208" t="str">
        <f aca="false">B3239&amp;" "&amp;C3239&amp;" "&amp;D3239</f>
        <v>US Natural Gas Physical</v>
      </c>
      <c r="B3239" s="208" t="str">
        <f aca="false">IF((LEFT(N3239,2)="US"),"US","")</f>
        <v>US</v>
      </c>
      <c r="C3239" s="208" t="str">
        <f aca="false">M3239</f>
        <v>Natural Gas</v>
      </c>
      <c r="D3239" s="208" t="str">
        <f aca="false">IF(ISNUMBER(FIND("Phy",N3239))=TRUE(),"Physical","Financial")</f>
        <v>Physical</v>
      </c>
      <c r="E3239" s="208" t="n">
        <f aca="false">IF(VLOOKUP(S3239,'DD-Lookup'!$J$6:$L$50,3,FALSE())="Monthly",(YEAR(AC3239)-YEAR(AB3239))*12+MONTH(AC3239)-MONTH(AB3239)+1,(AC3239-AB3239+1))</f>
        <v>1</v>
      </c>
      <c r="F3239" s="239" t="n">
        <f aca="false">E3239*SUM(P3239:Q3239)</f>
        <v>5000</v>
      </c>
      <c r="G3239" s="214" t="n">
        <v>1291779</v>
      </c>
      <c r="H3239" s="215" t="n">
        <v>37035.4051157407</v>
      </c>
      <c r="I3239" s="0" t="s">
        <v>1109</v>
      </c>
      <c r="M3239" s="0" t="s">
        <v>858</v>
      </c>
      <c r="N3239" s="0" t="s">
        <v>1305</v>
      </c>
      <c r="O3239" s="0" t="s">
        <v>1432</v>
      </c>
      <c r="P3239" s="216" t="n">
        <v>5000</v>
      </c>
      <c r="S3239" s="0" t="s">
        <v>1026</v>
      </c>
      <c r="T3239" s="0" t="s">
        <v>784</v>
      </c>
      <c r="U3239" s="218" t="n">
        <v>4.145</v>
      </c>
      <c r="V3239" s="0" t="s">
        <v>1519</v>
      </c>
      <c r="W3239" s="0" t="s">
        <v>1434</v>
      </c>
      <c r="X3239" s="0" t="s">
        <v>1435</v>
      </c>
      <c r="Y3239" s="0" t="s">
        <v>1310</v>
      </c>
      <c r="Z3239" s="0" t="s">
        <v>571</v>
      </c>
      <c r="AA3239" s="0" t="n">
        <v>808789</v>
      </c>
      <c r="AB3239" s="215" t="n">
        <v>37036.875</v>
      </c>
      <c r="AC3239" s="215" t="n">
        <v>37036.875</v>
      </c>
    </row>
    <row r="3240" customFormat="false" ht="12.75" hidden="false" customHeight="false" outlineLevel="0" collapsed="false">
      <c r="A3240" s="208" t="str">
        <f aca="false">B3240&amp;" "&amp;C3240&amp;" "&amp;D3240</f>
        <v>US Natural Gas Financial</v>
      </c>
      <c r="B3240" s="208" t="str">
        <f aca="false">IF((LEFT(N3240,2)="US"),"US","")</f>
        <v>US</v>
      </c>
      <c r="C3240" s="208" t="str">
        <f aca="false">M3240</f>
        <v>Natural Gas</v>
      </c>
      <c r="D3240" s="208" t="str">
        <f aca="false">IF(ISNUMBER(FIND("Phy",N3240))=TRUE(),"Physical","Financial")</f>
        <v>Financial</v>
      </c>
      <c r="E3240" s="208" t="n">
        <f aca="false">IF(VLOOKUP(S3240,'DD-Lookup'!$J$6:$L$50,3,FALSE())="Monthly",(YEAR(AC3240)-YEAR(AB3240))*12+MONTH(AC3240)-MONTH(AB3240)+1,(AC3240-AB3240+1))</f>
        <v>30</v>
      </c>
      <c r="F3240" s="239" t="n">
        <f aca="false">E3240*SUM(P3240:Q3240)</f>
        <v>150000</v>
      </c>
      <c r="G3240" s="214" t="n">
        <v>1291780</v>
      </c>
      <c r="H3240" s="215" t="n">
        <v>37035.405150463</v>
      </c>
      <c r="I3240" s="0" t="s">
        <v>1738</v>
      </c>
      <c r="M3240" s="0" t="s">
        <v>858</v>
      </c>
      <c r="N3240" s="0" t="s">
        <v>1024</v>
      </c>
      <c r="O3240" s="0" t="s">
        <v>1025</v>
      </c>
      <c r="P3240" s="216" t="n">
        <v>5000</v>
      </c>
      <c r="S3240" s="0" t="s">
        <v>1026</v>
      </c>
      <c r="T3240" s="0" t="s">
        <v>784</v>
      </c>
      <c r="U3240" s="218" t="n">
        <v>4.185</v>
      </c>
      <c r="V3240" s="0" t="s">
        <v>2724</v>
      </c>
      <c r="W3240" s="0" t="s">
        <v>1028</v>
      </c>
      <c r="X3240" s="0" t="s">
        <v>1029</v>
      </c>
      <c r="Y3240" s="0" t="s">
        <v>838</v>
      </c>
      <c r="Z3240" s="0" t="s">
        <v>571</v>
      </c>
      <c r="AA3240" s="0" t="s">
        <v>2946</v>
      </c>
      <c r="AB3240" s="215" t="n">
        <v>37043.875</v>
      </c>
      <c r="AC3240" s="215" t="n">
        <v>37072.875</v>
      </c>
    </row>
    <row r="3241" customFormat="false" ht="12.75" hidden="false" customHeight="false" outlineLevel="0" collapsed="false">
      <c r="A3241" s="208" t="str">
        <f aca="false">B3241&amp;" "&amp;C3241&amp;" "&amp;D3241</f>
        <v>US Crude Financial</v>
      </c>
      <c r="B3241" s="208" t="str">
        <f aca="false">IF((LEFT(N3241,2)="US"),"US","")</f>
        <v>US</v>
      </c>
      <c r="C3241" s="208" t="str">
        <f aca="false">M3241</f>
        <v>Crude</v>
      </c>
      <c r="D3241" s="208" t="str">
        <f aca="false">IF(ISNUMBER(FIND("Phy",N3241))=TRUE(),"Physical","Financial")</f>
        <v>Financial</v>
      </c>
      <c r="E3241" s="208" t="n">
        <f aca="false">IF(VLOOKUP(S3241,'DD-Lookup'!$J$6:$L$50,3,FALSE())="Monthly",(YEAR(AC3241)-YEAR(AB3241))*12+MONTH(AC3241)-MONTH(AB3241)+1,(AC3241-AB3241+1))</f>
        <v>1</v>
      </c>
      <c r="F3241" s="239" t="n">
        <f aca="false">E3241*SUM(P3241:Q3241)</f>
        <v>50000</v>
      </c>
      <c r="G3241" s="214" t="n">
        <v>1291781</v>
      </c>
      <c r="H3241" s="215" t="n">
        <v>37035.4051967593</v>
      </c>
      <c r="I3241" s="0" t="s">
        <v>1376</v>
      </c>
      <c r="M3241" s="0" t="s">
        <v>97</v>
      </c>
      <c r="N3241" s="0" t="s">
        <v>841</v>
      </c>
      <c r="O3241" s="0" t="s">
        <v>842</v>
      </c>
      <c r="P3241" s="216" t="n">
        <v>50000</v>
      </c>
      <c r="S3241" s="0" t="s">
        <v>843</v>
      </c>
      <c r="T3241" s="0" t="s">
        <v>784</v>
      </c>
      <c r="U3241" s="218" t="n">
        <v>29.1</v>
      </c>
      <c r="V3241" s="0" t="s">
        <v>2312</v>
      </c>
      <c r="W3241" s="0" t="s">
        <v>845</v>
      </c>
      <c r="X3241" s="0" t="s">
        <v>846</v>
      </c>
      <c r="Y3241" s="0" t="s">
        <v>847</v>
      </c>
      <c r="Z3241" s="0" t="s">
        <v>571</v>
      </c>
      <c r="AA3241" s="0" t="n">
        <v>107050</v>
      </c>
      <c r="AB3241" s="215" t="n">
        <v>37073</v>
      </c>
      <c r="AC3241" s="215" t="n">
        <v>37103</v>
      </c>
    </row>
    <row r="3242" customFormat="false" ht="12.75" hidden="false" customHeight="false" outlineLevel="0" collapsed="false">
      <c r="A3242" s="208" t="str">
        <f aca="false">B3242&amp;" "&amp;C3242&amp;" "&amp;D3242</f>
        <v>US Natural Gas Physical</v>
      </c>
      <c r="B3242" s="208" t="str">
        <f aca="false">IF((LEFT(N3242,2)="US"),"US","")</f>
        <v>US</v>
      </c>
      <c r="C3242" s="208" t="str">
        <f aca="false">M3242</f>
        <v>Natural Gas</v>
      </c>
      <c r="D3242" s="208" t="str">
        <f aca="false">IF(ISNUMBER(FIND("Phy",N3242))=TRUE(),"Physical","Financial")</f>
        <v>Physical</v>
      </c>
      <c r="E3242" s="208" t="n">
        <f aca="false">IF(VLOOKUP(S3242,'DD-Lookup'!$J$6:$L$50,3,FALSE())="Monthly",(YEAR(AC3242)-YEAR(AB3242))*12+MONTH(AC3242)-MONTH(AB3242)+1,(AC3242-AB3242+1))</f>
        <v>1</v>
      </c>
      <c r="F3242" s="239" t="n">
        <f aca="false">E3242*SUM(P3242:Q3242)</f>
        <v>5000</v>
      </c>
      <c r="G3242" s="214" t="n">
        <v>1291782</v>
      </c>
      <c r="H3242" s="215" t="n">
        <v>37035.4052083333</v>
      </c>
      <c r="I3242" s="0" t="s">
        <v>1059</v>
      </c>
      <c r="M3242" s="0" t="s">
        <v>858</v>
      </c>
      <c r="N3242" s="0" t="s">
        <v>1305</v>
      </c>
      <c r="O3242" s="0" t="s">
        <v>1372</v>
      </c>
      <c r="Q3242" s="216" t="n">
        <v>5000</v>
      </c>
      <c r="S3242" s="0" t="s">
        <v>1026</v>
      </c>
      <c r="T3242" s="0" t="s">
        <v>784</v>
      </c>
      <c r="U3242" s="218" t="n">
        <v>4.0375</v>
      </c>
      <c r="V3242" s="0" t="s">
        <v>2931</v>
      </c>
      <c r="W3242" s="0" t="s">
        <v>1361</v>
      </c>
      <c r="X3242" s="0" t="s">
        <v>1362</v>
      </c>
      <c r="Y3242" s="0" t="s">
        <v>1310</v>
      </c>
      <c r="Z3242" s="0" t="s">
        <v>571</v>
      </c>
      <c r="AA3242" s="0" t="n">
        <v>808791</v>
      </c>
      <c r="AB3242" s="215" t="n">
        <v>37036.875</v>
      </c>
      <c r="AC3242" s="215" t="n">
        <v>37036.875</v>
      </c>
    </row>
    <row r="3243" customFormat="false" ht="12.75" hidden="false" customHeight="false" outlineLevel="0" collapsed="false">
      <c r="A3243" s="208" t="str">
        <f aca="false">B3243&amp;" "&amp;C3243&amp;" "&amp;D3243</f>
        <v>US Natural Gas Financial</v>
      </c>
      <c r="B3243" s="208" t="str">
        <f aca="false">IF((LEFT(N3243,2)="US"),"US","")</f>
        <v>US</v>
      </c>
      <c r="C3243" s="208" t="str">
        <f aca="false">M3243</f>
        <v>Natural Gas</v>
      </c>
      <c r="D3243" s="208" t="str">
        <f aca="false">IF(ISNUMBER(FIND("Phy",N3243))=TRUE(),"Physical","Financial")</f>
        <v>Financial</v>
      </c>
      <c r="E3243" s="208" t="n">
        <f aca="false">IF(VLOOKUP(S3243,'DD-Lookup'!$J$6:$L$50,3,FALSE())="Monthly",(YEAR(AC3243)-YEAR(AB3243))*12+MONTH(AC3243)-MONTH(AB3243)+1,(AC3243-AB3243+1))</f>
        <v>30</v>
      </c>
      <c r="F3243" s="239" t="n">
        <f aca="false">E3243*SUM(P3243:Q3243)</f>
        <v>150000</v>
      </c>
      <c r="G3243" s="214" t="n">
        <v>1291785</v>
      </c>
      <c r="H3243" s="215" t="n">
        <v>37035.4052777778</v>
      </c>
      <c r="I3243" s="0" t="s">
        <v>1426</v>
      </c>
      <c r="M3243" s="0" t="s">
        <v>858</v>
      </c>
      <c r="N3243" s="0" t="s">
        <v>1482</v>
      </c>
      <c r="O3243" s="0" t="s">
        <v>1827</v>
      </c>
      <c r="Q3243" s="216" t="n">
        <v>5000</v>
      </c>
      <c r="S3243" s="0" t="s">
        <v>1026</v>
      </c>
      <c r="T3243" s="0" t="s">
        <v>784</v>
      </c>
      <c r="U3243" s="218" t="n">
        <v>-0.1</v>
      </c>
      <c r="V3243" s="0" t="s">
        <v>1470</v>
      </c>
      <c r="W3243" s="0" t="s">
        <v>1824</v>
      </c>
      <c r="X3243" s="0" t="s">
        <v>1825</v>
      </c>
      <c r="Y3243" s="0" t="s">
        <v>838</v>
      </c>
      <c r="Z3243" s="0" t="s">
        <v>571</v>
      </c>
      <c r="AA3243" s="0" t="s">
        <v>2947</v>
      </c>
      <c r="AB3243" s="215" t="n">
        <v>37043.875</v>
      </c>
      <c r="AC3243" s="215" t="n">
        <v>37072.875</v>
      </c>
    </row>
    <row r="3244" customFormat="false" ht="12.75" hidden="false" customHeight="false" outlineLevel="0" collapsed="false">
      <c r="A3244" s="208" t="str">
        <f aca="false">B3244&amp;" "&amp;C3244&amp;" "&amp;D3244</f>
        <v>US Natural Gas Physical</v>
      </c>
      <c r="B3244" s="208" t="str">
        <f aca="false">IF((LEFT(N3244,2)="US"),"US","")</f>
        <v>US</v>
      </c>
      <c r="C3244" s="208" t="str">
        <f aca="false">M3244</f>
        <v>Natural Gas</v>
      </c>
      <c r="D3244" s="208" t="str">
        <f aca="false">IF(ISNUMBER(FIND("Phy",N3244))=TRUE(),"Physical","Financial")</f>
        <v>Physical</v>
      </c>
      <c r="E3244" s="208" t="n">
        <f aca="false">IF(VLOOKUP(S3244,'DD-Lookup'!$J$6:$L$50,3,FALSE())="Monthly",(YEAR(AC3244)-YEAR(AB3244))*12+MONTH(AC3244)-MONTH(AB3244)+1,(AC3244-AB3244+1))</f>
        <v>1</v>
      </c>
      <c r="F3244" s="239" t="n">
        <f aca="false">E3244*SUM(P3244:Q3244)</f>
        <v>2000</v>
      </c>
      <c r="G3244" s="214" t="n">
        <v>1291784</v>
      </c>
      <c r="H3244" s="215" t="n">
        <v>37035.4052777778</v>
      </c>
      <c r="I3244" s="0" t="s">
        <v>1225</v>
      </c>
      <c r="M3244" s="0" t="s">
        <v>858</v>
      </c>
      <c r="N3244" s="0" t="s">
        <v>1305</v>
      </c>
      <c r="O3244" s="0" t="s">
        <v>1306</v>
      </c>
      <c r="Q3244" s="216" t="n">
        <v>2000</v>
      </c>
      <c r="S3244" s="0" t="s">
        <v>1026</v>
      </c>
      <c r="T3244" s="0" t="s">
        <v>784</v>
      </c>
      <c r="U3244" s="218" t="n">
        <v>4.2051</v>
      </c>
      <c r="V3244" s="0" t="s">
        <v>1924</v>
      </c>
      <c r="W3244" s="0" t="s">
        <v>1308</v>
      </c>
      <c r="X3244" s="0" t="s">
        <v>1309</v>
      </c>
      <c r="Y3244" s="0" t="s">
        <v>1310</v>
      </c>
      <c r="Z3244" s="0" t="s">
        <v>571</v>
      </c>
      <c r="AA3244" s="0" t="n">
        <v>808793</v>
      </c>
      <c r="AB3244" s="215" t="n">
        <v>37036.875</v>
      </c>
      <c r="AC3244" s="215" t="n">
        <v>37036.875</v>
      </c>
    </row>
    <row r="3245" customFormat="false" ht="12.75" hidden="false" customHeight="false" outlineLevel="0" collapsed="false">
      <c r="A3245" s="208" t="str">
        <f aca="false">B3245&amp;" "&amp;C3245&amp;" "&amp;D3245</f>
        <v>US Natural Gas Physical</v>
      </c>
      <c r="B3245" s="208" t="str">
        <f aca="false">IF((LEFT(N3245,2)="US"),"US","")</f>
        <v>US</v>
      </c>
      <c r="C3245" s="208" t="str">
        <f aca="false">M3245</f>
        <v>Natural Gas</v>
      </c>
      <c r="D3245" s="208" t="str">
        <f aca="false">IF(ISNUMBER(FIND("Phy",N3245))=TRUE(),"Physical","Financial")</f>
        <v>Physical</v>
      </c>
      <c r="E3245" s="208" t="n">
        <f aca="false">IF(VLOOKUP(S3245,'DD-Lookup'!$J$6:$L$50,3,FALSE())="Monthly",(YEAR(AC3245)-YEAR(AB3245))*12+MONTH(AC3245)-MONTH(AB3245)+1,(AC3245-AB3245+1))</f>
        <v>1</v>
      </c>
      <c r="F3245" s="239" t="n">
        <f aca="false">E3245*SUM(P3245:Q3245)</f>
        <v>10000</v>
      </c>
      <c r="G3245" s="214" t="n">
        <v>1291786</v>
      </c>
      <c r="H3245" s="215" t="n">
        <v>37035.4053587963</v>
      </c>
      <c r="I3245" s="0" t="s">
        <v>1505</v>
      </c>
      <c r="M3245" s="0" t="s">
        <v>858</v>
      </c>
      <c r="N3245" s="0" t="s">
        <v>1305</v>
      </c>
      <c r="O3245" s="0" t="s">
        <v>1581</v>
      </c>
      <c r="Q3245" s="216" t="n">
        <v>10000</v>
      </c>
      <c r="S3245" s="0" t="s">
        <v>1026</v>
      </c>
      <c r="T3245" s="0" t="s">
        <v>784</v>
      </c>
      <c r="U3245" s="218" t="n">
        <v>7.2</v>
      </c>
      <c r="V3245" s="0" t="s">
        <v>2052</v>
      </c>
      <c r="W3245" s="0" t="s">
        <v>1579</v>
      </c>
      <c r="X3245" s="0" t="s">
        <v>1535</v>
      </c>
      <c r="Y3245" s="0" t="s">
        <v>1310</v>
      </c>
      <c r="Z3245" s="0" t="s">
        <v>571</v>
      </c>
      <c r="AA3245" s="0" t="n">
        <v>808794</v>
      </c>
      <c r="AB3245" s="215" t="n">
        <v>37036.875</v>
      </c>
      <c r="AC3245" s="215" t="n">
        <v>37036.875</v>
      </c>
    </row>
    <row r="3246" customFormat="false" ht="12.75" hidden="false" customHeight="false" outlineLevel="0" collapsed="false">
      <c r="A3246" s="208" t="str">
        <f aca="false">B3246&amp;" "&amp;C3246&amp;" "&amp;D3246</f>
        <v>US Natural Gas Physical</v>
      </c>
      <c r="B3246" s="208" t="str">
        <f aca="false">IF((LEFT(N3246,2)="US"),"US","")</f>
        <v>US</v>
      </c>
      <c r="C3246" s="208" t="str">
        <f aca="false">M3246</f>
        <v>Natural Gas</v>
      </c>
      <c r="D3246" s="208" t="str">
        <f aca="false">IF(ISNUMBER(FIND("Phy",N3246))=TRUE(),"Physical","Financial")</f>
        <v>Physical</v>
      </c>
      <c r="E3246" s="208" t="n">
        <f aca="false">IF(VLOOKUP(S3246,'DD-Lookup'!$J$6:$L$50,3,FALSE())="Monthly",(YEAR(AC3246)-YEAR(AB3246))*12+MONTH(AC3246)-MONTH(AB3246)+1,(AC3246-AB3246+1))</f>
        <v>1</v>
      </c>
      <c r="F3246" s="239" t="n">
        <f aca="false">E3246*SUM(P3246:Q3246)</f>
        <v>10000</v>
      </c>
      <c r="G3246" s="214" t="n">
        <v>1291787</v>
      </c>
      <c r="H3246" s="215" t="n">
        <v>37035.4054166667</v>
      </c>
      <c r="I3246" s="0" t="s">
        <v>1672</v>
      </c>
      <c r="M3246" s="0" t="s">
        <v>858</v>
      </c>
      <c r="N3246" s="0" t="s">
        <v>1305</v>
      </c>
      <c r="O3246" s="0" t="s">
        <v>1432</v>
      </c>
      <c r="P3246" s="216" t="n">
        <v>10000</v>
      </c>
      <c r="S3246" s="0" t="s">
        <v>1026</v>
      </c>
      <c r="T3246" s="0" t="s">
        <v>784</v>
      </c>
      <c r="U3246" s="218" t="n">
        <v>4.145</v>
      </c>
      <c r="V3246" s="0" t="s">
        <v>2556</v>
      </c>
      <c r="W3246" s="0" t="s">
        <v>1434</v>
      </c>
      <c r="X3246" s="0" t="s">
        <v>1435</v>
      </c>
      <c r="Y3246" s="0" t="s">
        <v>1310</v>
      </c>
      <c r="Z3246" s="0" t="s">
        <v>571</v>
      </c>
      <c r="AA3246" s="0" t="n">
        <v>808795</v>
      </c>
      <c r="AB3246" s="215" t="n">
        <v>37036.875</v>
      </c>
      <c r="AC3246" s="215" t="n">
        <v>37036.875</v>
      </c>
    </row>
    <row r="3247" customFormat="false" ht="12.75" hidden="false" customHeight="false" outlineLevel="0" collapsed="false">
      <c r="A3247" s="208" t="str">
        <f aca="false">B3247&amp;" "&amp;C3247&amp;" "&amp;D3247</f>
        <v> Natural Gas Physical</v>
      </c>
      <c r="B3247" s="208" t="str">
        <f aca="false">IF((LEFT(N3247,2)="US"),"US","")</f>
        <v/>
      </c>
      <c r="C3247" s="208" t="str">
        <f aca="false">M3247</f>
        <v>Natural Gas</v>
      </c>
      <c r="D3247" s="208" t="str">
        <f aca="false">IF(ISNUMBER(FIND("Phy",N3247))=TRUE(),"Physical","Financial")</f>
        <v>Physical</v>
      </c>
      <c r="E3247" s="208" t="n">
        <f aca="false">IF(VLOOKUP(S3247,'DD-Lookup'!$J$6:$L$50,3,FALSE())="Monthly",(YEAR(AC3247)-YEAR(AB3247))*12+MONTH(AC3247)-MONTH(AB3247)+1,(AC3247-AB3247+1))</f>
        <v>1</v>
      </c>
      <c r="F3247" s="239" t="n">
        <f aca="false">E3247*SUM(P3247:Q3247)</f>
        <v>10000</v>
      </c>
      <c r="G3247" s="214" t="n">
        <v>1291788</v>
      </c>
      <c r="H3247" s="215" t="n">
        <v>37035.4054398148</v>
      </c>
      <c r="I3247" s="0" t="s">
        <v>2582</v>
      </c>
      <c r="M3247" s="0" t="s">
        <v>858</v>
      </c>
      <c r="N3247" s="0" t="s">
        <v>2171</v>
      </c>
      <c r="O3247" s="0" t="s">
        <v>2223</v>
      </c>
      <c r="Q3247" s="216" t="n">
        <v>10000</v>
      </c>
      <c r="S3247" s="0" t="s">
        <v>279</v>
      </c>
      <c r="T3247" s="0" t="s">
        <v>2173</v>
      </c>
      <c r="U3247" s="218" t="n">
        <v>5.685</v>
      </c>
      <c r="V3247" s="0" t="s">
        <v>2583</v>
      </c>
      <c r="W3247" s="0" t="s">
        <v>2225</v>
      </c>
      <c r="X3247" s="0" t="s">
        <v>2176</v>
      </c>
      <c r="Y3247" s="0" t="s">
        <v>1310</v>
      </c>
      <c r="Z3247" s="0" t="s">
        <v>628</v>
      </c>
      <c r="AA3247" s="0" t="n">
        <v>808796</v>
      </c>
      <c r="AB3247" s="215" t="n">
        <v>37035.875</v>
      </c>
      <c r="AC3247" s="215" t="n">
        <v>37035.875</v>
      </c>
    </row>
    <row r="3248" customFormat="false" ht="12.75" hidden="false" customHeight="false" outlineLevel="0" collapsed="false">
      <c r="A3248" s="208" t="str">
        <f aca="false">B3248&amp;" "&amp;C3248&amp;" "&amp;D3248</f>
        <v>US Natural Gas Physical</v>
      </c>
      <c r="B3248" s="208" t="str">
        <f aca="false">IF((LEFT(N3248,2)="US"),"US","")</f>
        <v>US</v>
      </c>
      <c r="C3248" s="208" t="str">
        <f aca="false">M3248</f>
        <v>Natural Gas</v>
      </c>
      <c r="D3248" s="208" t="str">
        <f aca="false">IF(ISNUMBER(FIND("Phy",N3248))=TRUE(),"Physical","Financial")</f>
        <v>Physical</v>
      </c>
      <c r="E3248" s="208" t="n">
        <f aca="false">IF(VLOOKUP(S3248,'DD-Lookup'!$J$6:$L$50,3,FALSE())="Monthly",(YEAR(AC3248)-YEAR(AB3248))*12+MONTH(AC3248)-MONTH(AB3248)+1,(AC3248-AB3248+1))</f>
        <v>1</v>
      </c>
      <c r="F3248" s="239" t="n">
        <f aca="false">E3248*SUM(P3248:Q3248)</f>
        <v>10000</v>
      </c>
      <c r="G3248" s="214" t="n">
        <v>1291789</v>
      </c>
      <c r="H3248" s="215" t="n">
        <v>37035.4054861111</v>
      </c>
      <c r="I3248" s="0" t="s">
        <v>593</v>
      </c>
      <c r="M3248" s="0" t="s">
        <v>858</v>
      </c>
      <c r="N3248" s="0" t="s">
        <v>1305</v>
      </c>
      <c r="O3248" s="0" t="s">
        <v>1432</v>
      </c>
      <c r="P3248" s="216" t="n">
        <v>10000</v>
      </c>
      <c r="S3248" s="0" t="s">
        <v>1026</v>
      </c>
      <c r="T3248" s="0" t="s">
        <v>784</v>
      </c>
      <c r="U3248" s="218" t="n">
        <v>4.145</v>
      </c>
      <c r="V3248" s="0" t="s">
        <v>2647</v>
      </c>
      <c r="W3248" s="0" t="s">
        <v>1434</v>
      </c>
      <c r="X3248" s="0" t="s">
        <v>1435</v>
      </c>
      <c r="Y3248" s="0" t="s">
        <v>1310</v>
      </c>
      <c r="Z3248" s="0" t="s">
        <v>571</v>
      </c>
      <c r="AA3248" s="0" t="n">
        <v>808797</v>
      </c>
      <c r="AB3248" s="215" t="n">
        <v>37036.875</v>
      </c>
      <c r="AC3248" s="215" t="n">
        <v>37036.875</v>
      </c>
    </row>
    <row r="3249" customFormat="false" ht="12.75" hidden="false" customHeight="false" outlineLevel="0" collapsed="false">
      <c r="A3249" s="208" t="str">
        <f aca="false">B3249&amp;" "&amp;C3249&amp;" "&amp;D3249</f>
        <v>US Natural Gas Physical</v>
      </c>
      <c r="B3249" s="208" t="str">
        <f aca="false">IF((LEFT(N3249,2)="US"),"US","")</f>
        <v>US</v>
      </c>
      <c r="C3249" s="208" t="str">
        <f aca="false">M3249</f>
        <v>Natural Gas</v>
      </c>
      <c r="D3249" s="208" t="str">
        <f aca="false">IF(ISNUMBER(FIND("Phy",N3249))=TRUE(),"Physical","Financial")</f>
        <v>Physical</v>
      </c>
      <c r="E3249" s="208" t="n">
        <f aca="false">IF(VLOOKUP(S3249,'DD-Lookup'!$J$6:$L$50,3,FALSE())="Monthly",(YEAR(AC3249)-YEAR(AB3249))*12+MONTH(AC3249)-MONTH(AB3249)+1,(AC3249-AB3249+1))</f>
        <v>30</v>
      </c>
      <c r="F3249" s="239" t="n">
        <f aca="false">E3249*SUM(P3249:Q3249)</f>
        <v>300000</v>
      </c>
      <c r="G3249" s="214" t="n">
        <v>1291790</v>
      </c>
      <c r="H3249" s="215" t="n">
        <v>37035.4054976852</v>
      </c>
      <c r="I3249" s="0" t="s">
        <v>2097</v>
      </c>
      <c r="M3249" s="0" t="s">
        <v>858</v>
      </c>
      <c r="N3249" s="0" t="s">
        <v>1305</v>
      </c>
      <c r="O3249" s="0" t="s">
        <v>2389</v>
      </c>
      <c r="Q3249" s="216" t="n">
        <v>10000</v>
      </c>
      <c r="S3249" s="0" t="s">
        <v>1026</v>
      </c>
      <c r="T3249" s="0" t="s">
        <v>784</v>
      </c>
      <c r="U3249" s="218" t="n">
        <v>4.115</v>
      </c>
      <c r="V3249" s="0" t="s">
        <v>2807</v>
      </c>
      <c r="W3249" s="0" t="s">
        <v>1851</v>
      </c>
      <c r="X3249" s="0" t="s">
        <v>2391</v>
      </c>
      <c r="Y3249" s="0" t="s">
        <v>1310</v>
      </c>
      <c r="Z3249" s="0" t="s">
        <v>571</v>
      </c>
      <c r="AA3249" s="0" t="s">
        <v>2948</v>
      </c>
      <c r="AB3249" s="215" t="n">
        <v>37043.4076388889</v>
      </c>
      <c r="AC3249" s="215" t="n">
        <v>37072.4076388889</v>
      </c>
    </row>
    <row r="3250" customFormat="false" ht="12.75" hidden="false" customHeight="false" outlineLevel="0" collapsed="false">
      <c r="A3250" s="208" t="str">
        <f aca="false">B3250&amp;" "&amp;C3250&amp;" "&amp;D3250</f>
        <v>US Crude Financial</v>
      </c>
      <c r="B3250" s="208" t="str">
        <f aca="false">IF((LEFT(N3250,2)="US"),"US","")</f>
        <v>US</v>
      </c>
      <c r="C3250" s="208" t="str">
        <f aca="false">M3250</f>
        <v>Crude</v>
      </c>
      <c r="D3250" s="208" t="str">
        <f aca="false">IF(ISNUMBER(FIND("Phy",N3250))=TRUE(),"Physical","Financial")</f>
        <v>Financial</v>
      </c>
      <c r="E3250" s="208" t="n">
        <f aca="false">IF(VLOOKUP(S3250,'DD-Lookup'!$J$6:$L$50,3,FALSE())="Monthly",(YEAR(AC3250)-YEAR(AB3250))*12+MONTH(AC3250)-MONTH(AB3250)+1,(AC3250-AB3250+1))</f>
        <v>1</v>
      </c>
      <c r="F3250" s="239" t="n">
        <f aca="false">E3250*SUM(P3250:Q3250)</f>
        <v>50000</v>
      </c>
      <c r="G3250" s="214" t="n">
        <v>1291791</v>
      </c>
      <c r="H3250" s="215" t="n">
        <v>37035.4056597222</v>
      </c>
      <c r="I3250" s="0" t="s">
        <v>1376</v>
      </c>
      <c r="M3250" s="0" t="s">
        <v>97</v>
      </c>
      <c r="N3250" s="0" t="s">
        <v>841</v>
      </c>
      <c r="O3250" s="0" t="s">
        <v>889</v>
      </c>
      <c r="Q3250" s="216" t="n">
        <v>50000</v>
      </c>
      <c r="S3250" s="0" t="s">
        <v>843</v>
      </c>
      <c r="T3250" s="0" t="s">
        <v>784</v>
      </c>
      <c r="U3250" s="218" t="n">
        <v>29.12</v>
      </c>
      <c r="V3250" s="0" t="s">
        <v>1377</v>
      </c>
      <c r="W3250" s="0" t="s">
        <v>845</v>
      </c>
      <c r="X3250" s="0" t="s">
        <v>891</v>
      </c>
      <c r="Y3250" s="0" t="s">
        <v>847</v>
      </c>
      <c r="Z3250" s="0" t="s">
        <v>571</v>
      </c>
      <c r="AA3250" s="0" t="n">
        <v>107051</v>
      </c>
      <c r="AB3250" s="215" t="n">
        <v>37073</v>
      </c>
      <c r="AC3250" s="215" t="n">
        <v>37103</v>
      </c>
    </row>
    <row r="3251" customFormat="false" ht="12.75" hidden="false" customHeight="false" outlineLevel="0" collapsed="false">
      <c r="A3251" s="208" t="str">
        <f aca="false">B3251&amp;" "&amp;C3251&amp;" "&amp;D3251</f>
        <v>US Natural Gas Financial</v>
      </c>
      <c r="B3251" s="208" t="str">
        <f aca="false">IF((LEFT(N3251,2)="US"),"US","")</f>
        <v>US</v>
      </c>
      <c r="C3251" s="208" t="str">
        <f aca="false">M3251</f>
        <v>Natural Gas</v>
      </c>
      <c r="D3251" s="208" t="str">
        <f aca="false">IF(ISNUMBER(FIND("Phy",N3251))=TRUE(),"Physical","Financial")</f>
        <v>Financial</v>
      </c>
      <c r="E3251" s="208" t="n">
        <f aca="false">IF(VLOOKUP(S3251,'DD-Lookup'!$J$6:$L$50,3,FALSE())="Monthly",(YEAR(AC3251)-YEAR(AB3251))*12+MONTH(AC3251)-MONTH(AB3251)+1,(AC3251-AB3251+1))</f>
        <v>30</v>
      </c>
      <c r="F3251" s="239" t="n">
        <f aca="false">E3251*SUM(P3251:Q3251)</f>
        <v>300000</v>
      </c>
      <c r="G3251" s="214" t="n">
        <v>1291792</v>
      </c>
      <c r="H3251" s="215" t="n">
        <v>37035.4057175926</v>
      </c>
      <c r="I3251" s="0" t="s">
        <v>2097</v>
      </c>
      <c r="M3251" s="0" t="s">
        <v>858</v>
      </c>
      <c r="N3251" s="0" t="s">
        <v>1024</v>
      </c>
      <c r="O3251" s="0" t="s">
        <v>1025</v>
      </c>
      <c r="P3251" s="216" t="n">
        <v>10000</v>
      </c>
      <c r="S3251" s="0" t="s">
        <v>1026</v>
      </c>
      <c r="T3251" s="0" t="s">
        <v>784</v>
      </c>
      <c r="U3251" s="218" t="n">
        <v>4.185</v>
      </c>
      <c r="V3251" s="0" t="s">
        <v>2435</v>
      </c>
      <c r="W3251" s="0" t="s">
        <v>1028</v>
      </c>
      <c r="X3251" s="0" t="s">
        <v>1029</v>
      </c>
      <c r="Y3251" s="0" t="s">
        <v>838</v>
      </c>
      <c r="Z3251" s="0" t="s">
        <v>571</v>
      </c>
      <c r="AA3251" s="0" t="s">
        <v>2949</v>
      </c>
      <c r="AB3251" s="215" t="n">
        <v>37043.875</v>
      </c>
      <c r="AC3251" s="215" t="n">
        <v>37072.875</v>
      </c>
    </row>
    <row r="3252" customFormat="false" ht="12.75" hidden="false" customHeight="false" outlineLevel="0" collapsed="false">
      <c r="A3252" s="208" t="str">
        <f aca="false">B3252&amp;" "&amp;C3252&amp;" "&amp;D3252</f>
        <v>US Natural Gas Physical</v>
      </c>
      <c r="B3252" s="208" t="str">
        <f aca="false">IF((LEFT(N3252,2)="US"),"US","")</f>
        <v>US</v>
      </c>
      <c r="C3252" s="208" t="str">
        <f aca="false">M3252</f>
        <v>Natural Gas</v>
      </c>
      <c r="D3252" s="208" t="str">
        <f aca="false">IF(ISNUMBER(FIND("Phy",N3252))=TRUE(),"Physical","Financial")</f>
        <v>Physical</v>
      </c>
      <c r="E3252" s="208" t="n">
        <f aca="false">IF(VLOOKUP(S3252,'DD-Lookup'!$J$6:$L$50,3,FALSE())="Monthly",(YEAR(AC3252)-YEAR(AB3252))*12+MONTH(AC3252)-MONTH(AB3252)+1,(AC3252-AB3252+1))</f>
        <v>1</v>
      </c>
      <c r="F3252" s="239" t="n">
        <f aca="false">E3252*SUM(P3252:Q3252)</f>
        <v>310</v>
      </c>
      <c r="G3252" s="214" t="n">
        <v>1291793</v>
      </c>
      <c r="H3252" s="215" t="n">
        <v>37035.4057175926</v>
      </c>
      <c r="I3252" s="0" t="s">
        <v>1098</v>
      </c>
      <c r="M3252" s="0" t="s">
        <v>858</v>
      </c>
      <c r="N3252" s="0" t="s">
        <v>1305</v>
      </c>
      <c r="O3252" s="0" t="s">
        <v>1372</v>
      </c>
      <c r="Q3252" s="216" t="n">
        <v>310</v>
      </c>
      <c r="S3252" s="0" t="s">
        <v>1026</v>
      </c>
      <c r="T3252" s="0" t="s">
        <v>784</v>
      </c>
      <c r="U3252" s="218" t="n">
        <v>4.0425</v>
      </c>
      <c r="V3252" s="0" t="s">
        <v>2750</v>
      </c>
      <c r="W3252" s="0" t="s">
        <v>1361</v>
      </c>
      <c r="X3252" s="0" t="s">
        <v>1362</v>
      </c>
      <c r="Y3252" s="0" t="s">
        <v>1310</v>
      </c>
      <c r="Z3252" s="0" t="s">
        <v>571</v>
      </c>
      <c r="AA3252" s="0" t="n">
        <v>808801</v>
      </c>
      <c r="AB3252" s="215" t="n">
        <v>37036.875</v>
      </c>
      <c r="AC3252" s="215" t="n">
        <v>37036.875</v>
      </c>
    </row>
    <row r="3253" customFormat="false" ht="12.75" hidden="false" customHeight="false" outlineLevel="0" collapsed="false">
      <c r="A3253" s="208" t="str">
        <f aca="false">B3253&amp;" "&amp;C3253&amp;" "&amp;D3253</f>
        <v>US Natural Gas Financial</v>
      </c>
      <c r="B3253" s="208" t="str">
        <f aca="false">IF((LEFT(N3253,2)="US"),"US","")</f>
        <v>US</v>
      </c>
      <c r="C3253" s="208" t="str">
        <f aca="false">M3253</f>
        <v>Natural Gas</v>
      </c>
      <c r="D3253" s="208" t="str">
        <f aca="false">IF(ISNUMBER(FIND("Phy",N3253))=TRUE(),"Physical","Financial")</f>
        <v>Financial</v>
      </c>
      <c r="E3253" s="208" t="n">
        <f aca="false">IF(VLOOKUP(S3253,'DD-Lookup'!$J$6:$L$50,3,FALSE())="Monthly",(YEAR(AC3253)-YEAR(AB3253))*12+MONTH(AC3253)-MONTH(AB3253)+1,(AC3253-AB3253+1))</f>
        <v>31</v>
      </c>
      <c r="F3253" s="239" t="n">
        <f aca="false">E3253*SUM(P3253:Q3253)</f>
        <v>77500</v>
      </c>
      <c r="G3253" s="214" t="n">
        <v>1291794</v>
      </c>
      <c r="H3253" s="215" t="n">
        <v>37035.4057986111</v>
      </c>
      <c r="I3253" s="0" t="s">
        <v>1925</v>
      </c>
      <c r="M3253" s="0" t="s">
        <v>858</v>
      </c>
      <c r="N3253" s="0" t="s">
        <v>1482</v>
      </c>
      <c r="O3253" s="0" t="s">
        <v>1926</v>
      </c>
      <c r="P3253" s="216" t="n">
        <v>2500</v>
      </c>
      <c r="S3253" s="0" t="s">
        <v>1026</v>
      </c>
      <c r="T3253" s="0" t="s">
        <v>784</v>
      </c>
      <c r="U3253" s="218" t="n">
        <v>7.54</v>
      </c>
      <c r="V3253" s="0" t="s">
        <v>2950</v>
      </c>
      <c r="W3253" s="0" t="s">
        <v>1714</v>
      </c>
      <c r="X3253" s="0" t="s">
        <v>1715</v>
      </c>
      <c r="Y3253" s="0" t="s">
        <v>838</v>
      </c>
      <c r="Z3253" s="0" t="s">
        <v>571</v>
      </c>
      <c r="AA3253" s="0" t="s">
        <v>2951</v>
      </c>
      <c r="AB3253" s="215" t="n">
        <v>37073.875</v>
      </c>
      <c r="AC3253" s="215" t="n">
        <v>37103.875</v>
      </c>
    </row>
    <row r="3254" customFormat="false" ht="12.75" hidden="false" customHeight="false" outlineLevel="0" collapsed="false">
      <c r="A3254" s="208" t="str">
        <f aca="false">B3254&amp;" "&amp;C3254&amp;" "&amp;D3254</f>
        <v>US Crude Financial</v>
      </c>
      <c r="B3254" s="208" t="str">
        <f aca="false">IF((LEFT(N3254,2)="US"),"US","")</f>
        <v>US</v>
      </c>
      <c r="C3254" s="208" t="str">
        <f aca="false">M3254</f>
        <v>Crude</v>
      </c>
      <c r="D3254" s="208" t="str">
        <f aca="false">IF(ISNUMBER(FIND("Phy",N3254))=TRUE(),"Physical","Financial")</f>
        <v>Financial</v>
      </c>
      <c r="E3254" s="208" t="n">
        <f aca="false">IF(VLOOKUP(S3254,'DD-Lookup'!$J$6:$L$50,3,FALSE())="Monthly",(YEAR(AC3254)-YEAR(AB3254))*12+MONTH(AC3254)-MONTH(AB3254)+1,(AC3254-AB3254+1))</f>
        <v>1</v>
      </c>
      <c r="F3254" s="239" t="n">
        <f aca="false">E3254*SUM(P3254:Q3254)</f>
        <v>50000</v>
      </c>
      <c r="G3254" s="214" t="n">
        <v>1291795</v>
      </c>
      <c r="H3254" s="215" t="n">
        <v>37035.4058217593</v>
      </c>
      <c r="I3254" s="0" t="s">
        <v>1376</v>
      </c>
      <c r="M3254" s="0" t="s">
        <v>97</v>
      </c>
      <c r="N3254" s="0" t="s">
        <v>841</v>
      </c>
      <c r="O3254" s="0" t="s">
        <v>889</v>
      </c>
      <c r="Q3254" s="216" t="n">
        <v>50000</v>
      </c>
      <c r="S3254" s="0" t="s">
        <v>843</v>
      </c>
      <c r="T3254" s="0" t="s">
        <v>784</v>
      </c>
      <c r="U3254" s="218" t="n">
        <v>29.14</v>
      </c>
      <c r="V3254" s="0" t="s">
        <v>1377</v>
      </c>
      <c r="W3254" s="0" t="s">
        <v>845</v>
      </c>
      <c r="X3254" s="0" t="s">
        <v>891</v>
      </c>
      <c r="Y3254" s="0" t="s">
        <v>847</v>
      </c>
      <c r="Z3254" s="0" t="s">
        <v>571</v>
      </c>
      <c r="AA3254" s="0" t="n">
        <v>107052</v>
      </c>
      <c r="AB3254" s="215" t="n">
        <v>37073</v>
      </c>
      <c r="AC3254" s="215" t="n">
        <v>37103</v>
      </c>
      <c r="AE3254" s="124" t="n">
        <f aca="false">IF(S3254="Gallon",F3254/42,F3254)</f>
        <v>50000</v>
      </c>
    </row>
    <row r="3255" customFormat="false" ht="12.75" hidden="false" customHeight="false" outlineLevel="0" collapsed="false">
      <c r="A3255" s="208" t="str">
        <f aca="false">B3255&amp;" "&amp;C3255&amp;" "&amp;D3255</f>
        <v>US Natural Gas Physical</v>
      </c>
      <c r="B3255" s="208" t="str">
        <f aca="false">IF((LEFT(N3255,2)="US"),"US","")</f>
        <v>US</v>
      </c>
      <c r="C3255" s="208" t="str">
        <f aca="false">M3255</f>
        <v>Natural Gas</v>
      </c>
      <c r="D3255" s="208" t="str">
        <f aca="false">IF(ISNUMBER(FIND("Phy",N3255))=TRUE(),"Physical","Financial")</f>
        <v>Physical</v>
      </c>
      <c r="E3255" s="208" t="n">
        <f aca="false">IF(VLOOKUP(S3255,'DD-Lookup'!$J$6:$L$50,3,FALSE())="Monthly",(YEAR(AC3255)-YEAR(AB3255))*12+MONTH(AC3255)-MONTH(AB3255)+1,(AC3255-AB3255+1))</f>
        <v>1</v>
      </c>
      <c r="F3255" s="239" t="n">
        <f aca="false">E3255*SUM(P3255:Q3255)</f>
        <v>5000</v>
      </c>
      <c r="G3255" s="214" t="n">
        <v>1291796</v>
      </c>
      <c r="H3255" s="215" t="n">
        <v>37035.4058564815</v>
      </c>
      <c r="I3255" s="0" t="s">
        <v>2120</v>
      </c>
      <c r="M3255" s="0" t="s">
        <v>858</v>
      </c>
      <c r="N3255" s="0" t="s">
        <v>1305</v>
      </c>
      <c r="O3255" s="0" t="s">
        <v>1319</v>
      </c>
      <c r="P3255" s="216" t="n">
        <v>5000</v>
      </c>
      <c r="S3255" s="0" t="s">
        <v>1026</v>
      </c>
      <c r="T3255" s="0" t="s">
        <v>784</v>
      </c>
      <c r="U3255" s="218" t="n">
        <v>4.02</v>
      </c>
      <c r="V3255" s="0" t="s">
        <v>2121</v>
      </c>
      <c r="W3255" s="0" t="s">
        <v>1314</v>
      </c>
      <c r="X3255" s="0" t="s">
        <v>1315</v>
      </c>
      <c r="Y3255" s="0" t="s">
        <v>1310</v>
      </c>
      <c r="Z3255" s="0" t="s">
        <v>571</v>
      </c>
      <c r="AA3255" s="0" t="n">
        <v>808802</v>
      </c>
      <c r="AB3255" s="215" t="n">
        <v>37036.875</v>
      </c>
      <c r="AC3255" s="215" t="n">
        <v>37036.875</v>
      </c>
    </row>
    <row r="3256" customFormat="false" ht="12.75" hidden="false" customHeight="false" outlineLevel="0" collapsed="false">
      <c r="A3256" s="208" t="str">
        <f aca="false">B3256&amp;" "&amp;C3256&amp;" "&amp;D3256</f>
        <v>US Power Physical</v>
      </c>
      <c r="B3256" s="208" t="str">
        <f aca="false">IF((LEFT(N3256,2)="US"),"US","")</f>
        <v>US</v>
      </c>
      <c r="C3256" s="208" t="str">
        <f aca="false">M3256</f>
        <v>Power</v>
      </c>
      <c r="D3256" s="208" t="str">
        <f aca="false">IF(ISNUMBER(FIND("Phy",N3256))=TRUE(),"Physical","Financial")</f>
        <v>Physical</v>
      </c>
      <c r="E3256" s="208" t="n">
        <f aca="false">IF(VLOOKUP(S3256,'DD-Lookup'!$J$6:$L$50,3,FALSE())="Monthly",(YEAR(AC3256)-YEAR(AB3256))*12+MONTH(AC3256)-MONTH(AB3256)+1,(AC3256-AB3256+1))</f>
        <v>5</v>
      </c>
      <c r="F3256" s="239" t="n">
        <f aca="false">E3256*SUM(P3256:Q3256)</f>
        <v>250</v>
      </c>
      <c r="G3256" s="214" t="n">
        <v>1291797</v>
      </c>
      <c r="H3256" s="215" t="n">
        <v>37035.4059027778</v>
      </c>
      <c r="I3256" s="0" t="s">
        <v>1642</v>
      </c>
      <c r="M3256" s="0" t="s">
        <v>67</v>
      </c>
      <c r="N3256" s="0" t="s">
        <v>1081</v>
      </c>
      <c r="O3256" s="0" t="s">
        <v>1177</v>
      </c>
      <c r="P3256" s="216" t="n">
        <v>50</v>
      </c>
      <c r="S3256" s="0" t="s">
        <v>930</v>
      </c>
      <c r="T3256" s="0" t="s">
        <v>784</v>
      </c>
      <c r="U3256" s="218" t="n">
        <v>64</v>
      </c>
      <c r="V3256" s="0" t="s">
        <v>2930</v>
      </c>
      <c r="W3256" s="0" t="s">
        <v>1122</v>
      </c>
      <c r="X3256" s="0" t="s">
        <v>1123</v>
      </c>
      <c r="Y3256" s="0" t="s">
        <v>1051</v>
      </c>
      <c r="Z3256" s="0" t="s">
        <v>618</v>
      </c>
      <c r="AA3256" s="0" t="n">
        <v>621539.1</v>
      </c>
      <c r="AB3256" s="215" t="n">
        <v>37046.875</v>
      </c>
      <c r="AC3256" s="215" t="n">
        <v>37050.875</v>
      </c>
    </row>
    <row r="3257" customFormat="false" ht="12.75" hidden="false" customHeight="false" outlineLevel="0" collapsed="false">
      <c r="A3257" s="208" t="str">
        <f aca="false">B3257&amp;" "&amp;C3257&amp;" "&amp;D3257</f>
        <v> Metals Financial</v>
      </c>
      <c r="B3257" s="208" t="str">
        <f aca="false">IF((LEFT(N3257,2)="US"),"US","")</f>
        <v/>
      </c>
      <c r="C3257" s="208" t="str">
        <f aca="false">M3257</f>
        <v>Metals</v>
      </c>
      <c r="D3257" s="208" t="str">
        <f aca="false">IF(ISNUMBER(FIND("Phy",N3257))=TRUE(),"Physical","Financial")</f>
        <v>Financial</v>
      </c>
      <c r="E3257" s="208" t="n">
        <f aca="false">IF(VLOOKUP(S3257,'DD-Lookup'!$J$6:$L$50,3,FALSE())="Monthly",(YEAR(AC3257)-YEAR(AB3257))*12+MONTH(AC3257)-MONTH(AB3257)+1,(AC3257-AB3257+1))</f>
        <v>1</v>
      </c>
      <c r="F3257" s="239" t="n">
        <f aca="false">E3257*SUM(P3257:Q3257)</f>
        <v>10</v>
      </c>
      <c r="G3257" s="214" t="n">
        <v>1291798</v>
      </c>
      <c r="H3257" s="215" t="n">
        <v>37035.4060532407</v>
      </c>
      <c r="I3257" s="0" t="s">
        <v>894</v>
      </c>
      <c r="M3257" s="0" t="s">
        <v>780</v>
      </c>
      <c r="N3257" s="0" t="s">
        <v>804</v>
      </c>
      <c r="O3257" s="0" t="s">
        <v>805</v>
      </c>
      <c r="Q3257" s="216" t="n">
        <v>10</v>
      </c>
      <c r="S3257" s="0" t="s">
        <v>783</v>
      </c>
      <c r="T3257" s="0" t="s">
        <v>784</v>
      </c>
      <c r="U3257" s="218" t="n">
        <v>1748</v>
      </c>
      <c r="V3257" s="0" t="s">
        <v>895</v>
      </c>
      <c r="W3257" s="0" t="s">
        <v>803</v>
      </c>
      <c r="X3257" s="0" t="s">
        <v>787</v>
      </c>
      <c r="Y3257" s="0" t="s">
        <v>788</v>
      </c>
      <c r="Z3257" s="0" t="s">
        <v>789</v>
      </c>
      <c r="AA3257" s="0" t="n">
        <v>2150948</v>
      </c>
    </row>
    <row r="3258" customFormat="false" ht="12.75" hidden="false" customHeight="false" outlineLevel="0" collapsed="false">
      <c r="A3258" s="208" t="str">
        <f aca="false">B3258&amp;" "&amp;C3258&amp;" "&amp;D3258</f>
        <v> Natural Gas Physical</v>
      </c>
      <c r="B3258" s="208" t="str">
        <f aca="false">IF((LEFT(N3258,2)="US"),"US","")</f>
        <v/>
      </c>
      <c r="C3258" s="208" t="str">
        <f aca="false">M3258</f>
        <v>Natural Gas</v>
      </c>
      <c r="D3258" s="208" t="str">
        <f aca="false">IF(ISNUMBER(FIND("Phy",N3258))=TRUE(),"Physical","Financial")</f>
        <v>Physical</v>
      </c>
      <c r="E3258" s="208" t="n">
        <f aca="false">IF(VLOOKUP(S3258,'DD-Lookup'!$J$6:$L$50,3,FALSE())="Monthly",(YEAR(AC3258)-YEAR(AB3258))*12+MONTH(AC3258)-MONTH(AB3258)+1,(AC3258-AB3258+1))</f>
        <v>1</v>
      </c>
      <c r="F3258" s="239" t="n">
        <f aca="false">E3258*SUM(P3258:Q3258)</f>
        <v>10000</v>
      </c>
      <c r="G3258" s="214" t="n">
        <v>1291799</v>
      </c>
      <c r="H3258" s="215" t="n">
        <v>37035.4060763889</v>
      </c>
      <c r="I3258" s="0" t="s">
        <v>2090</v>
      </c>
      <c r="M3258" s="0" t="s">
        <v>858</v>
      </c>
      <c r="N3258" s="0" t="s">
        <v>2171</v>
      </c>
      <c r="O3258" s="0" t="s">
        <v>2223</v>
      </c>
      <c r="P3258" s="216" t="n">
        <v>10000</v>
      </c>
      <c r="S3258" s="0" t="s">
        <v>279</v>
      </c>
      <c r="T3258" s="0" t="s">
        <v>2173</v>
      </c>
      <c r="U3258" s="218" t="n">
        <v>5.6725</v>
      </c>
      <c r="V3258" s="0" t="s">
        <v>2233</v>
      </c>
      <c r="W3258" s="0" t="s">
        <v>2225</v>
      </c>
      <c r="X3258" s="0" t="s">
        <v>2176</v>
      </c>
      <c r="Y3258" s="0" t="s">
        <v>1310</v>
      </c>
      <c r="Z3258" s="0" t="s">
        <v>628</v>
      </c>
      <c r="AA3258" s="0" t="n">
        <v>808803</v>
      </c>
      <c r="AB3258" s="215" t="n">
        <v>37035.875</v>
      </c>
      <c r="AC3258" s="215" t="n">
        <v>37035.875</v>
      </c>
    </row>
    <row r="3259" customFormat="false" ht="12.75" hidden="false" customHeight="false" outlineLevel="0" collapsed="false">
      <c r="A3259" s="208" t="str">
        <f aca="false">B3259&amp;" "&amp;C3259&amp;" "&amp;D3259</f>
        <v>US Natural Gas Physical</v>
      </c>
      <c r="B3259" s="208" t="str">
        <f aca="false">IF((LEFT(N3259,2)="US"),"US","")</f>
        <v>US</v>
      </c>
      <c r="C3259" s="208" t="str">
        <f aca="false">M3259</f>
        <v>Natural Gas</v>
      </c>
      <c r="D3259" s="208" t="str">
        <f aca="false">IF(ISNUMBER(FIND("Phy",N3259))=TRUE(),"Physical","Financial")</f>
        <v>Physical</v>
      </c>
      <c r="E3259" s="208" t="n">
        <f aca="false">IF(VLOOKUP(S3259,'DD-Lookup'!$J$6:$L$50,3,FALSE())="Monthly",(YEAR(AC3259)-YEAR(AB3259))*12+MONTH(AC3259)-MONTH(AB3259)+1,(AC3259-AB3259+1))</f>
        <v>1</v>
      </c>
      <c r="F3259" s="239" t="n">
        <f aca="false">E3259*SUM(P3259:Q3259)</f>
        <v>5000</v>
      </c>
      <c r="G3259" s="214" t="n">
        <v>1291800</v>
      </c>
      <c r="H3259" s="215" t="n">
        <v>37035.406087963</v>
      </c>
      <c r="I3259" s="0" t="s">
        <v>2014</v>
      </c>
      <c r="M3259" s="0" t="s">
        <v>858</v>
      </c>
      <c r="N3259" s="0" t="s">
        <v>1305</v>
      </c>
      <c r="O3259" s="0" t="s">
        <v>1372</v>
      </c>
      <c r="P3259" s="216" t="n">
        <v>5000</v>
      </c>
      <c r="S3259" s="0" t="s">
        <v>1026</v>
      </c>
      <c r="T3259" s="0" t="s">
        <v>784</v>
      </c>
      <c r="U3259" s="218" t="n">
        <v>4.0375</v>
      </c>
      <c r="V3259" s="0" t="s">
        <v>2021</v>
      </c>
      <c r="W3259" s="0" t="s">
        <v>1361</v>
      </c>
      <c r="X3259" s="0" t="s">
        <v>1362</v>
      </c>
      <c r="Y3259" s="0" t="s">
        <v>1310</v>
      </c>
      <c r="Z3259" s="0" t="s">
        <v>571</v>
      </c>
      <c r="AA3259" s="0" t="n">
        <v>808804</v>
      </c>
      <c r="AB3259" s="215" t="n">
        <v>37036.875</v>
      </c>
      <c r="AC3259" s="215" t="n">
        <v>37036.875</v>
      </c>
    </row>
    <row r="3260" customFormat="false" ht="12.75" hidden="false" customHeight="false" outlineLevel="0" collapsed="false">
      <c r="A3260" s="208" t="str">
        <f aca="false">B3260&amp;" "&amp;C3260&amp;" "&amp;D3260</f>
        <v>US Natural Gas Physical</v>
      </c>
      <c r="B3260" s="208" t="str">
        <f aca="false">IF((LEFT(N3260,2)="US"),"US","")</f>
        <v>US</v>
      </c>
      <c r="C3260" s="208" t="str">
        <f aca="false">M3260</f>
        <v>Natural Gas</v>
      </c>
      <c r="D3260" s="208" t="str">
        <f aca="false">IF(ISNUMBER(FIND("Phy",N3260))=TRUE(),"Physical","Financial")</f>
        <v>Physical</v>
      </c>
      <c r="E3260" s="208" t="n">
        <f aca="false">IF(VLOOKUP(S3260,'DD-Lookup'!$J$6:$L$50,3,FALSE())="Monthly",(YEAR(AC3260)-YEAR(AB3260))*12+MONTH(AC3260)-MONTH(AB3260)+1,(AC3260-AB3260+1))</f>
        <v>1</v>
      </c>
      <c r="F3260" s="239" t="n">
        <f aca="false">E3260*SUM(P3260:Q3260)</f>
        <v>2000</v>
      </c>
      <c r="G3260" s="214" t="n">
        <v>1291801</v>
      </c>
      <c r="H3260" s="215" t="n">
        <v>37035.4061805556</v>
      </c>
      <c r="I3260" s="0" t="s">
        <v>1500</v>
      </c>
      <c r="M3260" s="0" t="s">
        <v>858</v>
      </c>
      <c r="N3260" s="0" t="s">
        <v>1305</v>
      </c>
      <c r="O3260" s="0" t="s">
        <v>1604</v>
      </c>
      <c r="P3260" s="216" t="n">
        <v>2000</v>
      </c>
      <c r="S3260" s="0" t="s">
        <v>1026</v>
      </c>
      <c r="T3260" s="0" t="s">
        <v>784</v>
      </c>
      <c r="U3260" s="218" t="n">
        <v>3.1</v>
      </c>
      <c r="V3260" s="0" t="s">
        <v>1503</v>
      </c>
      <c r="W3260" s="0" t="s">
        <v>1605</v>
      </c>
      <c r="X3260" s="0" t="s">
        <v>1606</v>
      </c>
      <c r="Y3260" s="0" t="s">
        <v>1310</v>
      </c>
      <c r="Z3260" s="0" t="s">
        <v>571</v>
      </c>
      <c r="AA3260" s="0" t="n">
        <v>808805</v>
      </c>
      <c r="AB3260" s="215" t="n">
        <v>37036.875</v>
      </c>
      <c r="AC3260" s="215" t="n">
        <v>37036.875</v>
      </c>
    </row>
    <row r="3261" customFormat="false" ht="12.75" hidden="false" customHeight="false" outlineLevel="0" collapsed="false">
      <c r="A3261" s="208" t="str">
        <f aca="false">B3261&amp;" "&amp;C3261&amp;" "&amp;D3261</f>
        <v>US Natural Gas Physical</v>
      </c>
      <c r="B3261" s="208" t="str">
        <f aca="false">IF((LEFT(N3261,2)="US"),"US","")</f>
        <v>US</v>
      </c>
      <c r="C3261" s="208" t="str">
        <f aca="false">M3261</f>
        <v>Natural Gas</v>
      </c>
      <c r="D3261" s="208" t="str">
        <f aca="false">IF(ISNUMBER(FIND("Phy",N3261))=TRUE(),"Physical","Financial")</f>
        <v>Physical</v>
      </c>
      <c r="E3261" s="208" t="n">
        <f aca="false">IF(VLOOKUP(S3261,'DD-Lookup'!$J$6:$L$50,3,FALSE())="Monthly",(YEAR(AC3261)-YEAR(AB3261))*12+MONTH(AC3261)-MONTH(AB3261)+1,(AC3261-AB3261+1))</f>
        <v>1</v>
      </c>
      <c r="F3261" s="239" t="n">
        <f aca="false">E3261*SUM(P3261:Q3261)</f>
        <v>5000</v>
      </c>
      <c r="G3261" s="214" t="n">
        <v>1291802</v>
      </c>
      <c r="H3261" s="215" t="n">
        <v>37035.4061805556</v>
      </c>
      <c r="I3261" s="0" t="s">
        <v>1750</v>
      </c>
      <c r="M3261" s="0" t="s">
        <v>858</v>
      </c>
      <c r="N3261" s="0" t="s">
        <v>1305</v>
      </c>
      <c r="O3261" s="0" t="s">
        <v>1382</v>
      </c>
      <c r="P3261" s="216" t="n">
        <v>5000</v>
      </c>
      <c r="S3261" s="0" t="s">
        <v>1026</v>
      </c>
      <c r="T3261" s="0" t="s">
        <v>784</v>
      </c>
      <c r="U3261" s="218" t="n">
        <v>4.01</v>
      </c>
      <c r="V3261" s="0" t="s">
        <v>1751</v>
      </c>
      <c r="W3261" s="0" t="s">
        <v>1314</v>
      </c>
      <c r="X3261" s="0" t="s">
        <v>1315</v>
      </c>
      <c r="Y3261" s="0" t="s">
        <v>1310</v>
      </c>
      <c r="Z3261" s="0" t="s">
        <v>571</v>
      </c>
      <c r="AA3261" s="0" t="n">
        <v>808806</v>
      </c>
      <c r="AB3261" s="215" t="n">
        <v>37036.875</v>
      </c>
      <c r="AC3261" s="215" t="n">
        <v>37036.875</v>
      </c>
    </row>
    <row r="3262" customFormat="false" ht="12.75" hidden="false" customHeight="false" outlineLevel="0" collapsed="false">
      <c r="A3262" s="208" t="str">
        <f aca="false">B3262&amp;" "&amp;C3262&amp;" "&amp;D3262</f>
        <v> Natural Gas Physical</v>
      </c>
      <c r="B3262" s="208" t="str">
        <f aca="false">IF((LEFT(N3262,2)="US"),"US","")</f>
        <v/>
      </c>
      <c r="C3262" s="208" t="str">
        <f aca="false">M3262</f>
        <v>Natural Gas</v>
      </c>
      <c r="D3262" s="208" t="str">
        <f aca="false">IF(ISNUMBER(FIND("Phy",N3262))=TRUE(),"Physical","Financial")</f>
        <v>Physical</v>
      </c>
      <c r="E3262" s="208" t="n">
        <f aca="false">IF(VLOOKUP(S3262,'DD-Lookup'!$J$6:$L$50,3,FALSE())="Monthly",(YEAR(AC3262)-YEAR(AB3262))*12+MONTH(AC3262)-MONTH(AB3262)+1,(AC3262-AB3262+1))</f>
        <v>6</v>
      </c>
      <c r="F3262" s="239" t="n">
        <f aca="false">E3262*SUM(P3262:Q3262)</f>
        <v>300000</v>
      </c>
      <c r="G3262" s="214" t="n">
        <v>1291803</v>
      </c>
      <c r="H3262" s="215" t="n">
        <v>37035.4062268519</v>
      </c>
      <c r="I3262" s="0" t="s">
        <v>2753</v>
      </c>
      <c r="M3262" s="0" t="s">
        <v>858</v>
      </c>
      <c r="N3262" s="0" t="s">
        <v>859</v>
      </c>
      <c r="O3262" s="0" t="s">
        <v>988</v>
      </c>
      <c r="P3262" s="216" t="n">
        <v>50000</v>
      </c>
      <c r="S3262" s="0" t="s">
        <v>861</v>
      </c>
      <c r="T3262" s="0" t="s">
        <v>862</v>
      </c>
      <c r="U3262" s="218" t="n">
        <v>21.3</v>
      </c>
      <c r="V3262" s="0" t="s">
        <v>2754</v>
      </c>
      <c r="W3262" s="0" t="s">
        <v>864</v>
      </c>
      <c r="X3262" s="0" t="s">
        <v>865</v>
      </c>
      <c r="Y3262" s="0" t="s">
        <v>866</v>
      </c>
      <c r="Z3262" s="0" t="s">
        <v>867</v>
      </c>
      <c r="AA3262" s="0" t="n">
        <v>104814</v>
      </c>
      <c r="AB3262" s="215" t="n">
        <v>37037.875</v>
      </c>
      <c r="AC3262" s="215" t="n">
        <v>37042.875</v>
      </c>
    </row>
    <row r="3263" customFormat="false" ht="12.75" hidden="false" customHeight="false" outlineLevel="0" collapsed="false">
      <c r="A3263" s="208" t="str">
        <f aca="false">B3263&amp;" "&amp;C3263&amp;" "&amp;D3263</f>
        <v>US Natural Gas Physical</v>
      </c>
      <c r="B3263" s="208" t="str">
        <f aca="false">IF((LEFT(N3263,2)="US"),"US","")</f>
        <v>US</v>
      </c>
      <c r="C3263" s="208" t="str">
        <f aca="false">M3263</f>
        <v>Natural Gas</v>
      </c>
      <c r="D3263" s="208" t="str">
        <f aca="false">IF(ISNUMBER(FIND("Phy",N3263))=TRUE(),"Physical","Financial")</f>
        <v>Physical</v>
      </c>
      <c r="E3263" s="208" t="n">
        <f aca="false">IF(VLOOKUP(S3263,'DD-Lookup'!$J$6:$L$50,3,FALSE())="Monthly",(YEAR(AC3263)-YEAR(AB3263))*12+MONTH(AC3263)-MONTH(AB3263)+1,(AC3263-AB3263+1))</f>
        <v>30</v>
      </c>
      <c r="F3263" s="239" t="n">
        <f aca="false">E3263*SUM(P3263:Q3263)</f>
        <v>300000</v>
      </c>
      <c r="G3263" s="214" t="n">
        <v>1291804</v>
      </c>
      <c r="H3263" s="215" t="n">
        <v>37035.40625</v>
      </c>
      <c r="I3263" s="0" t="s">
        <v>2097</v>
      </c>
      <c r="M3263" s="0" t="s">
        <v>858</v>
      </c>
      <c r="N3263" s="0" t="s">
        <v>1501</v>
      </c>
      <c r="O3263" s="0" t="s">
        <v>2843</v>
      </c>
      <c r="P3263" s="216" t="n">
        <v>10000</v>
      </c>
      <c r="S3263" s="0" t="s">
        <v>1026</v>
      </c>
      <c r="T3263" s="0" t="s">
        <v>784</v>
      </c>
      <c r="U3263" s="218" t="n">
        <v>-0.0125</v>
      </c>
      <c r="V3263" s="0" t="s">
        <v>2807</v>
      </c>
      <c r="W3263" s="0" t="s">
        <v>1573</v>
      </c>
      <c r="X3263" s="0" t="s">
        <v>2391</v>
      </c>
      <c r="Y3263" s="0" t="s">
        <v>1310</v>
      </c>
      <c r="Z3263" s="0" t="s">
        <v>571</v>
      </c>
      <c r="AA3263" s="0" t="s">
        <v>2952</v>
      </c>
      <c r="AB3263" s="215" t="n">
        <v>37043.4097222222</v>
      </c>
      <c r="AC3263" s="215" t="n">
        <v>37072.4097222222</v>
      </c>
    </row>
    <row r="3264" customFormat="false" ht="12.75" hidden="false" customHeight="false" outlineLevel="0" collapsed="false">
      <c r="A3264" s="208" t="str">
        <f aca="false">B3264&amp;" "&amp;C3264&amp;" "&amp;D3264</f>
        <v>US Natural Gas Physical</v>
      </c>
      <c r="B3264" s="208" t="str">
        <f aca="false">IF((LEFT(N3264,2)="US"),"US","")</f>
        <v>US</v>
      </c>
      <c r="C3264" s="208" t="str">
        <f aca="false">M3264</f>
        <v>Natural Gas</v>
      </c>
      <c r="D3264" s="208" t="str">
        <f aca="false">IF(ISNUMBER(FIND("Phy",N3264))=TRUE(),"Physical","Financial")</f>
        <v>Physical</v>
      </c>
      <c r="E3264" s="208" t="n">
        <f aca="false">IF(VLOOKUP(S3264,'DD-Lookup'!$J$6:$L$50,3,FALSE())="Monthly",(YEAR(AC3264)-YEAR(AB3264))*12+MONTH(AC3264)-MONTH(AB3264)+1,(AC3264-AB3264+1))</f>
        <v>1</v>
      </c>
      <c r="F3264" s="239" t="n">
        <f aca="false">E3264*SUM(P3264:Q3264)</f>
        <v>4000</v>
      </c>
      <c r="G3264" s="214" t="n">
        <v>1291805</v>
      </c>
      <c r="H3264" s="215" t="n">
        <v>37035.4063541667</v>
      </c>
      <c r="I3264" s="0" t="s">
        <v>2205</v>
      </c>
      <c r="M3264" s="0" t="s">
        <v>858</v>
      </c>
      <c r="N3264" s="0" t="s">
        <v>1305</v>
      </c>
      <c r="O3264" s="0" t="s">
        <v>2953</v>
      </c>
      <c r="Q3264" s="216" t="n">
        <v>4000</v>
      </c>
      <c r="S3264" s="0" t="s">
        <v>1026</v>
      </c>
      <c r="T3264" s="0" t="s">
        <v>784</v>
      </c>
      <c r="U3264" s="218" t="n">
        <v>4.2151</v>
      </c>
      <c r="V3264" s="0" t="s">
        <v>2652</v>
      </c>
      <c r="W3264" s="0" t="s">
        <v>1308</v>
      </c>
      <c r="X3264" s="0" t="s">
        <v>1309</v>
      </c>
      <c r="Y3264" s="0" t="s">
        <v>1310</v>
      </c>
      <c r="Z3264" s="0" t="s">
        <v>571</v>
      </c>
      <c r="AA3264" s="0" t="n">
        <v>808809</v>
      </c>
      <c r="AB3264" s="215" t="n">
        <v>37036.875</v>
      </c>
      <c r="AC3264" s="215" t="n">
        <v>37036.875</v>
      </c>
    </row>
    <row r="3265" customFormat="false" ht="12.75" hidden="false" customHeight="false" outlineLevel="0" collapsed="false">
      <c r="A3265" s="208" t="str">
        <f aca="false">B3265&amp;" "&amp;C3265&amp;" "&amp;D3265</f>
        <v>US Natural Gas Physical</v>
      </c>
      <c r="B3265" s="208" t="str">
        <f aca="false">IF((LEFT(N3265,2)="US"),"US","")</f>
        <v>US</v>
      </c>
      <c r="C3265" s="208" t="str">
        <f aca="false">M3265</f>
        <v>Natural Gas</v>
      </c>
      <c r="D3265" s="208" t="str">
        <f aca="false">IF(ISNUMBER(FIND("Phy",N3265))=TRUE(),"Physical","Financial")</f>
        <v>Physical</v>
      </c>
      <c r="E3265" s="208" t="n">
        <f aca="false">IF(VLOOKUP(S3265,'DD-Lookup'!$J$6:$L$50,3,FALSE())="Monthly",(YEAR(AC3265)-YEAR(AB3265))*12+MONTH(AC3265)-MONTH(AB3265)+1,(AC3265-AB3265+1))</f>
        <v>1</v>
      </c>
      <c r="F3265" s="239" t="n">
        <f aca="false">E3265*SUM(P3265:Q3265)</f>
        <v>5000</v>
      </c>
      <c r="G3265" s="214" t="n">
        <v>1291806</v>
      </c>
      <c r="H3265" s="215" t="n">
        <v>37035.4063888889</v>
      </c>
      <c r="I3265" s="0" t="s">
        <v>1059</v>
      </c>
      <c r="M3265" s="0" t="s">
        <v>858</v>
      </c>
      <c r="N3265" s="0" t="s">
        <v>1305</v>
      </c>
      <c r="O3265" s="0" t="s">
        <v>1596</v>
      </c>
      <c r="Q3265" s="216" t="n">
        <v>5000</v>
      </c>
      <c r="S3265" s="0" t="s">
        <v>1026</v>
      </c>
      <c r="T3265" s="0" t="s">
        <v>784</v>
      </c>
      <c r="U3265" s="218" t="n">
        <v>4.05</v>
      </c>
      <c r="V3265" s="0" t="s">
        <v>2400</v>
      </c>
      <c r="W3265" s="0" t="s">
        <v>1314</v>
      </c>
      <c r="X3265" s="0" t="s">
        <v>1315</v>
      </c>
      <c r="Y3265" s="0" t="s">
        <v>1310</v>
      </c>
      <c r="Z3265" s="0" t="s">
        <v>571</v>
      </c>
      <c r="AA3265" s="0" t="n">
        <v>808810</v>
      </c>
      <c r="AB3265" s="215" t="n">
        <v>37036.875</v>
      </c>
      <c r="AC3265" s="215" t="n">
        <v>37036.875</v>
      </c>
    </row>
    <row r="3266" customFormat="false" ht="12.75" hidden="false" customHeight="false" outlineLevel="0" collapsed="false">
      <c r="A3266" s="208" t="str">
        <f aca="false">B3266&amp;" "&amp;C3266&amp;" "&amp;D3266</f>
        <v>US Power Physical</v>
      </c>
      <c r="B3266" s="208" t="str">
        <f aca="false">IF((LEFT(N3266,2)="US"),"US","")</f>
        <v>US</v>
      </c>
      <c r="C3266" s="208" t="str">
        <f aca="false">M3266</f>
        <v>Power</v>
      </c>
      <c r="D3266" s="208" t="str">
        <f aca="false">IF(ISNUMBER(FIND("Phy",N3266))=TRUE(),"Physical","Financial")</f>
        <v>Physical</v>
      </c>
      <c r="E3266" s="208" t="n">
        <f aca="false">IF(VLOOKUP(S3266,'DD-Lookup'!$J$6:$L$50,3,FALSE())="Monthly",(YEAR(AC3266)-YEAR(AB3266))*12+MONTH(AC3266)-MONTH(AB3266)+1,(AC3266-AB3266+1))</f>
        <v>92</v>
      </c>
      <c r="F3266" s="239" t="n">
        <f aca="false">E3266*SUM(P3266:Q3266)</f>
        <v>2300</v>
      </c>
      <c r="G3266" s="214" t="n">
        <v>1291807</v>
      </c>
      <c r="H3266" s="215" t="n">
        <v>37035.4064351852</v>
      </c>
      <c r="I3266" s="0" t="s">
        <v>1115</v>
      </c>
      <c r="M3266" s="0" t="s">
        <v>67</v>
      </c>
      <c r="N3266" s="0" t="s">
        <v>1648</v>
      </c>
      <c r="O3266" s="0" t="s">
        <v>2954</v>
      </c>
      <c r="Q3266" s="216" t="n">
        <v>25</v>
      </c>
      <c r="S3266" s="0" t="s">
        <v>930</v>
      </c>
      <c r="T3266" s="0" t="s">
        <v>784</v>
      </c>
      <c r="U3266" s="218" t="n">
        <v>45.5</v>
      </c>
      <c r="V3266" s="0" t="s">
        <v>2075</v>
      </c>
      <c r="W3266" s="0" t="s">
        <v>1815</v>
      </c>
      <c r="X3266" s="0" t="s">
        <v>1816</v>
      </c>
      <c r="Y3266" s="0" t="s">
        <v>1051</v>
      </c>
      <c r="Z3266" s="0" t="s">
        <v>618</v>
      </c>
      <c r="AA3266" s="0" t="n">
        <v>621540.1</v>
      </c>
      <c r="AB3266" s="215" t="n">
        <v>37530</v>
      </c>
      <c r="AC3266" s="215" t="n">
        <v>37621</v>
      </c>
    </row>
    <row r="3267" customFormat="false" ht="12.75" hidden="false" customHeight="false" outlineLevel="0" collapsed="false">
      <c r="A3267" s="208" t="str">
        <f aca="false">B3267&amp;" "&amp;C3267&amp;" "&amp;D3267</f>
        <v>US Natural Gas Physical</v>
      </c>
      <c r="B3267" s="208" t="str">
        <f aca="false">IF((LEFT(N3267,2)="US"),"US","")</f>
        <v>US</v>
      </c>
      <c r="C3267" s="208" t="str">
        <f aca="false">M3267</f>
        <v>Natural Gas</v>
      </c>
      <c r="D3267" s="208" t="str">
        <f aca="false">IF(ISNUMBER(FIND("Phy",N3267))=TRUE(),"Physical","Financial")</f>
        <v>Physical</v>
      </c>
      <c r="E3267" s="208" t="n">
        <f aca="false">IF(VLOOKUP(S3267,'DD-Lookup'!$J$6:$L$50,3,FALSE())="Monthly",(YEAR(AC3267)-YEAR(AB3267))*12+MONTH(AC3267)-MONTH(AB3267)+1,(AC3267-AB3267+1))</f>
        <v>1</v>
      </c>
      <c r="F3267" s="239" t="n">
        <f aca="false">E3267*SUM(P3267:Q3267)</f>
        <v>10000</v>
      </c>
      <c r="G3267" s="214" t="n">
        <v>1291808</v>
      </c>
      <c r="H3267" s="215" t="n">
        <v>37035.4064930556</v>
      </c>
      <c r="I3267" s="0" t="s">
        <v>1732</v>
      </c>
      <c r="M3267" s="0" t="s">
        <v>858</v>
      </c>
      <c r="N3267" s="0" t="s">
        <v>1305</v>
      </c>
      <c r="O3267" s="0" t="s">
        <v>1766</v>
      </c>
      <c r="P3267" s="216" t="n">
        <v>10000</v>
      </c>
      <c r="S3267" s="0" t="s">
        <v>1026</v>
      </c>
      <c r="T3267" s="0" t="s">
        <v>784</v>
      </c>
      <c r="U3267" s="218" t="n">
        <v>4.095</v>
      </c>
      <c r="V3267" s="0" t="s">
        <v>2955</v>
      </c>
      <c r="W3267" s="0" t="s">
        <v>1422</v>
      </c>
      <c r="X3267" s="0" t="s">
        <v>1423</v>
      </c>
      <c r="Y3267" s="0" t="s">
        <v>1310</v>
      </c>
      <c r="Z3267" s="0" t="s">
        <v>571</v>
      </c>
      <c r="AA3267" s="0" t="n">
        <v>808811</v>
      </c>
      <c r="AB3267" s="215" t="n">
        <v>37036.875</v>
      </c>
      <c r="AC3267" s="215" t="n">
        <v>37036.875</v>
      </c>
    </row>
    <row r="3268" customFormat="false" ht="12.75" hidden="false" customHeight="false" outlineLevel="0" collapsed="false">
      <c r="A3268" s="208" t="str">
        <f aca="false">B3268&amp;" "&amp;C3268&amp;" "&amp;D3268</f>
        <v>US Natural Gas Financial</v>
      </c>
      <c r="B3268" s="208" t="str">
        <f aca="false">IF((LEFT(N3268,2)="US"),"US","")</f>
        <v>US</v>
      </c>
      <c r="C3268" s="208" t="str">
        <f aca="false">M3268</f>
        <v>Natural Gas</v>
      </c>
      <c r="D3268" s="208" t="str">
        <f aca="false">IF(ISNUMBER(FIND("Phy",N3268))=TRUE(),"Physical","Financial")</f>
        <v>Financial</v>
      </c>
      <c r="E3268" s="208" t="n">
        <f aca="false">IF(VLOOKUP(S3268,'DD-Lookup'!$J$6:$L$50,3,FALSE())="Monthly",(YEAR(AC3268)-YEAR(AB3268))*12+MONTH(AC3268)-MONTH(AB3268)+1,(AC3268-AB3268+1))</f>
        <v>30</v>
      </c>
      <c r="F3268" s="239" t="n">
        <f aca="false">E3268*SUM(P3268:Q3268)</f>
        <v>900000</v>
      </c>
      <c r="G3268" s="214" t="n">
        <v>1291809</v>
      </c>
      <c r="H3268" s="215" t="n">
        <v>37035.4065046296</v>
      </c>
      <c r="I3268" s="0" t="s">
        <v>1471</v>
      </c>
      <c r="M3268" s="0" t="s">
        <v>858</v>
      </c>
      <c r="N3268" s="0" t="s">
        <v>1482</v>
      </c>
      <c r="O3268" s="0" t="s">
        <v>1742</v>
      </c>
      <c r="Q3268" s="216" t="n">
        <v>30000</v>
      </c>
      <c r="S3268" s="0" t="s">
        <v>1026</v>
      </c>
      <c r="T3268" s="0" t="s">
        <v>784</v>
      </c>
      <c r="U3268" s="218" t="n">
        <v>0.415</v>
      </c>
      <c r="V3268" s="0" t="s">
        <v>2956</v>
      </c>
      <c r="W3268" s="0" t="s">
        <v>1485</v>
      </c>
      <c r="X3268" s="0" t="s">
        <v>1486</v>
      </c>
      <c r="Y3268" s="0" t="s">
        <v>838</v>
      </c>
      <c r="Z3268" s="0" t="s">
        <v>571</v>
      </c>
      <c r="AA3268" s="0" t="s">
        <v>2957</v>
      </c>
      <c r="AB3268" s="215" t="n">
        <v>37043.875</v>
      </c>
      <c r="AC3268" s="215" t="n">
        <v>37072.875</v>
      </c>
    </row>
    <row r="3269" customFormat="false" ht="12.75" hidden="false" customHeight="false" outlineLevel="0" collapsed="false">
      <c r="A3269" s="208" t="str">
        <f aca="false">B3269&amp;" "&amp;C3269&amp;" "&amp;D3269</f>
        <v>US Natural Gas Physical</v>
      </c>
      <c r="B3269" s="208" t="str">
        <f aca="false">IF((LEFT(N3269,2)="US"),"US","")</f>
        <v>US</v>
      </c>
      <c r="C3269" s="208" t="str">
        <f aca="false">M3269</f>
        <v>Natural Gas</v>
      </c>
      <c r="D3269" s="208" t="str">
        <f aca="false">IF(ISNUMBER(FIND("Phy",N3269))=TRUE(),"Physical","Financial")</f>
        <v>Physical</v>
      </c>
      <c r="E3269" s="208" t="n">
        <f aca="false">IF(VLOOKUP(S3269,'DD-Lookup'!$J$6:$L$50,3,FALSE())="Monthly",(YEAR(AC3269)-YEAR(AB3269))*12+MONTH(AC3269)-MONTH(AB3269)+1,(AC3269-AB3269+1))</f>
        <v>1</v>
      </c>
      <c r="F3269" s="239" t="n">
        <f aca="false">E3269*SUM(P3269:Q3269)</f>
        <v>5000</v>
      </c>
      <c r="G3269" s="214" t="n">
        <v>1291810</v>
      </c>
      <c r="H3269" s="215" t="n">
        <v>37035.4065972222</v>
      </c>
      <c r="I3269" s="0" t="s">
        <v>2120</v>
      </c>
      <c r="M3269" s="0" t="s">
        <v>858</v>
      </c>
      <c r="N3269" s="0" t="s">
        <v>1305</v>
      </c>
      <c r="O3269" s="0" t="s">
        <v>1397</v>
      </c>
      <c r="P3269" s="216" t="n">
        <v>5000</v>
      </c>
      <c r="S3269" s="0" t="s">
        <v>1026</v>
      </c>
      <c r="T3269" s="0" t="s">
        <v>784</v>
      </c>
      <c r="U3269" s="218" t="n">
        <v>4.02</v>
      </c>
      <c r="V3269" s="0" t="s">
        <v>2121</v>
      </c>
      <c r="W3269" s="0" t="s">
        <v>1361</v>
      </c>
      <c r="X3269" s="0" t="s">
        <v>1362</v>
      </c>
      <c r="Y3269" s="0" t="s">
        <v>1310</v>
      </c>
      <c r="Z3269" s="0" t="s">
        <v>571</v>
      </c>
      <c r="AA3269" s="0" t="n">
        <v>808812</v>
      </c>
      <c r="AB3269" s="215" t="n">
        <v>37036.875</v>
      </c>
      <c r="AC3269" s="215" t="n">
        <v>37036.875</v>
      </c>
    </row>
    <row r="3270" customFormat="false" ht="12.75" hidden="false" customHeight="false" outlineLevel="0" collapsed="false">
      <c r="A3270" s="208" t="str">
        <f aca="false">B3270&amp;" "&amp;C3270&amp;" "&amp;D3270</f>
        <v>US Crude Financial</v>
      </c>
      <c r="B3270" s="208" t="str">
        <f aca="false">IF((LEFT(N3270,2)="US"),"US","")</f>
        <v>US</v>
      </c>
      <c r="C3270" s="208" t="str">
        <f aca="false">M3270</f>
        <v>Crude</v>
      </c>
      <c r="D3270" s="208" t="str">
        <f aca="false">IF(ISNUMBER(FIND("Phy",N3270))=TRUE(),"Physical","Financial")</f>
        <v>Financial</v>
      </c>
      <c r="E3270" s="208" t="n">
        <f aca="false">IF(VLOOKUP(S3270,'DD-Lookup'!$J$6:$L$50,3,FALSE())="Monthly",(YEAR(AC3270)-YEAR(AB3270))*12+MONTH(AC3270)-MONTH(AB3270)+1,(AC3270-AB3270+1))</f>
        <v>1</v>
      </c>
      <c r="F3270" s="239" t="n">
        <f aca="false">E3270*SUM(P3270:Q3270)</f>
        <v>50000</v>
      </c>
      <c r="G3270" s="214" t="n">
        <v>1291811</v>
      </c>
      <c r="H3270" s="215" t="n">
        <v>37035.4067361111</v>
      </c>
      <c r="I3270" s="0" t="s">
        <v>1112</v>
      </c>
      <c r="M3270" s="0" t="s">
        <v>97</v>
      </c>
      <c r="N3270" s="0" t="s">
        <v>841</v>
      </c>
      <c r="O3270" s="0" t="s">
        <v>842</v>
      </c>
      <c r="P3270" s="216" t="n">
        <v>50000</v>
      </c>
      <c r="S3270" s="0" t="s">
        <v>843</v>
      </c>
      <c r="T3270" s="0" t="s">
        <v>784</v>
      </c>
      <c r="U3270" s="218" t="n">
        <v>29.12</v>
      </c>
      <c r="V3270" s="0" t="s">
        <v>2339</v>
      </c>
      <c r="W3270" s="0" t="s">
        <v>845</v>
      </c>
      <c r="X3270" s="0" t="s">
        <v>846</v>
      </c>
      <c r="Y3270" s="0" t="s">
        <v>847</v>
      </c>
      <c r="Z3270" s="0" t="s">
        <v>571</v>
      </c>
      <c r="AA3270" s="0" t="n">
        <v>107053</v>
      </c>
      <c r="AB3270" s="215" t="n">
        <v>37073</v>
      </c>
      <c r="AC3270" s="215" t="n">
        <v>37103</v>
      </c>
    </row>
    <row r="3271" customFormat="false" ht="12.75" hidden="false" customHeight="false" outlineLevel="0" collapsed="false">
      <c r="A3271" s="208" t="str">
        <f aca="false">B3271&amp;" "&amp;C3271&amp;" "&amp;D3271</f>
        <v>US Natural Gas Financial</v>
      </c>
      <c r="B3271" s="208" t="str">
        <f aca="false">IF((LEFT(N3271,2)="US"),"US","")</f>
        <v>US</v>
      </c>
      <c r="C3271" s="208" t="str">
        <f aca="false">M3271</f>
        <v>Natural Gas</v>
      </c>
      <c r="D3271" s="208" t="str">
        <f aca="false">IF(ISNUMBER(FIND("Phy",N3271))=TRUE(),"Physical","Financial")</f>
        <v>Financial</v>
      </c>
      <c r="E3271" s="208" t="n">
        <f aca="false">IF(VLOOKUP(S3271,'DD-Lookup'!$J$6:$L$50,3,FALSE())="Monthly",(YEAR(AC3271)-YEAR(AB3271))*12+MONTH(AC3271)-MONTH(AB3271)+1,(AC3271-AB3271+1))</f>
        <v>31</v>
      </c>
      <c r="F3271" s="239" t="n">
        <f aca="false">E3271*SUM(P3271:Q3271)</f>
        <v>310000</v>
      </c>
      <c r="G3271" s="214" t="n">
        <v>1291812</v>
      </c>
      <c r="H3271" s="215" t="n">
        <v>37035.4067476852</v>
      </c>
      <c r="I3271" s="0" t="s">
        <v>1098</v>
      </c>
      <c r="M3271" s="0" t="s">
        <v>858</v>
      </c>
      <c r="N3271" s="0" t="s">
        <v>1024</v>
      </c>
      <c r="O3271" s="0" t="s">
        <v>1099</v>
      </c>
      <c r="P3271" s="216" t="n">
        <v>10000</v>
      </c>
      <c r="S3271" s="0" t="s">
        <v>1026</v>
      </c>
      <c r="T3271" s="0" t="s">
        <v>784</v>
      </c>
      <c r="U3271" s="218" t="n">
        <v>4.2475</v>
      </c>
      <c r="V3271" s="0" t="s">
        <v>1281</v>
      </c>
      <c r="W3271" s="0" t="s">
        <v>1028</v>
      </c>
      <c r="X3271" s="0" t="s">
        <v>1029</v>
      </c>
      <c r="Y3271" s="0" t="s">
        <v>838</v>
      </c>
      <c r="Z3271" s="0" t="s">
        <v>571</v>
      </c>
      <c r="AA3271" s="0" t="s">
        <v>2958</v>
      </c>
      <c r="AB3271" s="215" t="n">
        <v>37073.875</v>
      </c>
      <c r="AC3271" s="215" t="n">
        <v>37103.875</v>
      </c>
    </row>
    <row r="3272" customFormat="false" ht="12.75" hidden="false" customHeight="false" outlineLevel="0" collapsed="false">
      <c r="A3272" s="208" t="str">
        <f aca="false">B3272&amp;" "&amp;C3272&amp;" "&amp;D3272</f>
        <v>US Natural Gas Physical</v>
      </c>
      <c r="B3272" s="208" t="str">
        <f aca="false">IF((LEFT(N3272,2)="US"),"US","")</f>
        <v>US</v>
      </c>
      <c r="C3272" s="208" t="str">
        <f aca="false">M3272</f>
        <v>Natural Gas</v>
      </c>
      <c r="D3272" s="208" t="str">
        <f aca="false">IF(ISNUMBER(FIND("Phy",N3272))=TRUE(),"Physical","Financial")</f>
        <v>Physical</v>
      </c>
      <c r="E3272" s="208" t="n">
        <f aca="false">IF(VLOOKUP(S3272,'DD-Lookup'!$J$6:$L$50,3,FALSE())="Monthly",(YEAR(AC3272)-YEAR(AB3272))*12+MONTH(AC3272)-MONTH(AB3272)+1,(AC3272-AB3272+1))</f>
        <v>1</v>
      </c>
      <c r="F3272" s="239" t="n">
        <f aca="false">E3272*SUM(P3272:Q3272)</f>
        <v>3399</v>
      </c>
      <c r="G3272" s="214" t="n">
        <v>1291814</v>
      </c>
      <c r="H3272" s="215" t="n">
        <v>37035.4067592593</v>
      </c>
      <c r="I3272" s="0" t="s">
        <v>1544</v>
      </c>
      <c r="M3272" s="0" t="s">
        <v>858</v>
      </c>
      <c r="N3272" s="0" t="s">
        <v>1305</v>
      </c>
      <c r="O3272" s="0" t="s">
        <v>1491</v>
      </c>
      <c r="P3272" s="216" t="n">
        <v>3399</v>
      </c>
      <c r="S3272" s="0" t="s">
        <v>1026</v>
      </c>
      <c r="T3272" s="0" t="s">
        <v>784</v>
      </c>
      <c r="U3272" s="218" t="n">
        <v>4.37</v>
      </c>
      <c r="V3272" s="0" t="s">
        <v>2733</v>
      </c>
      <c r="W3272" s="0" t="s">
        <v>1493</v>
      </c>
      <c r="X3272" s="0" t="s">
        <v>1494</v>
      </c>
      <c r="Y3272" s="0" t="s">
        <v>1310</v>
      </c>
      <c r="Z3272" s="0" t="s">
        <v>571</v>
      </c>
      <c r="AA3272" s="0" t="n">
        <v>808814</v>
      </c>
      <c r="AB3272" s="215" t="n">
        <v>37036.875</v>
      </c>
      <c r="AC3272" s="215" t="n">
        <v>37036.875</v>
      </c>
    </row>
    <row r="3273" customFormat="false" ht="12.75" hidden="false" customHeight="false" outlineLevel="0" collapsed="false">
      <c r="A3273" s="208" t="str">
        <f aca="false">B3273&amp;" "&amp;C3273&amp;" "&amp;D3273</f>
        <v> Metals Financial</v>
      </c>
      <c r="B3273" s="208" t="str">
        <f aca="false">IF((LEFT(N3273,2)="US"),"US","")</f>
        <v/>
      </c>
      <c r="C3273" s="208" t="str">
        <f aca="false">M3273</f>
        <v>Metals</v>
      </c>
      <c r="D3273" s="208" t="str">
        <f aca="false">IF(ISNUMBER(FIND("Phy",N3273))=TRUE(),"Physical","Financial")</f>
        <v>Financial</v>
      </c>
      <c r="E3273" s="208" t="n">
        <f aca="false">IF(VLOOKUP(S3273,'DD-Lookup'!$J$6:$L$50,3,FALSE())="Monthly",(YEAR(AC3273)-YEAR(AB3273))*12+MONTH(AC3273)-MONTH(AB3273)+1,(AC3273-AB3273+1))</f>
        <v>1</v>
      </c>
      <c r="F3273" s="239" t="n">
        <f aca="false">E3273*SUM(P3273:Q3273)</f>
        <v>5</v>
      </c>
      <c r="G3273" s="214" t="n">
        <v>1291815</v>
      </c>
      <c r="H3273" s="215" t="n">
        <v>37035.4067824074</v>
      </c>
      <c r="I3273" s="0" t="s">
        <v>894</v>
      </c>
      <c r="M3273" s="0" t="s">
        <v>780</v>
      </c>
      <c r="N3273" s="0" t="s">
        <v>804</v>
      </c>
      <c r="O3273" s="0" t="s">
        <v>805</v>
      </c>
      <c r="Q3273" s="216" t="n">
        <v>5</v>
      </c>
      <c r="S3273" s="0" t="s">
        <v>783</v>
      </c>
      <c r="T3273" s="0" t="s">
        <v>784</v>
      </c>
      <c r="U3273" s="218" t="n">
        <v>1749</v>
      </c>
      <c r="V3273" s="0" t="s">
        <v>895</v>
      </c>
      <c r="W3273" s="0" t="s">
        <v>803</v>
      </c>
      <c r="X3273" s="0" t="s">
        <v>787</v>
      </c>
      <c r="Y3273" s="0" t="s">
        <v>788</v>
      </c>
      <c r="Z3273" s="0" t="s">
        <v>789</v>
      </c>
      <c r="AA3273" s="0" t="n">
        <v>2150950</v>
      </c>
    </row>
    <row r="3274" customFormat="false" ht="12.75" hidden="false" customHeight="false" outlineLevel="0" collapsed="false">
      <c r="A3274" s="208" t="str">
        <f aca="false">B3274&amp;" "&amp;C3274&amp;" "&amp;D3274</f>
        <v>US Natural Gas Physical</v>
      </c>
      <c r="B3274" s="208" t="str">
        <f aca="false">IF((LEFT(N3274,2)="US"),"US","")</f>
        <v>US</v>
      </c>
      <c r="C3274" s="208" t="str">
        <f aca="false">M3274</f>
        <v>Natural Gas</v>
      </c>
      <c r="D3274" s="208" t="str">
        <f aca="false">IF(ISNUMBER(FIND("Phy",N3274))=TRUE(),"Physical","Financial")</f>
        <v>Physical</v>
      </c>
      <c r="E3274" s="208" t="n">
        <f aca="false">IF(VLOOKUP(S3274,'DD-Lookup'!$J$6:$L$50,3,FALSE())="Monthly",(YEAR(AC3274)-YEAR(AB3274))*12+MONTH(AC3274)-MONTH(AB3274)+1,(AC3274-AB3274+1))</f>
        <v>1</v>
      </c>
      <c r="F3274" s="239" t="n">
        <f aca="false">E3274*SUM(P3274:Q3274)</f>
        <v>1524</v>
      </c>
      <c r="G3274" s="214" t="n">
        <v>1291816</v>
      </c>
      <c r="H3274" s="215" t="n">
        <v>37035.4068865741</v>
      </c>
      <c r="I3274" s="0" t="s">
        <v>1750</v>
      </c>
      <c r="M3274" s="0" t="s">
        <v>858</v>
      </c>
      <c r="N3274" s="0" t="s">
        <v>1305</v>
      </c>
      <c r="O3274" s="0" t="s">
        <v>1382</v>
      </c>
      <c r="P3274" s="216" t="n">
        <v>1524</v>
      </c>
      <c r="S3274" s="0" t="s">
        <v>1026</v>
      </c>
      <c r="T3274" s="0" t="s">
        <v>784</v>
      </c>
      <c r="U3274" s="218" t="n">
        <v>4.005</v>
      </c>
      <c r="V3274" s="0" t="s">
        <v>1751</v>
      </c>
      <c r="W3274" s="0" t="s">
        <v>1314</v>
      </c>
      <c r="X3274" s="0" t="s">
        <v>1315</v>
      </c>
      <c r="Y3274" s="0" t="s">
        <v>1310</v>
      </c>
      <c r="Z3274" s="0" t="s">
        <v>571</v>
      </c>
      <c r="AA3274" s="0" t="n">
        <v>808815</v>
      </c>
      <c r="AB3274" s="215" t="n">
        <v>37036.875</v>
      </c>
      <c r="AC3274" s="215" t="n">
        <v>37036.875</v>
      </c>
    </row>
    <row r="3275" customFormat="false" ht="12.75" hidden="false" customHeight="false" outlineLevel="0" collapsed="false">
      <c r="A3275" s="208" t="str">
        <f aca="false">B3275&amp;" "&amp;C3275&amp;" "&amp;D3275</f>
        <v>US Natural Gas Physical</v>
      </c>
      <c r="B3275" s="208" t="str">
        <f aca="false">IF((LEFT(N3275,2)="US"),"US","")</f>
        <v>US</v>
      </c>
      <c r="C3275" s="208" t="str">
        <f aca="false">M3275</f>
        <v>Natural Gas</v>
      </c>
      <c r="D3275" s="208" t="str">
        <f aca="false">IF(ISNUMBER(FIND("Phy",N3275))=TRUE(),"Physical","Financial")</f>
        <v>Physical</v>
      </c>
      <c r="E3275" s="208" t="n">
        <f aca="false">IF(VLOOKUP(S3275,'DD-Lookup'!$J$6:$L$50,3,FALSE())="Monthly",(YEAR(AC3275)-YEAR(AB3275))*12+MONTH(AC3275)-MONTH(AB3275)+1,(AC3275-AB3275+1))</f>
        <v>30</v>
      </c>
      <c r="F3275" s="239" t="n">
        <f aca="false">E3275*SUM(P3275:Q3275)</f>
        <v>300000</v>
      </c>
      <c r="G3275" s="214" t="n">
        <v>1291817</v>
      </c>
      <c r="H3275" s="215" t="n">
        <v>37035.4069444445</v>
      </c>
      <c r="I3275" s="0" t="s">
        <v>1865</v>
      </c>
      <c r="M3275" s="0" t="s">
        <v>858</v>
      </c>
      <c r="N3275" s="0" t="s">
        <v>1305</v>
      </c>
      <c r="O3275" s="0" t="s">
        <v>2184</v>
      </c>
      <c r="Q3275" s="216" t="n">
        <v>10000</v>
      </c>
      <c r="S3275" s="0" t="s">
        <v>1026</v>
      </c>
      <c r="T3275" s="0" t="s">
        <v>784</v>
      </c>
      <c r="U3275" s="218" t="n">
        <v>3.4</v>
      </c>
      <c r="V3275" s="0" t="s">
        <v>2735</v>
      </c>
      <c r="W3275" s="0" t="s">
        <v>1758</v>
      </c>
      <c r="X3275" s="0" t="s">
        <v>1535</v>
      </c>
      <c r="Y3275" s="0" t="s">
        <v>1310</v>
      </c>
      <c r="Z3275" s="0" t="s">
        <v>571</v>
      </c>
      <c r="AA3275" s="0" t="s">
        <v>2959</v>
      </c>
      <c r="AB3275" s="215" t="n">
        <v>37043.875</v>
      </c>
      <c r="AC3275" s="215" t="n">
        <v>37072.875</v>
      </c>
    </row>
    <row r="3276" customFormat="false" ht="12.75" hidden="false" customHeight="false" outlineLevel="0" collapsed="false">
      <c r="A3276" s="208" t="str">
        <f aca="false">B3276&amp;" "&amp;C3276&amp;" "&amp;D3276</f>
        <v>US Natural Gas Physical</v>
      </c>
      <c r="B3276" s="208" t="str">
        <f aca="false">IF((LEFT(N3276,2)="US"),"US","")</f>
        <v>US</v>
      </c>
      <c r="C3276" s="208" t="str">
        <f aca="false">M3276</f>
        <v>Natural Gas</v>
      </c>
      <c r="D3276" s="208" t="str">
        <f aca="false">IF(ISNUMBER(FIND("Phy",N3276))=TRUE(),"Physical","Financial")</f>
        <v>Physical</v>
      </c>
      <c r="E3276" s="208" t="n">
        <f aca="false">IF(VLOOKUP(S3276,'DD-Lookup'!$J$6:$L$50,3,FALSE())="Monthly",(YEAR(AC3276)-YEAR(AB3276))*12+MONTH(AC3276)-MONTH(AB3276)+1,(AC3276-AB3276+1))</f>
        <v>1</v>
      </c>
      <c r="F3276" s="239" t="n">
        <f aca="false">E3276*SUM(P3276:Q3276)</f>
        <v>10000</v>
      </c>
      <c r="G3276" s="214" t="n">
        <v>1291818</v>
      </c>
      <c r="H3276" s="215" t="n">
        <v>37035.4069675926</v>
      </c>
      <c r="I3276" s="0" t="s">
        <v>593</v>
      </c>
      <c r="M3276" s="0" t="s">
        <v>858</v>
      </c>
      <c r="N3276" s="0" t="s">
        <v>1305</v>
      </c>
      <c r="O3276" s="0" t="s">
        <v>1687</v>
      </c>
      <c r="P3276" s="216" t="n">
        <v>10000</v>
      </c>
      <c r="S3276" s="0" t="s">
        <v>1026</v>
      </c>
      <c r="T3276" s="0" t="s">
        <v>784</v>
      </c>
      <c r="U3276" s="218" t="n">
        <v>4.07</v>
      </c>
      <c r="V3276" s="0" t="s">
        <v>2647</v>
      </c>
      <c r="W3276" s="0" t="s">
        <v>1667</v>
      </c>
      <c r="X3276" s="0" t="s">
        <v>1639</v>
      </c>
      <c r="Y3276" s="0" t="s">
        <v>1310</v>
      </c>
      <c r="Z3276" s="0" t="s">
        <v>571</v>
      </c>
      <c r="AA3276" s="0" t="n">
        <v>808817</v>
      </c>
      <c r="AB3276" s="215" t="n">
        <v>37036.875</v>
      </c>
      <c r="AC3276" s="215" t="n">
        <v>37036.875</v>
      </c>
    </row>
    <row r="3277" customFormat="false" ht="12.75" hidden="false" customHeight="false" outlineLevel="0" collapsed="false">
      <c r="A3277" s="208" t="str">
        <f aca="false">B3277&amp;" "&amp;C3277&amp;" "&amp;D3277</f>
        <v> Metals Financial</v>
      </c>
      <c r="B3277" s="208" t="str">
        <f aca="false">IF((LEFT(N3277,2)="US"),"US","")</f>
        <v/>
      </c>
      <c r="C3277" s="208" t="str">
        <f aca="false">M3277</f>
        <v>Metals</v>
      </c>
      <c r="D3277" s="208" t="str">
        <f aca="false">IF(ISNUMBER(FIND("Phy",N3277))=TRUE(),"Physical","Financial")</f>
        <v>Financial</v>
      </c>
      <c r="E3277" s="208" t="n">
        <f aca="false">IF(VLOOKUP(S3277,'DD-Lookup'!$J$6:$L$50,3,FALSE())="Monthly",(YEAR(AC3277)-YEAR(AB3277))*12+MONTH(AC3277)-MONTH(AB3277)+1,(AC3277-AB3277+1))</f>
        <v>1</v>
      </c>
      <c r="F3277" s="239" t="n">
        <f aca="false">E3277*SUM(P3277:Q3277)</f>
        <v>15</v>
      </c>
      <c r="G3277" s="214" t="n">
        <v>1291819</v>
      </c>
      <c r="H3277" s="215" t="n">
        <v>37035.4070023148</v>
      </c>
      <c r="I3277" s="0" t="s">
        <v>796</v>
      </c>
      <c r="M3277" s="0" t="s">
        <v>780</v>
      </c>
      <c r="N3277" s="0" t="s">
        <v>804</v>
      </c>
      <c r="O3277" s="0" t="s">
        <v>805</v>
      </c>
      <c r="Q3277" s="216" t="n">
        <v>15</v>
      </c>
      <c r="S3277" s="0" t="s">
        <v>783</v>
      </c>
      <c r="T3277" s="0" t="s">
        <v>784</v>
      </c>
      <c r="U3277" s="218" t="n">
        <v>1749</v>
      </c>
      <c r="V3277" s="0" t="s">
        <v>799</v>
      </c>
      <c r="W3277" s="0" t="s">
        <v>803</v>
      </c>
      <c r="X3277" s="0" t="s">
        <v>787</v>
      </c>
      <c r="Y3277" s="0" t="s">
        <v>788</v>
      </c>
      <c r="Z3277" s="0" t="s">
        <v>789</v>
      </c>
      <c r="AA3277" s="0" t="n">
        <v>2150952</v>
      </c>
    </row>
    <row r="3278" customFormat="false" ht="12.75" hidden="false" customHeight="false" outlineLevel="0" collapsed="false">
      <c r="A3278" s="208" t="str">
        <f aca="false">B3278&amp;" "&amp;C3278&amp;" "&amp;D3278</f>
        <v>US Natural Gas Physical</v>
      </c>
      <c r="B3278" s="208" t="str">
        <f aca="false">IF((LEFT(N3278,2)="US"),"US","")</f>
        <v>US</v>
      </c>
      <c r="C3278" s="208" t="str">
        <f aca="false">M3278</f>
        <v>Natural Gas</v>
      </c>
      <c r="D3278" s="208" t="str">
        <f aca="false">IF(ISNUMBER(FIND("Phy",N3278))=TRUE(),"Physical","Financial")</f>
        <v>Physical</v>
      </c>
      <c r="E3278" s="208" t="n">
        <f aca="false">IF(VLOOKUP(S3278,'DD-Lookup'!$J$6:$L$50,3,FALSE())="Monthly",(YEAR(AC3278)-YEAR(AB3278))*12+MONTH(AC3278)-MONTH(AB3278)+1,(AC3278-AB3278+1))</f>
        <v>1</v>
      </c>
      <c r="F3278" s="239" t="n">
        <f aca="false">E3278*SUM(P3278:Q3278)</f>
        <v>10000</v>
      </c>
      <c r="G3278" s="214" t="n">
        <v>1291820</v>
      </c>
      <c r="H3278" s="215" t="n">
        <v>37035.4070138889</v>
      </c>
      <c r="I3278" s="0" t="s">
        <v>593</v>
      </c>
      <c r="M3278" s="0" t="s">
        <v>858</v>
      </c>
      <c r="N3278" s="0" t="s">
        <v>1305</v>
      </c>
      <c r="O3278" s="0" t="s">
        <v>1703</v>
      </c>
      <c r="P3278" s="216" t="n">
        <v>10000</v>
      </c>
      <c r="S3278" s="0" t="s">
        <v>1026</v>
      </c>
      <c r="T3278" s="0" t="s">
        <v>784</v>
      </c>
      <c r="U3278" s="218" t="n">
        <v>4.07</v>
      </c>
      <c r="V3278" s="0" t="s">
        <v>2647</v>
      </c>
      <c r="W3278" s="0" t="s">
        <v>1667</v>
      </c>
      <c r="X3278" s="0" t="s">
        <v>1639</v>
      </c>
      <c r="Y3278" s="0" t="s">
        <v>1310</v>
      </c>
      <c r="Z3278" s="0" t="s">
        <v>571</v>
      </c>
      <c r="AA3278" s="0" t="n">
        <v>808818</v>
      </c>
      <c r="AB3278" s="215" t="n">
        <v>37036.875</v>
      </c>
      <c r="AC3278" s="215" t="n">
        <v>37036.875</v>
      </c>
    </row>
    <row r="3279" customFormat="false" ht="12.75" hidden="false" customHeight="false" outlineLevel="0" collapsed="false">
      <c r="A3279" s="208" t="str">
        <f aca="false">B3279&amp;" "&amp;C3279&amp;" "&amp;D3279</f>
        <v>US Crude Financial</v>
      </c>
      <c r="B3279" s="208" t="str">
        <f aca="false">IF((LEFT(N3279,2)="US"),"US","")</f>
        <v>US</v>
      </c>
      <c r="C3279" s="208" t="str">
        <f aca="false">M3279</f>
        <v>Crude</v>
      </c>
      <c r="D3279" s="208" t="str">
        <f aca="false">IF(ISNUMBER(FIND("Phy",N3279))=TRUE(),"Physical","Financial")</f>
        <v>Financial</v>
      </c>
      <c r="E3279" s="208" t="n">
        <f aca="false">IF(VLOOKUP(S3279,'DD-Lookup'!$J$6:$L$50,3,FALSE())="Monthly",(YEAR(AC3279)-YEAR(AB3279))*12+MONTH(AC3279)-MONTH(AB3279)+1,(AC3279-AB3279+1))</f>
        <v>1</v>
      </c>
      <c r="F3279" s="239" t="n">
        <f aca="false">E3279*SUM(P3279:Q3279)</f>
        <v>50000</v>
      </c>
      <c r="G3279" s="214" t="n">
        <v>1291821</v>
      </c>
      <c r="H3279" s="215" t="n">
        <v>37035.4071990741</v>
      </c>
      <c r="I3279" s="0" t="s">
        <v>1376</v>
      </c>
      <c r="M3279" s="0" t="s">
        <v>97</v>
      </c>
      <c r="N3279" s="0" t="s">
        <v>841</v>
      </c>
      <c r="O3279" s="0" t="s">
        <v>842</v>
      </c>
      <c r="P3279" s="216" t="n">
        <v>50000</v>
      </c>
      <c r="S3279" s="0" t="s">
        <v>843</v>
      </c>
      <c r="T3279" s="0" t="s">
        <v>784</v>
      </c>
      <c r="U3279" s="218" t="n">
        <v>29.1</v>
      </c>
      <c r="V3279" s="0" t="s">
        <v>1377</v>
      </c>
      <c r="W3279" s="0" t="s">
        <v>845</v>
      </c>
      <c r="X3279" s="0" t="s">
        <v>846</v>
      </c>
      <c r="Y3279" s="0" t="s">
        <v>847</v>
      </c>
      <c r="Z3279" s="0" t="s">
        <v>571</v>
      </c>
      <c r="AA3279" s="0" t="n">
        <v>107055</v>
      </c>
      <c r="AB3279" s="215" t="n">
        <v>37073</v>
      </c>
      <c r="AC3279" s="215" t="n">
        <v>37103</v>
      </c>
    </row>
    <row r="3280" customFormat="false" ht="12.75" hidden="false" customHeight="false" outlineLevel="0" collapsed="false">
      <c r="A3280" s="208" t="str">
        <f aca="false">B3280&amp;" "&amp;C3280&amp;" "&amp;D3280</f>
        <v>US Oil Products Financial</v>
      </c>
      <c r="B3280" s="208" t="str">
        <f aca="false">IF((LEFT(N3280,2)="US"),"US","")</f>
        <v>US</v>
      </c>
      <c r="C3280" s="208" t="str">
        <f aca="false">M3280</f>
        <v>Oil Products</v>
      </c>
      <c r="D3280" s="208" t="str">
        <f aca="false">IF(ISNUMBER(FIND("Phy",N3280))=TRUE(),"Physical","Financial")</f>
        <v>Financial</v>
      </c>
      <c r="E3280" s="208" t="n">
        <f aca="false">IF(VLOOKUP(S3280,'DD-Lookup'!$J$6:$L$50,3,FALSE())="Monthly",(YEAR(AC3280)-YEAR(AB3280))*12+MONTH(AC3280)-MONTH(AB3280)+1,(AC3280-AB3280+1))</f>
        <v>3</v>
      </c>
      <c r="F3280" s="239" t="n">
        <f aca="false">E3280*SUM(P3280:Q3280)</f>
        <v>75000</v>
      </c>
      <c r="G3280" s="214" t="n">
        <v>1291822</v>
      </c>
      <c r="H3280" s="215" t="n">
        <v>37035.4072106482</v>
      </c>
      <c r="I3280" s="0" t="s">
        <v>2960</v>
      </c>
      <c r="M3280" s="0" t="s">
        <v>831</v>
      </c>
      <c r="N3280" s="0" t="s">
        <v>2624</v>
      </c>
      <c r="O3280" s="0" t="s">
        <v>2961</v>
      </c>
      <c r="P3280" s="216" t="n">
        <v>25000</v>
      </c>
      <c r="S3280" s="0" t="s">
        <v>843</v>
      </c>
      <c r="T3280" s="0" t="s">
        <v>784</v>
      </c>
      <c r="U3280" s="218" t="n">
        <v>4.79</v>
      </c>
      <c r="V3280" s="0" t="s">
        <v>2962</v>
      </c>
      <c r="W3280" s="0" t="s">
        <v>2627</v>
      </c>
      <c r="X3280" s="0" t="s">
        <v>2628</v>
      </c>
      <c r="Y3280" s="0" t="s">
        <v>838</v>
      </c>
      <c r="Z3280" s="0" t="s">
        <v>571</v>
      </c>
      <c r="AA3280" s="0" t="s">
        <v>2963</v>
      </c>
      <c r="AB3280" s="215" t="n">
        <v>37073</v>
      </c>
      <c r="AC3280" s="215" t="n">
        <v>37164</v>
      </c>
    </row>
    <row r="3281" customFormat="false" ht="12.75" hidden="false" customHeight="false" outlineLevel="0" collapsed="false">
      <c r="A3281" s="208" t="str">
        <f aca="false">B3281&amp;" "&amp;C3281&amp;" "&amp;D3281</f>
        <v> Natural Gas Physical</v>
      </c>
      <c r="B3281" s="208" t="str">
        <f aca="false">IF((LEFT(N3281,2)="US"),"US","")</f>
        <v/>
      </c>
      <c r="C3281" s="208" t="str">
        <f aca="false">M3281</f>
        <v>Natural Gas</v>
      </c>
      <c r="D3281" s="208" t="str">
        <f aca="false">IF(ISNUMBER(FIND("Phy",N3281))=TRUE(),"Physical","Financial")</f>
        <v>Physical</v>
      </c>
      <c r="E3281" s="208" t="n">
        <f aca="false">IF(VLOOKUP(S3281,'DD-Lookup'!$J$6:$L$50,3,FALSE())="Monthly",(YEAR(AC3281)-YEAR(AB3281))*12+MONTH(AC3281)-MONTH(AB3281)+1,(AC3281-AB3281+1))</f>
        <v>4</v>
      </c>
      <c r="F3281" s="239" t="n">
        <f aca="false">E3281*SUM(P3281:Q3281)</f>
        <v>200000</v>
      </c>
      <c r="G3281" s="214" t="n">
        <v>1291823</v>
      </c>
      <c r="H3281" s="215" t="n">
        <v>37035.4072337963</v>
      </c>
      <c r="I3281" s="0" t="s">
        <v>973</v>
      </c>
      <c r="M3281" s="0" t="s">
        <v>858</v>
      </c>
      <c r="N3281" s="0" t="s">
        <v>920</v>
      </c>
      <c r="O3281" s="0" t="s">
        <v>974</v>
      </c>
      <c r="P3281" s="216" t="n">
        <v>50000</v>
      </c>
      <c r="S3281" s="0" t="s">
        <v>861</v>
      </c>
      <c r="T3281" s="0" t="s">
        <v>862</v>
      </c>
      <c r="U3281" s="218" t="n">
        <v>21.75</v>
      </c>
      <c r="V3281" s="0" t="s">
        <v>975</v>
      </c>
      <c r="W3281" s="0" t="s">
        <v>923</v>
      </c>
      <c r="X3281" s="0" t="s">
        <v>924</v>
      </c>
      <c r="Y3281" s="0" t="s">
        <v>866</v>
      </c>
      <c r="Z3281" s="0" t="s">
        <v>867</v>
      </c>
      <c r="AA3281" s="0" t="n">
        <v>104815</v>
      </c>
      <c r="AB3281" s="215" t="n">
        <v>37040.875</v>
      </c>
      <c r="AC3281" s="215" t="n">
        <v>37043.875</v>
      </c>
    </row>
    <row r="3282" customFormat="false" ht="12.75" hidden="false" customHeight="false" outlineLevel="0" collapsed="false">
      <c r="A3282" s="208" t="str">
        <f aca="false">B3282&amp;" "&amp;C3282&amp;" "&amp;D3282</f>
        <v>US Natural Gas Physical</v>
      </c>
      <c r="B3282" s="208" t="str">
        <f aca="false">IF((LEFT(N3282,2)="US"),"US","")</f>
        <v>US</v>
      </c>
      <c r="C3282" s="208" t="str">
        <f aca="false">M3282</f>
        <v>Natural Gas</v>
      </c>
      <c r="D3282" s="208" t="str">
        <f aca="false">IF(ISNUMBER(FIND("Phy",N3282))=TRUE(),"Physical","Financial")</f>
        <v>Physical</v>
      </c>
      <c r="E3282" s="208" t="n">
        <f aca="false">IF(VLOOKUP(S3282,'DD-Lookup'!$J$6:$L$50,3,FALSE())="Monthly",(YEAR(AC3282)-YEAR(AB3282))*12+MONTH(AC3282)-MONTH(AB3282)+1,(AC3282-AB3282+1))</f>
        <v>1</v>
      </c>
      <c r="F3282" s="239" t="n">
        <f aca="false">E3282*SUM(P3282:Q3282)</f>
        <v>20000</v>
      </c>
      <c r="G3282" s="214" t="n">
        <v>1291824</v>
      </c>
      <c r="H3282" s="215" t="n">
        <v>37035.4072569445</v>
      </c>
      <c r="I3282" s="0" t="s">
        <v>1426</v>
      </c>
      <c r="M3282" s="0" t="s">
        <v>858</v>
      </c>
      <c r="N3282" s="0" t="s">
        <v>1305</v>
      </c>
      <c r="O3282" s="0" t="s">
        <v>1432</v>
      </c>
      <c r="P3282" s="216" t="n">
        <v>20000</v>
      </c>
      <c r="S3282" s="0" t="s">
        <v>1026</v>
      </c>
      <c r="T3282" s="0" t="s">
        <v>784</v>
      </c>
      <c r="U3282" s="218" t="n">
        <v>4.14</v>
      </c>
      <c r="V3282" s="0" t="s">
        <v>1617</v>
      </c>
      <c r="W3282" s="0" t="s">
        <v>1434</v>
      </c>
      <c r="X3282" s="0" t="s">
        <v>1435</v>
      </c>
      <c r="Y3282" s="0" t="s">
        <v>1310</v>
      </c>
      <c r="Z3282" s="0" t="s">
        <v>571</v>
      </c>
      <c r="AA3282" s="0" t="n">
        <v>808822</v>
      </c>
      <c r="AB3282" s="215" t="n">
        <v>37036.875</v>
      </c>
      <c r="AC3282" s="215" t="n">
        <v>37036.875</v>
      </c>
    </row>
    <row r="3283" customFormat="false" ht="12.75" hidden="false" customHeight="false" outlineLevel="0" collapsed="false">
      <c r="A3283" s="208" t="str">
        <f aca="false">B3283&amp;" "&amp;C3283&amp;" "&amp;D3283</f>
        <v>US Crude Financial</v>
      </c>
      <c r="B3283" s="208" t="str">
        <f aca="false">IF((LEFT(N3283,2)="US"),"US","")</f>
        <v>US</v>
      </c>
      <c r="C3283" s="208" t="str">
        <f aca="false">M3283</f>
        <v>Crude</v>
      </c>
      <c r="D3283" s="208" t="str">
        <f aca="false">IF(ISNUMBER(FIND("Phy",N3283))=TRUE(),"Physical","Financial")</f>
        <v>Financial</v>
      </c>
      <c r="E3283" s="208" t="n">
        <f aca="false">IF(VLOOKUP(S3283,'DD-Lookup'!$J$6:$L$50,3,FALSE())="Monthly",(YEAR(AC3283)-YEAR(AB3283))*12+MONTH(AC3283)-MONTH(AB3283)+1,(AC3283-AB3283+1))</f>
        <v>1</v>
      </c>
      <c r="F3283" s="239" t="n">
        <f aca="false">E3283*SUM(P3283:Q3283)</f>
        <v>50000</v>
      </c>
      <c r="G3283" s="214" t="n">
        <v>1291825</v>
      </c>
      <c r="H3283" s="215" t="n">
        <v>37035.4072685185</v>
      </c>
      <c r="I3283" s="0" t="s">
        <v>1112</v>
      </c>
      <c r="M3283" s="0" t="s">
        <v>97</v>
      </c>
      <c r="N3283" s="0" t="s">
        <v>841</v>
      </c>
      <c r="O3283" s="0" t="s">
        <v>842</v>
      </c>
      <c r="P3283" s="216" t="n">
        <v>50000</v>
      </c>
      <c r="S3283" s="0" t="s">
        <v>843</v>
      </c>
      <c r="T3283" s="0" t="s">
        <v>784</v>
      </c>
      <c r="U3283" s="218" t="n">
        <v>29.08</v>
      </c>
      <c r="V3283" s="0" t="s">
        <v>2443</v>
      </c>
      <c r="W3283" s="0" t="s">
        <v>845</v>
      </c>
      <c r="X3283" s="0" t="s">
        <v>846</v>
      </c>
      <c r="Y3283" s="0" t="s">
        <v>847</v>
      </c>
      <c r="Z3283" s="0" t="s">
        <v>571</v>
      </c>
      <c r="AA3283" s="0" t="n">
        <v>107056</v>
      </c>
      <c r="AB3283" s="215" t="n">
        <v>37073</v>
      </c>
      <c r="AC3283" s="215" t="n">
        <v>37103</v>
      </c>
    </row>
    <row r="3284" customFormat="false" ht="12.75" hidden="false" customHeight="false" outlineLevel="0" collapsed="false">
      <c r="A3284" s="208" t="str">
        <f aca="false">B3284&amp;" "&amp;C3284&amp;" "&amp;D3284</f>
        <v>US Natural Gas Physical</v>
      </c>
      <c r="B3284" s="208" t="str">
        <f aca="false">IF((LEFT(N3284,2)="US"),"US","")</f>
        <v>US</v>
      </c>
      <c r="C3284" s="208" t="str">
        <f aca="false">M3284</f>
        <v>Natural Gas</v>
      </c>
      <c r="D3284" s="208" t="str">
        <f aca="false">IF(ISNUMBER(FIND("Phy",N3284))=TRUE(),"Physical","Financial")</f>
        <v>Physical</v>
      </c>
      <c r="E3284" s="208" t="n">
        <f aca="false">IF(VLOOKUP(S3284,'DD-Lookup'!$J$6:$L$50,3,FALSE())="Monthly",(YEAR(AC3284)-YEAR(AB3284))*12+MONTH(AC3284)-MONTH(AB3284)+1,(AC3284-AB3284+1))</f>
        <v>1</v>
      </c>
      <c r="F3284" s="239" t="n">
        <f aca="false">E3284*SUM(P3284:Q3284)</f>
        <v>129</v>
      </c>
      <c r="G3284" s="214" t="n">
        <v>1291826</v>
      </c>
      <c r="H3284" s="215" t="n">
        <v>37035.4072916667</v>
      </c>
      <c r="I3284" s="0" t="s">
        <v>1059</v>
      </c>
      <c r="M3284" s="0" t="s">
        <v>858</v>
      </c>
      <c r="N3284" s="0" t="s">
        <v>1305</v>
      </c>
      <c r="O3284" s="0" t="s">
        <v>1306</v>
      </c>
      <c r="Q3284" s="216" t="n">
        <v>129</v>
      </c>
      <c r="S3284" s="0" t="s">
        <v>1026</v>
      </c>
      <c r="T3284" s="0" t="s">
        <v>784</v>
      </c>
      <c r="U3284" s="218" t="n">
        <v>4.2051</v>
      </c>
      <c r="V3284" s="0" t="s">
        <v>1430</v>
      </c>
      <c r="W3284" s="0" t="s">
        <v>1308</v>
      </c>
      <c r="X3284" s="0" t="s">
        <v>1309</v>
      </c>
      <c r="Y3284" s="0" t="s">
        <v>1310</v>
      </c>
      <c r="Z3284" s="0" t="s">
        <v>571</v>
      </c>
      <c r="AA3284" s="0" t="n">
        <v>808823</v>
      </c>
      <c r="AB3284" s="215" t="n">
        <v>37036.875</v>
      </c>
      <c r="AC3284" s="215" t="n">
        <v>37036.875</v>
      </c>
    </row>
    <row r="3285" customFormat="false" ht="12.75" hidden="false" customHeight="false" outlineLevel="0" collapsed="false">
      <c r="A3285" s="208" t="str">
        <f aca="false">B3285&amp;" "&amp;C3285&amp;" "&amp;D3285</f>
        <v>US Natural Gas Physical</v>
      </c>
      <c r="B3285" s="208" t="str">
        <f aca="false">IF((LEFT(N3285,2)="US"),"US","")</f>
        <v>US</v>
      </c>
      <c r="C3285" s="208" t="str">
        <f aca="false">M3285</f>
        <v>Natural Gas</v>
      </c>
      <c r="D3285" s="208" t="str">
        <f aca="false">IF(ISNUMBER(FIND("Phy",N3285))=TRUE(),"Physical","Financial")</f>
        <v>Physical</v>
      </c>
      <c r="E3285" s="208" t="n">
        <f aca="false">IF(VLOOKUP(S3285,'DD-Lookup'!$J$6:$L$50,3,FALSE())="Monthly",(YEAR(AC3285)-YEAR(AB3285))*12+MONTH(AC3285)-MONTH(AB3285)+1,(AC3285-AB3285+1))</f>
        <v>1</v>
      </c>
      <c r="F3285" s="239" t="n">
        <f aca="false">E3285*SUM(P3285:Q3285)</f>
        <v>10000</v>
      </c>
      <c r="G3285" s="214" t="n">
        <v>1291827</v>
      </c>
      <c r="H3285" s="215" t="n">
        <v>37035.4073263889</v>
      </c>
      <c r="I3285" s="0" t="s">
        <v>1059</v>
      </c>
      <c r="M3285" s="0" t="s">
        <v>858</v>
      </c>
      <c r="N3285" s="0" t="s">
        <v>1305</v>
      </c>
      <c r="O3285" s="0" t="s">
        <v>1306</v>
      </c>
      <c r="Q3285" s="216" t="n">
        <v>10000</v>
      </c>
      <c r="S3285" s="0" t="s">
        <v>1026</v>
      </c>
      <c r="T3285" s="0" t="s">
        <v>784</v>
      </c>
      <c r="U3285" s="218" t="n">
        <v>4.2063</v>
      </c>
      <c r="V3285" s="0" t="s">
        <v>1430</v>
      </c>
      <c r="W3285" s="0" t="s">
        <v>1308</v>
      </c>
      <c r="X3285" s="0" t="s">
        <v>1309</v>
      </c>
      <c r="Y3285" s="0" t="s">
        <v>1310</v>
      </c>
      <c r="Z3285" s="0" t="s">
        <v>571</v>
      </c>
      <c r="AA3285" s="0" t="n">
        <v>808824</v>
      </c>
      <c r="AB3285" s="215" t="n">
        <v>37036.875</v>
      </c>
      <c r="AC3285" s="215" t="n">
        <v>37036.875</v>
      </c>
    </row>
    <row r="3286" customFormat="false" ht="12.75" hidden="false" customHeight="false" outlineLevel="0" collapsed="false">
      <c r="A3286" s="208" t="str">
        <f aca="false">B3286&amp;" "&amp;C3286&amp;" "&amp;D3286</f>
        <v>US Natural Gas Financial</v>
      </c>
      <c r="B3286" s="208" t="str">
        <f aca="false">IF((LEFT(N3286,2)="US"),"US","")</f>
        <v>US</v>
      </c>
      <c r="C3286" s="208" t="str">
        <f aca="false">M3286</f>
        <v>Natural Gas</v>
      </c>
      <c r="D3286" s="208" t="str">
        <f aca="false">IF(ISNUMBER(FIND("Phy",N3286))=TRUE(),"Physical","Financial")</f>
        <v>Financial</v>
      </c>
      <c r="E3286" s="208" t="n">
        <f aca="false">IF(VLOOKUP(S3286,'DD-Lookup'!$J$6:$L$50,3,FALSE())="Monthly",(YEAR(AC3286)-YEAR(AB3286))*12+MONTH(AC3286)-MONTH(AB3286)+1,(AC3286-AB3286+1))</f>
        <v>31</v>
      </c>
      <c r="F3286" s="239" t="n">
        <f aca="false">E3286*SUM(P3286:Q3286)</f>
        <v>310000</v>
      </c>
      <c r="G3286" s="214" t="n">
        <v>1291828</v>
      </c>
      <c r="H3286" s="215" t="n">
        <v>37035.4073958333</v>
      </c>
      <c r="I3286" s="0" t="s">
        <v>1112</v>
      </c>
      <c r="M3286" s="0" t="s">
        <v>858</v>
      </c>
      <c r="N3286" s="0" t="s">
        <v>1024</v>
      </c>
      <c r="O3286" s="0" t="s">
        <v>1099</v>
      </c>
      <c r="P3286" s="216" t="n">
        <v>10000</v>
      </c>
      <c r="S3286" s="0" t="s">
        <v>1026</v>
      </c>
      <c r="T3286" s="0" t="s">
        <v>784</v>
      </c>
      <c r="U3286" s="218" t="n">
        <v>4.2475</v>
      </c>
      <c r="V3286" s="0" t="s">
        <v>2126</v>
      </c>
      <c r="W3286" s="0" t="s">
        <v>1028</v>
      </c>
      <c r="X3286" s="0" t="s">
        <v>1029</v>
      </c>
      <c r="Y3286" s="0" t="s">
        <v>838</v>
      </c>
      <c r="Z3286" s="0" t="s">
        <v>571</v>
      </c>
      <c r="AA3286" s="0" t="s">
        <v>2964</v>
      </c>
      <c r="AB3286" s="215" t="n">
        <v>37073.875</v>
      </c>
      <c r="AC3286" s="215" t="n">
        <v>37103.875</v>
      </c>
    </row>
    <row r="3287" customFormat="false" ht="12.75" hidden="false" customHeight="false" outlineLevel="0" collapsed="false">
      <c r="A3287" s="208" t="str">
        <f aca="false">B3287&amp;" "&amp;C3287&amp;" "&amp;D3287</f>
        <v>US Natural Gas Physical</v>
      </c>
      <c r="B3287" s="208" t="str">
        <f aca="false">IF((LEFT(N3287,2)="US"),"US","")</f>
        <v>US</v>
      </c>
      <c r="C3287" s="208" t="str">
        <f aca="false">M3287</f>
        <v>Natural Gas</v>
      </c>
      <c r="D3287" s="208" t="str">
        <f aca="false">IF(ISNUMBER(FIND("Phy",N3287))=TRUE(),"Physical","Financial")</f>
        <v>Physical</v>
      </c>
      <c r="E3287" s="208" t="n">
        <f aca="false">IF(VLOOKUP(S3287,'DD-Lookup'!$J$6:$L$50,3,FALSE())="Monthly",(YEAR(AC3287)-YEAR(AB3287))*12+MONTH(AC3287)-MONTH(AB3287)+1,(AC3287-AB3287+1))</f>
        <v>1</v>
      </c>
      <c r="F3287" s="239" t="n">
        <f aca="false">E3287*SUM(P3287:Q3287)</f>
        <v>5000</v>
      </c>
      <c r="G3287" s="214" t="n">
        <v>1291830</v>
      </c>
      <c r="H3287" s="215" t="n">
        <v>37035.4073958333</v>
      </c>
      <c r="I3287" s="0" t="s">
        <v>1317</v>
      </c>
      <c r="M3287" s="0" t="s">
        <v>858</v>
      </c>
      <c r="N3287" s="0" t="s">
        <v>1305</v>
      </c>
      <c r="O3287" s="0" t="s">
        <v>1363</v>
      </c>
      <c r="Q3287" s="216" t="n">
        <v>5000</v>
      </c>
      <c r="S3287" s="0" t="s">
        <v>1026</v>
      </c>
      <c r="T3287" s="0" t="s">
        <v>784</v>
      </c>
      <c r="U3287" s="218" t="n">
        <v>4.06</v>
      </c>
      <c r="V3287" s="0" t="s">
        <v>1402</v>
      </c>
      <c r="W3287" s="0" t="s">
        <v>1361</v>
      </c>
      <c r="X3287" s="0" t="s">
        <v>1362</v>
      </c>
      <c r="Y3287" s="0" t="s">
        <v>1310</v>
      </c>
      <c r="Z3287" s="0" t="s">
        <v>571</v>
      </c>
      <c r="AA3287" s="0" t="n">
        <v>808825</v>
      </c>
      <c r="AB3287" s="215" t="n">
        <v>37036.875</v>
      </c>
      <c r="AC3287" s="215" t="n">
        <v>37036.875</v>
      </c>
    </row>
    <row r="3288" customFormat="false" ht="12.75" hidden="false" customHeight="false" outlineLevel="0" collapsed="false">
      <c r="A3288" s="208" t="str">
        <f aca="false">B3288&amp;" "&amp;C3288&amp;" "&amp;D3288</f>
        <v>US Natural Gas Physical</v>
      </c>
      <c r="B3288" s="208" t="str">
        <f aca="false">IF((LEFT(N3288,2)="US"),"US","")</f>
        <v>US</v>
      </c>
      <c r="C3288" s="208" t="str">
        <f aca="false">M3288</f>
        <v>Natural Gas</v>
      </c>
      <c r="D3288" s="208" t="str">
        <f aca="false">IF(ISNUMBER(FIND("Phy",N3288))=TRUE(),"Physical","Financial")</f>
        <v>Physical</v>
      </c>
      <c r="E3288" s="208" t="n">
        <f aca="false">IF(VLOOKUP(S3288,'DD-Lookup'!$J$6:$L$50,3,FALSE())="Monthly",(YEAR(AC3288)-YEAR(AB3288))*12+MONTH(AC3288)-MONTH(AB3288)+1,(AC3288-AB3288+1))</f>
        <v>1</v>
      </c>
      <c r="F3288" s="239" t="n">
        <f aca="false">E3288*SUM(P3288:Q3288)</f>
        <v>5000</v>
      </c>
      <c r="G3288" s="214" t="n">
        <v>1291831</v>
      </c>
      <c r="H3288" s="215" t="n">
        <v>37035.4074421296</v>
      </c>
      <c r="I3288" s="0" t="s">
        <v>1317</v>
      </c>
      <c r="M3288" s="0" t="s">
        <v>858</v>
      </c>
      <c r="N3288" s="0" t="s">
        <v>1305</v>
      </c>
      <c r="O3288" s="0" t="s">
        <v>1363</v>
      </c>
      <c r="Q3288" s="216" t="n">
        <v>5000</v>
      </c>
      <c r="S3288" s="0" t="s">
        <v>1026</v>
      </c>
      <c r="T3288" s="0" t="s">
        <v>784</v>
      </c>
      <c r="U3288" s="218" t="n">
        <v>4.0625</v>
      </c>
      <c r="V3288" s="0" t="s">
        <v>1402</v>
      </c>
      <c r="W3288" s="0" t="s">
        <v>1361</v>
      </c>
      <c r="X3288" s="0" t="s">
        <v>1362</v>
      </c>
      <c r="Y3288" s="0" t="s">
        <v>1310</v>
      </c>
      <c r="Z3288" s="0" t="s">
        <v>571</v>
      </c>
      <c r="AA3288" s="0" t="n">
        <v>808826</v>
      </c>
      <c r="AB3288" s="215" t="n">
        <v>37036.875</v>
      </c>
      <c r="AC3288" s="215" t="n">
        <v>37036.875</v>
      </c>
    </row>
    <row r="3289" customFormat="false" ht="12.75" hidden="false" customHeight="false" outlineLevel="0" collapsed="false">
      <c r="A3289" s="208" t="str">
        <f aca="false">B3289&amp;" "&amp;C3289&amp;" "&amp;D3289</f>
        <v>US Natural Gas Physical</v>
      </c>
      <c r="B3289" s="208" t="str">
        <f aca="false">IF((LEFT(N3289,2)="US"),"US","")</f>
        <v>US</v>
      </c>
      <c r="C3289" s="208" t="str">
        <f aca="false">M3289</f>
        <v>Natural Gas</v>
      </c>
      <c r="D3289" s="208" t="str">
        <f aca="false">IF(ISNUMBER(FIND("Phy",N3289))=TRUE(),"Physical","Financial")</f>
        <v>Physical</v>
      </c>
      <c r="E3289" s="208" t="n">
        <f aca="false">IF(VLOOKUP(S3289,'DD-Lookup'!$J$6:$L$50,3,FALSE())="Monthly",(YEAR(AC3289)-YEAR(AB3289))*12+MONTH(AC3289)-MONTH(AB3289)+1,(AC3289-AB3289+1))</f>
        <v>1</v>
      </c>
      <c r="F3289" s="239" t="n">
        <f aca="false">E3289*SUM(P3289:Q3289)</f>
        <v>5000</v>
      </c>
      <c r="G3289" s="214" t="n">
        <v>1291832</v>
      </c>
      <c r="H3289" s="215" t="n">
        <v>37035.4074537037</v>
      </c>
      <c r="I3289" s="0" t="s">
        <v>1738</v>
      </c>
      <c r="M3289" s="0" t="s">
        <v>858</v>
      </c>
      <c r="N3289" s="0" t="s">
        <v>1305</v>
      </c>
      <c r="O3289" s="0" t="s">
        <v>1432</v>
      </c>
      <c r="P3289" s="216" t="n">
        <v>5000</v>
      </c>
      <c r="S3289" s="0" t="s">
        <v>1026</v>
      </c>
      <c r="T3289" s="0" t="s">
        <v>784</v>
      </c>
      <c r="U3289" s="218" t="n">
        <v>4.14</v>
      </c>
      <c r="V3289" s="0" t="s">
        <v>1739</v>
      </c>
      <c r="W3289" s="0" t="s">
        <v>1434</v>
      </c>
      <c r="X3289" s="0" t="s">
        <v>1435</v>
      </c>
      <c r="Y3289" s="0" t="s">
        <v>1310</v>
      </c>
      <c r="Z3289" s="0" t="s">
        <v>571</v>
      </c>
      <c r="AA3289" s="0" t="n">
        <v>808827</v>
      </c>
      <c r="AB3289" s="215" t="n">
        <v>37036.875</v>
      </c>
      <c r="AC3289" s="215" t="n">
        <v>37036.875</v>
      </c>
    </row>
    <row r="3290" customFormat="false" ht="12.75" hidden="false" customHeight="false" outlineLevel="0" collapsed="false">
      <c r="A3290" s="208" t="str">
        <f aca="false">B3290&amp;" "&amp;C3290&amp;" "&amp;D3290</f>
        <v>US Crude Financial</v>
      </c>
      <c r="B3290" s="208" t="str">
        <f aca="false">IF((LEFT(N3290,2)="US"),"US","")</f>
        <v>US</v>
      </c>
      <c r="C3290" s="208" t="str">
        <f aca="false">M3290</f>
        <v>Crude</v>
      </c>
      <c r="D3290" s="208" t="str">
        <f aca="false">IF(ISNUMBER(FIND("Phy",N3290))=TRUE(),"Physical","Financial")</f>
        <v>Financial</v>
      </c>
      <c r="E3290" s="208" t="n">
        <f aca="false">IF(VLOOKUP(S3290,'DD-Lookup'!$J$6:$L$50,3,FALSE())="Monthly",(YEAR(AC3290)-YEAR(AB3290))*12+MONTH(AC3290)-MONTH(AB3290)+1,(AC3290-AB3290+1))</f>
        <v>1</v>
      </c>
      <c r="F3290" s="239" t="n">
        <f aca="false">E3290*SUM(P3290:Q3290)</f>
        <v>50000</v>
      </c>
      <c r="G3290" s="214" t="n">
        <v>1291834</v>
      </c>
      <c r="H3290" s="215" t="n">
        <v>37035.4074884259</v>
      </c>
      <c r="I3290" s="0" t="s">
        <v>1376</v>
      </c>
      <c r="M3290" s="0" t="s">
        <v>97</v>
      </c>
      <c r="N3290" s="0" t="s">
        <v>841</v>
      </c>
      <c r="O3290" s="0" t="s">
        <v>889</v>
      </c>
      <c r="Q3290" s="216" t="n">
        <v>50000</v>
      </c>
      <c r="S3290" s="0" t="s">
        <v>843</v>
      </c>
      <c r="T3290" s="0" t="s">
        <v>784</v>
      </c>
      <c r="U3290" s="218" t="n">
        <v>29.1</v>
      </c>
      <c r="V3290" s="0" t="s">
        <v>1377</v>
      </c>
      <c r="W3290" s="0" t="s">
        <v>845</v>
      </c>
      <c r="X3290" s="0" t="s">
        <v>891</v>
      </c>
      <c r="Y3290" s="0" t="s">
        <v>847</v>
      </c>
      <c r="Z3290" s="0" t="s">
        <v>571</v>
      </c>
      <c r="AA3290" s="0" t="n">
        <v>107057</v>
      </c>
      <c r="AB3290" s="215" t="n">
        <v>37073</v>
      </c>
      <c r="AC3290" s="215" t="n">
        <v>37103</v>
      </c>
    </row>
    <row r="3291" customFormat="false" ht="12.75" hidden="false" customHeight="false" outlineLevel="0" collapsed="false">
      <c r="A3291" s="208" t="str">
        <f aca="false">B3291&amp;" "&amp;C3291&amp;" "&amp;D3291</f>
        <v> Metals Financial</v>
      </c>
      <c r="B3291" s="208" t="str">
        <f aca="false">IF((LEFT(N3291,2)="US"),"US","")</f>
        <v/>
      </c>
      <c r="C3291" s="208" t="str">
        <f aca="false">M3291</f>
        <v>Metals</v>
      </c>
      <c r="D3291" s="208" t="str">
        <f aca="false">IF(ISNUMBER(FIND("Phy",N3291))=TRUE(),"Physical","Financial")</f>
        <v>Financial</v>
      </c>
      <c r="E3291" s="208" t="n">
        <f aca="false">IF(VLOOKUP(S3291,'DD-Lookup'!$J$6:$L$50,3,FALSE())="Monthly",(YEAR(AC3291)-YEAR(AB3291))*12+MONTH(AC3291)-MONTH(AB3291)+1,(AC3291-AB3291+1))</f>
        <v>1</v>
      </c>
      <c r="F3291" s="239" t="n">
        <f aca="false">E3291*SUM(P3291:Q3291)</f>
        <v>20</v>
      </c>
      <c r="G3291" s="214" t="n">
        <v>1291835</v>
      </c>
      <c r="H3291" s="215" t="n">
        <v>37035.4075115741</v>
      </c>
      <c r="I3291" s="0" t="s">
        <v>850</v>
      </c>
      <c r="M3291" s="0" t="s">
        <v>780</v>
      </c>
      <c r="N3291" s="0" t="s">
        <v>804</v>
      </c>
      <c r="O3291" s="0" t="s">
        <v>805</v>
      </c>
      <c r="P3291" s="216" t="n">
        <v>20</v>
      </c>
      <c r="S3291" s="0" t="s">
        <v>783</v>
      </c>
      <c r="T3291" s="0" t="s">
        <v>784</v>
      </c>
      <c r="U3291" s="218" t="n">
        <v>1748</v>
      </c>
      <c r="V3291" s="0" t="s">
        <v>1041</v>
      </c>
      <c r="W3291" s="0" t="s">
        <v>803</v>
      </c>
      <c r="X3291" s="0" t="s">
        <v>787</v>
      </c>
      <c r="Y3291" s="0" t="s">
        <v>788</v>
      </c>
      <c r="Z3291" s="0" t="s">
        <v>789</v>
      </c>
      <c r="AA3291" s="0" t="n">
        <v>2150954</v>
      </c>
    </row>
    <row r="3292" customFormat="false" ht="12.75" hidden="false" customHeight="false" outlineLevel="0" collapsed="false">
      <c r="A3292" s="208" t="str">
        <f aca="false">B3292&amp;" "&amp;C3292&amp;" "&amp;D3292</f>
        <v>US Natural Gas Physical</v>
      </c>
      <c r="B3292" s="208" t="str">
        <f aca="false">IF((LEFT(N3292,2)="US"),"US","")</f>
        <v>US</v>
      </c>
      <c r="C3292" s="208" t="str">
        <f aca="false">M3292</f>
        <v>Natural Gas</v>
      </c>
      <c r="D3292" s="208" t="str">
        <f aca="false">IF(ISNUMBER(FIND("Phy",N3292))=TRUE(),"Physical","Financial")</f>
        <v>Physical</v>
      </c>
      <c r="E3292" s="208" t="n">
        <f aca="false">IF(VLOOKUP(S3292,'DD-Lookup'!$J$6:$L$50,3,FALSE())="Monthly",(YEAR(AC3292)-YEAR(AB3292))*12+MONTH(AC3292)-MONTH(AB3292)+1,(AC3292-AB3292+1))</f>
        <v>1</v>
      </c>
      <c r="F3292" s="239" t="n">
        <f aca="false">E3292*SUM(P3292:Q3292)</f>
        <v>10000</v>
      </c>
      <c r="G3292" s="214" t="n">
        <v>1291836</v>
      </c>
      <c r="H3292" s="215" t="n">
        <v>37035.4075347222</v>
      </c>
      <c r="I3292" s="0" t="s">
        <v>1059</v>
      </c>
      <c r="M3292" s="0" t="s">
        <v>858</v>
      </c>
      <c r="N3292" s="0" t="s">
        <v>1305</v>
      </c>
      <c r="O3292" s="0" t="s">
        <v>1306</v>
      </c>
      <c r="Q3292" s="216" t="n">
        <v>10000</v>
      </c>
      <c r="S3292" s="0" t="s">
        <v>1026</v>
      </c>
      <c r="T3292" s="0" t="s">
        <v>784</v>
      </c>
      <c r="U3292" s="218" t="n">
        <v>4.2075</v>
      </c>
      <c r="V3292" s="0" t="s">
        <v>1430</v>
      </c>
      <c r="W3292" s="0" t="s">
        <v>1308</v>
      </c>
      <c r="X3292" s="0" t="s">
        <v>1309</v>
      </c>
      <c r="Y3292" s="0" t="s">
        <v>1310</v>
      </c>
      <c r="Z3292" s="0" t="s">
        <v>571</v>
      </c>
      <c r="AA3292" s="0" t="n">
        <v>808828</v>
      </c>
      <c r="AB3292" s="215" t="n">
        <v>37036.875</v>
      </c>
      <c r="AC3292" s="215" t="n">
        <v>37036.875</v>
      </c>
    </row>
    <row r="3293" customFormat="false" ht="12.75" hidden="false" customHeight="false" outlineLevel="0" collapsed="false">
      <c r="A3293" s="208" t="str">
        <f aca="false">B3293&amp;" "&amp;C3293&amp;" "&amp;D3293</f>
        <v>US Natural Gas Financial</v>
      </c>
      <c r="B3293" s="208" t="str">
        <f aca="false">IF((LEFT(N3293,2)="US"),"US","")</f>
        <v>US</v>
      </c>
      <c r="C3293" s="208" t="str">
        <f aca="false">M3293</f>
        <v>Natural Gas</v>
      </c>
      <c r="D3293" s="208" t="str">
        <f aca="false">IF(ISNUMBER(FIND("Phy",N3293))=TRUE(),"Physical","Financial")</f>
        <v>Financial</v>
      </c>
      <c r="E3293" s="208" t="n">
        <f aca="false">IF(VLOOKUP(S3293,'DD-Lookup'!$J$6:$L$50,3,FALSE())="Monthly",(YEAR(AC3293)-YEAR(AB3293))*12+MONTH(AC3293)-MONTH(AB3293)+1,(AC3293-AB3293+1))</f>
        <v>7</v>
      </c>
      <c r="F3293" s="239" t="n">
        <f aca="false">E3293*SUM(P3293:Q3293)</f>
        <v>140000</v>
      </c>
      <c r="G3293" s="214" t="n">
        <v>1291837</v>
      </c>
      <c r="H3293" s="215" t="n">
        <v>37035.4075578704</v>
      </c>
      <c r="I3293" s="0" t="s">
        <v>593</v>
      </c>
      <c r="M3293" s="0" t="s">
        <v>858</v>
      </c>
      <c r="N3293" s="0" t="s">
        <v>1024</v>
      </c>
      <c r="O3293" s="0" t="s">
        <v>1404</v>
      </c>
      <c r="P3293" s="216" t="n">
        <v>20000</v>
      </c>
      <c r="S3293" s="0" t="s">
        <v>1026</v>
      </c>
      <c r="T3293" s="0" t="s">
        <v>784</v>
      </c>
      <c r="U3293" s="218" t="n">
        <v>4.13</v>
      </c>
      <c r="V3293" s="0" t="s">
        <v>1405</v>
      </c>
      <c r="W3293" s="0" t="s">
        <v>1406</v>
      </c>
      <c r="X3293" s="0" t="s">
        <v>1407</v>
      </c>
      <c r="Y3293" s="0" t="s">
        <v>838</v>
      </c>
      <c r="Z3293" s="0" t="s">
        <v>571</v>
      </c>
      <c r="AA3293" s="0" t="s">
        <v>2965</v>
      </c>
      <c r="AB3293" s="215" t="n">
        <v>37036.875</v>
      </c>
      <c r="AC3293" s="215" t="n">
        <v>37042.875</v>
      </c>
    </row>
    <row r="3294" customFormat="false" ht="12.75" hidden="false" customHeight="false" outlineLevel="0" collapsed="false">
      <c r="A3294" s="208" t="str">
        <f aca="false">B3294&amp;" "&amp;C3294&amp;" "&amp;D3294</f>
        <v> Metals Financial</v>
      </c>
      <c r="B3294" s="208" t="str">
        <f aca="false">IF((LEFT(N3294,2)="US"),"US","")</f>
        <v/>
      </c>
      <c r="C3294" s="208" t="str">
        <f aca="false">M3294</f>
        <v>Metals</v>
      </c>
      <c r="D3294" s="208" t="str">
        <f aca="false">IF(ISNUMBER(FIND("Phy",N3294))=TRUE(),"Physical","Financial")</f>
        <v>Financial</v>
      </c>
      <c r="E3294" s="208" t="n">
        <f aca="false">IF(VLOOKUP(S3294,'DD-Lookup'!$J$6:$L$50,3,FALSE())="Monthly",(YEAR(AC3294)-YEAR(AB3294))*12+MONTH(AC3294)-MONTH(AB3294)+1,(AC3294-AB3294+1))</f>
        <v>1</v>
      </c>
      <c r="F3294" s="239" t="n">
        <f aca="false">E3294*SUM(P3294:Q3294)</f>
        <v>20</v>
      </c>
      <c r="G3294" s="214" t="n">
        <v>1291838</v>
      </c>
      <c r="H3294" s="215" t="n">
        <v>37035.4075925926</v>
      </c>
      <c r="I3294" s="0" t="s">
        <v>796</v>
      </c>
      <c r="M3294" s="0" t="s">
        <v>780</v>
      </c>
      <c r="N3294" s="0" t="s">
        <v>804</v>
      </c>
      <c r="O3294" s="0" t="s">
        <v>805</v>
      </c>
      <c r="Q3294" s="216" t="n">
        <v>20</v>
      </c>
      <c r="S3294" s="0" t="s">
        <v>783</v>
      </c>
      <c r="T3294" s="0" t="s">
        <v>784</v>
      </c>
      <c r="U3294" s="218" t="n">
        <v>1749</v>
      </c>
      <c r="V3294" s="0" t="s">
        <v>799</v>
      </c>
      <c r="W3294" s="0" t="s">
        <v>803</v>
      </c>
      <c r="X3294" s="0" t="s">
        <v>787</v>
      </c>
      <c r="Y3294" s="0" t="s">
        <v>788</v>
      </c>
      <c r="Z3294" s="0" t="s">
        <v>789</v>
      </c>
      <c r="AA3294" s="0" t="n">
        <v>2150956</v>
      </c>
    </row>
    <row r="3295" customFormat="false" ht="12.75" hidden="false" customHeight="false" outlineLevel="0" collapsed="false">
      <c r="A3295" s="208" t="str">
        <f aca="false">B3295&amp;" "&amp;C3295&amp;" "&amp;D3295</f>
        <v>US Natural Gas Physical</v>
      </c>
      <c r="B3295" s="208" t="str">
        <f aca="false">IF((LEFT(N3295,2)="US"),"US","")</f>
        <v>US</v>
      </c>
      <c r="C3295" s="208" t="str">
        <f aca="false">M3295</f>
        <v>Natural Gas</v>
      </c>
      <c r="D3295" s="208" t="str">
        <f aca="false">IF(ISNUMBER(FIND("Phy",N3295))=TRUE(),"Physical","Financial")</f>
        <v>Physical</v>
      </c>
      <c r="E3295" s="208" t="n">
        <f aca="false">IF(VLOOKUP(S3295,'DD-Lookup'!$J$6:$L$50,3,FALSE())="Monthly",(YEAR(AC3295)-YEAR(AB3295))*12+MONTH(AC3295)-MONTH(AB3295)+1,(AC3295-AB3295+1))</f>
        <v>1</v>
      </c>
      <c r="F3295" s="239" t="n">
        <f aca="false">E3295*SUM(P3295:Q3295)</f>
        <v>10000</v>
      </c>
      <c r="G3295" s="214" t="n">
        <v>1291839</v>
      </c>
      <c r="H3295" s="215" t="n">
        <v>37035.4076157407</v>
      </c>
      <c r="I3295" s="0" t="s">
        <v>1830</v>
      </c>
      <c r="M3295" s="0" t="s">
        <v>858</v>
      </c>
      <c r="N3295" s="0" t="s">
        <v>1305</v>
      </c>
      <c r="O3295" s="0" t="s">
        <v>1306</v>
      </c>
      <c r="Q3295" s="216" t="n">
        <v>10000</v>
      </c>
      <c r="S3295" s="0" t="s">
        <v>1026</v>
      </c>
      <c r="T3295" s="0" t="s">
        <v>784</v>
      </c>
      <c r="U3295" s="218" t="n">
        <v>4.2088</v>
      </c>
      <c r="V3295" s="0" t="s">
        <v>1832</v>
      </c>
      <c r="W3295" s="0" t="s">
        <v>1308</v>
      </c>
      <c r="X3295" s="0" t="s">
        <v>1309</v>
      </c>
      <c r="Y3295" s="0" t="s">
        <v>1310</v>
      </c>
      <c r="Z3295" s="0" t="s">
        <v>571</v>
      </c>
      <c r="AA3295" s="0" t="n">
        <v>808829</v>
      </c>
      <c r="AB3295" s="215" t="n">
        <v>37036.875</v>
      </c>
      <c r="AC3295" s="215" t="n">
        <v>37036.875</v>
      </c>
    </row>
    <row r="3296" customFormat="false" ht="12.75" hidden="false" customHeight="false" outlineLevel="0" collapsed="false">
      <c r="A3296" s="208" t="str">
        <f aca="false">B3296&amp;" "&amp;C3296&amp;" "&amp;D3296</f>
        <v>US Natural Gas Physical</v>
      </c>
      <c r="B3296" s="208" t="str">
        <f aca="false">IF((LEFT(N3296,2)="US"),"US","")</f>
        <v>US</v>
      </c>
      <c r="C3296" s="208" t="str">
        <f aca="false">M3296</f>
        <v>Natural Gas</v>
      </c>
      <c r="D3296" s="208" t="str">
        <f aca="false">IF(ISNUMBER(FIND("Phy",N3296))=TRUE(),"Physical","Financial")</f>
        <v>Physical</v>
      </c>
      <c r="E3296" s="208" t="n">
        <f aca="false">IF(VLOOKUP(S3296,'DD-Lookup'!$J$6:$L$50,3,FALSE())="Monthly",(YEAR(AC3296)-YEAR(AB3296))*12+MONTH(AC3296)-MONTH(AB3296)+1,(AC3296-AB3296+1))</f>
        <v>1</v>
      </c>
      <c r="F3296" s="239" t="n">
        <f aca="false">E3296*SUM(P3296:Q3296)</f>
        <v>10000</v>
      </c>
      <c r="G3296" s="214" t="n">
        <v>1291840</v>
      </c>
      <c r="H3296" s="215" t="n">
        <v>37035.4076388889</v>
      </c>
      <c r="I3296" s="0" t="s">
        <v>2777</v>
      </c>
      <c r="M3296" s="0" t="s">
        <v>858</v>
      </c>
      <c r="N3296" s="0" t="s">
        <v>1305</v>
      </c>
      <c r="O3296" s="0" t="s">
        <v>1666</v>
      </c>
      <c r="P3296" s="216" t="n">
        <v>10000</v>
      </c>
      <c r="S3296" s="0" t="s">
        <v>1026</v>
      </c>
      <c r="T3296" s="0" t="s">
        <v>784</v>
      </c>
      <c r="U3296" s="218" t="n">
        <v>4.125</v>
      </c>
      <c r="V3296" s="0" t="s">
        <v>2778</v>
      </c>
      <c r="W3296" s="0" t="s">
        <v>1667</v>
      </c>
      <c r="X3296" s="0" t="s">
        <v>1668</v>
      </c>
      <c r="Y3296" s="0" t="s">
        <v>1310</v>
      </c>
      <c r="Z3296" s="0" t="s">
        <v>571</v>
      </c>
      <c r="AA3296" s="0" t="n">
        <v>808830</v>
      </c>
      <c r="AB3296" s="215" t="n">
        <v>37036.875</v>
      </c>
      <c r="AC3296" s="215" t="n">
        <v>37036.875</v>
      </c>
    </row>
    <row r="3297" customFormat="false" ht="12.75" hidden="false" customHeight="false" outlineLevel="0" collapsed="false">
      <c r="A3297" s="208" t="str">
        <f aca="false">B3297&amp;" "&amp;C3297&amp;" "&amp;D3297</f>
        <v>US Natural Gas Physical</v>
      </c>
      <c r="B3297" s="208" t="str">
        <f aca="false">IF((LEFT(N3297,2)="US"),"US","")</f>
        <v>US</v>
      </c>
      <c r="C3297" s="208" t="str">
        <f aca="false">M3297</f>
        <v>Natural Gas</v>
      </c>
      <c r="D3297" s="208" t="str">
        <f aca="false">IF(ISNUMBER(FIND("Phy",N3297))=TRUE(),"Physical","Financial")</f>
        <v>Physical</v>
      </c>
      <c r="E3297" s="208" t="n">
        <f aca="false">IF(VLOOKUP(S3297,'DD-Lookup'!$J$6:$L$50,3,FALSE())="Monthly",(YEAR(AC3297)-YEAR(AB3297))*12+MONTH(AC3297)-MONTH(AB3297)+1,(AC3297-AB3297+1))</f>
        <v>1</v>
      </c>
      <c r="F3297" s="239" t="n">
        <f aca="false">E3297*SUM(P3297:Q3297)</f>
        <v>10000</v>
      </c>
      <c r="G3297" s="214" t="n">
        <v>1291841</v>
      </c>
      <c r="H3297" s="215" t="n">
        <v>37035.407650463</v>
      </c>
      <c r="I3297" s="0" t="s">
        <v>1431</v>
      </c>
      <c r="M3297" s="0" t="s">
        <v>858</v>
      </c>
      <c r="N3297" s="0" t="s">
        <v>1305</v>
      </c>
      <c r="O3297" s="0" t="s">
        <v>1625</v>
      </c>
      <c r="P3297" s="216" t="n">
        <v>10000</v>
      </c>
      <c r="S3297" s="0" t="s">
        <v>1026</v>
      </c>
      <c r="T3297" s="0" t="s">
        <v>784</v>
      </c>
      <c r="U3297" s="218" t="n">
        <v>4.06</v>
      </c>
      <c r="V3297" s="0" t="s">
        <v>1626</v>
      </c>
      <c r="W3297" s="0" t="s">
        <v>1422</v>
      </c>
      <c r="X3297" s="0" t="s">
        <v>1423</v>
      </c>
      <c r="Y3297" s="0" t="s">
        <v>1310</v>
      </c>
      <c r="Z3297" s="0" t="s">
        <v>571</v>
      </c>
      <c r="AA3297" s="0" t="n">
        <v>808831</v>
      </c>
      <c r="AB3297" s="215" t="n">
        <v>37036.875</v>
      </c>
      <c r="AC3297" s="215" t="n">
        <v>37036.875</v>
      </c>
    </row>
    <row r="3298" customFormat="false" ht="12.75" hidden="false" customHeight="false" outlineLevel="0" collapsed="false">
      <c r="A3298" s="208" t="str">
        <f aca="false">B3298&amp;" "&amp;C3298&amp;" "&amp;D3298</f>
        <v>US Natural Gas Physical</v>
      </c>
      <c r="B3298" s="208" t="str">
        <f aca="false">IF((LEFT(N3298,2)="US"),"US","")</f>
        <v>US</v>
      </c>
      <c r="C3298" s="208" t="str">
        <f aca="false">M3298</f>
        <v>Natural Gas</v>
      </c>
      <c r="D3298" s="208" t="str">
        <f aca="false">IF(ISNUMBER(FIND("Phy",N3298))=TRUE(),"Physical","Financial")</f>
        <v>Physical</v>
      </c>
      <c r="E3298" s="208" t="n">
        <f aca="false">IF(VLOOKUP(S3298,'DD-Lookup'!$J$6:$L$50,3,FALSE())="Monthly",(YEAR(AC3298)-YEAR(AB3298))*12+MONTH(AC3298)-MONTH(AB3298)+1,(AC3298-AB3298+1))</f>
        <v>1</v>
      </c>
      <c r="F3298" s="239" t="n">
        <f aca="false">E3298*SUM(P3298:Q3298)</f>
        <v>2000</v>
      </c>
      <c r="G3298" s="214" t="n">
        <v>1291842</v>
      </c>
      <c r="H3298" s="215" t="n">
        <v>37035.407662037</v>
      </c>
      <c r="I3298" s="0" t="s">
        <v>1452</v>
      </c>
      <c r="M3298" s="0" t="s">
        <v>858</v>
      </c>
      <c r="N3298" s="0" t="s">
        <v>1305</v>
      </c>
      <c r="O3298" s="0" t="s">
        <v>1363</v>
      </c>
      <c r="P3298" s="216" t="n">
        <v>2000</v>
      </c>
      <c r="S3298" s="0" t="s">
        <v>1026</v>
      </c>
      <c r="T3298" s="0" t="s">
        <v>784</v>
      </c>
      <c r="U3298" s="218" t="n">
        <v>4.06</v>
      </c>
      <c r="V3298" s="0" t="s">
        <v>2716</v>
      </c>
      <c r="W3298" s="0" t="s">
        <v>1361</v>
      </c>
      <c r="X3298" s="0" t="s">
        <v>1362</v>
      </c>
      <c r="Y3298" s="0" t="s">
        <v>1310</v>
      </c>
      <c r="Z3298" s="0" t="s">
        <v>571</v>
      </c>
      <c r="AA3298" s="0" t="n">
        <v>808832</v>
      </c>
      <c r="AB3298" s="215" t="n">
        <v>37036.875</v>
      </c>
      <c r="AC3298" s="215" t="n">
        <v>37036.875</v>
      </c>
    </row>
    <row r="3299" customFormat="false" ht="12.75" hidden="false" customHeight="false" outlineLevel="0" collapsed="false">
      <c r="A3299" s="208" t="str">
        <f aca="false">B3299&amp;" "&amp;C3299&amp;" "&amp;D3299</f>
        <v> Metals Financial</v>
      </c>
      <c r="B3299" s="208" t="str">
        <f aca="false">IF((LEFT(N3299,2)="US"),"US","")</f>
        <v/>
      </c>
      <c r="C3299" s="208" t="str">
        <f aca="false">M3299</f>
        <v>Metals</v>
      </c>
      <c r="D3299" s="208" t="str">
        <f aca="false">IF(ISNUMBER(FIND("Phy",N3299))=TRUE(),"Physical","Financial")</f>
        <v>Financial</v>
      </c>
      <c r="E3299" s="208" t="n">
        <f aca="false">IF(VLOOKUP(S3299,'DD-Lookup'!$J$6:$L$50,3,FALSE())="Monthly",(YEAR(AC3299)-YEAR(AB3299))*12+MONTH(AC3299)-MONTH(AB3299)+1,(AC3299-AB3299+1))</f>
        <v>1</v>
      </c>
      <c r="F3299" s="239" t="n">
        <f aca="false">E3299*SUM(P3299:Q3299)</f>
        <v>10</v>
      </c>
      <c r="G3299" s="214" t="n">
        <v>1291843</v>
      </c>
      <c r="H3299" s="215" t="n">
        <v>37035.4076736111</v>
      </c>
      <c r="I3299" s="0" t="s">
        <v>801</v>
      </c>
      <c r="M3299" s="0" t="s">
        <v>780</v>
      </c>
      <c r="N3299" s="0" t="s">
        <v>797</v>
      </c>
      <c r="O3299" s="0" t="s">
        <v>798</v>
      </c>
      <c r="Q3299" s="216" t="n">
        <v>10</v>
      </c>
      <c r="S3299" s="0" t="s">
        <v>783</v>
      </c>
      <c r="T3299" s="0" t="s">
        <v>784</v>
      </c>
      <c r="U3299" s="218" t="n">
        <v>954</v>
      </c>
      <c r="V3299" s="0" t="s">
        <v>1086</v>
      </c>
      <c r="W3299" s="0" t="s">
        <v>800</v>
      </c>
      <c r="X3299" s="0" t="s">
        <v>787</v>
      </c>
      <c r="Y3299" s="0" t="s">
        <v>788</v>
      </c>
      <c r="Z3299" s="0" t="s">
        <v>789</v>
      </c>
      <c r="AA3299" s="0" t="n">
        <v>2150958</v>
      </c>
    </row>
    <row r="3300" customFormat="false" ht="12.75" hidden="false" customHeight="false" outlineLevel="0" collapsed="false">
      <c r="A3300" s="208" t="str">
        <f aca="false">B3300&amp;" "&amp;C3300&amp;" "&amp;D3300</f>
        <v>US Natural Gas Physical</v>
      </c>
      <c r="B3300" s="208" t="str">
        <f aca="false">IF((LEFT(N3300,2)="US"),"US","")</f>
        <v>US</v>
      </c>
      <c r="C3300" s="208" t="str">
        <f aca="false">M3300</f>
        <v>Natural Gas</v>
      </c>
      <c r="D3300" s="208" t="str">
        <f aca="false">IF(ISNUMBER(FIND("Phy",N3300))=TRUE(),"Physical","Financial")</f>
        <v>Physical</v>
      </c>
      <c r="E3300" s="208" t="n">
        <f aca="false">IF(VLOOKUP(S3300,'DD-Lookup'!$J$6:$L$50,3,FALSE())="Monthly",(YEAR(AC3300)-YEAR(AB3300))*12+MONTH(AC3300)-MONTH(AB3300)+1,(AC3300-AB3300+1))</f>
        <v>1</v>
      </c>
      <c r="F3300" s="239" t="n">
        <f aca="false">E3300*SUM(P3300:Q3300)</f>
        <v>10000</v>
      </c>
      <c r="G3300" s="214" t="n">
        <v>1291844</v>
      </c>
      <c r="H3300" s="215" t="n">
        <v>37035.4077777778</v>
      </c>
      <c r="I3300" s="0" t="s">
        <v>1183</v>
      </c>
      <c r="M3300" s="0" t="s">
        <v>858</v>
      </c>
      <c r="N3300" s="0" t="s">
        <v>1305</v>
      </c>
      <c r="O3300" s="0" t="s">
        <v>1831</v>
      </c>
      <c r="P3300" s="216" t="n">
        <v>10000</v>
      </c>
      <c r="S3300" s="0" t="s">
        <v>1026</v>
      </c>
      <c r="T3300" s="0" t="s">
        <v>784</v>
      </c>
      <c r="U3300" s="218" t="n">
        <v>4.22</v>
      </c>
      <c r="V3300" s="0" t="s">
        <v>1307</v>
      </c>
      <c r="W3300" s="0" t="s">
        <v>1308</v>
      </c>
      <c r="X3300" s="0" t="s">
        <v>1309</v>
      </c>
      <c r="Y3300" s="0" t="s">
        <v>1310</v>
      </c>
      <c r="Z3300" s="0" t="s">
        <v>571</v>
      </c>
      <c r="AA3300" s="0" t="n">
        <v>808834</v>
      </c>
      <c r="AB3300" s="215" t="n">
        <v>37036.875</v>
      </c>
      <c r="AC3300" s="215" t="n">
        <v>37036.875</v>
      </c>
    </row>
    <row r="3301" customFormat="false" ht="12.75" hidden="false" customHeight="false" outlineLevel="0" collapsed="false">
      <c r="A3301" s="208" t="str">
        <f aca="false">B3301&amp;" "&amp;C3301&amp;" "&amp;D3301</f>
        <v>US Natural Gas Physical</v>
      </c>
      <c r="B3301" s="208" t="str">
        <f aca="false">IF((LEFT(N3301,2)="US"),"US","")</f>
        <v>US</v>
      </c>
      <c r="C3301" s="208" t="str">
        <f aca="false">M3301</f>
        <v>Natural Gas</v>
      </c>
      <c r="D3301" s="208" t="str">
        <f aca="false">IF(ISNUMBER(FIND("Phy",N3301))=TRUE(),"Physical","Financial")</f>
        <v>Physical</v>
      </c>
      <c r="E3301" s="208" t="n">
        <f aca="false">IF(VLOOKUP(S3301,'DD-Lookup'!$J$6:$L$50,3,FALSE())="Monthly",(YEAR(AC3301)-YEAR(AB3301))*12+MONTH(AC3301)-MONTH(AB3301)+1,(AC3301-AB3301+1))</f>
        <v>1</v>
      </c>
      <c r="F3301" s="239" t="n">
        <f aca="false">E3301*SUM(P3301:Q3301)</f>
        <v>5000</v>
      </c>
      <c r="G3301" s="214" t="n">
        <v>1291845</v>
      </c>
      <c r="H3301" s="215" t="n">
        <v>37035.4078009259</v>
      </c>
      <c r="I3301" s="0" t="s">
        <v>2120</v>
      </c>
      <c r="M3301" s="0" t="s">
        <v>858</v>
      </c>
      <c r="N3301" s="0" t="s">
        <v>1305</v>
      </c>
      <c r="O3301" s="0" t="s">
        <v>1397</v>
      </c>
      <c r="P3301" s="216" t="n">
        <v>5000</v>
      </c>
      <c r="S3301" s="0" t="s">
        <v>1026</v>
      </c>
      <c r="T3301" s="0" t="s">
        <v>784</v>
      </c>
      <c r="U3301" s="218" t="n">
        <v>4.0175</v>
      </c>
      <c r="V3301" s="0" t="s">
        <v>2121</v>
      </c>
      <c r="W3301" s="0" t="s">
        <v>1361</v>
      </c>
      <c r="X3301" s="0" t="s">
        <v>1362</v>
      </c>
      <c r="Y3301" s="0" t="s">
        <v>1310</v>
      </c>
      <c r="Z3301" s="0" t="s">
        <v>571</v>
      </c>
      <c r="AA3301" s="0" t="n">
        <v>808835</v>
      </c>
      <c r="AB3301" s="215" t="n">
        <v>37036.875</v>
      </c>
      <c r="AC3301" s="215" t="n">
        <v>37036.875</v>
      </c>
    </row>
    <row r="3302" customFormat="false" ht="12.75" hidden="false" customHeight="false" outlineLevel="0" collapsed="false">
      <c r="A3302" s="208" t="str">
        <f aca="false">B3302&amp;" "&amp;C3302&amp;" "&amp;D3302</f>
        <v>US Natural Gas Financial</v>
      </c>
      <c r="B3302" s="208" t="str">
        <f aca="false">IF((LEFT(N3302,2)="US"),"US","")</f>
        <v>US</v>
      </c>
      <c r="C3302" s="208" t="str">
        <f aca="false">M3302</f>
        <v>Natural Gas</v>
      </c>
      <c r="D3302" s="208" t="str">
        <f aca="false">IF(ISNUMBER(FIND("Phy",N3302))=TRUE(),"Physical","Financial")</f>
        <v>Financial</v>
      </c>
      <c r="E3302" s="208" t="n">
        <f aca="false">IF(VLOOKUP(S3302,'DD-Lookup'!$J$6:$L$50,3,FALSE())="Monthly",(YEAR(AC3302)-YEAR(AB3302))*12+MONTH(AC3302)-MONTH(AB3302)+1,(AC3302-AB3302+1))</f>
        <v>7</v>
      </c>
      <c r="F3302" s="239" t="n">
        <f aca="false">E3302*SUM(P3302:Q3302)</f>
        <v>105000</v>
      </c>
      <c r="G3302" s="214" t="n">
        <v>1291846</v>
      </c>
      <c r="H3302" s="215" t="n">
        <v>37035.4078240741</v>
      </c>
      <c r="I3302" s="0" t="s">
        <v>1059</v>
      </c>
      <c r="M3302" s="0" t="s">
        <v>858</v>
      </c>
      <c r="N3302" s="0" t="s">
        <v>1024</v>
      </c>
      <c r="O3302" s="0" t="s">
        <v>1404</v>
      </c>
      <c r="P3302" s="216" t="n">
        <v>15000</v>
      </c>
      <c r="S3302" s="0" t="s">
        <v>1026</v>
      </c>
      <c r="T3302" s="0" t="s">
        <v>784</v>
      </c>
      <c r="U3302" s="218" t="n">
        <v>4.125</v>
      </c>
      <c r="V3302" s="0" t="s">
        <v>1607</v>
      </c>
      <c r="W3302" s="0" t="s">
        <v>1406</v>
      </c>
      <c r="X3302" s="0" t="s">
        <v>1407</v>
      </c>
      <c r="Y3302" s="0" t="s">
        <v>838</v>
      </c>
      <c r="Z3302" s="0" t="s">
        <v>571</v>
      </c>
      <c r="AA3302" s="0" t="s">
        <v>2966</v>
      </c>
      <c r="AB3302" s="215" t="n">
        <v>37036.875</v>
      </c>
      <c r="AC3302" s="215" t="n">
        <v>37042.875</v>
      </c>
    </row>
    <row r="3303" customFormat="false" ht="12.75" hidden="false" customHeight="false" outlineLevel="0" collapsed="false">
      <c r="A3303" s="208" t="str">
        <f aca="false">B3303&amp;" "&amp;C3303&amp;" "&amp;D3303</f>
        <v>US Natural Gas Physical</v>
      </c>
      <c r="B3303" s="208" t="str">
        <f aca="false">IF((LEFT(N3303,2)="US"),"US","")</f>
        <v>US</v>
      </c>
      <c r="C3303" s="208" t="str">
        <f aca="false">M3303</f>
        <v>Natural Gas</v>
      </c>
      <c r="D3303" s="208" t="str">
        <f aca="false">IF(ISNUMBER(FIND("Phy",N3303))=TRUE(),"Physical","Financial")</f>
        <v>Physical</v>
      </c>
      <c r="E3303" s="208" t="n">
        <f aca="false">IF(VLOOKUP(S3303,'DD-Lookup'!$J$6:$L$50,3,FALSE())="Monthly",(YEAR(AC3303)-YEAR(AB3303))*12+MONTH(AC3303)-MONTH(AB3303)+1,(AC3303-AB3303+1))</f>
        <v>1</v>
      </c>
      <c r="F3303" s="239" t="n">
        <f aca="false">E3303*SUM(P3303:Q3303)</f>
        <v>5000</v>
      </c>
      <c r="G3303" s="214" t="n">
        <v>1291847</v>
      </c>
      <c r="H3303" s="215" t="n">
        <v>37035.407962963</v>
      </c>
      <c r="I3303" s="0" t="s">
        <v>1735</v>
      </c>
      <c r="M3303" s="0" t="s">
        <v>858</v>
      </c>
      <c r="N3303" s="0" t="s">
        <v>1305</v>
      </c>
      <c r="O3303" s="0" t="s">
        <v>1313</v>
      </c>
      <c r="P3303" s="216" t="n">
        <v>5000</v>
      </c>
      <c r="S3303" s="0" t="s">
        <v>1026</v>
      </c>
      <c r="T3303" s="0" t="s">
        <v>784</v>
      </c>
      <c r="U3303" s="218" t="n">
        <v>4.0875</v>
      </c>
      <c r="V3303" s="0" t="s">
        <v>2904</v>
      </c>
      <c r="W3303" s="0" t="s">
        <v>1314</v>
      </c>
      <c r="X3303" s="0" t="s">
        <v>1315</v>
      </c>
      <c r="Y3303" s="0" t="s">
        <v>1310</v>
      </c>
      <c r="Z3303" s="0" t="s">
        <v>571</v>
      </c>
      <c r="AA3303" s="0" t="n">
        <v>808836</v>
      </c>
      <c r="AB3303" s="215" t="n">
        <v>37036.875</v>
      </c>
      <c r="AC3303" s="215" t="n">
        <v>37036.875</v>
      </c>
    </row>
    <row r="3304" customFormat="false" ht="12.75" hidden="false" customHeight="false" outlineLevel="0" collapsed="false">
      <c r="A3304" s="208" t="str">
        <f aca="false">B3304&amp;" "&amp;C3304&amp;" "&amp;D3304</f>
        <v>US Natural Gas Physical</v>
      </c>
      <c r="B3304" s="208" t="str">
        <f aca="false">IF((LEFT(N3304,2)="US"),"US","")</f>
        <v>US</v>
      </c>
      <c r="C3304" s="208" t="str">
        <f aca="false">M3304</f>
        <v>Natural Gas</v>
      </c>
      <c r="D3304" s="208" t="str">
        <f aca="false">IF(ISNUMBER(FIND("Phy",N3304))=TRUE(),"Physical","Financial")</f>
        <v>Physical</v>
      </c>
      <c r="E3304" s="208" t="n">
        <f aca="false">IF(VLOOKUP(S3304,'DD-Lookup'!$J$6:$L$50,3,FALSE())="Monthly",(YEAR(AC3304)-YEAR(AB3304))*12+MONTH(AC3304)-MONTH(AB3304)+1,(AC3304-AB3304+1))</f>
        <v>1</v>
      </c>
      <c r="F3304" s="239" t="n">
        <f aca="false">E3304*SUM(P3304:Q3304)</f>
        <v>10000</v>
      </c>
      <c r="G3304" s="214" t="n">
        <v>1291848</v>
      </c>
      <c r="H3304" s="215" t="n">
        <v>37035.407974537</v>
      </c>
      <c r="I3304" s="0" t="s">
        <v>1059</v>
      </c>
      <c r="M3304" s="0" t="s">
        <v>858</v>
      </c>
      <c r="N3304" s="0" t="s">
        <v>1305</v>
      </c>
      <c r="O3304" s="0" t="s">
        <v>1436</v>
      </c>
      <c r="P3304" s="216" t="n">
        <v>10000</v>
      </c>
      <c r="S3304" s="0" t="s">
        <v>1026</v>
      </c>
      <c r="T3304" s="0" t="s">
        <v>784</v>
      </c>
      <c r="U3304" s="218" t="n">
        <v>4.225</v>
      </c>
      <c r="V3304" s="0" t="s">
        <v>1430</v>
      </c>
      <c r="W3304" s="0" t="s">
        <v>1308</v>
      </c>
      <c r="X3304" s="0" t="s">
        <v>1309</v>
      </c>
      <c r="Y3304" s="0" t="s">
        <v>1310</v>
      </c>
      <c r="Z3304" s="0" t="s">
        <v>571</v>
      </c>
      <c r="AA3304" s="0" t="n">
        <v>808837</v>
      </c>
      <c r="AB3304" s="215" t="n">
        <v>37036.875</v>
      </c>
      <c r="AC3304" s="215" t="n">
        <v>37036.875</v>
      </c>
    </row>
    <row r="3305" customFormat="false" ht="12.75" hidden="false" customHeight="false" outlineLevel="0" collapsed="false">
      <c r="A3305" s="208" t="str">
        <f aca="false">B3305&amp;" "&amp;C3305&amp;" "&amp;D3305</f>
        <v> Natural Gas Physical</v>
      </c>
      <c r="B3305" s="208" t="str">
        <f aca="false">IF((LEFT(N3305,2)="US"),"US","")</f>
        <v/>
      </c>
      <c r="C3305" s="208" t="str">
        <f aca="false">M3305</f>
        <v>Natural Gas</v>
      </c>
      <c r="D3305" s="208" t="str">
        <f aca="false">IF(ISNUMBER(FIND("Phy",N3305))=TRUE(),"Physical","Financial")</f>
        <v>Physical</v>
      </c>
      <c r="E3305" s="208" t="n">
        <f aca="false">IF(VLOOKUP(S3305,'DD-Lookup'!$J$6:$L$50,3,FALSE())="Monthly",(YEAR(AC3305)-YEAR(AB3305))*12+MONTH(AC3305)-MONTH(AB3305)+1,(AC3305-AB3305+1))</f>
        <v>30</v>
      </c>
      <c r="F3305" s="239" t="n">
        <f aca="false">E3305*SUM(P3305:Q3305)</f>
        <v>750000</v>
      </c>
      <c r="G3305" s="214" t="n">
        <v>1291849</v>
      </c>
      <c r="H3305" s="215" t="n">
        <v>37035.4080671296</v>
      </c>
      <c r="I3305" s="0" t="s">
        <v>1014</v>
      </c>
      <c r="M3305" s="0" t="s">
        <v>858</v>
      </c>
      <c r="N3305" s="0" t="s">
        <v>859</v>
      </c>
      <c r="O3305" s="0" t="s">
        <v>877</v>
      </c>
      <c r="Q3305" s="216" t="n">
        <v>25000</v>
      </c>
      <c r="S3305" s="0" t="s">
        <v>861</v>
      </c>
      <c r="T3305" s="0" t="s">
        <v>862</v>
      </c>
      <c r="U3305" s="218" t="n">
        <v>20.4</v>
      </c>
      <c r="V3305" s="0" t="s">
        <v>2967</v>
      </c>
      <c r="W3305" s="0" t="s">
        <v>873</v>
      </c>
      <c r="X3305" s="0" t="s">
        <v>865</v>
      </c>
      <c r="Y3305" s="0" t="s">
        <v>866</v>
      </c>
      <c r="Z3305" s="0" t="s">
        <v>867</v>
      </c>
      <c r="AA3305" s="0" t="n">
        <v>104816</v>
      </c>
      <c r="AB3305" s="215" t="n">
        <v>37043.875</v>
      </c>
      <c r="AC3305" s="215" t="n">
        <v>37072.875</v>
      </c>
    </row>
    <row r="3306" customFormat="false" ht="12.75" hidden="false" customHeight="false" outlineLevel="0" collapsed="false">
      <c r="A3306" s="208" t="str">
        <f aca="false">B3306&amp;" "&amp;C3306&amp;" "&amp;D3306</f>
        <v> Metals Financial</v>
      </c>
      <c r="B3306" s="208" t="str">
        <f aca="false">IF((LEFT(N3306,2)="US"),"US","")</f>
        <v/>
      </c>
      <c r="C3306" s="208" t="str">
        <f aca="false">M3306</f>
        <v>Metals</v>
      </c>
      <c r="D3306" s="208" t="str">
        <f aca="false">IF(ISNUMBER(FIND("Phy",N3306))=TRUE(),"Physical","Financial")</f>
        <v>Financial</v>
      </c>
      <c r="E3306" s="208" t="n">
        <f aca="false">IF(VLOOKUP(S3306,'DD-Lookup'!$J$6:$L$50,3,FALSE())="Monthly",(YEAR(AC3306)-YEAR(AB3306))*12+MONTH(AC3306)-MONTH(AB3306)+1,(AC3306-AB3306+1))</f>
        <v>1</v>
      </c>
      <c r="F3306" s="239" t="n">
        <f aca="false">E3306*SUM(P3306:Q3306)</f>
        <v>4</v>
      </c>
      <c r="G3306" s="214" t="n">
        <v>1291850</v>
      </c>
      <c r="H3306" s="215" t="n">
        <v>37035.4080902778</v>
      </c>
      <c r="I3306" s="0" t="s">
        <v>794</v>
      </c>
      <c r="M3306" s="0" t="s">
        <v>780</v>
      </c>
      <c r="N3306" s="0" t="s">
        <v>804</v>
      </c>
      <c r="O3306" s="0" t="s">
        <v>805</v>
      </c>
      <c r="P3306" s="216" t="n">
        <v>4</v>
      </c>
      <c r="S3306" s="0" t="s">
        <v>783</v>
      </c>
      <c r="T3306" s="0" t="s">
        <v>784</v>
      </c>
      <c r="U3306" s="218" t="n">
        <v>1748</v>
      </c>
      <c r="V3306" s="0" t="s">
        <v>795</v>
      </c>
      <c r="W3306" s="0" t="s">
        <v>803</v>
      </c>
      <c r="X3306" s="0" t="s">
        <v>787</v>
      </c>
      <c r="Y3306" s="0" t="s">
        <v>788</v>
      </c>
      <c r="Z3306" s="0" t="s">
        <v>789</v>
      </c>
      <c r="AA3306" s="0" t="n">
        <v>2150961</v>
      </c>
    </row>
    <row r="3307" customFormat="false" ht="12.75" hidden="false" customHeight="false" outlineLevel="0" collapsed="false">
      <c r="A3307" s="208" t="str">
        <f aca="false">B3307&amp;" "&amp;C3307&amp;" "&amp;D3307</f>
        <v>US Natural Gas Physical</v>
      </c>
      <c r="B3307" s="208" t="str">
        <f aca="false">IF((LEFT(N3307,2)="US"),"US","")</f>
        <v>US</v>
      </c>
      <c r="C3307" s="208" t="str">
        <f aca="false">M3307</f>
        <v>Natural Gas</v>
      </c>
      <c r="D3307" s="208" t="str">
        <f aca="false">IF(ISNUMBER(FIND("Phy",N3307))=TRUE(),"Physical","Financial")</f>
        <v>Physical</v>
      </c>
      <c r="E3307" s="208" t="n">
        <f aca="false">IF(VLOOKUP(S3307,'DD-Lookup'!$J$6:$L$50,3,FALSE())="Monthly",(YEAR(AC3307)-YEAR(AB3307))*12+MONTH(AC3307)-MONTH(AB3307)+1,(AC3307-AB3307+1))</f>
        <v>1</v>
      </c>
      <c r="F3307" s="239" t="n">
        <f aca="false">E3307*SUM(P3307:Q3307)</f>
        <v>357</v>
      </c>
      <c r="G3307" s="214" t="n">
        <v>1291851</v>
      </c>
      <c r="H3307" s="215" t="n">
        <v>37035.4081018519</v>
      </c>
      <c r="I3307" s="0" t="s">
        <v>1115</v>
      </c>
      <c r="M3307" s="0" t="s">
        <v>858</v>
      </c>
      <c r="N3307" s="0" t="s">
        <v>1305</v>
      </c>
      <c r="O3307" s="0" t="s">
        <v>1527</v>
      </c>
      <c r="Q3307" s="216" t="n">
        <v>357</v>
      </c>
      <c r="S3307" s="0" t="s">
        <v>1026</v>
      </c>
      <c r="T3307" s="0" t="s">
        <v>784</v>
      </c>
      <c r="U3307" s="218" t="n">
        <v>4.48</v>
      </c>
      <c r="V3307" s="0" t="s">
        <v>1765</v>
      </c>
      <c r="W3307" s="0" t="s">
        <v>1388</v>
      </c>
      <c r="X3307" s="0" t="s">
        <v>1389</v>
      </c>
      <c r="Y3307" s="0" t="s">
        <v>1310</v>
      </c>
      <c r="Z3307" s="0" t="s">
        <v>571</v>
      </c>
      <c r="AA3307" s="0" t="n">
        <v>808838</v>
      </c>
      <c r="AB3307" s="215" t="n">
        <v>37036.875</v>
      </c>
      <c r="AC3307" s="215" t="n">
        <v>37036.875</v>
      </c>
    </row>
    <row r="3308" customFormat="false" ht="12.75" hidden="false" customHeight="false" outlineLevel="0" collapsed="false">
      <c r="A3308" s="208" t="str">
        <f aca="false">B3308&amp;" "&amp;C3308&amp;" "&amp;D3308</f>
        <v> Metals Financial</v>
      </c>
      <c r="B3308" s="208" t="str">
        <f aca="false">IF((LEFT(N3308,2)="US"),"US","")</f>
        <v/>
      </c>
      <c r="C3308" s="208" t="str">
        <f aca="false">M3308</f>
        <v>Metals</v>
      </c>
      <c r="D3308" s="208" t="str">
        <f aca="false">IF(ISNUMBER(FIND("Phy",N3308))=TRUE(),"Physical","Financial")</f>
        <v>Financial</v>
      </c>
      <c r="E3308" s="208" t="n">
        <f aca="false">IF(VLOOKUP(S3308,'DD-Lookup'!$J$6:$L$50,3,FALSE())="Monthly",(YEAR(AC3308)-YEAR(AB3308))*12+MONTH(AC3308)-MONTH(AB3308)+1,(AC3308-AB3308+1))</f>
        <v>1</v>
      </c>
      <c r="F3308" s="239" t="n">
        <f aca="false">E3308*SUM(P3308:Q3308)</f>
        <v>4</v>
      </c>
      <c r="G3308" s="214" t="n">
        <v>1291852</v>
      </c>
      <c r="H3308" s="215" t="n">
        <v>37035.4081134259</v>
      </c>
      <c r="I3308" s="0" t="s">
        <v>2968</v>
      </c>
      <c r="M3308" s="0" t="s">
        <v>780</v>
      </c>
      <c r="N3308" s="0" t="s">
        <v>804</v>
      </c>
      <c r="O3308" s="0" t="s">
        <v>805</v>
      </c>
      <c r="Q3308" s="216" t="n">
        <v>4</v>
      </c>
      <c r="S3308" s="0" t="s">
        <v>783</v>
      </c>
      <c r="T3308" s="0" t="s">
        <v>784</v>
      </c>
      <c r="U3308" s="218" t="n">
        <v>1750</v>
      </c>
      <c r="V3308" s="0" t="s">
        <v>2969</v>
      </c>
      <c r="W3308" s="0" t="s">
        <v>803</v>
      </c>
      <c r="X3308" s="0" t="s">
        <v>787</v>
      </c>
      <c r="Y3308" s="0" t="s">
        <v>788</v>
      </c>
      <c r="Z3308" s="0" t="s">
        <v>789</v>
      </c>
      <c r="AA3308" s="0" t="n">
        <v>2150963</v>
      </c>
    </row>
    <row r="3309" customFormat="false" ht="12.75" hidden="false" customHeight="false" outlineLevel="0" collapsed="false">
      <c r="A3309" s="208" t="str">
        <f aca="false">B3309&amp;" "&amp;C3309&amp;" "&amp;D3309</f>
        <v>US Natural Gas Physical</v>
      </c>
      <c r="B3309" s="208" t="str">
        <f aca="false">IF((LEFT(N3309,2)="US"),"US","")</f>
        <v>US</v>
      </c>
      <c r="C3309" s="208" t="str">
        <f aca="false">M3309</f>
        <v>Natural Gas</v>
      </c>
      <c r="D3309" s="208" t="str">
        <f aca="false">IF(ISNUMBER(FIND("Phy",N3309))=TRUE(),"Physical","Financial")</f>
        <v>Physical</v>
      </c>
      <c r="E3309" s="208" t="n">
        <f aca="false">IF(VLOOKUP(S3309,'DD-Lookup'!$J$6:$L$50,3,FALSE())="Monthly",(YEAR(AC3309)-YEAR(AB3309))*12+MONTH(AC3309)-MONTH(AB3309)+1,(AC3309-AB3309+1))</f>
        <v>1</v>
      </c>
      <c r="F3309" s="239" t="n">
        <f aca="false">E3309*SUM(P3309:Q3309)</f>
        <v>10000</v>
      </c>
      <c r="G3309" s="214" t="n">
        <v>1291853</v>
      </c>
      <c r="H3309" s="215" t="n">
        <v>37035.408125</v>
      </c>
      <c r="I3309" s="0" t="s">
        <v>593</v>
      </c>
      <c r="M3309" s="0" t="s">
        <v>858</v>
      </c>
      <c r="N3309" s="0" t="s">
        <v>1305</v>
      </c>
      <c r="O3309" s="0" t="s">
        <v>1625</v>
      </c>
      <c r="Q3309" s="216" t="n">
        <v>10000</v>
      </c>
      <c r="S3309" s="0" t="s">
        <v>1026</v>
      </c>
      <c r="T3309" s="0" t="s">
        <v>784</v>
      </c>
      <c r="U3309" s="218" t="n">
        <v>4.07</v>
      </c>
      <c r="V3309" s="0" t="s">
        <v>1543</v>
      </c>
      <c r="W3309" s="0" t="s">
        <v>1422</v>
      </c>
      <c r="X3309" s="0" t="s">
        <v>1423</v>
      </c>
      <c r="Y3309" s="0" t="s">
        <v>1310</v>
      </c>
      <c r="Z3309" s="0" t="s">
        <v>571</v>
      </c>
      <c r="AA3309" s="0" t="n">
        <v>808839</v>
      </c>
      <c r="AB3309" s="215" t="n">
        <v>37036.875</v>
      </c>
      <c r="AC3309" s="215" t="n">
        <v>37036.875</v>
      </c>
    </row>
    <row r="3310" customFormat="false" ht="12.75" hidden="false" customHeight="false" outlineLevel="0" collapsed="false">
      <c r="A3310" s="208" t="str">
        <f aca="false">B3310&amp;" "&amp;C3310&amp;" "&amp;D3310</f>
        <v>US Natural Gas Physical</v>
      </c>
      <c r="B3310" s="208" t="str">
        <f aca="false">IF((LEFT(N3310,2)="US"),"US","")</f>
        <v>US</v>
      </c>
      <c r="C3310" s="208" t="str">
        <f aca="false">M3310</f>
        <v>Natural Gas</v>
      </c>
      <c r="D3310" s="208" t="str">
        <f aca="false">IF(ISNUMBER(FIND("Phy",N3310))=TRUE(),"Physical","Financial")</f>
        <v>Physical</v>
      </c>
      <c r="E3310" s="208" t="n">
        <f aca="false">IF(VLOOKUP(S3310,'DD-Lookup'!$J$6:$L$50,3,FALSE())="Monthly",(YEAR(AC3310)-YEAR(AB3310))*12+MONTH(AC3310)-MONTH(AB3310)+1,(AC3310-AB3310+1))</f>
        <v>1</v>
      </c>
      <c r="F3310" s="239" t="n">
        <f aca="false">E3310*SUM(P3310:Q3310)</f>
        <v>10000</v>
      </c>
      <c r="G3310" s="214" t="n">
        <v>1291855</v>
      </c>
      <c r="H3310" s="215" t="n">
        <v>37035.4081481482</v>
      </c>
      <c r="I3310" s="0" t="s">
        <v>593</v>
      </c>
      <c r="M3310" s="0" t="s">
        <v>858</v>
      </c>
      <c r="N3310" s="0" t="s">
        <v>1305</v>
      </c>
      <c r="O3310" s="0" t="s">
        <v>1313</v>
      </c>
      <c r="P3310" s="216" t="n">
        <v>10000</v>
      </c>
      <c r="S3310" s="0" t="s">
        <v>1026</v>
      </c>
      <c r="T3310" s="0" t="s">
        <v>784</v>
      </c>
      <c r="U3310" s="218" t="n">
        <v>4.085</v>
      </c>
      <c r="V3310" s="0" t="s">
        <v>1424</v>
      </c>
      <c r="W3310" s="0" t="s">
        <v>1314</v>
      </c>
      <c r="X3310" s="0" t="s">
        <v>1315</v>
      </c>
      <c r="Y3310" s="0" t="s">
        <v>1310</v>
      </c>
      <c r="Z3310" s="0" t="s">
        <v>571</v>
      </c>
      <c r="AA3310" s="0" t="n">
        <v>808840</v>
      </c>
      <c r="AB3310" s="215" t="n">
        <v>37036.875</v>
      </c>
      <c r="AC3310" s="215" t="n">
        <v>37036.875</v>
      </c>
    </row>
    <row r="3311" customFormat="false" ht="12.75" hidden="false" customHeight="false" outlineLevel="0" collapsed="false">
      <c r="A3311" s="208" t="str">
        <f aca="false">B3311&amp;" "&amp;C3311&amp;" "&amp;D3311</f>
        <v>US Natural Gas Physical</v>
      </c>
      <c r="B3311" s="208" t="str">
        <f aca="false">IF((LEFT(N3311,2)="US"),"US","")</f>
        <v>US</v>
      </c>
      <c r="C3311" s="208" t="str">
        <f aca="false">M3311</f>
        <v>Natural Gas</v>
      </c>
      <c r="D3311" s="208" t="str">
        <f aca="false">IF(ISNUMBER(FIND("Phy",N3311))=TRUE(),"Physical","Financial")</f>
        <v>Physical</v>
      </c>
      <c r="E3311" s="208" t="n">
        <f aca="false">IF(VLOOKUP(S3311,'DD-Lookup'!$J$6:$L$50,3,FALSE())="Monthly",(YEAR(AC3311)-YEAR(AB3311))*12+MONTH(AC3311)-MONTH(AB3311)+1,(AC3311-AB3311+1))</f>
        <v>1</v>
      </c>
      <c r="F3311" s="239" t="n">
        <f aca="false">E3311*SUM(P3311:Q3311)</f>
        <v>10000</v>
      </c>
      <c r="G3311" s="214" t="n">
        <v>1291856</v>
      </c>
      <c r="H3311" s="215" t="n">
        <v>37035.4081597222</v>
      </c>
      <c r="I3311" s="0" t="s">
        <v>1544</v>
      </c>
      <c r="M3311" s="0" t="s">
        <v>858</v>
      </c>
      <c r="N3311" s="0" t="s">
        <v>1305</v>
      </c>
      <c r="O3311" s="0" t="s">
        <v>1787</v>
      </c>
      <c r="Q3311" s="216" t="n">
        <v>10000</v>
      </c>
      <c r="S3311" s="0" t="s">
        <v>1026</v>
      </c>
      <c r="T3311" s="0" t="s">
        <v>784</v>
      </c>
      <c r="U3311" s="218" t="n">
        <v>4.04</v>
      </c>
      <c r="V3311" s="0" t="s">
        <v>2486</v>
      </c>
      <c r="W3311" s="0" t="s">
        <v>1422</v>
      </c>
      <c r="X3311" s="0" t="s">
        <v>1639</v>
      </c>
      <c r="Y3311" s="0" t="s">
        <v>1310</v>
      </c>
      <c r="Z3311" s="0" t="s">
        <v>571</v>
      </c>
      <c r="AA3311" s="0" t="n">
        <v>808841</v>
      </c>
      <c r="AB3311" s="215" t="n">
        <v>37036.875</v>
      </c>
      <c r="AC3311" s="215" t="n">
        <v>37036.875</v>
      </c>
    </row>
    <row r="3312" customFormat="false" ht="12.75" hidden="false" customHeight="false" outlineLevel="0" collapsed="false">
      <c r="A3312" s="208" t="str">
        <f aca="false">B3312&amp;" "&amp;C3312&amp;" "&amp;D3312</f>
        <v> Metals Financial</v>
      </c>
      <c r="B3312" s="208" t="str">
        <f aca="false">IF((LEFT(N3312,2)="US"),"US","")</f>
        <v/>
      </c>
      <c r="C3312" s="208" t="str">
        <f aca="false">M3312</f>
        <v>Metals</v>
      </c>
      <c r="D3312" s="208" t="str">
        <f aca="false">IF(ISNUMBER(FIND("Phy",N3312))=TRUE(),"Physical","Financial")</f>
        <v>Financial</v>
      </c>
      <c r="E3312" s="208" t="n">
        <f aca="false">IF(VLOOKUP(S3312,'DD-Lookup'!$J$6:$L$50,3,FALSE())="Monthly",(YEAR(AC3312)-YEAR(AB3312))*12+MONTH(AC3312)-MONTH(AB3312)+1,(AC3312-AB3312+1))</f>
        <v>1</v>
      </c>
      <c r="F3312" s="239" t="n">
        <f aca="false">E3312*SUM(P3312:Q3312)</f>
        <v>16</v>
      </c>
      <c r="G3312" s="214" t="n">
        <v>1291857</v>
      </c>
      <c r="H3312" s="215" t="n">
        <v>37035.4082175926</v>
      </c>
      <c r="I3312" s="0" t="s">
        <v>796</v>
      </c>
      <c r="M3312" s="0" t="s">
        <v>780</v>
      </c>
      <c r="N3312" s="0" t="s">
        <v>804</v>
      </c>
      <c r="O3312" s="0" t="s">
        <v>805</v>
      </c>
      <c r="Q3312" s="216" t="n">
        <v>16</v>
      </c>
      <c r="S3312" s="0" t="s">
        <v>783</v>
      </c>
      <c r="T3312" s="0" t="s">
        <v>784</v>
      </c>
      <c r="U3312" s="218" t="n">
        <v>1750</v>
      </c>
      <c r="V3312" s="0" t="s">
        <v>799</v>
      </c>
      <c r="W3312" s="0" t="s">
        <v>803</v>
      </c>
      <c r="X3312" s="0" t="s">
        <v>787</v>
      </c>
      <c r="Y3312" s="0" t="s">
        <v>788</v>
      </c>
      <c r="Z3312" s="0" t="s">
        <v>789</v>
      </c>
      <c r="AA3312" s="0" t="n">
        <v>2150966</v>
      </c>
    </row>
    <row r="3313" customFormat="false" ht="12.75" hidden="false" customHeight="false" outlineLevel="0" collapsed="false">
      <c r="A3313" s="208" t="str">
        <f aca="false">B3313&amp;" "&amp;C3313&amp;" "&amp;D3313</f>
        <v> Metals Financial</v>
      </c>
      <c r="B3313" s="208" t="str">
        <f aca="false">IF((LEFT(N3313,2)="US"),"US","")</f>
        <v/>
      </c>
      <c r="C3313" s="208" t="str">
        <f aca="false">M3313</f>
        <v>Metals</v>
      </c>
      <c r="D3313" s="208" t="str">
        <f aca="false">IF(ISNUMBER(FIND("Phy",N3313))=TRUE(),"Physical","Financial")</f>
        <v>Financial</v>
      </c>
      <c r="E3313" s="208" t="n">
        <f aca="false">IF(VLOOKUP(S3313,'DD-Lookup'!$J$6:$L$50,3,FALSE())="Monthly",(YEAR(AC3313)-YEAR(AB3313))*12+MONTH(AC3313)-MONTH(AB3313)+1,(AC3313-AB3313+1))</f>
        <v>1</v>
      </c>
      <c r="F3313" s="239" t="n">
        <f aca="false">E3313*SUM(P3313:Q3313)</f>
        <v>20</v>
      </c>
      <c r="G3313" s="214" t="n">
        <v>1291858</v>
      </c>
      <c r="H3313" s="215" t="n">
        <v>37035.4082986111</v>
      </c>
      <c r="I3313" s="0" t="s">
        <v>1258</v>
      </c>
      <c r="M3313" s="0" t="s">
        <v>780</v>
      </c>
      <c r="N3313" s="0" t="s">
        <v>804</v>
      </c>
      <c r="O3313" s="0" t="s">
        <v>805</v>
      </c>
      <c r="Q3313" s="216" t="n">
        <v>20</v>
      </c>
      <c r="S3313" s="0" t="s">
        <v>783</v>
      </c>
      <c r="T3313" s="0" t="s">
        <v>784</v>
      </c>
      <c r="U3313" s="218" t="n">
        <v>1751</v>
      </c>
      <c r="V3313" s="0" t="s">
        <v>1259</v>
      </c>
      <c r="W3313" s="0" t="s">
        <v>803</v>
      </c>
      <c r="X3313" s="0" t="s">
        <v>787</v>
      </c>
      <c r="Y3313" s="0" t="s">
        <v>788</v>
      </c>
      <c r="Z3313" s="0" t="s">
        <v>789</v>
      </c>
      <c r="AA3313" s="0" t="n">
        <v>2150968</v>
      </c>
    </row>
    <row r="3314" customFormat="false" ht="12.75" hidden="false" customHeight="false" outlineLevel="0" collapsed="false">
      <c r="A3314" s="208" t="str">
        <f aca="false">B3314&amp;" "&amp;C3314&amp;" "&amp;D3314</f>
        <v>US Natural Gas Physical</v>
      </c>
      <c r="B3314" s="208" t="str">
        <f aca="false">IF((LEFT(N3314,2)="US"),"US","")</f>
        <v>US</v>
      </c>
      <c r="C3314" s="208" t="str">
        <f aca="false">M3314</f>
        <v>Natural Gas</v>
      </c>
      <c r="D3314" s="208" t="str">
        <f aca="false">IF(ISNUMBER(FIND("Phy",N3314))=TRUE(),"Physical","Financial")</f>
        <v>Physical</v>
      </c>
      <c r="E3314" s="208" t="n">
        <f aca="false">IF(VLOOKUP(S3314,'DD-Lookup'!$J$6:$L$50,3,FALSE())="Monthly",(YEAR(AC3314)-YEAR(AB3314))*12+MONTH(AC3314)-MONTH(AB3314)+1,(AC3314-AB3314+1))</f>
        <v>1</v>
      </c>
      <c r="F3314" s="239" t="n">
        <f aca="false">E3314*SUM(P3314:Q3314)</f>
        <v>6127</v>
      </c>
      <c r="G3314" s="214" t="n">
        <v>1291859</v>
      </c>
      <c r="H3314" s="215" t="n">
        <v>37035.4083449074</v>
      </c>
      <c r="I3314" s="0" t="s">
        <v>1779</v>
      </c>
      <c r="M3314" s="0" t="s">
        <v>858</v>
      </c>
      <c r="N3314" s="0" t="s">
        <v>1305</v>
      </c>
      <c r="O3314" s="0" t="s">
        <v>1920</v>
      </c>
      <c r="Q3314" s="216" t="n">
        <v>6127</v>
      </c>
      <c r="S3314" s="0" t="s">
        <v>1026</v>
      </c>
      <c r="T3314" s="0" t="s">
        <v>784</v>
      </c>
      <c r="U3314" s="218" t="n">
        <v>4.035</v>
      </c>
      <c r="V3314" s="0" t="s">
        <v>2970</v>
      </c>
      <c r="W3314" s="0" t="s">
        <v>1667</v>
      </c>
      <c r="X3314" s="0" t="s">
        <v>1639</v>
      </c>
      <c r="Y3314" s="0" t="s">
        <v>1310</v>
      </c>
      <c r="Z3314" s="0" t="s">
        <v>571</v>
      </c>
      <c r="AA3314" s="0" t="n">
        <v>808843</v>
      </c>
      <c r="AB3314" s="215" t="n">
        <v>37036.875</v>
      </c>
      <c r="AC3314" s="215" t="n">
        <v>37036.875</v>
      </c>
    </row>
    <row r="3315" customFormat="false" ht="12.75" hidden="false" customHeight="false" outlineLevel="0" collapsed="false">
      <c r="A3315" s="208" t="str">
        <f aca="false">B3315&amp;" "&amp;C3315&amp;" "&amp;D3315</f>
        <v>US Natural Gas Financial</v>
      </c>
      <c r="B3315" s="208" t="str">
        <f aca="false">IF((LEFT(N3315,2)="US"),"US","")</f>
        <v>US</v>
      </c>
      <c r="C3315" s="208" t="str">
        <f aca="false">M3315</f>
        <v>Natural Gas</v>
      </c>
      <c r="D3315" s="208" t="str">
        <f aca="false">IF(ISNUMBER(FIND("Phy",N3315))=TRUE(),"Physical","Financial")</f>
        <v>Financial</v>
      </c>
      <c r="E3315" s="208" t="n">
        <f aca="false">IF(VLOOKUP(S3315,'DD-Lookup'!$J$6:$L$50,3,FALSE())="Monthly",(YEAR(AC3315)-YEAR(AB3315))*12+MONTH(AC3315)-MONTH(AB3315)+1,(AC3315-AB3315+1))</f>
        <v>30</v>
      </c>
      <c r="F3315" s="239" t="n">
        <f aca="false">E3315*SUM(P3315:Q3315)</f>
        <v>450000</v>
      </c>
      <c r="G3315" s="214" t="n">
        <v>1291860</v>
      </c>
      <c r="H3315" s="215" t="n">
        <v>37035.4083564815</v>
      </c>
      <c r="I3315" s="0" t="s">
        <v>1059</v>
      </c>
      <c r="M3315" s="0" t="s">
        <v>858</v>
      </c>
      <c r="N3315" s="0" t="s">
        <v>1024</v>
      </c>
      <c r="O3315" s="0" t="s">
        <v>1025</v>
      </c>
      <c r="P3315" s="216" t="n">
        <v>15000</v>
      </c>
      <c r="S3315" s="0" t="s">
        <v>1026</v>
      </c>
      <c r="T3315" s="0" t="s">
        <v>784</v>
      </c>
      <c r="U3315" s="218" t="n">
        <v>4.175</v>
      </c>
      <c r="V3315" s="0" t="s">
        <v>2162</v>
      </c>
      <c r="W3315" s="0" t="s">
        <v>1028</v>
      </c>
      <c r="X3315" s="0" t="s">
        <v>1029</v>
      </c>
      <c r="Y3315" s="0" t="s">
        <v>838</v>
      </c>
      <c r="Z3315" s="0" t="s">
        <v>571</v>
      </c>
      <c r="AA3315" s="0" t="s">
        <v>2971</v>
      </c>
      <c r="AB3315" s="215" t="n">
        <v>37043.875</v>
      </c>
      <c r="AC3315" s="215" t="n">
        <v>37072.875</v>
      </c>
    </row>
    <row r="3316" customFormat="false" ht="12.75" hidden="false" customHeight="false" outlineLevel="0" collapsed="false">
      <c r="A3316" s="208" t="str">
        <f aca="false">B3316&amp;" "&amp;C3316&amp;" "&amp;D3316</f>
        <v>US Natural Gas Physical</v>
      </c>
      <c r="B3316" s="208" t="str">
        <f aca="false">IF((LEFT(N3316,2)="US"),"US","")</f>
        <v>US</v>
      </c>
      <c r="C3316" s="208" t="str">
        <f aca="false">M3316</f>
        <v>Natural Gas</v>
      </c>
      <c r="D3316" s="208" t="str">
        <f aca="false">IF(ISNUMBER(FIND("Phy",N3316))=TRUE(),"Physical","Financial")</f>
        <v>Physical</v>
      </c>
      <c r="E3316" s="208" t="n">
        <f aca="false">IF(VLOOKUP(S3316,'DD-Lookup'!$J$6:$L$50,3,FALSE())="Monthly",(YEAR(AC3316)-YEAR(AB3316))*12+MONTH(AC3316)-MONTH(AB3316)+1,(AC3316-AB3316+1))</f>
        <v>1</v>
      </c>
      <c r="F3316" s="239" t="n">
        <f aca="false">E3316*SUM(P3316:Q3316)</f>
        <v>25000</v>
      </c>
      <c r="G3316" s="214" t="n">
        <v>1291861</v>
      </c>
      <c r="H3316" s="215" t="n">
        <v>37035.4083564815</v>
      </c>
      <c r="I3316" s="0" t="s">
        <v>1930</v>
      </c>
      <c r="M3316" s="0" t="s">
        <v>858</v>
      </c>
      <c r="N3316" s="0" t="s">
        <v>1305</v>
      </c>
      <c r="O3316" s="0" t="s">
        <v>1432</v>
      </c>
      <c r="P3316" s="216" t="n">
        <v>25000</v>
      </c>
      <c r="S3316" s="0" t="s">
        <v>1026</v>
      </c>
      <c r="T3316" s="0" t="s">
        <v>784</v>
      </c>
      <c r="U3316" s="218" t="n">
        <v>4.125</v>
      </c>
      <c r="V3316" s="0" t="s">
        <v>1931</v>
      </c>
      <c r="W3316" s="0" t="s">
        <v>1434</v>
      </c>
      <c r="X3316" s="0" t="s">
        <v>1435</v>
      </c>
      <c r="Y3316" s="0" t="s">
        <v>1310</v>
      </c>
      <c r="Z3316" s="0" t="s">
        <v>571</v>
      </c>
      <c r="AA3316" s="0" t="n">
        <v>808844</v>
      </c>
      <c r="AB3316" s="215" t="n">
        <v>37036.875</v>
      </c>
      <c r="AC3316" s="215" t="n">
        <v>37036.875</v>
      </c>
    </row>
    <row r="3317" customFormat="false" ht="12.75" hidden="false" customHeight="false" outlineLevel="0" collapsed="false">
      <c r="A3317" s="208" t="str">
        <f aca="false">B3317&amp;" "&amp;C3317&amp;" "&amp;D3317</f>
        <v>US Natural Gas Physical</v>
      </c>
      <c r="B3317" s="208" t="str">
        <f aca="false">IF((LEFT(N3317,2)="US"),"US","")</f>
        <v>US</v>
      </c>
      <c r="C3317" s="208" t="str">
        <f aca="false">M3317</f>
        <v>Natural Gas</v>
      </c>
      <c r="D3317" s="208" t="str">
        <f aca="false">IF(ISNUMBER(FIND("Phy",N3317))=TRUE(),"Physical","Financial")</f>
        <v>Physical</v>
      </c>
      <c r="E3317" s="208" t="n">
        <f aca="false">IF(VLOOKUP(S3317,'DD-Lookup'!$J$6:$L$50,3,FALSE())="Monthly",(YEAR(AC3317)-YEAR(AB3317))*12+MONTH(AC3317)-MONTH(AB3317)+1,(AC3317-AB3317+1))</f>
        <v>1</v>
      </c>
      <c r="F3317" s="239" t="n">
        <f aca="false">E3317*SUM(P3317:Q3317)</f>
        <v>5000</v>
      </c>
      <c r="G3317" s="214" t="n">
        <v>1291862</v>
      </c>
      <c r="H3317" s="215" t="n">
        <v>37035.4084259259</v>
      </c>
      <c r="I3317" s="0" t="s">
        <v>2972</v>
      </c>
      <c r="M3317" s="0" t="s">
        <v>858</v>
      </c>
      <c r="N3317" s="0" t="s">
        <v>1305</v>
      </c>
      <c r="O3317" s="0" t="s">
        <v>1319</v>
      </c>
      <c r="P3317" s="216" t="n">
        <v>5000</v>
      </c>
      <c r="S3317" s="0" t="s">
        <v>1026</v>
      </c>
      <c r="T3317" s="0" t="s">
        <v>784</v>
      </c>
      <c r="U3317" s="218" t="n">
        <v>3.9925</v>
      </c>
      <c r="V3317" s="0" t="s">
        <v>2973</v>
      </c>
      <c r="W3317" s="0" t="s">
        <v>1314</v>
      </c>
      <c r="X3317" s="0" t="s">
        <v>1315</v>
      </c>
      <c r="Y3317" s="0" t="s">
        <v>1310</v>
      </c>
      <c r="Z3317" s="0" t="s">
        <v>571</v>
      </c>
      <c r="AA3317" s="0" t="n">
        <v>808845</v>
      </c>
      <c r="AB3317" s="215" t="n">
        <v>37036.875</v>
      </c>
      <c r="AC3317" s="215" t="n">
        <v>37036.875</v>
      </c>
    </row>
    <row r="3318" customFormat="false" ht="12.75" hidden="false" customHeight="false" outlineLevel="0" collapsed="false">
      <c r="A3318" s="208" t="str">
        <f aca="false">B3318&amp;" "&amp;C3318&amp;" "&amp;D3318</f>
        <v>US Natural Gas Physical</v>
      </c>
      <c r="B3318" s="208" t="str">
        <f aca="false">IF((LEFT(N3318,2)="US"),"US","")</f>
        <v>US</v>
      </c>
      <c r="C3318" s="208" t="str">
        <f aca="false">M3318</f>
        <v>Natural Gas</v>
      </c>
      <c r="D3318" s="208" t="str">
        <f aca="false">IF(ISNUMBER(FIND("Phy",N3318))=TRUE(),"Physical","Financial")</f>
        <v>Physical</v>
      </c>
      <c r="E3318" s="208" t="n">
        <f aca="false">IF(VLOOKUP(S3318,'DD-Lookup'!$J$6:$L$50,3,FALSE())="Monthly",(YEAR(AC3318)-YEAR(AB3318))*12+MONTH(AC3318)-MONTH(AB3318)+1,(AC3318-AB3318+1))</f>
        <v>1</v>
      </c>
      <c r="F3318" s="239" t="n">
        <f aca="false">E3318*SUM(P3318:Q3318)</f>
        <v>10000</v>
      </c>
      <c r="G3318" s="214" t="n">
        <v>1291863</v>
      </c>
      <c r="H3318" s="215" t="n">
        <v>37035.4084606482</v>
      </c>
      <c r="I3318" s="0" t="s">
        <v>1399</v>
      </c>
      <c r="M3318" s="0" t="s">
        <v>858</v>
      </c>
      <c r="N3318" s="0" t="s">
        <v>1305</v>
      </c>
      <c r="O3318" s="0" t="s">
        <v>1469</v>
      </c>
      <c r="P3318" s="216" t="n">
        <v>10000</v>
      </c>
      <c r="S3318" s="0" t="s">
        <v>1026</v>
      </c>
      <c r="T3318" s="0" t="s">
        <v>784</v>
      </c>
      <c r="U3318" s="218" t="n">
        <v>4.08</v>
      </c>
      <c r="V3318" s="0" t="s">
        <v>1441</v>
      </c>
      <c r="W3318" s="0" t="s">
        <v>1314</v>
      </c>
      <c r="X3318" s="0" t="s">
        <v>1315</v>
      </c>
      <c r="Y3318" s="0" t="s">
        <v>1310</v>
      </c>
      <c r="Z3318" s="0" t="s">
        <v>571</v>
      </c>
      <c r="AA3318" s="0" t="n">
        <v>808847</v>
      </c>
      <c r="AB3318" s="215" t="n">
        <v>37036.875</v>
      </c>
      <c r="AC3318" s="215" t="n">
        <v>37036.875</v>
      </c>
    </row>
    <row r="3319" customFormat="false" ht="12.75" hidden="false" customHeight="false" outlineLevel="0" collapsed="false">
      <c r="A3319" s="208" t="str">
        <f aca="false">B3319&amp;" "&amp;C3319&amp;" "&amp;D3319</f>
        <v>US Natural Gas Financial</v>
      </c>
      <c r="B3319" s="208" t="str">
        <f aca="false">IF((LEFT(N3319,2)="US"),"US","")</f>
        <v>US</v>
      </c>
      <c r="C3319" s="208" t="str">
        <f aca="false">M3319</f>
        <v>Natural Gas</v>
      </c>
      <c r="D3319" s="208" t="str">
        <f aca="false">IF(ISNUMBER(FIND("Phy",N3319))=TRUE(),"Physical","Financial")</f>
        <v>Financial</v>
      </c>
      <c r="E3319" s="208" t="n">
        <f aca="false">IF(VLOOKUP(S3319,'DD-Lookup'!$J$6:$L$50,3,FALSE())="Monthly",(YEAR(AC3319)-YEAR(AB3319))*12+MONTH(AC3319)-MONTH(AB3319)+1,(AC3319-AB3319+1))</f>
        <v>30</v>
      </c>
      <c r="F3319" s="239" t="n">
        <f aca="false">E3319*SUM(P3319:Q3319)</f>
        <v>300000</v>
      </c>
      <c r="G3319" s="214" t="n">
        <v>1291864</v>
      </c>
      <c r="H3319" s="215" t="n">
        <v>37035.4085069444</v>
      </c>
      <c r="I3319" s="0" t="s">
        <v>593</v>
      </c>
      <c r="M3319" s="0" t="s">
        <v>858</v>
      </c>
      <c r="N3319" s="0" t="s">
        <v>1024</v>
      </c>
      <c r="O3319" s="0" t="s">
        <v>1914</v>
      </c>
      <c r="Q3319" s="216" t="n">
        <v>10000</v>
      </c>
      <c r="S3319" s="0" t="s">
        <v>1026</v>
      </c>
      <c r="T3319" s="0" t="s">
        <v>784</v>
      </c>
      <c r="U3319" s="218" t="n">
        <v>-0.0275</v>
      </c>
      <c r="V3319" s="0" t="s">
        <v>1915</v>
      </c>
      <c r="W3319" s="0" t="s">
        <v>1824</v>
      </c>
      <c r="X3319" s="0" t="s">
        <v>1825</v>
      </c>
      <c r="Y3319" s="0" t="s">
        <v>838</v>
      </c>
      <c r="Z3319" s="0" t="s">
        <v>571</v>
      </c>
      <c r="AA3319" s="0" t="s">
        <v>2974</v>
      </c>
      <c r="AB3319" s="215" t="n">
        <v>37043.875</v>
      </c>
      <c r="AC3319" s="215" t="n">
        <v>37072.875</v>
      </c>
    </row>
    <row r="3320" customFormat="false" ht="12.75" hidden="false" customHeight="false" outlineLevel="0" collapsed="false">
      <c r="A3320" s="208" t="str">
        <f aca="false">B3320&amp;" "&amp;C3320&amp;" "&amp;D3320</f>
        <v>US Natural Gas Financial</v>
      </c>
      <c r="B3320" s="208" t="str">
        <f aca="false">IF((LEFT(N3320,2)="US"),"US","")</f>
        <v>US</v>
      </c>
      <c r="C3320" s="208" t="str">
        <f aca="false">M3320</f>
        <v>Natural Gas</v>
      </c>
      <c r="D3320" s="208" t="str">
        <f aca="false">IF(ISNUMBER(FIND("Phy",N3320))=TRUE(),"Physical","Financial")</f>
        <v>Financial</v>
      </c>
      <c r="E3320" s="208" t="n">
        <f aca="false">IF(VLOOKUP(S3320,'DD-Lookup'!$J$6:$L$50,3,FALSE())="Monthly",(YEAR(AC3320)-YEAR(AB3320))*12+MONTH(AC3320)-MONTH(AB3320)+1,(AC3320-AB3320+1))</f>
        <v>31</v>
      </c>
      <c r="F3320" s="239" t="n">
        <f aca="false">E3320*SUM(P3320:Q3320)</f>
        <v>465000</v>
      </c>
      <c r="G3320" s="214" t="n">
        <v>1291865</v>
      </c>
      <c r="H3320" s="215" t="n">
        <v>37035.4085185185</v>
      </c>
      <c r="I3320" s="0" t="s">
        <v>1098</v>
      </c>
      <c r="M3320" s="0" t="s">
        <v>858</v>
      </c>
      <c r="N3320" s="0" t="s">
        <v>1024</v>
      </c>
      <c r="O3320" s="0" t="s">
        <v>1099</v>
      </c>
      <c r="P3320" s="216" t="n">
        <v>15000</v>
      </c>
      <c r="S3320" s="0" t="s">
        <v>1026</v>
      </c>
      <c r="T3320" s="0" t="s">
        <v>784</v>
      </c>
      <c r="U3320" s="218" t="n">
        <v>4.2375</v>
      </c>
      <c r="V3320" s="0" t="s">
        <v>1281</v>
      </c>
      <c r="W3320" s="0" t="s">
        <v>1028</v>
      </c>
      <c r="X3320" s="0" t="s">
        <v>1029</v>
      </c>
      <c r="Y3320" s="0" t="s">
        <v>838</v>
      </c>
      <c r="Z3320" s="0" t="s">
        <v>571</v>
      </c>
      <c r="AA3320" s="0" t="s">
        <v>2975</v>
      </c>
      <c r="AB3320" s="215" t="n">
        <v>37073.875</v>
      </c>
      <c r="AC3320" s="215" t="n">
        <v>37103.875</v>
      </c>
    </row>
    <row r="3321" customFormat="false" ht="12.75" hidden="false" customHeight="false" outlineLevel="0" collapsed="false">
      <c r="A3321" s="208" t="str">
        <f aca="false">B3321&amp;" "&amp;C3321&amp;" "&amp;D3321</f>
        <v>US Natural Gas Physical</v>
      </c>
      <c r="B3321" s="208" t="str">
        <f aca="false">IF((LEFT(N3321,2)="US"),"US","")</f>
        <v>US</v>
      </c>
      <c r="C3321" s="208" t="str">
        <f aca="false">M3321</f>
        <v>Natural Gas</v>
      </c>
      <c r="D3321" s="208" t="str">
        <f aca="false">IF(ISNUMBER(FIND("Phy",N3321))=TRUE(),"Physical","Financial")</f>
        <v>Physical</v>
      </c>
      <c r="E3321" s="208" t="n">
        <f aca="false">IF(VLOOKUP(S3321,'DD-Lookup'!$J$6:$L$50,3,FALSE())="Monthly",(YEAR(AC3321)-YEAR(AB3321))*12+MONTH(AC3321)-MONTH(AB3321)+1,(AC3321-AB3321+1))</f>
        <v>1</v>
      </c>
      <c r="F3321" s="239" t="n">
        <f aca="false">E3321*SUM(P3321:Q3321)</f>
        <v>10000</v>
      </c>
      <c r="G3321" s="214" t="n">
        <v>1291867</v>
      </c>
      <c r="H3321" s="215" t="n">
        <v>37035.4085300926</v>
      </c>
      <c r="I3321" s="0" t="s">
        <v>1317</v>
      </c>
      <c r="M3321" s="0" t="s">
        <v>858</v>
      </c>
      <c r="N3321" s="0" t="s">
        <v>1305</v>
      </c>
      <c r="O3321" s="0" t="s">
        <v>1306</v>
      </c>
      <c r="P3321" s="216" t="n">
        <v>10000</v>
      </c>
      <c r="S3321" s="0" t="s">
        <v>1026</v>
      </c>
      <c r="T3321" s="0" t="s">
        <v>784</v>
      </c>
      <c r="U3321" s="218" t="n">
        <v>4.2075</v>
      </c>
      <c r="V3321" s="0" t="s">
        <v>1402</v>
      </c>
      <c r="W3321" s="0" t="s">
        <v>1308</v>
      </c>
      <c r="X3321" s="0" t="s">
        <v>1309</v>
      </c>
      <c r="Y3321" s="0" t="s">
        <v>1310</v>
      </c>
      <c r="Z3321" s="0" t="s">
        <v>571</v>
      </c>
      <c r="AA3321" s="0" t="n">
        <v>808848</v>
      </c>
      <c r="AB3321" s="215" t="n">
        <v>37036.875</v>
      </c>
      <c r="AC3321" s="215" t="n">
        <v>37036.875</v>
      </c>
    </row>
    <row r="3322" customFormat="false" ht="12.75" hidden="false" customHeight="false" outlineLevel="0" collapsed="false">
      <c r="A3322" s="208" t="str">
        <f aca="false">B3322&amp;" "&amp;C3322&amp;" "&amp;D3322</f>
        <v>US Natural Gas Physical</v>
      </c>
      <c r="B3322" s="208" t="str">
        <f aca="false">IF((LEFT(N3322,2)="US"),"US","")</f>
        <v>US</v>
      </c>
      <c r="C3322" s="208" t="str">
        <f aca="false">M3322</f>
        <v>Natural Gas</v>
      </c>
      <c r="D3322" s="208" t="str">
        <f aca="false">IF(ISNUMBER(FIND("Phy",N3322))=TRUE(),"Physical","Financial")</f>
        <v>Physical</v>
      </c>
      <c r="E3322" s="208" t="n">
        <f aca="false">IF(VLOOKUP(S3322,'DD-Lookup'!$J$6:$L$50,3,FALSE())="Monthly",(YEAR(AC3322)-YEAR(AB3322))*12+MONTH(AC3322)-MONTH(AB3322)+1,(AC3322-AB3322+1))</f>
        <v>1</v>
      </c>
      <c r="F3322" s="239" t="n">
        <f aca="false">E3322*SUM(P3322:Q3322)</f>
        <v>5000</v>
      </c>
      <c r="G3322" s="214" t="n">
        <v>1291868</v>
      </c>
      <c r="H3322" s="215" t="n">
        <v>37035.4085648148</v>
      </c>
      <c r="I3322" s="0" t="s">
        <v>1107</v>
      </c>
      <c r="M3322" s="0" t="s">
        <v>858</v>
      </c>
      <c r="N3322" s="0" t="s">
        <v>1305</v>
      </c>
      <c r="O3322" s="0" t="s">
        <v>1498</v>
      </c>
      <c r="Q3322" s="216" t="n">
        <v>5000</v>
      </c>
      <c r="S3322" s="0" t="s">
        <v>1026</v>
      </c>
      <c r="T3322" s="0" t="s">
        <v>784</v>
      </c>
      <c r="U3322" s="218" t="n">
        <v>4.46</v>
      </c>
      <c r="V3322" s="0" t="s">
        <v>1897</v>
      </c>
      <c r="W3322" s="0" t="s">
        <v>1388</v>
      </c>
      <c r="X3322" s="0" t="s">
        <v>1389</v>
      </c>
      <c r="Y3322" s="0" t="s">
        <v>1310</v>
      </c>
      <c r="Z3322" s="0" t="s">
        <v>571</v>
      </c>
      <c r="AA3322" s="0" t="n">
        <v>808849</v>
      </c>
      <c r="AB3322" s="215" t="n">
        <v>37036.875</v>
      </c>
      <c r="AC3322" s="215" t="n">
        <v>37036.875</v>
      </c>
    </row>
    <row r="3323" customFormat="false" ht="12.75" hidden="false" customHeight="false" outlineLevel="0" collapsed="false">
      <c r="A3323" s="208" t="str">
        <f aca="false">B3323&amp;" "&amp;C3323&amp;" "&amp;D3323</f>
        <v>US Natural Gas Financial</v>
      </c>
      <c r="B3323" s="208" t="str">
        <f aca="false">IF((LEFT(N3323,2)="US"),"US","")</f>
        <v>US</v>
      </c>
      <c r="C3323" s="208" t="str">
        <f aca="false">M3323</f>
        <v>Natural Gas</v>
      </c>
      <c r="D3323" s="208" t="str">
        <f aca="false">IF(ISNUMBER(FIND("Phy",N3323))=TRUE(),"Physical","Financial")</f>
        <v>Financial</v>
      </c>
      <c r="E3323" s="208" t="n">
        <f aca="false">IF(VLOOKUP(S3323,'DD-Lookup'!$J$6:$L$50,3,FALSE())="Monthly",(YEAR(AC3323)-YEAR(AB3323))*12+MONTH(AC3323)-MONTH(AB3323)+1,(AC3323-AB3323+1))</f>
        <v>151</v>
      </c>
      <c r="F3323" s="239" t="n">
        <f aca="false">E3323*SUM(P3323:Q3323)</f>
        <v>377500</v>
      </c>
      <c r="G3323" s="214" t="n">
        <v>1291869</v>
      </c>
      <c r="H3323" s="215" t="n">
        <v>37035.4085763889</v>
      </c>
      <c r="I3323" s="0" t="s">
        <v>1066</v>
      </c>
      <c r="M3323" s="0" t="s">
        <v>858</v>
      </c>
      <c r="N3323" s="0" t="s">
        <v>1024</v>
      </c>
      <c r="O3323" s="0" t="s">
        <v>1289</v>
      </c>
      <c r="Q3323" s="216" t="n">
        <v>2500</v>
      </c>
      <c r="S3323" s="0" t="s">
        <v>1026</v>
      </c>
      <c r="T3323" s="0" t="s">
        <v>784</v>
      </c>
      <c r="U3323" s="218" t="n">
        <v>4.68</v>
      </c>
      <c r="V3323" s="0" t="s">
        <v>2280</v>
      </c>
      <c r="W3323" s="0" t="s">
        <v>1028</v>
      </c>
      <c r="X3323" s="0" t="s">
        <v>1029</v>
      </c>
      <c r="Y3323" s="0" t="s">
        <v>838</v>
      </c>
      <c r="Z3323" s="0" t="s">
        <v>571</v>
      </c>
      <c r="AA3323" s="0" t="s">
        <v>2976</v>
      </c>
      <c r="AB3323" s="215" t="n">
        <v>37196</v>
      </c>
      <c r="AC3323" s="215" t="n">
        <v>37346</v>
      </c>
    </row>
    <row r="3324" customFormat="false" ht="12.75" hidden="false" customHeight="false" outlineLevel="0" collapsed="false">
      <c r="A3324" s="208" t="str">
        <f aca="false">B3324&amp;" "&amp;C3324&amp;" "&amp;D3324</f>
        <v>US Natural Gas Physical</v>
      </c>
      <c r="B3324" s="208" t="str">
        <f aca="false">IF((LEFT(N3324,2)="US"),"US","")</f>
        <v>US</v>
      </c>
      <c r="C3324" s="208" t="str">
        <f aca="false">M3324</f>
        <v>Natural Gas</v>
      </c>
      <c r="D3324" s="208" t="str">
        <f aca="false">IF(ISNUMBER(FIND("Phy",N3324))=TRUE(),"Physical","Financial")</f>
        <v>Physical</v>
      </c>
      <c r="E3324" s="208" t="n">
        <f aca="false">IF(VLOOKUP(S3324,'DD-Lookup'!$J$6:$L$50,3,FALSE())="Monthly",(YEAR(AC3324)-YEAR(AB3324))*12+MONTH(AC3324)-MONTH(AB3324)+1,(AC3324-AB3324+1))</f>
        <v>1</v>
      </c>
      <c r="F3324" s="239" t="n">
        <f aca="false">E3324*SUM(P3324:Q3324)</f>
        <v>10000</v>
      </c>
      <c r="G3324" s="214" t="n">
        <v>1291870</v>
      </c>
      <c r="H3324" s="215" t="n">
        <v>37035.4085763889</v>
      </c>
      <c r="I3324" s="0" t="s">
        <v>1399</v>
      </c>
      <c r="M3324" s="0" t="s">
        <v>858</v>
      </c>
      <c r="N3324" s="0" t="s">
        <v>1305</v>
      </c>
      <c r="O3324" s="0" t="s">
        <v>1432</v>
      </c>
      <c r="Q3324" s="216" t="n">
        <v>10000</v>
      </c>
      <c r="S3324" s="0" t="s">
        <v>1026</v>
      </c>
      <c r="T3324" s="0" t="s">
        <v>784</v>
      </c>
      <c r="U3324" s="218" t="n">
        <v>4.12</v>
      </c>
      <c r="V3324" s="0" t="s">
        <v>1441</v>
      </c>
      <c r="W3324" s="0" t="s">
        <v>1434</v>
      </c>
      <c r="X3324" s="0" t="s">
        <v>1435</v>
      </c>
      <c r="Y3324" s="0" t="s">
        <v>1310</v>
      </c>
      <c r="Z3324" s="0" t="s">
        <v>571</v>
      </c>
      <c r="AA3324" s="0" t="n">
        <v>808850</v>
      </c>
      <c r="AB3324" s="215" t="n">
        <v>37036.875</v>
      </c>
      <c r="AC3324" s="215" t="n">
        <v>37036.875</v>
      </c>
    </row>
    <row r="3325" customFormat="false" ht="12.75" hidden="false" customHeight="false" outlineLevel="0" collapsed="false">
      <c r="A3325" s="208" t="str">
        <f aca="false">B3325&amp;" "&amp;C3325&amp;" "&amp;D3325</f>
        <v>US Natural Gas Physical</v>
      </c>
      <c r="B3325" s="208" t="str">
        <f aca="false">IF((LEFT(N3325,2)="US"),"US","")</f>
        <v>US</v>
      </c>
      <c r="C3325" s="208" t="str">
        <f aca="false">M3325</f>
        <v>Natural Gas</v>
      </c>
      <c r="D3325" s="208" t="str">
        <f aca="false">IF(ISNUMBER(FIND("Phy",N3325))=TRUE(),"Physical","Financial")</f>
        <v>Physical</v>
      </c>
      <c r="E3325" s="208" t="n">
        <f aca="false">IF(VLOOKUP(S3325,'DD-Lookup'!$J$6:$L$50,3,FALSE())="Monthly",(YEAR(AC3325)-YEAR(AB3325))*12+MONTH(AC3325)-MONTH(AB3325)+1,(AC3325-AB3325+1))</f>
        <v>1</v>
      </c>
      <c r="F3325" s="239" t="n">
        <f aca="false">E3325*SUM(P3325:Q3325)</f>
        <v>1000</v>
      </c>
      <c r="G3325" s="214" t="n">
        <v>1291871</v>
      </c>
      <c r="H3325" s="215" t="n">
        <v>37035.4087037037</v>
      </c>
      <c r="I3325" s="0" t="s">
        <v>2037</v>
      </c>
      <c r="M3325" s="0" t="s">
        <v>858</v>
      </c>
      <c r="N3325" s="0" t="s">
        <v>1305</v>
      </c>
      <c r="O3325" s="0" t="s">
        <v>1703</v>
      </c>
      <c r="Q3325" s="216" t="n">
        <v>1000</v>
      </c>
      <c r="S3325" s="0" t="s">
        <v>1026</v>
      </c>
      <c r="T3325" s="0" t="s">
        <v>784</v>
      </c>
      <c r="U3325" s="218" t="n">
        <v>4.075</v>
      </c>
      <c r="V3325" s="0" t="s">
        <v>2155</v>
      </c>
      <c r="W3325" s="0" t="s">
        <v>1667</v>
      </c>
      <c r="X3325" s="0" t="s">
        <v>1639</v>
      </c>
      <c r="Y3325" s="0" t="s">
        <v>1310</v>
      </c>
      <c r="Z3325" s="0" t="s">
        <v>571</v>
      </c>
      <c r="AA3325" s="0" t="n">
        <v>808852</v>
      </c>
      <c r="AB3325" s="215" t="n">
        <v>37036.875</v>
      </c>
      <c r="AC3325" s="215" t="n">
        <v>37036.875</v>
      </c>
    </row>
    <row r="3326" customFormat="false" ht="12.75" hidden="false" customHeight="false" outlineLevel="0" collapsed="false">
      <c r="A3326" s="208" t="str">
        <f aca="false">B3326&amp;" "&amp;C3326&amp;" "&amp;D3326</f>
        <v>US Natural Gas Physical</v>
      </c>
      <c r="B3326" s="208" t="str">
        <f aca="false">IF((LEFT(N3326,2)="US"),"US","")</f>
        <v>US</v>
      </c>
      <c r="C3326" s="208" t="str">
        <f aca="false">M3326</f>
        <v>Natural Gas</v>
      </c>
      <c r="D3326" s="208" t="str">
        <f aca="false">IF(ISNUMBER(FIND("Phy",N3326))=TRUE(),"Physical","Financial")</f>
        <v>Physical</v>
      </c>
      <c r="E3326" s="208" t="n">
        <f aca="false">IF(VLOOKUP(S3326,'DD-Lookup'!$J$6:$L$50,3,FALSE())="Monthly",(YEAR(AC3326)-YEAR(AB3326))*12+MONTH(AC3326)-MONTH(AB3326)+1,(AC3326-AB3326+1))</f>
        <v>1</v>
      </c>
      <c r="F3326" s="239" t="n">
        <f aca="false">E3326*SUM(P3326:Q3326)</f>
        <v>5000</v>
      </c>
      <c r="G3326" s="214" t="n">
        <v>1291872</v>
      </c>
      <c r="H3326" s="215" t="n">
        <v>37035.4087152778</v>
      </c>
      <c r="I3326" s="0" t="s">
        <v>1059</v>
      </c>
      <c r="M3326" s="0" t="s">
        <v>858</v>
      </c>
      <c r="N3326" s="0" t="s">
        <v>1305</v>
      </c>
      <c r="O3326" s="0" t="s">
        <v>1498</v>
      </c>
      <c r="P3326" s="216" t="n">
        <v>5000</v>
      </c>
      <c r="S3326" s="0" t="s">
        <v>1026</v>
      </c>
      <c r="T3326" s="0" t="s">
        <v>784</v>
      </c>
      <c r="U3326" s="218" t="n">
        <v>4.455</v>
      </c>
      <c r="V3326" s="0" t="s">
        <v>2344</v>
      </c>
      <c r="W3326" s="0" t="s">
        <v>1388</v>
      </c>
      <c r="X3326" s="0" t="s">
        <v>1389</v>
      </c>
      <c r="Y3326" s="0" t="s">
        <v>1310</v>
      </c>
      <c r="Z3326" s="0" t="s">
        <v>571</v>
      </c>
      <c r="AA3326" s="0" t="n">
        <v>808853</v>
      </c>
      <c r="AB3326" s="215" t="n">
        <v>37036.875</v>
      </c>
      <c r="AC3326" s="215" t="n">
        <v>37036.875</v>
      </c>
    </row>
    <row r="3327" customFormat="false" ht="12.75" hidden="false" customHeight="false" outlineLevel="0" collapsed="false">
      <c r="A3327" s="208" t="str">
        <f aca="false">B3327&amp;" "&amp;C3327&amp;" "&amp;D3327</f>
        <v> Metals Financial</v>
      </c>
      <c r="B3327" s="208" t="str">
        <f aca="false">IF((LEFT(N3327,2)="US"),"US","")</f>
        <v/>
      </c>
      <c r="C3327" s="208" t="str">
        <f aca="false">M3327</f>
        <v>Metals</v>
      </c>
      <c r="D3327" s="208" t="str">
        <f aca="false">IF(ISNUMBER(FIND("Phy",N3327))=TRUE(),"Physical","Financial")</f>
        <v>Financial</v>
      </c>
      <c r="E3327" s="208" t="n">
        <f aca="false">IF(VLOOKUP(S3327,'DD-Lookup'!$J$6:$L$50,3,FALSE())="Monthly",(YEAR(AC3327)-YEAR(AB3327))*12+MONTH(AC3327)-MONTH(AB3327)+1,(AC3327-AB3327+1))</f>
        <v>1</v>
      </c>
      <c r="F3327" s="239" t="n">
        <f aca="false">E3327*SUM(P3327:Q3327)</f>
        <v>12</v>
      </c>
      <c r="G3327" s="214" t="n">
        <v>1291873</v>
      </c>
      <c r="H3327" s="215" t="n">
        <v>37035.4087384259</v>
      </c>
      <c r="I3327" s="0" t="s">
        <v>823</v>
      </c>
      <c r="M3327" s="0" t="s">
        <v>780</v>
      </c>
      <c r="N3327" s="0" t="s">
        <v>781</v>
      </c>
      <c r="O3327" s="0" t="s">
        <v>782</v>
      </c>
      <c r="P3327" s="216" t="n">
        <v>12</v>
      </c>
      <c r="S3327" s="0" t="s">
        <v>783</v>
      </c>
      <c r="T3327" s="0" t="s">
        <v>784</v>
      </c>
      <c r="U3327" s="218" t="n">
        <v>1547</v>
      </c>
      <c r="V3327" s="0" t="s">
        <v>824</v>
      </c>
      <c r="W3327" s="0" t="s">
        <v>803</v>
      </c>
      <c r="X3327" s="0" t="s">
        <v>787</v>
      </c>
      <c r="Y3327" s="0" t="s">
        <v>788</v>
      </c>
      <c r="Z3327" s="0" t="s">
        <v>789</v>
      </c>
      <c r="AA3327" s="0" t="n">
        <v>2150972</v>
      </c>
    </row>
    <row r="3328" customFormat="false" ht="12.75" hidden="false" customHeight="false" outlineLevel="0" collapsed="false">
      <c r="A3328" s="208" t="str">
        <f aca="false">B3328&amp;" "&amp;C3328&amp;" "&amp;D3328</f>
        <v>US Natural Gas Physical</v>
      </c>
      <c r="B3328" s="208" t="str">
        <f aca="false">IF((LEFT(N3328,2)="US"),"US","")</f>
        <v>US</v>
      </c>
      <c r="C3328" s="208" t="str">
        <f aca="false">M3328</f>
        <v>Natural Gas</v>
      </c>
      <c r="D3328" s="208" t="str">
        <f aca="false">IF(ISNUMBER(FIND("Phy",N3328))=TRUE(),"Physical","Financial")</f>
        <v>Physical</v>
      </c>
      <c r="E3328" s="208" t="n">
        <f aca="false">IF(VLOOKUP(S3328,'DD-Lookup'!$J$6:$L$50,3,FALSE())="Monthly",(YEAR(AC3328)-YEAR(AB3328))*12+MONTH(AC3328)-MONTH(AB3328)+1,(AC3328-AB3328+1))</f>
        <v>1</v>
      </c>
      <c r="F3328" s="239" t="n">
        <f aca="false">E3328*SUM(P3328:Q3328)</f>
        <v>1050</v>
      </c>
      <c r="G3328" s="214" t="n">
        <v>1291874</v>
      </c>
      <c r="H3328" s="215" t="n">
        <v>37035.4087615741</v>
      </c>
      <c r="I3328" s="0" t="s">
        <v>1426</v>
      </c>
      <c r="M3328" s="0" t="s">
        <v>858</v>
      </c>
      <c r="N3328" s="0" t="s">
        <v>1305</v>
      </c>
      <c r="O3328" s="0" t="s">
        <v>1432</v>
      </c>
      <c r="P3328" s="216" t="n">
        <v>1050</v>
      </c>
      <c r="S3328" s="0" t="s">
        <v>1026</v>
      </c>
      <c r="T3328" s="0" t="s">
        <v>784</v>
      </c>
      <c r="U3328" s="218" t="n">
        <v>4.115</v>
      </c>
      <c r="V3328" s="0" t="s">
        <v>1617</v>
      </c>
      <c r="W3328" s="0" t="s">
        <v>1434</v>
      </c>
      <c r="X3328" s="0" t="s">
        <v>1435</v>
      </c>
      <c r="Y3328" s="0" t="s">
        <v>1310</v>
      </c>
      <c r="Z3328" s="0" t="s">
        <v>571</v>
      </c>
      <c r="AA3328" s="0" t="n">
        <v>808854</v>
      </c>
      <c r="AB3328" s="215" t="n">
        <v>37036.875</v>
      </c>
      <c r="AC3328" s="215" t="n">
        <v>37036.875</v>
      </c>
    </row>
    <row r="3329" customFormat="false" ht="12.75" hidden="false" customHeight="false" outlineLevel="0" collapsed="false">
      <c r="A3329" s="208" t="str">
        <f aca="false">B3329&amp;" "&amp;C3329&amp;" "&amp;D3329</f>
        <v>US Crude Financial</v>
      </c>
      <c r="B3329" s="208" t="str">
        <f aca="false">IF((LEFT(N3329,2)="US"),"US","")</f>
        <v>US</v>
      </c>
      <c r="C3329" s="208" t="str">
        <f aca="false">M3329</f>
        <v>Crude</v>
      </c>
      <c r="D3329" s="208" t="str">
        <f aca="false">IF(ISNUMBER(FIND("Phy",N3329))=TRUE(),"Physical","Financial")</f>
        <v>Financial</v>
      </c>
      <c r="E3329" s="208" t="n">
        <f aca="false">IF(VLOOKUP(S3329,'DD-Lookup'!$J$6:$L$50,3,FALSE())="Monthly",(YEAR(AC3329)-YEAR(AB3329))*12+MONTH(AC3329)-MONTH(AB3329)+1,(AC3329-AB3329+1))</f>
        <v>1</v>
      </c>
      <c r="F3329" s="239" t="n">
        <f aca="false">E3329*SUM(P3329:Q3329)</f>
        <v>50000</v>
      </c>
      <c r="G3329" s="214" t="n">
        <v>1291875</v>
      </c>
      <c r="H3329" s="215" t="n">
        <v>37035.4087847222</v>
      </c>
      <c r="I3329" s="0" t="s">
        <v>1112</v>
      </c>
      <c r="M3329" s="0" t="s">
        <v>97</v>
      </c>
      <c r="N3329" s="0" t="s">
        <v>841</v>
      </c>
      <c r="O3329" s="0" t="s">
        <v>842</v>
      </c>
      <c r="Q3329" s="216" t="n">
        <v>50000</v>
      </c>
      <c r="S3329" s="0" t="s">
        <v>843</v>
      </c>
      <c r="T3329" s="0" t="s">
        <v>784</v>
      </c>
      <c r="U3329" s="218" t="n">
        <v>29.12</v>
      </c>
      <c r="V3329" s="0" t="s">
        <v>2339</v>
      </c>
      <c r="W3329" s="0" t="s">
        <v>845</v>
      </c>
      <c r="X3329" s="0" t="s">
        <v>846</v>
      </c>
      <c r="Y3329" s="0" t="s">
        <v>847</v>
      </c>
      <c r="Z3329" s="0" t="s">
        <v>571</v>
      </c>
      <c r="AA3329" s="0" t="n">
        <v>107058</v>
      </c>
      <c r="AB3329" s="215" t="n">
        <v>37073</v>
      </c>
      <c r="AC3329" s="215" t="n">
        <v>37103</v>
      </c>
    </row>
    <row r="3330" customFormat="false" ht="12.75" hidden="false" customHeight="false" outlineLevel="0" collapsed="false">
      <c r="A3330" s="208" t="str">
        <f aca="false">B3330&amp;" "&amp;C3330&amp;" "&amp;D3330</f>
        <v> Metals Financial</v>
      </c>
      <c r="B3330" s="208" t="str">
        <f aca="false">IF((LEFT(N3330,2)="US"),"US","")</f>
        <v/>
      </c>
      <c r="C3330" s="208" t="str">
        <f aca="false">M3330</f>
        <v>Metals</v>
      </c>
      <c r="D3330" s="208" t="str">
        <f aca="false">IF(ISNUMBER(FIND("Phy",N3330))=TRUE(),"Physical","Financial")</f>
        <v>Financial</v>
      </c>
      <c r="E3330" s="208" t="n">
        <f aca="false">IF(VLOOKUP(S3330,'DD-Lookup'!$J$6:$L$50,3,FALSE())="Monthly",(YEAR(AC3330)-YEAR(AB3330))*12+MONTH(AC3330)-MONTH(AB3330)+1,(AC3330-AB3330+1))</f>
        <v>1</v>
      </c>
      <c r="F3330" s="239" t="n">
        <f aca="false">E3330*SUM(P3330:Q3330)</f>
        <v>10</v>
      </c>
      <c r="G3330" s="214" t="n">
        <v>1291876</v>
      </c>
      <c r="H3330" s="215" t="n">
        <v>37035.4088657407</v>
      </c>
      <c r="I3330" s="0" t="s">
        <v>809</v>
      </c>
      <c r="M3330" s="0" t="s">
        <v>780</v>
      </c>
      <c r="N3330" s="0" t="s">
        <v>804</v>
      </c>
      <c r="O3330" s="0" t="s">
        <v>805</v>
      </c>
      <c r="P3330" s="216" t="n">
        <v>10</v>
      </c>
      <c r="S3330" s="0" t="s">
        <v>783</v>
      </c>
      <c r="T3330" s="0" t="s">
        <v>784</v>
      </c>
      <c r="U3330" s="218" t="n">
        <v>1750</v>
      </c>
      <c r="V3330" s="0" t="s">
        <v>810</v>
      </c>
      <c r="W3330" s="0" t="s">
        <v>803</v>
      </c>
      <c r="X3330" s="0" t="s">
        <v>787</v>
      </c>
      <c r="Y3330" s="0" t="s">
        <v>788</v>
      </c>
      <c r="Z3330" s="0" t="s">
        <v>789</v>
      </c>
      <c r="AA3330" s="0" t="n">
        <v>2150977</v>
      </c>
    </row>
    <row r="3331" customFormat="false" ht="12.75" hidden="false" customHeight="false" outlineLevel="0" collapsed="false">
      <c r="A3331" s="208" t="str">
        <f aca="false">B3331&amp;" "&amp;C3331&amp;" "&amp;D3331</f>
        <v>US Natural Gas Physical</v>
      </c>
      <c r="B3331" s="208" t="str">
        <f aca="false">IF((LEFT(N3331,2)="US"),"US","")</f>
        <v>US</v>
      </c>
      <c r="C3331" s="208" t="str">
        <f aca="false">M3331</f>
        <v>Natural Gas</v>
      </c>
      <c r="D3331" s="208" t="str">
        <f aca="false">IF(ISNUMBER(FIND("Phy",N3331))=TRUE(),"Physical","Financial")</f>
        <v>Physical</v>
      </c>
      <c r="E3331" s="208" t="n">
        <f aca="false">IF(VLOOKUP(S3331,'DD-Lookup'!$J$6:$L$50,3,FALSE())="Monthly",(YEAR(AC3331)-YEAR(AB3331))*12+MONTH(AC3331)-MONTH(AB3331)+1,(AC3331-AB3331+1))</f>
        <v>1</v>
      </c>
      <c r="F3331" s="239" t="n">
        <f aca="false">E3331*SUM(P3331:Q3331)</f>
        <v>10000</v>
      </c>
      <c r="G3331" s="214" t="n">
        <v>1291877</v>
      </c>
      <c r="H3331" s="215" t="n">
        <v>37035.4088657407</v>
      </c>
      <c r="I3331" s="0" t="s">
        <v>1073</v>
      </c>
      <c r="M3331" s="0" t="s">
        <v>858</v>
      </c>
      <c r="N3331" s="0" t="s">
        <v>1305</v>
      </c>
      <c r="O3331" s="0" t="s">
        <v>1625</v>
      </c>
      <c r="P3331" s="216" t="n">
        <v>10000</v>
      </c>
      <c r="S3331" s="0" t="s">
        <v>1026</v>
      </c>
      <c r="T3331" s="0" t="s">
        <v>784</v>
      </c>
      <c r="U3331" s="218" t="n">
        <v>4.045</v>
      </c>
      <c r="V3331" s="0" t="s">
        <v>1717</v>
      </c>
      <c r="W3331" s="0" t="s">
        <v>1422</v>
      </c>
      <c r="X3331" s="0" t="s">
        <v>1423</v>
      </c>
      <c r="Y3331" s="0" t="s">
        <v>1310</v>
      </c>
      <c r="Z3331" s="0" t="s">
        <v>571</v>
      </c>
      <c r="AA3331" s="0" t="n">
        <v>808855</v>
      </c>
      <c r="AB3331" s="215" t="n">
        <v>37036.875</v>
      </c>
      <c r="AC3331" s="215" t="n">
        <v>37036.875</v>
      </c>
    </row>
    <row r="3332" customFormat="false" ht="12.75" hidden="false" customHeight="false" outlineLevel="0" collapsed="false">
      <c r="A3332" s="208" t="str">
        <f aca="false">B3332&amp;" "&amp;C3332&amp;" "&amp;D3332</f>
        <v>US Natural Gas Physical</v>
      </c>
      <c r="B3332" s="208" t="str">
        <f aca="false">IF((LEFT(N3332,2)="US"),"US","")</f>
        <v>US</v>
      </c>
      <c r="C3332" s="208" t="str">
        <f aca="false">M3332</f>
        <v>Natural Gas</v>
      </c>
      <c r="D3332" s="208" t="str">
        <f aca="false">IF(ISNUMBER(FIND("Phy",N3332))=TRUE(),"Physical","Financial")</f>
        <v>Physical</v>
      </c>
      <c r="E3332" s="208" t="n">
        <f aca="false">IF(VLOOKUP(S3332,'DD-Lookup'!$J$6:$L$50,3,FALSE())="Monthly",(YEAR(AC3332)-YEAR(AB3332))*12+MONTH(AC3332)-MONTH(AB3332)+1,(AC3332-AB3332+1))</f>
        <v>1</v>
      </c>
      <c r="F3332" s="239" t="n">
        <f aca="false">E3332*SUM(P3332:Q3332)</f>
        <v>1700</v>
      </c>
      <c r="G3332" s="214" t="n">
        <v>1291878</v>
      </c>
      <c r="H3332" s="215" t="n">
        <v>37035.4088773148</v>
      </c>
      <c r="I3332" s="0" t="s">
        <v>2360</v>
      </c>
      <c r="M3332" s="0" t="s">
        <v>858</v>
      </c>
      <c r="N3332" s="0" t="s">
        <v>1305</v>
      </c>
      <c r="O3332" s="0" t="s">
        <v>1920</v>
      </c>
      <c r="Q3332" s="216" t="n">
        <v>1700</v>
      </c>
      <c r="S3332" s="0" t="s">
        <v>1026</v>
      </c>
      <c r="T3332" s="0" t="s">
        <v>784</v>
      </c>
      <c r="U3332" s="218" t="n">
        <v>4.045</v>
      </c>
      <c r="V3332" s="0" t="s">
        <v>2361</v>
      </c>
      <c r="W3332" s="0" t="s">
        <v>1667</v>
      </c>
      <c r="X3332" s="0" t="s">
        <v>1639</v>
      </c>
      <c r="Y3332" s="0" t="s">
        <v>1310</v>
      </c>
      <c r="Z3332" s="0" t="s">
        <v>571</v>
      </c>
      <c r="AA3332" s="0" t="n">
        <v>808856</v>
      </c>
      <c r="AB3332" s="215" t="n">
        <v>37036.875</v>
      </c>
      <c r="AC3332" s="215" t="n">
        <v>37036.875</v>
      </c>
    </row>
    <row r="3333" customFormat="false" ht="12.75" hidden="false" customHeight="false" outlineLevel="0" collapsed="false">
      <c r="A3333" s="208" t="str">
        <f aca="false">B3333&amp;" "&amp;C3333&amp;" "&amp;D3333</f>
        <v> Metals Financial</v>
      </c>
      <c r="B3333" s="208" t="str">
        <f aca="false">IF((LEFT(N3333,2)="US"),"US","")</f>
        <v/>
      </c>
      <c r="C3333" s="208" t="str">
        <f aca="false">M3333</f>
        <v>Metals</v>
      </c>
      <c r="D3333" s="208" t="str">
        <f aca="false">IF(ISNUMBER(FIND("Phy",N3333))=TRUE(),"Physical","Financial")</f>
        <v>Financial</v>
      </c>
      <c r="E3333" s="208" t="n">
        <f aca="false">IF(VLOOKUP(S3333,'DD-Lookup'!$J$6:$L$50,3,FALSE())="Monthly",(YEAR(AC3333)-YEAR(AB3333))*12+MONTH(AC3333)-MONTH(AB3333)+1,(AC3333-AB3333+1))</f>
        <v>1</v>
      </c>
      <c r="F3333" s="239" t="n">
        <f aca="false">E3333*SUM(P3333:Q3333)</f>
        <v>6</v>
      </c>
      <c r="G3333" s="214" t="n">
        <v>1291880</v>
      </c>
      <c r="H3333" s="215" t="n">
        <v>37035.4088888889</v>
      </c>
      <c r="I3333" s="0" t="s">
        <v>1269</v>
      </c>
      <c r="M3333" s="0" t="s">
        <v>780</v>
      </c>
      <c r="N3333" s="0" t="s">
        <v>804</v>
      </c>
      <c r="O3333" s="0" t="s">
        <v>805</v>
      </c>
      <c r="P3333" s="216" t="n">
        <v>6</v>
      </c>
      <c r="S3333" s="0" t="s">
        <v>783</v>
      </c>
      <c r="T3333" s="0" t="s">
        <v>784</v>
      </c>
      <c r="U3333" s="218" t="n">
        <v>1750</v>
      </c>
      <c r="V3333" s="0" t="s">
        <v>1686</v>
      </c>
      <c r="W3333" s="0" t="s">
        <v>803</v>
      </c>
      <c r="X3333" s="0" t="s">
        <v>787</v>
      </c>
      <c r="Y3333" s="0" t="s">
        <v>788</v>
      </c>
      <c r="Z3333" s="0" t="s">
        <v>789</v>
      </c>
      <c r="AA3333" s="0" t="n">
        <v>2150979</v>
      </c>
    </row>
    <row r="3334" customFormat="false" ht="12.75" hidden="false" customHeight="false" outlineLevel="0" collapsed="false">
      <c r="A3334" s="208" t="str">
        <f aca="false">B3334&amp;" "&amp;C3334&amp;" "&amp;D3334</f>
        <v>US Natural Gas Physical</v>
      </c>
      <c r="B3334" s="208" t="str">
        <f aca="false">IF((LEFT(N3334,2)="US"),"US","")</f>
        <v>US</v>
      </c>
      <c r="C3334" s="208" t="str">
        <f aca="false">M3334</f>
        <v>Natural Gas</v>
      </c>
      <c r="D3334" s="208" t="str">
        <f aca="false">IF(ISNUMBER(FIND("Phy",N3334))=TRUE(),"Physical","Financial")</f>
        <v>Physical</v>
      </c>
      <c r="E3334" s="208" t="n">
        <f aca="false">IF(VLOOKUP(S3334,'DD-Lookup'!$J$6:$L$50,3,FALSE())="Monthly",(YEAR(AC3334)-YEAR(AB3334))*12+MONTH(AC3334)-MONTH(AB3334)+1,(AC3334-AB3334+1))</f>
        <v>1</v>
      </c>
      <c r="F3334" s="239" t="n">
        <f aca="false">E3334*SUM(P3334:Q3334)</f>
        <v>6290</v>
      </c>
      <c r="G3334" s="214" t="n">
        <v>1291879</v>
      </c>
      <c r="H3334" s="215" t="n">
        <v>37035.4088888889</v>
      </c>
      <c r="I3334" s="0" t="s">
        <v>1155</v>
      </c>
      <c r="M3334" s="0" t="s">
        <v>858</v>
      </c>
      <c r="N3334" s="0" t="s">
        <v>1305</v>
      </c>
      <c r="O3334" s="0" t="s">
        <v>1432</v>
      </c>
      <c r="Q3334" s="216" t="n">
        <v>6290</v>
      </c>
      <c r="S3334" s="0" t="s">
        <v>1026</v>
      </c>
      <c r="T3334" s="0" t="s">
        <v>784</v>
      </c>
      <c r="U3334" s="218" t="n">
        <v>4.115</v>
      </c>
      <c r="V3334" s="0" t="s">
        <v>1518</v>
      </c>
      <c r="W3334" s="0" t="s">
        <v>1434</v>
      </c>
      <c r="X3334" s="0" t="s">
        <v>1435</v>
      </c>
      <c r="Y3334" s="0" t="s">
        <v>1310</v>
      </c>
      <c r="Z3334" s="0" t="s">
        <v>571</v>
      </c>
      <c r="AA3334" s="0" t="n">
        <v>808857</v>
      </c>
      <c r="AB3334" s="215" t="n">
        <v>37036.875</v>
      </c>
      <c r="AC3334" s="215" t="n">
        <v>37036.875</v>
      </c>
    </row>
    <row r="3335" customFormat="false" ht="12.75" hidden="false" customHeight="false" outlineLevel="0" collapsed="false">
      <c r="A3335" s="208" t="str">
        <f aca="false">B3335&amp;" "&amp;C3335&amp;" "&amp;D3335</f>
        <v>US Natural Gas Financial</v>
      </c>
      <c r="B3335" s="208" t="str">
        <f aca="false">IF((LEFT(N3335,2)="US"),"US","")</f>
        <v>US</v>
      </c>
      <c r="C3335" s="208" t="str">
        <f aca="false">M3335</f>
        <v>Natural Gas</v>
      </c>
      <c r="D3335" s="208" t="str">
        <f aca="false">IF(ISNUMBER(FIND("Phy",N3335))=TRUE(),"Physical","Financial")</f>
        <v>Financial</v>
      </c>
      <c r="E3335" s="208" t="n">
        <f aca="false">IF(VLOOKUP(S3335,'DD-Lookup'!$J$6:$L$50,3,FALSE())="Monthly",(YEAR(AC3335)-YEAR(AB3335))*12+MONTH(AC3335)-MONTH(AB3335)+1,(AC3335-AB3335+1))</f>
        <v>365</v>
      </c>
      <c r="F3335" s="239" t="n">
        <f aca="false">E3335*SUM(P3335:Q3335)</f>
        <v>1825000</v>
      </c>
      <c r="G3335" s="214" t="n">
        <v>1291881</v>
      </c>
      <c r="H3335" s="215" t="n">
        <v>37035.408912037</v>
      </c>
      <c r="I3335" s="0" t="s">
        <v>1622</v>
      </c>
      <c r="M3335" s="0" t="s">
        <v>858</v>
      </c>
      <c r="N3335" s="0" t="s">
        <v>1024</v>
      </c>
      <c r="O3335" s="0" t="s">
        <v>1415</v>
      </c>
      <c r="P3335" s="216" t="n">
        <v>5000</v>
      </c>
      <c r="S3335" s="0" t="s">
        <v>1026</v>
      </c>
      <c r="T3335" s="0" t="s">
        <v>784</v>
      </c>
      <c r="U3335" s="218" t="n">
        <v>4.37</v>
      </c>
      <c r="V3335" s="0" t="s">
        <v>1623</v>
      </c>
      <c r="W3335" s="0" t="s">
        <v>1028</v>
      </c>
      <c r="X3335" s="0" t="s">
        <v>1029</v>
      </c>
      <c r="Y3335" s="0" t="s">
        <v>838</v>
      </c>
      <c r="Z3335" s="0" t="s">
        <v>571</v>
      </c>
      <c r="AA3335" s="0" t="s">
        <v>2977</v>
      </c>
      <c r="AB3335" s="215" t="n">
        <v>37257.875</v>
      </c>
      <c r="AC3335" s="215" t="n">
        <v>37621.875</v>
      </c>
    </row>
    <row r="3336" customFormat="false" ht="12.75" hidden="false" customHeight="false" outlineLevel="0" collapsed="false">
      <c r="A3336" s="208" t="str">
        <f aca="false">B3336&amp;" "&amp;C3336&amp;" "&amp;D3336</f>
        <v>US Natural Gas Physical</v>
      </c>
      <c r="B3336" s="208" t="str">
        <f aca="false">IF((LEFT(N3336,2)="US"),"US","")</f>
        <v>US</v>
      </c>
      <c r="C3336" s="208" t="str">
        <f aca="false">M3336</f>
        <v>Natural Gas</v>
      </c>
      <c r="D3336" s="208" t="str">
        <f aca="false">IF(ISNUMBER(FIND("Phy",N3336))=TRUE(),"Physical","Financial")</f>
        <v>Physical</v>
      </c>
      <c r="E3336" s="208" t="n">
        <f aca="false">IF(VLOOKUP(S3336,'DD-Lookup'!$J$6:$L$50,3,FALSE())="Monthly",(YEAR(AC3336)-YEAR(AB3336))*12+MONTH(AC3336)-MONTH(AB3336)+1,(AC3336-AB3336+1))</f>
        <v>1</v>
      </c>
      <c r="F3336" s="239" t="n">
        <f aca="false">E3336*SUM(P3336:Q3336)</f>
        <v>10000</v>
      </c>
      <c r="G3336" s="214" t="n">
        <v>1291882</v>
      </c>
      <c r="H3336" s="215" t="n">
        <v>37035.4089351852</v>
      </c>
      <c r="I3336" s="0" t="s">
        <v>593</v>
      </c>
      <c r="M3336" s="0" t="s">
        <v>858</v>
      </c>
      <c r="N3336" s="0" t="s">
        <v>1305</v>
      </c>
      <c r="O3336" s="0" t="s">
        <v>1687</v>
      </c>
      <c r="P3336" s="216" t="n">
        <v>10000</v>
      </c>
      <c r="S3336" s="0" t="s">
        <v>1026</v>
      </c>
      <c r="T3336" s="0" t="s">
        <v>784</v>
      </c>
      <c r="U3336" s="218" t="n">
        <v>4.065</v>
      </c>
      <c r="V3336" s="0" t="s">
        <v>2647</v>
      </c>
      <c r="W3336" s="0" t="s">
        <v>1667</v>
      </c>
      <c r="X3336" s="0" t="s">
        <v>1639</v>
      </c>
      <c r="Y3336" s="0" t="s">
        <v>1310</v>
      </c>
      <c r="Z3336" s="0" t="s">
        <v>571</v>
      </c>
      <c r="AA3336" s="0" t="n">
        <v>808858</v>
      </c>
      <c r="AB3336" s="215" t="n">
        <v>37036.875</v>
      </c>
      <c r="AC3336" s="215" t="n">
        <v>37036.875</v>
      </c>
    </row>
    <row r="3337" customFormat="false" ht="12.75" hidden="false" customHeight="false" outlineLevel="0" collapsed="false">
      <c r="A3337" s="208" t="str">
        <f aca="false">B3337&amp;" "&amp;C3337&amp;" "&amp;D3337</f>
        <v>US Natural Gas Financial</v>
      </c>
      <c r="B3337" s="208" t="str">
        <f aca="false">IF((LEFT(N3337,2)="US"),"US","")</f>
        <v>US</v>
      </c>
      <c r="C3337" s="208" t="str">
        <f aca="false">M3337</f>
        <v>Natural Gas</v>
      </c>
      <c r="D3337" s="208" t="str">
        <f aca="false">IF(ISNUMBER(FIND("Phy",N3337))=TRUE(),"Physical","Financial")</f>
        <v>Financial</v>
      </c>
      <c r="E3337" s="208" t="n">
        <f aca="false">IF(VLOOKUP(S3337,'DD-Lookup'!$J$6:$L$50,3,FALSE())="Monthly",(YEAR(AC3337)-YEAR(AB3337))*12+MONTH(AC3337)-MONTH(AB3337)+1,(AC3337-AB3337+1))</f>
        <v>30</v>
      </c>
      <c r="F3337" s="239" t="n">
        <f aca="false">E3337*SUM(P3337:Q3337)</f>
        <v>1500000</v>
      </c>
      <c r="G3337" s="214" t="n">
        <v>1291883</v>
      </c>
      <c r="H3337" s="215" t="n">
        <v>37035.4090046296</v>
      </c>
      <c r="I3337" s="0" t="s">
        <v>1155</v>
      </c>
      <c r="M3337" s="0" t="s">
        <v>858</v>
      </c>
      <c r="N3337" s="0" t="s">
        <v>1482</v>
      </c>
      <c r="O3337" s="0" t="s">
        <v>2198</v>
      </c>
      <c r="Q3337" s="216" t="n">
        <v>50000</v>
      </c>
      <c r="S3337" s="0" t="s">
        <v>1026</v>
      </c>
      <c r="T3337" s="0" t="s">
        <v>784</v>
      </c>
      <c r="U3337" s="218" t="n">
        <v>-0.0025</v>
      </c>
      <c r="V3337" s="0" t="s">
        <v>2681</v>
      </c>
      <c r="W3337" s="0" t="s">
        <v>2199</v>
      </c>
      <c r="X3337" s="0" t="s">
        <v>2200</v>
      </c>
      <c r="Y3337" s="0" t="s">
        <v>838</v>
      </c>
      <c r="Z3337" s="0" t="s">
        <v>571</v>
      </c>
      <c r="AA3337" s="0" t="s">
        <v>2978</v>
      </c>
      <c r="AB3337" s="215" t="n">
        <v>37043.875</v>
      </c>
      <c r="AC3337" s="215" t="n">
        <v>37072.875</v>
      </c>
    </row>
    <row r="3338" customFormat="false" ht="12.75" hidden="false" customHeight="false" outlineLevel="0" collapsed="false">
      <c r="A3338" s="208" t="str">
        <f aca="false">B3338&amp;" "&amp;C3338&amp;" "&amp;D3338</f>
        <v>US Natural Gas Physical</v>
      </c>
      <c r="B3338" s="208" t="str">
        <f aca="false">IF((LEFT(N3338,2)="US"),"US","")</f>
        <v>US</v>
      </c>
      <c r="C3338" s="208" t="str">
        <f aca="false">M3338</f>
        <v>Natural Gas</v>
      </c>
      <c r="D3338" s="208" t="str">
        <f aca="false">IF(ISNUMBER(FIND("Phy",N3338))=TRUE(),"Physical","Financial")</f>
        <v>Physical</v>
      </c>
      <c r="E3338" s="208" t="n">
        <f aca="false">IF(VLOOKUP(S3338,'DD-Lookup'!$J$6:$L$50,3,FALSE())="Monthly",(YEAR(AC3338)-YEAR(AB3338))*12+MONTH(AC3338)-MONTH(AB3338)+1,(AC3338-AB3338+1))</f>
        <v>1</v>
      </c>
      <c r="F3338" s="239" t="n">
        <f aca="false">E3338*SUM(P3338:Q3338)</f>
        <v>5000</v>
      </c>
      <c r="G3338" s="214" t="n">
        <v>1291884</v>
      </c>
      <c r="H3338" s="215" t="n">
        <v>37035.4091666667</v>
      </c>
      <c r="I3338" s="0" t="s">
        <v>1976</v>
      </c>
      <c r="M3338" s="0" t="s">
        <v>858</v>
      </c>
      <c r="N3338" s="0" t="s">
        <v>1305</v>
      </c>
      <c r="O3338" s="0" t="s">
        <v>1378</v>
      </c>
      <c r="Q3338" s="216" t="n">
        <v>5000</v>
      </c>
      <c r="S3338" s="0" t="s">
        <v>1026</v>
      </c>
      <c r="T3338" s="0" t="s">
        <v>784</v>
      </c>
      <c r="U3338" s="218" t="n">
        <v>4.0425</v>
      </c>
      <c r="V3338" s="0" t="s">
        <v>1977</v>
      </c>
      <c r="W3338" s="0" t="s">
        <v>1361</v>
      </c>
      <c r="X3338" s="0" t="s">
        <v>1362</v>
      </c>
      <c r="Y3338" s="0" t="s">
        <v>1310</v>
      </c>
      <c r="Z3338" s="0" t="s">
        <v>571</v>
      </c>
      <c r="AA3338" s="0" t="n">
        <v>808859</v>
      </c>
      <c r="AB3338" s="215" t="n">
        <v>37036.875</v>
      </c>
      <c r="AC3338" s="215" t="n">
        <v>37036.875</v>
      </c>
    </row>
    <row r="3339" customFormat="false" ht="12.75" hidden="false" customHeight="false" outlineLevel="0" collapsed="false">
      <c r="A3339" s="208" t="str">
        <f aca="false">B3339&amp;" "&amp;C3339&amp;" "&amp;D3339</f>
        <v>US Natural Gas Physical</v>
      </c>
      <c r="B3339" s="208" t="str">
        <f aca="false">IF((LEFT(N3339,2)="US"),"US","")</f>
        <v>US</v>
      </c>
      <c r="C3339" s="208" t="str">
        <f aca="false">M3339</f>
        <v>Natural Gas</v>
      </c>
      <c r="D3339" s="208" t="str">
        <f aca="false">IF(ISNUMBER(FIND("Phy",N3339))=TRUE(),"Physical","Financial")</f>
        <v>Physical</v>
      </c>
      <c r="E3339" s="208" t="n">
        <f aca="false">IF(VLOOKUP(S3339,'DD-Lookup'!$J$6:$L$50,3,FALSE())="Monthly",(YEAR(AC3339)-YEAR(AB3339))*12+MONTH(AC3339)-MONTH(AB3339)+1,(AC3339-AB3339+1))</f>
        <v>7</v>
      </c>
      <c r="F3339" s="239" t="n">
        <f aca="false">E3339*SUM(P3339:Q3339)</f>
        <v>35000</v>
      </c>
      <c r="G3339" s="214" t="n">
        <v>1291885</v>
      </c>
      <c r="H3339" s="215" t="n">
        <v>37035.4091782407</v>
      </c>
      <c r="I3339" s="0" t="s">
        <v>1544</v>
      </c>
      <c r="M3339" s="0" t="s">
        <v>858</v>
      </c>
      <c r="N3339" s="0" t="s">
        <v>1305</v>
      </c>
      <c r="O3339" s="0" t="s">
        <v>2359</v>
      </c>
      <c r="P3339" s="216" t="n">
        <v>5000</v>
      </c>
      <c r="S3339" s="0" t="s">
        <v>1026</v>
      </c>
      <c r="T3339" s="0" t="s">
        <v>784</v>
      </c>
      <c r="U3339" s="218" t="n">
        <v>4.07</v>
      </c>
      <c r="V3339" s="0" t="s">
        <v>2486</v>
      </c>
      <c r="W3339" s="0" t="s">
        <v>1422</v>
      </c>
      <c r="X3339" s="0" t="s">
        <v>1639</v>
      </c>
      <c r="Y3339" s="0" t="s">
        <v>1310</v>
      </c>
      <c r="Z3339" s="0" t="s">
        <v>571</v>
      </c>
      <c r="AA3339" s="0" t="n">
        <v>808861</v>
      </c>
      <c r="AB3339" s="215" t="n">
        <v>37036.875</v>
      </c>
      <c r="AC3339" s="215" t="n">
        <v>37042.875</v>
      </c>
    </row>
    <row r="3340" customFormat="false" ht="12.75" hidden="false" customHeight="false" outlineLevel="0" collapsed="false">
      <c r="A3340" s="208" t="str">
        <f aca="false">B3340&amp;" "&amp;C3340&amp;" "&amp;D3340</f>
        <v> Metals Financial</v>
      </c>
      <c r="B3340" s="208" t="str">
        <f aca="false">IF((LEFT(N3340,2)="US"),"US","")</f>
        <v/>
      </c>
      <c r="C3340" s="208" t="str">
        <f aca="false">M3340</f>
        <v>Metals</v>
      </c>
      <c r="D3340" s="208" t="str">
        <f aca="false">IF(ISNUMBER(FIND("Phy",N3340))=TRUE(),"Physical","Financial")</f>
        <v>Financial</v>
      </c>
      <c r="E3340" s="208" t="n">
        <f aca="false">IF(VLOOKUP(S3340,'DD-Lookup'!$J$6:$L$50,3,FALSE())="Monthly",(YEAR(AC3340)-YEAR(AB3340))*12+MONTH(AC3340)-MONTH(AB3340)+1,(AC3340-AB3340+1))</f>
        <v>1</v>
      </c>
      <c r="F3340" s="239" t="n">
        <f aca="false">E3340*SUM(P3340:Q3340)</f>
        <v>20</v>
      </c>
      <c r="G3340" s="214" t="n">
        <v>1291887</v>
      </c>
      <c r="H3340" s="215" t="n">
        <v>37035.4091898148</v>
      </c>
      <c r="I3340" s="0" t="s">
        <v>796</v>
      </c>
      <c r="M3340" s="0" t="s">
        <v>780</v>
      </c>
      <c r="N3340" s="0" t="s">
        <v>804</v>
      </c>
      <c r="O3340" s="0" t="s">
        <v>805</v>
      </c>
      <c r="Q3340" s="216" t="n">
        <v>20</v>
      </c>
      <c r="S3340" s="0" t="s">
        <v>783</v>
      </c>
      <c r="T3340" s="0" t="s">
        <v>784</v>
      </c>
      <c r="U3340" s="218" t="n">
        <v>1751</v>
      </c>
      <c r="V3340" s="0" t="s">
        <v>799</v>
      </c>
      <c r="W3340" s="0" t="s">
        <v>803</v>
      </c>
      <c r="X3340" s="0" t="s">
        <v>787</v>
      </c>
      <c r="Y3340" s="0" t="s">
        <v>788</v>
      </c>
      <c r="Z3340" s="0" t="s">
        <v>789</v>
      </c>
      <c r="AA3340" s="0" t="n">
        <v>2150983</v>
      </c>
    </row>
    <row r="3341" customFormat="false" ht="12.75" hidden="false" customHeight="false" outlineLevel="0" collapsed="false">
      <c r="A3341" s="208" t="str">
        <f aca="false">B3341&amp;" "&amp;C3341&amp;" "&amp;D3341</f>
        <v>US Natural Gas Physical</v>
      </c>
      <c r="B3341" s="208" t="str">
        <f aca="false">IF((LEFT(N3341,2)="US"),"US","")</f>
        <v>US</v>
      </c>
      <c r="C3341" s="208" t="str">
        <f aca="false">M3341</f>
        <v>Natural Gas</v>
      </c>
      <c r="D3341" s="208" t="str">
        <f aca="false">IF(ISNUMBER(FIND("Phy",N3341))=TRUE(),"Physical","Financial")</f>
        <v>Physical</v>
      </c>
      <c r="E3341" s="208" t="n">
        <f aca="false">IF(VLOOKUP(S3341,'DD-Lookup'!$J$6:$L$50,3,FALSE())="Monthly",(YEAR(AC3341)-YEAR(AB3341))*12+MONTH(AC3341)-MONTH(AB3341)+1,(AC3341-AB3341+1))</f>
        <v>1</v>
      </c>
      <c r="F3341" s="239" t="n">
        <f aca="false">E3341*SUM(P3341:Q3341)</f>
        <v>10000</v>
      </c>
      <c r="G3341" s="214" t="n">
        <v>1291888</v>
      </c>
      <c r="H3341" s="215" t="n">
        <v>37035.409212963</v>
      </c>
      <c r="I3341" s="0" t="s">
        <v>1930</v>
      </c>
      <c r="M3341" s="0" t="s">
        <v>858</v>
      </c>
      <c r="N3341" s="0" t="s">
        <v>1305</v>
      </c>
      <c r="O3341" s="0" t="s">
        <v>1432</v>
      </c>
      <c r="Q3341" s="216" t="n">
        <v>10000</v>
      </c>
      <c r="S3341" s="0" t="s">
        <v>1026</v>
      </c>
      <c r="T3341" s="0" t="s">
        <v>784</v>
      </c>
      <c r="U3341" s="218" t="n">
        <v>4.11</v>
      </c>
      <c r="V3341" s="0" t="s">
        <v>1931</v>
      </c>
      <c r="W3341" s="0" t="s">
        <v>1434</v>
      </c>
      <c r="X3341" s="0" t="s">
        <v>1435</v>
      </c>
      <c r="Y3341" s="0" t="s">
        <v>1310</v>
      </c>
      <c r="Z3341" s="0" t="s">
        <v>571</v>
      </c>
      <c r="AA3341" s="0" t="n">
        <v>808860</v>
      </c>
      <c r="AB3341" s="215" t="n">
        <v>37036.875</v>
      </c>
      <c r="AC3341" s="215" t="n">
        <v>37036.875</v>
      </c>
    </row>
    <row r="3342" customFormat="false" ht="12.75" hidden="false" customHeight="false" outlineLevel="0" collapsed="false">
      <c r="A3342" s="208" t="str">
        <f aca="false">B3342&amp;" "&amp;C3342&amp;" "&amp;D3342</f>
        <v> Metals Financial</v>
      </c>
      <c r="B3342" s="208" t="str">
        <f aca="false">IF((LEFT(N3342,2)="US"),"US","")</f>
        <v/>
      </c>
      <c r="C3342" s="208" t="str">
        <f aca="false">M3342</f>
        <v>Metals</v>
      </c>
      <c r="D3342" s="208" t="str">
        <f aca="false">IF(ISNUMBER(FIND("Phy",N3342))=TRUE(),"Physical","Financial")</f>
        <v>Financial</v>
      </c>
      <c r="E3342" s="208" t="n">
        <f aca="false">IF(VLOOKUP(S3342,'DD-Lookup'!$J$6:$L$50,3,FALSE())="Monthly",(YEAR(AC3342)-YEAR(AB3342))*12+MONTH(AC3342)-MONTH(AB3342)+1,(AC3342-AB3342+1))</f>
        <v>1</v>
      </c>
      <c r="F3342" s="239" t="n">
        <f aca="false">E3342*SUM(P3342:Q3342)</f>
        <v>10</v>
      </c>
      <c r="G3342" s="214" t="n">
        <v>1291889</v>
      </c>
      <c r="H3342" s="215" t="n">
        <v>37035.4093287037</v>
      </c>
      <c r="I3342" s="0" t="s">
        <v>807</v>
      </c>
      <c r="M3342" s="0" t="s">
        <v>780</v>
      </c>
      <c r="N3342" s="0" t="s">
        <v>781</v>
      </c>
      <c r="O3342" s="0" t="s">
        <v>782</v>
      </c>
      <c r="Q3342" s="216" t="n">
        <v>10</v>
      </c>
      <c r="S3342" s="0" t="s">
        <v>783</v>
      </c>
      <c r="T3342" s="0" t="s">
        <v>784</v>
      </c>
      <c r="U3342" s="218" t="n">
        <v>1548</v>
      </c>
      <c r="V3342" s="0" t="s">
        <v>808</v>
      </c>
      <c r="W3342" s="0" t="s">
        <v>803</v>
      </c>
      <c r="X3342" s="0" t="s">
        <v>787</v>
      </c>
      <c r="Y3342" s="0" t="s">
        <v>788</v>
      </c>
      <c r="Z3342" s="0" t="s">
        <v>789</v>
      </c>
      <c r="AA3342" s="0" t="n">
        <v>2150985</v>
      </c>
    </row>
    <row r="3343" customFormat="false" ht="12.75" hidden="false" customHeight="false" outlineLevel="0" collapsed="false">
      <c r="A3343" s="208" t="str">
        <f aca="false">B3343&amp;" "&amp;C3343&amp;" "&amp;D3343</f>
        <v> Metals Financial</v>
      </c>
      <c r="B3343" s="208" t="str">
        <f aca="false">IF((LEFT(N3343,2)="US"),"US","")</f>
        <v/>
      </c>
      <c r="C3343" s="208" t="str">
        <f aca="false">M3343</f>
        <v>Metals</v>
      </c>
      <c r="D3343" s="208" t="str">
        <f aca="false">IF(ISNUMBER(FIND("Phy",N3343))=TRUE(),"Physical","Financial")</f>
        <v>Financial</v>
      </c>
      <c r="E3343" s="208" t="n">
        <f aca="false">IF(VLOOKUP(S3343,'DD-Lookup'!$J$6:$L$50,3,FALSE())="Monthly",(YEAR(AC3343)-YEAR(AB3343))*12+MONTH(AC3343)-MONTH(AB3343)+1,(AC3343-AB3343+1))</f>
        <v>1</v>
      </c>
      <c r="F3343" s="239" t="n">
        <f aca="false">E3343*SUM(P3343:Q3343)</f>
        <v>20</v>
      </c>
      <c r="G3343" s="214" t="n">
        <v>1291890</v>
      </c>
      <c r="H3343" s="215" t="n">
        <v>37035.4093402778</v>
      </c>
      <c r="I3343" s="0" t="s">
        <v>1856</v>
      </c>
      <c r="M3343" s="0" t="s">
        <v>780</v>
      </c>
      <c r="N3343" s="0" t="s">
        <v>804</v>
      </c>
      <c r="O3343" s="0" t="s">
        <v>976</v>
      </c>
      <c r="P3343" s="216" t="n">
        <v>20</v>
      </c>
      <c r="S3343" s="0" t="s">
        <v>783</v>
      </c>
      <c r="T3343" s="0" t="s">
        <v>784</v>
      </c>
      <c r="U3343" s="218" t="n">
        <v>1757</v>
      </c>
      <c r="V3343" s="0" t="s">
        <v>1857</v>
      </c>
      <c r="W3343" s="0" t="s">
        <v>803</v>
      </c>
      <c r="X3343" s="0" t="s">
        <v>787</v>
      </c>
      <c r="Y3343" s="0" t="s">
        <v>788</v>
      </c>
      <c r="Z3343" s="0" t="s">
        <v>789</v>
      </c>
      <c r="AA3343" s="0" t="n">
        <v>2150987</v>
      </c>
      <c r="AB3343" s="215" t="n">
        <v>37090.6472222222</v>
      </c>
      <c r="AC3343" s="215" t="n">
        <v>37090.6472222222</v>
      </c>
    </row>
    <row r="3344" customFormat="false" ht="12.75" hidden="false" customHeight="false" outlineLevel="0" collapsed="false">
      <c r="A3344" s="208" t="str">
        <f aca="false">B3344&amp;" "&amp;C3344&amp;" "&amp;D3344</f>
        <v>US Natural Gas Physical</v>
      </c>
      <c r="B3344" s="208" t="str">
        <f aca="false">IF((LEFT(N3344,2)="US"),"US","")</f>
        <v>US</v>
      </c>
      <c r="C3344" s="208" t="str">
        <f aca="false">M3344</f>
        <v>Natural Gas</v>
      </c>
      <c r="D3344" s="208" t="str">
        <f aca="false">IF(ISNUMBER(FIND("Phy",N3344))=TRUE(),"Physical","Financial")</f>
        <v>Physical</v>
      </c>
      <c r="E3344" s="208" t="n">
        <f aca="false">IF(VLOOKUP(S3344,'DD-Lookup'!$J$6:$L$50,3,FALSE())="Monthly",(YEAR(AC3344)-YEAR(AB3344))*12+MONTH(AC3344)-MONTH(AB3344)+1,(AC3344-AB3344+1))</f>
        <v>1</v>
      </c>
      <c r="F3344" s="239" t="n">
        <f aca="false">E3344*SUM(P3344:Q3344)</f>
        <v>25000</v>
      </c>
      <c r="G3344" s="214" t="n">
        <v>1291891</v>
      </c>
      <c r="H3344" s="215" t="n">
        <v>37035.4093518519</v>
      </c>
      <c r="I3344" s="0" t="s">
        <v>1155</v>
      </c>
      <c r="M3344" s="0" t="s">
        <v>858</v>
      </c>
      <c r="N3344" s="0" t="s">
        <v>1305</v>
      </c>
      <c r="O3344" s="0" t="s">
        <v>1432</v>
      </c>
      <c r="Q3344" s="216" t="n">
        <v>25000</v>
      </c>
      <c r="S3344" s="0" t="s">
        <v>1026</v>
      </c>
      <c r="T3344" s="0" t="s">
        <v>784</v>
      </c>
      <c r="U3344" s="218" t="n">
        <v>4.11</v>
      </c>
      <c r="V3344" s="0" t="s">
        <v>1518</v>
      </c>
      <c r="W3344" s="0" t="s">
        <v>1434</v>
      </c>
      <c r="X3344" s="0" t="s">
        <v>1435</v>
      </c>
      <c r="Y3344" s="0" t="s">
        <v>1310</v>
      </c>
      <c r="Z3344" s="0" t="s">
        <v>571</v>
      </c>
      <c r="AA3344" s="0" t="n">
        <v>808862</v>
      </c>
      <c r="AB3344" s="215" t="n">
        <v>37036.875</v>
      </c>
      <c r="AC3344" s="215" t="n">
        <v>37036.875</v>
      </c>
    </row>
    <row r="3345" customFormat="false" ht="12.75" hidden="false" customHeight="false" outlineLevel="0" collapsed="false">
      <c r="A3345" s="208" t="str">
        <f aca="false">B3345&amp;" "&amp;C3345&amp;" "&amp;D3345</f>
        <v> Metals Financial</v>
      </c>
      <c r="B3345" s="208" t="str">
        <f aca="false">IF((LEFT(N3345,2)="US"),"US","")</f>
        <v/>
      </c>
      <c r="C3345" s="208" t="str">
        <f aca="false">M3345</f>
        <v>Metals</v>
      </c>
      <c r="D3345" s="208" t="str">
        <f aca="false">IF(ISNUMBER(FIND("Phy",N3345))=TRUE(),"Physical","Financial")</f>
        <v>Financial</v>
      </c>
      <c r="E3345" s="208" t="n">
        <f aca="false">IF(VLOOKUP(S3345,'DD-Lookup'!$J$6:$L$50,3,FALSE())="Monthly",(YEAR(AC3345)-YEAR(AB3345))*12+MONTH(AC3345)-MONTH(AB3345)+1,(AC3345-AB3345+1))</f>
        <v>1</v>
      </c>
      <c r="F3345" s="239" t="n">
        <f aca="false">E3345*SUM(P3345:Q3345)</f>
        <v>20</v>
      </c>
      <c r="G3345" s="214" t="n">
        <v>1291892</v>
      </c>
      <c r="H3345" s="215" t="n">
        <v>37035.4094212963</v>
      </c>
      <c r="I3345" s="0" t="s">
        <v>809</v>
      </c>
      <c r="M3345" s="0" t="s">
        <v>780</v>
      </c>
      <c r="N3345" s="0" t="s">
        <v>781</v>
      </c>
      <c r="O3345" s="0" t="s">
        <v>782</v>
      </c>
      <c r="P3345" s="216" t="n">
        <v>20</v>
      </c>
      <c r="S3345" s="0" t="s">
        <v>783</v>
      </c>
      <c r="T3345" s="0" t="s">
        <v>784</v>
      </c>
      <c r="U3345" s="218" t="n">
        <v>1547</v>
      </c>
      <c r="V3345" s="0" t="s">
        <v>810</v>
      </c>
      <c r="W3345" s="0" t="s">
        <v>803</v>
      </c>
      <c r="X3345" s="0" t="s">
        <v>787</v>
      </c>
      <c r="Y3345" s="0" t="s">
        <v>788</v>
      </c>
      <c r="Z3345" s="0" t="s">
        <v>789</v>
      </c>
      <c r="AA3345" s="0" t="n">
        <v>2150989</v>
      </c>
    </row>
    <row r="3346" customFormat="false" ht="12.75" hidden="false" customHeight="false" outlineLevel="0" collapsed="false">
      <c r="A3346" s="208" t="str">
        <f aca="false">B3346&amp;" "&amp;C3346&amp;" "&amp;D3346</f>
        <v>US Natural Gas Physical</v>
      </c>
      <c r="B3346" s="208" t="str">
        <f aca="false">IF((LEFT(N3346,2)="US"),"US","")</f>
        <v>US</v>
      </c>
      <c r="C3346" s="208" t="str">
        <f aca="false">M3346</f>
        <v>Natural Gas</v>
      </c>
      <c r="D3346" s="208" t="str">
        <f aca="false">IF(ISNUMBER(FIND("Phy",N3346))=TRUE(),"Physical","Financial")</f>
        <v>Physical</v>
      </c>
      <c r="E3346" s="208" t="n">
        <f aca="false">IF(VLOOKUP(S3346,'DD-Lookup'!$J$6:$L$50,3,FALSE())="Monthly",(YEAR(AC3346)-YEAR(AB3346))*12+MONTH(AC3346)-MONTH(AB3346)+1,(AC3346-AB3346+1))</f>
        <v>1</v>
      </c>
      <c r="F3346" s="239" t="n">
        <f aca="false">E3346*SUM(P3346:Q3346)</f>
        <v>10000</v>
      </c>
      <c r="G3346" s="214" t="n">
        <v>1291894</v>
      </c>
      <c r="H3346" s="215" t="n">
        <v>37035.4094212963</v>
      </c>
      <c r="I3346" s="0" t="s">
        <v>1399</v>
      </c>
      <c r="M3346" s="0" t="s">
        <v>858</v>
      </c>
      <c r="N3346" s="0" t="s">
        <v>1305</v>
      </c>
      <c r="O3346" s="0" t="s">
        <v>1687</v>
      </c>
      <c r="Q3346" s="216" t="n">
        <v>10000</v>
      </c>
      <c r="S3346" s="0" t="s">
        <v>1026</v>
      </c>
      <c r="T3346" s="0" t="s">
        <v>784</v>
      </c>
      <c r="U3346" s="218" t="n">
        <v>4.0725</v>
      </c>
      <c r="V3346" s="0" t="s">
        <v>1844</v>
      </c>
      <c r="W3346" s="0" t="s">
        <v>1667</v>
      </c>
      <c r="X3346" s="0" t="s">
        <v>1639</v>
      </c>
      <c r="Y3346" s="0" t="s">
        <v>1310</v>
      </c>
      <c r="Z3346" s="0" t="s">
        <v>571</v>
      </c>
      <c r="AA3346" s="0" t="n">
        <v>808864</v>
      </c>
      <c r="AB3346" s="215" t="n">
        <v>37036.875</v>
      </c>
      <c r="AC3346" s="215" t="n">
        <v>37036.875</v>
      </c>
    </row>
    <row r="3347" customFormat="false" ht="12.75" hidden="false" customHeight="false" outlineLevel="0" collapsed="false">
      <c r="A3347" s="208" t="str">
        <f aca="false">B3347&amp;" "&amp;C3347&amp;" "&amp;D3347</f>
        <v>US Natural Gas Physical</v>
      </c>
      <c r="B3347" s="208" t="str">
        <f aca="false">IF((LEFT(N3347,2)="US"),"US","")</f>
        <v>US</v>
      </c>
      <c r="C3347" s="208" t="str">
        <f aca="false">M3347</f>
        <v>Natural Gas</v>
      </c>
      <c r="D3347" s="208" t="str">
        <f aca="false">IF(ISNUMBER(FIND("Phy",N3347))=TRUE(),"Physical","Financial")</f>
        <v>Physical</v>
      </c>
      <c r="E3347" s="208" t="n">
        <f aca="false">IF(VLOOKUP(S3347,'DD-Lookup'!$J$6:$L$50,3,FALSE())="Monthly",(YEAR(AC3347)-YEAR(AB3347))*12+MONTH(AC3347)-MONTH(AB3347)+1,(AC3347-AB3347+1))</f>
        <v>1</v>
      </c>
      <c r="F3347" s="239" t="n">
        <f aca="false">E3347*SUM(P3347:Q3347)</f>
        <v>10000</v>
      </c>
      <c r="G3347" s="214" t="n">
        <v>1291893</v>
      </c>
      <c r="H3347" s="215" t="n">
        <v>37035.4094212963</v>
      </c>
      <c r="I3347" s="0" t="s">
        <v>600</v>
      </c>
      <c r="M3347" s="0" t="s">
        <v>858</v>
      </c>
      <c r="N3347" s="0" t="s">
        <v>1305</v>
      </c>
      <c r="O3347" s="0" t="s">
        <v>1469</v>
      </c>
      <c r="Q3347" s="216" t="n">
        <v>10000</v>
      </c>
      <c r="S3347" s="0" t="s">
        <v>1026</v>
      </c>
      <c r="T3347" s="0" t="s">
        <v>784</v>
      </c>
      <c r="U3347" s="218" t="n">
        <v>4.0825</v>
      </c>
      <c r="V3347" s="0" t="s">
        <v>1446</v>
      </c>
      <c r="W3347" s="0" t="s">
        <v>1314</v>
      </c>
      <c r="X3347" s="0" t="s">
        <v>1315</v>
      </c>
      <c r="Y3347" s="0" t="s">
        <v>1310</v>
      </c>
      <c r="Z3347" s="0" t="s">
        <v>571</v>
      </c>
      <c r="AA3347" s="0" t="n">
        <v>808863</v>
      </c>
      <c r="AB3347" s="215" t="n">
        <v>37036.875</v>
      </c>
      <c r="AC3347" s="215" t="n">
        <v>37036.875</v>
      </c>
    </row>
    <row r="3348" customFormat="false" ht="12.75" hidden="false" customHeight="false" outlineLevel="0" collapsed="false">
      <c r="A3348" s="208" t="str">
        <f aca="false">B3348&amp;" "&amp;C3348&amp;" "&amp;D3348</f>
        <v> Metals Financial</v>
      </c>
      <c r="B3348" s="208" t="str">
        <f aca="false">IF((LEFT(N3348,2)="US"),"US","")</f>
        <v/>
      </c>
      <c r="C3348" s="208" t="str">
        <f aca="false">M3348</f>
        <v>Metals</v>
      </c>
      <c r="D3348" s="208" t="str">
        <f aca="false">IF(ISNUMBER(FIND("Phy",N3348))=TRUE(),"Physical","Financial")</f>
        <v>Financial</v>
      </c>
      <c r="E3348" s="208" t="n">
        <f aca="false">IF(VLOOKUP(S3348,'DD-Lookup'!$J$6:$L$50,3,FALSE())="Monthly",(YEAR(AC3348)-YEAR(AB3348))*12+MONTH(AC3348)-MONTH(AB3348)+1,(AC3348-AB3348+1))</f>
        <v>1</v>
      </c>
      <c r="F3348" s="239" t="n">
        <f aca="false">E3348*SUM(P3348:Q3348)</f>
        <v>20</v>
      </c>
      <c r="G3348" s="214" t="n">
        <v>1291896</v>
      </c>
      <c r="H3348" s="215" t="n">
        <v>37035.4094560185</v>
      </c>
      <c r="I3348" s="0" t="s">
        <v>796</v>
      </c>
      <c r="M3348" s="0" t="s">
        <v>780</v>
      </c>
      <c r="N3348" s="0" t="s">
        <v>804</v>
      </c>
      <c r="O3348" s="0" t="s">
        <v>805</v>
      </c>
      <c r="Q3348" s="216" t="n">
        <v>20</v>
      </c>
      <c r="S3348" s="0" t="s">
        <v>783</v>
      </c>
      <c r="T3348" s="0" t="s">
        <v>784</v>
      </c>
      <c r="U3348" s="218" t="n">
        <v>1751</v>
      </c>
      <c r="V3348" s="0" t="s">
        <v>799</v>
      </c>
      <c r="W3348" s="0" t="s">
        <v>803</v>
      </c>
      <c r="X3348" s="0" t="s">
        <v>787</v>
      </c>
      <c r="Y3348" s="0" t="s">
        <v>788</v>
      </c>
      <c r="Z3348" s="0" t="s">
        <v>789</v>
      </c>
      <c r="AA3348" s="0" t="n">
        <v>2150992</v>
      </c>
    </row>
    <row r="3349" customFormat="false" ht="12.75" hidden="false" customHeight="false" outlineLevel="0" collapsed="false">
      <c r="A3349" s="208" t="str">
        <f aca="false">B3349&amp;" "&amp;C3349&amp;" "&amp;D3349</f>
        <v>US Natural Gas Physical</v>
      </c>
      <c r="B3349" s="208" t="str">
        <f aca="false">IF((LEFT(N3349,2)="US"),"US","")</f>
        <v>US</v>
      </c>
      <c r="C3349" s="208" t="str">
        <f aca="false">M3349</f>
        <v>Natural Gas</v>
      </c>
      <c r="D3349" s="208" t="str">
        <f aca="false">IF(ISNUMBER(FIND("Phy",N3349))=TRUE(),"Physical","Financial")</f>
        <v>Physical</v>
      </c>
      <c r="E3349" s="208" t="n">
        <f aca="false">IF(VLOOKUP(S3349,'DD-Lookup'!$J$6:$L$50,3,FALSE())="Monthly",(YEAR(AC3349)-YEAR(AB3349))*12+MONTH(AC3349)-MONTH(AB3349)+1,(AC3349-AB3349+1))</f>
        <v>1</v>
      </c>
      <c r="F3349" s="239" t="n">
        <f aca="false">E3349*SUM(P3349:Q3349)</f>
        <v>10000</v>
      </c>
      <c r="G3349" s="214" t="n">
        <v>1291895</v>
      </c>
      <c r="H3349" s="215" t="n">
        <v>37035.4094560185</v>
      </c>
      <c r="I3349" s="0" t="s">
        <v>1399</v>
      </c>
      <c r="M3349" s="0" t="s">
        <v>858</v>
      </c>
      <c r="N3349" s="0" t="s">
        <v>1305</v>
      </c>
      <c r="O3349" s="0" t="s">
        <v>1703</v>
      </c>
      <c r="Q3349" s="216" t="n">
        <v>10000</v>
      </c>
      <c r="S3349" s="0" t="s">
        <v>1026</v>
      </c>
      <c r="T3349" s="0" t="s">
        <v>784</v>
      </c>
      <c r="U3349" s="218" t="n">
        <v>4.075</v>
      </c>
      <c r="V3349" s="0" t="s">
        <v>1844</v>
      </c>
      <c r="W3349" s="0" t="s">
        <v>1667</v>
      </c>
      <c r="X3349" s="0" t="s">
        <v>1639</v>
      </c>
      <c r="Y3349" s="0" t="s">
        <v>1310</v>
      </c>
      <c r="Z3349" s="0" t="s">
        <v>571</v>
      </c>
      <c r="AA3349" s="0" t="n">
        <v>808865</v>
      </c>
      <c r="AB3349" s="215" t="n">
        <v>37036.875</v>
      </c>
      <c r="AC3349" s="215" t="n">
        <v>37036.875</v>
      </c>
    </row>
    <row r="3350" customFormat="false" ht="12.75" hidden="false" customHeight="false" outlineLevel="0" collapsed="false">
      <c r="A3350" s="208" t="str">
        <f aca="false">B3350&amp;" "&amp;C3350&amp;" "&amp;D3350</f>
        <v> Natural Gas Physical</v>
      </c>
      <c r="B3350" s="208" t="str">
        <f aca="false">IF((LEFT(N3350,2)="US"),"US","")</f>
        <v/>
      </c>
      <c r="C3350" s="208" t="str">
        <f aca="false">M3350</f>
        <v>Natural Gas</v>
      </c>
      <c r="D3350" s="208" t="str">
        <f aca="false">IF(ISNUMBER(FIND("Phy",N3350))=TRUE(),"Physical","Financial")</f>
        <v>Physical</v>
      </c>
      <c r="E3350" s="208" t="n">
        <f aca="false">IF(VLOOKUP(S3350,'DD-Lookup'!$J$6:$L$50,3,FALSE())="Monthly",(YEAR(AC3350)-YEAR(AB3350))*12+MONTH(AC3350)-MONTH(AB3350)+1,(AC3350-AB3350+1))</f>
        <v>30</v>
      </c>
      <c r="F3350" s="239" t="n">
        <f aca="false">E3350*SUM(P3350:Q3350)</f>
        <v>150000</v>
      </c>
      <c r="G3350" s="214" t="n">
        <v>1291897</v>
      </c>
      <c r="H3350" s="215" t="n">
        <v>37035.4094675926</v>
      </c>
      <c r="I3350" s="0" t="s">
        <v>1078</v>
      </c>
      <c r="M3350" s="0" t="s">
        <v>858</v>
      </c>
      <c r="N3350" s="0" t="s">
        <v>2171</v>
      </c>
      <c r="O3350" s="0" t="s">
        <v>2172</v>
      </c>
      <c r="Q3350" s="216" t="n">
        <v>5000</v>
      </c>
      <c r="S3350" s="0" t="s">
        <v>279</v>
      </c>
      <c r="T3350" s="0" t="s">
        <v>2173</v>
      </c>
      <c r="U3350" s="218" t="n">
        <v>5.64</v>
      </c>
      <c r="V3350" s="0" t="s">
        <v>2979</v>
      </c>
      <c r="W3350" s="0" t="s">
        <v>2175</v>
      </c>
      <c r="X3350" s="0" t="s">
        <v>2176</v>
      </c>
      <c r="Y3350" s="0" t="s">
        <v>1310</v>
      </c>
      <c r="Z3350" s="0" t="s">
        <v>628</v>
      </c>
      <c r="AA3350" s="0" t="n">
        <v>808867</v>
      </c>
      <c r="AB3350" s="215" t="n">
        <v>37043.875</v>
      </c>
      <c r="AC3350" s="215" t="n">
        <v>37072.875</v>
      </c>
    </row>
    <row r="3351" customFormat="false" ht="12.75" hidden="false" customHeight="false" outlineLevel="0" collapsed="false">
      <c r="A3351" s="208" t="str">
        <f aca="false">B3351&amp;" "&amp;C3351&amp;" "&amp;D3351</f>
        <v> Metals Financial</v>
      </c>
      <c r="B3351" s="208" t="str">
        <f aca="false">IF((LEFT(N3351,2)="US"),"US","")</f>
        <v/>
      </c>
      <c r="C3351" s="208" t="str">
        <f aca="false">M3351</f>
        <v>Metals</v>
      </c>
      <c r="D3351" s="208" t="str">
        <f aca="false">IF(ISNUMBER(FIND("Phy",N3351))=TRUE(),"Physical","Financial")</f>
        <v>Financial</v>
      </c>
      <c r="E3351" s="208" t="n">
        <f aca="false">IF(VLOOKUP(S3351,'DD-Lookup'!$J$6:$L$50,3,FALSE())="Monthly",(YEAR(AC3351)-YEAR(AB3351))*12+MONTH(AC3351)-MONTH(AB3351)+1,(AC3351-AB3351+1))</f>
        <v>1</v>
      </c>
      <c r="F3351" s="239" t="n">
        <f aca="false">E3351*SUM(P3351:Q3351)</f>
        <v>5</v>
      </c>
      <c r="G3351" s="214" t="n">
        <v>1291898</v>
      </c>
      <c r="H3351" s="215" t="n">
        <v>37035.4094791667</v>
      </c>
      <c r="I3351" s="0" t="s">
        <v>892</v>
      </c>
      <c r="M3351" s="0" t="s">
        <v>780</v>
      </c>
      <c r="N3351" s="0" t="s">
        <v>804</v>
      </c>
      <c r="O3351" s="0" t="s">
        <v>805</v>
      </c>
      <c r="P3351" s="216" t="n">
        <v>5</v>
      </c>
      <c r="S3351" s="0" t="s">
        <v>783</v>
      </c>
      <c r="T3351" s="0" t="s">
        <v>784</v>
      </c>
      <c r="U3351" s="218" t="n">
        <v>1750</v>
      </c>
      <c r="V3351" s="0" t="s">
        <v>1371</v>
      </c>
      <c r="W3351" s="0" t="s">
        <v>803</v>
      </c>
      <c r="X3351" s="0" t="s">
        <v>787</v>
      </c>
      <c r="Y3351" s="0" t="s">
        <v>788</v>
      </c>
      <c r="Z3351" s="0" t="s">
        <v>789</v>
      </c>
      <c r="AA3351" s="0" t="n">
        <v>2150994</v>
      </c>
    </row>
    <row r="3352" customFormat="false" ht="12.75" hidden="false" customHeight="false" outlineLevel="0" collapsed="false">
      <c r="A3352" s="208" t="str">
        <f aca="false">B3352&amp;" "&amp;C3352&amp;" "&amp;D3352</f>
        <v>US Natural Gas Physical</v>
      </c>
      <c r="B3352" s="208" t="str">
        <f aca="false">IF((LEFT(N3352,2)="US"),"US","")</f>
        <v>US</v>
      </c>
      <c r="C3352" s="208" t="str">
        <f aca="false">M3352</f>
        <v>Natural Gas</v>
      </c>
      <c r="D3352" s="208" t="str">
        <f aca="false">IF(ISNUMBER(FIND("Phy",N3352))=TRUE(),"Physical","Financial")</f>
        <v>Physical</v>
      </c>
      <c r="E3352" s="208" t="n">
        <f aca="false">IF(VLOOKUP(S3352,'DD-Lookup'!$J$6:$L$50,3,FALSE())="Monthly",(YEAR(AC3352)-YEAR(AB3352))*12+MONTH(AC3352)-MONTH(AB3352)+1,(AC3352-AB3352+1))</f>
        <v>1</v>
      </c>
      <c r="F3352" s="239" t="n">
        <f aca="false">E3352*SUM(P3352:Q3352)</f>
        <v>10000</v>
      </c>
      <c r="G3352" s="214" t="n">
        <v>1291899</v>
      </c>
      <c r="H3352" s="215" t="n">
        <v>37035.4095486111</v>
      </c>
      <c r="I3352" s="0" t="s">
        <v>2777</v>
      </c>
      <c r="M3352" s="0" t="s">
        <v>858</v>
      </c>
      <c r="N3352" s="0" t="s">
        <v>1305</v>
      </c>
      <c r="O3352" s="0" t="s">
        <v>1787</v>
      </c>
      <c r="P3352" s="216" t="n">
        <v>10000</v>
      </c>
      <c r="S3352" s="0" t="s">
        <v>1026</v>
      </c>
      <c r="T3352" s="0" t="s">
        <v>784</v>
      </c>
      <c r="U3352" s="218" t="n">
        <v>4.03</v>
      </c>
      <c r="V3352" s="0" t="s">
        <v>2778</v>
      </c>
      <c r="W3352" s="0" t="s">
        <v>1422</v>
      </c>
      <c r="X3352" s="0" t="s">
        <v>1639</v>
      </c>
      <c r="Y3352" s="0" t="s">
        <v>1310</v>
      </c>
      <c r="Z3352" s="0" t="s">
        <v>571</v>
      </c>
      <c r="AA3352" s="0" t="n">
        <v>808868</v>
      </c>
      <c r="AB3352" s="215" t="n">
        <v>37036.875</v>
      </c>
      <c r="AC3352" s="215" t="n">
        <v>37036.875</v>
      </c>
    </row>
    <row r="3353" customFormat="false" ht="12.75" hidden="false" customHeight="false" outlineLevel="0" collapsed="false">
      <c r="A3353" s="208" t="str">
        <f aca="false">B3353&amp;" "&amp;C3353&amp;" "&amp;D3353</f>
        <v> Metals Financial</v>
      </c>
      <c r="B3353" s="208" t="str">
        <f aca="false">IF((LEFT(N3353,2)="US"),"US","")</f>
        <v/>
      </c>
      <c r="C3353" s="208" t="str">
        <f aca="false">M3353</f>
        <v>Metals</v>
      </c>
      <c r="D3353" s="208" t="str">
        <f aca="false">IF(ISNUMBER(FIND("Phy",N3353))=TRUE(),"Physical","Financial")</f>
        <v>Financial</v>
      </c>
      <c r="E3353" s="208" t="n">
        <f aca="false">IF(VLOOKUP(S3353,'DD-Lookup'!$J$6:$L$50,3,FALSE())="Monthly",(YEAR(AC3353)-YEAR(AB3353))*12+MONTH(AC3353)-MONTH(AB3353)+1,(AC3353-AB3353+1))</f>
        <v>1</v>
      </c>
      <c r="F3353" s="239" t="n">
        <f aca="false">E3353*SUM(P3353:Q3353)</f>
        <v>10</v>
      </c>
      <c r="G3353" s="214" t="n">
        <v>1291900</v>
      </c>
      <c r="H3353" s="215" t="n">
        <v>37035.4095717593</v>
      </c>
      <c r="I3353" s="0" t="s">
        <v>817</v>
      </c>
      <c r="M3353" s="0" t="s">
        <v>780</v>
      </c>
      <c r="N3353" s="0" t="s">
        <v>804</v>
      </c>
      <c r="O3353" s="0" t="s">
        <v>1456</v>
      </c>
      <c r="P3353" s="216" t="n">
        <v>10</v>
      </c>
      <c r="S3353" s="0" t="s">
        <v>783</v>
      </c>
      <c r="T3353" s="0" t="s">
        <v>784</v>
      </c>
      <c r="U3353" s="218" t="n">
        <v>1747</v>
      </c>
      <c r="V3353" s="0" t="s">
        <v>911</v>
      </c>
      <c r="W3353" s="0" t="s">
        <v>803</v>
      </c>
      <c r="X3353" s="0" t="s">
        <v>787</v>
      </c>
      <c r="Y3353" s="0" t="s">
        <v>788</v>
      </c>
      <c r="Z3353" s="0" t="s">
        <v>789</v>
      </c>
      <c r="AA3353" s="0" t="n">
        <v>2150996</v>
      </c>
      <c r="AB3353" s="215" t="n">
        <v>37062.6472222222</v>
      </c>
      <c r="AC3353" s="215" t="n">
        <v>37062.6472222222</v>
      </c>
    </row>
    <row r="3354" customFormat="false" ht="12.75" hidden="false" customHeight="false" outlineLevel="0" collapsed="false">
      <c r="A3354" s="208" t="str">
        <f aca="false">B3354&amp;" "&amp;C3354&amp;" "&amp;D3354</f>
        <v>US Natural Gas Physical</v>
      </c>
      <c r="B3354" s="208" t="str">
        <f aca="false">IF((LEFT(N3354,2)="US"),"US","")</f>
        <v>US</v>
      </c>
      <c r="C3354" s="208" t="str">
        <f aca="false">M3354</f>
        <v>Natural Gas</v>
      </c>
      <c r="D3354" s="208" t="str">
        <f aca="false">IF(ISNUMBER(FIND("Phy",N3354))=TRUE(),"Physical","Financial")</f>
        <v>Physical</v>
      </c>
      <c r="E3354" s="208" t="n">
        <f aca="false">IF(VLOOKUP(S3354,'DD-Lookup'!$J$6:$L$50,3,FALSE())="Monthly",(YEAR(AC3354)-YEAR(AB3354))*12+MONTH(AC3354)-MONTH(AB3354)+1,(AC3354-AB3354+1))</f>
        <v>1</v>
      </c>
      <c r="F3354" s="239" t="n">
        <f aca="false">E3354*SUM(P3354:Q3354)</f>
        <v>25000</v>
      </c>
      <c r="G3354" s="214" t="n">
        <v>1291901</v>
      </c>
      <c r="H3354" s="215" t="n">
        <v>37035.4095833333</v>
      </c>
      <c r="I3354" s="0" t="s">
        <v>1155</v>
      </c>
      <c r="M3354" s="0" t="s">
        <v>858</v>
      </c>
      <c r="N3354" s="0" t="s">
        <v>1305</v>
      </c>
      <c r="O3354" s="0" t="s">
        <v>1432</v>
      </c>
      <c r="P3354" s="216" t="n">
        <v>25000</v>
      </c>
      <c r="S3354" s="0" t="s">
        <v>1026</v>
      </c>
      <c r="T3354" s="0" t="s">
        <v>784</v>
      </c>
      <c r="U3354" s="218" t="n">
        <v>4.115</v>
      </c>
      <c r="V3354" s="0" t="s">
        <v>1518</v>
      </c>
      <c r="W3354" s="0" t="s">
        <v>1434</v>
      </c>
      <c r="X3354" s="0" t="s">
        <v>1435</v>
      </c>
      <c r="Y3354" s="0" t="s">
        <v>1310</v>
      </c>
      <c r="Z3354" s="0" t="s">
        <v>571</v>
      </c>
      <c r="AA3354" s="0" t="n">
        <v>808870</v>
      </c>
      <c r="AB3354" s="215" t="n">
        <v>37036.875</v>
      </c>
      <c r="AC3354" s="215" t="n">
        <v>37036.875</v>
      </c>
    </row>
    <row r="3355" customFormat="false" ht="12.75" hidden="false" customHeight="false" outlineLevel="0" collapsed="false">
      <c r="A3355" s="208" t="str">
        <f aca="false">B3355&amp;" "&amp;C3355&amp;" "&amp;D3355</f>
        <v> Metals Financial</v>
      </c>
      <c r="B3355" s="208" t="str">
        <f aca="false">IF((LEFT(N3355,2)="US"),"US","")</f>
        <v/>
      </c>
      <c r="C3355" s="208" t="str">
        <f aca="false">M3355</f>
        <v>Metals</v>
      </c>
      <c r="D3355" s="208" t="str">
        <f aca="false">IF(ISNUMBER(FIND("Phy",N3355))=TRUE(),"Physical","Financial")</f>
        <v>Financial</v>
      </c>
      <c r="E3355" s="208" t="n">
        <f aca="false">IF(VLOOKUP(S3355,'DD-Lookup'!$J$6:$L$50,3,FALSE())="Monthly",(YEAR(AC3355)-YEAR(AB3355))*12+MONTH(AC3355)-MONTH(AB3355)+1,(AC3355-AB3355+1))</f>
        <v>1</v>
      </c>
      <c r="F3355" s="239" t="n">
        <f aca="false">E3355*SUM(P3355:Q3355)</f>
        <v>5</v>
      </c>
      <c r="G3355" s="214" t="n">
        <v>1291902</v>
      </c>
      <c r="H3355" s="215" t="n">
        <v>37035.4095949074</v>
      </c>
      <c r="I3355" s="0" t="s">
        <v>1244</v>
      </c>
      <c r="M3355" s="0" t="s">
        <v>780</v>
      </c>
      <c r="N3355" s="0" t="s">
        <v>804</v>
      </c>
      <c r="O3355" s="0" t="s">
        <v>805</v>
      </c>
      <c r="P3355" s="216" t="n">
        <v>5</v>
      </c>
      <c r="S3355" s="0" t="s">
        <v>783</v>
      </c>
      <c r="T3355" s="0" t="s">
        <v>784</v>
      </c>
      <c r="U3355" s="218" t="n">
        <v>1750</v>
      </c>
      <c r="V3355" s="0" t="s">
        <v>1245</v>
      </c>
      <c r="W3355" s="0" t="s">
        <v>803</v>
      </c>
      <c r="X3355" s="0" t="s">
        <v>787</v>
      </c>
      <c r="Y3355" s="0" t="s">
        <v>788</v>
      </c>
      <c r="Z3355" s="0" t="s">
        <v>789</v>
      </c>
      <c r="AA3355" s="0" t="n">
        <v>2150999</v>
      </c>
    </row>
    <row r="3356" customFormat="false" ht="12.75" hidden="false" customHeight="false" outlineLevel="0" collapsed="false">
      <c r="A3356" s="208" t="str">
        <f aca="false">B3356&amp;" "&amp;C3356&amp;" "&amp;D3356</f>
        <v>US Natural Gas Physical</v>
      </c>
      <c r="B3356" s="208" t="str">
        <f aca="false">IF((LEFT(N3356,2)="US"),"US","")</f>
        <v>US</v>
      </c>
      <c r="C3356" s="208" t="str">
        <f aca="false">M3356</f>
        <v>Natural Gas</v>
      </c>
      <c r="D3356" s="208" t="str">
        <f aca="false">IF(ISNUMBER(FIND("Phy",N3356))=TRUE(),"Physical","Financial")</f>
        <v>Physical</v>
      </c>
      <c r="E3356" s="208" t="n">
        <f aca="false">IF(VLOOKUP(S3356,'DD-Lookup'!$J$6:$L$50,3,FALSE())="Monthly",(YEAR(AC3356)-YEAR(AB3356))*12+MONTH(AC3356)-MONTH(AB3356)+1,(AC3356-AB3356+1))</f>
        <v>1</v>
      </c>
      <c r="F3356" s="239" t="n">
        <f aca="false">E3356*SUM(P3356:Q3356)</f>
        <v>448</v>
      </c>
      <c r="G3356" s="214" t="n">
        <v>1291903</v>
      </c>
      <c r="H3356" s="215" t="n">
        <v>37035.4096180556</v>
      </c>
      <c r="I3356" s="0" t="s">
        <v>1399</v>
      </c>
      <c r="M3356" s="0" t="s">
        <v>858</v>
      </c>
      <c r="N3356" s="0" t="s">
        <v>1305</v>
      </c>
      <c r="O3356" s="0" t="s">
        <v>1687</v>
      </c>
      <c r="Q3356" s="216" t="n">
        <v>448</v>
      </c>
      <c r="S3356" s="0" t="s">
        <v>1026</v>
      </c>
      <c r="T3356" s="0" t="s">
        <v>784</v>
      </c>
      <c r="U3356" s="218" t="n">
        <v>4.08</v>
      </c>
      <c r="V3356" s="0" t="s">
        <v>1844</v>
      </c>
      <c r="W3356" s="0" t="s">
        <v>1667</v>
      </c>
      <c r="X3356" s="0" t="s">
        <v>1639</v>
      </c>
      <c r="Y3356" s="0" t="s">
        <v>1310</v>
      </c>
      <c r="Z3356" s="0" t="s">
        <v>571</v>
      </c>
      <c r="AA3356" s="0" t="n">
        <v>808871</v>
      </c>
      <c r="AB3356" s="215" t="n">
        <v>37036.875</v>
      </c>
      <c r="AC3356" s="215" t="n">
        <v>37036.875</v>
      </c>
    </row>
    <row r="3357" customFormat="false" ht="12.75" hidden="false" customHeight="false" outlineLevel="0" collapsed="false">
      <c r="A3357" s="208" t="str">
        <f aca="false">B3357&amp;" "&amp;C3357&amp;" "&amp;D3357</f>
        <v>US Natural Gas Financial</v>
      </c>
      <c r="B3357" s="208" t="str">
        <f aca="false">IF((LEFT(N3357,2)="US"),"US","")</f>
        <v>US</v>
      </c>
      <c r="C3357" s="208" t="str">
        <f aca="false">M3357</f>
        <v>Natural Gas</v>
      </c>
      <c r="D3357" s="208" t="str">
        <f aca="false">IF(ISNUMBER(FIND("Phy",N3357))=TRUE(),"Physical","Financial")</f>
        <v>Financial</v>
      </c>
      <c r="E3357" s="208" t="n">
        <f aca="false">IF(VLOOKUP(S3357,'DD-Lookup'!$J$6:$L$50,3,FALSE())="Monthly",(YEAR(AC3357)-YEAR(AB3357))*12+MONTH(AC3357)-MONTH(AB3357)+1,(AC3357-AB3357+1))</f>
        <v>151</v>
      </c>
      <c r="F3357" s="239" t="n">
        <f aca="false">E3357*SUM(P3357:Q3357)</f>
        <v>755000</v>
      </c>
      <c r="G3357" s="214" t="n">
        <v>1291904</v>
      </c>
      <c r="H3357" s="215" t="n">
        <v>37035.4096412037</v>
      </c>
      <c r="I3357" s="0" t="s">
        <v>1109</v>
      </c>
      <c r="M3357" s="0" t="s">
        <v>858</v>
      </c>
      <c r="N3357" s="0" t="s">
        <v>1482</v>
      </c>
      <c r="O3357" s="0" t="s">
        <v>2891</v>
      </c>
      <c r="Q3357" s="216" t="n">
        <v>5000</v>
      </c>
      <c r="S3357" s="0" t="s">
        <v>1026</v>
      </c>
      <c r="T3357" s="0" t="s">
        <v>784</v>
      </c>
      <c r="U3357" s="218" t="n">
        <v>1.515</v>
      </c>
      <c r="V3357" s="0" t="s">
        <v>1877</v>
      </c>
      <c r="W3357" s="0" t="s">
        <v>1485</v>
      </c>
      <c r="X3357" s="0" t="s">
        <v>1486</v>
      </c>
      <c r="Y3357" s="0" t="s">
        <v>838</v>
      </c>
      <c r="Z3357" s="0" t="s">
        <v>571</v>
      </c>
      <c r="AA3357" s="0" t="s">
        <v>2980</v>
      </c>
      <c r="AB3357" s="215" t="n">
        <v>37196</v>
      </c>
      <c r="AC3357" s="215" t="n">
        <v>37346</v>
      </c>
    </row>
    <row r="3358" customFormat="false" ht="12.75" hidden="false" customHeight="false" outlineLevel="0" collapsed="false">
      <c r="A3358" s="208" t="str">
        <f aca="false">B3358&amp;" "&amp;C3358&amp;" "&amp;D3358</f>
        <v>US Natural Gas Physical</v>
      </c>
      <c r="B3358" s="208" t="str">
        <f aca="false">IF((LEFT(N3358,2)="US"),"US","")</f>
        <v>US</v>
      </c>
      <c r="C3358" s="208" t="str">
        <f aca="false">M3358</f>
        <v>Natural Gas</v>
      </c>
      <c r="D3358" s="208" t="str">
        <f aca="false">IF(ISNUMBER(FIND("Phy",N3358))=TRUE(),"Physical","Financial")</f>
        <v>Physical</v>
      </c>
      <c r="E3358" s="208" t="n">
        <f aca="false">IF(VLOOKUP(S3358,'DD-Lookup'!$J$6:$L$50,3,FALSE())="Monthly",(YEAR(AC3358)-YEAR(AB3358))*12+MONTH(AC3358)-MONTH(AB3358)+1,(AC3358-AB3358+1))</f>
        <v>1</v>
      </c>
      <c r="F3358" s="239" t="n">
        <f aca="false">E3358*SUM(P3358:Q3358)</f>
        <v>3300</v>
      </c>
      <c r="G3358" s="214" t="n">
        <v>1291906</v>
      </c>
      <c r="H3358" s="215" t="n">
        <v>37035.4096759259</v>
      </c>
      <c r="I3358" s="0" t="s">
        <v>1059</v>
      </c>
      <c r="M3358" s="0" t="s">
        <v>858</v>
      </c>
      <c r="N3358" s="0" t="s">
        <v>1305</v>
      </c>
      <c r="O3358" s="0" t="s">
        <v>1378</v>
      </c>
      <c r="P3358" s="216" t="n">
        <v>3300</v>
      </c>
      <c r="S3358" s="0" t="s">
        <v>1026</v>
      </c>
      <c r="T3358" s="0" t="s">
        <v>784</v>
      </c>
      <c r="U3358" s="218" t="n">
        <v>4.0425</v>
      </c>
      <c r="V3358" s="0" t="s">
        <v>2400</v>
      </c>
      <c r="W3358" s="0" t="s">
        <v>1361</v>
      </c>
      <c r="X3358" s="0" t="s">
        <v>1362</v>
      </c>
      <c r="Y3358" s="0" t="s">
        <v>1310</v>
      </c>
      <c r="Z3358" s="0" t="s">
        <v>571</v>
      </c>
      <c r="AA3358" s="0" t="n">
        <v>808872</v>
      </c>
      <c r="AB3358" s="215" t="n">
        <v>37036.875</v>
      </c>
      <c r="AC3358" s="215" t="n">
        <v>37036.875</v>
      </c>
    </row>
    <row r="3359" customFormat="false" ht="12.75" hidden="false" customHeight="false" outlineLevel="0" collapsed="false">
      <c r="A3359" s="208" t="str">
        <f aca="false">B3359&amp;" "&amp;C3359&amp;" "&amp;D3359</f>
        <v>US Natural Gas Physical</v>
      </c>
      <c r="B3359" s="208" t="str">
        <f aca="false">IF((LEFT(N3359,2)="US"),"US","")</f>
        <v>US</v>
      </c>
      <c r="C3359" s="208" t="str">
        <f aca="false">M3359</f>
        <v>Natural Gas</v>
      </c>
      <c r="D3359" s="208" t="str">
        <f aca="false">IF(ISNUMBER(FIND("Phy",N3359))=TRUE(),"Physical","Financial")</f>
        <v>Physical</v>
      </c>
      <c r="E3359" s="208" t="n">
        <f aca="false">IF(VLOOKUP(S3359,'DD-Lookup'!$J$6:$L$50,3,FALSE())="Monthly",(YEAR(AC3359)-YEAR(AB3359))*12+MONTH(AC3359)-MONTH(AB3359)+1,(AC3359-AB3359+1))</f>
        <v>1</v>
      </c>
      <c r="F3359" s="239" t="n">
        <f aca="false">E3359*SUM(P3359:Q3359)</f>
        <v>10000</v>
      </c>
      <c r="G3359" s="214" t="n">
        <v>1291907</v>
      </c>
      <c r="H3359" s="215" t="n">
        <v>37035.4096759259</v>
      </c>
      <c r="I3359" s="0" t="s">
        <v>1452</v>
      </c>
      <c r="M3359" s="0" t="s">
        <v>858</v>
      </c>
      <c r="N3359" s="0" t="s">
        <v>1305</v>
      </c>
      <c r="O3359" s="0" t="s">
        <v>2530</v>
      </c>
      <c r="P3359" s="216" t="n">
        <v>10000</v>
      </c>
      <c r="S3359" s="0" t="s">
        <v>1026</v>
      </c>
      <c r="T3359" s="0" t="s">
        <v>784</v>
      </c>
      <c r="U3359" s="218" t="n">
        <v>4.14</v>
      </c>
      <c r="V3359" s="0" t="s">
        <v>1453</v>
      </c>
      <c r="W3359" s="0" t="s">
        <v>1439</v>
      </c>
      <c r="X3359" s="0" t="s">
        <v>2236</v>
      </c>
      <c r="Y3359" s="0" t="s">
        <v>1310</v>
      </c>
      <c r="Z3359" s="0" t="s">
        <v>571</v>
      </c>
      <c r="AA3359" s="0" t="n">
        <v>808874</v>
      </c>
      <c r="AB3359" s="215" t="n">
        <v>37036.875</v>
      </c>
      <c r="AC3359" s="215" t="n">
        <v>37036.875</v>
      </c>
    </row>
    <row r="3360" customFormat="false" ht="12.75" hidden="false" customHeight="false" outlineLevel="0" collapsed="false">
      <c r="A3360" s="208" t="str">
        <f aca="false">B3360&amp;" "&amp;C3360&amp;" "&amp;D3360</f>
        <v>US Natural Gas Physical</v>
      </c>
      <c r="B3360" s="208" t="str">
        <f aca="false">IF((LEFT(N3360,2)="US"),"US","")</f>
        <v>US</v>
      </c>
      <c r="C3360" s="208" t="str">
        <f aca="false">M3360</f>
        <v>Natural Gas</v>
      </c>
      <c r="D3360" s="208" t="str">
        <f aca="false">IF(ISNUMBER(FIND("Phy",N3360))=TRUE(),"Physical","Financial")</f>
        <v>Physical</v>
      </c>
      <c r="E3360" s="208" t="n">
        <f aca="false">IF(VLOOKUP(S3360,'DD-Lookup'!$J$6:$L$50,3,FALSE())="Monthly",(YEAR(AC3360)-YEAR(AB3360))*12+MONTH(AC3360)-MONTH(AB3360)+1,(AC3360-AB3360+1))</f>
        <v>1</v>
      </c>
      <c r="F3360" s="239" t="n">
        <f aca="false">E3360*SUM(P3360:Q3360)</f>
        <v>448</v>
      </c>
      <c r="G3360" s="214" t="n">
        <v>1291905</v>
      </c>
      <c r="H3360" s="215" t="n">
        <v>37035.4096759259</v>
      </c>
      <c r="I3360" s="0" t="s">
        <v>1399</v>
      </c>
      <c r="M3360" s="0" t="s">
        <v>858</v>
      </c>
      <c r="N3360" s="0" t="s">
        <v>1305</v>
      </c>
      <c r="O3360" s="0" t="s">
        <v>1703</v>
      </c>
      <c r="Q3360" s="216" t="n">
        <v>448</v>
      </c>
      <c r="S3360" s="0" t="s">
        <v>1026</v>
      </c>
      <c r="T3360" s="0" t="s">
        <v>784</v>
      </c>
      <c r="U3360" s="218" t="n">
        <v>4.08</v>
      </c>
      <c r="V3360" s="0" t="s">
        <v>1844</v>
      </c>
      <c r="W3360" s="0" t="s">
        <v>1667</v>
      </c>
      <c r="X3360" s="0" t="s">
        <v>1639</v>
      </c>
      <c r="Y3360" s="0" t="s">
        <v>1310</v>
      </c>
      <c r="Z3360" s="0" t="s">
        <v>571</v>
      </c>
      <c r="AA3360" s="0" t="n">
        <v>808873</v>
      </c>
      <c r="AB3360" s="215" t="n">
        <v>37036.875</v>
      </c>
      <c r="AC3360" s="215" t="n">
        <v>37036.875</v>
      </c>
    </row>
    <row r="3361" customFormat="false" ht="12.75" hidden="false" customHeight="false" outlineLevel="0" collapsed="false">
      <c r="A3361" s="208" t="str">
        <f aca="false">B3361&amp;" "&amp;C3361&amp;" "&amp;D3361</f>
        <v>US Natural Gas Physical</v>
      </c>
      <c r="B3361" s="208" t="str">
        <f aca="false">IF((LEFT(N3361,2)="US"),"US","")</f>
        <v>US</v>
      </c>
      <c r="C3361" s="208" t="str">
        <f aca="false">M3361</f>
        <v>Natural Gas</v>
      </c>
      <c r="D3361" s="208" t="str">
        <f aca="false">IF(ISNUMBER(FIND("Phy",N3361))=TRUE(),"Physical","Financial")</f>
        <v>Physical</v>
      </c>
      <c r="E3361" s="208" t="n">
        <f aca="false">IF(VLOOKUP(S3361,'DD-Lookup'!$J$6:$L$50,3,FALSE())="Monthly",(YEAR(AC3361)-YEAR(AB3361))*12+MONTH(AC3361)-MONTH(AB3361)+1,(AC3361-AB3361+1))</f>
        <v>1</v>
      </c>
      <c r="F3361" s="239" t="n">
        <f aca="false">E3361*SUM(P3361:Q3361)</f>
        <v>1119</v>
      </c>
      <c r="G3361" s="214" t="n">
        <v>1291908</v>
      </c>
      <c r="H3361" s="215" t="n">
        <v>37035.4097453704</v>
      </c>
      <c r="I3361" s="0" t="s">
        <v>1183</v>
      </c>
      <c r="M3361" s="0" t="s">
        <v>858</v>
      </c>
      <c r="N3361" s="0" t="s">
        <v>1305</v>
      </c>
      <c r="O3361" s="0" t="s">
        <v>1372</v>
      </c>
      <c r="P3361" s="216" t="n">
        <v>1119</v>
      </c>
      <c r="S3361" s="0" t="s">
        <v>1026</v>
      </c>
      <c r="T3361" s="0" t="s">
        <v>784</v>
      </c>
      <c r="U3361" s="218" t="n">
        <v>4.035</v>
      </c>
      <c r="V3361" s="0" t="s">
        <v>1769</v>
      </c>
      <c r="W3361" s="0" t="s">
        <v>1361</v>
      </c>
      <c r="X3361" s="0" t="s">
        <v>1362</v>
      </c>
      <c r="Y3361" s="0" t="s">
        <v>1310</v>
      </c>
      <c r="Z3361" s="0" t="s">
        <v>571</v>
      </c>
      <c r="AA3361" s="0" t="n">
        <v>808876</v>
      </c>
      <c r="AB3361" s="215" t="n">
        <v>37036.875</v>
      </c>
      <c r="AC3361" s="215" t="n">
        <v>37036.875</v>
      </c>
    </row>
    <row r="3362" customFormat="false" ht="12.75" hidden="false" customHeight="false" outlineLevel="0" collapsed="false">
      <c r="A3362" s="208" t="str">
        <f aca="false">B3362&amp;" "&amp;C3362&amp;" "&amp;D3362</f>
        <v>US Natural Gas Physical</v>
      </c>
      <c r="B3362" s="208" t="str">
        <f aca="false">IF((LEFT(N3362,2)="US"),"US","")</f>
        <v>US</v>
      </c>
      <c r="C3362" s="208" t="str">
        <f aca="false">M3362</f>
        <v>Natural Gas</v>
      </c>
      <c r="D3362" s="208" t="str">
        <f aca="false">IF(ISNUMBER(FIND("Phy",N3362))=TRUE(),"Physical","Financial")</f>
        <v>Physical</v>
      </c>
      <c r="E3362" s="208" t="n">
        <f aca="false">IF(VLOOKUP(S3362,'DD-Lookup'!$J$6:$L$50,3,FALSE())="Monthly",(YEAR(AC3362)-YEAR(AB3362))*12+MONTH(AC3362)-MONTH(AB3362)+1,(AC3362-AB3362+1))</f>
        <v>1</v>
      </c>
      <c r="F3362" s="239" t="n">
        <f aca="false">E3362*SUM(P3362:Q3362)</f>
        <v>10000</v>
      </c>
      <c r="G3362" s="214" t="n">
        <v>1291909</v>
      </c>
      <c r="H3362" s="215" t="n">
        <v>37035.4097685185</v>
      </c>
      <c r="I3362" s="0" t="s">
        <v>1452</v>
      </c>
      <c r="M3362" s="0" t="s">
        <v>858</v>
      </c>
      <c r="N3362" s="0" t="s">
        <v>1305</v>
      </c>
      <c r="O3362" s="0" t="s">
        <v>1306</v>
      </c>
      <c r="Q3362" s="216" t="n">
        <v>10000</v>
      </c>
      <c r="S3362" s="0" t="s">
        <v>1026</v>
      </c>
      <c r="T3362" s="0" t="s">
        <v>784</v>
      </c>
      <c r="U3362" s="218" t="n">
        <v>4.1988</v>
      </c>
      <c r="V3362" s="0" t="s">
        <v>1453</v>
      </c>
      <c r="W3362" s="0" t="s">
        <v>1308</v>
      </c>
      <c r="X3362" s="0" t="s">
        <v>1309</v>
      </c>
      <c r="Y3362" s="0" t="s">
        <v>1310</v>
      </c>
      <c r="Z3362" s="0" t="s">
        <v>571</v>
      </c>
      <c r="AA3362" s="0" t="n">
        <v>808877</v>
      </c>
      <c r="AB3362" s="215" t="n">
        <v>37036.875</v>
      </c>
      <c r="AC3362" s="215" t="n">
        <v>37036.875</v>
      </c>
    </row>
    <row r="3363" customFormat="false" ht="12.75" hidden="false" customHeight="false" outlineLevel="0" collapsed="false">
      <c r="A3363" s="208" t="str">
        <f aca="false">B3363&amp;" "&amp;C3363&amp;" "&amp;D3363</f>
        <v>US Natural Gas Physical</v>
      </c>
      <c r="B3363" s="208" t="str">
        <f aca="false">IF((LEFT(N3363,2)="US"),"US","")</f>
        <v>US</v>
      </c>
      <c r="C3363" s="208" t="str">
        <f aca="false">M3363</f>
        <v>Natural Gas</v>
      </c>
      <c r="D3363" s="208" t="str">
        <f aca="false">IF(ISNUMBER(FIND("Phy",N3363))=TRUE(),"Physical","Financial")</f>
        <v>Physical</v>
      </c>
      <c r="E3363" s="208" t="n">
        <f aca="false">IF(VLOOKUP(S3363,'DD-Lookup'!$J$6:$L$50,3,FALSE())="Monthly",(YEAR(AC3363)-YEAR(AB3363))*12+MONTH(AC3363)-MONTH(AB3363)+1,(AC3363-AB3363+1))</f>
        <v>1</v>
      </c>
      <c r="F3363" s="239" t="n">
        <f aca="false">E3363*SUM(P3363:Q3363)</f>
        <v>4386</v>
      </c>
      <c r="G3363" s="214" t="n">
        <v>1291910</v>
      </c>
      <c r="H3363" s="215" t="n">
        <v>37035.4097685185</v>
      </c>
      <c r="I3363" s="0" t="s">
        <v>1779</v>
      </c>
      <c r="M3363" s="0" t="s">
        <v>858</v>
      </c>
      <c r="N3363" s="0" t="s">
        <v>1305</v>
      </c>
      <c r="O3363" s="0" t="s">
        <v>1432</v>
      </c>
      <c r="Q3363" s="216" t="n">
        <v>4386</v>
      </c>
      <c r="S3363" s="0" t="s">
        <v>1026</v>
      </c>
      <c r="T3363" s="0" t="s">
        <v>784</v>
      </c>
      <c r="U3363" s="218" t="n">
        <v>4.11</v>
      </c>
      <c r="V3363" s="0" t="s">
        <v>2970</v>
      </c>
      <c r="W3363" s="0" t="s">
        <v>1434</v>
      </c>
      <c r="X3363" s="0" t="s">
        <v>1435</v>
      </c>
      <c r="Y3363" s="0" t="s">
        <v>1310</v>
      </c>
      <c r="Z3363" s="0" t="s">
        <v>571</v>
      </c>
      <c r="AA3363" s="0" t="n">
        <v>808878</v>
      </c>
      <c r="AB3363" s="215" t="n">
        <v>37036.875</v>
      </c>
      <c r="AC3363" s="215" t="n">
        <v>37036.875</v>
      </c>
    </row>
    <row r="3364" customFormat="false" ht="12.75" hidden="false" customHeight="false" outlineLevel="0" collapsed="false">
      <c r="A3364" s="208" t="str">
        <f aca="false">B3364&amp;" "&amp;C3364&amp;" "&amp;D3364</f>
        <v>US Natural Gas Physical</v>
      </c>
      <c r="B3364" s="208" t="str">
        <f aca="false">IF((LEFT(N3364,2)="US"),"US","")</f>
        <v>US</v>
      </c>
      <c r="C3364" s="208" t="str">
        <f aca="false">M3364</f>
        <v>Natural Gas</v>
      </c>
      <c r="D3364" s="208" t="str">
        <f aca="false">IF(ISNUMBER(FIND("Phy",N3364))=TRUE(),"Physical","Financial")</f>
        <v>Physical</v>
      </c>
      <c r="E3364" s="208" t="n">
        <f aca="false">IF(VLOOKUP(S3364,'DD-Lookup'!$J$6:$L$50,3,FALSE())="Monthly",(YEAR(AC3364)-YEAR(AB3364))*12+MONTH(AC3364)-MONTH(AB3364)+1,(AC3364-AB3364+1))</f>
        <v>1</v>
      </c>
      <c r="F3364" s="239" t="n">
        <f aca="false">E3364*SUM(P3364:Q3364)</f>
        <v>5000</v>
      </c>
      <c r="G3364" s="214" t="n">
        <v>1291911</v>
      </c>
      <c r="H3364" s="215" t="n">
        <v>37035.4097800926</v>
      </c>
      <c r="I3364" s="0" t="s">
        <v>2120</v>
      </c>
      <c r="M3364" s="0" t="s">
        <v>858</v>
      </c>
      <c r="N3364" s="0" t="s">
        <v>1305</v>
      </c>
      <c r="O3364" s="0" t="s">
        <v>1397</v>
      </c>
      <c r="P3364" s="216" t="n">
        <v>5000</v>
      </c>
      <c r="S3364" s="0" t="s">
        <v>1026</v>
      </c>
      <c r="T3364" s="0" t="s">
        <v>784</v>
      </c>
      <c r="U3364" s="218" t="n">
        <v>4.015</v>
      </c>
      <c r="V3364" s="0" t="s">
        <v>2121</v>
      </c>
      <c r="W3364" s="0" t="s">
        <v>1361</v>
      </c>
      <c r="X3364" s="0" t="s">
        <v>1362</v>
      </c>
      <c r="Y3364" s="0" t="s">
        <v>1310</v>
      </c>
      <c r="Z3364" s="0" t="s">
        <v>571</v>
      </c>
      <c r="AA3364" s="0" t="n">
        <v>808879</v>
      </c>
      <c r="AB3364" s="215" t="n">
        <v>37036.875</v>
      </c>
      <c r="AC3364" s="215" t="n">
        <v>37036.875</v>
      </c>
    </row>
    <row r="3365" customFormat="false" ht="12.75" hidden="false" customHeight="false" outlineLevel="0" collapsed="false">
      <c r="A3365" s="208" t="str">
        <f aca="false">B3365&amp;" "&amp;C3365&amp;" "&amp;D3365</f>
        <v> Natural Gas Physical</v>
      </c>
      <c r="B3365" s="208" t="str">
        <f aca="false">IF((LEFT(N3365,2)="US"),"US","")</f>
        <v/>
      </c>
      <c r="C3365" s="208" t="str">
        <f aca="false">M3365</f>
        <v>Natural Gas</v>
      </c>
      <c r="D3365" s="208" t="str">
        <f aca="false">IF(ISNUMBER(FIND("Phy",N3365))=TRUE(),"Physical","Financial")</f>
        <v>Physical</v>
      </c>
      <c r="E3365" s="208" t="n">
        <f aca="false">IF(VLOOKUP(S3365,'DD-Lookup'!$J$6:$L$50,3,FALSE())="Monthly",(YEAR(AC3365)-YEAR(AB3365))*12+MONTH(AC3365)-MONTH(AB3365)+1,(AC3365-AB3365+1))</f>
        <v>1</v>
      </c>
      <c r="F3365" s="239" t="n">
        <f aca="false">E3365*SUM(P3365:Q3365)</f>
        <v>2000</v>
      </c>
      <c r="G3365" s="214" t="n">
        <v>1291912</v>
      </c>
      <c r="H3365" s="215" t="n">
        <v>37035.409849537</v>
      </c>
      <c r="I3365" s="0" t="s">
        <v>2426</v>
      </c>
      <c r="M3365" s="0" t="s">
        <v>858</v>
      </c>
      <c r="N3365" s="0" t="s">
        <v>2171</v>
      </c>
      <c r="O3365" s="0" t="s">
        <v>2223</v>
      </c>
      <c r="P3365" s="216" t="n">
        <v>2000</v>
      </c>
      <c r="S3365" s="0" t="s">
        <v>279</v>
      </c>
      <c r="T3365" s="0" t="s">
        <v>2173</v>
      </c>
      <c r="U3365" s="218" t="n">
        <v>5.665</v>
      </c>
      <c r="V3365" s="0" t="s">
        <v>2427</v>
      </c>
      <c r="W3365" s="0" t="s">
        <v>2225</v>
      </c>
      <c r="X3365" s="0" t="s">
        <v>2176</v>
      </c>
      <c r="Y3365" s="0" t="s">
        <v>1310</v>
      </c>
      <c r="Z3365" s="0" t="s">
        <v>628</v>
      </c>
      <c r="AA3365" s="0" t="n">
        <v>808880</v>
      </c>
      <c r="AB3365" s="215" t="n">
        <v>37035.875</v>
      </c>
      <c r="AC3365" s="215" t="n">
        <v>37035.875</v>
      </c>
    </row>
    <row r="3366" customFormat="false" ht="12.75" hidden="false" customHeight="false" outlineLevel="0" collapsed="false">
      <c r="A3366" s="208" t="str">
        <f aca="false">B3366&amp;" "&amp;C3366&amp;" "&amp;D3366</f>
        <v>US Natural Gas Physical</v>
      </c>
      <c r="B3366" s="208" t="str">
        <f aca="false">IF((LEFT(N3366,2)="US"),"US","")</f>
        <v>US</v>
      </c>
      <c r="C3366" s="208" t="str">
        <f aca="false">M3366</f>
        <v>Natural Gas</v>
      </c>
      <c r="D3366" s="208" t="str">
        <f aca="false">IF(ISNUMBER(FIND("Phy",N3366))=TRUE(),"Physical","Financial")</f>
        <v>Physical</v>
      </c>
      <c r="E3366" s="208" t="n">
        <f aca="false">IF(VLOOKUP(S3366,'DD-Lookup'!$J$6:$L$50,3,FALSE())="Monthly",(YEAR(AC3366)-YEAR(AB3366))*12+MONTH(AC3366)-MONTH(AB3366)+1,(AC3366-AB3366+1))</f>
        <v>1</v>
      </c>
      <c r="F3366" s="239" t="n">
        <f aca="false">E3366*SUM(P3366:Q3366)</f>
        <v>3881</v>
      </c>
      <c r="G3366" s="214" t="n">
        <v>1291914</v>
      </c>
      <c r="H3366" s="215" t="n">
        <v>37035.409849537</v>
      </c>
      <c r="I3366" s="0" t="s">
        <v>2014</v>
      </c>
      <c r="M3366" s="0" t="s">
        <v>858</v>
      </c>
      <c r="N3366" s="0" t="s">
        <v>1305</v>
      </c>
      <c r="O3366" s="0" t="s">
        <v>1372</v>
      </c>
      <c r="P3366" s="216" t="n">
        <v>3881</v>
      </c>
      <c r="S3366" s="0" t="s">
        <v>1026</v>
      </c>
      <c r="T3366" s="0" t="s">
        <v>784</v>
      </c>
      <c r="U3366" s="218" t="n">
        <v>4.035</v>
      </c>
      <c r="V3366" s="0" t="s">
        <v>2021</v>
      </c>
      <c r="W3366" s="0" t="s">
        <v>1361</v>
      </c>
      <c r="X3366" s="0" t="s">
        <v>1362</v>
      </c>
      <c r="Y3366" s="0" t="s">
        <v>1310</v>
      </c>
      <c r="Z3366" s="0" t="s">
        <v>571</v>
      </c>
      <c r="AA3366" s="0" t="n">
        <v>808881</v>
      </c>
      <c r="AB3366" s="215" t="n">
        <v>37036.875</v>
      </c>
      <c r="AC3366" s="215" t="n">
        <v>37036.875</v>
      </c>
    </row>
    <row r="3367" customFormat="false" ht="12.75" hidden="false" customHeight="false" outlineLevel="0" collapsed="false">
      <c r="A3367" s="208" t="str">
        <f aca="false">B3367&amp;" "&amp;C3367&amp;" "&amp;D3367</f>
        <v>US Oil Products Financial</v>
      </c>
      <c r="B3367" s="208" t="str">
        <f aca="false">IF((LEFT(N3367,2)="US"),"US","")</f>
        <v>US</v>
      </c>
      <c r="C3367" s="208" t="str">
        <f aca="false">M3367</f>
        <v>Oil Products</v>
      </c>
      <c r="D3367" s="208" t="str">
        <f aca="false">IF(ISNUMBER(FIND("Phy",N3367))=TRUE(),"Physical","Financial")</f>
        <v>Financial</v>
      </c>
      <c r="E3367" s="208" t="n">
        <f aca="false">IF(VLOOKUP(S3367,'DD-Lookup'!$J$6:$L$50,3,FALSE())="Monthly",(YEAR(AC3367)-YEAR(AB3367))*12+MONTH(AC3367)-MONTH(AB3367)+1,(AC3367-AB3367+1))</f>
        <v>1</v>
      </c>
      <c r="F3367" s="239" t="n">
        <f aca="false">E3367*SUM(P3367:Q3367)</f>
        <v>10000</v>
      </c>
      <c r="G3367" s="214" t="n">
        <v>1291913</v>
      </c>
      <c r="H3367" s="215" t="n">
        <v>37035.409849537</v>
      </c>
      <c r="I3367" s="0" t="s">
        <v>840</v>
      </c>
      <c r="M3367" s="0" t="s">
        <v>831</v>
      </c>
      <c r="N3367" s="0" t="s">
        <v>2637</v>
      </c>
      <c r="O3367" s="0" t="s">
        <v>2825</v>
      </c>
      <c r="P3367" s="216" t="n">
        <v>10000</v>
      </c>
      <c r="S3367" s="0" t="s">
        <v>2243</v>
      </c>
      <c r="T3367" s="0" t="s">
        <v>784</v>
      </c>
      <c r="U3367" s="218" t="n">
        <v>100.475</v>
      </c>
      <c r="V3367" s="0" t="s">
        <v>2626</v>
      </c>
      <c r="W3367" s="0" t="s">
        <v>2627</v>
      </c>
      <c r="X3367" s="0" t="s">
        <v>2628</v>
      </c>
      <c r="Y3367" s="0" t="s">
        <v>847</v>
      </c>
      <c r="Z3367" s="0" t="s">
        <v>571</v>
      </c>
      <c r="AA3367" s="0" t="n">
        <v>107060</v>
      </c>
      <c r="AB3367" s="215" t="n">
        <v>37073.875</v>
      </c>
      <c r="AC3367" s="215" t="n">
        <v>37103.875</v>
      </c>
    </row>
    <row r="3368" customFormat="false" ht="12.75" hidden="false" customHeight="false" outlineLevel="0" collapsed="false">
      <c r="A3368" s="208" t="str">
        <f aca="false">B3368&amp;" "&amp;C3368&amp;" "&amp;D3368</f>
        <v>US Natural Gas Physical</v>
      </c>
      <c r="B3368" s="208" t="str">
        <f aca="false">IF((LEFT(N3368,2)="US"),"US","")</f>
        <v>US</v>
      </c>
      <c r="C3368" s="208" t="str">
        <f aca="false">M3368</f>
        <v>Natural Gas</v>
      </c>
      <c r="D3368" s="208" t="str">
        <f aca="false">IF(ISNUMBER(FIND("Phy",N3368))=TRUE(),"Physical","Financial")</f>
        <v>Physical</v>
      </c>
      <c r="E3368" s="208" t="n">
        <f aca="false">IF(VLOOKUP(S3368,'DD-Lookup'!$J$6:$L$50,3,FALSE())="Monthly",(YEAR(AC3368)-YEAR(AB3368))*12+MONTH(AC3368)-MONTH(AB3368)+1,(AC3368-AB3368+1))</f>
        <v>1</v>
      </c>
      <c r="F3368" s="239" t="n">
        <f aca="false">E3368*SUM(P3368:Q3368)</f>
        <v>7500</v>
      </c>
      <c r="G3368" s="214" t="n">
        <v>1291915</v>
      </c>
      <c r="H3368" s="215" t="n">
        <v>37035.4098726852</v>
      </c>
      <c r="I3368" s="0" t="s">
        <v>1073</v>
      </c>
      <c r="M3368" s="0" t="s">
        <v>858</v>
      </c>
      <c r="N3368" s="0" t="s">
        <v>1305</v>
      </c>
      <c r="O3368" s="0" t="s">
        <v>1319</v>
      </c>
      <c r="Q3368" s="216" t="n">
        <v>7500</v>
      </c>
      <c r="S3368" s="0" t="s">
        <v>1026</v>
      </c>
      <c r="T3368" s="0" t="s">
        <v>784</v>
      </c>
      <c r="U3368" s="218" t="n">
        <v>4.0175</v>
      </c>
      <c r="V3368" s="0" t="s">
        <v>2026</v>
      </c>
      <c r="W3368" s="0" t="s">
        <v>1314</v>
      </c>
      <c r="X3368" s="0" t="s">
        <v>1315</v>
      </c>
      <c r="Y3368" s="0" t="s">
        <v>1310</v>
      </c>
      <c r="Z3368" s="0" t="s">
        <v>571</v>
      </c>
      <c r="AA3368" s="0" t="n">
        <v>808882</v>
      </c>
      <c r="AB3368" s="215" t="n">
        <v>37036.875</v>
      </c>
      <c r="AC3368" s="215" t="n">
        <v>37036.875</v>
      </c>
    </row>
    <row r="3369" customFormat="false" ht="12.75" hidden="false" customHeight="false" outlineLevel="0" collapsed="false">
      <c r="A3369" s="208" t="str">
        <f aca="false">B3369&amp;" "&amp;C3369&amp;" "&amp;D3369</f>
        <v> Metals Financial</v>
      </c>
      <c r="B3369" s="208" t="str">
        <f aca="false">IF((LEFT(N3369,2)="US"),"US","")</f>
        <v/>
      </c>
      <c r="C3369" s="208" t="str">
        <f aca="false">M3369</f>
        <v>Metals</v>
      </c>
      <c r="D3369" s="208" t="str">
        <f aca="false">IF(ISNUMBER(FIND("Phy",N3369))=TRUE(),"Physical","Financial")</f>
        <v>Financial</v>
      </c>
      <c r="E3369" s="208" t="n">
        <f aca="false">IF(VLOOKUP(S3369,'DD-Lookup'!$J$6:$L$50,3,FALSE())="Monthly",(YEAR(AC3369)-YEAR(AB3369))*12+MONTH(AC3369)-MONTH(AB3369)+1,(AC3369-AB3369+1))</f>
        <v>1</v>
      </c>
      <c r="F3369" s="239" t="n">
        <f aca="false">E3369*SUM(P3369:Q3369)</f>
        <v>20</v>
      </c>
      <c r="G3369" s="214" t="n">
        <v>1291916</v>
      </c>
      <c r="H3369" s="215" t="n">
        <v>37035.4098842593</v>
      </c>
      <c r="I3369" s="0" t="s">
        <v>801</v>
      </c>
      <c r="M3369" s="0" t="s">
        <v>780</v>
      </c>
      <c r="N3369" s="0" t="s">
        <v>781</v>
      </c>
      <c r="O3369" s="0" t="s">
        <v>782</v>
      </c>
      <c r="Q3369" s="216" t="n">
        <v>20</v>
      </c>
      <c r="S3369" s="0" t="s">
        <v>783</v>
      </c>
      <c r="T3369" s="0" t="s">
        <v>784</v>
      </c>
      <c r="U3369" s="218" t="n">
        <v>1548</v>
      </c>
      <c r="V3369" s="0" t="s">
        <v>802</v>
      </c>
      <c r="W3369" s="0" t="s">
        <v>803</v>
      </c>
      <c r="X3369" s="0" t="s">
        <v>787</v>
      </c>
      <c r="Y3369" s="0" t="s">
        <v>788</v>
      </c>
      <c r="Z3369" s="0" t="s">
        <v>789</v>
      </c>
      <c r="AA3369" s="0" t="n">
        <v>2151001</v>
      </c>
    </row>
    <row r="3370" customFormat="false" ht="12.75" hidden="false" customHeight="false" outlineLevel="0" collapsed="false">
      <c r="A3370" s="208" t="str">
        <f aca="false">B3370&amp;" "&amp;C3370&amp;" "&amp;D3370</f>
        <v>US Oil Products Financial</v>
      </c>
      <c r="B3370" s="208" t="str">
        <f aca="false">IF((LEFT(N3370,2)="US"),"US","")</f>
        <v>US</v>
      </c>
      <c r="C3370" s="208" t="str">
        <f aca="false">M3370</f>
        <v>Oil Products</v>
      </c>
      <c r="D3370" s="208" t="str">
        <f aca="false">IF(ISNUMBER(FIND("Phy",N3370))=TRUE(),"Physical","Financial")</f>
        <v>Financial</v>
      </c>
      <c r="E3370" s="208" t="n">
        <f aca="false">IF(VLOOKUP(S3370,'DD-Lookup'!$J$6:$L$50,3,FALSE())="Monthly",(YEAR(AC3370)-YEAR(AB3370))*12+MONTH(AC3370)-MONTH(AB3370)+1,(AC3370-AB3370+1))</f>
        <v>1</v>
      </c>
      <c r="F3370" s="239" t="n">
        <f aca="false">E3370*SUM(P3370:Q3370)</f>
        <v>10000</v>
      </c>
      <c r="G3370" s="214" t="n">
        <v>1291917</v>
      </c>
      <c r="H3370" s="215" t="n">
        <v>37035.4098958333</v>
      </c>
      <c r="I3370" s="0" t="s">
        <v>840</v>
      </c>
      <c r="M3370" s="0" t="s">
        <v>831</v>
      </c>
      <c r="N3370" s="0" t="s">
        <v>2637</v>
      </c>
      <c r="O3370" s="0" t="s">
        <v>2825</v>
      </c>
      <c r="P3370" s="216" t="n">
        <v>10000</v>
      </c>
      <c r="S3370" s="0" t="s">
        <v>2243</v>
      </c>
      <c r="T3370" s="0" t="s">
        <v>784</v>
      </c>
      <c r="U3370" s="218" t="n">
        <v>100.425</v>
      </c>
      <c r="V3370" s="0" t="s">
        <v>2626</v>
      </c>
      <c r="W3370" s="0" t="s">
        <v>2627</v>
      </c>
      <c r="X3370" s="0" t="s">
        <v>2628</v>
      </c>
      <c r="Y3370" s="0" t="s">
        <v>847</v>
      </c>
      <c r="Z3370" s="0" t="s">
        <v>571</v>
      </c>
      <c r="AA3370" s="0" t="n">
        <v>107061</v>
      </c>
      <c r="AB3370" s="215" t="n">
        <v>37073.875</v>
      </c>
      <c r="AC3370" s="215" t="n">
        <v>37103.875</v>
      </c>
    </row>
    <row r="3371" customFormat="false" ht="12.75" hidden="false" customHeight="false" outlineLevel="0" collapsed="false">
      <c r="A3371" s="208" t="str">
        <f aca="false">B3371&amp;" "&amp;C3371&amp;" "&amp;D3371</f>
        <v> Metals Financial</v>
      </c>
      <c r="B3371" s="208" t="str">
        <f aca="false">IF((LEFT(N3371,2)="US"),"US","")</f>
        <v/>
      </c>
      <c r="C3371" s="208" t="str">
        <f aca="false">M3371</f>
        <v>Metals</v>
      </c>
      <c r="D3371" s="208" t="str">
        <f aca="false">IF(ISNUMBER(FIND("Phy",N3371))=TRUE(),"Physical","Financial")</f>
        <v>Financial</v>
      </c>
      <c r="E3371" s="208" t="n">
        <f aca="false">IF(VLOOKUP(S3371,'DD-Lookup'!$J$6:$L$50,3,FALSE())="Monthly",(YEAR(AC3371)-YEAR(AB3371))*12+MONTH(AC3371)-MONTH(AB3371)+1,(AC3371-AB3371+1))</f>
        <v>1</v>
      </c>
      <c r="F3371" s="239" t="n">
        <f aca="false">E3371*SUM(P3371:Q3371)</f>
        <v>20</v>
      </c>
      <c r="G3371" s="214" t="n">
        <v>1291918</v>
      </c>
      <c r="H3371" s="215" t="n">
        <v>37035.4099189815</v>
      </c>
      <c r="I3371" s="0" t="s">
        <v>796</v>
      </c>
      <c r="M3371" s="0" t="s">
        <v>780</v>
      </c>
      <c r="N3371" s="0" t="s">
        <v>804</v>
      </c>
      <c r="O3371" s="0" t="s">
        <v>805</v>
      </c>
      <c r="Q3371" s="216" t="n">
        <v>20</v>
      </c>
      <c r="S3371" s="0" t="s">
        <v>783</v>
      </c>
      <c r="T3371" s="0" t="s">
        <v>784</v>
      </c>
      <c r="U3371" s="218" t="n">
        <v>1751</v>
      </c>
      <c r="V3371" s="0" t="s">
        <v>799</v>
      </c>
      <c r="W3371" s="0" t="s">
        <v>803</v>
      </c>
      <c r="X3371" s="0" t="s">
        <v>787</v>
      </c>
      <c r="Y3371" s="0" t="s">
        <v>788</v>
      </c>
      <c r="Z3371" s="0" t="s">
        <v>789</v>
      </c>
      <c r="AA3371" s="0" t="n">
        <v>2151003</v>
      </c>
    </row>
    <row r="3372" customFormat="false" ht="12.75" hidden="false" customHeight="false" outlineLevel="0" collapsed="false">
      <c r="A3372" s="208" t="str">
        <f aca="false">B3372&amp;" "&amp;C3372&amp;" "&amp;D3372</f>
        <v>US Natural Gas Physical</v>
      </c>
      <c r="B3372" s="208" t="str">
        <f aca="false">IF((LEFT(N3372,2)="US"),"US","")</f>
        <v>US</v>
      </c>
      <c r="C3372" s="208" t="str">
        <f aca="false">M3372</f>
        <v>Natural Gas</v>
      </c>
      <c r="D3372" s="208" t="str">
        <f aca="false">IF(ISNUMBER(FIND("Phy",N3372))=TRUE(),"Physical","Financial")</f>
        <v>Physical</v>
      </c>
      <c r="E3372" s="208" t="n">
        <f aca="false">IF(VLOOKUP(S3372,'DD-Lookup'!$J$6:$L$50,3,FALSE())="Monthly",(YEAR(AC3372)-YEAR(AB3372))*12+MONTH(AC3372)-MONTH(AB3372)+1,(AC3372-AB3372+1))</f>
        <v>1</v>
      </c>
      <c r="F3372" s="239" t="n">
        <f aca="false">E3372*SUM(P3372:Q3372)</f>
        <v>5000</v>
      </c>
      <c r="G3372" s="214" t="n">
        <v>1291920</v>
      </c>
      <c r="H3372" s="215" t="n">
        <v>37035.4099305556</v>
      </c>
      <c r="I3372" s="0" t="s">
        <v>1115</v>
      </c>
      <c r="M3372" s="0" t="s">
        <v>858</v>
      </c>
      <c r="N3372" s="0" t="s">
        <v>1305</v>
      </c>
      <c r="O3372" s="0" t="s">
        <v>1378</v>
      </c>
      <c r="P3372" s="216" t="n">
        <v>5000</v>
      </c>
      <c r="S3372" s="0" t="s">
        <v>1026</v>
      </c>
      <c r="T3372" s="0" t="s">
        <v>784</v>
      </c>
      <c r="U3372" s="218" t="n">
        <v>4.0425</v>
      </c>
      <c r="V3372" s="0" t="s">
        <v>2981</v>
      </c>
      <c r="W3372" s="0" t="s">
        <v>1361</v>
      </c>
      <c r="X3372" s="0" t="s">
        <v>1362</v>
      </c>
      <c r="Y3372" s="0" t="s">
        <v>1310</v>
      </c>
      <c r="Z3372" s="0" t="s">
        <v>571</v>
      </c>
      <c r="AA3372" s="0" t="n">
        <v>808883</v>
      </c>
      <c r="AB3372" s="215" t="n">
        <v>37036.875</v>
      </c>
      <c r="AC3372" s="215" t="n">
        <v>37036.875</v>
      </c>
    </row>
    <row r="3373" customFormat="false" ht="12.75" hidden="false" customHeight="false" outlineLevel="0" collapsed="false">
      <c r="A3373" s="208" t="str">
        <f aca="false">B3373&amp;" "&amp;C3373&amp;" "&amp;D3373</f>
        <v>US Oil Products Financial</v>
      </c>
      <c r="B3373" s="208" t="str">
        <f aca="false">IF((LEFT(N3373,2)="US"),"US","")</f>
        <v>US</v>
      </c>
      <c r="C3373" s="208" t="str">
        <f aca="false">M3373</f>
        <v>Oil Products</v>
      </c>
      <c r="D3373" s="208" t="str">
        <f aca="false">IF(ISNUMBER(FIND("Phy",N3373))=TRUE(),"Physical","Financial")</f>
        <v>Financial</v>
      </c>
      <c r="E3373" s="208" t="n">
        <f aca="false">IF(VLOOKUP(S3373,'DD-Lookup'!$J$6:$L$50,3,FALSE())="Monthly",(YEAR(AC3373)-YEAR(AB3373))*12+MONTH(AC3373)-MONTH(AB3373)+1,(AC3373-AB3373+1))</f>
        <v>1</v>
      </c>
      <c r="F3373" s="239" t="n">
        <f aca="false">E3373*SUM(P3373:Q3373)</f>
        <v>10000</v>
      </c>
      <c r="G3373" s="214" t="n">
        <v>1291919</v>
      </c>
      <c r="H3373" s="215" t="n">
        <v>37035.4099305556</v>
      </c>
      <c r="I3373" s="0" t="s">
        <v>840</v>
      </c>
      <c r="M3373" s="0" t="s">
        <v>831</v>
      </c>
      <c r="N3373" s="0" t="s">
        <v>2637</v>
      </c>
      <c r="O3373" s="0" t="s">
        <v>2825</v>
      </c>
      <c r="P3373" s="216" t="n">
        <v>10000</v>
      </c>
      <c r="S3373" s="0" t="s">
        <v>2243</v>
      </c>
      <c r="T3373" s="0" t="s">
        <v>784</v>
      </c>
      <c r="U3373" s="218" t="n">
        <v>100.375</v>
      </c>
      <c r="V3373" s="0" t="s">
        <v>2626</v>
      </c>
      <c r="W3373" s="0" t="s">
        <v>2627</v>
      </c>
      <c r="X3373" s="0" t="s">
        <v>2628</v>
      </c>
      <c r="Y3373" s="0" t="s">
        <v>847</v>
      </c>
      <c r="Z3373" s="0" t="s">
        <v>571</v>
      </c>
      <c r="AA3373" s="0" t="n">
        <v>107062</v>
      </c>
      <c r="AB3373" s="215" t="n">
        <v>37073.875</v>
      </c>
      <c r="AC3373" s="215" t="n">
        <v>37103.875</v>
      </c>
    </row>
    <row r="3374" customFormat="false" ht="12.75" hidden="false" customHeight="false" outlineLevel="0" collapsed="false">
      <c r="A3374" s="208" t="str">
        <f aca="false">B3374&amp;" "&amp;C3374&amp;" "&amp;D3374</f>
        <v>US Natural Gas Financial</v>
      </c>
      <c r="B3374" s="208" t="str">
        <f aca="false">IF((LEFT(N3374,2)="US"),"US","")</f>
        <v>US</v>
      </c>
      <c r="C3374" s="208" t="str">
        <f aca="false">M3374</f>
        <v>Natural Gas</v>
      </c>
      <c r="D3374" s="208" t="str">
        <f aca="false">IF(ISNUMBER(FIND("Phy",N3374))=TRUE(),"Physical","Financial")</f>
        <v>Financial</v>
      </c>
      <c r="E3374" s="208" t="n">
        <f aca="false">IF(VLOOKUP(S3374,'DD-Lookup'!$J$6:$L$50,3,FALSE())="Monthly",(YEAR(AC3374)-YEAR(AB3374))*12+MONTH(AC3374)-MONTH(AB3374)+1,(AC3374-AB3374+1))</f>
        <v>153</v>
      </c>
      <c r="F3374" s="239" t="n">
        <f aca="false">E3374*SUM(P3374:Q3374)</f>
        <v>765000</v>
      </c>
      <c r="G3374" s="214" t="n">
        <v>1291921</v>
      </c>
      <c r="H3374" s="215" t="n">
        <v>37035.4099421296</v>
      </c>
      <c r="I3374" s="0" t="s">
        <v>1874</v>
      </c>
      <c r="M3374" s="0" t="s">
        <v>858</v>
      </c>
      <c r="N3374" s="0" t="s">
        <v>1024</v>
      </c>
      <c r="O3374" s="0" t="s">
        <v>1303</v>
      </c>
      <c r="P3374" s="216" t="n">
        <v>5000</v>
      </c>
      <c r="S3374" s="0" t="s">
        <v>1026</v>
      </c>
      <c r="T3374" s="0" t="s">
        <v>784</v>
      </c>
      <c r="U3374" s="218" t="n">
        <v>4.295</v>
      </c>
      <c r="V3374" s="0" t="s">
        <v>1875</v>
      </c>
      <c r="W3374" s="0" t="s">
        <v>1028</v>
      </c>
      <c r="X3374" s="0" t="s">
        <v>1029</v>
      </c>
      <c r="Y3374" s="0" t="s">
        <v>838</v>
      </c>
      <c r="Z3374" s="0" t="s">
        <v>571</v>
      </c>
      <c r="AA3374" s="0" t="s">
        <v>2982</v>
      </c>
      <c r="AB3374" s="215" t="n">
        <v>37043</v>
      </c>
      <c r="AC3374" s="215" t="n">
        <v>37195</v>
      </c>
    </row>
    <row r="3375" customFormat="false" ht="12.75" hidden="false" customHeight="false" outlineLevel="0" collapsed="false">
      <c r="A3375" s="208" t="str">
        <f aca="false">B3375&amp;" "&amp;C3375&amp;" "&amp;D3375</f>
        <v>US Natural Gas Physical</v>
      </c>
      <c r="B3375" s="208" t="str">
        <f aca="false">IF((LEFT(N3375,2)="US"),"US","")</f>
        <v>US</v>
      </c>
      <c r="C3375" s="208" t="str">
        <f aca="false">M3375</f>
        <v>Natural Gas</v>
      </c>
      <c r="D3375" s="208" t="str">
        <f aca="false">IF(ISNUMBER(FIND("Phy",N3375))=TRUE(),"Physical","Financial")</f>
        <v>Physical</v>
      </c>
      <c r="E3375" s="208" t="n">
        <f aca="false">IF(VLOOKUP(S3375,'DD-Lookup'!$J$6:$L$50,3,FALSE())="Monthly",(YEAR(AC3375)-YEAR(AB3375))*12+MONTH(AC3375)-MONTH(AB3375)+1,(AC3375-AB3375+1))</f>
        <v>1</v>
      </c>
      <c r="F3375" s="239" t="n">
        <f aca="false">E3375*SUM(P3375:Q3375)</f>
        <v>2962</v>
      </c>
      <c r="G3375" s="214" t="n">
        <v>1291923</v>
      </c>
      <c r="H3375" s="215" t="n">
        <v>37035.4100347222</v>
      </c>
      <c r="I3375" s="0" t="s">
        <v>1452</v>
      </c>
      <c r="M3375" s="0" t="s">
        <v>858</v>
      </c>
      <c r="N3375" s="0" t="s">
        <v>1305</v>
      </c>
      <c r="O3375" s="0" t="s">
        <v>1469</v>
      </c>
      <c r="Q3375" s="216" t="n">
        <v>2962</v>
      </c>
      <c r="S3375" s="0" t="s">
        <v>1026</v>
      </c>
      <c r="T3375" s="0" t="s">
        <v>784</v>
      </c>
      <c r="U3375" s="218" t="n">
        <v>4.0825</v>
      </c>
      <c r="V3375" s="0" t="s">
        <v>1467</v>
      </c>
      <c r="W3375" s="0" t="s">
        <v>1314</v>
      </c>
      <c r="X3375" s="0" t="s">
        <v>1315</v>
      </c>
      <c r="Y3375" s="0" t="s">
        <v>1310</v>
      </c>
      <c r="Z3375" s="0" t="s">
        <v>571</v>
      </c>
      <c r="AA3375" s="0" t="n">
        <v>808885</v>
      </c>
      <c r="AB3375" s="215" t="n">
        <v>37036.875</v>
      </c>
      <c r="AC3375" s="215" t="n">
        <v>37036.875</v>
      </c>
    </row>
    <row r="3376" customFormat="false" ht="12.75" hidden="false" customHeight="false" outlineLevel="0" collapsed="false">
      <c r="A3376" s="208" t="str">
        <f aca="false">B3376&amp;" "&amp;C3376&amp;" "&amp;D3376</f>
        <v>US Natural Gas Physical</v>
      </c>
      <c r="B3376" s="208" t="str">
        <f aca="false">IF((LEFT(N3376,2)="US"),"US","")</f>
        <v>US</v>
      </c>
      <c r="C3376" s="208" t="str">
        <f aca="false">M3376</f>
        <v>Natural Gas</v>
      </c>
      <c r="D3376" s="208" t="str">
        <f aca="false">IF(ISNUMBER(FIND("Phy",N3376))=TRUE(),"Physical","Financial")</f>
        <v>Physical</v>
      </c>
      <c r="E3376" s="208" t="n">
        <f aca="false">IF(VLOOKUP(S3376,'DD-Lookup'!$J$6:$L$50,3,FALSE())="Monthly",(YEAR(AC3376)-YEAR(AB3376))*12+MONTH(AC3376)-MONTH(AB3376)+1,(AC3376-AB3376+1))</f>
        <v>1</v>
      </c>
      <c r="F3376" s="239" t="n">
        <f aca="false">E3376*SUM(P3376:Q3376)</f>
        <v>1411</v>
      </c>
      <c r="G3376" s="214" t="n">
        <v>1291924</v>
      </c>
      <c r="H3376" s="215" t="n">
        <v>37035.4100578704</v>
      </c>
      <c r="I3376" s="0" t="s">
        <v>1779</v>
      </c>
      <c r="M3376" s="0" t="s">
        <v>858</v>
      </c>
      <c r="N3376" s="0" t="s">
        <v>1305</v>
      </c>
      <c r="O3376" s="0" t="s">
        <v>1625</v>
      </c>
      <c r="Q3376" s="216" t="n">
        <v>1411</v>
      </c>
      <c r="S3376" s="0" t="s">
        <v>1026</v>
      </c>
      <c r="T3376" s="0" t="s">
        <v>784</v>
      </c>
      <c r="U3376" s="218" t="n">
        <v>4.055</v>
      </c>
      <c r="V3376" s="0" t="s">
        <v>2970</v>
      </c>
      <c r="W3376" s="0" t="s">
        <v>1422</v>
      </c>
      <c r="X3376" s="0" t="s">
        <v>1423</v>
      </c>
      <c r="Y3376" s="0" t="s">
        <v>1310</v>
      </c>
      <c r="Z3376" s="0" t="s">
        <v>571</v>
      </c>
      <c r="AA3376" s="0" t="n">
        <v>808886</v>
      </c>
      <c r="AB3376" s="215" t="n">
        <v>37036.875</v>
      </c>
      <c r="AC3376" s="215" t="n">
        <v>37036.875</v>
      </c>
    </row>
    <row r="3377" customFormat="false" ht="12.75" hidden="false" customHeight="false" outlineLevel="0" collapsed="false">
      <c r="A3377" s="208" t="str">
        <f aca="false">B3377&amp;" "&amp;C3377&amp;" "&amp;D3377</f>
        <v>US Natural Gas Physical</v>
      </c>
      <c r="B3377" s="208" t="str">
        <f aca="false">IF((LEFT(N3377,2)="US"),"US","")</f>
        <v>US</v>
      </c>
      <c r="C3377" s="208" t="str">
        <f aca="false">M3377</f>
        <v>Natural Gas</v>
      </c>
      <c r="D3377" s="208" t="str">
        <f aca="false">IF(ISNUMBER(FIND("Phy",N3377))=TRUE(),"Physical","Financial")</f>
        <v>Physical</v>
      </c>
      <c r="E3377" s="208" t="n">
        <f aca="false">IF(VLOOKUP(S3377,'DD-Lookup'!$J$6:$L$50,3,FALSE())="Monthly",(YEAR(AC3377)-YEAR(AB3377))*12+MONTH(AC3377)-MONTH(AB3377)+1,(AC3377-AB3377+1))</f>
        <v>1</v>
      </c>
      <c r="F3377" s="239" t="n">
        <f aca="false">E3377*SUM(P3377:Q3377)</f>
        <v>5000</v>
      </c>
      <c r="G3377" s="214" t="n">
        <v>1291925</v>
      </c>
      <c r="H3377" s="215" t="n">
        <v>37035.4100694444</v>
      </c>
      <c r="I3377" s="0" t="s">
        <v>1399</v>
      </c>
      <c r="M3377" s="0" t="s">
        <v>858</v>
      </c>
      <c r="N3377" s="0" t="s">
        <v>1305</v>
      </c>
      <c r="O3377" s="0" t="s">
        <v>1372</v>
      </c>
      <c r="P3377" s="216" t="n">
        <v>5000</v>
      </c>
      <c r="S3377" s="0" t="s">
        <v>1026</v>
      </c>
      <c r="T3377" s="0" t="s">
        <v>784</v>
      </c>
      <c r="U3377" s="218" t="n">
        <v>4.0325</v>
      </c>
      <c r="V3377" s="0" t="s">
        <v>1400</v>
      </c>
      <c r="W3377" s="0" t="s">
        <v>1361</v>
      </c>
      <c r="X3377" s="0" t="s">
        <v>1362</v>
      </c>
      <c r="Y3377" s="0" t="s">
        <v>1310</v>
      </c>
      <c r="Z3377" s="0" t="s">
        <v>571</v>
      </c>
      <c r="AA3377" s="0" t="n">
        <v>808887</v>
      </c>
      <c r="AB3377" s="215" t="n">
        <v>37036.875</v>
      </c>
      <c r="AC3377" s="215" t="n">
        <v>37036.875</v>
      </c>
    </row>
    <row r="3378" customFormat="false" ht="12.75" hidden="false" customHeight="false" outlineLevel="0" collapsed="false">
      <c r="A3378" s="208" t="str">
        <f aca="false">B3378&amp;" "&amp;C3378&amp;" "&amp;D3378</f>
        <v>US Natural Gas Physical</v>
      </c>
      <c r="B3378" s="208" t="str">
        <f aca="false">IF((LEFT(N3378,2)="US"),"US","")</f>
        <v>US</v>
      </c>
      <c r="C3378" s="208" t="str">
        <f aca="false">M3378</f>
        <v>Natural Gas</v>
      </c>
      <c r="D3378" s="208" t="str">
        <f aca="false">IF(ISNUMBER(FIND("Phy",N3378))=TRUE(),"Physical","Financial")</f>
        <v>Physical</v>
      </c>
      <c r="E3378" s="208" t="n">
        <f aca="false">IF(VLOOKUP(S3378,'DD-Lookup'!$J$6:$L$50,3,FALSE())="Monthly",(YEAR(AC3378)-YEAR(AB3378))*12+MONTH(AC3378)-MONTH(AB3378)+1,(AC3378-AB3378+1))</f>
        <v>1</v>
      </c>
      <c r="F3378" s="239" t="n">
        <f aca="false">E3378*SUM(P3378:Q3378)</f>
        <v>10000</v>
      </c>
      <c r="G3378" s="214" t="n">
        <v>1291926</v>
      </c>
      <c r="H3378" s="215" t="n">
        <v>37035.4100810185</v>
      </c>
      <c r="I3378" s="0" t="s">
        <v>1544</v>
      </c>
      <c r="M3378" s="0" t="s">
        <v>858</v>
      </c>
      <c r="N3378" s="0" t="s">
        <v>1305</v>
      </c>
      <c r="O3378" s="0" t="s">
        <v>1687</v>
      </c>
      <c r="P3378" s="216" t="n">
        <v>10000</v>
      </c>
      <c r="S3378" s="0" t="s">
        <v>1026</v>
      </c>
      <c r="T3378" s="0" t="s">
        <v>784</v>
      </c>
      <c r="U3378" s="218" t="n">
        <v>4.06</v>
      </c>
      <c r="V3378" s="0" t="s">
        <v>2486</v>
      </c>
      <c r="W3378" s="0" t="s">
        <v>1667</v>
      </c>
      <c r="X3378" s="0" t="s">
        <v>1639</v>
      </c>
      <c r="Y3378" s="0" t="s">
        <v>1310</v>
      </c>
      <c r="Z3378" s="0" t="s">
        <v>571</v>
      </c>
      <c r="AA3378" s="0" t="n">
        <v>808888</v>
      </c>
      <c r="AB3378" s="215" t="n">
        <v>37036.875</v>
      </c>
      <c r="AC3378" s="215" t="n">
        <v>37036.875</v>
      </c>
    </row>
    <row r="3379" customFormat="false" ht="12.75" hidden="false" customHeight="false" outlineLevel="0" collapsed="false">
      <c r="A3379" s="208" t="str">
        <f aca="false">B3379&amp;" "&amp;C3379&amp;" "&amp;D3379</f>
        <v>US Oil Products Financial</v>
      </c>
      <c r="B3379" s="208" t="str">
        <f aca="false">IF((LEFT(N3379,2)="US"),"US","")</f>
        <v>US</v>
      </c>
      <c r="C3379" s="208" t="str">
        <f aca="false">M3379</f>
        <v>Oil Products</v>
      </c>
      <c r="D3379" s="208" t="str">
        <f aca="false">IF(ISNUMBER(FIND("Phy",N3379))=TRUE(),"Physical","Financial")</f>
        <v>Financial</v>
      </c>
      <c r="E3379" s="208" t="n">
        <f aca="false">IF(VLOOKUP(S3379,'DD-Lookup'!$J$6:$L$50,3,FALSE())="Monthly",(YEAR(AC3379)-YEAR(AB3379))*12+MONTH(AC3379)-MONTH(AB3379)+1,(AC3379-AB3379+1))</f>
        <v>1</v>
      </c>
      <c r="F3379" s="239" t="n">
        <f aca="false">E3379*SUM(P3379:Q3379)</f>
        <v>25000</v>
      </c>
      <c r="G3379" s="214" t="n">
        <v>1291927</v>
      </c>
      <c r="H3379" s="215" t="n">
        <v>37035.4100925926</v>
      </c>
      <c r="I3379" s="0" t="s">
        <v>1376</v>
      </c>
      <c r="M3379" s="0" t="s">
        <v>831</v>
      </c>
      <c r="N3379" s="0" t="s">
        <v>2855</v>
      </c>
      <c r="O3379" s="0" t="s">
        <v>2856</v>
      </c>
      <c r="Q3379" s="216" t="n">
        <v>25000</v>
      </c>
      <c r="S3379" s="0" t="s">
        <v>2243</v>
      </c>
      <c r="T3379" s="0" t="s">
        <v>784</v>
      </c>
      <c r="U3379" s="218" t="n">
        <v>80.65</v>
      </c>
      <c r="V3379" s="0" t="s">
        <v>2312</v>
      </c>
      <c r="W3379" s="0" t="s">
        <v>2857</v>
      </c>
      <c r="X3379" s="0" t="s">
        <v>2858</v>
      </c>
      <c r="Y3379" s="0" t="s">
        <v>847</v>
      </c>
      <c r="Z3379" s="0" t="s">
        <v>571</v>
      </c>
      <c r="AA3379" s="0" t="n">
        <v>107064</v>
      </c>
      <c r="AB3379" s="215" t="n">
        <v>37043</v>
      </c>
      <c r="AC3379" s="215" t="n">
        <v>37072</v>
      </c>
    </row>
    <row r="3380" customFormat="false" ht="12.75" hidden="false" customHeight="false" outlineLevel="0" collapsed="false">
      <c r="A3380" s="208" t="str">
        <f aca="false">B3380&amp;" "&amp;C3380&amp;" "&amp;D3380</f>
        <v> Metals Financial</v>
      </c>
      <c r="B3380" s="208" t="str">
        <f aca="false">IF((LEFT(N3380,2)="US"),"US","")</f>
        <v/>
      </c>
      <c r="C3380" s="208" t="str">
        <f aca="false">M3380</f>
        <v>Metals</v>
      </c>
      <c r="D3380" s="208" t="str">
        <f aca="false">IF(ISNUMBER(FIND("Phy",N3380))=TRUE(),"Physical","Financial")</f>
        <v>Financial</v>
      </c>
      <c r="E3380" s="208" t="n">
        <f aca="false">IF(VLOOKUP(S3380,'DD-Lookup'!$J$6:$L$50,3,FALSE())="Monthly",(YEAR(AC3380)-YEAR(AB3380))*12+MONTH(AC3380)-MONTH(AB3380)+1,(AC3380-AB3380+1))</f>
        <v>1</v>
      </c>
      <c r="F3380" s="239" t="n">
        <f aca="false">E3380*SUM(P3380:Q3380)</f>
        <v>20</v>
      </c>
      <c r="G3380" s="214" t="n">
        <v>1291928</v>
      </c>
      <c r="H3380" s="215" t="n">
        <v>37035.4101388889</v>
      </c>
      <c r="I3380" s="0" t="s">
        <v>1244</v>
      </c>
      <c r="M3380" s="0" t="s">
        <v>780</v>
      </c>
      <c r="N3380" s="0" t="s">
        <v>804</v>
      </c>
      <c r="O3380" s="0" t="s">
        <v>805</v>
      </c>
      <c r="P3380" s="216" t="n">
        <v>20</v>
      </c>
      <c r="S3380" s="0" t="s">
        <v>783</v>
      </c>
      <c r="T3380" s="0" t="s">
        <v>784</v>
      </c>
      <c r="U3380" s="218" t="n">
        <v>1750</v>
      </c>
      <c r="V3380" s="0" t="s">
        <v>1245</v>
      </c>
      <c r="W3380" s="0" t="s">
        <v>803</v>
      </c>
      <c r="X3380" s="0" t="s">
        <v>787</v>
      </c>
      <c r="Y3380" s="0" t="s">
        <v>788</v>
      </c>
      <c r="Z3380" s="0" t="s">
        <v>789</v>
      </c>
      <c r="AA3380" s="0" t="n">
        <v>2151006</v>
      </c>
    </row>
    <row r="3381" customFormat="false" ht="12.75" hidden="false" customHeight="false" outlineLevel="0" collapsed="false">
      <c r="A3381" s="208" t="str">
        <f aca="false">B3381&amp;" "&amp;C3381&amp;" "&amp;D3381</f>
        <v>US Natural Gas Physical</v>
      </c>
      <c r="B3381" s="208" t="str">
        <f aca="false">IF((LEFT(N3381,2)="US"),"US","")</f>
        <v>US</v>
      </c>
      <c r="C3381" s="208" t="str">
        <f aca="false">M3381</f>
        <v>Natural Gas</v>
      </c>
      <c r="D3381" s="208" t="str">
        <f aca="false">IF(ISNUMBER(FIND("Phy",N3381))=TRUE(),"Physical","Financial")</f>
        <v>Physical</v>
      </c>
      <c r="E3381" s="208" t="n">
        <f aca="false">IF(VLOOKUP(S3381,'DD-Lookup'!$J$6:$L$50,3,FALSE())="Monthly",(YEAR(AC3381)-YEAR(AB3381))*12+MONTH(AC3381)-MONTH(AB3381)+1,(AC3381-AB3381+1))</f>
        <v>1</v>
      </c>
      <c r="F3381" s="239" t="n">
        <f aca="false">E3381*SUM(P3381:Q3381)</f>
        <v>5000</v>
      </c>
      <c r="G3381" s="214" t="n">
        <v>1291929</v>
      </c>
      <c r="H3381" s="215" t="n">
        <v>37035.410162037</v>
      </c>
      <c r="I3381" s="0" t="s">
        <v>1399</v>
      </c>
      <c r="M3381" s="0" t="s">
        <v>858</v>
      </c>
      <c r="N3381" s="0" t="s">
        <v>1305</v>
      </c>
      <c r="O3381" s="0" t="s">
        <v>1372</v>
      </c>
      <c r="P3381" s="216" t="n">
        <v>5000</v>
      </c>
      <c r="S3381" s="0" t="s">
        <v>1026</v>
      </c>
      <c r="T3381" s="0" t="s">
        <v>784</v>
      </c>
      <c r="U3381" s="218" t="n">
        <v>4.0275</v>
      </c>
      <c r="V3381" s="0" t="s">
        <v>1400</v>
      </c>
      <c r="W3381" s="0" t="s">
        <v>1361</v>
      </c>
      <c r="X3381" s="0" t="s">
        <v>1362</v>
      </c>
      <c r="Y3381" s="0" t="s">
        <v>1310</v>
      </c>
      <c r="Z3381" s="0" t="s">
        <v>571</v>
      </c>
      <c r="AA3381" s="0" t="n">
        <v>808889</v>
      </c>
      <c r="AB3381" s="215" t="n">
        <v>37036.875</v>
      </c>
      <c r="AC3381" s="215" t="n">
        <v>37036.875</v>
      </c>
    </row>
    <row r="3382" customFormat="false" ht="12.75" hidden="false" customHeight="false" outlineLevel="0" collapsed="false">
      <c r="A3382" s="208" t="str">
        <f aca="false">B3382&amp;" "&amp;C3382&amp;" "&amp;D3382</f>
        <v> Natural Gas Physical</v>
      </c>
      <c r="B3382" s="208" t="str">
        <f aca="false">IF((LEFT(N3382,2)="US"),"US","")</f>
        <v/>
      </c>
      <c r="C3382" s="208" t="str">
        <f aca="false">M3382</f>
        <v>Natural Gas</v>
      </c>
      <c r="D3382" s="208" t="str">
        <f aca="false">IF(ISNUMBER(FIND("Phy",N3382))=TRUE(),"Physical","Financial")</f>
        <v>Physical</v>
      </c>
      <c r="E3382" s="208" t="n">
        <f aca="false">IF(VLOOKUP(S3382,'DD-Lookup'!$J$6:$L$50,3,FALSE())="Monthly",(YEAR(AC3382)-YEAR(AB3382))*12+MONTH(AC3382)-MONTH(AB3382)+1,(AC3382-AB3382+1))</f>
        <v>30</v>
      </c>
      <c r="F3382" s="239" t="n">
        <f aca="false">E3382*SUM(P3382:Q3382)</f>
        <v>150000</v>
      </c>
      <c r="G3382" s="214" t="n">
        <v>1291930</v>
      </c>
      <c r="H3382" s="215" t="n">
        <v>37035.4101967593</v>
      </c>
      <c r="I3382" s="0" t="s">
        <v>1078</v>
      </c>
      <c r="M3382" s="0" t="s">
        <v>858</v>
      </c>
      <c r="N3382" s="0" t="s">
        <v>2171</v>
      </c>
      <c r="O3382" s="0" t="s">
        <v>2172</v>
      </c>
      <c r="Q3382" s="216" t="n">
        <v>5000</v>
      </c>
      <c r="S3382" s="0" t="s">
        <v>279</v>
      </c>
      <c r="T3382" s="0" t="s">
        <v>2173</v>
      </c>
      <c r="U3382" s="218" t="n">
        <v>5.645</v>
      </c>
      <c r="V3382" s="0" t="s">
        <v>2979</v>
      </c>
      <c r="W3382" s="0" t="s">
        <v>2175</v>
      </c>
      <c r="X3382" s="0" t="s">
        <v>2176</v>
      </c>
      <c r="Y3382" s="0" t="s">
        <v>1310</v>
      </c>
      <c r="Z3382" s="0" t="s">
        <v>628</v>
      </c>
      <c r="AA3382" s="0" t="n">
        <v>808890</v>
      </c>
      <c r="AB3382" s="215" t="n">
        <v>37043.875</v>
      </c>
      <c r="AC3382" s="215" t="n">
        <v>37072.875</v>
      </c>
    </row>
    <row r="3383" customFormat="false" ht="12.75" hidden="false" customHeight="false" outlineLevel="0" collapsed="false">
      <c r="A3383" s="208" t="str">
        <f aca="false">B3383&amp;" "&amp;C3383&amp;" "&amp;D3383</f>
        <v> Natural Gas Physical</v>
      </c>
      <c r="B3383" s="208" t="str">
        <f aca="false">IF((LEFT(N3383,2)="US"),"US","")</f>
        <v/>
      </c>
      <c r="C3383" s="208" t="str">
        <f aca="false">M3383</f>
        <v>Natural Gas</v>
      </c>
      <c r="D3383" s="208" t="str">
        <f aca="false">IF(ISNUMBER(FIND("Phy",N3383))=TRUE(),"Physical","Financial")</f>
        <v>Physical</v>
      </c>
      <c r="E3383" s="208" t="n">
        <f aca="false">IF(VLOOKUP(S3383,'DD-Lookup'!$J$6:$L$50,3,FALSE())="Monthly",(YEAR(AC3383)-YEAR(AB3383))*12+MONTH(AC3383)-MONTH(AB3383)+1,(AC3383-AB3383+1))</f>
        <v>1</v>
      </c>
      <c r="F3383" s="239" t="n">
        <f aca="false">E3383*SUM(P3383:Q3383)</f>
        <v>1500</v>
      </c>
      <c r="G3383" s="214" t="n">
        <v>1291931</v>
      </c>
      <c r="H3383" s="215" t="n">
        <v>37035.4102199074</v>
      </c>
      <c r="I3383" s="0" t="s">
        <v>2983</v>
      </c>
      <c r="M3383" s="0" t="s">
        <v>858</v>
      </c>
      <c r="N3383" s="0" t="s">
        <v>1334</v>
      </c>
      <c r="O3383" s="0" t="s">
        <v>1335</v>
      </c>
      <c r="Q3383" s="216" t="n">
        <v>1500</v>
      </c>
      <c r="S3383" s="0" t="s">
        <v>1026</v>
      </c>
      <c r="T3383" s="0" t="s">
        <v>784</v>
      </c>
      <c r="U3383" s="218" t="n">
        <v>4.38</v>
      </c>
      <c r="V3383" s="0" t="s">
        <v>2984</v>
      </c>
      <c r="W3383" s="0" t="s">
        <v>1337</v>
      </c>
      <c r="X3383" s="0" t="s">
        <v>1338</v>
      </c>
      <c r="Y3383" s="0" t="s">
        <v>1310</v>
      </c>
      <c r="Z3383" s="0" t="s">
        <v>571</v>
      </c>
      <c r="AA3383" s="0" t="n">
        <v>808891</v>
      </c>
      <c r="AB3383" s="215" t="n">
        <v>37036.875</v>
      </c>
      <c r="AC3383" s="215" t="n">
        <v>37036.875</v>
      </c>
    </row>
    <row r="3384" customFormat="false" ht="12.75" hidden="false" customHeight="false" outlineLevel="0" collapsed="false">
      <c r="A3384" s="208" t="str">
        <f aca="false">B3384&amp;" "&amp;C3384&amp;" "&amp;D3384</f>
        <v>US Natural Gas Physical</v>
      </c>
      <c r="B3384" s="208" t="str">
        <f aca="false">IF((LEFT(N3384,2)="US"),"US","")</f>
        <v>US</v>
      </c>
      <c r="C3384" s="208" t="str">
        <f aca="false">M3384</f>
        <v>Natural Gas</v>
      </c>
      <c r="D3384" s="208" t="str">
        <f aca="false">IF(ISNUMBER(FIND("Phy",N3384))=TRUE(),"Physical","Financial")</f>
        <v>Physical</v>
      </c>
      <c r="E3384" s="208" t="n">
        <f aca="false">IF(VLOOKUP(S3384,'DD-Lookup'!$J$6:$L$50,3,FALSE())="Monthly",(YEAR(AC3384)-YEAR(AB3384))*12+MONTH(AC3384)-MONTH(AB3384)+1,(AC3384-AB3384+1))</f>
        <v>1</v>
      </c>
      <c r="F3384" s="239" t="n">
        <f aca="false">E3384*SUM(P3384:Q3384)</f>
        <v>5000</v>
      </c>
      <c r="G3384" s="214" t="n">
        <v>1291933</v>
      </c>
      <c r="H3384" s="215" t="n">
        <v>37035.4102893519</v>
      </c>
      <c r="I3384" s="0" t="s">
        <v>2014</v>
      </c>
      <c r="M3384" s="0" t="s">
        <v>858</v>
      </c>
      <c r="N3384" s="0" t="s">
        <v>1305</v>
      </c>
      <c r="O3384" s="0" t="s">
        <v>1378</v>
      </c>
      <c r="P3384" s="216" t="n">
        <v>5000</v>
      </c>
      <c r="S3384" s="0" t="s">
        <v>1026</v>
      </c>
      <c r="T3384" s="0" t="s">
        <v>784</v>
      </c>
      <c r="U3384" s="218" t="n">
        <v>4.0375</v>
      </c>
      <c r="V3384" s="0" t="s">
        <v>2021</v>
      </c>
      <c r="W3384" s="0" t="s">
        <v>1361</v>
      </c>
      <c r="X3384" s="0" t="s">
        <v>1362</v>
      </c>
      <c r="Y3384" s="0" t="s">
        <v>1310</v>
      </c>
      <c r="Z3384" s="0" t="s">
        <v>571</v>
      </c>
      <c r="AA3384" s="0" t="n">
        <v>808892</v>
      </c>
      <c r="AB3384" s="215" t="n">
        <v>37036.875</v>
      </c>
      <c r="AC3384" s="215" t="n">
        <v>37036.875</v>
      </c>
    </row>
    <row r="3385" customFormat="false" ht="12.75" hidden="false" customHeight="false" outlineLevel="0" collapsed="false">
      <c r="A3385" s="208" t="str">
        <f aca="false">B3385&amp;" "&amp;C3385&amp;" "&amp;D3385</f>
        <v>US Crude Financial</v>
      </c>
      <c r="B3385" s="208" t="str">
        <f aca="false">IF((LEFT(N3385,2)="US"),"US","")</f>
        <v>US</v>
      </c>
      <c r="C3385" s="208" t="str">
        <f aca="false">M3385</f>
        <v>Crude</v>
      </c>
      <c r="D3385" s="208" t="str">
        <f aca="false">IF(ISNUMBER(FIND("Phy",N3385))=TRUE(),"Physical","Financial")</f>
        <v>Financial</v>
      </c>
      <c r="E3385" s="208" t="n">
        <f aca="false">IF(VLOOKUP(S3385,'DD-Lookup'!$J$6:$L$50,3,FALSE())="Monthly",(YEAR(AC3385)-YEAR(AB3385))*12+MONTH(AC3385)-MONTH(AB3385)+1,(AC3385-AB3385+1))</f>
        <v>1</v>
      </c>
      <c r="F3385" s="239" t="n">
        <f aca="false">E3385*SUM(P3385:Q3385)</f>
        <v>15000</v>
      </c>
      <c r="G3385" s="214" t="n">
        <v>1291934</v>
      </c>
      <c r="H3385" s="215" t="n">
        <v>37035.4102893519</v>
      </c>
      <c r="I3385" s="0" t="s">
        <v>1376</v>
      </c>
      <c r="M3385" s="0" t="s">
        <v>97</v>
      </c>
      <c r="N3385" s="0" t="s">
        <v>841</v>
      </c>
      <c r="O3385" s="0" t="s">
        <v>842</v>
      </c>
      <c r="Q3385" s="216" t="n">
        <v>15000</v>
      </c>
      <c r="S3385" s="0" t="s">
        <v>843</v>
      </c>
      <c r="T3385" s="0" t="s">
        <v>784</v>
      </c>
      <c r="U3385" s="218" t="n">
        <v>29.14</v>
      </c>
      <c r="V3385" s="0" t="s">
        <v>2510</v>
      </c>
      <c r="W3385" s="0" t="s">
        <v>845</v>
      </c>
      <c r="X3385" s="0" t="s">
        <v>846</v>
      </c>
      <c r="Y3385" s="0" t="s">
        <v>847</v>
      </c>
      <c r="Z3385" s="0" t="s">
        <v>571</v>
      </c>
      <c r="AA3385" s="0" t="n">
        <v>107065</v>
      </c>
      <c r="AB3385" s="215" t="n">
        <v>37073</v>
      </c>
      <c r="AC3385" s="215" t="n">
        <v>37103</v>
      </c>
    </row>
    <row r="3386" customFormat="false" ht="12.75" hidden="false" customHeight="false" outlineLevel="0" collapsed="false">
      <c r="A3386" s="208" t="str">
        <f aca="false">B3386&amp;" "&amp;C3386&amp;" "&amp;D3386</f>
        <v>US Natural Gas Physical</v>
      </c>
      <c r="B3386" s="208" t="str">
        <f aca="false">IF((LEFT(N3386,2)="US"),"US","")</f>
        <v>US</v>
      </c>
      <c r="C3386" s="208" t="str">
        <f aca="false">M3386</f>
        <v>Natural Gas</v>
      </c>
      <c r="D3386" s="208" t="str">
        <f aca="false">IF(ISNUMBER(FIND("Phy",N3386))=TRUE(),"Physical","Financial")</f>
        <v>Physical</v>
      </c>
      <c r="E3386" s="208" t="n">
        <f aca="false">IF(VLOOKUP(S3386,'DD-Lookup'!$J$6:$L$50,3,FALSE())="Monthly",(YEAR(AC3386)-YEAR(AB3386))*12+MONTH(AC3386)-MONTH(AB3386)+1,(AC3386-AB3386+1))</f>
        <v>1</v>
      </c>
      <c r="F3386" s="239" t="n">
        <f aca="false">E3386*SUM(P3386:Q3386)</f>
        <v>3000</v>
      </c>
      <c r="G3386" s="214" t="n">
        <v>1291935</v>
      </c>
      <c r="H3386" s="215" t="n">
        <v>37035.4103009259</v>
      </c>
      <c r="I3386" s="0" t="s">
        <v>1452</v>
      </c>
      <c r="M3386" s="0" t="s">
        <v>858</v>
      </c>
      <c r="N3386" s="0" t="s">
        <v>1305</v>
      </c>
      <c r="O3386" s="0" t="s">
        <v>1372</v>
      </c>
      <c r="P3386" s="216" t="n">
        <v>3000</v>
      </c>
      <c r="S3386" s="0" t="s">
        <v>1026</v>
      </c>
      <c r="T3386" s="0" t="s">
        <v>784</v>
      </c>
      <c r="U3386" s="218" t="n">
        <v>4.0225</v>
      </c>
      <c r="V3386" s="0" t="s">
        <v>1467</v>
      </c>
      <c r="W3386" s="0" t="s">
        <v>1361</v>
      </c>
      <c r="X3386" s="0" t="s">
        <v>1362</v>
      </c>
      <c r="Y3386" s="0" t="s">
        <v>1310</v>
      </c>
      <c r="Z3386" s="0" t="s">
        <v>571</v>
      </c>
      <c r="AA3386" s="0" t="n">
        <v>808893</v>
      </c>
      <c r="AB3386" s="215" t="n">
        <v>37036.875</v>
      </c>
      <c r="AC3386" s="215" t="n">
        <v>37036.875</v>
      </c>
    </row>
    <row r="3387" customFormat="false" ht="12.75" hidden="false" customHeight="false" outlineLevel="0" collapsed="false">
      <c r="A3387" s="208" t="str">
        <f aca="false">B3387&amp;" "&amp;C3387&amp;" "&amp;D3387</f>
        <v>US Crude Financial</v>
      </c>
      <c r="B3387" s="208" t="str">
        <f aca="false">IF((LEFT(N3387,2)="US"),"US","")</f>
        <v>US</v>
      </c>
      <c r="C3387" s="208" t="str">
        <f aca="false">M3387</f>
        <v>Crude</v>
      </c>
      <c r="D3387" s="208" t="str">
        <f aca="false">IF(ISNUMBER(FIND("Phy",N3387))=TRUE(),"Physical","Financial")</f>
        <v>Financial</v>
      </c>
      <c r="E3387" s="208" t="n">
        <f aca="false">IF(VLOOKUP(S3387,'DD-Lookup'!$J$6:$L$50,3,FALSE())="Monthly",(YEAR(AC3387)-YEAR(AB3387))*12+MONTH(AC3387)-MONTH(AB3387)+1,(AC3387-AB3387+1))</f>
        <v>1</v>
      </c>
      <c r="F3387" s="239" t="n">
        <f aca="false">E3387*SUM(P3387:Q3387)</f>
        <v>25000</v>
      </c>
      <c r="G3387" s="214" t="n">
        <v>1291937</v>
      </c>
      <c r="H3387" s="215" t="n">
        <v>37035.4103009259</v>
      </c>
      <c r="I3387" s="0" t="s">
        <v>1376</v>
      </c>
      <c r="M3387" s="0" t="s">
        <v>97</v>
      </c>
      <c r="N3387" s="0" t="s">
        <v>841</v>
      </c>
      <c r="O3387" s="0" t="s">
        <v>842</v>
      </c>
      <c r="Q3387" s="216" t="n">
        <v>25000</v>
      </c>
      <c r="S3387" s="0" t="s">
        <v>843</v>
      </c>
      <c r="T3387" s="0" t="s">
        <v>784</v>
      </c>
      <c r="U3387" s="218" t="n">
        <v>29.14</v>
      </c>
      <c r="V3387" s="0" t="s">
        <v>1990</v>
      </c>
      <c r="W3387" s="0" t="s">
        <v>845</v>
      </c>
      <c r="X3387" s="0" t="s">
        <v>846</v>
      </c>
      <c r="Y3387" s="0" t="s">
        <v>847</v>
      </c>
      <c r="Z3387" s="0" t="s">
        <v>571</v>
      </c>
      <c r="AA3387" s="0" t="n">
        <v>107066</v>
      </c>
      <c r="AB3387" s="215" t="n">
        <v>37073</v>
      </c>
      <c r="AC3387" s="215" t="n">
        <v>37103</v>
      </c>
    </row>
    <row r="3388" customFormat="false" ht="12.75" hidden="false" customHeight="false" outlineLevel="0" collapsed="false">
      <c r="A3388" s="208" t="str">
        <f aca="false">B3388&amp;" "&amp;C3388&amp;" "&amp;D3388</f>
        <v>US Natural Gas Physical</v>
      </c>
      <c r="B3388" s="208" t="str">
        <f aca="false">IF((LEFT(N3388,2)="US"),"US","")</f>
        <v>US</v>
      </c>
      <c r="C3388" s="208" t="str">
        <f aca="false">M3388</f>
        <v>Natural Gas</v>
      </c>
      <c r="D3388" s="208" t="str">
        <f aca="false">IF(ISNUMBER(FIND("Phy",N3388))=TRUE(),"Physical","Financial")</f>
        <v>Physical</v>
      </c>
      <c r="E3388" s="208" t="n">
        <f aca="false">IF(VLOOKUP(S3388,'DD-Lookup'!$J$6:$L$50,3,FALSE())="Monthly",(YEAR(AC3388)-YEAR(AB3388))*12+MONTH(AC3388)-MONTH(AB3388)+1,(AC3388-AB3388+1))</f>
        <v>1</v>
      </c>
      <c r="F3388" s="239" t="n">
        <f aca="false">E3388*SUM(P3388:Q3388)</f>
        <v>5000</v>
      </c>
      <c r="G3388" s="214" t="n">
        <v>1291936</v>
      </c>
      <c r="H3388" s="215" t="n">
        <v>37035.4103009259</v>
      </c>
      <c r="I3388" s="0" t="s">
        <v>1699</v>
      </c>
      <c r="M3388" s="0" t="s">
        <v>858</v>
      </c>
      <c r="N3388" s="0" t="s">
        <v>1305</v>
      </c>
      <c r="O3388" s="0" t="s">
        <v>1498</v>
      </c>
      <c r="P3388" s="216" t="n">
        <v>5000</v>
      </c>
      <c r="S3388" s="0" t="s">
        <v>1026</v>
      </c>
      <c r="T3388" s="0" t="s">
        <v>784</v>
      </c>
      <c r="U3388" s="218" t="n">
        <v>4.45</v>
      </c>
      <c r="V3388" s="0" t="s">
        <v>1700</v>
      </c>
      <c r="W3388" s="0" t="s">
        <v>1388</v>
      </c>
      <c r="X3388" s="0" t="s">
        <v>1389</v>
      </c>
      <c r="Y3388" s="0" t="s">
        <v>1310</v>
      </c>
      <c r="Z3388" s="0" t="s">
        <v>571</v>
      </c>
      <c r="AA3388" s="0" t="n">
        <v>808894</v>
      </c>
      <c r="AB3388" s="215" t="n">
        <v>37036.875</v>
      </c>
      <c r="AC3388" s="215" t="n">
        <v>37036.875</v>
      </c>
      <c r="AE3388" s="124" t="n">
        <f aca="false">IF(S3388="Gallon",F3388/42,F3388)</f>
        <v>5000</v>
      </c>
    </row>
    <row r="3389" customFormat="false" ht="12.75" hidden="false" customHeight="false" outlineLevel="0" collapsed="false">
      <c r="A3389" s="208" t="str">
        <f aca="false">B3389&amp;" "&amp;C3389&amp;" "&amp;D3389</f>
        <v> Metals Financial</v>
      </c>
      <c r="B3389" s="208" t="str">
        <f aca="false">IF((LEFT(N3389,2)="US"),"US","")</f>
        <v/>
      </c>
      <c r="C3389" s="208" t="str">
        <f aca="false">M3389</f>
        <v>Metals</v>
      </c>
      <c r="D3389" s="208" t="str">
        <f aca="false">IF(ISNUMBER(FIND("Phy",N3389))=TRUE(),"Physical","Financial")</f>
        <v>Financial</v>
      </c>
      <c r="E3389" s="208" t="n">
        <f aca="false">IF(VLOOKUP(S3389,'DD-Lookup'!$J$6:$L$50,3,FALSE())="Monthly",(YEAR(AC3389)-YEAR(AB3389))*12+MONTH(AC3389)-MONTH(AB3389)+1,(AC3389-AB3389+1))</f>
        <v>1</v>
      </c>
      <c r="F3389" s="239" t="n">
        <f aca="false">E3389*SUM(P3389:Q3389)</f>
        <v>20</v>
      </c>
      <c r="G3389" s="214" t="n">
        <v>1291938</v>
      </c>
      <c r="H3389" s="215" t="n">
        <v>37035.4103240741</v>
      </c>
      <c r="I3389" s="0" t="s">
        <v>796</v>
      </c>
      <c r="M3389" s="0" t="s">
        <v>780</v>
      </c>
      <c r="N3389" s="0" t="s">
        <v>804</v>
      </c>
      <c r="O3389" s="0" t="s">
        <v>805</v>
      </c>
      <c r="Q3389" s="216" t="n">
        <v>20</v>
      </c>
      <c r="S3389" s="0" t="s">
        <v>783</v>
      </c>
      <c r="T3389" s="0" t="s">
        <v>784</v>
      </c>
      <c r="U3389" s="218" t="n">
        <v>1751</v>
      </c>
      <c r="V3389" s="0" t="s">
        <v>799</v>
      </c>
      <c r="W3389" s="0" t="s">
        <v>803</v>
      </c>
      <c r="X3389" s="0" t="s">
        <v>787</v>
      </c>
      <c r="Y3389" s="0" t="s">
        <v>788</v>
      </c>
      <c r="Z3389" s="0" t="s">
        <v>789</v>
      </c>
      <c r="AA3389" s="0" t="n">
        <v>2151012</v>
      </c>
      <c r="AE3389" s="124" t="n">
        <f aca="false">IF(S3389="Gallon",F3389/42,F3389)</f>
        <v>20</v>
      </c>
    </row>
    <row r="3390" customFormat="false" ht="12.75" hidden="false" customHeight="false" outlineLevel="0" collapsed="false">
      <c r="A3390" s="208" t="str">
        <f aca="false">B3390&amp;" "&amp;C3390&amp;" "&amp;D3390</f>
        <v>US Natural Gas Physical</v>
      </c>
      <c r="B3390" s="208" t="str">
        <f aca="false">IF((LEFT(N3390,2)="US"),"US","")</f>
        <v>US</v>
      </c>
      <c r="C3390" s="208" t="str">
        <f aca="false">M3390</f>
        <v>Natural Gas</v>
      </c>
      <c r="D3390" s="208" t="str">
        <f aca="false">IF(ISNUMBER(FIND("Phy",N3390))=TRUE(),"Physical","Financial")</f>
        <v>Physical</v>
      </c>
      <c r="E3390" s="208" t="n">
        <f aca="false">IF(VLOOKUP(S3390,'DD-Lookup'!$J$6:$L$50,3,FALSE())="Monthly",(YEAR(AC3390)-YEAR(AB3390))*12+MONTH(AC3390)-MONTH(AB3390)+1,(AC3390-AB3390+1))</f>
        <v>1</v>
      </c>
      <c r="F3390" s="239" t="n">
        <f aca="false">E3390*SUM(P3390:Q3390)</f>
        <v>13033</v>
      </c>
      <c r="G3390" s="214" t="n">
        <v>1291939</v>
      </c>
      <c r="H3390" s="215" t="n">
        <v>37035.4103472222</v>
      </c>
      <c r="I3390" s="0" t="s">
        <v>1381</v>
      </c>
      <c r="M3390" s="0" t="s">
        <v>858</v>
      </c>
      <c r="N3390" s="0" t="s">
        <v>1305</v>
      </c>
      <c r="O3390" s="0" t="s">
        <v>1432</v>
      </c>
      <c r="Q3390" s="216" t="n">
        <v>13033</v>
      </c>
      <c r="S3390" s="0" t="s">
        <v>1026</v>
      </c>
      <c r="T3390" s="0" t="s">
        <v>784</v>
      </c>
      <c r="U3390" s="218" t="n">
        <v>4.115</v>
      </c>
      <c r="V3390" s="0" t="s">
        <v>2381</v>
      </c>
      <c r="W3390" s="0" t="s">
        <v>1434</v>
      </c>
      <c r="X3390" s="0" t="s">
        <v>1435</v>
      </c>
      <c r="Y3390" s="0" t="s">
        <v>1310</v>
      </c>
      <c r="Z3390" s="0" t="s">
        <v>571</v>
      </c>
      <c r="AA3390" s="0" t="n">
        <v>808896</v>
      </c>
      <c r="AB3390" s="215" t="n">
        <v>37036.875</v>
      </c>
      <c r="AC3390" s="215" t="n">
        <v>37036.875</v>
      </c>
    </row>
    <row r="3391" customFormat="false" ht="12.75" hidden="false" customHeight="false" outlineLevel="0" collapsed="false">
      <c r="A3391" s="208" t="str">
        <f aca="false">B3391&amp;" "&amp;C3391&amp;" "&amp;D3391</f>
        <v>US Natural Gas Financial</v>
      </c>
      <c r="B3391" s="208" t="str">
        <f aca="false">IF((LEFT(N3391,2)="US"),"US","")</f>
        <v>US</v>
      </c>
      <c r="C3391" s="208" t="str">
        <f aca="false">M3391</f>
        <v>Natural Gas</v>
      </c>
      <c r="D3391" s="208" t="str">
        <f aca="false">IF(ISNUMBER(FIND("Phy",N3391))=TRUE(),"Physical","Financial")</f>
        <v>Financial</v>
      </c>
      <c r="E3391" s="208" t="n">
        <f aca="false">IF(VLOOKUP(S3391,'DD-Lookup'!$J$6:$L$50,3,FALSE())="Monthly",(YEAR(AC3391)-YEAR(AB3391))*12+MONTH(AC3391)-MONTH(AB3391)+1,(AC3391-AB3391+1))</f>
        <v>7</v>
      </c>
      <c r="F3391" s="239" t="n">
        <f aca="false">E3391*SUM(P3391:Q3391)</f>
        <v>70000</v>
      </c>
      <c r="G3391" s="214" t="n">
        <v>1291940</v>
      </c>
      <c r="H3391" s="215" t="n">
        <v>37035.4104050926</v>
      </c>
      <c r="I3391" s="0" t="s">
        <v>1426</v>
      </c>
      <c r="M3391" s="0" t="s">
        <v>858</v>
      </c>
      <c r="N3391" s="0" t="s">
        <v>1024</v>
      </c>
      <c r="O3391" s="0" t="s">
        <v>1404</v>
      </c>
      <c r="P3391" s="216" t="n">
        <v>10000</v>
      </c>
      <c r="S3391" s="0" t="s">
        <v>1026</v>
      </c>
      <c r="T3391" s="0" t="s">
        <v>784</v>
      </c>
      <c r="U3391" s="218" t="n">
        <v>4.11</v>
      </c>
      <c r="V3391" s="0" t="s">
        <v>1470</v>
      </c>
      <c r="W3391" s="0" t="s">
        <v>1406</v>
      </c>
      <c r="X3391" s="0" t="s">
        <v>1407</v>
      </c>
      <c r="Y3391" s="0" t="s">
        <v>838</v>
      </c>
      <c r="Z3391" s="0" t="s">
        <v>571</v>
      </c>
      <c r="AA3391" s="0" t="s">
        <v>2985</v>
      </c>
      <c r="AB3391" s="215" t="n">
        <v>37036.875</v>
      </c>
      <c r="AC3391" s="215" t="n">
        <v>37042.875</v>
      </c>
    </row>
    <row r="3392" customFormat="false" ht="12.75" hidden="false" customHeight="false" outlineLevel="0" collapsed="false">
      <c r="A3392" s="208" t="str">
        <f aca="false">B3392&amp;" "&amp;C3392&amp;" "&amp;D3392</f>
        <v>US Crude Financial</v>
      </c>
      <c r="B3392" s="208" t="str">
        <f aca="false">IF((LEFT(N3392,2)="US"),"US","")</f>
        <v>US</v>
      </c>
      <c r="C3392" s="208" t="str">
        <f aca="false">M3392</f>
        <v>Crude</v>
      </c>
      <c r="D3392" s="208" t="str">
        <f aca="false">IF(ISNUMBER(FIND("Phy",N3392))=TRUE(),"Physical","Financial")</f>
        <v>Financial</v>
      </c>
      <c r="E3392" s="208" t="n">
        <f aca="false">IF(VLOOKUP(S3392,'DD-Lookup'!$J$6:$L$50,3,FALSE())="Monthly",(YEAR(AC3392)-YEAR(AB3392))*12+MONTH(AC3392)-MONTH(AB3392)+1,(AC3392-AB3392+1))</f>
        <v>1</v>
      </c>
      <c r="F3392" s="239" t="n">
        <f aca="false">E3392*SUM(P3392:Q3392)</f>
        <v>25000</v>
      </c>
      <c r="G3392" s="214" t="n">
        <v>1291941</v>
      </c>
      <c r="H3392" s="215" t="n">
        <v>37035.410474537</v>
      </c>
      <c r="I3392" s="0" t="s">
        <v>1112</v>
      </c>
      <c r="M3392" s="0" t="s">
        <v>97</v>
      </c>
      <c r="N3392" s="0" t="s">
        <v>2263</v>
      </c>
      <c r="O3392" s="0" t="s">
        <v>2264</v>
      </c>
      <c r="Q3392" s="216" t="n">
        <v>25000</v>
      </c>
      <c r="S3392" s="0" t="s">
        <v>834</v>
      </c>
      <c r="T3392" s="0" t="s">
        <v>784</v>
      </c>
      <c r="U3392" s="218" t="n">
        <v>-0.14</v>
      </c>
      <c r="V3392" s="0" t="s">
        <v>2339</v>
      </c>
      <c r="W3392" s="0" t="s">
        <v>2266</v>
      </c>
      <c r="X3392" s="0" t="s">
        <v>2267</v>
      </c>
      <c r="Y3392" s="0" t="s">
        <v>838</v>
      </c>
      <c r="Z3392" s="0" t="s">
        <v>571</v>
      </c>
      <c r="AA3392" s="0" t="s">
        <v>2986</v>
      </c>
      <c r="AB3392" s="215" t="n">
        <v>37073</v>
      </c>
      <c r="AC3392" s="215" t="n">
        <v>37103</v>
      </c>
    </row>
    <row r="3393" customFormat="false" ht="12.75" hidden="false" customHeight="false" outlineLevel="0" collapsed="false">
      <c r="A3393" s="208" t="str">
        <f aca="false">B3393&amp;" "&amp;C3393&amp;" "&amp;D3393</f>
        <v>US Natural Gas Physical</v>
      </c>
      <c r="B3393" s="208" t="str">
        <f aca="false">IF((LEFT(N3393,2)="US"),"US","")</f>
        <v>US</v>
      </c>
      <c r="C3393" s="208" t="str">
        <f aca="false">M3393</f>
        <v>Natural Gas</v>
      </c>
      <c r="D3393" s="208" t="str">
        <f aca="false">IF(ISNUMBER(FIND("Phy",N3393))=TRUE(),"Physical","Financial")</f>
        <v>Physical</v>
      </c>
      <c r="E3393" s="208" t="n">
        <f aca="false">IF(VLOOKUP(S3393,'DD-Lookup'!$J$6:$L$50,3,FALSE())="Monthly",(YEAR(AC3393)-YEAR(AB3393))*12+MONTH(AC3393)-MONTH(AB3393)+1,(AC3393-AB3393+1))</f>
        <v>1</v>
      </c>
      <c r="F3393" s="239" t="n">
        <f aca="false">E3393*SUM(P3393:Q3393)</f>
        <v>5000</v>
      </c>
      <c r="G3393" s="214" t="n">
        <v>1291942</v>
      </c>
      <c r="H3393" s="215" t="n">
        <v>37035.4105092593</v>
      </c>
      <c r="I3393" s="0" t="s">
        <v>1976</v>
      </c>
      <c r="M3393" s="0" t="s">
        <v>858</v>
      </c>
      <c r="N3393" s="0" t="s">
        <v>1305</v>
      </c>
      <c r="O3393" s="0" t="s">
        <v>1378</v>
      </c>
      <c r="Q3393" s="216" t="n">
        <v>5000</v>
      </c>
      <c r="S3393" s="0" t="s">
        <v>1026</v>
      </c>
      <c r="T3393" s="0" t="s">
        <v>784</v>
      </c>
      <c r="U3393" s="218" t="n">
        <v>4.0375</v>
      </c>
      <c r="V3393" s="0" t="s">
        <v>1977</v>
      </c>
      <c r="W3393" s="0" t="s">
        <v>1361</v>
      </c>
      <c r="X3393" s="0" t="s">
        <v>1362</v>
      </c>
      <c r="Y3393" s="0" t="s">
        <v>1310</v>
      </c>
      <c r="Z3393" s="0" t="s">
        <v>571</v>
      </c>
      <c r="AA3393" s="0" t="n">
        <v>808897</v>
      </c>
      <c r="AB3393" s="215" t="n">
        <v>37036.875</v>
      </c>
      <c r="AC3393" s="215" t="n">
        <v>37036.875</v>
      </c>
    </row>
    <row r="3394" customFormat="false" ht="12.75" hidden="false" customHeight="false" outlineLevel="0" collapsed="false">
      <c r="A3394" s="208" t="str">
        <f aca="false">B3394&amp;" "&amp;C3394&amp;" "&amp;D3394</f>
        <v>US Natural Gas Physical</v>
      </c>
      <c r="B3394" s="208" t="str">
        <f aca="false">IF((LEFT(N3394,2)="US"),"US","")</f>
        <v>US</v>
      </c>
      <c r="C3394" s="208" t="str">
        <f aca="false">M3394</f>
        <v>Natural Gas</v>
      </c>
      <c r="D3394" s="208" t="str">
        <f aca="false">IF(ISNUMBER(FIND("Phy",N3394))=TRUE(),"Physical","Financial")</f>
        <v>Physical</v>
      </c>
      <c r="E3394" s="208" t="n">
        <f aca="false">IF(VLOOKUP(S3394,'DD-Lookup'!$J$6:$L$50,3,FALSE())="Monthly",(YEAR(AC3394)-YEAR(AB3394))*12+MONTH(AC3394)-MONTH(AB3394)+1,(AC3394-AB3394+1))</f>
        <v>1</v>
      </c>
      <c r="F3394" s="239" t="n">
        <f aca="false">E3394*SUM(P3394:Q3394)</f>
        <v>10000</v>
      </c>
      <c r="G3394" s="214" t="n">
        <v>1291943</v>
      </c>
      <c r="H3394" s="215" t="n">
        <v>37035.4105671296</v>
      </c>
      <c r="I3394" s="0" t="s">
        <v>593</v>
      </c>
      <c r="M3394" s="0" t="s">
        <v>858</v>
      </c>
      <c r="N3394" s="0" t="s">
        <v>1305</v>
      </c>
      <c r="O3394" s="0" t="s">
        <v>1687</v>
      </c>
      <c r="P3394" s="216" t="n">
        <v>10000</v>
      </c>
      <c r="S3394" s="0" t="s">
        <v>1026</v>
      </c>
      <c r="T3394" s="0" t="s">
        <v>784</v>
      </c>
      <c r="U3394" s="218" t="n">
        <v>4.06</v>
      </c>
      <c r="V3394" s="0" t="s">
        <v>2647</v>
      </c>
      <c r="W3394" s="0" t="s">
        <v>1667</v>
      </c>
      <c r="X3394" s="0" t="s">
        <v>1639</v>
      </c>
      <c r="Y3394" s="0" t="s">
        <v>1310</v>
      </c>
      <c r="Z3394" s="0" t="s">
        <v>571</v>
      </c>
      <c r="AA3394" s="0" t="n">
        <v>808898</v>
      </c>
      <c r="AB3394" s="215" t="n">
        <v>37036.875</v>
      </c>
      <c r="AC3394" s="215" t="n">
        <v>37036.875</v>
      </c>
      <c r="AE3394" s="124" t="n">
        <f aca="false">IF(S3394="Gallon",F3394/42,F3394)</f>
        <v>10000</v>
      </c>
    </row>
    <row r="3395" customFormat="false" ht="12.75" hidden="false" customHeight="false" outlineLevel="0" collapsed="false">
      <c r="A3395" s="208" t="str">
        <f aca="false">B3395&amp;" "&amp;C3395&amp;" "&amp;D3395</f>
        <v>US Natural Gas Physical</v>
      </c>
      <c r="B3395" s="208" t="str">
        <f aca="false">IF((LEFT(N3395,2)="US"),"US","")</f>
        <v>US</v>
      </c>
      <c r="C3395" s="208" t="str">
        <f aca="false">M3395</f>
        <v>Natural Gas</v>
      </c>
      <c r="D3395" s="208" t="str">
        <f aca="false">IF(ISNUMBER(FIND("Phy",N3395))=TRUE(),"Physical","Financial")</f>
        <v>Physical</v>
      </c>
      <c r="E3395" s="208" t="n">
        <f aca="false">IF(VLOOKUP(S3395,'DD-Lookup'!$J$6:$L$50,3,FALSE())="Monthly",(YEAR(AC3395)-YEAR(AB3395))*12+MONTH(AC3395)-MONTH(AB3395)+1,(AC3395-AB3395+1))</f>
        <v>1</v>
      </c>
      <c r="F3395" s="239" t="n">
        <f aca="false">E3395*SUM(P3395:Q3395)</f>
        <v>10000</v>
      </c>
      <c r="G3395" s="214" t="n">
        <v>1291944</v>
      </c>
      <c r="H3395" s="215" t="n">
        <v>37035.4106018519</v>
      </c>
      <c r="I3395" s="0" t="s">
        <v>1886</v>
      </c>
      <c r="M3395" s="0" t="s">
        <v>858</v>
      </c>
      <c r="N3395" s="0" t="s">
        <v>1305</v>
      </c>
      <c r="O3395" s="0" t="s">
        <v>1625</v>
      </c>
      <c r="Q3395" s="216" t="n">
        <v>10000</v>
      </c>
      <c r="S3395" s="0" t="s">
        <v>1026</v>
      </c>
      <c r="T3395" s="0" t="s">
        <v>784</v>
      </c>
      <c r="U3395" s="218" t="n">
        <v>4.055</v>
      </c>
      <c r="V3395" s="0" t="s">
        <v>2703</v>
      </c>
      <c r="W3395" s="0" t="s">
        <v>1422</v>
      </c>
      <c r="X3395" s="0" t="s">
        <v>1423</v>
      </c>
      <c r="Y3395" s="0" t="s">
        <v>1310</v>
      </c>
      <c r="Z3395" s="0" t="s">
        <v>571</v>
      </c>
      <c r="AA3395" s="0" t="n">
        <v>808899</v>
      </c>
      <c r="AB3395" s="215" t="n">
        <v>37036.875</v>
      </c>
      <c r="AC3395" s="215" t="n">
        <v>37036.875</v>
      </c>
    </row>
    <row r="3396" customFormat="false" ht="12.75" hidden="false" customHeight="false" outlineLevel="0" collapsed="false">
      <c r="A3396" s="208" t="str">
        <f aca="false">B3396&amp;" "&amp;C3396&amp;" "&amp;D3396</f>
        <v>US Natural Gas Financial</v>
      </c>
      <c r="B3396" s="208" t="str">
        <f aca="false">IF((LEFT(N3396,2)="US"),"US","")</f>
        <v>US</v>
      </c>
      <c r="C3396" s="208" t="str">
        <f aca="false">M3396</f>
        <v>Natural Gas</v>
      </c>
      <c r="D3396" s="208" t="str">
        <f aca="false">IF(ISNUMBER(FIND("Phy",N3396))=TRUE(),"Physical","Financial")</f>
        <v>Financial</v>
      </c>
      <c r="E3396" s="208" t="n">
        <f aca="false">IF(VLOOKUP(S3396,'DD-Lookup'!$J$6:$L$50,3,FALSE())="Monthly",(YEAR(AC3396)-YEAR(AB3396))*12+MONTH(AC3396)-MONTH(AB3396)+1,(AC3396-AB3396+1))</f>
        <v>7</v>
      </c>
      <c r="F3396" s="239" t="n">
        <f aca="false">E3396*SUM(P3396:Q3396)</f>
        <v>140000</v>
      </c>
      <c r="G3396" s="214" t="n">
        <v>1291946</v>
      </c>
      <c r="H3396" s="215" t="n">
        <v>37035.4106134259</v>
      </c>
      <c r="I3396" s="0" t="s">
        <v>1426</v>
      </c>
      <c r="M3396" s="0" t="s">
        <v>858</v>
      </c>
      <c r="N3396" s="0" t="s">
        <v>1024</v>
      </c>
      <c r="O3396" s="0" t="s">
        <v>2987</v>
      </c>
      <c r="Q3396" s="216" t="n">
        <v>20000</v>
      </c>
      <c r="S3396" s="0" t="s">
        <v>1026</v>
      </c>
      <c r="T3396" s="0" t="s">
        <v>784</v>
      </c>
      <c r="U3396" s="218" t="n">
        <v>3.97</v>
      </c>
      <c r="V3396" s="0" t="s">
        <v>1470</v>
      </c>
      <c r="W3396" s="0" t="s">
        <v>1824</v>
      </c>
      <c r="X3396" s="0" t="s">
        <v>1825</v>
      </c>
      <c r="Y3396" s="0" t="s">
        <v>838</v>
      </c>
      <c r="Z3396" s="0" t="s">
        <v>571</v>
      </c>
      <c r="AA3396" s="0" t="s">
        <v>2988</v>
      </c>
      <c r="AB3396" s="215" t="n">
        <v>37036.875</v>
      </c>
      <c r="AC3396" s="215" t="n">
        <v>37042.875</v>
      </c>
    </row>
    <row r="3397" customFormat="false" ht="12.75" hidden="false" customHeight="false" outlineLevel="0" collapsed="false">
      <c r="A3397" s="208" t="str">
        <f aca="false">B3397&amp;" "&amp;C3397&amp;" "&amp;D3397</f>
        <v>US Crude Financial</v>
      </c>
      <c r="B3397" s="208" t="str">
        <f aca="false">IF((LEFT(N3397,2)="US"),"US","")</f>
        <v>US</v>
      </c>
      <c r="C3397" s="208" t="str">
        <f aca="false">M3397</f>
        <v>Crude</v>
      </c>
      <c r="D3397" s="208" t="str">
        <f aca="false">IF(ISNUMBER(FIND("Phy",N3397))=TRUE(),"Physical","Financial")</f>
        <v>Financial</v>
      </c>
      <c r="E3397" s="208" t="n">
        <f aca="false">IF(VLOOKUP(S3397,'DD-Lookup'!$J$6:$L$50,3,FALSE())="Monthly",(YEAR(AC3397)-YEAR(AB3397))*12+MONTH(AC3397)-MONTH(AB3397)+1,(AC3397-AB3397+1))</f>
        <v>1</v>
      </c>
      <c r="F3397" s="239" t="n">
        <f aca="false">E3397*SUM(P3397:Q3397)</f>
        <v>50000</v>
      </c>
      <c r="G3397" s="214" t="n">
        <v>1291945</v>
      </c>
      <c r="H3397" s="215" t="n">
        <v>37035.4106134259</v>
      </c>
      <c r="I3397" s="0" t="s">
        <v>1376</v>
      </c>
      <c r="M3397" s="0" t="s">
        <v>97</v>
      </c>
      <c r="N3397" s="0" t="s">
        <v>841</v>
      </c>
      <c r="O3397" s="0" t="s">
        <v>842</v>
      </c>
      <c r="Q3397" s="216" t="n">
        <v>50000</v>
      </c>
      <c r="S3397" s="0" t="s">
        <v>843</v>
      </c>
      <c r="T3397" s="0" t="s">
        <v>784</v>
      </c>
      <c r="U3397" s="218" t="n">
        <v>29.16</v>
      </c>
      <c r="V3397" s="0" t="s">
        <v>2312</v>
      </c>
      <c r="W3397" s="0" t="s">
        <v>845</v>
      </c>
      <c r="X3397" s="0" t="s">
        <v>846</v>
      </c>
      <c r="Y3397" s="0" t="s">
        <v>847</v>
      </c>
      <c r="Z3397" s="0" t="s">
        <v>571</v>
      </c>
      <c r="AA3397" s="0" t="n">
        <v>107067</v>
      </c>
      <c r="AB3397" s="215" t="n">
        <v>37073</v>
      </c>
      <c r="AC3397" s="215" t="n">
        <v>37103</v>
      </c>
    </row>
    <row r="3398" customFormat="false" ht="12.75" hidden="false" customHeight="false" outlineLevel="0" collapsed="false">
      <c r="A3398" s="208" t="str">
        <f aca="false">B3398&amp;" "&amp;C3398&amp;" "&amp;D3398</f>
        <v> Metals Financial</v>
      </c>
      <c r="B3398" s="208" t="str">
        <f aca="false">IF((LEFT(N3398,2)="US"),"US","")</f>
        <v/>
      </c>
      <c r="C3398" s="208" t="str">
        <f aca="false">M3398</f>
        <v>Metals</v>
      </c>
      <c r="D3398" s="208" t="str">
        <f aca="false">IF(ISNUMBER(FIND("Phy",N3398))=TRUE(),"Physical","Financial")</f>
        <v>Financial</v>
      </c>
      <c r="E3398" s="208" t="n">
        <f aca="false">IF(VLOOKUP(S3398,'DD-Lookup'!$J$6:$L$50,3,FALSE())="Monthly",(YEAR(AC3398)-YEAR(AB3398))*12+MONTH(AC3398)-MONTH(AB3398)+1,(AC3398-AB3398+1))</f>
        <v>1</v>
      </c>
      <c r="F3398" s="239" t="n">
        <f aca="false">E3398*SUM(P3398:Q3398)</f>
        <v>20</v>
      </c>
      <c r="G3398" s="214" t="n">
        <v>1291947</v>
      </c>
      <c r="H3398" s="215" t="n">
        <v>37035.4106944444</v>
      </c>
      <c r="I3398" s="0" t="s">
        <v>817</v>
      </c>
      <c r="M3398" s="0" t="s">
        <v>780</v>
      </c>
      <c r="N3398" s="0" t="s">
        <v>804</v>
      </c>
      <c r="O3398" s="0" t="s">
        <v>805</v>
      </c>
      <c r="Q3398" s="216" t="n">
        <v>20</v>
      </c>
      <c r="S3398" s="0" t="s">
        <v>783</v>
      </c>
      <c r="T3398" s="0" t="s">
        <v>784</v>
      </c>
      <c r="U3398" s="218" t="n">
        <v>1752</v>
      </c>
      <c r="V3398" s="0" t="s">
        <v>1136</v>
      </c>
      <c r="W3398" s="0" t="s">
        <v>803</v>
      </c>
      <c r="X3398" s="0" t="s">
        <v>787</v>
      </c>
      <c r="Y3398" s="0" t="s">
        <v>788</v>
      </c>
      <c r="Z3398" s="0" t="s">
        <v>789</v>
      </c>
      <c r="AA3398" s="0" t="n">
        <v>2151020</v>
      </c>
    </row>
    <row r="3399" customFormat="false" ht="12.75" hidden="false" customHeight="false" outlineLevel="0" collapsed="false">
      <c r="A3399" s="208" t="str">
        <f aca="false">B3399&amp;" "&amp;C3399&amp;" "&amp;D3399</f>
        <v>US Natural Gas Financial</v>
      </c>
      <c r="B3399" s="208" t="str">
        <f aca="false">IF((LEFT(N3399,2)="US"),"US","")</f>
        <v>US</v>
      </c>
      <c r="C3399" s="208" t="str">
        <f aca="false">M3399</f>
        <v>Natural Gas</v>
      </c>
      <c r="D3399" s="208" t="str">
        <f aca="false">IF(ISNUMBER(FIND("Phy",N3399))=TRUE(),"Physical","Financial")</f>
        <v>Financial</v>
      </c>
      <c r="E3399" s="208" t="n">
        <f aca="false">IF(VLOOKUP(S3399,'DD-Lookup'!$J$6:$L$50,3,FALSE())="Monthly",(YEAR(AC3399)-YEAR(AB3399))*12+MONTH(AC3399)-MONTH(AB3399)+1,(AC3399-AB3399+1))</f>
        <v>7</v>
      </c>
      <c r="F3399" s="239" t="n">
        <f aca="false">E3399*SUM(P3399:Q3399)</f>
        <v>70000</v>
      </c>
      <c r="G3399" s="214" t="n">
        <v>1291950</v>
      </c>
      <c r="H3399" s="215" t="n">
        <v>37035.4107175926</v>
      </c>
      <c r="I3399" s="0" t="s">
        <v>1426</v>
      </c>
      <c r="M3399" s="0" t="s">
        <v>858</v>
      </c>
      <c r="N3399" s="0" t="s">
        <v>1024</v>
      </c>
      <c r="O3399" s="0" t="s">
        <v>1404</v>
      </c>
      <c r="P3399" s="216" t="n">
        <v>10000</v>
      </c>
      <c r="S3399" s="0" t="s">
        <v>1026</v>
      </c>
      <c r="T3399" s="0" t="s">
        <v>784</v>
      </c>
      <c r="U3399" s="218" t="n">
        <v>4.105</v>
      </c>
      <c r="V3399" s="0" t="s">
        <v>1470</v>
      </c>
      <c r="W3399" s="0" t="s">
        <v>1406</v>
      </c>
      <c r="X3399" s="0" t="s">
        <v>1407</v>
      </c>
      <c r="Y3399" s="0" t="s">
        <v>838</v>
      </c>
      <c r="Z3399" s="0" t="s">
        <v>571</v>
      </c>
      <c r="AA3399" s="0" t="s">
        <v>2989</v>
      </c>
      <c r="AB3399" s="215" t="n">
        <v>37036.875</v>
      </c>
      <c r="AC3399" s="215" t="n">
        <v>37042.875</v>
      </c>
    </row>
    <row r="3400" customFormat="false" ht="12.75" hidden="false" customHeight="false" outlineLevel="0" collapsed="false">
      <c r="A3400" s="208" t="str">
        <f aca="false">B3400&amp;" "&amp;C3400&amp;" "&amp;D3400</f>
        <v>US Crude Financial</v>
      </c>
      <c r="B3400" s="208" t="str">
        <f aca="false">IF((LEFT(N3400,2)="US"),"US","")</f>
        <v>US</v>
      </c>
      <c r="C3400" s="208" t="str">
        <f aca="false">M3400</f>
        <v>Crude</v>
      </c>
      <c r="D3400" s="208" t="str">
        <f aca="false">IF(ISNUMBER(FIND("Phy",N3400))=TRUE(),"Physical","Financial")</f>
        <v>Financial</v>
      </c>
      <c r="E3400" s="208" t="n">
        <f aca="false">IF(VLOOKUP(S3400,'DD-Lookup'!$J$6:$L$50,3,FALSE())="Monthly",(YEAR(AC3400)-YEAR(AB3400))*12+MONTH(AC3400)-MONTH(AB3400)+1,(AC3400-AB3400+1))</f>
        <v>1</v>
      </c>
      <c r="F3400" s="239" t="n">
        <f aca="false">E3400*SUM(P3400:Q3400)</f>
        <v>50000</v>
      </c>
      <c r="G3400" s="214" t="n">
        <v>1291948</v>
      </c>
      <c r="H3400" s="215" t="n">
        <v>37035.4107175926</v>
      </c>
      <c r="I3400" s="0" t="s">
        <v>2320</v>
      </c>
      <c r="M3400" s="0" t="s">
        <v>97</v>
      </c>
      <c r="N3400" s="0" t="s">
        <v>841</v>
      </c>
      <c r="O3400" s="0" t="s">
        <v>889</v>
      </c>
      <c r="Q3400" s="216" t="n">
        <v>50000</v>
      </c>
      <c r="S3400" s="0" t="s">
        <v>843</v>
      </c>
      <c r="T3400" s="0" t="s">
        <v>784</v>
      </c>
      <c r="U3400" s="218" t="n">
        <v>29.18</v>
      </c>
      <c r="V3400" s="0" t="s">
        <v>2321</v>
      </c>
      <c r="W3400" s="0" t="s">
        <v>845</v>
      </c>
      <c r="X3400" s="0" t="s">
        <v>891</v>
      </c>
      <c r="Y3400" s="0" t="s">
        <v>847</v>
      </c>
      <c r="Z3400" s="0" t="s">
        <v>571</v>
      </c>
      <c r="AA3400" s="0" t="n">
        <v>107068</v>
      </c>
      <c r="AB3400" s="215" t="n">
        <v>37073</v>
      </c>
      <c r="AC3400" s="215" t="n">
        <v>37103</v>
      </c>
    </row>
    <row r="3401" customFormat="false" ht="12.75" hidden="false" customHeight="false" outlineLevel="0" collapsed="false">
      <c r="A3401" s="208" t="str">
        <f aca="false">B3401&amp;" "&amp;C3401&amp;" "&amp;D3401</f>
        <v>US Natural Gas Physical</v>
      </c>
      <c r="B3401" s="208" t="str">
        <f aca="false">IF((LEFT(N3401,2)="US"),"US","")</f>
        <v>US</v>
      </c>
      <c r="C3401" s="208" t="str">
        <f aca="false">M3401</f>
        <v>Natural Gas</v>
      </c>
      <c r="D3401" s="208" t="str">
        <f aca="false">IF(ISNUMBER(FIND("Phy",N3401))=TRUE(),"Physical","Financial")</f>
        <v>Physical</v>
      </c>
      <c r="E3401" s="208" t="n">
        <f aca="false">IF(VLOOKUP(S3401,'DD-Lookup'!$J$6:$L$50,3,FALSE())="Monthly",(YEAR(AC3401)-YEAR(AB3401))*12+MONTH(AC3401)-MONTH(AB3401)+1,(AC3401-AB3401+1))</f>
        <v>1</v>
      </c>
      <c r="F3401" s="239" t="n">
        <f aca="false">E3401*SUM(P3401:Q3401)</f>
        <v>1000</v>
      </c>
      <c r="G3401" s="214" t="n">
        <v>1291949</v>
      </c>
      <c r="H3401" s="215" t="n">
        <v>37035.4107175926</v>
      </c>
      <c r="I3401" s="0" t="s">
        <v>2532</v>
      </c>
      <c r="M3401" s="0" t="s">
        <v>858</v>
      </c>
      <c r="N3401" s="0" t="s">
        <v>1305</v>
      </c>
      <c r="O3401" s="0" t="s">
        <v>1378</v>
      </c>
      <c r="P3401" s="216" t="n">
        <v>1000</v>
      </c>
      <c r="S3401" s="0" t="s">
        <v>1026</v>
      </c>
      <c r="T3401" s="0" t="s">
        <v>784</v>
      </c>
      <c r="U3401" s="218" t="n">
        <v>4.035</v>
      </c>
      <c r="V3401" s="0" t="s">
        <v>2533</v>
      </c>
      <c r="W3401" s="0" t="s">
        <v>1361</v>
      </c>
      <c r="X3401" s="0" t="s">
        <v>1362</v>
      </c>
      <c r="Y3401" s="0" t="s">
        <v>1310</v>
      </c>
      <c r="Z3401" s="0" t="s">
        <v>571</v>
      </c>
      <c r="AA3401" s="0" t="n">
        <v>808900</v>
      </c>
      <c r="AB3401" s="215" t="n">
        <v>37036.875</v>
      </c>
      <c r="AC3401" s="215" t="n">
        <v>37036.875</v>
      </c>
    </row>
    <row r="3402" customFormat="false" ht="12.75" hidden="false" customHeight="false" outlineLevel="0" collapsed="false">
      <c r="A3402" s="208" t="str">
        <f aca="false">B3402&amp;" "&amp;C3402&amp;" "&amp;D3402</f>
        <v>US Natural Gas Physical</v>
      </c>
      <c r="B3402" s="208" t="str">
        <f aca="false">IF((LEFT(N3402,2)="US"),"US","")</f>
        <v>US</v>
      </c>
      <c r="C3402" s="208" t="str">
        <f aca="false">M3402</f>
        <v>Natural Gas</v>
      </c>
      <c r="D3402" s="208" t="str">
        <f aca="false">IF(ISNUMBER(FIND("Phy",N3402))=TRUE(),"Physical","Financial")</f>
        <v>Physical</v>
      </c>
      <c r="E3402" s="208" t="n">
        <f aca="false">IF(VLOOKUP(S3402,'DD-Lookup'!$J$6:$L$50,3,FALSE())="Monthly",(YEAR(AC3402)-YEAR(AB3402))*12+MONTH(AC3402)-MONTH(AB3402)+1,(AC3402-AB3402+1))</f>
        <v>1</v>
      </c>
      <c r="F3402" s="239" t="n">
        <f aca="false">E3402*SUM(P3402:Q3402)</f>
        <v>10000</v>
      </c>
      <c r="G3402" s="214" t="n">
        <v>1291951</v>
      </c>
      <c r="H3402" s="215" t="n">
        <v>37035.4107638889</v>
      </c>
      <c r="I3402" s="0" t="s">
        <v>1399</v>
      </c>
      <c r="M3402" s="0" t="s">
        <v>858</v>
      </c>
      <c r="N3402" s="0" t="s">
        <v>1305</v>
      </c>
      <c r="O3402" s="0" t="s">
        <v>1306</v>
      </c>
      <c r="Q3402" s="216" t="n">
        <v>10000</v>
      </c>
      <c r="S3402" s="0" t="s">
        <v>1026</v>
      </c>
      <c r="T3402" s="0" t="s">
        <v>784</v>
      </c>
      <c r="U3402" s="218" t="n">
        <v>4.1976</v>
      </c>
      <c r="V3402" s="0" t="s">
        <v>1441</v>
      </c>
      <c r="W3402" s="0" t="s">
        <v>1308</v>
      </c>
      <c r="X3402" s="0" t="s">
        <v>1309</v>
      </c>
      <c r="Y3402" s="0" t="s">
        <v>1310</v>
      </c>
      <c r="Z3402" s="0" t="s">
        <v>571</v>
      </c>
      <c r="AA3402" s="0" t="n">
        <v>808902</v>
      </c>
      <c r="AB3402" s="215" t="n">
        <v>37036.875</v>
      </c>
      <c r="AC3402" s="215" t="n">
        <v>37036.875</v>
      </c>
    </row>
    <row r="3403" customFormat="false" ht="12.75" hidden="false" customHeight="false" outlineLevel="0" collapsed="false">
      <c r="A3403" s="208" t="str">
        <f aca="false">B3403&amp;" "&amp;C3403&amp;" "&amp;D3403</f>
        <v>US Natural Gas Financial</v>
      </c>
      <c r="B3403" s="208" t="str">
        <f aca="false">IF((LEFT(N3403,2)="US"),"US","")</f>
        <v>US</v>
      </c>
      <c r="C3403" s="208" t="str">
        <f aca="false">M3403</f>
        <v>Natural Gas</v>
      </c>
      <c r="D3403" s="208" t="str">
        <f aca="false">IF(ISNUMBER(FIND("Phy",N3403))=TRUE(),"Physical","Financial")</f>
        <v>Financial</v>
      </c>
      <c r="E3403" s="208" t="n">
        <f aca="false">IF(VLOOKUP(S3403,'DD-Lookup'!$J$6:$L$50,3,FALSE())="Monthly",(YEAR(AC3403)-YEAR(AB3403))*12+MONTH(AC3403)-MONTH(AB3403)+1,(AC3403-AB3403+1))</f>
        <v>7</v>
      </c>
      <c r="F3403" s="239" t="n">
        <f aca="false">E3403*SUM(P3403:Q3403)</f>
        <v>210000</v>
      </c>
      <c r="G3403" s="214" t="n">
        <v>1291952</v>
      </c>
      <c r="H3403" s="215" t="n">
        <v>37035.4108680556</v>
      </c>
      <c r="I3403" s="0" t="s">
        <v>593</v>
      </c>
      <c r="M3403" s="0" t="s">
        <v>858</v>
      </c>
      <c r="N3403" s="0" t="s">
        <v>1024</v>
      </c>
      <c r="O3403" s="0" t="s">
        <v>1404</v>
      </c>
      <c r="Q3403" s="216" t="n">
        <v>30000</v>
      </c>
      <c r="S3403" s="0" t="s">
        <v>1026</v>
      </c>
      <c r="T3403" s="0" t="s">
        <v>784</v>
      </c>
      <c r="U3403" s="218" t="n">
        <v>4.115</v>
      </c>
      <c r="V3403" s="0" t="s">
        <v>1405</v>
      </c>
      <c r="W3403" s="0" t="s">
        <v>1406</v>
      </c>
      <c r="X3403" s="0" t="s">
        <v>1407</v>
      </c>
      <c r="Y3403" s="0" t="s">
        <v>838</v>
      </c>
      <c r="Z3403" s="0" t="s">
        <v>571</v>
      </c>
      <c r="AA3403" s="0" t="s">
        <v>2990</v>
      </c>
      <c r="AB3403" s="215" t="n">
        <v>37036.875</v>
      </c>
      <c r="AC3403" s="215" t="n">
        <v>37042.875</v>
      </c>
    </row>
    <row r="3404" customFormat="false" ht="12.75" hidden="false" customHeight="false" outlineLevel="0" collapsed="false">
      <c r="A3404" s="208" t="str">
        <f aca="false">B3404&amp;" "&amp;C3404&amp;" "&amp;D3404</f>
        <v>US Natural Gas Financial</v>
      </c>
      <c r="B3404" s="208" t="str">
        <f aca="false">IF((LEFT(N3404,2)="US"),"US","")</f>
        <v>US</v>
      </c>
      <c r="C3404" s="208" t="str">
        <f aca="false">M3404</f>
        <v>Natural Gas</v>
      </c>
      <c r="D3404" s="208" t="str">
        <f aca="false">IF(ISNUMBER(FIND("Phy",N3404))=TRUE(),"Physical","Financial")</f>
        <v>Financial</v>
      </c>
      <c r="E3404" s="208" t="n">
        <f aca="false">IF(VLOOKUP(S3404,'DD-Lookup'!$J$6:$L$50,3,FALSE())="Monthly",(YEAR(AC3404)-YEAR(AB3404))*12+MONTH(AC3404)-MONTH(AB3404)+1,(AC3404-AB3404+1))</f>
        <v>30</v>
      </c>
      <c r="F3404" s="239" t="n">
        <f aca="false">E3404*SUM(P3404:Q3404)</f>
        <v>600000</v>
      </c>
      <c r="G3404" s="214" t="n">
        <v>1291953</v>
      </c>
      <c r="H3404" s="215" t="n">
        <v>37035.4108796296</v>
      </c>
      <c r="I3404" s="0" t="s">
        <v>1115</v>
      </c>
      <c r="M3404" s="0" t="s">
        <v>858</v>
      </c>
      <c r="N3404" s="0" t="s">
        <v>1024</v>
      </c>
      <c r="O3404" s="0" t="s">
        <v>1025</v>
      </c>
      <c r="Q3404" s="216" t="n">
        <v>20000</v>
      </c>
      <c r="S3404" s="0" t="s">
        <v>1026</v>
      </c>
      <c r="T3404" s="0" t="s">
        <v>784</v>
      </c>
      <c r="U3404" s="218" t="n">
        <v>4.18</v>
      </c>
      <c r="V3404" s="0" t="s">
        <v>1410</v>
      </c>
      <c r="W3404" s="0" t="s">
        <v>1028</v>
      </c>
      <c r="X3404" s="0" t="s">
        <v>1029</v>
      </c>
      <c r="Y3404" s="0" t="s">
        <v>838</v>
      </c>
      <c r="Z3404" s="0" t="s">
        <v>571</v>
      </c>
      <c r="AA3404" s="0" t="s">
        <v>2991</v>
      </c>
      <c r="AB3404" s="215" t="n">
        <v>37043.875</v>
      </c>
      <c r="AC3404" s="215" t="n">
        <v>37072.875</v>
      </c>
    </row>
    <row r="3405" customFormat="false" ht="12.75" hidden="false" customHeight="false" outlineLevel="0" collapsed="false">
      <c r="A3405" s="208" t="str">
        <f aca="false">B3405&amp;" "&amp;C3405&amp;" "&amp;D3405</f>
        <v>US Natural Gas Physical</v>
      </c>
      <c r="B3405" s="208" t="str">
        <f aca="false">IF((LEFT(N3405,2)="US"),"US","")</f>
        <v>US</v>
      </c>
      <c r="C3405" s="208" t="str">
        <f aca="false">M3405</f>
        <v>Natural Gas</v>
      </c>
      <c r="D3405" s="208" t="str">
        <f aca="false">IF(ISNUMBER(FIND("Phy",N3405))=TRUE(),"Physical","Financial")</f>
        <v>Physical</v>
      </c>
      <c r="E3405" s="208" t="n">
        <f aca="false">IF(VLOOKUP(S3405,'DD-Lookup'!$J$6:$L$50,3,FALSE())="Monthly",(YEAR(AC3405)-YEAR(AB3405))*12+MONTH(AC3405)-MONTH(AB3405)+1,(AC3405-AB3405+1))</f>
        <v>1</v>
      </c>
      <c r="F3405" s="239" t="n">
        <f aca="false">E3405*SUM(P3405:Q3405)</f>
        <v>10000</v>
      </c>
      <c r="G3405" s="214" t="n">
        <v>1291954</v>
      </c>
      <c r="H3405" s="215" t="n">
        <v>37035.4108912037</v>
      </c>
      <c r="I3405" s="0" t="s">
        <v>1183</v>
      </c>
      <c r="M3405" s="0" t="s">
        <v>858</v>
      </c>
      <c r="N3405" s="0" t="s">
        <v>1305</v>
      </c>
      <c r="O3405" s="0" t="s">
        <v>1313</v>
      </c>
      <c r="P3405" s="216" t="n">
        <v>10000</v>
      </c>
      <c r="S3405" s="0" t="s">
        <v>1026</v>
      </c>
      <c r="T3405" s="0" t="s">
        <v>784</v>
      </c>
      <c r="U3405" s="218" t="n">
        <v>4.0825</v>
      </c>
      <c r="V3405" s="0" t="s">
        <v>1307</v>
      </c>
      <c r="W3405" s="0" t="s">
        <v>1314</v>
      </c>
      <c r="X3405" s="0" t="s">
        <v>1315</v>
      </c>
      <c r="Y3405" s="0" t="s">
        <v>1310</v>
      </c>
      <c r="Z3405" s="0" t="s">
        <v>571</v>
      </c>
      <c r="AA3405" s="0" t="n">
        <v>808903</v>
      </c>
      <c r="AB3405" s="215" t="n">
        <v>37036.875</v>
      </c>
      <c r="AC3405" s="215" t="n">
        <v>37036.875</v>
      </c>
    </row>
    <row r="3406" customFormat="false" ht="12.75" hidden="false" customHeight="false" outlineLevel="0" collapsed="false">
      <c r="A3406" s="208" t="str">
        <f aca="false">B3406&amp;" "&amp;C3406&amp;" "&amp;D3406</f>
        <v>US Natural Gas Financial</v>
      </c>
      <c r="B3406" s="208" t="str">
        <f aca="false">IF((LEFT(N3406,2)="US"),"US","")</f>
        <v>US</v>
      </c>
      <c r="C3406" s="208" t="str">
        <f aca="false">M3406</f>
        <v>Natural Gas</v>
      </c>
      <c r="D3406" s="208" t="str">
        <f aca="false">IF(ISNUMBER(FIND("Phy",N3406))=TRUE(),"Physical","Financial")</f>
        <v>Financial</v>
      </c>
      <c r="E3406" s="208" t="n">
        <f aca="false">IF(VLOOKUP(S3406,'DD-Lookup'!$J$6:$L$50,3,FALSE())="Monthly",(YEAR(AC3406)-YEAR(AB3406))*12+MONTH(AC3406)-MONTH(AB3406)+1,(AC3406-AB3406+1))</f>
        <v>7</v>
      </c>
      <c r="F3406" s="239" t="n">
        <f aca="false">E3406*SUM(P3406:Q3406)</f>
        <v>210000</v>
      </c>
      <c r="G3406" s="214" t="n">
        <v>1291956</v>
      </c>
      <c r="H3406" s="215" t="n">
        <v>37035.4109722222</v>
      </c>
      <c r="I3406" s="0" t="s">
        <v>593</v>
      </c>
      <c r="M3406" s="0" t="s">
        <v>858</v>
      </c>
      <c r="N3406" s="0" t="s">
        <v>1024</v>
      </c>
      <c r="O3406" s="0" t="s">
        <v>1404</v>
      </c>
      <c r="Q3406" s="216" t="n">
        <v>30000</v>
      </c>
      <c r="S3406" s="0" t="s">
        <v>1026</v>
      </c>
      <c r="T3406" s="0" t="s">
        <v>784</v>
      </c>
      <c r="U3406" s="218" t="n">
        <v>4.12</v>
      </c>
      <c r="V3406" s="0" t="s">
        <v>1405</v>
      </c>
      <c r="W3406" s="0" t="s">
        <v>1406</v>
      </c>
      <c r="X3406" s="0" t="s">
        <v>1407</v>
      </c>
      <c r="Y3406" s="0" t="s">
        <v>838</v>
      </c>
      <c r="Z3406" s="0" t="s">
        <v>571</v>
      </c>
      <c r="AA3406" s="0" t="s">
        <v>2992</v>
      </c>
      <c r="AB3406" s="215" t="n">
        <v>37036.875</v>
      </c>
      <c r="AC3406" s="215" t="n">
        <v>37042.875</v>
      </c>
    </row>
    <row r="3407" customFormat="false" ht="12.75" hidden="false" customHeight="false" outlineLevel="0" collapsed="false">
      <c r="A3407" s="208" t="str">
        <f aca="false">B3407&amp;" "&amp;C3407&amp;" "&amp;D3407</f>
        <v>US Natural Gas Physical</v>
      </c>
      <c r="B3407" s="208" t="str">
        <f aca="false">IF((LEFT(N3407,2)="US"),"US","")</f>
        <v>US</v>
      </c>
      <c r="C3407" s="208" t="str">
        <f aca="false">M3407</f>
        <v>Natural Gas</v>
      </c>
      <c r="D3407" s="208" t="str">
        <f aca="false">IF(ISNUMBER(FIND("Phy",N3407))=TRUE(),"Physical","Financial")</f>
        <v>Physical</v>
      </c>
      <c r="E3407" s="208" t="n">
        <f aca="false">IF(VLOOKUP(S3407,'DD-Lookup'!$J$6:$L$50,3,FALSE())="Monthly",(YEAR(AC3407)-YEAR(AB3407))*12+MONTH(AC3407)-MONTH(AB3407)+1,(AC3407-AB3407+1))</f>
        <v>1</v>
      </c>
      <c r="F3407" s="239" t="n">
        <f aca="false">E3407*SUM(P3407:Q3407)</f>
        <v>5000</v>
      </c>
      <c r="G3407" s="214" t="n">
        <v>1291957</v>
      </c>
      <c r="H3407" s="215" t="n">
        <v>37035.4110648148</v>
      </c>
      <c r="I3407" s="0" t="s">
        <v>1317</v>
      </c>
      <c r="M3407" s="0" t="s">
        <v>858</v>
      </c>
      <c r="N3407" s="0" t="s">
        <v>1305</v>
      </c>
      <c r="O3407" s="0" t="s">
        <v>1306</v>
      </c>
      <c r="Q3407" s="216" t="n">
        <v>5000</v>
      </c>
      <c r="S3407" s="0" t="s">
        <v>1026</v>
      </c>
      <c r="T3407" s="0" t="s">
        <v>784</v>
      </c>
      <c r="U3407" s="218" t="n">
        <v>4.1988</v>
      </c>
      <c r="V3407" s="0" t="s">
        <v>1402</v>
      </c>
      <c r="W3407" s="0" t="s">
        <v>1308</v>
      </c>
      <c r="X3407" s="0" t="s">
        <v>1309</v>
      </c>
      <c r="Y3407" s="0" t="s">
        <v>1310</v>
      </c>
      <c r="Z3407" s="0" t="s">
        <v>571</v>
      </c>
      <c r="AA3407" s="0" t="n">
        <v>808904</v>
      </c>
      <c r="AB3407" s="215" t="n">
        <v>37036.875</v>
      </c>
      <c r="AC3407" s="215" t="n">
        <v>37036.875</v>
      </c>
    </row>
    <row r="3408" customFormat="false" ht="12.75" hidden="false" customHeight="false" outlineLevel="0" collapsed="false">
      <c r="A3408" s="208" t="str">
        <f aca="false">B3408&amp;" "&amp;C3408&amp;" "&amp;D3408</f>
        <v>US Natural Gas Financial</v>
      </c>
      <c r="B3408" s="208" t="str">
        <f aca="false">IF((LEFT(N3408,2)="US"),"US","")</f>
        <v>US</v>
      </c>
      <c r="C3408" s="208" t="str">
        <f aca="false">M3408</f>
        <v>Natural Gas</v>
      </c>
      <c r="D3408" s="208" t="str">
        <f aca="false">IF(ISNUMBER(FIND("Phy",N3408))=TRUE(),"Physical","Financial")</f>
        <v>Financial</v>
      </c>
      <c r="E3408" s="208" t="n">
        <f aca="false">IF(VLOOKUP(S3408,'DD-Lookup'!$J$6:$L$50,3,FALSE())="Monthly",(YEAR(AC3408)-YEAR(AB3408))*12+MONTH(AC3408)-MONTH(AB3408)+1,(AC3408-AB3408+1))</f>
        <v>7</v>
      </c>
      <c r="F3408" s="239" t="n">
        <f aca="false">E3408*SUM(P3408:Q3408)</f>
        <v>210000</v>
      </c>
      <c r="G3408" s="214" t="n">
        <v>1291958</v>
      </c>
      <c r="H3408" s="215" t="n">
        <v>37035.411087963</v>
      </c>
      <c r="I3408" s="0" t="s">
        <v>593</v>
      </c>
      <c r="M3408" s="0" t="s">
        <v>858</v>
      </c>
      <c r="N3408" s="0" t="s">
        <v>1024</v>
      </c>
      <c r="O3408" s="0" t="s">
        <v>1404</v>
      </c>
      <c r="Q3408" s="216" t="n">
        <v>30000</v>
      </c>
      <c r="S3408" s="0" t="s">
        <v>1026</v>
      </c>
      <c r="T3408" s="0" t="s">
        <v>784</v>
      </c>
      <c r="U3408" s="218" t="n">
        <v>4.125</v>
      </c>
      <c r="V3408" s="0" t="s">
        <v>1405</v>
      </c>
      <c r="W3408" s="0" t="s">
        <v>1406</v>
      </c>
      <c r="X3408" s="0" t="s">
        <v>1407</v>
      </c>
      <c r="Y3408" s="0" t="s">
        <v>838</v>
      </c>
      <c r="Z3408" s="0" t="s">
        <v>571</v>
      </c>
      <c r="AA3408" s="0" t="s">
        <v>2993</v>
      </c>
      <c r="AB3408" s="215" t="n">
        <v>37036.875</v>
      </c>
      <c r="AC3408" s="215" t="n">
        <v>37042.875</v>
      </c>
    </row>
    <row r="3409" customFormat="false" ht="12.75" hidden="false" customHeight="false" outlineLevel="0" collapsed="false">
      <c r="A3409" s="208" t="str">
        <f aca="false">B3409&amp;" "&amp;C3409&amp;" "&amp;D3409</f>
        <v>US Natural Gas Financial</v>
      </c>
      <c r="B3409" s="208" t="str">
        <f aca="false">IF((LEFT(N3409,2)="US"),"US","")</f>
        <v>US</v>
      </c>
      <c r="C3409" s="208" t="str">
        <f aca="false">M3409</f>
        <v>Natural Gas</v>
      </c>
      <c r="D3409" s="208" t="str">
        <f aca="false">IF(ISNUMBER(FIND("Phy",N3409))=TRUE(),"Physical","Financial")</f>
        <v>Financial</v>
      </c>
      <c r="E3409" s="208" t="n">
        <f aca="false">IF(VLOOKUP(S3409,'DD-Lookup'!$J$6:$L$50,3,FALSE())="Monthly",(YEAR(AC3409)-YEAR(AB3409))*12+MONTH(AC3409)-MONTH(AB3409)+1,(AC3409-AB3409+1))</f>
        <v>7</v>
      </c>
      <c r="F3409" s="239" t="n">
        <f aca="false">E3409*SUM(P3409:Q3409)</f>
        <v>385000</v>
      </c>
      <c r="G3409" s="214" t="n">
        <v>1291959</v>
      </c>
      <c r="H3409" s="215" t="n">
        <v>37035.4111111111</v>
      </c>
      <c r="I3409" s="0" t="s">
        <v>1023</v>
      </c>
      <c r="M3409" s="0" t="s">
        <v>858</v>
      </c>
      <c r="N3409" s="0" t="s">
        <v>1024</v>
      </c>
      <c r="O3409" s="0" t="s">
        <v>2517</v>
      </c>
      <c r="Q3409" s="216" t="n">
        <v>55000</v>
      </c>
      <c r="S3409" s="0" t="s">
        <v>1026</v>
      </c>
      <c r="T3409" s="0" t="s">
        <v>784</v>
      </c>
      <c r="U3409" s="218" t="n">
        <v>4.11</v>
      </c>
      <c r="V3409" s="0" t="s">
        <v>2507</v>
      </c>
      <c r="W3409" s="0" t="s">
        <v>1851</v>
      </c>
      <c r="X3409" s="0" t="s">
        <v>1852</v>
      </c>
      <c r="Y3409" s="0" t="s">
        <v>838</v>
      </c>
      <c r="Z3409" s="0" t="s">
        <v>571</v>
      </c>
      <c r="AA3409" s="0" t="s">
        <v>2994</v>
      </c>
      <c r="AB3409" s="215" t="n">
        <v>37036.875</v>
      </c>
      <c r="AC3409" s="215" t="n">
        <v>37042.875</v>
      </c>
    </row>
    <row r="3410" customFormat="false" ht="12.75" hidden="false" customHeight="false" outlineLevel="0" collapsed="false">
      <c r="A3410" s="208" t="str">
        <f aca="false">B3410&amp;" "&amp;C3410&amp;" "&amp;D3410</f>
        <v>US Natural Gas Physical</v>
      </c>
      <c r="B3410" s="208" t="str">
        <f aca="false">IF((LEFT(N3410,2)="US"),"US","")</f>
        <v>US</v>
      </c>
      <c r="C3410" s="208" t="str">
        <f aca="false">M3410</f>
        <v>Natural Gas</v>
      </c>
      <c r="D3410" s="208" t="str">
        <f aca="false">IF(ISNUMBER(FIND("Phy",N3410))=TRUE(),"Physical","Financial")</f>
        <v>Physical</v>
      </c>
      <c r="E3410" s="208" t="n">
        <f aca="false">IF(VLOOKUP(S3410,'DD-Lookup'!$J$6:$L$50,3,FALSE())="Monthly",(YEAR(AC3410)-YEAR(AB3410))*12+MONTH(AC3410)-MONTH(AB3410)+1,(AC3410-AB3410+1))</f>
        <v>1</v>
      </c>
      <c r="F3410" s="239" t="n">
        <f aca="false">E3410*SUM(P3410:Q3410)</f>
        <v>5000</v>
      </c>
      <c r="G3410" s="214" t="n">
        <v>1291960</v>
      </c>
      <c r="H3410" s="215" t="n">
        <v>37035.4112615741</v>
      </c>
      <c r="I3410" s="0" t="s">
        <v>1396</v>
      </c>
      <c r="M3410" s="0" t="s">
        <v>858</v>
      </c>
      <c r="N3410" s="0" t="s">
        <v>1305</v>
      </c>
      <c r="O3410" s="0" t="s">
        <v>1378</v>
      </c>
      <c r="P3410" s="216" t="n">
        <v>5000</v>
      </c>
      <c r="S3410" s="0" t="s">
        <v>1026</v>
      </c>
      <c r="T3410" s="0" t="s">
        <v>784</v>
      </c>
      <c r="U3410" s="218" t="n">
        <v>4.035</v>
      </c>
      <c r="V3410" s="0" t="s">
        <v>2635</v>
      </c>
      <c r="W3410" s="0" t="s">
        <v>1361</v>
      </c>
      <c r="X3410" s="0" t="s">
        <v>1362</v>
      </c>
      <c r="Y3410" s="0" t="s">
        <v>1310</v>
      </c>
      <c r="Z3410" s="0" t="s">
        <v>571</v>
      </c>
      <c r="AA3410" s="0" t="n">
        <v>808907</v>
      </c>
      <c r="AB3410" s="215" t="n">
        <v>37036.875</v>
      </c>
      <c r="AC3410" s="215" t="n">
        <v>37036.875</v>
      </c>
    </row>
    <row r="3411" customFormat="false" ht="12.75" hidden="false" customHeight="false" outlineLevel="0" collapsed="false">
      <c r="A3411" s="208" t="str">
        <f aca="false">B3411&amp;" "&amp;C3411&amp;" "&amp;D3411</f>
        <v>US Natural Gas Financial</v>
      </c>
      <c r="B3411" s="208" t="str">
        <f aca="false">IF((LEFT(N3411,2)="US"),"US","")</f>
        <v>US</v>
      </c>
      <c r="C3411" s="208" t="str">
        <f aca="false">M3411</f>
        <v>Natural Gas</v>
      </c>
      <c r="D3411" s="208" t="str">
        <f aca="false">IF(ISNUMBER(FIND("Phy",N3411))=TRUE(),"Physical","Financial")</f>
        <v>Financial</v>
      </c>
      <c r="E3411" s="208" t="n">
        <f aca="false">IF(VLOOKUP(S3411,'DD-Lookup'!$J$6:$L$50,3,FALSE())="Monthly",(YEAR(AC3411)-YEAR(AB3411))*12+MONTH(AC3411)-MONTH(AB3411)+1,(AC3411-AB3411+1))</f>
        <v>30</v>
      </c>
      <c r="F3411" s="239" t="n">
        <f aca="false">E3411*SUM(P3411:Q3411)</f>
        <v>150000</v>
      </c>
      <c r="G3411" s="214" t="n">
        <v>1291961</v>
      </c>
      <c r="H3411" s="215" t="n">
        <v>37035.4112847222</v>
      </c>
      <c r="I3411" s="0" t="s">
        <v>1066</v>
      </c>
      <c r="M3411" s="0" t="s">
        <v>858</v>
      </c>
      <c r="N3411" s="0" t="s">
        <v>1024</v>
      </c>
      <c r="O3411" s="0" t="s">
        <v>1838</v>
      </c>
      <c r="Q3411" s="216" t="n">
        <v>5000</v>
      </c>
      <c r="S3411" s="0" t="s">
        <v>1026</v>
      </c>
      <c r="T3411" s="0" t="s">
        <v>784</v>
      </c>
      <c r="U3411" s="218" t="n">
        <v>-0.0225</v>
      </c>
      <c r="V3411" s="0" t="s">
        <v>2601</v>
      </c>
      <c r="W3411" s="0" t="s">
        <v>1824</v>
      </c>
      <c r="X3411" s="0" t="s">
        <v>1825</v>
      </c>
      <c r="Y3411" s="0" t="s">
        <v>838</v>
      </c>
      <c r="Z3411" s="0" t="s">
        <v>571</v>
      </c>
      <c r="AA3411" s="0" t="s">
        <v>2995</v>
      </c>
      <c r="AB3411" s="215" t="n">
        <v>37043.875</v>
      </c>
      <c r="AC3411" s="215" t="n">
        <v>37072.875</v>
      </c>
    </row>
    <row r="3412" customFormat="false" ht="12.75" hidden="false" customHeight="false" outlineLevel="0" collapsed="false">
      <c r="A3412" s="208" t="str">
        <f aca="false">B3412&amp;" "&amp;C3412&amp;" "&amp;D3412</f>
        <v>US Natural Gas Physical</v>
      </c>
      <c r="B3412" s="208" t="str">
        <f aca="false">IF((LEFT(N3412,2)="US"),"US","")</f>
        <v>US</v>
      </c>
      <c r="C3412" s="208" t="str">
        <f aca="false">M3412</f>
        <v>Natural Gas</v>
      </c>
      <c r="D3412" s="208" t="str">
        <f aca="false">IF(ISNUMBER(FIND("Phy",N3412))=TRUE(),"Physical","Financial")</f>
        <v>Physical</v>
      </c>
      <c r="E3412" s="208" t="n">
        <f aca="false">IF(VLOOKUP(S3412,'DD-Lookup'!$J$6:$L$50,3,FALSE())="Monthly",(YEAR(AC3412)-YEAR(AB3412))*12+MONTH(AC3412)-MONTH(AB3412)+1,(AC3412-AB3412+1))</f>
        <v>1</v>
      </c>
      <c r="F3412" s="239" t="n">
        <f aca="false">E3412*SUM(P3412:Q3412)</f>
        <v>5000</v>
      </c>
      <c r="G3412" s="214" t="n">
        <v>1291963</v>
      </c>
      <c r="H3412" s="215" t="n">
        <v>37035.4113541667</v>
      </c>
      <c r="I3412" s="0" t="s">
        <v>1976</v>
      </c>
      <c r="M3412" s="0" t="s">
        <v>858</v>
      </c>
      <c r="N3412" s="0" t="s">
        <v>1305</v>
      </c>
      <c r="O3412" s="0" t="s">
        <v>1378</v>
      </c>
      <c r="Q3412" s="216" t="n">
        <v>5000</v>
      </c>
      <c r="S3412" s="0" t="s">
        <v>1026</v>
      </c>
      <c r="T3412" s="0" t="s">
        <v>784</v>
      </c>
      <c r="U3412" s="218" t="n">
        <v>4.0375</v>
      </c>
      <c r="V3412" s="0" t="s">
        <v>1977</v>
      </c>
      <c r="W3412" s="0" t="s">
        <v>1361</v>
      </c>
      <c r="X3412" s="0" t="s">
        <v>1362</v>
      </c>
      <c r="Y3412" s="0" t="s">
        <v>1310</v>
      </c>
      <c r="Z3412" s="0" t="s">
        <v>571</v>
      </c>
      <c r="AA3412" s="0" t="n">
        <v>808908</v>
      </c>
      <c r="AB3412" s="215" t="n">
        <v>37036.875</v>
      </c>
      <c r="AC3412" s="215" t="n">
        <v>37036.875</v>
      </c>
    </row>
    <row r="3413" customFormat="false" ht="12.75" hidden="false" customHeight="false" outlineLevel="0" collapsed="false">
      <c r="A3413" s="208" t="str">
        <f aca="false">B3413&amp;" "&amp;C3413&amp;" "&amp;D3413</f>
        <v>US Natural Gas Financial</v>
      </c>
      <c r="B3413" s="208" t="str">
        <f aca="false">IF((LEFT(N3413,2)="US"),"US","")</f>
        <v>US</v>
      </c>
      <c r="C3413" s="208" t="str">
        <f aca="false">M3413</f>
        <v>Natural Gas</v>
      </c>
      <c r="D3413" s="208" t="str">
        <f aca="false">IF(ISNUMBER(FIND("Phy",N3413))=TRUE(),"Physical","Financial")</f>
        <v>Financial</v>
      </c>
      <c r="E3413" s="208" t="n">
        <f aca="false">IF(VLOOKUP(S3413,'DD-Lookup'!$J$6:$L$50,3,FALSE())="Monthly",(YEAR(AC3413)-YEAR(AB3413))*12+MONTH(AC3413)-MONTH(AB3413)+1,(AC3413-AB3413+1))</f>
        <v>365</v>
      </c>
      <c r="F3413" s="239" t="n">
        <f aca="false">E3413*SUM(P3413:Q3413)</f>
        <v>730000</v>
      </c>
      <c r="G3413" s="214" t="n">
        <v>1291964</v>
      </c>
      <c r="H3413" s="215" t="n">
        <v>37035.4113657407</v>
      </c>
      <c r="I3413" s="0" t="s">
        <v>1066</v>
      </c>
      <c r="M3413" s="0" t="s">
        <v>858</v>
      </c>
      <c r="N3413" s="0" t="s">
        <v>1024</v>
      </c>
      <c r="O3413" s="0" t="s">
        <v>1415</v>
      </c>
      <c r="Q3413" s="216" t="n">
        <v>2000</v>
      </c>
      <c r="S3413" s="0" t="s">
        <v>1026</v>
      </c>
      <c r="T3413" s="0" t="s">
        <v>784</v>
      </c>
      <c r="U3413" s="218" t="n">
        <v>4.375</v>
      </c>
      <c r="V3413" s="0" t="s">
        <v>2280</v>
      </c>
      <c r="W3413" s="0" t="s">
        <v>1028</v>
      </c>
      <c r="X3413" s="0" t="s">
        <v>1029</v>
      </c>
      <c r="Y3413" s="0" t="s">
        <v>838</v>
      </c>
      <c r="Z3413" s="0" t="s">
        <v>571</v>
      </c>
      <c r="AA3413" s="0" t="s">
        <v>2996</v>
      </c>
      <c r="AB3413" s="215" t="n">
        <v>37257.875</v>
      </c>
      <c r="AC3413" s="215" t="n">
        <v>37621.875</v>
      </c>
    </row>
    <row r="3414" customFormat="false" ht="12.75" hidden="false" customHeight="false" outlineLevel="0" collapsed="false">
      <c r="A3414" s="208" t="str">
        <f aca="false">B3414&amp;" "&amp;C3414&amp;" "&amp;D3414</f>
        <v>US Natural Gas Physical</v>
      </c>
      <c r="B3414" s="208" t="str">
        <f aca="false">IF((LEFT(N3414,2)="US"),"US","")</f>
        <v>US</v>
      </c>
      <c r="C3414" s="208" t="str">
        <f aca="false">M3414</f>
        <v>Natural Gas</v>
      </c>
      <c r="D3414" s="208" t="str">
        <f aca="false">IF(ISNUMBER(FIND("Phy",N3414))=TRUE(),"Physical","Financial")</f>
        <v>Physical</v>
      </c>
      <c r="E3414" s="208" t="n">
        <f aca="false">IF(VLOOKUP(S3414,'DD-Lookup'!$J$6:$L$50,3,FALSE())="Monthly",(YEAR(AC3414)-YEAR(AB3414))*12+MONTH(AC3414)-MONTH(AB3414)+1,(AC3414-AB3414+1))</f>
        <v>1</v>
      </c>
      <c r="F3414" s="239" t="n">
        <f aca="false">E3414*SUM(P3414:Q3414)</f>
        <v>10000</v>
      </c>
      <c r="G3414" s="214" t="n">
        <v>1291965</v>
      </c>
      <c r="H3414" s="215" t="n">
        <v>37035.4114467593</v>
      </c>
      <c r="I3414" s="0" t="s">
        <v>1399</v>
      </c>
      <c r="M3414" s="0" t="s">
        <v>858</v>
      </c>
      <c r="N3414" s="0" t="s">
        <v>1305</v>
      </c>
      <c r="O3414" s="0" t="s">
        <v>1687</v>
      </c>
      <c r="Q3414" s="216" t="n">
        <v>10000</v>
      </c>
      <c r="S3414" s="0" t="s">
        <v>1026</v>
      </c>
      <c r="T3414" s="0" t="s">
        <v>784</v>
      </c>
      <c r="U3414" s="218" t="n">
        <v>4.065</v>
      </c>
      <c r="V3414" s="0" t="s">
        <v>1844</v>
      </c>
      <c r="W3414" s="0" t="s">
        <v>1667</v>
      </c>
      <c r="X3414" s="0" t="s">
        <v>1639</v>
      </c>
      <c r="Y3414" s="0" t="s">
        <v>1310</v>
      </c>
      <c r="Z3414" s="0" t="s">
        <v>571</v>
      </c>
      <c r="AA3414" s="0" t="n">
        <v>808910</v>
      </c>
      <c r="AB3414" s="215" t="n">
        <v>37036.875</v>
      </c>
      <c r="AC3414" s="215" t="n">
        <v>37036.875</v>
      </c>
    </row>
    <row r="3415" customFormat="false" ht="12.75" hidden="false" customHeight="false" outlineLevel="0" collapsed="false">
      <c r="A3415" s="208" t="str">
        <f aca="false">B3415&amp;" "&amp;C3415&amp;" "&amp;D3415</f>
        <v> Metals Financial</v>
      </c>
      <c r="B3415" s="208" t="str">
        <f aca="false">IF((LEFT(N3415,2)="US"),"US","")</f>
        <v/>
      </c>
      <c r="C3415" s="208" t="str">
        <f aca="false">M3415</f>
        <v>Metals</v>
      </c>
      <c r="D3415" s="208" t="str">
        <f aca="false">IF(ISNUMBER(FIND("Phy",N3415))=TRUE(),"Physical","Financial")</f>
        <v>Financial</v>
      </c>
      <c r="E3415" s="208" t="n">
        <f aca="false">IF(VLOOKUP(S3415,'DD-Lookup'!$J$6:$L$50,3,FALSE())="Monthly",(YEAR(AC3415)-YEAR(AB3415))*12+MONTH(AC3415)-MONTH(AB3415)+1,(AC3415-AB3415+1))</f>
        <v>1</v>
      </c>
      <c r="F3415" s="239" t="n">
        <f aca="false">E3415*SUM(P3415:Q3415)</f>
        <v>2</v>
      </c>
      <c r="G3415" s="214" t="n">
        <v>1291967</v>
      </c>
      <c r="H3415" s="215" t="n">
        <v>37035.4115625</v>
      </c>
      <c r="I3415" s="0" t="s">
        <v>815</v>
      </c>
      <c r="M3415" s="0" t="s">
        <v>780</v>
      </c>
      <c r="N3415" s="0" t="s">
        <v>804</v>
      </c>
      <c r="O3415" s="0" t="s">
        <v>805</v>
      </c>
      <c r="P3415" s="216" t="n">
        <v>2</v>
      </c>
      <c r="S3415" s="0" t="s">
        <v>783</v>
      </c>
      <c r="T3415" s="0" t="s">
        <v>784</v>
      </c>
      <c r="U3415" s="218" t="n">
        <v>1751</v>
      </c>
      <c r="V3415" s="0" t="s">
        <v>816</v>
      </c>
      <c r="W3415" s="0" t="s">
        <v>803</v>
      </c>
      <c r="X3415" s="0" t="s">
        <v>787</v>
      </c>
      <c r="Y3415" s="0" t="s">
        <v>788</v>
      </c>
      <c r="Z3415" s="0" t="s">
        <v>789</v>
      </c>
      <c r="AA3415" s="0" t="n">
        <v>2151034</v>
      </c>
    </row>
    <row r="3416" customFormat="false" ht="12.75" hidden="false" customHeight="false" outlineLevel="0" collapsed="false">
      <c r="A3416" s="208" t="str">
        <f aca="false">B3416&amp;" "&amp;C3416&amp;" "&amp;D3416</f>
        <v> Metals Financial</v>
      </c>
      <c r="B3416" s="208" t="str">
        <f aca="false">IF((LEFT(N3416,2)="US"),"US","")</f>
        <v/>
      </c>
      <c r="C3416" s="208" t="str">
        <f aca="false">M3416</f>
        <v>Metals</v>
      </c>
      <c r="D3416" s="208" t="str">
        <f aca="false">IF(ISNUMBER(FIND("Phy",N3416))=TRUE(),"Physical","Financial")</f>
        <v>Financial</v>
      </c>
      <c r="E3416" s="208" t="n">
        <f aca="false">IF(VLOOKUP(S3416,'DD-Lookup'!$J$6:$L$50,3,FALSE())="Monthly",(YEAR(AC3416)-YEAR(AB3416))*12+MONTH(AC3416)-MONTH(AB3416)+1,(AC3416-AB3416+1))</f>
        <v>1</v>
      </c>
      <c r="F3416" s="239" t="n">
        <f aca="false">E3416*SUM(P3416:Q3416)</f>
        <v>8</v>
      </c>
      <c r="G3416" s="214" t="n">
        <v>1291968</v>
      </c>
      <c r="H3416" s="215" t="n">
        <v>37035.4116203704</v>
      </c>
      <c r="I3416" s="0" t="s">
        <v>1269</v>
      </c>
      <c r="M3416" s="0" t="s">
        <v>780</v>
      </c>
      <c r="N3416" s="0" t="s">
        <v>804</v>
      </c>
      <c r="O3416" s="0" t="s">
        <v>805</v>
      </c>
      <c r="P3416" s="216" t="n">
        <v>8</v>
      </c>
      <c r="S3416" s="0" t="s">
        <v>783</v>
      </c>
      <c r="T3416" s="0" t="s">
        <v>784</v>
      </c>
      <c r="U3416" s="218" t="n">
        <v>1751</v>
      </c>
      <c r="V3416" s="0" t="s">
        <v>1686</v>
      </c>
      <c r="W3416" s="0" t="s">
        <v>803</v>
      </c>
      <c r="X3416" s="0" t="s">
        <v>787</v>
      </c>
      <c r="Y3416" s="0" t="s">
        <v>788</v>
      </c>
      <c r="Z3416" s="0" t="s">
        <v>789</v>
      </c>
      <c r="AA3416" s="0" t="n">
        <v>2151037</v>
      </c>
    </row>
    <row r="3417" customFormat="false" ht="12.75" hidden="false" customHeight="false" outlineLevel="0" collapsed="false">
      <c r="A3417" s="208" t="str">
        <f aca="false">B3417&amp;" "&amp;C3417&amp;" "&amp;D3417</f>
        <v>US Natural Gas Physical</v>
      </c>
      <c r="B3417" s="208" t="str">
        <f aca="false">IF((LEFT(N3417,2)="US"),"US","")</f>
        <v>US</v>
      </c>
      <c r="C3417" s="208" t="str">
        <f aca="false">M3417</f>
        <v>Natural Gas</v>
      </c>
      <c r="D3417" s="208" t="str">
        <f aca="false">IF(ISNUMBER(FIND("Phy",N3417))=TRUE(),"Physical","Financial")</f>
        <v>Physical</v>
      </c>
      <c r="E3417" s="208" t="n">
        <f aca="false">IF(VLOOKUP(S3417,'DD-Lookup'!$J$6:$L$50,3,FALSE())="Monthly",(YEAR(AC3417)-YEAR(AB3417))*12+MONTH(AC3417)-MONTH(AB3417)+1,(AC3417-AB3417+1))</f>
        <v>1</v>
      </c>
      <c r="F3417" s="239" t="n">
        <f aca="false">E3417*SUM(P3417:Q3417)</f>
        <v>448</v>
      </c>
      <c r="G3417" s="214" t="n">
        <v>1291969</v>
      </c>
      <c r="H3417" s="215" t="n">
        <v>37035.4116435185</v>
      </c>
      <c r="I3417" s="0" t="s">
        <v>1399</v>
      </c>
      <c r="M3417" s="0" t="s">
        <v>858</v>
      </c>
      <c r="N3417" s="0" t="s">
        <v>1305</v>
      </c>
      <c r="O3417" s="0" t="s">
        <v>1687</v>
      </c>
      <c r="Q3417" s="216" t="n">
        <v>448</v>
      </c>
      <c r="S3417" s="0" t="s">
        <v>1026</v>
      </c>
      <c r="T3417" s="0" t="s">
        <v>784</v>
      </c>
      <c r="U3417" s="218" t="n">
        <v>4.07</v>
      </c>
      <c r="V3417" s="0" t="s">
        <v>1844</v>
      </c>
      <c r="W3417" s="0" t="s">
        <v>1667</v>
      </c>
      <c r="X3417" s="0" t="s">
        <v>1639</v>
      </c>
      <c r="Y3417" s="0" t="s">
        <v>1310</v>
      </c>
      <c r="Z3417" s="0" t="s">
        <v>571</v>
      </c>
      <c r="AA3417" s="0" t="n">
        <v>808913</v>
      </c>
      <c r="AB3417" s="215" t="n">
        <v>37036.875</v>
      </c>
      <c r="AC3417" s="215" t="n">
        <v>37036.875</v>
      </c>
    </row>
    <row r="3418" customFormat="false" ht="12.75" hidden="false" customHeight="false" outlineLevel="0" collapsed="false">
      <c r="A3418" s="208" t="str">
        <f aca="false">B3418&amp;" "&amp;C3418&amp;" "&amp;D3418</f>
        <v>US Natural Gas Physical</v>
      </c>
      <c r="B3418" s="208" t="str">
        <f aca="false">IF((LEFT(N3418,2)="US"),"US","")</f>
        <v>US</v>
      </c>
      <c r="C3418" s="208" t="str">
        <f aca="false">M3418</f>
        <v>Natural Gas</v>
      </c>
      <c r="D3418" s="208" t="str">
        <f aca="false">IF(ISNUMBER(FIND("Phy",N3418))=TRUE(),"Physical","Financial")</f>
        <v>Physical</v>
      </c>
      <c r="E3418" s="208" t="n">
        <f aca="false">IF(VLOOKUP(S3418,'DD-Lookup'!$J$6:$L$50,3,FALSE())="Monthly",(YEAR(AC3418)-YEAR(AB3418))*12+MONTH(AC3418)-MONTH(AB3418)+1,(AC3418-AB3418+1))</f>
        <v>1</v>
      </c>
      <c r="F3418" s="239" t="n">
        <f aca="false">E3418*SUM(P3418:Q3418)</f>
        <v>3400</v>
      </c>
      <c r="G3418" s="214" t="n">
        <v>1291970</v>
      </c>
      <c r="H3418" s="215" t="n">
        <v>37035.4116666667</v>
      </c>
      <c r="I3418" s="0" t="s">
        <v>1059</v>
      </c>
      <c r="M3418" s="0" t="s">
        <v>858</v>
      </c>
      <c r="N3418" s="0" t="s">
        <v>1305</v>
      </c>
      <c r="O3418" s="0" t="s">
        <v>1498</v>
      </c>
      <c r="P3418" s="216" t="n">
        <v>3400</v>
      </c>
      <c r="S3418" s="0" t="s">
        <v>1026</v>
      </c>
      <c r="T3418" s="0" t="s">
        <v>784</v>
      </c>
      <c r="U3418" s="218" t="n">
        <v>4.445</v>
      </c>
      <c r="V3418" s="0" t="s">
        <v>2344</v>
      </c>
      <c r="W3418" s="0" t="s">
        <v>1388</v>
      </c>
      <c r="X3418" s="0" t="s">
        <v>1389</v>
      </c>
      <c r="Y3418" s="0" t="s">
        <v>1310</v>
      </c>
      <c r="Z3418" s="0" t="s">
        <v>571</v>
      </c>
      <c r="AA3418" s="0" t="n">
        <v>808914</v>
      </c>
      <c r="AB3418" s="215" t="n">
        <v>37036.875</v>
      </c>
      <c r="AC3418" s="215" t="n">
        <v>37036.875</v>
      </c>
    </row>
    <row r="3419" customFormat="false" ht="12.75" hidden="false" customHeight="false" outlineLevel="0" collapsed="false">
      <c r="A3419" s="208" t="str">
        <f aca="false">B3419&amp;" "&amp;C3419&amp;" "&amp;D3419</f>
        <v>US Natural Gas Physical</v>
      </c>
      <c r="B3419" s="208" t="str">
        <f aca="false">IF((LEFT(N3419,2)="US"),"US","")</f>
        <v>US</v>
      </c>
      <c r="C3419" s="208" t="str">
        <f aca="false">M3419</f>
        <v>Natural Gas</v>
      </c>
      <c r="D3419" s="208" t="str">
        <f aca="false">IF(ISNUMBER(FIND("Phy",N3419))=TRUE(),"Physical","Financial")</f>
        <v>Physical</v>
      </c>
      <c r="E3419" s="208" t="n">
        <f aca="false">IF(VLOOKUP(S3419,'DD-Lookup'!$J$6:$L$50,3,FALSE())="Monthly",(YEAR(AC3419)-YEAR(AB3419))*12+MONTH(AC3419)-MONTH(AB3419)+1,(AC3419-AB3419+1))</f>
        <v>1</v>
      </c>
      <c r="F3419" s="239" t="n">
        <f aca="false">E3419*SUM(P3419:Q3419)</f>
        <v>5000</v>
      </c>
      <c r="G3419" s="214" t="n">
        <v>1291971</v>
      </c>
      <c r="H3419" s="215" t="n">
        <v>37035.4116782407</v>
      </c>
      <c r="I3419" s="0" t="s">
        <v>1399</v>
      </c>
      <c r="M3419" s="0" t="s">
        <v>858</v>
      </c>
      <c r="N3419" s="0" t="s">
        <v>1305</v>
      </c>
      <c r="O3419" s="0" t="s">
        <v>1372</v>
      </c>
      <c r="Q3419" s="216" t="n">
        <v>5000</v>
      </c>
      <c r="S3419" s="0" t="s">
        <v>1026</v>
      </c>
      <c r="T3419" s="0" t="s">
        <v>784</v>
      </c>
      <c r="U3419" s="218" t="n">
        <v>4.025</v>
      </c>
      <c r="V3419" s="0" t="s">
        <v>1400</v>
      </c>
      <c r="W3419" s="0" t="s">
        <v>1361</v>
      </c>
      <c r="X3419" s="0" t="s">
        <v>1362</v>
      </c>
      <c r="Y3419" s="0" t="s">
        <v>1310</v>
      </c>
      <c r="Z3419" s="0" t="s">
        <v>571</v>
      </c>
      <c r="AA3419" s="0" t="n">
        <v>808915</v>
      </c>
      <c r="AB3419" s="215" t="n">
        <v>37036.875</v>
      </c>
      <c r="AC3419" s="215" t="n">
        <v>37036.875</v>
      </c>
    </row>
    <row r="3420" customFormat="false" ht="12.75" hidden="false" customHeight="false" outlineLevel="0" collapsed="false">
      <c r="A3420" s="208" t="str">
        <f aca="false">B3420&amp;" "&amp;C3420&amp;" "&amp;D3420</f>
        <v>US Natural Gas Physical</v>
      </c>
      <c r="B3420" s="208" t="str">
        <f aca="false">IF((LEFT(N3420,2)="US"),"US","")</f>
        <v>US</v>
      </c>
      <c r="C3420" s="208" t="str">
        <f aca="false">M3420</f>
        <v>Natural Gas</v>
      </c>
      <c r="D3420" s="208" t="str">
        <f aca="false">IF(ISNUMBER(FIND("Phy",N3420))=TRUE(),"Physical","Financial")</f>
        <v>Physical</v>
      </c>
      <c r="E3420" s="208" t="n">
        <f aca="false">IF(VLOOKUP(S3420,'DD-Lookup'!$J$6:$L$50,3,FALSE())="Monthly",(YEAR(AC3420)-YEAR(AB3420))*12+MONTH(AC3420)-MONTH(AB3420)+1,(AC3420-AB3420+1))</f>
        <v>1</v>
      </c>
      <c r="F3420" s="239" t="n">
        <f aca="false">E3420*SUM(P3420:Q3420)</f>
        <v>5146</v>
      </c>
      <c r="G3420" s="214" t="n">
        <v>1291972</v>
      </c>
      <c r="H3420" s="215" t="n">
        <v>37035.4116782407</v>
      </c>
      <c r="I3420" s="0" t="s">
        <v>1830</v>
      </c>
      <c r="M3420" s="0" t="s">
        <v>858</v>
      </c>
      <c r="N3420" s="0" t="s">
        <v>1305</v>
      </c>
      <c r="O3420" s="0" t="s">
        <v>1313</v>
      </c>
      <c r="P3420" s="216" t="n">
        <v>5146</v>
      </c>
      <c r="S3420" s="0" t="s">
        <v>1026</v>
      </c>
      <c r="T3420" s="0" t="s">
        <v>784</v>
      </c>
      <c r="U3420" s="218" t="n">
        <v>4.08</v>
      </c>
      <c r="V3420" s="0" t="s">
        <v>2997</v>
      </c>
      <c r="W3420" s="0" t="s">
        <v>1314</v>
      </c>
      <c r="X3420" s="0" t="s">
        <v>1315</v>
      </c>
      <c r="Y3420" s="0" t="s">
        <v>1310</v>
      </c>
      <c r="Z3420" s="0" t="s">
        <v>571</v>
      </c>
      <c r="AA3420" s="0" t="n">
        <v>808916</v>
      </c>
      <c r="AB3420" s="215" t="n">
        <v>37036.875</v>
      </c>
      <c r="AC3420" s="215" t="n">
        <v>37036.875</v>
      </c>
    </row>
    <row r="3421" customFormat="false" ht="12.75" hidden="false" customHeight="false" outlineLevel="0" collapsed="false">
      <c r="A3421" s="208" t="str">
        <f aca="false">B3421&amp;" "&amp;C3421&amp;" "&amp;D3421</f>
        <v>US Natural Gas Physical</v>
      </c>
      <c r="B3421" s="208" t="str">
        <f aca="false">IF((LEFT(N3421,2)="US"),"US","")</f>
        <v>US</v>
      </c>
      <c r="C3421" s="208" t="str">
        <f aca="false">M3421</f>
        <v>Natural Gas</v>
      </c>
      <c r="D3421" s="208" t="str">
        <f aca="false">IF(ISNUMBER(FIND("Phy",N3421))=TRUE(),"Physical","Financial")</f>
        <v>Physical</v>
      </c>
      <c r="E3421" s="208" t="n">
        <f aca="false">IF(VLOOKUP(S3421,'DD-Lookup'!$J$6:$L$50,3,FALSE())="Monthly",(YEAR(AC3421)-YEAR(AB3421))*12+MONTH(AC3421)-MONTH(AB3421)+1,(AC3421-AB3421+1))</f>
        <v>1</v>
      </c>
      <c r="F3421" s="239" t="n">
        <f aca="false">E3421*SUM(P3421:Q3421)</f>
        <v>10000</v>
      </c>
      <c r="G3421" s="214" t="n">
        <v>1291974</v>
      </c>
      <c r="H3421" s="215" t="n">
        <v>37035.411724537</v>
      </c>
      <c r="I3421" s="0" t="s">
        <v>1399</v>
      </c>
      <c r="M3421" s="0" t="s">
        <v>858</v>
      </c>
      <c r="N3421" s="0" t="s">
        <v>1305</v>
      </c>
      <c r="O3421" s="0" t="s">
        <v>1306</v>
      </c>
      <c r="Q3421" s="216" t="n">
        <v>10000</v>
      </c>
      <c r="S3421" s="0" t="s">
        <v>1026</v>
      </c>
      <c r="T3421" s="0" t="s">
        <v>784</v>
      </c>
      <c r="U3421" s="218" t="n">
        <v>4.1988</v>
      </c>
      <c r="V3421" s="0" t="s">
        <v>1441</v>
      </c>
      <c r="W3421" s="0" t="s">
        <v>1308</v>
      </c>
      <c r="X3421" s="0" t="s">
        <v>1309</v>
      </c>
      <c r="Y3421" s="0" t="s">
        <v>1310</v>
      </c>
      <c r="Z3421" s="0" t="s">
        <v>571</v>
      </c>
      <c r="AA3421" s="0" t="n">
        <v>808917</v>
      </c>
      <c r="AB3421" s="215" t="n">
        <v>37036.875</v>
      </c>
      <c r="AC3421" s="215" t="n">
        <v>37036.875</v>
      </c>
    </row>
    <row r="3422" customFormat="false" ht="12.75" hidden="false" customHeight="false" outlineLevel="0" collapsed="false">
      <c r="A3422" s="208" t="str">
        <f aca="false">B3422&amp;" "&amp;C3422&amp;" "&amp;D3422</f>
        <v>US Natural Gas Physical</v>
      </c>
      <c r="B3422" s="208" t="str">
        <f aca="false">IF((LEFT(N3422,2)="US"),"US","")</f>
        <v>US</v>
      </c>
      <c r="C3422" s="208" t="str">
        <f aca="false">M3422</f>
        <v>Natural Gas</v>
      </c>
      <c r="D3422" s="208" t="str">
        <f aca="false">IF(ISNUMBER(FIND("Phy",N3422))=TRUE(),"Physical","Financial")</f>
        <v>Physical</v>
      </c>
      <c r="E3422" s="208" t="n">
        <f aca="false">IF(VLOOKUP(S3422,'DD-Lookup'!$J$6:$L$50,3,FALSE())="Monthly",(YEAR(AC3422)-YEAR(AB3422))*12+MONTH(AC3422)-MONTH(AB3422)+1,(AC3422-AB3422+1))</f>
        <v>1</v>
      </c>
      <c r="F3422" s="239" t="n">
        <f aca="false">E3422*SUM(P3422:Q3422)</f>
        <v>10000</v>
      </c>
      <c r="G3422" s="214" t="n">
        <v>1291973</v>
      </c>
      <c r="H3422" s="215" t="n">
        <v>37035.411724537</v>
      </c>
      <c r="I3422" s="0" t="s">
        <v>1399</v>
      </c>
      <c r="M3422" s="0" t="s">
        <v>858</v>
      </c>
      <c r="N3422" s="0" t="s">
        <v>1305</v>
      </c>
      <c r="O3422" s="0" t="s">
        <v>1491</v>
      </c>
      <c r="P3422" s="216" t="n">
        <v>10000</v>
      </c>
      <c r="S3422" s="0" t="s">
        <v>1026</v>
      </c>
      <c r="T3422" s="0" t="s">
        <v>784</v>
      </c>
      <c r="U3422" s="218" t="n">
        <v>4.37</v>
      </c>
      <c r="V3422" s="0" t="s">
        <v>1844</v>
      </c>
      <c r="W3422" s="0" t="s">
        <v>1493</v>
      </c>
      <c r="X3422" s="0" t="s">
        <v>1494</v>
      </c>
      <c r="Y3422" s="0" t="s">
        <v>1310</v>
      </c>
      <c r="Z3422" s="0" t="s">
        <v>571</v>
      </c>
      <c r="AA3422" s="0" t="n">
        <v>808918</v>
      </c>
      <c r="AB3422" s="215" t="n">
        <v>37036.875</v>
      </c>
      <c r="AC3422" s="215" t="n">
        <v>37036.875</v>
      </c>
    </row>
    <row r="3423" customFormat="false" ht="12.75" hidden="false" customHeight="false" outlineLevel="0" collapsed="false">
      <c r="A3423" s="208" t="str">
        <f aca="false">B3423&amp;" "&amp;C3423&amp;" "&amp;D3423</f>
        <v>US Power Physical</v>
      </c>
      <c r="B3423" s="208" t="str">
        <f aca="false">IF((LEFT(N3423,2)="US"),"US","")</f>
        <v>US</v>
      </c>
      <c r="C3423" s="208" t="str">
        <f aca="false">M3423</f>
        <v>Power</v>
      </c>
      <c r="D3423" s="208" t="str">
        <f aca="false">IF(ISNUMBER(FIND("Phy",N3423))=TRUE(),"Physical","Financial")</f>
        <v>Physical</v>
      </c>
      <c r="E3423" s="208" t="n">
        <f aca="false">IF(VLOOKUP(S3423,'DD-Lookup'!$J$6:$L$50,3,FALSE())="Monthly",(YEAR(AC3423)-YEAR(AB3423))*12+MONTH(AC3423)-MONTH(AB3423)+1,(AC3423-AB3423+1))</f>
        <v>92</v>
      </c>
      <c r="F3423" s="239" t="n">
        <f aca="false">E3423*SUM(P3423:Q3423)</f>
        <v>2300</v>
      </c>
      <c r="G3423" s="214" t="n">
        <v>1291975</v>
      </c>
      <c r="H3423" s="215" t="n">
        <v>37035.4118171296</v>
      </c>
      <c r="I3423" s="0" t="s">
        <v>840</v>
      </c>
      <c r="M3423" s="0" t="s">
        <v>67</v>
      </c>
      <c r="N3423" s="0" t="s">
        <v>1648</v>
      </c>
      <c r="O3423" s="0" t="s">
        <v>2998</v>
      </c>
      <c r="Q3423" s="216" t="n">
        <v>25</v>
      </c>
      <c r="S3423" s="0" t="s">
        <v>930</v>
      </c>
      <c r="T3423" s="0" t="s">
        <v>784</v>
      </c>
      <c r="U3423" s="218" t="n">
        <v>117</v>
      </c>
      <c r="V3423" s="0" t="s">
        <v>2709</v>
      </c>
      <c r="W3423" s="0" t="s">
        <v>1815</v>
      </c>
      <c r="X3423" s="0" t="s">
        <v>1652</v>
      </c>
      <c r="Y3423" s="0" t="s">
        <v>1051</v>
      </c>
      <c r="Z3423" s="0" t="s">
        <v>618</v>
      </c>
      <c r="AA3423" s="0" t="n">
        <v>621542.1</v>
      </c>
      <c r="AB3423" s="215" t="n">
        <v>37165</v>
      </c>
      <c r="AC3423" s="215" t="n">
        <v>37256</v>
      </c>
    </row>
    <row r="3424" customFormat="false" ht="12.75" hidden="false" customHeight="false" outlineLevel="0" collapsed="false">
      <c r="A3424" s="208" t="str">
        <f aca="false">B3424&amp;" "&amp;C3424&amp;" "&amp;D3424</f>
        <v>US Natural Gas Physical</v>
      </c>
      <c r="B3424" s="208" t="str">
        <f aca="false">IF((LEFT(N3424,2)="US"),"US","")</f>
        <v>US</v>
      </c>
      <c r="C3424" s="208" t="str">
        <f aca="false">M3424</f>
        <v>Natural Gas</v>
      </c>
      <c r="D3424" s="208" t="str">
        <f aca="false">IF(ISNUMBER(FIND("Phy",N3424))=TRUE(),"Physical","Financial")</f>
        <v>Physical</v>
      </c>
      <c r="E3424" s="208" t="n">
        <f aca="false">IF(VLOOKUP(S3424,'DD-Lookup'!$J$6:$L$50,3,FALSE())="Monthly",(YEAR(AC3424)-YEAR(AB3424))*12+MONTH(AC3424)-MONTH(AB3424)+1,(AC3424-AB3424+1))</f>
        <v>1</v>
      </c>
      <c r="F3424" s="239" t="n">
        <f aca="false">E3424*SUM(P3424:Q3424)</f>
        <v>8476</v>
      </c>
      <c r="G3424" s="214" t="n">
        <v>1291978</v>
      </c>
      <c r="H3424" s="215" t="n">
        <v>37035.4119212963</v>
      </c>
      <c r="I3424" s="0" t="s">
        <v>1278</v>
      </c>
      <c r="M3424" s="0" t="s">
        <v>858</v>
      </c>
      <c r="N3424" s="0" t="s">
        <v>1305</v>
      </c>
      <c r="O3424" s="0" t="s">
        <v>1382</v>
      </c>
      <c r="P3424" s="216" t="n">
        <v>8476</v>
      </c>
      <c r="S3424" s="0" t="s">
        <v>1026</v>
      </c>
      <c r="T3424" s="0" t="s">
        <v>784</v>
      </c>
      <c r="U3424" s="218" t="n">
        <v>4.005</v>
      </c>
      <c r="V3424" s="0" t="s">
        <v>2999</v>
      </c>
      <c r="W3424" s="0" t="s">
        <v>1314</v>
      </c>
      <c r="X3424" s="0" t="s">
        <v>1315</v>
      </c>
      <c r="Y3424" s="0" t="s">
        <v>1310</v>
      </c>
      <c r="Z3424" s="0" t="s">
        <v>571</v>
      </c>
      <c r="AA3424" s="0" t="n">
        <v>808919</v>
      </c>
      <c r="AB3424" s="215" t="n">
        <v>37036.875</v>
      </c>
      <c r="AC3424" s="215" t="n">
        <v>37036.875</v>
      </c>
    </row>
    <row r="3425" customFormat="false" ht="12.75" hidden="false" customHeight="false" outlineLevel="0" collapsed="false">
      <c r="A3425" s="208" t="str">
        <f aca="false">B3425&amp;" "&amp;C3425&amp;" "&amp;D3425</f>
        <v>US Natural Gas Physical</v>
      </c>
      <c r="B3425" s="208" t="str">
        <f aca="false">IF((LEFT(N3425,2)="US"),"US","")</f>
        <v>US</v>
      </c>
      <c r="C3425" s="208" t="str">
        <f aca="false">M3425</f>
        <v>Natural Gas</v>
      </c>
      <c r="D3425" s="208" t="str">
        <f aca="false">IF(ISNUMBER(FIND("Phy",N3425))=TRUE(),"Physical","Financial")</f>
        <v>Physical</v>
      </c>
      <c r="E3425" s="208" t="n">
        <f aca="false">IF(VLOOKUP(S3425,'DD-Lookup'!$J$6:$L$50,3,FALSE())="Monthly",(YEAR(AC3425)-YEAR(AB3425))*12+MONTH(AC3425)-MONTH(AB3425)+1,(AC3425-AB3425+1))</f>
        <v>1</v>
      </c>
      <c r="F3425" s="239" t="n">
        <f aca="false">E3425*SUM(P3425:Q3425)</f>
        <v>5000</v>
      </c>
      <c r="G3425" s="214" t="n">
        <v>1291979</v>
      </c>
      <c r="H3425" s="215" t="n">
        <v>37035.4119675926</v>
      </c>
      <c r="I3425" s="0" t="s">
        <v>600</v>
      </c>
      <c r="M3425" s="0" t="s">
        <v>858</v>
      </c>
      <c r="N3425" s="0" t="s">
        <v>1305</v>
      </c>
      <c r="O3425" s="0" t="s">
        <v>2017</v>
      </c>
      <c r="P3425" s="216" t="n">
        <v>5000</v>
      </c>
      <c r="S3425" s="0" t="s">
        <v>1026</v>
      </c>
      <c r="T3425" s="0" t="s">
        <v>784</v>
      </c>
      <c r="U3425" s="218" t="n">
        <v>4</v>
      </c>
      <c r="V3425" s="0" t="s">
        <v>1528</v>
      </c>
      <c r="W3425" s="0" t="s">
        <v>1422</v>
      </c>
      <c r="X3425" s="0" t="s">
        <v>1639</v>
      </c>
      <c r="Y3425" s="0" t="s">
        <v>1310</v>
      </c>
      <c r="Z3425" s="0" t="s">
        <v>571</v>
      </c>
      <c r="AA3425" s="0" t="n">
        <v>808920</v>
      </c>
      <c r="AB3425" s="215" t="n">
        <v>37036.875</v>
      </c>
      <c r="AC3425" s="215" t="n">
        <v>37036.875</v>
      </c>
    </row>
    <row r="3426" customFormat="false" ht="12.75" hidden="false" customHeight="false" outlineLevel="0" collapsed="false">
      <c r="A3426" s="208" t="str">
        <f aca="false">B3426&amp;" "&amp;C3426&amp;" "&amp;D3426</f>
        <v> Metals Financial</v>
      </c>
      <c r="B3426" s="208" t="str">
        <f aca="false">IF((LEFT(N3426,2)="US"),"US","")</f>
        <v/>
      </c>
      <c r="C3426" s="208" t="str">
        <f aca="false">M3426</f>
        <v>Metals</v>
      </c>
      <c r="D3426" s="208" t="str">
        <f aca="false">IF(ISNUMBER(FIND("Phy",N3426))=TRUE(),"Physical","Financial")</f>
        <v>Financial</v>
      </c>
      <c r="E3426" s="208" t="n">
        <f aca="false">IF(VLOOKUP(S3426,'DD-Lookup'!$J$6:$L$50,3,FALSE())="Monthly",(YEAR(AC3426)-YEAR(AB3426))*12+MONTH(AC3426)-MONTH(AB3426)+1,(AC3426-AB3426+1))</f>
        <v>1</v>
      </c>
      <c r="F3426" s="239" t="n">
        <f aca="false">E3426*SUM(P3426:Q3426)</f>
        <v>5</v>
      </c>
      <c r="G3426" s="214" t="n">
        <v>1291980</v>
      </c>
      <c r="H3426" s="215" t="n">
        <v>37035.4119791667</v>
      </c>
      <c r="I3426" s="0" t="s">
        <v>1269</v>
      </c>
      <c r="M3426" s="0" t="s">
        <v>780</v>
      </c>
      <c r="N3426" s="0" t="s">
        <v>896</v>
      </c>
      <c r="O3426" s="0" t="s">
        <v>897</v>
      </c>
      <c r="P3426" s="216" t="n">
        <v>5</v>
      </c>
      <c r="S3426" s="0" t="s">
        <v>898</v>
      </c>
      <c r="T3426" s="0" t="s">
        <v>784</v>
      </c>
      <c r="U3426" s="218" t="n">
        <v>7255</v>
      </c>
      <c r="V3426" s="0" t="s">
        <v>3000</v>
      </c>
      <c r="W3426" s="0" t="s">
        <v>800</v>
      </c>
      <c r="X3426" s="0" t="s">
        <v>787</v>
      </c>
      <c r="Y3426" s="0" t="s">
        <v>788</v>
      </c>
      <c r="Z3426" s="0" t="s">
        <v>789</v>
      </c>
      <c r="AA3426" s="0" t="n">
        <v>2151044</v>
      </c>
    </row>
    <row r="3427" customFormat="false" ht="12.75" hidden="false" customHeight="false" outlineLevel="0" collapsed="false">
      <c r="A3427" s="208" t="str">
        <f aca="false">B3427&amp;" "&amp;C3427&amp;" "&amp;D3427</f>
        <v>US Natural Gas Physical</v>
      </c>
      <c r="B3427" s="208" t="str">
        <f aca="false">IF((LEFT(N3427,2)="US"),"US","")</f>
        <v>US</v>
      </c>
      <c r="C3427" s="208" t="str">
        <f aca="false">M3427</f>
        <v>Natural Gas</v>
      </c>
      <c r="D3427" s="208" t="str">
        <f aca="false">IF(ISNUMBER(FIND("Phy",N3427))=TRUE(),"Physical","Financial")</f>
        <v>Physical</v>
      </c>
      <c r="E3427" s="208" t="n">
        <f aca="false">IF(VLOOKUP(S3427,'DD-Lookup'!$J$6:$L$50,3,FALSE())="Monthly",(YEAR(AC3427)-YEAR(AB3427))*12+MONTH(AC3427)-MONTH(AB3427)+1,(AC3427-AB3427+1))</f>
        <v>1</v>
      </c>
      <c r="F3427" s="239" t="n">
        <f aca="false">E3427*SUM(P3427:Q3427)</f>
        <v>10000</v>
      </c>
      <c r="G3427" s="214" t="n">
        <v>1291981</v>
      </c>
      <c r="H3427" s="215" t="n">
        <v>37035.4119907407</v>
      </c>
      <c r="I3427" s="0" t="s">
        <v>1738</v>
      </c>
      <c r="M3427" s="0" t="s">
        <v>858</v>
      </c>
      <c r="N3427" s="0" t="s">
        <v>1305</v>
      </c>
      <c r="O3427" s="0" t="s">
        <v>1432</v>
      </c>
      <c r="Q3427" s="216" t="n">
        <v>10000</v>
      </c>
      <c r="S3427" s="0" t="s">
        <v>1026</v>
      </c>
      <c r="T3427" s="0" t="s">
        <v>784</v>
      </c>
      <c r="U3427" s="218" t="n">
        <v>4.12</v>
      </c>
      <c r="V3427" s="0" t="s">
        <v>1739</v>
      </c>
      <c r="W3427" s="0" t="s">
        <v>1434</v>
      </c>
      <c r="X3427" s="0" t="s">
        <v>1435</v>
      </c>
      <c r="Y3427" s="0" t="s">
        <v>1310</v>
      </c>
      <c r="Z3427" s="0" t="s">
        <v>571</v>
      </c>
      <c r="AA3427" s="0" t="n">
        <v>808921</v>
      </c>
      <c r="AB3427" s="215" t="n">
        <v>37036.875</v>
      </c>
      <c r="AC3427" s="215" t="n">
        <v>37036.875</v>
      </c>
    </row>
    <row r="3428" customFormat="false" ht="12.75" hidden="false" customHeight="false" outlineLevel="0" collapsed="false">
      <c r="A3428" s="208" t="str">
        <f aca="false">B3428&amp;" "&amp;C3428&amp;" "&amp;D3428</f>
        <v>US Natural Gas Physical</v>
      </c>
      <c r="B3428" s="208" t="str">
        <f aca="false">IF((LEFT(N3428,2)="US"),"US","")</f>
        <v>US</v>
      </c>
      <c r="C3428" s="208" t="str">
        <f aca="false">M3428</f>
        <v>Natural Gas</v>
      </c>
      <c r="D3428" s="208" t="str">
        <f aca="false">IF(ISNUMBER(FIND("Phy",N3428))=TRUE(),"Physical","Financial")</f>
        <v>Physical</v>
      </c>
      <c r="E3428" s="208" t="n">
        <f aca="false">IF(VLOOKUP(S3428,'DD-Lookup'!$J$6:$L$50,3,FALSE())="Monthly",(YEAR(AC3428)-YEAR(AB3428))*12+MONTH(AC3428)-MONTH(AB3428)+1,(AC3428-AB3428+1))</f>
        <v>1</v>
      </c>
      <c r="F3428" s="239" t="n">
        <f aca="false">E3428*SUM(P3428:Q3428)</f>
        <v>5000</v>
      </c>
      <c r="G3428" s="214" t="n">
        <v>1291982</v>
      </c>
      <c r="H3428" s="215" t="n">
        <v>37035.4121412037</v>
      </c>
      <c r="I3428" s="0" t="s">
        <v>1059</v>
      </c>
      <c r="M3428" s="0" t="s">
        <v>858</v>
      </c>
      <c r="N3428" s="0" t="s">
        <v>1305</v>
      </c>
      <c r="O3428" s="0" t="s">
        <v>1397</v>
      </c>
      <c r="P3428" s="216" t="n">
        <v>5000</v>
      </c>
      <c r="S3428" s="0" t="s">
        <v>1026</v>
      </c>
      <c r="T3428" s="0" t="s">
        <v>784</v>
      </c>
      <c r="U3428" s="218" t="n">
        <v>4.0075</v>
      </c>
      <c r="V3428" s="0" t="s">
        <v>2400</v>
      </c>
      <c r="W3428" s="0" t="s">
        <v>1361</v>
      </c>
      <c r="X3428" s="0" t="s">
        <v>1362</v>
      </c>
      <c r="Y3428" s="0" t="s">
        <v>1310</v>
      </c>
      <c r="Z3428" s="0" t="s">
        <v>571</v>
      </c>
      <c r="AA3428" s="0" t="n">
        <v>808922</v>
      </c>
      <c r="AB3428" s="215" t="n">
        <v>37036.875</v>
      </c>
      <c r="AC3428" s="215" t="n">
        <v>37036.875</v>
      </c>
    </row>
    <row r="3429" customFormat="false" ht="12.75" hidden="false" customHeight="false" outlineLevel="0" collapsed="false">
      <c r="A3429" s="208" t="str">
        <f aca="false">B3429&amp;" "&amp;C3429&amp;" "&amp;D3429</f>
        <v>US Crude Financial</v>
      </c>
      <c r="B3429" s="208" t="str">
        <f aca="false">IF((LEFT(N3429,2)="US"),"US","")</f>
        <v>US</v>
      </c>
      <c r="C3429" s="208" t="str">
        <f aca="false">M3429</f>
        <v>Crude</v>
      </c>
      <c r="D3429" s="208" t="str">
        <f aca="false">IF(ISNUMBER(FIND("Phy",N3429))=TRUE(),"Physical","Financial")</f>
        <v>Financial</v>
      </c>
      <c r="E3429" s="208" t="n">
        <f aca="false">IF(VLOOKUP(S3429,'DD-Lookup'!$J$6:$L$50,3,FALSE())="Monthly",(YEAR(AC3429)-YEAR(AB3429))*12+MONTH(AC3429)-MONTH(AB3429)+1,(AC3429-AB3429+1))</f>
        <v>1</v>
      </c>
      <c r="F3429" s="239" t="n">
        <f aca="false">E3429*SUM(P3429:Q3429)</f>
        <v>30000</v>
      </c>
      <c r="G3429" s="214" t="n">
        <v>1291983</v>
      </c>
      <c r="H3429" s="215" t="n">
        <v>37035.4121759259</v>
      </c>
      <c r="I3429" s="0" t="s">
        <v>1376</v>
      </c>
      <c r="M3429" s="0" t="s">
        <v>97</v>
      </c>
      <c r="N3429" s="0" t="s">
        <v>841</v>
      </c>
      <c r="O3429" s="0" t="s">
        <v>889</v>
      </c>
      <c r="P3429" s="216" t="n">
        <v>30000</v>
      </c>
      <c r="S3429" s="0" t="s">
        <v>843</v>
      </c>
      <c r="T3429" s="0" t="s">
        <v>784</v>
      </c>
      <c r="U3429" s="218" t="n">
        <v>29.18</v>
      </c>
      <c r="V3429" s="0" t="s">
        <v>1377</v>
      </c>
      <c r="W3429" s="0" t="s">
        <v>845</v>
      </c>
      <c r="X3429" s="0" t="s">
        <v>891</v>
      </c>
      <c r="Y3429" s="0" t="s">
        <v>847</v>
      </c>
      <c r="Z3429" s="0" t="s">
        <v>571</v>
      </c>
      <c r="AA3429" s="0" t="n">
        <v>107070</v>
      </c>
      <c r="AB3429" s="215" t="n">
        <v>37073</v>
      </c>
      <c r="AC3429" s="215" t="n">
        <v>37103</v>
      </c>
    </row>
    <row r="3430" customFormat="false" ht="12.75" hidden="false" customHeight="false" outlineLevel="0" collapsed="false">
      <c r="A3430" s="208" t="str">
        <f aca="false">B3430&amp;" "&amp;C3430&amp;" "&amp;D3430</f>
        <v>US Natural Gas Physical</v>
      </c>
      <c r="B3430" s="208" t="str">
        <f aca="false">IF((LEFT(N3430,2)="US"),"US","")</f>
        <v>US</v>
      </c>
      <c r="C3430" s="208" t="str">
        <f aca="false">M3430</f>
        <v>Natural Gas</v>
      </c>
      <c r="D3430" s="208" t="str">
        <f aca="false">IF(ISNUMBER(FIND("Phy",N3430))=TRUE(),"Physical","Financial")</f>
        <v>Physical</v>
      </c>
      <c r="E3430" s="208" t="n">
        <f aca="false">IF(VLOOKUP(S3430,'DD-Lookup'!$J$6:$L$50,3,FALSE())="Monthly",(YEAR(AC3430)-YEAR(AB3430))*12+MONTH(AC3430)-MONTH(AB3430)+1,(AC3430-AB3430+1))</f>
        <v>1</v>
      </c>
      <c r="F3430" s="239" t="n">
        <f aca="false">E3430*SUM(P3430:Q3430)</f>
        <v>8500</v>
      </c>
      <c r="G3430" s="214" t="n">
        <v>1291984</v>
      </c>
      <c r="H3430" s="215" t="n">
        <v>37035.4121875</v>
      </c>
      <c r="I3430" s="0" t="s">
        <v>1544</v>
      </c>
      <c r="M3430" s="0" t="s">
        <v>858</v>
      </c>
      <c r="N3430" s="0" t="s">
        <v>1305</v>
      </c>
      <c r="O3430" s="0" t="s">
        <v>1625</v>
      </c>
      <c r="Q3430" s="216" t="n">
        <v>8500</v>
      </c>
      <c r="S3430" s="0" t="s">
        <v>1026</v>
      </c>
      <c r="T3430" s="0" t="s">
        <v>784</v>
      </c>
      <c r="U3430" s="218" t="n">
        <v>4.065</v>
      </c>
      <c r="V3430" s="0" t="s">
        <v>2486</v>
      </c>
      <c r="W3430" s="0" t="s">
        <v>1422</v>
      </c>
      <c r="X3430" s="0" t="s">
        <v>1423</v>
      </c>
      <c r="Y3430" s="0" t="s">
        <v>1310</v>
      </c>
      <c r="Z3430" s="0" t="s">
        <v>571</v>
      </c>
      <c r="AA3430" s="0" t="n">
        <v>808923</v>
      </c>
      <c r="AB3430" s="215" t="n">
        <v>37036.875</v>
      </c>
      <c r="AC3430" s="215" t="n">
        <v>37036.875</v>
      </c>
    </row>
    <row r="3431" customFormat="false" ht="12.75" hidden="false" customHeight="false" outlineLevel="0" collapsed="false">
      <c r="A3431" s="208" t="str">
        <f aca="false">B3431&amp;" "&amp;C3431&amp;" "&amp;D3431</f>
        <v>US Natural Gas Financial</v>
      </c>
      <c r="B3431" s="208" t="str">
        <f aca="false">IF((LEFT(N3431,2)="US"),"US","")</f>
        <v>US</v>
      </c>
      <c r="C3431" s="208" t="str">
        <f aca="false">M3431</f>
        <v>Natural Gas</v>
      </c>
      <c r="D3431" s="208" t="str">
        <f aca="false">IF(ISNUMBER(FIND("Phy",N3431))=TRUE(),"Physical","Financial")</f>
        <v>Financial</v>
      </c>
      <c r="E3431" s="208" t="n">
        <f aca="false">IF(VLOOKUP(S3431,'DD-Lookup'!$J$6:$L$50,3,FALSE())="Monthly",(YEAR(AC3431)-YEAR(AB3431))*12+MONTH(AC3431)-MONTH(AB3431)+1,(AC3431-AB3431+1))</f>
        <v>31</v>
      </c>
      <c r="F3431" s="239" t="n">
        <f aca="false">E3431*SUM(P3431:Q3431)</f>
        <v>77500</v>
      </c>
      <c r="G3431" s="214" t="n">
        <v>1291985</v>
      </c>
      <c r="H3431" s="215" t="n">
        <v>37035.4122569444</v>
      </c>
      <c r="I3431" s="0" t="s">
        <v>1170</v>
      </c>
      <c r="M3431" s="0" t="s">
        <v>858</v>
      </c>
      <c r="N3431" s="0" t="s">
        <v>1482</v>
      </c>
      <c r="O3431" s="0" t="s">
        <v>1926</v>
      </c>
      <c r="P3431" s="216" t="n">
        <v>2500</v>
      </c>
      <c r="S3431" s="0" t="s">
        <v>1026</v>
      </c>
      <c r="T3431" s="0" t="s">
        <v>784</v>
      </c>
      <c r="U3431" s="218" t="n">
        <v>7.54</v>
      </c>
      <c r="V3431" s="0" t="s">
        <v>1997</v>
      </c>
      <c r="W3431" s="0" t="s">
        <v>1714</v>
      </c>
      <c r="X3431" s="0" t="s">
        <v>1715</v>
      </c>
      <c r="Y3431" s="0" t="s">
        <v>838</v>
      </c>
      <c r="Z3431" s="0" t="s">
        <v>571</v>
      </c>
      <c r="AA3431" s="0" t="s">
        <v>3001</v>
      </c>
      <c r="AB3431" s="215" t="n">
        <v>37073.875</v>
      </c>
      <c r="AC3431" s="215" t="n">
        <v>37103.875</v>
      </c>
    </row>
    <row r="3432" customFormat="false" ht="12.75" hidden="false" customHeight="false" outlineLevel="0" collapsed="false">
      <c r="A3432" s="208" t="str">
        <f aca="false">B3432&amp;" "&amp;C3432&amp;" "&amp;D3432</f>
        <v>US Natural Gas Physical</v>
      </c>
      <c r="B3432" s="208" t="str">
        <f aca="false">IF((LEFT(N3432,2)="US"),"US","")</f>
        <v>US</v>
      </c>
      <c r="C3432" s="208" t="str">
        <f aca="false">M3432</f>
        <v>Natural Gas</v>
      </c>
      <c r="D3432" s="208" t="str">
        <f aca="false">IF(ISNUMBER(FIND("Phy",N3432))=TRUE(),"Physical","Financial")</f>
        <v>Physical</v>
      </c>
      <c r="E3432" s="208" t="n">
        <f aca="false">IF(VLOOKUP(S3432,'DD-Lookup'!$J$6:$L$50,3,FALSE())="Monthly",(YEAR(AC3432)-YEAR(AB3432))*12+MONTH(AC3432)-MONTH(AB3432)+1,(AC3432-AB3432+1))</f>
        <v>1</v>
      </c>
      <c r="F3432" s="239" t="n">
        <f aca="false">E3432*SUM(P3432:Q3432)</f>
        <v>2000</v>
      </c>
      <c r="G3432" s="214" t="n">
        <v>1291986</v>
      </c>
      <c r="H3432" s="215" t="n">
        <v>37035.4122916667</v>
      </c>
      <c r="I3432" s="0" t="s">
        <v>1059</v>
      </c>
      <c r="M3432" s="0" t="s">
        <v>858</v>
      </c>
      <c r="N3432" s="0" t="s">
        <v>1305</v>
      </c>
      <c r="O3432" s="0" t="s">
        <v>1596</v>
      </c>
      <c r="Q3432" s="216" t="n">
        <v>2000</v>
      </c>
      <c r="S3432" s="0" t="s">
        <v>1026</v>
      </c>
      <c r="T3432" s="0" t="s">
        <v>784</v>
      </c>
      <c r="U3432" s="218" t="n">
        <v>4.0275</v>
      </c>
      <c r="V3432" s="0" t="s">
        <v>2931</v>
      </c>
      <c r="W3432" s="0" t="s">
        <v>1314</v>
      </c>
      <c r="X3432" s="0" t="s">
        <v>1315</v>
      </c>
      <c r="Y3432" s="0" t="s">
        <v>1310</v>
      </c>
      <c r="Z3432" s="0" t="s">
        <v>571</v>
      </c>
      <c r="AA3432" s="0" t="n">
        <v>808924</v>
      </c>
      <c r="AB3432" s="215" t="n">
        <v>37036.875</v>
      </c>
      <c r="AC3432" s="215" t="n">
        <v>37036.875</v>
      </c>
    </row>
    <row r="3433" customFormat="false" ht="12.75" hidden="false" customHeight="false" outlineLevel="0" collapsed="false">
      <c r="A3433" s="208" t="str">
        <f aca="false">B3433&amp;" "&amp;C3433&amp;" "&amp;D3433</f>
        <v>US Power Physical</v>
      </c>
      <c r="B3433" s="208" t="str">
        <f aca="false">IF((LEFT(N3433,2)="US"),"US","")</f>
        <v>US</v>
      </c>
      <c r="C3433" s="208" t="str">
        <f aca="false">M3433</f>
        <v>Power</v>
      </c>
      <c r="D3433" s="208" t="str">
        <f aca="false">IF(ISNUMBER(FIND("Phy",N3433))=TRUE(),"Physical","Financial")</f>
        <v>Physical</v>
      </c>
      <c r="E3433" s="208" t="n">
        <f aca="false">IF(VLOOKUP(S3433,'DD-Lookup'!$J$6:$L$50,3,FALSE())="Monthly",(YEAR(AC3433)-YEAR(AB3433))*12+MONTH(AC3433)-MONTH(AB3433)+1,(AC3433-AB3433+1))</f>
        <v>30</v>
      </c>
      <c r="F3433" s="239" t="n">
        <f aca="false">E3433*SUM(P3433:Q3433)</f>
        <v>1500</v>
      </c>
      <c r="G3433" s="214" t="n">
        <v>1291988</v>
      </c>
      <c r="H3433" s="215" t="n">
        <v>37035.4123032407</v>
      </c>
      <c r="I3433" s="0" t="s">
        <v>600</v>
      </c>
      <c r="M3433" s="0" t="s">
        <v>67</v>
      </c>
      <c r="N3433" s="0" t="s">
        <v>1081</v>
      </c>
      <c r="O3433" s="0" t="s">
        <v>2838</v>
      </c>
      <c r="Q3433" s="216" t="n">
        <v>50</v>
      </c>
      <c r="S3433" s="0" t="s">
        <v>930</v>
      </c>
      <c r="T3433" s="0" t="s">
        <v>784</v>
      </c>
      <c r="U3433" s="218" t="n">
        <v>23.4</v>
      </c>
      <c r="V3433" s="0" t="s">
        <v>1173</v>
      </c>
      <c r="W3433" s="0" t="s">
        <v>1122</v>
      </c>
      <c r="X3433" s="0" t="s">
        <v>1123</v>
      </c>
      <c r="Y3433" s="0" t="s">
        <v>1051</v>
      </c>
      <c r="Z3433" s="0" t="s">
        <v>618</v>
      </c>
      <c r="AA3433" s="0" t="n">
        <v>621543.1</v>
      </c>
      <c r="AB3433" s="215" t="n">
        <v>37043.875</v>
      </c>
      <c r="AC3433" s="215" t="n">
        <v>37072.875</v>
      </c>
    </row>
    <row r="3434" customFormat="false" ht="12.75" hidden="false" customHeight="false" outlineLevel="0" collapsed="false">
      <c r="A3434" s="208" t="str">
        <f aca="false">B3434&amp;" "&amp;C3434&amp;" "&amp;D3434</f>
        <v> Crude Financial</v>
      </c>
      <c r="B3434" s="208" t="str">
        <f aca="false">IF((LEFT(N3434,2)="US"),"US","")</f>
        <v/>
      </c>
      <c r="C3434" s="208" t="str">
        <f aca="false">M3434</f>
        <v>Crude</v>
      </c>
      <c r="D3434" s="208" t="str">
        <f aca="false">IF(ISNUMBER(FIND("Phy",N3434))=TRUE(),"Physical","Financial")</f>
        <v>Financial</v>
      </c>
      <c r="E3434" s="208" t="n">
        <f aca="false">IF(VLOOKUP(S3434,'DD-Lookup'!$J$6:$L$50,3,FALSE())="Monthly",(YEAR(AC3434)-YEAR(AB3434))*12+MONTH(AC3434)-MONTH(AB3434)+1,(AC3434-AB3434+1))</f>
        <v>1</v>
      </c>
      <c r="F3434" s="239" t="n">
        <f aca="false">E3434*SUM(P3434:Q3434)</f>
        <v>25000</v>
      </c>
      <c r="G3434" s="214" t="n">
        <v>1291987</v>
      </c>
      <c r="H3434" s="215" t="n">
        <v>37035.4123032407</v>
      </c>
      <c r="I3434" s="0" t="s">
        <v>1376</v>
      </c>
      <c r="M3434" s="0" t="s">
        <v>97</v>
      </c>
      <c r="N3434" s="0" t="s">
        <v>1002</v>
      </c>
      <c r="O3434" s="0" t="s">
        <v>1003</v>
      </c>
      <c r="Q3434" s="216" t="n">
        <v>25000</v>
      </c>
      <c r="S3434" s="0" t="s">
        <v>1004</v>
      </c>
      <c r="T3434" s="0" t="s">
        <v>784</v>
      </c>
      <c r="U3434" s="218" t="n">
        <v>28.95</v>
      </c>
      <c r="V3434" s="0" t="s">
        <v>2510</v>
      </c>
      <c r="W3434" s="0" t="s">
        <v>1005</v>
      </c>
      <c r="X3434" s="0" t="s">
        <v>1006</v>
      </c>
      <c r="Y3434" s="0" t="s">
        <v>847</v>
      </c>
      <c r="Z3434" s="0" t="s">
        <v>935</v>
      </c>
      <c r="AA3434" s="0" t="n">
        <v>107071</v>
      </c>
      <c r="AB3434" s="215" t="n">
        <v>37073</v>
      </c>
      <c r="AC3434" s="215" t="n">
        <v>37103</v>
      </c>
    </row>
    <row r="3435" customFormat="false" ht="12.75" hidden="false" customHeight="false" outlineLevel="0" collapsed="false">
      <c r="A3435" s="208" t="str">
        <f aca="false">B3435&amp;" "&amp;C3435&amp;" "&amp;D3435</f>
        <v>US Natural Gas Physical</v>
      </c>
      <c r="B3435" s="208" t="str">
        <f aca="false">IF((LEFT(N3435,2)="US"),"US","")</f>
        <v>US</v>
      </c>
      <c r="C3435" s="208" t="str">
        <f aca="false">M3435</f>
        <v>Natural Gas</v>
      </c>
      <c r="D3435" s="208" t="str">
        <f aca="false">IF(ISNUMBER(FIND("Phy",N3435))=TRUE(),"Physical","Financial")</f>
        <v>Physical</v>
      </c>
      <c r="E3435" s="208" t="n">
        <f aca="false">IF(VLOOKUP(S3435,'DD-Lookup'!$J$6:$L$50,3,FALSE())="Monthly",(YEAR(AC3435)-YEAR(AB3435))*12+MONTH(AC3435)-MONTH(AB3435)+1,(AC3435-AB3435+1))</f>
        <v>1</v>
      </c>
      <c r="F3435" s="239" t="n">
        <f aca="false">E3435*SUM(P3435:Q3435)</f>
        <v>2500</v>
      </c>
      <c r="G3435" s="214" t="n">
        <v>1291989</v>
      </c>
      <c r="H3435" s="215" t="n">
        <v>37035.4123148148</v>
      </c>
      <c r="I3435" s="0" t="s">
        <v>600</v>
      </c>
      <c r="M3435" s="0" t="s">
        <v>858</v>
      </c>
      <c r="N3435" s="0" t="s">
        <v>1305</v>
      </c>
      <c r="O3435" s="0" t="s">
        <v>1529</v>
      </c>
      <c r="Q3435" s="216" t="n">
        <v>2500</v>
      </c>
      <c r="S3435" s="0" t="s">
        <v>1026</v>
      </c>
      <c r="T3435" s="0" t="s">
        <v>784</v>
      </c>
      <c r="U3435" s="218" t="n">
        <v>4.395</v>
      </c>
      <c r="V3435" s="0" t="s">
        <v>1507</v>
      </c>
      <c r="W3435" s="0" t="s">
        <v>1531</v>
      </c>
      <c r="X3435" s="0" t="s">
        <v>1532</v>
      </c>
      <c r="Y3435" s="0" t="s">
        <v>1310</v>
      </c>
      <c r="Z3435" s="0" t="s">
        <v>571</v>
      </c>
      <c r="AA3435" s="0" t="n">
        <v>808925</v>
      </c>
      <c r="AB3435" s="215" t="n">
        <v>37036.875</v>
      </c>
      <c r="AC3435" s="215" t="n">
        <v>37036.875</v>
      </c>
    </row>
    <row r="3436" customFormat="false" ht="12.75" hidden="false" customHeight="false" outlineLevel="0" collapsed="false">
      <c r="A3436" s="208" t="str">
        <f aca="false">B3436&amp;" "&amp;C3436&amp;" "&amp;D3436</f>
        <v>US Crude Financial</v>
      </c>
      <c r="B3436" s="208" t="str">
        <f aca="false">IF((LEFT(N3436,2)="US"),"US","")</f>
        <v>US</v>
      </c>
      <c r="C3436" s="208" t="str">
        <f aca="false">M3436</f>
        <v>Crude</v>
      </c>
      <c r="D3436" s="208" t="str">
        <f aca="false">IF(ISNUMBER(FIND("Phy",N3436))=TRUE(),"Physical","Financial")</f>
        <v>Financial</v>
      </c>
      <c r="E3436" s="208" t="n">
        <f aca="false">IF(VLOOKUP(S3436,'DD-Lookup'!$J$6:$L$50,3,FALSE())="Monthly",(YEAR(AC3436)-YEAR(AB3436))*12+MONTH(AC3436)-MONTH(AB3436)+1,(AC3436-AB3436+1))</f>
        <v>1</v>
      </c>
      <c r="F3436" s="239" t="n">
        <f aca="false">E3436*SUM(P3436:Q3436)</f>
        <v>20000</v>
      </c>
      <c r="G3436" s="214" t="n">
        <v>1291990</v>
      </c>
      <c r="H3436" s="215" t="n">
        <v>37035.4123263889</v>
      </c>
      <c r="I3436" s="0" t="s">
        <v>1112</v>
      </c>
      <c r="M3436" s="0" t="s">
        <v>97</v>
      </c>
      <c r="N3436" s="0" t="s">
        <v>841</v>
      </c>
      <c r="O3436" s="0" t="s">
        <v>842</v>
      </c>
      <c r="P3436" s="216" t="n">
        <v>20000</v>
      </c>
      <c r="S3436" s="0" t="s">
        <v>843</v>
      </c>
      <c r="T3436" s="0" t="s">
        <v>784</v>
      </c>
      <c r="U3436" s="218" t="n">
        <v>29.18</v>
      </c>
      <c r="V3436" s="0" t="s">
        <v>2265</v>
      </c>
      <c r="W3436" s="0" t="s">
        <v>845</v>
      </c>
      <c r="X3436" s="0" t="s">
        <v>846</v>
      </c>
      <c r="Y3436" s="0" t="s">
        <v>847</v>
      </c>
      <c r="Z3436" s="0" t="s">
        <v>571</v>
      </c>
      <c r="AA3436" s="0" t="n">
        <v>107072</v>
      </c>
      <c r="AB3436" s="215" t="n">
        <v>37073</v>
      </c>
      <c r="AC3436" s="215" t="n">
        <v>37103</v>
      </c>
    </row>
    <row r="3437" customFormat="false" ht="12.75" hidden="false" customHeight="false" outlineLevel="0" collapsed="false">
      <c r="A3437" s="208" t="str">
        <f aca="false">B3437&amp;" "&amp;C3437&amp;" "&amp;D3437</f>
        <v> Metals Financial</v>
      </c>
      <c r="B3437" s="208" t="str">
        <f aca="false">IF((LEFT(N3437,2)="US"),"US","")</f>
        <v/>
      </c>
      <c r="C3437" s="208" t="str">
        <f aca="false">M3437</f>
        <v>Metals</v>
      </c>
      <c r="D3437" s="208" t="str">
        <f aca="false">IF(ISNUMBER(FIND("Phy",N3437))=TRUE(),"Physical","Financial")</f>
        <v>Financial</v>
      </c>
      <c r="E3437" s="208" t="n">
        <f aca="false">IF(VLOOKUP(S3437,'DD-Lookup'!$J$6:$L$50,3,FALSE())="Monthly",(YEAR(AC3437)-YEAR(AB3437))*12+MONTH(AC3437)-MONTH(AB3437)+1,(AC3437-AB3437+1))</f>
        <v>1</v>
      </c>
      <c r="F3437" s="239" t="n">
        <f aca="false">E3437*SUM(P3437:Q3437)</f>
        <v>20</v>
      </c>
      <c r="G3437" s="214" t="n">
        <v>1291991</v>
      </c>
      <c r="H3437" s="215" t="n">
        <v>37035.412337963</v>
      </c>
      <c r="I3437" s="0" t="s">
        <v>939</v>
      </c>
      <c r="M3437" s="0" t="s">
        <v>780</v>
      </c>
      <c r="N3437" s="0" t="s">
        <v>804</v>
      </c>
      <c r="O3437" s="0" t="s">
        <v>805</v>
      </c>
      <c r="P3437" s="216" t="n">
        <v>20</v>
      </c>
      <c r="S3437" s="0" t="s">
        <v>783</v>
      </c>
      <c r="T3437" s="0" t="s">
        <v>784</v>
      </c>
      <c r="U3437" s="218" t="n">
        <v>1750</v>
      </c>
      <c r="V3437" s="0" t="s">
        <v>1043</v>
      </c>
      <c r="W3437" s="0" t="s">
        <v>803</v>
      </c>
      <c r="X3437" s="0" t="s">
        <v>787</v>
      </c>
      <c r="Y3437" s="0" t="s">
        <v>788</v>
      </c>
      <c r="Z3437" s="0" t="s">
        <v>789</v>
      </c>
      <c r="AA3437" s="0" t="n">
        <v>2151048</v>
      </c>
    </row>
    <row r="3438" customFormat="false" ht="12.75" hidden="false" customHeight="false" outlineLevel="0" collapsed="false">
      <c r="A3438" s="208" t="str">
        <f aca="false">B3438&amp;" "&amp;C3438&amp;" "&amp;D3438</f>
        <v>US Natural Gas Physical</v>
      </c>
      <c r="B3438" s="208" t="str">
        <f aca="false">IF((LEFT(N3438,2)="US"),"US","")</f>
        <v>US</v>
      </c>
      <c r="C3438" s="208" t="str">
        <f aca="false">M3438</f>
        <v>Natural Gas</v>
      </c>
      <c r="D3438" s="208" t="str">
        <f aca="false">IF(ISNUMBER(FIND("Phy",N3438))=TRUE(),"Physical","Financial")</f>
        <v>Physical</v>
      </c>
      <c r="E3438" s="208" t="n">
        <f aca="false">IF(VLOOKUP(S3438,'DD-Lookup'!$J$6:$L$50,3,FALSE())="Monthly",(YEAR(AC3438)-YEAR(AB3438))*12+MONTH(AC3438)-MONTH(AB3438)+1,(AC3438-AB3438+1))</f>
        <v>1</v>
      </c>
      <c r="F3438" s="239" t="n">
        <f aca="false">E3438*SUM(P3438:Q3438)</f>
        <v>5000</v>
      </c>
      <c r="G3438" s="214" t="n">
        <v>1291992</v>
      </c>
      <c r="H3438" s="215" t="n">
        <v>37035.4123611111</v>
      </c>
      <c r="I3438" s="0" t="s">
        <v>1059</v>
      </c>
      <c r="M3438" s="0" t="s">
        <v>858</v>
      </c>
      <c r="N3438" s="0" t="s">
        <v>1305</v>
      </c>
      <c r="O3438" s="0" t="s">
        <v>1397</v>
      </c>
      <c r="P3438" s="216" t="n">
        <v>5000</v>
      </c>
      <c r="S3438" s="0" t="s">
        <v>1026</v>
      </c>
      <c r="T3438" s="0" t="s">
        <v>784</v>
      </c>
      <c r="U3438" s="218" t="n">
        <v>4</v>
      </c>
      <c r="V3438" s="0" t="s">
        <v>2400</v>
      </c>
      <c r="W3438" s="0" t="s">
        <v>1361</v>
      </c>
      <c r="X3438" s="0" t="s">
        <v>1362</v>
      </c>
      <c r="Y3438" s="0" t="s">
        <v>1310</v>
      </c>
      <c r="Z3438" s="0" t="s">
        <v>571</v>
      </c>
      <c r="AA3438" s="0" t="n">
        <v>808926</v>
      </c>
      <c r="AB3438" s="215" t="n">
        <v>37036.875</v>
      </c>
      <c r="AC3438" s="215" t="n">
        <v>37036.875</v>
      </c>
    </row>
    <row r="3439" customFormat="false" ht="12.75" hidden="false" customHeight="false" outlineLevel="0" collapsed="false">
      <c r="A3439" s="208" t="str">
        <f aca="false">B3439&amp;" "&amp;C3439&amp;" "&amp;D3439</f>
        <v> Metals Financial</v>
      </c>
      <c r="B3439" s="208" t="str">
        <f aca="false">IF((LEFT(N3439,2)="US"),"US","")</f>
        <v/>
      </c>
      <c r="C3439" s="208" t="str">
        <f aca="false">M3439</f>
        <v>Metals</v>
      </c>
      <c r="D3439" s="208" t="str">
        <f aca="false">IF(ISNUMBER(FIND("Phy",N3439))=TRUE(),"Physical","Financial")</f>
        <v>Financial</v>
      </c>
      <c r="E3439" s="208" t="n">
        <f aca="false">IF(VLOOKUP(S3439,'DD-Lookup'!$J$6:$L$50,3,FALSE())="Monthly",(YEAR(AC3439)-YEAR(AB3439))*12+MONTH(AC3439)-MONTH(AB3439)+1,(AC3439-AB3439+1))</f>
        <v>1</v>
      </c>
      <c r="F3439" s="239" t="n">
        <f aca="false">E3439*SUM(P3439:Q3439)</f>
        <v>20</v>
      </c>
      <c r="G3439" s="214" t="n">
        <v>1291994</v>
      </c>
      <c r="H3439" s="215" t="n">
        <v>37035.4124074074</v>
      </c>
      <c r="I3439" s="0" t="s">
        <v>907</v>
      </c>
      <c r="M3439" s="0" t="s">
        <v>780</v>
      </c>
      <c r="N3439" s="0" t="s">
        <v>804</v>
      </c>
      <c r="O3439" s="0" t="s">
        <v>805</v>
      </c>
      <c r="Q3439" s="216" t="n">
        <v>20</v>
      </c>
      <c r="S3439" s="0" t="s">
        <v>783</v>
      </c>
      <c r="T3439" s="0" t="s">
        <v>784</v>
      </c>
      <c r="U3439" s="218" t="n">
        <v>1751</v>
      </c>
      <c r="V3439" s="0" t="s">
        <v>2920</v>
      </c>
      <c r="W3439" s="0" t="s">
        <v>803</v>
      </c>
      <c r="X3439" s="0" t="s">
        <v>787</v>
      </c>
      <c r="Y3439" s="0" t="s">
        <v>788</v>
      </c>
      <c r="Z3439" s="0" t="s">
        <v>789</v>
      </c>
      <c r="AA3439" s="0" t="n">
        <v>2151050</v>
      </c>
    </row>
    <row r="3440" customFormat="false" ht="12.75" hidden="false" customHeight="false" outlineLevel="0" collapsed="false">
      <c r="A3440" s="208" t="str">
        <f aca="false">B3440&amp;" "&amp;C3440&amp;" "&amp;D3440</f>
        <v>US Natural Gas Financial</v>
      </c>
      <c r="B3440" s="208" t="str">
        <f aca="false">IF((LEFT(N3440,2)="US"),"US","")</f>
        <v>US</v>
      </c>
      <c r="C3440" s="208" t="str">
        <f aca="false">M3440</f>
        <v>Natural Gas</v>
      </c>
      <c r="D3440" s="208" t="str">
        <f aca="false">IF(ISNUMBER(FIND("Phy",N3440))=TRUE(),"Physical","Financial")</f>
        <v>Financial</v>
      </c>
      <c r="E3440" s="208" t="n">
        <f aca="false">IF(VLOOKUP(S3440,'DD-Lookup'!$J$6:$L$50,3,FALSE())="Monthly",(YEAR(AC3440)-YEAR(AB3440))*12+MONTH(AC3440)-MONTH(AB3440)+1,(AC3440-AB3440+1))</f>
        <v>31</v>
      </c>
      <c r="F3440" s="239" t="n">
        <f aca="false">E3440*SUM(P3440:Q3440)</f>
        <v>155000</v>
      </c>
      <c r="G3440" s="214" t="n">
        <v>1291998</v>
      </c>
      <c r="H3440" s="215" t="n">
        <v>37035.4124537037</v>
      </c>
      <c r="I3440" s="0" t="s">
        <v>1170</v>
      </c>
      <c r="M3440" s="0" t="s">
        <v>858</v>
      </c>
      <c r="N3440" s="0" t="s">
        <v>1482</v>
      </c>
      <c r="O3440" s="0" t="s">
        <v>2001</v>
      </c>
      <c r="P3440" s="216" t="n">
        <v>5000</v>
      </c>
      <c r="S3440" s="0" t="s">
        <v>1026</v>
      </c>
      <c r="T3440" s="0" t="s">
        <v>784</v>
      </c>
      <c r="U3440" s="218" t="n">
        <v>7.53</v>
      </c>
      <c r="V3440" s="0" t="s">
        <v>1997</v>
      </c>
      <c r="W3440" s="0" t="s">
        <v>1714</v>
      </c>
      <c r="X3440" s="0" t="s">
        <v>1715</v>
      </c>
      <c r="Y3440" s="0" t="s">
        <v>838</v>
      </c>
      <c r="Z3440" s="0" t="s">
        <v>571</v>
      </c>
      <c r="AA3440" s="0" t="s">
        <v>3002</v>
      </c>
      <c r="AB3440" s="215" t="n">
        <v>37104.875</v>
      </c>
      <c r="AC3440" s="215" t="n">
        <v>37134.875</v>
      </c>
    </row>
    <row r="3441" customFormat="false" ht="12.75" hidden="false" customHeight="false" outlineLevel="0" collapsed="false">
      <c r="A3441" s="208" t="str">
        <f aca="false">B3441&amp;" "&amp;C3441&amp;" "&amp;D3441</f>
        <v>US Natural Gas Physical</v>
      </c>
      <c r="B3441" s="208" t="str">
        <f aca="false">IF((LEFT(N3441,2)="US"),"US","")</f>
        <v>US</v>
      </c>
      <c r="C3441" s="208" t="str">
        <f aca="false">M3441</f>
        <v>Natural Gas</v>
      </c>
      <c r="D3441" s="208" t="str">
        <f aca="false">IF(ISNUMBER(FIND("Phy",N3441))=TRUE(),"Physical","Financial")</f>
        <v>Physical</v>
      </c>
      <c r="E3441" s="208" t="n">
        <f aca="false">IF(VLOOKUP(S3441,'DD-Lookup'!$J$6:$L$50,3,FALSE())="Monthly",(YEAR(AC3441)-YEAR(AB3441))*12+MONTH(AC3441)-MONTH(AB3441)+1,(AC3441-AB3441+1))</f>
        <v>1</v>
      </c>
      <c r="F3441" s="239" t="n">
        <f aca="false">E3441*SUM(P3441:Q3441)</f>
        <v>10000</v>
      </c>
      <c r="G3441" s="214" t="n">
        <v>1291997</v>
      </c>
      <c r="H3441" s="215" t="n">
        <v>37035.4124537037</v>
      </c>
      <c r="I3441" s="0" t="s">
        <v>1317</v>
      </c>
      <c r="M3441" s="0" t="s">
        <v>858</v>
      </c>
      <c r="N3441" s="0" t="s">
        <v>1305</v>
      </c>
      <c r="O3441" s="0" t="s">
        <v>1306</v>
      </c>
      <c r="Q3441" s="216" t="n">
        <v>10000</v>
      </c>
      <c r="S3441" s="0" t="s">
        <v>1026</v>
      </c>
      <c r="T3441" s="0" t="s">
        <v>784</v>
      </c>
      <c r="U3441" s="218" t="n">
        <v>4.2001</v>
      </c>
      <c r="V3441" s="0" t="s">
        <v>1370</v>
      </c>
      <c r="W3441" s="0" t="s">
        <v>1308</v>
      </c>
      <c r="X3441" s="0" t="s">
        <v>1309</v>
      </c>
      <c r="Y3441" s="0" t="s">
        <v>1310</v>
      </c>
      <c r="Z3441" s="0" t="s">
        <v>571</v>
      </c>
      <c r="AA3441" s="0" t="n">
        <v>808927</v>
      </c>
      <c r="AB3441" s="215" t="n">
        <v>37036.875</v>
      </c>
      <c r="AC3441" s="215" t="n">
        <v>37036.875</v>
      </c>
    </row>
    <row r="3442" customFormat="false" ht="12.75" hidden="false" customHeight="false" outlineLevel="0" collapsed="false">
      <c r="A3442" s="208" t="str">
        <f aca="false">B3442&amp;" "&amp;C3442&amp;" "&amp;D3442</f>
        <v> Metals Financial</v>
      </c>
      <c r="B3442" s="208" t="str">
        <f aca="false">IF((LEFT(N3442,2)="US"),"US","")</f>
        <v/>
      </c>
      <c r="C3442" s="208" t="str">
        <f aca="false">M3442</f>
        <v>Metals</v>
      </c>
      <c r="D3442" s="208" t="str">
        <f aca="false">IF(ISNUMBER(FIND("Phy",N3442))=TRUE(),"Physical","Financial")</f>
        <v>Financial</v>
      </c>
      <c r="E3442" s="208" t="n">
        <f aca="false">IF(VLOOKUP(S3442,'DD-Lookup'!$J$6:$L$50,3,FALSE())="Monthly",(YEAR(AC3442)-YEAR(AB3442))*12+MONTH(AC3442)-MONTH(AB3442)+1,(AC3442-AB3442+1))</f>
        <v>1</v>
      </c>
      <c r="F3442" s="239" t="n">
        <f aca="false">E3442*SUM(P3442:Q3442)</f>
        <v>2</v>
      </c>
      <c r="G3442" s="214" t="n">
        <v>1291999</v>
      </c>
      <c r="H3442" s="215" t="n">
        <v>37035.4124884259</v>
      </c>
      <c r="I3442" s="0" t="s">
        <v>905</v>
      </c>
      <c r="M3442" s="0" t="s">
        <v>780</v>
      </c>
      <c r="N3442" s="0" t="s">
        <v>781</v>
      </c>
      <c r="O3442" s="0" t="s">
        <v>782</v>
      </c>
      <c r="P3442" s="216" t="n">
        <v>2</v>
      </c>
      <c r="S3442" s="0" t="s">
        <v>783</v>
      </c>
      <c r="T3442" s="0" t="s">
        <v>784</v>
      </c>
      <c r="U3442" s="218" t="n">
        <v>1547</v>
      </c>
      <c r="V3442" s="0" t="s">
        <v>906</v>
      </c>
      <c r="W3442" s="0" t="s">
        <v>803</v>
      </c>
      <c r="X3442" s="0" t="s">
        <v>787</v>
      </c>
      <c r="Y3442" s="0" t="s">
        <v>788</v>
      </c>
      <c r="Z3442" s="0" t="s">
        <v>789</v>
      </c>
      <c r="AA3442" s="0" t="n">
        <v>2151054</v>
      </c>
    </row>
    <row r="3443" customFormat="false" ht="12.75" hidden="false" customHeight="false" outlineLevel="0" collapsed="false">
      <c r="A3443" s="208" t="str">
        <f aca="false">B3443&amp;" "&amp;C3443&amp;" "&amp;D3443</f>
        <v>US Natural Gas Financial</v>
      </c>
      <c r="B3443" s="208" t="str">
        <f aca="false">IF((LEFT(N3443,2)="US"),"US","")</f>
        <v>US</v>
      </c>
      <c r="C3443" s="208" t="str">
        <f aca="false">M3443</f>
        <v>Natural Gas</v>
      </c>
      <c r="D3443" s="208" t="str">
        <f aca="false">IF(ISNUMBER(FIND("Phy",N3443))=TRUE(),"Physical","Financial")</f>
        <v>Financial</v>
      </c>
      <c r="E3443" s="208" t="n">
        <f aca="false">IF(VLOOKUP(S3443,'DD-Lookup'!$J$6:$L$50,3,FALSE())="Monthly",(YEAR(AC3443)-YEAR(AB3443))*12+MONTH(AC3443)-MONTH(AB3443)+1,(AC3443-AB3443+1))</f>
        <v>31</v>
      </c>
      <c r="F3443" s="239" t="n">
        <f aca="false">E3443*SUM(P3443:Q3443)</f>
        <v>155000</v>
      </c>
      <c r="G3443" s="214" t="n">
        <v>1292000</v>
      </c>
      <c r="H3443" s="215" t="n">
        <v>37035.4125578704</v>
      </c>
      <c r="I3443" s="0" t="s">
        <v>1023</v>
      </c>
      <c r="M3443" s="0" t="s">
        <v>858</v>
      </c>
      <c r="N3443" s="0" t="s">
        <v>1482</v>
      </c>
      <c r="O3443" s="0" t="s">
        <v>2001</v>
      </c>
      <c r="P3443" s="216" t="n">
        <v>5000</v>
      </c>
      <c r="S3443" s="0" t="s">
        <v>1026</v>
      </c>
      <c r="T3443" s="0" t="s">
        <v>784</v>
      </c>
      <c r="U3443" s="218" t="n">
        <v>7.43</v>
      </c>
      <c r="V3443" s="0" t="s">
        <v>2011</v>
      </c>
      <c r="W3443" s="0" t="s">
        <v>1714</v>
      </c>
      <c r="X3443" s="0" t="s">
        <v>1715</v>
      </c>
      <c r="Y3443" s="0" t="s">
        <v>838</v>
      </c>
      <c r="Z3443" s="0" t="s">
        <v>571</v>
      </c>
      <c r="AA3443" s="0" t="s">
        <v>3003</v>
      </c>
      <c r="AB3443" s="215" t="n">
        <v>37104.875</v>
      </c>
      <c r="AC3443" s="215" t="n">
        <v>37134.875</v>
      </c>
    </row>
    <row r="3444" customFormat="false" ht="12.75" hidden="false" customHeight="false" outlineLevel="0" collapsed="false">
      <c r="A3444" s="208" t="str">
        <f aca="false">B3444&amp;" "&amp;C3444&amp;" "&amp;D3444</f>
        <v> Natural Gas Physical</v>
      </c>
      <c r="B3444" s="208" t="str">
        <f aca="false">IF((LEFT(N3444,2)="US"),"US","")</f>
        <v/>
      </c>
      <c r="C3444" s="208" t="str">
        <f aca="false">M3444</f>
        <v>Natural Gas</v>
      </c>
      <c r="D3444" s="208" t="str">
        <f aca="false">IF(ISNUMBER(FIND("Phy",N3444))=TRUE(),"Physical","Financial")</f>
        <v>Physical</v>
      </c>
      <c r="E3444" s="208" t="n">
        <f aca="false">IF(VLOOKUP(S3444,'DD-Lookup'!$J$6:$L$50,3,FALSE())="Monthly",(YEAR(AC3444)-YEAR(AB3444))*12+MONTH(AC3444)-MONTH(AB3444)+1,(AC3444-AB3444+1))</f>
        <v>1</v>
      </c>
      <c r="F3444" s="239" t="n">
        <f aca="false">E3444*SUM(P3444:Q3444)</f>
        <v>10000</v>
      </c>
      <c r="G3444" s="214" t="n">
        <v>1292002</v>
      </c>
      <c r="H3444" s="215" t="n">
        <v>37035.4127083333</v>
      </c>
      <c r="I3444" s="0" t="s">
        <v>2090</v>
      </c>
      <c r="M3444" s="0" t="s">
        <v>858</v>
      </c>
      <c r="N3444" s="0" t="s">
        <v>2171</v>
      </c>
      <c r="O3444" s="0" t="s">
        <v>2223</v>
      </c>
      <c r="P3444" s="216" t="n">
        <v>10000</v>
      </c>
      <c r="S3444" s="0" t="s">
        <v>279</v>
      </c>
      <c r="T3444" s="0" t="s">
        <v>2173</v>
      </c>
      <c r="U3444" s="218" t="n">
        <v>5.67</v>
      </c>
      <c r="V3444" s="0" t="s">
        <v>2233</v>
      </c>
      <c r="W3444" s="0" t="s">
        <v>2225</v>
      </c>
      <c r="X3444" s="0" t="s">
        <v>2176</v>
      </c>
      <c r="Y3444" s="0" t="s">
        <v>1310</v>
      </c>
      <c r="Z3444" s="0" t="s">
        <v>628</v>
      </c>
      <c r="AA3444" s="0" t="n">
        <v>808928</v>
      </c>
      <c r="AB3444" s="215" t="n">
        <v>37035.875</v>
      </c>
      <c r="AC3444" s="215" t="n">
        <v>37035.875</v>
      </c>
    </row>
    <row r="3445" customFormat="false" ht="12.75" hidden="false" customHeight="false" outlineLevel="0" collapsed="false">
      <c r="A3445" s="208" t="str">
        <f aca="false">B3445&amp;" "&amp;C3445&amp;" "&amp;D3445</f>
        <v> Metals Financial</v>
      </c>
      <c r="B3445" s="208" t="str">
        <f aca="false">IF((LEFT(N3445,2)="US"),"US","")</f>
        <v/>
      </c>
      <c r="C3445" s="208" t="str">
        <f aca="false">M3445</f>
        <v>Metals</v>
      </c>
      <c r="D3445" s="208" t="str">
        <f aca="false">IF(ISNUMBER(FIND("Phy",N3445))=TRUE(),"Physical","Financial")</f>
        <v>Financial</v>
      </c>
      <c r="E3445" s="208" t="n">
        <f aca="false">IF(VLOOKUP(S3445,'DD-Lookup'!$J$6:$L$50,3,FALSE())="Monthly",(YEAR(AC3445)-YEAR(AB3445))*12+MONTH(AC3445)-MONTH(AB3445)+1,(AC3445-AB3445+1))</f>
        <v>1</v>
      </c>
      <c r="F3445" s="239" t="n">
        <f aca="false">E3445*SUM(P3445:Q3445)</f>
        <v>1</v>
      </c>
      <c r="G3445" s="214" t="n">
        <v>1292003</v>
      </c>
      <c r="H3445" s="215" t="n">
        <v>37035.4127314815</v>
      </c>
      <c r="I3445" s="0" t="s">
        <v>894</v>
      </c>
      <c r="M3445" s="0" t="s">
        <v>780</v>
      </c>
      <c r="N3445" s="0" t="s">
        <v>896</v>
      </c>
      <c r="O3445" s="0" t="s">
        <v>897</v>
      </c>
      <c r="Q3445" s="216" t="n">
        <v>1</v>
      </c>
      <c r="S3445" s="0" t="s">
        <v>898</v>
      </c>
      <c r="T3445" s="0" t="s">
        <v>784</v>
      </c>
      <c r="U3445" s="218" t="n">
        <v>7270</v>
      </c>
      <c r="V3445" s="0" t="s">
        <v>895</v>
      </c>
      <c r="W3445" s="0" t="s">
        <v>800</v>
      </c>
      <c r="X3445" s="0" t="s">
        <v>787</v>
      </c>
      <c r="Y3445" s="0" t="s">
        <v>788</v>
      </c>
      <c r="Z3445" s="0" t="s">
        <v>789</v>
      </c>
      <c r="AA3445" s="0" t="n">
        <v>2151056</v>
      </c>
    </row>
    <row r="3446" customFormat="false" ht="12.75" hidden="false" customHeight="false" outlineLevel="0" collapsed="false">
      <c r="A3446" s="208" t="str">
        <f aca="false">B3446&amp;" "&amp;C3446&amp;" "&amp;D3446</f>
        <v> Crude Financial</v>
      </c>
      <c r="B3446" s="208" t="str">
        <f aca="false">IF((LEFT(N3446,2)="US"),"US","")</f>
        <v/>
      </c>
      <c r="C3446" s="208" t="str">
        <f aca="false">M3446</f>
        <v>Crude</v>
      </c>
      <c r="D3446" s="208" t="str">
        <f aca="false">IF(ISNUMBER(FIND("Phy",N3446))=TRUE(),"Physical","Financial")</f>
        <v>Financial</v>
      </c>
      <c r="E3446" s="208" t="n">
        <f aca="false">IF(VLOOKUP(S3446,'DD-Lookup'!$J$6:$L$50,3,FALSE())="Monthly",(YEAR(AC3446)-YEAR(AB3446))*12+MONTH(AC3446)-MONTH(AB3446)+1,(AC3446-AB3446+1))</f>
        <v>1</v>
      </c>
      <c r="F3446" s="239" t="n">
        <f aca="false">E3446*SUM(P3446:Q3446)</f>
        <v>25000</v>
      </c>
      <c r="G3446" s="214" t="n">
        <v>1292006</v>
      </c>
      <c r="H3446" s="215" t="n">
        <v>37035.4128240741</v>
      </c>
      <c r="I3446" s="0" t="s">
        <v>888</v>
      </c>
      <c r="M3446" s="0" t="s">
        <v>97</v>
      </c>
      <c r="N3446" s="0" t="s">
        <v>1002</v>
      </c>
      <c r="O3446" s="0" t="s">
        <v>1003</v>
      </c>
      <c r="P3446" s="216" t="n">
        <v>25000</v>
      </c>
      <c r="S3446" s="0" t="s">
        <v>1004</v>
      </c>
      <c r="T3446" s="0" t="s">
        <v>784</v>
      </c>
      <c r="U3446" s="218" t="n">
        <v>28.92</v>
      </c>
      <c r="V3446" s="0" t="s">
        <v>995</v>
      </c>
      <c r="W3446" s="0" t="s">
        <v>1005</v>
      </c>
      <c r="X3446" s="0" t="s">
        <v>1006</v>
      </c>
      <c r="Y3446" s="0" t="s">
        <v>847</v>
      </c>
      <c r="Z3446" s="0" t="s">
        <v>935</v>
      </c>
      <c r="AA3446" s="0" t="n">
        <v>107073</v>
      </c>
      <c r="AB3446" s="215" t="n">
        <v>37073</v>
      </c>
      <c r="AC3446" s="215" t="n">
        <v>37103</v>
      </c>
    </row>
    <row r="3447" customFormat="false" ht="12.75" hidden="false" customHeight="false" outlineLevel="0" collapsed="false">
      <c r="A3447" s="208" t="str">
        <f aca="false">B3447&amp;" "&amp;C3447&amp;" "&amp;D3447</f>
        <v> Metals Financial</v>
      </c>
      <c r="B3447" s="208" t="str">
        <f aca="false">IF((LEFT(N3447,2)="US"),"US","")</f>
        <v/>
      </c>
      <c r="C3447" s="208" t="str">
        <f aca="false">M3447</f>
        <v>Metals</v>
      </c>
      <c r="D3447" s="208" t="str">
        <f aca="false">IF(ISNUMBER(FIND("Phy",N3447))=TRUE(),"Physical","Financial")</f>
        <v>Financial</v>
      </c>
      <c r="E3447" s="208" t="n">
        <f aca="false">IF(VLOOKUP(S3447,'DD-Lookup'!$J$6:$L$50,3,FALSE())="Monthly",(YEAR(AC3447)-YEAR(AB3447))*12+MONTH(AC3447)-MONTH(AB3447)+1,(AC3447-AB3447+1))</f>
        <v>1</v>
      </c>
      <c r="F3447" s="239" t="n">
        <f aca="false">E3447*SUM(P3447:Q3447)</f>
        <v>20</v>
      </c>
      <c r="G3447" s="214" t="n">
        <v>1292007</v>
      </c>
      <c r="H3447" s="215" t="n">
        <v>37035.412974537</v>
      </c>
      <c r="I3447" s="0" t="s">
        <v>941</v>
      </c>
      <c r="M3447" s="0" t="s">
        <v>780</v>
      </c>
      <c r="N3447" s="0" t="s">
        <v>804</v>
      </c>
      <c r="O3447" s="0" t="s">
        <v>805</v>
      </c>
      <c r="P3447" s="216" t="n">
        <v>20</v>
      </c>
      <c r="S3447" s="0" t="s">
        <v>783</v>
      </c>
      <c r="T3447" s="0" t="s">
        <v>784</v>
      </c>
      <c r="U3447" s="218" t="n">
        <v>1750</v>
      </c>
      <c r="V3447" s="0" t="s">
        <v>942</v>
      </c>
      <c r="W3447" s="0" t="s">
        <v>803</v>
      </c>
      <c r="X3447" s="0" t="s">
        <v>787</v>
      </c>
      <c r="Y3447" s="0" t="s">
        <v>788</v>
      </c>
      <c r="Z3447" s="0" t="s">
        <v>789</v>
      </c>
      <c r="AA3447" s="0" t="n">
        <v>2151058</v>
      </c>
    </row>
    <row r="3448" customFormat="false" ht="12.75" hidden="false" customHeight="false" outlineLevel="0" collapsed="false">
      <c r="A3448" s="208" t="str">
        <f aca="false">B3448&amp;" "&amp;C3448&amp;" "&amp;D3448</f>
        <v>US Natural Gas Physical</v>
      </c>
      <c r="B3448" s="208" t="str">
        <f aca="false">IF((LEFT(N3448,2)="US"),"US","")</f>
        <v>US</v>
      </c>
      <c r="C3448" s="208" t="str">
        <f aca="false">M3448</f>
        <v>Natural Gas</v>
      </c>
      <c r="D3448" s="208" t="str">
        <f aca="false">IF(ISNUMBER(FIND("Phy",N3448))=TRUE(),"Physical","Financial")</f>
        <v>Physical</v>
      </c>
      <c r="E3448" s="208" t="n">
        <f aca="false">IF(VLOOKUP(S3448,'DD-Lookup'!$J$6:$L$50,3,FALSE())="Monthly",(YEAR(AC3448)-YEAR(AB3448))*12+MONTH(AC3448)-MONTH(AB3448)+1,(AC3448-AB3448+1))</f>
        <v>1</v>
      </c>
      <c r="F3448" s="239" t="n">
        <f aca="false">E3448*SUM(P3448:Q3448)</f>
        <v>9818</v>
      </c>
      <c r="G3448" s="214" t="n">
        <v>1292008</v>
      </c>
      <c r="H3448" s="215" t="n">
        <v>37035.4129861111</v>
      </c>
      <c r="I3448" s="0" t="s">
        <v>1750</v>
      </c>
      <c r="M3448" s="0" t="s">
        <v>858</v>
      </c>
      <c r="N3448" s="0" t="s">
        <v>1305</v>
      </c>
      <c r="O3448" s="0" t="s">
        <v>1703</v>
      </c>
      <c r="Q3448" s="216" t="n">
        <v>9818</v>
      </c>
      <c r="S3448" s="0" t="s">
        <v>1026</v>
      </c>
      <c r="T3448" s="0" t="s">
        <v>784</v>
      </c>
      <c r="U3448" s="218" t="n">
        <v>4.07</v>
      </c>
      <c r="V3448" s="0" t="s">
        <v>1751</v>
      </c>
      <c r="W3448" s="0" t="s">
        <v>1667</v>
      </c>
      <c r="X3448" s="0" t="s">
        <v>1639</v>
      </c>
      <c r="Y3448" s="0" t="s">
        <v>1310</v>
      </c>
      <c r="Z3448" s="0" t="s">
        <v>571</v>
      </c>
      <c r="AA3448" s="0" t="n">
        <v>808931</v>
      </c>
      <c r="AB3448" s="215" t="n">
        <v>37036.875</v>
      </c>
      <c r="AC3448" s="215" t="n">
        <v>37036.875</v>
      </c>
    </row>
    <row r="3449" customFormat="false" ht="12.75" hidden="false" customHeight="false" outlineLevel="0" collapsed="false">
      <c r="A3449" s="208" t="str">
        <f aca="false">B3449&amp;" "&amp;C3449&amp;" "&amp;D3449</f>
        <v> Metals Financial</v>
      </c>
      <c r="B3449" s="208" t="str">
        <f aca="false">IF((LEFT(N3449,2)="US"),"US","")</f>
        <v/>
      </c>
      <c r="C3449" s="208" t="str">
        <f aca="false">M3449</f>
        <v>Metals</v>
      </c>
      <c r="D3449" s="208" t="str">
        <f aca="false">IF(ISNUMBER(FIND("Phy",N3449))=TRUE(),"Physical","Financial")</f>
        <v>Financial</v>
      </c>
      <c r="E3449" s="208" t="n">
        <f aca="false">IF(VLOOKUP(S3449,'DD-Lookup'!$J$6:$L$50,3,FALSE())="Monthly",(YEAR(AC3449)-YEAR(AB3449))*12+MONTH(AC3449)-MONTH(AB3449)+1,(AC3449-AB3449+1))</f>
        <v>1</v>
      </c>
      <c r="F3449" s="239" t="n">
        <f aca="false">E3449*SUM(P3449:Q3449)</f>
        <v>20</v>
      </c>
      <c r="G3449" s="214" t="n">
        <v>1292009</v>
      </c>
      <c r="H3449" s="215" t="n">
        <v>37035.4130902778</v>
      </c>
      <c r="I3449" s="0" t="s">
        <v>796</v>
      </c>
      <c r="M3449" s="0" t="s">
        <v>780</v>
      </c>
      <c r="N3449" s="0" t="s">
        <v>804</v>
      </c>
      <c r="O3449" s="0" t="s">
        <v>805</v>
      </c>
      <c r="Q3449" s="216" t="n">
        <v>20</v>
      </c>
      <c r="S3449" s="0" t="s">
        <v>783</v>
      </c>
      <c r="T3449" s="0" t="s">
        <v>784</v>
      </c>
      <c r="U3449" s="218" t="n">
        <v>1751</v>
      </c>
      <c r="V3449" s="0" t="s">
        <v>799</v>
      </c>
      <c r="W3449" s="0" t="s">
        <v>803</v>
      </c>
      <c r="X3449" s="0" t="s">
        <v>787</v>
      </c>
      <c r="Y3449" s="0" t="s">
        <v>788</v>
      </c>
      <c r="Z3449" s="0" t="s">
        <v>789</v>
      </c>
      <c r="AA3449" s="0" t="n">
        <v>2151060</v>
      </c>
    </row>
    <row r="3450" customFormat="false" ht="12.75" hidden="false" customHeight="false" outlineLevel="0" collapsed="false">
      <c r="A3450" s="208" t="str">
        <f aca="false">B3450&amp;" "&amp;C3450&amp;" "&amp;D3450</f>
        <v>US Crude Financial</v>
      </c>
      <c r="B3450" s="208" t="str">
        <f aca="false">IF((LEFT(N3450,2)="US"),"US","")</f>
        <v>US</v>
      </c>
      <c r="C3450" s="208" t="str">
        <f aca="false">M3450</f>
        <v>Crude</v>
      </c>
      <c r="D3450" s="208" t="str">
        <f aca="false">IF(ISNUMBER(FIND("Phy",N3450))=TRUE(),"Physical","Financial")</f>
        <v>Financial</v>
      </c>
      <c r="E3450" s="208" t="n">
        <f aca="false">IF(VLOOKUP(S3450,'DD-Lookup'!$J$6:$L$50,3,FALSE())="Monthly",(YEAR(AC3450)-YEAR(AB3450))*12+MONTH(AC3450)-MONTH(AB3450)+1,(AC3450-AB3450+1))</f>
        <v>1</v>
      </c>
      <c r="F3450" s="239" t="n">
        <f aca="false">E3450*SUM(P3450:Q3450)</f>
        <v>50000</v>
      </c>
      <c r="G3450" s="214" t="n">
        <v>1292010</v>
      </c>
      <c r="H3450" s="215" t="n">
        <v>37035.4130902778</v>
      </c>
      <c r="I3450" s="0" t="s">
        <v>1112</v>
      </c>
      <c r="M3450" s="0" t="s">
        <v>97</v>
      </c>
      <c r="N3450" s="0" t="s">
        <v>841</v>
      </c>
      <c r="O3450" s="0" t="s">
        <v>842</v>
      </c>
      <c r="P3450" s="216" t="n">
        <v>50000</v>
      </c>
      <c r="S3450" s="0" t="s">
        <v>843</v>
      </c>
      <c r="T3450" s="0" t="s">
        <v>784</v>
      </c>
      <c r="U3450" s="218" t="n">
        <v>29.16</v>
      </c>
      <c r="V3450" s="0" t="s">
        <v>2265</v>
      </c>
      <c r="W3450" s="0" t="s">
        <v>845</v>
      </c>
      <c r="X3450" s="0" t="s">
        <v>846</v>
      </c>
      <c r="Y3450" s="0" t="s">
        <v>847</v>
      </c>
      <c r="Z3450" s="0" t="s">
        <v>571</v>
      </c>
      <c r="AA3450" s="0" t="n">
        <v>107074</v>
      </c>
      <c r="AB3450" s="215" t="n">
        <v>37073</v>
      </c>
      <c r="AC3450" s="215" t="n">
        <v>37103</v>
      </c>
      <c r="AE3450" s="124" t="n">
        <f aca="false">IF(S3450="Gallon",F3450/42,F3450)</f>
        <v>50000</v>
      </c>
    </row>
    <row r="3451" customFormat="false" ht="12.75" hidden="false" customHeight="false" outlineLevel="0" collapsed="false">
      <c r="A3451" s="208" t="str">
        <f aca="false">B3451&amp;" "&amp;C3451&amp;" "&amp;D3451</f>
        <v>US Natural Gas Physical</v>
      </c>
      <c r="B3451" s="208" t="str">
        <f aca="false">IF((LEFT(N3451,2)="US"),"US","")</f>
        <v>US</v>
      </c>
      <c r="C3451" s="208" t="str">
        <f aca="false">M3451</f>
        <v>Natural Gas</v>
      </c>
      <c r="D3451" s="208" t="str">
        <f aca="false">IF(ISNUMBER(FIND("Phy",N3451))=TRUE(),"Physical","Financial")</f>
        <v>Physical</v>
      </c>
      <c r="E3451" s="208" t="n">
        <f aca="false">IF(VLOOKUP(S3451,'DD-Lookup'!$J$6:$L$50,3,FALSE())="Monthly",(YEAR(AC3451)-YEAR(AB3451))*12+MONTH(AC3451)-MONTH(AB3451)+1,(AC3451-AB3451+1))</f>
        <v>1</v>
      </c>
      <c r="F3451" s="239" t="n">
        <f aca="false">E3451*SUM(P3451:Q3451)</f>
        <v>7000</v>
      </c>
      <c r="G3451" s="214" t="n">
        <v>1292011</v>
      </c>
      <c r="H3451" s="215" t="n">
        <v>37035.4131134259</v>
      </c>
      <c r="I3451" s="0" t="s">
        <v>1399</v>
      </c>
      <c r="M3451" s="0" t="s">
        <v>858</v>
      </c>
      <c r="N3451" s="0" t="s">
        <v>1305</v>
      </c>
      <c r="O3451" s="0" t="s">
        <v>1306</v>
      </c>
      <c r="Q3451" s="216" t="n">
        <v>7000</v>
      </c>
      <c r="S3451" s="0" t="s">
        <v>1026</v>
      </c>
      <c r="T3451" s="0" t="s">
        <v>784</v>
      </c>
      <c r="U3451" s="218" t="n">
        <v>4.1988</v>
      </c>
      <c r="V3451" s="0" t="s">
        <v>1441</v>
      </c>
      <c r="W3451" s="0" t="s">
        <v>1308</v>
      </c>
      <c r="X3451" s="0" t="s">
        <v>1309</v>
      </c>
      <c r="Y3451" s="0" t="s">
        <v>1310</v>
      </c>
      <c r="Z3451" s="0" t="s">
        <v>571</v>
      </c>
      <c r="AA3451" s="0" t="n">
        <v>808932</v>
      </c>
      <c r="AB3451" s="215" t="n">
        <v>37036.875</v>
      </c>
      <c r="AC3451" s="215" t="n">
        <v>37036.875</v>
      </c>
    </row>
    <row r="3452" customFormat="false" ht="12.75" hidden="false" customHeight="false" outlineLevel="0" collapsed="false">
      <c r="A3452" s="208" t="str">
        <f aca="false">B3452&amp;" "&amp;C3452&amp;" "&amp;D3452</f>
        <v>US Natural Gas Financial</v>
      </c>
      <c r="B3452" s="208" t="str">
        <f aca="false">IF((LEFT(N3452,2)="US"),"US","")</f>
        <v>US</v>
      </c>
      <c r="C3452" s="208" t="str">
        <f aca="false">M3452</f>
        <v>Natural Gas</v>
      </c>
      <c r="D3452" s="208" t="str">
        <f aca="false">IF(ISNUMBER(FIND("Phy",N3452))=TRUE(),"Physical","Financial")</f>
        <v>Financial</v>
      </c>
      <c r="E3452" s="208" t="n">
        <f aca="false">IF(VLOOKUP(S3452,'DD-Lookup'!$J$6:$L$50,3,FALSE())="Monthly",(YEAR(AC3452)-YEAR(AB3452))*12+MONTH(AC3452)-MONTH(AB3452)+1,(AC3452-AB3452+1))</f>
        <v>30</v>
      </c>
      <c r="F3452" s="239" t="n">
        <f aca="false">E3452*SUM(P3452:Q3452)</f>
        <v>150000</v>
      </c>
      <c r="G3452" s="214" t="n">
        <v>1292012</v>
      </c>
      <c r="H3452" s="215" t="n">
        <v>37035.4131828704</v>
      </c>
      <c r="I3452" s="0" t="s">
        <v>1170</v>
      </c>
      <c r="M3452" s="0" t="s">
        <v>858</v>
      </c>
      <c r="N3452" s="0" t="s">
        <v>1482</v>
      </c>
      <c r="O3452" s="0" t="s">
        <v>1996</v>
      </c>
      <c r="P3452" s="216" t="n">
        <v>5000</v>
      </c>
      <c r="S3452" s="0" t="s">
        <v>1026</v>
      </c>
      <c r="T3452" s="0" t="s">
        <v>784</v>
      </c>
      <c r="U3452" s="218" t="n">
        <v>7.08</v>
      </c>
      <c r="V3452" s="0" t="s">
        <v>1997</v>
      </c>
      <c r="W3452" s="0" t="s">
        <v>1714</v>
      </c>
      <c r="X3452" s="0" t="s">
        <v>1715</v>
      </c>
      <c r="Y3452" s="0" t="s">
        <v>838</v>
      </c>
      <c r="Z3452" s="0" t="s">
        <v>571</v>
      </c>
      <c r="AA3452" s="0" t="s">
        <v>3004</v>
      </c>
      <c r="AB3452" s="215" t="n">
        <v>37135.875</v>
      </c>
      <c r="AC3452" s="215" t="n">
        <v>37164.875</v>
      </c>
    </row>
    <row r="3453" customFormat="false" ht="12.75" hidden="false" customHeight="false" outlineLevel="0" collapsed="false">
      <c r="A3453" s="208" t="str">
        <f aca="false">B3453&amp;" "&amp;C3453&amp;" "&amp;D3453</f>
        <v>US Natural Gas Physical</v>
      </c>
      <c r="B3453" s="208" t="str">
        <f aca="false">IF((LEFT(N3453,2)="US"),"US","")</f>
        <v>US</v>
      </c>
      <c r="C3453" s="208" t="str">
        <f aca="false">M3453</f>
        <v>Natural Gas</v>
      </c>
      <c r="D3453" s="208" t="str">
        <f aca="false">IF(ISNUMBER(FIND("Phy",N3453))=TRUE(),"Physical","Financial")</f>
        <v>Physical</v>
      </c>
      <c r="E3453" s="208" t="n">
        <f aca="false">IF(VLOOKUP(S3453,'DD-Lookup'!$J$6:$L$50,3,FALSE())="Monthly",(YEAR(AC3453)-YEAR(AB3453))*12+MONTH(AC3453)-MONTH(AB3453)+1,(AC3453-AB3453+1))</f>
        <v>1</v>
      </c>
      <c r="F3453" s="239" t="n">
        <f aca="false">E3453*SUM(P3453:Q3453)</f>
        <v>1425</v>
      </c>
      <c r="G3453" s="214" t="n">
        <v>1292013</v>
      </c>
      <c r="H3453" s="215" t="n">
        <v>37035.4132175926</v>
      </c>
      <c r="I3453" s="0" t="s">
        <v>2972</v>
      </c>
      <c r="M3453" s="0" t="s">
        <v>858</v>
      </c>
      <c r="N3453" s="0" t="s">
        <v>1305</v>
      </c>
      <c r="O3453" s="0" t="s">
        <v>1319</v>
      </c>
      <c r="P3453" s="216" t="n">
        <v>1425</v>
      </c>
      <c r="S3453" s="0" t="s">
        <v>1026</v>
      </c>
      <c r="T3453" s="0" t="s">
        <v>784</v>
      </c>
      <c r="U3453" s="218" t="n">
        <v>3.9675</v>
      </c>
      <c r="V3453" s="0" t="s">
        <v>2973</v>
      </c>
      <c r="W3453" s="0" t="s">
        <v>1314</v>
      </c>
      <c r="X3453" s="0" t="s">
        <v>1315</v>
      </c>
      <c r="Y3453" s="0" t="s">
        <v>1310</v>
      </c>
      <c r="Z3453" s="0" t="s">
        <v>571</v>
      </c>
      <c r="AA3453" s="0" t="n">
        <v>808934</v>
      </c>
      <c r="AB3453" s="215" t="n">
        <v>37036.875</v>
      </c>
      <c r="AC3453" s="215" t="n">
        <v>37036.875</v>
      </c>
    </row>
    <row r="3454" customFormat="false" ht="12.75" hidden="false" customHeight="false" outlineLevel="0" collapsed="false">
      <c r="A3454" s="208" t="str">
        <f aca="false">B3454&amp;" "&amp;C3454&amp;" "&amp;D3454</f>
        <v>US Natural Gas Physical</v>
      </c>
      <c r="B3454" s="208" t="str">
        <f aca="false">IF((LEFT(N3454,2)="US"),"US","")</f>
        <v>US</v>
      </c>
      <c r="C3454" s="208" t="str">
        <f aca="false">M3454</f>
        <v>Natural Gas</v>
      </c>
      <c r="D3454" s="208" t="str">
        <f aca="false">IF(ISNUMBER(FIND("Phy",N3454))=TRUE(),"Physical","Financial")</f>
        <v>Physical</v>
      </c>
      <c r="E3454" s="208" t="n">
        <f aca="false">IF(VLOOKUP(S3454,'DD-Lookup'!$J$6:$L$50,3,FALSE())="Monthly",(YEAR(AC3454)-YEAR(AB3454))*12+MONTH(AC3454)-MONTH(AB3454)+1,(AC3454-AB3454+1))</f>
        <v>1</v>
      </c>
      <c r="F3454" s="239" t="n">
        <f aca="false">E3454*SUM(P3454:Q3454)</f>
        <v>3000</v>
      </c>
      <c r="G3454" s="214" t="n">
        <v>1292014</v>
      </c>
      <c r="H3454" s="215" t="n">
        <v>37035.4132638889</v>
      </c>
      <c r="I3454" s="0" t="s">
        <v>1317</v>
      </c>
      <c r="M3454" s="0" t="s">
        <v>858</v>
      </c>
      <c r="N3454" s="0" t="s">
        <v>1305</v>
      </c>
      <c r="O3454" s="0" t="s">
        <v>1306</v>
      </c>
      <c r="Q3454" s="216" t="n">
        <v>3000</v>
      </c>
      <c r="S3454" s="0" t="s">
        <v>1026</v>
      </c>
      <c r="T3454" s="0" t="s">
        <v>784</v>
      </c>
      <c r="U3454" s="218" t="n">
        <v>4.1988</v>
      </c>
      <c r="V3454" s="0" t="s">
        <v>1370</v>
      </c>
      <c r="W3454" s="0" t="s">
        <v>1308</v>
      </c>
      <c r="X3454" s="0" t="s">
        <v>1309</v>
      </c>
      <c r="Y3454" s="0" t="s">
        <v>1310</v>
      </c>
      <c r="Z3454" s="0" t="s">
        <v>571</v>
      </c>
      <c r="AA3454" s="0" t="n">
        <v>808935</v>
      </c>
      <c r="AB3454" s="215" t="n">
        <v>37036.875</v>
      </c>
      <c r="AC3454" s="215" t="n">
        <v>37036.875</v>
      </c>
    </row>
    <row r="3455" customFormat="false" ht="12.75" hidden="false" customHeight="false" outlineLevel="0" collapsed="false">
      <c r="A3455" s="208" t="str">
        <f aca="false">B3455&amp;" "&amp;C3455&amp;" "&amp;D3455</f>
        <v>US Natural Gas Physical</v>
      </c>
      <c r="B3455" s="208" t="str">
        <f aca="false">IF((LEFT(N3455,2)="US"),"US","")</f>
        <v>US</v>
      </c>
      <c r="C3455" s="208" t="str">
        <f aca="false">M3455</f>
        <v>Natural Gas</v>
      </c>
      <c r="D3455" s="208" t="str">
        <f aca="false">IF(ISNUMBER(FIND("Phy",N3455))=TRUE(),"Physical","Financial")</f>
        <v>Physical</v>
      </c>
      <c r="E3455" s="208" t="n">
        <f aca="false">IF(VLOOKUP(S3455,'DD-Lookup'!$J$6:$L$50,3,FALSE())="Monthly",(YEAR(AC3455)-YEAR(AB3455))*12+MONTH(AC3455)-MONTH(AB3455)+1,(AC3455-AB3455+1))</f>
        <v>1</v>
      </c>
      <c r="F3455" s="239" t="n">
        <f aca="false">E3455*SUM(P3455:Q3455)</f>
        <v>5000</v>
      </c>
      <c r="G3455" s="214" t="n">
        <v>1292015</v>
      </c>
      <c r="H3455" s="215" t="n">
        <v>37035.4132986111</v>
      </c>
      <c r="I3455" s="0" t="s">
        <v>1358</v>
      </c>
      <c r="M3455" s="0" t="s">
        <v>858</v>
      </c>
      <c r="N3455" s="0" t="s">
        <v>1305</v>
      </c>
      <c r="O3455" s="0" t="s">
        <v>1397</v>
      </c>
      <c r="Q3455" s="216" t="n">
        <v>5000</v>
      </c>
      <c r="S3455" s="0" t="s">
        <v>1026</v>
      </c>
      <c r="T3455" s="0" t="s">
        <v>784</v>
      </c>
      <c r="U3455" s="218" t="n">
        <v>4.0025</v>
      </c>
      <c r="V3455" s="0" t="s">
        <v>1414</v>
      </c>
      <c r="W3455" s="0" t="s">
        <v>1361</v>
      </c>
      <c r="X3455" s="0" t="s">
        <v>1362</v>
      </c>
      <c r="Y3455" s="0" t="s">
        <v>1310</v>
      </c>
      <c r="Z3455" s="0" t="s">
        <v>571</v>
      </c>
      <c r="AA3455" s="0" t="n">
        <v>808936</v>
      </c>
      <c r="AB3455" s="215" t="n">
        <v>37036.875</v>
      </c>
      <c r="AC3455" s="215" t="n">
        <v>37036.875</v>
      </c>
    </row>
    <row r="3456" customFormat="false" ht="12.75" hidden="false" customHeight="false" outlineLevel="0" collapsed="false">
      <c r="A3456" s="208" t="str">
        <f aca="false">B3456&amp;" "&amp;C3456&amp;" "&amp;D3456</f>
        <v>US Natural Gas Physical</v>
      </c>
      <c r="B3456" s="208" t="str">
        <f aca="false">IF((LEFT(N3456,2)="US"),"US","")</f>
        <v>US</v>
      </c>
      <c r="C3456" s="208" t="str">
        <f aca="false">M3456</f>
        <v>Natural Gas</v>
      </c>
      <c r="D3456" s="208" t="str">
        <f aca="false">IF(ISNUMBER(FIND("Phy",N3456))=TRUE(),"Physical","Financial")</f>
        <v>Physical</v>
      </c>
      <c r="E3456" s="208" t="n">
        <f aca="false">IF(VLOOKUP(S3456,'DD-Lookup'!$J$6:$L$50,3,FALSE())="Monthly",(YEAR(AC3456)-YEAR(AB3456))*12+MONTH(AC3456)-MONTH(AB3456)+1,(AC3456-AB3456+1))</f>
        <v>1</v>
      </c>
      <c r="F3456" s="239" t="n">
        <f aca="false">E3456*SUM(P3456:Q3456)</f>
        <v>5000</v>
      </c>
      <c r="G3456" s="214" t="n">
        <v>1292016</v>
      </c>
      <c r="H3456" s="215" t="n">
        <v>37035.4133796296</v>
      </c>
      <c r="I3456" s="0" t="s">
        <v>1544</v>
      </c>
      <c r="M3456" s="0" t="s">
        <v>858</v>
      </c>
      <c r="N3456" s="0" t="s">
        <v>1305</v>
      </c>
      <c r="O3456" s="0" t="s">
        <v>1787</v>
      </c>
      <c r="Q3456" s="216" t="n">
        <v>5000</v>
      </c>
      <c r="S3456" s="0" t="s">
        <v>1026</v>
      </c>
      <c r="T3456" s="0" t="s">
        <v>784</v>
      </c>
      <c r="U3456" s="218" t="n">
        <v>4.04</v>
      </c>
      <c r="V3456" s="0" t="s">
        <v>2486</v>
      </c>
      <c r="W3456" s="0" t="s">
        <v>1422</v>
      </c>
      <c r="X3456" s="0" t="s">
        <v>1639</v>
      </c>
      <c r="Y3456" s="0" t="s">
        <v>1310</v>
      </c>
      <c r="Z3456" s="0" t="s">
        <v>571</v>
      </c>
      <c r="AA3456" s="0" t="n">
        <v>808937</v>
      </c>
      <c r="AB3456" s="215" t="n">
        <v>37036.875</v>
      </c>
      <c r="AC3456" s="215" t="n">
        <v>37036.875</v>
      </c>
    </row>
    <row r="3457" customFormat="false" ht="12.75" hidden="false" customHeight="false" outlineLevel="0" collapsed="false">
      <c r="A3457" s="208" t="str">
        <f aca="false">B3457&amp;" "&amp;C3457&amp;" "&amp;D3457</f>
        <v>US Crude Financial</v>
      </c>
      <c r="B3457" s="208" t="str">
        <f aca="false">IF((LEFT(N3457,2)="US"),"US","")</f>
        <v>US</v>
      </c>
      <c r="C3457" s="208" t="str">
        <f aca="false">M3457</f>
        <v>Crude</v>
      </c>
      <c r="D3457" s="208" t="str">
        <f aca="false">IF(ISNUMBER(FIND("Phy",N3457))=TRUE(),"Physical","Financial")</f>
        <v>Financial</v>
      </c>
      <c r="E3457" s="208" t="n">
        <f aca="false">IF(VLOOKUP(S3457,'DD-Lookup'!$J$6:$L$50,3,FALSE())="Monthly",(YEAR(AC3457)-YEAR(AB3457))*12+MONTH(AC3457)-MONTH(AB3457)+1,(AC3457-AB3457+1))</f>
        <v>1</v>
      </c>
      <c r="F3457" s="239" t="n">
        <f aca="false">E3457*SUM(P3457:Q3457)</f>
        <v>25000</v>
      </c>
      <c r="G3457" s="214" t="n">
        <v>1292017</v>
      </c>
      <c r="H3457" s="215" t="n">
        <v>37035.4134027778</v>
      </c>
      <c r="I3457" s="0" t="s">
        <v>1112</v>
      </c>
      <c r="M3457" s="0" t="s">
        <v>97</v>
      </c>
      <c r="N3457" s="0" t="s">
        <v>2263</v>
      </c>
      <c r="O3457" s="0" t="s">
        <v>2264</v>
      </c>
      <c r="Q3457" s="216" t="n">
        <v>25000</v>
      </c>
      <c r="S3457" s="0" t="s">
        <v>834</v>
      </c>
      <c r="T3457" s="0" t="s">
        <v>784</v>
      </c>
      <c r="U3457" s="218" t="n">
        <v>-0.13</v>
      </c>
      <c r="V3457" s="0" t="s">
        <v>2265</v>
      </c>
      <c r="W3457" s="0" t="s">
        <v>2266</v>
      </c>
      <c r="X3457" s="0" t="s">
        <v>2267</v>
      </c>
      <c r="Y3457" s="0" t="s">
        <v>838</v>
      </c>
      <c r="Z3457" s="0" t="s">
        <v>571</v>
      </c>
      <c r="AA3457" s="0" t="s">
        <v>3005</v>
      </c>
      <c r="AB3457" s="215" t="n">
        <v>37073</v>
      </c>
      <c r="AC3457" s="215" t="n">
        <v>37103</v>
      </c>
    </row>
    <row r="3458" customFormat="false" ht="12.75" hidden="false" customHeight="false" outlineLevel="0" collapsed="false">
      <c r="A3458" s="208" t="str">
        <f aca="false">B3458&amp;" "&amp;C3458&amp;" "&amp;D3458</f>
        <v>US Natural Gas Physical</v>
      </c>
      <c r="B3458" s="208" t="str">
        <f aca="false">IF((LEFT(N3458,2)="US"),"US","")</f>
        <v>US</v>
      </c>
      <c r="C3458" s="208" t="str">
        <f aca="false">M3458</f>
        <v>Natural Gas</v>
      </c>
      <c r="D3458" s="208" t="str">
        <f aca="false">IF(ISNUMBER(FIND("Phy",N3458))=TRUE(),"Physical","Financial")</f>
        <v>Physical</v>
      </c>
      <c r="E3458" s="208" t="n">
        <f aca="false">IF(VLOOKUP(S3458,'DD-Lookup'!$J$6:$L$50,3,FALSE())="Monthly",(YEAR(AC3458)-YEAR(AB3458))*12+MONTH(AC3458)-MONTH(AB3458)+1,(AC3458-AB3458+1))</f>
        <v>1</v>
      </c>
      <c r="F3458" s="239" t="n">
        <f aca="false">E3458*SUM(P3458:Q3458)</f>
        <v>8000</v>
      </c>
      <c r="G3458" s="214" t="n">
        <v>1292018</v>
      </c>
      <c r="H3458" s="215" t="n">
        <v>37035.4135416667</v>
      </c>
      <c r="I3458" s="0" t="s">
        <v>1225</v>
      </c>
      <c r="M3458" s="0" t="s">
        <v>858</v>
      </c>
      <c r="N3458" s="0" t="s">
        <v>1305</v>
      </c>
      <c r="O3458" s="0" t="s">
        <v>1306</v>
      </c>
      <c r="Q3458" s="216" t="n">
        <v>8000</v>
      </c>
      <c r="S3458" s="0" t="s">
        <v>1026</v>
      </c>
      <c r="T3458" s="0" t="s">
        <v>784</v>
      </c>
      <c r="U3458" s="218" t="n">
        <v>4.2001</v>
      </c>
      <c r="V3458" s="0" t="s">
        <v>1924</v>
      </c>
      <c r="W3458" s="0" t="s">
        <v>1308</v>
      </c>
      <c r="X3458" s="0" t="s">
        <v>1309</v>
      </c>
      <c r="Y3458" s="0" t="s">
        <v>1310</v>
      </c>
      <c r="Z3458" s="0" t="s">
        <v>571</v>
      </c>
      <c r="AA3458" s="0" t="n">
        <v>808938</v>
      </c>
      <c r="AB3458" s="215" t="n">
        <v>37036.875</v>
      </c>
      <c r="AC3458" s="215" t="n">
        <v>37036.875</v>
      </c>
    </row>
    <row r="3459" customFormat="false" ht="12.75" hidden="false" customHeight="false" outlineLevel="0" collapsed="false">
      <c r="A3459" s="208" t="str">
        <f aca="false">B3459&amp;" "&amp;C3459&amp;" "&amp;D3459</f>
        <v> Metals Financial</v>
      </c>
      <c r="B3459" s="208" t="str">
        <f aca="false">IF((LEFT(N3459,2)="US"),"US","")</f>
        <v/>
      </c>
      <c r="C3459" s="208" t="str">
        <f aca="false">M3459</f>
        <v>Metals</v>
      </c>
      <c r="D3459" s="208" t="str">
        <f aca="false">IF(ISNUMBER(FIND("Phy",N3459))=TRUE(),"Physical","Financial")</f>
        <v>Financial</v>
      </c>
      <c r="E3459" s="208" t="n">
        <f aca="false">IF(VLOOKUP(S3459,'DD-Lookup'!$J$6:$L$50,3,FALSE())="Monthly",(YEAR(AC3459)-YEAR(AB3459))*12+MONTH(AC3459)-MONTH(AB3459)+1,(AC3459-AB3459+1))</f>
        <v>1</v>
      </c>
      <c r="F3459" s="239" t="n">
        <f aca="false">E3459*SUM(P3459:Q3459)</f>
        <v>20</v>
      </c>
      <c r="G3459" s="214" t="n">
        <v>1292019</v>
      </c>
      <c r="H3459" s="215" t="n">
        <v>37035.4135532407</v>
      </c>
      <c r="I3459" s="0" t="s">
        <v>1070</v>
      </c>
      <c r="M3459" s="0" t="s">
        <v>780</v>
      </c>
      <c r="N3459" s="0" t="s">
        <v>804</v>
      </c>
      <c r="O3459" s="0" t="s">
        <v>978</v>
      </c>
      <c r="P3459" s="216" t="n">
        <v>20</v>
      </c>
      <c r="S3459" s="0" t="s">
        <v>783</v>
      </c>
      <c r="T3459" s="0" t="s">
        <v>784</v>
      </c>
      <c r="U3459" s="218" t="n">
        <v>1747.75</v>
      </c>
      <c r="V3459" s="0" t="s">
        <v>1071</v>
      </c>
      <c r="W3459" s="0" t="s">
        <v>803</v>
      </c>
      <c r="X3459" s="0" t="s">
        <v>787</v>
      </c>
      <c r="Y3459" s="0" t="s">
        <v>788</v>
      </c>
      <c r="Z3459" s="0" t="s">
        <v>789</v>
      </c>
      <c r="AA3459" s="0" t="n">
        <v>2151062</v>
      </c>
      <c r="AB3459" s="215" t="n">
        <v>37118.6472222222</v>
      </c>
      <c r="AC3459" s="215" t="n">
        <v>37118.6472222222</v>
      </c>
    </row>
    <row r="3460" customFormat="false" ht="12.75" hidden="false" customHeight="false" outlineLevel="0" collapsed="false">
      <c r="A3460" s="208" t="str">
        <f aca="false">B3460&amp;" "&amp;C3460&amp;" "&amp;D3460</f>
        <v> Metals Financial</v>
      </c>
      <c r="B3460" s="208" t="str">
        <f aca="false">IF((LEFT(N3460,2)="US"),"US","")</f>
        <v/>
      </c>
      <c r="C3460" s="208" t="str">
        <f aca="false">M3460</f>
        <v>Metals</v>
      </c>
      <c r="D3460" s="208" t="str">
        <f aca="false">IF(ISNUMBER(FIND("Phy",N3460))=TRUE(),"Physical","Financial")</f>
        <v>Financial</v>
      </c>
      <c r="E3460" s="208" t="n">
        <f aca="false">IF(VLOOKUP(S3460,'DD-Lookup'!$J$6:$L$50,3,FALSE())="Monthly",(YEAR(AC3460)-YEAR(AB3460))*12+MONTH(AC3460)-MONTH(AB3460)+1,(AC3460-AB3460+1))</f>
        <v>1</v>
      </c>
      <c r="F3460" s="239" t="n">
        <f aca="false">E3460*SUM(P3460:Q3460)</f>
        <v>20</v>
      </c>
      <c r="G3460" s="214" t="n">
        <v>1292020</v>
      </c>
      <c r="H3460" s="215" t="n">
        <v>37035.4136574074</v>
      </c>
      <c r="I3460" s="0" t="s">
        <v>907</v>
      </c>
      <c r="M3460" s="0" t="s">
        <v>780</v>
      </c>
      <c r="N3460" s="0" t="s">
        <v>804</v>
      </c>
      <c r="O3460" s="0" t="s">
        <v>805</v>
      </c>
      <c r="Q3460" s="216" t="n">
        <v>20</v>
      </c>
      <c r="S3460" s="0" t="s">
        <v>783</v>
      </c>
      <c r="T3460" s="0" t="s">
        <v>784</v>
      </c>
      <c r="U3460" s="218" t="n">
        <v>1751</v>
      </c>
      <c r="V3460" s="0" t="s">
        <v>2920</v>
      </c>
      <c r="W3460" s="0" t="s">
        <v>803</v>
      </c>
      <c r="X3460" s="0" t="s">
        <v>787</v>
      </c>
      <c r="Y3460" s="0" t="s">
        <v>788</v>
      </c>
      <c r="Z3460" s="0" t="s">
        <v>789</v>
      </c>
      <c r="AA3460" s="0" t="n">
        <v>2151064</v>
      </c>
    </row>
    <row r="3461" customFormat="false" ht="12.75" hidden="false" customHeight="false" outlineLevel="0" collapsed="false">
      <c r="A3461" s="208" t="str">
        <f aca="false">B3461&amp;" "&amp;C3461&amp;" "&amp;D3461</f>
        <v>US Natural Gas Physical</v>
      </c>
      <c r="B3461" s="208" t="str">
        <f aca="false">IF((LEFT(N3461,2)="US"),"US","")</f>
        <v>US</v>
      </c>
      <c r="C3461" s="208" t="str">
        <f aca="false">M3461</f>
        <v>Natural Gas</v>
      </c>
      <c r="D3461" s="208" t="str">
        <f aca="false">IF(ISNUMBER(FIND("Phy",N3461))=TRUE(),"Physical","Financial")</f>
        <v>Physical</v>
      </c>
      <c r="E3461" s="208" t="n">
        <f aca="false">IF(VLOOKUP(S3461,'DD-Lookup'!$J$6:$L$50,3,FALSE())="Monthly",(YEAR(AC3461)-YEAR(AB3461))*12+MONTH(AC3461)-MONTH(AB3461)+1,(AC3461-AB3461+1))</f>
        <v>1</v>
      </c>
      <c r="F3461" s="239" t="n">
        <f aca="false">E3461*SUM(P3461:Q3461)</f>
        <v>2000</v>
      </c>
      <c r="G3461" s="214" t="n">
        <v>1292021</v>
      </c>
      <c r="H3461" s="215" t="n">
        <v>37035.4137268519</v>
      </c>
      <c r="I3461" s="0" t="s">
        <v>1317</v>
      </c>
      <c r="M3461" s="0" t="s">
        <v>858</v>
      </c>
      <c r="N3461" s="0" t="s">
        <v>1305</v>
      </c>
      <c r="O3461" s="0" t="s">
        <v>1306</v>
      </c>
      <c r="Q3461" s="216" t="n">
        <v>2000</v>
      </c>
      <c r="S3461" s="0" t="s">
        <v>1026</v>
      </c>
      <c r="T3461" s="0" t="s">
        <v>784</v>
      </c>
      <c r="U3461" s="218" t="n">
        <v>4.2001</v>
      </c>
      <c r="V3461" s="0" t="s">
        <v>1370</v>
      </c>
      <c r="W3461" s="0" t="s">
        <v>1308</v>
      </c>
      <c r="X3461" s="0" t="s">
        <v>1309</v>
      </c>
      <c r="Y3461" s="0" t="s">
        <v>1310</v>
      </c>
      <c r="Z3461" s="0" t="s">
        <v>571</v>
      </c>
      <c r="AA3461" s="0" t="n">
        <v>808939</v>
      </c>
      <c r="AB3461" s="215" t="n">
        <v>37036.875</v>
      </c>
      <c r="AC3461" s="215" t="n">
        <v>37036.875</v>
      </c>
    </row>
    <row r="3462" customFormat="false" ht="12.75" hidden="false" customHeight="false" outlineLevel="0" collapsed="false">
      <c r="A3462" s="208" t="str">
        <f aca="false">B3462&amp;" "&amp;C3462&amp;" "&amp;D3462</f>
        <v> Metals Financial</v>
      </c>
      <c r="B3462" s="208" t="str">
        <f aca="false">IF((LEFT(N3462,2)="US"),"US","")</f>
        <v/>
      </c>
      <c r="C3462" s="208" t="str">
        <f aca="false">M3462</f>
        <v>Metals</v>
      </c>
      <c r="D3462" s="208" t="str">
        <f aca="false">IF(ISNUMBER(FIND("Phy",N3462))=TRUE(),"Physical","Financial")</f>
        <v>Financial</v>
      </c>
      <c r="E3462" s="208" t="n">
        <f aca="false">IF(VLOOKUP(S3462,'DD-Lookup'!$J$6:$L$50,3,FALSE())="Monthly",(YEAR(AC3462)-YEAR(AB3462))*12+MONTH(AC3462)-MONTH(AB3462)+1,(AC3462-AB3462+1))</f>
        <v>1</v>
      </c>
      <c r="F3462" s="239" t="n">
        <f aca="false">E3462*SUM(P3462:Q3462)</f>
        <v>4</v>
      </c>
      <c r="G3462" s="214" t="n">
        <v>1292022</v>
      </c>
      <c r="H3462" s="215" t="n">
        <v>37035.4137384259</v>
      </c>
      <c r="I3462" s="0" t="s">
        <v>815</v>
      </c>
      <c r="M3462" s="0" t="s">
        <v>780</v>
      </c>
      <c r="N3462" s="0" t="s">
        <v>781</v>
      </c>
      <c r="O3462" s="0" t="s">
        <v>782</v>
      </c>
      <c r="P3462" s="216" t="n">
        <v>4</v>
      </c>
      <c r="S3462" s="0" t="s">
        <v>783</v>
      </c>
      <c r="T3462" s="0" t="s">
        <v>784</v>
      </c>
      <c r="U3462" s="218" t="n">
        <v>1547</v>
      </c>
      <c r="V3462" s="0" t="s">
        <v>816</v>
      </c>
      <c r="W3462" s="0" t="s">
        <v>803</v>
      </c>
      <c r="X3462" s="0" t="s">
        <v>787</v>
      </c>
      <c r="Y3462" s="0" t="s">
        <v>788</v>
      </c>
      <c r="Z3462" s="0" t="s">
        <v>789</v>
      </c>
      <c r="AA3462" s="0" t="n">
        <v>2151066</v>
      </c>
    </row>
    <row r="3463" customFormat="false" ht="12.75" hidden="false" customHeight="false" outlineLevel="0" collapsed="false">
      <c r="A3463" s="208" t="str">
        <f aca="false">B3463&amp;" "&amp;C3463&amp;" "&amp;D3463</f>
        <v>US Natural Gas Financial</v>
      </c>
      <c r="B3463" s="208" t="str">
        <f aca="false">IF((LEFT(N3463,2)="US"),"US","")</f>
        <v>US</v>
      </c>
      <c r="C3463" s="208" t="str">
        <f aca="false">M3463</f>
        <v>Natural Gas</v>
      </c>
      <c r="D3463" s="208" t="str">
        <f aca="false">IF(ISNUMBER(FIND("Phy",N3463))=TRUE(),"Physical","Financial")</f>
        <v>Financial</v>
      </c>
      <c r="E3463" s="208" t="n">
        <f aca="false">IF(VLOOKUP(S3463,'DD-Lookup'!$J$6:$L$50,3,FALSE())="Monthly",(YEAR(AC3463)-YEAR(AB3463))*12+MONTH(AC3463)-MONTH(AB3463)+1,(AC3463-AB3463+1))</f>
        <v>30</v>
      </c>
      <c r="F3463" s="239" t="n">
        <f aca="false">E3463*SUM(P3463:Q3463)</f>
        <v>90000</v>
      </c>
      <c r="G3463" s="214" t="n">
        <v>1292023</v>
      </c>
      <c r="H3463" s="215" t="n">
        <v>37035.4137615741</v>
      </c>
      <c r="I3463" s="0" t="s">
        <v>1381</v>
      </c>
      <c r="M3463" s="0" t="s">
        <v>858</v>
      </c>
      <c r="N3463" s="0" t="s">
        <v>1482</v>
      </c>
      <c r="O3463" s="0" t="s">
        <v>3006</v>
      </c>
      <c r="Q3463" s="216" t="n">
        <v>3000</v>
      </c>
      <c r="S3463" s="0" t="s">
        <v>1026</v>
      </c>
      <c r="T3463" s="0" t="s">
        <v>784</v>
      </c>
      <c r="U3463" s="218" t="n">
        <v>-0.01</v>
      </c>
      <c r="V3463" s="0" t="s">
        <v>3007</v>
      </c>
      <c r="W3463" s="0" t="s">
        <v>2199</v>
      </c>
      <c r="X3463" s="0" t="s">
        <v>2200</v>
      </c>
      <c r="Y3463" s="0" t="s">
        <v>838</v>
      </c>
      <c r="Z3463" s="0" t="s">
        <v>571</v>
      </c>
      <c r="AA3463" s="0" t="s">
        <v>3008</v>
      </c>
      <c r="AB3463" s="215" t="n">
        <v>37043.875</v>
      </c>
      <c r="AC3463" s="215" t="n">
        <v>37072.875</v>
      </c>
    </row>
    <row r="3464" customFormat="false" ht="12.75" hidden="false" customHeight="false" outlineLevel="0" collapsed="false">
      <c r="A3464" s="208" t="str">
        <f aca="false">B3464&amp;" "&amp;C3464&amp;" "&amp;D3464</f>
        <v>US Natural Gas Physical</v>
      </c>
      <c r="B3464" s="208" t="str">
        <f aca="false">IF((LEFT(N3464,2)="US"),"US","")</f>
        <v>US</v>
      </c>
      <c r="C3464" s="208" t="str">
        <f aca="false">M3464</f>
        <v>Natural Gas</v>
      </c>
      <c r="D3464" s="208" t="str">
        <f aca="false">IF(ISNUMBER(FIND("Phy",N3464))=TRUE(),"Physical","Financial")</f>
        <v>Physical</v>
      </c>
      <c r="E3464" s="208" t="n">
        <f aca="false">IF(VLOOKUP(S3464,'DD-Lookup'!$J$6:$L$50,3,FALSE())="Monthly",(YEAR(AC3464)-YEAR(AB3464))*12+MONTH(AC3464)-MONTH(AB3464)+1,(AC3464-AB3464+1))</f>
        <v>1</v>
      </c>
      <c r="F3464" s="239" t="n">
        <f aca="false">E3464*SUM(P3464:Q3464)</f>
        <v>10000</v>
      </c>
      <c r="G3464" s="214" t="n">
        <v>1292024</v>
      </c>
      <c r="H3464" s="215" t="n">
        <v>37035.4138194444</v>
      </c>
      <c r="I3464" s="0" t="s">
        <v>1155</v>
      </c>
      <c r="M3464" s="0" t="s">
        <v>858</v>
      </c>
      <c r="N3464" s="0" t="s">
        <v>1305</v>
      </c>
      <c r="O3464" s="0" t="s">
        <v>1432</v>
      </c>
      <c r="Q3464" s="216" t="n">
        <v>10000</v>
      </c>
      <c r="S3464" s="0" t="s">
        <v>1026</v>
      </c>
      <c r="T3464" s="0" t="s">
        <v>784</v>
      </c>
      <c r="U3464" s="218" t="n">
        <v>4.12</v>
      </c>
      <c r="V3464" s="0" t="s">
        <v>1518</v>
      </c>
      <c r="W3464" s="0" t="s">
        <v>1434</v>
      </c>
      <c r="X3464" s="0" t="s">
        <v>1435</v>
      </c>
      <c r="Y3464" s="0" t="s">
        <v>1310</v>
      </c>
      <c r="Z3464" s="0" t="s">
        <v>571</v>
      </c>
      <c r="AA3464" s="0" t="n">
        <v>808940</v>
      </c>
      <c r="AB3464" s="215" t="n">
        <v>37036.875</v>
      </c>
      <c r="AC3464" s="215" t="n">
        <v>37036.875</v>
      </c>
    </row>
    <row r="3465" customFormat="false" ht="12.75" hidden="false" customHeight="false" outlineLevel="0" collapsed="false">
      <c r="A3465" s="208" t="str">
        <f aca="false">B3465&amp;" "&amp;C3465&amp;" "&amp;D3465</f>
        <v>US Natural Gas Physical</v>
      </c>
      <c r="B3465" s="208" t="str">
        <f aca="false">IF((LEFT(N3465,2)="US"),"US","")</f>
        <v>US</v>
      </c>
      <c r="C3465" s="208" t="str">
        <f aca="false">M3465</f>
        <v>Natural Gas</v>
      </c>
      <c r="D3465" s="208" t="str">
        <f aca="false">IF(ISNUMBER(FIND("Phy",N3465))=TRUE(),"Physical","Financial")</f>
        <v>Physical</v>
      </c>
      <c r="E3465" s="208" t="n">
        <f aca="false">IF(VLOOKUP(S3465,'DD-Lookup'!$J$6:$L$50,3,FALSE())="Monthly",(YEAR(AC3465)-YEAR(AB3465))*12+MONTH(AC3465)-MONTH(AB3465)+1,(AC3465-AB3465+1))</f>
        <v>1</v>
      </c>
      <c r="F3465" s="239" t="n">
        <f aca="false">E3465*SUM(P3465:Q3465)</f>
        <v>25000</v>
      </c>
      <c r="G3465" s="214" t="n">
        <v>1292025</v>
      </c>
      <c r="H3465" s="215" t="n">
        <v>37035.413912037</v>
      </c>
      <c r="I3465" s="0" t="s">
        <v>593</v>
      </c>
      <c r="M3465" s="0" t="s">
        <v>858</v>
      </c>
      <c r="N3465" s="0" t="s">
        <v>1305</v>
      </c>
      <c r="O3465" s="0" t="s">
        <v>1432</v>
      </c>
      <c r="P3465" s="216" t="n">
        <v>25000</v>
      </c>
      <c r="S3465" s="0" t="s">
        <v>1026</v>
      </c>
      <c r="T3465" s="0" t="s">
        <v>784</v>
      </c>
      <c r="U3465" s="218" t="n">
        <v>4.125</v>
      </c>
      <c r="V3465" s="0" t="s">
        <v>1543</v>
      </c>
      <c r="W3465" s="0" t="s">
        <v>1434</v>
      </c>
      <c r="X3465" s="0" t="s">
        <v>1435</v>
      </c>
      <c r="Y3465" s="0" t="s">
        <v>1310</v>
      </c>
      <c r="Z3465" s="0" t="s">
        <v>571</v>
      </c>
      <c r="AA3465" s="0" t="n">
        <v>808941</v>
      </c>
      <c r="AB3465" s="215" t="n">
        <v>37036.875</v>
      </c>
      <c r="AC3465" s="215" t="n">
        <v>37036.875</v>
      </c>
    </row>
    <row r="3466" customFormat="false" ht="12.75" hidden="false" customHeight="false" outlineLevel="0" collapsed="false">
      <c r="A3466" s="208" t="str">
        <f aca="false">B3466&amp;" "&amp;C3466&amp;" "&amp;D3466</f>
        <v>US Natural Gas Physical</v>
      </c>
      <c r="B3466" s="208" t="str">
        <f aca="false">IF((LEFT(N3466,2)="US"),"US","")</f>
        <v>US</v>
      </c>
      <c r="C3466" s="208" t="str">
        <f aca="false">M3466</f>
        <v>Natural Gas</v>
      </c>
      <c r="D3466" s="208" t="str">
        <f aca="false">IF(ISNUMBER(FIND("Phy",N3466))=TRUE(),"Physical","Financial")</f>
        <v>Physical</v>
      </c>
      <c r="E3466" s="208" t="n">
        <f aca="false">IF(VLOOKUP(S3466,'DD-Lookup'!$J$6:$L$50,3,FALSE())="Monthly",(YEAR(AC3466)-YEAR(AB3466))*12+MONTH(AC3466)-MONTH(AB3466)+1,(AC3466-AB3466+1))</f>
        <v>30</v>
      </c>
      <c r="F3466" s="239" t="n">
        <f aca="false">E3466*SUM(P3466:Q3466)</f>
        <v>150000</v>
      </c>
      <c r="G3466" s="214" t="n">
        <v>1292026</v>
      </c>
      <c r="H3466" s="215" t="n">
        <v>37035.4140740741</v>
      </c>
      <c r="I3466" s="0" t="s">
        <v>1779</v>
      </c>
      <c r="M3466" s="0" t="s">
        <v>858</v>
      </c>
      <c r="N3466" s="0" t="s">
        <v>1305</v>
      </c>
      <c r="O3466" s="0" t="s">
        <v>2184</v>
      </c>
      <c r="Q3466" s="216" t="n">
        <v>5000</v>
      </c>
      <c r="S3466" s="0" t="s">
        <v>1026</v>
      </c>
      <c r="T3466" s="0" t="s">
        <v>784</v>
      </c>
      <c r="U3466" s="218" t="n">
        <v>3.405</v>
      </c>
      <c r="V3466" s="0" t="s">
        <v>2444</v>
      </c>
      <c r="W3466" s="0" t="s">
        <v>1758</v>
      </c>
      <c r="X3466" s="0" t="s">
        <v>1535</v>
      </c>
      <c r="Y3466" s="0" t="s">
        <v>1310</v>
      </c>
      <c r="Z3466" s="0" t="s">
        <v>571</v>
      </c>
      <c r="AA3466" s="0" t="s">
        <v>3009</v>
      </c>
      <c r="AB3466" s="215" t="n">
        <v>37043.875</v>
      </c>
      <c r="AC3466" s="215" t="n">
        <v>37072.875</v>
      </c>
    </row>
    <row r="3467" customFormat="false" ht="12.75" hidden="false" customHeight="false" outlineLevel="0" collapsed="false">
      <c r="A3467" s="208" t="str">
        <f aca="false">B3467&amp;" "&amp;C3467&amp;" "&amp;D3467</f>
        <v>US Natural Gas Physical</v>
      </c>
      <c r="B3467" s="208" t="str">
        <f aca="false">IF((LEFT(N3467,2)="US"),"US","")</f>
        <v>US</v>
      </c>
      <c r="C3467" s="208" t="str">
        <f aca="false">M3467</f>
        <v>Natural Gas</v>
      </c>
      <c r="D3467" s="208" t="str">
        <f aca="false">IF(ISNUMBER(FIND("Phy",N3467))=TRUE(),"Physical","Financial")</f>
        <v>Physical</v>
      </c>
      <c r="E3467" s="208" t="n">
        <f aca="false">IF(VLOOKUP(S3467,'DD-Lookup'!$J$6:$L$50,3,FALSE())="Monthly",(YEAR(AC3467)-YEAR(AB3467))*12+MONTH(AC3467)-MONTH(AB3467)+1,(AC3467-AB3467+1))</f>
        <v>30</v>
      </c>
      <c r="F3467" s="239" t="n">
        <f aca="false">E3467*SUM(P3467:Q3467)</f>
        <v>150000</v>
      </c>
      <c r="G3467" s="214" t="n">
        <v>1292027</v>
      </c>
      <c r="H3467" s="215" t="n">
        <v>37035.4140856481</v>
      </c>
      <c r="I3467" s="0" t="s">
        <v>1045</v>
      </c>
      <c r="M3467" s="0" t="s">
        <v>858</v>
      </c>
      <c r="N3467" s="0" t="s">
        <v>1305</v>
      </c>
      <c r="O3467" s="0" t="s">
        <v>1756</v>
      </c>
      <c r="P3467" s="216" t="n">
        <v>5000</v>
      </c>
      <c r="S3467" s="0" t="s">
        <v>1026</v>
      </c>
      <c r="T3467" s="0" t="s">
        <v>784</v>
      </c>
      <c r="U3467" s="218" t="n">
        <v>10.98</v>
      </c>
      <c r="V3467" s="0" t="s">
        <v>1585</v>
      </c>
      <c r="W3467" s="0" t="s">
        <v>1758</v>
      </c>
      <c r="X3467" s="0" t="s">
        <v>1535</v>
      </c>
      <c r="Y3467" s="0" t="s">
        <v>1310</v>
      </c>
      <c r="Z3467" s="0" t="s">
        <v>571</v>
      </c>
      <c r="AA3467" s="0" t="s">
        <v>3010</v>
      </c>
      <c r="AB3467" s="215" t="n">
        <v>37043.875</v>
      </c>
      <c r="AC3467" s="215" t="n">
        <v>37072.875</v>
      </c>
    </row>
    <row r="3468" customFormat="false" ht="12.75" hidden="false" customHeight="false" outlineLevel="0" collapsed="false">
      <c r="A3468" s="208" t="str">
        <f aca="false">B3468&amp;" "&amp;C3468&amp;" "&amp;D3468</f>
        <v>US Natural Gas Financial</v>
      </c>
      <c r="B3468" s="208" t="str">
        <f aca="false">IF((LEFT(N3468,2)="US"),"US","")</f>
        <v>US</v>
      </c>
      <c r="C3468" s="208" t="str">
        <f aca="false">M3468</f>
        <v>Natural Gas</v>
      </c>
      <c r="D3468" s="208" t="str">
        <f aca="false">IF(ISNUMBER(FIND("Phy",N3468))=TRUE(),"Physical","Financial")</f>
        <v>Financial</v>
      </c>
      <c r="E3468" s="208" t="n">
        <f aca="false">IF(VLOOKUP(S3468,'DD-Lookup'!$J$6:$L$50,3,FALSE())="Monthly",(YEAR(AC3468)-YEAR(AB3468))*12+MONTH(AC3468)-MONTH(AB3468)+1,(AC3468-AB3468+1))</f>
        <v>30</v>
      </c>
      <c r="F3468" s="239" t="n">
        <f aca="false">E3468*SUM(P3468:Q3468)</f>
        <v>450000</v>
      </c>
      <c r="G3468" s="214" t="n">
        <v>1292028</v>
      </c>
      <c r="H3468" s="215" t="n">
        <v>37035.4140972222</v>
      </c>
      <c r="I3468" s="0" t="s">
        <v>1278</v>
      </c>
      <c r="M3468" s="0" t="s">
        <v>858</v>
      </c>
      <c r="N3468" s="0" t="s">
        <v>1024</v>
      </c>
      <c r="O3468" s="0" t="s">
        <v>1025</v>
      </c>
      <c r="P3468" s="216" t="n">
        <v>15000</v>
      </c>
      <c r="S3468" s="0" t="s">
        <v>1026</v>
      </c>
      <c r="T3468" s="0" t="s">
        <v>784</v>
      </c>
      <c r="U3468" s="218" t="n">
        <v>4.18</v>
      </c>
      <c r="V3468" s="0" t="s">
        <v>3011</v>
      </c>
      <c r="W3468" s="0" t="s">
        <v>1028</v>
      </c>
      <c r="X3468" s="0" t="s">
        <v>1029</v>
      </c>
      <c r="Y3468" s="0" t="s">
        <v>838</v>
      </c>
      <c r="Z3468" s="0" t="s">
        <v>571</v>
      </c>
      <c r="AA3468" s="0" t="s">
        <v>3012</v>
      </c>
      <c r="AB3468" s="215" t="n">
        <v>37043.875</v>
      </c>
      <c r="AC3468" s="215" t="n">
        <v>37072.875</v>
      </c>
    </row>
    <row r="3469" customFormat="false" ht="12.75" hidden="false" customHeight="false" outlineLevel="0" collapsed="false">
      <c r="A3469" s="208" t="str">
        <f aca="false">B3469&amp;" "&amp;C3469&amp;" "&amp;D3469</f>
        <v>US Natural Gas Financial</v>
      </c>
      <c r="B3469" s="208" t="str">
        <f aca="false">IF((LEFT(N3469,2)="US"),"US","")</f>
        <v>US</v>
      </c>
      <c r="C3469" s="208" t="str">
        <f aca="false">M3469</f>
        <v>Natural Gas</v>
      </c>
      <c r="D3469" s="208" t="str">
        <f aca="false">IF(ISNUMBER(FIND("Phy",N3469))=TRUE(),"Physical","Financial")</f>
        <v>Financial</v>
      </c>
      <c r="E3469" s="208" t="n">
        <f aca="false">IF(VLOOKUP(S3469,'DD-Lookup'!$J$6:$L$50,3,FALSE())="Monthly",(YEAR(AC3469)-YEAR(AB3469))*12+MONTH(AC3469)-MONTH(AB3469)+1,(AC3469-AB3469+1))</f>
        <v>30</v>
      </c>
      <c r="F3469" s="239" t="n">
        <f aca="false">E3469*SUM(P3469:Q3469)</f>
        <v>150000</v>
      </c>
      <c r="G3469" s="214" t="n">
        <v>1292029</v>
      </c>
      <c r="H3469" s="215" t="n">
        <v>37035.4142361111</v>
      </c>
      <c r="I3469" s="0" t="s">
        <v>1170</v>
      </c>
      <c r="M3469" s="0" t="s">
        <v>858</v>
      </c>
      <c r="N3469" s="0" t="s">
        <v>1482</v>
      </c>
      <c r="O3469" s="0" t="s">
        <v>1712</v>
      </c>
      <c r="Q3469" s="216" t="n">
        <v>5000</v>
      </c>
      <c r="S3469" s="0" t="s">
        <v>1026</v>
      </c>
      <c r="T3469" s="0" t="s">
        <v>784</v>
      </c>
      <c r="U3469" s="218" t="n">
        <v>8.3</v>
      </c>
      <c r="V3469" s="0" t="s">
        <v>1997</v>
      </c>
      <c r="W3469" s="0" t="s">
        <v>1714</v>
      </c>
      <c r="X3469" s="0" t="s">
        <v>1715</v>
      </c>
      <c r="Y3469" s="0" t="s">
        <v>838</v>
      </c>
      <c r="Z3469" s="0" t="s">
        <v>571</v>
      </c>
      <c r="AA3469" s="0" t="s">
        <v>3013</v>
      </c>
      <c r="AB3469" s="215" t="n">
        <v>37043.875</v>
      </c>
      <c r="AC3469" s="215" t="n">
        <v>37072.875</v>
      </c>
    </row>
    <row r="3470" customFormat="false" ht="12.75" hidden="false" customHeight="false" outlineLevel="0" collapsed="false">
      <c r="A3470" s="208" t="str">
        <f aca="false">B3470&amp;" "&amp;C3470&amp;" "&amp;D3470</f>
        <v>US Natural Gas Physical</v>
      </c>
      <c r="B3470" s="208" t="str">
        <f aca="false">IF((LEFT(N3470,2)="US"),"US","")</f>
        <v>US</v>
      </c>
      <c r="C3470" s="208" t="str">
        <f aca="false">M3470</f>
        <v>Natural Gas</v>
      </c>
      <c r="D3470" s="208" t="str">
        <f aca="false">IF(ISNUMBER(FIND("Phy",N3470))=TRUE(),"Physical","Financial")</f>
        <v>Physical</v>
      </c>
      <c r="E3470" s="208" t="n">
        <f aca="false">IF(VLOOKUP(S3470,'DD-Lookup'!$J$6:$L$50,3,FALSE())="Monthly",(YEAR(AC3470)-YEAR(AB3470))*12+MONTH(AC3470)-MONTH(AB3470)+1,(AC3470-AB3470+1))</f>
        <v>1</v>
      </c>
      <c r="F3470" s="239" t="n">
        <f aca="false">E3470*SUM(P3470:Q3470)</f>
        <v>5000</v>
      </c>
      <c r="G3470" s="214" t="n">
        <v>1292030</v>
      </c>
      <c r="H3470" s="215" t="n">
        <v>37035.4142476852</v>
      </c>
      <c r="I3470" s="0" t="s">
        <v>1399</v>
      </c>
      <c r="M3470" s="0" t="s">
        <v>858</v>
      </c>
      <c r="N3470" s="0" t="s">
        <v>1305</v>
      </c>
      <c r="O3470" s="0" t="s">
        <v>1372</v>
      </c>
      <c r="Q3470" s="216" t="n">
        <v>5000</v>
      </c>
      <c r="S3470" s="0" t="s">
        <v>1026</v>
      </c>
      <c r="T3470" s="0" t="s">
        <v>784</v>
      </c>
      <c r="U3470" s="218" t="n">
        <v>4.025</v>
      </c>
      <c r="V3470" s="0" t="s">
        <v>1400</v>
      </c>
      <c r="W3470" s="0" t="s">
        <v>1361</v>
      </c>
      <c r="X3470" s="0" t="s">
        <v>1362</v>
      </c>
      <c r="Y3470" s="0" t="s">
        <v>1310</v>
      </c>
      <c r="Z3470" s="0" t="s">
        <v>571</v>
      </c>
      <c r="AA3470" s="0" t="n">
        <v>808946</v>
      </c>
      <c r="AB3470" s="215" t="n">
        <v>37036.875</v>
      </c>
      <c r="AC3470" s="215" t="n">
        <v>37036.875</v>
      </c>
    </row>
    <row r="3471" customFormat="false" ht="12.75" hidden="false" customHeight="false" outlineLevel="0" collapsed="false">
      <c r="A3471" s="208" t="str">
        <f aca="false">B3471&amp;" "&amp;C3471&amp;" "&amp;D3471</f>
        <v>US Power Physical</v>
      </c>
      <c r="B3471" s="208" t="str">
        <f aca="false">IF((LEFT(N3471,2)="US"),"US","")</f>
        <v>US</v>
      </c>
      <c r="C3471" s="208" t="str">
        <f aca="false">M3471</f>
        <v>Power</v>
      </c>
      <c r="D3471" s="208" t="str">
        <f aca="false">IF(ISNUMBER(FIND("Phy",N3471))=TRUE(),"Physical","Financial")</f>
        <v>Physical</v>
      </c>
      <c r="E3471" s="208" t="n">
        <f aca="false">IF(VLOOKUP(S3471,'DD-Lookup'!$J$6:$L$50,3,FALSE())="Monthly",(YEAR(AC3471)-YEAR(AB3471))*12+MONTH(AC3471)-MONTH(AB3471)+1,(AC3471-AB3471+1))</f>
        <v>30</v>
      </c>
      <c r="F3471" s="239" t="n">
        <f aca="false">E3471*SUM(P3471:Q3471)</f>
        <v>1500</v>
      </c>
      <c r="G3471" s="214" t="n">
        <v>1292031</v>
      </c>
      <c r="H3471" s="215" t="n">
        <v>37035.4143287037</v>
      </c>
      <c r="I3471" s="0" t="s">
        <v>1078</v>
      </c>
      <c r="M3471" s="0" t="s">
        <v>67</v>
      </c>
      <c r="N3471" s="0" t="s">
        <v>1081</v>
      </c>
      <c r="O3471" s="0" t="s">
        <v>1161</v>
      </c>
      <c r="Q3471" s="216" t="n">
        <v>50</v>
      </c>
      <c r="S3471" s="0" t="s">
        <v>930</v>
      </c>
      <c r="T3471" s="0" t="s">
        <v>784</v>
      </c>
      <c r="U3471" s="218" t="n">
        <v>64.5</v>
      </c>
      <c r="V3471" s="0" t="s">
        <v>3014</v>
      </c>
      <c r="W3471" s="0" t="s">
        <v>1134</v>
      </c>
      <c r="X3471" s="0" t="s">
        <v>1135</v>
      </c>
      <c r="Y3471" s="0" t="s">
        <v>1051</v>
      </c>
      <c r="Z3471" s="0" t="s">
        <v>618</v>
      </c>
      <c r="AA3471" s="0" t="n">
        <v>621544.1</v>
      </c>
      <c r="AB3471" s="215" t="n">
        <v>37043.7159722222</v>
      </c>
      <c r="AC3471" s="215" t="n">
        <v>37072.7159722222</v>
      </c>
    </row>
    <row r="3472" customFormat="false" ht="12.75" hidden="false" customHeight="false" outlineLevel="0" collapsed="false">
      <c r="A3472" s="208" t="str">
        <f aca="false">B3472&amp;" "&amp;C3472&amp;" "&amp;D3472</f>
        <v>US Natural Gas Physical</v>
      </c>
      <c r="B3472" s="208" t="str">
        <f aca="false">IF((LEFT(N3472,2)="US"),"US","")</f>
        <v>US</v>
      </c>
      <c r="C3472" s="208" t="str">
        <f aca="false">M3472</f>
        <v>Natural Gas</v>
      </c>
      <c r="D3472" s="208" t="str">
        <f aca="false">IF(ISNUMBER(FIND("Phy",N3472))=TRUE(),"Physical","Financial")</f>
        <v>Physical</v>
      </c>
      <c r="E3472" s="208" t="n">
        <f aca="false">IF(VLOOKUP(S3472,'DD-Lookup'!$J$6:$L$50,3,FALSE())="Monthly",(YEAR(AC3472)-YEAR(AB3472))*12+MONTH(AC3472)-MONTH(AB3472)+1,(AC3472-AB3472+1))</f>
        <v>1</v>
      </c>
      <c r="F3472" s="239" t="n">
        <f aca="false">E3472*SUM(P3472:Q3472)</f>
        <v>3000</v>
      </c>
      <c r="G3472" s="214" t="n">
        <v>1292032</v>
      </c>
      <c r="H3472" s="215" t="n">
        <v>37035.4143287037</v>
      </c>
      <c r="I3472" s="0" t="s">
        <v>1779</v>
      </c>
      <c r="M3472" s="0" t="s">
        <v>858</v>
      </c>
      <c r="N3472" s="0" t="s">
        <v>1305</v>
      </c>
      <c r="O3472" s="0" t="s">
        <v>1372</v>
      </c>
      <c r="P3472" s="216" t="n">
        <v>3000</v>
      </c>
      <c r="S3472" s="0" t="s">
        <v>1026</v>
      </c>
      <c r="T3472" s="0" t="s">
        <v>784</v>
      </c>
      <c r="U3472" s="218" t="n">
        <v>4.0225</v>
      </c>
      <c r="V3472" s="0" t="s">
        <v>3015</v>
      </c>
      <c r="W3472" s="0" t="s">
        <v>1361</v>
      </c>
      <c r="X3472" s="0" t="s">
        <v>1362</v>
      </c>
      <c r="Y3472" s="0" t="s">
        <v>1310</v>
      </c>
      <c r="Z3472" s="0" t="s">
        <v>571</v>
      </c>
      <c r="AA3472" s="0" t="n">
        <v>808947</v>
      </c>
      <c r="AB3472" s="215" t="n">
        <v>37036.875</v>
      </c>
      <c r="AC3472" s="215" t="n">
        <v>37036.875</v>
      </c>
    </row>
    <row r="3473" customFormat="false" ht="12.75" hidden="false" customHeight="false" outlineLevel="0" collapsed="false">
      <c r="A3473" s="208" t="str">
        <f aca="false">B3473&amp;" "&amp;C3473&amp;" "&amp;D3473</f>
        <v>US Natural Gas Physical</v>
      </c>
      <c r="B3473" s="208" t="str">
        <f aca="false">IF((LEFT(N3473,2)="US"),"US","")</f>
        <v>US</v>
      </c>
      <c r="C3473" s="208" t="str">
        <f aca="false">M3473</f>
        <v>Natural Gas</v>
      </c>
      <c r="D3473" s="208" t="str">
        <f aca="false">IF(ISNUMBER(FIND("Phy",N3473))=TRUE(),"Physical","Financial")</f>
        <v>Physical</v>
      </c>
      <c r="E3473" s="208" t="n">
        <f aca="false">IF(VLOOKUP(S3473,'DD-Lookup'!$J$6:$L$50,3,FALSE())="Monthly",(YEAR(AC3473)-YEAR(AB3473))*12+MONTH(AC3473)-MONTH(AB3473)+1,(AC3473-AB3473+1))</f>
        <v>1</v>
      </c>
      <c r="F3473" s="239" t="n">
        <f aca="false">E3473*SUM(P3473:Q3473)</f>
        <v>2000</v>
      </c>
      <c r="G3473" s="214" t="n">
        <v>1292033</v>
      </c>
      <c r="H3473" s="215" t="n">
        <v>37035.4143402778</v>
      </c>
      <c r="I3473" s="0" t="s">
        <v>2014</v>
      </c>
      <c r="M3473" s="0" t="s">
        <v>858</v>
      </c>
      <c r="N3473" s="0" t="s">
        <v>1305</v>
      </c>
      <c r="O3473" s="0" t="s">
        <v>1372</v>
      </c>
      <c r="P3473" s="216" t="n">
        <v>2000</v>
      </c>
      <c r="S3473" s="0" t="s">
        <v>1026</v>
      </c>
      <c r="T3473" s="0" t="s">
        <v>784</v>
      </c>
      <c r="U3473" s="218" t="n">
        <v>4.0225</v>
      </c>
      <c r="V3473" s="0" t="s">
        <v>2015</v>
      </c>
      <c r="W3473" s="0" t="s">
        <v>1361</v>
      </c>
      <c r="X3473" s="0" t="s">
        <v>1362</v>
      </c>
      <c r="Y3473" s="0" t="s">
        <v>1310</v>
      </c>
      <c r="Z3473" s="0" t="s">
        <v>571</v>
      </c>
      <c r="AA3473" s="0" t="n">
        <v>808948</v>
      </c>
      <c r="AB3473" s="215" t="n">
        <v>37036.875</v>
      </c>
      <c r="AC3473" s="215" t="n">
        <v>37036.875</v>
      </c>
    </row>
    <row r="3474" customFormat="false" ht="12.75" hidden="false" customHeight="false" outlineLevel="0" collapsed="false">
      <c r="A3474" s="208" t="str">
        <f aca="false">B3474&amp;" "&amp;C3474&amp;" "&amp;D3474</f>
        <v>US Natural Gas Physical</v>
      </c>
      <c r="B3474" s="208" t="str">
        <f aca="false">IF((LEFT(N3474,2)="US"),"US","")</f>
        <v>US</v>
      </c>
      <c r="C3474" s="208" t="str">
        <f aca="false">M3474</f>
        <v>Natural Gas</v>
      </c>
      <c r="D3474" s="208" t="str">
        <f aca="false">IF(ISNUMBER(FIND("Phy",N3474))=TRUE(),"Physical","Financial")</f>
        <v>Physical</v>
      </c>
      <c r="E3474" s="208" t="n">
        <f aca="false">IF(VLOOKUP(S3474,'DD-Lookup'!$J$6:$L$50,3,FALSE())="Monthly",(YEAR(AC3474)-YEAR(AB3474))*12+MONTH(AC3474)-MONTH(AB3474)+1,(AC3474-AB3474+1))</f>
        <v>1</v>
      </c>
      <c r="F3474" s="239" t="n">
        <f aca="false">E3474*SUM(P3474:Q3474)</f>
        <v>110</v>
      </c>
      <c r="G3474" s="214" t="n">
        <v>1292034</v>
      </c>
      <c r="H3474" s="215" t="n">
        <v>37035.4143865741</v>
      </c>
      <c r="I3474" s="0" t="s">
        <v>2532</v>
      </c>
      <c r="M3474" s="0" t="s">
        <v>858</v>
      </c>
      <c r="N3474" s="0" t="s">
        <v>1305</v>
      </c>
      <c r="O3474" s="0" t="s">
        <v>1378</v>
      </c>
      <c r="P3474" s="216" t="n">
        <v>110</v>
      </c>
      <c r="S3474" s="0" t="s">
        <v>1026</v>
      </c>
      <c r="T3474" s="0" t="s">
        <v>784</v>
      </c>
      <c r="U3474" s="218" t="n">
        <v>4.035</v>
      </c>
      <c r="V3474" s="0" t="s">
        <v>2533</v>
      </c>
      <c r="W3474" s="0" t="s">
        <v>1361</v>
      </c>
      <c r="X3474" s="0" t="s">
        <v>1362</v>
      </c>
      <c r="Y3474" s="0" t="s">
        <v>1310</v>
      </c>
      <c r="Z3474" s="0" t="s">
        <v>571</v>
      </c>
      <c r="AA3474" s="0" t="n">
        <v>808950</v>
      </c>
      <c r="AB3474" s="215" t="n">
        <v>37036.875</v>
      </c>
      <c r="AC3474" s="215" t="n">
        <v>37036.875</v>
      </c>
    </row>
    <row r="3475" customFormat="false" ht="12.75" hidden="false" customHeight="false" outlineLevel="0" collapsed="false">
      <c r="A3475" s="208" t="str">
        <f aca="false">B3475&amp;" "&amp;C3475&amp;" "&amp;D3475</f>
        <v>US Natural Gas Physical</v>
      </c>
      <c r="B3475" s="208" t="str">
        <f aca="false">IF((LEFT(N3475,2)="US"),"US","")</f>
        <v>US</v>
      </c>
      <c r="C3475" s="208" t="str">
        <f aca="false">M3475</f>
        <v>Natural Gas</v>
      </c>
      <c r="D3475" s="208" t="str">
        <f aca="false">IF(ISNUMBER(FIND("Phy",N3475))=TRUE(),"Physical","Financial")</f>
        <v>Physical</v>
      </c>
      <c r="E3475" s="208" t="n">
        <f aca="false">IF(VLOOKUP(S3475,'DD-Lookup'!$J$6:$L$50,3,FALSE())="Monthly",(YEAR(AC3475)-YEAR(AB3475))*12+MONTH(AC3475)-MONTH(AB3475)+1,(AC3475-AB3475+1))</f>
        <v>1</v>
      </c>
      <c r="F3475" s="239" t="n">
        <f aca="false">E3475*SUM(P3475:Q3475)</f>
        <v>3000</v>
      </c>
      <c r="G3475" s="214" t="n">
        <v>1292035</v>
      </c>
      <c r="H3475" s="215" t="n">
        <v>37035.4145717593</v>
      </c>
      <c r="I3475" s="0" t="s">
        <v>2014</v>
      </c>
      <c r="M3475" s="0" t="s">
        <v>858</v>
      </c>
      <c r="N3475" s="0" t="s">
        <v>1305</v>
      </c>
      <c r="O3475" s="0" t="s">
        <v>1372</v>
      </c>
      <c r="P3475" s="216" t="n">
        <v>3000</v>
      </c>
      <c r="S3475" s="0" t="s">
        <v>1026</v>
      </c>
      <c r="T3475" s="0" t="s">
        <v>784</v>
      </c>
      <c r="U3475" s="218" t="n">
        <v>4.0175</v>
      </c>
      <c r="V3475" s="0" t="s">
        <v>2015</v>
      </c>
      <c r="W3475" s="0" t="s">
        <v>1361</v>
      </c>
      <c r="X3475" s="0" t="s">
        <v>1362</v>
      </c>
      <c r="Y3475" s="0" t="s">
        <v>1310</v>
      </c>
      <c r="Z3475" s="0" t="s">
        <v>571</v>
      </c>
      <c r="AA3475" s="0" t="n">
        <v>808951</v>
      </c>
      <c r="AB3475" s="215" t="n">
        <v>37036.875</v>
      </c>
      <c r="AC3475" s="215" t="n">
        <v>37036.875</v>
      </c>
    </row>
    <row r="3476" customFormat="false" ht="12.75" hidden="false" customHeight="false" outlineLevel="0" collapsed="false">
      <c r="A3476" s="208" t="str">
        <f aca="false">B3476&amp;" "&amp;C3476&amp;" "&amp;D3476</f>
        <v>US Natural Gas Physical</v>
      </c>
      <c r="B3476" s="208" t="str">
        <f aca="false">IF((LEFT(N3476,2)="US"),"US","")</f>
        <v>US</v>
      </c>
      <c r="C3476" s="208" t="str">
        <f aca="false">M3476</f>
        <v>Natural Gas</v>
      </c>
      <c r="D3476" s="208" t="str">
        <f aca="false">IF(ISNUMBER(FIND("Phy",N3476))=TRUE(),"Physical","Financial")</f>
        <v>Physical</v>
      </c>
      <c r="E3476" s="208" t="n">
        <f aca="false">IF(VLOOKUP(S3476,'DD-Lookup'!$J$6:$L$50,3,FALSE())="Monthly",(YEAR(AC3476)-YEAR(AB3476))*12+MONTH(AC3476)-MONTH(AB3476)+1,(AC3476-AB3476+1))</f>
        <v>1</v>
      </c>
      <c r="F3476" s="239" t="n">
        <f aca="false">E3476*SUM(P3476:Q3476)</f>
        <v>5000</v>
      </c>
      <c r="G3476" s="214" t="n">
        <v>1292036</v>
      </c>
      <c r="H3476" s="215" t="n">
        <v>37035.4145717593</v>
      </c>
      <c r="I3476" s="0" t="s">
        <v>1317</v>
      </c>
      <c r="M3476" s="0" t="s">
        <v>858</v>
      </c>
      <c r="N3476" s="0" t="s">
        <v>1305</v>
      </c>
      <c r="O3476" s="0" t="s">
        <v>1363</v>
      </c>
      <c r="P3476" s="216" t="n">
        <v>5000</v>
      </c>
      <c r="S3476" s="0" t="s">
        <v>1026</v>
      </c>
      <c r="T3476" s="0" t="s">
        <v>784</v>
      </c>
      <c r="U3476" s="218" t="n">
        <v>4.045</v>
      </c>
      <c r="V3476" s="0" t="s">
        <v>1402</v>
      </c>
      <c r="W3476" s="0" t="s">
        <v>1361</v>
      </c>
      <c r="X3476" s="0" t="s">
        <v>1362</v>
      </c>
      <c r="Y3476" s="0" t="s">
        <v>1310</v>
      </c>
      <c r="Z3476" s="0" t="s">
        <v>571</v>
      </c>
      <c r="AA3476" s="0" t="n">
        <v>808952</v>
      </c>
      <c r="AB3476" s="215" t="n">
        <v>37036.875</v>
      </c>
      <c r="AC3476" s="215" t="n">
        <v>37036.875</v>
      </c>
    </row>
    <row r="3477" customFormat="false" ht="12.75" hidden="false" customHeight="false" outlineLevel="0" collapsed="false">
      <c r="A3477" s="208" t="str">
        <f aca="false">B3477&amp;" "&amp;C3477&amp;" "&amp;D3477</f>
        <v>US Natural Gas Physical</v>
      </c>
      <c r="B3477" s="208" t="str">
        <f aca="false">IF((LEFT(N3477,2)="US"),"US","")</f>
        <v>US</v>
      </c>
      <c r="C3477" s="208" t="str">
        <f aca="false">M3477</f>
        <v>Natural Gas</v>
      </c>
      <c r="D3477" s="208" t="str">
        <f aca="false">IF(ISNUMBER(FIND("Phy",N3477))=TRUE(),"Physical","Financial")</f>
        <v>Physical</v>
      </c>
      <c r="E3477" s="208" t="n">
        <f aca="false">IF(VLOOKUP(S3477,'DD-Lookup'!$J$6:$L$50,3,FALSE())="Monthly",(YEAR(AC3477)-YEAR(AB3477))*12+MONTH(AC3477)-MONTH(AB3477)+1,(AC3477-AB3477+1))</f>
        <v>1</v>
      </c>
      <c r="F3477" s="239" t="n">
        <f aca="false">E3477*SUM(P3477:Q3477)</f>
        <v>1069</v>
      </c>
      <c r="G3477" s="214" t="n">
        <v>1292037</v>
      </c>
      <c r="H3477" s="215" t="n">
        <v>37035.4146180556</v>
      </c>
      <c r="I3477" s="0" t="s">
        <v>1830</v>
      </c>
      <c r="M3477" s="0" t="s">
        <v>858</v>
      </c>
      <c r="N3477" s="0" t="s">
        <v>1305</v>
      </c>
      <c r="O3477" s="0" t="s">
        <v>1991</v>
      </c>
      <c r="P3477" s="216" t="n">
        <v>1069</v>
      </c>
      <c r="S3477" s="0" t="s">
        <v>1026</v>
      </c>
      <c r="T3477" s="0" t="s">
        <v>784</v>
      </c>
      <c r="U3477" s="218" t="n">
        <v>4.2038</v>
      </c>
      <c r="V3477" s="0" t="s">
        <v>1832</v>
      </c>
      <c r="W3477" s="0" t="s">
        <v>1308</v>
      </c>
      <c r="X3477" s="0" t="s">
        <v>1309</v>
      </c>
      <c r="Y3477" s="0" t="s">
        <v>1310</v>
      </c>
      <c r="Z3477" s="0" t="s">
        <v>571</v>
      </c>
      <c r="AA3477" s="0" t="n">
        <v>808953</v>
      </c>
      <c r="AB3477" s="215" t="n">
        <v>37036.875</v>
      </c>
      <c r="AC3477" s="215" t="n">
        <v>37036.875</v>
      </c>
    </row>
    <row r="3478" customFormat="false" ht="12.75" hidden="false" customHeight="false" outlineLevel="0" collapsed="false">
      <c r="A3478" s="208" t="str">
        <f aca="false">B3478&amp;" "&amp;C3478&amp;" "&amp;D3478</f>
        <v>US Oil Products Financial</v>
      </c>
      <c r="B3478" s="208" t="str">
        <f aca="false">IF((LEFT(N3478,2)="US"),"US","")</f>
        <v>US</v>
      </c>
      <c r="C3478" s="208" t="str">
        <f aca="false">M3478</f>
        <v>Oil Products</v>
      </c>
      <c r="D3478" s="208" t="str">
        <f aca="false">IF(ISNUMBER(FIND("Phy",N3478))=TRUE(),"Physical","Financial")</f>
        <v>Financial</v>
      </c>
      <c r="E3478" s="208" t="n">
        <f aca="false">IF(VLOOKUP(S3478,'DD-Lookup'!$J$6:$L$50,3,FALSE())="Monthly",(YEAR(AC3478)-YEAR(AB3478))*12+MONTH(AC3478)-MONTH(AB3478)+1,(AC3478-AB3478+1))</f>
        <v>1</v>
      </c>
      <c r="F3478" s="239" t="n">
        <f aca="false">E3478*SUM(P3478:Q3478)</f>
        <v>10000</v>
      </c>
      <c r="G3478" s="214" t="n">
        <v>1292038</v>
      </c>
      <c r="H3478" s="215" t="n">
        <v>37035.4146527778</v>
      </c>
      <c r="I3478" s="0" t="s">
        <v>840</v>
      </c>
      <c r="M3478" s="0" t="s">
        <v>831</v>
      </c>
      <c r="N3478" s="0" t="s">
        <v>2637</v>
      </c>
      <c r="O3478" s="0" t="s">
        <v>2638</v>
      </c>
      <c r="P3478" s="216" t="n">
        <v>10000</v>
      </c>
      <c r="S3478" s="0" t="s">
        <v>2243</v>
      </c>
      <c r="T3478" s="0" t="s">
        <v>784</v>
      </c>
      <c r="U3478" s="218" t="n">
        <v>89.6</v>
      </c>
      <c r="V3478" s="0" t="s">
        <v>2626</v>
      </c>
      <c r="W3478" s="0" t="s">
        <v>2627</v>
      </c>
      <c r="X3478" s="0" t="s">
        <v>2628</v>
      </c>
      <c r="Y3478" s="0" t="s">
        <v>847</v>
      </c>
      <c r="Z3478" s="0" t="s">
        <v>571</v>
      </c>
      <c r="AA3478" s="0" t="n">
        <v>107075</v>
      </c>
      <c r="AB3478" s="215" t="n">
        <v>37043.875</v>
      </c>
      <c r="AC3478" s="215" t="n">
        <v>37072.875</v>
      </c>
    </row>
    <row r="3479" customFormat="false" ht="12.75" hidden="false" customHeight="false" outlineLevel="0" collapsed="false">
      <c r="A3479" s="208" t="str">
        <f aca="false">B3479&amp;" "&amp;C3479&amp;" "&amp;D3479</f>
        <v>US Natural Gas Physical</v>
      </c>
      <c r="B3479" s="208" t="str">
        <f aca="false">IF((LEFT(N3479,2)="US"),"US","")</f>
        <v>US</v>
      </c>
      <c r="C3479" s="208" t="str">
        <f aca="false">M3479</f>
        <v>Natural Gas</v>
      </c>
      <c r="D3479" s="208" t="str">
        <f aca="false">IF(ISNUMBER(FIND("Phy",N3479))=TRUE(),"Physical","Financial")</f>
        <v>Physical</v>
      </c>
      <c r="E3479" s="208" t="n">
        <f aca="false">IF(VLOOKUP(S3479,'DD-Lookup'!$J$6:$L$50,3,FALSE())="Monthly",(YEAR(AC3479)-YEAR(AB3479))*12+MONTH(AC3479)-MONTH(AB3479)+1,(AC3479-AB3479+1))</f>
        <v>1</v>
      </c>
      <c r="F3479" s="239" t="n">
        <f aca="false">E3479*SUM(P3479:Q3479)</f>
        <v>10000</v>
      </c>
      <c r="G3479" s="214" t="n">
        <v>1292039</v>
      </c>
      <c r="H3479" s="215" t="n">
        <v>37035.4146875</v>
      </c>
      <c r="I3479" s="0" t="s">
        <v>1317</v>
      </c>
      <c r="M3479" s="0" t="s">
        <v>858</v>
      </c>
      <c r="N3479" s="0" t="s">
        <v>1305</v>
      </c>
      <c r="O3479" s="0" t="s">
        <v>1306</v>
      </c>
      <c r="P3479" s="216" t="n">
        <v>10000</v>
      </c>
      <c r="S3479" s="0" t="s">
        <v>1026</v>
      </c>
      <c r="T3479" s="0" t="s">
        <v>784</v>
      </c>
      <c r="U3479" s="218" t="n">
        <v>4.1988</v>
      </c>
      <c r="V3479" s="0" t="s">
        <v>1370</v>
      </c>
      <c r="W3479" s="0" t="s">
        <v>1308</v>
      </c>
      <c r="X3479" s="0" t="s">
        <v>1309</v>
      </c>
      <c r="Y3479" s="0" t="s">
        <v>1310</v>
      </c>
      <c r="Z3479" s="0" t="s">
        <v>571</v>
      </c>
      <c r="AA3479" s="0" t="n">
        <v>808954</v>
      </c>
      <c r="AB3479" s="215" t="n">
        <v>37036.875</v>
      </c>
      <c r="AC3479" s="215" t="n">
        <v>37036.875</v>
      </c>
    </row>
    <row r="3480" customFormat="false" ht="12.75" hidden="false" customHeight="false" outlineLevel="0" collapsed="false">
      <c r="A3480" s="208" t="str">
        <f aca="false">B3480&amp;" "&amp;C3480&amp;" "&amp;D3480</f>
        <v>US Oil Products Financial</v>
      </c>
      <c r="B3480" s="208" t="str">
        <f aca="false">IF((LEFT(N3480,2)="US"),"US","")</f>
        <v>US</v>
      </c>
      <c r="C3480" s="208" t="str">
        <f aca="false">M3480</f>
        <v>Oil Products</v>
      </c>
      <c r="D3480" s="208" t="str">
        <f aca="false">IF(ISNUMBER(FIND("Phy",N3480))=TRUE(),"Physical","Financial")</f>
        <v>Financial</v>
      </c>
      <c r="E3480" s="208" t="n">
        <f aca="false">IF(VLOOKUP(S3480,'DD-Lookup'!$J$6:$L$50,3,FALSE())="Monthly",(YEAR(AC3480)-YEAR(AB3480))*12+MONTH(AC3480)-MONTH(AB3480)+1,(AC3480-AB3480+1))</f>
        <v>1</v>
      </c>
      <c r="F3480" s="239" t="n">
        <f aca="false">E3480*SUM(P3480:Q3480)</f>
        <v>10000</v>
      </c>
      <c r="G3480" s="214" t="n">
        <v>1292040</v>
      </c>
      <c r="H3480" s="215" t="n">
        <v>37035.4147800926</v>
      </c>
      <c r="I3480" s="0" t="s">
        <v>840</v>
      </c>
      <c r="M3480" s="0" t="s">
        <v>831</v>
      </c>
      <c r="N3480" s="0" t="s">
        <v>2637</v>
      </c>
      <c r="O3480" s="0" t="s">
        <v>3016</v>
      </c>
      <c r="P3480" s="216" t="n">
        <v>10000</v>
      </c>
      <c r="S3480" s="0" t="s">
        <v>2243</v>
      </c>
      <c r="T3480" s="0" t="s">
        <v>784</v>
      </c>
      <c r="U3480" s="218" t="n">
        <v>85</v>
      </c>
      <c r="V3480" s="0" t="s">
        <v>2626</v>
      </c>
      <c r="W3480" s="0" t="s">
        <v>2627</v>
      </c>
      <c r="X3480" s="0" t="s">
        <v>2628</v>
      </c>
      <c r="Y3480" s="0" t="s">
        <v>847</v>
      </c>
      <c r="Z3480" s="0" t="s">
        <v>571</v>
      </c>
      <c r="AA3480" s="0" t="n">
        <v>107076</v>
      </c>
      <c r="AB3480" s="215" t="n">
        <v>37073.875</v>
      </c>
      <c r="AC3480" s="215" t="n">
        <v>37103.875</v>
      </c>
    </row>
    <row r="3481" customFormat="false" ht="12.75" hidden="false" customHeight="false" outlineLevel="0" collapsed="false">
      <c r="A3481" s="208" t="str">
        <f aca="false">B3481&amp;" "&amp;C3481&amp;" "&amp;D3481</f>
        <v>US Oil Products Financial</v>
      </c>
      <c r="B3481" s="208" t="str">
        <f aca="false">IF((LEFT(N3481,2)="US"),"US","")</f>
        <v>US</v>
      </c>
      <c r="C3481" s="208" t="str">
        <f aca="false">M3481</f>
        <v>Oil Products</v>
      </c>
      <c r="D3481" s="208" t="str">
        <f aca="false">IF(ISNUMBER(FIND("Phy",N3481))=TRUE(),"Physical","Financial")</f>
        <v>Financial</v>
      </c>
      <c r="E3481" s="208" t="n">
        <f aca="false">IF(VLOOKUP(S3481,'DD-Lookup'!$J$6:$L$50,3,FALSE())="Monthly",(YEAR(AC3481)-YEAR(AB3481))*12+MONTH(AC3481)-MONTH(AB3481)+1,(AC3481-AB3481+1))</f>
        <v>1</v>
      </c>
      <c r="F3481" s="239" t="n">
        <f aca="false">E3481*SUM(P3481:Q3481)</f>
        <v>10000</v>
      </c>
      <c r="G3481" s="214" t="n">
        <v>1292041</v>
      </c>
      <c r="H3481" s="215" t="n">
        <v>37035.414849537</v>
      </c>
      <c r="I3481" s="0" t="s">
        <v>840</v>
      </c>
      <c r="M3481" s="0" t="s">
        <v>831</v>
      </c>
      <c r="N3481" s="0" t="s">
        <v>2637</v>
      </c>
      <c r="O3481" s="0" t="s">
        <v>3016</v>
      </c>
      <c r="P3481" s="216" t="n">
        <v>10000</v>
      </c>
      <c r="S3481" s="0" t="s">
        <v>2243</v>
      </c>
      <c r="T3481" s="0" t="s">
        <v>784</v>
      </c>
      <c r="U3481" s="218" t="n">
        <v>84.85</v>
      </c>
      <c r="V3481" s="0" t="s">
        <v>2626</v>
      </c>
      <c r="W3481" s="0" t="s">
        <v>2627</v>
      </c>
      <c r="X3481" s="0" t="s">
        <v>2628</v>
      </c>
      <c r="Y3481" s="0" t="s">
        <v>847</v>
      </c>
      <c r="Z3481" s="0" t="s">
        <v>571</v>
      </c>
      <c r="AA3481" s="0" t="n">
        <v>107077</v>
      </c>
      <c r="AB3481" s="215" t="n">
        <v>37073.875</v>
      </c>
      <c r="AC3481" s="215" t="n">
        <v>37103.875</v>
      </c>
    </row>
    <row r="3482" customFormat="false" ht="12.75" hidden="false" customHeight="false" outlineLevel="0" collapsed="false">
      <c r="A3482" s="208" t="str">
        <f aca="false">B3482&amp;" "&amp;C3482&amp;" "&amp;D3482</f>
        <v>US Oil Products Financial</v>
      </c>
      <c r="B3482" s="208" t="str">
        <f aca="false">IF((LEFT(N3482,2)="US"),"US","")</f>
        <v>US</v>
      </c>
      <c r="C3482" s="208" t="str">
        <f aca="false">M3482</f>
        <v>Oil Products</v>
      </c>
      <c r="D3482" s="208" t="str">
        <f aca="false">IF(ISNUMBER(FIND("Phy",N3482))=TRUE(),"Physical","Financial")</f>
        <v>Financial</v>
      </c>
      <c r="E3482" s="208" t="n">
        <f aca="false">IF(VLOOKUP(S3482,'DD-Lookup'!$J$6:$L$50,3,FALSE())="Monthly",(YEAR(AC3482)-YEAR(AB3482))*12+MONTH(AC3482)-MONTH(AB3482)+1,(AC3482-AB3482+1))</f>
        <v>1</v>
      </c>
      <c r="F3482" s="239" t="n">
        <f aca="false">E3482*SUM(P3482:Q3482)</f>
        <v>10000</v>
      </c>
      <c r="G3482" s="214" t="n">
        <v>1292042</v>
      </c>
      <c r="H3482" s="215" t="n">
        <v>37035.4149189815</v>
      </c>
      <c r="I3482" s="0" t="s">
        <v>840</v>
      </c>
      <c r="M3482" s="0" t="s">
        <v>831</v>
      </c>
      <c r="N3482" s="0" t="s">
        <v>2637</v>
      </c>
      <c r="O3482" s="0" t="s">
        <v>3016</v>
      </c>
      <c r="P3482" s="216" t="n">
        <v>10000</v>
      </c>
      <c r="S3482" s="0" t="s">
        <v>2243</v>
      </c>
      <c r="T3482" s="0" t="s">
        <v>784</v>
      </c>
      <c r="U3482" s="218" t="n">
        <v>84.7</v>
      </c>
      <c r="V3482" s="0" t="s">
        <v>2626</v>
      </c>
      <c r="W3482" s="0" t="s">
        <v>2627</v>
      </c>
      <c r="X3482" s="0" t="s">
        <v>2628</v>
      </c>
      <c r="Y3482" s="0" t="s">
        <v>847</v>
      </c>
      <c r="Z3482" s="0" t="s">
        <v>571</v>
      </c>
      <c r="AA3482" s="0" t="n">
        <v>107078</v>
      </c>
      <c r="AB3482" s="215" t="n">
        <v>37073.875</v>
      </c>
      <c r="AC3482" s="215" t="n">
        <v>37103.875</v>
      </c>
    </row>
    <row r="3483" customFormat="false" ht="12.75" hidden="false" customHeight="false" outlineLevel="0" collapsed="false">
      <c r="A3483" s="208" t="str">
        <f aca="false">B3483&amp;" "&amp;C3483&amp;" "&amp;D3483</f>
        <v>US Natural Gas Physical</v>
      </c>
      <c r="B3483" s="208" t="str">
        <f aca="false">IF((LEFT(N3483,2)="US"),"US","")</f>
        <v>US</v>
      </c>
      <c r="C3483" s="208" t="str">
        <f aca="false">M3483</f>
        <v>Natural Gas</v>
      </c>
      <c r="D3483" s="208" t="str">
        <f aca="false">IF(ISNUMBER(FIND("Phy",N3483))=TRUE(),"Physical","Financial")</f>
        <v>Physical</v>
      </c>
      <c r="E3483" s="208" t="n">
        <f aca="false">IF(VLOOKUP(S3483,'DD-Lookup'!$J$6:$L$50,3,FALSE())="Monthly",(YEAR(AC3483)-YEAR(AB3483))*12+MONTH(AC3483)-MONTH(AB3483)+1,(AC3483-AB3483+1))</f>
        <v>1</v>
      </c>
      <c r="F3483" s="239" t="n">
        <f aca="false">E3483*SUM(P3483:Q3483)</f>
        <v>7155</v>
      </c>
      <c r="G3483" s="214" t="n">
        <v>1292043</v>
      </c>
      <c r="H3483" s="215" t="n">
        <v>37035.4150462963</v>
      </c>
      <c r="I3483" s="0" t="s">
        <v>1183</v>
      </c>
      <c r="M3483" s="0" t="s">
        <v>858</v>
      </c>
      <c r="N3483" s="0" t="s">
        <v>1305</v>
      </c>
      <c r="O3483" s="0" t="s">
        <v>1438</v>
      </c>
      <c r="P3483" s="216" t="n">
        <v>7155</v>
      </c>
      <c r="S3483" s="0" t="s">
        <v>1026</v>
      </c>
      <c r="T3483" s="0" t="s">
        <v>784</v>
      </c>
      <c r="U3483" s="218" t="n">
        <v>4.345</v>
      </c>
      <c r="V3483" s="0" t="s">
        <v>1307</v>
      </c>
      <c r="W3483" s="0" t="s">
        <v>1439</v>
      </c>
      <c r="X3483" s="0" t="s">
        <v>1440</v>
      </c>
      <c r="Y3483" s="0" t="s">
        <v>1310</v>
      </c>
      <c r="Z3483" s="0" t="s">
        <v>571</v>
      </c>
      <c r="AA3483" s="0" t="n">
        <v>808955</v>
      </c>
      <c r="AB3483" s="215" t="n">
        <v>37036.875</v>
      </c>
      <c r="AC3483" s="215" t="n">
        <v>37036.875</v>
      </c>
    </row>
    <row r="3484" customFormat="false" ht="12.75" hidden="false" customHeight="false" outlineLevel="0" collapsed="false">
      <c r="A3484" s="208" t="str">
        <f aca="false">B3484&amp;" "&amp;C3484&amp;" "&amp;D3484</f>
        <v>US Natural Gas Physical</v>
      </c>
      <c r="B3484" s="208" t="str">
        <f aca="false">IF((LEFT(N3484,2)="US"),"US","")</f>
        <v>US</v>
      </c>
      <c r="C3484" s="208" t="str">
        <f aca="false">M3484</f>
        <v>Natural Gas</v>
      </c>
      <c r="D3484" s="208" t="str">
        <f aca="false">IF(ISNUMBER(FIND("Phy",N3484))=TRUE(),"Physical","Financial")</f>
        <v>Physical</v>
      </c>
      <c r="E3484" s="208" t="n">
        <f aca="false">IF(VLOOKUP(S3484,'DD-Lookup'!$J$6:$L$50,3,FALSE())="Monthly",(YEAR(AC3484)-YEAR(AB3484))*12+MONTH(AC3484)-MONTH(AB3484)+1,(AC3484-AB3484+1))</f>
        <v>1</v>
      </c>
      <c r="F3484" s="239" t="n">
        <f aca="false">E3484*SUM(P3484:Q3484)</f>
        <v>10000</v>
      </c>
      <c r="G3484" s="214" t="n">
        <v>1292044</v>
      </c>
      <c r="H3484" s="215" t="n">
        <v>37035.4150925926</v>
      </c>
      <c r="I3484" s="0" t="s">
        <v>1155</v>
      </c>
      <c r="M3484" s="0" t="s">
        <v>858</v>
      </c>
      <c r="N3484" s="0" t="s">
        <v>1305</v>
      </c>
      <c r="O3484" s="0" t="s">
        <v>1432</v>
      </c>
      <c r="Q3484" s="216" t="n">
        <v>10000</v>
      </c>
      <c r="S3484" s="0" t="s">
        <v>1026</v>
      </c>
      <c r="T3484" s="0" t="s">
        <v>784</v>
      </c>
      <c r="U3484" s="218" t="n">
        <v>4.12</v>
      </c>
      <c r="V3484" s="0" t="s">
        <v>1518</v>
      </c>
      <c r="W3484" s="0" t="s">
        <v>1434</v>
      </c>
      <c r="X3484" s="0" t="s">
        <v>1435</v>
      </c>
      <c r="Y3484" s="0" t="s">
        <v>1310</v>
      </c>
      <c r="Z3484" s="0" t="s">
        <v>571</v>
      </c>
      <c r="AA3484" s="0" t="n">
        <v>808956</v>
      </c>
      <c r="AB3484" s="215" t="n">
        <v>37036.875</v>
      </c>
      <c r="AC3484" s="215" t="n">
        <v>37036.875</v>
      </c>
    </row>
    <row r="3485" customFormat="false" ht="12.75" hidden="false" customHeight="false" outlineLevel="0" collapsed="false">
      <c r="A3485" s="208" t="str">
        <f aca="false">B3485&amp;" "&amp;C3485&amp;" "&amp;D3485</f>
        <v>US Natural Gas Physical</v>
      </c>
      <c r="B3485" s="208" t="str">
        <f aca="false">IF((LEFT(N3485,2)="US"),"US","")</f>
        <v>US</v>
      </c>
      <c r="C3485" s="208" t="str">
        <f aca="false">M3485</f>
        <v>Natural Gas</v>
      </c>
      <c r="D3485" s="208" t="str">
        <f aca="false">IF(ISNUMBER(FIND("Phy",N3485))=TRUE(),"Physical","Financial")</f>
        <v>Physical</v>
      </c>
      <c r="E3485" s="208" t="n">
        <f aca="false">IF(VLOOKUP(S3485,'DD-Lookup'!$J$6:$L$50,3,FALSE())="Monthly",(YEAR(AC3485)-YEAR(AB3485))*12+MONTH(AC3485)-MONTH(AB3485)+1,(AC3485-AB3485+1))</f>
        <v>1</v>
      </c>
      <c r="F3485" s="239" t="n">
        <f aca="false">E3485*SUM(P3485:Q3485)</f>
        <v>10000</v>
      </c>
      <c r="G3485" s="214" t="n">
        <v>1292045</v>
      </c>
      <c r="H3485" s="215" t="n">
        <v>37035.4151157407</v>
      </c>
      <c r="I3485" s="0" t="s">
        <v>593</v>
      </c>
      <c r="M3485" s="0" t="s">
        <v>858</v>
      </c>
      <c r="N3485" s="0" t="s">
        <v>1305</v>
      </c>
      <c r="O3485" s="0" t="s">
        <v>1625</v>
      </c>
      <c r="Q3485" s="216" t="n">
        <v>10000</v>
      </c>
      <c r="S3485" s="0" t="s">
        <v>1026</v>
      </c>
      <c r="T3485" s="0" t="s">
        <v>784</v>
      </c>
      <c r="U3485" s="218" t="n">
        <v>4.07</v>
      </c>
      <c r="V3485" s="0" t="s">
        <v>1543</v>
      </c>
      <c r="W3485" s="0" t="s">
        <v>1422</v>
      </c>
      <c r="X3485" s="0" t="s">
        <v>1423</v>
      </c>
      <c r="Y3485" s="0" t="s">
        <v>1310</v>
      </c>
      <c r="Z3485" s="0" t="s">
        <v>571</v>
      </c>
      <c r="AA3485" s="0" t="n">
        <v>808957</v>
      </c>
      <c r="AB3485" s="215" t="n">
        <v>37036.875</v>
      </c>
      <c r="AC3485" s="215" t="n">
        <v>37036.875</v>
      </c>
    </row>
    <row r="3486" customFormat="false" ht="12.75" hidden="false" customHeight="false" outlineLevel="0" collapsed="false">
      <c r="A3486" s="208" t="str">
        <f aca="false">B3486&amp;" "&amp;C3486&amp;" "&amp;D3486</f>
        <v> Metals Financial</v>
      </c>
      <c r="B3486" s="208" t="str">
        <f aca="false">IF((LEFT(N3486,2)="US"),"US","")</f>
        <v/>
      </c>
      <c r="C3486" s="208" t="str">
        <f aca="false">M3486</f>
        <v>Metals</v>
      </c>
      <c r="D3486" s="208" t="str">
        <f aca="false">IF(ISNUMBER(FIND("Phy",N3486))=TRUE(),"Physical","Financial")</f>
        <v>Financial</v>
      </c>
      <c r="E3486" s="208" t="n">
        <f aca="false">IF(VLOOKUP(S3486,'DD-Lookup'!$J$6:$L$50,3,FALSE())="Monthly",(YEAR(AC3486)-YEAR(AB3486))*12+MONTH(AC3486)-MONTH(AB3486)+1,(AC3486-AB3486+1))</f>
        <v>1</v>
      </c>
      <c r="F3486" s="239" t="n">
        <f aca="false">E3486*SUM(P3486:Q3486)</f>
        <v>7</v>
      </c>
      <c r="G3486" s="214" t="n">
        <v>1292046</v>
      </c>
      <c r="H3486" s="215" t="n">
        <v>37035.4151273148</v>
      </c>
      <c r="I3486" s="0" t="s">
        <v>939</v>
      </c>
      <c r="M3486" s="0" t="s">
        <v>780</v>
      </c>
      <c r="N3486" s="0" t="s">
        <v>804</v>
      </c>
      <c r="O3486" s="0" t="s">
        <v>805</v>
      </c>
      <c r="Q3486" s="216" t="n">
        <v>7</v>
      </c>
      <c r="S3486" s="0" t="s">
        <v>783</v>
      </c>
      <c r="T3486" s="0" t="s">
        <v>784</v>
      </c>
      <c r="U3486" s="218" t="n">
        <v>1752</v>
      </c>
      <c r="V3486" s="0" t="s">
        <v>1043</v>
      </c>
      <c r="W3486" s="0" t="s">
        <v>803</v>
      </c>
      <c r="X3486" s="0" t="s">
        <v>787</v>
      </c>
      <c r="Y3486" s="0" t="s">
        <v>788</v>
      </c>
      <c r="Z3486" s="0" t="s">
        <v>789</v>
      </c>
      <c r="AA3486" s="0" t="n">
        <v>2151068</v>
      </c>
    </row>
    <row r="3487" customFormat="false" ht="12.75" hidden="false" customHeight="false" outlineLevel="0" collapsed="false">
      <c r="A3487" s="208" t="str">
        <f aca="false">B3487&amp;" "&amp;C3487&amp;" "&amp;D3487</f>
        <v>US Natural Gas Financial</v>
      </c>
      <c r="B3487" s="208" t="str">
        <f aca="false">IF((LEFT(N3487,2)="US"),"US","")</f>
        <v>US</v>
      </c>
      <c r="C3487" s="208" t="str">
        <f aca="false">M3487</f>
        <v>Natural Gas</v>
      </c>
      <c r="D3487" s="208" t="str">
        <f aca="false">IF(ISNUMBER(FIND("Phy",N3487))=TRUE(),"Physical","Financial")</f>
        <v>Financial</v>
      </c>
      <c r="E3487" s="208" t="n">
        <f aca="false">IF(VLOOKUP(S3487,'DD-Lookup'!$J$6:$L$50,3,FALSE())="Monthly",(YEAR(AC3487)-YEAR(AB3487))*12+MONTH(AC3487)-MONTH(AB3487)+1,(AC3487-AB3487+1))</f>
        <v>31</v>
      </c>
      <c r="F3487" s="239" t="n">
        <f aca="false">E3487*SUM(P3487:Q3487)</f>
        <v>155000</v>
      </c>
      <c r="G3487" s="214" t="n">
        <v>1292047</v>
      </c>
      <c r="H3487" s="215" t="n">
        <v>37035.4151851852</v>
      </c>
      <c r="I3487" s="0" t="s">
        <v>1170</v>
      </c>
      <c r="M3487" s="0" t="s">
        <v>858</v>
      </c>
      <c r="N3487" s="0" t="s">
        <v>1482</v>
      </c>
      <c r="O3487" s="0" t="s">
        <v>2001</v>
      </c>
      <c r="Q3487" s="216" t="n">
        <v>5000</v>
      </c>
      <c r="S3487" s="0" t="s">
        <v>1026</v>
      </c>
      <c r="T3487" s="0" t="s">
        <v>784</v>
      </c>
      <c r="U3487" s="218" t="n">
        <v>7.53</v>
      </c>
      <c r="V3487" s="0" t="s">
        <v>1997</v>
      </c>
      <c r="W3487" s="0" t="s">
        <v>1714</v>
      </c>
      <c r="X3487" s="0" t="s">
        <v>1715</v>
      </c>
      <c r="Y3487" s="0" t="s">
        <v>838</v>
      </c>
      <c r="Z3487" s="0" t="s">
        <v>571</v>
      </c>
      <c r="AA3487" s="0" t="s">
        <v>3017</v>
      </c>
      <c r="AB3487" s="215" t="n">
        <v>37104.875</v>
      </c>
      <c r="AC3487" s="215" t="n">
        <v>37134.875</v>
      </c>
    </row>
    <row r="3488" customFormat="false" ht="12.75" hidden="false" customHeight="false" outlineLevel="0" collapsed="false">
      <c r="A3488" s="208" t="str">
        <f aca="false">B3488&amp;" "&amp;C3488&amp;" "&amp;D3488</f>
        <v>US Natural Gas Physical</v>
      </c>
      <c r="B3488" s="208" t="str">
        <f aca="false">IF((LEFT(N3488,2)="US"),"US","")</f>
        <v>US</v>
      </c>
      <c r="C3488" s="208" t="str">
        <f aca="false">M3488</f>
        <v>Natural Gas</v>
      </c>
      <c r="D3488" s="208" t="str">
        <f aca="false">IF(ISNUMBER(FIND("Phy",N3488))=TRUE(),"Physical","Financial")</f>
        <v>Physical</v>
      </c>
      <c r="E3488" s="208" t="n">
        <f aca="false">IF(VLOOKUP(S3488,'DD-Lookup'!$J$6:$L$50,3,FALSE())="Monthly",(YEAR(AC3488)-YEAR(AB3488))*12+MONTH(AC3488)-MONTH(AB3488)+1,(AC3488-AB3488+1))</f>
        <v>1</v>
      </c>
      <c r="F3488" s="239" t="n">
        <f aca="false">E3488*SUM(P3488:Q3488)</f>
        <v>15000</v>
      </c>
      <c r="G3488" s="214" t="n">
        <v>1292048</v>
      </c>
      <c r="H3488" s="215" t="n">
        <v>37035.4152083333</v>
      </c>
      <c r="I3488" s="0" t="s">
        <v>1399</v>
      </c>
      <c r="M3488" s="0" t="s">
        <v>858</v>
      </c>
      <c r="N3488" s="0" t="s">
        <v>1305</v>
      </c>
      <c r="O3488" s="0" t="s">
        <v>1432</v>
      </c>
      <c r="Q3488" s="216" t="n">
        <v>15000</v>
      </c>
      <c r="S3488" s="0" t="s">
        <v>1026</v>
      </c>
      <c r="T3488" s="0" t="s">
        <v>784</v>
      </c>
      <c r="U3488" s="218" t="n">
        <v>4.12</v>
      </c>
      <c r="V3488" s="0" t="s">
        <v>1441</v>
      </c>
      <c r="W3488" s="0" t="s">
        <v>1434</v>
      </c>
      <c r="X3488" s="0" t="s">
        <v>1435</v>
      </c>
      <c r="Y3488" s="0" t="s">
        <v>1310</v>
      </c>
      <c r="Z3488" s="0" t="s">
        <v>571</v>
      </c>
      <c r="AA3488" s="0" t="n">
        <v>808958</v>
      </c>
      <c r="AB3488" s="215" t="n">
        <v>37036.875</v>
      </c>
      <c r="AC3488" s="215" t="n">
        <v>37036.875</v>
      </c>
    </row>
    <row r="3489" customFormat="false" ht="12.75" hidden="false" customHeight="false" outlineLevel="0" collapsed="false">
      <c r="A3489" s="208" t="str">
        <f aca="false">B3489&amp;" "&amp;C3489&amp;" "&amp;D3489</f>
        <v>US Natural Gas Physical</v>
      </c>
      <c r="B3489" s="208" t="str">
        <f aca="false">IF((LEFT(N3489,2)="US"),"US","")</f>
        <v>US</v>
      </c>
      <c r="C3489" s="208" t="str">
        <f aca="false">M3489</f>
        <v>Natural Gas</v>
      </c>
      <c r="D3489" s="208" t="str">
        <f aca="false">IF(ISNUMBER(FIND("Phy",N3489))=TRUE(),"Physical","Financial")</f>
        <v>Physical</v>
      </c>
      <c r="E3489" s="208" t="n">
        <f aca="false">IF(VLOOKUP(S3489,'DD-Lookup'!$J$6:$L$50,3,FALSE())="Monthly",(YEAR(AC3489)-YEAR(AB3489))*12+MONTH(AC3489)-MONTH(AB3489)+1,(AC3489-AB3489+1))</f>
        <v>1</v>
      </c>
      <c r="F3489" s="239" t="n">
        <f aca="false">E3489*SUM(P3489:Q3489)</f>
        <v>10000</v>
      </c>
      <c r="G3489" s="214" t="n">
        <v>1292049</v>
      </c>
      <c r="H3489" s="215" t="n">
        <v>37035.4153125</v>
      </c>
      <c r="I3489" s="0" t="s">
        <v>1059</v>
      </c>
      <c r="M3489" s="0" t="s">
        <v>858</v>
      </c>
      <c r="N3489" s="0" t="s">
        <v>1305</v>
      </c>
      <c r="O3489" s="0" t="s">
        <v>1703</v>
      </c>
      <c r="P3489" s="216" t="n">
        <v>10000</v>
      </c>
      <c r="S3489" s="0" t="s">
        <v>1026</v>
      </c>
      <c r="T3489" s="0" t="s">
        <v>784</v>
      </c>
      <c r="U3489" s="218" t="n">
        <v>4.0675</v>
      </c>
      <c r="V3489" s="0" t="s">
        <v>2178</v>
      </c>
      <c r="W3489" s="0" t="s">
        <v>1667</v>
      </c>
      <c r="X3489" s="0" t="s">
        <v>1639</v>
      </c>
      <c r="Y3489" s="0" t="s">
        <v>1310</v>
      </c>
      <c r="Z3489" s="0" t="s">
        <v>571</v>
      </c>
      <c r="AA3489" s="0" t="n">
        <v>808960</v>
      </c>
      <c r="AB3489" s="215" t="n">
        <v>37036.875</v>
      </c>
      <c r="AC3489" s="215" t="n">
        <v>37036.875</v>
      </c>
    </row>
    <row r="3490" customFormat="false" ht="12.75" hidden="false" customHeight="false" outlineLevel="0" collapsed="false">
      <c r="A3490" s="208" t="str">
        <f aca="false">B3490&amp;" "&amp;C3490&amp;" "&amp;D3490</f>
        <v>US Natural Gas Physical</v>
      </c>
      <c r="B3490" s="208" t="str">
        <f aca="false">IF((LEFT(N3490,2)="US"),"US","")</f>
        <v>US</v>
      </c>
      <c r="C3490" s="208" t="str">
        <f aca="false">M3490</f>
        <v>Natural Gas</v>
      </c>
      <c r="D3490" s="208" t="str">
        <f aca="false">IF(ISNUMBER(FIND("Phy",N3490))=TRUE(),"Physical","Financial")</f>
        <v>Physical</v>
      </c>
      <c r="E3490" s="208" t="n">
        <f aca="false">IF(VLOOKUP(S3490,'DD-Lookup'!$J$6:$L$50,3,FALSE())="Monthly",(YEAR(AC3490)-YEAR(AB3490))*12+MONTH(AC3490)-MONTH(AB3490)+1,(AC3490-AB3490+1))</f>
        <v>30</v>
      </c>
      <c r="F3490" s="239" t="n">
        <f aca="false">E3490*SUM(P3490:Q3490)</f>
        <v>150000</v>
      </c>
      <c r="G3490" s="214" t="n">
        <v>1292050</v>
      </c>
      <c r="H3490" s="215" t="n">
        <v>37035.4153356482</v>
      </c>
      <c r="I3490" s="0" t="s">
        <v>1073</v>
      </c>
      <c r="M3490" s="0" t="s">
        <v>858</v>
      </c>
      <c r="N3490" s="0" t="s">
        <v>1305</v>
      </c>
      <c r="O3490" s="0" t="s">
        <v>1756</v>
      </c>
      <c r="P3490" s="216" t="n">
        <v>5000</v>
      </c>
      <c r="S3490" s="0" t="s">
        <v>1026</v>
      </c>
      <c r="T3490" s="0" t="s">
        <v>784</v>
      </c>
      <c r="U3490" s="218" t="n">
        <v>10.775</v>
      </c>
      <c r="V3490" s="0" t="s">
        <v>1558</v>
      </c>
      <c r="W3490" s="0" t="s">
        <v>1758</v>
      </c>
      <c r="X3490" s="0" t="s">
        <v>1535</v>
      </c>
      <c r="Y3490" s="0" t="s">
        <v>1310</v>
      </c>
      <c r="Z3490" s="0" t="s">
        <v>571</v>
      </c>
      <c r="AA3490" s="0" t="s">
        <v>3018</v>
      </c>
      <c r="AB3490" s="215" t="n">
        <v>37043.875</v>
      </c>
      <c r="AC3490" s="215" t="n">
        <v>37072.875</v>
      </c>
    </row>
    <row r="3491" customFormat="false" ht="12.75" hidden="false" customHeight="false" outlineLevel="0" collapsed="false">
      <c r="A3491" s="208" t="str">
        <f aca="false">B3491&amp;" "&amp;C3491&amp;" "&amp;D3491</f>
        <v>US Natural Gas Physical</v>
      </c>
      <c r="B3491" s="208" t="str">
        <f aca="false">IF((LEFT(N3491,2)="US"),"US","")</f>
        <v>US</v>
      </c>
      <c r="C3491" s="208" t="str">
        <f aca="false">M3491</f>
        <v>Natural Gas</v>
      </c>
      <c r="D3491" s="208" t="str">
        <f aca="false">IF(ISNUMBER(FIND("Phy",N3491))=TRUE(),"Physical","Financial")</f>
        <v>Physical</v>
      </c>
      <c r="E3491" s="208" t="n">
        <f aca="false">IF(VLOOKUP(S3491,'DD-Lookup'!$J$6:$L$50,3,FALSE())="Monthly",(YEAR(AC3491)-YEAR(AB3491))*12+MONTH(AC3491)-MONTH(AB3491)+1,(AC3491-AB3491+1))</f>
        <v>1</v>
      </c>
      <c r="F3491" s="239" t="n">
        <f aca="false">E3491*SUM(P3491:Q3491)</f>
        <v>896</v>
      </c>
      <c r="G3491" s="214" t="n">
        <v>1292051</v>
      </c>
      <c r="H3491" s="215" t="n">
        <v>37035.4153472222</v>
      </c>
      <c r="I3491" s="0" t="s">
        <v>1059</v>
      </c>
      <c r="M3491" s="0" t="s">
        <v>858</v>
      </c>
      <c r="N3491" s="0" t="s">
        <v>1305</v>
      </c>
      <c r="O3491" s="0" t="s">
        <v>1372</v>
      </c>
      <c r="P3491" s="216" t="n">
        <v>896</v>
      </c>
      <c r="S3491" s="0" t="s">
        <v>1026</v>
      </c>
      <c r="T3491" s="0" t="s">
        <v>784</v>
      </c>
      <c r="U3491" s="218" t="n">
        <v>4.015</v>
      </c>
      <c r="V3491" s="0" t="s">
        <v>2931</v>
      </c>
      <c r="W3491" s="0" t="s">
        <v>1361</v>
      </c>
      <c r="X3491" s="0" t="s">
        <v>1362</v>
      </c>
      <c r="Y3491" s="0" t="s">
        <v>1310</v>
      </c>
      <c r="Z3491" s="0" t="s">
        <v>571</v>
      </c>
      <c r="AA3491" s="0" t="n">
        <v>808961</v>
      </c>
      <c r="AB3491" s="215" t="n">
        <v>37036.875</v>
      </c>
      <c r="AC3491" s="215" t="n">
        <v>37036.875</v>
      </c>
    </row>
    <row r="3492" customFormat="false" ht="12.75" hidden="false" customHeight="false" outlineLevel="0" collapsed="false">
      <c r="A3492" s="208" t="str">
        <f aca="false">B3492&amp;" "&amp;C3492&amp;" "&amp;D3492</f>
        <v>US Natural Gas Physical</v>
      </c>
      <c r="B3492" s="208" t="str">
        <f aca="false">IF((LEFT(N3492,2)="US"),"US","")</f>
        <v>US</v>
      </c>
      <c r="C3492" s="208" t="str">
        <f aca="false">M3492</f>
        <v>Natural Gas</v>
      </c>
      <c r="D3492" s="208" t="str">
        <f aca="false">IF(ISNUMBER(FIND("Phy",N3492))=TRUE(),"Physical","Financial")</f>
        <v>Physical</v>
      </c>
      <c r="E3492" s="208" t="n">
        <f aca="false">IF(VLOOKUP(S3492,'DD-Lookup'!$J$6:$L$50,3,FALSE())="Monthly",(YEAR(AC3492)-YEAR(AB3492))*12+MONTH(AC3492)-MONTH(AB3492)+1,(AC3492-AB3492+1))</f>
        <v>1</v>
      </c>
      <c r="F3492" s="239" t="n">
        <f aca="false">E3492*SUM(P3492:Q3492)</f>
        <v>5000</v>
      </c>
      <c r="G3492" s="214" t="n">
        <v>1292052</v>
      </c>
      <c r="H3492" s="215" t="n">
        <v>37035.415474537</v>
      </c>
      <c r="I3492" s="0" t="s">
        <v>1109</v>
      </c>
      <c r="M3492" s="0" t="s">
        <v>858</v>
      </c>
      <c r="N3492" s="0" t="s">
        <v>1305</v>
      </c>
      <c r="O3492" s="0" t="s">
        <v>1432</v>
      </c>
      <c r="P3492" s="216" t="n">
        <v>5000</v>
      </c>
      <c r="S3492" s="0" t="s">
        <v>1026</v>
      </c>
      <c r="T3492" s="0" t="s">
        <v>784</v>
      </c>
      <c r="U3492" s="218" t="n">
        <v>4.12</v>
      </c>
      <c r="V3492" s="0" t="s">
        <v>1519</v>
      </c>
      <c r="W3492" s="0" t="s">
        <v>1434</v>
      </c>
      <c r="X3492" s="0" t="s">
        <v>1435</v>
      </c>
      <c r="Y3492" s="0" t="s">
        <v>1310</v>
      </c>
      <c r="Z3492" s="0" t="s">
        <v>571</v>
      </c>
      <c r="AA3492" s="0" t="n">
        <v>808965</v>
      </c>
      <c r="AB3492" s="215" t="n">
        <v>37036.875</v>
      </c>
      <c r="AC3492" s="215" t="n">
        <v>37036.875</v>
      </c>
    </row>
    <row r="3493" customFormat="false" ht="12.75" hidden="false" customHeight="false" outlineLevel="0" collapsed="false">
      <c r="A3493" s="208" t="str">
        <f aca="false">B3493&amp;" "&amp;C3493&amp;" "&amp;D3493</f>
        <v> Natural Gas Physical</v>
      </c>
      <c r="B3493" s="208" t="str">
        <f aca="false">IF((LEFT(N3493,2)="US"),"US","")</f>
        <v/>
      </c>
      <c r="C3493" s="208" t="str">
        <f aca="false">M3493</f>
        <v>Natural Gas</v>
      </c>
      <c r="D3493" s="208" t="str">
        <f aca="false">IF(ISNUMBER(FIND("Phy",N3493))=TRUE(),"Physical","Financial")</f>
        <v>Physical</v>
      </c>
      <c r="E3493" s="208" t="n">
        <f aca="false">IF(VLOOKUP(S3493,'DD-Lookup'!$J$6:$L$50,3,FALSE())="Monthly",(YEAR(AC3493)-YEAR(AB3493))*12+MONTH(AC3493)-MONTH(AB3493)+1,(AC3493-AB3493+1))</f>
        <v>7</v>
      </c>
      <c r="F3493" s="239" t="n">
        <f aca="false">E3493*SUM(P3493:Q3493)</f>
        <v>10500</v>
      </c>
      <c r="G3493" s="214" t="n">
        <v>1292054</v>
      </c>
      <c r="H3493" s="215" t="n">
        <v>37035.4154861111</v>
      </c>
      <c r="I3493" s="0" t="s">
        <v>1078</v>
      </c>
      <c r="M3493" s="0" t="s">
        <v>858</v>
      </c>
      <c r="N3493" s="0" t="s">
        <v>2171</v>
      </c>
      <c r="O3493" s="0" t="s">
        <v>2419</v>
      </c>
      <c r="Q3493" s="216" t="n">
        <v>1500</v>
      </c>
      <c r="S3493" s="0" t="s">
        <v>279</v>
      </c>
      <c r="T3493" s="0" t="s">
        <v>2173</v>
      </c>
      <c r="U3493" s="218" t="n">
        <v>5.61</v>
      </c>
      <c r="V3493" s="0" t="s">
        <v>3019</v>
      </c>
      <c r="W3493" s="0" t="s">
        <v>2175</v>
      </c>
      <c r="X3493" s="0" t="s">
        <v>2176</v>
      </c>
      <c r="Y3493" s="0" t="s">
        <v>1310</v>
      </c>
      <c r="Z3493" s="0" t="s">
        <v>628</v>
      </c>
      <c r="AA3493" s="0" t="n">
        <v>808964</v>
      </c>
      <c r="AB3493" s="215" t="n">
        <v>37036.875</v>
      </c>
      <c r="AC3493" s="215" t="n">
        <v>37042.875</v>
      </c>
    </row>
    <row r="3494" customFormat="false" ht="12.75" hidden="false" customHeight="false" outlineLevel="0" collapsed="false">
      <c r="A3494" s="208" t="str">
        <f aca="false">B3494&amp;" "&amp;C3494&amp;" "&amp;D3494</f>
        <v>US Natural Gas Physical</v>
      </c>
      <c r="B3494" s="208" t="str">
        <f aca="false">IF((LEFT(N3494,2)="US"),"US","")</f>
        <v>US</v>
      </c>
      <c r="C3494" s="208" t="str">
        <f aca="false">M3494</f>
        <v>Natural Gas</v>
      </c>
      <c r="D3494" s="208" t="str">
        <f aca="false">IF(ISNUMBER(FIND("Phy",N3494))=TRUE(),"Physical","Financial")</f>
        <v>Physical</v>
      </c>
      <c r="E3494" s="208" t="n">
        <f aca="false">IF(VLOOKUP(S3494,'DD-Lookup'!$J$6:$L$50,3,FALSE())="Monthly",(YEAR(AC3494)-YEAR(AB3494))*12+MONTH(AC3494)-MONTH(AB3494)+1,(AC3494-AB3494+1))</f>
        <v>1</v>
      </c>
      <c r="F3494" s="239" t="n">
        <f aca="false">E3494*SUM(P3494:Q3494)</f>
        <v>846</v>
      </c>
      <c r="G3494" s="214" t="n">
        <v>1292055</v>
      </c>
      <c r="H3494" s="215" t="n">
        <v>37035.4155555556</v>
      </c>
      <c r="I3494" s="0" t="s">
        <v>1396</v>
      </c>
      <c r="M3494" s="0" t="s">
        <v>858</v>
      </c>
      <c r="N3494" s="0" t="s">
        <v>1305</v>
      </c>
      <c r="O3494" s="0" t="s">
        <v>1687</v>
      </c>
      <c r="Q3494" s="216" t="n">
        <v>846</v>
      </c>
      <c r="S3494" s="0" t="s">
        <v>1026</v>
      </c>
      <c r="T3494" s="0" t="s">
        <v>784</v>
      </c>
      <c r="U3494" s="218" t="n">
        <v>4.075</v>
      </c>
      <c r="V3494" s="0" t="s">
        <v>1398</v>
      </c>
      <c r="W3494" s="0" t="s">
        <v>1667</v>
      </c>
      <c r="X3494" s="0" t="s">
        <v>1639</v>
      </c>
      <c r="Y3494" s="0" t="s">
        <v>1310</v>
      </c>
      <c r="Z3494" s="0" t="s">
        <v>571</v>
      </c>
      <c r="AA3494" s="0" t="n">
        <v>808966</v>
      </c>
      <c r="AB3494" s="215" t="n">
        <v>37036.875</v>
      </c>
      <c r="AC3494" s="215" t="n">
        <v>37036.875</v>
      </c>
    </row>
    <row r="3495" customFormat="false" ht="12.75" hidden="false" customHeight="false" outlineLevel="0" collapsed="false">
      <c r="A3495" s="208" t="str">
        <f aca="false">B3495&amp;" "&amp;C3495&amp;" "&amp;D3495</f>
        <v>US Oil Products Financial</v>
      </c>
      <c r="B3495" s="208" t="str">
        <f aca="false">IF((LEFT(N3495,2)="US"),"US","")</f>
        <v>US</v>
      </c>
      <c r="C3495" s="208" t="str">
        <f aca="false">M3495</f>
        <v>Oil Products</v>
      </c>
      <c r="D3495" s="208" t="str">
        <f aca="false">IF(ISNUMBER(FIND("Phy",N3495))=TRUE(),"Physical","Financial")</f>
        <v>Financial</v>
      </c>
      <c r="E3495" s="208" t="n">
        <f aca="false">IF(VLOOKUP(S3495,'DD-Lookup'!$J$6:$L$50,3,FALSE())="Monthly",(YEAR(AC3495)-YEAR(AB3495))*12+MONTH(AC3495)-MONTH(AB3495)+1,(AC3495-AB3495+1))</f>
        <v>1</v>
      </c>
      <c r="F3495" s="239" t="n">
        <f aca="false">E3495*SUM(P3495:Q3495)</f>
        <v>10000</v>
      </c>
      <c r="G3495" s="214" t="n">
        <v>1292057</v>
      </c>
      <c r="H3495" s="215" t="n">
        <v>37035.4155671296</v>
      </c>
      <c r="I3495" s="0" t="s">
        <v>840</v>
      </c>
      <c r="M3495" s="0" t="s">
        <v>831</v>
      </c>
      <c r="N3495" s="0" t="s">
        <v>2637</v>
      </c>
      <c r="O3495" s="0" t="s">
        <v>3016</v>
      </c>
      <c r="P3495" s="216" t="n">
        <v>10000</v>
      </c>
      <c r="S3495" s="0" t="s">
        <v>2243</v>
      </c>
      <c r="T3495" s="0" t="s">
        <v>784</v>
      </c>
      <c r="U3495" s="218" t="n">
        <v>84.8</v>
      </c>
      <c r="V3495" s="0" t="s">
        <v>2626</v>
      </c>
      <c r="W3495" s="0" t="s">
        <v>2627</v>
      </c>
      <c r="X3495" s="0" t="s">
        <v>2628</v>
      </c>
      <c r="Y3495" s="0" t="s">
        <v>847</v>
      </c>
      <c r="Z3495" s="0" t="s">
        <v>571</v>
      </c>
      <c r="AA3495" s="0" t="n">
        <v>107079</v>
      </c>
      <c r="AB3495" s="215" t="n">
        <v>37073.875</v>
      </c>
      <c r="AC3495" s="215" t="n">
        <v>37103.875</v>
      </c>
    </row>
    <row r="3496" customFormat="false" ht="12.75" hidden="false" customHeight="false" outlineLevel="0" collapsed="false">
      <c r="A3496" s="208" t="str">
        <f aca="false">B3496&amp;" "&amp;C3496&amp;" "&amp;D3496</f>
        <v>US Natural Gas Physical</v>
      </c>
      <c r="B3496" s="208" t="str">
        <f aca="false">IF((LEFT(N3496,2)="US"),"US","")</f>
        <v>US</v>
      </c>
      <c r="C3496" s="208" t="str">
        <f aca="false">M3496</f>
        <v>Natural Gas</v>
      </c>
      <c r="D3496" s="208" t="str">
        <f aca="false">IF(ISNUMBER(FIND("Phy",N3496))=TRUE(),"Physical","Financial")</f>
        <v>Physical</v>
      </c>
      <c r="E3496" s="208" t="n">
        <f aca="false">IF(VLOOKUP(S3496,'DD-Lookup'!$J$6:$L$50,3,FALSE())="Monthly",(YEAR(AC3496)-YEAR(AB3496))*12+MONTH(AC3496)-MONTH(AB3496)+1,(AC3496-AB3496+1))</f>
        <v>1</v>
      </c>
      <c r="F3496" s="239" t="n">
        <f aca="false">E3496*SUM(P3496:Q3496)</f>
        <v>3000</v>
      </c>
      <c r="G3496" s="214" t="n">
        <v>1292058</v>
      </c>
      <c r="H3496" s="215" t="n">
        <v>37035.4157175926</v>
      </c>
      <c r="I3496" s="0" t="s">
        <v>1155</v>
      </c>
      <c r="M3496" s="0" t="s">
        <v>858</v>
      </c>
      <c r="N3496" s="0" t="s">
        <v>1305</v>
      </c>
      <c r="O3496" s="0" t="s">
        <v>1363</v>
      </c>
      <c r="Q3496" s="216" t="n">
        <v>3000</v>
      </c>
      <c r="S3496" s="0" t="s">
        <v>1026</v>
      </c>
      <c r="T3496" s="0" t="s">
        <v>784</v>
      </c>
      <c r="U3496" s="218" t="n">
        <v>4.04</v>
      </c>
      <c r="V3496" s="0" t="s">
        <v>1922</v>
      </c>
      <c r="W3496" s="0" t="s">
        <v>1361</v>
      </c>
      <c r="X3496" s="0" t="s">
        <v>1362</v>
      </c>
      <c r="Y3496" s="0" t="s">
        <v>1310</v>
      </c>
      <c r="Z3496" s="0" t="s">
        <v>571</v>
      </c>
      <c r="AA3496" s="0" t="n">
        <v>808967</v>
      </c>
      <c r="AB3496" s="215" t="n">
        <v>37036.875</v>
      </c>
      <c r="AC3496" s="215" t="n">
        <v>37036.875</v>
      </c>
    </row>
    <row r="3497" customFormat="false" ht="12.75" hidden="false" customHeight="false" outlineLevel="0" collapsed="false">
      <c r="A3497" s="208" t="str">
        <f aca="false">B3497&amp;" "&amp;C3497&amp;" "&amp;D3497</f>
        <v>US Natural Gas Physical</v>
      </c>
      <c r="B3497" s="208" t="str">
        <f aca="false">IF((LEFT(N3497,2)="US"),"US","")</f>
        <v>US</v>
      </c>
      <c r="C3497" s="208" t="str">
        <f aca="false">M3497</f>
        <v>Natural Gas</v>
      </c>
      <c r="D3497" s="208" t="str">
        <f aca="false">IF(ISNUMBER(FIND("Phy",N3497))=TRUE(),"Physical","Financial")</f>
        <v>Physical</v>
      </c>
      <c r="E3497" s="208" t="n">
        <f aca="false">IF(VLOOKUP(S3497,'DD-Lookup'!$J$6:$L$50,3,FALSE())="Monthly",(YEAR(AC3497)-YEAR(AB3497))*12+MONTH(AC3497)-MONTH(AB3497)+1,(AC3497-AB3497+1))</f>
        <v>30</v>
      </c>
      <c r="F3497" s="239" t="n">
        <f aca="false">E3497*SUM(P3497:Q3497)</f>
        <v>300000</v>
      </c>
      <c r="G3497" s="214" t="n">
        <v>1292059</v>
      </c>
      <c r="H3497" s="215" t="n">
        <v>37035.4158449074</v>
      </c>
      <c r="I3497" s="0" t="s">
        <v>2097</v>
      </c>
      <c r="M3497" s="0" t="s">
        <v>858</v>
      </c>
      <c r="N3497" s="0" t="s">
        <v>1305</v>
      </c>
      <c r="O3497" s="0" t="s">
        <v>3020</v>
      </c>
      <c r="Q3497" s="216" t="n">
        <v>10000</v>
      </c>
      <c r="S3497" s="0" t="s">
        <v>1026</v>
      </c>
      <c r="T3497" s="0" t="s">
        <v>784</v>
      </c>
      <c r="U3497" s="218" t="n">
        <v>4.1125</v>
      </c>
      <c r="V3497" s="0" t="s">
        <v>2123</v>
      </c>
      <c r="W3497" s="0" t="s">
        <v>3021</v>
      </c>
      <c r="X3497" s="0" t="s">
        <v>3022</v>
      </c>
      <c r="Y3497" s="0" t="s">
        <v>1310</v>
      </c>
      <c r="Z3497" s="0" t="s">
        <v>571</v>
      </c>
      <c r="AA3497" s="0" t="s">
        <v>3023</v>
      </c>
      <c r="AB3497" s="215" t="n">
        <v>37043.4888888889</v>
      </c>
      <c r="AC3497" s="215" t="n">
        <v>37072.4888888889</v>
      </c>
    </row>
    <row r="3498" customFormat="false" ht="12.75" hidden="false" customHeight="false" outlineLevel="0" collapsed="false">
      <c r="A3498" s="208" t="str">
        <f aca="false">B3498&amp;" "&amp;C3498&amp;" "&amp;D3498</f>
        <v>US Natural Gas Physical</v>
      </c>
      <c r="B3498" s="208" t="str">
        <f aca="false">IF((LEFT(N3498,2)="US"),"US","")</f>
        <v>US</v>
      </c>
      <c r="C3498" s="208" t="str">
        <f aca="false">M3498</f>
        <v>Natural Gas</v>
      </c>
      <c r="D3498" s="208" t="str">
        <f aca="false">IF(ISNUMBER(FIND("Phy",N3498))=TRUE(),"Physical","Financial")</f>
        <v>Physical</v>
      </c>
      <c r="E3498" s="208" t="n">
        <f aca="false">IF(VLOOKUP(S3498,'DD-Lookup'!$J$6:$L$50,3,FALSE())="Monthly",(YEAR(AC3498)-YEAR(AB3498))*12+MONTH(AC3498)-MONTH(AB3498)+1,(AC3498-AB3498+1))</f>
        <v>1</v>
      </c>
      <c r="F3498" s="239" t="n">
        <f aca="false">E3498*SUM(P3498:Q3498)</f>
        <v>3006</v>
      </c>
      <c r="G3498" s="214" t="n">
        <v>1292060</v>
      </c>
      <c r="H3498" s="215" t="n">
        <v>37035.4158564815</v>
      </c>
      <c r="I3498" s="0" t="s">
        <v>1381</v>
      </c>
      <c r="M3498" s="0" t="s">
        <v>858</v>
      </c>
      <c r="N3498" s="0" t="s">
        <v>1305</v>
      </c>
      <c r="O3498" s="0" t="s">
        <v>1766</v>
      </c>
      <c r="P3498" s="216" t="n">
        <v>3006</v>
      </c>
      <c r="S3498" s="0" t="s">
        <v>1026</v>
      </c>
      <c r="T3498" s="0" t="s">
        <v>784</v>
      </c>
      <c r="U3498" s="218" t="n">
        <v>4.06</v>
      </c>
      <c r="V3498" s="0" t="s">
        <v>1383</v>
      </c>
      <c r="W3498" s="0" t="s">
        <v>1422</v>
      </c>
      <c r="X3498" s="0" t="s">
        <v>1423</v>
      </c>
      <c r="Y3498" s="0" t="s">
        <v>1310</v>
      </c>
      <c r="Z3498" s="0" t="s">
        <v>571</v>
      </c>
      <c r="AA3498" s="0" t="n">
        <v>808968</v>
      </c>
      <c r="AB3498" s="215" t="n">
        <v>37036.875</v>
      </c>
      <c r="AC3498" s="215" t="n">
        <v>37036.875</v>
      </c>
    </row>
    <row r="3499" customFormat="false" ht="12.75" hidden="false" customHeight="false" outlineLevel="0" collapsed="false">
      <c r="A3499" s="208" t="str">
        <f aca="false">B3499&amp;" "&amp;C3499&amp;" "&amp;D3499</f>
        <v>US Natural Gas Physical</v>
      </c>
      <c r="B3499" s="208" t="str">
        <f aca="false">IF((LEFT(N3499,2)="US"),"US","")</f>
        <v>US</v>
      </c>
      <c r="C3499" s="208" t="str">
        <f aca="false">M3499</f>
        <v>Natural Gas</v>
      </c>
      <c r="D3499" s="208" t="str">
        <f aca="false">IF(ISNUMBER(FIND("Phy",N3499))=TRUE(),"Physical","Financial")</f>
        <v>Physical</v>
      </c>
      <c r="E3499" s="208" t="n">
        <f aca="false">IF(VLOOKUP(S3499,'DD-Lookup'!$J$6:$L$50,3,FALSE())="Monthly",(YEAR(AC3499)-YEAR(AB3499))*12+MONTH(AC3499)-MONTH(AB3499)+1,(AC3499-AB3499+1))</f>
        <v>1</v>
      </c>
      <c r="F3499" s="239" t="n">
        <f aca="false">E3499*SUM(P3499:Q3499)</f>
        <v>5438</v>
      </c>
      <c r="G3499" s="214" t="n">
        <v>1292061</v>
      </c>
      <c r="H3499" s="215" t="n">
        <v>37035.4159027778</v>
      </c>
      <c r="I3499" s="0" t="s">
        <v>1112</v>
      </c>
      <c r="M3499" s="0" t="s">
        <v>858</v>
      </c>
      <c r="N3499" s="0" t="s">
        <v>1305</v>
      </c>
      <c r="O3499" s="0" t="s">
        <v>1498</v>
      </c>
      <c r="P3499" s="216" t="n">
        <v>5438</v>
      </c>
      <c r="S3499" s="0" t="s">
        <v>1026</v>
      </c>
      <c r="T3499" s="0" t="s">
        <v>784</v>
      </c>
      <c r="U3499" s="218" t="n">
        <v>4.445</v>
      </c>
      <c r="V3499" s="0" t="s">
        <v>1419</v>
      </c>
      <c r="W3499" s="0" t="s">
        <v>1388</v>
      </c>
      <c r="X3499" s="0" t="s">
        <v>1389</v>
      </c>
      <c r="Y3499" s="0" t="s">
        <v>1310</v>
      </c>
      <c r="Z3499" s="0" t="s">
        <v>571</v>
      </c>
      <c r="AA3499" s="0" t="n">
        <v>808969</v>
      </c>
      <c r="AB3499" s="215" t="n">
        <v>37036.875</v>
      </c>
      <c r="AC3499" s="215" t="n">
        <v>37036.875</v>
      </c>
    </row>
    <row r="3500" customFormat="false" ht="12.75" hidden="false" customHeight="false" outlineLevel="0" collapsed="false">
      <c r="A3500" s="208" t="str">
        <f aca="false">B3500&amp;" "&amp;C3500&amp;" "&amp;D3500</f>
        <v>US Oil Products Financial</v>
      </c>
      <c r="B3500" s="208" t="str">
        <f aca="false">IF((LEFT(N3500,2)="US"),"US","")</f>
        <v>US</v>
      </c>
      <c r="C3500" s="208" t="str">
        <f aca="false">M3500</f>
        <v>Oil Products</v>
      </c>
      <c r="D3500" s="208" t="str">
        <f aca="false">IF(ISNUMBER(FIND("Phy",N3500))=TRUE(),"Physical","Financial")</f>
        <v>Financial</v>
      </c>
      <c r="E3500" s="208" t="n">
        <f aca="false">IF(VLOOKUP(S3500,'DD-Lookup'!$J$6:$L$50,3,FALSE())="Monthly",(YEAR(AC3500)-YEAR(AB3500))*12+MONTH(AC3500)-MONTH(AB3500)+1,(AC3500-AB3500+1))</f>
        <v>1</v>
      </c>
      <c r="F3500" s="239" t="n">
        <f aca="false">E3500*SUM(P3500:Q3500)</f>
        <v>10000</v>
      </c>
      <c r="G3500" s="214" t="n">
        <v>1292062</v>
      </c>
      <c r="H3500" s="215" t="n">
        <v>37035.4159490741</v>
      </c>
      <c r="I3500" s="0" t="s">
        <v>840</v>
      </c>
      <c r="M3500" s="0" t="s">
        <v>831</v>
      </c>
      <c r="N3500" s="0" t="s">
        <v>2637</v>
      </c>
      <c r="O3500" s="0" t="s">
        <v>2638</v>
      </c>
      <c r="P3500" s="216" t="n">
        <v>10000</v>
      </c>
      <c r="S3500" s="0" t="s">
        <v>2243</v>
      </c>
      <c r="T3500" s="0" t="s">
        <v>784</v>
      </c>
      <c r="U3500" s="218" t="n">
        <v>89.6</v>
      </c>
      <c r="V3500" s="0" t="s">
        <v>2626</v>
      </c>
      <c r="W3500" s="0" t="s">
        <v>2627</v>
      </c>
      <c r="X3500" s="0" t="s">
        <v>2628</v>
      </c>
      <c r="Y3500" s="0" t="s">
        <v>847</v>
      </c>
      <c r="Z3500" s="0" t="s">
        <v>571</v>
      </c>
      <c r="AA3500" s="0" t="n">
        <v>107080</v>
      </c>
      <c r="AB3500" s="215" t="n">
        <v>37043.875</v>
      </c>
      <c r="AC3500" s="215" t="n">
        <v>37072.875</v>
      </c>
    </row>
    <row r="3501" customFormat="false" ht="12.75" hidden="false" customHeight="false" outlineLevel="0" collapsed="false">
      <c r="A3501" s="208" t="str">
        <f aca="false">B3501&amp;" "&amp;C3501&amp;" "&amp;D3501</f>
        <v>US Natural Gas Physical</v>
      </c>
      <c r="B3501" s="208" t="str">
        <f aca="false">IF((LEFT(N3501,2)="US"),"US","")</f>
        <v>US</v>
      </c>
      <c r="C3501" s="208" t="str">
        <f aca="false">M3501</f>
        <v>Natural Gas</v>
      </c>
      <c r="D3501" s="208" t="str">
        <f aca="false">IF(ISNUMBER(FIND("Phy",N3501))=TRUE(),"Physical","Financial")</f>
        <v>Physical</v>
      </c>
      <c r="E3501" s="208" t="n">
        <f aca="false">IF(VLOOKUP(S3501,'DD-Lookup'!$J$6:$L$50,3,FALSE())="Monthly",(YEAR(AC3501)-YEAR(AB3501))*12+MONTH(AC3501)-MONTH(AB3501)+1,(AC3501-AB3501+1))</f>
        <v>1</v>
      </c>
      <c r="F3501" s="239" t="n">
        <f aca="false">E3501*SUM(P3501:Q3501)</f>
        <v>10000</v>
      </c>
      <c r="G3501" s="214" t="n">
        <v>1292063</v>
      </c>
      <c r="H3501" s="215" t="n">
        <v>37035.4160300926</v>
      </c>
      <c r="I3501" s="0" t="s">
        <v>1183</v>
      </c>
      <c r="M3501" s="0" t="s">
        <v>858</v>
      </c>
      <c r="N3501" s="0" t="s">
        <v>1305</v>
      </c>
      <c r="O3501" s="0" t="s">
        <v>1313</v>
      </c>
      <c r="P3501" s="216" t="n">
        <v>10000</v>
      </c>
      <c r="S3501" s="0" t="s">
        <v>1026</v>
      </c>
      <c r="T3501" s="0" t="s">
        <v>784</v>
      </c>
      <c r="U3501" s="218" t="n">
        <v>4.0775</v>
      </c>
      <c r="V3501" s="0" t="s">
        <v>1307</v>
      </c>
      <c r="W3501" s="0" t="s">
        <v>1314</v>
      </c>
      <c r="X3501" s="0" t="s">
        <v>1315</v>
      </c>
      <c r="Y3501" s="0" t="s">
        <v>1310</v>
      </c>
      <c r="Z3501" s="0" t="s">
        <v>571</v>
      </c>
      <c r="AA3501" s="0" t="n">
        <v>808972</v>
      </c>
      <c r="AB3501" s="215" t="n">
        <v>37036.875</v>
      </c>
      <c r="AC3501" s="215" t="n">
        <v>37036.875</v>
      </c>
    </row>
    <row r="3502" customFormat="false" ht="12.75" hidden="false" customHeight="false" outlineLevel="0" collapsed="false">
      <c r="A3502" s="208" t="str">
        <f aca="false">B3502&amp;" "&amp;C3502&amp;" "&amp;D3502</f>
        <v>US Natural Gas Physical</v>
      </c>
      <c r="B3502" s="208" t="str">
        <f aca="false">IF((LEFT(N3502,2)="US"),"US","")</f>
        <v>US</v>
      </c>
      <c r="C3502" s="208" t="str">
        <f aca="false">M3502</f>
        <v>Natural Gas</v>
      </c>
      <c r="D3502" s="208" t="str">
        <f aca="false">IF(ISNUMBER(FIND("Phy",N3502))=TRUE(),"Physical","Financial")</f>
        <v>Physical</v>
      </c>
      <c r="E3502" s="208" t="n">
        <f aca="false">IF(VLOOKUP(S3502,'DD-Lookup'!$J$6:$L$50,3,FALSE())="Monthly",(YEAR(AC3502)-YEAR(AB3502))*12+MONTH(AC3502)-MONTH(AB3502)+1,(AC3502-AB3502+1))</f>
        <v>1</v>
      </c>
      <c r="F3502" s="239" t="n">
        <f aca="false">E3502*SUM(P3502:Q3502)</f>
        <v>2000</v>
      </c>
      <c r="G3502" s="214" t="n">
        <v>1292064</v>
      </c>
      <c r="H3502" s="215" t="n">
        <v>37035.4160416667</v>
      </c>
      <c r="I3502" s="0" t="s">
        <v>1358</v>
      </c>
      <c r="M3502" s="0" t="s">
        <v>858</v>
      </c>
      <c r="N3502" s="0" t="s">
        <v>1305</v>
      </c>
      <c r="O3502" s="0" t="s">
        <v>1363</v>
      </c>
      <c r="Q3502" s="216" t="n">
        <v>2000</v>
      </c>
      <c r="S3502" s="0" t="s">
        <v>1026</v>
      </c>
      <c r="T3502" s="0" t="s">
        <v>784</v>
      </c>
      <c r="U3502" s="218" t="n">
        <v>4.04</v>
      </c>
      <c r="V3502" s="0" t="s">
        <v>1364</v>
      </c>
      <c r="W3502" s="0" t="s">
        <v>1361</v>
      </c>
      <c r="X3502" s="0" t="s">
        <v>1362</v>
      </c>
      <c r="Y3502" s="0" t="s">
        <v>1310</v>
      </c>
      <c r="Z3502" s="0" t="s">
        <v>571</v>
      </c>
      <c r="AA3502" s="0" t="n">
        <v>808973</v>
      </c>
      <c r="AB3502" s="215" t="n">
        <v>37036.875</v>
      </c>
      <c r="AC3502" s="215" t="n">
        <v>37036.875</v>
      </c>
    </row>
    <row r="3503" customFormat="false" ht="12.75" hidden="false" customHeight="false" outlineLevel="0" collapsed="false">
      <c r="A3503" s="208" t="str">
        <f aca="false">B3503&amp;" "&amp;C3503&amp;" "&amp;D3503</f>
        <v>US Natural Gas Physical</v>
      </c>
      <c r="B3503" s="208" t="str">
        <f aca="false">IF((LEFT(N3503,2)="US"),"US","")</f>
        <v>US</v>
      </c>
      <c r="C3503" s="208" t="str">
        <f aca="false">M3503</f>
        <v>Natural Gas</v>
      </c>
      <c r="D3503" s="208" t="str">
        <f aca="false">IF(ISNUMBER(FIND("Phy",N3503))=TRUE(),"Physical","Financial")</f>
        <v>Physical</v>
      </c>
      <c r="E3503" s="208" t="n">
        <f aca="false">IF(VLOOKUP(S3503,'DD-Lookup'!$J$6:$L$50,3,FALSE())="Monthly",(YEAR(AC3503)-YEAR(AB3503))*12+MONTH(AC3503)-MONTH(AB3503)+1,(AC3503-AB3503+1))</f>
        <v>1</v>
      </c>
      <c r="F3503" s="239" t="n">
        <f aca="false">E3503*SUM(P3503:Q3503)</f>
        <v>10000</v>
      </c>
      <c r="G3503" s="214" t="n">
        <v>1292065</v>
      </c>
      <c r="H3503" s="215" t="n">
        <v>37035.4161111111</v>
      </c>
      <c r="I3503" s="0" t="s">
        <v>1505</v>
      </c>
      <c r="M3503" s="0" t="s">
        <v>858</v>
      </c>
      <c r="N3503" s="0" t="s">
        <v>1305</v>
      </c>
      <c r="O3503" s="0" t="s">
        <v>1306</v>
      </c>
      <c r="P3503" s="216" t="n">
        <v>10000</v>
      </c>
      <c r="S3503" s="0" t="s">
        <v>1026</v>
      </c>
      <c r="T3503" s="0" t="s">
        <v>784</v>
      </c>
      <c r="U3503" s="218" t="n">
        <v>4.1926</v>
      </c>
      <c r="V3503" s="0" t="s">
        <v>1587</v>
      </c>
      <c r="W3503" s="0" t="s">
        <v>1308</v>
      </c>
      <c r="X3503" s="0" t="s">
        <v>1309</v>
      </c>
      <c r="Y3503" s="0" t="s">
        <v>1310</v>
      </c>
      <c r="Z3503" s="0" t="s">
        <v>571</v>
      </c>
      <c r="AA3503" s="0" t="n">
        <v>808974</v>
      </c>
      <c r="AB3503" s="215" t="n">
        <v>37036.875</v>
      </c>
      <c r="AC3503" s="215" t="n">
        <v>37036.875</v>
      </c>
    </row>
    <row r="3504" customFormat="false" ht="12.75" hidden="false" customHeight="false" outlineLevel="0" collapsed="false">
      <c r="A3504" s="208" t="str">
        <f aca="false">B3504&amp;" "&amp;C3504&amp;" "&amp;D3504</f>
        <v>US Natural Gas Physical</v>
      </c>
      <c r="B3504" s="208" t="str">
        <f aca="false">IF((LEFT(N3504,2)="US"),"US","")</f>
        <v>US</v>
      </c>
      <c r="C3504" s="208" t="str">
        <f aca="false">M3504</f>
        <v>Natural Gas</v>
      </c>
      <c r="D3504" s="208" t="str">
        <f aca="false">IF(ISNUMBER(FIND("Phy",N3504))=TRUE(),"Physical","Financial")</f>
        <v>Physical</v>
      </c>
      <c r="E3504" s="208" t="n">
        <f aca="false">IF(VLOOKUP(S3504,'DD-Lookup'!$J$6:$L$50,3,FALSE())="Monthly",(YEAR(AC3504)-YEAR(AB3504))*12+MONTH(AC3504)-MONTH(AB3504)+1,(AC3504-AB3504+1))</f>
        <v>1</v>
      </c>
      <c r="F3504" s="239" t="n">
        <f aca="false">E3504*SUM(P3504:Q3504)</f>
        <v>5000</v>
      </c>
      <c r="G3504" s="214" t="n">
        <v>1292067</v>
      </c>
      <c r="H3504" s="215" t="n">
        <v>37035.4162037037</v>
      </c>
      <c r="I3504" s="0" t="s">
        <v>1141</v>
      </c>
      <c r="M3504" s="0" t="s">
        <v>858</v>
      </c>
      <c r="N3504" s="0" t="s">
        <v>1305</v>
      </c>
      <c r="O3504" s="0" t="s">
        <v>1498</v>
      </c>
      <c r="Q3504" s="216" t="n">
        <v>5000</v>
      </c>
      <c r="S3504" s="0" t="s">
        <v>1026</v>
      </c>
      <c r="T3504" s="0" t="s">
        <v>784</v>
      </c>
      <c r="U3504" s="218" t="n">
        <v>4.455</v>
      </c>
      <c r="V3504" s="0" t="s">
        <v>3024</v>
      </c>
      <c r="W3504" s="0" t="s">
        <v>1388</v>
      </c>
      <c r="X3504" s="0" t="s">
        <v>1389</v>
      </c>
      <c r="Y3504" s="0" t="s">
        <v>1310</v>
      </c>
      <c r="Z3504" s="0" t="s">
        <v>571</v>
      </c>
      <c r="AA3504" s="0" t="n">
        <v>808975</v>
      </c>
      <c r="AB3504" s="215" t="n">
        <v>37036.875</v>
      </c>
      <c r="AC3504" s="215" t="n">
        <v>37036.875</v>
      </c>
    </row>
    <row r="3505" customFormat="false" ht="12.75" hidden="false" customHeight="false" outlineLevel="0" collapsed="false">
      <c r="A3505" s="208" t="str">
        <f aca="false">B3505&amp;" "&amp;C3505&amp;" "&amp;D3505</f>
        <v>US Natural Gas Physical</v>
      </c>
      <c r="B3505" s="208" t="str">
        <f aca="false">IF((LEFT(N3505,2)="US"),"US","")</f>
        <v>US</v>
      </c>
      <c r="C3505" s="208" t="str">
        <f aca="false">M3505</f>
        <v>Natural Gas</v>
      </c>
      <c r="D3505" s="208" t="str">
        <f aca="false">IF(ISNUMBER(FIND("Phy",N3505))=TRUE(),"Physical","Financial")</f>
        <v>Physical</v>
      </c>
      <c r="E3505" s="208" t="n">
        <f aca="false">IF(VLOOKUP(S3505,'DD-Lookup'!$J$6:$L$50,3,FALSE())="Monthly",(YEAR(AC3505)-YEAR(AB3505))*12+MONTH(AC3505)-MONTH(AB3505)+1,(AC3505-AB3505+1))</f>
        <v>1</v>
      </c>
      <c r="F3505" s="239" t="n">
        <f aca="false">E3505*SUM(P3505:Q3505)</f>
        <v>25000</v>
      </c>
      <c r="G3505" s="214" t="n">
        <v>1292066</v>
      </c>
      <c r="H3505" s="215" t="n">
        <v>37035.4162037037</v>
      </c>
      <c r="I3505" s="0" t="s">
        <v>593</v>
      </c>
      <c r="M3505" s="0" t="s">
        <v>858</v>
      </c>
      <c r="N3505" s="0" t="s">
        <v>1305</v>
      </c>
      <c r="O3505" s="0" t="s">
        <v>1432</v>
      </c>
      <c r="Q3505" s="216" t="n">
        <v>25000</v>
      </c>
      <c r="S3505" s="0" t="s">
        <v>1026</v>
      </c>
      <c r="T3505" s="0" t="s">
        <v>784</v>
      </c>
      <c r="U3505" s="218" t="n">
        <v>4.125</v>
      </c>
      <c r="V3505" s="0" t="s">
        <v>1543</v>
      </c>
      <c r="W3505" s="0" t="s">
        <v>1434</v>
      </c>
      <c r="X3505" s="0" t="s">
        <v>1435</v>
      </c>
      <c r="Y3505" s="0" t="s">
        <v>1310</v>
      </c>
      <c r="Z3505" s="0" t="s">
        <v>571</v>
      </c>
      <c r="AA3505" s="0" t="n">
        <v>808976</v>
      </c>
      <c r="AB3505" s="215" t="n">
        <v>37036.875</v>
      </c>
      <c r="AC3505" s="215" t="n">
        <v>37036.875</v>
      </c>
    </row>
    <row r="3506" customFormat="false" ht="12.75" hidden="false" customHeight="false" outlineLevel="0" collapsed="false">
      <c r="A3506" s="208" t="str">
        <f aca="false">B3506&amp;" "&amp;C3506&amp;" "&amp;D3506</f>
        <v>US Natural Gas Physical</v>
      </c>
      <c r="B3506" s="208" t="str">
        <f aca="false">IF((LEFT(N3506,2)="US"),"US","")</f>
        <v>US</v>
      </c>
      <c r="C3506" s="208" t="str">
        <f aca="false">M3506</f>
        <v>Natural Gas</v>
      </c>
      <c r="D3506" s="208" t="str">
        <f aca="false">IF(ISNUMBER(FIND("Phy",N3506))=TRUE(),"Physical","Financial")</f>
        <v>Physical</v>
      </c>
      <c r="E3506" s="208" t="n">
        <f aca="false">IF(VLOOKUP(S3506,'DD-Lookup'!$J$6:$L$50,3,FALSE())="Monthly",(YEAR(AC3506)-YEAR(AB3506))*12+MONTH(AC3506)-MONTH(AB3506)+1,(AC3506-AB3506+1))</f>
        <v>1</v>
      </c>
      <c r="F3506" s="239" t="n">
        <f aca="false">E3506*SUM(P3506:Q3506)</f>
        <v>25000</v>
      </c>
      <c r="G3506" s="214" t="n">
        <v>1292068</v>
      </c>
      <c r="H3506" s="215" t="n">
        <v>37035.4162384259</v>
      </c>
      <c r="I3506" s="0" t="s">
        <v>593</v>
      </c>
      <c r="M3506" s="0" t="s">
        <v>858</v>
      </c>
      <c r="N3506" s="0" t="s">
        <v>1305</v>
      </c>
      <c r="O3506" s="0" t="s">
        <v>1432</v>
      </c>
      <c r="Q3506" s="216" t="n">
        <v>25000</v>
      </c>
      <c r="S3506" s="0" t="s">
        <v>1026</v>
      </c>
      <c r="T3506" s="0" t="s">
        <v>784</v>
      </c>
      <c r="U3506" s="218" t="n">
        <v>4.13</v>
      </c>
      <c r="V3506" s="0" t="s">
        <v>1543</v>
      </c>
      <c r="W3506" s="0" t="s">
        <v>1434</v>
      </c>
      <c r="X3506" s="0" t="s">
        <v>1435</v>
      </c>
      <c r="Y3506" s="0" t="s">
        <v>1310</v>
      </c>
      <c r="Z3506" s="0" t="s">
        <v>571</v>
      </c>
      <c r="AA3506" s="0" t="n">
        <v>808977</v>
      </c>
      <c r="AB3506" s="215" t="n">
        <v>37036.875</v>
      </c>
      <c r="AC3506" s="215" t="n">
        <v>37036.875</v>
      </c>
    </row>
    <row r="3507" customFormat="false" ht="12.75" hidden="false" customHeight="false" outlineLevel="0" collapsed="false">
      <c r="A3507" s="208" t="str">
        <f aca="false">B3507&amp;" "&amp;C3507&amp;" "&amp;D3507</f>
        <v>US Natural Gas Physical</v>
      </c>
      <c r="B3507" s="208" t="str">
        <f aca="false">IF((LEFT(N3507,2)="US"),"US","")</f>
        <v>US</v>
      </c>
      <c r="C3507" s="208" t="str">
        <f aca="false">M3507</f>
        <v>Natural Gas</v>
      </c>
      <c r="D3507" s="208" t="str">
        <f aca="false">IF(ISNUMBER(FIND("Phy",N3507))=TRUE(),"Physical","Financial")</f>
        <v>Physical</v>
      </c>
      <c r="E3507" s="208" t="n">
        <f aca="false">IF(VLOOKUP(S3507,'DD-Lookup'!$J$6:$L$50,3,FALSE())="Monthly",(YEAR(AC3507)-YEAR(AB3507))*12+MONTH(AC3507)-MONTH(AB3507)+1,(AC3507-AB3507+1))</f>
        <v>1</v>
      </c>
      <c r="F3507" s="239" t="n">
        <f aca="false">E3507*SUM(P3507:Q3507)</f>
        <v>1480</v>
      </c>
      <c r="G3507" s="214" t="n">
        <v>1292069</v>
      </c>
      <c r="H3507" s="215" t="n">
        <v>37035.4162615741</v>
      </c>
      <c r="I3507" s="0" t="s">
        <v>1059</v>
      </c>
      <c r="M3507" s="0" t="s">
        <v>858</v>
      </c>
      <c r="N3507" s="0" t="s">
        <v>1305</v>
      </c>
      <c r="O3507" s="0" t="s">
        <v>1436</v>
      </c>
      <c r="P3507" s="216" t="n">
        <v>1480</v>
      </c>
      <c r="S3507" s="0" t="s">
        <v>1026</v>
      </c>
      <c r="T3507" s="0" t="s">
        <v>784</v>
      </c>
      <c r="U3507" s="218" t="n">
        <v>4.2013</v>
      </c>
      <c r="V3507" s="0" t="s">
        <v>1430</v>
      </c>
      <c r="W3507" s="0" t="s">
        <v>1308</v>
      </c>
      <c r="X3507" s="0" t="s">
        <v>1309</v>
      </c>
      <c r="Y3507" s="0" t="s">
        <v>1310</v>
      </c>
      <c r="Z3507" s="0" t="s">
        <v>571</v>
      </c>
      <c r="AA3507" s="0" t="n">
        <v>808978</v>
      </c>
      <c r="AB3507" s="215" t="n">
        <v>37036.875</v>
      </c>
      <c r="AC3507" s="215" t="n">
        <v>37036.875</v>
      </c>
    </row>
    <row r="3508" customFormat="false" ht="12.75" hidden="false" customHeight="false" outlineLevel="0" collapsed="false">
      <c r="A3508" s="208" t="str">
        <f aca="false">B3508&amp;" "&amp;C3508&amp;" "&amp;D3508</f>
        <v>US Natural Gas Physical</v>
      </c>
      <c r="B3508" s="208" t="str">
        <f aca="false">IF((LEFT(N3508,2)="US"),"US","")</f>
        <v>US</v>
      </c>
      <c r="C3508" s="208" t="str">
        <f aca="false">M3508</f>
        <v>Natural Gas</v>
      </c>
      <c r="D3508" s="208" t="str">
        <f aca="false">IF(ISNUMBER(FIND("Phy",N3508))=TRUE(),"Physical","Financial")</f>
        <v>Physical</v>
      </c>
      <c r="E3508" s="208" t="n">
        <f aca="false">IF(VLOOKUP(S3508,'DD-Lookup'!$J$6:$L$50,3,FALSE())="Monthly",(YEAR(AC3508)-YEAR(AB3508))*12+MONTH(AC3508)-MONTH(AB3508)+1,(AC3508-AB3508+1))</f>
        <v>1</v>
      </c>
      <c r="F3508" s="239" t="n">
        <f aca="false">E3508*SUM(P3508:Q3508)</f>
        <v>5000</v>
      </c>
      <c r="G3508" s="214" t="n">
        <v>1292071</v>
      </c>
      <c r="H3508" s="215" t="n">
        <v>37035.4163078704</v>
      </c>
      <c r="I3508" s="0" t="s">
        <v>600</v>
      </c>
      <c r="M3508" s="0" t="s">
        <v>858</v>
      </c>
      <c r="N3508" s="0" t="s">
        <v>1305</v>
      </c>
      <c r="O3508" s="0" t="s">
        <v>2017</v>
      </c>
      <c r="P3508" s="216" t="n">
        <v>5000</v>
      </c>
      <c r="S3508" s="0" t="s">
        <v>1026</v>
      </c>
      <c r="T3508" s="0" t="s">
        <v>784</v>
      </c>
      <c r="U3508" s="218" t="n">
        <v>4</v>
      </c>
      <c r="V3508" s="0" t="s">
        <v>1528</v>
      </c>
      <c r="W3508" s="0" t="s">
        <v>1422</v>
      </c>
      <c r="X3508" s="0" t="s">
        <v>1639</v>
      </c>
      <c r="Y3508" s="0" t="s">
        <v>1310</v>
      </c>
      <c r="Z3508" s="0" t="s">
        <v>571</v>
      </c>
      <c r="AA3508" s="0" t="n">
        <v>808979</v>
      </c>
      <c r="AB3508" s="215" t="n">
        <v>37036.875</v>
      </c>
      <c r="AC3508" s="215" t="n">
        <v>37036.875</v>
      </c>
    </row>
    <row r="3509" customFormat="false" ht="12.75" hidden="false" customHeight="false" outlineLevel="0" collapsed="false">
      <c r="A3509" s="208" t="str">
        <f aca="false">B3509&amp;" "&amp;C3509&amp;" "&amp;D3509</f>
        <v>US Crude Financial</v>
      </c>
      <c r="B3509" s="208" t="str">
        <f aca="false">IF((LEFT(N3509,2)="US"),"US","")</f>
        <v>US</v>
      </c>
      <c r="C3509" s="208" t="str">
        <f aca="false">M3509</f>
        <v>Crude</v>
      </c>
      <c r="D3509" s="208" t="str">
        <f aca="false">IF(ISNUMBER(FIND("Phy",N3509))=TRUE(),"Physical","Financial")</f>
        <v>Financial</v>
      </c>
      <c r="E3509" s="208" t="n">
        <f aca="false">IF(VLOOKUP(S3509,'DD-Lookup'!$J$6:$L$50,3,FALSE())="Monthly",(YEAR(AC3509)-YEAR(AB3509))*12+MONTH(AC3509)-MONTH(AB3509)+1,(AC3509-AB3509+1))</f>
        <v>1</v>
      </c>
      <c r="F3509" s="239" t="n">
        <f aca="false">E3509*SUM(P3509:Q3509)</f>
        <v>50000</v>
      </c>
      <c r="G3509" s="214" t="n">
        <v>1292073</v>
      </c>
      <c r="H3509" s="215" t="n">
        <v>37035.416412037</v>
      </c>
      <c r="I3509" s="0" t="s">
        <v>1112</v>
      </c>
      <c r="M3509" s="0" t="s">
        <v>97</v>
      </c>
      <c r="N3509" s="0" t="s">
        <v>841</v>
      </c>
      <c r="O3509" s="0" t="s">
        <v>842</v>
      </c>
      <c r="Q3509" s="216" t="n">
        <v>50000</v>
      </c>
      <c r="S3509" s="0" t="s">
        <v>843</v>
      </c>
      <c r="T3509" s="0" t="s">
        <v>784</v>
      </c>
      <c r="U3509" s="218" t="n">
        <v>29.14</v>
      </c>
      <c r="V3509" s="0" t="s">
        <v>2265</v>
      </c>
      <c r="W3509" s="0" t="s">
        <v>845</v>
      </c>
      <c r="X3509" s="0" t="s">
        <v>846</v>
      </c>
      <c r="Y3509" s="0" t="s">
        <v>847</v>
      </c>
      <c r="Z3509" s="0" t="s">
        <v>571</v>
      </c>
      <c r="AA3509" s="0" t="n">
        <v>107083</v>
      </c>
      <c r="AB3509" s="215" t="n">
        <v>37073</v>
      </c>
      <c r="AC3509" s="215" t="n">
        <v>37103</v>
      </c>
    </row>
    <row r="3510" customFormat="false" ht="12.75" hidden="false" customHeight="false" outlineLevel="0" collapsed="false">
      <c r="A3510" s="208" t="str">
        <f aca="false">B3510&amp;" "&amp;C3510&amp;" "&amp;D3510</f>
        <v>US Crude Financial</v>
      </c>
      <c r="B3510" s="208" t="str">
        <f aca="false">IF((LEFT(N3510,2)="US"),"US","")</f>
        <v>US</v>
      </c>
      <c r="C3510" s="208" t="str">
        <f aca="false">M3510</f>
        <v>Crude</v>
      </c>
      <c r="D3510" s="208" t="str">
        <f aca="false">IF(ISNUMBER(FIND("Phy",N3510))=TRUE(),"Physical","Financial")</f>
        <v>Financial</v>
      </c>
      <c r="E3510" s="208" t="n">
        <f aca="false">IF(VLOOKUP(S3510,'DD-Lookup'!$J$6:$L$50,3,FALSE())="Monthly",(YEAR(AC3510)-YEAR(AB3510))*12+MONTH(AC3510)-MONTH(AB3510)+1,(AC3510-AB3510+1))</f>
        <v>1</v>
      </c>
      <c r="F3510" s="239" t="n">
        <f aca="false">E3510*SUM(P3510:Q3510)</f>
        <v>50000</v>
      </c>
      <c r="G3510" s="214" t="n">
        <v>1292074</v>
      </c>
      <c r="H3510" s="215" t="n">
        <v>37035.4164699074</v>
      </c>
      <c r="I3510" s="0" t="s">
        <v>1376</v>
      </c>
      <c r="M3510" s="0" t="s">
        <v>97</v>
      </c>
      <c r="N3510" s="0" t="s">
        <v>841</v>
      </c>
      <c r="O3510" s="0" t="s">
        <v>842</v>
      </c>
      <c r="Q3510" s="216" t="n">
        <v>50000</v>
      </c>
      <c r="S3510" s="0" t="s">
        <v>843</v>
      </c>
      <c r="T3510" s="0" t="s">
        <v>784</v>
      </c>
      <c r="U3510" s="218" t="n">
        <v>29.16</v>
      </c>
      <c r="V3510" s="0" t="s">
        <v>1377</v>
      </c>
      <c r="W3510" s="0" t="s">
        <v>845</v>
      </c>
      <c r="X3510" s="0" t="s">
        <v>846</v>
      </c>
      <c r="Y3510" s="0" t="s">
        <v>847</v>
      </c>
      <c r="Z3510" s="0" t="s">
        <v>571</v>
      </c>
      <c r="AA3510" s="0" t="n">
        <v>107084</v>
      </c>
      <c r="AB3510" s="215" t="n">
        <v>37073</v>
      </c>
      <c r="AC3510" s="215" t="n">
        <v>37103</v>
      </c>
    </row>
    <row r="3511" customFormat="false" ht="12.75" hidden="false" customHeight="false" outlineLevel="0" collapsed="false">
      <c r="A3511" s="208" t="str">
        <f aca="false">B3511&amp;" "&amp;C3511&amp;" "&amp;D3511</f>
        <v> Natural Gas Physical</v>
      </c>
      <c r="B3511" s="208" t="str">
        <f aca="false">IF((LEFT(N3511,2)="US"),"US","")</f>
        <v/>
      </c>
      <c r="C3511" s="208" t="str">
        <f aca="false">M3511</f>
        <v>Natural Gas</v>
      </c>
      <c r="D3511" s="208" t="str">
        <f aca="false">IF(ISNUMBER(FIND("Phy",N3511))=TRUE(),"Physical","Financial")</f>
        <v>Physical</v>
      </c>
      <c r="E3511" s="208" t="n">
        <f aca="false">IF(VLOOKUP(S3511,'DD-Lookup'!$J$6:$L$50,3,FALSE())="Monthly",(YEAR(AC3511)-YEAR(AB3511))*12+MONTH(AC3511)-MONTH(AB3511)+1,(AC3511-AB3511+1))</f>
        <v>1</v>
      </c>
      <c r="F3511" s="239" t="n">
        <f aca="false">E3511*SUM(P3511:Q3511)</f>
        <v>5000</v>
      </c>
      <c r="G3511" s="214" t="n">
        <v>1292075</v>
      </c>
      <c r="H3511" s="215" t="n">
        <v>37035.4164814815</v>
      </c>
      <c r="I3511" s="0" t="s">
        <v>2040</v>
      </c>
      <c r="M3511" s="0" t="s">
        <v>858</v>
      </c>
      <c r="N3511" s="0" t="s">
        <v>2171</v>
      </c>
      <c r="O3511" s="0" t="s">
        <v>2223</v>
      </c>
      <c r="P3511" s="216" t="n">
        <v>5000</v>
      </c>
      <c r="S3511" s="0" t="s">
        <v>279</v>
      </c>
      <c r="T3511" s="0" t="s">
        <v>2173</v>
      </c>
      <c r="U3511" s="218" t="n">
        <v>5.67</v>
      </c>
      <c r="V3511" s="0" t="s">
        <v>2224</v>
      </c>
      <c r="W3511" s="0" t="s">
        <v>2225</v>
      </c>
      <c r="X3511" s="0" t="s">
        <v>2176</v>
      </c>
      <c r="Y3511" s="0" t="s">
        <v>1310</v>
      </c>
      <c r="Z3511" s="0" t="s">
        <v>628</v>
      </c>
      <c r="AA3511" s="0" t="n">
        <v>808980</v>
      </c>
      <c r="AB3511" s="215" t="n">
        <v>37035.875</v>
      </c>
      <c r="AC3511" s="215" t="n">
        <v>37035.875</v>
      </c>
    </row>
    <row r="3512" customFormat="false" ht="12.75" hidden="false" customHeight="false" outlineLevel="0" collapsed="false">
      <c r="A3512" s="208" t="str">
        <f aca="false">B3512&amp;" "&amp;C3512&amp;" "&amp;D3512</f>
        <v>US Natural Gas Physical</v>
      </c>
      <c r="B3512" s="208" t="str">
        <f aca="false">IF((LEFT(N3512,2)="US"),"US","")</f>
        <v>US</v>
      </c>
      <c r="C3512" s="208" t="str">
        <f aca="false">M3512</f>
        <v>Natural Gas</v>
      </c>
      <c r="D3512" s="208" t="str">
        <f aca="false">IF(ISNUMBER(FIND("Phy",N3512))=TRUE(),"Physical","Financial")</f>
        <v>Physical</v>
      </c>
      <c r="E3512" s="208" t="n">
        <f aca="false">IF(VLOOKUP(S3512,'DD-Lookup'!$J$6:$L$50,3,FALSE())="Monthly",(YEAR(AC3512)-YEAR(AB3512))*12+MONTH(AC3512)-MONTH(AB3512)+1,(AC3512-AB3512+1))</f>
        <v>1</v>
      </c>
      <c r="F3512" s="239" t="n">
        <f aca="false">E3512*SUM(P3512:Q3512)</f>
        <v>5000</v>
      </c>
      <c r="G3512" s="214" t="n">
        <v>1292076</v>
      </c>
      <c r="H3512" s="215" t="n">
        <v>37035.4165509259</v>
      </c>
      <c r="I3512" s="0" t="s">
        <v>1109</v>
      </c>
      <c r="M3512" s="0" t="s">
        <v>858</v>
      </c>
      <c r="N3512" s="0" t="s">
        <v>1305</v>
      </c>
      <c r="O3512" s="0" t="s">
        <v>1432</v>
      </c>
      <c r="P3512" s="216" t="n">
        <v>5000</v>
      </c>
      <c r="S3512" s="0" t="s">
        <v>1026</v>
      </c>
      <c r="T3512" s="0" t="s">
        <v>784</v>
      </c>
      <c r="U3512" s="218" t="n">
        <v>4.13</v>
      </c>
      <c r="V3512" s="0" t="s">
        <v>1519</v>
      </c>
      <c r="W3512" s="0" t="s">
        <v>1434</v>
      </c>
      <c r="X3512" s="0" t="s">
        <v>1435</v>
      </c>
      <c r="Y3512" s="0" t="s">
        <v>1310</v>
      </c>
      <c r="Z3512" s="0" t="s">
        <v>571</v>
      </c>
      <c r="AA3512" s="0" t="n">
        <v>808981</v>
      </c>
      <c r="AB3512" s="215" t="n">
        <v>37036.875</v>
      </c>
      <c r="AC3512" s="215" t="n">
        <v>37036.875</v>
      </c>
    </row>
    <row r="3513" customFormat="false" ht="12.75" hidden="false" customHeight="false" outlineLevel="0" collapsed="false">
      <c r="A3513" s="208" t="str">
        <f aca="false">B3513&amp;" "&amp;C3513&amp;" "&amp;D3513</f>
        <v>US Natural Gas Physical</v>
      </c>
      <c r="B3513" s="208" t="str">
        <f aca="false">IF((LEFT(N3513,2)="US"),"US","")</f>
        <v>US</v>
      </c>
      <c r="C3513" s="208" t="str">
        <f aca="false">M3513</f>
        <v>Natural Gas</v>
      </c>
      <c r="D3513" s="208" t="str">
        <f aca="false">IF(ISNUMBER(FIND("Phy",N3513))=TRUE(),"Physical","Financial")</f>
        <v>Physical</v>
      </c>
      <c r="E3513" s="208" t="n">
        <f aca="false">IF(VLOOKUP(S3513,'DD-Lookup'!$J$6:$L$50,3,FALSE())="Monthly",(YEAR(AC3513)-YEAR(AB3513))*12+MONTH(AC3513)-MONTH(AB3513)+1,(AC3513-AB3513+1))</f>
        <v>30</v>
      </c>
      <c r="F3513" s="239" t="n">
        <f aca="false">E3513*SUM(P3513:Q3513)</f>
        <v>300000</v>
      </c>
      <c r="G3513" s="214" t="n">
        <v>1292077</v>
      </c>
      <c r="H3513" s="215" t="n">
        <v>37035.4165625</v>
      </c>
      <c r="I3513" s="0" t="s">
        <v>2097</v>
      </c>
      <c r="M3513" s="0" t="s">
        <v>858</v>
      </c>
      <c r="N3513" s="0" t="s">
        <v>1501</v>
      </c>
      <c r="O3513" s="0" t="s">
        <v>3025</v>
      </c>
      <c r="P3513" s="216" t="n">
        <v>10000</v>
      </c>
      <c r="S3513" s="0" t="s">
        <v>1026</v>
      </c>
      <c r="T3513" s="0" t="s">
        <v>784</v>
      </c>
      <c r="U3513" s="218" t="n">
        <v>-0.09</v>
      </c>
      <c r="V3513" s="0" t="s">
        <v>2123</v>
      </c>
      <c r="W3513" s="0" t="s">
        <v>3021</v>
      </c>
      <c r="X3513" s="0" t="s">
        <v>3022</v>
      </c>
      <c r="Y3513" s="0" t="s">
        <v>1310</v>
      </c>
      <c r="Z3513" s="0" t="s">
        <v>571</v>
      </c>
      <c r="AA3513" s="0" t="s">
        <v>3026</v>
      </c>
      <c r="AB3513" s="215" t="n">
        <v>37043</v>
      </c>
      <c r="AC3513" s="215" t="n">
        <v>37072</v>
      </c>
    </row>
    <row r="3514" customFormat="false" ht="12.75" hidden="false" customHeight="false" outlineLevel="0" collapsed="false">
      <c r="A3514" s="208" t="str">
        <f aca="false">B3514&amp;" "&amp;C3514&amp;" "&amp;D3514</f>
        <v>US Natural Gas Physical</v>
      </c>
      <c r="B3514" s="208" t="str">
        <f aca="false">IF((LEFT(N3514,2)="US"),"US","")</f>
        <v>US</v>
      </c>
      <c r="C3514" s="208" t="str">
        <f aca="false">M3514</f>
        <v>Natural Gas</v>
      </c>
      <c r="D3514" s="208" t="str">
        <f aca="false">IF(ISNUMBER(FIND("Phy",N3514))=TRUE(),"Physical","Financial")</f>
        <v>Physical</v>
      </c>
      <c r="E3514" s="208" t="n">
        <f aca="false">IF(VLOOKUP(S3514,'DD-Lookup'!$J$6:$L$50,3,FALSE())="Monthly",(YEAR(AC3514)-YEAR(AB3514))*12+MONTH(AC3514)-MONTH(AB3514)+1,(AC3514-AB3514+1))</f>
        <v>1</v>
      </c>
      <c r="F3514" s="239" t="n">
        <f aca="false">E3514*SUM(P3514:Q3514)</f>
        <v>10000</v>
      </c>
      <c r="G3514" s="214" t="n">
        <v>1292078</v>
      </c>
      <c r="H3514" s="215" t="n">
        <v>37035.4165625</v>
      </c>
      <c r="I3514" s="0" t="s">
        <v>1073</v>
      </c>
      <c r="M3514" s="0" t="s">
        <v>858</v>
      </c>
      <c r="N3514" s="0" t="s">
        <v>1305</v>
      </c>
      <c r="O3514" s="0" t="s">
        <v>1766</v>
      </c>
      <c r="Q3514" s="216" t="n">
        <v>10000</v>
      </c>
      <c r="S3514" s="0" t="s">
        <v>1026</v>
      </c>
      <c r="T3514" s="0" t="s">
        <v>784</v>
      </c>
      <c r="U3514" s="218" t="n">
        <v>4.085</v>
      </c>
      <c r="V3514" s="0" t="s">
        <v>1717</v>
      </c>
      <c r="W3514" s="0" t="s">
        <v>1422</v>
      </c>
      <c r="X3514" s="0" t="s">
        <v>1423</v>
      </c>
      <c r="Y3514" s="0" t="s">
        <v>1310</v>
      </c>
      <c r="Z3514" s="0" t="s">
        <v>571</v>
      </c>
      <c r="AA3514" s="0" t="n">
        <v>808982</v>
      </c>
      <c r="AB3514" s="215" t="n">
        <v>37036.875</v>
      </c>
      <c r="AC3514" s="215" t="n">
        <v>37036.875</v>
      </c>
    </row>
    <row r="3515" customFormat="false" ht="12.75" hidden="false" customHeight="false" outlineLevel="0" collapsed="false">
      <c r="A3515" s="208" t="str">
        <f aca="false">B3515&amp;" "&amp;C3515&amp;" "&amp;D3515</f>
        <v>US Power Physical</v>
      </c>
      <c r="B3515" s="208" t="str">
        <f aca="false">IF((LEFT(N3515,2)="US"),"US","")</f>
        <v>US</v>
      </c>
      <c r="C3515" s="208" t="str">
        <f aca="false">M3515</f>
        <v>Power</v>
      </c>
      <c r="D3515" s="208" t="str">
        <f aca="false">IF(ISNUMBER(FIND("Phy",N3515))=TRUE(),"Physical","Financial")</f>
        <v>Physical</v>
      </c>
      <c r="E3515" s="208" t="n">
        <f aca="false">IF(VLOOKUP(S3515,'DD-Lookup'!$J$6:$L$50,3,FALSE())="Monthly",(YEAR(AC3515)-YEAR(AB3515))*12+MONTH(AC3515)-MONTH(AB3515)+1,(AC3515-AB3515+1))</f>
        <v>5</v>
      </c>
      <c r="F3515" s="239" t="n">
        <f aca="false">E3515*SUM(P3515:Q3515)</f>
        <v>250</v>
      </c>
      <c r="G3515" s="214" t="n">
        <v>1292079</v>
      </c>
      <c r="H3515" s="215" t="n">
        <v>37035.4166203704</v>
      </c>
      <c r="I3515" s="0" t="s">
        <v>1152</v>
      </c>
      <c r="M3515" s="0" t="s">
        <v>67</v>
      </c>
      <c r="N3515" s="0" t="s">
        <v>1081</v>
      </c>
      <c r="O3515" s="0" t="s">
        <v>1177</v>
      </c>
      <c r="Q3515" s="216" t="n">
        <v>50</v>
      </c>
      <c r="S3515" s="0" t="s">
        <v>930</v>
      </c>
      <c r="T3515" s="0" t="s">
        <v>784</v>
      </c>
      <c r="U3515" s="218" t="n">
        <v>64.5</v>
      </c>
      <c r="V3515" s="0" t="s">
        <v>1222</v>
      </c>
      <c r="W3515" s="0" t="s">
        <v>1122</v>
      </c>
      <c r="X3515" s="0" t="s">
        <v>1123</v>
      </c>
      <c r="Y3515" s="0" t="s">
        <v>1051</v>
      </c>
      <c r="Z3515" s="0" t="s">
        <v>618</v>
      </c>
      <c r="AA3515" s="0" t="n">
        <v>621555.1</v>
      </c>
      <c r="AB3515" s="215" t="n">
        <v>37046.875</v>
      </c>
      <c r="AC3515" s="215" t="n">
        <v>37050.875</v>
      </c>
    </row>
    <row r="3516" customFormat="false" ht="12.75" hidden="false" customHeight="false" outlineLevel="0" collapsed="false">
      <c r="A3516" s="208" t="str">
        <f aca="false">B3516&amp;" "&amp;C3516&amp;" "&amp;D3516</f>
        <v>US Natural Gas Physical</v>
      </c>
      <c r="B3516" s="208" t="str">
        <f aca="false">IF((LEFT(N3516,2)="US"),"US","")</f>
        <v>US</v>
      </c>
      <c r="C3516" s="208" t="str">
        <f aca="false">M3516</f>
        <v>Natural Gas</v>
      </c>
      <c r="D3516" s="208" t="str">
        <f aca="false">IF(ISNUMBER(FIND("Phy",N3516))=TRUE(),"Physical","Financial")</f>
        <v>Physical</v>
      </c>
      <c r="E3516" s="208" t="n">
        <f aca="false">IF(VLOOKUP(S3516,'DD-Lookup'!$J$6:$L$50,3,FALSE())="Monthly",(YEAR(AC3516)-YEAR(AB3516))*12+MONTH(AC3516)-MONTH(AB3516)+1,(AC3516-AB3516+1))</f>
        <v>1</v>
      </c>
      <c r="F3516" s="239" t="n">
        <f aca="false">E3516*SUM(P3516:Q3516)</f>
        <v>10000</v>
      </c>
      <c r="G3516" s="214" t="n">
        <v>1292080</v>
      </c>
      <c r="H3516" s="215" t="n">
        <v>37035.4166550926</v>
      </c>
      <c r="I3516" s="0" t="s">
        <v>1073</v>
      </c>
      <c r="M3516" s="0" t="s">
        <v>858</v>
      </c>
      <c r="N3516" s="0" t="s">
        <v>1305</v>
      </c>
      <c r="O3516" s="0" t="s">
        <v>1625</v>
      </c>
      <c r="P3516" s="216" t="n">
        <v>10000</v>
      </c>
      <c r="S3516" s="0" t="s">
        <v>1026</v>
      </c>
      <c r="T3516" s="0" t="s">
        <v>784</v>
      </c>
      <c r="U3516" s="218" t="n">
        <v>4.07</v>
      </c>
      <c r="V3516" s="0" t="s">
        <v>1717</v>
      </c>
      <c r="W3516" s="0" t="s">
        <v>1422</v>
      </c>
      <c r="X3516" s="0" t="s">
        <v>1423</v>
      </c>
      <c r="Y3516" s="0" t="s">
        <v>1310</v>
      </c>
      <c r="Z3516" s="0" t="s">
        <v>571</v>
      </c>
      <c r="AA3516" s="0" t="n">
        <v>808985</v>
      </c>
      <c r="AB3516" s="215" t="n">
        <v>37036.875</v>
      </c>
      <c r="AC3516" s="215" t="n">
        <v>37036.875</v>
      </c>
    </row>
    <row r="3517" customFormat="false" ht="12.75" hidden="false" customHeight="false" outlineLevel="0" collapsed="false">
      <c r="A3517" s="208" t="str">
        <f aca="false">B3517&amp;" "&amp;C3517&amp;" "&amp;D3517</f>
        <v>US Natural Gas Physical</v>
      </c>
      <c r="B3517" s="208" t="str">
        <f aca="false">IF((LEFT(N3517,2)="US"),"US","")</f>
        <v>US</v>
      </c>
      <c r="C3517" s="208" t="str">
        <f aca="false">M3517</f>
        <v>Natural Gas</v>
      </c>
      <c r="D3517" s="208" t="str">
        <f aca="false">IF(ISNUMBER(FIND("Phy",N3517))=TRUE(),"Physical","Financial")</f>
        <v>Physical</v>
      </c>
      <c r="E3517" s="208" t="n">
        <f aca="false">IF(VLOOKUP(S3517,'DD-Lookup'!$J$6:$L$50,3,FALSE())="Monthly",(YEAR(AC3517)-YEAR(AB3517))*12+MONTH(AC3517)-MONTH(AB3517)+1,(AC3517-AB3517+1))</f>
        <v>1</v>
      </c>
      <c r="F3517" s="239" t="n">
        <f aca="false">E3517*SUM(P3517:Q3517)</f>
        <v>2750</v>
      </c>
      <c r="G3517" s="214" t="n">
        <v>1292081</v>
      </c>
      <c r="H3517" s="215" t="n">
        <v>37035.4166666667</v>
      </c>
      <c r="I3517" s="0" t="s">
        <v>1358</v>
      </c>
      <c r="M3517" s="0" t="s">
        <v>858</v>
      </c>
      <c r="N3517" s="0" t="s">
        <v>1305</v>
      </c>
      <c r="O3517" s="0" t="s">
        <v>1378</v>
      </c>
      <c r="P3517" s="216" t="n">
        <v>2750</v>
      </c>
      <c r="S3517" s="0" t="s">
        <v>1026</v>
      </c>
      <c r="T3517" s="0" t="s">
        <v>784</v>
      </c>
      <c r="U3517" s="218" t="n">
        <v>4.0325</v>
      </c>
      <c r="V3517" s="0" t="s">
        <v>1373</v>
      </c>
      <c r="W3517" s="0" t="s">
        <v>1361</v>
      </c>
      <c r="X3517" s="0" t="s">
        <v>1362</v>
      </c>
      <c r="Y3517" s="0" t="s">
        <v>1310</v>
      </c>
      <c r="Z3517" s="0" t="s">
        <v>571</v>
      </c>
      <c r="AA3517" s="0" t="n">
        <v>808986</v>
      </c>
      <c r="AB3517" s="215" t="n">
        <v>37036.875</v>
      </c>
      <c r="AC3517" s="215" t="n">
        <v>37036.875</v>
      </c>
    </row>
    <row r="3518" customFormat="false" ht="12.75" hidden="false" customHeight="false" outlineLevel="0" collapsed="false">
      <c r="A3518" s="208" t="str">
        <f aca="false">B3518&amp;" "&amp;C3518&amp;" "&amp;D3518</f>
        <v>US Natural Gas Physical</v>
      </c>
      <c r="B3518" s="208" t="str">
        <f aca="false">IF((LEFT(N3518,2)="US"),"US","")</f>
        <v>US</v>
      </c>
      <c r="C3518" s="208" t="str">
        <f aca="false">M3518</f>
        <v>Natural Gas</v>
      </c>
      <c r="D3518" s="208" t="str">
        <f aca="false">IF(ISNUMBER(FIND("Phy",N3518))=TRUE(),"Physical","Financial")</f>
        <v>Physical</v>
      </c>
      <c r="E3518" s="208" t="n">
        <f aca="false">IF(VLOOKUP(S3518,'DD-Lookup'!$J$6:$L$50,3,FALSE())="Monthly",(YEAR(AC3518)-YEAR(AB3518))*12+MONTH(AC3518)-MONTH(AB3518)+1,(AC3518-AB3518+1))</f>
        <v>1</v>
      </c>
      <c r="F3518" s="239" t="n">
        <f aca="false">E3518*SUM(P3518:Q3518)</f>
        <v>10000</v>
      </c>
      <c r="G3518" s="214" t="n">
        <v>1292082</v>
      </c>
      <c r="H3518" s="215" t="n">
        <v>37035.416712963</v>
      </c>
      <c r="I3518" s="0" t="s">
        <v>1399</v>
      </c>
      <c r="M3518" s="0" t="s">
        <v>858</v>
      </c>
      <c r="N3518" s="0" t="s">
        <v>1305</v>
      </c>
      <c r="O3518" s="0" t="s">
        <v>1703</v>
      </c>
      <c r="Q3518" s="216" t="n">
        <v>10000</v>
      </c>
      <c r="S3518" s="0" t="s">
        <v>1026</v>
      </c>
      <c r="T3518" s="0" t="s">
        <v>784</v>
      </c>
      <c r="U3518" s="218" t="n">
        <v>4.0725</v>
      </c>
      <c r="V3518" s="0" t="s">
        <v>1844</v>
      </c>
      <c r="W3518" s="0" t="s">
        <v>1667</v>
      </c>
      <c r="X3518" s="0" t="s">
        <v>1639</v>
      </c>
      <c r="Y3518" s="0" t="s">
        <v>1310</v>
      </c>
      <c r="Z3518" s="0" t="s">
        <v>571</v>
      </c>
      <c r="AA3518" s="0" t="n">
        <v>808987</v>
      </c>
      <c r="AB3518" s="215" t="n">
        <v>37036.875</v>
      </c>
      <c r="AC3518" s="215" t="n">
        <v>37036.875</v>
      </c>
    </row>
    <row r="3519" customFormat="false" ht="12.75" hidden="false" customHeight="false" outlineLevel="0" collapsed="false">
      <c r="A3519" s="208" t="str">
        <f aca="false">B3519&amp;" "&amp;C3519&amp;" "&amp;D3519</f>
        <v>US Crude Financial</v>
      </c>
      <c r="B3519" s="208" t="str">
        <f aca="false">IF((LEFT(N3519,2)="US"),"US","")</f>
        <v>US</v>
      </c>
      <c r="C3519" s="208" t="str">
        <f aca="false">M3519</f>
        <v>Crude</v>
      </c>
      <c r="D3519" s="208" t="str">
        <f aca="false">IF(ISNUMBER(FIND("Phy",N3519))=TRUE(),"Physical","Financial")</f>
        <v>Financial</v>
      </c>
      <c r="E3519" s="208" t="n">
        <f aca="false">IF(VLOOKUP(S3519,'DD-Lookup'!$J$6:$L$50,3,FALSE())="Monthly",(YEAR(AC3519)-YEAR(AB3519))*12+MONTH(AC3519)-MONTH(AB3519)+1,(AC3519-AB3519+1))</f>
        <v>1</v>
      </c>
      <c r="F3519" s="239" t="n">
        <f aca="false">E3519*SUM(P3519:Q3519)</f>
        <v>10000</v>
      </c>
      <c r="G3519" s="214" t="n">
        <v>1292083</v>
      </c>
      <c r="H3519" s="215" t="n">
        <v>37035.416724537</v>
      </c>
      <c r="I3519" s="0" t="s">
        <v>1376</v>
      </c>
      <c r="M3519" s="0" t="s">
        <v>97</v>
      </c>
      <c r="N3519" s="0" t="s">
        <v>841</v>
      </c>
      <c r="O3519" s="0" t="s">
        <v>842</v>
      </c>
      <c r="Q3519" s="216" t="n">
        <v>10000</v>
      </c>
      <c r="S3519" s="0" t="s">
        <v>843</v>
      </c>
      <c r="T3519" s="0" t="s">
        <v>784</v>
      </c>
      <c r="U3519" s="218" t="n">
        <v>29.18</v>
      </c>
      <c r="V3519" s="0" t="s">
        <v>2510</v>
      </c>
      <c r="W3519" s="0" t="s">
        <v>845</v>
      </c>
      <c r="X3519" s="0" t="s">
        <v>846</v>
      </c>
      <c r="Y3519" s="0" t="s">
        <v>847</v>
      </c>
      <c r="Z3519" s="0" t="s">
        <v>571</v>
      </c>
      <c r="AA3519" s="0" t="n">
        <v>107085</v>
      </c>
      <c r="AB3519" s="215" t="n">
        <v>37073</v>
      </c>
      <c r="AC3519" s="215" t="n">
        <v>37103</v>
      </c>
    </row>
    <row r="3520" customFormat="false" ht="12.75" hidden="false" customHeight="false" outlineLevel="0" collapsed="false">
      <c r="A3520" s="208" t="str">
        <f aca="false">B3520&amp;" "&amp;C3520&amp;" "&amp;D3520</f>
        <v>US Crude Financial</v>
      </c>
      <c r="B3520" s="208" t="str">
        <f aca="false">IF((LEFT(N3520,2)="US"),"US","")</f>
        <v>US</v>
      </c>
      <c r="C3520" s="208" t="str">
        <f aca="false">M3520</f>
        <v>Crude</v>
      </c>
      <c r="D3520" s="208" t="str">
        <f aca="false">IF(ISNUMBER(FIND("Phy",N3520))=TRUE(),"Physical","Financial")</f>
        <v>Financial</v>
      </c>
      <c r="E3520" s="208" t="n">
        <f aca="false">IF(VLOOKUP(S3520,'DD-Lookup'!$J$6:$L$50,3,FALSE())="Monthly",(YEAR(AC3520)-YEAR(AB3520))*12+MONTH(AC3520)-MONTH(AB3520)+1,(AC3520-AB3520+1))</f>
        <v>1</v>
      </c>
      <c r="F3520" s="239" t="n">
        <f aca="false">E3520*SUM(P3520:Q3520)</f>
        <v>40000</v>
      </c>
      <c r="G3520" s="214" t="n">
        <v>1292084</v>
      </c>
      <c r="H3520" s="215" t="n">
        <v>37035.4167361111</v>
      </c>
      <c r="I3520" s="0" t="s">
        <v>1376</v>
      </c>
      <c r="M3520" s="0" t="s">
        <v>97</v>
      </c>
      <c r="N3520" s="0" t="s">
        <v>841</v>
      </c>
      <c r="O3520" s="0" t="s">
        <v>842</v>
      </c>
      <c r="Q3520" s="216" t="n">
        <v>40000</v>
      </c>
      <c r="S3520" s="0" t="s">
        <v>843</v>
      </c>
      <c r="T3520" s="0" t="s">
        <v>784</v>
      </c>
      <c r="U3520" s="218" t="n">
        <v>29.18</v>
      </c>
      <c r="V3520" s="0" t="s">
        <v>1377</v>
      </c>
      <c r="W3520" s="0" t="s">
        <v>845</v>
      </c>
      <c r="X3520" s="0" t="s">
        <v>846</v>
      </c>
      <c r="Y3520" s="0" t="s">
        <v>847</v>
      </c>
      <c r="Z3520" s="0" t="s">
        <v>571</v>
      </c>
      <c r="AA3520" s="0" t="n">
        <v>107086</v>
      </c>
      <c r="AB3520" s="215" t="n">
        <v>37073</v>
      </c>
      <c r="AC3520" s="215" t="n">
        <v>37103</v>
      </c>
    </row>
    <row r="3521" customFormat="false" ht="12.75" hidden="false" customHeight="false" outlineLevel="0" collapsed="false">
      <c r="A3521" s="208" t="str">
        <f aca="false">B3521&amp;" "&amp;C3521&amp;" "&amp;D3521</f>
        <v>US Natural Gas Physical</v>
      </c>
      <c r="B3521" s="208" t="str">
        <f aca="false">IF((LEFT(N3521,2)="US"),"US","")</f>
        <v>US</v>
      </c>
      <c r="C3521" s="208" t="str">
        <f aca="false">M3521</f>
        <v>Natural Gas</v>
      </c>
      <c r="D3521" s="208" t="str">
        <f aca="false">IF(ISNUMBER(FIND("Phy",N3521))=TRUE(),"Physical","Financial")</f>
        <v>Physical</v>
      </c>
      <c r="E3521" s="208" t="n">
        <f aca="false">IF(VLOOKUP(S3521,'DD-Lookup'!$J$6:$L$50,3,FALSE())="Monthly",(YEAR(AC3521)-YEAR(AB3521))*12+MONTH(AC3521)-MONTH(AB3521)+1,(AC3521-AB3521+1))</f>
        <v>1</v>
      </c>
      <c r="F3521" s="239" t="n">
        <f aca="false">E3521*SUM(P3521:Q3521)</f>
        <v>2750</v>
      </c>
      <c r="G3521" s="214" t="n">
        <v>1292085</v>
      </c>
      <c r="H3521" s="215" t="n">
        <v>37035.4167824074</v>
      </c>
      <c r="I3521" s="0" t="s">
        <v>1358</v>
      </c>
      <c r="M3521" s="0" t="s">
        <v>858</v>
      </c>
      <c r="N3521" s="0" t="s">
        <v>1305</v>
      </c>
      <c r="O3521" s="0" t="s">
        <v>1372</v>
      </c>
      <c r="Q3521" s="216" t="n">
        <v>2750</v>
      </c>
      <c r="S3521" s="0" t="s">
        <v>1026</v>
      </c>
      <c r="T3521" s="0" t="s">
        <v>784</v>
      </c>
      <c r="U3521" s="218" t="n">
        <v>4.0175</v>
      </c>
      <c r="V3521" s="0" t="s">
        <v>1373</v>
      </c>
      <c r="W3521" s="0" t="s">
        <v>1361</v>
      </c>
      <c r="X3521" s="0" t="s">
        <v>1362</v>
      </c>
      <c r="Y3521" s="0" t="s">
        <v>1310</v>
      </c>
      <c r="Z3521" s="0" t="s">
        <v>571</v>
      </c>
      <c r="AA3521" s="0" t="n">
        <v>808988</v>
      </c>
      <c r="AB3521" s="215" t="n">
        <v>37036.875</v>
      </c>
      <c r="AC3521" s="215" t="n">
        <v>37036.875</v>
      </c>
    </row>
    <row r="3522" customFormat="false" ht="12.75" hidden="false" customHeight="false" outlineLevel="0" collapsed="false">
      <c r="A3522" s="208" t="str">
        <f aca="false">B3522&amp;" "&amp;C3522&amp;" "&amp;D3522</f>
        <v>US Natural Gas Physical</v>
      </c>
      <c r="B3522" s="208" t="str">
        <f aca="false">IF((LEFT(N3522,2)="US"),"US","")</f>
        <v>US</v>
      </c>
      <c r="C3522" s="208" t="str">
        <f aca="false">M3522</f>
        <v>Natural Gas</v>
      </c>
      <c r="D3522" s="208" t="str">
        <f aca="false">IF(ISNUMBER(FIND("Phy",N3522))=TRUE(),"Physical","Financial")</f>
        <v>Physical</v>
      </c>
      <c r="E3522" s="208" t="n">
        <f aca="false">IF(VLOOKUP(S3522,'DD-Lookup'!$J$6:$L$50,3,FALSE())="Monthly",(YEAR(AC3522)-YEAR(AB3522))*12+MONTH(AC3522)-MONTH(AB3522)+1,(AC3522-AB3522+1))</f>
        <v>1</v>
      </c>
      <c r="F3522" s="239" t="n">
        <f aca="false">E3522*SUM(P3522:Q3522)</f>
        <v>5896</v>
      </c>
      <c r="G3522" s="214" t="n">
        <v>1292086</v>
      </c>
      <c r="H3522" s="215" t="n">
        <v>37035.4168518519</v>
      </c>
      <c r="I3522" s="0" t="s">
        <v>1399</v>
      </c>
      <c r="M3522" s="0" t="s">
        <v>858</v>
      </c>
      <c r="N3522" s="0" t="s">
        <v>1305</v>
      </c>
      <c r="O3522" s="0" t="s">
        <v>1687</v>
      </c>
      <c r="Q3522" s="216" t="n">
        <v>5896</v>
      </c>
      <c r="S3522" s="0" t="s">
        <v>1026</v>
      </c>
      <c r="T3522" s="0" t="s">
        <v>784</v>
      </c>
      <c r="U3522" s="218" t="n">
        <v>4.0725</v>
      </c>
      <c r="V3522" s="0" t="s">
        <v>1844</v>
      </c>
      <c r="W3522" s="0" t="s">
        <v>1667</v>
      </c>
      <c r="X3522" s="0" t="s">
        <v>1639</v>
      </c>
      <c r="Y3522" s="0" t="s">
        <v>1310</v>
      </c>
      <c r="Z3522" s="0" t="s">
        <v>571</v>
      </c>
      <c r="AA3522" s="0" t="n">
        <v>808989</v>
      </c>
      <c r="AB3522" s="215" t="n">
        <v>37036.875</v>
      </c>
      <c r="AC3522" s="215" t="n">
        <v>37036.875</v>
      </c>
    </row>
    <row r="3523" customFormat="false" ht="12.75" hidden="false" customHeight="false" outlineLevel="0" collapsed="false">
      <c r="A3523" s="208" t="str">
        <f aca="false">B3523&amp;" "&amp;C3523&amp;" "&amp;D3523</f>
        <v>US Natural Gas Physical</v>
      </c>
      <c r="B3523" s="208" t="str">
        <f aca="false">IF((LEFT(N3523,2)="US"),"US","")</f>
        <v>US</v>
      </c>
      <c r="C3523" s="208" t="str">
        <f aca="false">M3523</f>
        <v>Natural Gas</v>
      </c>
      <c r="D3523" s="208" t="str">
        <f aca="false">IF(ISNUMBER(FIND("Phy",N3523))=TRUE(),"Physical","Financial")</f>
        <v>Physical</v>
      </c>
      <c r="E3523" s="208" t="n">
        <f aca="false">IF(VLOOKUP(S3523,'DD-Lookup'!$J$6:$L$50,3,FALSE())="Monthly",(YEAR(AC3523)-YEAR(AB3523))*12+MONTH(AC3523)-MONTH(AB3523)+1,(AC3523-AB3523+1))</f>
        <v>1</v>
      </c>
      <c r="F3523" s="239" t="n">
        <f aca="false">E3523*SUM(P3523:Q3523)</f>
        <v>5000</v>
      </c>
      <c r="G3523" s="214" t="n">
        <v>1292087</v>
      </c>
      <c r="H3523" s="215" t="n">
        <v>37035.416875</v>
      </c>
      <c r="I3523" s="0" t="s">
        <v>1471</v>
      </c>
      <c r="M3523" s="0" t="s">
        <v>858</v>
      </c>
      <c r="N3523" s="0" t="s">
        <v>1305</v>
      </c>
      <c r="O3523" s="0" t="s">
        <v>1469</v>
      </c>
      <c r="Q3523" s="216" t="n">
        <v>5000</v>
      </c>
      <c r="S3523" s="0" t="s">
        <v>1026</v>
      </c>
      <c r="T3523" s="0" t="s">
        <v>784</v>
      </c>
      <c r="U3523" s="218" t="n">
        <v>4.0825</v>
      </c>
      <c r="V3523" s="0" t="s">
        <v>1472</v>
      </c>
      <c r="W3523" s="0" t="s">
        <v>1314</v>
      </c>
      <c r="X3523" s="0" t="s">
        <v>1315</v>
      </c>
      <c r="Y3523" s="0" t="s">
        <v>1310</v>
      </c>
      <c r="Z3523" s="0" t="s">
        <v>571</v>
      </c>
      <c r="AA3523" s="0" t="n">
        <v>808990</v>
      </c>
      <c r="AB3523" s="215" t="n">
        <v>37036.875</v>
      </c>
      <c r="AC3523" s="215" t="n">
        <v>37036.875</v>
      </c>
    </row>
    <row r="3524" customFormat="false" ht="12.75" hidden="false" customHeight="false" outlineLevel="0" collapsed="false">
      <c r="A3524" s="208" t="str">
        <f aca="false">B3524&amp;" "&amp;C3524&amp;" "&amp;D3524</f>
        <v>US Natural Gas Physical</v>
      </c>
      <c r="B3524" s="208" t="str">
        <f aca="false">IF((LEFT(N3524,2)="US"),"US","")</f>
        <v>US</v>
      </c>
      <c r="C3524" s="208" t="str">
        <f aca="false">M3524</f>
        <v>Natural Gas</v>
      </c>
      <c r="D3524" s="208" t="str">
        <f aca="false">IF(ISNUMBER(FIND("Phy",N3524))=TRUE(),"Physical","Financial")</f>
        <v>Physical</v>
      </c>
      <c r="E3524" s="208" t="n">
        <f aca="false">IF(VLOOKUP(S3524,'DD-Lookup'!$J$6:$L$50,3,FALSE())="Monthly",(YEAR(AC3524)-YEAR(AB3524))*12+MONTH(AC3524)-MONTH(AB3524)+1,(AC3524-AB3524+1))</f>
        <v>1</v>
      </c>
      <c r="F3524" s="239" t="n">
        <f aca="false">E3524*SUM(P3524:Q3524)</f>
        <v>2000</v>
      </c>
      <c r="G3524" s="214" t="n">
        <v>1292088</v>
      </c>
      <c r="H3524" s="215" t="n">
        <v>37035.4169560185</v>
      </c>
      <c r="I3524" s="0" t="s">
        <v>1750</v>
      </c>
      <c r="M3524" s="0" t="s">
        <v>858</v>
      </c>
      <c r="N3524" s="0" t="s">
        <v>1305</v>
      </c>
      <c r="O3524" s="0" t="s">
        <v>1442</v>
      </c>
      <c r="Q3524" s="216" t="n">
        <v>2000</v>
      </c>
      <c r="S3524" s="0" t="s">
        <v>1026</v>
      </c>
      <c r="T3524" s="0" t="s">
        <v>784</v>
      </c>
      <c r="U3524" s="218" t="n">
        <v>4.19</v>
      </c>
      <c r="V3524" s="0" t="s">
        <v>1751</v>
      </c>
      <c r="W3524" s="0" t="s">
        <v>1434</v>
      </c>
      <c r="X3524" s="0" t="s">
        <v>1435</v>
      </c>
      <c r="Y3524" s="0" t="s">
        <v>1310</v>
      </c>
      <c r="Z3524" s="0" t="s">
        <v>571</v>
      </c>
      <c r="AA3524" s="0" t="n">
        <v>808991</v>
      </c>
      <c r="AB3524" s="215" t="n">
        <v>37036.875</v>
      </c>
      <c r="AC3524" s="215" t="n">
        <v>37036.875</v>
      </c>
    </row>
    <row r="3525" customFormat="false" ht="12.75" hidden="false" customHeight="false" outlineLevel="0" collapsed="false">
      <c r="A3525" s="208" t="str">
        <f aca="false">B3525&amp;" "&amp;C3525&amp;" "&amp;D3525</f>
        <v>US Natural Gas Physical</v>
      </c>
      <c r="B3525" s="208" t="str">
        <f aca="false">IF((LEFT(N3525,2)="US"),"US","")</f>
        <v>US</v>
      </c>
      <c r="C3525" s="208" t="str">
        <f aca="false">M3525</f>
        <v>Natural Gas</v>
      </c>
      <c r="D3525" s="208" t="str">
        <f aca="false">IF(ISNUMBER(FIND("Phy",N3525))=TRUE(),"Physical","Financial")</f>
        <v>Physical</v>
      </c>
      <c r="E3525" s="208" t="n">
        <f aca="false">IF(VLOOKUP(S3525,'DD-Lookup'!$J$6:$L$50,3,FALSE())="Monthly",(YEAR(AC3525)-YEAR(AB3525))*12+MONTH(AC3525)-MONTH(AB3525)+1,(AC3525-AB3525+1))</f>
        <v>1</v>
      </c>
      <c r="F3525" s="239" t="n">
        <f aca="false">E3525*SUM(P3525:Q3525)</f>
        <v>1000</v>
      </c>
      <c r="G3525" s="214" t="n">
        <v>1292090</v>
      </c>
      <c r="H3525" s="215" t="n">
        <v>37035.4169791667</v>
      </c>
      <c r="I3525" s="0" t="s">
        <v>1073</v>
      </c>
      <c r="M3525" s="0" t="s">
        <v>858</v>
      </c>
      <c r="N3525" s="0" t="s">
        <v>1305</v>
      </c>
      <c r="O3525" s="0" t="s">
        <v>1674</v>
      </c>
      <c r="P3525" s="216" t="n">
        <v>1000</v>
      </c>
      <c r="S3525" s="0" t="s">
        <v>1026</v>
      </c>
      <c r="T3525" s="0" t="s">
        <v>784</v>
      </c>
      <c r="U3525" s="218" t="n">
        <v>3.15</v>
      </c>
      <c r="V3525" s="0" t="s">
        <v>2252</v>
      </c>
      <c r="W3525" s="0" t="s">
        <v>1605</v>
      </c>
      <c r="X3525" s="0" t="s">
        <v>1606</v>
      </c>
      <c r="Y3525" s="0" t="s">
        <v>1310</v>
      </c>
      <c r="Z3525" s="0" t="s">
        <v>571</v>
      </c>
      <c r="AA3525" s="0" t="n">
        <v>808992</v>
      </c>
      <c r="AB3525" s="215" t="n">
        <v>37036.875</v>
      </c>
      <c r="AC3525" s="215" t="n">
        <v>37036.875</v>
      </c>
    </row>
    <row r="3526" customFormat="false" ht="12.75" hidden="false" customHeight="false" outlineLevel="0" collapsed="false">
      <c r="A3526" s="208" t="str">
        <f aca="false">B3526&amp;" "&amp;C3526&amp;" "&amp;D3526</f>
        <v>US Natural Gas Physical</v>
      </c>
      <c r="B3526" s="208" t="str">
        <f aca="false">IF((LEFT(N3526,2)="US"),"US","")</f>
        <v>US</v>
      </c>
      <c r="C3526" s="208" t="str">
        <f aca="false">M3526</f>
        <v>Natural Gas</v>
      </c>
      <c r="D3526" s="208" t="str">
        <f aca="false">IF(ISNUMBER(FIND("Phy",N3526))=TRUE(),"Physical","Financial")</f>
        <v>Physical</v>
      </c>
      <c r="E3526" s="208" t="n">
        <f aca="false">IF(VLOOKUP(S3526,'DD-Lookup'!$J$6:$L$50,3,FALSE())="Monthly",(YEAR(AC3526)-YEAR(AB3526))*12+MONTH(AC3526)-MONTH(AB3526)+1,(AC3526-AB3526+1))</f>
        <v>1</v>
      </c>
      <c r="F3526" s="239" t="n">
        <f aca="false">E3526*SUM(P3526:Q3526)</f>
        <v>10000</v>
      </c>
      <c r="G3526" s="214" t="n">
        <v>1292091</v>
      </c>
      <c r="H3526" s="215" t="n">
        <v>37035.4170486111</v>
      </c>
      <c r="I3526" s="0" t="s">
        <v>1738</v>
      </c>
      <c r="M3526" s="0" t="s">
        <v>858</v>
      </c>
      <c r="N3526" s="0" t="s">
        <v>1305</v>
      </c>
      <c r="O3526" s="0" t="s">
        <v>1432</v>
      </c>
      <c r="P3526" s="216" t="n">
        <v>10000</v>
      </c>
      <c r="S3526" s="0" t="s">
        <v>1026</v>
      </c>
      <c r="T3526" s="0" t="s">
        <v>784</v>
      </c>
      <c r="U3526" s="218" t="n">
        <v>4.13</v>
      </c>
      <c r="V3526" s="0" t="s">
        <v>1739</v>
      </c>
      <c r="W3526" s="0" t="s">
        <v>1434</v>
      </c>
      <c r="X3526" s="0" t="s">
        <v>1435</v>
      </c>
      <c r="Y3526" s="0" t="s">
        <v>1310</v>
      </c>
      <c r="Z3526" s="0" t="s">
        <v>571</v>
      </c>
      <c r="AA3526" s="0" t="n">
        <v>808993</v>
      </c>
      <c r="AB3526" s="215" t="n">
        <v>37036.875</v>
      </c>
      <c r="AC3526" s="215" t="n">
        <v>37036.875</v>
      </c>
    </row>
    <row r="3527" customFormat="false" ht="12.75" hidden="false" customHeight="false" outlineLevel="0" collapsed="false">
      <c r="A3527" s="208" t="str">
        <f aca="false">B3527&amp;" "&amp;C3527&amp;" "&amp;D3527</f>
        <v>US Natural Gas Physical</v>
      </c>
      <c r="B3527" s="208" t="str">
        <f aca="false">IF((LEFT(N3527,2)="US"),"US","")</f>
        <v>US</v>
      </c>
      <c r="C3527" s="208" t="str">
        <f aca="false">M3527</f>
        <v>Natural Gas</v>
      </c>
      <c r="D3527" s="208" t="str">
        <f aca="false">IF(ISNUMBER(FIND("Phy",N3527))=TRUE(),"Physical","Financial")</f>
        <v>Physical</v>
      </c>
      <c r="E3527" s="208" t="n">
        <f aca="false">IF(VLOOKUP(S3527,'DD-Lookup'!$J$6:$L$50,3,FALSE())="Monthly",(YEAR(AC3527)-YEAR(AB3527))*12+MONTH(AC3527)-MONTH(AB3527)+1,(AC3527-AB3527+1))</f>
        <v>1</v>
      </c>
      <c r="F3527" s="239" t="n">
        <f aca="false">E3527*SUM(P3527:Q3527)</f>
        <v>2097</v>
      </c>
      <c r="G3527" s="214" t="n">
        <v>1292093</v>
      </c>
      <c r="H3527" s="215" t="n">
        <v>37035.4171180556</v>
      </c>
      <c r="I3527" s="0" t="s">
        <v>1750</v>
      </c>
      <c r="M3527" s="0" t="s">
        <v>858</v>
      </c>
      <c r="N3527" s="0" t="s">
        <v>1305</v>
      </c>
      <c r="O3527" s="0" t="s">
        <v>1306</v>
      </c>
      <c r="Q3527" s="216" t="n">
        <v>2097</v>
      </c>
      <c r="S3527" s="0" t="s">
        <v>1026</v>
      </c>
      <c r="T3527" s="0" t="s">
        <v>784</v>
      </c>
      <c r="U3527" s="218" t="n">
        <v>4.1913</v>
      </c>
      <c r="V3527" s="0" t="s">
        <v>2139</v>
      </c>
      <c r="W3527" s="0" t="s">
        <v>1308</v>
      </c>
      <c r="X3527" s="0" t="s">
        <v>1309</v>
      </c>
      <c r="Y3527" s="0" t="s">
        <v>1310</v>
      </c>
      <c r="Z3527" s="0" t="s">
        <v>571</v>
      </c>
      <c r="AA3527" s="0" t="n">
        <v>808994</v>
      </c>
      <c r="AB3527" s="215" t="n">
        <v>37036.875</v>
      </c>
      <c r="AC3527" s="215" t="n">
        <v>37036.875</v>
      </c>
    </row>
    <row r="3528" customFormat="false" ht="12.75" hidden="false" customHeight="false" outlineLevel="0" collapsed="false">
      <c r="A3528" s="208" t="str">
        <f aca="false">B3528&amp;" "&amp;C3528&amp;" "&amp;D3528</f>
        <v>US Natural Gas Physical</v>
      </c>
      <c r="B3528" s="208" t="str">
        <f aca="false">IF((LEFT(N3528,2)="US"),"US","")</f>
        <v>US</v>
      </c>
      <c r="C3528" s="208" t="str">
        <f aca="false">M3528</f>
        <v>Natural Gas</v>
      </c>
      <c r="D3528" s="208" t="str">
        <f aca="false">IF(ISNUMBER(FIND("Phy",N3528))=TRUE(),"Physical","Financial")</f>
        <v>Physical</v>
      </c>
      <c r="E3528" s="208" t="n">
        <f aca="false">IF(VLOOKUP(S3528,'DD-Lookup'!$J$6:$L$50,3,FALSE())="Monthly",(YEAR(AC3528)-YEAR(AB3528))*12+MONTH(AC3528)-MONTH(AB3528)+1,(AC3528-AB3528+1))</f>
        <v>1</v>
      </c>
      <c r="F3528" s="239" t="n">
        <f aca="false">E3528*SUM(P3528:Q3528)</f>
        <v>5000</v>
      </c>
      <c r="G3528" s="214" t="n">
        <v>1292094</v>
      </c>
      <c r="H3528" s="215" t="n">
        <v>37035.4171759259</v>
      </c>
      <c r="I3528" s="0" t="s">
        <v>1399</v>
      </c>
      <c r="M3528" s="0" t="s">
        <v>858</v>
      </c>
      <c r="N3528" s="0" t="s">
        <v>1305</v>
      </c>
      <c r="O3528" s="0" t="s">
        <v>1432</v>
      </c>
      <c r="P3528" s="216" t="n">
        <v>5000</v>
      </c>
      <c r="S3528" s="0" t="s">
        <v>1026</v>
      </c>
      <c r="T3528" s="0" t="s">
        <v>784</v>
      </c>
      <c r="U3528" s="218" t="n">
        <v>4.13</v>
      </c>
      <c r="V3528" s="0" t="s">
        <v>1441</v>
      </c>
      <c r="W3528" s="0" t="s">
        <v>1434</v>
      </c>
      <c r="X3528" s="0" t="s">
        <v>1435</v>
      </c>
      <c r="Y3528" s="0" t="s">
        <v>1310</v>
      </c>
      <c r="Z3528" s="0" t="s">
        <v>571</v>
      </c>
      <c r="AA3528" s="0" t="n">
        <v>808995</v>
      </c>
      <c r="AB3528" s="215" t="n">
        <v>37036.875</v>
      </c>
      <c r="AC3528" s="215" t="n">
        <v>37036.875</v>
      </c>
    </row>
    <row r="3529" customFormat="false" ht="12.75" hidden="false" customHeight="false" outlineLevel="0" collapsed="false">
      <c r="A3529" s="208" t="str">
        <f aca="false">B3529&amp;" "&amp;C3529&amp;" "&amp;D3529</f>
        <v> Metals Financial</v>
      </c>
      <c r="B3529" s="208" t="str">
        <f aca="false">IF((LEFT(N3529,2)="US"),"US","")</f>
        <v/>
      </c>
      <c r="C3529" s="208" t="str">
        <f aca="false">M3529</f>
        <v>Metals</v>
      </c>
      <c r="D3529" s="208" t="str">
        <f aca="false">IF(ISNUMBER(FIND("Phy",N3529))=TRUE(),"Physical","Financial")</f>
        <v>Financial</v>
      </c>
      <c r="E3529" s="208" t="n">
        <f aca="false">IF(VLOOKUP(S3529,'DD-Lookup'!$J$6:$L$50,3,FALSE())="Monthly",(YEAR(AC3529)-YEAR(AB3529))*12+MONTH(AC3529)-MONTH(AB3529)+1,(AC3529-AB3529+1))</f>
        <v>1</v>
      </c>
      <c r="F3529" s="239" t="n">
        <f aca="false">E3529*SUM(P3529:Q3529)</f>
        <v>20</v>
      </c>
      <c r="G3529" s="214" t="n">
        <v>1292095</v>
      </c>
      <c r="H3529" s="215" t="n">
        <v>37035.4172106482</v>
      </c>
      <c r="I3529" s="0" t="s">
        <v>968</v>
      </c>
      <c r="M3529" s="0" t="s">
        <v>780</v>
      </c>
      <c r="N3529" s="0" t="s">
        <v>781</v>
      </c>
      <c r="O3529" s="0" t="s">
        <v>782</v>
      </c>
      <c r="Q3529" s="216" t="n">
        <v>20</v>
      </c>
      <c r="S3529" s="0" t="s">
        <v>783</v>
      </c>
      <c r="T3529" s="0" t="s">
        <v>784</v>
      </c>
      <c r="U3529" s="218" t="n">
        <v>1549</v>
      </c>
      <c r="V3529" s="0" t="s">
        <v>969</v>
      </c>
      <c r="W3529" s="0" t="s">
        <v>803</v>
      </c>
      <c r="X3529" s="0" t="s">
        <v>787</v>
      </c>
      <c r="Y3529" s="0" t="s">
        <v>788</v>
      </c>
      <c r="Z3529" s="0" t="s">
        <v>789</v>
      </c>
      <c r="AA3529" s="0" t="n">
        <v>2151070</v>
      </c>
    </row>
    <row r="3530" customFormat="false" ht="12.75" hidden="false" customHeight="false" outlineLevel="0" collapsed="false">
      <c r="A3530" s="208" t="str">
        <f aca="false">B3530&amp;" "&amp;C3530&amp;" "&amp;D3530</f>
        <v> Metals Financial</v>
      </c>
      <c r="B3530" s="208" t="str">
        <f aca="false">IF((LEFT(N3530,2)="US"),"US","")</f>
        <v/>
      </c>
      <c r="C3530" s="208" t="str">
        <f aca="false">M3530</f>
        <v>Metals</v>
      </c>
      <c r="D3530" s="208" t="str">
        <f aca="false">IF(ISNUMBER(FIND("Phy",N3530))=TRUE(),"Physical","Financial")</f>
        <v>Financial</v>
      </c>
      <c r="E3530" s="208" t="n">
        <f aca="false">IF(VLOOKUP(S3530,'DD-Lookup'!$J$6:$L$50,3,FALSE())="Monthly",(YEAR(AC3530)-YEAR(AB3530))*12+MONTH(AC3530)-MONTH(AB3530)+1,(AC3530-AB3530+1))</f>
        <v>1</v>
      </c>
      <c r="F3530" s="239" t="n">
        <f aca="false">E3530*SUM(P3530:Q3530)</f>
        <v>4</v>
      </c>
      <c r="G3530" s="214" t="n">
        <v>1292096</v>
      </c>
      <c r="H3530" s="215" t="n">
        <v>37035.4172569444</v>
      </c>
      <c r="I3530" s="0" t="s">
        <v>794</v>
      </c>
      <c r="M3530" s="0" t="s">
        <v>780</v>
      </c>
      <c r="N3530" s="0" t="s">
        <v>781</v>
      </c>
      <c r="O3530" s="0" t="s">
        <v>782</v>
      </c>
      <c r="P3530" s="216" t="n">
        <v>4</v>
      </c>
      <c r="S3530" s="0" t="s">
        <v>783</v>
      </c>
      <c r="T3530" s="0" t="s">
        <v>784</v>
      </c>
      <c r="U3530" s="218" t="n">
        <v>1548</v>
      </c>
      <c r="V3530" s="0" t="s">
        <v>795</v>
      </c>
      <c r="W3530" s="0" t="s">
        <v>803</v>
      </c>
      <c r="X3530" s="0" t="s">
        <v>787</v>
      </c>
      <c r="Y3530" s="0" t="s">
        <v>788</v>
      </c>
      <c r="Z3530" s="0" t="s">
        <v>789</v>
      </c>
      <c r="AA3530" s="0" t="n">
        <v>2151072</v>
      </c>
    </row>
    <row r="3531" customFormat="false" ht="12.75" hidden="false" customHeight="false" outlineLevel="0" collapsed="false">
      <c r="A3531" s="208" t="str">
        <f aca="false">B3531&amp;" "&amp;C3531&amp;" "&amp;D3531</f>
        <v>US Natural Gas Financial</v>
      </c>
      <c r="B3531" s="208" t="str">
        <f aca="false">IF((LEFT(N3531,2)="US"),"US","")</f>
        <v>US</v>
      </c>
      <c r="C3531" s="208" t="str">
        <f aca="false">M3531</f>
        <v>Natural Gas</v>
      </c>
      <c r="D3531" s="208" t="str">
        <f aca="false">IF(ISNUMBER(FIND("Phy",N3531))=TRUE(),"Physical","Financial")</f>
        <v>Financial</v>
      </c>
      <c r="E3531" s="208" t="n">
        <f aca="false">IF(VLOOKUP(S3531,'DD-Lookup'!$J$6:$L$50,3,FALSE())="Monthly",(YEAR(AC3531)-YEAR(AB3531))*12+MONTH(AC3531)-MONTH(AB3531)+1,(AC3531-AB3531+1))</f>
        <v>30</v>
      </c>
      <c r="F3531" s="239" t="n">
        <f aca="false">E3531*SUM(P3531:Q3531)</f>
        <v>300000</v>
      </c>
      <c r="G3531" s="214" t="n">
        <v>1292097</v>
      </c>
      <c r="H3531" s="215" t="n">
        <v>37035.4172685185</v>
      </c>
      <c r="I3531" s="0" t="s">
        <v>2097</v>
      </c>
      <c r="M3531" s="0" t="s">
        <v>858</v>
      </c>
      <c r="N3531" s="0" t="s">
        <v>1482</v>
      </c>
      <c r="O3531" s="0" t="s">
        <v>2877</v>
      </c>
      <c r="P3531" s="216" t="n">
        <v>10000</v>
      </c>
      <c r="S3531" s="0" t="s">
        <v>1026</v>
      </c>
      <c r="T3531" s="0" t="s">
        <v>784</v>
      </c>
      <c r="U3531" s="218" t="n">
        <v>0.03</v>
      </c>
      <c r="V3531" s="0" t="s">
        <v>2435</v>
      </c>
      <c r="W3531" s="0" t="s">
        <v>1851</v>
      </c>
      <c r="X3531" s="0" t="s">
        <v>1852</v>
      </c>
      <c r="Y3531" s="0" t="s">
        <v>838</v>
      </c>
      <c r="Z3531" s="0" t="s">
        <v>571</v>
      </c>
      <c r="AA3531" s="0" t="s">
        <v>3027</v>
      </c>
      <c r="AB3531" s="215" t="n">
        <v>37043</v>
      </c>
      <c r="AC3531" s="215" t="n">
        <v>37072</v>
      </c>
    </row>
    <row r="3532" customFormat="false" ht="12.75" hidden="false" customHeight="false" outlineLevel="0" collapsed="false">
      <c r="A3532" s="208" t="str">
        <f aca="false">B3532&amp;" "&amp;C3532&amp;" "&amp;D3532</f>
        <v>US Oil Products Financial</v>
      </c>
      <c r="B3532" s="208" t="str">
        <f aca="false">IF((LEFT(N3532,2)="US"),"US","")</f>
        <v>US</v>
      </c>
      <c r="C3532" s="208" t="str">
        <f aca="false">M3532</f>
        <v>Oil Products</v>
      </c>
      <c r="D3532" s="208" t="str">
        <f aca="false">IF(ISNUMBER(FIND("Phy",N3532))=TRUE(),"Physical","Financial")</f>
        <v>Financial</v>
      </c>
      <c r="E3532" s="208" t="n">
        <f aca="false">IF(VLOOKUP(S3532,'DD-Lookup'!$J$6:$L$50,3,FALSE())="Monthly",(YEAR(AC3532)-YEAR(AB3532))*12+MONTH(AC3532)-MONTH(AB3532)+1,(AC3532-AB3532+1))</f>
        <v>1</v>
      </c>
      <c r="F3532" s="239" t="n">
        <f aca="false">E3532*SUM(P3532:Q3532)</f>
        <v>10000</v>
      </c>
      <c r="G3532" s="214" t="n">
        <v>1292098</v>
      </c>
      <c r="H3532" s="215" t="n">
        <v>37035.4173148148</v>
      </c>
      <c r="I3532" s="0" t="s">
        <v>840</v>
      </c>
      <c r="M3532" s="0" t="s">
        <v>831</v>
      </c>
      <c r="N3532" s="0" t="s">
        <v>2637</v>
      </c>
      <c r="O3532" s="0" t="s">
        <v>2638</v>
      </c>
      <c r="P3532" s="216" t="n">
        <v>10000</v>
      </c>
      <c r="S3532" s="0" t="s">
        <v>2243</v>
      </c>
      <c r="T3532" s="0" t="s">
        <v>784</v>
      </c>
      <c r="U3532" s="218" t="n">
        <v>89.25</v>
      </c>
      <c r="V3532" s="0" t="s">
        <v>2626</v>
      </c>
      <c r="W3532" s="0" t="s">
        <v>2627</v>
      </c>
      <c r="X3532" s="0" t="s">
        <v>2628</v>
      </c>
      <c r="Y3532" s="0" t="s">
        <v>847</v>
      </c>
      <c r="Z3532" s="0" t="s">
        <v>571</v>
      </c>
      <c r="AA3532" s="0" t="n">
        <v>107087</v>
      </c>
      <c r="AB3532" s="215" t="n">
        <v>37043.875</v>
      </c>
      <c r="AC3532" s="215" t="n">
        <v>37072.875</v>
      </c>
    </row>
    <row r="3533" customFormat="false" ht="12.75" hidden="false" customHeight="false" outlineLevel="0" collapsed="false">
      <c r="A3533" s="208" t="str">
        <f aca="false">B3533&amp;" "&amp;C3533&amp;" "&amp;D3533</f>
        <v>US Natural Gas Physical</v>
      </c>
      <c r="B3533" s="208" t="str">
        <f aca="false">IF((LEFT(N3533,2)="US"),"US","")</f>
        <v>US</v>
      </c>
      <c r="C3533" s="208" t="str">
        <f aca="false">M3533</f>
        <v>Natural Gas</v>
      </c>
      <c r="D3533" s="208" t="str">
        <f aca="false">IF(ISNUMBER(FIND("Phy",N3533))=TRUE(),"Physical","Financial")</f>
        <v>Physical</v>
      </c>
      <c r="E3533" s="208" t="n">
        <f aca="false">IF(VLOOKUP(S3533,'DD-Lookup'!$J$6:$L$50,3,FALSE())="Monthly",(YEAR(AC3533)-YEAR(AB3533))*12+MONTH(AC3533)-MONTH(AB3533)+1,(AC3533-AB3533+1))</f>
        <v>1</v>
      </c>
      <c r="F3533" s="239" t="n">
        <f aca="false">E3533*SUM(P3533:Q3533)</f>
        <v>2500</v>
      </c>
      <c r="G3533" s="214" t="n">
        <v>1292100</v>
      </c>
      <c r="H3533" s="215" t="n">
        <v>37035.4173726852</v>
      </c>
      <c r="I3533" s="0" t="s">
        <v>593</v>
      </c>
      <c r="M3533" s="0" t="s">
        <v>858</v>
      </c>
      <c r="N3533" s="0" t="s">
        <v>1305</v>
      </c>
      <c r="O3533" s="0" t="s">
        <v>1703</v>
      </c>
      <c r="P3533" s="216" t="n">
        <v>2500</v>
      </c>
      <c r="S3533" s="0" t="s">
        <v>1026</v>
      </c>
      <c r="T3533" s="0" t="s">
        <v>784</v>
      </c>
      <c r="U3533" s="218" t="n">
        <v>4.07</v>
      </c>
      <c r="V3533" s="0" t="s">
        <v>2647</v>
      </c>
      <c r="W3533" s="0" t="s">
        <v>1667</v>
      </c>
      <c r="X3533" s="0" t="s">
        <v>1639</v>
      </c>
      <c r="Y3533" s="0" t="s">
        <v>1310</v>
      </c>
      <c r="Z3533" s="0" t="s">
        <v>571</v>
      </c>
      <c r="AA3533" s="0" t="n">
        <v>808996</v>
      </c>
      <c r="AB3533" s="215" t="n">
        <v>37036.875</v>
      </c>
      <c r="AC3533" s="215" t="n">
        <v>37036.875</v>
      </c>
    </row>
    <row r="3534" customFormat="false" ht="12.75" hidden="false" customHeight="false" outlineLevel="0" collapsed="false">
      <c r="A3534" s="208" t="str">
        <f aca="false">B3534&amp;" "&amp;C3534&amp;" "&amp;D3534</f>
        <v>US Oil Products Financial</v>
      </c>
      <c r="B3534" s="208" t="str">
        <f aca="false">IF((LEFT(N3534,2)="US"),"US","")</f>
        <v>US</v>
      </c>
      <c r="C3534" s="208" t="str">
        <f aca="false">M3534</f>
        <v>Oil Products</v>
      </c>
      <c r="D3534" s="208" t="str">
        <f aca="false">IF(ISNUMBER(FIND("Phy",N3534))=TRUE(),"Physical","Financial")</f>
        <v>Financial</v>
      </c>
      <c r="E3534" s="208" t="n">
        <f aca="false">IF(VLOOKUP(S3534,'DD-Lookup'!$J$6:$L$50,3,FALSE())="Monthly",(YEAR(AC3534)-YEAR(AB3534))*12+MONTH(AC3534)-MONTH(AB3534)+1,(AC3534-AB3534+1))</f>
        <v>1</v>
      </c>
      <c r="F3534" s="239" t="n">
        <f aca="false">E3534*SUM(P3534:Q3534)</f>
        <v>10000</v>
      </c>
      <c r="G3534" s="214" t="n">
        <v>1292101</v>
      </c>
      <c r="H3534" s="215" t="n">
        <v>37035.4173958333</v>
      </c>
      <c r="I3534" s="0" t="s">
        <v>840</v>
      </c>
      <c r="M3534" s="0" t="s">
        <v>831</v>
      </c>
      <c r="N3534" s="0" t="s">
        <v>2637</v>
      </c>
      <c r="O3534" s="0" t="s">
        <v>3016</v>
      </c>
      <c r="P3534" s="216" t="n">
        <v>10000</v>
      </c>
      <c r="S3534" s="0" t="s">
        <v>2243</v>
      </c>
      <c r="T3534" s="0" t="s">
        <v>784</v>
      </c>
      <c r="U3534" s="218" t="n">
        <v>84.55</v>
      </c>
      <c r="V3534" s="0" t="s">
        <v>2626</v>
      </c>
      <c r="W3534" s="0" t="s">
        <v>2627</v>
      </c>
      <c r="X3534" s="0" t="s">
        <v>2628</v>
      </c>
      <c r="Y3534" s="0" t="s">
        <v>847</v>
      </c>
      <c r="Z3534" s="0" t="s">
        <v>571</v>
      </c>
      <c r="AA3534" s="0" t="n">
        <v>107088</v>
      </c>
      <c r="AB3534" s="215" t="n">
        <v>37073.875</v>
      </c>
      <c r="AC3534" s="215" t="n">
        <v>37103.875</v>
      </c>
    </row>
    <row r="3535" customFormat="false" ht="12.75" hidden="false" customHeight="false" outlineLevel="0" collapsed="false">
      <c r="A3535" s="208" t="str">
        <f aca="false">B3535&amp;" "&amp;C3535&amp;" "&amp;D3535</f>
        <v>US Natural Gas Physical</v>
      </c>
      <c r="B3535" s="208" t="str">
        <f aca="false">IF((LEFT(N3535,2)="US"),"US","")</f>
        <v>US</v>
      </c>
      <c r="C3535" s="208" t="str">
        <f aca="false">M3535</f>
        <v>Natural Gas</v>
      </c>
      <c r="D3535" s="208" t="str">
        <f aca="false">IF(ISNUMBER(FIND("Phy",N3535))=TRUE(),"Physical","Financial")</f>
        <v>Physical</v>
      </c>
      <c r="E3535" s="208" t="n">
        <f aca="false">IF(VLOOKUP(S3535,'DD-Lookup'!$J$6:$L$50,3,FALSE())="Monthly",(YEAR(AC3535)-YEAR(AB3535))*12+MONTH(AC3535)-MONTH(AB3535)+1,(AC3535-AB3535+1))</f>
        <v>30</v>
      </c>
      <c r="F3535" s="239" t="n">
        <f aca="false">E3535*SUM(P3535:Q3535)</f>
        <v>150000</v>
      </c>
      <c r="G3535" s="214" t="n">
        <v>1292103</v>
      </c>
      <c r="H3535" s="215" t="n">
        <v>37035.4175694444</v>
      </c>
      <c r="I3535" s="0" t="s">
        <v>1773</v>
      </c>
      <c r="M3535" s="0" t="s">
        <v>858</v>
      </c>
      <c r="N3535" s="0" t="s">
        <v>1305</v>
      </c>
      <c r="O3535" s="0" t="s">
        <v>1756</v>
      </c>
      <c r="P3535" s="216" t="n">
        <v>5000</v>
      </c>
      <c r="S3535" s="0" t="s">
        <v>1026</v>
      </c>
      <c r="T3535" s="0" t="s">
        <v>784</v>
      </c>
      <c r="U3535" s="218" t="n">
        <v>10.475</v>
      </c>
      <c r="V3535" s="0" t="s">
        <v>2440</v>
      </c>
      <c r="W3535" s="0" t="s">
        <v>1758</v>
      </c>
      <c r="X3535" s="0" t="s">
        <v>1535</v>
      </c>
      <c r="Y3535" s="0" t="s">
        <v>1310</v>
      </c>
      <c r="Z3535" s="0" t="s">
        <v>571</v>
      </c>
      <c r="AA3535" s="0" t="s">
        <v>3028</v>
      </c>
      <c r="AB3535" s="215" t="n">
        <v>37043.875</v>
      </c>
      <c r="AC3535" s="215" t="n">
        <v>37072.875</v>
      </c>
    </row>
    <row r="3536" customFormat="false" ht="12.75" hidden="false" customHeight="false" outlineLevel="0" collapsed="false">
      <c r="A3536" s="208" t="str">
        <f aca="false">B3536&amp;" "&amp;C3536&amp;" "&amp;D3536</f>
        <v>US Natural Gas Physical</v>
      </c>
      <c r="B3536" s="208" t="str">
        <f aca="false">IF((LEFT(N3536,2)="US"),"US","")</f>
        <v>US</v>
      </c>
      <c r="C3536" s="208" t="str">
        <f aca="false">M3536</f>
        <v>Natural Gas</v>
      </c>
      <c r="D3536" s="208" t="str">
        <f aca="false">IF(ISNUMBER(FIND("Phy",N3536))=TRUE(),"Physical","Financial")</f>
        <v>Physical</v>
      </c>
      <c r="E3536" s="208" t="n">
        <f aca="false">IF(VLOOKUP(S3536,'DD-Lookup'!$J$6:$L$50,3,FALSE())="Monthly",(YEAR(AC3536)-YEAR(AB3536))*12+MONTH(AC3536)-MONTH(AB3536)+1,(AC3536-AB3536+1))</f>
        <v>1</v>
      </c>
      <c r="F3536" s="239" t="n">
        <f aca="false">E3536*SUM(P3536:Q3536)</f>
        <v>10000</v>
      </c>
      <c r="G3536" s="214" t="n">
        <v>1292104</v>
      </c>
      <c r="H3536" s="215" t="n">
        <v>37035.4176041667</v>
      </c>
      <c r="I3536" s="0" t="s">
        <v>1183</v>
      </c>
      <c r="M3536" s="0" t="s">
        <v>858</v>
      </c>
      <c r="N3536" s="0" t="s">
        <v>1305</v>
      </c>
      <c r="O3536" s="0" t="s">
        <v>1432</v>
      </c>
      <c r="P3536" s="216" t="n">
        <v>10000</v>
      </c>
      <c r="S3536" s="0" t="s">
        <v>1026</v>
      </c>
      <c r="T3536" s="0" t="s">
        <v>784</v>
      </c>
      <c r="U3536" s="218" t="n">
        <v>4.125</v>
      </c>
      <c r="V3536" s="0" t="s">
        <v>1307</v>
      </c>
      <c r="W3536" s="0" t="s">
        <v>1434</v>
      </c>
      <c r="X3536" s="0" t="s">
        <v>1435</v>
      </c>
      <c r="Y3536" s="0" t="s">
        <v>1310</v>
      </c>
      <c r="Z3536" s="0" t="s">
        <v>571</v>
      </c>
      <c r="AA3536" s="0" t="n">
        <v>808997</v>
      </c>
      <c r="AB3536" s="215" t="n">
        <v>37036.875</v>
      </c>
      <c r="AC3536" s="215" t="n">
        <v>37036.875</v>
      </c>
    </row>
    <row r="3537" customFormat="false" ht="12.75" hidden="false" customHeight="false" outlineLevel="0" collapsed="false">
      <c r="A3537" s="208" t="str">
        <f aca="false">B3537&amp;" "&amp;C3537&amp;" "&amp;D3537</f>
        <v>US Crude Financial</v>
      </c>
      <c r="B3537" s="208" t="str">
        <f aca="false">IF((LEFT(N3537,2)="US"),"US","")</f>
        <v>US</v>
      </c>
      <c r="C3537" s="208" t="str">
        <f aca="false">M3537</f>
        <v>Crude</v>
      </c>
      <c r="D3537" s="208" t="str">
        <f aca="false">IF(ISNUMBER(FIND("Phy",N3537))=TRUE(),"Physical","Financial")</f>
        <v>Financial</v>
      </c>
      <c r="E3537" s="208" t="n">
        <f aca="false">IF(VLOOKUP(S3537,'DD-Lookup'!$J$6:$L$50,3,FALSE())="Monthly",(YEAR(AC3537)-YEAR(AB3537))*12+MONTH(AC3537)-MONTH(AB3537)+1,(AC3537-AB3537+1))</f>
        <v>1</v>
      </c>
      <c r="F3537" s="239" t="n">
        <f aca="false">E3537*SUM(P3537:Q3537)</f>
        <v>50000</v>
      </c>
      <c r="G3537" s="214" t="n">
        <v>1292105</v>
      </c>
      <c r="H3537" s="215" t="n">
        <v>37035.4177777778</v>
      </c>
      <c r="I3537" s="0" t="s">
        <v>1376</v>
      </c>
      <c r="M3537" s="0" t="s">
        <v>97</v>
      </c>
      <c r="N3537" s="0" t="s">
        <v>841</v>
      </c>
      <c r="O3537" s="0" t="s">
        <v>842</v>
      </c>
      <c r="P3537" s="216" t="n">
        <v>50000</v>
      </c>
      <c r="S3537" s="0" t="s">
        <v>843</v>
      </c>
      <c r="T3537" s="0" t="s">
        <v>784</v>
      </c>
      <c r="U3537" s="218" t="n">
        <v>29.16</v>
      </c>
      <c r="V3537" s="0" t="s">
        <v>1990</v>
      </c>
      <c r="W3537" s="0" t="s">
        <v>845</v>
      </c>
      <c r="X3537" s="0" t="s">
        <v>846</v>
      </c>
      <c r="Y3537" s="0" t="s">
        <v>847</v>
      </c>
      <c r="Z3537" s="0" t="s">
        <v>571</v>
      </c>
      <c r="AA3537" s="0" t="n">
        <v>107089</v>
      </c>
      <c r="AB3537" s="215" t="n">
        <v>37073</v>
      </c>
      <c r="AC3537" s="215" t="n">
        <v>37103</v>
      </c>
    </row>
    <row r="3538" customFormat="false" ht="12.75" hidden="false" customHeight="false" outlineLevel="0" collapsed="false">
      <c r="A3538" s="208" t="str">
        <f aca="false">B3538&amp;" "&amp;C3538&amp;" "&amp;D3538</f>
        <v>US Natural Gas Financial</v>
      </c>
      <c r="B3538" s="208" t="str">
        <f aca="false">IF((LEFT(N3538,2)="US"),"US","")</f>
        <v>US</v>
      </c>
      <c r="C3538" s="208" t="str">
        <f aca="false">M3538</f>
        <v>Natural Gas</v>
      </c>
      <c r="D3538" s="208" t="str">
        <f aca="false">IF(ISNUMBER(FIND("Phy",N3538))=TRUE(),"Physical","Financial")</f>
        <v>Financial</v>
      </c>
      <c r="E3538" s="208" t="n">
        <f aca="false">IF(VLOOKUP(S3538,'DD-Lookup'!$J$6:$L$50,3,FALSE())="Monthly",(YEAR(AC3538)-YEAR(AB3538))*12+MONTH(AC3538)-MONTH(AB3538)+1,(AC3538-AB3538+1))</f>
        <v>30</v>
      </c>
      <c r="F3538" s="239" t="n">
        <f aca="false">E3538*SUM(P3538:Q3538)</f>
        <v>90000</v>
      </c>
      <c r="G3538" s="214" t="n">
        <v>1292107</v>
      </c>
      <c r="H3538" s="215" t="n">
        <v>37035.4178472222</v>
      </c>
      <c r="I3538" s="0" t="s">
        <v>1381</v>
      </c>
      <c r="M3538" s="0" t="s">
        <v>858</v>
      </c>
      <c r="N3538" s="0" t="s">
        <v>1482</v>
      </c>
      <c r="O3538" s="0" t="s">
        <v>2537</v>
      </c>
      <c r="P3538" s="216" t="n">
        <v>3000</v>
      </c>
      <c r="S3538" s="0" t="s">
        <v>1026</v>
      </c>
      <c r="T3538" s="0" t="s">
        <v>784</v>
      </c>
      <c r="U3538" s="218" t="n">
        <v>-0.08</v>
      </c>
      <c r="V3538" s="0" t="s">
        <v>3007</v>
      </c>
      <c r="W3538" s="0" t="s">
        <v>1881</v>
      </c>
      <c r="X3538" s="0" t="s">
        <v>2505</v>
      </c>
      <c r="Y3538" s="0" t="s">
        <v>838</v>
      </c>
      <c r="Z3538" s="0" t="s">
        <v>571</v>
      </c>
      <c r="AA3538" s="0" t="s">
        <v>3029</v>
      </c>
      <c r="AB3538" s="215" t="n">
        <v>37043.875</v>
      </c>
      <c r="AC3538" s="215" t="n">
        <v>37072.875</v>
      </c>
    </row>
    <row r="3539" customFormat="false" ht="12.75" hidden="false" customHeight="false" outlineLevel="0" collapsed="false">
      <c r="A3539" s="208" t="str">
        <f aca="false">B3539&amp;" "&amp;C3539&amp;" "&amp;D3539</f>
        <v>US Natural Gas Physical</v>
      </c>
      <c r="B3539" s="208" t="str">
        <f aca="false">IF((LEFT(N3539,2)="US"),"US","")</f>
        <v>US</v>
      </c>
      <c r="C3539" s="208" t="str">
        <f aca="false">M3539</f>
        <v>Natural Gas</v>
      </c>
      <c r="D3539" s="208" t="str">
        <f aca="false">IF(ISNUMBER(FIND("Phy",N3539))=TRUE(),"Physical","Financial")</f>
        <v>Physical</v>
      </c>
      <c r="E3539" s="208" t="n">
        <f aca="false">IF(VLOOKUP(S3539,'DD-Lookup'!$J$6:$L$50,3,FALSE())="Monthly",(YEAR(AC3539)-YEAR(AB3539))*12+MONTH(AC3539)-MONTH(AB3539)+1,(AC3539-AB3539+1))</f>
        <v>30</v>
      </c>
      <c r="F3539" s="239" t="n">
        <f aca="false">E3539*SUM(P3539:Q3539)</f>
        <v>150000</v>
      </c>
      <c r="G3539" s="214" t="n">
        <v>1292108</v>
      </c>
      <c r="H3539" s="215" t="n">
        <v>37035.4181597222</v>
      </c>
      <c r="I3539" s="0" t="s">
        <v>1183</v>
      </c>
      <c r="M3539" s="0" t="s">
        <v>858</v>
      </c>
      <c r="N3539" s="0" t="s">
        <v>1305</v>
      </c>
      <c r="O3539" s="0" t="s">
        <v>1756</v>
      </c>
      <c r="Q3539" s="216" t="n">
        <v>5000</v>
      </c>
      <c r="S3539" s="0" t="s">
        <v>1026</v>
      </c>
      <c r="T3539" s="0" t="s">
        <v>784</v>
      </c>
      <c r="U3539" s="218" t="n">
        <v>10.585</v>
      </c>
      <c r="V3539" s="0" t="s">
        <v>2502</v>
      </c>
      <c r="W3539" s="0" t="s">
        <v>1758</v>
      </c>
      <c r="X3539" s="0" t="s">
        <v>1535</v>
      </c>
      <c r="Y3539" s="0" t="s">
        <v>1310</v>
      </c>
      <c r="Z3539" s="0" t="s">
        <v>571</v>
      </c>
      <c r="AA3539" s="0" t="s">
        <v>3030</v>
      </c>
      <c r="AB3539" s="215" t="n">
        <v>37043.875</v>
      </c>
      <c r="AC3539" s="215" t="n">
        <v>37072.875</v>
      </c>
    </row>
    <row r="3540" customFormat="false" ht="12.75" hidden="false" customHeight="false" outlineLevel="0" collapsed="false">
      <c r="A3540" s="208" t="str">
        <f aca="false">B3540&amp;" "&amp;C3540&amp;" "&amp;D3540</f>
        <v>US Natural Gas Financial</v>
      </c>
      <c r="B3540" s="208" t="str">
        <f aca="false">IF((LEFT(N3540,2)="US"),"US","")</f>
        <v>US</v>
      </c>
      <c r="C3540" s="208" t="str">
        <f aca="false">M3540</f>
        <v>Natural Gas</v>
      </c>
      <c r="D3540" s="208" t="str">
        <f aca="false">IF(ISNUMBER(FIND("Phy",N3540))=TRUE(),"Physical","Financial")</f>
        <v>Financial</v>
      </c>
      <c r="E3540" s="208" t="n">
        <f aca="false">IF(VLOOKUP(S3540,'DD-Lookup'!$J$6:$L$50,3,FALSE())="Monthly",(YEAR(AC3540)-YEAR(AB3540))*12+MONTH(AC3540)-MONTH(AB3540)+1,(AC3540-AB3540+1))</f>
        <v>30</v>
      </c>
      <c r="F3540" s="239" t="n">
        <f aca="false">E3540*SUM(P3540:Q3540)</f>
        <v>150000</v>
      </c>
      <c r="G3540" s="214" t="n">
        <v>1292110</v>
      </c>
      <c r="H3540" s="215" t="n">
        <v>37035.4182060185</v>
      </c>
      <c r="I3540" s="0" t="s">
        <v>1773</v>
      </c>
      <c r="M3540" s="0" t="s">
        <v>858</v>
      </c>
      <c r="N3540" s="0" t="s">
        <v>1482</v>
      </c>
      <c r="O3540" s="0" t="s">
        <v>2069</v>
      </c>
      <c r="P3540" s="216" t="n">
        <v>5000</v>
      </c>
      <c r="S3540" s="0" t="s">
        <v>1026</v>
      </c>
      <c r="T3540" s="0" t="s">
        <v>784</v>
      </c>
      <c r="U3540" s="218" t="n">
        <v>6.6</v>
      </c>
      <c r="V3540" s="0" t="s">
        <v>2440</v>
      </c>
      <c r="W3540" s="0" t="s">
        <v>2070</v>
      </c>
      <c r="X3540" s="0" t="s">
        <v>2071</v>
      </c>
      <c r="Y3540" s="0" t="s">
        <v>838</v>
      </c>
      <c r="Z3540" s="0" t="s">
        <v>571</v>
      </c>
      <c r="AA3540" s="0" t="s">
        <v>3031</v>
      </c>
      <c r="AB3540" s="215" t="n">
        <v>37043.875</v>
      </c>
      <c r="AC3540" s="215" t="n">
        <v>37072.875</v>
      </c>
    </row>
    <row r="3541" customFormat="false" ht="12.75" hidden="false" customHeight="false" outlineLevel="0" collapsed="false">
      <c r="A3541" s="208" t="str">
        <f aca="false">B3541&amp;" "&amp;C3541&amp;" "&amp;D3541</f>
        <v>US Power Physical</v>
      </c>
      <c r="B3541" s="208" t="str">
        <f aca="false">IF((LEFT(N3541,2)="US"),"US","")</f>
        <v>US</v>
      </c>
      <c r="C3541" s="208" t="str">
        <f aca="false">M3541</f>
        <v>Power</v>
      </c>
      <c r="D3541" s="208" t="str">
        <f aca="false">IF(ISNUMBER(FIND("Phy",N3541))=TRUE(),"Physical","Financial")</f>
        <v>Physical</v>
      </c>
      <c r="E3541" s="208" t="n">
        <f aca="false">IF(VLOOKUP(S3541,'DD-Lookup'!$J$6:$L$50,3,FALSE())="Monthly",(YEAR(AC3541)-YEAR(AB3541))*12+MONTH(AC3541)-MONTH(AB3541)+1,(AC3541-AB3541+1))</f>
        <v>30</v>
      </c>
      <c r="F3541" s="239" t="n">
        <f aca="false">E3541*SUM(P3541:Q3541)</f>
        <v>1500</v>
      </c>
      <c r="G3541" s="214" t="n">
        <v>1292109</v>
      </c>
      <c r="H3541" s="215" t="n">
        <v>37035.4182060185</v>
      </c>
      <c r="I3541" s="0" t="s">
        <v>1115</v>
      </c>
      <c r="M3541" s="0" t="s">
        <v>67</v>
      </c>
      <c r="N3541" s="0" t="s">
        <v>1081</v>
      </c>
      <c r="O3541" s="0" t="s">
        <v>2838</v>
      </c>
      <c r="P3541" s="216" t="n">
        <v>50</v>
      </c>
      <c r="S3541" s="0" t="s">
        <v>930</v>
      </c>
      <c r="T3541" s="0" t="s">
        <v>784</v>
      </c>
      <c r="U3541" s="218" t="n">
        <v>23.55</v>
      </c>
      <c r="V3541" s="0" t="s">
        <v>1185</v>
      </c>
      <c r="W3541" s="0" t="s">
        <v>1122</v>
      </c>
      <c r="X3541" s="0" t="s">
        <v>1123</v>
      </c>
      <c r="Y3541" s="0" t="s">
        <v>1051</v>
      </c>
      <c r="Z3541" s="0" t="s">
        <v>618</v>
      </c>
      <c r="AA3541" s="0" t="n">
        <v>621558.1</v>
      </c>
      <c r="AB3541" s="215" t="n">
        <v>37043.875</v>
      </c>
      <c r="AC3541" s="215" t="n">
        <v>37072.875</v>
      </c>
    </row>
    <row r="3542" customFormat="false" ht="12.75" hidden="false" customHeight="false" outlineLevel="0" collapsed="false">
      <c r="A3542" s="208" t="str">
        <f aca="false">B3542&amp;" "&amp;C3542&amp;" "&amp;D3542</f>
        <v> Natural Gas Physical</v>
      </c>
      <c r="B3542" s="208" t="str">
        <f aca="false">IF((LEFT(N3542,2)="US"),"US","")</f>
        <v/>
      </c>
      <c r="C3542" s="208" t="str">
        <f aca="false">M3542</f>
        <v>Natural Gas</v>
      </c>
      <c r="D3542" s="208" t="str">
        <f aca="false">IF(ISNUMBER(FIND("Phy",N3542))=TRUE(),"Physical","Financial")</f>
        <v>Physical</v>
      </c>
      <c r="E3542" s="208" t="n">
        <f aca="false">IF(VLOOKUP(S3542,'DD-Lookup'!$J$6:$L$50,3,FALSE())="Monthly",(YEAR(AC3542)-YEAR(AB3542))*12+MONTH(AC3542)-MONTH(AB3542)+1,(AC3542-AB3542+1))</f>
        <v>7</v>
      </c>
      <c r="F3542" s="239" t="n">
        <f aca="false">E3542*SUM(P3542:Q3542)</f>
        <v>35000</v>
      </c>
      <c r="G3542" s="214" t="n">
        <v>1292111</v>
      </c>
      <c r="H3542" s="215" t="n">
        <v>37035.4184837963</v>
      </c>
      <c r="I3542" s="0" t="s">
        <v>2090</v>
      </c>
      <c r="M3542" s="0" t="s">
        <v>858</v>
      </c>
      <c r="N3542" s="0" t="s">
        <v>2171</v>
      </c>
      <c r="O3542" s="0" t="s">
        <v>2419</v>
      </c>
      <c r="P3542" s="216" t="n">
        <v>5000</v>
      </c>
      <c r="S3542" s="0" t="s">
        <v>279</v>
      </c>
      <c r="T3542" s="0" t="s">
        <v>2173</v>
      </c>
      <c r="U3542" s="218" t="n">
        <v>5.59</v>
      </c>
      <c r="V3542" s="0" t="s">
        <v>2233</v>
      </c>
      <c r="W3542" s="0" t="s">
        <v>2175</v>
      </c>
      <c r="X3542" s="0" t="s">
        <v>2176</v>
      </c>
      <c r="Y3542" s="0" t="s">
        <v>1310</v>
      </c>
      <c r="Z3542" s="0" t="s">
        <v>628</v>
      </c>
      <c r="AA3542" s="0" t="n">
        <v>809003</v>
      </c>
      <c r="AB3542" s="215" t="n">
        <v>37036.875</v>
      </c>
      <c r="AC3542" s="215" t="n">
        <v>37042.875</v>
      </c>
    </row>
    <row r="3543" customFormat="false" ht="12.75" hidden="false" customHeight="false" outlineLevel="0" collapsed="false">
      <c r="A3543" s="208" t="str">
        <f aca="false">B3543&amp;" "&amp;C3543&amp;" "&amp;D3543</f>
        <v>US Natural Gas Physical</v>
      </c>
      <c r="B3543" s="208" t="str">
        <f aca="false">IF((LEFT(N3543,2)="US"),"US","")</f>
        <v>US</v>
      </c>
      <c r="C3543" s="208" t="str">
        <f aca="false">M3543</f>
        <v>Natural Gas</v>
      </c>
      <c r="D3543" s="208" t="str">
        <f aca="false">IF(ISNUMBER(FIND("Phy",N3543))=TRUE(),"Physical","Financial")</f>
        <v>Physical</v>
      </c>
      <c r="E3543" s="208" t="n">
        <f aca="false">IF(VLOOKUP(S3543,'DD-Lookup'!$J$6:$L$50,3,FALSE())="Monthly",(YEAR(AC3543)-YEAR(AB3543))*12+MONTH(AC3543)-MONTH(AB3543)+1,(AC3543-AB3543+1))</f>
        <v>1</v>
      </c>
      <c r="F3543" s="239" t="n">
        <f aca="false">E3543*SUM(P3543:Q3543)</f>
        <v>10000</v>
      </c>
      <c r="G3543" s="214" t="n">
        <v>1292112</v>
      </c>
      <c r="H3543" s="215" t="n">
        <v>37035.4185185185</v>
      </c>
      <c r="I3543" s="0" t="s">
        <v>593</v>
      </c>
      <c r="M3543" s="0" t="s">
        <v>858</v>
      </c>
      <c r="N3543" s="0" t="s">
        <v>1305</v>
      </c>
      <c r="O3543" s="0" t="s">
        <v>1766</v>
      </c>
      <c r="Q3543" s="216" t="n">
        <v>10000</v>
      </c>
      <c r="S3543" s="0" t="s">
        <v>1026</v>
      </c>
      <c r="T3543" s="0" t="s">
        <v>784</v>
      </c>
      <c r="U3543" s="218" t="n">
        <v>4.075</v>
      </c>
      <c r="V3543" s="0" t="s">
        <v>1543</v>
      </c>
      <c r="W3543" s="0" t="s">
        <v>1422</v>
      </c>
      <c r="X3543" s="0" t="s">
        <v>1423</v>
      </c>
      <c r="Y3543" s="0" t="s">
        <v>1310</v>
      </c>
      <c r="Z3543" s="0" t="s">
        <v>571</v>
      </c>
      <c r="AA3543" s="0" t="n">
        <v>809004</v>
      </c>
      <c r="AB3543" s="215" t="n">
        <v>37036.875</v>
      </c>
      <c r="AC3543" s="215" t="n">
        <v>37036.875</v>
      </c>
    </row>
    <row r="3544" customFormat="false" ht="12.75" hidden="false" customHeight="false" outlineLevel="0" collapsed="false">
      <c r="A3544" s="208" t="str">
        <f aca="false">B3544&amp;" "&amp;C3544&amp;" "&amp;D3544</f>
        <v> Metals Financial</v>
      </c>
      <c r="B3544" s="208" t="str">
        <f aca="false">IF((LEFT(N3544,2)="US"),"US","")</f>
        <v/>
      </c>
      <c r="C3544" s="208" t="str">
        <f aca="false">M3544</f>
        <v>Metals</v>
      </c>
      <c r="D3544" s="208" t="str">
        <f aca="false">IF(ISNUMBER(FIND("Phy",N3544))=TRUE(),"Physical","Financial")</f>
        <v>Financial</v>
      </c>
      <c r="E3544" s="208" t="n">
        <f aca="false">IF(VLOOKUP(S3544,'DD-Lookup'!$J$6:$L$50,3,FALSE())="Monthly",(YEAR(AC3544)-YEAR(AB3544))*12+MONTH(AC3544)-MONTH(AB3544)+1,(AC3544-AB3544+1))</f>
        <v>1</v>
      </c>
      <c r="F3544" s="239" t="n">
        <f aca="false">E3544*SUM(P3544:Q3544)</f>
        <v>8</v>
      </c>
      <c r="G3544" s="214" t="n">
        <v>1292113</v>
      </c>
      <c r="H3544" s="215" t="n">
        <v>37035.4186226852</v>
      </c>
      <c r="I3544" s="0" t="s">
        <v>905</v>
      </c>
      <c r="M3544" s="0" t="s">
        <v>780</v>
      </c>
      <c r="N3544" s="0" t="s">
        <v>804</v>
      </c>
      <c r="O3544" s="0" t="s">
        <v>805</v>
      </c>
      <c r="P3544" s="216" t="n">
        <v>8</v>
      </c>
      <c r="S3544" s="0" t="s">
        <v>783</v>
      </c>
      <c r="T3544" s="0" t="s">
        <v>784</v>
      </c>
      <c r="U3544" s="218" t="n">
        <v>1750</v>
      </c>
      <c r="V3544" s="0" t="s">
        <v>906</v>
      </c>
      <c r="W3544" s="0" t="s">
        <v>803</v>
      </c>
      <c r="X3544" s="0" t="s">
        <v>787</v>
      </c>
      <c r="Y3544" s="0" t="s">
        <v>788</v>
      </c>
      <c r="Z3544" s="0" t="s">
        <v>789</v>
      </c>
      <c r="AA3544" s="0" t="n">
        <v>2151074</v>
      </c>
    </row>
    <row r="3545" customFormat="false" ht="12.75" hidden="false" customHeight="false" outlineLevel="0" collapsed="false">
      <c r="A3545" s="208" t="str">
        <f aca="false">B3545&amp;" "&amp;C3545&amp;" "&amp;D3545</f>
        <v>US Natural Gas Financial</v>
      </c>
      <c r="B3545" s="208" t="str">
        <f aca="false">IF((LEFT(N3545,2)="US"),"US","")</f>
        <v>US</v>
      </c>
      <c r="C3545" s="208" t="str">
        <f aca="false">M3545</f>
        <v>Natural Gas</v>
      </c>
      <c r="D3545" s="208" t="str">
        <f aca="false">IF(ISNUMBER(FIND("Phy",N3545))=TRUE(),"Physical","Financial")</f>
        <v>Financial</v>
      </c>
      <c r="E3545" s="208" t="n">
        <f aca="false">IF(VLOOKUP(S3545,'DD-Lookup'!$J$6:$L$50,3,FALSE())="Monthly",(YEAR(AC3545)-YEAR(AB3545))*12+MONTH(AC3545)-MONTH(AB3545)+1,(AC3545-AB3545+1))</f>
        <v>7</v>
      </c>
      <c r="F3545" s="239" t="n">
        <f aca="false">E3545*SUM(P3545:Q3545)</f>
        <v>70000</v>
      </c>
      <c r="G3545" s="214" t="n">
        <v>1292114</v>
      </c>
      <c r="H3545" s="215" t="n">
        <v>37035.4186689815</v>
      </c>
      <c r="I3545" s="0" t="s">
        <v>1544</v>
      </c>
      <c r="M3545" s="0" t="s">
        <v>858</v>
      </c>
      <c r="N3545" s="0" t="s">
        <v>1024</v>
      </c>
      <c r="O3545" s="0" t="s">
        <v>3032</v>
      </c>
      <c r="P3545" s="216" t="n">
        <v>10000</v>
      </c>
      <c r="S3545" s="0" t="s">
        <v>1026</v>
      </c>
      <c r="T3545" s="0" t="s">
        <v>784</v>
      </c>
      <c r="U3545" s="218" t="n">
        <v>4.1</v>
      </c>
      <c r="V3545" s="0" t="s">
        <v>1545</v>
      </c>
      <c r="W3545" s="0" t="s">
        <v>2199</v>
      </c>
      <c r="X3545" s="0" t="s">
        <v>2200</v>
      </c>
      <c r="Y3545" s="0" t="s">
        <v>838</v>
      </c>
      <c r="Z3545" s="0" t="s">
        <v>571</v>
      </c>
      <c r="AA3545" s="0" t="s">
        <v>3033</v>
      </c>
      <c r="AB3545" s="215" t="n">
        <v>37036.875</v>
      </c>
      <c r="AC3545" s="215" t="n">
        <v>37042.875</v>
      </c>
    </row>
    <row r="3546" customFormat="false" ht="12.75" hidden="false" customHeight="false" outlineLevel="0" collapsed="false">
      <c r="A3546" s="208" t="str">
        <f aca="false">B3546&amp;" "&amp;C3546&amp;" "&amp;D3546</f>
        <v>US Natural Gas Financial</v>
      </c>
      <c r="B3546" s="208" t="str">
        <f aca="false">IF((LEFT(N3546,2)="US"),"US","")</f>
        <v>US</v>
      </c>
      <c r="C3546" s="208" t="str">
        <f aca="false">M3546</f>
        <v>Natural Gas</v>
      </c>
      <c r="D3546" s="208" t="str">
        <f aca="false">IF(ISNUMBER(FIND("Phy",N3546))=TRUE(),"Physical","Financial")</f>
        <v>Financial</v>
      </c>
      <c r="E3546" s="208" t="n">
        <f aca="false">IF(VLOOKUP(S3546,'DD-Lookup'!$J$6:$L$50,3,FALSE())="Monthly",(YEAR(AC3546)-YEAR(AB3546))*12+MONTH(AC3546)-MONTH(AB3546)+1,(AC3546-AB3546+1))</f>
        <v>30</v>
      </c>
      <c r="F3546" s="239" t="n">
        <f aca="false">E3546*SUM(P3546:Q3546)</f>
        <v>75000</v>
      </c>
      <c r="G3546" s="214" t="n">
        <v>1292115</v>
      </c>
      <c r="H3546" s="215" t="n">
        <v>37035.41875</v>
      </c>
      <c r="I3546" s="0" t="s">
        <v>1452</v>
      </c>
      <c r="M3546" s="0" t="s">
        <v>858</v>
      </c>
      <c r="N3546" s="0" t="s">
        <v>1024</v>
      </c>
      <c r="O3546" s="0" t="s">
        <v>1025</v>
      </c>
      <c r="Q3546" s="216" t="n">
        <v>2500</v>
      </c>
      <c r="S3546" s="0" t="s">
        <v>1026</v>
      </c>
      <c r="T3546" s="0" t="s">
        <v>784</v>
      </c>
      <c r="U3546" s="218" t="n">
        <v>4.185</v>
      </c>
      <c r="V3546" s="0" t="s">
        <v>2921</v>
      </c>
      <c r="W3546" s="0" t="s">
        <v>1028</v>
      </c>
      <c r="X3546" s="0" t="s">
        <v>1029</v>
      </c>
      <c r="Y3546" s="0" t="s">
        <v>838</v>
      </c>
      <c r="Z3546" s="0" t="s">
        <v>571</v>
      </c>
      <c r="AA3546" s="0" t="s">
        <v>3034</v>
      </c>
      <c r="AB3546" s="215" t="n">
        <v>37043.875</v>
      </c>
      <c r="AC3546" s="215" t="n">
        <v>37072.875</v>
      </c>
    </row>
    <row r="3547" customFormat="false" ht="12.75" hidden="false" customHeight="false" outlineLevel="0" collapsed="false">
      <c r="A3547" s="208" t="str">
        <f aca="false">B3547&amp;" "&amp;C3547&amp;" "&amp;D3547</f>
        <v> Metals Financial</v>
      </c>
      <c r="B3547" s="208" t="str">
        <f aca="false">IF((LEFT(N3547,2)="US"),"US","")</f>
        <v/>
      </c>
      <c r="C3547" s="208" t="str">
        <f aca="false">M3547</f>
        <v>Metals</v>
      </c>
      <c r="D3547" s="208" t="str">
        <f aca="false">IF(ISNUMBER(FIND("Phy",N3547))=TRUE(),"Physical","Financial")</f>
        <v>Financial</v>
      </c>
      <c r="E3547" s="208" t="n">
        <f aca="false">IF(VLOOKUP(S3547,'DD-Lookup'!$J$6:$L$50,3,FALSE())="Monthly",(YEAR(AC3547)-YEAR(AB3547))*12+MONTH(AC3547)-MONTH(AB3547)+1,(AC3547-AB3547+1))</f>
        <v>1</v>
      </c>
      <c r="F3547" s="239" t="n">
        <f aca="false">E3547*SUM(P3547:Q3547)</f>
        <v>10</v>
      </c>
      <c r="G3547" s="214" t="n">
        <v>1292116</v>
      </c>
      <c r="H3547" s="215" t="n">
        <v>37035.4187731482</v>
      </c>
      <c r="I3547" s="0" t="s">
        <v>894</v>
      </c>
      <c r="M3547" s="0" t="s">
        <v>780</v>
      </c>
      <c r="N3547" s="0" t="s">
        <v>804</v>
      </c>
      <c r="O3547" s="0" t="s">
        <v>805</v>
      </c>
      <c r="P3547" s="216" t="n">
        <v>10</v>
      </c>
      <c r="S3547" s="0" t="s">
        <v>783</v>
      </c>
      <c r="T3547" s="0" t="s">
        <v>784</v>
      </c>
      <c r="U3547" s="218" t="n">
        <v>1750</v>
      </c>
      <c r="V3547" s="0" t="s">
        <v>895</v>
      </c>
      <c r="W3547" s="0" t="s">
        <v>803</v>
      </c>
      <c r="X3547" s="0" t="s">
        <v>787</v>
      </c>
      <c r="Y3547" s="0" t="s">
        <v>788</v>
      </c>
      <c r="Z3547" s="0" t="s">
        <v>789</v>
      </c>
      <c r="AA3547" s="0" t="n">
        <v>2151076</v>
      </c>
    </row>
    <row r="3548" customFormat="false" ht="12.75" hidden="false" customHeight="false" outlineLevel="0" collapsed="false">
      <c r="A3548" s="208" t="str">
        <f aca="false">B3548&amp;" "&amp;C3548&amp;" "&amp;D3548</f>
        <v> Metals Financial</v>
      </c>
      <c r="B3548" s="208" t="str">
        <f aca="false">IF((LEFT(N3548,2)="US"),"US","")</f>
        <v/>
      </c>
      <c r="C3548" s="208" t="str">
        <f aca="false">M3548</f>
        <v>Metals</v>
      </c>
      <c r="D3548" s="208" t="str">
        <f aca="false">IF(ISNUMBER(FIND("Phy",N3548))=TRUE(),"Physical","Financial")</f>
        <v>Financial</v>
      </c>
      <c r="E3548" s="208" t="n">
        <f aca="false">IF(VLOOKUP(S3548,'DD-Lookup'!$J$6:$L$50,3,FALSE())="Monthly",(YEAR(AC3548)-YEAR(AB3548))*12+MONTH(AC3548)-MONTH(AB3548)+1,(AC3548-AB3548+1))</f>
        <v>1</v>
      </c>
      <c r="F3548" s="239" t="n">
        <f aca="false">E3548*SUM(P3548:Q3548)</f>
        <v>2</v>
      </c>
      <c r="G3548" s="214" t="n">
        <v>1292118</v>
      </c>
      <c r="H3548" s="215" t="n">
        <v>37035.4188541667</v>
      </c>
      <c r="I3548" s="0" t="s">
        <v>1856</v>
      </c>
      <c r="M3548" s="0" t="s">
        <v>780</v>
      </c>
      <c r="N3548" s="0" t="s">
        <v>804</v>
      </c>
      <c r="O3548" s="0" t="s">
        <v>805</v>
      </c>
      <c r="P3548" s="216" t="n">
        <v>2</v>
      </c>
      <c r="S3548" s="0" t="s">
        <v>783</v>
      </c>
      <c r="T3548" s="0" t="s">
        <v>784</v>
      </c>
      <c r="U3548" s="218" t="n">
        <v>1750</v>
      </c>
      <c r="V3548" s="0" t="s">
        <v>1857</v>
      </c>
      <c r="W3548" s="0" t="s">
        <v>803</v>
      </c>
      <c r="X3548" s="0" t="s">
        <v>787</v>
      </c>
      <c r="Y3548" s="0" t="s">
        <v>788</v>
      </c>
      <c r="Z3548" s="0" t="s">
        <v>789</v>
      </c>
      <c r="AA3548" s="0" t="n">
        <v>2151078</v>
      </c>
    </row>
    <row r="3549" customFormat="false" ht="12.75" hidden="false" customHeight="false" outlineLevel="0" collapsed="false">
      <c r="A3549" s="208" t="str">
        <f aca="false">B3549&amp;" "&amp;C3549&amp;" "&amp;D3549</f>
        <v>US Natural Gas Financial</v>
      </c>
      <c r="B3549" s="208" t="str">
        <f aca="false">IF((LEFT(N3549,2)="US"),"US","")</f>
        <v>US</v>
      </c>
      <c r="C3549" s="208" t="str">
        <f aca="false">M3549</f>
        <v>Natural Gas</v>
      </c>
      <c r="D3549" s="208" t="str">
        <f aca="false">IF(ISNUMBER(FIND("Phy",N3549))=TRUE(),"Physical","Financial")</f>
        <v>Financial</v>
      </c>
      <c r="E3549" s="208" t="n">
        <f aca="false">IF(VLOOKUP(S3549,'DD-Lookup'!$J$6:$L$50,3,FALSE())="Monthly",(YEAR(AC3549)-YEAR(AB3549))*12+MONTH(AC3549)-MONTH(AB3549)+1,(AC3549-AB3549+1))</f>
        <v>7</v>
      </c>
      <c r="F3549" s="239" t="n">
        <f aca="false">E3549*SUM(P3549:Q3549)</f>
        <v>140000</v>
      </c>
      <c r="G3549" s="214" t="n">
        <v>1292117</v>
      </c>
      <c r="H3549" s="215" t="n">
        <v>37035.4188541667</v>
      </c>
      <c r="I3549" s="0" t="s">
        <v>1750</v>
      </c>
      <c r="M3549" s="0" t="s">
        <v>858</v>
      </c>
      <c r="N3549" s="0" t="s">
        <v>1024</v>
      </c>
      <c r="O3549" s="0" t="s">
        <v>1404</v>
      </c>
      <c r="P3549" s="216" t="n">
        <v>20000</v>
      </c>
      <c r="S3549" s="0" t="s">
        <v>1026</v>
      </c>
      <c r="T3549" s="0" t="s">
        <v>784</v>
      </c>
      <c r="U3549" s="218" t="n">
        <v>4.12</v>
      </c>
      <c r="V3549" s="0" t="s">
        <v>2850</v>
      </c>
      <c r="W3549" s="0" t="s">
        <v>1406</v>
      </c>
      <c r="X3549" s="0" t="s">
        <v>1407</v>
      </c>
      <c r="Y3549" s="0" t="s">
        <v>838</v>
      </c>
      <c r="Z3549" s="0" t="s">
        <v>571</v>
      </c>
      <c r="AA3549" s="0" t="s">
        <v>3035</v>
      </c>
      <c r="AB3549" s="215" t="n">
        <v>37036.875</v>
      </c>
      <c r="AC3549" s="215" t="n">
        <v>37042.875</v>
      </c>
    </row>
    <row r="3550" customFormat="false" ht="12.75" hidden="false" customHeight="false" outlineLevel="0" collapsed="false">
      <c r="A3550" s="208" t="str">
        <f aca="false">B3550&amp;" "&amp;C3550&amp;" "&amp;D3550</f>
        <v>US Natural Gas Financial</v>
      </c>
      <c r="B3550" s="208" t="str">
        <f aca="false">IF((LEFT(N3550,2)="US"),"US","")</f>
        <v>US</v>
      </c>
      <c r="C3550" s="208" t="str">
        <f aca="false">M3550</f>
        <v>Natural Gas</v>
      </c>
      <c r="D3550" s="208" t="str">
        <f aca="false">IF(ISNUMBER(FIND("Phy",N3550))=TRUE(),"Physical","Financial")</f>
        <v>Financial</v>
      </c>
      <c r="E3550" s="208" t="n">
        <f aca="false">IF(VLOOKUP(S3550,'DD-Lookup'!$J$6:$L$50,3,FALSE())="Monthly",(YEAR(AC3550)-YEAR(AB3550))*12+MONTH(AC3550)-MONTH(AB3550)+1,(AC3550-AB3550+1))</f>
        <v>30</v>
      </c>
      <c r="F3550" s="239" t="n">
        <f aca="false">E3550*SUM(P3550:Q3550)</f>
        <v>300000</v>
      </c>
      <c r="G3550" s="214" t="n">
        <v>1292119</v>
      </c>
      <c r="H3550" s="215" t="n">
        <v>37035.418900463</v>
      </c>
      <c r="I3550" s="0" t="s">
        <v>1155</v>
      </c>
      <c r="M3550" s="0" t="s">
        <v>858</v>
      </c>
      <c r="N3550" s="0" t="s">
        <v>1024</v>
      </c>
      <c r="O3550" s="0" t="s">
        <v>3036</v>
      </c>
      <c r="P3550" s="216" t="n">
        <v>10000</v>
      </c>
      <c r="S3550" s="0" t="s">
        <v>1026</v>
      </c>
      <c r="T3550" s="0" t="s">
        <v>784</v>
      </c>
      <c r="U3550" s="218" t="n">
        <v>-0.015</v>
      </c>
      <c r="V3550" s="0" t="s">
        <v>1217</v>
      </c>
      <c r="W3550" s="0" t="s">
        <v>2101</v>
      </c>
      <c r="X3550" s="0" t="s">
        <v>2102</v>
      </c>
      <c r="Y3550" s="0" t="s">
        <v>838</v>
      </c>
      <c r="Z3550" s="0" t="s">
        <v>571</v>
      </c>
      <c r="AA3550" s="0" t="s">
        <v>3037</v>
      </c>
      <c r="AB3550" s="215" t="n">
        <v>37043.875</v>
      </c>
      <c r="AC3550" s="215" t="n">
        <v>37072.875</v>
      </c>
    </row>
    <row r="3551" customFormat="false" ht="12.75" hidden="false" customHeight="false" outlineLevel="0" collapsed="false">
      <c r="A3551" s="208" t="str">
        <f aca="false">B3551&amp;" "&amp;C3551&amp;" "&amp;D3551</f>
        <v> Metals Financial</v>
      </c>
      <c r="B3551" s="208" t="str">
        <f aca="false">IF((LEFT(N3551,2)="US"),"US","")</f>
        <v/>
      </c>
      <c r="C3551" s="208" t="str">
        <f aca="false">M3551</f>
        <v>Metals</v>
      </c>
      <c r="D3551" s="208" t="str">
        <f aca="false">IF(ISNUMBER(FIND("Phy",N3551))=TRUE(),"Physical","Financial")</f>
        <v>Financial</v>
      </c>
      <c r="E3551" s="208" t="n">
        <f aca="false">IF(VLOOKUP(S3551,'DD-Lookup'!$J$6:$L$50,3,FALSE())="Monthly",(YEAR(AC3551)-YEAR(AB3551))*12+MONTH(AC3551)-MONTH(AB3551)+1,(AC3551-AB3551+1))</f>
        <v>1</v>
      </c>
      <c r="F3551" s="239" t="n">
        <f aca="false">E3551*SUM(P3551:Q3551)</f>
        <v>10</v>
      </c>
      <c r="G3551" s="214" t="n">
        <v>1292121</v>
      </c>
      <c r="H3551" s="215" t="n">
        <v>37035.4189467593</v>
      </c>
      <c r="I3551" s="0" t="s">
        <v>796</v>
      </c>
      <c r="M3551" s="0" t="s">
        <v>780</v>
      </c>
      <c r="N3551" s="0" t="s">
        <v>781</v>
      </c>
      <c r="O3551" s="0" t="s">
        <v>782</v>
      </c>
      <c r="P3551" s="216" t="n">
        <v>10</v>
      </c>
      <c r="S3551" s="0" t="s">
        <v>783</v>
      </c>
      <c r="T3551" s="0" t="s">
        <v>784</v>
      </c>
      <c r="U3551" s="218" t="n">
        <v>1548</v>
      </c>
      <c r="V3551" s="0" t="s">
        <v>830</v>
      </c>
      <c r="W3551" s="0" t="s">
        <v>803</v>
      </c>
      <c r="X3551" s="0" t="s">
        <v>787</v>
      </c>
      <c r="Y3551" s="0" t="s">
        <v>788</v>
      </c>
      <c r="Z3551" s="0" t="s">
        <v>789</v>
      </c>
      <c r="AA3551" s="0" t="n">
        <v>2151080</v>
      </c>
    </row>
    <row r="3552" customFormat="false" ht="12.75" hidden="false" customHeight="false" outlineLevel="0" collapsed="false">
      <c r="A3552" s="208" t="str">
        <f aca="false">B3552&amp;" "&amp;C3552&amp;" "&amp;D3552</f>
        <v>US Natural Gas Physical</v>
      </c>
      <c r="B3552" s="208" t="str">
        <f aca="false">IF((LEFT(N3552,2)="US"),"US","")</f>
        <v>US</v>
      </c>
      <c r="C3552" s="208" t="str">
        <f aca="false">M3552</f>
        <v>Natural Gas</v>
      </c>
      <c r="D3552" s="208" t="str">
        <f aca="false">IF(ISNUMBER(FIND("Phy",N3552))=TRUE(),"Physical","Financial")</f>
        <v>Physical</v>
      </c>
      <c r="E3552" s="208" t="n">
        <f aca="false">IF(VLOOKUP(S3552,'DD-Lookup'!$J$6:$L$50,3,FALSE())="Monthly",(YEAR(AC3552)-YEAR(AB3552))*12+MONTH(AC3552)-MONTH(AB3552)+1,(AC3552-AB3552+1))</f>
        <v>1</v>
      </c>
      <c r="F3552" s="239" t="n">
        <f aca="false">E3552*SUM(P3552:Q3552)</f>
        <v>25000</v>
      </c>
      <c r="G3552" s="214" t="n">
        <v>1292122</v>
      </c>
      <c r="H3552" s="215" t="n">
        <v>37035.4189467593</v>
      </c>
      <c r="I3552" s="0" t="s">
        <v>1930</v>
      </c>
      <c r="M3552" s="0" t="s">
        <v>858</v>
      </c>
      <c r="N3552" s="0" t="s">
        <v>1305</v>
      </c>
      <c r="O3552" s="0" t="s">
        <v>1432</v>
      </c>
      <c r="P3552" s="216" t="n">
        <v>25000</v>
      </c>
      <c r="S3552" s="0" t="s">
        <v>1026</v>
      </c>
      <c r="T3552" s="0" t="s">
        <v>784</v>
      </c>
      <c r="U3552" s="218" t="n">
        <v>4.12</v>
      </c>
      <c r="V3552" s="0" t="s">
        <v>1931</v>
      </c>
      <c r="W3552" s="0" t="s">
        <v>1434</v>
      </c>
      <c r="X3552" s="0" t="s">
        <v>1435</v>
      </c>
      <c r="Y3552" s="0" t="s">
        <v>1310</v>
      </c>
      <c r="Z3552" s="0" t="s">
        <v>571</v>
      </c>
      <c r="AA3552" s="0" t="n">
        <v>809005</v>
      </c>
      <c r="AB3552" s="215" t="n">
        <v>37036.875</v>
      </c>
      <c r="AC3552" s="215" t="n">
        <v>37036.875</v>
      </c>
    </row>
    <row r="3553" customFormat="false" ht="12.75" hidden="false" customHeight="false" outlineLevel="0" collapsed="false">
      <c r="A3553" s="208" t="str">
        <f aca="false">B3553&amp;" "&amp;C3553&amp;" "&amp;D3553</f>
        <v> Metals Financial</v>
      </c>
      <c r="B3553" s="208" t="str">
        <f aca="false">IF((LEFT(N3553,2)="US"),"US","")</f>
        <v/>
      </c>
      <c r="C3553" s="208" t="str">
        <f aca="false">M3553</f>
        <v>Metals</v>
      </c>
      <c r="D3553" s="208" t="str">
        <f aca="false">IF(ISNUMBER(FIND("Phy",N3553))=TRUE(),"Physical","Financial")</f>
        <v>Financial</v>
      </c>
      <c r="E3553" s="208" t="n">
        <f aca="false">IF(VLOOKUP(S3553,'DD-Lookup'!$J$6:$L$50,3,FALSE())="Monthly",(YEAR(AC3553)-YEAR(AB3553))*12+MONTH(AC3553)-MONTH(AB3553)+1,(AC3553-AB3553+1))</f>
        <v>1</v>
      </c>
      <c r="F3553" s="239" t="n">
        <f aca="false">E3553*SUM(P3553:Q3553)</f>
        <v>13</v>
      </c>
      <c r="G3553" s="214" t="n">
        <v>1292123</v>
      </c>
      <c r="H3553" s="215" t="n">
        <v>37035.4189699074</v>
      </c>
      <c r="I3553" s="0" t="s">
        <v>907</v>
      </c>
      <c r="M3553" s="0" t="s">
        <v>780</v>
      </c>
      <c r="N3553" s="0" t="s">
        <v>804</v>
      </c>
      <c r="O3553" s="0" t="s">
        <v>805</v>
      </c>
      <c r="Q3553" s="216" t="n">
        <v>13</v>
      </c>
      <c r="S3553" s="0" t="s">
        <v>783</v>
      </c>
      <c r="T3553" s="0" t="s">
        <v>784</v>
      </c>
      <c r="U3553" s="218" t="n">
        <v>1751</v>
      </c>
      <c r="V3553" s="0" t="s">
        <v>2920</v>
      </c>
      <c r="W3553" s="0" t="s">
        <v>803</v>
      </c>
      <c r="X3553" s="0" t="s">
        <v>787</v>
      </c>
      <c r="Y3553" s="0" t="s">
        <v>788</v>
      </c>
      <c r="Z3553" s="0" t="s">
        <v>789</v>
      </c>
      <c r="AA3553" s="0" t="n">
        <v>2151082</v>
      </c>
    </row>
    <row r="3554" customFormat="false" ht="12.75" hidden="false" customHeight="false" outlineLevel="0" collapsed="false">
      <c r="A3554" s="208" t="str">
        <f aca="false">B3554&amp;" "&amp;C3554&amp;" "&amp;D3554</f>
        <v>US Natural Gas Financial</v>
      </c>
      <c r="B3554" s="208" t="str">
        <f aca="false">IF((LEFT(N3554,2)="US"),"US","")</f>
        <v>US</v>
      </c>
      <c r="C3554" s="208" t="str">
        <f aca="false">M3554</f>
        <v>Natural Gas</v>
      </c>
      <c r="D3554" s="208" t="str">
        <f aca="false">IF(ISNUMBER(FIND("Phy",N3554))=TRUE(),"Physical","Financial")</f>
        <v>Financial</v>
      </c>
      <c r="E3554" s="208" t="n">
        <f aca="false">IF(VLOOKUP(S3554,'DD-Lookup'!$J$6:$L$50,3,FALSE())="Monthly",(YEAR(AC3554)-YEAR(AB3554))*12+MONTH(AC3554)-MONTH(AB3554)+1,(AC3554-AB3554+1))</f>
        <v>30</v>
      </c>
      <c r="F3554" s="239" t="n">
        <f aca="false">E3554*SUM(P3554:Q3554)</f>
        <v>150000</v>
      </c>
      <c r="G3554" s="214" t="n">
        <v>1292125</v>
      </c>
      <c r="H3554" s="215" t="n">
        <v>37035.4190509259</v>
      </c>
      <c r="I3554" s="0" t="s">
        <v>1115</v>
      </c>
      <c r="M3554" s="0" t="s">
        <v>858</v>
      </c>
      <c r="N3554" s="0" t="s">
        <v>1482</v>
      </c>
      <c r="O3554" s="0" t="s">
        <v>2069</v>
      </c>
      <c r="Q3554" s="216" t="n">
        <v>5000</v>
      </c>
      <c r="S3554" s="0" t="s">
        <v>1026</v>
      </c>
      <c r="T3554" s="0" t="s">
        <v>784</v>
      </c>
      <c r="U3554" s="218" t="n">
        <v>6.8</v>
      </c>
      <c r="V3554" s="0" t="s">
        <v>3038</v>
      </c>
      <c r="W3554" s="0" t="s">
        <v>2070</v>
      </c>
      <c r="X3554" s="0" t="s">
        <v>2071</v>
      </c>
      <c r="Y3554" s="0" t="s">
        <v>838</v>
      </c>
      <c r="Z3554" s="0" t="s">
        <v>571</v>
      </c>
      <c r="AA3554" s="0" t="s">
        <v>3039</v>
      </c>
      <c r="AB3554" s="215" t="n">
        <v>37043.875</v>
      </c>
      <c r="AC3554" s="215" t="n">
        <v>37072.875</v>
      </c>
    </row>
    <row r="3555" customFormat="false" ht="12.75" hidden="false" customHeight="false" outlineLevel="0" collapsed="false">
      <c r="A3555" s="208" t="str">
        <f aca="false">B3555&amp;" "&amp;C3555&amp;" "&amp;D3555</f>
        <v> Metals Financial</v>
      </c>
      <c r="B3555" s="208" t="str">
        <f aca="false">IF((LEFT(N3555,2)="US"),"US","")</f>
        <v/>
      </c>
      <c r="C3555" s="208" t="str">
        <f aca="false">M3555</f>
        <v>Metals</v>
      </c>
      <c r="D3555" s="208" t="str">
        <f aca="false">IF(ISNUMBER(FIND("Phy",N3555))=TRUE(),"Physical","Financial")</f>
        <v>Financial</v>
      </c>
      <c r="E3555" s="208" t="n">
        <f aca="false">IF(VLOOKUP(S3555,'DD-Lookup'!$J$6:$L$50,3,FALSE())="Monthly",(YEAR(AC3555)-YEAR(AB3555))*12+MONTH(AC3555)-MONTH(AB3555)+1,(AC3555-AB3555+1))</f>
        <v>1</v>
      </c>
      <c r="F3555" s="239" t="n">
        <f aca="false">E3555*SUM(P3555:Q3555)</f>
        <v>20</v>
      </c>
      <c r="G3555" s="214" t="n">
        <v>1292126</v>
      </c>
      <c r="H3555" s="215" t="n">
        <v>37035.4190625</v>
      </c>
      <c r="I3555" s="0" t="s">
        <v>968</v>
      </c>
      <c r="M3555" s="0" t="s">
        <v>780</v>
      </c>
      <c r="N3555" s="0" t="s">
        <v>781</v>
      </c>
      <c r="O3555" s="0" t="s">
        <v>782</v>
      </c>
      <c r="Q3555" s="216" t="n">
        <v>20</v>
      </c>
      <c r="S3555" s="0" t="s">
        <v>783</v>
      </c>
      <c r="T3555" s="0" t="s">
        <v>784</v>
      </c>
      <c r="U3555" s="218" t="n">
        <v>1549</v>
      </c>
      <c r="V3555" s="0" t="s">
        <v>969</v>
      </c>
      <c r="W3555" s="0" t="s">
        <v>803</v>
      </c>
      <c r="X3555" s="0" t="s">
        <v>787</v>
      </c>
      <c r="Y3555" s="0" t="s">
        <v>788</v>
      </c>
      <c r="Z3555" s="0" t="s">
        <v>789</v>
      </c>
      <c r="AA3555" s="0" t="n">
        <v>2151084</v>
      </c>
    </row>
    <row r="3556" customFormat="false" ht="12.75" hidden="false" customHeight="false" outlineLevel="0" collapsed="false">
      <c r="A3556" s="208" t="str">
        <f aca="false">B3556&amp;" "&amp;C3556&amp;" "&amp;D3556</f>
        <v>US Natural Gas Financial</v>
      </c>
      <c r="B3556" s="208" t="str">
        <f aca="false">IF((LEFT(N3556,2)="US"),"US","")</f>
        <v>US</v>
      </c>
      <c r="C3556" s="208" t="str">
        <f aca="false">M3556</f>
        <v>Natural Gas</v>
      </c>
      <c r="D3556" s="208" t="str">
        <f aca="false">IF(ISNUMBER(FIND("Phy",N3556))=TRUE(),"Physical","Financial")</f>
        <v>Financial</v>
      </c>
      <c r="E3556" s="208" t="n">
        <f aca="false">IF(VLOOKUP(S3556,'DD-Lookup'!$J$6:$L$50,3,FALSE())="Monthly",(YEAR(AC3556)-YEAR(AB3556))*12+MONTH(AC3556)-MONTH(AB3556)+1,(AC3556-AB3556+1))</f>
        <v>30</v>
      </c>
      <c r="F3556" s="239" t="n">
        <f aca="false">E3556*SUM(P3556:Q3556)</f>
        <v>300000</v>
      </c>
      <c r="G3556" s="214" t="n">
        <v>1292127</v>
      </c>
      <c r="H3556" s="215" t="n">
        <v>37035.4191435185</v>
      </c>
      <c r="I3556" s="0" t="s">
        <v>2097</v>
      </c>
      <c r="M3556" s="0" t="s">
        <v>858</v>
      </c>
      <c r="N3556" s="0" t="s">
        <v>1482</v>
      </c>
      <c r="O3556" s="0" t="s">
        <v>2877</v>
      </c>
      <c r="P3556" s="216" t="n">
        <v>10000</v>
      </c>
      <c r="S3556" s="0" t="s">
        <v>1026</v>
      </c>
      <c r="T3556" s="0" t="s">
        <v>784</v>
      </c>
      <c r="U3556" s="218" t="n">
        <v>0.03</v>
      </c>
      <c r="V3556" s="0" t="s">
        <v>2435</v>
      </c>
      <c r="W3556" s="0" t="s">
        <v>1851</v>
      </c>
      <c r="X3556" s="0" t="s">
        <v>1852</v>
      </c>
      <c r="Y3556" s="0" t="s">
        <v>838</v>
      </c>
      <c r="Z3556" s="0" t="s">
        <v>571</v>
      </c>
      <c r="AA3556" s="0" t="s">
        <v>3040</v>
      </c>
      <c r="AB3556" s="215" t="n">
        <v>37043</v>
      </c>
      <c r="AC3556" s="215" t="n">
        <v>37072</v>
      </c>
    </row>
    <row r="3557" customFormat="false" ht="12.75" hidden="false" customHeight="false" outlineLevel="0" collapsed="false">
      <c r="A3557" s="208" t="str">
        <f aca="false">B3557&amp;" "&amp;C3557&amp;" "&amp;D3557</f>
        <v>US Natural Gas Physical</v>
      </c>
      <c r="B3557" s="208" t="str">
        <f aca="false">IF((LEFT(N3557,2)="US"),"US","")</f>
        <v>US</v>
      </c>
      <c r="C3557" s="208" t="str">
        <f aca="false">M3557</f>
        <v>Natural Gas</v>
      </c>
      <c r="D3557" s="208" t="str">
        <f aca="false">IF(ISNUMBER(FIND("Phy",N3557))=TRUE(),"Physical","Financial")</f>
        <v>Physical</v>
      </c>
      <c r="E3557" s="208" t="n">
        <f aca="false">IF(VLOOKUP(S3557,'DD-Lookup'!$J$6:$L$50,3,FALSE())="Monthly",(YEAR(AC3557)-YEAR(AB3557))*12+MONTH(AC3557)-MONTH(AB3557)+1,(AC3557-AB3557+1))</f>
        <v>30</v>
      </c>
      <c r="F3557" s="239" t="n">
        <f aca="false">E3557*SUM(P3557:Q3557)</f>
        <v>300000</v>
      </c>
      <c r="G3557" s="214" t="n">
        <v>1292128</v>
      </c>
      <c r="H3557" s="215" t="n">
        <v>37035.4192476852</v>
      </c>
      <c r="I3557" s="0" t="s">
        <v>2097</v>
      </c>
      <c r="M3557" s="0" t="s">
        <v>858</v>
      </c>
      <c r="N3557" s="0" t="s">
        <v>1501</v>
      </c>
      <c r="O3557" s="0" t="s">
        <v>3025</v>
      </c>
      <c r="P3557" s="216" t="n">
        <v>10000</v>
      </c>
      <c r="S3557" s="0" t="s">
        <v>1026</v>
      </c>
      <c r="T3557" s="0" t="s">
        <v>784</v>
      </c>
      <c r="U3557" s="218" t="n">
        <v>-0.0875</v>
      </c>
      <c r="V3557" s="0" t="s">
        <v>2123</v>
      </c>
      <c r="W3557" s="0" t="s">
        <v>3021</v>
      </c>
      <c r="X3557" s="0" t="s">
        <v>3022</v>
      </c>
      <c r="Y3557" s="0" t="s">
        <v>1310</v>
      </c>
      <c r="Z3557" s="0" t="s">
        <v>571</v>
      </c>
      <c r="AA3557" s="0" t="s">
        <v>3041</v>
      </c>
      <c r="AB3557" s="215" t="n">
        <v>37043</v>
      </c>
      <c r="AC3557" s="215" t="n">
        <v>37072</v>
      </c>
    </row>
    <row r="3558" customFormat="false" ht="12.75" hidden="false" customHeight="false" outlineLevel="0" collapsed="false">
      <c r="A3558" s="208" t="str">
        <f aca="false">B3558&amp;" "&amp;C3558&amp;" "&amp;D3558</f>
        <v>US Natural Gas Physical</v>
      </c>
      <c r="B3558" s="208" t="str">
        <f aca="false">IF((LEFT(N3558,2)="US"),"US","")</f>
        <v>US</v>
      </c>
      <c r="C3558" s="208" t="str">
        <f aca="false">M3558</f>
        <v>Natural Gas</v>
      </c>
      <c r="D3558" s="208" t="str">
        <f aca="false">IF(ISNUMBER(FIND("Phy",N3558))=TRUE(),"Physical","Financial")</f>
        <v>Physical</v>
      </c>
      <c r="E3558" s="208" t="n">
        <f aca="false">IF(VLOOKUP(S3558,'DD-Lookup'!$J$6:$L$50,3,FALSE())="Monthly",(YEAR(AC3558)-YEAR(AB3558))*12+MONTH(AC3558)-MONTH(AB3558)+1,(AC3558-AB3558+1))</f>
        <v>1</v>
      </c>
      <c r="F3558" s="239" t="n">
        <f aca="false">E3558*SUM(P3558:Q3558)</f>
        <v>5000</v>
      </c>
      <c r="G3558" s="214" t="n">
        <v>1292129</v>
      </c>
      <c r="H3558" s="215" t="n">
        <v>37035.4193171296</v>
      </c>
      <c r="I3558" s="0" t="s">
        <v>1738</v>
      </c>
      <c r="M3558" s="0" t="s">
        <v>858</v>
      </c>
      <c r="N3558" s="0" t="s">
        <v>1305</v>
      </c>
      <c r="O3558" s="0" t="s">
        <v>1432</v>
      </c>
      <c r="P3558" s="216" t="n">
        <v>5000</v>
      </c>
      <c r="S3558" s="0" t="s">
        <v>1026</v>
      </c>
      <c r="T3558" s="0" t="s">
        <v>784</v>
      </c>
      <c r="U3558" s="218" t="n">
        <v>4.11</v>
      </c>
      <c r="V3558" s="0" t="s">
        <v>1739</v>
      </c>
      <c r="W3558" s="0" t="s">
        <v>1434</v>
      </c>
      <c r="X3558" s="0" t="s">
        <v>1435</v>
      </c>
      <c r="Y3558" s="0" t="s">
        <v>1310</v>
      </c>
      <c r="Z3558" s="0" t="s">
        <v>571</v>
      </c>
      <c r="AA3558" s="0" t="n">
        <v>809007</v>
      </c>
      <c r="AB3558" s="215" t="n">
        <v>37036.875</v>
      </c>
      <c r="AC3558" s="215" t="n">
        <v>37036.875</v>
      </c>
    </row>
    <row r="3559" customFormat="false" ht="12.75" hidden="false" customHeight="false" outlineLevel="0" collapsed="false">
      <c r="A3559" s="208" t="str">
        <f aca="false">B3559&amp;" "&amp;C3559&amp;" "&amp;D3559</f>
        <v>US Natural Gas Physical</v>
      </c>
      <c r="B3559" s="208" t="str">
        <f aca="false">IF((LEFT(N3559,2)="US"),"US","")</f>
        <v>US</v>
      </c>
      <c r="C3559" s="208" t="str">
        <f aca="false">M3559</f>
        <v>Natural Gas</v>
      </c>
      <c r="D3559" s="208" t="str">
        <f aca="false">IF(ISNUMBER(FIND("Phy",N3559))=TRUE(),"Physical","Financial")</f>
        <v>Physical</v>
      </c>
      <c r="E3559" s="208" t="n">
        <f aca="false">IF(VLOOKUP(S3559,'DD-Lookup'!$J$6:$L$50,3,FALSE())="Monthly",(YEAR(AC3559)-YEAR(AB3559))*12+MONTH(AC3559)-MONTH(AB3559)+1,(AC3559-AB3559+1))</f>
        <v>1</v>
      </c>
      <c r="F3559" s="239" t="n">
        <f aca="false">E3559*SUM(P3559:Q3559)</f>
        <v>5000</v>
      </c>
      <c r="G3559" s="214" t="n">
        <v>1292130</v>
      </c>
      <c r="H3559" s="215" t="n">
        <v>37035.4194212963</v>
      </c>
      <c r="I3559" s="0" t="s">
        <v>593</v>
      </c>
      <c r="M3559" s="0" t="s">
        <v>858</v>
      </c>
      <c r="N3559" s="0" t="s">
        <v>1305</v>
      </c>
      <c r="O3559" s="0" t="s">
        <v>1703</v>
      </c>
      <c r="P3559" s="216" t="n">
        <v>5000</v>
      </c>
      <c r="S3559" s="0" t="s">
        <v>1026</v>
      </c>
      <c r="T3559" s="0" t="s">
        <v>784</v>
      </c>
      <c r="U3559" s="218" t="n">
        <v>4.0675</v>
      </c>
      <c r="V3559" s="0" t="s">
        <v>2647</v>
      </c>
      <c r="W3559" s="0" t="s">
        <v>1667</v>
      </c>
      <c r="X3559" s="0" t="s">
        <v>1639</v>
      </c>
      <c r="Y3559" s="0" t="s">
        <v>1310</v>
      </c>
      <c r="Z3559" s="0" t="s">
        <v>571</v>
      </c>
      <c r="AA3559" s="0" t="n">
        <v>809010</v>
      </c>
      <c r="AB3559" s="215" t="n">
        <v>37036.875</v>
      </c>
      <c r="AC3559" s="215" t="n">
        <v>37036.875</v>
      </c>
    </row>
    <row r="3560" customFormat="false" ht="12.75" hidden="false" customHeight="false" outlineLevel="0" collapsed="false">
      <c r="A3560" s="208" t="str">
        <f aca="false">B3560&amp;" "&amp;C3560&amp;" "&amp;D3560</f>
        <v>US Natural Gas Physical</v>
      </c>
      <c r="B3560" s="208" t="str">
        <f aca="false">IF((LEFT(N3560,2)="US"),"US","")</f>
        <v>US</v>
      </c>
      <c r="C3560" s="208" t="str">
        <f aca="false">M3560</f>
        <v>Natural Gas</v>
      </c>
      <c r="D3560" s="208" t="str">
        <f aca="false">IF(ISNUMBER(FIND("Phy",N3560))=TRUE(),"Physical","Financial")</f>
        <v>Physical</v>
      </c>
      <c r="E3560" s="208" t="n">
        <f aca="false">IF(VLOOKUP(S3560,'DD-Lookup'!$J$6:$L$50,3,FALSE())="Monthly",(YEAR(AC3560)-YEAR(AB3560))*12+MONTH(AC3560)-MONTH(AB3560)+1,(AC3560-AB3560+1))</f>
        <v>30</v>
      </c>
      <c r="F3560" s="239" t="n">
        <f aca="false">E3560*SUM(P3560:Q3560)</f>
        <v>300000</v>
      </c>
      <c r="G3560" s="214" t="n">
        <v>1292131</v>
      </c>
      <c r="H3560" s="215" t="n">
        <v>37035.4194328704</v>
      </c>
      <c r="I3560" s="0" t="s">
        <v>1278</v>
      </c>
      <c r="M3560" s="0" t="s">
        <v>858</v>
      </c>
      <c r="N3560" s="0" t="s">
        <v>1305</v>
      </c>
      <c r="O3560" s="0" t="s">
        <v>1804</v>
      </c>
      <c r="Q3560" s="216" t="n">
        <v>10000</v>
      </c>
      <c r="S3560" s="0" t="s">
        <v>1026</v>
      </c>
      <c r="T3560" s="0" t="s">
        <v>784</v>
      </c>
      <c r="U3560" s="218" t="n">
        <v>2.8725</v>
      </c>
      <c r="V3560" s="0" t="s">
        <v>2085</v>
      </c>
      <c r="W3560" s="0" t="s">
        <v>1758</v>
      </c>
      <c r="X3560" s="0" t="s">
        <v>1535</v>
      </c>
      <c r="Y3560" s="0" t="s">
        <v>1310</v>
      </c>
      <c r="Z3560" s="0" t="s">
        <v>571</v>
      </c>
      <c r="AA3560" s="0" t="s">
        <v>3042</v>
      </c>
      <c r="AB3560" s="215" t="n">
        <v>37043.875</v>
      </c>
      <c r="AC3560" s="215" t="n">
        <v>37072.875</v>
      </c>
    </row>
    <row r="3561" customFormat="false" ht="12.75" hidden="false" customHeight="false" outlineLevel="0" collapsed="false">
      <c r="A3561" s="208" t="str">
        <f aca="false">B3561&amp;" "&amp;C3561&amp;" "&amp;D3561</f>
        <v>US Natural Gas Physical</v>
      </c>
      <c r="B3561" s="208" t="str">
        <f aca="false">IF((LEFT(N3561,2)="US"),"US","")</f>
        <v>US</v>
      </c>
      <c r="C3561" s="208" t="str">
        <f aca="false">M3561</f>
        <v>Natural Gas</v>
      </c>
      <c r="D3561" s="208" t="str">
        <f aca="false">IF(ISNUMBER(FIND("Phy",N3561))=TRUE(),"Physical","Financial")</f>
        <v>Physical</v>
      </c>
      <c r="E3561" s="208" t="n">
        <f aca="false">IF(VLOOKUP(S3561,'DD-Lookup'!$J$6:$L$50,3,FALSE())="Monthly",(YEAR(AC3561)-YEAR(AB3561))*12+MONTH(AC3561)-MONTH(AB3561)+1,(AC3561-AB3561+1))</f>
        <v>1</v>
      </c>
      <c r="F3561" s="239" t="n">
        <f aca="false">E3561*SUM(P3561:Q3561)</f>
        <v>10000</v>
      </c>
      <c r="G3561" s="214" t="n">
        <v>1292132</v>
      </c>
      <c r="H3561" s="215" t="n">
        <v>37035.4194560185</v>
      </c>
      <c r="I3561" s="0" t="s">
        <v>600</v>
      </c>
      <c r="M3561" s="0" t="s">
        <v>858</v>
      </c>
      <c r="N3561" s="0" t="s">
        <v>1305</v>
      </c>
      <c r="O3561" s="0" t="s">
        <v>1687</v>
      </c>
      <c r="P3561" s="216" t="n">
        <v>10000</v>
      </c>
      <c r="S3561" s="0" t="s">
        <v>1026</v>
      </c>
      <c r="T3561" s="0" t="s">
        <v>784</v>
      </c>
      <c r="U3561" s="218" t="n">
        <v>4.0675</v>
      </c>
      <c r="V3561" s="0" t="s">
        <v>1488</v>
      </c>
      <c r="W3561" s="0" t="s">
        <v>1667</v>
      </c>
      <c r="X3561" s="0" t="s">
        <v>1639</v>
      </c>
      <c r="Y3561" s="0" t="s">
        <v>1310</v>
      </c>
      <c r="Z3561" s="0" t="s">
        <v>571</v>
      </c>
      <c r="AA3561" s="0" t="n">
        <v>809011</v>
      </c>
      <c r="AB3561" s="215" t="n">
        <v>37036.875</v>
      </c>
      <c r="AC3561" s="215" t="n">
        <v>37036.875</v>
      </c>
    </row>
    <row r="3562" customFormat="false" ht="12.75" hidden="false" customHeight="false" outlineLevel="0" collapsed="false">
      <c r="A3562" s="208" t="str">
        <f aca="false">B3562&amp;" "&amp;C3562&amp;" "&amp;D3562</f>
        <v>US Natural Gas Physical</v>
      </c>
      <c r="B3562" s="208" t="str">
        <f aca="false">IF((LEFT(N3562,2)="US"),"US","")</f>
        <v>US</v>
      </c>
      <c r="C3562" s="208" t="str">
        <f aca="false">M3562</f>
        <v>Natural Gas</v>
      </c>
      <c r="D3562" s="208" t="str">
        <f aca="false">IF(ISNUMBER(FIND("Phy",N3562))=TRUE(),"Physical","Financial")</f>
        <v>Physical</v>
      </c>
      <c r="E3562" s="208" t="n">
        <f aca="false">IF(VLOOKUP(S3562,'DD-Lookup'!$J$6:$L$50,3,FALSE())="Monthly",(YEAR(AC3562)-YEAR(AB3562))*12+MONTH(AC3562)-MONTH(AB3562)+1,(AC3562-AB3562+1))</f>
        <v>1</v>
      </c>
      <c r="F3562" s="239" t="n">
        <f aca="false">E3562*SUM(P3562:Q3562)</f>
        <v>5000</v>
      </c>
      <c r="G3562" s="214" t="n">
        <v>1292133</v>
      </c>
      <c r="H3562" s="215" t="n">
        <v>37035.4195023148</v>
      </c>
      <c r="I3562" s="0" t="s">
        <v>1699</v>
      </c>
      <c r="M3562" s="0" t="s">
        <v>858</v>
      </c>
      <c r="N3562" s="0" t="s">
        <v>1305</v>
      </c>
      <c r="O3562" s="0" t="s">
        <v>1527</v>
      </c>
      <c r="Q3562" s="216" t="n">
        <v>5000</v>
      </c>
      <c r="S3562" s="0" t="s">
        <v>1026</v>
      </c>
      <c r="T3562" s="0" t="s">
        <v>784</v>
      </c>
      <c r="U3562" s="218" t="n">
        <v>4.48</v>
      </c>
      <c r="V3562" s="0" t="s">
        <v>2621</v>
      </c>
      <c r="W3562" s="0" t="s">
        <v>1388</v>
      </c>
      <c r="X3562" s="0" t="s">
        <v>1389</v>
      </c>
      <c r="Y3562" s="0" t="s">
        <v>1310</v>
      </c>
      <c r="Z3562" s="0" t="s">
        <v>571</v>
      </c>
      <c r="AA3562" s="0" t="n">
        <v>809012</v>
      </c>
      <c r="AB3562" s="215" t="n">
        <v>37036.875</v>
      </c>
      <c r="AC3562" s="215" t="n">
        <v>37036.875</v>
      </c>
    </row>
    <row r="3563" customFormat="false" ht="12.75" hidden="false" customHeight="false" outlineLevel="0" collapsed="false">
      <c r="A3563" s="208" t="str">
        <f aca="false">B3563&amp;" "&amp;C3563&amp;" "&amp;D3563</f>
        <v>US Natural Gas Physical</v>
      </c>
      <c r="B3563" s="208" t="str">
        <f aca="false">IF((LEFT(N3563,2)="US"),"US","")</f>
        <v>US</v>
      </c>
      <c r="C3563" s="208" t="str">
        <f aca="false">M3563</f>
        <v>Natural Gas</v>
      </c>
      <c r="D3563" s="208" t="str">
        <f aca="false">IF(ISNUMBER(FIND("Phy",N3563))=TRUE(),"Physical","Financial")</f>
        <v>Physical</v>
      </c>
      <c r="E3563" s="208" t="n">
        <f aca="false">IF(VLOOKUP(S3563,'DD-Lookup'!$J$6:$L$50,3,FALSE())="Monthly",(YEAR(AC3563)-YEAR(AB3563))*12+MONTH(AC3563)-MONTH(AB3563)+1,(AC3563-AB3563+1))</f>
        <v>1</v>
      </c>
      <c r="F3563" s="239" t="n">
        <f aca="false">E3563*SUM(P3563:Q3563)</f>
        <v>10000</v>
      </c>
      <c r="G3563" s="214" t="n">
        <v>1292134</v>
      </c>
      <c r="H3563" s="215" t="n">
        <v>37035.4195486111</v>
      </c>
      <c r="I3563" s="0" t="s">
        <v>600</v>
      </c>
      <c r="M3563" s="0" t="s">
        <v>858</v>
      </c>
      <c r="N3563" s="0" t="s">
        <v>1305</v>
      </c>
      <c r="O3563" s="0" t="s">
        <v>1687</v>
      </c>
      <c r="P3563" s="216" t="n">
        <v>10000</v>
      </c>
      <c r="S3563" s="0" t="s">
        <v>1026</v>
      </c>
      <c r="T3563" s="0" t="s">
        <v>784</v>
      </c>
      <c r="U3563" s="218" t="n">
        <v>4.0625</v>
      </c>
      <c r="V3563" s="0" t="s">
        <v>1488</v>
      </c>
      <c r="W3563" s="0" t="s">
        <v>1667</v>
      </c>
      <c r="X3563" s="0" t="s">
        <v>1639</v>
      </c>
      <c r="Y3563" s="0" t="s">
        <v>1310</v>
      </c>
      <c r="Z3563" s="0" t="s">
        <v>571</v>
      </c>
      <c r="AA3563" s="0" t="n">
        <v>809015</v>
      </c>
      <c r="AB3563" s="215" t="n">
        <v>37036.875</v>
      </c>
      <c r="AC3563" s="215" t="n">
        <v>37036.875</v>
      </c>
    </row>
    <row r="3564" customFormat="false" ht="12.75" hidden="false" customHeight="false" outlineLevel="0" collapsed="false">
      <c r="A3564" s="208" t="str">
        <f aca="false">B3564&amp;" "&amp;C3564&amp;" "&amp;D3564</f>
        <v>US Natural Gas Physical</v>
      </c>
      <c r="B3564" s="208" t="str">
        <f aca="false">IF((LEFT(N3564,2)="US"),"US","")</f>
        <v>US</v>
      </c>
      <c r="C3564" s="208" t="str">
        <f aca="false">M3564</f>
        <v>Natural Gas</v>
      </c>
      <c r="D3564" s="208" t="str">
        <f aca="false">IF(ISNUMBER(FIND("Phy",N3564))=TRUE(),"Physical","Financial")</f>
        <v>Physical</v>
      </c>
      <c r="E3564" s="208" t="n">
        <f aca="false">IF(VLOOKUP(S3564,'DD-Lookup'!$J$6:$L$50,3,FALSE())="Monthly",(YEAR(AC3564)-YEAR(AB3564))*12+MONTH(AC3564)-MONTH(AB3564)+1,(AC3564-AB3564+1))</f>
        <v>1</v>
      </c>
      <c r="F3564" s="239" t="n">
        <f aca="false">E3564*SUM(P3564:Q3564)</f>
        <v>7812</v>
      </c>
      <c r="G3564" s="214" t="n">
        <v>1292135</v>
      </c>
      <c r="H3564" s="215" t="n">
        <v>37035.4196180556</v>
      </c>
      <c r="I3564" s="0" t="s">
        <v>1073</v>
      </c>
      <c r="M3564" s="0" t="s">
        <v>858</v>
      </c>
      <c r="N3564" s="0" t="s">
        <v>1305</v>
      </c>
      <c r="O3564" s="0" t="s">
        <v>1432</v>
      </c>
      <c r="Q3564" s="216" t="n">
        <v>7812</v>
      </c>
      <c r="S3564" s="0" t="s">
        <v>1026</v>
      </c>
      <c r="T3564" s="0" t="s">
        <v>784</v>
      </c>
      <c r="U3564" s="218" t="n">
        <v>4.115</v>
      </c>
      <c r="V3564" s="0" t="s">
        <v>1717</v>
      </c>
      <c r="W3564" s="0" t="s">
        <v>1434</v>
      </c>
      <c r="X3564" s="0" t="s">
        <v>1435</v>
      </c>
      <c r="Y3564" s="0" t="s">
        <v>1310</v>
      </c>
      <c r="Z3564" s="0" t="s">
        <v>571</v>
      </c>
      <c r="AA3564" s="0" t="n">
        <v>809016</v>
      </c>
      <c r="AB3564" s="215" t="n">
        <v>37036.875</v>
      </c>
      <c r="AC3564" s="215" t="n">
        <v>37036.875</v>
      </c>
    </row>
    <row r="3565" customFormat="false" ht="12.75" hidden="false" customHeight="false" outlineLevel="0" collapsed="false">
      <c r="A3565" s="208" t="str">
        <f aca="false">B3565&amp;" "&amp;C3565&amp;" "&amp;D3565</f>
        <v>US Natural Gas Physical</v>
      </c>
      <c r="B3565" s="208" t="str">
        <f aca="false">IF((LEFT(N3565,2)="US"),"US","")</f>
        <v>US</v>
      </c>
      <c r="C3565" s="208" t="str">
        <f aca="false">M3565</f>
        <v>Natural Gas</v>
      </c>
      <c r="D3565" s="208" t="str">
        <f aca="false">IF(ISNUMBER(FIND("Phy",N3565))=TRUE(),"Physical","Financial")</f>
        <v>Physical</v>
      </c>
      <c r="E3565" s="208" t="n">
        <f aca="false">IF(VLOOKUP(S3565,'DD-Lookup'!$J$6:$L$50,3,FALSE())="Monthly",(YEAR(AC3565)-YEAR(AB3565))*12+MONTH(AC3565)-MONTH(AB3565)+1,(AC3565-AB3565+1))</f>
        <v>1</v>
      </c>
      <c r="F3565" s="239" t="n">
        <f aca="false">E3565*SUM(P3565:Q3565)</f>
        <v>7127</v>
      </c>
      <c r="G3565" s="214" t="n">
        <v>1292136</v>
      </c>
      <c r="H3565" s="215" t="n">
        <v>37035.4197222222</v>
      </c>
      <c r="I3565" s="0" t="s">
        <v>1183</v>
      </c>
      <c r="M3565" s="0" t="s">
        <v>858</v>
      </c>
      <c r="N3565" s="0" t="s">
        <v>1305</v>
      </c>
      <c r="O3565" s="0" t="s">
        <v>1448</v>
      </c>
      <c r="P3565" s="216" t="n">
        <v>7127</v>
      </c>
      <c r="S3565" s="0" t="s">
        <v>1026</v>
      </c>
      <c r="T3565" s="0" t="s">
        <v>784</v>
      </c>
      <c r="U3565" s="218" t="n">
        <v>4.34</v>
      </c>
      <c r="V3565" s="0" t="s">
        <v>1307</v>
      </c>
      <c r="W3565" s="0" t="s">
        <v>1439</v>
      </c>
      <c r="X3565" s="0" t="s">
        <v>1440</v>
      </c>
      <c r="Y3565" s="0" t="s">
        <v>1310</v>
      </c>
      <c r="Z3565" s="0" t="s">
        <v>571</v>
      </c>
      <c r="AA3565" s="0" t="n">
        <v>809017</v>
      </c>
      <c r="AB3565" s="215" t="n">
        <v>37036.875</v>
      </c>
      <c r="AC3565" s="215" t="n">
        <v>37036.875</v>
      </c>
    </row>
    <row r="3566" customFormat="false" ht="12.75" hidden="false" customHeight="false" outlineLevel="0" collapsed="false">
      <c r="A3566" s="208" t="str">
        <f aca="false">B3566&amp;" "&amp;C3566&amp;" "&amp;D3566</f>
        <v> Metals Financial</v>
      </c>
      <c r="B3566" s="208" t="str">
        <f aca="false">IF((LEFT(N3566,2)="US"),"US","")</f>
        <v/>
      </c>
      <c r="C3566" s="208" t="str">
        <f aca="false">M3566</f>
        <v>Metals</v>
      </c>
      <c r="D3566" s="208" t="str">
        <f aca="false">IF(ISNUMBER(FIND("Phy",N3566))=TRUE(),"Physical","Financial")</f>
        <v>Financial</v>
      </c>
      <c r="E3566" s="208" t="n">
        <f aca="false">IF(VLOOKUP(S3566,'DD-Lookup'!$J$6:$L$50,3,FALSE())="Monthly",(YEAR(AC3566)-YEAR(AB3566))*12+MONTH(AC3566)-MONTH(AB3566)+1,(AC3566-AB3566+1))</f>
        <v>1</v>
      </c>
      <c r="F3566" s="239" t="n">
        <f aca="false">E3566*SUM(P3566:Q3566)</f>
        <v>8</v>
      </c>
      <c r="G3566" s="214" t="n">
        <v>1292137</v>
      </c>
      <c r="H3566" s="215" t="n">
        <v>37035.4201157407</v>
      </c>
      <c r="I3566" s="0" t="s">
        <v>901</v>
      </c>
      <c r="M3566" s="0" t="s">
        <v>780</v>
      </c>
      <c r="N3566" s="0" t="s">
        <v>1019</v>
      </c>
      <c r="O3566" s="0" t="s">
        <v>1020</v>
      </c>
      <c r="Q3566" s="216" t="n">
        <v>8</v>
      </c>
      <c r="S3566" s="0" t="s">
        <v>1021</v>
      </c>
      <c r="T3566" s="0" t="s">
        <v>784</v>
      </c>
      <c r="U3566" s="218" t="n">
        <v>1272</v>
      </c>
      <c r="V3566" s="0" t="s">
        <v>991</v>
      </c>
      <c r="W3566" s="0" t="s">
        <v>856</v>
      </c>
      <c r="X3566" s="0" t="s">
        <v>787</v>
      </c>
      <c r="Y3566" s="0" t="s">
        <v>788</v>
      </c>
      <c r="Z3566" s="0" t="s">
        <v>789</v>
      </c>
      <c r="AA3566" s="0" t="n">
        <v>2151086</v>
      </c>
    </row>
    <row r="3567" customFormat="false" ht="12.75" hidden="false" customHeight="false" outlineLevel="0" collapsed="false">
      <c r="A3567" s="208" t="str">
        <f aca="false">B3567&amp;" "&amp;C3567&amp;" "&amp;D3567</f>
        <v> Natural Gas Financial</v>
      </c>
      <c r="B3567" s="208" t="str">
        <f aca="false">IF((LEFT(N3567,2)="US"),"US","")</f>
        <v/>
      </c>
      <c r="C3567" s="208" t="str">
        <f aca="false">M3567</f>
        <v>Natural Gas</v>
      </c>
      <c r="D3567" s="208" t="str">
        <f aca="false">IF(ISNUMBER(FIND("Phy",N3567))=TRUE(),"Physical","Financial")</f>
        <v>Financial</v>
      </c>
      <c r="E3567" s="208" t="n">
        <f aca="false">IF(VLOOKUP(S3567,'DD-Lookup'!$J$6:$L$50,3,FALSE())="Monthly",(YEAR(AC3567)-YEAR(AB3567))*12+MONTH(AC3567)-MONTH(AB3567)+1,(AC3567-AB3567+1))</f>
        <v>214</v>
      </c>
      <c r="F3567" s="239" t="n">
        <f aca="false">E3567*SUM(P3567:Q3567)</f>
        <v>1070000</v>
      </c>
      <c r="G3567" s="214" t="n">
        <v>1292138</v>
      </c>
      <c r="H3567" s="215" t="n">
        <v>37035.4203125</v>
      </c>
      <c r="I3567" s="0" t="s">
        <v>1115</v>
      </c>
      <c r="M3567" s="0" t="s">
        <v>858</v>
      </c>
      <c r="N3567" s="0" t="s">
        <v>2540</v>
      </c>
      <c r="O3567" s="0" t="s">
        <v>2767</v>
      </c>
      <c r="Q3567" s="216" t="n">
        <v>5000</v>
      </c>
      <c r="S3567" s="0" t="s">
        <v>1026</v>
      </c>
      <c r="T3567" s="0" t="s">
        <v>784</v>
      </c>
      <c r="U3567" s="218" t="n">
        <v>-0.36</v>
      </c>
      <c r="V3567" s="0" t="s">
        <v>2616</v>
      </c>
      <c r="W3567" s="0" t="s">
        <v>2543</v>
      </c>
      <c r="X3567" s="0" t="s">
        <v>2768</v>
      </c>
      <c r="Y3567" s="0" t="s">
        <v>838</v>
      </c>
      <c r="Z3567" s="0" t="s">
        <v>628</v>
      </c>
      <c r="AA3567" s="0" t="s">
        <v>3043</v>
      </c>
      <c r="AB3567" s="215" t="n">
        <v>37347</v>
      </c>
      <c r="AC3567" s="215" t="n">
        <v>37560</v>
      </c>
    </row>
    <row r="3568" customFormat="false" ht="12.75" hidden="false" customHeight="false" outlineLevel="0" collapsed="false">
      <c r="A3568" s="208" t="str">
        <f aca="false">B3568&amp;" "&amp;C3568&amp;" "&amp;D3568</f>
        <v>US Natural Gas Physical</v>
      </c>
      <c r="B3568" s="208" t="str">
        <f aca="false">IF((LEFT(N3568,2)="US"),"US","")</f>
        <v>US</v>
      </c>
      <c r="C3568" s="208" t="str">
        <f aca="false">M3568</f>
        <v>Natural Gas</v>
      </c>
      <c r="D3568" s="208" t="str">
        <f aca="false">IF(ISNUMBER(FIND("Phy",N3568))=TRUE(),"Physical","Financial")</f>
        <v>Physical</v>
      </c>
      <c r="E3568" s="208" t="n">
        <f aca="false">IF(VLOOKUP(S3568,'DD-Lookup'!$J$6:$L$50,3,FALSE())="Monthly",(YEAR(AC3568)-YEAR(AB3568))*12+MONTH(AC3568)-MONTH(AB3568)+1,(AC3568-AB3568+1))</f>
        <v>1</v>
      </c>
      <c r="F3568" s="239" t="n">
        <f aca="false">E3568*SUM(P3568:Q3568)</f>
        <v>25000</v>
      </c>
      <c r="G3568" s="214" t="n">
        <v>1292139</v>
      </c>
      <c r="H3568" s="215" t="n">
        <v>37035.4205324074</v>
      </c>
      <c r="I3568" s="0" t="s">
        <v>1155</v>
      </c>
      <c r="M3568" s="0" t="s">
        <v>858</v>
      </c>
      <c r="N3568" s="0" t="s">
        <v>1305</v>
      </c>
      <c r="O3568" s="0" t="s">
        <v>1432</v>
      </c>
      <c r="Q3568" s="216" t="n">
        <v>25000</v>
      </c>
      <c r="S3568" s="0" t="s">
        <v>1026</v>
      </c>
      <c r="T3568" s="0" t="s">
        <v>784</v>
      </c>
      <c r="U3568" s="218" t="n">
        <v>4.115</v>
      </c>
      <c r="V3568" s="0" t="s">
        <v>1518</v>
      </c>
      <c r="W3568" s="0" t="s">
        <v>1434</v>
      </c>
      <c r="X3568" s="0" t="s">
        <v>1435</v>
      </c>
      <c r="Y3568" s="0" t="s">
        <v>1310</v>
      </c>
      <c r="Z3568" s="0" t="s">
        <v>571</v>
      </c>
      <c r="AA3568" s="0" t="n">
        <v>809018</v>
      </c>
      <c r="AB3568" s="215" t="n">
        <v>37036.875</v>
      </c>
      <c r="AC3568" s="215" t="n">
        <v>37036.875</v>
      </c>
    </row>
    <row r="3569" customFormat="false" ht="12.75" hidden="false" customHeight="false" outlineLevel="0" collapsed="false">
      <c r="A3569" s="208" t="str">
        <f aca="false">B3569&amp;" "&amp;C3569&amp;" "&amp;D3569</f>
        <v>US Natural Gas Physical</v>
      </c>
      <c r="B3569" s="208" t="str">
        <f aca="false">IF((LEFT(N3569,2)="US"),"US","")</f>
        <v>US</v>
      </c>
      <c r="C3569" s="208" t="str">
        <f aca="false">M3569</f>
        <v>Natural Gas</v>
      </c>
      <c r="D3569" s="208" t="str">
        <f aca="false">IF(ISNUMBER(FIND("Phy",N3569))=TRUE(),"Physical","Financial")</f>
        <v>Physical</v>
      </c>
      <c r="E3569" s="208" t="n">
        <f aca="false">IF(VLOOKUP(S3569,'DD-Lookup'!$J$6:$L$50,3,FALSE())="Monthly",(YEAR(AC3569)-YEAR(AB3569))*12+MONTH(AC3569)-MONTH(AB3569)+1,(AC3569-AB3569+1))</f>
        <v>1</v>
      </c>
      <c r="F3569" s="239" t="n">
        <f aca="false">E3569*SUM(P3569:Q3569)</f>
        <v>5000</v>
      </c>
      <c r="G3569" s="214" t="n">
        <v>1292140</v>
      </c>
      <c r="H3569" s="215" t="n">
        <v>37035.4205439815</v>
      </c>
      <c r="I3569" s="0" t="s">
        <v>1109</v>
      </c>
      <c r="M3569" s="0" t="s">
        <v>858</v>
      </c>
      <c r="N3569" s="0" t="s">
        <v>1305</v>
      </c>
      <c r="O3569" s="0" t="s">
        <v>1432</v>
      </c>
      <c r="P3569" s="216" t="n">
        <v>5000</v>
      </c>
      <c r="S3569" s="0" t="s">
        <v>1026</v>
      </c>
      <c r="T3569" s="0" t="s">
        <v>784</v>
      </c>
      <c r="U3569" s="218" t="n">
        <v>4.11</v>
      </c>
      <c r="V3569" s="0" t="s">
        <v>1519</v>
      </c>
      <c r="W3569" s="0" t="s">
        <v>1434</v>
      </c>
      <c r="X3569" s="0" t="s">
        <v>1435</v>
      </c>
      <c r="Y3569" s="0" t="s">
        <v>1310</v>
      </c>
      <c r="Z3569" s="0" t="s">
        <v>571</v>
      </c>
      <c r="AA3569" s="0" t="n">
        <v>809019</v>
      </c>
      <c r="AB3569" s="215" t="n">
        <v>37036.875</v>
      </c>
      <c r="AC3569" s="215" t="n">
        <v>37036.875</v>
      </c>
    </row>
    <row r="3570" customFormat="false" ht="12.75" hidden="false" customHeight="false" outlineLevel="0" collapsed="false">
      <c r="A3570" s="208" t="str">
        <f aca="false">B3570&amp;" "&amp;C3570&amp;" "&amp;D3570</f>
        <v>US Natural Gas Physical</v>
      </c>
      <c r="B3570" s="208" t="str">
        <f aca="false">IF((LEFT(N3570,2)="US"),"US","")</f>
        <v>US</v>
      </c>
      <c r="C3570" s="208" t="str">
        <f aca="false">M3570</f>
        <v>Natural Gas</v>
      </c>
      <c r="D3570" s="208" t="str">
        <f aca="false">IF(ISNUMBER(FIND("Phy",N3570))=TRUE(),"Physical","Financial")</f>
        <v>Physical</v>
      </c>
      <c r="E3570" s="208" t="n">
        <f aca="false">IF(VLOOKUP(S3570,'DD-Lookup'!$J$6:$L$50,3,FALSE())="Monthly",(YEAR(AC3570)-YEAR(AB3570))*12+MONTH(AC3570)-MONTH(AB3570)+1,(AC3570-AB3570+1))</f>
        <v>1</v>
      </c>
      <c r="F3570" s="239" t="n">
        <f aca="false">E3570*SUM(P3570:Q3570)</f>
        <v>5000</v>
      </c>
      <c r="G3570" s="214" t="n">
        <v>1292141</v>
      </c>
      <c r="H3570" s="215" t="n">
        <v>37035.4207291667</v>
      </c>
      <c r="I3570" s="0" t="s">
        <v>2019</v>
      </c>
      <c r="M3570" s="0" t="s">
        <v>858</v>
      </c>
      <c r="N3570" s="0" t="s">
        <v>1305</v>
      </c>
      <c r="O3570" s="0" t="s">
        <v>1432</v>
      </c>
      <c r="Q3570" s="216" t="n">
        <v>5000</v>
      </c>
      <c r="S3570" s="0" t="s">
        <v>1026</v>
      </c>
      <c r="T3570" s="0" t="s">
        <v>784</v>
      </c>
      <c r="U3570" s="218" t="n">
        <v>4.115</v>
      </c>
      <c r="V3570" s="0" t="s">
        <v>2698</v>
      </c>
      <c r="W3570" s="0" t="s">
        <v>1434</v>
      </c>
      <c r="X3570" s="0" t="s">
        <v>1435</v>
      </c>
      <c r="Y3570" s="0" t="s">
        <v>1310</v>
      </c>
      <c r="Z3570" s="0" t="s">
        <v>571</v>
      </c>
      <c r="AA3570" s="0" t="n">
        <v>809020</v>
      </c>
      <c r="AB3570" s="215" t="n">
        <v>37036.875</v>
      </c>
      <c r="AC3570" s="215" t="n">
        <v>37036.875</v>
      </c>
    </row>
    <row r="3571" customFormat="false" ht="12.75" hidden="false" customHeight="false" outlineLevel="0" collapsed="false">
      <c r="A3571" s="208" t="str">
        <f aca="false">B3571&amp;" "&amp;C3571&amp;" "&amp;D3571</f>
        <v> Metals Financial</v>
      </c>
      <c r="B3571" s="208" t="str">
        <f aca="false">IF((LEFT(N3571,2)="US"),"US","")</f>
        <v/>
      </c>
      <c r="C3571" s="208" t="str">
        <f aca="false">M3571</f>
        <v>Metals</v>
      </c>
      <c r="D3571" s="208" t="str">
        <f aca="false">IF(ISNUMBER(FIND("Phy",N3571))=TRUE(),"Physical","Financial")</f>
        <v>Financial</v>
      </c>
      <c r="E3571" s="208" t="n">
        <f aca="false">IF(VLOOKUP(S3571,'DD-Lookup'!$J$6:$L$50,3,FALSE())="Monthly",(YEAR(AC3571)-YEAR(AB3571))*12+MONTH(AC3571)-MONTH(AB3571)+1,(AC3571-AB3571+1))</f>
        <v>1</v>
      </c>
      <c r="F3571" s="239" t="n">
        <f aca="false">E3571*SUM(P3571:Q3571)</f>
        <v>10</v>
      </c>
      <c r="G3571" s="214" t="n">
        <v>1292142</v>
      </c>
      <c r="H3571" s="215" t="n">
        <v>37035.4208101852</v>
      </c>
      <c r="I3571" s="0" t="s">
        <v>941</v>
      </c>
      <c r="M3571" s="0" t="s">
        <v>780</v>
      </c>
      <c r="N3571" s="0" t="s">
        <v>879</v>
      </c>
      <c r="O3571" s="0" t="s">
        <v>880</v>
      </c>
      <c r="Q3571" s="216" t="n">
        <v>10</v>
      </c>
      <c r="S3571" s="0" t="s">
        <v>783</v>
      </c>
      <c r="T3571" s="0" t="s">
        <v>784</v>
      </c>
      <c r="U3571" s="218" t="n">
        <v>483</v>
      </c>
      <c r="V3571" s="0" t="s">
        <v>1945</v>
      </c>
      <c r="W3571" s="0" t="s">
        <v>856</v>
      </c>
      <c r="X3571" s="0" t="s">
        <v>787</v>
      </c>
      <c r="Y3571" s="0" t="s">
        <v>788</v>
      </c>
      <c r="Z3571" s="0" t="s">
        <v>789</v>
      </c>
      <c r="AA3571" s="0" t="n">
        <v>2151088</v>
      </c>
    </row>
    <row r="3572" customFormat="false" ht="12.75" hidden="false" customHeight="false" outlineLevel="0" collapsed="false">
      <c r="A3572" s="208" t="str">
        <f aca="false">B3572&amp;" "&amp;C3572&amp;" "&amp;D3572</f>
        <v>US Natural Gas Physical</v>
      </c>
      <c r="B3572" s="208" t="str">
        <f aca="false">IF((LEFT(N3572,2)="US"),"US","")</f>
        <v>US</v>
      </c>
      <c r="C3572" s="208" t="str">
        <f aca="false">M3572</f>
        <v>Natural Gas</v>
      </c>
      <c r="D3572" s="208" t="str">
        <f aca="false">IF(ISNUMBER(FIND("Phy",N3572))=TRUE(),"Physical","Financial")</f>
        <v>Physical</v>
      </c>
      <c r="E3572" s="208" t="n">
        <f aca="false">IF(VLOOKUP(S3572,'DD-Lookup'!$J$6:$L$50,3,FALSE())="Monthly",(YEAR(AC3572)-YEAR(AB3572))*12+MONTH(AC3572)-MONTH(AB3572)+1,(AC3572-AB3572+1))</f>
        <v>1</v>
      </c>
      <c r="F3572" s="239" t="n">
        <f aca="false">E3572*SUM(P3572:Q3572)</f>
        <v>10000</v>
      </c>
      <c r="G3572" s="214" t="n">
        <v>1292143</v>
      </c>
      <c r="H3572" s="215" t="n">
        <v>37035.4208449074</v>
      </c>
      <c r="I3572" s="0" t="s">
        <v>593</v>
      </c>
      <c r="M3572" s="0" t="s">
        <v>858</v>
      </c>
      <c r="N3572" s="0" t="s">
        <v>1305</v>
      </c>
      <c r="O3572" s="0" t="s">
        <v>1625</v>
      </c>
      <c r="Q3572" s="216" t="n">
        <v>10000</v>
      </c>
      <c r="S3572" s="0" t="s">
        <v>1026</v>
      </c>
      <c r="T3572" s="0" t="s">
        <v>784</v>
      </c>
      <c r="U3572" s="218" t="n">
        <v>4.07</v>
      </c>
      <c r="V3572" s="0" t="s">
        <v>1530</v>
      </c>
      <c r="W3572" s="0" t="s">
        <v>1422</v>
      </c>
      <c r="X3572" s="0" t="s">
        <v>1423</v>
      </c>
      <c r="Y3572" s="0" t="s">
        <v>1310</v>
      </c>
      <c r="Z3572" s="0" t="s">
        <v>571</v>
      </c>
      <c r="AA3572" s="0" t="n">
        <v>809021</v>
      </c>
      <c r="AB3572" s="215" t="n">
        <v>37036.875</v>
      </c>
      <c r="AC3572" s="215" t="n">
        <v>37036.875</v>
      </c>
    </row>
    <row r="3573" customFormat="false" ht="12.75" hidden="false" customHeight="false" outlineLevel="0" collapsed="false">
      <c r="A3573" s="208" t="str">
        <f aca="false">B3573&amp;" "&amp;C3573&amp;" "&amp;D3573</f>
        <v>US Natural Gas Physical</v>
      </c>
      <c r="B3573" s="208" t="str">
        <f aca="false">IF((LEFT(N3573,2)="US"),"US","")</f>
        <v>US</v>
      </c>
      <c r="C3573" s="208" t="str">
        <f aca="false">M3573</f>
        <v>Natural Gas</v>
      </c>
      <c r="D3573" s="208" t="str">
        <f aca="false">IF(ISNUMBER(FIND("Phy",N3573))=TRUE(),"Physical","Financial")</f>
        <v>Physical</v>
      </c>
      <c r="E3573" s="208" t="n">
        <f aca="false">IF(VLOOKUP(S3573,'DD-Lookup'!$J$6:$L$50,3,FALSE())="Monthly",(YEAR(AC3573)-YEAR(AB3573))*12+MONTH(AC3573)-MONTH(AB3573)+1,(AC3573-AB3573+1))</f>
        <v>1</v>
      </c>
      <c r="F3573" s="239" t="n">
        <f aca="false">E3573*SUM(P3573:Q3573)</f>
        <v>628</v>
      </c>
      <c r="G3573" s="214" t="n">
        <v>1292144</v>
      </c>
      <c r="H3573" s="215" t="n">
        <v>37035.4208564815</v>
      </c>
      <c r="I3573" s="0" t="s">
        <v>1059</v>
      </c>
      <c r="M3573" s="0" t="s">
        <v>858</v>
      </c>
      <c r="N3573" s="0" t="s">
        <v>1305</v>
      </c>
      <c r="O3573" s="0" t="s">
        <v>1432</v>
      </c>
      <c r="P3573" s="216" t="n">
        <v>628</v>
      </c>
      <c r="S3573" s="0" t="s">
        <v>1026</v>
      </c>
      <c r="T3573" s="0" t="s">
        <v>784</v>
      </c>
      <c r="U3573" s="218" t="n">
        <v>4.105</v>
      </c>
      <c r="V3573" s="0" t="s">
        <v>1443</v>
      </c>
      <c r="W3573" s="0" t="s">
        <v>1434</v>
      </c>
      <c r="X3573" s="0" t="s">
        <v>1435</v>
      </c>
      <c r="Y3573" s="0" t="s">
        <v>1310</v>
      </c>
      <c r="Z3573" s="0" t="s">
        <v>571</v>
      </c>
      <c r="AA3573" s="0" t="n">
        <v>809022</v>
      </c>
      <c r="AB3573" s="215" t="n">
        <v>37036.875</v>
      </c>
      <c r="AC3573" s="215" t="n">
        <v>37036.875</v>
      </c>
    </row>
    <row r="3574" customFormat="false" ht="12.75" hidden="false" customHeight="false" outlineLevel="0" collapsed="false">
      <c r="A3574" s="208" t="str">
        <f aca="false">B3574&amp;" "&amp;C3574&amp;" "&amp;D3574</f>
        <v>US Crude Financial</v>
      </c>
      <c r="B3574" s="208" t="str">
        <f aca="false">IF((LEFT(N3574,2)="US"),"US","")</f>
        <v>US</v>
      </c>
      <c r="C3574" s="208" t="str">
        <f aca="false">M3574</f>
        <v>Crude</v>
      </c>
      <c r="D3574" s="208" t="str">
        <f aca="false">IF(ISNUMBER(FIND("Phy",N3574))=TRUE(),"Physical","Financial")</f>
        <v>Financial</v>
      </c>
      <c r="E3574" s="208" t="n">
        <f aca="false">IF(VLOOKUP(S3574,'DD-Lookup'!$J$6:$L$50,3,FALSE())="Monthly",(YEAR(AC3574)-YEAR(AB3574))*12+MONTH(AC3574)-MONTH(AB3574)+1,(AC3574-AB3574+1))</f>
        <v>1</v>
      </c>
      <c r="F3574" s="239" t="n">
        <f aca="false">E3574*SUM(P3574:Q3574)</f>
        <v>50000</v>
      </c>
      <c r="G3574" s="214" t="n">
        <v>1292145</v>
      </c>
      <c r="H3574" s="215" t="n">
        <v>37035.4209027778</v>
      </c>
      <c r="I3574" s="0" t="s">
        <v>1112</v>
      </c>
      <c r="M3574" s="0" t="s">
        <v>97</v>
      </c>
      <c r="N3574" s="0" t="s">
        <v>841</v>
      </c>
      <c r="O3574" s="0" t="s">
        <v>842</v>
      </c>
      <c r="P3574" s="216" t="n">
        <v>50000</v>
      </c>
      <c r="S3574" s="0" t="s">
        <v>843</v>
      </c>
      <c r="T3574" s="0" t="s">
        <v>784</v>
      </c>
      <c r="U3574" s="218" t="n">
        <v>29.14</v>
      </c>
      <c r="V3574" s="0" t="s">
        <v>2265</v>
      </c>
      <c r="W3574" s="0" t="s">
        <v>845</v>
      </c>
      <c r="X3574" s="0" t="s">
        <v>846</v>
      </c>
      <c r="Y3574" s="0" t="s">
        <v>847</v>
      </c>
      <c r="Z3574" s="0" t="s">
        <v>571</v>
      </c>
      <c r="AA3574" s="0" t="n">
        <v>107091</v>
      </c>
      <c r="AB3574" s="215" t="n">
        <v>37073</v>
      </c>
      <c r="AC3574" s="215" t="n">
        <v>37103</v>
      </c>
    </row>
    <row r="3575" customFormat="false" ht="12.75" hidden="false" customHeight="false" outlineLevel="0" collapsed="false">
      <c r="A3575" s="208" t="str">
        <f aca="false">B3575&amp;" "&amp;C3575&amp;" "&amp;D3575</f>
        <v> Metals Financial</v>
      </c>
      <c r="B3575" s="208" t="str">
        <f aca="false">IF((LEFT(N3575,2)="US"),"US","")</f>
        <v/>
      </c>
      <c r="C3575" s="208" t="str">
        <f aca="false">M3575</f>
        <v>Metals</v>
      </c>
      <c r="D3575" s="208" t="str">
        <f aca="false">IF(ISNUMBER(FIND("Phy",N3575))=TRUE(),"Physical","Financial")</f>
        <v>Financial</v>
      </c>
      <c r="E3575" s="208" t="n">
        <f aca="false">IF(VLOOKUP(S3575,'DD-Lookup'!$J$6:$L$50,3,FALSE())="Monthly",(YEAR(AC3575)-YEAR(AB3575))*12+MONTH(AC3575)-MONTH(AB3575)+1,(AC3575-AB3575+1))</f>
        <v>1</v>
      </c>
      <c r="F3575" s="239" t="n">
        <f aca="false">E3575*SUM(P3575:Q3575)</f>
        <v>20</v>
      </c>
      <c r="G3575" s="214" t="n">
        <v>1292146</v>
      </c>
      <c r="H3575" s="215" t="n">
        <v>37035.4209143519</v>
      </c>
      <c r="I3575" s="0" t="s">
        <v>907</v>
      </c>
      <c r="M3575" s="0" t="s">
        <v>780</v>
      </c>
      <c r="N3575" s="0" t="s">
        <v>781</v>
      </c>
      <c r="O3575" s="0" t="s">
        <v>782</v>
      </c>
      <c r="Q3575" s="216" t="n">
        <v>20</v>
      </c>
      <c r="S3575" s="0" t="s">
        <v>783</v>
      </c>
      <c r="T3575" s="0" t="s">
        <v>784</v>
      </c>
      <c r="U3575" s="218" t="n">
        <v>1550</v>
      </c>
      <c r="V3575" s="0" t="s">
        <v>908</v>
      </c>
      <c r="W3575" s="0" t="s">
        <v>803</v>
      </c>
      <c r="X3575" s="0" t="s">
        <v>787</v>
      </c>
      <c r="Y3575" s="0" t="s">
        <v>788</v>
      </c>
      <c r="Z3575" s="0" t="s">
        <v>789</v>
      </c>
      <c r="AA3575" s="0" t="n">
        <v>2151090</v>
      </c>
    </row>
    <row r="3576" customFormat="false" ht="12.75" hidden="false" customHeight="false" outlineLevel="0" collapsed="false">
      <c r="A3576" s="208" t="str">
        <f aca="false">B3576&amp;" "&amp;C3576&amp;" "&amp;D3576</f>
        <v>US Natural Gas Physical</v>
      </c>
      <c r="B3576" s="208" t="str">
        <f aca="false">IF((LEFT(N3576,2)="US"),"US","")</f>
        <v>US</v>
      </c>
      <c r="C3576" s="208" t="str">
        <f aca="false">M3576</f>
        <v>Natural Gas</v>
      </c>
      <c r="D3576" s="208" t="str">
        <f aca="false">IF(ISNUMBER(FIND("Phy",N3576))=TRUE(),"Physical","Financial")</f>
        <v>Physical</v>
      </c>
      <c r="E3576" s="208" t="n">
        <f aca="false">IF(VLOOKUP(S3576,'DD-Lookup'!$J$6:$L$50,3,FALSE())="Monthly",(YEAR(AC3576)-YEAR(AB3576))*12+MONTH(AC3576)-MONTH(AB3576)+1,(AC3576-AB3576+1))</f>
        <v>1</v>
      </c>
      <c r="F3576" s="239" t="n">
        <f aca="false">E3576*SUM(P3576:Q3576)</f>
        <v>20000</v>
      </c>
      <c r="G3576" s="214" t="n">
        <v>1292147</v>
      </c>
      <c r="H3576" s="215" t="n">
        <v>37035.4209143519</v>
      </c>
      <c r="I3576" s="0" t="s">
        <v>1155</v>
      </c>
      <c r="M3576" s="0" t="s">
        <v>858</v>
      </c>
      <c r="N3576" s="0" t="s">
        <v>1305</v>
      </c>
      <c r="O3576" s="0" t="s">
        <v>1432</v>
      </c>
      <c r="P3576" s="216" t="n">
        <v>20000</v>
      </c>
      <c r="S3576" s="0" t="s">
        <v>1026</v>
      </c>
      <c r="T3576" s="0" t="s">
        <v>784</v>
      </c>
      <c r="U3576" s="218" t="n">
        <v>4.105</v>
      </c>
      <c r="V3576" s="0" t="s">
        <v>1518</v>
      </c>
      <c r="W3576" s="0" t="s">
        <v>1434</v>
      </c>
      <c r="X3576" s="0" t="s">
        <v>1435</v>
      </c>
      <c r="Y3576" s="0" t="s">
        <v>1310</v>
      </c>
      <c r="Z3576" s="0" t="s">
        <v>571</v>
      </c>
      <c r="AA3576" s="0" t="n">
        <v>809023</v>
      </c>
      <c r="AB3576" s="215" t="n">
        <v>37036.875</v>
      </c>
      <c r="AC3576" s="215" t="n">
        <v>37036.875</v>
      </c>
    </row>
    <row r="3577" customFormat="false" ht="12.75" hidden="false" customHeight="false" outlineLevel="0" collapsed="false">
      <c r="A3577" s="208" t="str">
        <f aca="false">B3577&amp;" "&amp;C3577&amp;" "&amp;D3577</f>
        <v>US Natural Gas Physical</v>
      </c>
      <c r="B3577" s="208" t="str">
        <f aca="false">IF((LEFT(N3577,2)="US"),"US","")</f>
        <v>US</v>
      </c>
      <c r="C3577" s="208" t="str">
        <f aca="false">M3577</f>
        <v>Natural Gas</v>
      </c>
      <c r="D3577" s="208" t="str">
        <f aca="false">IF(ISNUMBER(FIND("Phy",N3577))=TRUE(),"Physical","Financial")</f>
        <v>Physical</v>
      </c>
      <c r="E3577" s="208" t="n">
        <f aca="false">IF(VLOOKUP(S3577,'DD-Lookup'!$J$6:$L$50,3,FALSE())="Monthly",(YEAR(AC3577)-YEAR(AB3577))*12+MONTH(AC3577)-MONTH(AB3577)+1,(AC3577-AB3577+1))</f>
        <v>1</v>
      </c>
      <c r="F3577" s="239" t="n">
        <f aca="false">E3577*SUM(P3577:Q3577)</f>
        <v>5000</v>
      </c>
      <c r="G3577" s="214" t="n">
        <v>1292148</v>
      </c>
      <c r="H3577" s="215" t="n">
        <v>37035.4209375</v>
      </c>
      <c r="I3577" s="0" t="s">
        <v>1059</v>
      </c>
      <c r="M3577" s="0" t="s">
        <v>858</v>
      </c>
      <c r="N3577" s="0" t="s">
        <v>1305</v>
      </c>
      <c r="O3577" s="0" t="s">
        <v>1527</v>
      </c>
      <c r="P3577" s="216" t="n">
        <v>5000</v>
      </c>
      <c r="S3577" s="0" t="s">
        <v>1026</v>
      </c>
      <c r="T3577" s="0" t="s">
        <v>784</v>
      </c>
      <c r="U3577" s="218" t="n">
        <v>4.47</v>
      </c>
      <c r="V3577" s="0" t="s">
        <v>2854</v>
      </c>
      <c r="W3577" s="0" t="s">
        <v>1388</v>
      </c>
      <c r="X3577" s="0" t="s">
        <v>1389</v>
      </c>
      <c r="Y3577" s="0" t="s">
        <v>1310</v>
      </c>
      <c r="Z3577" s="0" t="s">
        <v>571</v>
      </c>
      <c r="AA3577" s="0" t="n">
        <v>809024</v>
      </c>
      <c r="AB3577" s="215" t="n">
        <v>37036.875</v>
      </c>
      <c r="AC3577" s="215" t="n">
        <v>37036.875</v>
      </c>
    </row>
    <row r="3578" customFormat="false" ht="12.75" hidden="false" customHeight="false" outlineLevel="0" collapsed="false">
      <c r="A3578" s="208" t="str">
        <f aca="false">B3578&amp;" "&amp;C3578&amp;" "&amp;D3578</f>
        <v>US Natural Gas Physical</v>
      </c>
      <c r="B3578" s="208" t="str">
        <f aca="false">IF((LEFT(N3578,2)="US"),"US","")</f>
        <v>US</v>
      </c>
      <c r="C3578" s="208" t="str">
        <f aca="false">M3578</f>
        <v>Natural Gas</v>
      </c>
      <c r="D3578" s="208" t="str">
        <f aca="false">IF(ISNUMBER(FIND("Phy",N3578))=TRUE(),"Physical","Financial")</f>
        <v>Physical</v>
      </c>
      <c r="E3578" s="208" t="n">
        <f aca="false">IF(VLOOKUP(S3578,'DD-Lookup'!$J$6:$L$50,3,FALSE())="Monthly",(YEAR(AC3578)-YEAR(AB3578))*12+MONTH(AC3578)-MONTH(AB3578)+1,(AC3578-AB3578+1))</f>
        <v>1</v>
      </c>
      <c r="F3578" s="239" t="n">
        <f aca="false">E3578*SUM(P3578:Q3578)</f>
        <v>142</v>
      </c>
      <c r="G3578" s="214" t="n">
        <v>1292149</v>
      </c>
      <c r="H3578" s="215" t="n">
        <v>37035.4209490741</v>
      </c>
      <c r="I3578" s="0" t="s">
        <v>1396</v>
      </c>
      <c r="M3578" s="0" t="s">
        <v>858</v>
      </c>
      <c r="N3578" s="0" t="s">
        <v>1305</v>
      </c>
      <c r="O3578" s="0" t="s">
        <v>1363</v>
      </c>
      <c r="Q3578" s="216" t="n">
        <v>142</v>
      </c>
      <c r="S3578" s="0" t="s">
        <v>1026</v>
      </c>
      <c r="T3578" s="0" t="s">
        <v>784</v>
      </c>
      <c r="U3578" s="218" t="n">
        <v>4.0375</v>
      </c>
      <c r="V3578" s="0" t="s">
        <v>2635</v>
      </c>
      <c r="W3578" s="0" t="s">
        <v>1361</v>
      </c>
      <c r="X3578" s="0" t="s">
        <v>1362</v>
      </c>
      <c r="Y3578" s="0" t="s">
        <v>1310</v>
      </c>
      <c r="Z3578" s="0" t="s">
        <v>571</v>
      </c>
      <c r="AA3578" s="0" t="n">
        <v>809025</v>
      </c>
      <c r="AB3578" s="215" t="n">
        <v>37036.875</v>
      </c>
      <c r="AC3578" s="215" t="n">
        <v>37036.875</v>
      </c>
    </row>
    <row r="3579" customFormat="false" ht="12.75" hidden="false" customHeight="false" outlineLevel="0" collapsed="false">
      <c r="A3579" s="208" t="str">
        <f aca="false">B3579&amp;" "&amp;C3579&amp;" "&amp;D3579</f>
        <v>US Natural Gas Physical</v>
      </c>
      <c r="B3579" s="208" t="str">
        <f aca="false">IF((LEFT(N3579,2)="US"),"US","")</f>
        <v>US</v>
      </c>
      <c r="C3579" s="208" t="str">
        <f aca="false">M3579</f>
        <v>Natural Gas</v>
      </c>
      <c r="D3579" s="208" t="str">
        <f aca="false">IF(ISNUMBER(FIND("Phy",N3579))=TRUE(),"Physical","Financial")</f>
        <v>Physical</v>
      </c>
      <c r="E3579" s="208" t="n">
        <f aca="false">IF(VLOOKUP(S3579,'DD-Lookup'!$J$6:$L$50,3,FALSE())="Monthly",(YEAR(AC3579)-YEAR(AB3579))*12+MONTH(AC3579)-MONTH(AB3579)+1,(AC3579-AB3579+1))</f>
        <v>1</v>
      </c>
      <c r="F3579" s="239" t="n">
        <f aca="false">E3579*SUM(P3579:Q3579)</f>
        <v>5000</v>
      </c>
      <c r="G3579" s="214" t="n">
        <v>1292151</v>
      </c>
      <c r="H3579" s="215" t="n">
        <v>37035.4211689815</v>
      </c>
      <c r="I3579" s="0" t="s">
        <v>1115</v>
      </c>
      <c r="M3579" s="0" t="s">
        <v>858</v>
      </c>
      <c r="N3579" s="0" t="s">
        <v>1305</v>
      </c>
      <c r="O3579" s="0" t="s">
        <v>1498</v>
      </c>
      <c r="P3579" s="216" t="n">
        <v>5000</v>
      </c>
      <c r="S3579" s="0" t="s">
        <v>1026</v>
      </c>
      <c r="T3579" s="0" t="s">
        <v>784</v>
      </c>
      <c r="U3579" s="218" t="n">
        <v>4.445</v>
      </c>
      <c r="V3579" s="0" t="s">
        <v>1765</v>
      </c>
      <c r="W3579" s="0" t="s">
        <v>1388</v>
      </c>
      <c r="X3579" s="0" t="s">
        <v>1389</v>
      </c>
      <c r="Y3579" s="0" t="s">
        <v>1310</v>
      </c>
      <c r="Z3579" s="0" t="s">
        <v>571</v>
      </c>
      <c r="AA3579" s="0" t="n">
        <v>809026</v>
      </c>
      <c r="AB3579" s="215" t="n">
        <v>37036.875</v>
      </c>
      <c r="AC3579" s="215" t="n">
        <v>37036.875</v>
      </c>
    </row>
    <row r="3580" customFormat="false" ht="12.75" hidden="false" customHeight="false" outlineLevel="0" collapsed="false">
      <c r="A3580" s="208" t="str">
        <f aca="false">B3580&amp;" "&amp;C3580&amp;" "&amp;D3580</f>
        <v>US Natural Gas Physical</v>
      </c>
      <c r="B3580" s="208" t="str">
        <f aca="false">IF((LEFT(N3580,2)="US"),"US","")</f>
        <v>US</v>
      </c>
      <c r="C3580" s="208" t="str">
        <f aca="false">M3580</f>
        <v>Natural Gas</v>
      </c>
      <c r="D3580" s="208" t="str">
        <f aca="false">IF(ISNUMBER(FIND("Phy",N3580))=TRUE(),"Physical","Financial")</f>
        <v>Physical</v>
      </c>
      <c r="E3580" s="208" t="n">
        <f aca="false">IF(VLOOKUP(S3580,'DD-Lookup'!$J$6:$L$50,3,FALSE())="Monthly",(YEAR(AC3580)-YEAR(AB3580))*12+MONTH(AC3580)-MONTH(AB3580)+1,(AC3580-AB3580+1))</f>
        <v>1</v>
      </c>
      <c r="F3580" s="239" t="n">
        <f aca="false">E3580*SUM(P3580:Q3580)</f>
        <v>5000</v>
      </c>
      <c r="G3580" s="214" t="n">
        <v>1292152</v>
      </c>
      <c r="H3580" s="215" t="n">
        <v>37035.4212037037</v>
      </c>
      <c r="I3580" s="0" t="s">
        <v>1317</v>
      </c>
      <c r="M3580" s="0" t="s">
        <v>858</v>
      </c>
      <c r="N3580" s="0" t="s">
        <v>1305</v>
      </c>
      <c r="O3580" s="0" t="s">
        <v>1363</v>
      </c>
      <c r="Q3580" s="216" t="n">
        <v>5000</v>
      </c>
      <c r="S3580" s="0" t="s">
        <v>1026</v>
      </c>
      <c r="T3580" s="0" t="s">
        <v>784</v>
      </c>
      <c r="U3580" s="218" t="n">
        <v>4.0375</v>
      </c>
      <c r="V3580" s="0" t="s">
        <v>1402</v>
      </c>
      <c r="W3580" s="0" t="s">
        <v>1361</v>
      </c>
      <c r="X3580" s="0" t="s">
        <v>1362</v>
      </c>
      <c r="Y3580" s="0" t="s">
        <v>1310</v>
      </c>
      <c r="Z3580" s="0" t="s">
        <v>571</v>
      </c>
      <c r="AA3580" s="0" t="n">
        <v>809027</v>
      </c>
      <c r="AB3580" s="215" t="n">
        <v>37036.875</v>
      </c>
      <c r="AC3580" s="215" t="n">
        <v>37036.875</v>
      </c>
    </row>
    <row r="3581" customFormat="false" ht="12.75" hidden="false" customHeight="false" outlineLevel="0" collapsed="false">
      <c r="A3581" s="208" t="str">
        <f aca="false">B3581&amp;" "&amp;C3581&amp;" "&amp;D3581</f>
        <v>US Natural Gas Financial</v>
      </c>
      <c r="B3581" s="208" t="str">
        <f aca="false">IF((LEFT(N3581,2)="US"),"US","")</f>
        <v>US</v>
      </c>
      <c r="C3581" s="208" t="str">
        <f aca="false">M3581</f>
        <v>Natural Gas</v>
      </c>
      <c r="D3581" s="208" t="str">
        <f aca="false">IF(ISNUMBER(FIND("Phy",N3581))=TRUE(),"Physical","Financial")</f>
        <v>Financial</v>
      </c>
      <c r="E3581" s="208" t="n">
        <f aca="false">IF(VLOOKUP(S3581,'DD-Lookup'!$J$6:$L$50,3,FALSE())="Monthly",(YEAR(AC3581)-YEAR(AB3581))*12+MONTH(AC3581)-MONTH(AB3581)+1,(AC3581-AB3581+1))</f>
        <v>30</v>
      </c>
      <c r="F3581" s="239" t="n">
        <f aca="false">E3581*SUM(P3581:Q3581)</f>
        <v>150000</v>
      </c>
      <c r="G3581" s="214" t="n">
        <v>1292153</v>
      </c>
      <c r="H3581" s="215" t="n">
        <v>37035.4213194444</v>
      </c>
      <c r="I3581" s="0" t="s">
        <v>2097</v>
      </c>
      <c r="M3581" s="0" t="s">
        <v>858</v>
      </c>
      <c r="N3581" s="0" t="s">
        <v>1024</v>
      </c>
      <c r="O3581" s="0" t="s">
        <v>1025</v>
      </c>
      <c r="P3581" s="216" t="n">
        <v>5000</v>
      </c>
      <c r="S3581" s="0" t="s">
        <v>1026</v>
      </c>
      <c r="T3581" s="0" t="s">
        <v>784</v>
      </c>
      <c r="U3581" s="218" t="n">
        <v>4.175</v>
      </c>
      <c r="V3581" s="0" t="s">
        <v>2435</v>
      </c>
      <c r="W3581" s="0" t="s">
        <v>1028</v>
      </c>
      <c r="X3581" s="0" t="s">
        <v>1029</v>
      </c>
      <c r="Y3581" s="0" t="s">
        <v>838</v>
      </c>
      <c r="Z3581" s="0" t="s">
        <v>571</v>
      </c>
      <c r="AA3581" s="0" t="s">
        <v>3044</v>
      </c>
      <c r="AB3581" s="215" t="n">
        <v>37043.875</v>
      </c>
      <c r="AC3581" s="215" t="n">
        <v>37072.875</v>
      </c>
    </row>
    <row r="3582" customFormat="false" ht="12.75" hidden="false" customHeight="false" outlineLevel="0" collapsed="false">
      <c r="A3582" s="208" t="str">
        <f aca="false">B3582&amp;" "&amp;C3582&amp;" "&amp;D3582</f>
        <v>US Natural Gas Physical</v>
      </c>
      <c r="B3582" s="208" t="str">
        <f aca="false">IF((LEFT(N3582,2)="US"),"US","")</f>
        <v>US</v>
      </c>
      <c r="C3582" s="208" t="str">
        <f aca="false">M3582</f>
        <v>Natural Gas</v>
      </c>
      <c r="D3582" s="208" t="str">
        <f aca="false">IF(ISNUMBER(FIND("Phy",N3582))=TRUE(),"Physical","Financial")</f>
        <v>Physical</v>
      </c>
      <c r="E3582" s="208" t="n">
        <f aca="false">IF(VLOOKUP(S3582,'DD-Lookup'!$J$6:$L$50,3,FALSE())="Monthly",(YEAR(AC3582)-YEAR(AB3582))*12+MONTH(AC3582)-MONTH(AB3582)+1,(AC3582-AB3582+1))</f>
        <v>30</v>
      </c>
      <c r="F3582" s="239" t="n">
        <f aca="false">E3582*SUM(P3582:Q3582)</f>
        <v>150000</v>
      </c>
      <c r="G3582" s="214" t="n">
        <v>1292154</v>
      </c>
      <c r="H3582" s="215" t="n">
        <v>37035.4214699074</v>
      </c>
      <c r="I3582" s="0" t="s">
        <v>2097</v>
      </c>
      <c r="M3582" s="0" t="s">
        <v>858</v>
      </c>
      <c r="N3582" s="0" t="s">
        <v>1305</v>
      </c>
      <c r="O3582" s="0" t="s">
        <v>2184</v>
      </c>
      <c r="Q3582" s="216" t="n">
        <v>5000</v>
      </c>
      <c r="S3582" s="0" t="s">
        <v>1026</v>
      </c>
      <c r="T3582" s="0" t="s">
        <v>784</v>
      </c>
      <c r="U3582" s="218" t="n">
        <v>3.395</v>
      </c>
      <c r="V3582" s="0" t="s">
        <v>2123</v>
      </c>
      <c r="W3582" s="0" t="s">
        <v>1758</v>
      </c>
      <c r="X3582" s="0" t="s">
        <v>1535</v>
      </c>
      <c r="Y3582" s="0" t="s">
        <v>1310</v>
      </c>
      <c r="Z3582" s="0" t="s">
        <v>571</v>
      </c>
      <c r="AA3582" s="0" t="s">
        <v>3045</v>
      </c>
      <c r="AB3582" s="215" t="n">
        <v>37043.875</v>
      </c>
      <c r="AC3582" s="215" t="n">
        <v>37072.875</v>
      </c>
    </row>
    <row r="3583" customFormat="false" ht="12.75" hidden="false" customHeight="false" outlineLevel="0" collapsed="false">
      <c r="A3583" s="208" t="str">
        <f aca="false">B3583&amp;" "&amp;C3583&amp;" "&amp;D3583</f>
        <v>US Crude Financial</v>
      </c>
      <c r="B3583" s="208" t="str">
        <f aca="false">IF((LEFT(N3583,2)="US"),"US","")</f>
        <v>US</v>
      </c>
      <c r="C3583" s="208" t="str">
        <f aca="false">M3583</f>
        <v>Crude</v>
      </c>
      <c r="D3583" s="208" t="str">
        <f aca="false">IF(ISNUMBER(FIND("Phy",N3583))=TRUE(),"Physical","Financial")</f>
        <v>Financial</v>
      </c>
      <c r="E3583" s="208" t="n">
        <f aca="false">IF(VLOOKUP(S3583,'DD-Lookup'!$J$6:$L$50,3,FALSE())="Monthly",(YEAR(AC3583)-YEAR(AB3583))*12+MONTH(AC3583)-MONTH(AB3583)+1,(AC3583-AB3583+1))</f>
        <v>1</v>
      </c>
      <c r="F3583" s="239" t="n">
        <f aca="false">E3583*SUM(P3583:Q3583)</f>
        <v>50000</v>
      </c>
      <c r="G3583" s="214" t="n">
        <v>1292155</v>
      </c>
      <c r="H3583" s="215" t="n">
        <v>37035.4214814815</v>
      </c>
      <c r="I3583" s="0" t="s">
        <v>1376</v>
      </c>
      <c r="M3583" s="0" t="s">
        <v>97</v>
      </c>
      <c r="N3583" s="0" t="s">
        <v>841</v>
      </c>
      <c r="O3583" s="0" t="s">
        <v>842</v>
      </c>
      <c r="P3583" s="216" t="n">
        <v>50000</v>
      </c>
      <c r="S3583" s="0" t="s">
        <v>843</v>
      </c>
      <c r="T3583" s="0" t="s">
        <v>784</v>
      </c>
      <c r="U3583" s="218" t="n">
        <v>29.12</v>
      </c>
      <c r="V3583" s="0" t="s">
        <v>1377</v>
      </c>
      <c r="W3583" s="0" t="s">
        <v>845</v>
      </c>
      <c r="X3583" s="0" t="s">
        <v>846</v>
      </c>
      <c r="Y3583" s="0" t="s">
        <v>847</v>
      </c>
      <c r="Z3583" s="0" t="s">
        <v>571</v>
      </c>
      <c r="AA3583" s="0" t="n">
        <v>107093</v>
      </c>
      <c r="AB3583" s="215" t="n">
        <v>37073</v>
      </c>
      <c r="AC3583" s="215" t="n">
        <v>37103</v>
      </c>
    </row>
    <row r="3584" customFormat="false" ht="12.75" hidden="false" customHeight="false" outlineLevel="0" collapsed="false">
      <c r="A3584" s="208" t="str">
        <f aca="false">B3584&amp;" "&amp;C3584&amp;" "&amp;D3584</f>
        <v> Natural Gas Physical</v>
      </c>
      <c r="B3584" s="208" t="str">
        <f aca="false">IF((LEFT(N3584,2)="US"),"US","")</f>
        <v/>
      </c>
      <c r="C3584" s="208" t="str">
        <f aca="false">M3584</f>
        <v>Natural Gas</v>
      </c>
      <c r="D3584" s="208" t="str">
        <f aca="false">IF(ISNUMBER(FIND("Phy",N3584))=TRUE(),"Physical","Financial")</f>
        <v>Physical</v>
      </c>
      <c r="E3584" s="208" t="n">
        <f aca="false">IF(VLOOKUP(S3584,'DD-Lookup'!$J$6:$L$50,3,FALSE())="Monthly",(YEAR(AC3584)-YEAR(AB3584))*12+MONTH(AC3584)-MONTH(AB3584)+1,(AC3584-AB3584+1))</f>
        <v>30</v>
      </c>
      <c r="F3584" s="239" t="n">
        <f aca="false">E3584*SUM(P3584:Q3584)</f>
        <v>150000</v>
      </c>
      <c r="G3584" s="214" t="n">
        <v>1292157</v>
      </c>
      <c r="H3584" s="215" t="n">
        <v>37035.4215162037</v>
      </c>
      <c r="I3584" s="0" t="s">
        <v>1078</v>
      </c>
      <c r="M3584" s="0" t="s">
        <v>858</v>
      </c>
      <c r="N3584" s="0" t="s">
        <v>2171</v>
      </c>
      <c r="O3584" s="0" t="s">
        <v>2172</v>
      </c>
      <c r="Q3584" s="216" t="n">
        <v>5000</v>
      </c>
      <c r="S3584" s="0" t="s">
        <v>279</v>
      </c>
      <c r="T3584" s="0" t="s">
        <v>2173</v>
      </c>
      <c r="U3584" s="218" t="n">
        <v>5.645</v>
      </c>
      <c r="V3584" s="0" t="s">
        <v>2979</v>
      </c>
      <c r="W3584" s="0" t="s">
        <v>2175</v>
      </c>
      <c r="X3584" s="0" t="s">
        <v>2176</v>
      </c>
      <c r="Y3584" s="0" t="s">
        <v>1310</v>
      </c>
      <c r="Z3584" s="0" t="s">
        <v>628</v>
      </c>
      <c r="AA3584" s="0" t="n">
        <v>809029</v>
      </c>
      <c r="AB3584" s="215" t="n">
        <v>37043.875</v>
      </c>
      <c r="AC3584" s="215" t="n">
        <v>37072.875</v>
      </c>
    </row>
    <row r="3585" customFormat="false" ht="12.75" hidden="false" customHeight="false" outlineLevel="0" collapsed="false">
      <c r="A3585" s="208" t="str">
        <f aca="false">B3585&amp;" "&amp;C3585&amp;" "&amp;D3585</f>
        <v>US Natural Gas Financial</v>
      </c>
      <c r="B3585" s="208" t="str">
        <f aca="false">IF((LEFT(N3585,2)="US"),"US","")</f>
        <v>US</v>
      </c>
      <c r="C3585" s="208" t="str">
        <f aca="false">M3585</f>
        <v>Natural Gas</v>
      </c>
      <c r="D3585" s="208" t="str">
        <f aca="false">IF(ISNUMBER(FIND("Phy",N3585))=TRUE(),"Physical","Financial")</f>
        <v>Financial</v>
      </c>
      <c r="E3585" s="208" t="n">
        <f aca="false">IF(VLOOKUP(S3585,'DD-Lookup'!$J$6:$L$50,3,FALSE())="Monthly",(YEAR(AC3585)-YEAR(AB3585))*12+MONTH(AC3585)-MONTH(AB3585)+1,(AC3585-AB3585+1))</f>
        <v>30</v>
      </c>
      <c r="F3585" s="239" t="n">
        <f aca="false">E3585*SUM(P3585:Q3585)</f>
        <v>600000</v>
      </c>
      <c r="G3585" s="214" t="n">
        <v>1292158</v>
      </c>
      <c r="H3585" s="215" t="n">
        <v>37035.4215277778</v>
      </c>
      <c r="I3585" s="0" t="s">
        <v>1066</v>
      </c>
      <c r="M3585" s="0" t="s">
        <v>858</v>
      </c>
      <c r="N3585" s="0" t="s">
        <v>1482</v>
      </c>
      <c r="O3585" s="0" t="s">
        <v>2877</v>
      </c>
      <c r="P3585" s="216" t="n">
        <v>20000</v>
      </c>
      <c r="S3585" s="0" t="s">
        <v>1026</v>
      </c>
      <c r="T3585" s="0" t="s">
        <v>784</v>
      </c>
      <c r="U3585" s="218" t="n">
        <v>0.03</v>
      </c>
      <c r="V3585" s="0" t="s">
        <v>3046</v>
      </c>
      <c r="W3585" s="0" t="s">
        <v>1851</v>
      </c>
      <c r="X3585" s="0" t="s">
        <v>1852</v>
      </c>
      <c r="Y3585" s="0" t="s">
        <v>838</v>
      </c>
      <c r="Z3585" s="0" t="s">
        <v>571</v>
      </c>
      <c r="AA3585" s="0" t="s">
        <v>3047</v>
      </c>
      <c r="AB3585" s="215" t="n">
        <v>37043</v>
      </c>
      <c r="AC3585" s="215" t="n">
        <v>37072</v>
      </c>
    </row>
    <row r="3586" customFormat="false" ht="12.75" hidden="false" customHeight="false" outlineLevel="0" collapsed="false">
      <c r="A3586" s="208" t="str">
        <f aca="false">B3586&amp;" "&amp;C3586&amp;" "&amp;D3586</f>
        <v>US Natural Gas Physical</v>
      </c>
      <c r="B3586" s="208" t="str">
        <f aca="false">IF((LEFT(N3586,2)="US"),"US","")</f>
        <v>US</v>
      </c>
      <c r="C3586" s="208" t="str">
        <f aca="false">M3586</f>
        <v>Natural Gas</v>
      </c>
      <c r="D3586" s="208" t="str">
        <f aca="false">IF(ISNUMBER(FIND("Phy",N3586))=TRUE(),"Physical","Financial")</f>
        <v>Physical</v>
      </c>
      <c r="E3586" s="208" t="n">
        <f aca="false">IF(VLOOKUP(S3586,'DD-Lookup'!$J$6:$L$50,3,FALSE())="Monthly",(YEAR(AC3586)-YEAR(AB3586))*12+MONTH(AC3586)-MONTH(AB3586)+1,(AC3586-AB3586+1))</f>
        <v>1</v>
      </c>
      <c r="F3586" s="239" t="n">
        <f aca="false">E3586*SUM(P3586:Q3586)</f>
        <v>10000</v>
      </c>
      <c r="G3586" s="214" t="n">
        <v>1292160</v>
      </c>
      <c r="H3586" s="215" t="n">
        <v>37035.4216666667</v>
      </c>
      <c r="I3586" s="0" t="s">
        <v>1672</v>
      </c>
      <c r="M3586" s="0" t="s">
        <v>858</v>
      </c>
      <c r="N3586" s="0" t="s">
        <v>1305</v>
      </c>
      <c r="O3586" s="0" t="s">
        <v>1766</v>
      </c>
      <c r="P3586" s="216" t="n">
        <v>10000</v>
      </c>
      <c r="S3586" s="0" t="s">
        <v>1026</v>
      </c>
      <c r="T3586" s="0" t="s">
        <v>784</v>
      </c>
      <c r="U3586" s="218" t="n">
        <v>4.04</v>
      </c>
      <c r="V3586" s="0" t="s">
        <v>2451</v>
      </c>
      <c r="W3586" s="0" t="s">
        <v>1422</v>
      </c>
      <c r="X3586" s="0" t="s">
        <v>1423</v>
      </c>
      <c r="Y3586" s="0" t="s">
        <v>1310</v>
      </c>
      <c r="Z3586" s="0" t="s">
        <v>571</v>
      </c>
      <c r="AA3586" s="0" t="n">
        <v>809033</v>
      </c>
      <c r="AB3586" s="215" t="n">
        <v>37036.875</v>
      </c>
      <c r="AC3586" s="215" t="n">
        <v>37036.875</v>
      </c>
    </row>
    <row r="3587" customFormat="false" ht="12.75" hidden="false" customHeight="false" outlineLevel="0" collapsed="false">
      <c r="A3587" s="208" t="str">
        <f aca="false">B3587&amp;" "&amp;C3587&amp;" "&amp;D3587</f>
        <v>US Natural Gas Physical</v>
      </c>
      <c r="B3587" s="208" t="str">
        <f aca="false">IF((LEFT(N3587,2)="US"),"US","")</f>
        <v>US</v>
      </c>
      <c r="C3587" s="208" t="str">
        <f aca="false">M3587</f>
        <v>Natural Gas</v>
      </c>
      <c r="D3587" s="208" t="str">
        <f aca="false">IF(ISNUMBER(FIND("Phy",N3587))=TRUE(),"Physical","Financial")</f>
        <v>Physical</v>
      </c>
      <c r="E3587" s="208" t="n">
        <f aca="false">IF(VLOOKUP(S3587,'DD-Lookup'!$J$6:$L$50,3,FALSE())="Monthly",(YEAR(AC3587)-YEAR(AB3587))*12+MONTH(AC3587)-MONTH(AB3587)+1,(AC3587-AB3587+1))</f>
        <v>1</v>
      </c>
      <c r="F3587" s="239" t="n">
        <f aca="false">E3587*SUM(P3587:Q3587)</f>
        <v>10000</v>
      </c>
      <c r="G3587" s="214" t="n">
        <v>1292159</v>
      </c>
      <c r="H3587" s="215" t="n">
        <v>37035.4216666667</v>
      </c>
      <c r="I3587" s="0" t="s">
        <v>1637</v>
      </c>
      <c r="M3587" s="0" t="s">
        <v>858</v>
      </c>
      <c r="N3587" s="0" t="s">
        <v>1305</v>
      </c>
      <c r="O3587" s="0" t="s">
        <v>1787</v>
      </c>
      <c r="Q3587" s="216" t="n">
        <v>10000</v>
      </c>
      <c r="S3587" s="0" t="s">
        <v>1026</v>
      </c>
      <c r="T3587" s="0" t="s">
        <v>784</v>
      </c>
      <c r="U3587" s="218" t="n">
        <v>4.03</v>
      </c>
      <c r="V3587" s="0" t="n">
        <v>10041965</v>
      </c>
      <c r="W3587" s="0" t="s">
        <v>1422</v>
      </c>
      <c r="X3587" s="0" t="s">
        <v>1639</v>
      </c>
      <c r="Y3587" s="0" t="s">
        <v>1310</v>
      </c>
      <c r="Z3587" s="0" t="s">
        <v>571</v>
      </c>
      <c r="AA3587" s="0" t="n">
        <v>809032</v>
      </c>
      <c r="AB3587" s="215" t="n">
        <v>37036.875</v>
      </c>
      <c r="AC3587" s="215" t="n">
        <v>37036.875</v>
      </c>
    </row>
    <row r="3588" customFormat="false" ht="12.75" hidden="false" customHeight="false" outlineLevel="0" collapsed="false">
      <c r="A3588" s="208" t="str">
        <f aca="false">B3588&amp;" "&amp;C3588&amp;" "&amp;D3588</f>
        <v>US Natural Gas Physical</v>
      </c>
      <c r="B3588" s="208" t="str">
        <f aca="false">IF((LEFT(N3588,2)="US"),"US","")</f>
        <v>US</v>
      </c>
      <c r="C3588" s="208" t="str">
        <f aca="false">M3588</f>
        <v>Natural Gas</v>
      </c>
      <c r="D3588" s="208" t="str">
        <f aca="false">IF(ISNUMBER(FIND("Phy",N3588))=TRUE(),"Physical","Financial")</f>
        <v>Physical</v>
      </c>
      <c r="E3588" s="208" t="n">
        <f aca="false">IF(VLOOKUP(S3588,'DD-Lookup'!$J$6:$L$50,3,FALSE())="Monthly",(YEAR(AC3588)-YEAR(AB3588))*12+MONTH(AC3588)-MONTH(AB3588)+1,(AC3588-AB3588+1))</f>
        <v>1</v>
      </c>
      <c r="F3588" s="239" t="n">
        <f aca="false">E3588*SUM(P3588:Q3588)</f>
        <v>2975</v>
      </c>
      <c r="G3588" s="214" t="n">
        <v>1292161</v>
      </c>
      <c r="H3588" s="215" t="n">
        <v>37035.4216782407</v>
      </c>
      <c r="I3588" s="0" t="s">
        <v>1699</v>
      </c>
      <c r="M3588" s="0" t="s">
        <v>858</v>
      </c>
      <c r="N3588" s="0" t="s">
        <v>1305</v>
      </c>
      <c r="O3588" s="0" t="s">
        <v>1529</v>
      </c>
      <c r="P3588" s="216" t="n">
        <v>2975</v>
      </c>
      <c r="S3588" s="0" t="s">
        <v>1026</v>
      </c>
      <c r="T3588" s="0" t="s">
        <v>784</v>
      </c>
      <c r="U3588" s="218" t="n">
        <v>4.385</v>
      </c>
      <c r="V3588" s="0" t="s">
        <v>1700</v>
      </c>
      <c r="W3588" s="0" t="s">
        <v>1531</v>
      </c>
      <c r="X3588" s="0" t="s">
        <v>1532</v>
      </c>
      <c r="Y3588" s="0" t="s">
        <v>1310</v>
      </c>
      <c r="Z3588" s="0" t="s">
        <v>571</v>
      </c>
      <c r="AA3588" s="0" t="n">
        <v>809034</v>
      </c>
      <c r="AB3588" s="215" t="n">
        <v>37036.875</v>
      </c>
      <c r="AC3588" s="215" t="n">
        <v>37036.875</v>
      </c>
    </row>
    <row r="3589" customFormat="false" ht="12.75" hidden="false" customHeight="false" outlineLevel="0" collapsed="false">
      <c r="A3589" s="208" t="str">
        <f aca="false">B3589&amp;" "&amp;C3589&amp;" "&amp;D3589</f>
        <v>US Natural Gas Physical</v>
      </c>
      <c r="B3589" s="208" t="str">
        <f aca="false">IF((LEFT(N3589,2)="US"),"US","")</f>
        <v>US</v>
      </c>
      <c r="C3589" s="208" t="str">
        <f aca="false">M3589</f>
        <v>Natural Gas</v>
      </c>
      <c r="D3589" s="208" t="str">
        <f aca="false">IF(ISNUMBER(FIND("Phy",N3589))=TRUE(),"Physical","Financial")</f>
        <v>Physical</v>
      </c>
      <c r="E3589" s="208" t="n">
        <f aca="false">IF(VLOOKUP(S3589,'DD-Lookup'!$J$6:$L$50,3,FALSE())="Monthly",(YEAR(AC3589)-YEAR(AB3589))*12+MONTH(AC3589)-MONTH(AB3589)+1,(AC3589-AB3589+1))</f>
        <v>1</v>
      </c>
      <c r="F3589" s="239" t="n">
        <f aca="false">E3589*SUM(P3589:Q3589)</f>
        <v>10000</v>
      </c>
      <c r="G3589" s="214" t="n">
        <v>1292162</v>
      </c>
      <c r="H3589" s="215" t="n">
        <v>37035.421724537</v>
      </c>
      <c r="I3589" s="0" t="s">
        <v>1672</v>
      </c>
      <c r="M3589" s="0" t="s">
        <v>858</v>
      </c>
      <c r="N3589" s="0" t="s">
        <v>1305</v>
      </c>
      <c r="O3589" s="0" t="s">
        <v>1766</v>
      </c>
      <c r="P3589" s="216" t="n">
        <v>10000</v>
      </c>
      <c r="S3589" s="0" t="s">
        <v>1026</v>
      </c>
      <c r="T3589" s="0" t="s">
        <v>784</v>
      </c>
      <c r="U3589" s="218" t="n">
        <v>4.035</v>
      </c>
      <c r="V3589" s="0" t="s">
        <v>2451</v>
      </c>
      <c r="W3589" s="0" t="s">
        <v>1422</v>
      </c>
      <c r="X3589" s="0" t="s">
        <v>1423</v>
      </c>
      <c r="Y3589" s="0" t="s">
        <v>1310</v>
      </c>
      <c r="Z3589" s="0" t="s">
        <v>571</v>
      </c>
      <c r="AA3589" s="0" t="n">
        <v>809035</v>
      </c>
      <c r="AB3589" s="215" t="n">
        <v>37036.875</v>
      </c>
      <c r="AC3589" s="215" t="n">
        <v>37036.875</v>
      </c>
    </row>
    <row r="3590" customFormat="false" ht="12.75" hidden="false" customHeight="false" outlineLevel="0" collapsed="false">
      <c r="A3590" s="208" t="str">
        <f aca="false">B3590&amp;" "&amp;C3590&amp;" "&amp;D3590</f>
        <v> Metals Financial</v>
      </c>
      <c r="B3590" s="208" t="str">
        <f aca="false">IF((LEFT(N3590,2)="US"),"US","")</f>
        <v/>
      </c>
      <c r="C3590" s="208" t="str">
        <f aca="false">M3590</f>
        <v>Metals</v>
      </c>
      <c r="D3590" s="208" t="str">
        <f aca="false">IF(ISNUMBER(FIND("Phy",N3590))=TRUE(),"Physical","Financial")</f>
        <v>Financial</v>
      </c>
      <c r="E3590" s="208" t="n">
        <f aca="false">IF(VLOOKUP(S3590,'DD-Lookup'!$J$6:$L$50,3,FALSE())="Monthly",(YEAR(AC3590)-YEAR(AB3590))*12+MONTH(AC3590)-MONTH(AB3590)+1,(AC3590-AB3590+1))</f>
        <v>1</v>
      </c>
      <c r="F3590" s="239" t="n">
        <f aca="false">E3590*SUM(P3590:Q3590)</f>
        <v>10</v>
      </c>
      <c r="G3590" s="214" t="n">
        <v>1292163</v>
      </c>
      <c r="H3590" s="215" t="n">
        <v>37035.4218865741</v>
      </c>
      <c r="I3590" s="0" t="s">
        <v>894</v>
      </c>
      <c r="M3590" s="0" t="s">
        <v>780</v>
      </c>
      <c r="N3590" s="0" t="s">
        <v>781</v>
      </c>
      <c r="O3590" s="0" t="s">
        <v>782</v>
      </c>
      <c r="P3590" s="216" t="n">
        <v>10</v>
      </c>
      <c r="S3590" s="0" t="s">
        <v>783</v>
      </c>
      <c r="T3590" s="0" t="s">
        <v>784</v>
      </c>
      <c r="U3590" s="218" t="n">
        <v>1549</v>
      </c>
      <c r="V3590" s="0" t="s">
        <v>895</v>
      </c>
      <c r="W3590" s="0" t="s">
        <v>803</v>
      </c>
      <c r="X3590" s="0" t="s">
        <v>787</v>
      </c>
      <c r="Y3590" s="0" t="s">
        <v>788</v>
      </c>
      <c r="Z3590" s="0" t="s">
        <v>789</v>
      </c>
      <c r="AA3590" s="0" t="n">
        <v>2151092</v>
      </c>
    </row>
    <row r="3591" customFormat="false" ht="12.75" hidden="false" customHeight="false" outlineLevel="0" collapsed="false">
      <c r="A3591" s="208" t="str">
        <f aca="false">B3591&amp;" "&amp;C3591&amp;" "&amp;D3591</f>
        <v> Natural Gas Physical</v>
      </c>
      <c r="B3591" s="208" t="str">
        <f aca="false">IF((LEFT(N3591,2)="US"),"US","")</f>
        <v/>
      </c>
      <c r="C3591" s="208" t="str">
        <f aca="false">M3591</f>
        <v>Natural Gas</v>
      </c>
      <c r="D3591" s="208" t="str">
        <f aca="false">IF(ISNUMBER(FIND("Phy",N3591))=TRUE(),"Physical","Financial")</f>
        <v>Physical</v>
      </c>
      <c r="E3591" s="208" t="n">
        <f aca="false">IF(VLOOKUP(S3591,'DD-Lookup'!$J$6:$L$50,3,FALSE())="Monthly",(YEAR(AC3591)-YEAR(AB3591))*12+MONTH(AC3591)-MONTH(AB3591)+1,(AC3591-AB3591+1))</f>
        <v>1</v>
      </c>
      <c r="F3591" s="239" t="n">
        <f aca="false">E3591*SUM(P3591:Q3591)</f>
        <v>5000</v>
      </c>
      <c r="G3591" s="214" t="n">
        <v>1292164</v>
      </c>
      <c r="H3591" s="215" t="n">
        <v>37035.4219212963</v>
      </c>
      <c r="I3591" s="0" t="s">
        <v>2090</v>
      </c>
      <c r="M3591" s="0" t="s">
        <v>858</v>
      </c>
      <c r="N3591" s="0" t="s">
        <v>2171</v>
      </c>
      <c r="O3591" s="0" t="s">
        <v>2223</v>
      </c>
      <c r="P3591" s="216" t="n">
        <v>5000</v>
      </c>
      <c r="S3591" s="0" t="s">
        <v>279</v>
      </c>
      <c r="T3591" s="0" t="s">
        <v>2173</v>
      </c>
      <c r="U3591" s="218" t="n">
        <v>5.67</v>
      </c>
      <c r="V3591" s="0" t="s">
        <v>2233</v>
      </c>
      <c r="W3591" s="0" t="s">
        <v>2225</v>
      </c>
      <c r="X3591" s="0" t="s">
        <v>2176</v>
      </c>
      <c r="Y3591" s="0" t="s">
        <v>1310</v>
      </c>
      <c r="Z3591" s="0" t="s">
        <v>628</v>
      </c>
      <c r="AA3591" s="0" t="n">
        <v>809036</v>
      </c>
      <c r="AB3591" s="215" t="n">
        <v>37035.875</v>
      </c>
      <c r="AC3591" s="215" t="n">
        <v>37035.875</v>
      </c>
    </row>
    <row r="3592" customFormat="false" ht="12.75" hidden="false" customHeight="false" outlineLevel="0" collapsed="false">
      <c r="A3592" s="208" t="str">
        <f aca="false">B3592&amp;" "&amp;C3592&amp;" "&amp;D3592</f>
        <v>US Natural Gas Physical</v>
      </c>
      <c r="B3592" s="208" t="str">
        <f aca="false">IF((LEFT(N3592,2)="US"),"US","")</f>
        <v>US</v>
      </c>
      <c r="C3592" s="208" t="str">
        <f aca="false">M3592</f>
        <v>Natural Gas</v>
      </c>
      <c r="D3592" s="208" t="str">
        <f aca="false">IF(ISNUMBER(FIND("Phy",N3592))=TRUE(),"Physical","Financial")</f>
        <v>Physical</v>
      </c>
      <c r="E3592" s="208" t="n">
        <f aca="false">IF(VLOOKUP(S3592,'DD-Lookup'!$J$6:$L$50,3,FALSE())="Monthly",(YEAR(AC3592)-YEAR(AB3592))*12+MONTH(AC3592)-MONTH(AB3592)+1,(AC3592-AB3592+1))</f>
        <v>1</v>
      </c>
      <c r="F3592" s="239" t="n">
        <f aca="false">E3592*SUM(P3592:Q3592)</f>
        <v>3768</v>
      </c>
      <c r="G3592" s="214" t="n">
        <v>1292165</v>
      </c>
      <c r="H3592" s="215" t="n">
        <v>37035.422037037</v>
      </c>
      <c r="I3592" s="0" t="s">
        <v>1183</v>
      </c>
      <c r="M3592" s="0" t="s">
        <v>858</v>
      </c>
      <c r="N3592" s="0" t="s">
        <v>1305</v>
      </c>
      <c r="O3592" s="0" t="s">
        <v>1397</v>
      </c>
      <c r="Q3592" s="216" t="n">
        <v>3768</v>
      </c>
      <c r="S3592" s="0" t="s">
        <v>1026</v>
      </c>
      <c r="T3592" s="0" t="s">
        <v>784</v>
      </c>
      <c r="U3592" s="218" t="n">
        <v>4</v>
      </c>
      <c r="V3592" s="0" t="s">
        <v>1468</v>
      </c>
      <c r="W3592" s="0" t="s">
        <v>1361</v>
      </c>
      <c r="X3592" s="0" t="s">
        <v>1362</v>
      </c>
      <c r="Y3592" s="0" t="s">
        <v>1310</v>
      </c>
      <c r="Z3592" s="0" t="s">
        <v>571</v>
      </c>
      <c r="AA3592" s="0" t="n">
        <v>809038</v>
      </c>
      <c r="AB3592" s="215" t="n">
        <v>37036.875</v>
      </c>
      <c r="AC3592" s="215" t="n">
        <v>37036.875</v>
      </c>
    </row>
    <row r="3593" customFormat="false" ht="12.75" hidden="false" customHeight="false" outlineLevel="0" collapsed="false">
      <c r="A3593" s="208" t="str">
        <f aca="false">B3593&amp;" "&amp;C3593&amp;" "&amp;D3593</f>
        <v>US Crude Financial</v>
      </c>
      <c r="B3593" s="208" t="str">
        <f aca="false">IF((LEFT(N3593,2)="US"),"US","")</f>
        <v>US</v>
      </c>
      <c r="C3593" s="208" t="str">
        <f aca="false">M3593</f>
        <v>Crude</v>
      </c>
      <c r="D3593" s="208" t="str">
        <f aca="false">IF(ISNUMBER(FIND("Phy",N3593))=TRUE(),"Physical","Financial")</f>
        <v>Financial</v>
      </c>
      <c r="E3593" s="208" t="n">
        <f aca="false">IF(VLOOKUP(S3593,'DD-Lookup'!$J$6:$L$50,3,FALSE())="Monthly",(YEAR(AC3593)-YEAR(AB3593))*12+MONTH(AC3593)-MONTH(AB3593)+1,(AC3593-AB3593+1))</f>
        <v>1</v>
      </c>
      <c r="F3593" s="239" t="n">
        <f aca="false">E3593*SUM(P3593:Q3593)</f>
        <v>50000</v>
      </c>
      <c r="G3593" s="214" t="n">
        <v>1292166</v>
      </c>
      <c r="H3593" s="215" t="n">
        <v>37035.4221990741</v>
      </c>
      <c r="I3593" s="0" t="s">
        <v>2320</v>
      </c>
      <c r="M3593" s="0" t="s">
        <v>97</v>
      </c>
      <c r="N3593" s="0" t="s">
        <v>841</v>
      </c>
      <c r="O3593" s="0" t="s">
        <v>889</v>
      </c>
      <c r="Q3593" s="216" t="n">
        <v>50000</v>
      </c>
      <c r="S3593" s="0" t="s">
        <v>843</v>
      </c>
      <c r="T3593" s="0" t="s">
        <v>784</v>
      </c>
      <c r="U3593" s="218" t="n">
        <v>29.14</v>
      </c>
      <c r="V3593" s="0" t="s">
        <v>2321</v>
      </c>
      <c r="W3593" s="0" t="s">
        <v>845</v>
      </c>
      <c r="X3593" s="0" t="s">
        <v>891</v>
      </c>
      <c r="Y3593" s="0" t="s">
        <v>847</v>
      </c>
      <c r="Z3593" s="0" t="s">
        <v>571</v>
      </c>
      <c r="AA3593" s="0" t="n">
        <v>107094</v>
      </c>
      <c r="AB3593" s="215" t="n">
        <v>37073</v>
      </c>
      <c r="AC3593" s="215" t="n">
        <v>37103</v>
      </c>
    </row>
    <row r="3594" customFormat="false" ht="12.75" hidden="false" customHeight="false" outlineLevel="0" collapsed="false">
      <c r="A3594" s="208" t="str">
        <f aca="false">B3594&amp;" "&amp;C3594&amp;" "&amp;D3594</f>
        <v>US Natural Gas Physical</v>
      </c>
      <c r="B3594" s="208" t="str">
        <f aca="false">IF((LEFT(N3594,2)="US"),"US","")</f>
        <v>US</v>
      </c>
      <c r="C3594" s="208" t="str">
        <f aca="false">M3594</f>
        <v>Natural Gas</v>
      </c>
      <c r="D3594" s="208" t="str">
        <f aca="false">IF(ISNUMBER(FIND("Phy",N3594))=TRUE(),"Physical","Financial")</f>
        <v>Physical</v>
      </c>
      <c r="E3594" s="208" t="n">
        <f aca="false">IF(VLOOKUP(S3594,'DD-Lookup'!$J$6:$L$50,3,FALSE())="Monthly",(YEAR(AC3594)-YEAR(AB3594))*12+MONTH(AC3594)-MONTH(AB3594)+1,(AC3594-AB3594+1))</f>
        <v>1</v>
      </c>
      <c r="F3594" s="239" t="n">
        <f aca="false">E3594*SUM(P3594:Q3594)</f>
        <v>255</v>
      </c>
      <c r="G3594" s="214" t="n">
        <v>1292168</v>
      </c>
      <c r="H3594" s="215" t="n">
        <v>37035.4222569445</v>
      </c>
      <c r="I3594" s="0" t="s">
        <v>1098</v>
      </c>
      <c r="M3594" s="0" t="s">
        <v>858</v>
      </c>
      <c r="N3594" s="0" t="s">
        <v>1305</v>
      </c>
      <c r="O3594" s="0" t="s">
        <v>1363</v>
      </c>
      <c r="Q3594" s="216" t="n">
        <v>255</v>
      </c>
      <c r="S3594" s="0" t="s">
        <v>1026</v>
      </c>
      <c r="T3594" s="0" t="s">
        <v>784</v>
      </c>
      <c r="U3594" s="218" t="n">
        <v>4.04</v>
      </c>
      <c r="V3594" s="0" t="s">
        <v>2284</v>
      </c>
      <c r="W3594" s="0" t="s">
        <v>1361</v>
      </c>
      <c r="X3594" s="0" t="s">
        <v>1362</v>
      </c>
      <c r="Y3594" s="0" t="s">
        <v>1310</v>
      </c>
      <c r="Z3594" s="0" t="s">
        <v>571</v>
      </c>
      <c r="AA3594" s="0" t="n">
        <v>809040</v>
      </c>
      <c r="AB3594" s="215" t="n">
        <v>37036.875</v>
      </c>
      <c r="AC3594" s="215" t="n">
        <v>37036.875</v>
      </c>
    </row>
    <row r="3595" customFormat="false" ht="12.75" hidden="false" customHeight="false" outlineLevel="0" collapsed="false">
      <c r="A3595" s="208" t="str">
        <f aca="false">B3595&amp;" "&amp;C3595&amp;" "&amp;D3595</f>
        <v>US Natural Gas Physical</v>
      </c>
      <c r="B3595" s="208" t="str">
        <f aca="false">IF((LEFT(N3595,2)="US"),"US","")</f>
        <v>US</v>
      </c>
      <c r="C3595" s="208" t="str">
        <f aca="false">M3595</f>
        <v>Natural Gas</v>
      </c>
      <c r="D3595" s="208" t="str">
        <f aca="false">IF(ISNUMBER(FIND("Phy",N3595))=TRUE(),"Physical","Financial")</f>
        <v>Physical</v>
      </c>
      <c r="E3595" s="208" t="n">
        <f aca="false">IF(VLOOKUP(S3595,'DD-Lookup'!$J$6:$L$50,3,FALSE())="Monthly",(YEAR(AC3595)-YEAR(AB3595))*12+MONTH(AC3595)-MONTH(AB3595)+1,(AC3595-AB3595+1))</f>
        <v>1</v>
      </c>
      <c r="F3595" s="239" t="n">
        <f aca="false">E3595*SUM(P3595:Q3595)</f>
        <v>2500</v>
      </c>
      <c r="G3595" s="214" t="n">
        <v>1292169</v>
      </c>
      <c r="H3595" s="215" t="n">
        <v>37035.4223148148</v>
      </c>
      <c r="I3595" s="0" t="s">
        <v>593</v>
      </c>
      <c r="M3595" s="0" t="s">
        <v>858</v>
      </c>
      <c r="N3595" s="0" t="s">
        <v>1305</v>
      </c>
      <c r="O3595" s="0" t="s">
        <v>1469</v>
      </c>
      <c r="P3595" s="216" t="n">
        <v>2500</v>
      </c>
      <c r="S3595" s="0" t="s">
        <v>1026</v>
      </c>
      <c r="T3595" s="0" t="s">
        <v>784</v>
      </c>
      <c r="U3595" s="218" t="n">
        <v>4.065</v>
      </c>
      <c r="V3595" s="0" t="s">
        <v>1424</v>
      </c>
      <c r="W3595" s="0" t="s">
        <v>1314</v>
      </c>
      <c r="X3595" s="0" t="s">
        <v>1315</v>
      </c>
      <c r="Y3595" s="0" t="s">
        <v>1310</v>
      </c>
      <c r="Z3595" s="0" t="s">
        <v>571</v>
      </c>
      <c r="AA3595" s="0" t="n">
        <v>809041</v>
      </c>
      <c r="AB3595" s="215" t="n">
        <v>37036.875</v>
      </c>
      <c r="AC3595" s="215" t="n">
        <v>37036.875</v>
      </c>
    </row>
    <row r="3596" customFormat="false" ht="12.75" hidden="false" customHeight="false" outlineLevel="0" collapsed="false">
      <c r="A3596" s="208" t="str">
        <f aca="false">B3596&amp;" "&amp;C3596&amp;" "&amp;D3596</f>
        <v>US Natural Gas Physical</v>
      </c>
      <c r="B3596" s="208" t="str">
        <f aca="false">IF((LEFT(N3596,2)="US"),"US","")</f>
        <v>US</v>
      </c>
      <c r="C3596" s="208" t="str">
        <f aca="false">M3596</f>
        <v>Natural Gas</v>
      </c>
      <c r="D3596" s="208" t="str">
        <f aca="false">IF(ISNUMBER(FIND("Phy",N3596))=TRUE(),"Physical","Financial")</f>
        <v>Physical</v>
      </c>
      <c r="E3596" s="208" t="n">
        <f aca="false">IF(VLOOKUP(S3596,'DD-Lookup'!$J$6:$L$50,3,FALSE())="Monthly",(YEAR(AC3596)-YEAR(AB3596))*12+MONTH(AC3596)-MONTH(AB3596)+1,(AC3596-AB3596+1))</f>
        <v>1</v>
      </c>
      <c r="F3596" s="239" t="n">
        <f aca="false">E3596*SUM(P3596:Q3596)</f>
        <v>10000</v>
      </c>
      <c r="G3596" s="214" t="n">
        <v>1292170</v>
      </c>
      <c r="H3596" s="215" t="n">
        <v>37035.422349537</v>
      </c>
      <c r="I3596" s="0" t="s">
        <v>1399</v>
      </c>
      <c r="M3596" s="0" t="s">
        <v>858</v>
      </c>
      <c r="N3596" s="0" t="s">
        <v>1305</v>
      </c>
      <c r="O3596" s="0" t="s">
        <v>1432</v>
      </c>
      <c r="Q3596" s="216" t="n">
        <v>10000</v>
      </c>
      <c r="S3596" s="0" t="s">
        <v>1026</v>
      </c>
      <c r="T3596" s="0" t="s">
        <v>784</v>
      </c>
      <c r="U3596" s="218" t="n">
        <v>4.11</v>
      </c>
      <c r="V3596" s="0" t="s">
        <v>1441</v>
      </c>
      <c r="W3596" s="0" t="s">
        <v>1434</v>
      </c>
      <c r="X3596" s="0" t="s">
        <v>1435</v>
      </c>
      <c r="Y3596" s="0" t="s">
        <v>1310</v>
      </c>
      <c r="Z3596" s="0" t="s">
        <v>571</v>
      </c>
      <c r="AA3596" s="0" t="n">
        <v>809042</v>
      </c>
      <c r="AB3596" s="215" t="n">
        <v>37036.875</v>
      </c>
      <c r="AC3596" s="215" t="n">
        <v>37036.875</v>
      </c>
    </row>
    <row r="3597" customFormat="false" ht="12.75" hidden="false" customHeight="false" outlineLevel="0" collapsed="false">
      <c r="A3597" s="208" t="str">
        <f aca="false">B3597&amp;" "&amp;C3597&amp;" "&amp;D3597</f>
        <v>US Natural Gas Physical</v>
      </c>
      <c r="B3597" s="208" t="str">
        <f aca="false">IF((LEFT(N3597,2)="US"),"US","")</f>
        <v>US</v>
      </c>
      <c r="C3597" s="208" t="str">
        <f aca="false">M3597</f>
        <v>Natural Gas</v>
      </c>
      <c r="D3597" s="208" t="str">
        <f aca="false">IF(ISNUMBER(FIND("Phy",N3597))=TRUE(),"Physical","Financial")</f>
        <v>Physical</v>
      </c>
      <c r="E3597" s="208" t="n">
        <f aca="false">IF(VLOOKUP(S3597,'DD-Lookup'!$J$6:$L$50,3,FALSE())="Monthly",(YEAR(AC3597)-YEAR(AB3597))*12+MONTH(AC3597)-MONTH(AB3597)+1,(AC3597-AB3597+1))</f>
        <v>30</v>
      </c>
      <c r="F3597" s="239" t="n">
        <f aca="false">E3597*SUM(P3597:Q3597)</f>
        <v>300000</v>
      </c>
      <c r="G3597" s="214" t="n">
        <v>1292171</v>
      </c>
      <c r="H3597" s="215" t="n">
        <v>37035.4224421296</v>
      </c>
      <c r="I3597" s="0" t="s">
        <v>2097</v>
      </c>
      <c r="M3597" s="0" t="s">
        <v>858</v>
      </c>
      <c r="N3597" s="0" t="s">
        <v>1305</v>
      </c>
      <c r="O3597" s="0" t="s">
        <v>3020</v>
      </c>
      <c r="Q3597" s="216" t="n">
        <v>10000</v>
      </c>
      <c r="S3597" s="0" t="s">
        <v>1026</v>
      </c>
      <c r="T3597" s="0" t="s">
        <v>784</v>
      </c>
      <c r="U3597" s="218" t="n">
        <v>4.1175</v>
      </c>
      <c r="V3597" s="0" t="s">
        <v>2123</v>
      </c>
      <c r="W3597" s="0" t="s">
        <v>3021</v>
      </c>
      <c r="X3597" s="0" t="s">
        <v>3022</v>
      </c>
      <c r="Y3597" s="0" t="s">
        <v>1310</v>
      </c>
      <c r="Z3597" s="0" t="s">
        <v>571</v>
      </c>
      <c r="AA3597" s="0" t="s">
        <v>3048</v>
      </c>
      <c r="AB3597" s="215" t="n">
        <v>37043.4888888889</v>
      </c>
      <c r="AC3597" s="215" t="n">
        <v>37072.4888888889</v>
      </c>
    </row>
    <row r="3598" customFormat="false" ht="12.75" hidden="false" customHeight="false" outlineLevel="0" collapsed="false">
      <c r="A3598" s="208" t="str">
        <f aca="false">B3598&amp;" "&amp;C3598&amp;" "&amp;D3598</f>
        <v>US Power Physical</v>
      </c>
      <c r="B3598" s="208" t="str">
        <f aca="false">IF((LEFT(N3598,2)="US"),"US","")</f>
        <v>US</v>
      </c>
      <c r="C3598" s="208" t="str">
        <f aca="false">M3598</f>
        <v>Power</v>
      </c>
      <c r="D3598" s="208" t="str">
        <f aca="false">IF(ISNUMBER(FIND("Phy",N3598))=TRUE(),"Physical","Financial")</f>
        <v>Physical</v>
      </c>
      <c r="E3598" s="208" t="n">
        <f aca="false">IF(VLOOKUP(S3598,'DD-Lookup'!$J$6:$L$50,3,FALSE())="Monthly",(YEAR(AC3598)-YEAR(AB3598))*12+MONTH(AC3598)-MONTH(AB3598)+1,(AC3598-AB3598+1))</f>
        <v>92</v>
      </c>
      <c r="F3598" s="239" t="n">
        <f aca="false">E3598*SUM(P3598:Q3598)</f>
        <v>4600</v>
      </c>
      <c r="G3598" s="214" t="n">
        <v>1292173</v>
      </c>
      <c r="H3598" s="215" t="n">
        <v>37035.4224537037</v>
      </c>
      <c r="I3598" s="0" t="s">
        <v>1078</v>
      </c>
      <c r="M3598" s="0" t="s">
        <v>67</v>
      </c>
      <c r="N3598" s="0" t="s">
        <v>1081</v>
      </c>
      <c r="O3598" s="0" t="s">
        <v>1395</v>
      </c>
      <c r="Q3598" s="216" t="n">
        <v>50</v>
      </c>
      <c r="S3598" s="0" t="s">
        <v>930</v>
      </c>
      <c r="T3598" s="0" t="s">
        <v>784</v>
      </c>
      <c r="U3598" s="218" t="n">
        <v>40.5</v>
      </c>
      <c r="V3598" s="0" t="s">
        <v>1188</v>
      </c>
      <c r="W3598" s="0" t="s">
        <v>1228</v>
      </c>
      <c r="X3598" s="0" t="s">
        <v>1229</v>
      </c>
      <c r="Y3598" s="0" t="s">
        <v>1051</v>
      </c>
      <c r="Z3598" s="0" t="s">
        <v>618</v>
      </c>
      <c r="AA3598" s="0" t="n">
        <v>621567.1</v>
      </c>
      <c r="AB3598" s="215" t="n">
        <v>37165.875</v>
      </c>
      <c r="AC3598" s="215" t="n">
        <v>37256.875</v>
      </c>
    </row>
    <row r="3599" customFormat="false" ht="12.75" hidden="false" customHeight="false" outlineLevel="0" collapsed="false">
      <c r="A3599" s="208" t="str">
        <f aca="false">B3599&amp;" "&amp;C3599&amp;" "&amp;D3599</f>
        <v>US Power Physical</v>
      </c>
      <c r="B3599" s="208" t="str">
        <f aca="false">IF((LEFT(N3599,2)="US"),"US","")</f>
        <v>US</v>
      </c>
      <c r="C3599" s="208" t="str">
        <f aca="false">M3599</f>
        <v>Power</v>
      </c>
      <c r="D3599" s="208" t="str">
        <f aca="false">IF(ISNUMBER(FIND("Phy",N3599))=TRUE(),"Physical","Financial")</f>
        <v>Physical</v>
      </c>
      <c r="E3599" s="208" t="n">
        <f aca="false">IF(VLOOKUP(S3599,'DD-Lookup'!$J$6:$L$50,3,FALSE())="Monthly",(YEAR(AC3599)-YEAR(AB3599))*12+MONTH(AC3599)-MONTH(AB3599)+1,(AC3599-AB3599+1))</f>
        <v>92</v>
      </c>
      <c r="F3599" s="239" t="n">
        <f aca="false">E3599*SUM(P3599:Q3599)</f>
        <v>4600</v>
      </c>
      <c r="G3599" s="214" t="n">
        <v>1292175</v>
      </c>
      <c r="H3599" s="215" t="n">
        <v>37035.4225</v>
      </c>
      <c r="I3599" s="0" t="s">
        <v>1078</v>
      </c>
      <c r="M3599" s="0" t="s">
        <v>67</v>
      </c>
      <c r="N3599" s="0" t="s">
        <v>1081</v>
      </c>
      <c r="O3599" s="0" t="s">
        <v>1394</v>
      </c>
      <c r="P3599" s="216" t="n">
        <v>50</v>
      </c>
      <c r="S3599" s="0" t="s">
        <v>930</v>
      </c>
      <c r="T3599" s="0" t="s">
        <v>784</v>
      </c>
      <c r="U3599" s="218" t="n">
        <v>40.25</v>
      </c>
      <c r="V3599" s="0" t="s">
        <v>1188</v>
      </c>
      <c r="W3599" s="0" t="s">
        <v>1084</v>
      </c>
      <c r="X3599" s="0" t="s">
        <v>1182</v>
      </c>
      <c r="Y3599" s="0" t="s">
        <v>1051</v>
      </c>
      <c r="Z3599" s="0" t="s">
        <v>618</v>
      </c>
      <c r="AA3599" s="0" t="n">
        <v>621568.1</v>
      </c>
      <c r="AB3599" s="215" t="n">
        <v>37165.5944444445</v>
      </c>
      <c r="AC3599" s="215" t="n">
        <v>37256.5944444445</v>
      </c>
    </row>
    <row r="3600" customFormat="false" ht="12.75" hidden="false" customHeight="false" outlineLevel="0" collapsed="false">
      <c r="A3600" s="208" t="str">
        <f aca="false">B3600&amp;" "&amp;C3600&amp;" "&amp;D3600</f>
        <v> Metals Financial</v>
      </c>
      <c r="B3600" s="208" t="str">
        <f aca="false">IF((LEFT(N3600,2)="US"),"US","")</f>
        <v/>
      </c>
      <c r="C3600" s="208" t="str">
        <f aca="false">M3600</f>
        <v>Metals</v>
      </c>
      <c r="D3600" s="208" t="str">
        <f aca="false">IF(ISNUMBER(FIND("Phy",N3600))=TRUE(),"Physical","Financial")</f>
        <v>Financial</v>
      </c>
      <c r="E3600" s="208" t="n">
        <f aca="false">IF(VLOOKUP(S3600,'DD-Lookup'!$J$6:$L$50,3,FALSE())="Monthly",(YEAR(AC3600)-YEAR(AB3600))*12+MONTH(AC3600)-MONTH(AB3600)+1,(AC3600-AB3600+1))</f>
        <v>1</v>
      </c>
      <c r="F3600" s="239" t="n">
        <f aca="false">E3600*SUM(P3600:Q3600)</f>
        <v>10</v>
      </c>
      <c r="G3600" s="214" t="n">
        <v>1292176</v>
      </c>
      <c r="H3600" s="215" t="n">
        <v>37035.4225462963</v>
      </c>
      <c r="I3600" s="0" t="s">
        <v>1856</v>
      </c>
      <c r="M3600" s="0" t="s">
        <v>780</v>
      </c>
      <c r="N3600" s="0" t="s">
        <v>804</v>
      </c>
      <c r="O3600" s="0" t="s">
        <v>805</v>
      </c>
      <c r="P3600" s="216" t="n">
        <v>10</v>
      </c>
      <c r="S3600" s="0" t="s">
        <v>783</v>
      </c>
      <c r="T3600" s="0" t="s">
        <v>784</v>
      </c>
      <c r="U3600" s="218" t="n">
        <v>1750</v>
      </c>
      <c r="V3600" s="0" t="s">
        <v>1857</v>
      </c>
      <c r="W3600" s="0" t="s">
        <v>803</v>
      </c>
      <c r="X3600" s="0" t="s">
        <v>787</v>
      </c>
      <c r="Y3600" s="0" t="s">
        <v>788</v>
      </c>
      <c r="Z3600" s="0" t="s">
        <v>789</v>
      </c>
      <c r="AA3600" s="0" t="n">
        <v>2151094</v>
      </c>
    </row>
    <row r="3601" customFormat="false" ht="12.75" hidden="false" customHeight="false" outlineLevel="0" collapsed="false">
      <c r="A3601" s="208" t="str">
        <f aca="false">B3601&amp;" "&amp;C3601&amp;" "&amp;D3601</f>
        <v>US Natural Gas Physical</v>
      </c>
      <c r="B3601" s="208" t="str">
        <f aca="false">IF((LEFT(N3601,2)="US"),"US","")</f>
        <v>US</v>
      </c>
      <c r="C3601" s="208" t="str">
        <f aca="false">M3601</f>
        <v>Natural Gas</v>
      </c>
      <c r="D3601" s="208" t="str">
        <f aca="false">IF(ISNUMBER(FIND("Phy",N3601))=TRUE(),"Physical","Financial")</f>
        <v>Physical</v>
      </c>
      <c r="E3601" s="208" t="n">
        <f aca="false">IF(VLOOKUP(S3601,'DD-Lookup'!$J$6:$L$50,3,FALSE())="Monthly",(YEAR(AC3601)-YEAR(AB3601))*12+MONTH(AC3601)-MONTH(AB3601)+1,(AC3601-AB3601+1))</f>
        <v>1</v>
      </c>
      <c r="F3601" s="239" t="n">
        <f aca="false">E3601*SUM(P3601:Q3601)</f>
        <v>957</v>
      </c>
      <c r="G3601" s="214" t="n">
        <v>1292177</v>
      </c>
      <c r="H3601" s="215" t="n">
        <v>37035.4226967593</v>
      </c>
      <c r="I3601" s="0" t="s">
        <v>1399</v>
      </c>
      <c r="M3601" s="0" t="s">
        <v>858</v>
      </c>
      <c r="N3601" s="0" t="s">
        <v>1305</v>
      </c>
      <c r="O3601" s="0" t="s">
        <v>1372</v>
      </c>
      <c r="Q3601" s="216" t="n">
        <v>957</v>
      </c>
      <c r="S3601" s="0" t="s">
        <v>1026</v>
      </c>
      <c r="T3601" s="0" t="s">
        <v>784</v>
      </c>
      <c r="U3601" s="218" t="n">
        <v>4.01</v>
      </c>
      <c r="V3601" s="0" t="s">
        <v>1400</v>
      </c>
      <c r="W3601" s="0" t="s">
        <v>1361</v>
      </c>
      <c r="X3601" s="0" t="s">
        <v>1362</v>
      </c>
      <c r="Y3601" s="0" t="s">
        <v>1310</v>
      </c>
      <c r="Z3601" s="0" t="s">
        <v>571</v>
      </c>
      <c r="AA3601" s="0" t="n">
        <v>809046</v>
      </c>
      <c r="AB3601" s="215" t="n">
        <v>37036.875</v>
      </c>
      <c r="AC3601" s="215" t="n">
        <v>37036.875</v>
      </c>
    </row>
    <row r="3602" customFormat="false" ht="12.75" hidden="false" customHeight="false" outlineLevel="0" collapsed="false">
      <c r="A3602" s="208" t="str">
        <f aca="false">B3602&amp;" "&amp;C3602&amp;" "&amp;D3602</f>
        <v> Metals Financial</v>
      </c>
      <c r="B3602" s="208" t="str">
        <f aca="false">IF((LEFT(N3602,2)="US"),"US","")</f>
        <v/>
      </c>
      <c r="C3602" s="208" t="str">
        <f aca="false">M3602</f>
        <v>Metals</v>
      </c>
      <c r="D3602" s="208" t="str">
        <f aca="false">IF(ISNUMBER(FIND("Phy",N3602))=TRUE(),"Physical","Financial")</f>
        <v>Financial</v>
      </c>
      <c r="E3602" s="208" t="n">
        <f aca="false">IF(VLOOKUP(S3602,'DD-Lookup'!$J$6:$L$50,3,FALSE())="Monthly",(YEAR(AC3602)-YEAR(AB3602))*12+MONTH(AC3602)-MONTH(AB3602)+1,(AC3602-AB3602+1))</f>
        <v>1</v>
      </c>
      <c r="F3602" s="239" t="n">
        <f aca="false">E3602*SUM(P3602:Q3602)</f>
        <v>10</v>
      </c>
      <c r="G3602" s="214" t="n">
        <v>1292178</v>
      </c>
      <c r="H3602" s="215" t="n">
        <v>37035.4227314815</v>
      </c>
      <c r="I3602" s="0" t="s">
        <v>941</v>
      </c>
      <c r="M3602" s="0" t="s">
        <v>780</v>
      </c>
      <c r="N3602" s="0" t="s">
        <v>804</v>
      </c>
      <c r="O3602" s="0" t="s">
        <v>805</v>
      </c>
      <c r="P3602" s="216" t="n">
        <v>10</v>
      </c>
      <c r="S3602" s="0" t="s">
        <v>783</v>
      </c>
      <c r="T3602" s="0" t="s">
        <v>784</v>
      </c>
      <c r="U3602" s="218" t="n">
        <v>1750</v>
      </c>
      <c r="V3602" s="0" t="s">
        <v>942</v>
      </c>
      <c r="W3602" s="0" t="s">
        <v>803</v>
      </c>
      <c r="X3602" s="0" t="s">
        <v>787</v>
      </c>
      <c r="Y3602" s="0" t="s">
        <v>788</v>
      </c>
      <c r="Z3602" s="0" t="s">
        <v>789</v>
      </c>
      <c r="AA3602" s="0" t="n">
        <v>2151096</v>
      </c>
    </row>
    <row r="3603" customFormat="false" ht="12.75" hidden="false" customHeight="false" outlineLevel="0" collapsed="false">
      <c r="A3603" s="208" t="str">
        <f aca="false">B3603&amp;" "&amp;C3603&amp;" "&amp;D3603</f>
        <v>US Natural Gas Financial</v>
      </c>
      <c r="B3603" s="208" t="str">
        <f aca="false">IF((LEFT(N3603,2)="US"),"US","")</f>
        <v>US</v>
      </c>
      <c r="C3603" s="208" t="str">
        <f aca="false">M3603</f>
        <v>Natural Gas</v>
      </c>
      <c r="D3603" s="208" t="str">
        <f aca="false">IF(ISNUMBER(FIND("Phy",N3603))=TRUE(),"Physical","Financial")</f>
        <v>Financial</v>
      </c>
      <c r="E3603" s="208" t="n">
        <f aca="false">IF(VLOOKUP(S3603,'DD-Lookup'!$J$6:$L$50,3,FALSE())="Monthly",(YEAR(AC3603)-YEAR(AB3603))*12+MONTH(AC3603)-MONTH(AB3603)+1,(AC3603-AB3603+1))</f>
        <v>30</v>
      </c>
      <c r="F3603" s="239" t="n">
        <f aca="false">E3603*SUM(P3603:Q3603)</f>
        <v>300000</v>
      </c>
      <c r="G3603" s="214" t="n">
        <v>1292179</v>
      </c>
      <c r="H3603" s="215" t="n">
        <v>37035.4227777778</v>
      </c>
      <c r="I3603" s="0" t="s">
        <v>1115</v>
      </c>
      <c r="M3603" s="0" t="s">
        <v>858</v>
      </c>
      <c r="N3603" s="0" t="s">
        <v>1482</v>
      </c>
      <c r="O3603" s="0" t="s">
        <v>2537</v>
      </c>
      <c r="Q3603" s="216" t="n">
        <v>10000</v>
      </c>
      <c r="S3603" s="0" t="s">
        <v>1026</v>
      </c>
      <c r="T3603" s="0" t="s">
        <v>784</v>
      </c>
      <c r="U3603" s="218" t="n">
        <v>-0.075</v>
      </c>
      <c r="V3603" s="0" t="s">
        <v>1823</v>
      </c>
      <c r="W3603" s="0" t="s">
        <v>1881</v>
      </c>
      <c r="X3603" s="0" t="s">
        <v>2505</v>
      </c>
      <c r="Y3603" s="0" t="s">
        <v>838</v>
      </c>
      <c r="Z3603" s="0" t="s">
        <v>571</v>
      </c>
      <c r="AA3603" s="0" t="s">
        <v>3049</v>
      </c>
      <c r="AB3603" s="215" t="n">
        <v>37043.875</v>
      </c>
      <c r="AC3603" s="215" t="n">
        <v>37072.875</v>
      </c>
    </row>
    <row r="3604" customFormat="false" ht="12.75" hidden="false" customHeight="false" outlineLevel="0" collapsed="false">
      <c r="A3604" s="208" t="str">
        <f aca="false">B3604&amp;" "&amp;C3604&amp;" "&amp;D3604</f>
        <v>US Natural Gas Physical</v>
      </c>
      <c r="B3604" s="208" t="str">
        <f aca="false">IF((LEFT(N3604,2)="US"),"US","")</f>
        <v>US</v>
      </c>
      <c r="C3604" s="208" t="str">
        <f aca="false">M3604</f>
        <v>Natural Gas</v>
      </c>
      <c r="D3604" s="208" t="str">
        <f aca="false">IF(ISNUMBER(FIND("Phy",N3604))=TRUE(),"Physical","Financial")</f>
        <v>Physical</v>
      </c>
      <c r="E3604" s="208" t="n">
        <f aca="false">IF(VLOOKUP(S3604,'DD-Lookup'!$J$6:$L$50,3,FALSE())="Monthly",(YEAR(AC3604)-YEAR(AB3604))*12+MONTH(AC3604)-MONTH(AB3604)+1,(AC3604-AB3604+1))</f>
        <v>1</v>
      </c>
      <c r="F3604" s="239" t="n">
        <f aca="false">E3604*SUM(P3604:Q3604)</f>
        <v>5000</v>
      </c>
      <c r="G3604" s="214" t="n">
        <v>1292180</v>
      </c>
      <c r="H3604" s="215" t="n">
        <v>37035.4228009259</v>
      </c>
      <c r="I3604" s="0" t="s">
        <v>3050</v>
      </c>
      <c r="M3604" s="0" t="s">
        <v>858</v>
      </c>
      <c r="N3604" s="0" t="s">
        <v>1305</v>
      </c>
      <c r="O3604" s="0" t="s">
        <v>2017</v>
      </c>
      <c r="Q3604" s="216" t="n">
        <v>5000</v>
      </c>
      <c r="S3604" s="0" t="s">
        <v>1026</v>
      </c>
      <c r="T3604" s="0" t="s">
        <v>784</v>
      </c>
      <c r="U3604" s="218" t="n">
        <v>3.99</v>
      </c>
      <c r="V3604" s="0" t="s">
        <v>3051</v>
      </c>
      <c r="W3604" s="0" t="s">
        <v>1422</v>
      </c>
      <c r="X3604" s="0" t="s">
        <v>1639</v>
      </c>
      <c r="Y3604" s="0" t="s">
        <v>1310</v>
      </c>
      <c r="Z3604" s="0" t="s">
        <v>571</v>
      </c>
      <c r="AA3604" s="0" t="n">
        <v>809047</v>
      </c>
      <c r="AB3604" s="215" t="n">
        <v>37036.875</v>
      </c>
      <c r="AC3604" s="215" t="n">
        <v>37036.875</v>
      </c>
    </row>
    <row r="3605" customFormat="false" ht="12.75" hidden="false" customHeight="false" outlineLevel="0" collapsed="false">
      <c r="A3605" s="208" t="str">
        <f aca="false">B3605&amp;" "&amp;C3605&amp;" "&amp;D3605</f>
        <v> Metals Financial</v>
      </c>
      <c r="B3605" s="208" t="str">
        <f aca="false">IF((LEFT(N3605,2)="US"),"US","")</f>
        <v/>
      </c>
      <c r="C3605" s="208" t="str">
        <f aca="false">M3605</f>
        <v>Metals</v>
      </c>
      <c r="D3605" s="208" t="str">
        <f aca="false">IF(ISNUMBER(FIND("Phy",N3605))=TRUE(),"Physical","Financial")</f>
        <v>Financial</v>
      </c>
      <c r="E3605" s="208" t="n">
        <f aca="false">IF(VLOOKUP(S3605,'DD-Lookup'!$J$6:$L$50,3,FALSE())="Monthly",(YEAR(AC3605)-YEAR(AB3605))*12+MONTH(AC3605)-MONTH(AB3605)+1,(AC3605-AB3605+1))</f>
        <v>1</v>
      </c>
      <c r="F3605" s="239" t="n">
        <f aca="false">E3605*SUM(P3605:Q3605)</f>
        <v>10</v>
      </c>
      <c r="G3605" s="214" t="n">
        <v>1292181</v>
      </c>
      <c r="H3605" s="215" t="n">
        <v>37035.4228472222</v>
      </c>
      <c r="I3605" s="0" t="s">
        <v>809</v>
      </c>
      <c r="M3605" s="0" t="s">
        <v>780</v>
      </c>
      <c r="N3605" s="0" t="s">
        <v>781</v>
      </c>
      <c r="O3605" s="0" t="s">
        <v>782</v>
      </c>
      <c r="P3605" s="216" t="n">
        <v>10</v>
      </c>
      <c r="S3605" s="0" t="s">
        <v>783</v>
      </c>
      <c r="T3605" s="0" t="s">
        <v>784</v>
      </c>
      <c r="U3605" s="218" t="n">
        <v>1549</v>
      </c>
      <c r="V3605" s="0" t="s">
        <v>810</v>
      </c>
      <c r="W3605" s="0" t="s">
        <v>803</v>
      </c>
      <c r="X3605" s="0" t="s">
        <v>787</v>
      </c>
      <c r="Y3605" s="0" t="s">
        <v>788</v>
      </c>
      <c r="Z3605" s="0" t="s">
        <v>789</v>
      </c>
      <c r="AA3605" s="0" t="n">
        <v>2151098</v>
      </c>
    </row>
    <row r="3606" customFormat="false" ht="12.75" hidden="false" customHeight="false" outlineLevel="0" collapsed="false">
      <c r="A3606" s="208" t="str">
        <f aca="false">B3606&amp;" "&amp;C3606&amp;" "&amp;D3606</f>
        <v> Metals Financial</v>
      </c>
      <c r="B3606" s="208" t="str">
        <f aca="false">IF((LEFT(N3606,2)="US"),"US","")</f>
        <v/>
      </c>
      <c r="C3606" s="208" t="str">
        <f aca="false">M3606</f>
        <v>Metals</v>
      </c>
      <c r="D3606" s="208" t="str">
        <f aca="false">IF(ISNUMBER(FIND("Phy",N3606))=TRUE(),"Physical","Financial")</f>
        <v>Financial</v>
      </c>
      <c r="E3606" s="208" t="n">
        <f aca="false">IF(VLOOKUP(S3606,'DD-Lookup'!$J$6:$L$50,3,FALSE())="Monthly",(YEAR(AC3606)-YEAR(AB3606))*12+MONTH(AC3606)-MONTH(AB3606)+1,(AC3606-AB3606+1))</f>
        <v>1</v>
      </c>
      <c r="F3606" s="239" t="n">
        <f aca="false">E3606*SUM(P3606:Q3606)</f>
        <v>20</v>
      </c>
      <c r="G3606" s="214" t="n">
        <v>1292182</v>
      </c>
      <c r="H3606" s="215" t="n">
        <v>37035.4228819445</v>
      </c>
      <c r="I3606" s="0" t="s">
        <v>796</v>
      </c>
      <c r="M3606" s="0" t="s">
        <v>780</v>
      </c>
      <c r="N3606" s="0" t="s">
        <v>804</v>
      </c>
      <c r="O3606" s="0" t="s">
        <v>805</v>
      </c>
      <c r="Q3606" s="216" t="n">
        <v>20</v>
      </c>
      <c r="S3606" s="0" t="s">
        <v>783</v>
      </c>
      <c r="T3606" s="0" t="s">
        <v>784</v>
      </c>
      <c r="U3606" s="218" t="n">
        <v>1751</v>
      </c>
      <c r="V3606" s="0" t="s">
        <v>799</v>
      </c>
      <c r="W3606" s="0" t="s">
        <v>803</v>
      </c>
      <c r="X3606" s="0" t="s">
        <v>787</v>
      </c>
      <c r="Y3606" s="0" t="s">
        <v>788</v>
      </c>
      <c r="Z3606" s="0" t="s">
        <v>789</v>
      </c>
      <c r="AA3606" s="0" t="n">
        <v>2151100</v>
      </c>
    </row>
    <row r="3607" customFormat="false" ht="12.75" hidden="false" customHeight="false" outlineLevel="0" collapsed="false">
      <c r="A3607" s="208" t="str">
        <f aca="false">B3607&amp;" "&amp;C3607&amp;" "&amp;D3607</f>
        <v>US Natural Gas Physical</v>
      </c>
      <c r="B3607" s="208" t="str">
        <f aca="false">IF((LEFT(N3607,2)="US"),"US","")</f>
        <v>US</v>
      </c>
      <c r="C3607" s="208" t="str">
        <f aca="false">M3607</f>
        <v>Natural Gas</v>
      </c>
      <c r="D3607" s="208" t="str">
        <f aca="false">IF(ISNUMBER(FIND("Phy",N3607))=TRUE(),"Physical","Financial")</f>
        <v>Physical</v>
      </c>
      <c r="E3607" s="208" t="n">
        <f aca="false">IF(VLOOKUP(S3607,'DD-Lookup'!$J$6:$L$50,3,FALSE())="Monthly",(YEAR(AC3607)-YEAR(AB3607))*12+MONTH(AC3607)-MONTH(AB3607)+1,(AC3607-AB3607+1))</f>
        <v>1</v>
      </c>
      <c r="F3607" s="239" t="n">
        <f aca="false">E3607*SUM(P3607:Q3607)</f>
        <v>7500</v>
      </c>
      <c r="G3607" s="214" t="n">
        <v>1292183</v>
      </c>
      <c r="H3607" s="215" t="n">
        <v>37035.4229166667</v>
      </c>
      <c r="I3607" s="0" t="s">
        <v>1059</v>
      </c>
      <c r="M3607" s="0" t="s">
        <v>858</v>
      </c>
      <c r="N3607" s="0" t="s">
        <v>1305</v>
      </c>
      <c r="O3607" s="0" t="s">
        <v>1469</v>
      </c>
      <c r="P3607" s="216" t="n">
        <v>7500</v>
      </c>
      <c r="S3607" s="0" t="s">
        <v>1026</v>
      </c>
      <c r="T3607" s="0" t="s">
        <v>784</v>
      </c>
      <c r="U3607" s="218" t="n">
        <v>4.065</v>
      </c>
      <c r="V3607" s="0" t="s">
        <v>2531</v>
      </c>
      <c r="W3607" s="0" t="s">
        <v>1314</v>
      </c>
      <c r="X3607" s="0" t="s">
        <v>1315</v>
      </c>
      <c r="Y3607" s="0" t="s">
        <v>1310</v>
      </c>
      <c r="Z3607" s="0" t="s">
        <v>571</v>
      </c>
      <c r="AA3607" s="0" t="n">
        <v>809048</v>
      </c>
      <c r="AB3607" s="215" t="n">
        <v>37036.875</v>
      </c>
      <c r="AC3607" s="215" t="n">
        <v>37036.875</v>
      </c>
    </row>
    <row r="3608" customFormat="false" ht="12.75" hidden="false" customHeight="false" outlineLevel="0" collapsed="false">
      <c r="A3608" s="208" t="str">
        <f aca="false">B3608&amp;" "&amp;C3608&amp;" "&amp;D3608</f>
        <v> Metals Financial</v>
      </c>
      <c r="B3608" s="208" t="str">
        <f aca="false">IF((LEFT(N3608,2)="US"),"US","")</f>
        <v/>
      </c>
      <c r="C3608" s="208" t="str">
        <f aca="false">M3608</f>
        <v>Metals</v>
      </c>
      <c r="D3608" s="208" t="str">
        <f aca="false">IF(ISNUMBER(FIND("Phy",N3608))=TRUE(),"Physical","Financial")</f>
        <v>Financial</v>
      </c>
      <c r="E3608" s="208" t="n">
        <f aca="false">IF(VLOOKUP(S3608,'DD-Lookup'!$J$6:$L$50,3,FALSE())="Monthly",(YEAR(AC3608)-YEAR(AB3608))*12+MONTH(AC3608)-MONTH(AB3608)+1,(AC3608-AB3608+1))</f>
        <v>1</v>
      </c>
      <c r="F3608" s="239" t="n">
        <f aca="false">E3608*SUM(P3608:Q3608)</f>
        <v>20</v>
      </c>
      <c r="G3608" s="214" t="n">
        <v>1292184</v>
      </c>
      <c r="H3608" s="215" t="n">
        <v>37035.4232060185</v>
      </c>
      <c r="I3608" s="0" t="s">
        <v>2944</v>
      </c>
      <c r="M3608" s="0" t="s">
        <v>780</v>
      </c>
      <c r="N3608" s="0" t="s">
        <v>781</v>
      </c>
      <c r="O3608" s="0" t="s">
        <v>782</v>
      </c>
      <c r="Q3608" s="216" t="n">
        <v>20</v>
      </c>
      <c r="S3608" s="0" t="s">
        <v>783</v>
      </c>
      <c r="T3608" s="0" t="s">
        <v>784</v>
      </c>
      <c r="U3608" s="218" t="n">
        <v>1550</v>
      </c>
      <c r="V3608" s="0" t="s">
        <v>3052</v>
      </c>
      <c r="W3608" s="0" t="s">
        <v>803</v>
      </c>
      <c r="X3608" s="0" t="s">
        <v>787</v>
      </c>
      <c r="Y3608" s="0" t="s">
        <v>788</v>
      </c>
      <c r="Z3608" s="0" t="s">
        <v>789</v>
      </c>
      <c r="AA3608" s="0" t="n">
        <v>2151102</v>
      </c>
    </row>
    <row r="3609" customFormat="false" ht="12.75" hidden="false" customHeight="false" outlineLevel="0" collapsed="false">
      <c r="A3609" s="208" t="str">
        <f aca="false">B3609&amp;" "&amp;C3609&amp;" "&amp;D3609</f>
        <v>US Natural Gas Physical</v>
      </c>
      <c r="B3609" s="208" t="str">
        <f aca="false">IF((LEFT(N3609,2)="US"),"US","")</f>
        <v>US</v>
      </c>
      <c r="C3609" s="208" t="str">
        <f aca="false">M3609</f>
        <v>Natural Gas</v>
      </c>
      <c r="D3609" s="208" t="str">
        <f aca="false">IF(ISNUMBER(FIND("Phy",N3609))=TRUE(),"Physical","Financial")</f>
        <v>Physical</v>
      </c>
      <c r="E3609" s="208" t="n">
        <f aca="false">IF(VLOOKUP(S3609,'DD-Lookup'!$J$6:$L$50,3,FALSE())="Monthly",(YEAR(AC3609)-YEAR(AB3609))*12+MONTH(AC3609)-MONTH(AB3609)+1,(AC3609-AB3609+1))</f>
        <v>1</v>
      </c>
      <c r="F3609" s="239" t="n">
        <f aca="false">E3609*SUM(P3609:Q3609)</f>
        <v>20000</v>
      </c>
      <c r="G3609" s="214" t="n">
        <v>1292185</v>
      </c>
      <c r="H3609" s="215" t="n">
        <v>37035.4232175926</v>
      </c>
      <c r="I3609" s="0" t="s">
        <v>1183</v>
      </c>
      <c r="M3609" s="0" t="s">
        <v>858</v>
      </c>
      <c r="N3609" s="0" t="s">
        <v>1305</v>
      </c>
      <c r="O3609" s="0" t="s">
        <v>1432</v>
      </c>
      <c r="Q3609" s="216" t="n">
        <v>20000</v>
      </c>
      <c r="S3609" s="0" t="s">
        <v>1026</v>
      </c>
      <c r="T3609" s="0" t="s">
        <v>784</v>
      </c>
      <c r="U3609" s="218" t="n">
        <v>4.11</v>
      </c>
      <c r="V3609" s="0" t="s">
        <v>2765</v>
      </c>
      <c r="W3609" s="0" t="s">
        <v>1434</v>
      </c>
      <c r="X3609" s="0" t="s">
        <v>1435</v>
      </c>
      <c r="Y3609" s="0" t="s">
        <v>1310</v>
      </c>
      <c r="Z3609" s="0" t="s">
        <v>571</v>
      </c>
      <c r="AA3609" s="0" t="n">
        <v>809049</v>
      </c>
      <c r="AB3609" s="215" t="n">
        <v>37036.875</v>
      </c>
      <c r="AC3609" s="215" t="n">
        <v>37036.875</v>
      </c>
    </row>
    <row r="3610" customFormat="false" ht="12.75" hidden="false" customHeight="false" outlineLevel="0" collapsed="false">
      <c r="A3610" s="208" t="str">
        <f aca="false">B3610&amp;" "&amp;C3610&amp;" "&amp;D3610</f>
        <v>US Natural Gas Financial</v>
      </c>
      <c r="B3610" s="208" t="str">
        <f aca="false">IF((LEFT(N3610,2)="US"),"US","")</f>
        <v>US</v>
      </c>
      <c r="C3610" s="208" t="str">
        <f aca="false">M3610</f>
        <v>Natural Gas</v>
      </c>
      <c r="D3610" s="208" t="str">
        <f aca="false">IF(ISNUMBER(FIND("Phy",N3610))=TRUE(),"Physical","Financial")</f>
        <v>Financial</v>
      </c>
      <c r="E3610" s="208" t="n">
        <f aca="false">IF(VLOOKUP(S3610,'DD-Lookup'!$J$6:$L$50,3,FALSE())="Monthly",(YEAR(AC3610)-YEAR(AB3610))*12+MONTH(AC3610)-MONTH(AB3610)+1,(AC3610-AB3610+1))</f>
        <v>30</v>
      </c>
      <c r="F3610" s="239" t="n">
        <f aca="false">E3610*SUM(P3610:Q3610)</f>
        <v>300000</v>
      </c>
      <c r="G3610" s="214" t="n">
        <v>1292186</v>
      </c>
      <c r="H3610" s="215" t="n">
        <v>37035.4232291667</v>
      </c>
      <c r="I3610" s="0" t="s">
        <v>1115</v>
      </c>
      <c r="M3610" s="0" t="s">
        <v>858</v>
      </c>
      <c r="N3610" s="0" t="s">
        <v>1482</v>
      </c>
      <c r="O3610" s="0" t="s">
        <v>2537</v>
      </c>
      <c r="Q3610" s="216" t="n">
        <v>10000</v>
      </c>
      <c r="S3610" s="0" t="s">
        <v>1026</v>
      </c>
      <c r="T3610" s="0" t="s">
        <v>784</v>
      </c>
      <c r="U3610" s="218" t="n">
        <v>-0.075</v>
      </c>
      <c r="V3610" s="0" t="s">
        <v>1823</v>
      </c>
      <c r="W3610" s="0" t="s">
        <v>1881</v>
      </c>
      <c r="X3610" s="0" t="s">
        <v>2505</v>
      </c>
      <c r="Y3610" s="0" t="s">
        <v>838</v>
      </c>
      <c r="Z3610" s="0" t="s">
        <v>571</v>
      </c>
      <c r="AA3610" s="0" t="s">
        <v>3053</v>
      </c>
      <c r="AB3610" s="215" t="n">
        <v>37043.875</v>
      </c>
      <c r="AC3610" s="215" t="n">
        <v>37072.875</v>
      </c>
    </row>
    <row r="3611" customFormat="false" ht="12.75" hidden="false" customHeight="false" outlineLevel="0" collapsed="false">
      <c r="A3611" s="208" t="str">
        <f aca="false">B3611&amp;" "&amp;C3611&amp;" "&amp;D3611</f>
        <v>US Natural Gas Financial</v>
      </c>
      <c r="B3611" s="208" t="str">
        <f aca="false">IF((LEFT(N3611,2)="US"),"US","")</f>
        <v>US</v>
      </c>
      <c r="C3611" s="208" t="str">
        <f aca="false">M3611</f>
        <v>Natural Gas</v>
      </c>
      <c r="D3611" s="208" t="str">
        <f aca="false">IF(ISNUMBER(FIND("Phy",N3611))=TRUE(),"Physical","Financial")</f>
        <v>Financial</v>
      </c>
      <c r="E3611" s="208" t="n">
        <f aca="false">IF(VLOOKUP(S3611,'DD-Lookup'!$J$6:$L$50,3,FALSE())="Monthly",(YEAR(AC3611)-YEAR(AB3611))*12+MONTH(AC3611)-MONTH(AB3611)+1,(AC3611-AB3611+1))</f>
        <v>7</v>
      </c>
      <c r="F3611" s="239" t="n">
        <f aca="false">E3611*SUM(P3611:Q3611)</f>
        <v>210000</v>
      </c>
      <c r="G3611" s="214" t="n">
        <v>1292187</v>
      </c>
      <c r="H3611" s="215" t="n">
        <v>37035.4232638889</v>
      </c>
      <c r="I3611" s="0" t="s">
        <v>1505</v>
      </c>
      <c r="M3611" s="0" t="s">
        <v>858</v>
      </c>
      <c r="N3611" s="0" t="s">
        <v>1024</v>
      </c>
      <c r="O3611" s="0" t="s">
        <v>3054</v>
      </c>
      <c r="P3611" s="216" t="n">
        <v>30000</v>
      </c>
      <c r="S3611" s="0" t="s">
        <v>1026</v>
      </c>
      <c r="T3611" s="0" t="s">
        <v>784</v>
      </c>
      <c r="U3611" s="218" t="n">
        <v>4.465</v>
      </c>
      <c r="V3611" s="0" t="s">
        <v>1506</v>
      </c>
      <c r="W3611" s="0" t="s">
        <v>1388</v>
      </c>
      <c r="X3611" s="0" t="s">
        <v>1612</v>
      </c>
      <c r="Y3611" s="0" t="s">
        <v>838</v>
      </c>
      <c r="Z3611" s="0" t="s">
        <v>571</v>
      </c>
      <c r="AA3611" s="0" t="s">
        <v>3055</v>
      </c>
      <c r="AB3611" s="215" t="n">
        <v>37036.875</v>
      </c>
      <c r="AC3611" s="215" t="n">
        <v>37042.875</v>
      </c>
    </row>
    <row r="3612" customFormat="false" ht="12.75" hidden="false" customHeight="false" outlineLevel="0" collapsed="false">
      <c r="A3612" s="208" t="str">
        <f aca="false">B3612&amp;" "&amp;C3612&amp;" "&amp;D3612</f>
        <v>US Natural Gas Financial</v>
      </c>
      <c r="B3612" s="208" t="str">
        <f aca="false">IF((LEFT(N3612,2)="US"),"US","")</f>
        <v>US</v>
      </c>
      <c r="C3612" s="208" t="str">
        <f aca="false">M3612</f>
        <v>Natural Gas</v>
      </c>
      <c r="D3612" s="208" t="str">
        <f aca="false">IF(ISNUMBER(FIND("Phy",N3612))=TRUE(),"Physical","Financial")</f>
        <v>Financial</v>
      </c>
      <c r="E3612" s="208" t="n">
        <f aca="false">IF(VLOOKUP(S3612,'DD-Lookup'!$J$6:$L$50,3,FALSE())="Monthly",(YEAR(AC3612)-YEAR(AB3612))*12+MONTH(AC3612)-MONTH(AB3612)+1,(AC3612-AB3612+1))</f>
        <v>30</v>
      </c>
      <c r="F3612" s="239" t="n">
        <f aca="false">E3612*SUM(P3612:Q3612)</f>
        <v>300000</v>
      </c>
      <c r="G3612" s="214" t="n">
        <v>1292189</v>
      </c>
      <c r="H3612" s="215" t="n">
        <v>37035.4233449074</v>
      </c>
      <c r="I3612" s="0" t="s">
        <v>1115</v>
      </c>
      <c r="M3612" s="0" t="s">
        <v>858</v>
      </c>
      <c r="N3612" s="0" t="s">
        <v>1482</v>
      </c>
      <c r="O3612" s="0" t="s">
        <v>2537</v>
      </c>
      <c r="Q3612" s="216" t="n">
        <v>10000</v>
      </c>
      <c r="S3612" s="0" t="s">
        <v>1026</v>
      </c>
      <c r="T3612" s="0" t="s">
        <v>784</v>
      </c>
      <c r="U3612" s="218" t="n">
        <v>-0.075</v>
      </c>
      <c r="V3612" s="0" t="s">
        <v>1823</v>
      </c>
      <c r="W3612" s="0" t="s">
        <v>1881</v>
      </c>
      <c r="X3612" s="0" t="s">
        <v>2505</v>
      </c>
      <c r="Y3612" s="0" t="s">
        <v>838</v>
      </c>
      <c r="Z3612" s="0" t="s">
        <v>571</v>
      </c>
      <c r="AA3612" s="0" t="s">
        <v>3056</v>
      </c>
      <c r="AB3612" s="215" t="n">
        <v>37043.875</v>
      </c>
      <c r="AC3612" s="215" t="n">
        <v>37072.875</v>
      </c>
    </row>
    <row r="3613" customFormat="false" ht="12.75" hidden="false" customHeight="false" outlineLevel="0" collapsed="false">
      <c r="A3613" s="208" t="str">
        <f aca="false">B3613&amp;" "&amp;C3613&amp;" "&amp;D3613</f>
        <v> Metals Financial</v>
      </c>
      <c r="B3613" s="208" t="str">
        <f aca="false">IF((LEFT(N3613,2)="US"),"US","")</f>
        <v/>
      </c>
      <c r="C3613" s="208" t="str">
        <f aca="false">M3613</f>
        <v>Metals</v>
      </c>
      <c r="D3613" s="208" t="str">
        <f aca="false">IF(ISNUMBER(FIND("Phy",N3613))=TRUE(),"Physical","Financial")</f>
        <v>Financial</v>
      </c>
      <c r="E3613" s="208" t="n">
        <f aca="false">IF(VLOOKUP(S3613,'DD-Lookup'!$J$6:$L$50,3,FALSE())="Monthly",(YEAR(AC3613)-YEAR(AB3613))*12+MONTH(AC3613)-MONTH(AB3613)+1,(AC3613-AB3613+1))</f>
        <v>1</v>
      </c>
      <c r="F3613" s="239" t="n">
        <f aca="false">E3613*SUM(P3613:Q3613)</f>
        <v>20</v>
      </c>
      <c r="G3613" s="214" t="n">
        <v>1292190</v>
      </c>
      <c r="H3613" s="215" t="n">
        <v>37035.4234375</v>
      </c>
      <c r="I3613" s="0" t="s">
        <v>796</v>
      </c>
      <c r="M3613" s="0" t="s">
        <v>780</v>
      </c>
      <c r="N3613" s="0" t="s">
        <v>781</v>
      </c>
      <c r="O3613" s="0" t="s">
        <v>782</v>
      </c>
      <c r="P3613" s="216" t="n">
        <v>20</v>
      </c>
      <c r="S3613" s="0" t="s">
        <v>783</v>
      </c>
      <c r="T3613" s="0" t="s">
        <v>784</v>
      </c>
      <c r="U3613" s="218" t="n">
        <v>1549</v>
      </c>
      <c r="V3613" s="0" t="s">
        <v>830</v>
      </c>
      <c r="W3613" s="0" t="s">
        <v>803</v>
      </c>
      <c r="X3613" s="0" t="s">
        <v>787</v>
      </c>
      <c r="Y3613" s="0" t="s">
        <v>788</v>
      </c>
      <c r="Z3613" s="0" t="s">
        <v>789</v>
      </c>
      <c r="AA3613" s="0" t="n">
        <v>2151106</v>
      </c>
    </row>
    <row r="3614" customFormat="false" ht="12.75" hidden="false" customHeight="false" outlineLevel="0" collapsed="false">
      <c r="A3614" s="208" t="str">
        <f aca="false">B3614&amp;" "&amp;C3614&amp;" "&amp;D3614</f>
        <v>US Natural Gas Financial</v>
      </c>
      <c r="B3614" s="208" t="str">
        <f aca="false">IF((LEFT(N3614,2)="US"),"US","")</f>
        <v>US</v>
      </c>
      <c r="C3614" s="208" t="str">
        <f aca="false">M3614</f>
        <v>Natural Gas</v>
      </c>
      <c r="D3614" s="208" t="str">
        <f aca="false">IF(ISNUMBER(FIND("Phy",N3614))=TRUE(),"Physical","Financial")</f>
        <v>Financial</v>
      </c>
      <c r="E3614" s="208" t="n">
        <f aca="false">IF(VLOOKUP(S3614,'DD-Lookup'!$J$6:$L$50,3,FALSE())="Monthly",(YEAR(AC3614)-YEAR(AB3614))*12+MONTH(AC3614)-MONTH(AB3614)+1,(AC3614-AB3614+1))</f>
        <v>30</v>
      </c>
      <c r="F3614" s="239" t="n">
        <f aca="false">E3614*SUM(P3614:Q3614)</f>
        <v>300000</v>
      </c>
      <c r="G3614" s="214" t="n">
        <v>1292192</v>
      </c>
      <c r="H3614" s="215" t="n">
        <v>37035.4235069445</v>
      </c>
      <c r="I3614" s="0" t="s">
        <v>1115</v>
      </c>
      <c r="M3614" s="0" t="s">
        <v>858</v>
      </c>
      <c r="N3614" s="0" t="s">
        <v>1482</v>
      </c>
      <c r="O3614" s="0" t="s">
        <v>2537</v>
      </c>
      <c r="Q3614" s="216" t="n">
        <v>10000</v>
      </c>
      <c r="S3614" s="0" t="s">
        <v>1026</v>
      </c>
      <c r="T3614" s="0" t="s">
        <v>784</v>
      </c>
      <c r="U3614" s="218" t="n">
        <v>-0.075</v>
      </c>
      <c r="V3614" s="0" t="s">
        <v>1823</v>
      </c>
      <c r="W3614" s="0" t="s">
        <v>1881</v>
      </c>
      <c r="X3614" s="0" t="s">
        <v>2505</v>
      </c>
      <c r="Y3614" s="0" t="s">
        <v>838</v>
      </c>
      <c r="Z3614" s="0" t="s">
        <v>571</v>
      </c>
      <c r="AA3614" s="0" t="s">
        <v>3057</v>
      </c>
      <c r="AB3614" s="215" t="n">
        <v>37043.875</v>
      </c>
      <c r="AC3614" s="215" t="n">
        <v>37072.875</v>
      </c>
    </row>
    <row r="3615" customFormat="false" ht="12.75" hidden="false" customHeight="false" outlineLevel="0" collapsed="false">
      <c r="A3615" s="208" t="str">
        <f aca="false">B3615&amp;" "&amp;C3615&amp;" "&amp;D3615</f>
        <v>US Power Physical</v>
      </c>
      <c r="B3615" s="208" t="str">
        <f aca="false">IF((LEFT(N3615,2)="US"),"US","")</f>
        <v>US</v>
      </c>
      <c r="C3615" s="208" t="str">
        <f aca="false">M3615</f>
        <v>Power</v>
      </c>
      <c r="D3615" s="208" t="str">
        <f aca="false">IF(ISNUMBER(FIND("Phy",N3615))=TRUE(),"Physical","Financial")</f>
        <v>Physical</v>
      </c>
      <c r="E3615" s="208" t="n">
        <f aca="false">IF(VLOOKUP(S3615,'DD-Lookup'!$J$6:$L$50,3,FALSE())="Monthly",(YEAR(AC3615)-YEAR(AB3615))*12+MONTH(AC3615)-MONTH(AB3615)+1,(AC3615-AB3615+1))</f>
        <v>30</v>
      </c>
      <c r="F3615" s="239" t="n">
        <f aca="false">E3615*SUM(P3615:Q3615)</f>
        <v>750</v>
      </c>
      <c r="G3615" s="214" t="n">
        <v>1292191</v>
      </c>
      <c r="H3615" s="215" t="n">
        <v>37035.4235069445</v>
      </c>
      <c r="I3615" s="0" t="s">
        <v>1183</v>
      </c>
      <c r="M3615" s="0" t="s">
        <v>67</v>
      </c>
      <c r="N3615" s="0" t="s">
        <v>1628</v>
      </c>
      <c r="O3615" s="0" t="s">
        <v>1811</v>
      </c>
      <c r="P3615" s="216" t="n">
        <v>25</v>
      </c>
      <c r="S3615" s="0" t="s">
        <v>930</v>
      </c>
      <c r="T3615" s="0" t="s">
        <v>784</v>
      </c>
      <c r="U3615" s="218" t="n">
        <v>320</v>
      </c>
      <c r="V3615" s="0" t="s">
        <v>3058</v>
      </c>
      <c r="W3615" s="0" t="s">
        <v>1813</v>
      </c>
      <c r="X3615" s="0" t="s">
        <v>1632</v>
      </c>
      <c r="Y3615" s="0" t="s">
        <v>1051</v>
      </c>
      <c r="Z3615" s="0" t="s">
        <v>618</v>
      </c>
      <c r="AA3615" s="0" t="n">
        <v>621569.1</v>
      </c>
      <c r="AB3615" s="215" t="n">
        <v>37043.875</v>
      </c>
      <c r="AC3615" s="215" t="n">
        <v>37072.875</v>
      </c>
    </row>
    <row r="3616" customFormat="false" ht="12.75" hidden="false" customHeight="false" outlineLevel="0" collapsed="false">
      <c r="A3616" s="208" t="str">
        <f aca="false">B3616&amp;" "&amp;C3616&amp;" "&amp;D3616</f>
        <v>US Oil Products Financial</v>
      </c>
      <c r="B3616" s="208" t="str">
        <f aca="false">IF((LEFT(N3616,2)="US"),"US","")</f>
        <v>US</v>
      </c>
      <c r="C3616" s="208" t="str">
        <f aca="false">M3616</f>
        <v>Oil Products</v>
      </c>
      <c r="D3616" s="208" t="str">
        <f aca="false">IF(ISNUMBER(FIND("Phy",N3616))=TRUE(),"Physical","Financial")</f>
        <v>Financial</v>
      </c>
      <c r="E3616" s="208" t="n">
        <f aca="false">IF(VLOOKUP(S3616,'DD-Lookup'!$J$6:$L$50,3,FALSE())="Monthly",(YEAR(AC3616)-YEAR(AB3616))*12+MONTH(AC3616)-MONTH(AB3616)+1,(AC3616-AB3616+1))</f>
        <v>1</v>
      </c>
      <c r="F3616" s="239" t="n">
        <f aca="false">E3616*SUM(P3616:Q3616)</f>
        <v>25000</v>
      </c>
      <c r="G3616" s="214" t="n">
        <v>1292193</v>
      </c>
      <c r="H3616" s="215" t="n">
        <v>37035.423599537</v>
      </c>
      <c r="I3616" s="0" t="s">
        <v>1376</v>
      </c>
      <c r="M3616" s="0" t="s">
        <v>831</v>
      </c>
      <c r="N3616" s="0" t="s">
        <v>2855</v>
      </c>
      <c r="O3616" s="0" t="s">
        <v>2856</v>
      </c>
      <c r="Q3616" s="216" t="n">
        <v>25000</v>
      </c>
      <c r="S3616" s="0" t="s">
        <v>2243</v>
      </c>
      <c r="T3616" s="0" t="s">
        <v>784</v>
      </c>
      <c r="U3616" s="218" t="n">
        <v>80.8</v>
      </c>
      <c r="V3616" s="0" t="s">
        <v>2312</v>
      </c>
      <c r="W3616" s="0" t="s">
        <v>2857</v>
      </c>
      <c r="X3616" s="0" t="s">
        <v>2858</v>
      </c>
      <c r="Y3616" s="0" t="s">
        <v>847</v>
      </c>
      <c r="Z3616" s="0" t="s">
        <v>571</v>
      </c>
      <c r="AA3616" s="0" t="n">
        <v>107097</v>
      </c>
      <c r="AB3616" s="215" t="n">
        <v>37043</v>
      </c>
      <c r="AC3616" s="215" t="n">
        <v>37072</v>
      </c>
    </row>
    <row r="3617" customFormat="false" ht="12.75" hidden="false" customHeight="false" outlineLevel="0" collapsed="false">
      <c r="A3617" s="208" t="str">
        <f aca="false">B3617&amp;" "&amp;C3617&amp;" "&amp;D3617</f>
        <v>US Natural Gas Physical</v>
      </c>
      <c r="B3617" s="208" t="str">
        <f aca="false">IF((LEFT(N3617,2)="US"),"US","")</f>
        <v>US</v>
      </c>
      <c r="C3617" s="208" t="str">
        <f aca="false">M3617</f>
        <v>Natural Gas</v>
      </c>
      <c r="D3617" s="208" t="str">
        <f aca="false">IF(ISNUMBER(FIND("Phy",N3617))=TRUE(),"Physical","Financial")</f>
        <v>Physical</v>
      </c>
      <c r="E3617" s="208" t="n">
        <f aca="false">IF(VLOOKUP(S3617,'DD-Lookup'!$J$6:$L$50,3,FALSE())="Monthly",(YEAR(AC3617)-YEAR(AB3617))*12+MONTH(AC3617)-MONTH(AB3617)+1,(AC3617-AB3617+1))</f>
        <v>1</v>
      </c>
      <c r="F3617" s="239" t="n">
        <f aca="false">E3617*SUM(P3617:Q3617)</f>
        <v>10000</v>
      </c>
      <c r="G3617" s="214" t="n">
        <v>1292194</v>
      </c>
      <c r="H3617" s="215" t="n">
        <v>37035.423599537</v>
      </c>
      <c r="I3617" s="0" t="s">
        <v>1059</v>
      </c>
      <c r="M3617" s="0" t="s">
        <v>858</v>
      </c>
      <c r="N3617" s="0" t="s">
        <v>1305</v>
      </c>
      <c r="O3617" s="0" t="s">
        <v>1306</v>
      </c>
      <c r="P3617" s="216" t="n">
        <v>10000</v>
      </c>
      <c r="S3617" s="0" t="s">
        <v>1026</v>
      </c>
      <c r="T3617" s="0" t="s">
        <v>784</v>
      </c>
      <c r="U3617" s="218" t="n">
        <v>4.2188</v>
      </c>
      <c r="V3617" s="0" t="s">
        <v>1430</v>
      </c>
      <c r="W3617" s="0" t="s">
        <v>1308</v>
      </c>
      <c r="X3617" s="0" t="s">
        <v>1309</v>
      </c>
      <c r="Y3617" s="0" t="s">
        <v>1310</v>
      </c>
      <c r="Z3617" s="0" t="s">
        <v>571</v>
      </c>
      <c r="AA3617" s="0" t="n">
        <v>809050</v>
      </c>
      <c r="AB3617" s="215" t="n">
        <v>37036.875</v>
      </c>
      <c r="AC3617" s="215" t="n">
        <v>37036.875</v>
      </c>
    </row>
    <row r="3618" customFormat="false" ht="12.75" hidden="false" customHeight="false" outlineLevel="0" collapsed="false">
      <c r="A3618" s="208" t="str">
        <f aca="false">B3618&amp;" "&amp;C3618&amp;" "&amp;D3618</f>
        <v>US Power Physical</v>
      </c>
      <c r="B3618" s="208" t="str">
        <f aca="false">IF((LEFT(N3618,2)="US"),"US","")</f>
        <v>US</v>
      </c>
      <c r="C3618" s="208" t="str">
        <f aca="false">M3618</f>
        <v>Power</v>
      </c>
      <c r="D3618" s="208" t="str">
        <f aca="false">IF(ISNUMBER(FIND("Phy",N3618))=TRUE(),"Physical","Financial")</f>
        <v>Physical</v>
      </c>
      <c r="E3618" s="208" t="n">
        <f aca="false">IF(VLOOKUP(S3618,'DD-Lookup'!$J$6:$L$50,3,FALSE())="Monthly",(YEAR(AC3618)-YEAR(AB3618))*12+MONTH(AC3618)-MONTH(AB3618)+1,(AC3618-AB3618+1))</f>
        <v>30</v>
      </c>
      <c r="F3618" s="239" t="n">
        <f aca="false">E3618*SUM(P3618:Q3618)</f>
        <v>750</v>
      </c>
      <c r="G3618" s="214" t="n">
        <v>1292195</v>
      </c>
      <c r="H3618" s="215" t="n">
        <v>37035.4236921296</v>
      </c>
      <c r="I3618" s="0" t="s">
        <v>840</v>
      </c>
      <c r="M3618" s="0" t="s">
        <v>67</v>
      </c>
      <c r="N3618" s="0" t="s">
        <v>1648</v>
      </c>
      <c r="O3618" s="0" t="s">
        <v>1814</v>
      </c>
      <c r="Q3618" s="216" t="n">
        <v>25</v>
      </c>
      <c r="S3618" s="0" t="s">
        <v>930</v>
      </c>
      <c r="T3618" s="0" t="s">
        <v>784</v>
      </c>
      <c r="U3618" s="218" t="n">
        <v>225</v>
      </c>
      <c r="V3618" s="0" t="s">
        <v>2709</v>
      </c>
      <c r="W3618" s="0" t="s">
        <v>1815</v>
      </c>
      <c r="X3618" s="0" t="s">
        <v>1816</v>
      </c>
      <c r="Y3618" s="0" t="s">
        <v>1051</v>
      </c>
      <c r="Z3618" s="0" t="s">
        <v>618</v>
      </c>
      <c r="AA3618" s="0" t="n">
        <v>621570.1</v>
      </c>
      <c r="AB3618" s="215" t="n">
        <v>37135.875</v>
      </c>
      <c r="AC3618" s="215" t="n">
        <v>37164.875</v>
      </c>
    </row>
    <row r="3619" customFormat="false" ht="12.75" hidden="false" customHeight="false" outlineLevel="0" collapsed="false">
      <c r="A3619" s="208" t="str">
        <f aca="false">B3619&amp;" "&amp;C3619&amp;" "&amp;D3619</f>
        <v>US Natural Gas Physical</v>
      </c>
      <c r="B3619" s="208" t="str">
        <f aca="false">IF((LEFT(N3619,2)="US"),"US","")</f>
        <v>US</v>
      </c>
      <c r="C3619" s="208" t="str">
        <f aca="false">M3619</f>
        <v>Natural Gas</v>
      </c>
      <c r="D3619" s="208" t="str">
        <f aca="false">IF(ISNUMBER(FIND("Phy",N3619))=TRUE(),"Physical","Financial")</f>
        <v>Physical</v>
      </c>
      <c r="E3619" s="208" t="n">
        <f aca="false">IF(VLOOKUP(S3619,'DD-Lookup'!$J$6:$L$50,3,FALSE())="Monthly",(YEAR(AC3619)-YEAR(AB3619))*12+MONTH(AC3619)-MONTH(AB3619)+1,(AC3619-AB3619+1))</f>
        <v>1</v>
      </c>
      <c r="F3619" s="239" t="n">
        <f aca="false">E3619*SUM(P3619:Q3619)</f>
        <v>10000</v>
      </c>
      <c r="G3619" s="214" t="n">
        <v>1292196</v>
      </c>
      <c r="H3619" s="215" t="n">
        <v>37035.4236921296</v>
      </c>
      <c r="I3619" s="0" t="s">
        <v>2360</v>
      </c>
      <c r="M3619" s="0" t="s">
        <v>858</v>
      </c>
      <c r="N3619" s="0" t="s">
        <v>1305</v>
      </c>
      <c r="O3619" s="0" t="s">
        <v>1687</v>
      </c>
      <c r="Q3619" s="216" t="n">
        <v>10000</v>
      </c>
      <c r="S3619" s="0" t="s">
        <v>1026</v>
      </c>
      <c r="T3619" s="0" t="s">
        <v>784</v>
      </c>
      <c r="U3619" s="218" t="n">
        <v>4.065</v>
      </c>
      <c r="V3619" s="0" t="s">
        <v>2361</v>
      </c>
      <c r="W3619" s="0" t="s">
        <v>1667</v>
      </c>
      <c r="X3619" s="0" t="s">
        <v>1639</v>
      </c>
      <c r="Y3619" s="0" t="s">
        <v>1310</v>
      </c>
      <c r="Z3619" s="0" t="s">
        <v>571</v>
      </c>
      <c r="AA3619" s="0" t="n">
        <v>809051</v>
      </c>
      <c r="AB3619" s="215" t="n">
        <v>37036.875</v>
      </c>
      <c r="AC3619" s="215" t="n">
        <v>37036.875</v>
      </c>
    </row>
    <row r="3620" customFormat="false" ht="12.75" hidden="false" customHeight="false" outlineLevel="0" collapsed="false">
      <c r="A3620" s="208" t="str">
        <f aca="false">B3620&amp;" "&amp;C3620&amp;" "&amp;D3620</f>
        <v>US Natural Gas Physical</v>
      </c>
      <c r="B3620" s="208" t="str">
        <f aca="false">IF((LEFT(N3620,2)="US"),"US","")</f>
        <v>US</v>
      </c>
      <c r="C3620" s="208" t="str">
        <f aca="false">M3620</f>
        <v>Natural Gas</v>
      </c>
      <c r="D3620" s="208" t="str">
        <f aca="false">IF(ISNUMBER(FIND("Phy",N3620))=TRUE(),"Physical","Financial")</f>
        <v>Physical</v>
      </c>
      <c r="E3620" s="208" t="n">
        <f aca="false">IF(VLOOKUP(S3620,'DD-Lookup'!$J$6:$L$50,3,FALSE())="Monthly",(YEAR(AC3620)-YEAR(AB3620))*12+MONTH(AC3620)-MONTH(AB3620)+1,(AC3620-AB3620+1))</f>
        <v>1</v>
      </c>
      <c r="F3620" s="239" t="n">
        <f aca="false">E3620*SUM(P3620:Q3620)</f>
        <v>10000</v>
      </c>
      <c r="G3620" s="214" t="n">
        <v>1292197</v>
      </c>
      <c r="H3620" s="215" t="n">
        <v>37035.4237384259</v>
      </c>
      <c r="I3620" s="0" t="s">
        <v>2360</v>
      </c>
      <c r="M3620" s="0" t="s">
        <v>858</v>
      </c>
      <c r="N3620" s="0" t="s">
        <v>1305</v>
      </c>
      <c r="O3620" s="0" t="s">
        <v>1703</v>
      </c>
      <c r="Q3620" s="216" t="n">
        <v>10000</v>
      </c>
      <c r="S3620" s="0" t="s">
        <v>1026</v>
      </c>
      <c r="T3620" s="0" t="s">
        <v>784</v>
      </c>
      <c r="U3620" s="218" t="n">
        <v>4.065</v>
      </c>
      <c r="V3620" s="0" t="s">
        <v>2361</v>
      </c>
      <c r="W3620" s="0" t="s">
        <v>1667</v>
      </c>
      <c r="X3620" s="0" t="s">
        <v>1639</v>
      </c>
      <c r="Y3620" s="0" t="s">
        <v>1310</v>
      </c>
      <c r="Z3620" s="0" t="s">
        <v>571</v>
      </c>
      <c r="AA3620" s="0" t="n">
        <v>809052</v>
      </c>
      <c r="AB3620" s="215" t="n">
        <v>37036.875</v>
      </c>
      <c r="AC3620" s="215" t="n">
        <v>37036.875</v>
      </c>
    </row>
    <row r="3621" customFormat="false" ht="12.75" hidden="false" customHeight="false" outlineLevel="0" collapsed="false">
      <c r="A3621" s="208" t="str">
        <f aca="false">B3621&amp;" "&amp;C3621&amp;" "&amp;D3621</f>
        <v>US Natural Gas Physical</v>
      </c>
      <c r="B3621" s="208" t="str">
        <f aca="false">IF((LEFT(N3621,2)="US"),"US","")</f>
        <v>US</v>
      </c>
      <c r="C3621" s="208" t="str">
        <f aca="false">M3621</f>
        <v>Natural Gas</v>
      </c>
      <c r="D3621" s="208" t="str">
        <f aca="false">IF(ISNUMBER(FIND("Phy",N3621))=TRUE(),"Physical","Financial")</f>
        <v>Physical</v>
      </c>
      <c r="E3621" s="208" t="n">
        <f aca="false">IF(VLOOKUP(S3621,'DD-Lookup'!$J$6:$L$50,3,FALSE())="Monthly",(YEAR(AC3621)-YEAR(AB3621))*12+MONTH(AC3621)-MONTH(AB3621)+1,(AC3621-AB3621+1))</f>
        <v>1</v>
      </c>
      <c r="F3621" s="239" t="n">
        <f aca="false">E3621*SUM(P3621:Q3621)</f>
        <v>10000</v>
      </c>
      <c r="G3621" s="214" t="n">
        <v>1292198</v>
      </c>
      <c r="H3621" s="215" t="n">
        <v>37035.4238541667</v>
      </c>
      <c r="I3621" s="0" t="s">
        <v>1155</v>
      </c>
      <c r="M3621" s="0" t="s">
        <v>858</v>
      </c>
      <c r="N3621" s="0" t="s">
        <v>1305</v>
      </c>
      <c r="O3621" s="0" t="s">
        <v>1306</v>
      </c>
      <c r="P3621" s="216" t="n">
        <v>10000</v>
      </c>
      <c r="S3621" s="0" t="s">
        <v>1026</v>
      </c>
      <c r="T3621" s="0" t="s">
        <v>784</v>
      </c>
      <c r="U3621" s="218" t="n">
        <v>4.2176</v>
      </c>
      <c r="V3621" s="0" t="s">
        <v>1967</v>
      </c>
      <c r="W3621" s="0" t="s">
        <v>1308</v>
      </c>
      <c r="X3621" s="0" t="s">
        <v>1309</v>
      </c>
      <c r="Y3621" s="0" t="s">
        <v>1310</v>
      </c>
      <c r="Z3621" s="0" t="s">
        <v>571</v>
      </c>
      <c r="AA3621" s="0" t="n">
        <v>809053</v>
      </c>
      <c r="AB3621" s="215" t="n">
        <v>37036.875</v>
      </c>
      <c r="AC3621" s="215" t="n">
        <v>37036.875</v>
      </c>
    </row>
    <row r="3622" customFormat="false" ht="12.75" hidden="false" customHeight="false" outlineLevel="0" collapsed="false">
      <c r="A3622" s="208" t="str">
        <f aca="false">B3622&amp;" "&amp;C3622&amp;" "&amp;D3622</f>
        <v>US Natural Gas Physical</v>
      </c>
      <c r="B3622" s="208" t="str">
        <f aca="false">IF((LEFT(N3622,2)="US"),"US","")</f>
        <v>US</v>
      </c>
      <c r="C3622" s="208" t="str">
        <f aca="false">M3622</f>
        <v>Natural Gas</v>
      </c>
      <c r="D3622" s="208" t="str">
        <f aca="false">IF(ISNUMBER(FIND("Phy",N3622))=TRUE(),"Physical","Financial")</f>
        <v>Physical</v>
      </c>
      <c r="E3622" s="208" t="n">
        <f aca="false">IF(VLOOKUP(S3622,'DD-Lookup'!$J$6:$L$50,3,FALSE())="Monthly",(YEAR(AC3622)-YEAR(AB3622))*12+MONTH(AC3622)-MONTH(AB3622)+1,(AC3622-AB3622+1))</f>
        <v>1</v>
      </c>
      <c r="F3622" s="239" t="n">
        <f aca="false">E3622*SUM(P3622:Q3622)</f>
        <v>10000</v>
      </c>
      <c r="G3622" s="214" t="n">
        <v>1292199</v>
      </c>
      <c r="H3622" s="215" t="n">
        <v>37035.4238657407</v>
      </c>
      <c r="I3622" s="0" t="s">
        <v>1750</v>
      </c>
      <c r="M3622" s="0" t="s">
        <v>858</v>
      </c>
      <c r="N3622" s="0" t="s">
        <v>1305</v>
      </c>
      <c r="O3622" s="0" t="s">
        <v>1432</v>
      </c>
      <c r="Q3622" s="216" t="n">
        <v>10000</v>
      </c>
      <c r="S3622" s="0" t="s">
        <v>1026</v>
      </c>
      <c r="T3622" s="0" t="s">
        <v>784</v>
      </c>
      <c r="U3622" s="218" t="n">
        <v>4.12</v>
      </c>
      <c r="V3622" s="0" t="s">
        <v>1751</v>
      </c>
      <c r="W3622" s="0" t="s">
        <v>1434</v>
      </c>
      <c r="X3622" s="0" t="s">
        <v>1435</v>
      </c>
      <c r="Y3622" s="0" t="s">
        <v>1310</v>
      </c>
      <c r="Z3622" s="0" t="s">
        <v>571</v>
      </c>
      <c r="AA3622" s="0" t="n">
        <v>809054</v>
      </c>
      <c r="AB3622" s="215" t="n">
        <v>37036.875</v>
      </c>
      <c r="AC3622" s="215" t="n">
        <v>37036.875</v>
      </c>
    </row>
    <row r="3623" customFormat="false" ht="12.75" hidden="false" customHeight="false" outlineLevel="0" collapsed="false">
      <c r="A3623" s="208" t="str">
        <f aca="false">B3623&amp;" "&amp;C3623&amp;" "&amp;D3623</f>
        <v>US Crude Financial</v>
      </c>
      <c r="B3623" s="208" t="str">
        <f aca="false">IF((LEFT(N3623,2)="US"),"US","")</f>
        <v>US</v>
      </c>
      <c r="C3623" s="208" t="str">
        <f aca="false">M3623</f>
        <v>Crude</v>
      </c>
      <c r="D3623" s="208" t="str">
        <f aca="false">IF(ISNUMBER(FIND("Phy",N3623))=TRUE(),"Physical","Financial")</f>
        <v>Financial</v>
      </c>
      <c r="E3623" s="208" t="n">
        <f aca="false">IF(VLOOKUP(S3623,'DD-Lookup'!$J$6:$L$50,3,FALSE())="Monthly",(YEAR(AC3623)-YEAR(AB3623))*12+MONTH(AC3623)-MONTH(AB3623)+1,(AC3623-AB3623+1))</f>
        <v>1</v>
      </c>
      <c r="F3623" s="239" t="n">
        <f aca="false">E3623*SUM(P3623:Q3623)</f>
        <v>50000</v>
      </c>
      <c r="G3623" s="214" t="n">
        <v>1292200</v>
      </c>
      <c r="H3623" s="215" t="n">
        <v>37035.4238773148</v>
      </c>
      <c r="I3623" s="0" t="s">
        <v>888</v>
      </c>
      <c r="M3623" s="0" t="s">
        <v>97</v>
      </c>
      <c r="N3623" s="0" t="s">
        <v>841</v>
      </c>
      <c r="O3623" s="0" t="s">
        <v>842</v>
      </c>
      <c r="P3623" s="216" t="n">
        <v>50000</v>
      </c>
      <c r="S3623" s="0" t="s">
        <v>843</v>
      </c>
      <c r="T3623" s="0" t="s">
        <v>784</v>
      </c>
      <c r="U3623" s="218" t="n">
        <v>29.12</v>
      </c>
      <c r="V3623" s="0" t="s">
        <v>995</v>
      </c>
      <c r="W3623" s="0" t="s">
        <v>845</v>
      </c>
      <c r="X3623" s="0" t="s">
        <v>846</v>
      </c>
      <c r="Y3623" s="0" t="s">
        <v>847</v>
      </c>
      <c r="Z3623" s="0" t="s">
        <v>571</v>
      </c>
      <c r="AA3623" s="0" t="n">
        <v>107098</v>
      </c>
      <c r="AB3623" s="215" t="n">
        <v>37073</v>
      </c>
      <c r="AC3623" s="215" t="n">
        <v>37103</v>
      </c>
    </row>
    <row r="3624" customFormat="false" ht="12.75" hidden="false" customHeight="false" outlineLevel="0" collapsed="false">
      <c r="A3624" s="208" t="str">
        <f aca="false">B3624&amp;" "&amp;C3624&amp;" "&amp;D3624</f>
        <v>US Natural Gas Financial</v>
      </c>
      <c r="B3624" s="208" t="str">
        <f aca="false">IF((LEFT(N3624,2)="US"),"US","")</f>
        <v>US</v>
      </c>
      <c r="C3624" s="208" t="str">
        <f aca="false">M3624</f>
        <v>Natural Gas</v>
      </c>
      <c r="D3624" s="208" t="str">
        <f aca="false">IF(ISNUMBER(FIND("Phy",N3624))=TRUE(),"Physical","Financial")</f>
        <v>Financial</v>
      </c>
      <c r="E3624" s="208" t="n">
        <f aca="false">IF(VLOOKUP(S3624,'DD-Lookup'!$J$6:$L$50,3,FALSE())="Monthly",(YEAR(AC3624)-YEAR(AB3624))*12+MONTH(AC3624)-MONTH(AB3624)+1,(AC3624-AB3624+1))</f>
        <v>7</v>
      </c>
      <c r="F3624" s="239" t="n">
        <f aca="false">E3624*SUM(P3624:Q3624)</f>
        <v>210000</v>
      </c>
      <c r="G3624" s="214" t="n">
        <v>1292201</v>
      </c>
      <c r="H3624" s="215" t="n">
        <v>37035.4239351852</v>
      </c>
      <c r="I3624" s="0" t="s">
        <v>1426</v>
      </c>
      <c r="M3624" s="0" t="s">
        <v>858</v>
      </c>
      <c r="N3624" s="0" t="s">
        <v>1024</v>
      </c>
      <c r="O3624" s="0" t="s">
        <v>1404</v>
      </c>
      <c r="P3624" s="216" t="n">
        <v>30000</v>
      </c>
      <c r="S3624" s="0" t="s">
        <v>1026</v>
      </c>
      <c r="T3624" s="0" t="s">
        <v>784</v>
      </c>
      <c r="U3624" s="218" t="n">
        <v>4.11</v>
      </c>
      <c r="V3624" s="0" t="s">
        <v>1470</v>
      </c>
      <c r="W3624" s="0" t="s">
        <v>1406</v>
      </c>
      <c r="X3624" s="0" t="s">
        <v>1407</v>
      </c>
      <c r="Y3624" s="0" t="s">
        <v>838</v>
      </c>
      <c r="Z3624" s="0" t="s">
        <v>571</v>
      </c>
      <c r="AA3624" s="0" t="s">
        <v>3059</v>
      </c>
      <c r="AB3624" s="215" t="n">
        <v>37036.875</v>
      </c>
      <c r="AC3624" s="215" t="n">
        <v>37042.875</v>
      </c>
    </row>
    <row r="3625" customFormat="false" ht="12.75" hidden="false" customHeight="false" outlineLevel="0" collapsed="false">
      <c r="A3625" s="208" t="str">
        <f aca="false">B3625&amp;" "&amp;C3625&amp;" "&amp;D3625</f>
        <v>US Natural Gas Physical</v>
      </c>
      <c r="B3625" s="208" t="str">
        <f aca="false">IF((LEFT(N3625,2)="US"),"US","")</f>
        <v>US</v>
      </c>
      <c r="C3625" s="208" t="str">
        <f aca="false">M3625</f>
        <v>Natural Gas</v>
      </c>
      <c r="D3625" s="208" t="str">
        <f aca="false">IF(ISNUMBER(FIND("Phy",N3625))=TRUE(),"Physical","Financial")</f>
        <v>Physical</v>
      </c>
      <c r="E3625" s="208" t="n">
        <f aca="false">IF(VLOOKUP(S3625,'DD-Lookup'!$J$6:$L$50,3,FALSE())="Monthly",(YEAR(AC3625)-YEAR(AB3625))*12+MONTH(AC3625)-MONTH(AB3625)+1,(AC3625-AB3625+1))</f>
        <v>1</v>
      </c>
      <c r="F3625" s="239" t="n">
        <f aca="false">E3625*SUM(P3625:Q3625)</f>
        <v>10000</v>
      </c>
      <c r="G3625" s="214" t="n">
        <v>1292202</v>
      </c>
      <c r="H3625" s="215" t="n">
        <v>37035.4239467593</v>
      </c>
      <c r="I3625" s="0" t="s">
        <v>2090</v>
      </c>
      <c r="M3625" s="0" t="s">
        <v>858</v>
      </c>
      <c r="N3625" s="0" t="s">
        <v>1305</v>
      </c>
      <c r="O3625" s="0" t="s">
        <v>1306</v>
      </c>
      <c r="P3625" s="216" t="n">
        <v>10000</v>
      </c>
      <c r="S3625" s="0" t="s">
        <v>1026</v>
      </c>
      <c r="T3625" s="0" t="s">
        <v>784</v>
      </c>
      <c r="U3625" s="218" t="n">
        <v>4.2163</v>
      </c>
      <c r="V3625" s="0" t="s">
        <v>3060</v>
      </c>
      <c r="W3625" s="0" t="s">
        <v>1308</v>
      </c>
      <c r="X3625" s="0" t="s">
        <v>1309</v>
      </c>
      <c r="Y3625" s="0" t="s">
        <v>1310</v>
      </c>
      <c r="Z3625" s="0" t="s">
        <v>571</v>
      </c>
      <c r="AA3625" s="0" t="n">
        <v>809055</v>
      </c>
      <c r="AB3625" s="215" t="n">
        <v>37036.875</v>
      </c>
      <c r="AC3625" s="215" t="n">
        <v>37036.875</v>
      </c>
    </row>
    <row r="3626" customFormat="false" ht="12.75" hidden="false" customHeight="false" outlineLevel="0" collapsed="false">
      <c r="A3626" s="208" t="str">
        <f aca="false">B3626&amp;" "&amp;C3626&amp;" "&amp;D3626</f>
        <v>US Natural Gas Physical</v>
      </c>
      <c r="B3626" s="208" t="str">
        <f aca="false">IF((LEFT(N3626,2)="US"),"US","")</f>
        <v>US</v>
      </c>
      <c r="C3626" s="208" t="str">
        <f aca="false">M3626</f>
        <v>Natural Gas</v>
      </c>
      <c r="D3626" s="208" t="str">
        <f aca="false">IF(ISNUMBER(FIND("Phy",N3626))=TRUE(),"Physical","Financial")</f>
        <v>Physical</v>
      </c>
      <c r="E3626" s="208" t="n">
        <f aca="false">IF(VLOOKUP(S3626,'DD-Lookup'!$J$6:$L$50,3,FALSE())="Monthly",(YEAR(AC3626)-YEAR(AB3626))*12+MONTH(AC3626)-MONTH(AB3626)+1,(AC3626-AB3626+1))</f>
        <v>1</v>
      </c>
      <c r="F3626" s="239" t="n">
        <f aca="false">E3626*SUM(P3626:Q3626)</f>
        <v>1000</v>
      </c>
      <c r="G3626" s="214" t="n">
        <v>1292203</v>
      </c>
      <c r="H3626" s="215" t="n">
        <v>37035.4239814815</v>
      </c>
      <c r="I3626" s="0" t="s">
        <v>3061</v>
      </c>
      <c r="M3626" s="0" t="s">
        <v>858</v>
      </c>
      <c r="N3626" s="0" t="s">
        <v>1305</v>
      </c>
      <c r="O3626" s="0" t="s">
        <v>1363</v>
      </c>
      <c r="Q3626" s="216" t="n">
        <v>1000</v>
      </c>
      <c r="S3626" s="0" t="s">
        <v>1026</v>
      </c>
      <c r="T3626" s="0" t="s">
        <v>784</v>
      </c>
      <c r="U3626" s="218" t="n">
        <v>4.04</v>
      </c>
      <c r="V3626" s="0" t="s">
        <v>3062</v>
      </c>
      <c r="W3626" s="0" t="s">
        <v>1361</v>
      </c>
      <c r="X3626" s="0" t="s">
        <v>1362</v>
      </c>
      <c r="Y3626" s="0" t="s">
        <v>1310</v>
      </c>
      <c r="Z3626" s="0" t="s">
        <v>571</v>
      </c>
      <c r="AA3626" s="0" t="n">
        <v>809056</v>
      </c>
      <c r="AB3626" s="215" t="n">
        <v>37036.875</v>
      </c>
      <c r="AC3626" s="215" t="n">
        <v>37036.875</v>
      </c>
    </row>
    <row r="3627" customFormat="false" ht="12.75" hidden="false" customHeight="false" outlineLevel="0" collapsed="false">
      <c r="A3627" s="208" t="str">
        <f aca="false">B3627&amp;" "&amp;C3627&amp;" "&amp;D3627</f>
        <v>US Natural Gas Physical</v>
      </c>
      <c r="B3627" s="208" t="str">
        <f aca="false">IF((LEFT(N3627,2)="US"),"US","")</f>
        <v>US</v>
      </c>
      <c r="C3627" s="208" t="str">
        <f aca="false">M3627</f>
        <v>Natural Gas</v>
      </c>
      <c r="D3627" s="208" t="str">
        <f aca="false">IF(ISNUMBER(FIND("Phy",N3627))=TRUE(),"Physical","Financial")</f>
        <v>Physical</v>
      </c>
      <c r="E3627" s="208" t="n">
        <f aca="false">IF(VLOOKUP(S3627,'DD-Lookup'!$J$6:$L$50,3,FALSE())="Monthly",(YEAR(AC3627)-YEAR(AB3627))*12+MONTH(AC3627)-MONTH(AB3627)+1,(AC3627-AB3627+1))</f>
        <v>1</v>
      </c>
      <c r="F3627" s="239" t="n">
        <f aca="false">E3627*SUM(P3627:Q3627)</f>
        <v>10000</v>
      </c>
      <c r="G3627" s="214" t="n">
        <v>1292204</v>
      </c>
      <c r="H3627" s="215" t="n">
        <v>37035.4240162037</v>
      </c>
      <c r="I3627" s="0" t="s">
        <v>1155</v>
      </c>
      <c r="M3627" s="0" t="s">
        <v>858</v>
      </c>
      <c r="N3627" s="0" t="s">
        <v>1305</v>
      </c>
      <c r="O3627" s="0" t="s">
        <v>1306</v>
      </c>
      <c r="P3627" s="216" t="n">
        <v>10000</v>
      </c>
      <c r="S3627" s="0" t="s">
        <v>1026</v>
      </c>
      <c r="T3627" s="0" t="s">
        <v>784</v>
      </c>
      <c r="U3627" s="218" t="n">
        <v>4.2151</v>
      </c>
      <c r="V3627" s="0" t="s">
        <v>1967</v>
      </c>
      <c r="W3627" s="0" t="s">
        <v>1308</v>
      </c>
      <c r="X3627" s="0" t="s">
        <v>1309</v>
      </c>
      <c r="Y3627" s="0" t="s">
        <v>1310</v>
      </c>
      <c r="Z3627" s="0" t="s">
        <v>571</v>
      </c>
      <c r="AA3627" s="0" t="n">
        <v>809057</v>
      </c>
      <c r="AB3627" s="215" t="n">
        <v>37036.875</v>
      </c>
      <c r="AC3627" s="215" t="n">
        <v>37036.875</v>
      </c>
    </row>
    <row r="3628" customFormat="false" ht="12.75" hidden="false" customHeight="false" outlineLevel="0" collapsed="false">
      <c r="A3628" s="208" t="str">
        <f aca="false">B3628&amp;" "&amp;C3628&amp;" "&amp;D3628</f>
        <v>US Natural Gas Financial</v>
      </c>
      <c r="B3628" s="208" t="str">
        <f aca="false">IF((LEFT(N3628,2)="US"),"US","")</f>
        <v>US</v>
      </c>
      <c r="C3628" s="208" t="str">
        <f aca="false">M3628</f>
        <v>Natural Gas</v>
      </c>
      <c r="D3628" s="208" t="str">
        <f aca="false">IF(ISNUMBER(FIND("Phy",N3628))=TRUE(),"Physical","Financial")</f>
        <v>Financial</v>
      </c>
      <c r="E3628" s="208" t="n">
        <f aca="false">IF(VLOOKUP(S3628,'DD-Lookup'!$J$6:$L$50,3,FALSE())="Monthly",(YEAR(AC3628)-YEAR(AB3628))*12+MONTH(AC3628)-MONTH(AB3628)+1,(AC3628-AB3628+1))</f>
        <v>7</v>
      </c>
      <c r="F3628" s="239" t="n">
        <f aca="false">E3628*SUM(P3628:Q3628)</f>
        <v>140000</v>
      </c>
      <c r="G3628" s="214" t="n">
        <v>1292205</v>
      </c>
      <c r="H3628" s="215" t="n">
        <v>37035.4240856482</v>
      </c>
      <c r="I3628" s="0" t="s">
        <v>1426</v>
      </c>
      <c r="M3628" s="0" t="s">
        <v>858</v>
      </c>
      <c r="N3628" s="0" t="s">
        <v>1024</v>
      </c>
      <c r="O3628" s="0" t="s">
        <v>3063</v>
      </c>
      <c r="Q3628" s="216" t="n">
        <v>20000</v>
      </c>
      <c r="S3628" s="0" t="s">
        <v>1026</v>
      </c>
      <c r="T3628" s="0" t="s">
        <v>784</v>
      </c>
      <c r="U3628" s="218" t="n">
        <v>4.01</v>
      </c>
      <c r="V3628" s="0" t="s">
        <v>1470</v>
      </c>
      <c r="W3628" s="0" t="s">
        <v>1824</v>
      </c>
      <c r="X3628" s="0" t="s">
        <v>1825</v>
      </c>
      <c r="Y3628" s="0" t="s">
        <v>838</v>
      </c>
      <c r="Z3628" s="0" t="s">
        <v>571</v>
      </c>
      <c r="AA3628" s="0" t="s">
        <v>3064</v>
      </c>
      <c r="AB3628" s="215" t="n">
        <v>37036.875</v>
      </c>
      <c r="AC3628" s="215" t="n">
        <v>37042.875</v>
      </c>
    </row>
    <row r="3629" customFormat="false" ht="12.75" hidden="false" customHeight="false" outlineLevel="0" collapsed="false">
      <c r="A3629" s="208" t="str">
        <f aca="false">B3629&amp;" "&amp;C3629&amp;" "&amp;D3629</f>
        <v>US Natural Gas Physical</v>
      </c>
      <c r="B3629" s="208" t="str">
        <f aca="false">IF((LEFT(N3629,2)="US"),"US","")</f>
        <v>US</v>
      </c>
      <c r="C3629" s="208" t="str">
        <f aca="false">M3629</f>
        <v>Natural Gas</v>
      </c>
      <c r="D3629" s="208" t="str">
        <f aca="false">IF(ISNUMBER(FIND("Phy",N3629))=TRUE(),"Physical","Financial")</f>
        <v>Physical</v>
      </c>
      <c r="E3629" s="208" t="n">
        <f aca="false">IF(VLOOKUP(S3629,'DD-Lookup'!$J$6:$L$50,3,FALSE())="Monthly",(YEAR(AC3629)-YEAR(AB3629))*12+MONTH(AC3629)-MONTH(AB3629)+1,(AC3629-AB3629+1))</f>
        <v>1</v>
      </c>
      <c r="F3629" s="239" t="n">
        <f aca="false">E3629*SUM(P3629:Q3629)</f>
        <v>5654</v>
      </c>
      <c r="G3629" s="214" t="n">
        <v>1292207</v>
      </c>
      <c r="H3629" s="215" t="n">
        <v>37035.424212963</v>
      </c>
      <c r="I3629" s="0" t="s">
        <v>1155</v>
      </c>
      <c r="M3629" s="0" t="s">
        <v>858</v>
      </c>
      <c r="N3629" s="0" t="s">
        <v>1305</v>
      </c>
      <c r="O3629" s="0" t="s">
        <v>1787</v>
      </c>
      <c r="P3629" s="216" t="n">
        <v>5654</v>
      </c>
      <c r="S3629" s="0" t="s">
        <v>1026</v>
      </c>
      <c r="T3629" s="0" t="s">
        <v>784</v>
      </c>
      <c r="U3629" s="218" t="n">
        <v>4.03</v>
      </c>
      <c r="V3629" s="0" t="s">
        <v>2180</v>
      </c>
      <c r="W3629" s="0" t="s">
        <v>1422</v>
      </c>
      <c r="X3629" s="0" t="s">
        <v>1639</v>
      </c>
      <c r="Y3629" s="0" t="s">
        <v>1310</v>
      </c>
      <c r="Z3629" s="0" t="s">
        <v>571</v>
      </c>
      <c r="AA3629" s="0" t="n">
        <v>809059</v>
      </c>
      <c r="AB3629" s="215" t="n">
        <v>37036.875</v>
      </c>
      <c r="AC3629" s="215" t="n">
        <v>37036.875</v>
      </c>
    </row>
    <row r="3630" customFormat="false" ht="12.75" hidden="false" customHeight="false" outlineLevel="0" collapsed="false">
      <c r="A3630" s="208" t="str">
        <f aca="false">B3630&amp;" "&amp;C3630&amp;" "&amp;D3630</f>
        <v>US Natural Gas Financial</v>
      </c>
      <c r="B3630" s="208" t="str">
        <f aca="false">IF((LEFT(N3630,2)="US"),"US","")</f>
        <v>US</v>
      </c>
      <c r="C3630" s="208" t="str">
        <f aca="false">M3630</f>
        <v>Natural Gas</v>
      </c>
      <c r="D3630" s="208" t="str">
        <f aca="false">IF(ISNUMBER(FIND("Phy",N3630))=TRUE(),"Physical","Financial")</f>
        <v>Financial</v>
      </c>
      <c r="E3630" s="208" t="n">
        <f aca="false">IF(VLOOKUP(S3630,'DD-Lookup'!$J$6:$L$50,3,FALSE())="Monthly",(YEAR(AC3630)-YEAR(AB3630))*12+MONTH(AC3630)-MONTH(AB3630)+1,(AC3630-AB3630+1))</f>
        <v>30</v>
      </c>
      <c r="F3630" s="239" t="n">
        <f aca="false">E3630*SUM(P3630:Q3630)</f>
        <v>150000</v>
      </c>
      <c r="G3630" s="214" t="n">
        <v>1292208</v>
      </c>
      <c r="H3630" s="215" t="n">
        <v>37035.4242592593</v>
      </c>
      <c r="I3630" s="0" t="s">
        <v>2097</v>
      </c>
      <c r="M3630" s="0" t="s">
        <v>858</v>
      </c>
      <c r="N3630" s="0" t="s">
        <v>1024</v>
      </c>
      <c r="O3630" s="0" t="s">
        <v>1025</v>
      </c>
      <c r="P3630" s="216" t="n">
        <v>5000</v>
      </c>
      <c r="S3630" s="0" t="s">
        <v>1026</v>
      </c>
      <c r="T3630" s="0" t="s">
        <v>784</v>
      </c>
      <c r="U3630" s="218" t="n">
        <v>4.175</v>
      </c>
      <c r="V3630" s="0" t="s">
        <v>2435</v>
      </c>
      <c r="W3630" s="0" t="s">
        <v>1028</v>
      </c>
      <c r="X3630" s="0" t="s">
        <v>1029</v>
      </c>
      <c r="Y3630" s="0" t="s">
        <v>838</v>
      </c>
      <c r="Z3630" s="0" t="s">
        <v>571</v>
      </c>
      <c r="AA3630" s="0" t="s">
        <v>3065</v>
      </c>
      <c r="AB3630" s="215" t="n">
        <v>37043.875</v>
      </c>
      <c r="AC3630" s="215" t="n">
        <v>37072.875</v>
      </c>
    </row>
    <row r="3631" customFormat="false" ht="12.75" hidden="false" customHeight="false" outlineLevel="0" collapsed="false">
      <c r="A3631" s="208" t="str">
        <f aca="false">B3631&amp;" "&amp;C3631&amp;" "&amp;D3631</f>
        <v>US Natural Gas Financial</v>
      </c>
      <c r="B3631" s="208" t="str">
        <f aca="false">IF((LEFT(N3631,2)="US"),"US","")</f>
        <v>US</v>
      </c>
      <c r="C3631" s="208" t="str">
        <f aca="false">M3631</f>
        <v>Natural Gas</v>
      </c>
      <c r="D3631" s="208" t="str">
        <f aca="false">IF(ISNUMBER(FIND("Phy",N3631))=TRUE(),"Physical","Financial")</f>
        <v>Financial</v>
      </c>
      <c r="E3631" s="208" t="n">
        <f aca="false">IF(VLOOKUP(S3631,'DD-Lookup'!$J$6:$L$50,3,FALSE())="Monthly",(YEAR(AC3631)-YEAR(AB3631))*12+MONTH(AC3631)-MONTH(AB3631)+1,(AC3631-AB3631+1))</f>
        <v>7</v>
      </c>
      <c r="F3631" s="239" t="n">
        <f aca="false">E3631*SUM(P3631:Q3631)</f>
        <v>140000</v>
      </c>
      <c r="G3631" s="214" t="n">
        <v>1292209</v>
      </c>
      <c r="H3631" s="215" t="n">
        <v>37035.4242824074</v>
      </c>
      <c r="I3631" s="0" t="s">
        <v>1023</v>
      </c>
      <c r="M3631" s="0" t="s">
        <v>858</v>
      </c>
      <c r="N3631" s="0" t="s">
        <v>1024</v>
      </c>
      <c r="O3631" s="0" t="s">
        <v>1404</v>
      </c>
      <c r="Q3631" s="216" t="n">
        <v>20000</v>
      </c>
      <c r="S3631" s="0" t="s">
        <v>1026</v>
      </c>
      <c r="T3631" s="0" t="s">
        <v>784</v>
      </c>
      <c r="U3631" s="218" t="n">
        <v>4.115</v>
      </c>
      <c r="V3631" s="0" t="s">
        <v>2507</v>
      </c>
      <c r="W3631" s="0" t="s">
        <v>1406</v>
      </c>
      <c r="X3631" s="0" t="s">
        <v>1407</v>
      </c>
      <c r="Y3631" s="0" t="s">
        <v>838</v>
      </c>
      <c r="Z3631" s="0" t="s">
        <v>571</v>
      </c>
      <c r="AA3631" s="0" t="s">
        <v>3066</v>
      </c>
      <c r="AB3631" s="215" t="n">
        <v>37036.875</v>
      </c>
      <c r="AC3631" s="215" t="n">
        <v>37042.875</v>
      </c>
    </row>
    <row r="3632" customFormat="false" ht="12.75" hidden="false" customHeight="false" outlineLevel="0" collapsed="false">
      <c r="A3632" s="208" t="str">
        <f aca="false">B3632&amp;" "&amp;C3632&amp;" "&amp;D3632</f>
        <v>US Natural Gas Physical</v>
      </c>
      <c r="B3632" s="208" t="str">
        <f aca="false">IF((LEFT(N3632,2)="US"),"US","")</f>
        <v>US</v>
      </c>
      <c r="C3632" s="208" t="str">
        <f aca="false">M3632</f>
        <v>Natural Gas</v>
      </c>
      <c r="D3632" s="208" t="str">
        <f aca="false">IF(ISNUMBER(FIND("Phy",N3632))=TRUE(),"Physical","Financial")</f>
        <v>Physical</v>
      </c>
      <c r="E3632" s="208" t="n">
        <f aca="false">IF(VLOOKUP(S3632,'DD-Lookup'!$J$6:$L$50,3,FALSE())="Monthly",(YEAR(AC3632)-YEAR(AB3632))*12+MONTH(AC3632)-MONTH(AB3632)+1,(AC3632-AB3632+1))</f>
        <v>1</v>
      </c>
      <c r="F3632" s="239" t="n">
        <f aca="false">E3632*SUM(P3632:Q3632)</f>
        <v>500</v>
      </c>
      <c r="G3632" s="214" t="n">
        <v>1292210</v>
      </c>
      <c r="H3632" s="215" t="n">
        <v>37035.4243055556</v>
      </c>
      <c r="I3632" s="0" t="s">
        <v>1779</v>
      </c>
      <c r="M3632" s="0" t="s">
        <v>858</v>
      </c>
      <c r="N3632" s="0" t="s">
        <v>1305</v>
      </c>
      <c r="O3632" s="0" t="s">
        <v>1666</v>
      </c>
      <c r="P3632" s="216" t="n">
        <v>500</v>
      </c>
      <c r="S3632" s="0" t="s">
        <v>1026</v>
      </c>
      <c r="T3632" s="0" t="s">
        <v>784</v>
      </c>
      <c r="U3632" s="218" t="n">
        <v>4.09</v>
      </c>
      <c r="V3632" s="0" t="s">
        <v>2970</v>
      </c>
      <c r="W3632" s="0" t="s">
        <v>1667</v>
      </c>
      <c r="X3632" s="0" t="s">
        <v>1668</v>
      </c>
      <c r="Y3632" s="0" t="s">
        <v>1310</v>
      </c>
      <c r="Z3632" s="0" t="s">
        <v>571</v>
      </c>
      <c r="AA3632" s="0" t="n">
        <v>809060</v>
      </c>
      <c r="AB3632" s="215" t="n">
        <v>37036.875</v>
      </c>
      <c r="AC3632" s="215" t="n">
        <v>37036.875</v>
      </c>
    </row>
    <row r="3633" customFormat="false" ht="12.75" hidden="false" customHeight="false" outlineLevel="0" collapsed="false">
      <c r="A3633" s="208" t="str">
        <f aca="false">B3633&amp;" "&amp;C3633&amp;" "&amp;D3633</f>
        <v> Metals Financial</v>
      </c>
      <c r="B3633" s="208" t="str">
        <f aca="false">IF((LEFT(N3633,2)="US"),"US","")</f>
        <v/>
      </c>
      <c r="C3633" s="208" t="str">
        <f aca="false">M3633</f>
        <v>Metals</v>
      </c>
      <c r="D3633" s="208" t="str">
        <f aca="false">IF(ISNUMBER(FIND("Phy",N3633))=TRUE(),"Physical","Financial")</f>
        <v>Financial</v>
      </c>
      <c r="E3633" s="208" t="n">
        <f aca="false">IF(VLOOKUP(S3633,'DD-Lookup'!$J$6:$L$50,3,FALSE())="Monthly",(YEAR(AC3633)-YEAR(AB3633))*12+MONTH(AC3633)-MONTH(AB3633)+1,(AC3633-AB3633+1))</f>
        <v>1</v>
      </c>
      <c r="F3633" s="239" t="n">
        <f aca="false">E3633*SUM(P3633:Q3633)</f>
        <v>5</v>
      </c>
      <c r="G3633" s="214" t="n">
        <v>1292211</v>
      </c>
      <c r="H3633" s="215" t="n">
        <v>37035.4243171296</v>
      </c>
      <c r="I3633" s="0" t="s">
        <v>939</v>
      </c>
      <c r="M3633" s="0" t="s">
        <v>780</v>
      </c>
      <c r="N3633" s="0" t="s">
        <v>1019</v>
      </c>
      <c r="O3633" s="0" t="s">
        <v>1020</v>
      </c>
      <c r="P3633" s="216" t="n">
        <v>5</v>
      </c>
      <c r="S3633" s="0" t="s">
        <v>1021</v>
      </c>
      <c r="T3633" s="0" t="s">
        <v>784</v>
      </c>
      <c r="U3633" s="218" t="n">
        <v>1270</v>
      </c>
      <c r="V3633" s="0" t="s">
        <v>1043</v>
      </c>
      <c r="W3633" s="0" t="s">
        <v>856</v>
      </c>
      <c r="X3633" s="0" t="s">
        <v>787</v>
      </c>
      <c r="Y3633" s="0" t="s">
        <v>788</v>
      </c>
      <c r="Z3633" s="0" t="s">
        <v>789</v>
      </c>
      <c r="AA3633" s="0" t="n">
        <v>2151108</v>
      </c>
    </row>
    <row r="3634" customFormat="false" ht="12.75" hidden="false" customHeight="false" outlineLevel="0" collapsed="false">
      <c r="A3634" s="208" t="str">
        <f aca="false">B3634&amp;" "&amp;C3634&amp;" "&amp;D3634</f>
        <v>US Natural Gas Physical</v>
      </c>
      <c r="B3634" s="208" t="str">
        <f aca="false">IF((LEFT(N3634,2)="US"),"US","")</f>
        <v>US</v>
      </c>
      <c r="C3634" s="208" t="str">
        <f aca="false">M3634</f>
        <v>Natural Gas</v>
      </c>
      <c r="D3634" s="208" t="str">
        <f aca="false">IF(ISNUMBER(FIND("Phy",N3634))=TRUE(),"Physical","Financial")</f>
        <v>Physical</v>
      </c>
      <c r="E3634" s="208" t="n">
        <f aca="false">IF(VLOOKUP(S3634,'DD-Lookup'!$J$6:$L$50,3,FALSE())="Monthly",(YEAR(AC3634)-YEAR(AB3634))*12+MONTH(AC3634)-MONTH(AB3634)+1,(AC3634-AB3634+1))</f>
        <v>1</v>
      </c>
      <c r="F3634" s="239" t="n">
        <f aca="false">E3634*SUM(P3634:Q3634)</f>
        <v>10000</v>
      </c>
      <c r="G3634" s="214" t="n">
        <v>1292212</v>
      </c>
      <c r="H3634" s="215" t="n">
        <v>37035.4243171296</v>
      </c>
      <c r="I3634" s="0" t="s">
        <v>1399</v>
      </c>
      <c r="M3634" s="0" t="s">
        <v>858</v>
      </c>
      <c r="N3634" s="0" t="s">
        <v>1305</v>
      </c>
      <c r="O3634" s="0" t="s">
        <v>1432</v>
      </c>
      <c r="P3634" s="216" t="n">
        <v>10000</v>
      </c>
      <c r="S3634" s="0" t="s">
        <v>1026</v>
      </c>
      <c r="T3634" s="0" t="s">
        <v>784</v>
      </c>
      <c r="U3634" s="218" t="n">
        <v>4.12</v>
      </c>
      <c r="V3634" s="0" t="s">
        <v>1441</v>
      </c>
      <c r="W3634" s="0" t="s">
        <v>1434</v>
      </c>
      <c r="X3634" s="0" t="s">
        <v>1435</v>
      </c>
      <c r="Y3634" s="0" t="s">
        <v>1310</v>
      </c>
      <c r="Z3634" s="0" t="s">
        <v>571</v>
      </c>
      <c r="AA3634" s="0" t="n">
        <v>809061</v>
      </c>
      <c r="AB3634" s="215" t="n">
        <v>37036.875</v>
      </c>
      <c r="AC3634" s="215" t="n">
        <v>37036.875</v>
      </c>
    </row>
    <row r="3635" customFormat="false" ht="12.75" hidden="false" customHeight="false" outlineLevel="0" collapsed="false">
      <c r="A3635" s="208" t="str">
        <f aca="false">B3635&amp;" "&amp;C3635&amp;" "&amp;D3635</f>
        <v>US Natural Gas Financial</v>
      </c>
      <c r="B3635" s="208" t="str">
        <f aca="false">IF((LEFT(N3635,2)="US"),"US","")</f>
        <v>US</v>
      </c>
      <c r="C3635" s="208" t="str">
        <f aca="false">M3635</f>
        <v>Natural Gas</v>
      </c>
      <c r="D3635" s="208" t="str">
        <f aca="false">IF(ISNUMBER(FIND("Phy",N3635))=TRUE(),"Physical","Financial")</f>
        <v>Financial</v>
      </c>
      <c r="E3635" s="208" t="n">
        <f aca="false">IF(VLOOKUP(S3635,'DD-Lookup'!$J$6:$L$50,3,FALSE())="Monthly",(YEAR(AC3635)-YEAR(AB3635))*12+MONTH(AC3635)-MONTH(AB3635)+1,(AC3635-AB3635+1))</f>
        <v>7</v>
      </c>
      <c r="F3635" s="239" t="n">
        <f aca="false">E3635*SUM(P3635:Q3635)</f>
        <v>70000</v>
      </c>
      <c r="G3635" s="214" t="n">
        <v>1292213</v>
      </c>
      <c r="H3635" s="215" t="n">
        <v>37035.4243518519</v>
      </c>
      <c r="I3635" s="0" t="s">
        <v>1426</v>
      </c>
      <c r="M3635" s="0" t="s">
        <v>858</v>
      </c>
      <c r="N3635" s="0" t="s">
        <v>1024</v>
      </c>
      <c r="O3635" s="0" t="s">
        <v>3067</v>
      </c>
      <c r="Q3635" s="216" t="n">
        <v>10000</v>
      </c>
      <c r="S3635" s="0" t="s">
        <v>1026</v>
      </c>
      <c r="T3635" s="0" t="s">
        <v>784</v>
      </c>
      <c r="U3635" s="218" t="n">
        <v>4.01</v>
      </c>
      <c r="V3635" s="0" t="s">
        <v>1470</v>
      </c>
      <c r="W3635" s="0" t="s">
        <v>1824</v>
      </c>
      <c r="X3635" s="0" t="s">
        <v>1825</v>
      </c>
      <c r="Y3635" s="0" t="s">
        <v>838</v>
      </c>
      <c r="Z3635" s="0" t="s">
        <v>571</v>
      </c>
      <c r="AA3635" s="0" t="s">
        <v>3068</v>
      </c>
      <c r="AB3635" s="215" t="n">
        <v>37036.875</v>
      </c>
      <c r="AC3635" s="215" t="n">
        <v>37042.875</v>
      </c>
    </row>
    <row r="3636" customFormat="false" ht="12.75" hidden="false" customHeight="false" outlineLevel="0" collapsed="false">
      <c r="A3636" s="208" t="str">
        <f aca="false">B3636&amp;" "&amp;C3636&amp;" "&amp;D3636</f>
        <v>US Natural Gas Physical</v>
      </c>
      <c r="B3636" s="208" t="str">
        <f aca="false">IF((LEFT(N3636,2)="US"),"US","")</f>
        <v>US</v>
      </c>
      <c r="C3636" s="208" t="str">
        <f aca="false">M3636</f>
        <v>Natural Gas</v>
      </c>
      <c r="D3636" s="208" t="str">
        <f aca="false">IF(ISNUMBER(FIND("Phy",N3636))=TRUE(),"Physical","Financial")</f>
        <v>Physical</v>
      </c>
      <c r="E3636" s="208" t="n">
        <f aca="false">IF(VLOOKUP(S3636,'DD-Lookup'!$J$6:$L$50,3,FALSE())="Monthly",(YEAR(AC3636)-YEAR(AB3636))*12+MONTH(AC3636)-MONTH(AB3636)+1,(AC3636-AB3636+1))</f>
        <v>1</v>
      </c>
      <c r="F3636" s="239" t="n">
        <f aca="false">E3636*SUM(P3636:Q3636)</f>
        <v>15000</v>
      </c>
      <c r="G3636" s="214" t="n">
        <v>1292214</v>
      </c>
      <c r="H3636" s="215" t="n">
        <v>37035.4243865741</v>
      </c>
      <c r="I3636" s="0" t="s">
        <v>1183</v>
      </c>
      <c r="M3636" s="0" t="s">
        <v>858</v>
      </c>
      <c r="N3636" s="0" t="s">
        <v>1305</v>
      </c>
      <c r="O3636" s="0" t="s">
        <v>1432</v>
      </c>
      <c r="P3636" s="216" t="n">
        <v>15000</v>
      </c>
      <c r="S3636" s="0" t="s">
        <v>1026</v>
      </c>
      <c r="T3636" s="0" t="s">
        <v>784</v>
      </c>
      <c r="U3636" s="218" t="n">
        <v>4.12</v>
      </c>
      <c r="V3636" s="0" t="s">
        <v>1307</v>
      </c>
      <c r="W3636" s="0" t="s">
        <v>1434</v>
      </c>
      <c r="X3636" s="0" t="s">
        <v>1435</v>
      </c>
      <c r="Y3636" s="0" t="s">
        <v>1310</v>
      </c>
      <c r="Z3636" s="0" t="s">
        <v>571</v>
      </c>
      <c r="AA3636" s="0" t="n">
        <v>809062</v>
      </c>
      <c r="AB3636" s="215" t="n">
        <v>37036.875</v>
      </c>
      <c r="AC3636" s="215" t="n">
        <v>37036.875</v>
      </c>
    </row>
    <row r="3637" customFormat="false" ht="12.75" hidden="false" customHeight="false" outlineLevel="0" collapsed="false">
      <c r="A3637" s="208" t="str">
        <f aca="false">B3637&amp;" "&amp;C3637&amp;" "&amp;D3637</f>
        <v>US Power Physical</v>
      </c>
      <c r="B3637" s="208" t="str">
        <f aca="false">IF((LEFT(N3637,2)="US"),"US","")</f>
        <v>US</v>
      </c>
      <c r="C3637" s="208" t="str">
        <f aca="false">M3637</f>
        <v>Power</v>
      </c>
      <c r="D3637" s="208" t="str">
        <f aca="false">IF(ISNUMBER(FIND("Phy",N3637))=TRUE(),"Physical","Financial")</f>
        <v>Physical</v>
      </c>
      <c r="E3637" s="208" t="n">
        <f aca="false">IF(VLOOKUP(S3637,'DD-Lookup'!$J$6:$L$50,3,FALSE())="Monthly",(YEAR(AC3637)-YEAR(AB3637))*12+MONTH(AC3637)-MONTH(AB3637)+1,(AC3637-AB3637+1))</f>
        <v>92</v>
      </c>
      <c r="F3637" s="239" t="n">
        <f aca="false">E3637*SUM(P3637:Q3637)</f>
        <v>2300</v>
      </c>
      <c r="G3637" s="214" t="n">
        <v>1292215</v>
      </c>
      <c r="H3637" s="215" t="n">
        <v>37035.4244097222</v>
      </c>
      <c r="I3637" s="0" t="s">
        <v>840</v>
      </c>
      <c r="M3637" s="0" t="s">
        <v>67</v>
      </c>
      <c r="N3637" s="0" t="s">
        <v>1648</v>
      </c>
      <c r="O3637" s="0" t="s">
        <v>3069</v>
      </c>
      <c r="Q3637" s="216" t="n">
        <v>25</v>
      </c>
      <c r="S3637" s="0" t="s">
        <v>930</v>
      </c>
      <c r="T3637" s="0" t="s">
        <v>784</v>
      </c>
      <c r="U3637" s="218" t="n">
        <v>128</v>
      </c>
      <c r="V3637" s="0" t="s">
        <v>2709</v>
      </c>
      <c r="W3637" s="0" t="s">
        <v>1815</v>
      </c>
      <c r="X3637" s="0" t="s">
        <v>1816</v>
      </c>
      <c r="Y3637" s="0" t="s">
        <v>1051</v>
      </c>
      <c r="Z3637" s="0" t="s">
        <v>618</v>
      </c>
      <c r="AA3637" s="0" t="n">
        <v>621571.1</v>
      </c>
      <c r="AB3637" s="215" t="n">
        <v>37438</v>
      </c>
      <c r="AC3637" s="215" t="n">
        <v>37529</v>
      </c>
    </row>
    <row r="3638" customFormat="false" ht="12.75" hidden="false" customHeight="false" outlineLevel="0" collapsed="false">
      <c r="A3638" s="208" t="str">
        <f aca="false">B3638&amp;" "&amp;C3638&amp;" "&amp;D3638</f>
        <v>US Natural Gas Physical</v>
      </c>
      <c r="B3638" s="208" t="str">
        <f aca="false">IF((LEFT(N3638,2)="US"),"US","")</f>
        <v>US</v>
      </c>
      <c r="C3638" s="208" t="str">
        <f aca="false">M3638</f>
        <v>Natural Gas</v>
      </c>
      <c r="D3638" s="208" t="str">
        <f aca="false">IF(ISNUMBER(FIND("Phy",N3638))=TRUE(),"Physical","Financial")</f>
        <v>Physical</v>
      </c>
      <c r="E3638" s="208" t="n">
        <f aca="false">IF(VLOOKUP(S3638,'DD-Lookup'!$J$6:$L$50,3,FALSE())="Monthly",(YEAR(AC3638)-YEAR(AB3638))*12+MONTH(AC3638)-MONTH(AB3638)+1,(AC3638-AB3638+1))</f>
        <v>30</v>
      </c>
      <c r="F3638" s="239" t="n">
        <f aca="false">E3638*SUM(P3638:Q3638)</f>
        <v>150000</v>
      </c>
      <c r="G3638" s="214" t="n">
        <v>1292216</v>
      </c>
      <c r="H3638" s="215" t="n">
        <v>37035.4244560185</v>
      </c>
      <c r="I3638" s="0" t="s">
        <v>2097</v>
      </c>
      <c r="M3638" s="0" t="s">
        <v>858</v>
      </c>
      <c r="N3638" s="0" t="s">
        <v>1305</v>
      </c>
      <c r="O3638" s="0" t="s">
        <v>2184</v>
      </c>
      <c r="Q3638" s="216" t="n">
        <v>5000</v>
      </c>
      <c r="S3638" s="0" t="s">
        <v>1026</v>
      </c>
      <c r="T3638" s="0" t="s">
        <v>784</v>
      </c>
      <c r="U3638" s="218" t="n">
        <v>3.3875</v>
      </c>
      <c r="V3638" s="0" t="s">
        <v>2123</v>
      </c>
      <c r="W3638" s="0" t="s">
        <v>1758</v>
      </c>
      <c r="X3638" s="0" t="s">
        <v>1535</v>
      </c>
      <c r="Y3638" s="0" t="s">
        <v>1310</v>
      </c>
      <c r="Z3638" s="0" t="s">
        <v>571</v>
      </c>
      <c r="AA3638" s="0" t="s">
        <v>3070</v>
      </c>
      <c r="AB3638" s="215" t="n">
        <v>37043.875</v>
      </c>
      <c r="AC3638" s="215" t="n">
        <v>37072.875</v>
      </c>
    </row>
    <row r="3639" customFormat="false" ht="12.75" hidden="false" customHeight="false" outlineLevel="0" collapsed="false">
      <c r="A3639" s="208" t="str">
        <f aca="false">B3639&amp;" "&amp;C3639&amp;" "&amp;D3639</f>
        <v>US Natural Gas Physical</v>
      </c>
      <c r="B3639" s="208" t="str">
        <f aca="false">IF((LEFT(N3639,2)="US"),"US","")</f>
        <v>US</v>
      </c>
      <c r="C3639" s="208" t="str">
        <f aca="false">M3639</f>
        <v>Natural Gas</v>
      </c>
      <c r="D3639" s="208" t="str">
        <f aca="false">IF(ISNUMBER(FIND("Phy",N3639))=TRUE(),"Physical","Financial")</f>
        <v>Physical</v>
      </c>
      <c r="E3639" s="208" t="n">
        <f aca="false">IF(VLOOKUP(S3639,'DD-Lookup'!$J$6:$L$50,3,FALSE())="Monthly",(YEAR(AC3639)-YEAR(AB3639))*12+MONTH(AC3639)-MONTH(AB3639)+1,(AC3639-AB3639+1))</f>
        <v>1</v>
      </c>
      <c r="F3639" s="239" t="n">
        <f aca="false">E3639*SUM(P3639:Q3639)</f>
        <v>10000</v>
      </c>
      <c r="G3639" s="214" t="n">
        <v>1292217</v>
      </c>
      <c r="H3639" s="215" t="n">
        <v>37035.4245486111</v>
      </c>
      <c r="I3639" s="0" t="s">
        <v>1426</v>
      </c>
      <c r="M3639" s="0" t="s">
        <v>858</v>
      </c>
      <c r="N3639" s="0" t="s">
        <v>1305</v>
      </c>
      <c r="O3639" s="0" t="s">
        <v>1432</v>
      </c>
      <c r="P3639" s="216" t="n">
        <v>10000</v>
      </c>
      <c r="S3639" s="0" t="s">
        <v>1026</v>
      </c>
      <c r="T3639" s="0" t="s">
        <v>784</v>
      </c>
      <c r="U3639" s="218" t="n">
        <v>4.11</v>
      </c>
      <c r="V3639" s="0" t="s">
        <v>1617</v>
      </c>
      <c r="W3639" s="0" t="s">
        <v>1434</v>
      </c>
      <c r="X3639" s="0" t="s">
        <v>1435</v>
      </c>
      <c r="Y3639" s="0" t="s">
        <v>1310</v>
      </c>
      <c r="Z3639" s="0" t="s">
        <v>571</v>
      </c>
      <c r="AA3639" s="0" t="n">
        <v>809065</v>
      </c>
      <c r="AB3639" s="215" t="n">
        <v>37036.875</v>
      </c>
      <c r="AC3639" s="215" t="n">
        <v>37036.875</v>
      </c>
    </row>
    <row r="3640" customFormat="false" ht="12.75" hidden="false" customHeight="false" outlineLevel="0" collapsed="false">
      <c r="A3640" s="208" t="str">
        <f aca="false">B3640&amp;" "&amp;C3640&amp;" "&amp;D3640</f>
        <v>US Natural Gas Physical</v>
      </c>
      <c r="B3640" s="208" t="str">
        <f aca="false">IF((LEFT(N3640,2)="US"),"US","")</f>
        <v>US</v>
      </c>
      <c r="C3640" s="208" t="str">
        <f aca="false">M3640</f>
        <v>Natural Gas</v>
      </c>
      <c r="D3640" s="208" t="str">
        <f aca="false">IF(ISNUMBER(FIND("Phy",N3640))=TRUE(),"Physical","Financial")</f>
        <v>Physical</v>
      </c>
      <c r="E3640" s="208" t="n">
        <f aca="false">IF(VLOOKUP(S3640,'DD-Lookup'!$J$6:$L$50,3,FALSE())="Monthly",(YEAR(AC3640)-YEAR(AB3640))*12+MONTH(AC3640)-MONTH(AB3640)+1,(AC3640-AB3640+1))</f>
        <v>1</v>
      </c>
      <c r="F3640" s="239" t="n">
        <f aca="false">E3640*SUM(P3640:Q3640)</f>
        <v>5500</v>
      </c>
      <c r="G3640" s="214" t="n">
        <v>1292218</v>
      </c>
      <c r="H3640" s="215" t="n">
        <v>37035.4248958333</v>
      </c>
      <c r="I3640" s="0" t="s">
        <v>1750</v>
      </c>
      <c r="M3640" s="0" t="s">
        <v>858</v>
      </c>
      <c r="N3640" s="0" t="s">
        <v>1305</v>
      </c>
      <c r="O3640" s="0" t="s">
        <v>1498</v>
      </c>
      <c r="Q3640" s="216" t="n">
        <v>5500</v>
      </c>
      <c r="S3640" s="0" t="s">
        <v>1026</v>
      </c>
      <c r="T3640" s="0" t="s">
        <v>784</v>
      </c>
      <c r="U3640" s="218" t="n">
        <v>4.44</v>
      </c>
      <c r="V3640" s="0" t="s">
        <v>2607</v>
      </c>
      <c r="W3640" s="0" t="s">
        <v>1388</v>
      </c>
      <c r="X3640" s="0" t="s">
        <v>1389</v>
      </c>
      <c r="Y3640" s="0" t="s">
        <v>1310</v>
      </c>
      <c r="Z3640" s="0" t="s">
        <v>571</v>
      </c>
      <c r="AA3640" s="0" t="n">
        <v>809067</v>
      </c>
      <c r="AB3640" s="215" t="n">
        <v>37036.875</v>
      </c>
      <c r="AC3640" s="215" t="n">
        <v>37036.875</v>
      </c>
    </row>
    <row r="3641" customFormat="false" ht="12.75" hidden="false" customHeight="false" outlineLevel="0" collapsed="false">
      <c r="A3641" s="208" t="str">
        <f aca="false">B3641&amp;" "&amp;C3641&amp;" "&amp;D3641</f>
        <v>US Power Financial</v>
      </c>
      <c r="B3641" s="208" t="str">
        <f aca="false">IF((LEFT(N3641,2)="US"),"US","")</f>
        <v>US</v>
      </c>
      <c r="C3641" s="208" t="str">
        <f aca="false">M3641</f>
        <v>Power</v>
      </c>
      <c r="D3641" s="208" t="str">
        <f aca="false">IF(ISNUMBER(FIND("Phy",N3641))=TRUE(),"Physical","Financial")</f>
        <v>Financial</v>
      </c>
      <c r="E3641" s="208" t="n">
        <f aca="false">IF(VLOOKUP(S3641,'DD-Lookup'!$J$6:$L$50,3,FALSE())="Monthly",(YEAR(AC3641)-YEAR(AB3641))*12+MONTH(AC3641)-MONTH(AB3641)+1,(AC3641-AB3641+1))</f>
        <v>30</v>
      </c>
      <c r="F3641" s="239" t="n">
        <f aca="false">E3641*SUM(P3641:Q3641)</f>
        <v>1500</v>
      </c>
      <c r="G3641" s="214" t="n">
        <v>1292219</v>
      </c>
      <c r="H3641" s="215" t="n">
        <v>37035.4249537037</v>
      </c>
      <c r="I3641" s="0" t="s">
        <v>1045</v>
      </c>
      <c r="M3641" s="0" t="s">
        <v>67</v>
      </c>
      <c r="N3641" s="0" t="s">
        <v>1046</v>
      </c>
      <c r="O3641" s="0" t="s">
        <v>2336</v>
      </c>
      <c r="Q3641" s="216" t="n">
        <v>50</v>
      </c>
      <c r="S3641" s="0" t="s">
        <v>930</v>
      </c>
      <c r="T3641" s="0" t="s">
        <v>784</v>
      </c>
      <c r="U3641" s="218" t="n">
        <v>62.5</v>
      </c>
      <c r="V3641" s="0" t="s">
        <v>3071</v>
      </c>
      <c r="W3641" s="0" t="s">
        <v>1122</v>
      </c>
      <c r="X3641" s="0" t="s">
        <v>1106</v>
      </c>
      <c r="Y3641" s="0" t="s">
        <v>1051</v>
      </c>
      <c r="Z3641" s="0" t="s">
        <v>571</v>
      </c>
      <c r="AA3641" s="0" t="n">
        <v>621572.1</v>
      </c>
      <c r="AB3641" s="215" t="n">
        <v>37043.875</v>
      </c>
      <c r="AC3641" s="215" t="n">
        <v>37072.875</v>
      </c>
    </row>
    <row r="3642" customFormat="false" ht="12.75" hidden="false" customHeight="false" outlineLevel="0" collapsed="false">
      <c r="A3642" s="208" t="str">
        <f aca="false">B3642&amp;" "&amp;C3642&amp;" "&amp;D3642</f>
        <v>US Crude Financial</v>
      </c>
      <c r="B3642" s="208" t="str">
        <f aca="false">IF((LEFT(N3642,2)="US"),"US","")</f>
        <v>US</v>
      </c>
      <c r="C3642" s="208" t="str">
        <f aca="false">M3642</f>
        <v>Crude</v>
      </c>
      <c r="D3642" s="208" t="str">
        <f aca="false">IF(ISNUMBER(FIND("Phy",N3642))=TRUE(),"Physical","Financial")</f>
        <v>Financial</v>
      </c>
      <c r="E3642" s="208" t="n">
        <f aca="false">IF(VLOOKUP(S3642,'DD-Lookup'!$J$6:$L$50,3,FALSE())="Monthly",(YEAR(AC3642)-YEAR(AB3642))*12+MONTH(AC3642)-MONTH(AB3642)+1,(AC3642-AB3642+1))</f>
        <v>1</v>
      </c>
      <c r="F3642" s="239" t="n">
        <f aca="false">E3642*SUM(P3642:Q3642)</f>
        <v>50000</v>
      </c>
      <c r="G3642" s="214" t="n">
        <v>1292220</v>
      </c>
      <c r="H3642" s="215" t="n">
        <v>37035.4250462963</v>
      </c>
      <c r="I3642" s="0" t="s">
        <v>1112</v>
      </c>
      <c r="M3642" s="0" t="s">
        <v>97</v>
      </c>
      <c r="N3642" s="0" t="s">
        <v>841</v>
      </c>
      <c r="O3642" s="0" t="s">
        <v>842</v>
      </c>
      <c r="P3642" s="216" t="n">
        <v>50000</v>
      </c>
      <c r="S3642" s="0" t="s">
        <v>843</v>
      </c>
      <c r="T3642" s="0" t="s">
        <v>784</v>
      </c>
      <c r="U3642" s="218" t="n">
        <v>29.1</v>
      </c>
      <c r="V3642" s="0" t="s">
        <v>2339</v>
      </c>
      <c r="W3642" s="0" t="s">
        <v>845</v>
      </c>
      <c r="X3642" s="0" t="s">
        <v>846</v>
      </c>
      <c r="Y3642" s="0" t="s">
        <v>847</v>
      </c>
      <c r="Z3642" s="0" t="s">
        <v>571</v>
      </c>
      <c r="AA3642" s="0" t="n">
        <v>107099</v>
      </c>
      <c r="AB3642" s="215" t="n">
        <v>37073</v>
      </c>
      <c r="AC3642" s="215" t="n">
        <v>37103</v>
      </c>
    </row>
    <row r="3643" customFormat="false" ht="12.75" hidden="false" customHeight="false" outlineLevel="0" collapsed="false">
      <c r="A3643" s="208" t="str">
        <f aca="false">B3643&amp;" "&amp;C3643&amp;" "&amp;D3643</f>
        <v>US Power Physical</v>
      </c>
      <c r="B3643" s="208" t="str">
        <f aca="false">IF((LEFT(N3643,2)="US"),"US","")</f>
        <v>US</v>
      </c>
      <c r="C3643" s="208" t="str">
        <f aca="false">M3643</f>
        <v>Power</v>
      </c>
      <c r="D3643" s="208" t="str">
        <f aca="false">IF(ISNUMBER(FIND("Phy",N3643))=TRUE(),"Physical","Financial")</f>
        <v>Physical</v>
      </c>
      <c r="E3643" s="208" t="n">
        <f aca="false">IF(VLOOKUP(S3643,'DD-Lookup'!$J$6:$L$50,3,FALSE())="Monthly",(YEAR(AC3643)-YEAR(AB3643))*12+MONTH(AC3643)-MONTH(AB3643)+1,(AC3643-AB3643+1))</f>
        <v>92</v>
      </c>
      <c r="F3643" s="239" t="n">
        <f aca="false">E3643*SUM(P3643:Q3643)</f>
        <v>2300</v>
      </c>
      <c r="G3643" s="214" t="n">
        <v>1292221</v>
      </c>
      <c r="H3643" s="215" t="n">
        <v>37035.425162037</v>
      </c>
      <c r="I3643" s="0" t="s">
        <v>840</v>
      </c>
      <c r="M3643" s="0" t="s">
        <v>67</v>
      </c>
      <c r="N3643" s="0" t="s">
        <v>1628</v>
      </c>
      <c r="O3643" s="0" t="s">
        <v>3072</v>
      </c>
      <c r="P3643" s="216" t="n">
        <v>25</v>
      </c>
      <c r="S3643" s="0" t="s">
        <v>930</v>
      </c>
      <c r="T3643" s="0" t="s">
        <v>784</v>
      </c>
      <c r="U3643" s="218" t="n">
        <v>178</v>
      </c>
      <c r="V3643" s="0" t="s">
        <v>2709</v>
      </c>
      <c r="W3643" s="0" t="s">
        <v>1933</v>
      </c>
      <c r="X3643" s="0" t="s">
        <v>1934</v>
      </c>
      <c r="Y3643" s="0" t="s">
        <v>1051</v>
      </c>
      <c r="Z3643" s="0" t="s">
        <v>618</v>
      </c>
      <c r="AA3643" s="0" t="n">
        <v>621573.1</v>
      </c>
      <c r="AB3643" s="215" t="n">
        <v>37438.7013888889</v>
      </c>
      <c r="AC3643" s="215" t="n">
        <v>37529.7013888889</v>
      </c>
    </row>
    <row r="3644" customFormat="false" ht="12.75" hidden="false" customHeight="false" outlineLevel="0" collapsed="false">
      <c r="A3644" s="208" t="str">
        <f aca="false">B3644&amp;" "&amp;C3644&amp;" "&amp;D3644</f>
        <v>US Power Physical</v>
      </c>
      <c r="B3644" s="208" t="str">
        <f aca="false">IF((LEFT(N3644,2)="US"),"US","")</f>
        <v>US</v>
      </c>
      <c r="C3644" s="208" t="str">
        <f aca="false">M3644</f>
        <v>Power</v>
      </c>
      <c r="D3644" s="208" t="str">
        <f aca="false">IF(ISNUMBER(FIND("Phy",N3644))=TRUE(),"Physical","Financial")</f>
        <v>Physical</v>
      </c>
      <c r="E3644" s="208" t="n">
        <f aca="false">IF(VLOOKUP(S3644,'DD-Lookup'!$J$6:$L$50,3,FALSE())="Monthly",(YEAR(AC3644)-YEAR(AB3644))*12+MONTH(AC3644)-MONTH(AB3644)+1,(AC3644-AB3644+1))</f>
        <v>30</v>
      </c>
      <c r="F3644" s="239" t="n">
        <f aca="false">E3644*SUM(P3644:Q3644)</f>
        <v>750</v>
      </c>
      <c r="G3644" s="214" t="n">
        <v>1292222</v>
      </c>
      <c r="H3644" s="215" t="n">
        <v>37035.4252199074</v>
      </c>
      <c r="I3644" s="0" t="s">
        <v>1662</v>
      </c>
      <c r="M3644" s="0" t="s">
        <v>67</v>
      </c>
      <c r="N3644" s="0" t="s">
        <v>1628</v>
      </c>
      <c r="O3644" s="0" t="s">
        <v>1811</v>
      </c>
      <c r="Q3644" s="216" t="n">
        <v>25</v>
      </c>
      <c r="S3644" s="0" t="s">
        <v>930</v>
      </c>
      <c r="T3644" s="0" t="s">
        <v>784</v>
      </c>
      <c r="U3644" s="218" t="n">
        <v>322.5</v>
      </c>
      <c r="V3644" s="0" t="s">
        <v>3073</v>
      </c>
      <c r="W3644" s="0" t="s">
        <v>1813</v>
      </c>
      <c r="X3644" s="0" t="s">
        <v>1632</v>
      </c>
      <c r="Y3644" s="0" t="s">
        <v>1051</v>
      </c>
      <c r="Z3644" s="0" t="s">
        <v>618</v>
      </c>
      <c r="AA3644" s="0" t="n">
        <v>621574.1</v>
      </c>
      <c r="AB3644" s="215" t="n">
        <v>37043.875</v>
      </c>
      <c r="AC3644" s="215" t="n">
        <v>37072.875</v>
      </c>
    </row>
    <row r="3645" customFormat="false" ht="12.75" hidden="false" customHeight="false" outlineLevel="0" collapsed="false">
      <c r="A3645" s="208" t="str">
        <f aca="false">B3645&amp;" "&amp;C3645&amp;" "&amp;D3645</f>
        <v>US Natural Gas Physical</v>
      </c>
      <c r="B3645" s="208" t="str">
        <f aca="false">IF((LEFT(N3645,2)="US"),"US","")</f>
        <v>US</v>
      </c>
      <c r="C3645" s="208" t="str">
        <f aca="false">M3645</f>
        <v>Natural Gas</v>
      </c>
      <c r="D3645" s="208" t="str">
        <f aca="false">IF(ISNUMBER(FIND("Phy",N3645))=TRUE(),"Physical","Financial")</f>
        <v>Physical</v>
      </c>
      <c r="E3645" s="208" t="n">
        <f aca="false">IF(VLOOKUP(S3645,'DD-Lookup'!$J$6:$L$50,3,FALSE())="Monthly",(YEAR(AC3645)-YEAR(AB3645))*12+MONTH(AC3645)-MONTH(AB3645)+1,(AC3645-AB3645+1))</f>
        <v>30</v>
      </c>
      <c r="F3645" s="239" t="n">
        <f aca="false">E3645*SUM(P3645:Q3645)</f>
        <v>75000</v>
      </c>
      <c r="G3645" s="214" t="n">
        <v>1292223</v>
      </c>
      <c r="H3645" s="215" t="n">
        <v>37035.4252893519</v>
      </c>
      <c r="I3645" s="0" t="s">
        <v>1141</v>
      </c>
      <c r="M3645" s="0" t="s">
        <v>858</v>
      </c>
      <c r="N3645" s="0" t="s">
        <v>1501</v>
      </c>
      <c r="O3645" s="0" t="s">
        <v>3074</v>
      </c>
      <c r="P3645" s="216" t="n">
        <v>2500</v>
      </c>
      <c r="S3645" s="0" t="s">
        <v>1026</v>
      </c>
      <c r="T3645" s="0" t="s">
        <v>784</v>
      </c>
      <c r="U3645" s="218" t="n">
        <v>0.19</v>
      </c>
      <c r="V3645" s="0" t="s">
        <v>2248</v>
      </c>
      <c r="W3645" s="0" t="s">
        <v>1531</v>
      </c>
      <c r="X3645" s="0" t="s">
        <v>2398</v>
      </c>
      <c r="Y3645" s="0" t="s">
        <v>1310</v>
      </c>
      <c r="Z3645" s="0" t="s">
        <v>571</v>
      </c>
      <c r="AA3645" s="0" t="s">
        <v>3075</v>
      </c>
      <c r="AB3645" s="215" t="n">
        <v>37043.875</v>
      </c>
      <c r="AC3645" s="215" t="n">
        <v>37072.875</v>
      </c>
    </row>
    <row r="3646" customFormat="false" ht="12.75" hidden="false" customHeight="false" outlineLevel="0" collapsed="false">
      <c r="A3646" s="208" t="str">
        <f aca="false">B3646&amp;" "&amp;C3646&amp;" "&amp;D3646</f>
        <v>US Power Physical</v>
      </c>
      <c r="B3646" s="208" t="str">
        <f aca="false">IF((LEFT(N3646,2)="US"),"US","")</f>
        <v>US</v>
      </c>
      <c r="C3646" s="208" t="str">
        <f aca="false">M3646</f>
        <v>Power</v>
      </c>
      <c r="D3646" s="208" t="str">
        <f aca="false">IF(ISNUMBER(FIND("Phy",N3646))=TRUE(),"Physical","Financial")</f>
        <v>Physical</v>
      </c>
      <c r="E3646" s="208" t="n">
        <f aca="false">IF(VLOOKUP(S3646,'DD-Lookup'!$J$6:$L$50,3,FALSE())="Monthly",(YEAR(AC3646)-YEAR(AB3646))*12+MONTH(AC3646)-MONTH(AB3646)+1,(AC3646-AB3646+1))</f>
        <v>30</v>
      </c>
      <c r="F3646" s="239" t="n">
        <f aca="false">E3646*SUM(P3646:Q3646)</f>
        <v>750</v>
      </c>
      <c r="G3646" s="214" t="n">
        <v>1292224</v>
      </c>
      <c r="H3646" s="215" t="n">
        <v>37035.4254282407</v>
      </c>
      <c r="I3646" s="0" t="s">
        <v>1662</v>
      </c>
      <c r="M3646" s="0" t="s">
        <v>67</v>
      </c>
      <c r="N3646" s="0" t="s">
        <v>1648</v>
      </c>
      <c r="O3646" s="0" t="s">
        <v>2047</v>
      </c>
      <c r="P3646" s="216" t="n">
        <v>25</v>
      </c>
      <c r="S3646" s="0" t="s">
        <v>930</v>
      </c>
      <c r="T3646" s="0" t="s">
        <v>784</v>
      </c>
      <c r="U3646" s="218" t="n">
        <v>285</v>
      </c>
      <c r="V3646" s="0" t="s">
        <v>3073</v>
      </c>
      <c r="W3646" s="0" t="s">
        <v>2049</v>
      </c>
      <c r="X3646" s="0" t="s">
        <v>1652</v>
      </c>
      <c r="Y3646" s="0" t="s">
        <v>1051</v>
      </c>
      <c r="Z3646" s="0" t="s">
        <v>618</v>
      </c>
      <c r="AA3646" s="0" t="n">
        <v>621575.1</v>
      </c>
      <c r="AB3646" s="215" t="n">
        <v>37043.875</v>
      </c>
      <c r="AC3646" s="215" t="n">
        <v>37072.875</v>
      </c>
    </row>
    <row r="3647" customFormat="false" ht="12.75" hidden="false" customHeight="false" outlineLevel="0" collapsed="false">
      <c r="A3647" s="208" t="str">
        <f aca="false">B3647&amp;" "&amp;C3647&amp;" "&amp;D3647</f>
        <v>US Natural Gas Financial</v>
      </c>
      <c r="B3647" s="208" t="str">
        <f aca="false">IF((LEFT(N3647,2)="US"),"US","")</f>
        <v>US</v>
      </c>
      <c r="C3647" s="208" t="str">
        <f aca="false">M3647</f>
        <v>Natural Gas</v>
      </c>
      <c r="D3647" s="208" t="str">
        <f aca="false">IF(ISNUMBER(FIND("Phy",N3647))=TRUE(),"Physical","Financial")</f>
        <v>Financial</v>
      </c>
      <c r="E3647" s="208" t="n">
        <f aca="false">IF(VLOOKUP(S3647,'DD-Lookup'!$J$6:$L$50,3,FALSE())="Monthly",(YEAR(AC3647)-YEAR(AB3647))*12+MONTH(AC3647)-MONTH(AB3647)+1,(AC3647-AB3647+1))</f>
        <v>30</v>
      </c>
      <c r="F3647" s="239" t="n">
        <f aca="false">E3647*SUM(P3647:Q3647)</f>
        <v>150000</v>
      </c>
      <c r="G3647" s="214" t="n">
        <v>1292226</v>
      </c>
      <c r="H3647" s="215" t="n">
        <v>37035.4255324074</v>
      </c>
      <c r="I3647" s="0" t="s">
        <v>1170</v>
      </c>
      <c r="M3647" s="0" t="s">
        <v>858</v>
      </c>
      <c r="N3647" s="0" t="s">
        <v>1482</v>
      </c>
      <c r="O3647" s="0" t="s">
        <v>1712</v>
      </c>
      <c r="Q3647" s="216" t="n">
        <v>5000</v>
      </c>
      <c r="S3647" s="0" t="s">
        <v>1026</v>
      </c>
      <c r="T3647" s="0" t="s">
        <v>784</v>
      </c>
      <c r="U3647" s="218" t="n">
        <v>8.26</v>
      </c>
      <c r="V3647" s="0" t="s">
        <v>1997</v>
      </c>
      <c r="W3647" s="0" t="s">
        <v>1714</v>
      </c>
      <c r="X3647" s="0" t="s">
        <v>1715</v>
      </c>
      <c r="Y3647" s="0" t="s">
        <v>838</v>
      </c>
      <c r="Z3647" s="0" t="s">
        <v>571</v>
      </c>
      <c r="AA3647" s="0" t="s">
        <v>3076</v>
      </c>
      <c r="AB3647" s="215" t="n">
        <v>37043.875</v>
      </c>
      <c r="AC3647" s="215" t="n">
        <v>37072.875</v>
      </c>
    </row>
    <row r="3648" customFormat="false" ht="12.75" hidden="false" customHeight="false" outlineLevel="0" collapsed="false">
      <c r="A3648" s="208" t="str">
        <f aca="false">B3648&amp;" "&amp;C3648&amp;" "&amp;D3648</f>
        <v> Natural Gas Physical</v>
      </c>
      <c r="B3648" s="208" t="str">
        <f aca="false">IF((LEFT(N3648,2)="US"),"US","")</f>
        <v/>
      </c>
      <c r="C3648" s="208" t="str">
        <f aca="false">M3648</f>
        <v>Natural Gas</v>
      </c>
      <c r="D3648" s="208" t="str">
        <f aca="false">IF(ISNUMBER(FIND("Phy",N3648))=TRUE(),"Physical","Financial")</f>
        <v>Physical</v>
      </c>
      <c r="E3648" s="208" t="n">
        <f aca="false">IF(VLOOKUP(S3648,'DD-Lookup'!$J$6:$L$50,3,FALSE())="Monthly",(YEAR(AC3648)-YEAR(AB3648))*12+MONTH(AC3648)-MONTH(AB3648)+1,(AC3648-AB3648+1))</f>
        <v>30</v>
      </c>
      <c r="F3648" s="239" t="n">
        <f aca="false">E3648*SUM(P3648:Q3648)</f>
        <v>150000</v>
      </c>
      <c r="G3648" s="214" t="n">
        <v>1292227</v>
      </c>
      <c r="H3648" s="215" t="n">
        <v>37035.4255787037</v>
      </c>
      <c r="I3648" s="0" t="s">
        <v>1078</v>
      </c>
      <c r="M3648" s="0" t="s">
        <v>858</v>
      </c>
      <c r="N3648" s="0" t="s">
        <v>2171</v>
      </c>
      <c r="O3648" s="0" t="s">
        <v>2172</v>
      </c>
      <c r="Q3648" s="216" t="n">
        <v>5000</v>
      </c>
      <c r="S3648" s="0" t="s">
        <v>279</v>
      </c>
      <c r="T3648" s="0" t="s">
        <v>2173</v>
      </c>
      <c r="U3648" s="218" t="n">
        <v>5.635</v>
      </c>
      <c r="V3648" s="0" t="s">
        <v>2979</v>
      </c>
      <c r="W3648" s="0" t="s">
        <v>2175</v>
      </c>
      <c r="X3648" s="0" t="s">
        <v>2176</v>
      </c>
      <c r="Y3648" s="0" t="s">
        <v>1310</v>
      </c>
      <c r="Z3648" s="0" t="s">
        <v>628</v>
      </c>
      <c r="AA3648" s="0" t="n">
        <v>809072</v>
      </c>
      <c r="AB3648" s="215" t="n">
        <v>37043.875</v>
      </c>
      <c r="AC3648" s="215" t="n">
        <v>37072.875</v>
      </c>
      <c r="AE3648" s="124" t="n">
        <f aca="false">IF(S3648="Gallon",F3648/42,F3648)</f>
        <v>150000</v>
      </c>
    </row>
    <row r="3649" customFormat="false" ht="12.75" hidden="false" customHeight="false" outlineLevel="0" collapsed="false">
      <c r="A3649" s="208" t="str">
        <f aca="false">B3649&amp;" "&amp;C3649&amp;" "&amp;D3649</f>
        <v>US Natural Gas Physical</v>
      </c>
      <c r="B3649" s="208" t="str">
        <f aca="false">IF((LEFT(N3649,2)="US"),"US","")</f>
        <v>US</v>
      </c>
      <c r="C3649" s="208" t="str">
        <f aca="false">M3649</f>
        <v>Natural Gas</v>
      </c>
      <c r="D3649" s="208" t="str">
        <f aca="false">IF(ISNUMBER(FIND("Phy",N3649))=TRUE(),"Physical","Financial")</f>
        <v>Physical</v>
      </c>
      <c r="E3649" s="208" t="n">
        <f aca="false">IF(VLOOKUP(S3649,'DD-Lookup'!$J$6:$L$50,3,FALSE())="Monthly",(YEAR(AC3649)-YEAR(AB3649))*12+MONTH(AC3649)-MONTH(AB3649)+1,(AC3649-AB3649+1))</f>
        <v>30</v>
      </c>
      <c r="F3649" s="239" t="n">
        <f aca="false">E3649*SUM(P3649:Q3649)</f>
        <v>75000</v>
      </c>
      <c r="G3649" s="214" t="n">
        <v>1292230</v>
      </c>
      <c r="H3649" s="215" t="n">
        <v>37035.425775463</v>
      </c>
      <c r="I3649" s="0" t="s">
        <v>1141</v>
      </c>
      <c r="M3649" s="0" t="s">
        <v>858</v>
      </c>
      <c r="N3649" s="0" t="s">
        <v>1501</v>
      </c>
      <c r="O3649" s="0" t="s">
        <v>3077</v>
      </c>
      <c r="Q3649" s="216" t="n">
        <v>2500</v>
      </c>
      <c r="S3649" s="0" t="s">
        <v>1026</v>
      </c>
      <c r="T3649" s="0" t="s">
        <v>784</v>
      </c>
      <c r="U3649" s="218" t="n">
        <v>0.28</v>
      </c>
      <c r="V3649" s="0" t="s">
        <v>2248</v>
      </c>
      <c r="W3649" s="0" t="s">
        <v>1531</v>
      </c>
      <c r="X3649" s="0" t="s">
        <v>2398</v>
      </c>
      <c r="Y3649" s="0" t="s">
        <v>1310</v>
      </c>
      <c r="Z3649" s="0" t="s">
        <v>571</v>
      </c>
      <c r="AA3649" s="0" t="s">
        <v>3078</v>
      </c>
      <c r="AB3649" s="215" t="n">
        <v>37043.875</v>
      </c>
      <c r="AC3649" s="215" t="n">
        <v>37072.875</v>
      </c>
    </row>
    <row r="3650" customFormat="false" ht="12.75" hidden="false" customHeight="false" outlineLevel="0" collapsed="false">
      <c r="A3650" s="208" t="str">
        <f aca="false">B3650&amp;" "&amp;C3650&amp;" "&amp;D3650</f>
        <v> Metals Financial</v>
      </c>
      <c r="B3650" s="208" t="str">
        <f aca="false">IF((LEFT(N3650,2)="US"),"US","")</f>
        <v/>
      </c>
      <c r="C3650" s="208" t="str">
        <f aca="false">M3650</f>
        <v>Metals</v>
      </c>
      <c r="D3650" s="208" t="str">
        <f aca="false">IF(ISNUMBER(FIND("Phy",N3650))=TRUE(),"Physical","Financial")</f>
        <v>Financial</v>
      </c>
      <c r="E3650" s="208" t="n">
        <f aca="false">IF(VLOOKUP(S3650,'DD-Lookup'!$J$6:$L$50,3,FALSE())="Monthly",(YEAR(AC3650)-YEAR(AB3650))*12+MONTH(AC3650)-MONTH(AB3650)+1,(AC3650-AB3650+1))</f>
        <v>1</v>
      </c>
      <c r="F3650" s="239" t="n">
        <f aca="false">E3650*SUM(P3650:Q3650)</f>
        <v>8</v>
      </c>
      <c r="G3650" s="214" t="n">
        <v>1292232</v>
      </c>
      <c r="H3650" s="215" t="n">
        <v>37035.4261111111</v>
      </c>
      <c r="I3650" s="0" t="s">
        <v>1653</v>
      </c>
      <c r="M3650" s="0" t="s">
        <v>780</v>
      </c>
      <c r="N3650" s="0" t="s">
        <v>804</v>
      </c>
      <c r="O3650" s="0" t="s">
        <v>976</v>
      </c>
      <c r="P3650" s="216" t="n">
        <v>8</v>
      </c>
      <c r="S3650" s="0" t="s">
        <v>783</v>
      </c>
      <c r="T3650" s="0" t="s">
        <v>784</v>
      </c>
      <c r="U3650" s="218" t="n">
        <v>1758</v>
      </c>
      <c r="V3650" s="0" t="s">
        <v>1654</v>
      </c>
      <c r="W3650" s="0" t="s">
        <v>803</v>
      </c>
      <c r="X3650" s="0" t="s">
        <v>787</v>
      </c>
      <c r="Y3650" s="0" t="s">
        <v>788</v>
      </c>
      <c r="Z3650" s="0" t="s">
        <v>789</v>
      </c>
      <c r="AA3650" s="0" t="n">
        <v>2151114</v>
      </c>
      <c r="AB3650" s="215" t="n">
        <v>37090.6472222222</v>
      </c>
      <c r="AC3650" s="215" t="n">
        <v>37090.6472222222</v>
      </c>
    </row>
    <row r="3651" customFormat="false" ht="12.75" hidden="false" customHeight="false" outlineLevel="0" collapsed="false">
      <c r="A3651" s="208" t="str">
        <f aca="false">B3651&amp;" "&amp;C3651&amp;" "&amp;D3651</f>
        <v>US Natural Gas Physical</v>
      </c>
      <c r="B3651" s="208" t="str">
        <f aca="false">IF((LEFT(N3651,2)="US"),"US","")</f>
        <v>US</v>
      </c>
      <c r="C3651" s="208" t="str">
        <f aca="false">M3651</f>
        <v>Natural Gas</v>
      </c>
      <c r="D3651" s="208" t="str">
        <f aca="false">IF(ISNUMBER(FIND("Phy",N3651))=TRUE(),"Physical","Financial")</f>
        <v>Physical</v>
      </c>
      <c r="E3651" s="208" t="n">
        <f aca="false">IF(VLOOKUP(S3651,'DD-Lookup'!$J$6:$L$50,3,FALSE())="Monthly",(YEAR(AC3651)-YEAR(AB3651))*12+MONTH(AC3651)-MONTH(AB3651)+1,(AC3651-AB3651+1))</f>
        <v>1</v>
      </c>
      <c r="F3651" s="239" t="n">
        <f aca="false">E3651*SUM(P3651:Q3651)</f>
        <v>1180</v>
      </c>
      <c r="G3651" s="214" t="n">
        <v>1292233</v>
      </c>
      <c r="H3651" s="215" t="n">
        <v>37035.4261342593</v>
      </c>
      <c r="I3651" s="0" t="s">
        <v>2090</v>
      </c>
      <c r="M3651" s="0" t="s">
        <v>858</v>
      </c>
      <c r="N3651" s="0" t="s">
        <v>1305</v>
      </c>
      <c r="O3651" s="0" t="s">
        <v>1306</v>
      </c>
      <c r="P3651" s="216" t="n">
        <v>1180</v>
      </c>
      <c r="S3651" s="0" t="s">
        <v>1026</v>
      </c>
      <c r="T3651" s="0" t="s">
        <v>784</v>
      </c>
      <c r="U3651" s="218" t="n">
        <v>4.2213</v>
      </c>
      <c r="V3651" s="0" t="s">
        <v>3060</v>
      </c>
      <c r="W3651" s="0" t="s">
        <v>1308</v>
      </c>
      <c r="X3651" s="0" t="s">
        <v>1309</v>
      </c>
      <c r="Y3651" s="0" t="s">
        <v>1310</v>
      </c>
      <c r="Z3651" s="0" t="s">
        <v>571</v>
      </c>
      <c r="AA3651" s="0" t="n">
        <v>809076</v>
      </c>
      <c r="AB3651" s="215" t="n">
        <v>37036.875</v>
      </c>
      <c r="AC3651" s="215" t="n">
        <v>37036.875</v>
      </c>
    </row>
    <row r="3652" customFormat="false" ht="12.75" hidden="false" customHeight="false" outlineLevel="0" collapsed="false">
      <c r="A3652" s="208" t="str">
        <f aca="false">B3652&amp;" "&amp;C3652&amp;" "&amp;D3652</f>
        <v>US Natural Gas Financial</v>
      </c>
      <c r="B3652" s="208" t="str">
        <f aca="false">IF((LEFT(N3652,2)="US"),"US","")</f>
        <v>US</v>
      </c>
      <c r="C3652" s="208" t="str">
        <f aca="false">M3652</f>
        <v>Natural Gas</v>
      </c>
      <c r="D3652" s="208" t="str">
        <f aca="false">IF(ISNUMBER(FIND("Phy",N3652))=TRUE(),"Physical","Financial")</f>
        <v>Financial</v>
      </c>
      <c r="E3652" s="208" t="n">
        <f aca="false">IF(VLOOKUP(S3652,'DD-Lookup'!$J$6:$L$50,3,FALSE())="Monthly",(YEAR(AC3652)-YEAR(AB3652))*12+MONTH(AC3652)-MONTH(AB3652)+1,(AC3652-AB3652+1))</f>
        <v>30</v>
      </c>
      <c r="F3652" s="239" t="n">
        <f aca="false">E3652*SUM(P3652:Q3652)</f>
        <v>300000</v>
      </c>
      <c r="G3652" s="214" t="n">
        <v>1292234</v>
      </c>
      <c r="H3652" s="215" t="n">
        <v>37035.4261689815</v>
      </c>
      <c r="I3652" s="0" t="s">
        <v>1886</v>
      </c>
      <c r="M3652" s="0" t="s">
        <v>858</v>
      </c>
      <c r="N3652" s="0" t="s">
        <v>1482</v>
      </c>
      <c r="O3652" s="0" t="s">
        <v>1742</v>
      </c>
      <c r="P3652" s="216" t="n">
        <v>10000</v>
      </c>
      <c r="S3652" s="0" t="s">
        <v>1026</v>
      </c>
      <c r="T3652" s="0" t="s">
        <v>784</v>
      </c>
      <c r="U3652" s="218" t="n">
        <v>0.415</v>
      </c>
      <c r="V3652" s="0" t="s">
        <v>1957</v>
      </c>
      <c r="W3652" s="0" t="s">
        <v>1485</v>
      </c>
      <c r="X3652" s="0" t="s">
        <v>1486</v>
      </c>
      <c r="Y3652" s="0" t="s">
        <v>838</v>
      </c>
      <c r="Z3652" s="0" t="s">
        <v>571</v>
      </c>
      <c r="AA3652" s="0" t="s">
        <v>3079</v>
      </c>
      <c r="AB3652" s="215" t="n">
        <v>37043.875</v>
      </c>
      <c r="AC3652" s="215" t="n">
        <v>37072.875</v>
      </c>
    </row>
    <row r="3653" customFormat="false" ht="12.75" hidden="false" customHeight="false" outlineLevel="0" collapsed="false">
      <c r="A3653" s="208" t="str">
        <f aca="false">B3653&amp;" "&amp;C3653&amp;" "&amp;D3653</f>
        <v>US Natural Gas Physical</v>
      </c>
      <c r="B3653" s="208" t="str">
        <f aca="false">IF((LEFT(N3653,2)="US"),"US","")</f>
        <v>US</v>
      </c>
      <c r="C3653" s="208" t="str">
        <f aca="false">M3653</f>
        <v>Natural Gas</v>
      </c>
      <c r="D3653" s="208" t="str">
        <f aca="false">IF(ISNUMBER(FIND("Phy",N3653))=TRUE(),"Physical","Financial")</f>
        <v>Physical</v>
      </c>
      <c r="E3653" s="208" t="n">
        <f aca="false">IF(VLOOKUP(S3653,'DD-Lookup'!$J$6:$L$50,3,FALSE())="Monthly",(YEAR(AC3653)-YEAR(AB3653))*12+MONTH(AC3653)-MONTH(AB3653)+1,(AC3653-AB3653+1))</f>
        <v>1</v>
      </c>
      <c r="F3653" s="239" t="n">
        <f aca="false">E3653*SUM(P3653:Q3653)</f>
        <v>2935</v>
      </c>
      <c r="G3653" s="214" t="n">
        <v>1292235</v>
      </c>
      <c r="H3653" s="215" t="n">
        <v>37035.4261689815</v>
      </c>
      <c r="I3653" s="0" t="s">
        <v>1358</v>
      </c>
      <c r="M3653" s="0" t="s">
        <v>858</v>
      </c>
      <c r="N3653" s="0" t="s">
        <v>1305</v>
      </c>
      <c r="O3653" s="0" t="s">
        <v>1306</v>
      </c>
      <c r="P3653" s="216" t="n">
        <v>2935</v>
      </c>
      <c r="S3653" s="0" t="s">
        <v>1026</v>
      </c>
      <c r="T3653" s="0" t="s">
        <v>784</v>
      </c>
      <c r="U3653" s="218" t="n">
        <v>4.2213</v>
      </c>
      <c r="V3653" s="0" t="s">
        <v>1414</v>
      </c>
      <c r="W3653" s="0" t="s">
        <v>1308</v>
      </c>
      <c r="X3653" s="0" t="s">
        <v>1309</v>
      </c>
      <c r="Y3653" s="0" t="s">
        <v>1310</v>
      </c>
      <c r="Z3653" s="0" t="s">
        <v>571</v>
      </c>
      <c r="AA3653" s="0" t="n">
        <v>809077</v>
      </c>
      <c r="AB3653" s="215" t="n">
        <v>37036.875</v>
      </c>
      <c r="AC3653" s="215" t="n">
        <v>37036.875</v>
      </c>
    </row>
    <row r="3654" customFormat="false" ht="12.75" hidden="false" customHeight="false" outlineLevel="0" collapsed="false">
      <c r="A3654" s="208" t="str">
        <f aca="false">B3654&amp;" "&amp;C3654&amp;" "&amp;D3654</f>
        <v> Crude Financial</v>
      </c>
      <c r="B3654" s="208" t="str">
        <f aca="false">IF((LEFT(N3654,2)="US"),"US","")</f>
        <v/>
      </c>
      <c r="C3654" s="208" t="str">
        <f aca="false">M3654</f>
        <v>Crude</v>
      </c>
      <c r="D3654" s="208" t="str">
        <f aca="false">IF(ISNUMBER(FIND("Phy",N3654))=TRUE(),"Physical","Financial")</f>
        <v>Financial</v>
      </c>
      <c r="E3654" s="208" t="n">
        <f aca="false">IF(VLOOKUP(S3654,'DD-Lookup'!$J$6:$L$50,3,FALSE())="Monthly",(YEAR(AC3654)-YEAR(AB3654))*12+MONTH(AC3654)-MONTH(AB3654)+1,(AC3654-AB3654+1))</f>
        <v>1</v>
      </c>
      <c r="F3654" s="239" t="n">
        <f aca="false">E3654*SUM(P3654:Q3654)</f>
        <v>25000</v>
      </c>
      <c r="G3654" s="214" t="n">
        <v>1292236</v>
      </c>
      <c r="H3654" s="215" t="n">
        <v>37035.4262152778</v>
      </c>
      <c r="I3654" s="0" t="s">
        <v>888</v>
      </c>
      <c r="M3654" s="0" t="s">
        <v>97</v>
      </c>
      <c r="N3654" s="0" t="s">
        <v>1002</v>
      </c>
      <c r="O3654" s="0" t="s">
        <v>1003</v>
      </c>
      <c r="P3654" s="216" t="n">
        <v>25000</v>
      </c>
      <c r="S3654" s="0" t="s">
        <v>1004</v>
      </c>
      <c r="T3654" s="0" t="s">
        <v>784</v>
      </c>
      <c r="U3654" s="218" t="n">
        <v>28.87</v>
      </c>
      <c r="V3654" s="0" t="s">
        <v>995</v>
      </c>
      <c r="W3654" s="0" t="s">
        <v>1005</v>
      </c>
      <c r="X3654" s="0" t="s">
        <v>1006</v>
      </c>
      <c r="Y3654" s="0" t="s">
        <v>847</v>
      </c>
      <c r="Z3654" s="0" t="s">
        <v>935</v>
      </c>
      <c r="AA3654" s="0" t="n">
        <v>107100</v>
      </c>
      <c r="AB3654" s="215" t="n">
        <v>37073</v>
      </c>
      <c r="AC3654" s="215" t="n">
        <v>37103</v>
      </c>
    </row>
    <row r="3655" customFormat="false" ht="12.75" hidden="false" customHeight="false" outlineLevel="0" collapsed="false">
      <c r="A3655" s="208" t="str">
        <f aca="false">B3655&amp;" "&amp;C3655&amp;" "&amp;D3655</f>
        <v>US Natural Gas Physical</v>
      </c>
      <c r="B3655" s="208" t="str">
        <f aca="false">IF((LEFT(N3655,2)="US"),"US","")</f>
        <v>US</v>
      </c>
      <c r="C3655" s="208" t="str">
        <f aca="false">M3655</f>
        <v>Natural Gas</v>
      </c>
      <c r="D3655" s="208" t="str">
        <f aca="false">IF(ISNUMBER(FIND("Phy",N3655))=TRUE(),"Physical","Financial")</f>
        <v>Physical</v>
      </c>
      <c r="E3655" s="208" t="n">
        <f aca="false">IF(VLOOKUP(S3655,'DD-Lookup'!$J$6:$L$50,3,FALSE())="Monthly",(YEAR(AC3655)-YEAR(AB3655))*12+MONTH(AC3655)-MONTH(AB3655)+1,(AC3655-AB3655+1))</f>
        <v>1</v>
      </c>
      <c r="F3655" s="239" t="n">
        <f aca="false">E3655*SUM(P3655:Q3655)</f>
        <v>5000</v>
      </c>
      <c r="G3655" s="214" t="n">
        <v>1292237</v>
      </c>
      <c r="H3655" s="215" t="n">
        <v>37035.4262615741</v>
      </c>
      <c r="I3655" s="0" t="s">
        <v>593</v>
      </c>
      <c r="M3655" s="0" t="s">
        <v>858</v>
      </c>
      <c r="N3655" s="0" t="s">
        <v>1305</v>
      </c>
      <c r="O3655" s="0" t="s">
        <v>1687</v>
      </c>
      <c r="P3655" s="216" t="n">
        <v>5000</v>
      </c>
      <c r="S3655" s="0" t="s">
        <v>1026</v>
      </c>
      <c r="T3655" s="0" t="s">
        <v>784</v>
      </c>
      <c r="U3655" s="218" t="n">
        <v>4.0625</v>
      </c>
      <c r="V3655" s="0" t="s">
        <v>2647</v>
      </c>
      <c r="W3655" s="0" t="s">
        <v>1667</v>
      </c>
      <c r="X3655" s="0" t="s">
        <v>1639</v>
      </c>
      <c r="Y3655" s="0" t="s">
        <v>1310</v>
      </c>
      <c r="Z3655" s="0" t="s">
        <v>571</v>
      </c>
      <c r="AA3655" s="0" t="n">
        <v>809078</v>
      </c>
      <c r="AB3655" s="215" t="n">
        <v>37036.875</v>
      </c>
      <c r="AC3655" s="215" t="n">
        <v>37036.875</v>
      </c>
    </row>
    <row r="3656" customFormat="false" ht="12.75" hidden="false" customHeight="false" outlineLevel="0" collapsed="false">
      <c r="A3656" s="208" t="str">
        <f aca="false">B3656&amp;" "&amp;C3656&amp;" "&amp;D3656</f>
        <v>US Natural Gas Physical</v>
      </c>
      <c r="B3656" s="208" t="str">
        <f aca="false">IF((LEFT(N3656,2)="US"),"US","")</f>
        <v>US</v>
      </c>
      <c r="C3656" s="208" t="str">
        <f aca="false">M3656</f>
        <v>Natural Gas</v>
      </c>
      <c r="D3656" s="208" t="str">
        <f aca="false">IF(ISNUMBER(FIND("Phy",N3656))=TRUE(),"Physical","Financial")</f>
        <v>Physical</v>
      </c>
      <c r="E3656" s="208" t="n">
        <f aca="false">IF(VLOOKUP(S3656,'DD-Lookup'!$J$6:$L$50,3,FALSE())="Monthly",(YEAR(AC3656)-YEAR(AB3656))*12+MONTH(AC3656)-MONTH(AB3656)+1,(AC3656-AB3656+1))</f>
        <v>1</v>
      </c>
      <c r="F3656" s="239" t="n">
        <f aca="false">E3656*SUM(P3656:Q3656)</f>
        <v>7500</v>
      </c>
      <c r="G3656" s="214" t="n">
        <v>1292238</v>
      </c>
      <c r="H3656" s="215" t="n">
        <v>37035.4263078704</v>
      </c>
      <c r="I3656" s="0" t="s">
        <v>1431</v>
      </c>
      <c r="M3656" s="0" t="s">
        <v>858</v>
      </c>
      <c r="N3656" s="0" t="s">
        <v>1305</v>
      </c>
      <c r="O3656" s="0" t="s">
        <v>1625</v>
      </c>
      <c r="P3656" s="216" t="n">
        <v>7500</v>
      </c>
      <c r="S3656" s="0" t="s">
        <v>1026</v>
      </c>
      <c r="T3656" s="0" t="s">
        <v>784</v>
      </c>
      <c r="U3656" s="218" t="n">
        <v>4.04</v>
      </c>
      <c r="V3656" s="0" t="s">
        <v>1626</v>
      </c>
      <c r="W3656" s="0" t="s">
        <v>1422</v>
      </c>
      <c r="X3656" s="0" t="s">
        <v>1423</v>
      </c>
      <c r="Y3656" s="0" t="s">
        <v>1310</v>
      </c>
      <c r="Z3656" s="0" t="s">
        <v>571</v>
      </c>
      <c r="AA3656" s="0" t="n">
        <v>809079</v>
      </c>
      <c r="AB3656" s="215" t="n">
        <v>37036.875</v>
      </c>
      <c r="AC3656" s="215" t="n">
        <v>37036.875</v>
      </c>
    </row>
    <row r="3657" customFormat="false" ht="12.75" hidden="false" customHeight="false" outlineLevel="0" collapsed="false">
      <c r="A3657" s="208" t="str">
        <f aca="false">B3657&amp;" "&amp;C3657&amp;" "&amp;D3657</f>
        <v>US Natural Gas Physical</v>
      </c>
      <c r="B3657" s="208" t="str">
        <f aca="false">IF((LEFT(N3657,2)="US"),"US","")</f>
        <v>US</v>
      </c>
      <c r="C3657" s="208" t="str">
        <f aca="false">M3657</f>
        <v>Natural Gas</v>
      </c>
      <c r="D3657" s="208" t="str">
        <f aca="false">IF(ISNUMBER(FIND("Phy",N3657))=TRUE(),"Physical","Financial")</f>
        <v>Physical</v>
      </c>
      <c r="E3657" s="208" t="n">
        <f aca="false">IF(VLOOKUP(S3657,'DD-Lookup'!$J$6:$L$50,3,FALSE())="Monthly",(YEAR(AC3657)-YEAR(AB3657))*12+MONTH(AC3657)-MONTH(AB3657)+1,(AC3657-AB3657+1))</f>
        <v>1</v>
      </c>
      <c r="F3657" s="239" t="n">
        <f aca="false">E3657*SUM(P3657:Q3657)</f>
        <v>8000</v>
      </c>
      <c r="G3657" s="214" t="n">
        <v>1292239</v>
      </c>
      <c r="H3657" s="215" t="n">
        <v>37035.4263194444</v>
      </c>
      <c r="I3657" s="0" t="s">
        <v>1109</v>
      </c>
      <c r="M3657" s="0" t="s">
        <v>858</v>
      </c>
      <c r="N3657" s="0" t="s">
        <v>1305</v>
      </c>
      <c r="O3657" s="0" t="s">
        <v>1432</v>
      </c>
      <c r="P3657" s="216" t="n">
        <v>8000</v>
      </c>
      <c r="S3657" s="0" t="s">
        <v>1026</v>
      </c>
      <c r="T3657" s="0" t="s">
        <v>784</v>
      </c>
      <c r="U3657" s="218" t="n">
        <v>4.105</v>
      </c>
      <c r="V3657" s="0" t="s">
        <v>1519</v>
      </c>
      <c r="W3657" s="0" t="s">
        <v>1434</v>
      </c>
      <c r="X3657" s="0" t="s">
        <v>1435</v>
      </c>
      <c r="Y3657" s="0" t="s">
        <v>1310</v>
      </c>
      <c r="Z3657" s="0" t="s">
        <v>571</v>
      </c>
      <c r="AA3657" s="0" t="n">
        <v>809080</v>
      </c>
      <c r="AB3657" s="215" t="n">
        <v>37036.875</v>
      </c>
      <c r="AC3657" s="215" t="n">
        <v>37036.875</v>
      </c>
    </row>
    <row r="3658" customFormat="false" ht="12.75" hidden="false" customHeight="false" outlineLevel="0" collapsed="false">
      <c r="A3658" s="208" t="str">
        <f aca="false">B3658&amp;" "&amp;C3658&amp;" "&amp;D3658</f>
        <v>US Natural Gas Physical</v>
      </c>
      <c r="B3658" s="208" t="str">
        <f aca="false">IF((LEFT(N3658,2)="US"),"US","")</f>
        <v>US</v>
      </c>
      <c r="C3658" s="208" t="str">
        <f aca="false">M3658</f>
        <v>Natural Gas</v>
      </c>
      <c r="D3658" s="208" t="str">
        <f aca="false">IF(ISNUMBER(FIND("Phy",N3658))=TRUE(),"Physical","Financial")</f>
        <v>Physical</v>
      </c>
      <c r="E3658" s="208" t="n">
        <f aca="false">IF(VLOOKUP(S3658,'DD-Lookup'!$J$6:$L$50,3,FALSE())="Monthly",(YEAR(AC3658)-YEAR(AB3658))*12+MONTH(AC3658)-MONTH(AB3658)+1,(AC3658-AB3658+1))</f>
        <v>1</v>
      </c>
      <c r="F3658" s="239" t="n">
        <f aca="false">E3658*SUM(P3658:Q3658)</f>
        <v>5885</v>
      </c>
      <c r="G3658" s="214" t="n">
        <v>1292240</v>
      </c>
      <c r="H3658" s="215" t="n">
        <v>37035.4263310185</v>
      </c>
      <c r="I3658" s="0" t="s">
        <v>1059</v>
      </c>
      <c r="M3658" s="0" t="s">
        <v>858</v>
      </c>
      <c r="N3658" s="0" t="s">
        <v>1305</v>
      </c>
      <c r="O3658" s="0" t="s">
        <v>1306</v>
      </c>
      <c r="P3658" s="216" t="n">
        <v>5885</v>
      </c>
      <c r="S3658" s="0" t="s">
        <v>1026</v>
      </c>
      <c r="T3658" s="0" t="s">
        <v>784</v>
      </c>
      <c r="U3658" s="218" t="n">
        <v>4.2213</v>
      </c>
      <c r="V3658" s="0" t="s">
        <v>1430</v>
      </c>
      <c r="W3658" s="0" t="s">
        <v>1308</v>
      </c>
      <c r="X3658" s="0" t="s">
        <v>1309</v>
      </c>
      <c r="Y3658" s="0" t="s">
        <v>1310</v>
      </c>
      <c r="Z3658" s="0" t="s">
        <v>571</v>
      </c>
      <c r="AA3658" s="0" t="n">
        <v>809081</v>
      </c>
      <c r="AB3658" s="215" t="n">
        <v>37036.875</v>
      </c>
      <c r="AC3658" s="215" t="n">
        <v>37036.875</v>
      </c>
    </row>
    <row r="3659" customFormat="false" ht="12.75" hidden="false" customHeight="false" outlineLevel="0" collapsed="false">
      <c r="A3659" s="208" t="str">
        <f aca="false">B3659&amp;" "&amp;C3659&amp;" "&amp;D3659</f>
        <v> Natural Gas Financial</v>
      </c>
      <c r="B3659" s="208" t="str">
        <f aca="false">IF((LEFT(N3659,2)="US"),"US","")</f>
        <v/>
      </c>
      <c r="C3659" s="208" t="str">
        <f aca="false">M3659</f>
        <v>Natural Gas</v>
      </c>
      <c r="D3659" s="208" t="str">
        <f aca="false">IF(ISNUMBER(FIND("Phy",N3659))=TRUE(),"Physical","Financial")</f>
        <v>Financial</v>
      </c>
      <c r="E3659" s="208" t="n">
        <f aca="false">IF(VLOOKUP(S3659,'DD-Lookup'!$J$6:$L$50,3,FALSE())="Monthly",(YEAR(AC3659)-YEAR(AB3659))*12+MONTH(AC3659)-MONTH(AB3659)+1,(AC3659-AB3659+1))</f>
        <v>151</v>
      </c>
      <c r="F3659" s="239" t="n">
        <f aca="false">E3659*SUM(P3659:Q3659)</f>
        <v>755000</v>
      </c>
      <c r="G3659" s="214" t="n">
        <v>1292243</v>
      </c>
      <c r="H3659" s="215" t="n">
        <v>37035.426412037</v>
      </c>
      <c r="I3659" s="0" t="s">
        <v>1115</v>
      </c>
      <c r="M3659" s="0" t="s">
        <v>858</v>
      </c>
      <c r="N3659" s="0" t="s">
        <v>2540</v>
      </c>
      <c r="O3659" s="0" t="s">
        <v>2819</v>
      </c>
      <c r="Q3659" s="216" t="n">
        <v>5000</v>
      </c>
      <c r="S3659" s="0" t="s">
        <v>1026</v>
      </c>
      <c r="T3659" s="0" t="s">
        <v>784</v>
      </c>
      <c r="U3659" s="218" t="n">
        <v>-0.305</v>
      </c>
      <c r="V3659" s="0" t="s">
        <v>2616</v>
      </c>
      <c r="W3659" s="0" t="s">
        <v>2543</v>
      </c>
      <c r="X3659" s="0" t="s">
        <v>2768</v>
      </c>
      <c r="Y3659" s="0" t="s">
        <v>838</v>
      </c>
      <c r="Z3659" s="0" t="s">
        <v>628</v>
      </c>
      <c r="AA3659" s="0" t="s">
        <v>3080</v>
      </c>
      <c r="AB3659" s="215" t="n">
        <v>37196</v>
      </c>
      <c r="AC3659" s="215" t="n">
        <v>37346</v>
      </c>
    </row>
    <row r="3660" customFormat="false" ht="12.75" hidden="false" customHeight="false" outlineLevel="0" collapsed="false">
      <c r="A3660" s="208" t="str">
        <f aca="false">B3660&amp;" "&amp;C3660&amp;" "&amp;D3660</f>
        <v>US Power Financial</v>
      </c>
      <c r="B3660" s="208" t="str">
        <f aca="false">IF((LEFT(N3660,2)="US"),"US","")</f>
        <v>US</v>
      </c>
      <c r="C3660" s="208" t="str">
        <f aca="false">M3660</f>
        <v>Power</v>
      </c>
      <c r="D3660" s="208" t="str">
        <f aca="false">IF(ISNUMBER(FIND("Phy",N3660))=TRUE(),"Physical","Financial")</f>
        <v>Financial</v>
      </c>
      <c r="E3660" s="208" t="n">
        <f aca="false">IF(VLOOKUP(S3660,'DD-Lookup'!$J$6:$L$50,3,FALSE())="Monthly",(YEAR(AC3660)-YEAR(AB3660))*12+MONTH(AC3660)-MONTH(AB3660)+1,(AC3660-AB3660+1))</f>
        <v>30</v>
      </c>
      <c r="F3660" s="239" t="n">
        <f aca="false">E3660*SUM(P3660:Q3660)</f>
        <v>1500</v>
      </c>
      <c r="G3660" s="214" t="n">
        <v>1292242</v>
      </c>
      <c r="H3660" s="215" t="n">
        <v>37035.426412037</v>
      </c>
      <c r="I3660" s="0" t="s">
        <v>1045</v>
      </c>
      <c r="M3660" s="0" t="s">
        <v>67</v>
      </c>
      <c r="N3660" s="0" t="s">
        <v>1046</v>
      </c>
      <c r="O3660" s="0" t="s">
        <v>2336</v>
      </c>
      <c r="P3660" s="216" t="n">
        <v>50</v>
      </c>
      <c r="S3660" s="0" t="s">
        <v>930</v>
      </c>
      <c r="T3660" s="0" t="s">
        <v>784</v>
      </c>
      <c r="U3660" s="218" t="n">
        <v>62.5</v>
      </c>
      <c r="V3660" s="0" t="s">
        <v>3071</v>
      </c>
      <c r="W3660" s="0" t="s">
        <v>1122</v>
      </c>
      <c r="X3660" s="0" t="s">
        <v>1106</v>
      </c>
      <c r="Y3660" s="0" t="s">
        <v>1051</v>
      </c>
      <c r="Z3660" s="0" t="s">
        <v>571</v>
      </c>
      <c r="AA3660" s="0" t="n">
        <v>621577.1</v>
      </c>
      <c r="AB3660" s="215" t="n">
        <v>37043.875</v>
      </c>
      <c r="AC3660" s="215" t="n">
        <v>37072.875</v>
      </c>
    </row>
    <row r="3661" customFormat="false" ht="12.75" hidden="false" customHeight="false" outlineLevel="0" collapsed="false">
      <c r="A3661" s="208" t="str">
        <f aca="false">B3661&amp;" "&amp;C3661&amp;" "&amp;D3661</f>
        <v>US Natural Gas Physical</v>
      </c>
      <c r="B3661" s="208" t="str">
        <f aca="false">IF((LEFT(N3661,2)="US"),"US","")</f>
        <v>US</v>
      </c>
      <c r="C3661" s="208" t="str">
        <f aca="false">M3661</f>
        <v>Natural Gas</v>
      </c>
      <c r="D3661" s="208" t="str">
        <f aca="false">IF(ISNUMBER(FIND("Phy",N3661))=TRUE(),"Physical","Financial")</f>
        <v>Physical</v>
      </c>
      <c r="E3661" s="208" t="n">
        <f aca="false">IF(VLOOKUP(S3661,'DD-Lookup'!$J$6:$L$50,3,FALSE())="Monthly",(YEAR(AC3661)-YEAR(AB3661))*12+MONTH(AC3661)-MONTH(AB3661)+1,(AC3661-AB3661+1))</f>
        <v>1</v>
      </c>
      <c r="F3661" s="239" t="n">
        <f aca="false">E3661*SUM(P3661:Q3661)</f>
        <v>10000</v>
      </c>
      <c r="G3661" s="214" t="n">
        <v>1292244</v>
      </c>
      <c r="H3661" s="215" t="n">
        <v>37035.4264351852</v>
      </c>
      <c r="I3661" s="0" t="s">
        <v>1183</v>
      </c>
      <c r="M3661" s="0" t="s">
        <v>858</v>
      </c>
      <c r="N3661" s="0" t="s">
        <v>1305</v>
      </c>
      <c r="O3661" s="0" t="s">
        <v>1306</v>
      </c>
      <c r="P3661" s="216" t="n">
        <v>10000</v>
      </c>
      <c r="S3661" s="0" t="s">
        <v>1026</v>
      </c>
      <c r="T3661" s="0" t="s">
        <v>784</v>
      </c>
      <c r="U3661" s="218" t="n">
        <v>4.2226</v>
      </c>
      <c r="V3661" s="0" t="s">
        <v>1413</v>
      </c>
      <c r="W3661" s="0" t="s">
        <v>1308</v>
      </c>
      <c r="X3661" s="0" t="s">
        <v>1309</v>
      </c>
      <c r="Y3661" s="0" t="s">
        <v>1310</v>
      </c>
      <c r="Z3661" s="0" t="s">
        <v>571</v>
      </c>
      <c r="AA3661" s="0" t="n">
        <v>809082</v>
      </c>
      <c r="AB3661" s="215" t="n">
        <v>37036.875</v>
      </c>
      <c r="AC3661" s="215" t="n">
        <v>37036.875</v>
      </c>
    </row>
    <row r="3662" customFormat="false" ht="12.75" hidden="false" customHeight="false" outlineLevel="0" collapsed="false">
      <c r="A3662" s="208" t="str">
        <f aca="false">B3662&amp;" "&amp;C3662&amp;" "&amp;D3662</f>
        <v>US Natural Gas Physical</v>
      </c>
      <c r="B3662" s="208" t="str">
        <f aca="false">IF((LEFT(N3662,2)="US"),"US","")</f>
        <v>US</v>
      </c>
      <c r="C3662" s="208" t="str">
        <f aca="false">M3662</f>
        <v>Natural Gas</v>
      </c>
      <c r="D3662" s="208" t="str">
        <f aca="false">IF(ISNUMBER(FIND("Phy",N3662))=TRUE(),"Physical","Financial")</f>
        <v>Physical</v>
      </c>
      <c r="E3662" s="208" t="n">
        <f aca="false">IF(VLOOKUP(S3662,'DD-Lookup'!$J$6:$L$50,3,FALSE())="Monthly",(YEAR(AC3662)-YEAR(AB3662))*12+MONTH(AC3662)-MONTH(AB3662)+1,(AC3662-AB3662+1))</f>
        <v>1</v>
      </c>
      <c r="F3662" s="239" t="n">
        <f aca="false">E3662*SUM(P3662:Q3662)</f>
        <v>1064</v>
      </c>
      <c r="G3662" s="214" t="n">
        <v>1292246</v>
      </c>
      <c r="H3662" s="215" t="n">
        <v>37035.4264930556</v>
      </c>
      <c r="I3662" s="0" t="s">
        <v>1073</v>
      </c>
      <c r="M3662" s="0" t="s">
        <v>858</v>
      </c>
      <c r="N3662" s="0" t="s">
        <v>1305</v>
      </c>
      <c r="O3662" s="0" t="s">
        <v>1527</v>
      </c>
      <c r="Q3662" s="216" t="n">
        <v>1064</v>
      </c>
      <c r="S3662" s="0" t="s">
        <v>1026</v>
      </c>
      <c r="T3662" s="0" t="s">
        <v>784</v>
      </c>
      <c r="U3662" s="218" t="n">
        <v>4.44</v>
      </c>
      <c r="V3662" s="0" t="s">
        <v>1730</v>
      </c>
      <c r="W3662" s="0" t="s">
        <v>1388</v>
      </c>
      <c r="X3662" s="0" t="s">
        <v>1389</v>
      </c>
      <c r="Y3662" s="0" t="s">
        <v>1310</v>
      </c>
      <c r="Z3662" s="0" t="s">
        <v>571</v>
      </c>
      <c r="AA3662" s="0" t="n">
        <v>809083</v>
      </c>
      <c r="AB3662" s="215" t="n">
        <v>37036.875</v>
      </c>
      <c r="AC3662" s="215" t="n">
        <v>37036.875</v>
      </c>
    </row>
    <row r="3663" customFormat="false" ht="12.75" hidden="false" customHeight="false" outlineLevel="0" collapsed="false">
      <c r="A3663" s="208" t="str">
        <f aca="false">B3663&amp;" "&amp;C3663&amp;" "&amp;D3663</f>
        <v>US Natural Gas Financial</v>
      </c>
      <c r="B3663" s="208" t="str">
        <f aca="false">IF((LEFT(N3663,2)="US"),"US","")</f>
        <v>US</v>
      </c>
      <c r="C3663" s="208" t="str">
        <f aca="false">M3663</f>
        <v>Natural Gas</v>
      </c>
      <c r="D3663" s="208" t="str">
        <f aca="false">IF(ISNUMBER(FIND("Phy",N3663))=TRUE(),"Physical","Financial")</f>
        <v>Financial</v>
      </c>
      <c r="E3663" s="208" t="n">
        <f aca="false">IF(VLOOKUP(S3663,'DD-Lookup'!$J$6:$L$50,3,FALSE())="Monthly",(YEAR(AC3663)-YEAR(AB3663))*12+MONTH(AC3663)-MONTH(AB3663)+1,(AC3663-AB3663+1))</f>
        <v>7</v>
      </c>
      <c r="F3663" s="239" t="n">
        <f aca="false">E3663*SUM(P3663:Q3663)</f>
        <v>70000</v>
      </c>
      <c r="G3663" s="214" t="n">
        <v>1292248</v>
      </c>
      <c r="H3663" s="215" t="n">
        <v>37035.4265856482</v>
      </c>
      <c r="I3663" s="0" t="s">
        <v>1505</v>
      </c>
      <c r="M3663" s="0" t="s">
        <v>858</v>
      </c>
      <c r="N3663" s="0" t="s">
        <v>1024</v>
      </c>
      <c r="O3663" s="0" t="s">
        <v>3081</v>
      </c>
      <c r="P3663" s="216" t="n">
        <v>10000</v>
      </c>
      <c r="S3663" s="0" t="s">
        <v>1026</v>
      </c>
      <c r="T3663" s="0" t="s">
        <v>784</v>
      </c>
      <c r="U3663" s="218" t="n">
        <v>4.135</v>
      </c>
      <c r="V3663" s="0" t="s">
        <v>2190</v>
      </c>
      <c r="W3663" s="0" t="s">
        <v>2199</v>
      </c>
      <c r="X3663" s="0" t="s">
        <v>2200</v>
      </c>
      <c r="Y3663" s="0" t="s">
        <v>838</v>
      </c>
      <c r="Z3663" s="0" t="s">
        <v>571</v>
      </c>
      <c r="AA3663" s="0" t="s">
        <v>3082</v>
      </c>
      <c r="AB3663" s="215" t="n">
        <v>37036.875</v>
      </c>
      <c r="AC3663" s="215" t="n">
        <v>37042.875</v>
      </c>
    </row>
    <row r="3664" customFormat="false" ht="12.75" hidden="false" customHeight="false" outlineLevel="0" collapsed="false">
      <c r="A3664" s="208" t="str">
        <f aca="false">B3664&amp;" "&amp;C3664&amp;" "&amp;D3664</f>
        <v>US Natural Gas Physical</v>
      </c>
      <c r="B3664" s="208" t="str">
        <f aca="false">IF((LEFT(N3664,2)="US"),"US","")</f>
        <v>US</v>
      </c>
      <c r="C3664" s="208" t="str">
        <f aca="false">M3664</f>
        <v>Natural Gas</v>
      </c>
      <c r="D3664" s="208" t="str">
        <f aca="false">IF(ISNUMBER(FIND("Phy",N3664))=TRUE(),"Physical","Financial")</f>
        <v>Physical</v>
      </c>
      <c r="E3664" s="208" t="n">
        <f aca="false">IF(VLOOKUP(S3664,'DD-Lookup'!$J$6:$L$50,3,FALSE())="Monthly",(YEAR(AC3664)-YEAR(AB3664))*12+MONTH(AC3664)-MONTH(AB3664)+1,(AC3664-AB3664+1))</f>
        <v>1</v>
      </c>
      <c r="F3664" s="239" t="n">
        <f aca="false">E3664*SUM(P3664:Q3664)</f>
        <v>10000</v>
      </c>
      <c r="G3664" s="214" t="n">
        <v>1292249</v>
      </c>
      <c r="H3664" s="215" t="n">
        <v>37035.4266087963</v>
      </c>
      <c r="I3664" s="0" t="s">
        <v>1183</v>
      </c>
      <c r="M3664" s="0" t="s">
        <v>858</v>
      </c>
      <c r="N3664" s="0" t="s">
        <v>1305</v>
      </c>
      <c r="O3664" s="0" t="s">
        <v>1306</v>
      </c>
      <c r="P3664" s="216" t="n">
        <v>10000</v>
      </c>
      <c r="S3664" s="0" t="s">
        <v>1026</v>
      </c>
      <c r="T3664" s="0" t="s">
        <v>784</v>
      </c>
      <c r="U3664" s="218" t="n">
        <v>4.2213</v>
      </c>
      <c r="V3664" s="0" t="s">
        <v>1413</v>
      </c>
      <c r="W3664" s="0" t="s">
        <v>1308</v>
      </c>
      <c r="X3664" s="0" t="s">
        <v>1309</v>
      </c>
      <c r="Y3664" s="0" t="s">
        <v>1310</v>
      </c>
      <c r="Z3664" s="0" t="s">
        <v>571</v>
      </c>
      <c r="AA3664" s="0" t="n">
        <v>809084</v>
      </c>
      <c r="AB3664" s="215" t="n">
        <v>37036.875</v>
      </c>
      <c r="AC3664" s="215" t="n">
        <v>37036.875</v>
      </c>
      <c r="AE3664" s="124" t="n">
        <f aca="false">IF(S3664="Gallon",F3664/42,F3664)</f>
        <v>10000</v>
      </c>
    </row>
    <row r="3665" customFormat="false" ht="12.75" hidden="false" customHeight="false" outlineLevel="0" collapsed="false">
      <c r="A3665" s="208" t="str">
        <f aca="false">B3665&amp;" "&amp;C3665&amp;" "&amp;D3665</f>
        <v>US Natural Gas Physical</v>
      </c>
      <c r="B3665" s="208" t="str">
        <f aca="false">IF((LEFT(N3665,2)="US"),"US","")</f>
        <v>US</v>
      </c>
      <c r="C3665" s="208" t="str">
        <f aca="false">M3665</f>
        <v>Natural Gas</v>
      </c>
      <c r="D3665" s="208" t="str">
        <f aca="false">IF(ISNUMBER(FIND("Phy",N3665))=TRUE(),"Physical","Financial")</f>
        <v>Physical</v>
      </c>
      <c r="E3665" s="208" t="n">
        <f aca="false">IF(VLOOKUP(S3665,'DD-Lookup'!$J$6:$L$50,3,FALSE())="Monthly",(YEAR(AC3665)-YEAR(AB3665))*12+MONTH(AC3665)-MONTH(AB3665)+1,(AC3665-AB3665+1))</f>
        <v>1</v>
      </c>
      <c r="F3665" s="239" t="n">
        <f aca="false">E3665*SUM(P3665:Q3665)</f>
        <v>10000</v>
      </c>
      <c r="G3665" s="214" t="n">
        <v>1292250</v>
      </c>
      <c r="H3665" s="215" t="n">
        <v>37035.4266435185</v>
      </c>
      <c r="I3665" s="0" t="s">
        <v>1183</v>
      </c>
      <c r="M3665" s="0" t="s">
        <v>858</v>
      </c>
      <c r="N3665" s="0" t="s">
        <v>1305</v>
      </c>
      <c r="O3665" s="0" t="s">
        <v>1306</v>
      </c>
      <c r="P3665" s="216" t="n">
        <v>10000</v>
      </c>
      <c r="S3665" s="0" t="s">
        <v>1026</v>
      </c>
      <c r="T3665" s="0" t="s">
        <v>784</v>
      </c>
      <c r="U3665" s="218" t="n">
        <v>4.22</v>
      </c>
      <c r="V3665" s="0" t="s">
        <v>1413</v>
      </c>
      <c r="W3665" s="0" t="s">
        <v>1308</v>
      </c>
      <c r="X3665" s="0" t="s">
        <v>1309</v>
      </c>
      <c r="Y3665" s="0" t="s">
        <v>1310</v>
      </c>
      <c r="Z3665" s="0" t="s">
        <v>571</v>
      </c>
      <c r="AA3665" s="0" t="n">
        <v>809086</v>
      </c>
      <c r="AB3665" s="215" t="n">
        <v>37036.875</v>
      </c>
      <c r="AC3665" s="215" t="n">
        <v>37036.875</v>
      </c>
    </row>
    <row r="3666" customFormat="false" ht="12.75" hidden="false" customHeight="false" outlineLevel="0" collapsed="false">
      <c r="A3666" s="208" t="str">
        <f aca="false">B3666&amp;" "&amp;C3666&amp;" "&amp;D3666</f>
        <v>US Natural Gas Physical</v>
      </c>
      <c r="B3666" s="208" t="str">
        <f aca="false">IF((LEFT(N3666,2)="US"),"US","")</f>
        <v>US</v>
      </c>
      <c r="C3666" s="208" t="str">
        <f aca="false">M3666</f>
        <v>Natural Gas</v>
      </c>
      <c r="D3666" s="208" t="str">
        <f aca="false">IF(ISNUMBER(FIND("Phy",N3666))=TRUE(),"Physical","Financial")</f>
        <v>Physical</v>
      </c>
      <c r="E3666" s="208" t="n">
        <f aca="false">IF(VLOOKUP(S3666,'DD-Lookup'!$J$6:$L$50,3,FALSE())="Monthly",(YEAR(AC3666)-YEAR(AB3666))*12+MONTH(AC3666)-MONTH(AB3666)+1,(AC3666-AB3666+1))</f>
        <v>1</v>
      </c>
      <c r="F3666" s="239" t="n">
        <f aca="false">E3666*SUM(P3666:Q3666)</f>
        <v>230</v>
      </c>
      <c r="G3666" s="214" t="n">
        <v>1292251</v>
      </c>
      <c r="H3666" s="215" t="n">
        <v>37035.4266898148</v>
      </c>
      <c r="I3666" s="0" t="s">
        <v>1073</v>
      </c>
      <c r="M3666" s="0" t="s">
        <v>858</v>
      </c>
      <c r="N3666" s="0" t="s">
        <v>1305</v>
      </c>
      <c r="O3666" s="0" t="s">
        <v>1418</v>
      </c>
      <c r="Q3666" s="216" t="n">
        <v>230</v>
      </c>
      <c r="S3666" s="0" t="s">
        <v>1026</v>
      </c>
      <c r="T3666" s="0" t="s">
        <v>784</v>
      </c>
      <c r="U3666" s="218" t="n">
        <v>4.44</v>
      </c>
      <c r="V3666" s="0" t="s">
        <v>1730</v>
      </c>
      <c r="W3666" s="0" t="s">
        <v>1388</v>
      </c>
      <c r="X3666" s="0" t="s">
        <v>1389</v>
      </c>
      <c r="Y3666" s="0" t="s">
        <v>1310</v>
      </c>
      <c r="Z3666" s="0" t="s">
        <v>571</v>
      </c>
      <c r="AA3666" s="0" t="n">
        <v>809087</v>
      </c>
      <c r="AB3666" s="215" t="n">
        <v>37036.875</v>
      </c>
      <c r="AC3666" s="215" t="n">
        <v>37036.875</v>
      </c>
    </row>
    <row r="3667" customFormat="false" ht="12.75" hidden="false" customHeight="false" outlineLevel="0" collapsed="false">
      <c r="A3667" s="208" t="str">
        <f aca="false">B3667&amp;" "&amp;C3667&amp;" "&amp;D3667</f>
        <v>US Natural Gas Physical</v>
      </c>
      <c r="B3667" s="208" t="str">
        <f aca="false">IF((LEFT(N3667,2)="US"),"US","")</f>
        <v>US</v>
      </c>
      <c r="C3667" s="208" t="str">
        <f aca="false">M3667</f>
        <v>Natural Gas</v>
      </c>
      <c r="D3667" s="208" t="str">
        <f aca="false">IF(ISNUMBER(FIND("Phy",N3667))=TRUE(),"Physical","Financial")</f>
        <v>Physical</v>
      </c>
      <c r="E3667" s="208" t="n">
        <f aca="false">IF(VLOOKUP(S3667,'DD-Lookup'!$J$6:$L$50,3,FALSE())="Monthly",(YEAR(AC3667)-YEAR(AB3667))*12+MONTH(AC3667)-MONTH(AB3667)+1,(AC3667-AB3667+1))</f>
        <v>1</v>
      </c>
      <c r="F3667" s="239" t="n">
        <f aca="false">E3667*SUM(P3667:Q3667)</f>
        <v>10000</v>
      </c>
      <c r="G3667" s="214" t="n">
        <v>1292252</v>
      </c>
      <c r="H3667" s="215" t="n">
        <v>37035.4267013889</v>
      </c>
      <c r="I3667" s="0" t="s">
        <v>1183</v>
      </c>
      <c r="M3667" s="0" t="s">
        <v>858</v>
      </c>
      <c r="N3667" s="0" t="s">
        <v>1305</v>
      </c>
      <c r="O3667" s="0" t="s">
        <v>1306</v>
      </c>
      <c r="P3667" s="216" t="n">
        <v>10000</v>
      </c>
      <c r="S3667" s="0" t="s">
        <v>1026</v>
      </c>
      <c r="T3667" s="0" t="s">
        <v>784</v>
      </c>
      <c r="U3667" s="218" t="n">
        <v>4.2188</v>
      </c>
      <c r="V3667" s="0" t="s">
        <v>1307</v>
      </c>
      <c r="W3667" s="0" t="s">
        <v>1308</v>
      </c>
      <c r="X3667" s="0" t="s">
        <v>1309</v>
      </c>
      <c r="Y3667" s="0" t="s">
        <v>1310</v>
      </c>
      <c r="Z3667" s="0" t="s">
        <v>571</v>
      </c>
      <c r="AA3667" s="0" t="n">
        <v>809088</v>
      </c>
      <c r="AB3667" s="215" t="n">
        <v>37036.875</v>
      </c>
      <c r="AC3667" s="215" t="n">
        <v>37036.875</v>
      </c>
    </row>
    <row r="3668" customFormat="false" ht="12.75" hidden="false" customHeight="false" outlineLevel="0" collapsed="false">
      <c r="A3668" s="208" t="str">
        <f aca="false">B3668&amp;" "&amp;C3668&amp;" "&amp;D3668</f>
        <v>US Natural Gas Physical</v>
      </c>
      <c r="B3668" s="208" t="str">
        <f aca="false">IF((LEFT(N3668,2)="US"),"US","")</f>
        <v>US</v>
      </c>
      <c r="C3668" s="208" t="str">
        <f aca="false">M3668</f>
        <v>Natural Gas</v>
      </c>
      <c r="D3668" s="208" t="str">
        <f aca="false">IF(ISNUMBER(FIND("Phy",N3668))=TRUE(),"Physical","Financial")</f>
        <v>Physical</v>
      </c>
      <c r="E3668" s="208" t="n">
        <f aca="false">IF(VLOOKUP(S3668,'DD-Lookup'!$J$6:$L$50,3,FALSE())="Monthly",(YEAR(AC3668)-YEAR(AB3668))*12+MONTH(AC3668)-MONTH(AB3668)+1,(AC3668-AB3668+1))</f>
        <v>1</v>
      </c>
      <c r="F3668" s="239" t="n">
        <f aca="false">E3668*SUM(P3668:Q3668)</f>
        <v>10000</v>
      </c>
      <c r="G3668" s="214" t="n">
        <v>1292253</v>
      </c>
      <c r="H3668" s="215" t="n">
        <v>37035.4267361111</v>
      </c>
      <c r="I3668" s="0" t="s">
        <v>1183</v>
      </c>
      <c r="M3668" s="0" t="s">
        <v>858</v>
      </c>
      <c r="N3668" s="0" t="s">
        <v>1305</v>
      </c>
      <c r="O3668" s="0" t="s">
        <v>1306</v>
      </c>
      <c r="P3668" s="216" t="n">
        <v>10000</v>
      </c>
      <c r="S3668" s="0" t="s">
        <v>1026</v>
      </c>
      <c r="T3668" s="0" t="s">
        <v>784</v>
      </c>
      <c r="U3668" s="218" t="n">
        <v>4.2176</v>
      </c>
      <c r="V3668" s="0" t="s">
        <v>1307</v>
      </c>
      <c r="W3668" s="0" t="s">
        <v>1308</v>
      </c>
      <c r="X3668" s="0" t="s">
        <v>1309</v>
      </c>
      <c r="Y3668" s="0" t="s">
        <v>1310</v>
      </c>
      <c r="Z3668" s="0" t="s">
        <v>571</v>
      </c>
      <c r="AA3668" s="0" t="n">
        <v>809089</v>
      </c>
      <c r="AB3668" s="215" t="n">
        <v>37036.875</v>
      </c>
      <c r="AC3668" s="215" t="n">
        <v>37036.875</v>
      </c>
    </row>
    <row r="3669" customFormat="false" ht="12.75" hidden="false" customHeight="false" outlineLevel="0" collapsed="false">
      <c r="A3669" s="208" t="str">
        <f aca="false">B3669&amp;" "&amp;C3669&amp;" "&amp;D3669</f>
        <v>US Natural Gas Physical</v>
      </c>
      <c r="B3669" s="208" t="str">
        <f aca="false">IF((LEFT(N3669,2)="US"),"US","")</f>
        <v>US</v>
      </c>
      <c r="C3669" s="208" t="str">
        <f aca="false">M3669</f>
        <v>Natural Gas</v>
      </c>
      <c r="D3669" s="208" t="str">
        <f aca="false">IF(ISNUMBER(FIND("Phy",N3669))=TRUE(),"Physical","Financial")</f>
        <v>Physical</v>
      </c>
      <c r="E3669" s="208" t="n">
        <f aca="false">IF(VLOOKUP(S3669,'DD-Lookup'!$J$6:$L$50,3,FALSE())="Monthly",(YEAR(AC3669)-YEAR(AB3669))*12+MONTH(AC3669)-MONTH(AB3669)+1,(AC3669-AB3669+1))</f>
        <v>1</v>
      </c>
      <c r="F3669" s="239" t="n">
        <f aca="false">E3669*SUM(P3669:Q3669)</f>
        <v>10000</v>
      </c>
      <c r="G3669" s="214" t="n">
        <v>1292254</v>
      </c>
      <c r="H3669" s="215" t="n">
        <v>37035.4267708333</v>
      </c>
      <c r="I3669" s="0" t="s">
        <v>1183</v>
      </c>
      <c r="M3669" s="0" t="s">
        <v>858</v>
      </c>
      <c r="N3669" s="0" t="s">
        <v>1305</v>
      </c>
      <c r="O3669" s="0" t="s">
        <v>1306</v>
      </c>
      <c r="P3669" s="216" t="n">
        <v>10000</v>
      </c>
      <c r="S3669" s="0" t="s">
        <v>1026</v>
      </c>
      <c r="T3669" s="0" t="s">
        <v>784</v>
      </c>
      <c r="U3669" s="218" t="n">
        <v>4.2163</v>
      </c>
      <c r="V3669" s="0" t="s">
        <v>1307</v>
      </c>
      <c r="W3669" s="0" t="s">
        <v>1308</v>
      </c>
      <c r="X3669" s="0" t="s">
        <v>1309</v>
      </c>
      <c r="Y3669" s="0" t="s">
        <v>1310</v>
      </c>
      <c r="Z3669" s="0" t="s">
        <v>571</v>
      </c>
      <c r="AA3669" s="0" t="n">
        <v>809090</v>
      </c>
      <c r="AB3669" s="215" t="n">
        <v>37036.875</v>
      </c>
      <c r="AC3669" s="215" t="n">
        <v>37036.875</v>
      </c>
    </row>
    <row r="3670" customFormat="false" ht="12.75" hidden="false" customHeight="false" outlineLevel="0" collapsed="false">
      <c r="A3670" s="208" t="str">
        <f aca="false">B3670&amp;" "&amp;C3670&amp;" "&amp;D3670</f>
        <v>US Natural Gas Physical</v>
      </c>
      <c r="B3670" s="208" t="str">
        <f aca="false">IF((LEFT(N3670,2)="US"),"US","")</f>
        <v>US</v>
      </c>
      <c r="C3670" s="208" t="str">
        <f aca="false">M3670</f>
        <v>Natural Gas</v>
      </c>
      <c r="D3670" s="208" t="str">
        <f aca="false">IF(ISNUMBER(FIND("Phy",N3670))=TRUE(),"Physical","Financial")</f>
        <v>Physical</v>
      </c>
      <c r="E3670" s="208" t="n">
        <f aca="false">IF(VLOOKUP(S3670,'DD-Lookup'!$J$6:$L$50,3,FALSE())="Monthly",(YEAR(AC3670)-YEAR(AB3670))*12+MONTH(AC3670)-MONTH(AB3670)+1,(AC3670-AB3670+1))</f>
        <v>1</v>
      </c>
      <c r="F3670" s="239" t="n">
        <f aca="false">E3670*SUM(P3670:Q3670)</f>
        <v>1400</v>
      </c>
      <c r="G3670" s="214" t="n">
        <v>1292255</v>
      </c>
      <c r="H3670" s="215" t="n">
        <v>37035.4267708333</v>
      </c>
      <c r="I3670" s="0" t="s">
        <v>2037</v>
      </c>
      <c r="M3670" s="0" t="s">
        <v>858</v>
      </c>
      <c r="N3670" s="0" t="s">
        <v>1305</v>
      </c>
      <c r="O3670" s="0" t="s">
        <v>1687</v>
      </c>
      <c r="P3670" s="216" t="n">
        <v>1400</v>
      </c>
      <c r="S3670" s="0" t="s">
        <v>1026</v>
      </c>
      <c r="T3670" s="0" t="s">
        <v>784</v>
      </c>
      <c r="U3670" s="218" t="n">
        <v>4.0575</v>
      </c>
      <c r="V3670" s="0" t="s">
        <v>2038</v>
      </c>
      <c r="W3670" s="0" t="s">
        <v>1667</v>
      </c>
      <c r="X3670" s="0" t="s">
        <v>1639</v>
      </c>
      <c r="Y3670" s="0" t="s">
        <v>1310</v>
      </c>
      <c r="Z3670" s="0" t="s">
        <v>571</v>
      </c>
      <c r="AA3670" s="0" t="n">
        <v>809091</v>
      </c>
      <c r="AB3670" s="215" t="n">
        <v>37036.875</v>
      </c>
      <c r="AC3670" s="215" t="n">
        <v>37036.875</v>
      </c>
    </row>
    <row r="3671" customFormat="false" ht="12.75" hidden="false" customHeight="false" outlineLevel="0" collapsed="false">
      <c r="A3671" s="208" t="str">
        <f aca="false">B3671&amp;" "&amp;C3671&amp;" "&amp;D3671</f>
        <v>US Natural Gas Physical</v>
      </c>
      <c r="B3671" s="208" t="str">
        <f aca="false">IF((LEFT(N3671,2)="US"),"US","")</f>
        <v>US</v>
      </c>
      <c r="C3671" s="208" t="str">
        <f aca="false">M3671</f>
        <v>Natural Gas</v>
      </c>
      <c r="D3671" s="208" t="str">
        <f aca="false">IF(ISNUMBER(FIND("Phy",N3671))=TRUE(),"Physical","Financial")</f>
        <v>Physical</v>
      </c>
      <c r="E3671" s="208" t="n">
        <f aca="false">IF(VLOOKUP(S3671,'DD-Lookup'!$J$6:$L$50,3,FALSE())="Monthly",(YEAR(AC3671)-YEAR(AB3671))*12+MONTH(AC3671)-MONTH(AB3671)+1,(AC3671-AB3671+1))</f>
        <v>1</v>
      </c>
      <c r="F3671" s="239" t="n">
        <f aca="false">E3671*SUM(P3671:Q3671)</f>
        <v>10000</v>
      </c>
      <c r="G3671" s="214" t="n">
        <v>1292256</v>
      </c>
      <c r="H3671" s="215" t="n">
        <v>37035.4267939815</v>
      </c>
      <c r="I3671" s="0" t="s">
        <v>1183</v>
      </c>
      <c r="M3671" s="0" t="s">
        <v>858</v>
      </c>
      <c r="N3671" s="0" t="s">
        <v>1305</v>
      </c>
      <c r="O3671" s="0" t="s">
        <v>1306</v>
      </c>
      <c r="P3671" s="216" t="n">
        <v>10000</v>
      </c>
      <c r="S3671" s="0" t="s">
        <v>1026</v>
      </c>
      <c r="T3671" s="0" t="s">
        <v>784</v>
      </c>
      <c r="U3671" s="218" t="n">
        <v>4.2151</v>
      </c>
      <c r="V3671" s="0" t="s">
        <v>1307</v>
      </c>
      <c r="W3671" s="0" t="s">
        <v>1308</v>
      </c>
      <c r="X3671" s="0" t="s">
        <v>1309</v>
      </c>
      <c r="Y3671" s="0" t="s">
        <v>1310</v>
      </c>
      <c r="Z3671" s="0" t="s">
        <v>571</v>
      </c>
      <c r="AA3671" s="0" t="n">
        <v>809092</v>
      </c>
      <c r="AB3671" s="215" t="n">
        <v>37036.875</v>
      </c>
      <c r="AC3671" s="215" t="n">
        <v>37036.875</v>
      </c>
    </row>
    <row r="3672" customFormat="false" ht="12.75" hidden="false" customHeight="false" outlineLevel="0" collapsed="false">
      <c r="A3672" s="208" t="str">
        <f aca="false">B3672&amp;" "&amp;C3672&amp;" "&amp;D3672</f>
        <v>US Natural Gas Physical</v>
      </c>
      <c r="B3672" s="208" t="str">
        <f aca="false">IF((LEFT(N3672,2)="US"),"US","")</f>
        <v>US</v>
      </c>
      <c r="C3672" s="208" t="str">
        <f aca="false">M3672</f>
        <v>Natural Gas</v>
      </c>
      <c r="D3672" s="208" t="str">
        <f aca="false">IF(ISNUMBER(FIND("Phy",N3672))=TRUE(),"Physical","Financial")</f>
        <v>Physical</v>
      </c>
      <c r="E3672" s="208" t="n">
        <f aca="false">IF(VLOOKUP(S3672,'DD-Lookup'!$J$6:$L$50,3,FALSE())="Monthly",(YEAR(AC3672)-YEAR(AB3672))*12+MONTH(AC3672)-MONTH(AB3672)+1,(AC3672-AB3672+1))</f>
        <v>1</v>
      </c>
      <c r="F3672" s="239" t="n">
        <f aca="false">E3672*SUM(P3672:Q3672)</f>
        <v>10000</v>
      </c>
      <c r="G3672" s="214" t="n">
        <v>1292257</v>
      </c>
      <c r="H3672" s="215" t="n">
        <v>37035.4268287037</v>
      </c>
      <c r="I3672" s="0" t="s">
        <v>1183</v>
      </c>
      <c r="M3672" s="0" t="s">
        <v>858</v>
      </c>
      <c r="N3672" s="0" t="s">
        <v>1305</v>
      </c>
      <c r="O3672" s="0" t="s">
        <v>1306</v>
      </c>
      <c r="P3672" s="216" t="n">
        <v>10000</v>
      </c>
      <c r="S3672" s="0" t="s">
        <v>1026</v>
      </c>
      <c r="T3672" s="0" t="s">
        <v>784</v>
      </c>
      <c r="U3672" s="218" t="n">
        <v>4.2138</v>
      </c>
      <c r="V3672" s="0" t="s">
        <v>1307</v>
      </c>
      <c r="W3672" s="0" t="s">
        <v>1308</v>
      </c>
      <c r="X3672" s="0" t="s">
        <v>1309</v>
      </c>
      <c r="Y3672" s="0" t="s">
        <v>1310</v>
      </c>
      <c r="Z3672" s="0" t="s">
        <v>571</v>
      </c>
      <c r="AA3672" s="0" t="n">
        <v>809094</v>
      </c>
      <c r="AB3672" s="215" t="n">
        <v>37036.875</v>
      </c>
      <c r="AC3672" s="215" t="n">
        <v>37036.875</v>
      </c>
    </row>
    <row r="3673" customFormat="false" ht="12.75" hidden="false" customHeight="false" outlineLevel="0" collapsed="false">
      <c r="A3673" s="208" t="str">
        <f aca="false">B3673&amp;" "&amp;C3673&amp;" "&amp;D3673</f>
        <v>US Natural Gas Physical</v>
      </c>
      <c r="B3673" s="208" t="str">
        <f aca="false">IF((LEFT(N3673,2)="US"),"US","")</f>
        <v>US</v>
      </c>
      <c r="C3673" s="208" t="str">
        <f aca="false">M3673</f>
        <v>Natural Gas</v>
      </c>
      <c r="D3673" s="208" t="str">
        <f aca="false">IF(ISNUMBER(FIND("Phy",N3673))=TRUE(),"Physical","Financial")</f>
        <v>Physical</v>
      </c>
      <c r="E3673" s="208" t="n">
        <f aca="false">IF(VLOOKUP(S3673,'DD-Lookup'!$J$6:$L$50,3,FALSE())="Monthly",(YEAR(AC3673)-YEAR(AB3673))*12+MONTH(AC3673)-MONTH(AB3673)+1,(AC3673-AB3673+1))</f>
        <v>30</v>
      </c>
      <c r="F3673" s="239" t="n">
        <f aca="false">E3673*SUM(P3673:Q3673)</f>
        <v>300000</v>
      </c>
      <c r="G3673" s="214" t="n">
        <v>1292258</v>
      </c>
      <c r="H3673" s="215" t="n">
        <v>37035.4268634259</v>
      </c>
      <c r="I3673" s="0" t="s">
        <v>1779</v>
      </c>
      <c r="M3673" s="0" t="s">
        <v>858</v>
      </c>
      <c r="N3673" s="0" t="s">
        <v>1305</v>
      </c>
      <c r="O3673" s="0" t="s">
        <v>2184</v>
      </c>
      <c r="Q3673" s="216" t="n">
        <v>10000</v>
      </c>
      <c r="S3673" s="0" t="s">
        <v>1026</v>
      </c>
      <c r="T3673" s="0" t="s">
        <v>784</v>
      </c>
      <c r="U3673" s="218" t="n">
        <v>3.385</v>
      </c>
      <c r="V3673" s="0" t="s">
        <v>2444</v>
      </c>
      <c r="W3673" s="0" t="s">
        <v>1758</v>
      </c>
      <c r="X3673" s="0" t="s">
        <v>1535</v>
      </c>
      <c r="Y3673" s="0" t="s">
        <v>1310</v>
      </c>
      <c r="Z3673" s="0" t="s">
        <v>571</v>
      </c>
      <c r="AA3673" s="0" t="s">
        <v>3083</v>
      </c>
      <c r="AB3673" s="215" t="n">
        <v>37043.875</v>
      </c>
      <c r="AC3673" s="215" t="n">
        <v>37072.875</v>
      </c>
    </row>
    <row r="3674" customFormat="false" ht="12.75" hidden="false" customHeight="false" outlineLevel="0" collapsed="false">
      <c r="A3674" s="208" t="str">
        <f aca="false">B3674&amp;" "&amp;C3674&amp;" "&amp;D3674</f>
        <v>US Natural Gas Physical</v>
      </c>
      <c r="B3674" s="208" t="str">
        <f aca="false">IF((LEFT(N3674,2)="US"),"US","")</f>
        <v>US</v>
      </c>
      <c r="C3674" s="208" t="str">
        <f aca="false">M3674</f>
        <v>Natural Gas</v>
      </c>
      <c r="D3674" s="208" t="str">
        <f aca="false">IF(ISNUMBER(FIND("Phy",N3674))=TRUE(),"Physical","Financial")</f>
        <v>Physical</v>
      </c>
      <c r="E3674" s="208" t="n">
        <f aca="false">IF(VLOOKUP(S3674,'DD-Lookup'!$J$6:$L$50,3,FALSE())="Monthly",(YEAR(AC3674)-YEAR(AB3674))*12+MONTH(AC3674)-MONTH(AB3674)+1,(AC3674-AB3674+1))</f>
        <v>1</v>
      </c>
      <c r="F3674" s="239" t="n">
        <f aca="false">E3674*SUM(P3674:Q3674)</f>
        <v>1000</v>
      </c>
      <c r="G3674" s="214" t="n">
        <v>1292259</v>
      </c>
      <c r="H3674" s="215" t="n">
        <v>37035.4269097222</v>
      </c>
      <c r="I3674" s="0" t="s">
        <v>600</v>
      </c>
      <c r="M3674" s="0" t="s">
        <v>858</v>
      </c>
      <c r="N3674" s="0" t="s">
        <v>1305</v>
      </c>
      <c r="O3674" s="0" t="s">
        <v>1687</v>
      </c>
      <c r="P3674" s="216" t="n">
        <v>1000</v>
      </c>
      <c r="S3674" s="0" t="s">
        <v>1026</v>
      </c>
      <c r="T3674" s="0" t="s">
        <v>784</v>
      </c>
      <c r="U3674" s="218" t="n">
        <v>4.0575</v>
      </c>
      <c r="V3674" s="0" t="s">
        <v>1488</v>
      </c>
      <c r="W3674" s="0" t="s">
        <v>1667</v>
      </c>
      <c r="X3674" s="0" t="s">
        <v>1639</v>
      </c>
      <c r="Y3674" s="0" t="s">
        <v>1310</v>
      </c>
      <c r="Z3674" s="0" t="s">
        <v>571</v>
      </c>
      <c r="AA3674" s="0" t="n">
        <v>809095</v>
      </c>
      <c r="AB3674" s="215" t="n">
        <v>37036.875</v>
      </c>
      <c r="AC3674" s="215" t="n">
        <v>37036.875</v>
      </c>
    </row>
    <row r="3675" customFormat="false" ht="12.75" hidden="false" customHeight="false" outlineLevel="0" collapsed="false">
      <c r="A3675" s="208" t="str">
        <f aca="false">B3675&amp;" "&amp;C3675&amp;" "&amp;D3675</f>
        <v>US Crude Financial</v>
      </c>
      <c r="B3675" s="208" t="str">
        <f aca="false">IF((LEFT(N3675,2)="US"),"US","")</f>
        <v>US</v>
      </c>
      <c r="C3675" s="208" t="str">
        <f aca="false">M3675</f>
        <v>Crude</v>
      </c>
      <c r="D3675" s="208" t="str">
        <f aca="false">IF(ISNUMBER(FIND("Phy",N3675))=TRUE(),"Physical","Financial")</f>
        <v>Financial</v>
      </c>
      <c r="E3675" s="208" t="n">
        <f aca="false">IF(VLOOKUP(S3675,'DD-Lookup'!$J$6:$L$50,3,FALSE())="Monthly",(YEAR(AC3675)-YEAR(AB3675))*12+MONTH(AC3675)-MONTH(AB3675)+1,(AC3675-AB3675+1))</f>
        <v>1</v>
      </c>
      <c r="F3675" s="239" t="n">
        <f aca="false">E3675*SUM(P3675:Q3675)</f>
        <v>50000</v>
      </c>
      <c r="G3675" s="214" t="n">
        <v>1292260</v>
      </c>
      <c r="H3675" s="215" t="n">
        <v>37035.4270486111</v>
      </c>
      <c r="I3675" s="0" t="s">
        <v>1376</v>
      </c>
      <c r="M3675" s="0" t="s">
        <v>97</v>
      </c>
      <c r="N3675" s="0" t="s">
        <v>841</v>
      </c>
      <c r="O3675" s="0" t="s">
        <v>842</v>
      </c>
      <c r="P3675" s="216" t="n">
        <v>50000</v>
      </c>
      <c r="S3675" s="0" t="s">
        <v>843</v>
      </c>
      <c r="T3675" s="0" t="s">
        <v>784</v>
      </c>
      <c r="U3675" s="218" t="n">
        <v>29.08</v>
      </c>
      <c r="V3675" s="0" t="s">
        <v>1377</v>
      </c>
      <c r="W3675" s="0" t="s">
        <v>845</v>
      </c>
      <c r="X3675" s="0" t="s">
        <v>846</v>
      </c>
      <c r="Y3675" s="0" t="s">
        <v>847</v>
      </c>
      <c r="Z3675" s="0" t="s">
        <v>571</v>
      </c>
      <c r="AA3675" s="0" t="n">
        <v>107101</v>
      </c>
      <c r="AB3675" s="215" t="n">
        <v>37073</v>
      </c>
      <c r="AC3675" s="215" t="n">
        <v>37103</v>
      </c>
    </row>
    <row r="3676" customFormat="false" ht="12.75" hidden="false" customHeight="false" outlineLevel="0" collapsed="false">
      <c r="A3676" s="208" t="str">
        <f aca="false">B3676&amp;" "&amp;C3676&amp;" "&amp;D3676</f>
        <v>US Power Physical</v>
      </c>
      <c r="B3676" s="208" t="str">
        <f aca="false">IF((LEFT(N3676,2)="US"),"US","")</f>
        <v>US</v>
      </c>
      <c r="C3676" s="208" t="str">
        <f aca="false">M3676</f>
        <v>Power</v>
      </c>
      <c r="D3676" s="208" t="str">
        <f aca="false">IF(ISNUMBER(FIND("Phy",N3676))=TRUE(),"Physical","Financial")</f>
        <v>Physical</v>
      </c>
      <c r="E3676" s="208" t="n">
        <f aca="false">IF(VLOOKUP(S3676,'DD-Lookup'!$J$6:$L$50,3,FALSE())="Monthly",(YEAR(AC3676)-YEAR(AB3676))*12+MONTH(AC3676)-MONTH(AB3676)+1,(AC3676-AB3676+1))</f>
        <v>30</v>
      </c>
      <c r="F3676" s="239" t="n">
        <f aca="false">E3676*SUM(P3676:Q3676)</f>
        <v>1500</v>
      </c>
      <c r="G3676" s="214" t="n">
        <v>1292261</v>
      </c>
      <c r="H3676" s="215" t="n">
        <v>37035.4271643519</v>
      </c>
      <c r="I3676" s="0" t="s">
        <v>1045</v>
      </c>
      <c r="M3676" s="0" t="s">
        <v>67</v>
      </c>
      <c r="N3676" s="0" t="s">
        <v>1081</v>
      </c>
      <c r="O3676" s="0" t="s">
        <v>1166</v>
      </c>
      <c r="Q3676" s="216" t="n">
        <v>50</v>
      </c>
      <c r="S3676" s="0" t="s">
        <v>930</v>
      </c>
      <c r="T3676" s="0" t="s">
        <v>784</v>
      </c>
      <c r="U3676" s="218" t="n">
        <v>62.5</v>
      </c>
      <c r="V3676" s="0" t="s">
        <v>3071</v>
      </c>
      <c r="W3676" s="0" t="s">
        <v>1122</v>
      </c>
      <c r="X3676" s="0" t="s">
        <v>1106</v>
      </c>
      <c r="Y3676" s="0" t="s">
        <v>1051</v>
      </c>
      <c r="Z3676" s="0" t="s">
        <v>618</v>
      </c>
      <c r="AA3676" s="0" t="n">
        <v>621578.1</v>
      </c>
      <c r="AB3676" s="215" t="n">
        <v>37043.5916666667</v>
      </c>
      <c r="AC3676" s="215" t="n">
        <v>37072.5916666667</v>
      </c>
    </row>
    <row r="3677" customFormat="false" ht="12.75" hidden="false" customHeight="false" outlineLevel="0" collapsed="false">
      <c r="A3677" s="208" t="str">
        <f aca="false">B3677&amp;" "&amp;C3677&amp;" "&amp;D3677</f>
        <v>US Natural Gas Physical</v>
      </c>
      <c r="B3677" s="208" t="str">
        <f aca="false">IF((LEFT(N3677,2)="US"),"US","")</f>
        <v>US</v>
      </c>
      <c r="C3677" s="208" t="str">
        <f aca="false">M3677</f>
        <v>Natural Gas</v>
      </c>
      <c r="D3677" s="208" t="str">
        <f aca="false">IF(ISNUMBER(FIND("Phy",N3677))=TRUE(),"Physical","Financial")</f>
        <v>Physical</v>
      </c>
      <c r="E3677" s="208" t="n">
        <f aca="false">IF(VLOOKUP(S3677,'DD-Lookup'!$J$6:$L$50,3,FALSE())="Monthly",(YEAR(AC3677)-YEAR(AB3677))*12+MONTH(AC3677)-MONTH(AB3677)+1,(AC3677-AB3677+1))</f>
        <v>1</v>
      </c>
      <c r="F3677" s="239" t="n">
        <f aca="false">E3677*SUM(P3677:Q3677)</f>
        <v>4000</v>
      </c>
      <c r="G3677" s="214" t="n">
        <v>1292262</v>
      </c>
      <c r="H3677" s="215" t="n">
        <v>37035.4271875</v>
      </c>
      <c r="I3677" s="0" t="s">
        <v>1452</v>
      </c>
      <c r="M3677" s="0" t="s">
        <v>858</v>
      </c>
      <c r="N3677" s="0" t="s">
        <v>1305</v>
      </c>
      <c r="O3677" s="0" t="s">
        <v>1306</v>
      </c>
      <c r="P3677" s="216" t="n">
        <v>4000</v>
      </c>
      <c r="S3677" s="0" t="s">
        <v>1026</v>
      </c>
      <c r="T3677" s="0" t="s">
        <v>784</v>
      </c>
      <c r="U3677" s="218" t="n">
        <v>4.2176</v>
      </c>
      <c r="V3677" s="0" t="s">
        <v>1453</v>
      </c>
      <c r="W3677" s="0" t="s">
        <v>1308</v>
      </c>
      <c r="X3677" s="0" t="s">
        <v>1309</v>
      </c>
      <c r="Y3677" s="0" t="s">
        <v>1310</v>
      </c>
      <c r="Z3677" s="0" t="s">
        <v>571</v>
      </c>
      <c r="AA3677" s="0" t="n">
        <v>809099</v>
      </c>
      <c r="AB3677" s="215" t="n">
        <v>37036.875</v>
      </c>
      <c r="AC3677" s="215" t="n">
        <v>37036.875</v>
      </c>
    </row>
    <row r="3678" customFormat="false" ht="12.75" hidden="false" customHeight="false" outlineLevel="0" collapsed="false">
      <c r="A3678" s="208" t="str">
        <f aca="false">B3678&amp;" "&amp;C3678&amp;" "&amp;D3678</f>
        <v>US Natural Gas Financial</v>
      </c>
      <c r="B3678" s="208" t="str">
        <f aca="false">IF((LEFT(N3678,2)="US"),"US","")</f>
        <v>US</v>
      </c>
      <c r="C3678" s="208" t="str">
        <f aca="false">M3678</f>
        <v>Natural Gas</v>
      </c>
      <c r="D3678" s="208" t="str">
        <f aca="false">IF(ISNUMBER(FIND("Phy",N3678))=TRUE(),"Physical","Financial")</f>
        <v>Financial</v>
      </c>
      <c r="E3678" s="208" t="n">
        <f aca="false">IF(VLOOKUP(S3678,'DD-Lookup'!$J$6:$L$50,3,FALSE())="Monthly",(YEAR(AC3678)-YEAR(AB3678))*12+MONTH(AC3678)-MONTH(AB3678)+1,(AC3678-AB3678+1))</f>
        <v>30</v>
      </c>
      <c r="F3678" s="239" t="n">
        <f aca="false">E3678*SUM(P3678:Q3678)</f>
        <v>300000</v>
      </c>
      <c r="G3678" s="214" t="n">
        <v>1292265</v>
      </c>
      <c r="H3678" s="215" t="n">
        <v>37035.4272916667</v>
      </c>
      <c r="I3678" s="0" t="s">
        <v>1779</v>
      </c>
      <c r="M3678" s="0" t="s">
        <v>858</v>
      </c>
      <c r="N3678" s="0" t="s">
        <v>1482</v>
      </c>
      <c r="O3678" s="0" t="s">
        <v>1849</v>
      </c>
      <c r="P3678" s="216" t="n">
        <v>10000</v>
      </c>
      <c r="S3678" s="0" t="s">
        <v>1026</v>
      </c>
      <c r="T3678" s="0" t="s">
        <v>784</v>
      </c>
      <c r="U3678" s="218" t="n">
        <v>-0.035</v>
      </c>
      <c r="V3678" s="0" t="s">
        <v>1820</v>
      </c>
      <c r="W3678" s="0" t="s">
        <v>1851</v>
      </c>
      <c r="X3678" s="0" t="s">
        <v>1852</v>
      </c>
      <c r="Y3678" s="0" t="s">
        <v>838</v>
      </c>
      <c r="Z3678" s="0" t="s">
        <v>571</v>
      </c>
      <c r="AA3678" s="0" t="s">
        <v>3084</v>
      </c>
      <c r="AB3678" s="215" t="n">
        <v>37043.875</v>
      </c>
      <c r="AC3678" s="215" t="n">
        <v>37072.875</v>
      </c>
    </row>
    <row r="3679" customFormat="false" ht="12.75" hidden="false" customHeight="false" outlineLevel="0" collapsed="false">
      <c r="A3679" s="208" t="str">
        <f aca="false">B3679&amp;" "&amp;C3679&amp;" "&amp;D3679</f>
        <v>US Natural Gas Physical</v>
      </c>
      <c r="B3679" s="208" t="str">
        <f aca="false">IF((LEFT(N3679,2)="US"),"US","")</f>
        <v>US</v>
      </c>
      <c r="C3679" s="208" t="str">
        <f aca="false">M3679</f>
        <v>Natural Gas</v>
      </c>
      <c r="D3679" s="208" t="str">
        <f aca="false">IF(ISNUMBER(FIND("Phy",N3679))=TRUE(),"Physical","Financial")</f>
        <v>Physical</v>
      </c>
      <c r="E3679" s="208" t="n">
        <f aca="false">IF(VLOOKUP(S3679,'DD-Lookup'!$J$6:$L$50,3,FALSE())="Monthly",(YEAR(AC3679)-YEAR(AB3679))*12+MONTH(AC3679)-MONTH(AB3679)+1,(AC3679-AB3679+1))</f>
        <v>1</v>
      </c>
      <c r="F3679" s="239" t="n">
        <f aca="false">E3679*SUM(P3679:Q3679)</f>
        <v>6000</v>
      </c>
      <c r="G3679" s="214" t="n">
        <v>1292264</v>
      </c>
      <c r="H3679" s="215" t="n">
        <v>37035.4272916667</v>
      </c>
      <c r="I3679" s="0" t="s">
        <v>1183</v>
      </c>
      <c r="M3679" s="0" t="s">
        <v>858</v>
      </c>
      <c r="N3679" s="0" t="s">
        <v>1305</v>
      </c>
      <c r="O3679" s="0" t="s">
        <v>1306</v>
      </c>
      <c r="P3679" s="216" t="n">
        <v>6000</v>
      </c>
      <c r="S3679" s="0" t="s">
        <v>1026</v>
      </c>
      <c r="T3679" s="0" t="s">
        <v>784</v>
      </c>
      <c r="U3679" s="218" t="n">
        <v>4.225</v>
      </c>
      <c r="V3679" s="0" t="s">
        <v>1307</v>
      </c>
      <c r="W3679" s="0" t="s">
        <v>1308</v>
      </c>
      <c r="X3679" s="0" t="s">
        <v>1309</v>
      </c>
      <c r="Y3679" s="0" t="s">
        <v>1310</v>
      </c>
      <c r="Z3679" s="0" t="s">
        <v>571</v>
      </c>
      <c r="AA3679" s="0" t="n">
        <v>809100</v>
      </c>
      <c r="AB3679" s="215" t="n">
        <v>37036.875</v>
      </c>
      <c r="AC3679" s="215" t="n">
        <v>37036.875</v>
      </c>
    </row>
    <row r="3680" customFormat="false" ht="12.75" hidden="false" customHeight="false" outlineLevel="0" collapsed="false">
      <c r="A3680" s="208" t="str">
        <f aca="false">B3680&amp;" "&amp;C3680&amp;" "&amp;D3680</f>
        <v> Metals Financial</v>
      </c>
      <c r="B3680" s="208" t="str">
        <f aca="false">IF((LEFT(N3680,2)="US"),"US","")</f>
        <v/>
      </c>
      <c r="C3680" s="208" t="str">
        <f aca="false">M3680</f>
        <v>Metals</v>
      </c>
      <c r="D3680" s="208" t="str">
        <f aca="false">IF(ISNUMBER(FIND("Phy",N3680))=TRUE(),"Physical","Financial")</f>
        <v>Financial</v>
      </c>
      <c r="E3680" s="208" t="n">
        <f aca="false">IF(VLOOKUP(S3680,'DD-Lookup'!$J$6:$L$50,3,FALSE())="Monthly",(YEAR(AC3680)-YEAR(AB3680))*12+MONTH(AC3680)-MONTH(AB3680)+1,(AC3680-AB3680+1))</f>
        <v>1</v>
      </c>
      <c r="F3680" s="239" t="n">
        <f aca="false">E3680*SUM(P3680:Q3680)</f>
        <v>5</v>
      </c>
      <c r="G3680" s="214" t="n">
        <v>1292266</v>
      </c>
      <c r="H3680" s="215" t="n">
        <v>37035.427349537</v>
      </c>
      <c r="I3680" s="0" t="s">
        <v>884</v>
      </c>
      <c r="M3680" s="0" t="s">
        <v>780</v>
      </c>
      <c r="N3680" s="0" t="s">
        <v>1019</v>
      </c>
      <c r="O3680" s="0" t="s">
        <v>1020</v>
      </c>
      <c r="P3680" s="216" t="n">
        <v>5</v>
      </c>
      <c r="S3680" s="0" t="s">
        <v>1021</v>
      </c>
      <c r="T3680" s="0" t="s">
        <v>784</v>
      </c>
      <c r="U3680" s="218" t="n">
        <v>1270</v>
      </c>
      <c r="V3680" s="0" t="s">
        <v>3085</v>
      </c>
      <c r="W3680" s="0" t="s">
        <v>856</v>
      </c>
      <c r="X3680" s="0" t="s">
        <v>787</v>
      </c>
      <c r="Y3680" s="0" t="s">
        <v>788</v>
      </c>
      <c r="Z3680" s="0" t="s">
        <v>789</v>
      </c>
      <c r="AA3680" s="0" t="n">
        <v>2151123</v>
      </c>
    </row>
    <row r="3681" customFormat="false" ht="12.75" hidden="false" customHeight="false" outlineLevel="0" collapsed="false">
      <c r="A3681" s="208" t="str">
        <f aca="false">B3681&amp;" "&amp;C3681&amp;" "&amp;D3681</f>
        <v>US Natural Gas Physical</v>
      </c>
      <c r="B3681" s="208" t="str">
        <f aca="false">IF((LEFT(N3681,2)="US"),"US","")</f>
        <v>US</v>
      </c>
      <c r="C3681" s="208" t="str">
        <f aca="false">M3681</f>
        <v>Natural Gas</v>
      </c>
      <c r="D3681" s="208" t="str">
        <f aca="false">IF(ISNUMBER(FIND("Phy",N3681))=TRUE(),"Physical","Financial")</f>
        <v>Physical</v>
      </c>
      <c r="E3681" s="208" t="n">
        <f aca="false">IF(VLOOKUP(S3681,'DD-Lookup'!$J$6:$L$50,3,FALSE())="Monthly",(YEAR(AC3681)-YEAR(AB3681))*12+MONTH(AC3681)-MONTH(AB3681)+1,(AC3681-AB3681+1))</f>
        <v>1</v>
      </c>
      <c r="F3681" s="239" t="n">
        <f aca="false">E3681*SUM(P3681:Q3681)</f>
        <v>3000</v>
      </c>
      <c r="G3681" s="214" t="n">
        <v>1292267</v>
      </c>
      <c r="H3681" s="215" t="n">
        <v>37035.427349537</v>
      </c>
      <c r="I3681" s="0" t="s">
        <v>1865</v>
      </c>
      <c r="M3681" s="0" t="s">
        <v>858</v>
      </c>
      <c r="N3681" s="0" t="s">
        <v>1305</v>
      </c>
      <c r="O3681" s="0" t="s">
        <v>1625</v>
      </c>
      <c r="P3681" s="216" t="n">
        <v>3000</v>
      </c>
      <c r="S3681" s="0" t="s">
        <v>1026</v>
      </c>
      <c r="T3681" s="0" t="s">
        <v>784</v>
      </c>
      <c r="U3681" s="218" t="n">
        <v>4.03</v>
      </c>
      <c r="V3681" s="0" t="s">
        <v>3086</v>
      </c>
      <c r="W3681" s="0" t="s">
        <v>1422</v>
      </c>
      <c r="X3681" s="0" t="s">
        <v>1423</v>
      </c>
      <c r="Y3681" s="0" t="s">
        <v>1310</v>
      </c>
      <c r="Z3681" s="0" t="s">
        <v>571</v>
      </c>
      <c r="AA3681" s="0" t="n">
        <v>809101</v>
      </c>
      <c r="AB3681" s="215" t="n">
        <v>37036.875</v>
      </c>
      <c r="AC3681" s="215" t="n">
        <v>37036.875</v>
      </c>
    </row>
    <row r="3682" customFormat="false" ht="12.75" hidden="false" customHeight="false" outlineLevel="0" collapsed="false">
      <c r="A3682" s="208" t="str">
        <f aca="false">B3682&amp;" "&amp;C3682&amp;" "&amp;D3682</f>
        <v>US Crude Financial</v>
      </c>
      <c r="B3682" s="208" t="str">
        <f aca="false">IF((LEFT(N3682,2)="US"),"US","")</f>
        <v>US</v>
      </c>
      <c r="C3682" s="208" t="str">
        <f aca="false">M3682</f>
        <v>Crude</v>
      </c>
      <c r="D3682" s="208" t="str">
        <f aca="false">IF(ISNUMBER(FIND("Phy",N3682))=TRUE(),"Physical","Financial")</f>
        <v>Financial</v>
      </c>
      <c r="E3682" s="208" t="n">
        <f aca="false">IF(VLOOKUP(S3682,'DD-Lookup'!$J$6:$L$50,3,FALSE())="Monthly",(YEAR(AC3682)-YEAR(AB3682))*12+MONTH(AC3682)-MONTH(AB3682)+1,(AC3682-AB3682+1))</f>
        <v>1</v>
      </c>
      <c r="F3682" s="239" t="n">
        <f aca="false">E3682*SUM(P3682:Q3682)</f>
        <v>50000</v>
      </c>
      <c r="G3682" s="214" t="n">
        <v>1292268</v>
      </c>
      <c r="H3682" s="215" t="n">
        <v>37035.4273611111</v>
      </c>
      <c r="I3682" s="0" t="s">
        <v>796</v>
      </c>
      <c r="M3682" s="0" t="s">
        <v>97</v>
      </c>
      <c r="N3682" s="0" t="s">
        <v>841</v>
      </c>
      <c r="O3682" s="0" t="s">
        <v>842</v>
      </c>
      <c r="P3682" s="216" t="n">
        <v>50000</v>
      </c>
      <c r="S3682" s="0" t="s">
        <v>843</v>
      </c>
      <c r="T3682" s="0" t="s">
        <v>784</v>
      </c>
      <c r="U3682" s="218" t="n">
        <v>29.06</v>
      </c>
      <c r="V3682" s="0" t="s">
        <v>2516</v>
      </c>
      <c r="W3682" s="0" t="s">
        <v>845</v>
      </c>
      <c r="X3682" s="0" t="s">
        <v>846</v>
      </c>
      <c r="Y3682" s="0" t="s">
        <v>847</v>
      </c>
      <c r="Z3682" s="0" t="s">
        <v>571</v>
      </c>
      <c r="AA3682" s="0" t="n">
        <v>107102</v>
      </c>
      <c r="AB3682" s="215" t="n">
        <v>37073</v>
      </c>
      <c r="AC3682" s="215" t="n">
        <v>37103</v>
      </c>
    </row>
    <row r="3683" customFormat="false" ht="12.75" hidden="false" customHeight="false" outlineLevel="0" collapsed="false">
      <c r="A3683" s="208" t="str">
        <f aca="false">B3683&amp;" "&amp;C3683&amp;" "&amp;D3683</f>
        <v>US Natural Gas Financial</v>
      </c>
      <c r="B3683" s="208" t="str">
        <f aca="false">IF((LEFT(N3683,2)="US"),"US","")</f>
        <v>US</v>
      </c>
      <c r="C3683" s="208" t="str">
        <f aca="false">M3683</f>
        <v>Natural Gas</v>
      </c>
      <c r="D3683" s="208" t="str">
        <f aca="false">IF(ISNUMBER(FIND("Phy",N3683))=TRUE(),"Physical","Financial")</f>
        <v>Financial</v>
      </c>
      <c r="E3683" s="208" t="n">
        <f aca="false">IF(VLOOKUP(S3683,'DD-Lookup'!$J$6:$L$50,3,FALSE())="Monthly",(YEAR(AC3683)-YEAR(AB3683))*12+MONTH(AC3683)-MONTH(AB3683)+1,(AC3683-AB3683+1))</f>
        <v>30</v>
      </c>
      <c r="F3683" s="239" t="n">
        <f aca="false">E3683*SUM(P3683:Q3683)</f>
        <v>300000</v>
      </c>
      <c r="G3683" s="214" t="n">
        <v>1292269</v>
      </c>
      <c r="H3683" s="215" t="n">
        <v>37035.4273958333</v>
      </c>
      <c r="I3683" s="0" t="s">
        <v>1141</v>
      </c>
      <c r="M3683" s="0" t="s">
        <v>858</v>
      </c>
      <c r="N3683" s="0" t="s">
        <v>1024</v>
      </c>
      <c r="O3683" s="0" t="s">
        <v>1025</v>
      </c>
      <c r="P3683" s="216" t="n">
        <v>10000</v>
      </c>
      <c r="S3683" s="0" t="s">
        <v>1026</v>
      </c>
      <c r="T3683" s="0" t="s">
        <v>784</v>
      </c>
      <c r="U3683" s="218" t="n">
        <v>4.17</v>
      </c>
      <c r="V3683" s="0" t="s">
        <v>1142</v>
      </c>
      <c r="W3683" s="0" t="s">
        <v>1028</v>
      </c>
      <c r="X3683" s="0" t="s">
        <v>1029</v>
      </c>
      <c r="Y3683" s="0" t="s">
        <v>838</v>
      </c>
      <c r="Z3683" s="0" t="s">
        <v>571</v>
      </c>
      <c r="AA3683" s="0" t="s">
        <v>3087</v>
      </c>
      <c r="AB3683" s="215" t="n">
        <v>37043.875</v>
      </c>
      <c r="AC3683" s="215" t="n">
        <v>37072.875</v>
      </c>
    </row>
    <row r="3684" customFormat="false" ht="12.75" hidden="false" customHeight="false" outlineLevel="0" collapsed="false">
      <c r="A3684" s="208" t="str">
        <f aca="false">B3684&amp;" "&amp;C3684&amp;" "&amp;D3684</f>
        <v>US Natural Gas Physical</v>
      </c>
      <c r="B3684" s="208" t="str">
        <f aca="false">IF((LEFT(N3684,2)="US"),"US","")</f>
        <v>US</v>
      </c>
      <c r="C3684" s="208" t="str">
        <f aca="false">M3684</f>
        <v>Natural Gas</v>
      </c>
      <c r="D3684" s="208" t="str">
        <f aca="false">IF(ISNUMBER(FIND("Phy",N3684))=TRUE(),"Physical","Financial")</f>
        <v>Physical</v>
      </c>
      <c r="E3684" s="208" t="n">
        <f aca="false">IF(VLOOKUP(S3684,'DD-Lookup'!$J$6:$L$50,3,FALSE())="Monthly",(YEAR(AC3684)-YEAR(AB3684))*12+MONTH(AC3684)-MONTH(AB3684)+1,(AC3684-AB3684+1))</f>
        <v>1</v>
      </c>
      <c r="F3684" s="239" t="n">
        <f aca="false">E3684*SUM(P3684:Q3684)</f>
        <v>10000</v>
      </c>
      <c r="G3684" s="214" t="n">
        <v>1292270</v>
      </c>
      <c r="H3684" s="215" t="n">
        <v>37035.4274189815</v>
      </c>
      <c r="I3684" s="0" t="s">
        <v>1183</v>
      </c>
      <c r="M3684" s="0" t="s">
        <v>858</v>
      </c>
      <c r="N3684" s="0" t="s">
        <v>1305</v>
      </c>
      <c r="O3684" s="0" t="s">
        <v>1306</v>
      </c>
      <c r="P3684" s="216" t="n">
        <v>10000</v>
      </c>
      <c r="S3684" s="0" t="s">
        <v>1026</v>
      </c>
      <c r="T3684" s="0" t="s">
        <v>784</v>
      </c>
      <c r="U3684" s="218" t="n">
        <v>4.2238</v>
      </c>
      <c r="V3684" s="0" t="s">
        <v>1307</v>
      </c>
      <c r="W3684" s="0" t="s">
        <v>1308</v>
      </c>
      <c r="X3684" s="0" t="s">
        <v>1309</v>
      </c>
      <c r="Y3684" s="0" t="s">
        <v>1310</v>
      </c>
      <c r="Z3684" s="0" t="s">
        <v>571</v>
      </c>
      <c r="AA3684" s="0" t="n">
        <v>809102</v>
      </c>
      <c r="AB3684" s="215" t="n">
        <v>37036.875</v>
      </c>
      <c r="AC3684" s="215" t="n">
        <v>37036.875</v>
      </c>
    </row>
    <row r="3685" customFormat="false" ht="12.75" hidden="false" customHeight="false" outlineLevel="0" collapsed="false">
      <c r="A3685" s="208" t="str">
        <f aca="false">B3685&amp;" "&amp;C3685&amp;" "&amp;D3685</f>
        <v>US Crude Financial</v>
      </c>
      <c r="B3685" s="208" t="str">
        <f aca="false">IF((LEFT(N3685,2)="US"),"US","")</f>
        <v>US</v>
      </c>
      <c r="C3685" s="208" t="str">
        <f aca="false">M3685</f>
        <v>Crude</v>
      </c>
      <c r="D3685" s="208" t="str">
        <f aca="false">IF(ISNUMBER(FIND("Phy",N3685))=TRUE(),"Physical","Financial")</f>
        <v>Financial</v>
      </c>
      <c r="E3685" s="208" t="n">
        <f aca="false">IF(VLOOKUP(S3685,'DD-Lookup'!$J$6:$L$50,3,FALSE())="Monthly",(YEAR(AC3685)-YEAR(AB3685))*12+MONTH(AC3685)-MONTH(AB3685)+1,(AC3685-AB3685+1))</f>
        <v>1</v>
      </c>
      <c r="F3685" s="239" t="n">
        <f aca="false">E3685*SUM(P3685:Q3685)</f>
        <v>50000</v>
      </c>
      <c r="G3685" s="214" t="n">
        <v>1292272</v>
      </c>
      <c r="H3685" s="215" t="n">
        <v>37035.4275231482</v>
      </c>
      <c r="I3685" s="0" t="s">
        <v>888</v>
      </c>
      <c r="M3685" s="0" t="s">
        <v>97</v>
      </c>
      <c r="N3685" s="0" t="s">
        <v>841</v>
      </c>
      <c r="O3685" s="0" t="s">
        <v>842</v>
      </c>
      <c r="P3685" s="216" t="n">
        <v>50000</v>
      </c>
      <c r="S3685" s="0" t="s">
        <v>843</v>
      </c>
      <c r="T3685" s="0" t="s">
        <v>784</v>
      </c>
      <c r="U3685" s="218" t="n">
        <v>29.04</v>
      </c>
      <c r="V3685" s="0" t="s">
        <v>995</v>
      </c>
      <c r="W3685" s="0" t="s">
        <v>845</v>
      </c>
      <c r="X3685" s="0" t="s">
        <v>846</v>
      </c>
      <c r="Y3685" s="0" t="s">
        <v>847</v>
      </c>
      <c r="Z3685" s="0" t="s">
        <v>571</v>
      </c>
      <c r="AA3685" s="0" t="n">
        <v>107103</v>
      </c>
      <c r="AB3685" s="215" t="n">
        <v>37073</v>
      </c>
      <c r="AC3685" s="215" t="n">
        <v>37103</v>
      </c>
    </row>
    <row r="3686" customFormat="false" ht="12.75" hidden="false" customHeight="false" outlineLevel="0" collapsed="false">
      <c r="A3686" s="208" t="str">
        <f aca="false">B3686&amp;" "&amp;C3686&amp;" "&amp;D3686</f>
        <v>US Natural Gas Financial</v>
      </c>
      <c r="B3686" s="208" t="str">
        <f aca="false">IF((LEFT(N3686,2)="US"),"US","")</f>
        <v>US</v>
      </c>
      <c r="C3686" s="208" t="str">
        <f aca="false">M3686</f>
        <v>Natural Gas</v>
      </c>
      <c r="D3686" s="208" t="str">
        <f aca="false">IF(ISNUMBER(FIND("Phy",N3686))=TRUE(),"Physical","Financial")</f>
        <v>Financial</v>
      </c>
      <c r="E3686" s="208" t="n">
        <f aca="false">IF(VLOOKUP(S3686,'DD-Lookup'!$J$6:$L$50,3,FALSE())="Monthly",(YEAR(AC3686)-YEAR(AB3686))*12+MONTH(AC3686)-MONTH(AB3686)+1,(AC3686-AB3686+1))</f>
        <v>7</v>
      </c>
      <c r="F3686" s="239" t="n">
        <f aca="false">E3686*SUM(P3686:Q3686)</f>
        <v>210000</v>
      </c>
      <c r="G3686" s="214" t="n">
        <v>1292273</v>
      </c>
      <c r="H3686" s="215" t="n">
        <v>37035.4276157407</v>
      </c>
      <c r="I3686" s="0" t="s">
        <v>1750</v>
      </c>
      <c r="M3686" s="0" t="s">
        <v>858</v>
      </c>
      <c r="N3686" s="0" t="s">
        <v>1024</v>
      </c>
      <c r="O3686" s="0" t="s">
        <v>1404</v>
      </c>
      <c r="P3686" s="216" t="n">
        <v>30000</v>
      </c>
      <c r="S3686" s="0" t="s">
        <v>1026</v>
      </c>
      <c r="T3686" s="0" t="s">
        <v>784</v>
      </c>
      <c r="U3686" s="218" t="n">
        <v>4.105</v>
      </c>
      <c r="V3686" s="0" t="s">
        <v>2850</v>
      </c>
      <c r="W3686" s="0" t="s">
        <v>1406</v>
      </c>
      <c r="X3686" s="0" t="s">
        <v>1407</v>
      </c>
      <c r="Y3686" s="0" t="s">
        <v>838</v>
      </c>
      <c r="Z3686" s="0" t="s">
        <v>571</v>
      </c>
      <c r="AA3686" s="0" t="s">
        <v>3088</v>
      </c>
      <c r="AB3686" s="215" t="n">
        <v>37036.875</v>
      </c>
      <c r="AC3686" s="215" t="n">
        <v>37042.875</v>
      </c>
    </row>
    <row r="3687" customFormat="false" ht="12.75" hidden="false" customHeight="false" outlineLevel="0" collapsed="false">
      <c r="A3687" s="208" t="str">
        <f aca="false">B3687&amp;" "&amp;C3687&amp;" "&amp;D3687</f>
        <v> Metals Financial</v>
      </c>
      <c r="B3687" s="208" t="str">
        <f aca="false">IF((LEFT(N3687,2)="US"),"US","")</f>
        <v/>
      </c>
      <c r="C3687" s="208" t="str">
        <f aca="false">M3687</f>
        <v>Metals</v>
      </c>
      <c r="D3687" s="208" t="str">
        <f aca="false">IF(ISNUMBER(FIND("Phy",N3687))=TRUE(),"Physical","Financial")</f>
        <v>Financial</v>
      </c>
      <c r="E3687" s="208" t="n">
        <f aca="false">IF(VLOOKUP(S3687,'DD-Lookup'!$J$6:$L$50,3,FALSE())="Monthly",(YEAR(AC3687)-YEAR(AB3687))*12+MONTH(AC3687)-MONTH(AB3687)+1,(AC3687-AB3687+1))</f>
        <v>1</v>
      </c>
      <c r="F3687" s="239" t="n">
        <f aca="false">E3687*SUM(P3687:Q3687)</f>
        <v>20</v>
      </c>
      <c r="G3687" s="214" t="n">
        <v>1292275</v>
      </c>
      <c r="H3687" s="215" t="n">
        <v>37035.4277314815</v>
      </c>
      <c r="I3687" s="0" t="s">
        <v>796</v>
      </c>
      <c r="M3687" s="0" t="s">
        <v>780</v>
      </c>
      <c r="N3687" s="0" t="s">
        <v>781</v>
      </c>
      <c r="O3687" s="0" t="s">
        <v>782</v>
      </c>
      <c r="P3687" s="216" t="n">
        <v>20</v>
      </c>
      <c r="S3687" s="0" t="s">
        <v>783</v>
      </c>
      <c r="T3687" s="0" t="s">
        <v>784</v>
      </c>
      <c r="U3687" s="218" t="n">
        <v>1548</v>
      </c>
      <c r="V3687" s="0" t="s">
        <v>830</v>
      </c>
      <c r="W3687" s="0" t="s">
        <v>803</v>
      </c>
      <c r="X3687" s="0" t="s">
        <v>787</v>
      </c>
      <c r="Y3687" s="0" t="s">
        <v>788</v>
      </c>
      <c r="Z3687" s="0" t="s">
        <v>789</v>
      </c>
      <c r="AA3687" s="0" t="n">
        <v>2151126</v>
      </c>
    </row>
    <row r="3688" customFormat="false" ht="12.75" hidden="false" customHeight="false" outlineLevel="0" collapsed="false">
      <c r="A3688" s="208" t="str">
        <f aca="false">B3688&amp;" "&amp;C3688&amp;" "&amp;D3688</f>
        <v>US Natural Gas Physical</v>
      </c>
      <c r="B3688" s="208" t="str">
        <f aca="false">IF((LEFT(N3688,2)="US"),"US","")</f>
        <v>US</v>
      </c>
      <c r="C3688" s="208" t="str">
        <f aca="false">M3688</f>
        <v>Natural Gas</v>
      </c>
      <c r="D3688" s="208" t="str">
        <f aca="false">IF(ISNUMBER(FIND("Phy",N3688))=TRUE(),"Physical","Financial")</f>
        <v>Physical</v>
      </c>
      <c r="E3688" s="208" t="n">
        <f aca="false">IF(VLOOKUP(S3688,'DD-Lookup'!$J$6:$L$50,3,FALSE())="Monthly",(YEAR(AC3688)-YEAR(AB3688))*12+MONTH(AC3688)-MONTH(AB3688)+1,(AC3688-AB3688+1))</f>
        <v>1</v>
      </c>
      <c r="F3688" s="239" t="n">
        <f aca="false">E3688*SUM(P3688:Q3688)</f>
        <v>10000</v>
      </c>
      <c r="G3688" s="214" t="n">
        <v>1292274</v>
      </c>
      <c r="H3688" s="215" t="n">
        <v>37035.4277314815</v>
      </c>
      <c r="I3688" s="0" t="s">
        <v>1059</v>
      </c>
      <c r="M3688" s="0" t="s">
        <v>858</v>
      </c>
      <c r="N3688" s="0" t="s">
        <v>1305</v>
      </c>
      <c r="O3688" s="0" t="s">
        <v>1306</v>
      </c>
      <c r="P3688" s="216" t="n">
        <v>10000</v>
      </c>
      <c r="S3688" s="0" t="s">
        <v>1026</v>
      </c>
      <c r="T3688" s="0" t="s">
        <v>784</v>
      </c>
      <c r="U3688" s="218" t="n">
        <v>4.2226</v>
      </c>
      <c r="V3688" s="0" t="s">
        <v>1430</v>
      </c>
      <c r="W3688" s="0" t="s">
        <v>1308</v>
      </c>
      <c r="X3688" s="0" t="s">
        <v>1309</v>
      </c>
      <c r="Y3688" s="0" t="s">
        <v>1310</v>
      </c>
      <c r="Z3688" s="0" t="s">
        <v>571</v>
      </c>
      <c r="AA3688" s="0" t="n">
        <v>809104</v>
      </c>
      <c r="AB3688" s="215" t="n">
        <v>37036.875</v>
      </c>
      <c r="AC3688" s="215" t="n">
        <v>37036.875</v>
      </c>
    </row>
    <row r="3689" customFormat="false" ht="12.75" hidden="false" customHeight="false" outlineLevel="0" collapsed="false">
      <c r="A3689" s="208" t="str">
        <f aca="false">B3689&amp;" "&amp;C3689&amp;" "&amp;D3689</f>
        <v>US Natural Gas Physical</v>
      </c>
      <c r="B3689" s="208" t="str">
        <f aca="false">IF((LEFT(N3689,2)="US"),"US","")</f>
        <v>US</v>
      </c>
      <c r="C3689" s="208" t="str">
        <f aca="false">M3689</f>
        <v>Natural Gas</v>
      </c>
      <c r="D3689" s="208" t="str">
        <f aca="false">IF(ISNUMBER(FIND("Phy",N3689))=TRUE(),"Physical","Financial")</f>
        <v>Physical</v>
      </c>
      <c r="E3689" s="208" t="n">
        <f aca="false">IF(VLOOKUP(S3689,'DD-Lookup'!$J$6:$L$50,3,FALSE())="Monthly",(YEAR(AC3689)-YEAR(AB3689))*12+MONTH(AC3689)-MONTH(AB3689)+1,(AC3689-AB3689+1))</f>
        <v>1</v>
      </c>
      <c r="F3689" s="239" t="n">
        <f aca="false">E3689*SUM(P3689:Q3689)</f>
        <v>5000</v>
      </c>
      <c r="G3689" s="214" t="n">
        <v>1292276</v>
      </c>
      <c r="H3689" s="215" t="n">
        <v>37035.4277662037</v>
      </c>
      <c r="I3689" s="0" t="s">
        <v>2360</v>
      </c>
      <c r="M3689" s="0" t="s">
        <v>858</v>
      </c>
      <c r="N3689" s="0" t="s">
        <v>1305</v>
      </c>
      <c r="O3689" s="0" t="s">
        <v>1787</v>
      </c>
      <c r="P3689" s="216" t="n">
        <v>5000</v>
      </c>
      <c r="S3689" s="0" t="s">
        <v>1026</v>
      </c>
      <c r="T3689" s="0" t="s">
        <v>784</v>
      </c>
      <c r="U3689" s="218" t="n">
        <v>4.02</v>
      </c>
      <c r="V3689" s="0" t="s">
        <v>3089</v>
      </c>
      <c r="W3689" s="0" t="s">
        <v>1422</v>
      </c>
      <c r="X3689" s="0" t="s">
        <v>1639</v>
      </c>
      <c r="Y3689" s="0" t="s">
        <v>1310</v>
      </c>
      <c r="Z3689" s="0" t="s">
        <v>571</v>
      </c>
      <c r="AA3689" s="0" t="n">
        <v>809105</v>
      </c>
      <c r="AB3689" s="215" t="n">
        <v>37036.875</v>
      </c>
      <c r="AC3689" s="215" t="n">
        <v>37036.875</v>
      </c>
    </row>
    <row r="3690" customFormat="false" ht="12.75" hidden="false" customHeight="false" outlineLevel="0" collapsed="false">
      <c r="A3690" s="208" t="str">
        <f aca="false">B3690&amp;" "&amp;C3690&amp;" "&amp;D3690</f>
        <v>US Natural Gas Physical</v>
      </c>
      <c r="B3690" s="208" t="str">
        <f aca="false">IF((LEFT(N3690,2)="US"),"US","")</f>
        <v>US</v>
      </c>
      <c r="C3690" s="208" t="str">
        <f aca="false">M3690</f>
        <v>Natural Gas</v>
      </c>
      <c r="D3690" s="208" t="str">
        <f aca="false">IF(ISNUMBER(FIND("Phy",N3690))=TRUE(),"Physical","Financial")</f>
        <v>Physical</v>
      </c>
      <c r="E3690" s="208" t="n">
        <f aca="false">IF(VLOOKUP(S3690,'DD-Lookup'!$J$6:$L$50,3,FALSE())="Monthly",(YEAR(AC3690)-YEAR(AB3690))*12+MONTH(AC3690)-MONTH(AB3690)+1,(AC3690-AB3690+1))</f>
        <v>1</v>
      </c>
      <c r="F3690" s="239" t="n">
        <f aca="false">E3690*SUM(P3690:Q3690)</f>
        <v>8000</v>
      </c>
      <c r="G3690" s="214" t="n">
        <v>1292277</v>
      </c>
      <c r="H3690" s="215" t="n">
        <v>37035.4277777778</v>
      </c>
      <c r="I3690" s="0" t="s">
        <v>2777</v>
      </c>
      <c r="M3690" s="0" t="s">
        <v>858</v>
      </c>
      <c r="N3690" s="0" t="s">
        <v>1305</v>
      </c>
      <c r="O3690" s="0" t="s">
        <v>1432</v>
      </c>
      <c r="P3690" s="216" t="n">
        <v>8000</v>
      </c>
      <c r="S3690" s="0" t="s">
        <v>1026</v>
      </c>
      <c r="T3690" s="0" t="s">
        <v>784</v>
      </c>
      <c r="U3690" s="218" t="n">
        <v>4.105</v>
      </c>
      <c r="V3690" s="0" t="s">
        <v>2778</v>
      </c>
      <c r="W3690" s="0" t="s">
        <v>1434</v>
      </c>
      <c r="X3690" s="0" t="s">
        <v>1435</v>
      </c>
      <c r="Y3690" s="0" t="s">
        <v>1310</v>
      </c>
      <c r="Z3690" s="0" t="s">
        <v>571</v>
      </c>
      <c r="AA3690" s="0" t="n">
        <v>809106</v>
      </c>
      <c r="AB3690" s="215" t="n">
        <v>37036.875</v>
      </c>
      <c r="AC3690" s="215" t="n">
        <v>37036.875</v>
      </c>
    </row>
    <row r="3691" customFormat="false" ht="12.75" hidden="false" customHeight="false" outlineLevel="0" collapsed="false">
      <c r="A3691" s="208" t="str">
        <f aca="false">B3691&amp;" "&amp;C3691&amp;" "&amp;D3691</f>
        <v>US Natural Gas Physical</v>
      </c>
      <c r="B3691" s="208" t="str">
        <f aca="false">IF((LEFT(N3691,2)="US"),"US","")</f>
        <v>US</v>
      </c>
      <c r="C3691" s="208" t="str">
        <f aca="false">M3691</f>
        <v>Natural Gas</v>
      </c>
      <c r="D3691" s="208" t="str">
        <f aca="false">IF(ISNUMBER(FIND("Phy",N3691))=TRUE(),"Physical","Financial")</f>
        <v>Physical</v>
      </c>
      <c r="E3691" s="208" t="n">
        <f aca="false">IF(VLOOKUP(S3691,'DD-Lookup'!$J$6:$L$50,3,FALSE())="Monthly",(YEAR(AC3691)-YEAR(AB3691))*12+MONTH(AC3691)-MONTH(AB3691)+1,(AC3691-AB3691+1))</f>
        <v>1</v>
      </c>
      <c r="F3691" s="239" t="n">
        <f aca="false">E3691*SUM(P3691:Q3691)</f>
        <v>7836</v>
      </c>
      <c r="G3691" s="214" t="n">
        <v>1292278</v>
      </c>
      <c r="H3691" s="215" t="n">
        <v>37035.4278125</v>
      </c>
      <c r="I3691" s="0" t="s">
        <v>1183</v>
      </c>
      <c r="M3691" s="0" t="s">
        <v>858</v>
      </c>
      <c r="N3691" s="0" t="s">
        <v>1305</v>
      </c>
      <c r="O3691" s="0" t="s">
        <v>1687</v>
      </c>
      <c r="Q3691" s="216" t="n">
        <v>7836</v>
      </c>
      <c r="S3691" s="0" t="s">
        <v>1026</v>
      </c>
      <c r="T3691" s="0" t="s">
        <v>784</v>
      </c>
      <c r="U3691" s="218" t="n">
        <v>4.06</v>
      </c>
      <c r="V3691" s="0" t="s">
        <v>1688</v>
      </c>
      <c r="W3691" s="0" t="s">
        <v>1667</v>
      </c>
      <c r="X3691" s="0" t="s">
        <v>1639</v>
      </c>
      <c r="Y3691" s="0" t="s">
        <v>1310</v>
      </c>
      <c r="Z3691" s="0" t="s">
        <v>571</v>
      </c>
      <c r="AA3691" s="0" t="n">
        <v>809107</v>
      </c>
      <c r="AB3691" s="215" t="n">
        <v>37036.875</v>
      </c>
      <c r="AC3691" s="215" t="n">
        <v>37036.875</v>
      </c>
    </row>
    <row r="3692" customFormat="false" ht="12.75" hidden="false" customHeight="false" outlineLevel="0" collapsed="false">
      <c r="A3692" s="208" t="str">
        <f aca="false">B3692&amp;" "&amp;C3692&amp;" "&amp;D3692</f>
        <v> Metals Financial</v>
      </c>
      <c r="B3692" s="208" t="str">
        <f aca="false">IF((LEFT(N3692,2)="US"),"US","")</f>
        <v/>
      </c>
      <c r="C3692" s="208" t="str">
        <f aca="false">M3692</f>
        <v>Metals</v>
      </c>
      <c r="D3692" s="208" t="str">
        <f aca="false">IF(ISNUMBER(FIND("Phy",N3692))=TRUE(),"Physical","Financial")</f>
        <v>Financial</v>
      </c>
      <c r="E3692" s="208" t="n">
        <f aca="false">IF(VLOOKUP(S3692,'DD-Lookup'!$J$6:$L$50,3,FALSE())="Monthly",(YEAR(AC3692)-YEAR(AB3692))*12+MONTH(AC3692)-MONTH(AB3692)+1,(AC3692-AB3692+1))</f>
        <v>1</v>
      </c>
      <c r="F3692" s="239" t="n">
        <f aca="false">E3692*SUM(P3692:Q3692)</f>
        <v>12</v>
      </c>
      <c r="G3692" s="214" t="n">
        <v>1292279</v>
      </c>
      <c r="H3692" s="215" t="n">
        <v>37035.4278356481</v>
      </c>
      <c r="I3692" s="0" t="s">
        <v>850</v>
      </c>
      <c r="M3692" s="0" t="s">
        <v>780</v>
      </c>
      <c r="N3692" s="0" t="s">
        <v>804</v>
      </c>
      <c r="O3692" s="0" t="s">
        <v>805</v>
      </c>
      <c r="P3692" s="216" t="n">
        <v>12</v>
      </c>
      <c r="S3692" s="0" t="s">
        <v>783</v>
      </c>
      <c r="T3692" s="0" t="s">
        <v>784</v>
      </c>
      <c r="U3692" s="218" t="n">
        <v>1750</v>
      </c>
      <c r="V3692" s="0" t="s">
        <v>903</v>
      </c>
      <c r="W3692" s="0" t="s">
        <v>803</v>
      </c>
      <c r="X3692" s="0" t="s">
        <v>787</v>
      </c>
      <c r="Y3692" s="0" t="s">
        <v>788</v>
      </c>
      <c r="Z3692" s="0" t="s">
        <v>789</v>
      </c>
      <c r="AA3692" s="0" t="n">
        <v>2151129</v>
      </c>
    </row>
    <row r="3693" customFormat="false" ht="12.75" hidden="false" customHeight="false" outlineLevel="0" collapsed="false">
      <c r="A3693" s="208" t="str">
        <f aca="false">B3693&amp;" "&amp;C3693&amp;" "&amp;D3693</f>
        <v>US Crude Financial</v>
      </c>
      <c r="B3693" s="208" t="str">
        <f aca="false">IF((LEFT(N3693,2)="US"),"US","")</f>
        <v>US</v>
      </c>
      <c r="C3693" s="208" t="str">
        <f aca="false">M3693</f>
        <v>Crude</v>
      </c>
      <c r="D3693" s="208" t="str">
        <f aca="false">IF(ISNUMBER(FIND("Phy",N3693))=TRUE(),"Physical","Financial")</f>
        <v>Financial</v>
      </c>
      <c r="E3693" s="208" t="n">
        <f aca="false">IF(VLOOKUP(S3693,'DD-Lookup'!$J$6:$L$50,3,FALSE())="Monthly",(YEAR(AC3693)-YEAR(AB3693))*12+MONTH(AC3693)-MONTH(AB3693)+1,(AC3693-AB3693+1))</f>
        <v>1</v>
      </c>
      <c r="F3693" s="239" t="n">
        <f aca="false">E3693*SUM(P3693:Q3693)</f>
        <v>50000</v>
      </c>
      <c r="G3693" s="214" t="n">
        <v>1292280</v>
      </c>
      <c r="H3693" s="215" t="n">
        <v>37035.4278935185</v>
      </c>
      <c r="I3693" s="0" t="s">
        <v>1112</v>
      </c>
      <c r="M3693" s="0" t="s">
        <v>97</v>
      </c>
      <c r="N3693" s="0" t="s">
        <v>841</v>
      </c>
      <c r="O3693" s="0" t="s">
        <v>842</v>
      </c>
      <c r="P3693" s="216" t="n">
        <v>50000</v>
      </c>
      <c r="S3693" s="0" t="s">
        <v>843</v>
      </c>
      <c r="T3693" s="0" t="s">
        <v>784</v>
      </c>
      <c r="U3693" s="218" t="n">
        <v>29.02</v>
      </c>
      <c r="V3693" s="0" t="s">
        <v>2690</v>
      </c>
      <c r="W3693" s="0" t="s">
        <v>845</v>
      </c>
      <c r="X3693" s="0" t="s">
        <v>846</v>
      </c>
      <c r="Y3693" s="0" t="s">
        <v>847</v>
      </c>
      <c r="Z3693" s="0" t="s">
        <v>571</v>
      </c>
      <c r="AA3693" s="0" t="n">
        <v>107104</v>
      </c>
      <c r="AB3693" s="215" t="n">
        <v>37073</v>
      </c>
      <c r="AC3693" s="215" t="n">
        <v>37103</v>
      </c>
    </row>
    <row r="3694" customFormat="false" ht="12.75" hidden="false" customHeight="false" outlineLevel="0" collapsed="false">
      <c r="A3694" s="208" t="str">
        <f aca="false">B3694&amp;" "&amp;C3694&amp;" "&amp;D3694</f>
        <v>US Crude Financial</v>
      </c>
      <c r="B3694" s="208" t="str">
        <f aca="false">IF((LEFT(N3694,2)="US"),"US","")</f>
        <v>US</v>
      </c>
      <c r="C3694" s="208" t="str">
        <f aca="false">M3694</f>
        <v>Crude</v>
      </c>
      <c r="D3694" s="208" t="str">
        <f aca="false">IF(ISNUMBER(FIND("Phy",N3694))=TRUE(),"Physical","Financial")</f>
        <v>Financial</v>
      </c>
      <c r="E3694" s="208" t="n">
        <f aca="false">IF(VLOOKUP(S3694,'DD-Lookup'!$J$6:$L$50,3,FALSE())="Monthly",(YEAR(AC3694)-YEAR(AB3694))*12+MONTH(AC3694)-MONTH(AB3694)+1,(AC3694-AB3694+1))</f>
        <v>1</v>
      </c>
      <c r="F3694" s="239" t="n">
        <f aca="false">E3694*SUM(P3694:Q3694)</f>
        <v>50000</v>
      </c>
      <c r="G3694" s="214" t="n">
        <v>1292281</v>
      </c>
      <c r="H3694" s="215" t="n">
        <v>37035.4279166667</v>
      </c>
      <c r="I3694" s="0" t="s">
        <v>1112</v>
      </c>
      <c r="M3694" s="0" t="s">
        <v>97</v>
      </c>
      <c r="N3694" s="0" t="s">
        <v>841</v>
      </c>
      <c r="O3694" s="0" t="s">
        <v>842</v>
      </c>
      <c r="P3694" s="216" t="n">
        <v>50000</v>
      </c>
      <c r="S3694" s="0" t="s">
        <v>843</v>
      </c>
      <c r="T3694" s="0" t="s">
        <v>784</v>
      </c>
      <c r="U3694" s="218" t="n">
        <v>29</v>
      </c>
      <c r="V3694" s="0" t="s">
        <v>2443</v>
      </c>
      <c r="W3694" s="0" t="s">
        <v>845</v>
      </c>
      <c r="X3694" s="0" t="s">
        <v>846</v>
      </c>
      <c r="Y3694" s="0" t="s">
        <v>847</v>
      </c>
      <c r="Z3694" s="0" t="s">
        <v>571</v>
      </c>
      <c r="AA3694" s="0" t="n">
        <v>107105</v>
      </c>
      <c r="AB3694" s="215" t="n">
        <v>37073</v>
      </c>
      <c r="AC3694" s="215" t="n">
        <v>37103</v>
      </c>
    </row>
    <row r="3695" customFormat="false" ht="12.75" hidden="false" customHeight="false" outlineLevel="0" collapsed="false">
      <c r="A3695" s="208" t="str">
        <f aca="false">B3695&amp;" "&amp;C3695&amp;" "&amp;D3695</f>
        <v>US Natural Gas Physical</v>
      </c>
      <c r="B3695" s="208" t="str">
        <f aca="false">IF((LEFT(N3695,2)="US"),"US","")</f>
        <v>US</v>
      </c>
      <c r="C3695" s="208" t="str">
        <f aca="false">M3695</f>
        <v>Natural Gas</v>
      </c>
      <c r="D3695" s="208" t="str">
        <f aca="false">IF(ISNUMBER(FIND("Phy",N3695))=TRUE(),"Physical","Financial")</f>
        <v>Physical</v>
      </c>
      <c r="E3695" s="208" t="n">
        <f aca="false">IF(VLOOKUP(S3695,'DD-Lookup'!$J$6:$L$50,3,FALSE())="Monthly",(YEAR(AC3695)-YEAR(AB3695))*12+MONTH(AC3695)-MONTH(AB3695)+1,(AC3695-AB3695+1))</f>
        <v>1</v>
      </c>
      <c r="F3695" s="239" t="n">
        <f aca="false">E3695*SUM(P3695:Q3695)</f>
        <v>100000</v>
      </c>
      <c r="G3695" s="214" t="n">
        <v>1292282</v>
      </c>
      <c r="H3695" s="215" t="n">
        <v>37035.4280439815</v>
      </c>
      <c r="I3695" s="0" t="s">
        <v>1183</v>
      </c>
      <c r="M3695" s="0" t="s">
        <v>858</v>
      </c>
      <c r="N3695" s="0" t="s">
        <v>1305</v>
      </c>
      <c r="O3695" s="0" t="s">
        <v>1306</v>
      </c>
      <c r="P3695" s="216" t="n">
        <v>100000</v>
      </c>
      <c r="S3695" s="0" t="s">
        <v>1026</v>
      </c>
      <c r="T3695" s="0" t="s">
        <v>784</v>
      </c>
      <c r="U3695" s="218" t="n">
        <v>4.2226</v>
      </c>
      <c r="V3695" s="0" t="s">
        <v>1413</v>
      </c>
      <c r="W3695" s="0" t="s">
        <v>1308</v>
      </c>
      <c r="X3695" s="0" t="s">
        <v>1309</v>
      </c>
      <c r="Y3695" s="0" t="s">
        <v>1310</v>
      </c>
      <c r="Z3695" s="0" t="s">
        <v>571</v>
      </c>
      <c r="AA3695" s="0" t="n">
        <v>809108</v>
      </c>
      <c r="AB3695" s="215" t="n">
        <v>37036.875</v>
      </c>
      <c r="AC3695" s="215" t="n">
        <v>37036.875</v>
      </c>
    </row>
    <row r="3696" customFormat="false" ht="12.75" hidden="false" customHeight="false" outlineLevel="0" collapsed="false">
      <c r="A3696" s="208" t="str">
        <f aca="false">B3696&amp;" "&amp;C3696&amp;" "&amp;D3696</f>
        <v>US Natural Gas Physical</v>
      </c>
      <c r="B3696" s="208" t="str">
        <f aca="false">IF((LEFT(N3696,2)="US"),"US","")</f>
        <v>US</v>
      </c>
      <c r="C3696" s="208" t="str">
        <f aca="false">M3696</f>
        <v>Natural Gas</v>
      </c>
      <c r="D3696" s="208" t="str">
        <f aca="false">IF(ISNUMBER(FIND("Phy",N3696))=TRUE(),"Physical","Financial")</f>
        <v>Physical</v>
      </c>
      <c r="E3696" s="208" t="n">
        <f aca="false">IF(VLOOKUP(S3696,'DD-Lookup'!$J$6:$L$50,3,FALSE())="Monthly",(YEAR(AC3696)-YEAR(AB3696))*12+MONTH(AC3696)-MONTH(AB3696)+1,(AC3696-AB3696+1))</f>
        <v>1</v>
      </c>
      <c r="F3696" s="239" t="n">
        <f aca="false">E3696*SUM(P3696:Q3696)</f>
        <v>10000</v>
      </c>
      <c r="G3696" s="214" t="n">
        <v>1292283</v>
      </c>
      <c r="H3696" s="215" t="n">
        <v>37035.4280787037</v>
      </c>
      <c r="I3696" s="0" t="s">
        <v>1544</v>
      </c>
      <c r="M3696" s="0" t="s">
        <v>858</v>
      </c>
      <c r="N3696" s="0" t="s">
        <v>1305</v>
      </c>
      <c r="O3696" s="0" t="s">
        <v>1766</v>
      </c>
      <c r="Q3696" s="216" t="n">
        <v>10000</v>
      </c>
      <c r="S3696" s="0" t="s">
        <v>1026</v>
      </c>
      <c r="T3696" s="0" t="s">
        <v>784</v>
      </c>
      <c r="U3696" s="218" t="n">
        <v>4.045</v>
      </c>
      <c r="V3696" s="0" t="s">
        <v>2733</v>
      </c>
      <c r="W3696" s="0" t="s">
        <v>1422</v>
      </c>
      <c r="X3696" s="0" t="s">
        <v>1423</v>
      </c>
      <c r="Y3696" s="0" t="s">
        <v>1310</v>
      </c>
      <c r="Z3696" s="0" t="s">
        <v>571</v>
      </c>
      <c r="AA3696" s="0" t="n">
        <v>809109</v>
      </c>
      <c r="AB3696" s="215" t="n">
        <v>37036.875</v>
      </c>
      <c r="AC3696" s="215" t="n">
        <v>37036.875</v>
      </c>
    </row>
    <row r="3697" customFormat="false" ht="12.75" hidden="false" customHeight="false" outlineLevel="0" collapsed="false">
      <c r="A3697" s="208" t="str">
        <f aca="false">B3697&amp;" "&amp;C3697&amp;" "&amp;D3697</f>
        <v>US Natural Gas Financial</v>
      </c>
      <c r="B3697" s="208" t="str">
        <f aca="false">IF((LEFT(N3697,2)="US"),"US","")</f>
        <v>US</v>
      </c>
      <c r="C3697" s="208" t="str">
        <f aca="false">M3697</f>
        <v>Natural Gas</v>
      </c>
      <c r="D3697" s="208" t="str">
        <f aca="false">IF(ISNUMBER(FIND("Phy",N3697))=TRUE(),"Physical","Financial")</f>
        <v>Financial</v>
      </c>
      <c r="E3697" s="208" t="n">
        <f aca="false">IF(VLOOKUP(S3697,'DD-Lookup'!$J$6:$L$50,3,FALSE())="Monthly",(YEAR(AC3697)-YEAR(AB3697))*12+MONTH(AC3697)-MONTH(AB3697)+1,(AC3697-AB3697+1))</f>
        <v>30</v>
      </c>
      <c r="F3697" s="239" t="n">
        <f aca="false">E3697*SUM(P3697:Q3697)</f>
        <v>3000</v>
      </c>
      <c r="G3697" s="214" t="n">
        <v>1292284</v>
      </c>
      <c r="H3697" s="215" t="n">
        <v>37035.4282407407</v>
      </c>
      <c r="I3697" s="0" t="s">
        <v>1112</v>
      </c>
      <c r="M3697" s="0" t="s">
        <v>858</v>
      </c>
      <c r="N3697" s="0" t="s">
        <v>1350</v>
      </c>
      <c r="O3697" s="0" t="s">
        <v>1351</v>
      </c>
      <c r="Q3697" s="216" t="n">
        <v>100</v>
      </c>
      <c r="S3697" s="0" t="s">
        <v>1352</v>
      </c>
      <c r="T3697" s="0" t="s">
        <v>784</v>
      </c>
      <c r="U3697" s="218" t="n">
        <v>0.0125</v>
      </c>
      <c r="V3697" s="0" t="s">
        <v>2549</v>
      </c>
      <c r="W3697" s="0" t="s">
        <v>1354</v>
      </c>
      <c r="X3697" s="0" t="s">
        <v>1355</v>
      </c>
      <c r="Y3697" s="0" t="s">
        <v>838</v>
      </c>
      <c r="Z3697" s="0" t="s">
        <v>571</v>
      </c>
      <c r="AA3697" s="0" t="s">
        <v>3090</v>
      </c>
      <c r="AB3697" s="215" t="n">
        <v>37043</v>
      </c>
      <c r="AC3697" s="215" t="n">
        <v>37072</v>
      </c>
    </row>
    <row r="3698" customFormat="false" ht="12.75" hidden="false" customHeight="false" outlineLevel="0" collapsed="false">
      <c r="A3698" s="208" t="str">
        <f aca="false">B3698&amp;" "&amp;C3698&amp;" "&amp;D3698</f>
        <v>US Natural Gas Financial</v>
      </c>
      <c r="B3698" s="208" t="str">
        <f aca="false">IF((LEFT(N3698,2)="US"),"US","")</f>
        <v>US</v>
      </c>
      <c r="C3698" s="208" t="str">
        <f aca="false">M3698</f>
        <v>Natural Gas</v>
      </c>
      <c r="D3698" s="208" t="str">
        <f aca="false">IF(ISNUMBER(FIND("Phy",N3698))=TRUE(),"Physical","Financial")</f>
        <v>Financial</v>
      </c>
      <c r="E3698" s="208" t="n">
        <f aca="false">IF(VLOOKUP(S3698,'DD-Lookup'!$J$6:$L$50,3,FALSE())="Monthly",(YEAR(AC3698)-YEAR(AB3698))*12+MONTH(AC3698)-MONTH(AB3698)+1,(AC3698-AB3698+1))</f>
        <v>30</v>
      </c>
      <c r="F3698" s="239" t="n">
        <f aca="false">E3698*SUM(P3698:Q3698)</f>
        <v>150000</v>
      </c>
      <c r="G3698" s="214" t="n">
        <v>1292286</v>
      </c>
      <c r="H3698" s="215" t="n">
        <v>37035.4283217593</v>
      </c>
      <c r="I3698" s="0" t="s">
        <v>1779</v>
      </c>
      <c r="M3698" s="0" t="s">
        <v>858</v>
      </c>
      <c r="N3698" s="0" t="s">
        <v>1024</v>
      </c>
      <c r="O3698" s="0" t="s">
        <v>1025</v>
      </c>
      <c r="P3698" s="216" t="n">
        <v>5000</v>
      </c>
      <c r="S3698" s="0" t="s">
        <v>1026</v>
      </c>
      <c r="T3698" s="0" t="s">
        <v>784</v>
      </c>
      <c r="U3698" s="218" t="n">
        <v>4.1675</v>
      </c>
      <c r="V3698" s="0" t="s">
        <v>1820</v>
      </c>
      <c r="W3698" s="0" t="s">
        <v>1028</v>
      </c>
      <c r="X3698" s="0" t="s">
        <v>1029</v>
      </c>
      <c r="Y3698" s="0" t="s">
        <v>838</v>
      </c>
      <c r="Z3698" s="0" t="s">
        <v>571</v>
      </c>
      <c r="AA3698" s="0" t="s">
        <v>3091</v>
      </c>
      <c r="AB3698" s="215" t="n">
        <v>37043.875</v>
      </c>
      <c r="AC3698" s="215" t="n">
        <v>37072.875</v>
      </c>
    </row>
    <row r="3699" customFormat="false" ht="12.75" hidden="false" customHeight="false" outlineLevel="0" collapsed="false">
      <c r="A3699" s="208" t="str">
        <f aca="false">B3699&amp;" "&amp;C3699&amp;" "&amp;D3699</f>
        <v>US Power Physical</v>
      </c>
      <c r="B3699" s="208" t="str">
        <f aca="false">IF((LEFT(N3699,2)="US"),"US","")</f>
        <v>US</v>
      </c>
      <c r="C3699" s="208" t="str">
        <f aca="false">M3699</f>
        <v>Power</v>
      </c>
      <c r="D3699" s="208" t="str">
        <f aca="false">IF(ISNUMBER(FIND("Phy",N3699))=TRUE(),"Physical","Financial")</f>
        <v>Physical</v>
      </c>
      <c r="E3699" s="208" t="n">
        <f aca="false">IF(VLOOKUP(S3699,'DD-Lookup'!$J$6:$L$50,3,FALSE())="Monthly",(YEAR(AC3699)-YEAR(AB3699))*12+MONTH(AC3699)-MONTH(AB3699)+1,(AC3699-AB3699+1))</f>
        <v>30</v>
      </c>
      <c r="F3699" s="239" t="n">
        <f aca="false">E3699*SUM(P3699:Q3699)</f>
        <v>750</v>
      </c>
      <c r="G3699" s="214" t="n">
        <v>1292287</v>
      </c>
      <c r="H3699" s="215" t="n">
        <v>37035.4283217593</v>
      </c>
      <c r="I3699" s="0" t="s">
        <v>1073</v>
      </c>
      <c r="M3699" s="0" t="s">
        <v>67</v>
      </c>
      <c r="N3699" s="0" t="s">
        <v>1648</v>
      </c>
      <c r="O3699" s="0" t="s">
        <v>2047</v>
      </c>
      <c r="P3699" s="216" t="n">
        <v>25</v>
      </c>
      <c r="S3699" s="0" t="s">
        <v>930</v>
      </c>
      <c r="T3699" s="0" t="s">
        <v>784</v>
      </c>
      <c r="U3699" s="218" t="n">
        <v>285</v>
      </c>
      <c r="V3699" s="0" t="s">
        <v>2590</v>
      </c>
      <c r="W3699" s="0" t="s">
        <v>2049</v>
      </c>
      <c r="X3699" s="0" t="s">
        <v>1652</v>
      </c>
      <c r="Y3699" s="0" t="s">
        <v>1051</v>
      </c>
      <c r="Z3699" s="0" t="s">
        <v>618</v>
      </c>
      <c r="AA3699" s="0" t="n">
        <v>621579.1</v>
      </c>
      <c r="AB3699" s="215" t="n">
        <v>37043.875</v>
      </c>
      <c r="AC3699" s="215" t="n">
        <v>37072.875</v>
      </c>
    </row>
    <row r="3700" customFormat="false" ht="12.75" hidden="false" customHeight="false" outlineLevel="0" collapsed="false">
      <c r="A3700" s="208" t="str">
        <f aca="false">B3700&amp;" "&amp;C3700&amp;" "&amp;D3700</f>
        <v>US Natural Gas Physical</v>
      </c>
      <c r="B3700" s="208" t="str">
        <f aca="false">IF((LEFT(N3700,2)="US"),"US","")</f>
        <v>US</v>
      </c>
      <c r="C3700" s="208" t="str">
        <f aca="false">M3700</f>
        <v>Natural Gas</v>
      </c>
      <c r="D3700" s="208" t="str">
        <f aca="false">IF(ISNUMBER(FIND("Phy",N3700))=TRUE(),"Physical","Financial")</f>
        <v>Physical</v>
      </c>
      <c r="E3700" s="208" t="n">
        <f aca="false">IF(VLOOKUP(S3700,'DD-Lookup'!$J$6:$L$50,3,FALSE())="Monthly",(YEAR(AC3700)-YEAR(AB3700))*12+MONTH(AC3700)-MONTH(AB3700)+1,(AC3700-AB3700+1))</f>
        <v>1</v>
      </c>
      <c r="F3700" s="239" t="n">
        <f aca="false">E3700*SUM(P3700:Q3700)</f>
        <v>6280</v>
      </c>
      <c r="G3700" s="214" t="n">
        <v>1292288</v>
      </c>
      <c r="H3700" s="215" t="n">
        <v>37035.4283680556</v>
      </c>
      <c r="I3700" s="0" t="s">
        <v>2360</v>
      </c>
      <c r="M3700" s="0" t="s">
        <v>858</v>
      </c>
      <c r="N3700" s="0" t="s">
        <v>1305</v>
      </c>
      <c r="O3700" s="0" t="s">
        <v>1687</v>
      </c>
      <c r="Q3700" s="216" t="n">
        <v>6280</v>
      </c>
      <c r="S3700" s="0" t="s">
        <v>1026</v>
      </c>
      <c r="T3700" s="0" t="s">
        <v>784</v>
      </c>
      <c r="U3700" s="218" t="n">
        <v>4.065</v>
      </c>
      <c r="V3700" s="0" t="s">
        <v>2361</v>
      </c>
      <c r="W3700" s="0" t="s">
        <v>1667</v>
      </c>
      <c r="X3700" s="0" t="s">
        <v>1639</v>
      </c>
      <c r="Y3700" s="0" t="s">
        <v>1310</v>
      </c>
      <c r="Z3700" s="0" t="s">
        <v>571</v>
      </c>
      <c r="AA3700" s="0" t="n">
        <v>809110</v>
      </c>
      <c r="AB3700" s="215" t="n">
        <v>37036.875</v>
      </c>
      <c r="AC3700" s="215" t="n">
        <v>37036.875</v>
      </c>
    </row>
    <row r="3701" customFormat="false" ht="12.75" hidden="false" customHeight="false" outlineLevel="0" collapsed="false">
      <c r="A3701" s="208" t="str">
        <f aca="false">B3701&amp;" "&amp;C3701&amp;" "&amp;D3701</f>
        <v>US Natural Gas Physical</v>
      </c>
      <c r="B3701" s="208" t="str">
        <f aca="false">IF((LEFT(N3701,2)="US"),"US","")</f>
        <v>US</v>
      </c>
      <c r="C3701" s="208" t="str">
        <f aca="false">M3701</f>
        <v>Natural Gas</v>
      </c>
      <c r="D3701" s="208" t="str">
        <f aca="false">IF(ISNUMBER(FIND("Phy",N3701))=TRUE(),"Physical","Financial")</f>
        <v>Physical</v>
      </c>
      <c r="E3701" s="208" t="n">
        <f aca="false">IF(VLOOKUP(S3701,'DD-Lookup'!$J$6:$L$50,3,FALSE())="Monthly",(YEAR(AC3701)-YEAR(AB3701))*12+MONTH(AC3701)-MONTH(AB3701)+1,(AC3701-AB3701+1))</f>
        <v>1</v>
      </c>
      <c r="F3701" s="239" t="n">
        <f aca="false">E3701*SUM(P3701:Q3701)</f>
        <v>10000</v>
      </c>
      <c r="G3701" s="214" t="n">
        <v>1292289</v>
      </c>
      <c r="H3701" s="215" t="n">
        <v>37035.4284259259</v>
      </c>
      <c r="I3701" s="0" t="s">
        <v>1699</v>
      </c>
      <c r="M3701" s="0" t="s">
        <v>858</v>
      </c>
      <c r="N3701" s="0" t="s">
        <v>1305</v>
      </c>
      <c r="O3701" s="0" t="s">
        <v>1498</v>
      </c>
      <c r="P3701" s="216" t="n">
        <v>10000</v>
      </c>
      <c r="S3701" s="0" t="s">
        <v>1026</v>
      </c>
      <c r="T3701" s="0" t="s">
        <v>784</v>
      </c>
      <c r="U3701" s="218" t="n">
        <v>4.43</v>
      </c>
      <c r="V3701" s="0" t="s">
        <v>1700</v>
      </c>
      <c r="W3701" s="0" t="s">
        <v>1388</v>
      </c>
      <c r="X3701" s="0" t="s">
        <v>1389</v>
      </c>
      <c r="Y3701" s="0" t="s">
        <v>1310</v>
      </c>
      <c r="Z3701" s="0" t="s">
        <v>571</v>
      </c>
      <c r="AA3701" s="0" t="n">
        <v>809111</v>
      </c>
      <c r="AB3701" s="215" t="n">
        <v>37036.875</v>
      </c>
      <c r="AC3701" s="215" t="n">
        <v>37036.875</v>
      </c>
    </row>
    <row r="3702" customFormat="false" ht="12.75" hidden="false" customHeight="false" outlineLevel="0" collapsed="false">
      <c r="A3702" s="208" t="str">
        <f aca="false">B3702&amp;" "&amp;C3702&amp;" "&amp;D3702</f>
        <v>US Natural Gas Physical</v>
      </c>
      <c r="B3702" s="208" t="str">
        <f aca="false">IF((LEFT(N3702,2)="US"),"US","")</f>
        <v>US</v>
      </c>
      <c r="C3702" s="208" t="str">
        <f aca="false">M3702</f>
        <v>Natural Gas</v>
      </c>
      <c r="D3702" s="208" t="str">
        <f aca="false">IF(ISNUMBER(FIND("Phy",N3702))=TRUE(),"Physical","Financial")</f>
        <v>Physical</v>
      </c>
      <c r="E3702" s="208" t="n">
        <f aca="false">IF(VLOOKUP(S3702,'DD-Lookup'!$J$6:$L$50,3,FALSE())="Monthly",(YEAR(AC3702)-YEAR(AB3702))*12+MONTH(AC3702)-MONTH(AB3702)+1,(AC3702-AB3702+1))</f>
        <v>1</v>
      </c>
      <c r="F3702" s="239" t="n">
        <f aca="false">E3702*SUM(P3702:Q3702)</f>
        <v>10000</v>
      </c>
      <c r="G3702" s="214" t="n">
        <v>1292290</v>
      </c>
      <c r="H3702" s="215" t="n">
        <v>37035.4284837963</v>
      </c>
      <c r="I3702" s="0" t="s">
        <v>1059</v>
      </c>
      <c r="M3702" s="0" t="s">
        <v>858</v>
      </c>
      <c r="N3702" s="0" t="s">
        <v>1305</v>
      </c>
      <c r="O3702" s="0" t="s">
        <v>1306</v>
      </c>
      <c r="P3702" s="216" t="n">
        <v>10000</v>
      </c>
      <c r="S3702" s="0" t="s">
        <v>1026</v>
      </c>
      <c r="T3702" s="0" t="s">
        <v>784</v>
      </c>
      <c r="U3702" s="218" t="n">
        <v>4.2213</v>
      </c>
      <c r="V3702" s="0" t="s">
        <v>3092</v>
      </c>
      <c r="W3702" s="0" t="s">
        <v>1308</v>
      </c>
      <c r="X3702" s="0" t="s">
        <v>1309</v>
      </c>
      <c r="Y3702" s="0" t="s">
        <v>1310</v>
      </c>
      <c r="Z3702" s="0" t="s">
        <v>571</v>
      </c>
      <c r="AA3702" s="0" t="n">
        <v>809112</v>
      </c>
      <c r="AB3702" s="215" t="n">
        <v>37036.875</v>
      </c>
      <c r="AC3702" s="215" t="n">
        <v>37036.875</v>
      </c>
    </row>
    <row r="3703" customFormat="false" ht="12.75" hidden="false" customHeight="false" outlineLevel="0" collapsed="false">
      <c r="A3703" s="208" t="str">
        <f aca="false">B3703&amp;" "&amp;C3703&amp;" "&amp;D3703</f>
        <v>US Natural Gas Financial</v>
      </c>
      <c r="B3703" s="208" t="str">
        <f aca="false">IF((LEFT(N3703,2)="US"),"US","")</f>
        <v>US</v>
      </c>
      <c r="C3703" s="208" t="str">
        <f aca="false">M3703</f>
        <v>Natural Gas</v>
      </c>
      <c r="D3703" s="208" t="str">
        <f aca="false">IF(ISNUMBER(FIND("Phy",N3703))=TRUE(),"Physical","Financial")</f>
        <v>Financial</v>
      </c>
      <c r="E3703" s="208" t="n">
        <f aca="false">IF(VLOOKUP(S3703,'DD-Lookup'!$J$6:$L$50,3,FALSE())="Monthly",(YEAR(AC3703)-YEAR(AB3703))*12+MONTH(AC3703)-MONTH(AB3703)+1,(AC3703-AB3703+1))</f>
        <v>30</v>
      </c>
      <c r="F3703" s="239" t="n">
        <f aca="false">E3703*SUM(P3703:Q3703)</f>
        <v>375000</v>
      </c>
      <c r="G3703" s="214" t="n">
        <v>1292292</v>
      </c>
      <c r="H3703" s="215" t="n">
        <v>37035.4284953704</v>
      </c>
      <c r="I3703" s="0" t="s">
        <v>1112</v>
      </c>
      <c r="M3703" s="0" t="s">
        <v>858</v>
      </c>
      <c r="N3703" s="0" t="s">
        <v>1024</v>
      </c>
      <c r="O3703" s="0" t="s">
        <v>1025</v>
      </c>
      <c r="Q3703" s="216" t="n">
        <v>12500</v>
      </c>
      <c r="S3703" s="0" t="s">
        <v>1026</v>
      </c>
      <c r="T3703" s="0" t="s">
        <v>784</v>
      </c>
      <c r="U3703" s="218" t="n">
        <v>4.17</v>
      </c>
      <c r="V3703" s="0" t="s">
        <v>1910</v>
      </c>
      <c r="W3703" s="0" t="s">
        <v>1028</v>
      </c>
      <c r="X3703" s="0" t="s">
        <v>1029</v>
      </c>
      <c r="Y3703" s="0" t="s">
        <v>838</v>
      </c>
      <c r="Z3703" s="0" t="s">
        <v>571</v>
      </c>
      <c r="AA3703" s="0" t="s">
        <v>3093</v>
      </c>
      <c r="AB3703" s="215" t="n">
        <v>37043.875</v>
      </c>
      <c r="AC3703" s="215" t="n">
        <v>37072.875</v>
      </c>
    </row>
    <row r="3704" customFormat="false" ht="12.75" hidden="false" customHeight="false" outlineLevel="0" collapsed="false">
      <c r="A3704" s="208" t="str">
        <f aca="false">B3704&amp;" "&amp;C3704&amp;" "&amp;D3704</f>
        <v>US Crude Financial</v>
      </c>
      <c r="B3704" s="208" t="str">
        <f aca="false">IF((LEFT(N3704,2)="US"),"US","")</f>
        <v>US</v>
      </c>
      <c r="C3704" s="208" t="str">
        <f aca="false">M3704</f>
        <v>Crude</v>
      </c>
      <c r="D3704" s="208" t="str">
        <f aca="false">IF(ISNUMBER(FIND("Phy",N3704))=TRUE(),"Physical","Financial")</f>
        <v>Financial</v>
      </c>
      <c r="E3704" s="208" t="n">
        <f aca="false">IF(VLOOKUP(S3704,'DD-Lookup'!$J$6:$L$50,3,FALSE())="Monthly",(YEAR(AC3704)-YEAR(AB3704))*12+MONTH(AC3704)-MONTH(AB3704)+1,(AC3704-AB3704+1))</f>
        <v>1</v>
      </c>
      <c r="F3704" s="239" t="n">
        <f aca="false">E3704*SUM(P3704:Q3704)</f>
        <v>25000</v>
      </c>
      <c r="G3704" s="214" t="n">
        <v>1292291</v>
      </c>
      <c r="H3704" s="215" t="n">
        <v>37035.4284953704</v>
      </c>
      <c r="I3704" s="0" t="s">
        <v>1112</v>
      </c>
      <c r="M3704" s="0" t="s">
        <v>97</v>
      </c>
      <c r="N3704" s="0" t="s">
        <v>2263</v>
      </c>
      <c r="O3704" s="0" t="s">
        <v>2264</v>
      </c>
      <c r="P3704" s="216" t="n">
        <v>25000</v>
      </c>
      <c r="S3704" s="0" t="s">
        <v>834</v>
      </c>
      <c r="T3704" s="0" t="s">
        <v>784</v>
      </c>
      <c r="U3704" s="218" t="n">
        <v>-0.13</v>
      </c>
      <c r="V3704" s="0" t="s">
        <v>2265</v>
      </c>
      <c r="W3704" s="0" t="s">
        <v>2266</v>
      </c>
      <c r="X3704" s="0" t="s">
        <v>2267</v>
      </c>
      <c r="Y3704" s="0" t="s">
        <v>838</v>
      </c>
      <c r="Z3704" s="0" t="s">
        <v>571</v>
      </c>
      <c r="AA3704" s="0" t="s">
        <v>3094</v>
      </c>
      <c r="AB3704" s="215" t="n">
        <v>37073</v>
      </c>
      <c r="AC3704" s="215" t="n">
        <v>37103</v>
      </c>
    </row>
    <row r="3705" customFormat="false" ht="12.75" hidden="false" customHeight="false" outlineLevel="0" collapsed="false">
      <c r="A3705" s="208" t="str">
        <f aca="false">B3705&amp;" "&amp;C3705&amp;" "&amp;D3705</f>
        <v>US Natural Gas Physical</v>
      </c>
      <c r="B3705" s="208" t="str">
        <f aca="false">IF((LEFT(N3705,2)="US"),"US","")</f>
        <v>US</v>
      </c>
      <c r="C3705" s="208" t="str">
        <f aca="false">M3705</f>
        <v>Natural Gas</v>
      </c>
      <c r="D3705" s="208" t="str">
        <f aca="false">IF(ISNUMBER(FIND("Phy",N3705))=TRUE(),"Physical","Financial")</f>
        <v>Physical</v>
      </c>
      <c r="E3705" s="208" t="n">
        <f aca="false">IF(VLOOKUP(S3705,'DD-Lookup'!$J$6:$L$50,3,FALSE())="Monthly",(YEAR(AC3705)-YEAR(AB3705))*12+MONTH(AC3705)-MONTH(AB3705)+1,(AC3705-AB3705+1))</f>
        <v>1</v>
      </c>
      <c r="F3705" s="239" t="n">
        <f aca="false">E3705*SUM(P3705:Q3705)</f>
        <v>5000</v>
      </c>
      <c r="G3705" s="214" t="n">
        <v>1292293</v>
      </c>
      <c r="H3705" s="215" t="n">
        <v>37035.4285069444</v>
      </c>
      <c r="I3705" s="0" t="s">
        <v>3095</v>
      </c>
      <c r="M3705" s="0" t="s">
        <v>858</v>
      </c>
      <c r="N3705" s="0" t="s">
        <v>1305</v>
      </c>
      <c r="O3705" s="0" t="s">
        <v>1638</v>
      </c>
      <c r="Q3705" s="216" t="n">
        <v>5000</v>
      </c>
      <c r="S3705" s="0" t="s">
        <v>1026</v>
      </c>
      <c r="T3705" s="0" t="s">
        <v>784</v>
      </c>
      <c r="U3705" s="218" t="n">
        <v>3.99</v>
      </c>
      <c r="V3705" s="0" t="s">
        <v>3096</v>
      </c>
      <c r="W3705" s="0" t="s">
        <v>1422</v>
      </c>
      <c r="X3705" s="0" t="s">
        <v>1639</v>
      </c>
      <c r="Y3705" s="0" t="s">
        <v>1310</v>
      </c>
      <c r="Z3705" s="0" t="s">
        <v>571</v>
      </c>
      <c r="AA3705" s="0" t="n">
        <v>809113</v>
      </c>
      <c r="AB3705" s="215" t="n">
        <v>37036.875</v>
      </c>
      <c r="AC3705" s="215" t="n">
        <v>37036.875</v>
      </c>
    </row>
    <row r="3706" customFormat="false" ht="12.75" hidden="false" customHeight="false" outlineLevel="0" collapsed="false">
      <c r="A3706" s="208" t="str">
        <f aca="false">B3706&amp;" "&amp;C3706&amp;" "&amp;D3706</f>
        <v>US Natural Gas Financial</v>
      </c>
      <c r="B3706" s="208" t="str">
        <f aca="false">IF((LEFT(N3706,2)="US"),"US","")</f>
        <v>US</v>
      </c>
      <c r="C3706" s="208" t="str">
        <f aca="false">M3706</f>
        <v>Natural Gas</v>
      </c>
      <c r="D3706" s="208" t="str">
        <f aca="false">IF(ISNUMBER(FIND("Phy",N3706))=TRUE(),"Physical","Financial")</f>
        <v>Financial</v>
      </c>
      <c r="E3706" s="208" t="n">
        <f aca="false">IF(VLOOKUP(S3706,'DD-Lookup'!$J$6:$L$50,3,FALSE())="Monthly",(YEAR(AC3706)-YEAR(AB3706))*12+MONTH(AC3706)-MONTH(AB3706)+1,(AC3706-AB3706+1))</f>
        <v>153</v>
      </c>
      <c r="F3706" s="239" t="n">
        <f aca="false">E3706*SUM(P3706:Q3706)</f>
        <v>382500</v>
      </c>
      <c r="G3706" s="214" t="n">
        <v>1292294</v>
      </c>
      <c r="H3706" s="215" t="n">
        <v>37035.4285300926</v>
      </c>
      <c r="I3706" s="0" t="s">
        <v>1874</v>
      </c>
      <c r="M3706" s="0" t="s">
        <v>858</v>
      </c>
      <c r="N3706" s="0" t="s">
        <v>1024</v>
      </c>
      <c r="O3706" s="0" t="s">
        <v>1303</v>
      </c>
      <c r="P3706" s="216" t="n">
        <v>2500</v>
      </c>
      <c r="S3706" s="0" t="s">
        <v>1026</v>
      </c>
      <c r="T3706" s="0" t="s">
        <v>784</v>
      </c>
      <c r="U3706" s="218" t="n">
        <v>4.285</v>
      </c>
      <c r="V3706" s="0" t="s">
        <v>1875</v>
      </c>
      <c r="W3706" s="0" t="s">
        <v>1028</v>
      </c>
      <c r="X3706" s="0" t="s">
        <v>1029</v>
      </c>
      <c r="Y3706" s="0" t="s">
        <v>838</v>
      </c>
      <c r="Z3706" s="0" t="s">
        <v>571</v>
      </c>
      <c r="AA3706" s="0" t="s">
        <v>3097</v>
      </c>
      <c r="AB3706" s="215" t="n">
        <v>37043</v>
      </c>
      <c r="AC3706" s="215" t="n">
        <v>37195</v>
      </c>
    </row>
    <row r="3707" customFormat="false" ht="12.75" hidden="false" customHeight="false" outlineLevel="0" collapsed="false">
      <c r="A3707" s="208" t="str">
        <f aca="false">B3707&amp;" "&amp;C3707&amp;" "&amp;D3707</f>
        <v>US Natural Gas Financial</v>
      </c>
      <c r="B3707" s="208" t="str">
        <f aca="false">IF((LEFT(N3707,2)="US"),"US","")</f>
        <v>US</v>
      </c>
      <c r="C3707" s="208" t="str">
        <f aca="false">M3707</f>
        <v>Natural Gas</v>
      </c>
      <c r="D3707" s="208" t="str">
        <f aca="false">IF(ISNUMBER(FIND("Phy",N3707))=TRUE(),"Physical","Financial")</f>
        <v>Financial</v>
      </c>
      <c r="E3707" s="208" t="n">
        <f aca="false">IF(VLOOKUP(S3707,'DD-Lookup'!$J$6:$L$50,3,FALSE())="Monthly",(YEAR(AC3707)-YEAR(AB3707))*12+MONTH(AC3707)-MONTH(AB3707)+1,(AC3707-AB3707+1))</f>
        <v>30</v>
      </c>
      <c r="F3707" s="239" t="n">
        <f aca="false">E3707*SUM(P3707:Q3707)</f>
        <v>300000</v>
      </c>
      <c r="G3707" s="214" t="n">
        <v>1292298</v>
      </c>
      <c r="H3707" s="215" t="n">
        <v>37035.4289699074</v>
      </c>
      <c r="I3707" s="0" t="s">
        <v>1779</v>
      </c>
      <c r="M3707" s="0" t="s">
        <v>858</v>
      </c>
      <c r="N3707" s="0" t="s">
        <v>1024</v>
      </c>
      <c r="O3707" s="0" t="s">
        <v>1025</v>
      </c>
      <c r="P3707" s="216" t="n">
        <v>10000</v>
      </c>
      <c r="S3707" s="0" t="s">
        <v>1026</v>
      </c>
      <c r="T3707" s="0" t="s">
        <v>784</v>
      </c>
      <c r="U3707" s="218" t="n">
        <v>4.17</v>
      </c>
      <c r="V3707" s="0" t="s">
        <v>1820</v>
      </c>
      <c r="W3707" s="0" t="s">
        <v>1028</v>
      </c>
      <c r="X3707" s="0" t="s">
        <v>1029</v>
      </c>
      <c r="Y3707" s="0" t="s">
        <v>838</v>
      </c>
      <c r="Z3707" s="0" t="s">
        <v>571</v>
      </c>
      <c r="AA3707" s="0" t="s">
        <v>3098</v>
      </c>
      <c r="AB3707" s="215" t="n">
        <v>37043.875</v>
      </c>
      <c r="AC3707" s="215" t="n">
        <v>37072.875</v>
      </c>
    </row>
    <row r="3708" customFormat="false" ht="12.75" hidden="false" customHeight="false" outlineLevel="0" collapsed="false">
      <c r="A3708" s="208" t="str">
        <f aca="false">B3708&amp;" "&amp;C3708&amp;" "&amp;D3708</f>
        <v>US Natural Gas Financial</v>
      </c>
      <c r="B3708" s="208" t="str">
        <f aca="false">IF((LEFT(N3708,2)="US"),"US","")</f>
        <v>US</v>
      </c>
      <c r="C3708" s="208" t="str">
        <f aca="false">M3708</f>
        <v>Natural Gas</v>
      </c>
      <c r="D3708" s="208" t="str">
        <f aca="false">IF(ISNUMBER(FIND("Phy",N3708))=TRUE(),"Physical","Financial")</f>
        <v>Financial</v>
      </c>
      <c r="E3708" s="208" t="n">
        <f aca="false">IF(VLOOKUP(S3708,'DD-Lookup'!$J$6:$L$50,3,FALSE())="Monthly",(YEAR(AC3708)-YEAR(AB3708))*12+MONTH(AC3708)-MONTH(AB3708)+1,(AC3708-AB3708+1))</f>
        <v>7</v>
      </c>
      <c r="F3708" s="239" t="n">
        <f aca="false">E3708*SUM(P3708:Q3708)</f>
        <v>70000</v>
      </c>
      <c r="G3708" s="214" t="n">
        <v>1292297</v>
      </c>
      <c r="H3708" s="215" t="n">
        <v>37035.4289699074</v>
      </c>
      <c r="I3708" s="0" t="s">
        <v>1399</v>
      </c>
      <c r="M3708" s="0" t="s">
        <v>858</v>
      </c>
      <c r="N3708" s="0" t="s">
        <v>1024</v>
      </c>
      <c r="O3708" s="0" t="s">
        <v>1404</v>
      </c>
      <c r="Q3708" s="216" t="n">
        <v>10000</v>
      </c>
      <c r="S3708" s="0" t="s">
        <v>1026</v>
      </c>
      <c r="T3708" s="0" t="s">
        <v>784</v>
      </c>
      <c r="U3708" s="218" t="n">
        <v>4.105</v>
      </c>
      <c r="V3708" s="0" t="s">
        <v>1400</v>
      </c>
      <c r="W3708" s="0" t="s">
        <v>1406</v>
      </c>
      <c r="X3708" s="0" t="s">
        <v>1407</v>
      </c>
      <c r="Y3708" s="0" t="s">
        <v>838</v>
      </c>
      <c r="Z3708" s="0" t="s">
        <v>571</v>
      </c>
      <c r="AA3708" s="0" t="s">
        <v>3099</v>
      </c>
      <c r="AB3708" s="215" t="n">
        <v>37036.875</v>
      </c>
      <c r="AC3708" s="215" t="n">
        <v>37042.875</v>
      </c>
    </row>
    <row r="3709" customFormat="false" ht="12.75" hidden="false" customHeight="false" outlineLevel="0" collapsed="false">
      <c r="A3709" s="208" t="str">
        <f aca="false">B3709&amp;" "&amp;C3709&amp;" "&amp;D3709</f>
        <v> Metals Financial</v>
      </c>
      <c r="B3709" s="208" t="str">
        <f aca="false">IF((LEFT(N3709,2)="US"),"US","")</f>
        <v/>
      </c>
      <c r="C3709" s="208" t="str">
        <f aca="false">M3709</f>
        <v>Metals</v>
      </c>
      <c r="D3709" s="208" t="str">
        <f aca="false">IF(ISNUMBER(FIND("Phy",N3709))=TRUE(),"Physical","Financial")</f>
        <v>Financial</v>
      </c>
      <c r="E3709" s="208" t="n">
        <f aca="false">IF(VLOOKUP(S3709,'DD-Lookup'!$J$6:$L$50,3,FALSE())="Monthly",(YEAR(AC3709)-YEAR(AB3709))*12+MONTH(AC3709)-MONTH(AB3709)+1,(AC3709-AB3709+1))</f>
        <v>1</v>
      </c>
      <c r="F3709" s="239" t="n">
        <f aca="false">E3709*SUM(P3709:Q3709)</f>
        <v>20</v>
      </c>
      <c r="G3709" s="214" t="n">
        <v>1292299</v>
      </c>
      <c r="H3709" s="215" t="n">
        <v>37035.4289930556</v>
      </c>
      <c r="I3709" s="0" t="s">
        <v>907</v>
      </c>
      <c r="M3709" s="0" t="s">
        <v>780</v>
      </c>
      <c r="N3709" s="0" t="s">
        <v>781</v>
      </c>
      <c r="O3709" s="0" t="s">
        <v>782</v>
      </c>
      <c r="Q3709" s="216" t="n">
        <v>20</v>
      </c>
      <c r="S3709" s="0" t="s">
        <v>783</v>
      </c>
      <c r="T3709" s="0" t="s">
        <v>784</v>
      </c>
      <c r="U3709" s="218" t="n">
        <v>1549</v>
      </c>
      <c r="V3709" s="0" t="s">
        <v>908</v>
      </c>
      <c r="W3709" s="0" t="s">
        <v>803</v>
      </c>
      <c r="X3709" s="0" t="s">
        <v>787</v>
      </c>
      <c r="Y3709" s="0" t="s">
        <v>788</v>
      </c>
      <c r="Z3709" s="0" t="s">
        <v>789</v>
      </c>
      <c r="AA3709" s="0" t="n">
        <v>2151132</v>
      </c>
    </row>
    <row r="3710" customFormat="false" ht="12.75" hidden="false" customHeight="false" outlineLevel="0" collapsed="false">
      <c r="A3710" s="208" t="str">
        <f aca="false">B3710&amp;" "&amp;C3710&amp;" "&amp;D3710</f>
        <v>US Natural Gas Physical</v>
      </c>
      <c r="B3710" s="208" t="str">
        <f aca="false">IF((LEFT(N3710,2)="US"),"US","")</f>
        <v>US</v>
      </c>
      <c r="C3710" s="208" t="str">
        <f aca="false">M3710</f>
        <v>Natural Gas</v>
      </c>
      <c r="D3710" s="208" t="str">
        <f aca="false">IF(ISNUMBER(FIND("Phy",N3710))=TRUE(),"Physical","Financial")</f>
        <v>Physical</v>
      </c>
      <c r="E3710" s="208" t="n">
        <f aca="false">IF(VLOOKUP(S3710,'DD-Lookup'!$J$6:$L$50,3,FALSE())="Monthly",(YEAR(AC3710)-YEAR(AB3710))*12+MONTH(AC3710)-MONTH(AB3710)+1,(AC3710-AB3710+1))</f>
        <v>1</v>
      </c>
      <c r="F3710" s="239" t="n">
        <f aca="false">E3710*SUM(P3710:Q3710)</f>
        <v>10000</v>
      </c>
      <c r="G3710" s="214" t="n">
        <v>1292300</v>
      </c>
      <c r="H3710" s="215" t="n">
        <v>37035.4290509259</v>
      </c>
      <c r="I3710" s="0" t="s">
        <v>1183</v>
      </c>
      <c r="M3710" s="0" t="s">
        <v>858</v>
      </c>
      <c r="N3710" s="0" t="s">
        <v>1305</v>
      </c>
      <c r="O3710" s="0" t="s">
        <v>1432</v>
      </c>
      <c r="Q3710" s="216" t="n">
        <v>10000</v>
      </c>
      <c r="S3710" s="0" t="s">
        <v>1026</v>
      </c>
      <c r="T3710" s="0" t="s">
        <v>784</v>
      </c>
      <c r="U3710" s="218" t="n">
        <v>4.105</v>
      </c>
      <c r="V3710" s="0" t="s">
        <v>1307</v>
      </c>
      <c r="W3710" s="0" t="s">
        <v>1434</v>
      </c>
      <c r="X3710" s="0" t="s">
        <v>1435</v>
      </c>
      <c r="Y3710" s="0" t="s">
        <v>1310</v>
      </c>
      <c r="Z3710" s="0" t="s">
        <v>571</v>
      </c>
      <c r="AA3710" s="0" t="n">
        <v>809115</v>
      </c>
      <c r="AB3710" s="215" t="n">
        <v>37036.875</v>
      </c>
      <c r="AC3710" s="215" t="n">
        <v>37036.875</v>
      </c>
    </row>
    <row r="3711" customFormat="false" ht="12.75" hidden="false" customHeight="false" outlineLevel="0" collapsed="false">
      <c r="A3711" s="208" t="str">
        <f aca="false">B3711&amp;" "&amp;C3711&amp;" "&amp;D3711</f>
        <v> Metals Financial</v>
      </c>
      <c r="B3711" s="208" t="str">
        <f aca="false">IF((LEFT(N3711,2)="US"),"US","")</f>
        <v/>
      </c>
      <c r="C3711" s="208" t="str">
        <f aca="false">M3711</f>
        <v>Metals</v>
      </c>
      <c r="D3711" s="208" t="str">
        <f aca="false">IF(ISNUMBER(FIND("Phy",N3711))=TRUE(),"Physical","Financial")</f>
        <v>Financial</v>
      </c>
      <c r="E3711" s="208" t="n">
        <f aca="false">IF(VLOOKUP(S3711,'DD-Lookup'!$J$6:$L$50,3,FALSE())="Monthly",(YEAR(AC3711)-YEAR(AB3711))*12+MONTH(AC3711)-MONTH(AB3711)+1,(AC3711-AB3711+1))</f>
        <v>1</v>
      </c>
      <c r="F3711" s="239" t="n">
        <f aca="false">E3711*SUM(P3711:Q3711)</f>
        <v>20</v>
      </c>
      <c r="G3711" s="214" t="n">
        <v>1292301</v>
      </c>
      <c r="H3711" s="215" t="n">
        <v>37035.4290740741</v>
      </c>
      <c r="I3711" s="0" t="s">
        <v>850</v>
      </c>
      <c r="M3711" s="0" t="s">
        <v>780</v>
      </c>
      <c r="N3711" s="0" t="s">
        <v>781</v>
      </c>
      <c r="O3711" s="0" t="s">
        <v>782</v>
      </c>
      <c r="P3711" s="216" t="n">
        <v>20</v>
      </c>
      <c r="S3711" s="0" t="s">
        <v>783</v>
      </c>
      <c r="T3711" s="0" t="s">
        <v>784</v>
      </c>
      <c r="U3711" s="218" t="n">
        <v>1548</v>
      </c>
      <c r="V3711" s="0" t="s">
        <v>1041</v>
      </c>
      <c r="W3711" s="0" t="s">
        <v>803</v>
      </c>
      <c r="X3711" s="0" t="s">
        <v>787</v>
      </c>
      <c r="Y3711" s="0" t="s">
        <v>788</v>
      </c>
      <c r="Z3711" s="0" t="s">
        <v>789</v>
      </c>
      <c r="AA3711" s="0" t="n">
        <v>2151134</v>
      </c>
    </row>
    <row r="3712" customFormat="false" ht="12.75" hidden="false" customHeight="false" outlineLevel="0" collapsed="false">
      <c r="A3712" s="208" t="str">
        <f aca="false">B3712&amp;" "&amp;C3712&amp;" "&amp;D3712</f>
        <v>US Natural Gas Financial</v>
      </c>
      <c r="B3712" s="208" t="str">
        <f aca="false">IF((LEFT(N3712,2)="US"),"US","")</f>
        <v>US</v>
      </c>
      <c r="C3712" s="208" t="str">
        <f aca="false">M3712</f>
        <v>Natural Gas</v>
      </c>
      <c r="D3712" s="208" t="str">
        <f aca="false">IF(ISNUMBER(FIND("Phy",N3712))=TRUE(),"Physical","Financial")</f>
        <v>Financial</v>
      </c>
      <c r="E3712" s="208" t="n">
        <f aca="false">IF(VLOOKUP(S3712,'DD-Lookup'!$J$6:$L$50,3,FALSE())="Monthly",(YEAR(AC3712)-YEAR(AB3712))*12+MONTH(AC3712)-MONTH(AB3712)+1,(AC3712-AB3712+1))</f>
        <v>7</v>
      </c>
      <c r="F3712" s="239" t="n">
        <f aca="false">E3712*SUM(P3712:Q3712)</f>
        <v>140000</v>
      </c>
      <c r="G3712" s="214" t="n">
        <v>1292302</v>
      </c>
      <c r="H3712" s="215" t="n">
        <v>37035.4290856481</v>
      </c>
      <c r="I3712" s="0" t="s">
        <v>593</v>
      </c>
      <c r="M3712" s="0" t="s">
        <v>858</v>
      </c>
      <c r="N3712" s="0" t="s">
        <v>1024</v>
      </c>
      <c r="O3712" s="0" t="s">
        <v>1404</v>
      </c>
      <c r="Q3712" s="216" t="n">
        <v>20000</v>
      </c>
      <c r="S3712" s="0" t="s">
        <v>1026</v>
      </c>
      <c r="T3712" s="0" t="s">
        <v>784</v>
      </c>
      <c r="U3712" s="218" t="n">
        <v>4.105</v>
      </c>
      <c r="V3712" s="0" t="s">
        <v>1405</v>
      </c>
      <c r="W3712" s="0" t="s">
        <v>1406</v>
      </c>
      <c r="X3712" s="0" t="s">
        <v>1407</v>
      </c>
      <c r="Y3712" s="0" t="s">
        <v>838</v>
      </c>
      <c r="Z3712" s="0" t="s">
        <v>571</v>
      </c>
      <c r="AA3712" s="0" t="s">
        <v>3100</v>
      </c>
      <c r="AB3712" s="215" t="n">
        <v>37036.875</v>
      </c>
      <c r="AC3712" s="215" t="n">
        <v>37042.875</v>
      </c>
    </row>
    <row r="3713" customFormat="false" ht="12.75" hidden="false" customHeight="false" outlineLevel="0" collapsed="false">
      <c r="A3713" s="208" t="str">
        <f aca="false">B3713&amp;" "&amp;C3713&amp;" "&amp;D3713</f>
        <v> Metals Financial</v>
      </c>
      <c r="B3713" s="208" t="str">
        <f aca="false">IF((LEFT(N3713,2)="US"),"US","")</f>
        <v/>
      </c>
      <c r="C3713" s="208" t="str">
        <f aca="false">M3713</f>
        <v>Metals</v>
      </c>
      <c r="D3713" s="208" t="str">
        <f aca="false">IF(ISNUMBER(FIND("Phy",N3713))=TRUE(),"Physical","Financial")</f>
        <v>Financial</v>
      </c>
      <c r="E3713" s="208" t="n">
        <f aca="false">IF(VLOOKUP(S3713,'DD-Lookup'!$J$6:$L$50,3,FALSE())="Monthly",(YEAR(AC3713)-YEAR(AB3713))*12+MONTH(AC3713)-MONTH(AB3713)+1,(AC3713-AB3713+1))</f>
        <v>1</v>
      </c>
      <c r="F3713" s="239" t="n">
        <f aca="false">E3713*SUM(P3713:Q3713)</f>
        <v>20</v>
      </c>
      <c r="G3713" s="214" t="n">
        <v>1292303</v>
      </c>
      <c r="H3713" s="215" t="n">
        <v>37035.4291550926</v>
      </c>
      <c r="I3713" s="0" t="s">
        <v>901</v>
      </c>
      <c r="M3713" s="0" t="s">
        <v>780</v>
      </c>
      <c r="N3713" s="0" t="s">
        <v>781</v>
      </c>
      <c r="O3713" s="0" t="s">
        <v>782</v>
      </c>
      <c r="P3713" s="216" t="n">
        <v>20</v>
      </c>
      <c r="S3713" s="0" t="s">
        <v>783</v>
      </c>
      <c r="T3713" s="0" t="s">
        <v>784</v>
      </c>
      <c r="U3713" s="218" t="n">
        <v>1547</v>
      </c>
      <c r="V3713" s="0" t="s">
        <v>991</v>
      </c>
      <c r="W3713" s="0" t="s">
        <v>803</v>
      </c>
      <c r="X3713" s="0" t="s">
        <v>787</v>
      </c>
      <c r="Y3713" s="0" t="s">
        <v>788</v>
      </c>
      <c r="Z3713" s="0" t="s">
        <v>789</v>
      </c>
      <c r="AA3713" s="0" t="n">
        <v>2151136</v>
      </c>
    </row>
    <row r="3714" customFormat="false" ht="12.75" hidden="false" customHeight="false" outlineLevel="0" collapsed="false">
      <c r="A3714" s="208" t="str">
        <f aca="false">B3714&amp;" "&amp;C3714&amp;" "&amp;D3714</f>
        <v>US Natural Gas Physical</v>
      </c>
      <c r="B3714" s="208" t="str">
        <f aca="false">IF((LEFT(N3714,2)="US"),"US","")</f>
        <v>US</v>
      </c>
      <c r="C3714" s="208" t="str">
        <f aca="false">M3714</f>
        <v>Natural Gas</v>
      </c>
      <c r="D3714" s="208" t="str">
        <f aca="false">IF(ISNUMBER(FIND("Phy",N3714))=TRUE(),"Physical","Financial")</f>
        <v>Physical</v>
      </c>
      <c r="E3714" s="208" t="n">
        <f aca="false">IF(VLOOKUP(S3714,'DD-Lookup'!$J$6:$L$50,3,FALSE())="Monthly",(YEAR(AC3714)-YEAR(AB3714))*12+MONTH(AC3714)-MONTH(AB3714)+1,(AC3714-AB3714+1))</f>
        <v>1</v>
      </c>
      <c r="F3714" s="239" t="n">
        <f aca="false">E3714*SUM(P3714:Q3714)</f>
        <v>10000</v>
      </c>
      <c r="G3714" s="214" t="n">
        <v>1292304</v>
      </c>
      <c r="H3714" s="215" t="n">
        <v>37035.4291550926</v>
      </c>
      <c r="I3714" s="0" t="s">
        <v>1183</v>
      </c>
      <c r="M3714" s="0" t="s">
        <v>858</v>
      </c>
      <c r="N3714" s="0" t="s">
        <v>1305</v>
      </c>
      <c r="O3714" s="0" t="s">
        <v>1432</v>
      </c>
      <c r="Q3714" s="216" t="n">
        <v>10000</v>
      </c>
      <c r="S3714" s="0" t="s">
        <v>1026</v>
      </c>
      <c r="T3714" s="0" t="s">
        <v>784</v>
      </c>
      <c r="U3714" s="218" t="n">
        <v>4.11</v>
      </c>
      <c r="V3714" s="0" t="s">
        <v>1307</v>
      </c>
      <c r="W3714" s="0" t="s">
        <v>1434</v>
      </c>
      <c r="X3714" s="0" t="s">
        <v>1435</v>
      </c>
      <c r="Y3714" s="0" t="s">
        <v>1310</v>
      </c>
      <c r="Z3714" s="0" t="s">
        <v>571</v>
      </c>
      <c r="AA3714" s="0" t="n">
        <v>809116</v>
      </c>
      <c r="AB3714" s="215" t="n">
        <v>37036.875</v>
      </c>
      <c r="AC3714" s="215" t="n">
        <v>37036.875</v>
      </c>
    </row>
    <row r="3715" customFormat="false" ht="12.75" hidden="false" customHeight="false" outlineLevel="0" collapsed="false">
      <c r="A3715" s="208" t="str">
        <f aca="false">B3715&amp;" "&amp;C3715&amp;" "&amp;D3715</f>
        <v> Metals Financial</v>
      </c>
      <c r="B3715" s="208" t="str">
        <f aca="false">IF((LEFT(N3715,2)="US"),"US","")</f>
        <v/>
      </c>
      <c r="C3715" s="208" t="str">
        <f aca="false">M3715</f>
        <v>Metals</v>
      </c>
      <c r="D3715" s="208" t="str">
        <f aca="false">IF(ISNUMBER(FIND("Phy",N3715))=TRUE(),"Physical","Financial")</f>
        <v>Financial</v>
      </c>
      <c r="E3715" s="208" t="n">
        <f aca="false">IF(VLOOKUP(S3715,'DD-Lookup'!$J$6:$L$50,3,FALSE())="Monthly",(YEAR(AC3715)-YEAR(AB3715))*12+MONTH(AC3715)-MONTH(AB3715)+1,(AC3715-AB3715+1))</f>
        <v>1</v>
      </c>
      <c r="F3715" s="239" t="n">
        <f aca="false">E3715*SUM(P3715:Q3715)</f>
        <v>20</v>
      </c>
      <c r="G3715" s="214" t="n">
        <v>1292305</v>
      </c>
      <c r="H3715" s="215" t="n">
        <v>37035.4291898148</v>
      </c>
      <c r="I3715" s="0" t="s">
        <v>817</v>
      </c>
      <c r="M3715" s="0" t="s">
        <v>780</v>
      </c>
      <c r="N3715" s="0" t="s">
        <v>804</v>
      </c>
      <c r="O3715" s="0" t="s">
        <v>1456</v>
      </c>
      <c r="P3715" s="216" t="n">
        <v>20</v>
      </c>
      <c r="S3715" s="0" t="s">
        <v>783</v>
      </c>
      <c r="T3715" s="0" t="s">
        <v>784</v>
      </c>
      <c r="U3715" s="218" t="n">
        <v>1746.5</v>
      </c>
      <c r="V3715" s="0" t="s">
        <v>911</v>
      </c>
      <c r="W3715" s="0" t="s">
        <v>803</v>
      </c>
      <c r="X3715" s="0" t="s">
        <v>787</v>
      </c>
      <c r="Y3715" s="0" t="s">
        <v>788</v>
      </c>
      <c r="Z3715" s="0" t="s">
        <v>789</v>
      </c>
      <c r="AA3715" s="0" t="n">
        <v>2151138</v>
      </c>
      <c r="AB3715" s="215" t="n">
        <v>37062.6472222222</v>
      </c>
      <c r="AC3715" s="215" t="n">
        <v>37062.6472222222</v>
      </c>
    </row>
    <row r="3716" customFormat="false" ht="12.75" hidden="false" customHeight="false" outlineLevel="0" collapsed="false">
      <c r="A3716" s="208" t="str">
        <f aca="false">B3716&amp;" "&amp;C3716&amp;" "&amp;D3716</f>
        <v>US Natural Gas Physical</v>
      </c>
      <c r="B3716" s="208" t="str">
        <f aca="false">IF((LEFT(N3716,2)="US"),"US","")</f>
        <v>US</v>
      </c>
      <c r="C3716" s="208" t="str">
        <f aca="false">M3716</f>
        <v>Natural Gas</v>
      </c>
      <c r="D3716" s="208" t="str">
        <f aca="false">IF(ISNUMBER(FIND("Phy",N3716))=TRUE(),"Physical","Financial")</f>
        <v>Physical</v>
      </c>
      <c r="E3716" s="208" t="n">
        <f aca="false">IF(VLOOKUP(S3716,'DD-Lookup'!$J$6:$L$50,3,FALSE())="Monthly",(YEAR(AC3716)-YEAR(AB3716))*12+MONTH(AC3716)-MONTH(AB3716)+1,(AC3716-AB3716+1))</f>
        <v>1</v>
      </c>
      <c r="F3716" s="239" t="n">
        <f aca="false">E3716*SUM(P3716:Q3716)</f>
        <v>5000</v>
      </c>
      <c r="G3716" s="214" t="n">
        <v>1292306</v>
      </c>
      <c r="H3716" s="215" t="n">
        <v>37035.4292361111</v>
      </c>
      <c r="I3716" s="0" t="s">
        <v>1183</v>
      </c>
      <c r="M3716" s="0" t="s">
        <v>858</v>
      </c>
      <c r="N3716" s="0" t="s">
        <v>1305</v>
      </c>
      <c r="O3716" s="0" t="s">
        <v>1432</v>
      </c>
      <c r="Q3716" s="216" t="n">
        <v>5000</v>
      </c>
      <c r="S3716" s="0" t="s">
        <v>1026</v>
      </c>
      <c r="T3716" s="0" t="s">
        <v>784</v>
      </c>
      <c r="U3716" s="218" t="n">
        <v>4.115</v>
      </c>
      <c r="V3716" s="0" t="s">
        <v>1307</v>
      </c>
      <c r="W3716" s="0" t="s">
        <v>1434</v>
      </c>
      <c r="X3716" s="0" t="s">
        <v>1435</v>
      </c>
      <c r="Y3716" s="0" t="s">
        <v>1310</v>
      </c>
      <c r="Z3716" s="0" t="s">
        <v>571</v>
      </c>
      <c r="AA3716" s="0" t="n">
        <v>809117</v>
      </c>
      <c r="AB3716" s="215" t="n">
        <v>37036.875</v>
      </c>
      <c r="AC3716" s="215" t="n">
        <v>37036.875</v>
      </c>
    </row>
    <row r="3717" customFormat="false" ht="12.75" hidden="false" customHeight="false" outlineLevel="0" collapsed="false">
      <c r="A3717" s="208" t="str">
        <f aca="false">B3717&amp;" "&amp;C3717&amp;" "&amp;D3717</f>
        <v> Metals Financial</v>
      </c>
      <c r="B3717" s="208" t="str">
        <f aca="false">IF((LEFT(N3717,2)="US"),"US","")</f>
        <v/>
      </c>
      <c r="C3717" s="208" t="str">
        <f aca="false">M3717</f>
        <v>Metals</v>
      </c>
      <c r="D3717" s="208" t="str">
        <f aca="false">IF(ISNUMBER(FIND("Phy",N3717))=TRUE(),"Physical","Financial")</f>
        <v>Financial</v>
      </c>
      <c r="E3717" s="208" t="n">
        <f aca="false">IF(VLOOKUP(S3717,'DD-Lookup'!$J$6:$L$50,3,FALSE())="Monthly",(YEAR(AC3717)-YEAR(AB3717))*12+MONTH(AC3717)-MONTH(AB3717)+1,(AC3717-AB3717+1))</f>
        <v>1</v>
      </c>
      <c r="F3717" s="239" t="n">
        <f aca="false">E3717*SUM(P3717:Q3717)</f>
        <v>20</v>
      </c>
      <c r="G3717" s="214" t="n">
        <v>1292308</v>
      </c>
      <c r="H3717" s="215" t="n">
        <v>37035.4293287037</v>
      </c>
      <c r="I3717" s="0" t="s">
        <v>850</v>
      </c>
      <c r="M3717" s="0" t="s">
        <v>780</v>
      </c>
      <c r="N3717" s="0" t="s">
        <v>781</v>
      </c>
      <c r="O3717" s="0" t="s">
        <v>782</v>
      </c>
      <c r="P3717" s="216" t="n">
        <v>20</v>
      </c>
      <c r="S3717" s="0" t="s">
        <v>783</v>
      </c>
      <c r="T3717" s="0" t="s">
        <v>784</v>
      </c>
      <c r="U3717" s="218" t="n">
        <v>1546</v>
      </c>
      <c r="V3717" s="0" t="s">
        <v>1041</v>
      </c>
      <c r="W3717" s="0" t="s">
        <v>803</v>
      </c>
      <c r="X3717" s="0" t="s">
        <v>787</v>
      </c>
      <c r="Y3717" s="0" t="s">
        <v>788</v>
      </c>
      <c r="Z3717" s="0" t="s">
        <v>789</v>
      </c>
      <c r="AA3717" s="0" t="n">
        <v>2151140</v>
      </c>
    </row>
    <row r="3718" customFormat="false" ht="12.75" hidden="false" customHeight="false" outlineLevel="0" collapsed="false">
      <c r="A3718" s="208" t="str">
        <f aca="false">B3718&amp;" "&amp;C3718&amp;" "&amp;D3718</f>
        <v>US Natural Gas Physical</v>
      </c>
      <c r="B3718" s="208" t="str">
        <f aca="false">IF((LEFT(N3718,2)="US"),"US","")</f>
        <v>US</v>
      </c>
      <c r="C3718" s="208" t="str">
        <f aca="false">M3718</f>
        <v>Natural Gas</v>
      </c>
      <c r="D3718" s="208" t="str">
        <f aca="false">IF(ISNUMBER(FIND("Phy",N3718))=TRUE(),"Physical","Financial")</f>
        <v>Physical</v>
      </c>
      <c r="E3718" s="208" t="n">
        <f aca="false">IF(VLOOKUP(S3718,'DD-Lookup'!$J$6:$L$50,3,FALSE())="Monthly",(YEAR(AC3718)-YEAR(AB3718))*12+MONTH(AC3718)-MONTH(AB3718)+1,(AC3718-AB3718+1))</f>
        <v>1</v>
      </c>
      <c r="F3718" s="239" t="n">
        <f aca="false">E3718*SUM(P3718:Q3718)</f>
        <v>25000</v>
      </c>
      <c r="G3718" s="214" t="n">
        <v>1292307</v>
      </c>
      <c r="H3718" s="215" t="n">
        <v>37035.4293287037</v>
      </c>
      <c r="I3718" s="0" t="s">
        <v>1183</v>
      </c>
      <c r="M3718" s="0" t="s">
        <v>858</v>
      </c>
      <c r="N3718" s="0" t="s">
        <v>1305</v>
      </c>
      <c r="O3718" s="0" t="s">
        <v>1306</v>
      </c>
      <c r="P3718" s="216" t="n">
        <v>25000</v>
      </c>
      <c r="S3718" s="0" t="s">
        <v>1026</v>
      </c>
      <c r="T3718" s="0" t="s">
        <v>784</v>
      </c>
      <c r="U3718" s="218" t="n">
        <v>4.2313</v>
      </c>
      <c r="V3718" s="0" t="s">
        <v>1307</v>
      </c>
      <c r="W3718" s="0" t="s">
        <v>1308</v>
      </c>
      <c r="X3718" s="0" t="s">
        <v>1309</v>
      </c>
      <c r="Y3718" s="0" t="s">
        <v>1310</v>
      </c>
      <c r="Z3718" s="0" t="s">
        <v>571</v>
      </c>
      <c r="AA3718" s="0" t="n">
        <v>809118</v>
      </c>
      <c r="AB3718" s="215" t="n">
        <v>37036.875</v>
      </c>
      <c r="AC3718" s="215" t="n">
        <v>37036.875</v>
      </c>
    </row>
    <row r="3719" customFormat="false" ht="12.75" hidden="false" customHeight="false" outlineLevel="0" collapsed="false">
      <c r="A3719" s="208" t="str">
        <f aca="false">B3719&amp;" "&amp;C3719&amp;" "&amp;D3719</f>
        <v>US Natural Gas Physical</v>
      </c>
      <c r="B3719" s="208" t="str">
        <f aca="false">IF((LEFT(N3719,2)="US"),"US","")</f>
        <v>US</v>
      </c>
      <c r="C3719" s="208" t="str">
        <f aca="false">M3719</f>
        <v>Natural Gas</v>
      </c>
      <c r="D3719" s="208" t="str">
        <f aca="false">IF(ISNUMBER(FIND("Phy",N3719))=TRUE(),"Physical","Financial")</f>
        <v>Physical</v>
      </c>
      <c r="E3719" s="208" t="n">
        <f aca="false">IF(VLOOKUP(S3719,'DD-Lookup'!$J$6:$L$50,3,FALSE())="Monthly",(YEAR(AC3719)-YEAR(AB3719))*12+MONTH(AC3719)-MONTH(AB3719)+1,(AC3719-AB3719+1))</f>
        <v>1</v>
      </c>
      <c r="F3719" s="239" t="n">
        <f aca="false">E3719*SUM(P3719:Q3719)</f>
        <v>1500</v>
      </c>
      <c r="G3719" s="214" t="n">
        <v>1292309</v>
      </c>
      <c r="H3719" s="215" t="n">
        <v>37035.429375</v>
      </c>
      <c r="I3719" s="0" t="s">
        <v>1115</v>
      </c>
      <c r="M3719" s="0" t="s">
        <v>858</v>
      </c>
      <c r="N3719" s="0" t="s">
        <v>1305</v>
      </c>
      <c r="O3719" s="0" t="s">
        <v>1625</v>
      </c>
      <c r="Q3719" s="216" t="n">
        <v>1500</v>
      </c>
      <c r="S3719" s="0" t="s">
        <v>1026</v>
      </c>
      <c r="T3719" s="0" t="s">
        <v>784</v>
      </c>
      <c r="U3719" s="218" t="n">
        <v>4.06</v>
      </c>
      <c r="V3719" s="0" t="s">
        <v>1789</v>
      </c>
      <c r="W3719" s="0" t="s">
        <v>1422</v>
      </c>
      <c r="X3719" s="0" t="s">
        <v>1423</v>
      </c>
      <c r="Y3719" s="0" t="s">
        <v>1310</v>
      </c>
      <c r="Z3719" s="0" t="s">
        <v>571</v>
      </c>
      <c r="AA3719" s="0" t="n">
        <v>809119</v>
      </c>
      <c r="AB3719" s="215" t="n">
        <v>37036.875</v>
      </c>
      <c r="AC3719" s="215" t="n">
        <v>37036.875</v>
      </c>
    </row>
    <row r="3720" customFormat="false" ht="12.75" hidden="false" customHeight="false" outlineLevel="0" collapsed="false">
      <c r="A3720" s="208" t="str">
        <f aca="false">B3720&amp;" "&amp;C3720&amp;" "&amp;D3720</f>
        <v> Natural Gas Physical</v>
      </c>
      <c r="B3720" s="208" t="str">
        <f aca="false">IF((LEFT(N3720,2)="US"),"US","")</f>
        <v/>
      </c>
      <c r="C3720" s="208" t="str">
        <f aca="false">M3720</f>
        <v>Natural Gas</v>
      </c>
      <c r="D3720" s="208" t="str">
        <f aca="false">IF(ISNUMBER(FIND("Phy",N3720))=TRUE(),"Physical","Financial")</f>
        <v>Physical</v>
      </c>
      <c r="E3720" s="208" t="n">
        <f aca="false">IF(VLOOKUP(S3720,'DD-Lookup'!$J$6:$L$50,3,FALSE())="Monthly",(YEAR(AC3720)-YEAR(AB3720))*12+MONTH(AC3720)-MONTH(AB3720)+1,(AC3720-AB3720+1))</f>
        <v>1</v>
      </c>
      <c r="F3720" s="239" t="n">
        <f aca="false">E3720*SUM(P3720:Q3720)</f>
        <v>5000</v>
      </c>
      <c r="G3720" s="214" t="n">
        <v>1292310</v>
      </c>
      <c r="H3720" s="215" t="n">
        <v>37035.4295138889</v>
      </c>
      <c r="I3720" s="0" t="s">
        <v>1863</v>
      </c>
      <c r="M3720" s="0" t="s">
        <v>858</v>
      </c>
      <c r="N3720" s="0" t="s">
        <v>2171</v>
      </c>
      <c r="O3720" s="0" t="s">
        <v>3101</v>
      </c>
      <c r="P3720" s="216" t="n">
        <v>5000</v>
      </c>
      <c r="S3720" s="0" t="s">
        <v>279</v>
      </c>
      <c r="T3720" s="0" t="s">
        <v>2173</v>
      </c>
      <c r="U3720" s="218" t="n">
        <v>5.62</v>
      </c>
      <c r="V3720" s="0" t="s">
        <v>2488</v>
      </c>
      <c r="W3720" s="0" t="s">
        <v>2225</v>
      </c>
      <c r="X3720" s="0" t="s">
        <v>2176</v>
      </c>
      <c r="Y3720" s="0" t="s">
        <v>1310</v>
      </c>
      <c r="Z3720" s="0" t="s">
        <v>628</v>
      </c>
      <c r="AA3720" s="0" t="n">
        <v>809120</v>
      </c>
      <c r="AB3720" s="215" t="n">
        <v>37036.875</v>
      </c>
      <c r="AC3720" s="215" t="n">
        <v>37036.875</v>
      </c>
    </row>
    <row r="3721" customFormat="false" ht="12.75" hidden="false" customHeight="false" outlineLevel="0" collapsed="false">
      <c r="A3721" s="208" t="str">
        <f aca="false">B3721&amp;" "&amp;C3721&amp;" "&amp;D3721</f>
        <v>US Power Physical</v>
      </c>
      <c r="B3721" s="208" t="str">
        <f aca="false">IF((LEFT(N3721,2)="US"),"US","")</f>
        <v>US</v>
      </c>
      <c r="C3721" s="208" t="str">
        <f aca="false">M3721</f>
        <v>Power</v>
      </c>
      <c r="D3721" s="208" t="str">
        <f aca="false">IF(ISNUMBER(FIND("Phy",N3721))=TRUE(),"Physical","Financial")</f>
        <v>Physical</v>
      </c>
      <c r="E3721" s="208" t="n">
        <f aca="false">IF(VLOOKUP(S3721,'DD-Lookup'!$J$6:$L$50,3,FALSE())="Monthly",(YEAR(AC3721)-YEAR(AB3721))*12+MONTH(AC3721)-MONTH(AB3721)+1,(AC3721-AB3721+1))</f>
        <v>30</v>
      </c>
      <c r="F3721" s="239" t="n">
        <f aca="false">E3721*SUM(P3721:Q3721)</f>
        <v>1500</v>
      </c>
      <c r="G3721" s="214" t="n">
        <v>1292311</v>
      </c>
      <c r="H3721" s="215" t="n">
        <v>37035.4295486111</v>
      </c>
      <c r="I3721" s="0" t="s">
        <v>1152</v>
      </c>
      <c r="M3721" s="0" t="s">
        <v>67</v>
      </c>
      <c r="N3721" s="0" t="s">
        <v>1081</v>
      </c>
      <c r="O3721" s="0" t="s">
        <v>1181</v>
      </c>
      <c r="P3721" s="216" t="n">
        <v>50</v>
      </c>
      <c r="S3721" s="0" t="s">
        <v>930</v>
      </c>
      <c r="T3721" s="0" t="s">
        <v>784</v>
      </c>
      <c r="U3721" s="218" t="n">
        <v>72.5</v>
      </c>
      <c r="V3721" s="0" t="s">
        <v>1230</v>
      </c>
      <c r="W3721" s="0" t="s">
        <v>1084</v>
      </c>
      <c r="X3721" s="0" t="s">
        <v>1182</v>
      </c>
      <c r="Y3721" s="0" t="s">
        <v>1051</v>
      </c>
      <c r="Z3721" s="0" t="s">
        <v>618</v>
      </c>
      <c r="AA3721" s="0" t="n">
        <v>621581.1</v>
      </c>
      <c r="AB3721" s="215" t="n">
        <v>37043.5944444445</v>
      </c>
      <c r="AC3721" s="215" t="n">
        <v>37072.5944444445</v>
      </c>
    </row>
    <row r="3722" customFormat="false" ht="12.75" hidden="false" customHeight="false" outlineLevel="0" collapsed="false">
      <c r="A3722" s="208" t="str">
        <f aca="false">B3722&amp;" "&amp;C3722&amp;" "&amp;D3722</f>
        <v>US Power Physical</v>
      </c>
      <c r="B3722" s="208" t="str">
        <f aca="false">IF((LEFT(N3722,2)="US"),"US","")</f>
        <v>US</v>
      </c>
      <c r="C3722" s="208" t="str">
        <f aca="false">M3722</f>
        <v>Power</v>
      </c>
      <c r="D3722" s="208" t="str">
        <f aca="false">IF(ISNUMBER(FIND("Phy",N3722))=TRUE(),"Physical","Financial")</f>
        <v>Physical</v>
      </c>
      <c r="E3722" s="208" t="n">
        <f aca="false">IF(VLOOKUP(S3722,'DD-Lookup'!$J$6:$L$50,3,FALSE())="Monthly",(YEAR(AC3722)-YEAR(AB3722))*12+MONTH(AC3722)-MONTH(AB3722)+1,(AC3722-AB3722+1))</f>
        <v>92</v>
      </c>
      <c r="F3722" s="239" t="n">
        <f aca="false">E3722*SUM(P3722:Q3722)</f>
        <v>4600</v>
      </c>
      <c r="G3722" s="214" t="n">
        <v>1292312</v>
      </c>
      <c r="H3722" s="215" t="n">
        <v>37035.4295949074</v>
      </c>
      <c r="I3722" s="0" t="s">
        <v>1078</v>
      </c>
      <c r="M3722" s="0" t="s">
        <v>67</v>
      </c>
      <c r="N3722" s="0" t="s">
        <v>1081</v>
      </c>
      <c r="O3722" s="0" t="s">
        <v>3102</v>
      </c>
      <c r="Q3722" s="216" t="n">
        <v>50</v>
      </c>
      <c r="S3722" s="0" t="s">
        <v>930</v>
      </c>
      <c r="T3722" s="0" t="s">
        <v>784</v>
      </c>
      <c r="U3722" s="218" t="n">
        <v>36.25</v>
      </c>
      <c r="V3722" s="0" t="s">
        <v>3103</v>
      </c>
      <c r="W3722" s="0" t="s">
        <v>1105</v>
      </c>
      <c r="X3722" s="0" t="s">
        <v>1106</v>
      </c>
      <c r="Y3722" s="0" t="s">
        <v>1051</v>
      </c>
      <c r="Z3722" s="0" t="s">
        <v>618</v>
      </c>
      <c r="AA3722" s="0" t="n">
        <v>621582.1</v>
      </c>
      <c r="AB3722" s="215" t="n">
        <v>37530.875</v>
      </c>
      <c r="AC3722" s="215" t="n">
        <v>37621.875</v>
      </c>
    </row>
    <row r="3723" customFormat="false" ht="12.75" hidden="false" customHeight="false" outlineLevel="0" collapsed="false">
      <c r="A3723" s="208" t="str">
        <f aca="false">B3723&amp;" "&amp;C3723&amp;" "&amp;D3723</f>
        <v> Oil Products Financial</v>
      </c>
      <c r="B3723" s="208" t="str">
        <f aca="false">IF((LEFT(N3723,2)="US"),"US","")</f>
        <v/>
      </c>
      <c r="C3723" s="208" t="str">
        <f aca="false">M3723</f>
        <v>Oil Products</v>
      </c>
      <c r="D3723" s="208" t="str">
        <f aca="false">IF(ISNUMBER(FIND("Phy",N3723))=TRUE(),"Physical","Financial")</f>
        <v>Financial</v>
      </c>
      <c r="E3723" s="208" t="n">
        <f aca="false">IF(VLOOKUP(S3723,'DD-Lookup'!$J$6:$L$50,3,FALSE())="Monthly",(YEAR(AC3723)-YEAR(AB3723))*12+MONTH(AC3723)-MONTH(AB3723)+1,(AC3723-AB3723+1))</f>
        <v>3</v>
      </c>
      <c r="F3723" s="239" t="n">
        <f aca="false">E3723*SUM(P3723:Q3723)</f>
        <v>15000</v>
      </c>
      <c r="G3723" s="214" t="n">
        <v>1292313</v>
      </c>
      <c r="H3723" s="215" t="n">
        <v>37035.4295949074</v>
      </c>
      <c r="I3723" s="0" t="s">
        <v>980</v>
      </c>
      <c r="M3723" s="0" t="s">
        <v>831</v>
      </c>
      <c r="N3723" s="0" t="s">
        <v>2790</v>
      </c>
      <c r="O3723" s="0" t="s">
        <v>2791</v>
      </c>
      <c r="Q3723" s="216" t="n">
        <v>5000</v>
      </c>
      <c r="S3723" s="0" t="s">
        <v>2792</v>
      </c>
      <c r="T3723" s="0" t="s">
        <v>784</v>
      </c>
      <c r="U3723" s="218" t="n">
        <v>4.94</v>
      </c>
      <c r="V3723" s="0" t="s">
        <v>3104</v>
      </c>
      <c r="W3723" s="0" t="s">
        <v>985</v>
      </c>
      <c r="X3723" s="0" t="s">
        <v>986</v>
      </c>
      <c r="Y3723" s="0" t="s">
        <v>838</v>
      </c>
      <c r="Z3723" s="0" t="s">
        <v>935</v>
      </c>
      <c r="AA3723" s="0" t="s">
        <v>3105</v>
      </c>
      <c r="AB3723" s="215" t="n">
        <v>37073</v>
      </c>
      <c r="AC3723" s="215" t="n">
        <v>37164</v>
      </c>
    </row>
    <row r="3724" customFormat="false" ht="12.75" hidden="false" customHeight="false" outlineLevel="0" collapsed="false">
      <c r="A3724" s="208" t="str">
        <f aca="false">B3724&amp;" "&amp;C3724&amp;" "&amp;D3724</f>
        <v>US Natural Gas Financial</v>
      </c>
      <c r="B3724" s="208" t="str">
        <f aca="false">IF((LEFT(N3724,2)="US"),"US","")</f>
        <v>US</v>
      </c>
      <c r="C3724" s="208" t="str">
        <f aca="false">M3724</f>
        <v>Natural Gas</v>
      </c>
      <c r="D3724" s="208" t="str">
        <f aca="false">IF(ISNUMBER(FIND("Phy",N3724))=TRUE(),"Physical","Financial")</f>
        <v>Financial</v>
      </c>
      <c r="E3724" s="208" t="n">
        <f aca="false">IF(VLOOKUP(S3724,'DD-Lookup'!$J$6:$L$50,3,FALSE())="Monthly",(YEAR(AC3724)-YEAR(AB3724))*12+MONTH(AC3724)-MONTH(AB3724)+1,(AC3724-AB3724+1))</f>
        <v>30</v>
      </c>
      <c r="F3724" s="239" t="n">
        <f aca="false">E3724*SUM(P3724:Q3724)</f>
        <v>300000</v>
      </c>
      <c r="G3724" s="214" t="n">
        <v>1292314</v>
      </c>
      <c r="H3724" s="215" t="n">
        <v>37035.4296990741</v>
      </c>
      <c r="I3724" s="0" t="s">
        <v>1115</v>
      </c>
      <c r="M3724" s="0" t="s">
        <v>858</v>
      </c>
      <c r="N3724" s="0" t="s">
        <v>1024</v>
      </c>
      <c r="O3724" s="0" t="s">
        <v>1025</v>
      </c>
      <c r="Q3724" s="216" t="n">
        <v>10000</v>
      </c>
      <c r="S3724" s="0" t="s">
        <v>1026</v>
      </c>
      <c r="T3724" s="0" t="s">
        <v>784</v>
      </c>
      <c r="U3724" s="218" t="n">
        <v>4.1725</v>
      </c>
      <c r="V3724" s="0" t="s">
        <v>1410</v>
      </c>
      <c r="W3724" s="0" t="s">
        <v>1028</v>
      </c>
      <c r="X3724" s="0" t="s">
        <v>1029</v>
      </c>
      <c r="Y3724" s="0" t="s">
        <v>838</v>
      </c>
      <c r="Z3724" s="0" t="s">
        <v>571</v>
      </c>
      <c r="AA3724" s="0" t="s">
        <v>3106</v>
      </c>
      <c r="AB3724" s="215" t="n">
        <v>37043.875</v>
      </c>
      <c r="AC3724" s="215" t="n">
        <v>37072.875</v>
      </c>
    </row>
    <row r="3725" customFormat="false" ht="12.75" hidden="false" customHeight="false" outlineLevel="0" collapsed="false">
      <c r="A3725" s="208" t="str">
        <f aca="false">B3725&amp;" "&amp;C3725&amp;" "&amp;D3725</f>
        <v>US Natural Gas Physical</v>
      </c>
      <c r="B3725" s="208" t="str">
        <f aca="false">IF((LEFT(N3725,2)="US"),"US","")</f>
        <v>US</v>
      </c>
      <c r="C3725" s="208" t="str">
        <f aca="false">M3725</f>
        <v>Natural Gas</v>
      </c>
      <c r="D3725" s="208" t="str">
        <f aca="false">IF(ISNUMBER(FIND("Phy",N3725))=TRUE(),"Physical","Financial")</f>
        <v>Physical</v>
      </c>
      <c r="E3725" s="208" t="n">
        <f aca="false">IF(VLOOKUP(S3725,'DD-Lookup'!$J$6:$L$50,3,FALSE())="Monthly",(YEAR(AC3725)-YEAR(AB3725))*12+MONTH(AC3725)-MONTH(AB3725)+1,(AC3725-AB3725+1))</f>
        <v>1</v>
      </c>
      <c r="F3725" s="239" t="n">
        <f aca="false">E3725*SUM(P3725:Q3725)</f>
        <v>10000</v>
      </c>
      <c r="G3725" s="214" t="n">
        <v>1292317</v>
      </c>
      <c r="H3725" s="215" t="n">
        <v>37035.4298263889</v>
      </c>
      <c r="I3725" s="0" t="s">
        <v>2290</v>
      </c>
      <c r="M3725" s="0" t="s">
        <v>858</v>
      </c>
      <c r="N3725" s="0" t="s">
        <v>1305</v>
      </c>
      <c r="O3725" s="0" t="s">
        <v>1306</v>
      </c>
      <c r="P3725" s="216" t="n">
        <v>10000</v>
      </c>
      <c r="S3725" s="0" t="s">
        <v>1026</v>
      </c>
      <c r="T3725" s="0" t="s">
        <v>784</v>
      </c>
      <c r="U3725" s="218" t="n">
        <v>4.2313</v>
      </c>
      <c r="V3725" s="0" t="s">
        <v>2291</v>
      </c>
      <c r="W3725" s="0" t="s">
        <v>1308</v>
      </c>
      <c r="X3725" s="0" t="s">
        <v>1309</v>
      </c>
      <c r="Y3725" s="0" t="s">
        <v>1310</v>
      </c>
      <c r="Z3725" s="0" t="s">
        <v>571</v>
      </c>
      <c r="AA3725" s="0" t="n">
        <v>809122</v>
      </c>
      <c r="AB3725" s="215" t="n">
        <v>37036.875</v>
      </c>
      <c r="AC3725" s="215" t="n">
        <v>37036.875</v>
      </c>
    </row>
    <row r="3726" customFormat="false" ht="12.75" hidden="false" customHeight="false" outlineLevel="0" collapsed="false">
      <c r="A3726" s="208" t="str">
        <f aca="false">B3726&amp;" "&amp;C3726&amp;" "&amp;D3726</f>
        <v>US Natural Gas Physical</v>
      </c>
      <c r="B3726" s="208" t="str">
        <f aca="false">IF((LEFT(N3726,2)="US"),"US","")</f>
        <v>US</v>
      </c>
      <c r="C3726" s="208" t="str">
        <f aca="false">M3726</f>
        <v>Natural Gas</v>
      </c>
      <c r="D3726" s="208" t="str">
        <f aca="false">IF(ISNUMBER(FIND("Phy",N3726))=TRUE(),"Physical","Financial")</f>
        <v>Physical</v>
      </c>
      <c r="E3726" s="208" t="n">
        <f aca="false">IF(VLOOKUP(S3726,'DD-Lookup'!$J$6:$L$50,3,FALSE())="Monthly",(YEAR(AC3726)-YEAR(AB3726))*12+MONTH(AC3726)-MONTH(AB3726)+1,(AC3726-AB3726+1))</f>
        <v>1</v>
      </c>
      <c r="F3726" s="239" t="n">
        <f aca="false">E3726*SUM(P3726:Q3726)</f>
        <v>10000</v>
      </c>
      <c r="G3726" s="214" t="n">
        <v>1292316</v>
      </c>
      <c r="H3726" s="215" t="n">
        <v>37035.4298263889</v>
      </c>
      <c r="I3726" s="0" t="s">
        <v>1431</v>
      </c>
      <c r="M3726" s="0" t="s">
        <v>858</v>
      </c>
      <c r="N3726" s="0" t="s">
        <v>1305</v>
      </c>
      <c r="O3726" s="0" t="s">
        <v>1432</v>
      </c>
      <c r="P3726" s="216" t="n">
        <v>10000</v>
      </c>
      <c r="S3726" s="0" t="s">
        <v>1026</v>
      </c>
      <c r="T3726" s="0" t="s">
        <v>784</v>
      </c>
      <c r="U3726" s="218" t="n">
        <v>4.115</v>
      </c>
      <c r="V3726" s="0" t="s">
        <v>1626</v>
      </c>
      <c r="W3726" s="0" t="s">
        <v>1434</v>
      </c>
      <c r="X3726" s="0" t="s">
        <v>1435</v>
      </c>
      <c r="Y3726" s="0" t="s">
        <v>1310</v>
      </c>
      <c r="Z3726" s="0" t="s">
        <v>571</v>
      </c>
      <c r="AA3726" s="0" t="n">
        <v>809121</v>
      </c>
      <c r="AB3726" s="215" t="n">
        <v>37036.875</v>
      </c>
      <c r="AC3726" s="215" t="n">
        <v>37036.875</v>
      </c>
    </row>
    <row r="3727" customFormat="false" ht="12.75" hidden="false" customHeight="false" outlineLevel="0" collapsed="false">
      <c r="A3727" s="208" t="str">
        <f aca="false">B3727&amp;" "&amp;C3727&amp;" "&amp;D3727</f>
        <v> Oil Products Financial</v>
      </c>
      <c r="B3727" s="208" t="str">
        <f aca="false">IF((LEFT(N3727,2)="US"),"US","")</f>
        <v/>
      </c>
      <c r="C3727" s="208" t="str">
        <f aca="false">M3727</f>
        <v>Oil Products</v>
      </c>
      <c r="D3727" s="208" t="str">
        <f aca="false">IF(ISNUMBER(FIND("Phy",N3727))=TRUE(),"Physical","Financial")</f>
        <v>Financial</v>
      </c>
      <c r="E3727" s="208" t="n">
        <f aca="false">IF(VLOOKUP(S3727,'DD-Lookup'!$J$6:$L$50,3,FALSE())="Monthly",(YEAR(AC3727)-YEAR(AB3727))*12+MONTH(AC3727)-MONTH(AB3727)+1,(AC3727-AB3727+1))</f>
        <v>30</v>
      </c>
      <c r="F3727" s="239" t="n">
        <f aca="false">E3727*SUM(P3727:Q3727)</f>
        <v>150000</v>
      </c>
      <c r="G3727" s="214" t="n">
        <v>1292319</v>
      </c>
      <c r="H3727" s="215" t="n">
        <v>37035.43</v>
      </c>
      <c r="I3727" s="0" t="s">
        <v>888</v>
      </c>
      <c r="M3727" s="0" t="s">
        <v>831</v>
      </c>
      <c r="N3727" s="0" t="s">
        <v>981</v>
      </c>
      <c r="O3727" s="0" t="s">
        <v>982</v>
      </c>
      <c r="P3727" s="216" t="n">
        <v>5000</v>
      </c>
      <c r="S3727" s="0" t="s">
        <v>983</v>
      </c>
      <c r="T3727" s="0" t="s">
        <v>784</v>
      </c>
      <c r="U3727" s="218" t="n">
        <v>243.75</v>
      </c>
      <c r="V3727" s="0" t="s">
        <v>995</v>
      </c>
      <c r="W3727" s="0" t="s">
        <v>985</v>
      </c>
      <c r="X3727" s="0" t="s">
        <v>986</v>
      </c>
      <c r="Y3727" s="0" t="s">
        <v>847</v>
      </c>
      <c r="Z3727" s="0" t="s">
        <v>935</v>
      </c>
      <c r="AA3727" s="0" t="n">
        <v>107106</v>
      </c>
      <c r="AB3727" s="215" t="n">
        <v>37043</v>
      </c>
      <c r="AC3727" s="215" t="n">
        <v>37072</v>
      </c>
    </row>
    <row r="3728" customFormat="false" ht="12.75" hidden="false" customHeight="false" outlineLevel="0" collapsed="false">
      <c r="A3728" s="208" t="str">
        <f aca="false">B3728&amp;" "&amp;C3728&amp;" "&amp;D3728</f>
        <v>US Natural Gas Financial</v>
      </c>
      <c r="B3728" s="208" t="str">
        <f aca="false">IF((LEFT(N3728,2)="US"),"US","")</f>
        <v>US</v>
      </c>
      <c r="C3728" s="208" t="str">
        <f aca="false">M3728</f>
        <v>Natural Gas</v>
      </c>
      <c r="D3728" s="208" t="str">
        <f aca="false">IF(ISNUMBER(FIND("Phy",N3728))=TRUE(),"Physical","Financial")</f>
        <v>Financial</v>
      </c>
      <c r="E3728" s="208" t="n">
        <f aca="false">IF(VLOOKUP(S3728,'DD-Lookup'!$J$6:$L$50,3,FALSE())="Monthly",(YEAR(AC3728)-YEAR(AB3728))*12+MONTH(AC3728)-MONTH(AB3728)+1,(AC3728-AB3728+1))</f>
        <v>30</v>
      </c>
      <c r="F3728" s="239" t="n">
        <f aca="false">E3728*SUM(P3728:Q3728)</f>
        <v>300000</v>
      </c>
      <c r="G3728" s="214" t="n">
        <v>1292320</v>
      </c>
      <c r="H3728" s="215" t="n">
        <v>37035.4300462963</v>
      </c>
      <c r="I3728" s="0" t="s">
        <v>1115</v>
      </c>
      <c r="M3728" s="0" t="s">
        <v>858</v>
      </c>
      <c r="N3728" s="0" t="s">
        <v>1024</v>
      </c>
      <c r="O3728" s="0" t="s">
        <v>1025</v>
      </c>
      <c r="Q3728" s="216" t="n">
        <v>10000</v>
      </c>
      <c r="S3728" s="0" t="s">
        <v>1026</v>
      </c>
      <c r="T3728" s="0" t="s">
        <v>784</v>
      </c>
      <c r="U3728" s="218" t="n">
        <v>4.175</v>
      </c>
      <c r="V3728" s="0" t="s">
        <v>1410</v>
      </c>
      <c r="W3728" s="0" t="s">
        <v>1028</v>
      </c>
      <c r="X3728" s="0" t="s">
        <v>1029</v>
      </c>
      <c r="Y3728" s="0" t="s">
        <v>838</v>
      </c>
      <c r="Z3728" s="0" t="s">
        <v>571</v>
      </c>
      <c r="AA3728" s="0" t="s">
        <v>3107</v>
      </c>
      <c r="AB3728" s="215" t="n">
        <v>37043.875</v>
      </c>
      <c r="AC3728" s="215" t="n">
        <v>37072.875</v>
      </c>
    </row>
    <row r="3729" customFormat="false" ht="12.75" hidden="false" customHeight="false" outlineLevel="0" collapsed="false">
      <c r="A3729" s="208" t="str">
        <f aca="false">B3729&amp;" "&amp;C3729&amp;" "&amp;D3729</f>
        <v> Metals Financial</v>
      </c>
      <c r="B3729" s="208" t="str">
        <f aca="false">IF((LEFT(N3729,2)="US"),"US","")</f>
        <v/>
      </c>
      <c r="C3729" s="208" t="str">
        <f aca="false">M3729</f>
        <v>Metals</v>
      </c>
      <c r="D3729" s="208" t="str">
        <f aca="false">IF(ISNUMBER(FIND("Phy",N3729))=TRUE(),"Physical","Financial")</f>
        <v>Financial</v>
      </c>
      <c r="E3729" s="208" t="n">
        <f aca="false">IF(VLOOKUP(S3729,'DD-Lookup'!$J$6:$L$50,3,FALSE())="Monthly",(YEAR(AC3729)-YEAR(AB3729))*12+MONTH(AC3729)-MONTH(AB3729)+1,(AC3729-AB3729+1))</f>
        <v>1</v>
      </c>
      <c r="F3729" s="239" t="n">
        <f aca="false">E3729*SUM(P3729:Q3729)</f>
        <v>10</v>
      </c>
      <c r="G3729" s="214" t="n">
        <v>1292321</v>
      </c>
      <c r="H3729" s="215" t="n">
        <v>37035.4300810185</v>
      </c>
      <c r="I3729" s="0" t="s">
        <v>809</v>
      </c>
      <c r="M3729" s="0" t="s">
        <v>780</v>
      </c>
      <c r="N3729" s="0" t="s">
        <v>804</v>
      </c>
      <c r="O3729" s="0" t="s">
        <v>805</v>
      </c>
      <c r="P3729" s="216" t="n">
        <v>10</v>
      </c>
      <c r="S3729" s="0" t="s">
        <v>783</v>
      </c>
      <c r="T3729" s="0" t="s">
        <v>784</v>
      </c>
      <c r="U3729" s="218" t="n">
        <v>1749</v>
      </c>
      <c r="V3729" s="0" t="s">
        <v>810</v>
      </c>
      <c r="W3729" s="0" t="s">
        <v>803</v>
      </c>
      <c r="X3729" s="0" t="s">
        <v>787</v>
      </c>
      <c r="Y3729" s="0" t="s">
        <v>788</v>
      </c>
      <c r="Z3729" s="0" t="s">
        <v>789</v>
      </c>
      <c r="AA3729" s="0" t="n">
        <v>2151146</v>
      </c>
    </row>
    <row r="3730" customFormat="false" ht="12.75" hidden="false" customHeight="false" outlineLevel="0" collapsed="false">
      <c r="A3730" s="208" t="str">
        <f aca="false">B3730&amp;" "&amp;C3730&amp;" "&amp;D3730</f>
        <v>US Natural Gas Financial</v>
      </c>
      <c r="B3730" s="208" t="str">
        <f aca="false">IF((LEFT(N3730,2)="US"),"US","")</f>
        <v>US</v>
      </c>
      <c r="C3730" s="208" t="str">
        <f aca="false">M3730</f>
        <v>Natural Gas</v>
      </c>
      <c r="D3730" s="208" t="str">
        <f aca="false">IF(ISNUMBER(FIND("Phy",N3730))=TRUE(),"Physical","Financial")</f>
        <v>Financial</v>
      </c>
      <c r="E3730" s="208" t="n">
        <f aca="false">IF(VLOOKUP(S3730,'DD-Lookup'!$J$6:$L$50,3,FALSE())="Monthly",(YEAR(AC3730)-YEAR(AB3730))*12+MONTH(AC3730)-MONTH(AB3730)+1,(AC3730-AB3730+1))</f>
        <v>30</v>
      </c>
      <c r="F3730" s="239" t="n">
        <f aca="false">E3730*SUM(P3730:Q3730)</f>
        <v>300000</v>
      </c>
      <c r="G3730" s="214" t="n">
        <v>1292322</v>
      </c>
      <c r="H3730" s="215" t="n">
        <v>37035.4300925926</v>
      </c>
      <c r="I3730" s="0" t="s">
        <v>1115</v>
      </c>
      <c r="M3730" s="0" t="s">
        <v>858</v>
      </c>
      <c r="N3730" s="0" t="s">
        <v>1482</v>
      </c>
      <c r="O3730" s="0" t="s">
        <v>1849</v>
      </c>
      <c r="P3730" s="216" t="n">
        <v>10000</v>
      </c>
      <c r="S3730" s="0" t="s">
        <v>1026</v>
      </c>
      <c r="T3730" s="0" t="s">
        <v>784</v>
      </c>
      <c r="U3730" s="218" t="n">
        <v>-0.0375</v>
      </c>
      <c r="V3730" s="0" t="s">
        <v>3038</v>
      </c>
      <c r="W3730" s="0" t="s">
        <v>1851</v>
      </c>
      <c r="X3730" s="0" t="s">
        <v>1852</v>
      </c>
      <c r="Y3730" s="0" t="s">
        <v>838</v>
      </c>
      <c r="Z3730" s="0" t="s">
        <v>571</v>
      </c>
      <c r="AA3730" s="0" t="s">
        <v>3108</v>
      </c>
      <c r="AB3730" s="215" t="n">
        <v>37043.875</v>
      </c>
      <c r="AC3730" s="215" t="n">
        <v>37072.875</v>
      </c>
    </row>
    <row r="3731" customFormat="false" ht="12.75" hidden="false" customHeight="false" outlineLevel="0" collapsed="false">
      <c r="A3731" s="208" t="str">
        <f aca="false">B3731&amp;" "&amp;C3731&amp;" "&amp;D3731</f>
        <v> Metals Financial</v>
      </c>
      <c r="B3731" s="208" t="str">
        <f aca="false">IF((LEFT(N3731,2)="US"),"US","")</f>
        <v/>
      </c>
      <c r="C3731" s="208" t="str">
        <f aca="false">M3731</f>
        <v>Metals</v>
      </c>
      <c r="D3731" s="208" t="str">
        <f aca="false">IF(ISNUMBER(FIND("Phy",N3731))=TRUE(),"Physical","Financial")</f>
        <v>Financial</v>
      </c>
      <c r="E3731" s="208" t="n">
        <f aca="false">IF(VLOOKUP(S3731,'DD-Lookup'!$J$6:$L$50,3,FALSE())="Monthly",(YEAR(AC3731)-YEAR(AB3731))*12+MONTH(AC3731)-MONTH(AB3731)+1,(AC3731-AB3731+1))</f>
        <v>1</v>
      </c>
      <c r="F3731" s="239" t="n">
        <f aca="false">E3731*SUM(P3731:Q3731)</f>
        <v>10</v>
      </c>
      <c r="G3731" s="214" t="n">
        <v>1292323</v>
      </c>
      <c r="H3731" s="215" t="n">
        <v>37035.4301388889</v>
      </c>
      <c r="I3731" s="0" t="s">
        <v>817</v>
      </c>
      <c r="M3731" s="0" t="s">
        <v>780</v>
      </c>
      <c r="N3731" s="0" t="s">
        <v>804</v>
      </c>
      <c r="O3731" s="0" t="s">
        <v>805</v>
      </c>
      <c r="P3731" s="216" t="n">
        <v>10</v>
      </c>
      <c r="S3731" s="0" t="s">
        <v>783</v>
      </c>
      <c r="T3731" s="0" t="s">
        <v>784</v>
      </c>
      <c r="U3731" s="218" t="n">
        <v>1749</v>
      </c>
      <c r="V3731" s="0" t="s">
        <v>1136</v>
      </c>
      <c r="W3731" s="0" t="s">
        <v>803</v>
      </c>
      <c r="X3731" s="0" t="s">
        <v>787</v>
      </c>
      <c r="Y3731" s="0" t="s">
        <v>788</v>
      </c>
      <c r="Z3731" s="0" t="s">
        <v>789</v>
      </c>
      <c r="AA3731" s="0" t="n">
        <v>2151148</v>
      </c>
    </row>
    <row r="3732" customFormat="false" ht="12.75" hidden="false" customHeight="false" outlineLevel="0" collapsed="false">
      <c r="A3732" s="208" t="str">
        <f aca="false">B3732&amp;" "&amp;C3732&amp;" "&amp;D3732</f>
        <v>US Natural Gas Physical</v>
      </c>
      <c r="B3732" s="208" t="str">
        <f aca="false">IF((LEFT(N3732,2)="US"),"US","")</f>
        <v>US</v>
      </c>
      <c r="C3732" s="208" t="str">
        <f aca="false">M3732</f>
        <v>Natural Gas</v>
      </c>
      <c r="D3732" s="208" t="str">
        <f aca="false">IF(ISNUMBER(FIND("Phy",N3732))=TRUE(),"Physical","Financial")</f>
        <v>Physical</v>
      </c>
      <c r="E3732" s="208" t="n">
        <f aca="false">IF(VLOOKUP(S3732,'DD-Lookup'!$J$6:$L$50,3,FALSE())="Monthly",(YEAR(AC3732)-YEAR(AB3732))*12+MONTH(AC3732)-MONTH(AB3732)+1,(AC3732-AB3732+1))</f>
        <v>30</v>
      </c>
      <c r="F3732" s="239" t="n">
        <f aca="false">E3732*SUM(P3732:Q3732)</f>
        <v>300000</v>
      </c>
      <c r="G3732" s="214" t="n">
        <v>1292326</v>
      </c>
      <c r="H3732" s="215" t="n">
        <v>37035.4303472222</v>
      </c>
      <c r="I3732" s="0" t="s">
        <v>1278</v>
      </c>
      <c r="M3732" s="0" t="s">
        <v>858</v>
      </c>
      <c r="N3732" s="0" t="s">
        <v>1305</v>
      </c>
      <c r="O3732" s="0" t="s">
        <v>1804</v>
      </c>
      <c r="Q3732" s="216" t="n">
        <v>10000</v>
      </c>
      <c r="S3732" s="0" t="s">
        <v>1026</v>
      </c>
      <c r="T3732" s="0" t="s">
        <v>784</v>
      </c>
      <c r="U3732" s="218" t="n">
        <v>2.845</v>
      </c>
      <c r="V3732" s="0" t="s">
        <v>3011</v>
      </c>
      <c r="W3732" s="0" t="s">
        <v>1758</v>
      </c>
      <c r="X3732" s="0" t="s">
        <v>1535</v>
      </c>
      <c r="Y3732" s="0" t="s">
        <v>1310</v>
      </c>
      <c r="Z3732" s="0" t="s">
        <v>571</v>
      </c>
      <c r="AA3732" s="0" t="s">
        <v>3109</v>
      </c>
      <c r="AB3732" s="215" t="n">
        <v>37043.875</v>
      </c>
      <c r="AC3732" s="215" t="n">
        <v>37072.875</v>
      </c>
    </row>
    <row r="3733" customFormat="false" ht="12.75" hidden="false" customHeight="false" outlineLevel="0" collapsed="false">
      <c r="A3733" s="208" t="str">
        <f aca="false">B3733&amp;" "&amp;C3733&amp;" "&amp;D3733</f>
        <v> Metals Financial</v>
      </c>
      <c r="B3733" s="208" t="str">
        <f aca="false">IF((LEFT(N3733,2)="US"),"US","")</f>
        <v/>
      </c>
      <c r="C3733" s="208" t="str">
        <f aca="false">M3733</f>
        <v>Metals</v>
      </c>
      <c r="D3733" s="208" t="str">
        <f aca="false">IF(ISNUMBER(FIND("Phy",N3733))=TRUE(),"Physical","Financial")</f>
        <v>Financial</v>
      </c>
      <c r="E3733" s="208" t="n">
        <f aca="false">IF(VLOOKUP(S3733,'DD-Lookup'!$J$6:$L$50,3,FALSE())="Monthly",(YEAR(AC3733)-YEAR(AB3733))*12+MONTH(AC3733)-MONTH(AB3733)+1,(AC3733-AB3733+1))</f>
        <v>1</v>
      </c>
      <c r="F3733" s="239" t="n">
        <f aca="false">E3733*SUM(P3733:Q3733)</f>
        <v>20</v>
      </c>
      <c r="G3733" s="214" t="n">
        <v>1292327</v>
      </c>
      <c r="H3733" s="215" t="n">
        <v>37035.4303819445</v>
      </c>
      <c r="I3733" s="0" t="s">
        <v>796</v>
      </c>
      <c r="M3733" s="0" t="s">
        <v>780</v>
      </c>
      <c r="N3733" s="0" t="s">
        <v>804</v>
      </c>
      <c r="O3733" s="0" t="s">
        <v>805</v>
      </c>
      <c r="P3733" s="216" t="n">
        <v>20</v>
      </c>
      <c r="S3733" s="0" t="s">
        <v>783</v>
      </c>
      <c r="T3733" s="0" t="s">
        <v>784</v>
      </c>
      <c r="U3733" s="218" t="n">
        <v>1749</v>
      </c>
      <c r="V3733" s="0" t="s">
        <v>799</v>
      </c>
      <c r="W3733" s="0" t="s">
        <v>803</v>
      </c>
      <c r="X3733" s="0" t="s">
        <v>787</v>
      </c>
      <c r="Y3733" s="0" t="s">
        <v>788</v>
      </c>
      <c r="Z3733" s="0" t="s">
        <v>789</v>
      </c>
      <c r="AA3733" s="0" t="n">
        <v>2151152</v>
      </c>
    </row>
    <row r="3734" customFormat="false" ht="12.75" hidden="false" customHeight="false" outlineLevel="0" collapsed="false">
      <c r="A3734" s="208" t="str">
        <f aca="false">B3734&amp;" "&amp;C3734&amp;" "&amp;D3734</f>
        <v>US Natural Gas Physical</v>
      </c>
      <c r="B3734" s="208" t="str">
        <f aca="false">IF((LEFT(N3734,2)="US"),"US","")</f>
        <v>US</v>
      </c>
      <c r="C3734" s="208" t="str">
        <f aca="false">M3734</f>
        <v>Natural Gas</v>
      </c>
      <c r="D3734" s="208" t="str">
        <f aca="false">IF(ISNUMBER(FIND("Phy",N3734))=TRUE(),"Physical","Financial")</f>
        <v>Physical</v>
      </c>
      <c r="E3734" s="208" t="n">
        <f aca="false">IF(VLOOKUP(S3734,'DD-Lookup'!$J$6:$L$50,3,FALSE())="Monthly",(YEAR(AC3734)-YEAR(AB3734))*12+MONTH(AC3734)-MONTH(AB3734)+1,(AC3734-AB3734+1))</f>
        <v>30</v>
      </c>
      <c r="F3734" s="239" t="n">
        <f aca="false">E3734*SUM(P3734:Q3734)</f>
        <v>150000</v>
      </c>
      <c r="G3734" s="214" t="n">
        <v>1292328</v>
      </c>
      <c r="H3734" s="215" t="n">
        <v>37035.4303935185</v>
      </c>
      <c r="I3734" s="0" t="s">
        <v>1233</v>
      </c>
      <c r="M3734" s="0" t="s">
        <v>858</v>
      </c>
      <c r="N3734" s="0" t="s">
        <v>1305</v>
      </c>
      <c r="O3734" s="0" t="s">
        <v>1756</v>
      </c>
      <c r="P3734" s="216" t="n">
        <v>5000</v>
      </c>
      <c r="S3734" s="0" t="s">
        <v>1026</v>
      </c>
      <c r="T3734" s="0" t="s">
        <v>784</v>
      </c>
      <c r="U3734" s="218" t="n">
        <v>10.47</v>
      </c>
      <c r="V3734" s="0" t="s">
        <v>1725</v>
      </c>
      <c r="W3734" s="0" t="s">
        <v>1758</v>
      </c>
      <c r="X3734" s="0" t="s">
        <v>1535</v>
      </c>
      <c r="Y3734" s="0" t="s">
        <v>1310</v>
      </c>
      <c r="Z3734" s="0" t="s">
        <v>571</v>
      </c>
      <c r="AA3734" s="0" t="s">
        <v>3110</v>
      </c>
      <c r="AB3734" s="215" t="n">
        <v>37043.875</v>
      </c>
      <c r="AC3734" s="215" t="n">
        <v>37072.875</v>
      </c>
    </row>
    <row r="3735" customFormat="false" ht="12.75" hidden="false" customHeight="false" outlineLevel="0" collapsed="false">
      <c r="A3735" s="208" t="str">
        <f aca="false">B3735&amp;" "&amp;C3735&amp;" "&amp;D3735</f>
        <v>US Natural Gas Physical</v>
      </c>
      <c r="B3735" s="208" t="str">
        <f aca="false">IF((LEFT(N3735,2)="US"),"US","")</f>
        <v>US</v>
      </c>
      <c r="C3735" s="208" t="str">
        <f aca="false">M3735</f>
        <v>Natural Gas</v>
      </c>
      <c r="D3735" s="208" t="str">
        <f aca="false">IF(ISNUMBER(FIND("Phy",N3735))=TRUE(),"Physical","Financial")</f>
        <v>Physical</v>
      </c>
      <c r="E3735" s="208" t="n">
        <f aca="false">IF(VLOOKUP(S3735,'DD-Lookup'!$J$6:$L$50,3,FALSE())="Monthly",(YEAR(AC3735)-YEAR(AB3735))*12+MONTH(AC3735)-MONTH(AB3735)+1,(AC3735-AB3735+1))</f>
        <v>1</v>
      </c>
      <c r="F3735" s="239" t="n">
        <f aca="false">E3735*SUM(P3735:Q3735)</f>
        <v>3270</v>
      </c>
      <c r="G3735" s="214" t="n">
        <v>1292329</v>
      </c>
      <c r="H3735" s="215" t="n">
        <v>37035.4303935185</v>
      </c>
      <c r="I3735" s="0" t="s">
        <v>1735</v>
      </c>
      <c r="M3735" s="0" t="s">
        <v>858</v>
      </c>
      <c r="N3735" s="0" t="s">
        <v>1305</v>
      </c>
      <c r="O3735" s="0" t="s">
        <v>1687</v>
      </c>
      <c r="P3735" s="216" t="n">
        <v>3270</v>
      </c>
      <c r="S3735" s="0" t="s">
        <v>1026</v>
      </c>
      <c r="T3735" s="0" t="s">
        <v>784</v>
      </c>
      <c r="U3735" s="218" t="n">
        <v>4.06</v>
      </c>
      <c r="V3735" s="0" t="s">
        <v>2904</v>
      </c>
      <c r="W3735" s="0" t="s">
        <v>1667</v>
      </c>
      <c r="X3735" s="0" t="s">
        <v>1639</v>
      </c>
      <c r="Y3735" s="0" t="s">
        <v>1310</v>
      </c>
      <c r="Z3735" s="0" t="s">
        <v>571</v>
      </c>
      <c r="AA3735" s="0" t="n">
        <v>809123</v>
      </c>
      <c r="AB3735" s="215" t="n">
        <v>37036.875</v>
      </c>
      <c r="AC3735" s="215" t="n">
        <v>37036.875</v>
      </c>
    </row>
    <row r="3736" customFormat="false" ht="12.75" hidden="false" customHeight="false" outlineLevel="0" collapsed="false">
      <c r="A3736" s="208" t="str">
        <f aca="false">B3736&amp;" "&amp;C3736&amp;" "&amp;D3736</f>
        <v>US Natural Gas Physical</v>
      </c>
      <c r="B3736" s="208" t="str">
        <f aca="false">IF((LEFT(N3736,2)="US"),"US","")</f>
        <v>US</v>
      </c>
      <c r="C3736" s="208" t="str">
        <f aca="false">M3736</f>
        <v>Natural Gas</v>
      </c>
      <c r="D3736" s="208" t="str">
        <f aca="false">IF(ISNUMBER(FIND("Phy",N3736))=TRUE(),"Physical","Financial")</f>
        <v>Physical</v>
      </c>
      <c r="E3736" s="208" t="n">
        <f aca="false">IF(VLOOKUP(S3736,'DD-Lookup'!$J$6:$L$50,3,FALSE())="Monthly",(YEAR(AC3736)-YEAR(AB3736))*12+MONTH(AC3736)-MONTH(AB3736)+1,(AC3736-AB3736+1))</f>
        <v>1</v>
      </c>
      <c r="F3736" s="239" t="n">
        <f aca="false">E3736*SUM(P3736:Q3736)</f>
        <v>257</v>
      </c>
      <c r="G3736" s="214" t="n">
        <v>1292330</v>
      </c>
      <c r="H3736" s="215" t="n">
        <v>37035.4304513889</v>
      </c>
      <c r="I3736" s="0" t="s">
        <v>1183</v>
      </c>
      <c r="M3736" s="0" t="s">
        <v>858</v>
      </c>
      <c r="N3736" s="0" t="s">
        <v>1305</v>
      </c>
      <c r="O3736" s="0" t="s">
        <v>1687</v>
      </c>
      <c r="P3736" s="216" t="n">
        <v>257</v>
      </c>
      <c r="S3736" s="0" t="s">
        <v>1026</v>
      </c>
      <c r="T3736" s="0" t="s">
        <v>784</v>
      </c>
      <c r="U3736" s="218" t="n">
        <v>4.06</v>
      </c>
      <c r="V3736" s="0" t="s">
        <v>1688</v>
      </c>
      <c r="W3736" s="0" t="s">
        <v>1667</v>
      </c>
      <c r="X3736" s="0" t="s">
        <v>1639</v>
      </c>
      <c r="Y3736" s="0" t="s">
        <v>1310</v>
      </c>
      <c r="Z3736" s="0" t="s">
        <v>571</v>
      </c>
      <c r="AA3736" s="0" t="n">
        <v>809126</v>
      </c>
      <c r="AB3736" s="215" t="n">
        <v>37036.875</v>
      </c>
      <c r="AC3736" s="215" t="n">
        <v>37036.875</v>
      </c>
    </row>
    <row r="3737" customFormat="false" ht="12.75" hidden="false" customHeight="false" outlineLevel="0" collapsed="false">
      <c r="A3737" s="208" t="str">
        <f aca="false">B3737&amp;" "&amp;C3737&amp;" "&amp;D3737</f>
        <v> Metals Financial</v>
      </c>
      <c r="B3737" s="208" t="str">
        <f aca="false">IF((LEFT(N3737,2)="US"),"US","")</f>
        <v/>
      </c>
      <c r="C3737" s="208" t="str">
        <f aca="false">M3737</f>
        <v>Metals</v>
      </c>
      <c r="D3737" s="208" t="str">
        <f aca="false">IF(ISNUMBER(FIND("Phy",N3737))=TRUE(),"Physical","Financial")</f>
        <v>Financial</v>
      </c>
      <c r="E3737" s="208" t="n">
        <f aca="false">IF(VLOOKUP(S3737,'DD-Lookup'!$J$6:$L$50,3,FALSE())="Monthly",(YEAR(AC3737)-YEAR(AB3737))*12+MONTH(AC3737)-MONTH(AB3737)+1,(AC3737-AB3737+1))</f>
        <v>1</v>
      </c>
      <c r="F3737" s="239" t="n">
        <f aca="false">E3737*SUM(P3737:Q3737)</f>
        <v>20</v>
      </c>
      <c r="G3737" s="214" t="n">
        <v>1292332</v>
      </c>
      <c r="H3737" s="215" t="n">
        <v>37035.430474537</v>
      </c>
      <c r="I3737" s="0" t="s">
        <v>850</v>
      </c>
      <c r="M3737" s="0" t="s">
        <v>780</v>
      </c>
      <c r="N3737" s="0" t="s">
        <v>781</v>
      </c>
      <c r="O3737" s="0" t="s">
        <v>782</v>
      </c>
      <c r="P3737" s="216" t="n">
        <v>20</v>
      </c>
      <c r="S3737" s="0" t="s">
        <v>783</v>
      </c>
      <c r="T3737" s="0" t="s">
        <v>784</v>
      </c>
      <c r="U3737" s="218" t="n">
        <v>1545</v>
      </c>
      <c r="V3737" s="0" t="s">
        <v>1041</v>
      </c>
      <c r="W3737" s="0" t="s">
        <v>803</v>
      </c>
      <c r="X3737" s="0" t="s">
        <v>787</v>
      </c>
      <c r="Y3737" s="0" t="s">
        <v>788</v>
      </c>
      <c r="Z3737" s="0" t="s">
        <v>789</v>
      </c>
      <c r="AA3737" s="0" t="n">
        <v>2151154</v>
      </c>
    </row>
    <row r="3738" customFormat="false" ht="12.75" hidden="false" customHeight="false" outlineLevel="0" collapsed="false">
      <c r="A3738" s="208" t="str">
        <f aca="false">B3738&amp;" "&amp;C3738&amp;" "&amp;D3738</f>
        <v> Metals Financial</v>
      </c>
      <c r="B3738" s="208" t="str">
        <f aca="false">IF((LEFT(N3738,2)="US"),"US","")</f>
        <v/>
      </c>
      <c r="C3738" s="208" t="str">
        <f aca="false">M3738</f>
        <v>Metals</v>
      </c>
      <c r="D3738" s="208" t="str">
        <f aca="false">IF(ISNUMBER(FIND("Phy",N3738))=TRUE(),"Physical","Financial")</f>
        <v>Financial</v>
      </c>
      <c r="E3738" s="208" t="n">
        <f aca="false">IF(VLOOKUP(S3738,'DD-Lookup'!$J$6:$L$50,3,FALSE())="Monthly",(YEAR(AC3738)-YEAR(AB3738))*12+MONTH(AC3738)-MONTH(AB3738)+1,(AC3738-AB3738+1))</f>
        <v>1</v>
      </c>
      <c r="F3738" s="239" t="n">
        <f aca="false">E3738*SUM(P3738:Q3738)</f>
        <v>10</v>
      </c>
      <c r="G3738" s="214" t="n">
        <v>1292334</v>
      </c>
      <c r="H3738" s="215" t="n">
        <v>37035.4306018519</v>
      </c>
      <c r="I3738" s="0" t="s">
        <v>817</v>
      </c>
      <c r="M3738" s="0" t="s">
        <v>780</v>
      </c>
      <c r="N3738" s="0" t="s">
        <v>804</v>
      </c>
      <c r="O3738" s="0" t="s">
        <v>805</v>
      </c>
      <c r="P3738" s="216" t="n">
        <v>10</v>
      </c>
      <c r="S3738" s="0" t="s">
        <v>783</v>
      </c>
      <c r="T3738" s="0" t="s">
        <v>784</v>
      </c>
      <c r="U3738" s="218" t="n">
        <v>1748</v>
      </c>
      <c r="V3738" s="0" t="s">
        <v>1136</v>
      </c>
      <c r="W3738" s="0" t="s">
        <v>803</v>
      </c>
      <c r="X3738" s="0" t="s">
        <v>787</v>
      </c>
      <c r="Y3738" s="0" t="s">
        <v>788</v>
      </c>
      <c r="Z3738" s="0" t="s">
        <v>789</v>
      </c>
      <c r="AA3738" s="0" t="n">
        <v>2151160</v>
      </c>
    </row>
    <row r="3739" customFormat="false" ht="12.75" hidden="false" customHeight="false" outlineLevel="0" collapsed="false">
      <c r="A3739" s="208" t="str">
        <f aca="false">B3739&amp;" "&amp;C3739&amp;" "&amp;D3739</f>
        <v> Metals Financial</v>
      </c>
      <c r="B3739" s="208" t="str">
        <f aca="false">IF((LEFT(N3739,2)="US"),"US","")</f>
        <v/>
      </c>
      <c r="C3739" s="208" t="str">
        <f aca="false">M3739</f>
        <v>Metals</v>
      </c>
      <c r="D3739" s="208" t="str">
        <f aca="false">IF(ISNUMBER(FIND("Phy",N3739))=TRUE(),"Physical","Financial")</f>
        <v>Financial</v>
      </c>
      <c r="E3739" s="208" t="n">
        <f aca="false">IF(VLOOKUP(S3739,'DD-Lookup'!$J$6:$L$50,3,FALSE())="Monthly",(YEAR(AC3739)-YEAR(AB3739))*12+MONTH(AC3739)-MONTH(AB3739)+1,(AC3739-AB3739+1))</f>
        <v>1</v>
      </c>
      <c r="F3739" s="239" t="n">
        <f aca="false">E3739*SUM(P3739:Q3739)</f>
        <v>20</v>
      </c>
      <c r="G3739" s="214" t="n">
        <v>1292333</v>
      </c>
      <c r="H3739" s="215" t="n">
        <v>37035.4306018519</v>
      </c>
      <c r="I3739" s="0" t="s">
        <v>1269</v>
      </c>
      <c r="M3739" s="0" t="s">
        <v>780</v>
      </c>
      <c r="N3739" s="0" t="s">
        <v>797</v>
      </c>
      <c r="O3739" s="0" t="s">
        <v>798</v>
      </c>
      <c r="P3739" s="216" t="n">
        <v>20</v>
      </c>
      <c r="S3739" s="0" t="s">
        <v>783</v>
      </c>
      <c r="T3739" s="0" t="s">
        <v>784</v>
      </c>
      <c r="U3739" s="218" t="n">
        <v>953</v>
      </c>
      <c r="V3739" s="0" t="s">
        <v>1270</v>
      </c>
      <c r="W3739" s="0" t="s">
        <v>800</v>
      </c>
      <c r="X3739" s="0" t="s">
        <v>787</v>
      </c>
      <c r="Y3739" s="0" t="s">
        <v>788</v>
      </c>
      <c r="Z3739" s="0" t="s">
        <v>789</v>
      </c>
      <c r="AA3739" s="0" t="n">
        <v>2151158</v>
      </c>
    </row>
    <row r="3740" customFormat="false" ht="12.75" hidden="false" customHeight="false" outlineLevel="0" collapsed="false">
      <c r="A3740" s="208" t="str">
        <f aca="false">B3740&amp;" "&amp;C3740&amp;" "&amp;D3740</f>
        <v> Metals Financial</v>
      </c>
      <c r="B3740" s="208" t="str">
        <f aca="false">IF((LEFT(N3740,2)="US"),"US","")</f>
        <v/>
      </c>
      <c r="C3740" s="208" t="str">
        <f aca="false">M3740</f>
        <v>Metals</v>
      </c>
      <c r="D3740" s="208" t="str">
        <f aca="false">IF(ISNUMBER(FIND("Phy",N3740))=TRUE(),"Physical","Financial")</f>
        <v>Financial</v>
      </c>
      <c r="E3740" s="208" t="n">
        <f aca="false">IF(VLOOKUP(S3740,'DD-Lookup'!$J$6:$L$50,3,FALSE())="Monthly",(YEAR(AC3740)-YEAR(AB3740))*12+MONTH(AC3740)-MONTH(AB3740)+1,(AC3740-AB3740+1))</f>
        <v>1</v>
      </c>
      <c r="F3740" s="239" t="n">
        <f aca="false">E3740*SUM(P3740:Q3740)</f>
        <v>10</v>
      </c>
      <c r="G3740" s="214" t="n">
        <v>1292336</v>
      </c>
      <c r="H3740" s="215" t="n">
        <v>37035.4306365741</v>
      </c>
      <c r="I3740" s="0" t="s">
        <v>941</v>
      </c>
      <c r="M3740" s="0" t="s">
        <v>780</v>
      </c>
      <c r="N3740" s="0" t="s">
        <v>804</v>
      </c>
      <c r="O3740" s="0" t="s">
        <v>805</v>
      </c>
      <c r="P3740" s="216" t="n">
        <v>10</v>
      </c>
      <c r="S3740" s="0" t="s">
        <v>783</v>
      </c>
      <c r="T3740" s="0" t="s">
        <v>784</v>
      </c>
      <c r="U3740" s="218" t="n">
        <v>1748</v>
      </c>
      <c r="V3740" s="0" t="s">
        <v>942</v>
      </c>
      <c r="W3740" s="0" t="s">
        <v>803</v>
      </c>
      <c r="X3740" s="0" t="s">
        <v>787</v>
      </c>
      <c r="Y3740" s="0" t="s">
        <v>788</v>
      </c>
      <c r="Z3740" s="0" t="s">
        <v>789</v>
      </c>
      <c r="AA3740" s="0" t="n">
        <v>2151164</v>
      </c>
    </row>
    <row r="3741" customFormat="false" ht="12.75" hidden="false" customHeight="false" outlineLevel="0" collapsed="false">
      <c r="A3741" s="208" t="str">
        <f aca="false">B3741&amp;" "&amp;C3741&amp;" "&amp;D3741</f>
        <v> Metals Financial</v>
      </c>
      <c r="B3741" s="208" t="str">
        <f aca="false">IF((LEFT(N3741,2)="US"),"US","")</f>
        <v/>
      </c>
      <c r="C3741" s="208" t="str">
        <f aca="false">M3741</f>
        <v>Metals</v>
      </c>
      <c r="D3741" s="208" t="str">
        <f aca="false">IF(ISNUMBER(FIND("Phy",N3741))=TRUE(),"Physical","Financial")</f>
        <v>Financial</v>
      </c>
      <c r="E3741" s="208" t="n">
        <f aca="false">IF(VLOOKUP(S3741,'DD-Lookup'!$J$6:$L$50,3,FALSE())="Monthly",(YEAR(AC3741)-YEAR(AB3741))*12+MONTH(AC3741)-MONTH(AB3741)+1,(AC3741-AB3741+1))</f>
        <v>1</v>
      </c>
      <c r="F3741" s="239" t="n">
        <f aca="false">E3741*SUM(P3741:Q3741)</f>
        <v>10</v>
      </c>
      <c r="G3741" s="214" t="n">
        <v>1292335</v>
      </c>
      <c r="H3741" s="215" t="n">
        <v>37035.4306365741</v>
      </c>
      <c r="I3741" s="0" t="s">
        <v>1269</v>
      </c>
      <c r="M3741" s="0" t="s">
        <v>780</v>
      </c>
      <c r="N3741" s="0" t="s">
        <v>896</v>
      </c>
      <c r="O3741" s="0" t="s">
        <v>897</v>
      </c>
      <c r="P3741" s="216" t="n">
        <v>10</v>
      </c>
      <c r="S3741" s="0" t="s">
        <v>898</v>
      </c>
      <c r="T3741" s="0" t="s">
        <v>784</v>
      </c>
      <c r="U3741" s="218" t="n">
        <v>7250</v>
      </c>
      <c r="V3741" s="0" t="s">
        <v>1686</v>
      </c>
      <c r="W3741" s="0" t="s">
        <v>800</v>
      </c>
      <c r="X3741" s="0" t="s">
        <v>787</v>
      </c>
      <c r="Y3741" s="0" t="s">
        <v>788</v>
      </c>
      <c r="Z3741" s="0" t="s">
        <v>789</v>
      </c>
      <c r="AA3741" s="0" t="n">
        <v>2151162</v>
      </c>
    </row>
    <row r="3742" customFormat="false" ht="12.75" hidden="false" customHeight="false" outlineLevel="0" collapsed="false">
      <c r="A3742" s="208" t="str">
        <f aca="false">B3742&amp;" "&amp;C3742&amp;" "&amp;D3742</f>
        <v>US Natural Gas Financial</v>
      </c>
      <c r="B3742" s="208" t="str">
        <f aca="false">IF((LEFT(N3742,2)="US"),"US","")</f>
        <v>US</v>
      </c>
      <c r="C3742" s="208" t="str">
        <f aca="false">M3742</f>
        <v>Natural Gas</v>
      </c>
      <c r="D3742" s="208" t="str">
        <f aca="false">IF(ISNUMBER(FIND("Phy",N3742))=TRUE(),"Physical","Financial")</f>
        <v>Financial</v>
      </c>
      <c r="E3742" s="208" t="n">
        <f aca="false">IF(VLOOKUP(S3742,'DD-Lookup'!$J$6:$L$50,3,FALSE())="Monthly",(YEAR(AC3742)-YEAR(AB3742))*12+MONTH(AC3742)-MONTH(AB3742)+1,(AC3742-AB3742+1))</f>
        <v>30</v>
      </c>
      <c r="F3742" s="239" t="n">
        <f aca="false">E3742*SUM(P3742:Q3742)</f>
        <v>150000</v>
      </c>
      <c r="G3742" s="214" t="n">
        <v>1292337</v>
      </c>
      <c r="H3742" s="215" t="n">
        <v>37035.4306712963</v>
      </c>
      <c r="I3742" s="0" t="s">
        <v>1278</v>
      </c>
      <c r="M3742" s="0" t="s">
        <v>858</v>
      </c>
      <c r="N3742" s="0" t="s">
        <v>1024</v>
      </c>
      <c r="O3742" s="0" t="s">
        <v>1025</v>
      </c>
      <c r="P3742" s="216" t="n">
        <v>5000</v>
      </c>
      <c r="S3742" s="0" t="s">
        <v>1026</v>
      </c>
      <c r="T3742" s="0" t="s">
        <v>784</v>
      </c>
      <c r="U3742" s="218" t="n">
        <v>4.1675</v>
      </c>
      <c r="V3742" s="0" t="s">
        <v>3011</v>
      </c>
      <c r="W3742" s="0" t="s">
        <v>1028</v>
      </c>
      <c r="X3742" s="0" t="s">
        <v>1029</v>
      </c>
      <c r="Y3742" s="0" t="s">
        <v>838</v>
      </c>
      <c r="Z3742" s="0" t="s">
        <v>571</v>
      </c>
      <c r="AA3742" s="0" t="s">
        <v>3111</v>
      </c>
      <c r="AB3742" s="215" t="n">
        <v>37043.875</v>
      </c>
      <c r="AC3742" s="215" t="n">
        <v>37072.875</v>
      </c>
    </row>
    <row r="3743" customFormat="false" ht="12.75" hidden="false" customHeight="false" outlineLevel="0" collapsed="false">
      <c r="A3743" s="208" t="str">
        <f aca="false">B3743&amp;" "&amp;C3743&amp;" "&amp;D3743</f>
        <v>US Crude Financial</v>
      </c>
      <c r="B3743" s="208" t="str">
        <f aca="false">IF((LEFT(N3743,2)="US"),"US","")</f>
        <v>US</v>
      </c>
      <c r="C3743" s="208" t="str">
        <f aca="false">M3743</f>
        <v>Crude</v>
      </c>
      <c r="D3743" s="208" t="str">
        <f aca="false">IF(ISNUMBER(FIND("Phy",N3743))=TRUE(),"Physical","Financial")</f>
        <v>Financial</v>
      </c>
      <c r="E3743" s="208" t="n">
        <f aca="false">IF(VLOOKUP(S3743,'DD-Lookup'!$J$6:$L$50,3,FALSE())="Monthly",(YEAR(AC3743)-YEAR(AB3743))*12+MONTH(AC3743)-MONTH(AB3743)+1,(AC3743-AB3743+1))</f>
        <v>1</v>
      </c>
      <c r="F3743" s="239" t="n">
        <f aca="false">E3743*SUM(P3743:Q3743)</f>
        <v>50000</v>
      </c>
      <c r="G3743" s="214" t="n">
        <v>1292338</v>
      </c>
      <c r="H3743" s="215" t="n">
        <v>37035.4306712963</v>
      </c>
      <c r="I3743" s="0" t="s">
        <v>1112</v>
      </c>
      <c r="M3743" s="0" t="s">
        <v>97</v>
      </c>
      <c r="N3743" s="0" t="s">
        <v>841</v>
      </c>
      <c r="O3743" s="0" t="s">
        <v>889</v>
      </c>
      <c r="P3743" s="216" t="n">
        <v>50000</v>
      </c>
      <c r="S3743" s="0" t="s">
        <v>843</v>
      </c>
      <c r="T3743" s="0" t="s">
        <v>784</v>
      </c>
      <c r="U3743" s="218" t="n">
        <v>28.92</v>
      </c>
      <c r="V3743" s="0" t="s">
        <v>2265</v>
      </c>
      <c r="W3743" s="0" t="s">
        <v>845</v>
      </c>
      <c r="X3743" s="0" t="s">
        <v>891</v>
      </c>
      <c r="Y3743" s="0" t="s">
        <v>847</v>
      </c>
      <c r="Z3743" s="0" t="s">
        <v>571</v>
      </c>
      <c r="AA3743" s="0" t="n">
        <v>107107</v>
      </c>
      <c r="AB3743" s="215" t="n">
        <v>37073</v>
      </c>
      <c r="AC3743" s="215" t="n">
        <v>37103</v>
      </c>
    </row>
    <row r="3744" customFormat="false" ht="12.75" hidden="false" customHeight="false" outlineLevel="0" collapsed="false">
      <c r="A3744" s="208" t="str">
        <f aca="false">B3744&amp;" "&amp;C3744&amp;" "&amp;D3744</f>
        <v>US Natural Gas Financial</v>
      </c>
      <c r="B3744" s="208" t="str">
        <f aca="false">IF((LEFT(N3744,2)="US"),"US","")</f>
        <v>US</v>
      </c>
      <c r="C3744" s="208" t="str">
        <f aca="false">M3744</f>
        <v>Natural Gas</v>
      </c>
      <c r="D3744" s="208" t="str">
        <f aca="false">IF(ISNUMBER(FIND("Phy",N3744))=TRUE(),"Physical","Financial")</f>
        <v>Financial</v>
      </c>
      <c r="E3744" s="208" t="n">
        <f aca="false">IF(VLOOKUP(S3744,'DD-Lookup'!$J$6:$L$50,3,FALSE())="Monthly",(YEAR(AC3744)-YEAR(AB3744))*12+MONTH(AC3744)-MONTH(AB3744)+1,(AC3744-AB3744+1))</f>
        <v>30</v>
      </c>
      <c r="F3744" s="239" t="n">
        <f aca="false">E3744*SUM(P3744:Q3744)</f>
        <v>300000</v>
      </c>
      <c r="G3744" s="214" t="n">
        <v>1292340</v>
      </c>
      <c r="H3744" s="215" t="n">
        <v>37035.4308217593</v>
      </c>
      <c r="I3744" s="0" t="s">
        <v>1115</v>
      </c>
      <c r="M3744" s="0" t="s">
        <v>858</v>
      </c>
      <c r="N3744" s="0" t="s">
        <v>1482</v>
      </c>
      <c r="O3744" s="0" t="s">
        <v>1849</v>
      </c>
      <c r="P3744" s="216" t="n">
        <v>10000</v>
      </c>
      <c r="S3744" s="0" t="s">
        <v>1026</v>
      </c>
      <c r="T3744" s="0" t="s">
        <v>784</v>
      </c>
      <c r="U3744" s="218" t="n">
        <v>-0.04</v>
      </c>
      <c r="V3744" s="0" t="s">
        <v>3038</v>
      </c>
      <c r="W3744" s="0" t="s">
        <v>1851</v>
      </c>
      <c r="X3744" s="0" t="s">
        <v>1852</v>
      </c>
      <c r="Y3744" s="0" t="s">
        <v>838</v>
      </c>
      <c r="Z3744" s="0" t="s">
        <v>571</v>
      </c>
      <c r="AA3744" s="0" t="s">
        <v>3112</v>
      </c>
      <c r="AB3744" s="215" t="n">
        <v>37043.875</v>
      </c>
      <c r="AC3744" s="215" t="n">
        <v>37072.875</v>
      </c>
    </row>
    <row r="3745" customFormat="false" ht="12.75" hidden="false" customHeight="false" outlineLevel="0" collapsed="false">
      <c r="A3745" s="208" t="str">
        <f aca="false">B3745&amp;" "&amp;C3745&amp;" "&amp;D3745</f>
        <v>US Natural Gas Financial</v>
      </c>
      <c r="B3745" s="208" t="str">
        <f aca="false">IF((LEFT(N3745,2)="US"),"US","")</f>
        <v>US</v>
      </c>
      <c r="C3745" s="208" t="str">
        <f aca="false">M3745</f>
        <v>Natural Gas</v>
      </c>
      <c r="D3745" s="208" t="str">
        <f aca="false">IF(ISNUMBER(FIND("Phy",N3745))=TRUE(),"Physical","Financial")</f>
        <v>Financial</v>
      </c>
      <c r="E3745" s="208" t="n">
        <f aca="false">IF(VLOOKUP(S3745,'DD-Lookup'!$J$6:$L$50,3,FALSE())="Monthly",(YEAR(AC3745)-YEAR(AB3745))*12+MONTH(AC3745)-MONTH(AB3745)+1,(AC3745-AB3745+1))</f>
        <v>30</v>
      </c>
      <c r="F3745" s="239" t="n">
        <f aca="false">E3745*SUM(P3745:Q3745)</f>
        <v>300000</v>
      </c>
      <c r="G3745" s="214" t="n">
        <v>1292341</v>
      </c>
      <c r="H3745" s="215" t="n">
        <v>37035.4309490741</v>
      </c>
      <c r="I3745" s="0" t="s">
        <v>1059</v>
      </c>
      <c r="M3745" s="0" t="s">
        <v>858</v>
      </c>
      <c r="N3745" s="0" t="s">
        <v>1024</v>
      </c>
      <c r="O3745" s="0" t="s">
        <v>1025</v>
      </c>
      <c r="Q3745" s="216" t="n">
        <v>10000</v>
      </c>
      <c r="S3745" s="0" t="s">
        <v>1026</v>
      </c>
      <c r="T3745" s="0" t="s">
        <v>784</v>
      </c>
      <c r="U3745" s="218" t="n">
        <v>4.1725</v>
      </c>
      <c r="V3745" s="0" t="s">
        <v>1294</v>
      </c>
      <c r="W3745" s="0" t="s">
        <v>1028</v>
      </c>
      <c r="X3745" s="0" t="s">
        <v>1029</v>
      </c>
      <c r="Y3745" s="0" t="s">
        <v>838</v>
      </c>
      <c r="Z3745" s="0" t="s">
        <v>571</v>
      </c>
      <c r="AA3745" s="0" t="s">
        <v>3113</v>
      </c>
      <c r="AB3745" s="215" t="n">
        <v>37043.875</v>
      </c>
      <c r="AC3745" s="215" t="n">
        <v>37072.875</v>
      </c>
    </row>
    <row r="3746" customFormat="false" ht="12.75" hidden="false" customHeight="false" outlineLevel="0" collapsed="false">
      <c r="A3746" s="208" t="str">
        <f aca="false">B3746&amp;" "&amp;C3746&amp;" "&amp;D3746</f>
        <v>US Natural Gas Physical</v>
      </c>
      <c r="B3746" s="208" t="str">
        <f aca="false">IF((LEFT(N3746,2)="US"),"US","")</f>
        <v>US</v>
      </c>
      <c r="C3746" s="208" t="str">
        <f aca="false">M3746</f>
        <v>Natural Gas</v>
      </c>
      <c r="D3746" s="208" t="str">
        <f aca="false">IF(ISNUMBER(FIND("Phy",N3746))=TRUE(),"Physical","Financial")</f>
        <v>Physical</v>
      </c>
      <c r="E3746" s="208" t="n">
        <f aca="false">IF(VLOOKUP(S3746,'DD-Lookup'!$J$6:$L$50,3,FALSE())="Monthly",(YEAR(AC3746)-YEAR(AB3746))*12+MONTH(AC3746)-MONTH(AB3746)+1,(AC3746-AB3746+1))</f>
        <v>1</v>
      </c>
      <c r="F3746" s="239" t="n">
        <f aca="false">E3746*SUM(P3746:Q3746)</f>
        <v>5000</v>
      </c>
      <c r="G3746" s="214" t="n">
        <v>1292342</v>
      </c>
      <c r="H3746" s="215" t="n">
        <v>37035.4309606482</v>
      </c>
      <c r="I3746" s="0" t="s">
        <v>1544</v>
      </c>
      <c r="M3746" s="0" t="s">
        <v>858</v>
      </c>
      <c r="N3746" s="0" t="s">
        <v>1305</v>
      </c>
      <c r="O3746" s="0" t="s">
        <v>1687</v>
      </c>
      <c r="P3746" s="216" t="n">
        <v>5000</v>
      </c>
      <c r="S3746" s="0" t="s">
        <v>1026</v>
      </c>
      <c r="T3746" s="0" t="s">
        <v>784</v>
      </c>
      <c r="U3746" s="218" t="n">
        <v>4.06</v>
      </c>
      <c r="V3746" s="0" t="s">
        <v>2733</v>
      </c>
      <c r="W3746" s="0" t="s">
        <v>1667</v>
      </c>
      <c r="X3746" s="0" t="s">
        <v>1639</v>
      </c>
      <c r="Y3746" s="0" t="s">
        <v>1310</v>
      </c>
      <c r="Z3746" s="0" t="s">
        <v>571</v>
      </c>
      <c r="AA3746" s="0" t="n">
        <v>809129</v>
      </c>
      <c r="AB3746" s="215" t="n">
        <v>37036.875</v>
      </c>
      <c r="AC3746" s="215" t="n">
        <v>37036.875</v>
      </c>
    </row>
    <row r="3747" customFormat="false" ht="12.75" hidden="false" customHeight="false" outlineLevel="0" collapsed="false">
      <c r="A3747" s="208" t="str">
        <f aca="false">B3747&amp;" "&amp;C3747&amp;" "&amp;D3747</f>
        <v> Metals Financial</v>
      </c>
      <c r="B3747" s="208" t="str">
        <f aca="false">IF((LEFT(N3747,2)="US"),"US","")</f>
        <v/>
      </c>
      <c r="C3747" s="208" t="str">
        <f aca="false">M3747</f>
        <v>Metals</v>
      </c>
      <c r="D3747" s="208" t="str">
        <f aca="false">IF(ISNUMBER(FIND("Phy",N3747))=TRUE(),"Physical","Financial")</f>
        <v>Financial</v>
      </c>
      <c r="E3747" s="208" t="n">
        <f aca="false">IF(VLOOKUP(S3747,'DD-Lookup'!$J$6:$L$50,3,FALSE())="Monthly",(YEAR(AC3747)-YEAR(AB3747))*12+MONTH(AC3747)-MONTH(AB3747)+1,(AC3747-AB3747+1))</f>
        <v>1</v>
      </c>
      <c r="F3747" s="239" t="n">
        <f aca="false">E3747*SUM(P3747:Q3747)</f>
        <v>10</v>
      </c>
      <c r="G3747" s="214" t="n">
        <v>1292343</v>
      </c>
      <c r="H3747" s="215" t="n">
        <v>37035.4309837963</v>
      </c>
      <c r="I3747" s="0" t="s">
        <v>907</v>
      </c>
      <c r="M3747" s="0" t="s">
        <v>780</v>
      </c>
      <c r="N3747" s="0" t="s">
        <v>804</v>
      </c>
      <c r="O3747" s="0" t="s">
        <v>805</v>
      </c>
      <c r="Q3747" s="216" t="n">
        <v>10</v>
      </c>
      <c r="S3747" s="0" t="s">
        <v>783</v>
      </c>
      <c r="T3747" s="0" t="s">
        <v>784</v>
      </c>
      <c r="U3747" s="218" t="n">
        <v>1749</v>
      </c>
      <c r="V3747" s="0" t="s">
        <v>2920</v>
      </c>
      <c r="W3747" s="0" t="s">
        <v>803</v>
      </c>
      <c r="X3747" s="0" t="s">
        <v>787</v>
      </c>
      <c r="Y3747" s="0" t="s">
        <v>788</v>
      </c>
      <c r="Z3747" s="0" t="s">
        <v>789</v>
      </c>
      <c r="AA3747" s="0" t="n">
        <v>2151167</v>
      </c>
    </row>
    <row r="3748" customFormat="false" ht="12.75" hidden="false" customHeight="false" outlineLevel="0" collapsed="false">
      <c r="A3748" s="208" t="str">
        <f aca="false">B3748&amp;" "&amp;C3748&amp;" "&amp;D3748</f>
        <v>US Natural Gas Financial</v>
      </c>
      <c r="B3748" s="208" t="str">
        <f aca="false">IF((LEFT(N3748,2)="US"),"US","")</f>
        <v>US</v>
      </c>
      <c r="C3748" s="208" t="str">
        <f aca="false">M3748</f>
        <v>Natural Gas</v>
      </c>
      <c r="D3748" s="208" t="str">
        <f aca="false">IF(ISNUMBER(FIND("Phy",N3748))=TRUE(),"Physical","Financial")</f>
        <v>Financial</v>
      </c>
      <c r="E3748" s="208" t="n">
        <f aca="false">IF(VLOOKUP(S3748,'DD-Lookup'!$J$6:$L$50,3,FALSE())="Monthly",(YEAR(AC3748)-YEAR(AB3748))*12+MONTH(AC3748)-MONTH(AB3748)+1,(AC3748-AB3748+1))</f>
        <v>30</v>
      </c>
      <c r="F3748" s="239" t="n">
        <f aca="false">E3748*SUM(P3748:Q3748)</f>
        <v>300000</v>
      </c>
      <c r="G3748" s="214" t="n">
        <v>1292345</v>
      </c>
      <c r="H3748" s="215" t="n">
        <v>37035.4311689815</v>
      </c>
      <c r="I3748" s="0" t="s">
        <v>1115</v>
      </c>
      <c r="M3748" s="0" t="s">
        <v>858</v>
      </c>
      <c r="N3748" s="0" t="s">
        <v>1482</v>
      </c>
      <c r="O3748" s="0" t="s">
        <v>1849</v>
      </c>
      <c r="P3748" s="216" t="n">
        <v>10000</v>
      </c>
      <c r="S3748" s="0" t="s">
        <v>1026</v>
      </c>
      <c r="T3748" s="0" t="s">
        <v>784</v>
      </c>
      <c r="U3748" s="218" t="n">
        <v>-0.0425</v>
      </c>
      <c r="V3748" s="0" t="s">
        <v>3038</v>
      </c>
      <c r="W3748" s="0" t="s">
        <v>1851</v>
      </c>
      <c r="X3748" s="0" t="s">
        <v>1852</v>
      </c>
      <c r="Y3748" s="0" t="s">
        <v>838</v>
      </c>
      <c r="Z3748" s="0" t="s">
        <v>571</v>
      </c>
      <c r="AA3748" s="0" t="s">
        <v>3114</v>
      </c>
      <c r="AB3748" s="215" t="n">
        <v>37043.875</v>
      </c>
      <c r="AC3748" s="215" t="n">
        <v>37072.875</v>
      </c>
    </row>
    <row r="3749" customFormat="false" ht="12.75" hidden="false" customHeight="false" outlineLevel="0" collapsed="false">
      <c r="A3749" s="208" t="str">
        <f aca="false">B3749&amp;" "&amp;C3749&amp;" "&amp;D3749</f>
        <v>US Natural Gas Physical</v>
      </c>
      <c r="B3749" s="208" t="str">
        <f aca="false">IF((LEFT(N3749,2)="US"),"US","")</f>
        <v>US</v>
      </c>
      <c r="C3749" s="208" t="str">
        <f aca="false">M3749</f>
        <v>Natural Gas</v>
      </c>
      <c r="D3749" s="208" t="str">
        <f aca="false">IF(ISNUMBER(FIND("Phy",N3749))=TRUE(),"Physical","Financial")</f>
        <v>Physical</v>
      </c>
      <c r="E3749" s="208" t="n">
        <f aca="false">IF(VLOOKUP(S3749,'DD-Lookup'!$J$6:$L$50,3,FALSE())="Monthly",(YEAR(AC3749)-YEAR(AB3749))*12+MONTH(AC3749)-MONTH(AB3749)+1,(AC3749-AB3749+1))</f>
        <v>1</v>
      </c>
      <c r="F3749" s="239" t="n">
        <f aca="false">E3749*SUM(P3749:Q3749)</f>
        <v>9000</v>
      </c>
      <c r="G3749" s="214" t="n">
        <v>1292346</v>
      </c>
      <c r="H3749" s="215" t="n">
        <v>37035.4312037037</v>
      </c>
      <c r="I3749" s="0" t="s">
        <v>1059</v>
      </c>
      <c r="M3749" s="0" t="s">
        <v>858</v>
      </c>
      <c r="N3749" s="0" t="s">
        <v>1305</v>
      </c>
      <c r="O3749" s="0" t="s">
        <v>1498</v>
      </c>
      <c r="Q3749" s="216" t="n">
        <v>9000</v>
      </c>
      <c r="S3749" s="0" t="s">
        <v>1026</v>
      </c>
      <c r="T3749" s="0" t="s">
        <v>784</v>
      </c>
      <c r="U3749" s="218" t="n">
        <v>4.4375</v>
      </c>
      <c r="V3749" s="0" t="s">
        <v>2344</v>
      </c>
      <c r="W3749" s="0" t="s">
        <v>1388</v>
      </c>
      <c r="X3749" s="0" t="s">
        <v>1389</v>
      </c>
      <c r="Y3749" s="0" t="s">
        <v>1310</v>
      </c>
      <c r="Z3749" s="0" t="s">
        <v>571</v>
      </c>
      <c r="AA3749" s="0" t="n">
        <v>809130</v>
      </c>
      <c r="AB3749" s="215" t="n">
        <v>37036.875</v>
      </c>
      <c r="AC3749" s="215" t="n">
        <v>37036.875</v>
      </c>
    </row>
    <row r="3750" customFormat="false" ht="12.75" hidden="false" customHeight="false" outlineLevel="0" collapsed="false">
      <c r="A3750" s="208" t="str">
        <f aca="false">B3750&amp;" "&amp;C3750&amp;" "&amp;D3750</f>
        <v>US Crude Financial</v>
      </c>
      <c r="B3750" s="208" t="str">
        <f aca="false">IF((LEFT(N3750,2)="US"),"US","")</f>
        <v>US</v>
      </c>
      <c r="C3750" s="208" t="str">
        <f aca="false">M3750</f>
        <v>Crude</v>
      </c>
      <c r="D3750" s="208" t="str">
        <f aca="false">IF(ISNUMBER(FIND("Phy",N3750))=TRUE(),"Physical","Financial")</f>
        <v>Financial</v>
      </c>
      <c r="E3750" s="208" t="n">
        <f aca="false">IF(VLOOKUP(S3750,'DD-Lookup'!$J$6:$L$50,3,FALSE())="Monthly",(YEAR(AC3750)-YEAR(AB3750))*12+MONTH(AC3750)-MONTH(AB3750)+1,(AC3750-AB3750+1))</f>
        <v>1</v>
      </c>
      <c r="F3750" s="239" t="n">
        <f aca="false">E3750*SUM(P3750:Q3750)</f>
        <v>50000</v>
      </c>
      <c r="G3750" s="214" t="n">
        <v>1292348</v>
      </c>
      <c r="H3750" s="215" t="n">
        <v>37035.431412037</v>
      </c>
      <c r="I3750" s="0" t="s">
        <v>1112</v>
      </c>
      <c r="M3750" s="0" t="s">
        <v>97</v>
      </c>
      <c r="N3750" s="0" t="s">
        <v>841</v>
      </c>
      <c r="O3750" s="0" t="s">
        <v>842</v>
      </c>
      <c r="Q3750" s="216" t="n">
        <v>50000</v>
      </c>
      <c r="S3750" s="0" t="s">
        <v>843</v>
      </c>
      <c r="T3750" s="0" t="s">
        <v>784</v>
      </c>
      <c r="U3750" s="218" t="n">
        <v>28.88</v>
      </c>
      <c r="V3750" s="0" t="s">
        <v>2443</v>
      </c>
      <c r="W3750" s="0" t="s">
        <v>845</v>
      </c>
      <c r="X3750" s="0" t="s">
        <v>846</v>
      </c>
      <c r="Y3750" s="0" t="s">
        <v>847</v>
      </c>
      <c r="Z3750" s="0" t="s">
        <v>571</v>
      </c>
      <c r="AA3750" s="0" t="n">
        <v>107110</v>
      </c>
      <c r="AB3750" s="215" t="n">
        <v>37073</v>
      </c>
      <c r="AC3750" s="215" t="n">
        <v>37103</v>
      </c>
    </row>
    <row r="3751" customFormat="false" ht="12.75" hidden="false" customHeight="false" outlineLevel="0" collapsed="false">
      <c r="A3751" s="208" t="str">
        <f aca="false">B3751&amp;" "&amp;C3751&amp;" "&amp;D3751</f>
        <v>US Natural Gas Financial</v>
      </c>
      <c r="B3751" s="208" t="str">
        <f aca="false">IF((LEFT(N3751,2)="US"),"US","")</f>
        <v>US</v>
      </c>
      <c r="C3751" s="208" t="str">
        <f aca="false">M3751</f>
        <v>Natural Gas</v>
      </c>
      <c r="D3751" s="208" t="str">
        <f aca="false">IF(ISNUMBER(FIND("Phy",N3751))=TRUE(),"Physical","Financial")</f>
        <v>Financial</v>
      </c>
      <c r="E3751" s="208" t="n">
        <f aca="false">IF(VLOOKUP(S3751,'DD-Lookup'!$J$6:$L$50,3,FALSE())="Monthly",(YEAR(AC3751)-YEAR(AB3751))*12+MONTH(AC3751)-MONTH(AB3751)+1,(AC3751-AB3751+1))</f>
        <v>30</v>
      </c>
      <c r="F3751" s="239" t="n">
        <f aca="false">E3751*SUM(P3751:Q3751)</f>
        <v>150000</v>
      </c>
      <c r="G3751" s="214" t="n">
        <v>1292349</v>
      </c>
      <c r="H3751" s="215" t="n">
        <v>37035.4314583333</v>
      </c>
      <c r="I3751" s="0" t="s">
        <v>1112</v>
      </c>
      <c r="M3751" s="0" t="s">
        <v>858</v>
      </c>
      <c r="N3751" s="0" t="s">
        <v>1024</v>
      </c>
      <c r="O3751" s="0" t="s">
        <v>1025</v>
      </c>
      <c r="Q3751" s="216" t="n">
        <v>5000</v>
      </c>
      <c r="S3751" s="0" t="s">
        <v>1026</v>
      </c>
      <c r="T3751" s="0" t="s">
        <v>784</v>
      </c>
      <c r="U3751" s="218" t="n">
        <v>4.1725</v>
      </c>
      <c r="V3751" s="0" t="s">
        <v>2598</v>
      </c>
      <c r="W3751" s="0" t="s">
        <v>1028</v>
      </c>
      <c r="X3751" s="0" t="s">
        <v>1029</v>
      </c>
      <c r="Y3751" s="0" t="s">
        <v>838</v>
      </c>
      <c r="Z3751" s="0" t="s">
        <v>571</v>
      </c>
      <c r="AA3751" s="0" t="s">
        <v>3115</v>
      </c>
      <c r="AB3751" s="215" t="n">
        <v>37043.875</v>
      </c>
      <c r="AC3751" s="215" t="n">
        <v>37072.875</v>
      </c>
    </row>
    <row r="3752" customFormat="false" ht="12.75" hidden="false" customHeight="false" outlineLevel="0" collapsed="false">
      <c r="A3752" s="208" t="str">
        <f aca="false">B3752&amp;" "&amp;C3752&amp;" "&amp;D3752</f>
        <v>US Natural Gas Financial</v>
      </c>
      <c r="B3752" s="208" t="str">
        <f aca="false">IF((LEFT(N3752,2)="US"),"US","")</f>
        <v>US</v>
      </c>
      <c r="C3752" s="208" t="str">
        <f aca="false">M3752</f>
        <v>Natural Gas</v>
      </c>
      <c r="D3752" s="208" t="str">
        <f aca="false">IF(ISNUMBER(FIND("Phy",N3752))=TRUE(),"Physical","Financial")</f>
        <v>Financial</v>
      </c>
      <c r="E3752" s="208" t="n">
        <f aca="false">IF(VLOOKUP(S3752,'DD-Lookup'!$J$6:$L$50,3,FALSE())="Monthly",(YEAR(AC3752)-YEAR(AB3752))*12+MONTH(AC3752)-MONTH(AB3752)+1,(AC3752-AB3752+1))</f>
        <v>30</v>
      </c>
      <c r="F3752" s="239" t="n">
        <f aca="false">E3752*SUM(P3752:Q3752)</f>
        <v>150000</v>
      </c>
      <c r="G3752" s="214" t="n">
        <v>1292350</v>
      </c>
      <c r="H3752" s="215" t="n">
        <v>37035.4315393519</v>
      </c>
      <c r="I3752" s="0" t="s">
        <v>1115</v>
      </c>
      <c r="M3752" s="0" t="s">
        <v>858</v>
      </c>
      <c r="N3752" s="0" t="s">
        <v>1024</v>
      </c>
      <c r="O3752" s="0" t="s">
        <v>1025</v>
      </c>
      <c r="Q3752" s="216" t="n">
        <v>5000</v>
      </c>
      <c r="S3752" s="0" t="s">
        <v>1026</v>
      </c>
      <c r="T3752" s="0" t="s">
        <v>784</v>
      </c>
      <c r="U3752" s="218" t="n">
        <v>4.1725</v>
      </c>
      <c r="V3752" s="0" t="s">
        <v>1410</v>
      </c>
      <c r="W3752" s="0" t="s">
        <v>1028</v>
      </c>
      <c r="X3752" s="0" t="s">
        <v>1029</v>
      </c>
      <c r="Y3752" s="0" t="s">
        <v>838</v>
      </c>
      <c r="Z3752" s="0" t="s">
        <v>571</v>
      </c>
      <c r="AA3752" s="0" t="s">
        <v>3116</v>
      </c>
      <c r="AB3752" s="215" t="n">
        <v>37043.875</v>
      </c>
      <c r="AC3752" s="215" t="n">
        <v>37072.875</v>
      </c>
    </row>
    <row r="3753" customFormat="false" ht="12.75" hidden="false" customHeight="false" outlineLevel="0" collapsed="false">
      <c r="A3753" s="208" t="str">
        <f aca="false">B3753&amp;" "&amp;C3753&amp;" "&amp;D3753</f>
        <v>US Natural Gas Physical</v>
      </c>
      <c r="B3753" s="208" t="str">
        <f aca="false">IF((LEFT(N3753,2)="US"),"US","")</f>
        <v>US</v>
      </c>
      <c r="C3753" s="208" t="str">
        <f aca="false">M3753</f>
        <v>Natural Gas</v>
      </c>
      <c r="D3753" s="208" t="str">
        <f aca="false">IF(ISNUMBER(FIND("Phy",N3753))=TRUE(),"Physical","Financial")</f>
        <v>Physical</v>
      </c>
      <c r="E3753" s="208" t="n">
        <f aca="false">IF(VLOOKUP(S3753,'DD-Lookup'!$J$6:$L$50,3,FALSE())="Monthly",(YEAR(AC3753)-YEAR(AB3753))*12+MONTH(AC3753)-MONTH(AB3753)+1,(AC3753-AB3753+1))</f>
        <v>30</v>
      </c>
      <c r="F3753" s="239" t="n">
        <f aca="false">E3753*SUM(P3753:Q3753)</f>
        <v>150000</v>
      </c>
      <c r="G3753" s="214" t="n">
        <v>1292351</v>
      </c>
      <c r="H3753" s="215" t="n">
        <v>37035.4317013889</v>
      </c>
      <c r="I3753" s="0" t="s">
        <v>1115</v>
      </c>
      <c r="M3753" s="0" t="s">
        <v>858</v>
      </c>
      <c r="N3753" s="0" t="s">
        <v>1305</v>
      </c>
      <c r="O3753" s="0" t="s">
        <v>2313</v>
      </c>
      <c r="P3753" s="216" t="n">
        <v>5000</v>
      </c>
      <c r="S3753" s="0" t="s">
        <v>1026</v>
      </c>
      <c r="T3753" s="0" t="s">
        <v>784</v>
      </c>
      <c r="U3753" s="218" t="n">
        <v>4.07</v>
      </c>
      <c r="V3753" s="0" t="s">
        <v>1621</v>
      </c>
      <c r="W3753" s="0" t="s">
        <v>1758</v>
      </c>
      <c r="X3753" s="0" t="s">
        <v>1535</v>
      </c>
      <c r="Y3753" s="0" t="s">
        <v>1310</v>
      </c>
      <c r="Z3753" s="0" t="s">
        <v>571</v>
      </c>
      <c r="AA3753" s="0" t="s">
        <v>3117</v>
      </c>
      <c r="AB3753" s="215" t="n">
        <v>37043.875</v>
      </c>
      <c r="AC3753" s="215" t="n">
        <v>37072.875</v>
      </c>
    </row>
    <row r="3754" customFormat="false" ht="12.75" hidden="false" customHeight="false" outlineLevel="0" collapsed="false">
      <c r="A3754" s="208" t="str">
        <f aca="false">B3754&amp;" "&amp;C3754&amp;" "&amp;D3754</f>
        <v>US Natural Gas Financial</v>
      </c>
      <c r="B3754" s="208" t="str">
        <f aca="false">IF((LEFT(N3754,2)="US"),"US","")</f>
        <v>US</v>
      </c>
      <c r="C3754" s="208" t="str">
        <f aca="false">M3754</f>
        <v>Natural Gas</v>
      </c>
      <c r="D3754" s="208" t="str">
        <f aca="false">IF(ISNUMBER(FIND("Phy",N3754))=TRUE(),"Physical","Financial")</f>
        <v>Financial</v>
      </c>
      <c r="E3754" s="208" t="n">
        <f aca="false">IF(VLOOKUP(S3754,'DD-Lookup'!$J$6:$L$50,3,FALSE())="Monthly",(YEAR(AC3754)-YEAR(AB3754))*12+MONTH(AC3754)-MONTH(AB3754)+1,(AC3754-AB3754+1))</f>
        <v>30</v>
      </c>
      <c r="F3754" s="239" t="n">
        <f aca="false">E3754*SUM(P3754:Q3754)</f>
        <v>300000</v>
      </c>
      <c r="G3754" s="214" t="n">
        <v>1292352</v>
      </c>
      <c r="H3754" s="215" t="n">
        <v>37035.431712963</v>
      </c>
      <c r="I3754" s="0" t="s">
        <v>1112</v>
      </c>
      <c r="M3754" s="0" t="s">
        <v>858</v>
      </c>
      <c r="N3754" s="0" t="s">
        <v>1024</v>
      </c>
      <c r="O3754" s="0" t="s">
        <v>1025</v>
      </c>
      <c r="Q3754" s="216" t="n">
        <v>10000</v>
      </c>
      <c r="S3754" s="0" t="s">
        <v>1026</v>
      </c>
      <c r="T3754" s="0" t="s">
        <v>784</v>
      </c>
      <c r="U3754" s="218" t="n">
        <v>4.175</v>
      </c>
      <c r="V3754" s="0" t="s">
        <v>2126</v>
      </c>
      <c r="W3754" s="0" t="s">
        <v>1028</v>
      </c>
      <c r="X3754" s="0" t="s">
        <v>1029</v>
      </c>
      <c r="Y3754" s="0" t="s">
        <v>838</v>
      </c>
      <c r="Z3754" s="0" t="s">
        <v>571</v>
      </c>
      <c r="AA3754" s="0" t="s">
        <v>3118</v>
      </c>
      <c r="AB3754" s="215" t="n">
        <v>37043.875</v>
      </c>
      <c r="AC3754" s="215" t="n">
        <v>37072.875</v>
      </c>
    </row>
    <row r="3755" customFormat="false" ht="12.75" hidden="false" customHeight="false" outlineLevel="0" collapsed="false">
      <c r="A3755" s="208" t="str">
        <f aca="false">B3755&amp;" "&amp;C3755&amp;" "&amp;D3755</f>
        <v>US Natural Gas Physical</v>
      </c>
      <c r="B3755" s="208" t="str">
        <f aca="false">IF((LEFT(N3755,2)="US"),"US","")</f>
        <v>US</v>
      </c>
      <c r="C3755" s="208" t="str">
        <f aca="false">M3755</f>
        <v>Natural Gas</v>
      </c>
      <c r="D3755" s="208" t="str">
        <f aca="false">IF(ISNUMBER(FIND("Phy",N3755))=TRUE(),"Physical","Financial")</f>
        <v>Physical</v>
      </c>
      <c r="E3755" s="208" t="n">
        <f aca="false">IF(VLOOKUP(S3755,'DD-Lookup'!$J$6:$L$50,3,FALSE())="Monthly",(YEAR(AC3755)-YEAR(AB3755))*12+MONTH(AC3755)-MONTH(AB3755)+1,(AC3755-AB3755+1))</f>
        <v>1</v>
      </c>
      <c r="F3755" s="239" t="n">
        <f aca="false">E3755*SUM(P3755:Q3755)</f>
        <v>8900</v>
      </c>
      <c r="G3755" s="214" t="n">
        <v>1292353</v>
      </c>
      <c r="H3755" s="215" t="n">
        <v>37035.431724537</v>
      </c>
      <c r="I3755" s="0" t="s">
        <v>1059</v>
      </c>
      <c r="M3755" s="0" t="s">
        <v>858</v>
      </c>
      <c r="N3755" s="0" t="s">
        <v>1305</v>
      </c>
      <c r="O3755" s="0" t="s">
        <v>1687</v>
      </c>
      <c r="Q3755" s="216" t="n">
        <v>8900</v>
      </c>
      <c r="S3755" s="0" t="s">
        <v>1026</v>
      </c>
      <c r="T3755" s="0" t="s">
        <v>784</v>
      </c>
      <c r="U3755" s="218" t="n">
        <v>4.065</v>
      </c>
      <c r="V3755" s="0" t="s">
        <v>2178</v>
      </c>
      <c r="W3755" s="0" t="s">
        <v>1667</v>
      </c>
      <c r="X3755" s="0" t="s">
        <v>1639</v>
      </c>
      <c r="Y3755" s="0" t="s">
        <v>1310</v>
      </c>
      <c r="Z3755" s="0" t="s">
        <v>571</v>
      </c>
      <c r="AA3755" s="0" t="n">
        <v>809132</v>
      </c>
      <c r="AB3755" s="215" t="n">
        <v>37036.875</v>
      </c>
      <c r="AC3755" s="215" t="n">
        <v>37036.875</v>
      </c>
    </row>
    <row r="3756" customFormat="false" ht="12.75" hidden="false" customHeight="false" outlineLevel="0" collapsed="false">
      <c r="A3756" s="208" t="str">
        <f aca="false">B3756&amp;" "&amp;C3756&amp;" "&amp;D3756</f>
        <v>US Natural Gas Physical</v>
      </c>
      <c r="B3756" s="208" t="str">
        <f aca="false">IF((LEFT(N3756,2)="US"),"US","")</f>
        <v>US</v>
      </c>
      <c r="C3756" s="208" t="str">
        <f aca="false">M3756</f>
        <v>Natural Gas</v>
      </c>
      <c r="D3756" s="208" t="str">
        <f aca="false">IF(ISNUMBER(FIND("Phy",N3756))=TRUE(),"Physical","Financial")</f>
        <v>Physical</v>
      </c>
      <c r="E3756" s="208" t="n">
        <f aca="false">IF(VLOOKUP(S3756,'DD-Lookup'!$J$6:$L$50,3,FALSE())="Monthly",(YEAR(AC3756)-YEAR(AB3756))*12+MONTH(AC3756)-MONTH(AB3756)+1,(AC3756-AB3756+1))</f>
        <v>1</v>
      </c>
      <c r="F3756" s="239" t="n">
        <f aca="false">E3756*SUM(P3756:Q3756)</f>
        <v>6000</v>
      </c>
      <c r="G3756" s="214" t="n">
        <v>1292354</v>
      </c>
      <c r="H3756" s="215" t="n">
        <v>37035.4317592593</v>
      </c>
      <c r="I3756" s="0" t="s">
        <v>1358</v>
      </c>
      <c r="M3756" s="0" t="s">
        <v>858</v>
      </c>
      <c r="N3756" s="0" t="s">
        <v>1305</v>
      </c>
      <c r="O3756" s="0" t="s">
        <v>1363</v>
      </c>
      <c r="Q3756" s="216" t="n">
        <v>6000</v>
      </c>
      <c r="S3756" s="0" t="s">
        <v>1026</v>
      </c>
      <c r="T3756" s="0" t="s">
        <v>784</v>
      </c>
      <c r="U3756" s="218" t="n">
        <v>4.025</v>
      </c>
      <c r="V3756" s="0" t="s">
        <v>1364</v>
      </c>
      <c r="W3756" s="0" t="s">
        <v>1361</v>
      </c>
      <c r="X3756" s="0" t="s">
        <v>1362</v>
      </c>
      <c r="Y3756" s="0" t="s">
        <v>1310</v>
      </c>
      <c r="Z3756" s="0" t="s">
        <v>571</v>
      </c>
      <c r="AA3756" s="0" t="n">
        <v>809133</v>
      </c>
      <c r="AB3756" s="215" t="n">
        <v>37036.875</v>
      </c>
      <c r="AC3756" s="215" t="n">
        <v>37036.875</v>
      </c>
    </row>
    <row r="3757" customFormat="false" ht="12.75" hidden="false" customHeight="false" outlineLevel="0" collapsed="false">
      <c r="A3757" s="208" t="str">
        <f aca="false">B3757&amp;" "&amp;C3757&amp;" "&amp;D3757</f>
        <v> Natural Gas Physical</v>
      </c>
      <c r="B3757" s="208" t="str">
        <f aca="false">IF((LEFT(N3757,2)="US"),"US","")</f>
        <v/>
      </c>
      <c r="C3757" s="208" t="str">
        <f aca="false">M3757</f>
        <v>Natural Gas</v>
      </c>
      <c r="D3757" s="208" t="str">
        <f aca="false">IF(ISNUMBER(FIND("Phy",N3757))=TRUE(),"Physical","Financial")</f>
        <v>Physical</v>
      </c>
      <c r="E3757" s="208" t="n">
        <f aca="false">IF(VLOOKUP(S3757,'DD-Lookup'!$J$6:$L$50,3,FALSE())="Monthly",(YEAR(AC3757)-YEAR(AB3757))*12+MONTH(AC3757)-MONTH(AB3757)+1,(AC3757-AB3757+1))</f>
        <v>92</v>
      </c>
      <c r="F3757" s="239" t="n">
        <f aca="false">E3757*SUM(P3757:Q3757)</f>
        <v>2300000</v>
      </c>
      <c r="G3757" s="214" t="n">
        <v>1292355</v>
      </c>
      <c r="H3757" s="215" t="n">
        <v>37035.4317708333</v>
      </c>
      <c r="I3757" s="0" t="s">
        <v>870</v>
      </c>
      <c r="M3757" s="0" t="s">
        <v>858</v>
      </c>
      <c r="N3757" s="0" t="s">
        <v>859</v>
      </c>
      <c r="O3757" s="0" t="s">
        <v>871</v>
      </c>
      <c r="P3757" s="216" t="n">
        <v>25000</v>
      </c>
      <c r="S3757" s="0" t="s">
        <v>861</v>
      </c>
      <c r="T3757" s="0" t="s">
        <v>862</v>
      </c>
      <c r="U3757" s="218" t="n">
        <v>24.2</v>
      </c>
      <c r="V3757" s="0" t="s">
        <v>872</v>
      </c>
      <c r="W3757" s="0" t="s">
        <v>873</v>
      </c>
      <c r="X3757" s="0" t="s">
        <v>865</v>
      </c>
      <c r="Y3757" s="0" t="s">
        <v>866</v>
      </c>
      <c r="Z3757" s="0" t="s">
        <v>867</v>
      </c>
      <c r="AA3757" s="0" t="n">
        <v>104825</v>
      </c>
      <c r="AB3757" s="215" t="n">
        <v>37165</v>
      </c>
      <c r="AC3757" s="215" t="n">
        <v>37256</v>
      </c>
    </row>
    <row r="3758" customFormat="false" ht="12.75" hidden="false" customHeight="false" outlineLevel="0" collapsed="false">
      <c r="A3758" s="208" t="str">
        <f aca="false">B3758&amp;" "&amp;C3758&amp;" "&amp;D3758</f>
        <v>US Natural Gas Physical</v>
      </c>
      <c r="B3758" s="208" t="str">
        <f aca="false">IF((LEFT(N3758,2)="US"),"US","")</f>
        <v>US</v>
      </c>
      <c r="C3758" s="208" t="str">
        <f aca="false">M3758</f>
        <v>Natural Gas</v>
      </c>
      <c r="D3758" s="208" t="str">
        <f aca="false">IF(ISNUMBER(FIND("Phy",N3758))=TRUE(),"Physical","Financial")</f>
        <v>Physical</v>
      </c>
      <c r="E3758" s="208" t="n">
        <f aca="false">IF(VLOOKUP(S3758,'DD-Lookup'!$J$6:$L$50,3,FALSE())="Monthly",(YEAR(AC3758)-YEAR(AB3758))*12+MONTH(AC3758)-MONTH(AB3758)+1,(AC3758-AB3758+1))</f>
        <v>1</v>
      </c>
      <c r="F3758" s="239" t="n">
        <f aca="false">E3758*SUM(P3758:Q3758)</f>
        <v>4000</v>
      </c>
      <c r="G3758" s="214" t="n">
        <v>1292357</v>
      </c>
      <c r="H3758" s="215" t="n">
        <v>37035.4320023148</v>
      </c>
      <c r="I3758" s="0" t="s">
        <v>1358</v>
      </c>
      <c r="M3758" s="0" t="s">
        <v>858</v>
      </c>
      <c r="N3758" s="0" t="s">
        <v>1305</v>
      </c>
      <c r="O3758" s="0" t="s">
        <v>1372</v>
      </c>
      <c r="Q3758" s="216" t="n">
        <v>4000</v>
      </c>
      <c r="S3758" s="0" t="s">
        <v>1026</v>
      </c>
      <c r="T3758" s="0" t="s">
        <v>784</v>
      </c>
      <c r="U3758" s="218" t="n">
        <v>3.98</v>
      </c>
      <c r="V3758" s="0" t="s">
        <v>1373</v>
      </c>
      <c r="W3758" s="0" t="s">
        <v>1361</v>
      </c>
      <c r="X3758" s="0" t="s">
        <v>1362</v>
      </c>
      <c r="Y3758" s="0" t="s">
        <v>1310</v>
      </c>
      <c r="Z3758" s="0" t="s">
        <v>571</v>
      </c>
      <c r="AA3758" s="0" t="n">
        <v>809136</v>
      </c>
      <c r="AB3758" s="215" t="n">
        <v>37036.875</v>
      </c>
      <c r="AC3758" s="215" t="n">
        <v>37036.875</v>
      </c>
    </row>
    <row r="3759" customFormat="false" ht="12.75" hidden="false" customHeight="false" outlineLevel="0" collapsed="false">
      <c r="A3759" s="208" t="str">
        <f aca="false">B3759&amp;" "&amp;C3759&amp;" "&amp;D3759</f>
        <v>US Natural Gas Physical</v>
      </c>
      <c r="B3759" s="208" t="str">
        <f aca="false">IF((LEFT(N3759,2)="US"),"US","")</f>
        <v>US</v>
      </c>
      <c r="C3759" s="208" t="str">
        <f aca="false">M3759</f>
        <v>Natural Gas</v>
      </c>
      <c r="D3759" s="208" t="str">
        <f aca="false">IF(ISNUMBER(FIND("Phy",N3759))=TRUE(),"Physical","Financial")</f>
        <v>Physical</v>
      </c>
      <c r="E3759" s="208" t="n">
        <f aca="false">IF(VLOOKUP(S3759,'DD-Lookup'!$J$6:$L$50,3,FALSE())="Monthly",(YEAR(AC3759)-YEAR(AB3759))*12+MONTH(AC3759)-MONTH(AB3759)+1,(AC3759-AB3759+1))</f>
        <v>30</v>
      </c>
      <c r="F3759" s="239" t="n">
        <f aca="false">E3759*SUM(P3759:Q3759)</f>
        <v>150000</v>
      </c>
      <c r="G3759" s="214" t="n">
        <v>1292358</v>
      </c>
      <c r="H3759" s="215" t="n">
        <v>37035.4321412037</v>
      </c>
      <c r="I3759" s="0" t="s">
        <v>593</v>
      </c>
      <c r="M3759" s="0" t="s">
        <v>858</v>
      </c>
      <c r="N3759" s="0" t="s">
        <v>1305</v>
      </c>
      <c r="O3759" s="0" t="s">
        <v>2313</v>
      </c>
      <c r="Q3759" s="216" t="n">
        <v>5000</v>
      </c>
      <c r="S3759" s="0" t="s">
        <v>1026</v>
      </c>
      <c r="T3759" s="0" t="s">
        <v>784</v>
      </c>
      <c r="U3759" s="218" t="n">
        <v>4.07</v>
      </c>
      <c r="V3759" s="0" t="s">
        <v>2196</v>
      </c>
      <c r="W3759" s="0" t="s">
        <v>1758</v>
      </c>
      <c r="X3759" s="0" t="s">
        <v>1535</v>
      </c>
      <c r="Y3759" s="0" t="s">
        <v>1310</v>
      </c>
      <c r="Z3759" s="0" t="s">
        <v>571</v>
      </c>
      <c r="AA3759" s="0" t="s">
        <v>3119</v>
      </c>
      <c r="AB3759" s="215" t="n">
        <v>37043.875</v>
      </c>
      <c r="AC3759" s="215" t="n">
        <v>37072.875</v>
      </c>
    </row>
    <row r="3760" customFormat="false" ht="12.75" hidden="false" customHeight="false" outlineLevel="0" collapsed="false">
      <c r="A3760" s="208" t="str">
        <f aca="false">B3760&amp;" "&amp;C3760&amp;" "&amp;D3760</f>
        <v> Metals Financial</v>
      </c>
      <c r="B3760" s="208" t="str">
        <f aca="false">IF((LEFT(N3760,2)="US"),"US","")</f>
        <v/>
      </c>
      <c r="C3760" s="208" t="str">
        <f aca="false">M3760</f>
        <v>Metals</v>
      </c>
      <c r="D3760" s="208" t="str">
        <f aca="false">IF(ISNUMBER(FIND("Phy",N3760))=TRUE(),"Physical","Financial")</f>
        <v>Financial</v>
      </c>
      <c r="E3760" s="208" t="n">
        <f aca="false">IF(VLOOKUP(S3760,'DD-Lookup'!$J$6:$L$50,3,FALSE())="Monthly",(YEAR(AC3760)-YEAR(AB3760))*12+MONTH(AC3760)-MONTH(AB3760)+1,(AC3760-AB3760+1))</f>
        <v>1</v>
      </c>
      <c r="F3760" s="239" t="n">
        <f aca="false">E3760*SUM(P3760:Q3760)</f>
        <v>10</v>
      </c>
      <c r="G3760" s="214" t="n">
        <v>1292360</v>
      </c>
      <c r="H3760" s="215" t="n">
        <v>37035.4323148148</v>
      </c>
      <c r="I3760" s="0" t="s">
        <v>894</v>
      </c>
      <c r="M3760" s="0" t="s">
        <v>780</v>
      </c>
      <c r="N3760" s="0" t="s">
        <v>804</v>
      </c>
      <c r="O3760" s="0" t="s">
        <v>805</v>
      </c>
      <c r="P3760" s="216" t="n">
        <v>10</v>
      </c>
      <c r="S3760" s="0" t="s">
        <v>783</v>
      </c>
      <c r="T3760" s="0" t="s">
        <v>784</v>
      </c>
      <c r="U3760" s="218" t="n">
        <v>1748</v>
      </c>
      <c r="V3760" s="0" t="s">
        <v>895</v>
      </c>
      <c r="W3760" s="0" t="s">
        <v>803</v>
      </c>
      <c r="X3760" s="0" t="s">
        <v>787</v>
      </c>
      <c r="Y3760" s="0" t="s">
        <v>788</v>
      </c>
      <c r="Z3760" s="0" t="s">
        <v>789</v>
      </c>
      <c r="AA3760" s="0" t="n">
        <v>2151180</v>
      </c>
    </row>
    <row r="3761" customFormat="false" ht="12.75" hidden="false" customHeight="false" outlineLevel="0" collapsed="false">
      <c r="A3761" s="208" t="str">
        <f aca="false">B3761&amp;" "&amp;C3761&amp;" "&amp;D3761</f>
        <v> Metals Financial</v>
      </c>
      <c r="B3761" s="208" t="str">
        <f aca="false">IF((LEFT(N3761,2)="US"),"US","")</f>
        <v/>
      </c>
      <c r="C3761" s="208" t="str">
        <f aca="false">M3761</f>
        <v>Metals</v>
      </c>
      <c r="D3761" s="208" t="str">
        <f aca="false">IF(ISNUMBER(FIND("Phy",N3761))=TRUE(),"Physical","Financial")</f>
        <v>Financial</v>
      </c>
      <c r="E3761" s="208" t="n">
        <f aca="false">IF(VLOOKUP(S3761,'DD-Lookup'!$J$6:$L$50,3,FALSE())="Monthly",(YEAR(AC3761)-YEAR(AB3761))*12+MONTH(AC3761)-MONTH(AB3761)+1,(AC3761-AB3761+1))</f>
        <v>1</v>
      </c>
      <c r="F3761" s="239" t="n">
        <f aca="false">E3761*SUM(P3761:Q3761)</f>
        <v>10</v>
      </c>
      <c r="G3761" s="214" t="n">
        <v>1292362</v>
      </c>
      <c r="H3761" s="215" t="n">
        <v>37035.4323842593</v>
      </c>
      <c r="I3761" s="0" t="s">
        <v>968</v>
      </c>
      <c r="M3761" s="0" t="s">
        <v>780</v>
      </c>
      <c r="N3761" s="0" t="s">
        <v>804</v>
      </c>
      <c r="O3761" s="0" t="s">
        <v>805</v>
      </c>
      <c r="P3761" s="216" t="n">
        <v>10</v>
      </c>
      <c r="S3761" s="0" t="s">
        <v>783</v>
      </c>
      <c r="T3761" s="0" t="s">
        <v>784</v>
      </c>
      <c r="U3761" s="218" t="n">
        <v>1748</v>
      </c>
      <c r="V3761" s="0" t="s">
        <v>1275</v>
      </c>
      <c r="W3761" s="0" t="s">
        <v>803</v>
      </c>
      <c r="X3761" s="0" t="s">
        <v>787</v>
      </c>
      <c r="Y3761" s="0" t="s">
        <v>788</v>
      </c>
      <c r="Z3761" s="0" t="s">
        <v>789</v>
      </c>
      <c r="AA3761" s="0" t="n">
        <v>2151184</v>
      </c>
    </row>
    <row r="3762" customFormat="false" ht="12.75" hidden="false" customHeight="false" outlineLevel="0" collapsed="false">
      <c r="A3762" s="208" t="str">
        <f aca="false">B3762&amp;" "&amp;C3762&amp;" "&amp;D3762</f>
        <v>US Natural Gas Physical</v>
      </c>
      <c r="B3762" s="208" t="str">
        <f aca="false">IF((LEFT(N3762,2)="US"),"US","")</f>
        <v>US</v>
      </c>
      <c r="C3762" s="208" t="str">
        <f aca="false">M3762</f>
        <v>Natural Gas</v>
      </c>
      <c r="D3762" s="208" t="str">
        <f aca="false">IF(ISNUMBER(FIND("Phy",N3762))=TRUE(),"Physical","Financial")</f>
        <v>Physical</v>
      </c>
      <c r="E3762" s="208" t="n">
        <f aca="false">IF(VLOOKUP(S3762,'DD-Lookup'!$J$6:$L$50,3,FALSE())="Monthly",(YEAR(AC3762)-YEAR(AB3762))*12+MONTH(AC3762)-MONTH(AB3762)+1,(AC3762-AB3762+1))</f>
        <v>1</v>
      </c>
      <c r="F3762" s="239" t="n">
        <f aca="false">E3762*SUM(P3762:Q3762)</f>
        <v>10000</v>
      </c>
      <c r="G3762" s="214" t="n">
        <v>1292365</v>
      </c>
      <c r="H3762" s="215" t="n">
        <v>37035.4324768519</v>
      </c>
      <c r="I3762" s="0" t="s">
        <v>1544</v>
      </c>
      <c r="M3762" s="0" t="s">
        <v>858</v>
      </c>
      <c r="N3762" s="0" t="s">
        <v>1305</v>
      </c>
      <c r="O3762" s="0" t="s">
        <v>1766</v>
      </c>
      <c r="Q3762" s="216" t="n">
        <v>10000</v>
      </c>
      <c r="S3762" s="0" t="s">
        <v>1026</v>
      </c>
      <c r="T3762" s="0" t="s">
        <v>784</v>
      </c>
      <c r="U3762" s="218" t="n">
        <v>4.055</v>
      </c>
      <c r="V3762" s="0" t="s">
        <v>2733</v>
      </c>
      <c r="W3762" s="0" t="s">
        <v>1422</v>
      </c>
      <c r="X3762" s="0" t="s">
        <v>1423</v>
      </c>
      <c r="Y3762" s="0" t="s">
        <v>1310</v>
      </c>
      <c r="Z3762" s="0" t="s">
        <v>571</v>
      </c>
      <c r="AA3762" s="0" t="n">
        <v>809138</v>
      </c>
      <c r="AB3762" s="215" t="n">
        <v>37036.875</v>
      </c>
      <c r="AC3762" s="215" t="n">
        <v>37036.875</v>
      </c>
    </row>
    <row r="3763" customFormat="false" ht="12.75" hidden="false" customHeight="false" outlineLevel="0" collapsed="false">
      <c r="A3763" s="208" t="str">
        <f aca="false">B3763&amp;" "&amp;C3763&amp;" "&amp;D3763</f>
        <v>US Natural Gas Physical</v>
      </c>
      <c r="B3763" s="208" t="str">
        <f aca="false">IF((LEFT(N3763,2)="US"),"US","")</f>
        <v>US</v>
      </c>
      <c r="C3763" s="208" t="str">
        <f aca="false">M3763</f>
        <v>Natural Gas</v>
      </c>
      <c r="D3763" s="208" t="str">
        <f aca="false">IF(ISNUMBER(FIND("Phy",N3763))=TRUE(),"Physical","Financial")</f>
        <v>Physical</v>
      </c>
      <c r="E3763" s="208" t="n">
        <f aca="false">IF(VLOOKUP(S3763,'DD-Lookup'!$J$6:$L$50,3,FALSE())="Monthly",(YEAR(AC3763)-YEAR(AB3763))*12+MONTH(AC3763)-MONTH(AB3763)+1,(AC3763-AB3763+1))</f>
        <v>1</v>
      </c>
      <c r="F3763" s="239" t="n">
        <f aca="false">E3763*SUM(P3763:Q3763)</f>
        <v>25000</v>
      </c>
      <c r="G3763" s="214" t="n">
        <v>1292366</v>
      </c>
      <c r="H3763" s="215" t="n">
        <v>37035.4325694444</v>
      </c>
      <c r="I3763" s="0" t="s">
        <v>1183</v>
      </c>
      <c r="M3763" s="0" t="s">
        <v>858</v>
      </c>
      <c r="N3763" s="0" t="s">
        <v>1305</v>
      </c>
      <c r="O3763" s="0" t="s">
        <v>1306</v>
      </c>
      <c r="P3763" s="216" t="n">
        <v>25000</v>
      </c>
      <c r="S3763" s="0" t="s">
        <v>1026</v>
      </c>
      <c r="T3763" s="0" t="s">
        <v>784</v>
      </c>
      <c r="U3763" s="218" t="n">
        <v>4.2488</v>
      </c>
      <c r="V3763" s="0" t="s">
        <v>1307</v>
      </c>
      <c r="W3763" s="0" t="s">
        <v>1308</v>
      </c>
      <c r="X3763" s="0" t="s">
        <v>1309</v>
      </c>
      <c r="Y3763" s="0" t="s">
        <v>1310</v>
      </c>
      <c r="Z3763" s="0" t="s">
        <v>571</v>
      </c>
      <c r="AA3763" s="0" t="n">
        <v>809141</v>
      </c>
      <c r="AB3763" s="215" t="n">
        <v>37036.875</v>
      </c>
      <c r="AC3763" s="215" t="n">
        <v>37036.875</v>
      </c>
    </row>
    <row r="3764" customFormat="false" ht="12.75" hidden="false" customHeight="false" outlineLevel="0" collapsed="false">
      <c r="A3764" s="208" t="str">
        <f aca="false">B3764&amp;" "&amp;C3764&amp;" "&amp;D3764</f>
        <v>US Natural Gas Financial</v>
      </c>
      <c r="B3764" s="208" t="str">
        <f aca="false">IF((LEFT(N3764,2)="US"),"US","")</f>
        <v>US</v>
      </c>
      <c r="C3764" s="208" t="str">
        <f aca="false">M3764</f>
        <v>Natural Gas</v>
      </c>
      <c r="D3764" s="208" t="str">
        <f aca="false">IF(ISNUMBER(FIND("Phy",N3764))=TRUE(),"Physical","Financial")</f>
        <v>Financial</v>
      </c>
      <c r="E3764" s="208" t="n">
        <f aca="false">IF(VLOOKUP(S3764,'DD-Lookup'!$J$6:$L$50,3,FALSE())="Monthly",(YEAR(AC3764)-YEAR(AB3764))*12+MONTH(AC3764)-MONTH(AB3764)+1,(AC3764-AB3764+1))</f>
        <v>7</v>
      </c>
      <c r="F3764" s="239" t="n">
        <f aca="false">E3764*SUM(P3764:Q3764)</f>
        <v>210000</v>
      </c>
      <c r="G3764" s="214" t="n">
        <v>1292367</v>
      </c>
      <c r="H3764" s="215" t="n">
        <v>37035.4325810185</v>
      </c>
      <c r="I3764" s="0" t="s">
        <v>1505</v>
      </c>
      <c r="M3764" s="0" t="s">
        <v>858</v>
      </c>
      <c r="N3764" s="0" t="s">
        <v>1024</v>
      </c>
      <c r="O3764" s="0" t="s">
        <v>1404</v>
      </c>
      <c r="P3764" s="216" t="n">
        <v>30000</v>
      </c>
      <c r="S3764" s="0" t="s">
        <v>1026</v>
      </c>
      <c r="T3764" s="0" t="s">
        <v>784</v>
      </c>
      <c r="U3764" s="218" t="n">
        <v>4.1</v>
      </c>
      <c r="V3764" s="0" t="s">
        <v>2190</v>
      </c>
      <c r="W3764" s="0" t="s">
        <v>1406</v>
      </c>
      <c r="X3764" s="0" t="s">
        <v>1407</v>
      </c>
      <c r="Y3764" s="0" t="s">
        <v>838</v>
      </c>
      <c r="Z3764" s="0" t="s">
        <v>571</v>
      </c>
      <c r="AA3764" s="0" t="s">
        <v>3120</v>
      </c>
      <c r="AB3764" s="215" t="n">
        <v>37036.875</v>
      </c>
      <c r="AC3764" s="215" t="n">
        <v>37042.875</v>
      </c>
    </row>
    <row r="3765" customFormat="false" ht="12.75" hidden="false" customHeight="false" outlineLevel="0" collapsed="false">
      <c r="A3765" s="208" t="str">
        <f aca="false">B3765&amp;" "&amp;C3765&amp;" "&amp;D3765</f>
        <v>US Natural Gas Physical</v>
      </c>
      <c r="B3765" s="208" t="str">
        <f aca="false">IF((LEFT(N3765,2)="US"),"US","")</f>
        <v>US</v>
      </c>
      <c r="C3765" s="208" t="str">
        <f aca="false">M3765</f>
        <v>Natural Gas</v>
      </c>
      <c r="D3765" s="208" t="str">
        <f aca="false">IF(ISNUMBER(FIND("Phy",N3765))=TRUE(),"Physical","Financial")</f>
        <v>Physical</v>
      </c>
      <c r="E3765" s="208" t="n">
        <f aca="false">IF(VLOOKUP(S3765,'DD-Lookup'!$J$6:$L$50,3,FALSE())="Monthly",(YEAR(AC3765)-YEAR(AB3765))*12+MONTH(AC3765)-MONTH(AB3765)+1,(AC3765-AB3765+1))</f>
        <v>1</v>
      </c>
      <c r="F3765" s="239" t="n">
        <f aca="false">E3765*SUM(P3765:Q3765)</f>
        <v>10000</v>
      </c>
      <c r="G3765" s="214" t="n">
        <v>1292369</v>
      </c>
      <c r="H3765" s="215" t="n">
        <v>37035.4326967593</v>
      </c>
      <c r="I3765" s="0" t="s">
        <v>593</v>
      </c>
      <c r="M3765" s="0" t="s">
        <v>858</v>
      </c>
      <c r="N3765" s="0" t="s">
        <v>1305</v>
      </c>
      <c r="O3765" s="0" t="s">
        <v>1766</v>
      </c>
      <c r="Q3765" s="216" t="n">
        <v>10000</v>
      </c>
      <c r="S3765" s="0" t="s">
        <v>1026</v>
      </c>
      <c r="T3765" s="0" t="s">
        <v>784</v>
      </c>
      <c r="U3765" s="218" t="n">
        <v>4.06</v>
      </c>
      <c r="V3765" s="0" t="s">
        <v>1543</v>
      </c>
      <c r="W3765" s="0" t="s">
        <v>1422</v>
      </c>
      <c r="X3765" s="0" t="s">
        <v>1423</v>
      </c>
      <c r="Y3765" s="0" t="s">
        <v>1310</v>
      </c>
      <c r="Z3765" s="0" t="s">
        <v>571</v>
      </c>
      <c r="AA3765" s="0" t="n">
        <v>809143</v>
      </c>
      <c r="AB3765" s="215" t="n">
        <v>37036.875</v>
      </c>
      <c r="AC3765" s="215" t="n">
        <v>37036.875</v>
      </c>
    </row>
    <row r="3766" customFormat="false" ht="12.75" hidden="false" customHeight="false" outlineLevel="0" collapsed="false">
      <c r="A3766" s="208" t="str">
        <f aca="false">B3766&amp;" "&amp;C3766&amp;" "&amp;D3766</f>
        <v> Metals Financial</v>
      </c>
      <c r="B3766" s="208" t="str">
        <f aca="false">IF((LEFT(N3766,2)="US"),"US","")</f>
        <v/>
      </c>
      <c r="C3766" s="208" t="str">
        <f aca="false">M3766</f>
        <v>Metals</v>
      </c>
      <c r="D3766" s="208" t="str">
        <f aca="false">IF(ISNUMBER(FIND("Phy",N3766))=TRUE(),"Physical","Financial")</f>
        <v>Financial</v>
      </c>
      <c r="E3766" s="208" t="n">
        <f aca="false">IF(VLOOKUP(S3766,'DD-Lookup'!$J$6:$L$50,3,FALSE())="Monthly",(YEAR(AC3766)-YEAR(AB3766))*12+MONTH(AC3766)-MONTH(AB3766)+1,(AC3766-AB3766+1))</f>
        <v>1</v>
      </c>
      <c r="F3766" s="239" t="n">
        <f aca="false">E3766*SUM(P3766:Q3766)</f>
        <v>20</v>
      </c>
      <c r="G3766" s="214" t="n">
        <v>1292370</v>
      </c>
      <c r="H3766" s="215" t="n">
        <v>37035.4328125</v>
      </c>
      <c r="I3766" s="0" t="s">
        <v>968</v>
      </c>
      <c r="M3766" s="0" t="s">
        <v>780</v>
      </c>
      <c r="N3766" s="0" t="s">
        <v>804</v>
      </c>
      <c r="O3766" s="0" t="s">
        <v>805</v>
      </c>
      <c r="P3766" s="216" t="n">
        <v>20</v>
      </c>
      <c r="S3766" s="0" t="s">
        <v>783</v>
      </c>
      <c r="T3766" s="0" t="s">
        <v>784</v>
      </c>
      <c r="U3766" s="218" t="n">
        <v>1748</v>
      </c>
      <c r="V3766" s="0" t="s">
        <v>1275</v>
      </c>
      <c r="W3766" s="0" t="s">
        <v>803</v>
      </c>
      <c r="X3766" s="0" t="s">
        <v>787</v>
      </c>
      <c r="Y3766" s="0" t="s">
        <v>788</v>
      </c>
      <c r="Z3766" s="0" t="s">
        <v>789</v>
      </c>
      <c r="AA3766" s="0" t="n">
        <v>2151190</v>
      </c>
    </row>
    <row r="3767" customFormat="false" ht="12.75" hidden="false" customHeight="false" outlineLevel="0" collapsed="false">
      <c r="A3767" s="208" t="str">
        <f aca="false">B3767&amp;" "&amp;C3767&amp;" "&amp;D3767</f>
        <v> Oil Products Financial</v>
      </c>
      <c r="B3767" s="208" t="str">
        <f aca="false">IF((LEFT(N3767,2)="US"),"US","")</f>
        <v/>
      </c>
      <c r="C3767" s="208" t="str">
        <f aca="false">M3767</f>
        <v>Oil Products</v>
      </c>
      <c r="D3767" s="208" t="str">
        <f aca="false">IF(ISNUMBER(FIND("Phy",N3767))=TRUE(),"Physical","Financial")</f>
        <v>Financial</v>
      </c>
      <c r="E3767" s="208" t="n">
        <f aca="false">IF(VLOOKUP(S3767,'DD-Lookup'!$J$6:$L$50,3,FALSE())="Monthly",(YEAR(AC3767)-YEAR(AB3767))*12+MONTH(AC3767)-MONTH(AB3767)+1,(AC3767-AB3767+1))</f>
        <v>30</v>
      </c>
      <c r="F3767" s="239" t="n">
        <f aca="false">E3767*SUM(P3767:Q3767)</f>
        <v>150000</v>
      </c>
      <c r="G3767" s="214" t="n">
        <v>1292371</v>
      </c>
      <c r="H3767" s="215" t="n">
        <v>37035.4329166667</v>
      </c>
      <c r="I3767" s="0" t="s">
        <v>888</v>
      </c>
      <c r="M3767" s="0" t="s">
        <v>831</v>
      </c>
      <c r="N3767" s="0" t="s">
        <v>981</v>
      </c>
      <c r="O3767" s="0" t="s">
        <v>982</v>
      </c>
      <c r="Q3767" s="216" t="n">
        <v>5000</v>
      </c>
      <c r="S3767" s="0" t="s">
        <v>983</v>
      </c>
      <c r="T3767" s="0" t="s">
        <v>784</v>
      </c>
      <c r="U3767" s="218" t="n">
        <v>243.25</v>
      </c>
      <c r="V3767" s="0" t="s">
        <v>995</v>
      </c>
      <c r="W3767" s="0" t="s">
        <v>985</v>
      </c>
      <c r="X3767" s="0" t="s">
        <v>986</v>
      </c>
      <c r="Y3767" s="0" t="s">
        <v>847</v>
      </c>
      <c r="Z3767" s="0" t="s">
        <v>935</v>
      </c>
      <c r="AA3767" s="0" t="n">
        <v>107111</v>
      </c>
      <c r="AB3767" s="215" t="n">
        <v>37043</v>
      </c>
      <c r="AC3767" s="215" t="n">
        <v>37072</v>
      </c>
    </row>
    <row r="3768" customFormat="false" ht="12.75" hidden="false" customHeight="false" outlineLevel="0" collapsed="false">
      <c r="A3768" s="208" t="str">
        <f aca="false">B3768&amp;" "&amp;C3768&amp;" "&amp;D3768</f>
        <v>US Natural Gas Financial</v>
      </c>
      <c r="B3768" s="208" t="str">
        <f aca="false">IF((LEFT(N3768,2)="US"),"US","")</f>
        <v>US</v>
      </c>
      <c r="C3768" s="208" t="str">
        <f aca="false">M3768</f>
        <v>Natural Gas</v>
      </c>
      <c r="D3768" s="208" t="str">
        <f aca="false">IF(ISNUMBER(FIND("Phy",N3768))=TRUE(),"Physical","Financial")</f>
        <v>Financial</v>
      </c>
      <c r="E3768" s="208" t="n">
        <f aca="false">IF(VLOOKUP(S3768,'DD-Lookup'!$J$6:$L$50,3,FALSE())="Monthly",(YEAR(AC3768)-YEAR(AB3768))*12+MONTH(AC3768)-MONTH(AB3768)+1,(AC3768-AB3768+1))</f>
        <v>30</v>
      </c>
      <c r="F3768" s="239" t="n">
        <f aca="false">E3768*SUM(P3768:Q3768)</f>
        <v>150000</v>
      </c>
      <c r="G3768" s="214" t="n">
        <v>1292372</v>
      </c>
      <c r="H3768" s="215" t="n">
        <v>37035.432974537</v>
      </c>
      <c r="I3768" s="0" t="s">
        <v>1260</v>
      </c>
      <c r="M3768" s="0" t="s">
        <v>858</v>
      </c>
      <c r="N3768" s="0" t="s">
        <v>1024</v>
      </c>
      <c r="O3768" s="0" t="s">
        <v>1025</v>
      </c>
      <c r="Q3768" s="216" t="n">
        <v>5000</v>
      </c>
      <c r="S3768" s="0" t="s">
        <v>1026</v>
      </c>
      <c r="T3768" s="0" t="s">
        <v>784</v>
      </c>
      <c r="U3768" s="218" t="n">
        <v>4.1775</v>
      </c>
      <c r="V3768" s="0" t="s">
        <v>2481</v>
      </c>
      <c r="W3768" s="0" t="s">
        <v>1028</v>
      </c>
      <c r="X3768" s="0" t="s">
        <v>1029</v>
      </c>
      <c r="Y3768" s="0" t="s">
        <v>838</v>
      </c>
      <c r="Z3768" s="0" t="s">
        <v>571</v>
      </c>
      <c r="AA3768" s="0" t="s">
        <v>3121</v>
      </c>
      <c r="AB3768" s="215" t="n">
        <v>37043.875</v>
      </c>
      <c r="AC3768" s="215" t="n">
        <v>37072.875</v>
      </c>
    </row>
    <row r="3769" customFormat="false" ht="12.75" hidden="false" customHeight="false" outlineLevel="0" collapsed="false">
      <c r="A3769" s="208" t="str">
        <f aca="false">B3769&amp;" "&amp;C3769&amp;" "&amp;D3769</f>
        <v>US Power Financial</v>
      </c>
      <c r="B3769" s="208" t="str">
        <f aca="false">IF((LEFT(N3769,2)="US"),"US","")</f>
        <v>US</v>
      </c>
      <c r="C3769" s="208" t="str">
        <f aca="false">M3769</f>
        <v>Power</v>
      </c>
      <c r="D3769" s="208" t="str">
        <f aca="false">IF(ISNUMBER(FIND("Phy",N3769))=TRUE(),"Physical","Financial")</f>
        <v>Financial</v>
      </c>
      <c r="E3769" s="208" t="n">
        <f aca="false">IF(VLOOKUP(S3769,'DD-Lookup'!$J$6:$L$50,3,FALSE())="Monthly",(YEAR(AC3769)-YEAR(AB3769))*12+MONTH(AC3769)-MONTH(AB3769)+1,(AC3769-AB3769+1))</f>
        <v>1</v>
      </c>
      <c r="F3769" s="239" t="n">
        <f aca="false">E3769*SUM(P3769:Q3769)</f>
        <v>50</v>
      </c>
      <c r="G3769" s="214" t="n">
        <v>1292373</v>
      </c>
      <c r="H3769" s="215" t="n">
        <v>37035.4330324074</v>
      </c>
      <c r="I3769" s="0" t="s">
        <v>1139</v>
      </c>
      <c r="M3769" s="0" t="s">
        <v>67</v>
      </c>
      <c r="N3769" s="0" t="s">
        <v>1046</v>
      </c>
      <c r="O3769" s="0" t="s">
        <v>3122</v>
      </c>
      <c r="Q3769" s="216" t="n">
        <v>50</v>
      </c>
      <c r="S3769" s="0" t="s">
        <v>930</v>
      </c>
      <c r="T3769" s="0" t="s">
        <v>784</v>
      </c>
      <c r="U3769" s="218" t="n">
        <v>32.5</v>
      </c>
      <c r="V3769" s="0" t="s">
        <v>3123</v>
      </c>
      <c r="W3769" s="0" t="s">
        <v>1049</v>
      </c>
      <c r="X3769" s="0" t="s">
        <v>1050</v>
      </c>
      <c r="Y3769" s="0" t="s">
        <v>1051</v>
      </c>
      <c r="Z3769" s="0" t="s">
        <v>571</v>
      </c>
      <c r="AA3769" s="0" t="n">
        <v>621586.1</v>
      </c>
      <c r="AB3769" s="215" t="n">
        <v>37035.875</v>
      </c>
      <c r="AC3769" s="215" t="n">
        <v>37035.875</v>
      </c>
    </row>
    <row r="3770" customFormat="false" ht="12.75" hidden="false" customHeight="false" outlineLevel="0" collapsed="false">
      <c r="A3770" s="208" t="str">
        <f aca="false">B3770&amp;" "&amp;C3770&amp;" "&amp;D3770</f>
        <v>US Natural Gas Financial</v>
      </c>
      <c r="B3770" s="208" t="str">
        <f aca="false">IF((LEFT(N3770,2)="US"),"US","")</f>
        <v>US</v>
      </c>
      <c r="C3770" s="208" t="str">
        <f aca="false">M3770</f>
        <v>Natural Gas</v>
      </c>
      <c r="D3770" s="208" t="str">
        <f aca="false">IF(ISNUMBER(FIND("Phy",N3770))=TRUE(),"Physical","Financial")</f>
        <v>Financial</v>
      </c>
      <c r="E3770" s="208" t="n">
        <f aca="false">IF(VLOOKUP(S3770,'DD-Lookup'!$J$6:$L$50,3,FALSE())="Monthly",(YEAR(AC3770)-YEAR(AB3770))*12+MONTH(AC3770)-MONTH(AB3770)+1,(AC3770-AB3770+1))</f>
        <v>30</v>
      </c>
      <c r="F3770" s="239" t="n">
        <f aca="false">E3770*SUM(P3770:Q3770)</f>
        <v>150000</v>
      </c>
      <c r="G3770" s="214" t="n">
        <v>1292374</v>
      </c>
      <c r="H3770" s="215" t="n">
        <v>37035.4330671296</v>
      </c>
      <c r="I3770" s="0" t="s">
        <v>1112</v>
      </c>
      <c r="M3770" s="0" t="s">
        <v>858</v>
      </c>
      <c r="N3770" s="0" t="s">
        <v>1024</v>
      </c>
      <c r="O3770" s="0" t="s">
        <v>1025</v>
      </c>
      <c r="Q3770" s="216" t="n">
        <v>5000</v>
      </c>
      <c r="S3770" s="0" t="s">
        <v>1026</v>
      </c>
      <c r="T3770" s="0" t="s">
        <v>784</v>
      </c>
      <c r="U3770" s="218" t="n">
        <v>4.1775</v>
      </c>
      <c r="V3770" s="0" t="s">
        <v>2598</v>
      </c>
      <c r="W3770" s="0" t="s">
        <v>1028</v>
      </c>
      <c r="X3770" s="0" t="s">
        <v>1029</v>
      </c>
      <c r="Y3770" s="0" t="s">
        <v>838</v>
      </c>
      <c r="Z3770" s="0" t="s">
        <v>571</v>
      </c>
      <c r="AA3770" s="0" t="s">
        <v>3124</v>
      </c>
      <c r="AB3770" s="215" t="n">
        <v>37043.875</v>
      </c>
      <c r="AC3770" s="215" t="n">
        <v>37072.875</v>
      </c>
    </row>
    <row r="3771" customFormat="false" ht="12.75" hidden="false" customHeight="false" outlineLevel="0" collapsed="false">
      <c r="A3771" s="208" t="str">
        <f aca="false">B3771&amp;" "&amp;C3771&amp;" "&amp;D3771</f>
        <v>US Natural Gas Financial</v>
      </c>
      <c r="B3771" s="208" t="str">
        <f aca="false">IF((LEFT(N3771,2)="US"),"US","")</f>
        <v>US</v>
      </c>
      <c r="C3771" s="208" t="str">
        <f aca="false">M3771</f>
        <v>Natural Gas</v>
      </c>
      <c r="D3771" s="208" t="str">
        <f aca="false">IF(ISNUMBER(FIND("Phy",N3771))=TRUE(),"Physical","Financial")</f>
        <v>Financial</v>
      </c>
      <c r="E3771" s="208" t="n">
        <f aca="false">IF(VLOOKUP(S3771,'DD-Lookup'!$J$6:$L$50,3,FALSE())="Monthly",(YEAR(AC3771)-YEAR(AB3771))*12+MONTH(AC3771)-MONTH(AB3771)+1,(AC3771-AB3771+1))</f>
        <v>30</v>
      </c>
      <c r="F3771" s="239" t="n">
        <f aca="false">E3771*SUM(P3771:Q3771)</f>
        <v>300000</v>
      </c>
      <c r="G3771" s="214" t="n">
        <v>1292376</v>
      </c>
      <c r="H3771" s="215" t="n">
        <v>37035.4333912037</v>
      </c>
      <c r="I3771" s="0" t="s">
        <v>593</v>
      </c>
      <c r="M3771" s="0" t="s">
        <v>858</v>
      </c>
      <c r="N3771" s="0" t="s">
        <v>1024</v>
      </c>
      <c r="O3771" s="0" t="s">
        <v>1512</v>
      </c>
      <c r="P3771" s="216" t="n">
        <v>10000</v>
      </c>
      <c r="S3771" s="0" t="s">
        <v>1026</v>
      </c>
      <c r="T3771" s="0" t="s">
        <v>784</v>
      </c>
      <c r="U3771" s="218" t="n">
        <v>-0.045</v>
      </c>
      <c r="V3771" s="0" t="s">
        <v>2196</v>
      </c>
      <c r="W3771" s="0" t="s">
        <v>1514</v>
      </c>
      <c r="X3771" s="0" t="s">
        <v>1515</v>
      </c>
      <c r="Y3771" s="0" t="s">
        <v>838</v>
      </c>
      <c r="Z3771" s="0" t="s">
        <v>571</v>
      </c>
      <c r="AA3771" s="0" t="s">
        <v>3125</v>
      </c>
      <c r="AB3771" s="215" t="n">
        <v>37043.875</v>
      </c>
      <c r="AC3771" s="215" t="n">
        <v>37072.875</v>
      </c>
    </row>
    <row r="3772" customFormat="false" ht="12.75" hidden="false" customHeight="false" outlineLevel="0" collapsed="false">
      <c r="A3772" s="208" t="str">
        <f aca="false">B3772&amp;" "&amp;C3772&amp;" "&amp;D3772</f>
        <v>US Power Physical</v>
      </c>
      <c r="B3772" s="208" t="str">
        <f aca="false">IF((LEFT(N3772,2)="US"),"US","")</f>
        <v>US</v>
      </c>
      <c r="C3772" s="208" t="str">
        <f aca="false">M3772</f>
        <v>Power</v>
      </c>
      <c r="D3772" s="208" t="str">
        <f aca="false">IF(ISNUMBER(FIND("Phy",N3772))=TRUE(),"Physical","Financial")</f>
        <v>Physical</v>
      </c>
      <c r="E3772" s="208" t="n">
        <f aca="false">IF(VLOOKUP(S3772,'DD-Lookup'!$J$6:$L$50,3,FALSE())="Monthly",(YEAR(AC3772)-YEAR(AB3772))*12+MONTH(AC3772)-MONTH(AB3772)+1,(AC3772-AB3772+1))</f>
        <v>62</v>
      </c>
      <c r="F3772" s="239" t="n">
        <f aca="false">E3772*SUM(P3772:Q3772)</f>
        <v>3100</v>
      </c>
      <c r="G3772" s="214" t="n">
        <v>1292379</v>
      </c>
      <c r="H3772" s="215" t="n">
        <v>37035.4334953704</v>
      </c>
      <c r="I3772" s="0" t="s">
        <v>1925</v>
      </c>
      <c r="M3772" s="0" t="s">
        <v>67</v>
      </c>
      <c r="N3772" s="0" t="s">
        <v>1081</v>
      </c>
      <c r="O3772" s="0" t="s">
        <v>1392</v>
      </c>
      <c r="P3772" s="216" t="n">
        <v>50</v>
      </c>
      <c r="S3772" s="0" t="s">
        <v>930</v>
      </c>
      <c r="T3772" s="0" t="s">
        <v>784</v>
      </c>
      <c r="U3772" s="218" t="n">
        <v>75.25</v>
      </c>
      <c r="V3772" s="0" t="s">
        <v>3126</v>
      </c>
      <c r="W3772" s="0" t="s">
        <v>1090</v>
      </c>
      <c r="X3772" s="0" t="s">
        <v>1091</v>
      </c>
      <c r="Y3772" s="0" t="s">
        <v>1051</v>
      </c>
      <c r="Z3772" s="0" t="s">
        <v>618</v>
      </c>
      <c r="AA3772" s="0" t="n">
        <v>621587.1</v>
      </c>
      <c r="AB3772" s="215" t="n">
        <v>37438.7159722222</v>
      </c>
      <c r="AC3772" s="215" t="n">
        <v>37499.7159722222</v>
      </c>
    </row>
    <row r="3773" customFormat="false" ht="12.75" hidden="false" customHeight="false" outlineLevel="0" collapsed="false">
      <c r="A3773" s="208" t="str">
        <f aca="false">B3773&amp;" "&amp;C3773&amp;" "&amp;D3773</f>
        <v>US Power Physical</v>
      </c>
      <c r="B3773" s="208" t="str">
        <f aca="false">IF((LEFT(N3773,2)="US"),"US","")</f>
        <v>US</v>
      </c>
      <c r="C3773" s="208" t="str">
        <f aca="false">M3773</f>
        <v>Power</v>
      </c>
      <c r="D3773" s="208" t="str">
        <f aca="false">IF(ISNUMBER(FIND("Phy",N3773))=TRUE(),"Physical","Financial")</f>
        <v>Physical</v>
      </c>
      <c r="E3773" s="208" t="n">
        <f aca="false">IF(VLOOKUP(S3773,'DD-Lookup'!$J$6:$L$50,3,FALSE())="Monthly",(YEAR(AC3773)-YEAR(AB3773))*12+MONTH(AC3773)-MONTH(AB3773)+1,(AC3773-AB3773+1))</f>
        <v>30</v>
      </c>
      <c r="F3773" s="239" t="n">
        <f aca="false">E3773*SUM(P3773:Q3773)</f>
        <v>750</v>
      </c>
      <c r="G3773" s="214" t="n">
        <v>1292380</v>
      </c>
      <c r="H3773" s="215" t="n">
        <v>37035.4335069444</v>
      </c>
      <c r="I3773" s="0" t="s">
        <v>1112</v>
      </c>
      <c r="M3773" s="0" t="s">
        <v>67</v>
      </c>
      <c r="N3773" s="0" t="s">
        <v>1648</v>
      </c>
      <c r="O3773" s="0" t="s">
        <v>3127</v>
      </c>
      <c r="Q3773" s="216" t="n">
        <v>25</v>
      </c>
      <c r="S3773" s="0" t="s">
        <v>930</v>
      </c>
      <c r="T3773" s="0" t="s">
        <v>784</v>
      </c>
      <c r="U3773" s="218" t="n">
        <v>224</v>
      </c>
      <c r="V3773" s="0" t="s">
        <v>1747</v>
      </c>
      <c r="W3773" s="0" t="s">
        <v>1815</v>
      </c>
      <c r="X3773" s="0" t="s">
        <v>1816</v>
      </c>
      <c r="Y3773" s="0" t="s">
        <v>1051</v>
      </c>
      <c r="Z3773" s="0" t="s">
        <v>618</v>
      </c>
      <c r="AA3773" s="0" t="n">
        <v>621588.1</v>
      </c>
      <c r="AB3773" s="215" t="n">
        <v>37135.875</v>
      </c>
      <c r="AC3773" s="215" t="n">
        <v>37164.875</v>
      </c>
      <c r="AE3773" s="124" t="n">
        <f aca="false">IF(S3773="Gallon",F3773/42,F3773)</f>
        <v>750</v>
      </c>
    </row>
    <row r="3774" customFormat="false" ht="12.75" hidden="false" customHeight="false" outlineLevel="0" collapsed="false">
      <c r="A3774" s="208" t="str">
        <f aca="false">B3774&amp;" "&amp;C3774&amp;" "&amp;D3774</f>
        <v>US Power Physical</v>
      </c>
      <c r="B3774" s="208" t="str">
        <f aca="false">IF((LEFT(N3774,2)="US"),"US","")</f>
        <v>US</v>
      </c>
      <c r="C3774" s="208" t="str">
        <f aca="false">M3774</f>
        <v>Power</v>
      </c>
      <c r="D3774" s="208" t="str">
        <f aca="false">IF(ISNUMBER(FIND("Phy",N3774))=TRUE(),"Physical","Financial")</f>
        <v>Physical</v>
      </c>
      <c r="E3774" s="208" t="n">
        <f aca="false">IF(VLOOKUP(S3774,'DD-Lookup'!$J$6:$L$50,3,FALSE())="Monthly",(YEAR(AC3774)-YEAR(AB3774))*12+MONTH(AC3774)-MONTH(AB3774)+1,(AC3774-AB3774+1))</f>
        <v>30</v>
      </c>
      <c r="F3774" s="239" t="n">
        <f aca="false">E3774*SUM(P3774:Q3774)</f>
        <v>750</v>
      </c>
      <c r="G3774" s="214" t="n">
        <v>1292381</v>
      </c>
      <c r="H3774" s="215" t="n">
        <v>37035.4335416667</v>
      </c>
      <c r="I3774" s="0" t="s">
        <v>1112</v>
      </c>
      <c r="M3774" s="0" t="s">
        <v>67</v>
      </c>
      <c r="N3774" s="0" t="s">
        <v>1648</v>
      </c>
      <c r="O3774" s="0" t="s">
        <v>1814</v>
      </c>
      <c r="P3774" s="216" t="n">
        <v>25</v>
      </c>
      <c r="S3774" s="0" t="s">
        <v>930</v>
      </c>
      <c r="T3774" s="0" t="s">
        <v>784</v>
      </c>
      <c r="U3774" s="218" t="n">
        <v>222</v>
      </c>
      <c r="V3774" s="0" t="s">
        <v>1747</v>
      </c>
      <c r="W3774" s="0" t="s">
        <v>1815</v>
      </c>
      <c r="X3774" s="0" t="s">
        <v>1816</v>
      </c>
      <c r="Y3774" s="0" t="s">
        <v>1051</v>
      </c>
      <c r="Z3774" s="0" t="s">
        <v>618</v>
      </c>
      <c r="AA3774" s="0" t="n">
        <v>621589.1</v>
      </c>
      <c r="AB3774" s="215" t="n">
        <v>37135.875</v>
      </c>
      <c r="AC3774" s="215" t="n">
        <v>37164.875</v>
      </c>
    </row>
    <row r="3775" customFormat="false" ht="12.75" hidden="false" customHeight="false" outlineLevel="0" collapsed="false">
      <c r="A3775" s="208" t="str">
        <f aca="false">B3775&amp;" "&amp;C3775&amp;" "&amp;D3775</f>
        <v>US Natural Gas Physical</v>
      </c>
      <c r="B3775" s="208" t="str">
        <f aca="false">IF((LEFT(N3775,2)="US"),"US","")</f>
        <v>US</v>
      </c>
      <c r="C3775" s="208" t="str">
        <f aca="false">M3775</f>
        <v>Natural Gas</v>
      </c>
      <c r="D3775" s="208" t="str">
        <f aca="false">IF(ISNUMBER(FIND("Phy",N3775))=TRUE(),"Physical","Financial")</f>
        <v>Physical</v>
      </c>
      <c r="E3775" s="208" t="n">
        <f aca="false">IF(VLOOKUP(S3775,'DD-Lookup'!$J$6:$L$50,3,FALSE())="Monthly",(YEAR(AC3775)-YEAR(AB3775))*12+MONTH(AC3775)-MONTH(AB3775)+1,(AC3775-AB3775+1))</f>
        <v>1</v>
      </c>
      <c r="F3775" s="239" t="n">
        <f aca="false">E3775*SUM(P3775:Q3775)</f>
        <v>10000</v>
      </c>
      <c r="G3775" s="214" t="n">
        <v>1292383</v>
      </c>
      <c r="H3775" s="215" t="n">
        <v>37035.4335763889</v>
      </c>
      <c r="I3775" s="0" t="s">
        <v>1544</v>
      </c>
      <c r="M3775" s="0" t="s">
        <v>858</v>
      </c>
      <c r="N3775" s="0" t="s">
        <v>1305</v>
      </c>
      <c r="O3775" s="0" t="s">
        <v>1687</v>
      </c>
      <c r="P3775" s="216" t="n">
        <v>10000</v>
      </c>
      <c r="S3775" s="0" t="s">
        <v>1026</v>
      </c>
      <c r="T3775" s="0" t="s">
        <v>784</v>
      </c>
      <c r="U3775" s="218" t="n">
        <v>4.07</v>
      </c>
      <c r="V3775" s="0" t="s">
        <v>2733</v>
      </c>
      <c r="W3775" s="0" t="s">
        <v>1667</v>
      </c>
      <c r="X3775" s="0" t="s">
        <v>1639</v>
      </c>
      <c r="Y3775" s="0" t="s">
        <v>1310</v>
      </c>
      <c r="Z3775" s="0" t="s">
        <v>571</v>
      </c>
      <c r="AA3775" s="0" t="n">
        <v>809146</v>
      </c>
      <c r="AB3775" s="215" t="n">
        <v>37036.875</v>
      </c>
      <c r="AC3775" s="215" t="n">
        <v>37036.875</v>
      </c>
    </row>
    <row r="3776" customFormat="false" ht="12.75" hidden="false" customHeight="false" outlineLevel="0" collapsed="false">
      <c r="A3776" s="208" t="str">
        <f aca="false">B3776&amp;" "&amp;C3776&amp;" "&amp;D3776</f>
        <v>US Natural Gas Financial</v>
      </c>
      <c r="B3776" s="208" t="str">
        <f aca="false">IF((LEFT(N3776,2)="US"),"US","")</f>
        <v>US</v>
      </c>
      <c r="C3776" s="208" t="str">
        <f aca="false">M3776</f>
        <v>Natural Gas</v>
      </c>
      <c r="D3776" s="208" t="str">
        <f aca="false">IF(ISNUMBER(FIND("Phy",N3776))=TRUE(),"Physical","Financial")</f>
        <v>Financial</v>
      </c>
      <c r="E3776" s="208" t="n">
        <f aca="false">IF(VLOOKUP(S3776,'DD-Lookup'!$J$6:$L$50,3,FALSE())="Monthly",(YEAR(AC3776)-YEAR(AB3776))*12+MONTH(AC3776)-MONTH(AB3776)+1,(AC3776-AB3776+1))</f>
        <v>30</v>
      </c>
      <c r="F3776" s="239" t="n">
        <f aca="false">E3776*SUM(P3776:Q3776)</f>
        <v>150000</v>
      </c>
      <c r="G3776" s="214" t="n">
        <v>1292385</v>
      </c>
      <c r="H3776" s="215" t="n">
        <v>37035.4337037037</v>
      </c>
      <c r="I3776" s="0" t="s">
        <v>1170</v>
      </c>
      <c r="M3776" s="0" t="s">
        <v>858</v>
      </c>
      <c r="N3776" s="0" t="s">
        <v>1482</v>
      </c>
      <c r="O3776" s="0" t="s">
        <v>1996</v>
      </c>
      <c r="P3776" s="216" t="n">
        <v>5000</v>
      </c>
      <c r="S3776" s="0" t="s">
        <v>1026</v>
      </c>
      <c r="T3776" s="0" t="s">
        <v>784</v>
      </c>
      <c r="U3776" s="218" t="n">
        <v>6.98</v>
      </c>
      <c r="V3776" s="0" t="s">
        <v>1997</v>
      </c>
      <c r="W3776" s="0" t="s">
        <v>1714</v>
      </c>
      <c r="X3776" s="0" t="s">
        <v>1715</v>
      </c>
      <c r="Y3776" s="0" t="s">
        <v>838</v>
      </c>
      <c r="Z3776" s="0" t="s">
        <v>571</v>
      </c>
      <c r="AA3776" s="0" t="s">
        <v>3128</v>
      </c>
      <c r="AB3776" s="215" t="n">
        <v>37135.875</v>
      </c>
      <c r="AC3776" s="215" t="n">
        <v>37164.875</v>
      </c>
    </row>
    <row r="3777" customFormat="false" ht="12.75" hidden="false" customHeight="false" outlineLevel="0" collapsed="false">
      <c r="A3777" s="208" t="str">
        <f aca="false">B3777&amp;" "&amp;C3777&amp;" "&amp;D3777</f>
        <v>US Natural Gas Physical</v>
      </c>
      <c r="B3777" s="208" t="str">
        <f aca="false">IF((LEFT(N3777,2)="US"),"US","")</f>
        <v>US</v>
      </c>
      <c r="C3777" s="208" t="str">
        <f aca="false">M3777</f>
        <v>Natural Gas</v>
      </c>
      <c r="D3777" s="208" t="str">
        <f aca="false">IF(ISNUMBER(FIND("Phy",N3777))=TRUE(),"Physical","Financial")</f>
        <v>Physical</v>
      </c>
      <c r="E3777" s="208" t="n">
        <f aca="false">IF(VLOOKUP(S3777,'DD-Lookup'!$J$6:$L$50,3,FALSE())="Monthly",(YEAR(AC3777)-YEAR(AB3777))*12+MONTH(AC3777)-MONTH(AB3777)+1,(AC3777-AB3777+1))</f>
        <v>1</v>
      </c>
      <c r="F3777" s="239" t="n">
        <f aca="false">E3777*SUM(P3777:Q3777)</f>
        <v>2000</v>
      </c>
      <c r="G3777" s="214" t="n">
        <v>1292386</v>
      </c>
      <c r="H3777" s="215" t="n">
        <v>37035.4337152778</v>
      </c>
      <c r="I3777" s="0" t="s">
        <v>1059</v>
      </c>
      <c r="M3777" s="0" t="s">
        <v>858</v>
      </c>
      <c r="N3777" s="0" t="s">
        <v>1305</v>
      </c>
      <c r="O3777" s="0" t="s">
        <v>1469</v>
      </c>
      <c r="P3777" s="216" t="n">
        <v>2000</v>
      </c>
      <c r="S3777" s="0" t="s">
        <v>1026</v>
      </c>
      <c r="T3777" s="0" t="s">
        <v>784</v>
      </c>
      <c r="U3777" s="218" t="n">
        <v>4.07</v>
      </c>
      <c r="V3777" s="0" t="s">
        <v>2531</v>
      </c>
      <c r="W3777" s="0" t="s">
        <v>1314</v>
      </c>
      <c r="X3777" s="0" t="s">
        <v>1315</v>
      </c>
      <c r="Y3777" s="0" t="s">
        <v>1310</v>
      </c>
      <c r="Z3777" s="0" t="s">
        <v>571</v>
      </c>
      <c r="AA3777" s="0" t="n">
        <v>809147</v>
      </c>
      <c r="AB3777" s="215" t="n">
        <v>37036.875</v>
      </c>
      <c r="AC3777" s="215" t="n">
        <v>37036.875</v>
      </c>
    </row>
    <row r="3778" customFormat="false" ht="12.75" hidden="false" customHeight="false" outlineLevel="0" collapsed="false">
      <c r="A3778" s="208" t="str">
        <f aca="false">B3778&amp;" "&amp;C3778&amp;" "&amp;D3778</f>
        <v>US Natural Gas Financial</v>
      </c>
      <c r="B3778" s="208" t="str">
        <f aca="false">IF((LEFT(N3778,2)="US"),"US","")</f>
        <v>US</v>
      </c>
      <c r="C3778" s="208" t="str">
        <f aca="false">M3778</f>
        <v>Natural Gas</v>
      </c>
      <c r="D3778" s="208" t="str">
        <f aca="false">IF(ISNUMBER(FIND("Phy",N3778))=TRUE(),"Physical","Financial")</f>
        <v>Financial</v>
      </c>
      <c r="E3778" s="208" t="n">
        <f aca="false">IF(VLOOKUP(S3778,'DD-Lookup'!$J$6:$L$50,3,FALSE())="Monthly",(YEAR(AC3778)-YEAR(AB3778))*12+MONTH(AC3778)-MONTH(AB3778)+1,(AC3778-AB3778+1))</f>
        <v>30</v>
      </c>
      <c r="F3778" s="239" t="n">
        <f aca="false">E3778*SUM(P3778:Q3778)</f>
        <v>150000</v>
      </c>
      <c r="G3778" s="214" t="n">
        <v>1292389</v>
      </c>
      <c r="H3778" s="215" t="n">
        <v>37035.4338194444</v>
      </c>
      <c r="I3778" s="0" t="s">
        <v>1779</v>
      </c>
      <c r="M3778" s="0" t="s">
        <v>858</v>
      </c>
      <c r="N3778" s="0" t="s">
        <v>1482</v>
      </c>
      <c r="O3778" s="0" t="s">
        <v>2434</v>
      </c>
      <c r="P3778" s="216" t="n">
        <v>5000</v>
      </c>
      <c r="S3778" s="0" t="s">
        <v>1026</v>
      </c>
      <c r="T3778" s="0" t="s">
        <v>784</v>
      </c>
      <c r="U3778" s="218" t="n">
        <v>-1.28</v>
      </c>
      <c r="V3778" s="0" t="s">
        <v>2444</v>
      </c>
      <c r="W3778" s="0" t="s">
        <v>2070</v>
      </c>
      <c r="X3778" s="0" t="s">
        <v>2071</v>
      </c>
      <c r="Y3778" s="0" t="s">
        <v>838</v>
      </c>
      <c r="Z3778" s="0" t="s">
        <v>571</v>
      </c>
      <c r="AA3778" s="0" t="s">
        <v>3129</v>
      </c>
      <c r="AB3778" s="215" t="n">
        <v>37043.875</v>
      </c>
      <c r="AC3778" s="215" t="n">
        <v>37072.875</v>
      </c>
    </row>
    <row r="3779" customFormat="false" ht="12.75" hidden="false" customHeight="false" outlineLevel="0" collapsed="false">
      <c r="A3779" s="208" t="str">
        <f aca="false">B3779&amp;" "&amp;C3779&amp;" "&amp;D3779</f>
        <v>US Natural Gas Physical</v>
      </c>
      <c r="B3779" s="208" t="str">
        <f aca="false">IF((LEFT(N3779,2)="US"),"US","")</f>
        <v>US</v>
      </c>
      <c r="C3779" s="208" t="str">
        <f aca="false">M3779</f>
        <v>Natural Gas</v>
      </c>
      <c r="D3779" s="208" t="str">
        <f aca="false">IF(ISNUMBER(FIND("Phy",N3779))=TRUE(),"Physical","Financial")</f>
        <v>Physical</v>
      </c>
      <c r="E3779" s="208" t="n">
        <f aca="false">IF(VLOOKUP(S3779,'DD-Lookup'!$J$6:$L$50,3,FALSE())="Monthly",(YEAR(AC3779)-YEAR(AB3779))*12+MONTH(AC3779)-MONTH(AB3779)+1,(AC3779-AB3779+1))</f>
        <v>1</v>
      </c>
      <c r="F3779" s="239" t="n">
        <f aca="false">E3779*SUM(P3779:Q3779)</f>
        <v>5000</v>
      </c>
      <c r="G3779" s="214" t="n">
        <v>1292388</v>
      </c>
      <c r="H3779" s="215" t="n">
        <v>37035.4338194444</v>
      </c>
      <c r="I3779" s="0" t="s">
        <v>1183</v>
      </c>
      <c r="M3779" s="0" t="s">
        <v>858</v>
      </c>
      <c r="N3779" s="0" t="s">
        <v>1305</v>
      </c>
      <c r="O3779" s="0" t="s">
        <v>1306</v>
      </c>
      <c r="P3779" s="216" t="n">
        <v>5000</v>
      </c>
      <c r="S3779" s="0" t="s">
        <v>1026</v>
      </c>
      <c r="T3779" s="0" t="s">
        <v>784</v>
      </c>
      <c r="U3779" s="218" t="n">
        <v>4.245</v>
      </c>
      <c r="V3779" s="0" t="s">
        <v>1307</v>
      </c>
      <c r="W3779" s="0" t="s">
        <v>1308</v>
      </c>
      <c r="X3779" s="0" t="s">
        <v>1309</v>
      </c>
      <c r="Y3779" s="0" t="s">
        <v>1310</v>
      </c>
      <c r="Z3779" s="0" t="s">
        <v>571</v>
      </c>
      <c r="AA3779" s="0" t="n">
        <v>809149</v>
      </c>
      <c r="AB3779" s="215" t="n">
        <v>37036.875</v>
      </c>
      <c r="AC3779" s="215" t="n">
        <v>37036.875</v>
      </c>
    </row>
    <row r="3780" customFormat="false" ht="12.75" hidden="false" customHeight="false" outlineLevel="0" collapsed="false">
      <c r="A3780" s="208" t="str">
        <f aca="false">B3780&amp;" "&amp;C3780&amp;" "&amp;D3780</f>
        <v> Natural Gas Physical</v>
      </c>
      <c r="B3780" s="208" t="str">
        <f aca="false">IF((LEFT(N3780,2)="US"),"US","")</f>
        <v/>
      </c>
      <c r="C3780" s="208" t="str">
        <f aca="false">M3780</f>
        <v>Natural Gas</v>
      </c>
      <c r="D3780" s="208" t="str">
        <f aca="false">IF(ISNUMBER(FIND("Phy",N3780))=TRUE(),"Physical","Financial")</f>
        <v>Physical</v>
      </c>
      <c r="E3780" s="208" t="n">
        <f aca="false">IF(VLOOKUP(S3780,'DD-Lookup'!$J$6:$L$50,3,FALSE())="Monthly",(YEAR(AC3780)-YEAR(AB3780))*12+MONTH(AC3780)-MONTH(AB3780)+1,(AC3780-AB3780+1))</f>
        <v>6</v>
      </c>
      <c r="F3780" s="239" t="n">
        <f aca="false">E3780*SUM(P3780:Q3780)</f>
        <v>300000</v>
      </c>
      <c r="G3780" s="214" t="n">
        <v>1292390</v>
      </c>
      <c r="H3780" s="215" t="n">
        <v>37035.4338657407</v>
      </c>
      <c r="I3780" s="0" t="s">
        <v>881</v>
      </c>
      <c r="M3780" s="0" t="s">
        <v>858</v>
      </c>
      <c r="N3780" s="0" t="s">
        <v>859</v>
      </c>
      <c r="O3780" s="0" t="s">
        <v>988</v>
      </c>
      <c r="P3780" s="216" t="n">
        <v>50000</v>
      </c>
      <c r="S3780" s="0" t="s">
        <v>861</v>
      </c>
      <c r="T3780" s="0" t="s">
        <v>862</v>
      </c>
      <c r="U3780" s="218" t="n">
        <v>21.2</v>
      </c>
      <c r="V3780" s="0" t="s">
        <v>883</v>
      </c>
      <c r="W3780" s="0" t="s">
        <v>864</v>
      </c>
      <c r="X3780" s="0" t="s">
        <v>865</v>
      </c>
      <c r="Y3780" s="0" t="s">
        <v>866</v>
      </c>
      <c r="Z3780" s="0" t="s">
        <v>867</v>
      </c>
      <c r="AA3780" s="0" t="n">
        <v>104826</v>
      </c>
      <c r="AB3780" s="215" t="n">
        <v>37037.875</v>
      </c>
      <c r="AC3780" s="215" t="n">
        <v>37042.875</v>
      </c>
    </row>
    <row r="3781" customFormat="false" ht="12.75" hidden="false" customHeight="false" outlineLevel="0" collapsed="false">
      <c r="A3781" s="208" t="str">
        <f aca="false">B3781&amp;" "&amp;C3781&amp;" "&amp;D3781</f>
        <v> Metals Financial</v>
      </c>
      <c r="B3781" s="208" t="str">
        <f aca="false">IF((LEFT(N3781,2)="US"),"US","")</f>
        <v/>
      </c>
      <c r="C3781" s="208" t="str">
        <f aca="false">M3781</f>
        <v>Metals</v>
      </c>
      <c r="D3781" s="208" t="str">
        <f aca="false">IF(ISNUMBER(FIND("Phy",N3781))=TRUE(),"Physical","Financial")</f>
        <v>Financial</v>
      </c>
      <c r="E3781" s="208" t="n">
        <f aca="false">IF(VLOOKUP(S3781,'DD-Lookup'!$J$6:$L$50,3,FALSE())="Monthly",(YEAR(AC3781)-YEAR(AB3781))*12+MONTH(AC3781)-MONTH(AB3781)+1,(AC3781-AB3781+1))</f>
        <v>1</v>
      </c>
      <c r="F3781" s="239" t="n">
        <f aca="false">E3781*SUM(P3781:Q3781)</f>
        <v>10</v>
      </c>
      <c r="G3781" s="214" t="n">
        <v>1292391</v>
      </c>
      <c r="H3781" s="215" t="n">
        <v>37035.4338888889</v>
      </c>
      <c r="I3781" s="0" t="s">
        <v>941</v>
      </c>
      <c r="M3781" s="0" t="s">
        <v>780</v>
      </c>
      <c r="N3781" s="0" t="s">
        <v>852</v>
      </c>
      <c r="O3781" s="0" t="s">
        <v>853</v>
      </c>
      <c r="Q3781" s="216" t="n">
        <v>10</v>
      </c>
      <c r="S3781" s="0" t="s">
        <v>854</v>
      </c>
      <c r="T3781" s="0" t="s">
        <v>784</v>
      </c>
      <c r="U3781" s="218" t="n">
        <v>4955</v>
      </c>
      <c r="V3781" s="0" t="s">
        <v>1945</v>
      </c>
      <c r="W3781" s="0" t="s">
        <v>856</v>
      </c>
      <c r="X3781" s="0" t="s">
        <v>787</v>
      </c>
      <c r="Y3781" s="0" t="s">
        <v>788</v>
      </c>
      <c r="Z3781" s="0" t="s">
        <v>789</v>
      </c>
      <c r="AA3781" s="0" t="n">
        <v>2151194</v>
      </c>
    </row>
    <row r="3782" customFormat="false" ht="12.75" hidden="false" customHeight="false" outlineLevel="0" collapsed="false">
      <c r="A3782" s="208" t="str">
        <f aca="false">B3782&amp;" "&amp;C3782&amp;" "&amp;D3782</f>
        <v> Metals Financial</v>
      </c>
      <c r="B3782" s="208" t="str">
        <f aca="false">IF((LEFT(N3782,2)="US"),"US","")</f>
        <v/>
      </c>
      <c r="C3782" s="208" t="str">
        <f aca="false">M3782</f>
        <v>Metals</v>
      </c>
      <c r="D3782" s="208" t="str">
        <f aca="false">IF(ISNUMBER(FIND("Phy",N3782))=TRUE(),"Physical","Financial")</f>
        <v>Financial</v>
      </c>
      <c r="E3782" s="208" t="n">
        <f aca="false">IF(VLOOKUP(S3782,'DD-Lookup'!$J$6:$L$50,3,FALSE())="Monthly",(YEAR(AC3782)-YEAR(AB3782))*12+MONTH(AC3782)-MONTH(AB3782)+1,(AC3782-AB3782+1))</f>
        <v>1</v>
      </c>
      <c r="F3782" s="239" t="n">
        <f aca="false">E3782*SUM(P3782:Q3782)</f>
        <v>10</v>
      </c>
      <c r="G3782" s="214" t="n">
        <v>1292392</v>
      </c>
      <c r="H3782" s="215" t="n">
        <v>37035.4339583333</v>
      </c>
      <c r="I3782" s="0" t="s">
        <v>941</v>
      </c>
      <c r="M3782" s="0" t="s">
        <v>780</v>
      </c>
      <c r="N3782" s="0" t="s">
        <v>852</v>
      </c>
      <c r="O3782" s="0" t="s">
        <v>853</v>
      </c>
      <c r="Q3782" s="216" t="n">
        <v>10</v>
      </c>
      <c r="S3782" s="0" t="s">
        <v>854</v>
      </c>
      <c r="T3782" s="0" t="s">
        <v>784</v>
      </c>
      <c r="U3782" s="218" t="n">
        <v>4965</v>
      </c>
      <c r="V3782" s="0" t="s">
        <v>1945</v>
      </c>
      <c r="W3782" s="0" t="s">
        <v>856</v>
      </c>
      <c r="X3782" s="0" t="s">
        <v>787</v>
      </c>
      <c r="Y3782" s="0" t="s">
        <v>788</v>
      </c>
      <c r="Z3782" s="0" t="s">
        <v>789</v>
      </c>
      <c r="AA3782" s="0" t="n">
        <v>2151196</v>
      </c>
    </row>
    <row r="3783" customFormat="false" ht="12.75" hidden="false" customHeight="false" outlineLevel="0" collapsed="false">
      <c r="A3783" s="208" t="str">
        <f aca="false">B3783&amp;" "&amp;C3783&amp;" "&amp;D3783</f>
        <v>US Natural Gas Physical</v>
      </c>
      <c r="B3783" s="208" t="str">
        <f aca="false">IF((LEFT(N3783,2)="US"),"US","")</f>
        <v>US</v>
      </c>
      <c r="C3783" s="208" t="str">
        <f aca="false">M3783</f>
        <v>Natural Gas</v>
      </c>
      <c r="D3783" s="208" t="str">
        <f aca="false">IF(ISNUMBER(FIND("Phy",N3783))=TRUE(),"Physical","Financial")</f>
        <v>Physical</v>
      </c>
      <c r="E3783" s="208" t="n">
        <f aca="false">IF(VLOOKUP(S3783,'DD-Lookup'!$J$6:$L$50,3,FALSE())="Monthly",(YEAR(AC3783)-YEAR(AB3783))*12+MONTH(AC3783)-MONTH(AB3783)+1,(AC3783-AB3783+1))</f>
        <v>1</v>
      </c>
      <c r="F3783" s="239" t="n">
        <f aca="false">E3783*SUM(P3783:Q3783)</f>
        <v>110000</v>
      </c>
      <c r="G3783" s="214" t="n">
        <v>1292394</v>
      </c>
      <c r="H3783" s="215" t="n">
        <v>37035.4340509259</v>
      </c>
      <c r="I3783" s="0" t="s">
        <v>1183</v>
      </c>
      <c r="M3783" s="0" t="s">
        <v>858</v>
      </c>
      <c r="N3783" s="0" t="s">
        <v>1305</v>
      </c>
      <c r="O3783" s="0" t="s">
        <v>1306</v>
      </c>
      <c r="P3783" s="216" t="n">
        <v>110000</v>
      </c>
      <c r="S3783" s="0" t="s">
        <v>1026</v>
      </c>
      <c r="T3783" s="0" t="s">
        <v>784</v>
      </c>
      <c r="U3783" s="218" t="n">
        <v>4.24</v>
      </c>
      <c r="V3783" s="0" t="s">
        <v>1413</v>
      </c>
      <c r="W3783" s="0" t="s">
        <v>1308</v>
      </c>
      <c r="X3783" s="0" t="s">
        <v>1309</v>
      </c>
      <c r="Y3783" s="0" t="s">
        <v>1310</v>
      </c>
      <c r="Z3783" s="0" t="s">
        <v>571</v>
      </c>
      <c r="AA3783" s="0" t="n">
        <v>809152</v>
      </c>
      <c r="AB3783" s="215" t="n">
        <v>37036.875</v>
      </c>
      <c r="AC3783" s="215" t="n">
        <v>37036.875</v>
      </c>
    </row>
    <row r="3784" customFormat="false" ht="12.75" hidden="false" customHeight="false" outlineLevel="0" collapsed="false">
      <c r="A3784" s="208" t="str">
        <f aca="false">B3784&amp;" "&amp;C3784&amp;" "&amp;D3784</f>
        <v> Metals Financial</v>
      </c>
      <c r="B3784" s="208" t="str">
        <f aca="false">IF((LEFT(N3784,2)="US"),"US","")</f>
        <v/>
      </c>
      <c r="C3784" s="208" t="str">
        <f aca="false">M3784</f>
        <v>Metals</v>
      </c>
      <c r="D3784" s="208" t="str">
        <f aca="false">IF(ISNUMBER(FIND("Phy",N3784))=TRUE(),"Physical","Financial")</f>
        <v>Financial</v>
      </c>
      <c r="E3784" s="208" t="n">
        <f aca="false">IF(VLOOKUP(S3784,'DD-Lookup'!$J$6:$L$50,3,FALSE())="Monthly",(YEAR(AC3784)-YEAR(AB3784))*12+MONTH(AC3784)-MONTH(AB3784)+1,(AC3784-AB3784+1))</f>
        <v>1</v>
      </c>
      <c r="F3784" s="239" t="n">
        <f aca="false">E3784*SUM(P3784:Q3784)</f>
        <v>20</v>
      </c>
      <c r="G3784" s="214" t="n">
        <v>1292395</v>
      </c>
      <c r="H3784" s="215" t="n">
        <v>37035.4341203704</v>
      </c>
      <c r="I3784" s="0" t="s">
        <v>968</v>
      </c>
      <c r="M3784" s="0" t="s">
        <v>780</v>
      </c>
      <c r="N3784" s="0" t="s">
        <v>804</v>
      </c>
      <c r="O3784" s="0" t="s">
        <v>805</v>
      </c>
      <c r="P3784" s="216" t="n">
        <v>20</v>
      </c>
      <c r="S3784" s="0" t="s">
        <v>783</v>
      </c>
      <c r="T3784" s="0" t="s">
        <v>784</v>
      </c>
      <c r="U3784" s="218" t="n">
        <v>1747</v>
      </c>
      <c r="V3784" s="0" t="s">
        <v>1275</v>
      </c>
      <c r="W3784" s="0" t="s">
        <v>803</v>
      </c>
      <c r="X3784" s="0" t="s">
        <v>787</v>
      </c>
      <c r="Y3784" s="0" t="s">
        <v>788</v>
      </c>
      <c r="Z3784" s="0" t="s">
        <v>789</v>
      </c>
      <c r="AA3784" s="0" t="n">
        <v>2151198</v>
      </c>
    </row>
    <row r="3785" customFormat="false" ht="12.75" hidden="false" customHeight="false" outlineLevel="0" collapsed="false">
      <c r="A3785" s="208" t="str">
        <f aca="false">B3785&amp;" "&amp;C3785&amp;" "&amp;D3785</f>
        <v>US Natural Gas Physical</v>
      </c>
      <c r="B3785" s="208" t="str">
        <f aca="false">IF((LEFT(N3785,2)="US"),"US","")</f>
        <v>US</v>
      </c>
      <c r="C3785" s="208" t="str">
        <f aca="false">M3785</f>
        <v>Natural Gas</v>
      </c>
      <c r="D3785" s="208" t="str">
        <f aca="false">IF(ISNUMBER(FIND("Phy",N3785))=TRUE(),"Physical","Financial")</f>
        <v>Physical</v>
      </c>
      <c r="E3785" s="208" t="n">
        <f aca="false">IF(VLOOKUP(S3785,'DD-Lookup'!$J$6:$L$50,3,FALSE())="Monthly",(YEAR(AC3785)-YEAR(AB3785))*12+MONTH(AC3785)-MONTH(AB3785)+1,(AC3785-AB3785+1))</f>
        <v>1</v>
      </c>
      <c r="F3785" s="239" t="n">
        <f aca="false">E3785*SUM(P3785:Q3785)</f>
        <v>10000</v>
      </c>
      <c r="G3785" s="214" t="n">
        <v>1292396</v>
      </c>
      <c r="H3785" s="215" t="n">
        <v>37035.4342592593</v>
      </c>
      <c r="I3785" s="0" t="s">
        <v>1830</v>
      </c>
      <c r="M3785" s="0" t="s">
        <v>858</v>
      </c>
      <c r="N3785" s="0" t="s">
        <v>1305</v>
      </c>
      <c r="O3785" s="0" t="s">
        <v>1306</v>
      </c>
      <c r="P3785" s="216" t="n">
        <v>10000</v>
      </c>
      <c r="S3785" s="0" t="s">
        <v>1026</v>
      </c>
      <c r="T3785" s="0" t="s">
        <v>784</v>
      </c>
      <c r="U3785" s="218" t="n">
        <v>4.2313</v>
      </c>
      <c r="V3785" s="0" t="s">
        <v>1832</v>
      </c>
      <c r="W3785" s="0" t="s">
        <v>1308</v>
      </c>
      <c r="X3785" s="0" t="s">
        <v>1309</v>
      </c>
      <c r="Y3785" s="0" t="s">
        <v>1310</v>
      </c>
      <c r="Z3785" s="0" t="s">
        <v>571</v>
      </c>
      <c r="AA3785" s="0" t="n">
        <v>809154</v>
      </c>
      <c r="AB3785" s="215" t="n">
        <v>37036.875</v>
      </c>
      <c r="AC3785" s="215" t="n">
        <v>37036.875</v>
      </c>
    </row>
    <row r="3786" customFormat="false" ht="12.75" hidden="false" customHeight="false" outlineLevel="0" collapsed="false">
      <c r="A3786" s="208" t="str">
        <f aca="false">B3786&amp;" "&amp;C3786&amp;" "&amp;D3786</f>
        <v>US Natural Gas Financial</v>
      </c>
      <c r="B3786" s="208" t="str">
        <f aca="false">IF((LEFT(N3786,2)="US"),"US","")</f>
        <v>US</v>
      </c>
      <c r="C3786" s="208" t="str">
        <f aca="false">M3786</f>
        <v>Natural Gas</v>
      </c>
      <c r="D3786" s="208" t="str">
        <f aca="false">IF(ISNUMBER(FIND("Phy",N3786))=TRUE(),"Physical","Financial")</f>
        <v>Financial</v>
      </c>
      <c r="E3786" s="208" t="n">
        <f aca="false">IF(VLOOKUP(S3786,'DD-Lookup'!$J$6:$L$50,3,FALSE())="Monthly",(YEAR(AC3786)-YEAR(AB3786))*12+MONTH(AC3786)-MONTH(AB3786)+1,(AC3786-AB3786+1))</f>
        <v>30</v>
      </c>
      <c r="F3786" s="239" t="n">
        <f aca="false">E3786*SUM(P3786:Q3786)</f>
        <v>300000</v>
      </c>
      <c r="G3786" s="214" t="n">
        <v>1292397</v>
      </c>
      <c r="H3786" s="215" t="n">
        <v>37035.4342708333</v>
      </c>
      <c r="I3786" s="0" t="s">
        <v>1260</v>
      </c>
      <c r="M3786" s="0" t="s">
        <v>858</v>
      </c>
      <c r="N3786" s="0" t="s">
        <v>1024</v>
      </c>
      <c r="O3786" s="0" t="s">
        <v>1025</v>
      </c>
      <c r="Q3786" s="216" t="n">
        <v>10000</v>
      </c>
      <c r="S3786" s="0" t="s">
        <v>1026</v>
      </c>
      <c r="T3786" s="0" t="s">
        <v>784</v>
      </c>
      <c r="U3786" s="218" t="n">
        <v>4.175</v>
      </c>
      <c r="V3786" s="0" t="s">
        <v>2481</v>
      </c>
      <c r="W3786" s="0" t="s">
        <v>1028</v>
      </c>
      <c r="X3786" s="0" t="s">
        <v>1029</v>
      </c>
      <c r="Y3786" s="0" t="s">
        <v>838</v>
      </c>
      <c r="Z3786" s="0" t="s">
        <v>571</v>
      </c>
      <c r="AA3786" s="0" t="s">
        <v>3130</v>
      </c>
      <c r="AB3786" s="215" t="n">
        <v>37043.875</v>
      </c>
      <c r="AC3786" s="215" t="n">
        <v>37072.875</v>
      </c>
    </row>
    <row r="3787" customFormat="false" ht="12.75" hidden="false" customHeight="false" outlineLevel="0" collapsed="false">
      <c r="A3787" s="208" t="str">
        <f aca="false">B3787&amp;" "&amp;C3787&amp;" "&amp;D3787</f>
        <v>US Natural Gas Financial</v>
      </c>
      <c r="B3787" s="208" t="str">
        <f aca="false">IF((LEFT(N3787,2)="US"),"US","")</f>
        <v>US</v>
      </c>
      <c r="C3787" s="208" t="str">
        <f aca="false">M3787</f>
        <v>Natural Gas</v>
      </c>
      <c r="D3787" s="208" t="str">
        <f aca="false">IF(ISNUMBER(FIND("Phy",N3787))=TRUE(),"Physical","Financial")</f>
        <v>Financial</v>
      </c>
      <c r="E3787" s="208" t="n">
        <f aca="false">IF(VLOOKUP(S3787,'DD-Lookup'!$J$6:$L$50,3,FALSE())="Monthly",(YEAR(AC3787)-YEAR(AB3787))*12+MONTH(AC3787)-MONTH(AB3787)+1,(AC3787-AB3787+1))</f>
        <v>30</v>
      </c>
      <c r="F3787" s="239" t="n">
        <f aca="false">E3787*SUM(P3787:Q3787)</f>
        <v>150000</v>
      </c>
      <c r="G3787" s="214" t="n">
        <v>1292398</v>
      </c>
      <c r="H3787" s="215" t="n">
        <v>37035.4344212963</v>
      </c>
      <c r="I3787" s="0" t="s">
        <v>1115</v>
      </c>
      <c r="M3787" s="0" t="s">
        <v>858</v>
      </c>
      <c r="N3787" s="0" t="s">
        <v>1482</v>
      </c>
      <c r="O3787" s="0" t="s">
        <v>2069</v>
      </c>
      <c r="Q3787" s="216" t="n">
        <v>5000</v>
      </c>
      <c r="S3787" s="0" t="s">
        <v>1026</v>
      </c>
      <c r="T3787" s="0" t="s">
        <v>784</v>
      </c>
      <c r="U3787" s="218" t="n">
        <v>6.87</v>
      </c>
      <c r="V3787" s="0" t="s">
        <v>3131</v>
      </c>
      <c r="W3787" s="0" t="s">
        <v>2070</v>
      </c>
      <c r="X3787" s="0" t="s">
        <v>2071</v>
      </c>
      <c r="Y3787" s="0" t="s">
        <v>838</v>
      </c>
      <c r="Z3787" s="0" t="s">
        <v>571</v>
      </c>
      <c r="AA3787" s="0" t="s">
        <v>3132</v>
      </c>
      <c r="AB3787" s="215" t="n">
        <v>37043.875</v>
      </c>
      <c r="AC3787" s="215" t="n">
        <v>37072.875</v>
      </c>
    </row>
    <row r="3788" customFormat="false" ht="12.75" hidden="false" customHeight="false" outlineLevel="0" collapsed="false">
      <c r="A3788" s="208" t="str">
        <f aca="false">B3788&amp;" "&amp;C3788&amp;" "&amp;D3788</f>
        <v>US Crude Financial</v>
      </c>
      <c r="B3788" s="208" t="str">
        <f aca="false">IF((LEFT(N3788,2)="US"),"US","")</f>
        <v>US</v>
      </c>
      <c r="C3788" s="208" t="str">
        <f aca="false">M3788</f>
        <v>Crude</v>
      </c>
      <c r="D3788" s="208" t="str">
        <f aca="false">IF(ISNUMBER(FIND("Phy",N3788))=TRUE(),"Physical","Financial")</f>
        <v>Financial</v>
      </c>
      <c r="E3788" s="208" t="n">
        <f aca="false">IF(VLOOKUP(S3788,'DD-Lookup'!$J$6:$L$50,3,FALSE())="Monthly",(YEAR(AC3788)-YEAR(AB3788))*12+MONTH(AC3788)-MONTH(AB3788)+1,(AC3788-AB3788+1))</f>
        <v>1</v>
      </c>
      <c r="F3788" s="239" t="n">
        <f aca="false">E3788*SUM(P3788:Q3788)</f>
        <v>50000</v>
      </c>
      <c r="G3788" s="214" t="n">
        <v>1292400</v>
      </c>
      <c r="H3788" s="215" t="n">
        <v>37035.4344791667</v>
      </c>
      <c r="I3788" s="0" t="s">
        <v>1376</v>
      </c>
      <c r="M3788" s="0" t="s">
        <v>97</v>
      </c>
      <c r="N3788" s="0" t="s">
        <v>841</v>
      </c>
      <c r="O3788" s="0" t="s">
        <v>842</v>
      </c>
      <c r="P3788" s="216" t="n">
        <v>50000</v>
      </c>
      <c r="S3788" s="0" t="s">
        <v>843</v>
      </c>
      <c r="T3788" s="0" t="s">
        <v>784</v>
      </c>
      <c r="U3788" s="218" t="n">
        <v>28.86</v>
      </c>
      <c r="V3788" s="0" t="s">
        <v>1377</v>
      </c>
      <c r="W3788" s="0" t="s">
        <v>845</v>
      </c>
      <c r="X3788" s="0" t="s">
        <v>846</v>
      </c>
      <c r="Y3788" s="0" t="s">
        <v>847</v>
      </c>
      <c r="Z3788" s="0" t="s">
        <v>571</v>
      </c>
      <c r="AA3788" s="0" t="n">
        <v>107113</v>
      </c>
      <c r="AB3788" s="215" t="n">
        <v>37073</v>
      </c>
      <c r="AC3788" s="215" t="n">
        <v>37103</v>
      </c>
    </row>
    <row r="3789" customFormat="false" ht="12.75" hidden="false" customHeight="false" outlineLevel="0" collapsed="false">
      <c r="A3789" s="208" t="str">
        <f aca="false">B3789&amp;" "&amp;C3789&amp;" "&amp;D3789</f>
        <v> Metals Financial</v>
      </c>
      <c r="B3789" s="208" t="str">
        <f aca="false">IF((LEFT(N3789,2)="US"),"US","")</f>
        <v/>
      </c>
      <c r="C3789" s="208" t="str">
        <f aca="false">M3789</f>
        <v>Metals</v>
      </c>
      <c r="D3789" s="208" t="str">
        <f aca="false">IF(ISNUMBER(FIND("Phy",N3789))=TRUE(),"Physical","Financial")</f>
        <v>Financial</v>
      </c>
      <c r="E3789" s="208" t="n">
        <f aca="false">IF(VLOOKUP(S3789,'DD-Lookup'!$J$6:$L$50,3,FALSE())="Monthly",(YEAR(AC3789)-YEAR(AB3789))*12+MONTH(AC3789)-MONTH(AB3789)+1,(AC3789-AB3789+1))</f>
        <v>1</v>
      </c>
      <c r="F3789" s="239" t="n">
        <f aca="false">E3789*SUM(P3789:Q3789)</f>
        <v>9</v>
      </c>
      <c r="G3789" s="214" t="n">
        <v>1292402</v>
      </c>
      <c r="H3789" s="215" t="n">
        <v>37035.4351273148</v>
      </c>
      <c r="I3789" s="0" t="s">
        <v>850</v>
      </c>
      <c r="M3789" s="0" t="s">
        <v>780</v>
      </c>
      <c r="N3789" s="0" t="s">
        <v>804</v>
      </c>
      <c r="O3789" s="0" t="s">
        <v>805</v>
      </c>
      <c r="P3789" s="216" t="n">
        <v>9</v>
      </c>
      <c r="S3789" s="0" t="s">
        <v>783</v>
      </c>
      <c r="T3789" s="0" t="s">
        <v>784</v>
      </c>
      <c r="U3789" s="218" t="n">
        <v>1745</v>
      </c>
      <c r="V3789" s="0" t="s">
        <v>1254</v>
      </c>
      <c r="W3789" s="0" t="s">
        <v>803</v>
      </c>
      <c r="X3789" s="0" t="s">
        <v>787</v>
      </c>
      <c r="Y3789" s="0" t="s">
        <v>788</v>
      </c>
      <c r="Z3789" s="0" t="s">
        <v>789</v>
      </c>
      <c r="AA3789" s="0" t="n">
        <v>2151200</v>
      </c>
    </row>
    <row r="3790" customFormat="false" ht="12.75" hidden="false" customHeight="false" outlineLevel="0" collapsed="false">
      <c r="A3790" s="208" t="str">
        <f aca="false">B3790&amp;" "&amp;C3790&amp;" "&amp;D3790</f>
        <v>US Crude Financial</v>
      </c>
      <c r="B3790" s="208" t="str">
        <f aca="false">IF((LEFT(N3790,2)="US"),"US","")</f>
        <v>US</v>
      </c>
      <c r="C3790" s="208" t="str">
        <f aca="false">M3790</f>
        <v>Crude</v>
      </c>
      <c r="D3790" s="208" t="str">
        <f aca="false">IF(ISNUMBER(FIND("Phy",N3790))=TRUE(),"Physical","Financial")</f>
        <v>Financial</v>
      </c>
      <c r="E3790" s="208" t="n">
        <f aca="false">IF(VLOOKUP(S3790,'DD-Lookup'!$J$6:$L$50,3,FALSE())="Monthly",(YEAR(AC3790)-YEAR(AB3790))*12+MONTH(AC3790)-MONTH(AB3790)+1,(AC3790-AB3790+1))</f>
        <v>1</v>
      </c>
      <c r="F3790" s="239" t="n">
        <f aca="false">E3790*SUM(P3790:Q3790)</f>
        <v>50000</v>
      </c>
      <c r="G3790" s="214" t="n">
        <v>1292403</v>
      </c>
      <c r="H3790" s="215" t="n">
        <v>37035.435150463</v>
      </c>
      <c r="I3790" s="0" t="s">
        <v>1112</v>
      </c>
      <c r="M3790" s="0" t="s">
        <v>97</v>
      </c>
      <c r="N3790" s="0" t="s">
        <v>841</v>
      </c>
      <c r="O3790" s="0" t="s">
        <v>842</v>
      </c>
      <c r="Q3790" s="216" t="n">
        <v>50000</v>
      </c>
      <c r="S3790" s="0" t="s">
        <v>843</v>
      </c>
      <c r="T3790" s="0" t="s">
        <v>784</v>
      </c>
      <c r="U3790" s="218" t="n">
        <v>28.84</v>
      </c>
      <c r="V3790" s="0" t="s">
        <v>2339</v>
      </c>
      <c r="W3790" s="0" t="s">
        <v>845</v>
      </c>
      <c r="X3790" s="0" t="s">
        <v>846</v>
      </c>
      <c r="Y3790" s="0" t="s">
        <v>847</v>
      </c>
      <c r="Z3790" s="0" t="s">
        <v>571</v>
      </c>
      <c r="AA3790" s="0" t="n">
        <v>107115</v>
      </c>
      <c r="AB3790" s="215" t="n">
        <v>37073</v>
      </c>
      <c r="AC3790" s="215" t="n">
        <v>37103</v>
      </c>
    </row>
    <row r="3791" customFormat="false" ht="12.75" hidden="false" customHeight="false" outlineLevel="0" collapsed="false">
      <c r="A3791" s="208" t="str">
        <f aca="false">B3791&amp;" "&amp;C3791&amp;" "&amp;D3791</f>
        <v>US Natural Gas Physical</v>
      </c>
      <c r="B3791" s="208" t="str">
        <f aca="false">IF((LEFT(N3791,2)="US"),"US","")</f>
        <v>US</v>
      </c>
      <c r="C3791" s="208" t="str">
        <f aca="false">M3791</f>
        <v>Natural Gas</v>
      </c>
      <c r="D3791" s="208" t="str">
        <f aca="false">IF(ISNUMBER(FIND("Phy",N3791))=TRUE(),"Physical","Financial")</f>
        <v>Physical</v>
      </c>
      <c r="E3791" s="208" t="n">
        <f aca="false">IF(VLOOKUP(S3791,'DD-Lookup'!$J$6:$L$50,3,FALSE())="Monthly",(YEAR(AC3791)-YEAR(AB3791))*12+MONTH(AC3791)-MONTH(AB3791)+1,(AC3791-AB3791+1))</f>
        <v>1</v>
      </c>
      <c r="F3791" s="239" t="n">
        <f aca="false">E3791*SUM(P3791:Q3791)</f>
        <v>800</v>
      </c>
      <c r="G3791" s="214" t="n">
        <v>1292404</v>
      </c>
      <c r="H3791" s="215" t="n">
        <v>37035.4351736111</v>
      </c>
      <c r="I3791" s="0" t="s">
        <v>1183</v>
      </c>
      <c r="M3791" s="0" t="s">
        <v>858</v>
      </c>
      <c r="N3791" s="0" t="s">
        <v>1305</v>
      </c>
      <c r="O3791" s="0" t="s">
        <v>1432</v>
      </c>
      <c r="Q3791" s="216" t="n">
        <v>800</v>
      </c>
      <c r="S3791" s="0" t="s">
        <v>1026</v>
      </c>
      <c r="T3791" s="0" t="s">
        <v>784</v>
      </c>
      <c r="U3791" s="218" t="n">
        <v>4.115</v>
      </c>
      <c r="V3791" s="0" t="s">
        <v>2765</v>
      </c>
      <c r="W3791" s="0" t="s">
        <v>1434</v>
      </c>
      <c r="X3791" s="0" t="s">
        <v>1435</v>
      </c>
      <c r="Y3791" s="0" t="s">
        <v>1310</v>
      </c>
      <c r="Z3791" s="0" t="s">
        <v>571</v>
      </c>
      <c r="AA3791" s="0" t="n">
        <v>809158</v>
      </c>
      <c r="AB3791" s="215" t="n">
        <v>37036.875</v>
      </c>
      <c r="AC3791" s="215" t="n">
        <v>37036.875</v>
      </c>
    </row>
    <row r="3792" customFormat="false" ht="12.75" hidden="false" customHeight="false" outlineLevel="0" collapsed="false">
      <c r="A3792" s="208" t="str">
        <f aca="false">B3792&amp;" "&amp;C3792&amp;" "&amp;D3792</f>
        <v> Metals Financial</v>
      </c>
      <c r="B3792" s="208" t="str">
        <f aca="false">IF((LEFT(N3792,2)="US"),"US","")</f>
        <v/>
      </c>
      <c r="C3792" s="208" t="str">
        <f aca="false">M3792</f>
        <v>Metals</v>
      </c>
      <c r="D3792" s="208" t="str">
        <f aca="false">IF(ISNUMBER(FIND("Phy",N3792))=TRUE(),"Physical","Financial")</f>
        <v>Financial</v>
      </c>
      <c r="E3792" s="208" t="n">
        <f aca="false">IF(VLOOKUP(S3792,'DD-Lookup'!$J$6:$L$50,3,FALSE())="Monthly",(YEAR(AC3792)-YEAR(AB3792))*12+MONTH(AC3792)-MONTH(AB3792)+1,(AC3792-AB3792+1))</f>
        <v>1</v>
      </c>
      <c r="F3792" s="239" t="n">
        <f aca="false">E3792*SUM(P3792:Q3792)</f>
        <v>11</v>
      </c>
      <c r="G3792" s="214" t="n">
        <v>1292406</v>
      </c>
      <c r="H3792" s="215" t="n">
        <v>37035.4352314815</v>
      </c>
      <c r="I3792" s="0" t="s">
        <v>801</v>
      </c>
      <c r="M3792" s="0" t="s">
        <v>780</v>
      </c>
      <c r="N3792" s="0" t="s">
        <v>804</v>
      </c>
      <c r="O3792" s="0" t="s">
        <v>805</v>
      </c>
      <c r="P3792" s="216" t="n">
        <v>11</v>
      </c>
      <c r="S3792" s="0" t="s">
        <v>783</v>
      </c>
      <c r="T3792" s="0" t="s">
        <v>784</v>
      </c>
      <c r="U3792" s="218" t="n">
        <v>1745</v>
      </c>
      <c r="V3792" s="0" t="s">
        <v>806</v>
      </c>
      <c r="W3792" s="0" t="s">
        <v>803</v>
      </c>
      <c r="X3792" s="0" t="s">
        <v>787</v>
      </c>
      <c r="Y3792" s="0" t="s">
        <v>788</v>
      </c>
      <c r="Z3792" s="0" t="s">
        <v>789</v>
      </c>
      <c r="AA3792" s="0" t="n">
        <v>2151202</v>
      </c>
    </row>
    <row r="3793" customFormat="false" ht="12.75" hidden="false" customHeight="false" outlineLevel="0" collapsed="false">
      <c r="A3793" s="208" t="str">
        <f aca="false">B3793&amp;" "&amp;C3793&amp;" "&amp;D3793</f>
        <v>US Natural Gas Financial</v>
      </c>
      <c r="B3793" s="208" t="str">
        <f aca="false">IF((LEFT(N3793,2)="US"),"US","")</f>
        <v>US</v>
      </c>
      <c r="C3793" s="208" t="str">
        <f aca="false">M3793</f>
        <v>Natural Gas</v>
      </c>
      <c r="D3793" s="208" t="str">
        <f aca="false">IF(ISNUMBER(FIND("Phy",N3793))=TRUE(),"Physical","Financial")</f>
        <v>Financial</v>
      </c>
      <c r="E3793" s="208" t="n">
        <f aca="false">IF(VLOOKUP(S3793,'DD-Lookup'!$J$6:$L$50,3,FALSE())="Monthly",(YEAR(AC3793)-YEAR(AB3793))*12+MONTH(AC3793)-MONTH(AB3793)+1,(AC3793-AB3793+1))</f>
        <v>30</v>
      </c>
      <c r="F3793" s="239" t="n">
        <f aca="false">E3793*SUM(P3793:Q3793)</f>
        <v>300000</v>
      </c>
      <c r="G3793" s="214" t="n">
        <v>1292407</v>
      </c>
      <c r="H3793" s="215" t="n">
        <v>37035.4353240741</v>
      </c>
      <c r="I3793" s="0" t="s">
        <v>1112</v>
      </c>
      <c r="M3793" s="0" t="s">
        <v>858</v>
      </c>
      <c r="N3793" s="0" t="s">
        <v>1024</v>
      </c>
      <c r="O3793" s="0" t="s">
        <v>1025</v>
      </c>
      <c r="Q3793" s="216" t="n">
        <v>10000</v>
      </c>
      <c r="S3793" s="0" t="s">
        <v>1026</v>
      </c>
      <c r="T3793" s="0" t="s">
        <v>784</v>
      </c>
      <c r="U3793" s="218" t="n">
        <v>4.1725</v>
      </c>
      <c r="V3793" s="0" t="s">
        <v>2126</v>
      </c>
      <c r="W3793" s="0" t="s">
        <v>1028</v>
      </c>
      <c r="X3793" s="0" t="s">
        <v>1029</v>
      </c>
      <c r="Y3793" s="0" t="s">
        <v>838</v>
      </c>
      <c r="Z3793" s="0" t="s">
        <v>571</v>
      </c>
      <c r="AA3793" s="0" t="s">
        <v>3133</v>
      </c>
      <c r="AB3793" s="215" t="n">
        <v>37043.875</v>
      </c>
      <c r="AC3793" s="215" t="n">
        <v>37072.875</v>
      </c>
    </row>
    <row r="3794" customFormat="false" ht="12.75" hidden="false" customHeight="false" outlineLevel="0" collapsed="false">
      <c r="A3794" s="208" t="str">
        <f aca="false">B3794&amp;" "&amp;C3794&amp;" "&amp;D3794</f>
        <v> Metals Financial</v>
      </c>
      <c r="B3794" s="208" t="str">
        <f aca="false">IF((LEFT(N3794,2)="US"),"US","")</f>
        <v/>
      </c>
      <c r="C3794" s="208" t="str">
        <f aca="false">M3794</f>
        <v>Metals</v>
      </c>
      <c r="D3794" s="208" t="str">
        <f aca="false">IF(ISNUMBER(FIND("Phy",N3794))=TRUE(),"Physical","Financial")</f>
        <v>Financial</v>
      </c>
      <c r="E3794" s="208" t="n">
        <f aca="false">IF(VLOOKUP(S3794,'DD-Lookup'!$J$6:$L$50,3,FALSE())="Monthly",(YEAR(AC3794)-YEAR(AB3794))*12+MONTH(AC3794)-MONTH(AB3794)+1,(AC3794-AB3794+1))</f>
        <v>1</v>
      </c>
      <c r="F3794" s="239" t="n">
        <f aca="false">E3794*SUM(P3794:Q3794)</f>
        <v>20</v>
      </c>
      <c r="G3794" s="214" t="n">
        <v>1292409</v>
      </c>
      <c r="H3794" s="215" t="n">
        <v>37035.4354861111</v>
      </c>
      <c r="I3794" s="0" t="s">
        <v>850</v>
      </c>
      <c r="M3794" s="0" t="s">
        <v>780</v>
      </c>
      <c r="N3794" s="0" t="s">
        <v>804</v>
      </c>
      <c r="O3794" s="0" t="s">
        <v>805</v>
      </c>
      <c r="P3794" s="216" t="n">
        <v>20</v>
      </c>
      <c r="S3794" s="0" t="s">
        <v>783</v>
      </c>
      <c r="T3794" s="0" t="s">
        <v>784</v>
      </c>
      <c r="U3794" s="218" t="n">
        <v>1743</v>
      </c>
      <c r="V3794" s="0" t="s">
        <v>1041</v>
      </c>
      <c r="W3794" s="0" t="s">
        <v>803</v>
      </c>
      <c r="X3794" s="0" t="s">
        <v>787</v>
      </c>
      <c r="Y3794" s="0" t="s">
        <v>788</v>
      </c>
      <c r="Z3794" s="0" t="s">
        <v>789</v>
      </c>
      <c r="AA3794" s="0" t="n">
        <v>2151204</v>
      </c>
    </row>
    <row r="3795" customFormat="false" ht="12.75" hidden="false" customHeight="false" outlineLevel="0" collapsed="false">
      <c r="A3795" s="208" t="str">
        <f aca="false">B3795&amp;" "&amp;C3795&amp;" "&amp;D3795</f>
        <v>US Natural Gas Financial</v>
      </c>
      <c r="B3795" s="208" t="str">
        <f aca="false">IF((LEFT(N3795,2)="US"),"US","")</f>
        <v>US</v>
      </c>
      <c r="C3795" s="208" t="str">
        <f aca="false">M3795</f>
        <v>Natural Gas</v>
      </c>
      <c r="D3795" s="208" t="str">
        <f aca="false">IF(ISNUMBER(FIND("Phy",N3795))=TRUE(),"Physical","Financial")</f>
        <v>Financial</v>
      </c>
      <c r="E3795" s="208" t="n">
        <f aca="false">IF(VLOOKUP(S3795,'DD-Lookup'!$J$6:$L$50,3,FALSE())="Monthly",(YEAR(AC3795)-YEAR(AB3795))*12+MONTH(AC3795)-MONTH(AB3795)+1,(AC3795-AB3795+1))</f>
        <v>30</v>
      </c>
      <c r="F3795" s="239" t="n">
        <f aca="false">E3795*SUM(P3795:Q3795)</f>
        <v>300000</v>
      </c>
      <c r="G3795" s="214" t="n">
        <v>1292410</v>
      </c>
      <c r="H3795" s="215" t="n">
        <v>37035.4355092593</v>
      </c>
      <c r="I3795" s="0" t="s">
        <v>600</v>
      </c>
      <c r="M3795" s="0" t="s">
        <v>858</v>
      </c>
      <c r="N3795" s="0" t="s">
        <v>1024</v>
      </c>
      <c r="O3795" s="0" t="s">
        <v>1025</v>
      </c>
      <c r="Q3795" s="216" t="n">
        <v>10000</v>
      </c>
      <c r="S3795" s="0" t="s">
        <v>1026</v>
      </c>
      <c r="T3795" s="0" t="s">
        <v>784</v>
      </c>
      <c r="U3795" s="218" t="n">
        <v>4.1725</v>
      </c>
      <c r="V3795" s="0" t="s">
        <v>3134</v>
      </c>
      <c r="W3795" s="0" t="s">
        <v>1028</v>
      </c>
      <c r="X3795" s="0" t="s">
        <v>1029</v>
      </c>
      <c r="Y3795" s="0" t="s">
        <v>838</v>
      </c>
      <c r="Z3795" s="0" t="s">
        <v>571</v>
      </c>
      <c r="AA3795" s="0" t="s">
        <v>3135</v>
      </c>
      <c r="AB3795" s="215" t="n">
        <v>37043.875</v>
      </c>
      <c r="AC3795" s="215" t="n">
        <v>37072.875</v>
      </c>
    </row>
    <row r="3796" customFormat="false" ht="12.75" hidden="false" customHeight="false" outlineLevel="0" collapsed="false">
      <c r="A3796" s="208" t="str">
        <f aca="false">B3796&amp;" "&amp;C3796&amp;" "&amp;D3796</f>
        <v>US Oil Products Financial</v>
      </c>
      <c r="B3796" s="208" t="str">
        <f aca="false">IF((LEFT(N3796,2)="US"),"US","")</f>
        <v>US</v>
      </c>
      <c r="C3796" s="208" t="str">
        <f aca="false">M3796</f>
        <v>Oil Products</v>
      </c>
      <c r="D3796" s="208" t="str">
        <f aca="false">IF(ISNUMBER(FIND("Phy",N3796))=TRUE(),"Physical","Financial")</f>
        <v>Financial</v>
      </c>
      <c r="E3796" s="208" t="n">
        <f aca="false">IF(VLOOKUP(S3796,'DD-Lookup'!$J$6:$L$50,3,FALSE())="Monthly",(YEAR(AC3796)-YEAR(AB3796))*12+MONTH(AC3796)-MONTH(AB3796)+1,(AC3796-AB3796+1))</f>
        <v>1</v>
      </c>
      <c r="F3796" s="239" t="n">
        <f aca="false">E3796*SUM(P3796:Q3796)</f>
        <v>25000</v>
      </c>
      <c r="G3796" s="214" t="n">
        <v>1292411</v>
      </c>
      <c r="H3796" s="215" t="n">
        <v>37035.4355555556</v>
      </c>
      <c r="I3796" s="0" t="s">
        <v>1376</v>
      </c>
      <c r="M3796" s="0" t="s">
        <v>831</v>
      </c>
      <c r="N3796" s="0" t="s">
        <v>2855</v>
      </c>
      <c r="O3796" s="0" t="s">
        <v>2856</v>
      </c>
      <c r="Q3796" s="216" t="n">
        <v>25000</v>
      </c>
      <c r="S3796" s="0" t="s">
        <v>2243</v>
      </c>
      <c r="T3796" s="0" t="s">
        <v>784</v>
      </c>
      <c r="U3796" s="218" t="n">
        <v>80.35</v>
      </c>
      <c r="V3796" s="0" t="s">
        <v>2312</v>
      </c>
      <c r="W3796" s="0" t="s">
        <v>2857</v>
      </c>
      <c r="X3796" s="0" t="s">
        <v>2858</v>
      </c>
      <c r="Y3796" s="0" t="s">
        <v>847</v>
      </c>
      <c r="Z3796" s="0" t="s">
        <v>571</v>
      </c>
      <c r="AA3796" s="0" t="n">
        <v>107118</v>
      </c>
      <c r="AB3796" s="215" t="n">
        <v>37043</v>
      </c>
      <c r="AC3796" s="215" t="n">
        <v>37072</v>
      </c>
    </row>
    <row r="3797" customFormat="false" ht="12.75" hidden="false" customHeight="false" outlineLevel="0" collapsed="false">
      <c r="A3797" s="208" t="str">
        <f aca="false">B3797&amp;" "&amp;C3797&amp;" "&amp;D3797</f>
        <v> Metals Financial</v>
      </c>
      <c r="B3797" s="208" t="str">
        <f aca="false">IF((LEFT(N3797,2)="US"),"US","")</f>
        <v/>
      </c>
      <c r="C3797" s="208" t="str">
        <f aca="false">M3797</f>
        <v>Metals</v>
      </c>
      <c r="D3797" s="208" t="str">
        <f aca="false">IF(ISNUMBER(FIND("Phy",N3797))=TRUE(),"Physical","Financial")</f>
        <v>Financial</v>
      </c>
      <c r="E3797" s="208" t="n">
        <f aca="false">IF(VLOOKUP(S3797,'DD-Lookup'!$J$6:$L$50,3,FALSE())="Monthly",(YEAR(AC3797)-YEAR(AB3797))*12+MONTH(AC3797)-MONTH(AB3797)+1,(AC3797-AB3797+1))</f>
        <v>1</v>
      </c>
      <c r="F3797" s="239" t="n">
        <f aca="false">E3797*SUM(P3797:Q3797)</f>
        <v>10</v>
      </c>
      <c r="G3797" s="214" t="n">
        <v>1292413</v>
      </c>
      <c r="H3797" s="215" t="n">
        <v>37035.4356134259</v>
      </c>
      <c r="I3797" s="0" t="s">
        <v>809</v>
      </c>
      <c r="M3797" s="0" t="s">
        <v>780</v>
      </c>
      <c r="N3797" s="0" t="s">
        <v>804</v>
      </c>
      <c r="O3797" s="0" t="s">
        <v>805</v>
      </c>
      <c r="Q3797" s="216" t="n">
        <v>10</v>
      </c>
      <c r="S3797" s="0" t="s">
        <v>783</v>
      </c>
      <c r="T3797" s="0" t="s">
        <v>784</v>
      </c>
      <c r="U3797" s="218" t="n">
        <v>1744</v>
      </c>
      <c r="V3797" s="0" t="s">
        <v>810</v>
      </c>
      <c r="W3797" s="0" t="s">
        <v>803</v>
      </c>
      <c r="X3797" s="0" t="s">
        <v>787</v>
      </c>
      <c r="Y3797" s="0" t="s">
        <v>788</v>
      </c>
      <c r="Z3797" s="0" t="s">
        <v>789</v>
      </c>
      <c r="AA3797" s="0" t="n">
        <v>2151208</v>
      </c>
    </row>
    <row r="3798" customFormat="false" ht="12.75" hidden="false" customHeight="false" outlineLevel="0" collapsed="false">
      <c r="A3798" s="208" t="str">
        <f aca="false">B3798&amp;" "&amp;C3798&amp;" "&amp;D3798</f>
        <v> Metals Financial</v>
      </c>
      <c r="B3798" s="208" t="str">
        <f aca="false">IF((LEFT(N3798,2)="US"),"US","")</f>
        <v/>
      </c>
      <c r="C3798" s="208" t="str">
        <f aca="false">M3798</f>
        <v>Metals</v>
      </c>
      <c r="D3798" s="208" t="str">
        <f aca="false">IF(ISNUMBER(FIND("Phy",N3798))=TRUE(),"Physical","Financial")</f>
        <v>Financial</v>
      </c>
      <c r="E3798" s="208" t="n">
        <f aca="false">IF(VLOOKUP(S3798,'DD-Lookup'!$J$6:$L$50,3,FALSE())="Monthly",(YEAR(AC3798)-YEAR(AB3798))*12+MONTH(AC3798)-MONTH(AB3798)+1,(AC3798-AB3798+1))</f>
        <v>1</v>
      </c>
      <c r="F3798" s="239" t="n">
        <f aca="false">E3798*SUM(P3798:Q3798)</f>
        <v>10</v>
      </c>
      <c r="G3798" s="214" t="n">
        <v>1292414</v>
      </c>
      <c r="H3798" s="215" t="n">
        <v>37035.4356134259</v>
      </c>
      <c r="I3798" s="0" t="s">
        <v>828</v>
      </c>
      <c r="M3798" s="0" t="s">
        <v>780</v>
      </c>
      <c r="N3798" s="0" t="s">
        <v>896</v>
      </c>
      <c r="O3798" s="0" t="s">
        <v>897</v>
      </c>
      <c r="P3798" s="216" t="n">
        <v>10</v>
      </c>
      <c r="S3798" s="0" t="s">
        <v>898</v>
      </c>
      <c r="T3798" s="0" t="s">
        <v>784</v>
      </c>
      <c r="U3798" s="218" t="n">
        <v>7235</v>
      </c>
      <c r="V3798" s="0" t="s">
        <v>1069</v>
      </c>
      <c r="W3798" s="0" t="s">
        <v>800</v>
      </c>
      <c r="X3798" s="0" t="s">
        <v>787</v>
      </c>
      <c r="Y3798" s="0" t="s">
        <v>788</v>
      </c>
      <c r="Z3798" s="0" t="s">
        <v>789</v>
      </c>
      <c r="AA3798" s="0" t="n">
        <v>2151206</v>
      </c>
    </row>
    <row r="3799" customFormat="false" ht="12.75" hidden="false" customHeight="false" outlineLevel="0" collapsed="false">
      <c r="A3799" s="208" t="str">
        <f aca="false">B3799&amp;" "&amp;C3799&amp;" "&amp;D3799</f>
        <v>US Natural Gas Physical</v>
      </c>
      <c r="B3799" s="208" t="str">
        <f aca="false">IF((LEFT(N3799,2)="US"),"US","")</f>
        <v>US</v>
      </c>
      <c r="C3799" s="208" t="str">
        <f aca="false">M3799</f>
        <v>Natural Gas</v>
      </c>
      <c r="D3799" s="208" t="str">
        <f aca="false">IF(ISNUMBER(FIND("Phy",N3799))=TRUE(),"Physical","Financial")</f>
        <v>Physical</v>
      </c>
      <c r="E3799" s="208" t="n">
        <f aca="false">IF(VLOOKUP(S3799,'DD-Lookup'!$J$6:$L$50,3,FALSE())="Monthly",(YEAR(AC3799)-YEAR(AB3799))*12+MONTH(AC3799)-MONTH(AB3799)+1,(AC3799-AB3799+1))</f>
        <v>1</v>
      </c>
      <c r="F3799" s="239" t="n">
        <f aca="false">E3799*SUM(P3799:Q3799)</f>
        <v>5000</v>
      </c>
      <c r="G3799" s="214" t="n">
        <v>1292416</v>
      </c>
      <c r="H3799" s="215" t="n">
        <v>37035.4356365741</v>
      </c>
      <c r="I3799" s="0" t="s">
        <v>1452</v>
      </c>
      <c r="M3799" s="0" t="s">
        <v>858</v>
      </c>
      <c r="N3799" s="0" t="s">
        <v>1305</v>
      </c>
      <c r="O3799" s="0" t="s">
        <v>1372</v>
      </c>
      <c r="Q3799" s="216" t="n">
        <v>5000</v>
      </c>
      <c r="S3799" s="0" t="s">
        <v>1026</v>
      </c>
      <c r="T3799" s="0" t="s">
        <v>784</v>
      </c>
      <c r="U3799" s="218" t="n">
        <v>3.975</v>
      </c>
      <c r="V3799" s="0" t="s">
        <v>2576</v>
      </c>
      <c r="W3799" s="0" t="s">
        <v>1361</v>
      </c>
      <c r="X3799" s="0" t="s">
        <v>1362</v>
      </c>
      <c r="Y3799" s="0" t="s">
        <v>1310</v>
      </c>
      <c r="Z3799" s="0" t="s">
        <v>571</v>
      </c>
      <c r="AA3799" s="0" t="n">
        <v>809159</v>
      </c>
      <c r="AB3799" s="215" t="n">
        <v>37036.875</v>
      </c>
      <c r="AC3799" s="215" t="n">
        <v>37036.875</v>
      </c>
    </row>
    <row r="3800" customFormat="false" ht="12.75" hidden="false" customHeight="false" outlineLevel="0" collapsed="false">
      <c r="A3800" s="208" t="str">
        <f aca="false">B3800&amp;" "&amp;C3800&amp;" "&amp;D3800</f>
        <v> Metals Financial</v>
      </c>
      <c r="B3800" s="208" t="str">
        <f aca="false">IF((LEFT(N3800,2)="US"),"US","")</f>
        <v/>
      </c>
      <c r="C3800" s="208" t="str">
        <f aca="false">M3800</f>
        <v>Metals</v>
      </c>
      <c r="D3800" s="208" t="str">
        <f aca="false">IF(ISNUMBER(FIND("Phy",N3800))=TRUE(),"Physical","Financial")</f>
        <v>Financial</v>
      </c>
      <c r="E3800" s="208" t="n">
        <f aca="false">IF(VLOOKUP(S3800,'DD-Lookup'!$J$6:$L$50,3,FALSE())="Monthly",(YEAR(AC3800)-YEAR(AB3800))*12+MONTH(AC3800)-MONTH(AB3800)+1,(AC3800-AB3800+1))</f>
        <v>1</v>
      </c>
      <c r="F3800" s="239" t="n">
        <f aca="false">E3800*SUM(P3800:Q3800)</f>
        <v>10</v>
      </c>
      <c r="G3800" s="214" t="n">
        <v>1292417</v>
      </c>
      <c r="H3800" s="215" t="n">
        <v>37035.4356481481</v>
      </c>
      <c r="I3800" s="0" t="s">
        <v>901</v>
      </c>
      <c r="M3800" s="0" t="s">
        <v>780</v>
      </c>
      <c r="N3800" s="0" t="s">
        <v>804</v>
      </c>
      <c r="O3800" s="0" t="s">
        <v>805</v>
      </c>
      <c r="Q3800" s="216" t="n">
        <v>10</v>
      </c>
      <c r="S3800" s="0" t="s">
        <v>783</v>
      </c>
      <c r="T3800" s="0" t="s">
        <v>784</v>
      </c>
      <c r="U3800" s="218" t="n">
        <v>1744</v>
      </c>
      <c r="V3800" s="0" t="s">
        <v>902</v>
      </c>
      <c r="W3800" s="0" t="s">
        <v>803</v>
      </c>
      <c r="X3800" s="0" t="s">
        <v>787</v>
      </c>
      <c r="Y3800" s="0" t="s">
        <v>788</v>
      </c>
      <c r="Z3800" s="0" t="s">
        <v>789</v>
      </c>
      <c r="AA3800" s="0" t="n">
        <v>2151210</v>
      </c>
    </row>
    <row r="3801" customFormat="false" ht="12.75" hidden="false" customHeight="false" outlineLevel="0" collapsed="false">
      <c r="A3801" s="208" t="str">
        <f aca="false">B3801&amp;" "&amp;C3801&amp;" "&amp;D3801</f>
        <v> Natural Gas Physical</v>
      </c>
      <c r="B3801" s="208" t="str">
        <f aca="false">IF((LEFT(N3801,2)="US"),"US","")</f>
        <v/>
      </c>
      <c r="C3801" s="208" t="str">
        <f aca="false">M3801</f>
        <v>Natural Gas</v>
      </c>
      <c r="D3801" s="208" t="str">
        <f aca="false">IF(ISNUMBER(FIND("Phy",N3801))=TRUE(),"Physical","Financial")</f>
        <v>Physical</v>
      </c>
      <c r="E3801" s="208" t="n">
        <f aca="false">IF(VLOOKUP(S3801,'DD-Lookup'!$J$6:$L$50,3,FALSE())="Monthly",(YEAR(AC3801)-YEAR(AB3801))*12+MONTH(AC3801)-MONTH(AB3801)+1,(AC3801-AB3801+1))</f>
        <v>6</v>
      </c>
      <c r="F3801" s="239" t="n">
        <f aca="false">E3801*SUM(P3801:Q3801)</f>
        <v>300000</v>
      </c>
      <c r="G3801" s="214" t="n">
        <v>1292418</v>
      </c>
      <c r="H3801" s="215" t="n">
        <v>37035.4356481481</v>
      </c>
      <c r="I3801" s="0" t="s">
        <v>881</v>
      </c>
      <c r="M3801" s="0" t="s">
        <v>858</v>
      </c>
      <c r="N3801" s="0" t="s">
        <v>859</v>
      </c>
      <c r="O3801" s="0" t="s">
        <v>988</v>
      </c>
      <c r="P3801" s="216" t="n">
        <v>50000</v>
      </c>
      <c r="S3801" s="0" t="s">
        <v>861</v>
      </c>
      <c r="T3801" s="0" t="s">
        <v>862</v>
      </c>
      <c r="U3801" s="218" t="n">
        <v>21</v>
      </c>
      <c r="V3801" s="0" t="s">
        <v>883</v>
      </c>
      <c r="W3801" s="0" t="s">
        <v>864</v>
      </c>
      <c r="X3801" s="0" t="s">
        <v>865</v>
      </c>
      <c r="Y3801" s="0" t="s">
        <v>866</v>
      </c>
      <c r="Z3801" s="0" t="s">
        <v>867</v>
      </c>
      <c r="AA3801" s="0" t="n">
        <v>104827</v>
      </c>
      <c r="AB3801" s="215" t="n">
        <v>37037.875</v>
      </c>
      <c r="AC3801" s="215" t="n">
        <v>37042.875</v>
      </c>
    </row>
    <row r="3802" customFormat="false" ht="12.75" hidden="false" customHeight="false" outlineLevel="0" collapsed="false">
      <c r="A3802" s="208" t="str">
        <f aca="false">B3802&amp;" "&amp;C3802&amp;" "&amp;D3802</f>
        <v>US Natural Gas Physical</v>
      </c>
      <c r="B3802" s="208" t="str">
        <f aca="false">IF((LEFT(N3802,2)="US"),"US","")</f>
        <v>US</v>
      </c>
      <c r="C3802" s="208" t="str">
        <f aca="false">M3802</f>
        <v>Natural Gas</v>
      </c>
      <c r="D3802" s="208" t="str">
        <f aca="false">IF(ISNUMBER(FIND("Phy",N3802))=TRUE(),"Physical","Financial")</f>
        <v>Physical</v>
      </c>
      <c r="E3802" s="208" t="n">
        <f aca="false">IF(VLOOKUP(S3802,'DD-Lookup'!$J$6:$L$50,3,FALSE())="Monthly",(YEAR(AC3802)-YEAR(AB3802))*12+MONTH(AC3802)-MONTH(AB3802)+1,(AC3802-AB3802+1))</f>
        <v>1</v>
      </c>
      <c r="F3802" s="239" t="n">
        <f aca="false">E3802*SUM(P3802:Q3802)</f>
        <v>1900</v>
      </c>
      <c r="G3802" s="214" t="n">
        <v>1292419</v>
      </c>
      <c r="H3802" s="215" t="n">
        <v>37035.4356828704</v>
      </c>
      <c r="I3802" s="0" t="s">
        <v>2777</v>
      </c>
      <c r="M3802" s="0" t="s">
        <v>858</v>
      </c>
      <c r="N3802" s="0" t="s">
        <v>1305</v>
      </c>
      <c r="O3802" s="0" t="s">
        <v>1920</v>
      </c>
      <c r="Q3802" s="216" t="n">
        <v>1900</v>
      </c>
      <c r="S3802" s="0" t="s">
        <v>1026</v>
      </c>
      <c r="T3802" s="0" t="s">
        <v>784</v>
      </c>
      <c r="U3802" s="218" t="n">
        <v>4.04</v>
      </c>
      <c r="V3802" s="0" t="s">
        <v>2778</v>
      </c>
      <c r="W3802" s="0" t="s">
        <v>1667</v>
      </c>
      <c r="X3802" s="0" t="s">
        <v>1639</v>
      </c>
      <c r="Y3802" s="0" t="s">
        <v>1310</v>
      </c>
      <c r="Z3802" s="0" t="s">
        <v>571</v>
      </c>
      <c r="AA3802" s="0" t="n">
        <v>809160</v>
      </c>
      <c r="AB3802" s="215" t="n">
        <v>37036.875</v>
      </c>
      <c r="AC3802" s="215" t="n">
        <v>37036.875</v>
      </c>
    </row>
    <row r="3803" customFormat="false" ht="12.75" hidden="false" customHeight="false" outlineLevel="0" collapsed="false">
      <c r="A3803" s="208" t="str">
        <f aca="false">B3803&amp;" "&amp;C3803&amp;" "&amp;D3803</f>
        <v> Natural Gas Physical</v>
      </c>
      <c r="B3803" s="208" t="str">
        <f aca="false">IF((LEFT(N3803,2)="US"),"US","")</f>
        <v/>
      </c>
      <c r="C3803" s="208" t="str">
        <f aca="false">M3803</f>
        <v>Natural Gas</v>
      </c>
      <c r="D3803" s="208" t="str">
        <f aca="false">IF(ISNUMBER(FIND("Phy",N3803))=TRUE(),"Physical","Financial")</f>
        <v>Physical</v>
      </c>
      <c r="E3803" s="208" t="n">
        <f aca="false">IF(VLOOKUP(S3803,'DD-Lookup'!$J$6:$L$50,3,FALSE())="Monthly",(YEAR(AC3803)-YEAR(AB3803))*12+MONTH(AC3803)-MONTH(AB3803)+1,(AC3803-AB3803+1))</f>
        <v>4</v>
      </c>
      <c r="F3803" s="239" t="n">
        <f aca="false">E3803*SUM(P3803:Q3803)</f>
        <v>200000</v>
      </c>
      <c r="G3803" s="214" t="n">
        <v>1292420</v>
      </c>
      <c r="H3803" s="215" t="n">
        <v>37035.4357523148</v>
      </c>
      <c r="I3803" s="0" t="s">
        <v>1701</v>
      </c>
      <c r="M3803" s="0" t="s">
        <v>858</v>
      </c>
      <c r="N3803" s="0" t="s">
        <v>859</v>
      </c>
      <c r="O3803" s="0" t="s">
        <v>2140</v>
      </c>
      <c r="P3803" s="216" t="n">
        <v>50000</v>
      </c>
      <c r="S3803" s="0" t="s">
        <v>861</v>
      </c>
      <c r="T3803" s="0" t="s">
        <v>862</v>
      </c>
      <c r="U3803" s="218" t="n">
        <v>21.5</v>
      </c>
      <c r="V3803" s="0" t="s">
        <v>1702</v>
      </c>
      <c r="W3803" s="0" t="s">
        <v>864</v>
      </c>
      <c r="X3803" s="0" t="s">
        <v>865</v>
      </c>
      <c r="Y3803" s="0" t="s">
        <v>866</v>
      </c>
      <c r="Z3803" s="0" t="s">
        <v>867</v>
      </c>
      <c r="AA3803" s="0" t="n">
        <v>104828</v>
      </c>
      <c r="AB3803" s="215" t="n">
        <v>37040.875</v>
      </c>
      <c r="AC3803" s="215" t="n">
        <v>37043.875</v>
      </c>
    </row>
    <row r="3804" customFormat="false" ht="12.75" hidden="false" customHeight="false" outlineLevel="0" collapsed="false">
      <c r="A3804" s="208" t="str">
        <f aca="false">B3804&amp;" "&amp;C3804&amp;" "&amp;D3804</f>
        <v>US Power Physical</v>
      </c>
      <c r="B3804" s="208" t="str">
        <f aca="false">IF((LEFT(N3804,2)="US"),"US","")</f>
        <v>US</v>
      </c>
      <c r="C3804" s="208" t="str">
        <f aca="false">M3804</f>
        <v>Power</v>
      </c>
      <c r="D3804" s="208" t="str">
        <f aca="false">IF(ISNUMBER(FIND("Phy",N3804))=TRUE(),"Physical","Financial")</f>
        <v>Physical</v>
      </c>
      <c r="E3804" s="208" t="n">
        <f aca="false">IF(VLOOKUP(S3804,'DD-Lookup'!$J$6:$L$50,3,FALSE())="Monthly",(YEAR(AC3804)-YEAR(AB3804))*12+MONTH(AC3804)-MONTH(AB3804)+1,(AC3804-AB3804+1))</f>
        <v>30</v>
      </c>
      <c r="F3804" s="239" t="n">
        <f aca="false">E3804*SUM(P3804:Q3804)</f>
        <v>1500</v>
      </c>
      <c r="G3804" s="214" t="n">
        <v>1292421</v>
      </c>
      <c r="H3804" s="215" t="n">
        <v>37035.435787037</v>
      </c>
      <c r="I3804" s="0" t="s">
        <v>1115</v>
      </c>
      <c r="M3804" s="0" t="s">
        <v>67</v>
      </c>
      <c r="N3804" s="0" t="s">
        <v>1081</v>
      </c>
      <c r="O3804" s="0" t="s">
        <v>1210</v>
      </c>
      <c r="Q3804" s="216" t="n">
        <v>50</v>
      </c>
      <c r="S3804" s="0" t="s">
        <v>930</v>
      </c>
      <c r="T3804" s="0" t="s">
        <v>784</v>
      </c>
      <c r="U3804" s="218" t="n">
        <v>55.25</v>
      </c>
      <c r="V3804" s="0" t="s">
        <v>1117</v>
      </c>
      <c r="W3804" s="0" t="s">
        <v>1105</v>
      </c>
      <c r="X3804" s="0" t="s">
        <v>1106</v>
      </c>
      <c r="Y3804" s="0" t="s">
        <v>1051</v>
      </c>
      <c r="Z3804" s="0" t="s">
        <v>618</v>
      </c>
      <c r="AA3804" s="0" t="n">
        <v>621594.1</v>
      </c>
      <c r="AB3804" s="215" t="n">
        <v>37408.5916666667</v>
      </c>
      <c r="AC3804" s="215" t="n">
        <v>37437.5916666667</v>
      </c>
    </row>
    <row r="3805" customFormat="false" ht="12.75" hidden="false" customHeight="false" outlineLevel="0" collapsed="false">
      <c r="A3805" s="208" t="str">
        <f aca="false">B3805&amp;" "&amp;C3805&amp;" "&amp;D3805</f>
        <v>US Natural Gas Financial</v>
      </c>
      <c r="B3805" s="208" t="str">
        <f aca="false">IF((LEFT(N3805,2)="US"),"US","")</f>
        <v>US</v>
      </c>
      <c r="C3805" s="208" t="str">
        <f aca="false">M3805</f>
        <v>Natural Gas</v>
      </c>
      <c r="D3805" s="208" t="str">
        <f aca="false">IF(ISNUMBER(FIND("Phy",N3805))=TRUE(),"Physical","Financial")</f>
        <v>Financial</v>
      </c>
      <c r="E3805" s="208" t="n">
        <f aca="false">IF(VLOOKUP(S3805,'DD-Lookup'!$J$6:$L$50,3,FALSE())="Monthly",(YEAR(AC3805)-YEAR(AB3805))*12+MONTH(AC3805)-MONTH(AB3805)+1,(AC3805-AB3805+1))</f>
        <v>30</v>
      </c>
      <c r="F3805" s="239" t="n">
        <f aca="false">E3805*SUM(P3805:Q3805)</f>
        <v>300000</v>
      </c>
      <c r="G3805" s="214" t="n">
        <v>1292422</v>
      </c>
      <c r="H3805" s="215" t="n">
        <v>37035.4358101852</v>
      </c>
      <c r="I3805" s="0" t="s">
        <v>1155</v>
      </c>
      <c r="M3805" s="0" t="s">
        <v>858</v>
      </c>
      <c r="N3805" s="0" t="s">
        <v>1482</v>
      </c>
      <c r="O3805" s="0" t="s">
        <v>1849</v>
      </c>
      <c r="Q3805" s="216" t="n">
        <v>10000</v>
      </c>
      <c r="S3805" s="0" t="s">
        <v>1026</v>
      </c>
      <c r="T3805" s="0" t="s">
        <v>784</v>
      </c>
      <c r="U3805" s="218" t="n">
        <v>-0.045</v>
      </c>
      <c r="V3805" s="0" t="s">
        <v>2681</v>
      </c>
      <c r="W3805" s="0" t="s">
        <v>1851</v>
      </c>
      <c r="X3805" s="0" t="s">
        <v>1852</v>
      </c>
      <c r="Y3805" s="0" t="s">
        <v>838</v>
      </c>
      <c r="Z3805" s="0" t="s">
        <v>571</v>
      </c>
      <c r="AA3805" s="0" t="s">
        <v>3136</v>
      </c>
      <c r="AB3805" s="215" t="n">
        <v>37043.875</v>
      </c>
      <c r="AC3805" s="215" t="n">
        <v>37072.875</v>
      </c>
    </row>
    <row r="3806" customFormat="false" ht="12.75" hidden="false" customHeight="false" outlineLevel="0" collapsed="false">
      <c r="A3806" s="208" t="str">
        <f aca="false">B3806&amp;" "&amp;C3806&amp;" "&amp;D3806</f>
        <v> Metals Financial</v>
      </c>
      <c r="B3806" s="208" t="str">
        <f aca="false">IF((LEFT(N3806,2)="US"),"US","")</f>
        <v/>
      </c>
      <c r="C3806" s="208" t="str">
        <f aca="false">M3806</f>
        <v>Metals</v>
      </c>
      <c r="D3806" s="208" t="str">
        <f aca="false">IF(ISNUMBER(FIND("Phy",N3806))=TRUE(),"Physical","Financial")</f>
        <v>Financial</v>
      </c>
      <c r="E3806" s="208" t="n">
        <f aca="false">IF(VLOOKUP(S3806,'DD-Lookup'!$J$6:$L$50,3,FALSE())="Monthly",(YEAR(AC3806)-YEAR(AB3806))*12+MONTH(AC3806)-MONTH(AB3806)+1,(AC3806-AB3806+1))</f>
        <v>1</v>
      </c>
      <c r="F3806" s="239" t="n">
        <f aca="false">E3806*SUM(P3806:Q3806)</f>
        <v>8</v>
      </c>
      <c r="G3806" s="214" t="n">
        <v>1292424</v>
      </c>
      <c r="H3806" s="215" t="n">
        <v>37035.4360532407</v>
      </c>
      <c r="I3806" s="0" t="s">
        <v>809</v>
      </c>
      <c r="M3806" s="0" t="s">
        <v>780</v>
      </c>
      <c r="N3806" s="0" t="s">
        <v>781</v>
      </c>
      <c r="O3806" s="0" t="s">
        <v>782</v>
      </c>
      <c r="Q3806" s="216" t="n">
        <v>8</v>
      </c>
      <c r="S3806" s="0" t="s">
        <v>783</v>
      </c>
      <c r="T3806" s="0" t="s">
        <v>784</v>
      </c>
      <c r="U3806" s="218" t="n">
        <v>1543</v>
      </c>
      <c r="V3806" s="0" t="s">
        <v>810</v>
      </c>
      <c r="W3806" s="0" t="s">
        <v>803</v>
      </c>
      <c r="X3806" s="0" t="s">
        <v>787</v>
      </c>
      <c r="Y3806" s="0" t="s">
        <v>788</v>
      </c>
      <c r="Z3806" s="0" t="s">
        <v>789</v>
      </c>
      <c r="AA3806" s="0" t="n">
        <v>2151212</v>
      </c>
    </row>
    <row r="3807" customFormat="false" ht="12.75" hidden="false" customHeight="false" outlineLevel="0" collapsed="false">
      <c r="A3807" s="208" t="str">
        <f aca="false">B3807&amp;" "&amp;C3807&amp;" "&amp;D3807</f>
        <v>US Natural Gas Physical</v>
      </c>
      <c r="B3807" s="208" t="str">
        <f aca="false">IF((LEFT(N3807,2)="US"),"US","")</f>
        <v>US</v>
      </c>
      <c r="C3807" s="208" t="str">
        <f aca="false">M3807</f>
        <v>Natural Gas</v>
      </c>
      <c r="D3807" s="208" t="str">
        <f aca="false">IF(ISNUMBER(FIND("Phy",N3807))=TRUE(),"Physical","Financial")</f>
        <v>Physical</v>
      </c>
      <c r="E3807" s="208" t="n">
        <f aca="false">IF(VLOOKUP(S3807,'DD-Lookup'!$J$6:$L$50,3,FALSE())="Monthly",(YEAR(AC3807)-YEAR(AB3807))*12+MONTH(AC3807)-MONTH(AB3807)+1,(AC3807-AB3807+1))</f>
        <v>1</v>
      </c>
      <c r="F3807" s="239" t="n">
        <f aca="false">E3807*SUM(P3807:Q3807)</f>
        <v>5000</v>
      </c>
      <c r="G3807" s="214" t="n">
        <v>1292425</v>
      </c>
      <c r="H3807" s="215" t="n">
        <v>37035.4360648148</v>
      </c>
      <c r="I3807" s="0" t="s">
        <v>1735</v>
      </c>
      <c r="M3807" s="0" t="s">
        <v>858</v>
      </c>
      <c r="N3807" s="0" t="s">
        <v>1305</v>
      </c>
      <c r="O3807" s="0" t="s">
        <v>1625</v>
      </c>
      <c r="Q3807" s="216" t="n">
        <v>5000</v>
      </c>
      <c r="S3807" s="0" t="s">
        <v>1026</v>
      </c>
      <c r="T3807" s="0" t="s">
        <v>784</v>
      </c>
      <c r="U3807" s="218" t="n">
        <v>4.075</v>
      </c>
      <c r="V3807" s="0" t="s">
        <v>2904</v>
      </c>
      <c r="W3807" s="0" t="s">
        <v>1422</v>
      </c>
      <c r="X3807" s="0" t="s">
        <v>1423</v>
      </c>
      <c r="Y3807" s="0" t="s">
        <v>1310</v>
      </c>
      <c r="Z3807" s="0" t="s">
        <v>571</v>
      </c>
      <c r="AA3807" s="0" t="n">
        <v>809161</v>
      </c>
      <c r="AB3807" s="215" t="n">
        <v>37036.875</v>
      </c>
      <c r="AC3807" s="215" t="n">
        <v>37036.875</v>
      </c>
    </row>
    <row r="3808" customFormat="false" ht="12.75" hidden="false" customHeight="false" outlineLevel="0" collapsed="false">
      <c r="A3808" s="208" t="str">
        <f aca="false">B3808&amp;" "&amp;C3808&amp;" "&amp;D3808</f>
        <v>US Crude Financial</v>
      </c>
      <c r="B3808" s="208" t="str">
        <f aca="false">IF((LEFT(N3808,2)="US"),"US","")</f>
        <v>US</v>
      </c>
      <c r="C3808" s="208" t="str">
        <f aca="false">M3808</f>
        <v>Crude</v>
      </c>
      <c r="D3808" s="208" t="str">
        <f aca="false">IF(ISNUMBER(FIND("Phy",N3808))=TRUE(),"Physical","Financial")</f>
        <v>Financial</v>
      </c>
      <c r="E3808" s="208" t="n">
        <f aca="false">IF(VLOOKUP(S3808,'DD-Lookup'!$J$6:$L$50,3,FALSE())="Monthly",(YEAR(AC3808)-YEAR(AB3808))*12+MONTH(AC3808)-MONTH(AB3808)+1,(AC3808-AB3808+1))</f>
        <v>1</v>
      </c>
      <c r="F3808" s="239" t="n">
        <f aca="false">E3808*SUM(P3808:Q3808)</f>
        <v>25000</v>
      </c>
      <c r="G3808" s="214" t="n">
        <v>1292426</v>
      </c>
      <c r="H3808" s="215" t="n">
        <v>37035.4361111111</v>
      </c>
      <c r="I3808" s="0" t="s">
        <v>1112</v>
      </c>
      <c r="M3808" s="0" t="s">
        <v>97</v>
      </c>
      <c r="N3808" s="0" t="s">
        <v>2263</v>
      </c>
      <c r="O3808" s="0" t="s">
        <v>2264</v>
      </c>
      <c r="P3808" s="216" t="n">
        <v>25000</v>
      </c>
      <c r="S3808" s="0" t="s">
        <v>834</v>
      </c>
      <c r="T3808" s="0" t="s">
        <v>784</v>
      </c>
      <c r="U3808" s="218" t="n">
        <v>-0.15</v>
      </c>
      <c r="V3808" s="0" t="s">
        <v>2265</v>
      </c>
      <c r="W3808" s="0" t="s">
        <v>2266</v>
      </c>
      <c r="X3808" s="0" t="s">
        <v>2267</v>
      </c>
      <c r="Y3808" s="0" t="s">
        <v>838</v>
      </c>
      <c r="Z3808" s="0" t="s">
        <v>571</v>
      </c>
      <c r="AA3808" s="0" t="s">
        <v>3137</v>
      </c>
      <c r="AB3808" s="215" t="n">
        <v>37073</v>
      </c>
      <c r="AC3808" s="215" t="n">
        <v>37103</v>
      </c>
    </row>
    <row r="3809" customFormat="false" ht="12.75" hidden="false" customHeight="false" outlineLevel="0" collapsed="false">
      <c r="A3809" s="208" t="str">
        <f aca="false">B3809&amp;" "&amp;C3809&amp;" "&amp;D3809</f>
        <v> Metals Financial</v>
      </c>
      <c r="B3809" s="208" t="str">
        <f aca="false">IF((LEFT(N3809,2)="US"),"US","")</f>
        <v/>
      </c>
      <c r="C3809" s="208" t="str">
        <f aca="false">M3809</f>
        <v>Metals</v>
      </c>
      <c r="D3809" s="208" t="str">
        <f aca="false">IF(ISNUMBER(FIND("Phy",N3809))=TRUE(),"Physical","Financial")</f>
        <v>Financial</v>
      </c>
      <c r="E3809" s="208" t="n">
        <f aca="false">IF(VLOOKUP(S3809,'DD-Lookup'!$J$6:$L$50,3,FALSE())="Monthly",(YEAR(AC3809)-YEAR(AB3809))*12+MONTH(AC3809)-MONTH(AB3809)+1,(AC3809-AB3809+1))</f>
        <v>1</v>
      </c>
      <c r="F3809" s="239" t="n">
        <f aca="false">E3809*SUM(P3809:Q3809)</f>
        <v>20</v>
      </c>
      <c r="G3809" s="214" t="n">
        <v>1292427</v>
      </c>
      <c r="H3809" s="215" t="n">
        <v>37035.4362615741</v>
      </c>
      <c r="I3809" s="0" t="s">
        <v>850</v>
      </c>
      <c r="M3809" s="0" t="s">
        <v>780</v>
      </c>
      <c r="N3809" s="0" t="s">
        <v>804</v>
      </c>
      <c r="O3809" s="0" t="s">
        <v>805</v>
      </c>
      <c r="P3809" s="216" t="n">
        <v>20</v>
      </c>
      <c r="S3809" s="0" t="s">
        <v>783</v>
      </c>
      <c r="T3809" s="0" t="s">
        <v>784</v>
      </c>
      <c r="U3809" s="218" t="n">
        <v>1743</v>
      </c>
      <c r="V3809" s="0" t="s">
        <v>1053</v>
      </c>
      <c r="W3809" s="0" t="s">
        <v>803</v>
      </c>
      <c r="X3809" s="0" t="s">
        <v>787</v>
      </c>
      <c r="Y3809" s="0" t="s">
        <v>788</v>
      </c>
      <c r="Z3809" s="0" t="s">
        <v>789</v>
      </c>
      <c r="AA3809" s="0" t="n">
        <v>2151215</v>
      </c>
    </row>
    <row r="3810" customFormat="false" ht="12.75" hidden="false" customHeight="false" outlineLevel="0" collapsed="false">
      <c r="A3810" s="208" t="str">
        <f aca="false">B3810&amp;" "&amp;C3810&amp;" "&amp;D3810</f>
        <v>US Natural Gas Financial</v>
      </c>
      <c r="B3810" s="208" t="str">
        <f aca="false">IF((LEFT(N3810,2)="US"),"US","")</f>
        <v>US</v>
      </c>
      <c r="C3810" s="208" t="str">
        <f aca="false">M3810</f>
        <v>Natural Gas</v>
      </c>
      <c r="D3810" s="208" t="str">
        <f aca="false">IF(ISNUMBER(FIND("Phy",N3810))=TRUE(),"Physical","Financial")</f>
        <v>Financial</v>
      </c>
      <c r="E3810" s="208" t="n">
        <f aca="false">IF(VLOOKUP(S3810,'DD-Lookup'!$J$6:$L$50,3,FALSE())="Monthly",(YEAR(AC3810)-YEAR(AB3810))*12+MONTH(AC3810)-MONTH(AB3810)+1,(AC3810-AB3810+1))</f>
        <v>30</v>
      </c>
      <c r="F3810" s="239" t="n">
        <f aca="false">E3810*SUM(P3810:Q3810)</f>
        <v>150000</v>
      </c>
      <c r="G3810" s="214" t="n">
        <v>1292428</v>
      </c>
      <c r="H3810" s="215" t="n">
        <v>37035.4365046296</v>
      </c>
      <c r="I3810" s="0" t="s">
        <v>1170</v>
      </c>
      <c r="M3810" s="0" t="s">
        <v>858</v>
      </c>
      <c r="N3810" s="0" t="s">
        <v>1482</v>
      </c>
      <c r="O3810" s="0" t="s">
        <v>1712</v>
      </c>
      <c r="Q3810" s="216" t="n">
        <v>5000</v>
      </c>
      <c r="S3810" s="0" t="s">
        <v>1026</v>
      </c>
      <c r="T3810" s="0" t="s">
        <v>784</v>
      </c>
      <c r="U3810" s="218" t="n">
        <v>8.26</v>
      </c>
      <c r="V3810" s="0" t="s">
        <v>1997</v>
      </c>
      <c r="W3810" s="0" t="s">
        <v>1714</v>
      </c>
      <c r="X3810" s="0" t="s">
        <v>1715</v>
      </c>
      <c r="Y3810" s="0" t="s">
        <v>838</v>
      </c>
      <c r="Z3810" s="0" t="s">
        <v>571</v>
      </c>
      <c r="AA3810" s="0" t="s">
        <v>3138</v>
      </c>
      <c r="AB3810" s="215" t="n">
        <v>37043.875</v>
      </c>
      <c r="AC3810" s="215" t="n">
        <v>37072.875</v>
      </c>
    </row>
    <row r="3811" customFormat="false" ht="12.75" hidden="false" customHeight="false" outlineLevel="0" collapsed="false">
      <c r="A3811" s="208" t="str">
        <f aca="false">B3811&amp;" "&amp;C3811&amp;" "&amp;D3811</f>
        <v>US Natural Gas Physical</v>
      </c>
      <c r="B3811" s="208" t="str">
        <f aca="false">IF((LEFT(N3811,2)="US"),"US","")</f>
        <v>US</v>
      </c>
      <c r="C3811" s="208" t="str">
        <f aca="false">M3811</f>
        <v>Natural Gas</v>
      </c>
      <c r="D3811" s="208" t="str">
        <f aca="false">IF(ISNUMBER(FIND("Phy",N3811))=TRUE(),"Physical","Financial")</f>
        <v>Physical</v>
      </c>
      <c r="E3811" s="208" t="n">
        <f aca="false">IF(VLOOKUP(S3811,'DD-Lookup'!$J$6:$L$50,3,FALSE())="Monthly",(YEAR(AC3811)-YEAR(AB3811))*12+MONTH(AC3811)-MONTH(AB3811)+1,(AC3811-AB3811+1))</f>
        <v>30</v>
      </c>
      <c r="F3811" s="239" t="n">
        <f aca="false">E3811*SUM(P3811:Q3811)</f>
        <v>150000</v>
      </c>
      <c r="G3811" s="214" t="n">
        <v>1292429</v>
      </c>
      <c r="H3811" s="215" t="n">
        <v>37035.4365625</v>
      </c>
      <c r="I3811" s="0" t="s">
        <v>1233</v>
      </c>
      <c r="M3811" s="0" t="s">
        <v>858</v>
      </c>
      <c r="N3811" s="0" t="s">
        <v>1305</v>
      </c>
      <c r="O3811" s="0" t="s">
        <v>1756</v>
      </c>
      <c r="P3811" s="216" t="n">
        <v>5000</v>
      </c>
      <c r="S3811" s="0" t="s">
        <v>1026</v>
      </c>
      <c r="T3811" s="0" t="s">
        <v>784</v>
      </c>
      <c r="U3811" s="218" t="n">
        <v>10.3175</v>
      </c>
      <c r="V3811" s="0" t="s">
        <v>1725</v>
      </c>
      <c r="W3811" s="0" t="s">
        <v>1758</v>
      </c>
      <c r="X3811" s="0" t="s">
        <v>1535</v>
      </c>
      <c r="Y3811" s="0" t="s">
        <v>1310</v>
      </c>
      <c r="Z3811" s="0" t="s">
        <v>571</v>
      </c>
      <c r="AA3811" s="0" t="s">
        <v>3139</v>
      </c>
      <c r="AB3811" s="215" t="n">
        <v>37043.875</v>
      </c>
      <c r="AC3811" s="215" t="n">
        <v>37072.875</v>
      </c>
    </row>
    <row r="3812" customFormat="false" ht="12.75" hidden="false" customHeight="false" outlineLevel="0" collapsed="false">
      <c r="A3812" s="208" t="str">
        <f aca="false">B3812&amp;" "&amp;C3812&amp;" "&amp;D3812</f>
        <v>US Natural Gas Financial</v>
      </c>
      <c r="B3812" s="208" t="str">
        <f aca="false">IF((LEFT(N3812,2)="US"),"US","")</f>
        <v>US</v>
      </c>
      <c r="C3812" s="208" t="str">
        <f aca="false">M3812</f>
        <v>Natural Gas</v>
      </c>
      <c r="D3812" s="208" t="str">
        <f aca="false">IF(ISNUMBER(FIND("Phy",N3812))=TRUE(),"Physical","Financial")</f>
        <v>Financial</v>
      </c>
      <c r="E3812" s="208" t="n">
        <f aca="false">IF(VLOOKUP(S3812,'DD-Lookup'!$J$6:$L$50,3,FALSE())="Monthly",(YEAR(AC3812)-YEAR(AB3812))*12+MONTH(AC3812)-MONTH(AB3812)+1,(AC3812-AB3812+1))</f>
        <v>30</v>
      </c>
      <c r="F3812" s="239" t="n">
        <f aca="false">E3812*SUM(P3812:Q3812)</f>
        <v>45000</v>
      </c>
      <c r="G3812" s="214" t="n">
        <v>1292430</v>
      </c>
      <c r="H3812" s="215" t="n">
        <v>37035.4366087963</v>
      </c>
      <c r="I3812" s="0" t="s">
        <v>840</v>
      </c>
      <c r="M3812" s="0" t="s">
        <v>858</v>
      </c>
      <c r="N3812" s="0" t="s">
        <v>1482</v>
      </c>
      <c r="O3812" s="0" t="s">
        <v>1996</v>
      </c>
      <c r="Q3812" s="216" t="n">
        <v>1500</v>
      </c>
      <c r="S3812" s="0" t="s">
        <v>1026</v>
      </c>
      <c r="T3812" s="0" t="s">
        <v>784</v>
      </c>
      <c r="U3812" s="218" t="n">
        <v>7.08</v>
      </c>
      <c r="V3812" s="0" t="s">
        <v>2100</v>
      </c>
      <c r="W3812" s="0" t="s">
        <v>1714</v>
      </c>
      <c r="X3812" s="0" t="s">
        <v>1715</v>
      </c>
      <c r="Y3812" s="0" t="s">
        <v>838</v>
      </c>
      <c r="Z3812" s="0" t="s">
        <v>571</v>
      </c>
      <c r="AA3812" s="0" t="s">
        <v>3140</v>
      </c>
      <c r="AB3812" s="215" t="n">
        <v>37135.875</v>
      </c>
      <c r="AC3812" s="215" t="n">
        <v>37164.875</v>
      </c>
    </row>
    <row r="3813" customFormat="false" ht="12.75" hidden="false" customHeight="false" outlineLevel="0" collapsed="false">
      <c r="A3813" s="208" t="str">
        <f aca="false">B3813&amp;" "&amp;C3813&amp;" "&amp;D3813</f>
        <v>US Crude Financial</v>
      </c>
      <c r="B3813" s="208" t="str">
        <f aca="false">IF((LEFT(N3813,2)="US"),"US","")</f>
        <v>US</v>
      </c>
      <c r="C3813" s="208" t="str">
        <f aca="false">M3813</f>
        <v>Crude</v>
      </c>
      <c r="D3813" s="208" t="str">
        <f aca="false">IF(ISNUMBER(FIND("Phy",N3813))=TRUE(),"Physical","Financial")</f>
        <v>Financial</v>
      </c>
      <c r="E3813" s="208" t="n">
        <f aca="false">IF(VLOOKUP(S3813,'DD-Lookup'!$J$6:$L$50,3,FALSE())="Monthly",(YEAR(AC3813)-YEAR(AB3813))*12+MONTH(AC3813)-MONTH(AB3813)+1,(AC3813-AB3813+1))</f>
        <v>1</v>
      </c>
      <c r="F3813" s="239" t="n">
        <f aca="false">E3813*SUM(P3813:Q3813)</f>
        <v>50000</v>
      </c>
      <c r="G3813" s="214" t="n">
        <v>1292431</v>
      </c>
      <c r="H3813" s="215" t="n">
        <v>37035.4366435185</v>
      </c>
      <c r="I3813" s="0" t="s">
        <v>1376</v>
      </c>
      <c r="M3813" s="0" t="s">
        <v>97</v>
      </c>
      <c r="N3813" s="0" t="s">
        <v>841</v>
      </c>
      <c r="O3813" s="0" t="s">
        <v>842</v>
      </c>
      <c r="Q3813" s="216" t="n">
        <v>50000</v>
      </c>
      <c r="S3813" s="0" t="s">
        <v>843</v>
      </c>
      <c r="T3813" s="0" t="s">
        <v>784</v>
      </c>
      <c r="U3813" s="218" t="n">
        <v>28.88</v>
      </c>
      <c r="V3813" s="0" t="s">
        <v>1377</v>
      </c>
      <c r="W3813" s="0" t="s">
        <v>845</v>
      </c>
      <c r="X3813" s="0" t="s">
        <v>846</v>
      </c>
      <c r="Y3813" s="0" t="s">
        <v>847</v>
      </c>
      <c r="Z3813" s="0" t="s">
        <v>571</v>
      </c>
      <c r="AA3813" s="0" t="n">
        <v>107121</v>
      </c>
      <c r="AB3813" s="215" t="n">
        <v>37073</v>
      </c>
      <c r="AC3813" s="215" t="n">
        <v>37103</v>
      </c>
    </row>
    <row r="3814" customFormat="false" ht="12.75" hidden="false" customHeight="false" outlineLevel="0" collapsed="false">
      <c r="A3814" s="208" t="str">
        <f aca="false">B3814&amp;" "&amp;C3814&amp;" "&amp;D3814</f>
        <v> Metals Financial</v>
      </c>
      <c r="B3814" s="208" t="str">
        <f aca="false">IF((LEFT(N3814,2)="US"),"US","")</f>
        <v/>
      </c>
      <c r="C3814" s="208" t="str">
        <f aca="false">M3814</f>
        <v>Metals</v>
      </c>
      <c r="D3814" s="208" t="str">
        <f aca="false">IF(ISNUMBER(FIND("Phy",N3814))=TRUE(),"Physical","Financial")</f>
        <v>Financial</v>
      </c>
      <c r="E3814" s="208" t="n">
        <f aca="false">IF(VLOOKUP(S3814,'DD-Lookup'!$J$6:$L$50,3,FALSE())="Monthly",(YEAR(AC3814)-YEAR(AB3814))*12+MONTH(AC3814)-MONTH(AB3814)+1,(AC3814-AB3814+1))</f>
        <v>1</v>
      </c>
      <c r="F3814" s="239" t="n">
        <f aca="false">E3814*SUM(P3814:Q3814)</f>
        <v>10</v>
      </c>
      <c r="G3814" s="214" t="n">
        <v>1292432</v>
      </c>
      <c r="H3814" s="215" t="n">
        <v>37035.4367361111</v>
      </c>
      <c r="I3814" s="0" t="s">
        <v>941</v>
      </c>
      <c r="M3814" s="0" t="s">
        <v>780</v>
      </c>
      <c r="N3814" s="0" t="s">
        <v>804</v>
      </c>
      <c r="O3814" s="0" t="s">
        <v>805</v>
      </c>
      <c r="Q3814" s="216" t="n">
        <v>10</v>
      </c>
      <c r="S3814" s="0" t="s">
        <v>783</v>
      </c>
      <c r="T3814" s="0" t="s">
        <v>784</v>
      </c>
      <c r="U3814" s="218" t="n">
        <v>1744</v>
      </c>
      <c r="V3814" s="0" t="s">
        <v>942</v>
      </c>
      <c r="W3814" s="0" t="s">
        <v>803</v>
      </c>
      <c r="X3814" s="0" t="s">
        <v>787</v>
      </c>
      <c r="Y3814" s="0" t="s">
        <v>788</v>
      </c>
      <c r="Z3814" s="0" t="s">
        <v>789</v>
      </c>
      <c r="AA3814" s="0" t="n">
        <v>2151219</v>
      </c>
    </row>
    <row r="3815" customFormat="false" ht="12.75" hidden="false" customHeight="false" outlineLevel="0" collapsed="false">
      <c r="A3815" s="208" t="str">
        <f aca="false">B3815&amp;" "&amp;C3815&amp;" "&amp;D3815</f>
        <v> Metals Financial</v>
      </c>
      <c r="B3815" s="208" t="str">
        <f aca="false">IF((LEFT(N3815,2)="US"),"US","")</f>
        <v/>
      </c>
      <c r="C3815" s="208" t="str">
        <f aca="false">M3815</f>
        <v>Metals</v>
      </c>
      <c r="D3815" s="208" t="str">
        <f aca="false">IF(ISNUMBER(FIND("Phy",N3815))=TRUE(),"Physical","Financial")</f>
        <v>Financial</v>
      </c>
      <c r="E3815" s="208" t="n">
        <f aca="false">IF(VLOOKUP(S3815,'DD-Lookup'!$J$6:$L$50,3,FALSE())="Monthly",(YEAR(AC3815)-YEAR(AB3815))*12+MONTH(AC3815)-MONTH(AB3815)+1,(AC3815-AB3815+1))</f>
        <v>1</v>
      </c>
      <c r="F3815" s="239" t="n">
        <f aca="false">E3815*SUM(P3815:Q3815)</f>
        <v>2</v>
      </c>
      <c r="G3815" s="214" t="n">
        <v>1292435</v>
      </c>
      <c r="H3815" s="215" t="n">
        <v>37035.4367824074</v>
      </c>
      <c r="I3815" s="0" t="s">
        <v>815</v>
      </c>
      <c r="M3815" s="0" t="s">
        <v>780</v>
      </c>
      <c r="N3815" s="0" t="s">
        <v>804</v>
      </c>
      <c r="O3815" s="0" t="s">
        <v>805</v>
      </c>
      <c r="Q3815" s="216" t="n">
        <v>2</v>
      </c>
      <c r="S3815" s="0" t="s">
        <v>783</v>
      </c>
      <c r="T3815" s="0" t="s">
        <v>784</v>
      </c>
      <c r="U3815" s="218" t="n">
        <v>1743</v>
      </c>
      <c r="V3815" s="0" t="s">
        <v>816</v>
      </c>
      <c r="W3815" s="0" t="s">
        <v>803</v>
      </c>
      <c r="X3815" s="0" t="s">
        <v>787</v>
      </c>
      <c r="Y3815" s="0" t="s">
        <v>788</v>
      </c>
      <c r="Z3815" s="0" t="s">
        <v>789</v>
      </c>
      <c r="AA3815" s="0" t="n">
        <v>2151225</v>
      </c>
    </row>
    <row r="3816" customFormat="false" ht="12.75" hidden="false" customHeight="false" outlineLevel="0" collapsed="false">
      <c r="A3816" s="208" t="str">
        <f aca="false">B3816&amp;" "&amp;C3816&amp;" "&amp;D3816</f>
        <v> Metals Financial</v>
      </c>
      <c r="B3816" s="208" t="str">
        <f aca="false">IF((LEFT(N3816,2)="US"),"US","")</f>
        <v/>
      </c>
      <c r="C3816" s="208" t="str">
        <f aca="false">M3816</f>
        <v>Metals</v>
      </c>
      <c r="D3816" s="208" t="str">
        <f aca="false">IF(ISNUMBER(FIND("Phy",N3816))=TRUE(),"Physical","Financial")</f>
        <v>Financial</v>
      </c>
      <c r="E3816" s="208" t="n">
        <f aca="false">IF(VLOOKUP(S3816,'DD-Lookup'!$J$6:$L$50,3,FALSE())="Monthly",(YEAR(AC3816)-YEAR(AB3816))*12+MONTH(AC3816)-MONTH(AB3816)+1,(AC3816-AB3816+1))</f>
        <v>1</v>
      </c>
      <c r="F3816" s="239" t="n">
        <f aca="false">E3816*SUM(P3816:Q3816)</f>
        <v>8</v>
      </c>
      <c r="G3816" s="214" t="n">
        <v>1292436</v>
      </c>
      <c r="H3816" s="215" t="n">
        <v>37035.4368518519</v>
      </c>
      <c r="I3816" s="0" t="s">
        <v>809</v>
      </c>
      <c r="M3816" s="0" t="s">
        <v>780</v>
      </c>
      <c r="N3816" s="0" t="s">
        <v>804</v>
      </c>
      <c r="O3816" s="0" t="s">
        <v>805</v>
      </c>
      <c r="Q3816" s="216" t="n">
        <v>8</v>
      </c>
      <c r="S3816" s="0" t="s">
        <v>783</v>
      </c>
      <c r="T3816" s="0" t="s">
        <v>784</v>
      </c>
      <c r="U3816" s="218" t="n">
        <v>1743</v>
      </c>
      <c r="V3816" s="0" t="s">
        <v>810</v>
      </c>
      <c r="W3816" s="0" t="s">
        <v>803</v>
      </c>
      <c r="X3816" s="0" t="s">
        <v>787</v>
      </c>
      <c r="Y3816" s="0" t="s">
        <v>788</v>
      </c>
      <c r="Z3816" s="0" t="s">
        <v>789</v>
      </c>
      <c r="AA3816" s="0" t="n">
        <v>2151227</v>
      </c>
    </row>
    <row r="3817" customFormat="false" ht="12.75" hidden="false" customHeight="false" outlineLevel="0" collapsed="false">
      <c r="A3817" s="208" t="str">
        <f aca="false">B3817&amp;" "&amp;C3817&amp;" "&amp;D3817</f>
        <v>US Power Financial</v>
      </c>
      <c r="B3817" s="208" t="str">
        <f aca="false">IF((LEFT(N3817,2)="US"),"US","")</f>
        <v>US</v>
      </c>
      <c r="C3817" s="208" t="str">
        <f aca="false">M3817</f>
        <v>Power</v>
      </c>
      <c r="D3817" s="208" t="str">
        <f aca="false">IF(ISNUMBER(FIND("Phy",N3817))=TRUE(),"Physical","Financial")</f>
        <v>Financial</v>
      </c>
      <c r="E3817" s="208" t="n">
        <f aca="false">IF(VLOOKUP(S3817,'DD-Lookup'!$J$6:$L$50,3,FALSE())="Monthly",(YEAR(AC3817)-YEAR(AB3817))*12+MONTH(AC3817)-MONTH(AB3817)+1,(AC3817-AB3817+1))</f>
        <v>1</v>
      </c>
      <c r="F3817" s="239" t="n">
        <f aca="false">E3817*SUM(P3817:Q3817)</f>
        <v>50</v>
      </c>
      <c r="G3817" s="214" t="n">
        <v>1292437</v>
      </c>
      <c r="H3817" s="215" t="n">
        <v>37035.4368634259</v>
      </c>
      <c r="I3817" s="0" t="s">
        <v>1165</v>
      </c>
      <c r="M3817" s="0" t="s">
        <v>67</v>
      </c>
      <c r="N3817" s="0" t="s">
        <v>1046</v>
      </c>
      <c r="O3817" s="0" t="s">
        <v>3122</v>
      </c>
      <c r="P3817" s="216" t="n">
        <v>50</v>
      </c>
      <c r="S3817" s="0" t="s">
        <v>930</v>
      </c>
      <c r="T3817" s="0" t="s">
        <v>784</v>
      </c>
      <c r="U3817" s="218" t="n">
        <v>30</v>
      </c>
      <c r="V3817" s="0" t="s">
        <v>3141</v>
      </c>
      <c r="W3817" s="0" t="s">
        <v>1049</v>
      </c>
      <c r="X3817" s="0" t="s">
        <v>1050</v>
      </c>
      <c r="Y3817" s="0" t="s">
        <v>1051</v>
      </c>
      <c r="Z3817" s="0" t="s">
        <v>571</v>
      </c>
      <c r="AA3817" s="0" t="n">
        <v>621597.1</v>
      </c>
      <c r="AB3817" s="215" t="n">
        <v>37035.875</v>
      </c>
      <c r="AC3817" s="215" t="n">
        <v>37035.875</v>
      </c>
    </row>
    <row r="3818" customFormat="false" ht="12.75" hidden="false" customHeight="false" outlineLevel="0" collapsed="false">
      <c r="A3818" s="208" t="str">
        <f aca="false">B3818&amp;" "&amp;C3818&amp;" "&amp;D3818</f>
        <v> Natural Gas Physical</v>
      </c>
      <c r="B3818" s="208" t="str">
        <f aca="false">IF((LEFT(N3818,2)="US"),"US","")</f>
        <v/>
      </c>
      <c r="C3818" s="208" t="str">
        <f aca="false">M3818</f>
        <v>Natural Gas</v>
      </c>
      <c r="D3818" s="208" t="str">
        <f aca="false">IF(ISNUMBER(FIND("Phy",N3818))=TRUE(),"Physical","Financial")</f>
        <v>Physical</v>
      </c>
      <c r="E3818" s="208" t="n">
        <f aca="false">IF(VLOOKUP(S3818,'DD-Lookup'!$J$6:$L$50,3,FALSE())="Monthly",(YEAR(AC3818)-YEAR(AB3818))*12+MONTH(AC3818)-MONTH(AB3818)+1,(AC3818-AB3818+1))</f>
        <v>1</v>
      </c>
      <c r="F3818" s="239" t="n">
        <f aca="false">E3818*SUM(P3818:Q3818)</f>
        <v>50000</v>
      </c>
      <c r="G3818" s="214" t="n">
        <v>1292438</v>
      </c>
      <c r="H3818" s="215" t="n">
        <v>37035.4370138889</v>
      </c>
      <c r="I3818" s="0" t="s">
        <v>876</v>
      </c>
      <c r="M3818" s="0" t="s">
        <v>858</v>
      </c>
      <c r="N3818" s="0" t="s">
        <v>859</v>
      </c>
      <c r="O3818" s="0" t="s">
        <v>937</v>
      </c>
      <c r="P3818" s="216" t="n">
        <v>50000</v>
      </c>
      <c r="S3818" s="0" t="s">
        <v>861</v>
      </c>
      <c r="T3818" s="0" t="s">
        <v>862</v>
      </c>
      <c r="U3818" s="218" t="n">
        <v>18.75</v>
      </c>
      <c r="V3818" s="0" t="s">
        <v>878</v>
      </c>
      <c r="W3818" s="0" t="s">
        <v>864</v>
      </c>
      <c r="X3818" s="0" t="s">
        <v>865</v>
      </c>
      <c r="Y3818" s="0" t="s">
        <v>866</v>
      </c>
      <c r="Z3818" s="0" t="s">
        <v>867</v>
      </c>
      <c r="AA3818" s="0" t="n">
        <v>104829</v>
      </c>
      <c r="AB3818" s="215" t="n">
        <v>37036.875</v>
      </c>
      <c r="AC3818" s="215" t="n">
        <v>37036.875</v>
      </c>
    </row>
    <row r="3819" customFormat="false" ht="12.75" hidden="false" customHeight="false" outlineLevel="0" collapsed="false">
      <c r="A3819" s="208" t="str">
        <f aca="false">B3819&amp;" "&amp;C3819&amp;" "&amp;D3819</f>
        <v> Metals Financial</v>
      </c>
      <c r="B3819" s="208" t="str">
        <f aca="false">IF((LEFT(N3819,2)="US"),"US","")</f>
        <v/>
      </c>
      <c r="C3819" s="208" t="str">
        <f aca="false">M3819</f>
        <v>Metals</v>
      </c>
      <c r="D3819" s="208" t="str">
        <f aca="false">IF(ISNUMBER(FIND("Phy",N3819))=TRUE(),"Physical","Financial")</f>
        <v>Financial</v>
      </c>
      <c r="E3819" s="208" t="n">
        <f aca="false">IF(VLOOKUP(S3819,'DD-Lookup'!$J$6:$L$50,3,FALSE())="Monthly",(YEAR(AC3819)-YEAR(AB3819))*12+MONTH(AC3819)-MONTH(AB3819)+1,(AC3819-AB3819+1))</f>
        <v>1</v>
      </c>
      <c r="F3819" s="239" t="n">
        <f aca="false">E3819*SUM(P3819:Q3819)</f>
        <v>20</v>
      </c>
      <c r="G3819" s="214" t="n">
        <v>1292439</v>
      </c>
      <c r="H3819" s="215" t="n">
        <v>37035.4370717593</v>
      </c>
      <c r="I3819" s="0" t="s">
        <v>796</v>
      </c>
      <c r="M3819" s="0" t="s">
        <v>780</v>
      </c>
      <c r="N3819" s="0" t="s">
        <v>797</v>
      </c>
      <c r="O3819" s="0" t="s">
        <v>798</v>
      </c>
      <c r="P3819" s="216" t="n">
        <v>20</v>
      </c>
      <c r="S3819" s="0" t="s">
        <v>783</v>
      </c>
      <c r="T3819" s="0" t="s">
        <v>784</v>
      </c>
      <c r="U3819" s="218" t="n">
        <v>952</v>
      </c>
      <c r="V3819" s="0" t="s">
        <v>799</v>
      </c>
      <c r="W3819" s="0" t="s">
        <v>800</v>
      </c>
      <c r="X3819" s="0" t="s">
        <v>787</v>
      </c>
      <c r="Y3819" s="0" t="s">
        <v>788</v>
      </c>
      <c r="Z3819" s="0" t="s">
        <v>789</v>
      </c>
      <c r="AA3819" s="0" t="n">
        <v>2151231</v>
      </c>
    </row>
    <row r="3820" customFormat="false" ht="12.75" hidden="false" customHeight="false" outlineLevel="0" collapsed="false">
      <c r="A3820" s="208" t="str">
        <f aca="false">B3820&amp;" "&amp;C3820&amp;" "&amp;D3820</f>
        <v>US Natural Gas Financial</v>
      </c>
      <c r="B3820" s="208" t="str">
        <f aca="false">IF((LEFT(N3820,2)="US"),"US","")</f>
        <v>US</v>
      </c>
      <c r="C3820" s="208" t="str">
        <f aca="false">M3820</f>
        <v>Natural Gas</v>
      </c>
      <c r="D3820" s="208" t="str">
        <f aca="false">IF(ISNUMBER(FIND("Phy",N3820))=TRUE(),"Physical","Financial")</f>
        <v>Financial</v>
      </c>
      <c r="E3820" s="208" t="n">
        <f aca="false">IF(VLOOKUP(S3820,'DD-Lookup'!$J$6:$L$50,3,FALSE())="Monthly",(YEAR(AC3820)-YEAR(AB3820))*12+MONTH(AC3820)-MONTH(AB3820)+1,(AC3820-AB3820+1))</f>
        <v>30</v>
      </c>
      <c r="F3820" s="239" t="n">
        <f aca="false">E3820*SUM(P3820:Q3820)</f>
        <v>150000</v>
      </c>
      <c r="G3820" s="214" t="n">
        <v>1292440</v>
      </c>
      <c r="H3820" s="215" t="n">
        <v>37035.4371643519</v>
      </c>
      <c r="I3820" s="0" t="s">
        <v>1115</v>
      </c>
      <c r="M3820" s="0" t="s">
        <v>858</v>
      </c>
      <c r="N3820" s="0" t="s">
        <v>1482</v>
      </c>
      <c r="O3820" s="0" t="s">
        <v>2069</v>
      </c>
      <c r="Q3820" s="216" t="n">
        <v>5000</v>
      </c>
      <c r="S3820" s="0" t="s">
        <v>1026</v>
      </c>
      <c r="T3820" s="0" t="s">
        <v>784</v>
      </c>
      <c r="U3820" s="218" t="n">
        <v>6.9</v>
      </c>
      <c r="V3820" s="0" t="s">
        <v>3038</v>
      </c>
      <c r="W3820" s="0" t="s">
        <v>2070</v>
      </c>
      <c r="X3820" s="0" t="s">
        <v>2071</v>
      </c>
      <c r="Y3820" s="0" t="s">
        <v>838</v>
      </c>
      <c r="Z3820" s="0" t="s">
        <v>571</v>
      </c>
      <c r="AA3820" s="0" t="s">
        <v>3142</v>
      </c>
      <c r="AB3820" s="215" t="n">
        <v>37043.875</v>
      </c>
      <c r="AC3820" s="215" t="n">
        <v>37072.875</v>
      </c>
    </row>
    <row r="3821" customFormat="false" ht="12.75" hidden="false" customHeight="false" outlineLevel="0" collapsed="false">
      <c r="A3821" s="208" t="str">
        <f aca="false">B3821&amp;" "&amp;C3821&amp;" "&amp;D3821</f>
        <v>US Natural Gas Financial</v>
      </c>
      <c r="B3821" s="208" t="str">
        <f aca="false">IF((LEFT(N3821,2)="US"),"US","")</f>
        <v>US</v>
      </c>
      <c r="C3821" s="208" t="str">
        <f aca="false">M3821</f>
        <v>Natural Gas</v>
      </c>
      <c r="D3821" s="208" t="str">
        <f aca="false">IF(ISNUMBER(FIND("Phy",N3821))=TRUE(),"Physical","Financial")</f>
        <v>Financial</v>
      </c>
      <c r="E3821" s="208" t="n">
        <f aca="false">IF(VLOOKUP(S3821,'DD-Lookup'!$J$6:$L$50,3,FALSE())="Monthly",(YEAR(AC3821)-YEAR(AB3821))*12+MONTH(AC3821)-MONTH(AB3821)+1,(AC3821-AB3821+1))</f>
        <v>30</v>
      </c>
      <c r="F3821" s="239" t="n">
        <f aca="false">E3821*SUM(P3821:Q3821)</f>
        <v>300000</v>
      </c>
      <c r="G3821" s="214" t="n">
        <v>1292441</v>
      </c>
      <c r="H3821" s="215" t="n">
        <v>37035.4373148148</v>
      </c>
      <c r="I3821" s="0" t="s">
        <v>1045</v>
      </c>
      <c r="M3821" s="0" t="s">
        <v>858</v>
      </c>
      <c r="N3821" s="0" t="s">
        <v>1482</v>
      </c>
      <c r="O3821" s="0" t="s">
        <v>1849</v>
      </c>
      <c r="Q3821" s="216" t="n">
        <v>10000</v>
      </c>
      <c r="S3821" s="0" t="s">
        <v>1026</v>
      </c>
      <c r="T3821" s="0" t="s">
        <v>784</v>
      </c>
      <c r="U3821" s="218" t="n">
        <v>-0.0425</v>
      </c>
      <c r="V3821" s="0" t="s">
        <v>1850</v>
      </c>
      <c r="W3821" s="0" t="s">
        <v>1851</v>
      </c>
      <c r="X3821" s="0" t="s">
        <v>1852</v>
      </c>
      <c r="Y3821" s="0" t="s">
        <v>838</v>
      </c>
      <c r="Z3821" s="0" t="s">
        <v>571</v>
      </c>
      <c r="AA3821" s="0" t="s">
        <v>3143</v>
      </c>
      <c r="AB3821" s="215" t="n">
        <v>37043.875</v>
      </c>
      <c r="AC3821" s="215" t="n">
        <v>37072.875</v>
      </c>
    </row>
    <row r="3822" customFormat="false" ht="12.75" hidden="false" customHeight="false" outlineLevel="0" collapsed="false">
      <c r="A3822" s="208" t="str">
        <f aca="false">B3822&amp;" "&amp;C3822&amp;" "&amp;D3822</f>
        <v> Metals Financial</v>
      </c>
      <c r="B3822" s="208" t="str">
        <f aca="false">IF((LEFT(N3822,2)="US"),"US","")</f>
        <v/>
      </c>
      <c r="C3822" s="208" t="str">
        <f aca="false">M3822</f>
        <v>Metals</v>
      </c>
      <c r="D3822" s="208" t="str">
        <f aca="false">IF(ISNUMBER(FIND("Phy",N3822))=TRUE(),"Physical","Financial")</f>
        <v>Financial</v>
      </c>
      <c r="E3822" s="208" t="n">
        <f aca="false">IF(VLOOKUP(S3822,'DD-Lookup'!$J$6:$L$50,3,FALSE())="Monthly",(YEAR(AC3822)-YEAR(AB3822))*12+MONTH(AC3822)-MONTH(AB3822)+1,(AC3822-AB3822+1))</f>
        <v>1</v>
      </c>
      <c r="F3822" s="239" t="n">
        <f aca="false">E3822*SUM(P3822:Q3822)</f>
        <v>20</v>
      </c>
      <c r="G3822" s="214" t="n">
        <v>1292442</v>
      </c>
      <c r="H3822" s="215" t="n">
        <v>37035.437337963</v>
      </c>
      <c r="I3822" s="0" t="s">
        <v>817</v>
      </c>
      <c r="M3822" s="0" t="s">
        <v>780</v>
      </c>
      <c r="N3822" s="0" t="s">
        <v>804</v>
      </c>
      <c r="O3822" s="0" t="s">
        <v>1456</v>
      </c>
      <c r="P3822" s="216" t="n">
        <v>20</v>
      </c>
      <c r="S3822" s="0" t="s">
        <v>783</v>
      </c>
      <c r="T3822" s="0" t="s">
        <v>784</v>
      </c>
      <c r="U3822" s="218" t="n">
        <v>1739.5</v>
      </c>
      <c r="V3822" s="0" t="s">
        <v>911</v>
      </c>
      <c r="W3822" s="0" t="s">
        <v>803</v>
      </c>
      <c r="X3822" s="0" t="s">
        <v>787</v>
      </c>
      <c r="Y3822" s="0" t="s">
        <v>788</v>
      </c>
      <c r="Z3822" s="0" t="s">
        <v>789</v>
      </c>
      <c r="AA3822" s="0" t="n">
        <v>2151233</v>
      </c>
      <c r="AB3822" s="215" t="n">
        <v>37062.6472222222</v>
      </c>
      <c r="AC3822" s="215" t="n">
        <v>37062.6472222222</v>
      </c>
    </row>
    <row r="3823" customFormat="false" ht="12.75" hidden="false" customHeight="false" outlineLevel="0" collapsed="false">
      <c r="A3823" s="208" t="str">
        <f aca="false">B3823&amp;" "&amp;C3823&amp;" "&amp;D3823</f>
        <v>US Natural Gas Financial</v>
      </c>
      <c r="B3823" s="208" t="str">
        <f aca="false">IF((LEFT(N3823,2)="US"),"US","")</f>
        <v>US</v>
      </c>
      <c r="C3823" s="208" t="str">
        <f aca="false">M3823</f>
        <v>Natural Gas</v>
      </c>
      <c r="D3823" s="208" t="str">
        <f aca="false">IF(ISNUMBER(FIND("Phy",N3823))=TRUE(),"Physical","Financial")</f>
        <v>Financial</v>
      </c>
      <c r="E3823" s="208" t="n">
        <f aca="false">IF(VLOOKUP(S3823,'DD-Lookup'!$J$6:$L$50,3,FALSE())="Monthly",(YEAR(AC3823)-YEAR(AB3823))*12+MONTH(AC3823)-MONTH(AB3823)+1,(AC3823-AB3823+1))</f>
        <v>30</v>
      </c>
      <c r="F3823" s="239" t="n">
        <f aca="false">E3823*SUM(P3823:Q3823)</f>
        <v>300000</v>
      </c>
      <c r="G3823" s="214" t="n">
        <v>1292445</v>
      </c>
      <c r="H3823" s="215" t="n">
        <v>37035.4374537037</v>
      </c>
      <c r="I3823" s="0" t="s">
        <v>1023</v>
      </c>
      <c r="J3823" s="0" t="s">
        <v>1246</v>
      </c>
      <c r="K3823" s="0" t="s">
        <v>1200</v>
      </c>
      <c r="M3823" s="0" t="s">
        <v>858</v>
      </c>
      <c r="N3823" s="0" t="s">
        <v>1482</v>
      </c>
      <c r="O3823" s="0" t="s">
        <v>1849</v>
      </c>
      <c r="P3823" s="216" t="n">
        <v>10000</v>
      </c>
      <c r="S3823" s="0" t="s">
        <v>1026</v>
      </c>
      <c r="T3823" s="0" t="s">
        <v>784</v>
      </c>
      <c r="U3823" s="218" t="n">
        <v>-0.045</v>
      </c>
      <c r="V3823" s="0" t="s">
        <v>3144</v>
      </c>
      <c r="W3823" s="0" t="s">
        <v>1851</v>
      </c>
      <c r="X3823" s="0" t="s">
        <v>1852</v>
      </c>
      <c r="Y3823" s="0" t="s">
        <v>838</v>
      </c>
      <c r="Z3823" s="0" t="s">
        <v>571</v>
      </c>
      <c r="AA3823" s="0" t="s">
        <v>3145</v>
      </c>
      <c r="AB3823" s="215" t="n">
        <v>37043.875</v>
      </c>
      <c r="AC3823" s="215" t="n">
        <v>37072.875</v>
      </c>
    </row>
    <row r="3824" customFormat="false" ht="12.75" hidden="false" customHeight="false" outlineLevel="0" collapsed="false">
      <c r="A3824" s="208" t="str">
        <f aca="false">B3824&amp;" "&amp;C3824&amp;" "&amp;D3824</f>
        <v>US Natural Gas Financial</v>
      </c>
      <c r="B3824" s="208" t="str">
        <f aca="false">IF((LEFT(N3824,2)="US"),"US","")</f>
        <v>US</v>
      </c>
      <c r="C3824" s="208" t="str">
        <f aca="false">M3824</f>
        <v>Natural Gas</v>
      </c>
      <c r="D3824" s="208" t="str">
        <f aca="false">IF(ISNUMBER(FIND("Phy",N3824))=TRUE(),"Physical","Financial")</f>
        <v>Financial</v>
      </c>
      <c r="E3824" s="208" t="n">
        <f aca="false">IF(VLOOKUP(S3824,'DD-Lookup'!$J$6:$L$50,3,FALSE())="Monthly",(YEAR(AC3824)-YEAR(AB3824))*12+MONTH(AC3824)-MONTH(AB3824)+1,(AC3824-AB3824+1))</f>
        <v>30</v>
      </c>
      <c r="F3824" s="239" t="n">
        <f aca="false">E3824*SUM(P3824:Q3824)</f>
        <v>150000</v>
      </c>
      <c r="G3824" s="214" t="n">
        <v>1292444</v>
      </c>
      <c r="H3824" s="215" t="n">
        <v>37035.4374537037</v>
      </c>
      <c r="I3824" s="0" t="s">
        <v>1381</v>
      </c>
      <c r="M3824" s="0" t="s">
        <v>858</v>
      </c>
      <c r="N3824" s="0" t="s">
        <v>1482</v>
      </c>
      <c r="O3824" s="0" t="s">
        <v>3146</v>
      </c>
      <c r="Q3824" s="216" t="n">
        <v>5000</v>
      </c>
      <c r="S3824" s="0" t="s">
        <v>1026</v>
      </c>
      <c r="T3824" s="0" t="s">
        <v>784</v>
      </c>
      <c r="U3824" s="218" t="n">
        <v>0.2525</v>
      </c>
      <c r="V3824" s="0" t="s">
        <v>1783</v>
      </c>
      <c r="W3824" s="0" t="s">
        <v>1485</v>
      </c>
      <c r="X3824" s="0" t="s">
        <v>1486</v>
      </c>
      <c r="Y3824" s="0" t="s">
        <v>838</v>
      </c>
      <c r="Z3824" s="0" t="s">
        <v>571</v>
      </c>
      <c r="AA3824" s="0" t="s">
        <v>3147</v>
      </c>
      <c r="AB3824" s="215" t="n">
        <v>37043.875</v>
      </c>
      <c r="AC3824" s="215" t="n">
        <v>37072.875</v>
      </c>
    </row>
    <row r="3825" customFormat="false" ht="12.75" hidden="false" customHeight="false" outlineLevel="0" collapsed="false">
      <c r="A3825" s="208" t="str">
        <f aca="false">B3825&amp;" "&amp;C3825&amp;" "&amp;D3825</f>
        <v>US Natural Gas Financial</v>
      </c>
      <c r="B3825" s="208" t="str">
        <f aca="false">IF((LEFT(N3825,2)="US"),"US","")</f>
        <v>US</v>
      </c>
      <c r="C3825" s="208" t="str">
        <f aca="false">M3825</f>
        <v>Natural Gas</v>
      </c>
      <c r="D3825" s="208" t="str">
        <f aca="false">IF(ISNUMBER(FIND("Phy",N3825))=TRUE(),"Physical","Financial")</f>
        <v>Financial</v>
      </c>
      <c r="E3825" s="208" t="n">
        <f aca="false">IF(VLOOKUP(S3825,'DD-Lookup'!$J$6:$L$50,3,FALSE())="Monthly",(YEAR(AC3825)-YEAR(AB3825))*12+MONTH(AC3825)-MONTH(AB3825)+1,(AC3825-AB3825+1))</f>
        <v>30</v>
      </c>
      <c r="F3825" s="239" t="n">
        <f aca="false">E3825*SUM(P3825:Q3825)</f>
        <v>150000</v>
      </c>
      <c r="G3825" s="214" t="n">
        <v>1292447</v>
      </c>
      <c r="H3825" s="215" t="n">
        <v>37035.4375925926</v>
      </c>
      <c r="I3825" s="0" t="s">
        <v>1260</v>
      </c>
      <c r="M3825" s="0" t="s">
        <v>858</v>
      </c>
      <c r="N3825" s="0" t="s">
        <v>1024</v>
      </c>
      <c r="O3825" s="0" t="s">
        <v>1025</v>
      </c>
      <c r="Q3825" s="216" t="n">
        <v>5000</v>
      </c>
      <c r="S3825" s="0" t="s">
        <v>1026</v>
      </c>
      <c r="T3825" s="0" t="s">
        <v>784</v>
      </c>
      <c r="U3825" s="218" t="n">
        <v>4.1725</v>
      </c>
      <c r="V3825" s="0" t="s">
        <v>2481</v>
      </c>
      <c r="W3825" s="0" t="s">
        <v>1028</v>
      </c>
      <c r="X3825" s="0" t="s">
        <v>1029</v>
      </c>
      <c r="Y3825" s="0" t="s">
        <v>838</v>
      </c>
      <c r="Z3825" s="0" t="s">
        <v>571</v>
      </c>
      <c r="AA3825" s="0" t="s">
        <v>3148</v>
      </c>
      <c r="AB3825" s="215" t="n">
        <v>37043.875</v>
      </c>
      <c r="AC3825" s="215" t="n">
        <v>37072.875</v>
      </c>
    </row>
    <row r="3826" customFormat="false" ht="12.75" hidden="false" customHeight="false" outlineLevel="0" collapsed="false">
      <c r="A3826" s="208" t="str">
        <f aca="false">B3826&amp;" "&amp;C3826&amp;" "&amp;D3826</f>
        <v>US Natural Gas Financial</v>
      </c>
      <c r="B3826" s="208" t="str">
        <f aca="false">IF((LEFT(N3826,2)="US"),"US","")</f>
        <v>US</v>
      </c>
      <c r="C3826" s="208" t="str">
        <f aca="false">M3826</f>
        <v>Natural Gas</v>
      </c>
      <c r="D3826" s="208" t="str">
        <f aca="false">IF(ISNUMBER(FIND("Phy",N3826))=TRUE(),"Physical","Financial")</f>
        <v>Financial</v>
      </c>
      <c r="E3826" s="208" t="n">
        <f aca="false">IF(VLOOKUP(S3826,'DD-Lookup'!$J$6:$L$50,3,FALSE())="Monthly",(YEAR(AC3826)-YEAR(AB3826))*12+MONTH(AC3826)-MONTH(AB3826)+1,(AC3826-AB3826+1))</f>
        <v>31</v>
      </c>
      <c r="F3826" s="239" t="n">
        <f aca="false">E3826*SUM(P3826:Q3826)</f>
        <v>155000</v>
      </c>
      <c r="G3826" s="214" t="n">
        <v>1292448</v>
      </c>
      <c r="H3826" s="215" t="n">
        <v>37035.4377662037</v>
      </c>
      <c r="I3826" s="0" t="s">
        <v>1112</v>
      </c>
      <c r="M3826" s="0" t="s">
        <v>858</v>
      </c>
      <c r="N3826" s="0" t="s">
        <v>1024</v>
      </c>
      <c r="O3826" s="0" t="s">
        <v>1099</v>
      </c>
      <c r="Q3826" s="216" t="n">
        <v>5000</v>
      </c>
      <c r="S3826" s="0" t="s">
        <v>1026</v>
      </c>
      <c r="T3826" s="0" t="s">
        <v>784</v>
      </c>
      <c r="U3826" s="218" t="n">
        <v>4.24</v>
      </c>
      <c r="V3826" s="0" t="s">
        <v>2126</v>
      </c>
      <c r="W3826" s="0" t="s">
        <v>1028</v>
      </c>
      <c r="X3826" s="0" t="s">
        <v>1029</v>
      </c>
      <c r="Y3826" s="0" t="s">
        <v>838</v>
      </c>
      <c r="Z3826" s="0" t="s">
        <v>571</v>
      </c>
      <c r="AA3826" s="0" t="s">
        <v>3149</v>
      </c>
      <c r="AB3826" s="215" t="n">
        <v>37073.875</v>
      </c>
      <c r="AC3826" s="215" t="n">
        <v>37103.875</v>
      </c>
    </row>
    <row r="3827" customFormat="false" ht="12.75" hidden="false" customHeight="false" outlineLevel="0" collapsed="false">
      <c r="A3827" s="208" t="str">
        <f aca="false">B3827&amp;" "&amp;C3827&amp;" "&amp;D3827</f>
        <v> Metals Financial</v>
      </c>
      <c r="B3827" s="208" t="str">
        <f aca="false">IF((LEFT(N3827,2)="US"),"US","")</f>
        <v/>
      </c>
      <c r="C3827" s="208" t="str">
        <f aca="false">M3827</f>
        <v>Metals</v>
      </c>
      <c r="D3827" s="208" t="str">
        <f aca="false">IF(ISNUMBER(FIND("Phy",N3827))=TRUE(),"Physical","Financial")</f>
        <v>Financial</v>
      </c>
      <c r="E3827" s="208" t="n">
        <f aca="false">IF(VLOOKUP(S3827,'DD-Lookup'!$J$6:$L$50,3,FALSE())="Monthly",(YEAR(AC3827)-YEAR(AB3827))*12+MONTH(AC3827)-MONTH(AB3827)+1,(AC3827-AB3827+1))</f>
        <v>1</v>
      </c>
      <c r="F3827" s="239" t="n">
        <f aca="false">E3827*SUM(P3827:Q3827)</f>
        <v>20</v>
      </c>
      <c r="G3827" s="214" t="n">
        <v>1292450</v>
      </c>
      <c r="H3827" s="215" t="n">
        <v>37035.4379513889</v>
      </c>
      <c r="I3827" s="0" t="s">
        <v>850</v>
      </c>
      <c r="M3827" s="0" t="s">
        <v>780</v>
      </c>
      <c r="N3827" s="0" t="s">
        <v>804</v>
      </c>
      <c r="O3827" s="0" t="s">
        <v>805</v>
      </c>
      <c r="P3827" s="216" t="n">
        <v>20</v>
      </c>
      <c r="S3827" s="0" t="s">
        <v>783</v>
      </c>
      <c r="T3827" s="0" t="s">
        <v>784</v>
      </c>
      <c r="U3827" s="218" t="n">
        <v>1741</v>
      </c>
      <c r="V3827" s="0" t="s">
        <v>1254</v>
      </c>
      <c r="W3827" s="0" t="s">
        <v>803</v>
      </c>
      <c r="X3827" s="0" t="s">
        <v>787</v>
      </c>
      <c r="Y3827" s="0" t="s">
        <v>788</v>
      </c>
      <c r="Z3827" s="0" t="s">
        <v>789</v>
      </c>
      <c r="AA3827" s="0" t="n">
        <v>2151240</v>
      </c>
    </row>
    <row r="3828" customFormat="false" ht="12.75" hidden="false" customHeight="false" outlineLevel="0" collapsed="false">
      <c r="A3828" s="208" t="str">
        <f aca="false">B3828&amp;" "&amp;C3828&amp;" "&amp;D3828</f>
        <v>US Natural Gas Physical</v>
      </c>
      <c r="B3828" s="208" t="str">
        <f aca="false">IF((LEFT(N3828,2)="US"),"US","")</f>
        <v>US</v>
      </c>
      <c r="C3828" s="208" t="str">
        <f aca="false">M3828</f>
        <v>Natural Gas</v>
      </c>
      <c r="D3828" s="208" t="str">
        <f aca="false">IF(ISNUMBER(FIND("Phy",N3828))=TRUE(),"Physical","Financial")</f>
        <v>Physical</v>
      </c>
      <c r="E3828" s="208" t="n">
        <f aca="false">IF(VLOOKUP(S3828,'DD-Lookup'!$J$6:$L$50,3,FALSE())="Monthly",(YEAR(AC3828)-YEAR(AB3828))*12+MONTH(AC3828)-MONTH(AB3828)+1,(AC3828-AB3828+1))</f>
        <v>1</v>
      </c>
      <c r="F3828" s="239" t="n">
        <f aca="false">E3828*SUM(P3828:Q3828)</f>
        <v>10000</v>
      </c>
      <c r="G3828" s="214" t="n">
        <v>1292451</v>
      </c>
      <c r="H3828" s="215" t="n">
        <v>37035.437974537</v>
      </c>
      <c r="I3828" s="0" t="s">
        <v>593</v>
      </c>
      <c r="M3828" s="0" t="s">
        <v>858</v>
      </c>
      <c r="N3828" s="0" t="s">
        <v>1305</v>
      </c>
      <c r="O3828" s="0" t="s">
        <v>1432</v>
      </c>
      <c r="P3828" s="216" t="n">
        <v>10000</v>
      </c>
      <c r="S3828" s="0" t="s">
        <v>1026</v>
      </c>
      <c r="T3828" s="0" t="s">
        <v>784</v>
      </c>
      <c r="U3828" s="218" t="n">
        <v>4.11</v>
      </c>
      <c r="V3828" s="0" t="s">
        <v>1543</v>
      </c>
      <c r="W3828" s="0" t="s">
        <v>1434</v>
      </c>
      <c r="X3828" s="0" t="s">
        <v>1435</v>
      </c>
      <c r="Y3828" s="0" t="s">
        <v>1310</v>
      </c>
      <c r="Z3828" s="0" t="s">
        <v>571</v>
      </c>
      <c r="AA3828" s="0" t="n">
        <v>809166</v>
      </c>
      <c r="AB3828" s="215" t="n">
        <v>37036.875</v>
      </c>
      <c r="AC3828" s="215" t="n">
        <v>37036.875</v>
      </c>
    </row>
    <row r="3829" customFormat="false" ht="12.75" hidden="false" customHeight="false" outlineLevel="0" collapsed="false">
      <c r="A3829" s="208" t="str">
        <f aca="false">B3829&amp;" "&amp;C3829&amp;" "&amp;D3829</f>
        <v>US Power Physical</v>
      </c>
      <c r="B3829" s="208" t="str">
        <f aca="false">IF((LEFT(N3829,2)="US"),"US","")</f>
        <v>US</v>
      </c>
      <c r="C3829" s="208" t="str">
        <f aca="false">M3829</f>
        <v>Power</v>
      </c>
      <c r="D3829" s="208" t="str">
        <f aca="false">IF(ISNUMBER(FIND("Phy",N3829))=TRUE(),"Physical","Financial")</f>
        <v>Physical</v>
      </c>
      <c r="E3829" s="208" t="n">
        <f aca="false">IF(VLOOKUP(S3829,'DD-Lookup'!$J$6:$L$50,3,FALSE())="Monthly",(YEAR(AC3829)-YEAR(AB3829))*12+MONTH(AC3829)-MONTH(AB3829)+1,(AC3829-AB3829+1))</f>
        <v>30</v>
      </c>
      <c r="F3829" s="239" t="n">
        <f aca="false">E3829*SUM(P3829:Q3829)</f>
        <v>1500</v>
      </c>
      <c r="G3829" s="214" t="n">
        <v>1292453</v>
      </c>
      <c r="H3829" s="215" t="n">
        <v>37035.4380439815</v>
      </c>
      <c r="I3829" s="0" t="s">
        <v>1278</v>
      </c>
      <c r="M3829" s="0" t="s">
        <v>67</v>
      </c>
      <c r="N3829" s="0" t="s">
        <v>1081</v>
      </c>
      <c r="O3829" s="0" t="s">
        <v>1166</v>
      </c>
      <c r="P3829" s="216" t="n">
        <v>50</v>
      </c>
      <c r="S3829" s="0" t="s">
        <v>930</v>
      </c>
      <c r="T3829" s="0" t="s">
        <v>784</v>
      </c>
      <c r="U3829" s="218" t="n">
        <v>62.25</v>
      </c>
      <c r="V3829" s="0" t="s">
        <v>3150</v>
      </c>
      <c r="W3829" s="0" t="s">
        <v>1122</v>
      </c>
      <c r="X3829" s="0" t="s">
        <v>1106</v>
      </c>
      <c r="Y3829" s="0" t="s">
        <v>1051</v>
      </c>
      <c r="Z3829" s="0" t="s">
        <v>618</v>
      </c>
      <c r="AA3829" s="0" t="n">
        <v>621598.1</v>
      </c>
      <c r="AB3829" s="215" t="n">
        <v>37043.5916666667</v>
      </c>
      <c r="AC3829" s="215" t="n">
        <v>37072.5916666667</v>
      </c>
    </row>
    <row r="3830" customFormat="false" ht="12.75" hidden="false" customHeight="false" outlineLevel="0" collapsed="false">
      <c r="A3830" s="208" t="str">
        <f aca="false">B3830&amp;" "&amp;C3830&amp;" "&amp;D3830</f>
        <v>US Natural Gas Physical</v>
      </c>
      <c r="B3830" s="208" t="str">
        <f aca="false">IF((LEFT(N3830,2)="US"),"US","")</f>
        <v>US</v>
      </c>
      <c r="C3830" s="208" t="str">
        <f aca="false">M3830</f>
        <v>Natural Gas</v>
      </c>
      <c r="D3830" s="208" t="str">
        <f aca="false">IF(ISNUMBER(FIND("Phy",N3830))=TRUE(),"Physical","Financial")</f>
        <v>Physical</v>
      </c>
      <c r="E3830" s="208" t="n">
        <f aca="false">IF(VLOOKUP(S3830,'DD-Lookup'!$J$6:$L$50,3,FALSE())="Monthly",(YEAR(AC3830)-YEAR(AB3830))*12+MONTH(AC3830)-MONTH(AB3830)+1,(AC3830-AB3830+1))</f>
        <v>1</v>
      </c>
      <c r="F3830" s="239" t="n">
        <f aca="false">E3830*SUM(P3830:Q3830)</f>
        <v>5000</v>
      </c>
      <c r="G3830" s="214" t="n">
        <v>1292452</v>
      </c>
      <c r="H3830" s="215" t="n">
        <v>37035.4380439815</v>
      </c>
      <c r="I3830" s="0" t="s">
        <v>1225</v>
      </c>
      <c r="M3830" s="0" t="s">
        <v>858</v>
      </c>
      <c r="N3830" s="0" t="s">
        <v>1305</v>
      </c>
      <c r="O3830" s="0" t="s">
        <v>1638</v>
      </c>
      <c r="Q3830" s="216" t="n">
        <v>5000</v>
      </c>
      <c r="S3830" s="0" t="s">
        <v>1026</v>
      </c>
      <c r="T3830" s="0" t="s">
        <v>784</v>
      </c>
      <c r="U3830" s="218" t="n">
        <v>4.01</v>
      </c>
      <c r="V3830" s="0" t="s">
        <v>1949</v>
      </c>
      <c r="W3830" s="0" t="s">
        <v>1422</v>
      </c>
      <c r="X3830" s="0" t="s">
        <v>1639</v>
      </c>
      <c r="Y3830" s="0" t="s">
        <v>1310</v>
      </c>
      <c r="Z3830" s="0" t="s">
        <v>571</v>
      </c>
      <c r="AA3830" s="0" t="n">
        <v>809167</v>
      </c>
      <c r="AB3830" s="215" t="n">
        <v>37036.875</v>
      </c>
      <c r="AC3830" s="215" t="n">
        <v>37036.875</v>
      </c>
    </row>
    <row r="3831" customFormat="false" ht="12.75" hidden="false" customHeight="false" outlineLevel="0" collapsed="false">
      <c r="A3831" s="208" t="str">
        <f aca="false">B3831&amp;" "&amp;C3831&amp;" "&amp;D3831</f>
        <v> Metals Financial</v>
      </c>
      <c r="B3831" s="208" t="str">
        <f aca="false">IF((LEFT(N3831,2)="US"),"US","")</f>
        <v/>
      </c>
      <c r="C3831" s="208" t="str">
        <f aca="false">M3831</f>
        <v>Metals</v>
      </c>
      <c r="D3831" s="208" t="str">
        <f aca="false">IF(ISNUMBER(FIND("Phy",N3831))=TRUE(),"Physical","Financial")</f>
        <v>Financial</v>
      </c>
      <c r="E3831" s="208" t="n">
        <f aca="false">IF(VLOOKUP(S3831,'DD-Lookup'!$J$6:$L$50,3,FALSE())="Monthly",(YEAR(AC3831)-YEAR(AB3831))*12+MONTH(AC3831)-MONTH(AB3831)+1,(AC3831-AB3831+1))</f>
        <v>1</v>
      </c>
      <c r="F3831" s="239" t="n">
        <f aca="false">E3831*SUM(P3831:Q3831)</f>
        <v>20</v>
      </c>
      <c r="G3831" s="214" t="n">
        <v>1292454</v>
      </c>
      <c r="H3831" s="215" t="n">
        <v>37035.4380555556</v>
      </c>
      <c r="I3831" s="0" t="s">
        <v>796</v>
      </c>
      <c r="M3831" s="0" t="s">
        <v>780</v>
      </c>
      <c r="N3831" s="0" t="s">
        <v>804</v>
      </c>
      <c r="O3831" s="0" t="s">
        <v>805</v>
      </c>
      <c r="Q3831" s="216" t="n">
        <v>20</v>
      </c>
      <c r="S3831" s="0" t="s">
        <v>783</v>
      </c>
      <c r="T3831" s="0" t="s">
        <v>784</v>
      </c>
      <c r="U3831" s="218" t="n">
        <v>1742</v>
      </c>
      <c r="V3831" s="0" t="s">
        <v>830</v>
      </c>
      <c r="W3831" s="0" t="s">
        <v>803</v>
      </c>
      <c r="X3831" s="0" t="s">
        <v>787</v>
      </c>
      <c r="Y3831" s="0" t="s">
        <v>788</v>
      </c>
      <c r="Z3831" s="0" t="s">
        <v>789</v>
      </c>
      <c r="AA3831" s="0" t="n">
        <v>2151242</v>
      </c>
    </row>
    <row r="3832" customFormat="false" ht="12.75" hidden="false" customHeight="false" outlineLevel="0" collapsed="false">
      <c r="A3832" s="208" t="str">
        <f aca="false">B3832&amp;" "&amp;C3832&amp;" "&amp;D3832</f>
        <v>US Natural Gas Physical</v>
      </c>
      <c r="B3832" s="208" t="str">
        <f aca="false">IF((LEFT(N3832,2)="US"),"US","")</f>
        <v>US</v>
      </c>
      <c r="C3832" s="208" t="str">
        <f aca="false">M3832</f>
        <v>Natural Gas</v>
      </c>
      <c r="D3832" s="208" t="str">
        <f aca="false">IF(ISNUMBER(FIND("Phy",N3832))=TRUE(),"Physical","Financial")</f>
        <v>Physical</v>
      </c>
      <c r="E3832" s="208" t="n">
        <f aca="false">IF(VLOOKUP(S3832,'DD-Lookup'!$J$6:$L$50,3,FALSE())="Monthly",(YEAR(AC3832)-YEAR(AB3832))*12+MONTH(AC3832)-MONTH(AB3832)+1,(AC3832-AB3832+1))</f>
        <v>1</v>
      </c>
      <c r="F3832" s="239" t="n">
        <f aca="false">E3832*SUM(P3832:Q3832)</f>
        <v>5000</v>
      </c>
      <c r="G3832" s="214" t="n">
        <v>1292455</v>
      </c>
      <c r="H3832" s="215" t="n">
        <v>37035.438125</v>
      </c>
      <c r="I3832" s="0" t="s">
        <v>1225</v>
      </c>
      <c r="M3832" s="0" t="s">
        <v>858</v>
      </c>
      <c r="N3832" s="0" t="s">
        <v>1305</v>
      </c>
      <c r="O3832" s="0" t="s">
        <v>1638</v>
      </c>
      <c r="Q3832" s="216" t="n">
        <v>5000</v>
      </c>
      <c r="S3832" s="0" t="s">
        <v>1026</v>
      </c>
      <c r="T3832" s="0" t="s">
        <v>784</v>
      </c>
      <c r="U3832" s="218" t="n">
        <v>4.015</v>
      </c>
      <c r="V3832" s="0" t="s">
        <v>2156</v>
      </c>
      <c r="W3832" s="0" t="s">
        <v>1422</v>
      </c>
      <c r="X3832" s="0" t="s">
        <v>1639</v>
      </c>
      <c r="Y3832" s="0" t="s">
        <v>1310</v>
      </c>
      <c r="Z3832" s="0" t="s">
        <v>571</v>
      </c>
      <c r="AA3832" s="0" t="n">
        <v>809168</v>
      </c>
      <c r="AB3832" s="215" t="n">
        <v>37036.875</v>
      </c>
      <c r="AC3832" s="215" t="n">
        <v>37036.875</v>
      </c>
    </row>
    <row r="3833" customFormat="false" ht="12.75" hidden="false" customHeight="false" outlineLevel="0" collapsed="false">
      <c r="A3833" s="208" t="str">
        <f aca="false">B3833&amp;" "&amp;C3833&amp;" "&amp;D3833</f>
        <v> Metals Financial</v>
      </c>
      <c r="B3833" s="208" t="str">
        <f aca="false">IF((LEFT(N3833,2)="US"),"US","")</f>
        <v/>
      </c>
      <c r="C3833" s="208" t="str">
        <f aca="false">M3833</f>
        <v>Metals</v>
      </c>
      <c r="D3833" s="208" t="str">
        <f aca="false">IF(ISNUMBER(FIND("Phy",N3833))=TRUE(),"Physical","Financial")</f>
        <v>Financial</v>
      </c>
      <c r="E3833" s="208" t="n">
        <f aca="false">IF(VLOOKUP(S3833,'DD-Lookup'!$J$6:$L$50,3,FALSE())="Monthly",(YEAR(AC3833)-YEAR(AB3833))*12+MONTH(AC3833)-MONTH(AB3833)+1,(AC3833-AB3833+1))</f>
        <v>1</v>
      </c>
      <c r="F3833" s="239" t="n">
        <f aca="false">E3833*SUM(P3833:Q3833)</f>
        <v>12</v>
      </c>
      <c r="G3833" s="214" t="n">
        <v>1292458</v>
      </c>
      <c r="H3833" s="215" t="n">
        <v>37035.4382986111</v>
      </c>
      <c r="I3833" s="0" t="s">
        <v>809</v>
      </c>
      <c r="M3833" s="0" t="s">
        <v>780</v>
      </c>
      <c r="N3833" s="0" t="s">
        <v>804</v>
      </c>
      <c r="O3833" s="0" t="s">
        <v>805</v>
      </c>
      <c r="Q3833" s="216" t="n">
        <v>12</v>
      </c>
      <c r="S3833" s="0" t="s">
        <v>783</v>
      </c>
      <c r="T3833" s="0" t="s">
        <v>784</v>
      </c>
      <c r="U3833" s="218" t="n">
        <v>1742</v>
      </c>
      <c r="V3833" s="0" t="s">
        <v>810</v>
      </c>
      <c r="W3833" s="0" t="s">
        <v>803</v>
      </c>
      <c r="X3833" s="0" t="s">
        <v>787</v>
      </c>
      <c r="Y3833" s="0" t="s">
        <v>788</v>
      </c>
      <c r="Z3833" s="0" t="s">
        <v>789</v>
      </c>
      <c r="AA3833" s="0" t="n">
        <v>2151246</v>
      </c>
    </row>
    <row r="3834" customFormat="false" ht="12.75" hidden="false" customHeight="false" outlineLevel="0" collapsed="false">
      <c r="A3834" s="208" t="str">
        <f aca="false">B3834&amp;" "&amp;C3834&amp;" "&amp;D3834</f>
        <v>US Natural Gas Physical</v>
      </c>
      <c r="B3834" s="208" t="str">
        <f aca="false">IF((LEFT(N3834,2)="US"),"US","")</f>
        <v>US</v>
      </c>
      <c r="C3834" s="208" t="str">
        <f aca="false">M3834</f>
        <v>Natural Gas</v>
      </c>
      <c r="D3834" s="208" t="str">
        <f aca="false">IF(ISNUMBER(FIND("Phy",N3834))=TRUE(),"Physical","Financial")</f>
        <v>Physical</v>
      </c>
      <c r="E3834" s="208" t="n">
        <f aca="false">IF(VLOOKUP(S3834,'DD-Lookup'!$J$6:$L$50,3,FALSE())="Monthly",(YEAR(AC3834)-YEAR(AB3834))*12+MONTH(AC3834)-MONTH(AB3834)+1,(AC3834-AB3834+1))</f>
        <v>30</v>
      </c>
      <c r="F3834" s="239" t="n">
        <f aca="false">E3834*SUM(P3834:Q3834)</f>
        <v>150000</v>
      </c>
      <c r="G3834" s="214" t="n">
        <v>1292457</v>
      </c>
      <c r="H3834" s="215" t="n">
        <v>37035.4382986111</v>
      </c>
      <c r="I3834" s="0" t="s">
        <v>1141</v>
      </c>
      <c r="M3834" s="0" t="s">
        <v>858</v>
      </c>
      <c r="N3834" s="0" t="s">
        <v>1305</v>
      </c>
      <c r="O3834" s="0" t="s">
        <v>1756</v>
      </c>
      <c r="Q3834" s="216" t="n">
        <v>5000</v>
      </c>
      <c r="S3834" s="0" t="s">
        <v>1026</v>
      </c>
      <c r="T3834" s="0" t="s">
        <v>784</v>
      </c>
      <c r="U3834" s="218" t="n">
        <v>10.575</v>
      </c>
      <c r="V3834" s="0" t="s">
        <v>1513</v>
      </c>
      <c r="W3834" s="0" t="s">
        <v>1758</v>
      </c>
      <c r="X3834" s="0" t="s">
        <v>1535</v>
      </c>
      <c r="Y3834" s="0" t="s">
        <v>1310</v>
      </c>
      <c r="Z3834" s="0" t="s">
        <v>571</v>
      </c>
      <c r="AA3834" s="0" t="s">
        <v>3151</v>
      </c>
      <c r="AB3834" s="215" t="n">
        <v>37043.875</v>
      </c>
      <c r="AC3834" s="215" t="n">
        <v>37072.875</v>
      </c>
    </row>
    <row r="3835" customFormat="false" ht="12.75" hidden="false" customHeight="false" outlineLevel="0" collapsed="false">
      <c r="A3835" s="208" t="str">
        <f aca="false">B3835&amp;" "&amp;C3835&amp;" "&amp;D3835</f>
        <v>US Power Financial</v>
      </c>
      <c r="B3835" s="208" t="str">
        <f aca="false">IF((LEFT(N3835,2)="US"),"US","")</f>
        <v>US</v>
      </c>
      <c r="C3835" s="208" t="str">
        <f aca="false">M3835</f>
        <v>Power</v>
      </c>
      <c r="D3835" s="208" t="str">
        <f aca="false">IF(ISNUMBER(FIND("Phy",N3835))=TRUE(),"Physical","Financial")</f>
        <v>Financial</v>
      </c>
      <c r="E3835" s="208" t="n">
        <f aca="false">IF(VLOOKUP(S3835,'DD-Lookup'!$J$6:$L$50,3,FALSE())="Monthly",(YEAR(AC3835)-YEAR(AB3835))*12+MONTH(AC3835)-MONTH(AB3835)+1,(AC3835-AB3835+1))</f>
        <v>1</v>
      </c>
      <c r="F3835" s="239" t="n">
        <f aca="false">E3835*SUM(P3835:Q3835)</f>
        <v>50</v>
      </c>
      <c r="G3835" s="214" t="n">
        <v>1292459</v>
      </c>
      <c r="H3835" s="215" t="n">
        <v>37035.4383449074</v>
      </c>
      <c r="I3835" s="0" t="s">
        <v>3152</v>
      </c>
      <c r="M3835" s="0" t="s">
        <v>67</v>
      </c>
      <c r="N3835" s="0" t="s">
        <v>1046</v>
      </c>
      <c r="O3835" s="0" t="s">
        <v>3122</v>
      </c>
      <c r="Q3835" s="216" t="n">
        <v>50</v>
      </c>
      <c r="S3835" s="0" t="s">
        <v>930</v>
      </c>
      <c r="T3835" s="0" t="s">
        <v>784</v>
      </c>
      <c r="U3835" s="218" t="n">
        <v>31</v>
      </c>
      <c r="V3835" s="0" t="s">
        <v>3153</v>
      </c>
      <c r="W3835" s="0" t="s">
        <v>1049</v>
      </c>
      <c r="X3835" s="0" t="s">
        <v>1050</v>
      </c>
      <c r="Y3835" s="0" t="s">
        <v>1051</v>
      </c>
      <c r="Z3835" s="0" t="s">
        <v>571</v>
      </c>
      <c r="AA3835" s="0" t="n">
        <v>621599.1</v>
      </c>
      <c r="AB3835" s="215" t="n">
        <v>37035.875</v>
      </c>
      <c r="AC3835" s="215" t="n">
        <v>37035.875</v>
      </c>
    </row>
    <row r="3836" customFormat="false" ht="12.75" hidden="false" customHeight="false" outlineLevel="0" collapsed="false">
      <c r="A3836" s="208" t="str">
        <f aca="false">B3836&amp;" "&amp;C3836&amp;" "&amp;D3836</f>
        <v> Metals Financial</v>
      </c>
      <c r="B3836" s="208" t="str">
        <f aca="false">IF((LEFT(N3836,2)="US"),"US","")</f>
        <v/>
      </c>
      <c r="C3836" s="208" t="str">
        <f aca="false">M3836</f>
        <v>Metals</v>
      </c>
      <c r="D3836" s="208" t="str">
        <f aca="false">IF(ISNUMBER(FIND("Phy",N3836))=TRUE(),"Physical","Financial")</f>
        <v>Financial</v>
      </c>
      <c r="E3836" s="208" t="n">
        <f aca="false">IF(VLOOKUP(S3836,'DD-Lookup'!$J$6:$L$50,3,FALSE())="Monthly",(YEAR(AC3836)-YEAR(AB3836))*12+MONTH(AC3836)-MONTH(AB3836)+1,(AC3836-AB3836+1))</f>
        <v>1</v>
      </c>
      <c r="F3836" s="239" t="n">
        <f aca="false">E3836*SUM(P3836:Q3836)</f>
        <v>8</v>
      </c>
      <c r="G3836" s="214" t="n">
        <v>1292460</v>
      </c>
      <c r="H3836" s="215" t="n">
        <v>37035.4384027778</v>
      </c>
      <c r="I3836" s="0" t="s">
        <v>796</v>
      </c>
      <c r="M3836" s="0" t="s">
        <v>780</v>
      </c>
      <c r="N3836" s="0" t="s">
        <v>804</v>
      </c>
      <c r="O3836" s="0" t="s">
        <v>805</v>
      </c>
      <c r="Q3836" s="216" t="n">
        <v>8</v>
      </c>
      <c r="S3836" s="0" t="s">
        <v>783</v>
      </c>
      <c r="T3836" s="0" t="s">
        <v>784</v>
      </c>
      <c r="U3836" s="218" t="n">
        <v>1742</v>
      </c>
      <c r="V3836" s="0" t="s">
        <v>830</v>
      </c>
      <c r="W3836" s="0" t="s">
        <v>803</v>
      </c>
      <c r="X3836" s="0" t="s">
        <v>787</v>
      </c>
      <c r="Y3836" s="0" t="s">
        <v>788</v>
      </c>
      <c r="Z3836" s="0" t="s">
        <v>789</v>
      </c>
      <c r="AA3836" s="0" t="n">
        <v>2151248</v>
      </c>
    </row>
    <row r="3837" customFormat="false" ht="12.75" hidden="false" customHeight="false" outlineLevel="0" collapsed="false">
      <c r="A3837" s="208" t="str">
        <f aca="false">B3837&amp;" "&amp;C3837&amp;" "&amp;D3837</f>
        <v> Metals Financial</v>
      </c>
      <c r="B3837" s="208" t="str">
        <f aca="false">IF((LEFT(N3837,2)="US"),"US","")</f>
        <v/>
      </c>
      <c r="C3837" s="208" t="str">
        <f aca="false">M3837</f>
        <v>Metals</v>
      </c>
      <c r="D3837" s="208" t="str">
        <f aca="false">IF(ISNUMBER(FIND("Phy",N3837))=TRUE(),"Physical","Financial")</f>
        <v>Financial</v>
      </c>
      <c r="E3837" s="208" t="n">
        <f aca="false">IF(VLOOKUP(S3837,'DD-Lookup'!$J$6:$L$50,3,FALSE())="Monthly",(YEAR(AC3837)-YEAR(AB3837))*12+MONTH(AC3837)-MONTH(AB3837)+1,(AC3837-AB3837+1))</f>
        <v>1</v>
      </c>
      <c r="F3837" s="239" t="n">
        <f aca="false">E3837*SUM(P3837:Q3837)</f>
        <v>20</v>
      </c>
      <c r="G3837" s="214" t="n">
        <v>1292461</v>
      </c>
      <c r="H3837" s="215" t="n">
        <v>37035.4384375</v>
      </c>
      <c r="I3837" s="0" t="s">
        <v>968</v>
      </c>
      <c r="M3837" s="0" t="s">
        <v>780</v>
      </c>
      <c r="N3837" s="0" t="s">
        <v>804</v>
      </c>
      <c r="O3837" s="0" t="s">
        <v>805</v>
      </c>
      <c r="P3837" s="216" t="n">
        <v>20</v>
      </c>
      <c r="S3837" s="0" t="s">
        <v>783</v>
      </c>
      <c r="T3837" s="0" t="s">
        <v>784</v>
      </c>
      <c r="U3837" s="218" t="n">
        <v>1741</v>
      </c>
      <c r="V3837" s="0" t="s">
        <v>1275</v>
      </c>
      <c r="W3837" s="0" t="s">
        <v>803</v>
      </c>
      <c r="X3837" s="0" t="s">
        <v>787</v>
      </c>
      <c r="Y3837" s="0" t="s">
        <v>788</v>
      </c>
      <c r="Z3837" s="0" t="s">
        <v>789</v>
      </c>
      <c r="AA3837" s="0" t="n">
        <v>2151250</v>
      </c>
      <c r="AE3837" s="124" t="n">
        <f aca="false">IF(S3837="Gallon",F3837/42,F3837)</f>
        <v>20</v>
      </c>
    </row>
    <row r="3838" customFormat="false" ht="12.75" hidden="false" customHeight="false" outlineLevel="0" collapsed="false">
      <c r="A3838" s="208" t="str">
        <f aca="false">B3838&amp;" "&amp;C3838&amp;" "&amp;D3838</f>
        <v>US Natural Gas Financial</v>
      </c>
      <c r="B3838" s="208" t="str">
        <f aca="false">IF((LEFT(N3838,2)="US"),"US","")</f>
        <v>US</v>
      </c>
      <c r="C3838" s="208" t="str">
        <f aca="false">M3838</f>
        <v>Natural Gas</v>
      </c>
      <c r="D3838" s="208" t="str">
        <f aca="false">IF(ISNUMBER(FIND("Phy",N3838))=TRUE(),"Physical","Financial")</f>
        <v>Financial</v>
      </c>
      <c r="E3838" s="208" t="n">
        <f aca="false">IF(VLOOKUP(S3838,'DD-Lookup'!$J$6:$L$50,3,FALSE())="Monthly",(YEAR(AC3838)-YEAR(AB3838))*12+MONTH(AC3838)-MONTH(AB3838)+1,(AC3838-AB3838+1))</f>
        <v>30</v>
      </c>
      <c r="F3838" s="239" t="n">
        <f aca="false">E3838*SUM(P3838:Q3838)</f>
        <v>150000</v>
      </c>
      <c r="G3838" s="214" t="n">
        <v>1292462</v>
      </c>
      <c r="H3838" s="215" t="n">
        <v>37035.4384490741</v>
      </c>
      <c r="I3838" s="0" t="s">
        <v>1023</v>
      </c>
      <c r="M3838" s="0" t="s">
        <v>858</v>
      </c>
      <c r="N3838" s="0" t="s">
        <v>1024</v>
      </c>
      <c r="O3838" s="0" t="s">
        <v>1025</v>
      </c>
      <c r="Q3838" s="216" t="n">
        <v>5000</v>
      </c>
      <c r="S3838" s="0" t="s">
        <v>1026</v>
      </c>
      <c r="T3838" s="0" t="s">
        <v>784</v>
      </c>
      <c r="U3838" s="218" t="n">
        <v>4.175</v>
      </c>
      <c r="V3838" s="0" t="s">
        <v>3154</v>
      </c>
      <c r="W3838" s="0" t="s">
        <v>1028</v>
      </c>
      <c r="X3838" s="0" t="s">
        <v>1029</v>
      </c>
      <c r="Y3838" s="0" t="s">
        <v>838</v>
      </c>
      <c r="Z3838" s="0" t="s">
        <v>571</v>
      </c>
      <c r="AA3838" s="0" t="s">
        <v>3155</v>
      </c>
      <c r="AB3838" s="215" t="n">
        <v>37043.875</v>
      </c>
      <c r="AC3838" s="215" t="n">
        <v>37072.875</v>
      </c>
    </row>
    <row r="3839" customFormat="false" ht="12.75" hidden="false" customHeight="false" outlineLevel="0" collapsed="false">
      <c r="A3839" s="208" t="str">
        <f aca="false">B3839&amp;" "&amp;C3839&amp;" "&amp;D3839</f>
        <v>US Power Physical</v>
      </c>
      <c r="B3839" s="208" t="str">
        <f aca="false">IF((LEFT(N3839,2)="US"),"US","")</f>
        <v>US</v>
      </c>
      <c r="C3839" s="208" t="str">
        <f aca="false">M3839</f>
        <v>Power</v>
      </c>
      <c r="D3839" s="208" t="str">
        <f aca="false">IF(ISNUMBER(FIND("Phy",N3839))=TRUE(),"Physical","Financial")</f>
        <v>Physical</v>
      </c>
      <c r="E3839" s="208" t="n">
        <f aca="false">IF(VLOOKUP(S3839,'DD-Lookup'!$J$6:$L$50,3,FALSE())="Monthly",(YEAR(AC3839)-YEAR(AB3839))*12+MONTH(AC3839)-MONTH(AB3839)+1,(AC3839-AB3839+1))</f>
        <v>30</v>
      </c>
      <c r="F3839" s="239" t="n">
        <f aca="false">E3839*SUM(P3839:Q3839)</f>
        <v>1500</v>
      </c>
      <c r="G3839" s="214" t="n">
        <v>1292463</v>
      </c>
      <c r="H3839" s="215" t="n">
        <v>37035.4384606482</v>
      </c>
      <c r="I3839" s="0" t="s">
        <v>1183</v>
      </c>
      <c r="M3839" s="0" t="s">
        <v>67</v>
      </c>
      <c r="N3839" s="0" t="s">
        <v>1081</v>
      </c>
      <c r="O3839" s="0" t="s">
        <v>1161</v>
      </c>
      <c r="Q3839" s="216" t="n">
        <v>50</v>
      </c>
      <c r="S3839" s="0" t="s">
        <v>930</v>
      </c>
      <c r="T3839" s="0" t="s">
        <v>784</v>
      </c>
      <c r="U3839" s="218" t="n">
        <v>64.25</v>
      </c>
      <c r="V3839" s="0" t="s">
        <v>1184</v>
      </c>
      <c r="W3839" s="0" t="s">
        <v>1134</v>
      </c>
      <c r="X3839" s="0" t="s">
        <v>1135</v>
      </c>
      <c r="Y3839" s="0" t="s">
        <v>1051</v>
      </c>
      <c r="Z3839" s="0" t="s">
        <v>618</v>
      </c>
      <c r="AA3839" s="0" t="n">
        <v>621600.1</v>
      </c>
      <c r="AB3839" s="215" t="n">
        <v>37043.7159722222</v>
      </c>
      <c r="AC3839" s="215" t="n">
        <v>37072.7159722222</v>
      </c>
    </row>
    <row r="3840" customFormat="false" ht="12.75" hidden="false" customHeight="false" outlineLevel="0" collapsed="false">
      <c r="A3840" s="208" t="str">
        <f aca="false">B3840&amp;" "&amp;C3840&amp;" "&amp;D3840</f>
        <v> Metals Financial</v>
      </c>
      <c r="B3840" s="208" t="str">
        <f aca="false">IF((LEFT(N3840,2)="US"),"US","")</f>
        <v/>
      </c>
      <c r="C3840" s="208" t="str">
        <f aca="false">M3840</f>
        <v>Metals</v>
      </c>
      <c r="D3840" s="208" t="str">
        <f aca="false">IF(ISNUMBER(FIND("Phy",N3840))=TRUE(),"Physical","Financial")</f>
        <v>Financial</v>
      </c>
      <c r="E3840" s="208" t="n">
        <f aca="false">IF(VLOOKUP(S3840,'DD-Lookup'!$J$6:$L$50,3,FALSE())="Monthly",(YEAR(AC3840)-YEAR(AB3840))*12+MONTH(AC3840)-MONTH(AB3840)+1,(AC3840-AB3840+1))</f>
        <v>1</v>
      </c>
      <c r="F3840" s="239" t="n">
        <f aca="false">E3840*SUM(P3840:Q3840)</f>
        <v>2</v>
      </c>
      <c r="G3840" s="214" t="n">
        <v>1292464</v>
      </c>
      <c r="H3840" s="215" t="n">
        <v>37035.4384953704</v>
      </c>
      <c r="I3840" s="0" t="s">
        <v>2385</v>
      </c>
      <c r="M3840" s="0" t="s">
        <v>780</v>
      </c>
      <c r="N3840" s="0" t="s">
        <v>781</v>
      </c>
      <c r="O3840" s="0" t="s">
        <v>1326</v>
      </c>
      <c r="P3840" s="216" t="n">
        <v>2</v>
      </c>
      <c r="S3840" s="0" t="s">
        <v>783</v>
      </c>
      <c r="T3840" s="0" t="s">
        <v>784</v>
      </c>
      <c r="U3840" s="218" t="n">
        <v>1536</v>
      </c>
      <c r="V3840" s="0" t="s">
        <v>2387</v>
      </c>
      <c r="W3840" s="0" t="s">
        <v>803</v>
      </c>
      <c r="X3840" s="0" t="s">
        <v>787</v>
      </c>
      <c r="Y3840" s="0" t="s">
        <v>788</v>
      </c>
      <c r="Z3840" s="0" t="s">
        <v>789</v>
      </c>
      <c r="AA3840" s="0" t="n">
        <v>2151252</v>
      </c>
      <c r="AB3840" s="215" t="n">
        <v>37090</v>
      </c>
      <c r="AC3840" s="215" t="n">
        <v>37090</v>
      </c>
    </row>
    <row r="3841" customFormat="false" ht="12.75" hidden="false" customHeight="false" outlineLevel="0" collapsed="false">
      <c r="A3841" s="208" t="str">
        <f aca="false">B3841&amp;" "&amp;C3841&amp;" "&amp;D3841</f>
        <v> Metals Financial</v>
      </c>
      <c r="B3841" s="208" t="str">
        <f aca="false">IF((LEFT(N3841,2)="US"),"US","")</f>
        <v/>
      </c>
      <c r="C3841" s="208" t="str">
        <f aca="false">M3841</f>
        <v>Metals</v>
      </c>
      <c r="D3841" s="208" t="str">
        <f aca="false">IF(ISNUMBER(FIND("Phy",N3841))=TRUE(),"Physical","Financial")</f>
        <v>Financial</v>
      </c>
      <c r="E3841" s="208" t="n">
        <f aca="false">IF(VLOOKUP(S3841,'DD-Lookup'!$J$6:$L$50,3,FALSE())="Monthly",(YEAR(AC3841)-YEAR(AB3841))*12+MONTH(AC3841)-MONTH(AB3841)+1,(AC3841-AB3841+1))</f>
        <v>1</v>
      </c>
      <c r="F3841" s="239" t="n">
        <f aca="false">E3841*SUM(P3841:Q3841)</f>
        <v>20</v>
      </c>
      <c r="G3841" s="214" t="n">
        <v>1292465</v>
      </c>
      <c r="H3841" s="215" t="n">
        <v>37035.4385185185</v>
      </c>
      <c r="I3841" s="0" t="s">
        <v>901</v>
      </c>
      <c r="M3841" s="0" t="s">
        <v>780</v>
      </c>
      <c r="N3841" s="0" t="s">
        <v>804</v>
      </c>
      <c r="O3841" s="0" t="s">
        <v>805</v>
      </c>
      <c r="Q3841" s="216" t="n">
        <v>20</v>
      </c>
      <c r="S3841" s="0" t="s">
        <v>783</v>
      </c>
      <c r="T3841" s="0" t="s">
        <v>784</v>
      </c>
      <c r="U3841" s="218" t="n">
        <v>1742</v>
      </c>
      <c r="V3841" s="0" t="s">
        <v>902</v>
      </c>
      <c r="W3841" s="0" t="s">
        <v>803</v>
      </c>
      <c r="X3841" s="0" t="s">
        <v>787</v>
      </c>
      <c r="Y3841" s="0" t="s">
        <v>788</v>
      </c>
      <c r="Z3841" s="0" t="s">
        <v>789</v>
      </c>
      <c r="AA3841" s="0" t="n">
        <v>2151254</v>
      </c>
    </row>
    <row r="3842" customFormat="false" ht="12.75" hidden="false" customHeight="false" outlineLevel="0" collapsed="false">
      <c r="A3842" s="208" t="str">
        <f aca="false">B3842&amp;" "&amp;C3842&amp;" "&amp;D3842</f>
        <v> Metals Financial</v>
      </c>
      <c r="B3842" s="208" t="str">
        <f aca="false">IF((LEFT(N3842,2)="US"),"US","")</f>
        <v/>
      </c>
      <c r="C3842" s="208" t="str">
        <f aca="false">M3842</f>
        <v>Metals</v>
      </c>
      <c r="D3842" s="208" t="str">
        <f aca="false">IF(ISNUMBER(FIND("Phy",N3842))=TRUE(),"Physical","Financial")</f>
        <v>Financial</v>
      </c>
      <c r="E3842" s="208" t="n">
        <f aca="false">IF(VLOOKUP(S3842,'DD-Lookup'!$J$6:$L$50,3,FALSE())="Monthly",(YEAR(AC3842)-YEAR(AB3842))*12+MONTH(AC3842)-MONTH(AB3842)+1,(AC3842-AB3842+1))</f>
        <v>1</v>
      </c>
      <c r="F3842" s="239" t="n">
        <f aca="false">E3842*SUM(P3842:Q3842)</f>
        <v>3</v>
      </c>
      <c r="G3842" s="214" t="n">
        <v>1292466</v>
      </c>
      <c r="H3842" s="215" t="n">
        <v>37035.4385648148</v>
      </c>
      <c r="I3842" s="0" t="s">
        <v>941</v>
      </c>
      <c r="M3842" s="0" t="s">
        <v>780</v>
      </c>
      <c r="N3842" s="0" t="s">
        <v>781</v>
      </c>
      <c r="O3842" s="0" t="s">
        <v>782</v>
      </c>
      <c r="P3842" s="216" t="n">
        <v>3</v>
      </c>
      <c r="S3842" s="0" t="s">
        <v>783</v>
      </c>
      <c r="T3842" s="0" t="s">
        <v>784</v>
      </c>
      <c r="U3842" s="218" t="n">
        <v>1542</v>
      </c>
      <c r="V3842" s="0" t="s">
        <v>1044</v>
      </c>
      <c r="W3842" s="0" t="s">
        <v>803</v>
      </c>
      <c r="X3842" s="0" t="s">
        <v>787</v>
      </c>
      <c r="Y3842" s="0" t="s">
        <v>788</v>
      </c>
      <c r="Z3842" s="0" t="s">
        <v>789</v>
      </c>
      <c r="AA3842" s="0" t="n">
        <v>2151256</v>
      </c>
    </row>
    <row r="3843" customFormat="false" ht="12.75" hidden="false" customHeight="false" outlineLevel="0" collapsed="false">
      <c r="A3843" s="208" t="str">
        <f aca="false">B3843&amp;" "&amp;C3843&amp;" "&amp;D3843</f>
        <v> Natural Gas Physical</v>
      </c>
      <c r="B3843" s="208" t="str">
        <f aca="false">IF((LEFT(N3843,2)="US"),"US","")</f>
        <v/>
      </c>
      <c r="C3843" s="208" t="str">
        <f aca="false">M3843</f>
        <v>Natural Gas</v>
      </c>
      <c r="D3843" s="208" t="str">
        <f aca="false">IF(ISNUMBER(FIND("Phy",N3843))=TRUE(),"Physical","Financial")</f>
        <v>Physical</v>
      </c>
      <c r="E3843" s="208" t="n">
        <f aca="false">IF(VLOOKUP(S3843,'DD-Lookup'!$J$6:$L$50,3,FALSE())="Monthly",(YEAR(AC3843)-YEAR(AB3843))*12+MONTH(AC3843)-MONTH(AB3843)+1,(AC3843-AB3843+1))</f>
        <v>1</v>
      </c>
      <c r="F3843" s="239" t="n">
        <f aca="false">E3843*SUM(P3843:Q3843)</f>
        <v>3000</v>
      </c>
      <c r="G3843" s="214" t="n">
        <v>1292468</v>
      </c>
      <c r="H3843" s="215" t="n">
        <v>37035.4387037037</v>
      </c>
      <c r="I3843" s="0" t="s">
        <v>2426</v>
      </c>
      <c r="M3843" s="0" t="s">
        <v>858</v>
      </c>
      <c r="N3843" s="0" t="s">
        <v>2171</v>
      </c>
      <c r="O3843" s="0" t="s">
        <v>2223</v>
      </c>
      <c r="P3843" s="216" t="n">
        <v>3000</v>
      </c>
      <c r="S3843" s="0" t="s">
        <v>279</v>
      </c>
      <c r="T3843" s="0" t="s">
        <v>2173</v>
      </c>
      <c r="U3843" s="218" t="n">
        <v>5.67</v>
      </c>
      <c r="V3843" s="0" t="s">
        <v>2427</v>
      </c>
      <c r="W3843" s="0" t="s">
        <v>2225</v>
      </c>
      <c r="X3843" s="0" t="s">
        <v>2176</v>
      </c>
      <c r="Y3843" s="0" t="s">
        <v>1310</v>
      </c>
      <c r="Z3843" s="0" t="s">
        <v>628</v>
      </c>
      <c r="AA3843" s="0" t="n">
        <v>809171</v>
      </c>
      <c r="AB3843" s="215" t="n">
        <v>37035.875</v>
      </c>
      <c r="AC3843" s="215" t="n">
        <v>37035.875</v>
      </c>
    </row>
    <row r="3844" customFormat="false" ht="12.75" hidden="false" customHeight="false" outlineLevel="0" collapsed="false">
      <c r="A3844" s="208" t="str">
        <f aca="false">B3844&amp;" "&amp;C3844&amp;" "&amp;D3844</f>
        <v>US Natural Gas Financial</v>
      </c>
      <c r="B3844" s="208" t="str">
        <f aca="false">IF((LEFT(N3844,2)="US"),"US","")</f>
        <v>US</v>
      </c>
      <c r="C3844" s="208" t="str">
        <f aca="false">M3844</f>
        <v>Natural Gas</v>
      </c>
      <c r="D3844" s="208" t="str">
        <f aca="false">IF(ISNUMBER(FIND("Phy",N3844))=TRUE(),"Physical","Financial")</f>
        <v>Financial</v>
      </c>
      <c r="E3844" s="208" t="n">
        <f aca="false">IF(VLOOKUP(S3844,'DD-Lookup'!$J$6:$L$50,3,FALSE())="Monthly",(YEAR(AC3844)-YEAR(AB3844))*12+MONTH(AC3844)-MONTH(AB3844)+1,(AC3844-AB3844+1))</f>
        <v>30</v>
      </c>
      <c r="F3844" s="239" t="n">
        <f aca="false">E3844*SUM(P3844:Q3844)</f>
        <v>300000</v>
      </c>
      <c r="G3844" s="214" t="n">
        <v>1292469</v>
      </c>
      <c r="H3844" s="215" t="n">
        <v>37035.4388310185</v>
      </c>
      <c r="I3844" s="0" t="s">
        <v>1115</v>
      </c>
      <c r="M3844" s="0" t="s">
        <v>858</v>
      </c>
      <c r="N3844" s="0" t="s">
        <v>1482</v>
      </c>
      <c r="O3844" s="0" t="s">
        <v>2069</v>
      </c>
      <c r="Q3844" s="216" t="n">
        <v>10000</v>
      </c>
      <c r="S3844" s="0" t="s">
        <v>1026</v>
      </c>
      <c r="T3844" s="0" t="s">
        <v>784</v>
      </c>
      <c r="U3844" s="218" t="n">
        <v>6.9</v>
      </c>
      <c r="V3844" s="0" t="s">
        <v>3131</v>
      </c>
      <c r="W3844" s="0" t="s">
        <v>2070</v>
      </c>
      <c r="X3844" s="0" t="s">
        <v>2071</v>
      </c>
      <c r="Y3844" s="0" t="s">
        <v>838</v>
      </c>
      <c r="Z3844" s="0" t="s">
        <v>571</v>
      </c>
      <c r="AA3844" s="0" t="s">
        <v>3156</v>
      </c>
      <c r="AB3844" s="215" t="n">
        <v>37043.875</v>
      </c>
      <c r="AC3844" s="215" t="n">
        <v>37072.875</v>
      </c>
    </row>
    <row r="3845" customFormat="false" ht="12.75" hidden="false" customHeight="false" outlineLevel="0" collapsed="false">
      <c r="A3845" s="208" t="str">
        <f aca="false">B3845&amp;" "&amp;C3845&amp;" "&amp;D3845</f>
        <v>US Power Physical</v>
      </c>
      <c r="B3845" s="208" t="str">
        <f aca="false">IF((LEFT(N3845,2)="US"),"US","")</f>
        <v>US</v>
      </c>
      <c r="C3845" s="208" t="str">
        <f aca="false">M3845</f>
        <v>Power</v>
      </c>
      <c r="D3845" s="208" t="str">
        <f aca="false">IF(ISNUMBER(FIND("Phy",N3845))=TRUE(),"Physical","Financial")</f>
        <v>Physical</v>
      </c>
      <c r="E3845" s="208" t="n">
        <f aca="false">IF(VLOOKUP(S3845,'DD-Lookup'!$J$6:$L$50,3,FALSE())="Monthly",(YEAR(AC3845)-YEAR(AB3845))*12+MONTH(AC3845)-MONTH(AB3845)+1,(AC3845-AB3845+1))</f>
        <v>31</v>
      </c>
      <c r="F3845" s="239" t="n">
        <f aca="false">E3845*SUM(P3845:Q3845)</f>
        <v>1550</v>
      </c>
      <c r="G3845" s="214" t="n">
        <v>1292470</v>
      </c>
      <c r="H3845" s="215" t="n">
        <v>37035.4388773148</v>
      </c>
      <c r="I3845" s="0" t="s">
        <v>1078</v>
      </c>
      <c r="M3845" s="0" t="s">
        <v>67</v>
      </c>
      <c r="N3845" s="0" t="s">
        <v>1081</v>
      </c>
      <c r="O3845" s="0" t="s">
        <v>1236</v>
      </c>
      <c r="P3845" s="216" t="n">
        <v>50</v>
      </c>
      <c r="S3845" s="0" t="s">
        <v>930</v>
      </c>
      <c r="T3845" s="0" t="s">
        <v>784</v>
      </c>
      <c r="U3845" s="218" t="n">
        <v>47.5</v>
      </c>
      <c r="V3845" s="0" t="s">
        <v>1188</v>
      </c>
      <c r="W3845" s="0" t="s">
        <v>1228</v>
      </c>
      <c r="X3845" s="0" t="s">
        <v>1229</v>
      </c>
      <c r="Y3845" s="0" t="s">
        <v>1051</v>
      </c>
      <c r="Z3845" s="0" t="s">
        <v>618</v>
      </c>
      <c r="AA3845" s="0" t="n">
        <v>621603.1</v>
      </c>
      <c r="AB3845" s="215" t="n">
        <v>37377.875</v>
      </c>
      <c r="AC3845" s="215" t="n">
        <v>37407.875</v>
      </c>
    </row>
    <row r="3846" customFormat="false" ht="12.75" hidden="false" customHeight="false" outlineLevel="0" collapsed="false">
      <c r="A3846" s="208" t="str">
        <f aca="false">B3846&amp;" "&amp;C3846&amp;" "&amp;D3846</f>
        <v> Natural Gas Physical</v>
      </c>
      <c r="B3846" s="208" t="str">
        <f aca="false">IF((LEFT(N3846,2)="US"),"US","")</f>
        <v/>
      </c>
      <c r="C3846" s="208" t="str">
        <f aca="false">M3846</f>
        <v>Natural Gas</v>
      </c>
      <c r="D3846" s="208" t="str">
        <f aca="false">IF(ISNUMBER(FIND("Phy",N3846))=TRUE(),"Physical","Financial")</f>
        <v>Physical</v>
      </c>
      <c r="E3846" s="208" t="n">
        <f aca="false">IF(VLOOKUP(S3846,'DD-Lookup'!$J$6:$L$50,3,FALSE())="Monthly",(YEAR(AC3846)-YEAR(AB3846))*12+MONTH(AC3846)-MONTH(AB3846)+1,(AC3846-AB3846+1))</f>
        <v>1</v>
      </c>
      <c r="F3846" s="239" t="n">
        <f aca="false">E3846*SUM(P3846:Q3846)</f>
        <v>7000</v>
      </c>
      <c r="G3846" s="214" t="n">
        <v>1292471</v>
      </c>
      <c r="H3846" s="215" t="n">
        <v>37035.4391203704</v>
      </c>
      <c r="I3846" s="0" t="s">
        <v>2040</v>
      </c>
      <c r="M3846" s="0" t="s">
        <v>858</v>
      </c>
      <c r="N3846" s="0" t="s">
        <v>2171</v>
      </c>
      <c r="O3846" s="0" t="s">
        <v>2223</v>
      </c>
      <c r="P3846" s="216" t="n">
        <v>7000</v>
      </c>
      <c r="S3846" s="0" t="s">
        <v>279</v>
      </c>
      <c r="T3846" s="0" t="s">
        <v>2173</v>
      </c>
      <c r="U3846" s="218" t="n">
        <v>5.67</v>
      </c>
      <c r="V3846" s="0" t="s">
        <v>2224</v>
      </c>
      <c r="W3846" s="0" t="s">
        <v>2225</v>
      </c>
      <c r="X3846" s="0" t="s">
        <v>2176</v>
      </c>
      <c r="Y3846" s="0" t="s">
        <v>1310</v>
      </c>
      <c r="Z3846" s="0" t="s">
        <v>628</v>
      </c>
      <c r="AA3846" s="0" t="n">
        <v>809172</v>
      </c>
      <c r="AB3846" s="215" t="n">
        <v>37035.875</v>
      </c>
      <c r="AC3846" s="215" t="n">
        <v>37035.875</v>
      </c>
    </row>
    <row r="3847" customFormat="false" ht="12.75" hidden="false" customHeight="false" outlineLevel="0" collapsed="false">
      <c r="A3847" s="208" t="str">
        <f aca="false">B3847&amp;" "&amp;C3847&amp;" "&amp;D3847</f>
        <v>US Natural Gas Financial</v>
      </c>
      <c r="B3847" s="208" t="str">
        <f aca="false">IF((LEFT(N3847,2)="US"),"US","")</f>
        <v>US</v>
      </c>
      <c r="C3847" s="208" t="str">
        <f aca="false">M3847</f>
        <v>Natural Gas</v>
      </c>
      <c r="D3847" s="208" t="str">
        <f aca="false">IF(ISNUMBER(FIND("Phy",N3847))=TRUE(),"Physical","Financial")</f>
        <v>Financial</v>
      </c>
      <c r="E3847" s="208" t="n">
        <f aca="false">IF(VLOOKUP(S3847,'DD-Lookup'!$J$6:$L$50,3,FALSE())="Monthly",(YEAR(AC3847)-YEAR(AB3847))*12+MONTH(AC3847)-MONTH(AB3847)+1,(AC3847-AB3847+1))</f>
        <v>30</v>
      </c>
      <c r="F3847" s="239" t="n">
        <f aca="false">E3847*SUM(P3847:Q3847)</f>
        <v>300000</v>
      </c>
      <c r="G3847" s="214" t="n">
        <v>1292473</v>
      </c>
      <c r="H3847" s="215" t="n">
        <v>37035.4392476852</v>
      </c>
      <c r="I3847" s="0" t="s">
        <v>1426</v>
      </c>
      <c r="M3847" s="0" t="s">
        <v>858</v>
      </c>
      <c r="N3847" s="0" t="s">
        <v>1482</v>
      </c>
      <c r="O3847" s="0" t="s">
        <v>2346</v>
      </c>
      <c r="P3847" s="216" t="n">
        <v>10000</v>
      </c>
      <c r="S3847" s="0" t="s">
        <v>1026</v>
      </c>
      <c r="T3847" s="0" t="s">
        <v>784</v>
      </c>
      <c r="U3847" s="218" t="n">
        <v>0.085</v>
      </c>
      <c r="V3847" s="0" t="s">
        <v>1470</v>
      </c>
      <c r="W3847" s="0" t="s">
        <v>2101</v>
      </c>
      <c r="X3847" s="0" t="s">
        <v>2102</v>
      </c>
      <c r="Y3847" s="0" t="s">
        <v>838</v>
      </c>
      <c r="Z3847" s="0" t="s">
        <v>571</v>
      </c>
      <c r="AA3847" s="0" t="s">
        <v>3157</v>
      </c>
      <c r="AB3847" s="215" t="n">
        <v>37043.875</v>
      </c>
      <c r="AC3847" s="215" t="n">
        <v>37072.875</v>
      </c>
    </row>
    <row r="3848" customFormat="false" ht="12.75" hidden="false" customHeight="false" outlineLevel="0" collapsed="false">
      <c r="A3848" s="208" t="str">
        <f aca="false">B3848&amp;" "&amp;C3848&amp;" "&amp;D3848</f>
        <v> Metals Financial</v>
      </c>
      <c r="B3848" s="208" t="str">
        <f aca="false">IF((LEFT(N3848,2)="US"),"US","")</f>
        <v/>
      </c>
      <c r="C3848" s="208" t="str">
        <f aca="false">M3848</f>
        <v>Metals</v>
      </c>
      <c r="D3848" s="208" t="str">
        <f aca="false">IF(ISNUMBER(FIND("Phy",N3848))=TRUE(),"Physical","Financial")</f>
        <v>Financial</v>
      </c>
      <c r="E3848" s="208" t="n">
        <f aca="false">IF(VLOOKUP(S3848,'DD-Lookup'!$J$6:$L$50,3,FALSE())="Monthly",(YEAR(AC3848)-YEAR(AB3848))*12+MONTH(AC3848)-MONTH(AB3848)+1,(AC3848-AB3848+1))</f>
        <v>1</v>
      </c>
      <c r="F3848" s="239" t="n">
        <f aca="false">E3848*SUM(P3848:Q3848)</f>
        <v>20</v>
      </c>
      <c r="G3848" s="214" t="n">
        <v>1292474</v>
      </c>
      <c r="H3848" s="215" t="n">
        <v>37035.4393287037</v>
      </c>
      <c r="I3848" s="0" t="s">
        <v>1384</v>
      </c>
      <c r="M3848" s="0" t="s">
        <v>780</v>
      </c>
      <c r="N3848" s="0" t="s">
        <v>804</v>
      </c>
      <c r="O3848" s="0" t="s">
        <v>805</v>
      </c>
      <c r="Q3848" s="216" t="n">
        <v>20</v>
      </c>
      <c r="S3848" s="0" t="s">
        <v>783</v>
      </c>
      <c r="T3848" s="0" t="s">
        <v>784</v>
      </c>
      <c r="U3848" s="218" t="n">
        <v>1742</v>
      </c>
      <c r="V3848" s="0" t="s">
        <v>1385</v>
      </c>
      <c r="W3848" s="0" t="s">
        <v>803</v>
      </c>
      <c r="X3848" s="0" t="s">
        <v>787</v>
      </c>
      <c r="Y3848" s="0" t="s">
        <v>788</v>
      </c>
      <c r="Z3848" s="0" t="s">
        <v>789</v>
      </c>
      <c r="AA3848" s="0" t="n">
        <v>2151265</v>
      </c>
    </row>
    <row r="3849" customFormat="false" ht="12.75" hidden="false" customHeight="false" outlineLevel="0" collapsed="false">
      <c r="A3849" s="208" t="str">
        <f aca="false">B3849&amp;" "&amp;C3849&amp;" "&amp;D3849</f>
        <v>US Gas Pipeline Capacity Financial</v>
      </c>
      <c r="B3849" s="208" t="str">
        <f aca="false">IF((LEFT(N3849,2)="US"),"US","")</f>
        <v>US</v>
      </c>
      <c r="C3849" s="208" t="str">
        <f aca="false">M3849</f>
        <v>Gas Pipeline Capacity</v>
      </c>
      <c r="D3849" s="208" t="str">
        <f aca="false">IF(ISNUMBER(FIND("Phy",N3849))=TRUE(),"Physical","Financial")</f>
        <v>Financial</v>
      </c>
      <c r="E3849" s="208" t="n">
        <f aca="false">IF(VLOOKUP(S3849,'DD-Lookup'!$J$6:$L$50,3,FALSE())="Monthly",(YEAR(AC3849)-YEAR(AB3849))*12+MONTH(AC3849)-MONTH(AB3849)+1,(AC3849-AB3849+1))</f>
        <v>1</v>
      </c>
      <c r="F3849" s="239" t="n">
        <f aca="false">E3849*SUM(P3849:Q3849)</f>
        <v>9200</v>
      </c>
      <c r="G3849" s="214" t="n">
        <v>1292475</v>
      </c>
      <c r="H3849" s="215" t="n">
        <v>37035.4393865741</v>
      </c>
      <c r="I3849" s="0" t="s">
        <v>1183</v>
      </c>
      <c r="M3849" s="0" t="s">
        <v>2869</v>
      </c>
      <c r="N3849" s="0" t="s">
        <v>2870</v>
      </c>
      <c r="O3849" s="0" t="s">
        <v>2940</v>
      </c>
      <c r="Q3849" s="216" t="n">
        <v>9200</v>
      </c>
      <c r="S3849" s="0" t="s">
        <v>1026</v>
      </c>
      <c r="T3849" s="0" t="s">
        <v>784</v>
      </c>
      <c r="U3849" s="218" t="n">
        <v>0.07</v>
      </c>
      <c r="V3849" s="0" t="s">
        <v>3158</v>
      </c>
      <c r="W3849" s="0" t="s">
        <v>2873</v>
      </c>
      <c r="X3849" s="0" t="s">
        <v>2874</v>
      </c>
      <c r="Y3849" s="0" t="s">
        <v>2875</v>
      </c>
      <c r="Z3849" s="0" t="s">
        <v>2876</v>
      </c>
      <c r="AA3849" s="0" t="n">
        <v>41063</v>
      </c>
      <c r="AB3849" s="215" t="n">
        <v>37036.875</v>
      </c>
      <c r="AC3849" s="215" t="n">
        <v>37036.875</v>
      </c>
    </row>
    <row r="3850" customFormat="false" ht="12.75" hidden="false" customHeight="false" outlineLevel="0" collapsed="false">
      <c r="A3850" s="208" t="str">
        <f aca="false">B3850&amp;" "&amp;C3850&amp;" "&amp;D3850</f>
        <v> Natural Gas Physical</v>
      </c>
      <c r="B3850" s="208" t="str">
        <f aca="false">IF((LEFT(N3850,2)="US"),"US","")</f>
        <v/>
      </c>
      <c r="C3850" s="208" t="str">
        <f aca="false">M3850</f>
        <v>Natural Gas</v>
      </c>
      <c r="D3850" s="208" t="str">
        <f aca="false">IF(ISNUMBER(FIND("Phy",N3850))=TRUE(),"Physical","Financial")</f>
        <v>Physical</v>
      </c>
      <c r="E3850" s="208" t="n">
        <f aca="false">IF(VLOOKUP(S3850,'DD-Lookup'!$J$6:$L$50,3,FALSE())="Monthly",(YEAR(AC3850)-YEAR(AB3850))*12+MONTH(AC3850)-MONTH(AB3850)+1,(AC3850-AB3850+1))</f>
        <v>1</v>
      </c>
      <c r="F3850" s="239" t="n">
        <f aca="false">E3850*SUM(P3850:Q3850)</f>
        <v>50000</v>
      </c>
      <c r="G3850" s="214" t="n">
        <v>1292476</v>
      </c>
      <c r="H3850" s="215" t="n">
        <v>37035.4394212963</v>
      </c>
      <c r="I3850" s="0" t="s">
        <v>3159</v>
      </c>
      <c r="M3850" s="0" t="s">
        <v>858</v>
      </c>
      <c r="N3850" s="0" t="s">
        <v>859</v>
      </c>
      <c r="O3850" s="0" t="s">
        <v>937</v>
      </c>
      <c r="Q3850" s="216" t="n">
        <v>50000</v>
      </c>
      <c r="S3850" s="0" t="s">
        <v>861</v>
      </c>
      <c r="T3850" s="0" t="s">
        <v>862</v>
      </c>
      <c r="U3850" s="218" t="n">
        <v>18.8</v>
      </c>
      <c r="V3850" s="0" t="s">
        <v>3160</v>
      </c>
      <c r="W3850" s="0" t="s">
        <v>864</v>
      </c>
      <c r="X3850" s="0" t="s">
        <v>865</v>
      </c>
      <c r="Y3850" s="0" t="s">
        <v>866</v>
      </c>
      <c r="Z3850" s="0" t="s">
        <v>867</v>
      </c>
      <c r="AA3850" s="0" t="n">
        <v>104830</v>
      </c>
      <c r="AB3850" s="215" t="n">
        <v>37036.875</v>
      </c>
      <c r="AC3850" s="215" t="n">
        <v>37036.875</v>
      </c>
    </row>
    <row r="3851" customFormat="false" ht="12.75" hidden="false" customHeight="false" outlineLevel="0" collapsed="false">
      <c r="A3851" s="208" t="str">
        <f aca="false">B3851&amp;" "&amp;C3851&amp;" "&amp;D3851</f>
        <v> Metals Financial</v>
      </c>
      <c r="B3851" s="208" t="str">
        <f aca="false">IF((LEFT(N3851,2)="US"),"US","")</f>
        <v/>
      </c>
      <c r="C3851" s="208" t="str">
        <f aca="false">M3851</f>
        <v>Metals</v>
      </c>
      <c r="D3851" s="208" t="str">
        <f aca="false">IF(ISNUMBER(FIND("Phy",N3851))=TRUE(),"Physical","Financial")</f>
        <v>Financial</v>
      </c>
      <c r="E3851" s="208" t="n">
        <f aca="false">IF(VLOOKUP(S3851,'DD-Lookup'!$J$6:$L$50,3,FALSE())="Monthly",(YEAR(AC3851)-YEAR(AB3851))*12+MONTH(AC3851)-MONTH(AB3851)+1,(AC3851-AB3851+1))</f>
        <v>1</v>
      </c>
      <c r="F3851" s="239" t="n">
        <f aca="false">E3851*SUM(P3851:Q3851)</f>
        <v>20</v>
      </c>
      <c r="G3851" s="214" t="n">
        <v>1292477</v>
      </c>
      <c r="H3851" s="215" t="n">
        <v>37035.4394444445</v>
      </c>
      <c r="I3851" s="0" t="s">
        <v>968</v>
      </c>
      <c r="M3851" s="0" t="s">
        <v>780</v>
      </c>
      <c r="N3851" s="0" t="s">
        <v>804</v>
      </c>
      <c r="O3851" s="0" t="s">
        <v>805</v>
      </c>
      <c r="P3851" s="216" t="n">
        <v>20</v>
      </c>
      <c r="S3851" s="0" t="s">
        <v>783</v>
      </c>
      <c r="T3851" s="0" t="s">
        <v>784</v>
      </c>
      <c r="U3851" s="218" t="n">
        <v>1741</v>
      </c>
      <c r="V3851" s="0" t="s">
        <v>1275</v>
      </c>
      <c r="W3851" s="0" t="s">
        <v>803</v>
      </c>
      <c r="X3851" s="0" t="s">
        <v>787</v>
      </c>
      <c r="Y3851" s="0" t="s">
        <v>788</v>
      </c>
      <c r="Z3851" s="0" t="s">
        <v>789</v>
      </c>
      <c r="AA3851" s="0" t="n">
        <v>2151269</v>
      </c>
    </row>
    <row r="3852" customFormat="false" ht="12.75" hidden="false" customHeight="false" outlineLevel="0" collapsed="false">
      <c r="A3852" s="208" t="str">
        <f aca="false">B3852&amp;" "&amp;C3852&amp;" "&amp;D3852</f>
        <v>US Natural Gas Physical</v>
      </c>
      <c r="B3852" s="208" t="str">
        <f aca="false">IF((LEFT(N3852,2)="US"),"US","")</f>
        <v>US</v>
      </c>
      <c r="C3852" s="208" t="str">
        <f aca="false">M3852</f>
        <v>Natural Gas</v>
      </c>
      <c r="D3852" s="208" t="str">
        <f aca="false">IF(ISNUMBER(FIND("Phy",N3852))=TRUE(),"Physical","Financial")</f>
        <v>Physical</v>
      </c>
      <c r="E3852" s="208" t="n">
        <f aca="false">IF(VLOOKUP(S3852,'DD-Lookup'!$J$6:$L$50,3,FALSE())="Monthly",(YEAR(AC3852)-YEAR(AB3852))*12+MONTH(AC3852)-MONTH(AB3852)+1,(AC3852-AB3852+1))</f>
        <v>1</v>
      </c>
      <c r="F3852" s="239" t="n">
        <f aca="false">E3852*SUM(P3852:Q3852)</f>
        <v>5000</v>
      </c>
      <c r="G3852" s="214" t="n">
        <v>1292478</v>
      </c>
      <c r="H3852" s="215" t="n">
        <v>37035.4395833333</v>
      </c>
      <c r="I3852" s="0" t="s">
        <v>1735</v>
      </c>
      <c r="M3852" s="0" t="s">
        <v>858</v>
      </c>
      <c r="N3852" s="0" t="s">
        <v>1305</v>
      </c>
      <c r="O3852" s="0" t="s">
        <v>1625</v>
      </c>
      <c r="Q3852" s="216" t="n">
        <v>5000</v>
      </c>
      <c r="S3852" s="0" t="s">
        <v>1026</v>
      </c>
      <c r="T3852" s="0" t="s">
        <v>784</v>
      </c>
      <c r="U3852" s="218" t="n">
        <v>4.075</v>
      </c>
      <c r="V3852" s="0" t="s">
        <v>1737</v>
      </c>
      <c r="W3852" s="0" t="s">
        <v>1422</v>
      </c>
      <c r="X3852" s="0" t="s">
        <v>1423</v>
      </c>
      <c r="Y3852" s="0" t="s">
        <v>1310</v>
      </c>
      <c r="Z3852" s="0" t="s">
        <v>571</v>
      </c>
      <c r="AA3852" s="0" t="n">
        <v>809173</v>
      </c>
      <c r="AB3852" s="215" t="n">
        <v>37036.875</v>
      </c>
      <c r="AC3852" s="215" t="n">
        <v>37036.875</v>
      </c>
    </row>
    <row r="3853" customFormat="false" ht="12.75" hidden="false" customHeight="false" outlineLevel="0" collapsed="false">
      <c r="A3853" s="208" t="str">
        <f aca="false">B3853&amp;" "&amp;C3853&amp;" "&amp;D3853</f>
        <v>US Natural Gas Physical</v>
      </c>
      <c r="B3853" s="208" t="str">
        <f aca="false">IF((LEFT(N3853,2)="US"),"US","")</f>
        <v>US</v>
      </c>
      <c r="C3853" s="208" t="str">
        <f aca="false">M3853</f>
        <v>Natural Gas</v>
      </c>
      <c r="D3853" s="208" t="str">
        <f aca="false">IF(ISNUMBER(FIND("Phy",N3853))=TRUE(),"Physical","Financial")</f>
        <v>Physical</v>
      </c>
      <c r="E3853" s="208" t="n">
        <f aca="false">IF(VLOOKUP(S3853,'DD-Lookup'!$J$6:$L$50,3,FALSE())="Monthly",(YEAR(AC3853)-YEAR(AB3853))*12+MONTH(AC3853)-MONTH(AB3853)+1,(AC3853-AB3853+1))</f>
        <v>1</v>
      </c>
      <c r="F3853" s="239" t="n">
        <f aca="false">E3853*SUM(P3853:Q3853)</f>
        <v>2000</v>
      </c>
      <c r="G3853" s="214" t="n">
        <v>1292479</v>
      </c>
      <c r="H3853" s="215" t="n">
        <v>37035.4396990741</v>
      </c>
      <c r="I3853" s="0" t="s">
        <v>1452</v>
      </c>
      <c r="M3853" s="0" t="s">
        <v>858</v>
      </c>
      <c r="N3853" s="0" t="s">
        <v>1305</v>
      </c>
      <c r="O3853" s="0" t="s">
        <v>1372</v>
      </c>
      <c r="Q3853" s="216" t="n">
        <v>2000</v>
      </c>
      <c r="S3853" s="0" t="s">
        <v>1026</v>
      </c>
      <c r="T3853" s="0" t="s">
        <v>784</v>
      </c>
      <c r="U3853" s="218" t="n">
        <v>3.97</v>
      </c>
      <c r="V3853" s="0" t="s">
        <v>2576</v>
      </c>
      <c r="W3853" s="0" t="s">
        <v>1361</v>
      </c>
      <c r="X3853" s="0" t="s">
        <v>1362</v>
      </c>
      <c r="Y3853" s="0" t="s">
        <v>1310</v>
      </c>
      <c r="Z3853" s="0" t="s">
        <v>571</v>
      </c>
      <c r="AA3853" s="0" t="n">
        <v>809174</v>
      </c>
      <c r="AB3853" s="215" t="n">
        <v>37036.875</v>
      </c>
      <c r="AC3853" s="215" t="n">
        <v>37036.875</v>
      </c>
    </row>
    <row r="3854" customFormat="false" ht="12.75" hidden="false" customHeight="false" outlineLevel="0" collapsed="false">
      <c r="A3854" s="208" t="str">
        <f aca="false">B3854&amp;" "&amp;C3854&amp;" "&amp;D3854</f>
        <v> Metals Financial</v>
      </c>
      <c r="B3854" s="208" t="str">
        <f aca="false">IF((LEFT(N3854,2)="US"),"US","")</f>
        <v/>
      </c>
      <c r="C3854" s="208" t="str">
        <f aca="false">M3854</f>
        <v>Metals</v>
      </c>
      <c r="D3854" s="208" t="str">
        <f aca="false">IF(ISNUMBER(FIND("Phy",N3854))=TRUE(),"Physical","Financial")</f>
        <v>Financial</v>
      </c>
      <c r="E3854" s="208" t="n">
        <f aca="false">IF(VLOOKUP(S3854,'DD-Lookup'!$J$6:$L$50,3,FALSE())="Monthly",(YEAR(AC3854)-YEAR(AB3854))*12+MONTH(AC3854)-MONTH(AB3854)+1,(AC3854-AB3854+1))</f>
        <v>1</v>
      </c>
      <c r="F3854" s="239" t="n">
        <f aca="false">E3854*SUM(P3854:Q3854)</f>
        <v>8</v>
      </c>
      <c r="G3854" s="214" t="n">
        <v>1292481</v>
      </c>
      <c r="H3854" s="215" t="n">
        <v>37035.4398611111</v>
      </c>
      <c r="I3854" s="0" t="s">
        <v>1384</v>
      </c>
      <c r="M3854" s="0" t="s">
        <v>780</v>
      </c>
      <c r="N3854" s="0" t="s">
        <v>804</v>
      </c>
      <c r="O3854" s="0" t="s">
        <v>805</v>
      </c>
      <c r="Q3854" s="216" t="n">
        <v>8</v>
      </c>
      <c r="S3854" s="0" t="s">
        <v>783</v>
      </c>
      <c r="T3854" s="0" t="s">
        <v>784</v>
      </c>
      <c r="U3854" s="218" t="n">
        <v>1742</v>
      </c>
      <c r="V3854" s="0" t="s">
        <v>1385</v>
      </c>
      <c r="W3854" s="0" t="s">
        <v>803</v>
      </c>
      <c r="X3854" s="0" t="s">
        <v>787</v>
      </c>
      <c r="Y3854" s="0" t="s">
        <v>788</v>
      </c>
      <c r="Z3854" s="0" t="s">
        <v>789</v>
      </c>
      <c r="AA3854" s="0" t="n">
        <v>2151271</v>
      </c>
    </row>
    <row r="3855" customFormat="false" ht="12.75" hidden="false" customHeight="false" outlineLevel="0" collapsed="false">
      <c r="A3855" s="208" t="str">
        <f aca="false">B3855&amp;" "&amp;C3855&amp;" "&amp;D3855</f>
        <v> Metals Financial</v>
      </c>
      <c r="B3855" s="208" t="str">
        <f aca="false">IF((LEFT(N3855,2)="US"),"US","")</f>
        <v/>
      </c>
      <c r="C3855" s="208" t="str">
        <f aca="false">M3855</f>
        <v>Metals</v>
      </c>
      <c r="D3855" s="208" t="str">
        <f aca="false">IF(ISNUMBER(FIND("Phy",N3855))=TRUE(),"Physical","Financial")</f>
        <v>Financial</v>
      </c>
      <c r="E3855" s="208" t="n">
        <f aca="false">IF(VLOOKUP(S3855,'DD-Lookup'!$J$6:$L$50,3,FALSE())="Monthly",(YEAR(AC3855)-YEAR(AB3855))*12+MONTH(AC3855)-MONTH(AB3855)+1,(AC3855-AB3855+1))</f>
        <v>1</v>
      </c>
      <c r="F3855" s="239" t="n">
        <f aca="false">E3855*SUM(P3855:Q3855)</f>
        <v>5</v>
      </c>
      <c r="G3855" s="214" t="n">
        <v>1292482</v>
      </c>
      <c r="H3855" s="215" t="n">
        <v>37035.4399421296</v>
      </c>
      <c r="I3855" s="0" t="s">
        <v>941</v>
      </c>
      <c r="M3855" s="0" t="s">
        <v>780</v>
      </c>
      <c r="N3855" s="0" t="s">
        <v>804</v>
      </c>
      <c r="O3855" s="0" t="s">
        <v>805</v>
      </c>
      <c r="Q3855" s="216" t="n">
        <v>5</v>
      </c>
      <c r="S3855" s="0" t="s">
        <v>783</v>
      </c>
      <c r="T3855" s="0" t="s">
        <v>784</v>
      </c>
      <c r="U3855" s="218" t="n">
        <v>1742</v>
      </c>
      <c r="V3855" s="0" t="s">
        <v>942</v>
      </c>
      <c r="W3855" s="0" t="s">
        <v>803</v>
      </c>
      <c r="X3855" s="0" t="s">
        <v>787</v>
      </c>
      <c r="Y3855" s="0" t="s">
        <v>788</v>
      </c>
      <c r="Z3855" s="0" t="s">
        <v>789</v>
      </c>
      <c r="AA3855" s="0" t="n">
        <v>2151273</v>
      </c>
    </row>
    <row r="3856" customFormat="false" ht="12.75" hidden="false" customHeight="false" outlineLevel="0" collapsed="false">
      <c r="A3856" s="208" t="str">
        <f aca="false">B3856&amp;" "&amp;C3856&amp;" "&amp;D3856</f>
        <v>US Natural Gas Physical</v>
      </c>
      <c r="B3856" s="208" t="str">
        <f aca="false">IF((LEFT(N3856,2)="US"),"US","")</f>
        <v>US</v>
      </c>
      <c r="C3856" s="208" t="str">
        <f aca="false">M3856</f>
        <v>Natural Gas</v>
      </c>
      <c r="D3856" s="208" t="str">
        <f aca="false">IF(ISNUMBER(FIND("Phy",N3856))=TRUE(),"Physical","Financial")</f>
        <v>Physical</v>
      </c>
      <c r="E3856" s="208" t="n">
        <f aca="false">IF(VLOOKUP(S3856,'DD-Lookup'!$J$6:$L$50,3,FALSE())="Monthly",(YEAR(AC3856)-YEAR(AB3856))*12+MONTH(AC3856)-MONTH(AB3856)+1,(AC3856-AB3856+1))</f>
        <v>1</v>
      </c>
      <c r="F3856" s="239" t="n">
        <f aca="false">E3856*SUM(P3856:Q3856)</f>
        <v>5000</v>
      </c>
      <c r="G3856" s="214" t="n">
        <v>1292483</v>
      </c>
      <c r="H3856" s="215" t="n">
        <v>37035.4399421296</v>
      </c>
      <c r="I3856" s="0" t="s">
        <v>1059</v>
      </c>
      <c r="M3856" s="0" t="s">
        <v>858</v>
      </c>
      <c r="N3856" s="0" t="s">
        <v>1305</v>
      </c>
      <c r="O3856" s="0" t="s">
        <v>1920</v>
      </c>
      <c r="P3856" s="216" t="n">
        <v>5000</v>
      </c>
      <c r="S3856" s="0" t="s">
        <v>1026</v>
      </c>
      <c r="T3856" s="0" t="s">
        <v>784</v>
      </c>
      <c r="U3856" s="218" t="n">
        <v>4.035</v>
      </c>
      <c r="V3856" s="0" t="s">
        <v>1868</v>
      </c>
      <c r="W3856" s="0" t="s">
        <v>1667</v>
      </c>
      <c r="X3856" s="0" t="s">
        <v>1639</v>
      </c>
      <c r="Y3856" s="0" t="s">
        <v>1310</v>
      </c>
      <c r="Z3856" s="0" t="s">
        <v>571</v>
      </c>
      <c r="AA3856" s="0" t="n">
        <v>809176</v>
      </c>
      <c r="AB3856" s="215" t="n">
        <v>37036.875</v>
      </c>
      <c r="AC3856" s="215" t="n">
        <v>37036.875</v>
      </c>
    </row>
    <row r="3857" customFormat="false" ht="12.75" hidden="false" customHeight="false" outlineLevel="0" collapsed="false">
      <c r="A3857" s="208" t="str">
        <f aca="false">B3857&amp;" "&amp;C3857&amp;" "&amp;D3857</f>
        <v>US Natural Gas Physical</v>
      </c>
      <c r="B3857" s="208" t="str">
        <f aca="false">IF((LEFT(N3857,2)="US"),"US","")</f>
        <v>US</v>
      </c>
      <c r="C3857" s="208" t="str">
        <f aca="false">M3857</f>
        <v>Natural Gas</v>
      </c>
      <c r="D3857" s="208" t="str">
        <f aca="false">IF(ISNUMBER(FIND("Phy",N3857))=TRUE(),"Physical","Financial")</f>
        <v>Physical</v>
      </c>
      <c r="E3857" s="208" t="n">
        <f aca="false">IF(VLOOKUP(S3857,'DD-Lookup'!$J$6:$L$50,3,FALSE())="Monthly",(YEAR(AC3857)-YEAR(AB3857))*12+MONTH(AC3857)-MONTH(AB3857)+1,(AC3857-AB3857+1))</f>
        <v>30</v>
      </c>
      <c r="F3857" s="239" t="n">
        <f aca="false">E3857*SUM(P3857:Q3857)</f>
        <v>150000</v>
      </c>
      <c r="G3857" s="214" t="n">
        <v>1292484</v>
      </c>
      <c r="H3857" s="215" t="n">
        <v>37035.4399884259</v>
      </c>
      <c r="I3857" s="0" t="s">
        <v>1112</v>
      </c>
      <c r="M3857" s="0" t="s">
        <v>858</v>
      </c>
      <c r="N3857" s="0" t="s">
        <v>1305</v>
      </c>
      <c r="O3857" s="0" t="s">
        <v>1834</v>
      </c>
      <c r="Q3857" s="216" t="n">
        <v>5000</v>
      </c>
      <c r="S3857" s="0" t="s">
        <v>1026</v>
      </c>
      <c r="T3857" s="0" t="s">
        <v>784</v>
      </c>
      <c r="U3857" s="218" t="n">
        <v>12.4525</v>
      </c>
      <c r="V3857" s="0" t="s">
        <v>1763</v>
      </c>
      <c r="W3857" s="0" t="s">
        <v>1758</v>
      </c>
      <c r="X3857" s="0" t="s">
        <v>1535</v>
      </c>
      <c r="Y3857" s="0" t="s">
        <v>1310</v>
      </c>
      <c r="Z3857" s="0" t="s">
        <v>571</v>
      </c>
      <c r="AA3857" s="0" t="s">
        <v>3161</v>
      </c>
      <c r="AB3857" s="215" t="n">
        <v>37043.875</v>
      </c>
      <c r="AC3857" s="215" t="n">
        <v>37072.875</v>
      </c>
    </row>
    <row r="3858" customFormat="false" ht="12.75" hidden="false" customHeight="false" outlineLevel="0" collapsed="false">
      <c r="A3858" s="208" t="str">
        <f aca="false">B3858&amp;" "&amp;C3858&amp;" "&amp;D3858</f>
        <v>US Natural Gas Physical</v>
      </c>
      <c r="B3858" s="208" t="str">
        <f aca="false">IF((LEFT(N3858,2)="US"),"US","")</f>
        <v>US</v>
      </c>
      <c r="C3858" s="208" t="str">
        <f aca="false">M3858</f>
        <v>Natural Gas</v>
      </c>
      <c r="D3858" s="208" t="str">
        <f aca="false">IF(ISNUMBER(FIND("Phy",N3858))=TRUE(),"Physical","Financial")</f>
        <v>Physical</v>
      </c>
      <c r="E3858" s="208" t="n">
        <f aca="false">IF(VLOOKUP(S3858,'DD-Lookup'!$J$6:$L$50,3,FALSE())="Monthly",(YEAR(AC3858)-YEAR(AB3858))*12+MONTH(AC3858)-MONTH(AB3858)+1,(AC3858-AB3858+1))</f>
        <v>1</v>
      </c>
      <c r="F3858" s="239" t="n">
        <f aca="false">E3858*SUM(P3858:Q3858)</f>
        <v>5000</v>
      </c>
      <c r="G3858" s="214" t="n">
        <v>1292485</v>
      </c>
      <c r="H3858" s="215" t="n">
        <v>37035.4401736111</v>
      </c>
      <c r="I3858" s="0" t="s">
        <v>1059</v>
      </c>
      <c r="M3858" s="0" t="s">
        <v>858</v>
      </c>
      <c r="N3858" s="0" t="s">
        <v>1305</v>
      </c>
      <c r="O3858" s="0" t="s">
        <v>1766</v>
      </c>
      <c r="Q3858" s="216" t="n">
        <v>5000</v>
      </c>
      <c r="S3858" s="0" t="s">
        <v>1026</v>
      </c>
      <c r="T3858" s="0" t="s">
        <v>784</v>
      </c>
      <c r="U3858" s="218" t="n">
        <v>4.08</v>
      </c>
      <c r="V3858" s="0" t="s">
        <v>1868</v>
      </c>
      <c r="W3858" s="0" t="s">
        <v>1422</v>
      </c>
      <c r="X3858" s="0" t="s">
        <v>1423</v>
      </c>
      <c r="Y3858" s="0" t="s">
        <v>1310</v>
      </c>
      <c r="Z3858" s="0" t="s">
        <v>571</v>
      </c>
      <c r="AA3858" s="0" t="n">
        <v>809179</v>
      </c>
      <c r="AB3858" s="215" t="n">
        <v>37036.875</v>
      </c>
      <c r="AC3858" s="215" t="n">
        <v>37036.875</v>
      </c>
    </row>
    <row r="3859" customFormat="false" ht="12.75" hidden="false" customHeight="false" outlineLevel="0" collapsed="false">
      <c r="A3859" s="208" t="str">
        <f aca="false">B3859&amp;" "&amp;C3859&amp;" "&amp;D3859</f>
        <v>US Power Physical</v>
      </c>
      <c r="B3859" s="208" t="str">
        <f aca="false">IF((LEFT(N3859,2)="US"),"US","")</f>
        <v>US</v>
      </c>
      <c r="C3859" s="208" t="str">
        <f aca="false">M3859</f>
        <v>Power</v>
      </c>
      <c r="D3859" s="208" t="str">
        <f aca="false">IF(ISNUMBER(FIND("Phy",N3859))=TRUE(),"Physical","Financial")</f>
        <v>Physical</v>
      </c>
      <c r="E3859" s="208" t="n">
        <f aca="false">IF(VLOOKUP(S3859,'DD-Lookup'!$J$6:$L$50,3,FALSE())="Monthly",(YEAR(AC3859)-YEAR(AB3859))*12+MONTH(AC3859)-MONTH(AB3859)+1,(AC3859-AB3859+1))</f>
        <v>30</v>
      </c>
      <c r="F3859" s="239" t="n">
        <f aca="false">E3859*SUM(P3859:Q3859)</f>
        <v>1500</v>
      </c>
      <c r="G3859" s="214" t="n">
        <v>1292486</v>
      </c>
      <c r="H3859" s="215" t="n">
        <v>37035.4402662037</v>
      </c>
      <c r="I3859" s="0" t="s">
        <v>1078</v>
      </c>
      <c r="M3859" s="0" t="s">
        <v>67</v>
      </c>
      <c r="N3859" s="0" t="s">
        <v>1081</v>
      </c>
      <c r="O3859" s="0" t="s">
        <v>1235</v>
      </c>
      <c r="P3859" s="216" t="n">
        <v>50</v>
      </c>
      <c r="S3859" s="0" t="s">
        <v>930</v>
      </c>
      <c r="T3859" s="0" t="s">
        <v>784</v>
      </c>
      <c r="U3859" s="218" t="n">
        <v>41.25</v>
      </c>
      <c r="V3859" s="0" t="s">
        <v>1188</v>
      </c>
      <c r="W3859" s="0" t="s">
        <v>1228</v>
      </c>
      <c r="X3859" s="0" t="s">
        <v>1229</v>
      </c>
      <c r="Y3859" s="0" t="s">
        <v>1051</v>
      </c>
      <c r="Z3859" s="0" t="s">
        <v>618</v>
      </c>
      <c r="AA3859" s="0" t="n">
        <v>621604.1</v>
      </c>
      <c r="AB3859" s="215" t="n">
        <v>37500.875</v>
      </c>
      <c r="AC3859" s="215" t="n">
        <v>37529.875</v>
      </c>
    </row>
    <row r="3860" customFormat="false" ht="12.75" hidden="false" customHeight="false" outlineLevel="0" collapsed="false">
      <c r="A3860" s="208" t="str">
        <f aca="false">B3860&amp;" "&amp;C3860&amp;" "&amp;D3860</f>
        <v> Metals Financial</v>
      </c>
      <c r="B3860" s="208" t="str">
        <f aca="false">IF((LEFT(N3860,2)="US"),"US","")</f>
        <v/>
      </c>
      <c r="C3860" s="208" t="str">
        <f aca="false">M3860</f>
        <v>Metals</v>
      </c>
      <c r="D3860" s="208" t="str">
        <f aca="false">IF(ISNUMBER(FIND("Phy",N3860))=TRUE(),"Physical","Financial")</f>
        <v>Financial</v>
      </c>
      <c r="E3860" s="208" t="n">
        <f aca="false">IF(VLOOKUP(S3860,'DD-Lookup'!$J$6:$L$50,3,FALSE())="Monthly",(YEAR(AC3860)-YEAR(AB3860))*12+MONTH(AC3860)-MONTH(AB3860)+1,(AC3860-AB3860+1))</f>
        <v>1</v>
      </c>
      <c r="F3860" s="239" t="n">
        <f aca="false">E3860*SUM(P3860:Q3860)</f>
        <v>7</v>
      </c>
      <c r="G3860" s="214" t="n">
        <v>1292487</v>
      </c>
      <c r="H3860" s="215" t="n">
        <v>37035.4403935185</v>
      </c>
      <c r="I3860" s="0" t="s">
        <v>815</v>
      </c>
      <c r="M3860" s="0" t="s">
        <v>780</v>
      </c>
      <c r="N3860" s="0" t="s">
        <v>804</v>
      </c>
      <c r="O3860" s="0" t="s">
        <v>805</v>
      </c>
      <c r="Q3860" s="216" t="n">
        <v>7</v>
      </c>
      <c r="S3860" s="0" t="s">
        <v>783</v>
      </c>
      <c r="T3860" s="0" t="s">
        <v>784</v>
      </c>
      <c r="U3860" s="218" t="n">
        <v>1742</v>
      </c>
      <c r="V3860" s="0" t="s">
        <v>816</v>
      </c>
      <c r="W3860" s="0" t="s">
        <v>803</v>
      </c>
      <c r="X3860" s="0" t="s">
        <v>787</v>
      </c>
      <c r="Y3860" s="0" t="s">
        <v>788</v>
      </c>
      <c r="Z3860" s="0" t="s">
        <v>789</v>
      </c>
      <c r="AA3860" s="0" t="n">
        <v>2151279</v>
      </c>
    </row>
    <row r="3861" customFormat="false" ht="12.75" hidden="false" customHeight="false" outlineLevel="0" collapsed="false">
      <c r="A3861" s="208" t="str">
        <f aca="false">B3861&amp;" "&amp;C3861&amp;" "&amp;D3861</f>
        <v>US Natural Gas Physical</v>
      </c>
      <c r="B3861" s="208" t="str">
        <f aca="false">IF((LEFT(N3861,2)="US"),"US","")</f>
        <v>US</v>
      </c>
      <c r="C3861" s="208" t="str">
        <f aca="false">M3861</f>
        <v>Natural Gas</v>
      </c>
      <c r="D3861" s="208" t="str">
        <f aca="false">IF(ISNUMBER(FIND("Phy",N3861))=TRUE(),"Physical","Financial")</f>
        <v>Physical</v>
      </c>
      <c r="E3861" s="208" t="n">
        <f aca="false">IF(VLOOKUP(S3861,'DD-Lookup'!$J$6:$L$50,3,FALSE())="Monthly",(YEAR(AC3861)-YEAR(AB3861))*12+MONTH(AC3861)-MONTH(AB3861)+1,(AC3861-AB3861+1))</f>
        <v>1</v>
      </c>
      <c r="F3861" s="239" t="n">
        <f aca="false">E3861*SUM(P3861:Q3861)</f>
        <v>2184</v>
      </c>
      <c r="G3861" s="214" t="n">
        <v>1292488</v>
      </c>
      <c r="H3861" s="215" t="n">
        <v>37035.4404861111</v>
      </c>
      <c r="I3861" s="0" t="s">
        <v>593</v>
      </c>
      <c r="M3861" s="0" t="s">
        <v>858</v>
      </c>
      <c r="N3861" s="0" t="s">
        <v>1305</v>
      </c>
      <c r="O3861" s="0" t="s">
        <v>1766</v>
      </c>
      <c r="P3861" s="216" t="n">
        <v>2184</v>
      </c>
      <c r="S3861" s="0" t="s">
        <v>1026</v>
      </c>
      <c r="T3861" s="0" t="s">
        <v>784</v>
      </c>
      <c r="U3861" s="218" t="n">
        <v>4.06</v>
      </c>
      <c r="V3861" s="0" t="s">
        <v>1543</v>
      </c>
      <c r="W3861" s="0" t="s">
        <v>1422</v>
      </c>
      <c r="X3861" s="0" t="s">
        <v>1423</v>
      </c>
      <c r="Y3861" s="0" t="s">
        <v>1310</v>
      </c>
      <c r="Z3861" s="0" t="s">
        <v>571</v>
      </c>
      <c r="AA3861" s="0" t="n">
        <v>809180</v>
      </c>
      <c r="AB3861" s="215" t="n">
        <v>37036.875</v>
      </c>
      <c r="AC3861" s="215" t="n">
        <v>37036.875</v>
      </c>
    </row>
    <row r="3862" customFormat="false" ht="12.75" hidden="false" customHeight="false" outlineLevel="0" collapsed="false">
      <c r="A3862" s="208" t="str">
        <f aca="false">B3862&amp;" "&amp;C3862&amp;" "&amp;D3862</f>
        <v> Metals Financial</v>
      </c>
      <c r="B3862" s="208" t="str">
        <f aca="false">IF((LEFT(N3862,2)="US"),"US","")</f>
        <v/>
      </c>
      <c r="C3862" s="208" t="str">
        <f aca="false">M3862</f>
        <v>Metals</v>
      </c>
      <c r="D3862" s="208" t="str">
        <f aca="false">IF(ISNUMBER(FIND("Phy",N3862))=TRUE(),"Physical","Financial")</f>
        <v>Financial</v>
      </c>
      <c r="E3862" s="208" t="n">
        <f aca="false">IF(VLOOKUP(S3862,'DD-Lookup'!$J$6:$L$50,3,FALSE())="Monthly",(YEAR(AC3862)-YEAR(AB3862))*12+MONTH(AC3862)-MONTH(AB3862)+1,(AC3862-AB3862+1))</f>
        <v>1</v>
      </c>
      <c r="F3862" s="239" t="n">
        <f aca="false">E3862*SUM(P3862:Q3862)</f>
        <v>20</v>
      </c>
      <c r="G3862" s="214" t="n">
        <v>1292490</v>
      </c>
      <c r="H3862" s="215" t="n">
        <v>37035.4405208333</v>
      </c>
      <c r="I3862" s="0" t="s">
        <v>821</v>
      </c>
      <c r="M3862" s="0" t="s">
        <v>780</v>
      </c>
      <c r="N3862" s="0" t="s">
        <v>804</v>
      </c>
      <c r="O3862" s="0" t="s">
        <v>805</v>
      </c>
      <c r="P3862" s="216" t="n">
        <v>20</v>
      </c>
      <c r="S3862" s="0" t="s">
        <v>783</v>
      </c>
      <c r="T3862" s="0" t="s">
        <v>784</v>
      </c>
      <c r="U3862" s="218" t="n">
        <v>1741</v>
      </c>
      <c r="V3862" s="0" t="s">
        <v>822</v>
      </c>
      <c r="W3862" s="0" t="s">
        <v>803</v>
      </c>
      <c r="X3862" s="0" t="s">
        <v>787</v>
      </c>
      <c r="Y3862" s="0" t="s">
        <v>788</v>
      </c>
      <c r="Z3862" s="0" t="s">
        <v>789</v>
      </c>
      <c r="AA3862" s="0" t="n">
        <v>2151281</v>
      </c>
    </row>
    <row r="3863" customFormat="false" ht="12.75" hidden="false" customHeight="false" outlineLevel="0" collapsed="false">
      <c r="A3863" s="208" t="str">
        <f aca="false">B3863&amp;" "&amp;C3863&amp;" "&amp;D3863</f>
        <v>US Natural Gas Financial</v>
      </c>
      <c r="B3863" s="208" t="str">
        <f aca="false">IF((LEFT(N3863,2)="US"),"US","")</f>
        <v>US</v>
      </c>
      <c r="C3863" s="208" t="str">
        <f aca="false">M3863</f>
        <v>Natural Gas</v>
      </c>
      <c r="D3863" s="208" t="str">
        <f aca="false">IF(ISNUMBER(FIND("Phy",N3863))=TRUE(),"Physical","Financial")</f>
        <v>Financial</v>
      </c>
      <c r="E3863" s="208" t="n">
        <f aca="false">IF(VLOOKUP(S3863,'DD-Lookup'!$J$6:$L$50,3,FALSE())="Monthly",(YEAR(AC3863)-YEAR(AB3863))*12+MONTH(AC3863)-MONTH(AB3863)+1,(AC3863-AB3863+1))</f>
        <v>30</v>
      </c>
      <c r="F3863" s="239" t="n">
        <f aca="false">E3863*SUM(P3863:Q3863)</f>
        <v>300000</v>
      </c>
      <c r="G3863" s="214" t="n">
        <v>1292492</v>
      </c>
      <c r="H3863" s="215" t="n">
        <v>37035.4406018519</v>
      </c>
      <c r="I3863" s="0" t="s">
        <v>1343</v>
      </c>
      <c r="M3863" s="0" t="s">
        <v>858</v>
      </c>
      <c r="N3863" s="0" t="s">
        <v>1024</v>
      </c>
      <c r="O3863" s="0" t="s">
        <v>1025</v>
      </c>
      <c r="P3863" s="216" t="n">
        <v>10000</v>
      </c>
      <c r="S3863" s="0" t="s">
        <v>1026</v>
      </c>
      <c r="T3863" s="0" t="s">
        <v>784</v>
      </c>
      <c r="U3863" s="218" t="n">
        <v>4.1675</v>
      </c>
      <c r="V3863" s="0" t="s">
        <v>1344</v>
      </c>
      <c r="W3863" s="0" t="s">
        <v>1028</v>
      </c>
      <c r="X3863" s="0" t="s">
        <v>1029</v>
      </c>
      <c r="Y3863" s="0" t="s">
        <v>838</v>
      </c>
      <c r="Z3863" s="0" t="s">
        <v>571</v>
      </c>
      <c r="AA3863" s="0" t="s">
        <v>3162</v>
      </c>
      <c r="AB3863" s="215" t="n">
        <v>37043.875</v>
      </c>
      <c r="AC3863" s="215" t="n">
        <v>37072.875</v>
      </c>
    </row>
    <row r="3864" customFormat="false" ht="12.75" hidden="false" customHeight="false" outlineLevel="0" collapsed="false">
      <c r="A3864" s="208" t="str">
        <f aca="false">B3864&amp;" "&amp;C3864&amp;" "&amp;D3864</f>
        <v>US Natural Gas Financial</v>
      </c>
      <c r="B3864" s="208" t="str">
        <f aca="false">IF((LEFT(N3864,2)="US"),"US","")</f>
        <v>US</v>
      </c>
      <c r="C3864" s="208" t="str">
        <f aca="false">M3864</f>
        <v>Natural Gas</v>
      </c>
      <c r="D3864" s="208" t="str">
        <f aca="false">IF(ISNUMBER(FIND("Phy",N3864))=TRUE(),"Physical","Financial")</f>
        <v>Financial</v>
      </c>
      <c r="E3864" s="208" t="n">
        <f aca="false">IF(VLOOKUP(S3864,'DD-Lookup'!$J$6:$L$50,3,FALSE())="Monthly",(YEAR(AC3864)-YEAR(AB3864))*12+MONTH(AC3864)-MONTH(AB3864)+1,(AC3864-AB3864+1))</f>
        <v>7</v>
      </c>
      <c r="F3864" s="239" t="n">
        <f aca="false">E3864*SUM(P3864:Q3864)</f>
        <v>385000</v>
      </c>
      <c r="G3864" s="214" t="n">
        <v>1292493</v>
      </c>
      <c r="H3864" s="215" t="n">
        <v>37035.4406481482</v>
      </c>
      <c r="I3864" s="0" t="s">
        <v>1170</v>
      </c>
      <c r="M3864" s="0" t="s">
        <v>858</v>
      </c>
      <c r="N3864" s="0" t="s">
        <v>1024</v>
      </c>
      <c r="O3864" s="0" t="s">
        <v>2517</v>
      </c>
      <c r="Q3864" s="216" t="n">
        <v>55000</v>
      </c>
      <c r="S3864" s="0" t="s">
        <v>1026</v>
      </c>
      <c r="T3864" s="0" t="s">
        <v>784</v>
      </c>
      <c r="U3864" s="218" t="n">
        <v>4.105</v>
      </c>
      <c r="V3864" s="0" t="s">
        <v>3163</v>
      </c>
      <c r="W3864" s="0" t="s">
        <v>1851</v>
      </c>
      <c r="X3864" s="0" t="s">
        <v>1852</v>
      </c>
      <c r="Y3864" s="0" t="s">
        <v>838</v>
      </c>
      <c r="Z3864" s="0" t="s">
        <v>571</v>
      </c>
      <c r="AA3864" s="0" t="s">
        <v>3164</v>
      </c>
      <c r="AB3864" s="215" t="n">
        <v>37036.875</v>
      </c>
      <c r="AC3864" s="215" t="n">
        <v>37042.875</v>
      </c>
    </row>
    <row r="3865" customFormat="false" ht="12.75" hidden="false" customHeight="false" outlineLevel="0" collapsed="false">
      <c r="A3865" s="208" t="str">
        <f aca="false">B3865&amp;" "&amp;C3865&amp;" "&amp;D3865</f>
        <v>US Natural Gas Financial</v>
      </c>
      <c r="B3865" s="208" t="str">
        <f aca="false">IF((LEFT(N3865,2)="US"),"US","")</f>
        <v>US</v>
      </c>
      <c r="C3865" s="208" t="str">
        <f aca="false">M3865</f>
        <v>Natural Gas</v>
      </c>
      <c r="D3865" s="208" t="str">
        <f aca="false">IF(ISNUMBER(FIND("Phy",N3865))=TRUE(),"Physical","Financial")</f>
        <v>Financial</v>
      </c>
      <c r="E3865" s="208" t="n">
        <f aca="false">IF(VLOOKUP(S3865,'DD-Lookup'!$J$6:$L$50,3,FALSE())="Monthly",(YEAR(AC3865)-YEAR(AB3865))*12+MONTH(AC3865)-MONTH(AB3865)+1,(AC3865-AB3865+1))</f>
        <v>30</v>
      </c>
      <c r="F3865" s="239" t="n">
        <f aca="false">E3865*SUM(P3865:Q3865)</f>
        <v>150000</v>
      </c>
      <c r="G3865" s="214" t="n">
        <v>1292494</v>
      </c>
      <c r="H3865" s="215" t="n">
        <v>37035.4408101852</v>
      </c>
      <c r="I3865" s="0" t="s">
        <v>1317</v>
      </c>
      <c r="M3865" s="0" t="s">
        <v>858</v>
      </c>
      <c r="N3865" s="0" t="s">
        <v>1024</v>
      </c>
      <c r="O3865" s="0" t="s">
        <v>1025</v>
      </c>
      <c r="Q3865" s="216" t="n">
        <v>5000</v>
      </c>
      <c r="S3865" s="0" t="s">
        <v>1026</v>
      </c>
      <c r="T3865" s="0" t="s">
        <v>784</v>
      </c>
      <c r="U3865" s="218" t="n">
        <v>4.17</v>
      </c>
      <c r="V3865" s="0" t="s">
        <v>2756</v>
      </c>
      <c r="W3865" s="0" t="s">
        <v>1028</v>
      </c>
      <c r="X3865" s="0" t="s">
        <v>1029</v>
      </c>
      <c r="Y3865" s="0" t="s">
        <v>838</v>
      </c>
      <c r="Z3865" s="0" t="s">
        <v>571</v>
      </c>
      <c r="AA3865" s="0" t="s">
        <v>3165</v>
      </c>
      <c r="AB3865" s="215" t="n">
        <v>37043.875</v>
      </c>
      <c r="AC3865" s="215" t="n">
        <v>37072.875</v>
      </c>
    </row>
    <row r="3866" customFormat="false" ht="12.75" hidden="false" customHeight="false" outlineLevel="0" collapsed="false">
      <c r="A3866" s="208" t="str">
        <f aca="false">B3866&amp;" "&amp;C3866&amp;" "&amp;D3866</f>
        <v>US Natural Gas Financial</v>
      </c>
      <c r="B3866" s="208" t="str">
        <f aca="false">IF((LEFT(N3866,2)="US"),"US","")</f>
        <v>US</v>
      </c>
      <c r="C3866" s="208" t="str">
        <f aca="false">M3866</f>
        <v>Natural Gas</v>
      </c>
      <c r="D3866" s="208" t="str">
        <f aca="false">IF(ISNUMBER(FIND("Phy",N3866))=TRUE(),"Physical","Financial")</f>
        <v>Financial</v>
      </c>
      <c r="E3866" s="208" t="n">
        <f aca="false">IF(VLOOKUP(S3866,'DD-Lookup'!$J$6:$L$50,3,FALSE())="Monthly",(YEAR(AC3866)-YEAR(AB3866))*12+MONTH(AC3866)-MONTH(AB3866)+1,(AC3866-AB3866+1))</f>
        <v>30</v>
      </c>
      <c r="F3866" s="239" t="n">
        <f aca="false">E3866*SUM(P3866:Q3866)</f>
        <v>150000</v>
      </c>
      <c r="G3866" s="214" t="n">
        <v>1292495</v>
      </c>
      <c r="H3866" s="215" t="n">
        <v>37035.4408912037</v>
      </c>
      <c r="I3866" s="0" t="s">
        <v>1115</v>
      </c>
      <c r="M3866" s="0" t="s">
        <v>858</v>
      </c>
      <c r="N3866" s="0" t="s">
        <v>1482</v>
      </c>
      <c r="O3866" s="0" t="s">
        <v>2069</v>
      </c>
      <c r="Q3866" s="216" t="n">
        <v>5000</v>
      </c>
      <c r="S3866" s="0" t="s">
        <v>1026</v>
      </c>
      <c r="T3866" s="0" t="s">
        <v>784</v>
      </c>
      <c r="U3866" s="218" t="n">
        <v>7</v>
      </c>
      <c r="V3866" s="0" t="s">
        <v>3131</v>
      </c>
      <c r="W3866" s="0" t="s">
        <v>2070</v>
      </c>
      <c r="X3866" s="0" t="s">
        <v>2071</v>
      </c>
      <c r="Y3866" s="0" t="s">
        <v>838</v>
      </c>
      <c r="Z3866" s="0" t="s">
        <v>571</v>
      </c>
      <c r="AA3866" s="0" t="s">
        <v>3166</v>
      </c>
      <c r="AB3866" s="215" t="n">
        <v>37043.875</v>
      </c>
      <c r="AC3866" s="215" t="n">
        <v>37072.875</v>
      </c>
    </row>
    <row r="3867" customFormat="false" ht="12.75" hidden="false" customHeight="false" outlineLevel="0" collapsed="false">
      <c r="A3867" s="208" t="str">
        <f aca="false">B3867&amp;" "&amp;C3867&amp;" "&amp;D3867</f>
        <v>US Natural Gas Financial</v>
      </c>
      <c r="B3867" s="208" t="str">
        <f aca="false">IF((LEFT(N3867,2)="US"),"US","")</f>
        <v>US</v>
      </c>
      <c r="C3867" s="208" t="str">
        <f aca="false">M3867</f>
        <v>Natural Gas</v>
      </c>
      <c r="D3867" s="208" t="str">
        <f aca="false">IF(ISNUMBER(FIND("Phy",N3867))=TRUE(),"Physical","Financial")</f>
        <v>Financial</v>
      </c>
      <c r="E3867" s="208" t="n">
        <f aca="false">IF(VLOOKUP(S3867,'DD-Lookup'!$J$6:$L$50,3,FALSE())="Monthly",(YEAR(AC3867)-YEAR(AB3867))*12+MONTH(AC3867)-MONTH(AB3867)+1,(AC3867-AB3867+1))</f>
        <v>30</v>
      </c>
      <c r="F3867" s="239" t="n">
        <f aca="false">E3867*SUM(P3867:Q3867)</f>
        <v>300000</v>
      </c>
      <c r="G3867" s="214" t="n">
        <v>1292496</v>
      </c>
      <c r="H3867" s="215" t="n">
        <v>37035.4409722222</v>
      </c>
      <c r="I3867" s="0" t="s">
        <v>1170</v>
      </c>
      <c r="M3867" s="0" t="s">
        <v>858</v>
      </c>
      <c r="N3867" s="0" t="s">
        <v>1024</v>
      </c>
      <c r="O3867" s="0" t="s">
        <v>3167</v>
      </c>
      <c r="P3867" s="216" t="n">
        <v>10000</v>
      </c>
      <c r="S3867" s="0" t="s">
        <v>1026</v>
      </c>
      <c r="T3867" s="0" t="s">
        <v>784</v>
      </c>
      <c r="U3867" s="218" t="n">
        <v>4.1825</v>
      </c>
      <c r="V3867" s="0" t="s">
        <v>3163</v>
      </c>
      <c r="W3867" s="0" t="s">
        <v>1851</v>
      </c>
      <c r="X3867" s="0" t="s">
        <v>1852</v>
      </c>
      <c r="Y3867" s="0" t="s">
        <v>838</v>
      </c>
      <c r="Z3867" s="0" t="s">
        <v>571</v>
      </c>
      <c r="AA3867" s="0" t="s">
        <v>3168</v>
      </c>
      <c r="AB3867" s="215" t="n">
        <v>37043.875</v>
      </c>
      <c r="AC3867" s="215" t="n">
        <v>37072.875</v>
      </c>
    </row>
    <row r="3868" customFormat="false" ht="12.75" hidden="false" customHeight="false" outlineLevel="0" collapsed="false">
      <c r="A3868" s="208" t="str">
        <f aca="false">B3868&amp;" "&amp;C3868&amp;" "&amp;D3868</f>
        <v>US Natural Gas Physical</v>
      </c>
      <c r="B3868" s="208" t="str">
        <f aca="false">IF((LEFT(N3868,2)="US"),"US","")</f>
        <v>US</v>
      </c>
      <c r="C3868" s="208" t="str">
        <f aca="false">M3868</f>
        <v>Natural Gas</v>
      </c>
      <c r="D3868" s="208" t="str">
        <f aca="false">IF(ISNUMBER(FIND("Phy",N3868))=TRUE(),"Physical","Financial")</f>
        <v>Physical</v>
      </c>
      <c r="E3868" s="208" t="n">
        <f aca="false">IF(VLOOKUP(S3868,'DD-Lookup'!$J$6:$L$50,3,FALSE())="Monthly",(YEAR(AC3868)-YEAR(AB3868))*12+MONTH(AC3868)-MONTH(AB3868)+1,(AC3868-AB3868+1))</f>
        <v>1</v>
      </c>
      <c r="F3868" s="239" t="n">
        <f aca="false">E3868*SUM(P3868:Q3868)</f>
        <v>10000</v>
      </c>
      <c r="G3868" s="214" t="n">
        <v>1292497</v>
      </c>
      <c r="H3868" s="215" t="n">
        <v>37035.4410416667</v>
      </c>
      <c r="I3868" s="0" t="s">
        <v>593</v>
      </c>
      <c r="M3868" s="0" t="s">
        <v>858</v>
      </c>
      <c r="N3868" s="0" t="s">
        <v>1305</v>
      </c>
      <c r="O3868" s="0" t="s">
        <v>1432</v>
      </c>
      <c r="Q3868" s="216" t="n">
        <v>10000</v>
      </c>
      <c r="S3868" s="0" t="s">
        <v>1026</v>
      </c>
      <c r="T3868" s="0" t="s">
        <v>784</v>
      </c>
      <c r="U3868" s="218" t="n">
        <v>4.12</v>
      </c>
      <c r="V3868" s="0" t="s">
        <v>1543</v>
      </c>
      <c r="W3868" s="0" t="s">
        <v>1434</v>
      </c>
      <c r="X3868" s="0" t="s">
        <v>1435</v>
      </c>
      <c r="Y3868" s="0" t="s">
        <v>1310</v>
      </c>
      <c r="Z3868" s="0" t="s">
        <v>571</v>
      </c>
      <c r="AA3868" s="0" t="n">
        <v>809181</v>
      </c>
      <c r="AB3868" s="215" t="n">
        <v>37036.875</v>
      </c>
      <c r="AC3868" s="215" t="n">
        <v>37036.875</v>
      </c>
      <c r="AE3868" s="124" t="n">
        <f aca="false">IF(S3868="Gallon",F3868/42,F3868)</f>
        <v>10000</v>
      </c>
    </row>
    <row r="3869" customFormat="false" ht="12.75" hidden="false" customHeight="false" outlineLevel="0" collapsed="false">
      <c r="A3869" s="208" t="str">
        <f aca="false">B3869&amp;" "&amp;C3869&amp;" "&amp;D3869</f>
        <v>US Weather Financial</v>
      </c>
      <c r="B3869" s="208" t="str">
        <f aca="false">IF((LEFT(N3869,2)="US"),"US","")</f>
        <v>US</v>
      </c>
      <c r="C3869" s="208" t="str">
        <f aca="false">M3869</f>
        <v>Weather</v>
      </c>
      <c r="D3869" s="208" t="str">
        <f aca="false">IF(ISNUMBER(FIND("Phy",N3869))=TRUE(),"Physical","Financial")</f>
        <v>Financial</v>
      </c>
      <c r="E3869" s="208" t="n">
        <f aca="false">IF(VLOOKUP(S3869,'DD-Lookup'!$J$6:$L$50,3,FALSE())="Monthly",(YEAR(AC3869)-YEAR(AB3869))*12+MONTH(AC3869)-MONTH(AB3869)+1,(AC3869-AB3869+1))</f>
        <v>30</v>
      </c>
      <c r="F3869" s="239" t="n">
        <f aca="false">E3869*SUM(P3869:Q3869)</f>
        <v>90</v>
      </c>
      <c r="G3869" s="214" t="n">
        <v>1292499</v>
      </c>
      <c r="H3869" s="215" t="n">
        <v>37035.4412037037</v>
      </c>
      <c r="I3869" s="0" t="s">
        <v>3169</v>
      </c>
      <c r="M3869" s="0" t="s">
        <v>3170</v>
      </c>
      <c r="N3869" s="0" t="s">
        <v>3171</v>
      </c>
      <c r="O3869" s="0" t="s">
        <v>3172</v>
      </c>
      <c r="Q3869" s="216" t="n">
        <v>3</v>
      </c>
      <c r="S3869" s="0" t="s">
        <v>3173</v>
      </c>
      <c r="T3869" s="0" t="s">
        <v>784</v>
      </c>
      <c r="U3869" s="218" t="n">
        <v>220</v>
      </c>
      <c r="V3869" s="0" t="s">
        <v>3174</v>
      </c>
      <c r="W3869" s="0" t="s">
        <v>3175</v>
      </c>
      <c r="X3869" s="0" t="s">
        <v>3176</v>
      </c>
      <c r="Y3869" s="0" t="s">
        <v>3170</v>
      </c>
      <c r="Z3869" s="0" t="s">
        <v>571</v>
      </c>
      <c r="AA3869" s="0" t="n">
        <v>1292499</v>
      </c>
      <c r="AB3869" s="215" t="n">
        <v>37043.9159722222</v>
      </c>
      <c r="AC3869" s="215" t="n">
        <v>37072.9159722222</v>
      </c>
    </row>
    <row r="3870" customFormat="false" ht="12.75" hidden="false" customHeight="false" outlineLevel="0" collapsed="false">
      <c r="A3870" s="208" t="str">
        <f aca="false">B3870&amp;" "&amp;C3870&amp;" "&amp;D3870</f>
        <v>US Crude Financial</v>
      </c>
      <c r="B3870" s="208" t="str">
        <f aca="false">IF((LEFT(N3870,2)="US"),"US","")</f>
        <v>US</v>
      </c>
      <c r="C3870" s="208" t="str">
        <f aca="false">M3870</f>
        <v>Crude</v>
      </c>
      <c r="D3870" s="208" t="str">
        <f aca="false">IF(ISNUMBER(FIND("Phy",N3870))=TRUE(),"Physical","Financial")</f>
        <v>Financial</v>
      </c>
      <c r="E3870" s="208" t="n">
        <f aca="false">IF(VLOOKUP(S3870,'DD-Lookup'!$J$6:$L$50,3,FALSE())="Monthly",(YEAR(AC3870)-YEAR(AB3870))*12+MONTH(AC3870)-MONTH(AB3870)+1,(AC3870-AB3870+1))</f>
        <v>1</v>
      </c>
      <c r="F3870" s="239" t="n">
        <f aca="false">E3870*SUM(P3870:Q3870)</f>
        <v>50000</v>
      </c>
      <c r="G3870" s="214" t="n">
        <v>1292501</v>
      </c>
      <c r="H3870" s="215" t="n">
        <v>37035.4412615741</v>
      </c>
      <c r="I3870" s="0" t="s">
        <v>1376</v>
      </c>
      <c r="M3870" s="0" t="s">
        <v>97</v>
      </c>
      <c r="N3870" s="0" t="s">
        <v>841</v>
      </c>
      <c r="O3870" s="0" t="s">
        <v>842</v>
      </c>
      <c r="Q3870" s="216" t="n">
        <v>50000</v>
      </c>
      <c r="S3870" s="0" t="s">
        <v>843</v>
      </c>
      <c r="T3870" s="0" t="s">
        <v>784</v>
      </c>
      <c r="U3870" s="218" t="n">
        <v>28.92</v>
      </c>
      <c r="V3870" s="0" t="s">
        <v>2312</v>
      </c>
      <c r="W3870" s="0" t="s">
        <v>845</v>
      </c>
      <c r="X3870" s="0" t="s">
        <v>846</v>
      </c>
      <c r="Y3870" s="0" t="s">
        <v>847</v>
      </c>
      <c r="Z3870" s="0" t="s">
        <v>571</v>
      </c>
      <c r="AA3870" s="0" t="n">
        <v>107124</v>
      </c>
      <c r="AB3870" s="215" t="n">
        <v>37073</v>
      </c>
      <c r="AC3870" s="215" t="n">
        <v>37103</v>
      </c>
    </row>
    <row r="3871" customFormat="false" ht="12.75" hidden="false" customHeight="false" outlineLevel="0" collapsed="false">
      <c r="A3871" s="208" t="str">
        <f aca="false">B3871&amp;" "&amp;C3871&amp;" "&amp;D3871</f>
        <v>US Natural Gas Physical</v>
      </c>
      <c r="B3871" s="208" t="str">
        <f aca="false">IF((LEFT(N3871,2)="US"),"US","")</f>
        <v>US</v>
      </c>
      <c r="C3871" s="208" t="str">
        <f aca="false">M3871</f>
        <v>Natural Gas</v>
      </c>
      <c r="D3871" s="208" t="str">
        <f aca="false">IF(ISNUMBER(FIND("Phy",N3871))=TRUE(),"Physical","Financial")</f>
        <v>Physical</v>
      </c>
      <c r="E3871" s="208" t="n">
        <f aca="false">IF(VLOOKUP(S3871,'DD-Lookup'!$J$6:$L$50,3,FALSE())="Monthly",(YEAR(AC3871)-YEAR(AB3871))*12+MONTH(AC3871)-MONTH(AB3871)+1,(AC3871-AB3871+1))</f>
        <v>1</v>
      </c>
      <c r="F3871" s="239" t="n">
        <f aca="false">E3871*SUM(P3871:Q3871)</f>
        <v>10000</v>
      </c>
      <c r="G3871" s="214" t="n">
        <v>1292502</v>
      </c>
      <c r="H3871" s="215" t="n">
        <v>37035.4413194444</v>
      </c>
      <c r="I3871" s="0" t="s">
        <v>1699</v>
      </c>
      <c r="M3871" s="0" t="s">
        <v>858</v>
      </c>
      <c r="N3871" s="0" t="s">
        <v>1305</v>
      </c>
      <c r="O3871" s="0" t="s">
        <v>1498</v>
      </c>
      <c r="Q3871" s="216" t="n">
        <v>10000</v>
      </c>
      <c r="S3871" s="0" t="s">
        <v>1026</v>
      </c>
      <c r="T3871" s="0" t="s">
        <v>784</v>
      </c>
      <c r="U3871" s="218" t="n">
        <v>4.42</v>
      </c>
      <c r="V3871" s="0" t="s">
        <v>1700</v>
      </c>
      <c r="W3871" s="0" t="s">
        <v>1388</v>
      </c>
      <c r="X3871" s="0" t="s">
        <v>1389</v>
      </c>
      <c r="Y3871" s="0" t="s">
        <v>1310</v>
      </c>
      <c r="Z3871" s="0" t="s">
        <v>571</v>
      </c>
      <c r="AA3871" s="0" t="n">
        <v>809182</v>
      </c>
      <c r="AB3871" s="215" t="n">
        <v>37036.875</v>
      </c>
      <c r="AC3871" s="215" t="n">
        <v>37036.875</v>
      </c>
    </row>
    <row r="3872" customFormat="false" ht="12.75" hidden="false" customHeight="false" outlineLevel="0" collapsed="false">
      <c r="A3872" s="208" t="str">
        <f aca="false">B3872&amp;" "&amp;C3872&amp;" "&amp;D3872</f>
        <v>US Natural Gas Physical</v>
      </c>
      <c r="B3872" s="208" t="str">
        <f aca="false">IF((LEFT(N3872,2)="US"),"US","")</f>
        <v>US</v>
      </c>
      <c r="C3872" s="208" t="str">
        <f aca="false">M3872</f>
        <v>Natural Gas</v>
      </c>
      <c r="D3872" s="208" t="str">
        <f aca="false">IF(ISNUMBER(FIND("Phy",N3872))=TRUE(),"Physical","Financial")</f>
        <v>Physical</v>
      </c>
      <c r="E3872" s="208" t="n">
        <f aca="false">IF(VLOOKUP(S3872,'DD-Lookup'!$J$6:$L$50,3,FALSE())="Monthly",(YEAR(AC3872)-YEAR(AB3872))*12+MONTH(AC3872)-MONTH(AB3872)+1,(AC3872-AB3872+1))</f>
        <v>1</v>
      </c>
      <c r="F3872" s="239" t="n">
        <f aca="false">E3872*SUM(P3872:Q3872)</f>
        <v>10000</v>
      </c>
      <c r="G3872" s="214" t="n">
        <v>1292505</v>
      </c>
      <c r="H3872" s="215" t="n">
        <v>37035.4421180556</v>
      </c>
      <c r="I3872" s="0" t="s">
        <v>1183</v>
      </c>
      <c r="M3872" s="0" t="s">
        <v>858</v>
      </c>
      <c r="N3872" s="0" t="s">
        <v>1305</v>
      </c>
      <c r="O3872" s="0" t="s">
        <v>1432</v>
      </c>
      <c r="P3872" s="216" t="n">
        <v>10000</v>
      </c>
      <c r="S3872" s="0" t="s">
        <v>1026</v>
      </c>
      <c r="T3872" s="0" t="s">
        <v>784</v>
      </c>
      <c r="U3872" s="218" t="n">
        <v>4.11</v>
      </c>
      <c r="V3872" s="0" t="s">
        <v>1307</v>
      </c>
      <c r="W3872" s="0" t="s">
        <v>1434</v>
      </c>
      <c r="X3872" s="0" t="s">
        <v>1435</v>
      </c>
      <c r="Y3872" s="0" t="s">
        <v>1310</v>
      </c>
      <c r="Z3872" s="0" t="s">
        <v>571</v>
      </c>
      <c r="AA3872" s="0" t="n">
        <v>809183</v>
      </c>
      <c r="AB3872" s="215" t="n">
        <v>37036.875</v>
      </c>
      <c r="AC3872" s="215" t="n">
        <v>37036.875</v>
      </c>
    </row>
    <row r="3873" customFormat="false" ht="12.75" hidden="false" customHeight="false" outlineLevel="0" collapsed="false">
      <c r="A3873" s="208" t="str">
        <f aca="false">B3873&amp;" "&amp;C3873&amp;" "&amp;D3873</f>
        <v> Natural Gas Financial</v>
      </c>
      <c r="B3873" s="208" t="str">
        <f aca="false">IF((LEFT(N3873,2)="US"),"US","")</f>
        <v/>
      </c>
      <c r="C3873" s="208" t="str">
        <f aca="false">M3873</f>
        <v>Natural Gas</v>
      </c>
      <c r="D3873" s="208" t="str">
        <f aca="false">IF(ISNUMBER(FIND("Phy",N3873))=TRUE(),"Physical","Financial")</f>
        <v>Financial</v>
      </c>
      <c r="E3873" s="208" t="n">
        <f aca="false">IF(VLOOKUP(S3873,'DD-Lookup'!$J$6:$L$50,3,FALSE())="Monthly",(YEAR(AC3873)-YEAR(AB3873))*12+MONTH(AC3873)-MONTH(AB3873)+1,(AC3873-AB3873+1))</f>
        <v>151</v>
      </c>
      <c r="F3873" s="239" t="n">
        <f aca="false">E3873*SUM(P3873:Q3873)</f>
        <v>755000</v>
      </c>
      <c r="G3873" s="214" t="n">
        <v>1292506</v>
      </c>
      <c r="H3873" s="215" t="n">
        <v>37035.4421527778</v>
      </c>
      <c r="I3873" s="0" t="s">
        <v>2371</v>
      </c>
      <c r="M3873" s="0" t="s">
        <v>858</v>
      </c>
      <c r="N3873" s="0" t="s">
        <v>2540</v>
      </c>
      <c r="O3873" s="0" t="s">
        <v>2819</v>
      </c>
      <c r="Q3873" s="216" t="n">
        <v>5000</v>
      </c>
      <c r="S3873" s="0" t="s">
        <v>1026</v>
      </c>
      <c r="T3873" s="0" t="s">
        <v>784</v>
      </c>
      <c r="U3873" s="218" t="n">
        <v>-0.3</v>
      </c>
      <c r="V3873" s="0" t="s">
        <v>3177</v>
      </c>
      <c r="W3873" s="0" t="s">
        <v>2543</v>
      </c>
      <c r="X3873" s="0" t="s">
        <v>2768</v>
      </c>
      <c r="Y3873" s="0" t="s">
        <v>838</v>
      </c>
      <c r="Z3873" s="0" t="s">
        <v>628</v>
      </c>
      <c r="AA3873" s="0" t="s">
        <v>3178</v>
      </c>
      <c r="AB3873" s="215" t="n">
        <v>37196</v>
      </c>
      <c r="AC3873" s="215" t="n">
        <v>37346</v>
      </c>
    </row>
    <row r="3874" customFormat="false" ht="12.75" hidden="false" customHeight="false" outlineLevel="0" collapsed="false">
      <c r="A3874" s="208" t="str">
        <f aca="false">B3874&amp;" "&amp;C3874&amp;" "&amp;D3874</f>
        <v> Natural Gas Financial</v>
      </c>
      <c r="B3874" s="208" t="str">
        <f aca="false">IF((LEFT(N3874,2)="US"),"US","")</f>
        <v/>
      </c>
      <c r="C3874" s="208" t="str">
        <f aca="false">M3874</f>
        <v>Natural Gas</v>
      </c>
      <c r="D3874" s="208" t="str">
        <f aca="false">IF(ISNUMBER(FIND("Phy",N3874))=TRUE(),"Physical","Financial")</f>
        <v>Financial</v>
      </c>
      <c r="E3874" s="208" t="n">
        <f aca="false">IF(VLOOKUP(S3874,'DD-Lookup'!$J$6:$L$50,3,FALSE())="Monthly",(YEAR(AC3874)-YEAR(AB3874))*12+MONTH(AC3874)-MONTH(AB3874)+1,(AC3874-AB3874+1))</f>
        <v>214</v>
      </c>
      <c r="F3874" s="239" t="n">
        <f aca="false">E3874*SUM(P3874:Q3874)</f>
        <v>1070000</v>
      </c>
      <c r="G3874" s="214" t="n">
        <v>1292507</v>
      </c>
      <c r="H3874" s="215" t="n">
        <v>37035.4422800926</v>
      </c>
      <c r="I3874" s="0" t="s">
        <v>2371</v>
      </c>
      <c r="M3874" s="0" t="s">
        <v>858</v>
      </c>
      <c r="N3874" s="0" t="s">
        <v>2540</v>
      </c>
      <c r="O3874" s="0" t="s">
        <v>2767</v>
      </c>
      <c r="Q3874" s="216" t="n">
        <v>5000</v>
      </c>
      <c r="S3874" s="0" t="s">
        <v>1026</v>
      </c>
      <c r="T3874" s="0" t="s">
        <v>784</v>
      </c>
      <c r="U3874" s="218" t="n">
        <v>-0.355</v>
      </c>
      <c r="V3874" s="0" t="s">
        <v>3177</v>
      </c>
      <c r="W3874" s="0" t="s">
        <v>2543</v>
      </c>
      <c r="X3874" s="0" t="s">
        <v>2768</v>
      </c>
      <c r="Y3874" s="0" t="s">
        <v>838</v>
      </c>
      <c r="Z3874" s="0" t="s">
        <v>628</v>
      </c>
      <c r="AA3874" s="0" t="s">
        <v>3179</v>
      </c>
      <c r="AB3874" s="215" t="n">
        <v>37347</v>
      </c>
      <c r="AC3874" s="215" t="n">
        <v>37560</v>
      </c>
    </row>
    <row r="3875" customFormat="false" ht="12.75" hidden="false" customHeight="false" outlineLevel="0" collapsed="false">
      <c r="A3875" s="208" t="str">
        <f aca="false">B3875&amp;" "&amp;C3875&amp;" "&amp;D3875</f>
        <v> Metals Financial</v>
      </c>
      <c r="B3875" s="208" t="str">
        <f aca="false">IF((LEFT(N3875,2)="US"),"US","")</f>
        <v/>
      </c>
      <c r="C3875" s="208" t="str">
        <f aca="false">M3875</f>
        <v>Metals</v>
      </c>
      <c r="D3875" s="208" t="str">
        <f aca="false">IF(ISNUMBER(FIND("Phy",N3875))=TRUE(),"Physical","Financial")</f>
        <v>Financial</v>
      </c>
      <c r="E3875" s="208" t="n">
        <f aca="false">IF(VLOOKUP(S3875,'DD-Lookup'!$J$6:$L$50,3,FALSE())="Monthly",(YEAR(AC3875)-YEAR(AB3875))*12+MONTH(AC3875)-MONTH(AB3875)+1,(AC3875-AB3875+1))</f>
        <v>1</v>
      </c>
      <c r="F3875" s="239" t="n">
        <f aca="false">E3875*SUM(P3875:Q3875)</f>
        <v>2</v>
      </c>
      <c r="G3875" s="214" t="n">
        <v>1292508</v>
      </c>
      <c r="H3875" s="215" t="n">
        <v>37035.4423842593</v>
      </c>
      <c r="I3875" s="0" t="s">
        <v>850</v>
      </c>
      <c r="M3875" s="0" t="s">
        <v>780</v>
      </c>
      <c r="N3875" s="0" t="s">
        <v>781</v>
      </c>
      <c r="O3875" s="0" t="s">
        <v>782</v>
      </c>
      <c r="Q3875" s="216" t="n">
        <v>2</v>
      </c>
      <c r="S3875" s="0" t="s">
        <v>783</v>
      </c>
      <c r="T3875" s="0" t="s">
        <v>784</v>
      </c>
      <c r="U3875" s="218" t="n">
        <v>1544</v>
      </c>
      <c r="V3875" s="0" t="s">
        <v>1041</v>
      </c>
      <c r="W3875" s="0" t="s">
        <v>803</v>
      </c>
      <c r="X3875" s="0" t="s">
        <v>787</v>
      </c>
      <c r="Y3875" s="0" t="s">
        <v>788</v>
      </c>
      <c r="Z3875" s="0" t="s">
        <v>789</v>
      </c>
      <c r="AA3875" s="0" t="n">
        <v>2151299</v>
      </c>
    </row>
    <row r="3876" customFormat="false" ht="12.75" hidden="false" customHeight="false" outlineLevel="0" collapsed="false">
      <c r="A3876" s="208" t="str">
        <f aca="false">B3876&amp;" "&amp;C3876&amp;" "&amp;D3876</f>
        <v> Natural Gas Financial</v>
      </c>
      <c r="B3876" s="208" t="str">
        <f aca="false">IF((LEFT(N3876,2)="US"),"US","")</f>
        <v/>
      </c>
      <c r="C3876" s="208" t="str">
        <f aca="false">M3876</f>
        <v>Natural Gas</v>
      </c>
      <c r="D3876" s="208" t="str">
        <f aca="false">IF(ISNUMBER(FIND("Phy",N3876))=TRUE(),"Physical","Financial")</f>
        <v>Financial</v>
      </c>
      <c r="E3876" s="208" t="n">
        <f aca="false">IF(VLOOKUP(S3876,'DD-Lookup'!$J$6:$L$50,3,FALSE())="Monthly",(YEAR(AC3876)-YEAR(AB3876))*12+MONTH(AC3876)-MONTH(AB3876)+1,(AC3876-AB3876+1))</f>
        <v>123</v>
      </c>
      <c r="F3876" s="239" t="n">
        <f aca="false">E3876*SUM(P3876:Q3876)</f>
        <v>615000</v>
      </c>
      <c r="G3876" s="214" t="n">
        <v>1292509</v>
      </c>
      <c r="H3876" s="215" t="n">
        <v>37035.4423842593</v>
      </c>
      <c r="I3876" s="0" t="s">
        <v>2371</v>
      </c>
      <c r="M3876" s="0" t="s">
        <v>858</v>
      </c>
      <c r="N3876" s="0" t="s">
        <v>2540</v>
      </c>
      <c r="O3876" s="0" t="s">
        <v>3180</v>
      </c>
      <c r="Q3876" s="216" t="n">
        <v>5000</v>
      </c>
      <c r="S3876" s="0" t="s">
        <v>1026</v>
      </c>
      <c r="T3876" s="0" t="s">
        <v>784</v>
      </c>
      <c r="U3876" s="218" t="n">
        <v>-0.35</v>
      </c>
      <c r="V3876" s="0" t="s">
        <v>3177</v>
      </c>
      <c r="W3876" s="0" t="s">
        <v>2543</v>
      </c>
      <c r="X3876" s="0" t="s">
        <v>2768</v>
      </c>
      <c r="Y3876" s="0" t="s">
        <v>838</v>
      </c>
      <c r="Z3876" s="0" t="s">
        <v>628</v>
      </c>
      <c r="AA3876" s="0" t="s">
        <v>3181</v>
      </c>
      <c r="AB3876" s="215" t="n">
        <v>37073</v>
      </c>
      <c r="AC3876" s="215" t="n">
        <v>37195</v>
      </c>
    </row>
    <row r="3877" customFormat="false" ht="12.75" hidden="false" customHeight="false" outlineLevel="0" collapsed="false">
      <c r="A3877" s="208" t="str">
        <f aca="false">B3877&amp;" "&amp;C3877&amp;" "&amp;D3877</f>
        <v> Metals Financial</v>
      </c>
      <c r="B3877" s="208" t="str">
        <f aca="false">IF((LEFT(N3877,2)="US"),"US","")</f>
        <v/>
      </c>
      <c r="C3877" s="208" t="str">
        <f aca="false">M3877</f>
        <v>Metals</v>
      </c>
      <c r="D3877" s="208" t="str">
        <f aca="false">IF(ISNUMBER(FIND("Phy",N3877))=TRUE(),"Physical","Financial")</f>
        <v>Financial</v>
      </c>
      <c r="E3877" s="208" t="n">
        <f aca="false">IF(VLOOKUP(S3877,'DD-Lookup'!$J$6:$L$50,3,FALSE())="Monthly",(YEAR(AC3877)-YEAR(AB3877))*12+MONTH(AC3877)-MONTH(AB3877)+1,(AC3877-AB3877+1))</f>
        <v>1</v>
      </c>
      <c r="F3877" s="239" t="n">
        <f aca="false">E3877*SUM(P3877:Q3877)</f>
        <v>10</v>
      </c>
      <c r="G3877" s="214" t="n">
        <v>1292510</v>
      </c>
      <c r="H3877" s="215" t="n">
        <v>37035.4425</v>
      </c>
      <c r="I3877" s="0" t="s">
        <v>828</v>
      </c>
      <c r="M3877" s="0" t="s">
        <v>780</v>
      </c>
      <c r="N3877" s="0" t="s">
        <v>852</v>
      </c>
      <c r="O3877" s="0" t="s">
        <v>853</v>
      </c>
      <c r="P3877" s="216" t="n">
        <v>10</v>
      </c>
      <c r="S3877" s="0" t="s">
        <v>854</v>
      </c>
      <c r="T3877" s="0" t="s">
        <v>784</v>
      </c>
      <c r="U3877" s="218" t="n">
        <v>4960</v>
      </c>
      <c r="V3877" s="0" t="s">
        <v>1069</v>
      </c>
      <c r="W3877" s="0" t="s">
        <v>856</v>
      </c>
      <c r="X3877" s="0" t="s">
        <v>787</v>
      </c>
      <c r="Y3877" s="0" t="s">
        <v>788</v>
      </c>
      <c r="Z3877" s="0" t="s">
        <v>789</v>
      </c>
      <c r="AA3877" s="0" t="n">
        <v>2151303</v>
      </c>
    </row>
    <row r="3878" customFormat="false" ht="12.75" hidden="false" customHeight="false" outlineLevel="0" collapsed="false">
      <c r="A3878" s="208" t="str">
        <f aca="false">B3878&amp;" "&amp;C3878&amp;" "&amp;D3878</f>
        <v>US Natural Gas Physical</v>
      </c>
      <c r="B3878" s="208" t="str">
        <f aca="false">IF((LEFT(N3878,2)="US"),"US","")</f>
        <v>US</v>
      </c>
      <c r="C3878" s="208" t="str">
        <f aca="false">M3878</f>
        <v>Natural Gas</v>
      </c>
      <c r="D3878" s="208" t="str">
        <f aca="false">IF(ISNUMBER(FIND("Phy",N3878))=TRUE(),"Physical","Financial")</f>
        <v>Physical</v>
      </c>
      <c r="E3878" s="208" t="n">
        <f aca="false">IF(VLOOKUP(S3878,'DD-Lookup'!$J$6:$L$50,3,FALSE())="Monthly",(YEAR(AC3878)-YEAR(AB3878))*12+MONTH(AC3878)-MONTH(AB3878)+1,(AC3878-AB3878+1))</f>
        <v>1</v>
      </c>
      <c r="F3878" s="239" t="n">
        <f aca="false">E3878*SUM(P3878:Q3878)</f>
        <v>10000</v>
      </c>
      <c r="G3878" s="214" t="n">
        <v>1292511</v>
      </c>
      <c r="H3878" s="215" t="n">
        <v>37035.442662037</v>
      </c>
      <c r="I3878" s="0" t="s">
        <v>1475</v>
      </c>
      <c r="M3878" s="0" t="s">
        <v>858</v>
      </c>
      <c r="N3878" s="0" t="s">
        <v>1305</v>
      </c>
      <c r="O3878" s="0" t="s">
        <v>1469</v>
      </c>
      <c r="P3878" s="216" t="n">
        <v>10000</v>
      </c>
      <c r="S3878" s="0" t="s">
        <v>1026</v>
      </c>
      <c r="T3878" s="0" t="s">
        <v>784</v>
      </c>
      <c r="U3878" s="218" t="n">
        <v>4.075</v>
      </c>
      <c r="V3878" s="0" t="s">
        <v>2115</v>
      </c>
      <c r="W3878" s="0" t="s">
        <v>1314</v>
      </c>
      <c r="X3878" s="0" t="s">
        <v>1315</v>
      </c>
      <c r="Y3878" s="0" t="s">
        <v>1310</v>
      </c>
      <c r="Z3878" s="0" t="s">
        <v>571</v>
      </c>
      <c r="AA3878" s="0" t="n">
        <v>809184</v>
      </c>
      <c r="AB3878" s="215" t="n">
        <v>37036.875</v>
      </c>
      <c r="AC3878" s="215" t="n">
        <v>37036.875</v>
      </c>
    </row>
    <row r="3879" customFormat="false" ht="12.75" hidden="false" customHeight="false" outlineLevel="0" collapsed="false">
      <c r="A3879" s="208" t="str">
        <f aca="false">B3879&amp;" "&amp;C3879&amp;" "&amp;D3879</f>
        <v>US Natural Gas Financial</v>
      </c>
      <c r="B3879" s="208" t="str">
        <f aca="false">IF((LEFT(N3879,2)="US"),"US","")</f>
        <v>US</v>
      </c>
      <c r="C3879" s="208" t="str">
        <f aca="false">M3879</f>
        <v>Natural Gas</v>
      </c>
      <c r="D3879" s="208" t="str">
        <f aca="false">IF(ISNUMBER(FIND("Phy",N3879))=TRUE(),"Physical","Financial")</f>
        <v>Financial</v>
      </c>
      <c r="E3879" s="208" t="n">
        <f aca="false">IF(VLOOKUP(S3879,'DD-Lookup'!$J$6:$L$50,3,FALSE())="Monthly",(YEAR(AC3879)-YEAR(AB3879))*12+MONTH(AC3879)-MONTH(AB3879)+1,(AC3879-AB3879+1))</f>
        <v>30</v>
      </c>
      <c r="F3879" s="239" t="n">
        <f aca="false">E3879*SUM(P3879:Q3879)</f>
        <v>300000</v>
      </c>
      <c r="G3879" s="214" t="n">
        <v>1292512</v>
      </c>
      <c r="H3879" s="215" t="n">
        <v>37035.4426736111</v>
      </c>
      <c r="I3879" s="0" t="s">
        <v>600</v>
      </c>
      <c r="M3879" s="0" t="s">
        <v>858</v>
      </c>
      <c r="N3879" s="0" t="s">
        <v>1024</v>
      </c>
      <c r="O3879" s="0" t="s">
        <v>1025</v>
      </c>
      <c r="Q3879" s="216" t="n">
        <v>10000</v>
      </c>
      <c r="S3879" s="0" t="s">
        <v>1026</v>
      </c>
      <c r="T3879" s="0" t="s">
        <v>784</v>
      </c>
      <c r="U3879" s="218" t="n">
        <v>4.1725</v>
      </c>
      <c r="V3879" s="0" t="s">
        <v>3182</v>
      </c>
      <c r="W3879" s="0" t="s">
        <v>1028</v>
      </c>
      <c r="X3879" s="0" t="s">
        <v>1029</v>
      </c>
      <c r="Y3879" s="0" t="s">
        <v>838</v>
      </c>
      <c r="Z3879" s="0" t="s">
        <v>571</v>
      </c>
      <c r="AA3879" s="0" t="s">
        <v>3183</v>
      </c>
      <c r="AB3879" s="215" t="n">
        <v>37043.875</v>
      </c>
      <c r="AC3879" s="215" t="n">
        <v>37072.875</v>
      </c>
    </row>
    <row r="3880" customFormat="false" ht="12.75" hidden="false" customHeight="false" outlineLevel="0" collapsed="false">
      <c r="A3880" s="208" t="str">
        <f aca="false">B3880&amp;" "&amp;C3880&amp;" "&amp;D3880</f>
        <v>US Natural Gas Financial</v>
      </c>
      <c r="B3880" s="208" t="str">
        <f aca="false">IF((LEFT(N3880,2)="US"),"US","")</f>
        <v>US</v>
      </c>
      <c r="C3880" s="208" t="str">
        <f aca="false">M3880</f>
        <v>Natural Gas</v>
      </c>
      <c r="D3880" s="208" t="str">
        <f aca="false">IF(ISNUMBER(FIND("Phy",N3880))=TRUE(),"Physical","Financial")</f>
        <v>Financial</v>
      </c>
      <c r="E3880" s="208" t="n">
        <f aca="false">IF(VLOOKUP(S3880,'DD-Lookup'!$J$6:$L$50,3,FALSE())="Monthly",(YEAR(AC3880)-YEAR(AB3880))*12+MONTH(AC3880)-MONTH(AB3880)+1,(AC3880-AB3880+1))</f>
        <v>30</v>
      </c>
      <c r="F3880" s="239" t="n">
        <f aca="false">E3880*SUM(P3880:Q3880)</f>
        <v>300000</v>
      </c>
      <c r="G3880" s="214" t="n">
        <v>1292513</v>
      </c>
      <c r="H3880" s="215" t="n">
        <v>37035.4428703704</v>
      </c>
      <c r="I3880" s="0" t="s">
        <v>1278</v>
      </c>
      <c r="M3880" s="0" t="s">
        <v>858</v>
      </c>
      <c r="N3880" s="0" t="s">
        <v>1024</v>
      </c>
      <c r="O3880" s="0" t="s">
        <v>1025</v>
      </c>
      <c r="P3880" s="216" t="n">
        <v>10000</v>
      </c>
      <c r="S3880" s="0" t="s">
        <v>1026</v>
      </c>
      <c r="T3880" s="0" t="s">
        <v>784</v>
      </c>
      <c r="U3880" s="218" t="n">
        <v>4.17</v>
      </c>
      <c r="V3880" s="0" t="s">
        <v>3011</v>
      </c>
      <c r="W3880" s="0" t="s">
        <v>1028</v>
      </c>
      <c r="X3880" s="0" t="s">
        <v>1029</v>
      </c>
      <c r="Y3880" s="0" t="s">
        <v>838</v>
      </c>
      <c r="Z3880" s="0" t="s">
        <v>571</v>
      </c>
      <c r="AA3880" s="0" t="s">
        <v>3184</v>
      </c>
      <c r="AB3880" s="215" t="n">
        <v>37043.875</v>
      </c>
      <c r="AC3880" s="215" t="n">
        <v>37072.875</v>
      </c>
    </row>
    <row r="3881" customFormat="false" ht="12.75" hidden="false" customHeight="false" outlineLevel="0" collapsed="false">
      <c r="A3881" s="208" t="str">
        <f aca="false">B3881&amp;" "&amp;C3881&amp;" "&amp;D3881</f>
        <v> Metals Financial</v>
      </c>
      <c r="B3881" s="208" t="str">
        <f aca="false">IF((LEFT(N3881,2)="US"),"US","")</f>
        <v/>
      </c>
      <c r="C3881" s="208" t="str">
        <f aca="false">M3881</f>
        <v>Metals</v>
      </c>
      <c r="D3881" s="208" t="str">
        <f aca="false">IF(ISNUMBER(FIND("Phy",N3881))=TRUE(),"Physical","Financial")</f>
        <v>Financial</v>
      </c>
      <c r="E3881" s="208" t="n">
        <f aca="false">IF(VLOOKUP(S3881,'DD-Lookup'!$J$6:$L$50,3,FALSE())="Monthly",(YEAR(AC3881)-YEAR(AB3881))*12+MONTH(AC3881)-MONTH(AB3881)+1,(AC3881-AB3881+1))</f>
        <v>1</v>
      </c>
      <c r="F3881" s="239" t="n">
        <f aca="false">E3881*SUM(P3881:Q3881)</f>
        <v>20</v>
      </c>
      <c r="G3881" s="214" t="n">
        <v>1292514</v>
      </c>
      <c r="H3881" s="215" t="n">
        <v>37035.4428935185</v>
      </c>
      <c r="I3881" s="0" t="s">
        <v>1856</v>
      </c>
      <c r="M3881" s="0" t="s">
        <v>780</v>
      </c>
      <c r="N3881" s="0" t="s">
        <v>804</v>
      </c>
      <c r="O3881" s="0" t="s">
        <v>805</v>
      </c>
      <c r="Q3881" s="216" t="n">
        <v>20</v>
      </c>
      <c r="S3881" s="0" t="s">
        <v>783</v>
      </c>
      <c r="T3881" s="0" t="s">
        <v>784</v>
      </c>
      <c r="U3881" s="218" t="n">
        <v>1743</v>
      </c>
      <c r="V3881" s="0" t="s">
        <v>1857</v>
      </c>
      <c r="W3881" s="0" t="s">
        <v>803</v>
      </c>
      <c r="X3881" s="0" t="s">
        <v>787</v>
      </c>
      <c r="Y3881" s="0" t="s">
        <v>788</v>
      </c>
      <c r="Z3881" s="0" t="s">
        <v>789</v>
      </c>
      <c r="AA3881" s="0" t="n">
        <v>2151308</v>
      </c>
    </row>
    <row r="3882" customFormat="false" ht="12.75" hidden="false" customHeight="false" outlineLevel="0" collapsed="false">
      <c r="A3882" s="208" t="str">
        <f aca="false">B3882&amp;" "&amp;C3882&amp;" "&amp;D3882</f>
        <v>US Crude Financial</v>
      </c>
      <c r="B3882" s="208" t="str">
        <f aca="false">IF((LEFT(N3882,2)="US"),"US","")</f>
        <v>US</v>
      </c>
      <c r="C3882" s="208" t="str">
        <f aca="false">M3882</f>
        <v>Crude</v>
      </c>
      <c r="D3882" s="208" t="str">
        <f aca="false">IF(ISNUMBER(FIND("Phy",N3882))=TRUE(),"Physical","Financial")</f>
        <v>Financial</v>
      </c>
      <c r="E3882" s="208" t="n">
        <f aca="false">IF(VLOOKUP(S3882,'DD-Lookup'!$J$6:$L$50,3,FALSE())="Monthly",(YEAR(AC3882)-YEAR(AB3882))*12+MONTH(AC3882)-MONTH(AB3882)+1,(AC3882-AB3882+1))</f>
        <v>1</v>
      </c>
      <c r="F3882" s="239" t="n">
        <f aca="false">E3882*SUM(P3882:Q3882)</f>
        <v>50000</v>
      </c>
      <c r="G3882" s="214" t="n">
        <v>1292515</v>
      </c>
      <c r="H3882" s="215" t="n">
        <v>37035.4429050926</v>
      </c>
      <c r="I3882" s="0" t="s">
        <v>1376</v>
      </c>
      <c r="M3882" s="0" t="s">
        <v>97</v>
      </c>
      <c r="N3882" s="0" t="s">
        <v>841</v>
      </c>
      <c r="O3882" s="0" t="s">
        <v>889</v>
      </c>
      <c r="Q3882" s="216" t="n">
        <v>50000</v>
      </c>
      <c r="S3882" s="0" t="s">
        <v>843</v>
      </c>
      <c r="T3882" s="0" t="s">
        <v>784</v>
      </c>
      <c r="U3882" s="218" t="n">
        <v>28.96</v>
      </c>
      <c r="V3882" s="0" t="s">
        <v>1510</v>
      </c>
      <c r="W3882" s="0" t="s">
        <v>845</v>
      </c>
      <c r="X3882" s="0" t="s">
        <v>891</v>
      </c>
      <c r="Y3882" s="0" t="s">
        <v>847</v>
      </c>
      <c r="Z3882" s="0" t="s">
        <v>571</v>
      </c>
      <c r="AA3882" s="0" t="n">
        <v>107126</v>
      </c>
      <c r="AB3882" s="215" t="n">
        <v>37073</v>
      </c>
      <c r="AC3882" s="215" t="n">
        <v>37103</v>
      </c>
    </row>
    <row r="3883" customFormat="false" ht="12.75" hidden="false" customHeight="false" outlineLevel="0" collapsed="false">
      <c r="A3883" s="208" t="str">
        <f aca="false">B3883&amp;" "&amp;C3883&amp;" "&amp;D3883</f>
        <v>US Natural Gas Financial</v>
      </c>
      <c r="B3883" s="208" t="str">
        <f aca="false">IF((LEFT(N3883,2)="US"),"US","")</f>
        <v>US</v>
      </c>
      <c r="C3883" s="208" t="str">
        <f aca="false">M3883</f>
        <v>Natural Gas</v>
      </c>
      <c r="D3883" s="208" t="str">
        <f aca="false">IF(ISNUMBER(FIND("Phy",N3883))=TRUE(),"Physical","Financial")</f>
        <v>Financial</v>
      </c>
      <c r="E3883" s="208" t="n">
        <f aca="false">IF(VLOOKUP(S3883,'DD-Lookup'!$J$6:$L$50,3,FALSE())="Monthly",(YEAR(AC3883)-YEAR(AB3883))*12+MONTH(AC3883)-MONTH(AB3883)+1,(AC3883-AB3883+1))</f>
        <v>30</v>
      </c>
      <c r="F3883" s="239" t="n">
        <f aca="false">E3883*SUM(P3883:Q3883)</f>
        <v>300000</v>
      </c>
      <c r="G3883" s="214" t="n">
        <v>1292516</v>
      </c>
      <c r="H3883" s="215" t="n">
        <v>37035.443275463</v>
      </c>
      <c r="I3883" s="0" t="s">
        <v>1112</v>
      </c>
      <c r="M3883" s="0" t="s">
        <v>858</v>
      </c>
      <c r="N3883" s="0" t="s">
        <v>1024</v>
      </c>
      <c r="O3883" s="0" t="s">
        <v>1025</v>
      </c>
      <c r="Q3883" s="216" t="n">
        <v>10000</v>
      </c>
      <c r="S3883" s="0" t="s">
        <v>1026</v>
      </c>
      <c r="T3883" s="0" t="s">
        <v>784</v>
      </c>
      <c r="U3883" s="218" t="n">
        <v>4.1725</v>
      </c>
      <c r="V3883" s="0" t="s">
        <v>2596</v>
      </c>
      <c r="W3883" s="0" t="s">
        <v>1028</v>
      </c>
      <c r="X3883" s="0" t="s">
        <v>1029</v>
      </c>
      <c r="Y3883" s="0" t="s">
        <v>838</v>
      </c>
      <c r="Z3883" s="0" t="s">
        <v>571</v>
      </c>
      <c r="AA3883" s="0" t="s">
        <v>3185</v>
      </c>
      <c r="AB3883" s="215" t="n">
        <v>37043.875</v>
      </c>
      <c r="AC3883" s="215" t="n">
        <v>37072.875</v>
      </c>
    </row>
    <row r="3884" customFormat="false" ht="12.75" hidden="false" customHeight="false" outlineLevel="0" collapsed="false">
      <c r="A3884" s="208" t="str">
        <f aca="false">B3884&amp;" "&amp;C3884&amp;" "&amp;D3884</f>
        <v>US Power Financial</v>
      </c>
      <c r="B3884" s="208" t="str">
        <f aca="false">IF((LEFT(N3884,2)="US"),"US","")</f>
        <v>US</v>
      </c>
      <c r="C3884" s="208" t="str">
        <f aca="false">M3884</f>
        <v>Power</v>
      </c>
      <c r="D3884" s="208" t="str">
        <f aca="false">IF(ISNUMBER(FIND("Phy",N3884))=TRUE(),"Physical","Financial")</f>
        <v>Financial</v>
      </c>
      <c r="E3884" s="208" t="n">
        <f aca="false">IF(VLOOKUP(S3884,'DD-Lookup'!$J$6:$L$50,3,FALSE())="Monthly",(YEAR(AC3884)-YEAR(AB3884))*12+MONTH(AC3884)-MONTH(AB3884)+1,(AC3884-AB3884+1))</f>
        <v>1</v>
      </c>
      <c r="F3884" s="239" t="n">
        <f aca="false">E3884*SUM(P3884:Q3884)</f>
        <v>50</v>
      </c>
      <c r="G3884" s="214" t="n">
        <v>1292517</v>
      </c>
      <c r="H3884" s="215" t="n">
        <v>37035.4433333333</v>
      </c>
      <c r="I3884" s="0" t="s">
        <v>1045</v>
      </c>
      <c r="M3884" s="0" t="s">
        <v>67</v>
      </c>
      <c r="N3884" s="0" t="s">
        <v>1046</v>
      </c>
      <c r="O3884" s="0" t="s">
        <v>3122</v>
      </c>
      <c r="Q3884" s="216" t="n">
        <v>50</v>
      </c>
      <c r="S3884" s="0" t="s">
        <v>930</v>
      </c>
      <c r="T3884" s="0" t="s">
        <v>784</v>
      </c>
      <c r="U3884" s="218" t="n">
        <v>31</v>
      </c>
      <c r="V3884" s="0" t="s">
        <v>1048</v>
      </c>
      <c r="W3884" s="0" t="s">
        <v>1049</v>
      </c>
      <c r="X3884" s="0" t="s">
        <v>1050</v>
      </c>
      <c r="Y3884" s="0" t="s">
        <v>1051</v>
      </c>
      <c r="Z3884" s="0" t="s">
        <v>571</v>
      </c>
      <c r="AA3884" s="0" t="n">
        <v>621605.1</v>
      </c>
      <c r="AB3884" s="215" t="n">
        <v>37035.875</v>
      </c>
      <c r="AC3884" s="215" t="n">
        <v>37035.875</v>
      </c>
    </row>
    <row r="3885" customFormat="false" ht="12.75" hidden="false" customHeight="false" outlineLevel="0" collapsed="false">
      <c r="A3885" s="208" t="str">
        <f aca="false">B3885&amp;" "&amp;C3885&amp;" "&amp;D3885</f>
        <v>US Natural Gas Physical</v>
      </c>
      <c r="B3885" s="208" t="str">
        <f aca="false">IF((LEFT(N3885,2)="US"),"US","")</f>
        <v>US</v>
      </c>
      <c r="C3885" s="208" t="str">
        <f aca="false">M3885</f>
        <v>Natural Gas</v>
      </c>
      <c r="D3885" s="208" t="str">
        <f aca="false">IF(ISNUMBER(FIND("Phy",N3885))=TRUE(),"Physical","Financial")</f>
        <v>Physical</v>
      </c>
      <c r="E3885" s="208" t="n">
        <f aca="false">IF(VLOOKUP(S3885,'DD-Lookup'!$J$6:$L$50,3,FALSE())="Monthly",(YEAR(AC3885)-YEAR(AB3885))*12+MONTH(AC3885)-MONTH(AB3885)+1,(AC3885-AB3885+1))</f>
        <v>30</v>
      </c>
      <c r="F3885" s="239" t="n">
        <f aca="false">E3885*SUM(P3885:Q3885)</f>
        <v>300000</v>
      </c>
      <c r="G3885" s="214" t="n">
        <v>1292518</v>
      </c>
      <c r="H3885" s="215" t="n">
        <v>37035.4434027778</v>
      </c>
      <c r="I3885" s="0" t="s">
        <v>1115</v>
      </c>
      <c r="M3885" s="0" t="s">
        <v>858</v>
      </c>
      <c r="N3885" s="0" t="s">
        <v>1305</v>
      </c>
      <c r="O3885" s="0" t="s">
        <v>1804</v>
      </c>
      <c r="P3885" s="216" t="n">
        <v>10000</v>
      </c>
      <c r="S3885" s="0" t="s">
        <v>1026</v>
      </c>
      <c r="T3885" s="0" t="s">
        <v>784</v>
      </c>
      <c r="U3885" s="218" t="n">
        <v>2.82</v>
      </c>
      <c r="V3885" s="0" t="s">
        <v>1568</v>
      </c>
      <c r="W3885" s="0" t="s">
        <v>1758</v>
      </c>
      <c r="X3885" s="0" t="s">
        <v>1535</v>
      </c>
      <c r="Y3885" s="0" t="s">
        <v>1310</v>
      </c>
      <c r="Z3885" s="0" t="s">
        <v>571</v>
      </c>
      <c r="AA3885" s="0" t="s">
        <v>3186</v>
      </c>
      <c r="AB3885" s="215" t="n">
        <v>37043.875</v>
      </c>
      <c r="AC3885" s="215" t="n">
        <v>37072.875</v>
      </c>
    </row>
    <row r="3886" customFormat="false" ht="12.75" hidden="false" customHeight="false" outlineLevel="0" collapsed="false">
      <c r="A3886" s="208" t="str">
        <f aca="false">B3886&amp;" "&amp;C3886&amp;" "&amp;D3886</f>
        <v>US Natural Gas Financial</v>
      </c>
      <c r="B3886" s="208" t="str">
        <f aca="false">IF((LEFT(N3886,2)="US"),"US","")</f>
        <v>US</v>
      </c>
      <c r="C3886" s="208" t="str">
        <f aca="false">M3886</f>
        <v>Natural Gas</v>
      </c>
      <c r="D3886" s="208" t="str">
        <f aca="false">IF(ISNUMBER(FIND("Phy",N3886))=TRUE(),"Physical","Financial")</f>
        <v>Financial</v>
      </c>
      <c r="E3886" s="208" t="n">
        <f aca="false">IF(VLOOKUP(S3886,'DD-Lookup'!$J$6:$L$50,3,FALSE())="Monthly",(YEAR(AC3886)-YEAR(AB3886))*12+MONTH(AC3886)-MONTH(AB3886)+1,(AC3886-AB3886+1))</f>
        <v>30</v>
      </c>
      <c r="F3886" s="239" t="n">
        <f aca="false">E3886*SUM(P3886:Q3886)</f>
        <v>300000</v>
      </c>
      <c r="G3886" s="214" t="n">
        <v>1292519</v>
      </c>
      <c r="H3886" s="215" t="n">
        <v>37035.4434722222</v>
      </c>
      <c r="I3886" s="0" t="s">
        <v>1115</v>
      </c>
      <c r="M3886" s="0" t="s">
        <v>858</v>
      </c>
      <c r="N3886" s="0" t="s">
        <v>1024</v>
      </c>
      <c r="O3886" s="0" t="s">
        <v>1025</v>
      </c>
      <c r="Q3886" s="216" t="n">
        <v>10000</v>
      </c>
      <c r="S3886" s="0" t="s">
        <v>1026</v>
      </c>
      <c r="T3886" s="0" t="s">
        <v>784</v>
      </c>
      <c r="U3886" s="218" t="n">
        <v>4.175</v>
      </c>
      <c r="V3886" s="0" t="s">
        <v>1410</v>
      </c>
      <c r="W3886" s="0" t="s">
        <v>1028</v>
      </c>
      <c r="X3886" s="0" t="s">
        <v>1029</v>
      </c>
      <c r="Y3886" s="0" t="s">
        <v>838</v>
      </c>
      <c r="Z3886" s="0" t="s">
        <v>571</v>
      </c>
      <c r="AA3886" s="0" t="s">
        <v>3187</v>
      </c>
      <c r="AB3886" s="215" t="n">
        <v>37043.875</v>
      </c>
      <c r="AC3886" s="215" t="n">
        <v>37072.875</v>
      </c>
    </row>
    <row r="3887" customFormat="false" ht="12.75" hidden="false" customHeight="false" outlineLevel="0" collapsed="false">
      <c r="A3887" s="208" t="str">
        <f aca="false">B3887&amp;" "&amp;C3887&amp;" "&amp;D3887</f>
        <v> Metals Financial</v>
      </c>
      <c r="B3887" s="208" t="str">
        <f aca="false">IF((LEFT(N3887,2)="US"),"US","")</f>
        <v/>
      </c>
      <c r="C3887" s="208" t="str">
        <f aca="false">M3887</f>
        <v>Metals</v>
      </c>
      <c r="D3887" s="208" t="str">
        <f aca="false">IF(ISNUMBER(FIND("Phy",N3887))=TRUE(),"Physical","Financial")</f>
        <v>Financial</v>
      </c>
      <c r="E3887" s="208" t="n">
        <f aca="false">IF(VLOOKUP(S3887,'DD-Lookup'!$J$6:$L$50,3,FALSE())="Monthly",(YEAR(AC3887)-YEAR(AB3887))*12+MONTH(AC3887)-MONTH(AB3887)+1,(AC3887-AB3887+1))</f>
        <v>1</v>
      </c>
      <c r="F3887" s="239" t="n">
        <f aca="false">E3887*SUM(P3887:Q3887)</f>
        <v>2</v>
      </c>
      <c r="G3887" s="214" t="n">
        <v>1292521</v>
      </c>
      <c r="H3887" s="215" t="n">
        <v>37035.4435300926</v>
      </c>
      <c r="I3887" s="0" t="s">
        <v>1057</v>
      </c>
      <c r="M3887" s="0" t="s">
        <v>780</v>
      </c>
      <c r="N3887" s="0" t="s">
        <v>852</v>
      </c>
      <c r="O3887" s="0" t="s">
        <v>853</v>
      </c>
      <c r="P3887" s="216" t="n">
        <v>2</v>
      </c>
      <c r="S3887" s="0" t="s">
        <v>854</v>
      </c>
      <c r="T3887" s="0" t="s">
        <v>784</v>
      </c>
      <c r="U3887" s="218" t="n">
        <v>4955</v>
      </c>
      <c r="V3887" s="0" t="s">
        <v>1854</v>
      </c>
      <c r="W3887" s="0" t="s">
        <v>856</v>
      </c>
      <c r="X3887" s="0" t="s">
        <v>787</v>
      </c>
      <c r="Y3887" s="0" t="s">
        <v>788</v>
      </c>
      <c r="Z3887" s="0" t="s">
        <v>789</v>
      </c>
      <c r="AA3887" s="0" t="n">
        <v>2151316</v>
      </c>
    </row>
    <row r="3888" customFormat="false" ht="12.75" hidden="false" customHeight="false" outlineLevel="0" collapsed="false">
      <c r="A3888" s="208" t="str">
        <f aca="false">B3888&amp;" "&amp;C3888&amp;" "&amp;D3888</f>
        <v> Natural Gas Physical</v>
      </c>
      <c r="B3888" s="208" t="str">
        <f aca="false">IF((LEFT(N3888,2)="US"),"US","")</f>
        <v/>
      </c>
      <c r="C3888" s="208" t="str">
        <f aca="false">M3888</f>
        <v>Natural Gas</v>
      </c>
      <c r="D3888" s="208" t="str">
        <f aca="false">IF(ISNUMBER(FIND("Phy",N3888))=TRUE(),"Physical","Financial")</f>
        <v>Physical</v>
      </c>
      <c r="E3888" s="208" t="n">
        <f aca="false">IF(VLOOKUP(S3888,'DD-Lookup'!$J$6:$L$50,3,FALSE())="Monthly",(YEAR(AC3888)-YEAR(AB3888))*12+MONTH(AC3888)-MONTH(AB3888)+1,(AC3888-AB3888+1))</f>
        <v>1</v>
      </c>
      <c r="F3888" s="239" t="n">
        <f aca="false">E3888*SUM(P3888:Q3888)</f>
        <v>10000</v>
      </c>
      <c r="G3888" s="214" t="n">
        <v>1292522</v>
      </c>
      <c r="H3888" s="215" t="n">
        <v>37035.4435416667</v>
      </c>
      <c r="I3888" s="0" t="s">
        <v>2285</v>
      </c>
      <c r="M3888" s="0" t="s">
        <v>858</v>
      </c>
      <c r="N3888" s="0" t="s">
        <v>2171</v>
      </c>
      <c r="O3888" s="0" t="s">
        <v>2223</v>
      </c>
      <c r="P3888" s="216" t="n">
        <v>10000</v>
      </c>
      <c r="S3888" s="0" t="s">
        <v>279</v>
      </c>
      <c r="T3888" s="0" t="s">
        <v>2173</v>
      </c>
      <c r="U3888" s="218" t="n">
        <v>5.665</v>
      </c>
      <c r="V3888" s="0" t="s">
        <v>2310</v>
      </c>
      <c r="W3888" s="0" t="s">
        <v>2225</v>
      </c>
      <c r="X3888" s="0" t="s">
        <v>2176</v>
      </c>
      <c r="Y3888" s="0" t="s">
        <v>1310</v>
      </c>
      <c r="Z3888" s="0" t="s">
        <v>628</v>
      </c>
      <c r="AA3888" s="0" t="n">
        <v>809192</v>
      </c>
      <c r="AB3888" s="215" t="n">
        <v>37035.875</v>
      </c>
      <c r="AC3888" s="215" t="n">
        <v>37035.875</v>
      </c>
    </row>
    <row r="3889" customFormat="false" ht="12.75" hidden="false" customHeight="false" outlineLevel="0" collapsed="false">
      <c r="A3889" s="208" t="str">
        <f aca="false">B3889&amp;" "&amp;C3889&amp;" "&amp;D3889</f>
        <v>US Natural Gas Physical</v>
      </c>
      <c r="B3889" s="208" t="str">
        <f aca="false">IF((LEFT(N3889,2)="US"),"US","")</f>
        <v>US</v>
      </c>
      <c r="C3889" s="208" t="str">
        <f aca="false">M3889</f>
        <v>Natural Gas</v>
      </c>
      <c r="D3889" s="208" t="str">
        <f aca="false">IF(ISNUMBER(FIND("Phy",N3889))=TRUE(),"Physical","Financial")</f>
        <v>Physical</v>
      </c>
      <c r="E3889" s="208" t="n">
        <f aca="false">IF(VLOOKUP(S3889,'DD-Lookup'!$J$6:$L$50,3,FALSE())="Monthly",(YEAR(AC3889)-YEAR(AB3889))*12+MONTH(AC3889)-MONTH(AB3889)+1,(AC3889-AB3889+1))</f>
        <v>30</v>
      </c>
      <c r="F3889" s="239" t="n">
        <f aca="false">E3889*SUM(P3889:Q3889)</f>
        <v>150000</v>
      </c>
      <c r="G3889" s="214" t="n">
        <v>1292523</v>
      </c>
      <c r="H3889" s="215" t="n">
        <v>37035.4436689815</v>
      </c>
      <c r="I3889" s="0" t="s">
        <v>1803</v>
      </c>
      <c r="M3889" s="0" t="s">
        <v>858</v>
      </c>
      <c r="N3889" s="0" t="s">
        <v>1305</v>
      </c>
      <c r="O3889" s="0" t="s">
        <v>2184</v>
      </c>
      <c r="Q3889" s="216" t="n">
        <v>5000</v>
      </c>
      <c r="S3889" s="0" t="s">
        <v>1026</v>
      </c>
      <c r="T3889" s="0" t="s">
        <v>784</v>
      </c>
      <c r="U3889" s="218" t="n">
        <v>3.3825</v>
      </c>
      <c r="V3889" s="0" t="s">
        <v>1805</v>
      </c>
      <c r="W3889" s="0" t="s">
        <v>1758</v>
      </c>
      <c r="X3889" s="0" t="s">
        <v>1535</v>
      </c>
      <c r="Y3889" s="0" t="s">
        <v>1310</v>
      </c>
      <c r="Z3889" s="0" t="s">
        <v>571</v>
      </c>
      <c r="AA3889" s="0" t="s">
        <v>3188</v>
      </c>
      <c r="AB3889" s="215" t="n">
        <v>37043.875</v>
      </c>
      <c r="AC3889" s="215" t="n">
        <v>37072.875</v>
      </c>
    </row>
    <row r="3890" customFormat="false" ht="12.75" hidden="false" customHeight="false" outlineLevel="0" collapsed="false">
      <c r="A3890" s="208" t="str">
        <f aca="false">B3890&amp;" "&amp;C3890&amp;" "&amp;D3890</f>
        <v> Natural Gas Physical</v>
      </c>
      <c r="B3890" s="208" t="str">
        <f aca="false">IF((LEFT(N3890,2)="US"),"US","")</f>
        <v/>
      </c>
      <c r="C3890" s="208" t="str">
        <f aca="false">M3890</f>
        <v>Natural Gas</v>
      </c>
      <c r="D3890" s="208" t="str">
        <f aca="false">IF(ISNUMBER(FIND("Phy",N3890))=TRUE(),"Physical","Financial")</f>
        <v>Physical</v>
      </c>
      <c r="E3890" s="208" t="n">
        <f aca="false">IF(VLOOKUP(S3890,'DD-Lookup'!$J$6:$L$50,3,FALSE())="Monthly",(YEAR(AC3890)-YEAR(AB3890))*12+MONTH(AC3890)-MONTH(AB3890)+1,(AC3890-AB3890+1))</f>
        <v>30</v>
      </c>
      <c r="F3890" s="239" t="n">
        <f aca="false">E3890*SUM(P3890:Q3890)</f>
        <v>150000</v>
      </c>
      <c r="G3890" s="214" t="n">
        <v>1292525</v>
      </c>
      <c r="H3890" s="215" t="n">
        <v>37035.4438194444</v>
      </c>
      <c r="I3890" s="0" t="s">
        <v>1112</v>
      </c>
      <c r="M3890" s="0" t="s">
        <v>858</v>
      </c>
      <c r="N3890" s="0" t="s">
        <v>2171</v>
      </c>
      <c r="O3890" s="0" t="s">
        <v>2172</v>
      </c>
      <c r="P3890" s="216" t="n">
        <v>5000</v>
      </c>
      <c r="S3890" s="0" t="s">
        <v>279</v>
      </c>
      <c r="T3890" s="0" t="s">
        <v>2173</v>
      </c>
      <c r="U3890" s="218" t="n">
        <v>5.63</v>
      </c>
      <c r="V3890" s="0" t="s">
        <v>3189</v>
      </c>
      <c r="W3890" s="0" t="s">
        <v>2175</v>
      </c>
      <c r="X3890" s="0" t="s">
        <v>2176</v>
      </c>
      <c r="Y3890" s="0" t="s">
        <v>1310</v>
      </c>
      <c r="Z3890" s="0" t="s">
        <v>628</v>
      </c>
      <c r="AA3890" s="0" t="n">
        <v>809196</v>
      </c>
      <c r="AB3890" s="215" t="n">
        <v>37043.875</v>
      </c>
      <c r="AC3890" s="215" t="n">
        <v>37072.875</v>
      </c>
    </row>
    <row r="3891" customFormat="false" ht="12.75" hidden="false" customHeight="false" outlineLevel="0" collapsed="false">
      <c r="A3891" s="208" t="str">
        <f aca="false">B3891&amp;" "&amp;C3891&amp;" "&amp;D3891</f>
        <v>US Natural Gas Financial</v>
      </c>
      <c r="B3891" s="208" t="str">
        <f aca="false">IF((LEFT(N3891,2)="US"),"US","")</f>
        <v>US</v>
      </c>
      <c r="C3891" s="208" t="str">
        <f aca="false">M3891</f>
        <v>Natural Gas</v>
      </c>
      <c r="D3891" s="208" t="str">
        <f aca="false">IF(ISNUMBER(FIND("Phy",N3891))=TRUE(),"Physical","Financial")</f>
        <v>Financial</v>
      </c>
      <c r="E3891" s="208" t="n">
        <f aca="false">IF(VLOOKUP(S3891,'DD-Lookup'!$J$6:$L$50,3,FALSE())="Monthly",(YEAR(AC3891)-YEAR(AB3891))*12+MONTH(AC3891)-MONTH(AB3891)+1,(AC3891-AB3891+1))</f>
        <v>30</v>
      </c>
      <c r="F3891" s="239" t="n">
        <f aca="false">E3891*SUM(P3891:Q3891)</f>
        <v>150000</v>
      </c>
      <c r="G3891" s="214" t="n">
        <v>1292526</v>
      </c>
      <c r="H3891" s="215" t="n">
        <v>37035.4439467593</v>
      </c>
      <c r="I3891" s="0" t="s">
        <v>1779</v>
      </c>
      <c r="M3891" s="0" t="s">
        <v>858</v>
      </c>
      <c r="N3891" s="0" t="s">
        <v>1024</v>
      </c>
      <c r="O3891" s="0" t="s">
        <v>1025</v>
      </c>
      <c r="P3891" s="216" t="n">
        <v>5000</v>
      </c>
      <c r="S3891" s="0" t="s">
        <v>1026</v>
      </c>
      <c r="T3891" s="0" t="s">
        <v>784</v>
      </c>
      <c r="U3891" s="218" t="n">
        <v>4.17</v>
      </c>
      <c r="V3891" s="0" t="s">
        <v>1820</v>
      </c>
      <c r="W3891" s="0" t="s">
        <v>1028</v>
      </c>
      <c r="X3891" s="0" t="s">
        <v>1029</v>
      </c>
      <c r="Y3891" s="0" t="s">
        <v>838</v>
      </c>
      <c r="Z3891" s="0" t="s">
        <v>571</v>
      </c>
      <c r="AA3891" s="0" t="s">
        <v>3190</v>
      </c>
      <c r="AB3891" s="215" t="n">
        <v>37043.875</v>
      </c>
      <c r="AC3891" s="215" t="n">
        <v>37072.875</v>
      </c>
    </row>
    <row r="3892" customFormat="false" ht="12.75" hidden="false" customHeight="false" outlineLevel="0" collapsed="false">
      <c r="A3892" s="208" t="str">
        <f aca="false">B3892&amp;" "&amp;C3892&amp;" "&amp;D3892</f>
        <v>US Natural Gas Financial</v>
      </c>
      <c r="B3892" s="208" t="str">
        <f aca="false">IF((LEFT(N3892,2)="US"),"US","")</f>
        <v>US</v>
      </c>
      <c r="C3892" s="208" t="str">
        <f aca="false">M3892</f>
        <v>Natural Gas</v>
      </c>
      <c r="D3892" s="208" t="str">
        <f aca="false">IF(ISNUMBER(FIND("Phy",N3892))=TRUE(),"Physical","Financial")</f>
        <v>Financial</v>
      </c>
      <c r="E3892" s="208" t="n">
        <f aca="false">IF(VLOOKUP(S3892,'DD-Lookup'!$J$6:$L$50,3,FALSE())="Monthly",(YEAR(AC3892)-YEAR(AB3892))*12+MONTH(AC3892)-MONTH(AB3892)+1,(AC3892-AB3892+1))</f>
        <v>30</v>
      </c>
      <c r="F3892" s="239" t="n">
        <f aca="false">E3892*SUM(P3892:Q3892)</f>
        <v>60000</v>
      </c>
      <c r="G3892" s="214" t="n">
        <v>1292527</v>
      </c>
      <c r="H3892" s="215" t="n">
        <v>37035.4442592593</v>
      </c>
      <c r="I3892" s="0" t="s">
        <v>1343</v>
      </c>
      <c r="M3892" s="0" t="s">
        <v>858</v>
      </c>
      <c r="N3892" s="0" t="s">
        <v>1482</v>
      </c>
      <c r="O3892" s="0" t="s">
        <v>3191</v>
      </c>
      <c r="P3892" s="216" t="n">
        <v>2000</v>
      </c>
      <c r="S3892" s="0" t="s">
        <v>1026</v>
      </c>
      <c r="T3892" s="0" t="s">
        <v>784</v>
      </c>
      <c r="U3892" s="218" t="n">
        <v>-0.145</v>
      </c>
      <c r="V3892" s="0" t="s">
        <v>1344</v>
      </c>
      <c r="W3892" s="0" t="s">
        <v>2199</v>
      </c>
      <c r="X3892" s="0" t="s">
        <v>2200</v>
      </c>
      <c r="Y3892" s="0" t="s">
        <v>838</v>
      </c>
      <c r="Z3892" s="0" t="s">
        <v>571</v>
      </c>
      <c r="AA3892" s="0" t="s">
        <v>3192</v>
      </c>
      <c r="AB3892" s="215" t="n">
        <v>37043.875</v>
      </c>
      <c r="AC3892" s="215" t="n">
        <v>37072.875</v>
      </c>
    </row>
    <row r="3893" customFormat="false" ht="12.75" hidden="false" customHeight="false" outlineLevel="0" collapsed="false">
      <c r="A3893" s="208" t="str">
        <f aca="false">B3893&amp;" "&amp;C3893&amp;" "&amp;D3893</f>
        <v> Metals Financial</v>
      </c>
      <c r="B3893" s="208" t="str">
        <f aca="false">IF((LEFT(N3893,2)="US"),"US","")</f>
        <v/>
      </c>
      <c r="C3893" s="208" t="str">
        <f aca="false">M3893</f>
        <v>Metals</v>
      </c>
      <c r="D3893" s="208" t="str">
        <f aca="false">IF(ISNUMBER(FIND("Phy",N3893))=TRUE(),"Physical","Financial")</f>
        <v>Financial</v>
      </c>
      <c r="E3893" s="208" t="n">
        <f aca="false">IF(VLOOKUP(S3893,'DD-Lookup'!$J$6:$L$50,3,FALSE())="Monthly",(YEAR(AC3893)-YEAR(AB3893))*12+MONTH(AC3893)-MONTH(AB3893)+1,(AC3893-AB3893+1))</f>
        <v>1</v>
      </c>
      <c r="F3893" s="239" t="n">
        <f aca="false">E3893*SUM(P3893:Q3893)</f>
        <v>20</v>
      </c>
      <c r="G3893" s="214" t="n">
        <v>1292528</v>
      </c>
      <c r="H3893" s="215" t="n">
        <v>37035.4443634259</v>
      </c>
      <c r="I3893" s="0" t="s">
        <v>850</v>
      </c>
      <c r="M3893" s="0" t="s">
        <v>780</v>
      </c>
      <c r="N3893" s="0" t="s">
        <v>804</v>
      </c>
      <c r="O3893" s="0" t="s">
        <v>805</v>
      </c>
      <c r="Q3893" s="216" t="n">
        <v>20</v>
      </c>
      <c r="S3893" s="0" t="s">
        <v>783</v>
      </c>
      <c r="T3893" s="0" t="s">
        <v>784</v>
      </c>
      <c r="U3893" s="218" t="n">
        <v>1745</v>
      </c>
      <c r="V3893" s="0" t="s">
        <v>1254</v>
      </c>
      <c r="W3893" s="0" t="s">
        <v>803</v>
      </c>
      <c r="X3893" s="0" t="s">
        <v>787</v>
      </c>
      <c r="Y3893" s="0" t="s">
        <v>788</v>
      </c>
      <c r="Z3893" s="0" t="s">
        <v>789</v>
      </c>
      <c r="AA3893" s="0" t="n">
        <v>2151326</v>
      </c>
    </row>
    <row r="3894" customFormat="false" ht="12.75" hidden="false" customHeight="false" outlineLevel="0" collapsed="false">
      <c r="A3894" s="208" t="str">
        <f aca="false">B3894&amp;" "&amp;C3894&amp;" "&amp;D3894</f>
        <v> Metals Financial</v>
      </c>
      <c r="B3894" s="208" t="str">
        <f aca="false">IF((LEFT(N3894,2)="US"),"US","")</f>
        <v/>
      </c>
      <c r="C3894" s="208" t="str">
        <f aca="false">M3894</f>
        <v>Metals</v>
      </c>
      <c r="D3894" s="208" t="str">
        <f aca="false">IF(ISNUMBER(FIND("Phy",N3894))=TRUE(),"Physical","Financial")</f>
        <v>Financial</v>
      </c>
      <c r="E3894" s="208" t="n">
        <f aca="false">IF(VLOOKUP(S3894,'DD-Lookup'!$J$6:$L$50,3,FALSE())="Monthly",(YEAR(AC3894)-YEAR(AB3894))*12+MONTH(AC3894)-MONTH(AB3894)+1,(AC3894-AB3894+1))</f>
        <v>1</v>
      </c>
      <c r="F3894" s="239" t="n">
        <f aca="false">E3894*SUM(P3894:Q3894)</f>
        <v>9</v>
      </c>
      <c r="G3894" s="214" t="n">
        <v>1292529</v>
      </c>
      <c r="H3894" s="215" t="n">
        <v>37035.444375</v>
      </c>
      <c r="I3894" s="0" t="s">
        <v>801</v>
      </c>
      <c r="M3894" s="0" t="s">
        <v>780</v>
      </c>
      <c r="N3894" s="0" t="s">
        <v>896</v>
      </c>
      <c r="O3894" s="0" t="s">
        <v>897</v>
      </c>
      <c r="Q3894" s="216" t="n">
        <v>9</v>
      </c>
      <c r="S3894" s="0" t="s">
        <v>898</v>
      </c>
      <c r="T3894" s="0" t="s">
        <v>784</v>
      </c>
      <c r="U3894" s="218" t="n">
        <v>7180</v>
      </c>
      <c r="V3894" s="0" t="s">
        <v>1086</v>
      </c>
      <c r="W3894" s="0" t="s">
        <v>800</v>
      </c>
      <c r="X3894" s="0" t="s">
        <v>787</v>
      </c>
      <c r="Y3894" s="0" t="s">
        <v>788</v>
      </c>
      <c r="Z3894" s="0" t="s">
        <v>789</v>
      </c>
      <c r="AA3894" s="0" t="n">
        <v>2151324</v>
      </c>
    </row>
    <row r="3895" customFormat="false" ht="12.75" hidden="false" customHeight="false" outlineLevel="0" collapsed="false">
      <c r="A3895" s="208" t="str">
        <f aca="false">B3895&amp;" "&amp;C3895&amp;" "&amp;D3895</f>
        <v> Power Financial</v>
      </c>
      <c r="B3895" s="208" t="str">
        <f aca="false">IF((LEFT(N3895,2)="US"),"US","")</f>
        <v/>
      </c>
      <c r="C3895" s="208" t="str">
        <f aca="false">M3895</f>
        <v>Power</v>
      </c>
      <c r="D3895" s="208" t="str">
        <f aca="false">IF(ISNUMBER(FIND("Phy",N3895))=TRUE(),"Physical","Financial")</f>
        <v>Financial</v>
      </c>
      <c r="E3895" s="208" t="n">
        <f aca="false">IF(VLOOKUP(S3895,'DD-Lookup'!$J$6:$L$50,3,FALSE())="Monthly",(YEAR(AC3895)-YEAR(AB3895))*12+MONTH(AC3895)-MONTH(AB3895)+1,(AC3895-AB3895+1))</f>
        <v>1</v>
      </c>
      <c r="F3895" s="239" t="n">
        <f aca="false">E3895*SUM(P3895:Q3895)</f>
        <v>15</v>
      </c>
      <c r="G3895" s="214" t="n">
        <v>1292530</v>
      </c>
      <c r="H3895" s="215" t="n">
        <v>37035.4444212963</v>
      </c>
      <c r="I3895" s="0" t="s">
        <v>2216</v>
      </c>
      <c r="M3895" s="0" t="s">
        <v>67</v>
      </c>
      <c r="N3895" s="0" t="s">
        <v>2217</v>
      </c>
      <c r="O3895" s="0" t="s">
        <v>2218</v>
      </c>
      <c r="Q3895" s="216" t="n">
        <v>15</v>
      </c>
      <c r="S3895" s="0" t="s">
        <v>2219</v>
      </c>
      <c r="T3895" s="0" t="s">
        <v>2173</v>
      </c>
      <c r="U3895" s="218" t="n">
        <v>112</v>
      </c>
      <c r="V3895" s="0" t="s">
        <v>2220</v>
      </c>
      <c r="W3895" s="0" t="s">
        <v>2221</v>
      </c>
      <c r="X3895" s="0" t="s">
        <v>2222</v>
      </c>
      <c r="Y3895" s="0" t="s">
        <v>1051</v>
      </c>
      <c r="Z3895" s="0" t="s">
        <v>628</v>
      </c>
      <c r="AA3895" s="0" t="n">
        <v>621608.1</v>
      </c>
      <c r="AB3895" s="215" t="n">
        <v>37036.875</v>
      </c>
      <c r="AC3895" s="215" t="n">
        <v>37036.875</v>
      </c>
    </row>
    <row r="3896" customFormat="false" ht="12.75" hidden="false" customHeight="false" outlineLevel="0" collapsed="false">
      <c r="A3896" s="208" t="str">
        <f aca="false">B3896&amp;" "&amp;C3896&amp;" "&amp;D3896</f>
        <v>US Natural Gas Physical</v>
      </c>
      <c r="B3896" s="208" t="str">
        <f aca="false">IF((LEFT(N3896,2)="US"),"US","")</f>
        <v>US</v>
      </c>
      <c r="C3896" s="208" t="str">
        <f aca="false">M3896</f>
        <v>Natural Gas</v>
      </c>
      <c r="D3896" s="208" t="str">
        <f aca="false">IF(ISNUMBER(FIND("Phy",N3896))=TRUE(),"Physical","Financial")</f>
        <v>Physical</v>
      </c>
      <c r="E3896" s="208" t="n">
        <f aca="false">IF(VLOOKUP(S3896,'DD-Lookup'!$J$6:$L$50,3,FALSE())="Monthly",(YEAR(AC3896)-YEAR(AB3896))*12+MONTH(AC3896)-MONTH(AB3896)+1,(AC3896-AB3896+1))</f>
        <v>1</v>
      </c>
      <c r="F3896" s="239" t="n">
        <f aca="false">E3896*SUM(P3896:Q3896)</f>
        <v>8283</v>
      </c>
      <c r="G3896" s="214" t="n">
        <v>1292531</v>
      </c>
      <c r="H3896" s="215" t="n">
        <v>37035.4444791667</v>
      </c>
      <c r="I3896" s="0" t="s">
        <v>600</v>
      </c>
      <c r="M3896" s="0" t="s">
        <v>858</v>
      </c>
      <c r="N3896" s="0" t="s">
        <v>1305</v>
      </c>
      <c r="O3896" s="0" t="s">
        <v>1498</v>
      </c>
      <c r="Q3896" s="216" t="n">
        <v>8283</v>
      </c>
      <c r="S3896" s="0" t="s">
        <v>1026</v>
      </c>
      <c r="T3896" s="0" t="s">
        <v>784</v>
      </c>
      <c r="U3896" s="218" t="n">
        <v>4.405</v>
      </c>
      <c r="V3896" s="0" t="s">
        <v>1528</v>
      </c>
      <c r="W3896" s="0" t="s">
        <v>1388</v>
      </c>
      <c r="X3896" s="0" t="s">
        <v>1389</v>
      </c>
      <c r="Y3896" s="0" t="s">
        <v>1310</v>
      </c>
      <c r="Z3896" s="0" t="s">
        <v>571</v>
      </c>
      <c r="AA3896" s="0" t="n">
        <v>809200</v>
      </c>
      <c r="AB3896" s="215" t="n">
        <v>37036.875</v>
      </c>
      <c r="AC3896" s="215" t="n">
        <v>37036.875</v>
      </c>
    </row>
    <row r="3897" customFormat="false" ht="12.75" hidden="false" customHeight="false" outlineLevel="0" collapsed="false">
      <c r="A3897" s="208" t="str">
        <f aca="false">B3897&amp;" "&amp;C3897&amp;" "&amp;D3897</f>
        <v>US Natural Gas Financial</v>
      </c>
      <c r="B3897" s="208" t="str">
        <f aca="false">IF((LEFT(N3897,2)="US"),"US","")</f>
        <v>US</v>
      </c>
      <c r="C3897" s="208" t="str">
        <f aca="false">M3897</f>
        <v>Natural Gas</v>
      </c>
      <c r="D3897" s="208" t="str">
        <f aca="false">IF(ISNUMBER(FIND("Phy",N3897))=TRUE(),"Physical","Financial")</f>
        <v>Financial</v>
      </c>
      <c r="E3897" s="208" t="n">
        <f aca="false">IF(VLOOKUP(S3897,'DD-Lookup'!$J$6:$L$50,3,FALSE())="Monthly",(YEAR(AC3897)-YEAR(AB3897))*12+MONTH(AC3897)-MONTH(AB3897)+1,(AC3897-AB3897+1))</f>
        <v>30</v>
      </c>
      <c r="F3897" s="239" t="n">
        <f aca="false">E3897*SUM(P3897:Q3897)</f>
        <v>150000</v>
      </c>
      <c r="G3897" s="214" t="n">
        <v>1292532</v>
      </c>
      <c r="H3897" s="215" t="n">
        <v>37035.4444907407</v>
      </c>
      <c r="I3897" s="0" t="s">
        <v>1807</v>
      </c>
      <c r="M3897" s="0" t="s">
        <v>858</v>
      </c>
      <c r="N3897" s="0" t="s">
        <v>1482</v>
      </c>
      <c r="O3897" s="0" t="s">
        <v>2912</v>
      </c>
      <c r="P3897" s="216" t="n">
        <v>5000</v>
      </c>
      <c r="S3897" s="0" t="s">
        <v>1026</v>
      </c>
      <c r="T3897" s="0" t="s">
        <v>784</v>
      </c>
      <c r="U3897" s="218" t="n">
        <v>-0.77</v>
      </c>
      <c r="V3897" s="0" t="s">
        <v>1808</v>
      </c>
      <c r="W3897" s="0" t="s">
        <v>1952</v>
      </c>
      <c r="X3897" s="0" t="s">
        <v>1953</v>
      </c>
      <c r="Y3897" s="0" t="s">
        <v>838</v>
      </c>
      <c r="Z3897" s="0" t="s">
        <v>571</v>
      </c>
      <c r="AA3897" s="0" t="s">
        <v>3193</v>
      </c>
      <c r="AB3897" s="215" t="n">
        <v>37043.875</v>
      </c>
      <c r="AC3897" s="215" t="n">
        <v>37072.875</v>
      </c>
    </row>
    <row r="3898" customFormat="false" ht="12.75" hidden="false" customHeight="false" outlineLevel="0" collapsed="false">
      <c r="A3898" s="208" t="str">
        <f aca="false">B3898&amp;" "&amp;C3898&amp;" "&amp;D3898</f>
        <v>US Crude Financial</v>
      </c>
      <c r="B3898" s="208" t="str">
        <f aca="false">IF((LEFT(N3898,2)="US"),"US","")</f>
        <v>US</v>
      </c>
      <c r="C3898" s="208" t="str">
        <f aca="false">M3898</f>
        <v>Crude</v>
      </c>
      <c r="D3898" s="208" t="str">
        <f aca="false">IF(ISNUMBER(FIND("Phy",N3898))=TRUE(),"Physical","Financial")</f>
        <v>Financial</v>
      </c>
      <c r="E3898" s="208" t="n">
        <f aca="false">IF(VLOOKUP(S3898,'DD-Lookup'!$J$6:$L$50,3,FALSE())="Monthly",(YEAR(AC3898)-YEAR(AB3898))*12+MONTH(AC3898)-MONTH(AB3898)+1,(AC3898-AB3898+1))</f>
        <v>1</v>
      </c>
      <c r="F3898" s="239" t="n">
        <f aca="false">E3898*SUM(P3898:Q3898)</f>
        <v>50000</v>
      </c>
      <c r="G3898" s="214" t="n">
        <v>1292533</v>
      </c>
      <c r="H3898" s="215" t="n">
        <v>37035.4445949074</v>
      </c>
      <c r="I3898" s="0" t="s">
        <v>1376</v>
      </c>
      <c r="M3898" s="0" t="s">
        <v>97</v>
      </c>
      <c r="N3898" s="0" t="s">
        <v>841</v>
      </c>
      <c r="O3898" s="0" t="s">
        <v>842</v>
      </c>
      <c r="P3898" s="216" t="n">
        <v>50000</v>
      </c>
      <c r="S3898" s="0" t="s">
        <v>843</v>
      </c>
      <c r="T3898" s="0" t="s">
        <v>784</v>
      </c>
      <c r="U3898" s="218" t="n">
        <v>28.94</v>
      </c>
      <c r="V3898" s="0" t="s">
        <v>2312</v>
      </c>
      <c r="W3898" s="0" t="s">
        <v>845</v>
      </c>
      <c r="X3898" s="0" t="s">
        <v>846</v>
      </c>
      <c r="Y3898" s="0" t="s">
        <v>847</v>
      </c>
      <c r="Z3898" s="0" t="s">
        <v>571</v>
      </c>
      <c r="AA3898" s="0" t="n">
        <v>107127</v>
      </c>
      <c r="AB3898" s="215" t="n">
        <v>37073</v>
      </c>
      <c r="AC3898" s="215" t="n">
        <v>37103</v>
      </c>
    </row>
    <row r="3899" customFormat="false" ht="12.75" hidden="false" customHeight="false" outlineLevel="0" collapsed="false">
      <c r="A3899" s="208" t="str">
        <f aca="false">B3899&amp;" "&amp;C3899&amp;" "&amp;D3899</f>
        <v>US Natural Gas Financial</v>
      </c>
      <c r="B3899" s="208" t="str">
        <f aca="false">IF((LEFT(N3899,2)="US"),"US","")</f>
        <v>US</v>
      </c>
      <c r="C3899" s="208" t="str">
        <f aca="false">M3899</f>
        <v>Natural Gas</v>
      </c>
      <c r="D3899" s="208" t="str">
        <f aca="false">IF(ISNUMBER(FIND("Phy",N3899))=TRUE(),"Physical","Financial")</f>
        <v>Financial</v>
      </c>
      <c r="E3899" s="208" t="n">
        <f aca="false">IF(VLOOKUP(S3899,'DD-Lookup'!$J$6:$L$50,3,FALSE())="Monthly",(YEAR(AC3899)-YEAR(AB3899))*12+MONTH(AC3899)-MONTH(AB3899)+1,(AC3899-AB3899+1))</f>
        <v>30</v>
      </c>
      <c r="F3899" s="239" t="n">
        <f aca="false">E3899*SUM(P3899:Q3899)</f>
        <v>150000</v>
      </c>
      <c r="G3899" s="214" t="n">
        <v>1292534</v>
      </c>
      <c r="H3899" s="215" t="n">
        <v>37035.4446296296</v>
      </c>
      <c r="I3899" s="0" t="s">
        <v>1141</v>
      </c>
      <c r="M3899" s="0" t="s">
        <v>858</v>
      </c>
      <c r="N3899" s="0" t="s">
        <v>1024</v>
      </c>
      <c r="O3899" s="0" t="s">
        <v>1025</v>
      </c>
      <c r="P3899" s="216" t="n">
        <v>5000</v>
      </c>
      <c r="S3899" s="0" t="s">
        <v>1026</v>
      </c>
      <c r="T3899" s="0" t="s">
        <v>784</v>
      </c>
      <c r="U3899" s="218" t="n">
        <v>4.17</v>
      </c>
      <c r="V3899" s="0" t="s">
        <v>1142</v>
      </c>
      <c r="W3899" s="0" t="s">
        <v>1028</v>
      </c>
      <c r="X3899" s="0" t="s">
        <v>1029</v>
      </c>
      <c r="Y3899" s="0" t="s">
        <v>838</v>
      </c>
      <c r="Z3899" s="0" t="s">
        <v>571</v>
      </c>
      <c r="AA3899" s="0" t="s">
        <v>3194</v>
      </c>
      <c r="AB3899" s="215" t="n">
        <v>37043.875</v>
      </c>
      <c r="AC3899" s="215" t="n">
        <v>37072.875</v>
      </c>
    </row>
    <row r="3900" customFormat="false" ht="12.75" hidden="false" customHeight="false" outlineLevel="0" collapsed="false">
      <c r="A3900" s="208" t="str">
        <f aca="false">B3900&amp;" "&amp;C3900&amp;" "&amp;D3900</f>
        <v> Metals Financial</v>
      </c>
      <c r="B3900" s="208" t="str">
        <f aca="false">IF((LEFT(N3900,2)="US"),"US","")</f>
        <v/>
      </c>
      <c r="C3900" s="208" t="str">
        <f aca="false">M3900</f>
        <v>Metals</v>
      </c>
      <c r="D3900" s="208" t="str">
        <f aca="false">IF(ISNUMBER(FIND("Phy",N3900))=TRUE(),"Physical","Financial")</f>
        <v>Financial</v>
      </c>
      <c r="E3900" s="208" t="n">
        <f aca="false">IF(VLOOKUP(S3900,'DD-Lookup'!$J$6:$L$50,3,FALSE())="Monthly",(YEAR(AC3900)-YEAR(AB3900))*12+MONTH(AC3900)-MONTH(AB3900)+1,(AC3900-AB3900+1))</f>
        <v>1</v>
      </c>
      <c r="F3900" s="239" t="n">
        <f aca="false">E3900*SUM(P3900:Q3900)</f>
        <v>20</v>
      </c>
      <c r="G3900" s="214" t="n">
        <v>1292535</v>
      </c>
      <c r="H3900" s="215" t="n">
        <v>37035.4447453704</v>
      </c>
      <c r="I3900" s="0" t="s">
        <v>796</v>
      </c>
      <c r="M3900" s="0" t="s">
        <v>780</v>
      </c>
      <c r="N3900" s="0" t="s">
        <v>804</v>
      </c>
      <c r="O3900" s="0" t="s">
        <v>805</v>
      </c>
      <c r="P3900" s="216" t="n">
        <v>20</v>
      </c>
      <c r="S3900" s="0" t="s">
        <v>783</v>
      </c>
      <c r="T3900" s="0" t="s">
        <v>784</v>
      </c>
      <c r="U3900" s="218" t="n">
        <v>1744</v>
      </c>
      <c r="V3900" s="0" t="s">
        <v>799</v>
      </c>
      <c r="W3900" s="0" t="s">
        <v>803</v>
      </c>
      <c r="X3900" s="0" t="s">
        <v>787</v>
      </c>
      <c r="Y3900" s="0" t="s">
        <v>788</v>
      </c>
      <c r="Z3900" s="0" t="s">
        <v>789</v>
      </c>
      <c r="AA3900" s="0" t="n">
        <v>2151329</v>
      </c>
    </row>
    <row r="3901" customFormat="false" ht="12.75" hidden="false" customHeight="false" outlineLevel="0" collapsed="false">
      <c r="A3901" s="208" t="str">
        <f aca="false">B3901&amp;" "&amp;C3901&amp;" "&amp;D3901</f>
        <v>US Power Physical</v>
      </c>
      <c r="B3901" s="208" t="str">
        <f aca="false">IF((LEFT(N3901,2)="US"),"US","")</f>
        <v>US</v>
      </c>
      <c r="C3901" s="208" t="str">
        <f aca="false">M3901</f>
        <v>Power</v>
      </c>
      <c r="D3901" s="208" t="str">
        <f aca="false">IF(ISNUMBER(FIND("Phy",N3901))=TRUE(),"Physical","Financial")</f>
        <v>Physical</v>
      </c>
      <c r="E3901" s="208" t="n">
        <f aca="false">IF(VLOOKUP(S3901,'DD-Lookup'!$J$6:$L$50,3,FALSE())="Monthly",(YEAR(AC3901)-YEAR(AB3901))*12+MONTH(AC3901)-MONTH(AB3901)+1,(AC3901-AB3901+1))</f>
        <v>3</v>
      </c>
      <c r="F3901" s="239" t="n">
        <f aca="false">E3901*SUM(P3901:Q3901)</f>
        <v>75</v>
      </c>
      <c r="G3901" s="214" t="n">
        <v>1292536</v>
      </c>
      <c r="H3901" s="215" t="n">
        <v>37035.4448263889</v>
      </c>
      <c r="I3901" s="0" t="s">
        <v>1087</v>
      </c>
      <c r="M3901" s="0" t="s">
        <v>67</v>
      </c>
      <c r="N3901" s="0" t="s">
        <v>1628</v>
      </c>
      <c r="O3901" s="0" t="s">
        <v>3195</v>
      </c>
      <c r="P3901" s="216" t="n">
        <v>25</v>
      </c>
      <c r="S3901" s="0" t="s">
        <v>930</v>
      </c>
      <c r="T3901" s="0" t="s">
        <v>784</v>
      </c>
      <c r="U3901" s="218" t="n">
        <v>210</v>
      </c>
      <c r="V3901" s="0" t="s">
        <v>3196</v>
      </c>
      <c r="W3901" s="0" t="s">
        <v>3197</v>
      </c>
      <c r="X3901" s="0" t="s">
        <v>1632</v>
      </c>
      <c r="Y3901" s="0" t="s">
        <v>1051</v>
      </c>
      <c r="Z3901" s="0" t="s">
        <v>618</v>
      </c>
      <c r="AA3901" s="0" t="n">
        <v>621625.1</v>
      </c>
      <c r="AB3901" s="215" t="n">
        <v>37040.875</v>
      </c>
      <c r="AC3901" s="215" t="n">
        <v>37042.875</v>
      </c>
    </row>
    <row r="3902" customFormat="false" ht="12.75" hidden="false" customHeight="false" outlineLevel="0" collapsed="false">
      <c r="A3902" s="208" t="str">
        <f aca="false">B3902&amp;" "&amp;C3902&amp;" "&amp;D3902</f>
        <v>US Natural Gas Physical</v>
      </c>
      <c r="B3902" s="208" t="str">
        <f aca="false">IF((LEFT(N3902,2)="US"),"US","")</f>
        <v>US</v>
      </c>
      <c r="C3902" s="208" t="str">
        <f aca="false">M3902</f>
        <v>Natural Gas</v>
      </c>
      <c r="D3902" s="208" t="str">
        <f aca="false">IF(ISNUMBER(FIND("Phy",N3902))=TRUE(),"Physical","Financial")</f>
        <v>Physical</v>
      </c>
      <c r="E3902" s="208" t="n">
        <f aca="false">IF(VLOOKUP(S3902,'DD-Lookup'!$J$6:$L$50,3,FALSE())="Monthly",(YEAR(AC3902)-YEAR(AB3902))*12+MONTH(AC3902)-MONTH(AB3902)+1,(AC3902-AB3902+1))</f>
        <v>1</v>
      </c>
      <c r="F3902" s="239" t="n">
        <f aca="false">E3902*SUM(P3902:Q3902)</f>
        <v>10000</v>
      </c>
      <c r="G3902" s="214" t="n">
        <v>1292537</v>
      </c>
      <c r="H3902" s="215" t="n">
        <v>37035.4449537037</v>
      </c>
      <c r="I3902" s="0" t="s">
        <v>1930</v>
      </c>
      <c r="M3902" s="0" t="s">
        <v>858</v>
      </c>
      <c r="N3902" s="0" t="s">
        <v>1305</v>
      </c>
      <c r="O3902" s="0" t="s">
        <v>1432</v>
      </c>
      <c r="P3902" s="216" t="n">
        <v>10000</v>
      </c>
      <c r="S3902" s="0" t="s">
        <v>1026</v>
      </c>
      <c r="T3902" s="0" t="s">
        <v>784</v>
      </c>
      <c r="U3902" s="218" t="n">
        <v>4.1</v>
      </c>
      <c r="V3902" s="0" t="s">
        <v>2335</v>
      </c>
      <c r="W3902" s="0" t="s">
        <v>1434</v>
      </c>
      <c r="X3902" s="0" t="s">
        <v>1435</v>
      </c>
      <c r="Y3902" s="0" t="s">
        <v>1310</v>
      </c>
      <c r="Z3902" s="0" t="s">
        <v>571</v>
      </c>
      <c r="AA3902" s="0" t="n">
        <v>809203</v>
      </c>
      <c r="AB3902" s="215" t="n">
        <v>37036.875</v>
      </c>
      <c r="AC3902" s="215" t="n">
        <v>37036.875</v>
      </c>
    </row>
    <row r="3903" customFormat="false" ht="12.75" hidden="false" customHeight="false" outlineLevel="0" collapsed="false">
      <c r="A3903" s="208" t="str">
        <f aca="false">B3903&amp;" "&amp;C3903&amp;" "&amp;D3903</f>
        <v> Metals Financial</v>
      </c>
      <c r="B3903" s="208" t="str">
        <f aca="false">IF((LEFT(N3903,2)="US"),"US","")</f>
        <v/>
      </c>
      <c r="C3903" s="208" t="str">
        <f aca="false">M3903</f>
        <v>Metals</v>
      </c>
      <c r="D3903" s="208" t="str">
        <f aca="false">IF(ISNUMBER(FIND("Phy",N3903))=TRUE(),"Physical","Financial")</f>
        <v>Financial</v>
      </c>
      <c r="E3903" s="208" t="n">
        <f aca="false">IF(VLOOKUP(S3903,'DD-Lookup'!$J$6:$L$50,3,FALSE())="Monthly",(YEAR(AC3903)-YEAR(AB3903))*12+MONTH(AC3903)-MONTH(AB3903)+1,(AC3903-AB3903+1))</f>
        <v>1</v>
      </c>
      <c r="F3903" s="239" t="n">
        <f aca="false">E3903*SUM(P3903:Q3903)</f>
        <v>15</v>
      </c>
      <c r="G3903" s="214" t="n">
        <v>1292538</v>
      </c>
      <c r="H3903" s="215" t="n">
        <v>37035.4450578704</v>
      </c>
      <c r="I3903" s="0" t="s">
        <v>850</v>
      </c>
      <c r="M3903" s="0" t="s">
        <v>780</v>
      </c>
      <c r="N3903" s="0" t="s">
        <v>781</v>
      </c>
      <c r="O3903" s="0" t="s">
        <v>782</v>
      </c>
      <c r="P3903" s="216" t="n">
        <v>15</v>
      </c>
      <c r="S3903" s="0" t="s">
        <v>783</v>
      </c>
      <c r="T3903" s="0" t="s">
        <v>784</v>
      </c>
      <c r="U3903" s="218" t="n">
        <v>1543</v>
      </c>
      <c r="V3903" s="0" t="s">
        <v>1041</v>
      </c>
      <c r="W3903" s="0" t="s">
        <v>803</v>
      </c>
      <c r="X3903" s="0" t="s">
        <v>787</v>
      </c>
      <c r="Y3903" s="0" t="s">
        <v>788</v>
      </c>
      <c r="Z3903" s="0" t="s">
        <v>789</v>
      </c>
      <c r="AA3903" s="0" t="n">
        <v>2151332</v>
      </c>
    </row>
    <row r="3904" customFormat="false" ht="12.75" hidden="false" customHeight="false" outlineLevel="0" collapsed="false">
      <c r="A3904" s="208" t="str">
        <f aca="false">B3904&amp;" "&amp;C3904&amp;" "&amp;D3904</f>
        <v>US Power Financial</v>
      </c>
      <c r="B3904" s="208" t="str">
        <f aca="false">IF((LEFT(N3904,2)="US"),"US","")</f>
        <v>US</v>
      </c>
      <c r="C3904" s="208" t="str">
        <f aca="false">M3904</f>
        <v>Power</v>
      </c>
      <c r="D3904" s="208" t="str">
        <f aca="false">IF(ISNUMBER(FIND("Phy",N3904))=TRUE(),"Physical","Financial")</f>
        <v>Financial</v>
      </c>
      <c r="E3904" s="208" t="n">
        <f aca="false">IF(VLOOKUP(S3904,'DD-Lookup'!$J$6:$L$50,3,FALSE())="Monthly",(YEAR(AC3904)-YEAR(AB3904))*12+MONTH(AC3904)-MONTH(AB3904)+1,(AC3904-AB3904+1))</f>
        <v>1</v>
      </c>
      <c r="F3904" s="239" t="n">
        <f aca="false">E3904*SUM(P3904:Q3904)</f>
        <v>50</v>
      </c>
      <c r="G3904" s="214" t="n">
        <v>1292539</v>
      </c>
      <c r="H3904" s="215" t="n">
        <v>37035.4453472222</v>
      </c>
      <c r="I3904" s="0" t="s">
        <v>1165</v>
      </c>
      <c r="M3904" s="0" t="s">
        <v>67</v>
      </c>
      <c r="N3904" s="0" t="s">
        <v>1046</v>
      </c>
      <c r="O3904" s="0" t="s">
        <v>3122</v>
      </c>
      <c r="P3904" s="216" t="n">
        <v>50</v>
      </c>
      <c r="S3904" s="0" t="s">
        <v>930</v>
      </c>
      <c r="T3904" s="0" t="s">
        <v>784</v>
      </c>
      <c r="U3904" s="218" t="n">
        <v>31</v>
      </c>
      <c r="V3904" s="0" t="s">
        <v>3141</v>
      </c>
      <c r="W3904" s="0" t="s">
        <v>1049</v>
      </c>
      <c r="X3904" s="0" t="s">
        <v>1050</v>
      </c>
      <c r="Y3904" s="0" t="s">
        <v>1051</v>
      </c>
      <c r="Z3904" s="0" t="s">
        <v>571</v>
      </c>
      <c r="AA3904" s="0" t="n">
        <v>621627.1</v>
      </c>
      <c r="AB3904" s="215" t="n">
        <v>37035.875</v>
      </c>
      <c r="AC3904" s="215" t="n">
        <v>37035.875</v>
      </c>
    </row>
    <row r="3905" customFormat="false" ht="12.75" hidden="false" customHeight="false" outlineLevel="0" collapsed="false">
      <c r="A3905" s="208" t="str">
        <f aca="false">B3905&amp;" "&amp;C3905&amp;" "&amp;D3905</f>
        <v> Metals Financial</v>
      </c>
      <c r="B3905" s="208" t="str">
        <f aca="false">IF((LEFT(N3905,2)="US"),"US","")</f>
        <v/>
      </c>
      <c r="C3905" s="208" t="str">
        <f aca="false">M3905</f>
        <v>Metals</v>
      </c>
      <c r="D3905" s="208" t="str">
        <f aca="false">IF(ISNUMBER(FIND("Phy",N3905))=TRUE(),"Physical","Financial")</f>
        <v>Financial</v>
      </c>
      <c r="E3905" s="208" t="n">
        <f aca="false">IF(VLOOKUP(S3905,'DD-Lookup'!$J$6:$L$50,3,FALSE())="Monthly",(YEAR(AC3905)-YEAR(AB3905))*12+MONTH(AC3905)-MONTH(AB3905)+1,(AC3905-AB3905+1))</f>
        <v>1</v>
      </c>
      <c r="F3905" s="239" t="n">
        <f aca="false">E3905*SUM(P3905:Q3905)</f>
        <v>2</v>
      </c>
      <c r="G3905" s="214" t="n">
        <v>1292540</v>
      </c>
      <c r="H3905" s="215" t="n">
        <v>37035.4455555556</v>
      </c>
      <c r="I3905" s="0" t="s">
        <v>901</v>
      </c>
      <c r="M3905" s="0" t="s">
        <v>780</v>
      </c>
      <c r="N3905" s="0" t="s">
        <v>1019</v>
      </c>
      <c r="O3905" s="0" t="s">
        <v>1020</v>
      </c>
      <c r="Q3905" s="216" t="n">
        <v>2</v>
      </c>
      <c r="S3905" s="0" t="s">
        <v>1021</v>
      </c>
      <c r="T3905" s="0" t="s">
        <v>784</v>
      </c>
      <c r="U3905" s="218" t="n">
        <v>1267</v>
      </c>
      <c r="V3905" s="0" t="s">
        <v>991</v>
      </c>
      <c r="W3905" s="0" t="s">
        <v>856</v>
      </c>
      <c r="X3905" s="0" t="s">
        <v>787</v>
      </c>
      <c r="Y3905" s="0" t="s">
        <v>788</v>
      </c>
      <c r="Z3905" s="0" t="s">
        <v>789</v>
      </c>
      <c r="AA3905" s="0" t="n">
        <v>2151340</v>
      </c>
    </row>
    <row r="3906" customFormat="false" ht="12.75" hidden="false" customHeight="false" outlineLevel="0" collapsed="false">
      <c r="A3906" s="208" t="str">
        <f aca="false">B3906&amp;" "&amp;C3906&amp;" "&amp;D3906</f>
        <v>US Natural Gas Financial</v>
      </c>
      <c r="B3906" s="208" t="str">
        <f aca="false">IF((LEFT(N3906,2)="US"),"US","")</f>
        <v>US</v>
      </c>
      <c r="C3906" s="208" t="str">
        <f aca="false">M3906</f>
        <v>Natural Gas</v>
      </c>
      <c r="D3906" s="208" t="str">
        <f aca="false">IF(ISNUMBER(FIND("Phy",N3906))=TRUE(),"Physical","Financial")</f>
        <v>Financial</v>
      </c>
      <c r="E3906" s="208" t="n">
        <f aca="false">IF(VLOOKUP(S3906,'DD-Lookup'!$J$6:$L$50,3,FALSE())="Monthly",(YEAR(AC3906)-YEAR(AB3906))*12+MONTH(AC3906)-MONTH(AB3906)+1,(AC3906-AB3906+1))</f>
        <v>30</v>
      </c>
      <c r="F3906" s="239" t="n">
        <f aca="false">E3906*SUM(P3906:Q3906)</f>
        <v>150000</v>
      </c>
      <c r="G3906" s="214" t="n">
        <v>1292543</v>
      </c>
      <c r="H3906" s="215" t="n">
        <v>37035.4458912037</v>
      </c>
      <c r="I3906" s="0" t="s">
        <v>1807</v>
      </c>
      <c r="M3906" s="0" t="s">
        <v>858</v>
      </c>
      <c r="N3906" s="0" t="s">
        <v>1024</v>
      </c>
      <c r="O3906" s="0" t="s">
        <v>1025</v>
      </c>
      <c r="P3906" s="216" t="n">
        <v>5000</v>
      </c>
      <c r="S3906" s="0" t="s">
        <v>1026</v>
      </c>
      <c r="T3906" s="0" t="s">
        <v>784</v>
      </c>
      <c r="U3906" s="218" t="n">
        <v>4.1675</v>
      </c>
      <c r="V3906" s="0" t="s">
        <v>1808</v>
      </c>
      <c r="W3906" s="0" t="s">
        <v>1028</v>
      </c>
      <c r="X3906" s="0" t="s">
        <v>1029</v>
      </c>
      <c r="Y3906" s="0" t="s">
        <v>838</v>
      </c>
      <c r="Z3906" s="0" t="s">
        <v>571</v>
      </c>
      <c r="AA3906" s="0" t="s">
        <v>3198</v>
      </c>
      <c r="AB3906" s="215" t="n">
        <v>37043.875</v>
      </c>
      <c r="AC3906" s="215" t="n">
        <v>37072.875</v>
      </c>
    </row>
    <row r="3907" customFormat="false" ht="12.75" hidden="false" customHeight="false" outlineLevel="0" collapsed="false">
      <c r="A3907" s="208" t="str">
        <f aca="false">B3907&amp;" "&amp;C3907&amp;" "&amp;D3907</f>
        <v>US Crude Financial</v>
      </c>
      <c r="B3907" s="208" t="str">
        <f aca="false">IF((LEFT(N3907,2)="US"),"US","")</f>
        <v>US</v>
      </c>
      <c r="C3907" s="208" t="str">
        <f aca="false">M3907</f>
        <v>Crude</v>
      </c>
      <c r="D3907" s="208" t="str">
        <f aca="false">IF(ISNUMBER(FIND("Phy",N3907))=TRUE(),"Physical","Financial")</f>
        <v>Financial</v>
      </c>
      <c r="E3907" s="208" t="n">
        <f aca="false">IF(VLOOKUP(S3907,'DD-Lookup'!$J$6:$L$50,3,FALSE())="Monthly",(YEAR(AC3907)-YEAR(AB3907))*12+MONTH(AC3907)-MONTH(AB3907)+1,(AC3907-AB3907+1))</f>
        <v>1</v>
      </c>
      <c r="F3907" s="239" t="n">
        <f aca="false">E3907*SUM(P3907:Q3907)</f>
        <v>50000</v>
      </c>
      <c r="G3907" s="214" t="n">
        <v>1292545</v>
      </c>
      <c r="H3907" s="215" t="n">
        <v>37035.4460532407</v>
      </c>
      <c r="I3907" s="0" t="s">
        <v>1376</v>
      </c>
      <c r="M3907" s="0" t="s">
        <v>97</v>
      </c>
      <c r="N3907" s="0" t="s">
        <v>841</v>
      </c>
      <c r="O3907" s="0" t="s">
        <v>842</v>
      </c>
      <c r="P3907" s="216" t="n">
        <v>50000</v>
      </c>
      <c r="S3907" s="0" t="s">
        <v>843</v>
      </c>
      <c r="T3907" s="0" t="s">
        <v>784</v>
      </c>
      <c r="U3907" s="218" t="n">
        <v>28.9</v>
      </c>
      <c r="V3907" s="0" t="s">
        <v>1990</v>
      </c>
      <c r="W3907" s="0" t="s">
        <v>845</v>
      </c>
      <c r="X3907" s="0" t="s">
        <v>846</v>
      </c>
      <c r="Y3907" s="0" t="s">
        <v>847</v>
      </c>
      <c r="Z3907" s="0" t="s">
        <v>571</v>
      </c>
      <c r="AA3907" s="0" t="n">
        <v>107128</v>
      </c>
      <c r="AB3907" s="215" t="n">
        <v>37073</v>
      </c>
      <c r="AC3907" s="215" t="n">
        <v>37103</v>
      </c>
    </row>
    <row r="3908" customFormat="false" ht="12.75" hidden="false" customHeight="false" outlineLevel="0" collapsed="false">
      <c r="A3908" s="208" t="str">
        <f aca="false">B3908&amp;" "&amp;C3908&amp;" "&amp;D3908</f>
        <v>US Natural Gas Financial</v>
      </c>
      <c r="B3908" s="208" t="str">
        <f aca="false">IF((LEFT(N3908,2)="US"),"US","")</f>
        <v>US</v>
      </c>
      <c r="C3908" s="208" t="str">
        <f aca="false">M3908</f>
        <v>Natural Gas</v>
      </c>
      <c r="D3908" s="208" t="str">
        <f aca="false">IF(ISNUMBER(FIND("Phy",N3908))=TRUE(),"Physical","Financial")</f>
        <v>Financial</v>
      </c>
      <c r="E3908" s="208" t="n">
        <f aca="false">IF(VLOOKUP(S3908,'DD-Lookup'!$J$6:$L$50,3,FALSE())="Monthly",(YEAR(AC3908)-YEAR(AB3908))*12+MONTH(AC3908)-MONTH(AB3908)+1,(AC3908-AB3908+1))</f>
        <v>30</v>
      </c>
      <c r="F3908" s="239" t="n">
        <f aca="false">E3908*SUM(P3908:Q3908)</f>
        <v>300000</v>
      </c>
      <c r="G3908" s="214" t="n">
        <v>1292546</v>
      </c>
      <c r="H3908" s="215" t="n">
        <v>37035.4460648148</v>
      </c>
      <c r="I3908" s="0" t="s">
        <v>1115</v>
      </c>
      <c r="M3908" s="0" t="s">
        <v>858</v>
      </c>
      <c r="N3908" s="0" t="s">
        <v>1024</v>
      </c>
      <c r="O3908" s="0" t="s">
        <v>1025</v>
      </c>
      <c r="Q3908" s="216" t="n">
        <v>10000</v>
      </c>
      <c r="S3908" s="0" t="s">
        <v>1026</v>
      </c>
      <c r="T3908" s="0" t="s">
        <v>784</v>
      </c>
      <c r="U3908" s="218" t="n">
        <v>4.17</v>
      </c>
      <c r="V3908" s="0" t="s">
        <v>1410</v>
      </c>
      <c r="W3908" s="0" t="s">
        <v>1028</v>
      </c>
      <c r="X3908" s="0" t="s">
        <v>1029</v>
      </c>
      <c r="Y3908" s="0" t="s">
        <v>838</v>
      </c>
      <c r="Z3908" s="0" t="s">
        <v>571</v>
      </c>
      <c r="AA3908" s="0" t="s">
        <v>3199</v>
      </c>
      <c r="AB3908" s="215" t="n">
        <v>37043.875</v>
      </c>
      <c r="AC3908" s="215" t="n">
        <v>37072.875</v>
      </c>
    </row>
    <row r="3909" customFormat="false" ht="12.75" hidden="false" customHeight="false" outlineLevel="0" collapsed="false">
      <c r="A3909" s="208" t="str">
        <f aca="false">B3909&amp;" "&amp;C3909&amp;" "&amp;D3909</f>
        <v>US Crude Financial</v>
      </c>
      <c r="B3909" s="208" t="str">
        <f aca="false">IF((LEFT(N3909,2)="US"),"US","")</f>
        <v>US</v>
      </c>
      <c r="C3909" s="208" t="str">
        <f aca="false">M3909</f>
        <v>Crude</v>
      </c>
      <c r="D3909" s="208" t="str">
        <f aca="false">IF(ISNUMBER(FIND("Phy",N3909))=TRUE(),"Physical","Financial")</f>
        <v>Financial</v>
      </c>
      <c r="E3909" s="208" t="n">
        <f aca="false">IF(VLOOKUP(S3909,'DD-Lookup'!$J$6:$L$50,3,FALSE())="Monthly",(YEAR(AC3909)-YEAR(AB3909))*12+MONTH(AC3909)-MONTH(AB3909)+1,(AC3909-AB3909+1))</f>
        <v>1</v>
      </c>
      <c r="F3909" s="239" t="n">
        <f aca="false">E3909*SUM(P3909:Q3909)</f>
        <v>50000</v>
      </c>
      <c r="G3909" s="214" t="n">
        <v>1292549</v>
      </c>
      <c r="H3909" s="215" t="n">
        <v>37035.4467476852</v>
      </c>
      <c r="I3909" s="0" t="s">
        <v>1376</v>
      </c>
      <c r="M3909" s="0" t="s">
        <v>97</v>
      </c>
      <c r="N3909" s="0" t="s">
        <v>841</v>
      </c>
      <c r="O3909" s="0" t="s">
        <v>889</v>
      </c>
      <c r="Q3909" s="216" t="n">
        <v>50000</v>
      </c>
      <c r="S3909" s="0" t="s">
        <v>843</v>
      </c>
      <c r="T3909" s="0" t="s">
        <v>784</v>
      </c>
      <c r="U3909" s="218" t="n">
        <v>28.88</v>
      </c>
      <c r="V3909" s="0" t="s">
        <v>1510</v>
      </c>
      <c r="W3909" s="0" t="s">
        <v>845</v>
      </c>
      <c r="X3909" s="0" t="s">
        <v>891</v>
      </c>
      <c r="Y3909" s="0" t="s">
        <v>847</v>
      </c>
      <c r="Z3909" s="0" t="s">
        <v>571</v>
      </c>
      <c r="AA3909" s="0" t="n">
        <v>107130</v>
      </c>
      <c r="AB3909" s="215" t="n">
        <v>37073</v>
      </c>
      <c r="AC3909" s="215" t="n">
        <v>37103</v>
      </c>
    </row>
    <row r="3910" customFormat="false" ht="12.75" hidden="false" customHeight="false" outlineLevel="0" collapsed="false">
      <c r="A3910" s="208" t="str">
        <f aca="false">B3910&amp;" "&amp;C3910&amp;" "&amp;D3910</f>
        <v>US Crude Financial</v>
      </c>
      <c r="B3910" s="208" t="str">
        <f aca="false">IF((LEFT(N3910,2)="US"),"US","")</f>
        <v>US</v>
      </c>
      <c r="C3910" s="208" t="str">
        <f aca="false">M3910</f>
        <v>Crude</v>
      </c>
      <c r="D3910" s="208" t="str">
        <f aca="false">IF(ISNUMBER(FIND("Phy",N3910))=TRUE(),"Physical","Financial")</f>
        <v>Financial</v>
      </c>
      <c r="E3910" s="208" t="n">
        <f aca="false">IF(VLOOKUP(S3910,'DD-Lookup'!$J$6:$L$50,3,FALSE())="Monthly",(YEAR(AC3910)-YEAR(AB3910))*12+MONTH(AC3910)-MONTH(AB3910)+1,(AC3910-AB3910+1))</f>
        <v>1</v>
      </c>
      <c r="F3910" s="239" t="n">
        <f aca="false">E3910*SUM(P3910:Q3910)</f>
        <v>50000</v>
      </c>
      <c r="G3910" s="214" t="n">
        <v>1292550</v>
      </c>
      <c r="H3910" s="215" t="n">
        <v>37035.446875</v>
      </c>
      <c r="I3910" s="0" t="s">
        <v>1112</v>
      </c>
      <c r="M3910" s="0" t="s">
        <v>97</v>
      </c>
      <c r="N3910" s="0" t="s">
        <v>841</v>
      </c>
      <c r="O3910" s="0" t="s">
        <v>842</v>
      </c>
      <c r="P3910" s="216" t="n">
        <v>50000</v>
      </c>
      <c r="S3910" s="0" t="s">
        <v>843</v>
      </c>
      <c r="T3910" s="0" t="s">
        <v>784</v>
      </c>
      <c r="U3910" s="218" t="n">
        <v>28.86</v>
      </c>
      <c r="V3910" s="0" t="s">
        <v>2443</v>
      </c>
      <c r="W3910" s="0" t="s">
        <v>845</v>
      </c>
      <c r="X3910" s="0" t="s">
        <v>846</v>
      </c>
      <c r="Y3910" s="0" t="s">
        <v>847</v>
      </c>
      <c r="Z3910" s="0" t="s">
        <v>571</v>
      </c>
      <c r="AA3910" s="0" t="n">
        <v>107131</v>
      </c>
      <c r="AB3910" s="215" t="n">
        <v>37073</v>
      </c>
      <c r="AC3910" s="215" t="n">
        <v>37103</v>
      </c>
    </row>
    <row r="3911" customFormat="false" ht="12.75" hidden="false" customHeight="false" outlineLevel="0" collapsed="false">
      <c r="A3911" s="208" t="str">
        <f aca="false">B3911&amp;" "&amp;C3911&amp;" "&amp;D3911</f>
        <v>US Natural Gas Physical</v>
      </c>
      <c r="B3911" s="208" t="str">
        <f aca="false">IF((LEFT(N3911,2)="US"),"US","")</f>
        <v>US</v>
      </c>
      <c r="C3911" s="208" t="str">
        <f aca="false">M3911</f>
        <v>Natural Gas</v>
      </c>
      <c r="D3911" s="208" t="str">
        <f aca="false">IF(ISNUMBER(FIND("Phy",N3911))=TRUE(),"Physical","Financial")</f>
        <v>Physical</v>
      </c>
      <c r="E3911" s="208" t="n">
        <f aca="false">IF(VLOOKUP(S3911,'DD-Lookup'!$J$6:$L$50,3,FALSE())="Monthly",(YEAR(AC3911)-YEAR(AB3911))*12+MONTH(AC3911)-MONTH(AB3911)+1,(AC3911-AB3911+1))</f>
        <v>1</v>
      </c>
      <c r="F3911" s="239" t="n">
        <f aca="false">E3911*SUM(P3911:Q3911)</f>
        <v>5000</v>
      </c>
      <c r="G3911" s="214" t="n">
        <v>1292551</v>
      </c>
      <c r="H3911" s="215" t="n">
        <v>37035.4469560185</v>
      </c>
      <c r="I3911" s="0" t="s">
        <v>2360</v>
      </c>
      <c r="M3911" s="0" t="s">
        <v>858</v>
      </c>
      <c r="N3911" s="0" t="s">
        <v>1305</v>
      </c>
      <c r="O3911" s="0" t="s">
        <v>1638</v>
      </c>
      <c r="P3911" s="216" t="n">
        <v>5000</v>
      </c>
      <c r="S3911" s="0" t="s">
        <v>1026</v>
      </c>
      <c r="T3911" s="0" t="s">
        <v>784</v>
      </c>
      <c r="U3911" s="218" t="n">
        <v>4</v>
      </c>
      <c r="V3911" s="0" t="s">
        <v>3089</v>
      </c>
      <c r="W3911" s="0" t="s">
        <v>1422</v>
      </c>
      <c r="X3911" s="0" t="s">
        <v>1639</v>
      </c>
      <c r="Y3911" s="0" t="s">
        <v>1310</v>
      </c>
      <c r="Z3911" s="0" t="s">
        <v>571</v>
      </c>
      <c r="AA3911" s="0" t="n">
        <v>809208</v>
      </c>
      <c r="AB3911" s="215" t="n">
        <v>37036.875</v>
      </c>
      <c r="AC3911" s="215" t="n">
        <v>37036.875</v>
      </c>
    </row>
    <row r="3912" customFormat="false" ht="12.75" hidden="false" customHeight="false" outlineLevel="0" collapsed="false">
      <c r="A3912" s="208" t="str">
        <f aca="false">B3912&amp;" "&amp;C3912&amp;" "&amp;D3912</f>
        <v> Metals Financial</v>
      </c>
      <c r="B3912" s="208" t="str">
        <f aca="false">IF((LEFT(N3912,2)="US"),"US","")</f>
        <v/>
      </c>
      <c r="C3912" s="208" t="str">
        <f aca="false">M3912</f>
        <v>Metals</v>
      </c>
      <c r="D3912" s="208" t="str">
        <f aca="false">IF(ISNUMBER(FIND("Phy",N3912))=TRUE(),"Physical","Financial")</f>
        <v>Financial</v>
      </c>
      <c r="E3912" s="208" t="n">
        <f aca="false">IF(VLOOKUP(S3912,'DD-Lookup'!$J$6:$L$50,3,FALSE())="Monthly",(YEAR(AC3912)-YEAR(AB3912))*12+MONTH(AC3912)-MONTH(AB3912)+1,(AC3912-AB3912+1))</f>
        <v>1</v>
      </c>
      <c r="F3912" s="239" t="n">
        <f aca="false">E3912*SUM(P3912:Q3912)</f>
        <v>10</v>
      </c>
      <c r="G3912" s="214" t="n">
        <v>1292552</v>
      </c>
      <c r="H3912" s="215" t="n">
        <v>37035.4469791667</v>
      </c>
      <c r="I3912" s="0" t="s">
        <v>901</v>
      </c>
      <c r="M3912" s="0" t="s">
        <v>780</v>
      </c>
      <c r="N3912" s="0" t="s">
        <v>1019</v>
      </c>
      <c r="O3912" s="0" t="s">
        <v>1020</v>
      </c>
      <c r="Q3912" s="216" t="n">
        <v>10</v>
      </c>
      <c r="S3912" s="0" t="s">
        <v>1021</v>
      </c>
      <c r="T3912" s="0" t="s">
        <v>784</v>
      </c>
      <c r="U3912" s="218" t="n">
        <v>1271</v>
      </c>
      <c r="V3912" s="0" t="s">
        <v>991</v>
      </c>
      <c r="W3912" s="0" t="s">
        <v>856</v>
      </c>
      <c r="X3912" s="0" t="s">
        <v>787</v>
      </c>
      <c r="Y3912" s="0" t="s">
        <v>788</v>
      </c>
      <c r="Z3912" s="0" t="s">
        <v>789</v>
      </c>
      <c r="AA3912" s="0" t="n">
        <v>2151357</v>
      </c>
    </row>
    <row r="3913" customFormat="false" ht="12.75" hidden="false" customHeight="false" outlineLevel="0" collapsed="false">
      <c r="A3913" s="208" t="str">
        <f aca="false">B3913&amp;" "&amp;C3913&amp;" "&amp;D3913</f>
        <v>US Crude Financial</v>
      </c>
      <c r="B3913" s="208" t="str">
        <f aca="false">IF((LEFT(N3913,2)="US"),"US","")</f>
        <v>US</v>
      </c>
      <c r="C3913" s="208" t="str">
        <f aca="false">M3913</f>
        <v>Crude</v>
      </c>
      <c r="D3913" s="208" t="str">
        <f aca="false">IF(ISNUMBER(FIND("Phy",N3913))=TRUE(),"Physical","Financial")</f>
        <v>Financial</v>
      </c>
      <c r="E3913" s="208" t="n">
        <f aca="false">IF(VLOOKUP(S3913,'DD-Lookup'!$J$6:$L$50,3,FALSE())="Monthly",(YEAR(AC3913)-YEAR(AB3913))*12+MONTH(AC3913)-MONTH(AB3913)+1,(AC3913-AB3913+1))</f>
        <v>1</v>
      </c>
      <c r="F3913" s="239" t="n">
        <f aca="false">E3913*SUM(P3913:Q3913)</f>
        <v>50000</v>
      </c>
      <c r="G3913" s="214" t="n">
        <v>1292553</v>
      </c>
      <c r="H3913" s="215" t="n">
        <v>37035.4471296296</v>
      </c>
      <c r="I3913" s="0" t="s">
        <v>1112</v>
      </c>
      <c r="M3913" s="0" t="s">
        <v>97</v>
      </c>
      <c r="N3913" s="0" t="s">
        <v>841</v>
      </c>
      <c r="O3913" s="0" t="s">
        <v>842</v>
      </c>
      <c r="Q3913" s="216" t="n">
        <v>50000</v>
      </c>
      <c r="S3913" s="0" t="s">
        <v>843</v>
      </c>
      <c r="T3913" s="0" t="s">
        <v>784</v>
      </c>
      <c r="U3913" s="218" t="n">
        <v>28.88</v>
      </c>
      <c r="V3913" s="0" t="s">
        <v>2265</v>
      </c>
      <c r="W3913" s="0" t="s">
        <v>845</v>
      </c>
      <c r="X3913" s="0" t="s">
        <v>846</v>
      </c>
      <c r="Y3913" s="0" t="s">
        <v>847</v>
      </c>
      <c r="Z3913" s="0" t="s">
        <v>571</v>
      </c>
      <c r="AA3913" s="0" t="n">
        <v>107132</v>
      </c>
      <c r="AB3913" s="215" t="n">
        <v>37073</v>
      </c>
      <c r="AC3913" s="215" t="n">
        <v>37103</v>
      </c>
    </row>
    <row r="3914" customFormat="false" ht="12.75" hidden="false" customHeight="false" outlineLevel="0" collapsed="false">
      <c r="A3914" s="208" t="str">
        <f aca="false">B3914&amp;" "&amp;C3914&amp;" "&amp;D3914</f>
        <v> Metals Financial</v>
      </c>
      <c r="B3914" s="208" t="str">
        <f aca="false">IF((LEFT(N3914,2)="US"),"US","")</f>
        <v/>
      </c>
      <c r="C3914" s="208" t="str">
        <f aca="false">M3914</f>
        <v>Metals</v>
      </c>
      <c r="D3914" s="208" t="str">
        <f aca="false">IF(ISNUMBER(FIND("Phy",N3914))=TRUE(),"Physical","Financial")</f>
        <v>Financial</v>
      </c>
      <c r="E3914" s="208" t="n">
        <f aca="false">IF(VLOOKUP(S3914,'DD-Lookup'!$J$6:$L$50,3,FALSE())="Monthly",(YEAR(AC3914)-YEAR(AB3914))*12+MONTH(AC3914)-MONTH(AB3914)+1,(AC3914-AB3914+1))</f>
        <v>1</v>
      </c>
      <c r="F3914" s="239" t="n">
        <f aca="false">E3914*SUM(P3914:Q3914)</f>
        <v>10</v>
      </c>
      <c r="G3914" s="214" t="n">
        <v>1292554</v>
      </c>
      <c r="H3914" s="215" t="n">
        <v>37035.4472337963</v>
      </c>
      <c r="I3914" s="0" t="s">
        <v>796</v>
      </c>
      <c r="M3914" s="0" t="s">
        <v>780</v>
      </c>
      <c r="N3914" s="0" t="s">
        <v>1019</v>
      </c>
      <c r="O3914" s="0" t="s">
        <v>1020</v>
      </c>
      <c r="P3914" s="216" t="n">
        <v>10</v>
      </c>
      <c r="S3914" s="0" t="s">
        <v>1021</v>
      </c>
      <c r="T3914" s="0" t="s">
        <v>784</v>
      </c>
      <c r="U3914" s="218" t="n">
        <v>1270</v>
      </c>
      <c r="V3914" s="0" t="s">
        <v>830</v>
      </c>
      <c r="W3914" s="0" t="s">
        <v>856</v>
      </c>
      <c r="X3914" s="0" t="s">
        <v>787</v>
      </c>
      <c r="Y3914" s="0" t="s">
        <v>788</v>
      </c>
      <c r="Z3914" s="0" t="s">
        <v>789</v>
      </c>
      <c r="AA3914" s="0" t="n">
        <v>2151359</v>
      </c>
    </row>
    <row r="3915" customFormat="false" ht="12.75" hidden="false" customHeight="false" outlineLevel="0" collapsed="false">
      <c r="A3915" s="208" t="str">
        <f aca="false">B3915&amp;" "&amp;C3915&amp;" "&amp;D3915</f>
        <v>US Power Physical</v>
      </c>
      <c r="B3915" s="208" t="str">
        <f aca="false">IF((LEFT(N3915,2)="US"),"US","")</f>
        <v>US</v>
      </c>
      <c r="C3915" s="208" t="str">
        <f aca="false">M3915</f>
        <v>Power</v>
      </c>
      <c r="D3915" s="208" t="str">
        <f aca="false">IF(ISNUMBER(FIND("Phy",N3915))=TRUE(),"Physical","Financial")</f>
        <v>Physical</v>
      </c>
      <c r="E3915" s="208" t="n">
        <f aca="false">IF(VLOOKUP(S3915,'DD-Lookup'!$J$6:$L$50,3,FALSE())="Monthly",(YEAR(AC3915)-YEAR(AB3915))*12+MONTH(AC3915)-MONTH(AB3915)+1,(AC3915-AB3915+1))</f>
        <v>5</v>
      </c>
      <c r="F3915" s="239" t="n">
        <f aca="false">E3915*SUM(P3915:Q3915)</f>
        <v>250</v>
      </c>
      <c r="G3915" s="214" t="n">
        <v>1292555</v>
      </c>
      <c r="H3915" s="215" t="n">
        <v>37035.4473032407</v>
      </c>
      <c r="I3915" s="0" t="s">
        <v>1087</v>
      </c>
      <c r="M3915" s="0" t="s">
        <v>67</v>
      </c>
      <c r="N3915" s="0" t="s">
        <v>1081</v>
      </c>
      <c r="O3915" s="0" t="s">
        <v>1255</v>
      </c>
      <c r="P3915" s="216" t="n">
        <v>50</v>
      </c>
      <c r="S3915" s="0" t="s">
        <v>930</v>
      </c>
      <c r="T3915" s="0" t="s">
        <v>784</v>
      </c>
      <c r="U3915" s="218" t="n">
        <v>32.5</v>
      </c>
      <c r="V3915" s="0" t="s">
        <v>1243</v>
      </c>
      <c r="W3915" s="0" t="s">
        <v>1134</v>
      </c>
      <c r="X3915" s="0" t="s">
        <v>1135</v>
      </c>
      <c r="Y3915" s="0" t="s">
        <v>1051</v>
      </c>
      <c r="Z3915" s="0" t="s">
        <v>618</v>
      </c>
      <c r="AA3915" s="0" t="n">
        <v>621633.1</v>
      </c>
      <c r="AB3915" s="215" t="n">
        <v>37039.875</v>
      </c>
      <c r="AC3915" s="215" t="n">
        <v>37043.875</v>
      </c>
    </row>
    <row r="3916" customFormat="false" ht="12.75" hidden="false" customHeight="false" outlineLevel="0" collapsed="false">
      <c r="A3916" s="208" t="str">
        <f aca="false">B3916&amp;" "&amp;C3916&amp;" "&amp;D3916</f>
        <v> Metals Financial</v>
      </c>
      <c r="B3916" s="208" t="str">
        <f aca="false">IF((LEFT(N3916,2)="US"),"US","")</f>
        <v/>
      </c>
      <c r="C3916" s="208" t="str">
        <f aca="false">M3916</f>
        <v>Metals</v>
      </c>
      <c r="D3916" s="208" t="str">
        <f aca="false">IF(ISNUMBER(FIND("Phy",N3916))=TRUE(),"Physical","Financial")</f>
        <v>Financial</v>
      </c>
      <c r="E3916" s="208" t="n">
        <f aca="false">IF(VLOOKUP(S3916,'DD-Lookup'!$J$6:$L$50,3,FALSE())="Monthly",(YEAR(AC3916)-YEAR(AB3916))*12+MONTH(AC3916)-MONTH(AB3916)+1,(AC3916-AB3916+1))</f>
        <v>1</v>
      </c>
      <c r="F3916" s="239" t="n">
        <f aca="false">E3916*SUM(P3916:Q3916)</f>
        <v>20</v>
      </c>
      <c r="G3916" s="214" t="n">
        <v>1292556</v>
      </c>
      <c r="H3916" s="215" t="n">
        <v>37035.4473611111</v>
      </c>
      <c r="I3916" s="0" t="s">
        <v>939</v>
      </c>
      <c r="M3916" s="0" t="s">
        <v>780</v>
      </c>
      <c r="N3916" s="0" t="s">
        <v>804</v>
      </c>
      <c r="O3916" s="0" t="s">
        <v>805</v>
      </c>
      <c r="P3916" s="216" t="n">
        <v>20</v>
      </c>
      <c r="S3916" s="0" t="s">
        <v>783</v>
      </c>
      <c r="T3916" s="0" t="s">
        <v>784</v>
      </c>
      <c r="U3916" s="218" t="n">
        <v>1743</v>
      </c>
      <c r="V3916" s="0" t="s">
        <v>1043</v>
      </c>
      <c r="W3916" s="0" t="s">
        <v>803</v>
      </c>
      <c r="X3916" s="0" t="s">
        <v>787</v>
      </c>
      <c r="Y3916" s="0" t="s">
        <v>788</v>
      </c>
      <c r="Z3916" s="0" t="s">
        <v>789</v>
      </c>
      <c r="AA3916" s="0" t="n">
        <v>2151361</v>
      </c>
    </row>
    <row r="3917" customFormat="false" ht="12.75" hidden="false" customHeight="false" outlineLevel="0" collapsed="false">
      <c r="A3917" s="208" t="str">
        <f aca="false">B3917&amp;" "&amp;C3917&amp;" "&amp;D3917</f>
        <v>US Crude Financial</v>
      </c>
      <c r="B3917" s="208" t="str">
        <f aca="false">IF((LEFT(N3917,2)="US"),"US","")</f>
        <v>US</v>
      </c>
      <c r="C3917" s="208" t="str">
        <f aca="false">M3917</f>
        <v>Crude</v>
      </c>
      <c r="D3917" s="208" t="str">
        <f aca="false">IF(ISNUMBER(FIND("Phy",N3917))=TRUE(),"Physical","Financial")</f>
        <v>Financial</v>
      </c>
      <c r="E3917" s="208" t="n">
        <f aca="false">IF(VLOOKUP(S3917,'DD-Lookup'!$J$6:$L$50,3,FALSE())="Monthly",(YEAR(AC3917)-YEAR(AB3917))*12+MONTH(AC3917)-MONTH(AB3917)+1,(AC3917-AB3917+1))</f>
        <v>1</v>
      </c>
      <c r="F3917" s="239" t="n">
        <f aca="false">E3917*SUM(P3917:Q3917)</f>
        <v>25000</v>
      </c>
      <c r="G3917" s="214" t="n">
        <v>1292558</v>
      </c>
      <c r="H3917" s="215" t="n">
        <v>37035.4473842593</v>
      </c>
      <c r="I3917" s="0" t="s">
        <v>1112</v>
      </c>
      <c r="M3917" s="0" t="s">
        <v>97</v>
      </c>
      <c r="N3917" s="0" t="s">
        <v>2263</v>
      </c>
      <c r="O3917" s="0" t="s">
        <v>2264</v>
      </c>
      <c r="P3917" s="216" t="n">
        <v>25000</v>
      </c>
      <c r="S3917" s="0" t="s">
        <v>834</v>
      </c>
      <c r="T3917" s="0" t="s">
        <v>784</v>
      </c>
      <c r="U3917" s="218" t="n">
        <v>-0.16</v>
      </c>
      <c r="V3917" s="0" t="s">
        <v>2265</v>
      </c>
      <c r="W3917" s="0" t="s">
        <v>2266</v>
      </c>
      <c r="X3917" s="0" t="s">
        <v>2267</v>
      </c>
      <c r="Y3917" s="0" t="s">
        <v>838</v>
      </c>
      <c r="Z3917" s="0" t="s">
        <v>571</v>
      </c>
      <c r="AA3917" s="0" t="s">
        <v>3200</v>
      </c>
      <c r="AB3917" s="215" t="n">
        <v>37073</v>
      </c>
      <c r="AC3917" s="215" t="n">
        <v>37103</v>
      </c>
    </row>
    <row r="3918" customFormat="false" ht="12.75" hidden="false" customHeight="false" outlineLevel="0" collapsed="false">
      <c r="A3918" s="208" t="str">
        <f aca="false">B3918&amp;" "&amp;C3918&amp;" "&amp;D3918</f>
        <v>US Power Physical</v>
      </c>
      <c r="B3918" s="208" t="str">
        <f aca="false">IF((LEFT(N3918,2)="US"),"US","")</f>
        <v>US</v>
      </c>
      <c r="C3918" s="208" t="str">
        <f aca="false">M3918</f>
        <v>Power</v>
      </c>
      <c r="D3918" s="208" t="str">
        <f aca="false">IF(ISNUMBER(FIND("Phy",N3918))=TRUE(),"Physical","Financial")</f>
        <v>Physical</v>
      </c>
      <c r="E3918" s="208" t="n">
        <f aca="false">IF(VLOOKUP(S3918,'DD-Lookup'!$J$6:$L$50,3,FALSE())="Monthly",(YEAR(AC3918)-YEAR(AB3918))*12+MONTH(AC3918)-MONTH(AB3918)+1,(AC3918-AB3918+1))</f>
        <v>5</v>
      </c>
      <c r="F3918" s="239" t="n">
        <f aca="false">E3918*SUM(P3918:Q3918)</f>
        <v>250</v>
      </c>
      <c r="G3918" s="214" t="n">
        <v>1292557</v>
      </c>
      <c r="H3918" s="215" t="n">
        <v>37035.4473842593</v>
      </c>
      <c r="I3918" s="0" t="s">
        <v>1087</v>
      </c>
      <c r="M3918" s="0" t="s">
        <v>67</v>
      </c>
      <c r="N3918" s="0" t="s">
        <v>1081</v>
      </c>
      <c r="O3918" s="0" t="s">
        <v>1255</v>
      </c>
      <c r="P3918" s="216" t="n">
        <v>50</v>
      </c>
      <c r="S3918" s="0" t="s">
        <v>930</v>
      </c>
      <c r="T3918" s="0" t="s">
        <v>784</v>
      </c>
      <c r="U3918" s="218" t="n">
        <v>32</v>
      </c>
      <c r="V3918" s="0" t="s">
        <v>1243</v>
      </c>
      <c r="W3918" s="0" t="s">
        <v>1134</v>
      </c>
      <c r="X3918" s="0" t="s">
        <v>1135</v>
      </c>
      <c r="Y3918" s="0" t="s">
        <v>1051</v>
      </c>
      <c r="Z3918" s="0" t="s">
        <v>618</v>
      </c>
      <c r="AA3918" s="0" t="n">
        <v>621635.1</v>
      </c>
      <c r="AB3918" s="215" t="n">
        <v>37039.875</v>
      </c>
      <c r="AC3918" s="215" t="n">
        <v>37043.875</v>
      </c>
    </row>
    <row r="3919" customFormat="false" ht="12.75" hidden="false" customHeight="false" outlineLevel="0" collapsed="false">
      <c r="A3919" s="208" t="str">
        <f aca="false">B3919&amp;" "&amp;C3919&amp;" "&amp;D3919</f>
        <v>US Crude Financial</v>
      </c>
      <c r="B3919" s="208" t="str">
        <f aca="false">IF((LEFT(N3919,2)="US"),"US","")</f>
        <v>US</v>
      </c>
      <c r="C3919" s="208" t="str">
        <f aca="false">M3919</f>
        <v>Crude</v>
      </c>
      <c r="D3919" s="208" t="str">
        <f aca="false">IF(ISNUMBER(FIND("Phy",N3919))=TRUE(),"Physical","Financial")</f>
        <v>Financial</v>
      </c>
      <c r="E3919" s="208" t="n">
        <f aca="false">IF(VLOOKUP(S3919,'DD-Lookup'!$J$6:$L$50,3,FALSE())="Monthly",(YEAR(AC3919)-YEAR(AB3919))*12+MONTH(AC3919)-MONTH(AB3919)+1,(AC3919-AB3919+1))</f>
        <v>1</v>
      </c>
      <c r="F3919" s="239" t="n">
        <f aca="false">E3919*SUM(P3919:Q3919)</f>
        <v>25000</v>
      </c>
      <c r="G3919" s="214" t="n">
        <v>1292559</v>
      </c>
      <c r="H3919" s="215" t="n">
        <v>37035.4474074074</v>
      </c>
      <c r="I3919" s="0" t="s">
        <v>888</v>
      </c>
      <c r="M3919" s="0" t="s">
        <v>97</v>
      </c>
      <c r="N3919" s="0" t="s">
        <v>841</v>
      </c>
      <c r="O3919" s="0" t="s">
        <v>842</v>
      </c>
      <c r="P3919" s="216" t="n">
        <v>25000</v>
      </c>
      <c r="S3919" s="0" t="s">
        <v>843</v>
      </c>
      <c r="T3919" s="0" t="s">
        <v>784</v>
      </c>
      <c r="U3919" s="218" t="n">
        <v>28.86</v>
      </c>
      <c r="V3919" s="0" t="s">
        <v>995</v>
      </c>
      <c r="W3919" s="0" t="s">
        <v>845</v>
      </c>
      <c r="X3919" s="0" t="s">
        <v>846</v>
      </c>
      <c r="Y3919" s="0" t="s">
        <v>847</v>
      </c>
      <c r="Z3919" s="0" t="s">
        <v>571</v>
      </c>
      <c r="AA3919" s="0" t="n">
        <v>107133</v>
      </c>
      <c r="AB3919" s="215" t="n">
        <v>37073</v>
      </c>
      <c r="AC3919" s="215" t="n">
        <v>37103</v>
      </c>
    </row>
    <row r="3920" customFormat="false" ht="12.75" hidden="false" customHeight="false" outlineLevel="0" collapsed="false">
      <c r="A3920" s="208" t="str">
        <f aca="false">B3920&amp;" "&amp;C3920&amp;" "&amp;D3920</f>
        <v>US Crude Financial</v>
      </c>
      <c r="B3920" s="208" t="str">
        <f aca="false">IF((LEFT(N3920,2)="US"),"US","")</f>
        <v>US</v>
      </c>
      <c r="C3920" s="208" t="str">
        <f aca="false">M3920</f>
        <v>Crude</v>
      </c>
      <c r="D3920" s="208" t="str">
        <f aca="false">IF(ISNUMBER(FIND("Phy",N3920))=TRUE(),"Physical","Financial")</f>
        <v>Financial</v>
      </c>
      <c r="E3920" s="208" t="n">
        <f aca="false">IF(VLOOKUP(S3920,'DD-Lookup'!$J$6:$L$50,3,FALSE())="Monthly",(YEAR(AC3920)-YEAR(AB3920))*12+MONTH(AC3920)-MONTH(AB3920)+1,(AC3920-AB3920+1))</f>
        <v>1</v>
      </c>
      <c r="F3920" s="239" t="n">
        <f aca="false">E3920*SUM(P3920:Q3920)</f>
        <v>25000</v>
      </c>
      <c r="G3920" s="214" t="n">
        <v>1292560</v>
      </c>
      <c r="H3920" s="215" t="n">
        <v>37035.4474652778</v>
      </c>
      <c r="I3920" s="0" t="s">
        <v>1112</v>
      </c>
      <c r="M3920" s="0" t="s">
        <v>97</v>
      </c>
      <c r="N3920" s="0" t="s">
        <v>841</v>
      </c>
      <c r="O3920" s="0" t="s">
        <v>842</v>
      </c>
      <c r="P3920" s="216" t="n">
        <v>25000</v>
      </c>
      <c r="S3920" s="0" t="s">
        <v>843</v>
      </c>
      <c r="T3920" s="0" t="s">
        <v>784</v>
      </c>
      <c r="U3920" s="218" t="n">
        <v>28.86</v>
      </c>
      <c r="V3920" s="0" t="s">
        <v>2443</v>
      </c>
      <c r="W3920" s="0" t="s">
        <v>845</v>
      </c>
      <c r="X3920" s="0" t="s">
        <v>846</v>
      </c>
      <c r="Y3920" s="0" t="s">
        <v>847</v>
      </c>
      <c r="Z3920" s="0" t="s">
        <v>571</v>
      </c>
      <c r="AA3920" s="0" t="n">
        <v>107134</v>
      </c>
      <c r="AB3920" s="215" t="n">
        <v>37073</v>
      </c>
      <c r="AC3920" s="215" t="n">
        <v>37103</v>
      </c>
    </row>
    <row r="3921" customFormat="false" ht="12.75" hidden="false" customHeight="false" outlineLevel="0" collapsed="false">
      <c r="A3921" s="208" t="str">
        <f aca="false">B3921&amp;" "&amp;C3921&amp;" "&amp;D3921</f>
        <v> Natural Gas Physical</v>
      </c>
      <c r="B3921" s="208" t="str">
        <f aca="false">IF((LEFT(N3921,2)="US"),"US","")</f>
        <v/>
      </c>
      <c r="C3921" s="208" t="str">
        <f aca="false">M3921</f>
        <v>Natural Gas</v>
      </c>
      <c r="D3921" s="208" t="str">
        <f aca="false">IF(ISNUMBER(FIND("Phy",N3921))=TRUE(),"Physical","Financial")</f>
        <v>Physical</v>
      </c>
      <c r="E3921" s="208" t="n">
        <f aca="false">IF(VLOOKUP(S3921,'DD-Lookup'!$J$6:$L$50,3,FALSE())="Monthly",(YEAR(AC3921)-YEAR(AB3921))*12+MONTH(AC3921)-MONTH(AB3921)+1,(AC3921-AB3921+1))</f>
        <v>1</v>
      </c>
      <c r="F3921" s="239" t="n">
        <f aca="false">E3921*SUM(P3921:Q3921)</f>
        <v>50000</v>
      </c>
      <c r="G3921" s="214" t="n">
        <v>1292562</v>
      </c>
      <c r="H3921" s="215" t="n">
        <v>37035.4476157407</v>
      </c>
      <c r="I3921" s="0" t="s">
        <v>876</v>
      </c>
      <c r="M3921" s="0" t="s">
        <v>858</v>
      </c>
      <c r="N3921" s="0" t="s">
        <v>859</v>
      </c>
      <c r="O3921" s="0" t="s">
        <v>860</v>
      </c>
      <c r="P3921" s="216" t="n">
        <v>50000</v>
      </c>
      <c r="S3921" s="0" t="s">
        <v>861</v>
      </c>
      <c r="T3921" s="0" t="s">
        <v>862</v>
      </c>
      <c r="U3921" s="218" t="n">
        <v>18.4</v>
      </c>
      <c r="V3921" s="0" t="s">
        <v>878</v>
      </c>
      <c r="W3921" s="0" t="s">
        <v>864</v>
      </c>
      <c r="X3921" s="0" t="s">
        <v>865</v>
      </c>
      <c r="Y3921" s="0" t="s">
        <v>866</v>
      </c>
      <c r="Z3921" s="0" t="s">
        <v>867</v>
      </c>
      <c r="AA3921" s="0" t="n">
        <v>104836</v>
      </c>
      <c r="AB3921" s="215" t="n">
        <v>37035.875</v>
      </c>
      <c r="AC3921" s="215" t="n">
        <v>37035.875</v>
      </c>
      <c r="AE3921" s="124" t="n">
        <f aca="false">IF(S3921="Gallon",F3921/42,F3921)</f>
        <v>50000</v>
      </c>
    </row>
    <row r="3922" customFormat="false" ht="12.75" hidden="false" customHeight="false" outlineLevel="0" collapsed="false">
      <c r="A3922" s="208" t="str">
        <f aca="false">B3922&amp;" "&amp;C3922&amp;" "&amp;D3922</f>
        <v>US Natural Gas Financial</v>
      </c>
      <c r="B3922" s="208" t="str">
        <f aca="false">IF((LEFT(N3922,2)="US"),"US","")</f>
        <v>US</v>
      </c>
      <c r="C3922" s="208" t="str">
        <f aca="false">M3922</f>
        <v>Natural Gas</v>
      </c>
      <c r="D3922" s="208" t="str">
        <f aca="false">IF(ISNUMBER(FIND("Phy",N3922))=TRUE(),"Physical","Financial")</f>
        <v>Financial</v>
      </c>
      <c r="E3922" s="208" t="n">
        <f aca="false">IF(VLOOKUP(S3922,'DD-Lookup'!$J$6:$L$50,3,FALSE())="Monthly",(YEAR(AC3922)-YEAR(AB3922))*12+MONTH(AC3922)-MONTH(AB3922)+1,(AC3922-AB3922+1))</f>
        <v>365</v>
      </c>
      <c r="F3922" s="239" t="n">
        <f aca="false">E3922*SUM(P3922:Q3922)</f>
        <v>1825000</v>
      </c>
      <c r="G3922" s="214" t="n">
        <v>1292563</v>
      </c>
      <c r="H3922" s="215" t="n">
        <v>37035.4476273148</v>
      </c>
      <c r="I3922" s="0" t="s">
        <v>593</v>
      </c>
      <c r="M3922" s="0" t="s">
        <v>858</v>
      </c>
      <c r="N3922" s="0" t="s">
        <v>1024</v>
      </c>
      <c r="O3922" s="0" t="s">
        <v>1415</v>
      </c>
      <c r="P3922" s="216" t="n">
        <v>5000</v>
      </c>
      <c r="S3922" s="0" t="s">
        <v>1026</v>
      </c>
      <c r="T3922" s="0" t="s">
        <v>784</v>
      </c>
      <c r="U3922" s="218" t="n">
        <v>4.36</v>
      </c>
      <c r="V3922" s="0" t="s">
        <v>1064</v>
      </c>
      <c r="W3922" s="0" t="s">
        <v>1028</v>
      </c>
      <c r="X3922" s="0" t="s">
        <v>1029</v>
      </c>
      <c r="Y3922" s="0" t="s">
        <v>838</v>
      </c>
      <c r="Z3922" s="0" t="s">
        <v>571</v>
      </c>
      <c r="AA3922" s="0" t="s">
        <v>3201</v>
      </c>
      <c r="AB3922" s="215" t="n">
        <v>37257.875</v>
      </c>
      <c r="AC3922" s="215" t="n">
        <v>37621.875</v>
      </c>
    </row>
    <row r="3923" customFormat="false" ht="12.75" hidden="false" customHeight="false" outlineLevel="0" collapsed="false">
      <c r="A3923" s="208" t="str">
        <f aca="false">B3923&amp;" "&amp;C3923&amp;" "&amp;D3923</f>
        <v>US Crude Financial</v>
      </c>
      <c r="B3923" s="208" t="str">
        <f aca="false">IF((LEFT(N3923,2)="US"),"US","")</f>
        <v>US</v>
      </c>
      <c r="C3923" s="208" t="str">
        <f aca="false">M3923</f>
        <v>Crude</v>
      </c>
      <c r="D3923" s="208" t="str">
        <f aca="false">IF(ISNUMBER(FIND("Phy",N3923))=TRUE(),"Physical","Financial")</f>
        <v>Financial</v>
      </c>
      <c r="E3923" s="208" t="n">
        <f aca="false">IF(VLOOKUP(S3923,'DD-Lookup'!$J$6:$L$50,3,FALSE())="Monthly",(YEAR(AC3923)-YEAR(AB3923))*12+MONTH(AC3923)-MONTH(AB3923)+1,(AC3923-AB3923+1))</f>
        <v>1</v>
      </c>
      <c r="F3923" s="239" t="n">
        <f aca="false">E3923*SUM(P3923:Q3923)</f>
        <v>50000</v>
      </c>
      <c r="G3923" s="214" t="n">
        <v>1292564</v>
      </c>
      <c r="H3923" s="215" t="n">
        <v>37035.4477777778</v>
      </c>
      <c r="I3923" s="0" t="s">
        <v>1112</v>
      </c>
      <c r="M3923" s="0" t="s">
        <v>97</v>
      </c>
      <c r="N3923" s="0" t="s">
        <v>841</v>
      </c>
      <c r="O3923" s="0" t="s">
        <v>842</v>
      </c>
      <c r="P3923" s="216" t="n">
        <v>50000</v>
      </c>
      <c r="S3923" s="0" t="s">
        <v>843</v>
      </c>
      <c r="T3923" s="0" t="s">
        <v>784</v>
      </c>
      <c r="U3923" s="218" t="n">
        <v>28.82</v>
      </c>
      <c r="V3923" s="0" t="s">
        <v>2339</v>
      </c>
      <c r="W3923" s="0" t="s">
        <v>845</v>
      </c>
      <c r="X3923" s="0" t="s">
        <v>846</v>
      </c>
      <c r="Y3923" s="0" t="s">
        <v>847</v>
      </c>
      <c r="Z3923" s="0" t="s">
        <v>571</v>
      </c>
      <c r="AA3923" s="0" t="n">
        <v>107136</v>
      </c>
      <c r="AB3923" s="215" t="n">
        <v>37073</v>
      </c>
      <c r="AC3923" s="215" t="n">
        <v>37103</v>
      </c>
    </row>
    <row r="3924" customFormat="false" ht="12.75" hidden="false" customHeight="false" outlineLevel="0" collapsed="false">
      <c r="A3924" s="208" t="str">
        <f aca="false">B3924&amp;" "&amp;C3924&amp;" "&amp;D3924</f>
        <v>US Natural Gas Financial</v>
      </c>
      <c r="B3924" s="208" t="str">
        <f aca="false">IF((LEFT(N3924,2)="US"),"US","")</f>
        <v>US</v>
      </c>
      <c r="C3924" s="208" t="str">
        <f aca="false">M3924</f>
        <v>Natural Gas</v>
      </c>
      <c r="D3924" s="208" t="str">
        <f aca="false">IF(ISNUMBER(FIND("Phy",N3924))=TRUE(),"Physical","Financial")</f>
        <v>Financial</v>
      </c>
      <c r="E3924" s="208" t="n">
        <f aca="false">IF(VLOOKUP(S3924,'DD-Lookup'!$J$6:$L$50,3,FALSE())="Monthly",(YEAR(AC3924)-YEAR(AB3924))*12+MONTH(AC3924)-MONTH(AB3924)+1,(AC3924-AB3924+1))</f>
        <v>151</v>
      </c>
      <c r="F3924" s="239" t="n">
        <f aca="false">E3924*SUM(P3924:Q3924)</f>
        <v>755000</v>
      </c>
      <c r="G3924" s="214" t="n">
        <v>1292565</v>
      </c>
      <c r="H3924" s="215" t="n">
        <v>37035.4478356482</v>
      </c>
      <c r="I3924" s="0" t="s">
        <v>1115</v>
      </c>
      <c r="M3924" s="0" t="s">
        <v>858</v>
      </c>
      <c r="N3924" s="0" t="s">
        <v>1024</v>
      </c>
      <c r="O3924" s="0" t="s">
        <v>1289</v>
      </c>
      <c r="P3924" s="216" t="n">
        <v>5000</v>
      </c>
      <c r="S3924" s="0" t="s">
        <v>1026</v>
      </c>
      <c r="T3924" s="0" t="s">
        <v>784</v>
      </c>
      <c r="U3924" s="218" t="n">
        <v>4.66</v>
      </c>
      <c r="V3924" s="0" t="s">
        <v>1410</v>
      </c>
      <c r="W3924" s="0" t="s">
        <v>1028</v>
      </c>
      <c r="X3924" s="0" t="s">
        <v>1029</v>
      </c>
      <c r="Y3924" s="0" t="s">
        <v>838</v>
      </c>
      <c r="Z3924" s="0" t="s">
        <v>571</v>
      </c>
      <c r="AA3924" s="0" t="s">
        <v>3202</v>
      </c>
      <c r="AB3924" s="215" t="n">
        <v>37196</v>
      </c>
      <c r="AC3924" s="215" t="n">
        <v>37346</v>
      </c>
    </row>
    <row r="3925" customFormat="false" ht="12.75" hidden="false" customHeight="false" outlineLevel="0" collapsed="false">
      <c r="A3925" s="208" t="str">
        <f aca="false">B3925&amp;" "&amp;C3925&amp;" "&amp;D3925</f>
        <v> Natural Gas Physical</v>
      </c>
      <c r="B3925" s="208" t="str">
        <f aca="false">IF((LEFT(N3925,2)="US"),"US","")</f>
        <v/>
      </c>
      <c r="C3925" s="208" t="str">
        <f aca="false">M3925</f>
        <v>Natural Gas</v>
      </c>
      <c r="D3925" s="208" t="str">
        <f aca="false">IF(ISNUMBER(FIND("Phy",N3925))=TRUE(),"Physical","Financial")</f>
        <v>Physical</v>
      </c>
      <c r="E3925" s="208" t="n">
        <f aca="false">IF(VLOOKUP(S3925,'DD-Lookup'!$J$6:$L$50,3,FALSE())="Monthly",(YEAR(AC3925)-YEAR(AB3925))*12+MONTH(AC3925)-MONTH(AB3925)+1,(AC3925-AB3925+1))</f>
        <v>1</v>
      </c>
      <c r="F3925" s="239" t="n">
        <f aca="false">E3925*SUM(P3925:Q3925)</f>
        <v>10000</v>
      </c>
      <c r="G3925" s="214" t="n">
        <v>1292567</v>
      </c>
      <c r="H3925" s="215" t="n">
        <v>37035.4479282407</v>
      </c>
      <c r="I3925" s="0" t="s">
        <v>2040</v>
      </c>
      <c r="M3925" s="0" t="s">
        <v>858</v>
      </c>
      <c r="N3925" s="0" t="s">
        <v>2171</v>
      </c>
      <c r="O3925" s="0" t="s">
        <v>2223</v>
      </c>
      <c r="P3925" s="216" t="n">
        <v>10000</v>
      </c>
      <c r="S3925" s="0" t="s">
        <v>279</v>
      </c>
      <c r="T3925" s="0" t="s">
        <v>2173</v>
      </c>
      <c r="U3925" s="218" t="n">
        <v>5.66</v>
      </c>
      <c r="V3925" s="0" t="s">
        <v>2224</v>
      </c>
      <c r="W3925" s="0" t="s">
        <v>2225</v>
      </c>
      <c r="X3925" s="0" t="s">
        <v>2176</v>
      </c>
      <c r="Y3925" s="0" t="s">
        <v>1310</v>
      </c>
      <c r="Z3925" s="0" t="s">
        <v>628</v>
      </c>
      <c r="AA3925" s="0" t="n">
        <v>809212</v>
      </c>
      <c r="AB3925" s="215" t="n">
        <v>37035.875</v>
      </c>
      <c r="AC3925" s="215" t="n">
        <v>37035.875</v>
      </c>
    </row>
    <row r="3926" customFormat="false" ht="12.75" hidden="false" customHeight="false" outlineLevel="0" collapsed="false">
      <c r="A3926" s="208" t="str">
        <f aca="false">B3926&amp;" "&amp;C3926&amp;" "&amp;D3926</f>
        <v> Metals Financial</v>
      </c>
      <c r="B3926" s="208" t="str">
        <f aca="false">IF((LEFT(N3926,2)="US"),"US","")</f>
        <v/>
      </c>
      <c r="C3926" s="208" t="str">
        <f aca="false">M3926</f>
        <v>Metals</v>
      </c>
      <c r="D3926" s="208" t="str">
        <f aca="false">IF(ISNUMBER(FIND("Phy",N3926))=TRUE(),"Physical","Financial")</f>
        <v>Financial</v>
      </c>
      <c r="E3926" s="208" t="n">
        <f aca="false">IF(VLOOKUP(S3926,'DD-Lookup'!$J$6:$L$50,3,FALSE())="Monthly",(YEAR(AC3926)-YEAR(AB3926))*12+MONTH(AC3926)-MONTH(AB3926)+1,(AC3926-AB3926+1))</f>
        <v>1</v>
      </c>
      <c r="F3926" s="239" t="n">
        <f aca="false">E3926*SUM(P3926:Q3926)</f>
        <v>3</v>
      </c>
      <c r="G3926" s="214" t="n">
        <v>1292568</v>
      </c>
      <c r="H3926" s="215" t="n">
        <v>37035.4479282407</v>
      </c>
      <c r="I3926" s="0" t="s">
        <v>809</v>
      </c>
      <c r="M3926" s="0" t="s">
        <v>780</v>
      </c>
      <c r="N3926" s="0" t="s">
        <v>896</v>
      </c>
      <c r="O3926" s="0" t="s">
        <v>897</v>
      </c>
      <c r="Q3926" s="216" t="n">
        <v>3</v>
      </c>
      <c r="S3926" s="0" t="s">
        <v>898</v>
      </c>
      <c r="T3926" s="0" t="s">
        <v>784</v>
      </c>
      <c r="U3926" s="218" t="n">
        <v>7185</v>
      </c>
      <c r="V3926" s="0" t="s">
        <v>810</v>
      </c>
      <c r="W3926" s="0" t="s">
        <v>800</v>
      </c>
      <c r="X3926" s="0" t="s">
        <v>787</v>
      </c>
      <c r="Y3926" s="0" t="s">
        <v>788</v>
      </c>
      <c r="Z3926" s="0" t="s">
        <v>789</v>
      </c>
      <c r="AA3926" s="0" t="n">
        <v>2151363</v>
      </c>
    </row>
    <row r="3927" customFormat="false" ht="12.75" hidden="false" customHeight="false" outlineLevel="0" collapsed="false">
      <c r="A3927" s="208" t="str">
        <f aca="false">B3927&amp;" "&amp;C3927&amp;" "&amp;D3927</f>
        <v> Metals Financial</v>
      </c>
      <c r="B3927" s="208" t="str">
        <f aca="false">IF((LEFT(N3927,2)="US"),"US","")</f>
        <v/>
      </c>
      <c r="C3927" s="208" t="str">
        <f aca="false">M3927</f>
        <v>Metals</v>
      </c>
      <c r="D3927" s="208" t="str">
        <f aca="false">IF(ISNUMBER(FIND("Phy",N3927))=TRUE(),"Physical","Financial")</f>
        <v>Financial</v>
      </c>
      <c r="E3927" s="208" t="n">
        <f aca="false">IF(VLOOKUP(S3927,'DD-Lookup'!$J$6:$L$50,3,FALSE())="Monthly",(YEAR(AC3927)-YEAR(AB3927))*12+MONTH(AC3927)-MONTH(AB3927)+1,(AC3927-AB3927+1))</f>
        <v>1</v>
      </c>
      <c r="F3927" s="239" t="n">
        <f aca="false">E3927*SUM(P3927:Q3927)</f>
        <v>25</v>
      </c>
      <c r="G3927" s="214" t="n">
        <v>1292571</v>
      </c>
      <c r="H3927" s="215" t="n">
        <v>37035.4479513889</v>
      </c>
      <c r="I3927" s="0" t="s">
        <v>905</v>
      </c>
      <c r="M3927" s="0" t="s">
        <v>780</v>
      </c>
      <c r="N3927" s="0" t="s">
        <v>804</v>
      </c>
      <c r="O3927" s="0" t="s">
        <v>978</v>
      </c>
      <c r="Q3927" s="216" t="n">
        <v>25</v>
      </c>
      <c r="S3927" s="0" t="s">
        <v>783</v>
      </c>
      <c r="T3927" s="0" t="s">
        <v>784</v>
      </c>
      <c r="U3927" s="218" t="n">
        <v>1742.5</v>
      </c>
      <c r="V3927" s="0" t="s">
        <v>906</v>
      </c>
      <c r="W3927" s="0" t="s">
        <v>977</v>
      </c>
      <c r="X3927" s="0" t="s">
        <v>787</v>
      </c>
      <c r="Y3927" s="0" t="s">
        <v>788</v>
      </c>
      <c r="Z3927" s="0" t="s">
        <v>789</v>
      </c>
      <c r="AA3927" s="0" t="n">
        <v>2151367</v>
      </c>
      <c r="AB3927" s="215" t="n">
        <v>37118.6472222222</v>
      </c>
      <c r="AC3927" s="215" t="n">
        <v>37118.6472222222</v>
      </c>
    </row>
    <row r="3928" customFormat="false" ht="12.75" hidden="false" customHeight="false" outlineLevel="0" collapsed="false">
      <c r="A3928" s="208" t="str">
        <f aca="false">B3928&amp;" "&amp;C3928&amp;" "&amp;D3928</f>
        <v> Metals Financial</v>
      </c>
      <c r="B3928" s="208" t="str">
        <f aca="false">IF((LEFT(N3928,2)="US"),"US","")</f>
        <v/>
      </c>
      <c r="C3928" s="208" t="str">
        <f aca="false">M3928</f>
        <v>Metals</v>
      </c>
      <c r="D3928" s="208" t="str">
        <f aca="false">IF(ISNUMBER(FIND("Phy",N3928))=TRUE(),"Physical","Financial")</f>
        <v>Financial</v>
      </c>
      <c r="E3928" s="208" t="n">
        <f aca="false">IF(VLOOKUP(S3928,'DD-Lookup'!$J$6:$L$50,3,FALSE())="Monthly",(YEAR(AC3928)-YEAR(AB3928))*12+MONTH(AC3928)-MONTH(AB3928)+1,(AC3928-AB3928+1))</f>
        <v>1</v>
      </c>
      <c r="F3928" s="239" t="n">
        <f aca="false">E3928*SUM(P3928:Q3928)</f>
        <v>25</v>
      </c>
      <c r="G3928" s="214" t="n">
        <v>1292570</v>
      </c>
      <c r="H3928" s="215" t="n">
        <v>37035.4479513889</v>
      </c>
      <c r="I3928" s="0" t="s">
        <v>905</v>
      </c>
      <c r="M3928" s="0" t="s">
        <v>780</v>
      </c>
      <c r="N3928" s="0" t="s">
        <v>804</v>
      </c>
      <c r="O3928" s="0" t="s">
        <v>976</v>
      </c>
      <c r="P3928" s="216" t="n">
        <v>25</v>
      </c>
      <c r="S3928" s="0" t="s">
        <v>783</v>
      </c>
      <c r="T3928" s="0" t="s">
        <v>784</v>
      </c>
      <c r="U3928" s="218" t="n">
        <v>1751.5</v>
      </c>
      <c r="V3928" s="0" t="s">
        <v>906</v>
      </c>
      <c r="W3928" s="0" t="s">
        <v>977</v>
      </c>
      <c r="X3928" s="0" t="s">
        <v>787</v>
      </c>
      <c r="Y3928" s="0" t="s">
        <v>788</v>
      </c>
      <c r="Z3928" s="0" t="s">
        <v>789</v>
      </c>
      <c r="AA3928" s="0" t="n">
        <v>2151365</v>
      </c>
      <c r="AB3928" s="215" t="n">
        <v>37090.6472222222</v>
      </c>
      <c r="AC3928" s="215" t="n">
        <v>37090.6472222222</v>
      </c>
    </row>
    <row r="3929" customFormat="false" ht="12.75" hidden="false" customHeight="false" outlineLevel="0" collapsed="false">
      <c r="A3929" s="208" t="str">
        <f aca="false">B3929&amp;" "&amp;C3929&amp;" "&amp;D3929</f>
        <v>US Crude Financial</v>
      </c>
      <c r="B3929" s="208" t="str">
        <f aca="false">IF((LEFT(N3929,2)="US"),"US","")</f>
        <v>US</v>
      </c>
      <c r="C3929" s="208" t="str">
        <f aca="false">M3929</f>
        <v>Crude</v>
      </c>
      <c r="D3929" s="208" t="str">
        <f aca="false">IF(ISNUMBER(FIND("Phy",N3929))=TRUE(),"Physical","Financial")</f>
        <v>Financial</v>
      </c>
      <c r="E3929" s="208" t="n">
        <f aca="false">IF(VLOOKUP(S3929,'DD-Lookup'!$J$6:$L$50,3,FALSE())="Monthly",(YEAR(AC3929)-YEAR(AB3929))*12+MONTH(AC3929)-MONTH(AB3929)+1,(AC3929-AB3929+1))</f>
        <v>1</v>
      </c>
      <c r="F3929" s="239" t="n">
        <f aca="false">E3929*SUM(P3929:Q3929)</f>
        <v>50000</v>
      </c>
      <c r="G3929" s="214" t="n">
        <v>1292573</v>
      </c>
      <c r="H3929" s="215" t="n">
        <v>37035.4482638889</v>
      </c>
      <c r="I3929" s="0" t="s">
        <v>796</v>
      </c>
      <c r="M3929" s="0" t="s">
        <v>97</v>
      </c>
      <c r="N3929" s="0" t="s">
        <v>841</v>
      </c>
      <c r="O3929" s="0" t="s">
        <v>842</v>
      </c>
      <c r="P3929" s="216" t="n">
        <v>50000</v>
      </c>
      <c r="S3929" s="0" t="s">
        <v>843</v>
      </c>
      <c r="T3929" s="0" t="s">
        <v>784</v>
      </c>
      <c r="U3929" s="218" t="n">
        <v>28.76</v>
      </c>
      <c r="V3929" s="0" t="s">
        <v>2516</v>
      </c>
      <c r="W3929" s="0" t="s">
        <v>845</v>
      </c>
      <c r="X3929" s="0" t="s">
        <v>846</v>
      </c>
      <c r="Y3929" s="0" t="s">
        <v>847</v>
      </c>
      <c r="Z3929" s="0" t="s">
        <v>571</v>
      </c>
      <c r="AA3929" s="0" t="n">
        <v>107137</v>
      </c>
      <c r="AB3929" s="215" t="n">
        <v>37073</v>
      </c>
      <c r="AC3929" s="215" t="n">
        <v>37103</v>
      </c>
    </row>
    <row r="3930" customFormat="false" ht="12.75" hidden="false" customHeight="false" outlineLevel="0" collapsed="false">
      <c r="A3930" s="208" t="str">
        <f aca="false">B3930&amp;" "&amp;C3930&amp;" "&amp;D3930</f>
        <v>US Natural Gas Financial</v>
      </c>
      <c r="B3930" s="208" t="str">
        <f aca="false">IF((LEFT(N3930,2)="US"),"US","")</f>
        <v>US</v>
      </c>
      <c r="C3930" s="208" t="str">
        <f aca="false">M3930</f>
        <v>Natural Gas</v>
      </c>
      <c r="D3930" s="208" t="str">
        <f aca="false">IF(ISNUMBER(FIND("Phy",N3930))=TRUE(),"Physical","Financial")</f>
        <v>Financial</v>
      </c>
      <c r="E3930" s="208" t="n">
        <f aca="false">IF(VLOOKUP(S3930,'DD-Lookup'!$J$6:$L$50,3,FALSE())="Monthly",(YEAR(AC3930)-YEAR(AB3930))*12+MONTH(AC3930)-MONTH(AB3930)+1,(AC3930-AB3930+1))</f>
        <v>30</v>
      </c>
      <c r="F3930" s="239" t="n">
        <f aca="false">E3930*SUM(P3930:Q3930)</f>
        <v>300000</v>
      </c>
      <c r="G3930" s="214" t="n">
        <v>1292575</v>
      </c>
      <c r="H3930" s="215" t="n">
        <v>37035.4485648148</v>
      </c>
      <c r="I3930" s="0" t="s">
        <v>1112</v>
      </c>
      <c r="M3930" s="0" t="s">
        <v>858</v>
      </c>
      <c r="N3930" s="0" t="s">
        <v>1024</v>
      </c>
      <c r="O3930" s="0" t="s">
        <v>1025</v>
      </c>
      <c r="Q3930" s="216" t="n">
        <v>10000</v>
      </c>
      <c r="S3930" s="0" t="s">
        <v>1026</v>
      </c>
      <c r="T3930" s="0" t="s">
        <v>784</v>
      </c>
      <c r="U3930" s="218" t="n">
        <v>4.165</v>
      </c>
      <c r="V3930" s="0" t="s">
        <v>2126</v>
      </c>
      <c r="W3930" s="0" t="s">
        <v>1028</v>
      </c>
      <c r="X3930" s="0" t="s">
        <v>1029</v>
      </c>
      <c r="Y3930" s="0" t="s">
        <v>838</v>
      </c>
      <c r="Z3930" s="0" t="s">
        <v>571</v>
      </c>
      <c r="AA3930" s="0" t="s">
        <v>3203</v>
      </c>
      <c r="AB3930" s="215" t="n">
        <v>37043.875</v>
      </c>
      <c r="AC3930" s="215" t="n">
        <v>37072.875</v>
      </c>
    </row>
    <row r="3931" customFormat="false" ht="12.75" hidden="false" customHeight="false" outlineLevel="0" collapsed="false">
      <c r="A3931" s="208" t="str">
        <f aca="false">B3931&amp;" "&amp;C3931&amp;" "&amp;D3931</f>
        <v> Natural Gas Physical</v>
      </c>
      <c r="B3931" s="208" t="str">
        <f aca="false">IF((LEFT(N3931,2)="US"),"US","")</f>
        <v/>
      </c>
      <c r="C3931" s="208" t="str">
        <f aca="false">M3931</f>
        <v>Natural Gas</v>
      </c>
      <c r="D3931" s="208" t="str">
        <f aca="false">IF(ISNUMBER(FIND("Phy",N3931))=TRUE(),"Physical","Financial")</f>
        <v>Physical</v>
      </c>
      <c r="E3931" s="208" t="n">
        <f aca="false">IF(VLOOKUP(S3931,'DD-Lookup'!$J$6:$L$50,3,FALSE())="Monthly",(YEAR(AC3931)-YEAR(AB3931))*12+MONTH(AC3931)-MONTH(AB3931)+1,(AC3931-AB3931+1))</f>
        <v>1</v>
      </c>
      <c r="F3931" s="239" t="n">
        <f aca="false">E3931*SUM(P3931:Q3931)</f>
        <v>5000</v>
      </c>
      <c r="G3931" s="214" t="n">
        <v>1292577</v>
      </c>
      <c r="H3931" s="215" t="n">
        <v>37035.4486342593</v>
      </c>
      <c r="I3931" s="0" t="s">
        <v>2426</v>
      </c>
      <c r="M3931" s="0" t="s">
        <v>858</v>
      </c>
      <c r="N3931" s="0" t="s">
        <v>2171</v>
      </c>
      <c r="O3931" s="0" t="s">
        <v>2223</v>
      </c>
      <c r="P3931" s="216" t="n">
        <v>5000</v>
      </c>
      <c r="S3931" s="0" t="s">
        <v>279</v>
      </c>
      <c r="T3931" s="0" t="s">
        <v>2173</v>
      </c>
      <c r="U3931" s="218" t="n">
        <v>5.655</v>
      </c>
      <c r="V3931" s="0" t="s">
        <v>2427</v>
      </c>
      <c r="W3931" s="0" t="s">
        <v>2225</v>
      </c>
      <c r="X3931" s="0" t="s">
        <v>2176</v>
      </c>
      <c r="Y3931" s="0" t="s">
        <v>1310</v>
      </c>
      <c r="Z3931" s="0" t="s">
        <v>628</v>
      </c>
      <c r="AA3931" s="0" t="n">
        <v>809215</v>
      </c>
      <c r="AB3931" s="215" t="n">
        <v>37035.875</v>
      </c>
      <c r="AC3931" s="215" t="n">
        <v>37035.875</v>
      </c>
    </row>
    <row r="3932" customFormat="false" ht="12.75" hidden="false" customHeight="false" outlineLevel="0" collapsed="false">
      <c r="A3932" s="208" t="str">
        <f aca="false">B3932&amp;" "&amp;C3932&amp;" "&amp;D3932</f>
        <v> Natural Gas Physical</v>
      </c>
      <c r="B3932" s="208" t="str">
        <f aca="false">IF((LEFT(N3932,2)="US"),"US","")</f>
        <v/>
      </c>
      <c r="C3932" s="208" t="str">
        <f aca="false">M3932</f>
        <v>Natural Gas</v>
      </c>
      <c r="D3932" s="208" t="str">
        <f aca="false">IF(ISNUMBER(FIND("Phy",N3932))=TRUE(),"Physical","Financial")</f>
        <v>Physical</v>
      </c>
      <c r="E3932" s="208" t="n">
        <f aca="false">IF(VLOOKUP(S3932,'DD-Lookup'!$J$6:$L$50,3,FALSE())="Monthly",(YEAR(AC3932)-YEAR(AB3932))*12+MONTH(AC3932)-MONTH(AB3932)+1,(AC3932-AB3932+1))</f>
        <v>1</v>
      </c>
      <c r="F3932" s="239" t="n">
        <f aca="false">E3932*SUM(P3932:Q3932)</f>
        <v>5000</v>
      </c>
      <c r="G3932" s="214" t="n">
        <v>1292579</v>
      </c>
      <c r="H3932" s="215" t="n">
        <v>37035.4486458333</v>
      </c>
      <c r="I3932" s="0" t="s">
        <v>1694</v>
      </c>
      <c r="M3932" s="0" t="s">
        <v>858</v>
      </c>
      <c r="N3932" s="0" t="s">
        <v>2171</v>
      </c>
      <c r="O3932" s="0" t="s">
        <v>2223</v>
      </c>
      <c r="P3932" s="216" t="n">
        <v>5000</v>
      </c>
      <c r="S3932" s="0" t="s">
        <v>279</v>
      </c>
      <c r="T3932" s="0" t="s">
        <v>2173</v>
      </c>
      <c r="U3932" s="218" t="n">
        <v>5.655</v>
      </c>
      <c r="V3932" s="0" t="s">
        <v>2589</v>
      </c>
      <c r="W3932" s="0" t="s">
        <v>2225</v>
      </c>
      <c r="X3932" s="0" t="s">
        <v>2176</v>
      </c>
      <c r="Y3932" s="0" t="s">
        <v>1310</v>
      </c>
      <c r="Z3932" s="0" t="s">
        <v>628</v>
      </c>
      <c r="AA3932" s="0" t="n">
        <v>809216</v>
      </c>
      <c r="AB3932" s="215" t="n">
        <v>37035.875</v>
      </c>
      <c r="AC3932" s="215" t="n">
        <v>37035.875</v>
      </c>
    </row>
    <row r="3933" customFormat="false" ht="12.75" hidden="false" customHeight="false" outlineLevel="0" collapsed="false">
      <c r="A3933" s="208" t="str">
        <f aca="false">B3933&amp;" "&amp;C3933&amp;" "&amp;D3933</f>
        <v>US Paper Physical</v>
      </c>
      <c r="B3933" s="208" t="str">
        <f aca="false">IF((LEFT(N3933,2)="US"),"US","")</f>
        <v>US</v>
      </c>
      <c r="C3933" s="208" t="str">
        <f aca="false">M3933</f>
        <v>Paper</v>
      </c>
      <c r="D3933" s="208" t="str">
        <f aca="false">IF(ISNUMBER(FIND("Phy",N3933))=TRUE(),"Physical","Financial")</f>
        <v>Physical</v>
      </c>
      <c r="E3933" s="208" t="e">
        <f aca="false">IF(VLOOKUP(S3933,'DD-Lookup'!$J$6:$L$50,3,FALSE())="Monthly",(YEAR(AC3933)-YEAR(AB3933))*12+MONTH(AC3933)-MONTH(AB3933)+1,(AC3933-AB3933+1))</f>
        <v>#N/A</v>
      </c>
      <c r="F3933" s="239" t="e">
        <f aca="false">E3933*SUM(P3933:Q3933)</f>
        <v>#N/A</v>
      </c>
      <c r="G3933" s="214" t="n">
        <v>1292581</v>
      </c>
      <c r="H3933" s="215" t="n">
        <v>37035.448912037</v>
      </c>
      <c r="I3933" s="0" t="s">
        <v>3204</v>
      </c>
      <c r="J3933" s="0" t="s">
        <v>3205</v>
      </c>
      <c r="K3933" s="0" t="s">
        <v>3206</v>
      </c>
      <c r="L3933" s="0" t="n">
        <v>182</v>
      </c>
      <c r="M3933" s="0" t="s">
        <v>3207</v>
      </c>
      <c r="N3933" s="0" t="s">
        <v>3208</v>
      </c>
      <c r="O3933" s="0" t="s">
        <v>3209</v>
      </c>
      <c r="P3933" s="216" t="n">
        <v>1000</v>
      </c>
      <c r="S3933" s="0" t="s">
        <v>3210</v>
      </c>
      <c r="T3933" s="0" t="s">
        <v>784</v>
      </c>
      <c r="U3933" s="218" t="n">
        <v>594</v>
      </c>
      <c r="V3933" s="0" t="s">
        <v>3211</v>
      </c>
      <c r="W3933" s="0" t="s">
        <v>3212</v>
      </c>
      <c r="X3933" s="0" t="s">
        <v>3213</v>
      </c>
      <c r="Y3933" s="0" t="s">
        <v>838</v>
      </c>
      <c r="Z3933" s="0" t="s">
        <v>571</v>
      </c>
      <c r="AA3933" s="0" t="s">
        <v>3214</v>
      </c>
      <c r="AB3933" s="215" t="n">
        <v>37073</v>
      </c>
      <c r="AC3933" s="215" t="n">
        <v>37103</v>
      </c>
    </row>
    <row r="3934" customFormat="false" ht="12.75" hidden="false" customHeight="false" outlineLevel="0" collapsed="false">
      <c r="A3934" s="208" t="str">
        <f aca="false">B3934&amp;" "&amp;C3934&amp;" "&amp;D3934</f>
        <v> Natural Gas Physical</v>
      </c>
      <c r="B3934" s="208" t="str">
        <f aca="false">IF((LEFT(N3934,2)="US"),"US","")</f>
        <v/>
      </c>
      <c r="C3934" s="208" t="str">
        <f aca="false">M3934</f>
        <v>Natural Gas</v>
      </c>
      <c r="D3934" s="208" t="str">
        <f aca="false">IF(ISNUMBER(FIND("Phy",N3934))=TRUE(),"Physical","Financial")</f>
        <v>Physical</v>
      </c>
      <c r="E3934" s="208" t="n">
        <f aca="false">IF(VLOOKUP(S3934,'DD-Lookup'!$J$6:$L$50,3,FALSE())="Monthly",(YEAR(AC3934)-YEAR(AB3934))*12+MONTH(AC3934)-MONTH(AB3934)+1,(AC3934-AB3934+1))</f>
        <v>1</v>
      </c>
      <c r="F3934" s="239" t="n">
        <f aca="false">E3934*SUM(P3934:Q3934)</f>
        <v>10000</v>
      </c>
      <c r="G3934" s="214" t="n">
        <v>1292582</v>
      </c>
      <c r="H3934" s="215" t="n">
        <v>37035.4489351852</v>
      </c>
      <c r="I3934" s="0" t="s">
        <v>2285</v>
      </c>
      <c r="M3934" s="0" t="s">
        <v>858</v>
      </c>
      <c r="N3934" s="0" t="s">
        <v>2171</v>
      </c>
      <c r="O3934" s="0" t="s">
        <v>2223</v>
      </c>
      <c r="P3934" s="216" t="n">
        <v>10000</v>
      </c>
      <c r="S3934" s="0" t="s">
        <v>279</v>
      </c>
      <c r="T3934" s="0" t="s">
        <v>2173</v>
      </c>
      <c r="U3934" s="218" t="n">
        <v>5.65</v>
      </c>
      <c r="V3934" s="0" t="s">
        <v>2310</v>
      </c>
      <c r="W3934" s="0" t="s">
        <v>2225</v>
      </c>
      <c r="X3934" s="0" t="s">
        <v>2176</v>
      </c>
      <c r="Y3934" s="0" t="s">
        <v>1310</v>
      </c>
      <c r="Z3934" s="0" t="s">
        <v>628</v>
      </c>
      <c r="AA3934" s="0" t="n">
        <v>809217</v>
      </c>
      <c r="AB3934" s="215" t="n">
        <v>37035.875</v>
      </c>
      <c r="AC3934" s="215" t="n">
        <v>37035.875</v>
      </c>
    </row>
    <row r="3935" customFormat="false" ht="12.75" hidden="false" customHeight="false" outlineLevel="0" collapsed="false">
      <c r="A3935" s="208" t="str">
        <f aca="false">B3935&amp;" "&amp;C3935&amp;" "&amp;D3935</f>
        <v> Metals Financial</v>
      </c>
      <c r="B3935" s="208" t="str">
        <f aca="false">IF((LEFT(N3935,2)="US"),"US","")</f>
        <v/>
      </c>
      <c r="C3935" s="208" t="str">
        <f aca="false">M3935</f>
        <v>Metals</v>
      </c>
      <c r="D3935" s="208" t="str">
        <f aca="false">IF(ISNUMBER(FIND("Phy",N3935))=TRUE(),"Physical","Financial")</f>
        <v>Financial</v>
      </c>
      <c r="E3935" s="208" t="n">
        <f aca="false">IF(VLOOKUP(S3935,'DD-Lookup'!$J$6:$L$50,3,FALSE())="Monthly",(YEAR(AC3935)-YEAR(AB3935))*12+MONTH(AC3935)-MONTH(AB3935)+1,(AC3935-AB3935+1))</f>
        <v>1</v>
      </c>
      <c r="F3935" s="239" t="n">
        <f aca="false">E3935*SUM(P3935:Q3935)</f>
        <v>5</v>
      </c>
      <c r="G3935" s="214" t="n">
        <v>1292583</v>
      </c>
      <c r="H3935" s="215" t="n">
        <v>37035.4490277778</v>
      </c>
      <c r="I3935" s="0" t="s">
        <v>821</v>
      </c>
      <c r="M3935" s="0" t="s">
        <v>780</v>
      </c>
      <c r="N3935" s="0" t="s">
        <v>804</v>
      </c>
      <c r="O3935" s="0" t="s">
        <v>805</v>
      </c>
      <c r="P3935" s="216" t="n">
        <v>5</v>
      </c>
      <c r="S3935" s="0" t="s">
        <v>783</v>
      </c>
      <c r="T3935" s="0" t="s">
        <v>784</v>
      </c>
      <c r="U3935" s="218" t="n">
        <v>1742</v>
      </c>
      <c r="V3935" s="0" t="s">
        <v>822</v>
      </c>
      <c r="W3935" s="0" t="s">
        <v>803</v>
      </c>
      <c r="X3935" s="0" t="s">
        <v>787</v>
      </c>
      <c r="Y3935" s="0" t="s">
        <v>788</v>
      </c>
      <c r="Z3935" s="0" t="s">
        <v>789</v>
      </c>
      <c r="AA3935" s="0" t="n">
        <v>2151371</v>
      </c>
    </row>
    <row r="3936" customFormat="false" ht="12.75" hidden="false" customHeight="false" outlineLevel="0" collapsed="false">
      <c r="A3936" s="208" t="str">
        <f aca="false">B3936&amp;" "&amp;C3936&amp;" "&amp;D3936</f>
        <v> Metals Financial</v>
      </c>
      <c r="B3936" s="208" t="str">
        <f aca="false">IF((LEFT(N3936,2)="US"),"US","")</f>
        <v/>
      </c>
      <c r="C3936" s="208" t="str">
        <f aca="false">M3936</f>
        <v>Metals</v>
      </c>
      <c r="D3936" s="208" t="str">
        <f aca="false">IF(ISNUMBER(FIND("Phy",N3936))=TRUE(),"Physical","Financial")</f>
        <v>Financial</v>
      </c>
      <c r="E3936" s="208" t="n">
        <f aca="false">IF(VLOOKUP(S3936,'DD-Lookup'!$J$6:$L$50,3,FALSE())="Monthly",(YEAR(AC3936)-YEAR(AB3936))*12+MONTH(AC3936)-MONTH(AB3936)+1,(AC3936-AB3936+1))</f>
        <v>1</v>
      </c>
      <c r="F3936" s="239" t="n">
        <f aca="false">E3936*SUM(P3936:Q3936)</f>
        <v>15</v>
      </c>
      <c r="G3936" s="214" t="n">
        <v>1292584</v>
      </c>
      <c r="H3936" s="215" t="n">
        <v>37035.4490972222</v>
      </c>
      <c r="I3936" s="0" t="s">
        <v>850</v>
      </c>
      <c r="M3936" s="0" t="s">
        <v>780</v>
      </c>
      <c r="N3936" s="0" t="s">
        <v>804</v>
      </c>
      <c r="O3936" s="0" t="s">
        <v>805</v>
      </c>
      <c r="P3936" s="216" t="n">
        <v>15</v>
      </c>
      <c r="S3936" s="0" t="s">
        <v>783</v>
      </c>
      <c r="T3936" s="0" t="s">
        <v>784</v>
      </c>
      <c r="U3936" s="218" t="n">
        <v>1742</v>
      </c>
      <c r="V3936" s="0" t="s">
        <v>1041</v>
      </c>
      <c r="W3936" s="0" t="s">
        <v>803</v>
      </c>
      <c r="X3936" s="0" t="s">
        <v>787</v>
      </c>
      <c r="Y3936" s="0" t="s">
        <v>788</v>
      </c>
      <c r="Z3936" s="0" t="s">
        <v>789</v>
      </c>
      <c r="AA3936" s="0" t="n">
        <v>2151375</v>
      </c>
    </row>
    <row r="3937" customFormat="false" ht="12.75" hidden="false" customHeight="false" outlineLevel="0" collapsed="false">
      <c r="A3937" s="208" t="str">
        <f aca="false">B3937&amp;" "&amp;C3937&amp;" "&amp;D3937</f>
        <v> Metals Financial</v>
      </c>
      <c r="B3937" s="208" t="str">
        <f aca="false">IF((LEFT(N3937,2)="US"),"US","")</f>
        <v/>
      </c>
      <c r="C3937" s="208" t="str">
        <f aca="false">M3937</f>
        <v>Metals</v>
      </c>
      <c r="D3937" s="208" t="str">
        <f aca="false">IF(ISNUMBER(FIND("Phy",N3937))=TRUE(),"Physical","Financial")</f>
        <v>Financial</v>
      </c>
      <c r="E3937" s="208" t="n">
        <f aca="false">IF(VLOOKUP(S3937,'DD-Lookup'!$J$6:$L$50,3,FALSE())="Monthly",(YEAR(AC3937)-YEAR(AB3937))*12+MONTH(AC3937)-MONTH(AB3937)+1,(AC3937-AB3937+1))</f>
        <v>1</v>
      </c>
      <c r="F3937" s="239" t="n">
        <f aca="false">E3937*SUM(P3937:Q3937)</f>
        <v>20</v>
      </c>
      <c r="G3937" s="214" t="n">
        <v>1292585</v>
      </c>
      <c r="H3937" s="215" t="n">
        <v>37035.4491782407</v>
      </c>
      <c r="I3937" s="0" t="s">
        <v>850</v>
      </c>
      <c r="M3937" s="0" t="s">
        <v>780</v>
      </c>
      <c r="N3937" s="0" t="s">
        <v>781</v>
      </c>
      <c r="O3937" s="0" t="s">
        <v>782</v>
      </c>
      <c r="P3937" s="216" t="n">
        <v>20</v>
      </c>
      <c r="S3937" s="0" t="s">
        <v>783</v>
      </c>
      <c r="T3937" s="0" t="s">
        <v>784</v>
      </c>
      <c r="U3937" s="218" t="n">
        <v>1542</v>
      </c>
      <c r="V3937" s="0" t="s">
        <v>1041</v>
      </c>
      <c r="W3937" s="0" t="s">
        <v>803</v>
      </c>
      <c r="X3937" s="0" t="s">
        <v>787</v>
      </c>
      <c r="Y3937" s="0" t="s">
        <v>788</v>
      </c>
      <c r="Z3937" s="0" t="s">
        <v>789</v>
      </c>
      <c r="AA3937" s="0" t="n">
        <v>2151379</v>
      </c>
    </row>
    <row r="3938" customFormat="false" ht="12.75" hidden="false" customHeight="false" outlineLevel="0" collapsed="false">
      <c r="A3938" s="208" t="str">
        <f aca="false">B3938&amp;" "&amp;C3938&amp;" "&amp;D3938</f>
        <v>US Natural Gas Physical</v>
      </c>
      <c r="B3938" s="208" t="str">
        <f aca="false">IF((LEFT(N3938,2)="US"),"US","")</f>
        <v>US</v>
      </c>
      <c r="C3938" s="208" t="str">
        <f aca="false">M3938</f>
        <v>Natural Gas</v>
      </c>
      <c r="D3938" s="208" t="str">
        <f aca="false">IF(ISNUMBER(FIND("Phy",N3938))=TRUE(),"Physical","Financial")</f>
        <v>Physical</v>
      </c>
      <c r="E3938" s="208" t="n">
        <f aca="false">IF(VLOOKUP(S3938,'DD-Lookup'!$J$6:$L$50,3,FALSE())="Monthly",(YEAR(AC3938)-YEAR(AB3938))*12+MONTH(AC3938)-MONTH(AB3938)+1,(AC3938-AB3938+1))</f>
        <v>1</v>
      </c>
      <c r="F3938" s="239" t="n">
        <f aca="false">E3938*SUM(P3938:Q3938)</f>
        <v>10000</v>
      </c>
      <c r="G3938" s="214" t="n">
        <v>1292586</v>
      </c>
      <c r="H3938" s="215" t="n">
        <v>37035.4492708333</v>
      </c>
      <c r="I3938" s="0" t="s">
        <v>1399</v>
      </c>
      <c r="M3938" s="0" t="s">
        <v>858</v>
      </c>
      <c r="N3938" s="0" t="s">
        <v>1305</v>
      </c>
      <c r="O3938" s="0" t="s">
        <v>1469</v>
      </c>
      <c r="P3938" s="216" t="n">
        <v>10000</v>
      </c>
      <c r="S3938" s="0" t="s">
        <v>1026</v>
      </c>
      <c r="T3938" s="0" t="s">
        <v>784</v>
      </c>
      <c r="U3938" s="218" t="n">
        <v>4.08</v>
      </c>
      <c r="V3938" s="0" t="s">
        <v>1441</v>
      </c>
      <c r="W3938" s="0" t="s">
        <v>1314</v>
      </c>
      <c r="X3938" s="0" t="s">
        <v>1315</v>
      </c>
      <c r="Y3938" s="0" t="s">
        <v>1310</v>
      </c>
      <c r="Z3938" s="0" t="s">
        <v>571</v>
      </c>
      <c r="AA3938" s="0" t="n">
        <v>809219</v>
      </c>
      <c r="AB3938" s="215" t="n">
        <v>37036.875</v>
      </c>
      <c r="AC3938" s="215" t="n">
        <v>37036.875</v>
      </c>
    </row>
    <row r="3939" customFormat="false" ht="12.75" hidden="false" customHeight="false" outlineLevel="0" collapsed="false">
      <c r="A3939" s="208" t="str">
        <f aca="false">B3939&amp;" "&amp;C3939&amp;" "&amp;D3939</f>
        <v>US Power Financial</v>
      </c>
      <c r="B3939" s="208" t="str">
        <f aca="false">IF((LEFT(N3939,2)="US"),"US","")</f>
        <v>US</v>
      </c>
      <c r="C3939" s="208" t="str">
        <f aca="false">M3939</f>
        <v>Power</v>
      </c>
      <c r="D3939" s="208" t="str">
        <f aca="false">IF(ISNUMBER(FIND("Phy",N3939))=TRUE(),"Physical","Financial")</f>
        <v>Financial</v>
      </c>
      <c r="E3939" s="208" t="n">
        <f aca="false">IF(VLOOKUP(S3939,'DD-Lookup'!$J$6:$L$50,3,FALSE())="Monthly",(YEAR(AC3939)-YEAR(AB3939))*12+MONTH(AC3939)-MONTH(AB3939)+1,(AC3939-AB3939+1))</f>
        <v>1</v>
      </c>
      <c r="F3939" s="239" t="n">
        <f aca="false">E3939*SUM(P3939:Q3939)</f>
        <v>50</v>
      </c>
      <c r="G3939" s="214" t="n">
        <v>1292587</v>
      </c>
      <c r="H3939" s="215" t="n">
        <v>37035.4493287037</v>
      </c>
      <c r="I3939" s="0" t="s">
        <v>1045</v>
      </c>
      <c r="M3939" s="0" t="s">
        <v>67</v>
      </c>
      <c r="N3939" s="0" t="s">
        <v>1046</v>
      </c>
      <c r="O3939" s="0" t="s">
        <v>3122</v>
      </c>
      <c r="P3939" s="216" t="n">
        <v>50</v>
      </c>
      <c r="S3939" s="0" t="s">
        <v>930</v>
      </c>
      <c r="T3939" s="0" t="s">
        <v>784</v>
      </c>
      <c r="U3939" s="218" t="n">
        <v>29</v>
      </c>
      <c r="V3939" s="0" t="s">
        <v>3071</v>
      </c>
      <c r="W3939" s="0" t="s">
        <v>1049</v>
      </c>
      <c r="X3939" s="0" t="s">
        <v>1050</v>
      </c>
      <c r="Y3939" s="0" t="s">
        <v>1051</v>
      </c>
      <c r="Z3939" s="0" t="s">
        <v>571</v>
      </c>
      <c r="AA3939" s="0" t="n">
        <v>621642.1</v>
      </c>
      <c r="AB3939" s="215" t="n">
        <v>37035.875</v>
      </c>
      <c r="AC3939" s="215" t="n">
        <v>37035.875</v>
      </c>
    </row>
    <row r="3940" customFormat="false" ht="12.75" hidden="false" customHeight="false" outlineLevel="0" collapsed="false">
      <c r="A3940" s="208" t="str">
        <f aca="false">B3940&amp;" "&amp;C3940&amp;" "&amp;D3940</f>
        <v> Natural Gas Financial</v>
      </c>
      <c r="B3940" s="208" t="str">
        <f aca="false">IF((LEFT(N3940,2)="US"),"US","")</f>
        <v/>
      </c>
      <c r="C3940" s="208" t="str">
        <f aca="false">M3940</f>
        <v>Natural Gas</v>
      </c>
      <c r="D3940" s="208" t="str">
        <f aca="false">IF(ISNUMBER(FIND("Phy",N3940))=TRUE(),"Physical","Financial")</f>
        <v>Financial</v>
      </c>
      <c r="E3940" s="208" t="n">
        <f aca="false">IF(VLOOKUP(S3940,'DD-Lookup'!$J$6:$L$50,3,FALSE())="Monthly",(YEAR(AC3940)-YEAR(AB3940))*12+MONTH(AC3940)-MONTH(AB3940)+1,(AC3940-AB3940+1))</f>
        <v>30</v>
      </c>
      <c r="F3940" s="239" t="n">
        <f aca="false">E3940*SUM(P3940:Q3940)</f>
        <v>600000</v>
      </c>
      <c r="G3940" s="214" t="n">
        <v>1292588</v>
      </c>
      <c r="H3940" s="215" t="n">
        <v>37035.4493518519</v>
      </c>
      <c r="I3940" s="0" t="s">
        <v>3215</v>
      </c>
      <c r="M3940" s="0" t="s">
        <v>858</v>
      </c>
      <c r="N3940" s="0" t="s">
        <v>2758</v>
      </c>
      <c r="O3940" s="0" t="s">
        <v>3216</v>
      </c>
      <c r="P3940" s="216" t="n">
        <v>20000</v>
      </c>
      <c r="S3940" s="0" t="s">
        <v>279</v>
      </c>
      <c r="T3940" s="0" t="s">
        <v>2173</v>
      </c>
      <c r="U3940" s="218" t="n">
        <v>0.17</v>
      </c>
      <c r="V3940" s="0" t="s">
        <v>3217</v>
      </c>
      <c r="W3940" s="0" t="s">
        <v>3218</v>
      </c>
      <c r="X3940" s="0" t="s">
        <v>2762</v>
      </c>
      <c r="Y3940" s="0" t="s">
        <v>838</v>
      </c>
      <c r="Z3940" s="0" t="s">
        <v>628</v>
      </c>
      <c r="AA3940" s="0" t="s">
        <v>3219</v>
      </c>
      <c r="AB3940" s="215" t="n">
        <v>37043</v>
      </c>
      <c r="AC3940" s="215" t="n">
        <v>37072</v>
      </c>
    </row>
    <row r="3941" customFormat="false" ht="12.75" hidden="false" customHeight="false" outlineLevel="0" collapsed="false">
      <c r="A3941" s="208" t="str">
        <f aca="false">B3941&amp;" "&amp;C3941&amp;" "&amp;D3941</f>
        <v>US Natural Gas Financial</v>
      </c>
      <c r="B3941" s="208" t="str">
        <f aca="false">IF((LEFT(N3941,2)="US"),"US","")</f>
        <v>US</v>
      </c>
      <c r="C3941" s="208" t="str">
        <f aca="false">M3941</f>
        <v>Natural Gas</v>
      </c>
      <c r="D3941" s="208" t="str">
        <f aca="false">IF(ISNUMBER(FIND("Phy",N3941))=TRUE(),"Physical","Financial")</f>
        <v>Financial</v>
      </c>
      <c r="E3941" s="208" t="n">
        <f aca="false">IF(VLOOKUP(S3941,'DD-Lookup'!$J$6:$L$50,3,FALSE())="Monthly",(YEAR(AC3941)-YEAR(AB3941))*12+MONTH(AC3941)-MONTH(AB3941)+1,(AC3941-AB3941+1))</f>
        <v>30</v>
      </c>
      <c r="F3941" s="239" t="n">
        <f aca="false">E3941*SUM(P3941:Q3941)</f>
        <v>75000</v>
      </c>
      <c r="G3941" s="214" t="n">
        <v>1292589</v>
      </c>
      <c r="H3941" s="215" t="n">
        <v>37035.4497685185</v>
      </c>
      <c r="I3941" s="0" t="s">
        <v>1098</v>
      </c>
      <c r="M3941" s="0" t="s">
        <v>858</v>
      </c>
      <c r="N3941" s="0" t="s">
        <v>1024</v>
      </c>
      <c r="O3941" s="0" t="s">
        <v>1025</v>
      </c>
      <c r="P3941" s="216" t="n">
        <v>2500</v>
      </c>
      <c r="S3941" s="0" t="s">
        <v>1026</v>
      </c>
      <c r="T3941" s="0" t="s">
        <v>784</v>
      </c>
      <c r="U3941" s="218" t="n">
        <v>4.16</v>
      </c>
      <c r="V3941" s="0" t="s">
        <v>1100</v>
      </c>
      <c r="W3941" s="0" t="s">
        <v>1028</v>
      </c>
      <c r="X3941" s="0" t="s">
        <v>1029</v>
      </c>
      <c r="Y3941" s="0" t="s">
        <v>838</v>
      </c>
      <c r="Z3941" s="0" t="s">
        <v>571</v>
      </c>
      <c r="AA3941" s="0" t="s">
        <v>3220</v>
      </c>
      <c r="AB3941" s="215" t="n">
        <v>37043.875</v>
      </c>
      <c r="AC3941" s="215" t="n">
        <v>37072.875</v>
      </c>
    </row>
    <row r="3942" customFormat="false" ht="12.75" hidden="false" customHeight="false" outlineLevel="0" collapsed="false">
      <c r="A3942" s="208" t="str">
        <f aca="false">B3942&amp;" "&amp;C3942&amp;" "&amp;D3942</f>
        <v> Natural Gas Physical</v>
      </c>
      <c r="B3942" s="208" t="str">
        <f aca="false">IF((LEFT(N3942,2)="US"),"US","")</f>
        <v/>
      </c>
      <c r="C3942" s="208" t="str">
        <f aca="false">M3942</f>
        <v>Natural Gas</v>
      </c>
      <c r="D3942" s="208" t="str">
        <f aca="false">IF(ISNUMBER(FIND("Phy",N3942))=TRUE(),"Physical","Financial")</f>
        <v>Physical</v>
      </c>
      <c r="E3942" s="208" t="n">
        <f aca="false">IF(VLOOKUP(S3942,'DD-Lookup'!$J$6:$L$50,3,FALSE())="Monthly",(YEAR(AC3942)-YEAR(AB3942))*12+MONTH(AC3942)-MONTH(AB3942)+1,(AC3942-AB3942+1))</f>
        <v>30</v>
      </c>
      <c r="F3942" s="239" t="n">
        <f aca="false">E3942*SUM(P3942:Q3942)</f>
        <v>150000</v>
      </c>
      <c r="G3942" s="214" t="n">
        <v>1292590</v>
      </c>
      <c r="H3942" s="215" t="n">
        <v>37035.449837963</v>
      </c>
      <c r="I3942" s="0" t="s">
        <v>2315</v>
      </c>
      <c r="M3942" s="0" t="s">
        <v>858</v>
      </c>
      <c r="N3942" s="0" t="s">
        <v>2171</v>
      </c>
      <c r="O3942" s="0" t="s">
        <v>2172</v>
      </c>
      <c r="Q3942" s="216" t="n">
        <v>5000</v>
      </c>
      <c r="S3942" s="0" t="s">
        <v>279</v>
      </c>
      <c r="T3942" s="0" t="s">
        <v>2173</v>
      </c>
      <c r="U3942" s="218" t="n">
        <v>5.62</v>
      </c>
      <c r="V3942" s="0" t="s">
        <v>2497</v>
      </c>
      <c r="W3942" s="0" t="s">
        <v>2175</v>
      </c>
      <c r="X3942" s="0" t="s">
        <v>2176</v>
      </c>
      <c r="Y3942" s="0" t="s">
        <v>1310</v>
      </c>
      <c r="Z3942" s="0" t="s">
        <v>628</v>
      </c>
      <c r="AA3942" s="0" t="n">
        <v>809221</v>
      </c>
      <c r="AB3942" s="215" t="n">
        <v>37043.875</v>
      </c>
      <c r="AC3942" s="215" t="n">
        <v>37072.875</v>
      </c>
    </row>
    <row r="3943" customFormat="false" ht="12.75" hidden="false" customHeight="false" outlineLevel="0" collapsed="false">
      <c r="A3943" s="208" t="str">
        <f aca="false">B3943&amp;" "&amp;C3943&amp;" "&amp;D3943</f>
        <v>US Natural Gas Financial</v>
      </c>
      <c r="B3943" s="208" t="str">
        <f aca="false">IF((LEFT(N3943,2)="US"),"US","")</f>
        <v>US</v>
      </c>
      <c r="C3943" s="208" t="str">
        <f aca="false">M3943</f>
        <v>Natural Gas</v>
      </c>
      <c r="D3943" s="208" t="str">
        <f aca="false">IF(ISNUMBER(FIND("Phy",N3943))=TRUE(),"Physical","Financial")</f>
        <v>Financial</v>
      </c>
      <c r="E3943" s="208" t="n">
        <f aca="false">IF(VLOOKUP(S3943,'DD-Lookup'!$J$6:$L$50,3,FALSE())="Monthly",(YEAR(AC3943)-YEAR(AB3943))*12+MONTH(AC3943)-MONTH(AB3943)+1,(AC3943-AB3943+1))</f>
        <v>153</v>
      </c>
      <c r="F3943" s="239" t="n">
        <f aca="false">E3943*SUM(P3943:Q3943)</f>
        <v>765000</v>
      </c>
      <c r="G3943" s="214" t="n">
        <v>1292591</v>
      </c>
      <c r="H3943" s="215" t="n">
        <v>37035.4498958333</v>
      </c>
      <c r="I3943" s="0" t="s">
        <v>1112</v>
      </c>
      <c r="M3943" s="0" t="s">
        <v>858</v>
      </c>
      <c r="N3943" s="0" t="s">
        <v>1024</v>
      </c>
      <c r="O3943" s="0" t="s">
        <v>1303</v>
      </c>
      <c r="P3943" s="216" t="n">
        <v>5000</v>
      </c>
      <c r="S3943" s="0" t="s">
        <v>1026</v>
      </c>
      <c r="T3943" s="0" t="s">
        <v>784</v>
      </c>
      <c r="U3943" s="218" t="n">
        <v>4.28</v>
      </c>
      <c r="V3943" s="0" t="s">
        <v>2126</v>
      </c>
      <c r="W3943" s="0" t="s">
        <v>1028</v>
      </c>
      <c r="X3943" s="0" t="s">
        <v>1029</v>
      </c>
      <c r="Y3943" s="0" t="s">
        <v>838</v>
      </c>
      <c r="Z3943" s="0" t="s">
        <v>571</v>
      </c>
      <c r="AA3943" s="0" t="s">
        <v>3221</v>
      </c>
      <c r="AB3943" s="215" t="n">
        <v>37043</v>
      </c>
      <c r="AC3943" s="215" t="n">
        <v>37195</v>
      </c>
    </row>
    <row r="3944" customFormat="false" ht="12.75" hidden="false" customHeight="false" outlineLevel="0" collapsed="false">
      <c r="A3944" s="208" t="str">
        <f aca="false">B3944&amp;" "&amp;C3944&amp;" "&amp;D3944</f>
        <v> Metals Financial</v>
      </c>
      <c r="B3944" s="208" t="str">
        <f aca="false">IF((LEFT(N3944,2)="US"),"US","")</f>
        <v/>
      </c>
      <c r="C3944" s="208" t="str">
        <f aca="false">M3944</f>
        <v>Metals</v>
      </c>
      <c r="D3944" s="208" t="str">
        <f aca="false">IF(ISNUMBER(FIND("Phy",N3944))=TRUE(),"Physical","Financial")</f>
        <v>Financial</v>
      </c>
      <c r="E3944" s="208" t="n">
        <f aca="false">IF(VLOOKUP(S3944,'DD-Lookup'!$J$6:$L$50,3,FALSE())="Monthly",(YEAR(AC3944)-YEAR(AB3944))*12+MONTH(AC3944)-MONTH(AB3944)+1,(AC3944-AB3944+1))</f>
        <v>1</v>
      </c>
      <c r="F3944" s="239" t="n">
        <f aca="false">E3944*SUM(P3944:Q3944)</f>
        <v>20</v>
      </c>
      <c r="G3944" s="214" t="n">
        <v>1292592</v>
      </c>
      <c r="H3944" s="215" t="n">
        <v>37035.4499305556</v>
      </c>
      <c r="I3944" s="0" t="s">
        <v>850</v>
      </c>
      <c r="M3944" s="0" t="s">
        <v>780</v>
      </c>
      <c r="N3944" s="0" t="s">
        <v>804</v>
      </c>
      <c r="O3944" s="0" t="s">
        <v>805</v>
      </c>
      <c r="P3944" s="216" t="n">
        <v>20</v>
      </c>
      <c r="S3944" s="0" t="s">
        <v>783</v>
      </c>
      <c r="T3944" s="0" t="s">
        <v>784</v>
      </c>
      <c r="U3944" s="218" t="n">
        <v>1741</v>
      </c>
      <c r="V3944" s="0" t="s">
        <v>1041</v>
      </c>
      <c r="W3944" s="0" t="s">
        <v>803</v>
      </c>
      <c r="X3944" s="0" t="s">
        <v>787</v>
      </c>
      <c r="Y3944" s="0" t="s">
        <v>788</v>
      </c>
      <c r="Z3944" s="0" t="s">
        <v>789</v>
      </c>
      <c r="AA3944" s="0" t="n">
        <v>2151381</v>
      </c>
    </row>
    <row r="3945" customFormat="false" ht="12.75" hidden="false" customHeight="false" outlineLevel="0" collapsed="false">
      <c r="A3945" s="208" t="str">
        <f aca="false">B3945&amp;" "&amp;C3945&amp;" "&amp;D3945</f>
        <v>US Natural Gas Financial</v>
      </c>
      <c r="B3945" s="208" t="str">
        <f aca="false">IF((LEFT(N3945,2)="US"),"US","")</f>
        <v>US</v>
      </c>
      <c r="C3945" s="208" t="str">
        <f aca="false">M3945</f>
        <v>Natural Gas</v>
      </c>
      <c r="D3945" s="208" t="str">
        <f aca="false">IF(ISNUMBER(FIND("Phy",N3945))=TRUE(),"Physical","Financial")</f>
        <v>Financial</v>
      </c>
      <c r="E3945" s="208" t="n">
        <f aca="false">IF(VLOOKUP(S3945,'DD-Lookup'!$J$6:$L$50,3,FALSE())="Monthly",(YEAR(AC3945)-YEAR(AB3945))*12+MONTH(AC3945)-MONTH(AB3945)+1,(AC3945-AB3945+1))</f>
        <v>30</v>
      </c>
      <c r="F3945" s="239" t="n">
        <f aca="false">E3945*SUM(P3945:Q3945)</f>
        <v>48540</v>
      </c>
      <c r="G3945" s="214" t="n">
        <v>1292593</v>
      </c>
      <c r="H3945" s="215" t="n">
        <v>37035.4499537037</v>
      </c>
      <c r="I3945" s="0" t="s">
        <v>1426</v>
      </c>
      <c r="M3945" s="0" t="s">
        <v>858</v>
      </c>
      <c r="N3945" s="0" t="s">
        <v>1482</v>
      </c>
      <c r="O3945" s="0" t="s">
        <v>2755</v>
      </c>
      <c r="Q3945" s="216" t="n">
        <v>1618</v>
      </c>
      <c r="S3945" s="0" t="s">
        <v>1026</v>
      </c>
      <c r="T3945" s="0" t="s">
        <v>784</v>
      </c>
      <c r="U3945" s="218" t="n">
        <v>-0.07</v>
      </c>
      <c r="V3945" s="0" t="s">
        <v>1470</v>
      </c>
      <c r="W3945" s="0" t="s">
        <v>1824</v>
      </c>
      <c r="X3945" s="0" t="s">
        <v>1825</v>
      </c>
      <c r="Y3945" s="0" t="s">
        <v>838</v>
      </c>
      <c r="Z3945" s="0" t="s">
        <v>571</v>
      </c>
      <c r="AA3945" s="0" t="s">
        <v>3222</v>
      </c>
      <c r="AB3945" s="215" t="n">
        <v>37043.875</v>
      </c>
      <c r="AC3945" s="215" t="n">
        <v>37072.875</v>
      </c>
    </row>
    <row r="3946" customFormat="false" ht="12.75" hidden="false" customHeight="false" outlineLevel="0" collapsed="false">
      <c r="A3946" s="208" t="str">
        <f aca="false">B3946&amp;" "&amp;C3946&amp;" "&amp;D3946</f>
        <v>US Natural Gas Financial</v>
      </c>
      <c r="B3946" s="208" t="str">
        <f aca="false">IF((LEFT(N3946,2)="US"),"US","")</f>
        <v>US</v>
      </c>
      <c r="C3946" s="208" t="str">
        <f aca="false">M3946</f>
        <v>Natural Gas</v>
      </c>
      <c r="D3946" s="208" t="str">
        <f aca="false">IF(ISNUMBER(FIND("Phy",N3946))=TRUE(),"Physical","Financial")</f>
        <v>Financial</v>
      </c>
      <c r="E3946" s="208" t="n">
        <f aca="false">IF(VLOOKUP(S3946,'DD-Lookup'!$J$6:$L$50,3,FALSE())="Monthly",(YEAR(AC3946)-YEAR(AB3946))*12+MONTH(AC3946)-MONTH(AB3946)+1,(AC3946-AB3946+1))</f>
        <v>30</v>
      </c>
      <c r="F3946" s="239" t="n">
        <f aca="false">E3946*SUM(P3946:Q3946)</f>
        <v>75000</v>
      </c>
      <c r="G3946" s="214" t="n">
        <v>1292594</v>
      </c>
      <c r="H3946" s="215" t="n">
        <v>37035.4499652778</v>
      </c>
      <c r="I3946" s="0" t="s">
        <v>2740</v>
      </c>
      <c r="M3946" s="0" t="s">
        <v>858</v>
      </c>
      <c r="N3946" s="0" t="s">
        <v>1024</v>
      </c>
      <c r="O3946" s="0" t="s">
        <v>1025</v>
      </c>
      <c r="P3946" s="216" t="n">
        <v>2500</v>
      </c>
      <c r="S3946" s="0" t="s">
        <v>1026</v>
      </c>
      <c r="T3946" s="0" t="s">
        <v>784</v>
      </c>
      <c r="U3946" s="218" t="n">
        <v>4.16</v>
      </c>
      <c r="V3946" s="0" t="s">
        <v>2742</v>
      </c>
      <c r="W3946" s="0" t="s">
        <v>1028</v>
      </c>
      <c r="X3946" s="0" t="s">
        <v>1029</v>
      </c>
      <c r="Y3946" s="0" t="s">
        <v>838</v>
      </c>
      <c r="Z3946" s="0" t="s">
        <v>571</v>
      </c>
      <c r="AA3946" s="0" t="s">
        <v>3223</v>
      </c>
      <c r="AB3946" s="215" t="n">
        <v>37043.875</v>
      </c>
      <c r="AC3946" s="215" t="n">
        <v>37072.875</v>
      </c>
      <c r="AE3946" s="124" t="n">
        <f aca="false">IF(S3946="Gallon",F3946/42,F3946)</f>
        <v>75000</v>
      </c>
    </row>
    <row r="3947" customFormat="false" ht="12.75" hidden="false" customHeight="false" outlineLevel="0" collapsed="false">
      <c r="A3947" s="208" t="str">
        <f aca="false">B3947&amp;" "&amp;C3947&amp;" "&amp;D3947</f>
        <v>US Crude Financial</v>
      </c>
      <c r="B3947" s="208" t="str">
        <f aca="false">IF((LEFT(N3947,2)="US"),"US","")</f>
        <v>US</v>
      </c>
      <c r="C3947" s="208" t="str">
        <f aca="false">M3947</f>
        <v>Crude</v>
      </c>
      <c r="D3947" s="208" t="str">
        <f aca="false">IF(ISNUMBER(FIND("Phy",N3947))=TRUE(),"Physical","Financial")</f>
        <v>Financial</v>
      </c>
      <c r="E3947" s="208" t="n">
        <f aca="false">IF(VLOOKUP(S3947,'DD-Lookup'!$J$6:$L$50,3,FALSE())="Monthly",(YEAR(AC3947)-YEAR(AB3947))*12+MONTH(AC3947)-MONTH(AB3947)+1,(AC3947-AB3947+1))</f>
        <v>1</v>
      </c>
      <c r="F3947" s="239" t="n">
        <f aca="false">E3947*SUM(P3947:Q3947)</f>
        <v>50000</v>
      </c>
      <c r="G3947" s="214" t="n">
        <v>1292597</v>
      </c>
      <c r="H3947" s="215" t="n">
        <v>37035.4500578704</v>
      </c>
      <c r="I3947" s="0" t="s">
        <v>1376</v>
      </c>
      <c r="M3947" s="0" t="s">
        <v>97</v>
      </c>
      <c r="N3947" s="0" t="s">
        <v>841</v>
      </c>
      <c r="O3947" s="0" t="s">
        <v>889</v>
      </c>
      <c r="Q3947" s="216" t="n">
        <v>50000</v>
      </c>
      <c r="S3947" s="0" t="s">
        <v>843</v>
      </c>
      <c r="T3947" s="0" t="s">
        <v>784</v>
      </c>
      <c r="U3947" s="218" t="n">
        <v>28.72</v>
      </c>
      <c r="V3947" s="0" t="s">
        <v>1510</v>
      </c>
      <c r="W3947" s="0" t="s">
        <v>845</v>
      </c>
      <c r="X3947" s="0" t="s">
        <v>891</v>
      </c>
      <c r="Y3947" s="0" t="s">
        <v>847</v>
      </c>
      <c r="Z3947" s="0" t="s">
        <v>571</v>
      </c>
      <c r="AA3947" s="0" t="n">
        <v>107139</v>
      </c>
      <c r="AB3947" s="215" t="n">
        <v>37073</v>
      </c>
      <c r="AC3947" s="215" t="n">
        <v>37103</v>
      </c>
    </row>
    <row r="3948" customFormat="false" ht="12.75" hidden="false" customHeight="false" outlineLevel="0" collapsed="false">
      <c r="A3948" s="208" t="str">
        <f aca="false">B3948&amp;" "&amp;C3948&amp;" "&amp;D3948</f>
        <v> Metals Financial</v>
      </c>
      <c r="B3948" s="208" t="str">
        <f aca="false">IF((LEFT(N3948,2)="US"),"US","")</f>
        <v/>
      </c>
      <c r="C3948" s="208" t="str">
        <f aca="false">M3948</f>
        <v>Metals</v>
      </c>
      <c r="D3948" s="208" t="str">
        <f aca="false">IF(ISNUMBER(FIND("Phy",N3948))=TRUE(),"Physical","Financial")</f>
        <v>Financial</v>
      </c>
      <c r="E3948" s="208" t="n">
        <f aca="false">IF(VLOOKUP(S3948,'DD-Lookup'!$J$6:$L$50,3,FALSE())="Monthly",(YEAR(AC3948)-YEAR(AB3948))*12+MONTH(AC3948)-MONTH(AB3948)+1,(AC3948-AB3948+1))</f>
        <v>1</v>
      </c>
      <c r="F3948" s="239" t="n">
        <f aca="false">E3948*SUM(P3948:Q3948)</f>
        <v>20</v>
      </c>
      <c r="G3948" s="214" t="n">
        <v>1292598</v>
      </c>
      <c r="H3948" s="215" t="n">
        <v>37035.4500925926</v>
      </c>
      <c r="I3948" s="0" t="s">
        <v>796</v>
      </c>
      <c r="M3948" s="0" t="s">
        <v>780</v>
      </c>
      <c r="N3948" s="0" t="s">
        <v>804</v>
      </c>
      <c r="O3948" s="0" t="s">
        <v>805</v>
      </c>
      <c r="Q3948" s="216" t="n">
        <v>20</v>
      </c>
      <c r="S3948" s="0" t="s">
        <v>783</v>
      </c>
      <c r="T3948" s="0" t="s">
        <v>784</v>
      </c>
      <c r="U3948" s="218" t="n">
        <v>1741</v>
      </c>
      <c r="V3948" s="0" t="s">
        <v>799</v>
      </c>
      <c r="W3948" s="0" t="s">
        <v>803</v>
      </c>
      <c r="X3948" s="0" t="s">
        <v>787</v>
      </c>
      <c r="Y3948" s="0" t="s">
        <v>788</v>
      </c>
      <c r="Z3948" s="0" t="s">
        <v>789</v>
      </c>
      <c r="AA3948" s="0" t="n">
        <v>2151383</v>
      </c>
    </row>
    <row r="3949" customFormat="false" ht="12.75" hidden="false" customHeight="false" outlineLevel="0" collapsed="false">
      <c r="A3949" s="208" t="str">
        <f aca="false">B3949&amp;" "&amp;C3949&amp;" "&amp;D3949</f>
        <v> Metals Financial</v>
      </c>
      <c r="B3949" s="208" t="str">
        <f aca="false">IF((LEFT(N3949,2)="US"),"US","")</f>
        <v/>
      </c>
      <c r="C3949" s="208" t="str">
        <f aca="false">M3949</f>
        <v>Metals</v>
      </c>
      <c r="D3949" s="208" t="str">
        <f aca="false">IF(ISNUMBER(FIND("Phy",N3949))=TRUE(),"Physical","Financial")</f>
        <v>Financial</v>
      </c>
      <c r="E3949" s="208" t="n">
        <f aca="false">IF(VLOOKUP(S3949,'DD-Lookup'!$J$6:$L$50,3,FALSE())="Monthly",(YEAR(AC3949)-YEAR(AB3949))*12+MONTH(AC3949)-MONTH(AB3949)+1,(AC3949-AB3949+1))</f>
        <v>1</v>
      </c>
      <c r="F3949" s="239" t="n">
        <f aca="false">E3949*SUM(P3949:Q3949)</f>
        <v>20</v>
      </c>
      <c r="G3949" s="214" t="n">
        <v>1292599</v>
      </c>
      <c r="H3949" s="215" t="n">
        <v>37035.4501157407</v>
      </c>
      <c r="I3949" s="0" t="s">
        <v>968</v>
      </c>
      <c r="M3949" s="0" t="s">
        <v>780</v>
      </c>
      <c r="N3949" s="0" t="s">
        <v>781</v>
      </c>
      <c r="O3949" s="0" t="s">
        <v>782</v>
      </c>
      <c r="P3949" s="216" t="n">
        <v>20</v>
      </c>
      <c r="S3949" s="0" t="s">
        <v>783</v>
      </c>
      <c r="T3949" s="0" t="s">
        <v>784</v>
      </c>
      <c r="U3949" s="218" t="n">
        <v>1541</v>
      </c>
      <c r="V3949" s="0" t="s">
        <v>969</v>
      </c>
      <c r="W3949" s="0" t="s">
        <v>803</v>
      </c>
      <c r="X3949" s="0" t="s">
        <v>787</v>
      </c>
      <c r="Y3949" s="0" t="s">
        <v>788</v>
      </c>
      <c r="Z3949" s="0" t="s">
        <v>789</v>
      </c>
      <c r="AA3949" s="0" t="n">
        <v>2151385</v>
      </c>
    </row>
    <row r="3950" customFormat="false" ht="12.75" hidden="false" customHeight="false" outlineLevel="0" collapsed="false">
      <c r="A3950" s="208" t="str">
        <f aca="false">B3950&amp;" "&amp;C3950&amp;" "&amp;D3950</f>
        <v>US Natural Gas Financial</v>
      </c>
      <c r="B3950" s="208" t="str">
        <f aca="false">IF((LEFT(N3950,2)="US"),"US","")</f>
        <v>US</v>
      </c>
      <c r="C3950" s="208" t="str">
        <f aca="false">M3950</f>
        <v>Natural Gas</v>
      </c>
      <c r="D3950" s="208" t="str">
        <f aca="false">IF(ISNUMBER(FIND("Phy",N3950))=TRUE(),"Physical","Financial")</f>
        <v>Financial</v>
      </c>
      <c r="E3950" s="208" t="n">
        <f aca="false">IF(VLOOKUP(S3950,'DD-Lookup'!$J$6:$L$50,3,FALSE())="Monthly",(YEAR(AC3950)-YEAR(AB3950))*12+MONTH(AC3950)-MONTH(AB3950)+1,(AC3950-AB3950+1))</f>
        <v>30</v>
      </c>
      <c r="F3950" s="239" t="n">
        <f aca="false">E3950*SUM(P3950:Q3950)</f>
        <v>150000</v>
      </c>
      <c r="G3950" s="214" t="n">
        <v>1292600</v>
      </c>
      <c r="H3950" s="215" t="n">
        <v>37035.450162037</v>
      </c>
      <c r="I3950" s="0" t="s">
        <v>1381</v>
      </c>
      <c r="M3950" s="0" t="s">
        <v>858</v>
      </c>
      <c r="N3950" s="0" t="s">
        <v>1482</v>
      </c>
      <c r="O3950" s="0" t="s">
        <v>2912</v>
      </c>
      <c r="Q3950" s="216" t="n">
        <v>5000</v>
      </c>
      <c r="S3950" s="0" t="s">
        <v>1026</v>
      </c>
      <c r="T3950" s="0" t="s">
        <v>784</v>
      </c>
      <c r="U3950" s="218" t="n">
        <v>-0.76</v>
      </c>
      <c r="V3950" s="0" t="s">
        <v>2043</v>
      </c>
      <c r="W3950" s="0" t="s">
        <v>1952</v>
      </c>
      <c r="X3950" s="0" t="s">
        <v>1953</v>
      </c>
      <c r="Y3950" s="0" t="s">
        <v>838</v>
      </c>
      <c r="Z3950" s="0" t="s">
        <v>571</v>
      </c>
      <c r="AA3950" s="0" t="s">
        <v>3224</v>
      </c>
      <c r="AB3950" s="215" t="n">
        <v>37043.875</v>
      </c>
      <c r="AC3950" s="215" t="n">
        <v>37072.875</v>
      </c>
    </row>
    <row r="3951" customFormat="false" ht="12.75" hidden="false" customHeight="false" outlineLevel="0" collapsed="false">
      <c r="A3951" s="208" t="str">
        <f aca="false">B3951&amp;" "&amp;C3951&amp;" "&amp;D3951</f>
        <v>US Natural Gas Physical</v>
      </c>
      <c r="B3951" s="208" t="str">
        <f aca="false">IF((LEFT(N3951,2)="US"),"US","")</f>
        <v>US</v>
      </c>
      <c r="C3951" s="208" t="str">
        <f aca="false">M3951</f>
        <v>Natural Gas</v>
      </c>
      <c r="D3951" s="208" t="str">
        <f aca="false">IF(ISNUMBER(FIND("Phy",N3951))=TRUE(),"Physical","Financial")</f>
        <v>Physical</v>
      </c>
      <c r="E3951" s="208" t="n">
        <f aca="false">IF(VLOOKUP(S3951,'DD-Lookup'!$J$6:$L$50,3,FALSE())="Monthly",(YEAR(AC3951)-YEAR(AB3951))*12+MONTH(AC3951)-MONTH(AB3951)+1,(AC3951-AB3951+1))</f>
        <v>1</v>
      </c>
      <c r="F3951" s="239" t="n">
        <f aca="false">E3951*SUM(P3951:Q3951)</f>
        <v>282</v>
      </c>
      <c r="G3951" s="214" t="n">
        <v>1292603</v>
      </c>
      <c r="H3951" s="215" t="n">
        <v>37035.4503240741</v>
      </c>
      <c r="I3951" s="0" t="s">
        <v>1399</v>
      </c>
      <c r="M3951" s="0" t="s">
        <v>858</v>
      </c>
      <c r="N3951" s="0" t="s">
        <v>1305</v>
      </c>
      <c r="O3951" s="0" t="s">
        <v>1469</v>
      </c>
      <c r="P3951" s="216" t="n">
        <v>282</v>
      </c>
      <c r="S3951" s="0" t="s">
        <v>1026</v>
      </c>
      <c r="T3951" s="0" t="s">
        <v>784</v>
      </c>
      <c r="U3951" s="218" t="n">
        <v>4.08</v>
      </c>
      <c r="V3951" s="0" t="s">
        <v>1441</v>
      </c>
      <c r="W3951" s="0" t="s">
        <v>1314</v>
      </c>
      <c r="X3951" s="0" t="s">
        <v>1315</v>
      </c>
      <c r="Y3951" s="0" t="s">
        <v>1310</v>
      </c>
      <c r="Z3951" s="0" t="s">
        <v>571</v>
      </c>
      <c r="AA3951" s="0" t="n">
        <v>809222</v>
      </c>
      <c r="AB3951" s="215" t="n">
        <v>37036.875</v>
      </c>
      <c r="AC3951" s="215" t="n">
        <v>37036.875</v>
      </c>
    </row>
    <row r="3952" customFormat="false" ht="12.75" hidden="false" customHeight="false" outlineLevel="0" collapsed="false">
      <c r="A3952" s="208" t="str">
        <f aca="false">B3952&amp;" "&amp;C3952&amp;" "&amp;D3952</f>
        <v>US Natural Gas Physical</v>
      </c>
      <c r="B3952" s="208" t="str">
        <f aca="false">IF((LEFT(N3952,2)="US"),"US","")</f>
        <v>US</v>
      </c>
      <c r="C3952" s="208" t="str">
        <f aca="false">M3952</f>
        <v>Natural Gas</v>
      </c>
      <c r="D3952" s="208" t="str">
        <f aca="false">IF(ISNUMBER(FIND("Phy",N3952))=TRUE(),"Physical","Financial")</f>
        <v>Physical</v>
      </c>
      <c r="E3952" s="208" t="n">
        <f aca="false">IF(VLOOKUP(S3952,'DD-Lookup'!$J$6:$L$50,3,FALSE())="Monthly",(YEAR(AC3952)-YEAR(AB3952))*12+MONTH(AC3952)-MONTH(AB3952)+1,(AC3952-AB3952+1))</f>
        <v>1</v>
      </c>
      <c r="F3952" s="239" t="n">
        <f aca="false">E3952*SUM(P3952:Q3952)</f>
        <v>10000</v>
      </c>
      <c r="G3952" s="214" t="n">
        <v>1292604</v>
      </c>
      <c r="H3952" s="215" t="n">
        <v>37035.4503587963</v>
      </c>
      <c r="I3952" s="0" t="s">
        <v>1699</v>
      </c>
      <c r="M3952" s="0" t="s">
        <v>858</v>
      </c>
      <c r="N3952" s="0" t="s">
        <v>1305</v>
      </c>
      <c r="O3952" s="0" t="s">
        <v>1432</v>
      </c>
      <c r="P3952" s="216" t="n">
        <v>10000</v>
      </c>
      <c r="S3952" s="0" t="s">
        <v>1026</v>
      </c>
      <c r="T3952" s="0" t="s">
        <v>784</v>
      </c>
      <c r="U3952" s="218" t="n">
        <v>4.06</v>
      </c>
      <c r="V3952" s="0" t="s">
        <v>1700</v>
      </c>
      <c r="W3952" s="0" t="s">
        <v>1434</v>
      </c>
      <c r="X3952" s="0" t="s">
        <v>1435</v>
      </c>
      <c r="Y3952" s="0" t="s">
        <v>1310</v>
      </c>
      <c r="Z3952" s="0" t="s">
        <v>571</v>
      </c>
      <c r="AA3952" s="0" t="n">
        <v>809223</v>
      </c>
      <c r="AB3952" s="215" t="n">
        <v>37036.875</v>
      </c>
      <c r="AC3952" s="215" t="n">
        <v>37036.875</v>
      </c>
    </row>
    <row r="3953" customFormat="false" ht="12.75" hidden="false" customHeight="false" outlineLevel="0" collapsed="false">
      <c r="A3953" s="208" t="str">
        <f aca="false">B3953&amp;" "&amp;C3953&amp;" "&amp;D3953</f>
        <v> Metals Financial</v>
      </c>
      <c r="B3953" s="208" t="str">
        <f aca="false">IF((LEFT(N3953,2)="US"),"US","")</f>
        <v/>
      </c>
      <c r="C3953" s="208" t="str">
        <f aca="false">M3953</f>
        <v>Metals</v>
      </c>
      <c r="D3953" s="208" t="str">
        <f aca="false">IF(ISNUMBER(FIND("Phy",N3953))=TRUE(),"Physical","Financial")</f>
        <v>Financial</v>
      </c>
      <c r="E3953" s="208" t="n">
        <f aca="false">IF(VLOOKUP(S3953,'DD-Lookup'!$J$6:$L$50,3,FALSE())="Monthly",(YEAR(AC3953)-YEAR(AB3953))*12+MONTH(AC3953)-MONTH(AB3953)+1,(AC3953-AB3953+1))</f>
        <v>1</v>
      </c>
      <c r="F3953" s="239" t="n">
        <f aca="false">E3953*SUM(P3953:Q3953)</f>
        <v>5</v>
      </c>
      <c r="G3953" s="214" t="n">
        <v>1292605</v>
      </c>
      <c r="H3953" s="215" t="n">
        <v>37035.4505324074</v>
      </c>
      <c r="I3953" s="0" t="s">
        <v>941</v>
      </c>
      <c r="M3953" s="0" t="s">
        <v>780</v>
      </c>
      <c r="N3953" s="0" t="s">
        <v>896</v>
      </c>
      <c r="O3953" s="0" t="s">
        <v>897</v>
      </c>
      <c r="Q3953" s="216" t="n">
        <v>5</v>
      </c>
      <c r="S3953" s="0" t="s">
        <v>898</v>
      </c>
      <c r="T3953" s="0" t="s">
        <v>784</v>
      </c>
      <c r="U3953" s="218" t="n">
        <v>7170</v>
      </c>
      <c r="V3953" s="0" t="s">
        <v>942</v>
      </c>
      <c r="W3953" s="0" t="s">
        <v>800</v>
      </c>
      <c r="X3953" s="0" t="s">
        <v>787</v>
      </c>
      <c r="Y3953" s="0" t="s">
        <v>788</v>
      </c>
      <c r="Z3953" s="0" t="s">
        <v>789</v>
      </c>
      <c r="AA3953" s="0" t="n">
        <v>2151387</v>
      </c>
    </row>
    <row r="3954" customFormat="false" ht="12.75" hidden="false" customHeight="false" outlineLevel="0" collapsed="false">
      <c r="A3954" s="208" t="str">
        <f aca="false">B3954&amp;" "&amp;C3954&amp;" "&amp;D3954</f>
        <v>US Natural Gas Financial</v>
      </c>
      <c r="B3954" s="208" t="str">
        <f aca="false">IF((LEFT(N3954,2)="US"),"US","")</f>
        <v>US</v>
      </c>
      <c r="C3954" s="208" t="str">
        <f aca="false">M3954</f>
        <v>Natural Gas</v>
      </c>
      <c r="D3954" s="208" t="str">
        <f aca="false">IF(ISNUMBER(FIND("Phy",N3954))=TRUE(),"Physical","Financial")</f>
        <v>Financial</v>
      </c>
      <c r="E3954" s="208" t="n">
        <f aca="false">IF(VLOOKUP(S3954,'DD-Lookup'!$J$6:$L$50,3,FALSE())="Monthly",(YEAR(AC3954)-YEAR(AB3954))*12+MONTH(AC3954)-MONTH(AB3954)+1,(AC3954-AB3954+1))</f>
        <v>30</v>
      </c>
      <c r="F3954" s="239" t="n">
        <f aca="false">E3954*SUM(P3954:Q3954)</f>
        <v>1200000</v>
      </c>
      <c r="G3954" s="214" t="n">
        <v>1292606</v>
      </c>
      <c r="H3954" s="215" t="n">
        <v>37035.4506134259</v>
      </c>
      <c r="I3954" s="0" t="s">
        <v>1155</v>
      </c>
      <c r="M3954" s="0" t="s">
        <v>858</v>
      </c>
      <c r="N3954" s="0" t="s">
        <v>1482</v>
      </c>
      <c r="O3954" s="0" t="s">
        <v>2198</v>
      </c>
      <c r="Q3954" s="216" t="n">
        <v>40000</v>
      </c>
      <c r="S3954" s="0" t="s">
        <v>1026</v>
      </c>
      <c r="T3954" s="0" t="s">
        <v>784</v>
      </c>
      <c r="U3954" s="218" t="n">
        <v>-0.0025</v>
      </c>
      <c r="V3954" s="0" t="s">
        <v>2681</v>
      </c>
      <c r="W3954" s="0" t="s">
        <v>2199</v>
      </c>
      <c r="X3954" s="0" t="s">
        <v>2200</v>
      </c>
      <c r="Y3954" s="0" t="s">
        <v>838</v>
      </c>
      <c r="Z3954" s="0" t="s">
        <v>571</v>
      </c>
      <c r="AA3954" s="0" t="s">
        <v>3225</v>
      </c>
      <c r="AB3954" s="215" t="n">
        <v>37043.875</v>
      </c>
      <c r="AC3954" s="215" t="n">
        <v>37072.875</v>
      </c>
    </row>
    <row r="3955" customFormat="false" ht="12.75" hidden="false" customHeight="false" outlineLevel="0" collapsed="false">
      <c r="A3955" s="208" t="str">
        <f aca="false">B3955&amp;" "&amp;C3955&amp;" "&amp;D3955</f>
        <v>US Natural Gas Physical</v>
      </c>
      <c r="B3955" s="208" t="str">
        <f aca="false">IF((LEFT(N3955,2)="US"),"US","")</f>
        <v>US</v>
      </c>
      <c r="C3955" s="208" t="str">
        <f aca="false">M3955</f>
        <v>Natural Gas</v>
      </c>
      <c r="D3955" s="208" t="str">
        <f aca="false">IF(ISNUMBER(FIND("Phy",N3955))=TRUE(),"Physical","Financial")</f>
        <v>Physical</v>
      </c>
      <c r="E3955" s="208" t="n">
        <f aca="false">IF(VLOOKUP(S3955,'DD-Lookup'!$J$6:$L$50,3,FALSE())="Monthly",(YEAR(AC3955)-YEAR(AB3955))*12+MONTH(AC3955)-MONTH(AB3955)+1,(AC3955-AB3955+1))</f>
        <v>1</v>
      </c>
      <c r="F3955" s="239" t="n">
        <f aca="false">E3955*SUM(P3955:Q3955)</f>
        <v>2000</v>
      </c>
      <c r="G3955" s="214" t="n">
        <v>1292607</v>
      </c>
      <c r="H3955" s="215" t="n">
        <v>37035.4506365741</v>
      </c>
      <c r="I3955" s="0" t="s">
        <v>1830</v>
      </c>
      <c r="M3955" s="0" t="s">
        <v>858</v>
      </c>
      <c r="N3955" s="0" t="s">
        <v>1305</v>
      </c>
      <c r="O3955" s="0" t="s">
        <v>1596</v>
      </c>
      <c r="P3955" s="216" t="n">
        <v>2000</v>
      </c>
      <c r="S3955" s="0" t="s">
        <v>1026</v>
      </c>
      <c r="T3955" s="0" t="s">
        <v>784</v>
      </c>
      <c r="U3955" s="218" t="n">
        <v>4.07</v>
      </c>
      <c r="V3955" s="0" t="s">
        <v>2997</v>
      </c>
      <c r="W3955" s="0" t="s">
        <v>1314</v>
      </c>
      <c r="X3955" s="0" t="s">
        <v>1315</v>
      </c>
      <c r="Y3955" s="0" t="s">
        <v>1310</v>
      </c>
      <c r="Z3955" s="0" t="s">
        <v>571</v>
      </c>
      <c r="AA3955" s="0" t="n">
        <v>809226</v>
      </c>
      <c r="AB3955" s="215" t="n">
        <v>37036.875</v>
      </c>
      <c r="AC3955" s="215" t="n">
        <v>37036.875</v>
      </c>
    </row>
    <row r="3956" customFormat="false" ht="12.75" hidden="false" customHeight="false" outlineLevel="0" collapsed="false">
      <c r="A3956" s="208" t="str">
        <f aca="false">B3956&amp;" "&amp;C3956&amp;" "&amp;D3956</f>
        <v>US Crude Financial</v>
      </c>
      <c r="B3956" s="208" t="str">
        <f aca="false">IF((LEFT(N3956,2)="US"),"US","")</f>
        <v>US</v>
      </c>
      <c r="C3956" s="208" t="str">
        <f aca="false">M3956</f>
        <v>Crude</v>
      </c>
      <c r="D3956" s="208" t="str">
        <f aca="false">IF(ISNUMBER(FIND("Phy",N3956))=TRUE(),"Physical","Financial")</f>
        <v>Financial</v>
      </c>
      <c r="E3956" s="208" t="n">
        <f aca="false">IF(VLOOKUP(S3956,'DD-Lookup'!$J$6:$L$50,3,FALSE())="Monthly",(YEAR(AC3956)-YEAR(AB3956))*12+MONTH(AC3956)-MONTH(AB3956)+1,(AC3956-AB3956+1))</f>
        <v>1</v>
      </c>
      <c r="F3956" s="239" t="n">
        <f aca="false">E3956*SUM(P3956:Q3956)</f>
        <v>25000</v>
      </c>
      <c r="G3956" s="214" t="n">
        <v>1292609</v>
      </c>
      <c r="H3956" s="215" t="n">
        <v>37035.4507638889</v>
      </c>
      <c r="I3956" s="0" t="s">
        <v>888</v>
      </c>
      <c r="M3956" s="0" t="s">
        <v>97</v>
      </c>
      <c r="N3956" s="0" t="s">
        <v>841</v>
      </c>
      <c r="O3956" s="0" t="s">
        <v>842</v>
      </c>
      <c r="Q3956" s="216" t="n">
        <v>25000</v>
      </c>
      <c r="S3956" s="0" t="s">
        <v>843</v>
      </c>
      <c r="T3956" s="0" t="s">
        <v>784</v>
      </c>
      <c r="U3956" s="218" t="n">
        <v>28.78</v>
      </c>
      <c r="V3956" s="0" t="s">
        <v>995</v>
      </c>
      <c r="W3956" s="0" t="s">
        <v>845</v>
      </c>
      <c r="X3956" s="0" t="s">
        <v>846</v>
      </c>
      <c r="Y3956" s="0" t="s">
        <v>847</v>
      </c>
      <c r="Z3956" s="0" t="s">
        <v>571</v>
      </c>
      <c r="AA3956" s="0" t="n">
        <v>107140</v>
      </c>
      <c r="AB3956" s="215" t="n">
        <v>37073</v>
      </c>
      <c r="AC3956" s="215" t="n">
        <v>37103</v>
      </c>
    </row>
    <row r="3957" customFormat="false" ht="12.75" hidden="false" customHeight="false" outlineLevel="0" collapsed="false">
      <c r="A3957" s="208" t="str">
        <f aca="false">B3957&amp;" "&amp;C3957&amp;" "&amp;D3957</f>
        <v>US Natural Gas Financial</v>
      </c>
      <c r="B3957" s="208" t="str">
        <f aca="false">IF((LEFT(N3957,2)="US"),"US","")</f>
        <v>US</v>
      </c>
      <c r="C3957" s="208" t="str">
        <f aca="false">M3957</f>
        <v>Natural Gas</v>
      </c>
      <c r="D3957" s="208" t="str">
        <f aca="false">IF(ISNUMBER(FIND("Phy",N3957))=TRUE(),"Physical","Financial")</f>
        <v>Financial</v>
      </c>
      <c r="E3957" s="208" t="n">
        <f aca="false">IF(VLOOKUP(S3957,'DD-Lookup'!$J$6:$L$50,3,FALSE())="Monthly",(YEAR(AC3957)-YEAR(AB3957))*12+MONTH(AC3957)-MONTH(AB3957)+1,(AC3957-AB3957+1))</f>
        <v>30</v>
      </c>
      <c r="F3957" s="239" t="n">
        <f aca="false">E3957*SUM(P3957:Q3957)</f>
        <v>300000</v>
      </c>
      <c r="G3957" s="214" t="n">
        <v>1292610</v>
      </c>
      <c r="H3957" s="215" t="n">
        <v>37035.4508217593</v>
      </c>
      <c r="I3957" s="0" t="s">
        <v>1059</v>
      </c>
      <c r="M3957" s="0" t="s">
        <v>858</v>
      </c>
      <c r="N3957" s="0" t="s">
        <v>1024</v>
      </c>
      <c r="O3957" s="0" t="s">
        <v>1025</v>
      </c>
      <c r="Q3957" s="216" t="n">
        <v>10000</v>
      </c>
      <c r="S3957" s="0" t="s">
        <v>1026</v>
      </c>
      <c r="T3957" s="0" t="s">
        <v>784</v>
      </c>
      <c r="U3957" s="218" t="n">
        <v>4.1575</v>
      </c>
      <c r="V3957" s="0" t="s">
        <v>1294</v>
      </c>
      <c r="W3957" s="0" t="s">
        <v>1028</v>
      </c>
      <c r="X3957" s="0" t="s">
        <v>1029</v>
      </c>
      <c r="Y3957" s="0" t="s">
        <v>838</v>
      </c>
      <c r="Z3957" s="0" t="s">
        <v>571</v>
      </c>
      <c r="AA3957" s="0" t="s">
        <v>3226</v>
      </c>
      <c r="AB3957" s="215" t="n">
        <v>37043.875</v>
      </c>
      <c r="AC3957" s="215" t="n">
        <v>37072.875</v>
      </c>
    </row>
    <row r="3958" customFormat="false" ht="12.75" hidden="false" customHeight="false" outlineLevel="0" collapsed="false">
      <c r="A3958" s="208" t="str">
        <f aca="false">B3958&amp;" "&amp;C3958&amp;" "&amp;D3958</f>
        <v>US Natural Gas Physical</v>
      </c>
      <c r="B3958" s="208" t="str">
        <f aca="false">IF((LEFT(N3958,2)="US"),"US","")</f>
        <v>US</v>
      </c>
      <c r="C3958" s="208" t="str">
        <f aca="false">M3958</f>
        <v>Natural Gas</v>
      </c>
      <c r="D3958" s="208" t="str">
        <f aca="false">IF(ISNUMBER(FIND("Phy",N3958))=TRUE(),"Physical","Financial")</f>
        <v>Physical</v>
      </c>
      <c r="E3958" s="208" t="n">
        <f aca="false">IF(VLOOKUP(S3958,'DD-Lookup'!$J$6:$L$50,3,FALSE())="Monthly",(YEAR(AC3958)-YEAR(AB3958))*12+MONTH(AC3958)-MONTH(AB3958)+1,(AC3958-AB3958+1))</f>
        <v>1</v>
      </c>
      <c r="F3958" s="239" t="n">
        <f aca="false">E3958*SUM(P3958:Q3958)</f>
        <v>5000</v>
      </c>
      <c r="G3958" s="214" t="n">
        <v>1292611</v>
      </c>
      <c r="H3958" s="215" t="n">
        <v>37035.4508796296</v>
      </c>
      <c r="I3958" s="0" t="s">
        <v>1738</v>
      </c>
      <c r="M3958" s="0" t="s">
        <v>858</v>
      </c>
      <c r="N3958" s="0" t="s">
        <v>1305</v>
      </c>
      <c r="O3958" s="0" t="s">
        <v>1432</v>
      </c>
      <c r="Q3958" s="216" t="n">
        <v>5000</v>
      </c>
      <c r="S3958" s="0" t="s">
        <v>1026</v>
      </c>
      <c r="T3958" s="0" t="s">
        <v>784</v>
      </c>
      <c r="U3958" s="218" t="n">
        <v>4.08</v>
      </c>
      <c r="V3958" s="0" t="s">
        <v>1739</v>
      </c>
      <c r="W3958" s="0" t="s">
        <v>1434</v>
      </c>
      <c r="X3958" s="0" t="s">
        <v>1435</v>
      </c>
      <c r="Y3958" s="0" t="s">
        <v>1310</v>
      </c>
      <c r="Z3958" s="0" t="s">
        <v>571</v>
      </c>
      <c r="AA3958" s="0" t="n">
        <v>809227</v>
      </c>
      <c r="AB3958" s="215" t="n">
        <v>37036.875</v>
      </c>
      <c r="AC3958" s="215" t="n">
        <v>37036.875</v>
      </c>
    </row>
    <row r="3959" customFormat="false" ht="12.75" hidden="false" customHeight="false" outlineLevel="0" collapsed="false">
      <c r="A3959" s="208" t="str">
        <f aca="false">B3959&amp;" "&amp;C3959&amp;" "&amp;D3959</f>
        <v>US Crude Financial</v>
      </c>
      <c r="B3959" s="208" t="str">
        <f aca="false">IF((LEFT(N3959,2)="US"),"US","")</f>
        <v>US</v>
      </c>
      <c r="C3959" s="208" t="str">
        <f aca="false">M3959</f>
        <v>Crude</v>
      </c>
      <c r="D3959" s="208" t="str">
        <f aca="false">IF(ISNUMBER(FIND("Phy",N3959))=TRUE(),"Physical","Financial")</f>
        <v>Financial</v>
      </c>
      <c r="E3959" s="208" t="n">
        <f aca="false">IF(VLOOKUP(S3959,'DD-Lookup'!$J$6:$L$50,3,FALSE())="Monthly",(YEAR(AC3959)-YEAR(AB3959))*12+MONTH(AC3959)-MONTH(AB3959)+1,(AC3959-AB3959+1))</f>
        <v>1</v>
      </c>
      <c r="F3959" s="239" t="n">
        <f aca="false">E3959*SUM(P3959:Q3959)</f>
        <v>25000</v>
      </c>
      <c r="G3959" s="214" t="n">
        <v>1292612</v>
      </c>
      <c r="H3959" s="215" t="n">
        <v>37035.4508796296</v>
      </c>
      <c r="I3959" s="0" t="s">
        <v>1112</v>
      </c>
      <c r="M3959" s="0" t="s">
        <v>97</v>
      </c>
      <c r="N3959" s="0" t="s">
        <v>841</v>
      </c>
      <c r="O3959" s="0" t="s">
        <v>842</v>
      </c>
      <c r="Q3959" s="216" t="n">
        <v>25000</v>
      </c>
      <c r="S3959" s="0" t="s">
        <v>843</v>
      </c>
      <c r="T3959" s="0" t="s">
        <v>784</v>
      </c>
      <c r="U3959" s="218" t="n">
        <v>28.78</v>
      </c>
      <c r="V3959" s="0" t="s">
        <v>2443</v>
      </c>
      <c r="W3959" s="0" t="s">
        <v>845</v>
      </c>
      <c r="X3959" s="0" t="s">
        <v>846</v>
      </c>
      <c r="Y3959" s="0" t="s">
        <v>847</v>
      </c>
      <c r="Z3959" s="0" t="s">
        <v>571</v>
      </c>
      <c r="AA3959" s="0" t="n">
        <v>107141</v>
      </c>
      <c r="AB3959" s="215" t="n">
        <v>37073</v>
      </c>
      <c r="AC3959" s="215" t="n">
        <v>37103</v>
      </c>
    </row>
    <row r="3960" customFormat="false" ht="12.75" hidden="false" customHeight="false" outlineLevel="0" collapsed="false">
      <c r="A3960" s="208" t="str">
        <f aca="false">B3960&amp;" "&amp;C3960&amp;" "&amp;D3960</f>
        <v>US Crude Financial</v>
      </c>
      <c r="B3960" s="208" t="str">
        <f aca="false">IF((LEFT(N3960,2)="US"),"US","")</f>
        <v>US</v>
      </c>
      <c r="C3960" s="208" t="str">
        <f aca="false">M3960</f>
        <v>Crude</v>
      </c>
      <c r="D3960" s="208" t="str">
        <f aca="false">IF(ISNUMBER(FIND("Phy",N3960))=TRUE(),"Physical","Financial")</f>
        <v>Financial</v>
      </c>
      <c r="E3960" s="208" t="n">
        <f aca="false">IF(VLOOKUP(S3960,'DD-Lookup'!$J$6:$L$50,3,FALSE())="Monthly",(YEAR(AC3960)-YEAR(AB3960))*12+MONTH(AC3960)-MONTH(AB3960)+1,(AC3960-AB3960+1))</f>
        <v>1</v>
      </c>
      <c r="F3960" s="239" t="n">
        <f aca="false">E3960*SUM(P3960:Q3960)</f>
        <v>25000</v>
      </c>
      <c r="G3960" s="214" t="n">
        <v>1292614</v>
      </c>
      <c r="H3960" s="215" t="n">
        <v>37035.4510069444</v>
      </c>
      <c r="I3960" s="0" t="s">
        <v>1112</v>
      </c>
      <c r="M3960" s="0" t="s">
        <v>97</v>
      </c>
      <c r="N3960" s="0" t="s">
        <v>2263</v>
      </c>
      <c r="O3960" s="0" t="s">
        <v>2264</v>
      </c>
      <c r="Q3960" s="216" t="n">
        <v>25000</v>
      </c>
      <c r="S3960" s="0" t="s">
        <v>834</v>
      </c>
      <c r="T3960" s="0" t="s">
        <v>784</v>
      </c>
      <c r="U3960" s="218" t="n">
        <v>-0.17</v>
      </c>
      <c r="V3960" s="0" t="s">
        <v>2265</v>
      </c>
      <c r="W3960" s="0" t="s">
        <v>2266</v>
      </c>
      <c r="X3960" s="0" t="s">
        <v>2267</v>
      </c>
      <c r="Y3960" s="0" t="s">
        <v>838</v>
      </c>
      <c r="Z3960" s="0" t="s">
        <v>571</v>
      </c>
      <c r="AA3960" s="0" t="s">
        <v>3227</v>
      </c>
      <c r="AB3960" s="215" t="n">
        <v>37073</v>
      </c>
      <c r="AC3960" s="215" t="n">
        <v>37103</v>
      </c>
    </row>
    <row r="3961" customFormat="false" ht="12.75" hidden="false" customHeight="false" outlineLevel="0" collapsed="false">
      <c r="A3961" s="208" t="str">
        <f aca="false">B3961&amp;" "&amp;C3961&amp;" "&amp;D3961</f>
        <v>US Natural Gas Financial</v>
      </c>
      <c r="B3961" s="208" t="str">
        <f aca="false">IF((LEFT(N3961,2)="US"),"US","")</f>
        <v>US</v>
      </c>
      <c r="C3961" s="208" t="str">
        <f aca="false">M3961</f>
        <v>Natural Gas</v>
      </c>
      <c r="D3961" s="208" t="str">
        <f aca="false">IF(ISNUMBER(FIND("Phy",N3961))=TRUE(),"Physical","Financial")</f>
        <v>Financial</v>
      </c>
      <c r="E3961" s="208" t="n">
        <f aca="false">IF(VLOOKUP(S3961,'DD-Lookup'!$J$6:$L$50,3,FALSE())="Monthly",(YEAR(AC3961)-YEAR(AB3961))*12+MONTH(AC3961)-MONTH(AB3961)+1,(AC3961-AB3961+1))</f>
        <v>30</v>
      </c>
      <c r="F3961" s="239" t="n">
        <f aca="false">E3961*SUM(P3961:Q3961)</f>
        <v>150000</v>
      </c>
      <c r="G3961" s="214" t="n">
        <v>1292615</v>
      </c>
      <c r="H3961" s="215" t="n">
        <v>37035.4510300926</v>
      </c>
      <c r="I3961" s="0" t="s">
        <v>1115</v>
      </c>
      <c r="M3961" s="0" t="s">
        <v>858</v>
      </c>
      <c r="N3961" s="0" t="s">
        <v>1482</v>
      </c>
      <c r="O3961" s="0" t="s">
        <v>2069</v>
      </c>
      <c r="Q3961" s="216" t="n">
        <v>5000</v>
      </c>
      <c r="S3961" s="0" t="s">
        <v>1026</v>
      </c>
      <c r="T3961" s="0" t="s">
        <v>784</v>
      </c>
      <c r="U3961" s="218" t="n">
        <v>7</v>
      </c>
      <c r="V3961" s="0" t="s">
        <v>3131</v>
      </c>
      <c r="W3961" s="0" t="s">
        <v>2070</v>
      </c>
      <c r="X3961" s="0" t="s">
        <v>2071</v>
      </c>
      <c r="Y3961" s="0" t="s">
        <v>838</v>
      </c>
      <c r="Z3961" s="0" t="s">
        <v>571</v>
      </c>
      <c r="AA3961" s="0" t="s">
        <v>3228</v>
      </c>
      <c r="AB3961" s="215" t="n">
        <v>37043.875</v>
      </c>
      <c r="AC3961" s="215" t="n">
        <v>37072.875</v>
      </c>
    </row>
    <row r="3962" customFormat="false" ht="12.75" hidden="false" customHeight="false" outlineLevel="0" collapsed="false">
      <c r="A3962" s="208" t="str">
        <f aca="false">B3962&amp;" "&amp;C3962&amp;" "&amp;D3962</f>
        <v>US Natural Gas Financial</v>
      </c>
      <c r="B3962" s="208" t="str">
        <f aca="false">IF((LEFT(N3962,2)="US"),"US","")</f>
        <v>US</v>
      </c>
      <c r="C3962" s="208" t="str">
        <f aca="false">M3962</f>
        <v>Natural Gas</v>
      </c>
      <c r="D3962" s="208" t="str">
        <f aca="false">IF(ISNUMBER(FIND("Phy",N3962))=TRUE(),"Physical","Financial")</f>
        <v>Financial</v>
      </c>
      <c r="E3962" s="208" t="n">
        <f aca="false">IF(VLOOKUP(S3962,'DD-Lookup'!$J$6:$L$50,3,FALSE())="Monthly",(YEAR(AC3962)-YEAR(AB3962))*12+MONTH(AC3962)-MONTH(AB3962)+1,(AC3962-AB3962+1))</f>
        <v>30</v>
      </c>
      <c r="F3962" s="239" t="n">
        <f aca="false">E3962*SUM(P3962:Q3962)</f>
        <v>225000</v>
      </c>
      <c r="G3962" s="214" t="n">
        <v>1292617</v>
      </c>
      <c r="H3962" s="215" t="n">
        <v>37035.4512268519</v>
      </c>
      <c r="I3962" s="0" t="s">
        <v>1112</v>
      </c>
      <c r="M3962" s="0" t="s">
        <v>858</v>
      </c>
      <c r="N3962" s="0" t="s">
        <v>1024</v>
      </c>
      <c r="O3962" s="0" t="s">
        <v>1025</v>
      </c>
      <c r="Q3962" s="216" t="n">
        <v>7500</v>
      </c>
      <c r="S3962" s="0" t="s">
        <v>1026</v>
      </c>
      <c r="T3962" s="0" t="s">
        <v>784</v>
      </c>
      <c r="U3962" s="218" t="n">
        <v>4.155</v>
      </c>
      <c r="V3962" s="0" t="s">
        <v>2126</v>
      </c>
      <c r="W3962" s="0" t="s">
        <v>1028</v>
      </c>
      <c r="X3962" s="0" t="s">
        <v>1029</v>
      </c>
      <c r="Y3962" s="0" t="s">
        <v>838</v>
      </c>
      <c r="Z3962" s="0" t="s">
        <v>571</v>
      </c>
      <c r="AA3962" s="0" t="s">
        <v>3229</v>
      </c>
      <c r="AB3962" s="215" t="n">
        <v>37043.875</v>
      </c>
      <c r="AC3962" s="215" t="n">
        <v>37072.875</v>
      </c>
    </row>
    <row r="3963" customFormat="false" ht="12.75" hidden="false" customHeight="false" outlineLevel="0" collapsed="false">
      <c r="A3963" s="208" t="str">
        <f aca="false">B3963&amp;" "&amp;C3963&amp;" "&amp;D3963</f>
        <v>US Power Physical</v>
      </c>
      <c r="B3963" s="208" t="str">
        <f aca="false">IF((LEFT(N3963,2)="US"),"US","")</f>
        <v>US</v>
      </c>
      <c r="C3963" s="208" t="str">
        <f aca="false">M3963</f>
        <v>Power</v>
      </c>
      <c r="D3963" s="208" t="str">
        <f aca="false">IF(ISNUMBER(FIND("Phy",N3963))=TRUE(),"Physical","Financial")</f>
        <v>Physical</v>
      </c>
      <c r="E3963" s="208" t="n">
        <f aca="false">IF(VLOOKUP(S3963,'DD-Lookup'!$J$6:$L$50,3,FALSE())="Monthly",(YEAR(AC3963)-YEAR(AB3963))*12+MONTH(AC3963)-MONTH(AB3963)+1,(AC3963-AB3963+1))</f>
        <v>5</v>
      </c>
      <c r="F3963" s="239" t="n">
        <f aca="false">E3963*SUM(P3963:Q3963)</f>
        <v>250</v>
      </c>
      <c r="G3963" s="214" t="n">
        <v>1292618</v>
      </c>
      <c r="H3963" s="215" t="n">
        <v>37035.4513078704</v>
      </c>
      <c r="I3963" s="0" t="s">
        <v>1102</v>
      </c>
      <c r="M3963" s="0" t="s">
        <v>67</v>
      </c>
      <c r="N3963" s="0" t="s">
        <v>1081</v>
      </c>
      <c r="O3963" s="0" t="s">
        <v>1096</v>
      </c>
      <c r="P3963" s="216" t="n">
        <v>50</v>
      </c>
      <c r="S3963" s="0" t="s">
        <v>930</v>
      </c>
      <c r="T3963" s="0" t="s">
        <v>784</v>
      </c>
      <c r="U3963" s="218" t="n">
        <v>67.5</v>
      </c>
      <c r="V3963" s="0" t="s">
        <v>1340</v>
      </c>
      <c r="W3963" s="0" t="s">
        <v>1094</v>
      </c>
      <c r="X3963" s="0" t="s">
        <v>1063</v>
      </c>
      <c r="Y3963" s="0" t="s">
        <v>1051</v>
      </c>
      <c r="Z3963" s="0" t="s">
        <v>618</v>
      </c>
      <c r="AA3963" s="0" t="n">
        <v>621650.1</v>
      </c>
      <c r="AB3963" s="215" t="n">
        <v>37046.875</v>
      </c>
      <c r="AC3963" s="215" t="n">
        <v>37050.875</v>
      </c>
    </row>
    <row r="3964" customFormat="false" ht="12.75" hidden="false" customHeight="false" outlineLevel="0" collapsed="false">
      <c r="A3964" s="208" t="str">
        <f aca="false">B3964&amp;" "&amp;C3964&amp;" "&amp;D3964</f>
        <v>US Natural Gas Financial</v>
      </c>
      <c r="B3964" s="208" t="str">
        <f aca="false">IF((LEFT(N3964,2)="US"),"US","")</f>
        <v>US</v>
      </c>
      <c r="C3964" s="208" t="str">
        <f aca="false">M3964</f>
        <v>Natural Gas</v>
      </c>
      <c r="D3964" s="208" t="str">
        <f aca="false">IF(ISNUMBER(FIND("Phy",N3964))=TRUE(),"Physical","Financial")</f>
        <v>Financial</v>
      </c>
      <c r="E3964" s="208" t="n">
        <f aca="false">IF(VLOOKUP(S3964,'DD-Lookup'!$J$6:$L$50,3,FALSE())="Monthly",(YEAR(AC3964)-YEAR(AB3964))*12+MONTH(AC3964)-MONTH(AB3964)+1,(AC3964-AB3964+1))</f>
        <v>30</v>
      </c>
      <c r="F3964" s="239" t="n">
        <f aca="false">E3964*SUM(P3964:Q3964)</f>
        <v>75000</v>
      </c>
      <c r="G3964" s="214" t="n">
        <v>1292619</v>
      </c>
      <c r="H3964" s="215" t="n">
        <v>37035.4513425926</v>
      </c>
      <c r="I3964" s="0" t="s">
        <v>2740</v>
      </c>
      <c r="M3964" s="0" t="s">
        <v>858</v>
      </c>
      <c r="N3964" s="0" t="s">
        <v>1024</v>
      </c>
      <c r="O3964" s="0" t="s">
        <v>1025</v>
      </c>
      <c r="Q3964" s="216" t="n">
        <v>2500</v>
      </c>
      <c r="S3964" s="0" t="s">
        <v>1026</v>
      </c>
      <c r="T3964" s="0" t="s">
        <v>784</v>
      </c>
      <c r="U3964" s="218" t="n">
        <v>4.155</v>
      </c>
      <c r="V3964" s="0" t="s">
        <v>2742</v>
      </c>
      <c r="W3964" s="0" t="s">
        <v>1028</v>
      </c>
      <c r="X3964" s="0" t="s">
        <v>1029</v>
      </c>
      <c r="Y3964" s="0" t="s">
        <v>838</v>
      </c>
      <c r="Z3964" s="0" t="s">
        <v>571</v>
      </c>
      <c r="AA3964" s="0" t="s">
        <v>3230</v>
      </c>
      <c r="AB3964" s="215" t="n">
        <v>37043.875</v>
      </c>
      <c r="AC3964" s="215" t="n">
        <v>37072.875</v>
      </c>
    </row>
    <row r="3965" customFormat="false" ht="12.75" hidden="false" customHeight="false" outlineLevel="0" collapsed="false">
      <c r="A3965" s="208" t="str">
        <f aca="false">B3965&amp;" "&amp;C3965&amp;" "&amp;D3965</f>
        <v> Metals Financial</v>
      </c>
      <c r="B3965" s="208" t="str">
        <f aca="false">IF((LEFT(N3965,2)="US"),"US","")</f>
        <v/>
      </c>
      <c r="C3965" s="208" t="str">
        <f aca="false">M3965</f>
        <v>Metals</v>
      </c>
      <c r="D3965" s="208" t="str">
        <f aca="false">IF(ISNUMBER(FIND("Phy",N3965))=TRUE(),"Physical","Financial")</f>
        <v>Financial</v>
      </c>
      <c r="E3965" s="208" t="n">
        <f aca="false">IF(VLOOKUP(S3965,'DD-Lookup'!$J$6:$L$50,3,FALSE())="Monthly",(YEAR(AC3965)-YEAR(AB3965))*12+MONTH(AC3965)-MONTH(AB3965)+1,(AC3965-AB3965+1))</f>
        <v>1</v>
      </c>
      <c r="F3965" s="239" t="n">
        <f aca="false">E3965*SUM(P3965:Q3965)</f>
        <v>2</v>
      </c>
      <c r="G3965" s="214" t="n">
        <v>1292620</v>
      </c>
      <c r="H3965" s="215" t="n">
        <v>37035.4513657407</v>
      </c>
      <c r="I3965" s="0" t="s">
        <v>892</v>
      </c>
      <c r="M3965" s="0" t="s">
        <v>780</v>
      </c>
      <c r="N3965" s="0" t="s">
        <v>896</v>
      </c>
      <c r="O3965" s="0" t="s">
        <v>897</v>
      </c>
      <c r="Q3965" s="216" t="n">
        <v>2</v>
      </c>
      <c r="S3965" s="0" t="s">
        <v>898</v>
      </c>
      <c r="T3965" s="0" t="s">
        <v>784</v>
      </c>
      <c r="U3965" s="218" t="n">
        <v>7165</v>
      </c>
      <c r="V3965" s="0" t="s">
        <v>1371</v>
      </c>
      <c r="W3965" s="0" t="s">
        <v>800</v>
      </c>
      <c r="X3965" s="0" t="s">
        <v>787</v>
      </c>
      <c r="Y3965" s="0" t="s">
        <v>788</v>
      </c>
      <c r="Z3965" s="0" t="s">
        <v>789</v>
      </c>
      <c r="AA3965" s="0" t="n">
        <v>2151391</v>
      </c>
    </row>
    <row r="3966" customFormat="false" ht="12.75" hidden="false" customHeight="false" outlineLevel="0" collapsed="false">
      <c r="A3966" s="208" t="str">
        <f aca="false">B3966&amp;" "&amp;C3966&amp;" "&amp;D3966</f>
        <v> Natural Gas Physical</v>
      </c>
      <c r="B3966" s="208" t="str">
        <f aca="false">IF((LEFT(N3966,2)="US"),"US","")</f>
        <v/>
      </c>
      <c r="C3966" s="208" t="str">
        <f aca="false">M3966</f>
        <v>Natural Gas</v>
      </c>
      <c r="D3966" s="208" t="str">
        <f aca="false">IF(ISNUMBER(FIND("Phy",N3966))=TRUE(),"Physical","Financial")</f>
        <v>Physical</v>
      </c>
      <c r="E3966" s="208" t="n">
        <f aca="false">IF(VLOOKUP(S3966,'DD-Lookup'!$J$6:$L$50,3,FALSE())="Monthly",(YEAR(AC3966)-YEAR(AB3966))*12+MONTH(AC3966)-MONTH(AB3966)+1,(AC3966-AB3966+1))</f>
        <v>30</v>
      </c>
      <c r="F3966" s="239" t="n">
        <f aca="false">E3966*SUM(P3966:Q3966)</f>
        <v>150000</v>
      </c>
      <c r="G3966" s="214" t="n">
        <v>1292621</v>
      </c>
      <c r="H3966" s="215" t="n">
        <v>37035.4515625</v>
      </c>
      <c r="I3966" s="0" t="s">
        <v>2315</v>
      </c>
      <c r="M3966" s="0" t="s">
        <v>858</v>
      </c>
      <c r="N3966" s="0" t="s">
        <v>2171</v>
      </c>
      <c r="O3966" s="0" t="s">
        <v>2172</v>
      </c>
      <c r="Q3966" s="216" t="n">
        <v>5000</v>
      </c>
      <c r="S3966" s="0" t="s">
        <v>279</v>
      </c>
      <c r="T3966" s="0" t="s">
        <v>2173</v>
      </c>
      <c r="U3966" s="218" t="n">
        <v>5.615</v>
      </c>
      <c r="V3966" s="0" t="s">
        <v>2497</v>
      </c>
      <c r="W3966" s="0" t="s">
        <v>2175</v>
      </c>
      <c r="X3966" s="0" t="s">
        <v>2176</v>
      </c>
      <c r="Y3966" s="0" t="s">
        <v>1310</v>
      </c>
      <c r="Z3966" s="0" t="s">
        <v>628</v>
      </c>
      <c r="AA3966" s="0" t="n">
        <v>809230</v>
      </c>
      <c r="AB3966" s="215" t="n">
        <v>37043.875</v>
      </c>
      <c r="AC3966" s="215" t="n">
        <v>37072.875</v>
      </c>
    </row>
    <row r="3967" customFormat="false" ht="12.75" hidden="false" customHeight="false" outlineLevel="0" collapsed="false">
      <c r="A3967" s="208" t="str">
        <f aca="false">B3967&amp;" "&amp;C3967&amp;" "&amp;D3967</f>
        <v> Natural Gas Physical</v>
      </c>
      <c r="B3967" s="208" t="str">
        <f aca="false">IF((LEFT(N3967,2)="US"),"US","")</f>
        <v/>
      </c>
      <c r="C3967" s="208" t="str">
        <f aca="false">M3967</f>
        <v>Natural Gas</v>
      </c>
      <c r="D3967" s="208" t="str">
        <f aca="false">IF(ISNUMBER(FIND("Phy",N3967))=TRUE(),"Physical","Financial")</f>
        <v>Physical</v>
      </c>
      <c r="E3967" s="208" t="n">
        <f aca="false">IF(VLOOKUP(S3967,'DD-Lookup'!$J$6:$L$50,3,FALSE())="Monthly",(YEAR(AC3967)-YEAR(AB3967))*12+MONTH(AC3967)-MONTH(AB3967)+1,(AC3967-AB3967+1))</f>
        <v>1</v>
      </c>
      <c r="F3967" s="239" t="n">
        <f aca="false">E3967*SUM(P3967:Q3967)</f>
        <v>10000</v>
      </c>
      <c r="G3967" s="214" t="n">
        <v>1292622</v>
      </c>
      <c r="H3967" s="215" t="n">
        <v>37035.4515972222</v>
      </c>
      <c r="I3967" s="0" t="s">
        <v>1694</v>
      </c>
      <c r="M3967" s="0" t="s">
        <v>858</v>
      </c>
      <c r="N3967" s="0" t="s">
        <v>2171</v>
      </c>
      <c r="O3967" s="0" t="s">
        <v>2223</v>
      </c>
      <c r="P3967" s="216" t="n">
        <v>10000</v>
      </c>
      <c r="S3967" s="0" t="s">
        <v>279</v>
      </c>
      <c r="T3967" s="0" t="s">
        <v>2173</v>
      </c>
      <c r="U3967" s="218" t="n">
        <v>5.64</v>
      </c>
      <c r="V3967" s="0" t="s">
        <v>2589</v>
      </c>
      <c r="W3967" s="0" t="s">
        <v>2225</v>
      </c>
      <c r="X3967" s="0" t="s">
        <v>2176</v>
      </c>
      <c r="Y3967" s="0" t="s">
        <v>1310</v>
      </c>
      <c r="Z3967" s="0" t="s">
        <v>628</v>
      </c>
      <c r="AA3967" s="0" t="n">
        <v>809231</v>
      </c>
      <c r="AB3967" s="215" t="n">
        <v>37035.875</v>
      </c>
      <c r="AC3967" s="215" t="n">
        <v>37035.875</v>
      </c>
    </row>
    <row r="3968" customFormat="false" ht="12.75" hidden="false" customHeight="false" outlineLevel="0" collapsed="false">
      <c r="A3968" s="208" t="str">
        <f aca="false">B3968&amp;" "&amp;C3968&amp;" "&amp;D3968</f>
        <v> Metals Financial</v>
      </c>
      <c r="B3968" s="208" t="str">
        <f aca="false">IF((LEFT(N3968,2)="US"),"US","")</f>
        <v/>
      </c>
      <c r="C3968" s="208" t="str">
        <f aca="false">M3968</f>
        <v>Metals</v>
      </c>
      <c r="D3968" s="208" t="str">
        <f aca="false">IF(ISNUMBER(FIND("Phy",N3968))=TRUE(),"Physical","Financial")</f>
        <v>Financial</v>
      </c>
      <c r="E3968" s="208" t="n">
        <f aca="false">IF(VLOOKUP(S3968,'DD-Lookup'!$J$6:$L$50,3,FALSE())="Monthly",(YEAR(AC3968)-YEAR(AB3968))*12+MONTH(AC3968)-MONTH(AB3968)+1,(AC3968-AB3968+1))</f>
        <v>1</v>
      </c>
      <c r="F3968" s="239" t="n">
        <f aca="false">E3968*SUM(P3968:Q3968)</f>
        <v>10</v>
      </c>
      <c r="G3968" s="214" t="n">
        <v>1292624</v>
      </c>
      <c r="H3968" s="215" t="n">
        <v>37035.451712963</v>
      </c>
      <c r="I3968" s="0" t="s">
        <v>901</v>
      </c>
      <c r="M3968" s="0" t="s">
        <v>780</v>
      </c>
      <c r="N3968" s="0" t="s">
        <v>1019</v>
      </c>
      <c r="O3968" s="0" t="s">
        <v>1020</v>
      </c>
      <c r="P3968" s="216" t="n">
        <v>10</v>
      </c>
      <c r="S3968" s="0" t="s">
        <v>1021</v>
      </c>
      <c r="T3968" s="0" t="s">
        <v>784</v>
      </c>
      <c r="U3968" s="218" t="n">
        <v>1273</v>
      </c>
      <c r="V3968" s="0" t="s">
        <v>991</v>
      </c>
      <c r="W3968" s="0" t="s">
        <v>856</v>
      </c>
      <c r="X3968" s="0" t="s">
        <v>787</v>
      </c>
      <c r="Y3968" s="0" t="s">
        <v>788</v>
      </c>
      <c r="Z3968" s="0" t="s">
        <v>789</v>
      </c>
      <c r="AA3968" s="0" t="n">
        <v>2151393</v>
      </c>
    </row>
    <row r="3969" customFormat="false" ht="12.75" hidden="false" customHeight="false" outlineLevel="0" collapsed="false">
      <c r="A3969" s="208" t="str">
        <f aca="false">B3969&amp;" "&amp;C3969&amp;" "&amp;D3969</f>
        <v> Metals Financial</v>
      </c>
      <c r="B3969" s="208" t="str">
        <f aca="false">IF((LEFT(N3969,2)="US"),"US","")</f>
        <v/>
      </c>
      <c r="C3969" s="208" t="str">
        <f aca="false">M3969</f>
        <v>Metals</v>
      </c>
      <c r="D3969" s="208" t="str">
        <f aca="false">IF(ISNUMBER(FIND("Phy",N3969))=TRUE(),"Physical","Financial")</f>
        <v>Financial</v>
      </c>
      <c r="E3969" s="208" t="n">
        <f aca="false">IF(VLOOKUP(S3969,'DD-Lookup'!$J$6:$L$50,3,FALSE())="Monthly",(YEAR(AC3969)-YEAR(AB3969))*12+MONTH(AC3969)-MONTH(AB3969)+1,(AC3969-AB3969+1))</f>
        <v>1</v>
      </c>
      <c r="F3969" s="239" t="n">
        <f aca="false">E3969*SUM(P3969:Q3969)</f>
        <v>20</v>
      </c>
      <c r="G3969" s="214" t="n">
        <v>1292628</v>
      </c>
      <c r="H3969" s="215" t="n">
        <v>37035.4519097222</v>
      </c>
      <c r="I3969" s="0" t="s">
        <v>813</v>
      </c>
      <c r="M3969" s="0" t="s">
        <v>780</v>
      </c>
      <c r="N3969" s="0" t="s">
        <v>781</v>
      </c>
      <c r="O3969" s="0" t="s">
        <v>782</v>
      </c>
      <c r="P3969" s="216" t="n">
        <v>20</v>
      </c>
      <c r="S3969" s="0" t="s">
        <v>783</v>
      </c>
      <c r="T3969" s="0" t="s">
        <v>784</v>
      </c>
      <c r="U3969" s="218" t="n">
        <v>1540</v>
      </c>
      <c r="V3969" s="0" t="s">
        <v>3231</v>
      </c>
      <c r="W3969" s="0" t="s">
        <v>803</v>
      </c>
      <c r="X3969" s="0" t="s">
        <v>787</v>
      </c>
      <c r="Y3969" s="0" t="s">
        <v>788</v>
      </c>
      <c r="Z3969" s="0" t="s">
        <v>789</v>
      </c>
      <c r="AA3969" s="0" t="n">
        <v>2151395</v>
      </c>
    </row>
    <row r="3970" customFormat="false" ht="12.75" hidden="false" customHeight="false" outlineLevel="0" collapsed="false">
      <c r="A3970" s="208" t="str">
        <f aca="false">B3970&amp;" "&amp;C3970&amp;" "&amp;D3970</f>
        <v>US Natural Gas Financial</v>
      </c>
      <c r="B3970" s="208" t="str">
        <f aca="false">IF((LEFT(N3970,2)="US"),"US","")</f>
        <v>US</v>
      </c>
      <c r="C3970" s="208" t="str">
        <f aca="false">M3970</f>
        <v>Natural Gas</v>
      </c>
      <c r="D3970" s="208" t="str">
        <f aca="false">IF(ISNUMBER(FIND("Phy",N3970))=TRUE(),"Physical","Financial")</f>
        <v>Financial</v>
      </c>
      <c r="E3970" s="208" t="n">
        <f aca="false">IF(VLOOKUP(S3970,'DD-Lookup'!$J$6:$L$50,3,FALSE())="Monthly",(YEAR(AC3970)-YEAR(AB3970))*12+MONTH(AC3970)-MONTH(AB3970)+1,(AC3970-AB3970+1))</f>
        <v>30</v>
      </c>
      <c r="F3970" s="239" t="n">
        <f aca="false">E3970*SUM(P3970:Q3970)</f>
        <v>300000</v>
      </c>
      <c r="G3970" s="214" t="n">
        <v>1292627</v>
      </c>
      <c r="H3970" s="215" t="n">
        <v>37035.4519097222</v>
      </c>
      <c r="I3970" s="0" t="s">
        <v>1112</v>
      </c>
      <c r="M3970" s="0" t="s">
        <v>858</v>
      </c>
      <c r="N3970" s="0" t="s">
        <v>1024</v>
      </c>
      <c r="O3970" s="0" t="s">
        <v>1025</v>
      </c>
      <c r="Q3970" s="216" t="n">
        <v>10000</v>
      </c>
      <c r="S3970" s="0" t="s">
        <v>1026</v>
      </c>
      <c r="T3970" s="0" t="s">
        <v>784</v>
      </c>
      <c r="U3970" s="218" t="n">
        <v>4.155</v>
      </c>
      <c r="V3970" s="0" t="s">
        <v>2153</v>
      </c>
      <c r="W3970" s="0" t="s">
        <v>1028</v>
      </c>
      <c r="X3970" s="0" t="s">
        <v>1029</v>
      </c>
      <c r="Y3970" s="0" t="s">
        <v>838</v>
      </c>
      <c r="Z3970" s="0" t="s">
        <v>571</v>
      </c>
      <c r="AA3970" s="0" t="s">
        <v>3232</v>
      </c>
      <c r="AB3970" s="215" t="n">
        <v>37043.875</v>
      </c>
      <c r="AC3970" s="215" t="n">
        <v>37072.875</v>
      </c>
    </row>
    <row r="3971" customFormat="false" ht="12.75" hidden="false" customHeight="false" outlineLevel="0" collapsed="false">
      <c r="A3971" s="208" t="str">
        <f aca="false">B3971&amp;" "&amp;C3971&amp;" "&amp;D3971</f>
        <v> Metals Financial</v>
      </c>
      <c r="B3971" s="208" t="str">
        <f aca="false">IF((LEFT(N3971,2)="US"),"US","")</f>
        <v/>
      </c>
      <c r="C3971" s="208" t="str">
        <f aca="false">M3971</f>
        <v>Metals</v>
      </c>
      <c r="D3971" s="208" t="str">
        <f aca="false">IF(ISNUMBER(FIND("Phy",N3971))=TRUE(),"Physical","Financial")</f>
        <v>Financial</v>
      </c>
      <c r="E3971" s="208" t="n">
        <f aca="false">IF(VLOOKUP(S3971,'DD-Lookup'!$J$6:$L$50,3,FALSE())="Monthly",(YEAR(AC3971)-YEAR(AB3971))*12+MONTH(AC3971)-MONTH(AB3971)+1,(AC3971-AB3971+1))</f>
        <v>1</v>
      </c>
      <c r="F3971" s="239" t="n">
        <f aca="false">E3971*SUM(P3971:Q3971)</f>
        <v>20</v>
      </c>
      <c r="G3971" s="214" t="n">
        <v>1292629</v>
      </c>
      <c r="H3971" s="215" t="n">
        <v>37035.4519675926</v>
      </c>
      <c r="I3971" s="0" t="s">
        <v>968</v>
      </c>
      <c r="M3971" s="0" t="s">
        <v>780</v>
      </c>
      <c r="N3971" s="0" t="s">
        <v>804</v>
      </c>
      <c r="O3971" s="0" t="s">
        <v>805</v>
      </c>
      <c r="P3971" s="216" t="n">
        <v>20</v>
      </c>
      <c r="S3971" s="0" t="s">
        <v>783</v>
      </c>
      <c r="T3971" s="0" t="s">
        <v>784</v>
      </c>
      <c r="U3971" s="218" t="n">
        <v>1740</v>
      </c>
      <c r="V3971" s="0" t="s">
        <v>1275</v>
      </c>
      <c r="W3971" s="0" t="s">
        <v>803</v>
      </c>
      <c r="X3971" s="0" t="s">
        <v>787</v>
      </c>
      <c r="Y3971" s="0" t="s">
        <v>788</v>
      </c>
      <c r="Z3971" s="0" t="s">
        <v>789</v>
      </c>
      <c r="AA3971" s="0" t="n">
        <v>2151397</v>
      </c>
    </row>
    <row r="3972" customFormat="false" ht="12.75" hidden="false" customHeight="false" outlineLevel="0" collapsed="false">
      <c r="A3972" s="208" t="str">
        <f aca="false">B3972&amp;" "&amp;C3972&amp;" "&amp;D3972</f>
        <v>US Natural Gas Financial</v>
      </c>
      <c r="B3972" s="208" t="str">
        <f aca="false">IF((LEFT(N3972,2)="US"),"US","")</f>
        <v>US</v>
      </c>
      <c r="C3972" s="208" t="str">
        <f aca="false">M3972</f>
        <v>Natural Gas</v>
      </c>
      <c r="D3972" s="208" t="str">
        <f aca="false">IF(ISNUMBER(FIND("Phy",N3972))=TRUE(),"Physical","Financial")</f>
        <v>Financial</v>
      </c>
      <c r="E3972" s="208" t="n">
        <f aca="false">IF(VLOOKUP(S3972,'DD-Lookup'!$J$6:$L$50,3,FALSE())="Monthly",(YEAR(AC3972)-YEAR(AB3972))*12+MONTH(AC3972)-MONTH(AB3972)+1,(AC3972-AB3972+1))</f>
        <v>30</v>
      </c>
      <c r="F3972" s="239" t="n">
        <f aca="false">E3972*SUM(P3972:Q3972)</f>
        <v>150000</v>
      </c>
      <c r="G3972" s="214" t="n">
        <v>1292630</v>
      </c>
      <c r="H3972" s="215" t="n">
        <v>37035.4519907407</v>
      </c>
      <c r="I3972" s="0" t="s">
        <v>1023</v>
      </c>
      <c r="M3972" s="0" t="s">
        <v>858</v>
      </c>
      <c r="N3972" s="0" t="s">
        <v>1024</v>
      </c>
      <c r="O3972" s="0" t="s">
        <v>1025</v>
      </c>
      <c r="Q3972" s="216" t="n">
        <v>5000</v>
      </c>
      <c r="S3972" s="0" t="s">
        <v>1026</v>
      </c>
      <c r="T3972" s="0" t="s">
        <v>784</v>
      </c>
      <c r="U3972" s="218" t="n">
        <v>4.1575</v>
      </c>
      <c r="V3972" s="0" t="s">
        <v>2147</v>
      </c>
      <c r="W3972" s="0" t="s">
        <v>1028</v>
      </c>
      <c r="X3972" s="0" t="s">
        <v>1029</v>
      </c>
      <c r="Y3972" s="0" t="s">
        <v>838</v>
      </c>
      <c r="Z3972" s="0" t="s">
        <v>571</v>
      </c>
      <c r="AA3972" s="0" t="s">
        <v>3233</v>
      </c>
      <c r="AB3972" s="215" t="n">
        <v>37043.875</v>
      </c>
      <c r="AC3972" s="215" t="n">
        <v>37072.875</v>
      </c>
    </row>
    <row r="3973" customFormat="false" ht="12.75" hidden="false" customHeight="false" outlineLevel="0" collapsed="false">
      <c r="A3973" s="208" t="str">
        <f aca="false">B3973&amp;" "&amp;C3973&amp;" "&amp;D3973</f>
        <v>US Crude Financial</v>
      </c>
      <c r="B3973" s="208" t="str">
        <f aca="false">IF((LEFT(N3973,2)="US"),"US","")</f>
        <v>US</v>
      </c>
      <c r="C3973" s="208" t="str">
        <f aca="false">M3973</f>
        <v>Crude</v>
      </c>
      <c r="D3973" s="208" t="str">
        <f aca="false">IF(ISNUMBER(FIND("Phy",N3973))=TRUE(),"Physical","Financial")</f>
        <v>Financial</v>
      </c>
      <c r="E3973" s="208" t="n">
        <f aca="false">IF(VLOOKUP(S3973,'DD-Lookup'!$J$6:$L$50,3,FALSE())="Monthly",(YEAR(AC3973)-YEAR(AB3973))*12+MONTH(AC3973)-MONTH(AB3973)+1,(AC3973-AB3973+1))</f>
        <v>1</v>
      </c>
      <c r="F3973" s="239" t="n">
        <f aca="false">E3973*SUM(P3973:Q3973)</f>
        <v>50000</v>
      </c>
      <c r="G3973" s="214" t="n">
        <v>1292631</v>
      </c>
      <c r="H3973" s="215" t="n">
        <v>37035.4520601852</v>
      </c>
      <c r="I3973" s="0" t="s">
        <v>1112</v>
      </c>
      <c r="M3973" s="0" t="s">
        <v>97</v>
      </c>
      <c r="N3973" s="0" t="s">
        <v>841</v>
      </c>
      <c r="O3973" s="0" t="s">
        <v>842</v>
      </c>
      <c r="P3973" s="216" t="n">
        <v>50000</v>
      </c>
      <c r="S3973" s="0" t="s">
        <v>843</v>
      </c>
      <c r="T3973" s="0" t="s">
        <v>784</v>
      </c>
      <c r="U3973" s="218" t="n">
        <v>28.76</v>
      </c>
      <c r="V3973" s="0" t="s">
        <v>2443</v>
      </c>
      <c r="W3973" s="0" t="s">
        <v>845</v>
      </c>
      <c r="X3973" s="0" t="s">
        <v>846</v>
      </c>
      <c r="Y3973" s="0" t="s">
        <v>847</v>
      </c>
      <c r="Z3973" s="0" t="s">
        <v>571</v>
      </c>
      <c r="AA3973" s="0" t="n">
        <v>107142</v>
      </c>
      <c r="AB3973" s="215" t="n">
        <v>37073</v>
      </c>
      <c r="AC3973" s="215" t="n">
        <v>37103</v>
      </c>
    </row>
    <row r="3974" customFormat="false" ht="12.75" hidden="false" customHeight="false" outlineLevel="0" collapsed="false">
      <c r="A3974" s="208" t="str">
        <f aca="false">B3974&amp;" "&amp;C3974&amp;" "&amp;D3974</f>
        <v> Metals Financial</v>
      </c>
      <c r="B3974" s="208" t="str">
        <f aca="false">IF((LEFT(N3974,2)="US"),"US","")</f>
        <v/>
      </c>
      <c r="C3974" s="208" t="str">
        <f aca="false">M3974</f>
        <v>Metals</v>
      </c>
      <c r="D3974" s="208" t="str">
        <f aca="false">IF(ISNUMBER(FIND("Phy",N3974))=TRUE(),"Physical","Financial")</f>
        <v>Financial</v>
      </c>
      <c r="E3974" s="208" t="n">
        <f aca="false">IF(VLOOKUP(S3974,'DD-Lookup'!$J$6:$L$50,3,FALSE())="Monthly",(YEAR(AC3974)-YEAR(AB3974))*12+MONTH(AC3974)-MONTH(AB3974)+1,(AC3974-AB3974+1))</f>
        <v>1</v>
      </c>
      <c r="F3974" s="239" t="n">
        <f aca="false">E3974*SUM(P3974:Q3974)</f>
        <v>20</v>
      </c>
      <c r="G3974" s="214" t="n">
        <v>1292632</v>
      </c>
      <c r="H3974" s="215" t="n">
        <v>37035.4521180556</v>
      </c>
      <c r="I3974" s="0" t="s">
        <v>796</v>
      </c>
      <c r="M3974" s="0" t="s">
        <v>780</v>
      </c>
      <c r="N3974" s="0" t="s">
        <v>781</v>
      </c>
      <c r="O3974" s="0" t="s">
        <v>782</v>
      </c>
      <c r="Q3974" s="216" t="n">
        <v>20</v>
      </c>
      <c r="S3974" s="0" t="s">
        <v>783</v>
      </c>
      <c r="T3974" s="0" t="s">
        <v>784</v>
      </c>
      <c r="U3974" s="218" t="n">
        <v>1541</v>
      </c>
      <c r="V3974" s="0" t="s">
        <v>830</v>
      </c>
      <c r="W3974" s="0" t="s">
        <v>803</v>
      </c>
      <c r="X3974" s="0" t="s">
        <v>787</v>
      </c>
      <c r="Y3974" s="0" t="s">
        <v>788</v>
      </c>
      <c r="Z3974" s="0" t="s">
        <v>789</v>
      </c>
      <c r="AA3974" s="0" t="n">
        <v>2151399</v>
      </c>
    </row>
    <row r="3975" customFormat="false" ht="12.75" hidden="false" customHeight="false" outlineLevel="0" collapsed="false">
      <c r="A3975" s="208" t="str">
        <f aca="false">B3975&amp;" "&amp;C3975&amp;" "&amp;D3975</f>
        <v>US Natural Gas Financial</v>
      </c>
      <c r="B3975" s="208" t="str">
        <f aca="false">IF((LEFT(N3975,2)="US"),"US","")</f>
        <v>US</v>
      </c>
      <c r="C3975" s="208" t="str">
        <f aca="false">M3975</f>
        <v>Natural Gas</v>
      </c>
      <c r="D3975" s="208" t="str">
        <f aca="false">IF(ISNUMBER(FIND("Phy",N3975))=TRUE(),"Physical","Financial")</f>
        <v>Financial</v>
      </c>
      <c r="E3975" s="208" t="n">
        <f aca="false">IF(VLOOKUP(S3975,'DD-Lookup'!$J$6:$L$50,3,FALSE())="Monthly",(YEAR(AC3975)-YEAR(AB3975))*12+MONTH(AC3975)-MONTH(AB3975)+1,(AC3975-AB3975+1))</f>
        <v>30</v>
      </c>
      <c r="F3975" s="239" t="n">
        <f aca="false">E3975*SUM(P3975:Q3975)</f>
        <v>150000</v>
      </c>
      <c r="G3975" s="214" t="n">
        <v>1292634</v>
      </c>
      <c r="H3975" s="215" t="n">
        <v>37035.4522916667</v>
      </c>
      <c r="I3975" s="0" t="s">
        <v>1023</v>
      </c>
      <c r="M3975" s="0" t="s">
        <v>858</v>
      </c>
      <c r="N3975" s="0" t="s">
        <v>1024</v>
      </c>
      <c r="O3975" s="0" t="s">
        <v>1025</v>
      </c>
      <c r="Q3975" s="216" t="n">
        <v>5000</v>
      </c>
      <c r="S3975" s="0" t="s">
        <v>1026</v>
      </c>
      <c r="T3975" s="0" t="s">
        <v>784</v>
      </c>
      <c r="U3975" s="218" t="n">
        <v>4.1575</v>
      </c>
      <c r="V3975" s="0" t="s">
        <v>2147</v>
      </c>
      <c r="W3975" s="0" t="s">
        <v>1028</v>
      </c>
      <c r="X3975" s="0" t="s">
        <v>1029</v>
      </c>
      <c r="Y3975" s="0" t="s">
        <v>838</v>
      </c>
      <c r="Z3975" s="0" t="s">
        <v>571</v>
      </c>
      <c r="AA3975" s="0" t="s">
        <v>3234</v>
      </c>
      <c r="AB3975" s="215" t="n">
        <v>37043.875</v>
      </c>
      <c r="AC3975" s="215" t="n">
        <v>37072.875</v>
      </c>
    </row>
    <row r="3976" customFormat="false" ht="12.75" hidden="false" customHeight="false" outlineLevel="0" collapsed="false">
      <c r="A3976" s="208" t="str">
        <f aca="false">B3976&amp;" "&amp;C3976&amp;" "&amp;D3976</f>
        <v>US Natural Gas Financial</v>
      </c>
      <c r="B3976" s="208" t="str">
        <f aca="false">IF((LEFT(N3976,2)="US"),"US","")</f>
        <v>US</v>
      </c>
      <c r="C3976" s="208" t="str">
        <f aca="false">M3976</f>
        <v>Natural Gas</v>
      </c>
      <c r="D3976" s="208" t="str">
        <f aca="false">IF(ISNUMBER(FIND("Phy",N3976))=TRUE(),"Physical","Financial")</f>
        <v>Financial</v>
      </c>
      <c r="E3976" s="208" t="n">
        <f aca="false">IF(VLOOKUP(S3976,'DD-Lookup'!$J$6:$L$50,3,FALSE())="Monthly",(YEAR(AC3976)-YEAR(AB3976))*12+MONTH(AC3976)-MONTH(AB3976)+1,(AC3976-AB3976+1))</f>
        <v>6</v>
      </c>
      <c r="F3976" s="239" t="n">
        <f aca="false">E3976*SUM(P3976:Q3976)</f>
        <v>180000</v>
      </c>
      <c r="G3976" s="214" t="n">
        <v>1292633</v>
      </c>
      <c r="H3976" s="215" t="n">
        <v>37035.4522916667</v>
      </c>
      <c r="I3976" s="0" t="s">
        <v>1381</v>
      </c>
      <c r="M3976" s="0" t="s">
        <v>858</v>
      </c>
      <c r="N3976" s="0" t="s">
        <v>1024</v>
      </c>
      <c r="O3976" s="0" t="s">
        <v>3235</v>
      </c>
      <c r="P3976" s="216" t="n">
        <v>30000</v>
      </c>
      <c r="S3976" s="0" t="s">
        <v>1026</v>
      </c>
      <c r="T3976" s="0" t="s">
        <v>784</v>
      </c>
      <c r="U3976" s="218" t="n">
        <v>4.065</v>
      </c>
      <c r="V3976" s="0" t="s">
        <v>1383</v>
      </c>
      <c r="W3976" s="0" t="s">
        <v>1406</v>
      </c>
      <c r="X3976" s="0" t="s">
        <v>1407</v>
      </c>
      <c r="Y3976" s="0" t="s">
        <v>838</v>
      </c>
      <c r="Z3976" s="0" t="s">
        <v>571</v>
      </c>
      <c r="AA3976" s="0" t="s">
        <v>3236</v>
      </c>
      <c r="AB3976" s="215" t="n">
        <v>37037.875</v>
      </c>
      <c r="AC3976" s="215" t="n">
        <v>37042.875</v>
      </c>
    </row>
    <row r="3977" customFormat="false" ht="12.75" hidden="false" customHeight="false" outlineLevel="0" collapsed="false">
      <c r="A3977" s="208" t="str">
        <f aca="false">B3977&amp;" "&amp;C3977&amp;" "&amp;D3977</f>
        <v> Metals Financial</v>
      </c>
      <c r="B3977" s="208" t="str">
        <f aca="false">IF((LEFT(N3977,2)="US"),"US","")</f>
        <v/>
      </c>
      <c r="C3977" s="208" t="str">
        <f aca="false">M3977</f>
        <v>Metals</v>
      </c>
      <c r="D3977" s="208" t="str">
        <f aca="false">IF(ISNUMBER(FIND("Phy",N3977))=TRUE(),"Physical","Financial")</f>
        <v>Financial</v>
      </c>
      <c r="E3977" s="208" t="n">
        <f aca="false">IF(VLOOKUP(S3977,'DD-Lookup'!$J$6:$L$50,3,FALSE())="Monthly",(YEAR(AC3977)-YEAR(AB3977))*12+MONTH(AC3977)-MONTH(AB3977)+1,(AC3977-AB3977+1))</f>
        <v>1</v>
      </c>
      <c r="F3977" s="239" t="n">
        <f aca="false">E3977*SUM(P3977:Q3977)</f>
        <v>2</v>
      </c>
      <c r="G3977" s="214" t="n">
        <v>1292635</v>
      </c>
      <c r="H3977" s="215" t="n">
        <v>37035.4523611111</v>
      </c>
      <c r="I3977" s="0" t="s">
        <v>815</v>
      </c>
      <c r="M3977" s="0" t="s">
        <v>780</v>
      </c>
      <c r="N3977" s="0" t="s">
        <v>781</v>
      </c>
      <c r="O3977" s="0" t="s">
        <v>782</v>
      </c>
      <c r="Q3977" s="216" t="n">
        <v>2</v>
      </c>
      <c r="S3977" s="0" t="s">
        <v>783</v>
      </c>
      <c r="T3977" s="0" t="s">
        <v>784</v>
      </c>
      <c r="U3977" s="218" t="n">
        <v>1542</v>
      </c>
      <c r="V3977" s="0" t="s">
        <v>816</v>
      </c>
      <c r="W3977" s="0" t="s">
        <v>803</v>
      </c>
      <c r="X3977" s="0" t="s">
        <v>787</v>
      </c>
      <c r="Y3977" s="0" t="s">
        <v>788</v>
      </c>
      <c r="Z3977" s="0" t="s">
        <v>789</v>
      </c>
      <c r="AA3977" s="0" t="n">
        <v>2151403</v>
      </c>
    </row>
    <row r="3978" customFormat="false" ht="12.75" hidden="false" customHeight="false" outlineLevel="0" collapsed="false">
      <c r="A3978" s="208" t="str">
        <f aca="false">B3978&amp;" "&amp;C3978&amp;" "&amp;D3978</f>
        <v> Metals Financial</v>
      </c>
      <c r="B3978" s="208" t="str">
        <f aca="false">IF((LEFT(N3978,2)="US"),"US","")</f>
        <v/>
      </c>
      <c r="C3978" s="208" t="str">
        <f aca="false">M3978</f>
        <v>Metals</v>
      </c>
      <c r="D3978" s="208" t="str">
        <f aca="false">IF(ISNUMBER(FIND("Phy",N3978))=TRUE(),"Physical","Financial")</f>
        <v>Financial</v>
      </c>
      <c r="E3978" s="208" t="n">
        <f aca="false">IF(VLOOKUP(S3978,'DD-Lookup'!$J$6:$L$50,3,FALSE())="Monthly",(YEAR(AC3978)-YEAR(AB3978))*12+MONTH(AC3978)-MONTH(AB3978)+1,(AC3978-AB3978+1))</f>
        <v>1</v>
      </c>
      <c r="F3978" s="239" t="n">
        <f aca="false">E3978*SUM(P3978:Q3978)</f>
        <v>1</v>
      </c>
      <c r="G3978" s="214" t="n">
        <v>1292636</v>
      </c>
      <c r="H3978" s="215" t="n">
        <v>37035.4523726852</v>
      </c>
      <c r="I3978" s="0" t="s">
        <v>2385</v>
      </c>
      <c r="M3978" s="0" t="s">
        <v>780</v>
      </c>
      <c r="N3978" s="0" t="s">
        <v>781</v>
      </c>
      <c r="O3978" s="0" t="s">
        <v>1326</v>
      </c>
      <c r="P3978" s="216" t="n">
        <v>1</v>
      </c>
      <c r="S3978" s="0" t="s">
        <v>783</v>
      </c>
      <c r="T3978" s="0" t="s">
        <v>784</v>
      </c>
      <c r="U3978" s="218" t="n">
        <v>1534</v>
      </c>
      <c r="V3978" s="0" t="s">
        <v>2387</v>
      </c>
      <c r="W3978" s="0" t="s">
        <v>803</v>
      </c>
      <c r="X3978" s="0" t="s">
        <v>787</v>
      </c>
      <c r="Y3978" s="0" t="s">
        <v>788</v>
      </c>
      <c r="Z3978" s="0" t="s">
        <v>789</v>
      </c>
      <c r="AA3978" s="0" t="n">
        <v>2151405</v>
      </c>
      <c r="AB3978" s="215" t="n">
        <v>37090</v>
      </c>
      <c r="AC3978" s="215" t="n">
        <v>37090</v>
      </c>
    </row>
    <row r="3979" customFormat="false" ht="12.75" hidden="false" customHeight="false" outlineLevel="0" collapsed="false">
      <c r="A3979" s="208" t="str">
        <f aca="false">B3979&amp;" "&amp;C3979&amp;" "&amp;D3979</f>
        <v>US Power Physical</v>
      </c>
      <c r="B3979" s="208" t="str">
        <f aca="false">IF((LEFT(N3979,2)="US"),"US","")</f>
        <v>US</v>
      </c>
      <c r="C3979" s="208" t="str">
        <f aca="false">M3979</f>
        <v>Power</v>
      </c>
      <c r="D3979" s="208" t="str">
        <f aca="false">IF(ISNUMBER(FIND("Phy",N3979))=TRUE(),"Physical","Financial")</f>
        <v>Physical</v>
      </c>
      <c r="E3979" s="208" t="n">
        <f aca="false">IF(VLOOKUP(S3979,'DD-Lookup'!$J$6:$L$50,3,FALSE())="Monthly",(YEAR(AC3979)-YEAR(AB3979))*12+MONTH(AC3979)-MONTH(AB3979)+1,(AC3979-AB3979+1))</f>
        <v>5</v>
      </c>
      <c r="F3979" s="239" t="n">
        <f aca="false">E3979*SUM(P3979:Q3979)</f>
        <v>250</v>
      </c>
      <c r="G3979" s="214" t="n">
        <v>1292639</v>
      </c>
      <c r="H3979" s="215" t="n">
        <v>37035.4525347222</v>
      </c>
      <c r="I3979" s="0" t="s">
        <v>1139</v>
      </c>
      <c r="M3979" s="0" t="s">
        <v>67</v>
      </c>
      <c r="N3979" s="0" t="s">
        <v>1081</v>
      </c>
      <c r="O3979" s="0" t="s">
        <v>1255</v>
      </c>
      <c r="P3979" s="216" t="n">
        <v>50</v>
      </c>
      <c r="S3979" s="0" t="s">
        <v>930</v>
      </c>
      <c r="T3979" s="0" t="s">
        <v>784</v>
      </c>
      <c r="U3979" s="218" t="n">
        <v>31.5</v>
      </c>
      <c r="V3979" s="0" t="s">
        <v>1277</v>
      </c>
      <c r="W3979" s="0" t="s">
        <v>1134</v>
      </c>
      <c r="X3979" s="0" t="s">
        <v>1135</v>
      </c>
      <c r="Y3979" s="0" t="s">
        <v>1051</v>
      </c>
      <c r="Z3979" s="0" t="s">
        <v>618</v>
      </c>
      <c r="AA3979" s="0" t="n">
        <v>621654.1</v>
      </c>
      <c r="AB3979" s="215" t="n">
        <v>37039.875</v>
      </c>
      <c r="AC3979" s="215" t="n">
        <v>37043.875</v>
      </c>
    </row>
    <row r="3980" customFormat="false" ht="12.75" hidden="false" customHeight="false" outlineLevel="0" collapsed="false">
      <c r="A3980" s="208" t="str">
        <f aca="false">B3980&amp;" "&amp;C3980&amp;" "&amp;D3980</f>
        <v> Natural Gas Physical</v>
      </c>
      <c r="B3980" s="208" t="str">
        <f aca="false">IF((LEFT(N3980,2)="US"),"US","")</f>
        <v/>
      </c>
      <c r="C3980" s="208" t="str">
        <f aca="false">M3980</f>
        <v>Natural Gas</v>
      </c>
      <c r="D3980" s="208" t="str">
        <f aca="false">IF(ISNUMBER(FIND("Phy",N3980))=TRUE(),"Physical","Financial")</f>
        <v>Physical</v>
      </c>
      <c r="E3980" s="208" t="n">
        <f aca="false">IF(VLOOKUP(S3980,'DD-Lookup'!$J$6:$L$50,3,FALSE())="Monthly",(YEAR(AC3980)-YEAR(AB3980))*12+MONTH(AC3980)-MONTH(AB3980)+1,(AC3980-AB3980+1))</f>
        <v>1</v>
      </c>
      <c r="F3980" s="239" t="n">
        <f aca="false">E3980*SUM(P3980:Q3980)</f>
        <v>5000</v>
      </c>
      <c r="G3980" s="214" t="n">
        <v>1292641</v>
      </c>
      <c r="H3980" s="215" t="n">
        <v>37035.4527893519</v>
      </c>
      <c r="I3980" s="0" t="s">
        <v>2040</v>
      </c>
      <c r="M3980" s="0" t="s">
        <v>858</v>
      </c>
      <c r="N3980" s="0" t="s">
        <v>2171</v>
      </c>
      <c r="O3980" s="0" t="s">
        <v>3101</v>
      </c>
      <c r="P3980" s="216" t="n">
        <v>5000</v>
      </c>
      <c r="S3980" s="0" t="s">
        <v>279</v>
      </c>
      <c r="T3980" s="0" t="s">
        <v>2173</v>
      </c>
      <c r="U3980" s="218" t="n">
        <v>5.58</v>
      </c>
      <c r="V3980" s="0" t="s">
        <v>2224</v>
      </c>
      <c r="W3980" s="0" t="s">
        <v>2225</v>
      </c>
      <c r="X3980" s="0" t="s">
        <v>2176</v>
      </c>
      <c r="Y3980" s="0" t="s">
        <v>1310</v>
      </c>
      <c r="Z3980" s="0" t="s">
        <v>628</v>
      </c>
      <c r="AA3980" s="0" t="n">
        <v>809234</v>
      </c>
      <c r="AB3980" s="215" t="n">
        <v>37036.875</v>
      </c>
      <c r="AC3980" s="215" t="n">
        <v>37036.875</v>
      </c>
    </row>
    <row r="3981" customFormat="false" ht="12.75" hidden="false" customHeight="false" outlineLevel="0" collapsed="false">
      <c r="A3981" s="208" t="str">
        <f aca="false">B3981&amp;" "&amp;C3981&amp;" "&amp;D3981</f>
        <v>US Natural Gas Financial</v>
      </c>
      <c r="B3981" s="208" t="str">
        <f aca="false">IF((LEFT(N3981,2)="US"),"US","")</f>
        <v>US</v>
      </c>
      <c r="C3981" s="208" t="str">
        <f aca="false">M3981</f>
        <v>Natural Gas</v>
      </c>
      <c r="D3981" s="208" t="str">
        <f aca="false">IF(ISNUMBER(FIND("Phy",N3981))=TRUE(),"Physical","Financial")</f>
        <v>Financial</v>
      </c>
      <c r="E3981" s="208" t="n">
        <f aca="false">IF(VLOOKUP(S3981,'DD-Lookup'!$J$6:$L$50,3,FALSE())="Monthly",(YEAR(AC3981)-YEAR(AB3981))*12+MONTH(AC3981)-MONTH(AB3981)+1,(AC3981-AB3981+1))</f>
        <v>30</v>
      </c>
      <c r="F3981" s="239" t="n">
        <f aca="false">E3981*SUM(P3981:Q3981)</f>
        <v>300000</v>
      </c>
      <c r="G3981" s="214" t="n">
        <v>1292642</v>
      </c>
      <c r="H3981" s="215" t="n">
        <v>37035.4528009259</v>
      </c>
      <c r="I3981" s="0" t="s">
        <v>1779</v>
      </c>
      <c r="M3981" s="0" t="s">
        <v>858</v>
      </c>
      <c r="N3981" s="0" t="s">
        <v>1024</v>
      </c>
      <c r="O3981" s="0" t="s">
        <v>1025</v>
      </c>
      <c r="P3981" s="216" t="n">
        <v>10000</v>
      </c>
      <c r="S3981" s="0" t="s">
        <v>1026</v>
      </c>
      <c r="T3981" s="0" t="s">
        <v>784</v>
      </c>
      <c r="U3981" s="218" t="n">
        <v>4.155</v>
      </c>
      <c r="V3981" s="0" t="s">
        <v>2831</v>
      </c>
      <c r="W3981" s="0" t="s">
        <v>1028</v>
      </c>
      <c r="X3981" s="0" t="s">
        <v>1029</v>
      </c>
      <c r="Y3981" s="0" t="s">
        <v>838</v>
      </c>
      <c r="Z3981" s="0" t="s">
        <v>571</v>
      </c>
      <c r="AA3981" s="0" t="s">
        <v>3237</v>
      </c>
      <c r="AB3981" s="215" t="n">
        <v>37043.875</v>
      </c>
      <c r="AC3981" s="215" t="n">
        <v>37072.875</v>
      </c>
    </row>
    <row r="3982" customFormat="false" ht="12.75" hidden="false" customHeight="false" outlineLevel="0" collapsed="false">
      <c r="A3982" s="208" t="str">
        <f aca="false">B3982&amp;" "&amp;C3982&amp;" "&amp;D3982</f>
        <v>US Natural Gas Financial</v>
      </c>
      <c r="B3982" s="208" t="str">
        <f aca="false">IF((LEFT(N3982,2)="US"),"US","")</f>
        <v>US</v>
      </c>
      <c r="C3982" s="208" t="str">
        <f aca="false">M3982</f>
        <v>Natural Gas</v>
      </c>
      <c r="D3982" s="208" t="str">
        <f aca="false">IF(ISNUMBER(FIND("Phy",N3982))=TRUE(),"Physical","Financial")</f>
        <v>Financial</v>
      </c>
      <c r="E3982" s="208" t="n">
        <f aca="false">IF(VLOOKUP(S3982,'DD-Lookup'!$J$6:$L$50,3,FALSE())="Monthly",(YEAR(AC3982)-YEAR(AB3982))*12+MONTH(AC3982)-MONTH(AB3982)+1,(AC3982-AB3982+1))</f>
        <v>30</v>
      </c>
      <c r="F3982" s="239" t="n">
        <f aca="false">E3982*SUM(P3982:Q3982)</f>
        <v>300000</v>
      </c>
      <c r="G3982" s="214" t="n">
        <v>1292643</v>
      </c>
      <c r="H3982" s="215" t="n">
        <v>37035.4528819444</v>
      </c>
      <c r="I3982" s="0" t="s">
        <v>593</v>
      </c>
      <c r="M3982" s="0" t="s">
        <v>858</v>
      </c>
      <c r="N3982" s="0" t="s">
        <v>1482</v>
      </c>
      <c r="O3982" s="0" t="s">
        <v>1849</v>
      </c>
      <c r="Q3982" s="216" t="n">
        <v>10000</v>
      </c>
      <c r="S3982" s="0" t="s">
        <v>1026</v>
      </c>
      <c r="T3982" s="0" t="s">
        <v>784</v>
      </c>
      <c r="U3982" s="218" t="n">
        <v>-0.0425</v>
      </c>
      <c r="V3982" s="0" t="s">
        <v>2196</v>
      </c>
      <c r="W3982" s="0" t="s">
        <v>1851</v>
      </c>
      <c r="X3982" s="0" t="s">
        <v>1852</v>
      </c>
      <c r="Y3982" s="0" t="s">
        <v>838</v>
      </c>
      <c r="Z3982" s="0" t="s">
        <v>571</v>
      </c>
      <c r="AA3982" s="0" t="s">
        <v>3238</v>
      </c>
      <c r="AB3982" s="215" t="n">
        <v>37043.875</v>
      </c>
      <c r="AC3982" s="215" t="n">
        <v>37072.875</v>
      </c>
    </row>
    <row r="3983" customFormat="false" ht="12.75" hidden="false" customHeight="false" outlineLevel="0" collapsed="false">
      <c r="A3983" s="208" t="str">
        <f aca="false">B3983&amp;" "&amp;C3983&amp;" "&amp;D3983</f>
        <v>US Natural Gas Financial</v>
      </c>
      <c r="B3983" s="208" t="str">
        <f aca="false">IF((LEFT(N3983,2)="US"),"US","")</f>
        <v>US</v>
      </c>
      <c r="C3983" s="208" t="str">
        <f aca="false">M3983</f>
        <v>Natural Gas</v>
      </c>
      <c r="D3983" s="208" t="str">
        <f aca="false">IF(ISNUMBER(FIND("Phy",N3983))=TRUE(),"Physical","Financial")</f>
        <v>Financial</v>
      </c>
      <c r="E3983" s="208" t="n">
        <f aca="false">IF(VLOOKUP(S3983,'DD-Lookup'!$J$6:$L$50,3,FALSE())="Monthly",(YEAR(AC3983)-YEAR(AB3983))*12+MONTH(AC3983)-MONTH(AB3983)+1,(AC3983-AB3983+1))</f>
        <v>30</v>
      </c>
      <c r="F3983" s="239" t="n">
        <f aca="false">E3983*SUM(P3983:Q3983)</f>
        <v>300000</v>
      </c>
      <c r="G3983" s="214" t="n">
        <v>1292644</v>
      </c>
      <c r="H3983" s="215" t="n">
        <v>37035.4529282407</v>
      </c>
      <c r="I3983" s="0" t="s">
        <v>593</v>
      </c>
      <c r="M3983" s="0" t="s">
        <v>858</v>
      </c>
      <c r="N3983" s="0" t="s">
        <v>1482</v>
      </c>
      <c r="O3983" s="0" t="s">
        <v>1849</v>
      </c>
      <c r="Q3983" s="216" t="n">
        <v>10000</v>
      </c>
      <c r="S3983" s="0" t="s">
        <v>1026</v>
      </c>
      <c r="T3983" s="0" t="s">
        <v>784</v>
      </c>
      <c r="U3983" s="218" t="n">
        <v>-0.04</v>
      </c>
      <c r="V3983" s="0" t="s">
        <v>2196</v>
      </c>
      <c r="W3983" s="0" t="s">
        <v>1851</v>
      </c>
      <c r="X3983" s="0" t="s">
        <v>1852</v>
      </c>
      <c r="Y3983" s="0" t="s">
        <v>838</v>
      </c>
      <c r="Z3983" s="0" t="s">
        <v>571</v>
      </c>
      <c r="AA3983" s="0" t="s">
        <v>3239</v>
      </c>
      <c r="AB3983" s="215" t="n">
        <v>37043.875</v>
      </c>
      <c r="AC3983" s="215" t="n">
        <v>37072.875</v>
      </c>
    </row>
    <row r="3984" customFormat="false" ht="12.75" hidden="false" customHeight="false" outlineLevel="0" collapsed="false">
      <c r="A3984" s="208" t="str">
        <f aca="false">B3984&amp;" "&amp;C3984&amp;" "&amp;D3984</f>
        <v>US Natural Gas Financial</v>
      </c>
      <c r="B3984" s="208" t="str">
        <f aca="false">IF((LEFT(N3984,2)="US"),"US","")</f>
        <v>US</v>
      </c>
      <c r="C3984" s="208" t="str">
        <f aca="false">M3984</f>
        <v>Natural Gas</v>
      </c>
      <c r="D3984" s="208" t="str">
        <f aca="false">IF(ISNUMBER(FIND("Phy",N3984))=TRUE(),"Physical","Financial")</f>
        <v>Financial</v>
      </c>
      <c r="E3984" s="208" t="n">
        <f aca="false">IF(VLOOKUP(S3984,'DD-Lookup'!$J$6:$L$50,3,FALSE())="Monthly",(YEAR(AC3984)-YEAR(AB3984))*12+MONTH(AC3984)-MONTH(AB3984)+1,(AC3984-AB3984+1))</f>
        <v>30</v>
      </c>
      <c r="F3984" s="239" t="n">
        <f aca="false">E3984*SUM(P3984:Q3984)</f>
        <v>150000</v>
      </c>
      <c r="G3984" s="214" t="n">
        <v>1292645</v>
      </c>
      <c r="H3984" s="215" t="n">
        <v>37035.4531712963</v>
      </c>
      <c r="I3984" s="0" t="s">
        <v>2097</v>
      </c>
      <c r="M3984" s="0" t="s">
        <v>858</v>
      </c>
      <c r="N3984" s="0" t="s">
        <v>1482</v>
      </c>
      <c r="O3984" s="0" t="s">
        <v>3240</v>
      </c>
      <c r="P3984" s="216" t="n">
        <v>5000</v>
      </c>
      <c r="S3984" s="0" t="s">
        <v>1026</v>
      </c>
      <c r="T3984" s="0" t="s">
        <v>784</v>
      </c>
      <c r="U3984" s="218" t="n">
        <v>-1.3875</v>
      </c>
      <c r="V3984" s="0" t="s">
        <v>2435</v>
      </c>
      <c r="W3984" s="0" t="s">
        <v>2070</v>
      </c>
      <c r="X3984" s="0" t="s">
        <v>2071</v>
      </c>
      <c r="Y3984" s="0" t="s">
        <v>838</v>
      </c>
      <c r="Z3984" s="0" t="s">
        <v>571</v>
      </c>
      <c r="AA3984" s="0" t="s">
        <v>3241</v>
      </c>
      <c r="AB3984" s="215" t="n">
        <v>37043.875</v>
      </c>
      <c r="AC3984" s="215" t="n">
        <v>37072.875</v>
      </c>
    </row>
    <row r="3985" customFormat="false" ht="12.75" hidden="false" customHeight="false" outlineLevel="0" collapsed="false">
      <c r="A3985" s="208" t="str">
        <f aca="false">B3985&amp;" "&amp;C3985&amp;" "&amp;D3985</f>
        <v> Metals Financial</v>
      </c>
      <c r="B3985" s="208" t="str">
        <f aca="false">IF((LEFT(N3985,2)="US"),"US","")</f>
        <v/>
      </c>
      <c r="C3985" s="208" t="str">
        <f aca="false">M3985</f>
        <v>Metals</v>
      </c>
      <c r="D3985" s="208" t="str">
        <f aca="false">IF(ISNUMBER(FIND("Phy",N3985))=TRUE(),"Physical","Financial")</f>
        <v>Financial</v>
      </c>
      <c r="E3985" s="208" t="n">
        <f aca="false">IF(VLOOKUP(S3985,'DD-Lookup'!$J$6:$L$50,3,FALSE())="Monthly",(YEAR(AC3985)-YEAR(AB3985))*12+MONTH(AC3985)-MONTH(AB3985)+1,(AC3985-AB3985+1))</f>
        <v>1</v>
      </c>
      <c r="F3985" s="239" t="n">
        <f aca="false">E3985*SUM(P3985:Q3985)</f>
        <v>10</v>
      </c>
      <c r="G3985" s="214" t="n">
        <v>1292646</v>
      </c>
      <c r="H3985" s="215" t="n">
        <v>37035.4532291667</v>
      </c>
      <c r="I3985" s="0" t="s">
        <v>941</v>
      </c>
      <c r="M3985" s="0" t="s">
        <v>780</v>
      </c>
      <c r="N3985" s="0" t="s">
        <v>896</v>
      </c>
      <c r="O3985" s="0" t="s">
        <v>897</v>
      </c>
      <c r="Q3985" s="216" t="n">
        <v>10</v>
      </c>
      <c r="S3985" s="0" t="s">
        <v>898</v>
      </c>
      <c r="T3985" s="0" t="s">
        <v>784</v>
      </c>
      <c r="U3985" s="218" t="n">
        <v>7170</v>
      </c>
      <c r="V3985" s="0" t="s">
        <v>942</v>
      </c>
      <c r="W3985" s="0" t="s">
        <v>800</v>
      </c>
      <c r="X3985" s="0" t="s">
        <v>787</v>
      </c>
      <c r="Y3985" s="0" t="s">
        <v>788</v>
      </c>
      <c r="Z3985" s="0" t="s">
        <v>789</v>
      </c>
      <c r="AA3985" s="0" t="n">
        <v>2151409</v>
      </c>
    </row>
    <row r="3986" customFormat="false" ht="12.75" hidden="false" customHeight="false" outlineLevel="0" collapsed="false">
      <c r="A3986" s="208" t="str">
        <f aca="false">B3986&amp;" "&amp;C3986&amp;" "&amp;D3986</f>
        <v>US Natural Gas Financial</v>
      </c>
      <c r="B3986" s="208" t="str">
        <f aca="false">IF((LEFT(N3986,2)="US"),"US","")</f>
        <v>US</v>
      </c>
      <c r="C3986" s="208" t="str">
        <f aca="false">M3986</f>
        <v>Natural Gas</v>
      </c>
      <c r="D3986" s="208" t="str">
        <f aca="false">IF(ISNUMBER(FIND("Phy",N3986))=TRUE(),"Physical","Financial")</f>
        <v>Financial</v>
      </c>
      <c r="E3986" s="208" t="n">
        <f aca="false">IF(VLOOKUP(S3986,'DD-Lookup'!$J$6:$L$50,3,FALSE())="Monthly",(YEAR(AC3986)-YEAR(AB3986))*12+MONTH(AC3986)-MONTH(AB3986)+1,(AC3986-AB3986+1))</f>
        <v>30</v>
      </c>
      <c r="F3986" s="239" t="n">
        <f aca="false">E3986*SUM(P3986:Q3986)</f>
        <v>150000</v>
      </c>
      <c r="G3986" s="214" t="n">
        <v>1292647</v>
      </c>
      <c r="H3986" s="215" t="n">
        <v>37035.4533449074</v>
      </c>
      <c r="I3986" s="0" t="s">
        <v>1023</v>
      </c>
      <c r="M3986" s="0" t="s">
        <v>858</v>
      </c>
      <c r="N3986" s="0" t="s">
        <v>1024</v>
      </c>
      <c r="O3986" s="0" t="s">
        <v>1025</v>
      </c>
      <c r="Q3986" s="216" t="n">
        <v>5000</v>
      </c>
      <c r="S3986" s="0" t="s">
        <v>1026</v>
      </c>
      <c r="T3986" s="0" t="s">
        <v>784</v>
      </c>
      <c r="U3986" s="218" t="n">
        <v>4.1575</v>
      </c>
      <c r="V3986" s="0" t="s">
        <v>2147</v>
      </c>
      <c r="W3986" s="0" t="s">
        <v>1028</v>
      </c>
      <c r="X3986" s="0" t="s">
        <v>1029</v>
      </c>
      <c r="Y3986" s="0" t="s">
        <v>838</v>
      </c>
      <c r="Z3986" s="0" t="s">
        <v>571</v>
      </c>
      <c r="AA3986" s="0" t="s">
        <v>3242</v>
      </c>
      <c r="AB3986" s="215" t="n">
        <v>37043.875</v>
      </c>
      <c r="AC3986" s="215" t="n">
        <v>37072.875</v>
      </c>
    </row>
    <row r="3987" customFormat="false" ht="12.75" hidden="false" customHeight="false" outlineLevel="0" collapsed="false">
      <c r="A3987" s="208" t="str">
        <f aca="false">B3987&amp;" "&amp;C3987&amp;" "&amp;D3987</f>
        <v>US Natural Gas Physical</v>
      </c>
      <c r="B3987" s="208" t="str">
        <f aca="false">IF((LEFT(N3987,2)="US"),"US","")</f>
        <v>US</v>
      </c>
      <c r="C3987" s="208" t="str">
        <f aca="false">M3987</f>
        <v>Natural Gas</v>
      </c>
      <c r="D3987" s="208" t="str">
        <f aca="false">IF(ISNUMBER(FIND("Phy",N3987))=TRUE(),"Physical","Financial")</f>
        <v>Physical</v>
      </c>
      <c r="E3987" s="208" t="n">
        <f aca="false">IF(VLOOKUP(S3987,'DD-Lookup'!$J$6:$L$50,3,FALSE())="Monthly",(YEAR(AC3987)-YEAR(AB3987))*12+MONTH(AC3987)-MONTH(AB3987)+1,(AC3987-AB3987+1))</f>
        <v>30</v>
      </c>
      <c r="F3987" s="239" t="n">
        <f aca="false">E3987*SUM(P3987:Q3987)</f>
        <v>150000</v>
      </c>
      <c r="G3987" s="214" t="n">
        <v>1292648</v>
      </c>
      <c r="H3987" s="215" t="n">
        <v>37035.4533796296</v>
      </c>
      <c r="I3987" s="0" t="s">
        <v>1672</v>
      </c>
      <c r="M3987" s="0" t="s">
        <v>858</v>
      </c>
      <c r="N3987" s="0" t="s">
        <v>1501</v>
      </c>
      <c r="O3987" s="0" t="s">
        <v>2747</v>
      </c>
      <c r="P3987" s="216" t="n">
        <v>5000</v>
      </c>
      <c r="S3987" s="0" t="s">
        <v>1026</v>
      </c>
      <c r="T3987" s="0" t="s">
        <v>784</v>
      </c>
      <c r="U3987" s="218" t="n">
        <v>-0.015</v>
      </c>
      <c r="V3987" s="0" t="s">
        <v>1761</v>
      </c>
      <c r="W3987" s="0" t="s">
        <v>2748</v>
      </c>
      <c r="X3987" s="0" t="s">
        <v>1309</v>
      </c>
      <c r="Y3987" s="0" t="s">
        <v>1310</v>
      </c>
      <c r="Z3987" s="0" t="s">
        <v>571</v>
      </c>
      <c r="AA3987" s="0" t="s">
        <v>3243</v>
      </c>
      <c r="AB3987" s="215" t="n">
        <v>37043.875</v>
      </c>
      <c r="AC3987" s="215" t="n">
        <v>37072.875</v>
      </c>
    </row>
    <row r="3988" customFormat="false" ht="12.75" hidden="false" customHeight="false" outlineLevel="0" collapsed="false">
      <c r="A3988" s="208" t="str">
        <f aca="false">B3988&amp;" "&amp;C3988&amp;" "&amp;D3988</f>
        <v>US Power Physical</v>
      </c>
      <c r="B3988" s="208" t="str">
        <f aca="false">IF((LEFT(N3988,2)="US"),"US","")</f>
        <v>US</v>
      </c>
      <c r="C3988" s="208" t="str">
        <f aca="false">M3988</f>
        <v>Power</v>
      </c>
      <c r="D3988" s="208" t="str">
        <f aca="false">IF(ISNUMBER(FIND("Phy",N3988))=TRUE(),"Physical","Financial")</f>
        <v>Physical</v>
      </c>
      <c r="E3988" s="208" t="n">
        <f aca="false">IF(VLOOKUP(S3988,'DD-Lookup'!$J$6:$L$50,3,FALSE())="Monthly",(YEAR(AC3988)-YEAR(AB3988))*12+MONTH(AC3988)-MONTH(AB3988)+1,(AC3988-AB3988+1))</f>
        <v>30</v>
      </c>
      <c r="F3988" s="239" t="n">
        <f aca="false">E3988*SUM(P3988:Q3988)</f>
        <v>1500</v>
      </c>
      <c r="G3988" s="214" t="n">
        <v>1292649</v>
      </c>
      <c r="H3988" s="215" t="n">
        <v>37035.4533912037</v>
      </c>
      <c r="I3988" s="0" t="s">
        <v>1225</v>
      </c>
      <c r="M3988" s="0" t="s">
        <v>67</v>
      </c>
      <c r="N3988" s="0" t="s">
        <v>1081</v>
      </c>
      <c r="O3988" s="0" t="s">
        <v>1166</v>
      </c>
      <c r="P3988" s="216" t="n">
        <v>50</v>
      </c>
      <c r="S3988" s="0" t="s">
        <v>930</v>
      </c>
      <c r="T3988" s="0" t="s">
        <v>784</v>
      </c>
      <c r="U3988" s="218" t="n">
        <v>62</v>
      </c>
      <c r="V3988" s="0" t="s">
        <v>1226</v>
      </c>
      <c r="W3988" s="0" t="s">
        <v>1122</v>
      </c>
      <c r="X3988" s="0" t="s">
        <v>1106</v>
      </c>
      <c r="Y3988" s="0" t="s">
        <v>1051</v>
      </c>
      <c r="Z3988" s="0" t="s">
        <v>618</v>
      </c>
      <c r="AA3988" s="0" t="n">
        <v>621655.1</v>
      </c>
      <c r="AB3988" s="215" t="n">
        <v>37043.5916666667</v>
      </c>
      <c r="AC3988" s="215" t="n">
        <v>37072.5916666667</v>
      </c>
    </row>
    <row r="3989" customFormat="false" ht="12.75" hidden="false" customHeight="false" outlineLevel="0" collapsed="false">
      <c r="A3989" s="208" t="str">
        <f aca="false">B3989&amp;" "&amp;C3989&amp;" "&amp;D3989</f>
        <v> Metals Financial</v>
      </c>
      <c r="B3989" s="208" t="str">
        <f aca="false">IF((LEFT(N3989,2)="US"),"US","")</f>
        <v/>
      </c>
      <c r="C3989" s="208" t="str">
        <f aca="false">M3989</f>
        <v>Metals</v>
      </c>
      <c r="D3989" s="208" t="str">
        <f aca="false">IF(ISNUMBER(FIND("Phy",N3989))=TRUE(),"Physical","Financial")</f>
        <v>Financial</v>
      </c>
      <c r="E3989" s="208" t="n">
        <f aca="false">IF(VLOOKUP(S3989,'DD-Lookup'!$J$6:$L$50,3,FALSE())="Monthly",(YEAR(AC3989)-YEAR(AB3989))*12+MONTH(AC3989)-MONTH(AB3989)+1,(AC3989-AB3989+1))</f>
        <v>1</v>
      </c>
      <c r="F3989" s="239" t="n">
        <f aca="false">E3989*SUM(P3989:Q3989)</f>
        <v>2</v>
      </c>
      <c r="G3989" s="214" t="n">
        <v>1292651</v>
      </c>
      <c r="H3989" s="215" t="n">
        <v>37035.4535532407</v>
      </c>
      <c r="I3989" s="0" t="s">
        <v>815</v>
      </c>
      <c r="M3989" s="0" t="s">
        <v>780</v>
      </c>
      <c r="N3989" s="0" t="s">
        <v>781</v>
      </c>
      <c r="O3989" s="0" t="s">
        <v>782</v>
      </c>
      <c r="Q3989" s="216" t="n">
        <v>2</v>
      </c>
      <c r="S3989" s="0" t="s">
        <v>783</v>
      </c>
      <c r="T3989" s="0" t="s">
        <v>784</v>
      </c>
      <c r="U3989" s="218" t="n">
        <v>1541</v>
      </c>
      <c r="V3989" s="0" t="s">
        <v>816</v>
      </c>
      <c r="W3989" s="0" t="s">
        <v>803</v>
      </c>
      <c r="X3989" s="0" t="s">
        <v>787</v>
      </c>
      <c r="Y3989" s="0" t="s">
        <v>788</v>
      </c>
      <c r="Z3989" s="0" t="s">
        <v>789</v>
      </c>
      <c r="AA3989" s="0" t="n">
        <v>2151413</v>
      </c>
    </row>
    <row r="3990" customFormat="false" ht="12.75" hidden="false" customHeight="false" outlineLevel="0" collapsed="false">
      <c r="A3990" s="208" t="str">
        <f aca="false">B3990&amp;" "&amp;C3990&amp;" "&amp;D3990</f>
        <v> Metals Financial</v>
      </c>
      <c r="B3990" s="208" t="str">
        <f aca="false">IF((LEFT(N3990,2)="US"),"US","")</f>
        <v/>
      </c>
      <c r="C3990" s="208" t="str">
        <f aca="false">M3990</f>
        <v>Metals</v>
      </c>
      <c r="D3990" s="208" t="str">
        <f aca="false">IF(ISNUMBER(FIND("Phy",N3990))=TRUE(),"Physical","Financial")</f>
        <v>Financial</v>
      </c>
      <c r="E3990" s="208" t="n">
        <f aca="false">IF(VLOOKUP(S3990,'DD-Lookup'!$J$6:$L$50,3,FALSE())="Monthly",(YEAR(AC3990)-YEAR(AB3990))*12+MONTH(AC3990)-MONTH(AB3990)+1,(AC3990-AB3990+1))</f>
        <v>1</v>
      </c>
      <c r="F3990" s="239" t="n">
        <f aca="false">E3990*SUM(P3990:Q3990)</f>
        <v>5</v>
      </c>
      <c r="G3990" s="214" t="n">
        <v>1292653</v>
      </c>
      <c r="H3990" s="215" t="n">
        <v>37035.4537384259</v>
      </c>
      <c r="I3990" s="0" t="s">
        <v>819</v>
      </c>
      <c r="M3990" s="0" t="s">
        <v>780</v>
      </c>
      <c r="N3990" s="0" t="s">
        <v>896</v>
      </c>
      <c r="O3990" s="0" t="s">
        <v>897</v>
      </c>
      <c r="P3990" s="216" t="n">
        <v>5</v>
      </c>
      <c r="S3990" s="0" t="s">
        <v>898</v>
      </c>
      <c r="T3990" s="0" t="s">
        <v>784</v>
      </c>
      <c r="U3990" s="218" t="n">
        <v>7155</v>
      </c>
      <c r="V3990" s="0" t="s">
        <v>1159</v>
      </c>
      <c r="W3990" s="0" t="s">
        <v>800</v>
      </c>
      <c r="X3990" s="0" t="s">
        <v>787</v>
      </c>
      <c r="Y3990" s="0" t="s">
        <v>788</v>
      </c>
      <c r="Z3990" s="0" t="s">
        <v>789</v>
      </c>
      <c r="AA3990" s="0" t="n">
        <v>2151415</v>
      </c>
    </row>
    <row r="3991" customFormat="false" ht="12.75" hidden="false" customHeight="false" outlineLevel="0" collapsed="false">
      <c r="A3991" s="208" t="str">
        <f aca="false">B3991&amp;" "&amp;C3991&amp;" "&amp;D3991</f>
        <v>US Natural Gas Physical</v>
      </c>
      <c r="B3991" s="208" t="str">
        <f aca="false">IF((LEFT(N3991,2)="US"),"US","")</f>
        <v>US</v>
      </c>
      <c r="C3991" s="208" t="str">
        <f aca="false">M3991</f>
        <v>Natural Gas</v>
      </c>
      <c r="D3991" s="208" t="str">
        <f aca="false">IF(ISNUMBER(FIND("Phy",N3991))=TRUE(),"Physical","Financial")</f>
        <v>Physical</v>
      </c>
      <c r="E3991" s="208" t="n">
        <f aca="false">IF(VLOOKUP(S3991,'DD-Lookup'!$J$6:$L$50,3,FALSE())="Monthly",(YEAR(AC3991)-YEAR(AB3991))*12+MONTH(AC3991)-MONTH(AB3991)+1,(AC3991-AB3991+1))</f>
        <v>1</v>
      </c>
      <c r="F3991" s="239" t="n">
        <f aca="false">E3991*SUM(P3991:Q3991)</f>
        <v>5000</v>
      </c>
      <c r="G3991" s="214" t="n">
        <v>1292654</v>
      </c>
      <c r="H3991" s="215" t="n">
        <v>37035.45375</v>
      </c>
      <c r="I3991" s="0" t="s">
        <v>1735</v>
      </c>
      <c r="M3991" s="0" t="s">
        <v>858</v>
      </c>
      <c r="N3991" s="0" t="s">
        <v>1305</v>
      </c>
      <c r="O3991" s="0" t="s">
        <v>1432</v>
      </c>
      <c r="Q3991" s="216" t="n">
        <v>5000</v>
      </c>
      <c r="S3991" s="0" t="s">
        <v>1026</v>
      </c>
      <c r="T3991" s="0" t="s">
        <v>784</v>
      </c>
      <c r="U3991" s="218" t="n">
        <v>4.08</v>
      </c>
      <c r="V3991" s="0" t="s">
        <v>2904</v>
      </c>
      <c r="W3991" s="0" t="s">
        <v>1434</v>
      </c>
      <c r="X3991" s="0" t="s">
        <v>1435</v>
      </c>
      <c r="Y3991" s="0" t="s">
        <v>1310</v>
      </c>
      <c r="Z3991" s="0" t="s">
        <v>571</v>
      </c>
      <c r="AA3991" s="0" t="n">
        <v>809241</v>
      </c>
      <c r="AB3991" s="215" t="n">
        <v>37036.875</v>
      </c>
      <c r="AC3991" s="215" t="n">
        <v>37036.875</v>
      </c>
    </row>
    <row r="3992" customFormat="false" ht="12.75" hidden="false" customHeight="false" outlineLevel="0" collapsed="false">
      <c r="A3992" s="208" t="str">
        <f aca="false">B3992&amp;" "&amp;C3992&amp;" "&amp;D3992</f>
        <v>US Crude Financial</v>
      </c>
      <c r="B3992" s="208" t="str">
        <f aca="false">IF((LEFT(N3992,2)="US"),"US","")</f>
        <v>US</v>
      </c>
      <c r="C3992" s="208" t="str">
        <f aca="false">M3992</f>
        <v>Crude</v>
      </c>
      <c r="D3992" s="208" t="str">
        <f aca="false">IF(ISNUMBER(FIND("Phy",N3992))=TRUE(),"Physical","Financial")</f>
        <v>Financial</v>
      </c>
      <c r="E3992" s="208" t="n">
        <f aca="false">IF(VLOOKUP(S3992,'DD-Lookup'!$J$6:$L$50,3,FALSE())="Monthly",(YEAR(AC3992)-YEAR(AB3992))*12+MONTH(AC3992)-MONTH(AB3992)+1,(AC3992-AB3992+1))</f>
        <v>1</v>
      </c>
      <c r="F3992" s="239" t="n">
        <f aca="false">E3992*SUM(P3992:Q3992)</f>
        <v>50000</v>
      </c>
      <c r="G3992" s="214" t="n">
        <v>1292655</v>
      </c>
      <c r="H3992" s="215" t="n">
        <v>37035.45375</v>
      </c>
      <c r="I3992" s="0" t="s">
        <v>1376</v>
      </c>
      <c r="M3992" s="0" t="s">
        <v>97</v>
      </c>
      <c r="N3992" s="0" t="s">
        <v>841</v>
      </c>
      <c r="O3992" s="0" t="s">
        <v>842</v>
      </c>
      <c r="Q3992" s="216" t="n">
        <v>50000</v>
      </c>
      <c r="S3992" s="0" t="s">
        <v>843</v>
      </c>
      <c r="T3992" s="0" t="s">
        <v>784</v>
      </c>
      <c r="U3992" s="218" t="n">
        <v>28.74</v>
      </c>
      <c r="V3992" s="0" t="s">
        <v>1990</v>
      </c>
      <c r="W3992" s="0" t="s">
        <v>845</v>
      </c>
      <c r="X3992" s="0" t="s">
        <v>846</v>
      </c>
      <c r="Y3992" s="0" t="s">
        <v>847</v>
      </c>
      <c r="Z3992" s="0" t="s">
        <v>571</v>
      </c>
      <c r="AA3992" s="0" t="n">
        <v>107145</v>
      </c>
      <c r="AB3992" s="215" t="n">
        <v>37073</v>
      </c>
      <c r="AC3992" s="215" t="n">
        <v>37103</v>
      </c>
    </row>
    <row r="3993" customFormat="false" ht="12.75" hidden="false" customHeight="false" outlineLevel="0" collapsed="false">
      <c r="A3993" s="208" t="str">
        <f aca="false">B3993&amp;" "&amp;C3993&amp;" "&amp;D3993</f>
        <v>US Natural Gas Physical</v>
      </c>
      <c r="B3993" s="208" t="str">
        <f aca="false">IF((LEFT(N3993,2)="US"),"US","")</f>
        <v>US</v>
      </c>
      <c r="C3993" s="208" t="str">
        <f aca="false">M3993</f>
        <v>Natural Gas</v>
      </c>
      <c r="D3993" s="208" t="str">
        <f aca="false">IF(ISNUMBER(FIND("Phy",N3993))=TRUE(),"Physical","Financial")</f>
        <v>Physical</v>
      </c>
      <c r="E3993" s="208" t="n">
        <f aca="false">IF(VLOOKUP(S3993,'DD-Lookup'!$J$6:$L$50,3,FALSE())="Monthly",(YEAR(AC3993)-YEAR(AB3993))*12+MONTH(AC3993)-MONTH(AB3993)+1,(AC3993-AB3993+1))</f>
        <v>1</v>
      </c>
      <c r="F3993" s="239" t="n">
        <f aca="false">E3993*SUM(P3993:Q3993)</f>
        <v>10000</v>
      </c>
      <c r="G3993" s="214" t="n">
        <v>1292656</v>
      </c>
      <c r="H3993" s="215" t="n">
        <v>37035.4540740741</v>
      </c>
      <c r="I3993" s="0" t="s">
        <v>1735</v>
      </c>
      <c r="M3993" s="0" t="s">
        <v>858</v>
      </c>
      <c r="N3993" s="0" t="s">
        <v>1305</v>
      </c>
      <c r="O3993" s="0" t="s">
        <v>1432</v>
      </c>
      <c r="Q3993" s="216" t="n">
        <v>10000</v>
      </c>
      <c r="S3993" s="0" t="s">
        <v>1026</v>
      </c>
      <c r="T3993" s="0" t="s">
        <v>784</v>
      </c>
      <c r="U3993" s="218" t="n">
        <v>4.09</v>
      </c>
      <c r="V3993" s="0" t="s">
        <v>2904</v>
      </c>
      <c r="W3993" s="0" t="s">
        <v>1434</v>
      </c>
      <c r="X3993" s="0" t="s">
        <v>1435</v>
      </c>
      <c r="Y3993" s="0" t="s">
        <v>1310</v>
      </c>
      <c r="Z3993" s="0" t="s">
        <v>571</v>
      </c>
      <c r="AA3993" s="0" t="n">
        <v>809244</v>
      </c>
      <c r="AB3993" s="215" t="n">
        <v>37036.875</v>
      </c>
      <c r="AC3993" s="215" t="n">
        <v>37036.875</v>
      </c>
    </row>
    <row r="3994" customFormat="false" ht="12.75" hidden="false" customHeight="false" outlineLevel="0" collapsed="false">
      <c r="A3994" s="208" t="str">
        <f aca="false">B3994&amp;" "&amp;C3994&amp;" "&amp;D3994</f>
        <v>US Natural Gas Financial</v>
      </c>
      <c r="B3994" s="208" t="str">
        <f aca="false">IF((LEFT(N3994,2)="US"),"US","")</f>
        <v>US</v>
      </c>
      <c r="C3994" s="208" t="str">
        <f aca="false">M3994</f>
        <v>Natural Gas</v>
      </c>
      <c r="D3994" s="208" t="str">
        <f aca="false">IF(ISNUMBER(FIND("Phy",N3994))=TRUE(),"Physical","Financial")</f>
        <v>Financial</v>
      </c>
      <c r="E3994" s="208" t="n">
        <f aca="false">IF(VLOOKUP(S3994,'DD-Lookup'!$J$6:$L$50,3,FALSE())="Monthly",(YEAR(AC3994)-YEAR(AB3994))*12+MONTH(AC3994)-MONTH(AB3994)+1,(AC3994-AB3994+1))</f>
        <v>30</v>
      </c>
      <c r="F3994" s="239" t="n">
        <f aca="false">E3994*SUM(P3994:Q3994)</f>
        <v>150000</v>
      </c>
      <c r="G3994" s="214" t="n">
        <v>1292657</v>
      </c>
      <c r="H3994" s="215" t="n">
        <v>37035.454212963</v>
      </c>
      <c r="I3994" s="0" t="s">
        <v>600</v>
      </c>
      <c r="M3994" s="0" t="s">
        <v>858</v>
      </c>
      <c r="N3994" s="0" t="s">
        <v>1024</v>
      </c>
      <c r="O3994" s="0" t="s">
        <v>1025</v>
      </c>
      <c r="P3994" s="216" t="n">
        <v>5000</v>
      </c>
      <c r="S3994" s="0" t="s">
        <v>1026</v>
      </c>
      <c r="T3994" s="0" t="s">
        <v>784</v>
      </c>
      <c r="U3994" s="218" t="n">
        <v>4.1525</v>
      </c>
      <c r="V3994" s="0" t="s">
        <v>3244</v>
      </c>
      <c r="W3994" s="0" t="s">
        <v>1028</v>
      </c>
      <c r="X3994" s="0" t="s">
        <v>1029</v>
      </c>
      <c r="Y3994" s="0" t="s">
        <v>838</v>
      </c>
      <c r="Z3994" s="0" t="s">
        <v>571</v>
      </c>
      <c r="AA3994" s="0" t="s">
        <v>3245</v>
      </c>
      <c r="AB3994" s="215" t="n">
        <v>37043.875</v>
      </c>
      <c r="AC3994" s="215" t="n">
        <v>37072.875</v>
      </c>
    </row>
    <row r="3995" customFormat="false" ht="12.75" hidden="false" customHeight="false" outlineLevel="0" collapsed="false">
      <c r="A3995" s="208" t="str">
        <f aca="false">B3995&amp;" "&amp;C3995&amp;" "&amp;D3995</f>
        <v> Metals Financial</v>
      </c>
      <c r="B3995" s="208" t="str">
        <f aca="false">IF((LEFT(N3995,2)="US"),"US","")</f>
        <v/>
      </c>
      <c r="C3995" s="208" t="str">
        <f aca="false">M3995</f>
        <v>Metals</v>
      </c>
      <c r="D3995" s="208" t="str">
        <f aca="false">IF(ISNUMBER(FIND("Phy",N3995))=TRUE(),"Physical","Financial")</f>
        <v>Financial</v>
      </c>
      <c r="E3995" s="208" t="n">
        <f aca="false">IF(VLOOKUP(S3995,'DD-Lookup'!$J$6:$L$50,3,FALSE())="Monthly",(YEAR(AC3995)-YEAR(AB3995))*12+MONTH(AC3995)-MONTH(AB3995)+1,(AC3995-AB3995+1))</f>
        <v>1</v>
      </c>
      <c r="F3995" s="239" t="n">
        <f aca="false">E3995*SUM(P3995:Q3995)</f>
        <v>10</v>
      </c>
      <c r="G3995" s="214" t="n">
        <v>1292658</v>
      </c>
      <c r="H3995" s="215" t="n">
        <v>37035.4543171296</v>
      </c>
      <c r="I3995" s="0" t="s">
        <v>801</v>
      </c>
      <c r="M3995" s="0" t="s">
        <v>780</v>
      </c>
      <c r="N3995" s="0" t="s">
        <v>896</v>
      </c>
      <c r="O3995" s="0" t="s">
        <v>897</v>
      </c>
      <c r="Q3995" s="216" t="n">
        <v>10</v>
      </c>
      <c r="S3995" s="0" t="s">
        <v>898</v>
      </c>
      <c r="T3995" s="0" t="s">
        <v>784</v>
      </c>
      <c r="U3995" s="218" t="n">
        <v>7150</v>
      </c>
      <c r="V3995" s="0" t="s">
        <v>1086</v>
      </c>
      <c r="W3995" s="0" t="s">
        <v>800</v>
      </c>
      <c r="X3995" s="0" t="s">
        <v>787</v>
      </c>
      <c r="Y3995" s="0" t="s">
        <v>788</v>
      </c>
      <c r="Z3995" s="0" t="s">
        <v>789</v>
      </c>
      <c r="AA3995" s="0" t="n">
        <v>2151417</v>
      </c>
    </row>
    <row r="3996" customFormat="false" ht="12.75" hidden="false" customHeight="false" outlineLevel="0" collapsed="false">
      <c r="A3996" s="208" t="str">
        <f aca="false">B3996&amp;" "&amp;C3996&amp;" "&amp;D3996</f>
        <v> Metals Financial</v>
      </c>
      <c r="B3996" s="208" t="str">
        <f aca="false">IF((LEFT(N3996,2)="US"),"US","")</f>
        <v/>
      </c>
      <c r="C3996" s="208" t="str">
        <f aca="false">M3996</f>
        <v>Metals</v>
      </c>
      <c r="D3996" s="208" t="str">
        <f aca="false">IF(ISNUMBER(FIND("Phy",N3996))=TRUE(),"Physical","Financial")</f>
        <v>Financial</v>
      </c>
      <c r="E3996" s="208" t="n">
        <f aca="false">IF(VLOOKUP(S3996,'DD-Lookup'!$J$6:$L$50,3,FALSE())="Monthly",(YEAR(AC3996)-YEAR(AB3996))*12+MONTH(AC3996)-MONTH(AB3996)+1,(AC3996-AB3996+1))</f>
        <v>1</v>
      </c>
      <c r="F3996" s="239" t="n">
        <f aca="false">E3996*SUM(P3996:Q3996)</f>
        <v>20</v>
      </c>
      <c r="G3996" s="214" t="n">
        <v>1292660</v>
      </c>
      <c r="H3996" s="215" t="n">
        <v>37035.4544444445</v>
      </c>
      <c r="I3996" s="0" t="s">
        <v>850</v>
      </c>
      <c r="M3996" s="0" t="s">
        <v>780</v>
      </c>
      <c r="N3996" s="0" t="s">
        <v>804</v>
      </c>
      <c r="O3996" s="0" t="s">
        <v>805</v>
      </c>
      <c r="P3996" s="216" t="n">
        <v>20</v>
      </c>
      <c r="S3996" s="0" t="s">
        <v>783</v>
      </c>
      <c r="T3996" s="0" t="s">
        <v>784</v>
      </c>
      <c r="U3996" s="218" t="n">
        <v>1740</v>
      </c>
      <c r="V3996" s="0" t="s">
        <v>1053</v>
      </c>
      <c r="W3996" s="0" t="s">
        <v>803</v>
      </c>
      <c r="X3996" s="0" t="s">
        <v>787</v>
      </c>
      <c r="Y3996" s="0" t="s">
        <v>788</v>
      </c>
      <c r="Z3996" s="0" t="s">
        <v>789</v>
      </c>
      <c r="AA3996" s="0" t="n">
        <v>2151419</v>
      </c>
    </row>
    <row r="3997" customFormat="false" ht="12.75" hidden="false" customHeight="false" outlineLevel="0" collapsed="false">
      <c r="A3997" s="208" t="str">
        <f aca="false">B3997&amp;" "&amp;C3997&amp;" "&amp;D3997</f>
        <v> Natural Gas Physical</v>
      </c>
      <c r="B3997" s="208" t="str">
        <f aca="false">IF((LEFT(N3997,2)="US"),"US","")</f>
        <v/>
      </c>
      <c r="C3997" s="208" t="str">
        <f aca="false">M3997</f>
        <v>Natural Gas</v>
      </c>
      <c r="D3997" s="208" t="str">
        <f aca="false">IF(ISNUMBER(FIND("Phy",N3997))=TRUE(),"Physical","Financial")</f>
        <v>Physical</v>
      </c>
      <c r="E3997" s="208" t="n">
        <f aca="false">IF(VLOOKUP(S3997,'DD-Lookup'!$J$6:$L$50,3,FALSE())="Monthly",(YEAR(AC3997)-YEAR(AB3997))*12+MONTH(AC3997)-MONTH(AB3997)+1,(AC3997-AB3997+1))</f>
        <v>1</v>
      </c>
      <c r="F3997" s="239" t="n">
        <f aca="false">E3997*SUM(P3997:Q3997)</f>
        <v>3000</v>
      </c>
      <c r="G3997" s="214" t="n">
        <v>1292661</v>
      </c>
      <c r="H3997" s="215" t="n">
        <v>37035.4544907407</v>
      </c>
      <c r="I3997" s="0" t="s">
        <v>1112</v>
      </c>
      <c r="M3997" s="0" t="s">
        <v>858</v>
      </c>
      <c r="N3997" s="0" t="s">
        <v>2171</v>
      </c>
      <c r="O3997" s="0" t="s">
        <v>2223</v>
      </c>
      <c r="P3997" s="216" t="n">
        <v>3000</v>
      </c>
      <c r="S3997" s="0" t="s">
        <v>279</v>
      </c>
      <c r="T3997" s="0" t="s">
        <v>2173</v>
      </c>
      <c r="U3997" s="218" t="n">
        <v>5.635</v>
      </c>
      <c r="V3997" s="0" t="s">
        <v>3189</v>
      </c>
      <c r="W3997" s="0" t="s">
        <v>2225</v>
      </c>
      <c r="X3997" s="0" t="s">
        <v>2176</v>
      </c>
      <c r="Y3997" s="0" t="s">
        <v>1310</v>
      </c>
      <c r="Z3997" s="0" t="s">
        <v>628</v>
      </c>
      <c r="AA3997" s="0" t="n">
        <v>809245</v>
      </c>
      <c r="AB3997" s="215" t="n">
        <v>37035.875</v>
      </c>
      <c r="AC3997" s="215" t="n">
        <v>37035.875</v>
      </c>
    </row>
    <row r="3998" customFormat="false" ht="12.75" hidden="false" customHeight="false" outlineLevel="0" collapsed="false">
      <c r="A3998" s="208" t="str">
        <f aca="false">B3998&amp;" "&amp;C3998&amp;" "&amp;D3998</f>
        <v> Metals Financial</v>
      </c>
      <c r="B3998" s="208" t="str">
        <f aca="false">IF((LEFT(N3998,2)="US"),"US","")</f>
        <v/>
      </c>
      <c r="C3998" s="208" t="str">
        <f aca="false">M3998</f>
        <v>Metals</v>
      </c>
      <c r="D3998" s="208" t="str">
        <f aca="false">IF(ISNUMBER(FIND("Phy",N3998))=TRUE(),"Physical","Financial")</f>
        <v>Financial</v>
      </c>
      <c r="E3998" s="208" t="n">
        <f aca="false">IF(VLOOKUP(S3998,'DD-Lookup'!$J$6:$L$50,3,FALSE())="Monthly",(YEAR(AC3998)-YEAR(AB3998))*12+MONTH(AC3998)-MONTH(AB3998)+1,(AC3998-AB3998+1))</f>
        <v>1</v>
      </c>
      <c r="F3998" s="239" t="n">
        <f aca="false">E3998*SUM(P3998:Q3998)</f>
        <v>20</v>
      </c>
      <c r="G3998" s="214" t="n">
        <v>1292662</v>
      </c>
      <c r="H3998" s="215" t="n">
        <v>37035.454525463</v>
      </c>
      <c r="I3998" s="0" t="s">
        <v>796</v>
      </c>
      <c r="M3998" s="0" t="s">
        <v>780</v>
      </c>
      <c r="N3998" s="0" t="s">
        <v>804</v>
      </c>
      <c r="O3998" s="0" t="s">
        <v>805</v>
      </c>
      <c r="Q3998" s="216" t="n">
        <v>20</v>
      </c>
      <c r="S3998" s="0" t="s">
        <v>783</v>
      </c>
      <c r="T3998" s="0" t="s">
        <v>784</v>
      </c>
      <c r="U3998" s="218" t="n">
        <v>1741</v>
      </c>
      <c r="V3998" s="0" t="s">
        <v>799</v>
      </c>
      <c r="W3998" s="0" t="s">
        <v>803</v>
      </c>
      <c r="X3998" s="0" t="s">
        <v>787</v>
      </c>
      <c r="Y3998" s="0" t="s">
        <v>788</v>
      </c>
      <c r="Z3998" s="0" t="s">
        <v>789</v>
      </c>
      <c r="AA3998" s="0" t="n">
        <v>2151421</v>
      </c>
    </row>
    <row r="3999" customFormat="false" ht="12.75" hidden="false" customHeight="false" outlineLevel="0" collapsed="false">
      <c r="A3999" s="208" t="str">
        <f aca="false">B3999&amp;" "&amp;C3999&amp;" "&amp;D3999</f>
        <v>US Natural Gas Financial</v>
      </c>
      <c r="B3999" s="208" t="str">
        <f aca="false">IF((LEFT(N3999,2)="US"),"US","")</f>
        <v>US</v>
      </c>
      <c r="C3999" s="208" t="str">
        <f aca="false">M3999</f>
        <v>Natural Gas</v>
      </c>
      <c r="D3999" s="208" t="str">
        <f aca="false">IF(ISNUMBER(FIND("Phy",N3999))=TRUE(),"Physical","Financial")</f>
        <v>Financial</v>
      </c>
      <c r="E3999" s="208" t="n">
        <f aca="false">IF(VLOOKUP(S3999,'DD-Lookup'!$J$6:$L$50,3,FALSE())="Monthly",(YEAR(AC3999)-YEAR(AB3999))*12+MONTH(AC3999)-MONTH(AB3999)+1,(AC3999-AB3999+1))</f>
        <v>30</v>
      </c>
      <c r="F3999" s="239" t="n">
        <f aca="false">E3999*SUM(P3999:Q3999)</f>
        <v>300000</v>
      </c>
      <c r="G3999" s="214" t="n">
        <v>1292664</v>
      </c>
      <c r="H3999" s="215" t="n">
        <v>37035.4549074074</v>
      </c>
      <c r="I3999" s="0" t="s">
        <v>1059</v>
      </c>
      <c r="M3999" s="0" t="s">
        <v>858</v>
      </c>
      <c r="N3999" s="0" t="s">
        <v>1024</v>
      </c>
      <c r="O3999" s="0" t="s">
        <v>1025</v>
      </c>
      <c r="P3999" s="216" t="n">
        <v>10000</v>
      </c>
      <c r="S3999" s="0" t="s">
        <v>1026</v>
      </c>
      <c r="T3999" s="0" t="s">
        <v>784</v>
      </c>
      <c r="U3999" s="218" t="n">
        <v>4.15</v>
      </c>
      <c r="V3999" s="0" t="s">
        <v>2162</v>
      </c>
      <c r="W3999" s="0" t="s">
        <v>1028</v>
      </c>
      <c r="X3999" s="0" t="s">
        <v>1029</v>
      </c>
      <c r="Y3999" s="0" t="s">
        <v>838</v>
      </c>
      <c r="Z3999" s="0" t="s">
        <v>571</v>
      </c>
      <c r="AA3999" s="0" t="s">
        <v>3246</v>
      </c>
      <c r="AB3999" s="215" t="n">
        <v>37043.875</v>
      </c>
      <c r="AC3999" s="215" t="n">
        <v>37072.875</v>
      </c>
    </row>
    <row r="4000" customFormat="false" ht="12.75" hidden="false" customHeight="false" outlineLevel="0" collapsed="false">
      <c r="A4000" s="208" t="str">
        <f aca="false">B4000&amp;" "&amp;C4000&amp;" "&amp;D4000</f>
        <v>US Natural Gas Financial</v>
      </c>
      <c r="B4000" s="208" t="str">
        <f aca="false">IF((LEFT(N4000,2)="US"),"US","")</f>
        <v>US</v>
      </c>
      <c r="C4000" s="208" t="str">
        <f aca="false">M4000</f>
        <v>Natural Gas</v>
      </c>
      <c r="D4000" s="208" t="str">
        <f aca="false">IF(ISNUMBER(FIND("Phy",N4000))=TRUE(),"Physical","Financial")</f>
        <v>Financial</v>
      </c>
      <c r="E4000" s="208" t="n">
        <f aca="false">IF(VLOOKUP(S4000,'DD-Lookup'!$J$6:$L$50,3,FALSE())="Monthly",(YEAR(AC4000)-YEAR(AB4000))*12+MONTH(AC4000)-MONTH(AB4000)+1,(AC4000-AB4000+1))</f>
        <v>365</v>
      </c>
      <c r="F4000" s="239" t="n">
        <f aca="false">E4000*SUM(P4000:Q4000)</f>
        <v>1825000</v>
      </c>
      <c r="G4000" s="214" t="n">
        <v>1292665</v>
      </c>
      <c r="H4000" s="215" t="n">
        <v>37035.4549189815</v>
      </c>
      <c r="I4000" s="0" t="s">
        <v>593</v>
      </c>
      <c r="M4000" s="0" t="s">
        <v>858</v>
      </c>
      <c r="N4000" s="0" t="s">
        <v>1024</v>
      </c>
      <c r="O4000" s="0" t="s">
        <v>1415</v>
      </c>
      <c r="P4000" s="216" t="n">
        <v>5000</v>
      </c>
      <c r="S4000" s="0" t="s">
        <v>1026</v>
      </c>
      <c r="T4000" s="0" t="s">
        <v>784</v>
      </c>
      <c r="U4000" s="218" t="n">
        <v>4.35</v>
      </c>
      <c r="V4000" s="0" t="s">
        <v>1064</v>
      </c>
      <c r="W4000" s="0" t="s">
        <v>1028</v>
      </c>
      <c r="X4000" s="0" t="s">
        <v>1029</v>
      </c>
      <c r="Y4000" s="0" t="s">
        <v>838</v>
      </c>
      <c r="Z4000" s="0" t="s">
        <v>571</v>
      </c>
      <c r="AA4000" s="0" t="s">
        <v>3247</v>
      </c>
      <c r="AB4000" s="215" t="n">
        <v>37257.875</v>
      </c>
      <c r="AC4000" s="215" t="n">
        <v>37621.875</v>
      </c>
    </row>
    <row r="4001" customFormat="false" ht="12.75" hidden="false" customHeight="false" outlineLevel="0" collapsed="false">
      <c r="A4001" s="208" t="str">
        <f aca="false">B4001&amp;" "&amp;C4001&amp;" "&amp;D4001</f>
        <v>US Natural Gas Financial</v>
      </c>
      <c r="B4001" s="208" t="str">
        <f aca="false">IF((LEFT(N4001,2)="US"),"US","")</f>
        <v>US</v>
      </c>
      <c r="C4001" s="208" t="str">
        <f aca="false">M4001</f>
        <v>Natural Gas</v>
      </c>
      <c r="D4001" s="208" t="str">
        <f aca="false">IF(ISNUMBER(FIND("Phy",N4001))=TRUE(),"Physical","Financial")</f>
        <v>Financial</v>
      </c>
      <c r="E4001" s="208" t="n">
        <f aca="false">IF(VLOOKUP(S4001,'DD-Lookup'!$J$6:$L$50,3,FALSE())="Monthly",(YEAR(AC4001)-YEAR(AB4001))*12+MONTH(AC4001)-MONTH(AB4001)+1,(AC4001-AB4001+1))</f>
        <v>151</v>
      </c>
      <c r="F4001" s="239" t="n">
        <f aca="false">E4001*SUM(P4001:Q4001)</f>
        <v>755000</v>
      </c>
      <c r="G4001" s="214" t="n">
        <v>1292666</v>
      </c>
      <c r="H4001" s="215" t="n">
        <v>37035.4549421296</v>
      </c>
      <c r="I4001" s="0" t="s">
        <v>1115</v>
      </c>
      <c r="M4001" s="0" t="s">
        <v>858</v>
      </c>
      <c r="N4001" s="0" t="s">
        <v>1024</v>
      </c>
      <c r="O4001" s="0" t="s">
        <v>1289</v>
      </c>
      <c r="P4001" s="216" t="n">
        <v>5000</v>
      </c>
      <c r="S4001" s="0" t="s">
        <v>1026</v>
      </c>
      <c r="T4001" s="0" t="s">
        <v>784</v>
      </c>
      <c r="U4001" s="218" t="n">
        <v>4.645</v>
      </c>
      <c r="V4001" s="0" t="s">
        <v>1410</v>
      </c>
      <c r="W4001" s="0" t="s">
        <v>1028</v>
      </c>
      <c r="X4001" s="0" t="s">
        <v>1029</v>
      </c>
      <c r="Y4001" s="0" t="s">
        <v>838</v>
      </c>
      <c r="Z4001" s="0" t="s">
        <v>571</v>
      </c>
      <c r="AA4001" s="0" t="s">
        <v>3248</v>
      </c>
      <c r="AB4001" s="215" t="n">
        <v>37196</v>
      </c>
      <c r="AC4001" s="215" t="n">
        <v>37346</v>
      </c>
    </row>
    <row r="4002" customFormat="false" ht="12.75" hidden="false" customHeight="false" outlineLevel="0" collapsed="false">
      <c r="A4002" s="208" t="str">
        <f aca="false">B4002&amp;" "&amp;C4002&amp;" "&amp;D4002</f>
        <v>US Natural Gas Financial</v>
      </c>
      <c r="B4002" s="208" t="str">
        <f aca="false">IF((LEFT(N4002,2)="US"),"US","")</f>
        <v>US</v>
      </c>
      <c r="C4002" s="208" t="str">
        <f aca="false">M4002</f>
        <v>Natural Gas</v>
      </c>
      <c r="D4002" s="208" t="str">
        <f aca="false">IF(ISNUMBER(FIND("Phy",N4002))=TRUE(),"Physical","Financial")</f>
        <v>Financial</v>
      </c>
      <c r="E4002" s="208" t="n">
        <f aca="false">IF(VLOOKUP(S4002,'DD-Lookup'!$J$6:$L$50,3,FALSE())="Monthly",(YEAR(AC4002)-YEAR(AB4002))*12+MONTH(AC4002)-MONTH(AB4002)+1,(AC4002-AB4002+1))</f>
        <v>6</v>
      </c>
      <c r="F4002" s="239" t="n">
        <f aca="false">E4002*SUM(P4002:Q4002)</f>
        <v>180000</v>
      </c>
      <c r="G4002" s="214" t="n">
        <v>1292667</v>
      </c>
      <c r="H4002" s="215" t="n">
        <v>37035.4550115741</v>
      </c>
      <c r="I4002" s="0" t="s">
        <v>1399</v>
      </c>
      <c r="M4002" s="0" t="s">
        <v>858</v>
      </c>
      <c r="N4002" s="0" t="s">
        <v>1024</v>
      </c>
      <c r="O4002" s="0" t="s">
        <v>3235</v>
      </c>
      <c r="P4002" s="216" t="n">
        <v>30000</v>
      </c>
      <c r="S4002" s="0" t="s">
        <v>1026</v>
      </c>
      <c r="T4002" s="0" t="s">
        <v>784</v>
      </c>
      <c r="U4002" s="218" t="n">
        <v>4.065</v>
      </c>
      <c r="V4002" s="0" t="s">
        <v>1400</v>
      </c>
      <c r="W4002" s="0" t="s">
        <v>1406</v>
      </c>
      <c r="X4002" s="0" t="s">
        <v>1407</v>
      </c>
      <c r="Y4002" s="0" t="s">
        <v>838</v>
      </c>
      <c r="Z4002" s="0" t="s">
        <v>571</v>
      </c>
      <c r="AA4002" s="0" t="s">
        <v>3249</v>
      </c>
      <c r="AB4002" s="215" t="n">
        <v>37037.875</v>
      </c>
      <c r="AC4002" s="215" t="n">
        <v>37042.875</v>
      </c>
    </row>
    <row r="4003" customFormat="false" ht="12.75" hidden="false" customHeight="false" outlineLevel="0" collapsed="false">
      <c r="A4003" s="208" t="str">
        <f aca="false">B4003&amp;" "&amp;C4003&amp;" "&amp;D4003</f>
        <v> Natural Gas Physical</v>
      </c>
      <c r="B4003" s="208" t="str">
        <f aca="false">IF((LEFT(N4003,2)="US"),"US","")</f>
        <v/>
      </c>
      <c r="C4003" s="208" t="str">
        <f aca="false">M4003</f>
        <v>Natural Gas</v>
      </c>
      <c r="D4003" s="208" t="str">
        <f aca="false">IF(ISNUMBER(FIND("Phy",N4003))=TRUE(),"Physical","Financial")</f>
        <v>Physical</v>
      </c>
      <c r="E4003" s="208" t="n">
        <f aca="false">IF(VLOOKUP(S4003,'DD-Lookup'!$J$6:$L$50,3,FALSE())="Monthly",(YEAR(AC4003)-YEAR(AB4003))*12+MONTH(AC4003)-MONTH(AB4003)+1,(AC4003-AB4003+1))</f>
        <v>1</v>
      </c>
      <c r="F4003" s="239" t="n">
        <f aca="false">E4003*SUM(P4003:Q4003)</f>
        <v>7000</v>
      </c>
      <c r="G4003" s="214" t="n">
        <v>1292671</v>
      </c>
      <c r="H4003" s="215" t="n">
        <v>37035.4551388889</v>
      </c>
      <c r="I4003" s="0" t="s">
        <v>1874</v>
      </c>
      <c r="M4003" s="0" t="s">
        <v>858</v>
      </c>
      <c r="N4003" s="0" t="s">
        <v>2171</v>
      </c>
      <c r="O4003" s="0" t="s">
        <v>2223</v>
      </c>
      <c r="P4003" s="216" t="n">
        <v>7000</v>
      </c>
      <c r="S4003" s="0" t="s">
        <v>279</v>
      </c>
      <c r="T4003" s="0" t="s">
        <v>2173</v>
      </c>
      <c r="U4003" s="218" t="n">
        <v>5.635</v>
      </c>
      <c r="V4003" s="0" t="s">
        <v>2215</v>
      </c>
      <c r="W4003" s="0" t="s">
        <v>2225</v>
      </c>
      <c r="X4003" s="0" t="s">
        <v>2176</v>
      </c>
      <c r="Y4003" s="0" t="s">
        <v>1310</v>
      </c>
      <c r="Z4003" s="0" t="s">
        <v>628</v>
      </c>
      <c r="AA4003" s="0" t="n">
        <v>809247</v>
      </c>
      <c r="AB4003" s="215" t="n">
        <v>37035.875</v>
      </c>
      <c r="AC4003" s="215" t="n">
        <v>37035.875</v>
      </c>
    </row>
    <row r="4004" customFormat="false" ht="12.75" hidden="false" customHeight="false" outlineLevel="0" collapsed="false">
      <c r="A4004" s="208" t="str">
        <f aca="false">B4004&amp;" "&amp;C4004&amp;" "&amp;D4004</f>
        <v>US Crude Financial</v>
      </c>
      <c r="B4004" s="208" t="str">
        <f aca="false">IF((LEFT(N4004,2)="US"),"US","")</f>
        <v>US</v>
      </c>
      <c r="C4004" s="208" t="str">
        <f aca="false">M4004</f>
        <v>Crude</v>
      </c>
      <c r="D4004" s="208" t="str">
        <f aca="false">IF(ISNUMBER(FIND("Phy",N4004))=TRUE(),"Physical","Financial")</f>
        <v>Financial</v>
      </c>
      <c r="E4004" s="208" t="n">
        <f aca="false">IF(VLOOKUP(S4004,'DD-Lookup'!$J$6:$L$50,3,FALSE())="Monthly",(YEAR(AC4004)-YEAR(AB4004))*12+MONTH(AC4004)-MONTH(AB4004)+1,(AC4004-AB4004+1))</f>
        <v>1</v>
      </c>
      <c r="F4004" s="239" t="n">
        <f aca="false">E4004*SUM(P4004:Q4004)</f>
        <v>50000</v>
      </c>
      <c r="G4004" s="214" t="n">
        <v>1292672</v>
      </c>
      <c r="H4004" s="215" t="n">
        <v>37035.455150463</v>
      </c>
      <c r="I4004" s="0" t="s">
        <v>1112</v>
      </c>
      <c r="M4004" s="0" t="s">
        <v>97</v>
      </c>
      <c r="N4004" s="0" t="s">
        <v>841</v>
      </c>
      <c r="O4004" s="0" t="s">
        <v>842</v>
      </c>
      <c r="P4004" s="216" t="n">
        <v>50000</v>
      </c>
      <c r="S4004" s="0" t="s">
        <v>843</v>
      </c>
      <c r="T4004" s="0" t="s">
        <v>784</v>
      </c>
      <c r="U4004" s="218" t="n">
        <v>28.7</v>
      </c>
      <c r="V4004" s="0" t="s">
        <v>2443</v>
      </c>
      <c r="W4004" s="0" t="s">
        <v>845</v>
      </c>
      <c r="X4004" s="0" t="s">
        <v>846</v>
      </c>
      <c r="Y4004" s="0" t="s">
        <v>847</v>
      </c>
      <c r="Z4004" s="0" t="s">
        <v>571</v>
      </c>
      <c r="AA4004" s="0" t="n">
        <v>107146</v>
      </c>
      <c r="AB4004" s="215" t="n">
        <v>37073</v>
      </c>
      <c r="AC4004" s="215" t="n">
        <v>37103</v>
      </c>
    </row>
    <row r="4005" customFormat="false" ht="12.75" hidden="false" customHeight="false" outlineLevel="0" collapsed="false">
      <c r="A4005" s="208" t="str">
        <f aca="false">B4005&amp;" "&amp;C4005&amp;" "&amp;D4005</f>
        <v> Natural Gas Physical</v>
      </c>
      <c r="B4005" s="208" t="str">
        <f aca="false">IF((LEFT(N4005,2)="US"),"US","")</f>
        <v/>
      </c>
      <c r="C4005" s="208" t="str">
        <f aca="false">M4005</f>
        <v>Natural Gas</v>
      </c>
      <c r="D4005" s="208" t="str">
        <f aca="false">IF(ISNUMBER(FIND("Phy",N4005))=TRUE(),"Physical","Financial")</f>
        <v>Physical</v>
      </c>
      <c r="E4005" s="208" t="n">
        <f aca="false">IF(VLOOKUP(S4005,'DD-Lookup'!$J$6:$L$50,3,FALSE())="Monthly",(YEAR(AC4005)-YEAR(AB4005))*12+MONTH(AC4005)-MONTH(AB4005)+1,(AC4005-AB4005+1))</f>
        <v>1</v>
      </c>
      <c r="F4005" s="239" t="n">
        <f aca="false">E4005*SUM(P4005:Q4005)</f>
        <v>10000</v>
      </c>
      <c r="G4005" s="214" t="n">
        <v>1292673</v>
      </c>
      <c r="H4005" s="215" t="n">
        <v>37035.4551851852</v>
      </c>
      <c r="I4005" s="0" t="s">
        <v>1874</v>
      </c>
      <c r="M4005" s="0" t="s">
        <v>858</v>
      </c>
      <c r="N4005" s="0" t="s">
        <v>2171</v>
      </c>
      <c r="O4005" s="0" t="s">
        <v>2223</v>
      </c>
      <c r="P4005" s="216" t="n">
        <v>10000</v>
      </c>
      <c r="S4005" s="0" t="s">
        <v>279</v>
      </c>
      <c r="T4005" s="0" t="s">
        <v>2173</v>
      </c>
      <c r="U4005" s="218" t="n">
        <v>5.63</v>
      </c>
      <c r="V4005" s="0" t="s">
        <v>2215</v>
      </c>
      <c r="W4005" s="0" t="s">
        <v>2225</v>
      </c>
      <c r="X4005" s="0" t="s">
        <v>2176</v>
      </c>
      <c r="Y4005" s="0" t="s">
        <v>1310</v>
      </c>
      <c r="Z4005" s="0" t="s">
        <v>628</v>
      </c>
      <c r="AA4005" s="0" t="n">
        <v>809248</v>
      </c>
      <c r="AB4005" s="215" t="n">
        <v>37035.875</v>
      </c>
      <c r="AC4005" s="215" t="n">
        <v>37035.875</v>
      </c>
    </row>
    <row r="4006" customFormat="false" ht="12.75" hidden="false" customHeight="false" outlineLevel="0" collapsed="false">
      <c r="A4006" s="208" t="str">
        <f aca="false">B4006&amp;" "&amp;C4006&amp;" "&amp;D4006</f>
        <v>US Natural Gas Financial</v>
      </c>
      <c r="B4006" s="208" t="str">
        <f aca="false">IF((LEFT(N4006,2)="US"),"US","")</f>
        <v>US</v>
      </c>
      <c r="C4006" s="208" t="str">
        <f aca="false">M4006</f>
        <v>Natural Gas</v>
      </c>
      <c r="D4006" s="208" t="str">
        <f aca="false">IF(ISNUMBER(FIND("Phy",N4006))=TRUE(),"Physical","Financial")</f>
        <v>Financial</v>
      </c>
      <c r="E4006" s="208" t="n">
        <f aca="false">IF(VLOOKUP(S4006,'DD-Lookup'!$J$6:$L$50,3,FALSE())="Monthly",(YEAR(AC4006)-YEAR(AB4006))*12+MONTH(AC4006)-MONTH(AB4006)+1,(AC4006-AB4006+1))</f>
        <v>151</v>
      </c>
      <c r="F4006" s="239" t="n">
        <f aca="false">E4006*SUM(P4006:Q4006)</f>
        <v>377500</v>
      </c>
      <c r="G4006" s="214" t="n">
        <v>1292674</v>
      </c>
      <c r="H4006" s="215" t="n">
        <v>37035.4552314815</v>
      </c>
      <c r="I4006" s="0" t="s">
        <v>1694</v>
      </c>
      <c r="M4006" s="0" t="s">
        <v>858</v>
      </c>
      <c r="N4006" s="0" t="s">
        <v>1024</v>
      </c>
      <c r="O4006" s="0" t="s">
        <v>1289</v>
      </c>
      <c r="P4006" s="216" t="n">
        <v>2500</v>
      </c>
      <c r="S4006" s="0" t="s">
        <v>1026</v>
      </c>
      <c r="T4006" s="0" t="s">
        <v>784</v>
      </c>
      <c r="U4006" s="218" t="n">
        <v>4.64</v>
      </c>
      <c r="V4006" s="0" t="s">
        <v>3250</v>
      </c>
      <c r="W4006" s="0" t="s">
        <v>1028</v>
      </c>
      <c r="X4006" s="0" t="s">
        <v>1029</v>
      </c>
      <c r="Y4006" s="0" t="s">
        <v>838</v>
      </c>
      <c r="Z4006" s="0" t="s">
        <v>571</v>
      </c>
      <c r="AA4006" s="0" t="s">
        <v>3251</v>
      </c>
      <c r="AB4006" s="215" t="n">
        <v>37196</v>
      </c>
      <c r="AC4006" s="215" t="n">
        <v>37346</v>
      </c>
    </row>
    <row r="4007" customFormat="false" ht="12.75" hidden="false" customHeight="false" outlineLevel="0" collapsed="false">
      <c r="A4007" s="208" t="str">
        <f aca="false">B4007&amp;" "&amp;C4007&amp;" "&amp;D4007</f>
        <v>US Natural Gas Financial</v>
      </c>
      <c r="B4007" s="208" t="str">
        <f aca="false">IF((LEFT(N4007,2)="US"),"US","")</f>
        <v>US</v>
      </c>
      <c r="C4007" s="208" t="str">
        <f aca="false">M4007</f>
        <v>Natural Gas</v>
      </c>
      <c r="D4007" s="208" t="str">
        <f aca="false">IF(ISNUMBER(FIND("Phy",N4007))=TRUE(),"Physical","Financial")</f>
        <v>Financial</v>
      </c>
      <c r="E4007" s="208" t="n">
        <f aca="false">IF(VLOOKUP(S4007,'DD-Lookup'!$J$6:$L$50,3,FALSE())="Monthly",(YEAR(AC4007)-YEAR(AB4007))*12+MONTH(AC4007)-MONTH(AB4007)+1,(AC4007-AB4007+1))</f>
        <v>30</v>
      </c>
      <c r="F4007" s="239" t="n">
        <f aca="false">E4007*SUM(P4007:Q4007)</f>
        <v>300000</v>
      </c>
      <c r="G4007" s="214" t="n">
        <v>1292675</v>
      </c>
      <c r="H4007" s="215" t="n">
        <v>37035.4552546296</v>
      </c>
      <c r="I4007" s="0" t="s">
        <v>593</v>
      </c>
      <c r="M4007" s="0" t="s">
        <v>858</v>
      </c>
      <c r="N4007" s="0" t="s">
        <v>1024</v>
      </c>
      <c r="O4007" s="0" t="s">
        <v>2938</v>
      </c>
      <c r="P4007" s="216" t="n">
        <v>10000</v>
      </c>
      <c r="S4007" s="0" t="s">
        <v>1026</v>
      </c>
      <c r="T4007" s="0" t="s">
        <v>784</v>
      </c>
      <c r="U4007" s="218" t="n">
        <v>4.065</v>
      </c>
      <c r="V4007" s="0" t="s">
        <v>2196</v>
      </c>
      <c r="W4007" s="0" t="s">
        <v>1851</v>
      </c>
      <c r="X4007" s="0" t="s">
        <v>1852</v>
      </c>
      <c r="Y4007" s="0" t="s">
        <v>838</v>
      </c>
      <c r="Z4007" s="0" t="s">
        <v>571</v>
      </c>
      <c r="AA4007" s="0" t="s">
        <v>3252</v>
      </c>
      <c r="AB4007" s="215" t="n">
        <v>37043.875</v>
      </c>
      <c r="AC4007" s="215" t="n">
        <v>37072.875</v>
      </c>
    </row>
    <row r="4008" customFormat="false" ht="12.75" hidden="false" customHeight="false" outlineLevel="0" collapsed="false">
      <c r="A4008" s="208" t="str">
        <f aca="false">B4008&amp;" "&amp;C4008&amp;" "&amp;D4008</f>
        <v>US Natural Gas Financial</v>
      </c>
      <c r="B4008" s="208" t="str">
        <f aca="false">IF((LEFT(N4008,2)="US"),"US","")</f>
        <v>US</v>
      </c>
      <c r="C4008" s="208" t="str">
        <f aca="false">M4008</f>
        <v>Natural Gas</v>
      </c>
      <c r="D4008" s="208" t="str">
        <f aca="false">IF(ISNUMBER(FIND("Phy",N4008))=TRUE(),"Physical","Financial")</f>
        <v>Financial</v>
      </c>
      <c r="E4008" s="208" t="n">
        <f aca="false">IF(VLOOKUP(S4008,'DD-Lookup'!$J$6:$L$50,3,FALSE())="Monthly",(YEAR(AC4008)-YEAR(AB4008))*12+MONTH(AC4008)-MONTH(AB4008)+1,(AC4008-AB4008+1))</f>
        <v>30</v>
      </c>
      <c r="F4008" s="239" t="n">
        <f aca="false">E4008*SUM(P4008:Q4008)</f>
        <v>150000</v>
      </c>
      <c r="G4008" s="214" t="n">
        <v>1292676</v>
      </c>
      <c r="H4008" s="215" t="n">
        <v>37035.4552893519</v>
      </c>
      <c r="I4008" s="0" t="s">
        <v>1112</v>
      </c>
      <c r="M4008" s="0" t="s">
        <v>858</v>
      </c>
      <c r="N4008" s="0" t="s">
        <v>1024</v>
      </c>
      <c r="O4008" s="0" t="s">
        <v>1025</v>
      </c>
      <c r="P4008" s="216" t="n">
        <v>5000</v>
      </c>
      <c r="S4008" s="0" t="s">
        <v>1026</v>
      </c>
      <c r="T4008" s="0" t="s">
        <v>784</v>
      </c>
      <c r="U4008" s="218" t="n">
        <v>4.1475</v>
      </c>
      <c r="V4008" s="0" t="s">
        <v>2126</v>
      </c>
      <c r="W4008" s="0" t="s">
        <v>1028</v>
      </c>
      <c r="X4008" s="0" t="s">
        <v>1029</v>
      </c>
      <c r="Y4008" s="0" t="s">
        <v>838</v>
      </c>
      <c r="Z4008" s="0" t="s">
        <v>571</v>
      </c>
      <c r="AA4008" s="0" t="s">
        <v>3253</v>
      </c>
      <c r="AB4008" s="215" t="n">
        <v>37043.875</v>
      </c>
      <c r="AC4008" s="215" t="n">
        <v>37072.875</v>
      </c>
    </row>
    <row r="4009" customFormat="false" ht="12.75" hidden="false" customHeight="false" outlineLevel="0" collapsed="false">
      <c r="A4009" s="208" t="str">
        <f aca="false">B4009&amp;" "&amp;C4009&amp;" "&amp;D4009</f>
        <v> Natural Gas Physical</v>
      </c>
      <c r="B4009" s="208" t="str">
        <f aca="false">IF((LEFT(N4009,2)="US"),"US","")</f>
        <v/>
      </c>
      <c r="C4009" s="208" t="str">
        <f aca="false">M4009</f>
        <v>Natural Gas</v>
      </c>
      <c r="D4009" s="208" t="str">
        <f aca="false">IF(ISNUMBER(FIND("Phy",N4009))=TRUE(),"Physical","Financial")</f>
        <v>Physical</v>
      </c>
      <c r="E4009" s="208" t="n">
        <f aca="false">IF(VLOOKUP(S4009,'DD-Lookup'!$J$6:$L$50,3,FALSE())="Monthly",(YEAR(AC4009)-YEAR(AB4009))*12+MONTH(AC4009)-MONTH(AB4009)+1,(AC4009-AB4009+1))</f>
        <v>1</v>
      </c>
      <c r="F4009" s="239" t="n">
        <f aca="false">E4009*SUM(P4009:Q4009)</f>
        <v>10000</v>
      </c>
      <c r="G4009" s="214" t="n">
        <v>1292677</v>
      </c>
      <c r="H4009" s="215" t="n">
        <v>37035.4553009259</v>
      </c>
      <c r="I4009" s="0" t="s">
        <v>1874</v>
      </c>
      <c r="M4009" s="0" t="s">
        <v>858</v>
      </c>
      <c r="N4009" s="0" t="s">
        <v>2171</v>
      </c>
      <c r="O4009" s="0" t="s">
        <v>2223</v>
      </c>
      <c r="P4009" s="216" t="n">
        <v>10000</v>
      </c>
      <c r="S4009" s="0" t="s">
        <v>279</v>
      </c>
      <c r="T4009" s="0" t="s">
        <v>2173</v>
      </c>
      <c r="U4009" s="218" t="n">
        <v>5.62</v>
      </c>
      <c r="V4009" s="0" t="s">
        <v>2215</v>
      </c>
      <c r="W4009" s="0" t="s">
        <v>2225</v>
      </c>
      <c r="X4009" s="0" t="s">
        <v>2176</v>
      </c>
      <c r="Y4009" s="0" t="s">
        <v>1310</v>
      </c>
      <c r="Z4009" s="0" t="s">
        <v>628</v>
      </c>
      <c r="AA4009" s="0" t="n">
        <v>809249</v>
      </c>
      <c r="AB4009" s="215" t="n">
        <v>37035.875</v>
      </c>
      <c r="AC4009" s="215" t="n">
        <v>37035.875</v>
      </c>
    </row>
    <row r="4010" customFormat="false" ht="12.75" hidden="false" customHeight="false" outlineLevel="0" collapsed="false">
      <c r="A4010" s="208" t="str">
        <f aca="false">B4010&amp;" "&amp;C4010&amp;" "&amp;D4010</f>
        <v> Natural Gas Physical</v>
      </c>
      <c r="B4010" s="208" t="str">
        <f aca="false">IF((LEFT(N4010,2)="US"),"US","")</f>
        <v/>
      </c>
      <c r="C4010" s="208" t="str">
        <f aca="false">M4010</f>
        <v>Natural Gas</v>
      </c>
      <c r="D4010" s="208" t="str">
        <f aca="false">IF(ISNUMBER(FIND("Phy",N4010))=TRUE(),"Physical","Financial")</f>
        <v>Physical</v>
      </c>
      <c r="E4010" s="208" t="n">
        <f aca="false">IF(VLOOKUP(S4010,'DD-Lookup'!$J$6:$L$50,3,FALSE())="Monthly",(YEAR(AC4010)-YEAR(AB4010))*12+MONTH(AC4010)-MONTH(AB4010)+1,(AC4010-AB4010+1))</f>
        <v>1</v>
      </c>
      <c r="F4010" s="239" t="n">
        <f aca="false">E4010*SUM(P4010:Q4010)</f>
        <v>10000</v>
      </c>
      <c r="G4010" s="214" t="n">
        <v>1292678</v>
      </c>
      <c r="H4010" s="215" t="n">
        <v>37035.4554050926</v>
      </c>
      <c r="I4010" s="0" t="s">
        <v>1874</v>
      </c>
      <c r="M4010" s="0" t="s">
        <v>858</v>
      </c>
      <c r="N4010" s="0" t="s">
        <v>2171</v>
      </c>
      <c r="O4010" s="0" t="s">
        <v>2223</v>
      </c>
      <c r="P4010" s="216" t="n">
        <v>10000</v>
      </c>
      <c r="S4010" s="0" t="s">
        <v>279</v>
      </c>
      <c r="T4010" s="0" t="s">
        <v>2173</v>
      </c>
      <c r="U4010" s="218" t="n">
        <v>5.61</v>
      </c>
      <c r="V4010" s="0" t="s">
        <v>2215</v>
      </c>
      <c r="W4010" s="0" t="s">
        <v>2225</v>
      </c>
      <c r="X4010" s="0" t="s">
        <v>2176</v>
      </c>
      <c r="Y4010" s="0" t="s">
        <v>1310</v>
      </c>
      <c r="Z4010" s="0" t="s">
        <v>628</v>
      </c>
      <c r="AA4010" s="0" t="n">
        <v>809250</v>
      </c>
      <c r="AB4010" s="215" t="n">
        <v>37035.875</v>
      </c>
      <c r="AC4010" s="215" t="n">
        <v>37035.875</v>
      </c>
    </row>
    <row r="4011" customFormat="false" ht="12.75" hidden="false" customHeight="false" outlineLevel="0" collapsed="false">
      <c r="A4011" s="208" t="str">
        <f aca="false">B4011&amp;" "&amp;C4011&amp;" "&amp;D4011</f>
        <v> Metals Financial</v>
      </c>
      <c r="B4011" s="208" t="str">
        <f aca="false">IF((LEFT(N4011,2)="US"),"US","")</f>
        <v/>
      </c>
      <c r="C4011" s="208" t="str">
        <f aca="false">M4011</f>
        <v>Metals</v>
      </c>
      <c r="D4011" s="208" t="str">
        <f aca="false">IF(ISNUMBER(FIND("Phy",N4011))=TRUE(),"Physical","Financial")</f>
        <v>Financial</v>
      </c>
      <c r="E4011" s="208" t="n">
        <f aca="false">IF(VLOOKUP(S4011,'DD-Lookup'!$J$6:$L$50,3,FALSE())="Monthly",(YEAR(AC4011)-YEAR(AB4011))*12+MONTH(AC4011)-MONTH(AB4011)+1,(AC4011-AB4011+1))</f>
        <v>1</v>
      </c>
      <c r="F4011" s="239" t="n">
        <f aca="false">E4011*SUM(P4011:Q4011)</f>
        <v>20</v>
      </c>
      <c r="G4011" s="214" t="n">
        <v>1292679</v>
      </c>
      <c r="H4011" s="215" t="n">
        <v>37035.4554166667</v>
      </c>
      <c r="I4011" s="0" t="s">
        <v>968</v>
      </c>
      <c r="M4011" s="0" t="s">
        <v>780</v>
      </c>
      <c r="N4011" s="0" t="s">
        <v>797</v>
      </c>
      <c r="O4011" s="0" t="s">
        <v>798</v>
      </c>
      <c r="Q4011" s="216" t="n">
        <v>20</v>
      </c>
      <c r="S4011" s="0" t="s">
        <v>783</v>
      </c>
      <c r="T4011" s="0" t="s">
        <v>784</v>
      </c>
      <c r="U4011" s="218" t="n">
        <v>952</v>
      </c>
      <c r="V4011" s="0" t="s">
        <v>3254</v>
      </c>
      <c r="W4011" s="0" t="s">
        <v>800</v>
      </c>
      <c r="X4011" s="0" t="s">
        <v>787</v>
      </c>
      <c r="Y4011" s="0" t="s">
        <v>788</v>
      </c>
      <c r="Z4011" s="0" t="s">
        <v>789</v>
      </c>
      <c r="AA4011" s="0" t="n">
        <v>2151423</v>
      </c>
    </row>
    <row r="4012" customFormat="false" ht="12.75" hidden="false" customHeight="false" outlineLevel="0" collapsed="false">
      <c r="A4012" s="208" t="str">
        <f aca="false">B4012&amp;" "&amp;C4012&amp;" "&amp;D4012</f>
        <v> Natural Gas Physical</v>
      </c>
      <c r="B4012" s="208" t="str">
        <f aca="false">IF((LEFT(N4012,2)="US"),"US","")</f>
        <v/>
      </c>
      <c r="C4012" s="208" t="str">
        <f aca="false">M4012</f>
        <v>Natural Gas</v>
      </c>
      <c r="D4012" s="208" t="str">
        <f aca="false">IF(ISNUMBER(FIND("Phy",N4012))=TRUE(),"Physical","Financial")</f>
        <v>Physical</v>
      </c>
      <c r="E4012" s="208" t="n">
        <f aca="false">IF(VLOOKUP(S4012,'DD-Lookup'!$J$6:$L$50,3,FALSE())="Monthly",(YEAR(AC4012)-YEAR(AB4012))*12+MONTH(AC4012)-MONTH(AB4012)+1,(AC4012-AB4012+1))</f>
        <v>1</v>
      </c>
      <c r="F4012" s="239" t="n">
        <f aca="false">E4012*SUM(P4012:Q4012)</f>
        <v>10000</v>
      </c>
      <c r="G4012" s="214" t="n">
        <v>1292680</v>
      </c>
      <c r="H4012" s="215" t="n">
        <v>37035.455462963</v>
      </c>
      <c r="I4012" s="0" t="s">
        <v>1874</v>
      </c>
      <c r="M4012" s="0" t="s">
        <v>858</v>
      </c>
      <c r="N4012" s="0" t="s">
        <v>2171</v>
      </c>
      <c r="O4012" s="0" t="s">
        <v>2223</v>
      </c>
      <c r="P4012" s="216" t="n">
        <v>10000</v>
      </c>
      <c r="S4012" s="0" t="s">
        <v>279</v>
      </c>
      <c r="T4012" s="0" t="s">
        <v>2173</v>
      </c>
      <c r="U4012" s="218" t="n">
        <v>5.605</v>
      </c>
      <c r="V4012" s="0" t="s">
        <v>2215</v>
      </c>
      <c r="W4012" s="0" t="s">
        <v>2225</v>
      </c>
      <c r="X4012" s="0" t="s">
        <v>2176</v>
      </c>
      <c r="Y4012" s="0" t="s">
        <v>1310</v>
      </c>
      <c r="Z4012" s="0" t="s">
        <v>628</v>
      </c>
      <c r="AA4012" s="0" t="n">
        <v>809251</v>
      </c>
      <c r="AB4012" s="215" t="n">
        <v>37035.875</v>
      </c>
      <c r="AC4012" s="215" t="n">
        <v>37035.875</v>
      </c>
    </row>
    <row r="4013" customFormat="false" ht="12.75" hidden="false" customHeight="false" outlineLevel="0" collapsed="false">
      <c r="A4013" s="208" t="str">
        <f aca="false">B4013&amp;" "&amp;C4013&amp;" "&amp;D4013</f>
        <v>US Crude Financial</v>
      </c>
      <c r="B4013" s="208" t="str">
        <f aca="false">IF((LEFT(N4013,2)="US"),"US","")</f>
        <v>US</v>
      </c>
      <c r="C4013" s="208" t="str">
        <f aca="false">M4013</f>
        <v>Crude</v>
      </c>
      <c r="D4013" s="208" t="str">
        <f aca="false">IF(ISNUMBER(FIND("Phy",N4013))=TRUE(),"Physical","Financial")</f>
        <v>Financial</v>
      </c>
      <c r="E4013" s="208" t="n">
        <f aca="false">IF(VLOOKUP(S4013,'DD-Lookup'!$J$6:$L$50,3,FALSE())="Monthly",(YEAR(AC4013)-YEAR(AB4013))*12+MONTH(AC4013)-MONTH(AB4013)+1,(AC4013-AB4013+1))</f>
        <v>1</v>
      </c>
      <c r="F4013" s="239" t="n">
        <f aca="false">E4013*SUM(P4013:Q4013)</f>
        <v>50000</v>
      </c>
      <c r="G4013" s="214" t="n">
        <v>1292683</v>
      </c>
      <c r="H4013" s="215" t="n">
        <v>37035.4555439815</v>
      </c>
      <c r="I4013" s="0" t="s">
        <v>1376</v>
      </c>
      <c r="M4013" s="0" t="s">
        <v>97</v>
      </c>
      <c r="N4013" s="0" t="s">
        <v>841</v>
      </c>
      <c r="O4013" s="0" t="s">
        <v>842</v>
      </c>
      <c r="Q4013" s="216" t="n">
        <v>50000</v>
      </c>
      <c r="S4013" s="0" t="s">
        <v>843</v>
      </c>
      <c r="T4013" s="0" t="s">
        <v>784</v>
      </c>
      <c r="U4013" s="218" t="n">
        <v>28.68</v>
      </c>
      <c r="V4013" s="0" t="s">
        <v>1990</v>
      </c>
      <c r="W4013" s="0" t="s">
        <v>845</v>
      </c>
      <c r="X4013" s="0" t="s">
        <v>846</v>
      </c>
      <c r="Y4013" s="0" t="s">
        <v>847</v>
      </c>
      <c r="Z4013" s="0" t="s">
        <v>571</v>
      </c>
      <c r="AA4013" s="0" t="n">
        <v>107148</v>
      </c>
      <c r="AB4013" s="215" t="n">
        <v>37073</v>
      </c>
      <c r="AC4013" s="215" t="n">
        <v>37103</v>
      </c>
    </row>
    <row r="4014" customFormat="false" ht="12.75" hidden="false" customHeight="false" outlineLevel="0" collapsed="false">
      <c r="A4014" s="208" t="str">
        <f aca="false">B4014&amp;" "&amp;C4014&amp;" "&amp;D4014</f>
        <v> Natural Gas Physical</v>
      </c>
      <c r="B4014" s="208" t="str">
        <f aca="false">IF((LEFT(N4014,2)="US"),"US","")</f>
        <v/>
      </c>
      <c r="C4014" s="208" t="str">
        <f aca="false">M4014</f>
        <v>Natural Gas</v>
      </c>
      <c r="D4014" s="208" t="str">
        <f aca="false">IF(ISNUMBER(FIND("Phy",N4014))=TRUE(),"Physical","Financial")</f>
        <v>Physical</v>
      </c>
      <c r="E4014" s="208" t="n">
        <f aca="false">IF(VLOOKUP(S4014,'DD-Lookup'!$J$6:$L$50,3,FALSE())="Monthly",(YEAR(AC4014)-YEAR(AB4014))*12+MONTH(AC4014)-MONTH(AB4014)+1,(AC4014-AB4014+1))</f>
        <v>30</v>
      </c>
      <c r="F4014" s="239" t="n">
        <f aca="false">E4014*SUM(P4014:Q4014)</f>
        <v>750000</v>
      </c>
      <c r="G4014" s="214" t="n">
        <v>1292684</v>
      </c>
      <c r="H4014" s="215" t="n">
        <v>37035.4557175926</v>
      </c>
      <c r="I4014" s="0" t="s">
        <v>973</v>
      </c>
      <c r="M4014" s="0" t="s">
        <v>858</v>
      </c>
      <c r="N4014" s="0" t="s">
        <v>859</v>
      </c>
      <c r="O4014" s="0" t="s">
        <v>877</v>
      </c>
      <c r="P4014" s="216" t="n">
        <v>25000</v>
      </c>
      <c r="S4014" s="0" t="s">
        <v>861</v>
      </c>
      <c r="T4014" s="0" t="s">
        <v>862</v>
      </c>
      <c r="U4014" s="218" t="n">
        <v>20.35</v>
      </c>
      <c r="V4014" s="0" t="s">
        <v>2751</v>
      </c>
      <c r="W4014" s="0" t="s">
        <v>873</v>
      </c>
      <c r="X4014" s="0" t="s">
        <v>865</v>
      </c>
      <c r="Y4014" s="0" t="s">
        <v>866</v>
      </c>
      <c r="Z4014" s="0" t="s">
        <v>867</v>
      </c>
      <c r="AA4014" s="0" t="n">
        <v>104844</v>
      </c>
      <c r="AB4014" s="215" t="n">
        <v>37043.875</v>
      </c>
      <c r="AC4014" s="215" t="n">
        <v>37072.875</v>
      </c>
    </row>
    <row r="4015" customFormat="false" ht="12.75" hidden="false" customHeight="false" outlineLevel="0" collapsed="false">
      <c r="A4015" s="208" t="str">
        <f aca="false">B4015&amp;" "&amp;C4015&amp;" "&amp;D4015</f>
        <v> Metals Financial</v>
      </c>
      <c r="B4015" s="208" t="str">
        <f aca="false">IF((LEFT(N4015,2)="US"),"US","")</f>
        <v/>
      </c>
      <c r="C4015" s="208" t="str">
        <f aca="false">M4015</f>
        <v>Metals</v>
      </c>
      <c r="D4015" s="208" t="str">
        <f aca="false">IF(ISNUMBER(FIND("Phy",N4015))=TRUE(),"Physical","Financial")</f>
        <v>Financial</v>
      </c>
      <c r="E4015" s="208" t="n">
        <f aca="false">IF(VLOOKUP(S4015,'DD-Lookup'!$J$6:$L$50,3,FALSE())="Monthly",(YEAR(AC4015)-YEAR(AB4015))*12+MONTH(AC4015)-MONTH(AB4015)+1,(AC4015-AB4015+1))</f>
        <v>1</v>
      </c>
      <c r="F4015" s="239" t="n">
        <f aca="false">E4015*SUM(P4015:Q4015)</f>
        <v>3</v>
      </c>
      <c r="G4015" s="214" t="n">
        <v>1292685</v>
      </c>
      <c r="H4015" s="215" t="n">
        <v>37035.4557523148</v>
      </c>
      <c r="I4015" s="0" t="s">
        <v>825</v>
      </c>
      <c r="M4015" s="0" t="s">
        <v>780</v>
      </c>
      <c r="N4015" s="0" t="s">
        <v>896</v>
      </c>
      <c r="O4015" s="0" t="s">
        <v>897</v>
      </c>
      <c r="P4015" s="216" t="n">
        <v>3</v>
      </c>
      <c r="S4015" s="0" t="s">
        <v>898</v>
      </c>
      <c r="T4015" s="0" t="s">
        <v>784</v>
      </c>
      <c r="U4015" s="218" t="n">
        <v>7140</v>
      </c>
      <c r="V4015" s="0" t="s">
        <v>827</v>
      </c>
      <c r="W4015" s="0" t="s">
        <v>800</v>
      </c>
      <c r="X4015" s="0" t="s">
        <v>787</v>
      </c>
      <c r="Y4015" s="0" t="s">
        <v>788</v>
      </c>
      <c r="Z4015" s="0" t="s">
        <v>789</v>
      </c>
      <c r="AA4015" s="0" t="n">
        <v>2151425</v>
      </c>
    </row>
    <row r="4016" customFormat="false" ht="12.75" hidden="false" customHeight="false" outlineLevel="0" collapsed="false">
      <c r="A4016" s="208" t="str">
        <f aca="false">B4016&amp;" "&amp;C4016&amp;" "&amp;D4016</f>
        <v>US Natural Gas Financial</v>
      </c>
      <c r="B4016" s="208" t="str">
        <f aca="false">IF((LEFT(N4016,2)="US"),"US","")</f>
        <v>US</v>
      </c>
      <c r="C4016" s="208" t="str">
        <f aca="false">M4016</f>
        <v>Natural Gas</v>
      </c>
      <c r="D4016" s="208" t="str">
        <f aca="false">IF(ISNUMBER(FIND("Phy",N4016))=TRUE(),"Physical","Financial")</f>
        <v>Financial</v>
      </c>
      <c r="E4016" s="208" t="n">
        <f aca="false">IF(VLOOKUP(S4016,'DD-Lookup'!$J$6:$L$50,3,FALSE())="Monthly",(YEAR(AC4016)-YEAR(AB4016))*12+MONTH(AC4016)-MONTH(AB4016)+1,(AC4016-AB4016+1))</f>
        <v>30</v>
      </c>
      <c r="F4016" s="239" t="n">
        <f aca="false">E4016*SUM(P4016:Q4016)</f>
        <v>75000</v>
      </c>
      <c r="G4016" s="214" t="n">
        <v>1292686</v>
      </c>
      <c r="H4016" s="215" t="n">
        <v>37035.4560416667</v>
      </c>
      <c r="I4016" s="0" t="s">
        <v>1452</v>
      </c>
      <c r="M4016" s="0" t="s">
        <v>858</v>
      </c>
      <c r="N4016" s="0" t="s">
        <v>1024</v>
      </c>
      <c r="O4016" s="0" t="s">
        <v>1025</v>
      </c>
      <c r="Q4016" s="216" t="n">
        <v>2500</v>
      </c>
      <c r="S4016" s="0" t="s">
        <v>1026</v>
      </c>
      <c r="T4016" s="0" t="s">
        <v>784</v>
      </c>
      <c r="U4016" s="218" t="n">
        <v>4.15</v>
      </c>
      <c r="V4016" s="0" t="s">
        <v>2921</v>
      </c>
      <c r="W4016" s="0" t="s">
        <v>1028</v>
      </c>
      <c r="X4016" s="0" t="s">
        <v>1029</v>
      </c>
      <c r="Y4016" s="0" t="s">
        <v>838</v>
      </c>
      <c r="Z4016" s="0" t="s">
        <v>571</v>
      </c>
      <c r="AA4016" s="0" t="s">
        <v>3255</v>
      </c>
      <c r="AB4016" s="215" t="n">
        <v>37043.875</v>
      </c>
      <c r="AC4016" s="215" t="n">
        <v>37072.875</v>
      </c>
    </row>
    <row r="4017" customFormat="false" ht="12.75" hidden="false" customHeight="false" outlineLevel="0" collapsed="false">
      <c r="A4017" s="208" t="str">
        <f aca="false">B4017&amp;" "&amp;C4017&amp;" "&amp;D4017</f>
        <v> Natural Gas Physical</v>
      </c>
      <c r="B4017" s="208" t="str">
        <f aca="false">IF((LEFT(N4017,2)="US"),"US","")</f>
        <v/>
      </c>
      <c r="C4017" s="208" t="str">
        <f aca="false">M4017</f>
        <v>Natural Gas</v>
      </c>
      <c r="D4017" s="208" t="str">
        <f aca="false">IF(ISNUMBER(FIND("Phy",N4017))=TRUE(),"Physical","Financial")</f>
        <v>Physical</v>
      </c>
      <c r="E4017" s="208" t="n">
        <f aca="false">IF(VLOOKUP(S4017,'DD-Lookup'!$J$6:$L$50,3,FALSE())="Monthly",(YEAR(AC4017)-YEAR(AB4017))*12+MONTH(AC4017)-MONTH(AB4017)+1,(AC4017-AB4017+1))</f>
        <v>1</v>
      </c>
      <c r="F4017" s="239" t="n">
        <f aca="false">E4017*SUM(P4017:Q4017)</f>
        <v>5000</v>
      </c>
      <c r="G4017" s="214" t="n">
        <v>1292687</v>
      </c>
      <c r="H4017" s="215" t="n">
        <v>37035.4560763889</v>
      </c>
      <c r="I4017" s="0" t="s">
        <v>2216</v>
      </c>
      <c r="M4017" s="0" t="s">
        <v>858</v>
      </c>
      <c r="N4017" s="0" t="s">
        <v>2171</v>
      </c>
      <c r="O4017" s="0" t="s">
        <v>2223</v>
      </c>
      <c r="Q4017" s="216" t="n">
        <v>5000</v>
      </c>
      <c r="S4017" s="0" t="s">
        <v>279</v>
      </c>
      <c r="T4017" s="0" t="s">
        <v>2173</v>
      </c>
      <c r="U4017" s="218" t="n">
        <v>5.61</v>
      </c>
      <c r="V4017" s="0" t="s">
        <v>3256</v>
      </c>
      <c r="W4017" s="0" t="s">
        <v>2225</v>
      </c>
      <c r="X4017" s="0" t="s">
        <v>2176</v>
      </c>
      <c r="Y4017" s="0" t="s">
        <v>1310</v>
      </c>
      <c r="Z4017" s="0" t="s">
        <v>628</v>
      </c>
      <c r="AA4017" s="0" t="n">
        <v>809253</v>
      </c>
      <c r="AB4017" s="215" t="n">
        <v>37035.875</v>
      </c>
      <c r="AC4017" s="215" t="n">
        <v>37035.875</v>
      </c>
    </row>
    <row r="4018" customFormat="false" ht="12.75" hidden="false" customHeight="false" outlineLevel="0" collapsed="false">
      <c r="A4018" s="208" t="str">
        <f aca="false">B4018&amp;" "&amp;C4018&amp;" "&amp;D4018</f>
        <v> Metals Financial</v>
      </c>
      <c r="B4018" s="208" t="str">
        <f aca="false">IF((LEFT(N4018,2)="US"),"US","")</f>
        <v/>
      </c>
      <c r="C4018" s="208" t="str">
        <f aca="false">M4018</f>
        <v>Metals</v>
      </c>
      <c r="D4018" s="208" t="str">
        <f aca="false">IF(ISNUMBER(FIND("Phy",N4018))=TRUE(),"Physical","Financial")</f>
        <v>Financial</v>
      </c>
      <c r="E4018" s="208" t="n">
        <f aca="false">IF(VLOOKUP(S4018,'DD-Lookup'!$J$6:$L$50,3,FALSE())="Monthly",(YEAR(AC4018)-YEAR(AB4018))*12+MONTH(AC4018)-MONTH(AB4018)+1,(AC4018-AB4018+1))</f>
        <v>1</v>
      </c>
      <c r="F4018" s="239" t="n">
        <f aca="false">E4018*SUM(P4018:Q4018)</f>
        <v>16</v>
      </c>
      <c r="G4018" s="214" t="n">
        <v>1292688</v>
      </c>
      <c r="H4018" s="215" t="n">
        <v>37035.4561111111</v>
      </c>
      <c r="I4018" s="0" t="s">
        <v>1269</v>
      </c>
      <c r="M4018" s="0" t="s">
        <v>780</v>
      </c>
      <c r="N4018" s="0" t="s">
        <v>781</v>
      </c>
      <c r="O4018" s="0" t="s">
        <v>782</v>
      </c>
      <c r="Q4018" s="216" t="n">
        <v>16</v>
      </c>
      <c r="S4018" s="0" t="s">
        <v>783</v>
      </c>
      <c r="T4018" s="0" t="s">
        <v>784</v>
      </c>
      <c r="U4018" s="218" t="n">
        <v>1544</v>
      </c>
      <c r="V4018" s="0" t="s">
        <v>3000</v>
      </c>
      <c r="W4018" s="0" t="s">
        <v>803</v>
      </c>
      <c r="X4018" s="0" t="s">
        <v>787</v>
      </c>
      <c r="Y4018" s="0" t="s">
        <v>788</v>
      </c>
      <c r="Z4018" s="0" t="s">
        <v>789</v>
      </c>
      <c r="AA4018" s="0" t="n">
        <v>2151427</v>
      </c>
    </row>
    <row r="4019" customFormat="false" ht="12.75" hidden="false" customHeight="false" outlineLevel="0" collapsed="false">
      <c r="A4019" s="208" t="str">
        <f aca="false">B4019&amp;" "&amp;C4019&amp;" "&amp;D4019</f>
        <v>US Natural Gas Financial</v>
      </c>
      <c r="B4019" s="208" t="str">
        <f aca="false">IF((LEFT(N4019,2)="US"),"US","")</f>
        <v>US</v>
      </c>
      <c r="C4019" s="208" t="str">
        <f aca="false">M4019</f>
        <v>Natural Gas</v>
      </c>
      <c r="D4019" s="208" t="str">
        <f aca="false">IF(ISNUMBER(FIND("Phy",N4019))=TRUE(),"Physical","Financial")</f>
        <v>Financial</v>
      </c>
      <c r="E4019" s="208" t="n">
        <f aca="false">IF(VLOOKUP(S4019,'DD-Lookup'!$J$6:$L$50,3,FALSE())="Monthly",(YEAR(AC4019)-YEAR(AB4019))*12+MONTH(AC4019)-MONTH(AB4019)+1,(AC4019-AB4019+1))</f>
        <v>30</v>
      </c>
      <c r="F4019" s="239" t="n">
        <f aca="false">E4019*SUM(P4019:Q4019)</f>
        <v>300000</v>
      </c>
      <c r="G4019" s="214" t="n">
        <v>1292689</v>
      </c>
      <c r="H4019" s="215" t="n">
        <v>37035.45625</v>
      </c>
      <c r="I4019" s="0" t="s">
        <v>1233</v>
      </c>
      <c r="M4019" s="0" t="s">
        <v>858</v>
      </c>
      <c r="N4019" s="0" t="s">
        <v>1024</v>
      </c>
      <c r="O4019" s="0" t="s">
        <v>1025</v>
      </c>
      <c r="P4019" s="216" t="n">
        <v>10000</v>
      </c>
      <c r="S4019" s="0" t="s">
        <v>1026</v>
      </c>
      <c r="T4019" s="0" t="s">
        <v>784</v>
      </c>
      <c r="U4019" s="218" t="n">
        <v>4.145</v>
      </c>
      <c r="V4019" s="0" t="s">
        <v>2027</v>
      </c>
      <c r="W4019" s="0" t="s">
        <v>1028</v>
      </c>
      <c r="X4019" s="0" t="s">
        <v>1029</v>
      </c>
      <c r="Y4019" s="0" t="s">
        <v>838</v>
      </c>
      <c r="Z4019" s="0" t="s">
        <v>571</v>
      </c>
      <c r="AA4019" s="0" t="s">
        <v>3257</v>
      </c>
      <c r="AB4019" s="215" t="n">
        <v>37043.875</v>
      </c>
      <c r="AC4019" s="215" t="n">
        <v>37072.875</v>
      </c>
    </row>
    <row r="4020" customFormat="false" ht="12.75" hidden="false" customHeight="false" outlineLevel="0" collapsed="false">
      <c r="A4020" s="208" t="str">
        <f aca="false">B4020&amp;" "&amp;C4020&amp;" "&amp;D4020</f>
        <v>US Natural Gas Financial</v>
      </c>
      <c r="B4020" s="208" t="str">
        <f aca="false">IF((LEFT(N4020,2)="US"),"US","")</f>
        <v>US</v>
      </c>
      <c r="C4020" s="208" t="str">
        <f aca="false">M4020</f>
        <v>Natural Gas</v>
      </c>
      <c r="D4020" s="208" t="str">
        <f aca="false">IF(ISNUMBER(FIND("Phy",N4020))=TRUE(),"Physical","Financial")</f>
        <v>Financial</v>
      </c>
      <c r="E4020" s="208" t="n">
        <f aca="false">IF(VLOOKUP(S4020,'DD-Lookup'!$J$6:$L$50,3,FALSE())="Monthly",(YEAR(AC4020)-YEAR(AB4020))*12+MONTH(AC4020)-MONTH(AB4020)+1,(AC4020-AB4020+1))</f>
        <v>30</v>
      </c>
      <c r="F4020" s="239" t="n">
        <f aca="false">E4020*SUM(P4020:Q4020)</f>
        <v>225000</v>
      </c>
      <c r="G4020" s="214" t="n">
        <v>1292690</v>
      </c>
      <c r="H4020" s="215" t="n">
        <v>37035.456400463</v>
      </c>
      <c r="I4020" s="0" t="s">
        <v>1112</v>
      </c>
      <c r="M4020" s="0" t="s">
        <v>858</v>
      </c>
      <c r="N4020" s="0" t="s">
        <v>1024</v>
      </c>
      <c r="O4020" s="0" t="s">
        <v>1025</v>
      </c>
      <c r="Q4020" s="216" t="n">
        <v>7500</v>
      </c>
      <c r="S4020" s="0" t="s">
        <v>1026</v>
      </c>
      <c r="T4020" s="0" t="s">
        <v>784</v>
      </c>
      <c r="U4020" s="218" t="n">
        <v>4.1475</v>
      </c>
      <c r="V4020" s="0" t="s">
        <v>2126</v>
      </c>
      <c r="W4020" s="0" t="s">
        <v>1028</v>
      </c>
      <c r="X4020" s="0" t="s">
        <v>1029</v>
      </c>
      <c r="Y4020" s="0" t="s">
        <v>838</v>
      </c>
      <c r="Z4020" s="0" t="s">
        <v>571</v>
      </c>
      <c r="AA4020" s="0" t="s">
        <v>3258</v>
      </c>
      <c r="AB4020" s="215" t="n">
        <v>37043.875</v>
      </c>
      <c r="AC4020" s="215" t="n">
        <v>37072.875</v>
      </c>
    </row>
    <row r="4021" customFormat="false" ht="12.75" hidden="false" customHeight="false" outlineLevel="0" collapsed="false">
      <c r="A4021" s="208" t="str">
        <f aca="false">B4021&amp;" "&amp;C4021&amp;" "&amp;D4021</f>
        <v>US Natural Gas Financial</v>
      </c>
      <c r="B4021" s="208" t="str">
        <f aca="false">IF((LEFT(N4021,2)="US"),"US","")</f>
        <v>US</v>
      </c>
      <c r="C4021" s="208" t="str">
        <f aca="false">M4021</f>
        <v>Natural Gas</v>
      </c>
      <c r="D4021" s="208" t="str">
        <f aca="false">IF(ISNUMBER(FIND("Phy",N4021))=TRUE(),"Physical","Financial")</f>
        <v>Financial</v>
      </c>
      <c r="E4021" s="208" t="n">
        <f aca="false">IF(VLOOKUP(S4021,'DD-Lookup'!$J$6:$L$50,3,FALSE())="Monthly",(YEAR(AC4021)-YEAR(AB4021))*12+MONTH(AC4021)-MONTH(AB4021)+1,(AC4021-AB4021+1))</f>
        <v>151</v>
      </c>
      <c r="F4021" s="239" t="n">
        <f aca="false">E4021*SUM(P4021:Q4021)</f>
        <v>755000</v>
      </c>
      <c r="G4021" s="214" t="n">
        <v>1292691</v>
      </c>
      <c r="H4021" s="215" t="n">
        <v>37035.456412037</v>
      </c>
      <c r="I4021" s="0" t="s">
        <v>1073</v>
      </c>
      <c r="M4021" s="0" t="s">
        <v>858</v>
      </c>
      <c r="N4021" s="0" t="s">
        <v>1024</v>
      </c>
      <c r="O4021" s="0" t="s">
        <v>1289</v>
      </c>
      <c r="P4021" s="216" t="n">
        <v>5000</v>
      </c>
      <c r="S4021" s="0" t="s">
        <v>1026</v>
      </c>
      <c r="T4021" s="0" t="s">
        <v>784</v>
      </c>
      <c r="U4021" s="218" t="n">
        <v>4.64</v>
      </c>
      <c r="V4021" s="0" t="s">
        <v>1562</v>
      </c>
      <c r="W4021" s="0" t="s">
        <v>1028</v>
      </c>
      <c r="X4021" s="0" t="s">
        <v>1029</v>
      </c>
      <c r="Y4021" s="0" t="s">
        <v>838</v>
      </c>
      <c r="Z4021" s="0" t="s">
        <v>571</v>
      </c>
      <c r="AA4021" s="0" t="s">
        <v>3259</v>
      </c>
      <c r="AB4021" s="215" t="n">
        <v>37196</v>
      </c>
      <c r="AC4021" s="215" t="n">
        <v>37346</v>
      </c>
    </row>
    <row r="4022" customFormat="false" ht="12.75" hidden="false" customHeight="false" outlineLevel="0" collapsed="false">
      <c r="A4022" s="208" t="str">
        <f aca="false">B4022&amp;" "&amp;C4022&amp;" "&amp;D4022</f>
        <v>US Natural Gas Financial</v>
      </c>
      <c r="B4022" s="208" t="str">
        <f aca="false">IF((LEFT(N4022,2)="US"),"US","")</f>
        <v>US</v>
      </c>
      <c r="C4022" s="208" t="str">
        <f aca="false">M4022</f>
        <v>Natural Gas</v>
      </c>
      <c r="D4022" s="208" t="str">
        <f aca="false">IF(ISNUMBER(FIND("Phy",N4022))=TRUE(),"Physical","Financial")</f>
        <v>Financial</v>
      </c>
      <c r="E4022" s="208" t="n">
        <f aca="false">IF(VLOOKUP(S4022,'DD-Lookup'!$J$6:$L$50,3,FALSE())="Monthly",(YEAR(AC4022)-YEAR(AB4022))*12+MONTH(AC4022)-MONTH(AB4022)+1,(AC4022-AB4022+1))</f>
        <v>30</v>
      </c>
      <c r="F4022" s="239" t="n">
        <f aca="false">E4022*SUM(P4022:Q4022)</f>
        <v>150000</v>
      </c>
      <c r="G4022" s="214" t="n">
        <v>1292692</v>
      </c>
      <c r="H4022" s="215" t="n">
        <v>37035.456712963</v>
      </c>
      <c r="I4022" s="0" t="s">
        <v>1059</v>
      </c>
      <c r="M4022" s="0" t="s">
        <v>858</v>
      </c>
      <c r="N4022" s="0" t="s">
        <v>1024</v>
      </c>
      <c r="O4022" s="0" t="s">
        <v>1025</v>
      </c>
      <c r="Q4022" s="216" t="n">
        <v>5000</v>
      </c>
      <c r="S4022" s="0" t="s">
        <v>1026</v>
      </c>
      <c r="T4022" s="0" t="s">
        <v>784</v>
      </c>
      <c r="U4022" s="218" t="n">
        <v>4.15</v>
      </c>
      <c r="V4022" s="0" t="s">
        <v>1294</v>
      </c>
      <c r="W4022" s="0" t="s">
        <v>1028</v>
      </c>
      <c r="X4022" s="0" t="s">
        <v>1029</v>
      </c>
      <c r="Y4022" s="0" t="s">
        <v>838</v>
      </c>
      <c r="Z4022" s="0" t="s">
        <v>571</v>
      </c>
      <c r="AA4022" s="0" t="s">
        <v>3260</v>
      </c>
      <c r="AB4022" s="215" t="n">
        <v>37043.875</v>
      </c>
      <c r="AC4022" s="215" t="n">
        <v>37072.875</v>
      </c>
    </row>
    <row r="4023" customFormat="false" ht="12.75" hidden="false" customHeight="false" outlineLevel="0" collapsed="false">
      <c r="A4023" s="208" t="str">
        <f aca="false">B4023&amp;" "&amp;C4023&amp;" "&amp;D4023</f>
        <v>US Natural Gas Financial</v>
      </c>
      <c r="B4023" s="208" t="str">
        <f aca="false">IF((LEFT(N4023,2)="US"),"US","")</f>
        <v>US</v>
      </c>
      <c r="C4023" s="208" t="str">
        <f aca="false">M4023</f>
        <v>Natural Gas</v>
      </c>
      <c r="D4023" s="208" t="str">
        <f aca="false">IF(ISNUMBER(FIND("Phy",N4023))=TRUE(),"Physical","Financial")</f>
        <v>Financial</v>
      </c>
      <c r="E4023" s="208" t="n">
        <f aca="false">IF(VLOOKUP(S4023,'DD-Lookup'!$J$6:$L$50,3,FALSE())="Monthly",(YEAR(AC4023)-YEAR(AB4023))*12+MONTH(AC4023)-MONTH(AB4023)+1,(AC4023-AB4023+1))</f>
        <v>30</v>
      </c>
      <c r="F4023" s="239" t="n">
        <f aca="false">E4023*SUM(P4023:Q4023)</f>
        <v>75000</v>
      </c>
      <c r="G4023" s="214" t="n">
        <v>1292693</v>
      </c>
      <c r="H4023" s="215" t="n">
        <v>37035.4567939815</v>
      </c>
      <c r="I4023" s="0" t="s">
        <v>1112</v>
      </c>
      <c r="M4023" s="0" t="s">
        <v>858</v>
      </c>
      <c r="N4023" s="0" t="s">
        <v>1024</v>
      </c>
      <c r="O4023" s="0" t="s">
        <v>1025</v>
      </c>
      <c r="Q4023" s="216" t="n">
        <v>2500</v>
      </c>
      <c r="S4023" s="0" t="s">
        <v>1026</v>
      </c>
      <c r="T4023" s="0" t="s">
        <v>784</v>
      </c>
      <c r="U4023" s="218" t="n">
        <v>4.15</v>
      </c>
      <c r="V4023" s="0" t="s">
        <v>2126</v>
      </c>
      <c r="W4023" s="0" t="s">
        <v>1028</v>
      </c>
      <c r="X4023" s="0" t="s">
        <v>1029</v>
      </c>
      <c r="Y4023" s="0" t="s">
        <v>838</v>
      </c>
      <c r="Z4023" s="0" t="s">
        <v>571</v>
      </c>
      <c r="AA4023" s="0" t="s">
        <v>3261</v>
      </c>
      <c r="AB4023" s="215" t="n">
        <v>37043.875</v>
      </c>
      <c r="AC4023" s="215" t="n">
        <v>37072.875</v>
      </c>
    </row>
    <row r="4024" customFormat="false" ht="12.75" hidden="false" customHeight="false" outlineLevel="0" collapsed="false">
      <c r="A4024" s="208" t="str">
        <f aca="false">B4024&amp;" "&amp;C4024&amp;" "&amp;D4024</f>
        <v> Metals Financial</v>
      </c>
      <c r="B4024" s="208" t="str">
        <f aca="false">IF((LEFT(N4024,2)="US"),"US","")</f>
        <v/>
      </c>
      <c r="C4024" s="208" t="str">
        <f aca="false">M4024</f>
        <v>Metals</v>
      </c>
      <c r="D4024" s="208" t="str">
        <f aca="false">IF(ISNUMBER(FIND("Phy",N4024))=TRUE(),"Physical","Financial")</f>
        <v>Financial</v>
      </c>
      <c r="E4024" s="208" t="n">
        <f aca="false">IF(VLOOKUP(S4024,'DD-Lookup'!$J$6:$L$50,3,FALSE())="Monthly",(YEAR(AC4024)-YEAR(AB4024))*12+MONTH(AC4024)-MONTH(AB4024)+1,(AC4024-AB4024+1))</f>
        <v>1</v>
      </c>
      <c r="F4024" s="239" t="n">
        <f aca="false">E4024*SUM(P4024:Q4024)</f>
        <v>19</v>
      </c>
      <c r="G4024" s="214" t="n">
        <v>1292694</v>
      </c>
      <c r="H4024" s="215" t="n">
        <v>37035.4568055556</v>
      </c>
      <c r="I4024" s="0" t="s">
        <v>796</v>
      </c>
      <c r="M4024" s="0" t="s">
        <v>780</v>
      </c>
      <c r="N4024" s="0" t="s">
        <v>781</v>
      </c>
      <c r="O4024" s="0" t="s">
        <v>782</v>
      </c>
      <c r="P4024" s="216" t="n">
        <v>19</v>
      </c>
      <c r="S4024" s="0" t="s">
        <v>783</v>
      </c>
      <c r="T4024" s="0" t="s">
        <v>784</v>
      </c>
      <c r="U4024" s="218" t="n">
        <v>1544</v>
      </c>
      <c r="V4024" s="0" t="s">
        <v>830</v>
      </c>
      <c r="W4024" s="0" t="s">
        <v>803</v>
      </c>
      <c r="X4024" s="0" t="s">
        <v>787</v>
      </c>
      <c r="Y4024" s="0" t="s">
        <v>788</v>
      </c>
      <c r="Z4024" s="0" t="s">
        <v>789</v>
      </c>
      <c r="AA4024" s="0" t="n">
        <v>2151429</v>
      </c>
    </row>
    <row r="4025" customFormat="false" ht="12.75" hidden="false" customHeight="false" outlineLevel="0" collapsed="false">
      <c r="A4025" s="208" t="str">
        <f aca="false">B4025&amp;" "&amp;C4025&amp;" "&amp;D4025</f>
        <v> Metals Financial</v>
      </c>
      <c r="B4025" s="208" t="str">
        <f aca="false">IF((LEFT(N4025,2)="US"),"US","")</f>
        <v/>
      </c>
      <c r="C4025" s="208" t="str">
        <f aca="false">M4025</f>
        <v>Metals</v>
      </c>
      <c r="D4025" s="208" t="str">
        <f aca="false">IF(ISNUMBER(FIND("Phy",N4025))=TRUE(),"Physical","Financial")</f>
        <v>Financial</v>
      </c>
      <c r="E4025" s="208" t="n">
        <f aca="false">IF(VLOOKUP(S4025,'DD-Lookup'!$J$6:$L$50,3,FALSE())="Monthly",(YEAR(AC4025)-YEAR(AB4025))*12+MONTH(AC4025)-MONTH(AB4025)+1,(AC4025-AB4025+1))</f>
        <v>1</v>
      </c>
      <c r="F4025" s="239" t="n">
        <f aca="false">E4025*SUM(P4025:Q4025)</f>
        <v>20</v>
      </c>
      <c r="G4025" s="214" t="n">
        <v>1292695</v>
      </c>
      <c r="H4025" s="215" t="n">
        <v>37035.4569212963</v>
      </c>
      <c r="I4025" s="0" t="s">
        <v>850</v>
      </c>
      <c r="M4025" s="0" t="s">
        <v>780</v>
      </c>
      <c r="N4025" s="0" t="s">
        <v>804</v>
      </c>
      <c r="O4025" s="0" t="s">
        <v>805</v>
      </c>
      <c r="Q4025" s="216" t="n">
        <v>20</v>
      </c>
      <c r="S4025" s="0" t="s">
        <v>783</v>
      </c>
      <c r="T4025" s="0" t="s">
        <v>784</v>
      </c>
      <c r="U4025" s="218" t="n">
        <v>1743</v>
      </c>
      <c r="V4025" s="0" t="s">
        <v>1041</v>
      </c>
      <c r="W4025" s="0" t="s">
        <v>803</v>
      </c>
      <c r="X4025" s="0" t="s">
        <v>787</v>
      </c>
      <c r="Y4025" s="0" t="s">
        <v>788</v>
      </c>
      <c r="Z4025" s="0" t="s">
        <v>789</v>
      </c>
      <c r="AA4025" s="0" t="n">
        <v>2151431</v>
      </c>
    </row>
    <row r="4026" customFormat="false" ht="12.75" hidden="false" customHeight="false" outlineLevel="0" collapsed="false">
      <c r="A4026" s="208" t="str">
        <f aca="false">B4026&amp;" "&amp;C4026&amp;" "&amp;D4026</f>
        <v>US Natural Gas Financial</v>
      </c>
      <c r="B4026" s="208" t="str">
        <f aca="false">IF((LEFT(N4026,2)="US"),"US","")</f>
        <v>US</v>
      </c>
      <c r="C4026" s="208" t="str">
        <f aca="false">M4026</f>
        <v>Natural Gas</v>
      </c>
      <c r="D4026" s="208" t="str">
        <f aca="false">IF(ISNUMBER(FIND("Phy",N4026))=TRUE(),"Physical","Financial")</f>
        <v>Financial</v>
      </c>
      <c r="E4026" s="208" t="n">
        <f aca="false">IF(VLOOKUP(S4026,'DD-Lookup'!$J$6:$L$50,3,FALSE())="Monthly",(YEAR(AC4026)-YEAR(AB4026))*12+MONTH(AC4026)-MONTH(AB4026)+1,(AC4026-AB4026+1))</f>
        <v>30</v>
      </c>
      <c r="F4026" s="239" t="n">
        <f aca="false">E4026*SUM(P4026:Q4026)</f>
        <v>150000</v>
      </c>
      <c r="G4026" s="214" t="n">
        <v>1292697</v>
      </c>
      <c r="H4026" s="215" t="n">
        <v>37035.4570949074</v>
      </c>
      <c r="I4026" s="0" t="s">
        <v>600</v>
      </c>
      <c r="M4026" s="0" t="s">
        <v>858</v>
      </c>
      <c r="N4026" s="0" t="s">
        <v>1482</v>
      </c>
      <c r="O4026" s="0" t="s">
        <v>2912</v>
      </c>
      <c r="Q4026" s="216" t="n">
        <v>5000</v>
      </c>
      <c r="S4026" s="0" t="s">
        <v>1026</v>
      </c>
      <c r="T4026" s="0" t="s">
        <v>784</v>
      </c>
      <c r="U4026" s="218" t="n">
        <v>-0.745</v>
      </c>
      <c r="V4026" s="0" t="s">
        <v>1999</v>
      </c>
      <c r="W4026" s="0" t="s">
        <v>1952</v>
      </c>
      <c r="X4026" s="0" t="s">
        <v>1953</v>
      </c>
      <c r="Y4026" s="0" t="s">
        <v>838</v>
      </c>
      <c r="Z4026" s="0" t="s">
        <v>571</v>
      </c>
      <c r="AA4026" s="0" t="s">
        <v>3262</v>
      </c>
      <c r="AB4026" s="215" t="n">
        <v>37043.875</v>
      </c>
      <c r="AC4026" s="215" t="n">
        <v>37072.875</v>
      </c>
    </row>
    <row r="4027" customFormat="false" ht="12.75" hidden="false" customHeight="false" outlineLevel="0" collapsed="false">
      <c r="A4027" s="208" t="str">
        <f aca="false">B4027&amp;" "&amp;C4027&amp;" "&amp;D4027</f>
        <v> Natural Gas Physical</v>
      </c>
      <c r="B4027" s="208" t="str">
        <f aca="false">IF((LEFT(N4027,2)="US"),"US","")</f>
        <v/>
      </c>
      <c r="C4027" s="208" t="str">
        <f aca="false">M4027</f>
        <v>Natural Gas</v>
      </c>
      <c r="D4027" s="208" t="str">
        <f aca="false">IF(ISNUMBER(FIND("Phy",N4027))=TRUE(),"Physical","Financial")</f>
        <v>Physical</v>
      </c>
      <c r="E4027" s="208" t="n">
        <f aca="false">IF(VLOOKUP(S4027,'DD-Lookup'!$J$6:$L$50,3,FALSE())="Monthly",(YEAR(AC4027)-YEAR(AB4027))*12+MONTH(AC4027)-MONTH(AB4027)+1,(AC4027-AB4027+1))</f>
        <v>30</v>
      </c>
      <c r="F4027" s="239" t="n">
        <f aca="false">E4027*SUM(P4027:Q4027)</f>
        <v>150000</v>
      </c>
      <c r="G4027" s="214" t="n">
        <v>1292698</v>
      </c>
      <c r="H4027" s="215" t="n">
        <v>37035.4571064815</v>
      </c>
      <c r="I4027" s="0" t="s">
        <v>1112</v>
      </c>
      <c r="M4027" s="0" t="s">
        <v>858</v>
      </c>
      <c r="N4027" s="0" t="s">
        <v>2171</v>
      </c>
      <c r="O4027" s="0" t="s">
        <v>2172</v>
      </c>
      <c r="P4027" s="216" t="n">
        <v>5000</v>
      </c>
      <c r="S4027" s="0" t="s">
        <v>279</v>
      </c>
      <c r="T4027" s="0" t="s">
        <v>2173</v>
      </c>
      <c r="U4027" s="218" t="n">
        <v>5.6</v>
      </c>
      <c r="V4027" s="0" t="s">
        <v>3189</v>
      </c>
      <c r="W4027" s="0" t="s">
        <v>2175</v>
      </c>
      <c r="X4027" s="0" t="s">
        <v>2176</v>
      </c>
      <c r="Y4027" s="0" t="s">
        <v>1310</v>
      </c>
      <c r="Z4027" s="0" t="s">
        <v>628</v>
      </c>
      <c r="AA4027" s="0" t="n">
        <v>809255</v>
      </c>
      <c r="AB4027" s="215" t="n">
        <v>37043.875</v>
      </c>
      <c r="AC4027" s="215" t="n">
        <v>37072.875</v>
      </c>
    </row>
    <row r="4028" customFormat="false" ht="12.75" hidden="false" customHeight="false" outlineLevel="0" collapsed="false">
      <c r="A4028" s="208" t="str">
        <f aca="false">B4028&amp;" "&amp;C4028&amp;" "&amp;D4028</f>
        <v>US Natural Gas Financial</v>
      </c>
      <c r="B4028" s="208" t="str">
        <f aca="false">IF((LEFT(N4028,2)="US"),"US","")</f>
        <v>US</v>
      </c>
      <c r="C4028" s="208" t="str">
        <f aca="false">M4028</f>
        <v>Natural Gas</v>
      </c>
      <c r="D4028" s="208" t="str">
        <f aca="false">IF(ISNUMBER(FIND("Phy",N4028))=TRUE(),"Physical","Financial")</f>
        <v>Financial</v>
      </c>
      <c r="E4028" s="208" t="n">
        <f aca="false">IF(VLOOKUP(S4028,'DD-Lookup'!$J$6:$L$50,3,FALSE())="Monthly",(YEAR(AC4028)-YEAR(AB4028))*12+MONTH(AC4028)-MONTH(AB4028)+1,(AC4028-AB4028+1))</f>
        <v>30</v>
      </c>
      <c r="F4028" s="239" t="n">
        <f aca="false">E4028*SUM(P4028:Q4028)</f>
        <v>300000</v>
      </c>
      <c r="G4028" s="214" t="n">
        <v>1292699</v>
      </c>
      <c r="H4028" s="215" t="n">
        <v>37035.4572222222</v>
      </c>
      <c r="I4028" s="0" t="s">
        <v>2097</v>
      </c>
      <c r="M4028" s="0" t="s">
        <v>858</v>
      </c>
      <c r="N4028" s="0" t="s">
        <v>1482</v>
      </c>
      <c r="O4028" s="0" t="s">
        <v>2664</v>
      </c>
      <c r="P4028" s="216" t="n">
        <v>10000</v>
      </c>
      <c r="S4028" s="0" t="s">
        <v>1026</v>
      </c>
      <c r="T4028" s="0" t="s">
        <v>784</v>
      </c>
      <c r="U4028" s="218" t="n">
        <v>-0.0475</v>
      </c>
      <c r="V4028" s="0" t="s">
        <v>2435</v>
      </c>
      <c r="W4028" s="0" t="s">
        <v>1851</v>
      </c>
      <c r="X4028" s="0" t="s">
        <v>1852</v>
      </c>
      <c r="Y4028" s="0" t="s">
        <v>838</v>
      </c>
      <c r="Z4028" s="0" t="s">
        <v>571</v>
      </c>
      <c r="AA4028" s="0" t="s">
        <v>3263</v>
      </c>
      <c r="AB4028" s="215" t="n">
        <v>37043.875</v>
      </c>
      <c r="AC4028" s="215" t="n">
        <v>37072.875</v>
      </c>
    </row>
    <row r="4029" customFormat="false" ht="12.75" hidden="false" customHeight="false" outlineLevel="0" collapsed="false">
      <c r="A4029" s="208" t="str">
        <f aca="false">B4029&amp;" "&amp;C4029&amp;" "&amp;D4029</f>
        <v> Natural Gas Physical</v>
      </c>
      <c r="B4029" s="208" t="str">
        <f aca="false">IF((LEFT(N4029,2)="US"),"US","")</f>
        <v/>
      </c>
      <c r="C4029" s="208" t="str">
        <f aca="false">M4029</f>
        <v>Natural Gas</v>
      </c>
      <c r="D4029" s="208" t="str">
        <f aca="false">IF(ISNUMBER(FIND("Phy",N4029))=TRUE(),"Physical","Financial")</f>
        <v>Physical</v>
      </c>
      <c r="E4029" s="208" t="n">
        <f aca="false">IF(VLOOKUP(S4029,'DD-Lookup'!$J$6:$L$50,3,FALSE())="Monthly",(YEAR(AC4029)-YEAR(AB4029))*12+MONTH(AC4029)-MONTH(AB4029)+1,(AC4029-AB4029+1))</f>
        <v>30</v>
      </c>
      <c r="F4029" s="239" t="n">
        <f aca="false">E4029*SUM(P4029:Q4029)</f>
        <v>150000</v>
      </c>
      <c r="G4029" s="214" t="n">
        <v>1292700</v>
      </c>
      <c r="H4029" s="215" t="n">
        <v>37035.4572337963</v>
      </c>
      <c r="I4029" s="0" t="s">
        <v>1333</v>
      </c>
      <c r="M4029" s="0" t="s">
        <v>858</v>
      </c>
      <c r="N4029" s="0" t="s">
        <v>2171</v>
      </c>
      <c r="O4029" s="0" t="s">
        <v>2172</v>
      </c>
      <c r="P4029" s="216" t="n">
        <v>5000</v>
      </c>
      <c r="S4029" s="0" t="s">
        <v>279</v>
      </c>
      <c r="T4029" s="0" t="s">
        <v>2173</v>
      </c>
      <c r="U4029" s="218" t="n">
        <v>5.59</v>
      </c>
      <c r="V4029" s="0" t="s">
        <v>3264</v>
      </c>
      <c r="W4029" s="0" t="s">
        <v>2175</v>
      </c>
      <c r="X4029" s="0" t="s">
        <v>2176</v>
      </c>
      <c r="Y4029" s="0" t="s">
        <v>1310</v>
      </c>
      <c r="Z4029" s="0" t="s">
        <v>628</v>
      </c>
      <c r="AA4029" s="0" t="n">
        <v>809256</v>
      </c>
      <c r="AB4029" s="215" t="n">
        <v>37043.875</v>
      </c>
      <c r="AC4029" s="215" t="n">
        <v>37072.875</v>
      </c>
    </row>
    <row r="4030" customFormat="false" ht="12.75" hidden="false" customHeight="false" outlineLevel="0" collapsed="false">
      <c r="A4030" s="208" t="str">
        <f aca="false">B4030&amp;" "&amp;C4030&amp;" "&amp;D4030</f>
        <v> Metals Financial</v>
      </c>
      <c r="B4030" s="208" t="str">
        <f aca="false">IF((LEFT(N4030,2)="US"),"US","")</f>
        <v/>
      </c>
      <c r="C4030" s="208" t="str">
        <f aca="false">M4030</f>
        <v>Metals</v>
      </c>
      <c r="D4030" s="208" t="str">
        <f aca="false">IF(ISNUMBER(FIND("Phy",N4030))=TRUE(),"Physical","Financial")</f>
        <v>Financial</v>
      </c>
      <c r="E4030" s="208" t="n">
        <f aca="false">IF(VLOOKUP(S4030,'DD-Lookup'!$J$6:$L$50,3,FALSE())="Monthly",(YEAR(AC4030)-YEAR(AB4030))*12+MONTH(AC4030)-MONTH(AB4030)+1,(AC4030-AB4030+1))</f>
        <v>1</v>
      </c>
      <c r="F4030" s="239" t="n">
        <f aca="false">E4030*SUM(P4030:Q4030)</f>
        <v>20</v>
      </c>
      <c r="G4030" s="214" t="n">
        <v>1292701</v>
      </c>
      <c r="H4030" s="215" t="n">
        <v>37035.4573032407</v>
      </c>
      <c r="I4030" s="0" t="s">
        <v>1269</v>
      </c>
      <c r="M4030" s="0" t="s">
        <v>780</v>
      </c>
      <c r="N4030" s="0" t="s">
        <v>781</v>
      </c>
      <c r="O4030" s="0" t="s">
        <v>782</v>
      </c>
      <c r="Q4030" s="216" t="n">
        <v>20</v>
      </c>
      <c r="S4030" s="0" t="s">
        <v>783</v>
      </c>
      <c r="T4030" s="0" t="s">
        <v>784</v>
      </c>
      <c r="U4030" s="218" t="n">
        <v>1546</v>
      </c>
      <c r="V4030" s="0" t="s">
        <v>3000</v>
      </c>
      <c r="W4030" s="0" t="s">
        <v>803</v>
      </c>
      <c r="X4030" s="0" t="s">
        <v>787</v>
      </c>
      <c r="Y4030" s="0" t="s">
        <v>788</v>
      </c>
      <c r="Z4030" s="0" t="s">
        <v>789</v>
      </c>
      <c r="AA4030" s="0" t="n">
        <v>2151433</v>
      </c>
    </row>
    <row r="4031" customFormat="false" ht="12.75" hidden="false" customHeight="false" outlineLevel="0" collapsed="false">
      <c r="A4031" s="208" t="str">
        <f aca="false">B4031&amp;" "&amp;C4031&amp;" "&amp;D4031</f>
        <v> Natural Gas Physical</v>
      </c>
      <c r="B4031" s="208" t="str">
        <f aca="false">IF((LEFT(N4031,2)="US"),"US","")</f>
        <v/>
      </c>
      <c r="C4031" s="208" t="str">
        <f aca="false">M4031</f>
        <v>Natural Gas</v>
      </c>
      <c r="D4031" s="208" t="str">
        <f aca="false">IF(ISNUMBER(FIND("Phy",N4031))=TRUE(),"Physical","Financial")</f>
        <v>Physical</v>
      </c>
      <c r="E4031" s="208" t="n">
        <f aca="false">IF(VLOOKUP(S4031,'DD-Lookup'!$J$6:$L$50,3,FALSE())="Monthly",(YEAR(AC4031)-YEAR(AB4031))*12+MONTH(AC4031)-MONTH(AB4031)+1,(AC4031-AB4031+1))</f>
        <v>1</v>
      </c>
      <c r="F4031" s="239" t="n">
        <f aca="false">E4031*SUM(P4031:Q4031)</f>
        <v>10000</v>
      </c>
      <c r="G4031" s="214" t="n">
        <v>1292702</v>
      </c>
      <c r="H4031" s="215" t="n">
        <v>37035.457349537</v>
      </c>
      <c r="I4031" s="0" t="s">
        <v>1874</v>
      </c>
      <c r="M4031" s="0" t="s">
        <v>858</v>
      </c>
      <c r="N4031" s="0" t="s">
        <v>2171</v>
      </c>
      <c r="O4031" s="0" t="s">
        <v>2223</v>
      </c>
      <c r="P4031" s="216" t="n">
        <v>10000</v>
      </c>
      <c r="S4031" s="0" t="s">
        <v>279</v>
      </c>
      <c r="T4031" s="0" t="s">
        <v>2173</v>
      </c>
      <c r="U4031" s="218" t="n">
        <v>5.61</v>
      </c>
      <c r="V4031" s="0" t="s">
        <v>2215</v>
      </c>
      <c r="W4031" s="0" t="s">
        <v>2225</v>
      </c>
      <c r="X4031" s="0" t="s">
        <v>2176</v>
      </c>
      <c r="Y4031" s="0" t="s">
        <v>1310</v>
      </c>
      <c r="Z4031" s="0" t="s">
        <v>628</v>
      </c>
      <c r="AA4031" s="0" t="n">
        <v>809258</v>
      </c>
      <c r="AB4031" s="215" t="n">
        <v>37035.875</v>
      </c>
      <c r="AC4031" s="215" t="n">
        <v>37035.875</v>
      </c>
    </row>
    <row r="4032" customFormat="false" ht="12.75" hidden="false" customHeight="false" outlineLevel="0" collapsed="false">
      <c r="A4032" s="208" t="str">
        <f aca="false">B4032&amp;" "&amp;C4032&amp;" "&amp;D4032</f>
        <v>US Natural Gas Financial</v>
      </c>
      <c r="B4032" s="208" t="str">
        <f aca="false">IF((LEFT(N4032,2)="US"),"US","")</f>
        <v>US</v>
      </c>
      <c r="C4032" s="208" t="str">
        <f aca="false">M4032</f>
        <v>Natural Gas</v>
      </c>
      <c r="D4032" s="208" t="str">
        <f aca="false">IF(ISNUMBER(FIND("Phy",N4032))=TRUE(),"Physical","Financial")</f>
        <v>Financial</v>
      </c>
      <c r="E4032" s="208" t="n">
        <f aca="false">IF(VLOOKUP(S4032,'DD-Lookup'!$J$6:$L$50,3,FALSE())="Monthly",(YEAR(AC4032)-YEAR(AB4032))*12+MONTH(AC4032)-MONTH(AB4032)+1,(AC4032-AB4032+1))</f>
        <v>30</v>
      </c>
      <c r="F4032" s="239" t="n">
        <f aca="false">E4032*SUM(P4032:Q4032)</f>
        <v>300000</v>
      </c>
      <c r="G4032" s="214" t="n">
        <v>1292703</v>
      </c>
      <c r="H4032" s="215" t="n">
        <v>37035.4573842593</v>
      </c>
      <c r="I4032" s="0" t="s">
        <v>1112</v>
      </c>
      <c r="M4032" s="0" t="s">
        <v>858</v>
      </c>
      <c r="N4032" s="0" t="s">
        <v>1024</v>
      </c>
      <c r="O4032" s="0" t="s">
        <v>1025</v>
      </c>
      <c r="P4032" s="216" t="n">
        <v>10000</v>
      </c>
      <c r="S4032" s="0" t="s">
        <v>1026</v>
      </c>
      <c r="T4032" s="0" t="s">
        <v>784</v>
      </c>
      <c r="U4032" s="218" t="n">
        <v>4.145</v>
      </c>
      <c r="V4032" s="0" t="s">
        <v>2126</v>
      </c>
      <c r="W4032" s="0" t="s">
        <v>1028</v>
      </c>
      <c r="X4032" s="0" t="s">
        <v>1029</v>
      </c>
      <c r="Y4032" s="0" t="s">
        <v>838</v>
      </c>
      <c r="Z4032" s="0" t="s">
        <v>571</v>
      </c>
      <c r="AA4032" s="0" t="s">
        <v>3265</v>
      </c>
      <c r="AB4032" s="215" t="n">
        <v>37043.875</v>
      </c>
      <c r="AC4032" s="215" t="n">
        <v>37072.875</v>
      </c>
    </row>
    <row r="4033" customFormat="false" ht="12.75" hidden="false" customHeight="false" outlineLevel="0" collapsed="false">
      <c r="A4033" s="208" t="str">
        <f aca="false">B4033&amp;" "&amp;C4033&amp;" "&amp;D4033</f>
        <v> Natural Gas Financial</v>
      </c>
      <c r="B4033" s="208" t="str">
        <f aca="false">IF((LEFT(N4033,2)="US"),"US","")</f>
        <v/>
      </c>
      <c r="C4033" s="208" t="str">
        <f aca="false">M4033</f>
        <v>Natural Gas</v>
      </c>
      <c r="D4033" s="208" t="str">
        <f aca="false">IF(ISNUMBER(FIND("Phy",N4033))=TRUE(),"Physical","Financial")</f>
        <v>Financial</v>
      </c>
      <c r="E4033" s="208" t="n">
        <f aca="false">IF(VLOOKUP(S4033,'DD-Lookup'!$J$6:$L$50,3,FALSE())="Monthly",(YEAR(AC4033)-YEAR(AB4033))*12+MONTH(AC4033)-MONTH(AB4033)+1,(AC4033-AB4033+1))</f>
        <v>30</v>
      </c>
      <c r="F4033" s="239" t="n">
        <f aca="false">E4033*SUM(P4033:Q4033)</f>
        <v>150000</v>
      </c>
      <c r="G4033" s="214" t="n">
        <v>1292704</v>
      </c>
      <c r="H4033" s="215" t="n">
        <v>37035.4574421296</v>
      </c>
      <c r="I4033" s="0" t="s">
        <v>2285</v>
      </c>
      <c r="M4033" s="0" t="s">
        <v>858</v>
      </c>
      <c r="N4033" s="0" t="s">
        <v>2540</v>
      </c>
      <c r="O4033" s="0" t="s">
        <v>3266</v>
      </c>
      <c r="P4033" s="216" t="n">
        <v>5000</v>
      </c>
      <c r="S4033" s="0" t="s">
        <v>1026</v>
      </c>
      <c r="T4033" s="0" t="s">
        <v>784</v>
      </c>
      <c r="U4033" s="218" t="n">
        <v>-0.06</v>
      </c>
      <c r="V4033" s="0" t="s">
        <v>2560</v>
      </c>
      <c r="W4033" s="0" t="s">
        <v>2318</v>
      </c>
      <c r="X4033" s="0" t="s">
        <v>3267</v>
      </c>
      <c r="Y4033" s="0" t="s">
        <v>838</v>
      </c>
      <c r="Z4033" s="0" t="s">
        <v>628</v>
      </c>
      <c r="AA4033" s="0" t="s">
        <v>3268</v>
      </c>
      <c r="AB4033" s="215" t="n">
        <v>37043.875</v>
      </c>
      <c r="AC4033" s="215" t="n">
        <v>37072.875</v>
      </c>
    </row>
    <row r="4034" customFormat="false" ht="12.75" hidden="false" customHeight="false" outlineLevel="0" collapsed="false">
      <c r="A4034" s="208" t="str">
        <f aca="false">B4034&amp;" "&amp;C4034&amp;" "&amp;D4034</f>
        <v>US Natural Gas Financial</v>
      </c>
      <c r="B4034" s="208" t="str">
        <f aca="false">IF((LEFT(N4034,2)="US"),"US","")</f>
        <v>US</v>
      </c>
      <c r="C4034" s="208" t="str">
        <f aca="false">M4034</f>
        <v>Natural Gas</v>
      </c>
      <c r="D4034" s="208" t="str">
        <f aca="false">IF(ISNUMBER(FIND("Phy",N4034))=TRUE(),"Physical","Financial")</f>
        <v>Financial</v>
      </c>
      <c r="E4034" s="208" t="n">
        <f aca="false">IF(VLOOKUP(S4034,'DD-Lookup'!$J$6:$L$50,3,FALSE())="Monthly",(YEAR(AC4034)-YEAR(AB4034))*12+MONTH(AC4034)-MONTH(AB4034)+1,(AC4034-AB4034+1))</f>
        <v>151</v>
      </c>
      <c r="F4034" s="239" t="n">
        <f aca="false">E4034*SUM(P4034:Q4034)</f>
        <v>377500</v>
      </c>
      <c r="G4034" s="214" t="n">
        <v>1292706</v>
      </c>
      <c r="H4034" s="215" t="n">
        <v>37035.4574652778</v>
      </c>
      <c r="I4034" s="0" t="s">
        <v>1963</v>
      </c>
      <c r="M4034" s="0" t="s">
        <v>858</v>
      </c>
      <c r="N4034" s="0" t="s">
        <v>1024</v>
      </c>
      <c r="O4034" s="0" t="s">
        <v>1289</v>
      </c>
      <c r="Q4034" s="216" t="n">
        <v>2500</v>
      </c>
      <c r="S4034" s="0" t="s">
        <v>1026</v>
      </c>
      <c r="T4034" s="0" t="s">
        <v>784</v>
      </c>
      <c r="U4034" s="218" t="n">
        <v>4.645</v>
      </c>
      <c r="V4034" s="0" t="s">
        <v>2006</v>
      </c>
      <c r="W4034" s="0" t="s">
        <v>1028</v>
      </c>
      <c r="X4034" s="0" t="s">
        <v>1029</v>
      </c>
      <c r="Y4034" s="0" t="s">
        <v>838</v>
      </c>
      <c r="Z4034" s="0" t="s">
        <v>571</v>
      </c>
      <c r="AA4034" s="0" t="s">
        <v>3269</v>
      </c>
      <c r="AB4034" s="215" t="n">
        <v>37196</v>
      </c>
      <c r="AC4034" s="215" t="n">
        <v>37346</v>
      </c>
    </row>
    <row r="4035" customFormat="false" ht="12.75" hidden="false" customHeight="false" outlineLevel="0" collapsed="false">
      <c r="A4035" s="208" t="str">
        <f aca="false">B4035&amp;" "&amp;C4035&amp;" "&amp;D4035</f>
        <v>US Natural Gas Financial</v>
      </c>
      <c r="B4035" s="208" t="str">
        <f aca="false">IF((LEFT(N4035,2)="US"),"US","")</f>
        <v>US</v>
      </c>
      <c r="C4035" s="208" t="str">
        <f aca="false">M4035</f>
        <v>Natural Gas</v>
      </c>
      <c r="D4035" s="208" t="str">
        <f aca="false">IF(ISNUMBER(FIND("Phy",N4035))=TRUE(),"Physical","Financial")</f>
        <v>Financial</v>
      </c>
      <c r="E4035" s="208" t="n">
        <f aca="false">IF(VLOOKUP(S4035,'DD-Lookup'!$J$6:$L$50,3,FALSE())="Monthly",(YEAR(AC4035)-YEAR(AB4035))*12+MONTH(AC4035)-MONTH(AB4035)+1,(AC4035-AB4035+1))</f>
        <v>6</v>
      </c>
      <c r="F4035" s="239" t="n">
        <f aca="false">E4035*SUM(P4035:Q4035)</f>
        <v>180000</v>
      </c>
      <c r="G4035" s="214" t="n">
        <v>1292707</v>
      </c>
      <c r="H4035" s="215" t="n">
        <v>37035.4575462963</v>
      </c>
      <c r="I4035" s="0" t="s">
        <v>1059</v>
      </c>
      <c r="M4035" s="0" t="s">
        <v>858</v>
      </c>
      <c r="N4035" s="0" t="s">
        <v>1024</v>
      </c>
      <c r="O4035" s="0" t="s">
        <v>3235</v>
      </c>
      <c r="P4035" s="216" t="n">
        <v>30000</v>
      </c>
      <c r="S4035" s="0" t="s">
        <v>1026</v>
      </c>
      <c r="T4035" s="0" t="s">
        <v>784</v>
      </c>
      <c r="U4035" s="218" t="n">
        <v>4.06</v>
      </c>
      <c r="V4035" s="0" t="s">
        <v>1607</v>
      </c>
      <c r="W4035" s="0" t="s">
        <v>1406</v>
      </c>
      <c r="X4035" s="0" t="s">
        <v>1407</v>
      </c>
      <c r="Y4035" s="0" t="s">
        <v>838</v>
      </c>
      <c r="Z4035" s="0" t="s">
        <v>571</v>
      </c>
      <c r="AA4035" s="0" t="s">
        <v>3270</v>
      </c>
      <c r="AB4035" s="215" t="n">
        <v>37037.875</v>
      </c>
      <c r="AC4035" s="215" t="n">
        <v>37042.875</v>
      </c>
    </row>
    <row r="4036" customFormat="false" ht="12.75" hidden="false" customHeight="false" outlineLevel="0" collapsed="false">
      <c r="A4036" s="208" t="str">
        <f aca="false">B4036&amp;" "&amp;C4036&amp;" "&amp;D4036</f>
        <v> Metals Financial</v>
      </c>
      <c r="B4036" s="208" t="str">
        <f aca="false">IF((LEFT(N4036,2)="US"),"US","")</f>
        <v/>
      </c>
      <c r="C4036" s="208" t="str">
        <f aca="false">M4036</f>
        <v>Metals</v>
      </c>
      <c r="D4036" s="208" t="str">
        <f aca="false">IF(ISNUMBER(FIND("Phy",N4036))=TRUE(),"Physical","Financial")</f>
        <v>Financial</v>
      </c>
      <c r="E4036" s="208" t="n">
        <f aca="false">IF(VLOOKUP(S4036,'DD-Lookup'!$J$6:$L$50,3,FALSE())="Monthly",(YEAR(AC4036)-YEAR(AB4036))*12+MONTH(AC4036)-MONTH(AB4036)+1,(AC4036-AB4036+1))</f>
        <v>1</v>
      </c>
      <c r="F4036" s="239" t="n">
        <f aca="false">E4036*SUM(P4036:Q4036)</f>
        <v>10</v>
      </c>
      <c r="G4036" s="214" t="n">
        <v>1292708</v>
      </c>
      <c r="H4036" s="215" t="n">
        <v>37035.4575578704</v>
      </c>
      <c r="I4036" s="0" t="s">
        <v>796</v>
      </c>
      <c r="M4036" s="0" t="s">
        <v>780</v>
      </c>
      <c r="N4036" s="0" t="s">
        <v>804</v>
      </c>
      <c r="O4036" s="0" t="s">
        <v>805</v>
      </c>
      <c r="P4036" s="216" t="n">
        <v>10</v>
      </c>
      <c r="S4036" s="0" t="s">
        <v>783</v>
      </c>
      <c r="T4036" s="0" t="s">
        <v>784</v>
      </c>
      <c r="U4036" s="218" t="n">
        <v>1744</v>
      </c>
      <c r="V4036" s="0" t="s">
        <v>799</v>
      </c>
      <c r="W4036" s="0" t="s">
        <v>803</v>
      </c>
      <c r="X4036" s="0" t="s">
        <v>787</v>
      </c>
      <c r="Y4036" s="0" t="s">
        <v>788</v>
      </c>
      <c r="Z4036" s="0" t="s">
        <v>789</v>
      </c>
      <c r="AA4036" s="0" t="n">
        <v>2151435</v>
      </c>
    </row>
    <row r="4037" customFormat="false" ht="12.75" hidden="false" customHeight="false" outlineLevel="0" collapsed="false">
      <c r="A4037" s="208" t="str">
        <f aca="false">B4037&amp;" "&amp;C4037&amp;" "&amp;D4037</f>
        <v>US Natural Gas Financial</v>
      </c>
      <c r="B4037" s="208" t="str">
        <f aca="false">IF((LEFT(N4037,2)="US"),"US","")</f>
        <v>US</v>
      </c>
      <c r="C4037" s="208" t="str">
        <f aca="false">M4037</f>
        <v>Natural Gas</v>
      </c>
      <c r="D4037" s="208" t="str">
        <f aca="false">IF(ISNUMBER(FIND("Phy",N4037))=TRUE(),"Physical","Financial")</f>
        <v>Financial</v>
      </c>
      <c r="E4037" s="208" t="n">
        <f aca="false">IF(VLOOKUP(S4037,'DD-Lookup'!$J$6:$L$50,3,FALSE())="Monthly",(YEAR(AC4037)-YEAR(AB4037))*12+MONTH(AC4037)-MONTH(AB4037)+1,(AC4037-AB4037+1))</f>
        <v>30</v>
      </c>
      <c r="F4037" s="239" t="n">
        <f aca="false">E4037*SUM(P4037:Q4037)</f>
        <v>300000</v>
      </c>
      <c r="G4037" s="214" t="n">
        <v>1292709</v>
      </c>
      <c r="H4037" s="215" t="n">
        <v>37035.4576041667</v>
      </c>
      <c r="I4037" s="0" t="s">
        <v>1112</v>
      </c>
      <c r="M4037" s="0" t="s">
        <v>858</v>
      </c>
      <c r="N4037" s="0" t="s">
        <v>1024</v>
      </c>
      <c r="O4037" s="0" t="s">
        <v>1025</v>
      </c>
      <c r="P4037" s="216" t="n">
        <v>10000</v>
      </c>
      <c r="S4037" s="0" t="s">
        <v>1026</v>
      </c>
      <c r="T4037" s="0" t="s">
        <v>784</v>
      </c>
      <c r="U4037" s="218" t="n">
        <v>4.1425</v>
      </c>
      <c r="V4037" s="0" t="s">
        <v>3271</v>
      </c>
      <c r="W4037" s="0" t="s">
        <v>1028</v>
      </c>
      <c r="X4037" s="0" t="s">
        <v>1029</v>
      </c>
      <c r="Y4037" s="0" t="s">
        <v>838</v>
      </c>
      <c r="Z4037" s="0" t="s">
        <v>571</v>
      </c>
      <c r="AA4037" s="0" t="s">
        <v>3272</v>
      </c>
      <c r="AB4037" s="215" t="n">
        <v>37043.875</v>
      </c>
      <c r="AC4037" s="215" t="n">
        <v>37072.875</v>
      </c>
    </row>
    <row r="4038" customFormat="false" ht="12.75" hidden="false" customHeight="false" outlineLevel="0" collapsed="false">
      <c r="A4038" s="208" t="str">
        <f aca="false">B4038&amp;" "&amp;C4038&amp;" "&amp;D4038</f>
        <v>US Natural Gas Financial</v>
      </c>
      <c r="B4038" s="208" t="str">
        <f aca="false">IF((LEFT(N4038,2)="US"),"US","")</f>
        <v>US</v>
      </c>
      <c r="C4038" s="208" t="str">
        <f aca="false">M4038</f>
        <v>Natural Gas</v>
      </c>
      <c r="D4038" s="208" t="str">
        <f aca="false">IF(ISNUMBER(FIND("Phy",N4038))=TRUE(),"Physical","Financial")</f>
        <v>Financial</v>
      </c>
      <c r="E4038" s="208" t="n">
        <f aca="false">IF(VLOOKUP(S4038,'DD-Lookup'!$J$6:$L$50,3,FALSE())="Monthly",(YEAR(AC4038)-YEAR(AB4038))*12+MONTH(AC4038)-MONTH(AB4038)+1,(AC4038-AB4038+1))</f>
        <v>30</v>
      </c>
      <c r="F4038" s="239" t="n">
        <f aca="false">E4038*SUM(P4038:Q4038)</f>
        <v>150000</v>
      </c>
      <c r="G4038" s="214" t="n">
        <v>1292711</v>
      </c>
      <c r="H4038" s="215" t="n">
        <v>37035.4576851852</v>
      </c>
      <c r="I4038" s="0" t="s">
        <v>1023</v>
      </c>
      <c r="M4038" s="0" t="s">
        <v>858</v>
      </c>
      <c r="N4038" s="0" t="s">
        <v>1024</v>
      </c>
      <c r="O4038" s="0" t="s">
        <v>1025</v>
      </c>
      <c r="P4038" s="216" t="n">
        <v>5000</v>
      </c>
      <c r="S4038" s="0" t="s">
        <v>1026</v>
      </c>
      <c r="T4038" s="0" t="s">
        <v>784</v>
      </c>
      <c r="U4038" s="218" t="n">
        <v>4.14</v>
      </c>
      <c r="V4038" s="0" t="s">
        <v>2147</v>
      </c>
      <c r="W4038" s="0" t="s">
        <v>1028</v>
      </c>
      <c r="X4038" s="0" t="s">
        <v>1029</v>
      </c>
      <c r="Y4038" s="0" t="s">
        <v>838</v>
      </c>
      <c r="Z4038" s="0" t="s">
        <v>571</v>
      </c>
      <c r="AA4038" s="0" t="s">
        <v>3273</v>
      </c>
      <c r="AB4038" s="215" t="n">
        <v>37043.875</v>
      </c>
      <c r="AC4038" s="215" t="n">
        <v>37072.875</v>
      </c>
    </row>
    <row r="4039" customFormat="false" ht="12.75" hidden="false" customHeight="false" outlineLevel="0" collapsed="false">
      <c r="A4039" s="208" t="str">
        <f aca="false">B4039&amp;" "&amp;C4039&amp;" "&amp;D4039</f>
        <v> Metals Financial</v>
      </c>
      <c r="B4039" s="208" t="str">
        <f aca="false">IF((LEFT(N4039,2)="US"),"US","")</f>
        <v/>
      </c>
      <c r="C4039" s="208" t="str">
        <f aca="false">M4039</f>
        <v>Metals</v>
      </c>
      <c r="D4039" s="208" t="str">
        <f aca="false">IF(ISNUMBER(FIND("Phy",N4039))=TRUE(),"Physical","Financial")</f>
        <v>Financial</v>
      </c>
      <c r="E4039" s="208" t="n">
        <f aca="false">IF(VLOOKUP(S4039,'DD-Lookup'!$J$6:$L$50,3,FALSE())="Monthly",(YEAR(AC4039)-YEAR(AB4039))*12+MONTH(AC4039)-MONTH(AB4039)+1,(AC4039-AB4039+1))</f>
        <v>1</v>
      </c>
      <c r="F4039" s="239" t="n">
        <f aca="false">E4039*SUM(P4039:Q4039)</f>
        <v>5</v>
      </c>
      <c r="G4039" s="214" t="n">
        <v>1292713</v>
      </c>
      <c r="H4039" s="215" t="n">
        <v>37035.4577199074</v>
      </c>
      <c r="I4039" s="0" t="s">
        <v>941</v>
      </c>
      <c r="M4039" s="0" t="s">
        <v>780</v>
      </c>
      <c r="N4039" s="0" t="s">
        <v>804</v>
      </c>
      <c r="O4039" s="0" t="s">
        <v>805</v>
      </c>
      <c r="Q4039" s="216" t="n">
        <v>5</v>
      </c>
      <c r="S4039" s="0" t="s">
        <v>783</v>
      </c>
      <c r="T4039" s="0" t="s">
        <v>784</v>
      </c>
      <c r="U4039" s="218" t="n">
        <v>1745</v>
      </c>
      <c r="V4039" s="0" t="s">
        <v>942</v>
      </c>
      <c r="W4039" s="0" t="s">
        <v>803</v>
      </c>
      <c r="X4039" s="0" t="s">
        <v>787</v>
      </c>
      <c r="Y4039" s="0" t="s">
        <v>788</v>
      </c>
      <c r="Z4039" s="0" t="s">
        <v>789</v>
      </c>
      <c r="AA4039" s="0" t="n">
        <v>2151437</v>
      </c>
    </row>
    <row r="4040" customFormat="false" ht="12.75" hidden="false" customHeight="false" outlineLevel="0" collapsed="false">
      <c r="A4040" s="208" t="str">
        <f aca="false">B4040&amp;" "&amp;C4040&amp;" "&amp;D4040</f>
        <v>US Natural Gas Financial</v>
      </c>
      <c r="B4040" s="208" t="str">
        <f aca="false">IF((LEFT(N4040,2)="US"),"US","")</f>
        <v>US</v>
      </c>
      <c r="C4040" s="208" t="str">
        <f aca="false">M4040</f>
        <v>Natural Gas</v>
      </c>
      <c r="D4040" s="208" t="str">
        <f aca="false">IF(ISNUMBER(FIND("Phy",N4040))=TRUE(),"Physical","Financial")</f>
        <v>Financial</v>
      </c>
      <c r="E4040" s="208" t="n">
        <f aca="false">IF(VLOOKUP(S4040,'DD-Lookup'!$J$6:$L$50,3,FALSE())="Monthly",(YEAR(AC4040)-YEAR(AB4040))*12+MONTH(AC4040)-MONTH(AB4040)+1,(AC4040-AB4040+1))</f>
        <v>30</v>
      </c>
      <c r="F4040" s="239" t="n">
        <f aca="false">E4040*SUM(P4040:Q4040)</f>
        <v>150000</v>
      </c>
      <c r="G4040" s="214" t="n">
        <v>1292714</v>
      </c>
      <c r="H4040" s="215" t="n">
        <v>37035.4577662037</v>
      </c>
      <c r="I4040" s="0" t="s">
        <v>2285</v>
      </c>
      <c r="M4040" s="0" t="s">
        <v>858</v>
      </c>
      <c r="N4040" s="0" t="s">
        <v>1024</v>
      </c>
      <c r="O4040" s="0" t="s">
        <v>1025</v>
      </c>
      <c r="P4040" s="216" t="n">
        <v>5000</v>
      </c>
      <c r="S4040" s="0" t="s">
        <v>1026</v>
      </c>
      <c r="T4040" s="0" t="s">
        <v>784</v>
      </c>
      <c r="U4040" s="218" t="n">
        <v>4.14</v>
      </c>
      <c r="V4040" s="0" t="s">
        <v>3274</v>
      </c>
      <c r="W4040" s="0" t="s">
        <v>1028</v>
      </c>
      <c r="X4040" s="0" t="s">
        <v>1029</v>
      </c>
      <c r="Y4040" s="0" t="s">
        <v>838</v>
      </c>
      <c r="Z4040" s="0" t="s">
        <v>571</v>
      </c>
      <c r="AA4040" s="0" t="s">
        <v>3275</v>
      </c>
      <c r="AB4040" s="215" t="n">
        <v>37043.875</v>
      </c>
      <c r="AC4040" s="215" t="n">
        <v>37072.875</v>
      </c>
    </row>
    <row r="4041" customFormat="false" ht="12.75" hidden="false" customHeight="false" outlineLevel="0" collapsed="false">
      <c r="A4041" s="208" t="str">
        <f aca="false">B4041&amp;" "&amp;C4041&amp;" "&amp;D4041</f>
        <v> Natural Gas Physical</v>
      </c>
      <c r="B4041" s="208" t="str">
        <f aca="false">IF((LEFT(N4041,2)="US"),"US","")</f>
        <v/>
      </c>
      <c r="C4041" s="208" t="str">
        <f aca="false">M4041</f>
        <v>Natural Gas</v>
      </c>
      <c r="D4041" s="208" t="str">
        <f aca="false">IF(ISNUMBER(FIND("Phy",N4041))=TRUE(),"Physical","Financial")</f>
        <v>Physical</v>
      </c>
      <c r="E4041" s="208" t="n">
        <f aca="false">IF(VLOOKUP(S4041,'DD-Lookup'!$J$6:$L$50,3,FALSE())="Monthly",(YEAR(AC4041)-YEAR(AB4041))*12+MONTH(AC4041)-MONTH(AB4041)+1,(AC4041-AB4041+1))</f>
        <v>1</v>
      </c>
      <c r="F4041" s="239" t="n">
        <f aca="false">E4041*SUM(P4041:Q4041)</f>
        <v>10000</v>
      </c>
      <c r="G4041" s="214" t="n">
        <v>1292716</v>
      </c>
      <c r="H4041" s="215" t="n">
        <v>37035.4577893519</v>
      </c>
      <c r="I4041" s="0" t="s">
        <v>3276</v>
      </c>
      <c r="M4041" s="0" t="s">
        <v>858</v>
      </c>
      <c r="N4041" s="0" t="s">
        <v>2171</v>
      </c>
      <c r="O4041" s="0" t="s">
        <v>2223</v>
      </c>
      <c r="P4041" s="216" t="n">
        <v>10000</v>
      </c>
      <c r="S4041" s="0" t="s">
        <v>279</v>
      </c>
      <c r="T4041" s="0" t="s">
        <v>2173</v>
      </c>
      <c r="U4041" s="218" t="n">
        <v>5.6</v>
      </c>
      <c r="V4041" s="0" t="s">
        <v>3277</v>
      </c>
      <c r="W4041" s="0" t="s">
        <v>2225</v>
      </c>
      <c r="X4041" s="0" t="s">
        <v>2176</v>
      </c>
      <c r="Y4041" s="0" t="s">
        <v>1310</v>
      </c>
      <c r="Z4041" s="0" t="s">
        <v>628</v>
      </c>
      <c r="AA4041" s="0" t="n">
        <v>809261</v>
      </c>
      <c r="AB4041" s="215" t="n">
        <v>37035.875</v>
      </c>
      <c r="AC4041" s="215" t="n">
        <v>37035.875</v>
      </c>
    </row>
    <row r="4042" customFormat="false" ht="12.75" hidden="false" customHeight="false" outlineLevel="0" collapsed="false">
      <c r="A4042" s="208" t="str">
        <f aca="false">B4042&amp;" "&amp;C4042&amp;" "&amp;D4042</f>
        <v>US Crude Financial</v>
      </c>
      <c r="B4042" s="208" t="str">
        <f aca="false">IF((LEFT(N4042,2)="US"),"US","")</f>
        <v>US</v>
      </c>
      <c r="C4042" s="208" t="str">
        <f aca="false">M4042</f>
        <v>Crude</v>
      </c>
      <c r="D4042" s="208" t="str">
        <f aca="false">IF(ISNUMBER(FIND("Phy",N4042))=TRUE(),"Physical","Financial")</f>
        <v>Financial</v>
      </c>
      <c r="E4042" s="208" t="n">
        <f aca="false">IF(VLOOKUP(S4042,'DD-Lookup'!$J$6:$L$50,3,FALSE())="Monthly",(YEAR(AC4042)-YEAR(AB4042))*12+MONTH(AC4042)-MONTH(AB4042)+1,(AC4042-AB4042+1))</f>
        <v>1</v>
      </c>
      <c r="F4042" s="239" t="n">
        <f aca="false">E4042*SUM(P4042:Q4042)</f>
        <v>50000</v>
      </c>
      <c r="G4042" s="214" t="n">
        <v>1292718</v>
      </c>
      <c r="H4042" s="215" t="n">
        <v>37035.4578819444</v>
      </c>
      <c r="I4042" s="0" t="s">
        <v>1112</v>
      </c>
      <c r="M4042" s="0" t="s">
        <v>97</v>
      </c>
      <c r="N4042" s="0" t="s">
        <v>841</v>
      </c>
      <c r="O4042" s="0" t="s">
        <v>842</v>
      </c>
      <c r="Q4042" s="216" t="n">
        <v>50000</v>
      </c>
      <c r="S4042" s="0" t="s">
        <v>843</v>
      </c>
      <c r="T4042" s="0" t="s">
        <v>784</v>
      </c>
      <c r="U4042" s="218" t="n">
        <v>28.7</v>
      </c>
      <c r="V4042" s="0" t="s">
        <v>2443</v>
      </c>
      <c r="W4042" s="0" t="s">
        <v>845</v>
      </c>
      <c r="X4042" s="0" t="s">
        <v>846</v>
      </c>
      <c r="Y4042" s="0" t="s">
        <v>847</v>
      </c>
      <c r="Z4042" s="0" t="s">
        <v>571</v>
      </c>
      <c r="AA4042" s="0" t="n">
        <v>107150</v>
      </c>
      <c r="AB4042" s="215" t="n">
        <v>37073</v>
      </c>
      <c r="AC4042" s="215" t="n">
        <v>37103</v>
      </c>
    </row>
    <row r="4043" customFormat="false" ht="12.75" hidden="false" customHeight="false" outlineLevel="0" collapsed="false">
      <c r="A4043" s="208" t="str">
        <f aca="false">B4043&amp;" "&amp;C4043&amp;" "&amp;D4043</f>
        <v>US Natural Gas Financial</v>
      </c>
      <c r="B4043" s="208" t="str">
        <f aca="false">IF((LEFT(N4043,2)="US"),"US","")</f>
        <v>US</v>
      </c>
      <c r="C4043" s="208" t="str">
        <f aca="false">M4043</f>
        <v>Natural Gas</v>
      </c>
      <c r="D4043" s="208" t="str">
        <f aca="false">IF(ISNUMBER(FIND("Phy",N4043))=TRUE(),"Physical","Financial")</f>
        <v>Financial</v>
      </c>
      <c r="E4043" s="208" t="n">
        <f aca="false">IF(VLOOKUP(S4043,'DD-Lookup'!$J$6:$L$50,3,FALSE())="Monthly",(YEAR(AC4043)-YEAR(AB4043))*12+MONTH(AC4043)-MONTH(AB4043)+1,(AC4043-AB4043+1))</f>
        <v>153</v>
      </c>
      <c r="F4043" s="239" t="n">
        <f aca="false">E4043*SUM(P4043:Q4043)</f>
        <v>765000</v>
      </c>
      <c r="G4043" s="214" t="n">
        <v>1292719</v>
      </c>
      <c r="H4043" s="215" t="n">
        <v>37035.4578935185</v>
      </c>
      <c r="I4043" s="0" t="s">
        <v>1233</v>
      </c>
      <c r="M4043" s="0" t="s">
        <v>858</v>
      </c>
      <c r="N4043" s="0" t="s">
        <v>1024</v>
      </c>
      <c r="O4043" s="0" t="s">
        <v>1303</v>
      </c>
      <c r="P4043" s="216" t="n">
        <v>5000</v>
      </c>
      <c r="S4043" s="0" t="s">
        <v>1026</v>
      </c>
      <c r="T4043" s="0" t="s">
        <v>784</v>
      </c>
      <c r="U4043" s="218" t="n">
        <v>4.26</v>
      </c>
      <c r="V4043" s="0" t="s">
        <v>2027</v>
      </c>
      <c r="W4043" s="0" t="s">
        <v>1028</v>
      </c>
      <c r="X4043" s="0" t="s">
        <v>1029</v>
      </c>
      <c r="Y4043" s="0" t="s">
        <v>838</v>
      </c>
      <c r="Z4043" s="0" t="s">
        <v>571</v>
      </c>
      <c r="AA4043" s="0" t="s">
        <v>3278</v>
      </c>
      <c r="AB4043" s="215" t="n">
        <v>37043</v>
      </c>
      <c r="AC4043" s="215" t="n">
        <v>37195</v>
      </c>
    </row>
    <row r="4044" customFormat="false" ht="12.75" hidden="false" customHeight="false" outlineLevel="0" collapsed="false">
      <c r="A4044" s="208" t="str">
        <f aca="false">B4044&amp;" "&amp;C4044&amp;" "&amp;D4044</f>
        <v> Natural Gas Physical</v>
      </c>
      <c r="B4044" s="208" t="str">
        <f aca="false">IF((LEFT(N4044,2)="US"),"US","")</f>
        <v/>
      </c>
      <c r="C4044" s="208" t="str">
        <f aca="false">M4044</f>
        <v>Natural Gas</v>
      </c>
      <c r="D4044" s="208" t="str">
        <f aca="false">IF(ISNUMBER(FIND("Phy",N4044))=TRUE(),"Physical","Financial")</f>
        <v>Physical</v>
      </c>
      <c r="E4044" s="208" t="n">
        <f aca="false">IF(VLOOKUP(S4044,'DD-Lookup'!$J$6:$L$50,3,FALSE())="Monthly",(YEAR(AC4044)-YEAR(AB4044))*12+MONTH(AC4044)-MONTH(AB4044)+1,(AC4044-AB4044+1))</f>
        <v>92</v>
      </c>
      <c r="F4044" s="239" t="n">
        <f aca="false">E4044*SUM(P4044:Q4044)</f>
        <v>2300000</v>
      </c>
      <c r="G4044" s="214" t="n">
        <v>1292720</v>
      </c>
      <c r="H4044" s="215" t="n">
        <v>37035.4579050926</v>
      </c>
      <c r="I4044" s="0" t="s">
        <v>943</v>
      </c>
      <c r="M4044" s="0" t="s">
        <v>858</v>
      </c>
      <c r="N4044" s="0" t="s">
        <v>859</v>
      </c>
      <c r="O4044" s="0" t="s">
        <v>882</v>
      </c>
      <c r="P4044" s="216" t="n">
        <v>25000</v>
      </c>
      <c r="S4044" s="0" t="s">
        <v>861</v>
      </c>
      <c r="T4044" s="0" t="s">
        <v>862</v>
      </c>
      <c r="U4044" s="218" t="n">
        <v>20.45</v>
      </c>
      <c r="V4044" s="0" t="s">
        <v>944</v>
      </c>
      <c r="W4044" s="0" t="s">
        <v>873</v>
      </c>
      <c r="X4044" s="0" t="s">
        <v>865</v>
      </c>
      <c r="Y4044" s="0" t="s">
        <v>866</v>
      </c>
      <c r="Z4044" s="0" t="s">
        <v>867</v>
      </c>
      <c r="AA4044" s="0" t="n">
        <v>104847</v>
      </c>
      <c r="AB4044" s="215" t="n">
        <v>37073</v>
      </c>
      <c r="AC4044" s="215" t="n">
        <v>37164</v>
      </c>
    </row>
    <row r="4045" customFormat="false" ht="12.75" hidden="false" customHeight="false" outlineLevel="0" collapsed="false">
      <c r="A4045" s="208" t="str">
        <f aca="false">B4045&amp;" "&amp;C4045&amp;" "&amp;D4045</f>
        <v>US Natural Gas Financial</v>
      </c>
      <c r="B4045" s="208" t="str">
        <f aca="false">IF((LEFT(N4045,2)="US"),"US","")</f>
        <v>US</v>
      </c>
      <c r="C4045" s="208" t="str">
        <f aca="false">M4045</f>
        <v>Natural Gas</v>
      </c>
      <c r="D4045" s="208" t="str">
        <f aca="false">IF(ISNUMBER(FIND("Phy",N4045))=TRUE(),"Physical","Financial")</f>
        <v>Financial</v>
      </c>
      <c r="E4045" s="208" t="n">
        <f aca="false">IF(VLOOKUP(S4045,'DD-Lookup'!$J$6:$L$50,3,FALSE())="Monthly",(YEAR(AC4045)-YEAR(AB4045))*12+MONTH(AC4045)-MONTH(AB4045)+1,(AC4045-AB4045+1))</f>
        <v>30</v>
      </c>
      <c r="F4045" s="239" t="n">
        <f aca="false">E4045*SUM(P4045:Q4045)</f>
        <v>75000</v>
      </c>
      <c r="G4045" s="214" t="n">
        <v>1292721</v>
      </c>
      <c r="H4045" s="215" t="n">
        <v>37035.4579166667</v>
      </c>
      <c r="I4045" s="0" t="s">
        <v>600</v>
      </c>
      <c r="M4045" s="0" t="s">
        <v>858</v>
      </c>
      <c r="N4045" s="0" t="s">
        <v>1024</v>
      </c>
      <c r="O4045" s="0" t="s">
        <v>1025</v>
      </c>
      <c r="Q4045" s="216" t="n">
        <v>2500</v>
      </c>
      <c r="S4045" s="0" t="s">
        <v>1026</v>
      </c>
      <c r="T4045" s="0" t="s">
        <v>784</v>
      </c>
      <c r="U4045" s="218" t="n">
        <v>4.1425</v>
      </c>
      <c r="V4045" s="0" t="s">
        <v>1771</v>
      </c>
      <c r="W4045" s="0" t="s">
        <v>1028</v>
      </c>
      <c r="X4045" s="0" t="s">
        <v>1029</v>
      </c>
      <c r="Y4045" s="0" t="s">
        <v>838</v>
      </c>
      <c r="Z4045" s="0" t="s">
        <v>571</v>
      </c>
      <c r="AA4045" s="0" t="s">
        <v>3279</v>
      </c>
      <c r="AB4045" s="215" t="n">
        <v>37043.875</v>
      </c>
      <c r="AC4045" s="215" t="n">
        <v>37072.875</v>
      </c>
    </row>
    <row r="4046" customFormat="false" ht="12.75" hidden="false" customHeight="false" outlineLevel="0" collapsed="false">
      <c r="A4046" s="208" t="str">
        <f aca="false">B4046&amp;" "&amp;C4046&amp;" "&amp;D4046</f>
        <v>US Natural Gas Financial</v>
      </c>
      <c r="B4046" s="208" t="str">
        <f aca="false">IF((LEFT(N4046,2)="US"),"US","")</f>
        <v>US</v>
      </c>
      <c r="C4046" s="208" t="str">
        <f aca="false">M4046</f>
        <v>Natural Gas</v>
      </c>
      <c r="D4046" s="208" t="str">
        <f aca="false">IF(ISNUMBER(FIND("Phy",N4046))=TRUE(),"Physical","Financial")</f>
        <v>Financial</v>
      </c>
      <c r="E4046" s="208" t="n">
        <f aca="false">IF(VLOOKUP(S4046,'DD-Lookup'!$J$6:$L$50,3,FALSE())="Monthly",(YEAR(AC4046)-YEAR(AB4046))*12+MONTH(AC4046)-MONTH(AB4046)+1,(AC4046-AB4046+1))</f>
        <v>365</v>
      </c>
      <c r="F4046" s="239" t="n">
        <f aca="false">E4046*SUM(P4046:Q4046)</f>
        <v>1825000</v>
      </c>
      <c r="G4046" s="214" t="n">
        <v>1292722</v>
      </c>
      <c r="H4046" s="215" t="n">
        <v>37035.4579166667</v>
      </c>
      <c r="I4046" s="0" t="s">
        <v>1073</v>
      </c>
      <c r="M4046" s="0" t="s">
        <v>858</v>
      </c>
      <c r="N4046" s="0" t="s">
        <v>1024</v>
      </c>
      <c r="O4046" s="0" t="s">
        <v>1415</v>
      </c>
      <c r="P4046" s="216" t="n">
        <v>5000</v>
      </c>
      <c r="S4046" s="0" t="s">
        <v>1026</v>
      </c>
      <c r="T4046" s="0" t="s">
        <v>784</v>
      </c>
      <c r="U4046" s="218" t="n">
        <v>4.345</v>
      </c>
      <c r="V4046" s="0" t="s">
        <v>1562</v>
      </c>
      <c r="W4046" s="0" t="s">
        <v>1028</v>
      </c>
      <c r="X4046" s="0" t="s">
        <v>1029</v>
      </c>
      <c r="Y4046" s="0" t="s">
        <v>838</v>
      </c>
      <c r="Z4046" s="0" t="s">
        <v>571</v>
      </c>
      <c r="AA4046" s="0" t="s">
        <v>3280</v>
      </c>
      <c r="AB4046" s="215" t="n">
        <v>37257.875</v>
      </c>
      <c r="AC4046" s="215" t="n">
        <v>37621.875</v>
      </c>
    </row>
    <row r="4047" customFormat="false" ht="12.75" hidden="false" customHeight="false" outlineLevel="0" collapsed="false">
      <c r="A4047" s="208" t="str">
        <f aca="false">B4047&amp;" "&amp;C4047&amp;" "&amp;D4047</f>
        <v>US Natural Gas Financial</v>
      </c>
      <c r="B4047" s="208" t="str">
        <f aca="false">IF((LEFT(N4047,2)="US"),"US","")</f>
        <v>US</v>
      </c>
      <c r="C4047" s="208" t="str">
        <f aca="false">M4047</f>
        <v>Natural Gas</v>
      </c>
      <c r="D4047" s="208" t="str">
        <f aca="false">IF(ISNUMBER(FIND("Phy",N4047))=TRUE(),"Physical","Financial")</f>
        <v>Financial</v>
      </c>
      <c r="E4047" s="208" t="n">
        <f aca="false">IF(VLOOKUP(S4047,'DD-Lookup'!$J$6:$L$50,3,FALSE())="Monthly",(YEAR(AC4047)-YEAR(AB4047))*12+MONTH(AC4047)-MONTH(AB4047)+1,(AC4047-AB4047+1))</f>
        <v>153</v>
      </c>
      <c r="F4047" s="239" t="n">
        <f aca="false">E4047*SUM(P4047:Q4047)</f>
        <v>382500</v>
      </c>
      <c r="G4047" s="214" t="n">
        <v>1292724</v>
      </c>
      <c r="H4047" s="215" t="n">
        <v>37035.4580092593</v>
      </c>
      <c r="I4047" s="0" t="s">
        <v>2107</v>
      </c>
      <c r="M4047" s="0" t="s">
        <v>858</v>
      </c>
      <c r="N4047" s="0" t="s">
        <v>1024</v>
      </c>
      <c r="O4047" s="0" t="s">
        <v>1303</v>
      </c>
      <c r="P4047" s="216" t="n">
        <v>2500</v>
      </c>
      <c r="S4047" s="0" t="s">
        <v>1026</v>
      </c>
      <c r="T4047" s="0" t="s">
        <v>784</v>
      </c>
      <c r="U4047" s="218" t="n">
        <v>4.25</v>
      </c>
      <c r="V4047" s="0" t="s">
        <v>2406</v>
      </c>
      <c r="W4047" s="0" t="s">
        <v>1028</v>
      </c>
      <c r="X4047" s="0" t="s">
        <v>1029</v>
      </c>
      <c r="Y4047" s="0" t="s">
        <v>838</v>
      </c>
      <c r="Z4047" s="0" t="s">
        <v>571</v>
      </c>
      <c r="AA4047" s="0" t="s">
        <v>3281</v>
      </c>
      <c r="AB4047" s="215" t="n">
        <v>37043</v>
      </c>
      <c r="AC4047" s="215" t="n">
        <v>37195</v>
      </c>
    </row>
    <row r="4048" customFormat="false" ht="12.75" hidden="false" customHeight="false" outlineLevel="0" collapsed="false">
      <c r="A4048" s="208" t="str">
        <f aca="false">B4048&amp;" "&amp;C4048&amp;" "&amp;D4048</f>
        <v> Natural Gas Financial</v>
      </c>
      <c r="B4048" s="208" t="str">
        <f aca="false">IF((LEFT(N4048,2)="US"),"US","")</f>
        <v/>
      </c>
      <c r="C4048" s="208" t="str">
        <f aca="false">M4048</f>
        <v>Natural Gas</v>
      </c>
      <c r="D4048" s="208" t="str">
        <f aca="false">IF(ISNUMBER(FIND("Phy",N4048))=TRUE(),"Physical","Financial")</f>
        <v>Financial</v>
      </c>
      <c r="E4048" s="208" t="n">
        <f aca="false">IF(VLOOKUP(S4048,'DD-Lookup'!$J$6:$L$50,3,FALSE())="Monthly",(YEAR(AC4048)-YEAR(AB4048))*12+MONTH(AC4048)-MONTH(AB4048)+1,(AC4048-AB4048+1))</f>
        <v>30</v>
      </c>
      <c r="F4048" s="239" t="n">
        <f aca="false">E4048*SUM(P4048:Q4048)</f>
        <v>150000</v>
      </c>
      <c r="G4048" s="214" t="n">
        <v>1292727</v>
      </c>
      <c r="H4048" s="215" t="n">
        <v>37035.4580902778</v>
      </c>
      <c r="I4048" s="0" t="s">
        <v>2285</v>
      </c>
      <c r="M4048" s="0" t="s">
        <v>858</v>
      </c>
      <c r="N4048" s="0" t="s">
        <v>2540</v>
      </c>
      <c r="O4048" s="0" t="s">
        <v>3266</v>
      </c>
      <c r="P4048" s="216" t="n">
        <v>5000</v>
      </c>
      <c r="S4048" s="0" t="s">
        <v>1026</v>
      </c>
      <c r="T4048" s="0" t="s">
        <v>784</v>
      </c>
      <c r="U4048" s="218" t="n">
        <v>-0.07</v>
      </c>
      <c r="V4048" s="0" t="s">
        <v>2548</v>
      </c>
      <c r="W4048" s="0" t="s">
        <v>2318</v>
      </c>
      <c r="X4048" s="0" t="s">
        <v>3267</v>
      </c>
      <c r="Y4048" s="0" t="s">
        <v>838</v>
      </c>
      <c r="Z4048" s="0" t="s">
        <v>628</v>
      </c>
      <c r="AA4048" s="0" t="s">
        <v>3282</v>
      </c>
      <c r="AB4048" s="215" t="n">
        <v>37043.875</v>
      </c>
      <c r="AC4048" s="215" t="n">
        <v>37072.875</v>
      </c>
    </row>
    <row r="4049" customFormat="false" ht="12.75" hidden="false" customHeight="false" outlineLevel="0" collapsed="false">
      <c r="A4049" s="208" t="str">
        <f aca="false">B4049&amp;" "&amp;C4049&amp;" "&amp;D4049</f>
        <v>US Crude Financial</v>
      </c>
      <c r="B4049" s="208" t="str">
        <f aca="false">IF((LEFT(N4049,2)="US"),"US","")</f>
        <v>US</v>
      </c>
      <c r="C4049" s="208" t="str">
        <f aca="false">M4049</f>
        <v>Crude</v>
      </c>
      <c r="D4049" s="208" t="str">
        <f aca="false">IF(ISNUMBER(FIND("Phy",N4049))=TRUE(),"Physical","Financial")</f>
        <v>Financial</v>
      </c>
      <c r="E4049" s="208" t="n">
        <f aca="false">IF(VLOOKUP(S4049,'DD-Lookup'!$J$6:$L$50,3,FALSE())="Monthly",(YEAR(AC4049)-YEAR(AB4049))*12+MONTH(AC4049)-MONTH(AB4049)+1,(AC4049-AB4049+1))</f>
        <v>1</v>
      </c>
      <c r="F4049" s="239" t="n">
        <f aca="false">E4049*SUM(P4049:Q4049)</f>
        <v>50000</v>
      </c>
      <c r="G4049" s="214" t="n">
        <v>1292729</v>
      </c>
      <c r="H4049" s="215" t="n">
        <v>37035.4581481482</v>
      </c>
      <c r="I4049" s="0" t="s">
        <v>2320</v>
      </c>
      <c r="M4049" s="0" t="s">
        <v>97</v>
      </c>
      <c r="N4049" s="0" t="s">
        <v>841</v>
      </c>
      <c r="O4049" s="0" t="s">
        <v>889</v>
      </c>
      <c r="P4049" s="216" t="n">
        <v>50000</v>
      </c>
      <c r="S4049" s="0" t="s">
        <v>843</v>
      </c>
      <c r="T4049" s="0" t="s">
        <v>784</v>
      </c>
      <c r="U4049" s="218" t="n">
        <v>28.68</v>
      </c>
      <c r="V4049" s="0" t="s">
        <v>2321</v>
      </c>
      <c r="W4049" s="0" t="s">
        <v>845</v>
      </c>
      <c r="X4049" s="0" t="s">
        <v>891</v>
      </c>
      <c r="Y4049" s="0" t="s">
        <v>847</v>
      </c>
      <c r="Z4049" s="0" t="s">
        <v>571</v>
      </c>
      <c r="AA4049" s="0" t="n">
        <v>107151</v>
      </c>
      <c r="AB4049" s="215" t="n">
        <v>37073</v>
      </c>
      <c r="AC4049" s="215" t="n">
        <v>37103</v>
      </c>
    </row>
    <row r="4050" customFormat="false" ht="12.75" hidden="false" customHeight="false" outlineLevel="0" collapsed="false">
      <c r="A4050" s="208" t="str">
        <f aca="false">B4050&amp;" "&amp;C4050&amp;" "&amp;D4050</f>
        <v> Metals Financial</v>
      </c>
      <c r="B4050" s="208" t="str">
        <f aca="false">IF((LEFT(N4050,2)="US"),"US","")</f>
        <v/>
      </c>
      <c r="C4050" s="208" t="str">
        <f aca="false">M4050</f>
        <v>Metals</v>
      </c>
      <c r="D4050" s="208" t="str">
        <f aca="false">IF(ISNUMBER(FIND("Phy",N4050))=TRUE(),"Physical","Financial")</f>
        <v>Financial</v>
      </c>
      <c r="E4050" s="208" t="n">
        <f aca="false">IF(VLOOKUP(S4050,'DD-Lookup'!$J$6:$L$50,3,FALSE())="Monthly",(YEAR(AC4050)-YEAR(AB4050))*12+MONTH(AC4050)-MONTH(AB4050)+1,(AC4050-AB4050+1))</f>
        <v>1</v>
      </c>
      <c r="F4050" s="239" t="n">
        <f aca="false">E4050*SUM(P4050:Q4050)</f>
        <v>20</v>
      </c>
      <c r="G4050" s="214" t="n">
        <v>1292732</v>
      </c>
      <c r="H4050" s="215" t="n">
        <v>37035.4583449074</v>
      </c>
      <c r="I4050" s="0" t="s">
        <v>901</v>
      </c>
      <c r="M4050" s="0" t="s">
        <v>780</v>
      </c>
      <c r="N4050" s="0" t="s">
        <v>804</v>
      </c>
      <c r="O4050" s="0" t="s">
        <v>805</v>
      </c>
      <c r="P4050" s="216" t="n">
        <v>20</v>
      </c>
      <c r="S4050" s="0" t="s">
        <v>783</v>
      </c>
      <c r="T4050" s="0" t="s">
        <v>784</v>
      </c>
      <c r="U4050" s="218" t="n">
        <v>1743</v>
      </c>
      <c r="V4050" s="0" t="s">
        <v>902</v>
      </c>
      <c r="W4050" s="0" t="s">
        <v>803</v>
      </c>
      <c r="X4050" s="0" t="s">
        <v>787</v>
      </c>
      <c r="Y4050" s="0" t="s">
        <v>788</v>
      </c>
      <c r="Z4050" s="0" t="s">
        <v>789</v>
      </c>
      <c r="AA4050" s="0" t="n">
        <v>2151695</v>
      </c>
    </row>
    <row r="4051" customFormat="false" ht="12.75" hidden="false" customHeight="false" outlineLevel="0" collapsed="false">
      <c r="A4051" s="208" t="str">
        <f aca="false">B4051&amp;" "&amp;C4051&amp;" "&amp;D4051</f>
        <v>US Power Physical</v>
      </c>
      <c r="B4051" s="208" t="str">
        <f aca="false">IF((LEFT(N4051,2)="US"),"US","")</f>
        <v>US</v>
      </c>
      <c r="C4051" s="208" t="str">
        <f aca="false">M4051</f>
        <v>Power</v>
      </c>
      <c r="D4051" s="208" t="str">
        <f aca="false">IF(ISNUMBER(FIND("Phy",N4051))=TRUE(),"Physical","Financial")</f>
        <v>Physical</v>
      </c>
      <c r="E4051" s="208" t="n">
        <f aca="false">IF(VLOOKUP(S4051,'DD-Lookup'!$J$6:$L$50,3,FALSE())="Monthly",(YEAR(AC4051)-YEAR(AB4051))*12+MONTH(AC4051)-MONTH(AB4051)+1,(AC4051-AB4051+1))</f>
        <v>30</v>
      </c>
      <c r="F4051" s="239" t="n">
        <f aca="false">E4051*SUM(P4051:Q4051)</f>
        <v>1500</v>
      </c>
      <c r="G4051" s="214" t="n">
        <v>1292731</v>
      </c>
      <c r="H4051" s="215" t="n">
        <v>37035.4583449074</v>
      </c>
      <c r="I4051" s="0" t="s">
        <v>1248</v>
      </c>
      <c r="M4051" s="0" t="s">
        <v>67</v>
      </c>
      <c r="N4051" s="0" t="s">
        <v>1081</v>
      </c>
      <c r="O4051" s="0" t="s">
        <v>1240</v>
      </c>
      <c r="P4051" s="216" t="n">
        <v>50</v>
      </c>
      <c r="S4051" s="0" t="s">
        <v>930</v>
      </c>
      <c r="T4051" s="0" t="s">
        <v>784</v>
      </c>
      <c r="U4051" s="218" t="n">
        <v>64.75</v>
      </c>
      <c r="V4051" s="0" t="s">
        <v>1463</v>
      </c>
      <c r="W4051" s="0" t="s">
        <v>1241</v>
      </c>
      <c r="X4051" s="0" t="s">
        <v>1229</v>
      </c>
      <c r="Y4051" s="0" t="s">
        <v>1051</v>
      </c>
      <c r="Z4051" s="0" t="s">
        <v>618</v>
      </c>
      <c r="AA4051" s="0" t="n">
        <v>621664.1</v>
      </c>
      <c r="AB4051" s="215" t="n">
        <v>37043.6006944444</v>
      </c>
      <c r="AC4051" s="215" t="n">
        <v>37072.6006944444</v>
      </c>
    </row>
    <row r="4052" customFormat="false" ht="12.75" hidden="false" customHeight="false" outlineLevel="0" collapsed="false">
      <c r="A4052" s="208" t="str">
        <f aca="false">B4052&amp;" "&amp;C4052&amp;" "&amp;D4052</f>
        <v>US Natural Gas Financial</v>
      </c>
      <c r="B4052" s="208" t="str">
        <f aca="false">IF((LEFT(N4052,2)="US"),"US","")</f>
        <v>US</v>
      </c>
      <c r="C4052" s="208" t="str">
        <f aca="false">M4052</f>
        <v>Natural Gas</v>
      </c>
      <c r="D4052" s="208" t="str">
        <f aca="false">IF(ISNUMBER(FIND("Phy",N4052))=TRUE(),"Physical","Financial")</f>
        <v>Financial</v>
      </c>
      <c r="E4052" s="208" t="n">
        <f aca="false">IF(VLOOKUP(S4052,'DD-Lookup'!$J$6:$L$50,3,FALSE())="Monthly",(YEAR(AC4052)-YEAR(AB4052))*12+MONTH(AC4052)-MONTH(AB4052)+1,(AC4052-AB4052+1))</f>
        <v>30</v>
      </c>
      <c r="F4052" s="239" t="n">
        <f aca="false">E4052*SUM(P4052:Q4052)</f>
        <v>75000</v>
      </c>
      <c r="G4052" s="214" t="n">
        <v>1292733</v>
      </c>
      <c r="H4052" s="215" t="n">
        <v>37035.4584837963</v>
      </c>
      <c r="I4052" s="0" t="s">
        <v>3215</v>
      </c>
      <c r="M4052" s="0" t="s">
        <v>858</v>
      </c>
      <c r="N4052" s="0" t="s">
        <v>1024</v>
      </c>
      <c r="O4052" s="0" t="s">
        <v>1025</v>
      </c>
      <c r="P4052" s="216" t="n">
        <v>2500</v>
      </c>
      <c r="S4052" s="0" t="s">
        <v>1026</v>
      </c>
      <c r="T4052" s="0" t="s">
        <v>784</v>
      </c>
      <c r="U4052" s="218" t="n">
        <v>4.1325</v>
      </c>
      <c r="V4052" s="0" t="s">
        <v>3283</v>
      </c>
      <c r="W4052" s="0" t="s">
        <v>1028</v>
      </c>
      <c r="X4052" s="0" t="s">
        <v>1029</v>
      </c>
      <c r="Y4052" s="0" t="s">
        <v>838</v>
      </c>
      <c r="Z4052" s="0" t="s">
        <v>571</v>
      </c>
      <c r="AA4052" s="0" t="s">
        <v>3284</v>
      </c>
      <c r="AB4052" s="215" t="n">
        <v>37043.875</v>
      </c>
      <c r="AC4052" s="215" t="n">
        <v>37072.875</v>
      </c>
    </row>
    <row r="4053" customFormat="false" ht="12.75" hidden="false" customHeight="false" outlineLevel="0" collapsed="false">
      <c r="A4053" s="208" t="str">
        <f aca="false">B4053&amp;" "&amp;C4053&amp;" "&amp;D4053</f>
        <v>US Natural Gas Financial</v>
      </c>
      <c r="B4053" s="208" t="str">
        <f aca="false">IF((LEFT(N4053,2)="US"),"US","")</f>
        <v>US</v>
      </c>
      <c r="C4053" s="208" t="str">
        <f aca="false">M4053</f>
        <v>Natural Gas</v>
      </c>
      <c r="D4053" s="208" t="str">
        <f aca="false">IF(ISNUMBER(FIND("Phy",N4053))=TRUE(),"Physical","Financial")</f>
        <v>Financial</v>
      </c>
      <c r="E4053" s="208" t="n">
        <f aca="false">IF(VLOOKUP(S4053,'DD-Lookup'!$J$6:$L$50,3,FALSE())="Monthly",(YEAR(AC4053)-YEAR(AB4053))*12+MONTH(AC4053)-MONTH(AB4053)+1,(AC4053-AB4053+1))</f>
        <v>30</v>
      </c>
      <c r="F4053" s="239" t="n">
        <f aca="false">E4053*SUM(P4053:Q4053)</f>
        <v>150000</v>
      </c>
      <c r="G4053" s="214" t="n">
        <v>1292734</v>
      </c>
      <c r="H4053" s="215" t="n">
        <v>37035.4585532407</v>
      </c>
      <c r="I4053" s="0" t="s">
        <v>2285</v>
      </c>
      <c r="M4053" s="0" t="s">
        <v>858</v>
      </c>
      <c r="N4053" s="0" t="s">
        <v>1024</v>
      </c>
      <c r="O4053" s="0" t="s">
        <v>1025</v>
      </c>
      <c r="Q4053" s="216" t="n">
        <v>5000</v>
      </c>
      <c r="S4053" s="0" t="s">
        <v>1026</v>
      </c>
      <c r="T4053" s="0" t="s">
        <v>784</v>
      </c>
      <c r="U4053" s="218" t="n">
        <v>4.1375</v>
      </c>
      <c r="V4053" s="0" t="s">
        <v>3274</v>
      </c>
      <c r="W4053" s="0" t="s">
        <v>1028</v>
      </c>
      <c r="X4053" s="0" t="s">
        <v>1029</v>
      </c>
      <c r="Y4053" s="0" t="s">
        <v>838</v>
      </c>
      <c r="Z4053" s="0" t="s">
        <v>571</v>
      </c>
      <c r="AA4053" s="0" t="s">
        <v>3285</v>
      </c>
      <c r="AB4053" s="215" t="n">
        <v>37043.875</v>
      </c>
      <c r="AC4053" s="215" t="n">
        <v>37072.875</v>
      </c>
    </row>
    <row r="4054" customFormat="false" ht="12.75" hidden="false" customHeight="false" outlineLevel="0" collapsed="false">
      <c r="A4054" s="208" t="str">
        <f aca="false">B4054&amp;" "&amp;C4054&amp;" "&amp;D4054</f>
        <v> Metals Financial</v>
      </c>
      <c r="B4054" s="208" t="str">
        <f aca="false">IF((LEFT(N4054,2)="US"),"US","")</f>
        <v/>
      </c>
      <c r="C4054" s="208" t="str">
        <f aca="false">M4054</f>
        <v>Metals</v>
      </c>
      <c r="D4054" s="208" t="str">
        <f aca="false">IF(ISNUMBER(FIND("Phy",N4054))=TRUE(),"Physical","Financial")</f>
        <v>Financial</v>
      </c>
      <c r="E4054" s="208" t="n">
        <f aca="false">IF(VLOOKUP(S4054,'DD-Lookup'!$J$6:$L$50,3,FALSE())="Monthly",(YEAR(AC4054)-YEAR(AB4054))*12+MONTH(AC4054)-MONTH(AB4054)+1,(AC4054-AB4054+1))</f>
        <v>1</v>
      </c>
      <c r="F4054" s="239" t="n">
        <f aca="false">E4054*SUM(P4054:Q4054)</f>
        <v>4</v>
      </c>
      <c r="G4054" s="214" t="n">
        <v>1292735</v>
      </c>
      <c r="H4054" s="215" t="n">
        <v>37035.4586342593</v>
      </c>
      <c r="I4054" s="0" t="s">
        <v>794</v>
      </c>
      <c r="M4054" s="0" t="s">
        <v>780</v>
      </c>
      <c r="N4054" s="0" t="s">
        <v>804</v>
      </c>
      <c r="O4054" s="0" t="s">
        <v>805</v>
      </c>
      <c r="Q4054" s="216" t="n">
        <v>4</v>
      </c>
      <c r="S4054" s="0" t="s">
        <v>783</v>
      </c>
      <c r="T4054" s="0" t="s">
        <v>784</v>
      </c>
      <c r="U4054" s="218" t="n">
        <v>1744</v>
      </c>
      <c r="V4054" s="0" t="s">
        <v>795</v>
      </c>
      <c r="W4054" s="0" t="s">
        <v>803</v>
      </c>
      <c r="X4054" s="0" t="s">
        <v>787</v>
      </c>
      <c r="Y4054" s="0" t="s">
        <v>788</v>
      </c>
      <c r="Z4054" s="0" t="s">
        <v>789</v>
      </c>
      <c r="AA4054" s="0" t="n">
        <v>2151815</v>
      </c>
    </row>
    <row r="4055" customFormat="false" ht="12.75" hidden="false" customHeight="false" outlineLevel="0" collapsed="false">
      <c r="A4055" s="208" t="str">
        <f aca="false">B4055&amp;" "&amp;C4055&amp;" "&amp;D4055</f>
        <v>US Natural Gas Financial</v>
      </c>
      <c r="B4055" s="208" t="str">
        <f aca="false">IF((LEFT(N4055,2)="US"),"US","")</f>
        <v>US</v>
      </c>
      <c r="C4055" s="208" t="str">
        <f aca="false">M4055</f>
        <v>Natural Gas</v>
      </c>
      <c r="D4055" s="208" t="str">
        <f aca="false">IF(ISNUMBER(FIND("Phy",N4055))=TRUE(),"Physical","Financial")</f>
        <v>Financial</v>
      </c>
      <c r="E4055" s="208" t="n">
        <f aca="false">IF(VLOOKUP(S4055,'DD-Lookup'!$J$6:$L$50,3,FALSE())="Monthly",(YEAR(AC4055)-YEAR(AB4055))*12+MONTH(AC4055)-MONTH(AB4055)+1,(AC4055-AB4055+1))</f>
        <v>365</v>
      </c>
      <c r="F4055" s="239" t="n">
        <f aca="false">E4055*SUM(P4055:Q4055)</f>
        <v>1825000</v>
      </c>
      <c r="G4055" s="214" t="n">
        <v>1292738</v>
      </c>
      <c r="H4055" s="215" t="n">
        <v>37035.4587268519</v>
      </c>
      <c r="I4055" s="0" t="s">
        <v>1073</v>
      </c>
      <c r="M4055" s="0" t="s">
        <v>858</v>
      </c>
      <c r="N4055" s="0" t="s">
        <v>1024</v>
      </c>
      <c r="O4055" s="0" t="s">
        <v>1415</v>
      </c>
      <c r="P4055" s="216" t="n">
        <v>5000</v>
      </c>
      <c r="S4055" s="0" t="s">
        <v>1026</v>
      </c>
      <c r="T4055" s="0" t="s">
        <v>784</v>
      </c>
      <c r="U4055" s="218" t="n">
        <v>4.34</v>
      </c>
      <c r="V4055" s="0" t="s">
        <v>1562</v>
      </c>
      <c r="W4055" s="0" t="s">
        <v>1028</v>
      </c>
      <c r="X4055" s="0" t="s">
        <v>1029</v>
      </c>
      <c r="Y4055" s="0" t="s">
        <v>838</v>
      </c>
      <c r="Z4055" s="0" t="s">
        <v>571</v>
      </c>
      <c r="AA4055" s="0" t="s">
        <v>3286</v>
      </c>
      <c r="AB4055" s="215" t="n">
        <v>37257.875</v>
      </c>
      <c r="AC4055" s="215" t="n">
        <v>37621.875</v>
      </c>
    </row>
    <row r="4056" customFormat="false" ht="12.75" hidden="false" customHeight="false" outlineLevel="0" collapsed="false">
      <c r="A4056" s="208" t="str">
        <f aca="false">B4056&amp;" "&amp;C4056&amp;" "&amp;D4056</f>
        <v>US Crude Financial</v>
      </c>
      <c r="B4056" s="208" t="str">
        <f aca="false">IF((LEFT(N4056,2)="US"),"US","")</f>
        <v>US</v>
      </c>
      <c r="C4056" s="208" t="str">
        <f aca="false">M4056</f>
        <v>Crude</v>
      </c>
      <c r="D4056" s="208" t="str">
        <f aca="false">IF(ISNUMBER(FIND("Phy",N4056))=TRUE(),"Physical","Financial")</f>
        <v>Financial</v>
      </c>
      <c r="E4056" s="208" t="n">
        <f aca="false">IF(VLOOKUP(S4056,'DD-Lookup'!$J$6:$L$50,3,FALSE())="Monthly",(YEAR(AC4056)-YEAR(AB4056))*12+MONTH(AC4056)-MONTH(AB4056)+1,(AC4056-AB4056+1))</f>
        <v>1</v>
      </c>
      <c r="F4056" s="239" t="n">
        <f aca="false">E4056*SUM(P4056:Q4056)</f>
        <v>25000</v>
      </c>
      <c r="G4056" s="214" t="n">
        <v>1292740</v>
      </c>
      <c r="H4056" s="215" t="n">
        <v>37035.4587384259</v>
      </c>
      <c r="I4056" s="0" t="s">
        <v>1112</v>
      </c>
      <c r="M4056" s="0" t="s">
        <v>97</v>
      </c>
      <c r="N4056" s="0" t="s">
        <v>2263</v>
      </c>
      <c r="O4056" s="0" t="s">
        <v>2264</v>
      </c>
      <c r="Q4056" s="216" t="n">
        <v>25000</v>
      </c>
      <c r="S4056" s="0" t="s">
        <v>834</v>
      </c>
      <c r="T4056" s="0" t="s">
        <v>784</v>
      </c>
      <c r="U4056" s="218" t="n">
        <v>-0.17</v>
      </c>
      <c r="V4056" s="0" t="s">
        <v>2339</v>
      </c>
      <c r="W4056" s="0" t="s">
        <v>2266</v>
      </c>
      <c r="X4056" s="0" t="s">
        <v>2267</v>
      </c>
      <c r="Y4056" s="0" t="s">
        <v>838</v>
      </c>
      <c r="Z4056" s="0" t="s">
        <v>571</v>
      </c>
      <c r="AA4056" s="0" t="s">
        <v>3287</v>
      </c>
      <c r="AB4056" s="215" t="n">
        <v>37073</v>
      </c>
      <c r="AC4056" s="215" t="n">
        <v>37103</v>
      </c>
    </row>
    <row r="4057" customFormat="false" ht="12.75" hidden="false" customHeight="false" outlineLevel="0" collapsed="false">
      <c r="A4057" s="208" t="str">
        <f aca="false">B4057&amp;" "&amp;C4057&amp;" "&amp;D4057</f>
        <v>US Natural Gas Financial</v>
      </c>
      <c r="B4057" s="208" t="str">
        <f aca="false">IF((LEFT(N4057,2)="US"),"US","")</f>
        <v>US</v>
      </c>
      <c r="C4057" s="208" t="str">
        <f aca="false">M4057</f>
        <v>Natural Gas</v>
      </c>
      <c r="D4057" s="208" t="str">
        <f aca="false">IF(ISNUMBER(FIND("Phy",N4057))=TRUE(),"Physical","Financial")</f>
        <v>Financial</v>
      </c>
      <c r="E4057" s="208" t="n">
        <f aca="false">IF(VLOOKUP(S4057,'DD-Lookup'!$J$6:$L$50,3,FALSE())="Monthly",(YEAR(AC4057)-YEAR(AB4057))*12+MONTH(AC4057)-MONTH(AB4057)+1,(AC4057-AB4057+1))</f>
        <v>6</v>
      </c>
      <c r="F4057" s="239" t="n">
        <f aca="false">E4057*SUM(P4057:Q4057)</f>
        <v>90000</v>
      </c>
      <c r="G4057" s="214" t="n">
        <v>1292741</v>
      </c>
      <c r="H4057" s="215" t="n">
        <v>37035.4589467593</v>
      </c>
      <c r="I4057" s="0" t="s">
        <v>1059</v>
      </c>
      <c r="M4057" s="0" t="s">
        <v>858</v>
      </c>
      <c r="N4057" s="0" t="s">
        <v>1024</v>
      </c>
      <c r="O4057" s="0" t="s">
        <v>3235</v>
      </c>
      <c r="Q4057" s="216" t="n">
        <v>15000</v>
      </c>
      <c r="S4057" s="0" t="s">
        <v>1026</v>
      </c>
      <c r="T4057" s="0" t="s">
        <v>784</v>
      </c>
      <c r="U4057" s="218" t="n">
        <v>4.06</v>
      </c>
      <c r="V4057" s="0" t="s">
        <v>1607</v>
      </c>
      <c r="W4057" s="0" t="s">
        <v>1406</v>
      </c>
      <c r="X4057" s="0" t="s">
        <v>1407</v>
      </c>
      <c r="Y4057" s="0" t="s">
        <v>838</v>
      </c>
      <c r="Z4057" s="0" t="s">
        <v>571</v>
      </c>
      <c r="AA4057" s="0" t="s">
        <v>3288</v>
      </c>
      <c r="AB4057" s="215" t="n">
        <v>37037.875</v>
      </c>
      <c r="AC4057" s="215" t="n">
        <v>37042.875</v>
      </c>
    </row>
    <row r="4058" customFormat="false" ht="12.75" hidden="false" customHeight="false" outlineLevel="0" collapsed="false">
      <c r="A4058" s="208" t="str">
        <f aca="false">B4058&amp;" "&amp;C4058&amp;" "&amp;D4058</f>
        <v> Natural Gas Physical</v>
      </c>
      <c r="B4058" s="208" t="str">
        <f aca="false">IF((LEFT(N4058,2)="US"),"US","")</f>
        <v/>
      </c>
      <c r="C4058" s="208" t="str">
        <f aca="false">M4058</f>
        <v>Natural Gas</v>
      </c>
      <c r="D4058" s="208" t="str">
        <f aca="false">IF(ISNUMBER(FIND("Phy",N4058))=TRUE(),"Physical","Financial")</f>
        <v>Physical</v>
      </c>
      <c r="E4058" s="208" t="n">
        <f aca="false">IF(VLOOKUP(S4058,'DD-Lookup'!$J$6:$L$50,3,FALSE())="Monthly",(YEAR(AC4058)-YEAR(AB4058))*12+MONTH(AC4058)-MONTH(AB4058)+1,(AC4058-AB4058+1))</f>
        <v>7</v>
      </c>
      <c r="F4058" s="239" t="n">
        <f aca="false">E4058*SUM(P4058:Q4058)</f>
        <v>70000</v>
      </c>
      <c r="G4058" s="214" t="n">
        <v>1292745</v>
      </c>
      <c r="H4058" s="215" t="n">
        <v>37035.4590972222</v>
      </c>
      <c r="I4058" s="0" t="s">
        <v>2040</v>
      </c>
      <c r="M4058" s="0" t="s">
        <v>858</v>
      </c>
      <c r="N4058" s="0" t="s">
        <v>2171</v>
      </c>
      <c r="O4058" s="0" t="s">
        <v>2419</v>
      </c>
      <c r="P4058" s="216" t="n">
        <v>10000</v>
      </c>
      <c r="S4058" s="0" t="s">
        <v>279</v>
      </c>
      <c r="T4058" s="0" t="s">
        <v>2173</v>
      </c>
      <c r="U4058" s="218" t="n">
        <v>5.53</v>
      </c>
      <c r="V4058" s="0" t="s">
        <v>2224</v>
      </c>
      <c r="W4058" s="0" t="s">
        <v>2175</v>
      </c>
      <c r="X4058" s="0" t="s">
        <v>2176</v>
      </c>
      <c r="Y4058" s="0" t="s">
        <v>1310</v>
      </c>
      <c r="Z4058" s="0" t="s">
        <v>628</v>
      </c>
      <c r="AA4058" s="0" t="n">
        <v>809265</v>
      </c>
      <c r="AB4058" s="215" t="n">
        <v>37036.875</v>
      </c>
      <c r="AC4058" s="215" t="n">
        <v>37042.875</v>
      </c>
    </row>
    <row r="4059" customFormat="false" ht="12.75" hidden="false" customHeight="false" outlineLevel="0" collapsed="false">
      <c r="A4059" s="208" t="str">
        <f aca="false">B4059&amp;" "&amp;C4059&amp;" "&amp;D4059</f>
        <v>US Crude Financial</v>
      </c>
      <c r="B4059" s="208" t="str">
        <f aca="false">IF((LEFT(N4059,2)="US"),"US","")</f>
        <v>US</v>
      </c>
      <c r="C4059" s="208" t="str">
        <f aca="false">M4059</f>
        <v>Crude</v>
      </c>
      <c r="D4059" s="208" t="str">
        <f aca="false">IF(ISNUMBER(FIND("Phy",N4059))=TRUE(),"Physical","Financial")</f>
        <v>Financial</v>
      </c>
      <c r="E4059" s="208" t="n">
        <f aca="false">IF(VLOOKUP(S4059,'DD-Lookup'!$J$6:$L$50,3,FALSE())="Monthly",(YEAR(AC4059)-YEAR(AB4059))*12+MONTH(AC4059)-MONTH(AB4059)+1,(AC4059-AB4059+1))</f>
        <v>1</v>
      </c>
      <c r="F4059" s="239" t="n">
        <f aca="false">E4059*SUM(P4059:Q4059)</f>
        <v>50000</v>
      </c>
      <c r="G4059" s="214" t="n">
        <v>1292747</v>
      </c>
      <c r="H4059" s="215" t="n">
        <v>37035.4592824074</v>
      </c>
      <c r="I4059" s="0" t="s">
        <v>1376</v>
      </c>
      <c r="M4059" s="0" t="s">
        <v>97</v>
      </c>
      <c r="N4059" s="0" t="s">
        <v>841</v>
      </c>
      <c r="O4059" s="0" t="s">
        <v>889</v>
      </c>
      <c r="P4059" s="216" t="n">
        <v>50000</v>
      </c>
      <c r="S4059" s="0" t="s">
        <v>843</v>
      </c>
      <c r="T4059" s="0" t="s">
        <v>784</v>
      </c>
      <c r="U4059" s="218" t="n">
        <v>28.64</v>
      </c>
      <c r="V4059" s="0" t="s">
        <v>3289</v>
      </c>
      <c r="W4059" s="0" t="s">
        <v>845</v>
      </c>
      <c r="X4059" s="0" t="s">
        <v>891</v>
      </c>
      <c r="Y4059" s="0" t="s">
        <v>847</v>
      </c>
      <c r="Z4059" s="0" t="s">
        <v>571</v>
      </c>
      <c r="AA4059" s="0" t="n">
        <v>107153</v>
      </c>
      <c r="AB4059" s="215" t="n">
        <v>37073</v>
      </c>
      <c r="AC4059" s="215" t="n">
        <v>37103</v>
      </c>
    </row>
    <row r="4060" customFormat="false" ht="12.75" hidden="false" customHeight="false" outlineLevel="0" collapsed="false">
      <c r="A4060" s="208" t="str">
        <f aca="false">B4060&amp;" "&amp;C4060&amp;" "&amp;D4060</f>
        <v>US Natural Gas Financial</v>
      </c>
      <c r="B4060" s="208" t="str">
        <f aca="false">IF((LEFT(N4060,2)="US"),"US","")</f>
        <v>US</v>
      </c>
      <c r="C4060" s="208" t="str">
        <f aca="false">M4060</f>
        <v>Natural Gas</v>
      </c>
      <c r="D4060" s="208" t="str">
        <f aca="false">IF(ISNUMBER(FIND("Phy",N4060))=TRUE(),"Physical","Financial")</f>
        <v>Financial</v>
      </c>
      <c r="E4060" s="208" t="n">
        <f aca="false">IF(VLOOKUP(S4060,'DD-Lookup'!$J$6:$L$50,3,FALSE())="Monthly",(YEAR(AC4060)-YEAR(AB4060))*12+MONTH(AC4060)-MONTH(AB4060)+1,(AC4060-AB4060+1))</f>
        <v>30</v>
      </c>
      <c r="F4060" s="239" t="n">
        <f aca="false">E4060*SUM(P4060:Q4060)</f>
        <v>300000</v>
      </c>
      <c r="G4060" s="214" t="n">
        <v>1292750</v>
      </c>
      <c r="H4060" s="215" t="n">
        <v>37035.4594560185</v>
      </c>
      <c r="I4060" s="0" t="s">
        <v>600</v>
      </c>
      <c r="M4060" s="0" t="s">
        <v>858</v>
      </c>
      <c r="N4060" s="0" t="s">
        <v>1024</v>
      </c>
      <c r="O4060" s="0" t="s">
        <v>1025</v>
      </c>
      <c r="Q4060" s="216" t="n">
        <v>10000</v>
      </c>
      <c r="S4060" s="0" t="s">
        <v>1026</v>
      </c>
      <c r="T4060" s="0" t="s">
        <v>784</v>
      </c>
      <c r="U4060" s="218" t="n">
        <v>4.14</v>
      </c>
      <c r="V4060" s="0" t="s">
        <v>2082</v>
      </c>
      <c r="W4060" s="0" t="s">
        <v>1028</v>
      </c>
      <c r="X4060" s="0" t="s">
        <v>1029</v>
      </c>
      <c r="Y4060" s="0" t="s">
        <v>838</v>
      </c>
      <c r="Z4060" s="0" t="s">
        <v>571</v>
      </c>
      <c r="AA4060" s="0" t="s">
        <v>3290</v>
      </c>
      <c r="AB4060" s="215" t="n">
        <v>37043.875</v>
      </c>
      <c r="AC4060" s="215" t="n">
        <v>37072.875</v>
      </c>
    </row>
    <row r="4061" customFormat="false" ht="12.75" hidden="false" customHeight="false" outlineLevel="0" collapsed="false">
      <c r="A4061" s="208" t="str">
        <f aca="false">B4061&amp;" "&amp;C4061&amp;" "&amp;D4061</f>
        <v>US Natural Gas Financial</v>
      </c>
      <c r="B4061" s="208" t="str">
        <f aca="false">IF((LEFT(N4061,2)="US"),"US","")</f>
        <v>US</v>
      </c>
      <c r="C4061" s="208" t="str">
        <f aca="false">M4061</f>
        <v>Natural Gas</v>
      </c>
      <c r="D4061" s="208" t="str">
        <f aca="false">IF(ISNUMBER(FIND("Phy",N4061))=TRUE(),"Physical","Financial")</f>
        <v>Financial</v>
      </c>
      <c r="E4061" s="208" t="n">
        <f aca="false">IF(VLOOKUP(S4061,'DD-Lookup'!$J$6:$L$50,3,FALSE())="Monthly",(YEAR(AC4061)-YEAR(AB4061))*12+MONTH(AC4061)-MONTH(AB4061)+1,(AC4061-AB4061+1))</f>
        <v>6</v>
      </c>
      <c r="F4061" s="239" t="n">
        <f aca="false">E4061*SUM(P4061:Q4061)</f>
        <v>180000</v>
      </c>
      <c r="G4061" s="214" t="n">
        <v>1292751</v>
      </c>
      <c r="H4061" s="215" t="n">
        <v>37035.4594560185</v>
      </c>
      <c r="I4061" s="0" t="s">
        <v>2157</v>
      </c>
      <c r="M4061" s="0" t="s">
        <v>858</v>
      </c>
      <c r="N4061" s="0" t="s">
        <v>1024</v>
      </c>
      <c r="O4061" s="0" t="s">
        <v>3235</v>
      </c>
      <c r="P4061" s="216" t="n">
        <v>30000</v>
      </c>
      <c r="S4061" s="0" t="s">
        <v>1026</v>
      </c>
      <c r="T4061" s="0" t="s">
        <v>784</v>
      </c>
      <c r="U4061" s="218" t="n">
        <v>4.065</v>
      </c>
      <c r="V4061" s="0" t="s">
        <v>2158</v>
      </c>
      <c r="W4061" s="0" t="s">
        <v>1406</v>
      </c>
      <c r="X4061" s="0" t="s">
        <v>1407</v>
      </c>
      <c r="Y4061" s="0" t="s">
        <v>838</v>
      </c>
      <c r="Z4061" s="0" t="s">
        <v>571</v>
      </c>
      <c r="AA4061" s="0" t="s">
        <v>3291</v>
      </c>
      <c r="AB4061" s="215" t="n">
        <v>37037.875</v>
      </c>
      <c r="AC4061" s="215" t="n">
        <v>37042.875</v>
      </c>
    </row>
    <row r="4062" customFormat="false" ht="12.75" hidden="false" customHeight="false" outlineLevel="0" collapsed="false">
      <c r="A4062" s="208" t="str">
        <f aca="false">B4062&amp;" "&amp;C4062&amp;" "&amp;D4062</f>
        <v>US Natural Gas Financial</v>
      </c>
      <c r="B4062" s="208" t="str">
        <f aca="false">IF((LEFT(N4062,2)="US"),"US","")</f>
        <v>US</v>
      </c>
      <c r="C4062" s="208" t="str">
        <f aca="false">M4062</f>
        <v>Natural Gas</v>
      </c>
      <c r="D4062" s="208" t="str">
        <f aca="false">IF(ISNUMBER(FIND("Phy",N4062))=TRUE(),"Physical","Financial")</f>
        <v>Financial</v>
      </c>
      <c r="E4062" s="208" t="n">
        <f aca="false">IF(VLOOKUP(S4062,'DD-Lookup'!$J$6:$L$50,3,FALSE())="Monthly",(YEAR(AC4062)-YEAR(AB4062))*12+MONTH(AC4062)-MONTH(AB4062)+1,(AC4062-AB4062+1))</f>
        <v>30</v>
      </c>
      <c r="F4062" s="239" t="n">
        <f aca="false">E4062*SUM(P4062:Q4062)</f>
        <v>300000</v>
      </c>
      <c r="G4062" s="214" t="n">
        <v>1292752</v>
      </c>
      <c r="H4062" s="215" t="n">
        <v>37035.4595601852</v>
      </c>
      <c r="I4062" s="0" t="s">
        <v>1721</v>
      </c>
      <c r="M4062" s="0" t="s">
        <v>858</v>
      </c>
      <c r="N4062" s="0" t="s">
        <v>1024</v>
      </c>
      <c r="O4062" s="0" t="s">
        <v>1025</v>
      </c>
      <c r="P4062" s="216" t="n">
        <v>10000</v>
      </c>
      <c r="S4062" s="0" t="s">
        <v>1026</v>
      </c>
      <c r="T4062" s="0" t="s">
        <v>784</v>
      </c>
      <c r="U4062" s="218" t="n">
        <v>4.1375</v>
      </c>
      <c r="V4062" s="0" t="s">
        <v>1722</v>
      </c>
      <c r="W4062" s="0" t="s">
        <v>1028</v>
      </c>
      <c r="X4062" s="0" t="s">
        <v>1029</v>
      </c>
      <c r="Y4062" s="0" t="s">
        <v>838</v>
      </c>
      <c r="Z4062" s="0" t="s">
        <v>571</v>
      </c>
      <c r="AA4062" s="0" t="s">
        <v>3292</v>
      </c>
      <c r="AB4062" s="215" t="n">
        <v>37043.875</v>
      </c>
      <c r="AC4062" s="215" t="n">
        <v>37072.875</v>
      </c>
    </row>
    <row r="4063" customFormat="false" ht="12.75" hidden="false" customHeight="false" outlineLevel="0" collapsed="false">
      <c r="A4063" s="208" t="str">
        <f aca="false">B4063&amp;" "&amp;C4063&amp;" "&amp;D4063</f>
        <v>US Crude Financial</v>
      </c>
      <c r="B4063" s="208" t="str">
        <f aca="false">IF((LEFT(N4063,2)="US"),"US","")</f>
        <v>US</v>
      </c>
      <c r="C4063" s="208" t="str">
        <f aca="false">M4063</f>
        <v>Crude</v>
      </c>
      <c r="D4063" s="208" t="str">
        <f aca="false">IF(ISNUMBER(FIND("Phy",N4063))=TRUE(),"Physical","Financial")</f>
        <v>Financial</v>
      </c>
      <c r="E4063" s="208" t="n">
        <f aca="false">IF(VLOOKUP(S4063,'DD-Lookup'!$J$6:$L$50,3,FALSE())="Monthly",(YEAR(AC4063)-YEAR(AB4063))*12+MONTH(AC4063)-MONTH(AB4063)+1,(AC4063-AB4063+1))</f>
        <v>1</v>
      </c>
      <c r="F4063" s="239" t="n">
        <f aca="false">E4063*SUM(P4063:Q4063)</f>
        <v>25000</v>
      </c>
      <c r="G4063" s="214" t="n">
        <v>1292753</v>
      </c>
      <c r="H4063" s="215" t="n">
        <v>37035.4595717593</v>
      </c>
      <c r="I4063" s="0" t="s">
        <v>1112</v>
      </c>
      <c r="M4063" s="0" t="s">
        <v>97</v>
      </c>
      <c r="N4063" s="0" t="s">
        <v>841</v>
      </c>
      <c r="O4063" s="0" t="s">
        <v>842</v>
      </c>
      <c r="P4063" s="216" t="n">
        <v>25000</v>
      </c>
      <c r="S4063" s="0" t="s">
        <v>843</v>
      </c>
      <c r="T4063" s="0" t="s">
        <v>784</v>
      </c>
      <c r="U4063" s="218" t="n">
        <v>28.62</v>
      </c>
      <c r="V4063" s="0" t="s">
        <v>2339</v>
      </c>
      <c r="W4063" s="0" t="s">
        <v>845</v>
      </c>
      <c r="X4063" s="0" t="s">
        <v>846</v>
      </c>
      <c r="Y4063" s="0" t="s">
        <v>847</v>
      </c>
      <c r="Z4063" s="0" t="s">
        <v>571</v>
      </c>
      <c r="AA4063" s="0" t="n">
        <v>107154</v>
      </c>
      <c r="AB4063" s="215" t="n">
        <v>37073</v>
      </c>
      <c r="AC4063" s="215" t="n">
        <v>37103</v>
      </c>
    </row>
    <row r="4064" customFormat="false" ht="12.75" hidden="false" customHeight="false" outlineLevel="0" collapsed="false">
      <c r="A4064" s="208" t="str">
        <f aca="false">B4064&amp;" "&amp;C4064&amp;" "&amp;D4064</f>
        <v>US Natural Gas Financial</v>
      </c>
      <c r="B4064" s="208" t="str">
        <f aca="false">IF((LEFT(N4064,2)="US"),"US","")</f>
        <v>US</v>
      </c>
      <c r="C4064" s="208" t="str">
        <f aca="false">M4064</f>
        <v>Natural Gas</v>
      </c>
      <c r="D4064" s="208" t="str">
        <f aca="false">IF(ISNUMBER(FIND("Phy",N4064))=TRUE(),"Physical","Financial")</f>
        <v>Financial</v>
      </c>
      <c r="E4064" s="208" t="n">
        <f aca="false">IF(VLOOKUP(S4064,'DD-Lookup'!$J$6:$L$50,3,FALSE())="Monthly",(YEAR(AC4064)-YEAR(AB4064))*12+MONTH(AC4064)-MONTH(AB4064)+1,(AC4064-AB4064+1))</f>
        <v>365</v>
      </c>
      <c r="F4064" s="239" t="n">
        <f aca="false">E4064*SUM(P4064:Q4064)</f>
        <v>1825000</v>
      </c>
      <c r="G4064" s="214" t="n">
        <v>1292757</v>
      </c>
      <c r="H4064" s="215" t="n">
        <v>37035.4596759259</v>
      </c>
      <c r="I4064" s="0" t="s">
        <v>1073</v>
      </c>
      <c r="M4064" s="0" t="s">
        <v>858</v>
      </c>
      <c r="N4064" s="0" t="s">
        <v>1024</v>
      </c>
      <c r="O4064" s="0" t="s">
        <v>1415</v>
      </c>
      <c r="P4064" s="216" t="n">
        <v>5000</v>
      </c>
      <c r="S4064" s="0" t="s">
        <v>1026</v>
      </c>
      <c r="T4064" s="0" t="s">
        <v>784</v>
      </c>
      <c r="U4064" s="218" t="n">
        <v>4.34</v>
      </c>
      <c r="V4064" s="0" t="s">
        <v>1562</v>
      </c>
      <c r="W4064" s="0" t="s">
        <v>1028</v>
      </c>
      <c r="X4064" s="0" t="s">
        <v>1029</v>
      </c>
      <c r="Y4064" s="0" t="s">
        <v>838</v>
      </c>
      <c r="Z4064" s="0" t="s">
        <v>571</v>
      </c>
      <c r="AA4064" s="0" t="s">
        <v>3293</v>
      </c>
      <c r="AB4064" s="215" t="n">
        <v>37257.875</v>
      </c>
      <c r="AC4064" s="215" t="n">
        <v>37621.875</v>
      </c>
    </row>
    <row r="4065" customFormat="false" ht="12.75" hidden="false" customHeight="false" outlineLevel="0" collapsed="false">
      <c r="A4065" s="208" t="str">
        <f aca="false">B4065&amp;" "&amp;C4065&amp;" "&amp;D4065</f>
        <v>US Natural Gas Financial</v>
      </c>
      <c r="B4065" s="208" t="str">
        <f aca="false">IF((LEFT(N4065,2)="US"),"US","")</f>
        <v>US</v>
      </c>
      <c r="C4065" s="208" t="str">
        <f aca="false">M4065</f>
        <v>Natural Gas</v>
      </c>
      <c r="D4065" s="208" t="str">
        <f aca="false">IF(ISNUMBER(FIND("Phy",N4065))=TRUE(),"Physical","Financial")</f>
        <v>Financial</v>
      </c>
      <c r="E4065" s="208" t="n">
        <f aca="false">IF(VLOOKUP(S4065,'DD-Lookup'!$J$6:$L$50,3,FALSE())="Monthly",(YEAR(AC4065)-YEAR(AB4065))*12+MONTH(AC4065)-MONTH(AB4065)+1,(AC4065-AB4065+1))</f>
        <v>30</v>
      </c>
      <c r="F4065" s="239" t="n">
        <f aca="false">E4065*SUM(P4065:Q4065)</f>
        <v>300000</v>
      </c>
      <c r="G4065" s="214" t="n">
        <v>1292758</v>
      </c>
      <c r="H4065" s="215" t="n">
        <v>37035.4597800926</v>
      </c>
      <c r="I4065" s="0" t="s">
        <v>600</v>
      </c>
      <c r="M4065" s="0" t="s">
        <v>858</v>
      </c>
      <c r="N4065" s="0" t="s">
        <v>1024</v>
      </c>
      <c r="O4065" s="0" t="s">
        <v>1025</v>
      </c>
      <c r="Q4065" s="216" t="n">
        <v>10000</v>
      </c>
      <c r="S4065" s="0" t="s">
        <v>1026</v>
      </c>
      <c r="T4065" s="0" t="s">
        <v>784</v>
      </c>
      <c r="U4065" s="218" t="n">
        <v>4.14</v>
      </c>
      <c r="V4065" s="0" t="s">
        <v>3182</v>
      </c>
      <c r="W4065" s="0" t="s">
        <v>1028</v>
      </c>
      <c r="X4065" s="0" t="s">
        <v>1029</v>
      </c>
      <c r="Y4065" s="0" t="s">
        <v>838</v>
      </c>
      <c r="Z4065" s="0" t="s">
        <v>571</v>
      </c>
      <c r="AA4065" s="0" t="s">
        <v>3294</v>
      </c>
      <c r="AB4065" s="215" t="n">
        <v>37043.875</v>
      </c>
      <c r="AC4065" s="215" t="n">
        <v>37072.875</v>
      </c>
    </row>
    <row r="4066" customFormat="false" ht="12.75" hidden="false" customHeight="false" outlineLevel="0" collapsed="false">
      <c r="A4066" s="208" t="str">
        <f aca="false">B4066&amp;" "&amp;C4066&amp;" "&amp;D4066</f>
        <v> Natural Gas Physical</v>
      </c>
      <c r="B4066" s="208" t="str">
        <f aca="false">IF((LEFT(N4066,2)="US"),"US","")</f>
        <v/>
      </c>
      <c r="C4066" s="208" t="str">
        <f aca="false">M4066</f>
        <v>Natural Gas</v>
      </c>
      <c r="D4066" s="208" t="str">
        <f aca="false">IF(ISNUMBER(FIND("Phy",N4066))=TRUE(),"Physical","Financial")</f>
        <v>Physical</v>
      </c>
      <c r="E4066" s="208" t="n">
        <f aca="false">IF(VLOOKUP(S4066,'DD-Lookup'!$J$6:$L$50,3,FALSE())="Monthly",(YEAR(AC4066)-YEAR(AB4066))*12+MONTH(AC4066)-MONTH(AB4066)+1,(AC4066-AB4066+1))</f>
        <v>30</v>
      </c>
      <c r="F4066" s="239" t="n">
        <f aca="false">E4066*SUM(P4066:Q4066)</f>
        <v>150000</v>
      </c>
      <c r="G4066" s="214" t="n">
        <v>1292759</v>
      </c>
      <c r="H4066" s="215" t="n">
        <v>37035.4598032407</v>
      </c>
      <c r="I4066" s="0" t="s">
        <v>3295</v>
      </c>
      <c r="M4066" s="0" t="s">
        <v>858</v>
      </c>
      <c r="N4066" s="0" t="s">
        <v>2171</v>
      </c>
      <c r="O4066" s="0" t="s">
        <v>2172</v>
      </c>
      <c r="P4066" s="216" t="n">
        <v>5000</v>
      </c>
      <c r="S4066" s="0" t="s">
        <v>279</v>
      </c>
      <c r="T4066" s="0" t="s">
        <v>2173</v>
      </c>
      <c r="U4066" s="218" t="n">
        <v>5.575</v>
      </c>
      <c r="V4066" s="0" t="s">
        <v>3296</v>
      </c>
      <c r="W4066" s="0" t="s">
        <v>2175</v>
      </c>
      <c r="X4066" s="0" t="s">
        <v>2176</v>
      </c>
      <c r="Y4066" s="0" t="s">
        <v>1310</v>
      </c>
      <c r="Z4066" s="0" t="s">
        <v>628</v>
      </c>
      <c r="AA4066" s="0" t="n">
        <v>809267</v>
      </c>
      <c r="AB4066" s="215" t="n">
        <v>37043.875</v>
      </c>
      <c r="AC4066" s="215" t="n">
        <v>37072.875</v>
      </c>
    </row>
    <row r="4067" customFormat="false" ht="12.75" hidden="false" customHeight="false" outlineLevel="0" collapsed="false">
      <c r="A4067" s="208" t="str">
        <f aca="false">B4067&amp;" "&amp;C4067&amp;" "&amp;D4067</f>
        <v>US Natural Gas Physical</v>
      </c>
      <c r="B4067" s="208" t="str">
        <f aca="false">IF((LEFT(N4067,2)="US"),"US","")</f>
        <v>US</v>
      </c>
      <c r="C4067" s="208" t="str">
        <f aca="false">M4067</f>
        <v>Natural Gas</v>
      </c>
      <c r="D4067" s="208" t="str">
        <f aca="false">IF(ISNUMBER(FIND("Phy",N4067))=TRUE(),"Physical","Financial")</f>
        <v>Physical</v>
      </c>
      <c r="E4067" s="208" t="n">
        <f aca="false">IF(VLOOKUP(S4067,'DD-Lookup'!$J$6:$L$50,3,FALSE())="Monthly",(YEAR(AC4067)-YEAR(AB4067))*12+MONTH(AC4067)-MONTH(AB4067)+1,(AC4067-AB4067+1))</f>
        <v>30</v>
      </c>
      <c r="F4067" s="239" t="n">
        <f aca="false">E4067*SUM(P4067:Q4067)</f>
        <v>150000</v>
      </c>
      <c r="G4067" s="214" t="n">
        <v>1292760</v>
      </c>
      <c r="H4067" s="215" t="n">
        <v>37035.4599421296</v>
      </c>
      <c r="I4067" s="0" t="s">
        <v>1930</v>
      </c>
      <c r="M4067" s="0" t="s">
        <v>858</v>
      </c>
      <c r="N4067" s="0" t="s">
        <v>1305</v>
      </c>
      <c r="O4067" s="0" t="s">
        <v>3297</v>
      </c>
      <c r="P4067" s="216" t="n">
        <v>5000</v>
      </c>
      <c r="S4067" s="0" t="s">
        <v>1026</v>
      </c>
      <c r="T4067" s="0" t="s">
        <v>784</v>
      </c>
      <c r="U4067" s="218" t="n">
        <v>4.1225</v>
      </c>
      <c r="V4067" s="0" t="s">
        <v>2335</v>
      </c>
      <c r="W4067" s="0" t="s">
        <v>1573</v>
      </c>
      <c r="X4067" s="0" t="s">
        <v>3298</v>
      </c>
      <c r="Y4067" s="0" t="s">
        <v>1310</v>
      </c>
      <c r="Z4067" s="0" t="s">
        <v>571</v>
      </c>
      <c r="AA4067" s="0" t="s">
        <v>3299</v>
      </c>
      <c r="AB4067" s="215" t="n">
        <v>37043</v>
      </c>
      <c r="AC4067" s="215" t="n">
        <v>37072</v>
      </c>
    </row>
    <row r="4068" customFormat="false" ht="12.75" hidden="false" customHeight="false" outlineLevel="0" collapsed="false">
      <c r="A4068" s="208" t="str">
        <f aca="false">B4068&amp;" "&amp;C4068&amp;" "&amp;D4068</f>
        <v>US Natural Gas Financial</v>
      </c>
      <c r="B4068" s="208" t="str">
        <f aca="false">IF((LEFT(N4068,2)="US"),"US","")</f>
        <v>US</v>
      </c>
      <c r="C4068" s="208" t="str">
        <f aca="false">M4068</f>
        <v>Natural Gas</v>
      </c>
      <c r="D4068" s="208" t="str">
        <f aca="false">IF(ISNUMBER(FIND("Phy",N4068))=TRUE(),"Physical","Financial")</f>
        <v>Financial</v>
      </c>
      <c r="E4068" s="208" t="n">
        <f aca="false">IF(VLOOKUP(S4068,'DD-Lookup'!$J$6:$L$50,3,FALSE())="Monthly",(YEAR(AC4068)-YEAR(AB4068))*12+MONTH(AC4068)-MONTH(AB4068)+1,(AC4068-AB4068+1))</f>
        <v>31</v>
      </c>
      <c r="F4068" s="239" t="n">
        <f aca="false">E4068*SUM(P4068:Q4068)</f>
        <v>77500</v>
      </c>
      <c r="G4068" s="214" t="n">
        <v>1292761</v>
      </c>
      <c r="H4068" s="215" t="n">
        <v>37035.4601041667</v>
      </c>
      <c r="I4068" s="0" t="s">
        <v>1098</v>
      </c>
      <c r="M4068" s="0" t="s">
        <v>858</v>
      </c>
      <c r="N4068" s="0" t="s">
        <v>1024</v>
      </c>
      <c r="O4068" s="0" t="s">
        <v>1099</v>
      </c>
      <c r="P4068" s="216" t="n">
        <v>2500</v>
      </c>
      <c r="S4068" s="0" t="s">
        <v>1026</v>
      </c>
      <c r="T4068" s="0" t="s">
        <v>784</v>
      </c>
      <c r="U4068" s="218" t="n">
        <v>4.2075</v>
      </c>
      <c r="V4068" s="0" t="s">
        <v>2429</v>
      </c>
      <c r="W4068" s="0" t="s">
        <v>1028</v>
      </c>
      <c r="X4068" s="0" t="s">
        <v>1029</v>
      </c>
      <c r="Y4068" s="0" t="s">
        <v>838</v>
      </c>
      <c r="Z4068" s="0" t="s">
        <v>571</v>
      </c>
      <c r="AA4068" s="0" t="s">
        <v>3300</v>
      </c>
      <c r="AB4068" s="215" t="n">
        <v>37073.875</v>
      </c>
      <c r="AC4068" s="215" t="n">
        <v>37103.875</v>
      </c>
    </row>
    <row r="4069" customFormat="false" ht="12.75" hidden="false" customHeight="false" outlineLevel="0" collapsed="false">
      <c r="A4069" s="208" t="str">
        <f aca="false">B4069&amp;" "&amp;C4069&amp;" "&amp;D4069</f>
        <v>US Natural Gas Financial</v>
      </c>
      <c r="B4069" s="208" t="str">
        <f aca="false">IF((LEFT(N4069,2)="US"),"US","")</f>
        <v>US</v>
      </c>
      <c r="C4069" s="208" t="str">
        <f aca="false">M4069</f>
        <v>Natural Gas</v>
      </c>
      <c r="D4069" s="208" t="str">
        <f aca="false">IF(ISNUMBER(FIND("Phy",N4069))=TRUE(),"Physical","Financial")</f>
        <v>Financial</v>
      </c>
      <c r="E4069" s="208" t="n">
        <f aca="false">IF(VLOOKUP(S4069,'DD-Lookup'!$J$6:$L$50,3,FALSE())="Monthly",(YEAR(AC4069)-YEAR(AB4069))*12+MONTH(AC4069)-MONTH(AB4069)+1,(AC4069-AB4069+1))</f>
        <v>30</v>
      </c>
      <c r="F4069" s="239" t="n">
        <f aca="false">E4069*SUM(P4069:Q4069)</f>
        <v>150000</v>
      </c>
      <c r="G4069" s="214" t="n">
        <v>1292764</v>
      </c>
      <c r="H4069" s="215" t="n">
        <v>37035.4603819444</v>
      </c>
      <c r="I4069" s="0" t="s">
        <v>2181</v>
      </c>
      <c r="M4069" s="0" t="s">
        <v>858</v>
      </c>
      <c r="N4069" s="0" t="s">
        <v>1024</v>
      </c>
      <c r="O4069" s="0" t="s">
        <v>1025</v>
      </c>
      <c r="P4069" s="216" t="n">
        <v>5000</v>
      </c>
      <c r="S4069" s="0" t="s">
        <v>1026</v>
      </c>
      <c r="T4069" s="0" t="s">
        <v>784</v>
      </c>
      <c r="U4069" s="218" t="n">
        <v>4.1375</v>
      </c>
      <c r="V4069" s="0" t="s">
        <v>2182</v>
      </c>
      <c r="W4069" s="0" t="s">
        <v>1028</v>
      </c>
      <c r="X4069" s="0" t="s">
        <v>1029</v>
      </c>
      <c r="Y4069" s="0" t="s">
        <v>838</v>
      </c>
      <c r="Z4069" s="0" t="s">
        <v>571</v>
      </c>
      <c r="AA4069" s="0" t="s">
        <v>3301</v>
      </c>
      <c r="AB4069" s="215" t="n">
        <v>37043.875</v>
      </c>
      <c r="AC4069" s="215" t="n">
        <v>37072.875</v>
      </c>
    </row>
    <row r="4070" customFormat="false" ht="12.75" hidden="false" customHeight="false" outlineLevel="0" collapsed="false">
      <c r="A4070" s="208" t="str">
        <f aca="false">B4070&amp;" "&amp;C4070&amp;" "&amp;D4070</f>
        <v>US Crude Financial</v>
      </c>
      <c r="B4070" s="208" t="str">
        <f aca="false">IF((LEFT(N4070,2)="US"),"US","")</f>
        <v>US</v>
      </c>
      <c r="C4070" s="208" t="str">
        <f aca="false">M4070</f>
        <v>Crude</v>
      </c>
      <c r="D4070" s="208" t="str">
        <f aca="false">IF(ISNUMBER(FIND("Phy",N4070))=TRUE(),"Physical","Financial")</f>
        <v>Financial</v>
      </c>
      <c r="E4070" s="208" t="n">
        <f aca="false">IF(VLOOKUP(S4070,'DD-Lookup'!$J$6:$L$50,3,FALSE())="Monthly",(YEAR(AC4070)-YEAR(AB4070))*12+MONTH(AC4070)-MONTH(AB4070)+1,(AC4070-AB4070+1))</f>
        <v>1</v>
      </c>
      <c r="F4070" s="239" t="n">
        <f aca="false">E4070*SUM(P4070:Q4070)</f>
        <v>25000</v>
      </c>
      <c r="G4070" s="214" t="n">
        <v>1292765</v>
      </c>
      <c r="H4070" s="215" t="n">
        <v>37035.4604513889</v>
      </c>
      <c r="I4070" s="0" t="s">
        <v>796</v>
      </c>
      <c r="M4070" s="0" t="s">
        <v>97</v>
      </c>
      <c r="N4070" s="0" t="s">
        <v>841</v>
      </c>
      <c r="O4070" s="0" t="s">
        <v>842</v>
      </c>
      <c r="P4070" s="216" t="n">
        <v>25000</v>
      </c>
      <c r="S4070" s="0" t="s">
        <v>843</v>
      </c>
      <c r="T4070" s="0" t="s">
        <v>784</v>
      </c>
      <c r="U4070" s="218" t="n">
        <v>28.58</v>
      </c>
      <c r="V4070" s="0" t="s">
        <v>2516</v>
      </c>
      <c r="W4070" s="0" t="s">
        <v>845</v>
      </c>
      <c r="X4070" s="0" t="s">
        <v>846</v>
      </c>
      <c r="Y4070" s="0" t="s">
        <v>847</v>
      </c>
      <c r="Z4070" s="0" t="s">
        <v>571</v>
      </c>
      <c r="AA4070" s="0" t="n">
        <v>107158</v>
      </c>
      <c r="AB4070" s="215" t="n">
        <v>37073</v>
      </c>
      <c r="AC4070" s="215" t="n">
        <v>37103</v>
      </c>
    </row>
    <row r="4071" customFormat="false" ht="12.75" hidden="false" customHeight="false" outlineLevel="0" collapsed="false">
      <c r="A4071" s="208" t="str">
        <f aca="false">B4071&amp;" "&amp;C4071&amp;" "&amp;D4071</f>
        <v>US Natural Gas Financial</v>
      </c>
      <c r="B4071" s="208" t="str">
        <f aca="false">IF((LEFT(N4071,2)="US"),"US","")</f>
        <v>US</v>
      </c>
      <c r="C4071" s="208" t="str">
        <f aca="false">M4071</f>
        <v>Natural Gas</v>
      </c>
      <c r="D4071" s="208" t="str">
        <f aca="false">IF(ISNUMBER(FIND("Phy",N4071))=TRUE(),"Physical","Financial")</f>
        <v>Financial</v>
      </c>
      <c r="E4071" s="208" t="n">
        <f aca="false">IF(VLOOKUP(S4071,'DD-Lookup'!$J$6:$L$50,3,FALSE())="Monthly",(YEAR(AC4071)-YEAR(AB4071))*12+MONTH(AC4071)-MONTH(AB4071)+1,(AC4071-AB4071+1))</f>
        <v>30</v>
      </c>
      <c r="F4071" s="239" t="n">
        <f aca="false">E4071*SUM(P4071:Q4071)</f>
        <v>300000</v>
      </c>
      <c r="G4071" s="214" t="n">
        <v>1292766</v>
      </c>
      <c r="H4071" s="215" t="n">
        <v>37035.460462963</v>
      </c>
      <c r="I4071" s="0" t="s">
        <v>1141</v>
      </c>
      <c r="M4071" s="0" t="s">
        <v>858</v>
      </c>
      <c r="N4071" s="0" t="s">
        <v>1024</v>
      </c>
      <c r="O4071" s="0" t="s">
        <v>1025</v>
      </c>
      <c r="Q4071" s="216" t="n">
        <v>10000</v>
      </c>
      <c r="S4071" s="0" t="s">
        <v>1026</v>
      </c>
      <c r="T4071" s="0" t="s">
        <v>784</v>
      </c>
      <c r="U4071" s="218" t="n">
        <v>4.14</v>
      </c>
      <c r="V4071" s="0" t="s">
        <v>1142</v>
      </c>
      <c r="W4071" s="0" t="s">
        <v>1028</v>
      </c>
      <c r="X4071" s="0" t="s">
        <v>1029</v>
      </c>
      <c r="Y4071" s="0" t="s">
        <v>838</v>
      </c>
      <c r="Z4071" s="0" t="s">
        <v>571</v>
      </c>
      <c r="AA4071" s="0" t="s">
        <v>3302</v>
      </c>
      <c r="AB4071" s="215" t="n">
        <v>37043.875</v>
      </c>
      <c r="AC4071" s="215" t="n">
        <v>37072.875</v>
      </c>
    </row>
    <row r="4072" customFormat="false" ht="12.75" hidden="false" customHeight="false" outlineLevel="0" collapsed="false">
      <c r="A4072" s="208" t="str">
        <f aca="false">B4072&amp;" "&amp;C4072&amp;" "&amp;D4072</f>
        <v>US Crude Financial</v>
      </c>
      <c r="B4072" s="208" t="str">
        <f aca="false">IF((LEFT(N4072,2)="US"),"US","")</f>
        <v>US</v>
      </c>
      <c r="C4072" s="208" t="str">
        <f aca="false">M4072</f>
        <v>Crude</v>
      </c>
      <c r="D4072" s="208" t="str">
        <f aca="false">IF(ISNUMBER(FIND("Phy",N4072))=TRUE(),"Physical","Financial")</f>
        <v>Financial</v>
      </c>
      <c r="E4072" s="208" t="n">
        <f aca="false">IF(VLOOKUP(S4072,'DD-Lookup'!$J$6:$L$50,3,FALSE())="Monthly",(YEAR(AC4072)-YEAR(AB4072))*12+MONTH(AC4072)-MONTH(AB4072)+1,(AC4072-AB4072+1))</f>
        <v>1</v>
      </c>
      <c r="F4072" s="239" t="n">
        <f aca="false">E4072*SUM(P4072:Q4072)</f>
        <v>50000</v>
      </c>
      <c r="G4072" s="214" t="n">
        <v>1292767</v>
      </c>
      <c r="H4072" s="215" t="n">
        <v>37035.4605092593</v>
      </c>
      <c r="I4072" s="0" t="s">
        <v>1376</v>
      </c>
      <c r="M4072" s="0" t="s">
        <v>97</v>
      </c>
      <c r="N4072" s="0" t="s">
        <v>841</v>
      </c>
      <c r="O4072" s="0" t="s">
        <v>889</v>
      </c>
      <c r="Q4072" s="216" t="n">
        <v>50000</v>
      </c>
      <c r="S4072" s="0" t="s">
        <v>843</v>
      </c>
      <c r="T4072" s="0" t="s">
        <v>784</v>
      </c>
      <c r="U4072" s="218" t="n">
        <v>28.6</v>
      </c>
      <c r="V4072" s="0" t="s">
        <v>1510</v>
      </c>
      <c r="W4072" s="0" t="s">
        <v>845</v>
      </c>
      <c r="X4072" s="0" t="s">
        <v>891</v>
      </c>
      <c r="Y4072" s="0" t="s">
        <v>847</v>
      </c>
      <c r="Z4072" s="0" t="s">
        <v>571</v>
      </c>
      <c r="AA4072" s="0" t="n">
        <v>107159</v>
      </c>
      <c r="AB4072" s="215" t="n">
        <v>37073</v>
      </c>
      <c r="AC4072" s="215" t="n">
        <v>37103</v>
      </c>
    </row>
    <row r="4073" customFormat="false" ht="12.75" hidden="false" customHeight="false" outlineLevel="0" collapsed="false">
      <c r="A4073" s="208" t="str">
        <f aca="false">B4073&amp;" "&amp;C4073&amp;" "&amp;D4073</f>
        <v>US Natural Gas Financial</v>
      </c>
      <c r="B4073" s="208" t="str">
        <f aca="false">IF((LEFT(N4073,2)="US"),"US","")</f>
        <v>US</v>
      </c>
      <c r="C4073" s="208" t="str">
        <f aca="false">M4073</f>
        <v>Natural Gas</v>
      </c>
      <c r="D4073" s="208" t="str">
        <f aca="false">IF(ISNUMBER(FIND("Phy",N4073))=TRUE(),"Physical","Financial")</f>
        <v>Financial</v>
      </c>
      <c r="E4073" s="208" t="n">
        <f aca="false">IF(VLOOKUP(S4073,'DD-Lookup'!$J$6:$L$50,3,FALSE())="Monthly",(YEAR(AC4073)-YEAR(AB4073))*12+MONTH(AC4073)-MONTH(AB4073)+1,(AC4073-AB4073+1))</f>
        <v>30</v>
      </c>
      <c r="F4073" s="239" t="n">
        <f aca="false">E4073*SUM(P4073:Q4073)</f>
        <v>300000</v>
      </c>
      <c r="G4073" s="214" t="n">
        <v>1292768</v>
      </c>
      <c r="H4073" s="215" t="n">
        <v>37035.4605439815</v>
      </c>
      <c r="I4073" s="0" t="s">
        <v>796</v>
      </c>
      <c r="M4073" s="0" t="s">
        <v>858</v>
      </c>
      <c r="N4073" s="0" t="s">
        <v>1024</v>
      </c>
      <c r="O4073" s="0" t="s">
        <v>1495</v>
      </c>
      <c r="Q4073" s="216" t="n">
        <v>10000</v>
      </c>
      <c r="S4073" s="0" t="s">
        <v>1026</v>
      </c>
      <c r="T4073" s="0" t="s">
        <v>784</v>
      </c>
      <c r="U4073" s="218" t="n">
        <v>4.1375</v>
      </c>
      <c r="V4073" s="0" t="s">
        <v>1951</v>
      </c>
      <c r="W4073" s="0" t="s">
        <v>1028</v>
      </c>
      <c r="X4073" s="0" t="s">
        <v>1029</v>
      </c>
      <c r="Y4073" s="0" t="s">
        <v>838</v>
      </c>
      <c r="Z4073" s="0" t="s">
        <v>571</v>
      </c>
      <c r="AA4073" s="0" t="s">
        <v>3303</v>
      </c>
      <c r="AB4073" s="215" t="n">
        <v>37043.9159722222</v>
      </c>
      <c r="AC4073" s="215" t="n">
        <v>37072.9159722222</v>
      </c>
    </row>
    <row r="4074" customFormat="false" ht="12.75" hidden="false" customHeight="false" outlineLevel="0" collapsed="false">
      <c r="A4074" s="208" t="str">
        <f aca="false">B4074&amp;" "&amp;C4074&amp;" "&amp;D4074</f>
        <v>US Crude Financial</v>
      </c>
      <c r="B4074" s="208" t="str">
        <f aca="false">IF((LEFT(N4074,2)="US"),"US","")</f>
        <v>US</v>
      </c>
      <c r="C4074" s="208" t="str">
        <f aca="false">M4074</f>
        <v>Crude</v>
      </c>
      <c r="D4074" s="208" t="str">
        <f aca="false">IF(ISNUMBER(FIND("Phy",N4074))=TRUE(),"Physical","Financial")</f>
        <v>Financial</v>
      </c>
      <c r="E4074" s="208" t="n">
        <f aca="false">IF(VLOOKUP(S4074,'DD-Lookup'!$J$6:$L$50,3,FALSE())="Monthly",(YEAR(AC4074)-YEAR(AB4074))*12+MONTH(AC4074)-MONTH(AB4074)+1,(AC4074-AB4074+1))</f>
        <v>1</v>
      </c>
      <c r="F4074" s="239" t="n">
        <f aca="false">E4074*SUM(P4074:Q4074)</f>
        <v>25000</v>
      </c>
      <c r="G4074" s="214" t="n">
        <v>1292770</v>
      </c>
      <c r="H4074" s="215" t="n">
        <v>37035.4606365741</v>
      </c>
      <c r="I4074" s="0" t="s">
        <v>2320</v>
      </c>
      <c r="M4074" s="0" t="s">
        <v>97</v>
      </c>
      <c r="N4074" s="0" t="s">
        <v>841</v>
      </c>
      <c r="O4074" s="0" t="s">
        <v>889</v>
      </c>
      <c r="Q4074" s="216" t="n">
        <v>25000</v>
      </c>
      <c r="S4074" s="0" t="s">
        <v>843</v>
      </c>
      <c r="T4074" s="0" t="s">
        <v>784</v>
      </c>
      <c r="U4074" s="218" t="n">
        <v>28.62</v>
      </c>
      <c r="V4074" s="0" t="s">
        <v>2321</v>
      </c>
      <c r="W4074" s="0" t="s">
        <v>845</v>
      </c>
      <c r="X4074" s="0" t="s">
        <v>891</v>
      </c>
      <c r="Y4074" s="0" t="s">
        <v>847</v>
      </c>
      <c r="Z4074" s="0" t="s">
        <v>571</v>
      </c>
      <c r="AA4074" s="0" t="n">
        <v>107160</v>
      </c>
      <c r="AB4074" s="215" t="n">
        <v>37073</v>
      </c>
      <c r="AC4074" s="215" t="n">
        <v>37103</v>
      </c>
    </row>
    <row r="4075" customFormat="false" ht="12.75" hidden="false" customHeight="false" outlineLevel="0" collapsed="false">
      <c r="A4075" s="208" t="str">
        <f aca="false">B4075&amp;" "&amp;C4075&amp;" "&amp;D4075</f>
        <v>US Natural Gas Financial</v>
      </c>
      <c r="B4075" s="208" t="str">
        <f aca="false">IF((LEFT(N4075,2)="US"),"US","")</f>
        <v>US</v>
      </c>
      <c r="C4075" s="208" t="str">
        <f aca="false">M4075</f>
        <v>Natural Gas</v>
      </c>
      <c r="D4075" s="208" t="str">
        <f aca="false">IF(ISNUMBER(FIND("Phy",N4075))=TRUE(),"Physical","Financial")</f>
        <v>Financial</v>
      </c>
      <c r="E4075" s="208" t="n">
        <f aca="false">IF(VLOOKUP(S4075,'DD-Lookup'!$J$6:$L$50,3,FALSE())="Monthly",(YEAR(AC4075)-YEAR(AB4075))*12+MONTH(AC4075)-MONTH(AB4075)+1,(AC4075-AB4075+1))</f>
        <v>30</v>
      </c>
      <c r="F4075" s="239" t="n">
        <f aca="false">E4075*SUM(P4075:Q4075)</f>
        <v>150000</v>
      </c>
      <c r="G4075" s="214" t="n">
        <v>1292772</v>
      </c>
      <c r="H4075" s="215" t="n">
        <v>37035.4609490741</v>
      </c>
      <c r="I4075" s="0" t="s">
        <v>1694</v>
      </c>
      <c r="M4075" s="0" t="s">
        <v>858</v>
      </c>
      <c r="N4075" s="0" t="s">
        <v>1024</v>
      </c>
      <c r="O4075" s="0" t="s">
        <v>1025</v>
      </c>
      <c r="P4075" s="216" t="n">
        <v>5000</v>
      </c>
      <c r="S4075" s="0" t="s">
        <v>1026</v>
      </c>
      <c r="T4075" s="0" t="s">
        <v>784</v>
      </c>
      <c r="U4075" s="218" t="n">
        <v>4.14</v>
      </c>
      <c r="V4075" s="0" t="s">
        <v>2448</v>
      </c>
      <c r="W4075" s="0" t="s">
        <v>1028</v>
      </c>
      <c r="X4075" s="0" t="s">
        <v>1029</v>
      </c>
      <c r="Y4075" s="0" t="s">
        <v>838</v>
      </c>
      <c r="Z4075" s="0" t="s">
        <v>571</v>
      </c>
      <c r="AA4075" s="0" t="s">
        <v>3304</v>
      </c>
      <c r="AB4075" s="215" t="n">
        <v>37043.875</v>
      </c>
      <c r="AC4075" s="215" t="n">
        <v>37072.875</v>
      </c>
    </row>
    <row r="4076" customFormat="false" ht="12.75" hidden="false" customHeight="false" outlineLevel="0" collapsed="false">
      <c r="A4076" s="208" t="str">
        <f aca="false">B4076&amp;" "&amp;C4076&amp;" "&amp;D4076</f>
        <v>US Power Physical</v>
      </c>
      <c r="B4076" s="208" t="str">
        <f aca="false">IF((LEFT(N4076,2)="US"),"US","")</f>
        <v>US</v>
      </c>
      <c r="C4076" s="208" t="str">
        <f aca="false">M4076</f>
        <v>Power</v>
      </c>
      <c r="D4076" s="208" t="str">
        <f aca="false">IF(ISNUMBER(FIND("Phy",N4076))=TRUE(),"Physical","Financial")</f>
        <v>Physical</v>
      </c>
      <c r="E4076" s="208" t="n">
        <f aca="false">IF(VLOOKUP(S4076,'DD-Lookup'!$J$6:$L$50,3,FALSE())="Monthly",(YEAR(AC4076)-YEAR(AB4076))*12+MONTH(AC4076)-MONTH(AB4076)+1,(AC4076-AB4076+1))</f>
        <v>30</v>
      </c>
      <c r="F4076" s="239" t="n">
        <f aca="false">E4076*SUM(P4076:Q4076)</f>
        <v>1500</v>
      </c>
      <c r="G4076" s="214" t="n">
        <v>1292773</v>
      </c>
      <c r="H4076" s="215" t="n">
        <v>37035.4610763889</v>
      </c>
      <c r="I4076" s="0" t="s">
        <v>1078</v>
      </c>
      <c r="M4076" s="0" t="s">
        <v>67</v>
      </c>
      <c r="N4076" s="0" t="s">
        <v>1081</v>
      </c>
      <c r="O4076" s="0" t="s">
        <v>1235</v>
      </c>
      <c r="P4076" s="216" t="n">
        <v>50</v>
      </c>
      <c r="S4076" s="0" t="s">
        <v>930</v>
      </c>
      <c r="T4076" s="0" t="s">
        <v>784</v>
      </c>
      <c r="U4076" s="218" t="n">
        <v>41</v>
      </c>
      <c r="V4076" s="0" t="s">
        <v>1188</v>
      </c>
      <c r="W4076" s="0" t="s">
        <v>1228</v>
      </c>
      <c r="X4076" s="0" t="s">
        <v>1229</v>
      </c>
      <c r="Y4076" s="0" t="s">
        <v>1051</v>
      </c>
      <c r="Z4076" s="0" t="s">
        <v>618</v>
      </c>
      <c r="AA4076" s="0" t="n">
        <v>621667.1</v>
      </c>
      <c r="AB4076" s="215" t="n">
        <v>37500.875</v>
      </c>
      <c r="AC4076" s="215" t="n">
        <v>37529.875</v>
      </c>
    </row>
    <row r="4077" customFormat="false" ht="12.75" hidden="false" customHeight="false" outlineLevel="0" collapsed="false">
      <c r="A4077" s="208" t="str">
        <f aca="false">B4077&amp;" "&amp;C4077&amp;" "&amp;D4077</f>
        <v>US Power Physical</v>
      </c>
      <c r="B4077" s="208" t="str">
        <f aca="false">IF((LEFT(N4077,2)="US"),"US","")</f>
        <v>US</v>
      </c>
      <c r="C4077" s="208" t="str">
        <f aca="false">M4077</f>
        <v>Power</v>
      </c>
      <c r="D4077" s="208" t="str">
        <f aca="false">IF(ISNUMBER(FIND("Phy",N4077))=TRUE(),"Physical","Financial")</f>
        <v>Physical</v>
      </c>
      <c r="E4077" s="208" t="n">
        <f aca="false">IF(VLOOKUP(S4077,'DD-Lookup'!$J$6:$L$50,3,FALSE())="Monthly",(YEAR(AC4077)-YEAR(AB4077))*12+MONTH(AC4077)-MONTH(AB4077)+1,(AC4077-AB4077+1))</f>
        <v>5</v>
      </c>
      <c r="F4077" s="239" t="n">
        <f aca="false">E4077*SUM(P4077:Q4077)</f>
        <v>250</v>
      </c>
      <c r="G4077" s="214" t="n">
        <v>1292774</v>
      </c>
      <c r="H4077" s="215" t="n">
        <v>37035.4613078704</v>
      </c>
      <c r="I4077" s="0" t="s">
        <v>1152</v>
      </c>
      <c r="M4077" s="0" t="s">
        <v>67</v>
      </c>
      <c r="N4077" s="0" t="s">
        <v>1081</v>
      </c>
      <c r="O4077" s="0" t="s">
        <v>1298</v>
      </c>
      <c r="P4077" s="216" t="n">
        <v>50</v>
      </c>
      <c r="S4077" s="0" t="s">
        <v>930</v>
      </c>
      <c r="T4077" s="0" t="s">
        <v>784</v>
      </c>
      <c r="U4077" s="218" t="n">
        <v>64</v>
      </c>
      <c r="V4077" s="0" t="s">
        <v>1842</v>
      </c>
      <c r="W4077" s="0" t="s">
        <v>1134</v>
      </c>
      <c r="X4077" s="0" t="s">
        <v>1135</v>
      </c>
      <c r="Y4077" s="0" t="s">
        <v>1051</v>
      </c>
      <c r="Z4077" s="0" t="s">
        <v>618</v>
      </c>
      <c r="AA4077" s="0" t="n">
        <v>621668.1</v>
      </c>
      <c r="AB4077" s="215" t="n">
        <v>37046.875</v>
      </c>
      <c r="AC4077" s="215" t="n">
        <v>37050.875</v>
      </c>
    </row>
    <row r="4078" customFormat="false" ht="12.75" hidden="false" customHeight="false" outlineLevel="0" collapsed="false">
      <c r="A4078" s="208" t="str">
        <f aca="false">B4078&amp;" "&amp;C4078&amp;" "&amp;D4078</f>
        <v> Metals Financial</v>
      </c>
      <c r="B4078" s="208" t="str">
        <f aca="false">IF((LEFT(N4078,2)="US"),"US","")</f>
        <v/>
      </c>
      <c r="C4078" s="208" t="str">
        <f aca="false">M4078</f>
        <v>Metals</v>
      </c>
      <c r="D4078" s="208" t="str">
        <f aca="false">IF(ISNUMBER(FIND("Phy",N4078))=TRUE(),"Physical","Financial")</f>
        <v>Financial</v>
      </c>
      <c r="E4078" s="208" t="n">
        <f aca="false">IF(VLOOKUP(S4078,'DD-Lookup'!$J$6:$L$50,3,FALSE())="Monthly",(YEAR(AC4078)-YEAR(AB4078))*12+MONTH(AC4078)-MONTH(AB4078)+1,(AC4078-AB4078+1))</f>
        <v>1</v>
      </c>
      <c r="F4078" s="239" t="n">
        <f aca="false">E4078*SUM(P4078:Q4078)</f>
        <v>10</v>
      </c>
      <c r="G4078" s="214" t="n">
        <v>1292775</v>
      </c>
      <c r="H4078" s="215" t="n">
        <v>37035.4613657407</v>
      </c>
      <c r="I4078" s="0" t="s">
        <v>850</v>
      </c>
      <c r="M4078" s="0" t="s">
        <v>780</v>
      </c>
      <c r="N4078" s="0" t="s">
        <v>896</v>
      </c>
      <c r="O4078" s="0" t="s">
        <v>897</v>
      </c>
      <c r="Q4078" s="216" t="n">
        <v>10</v>
      </c>
      <c r="S4078" s="0" t="s">
        <v>898</v>
      </c>
      <c r="T4078" s="0" t="s">
        <v>784</v>
      </c>
      <c r="U4078" s="218" t="n">
        <v>7150</v>
      </c>
      <c r="V4078" s="0" t="s">
        <v>1254</v>
      </c>
      <c r="W4078" s="0" t="s">
        <v>800</v>
      </c>
      <c r="X4078" s="0" t="s">
        <v>787</v>
      </c>
      <c r="Y4078" s="0" t="s">
        <v>788</v>
      </c>
      <c r="Z4078" s="0" t="s">
        <v>789</v>
      </c>
      <c r="AA4078" s="0" t="n">
        <v>2151813</v>
      </c>
    </row>
    <row r="4079" customFormat="false" ht="12.75" hidden="false" customHeight="false" outlineLevel="0" collapsed="false">
      <c r="A4079" s="208" t="str">
        <f aca="false">B4079&amp;" "&amp;C4079&amp;" "&amp;D4079</f>
        <v>US Crude Financial</v>
      </c>
      <c r="B4079" s="208" t="str">
        <f aca="false">IF((LEFT(N4079,2)="US"),"US","")</f>
        <v>US</v>
      </c>
      <c r="C4079" s="208" t="str">
        <f aca="false">M4079</f>
        <v>Crude</v>
      </c>
      <c r="D4079" s="208" t="str">
        <f aca="false">IF(ISNUMBER(FIND("Phy",N4079))=TRUE(),"Physical","Financial")</f>
        <v>Financial</v>
      </c>
      <c r="E4079" s="208" t="n">
        <f aca="false">IF(VLOOKUP(S4079,'DD-Lookup'!$J$6:$L$50,3,FALSE())="Monthly",(YEAR(AC4079)-YEAR(AB4079))*12+MONTH(AC4079)-MONTH(AB4079)+1,(AC4079-AB4079+1))</f>
        <v>1</v>
      </c>
      <c r="F4079" s="239" t="n">
        <f aca="false">E4079*SUM(P4079:Q4079)</f>
        <v>25000</v>
      </c>
      <c r="G4079" s="214" t="n">
        <v>1292777</v>
      </c>
      <c r="H4079" s="215" t="n">
        <v>37035.4616319445</v>
      </c>
      <c r="I4079" s="0" t="s">
        <v>1112</v>
      </c>
      <c r="M4079" s="0" t="s">
        <v>97</v>
      </c>
      <c r="N4079" s="0" t="s">
        <v>841</v>
      </c>
      <c r="O4079" s="0" t="s">
        <v>842</v>
      </c>
      <c r="Q4079" s="216" t="n">
        <v>25000</v>
      </c>
      <c r="S4079" s="0" t="s">
        <v>843</v>
      </c>
      <c r="T4079" s="0" t="s">
        <v>784</v>
      </c>
      <c r="U4079" s="218" t="n">
        <v>28.62</v>
      </c>
      <c r="V4079" s="0" t="s">
        <v>2339</v>
      </c>
      <c r="W4079" s="0" t="s">
        <v>845</v>
      </c>
      <c r="X4079" s="0" t="s">
        <v>846</v>
      </c>
      <c r="Y4079" s="0" t="s">
        <v>847</v>
      </c>
      <c r="Z4079" s="0" t="s">
        <v>571</v>
      </c>
      <c r="AA4079" s="0" t="n">
        <v>107162</v>
      </c>
      <c r="AB4079" s="215" t="n">
        <v>37073</v>
      </c>
      <c r="AC4079" s="215" t="n">
        <v>37103</v>
      </c>
    </row>
    <row r="4080" customFormat="false" ht="12.75" hidden="false" customHeight="false" outlineLevel="0" collapsed="false">
      <c r="A4080" s="208" t="str">
        <f aca="false">B4080&amp;" "&amp;C4080&amp;" "&amp;D4080</f>
        <v>US Natural Gas Physical</v>
      </c>
      <c r="B4080" s="208" t="str">
        <f aca="false">IF((LEFT(N4080,2)="US"),"US","")</f>
        <v>US</v>
      </c>
      <c r="C4080" s="208" t="str">
        <f aca="false">M4080</f>
        <v>Natural Gas</v>
      </c>
      <c r="D4080" s="208" t="str">
        <f aca="false">IF(ISNUMBER(FIND("Phy",N4080))=TRUE(),"Physical","Financial")</f>
        <v>Physical</v>
      </c>
      <c r="E4080" s="208" t="n">
        <f aca="false">IF(VLOOKUP(S4080,'DD-Lookup'!$J$6:$L$50,3,FALSE())="Monthly",(YEAR(AC4080)-YEAR(AB4080))*12+MONTH(AC4080)-MONTH(AB4080)+1,(AC4080-AB4080+1))</f>
        <v>30</v>
      </c>
      <c r="F4080" s="239" t="n">
        <f aca="false">E4080*SUM(P4080:Q4080)</f>
        <v>150000</v>
      </c>
      <c r="G4080" s="214" t="n">
        <v>1292778</v>
      </c>
      <c r="H4080" s="215" t="n">
        <v>37035.4616782407</v>
      </c>
      <c r="I4080" s="0" t="s">
        <v>2181</v>
      </c>
      <c r="M4080" s="0" t="s">
        <v>858</v>
      </c>
      <c r="N4080" s="0" t="s">
        <v>1305</v>
      </c>
      <c r="O4080" s="0" t="s">
        <v>2744</v>
      </c>
      <c r="Q4080" s="216" t="n">
        <v>5000</v>
      </c>
      <c r="S4080" s="0" t="s">
        <v>1026</v>
      </c>
      <c r="T4080" s="0" t="s">
        <v>784</v>
      </c>
      <c r="U4080" s="218" t="n">
        <v>2.885</v>
      </c>
      <c r="V4080" s="0" t="s">
        <v>2182</v>
      </c>
      <c r="W4080" s="0" t="s">
        <v>1605</v>
      </c>
      <c r="X4080" s="0" t="s">
        <v>1606</v>
      </c>
      <c r="Y4080" s="0" t="s">
        <v>1310</v>
      </c>
      <c r="Z4080" s="0" t="s">
        <v>571</v>
      </c>
      <c r="AA4080" s="0" t="s">
        <v>3305</v>
      </c>
      <c r="AB4080" s="215" t="n">
        <v>37043.875</v>
      </c>
      <c r="AC4080" s="215" t="n">
        <v>37072.875</v>
      </c>
    </row>
    <row r="4081" customFormat="false" ht="12.75" hidden="false" customHeight="false" outlineLevel="0" collapsed="false">
      <c r="A4081" s="208" t="str">
        <f aca="false">B4081&amp;" "&amp;C4081&amp;" "&amp;D4081</f>
        <v> Metals Financial</v>
      </c>
      <c r="B4081" s="208" t="str">
        <f aca="false">IF((LEFT(N4081,2)="US"),"US","")</f>
        <v/>
      </c>
      <c r="C4081" s="208" t="str">
        <f aca="false">M4081</f>
        <v>Metals</v>
      </c>
      <c r="D4081" s="208" t="str">
        <f aca="false">IF(ISNUMBER(FIND("Phy",N4081))=TRUE(),"Physical","Financial")</f>
        <v>Financial</v>
      </c>
      <c r="E4081" s="208" t="n">
        <f aca="false">IF(VLOOKUP(S4081,'DD-Lookup'!$J$6:$L$50,3,FALSE())="Monthly",(YEAR(AC4081)-YEAR(AB4081))*12+MONTH(AC4081)-MONTH(AB4081)+1,(AC4081-AB4081+1))</f>
        <v>1</v>
      </c>
      <c r="F4081" s="239" t="n">
        <f aca="false">E4081*SUM(P4081:Q4081)</f>
        <v>2</v>
      </c>
      <c r="G4081" s="214" t="n">
        <v>1292781</v>
      </c>
      <c r="H4081" s="215" t="n">
        <v>37035.4617939815</v>
      </c>
      <c r="I4081" s="0" t="s">
        <v>815</v>
      </c>
      <c r="M4081" s="0" t="s">
        <v>780</v>
      </c>
      <c r="N4081" s="0" t="s">
        <v>804</v>
      </c>
      <c r="O4081" s="0" t="s">
        <v>805</v>
      </c>
      <c r="Q4081" s="216" t="n">
        <v>2</v>
      </c>
      <c r="S4081" s="0" t="s">
        <v>783</v>
      </c>
      <c r="T4081" s="0" t="s">
        <v>784</v>
      </c>
      <c r="U4081" s="218" t="n">
        <v>1744</v>
      </c>
      <c r="V4081" s="0" t="s">
        <v>816</v>
      </c>
      <c r="W4081" s="0" t="s">
        <v>803</v>
      </c>
      <c r="X4081" s="0" t="s">
        <v>787</v>
      </c>
      <c r="Y4081" s="0" t="s">
        <v>788</v>
      </c>
      <c r="Z4081" s="0" t="s">
        <v>789</v>
      </c>
      <c r="AA4081" s="0" t="n">
        <v>2151810</v>
      </c>
    </row>
    <row r="4082" customFormat="false" ht="12.75" hidden="false" customHeight="false" outlineLevel="0" collapsed="false">
      <c r="A4082" s="208" t="str">
        <f aca="false">B4082&amp;" "&amp;C4082&amp;" "&amp;D4082</f>
        <v> Natural Gas Physical</v>
      </c>
      <c r="B4082" s="208" t="str">
        <f aca="false">IF((LEFT(N4082,2)="US"),"US","")</f>
        <v/>
      </c>
      <c r="C4082" s="208" t="str">
        <f aca="false">M4082</f>
        <v>Natural Gas</v>
      </c>
      <c r="D4082" s="208" t="str">
        <f aca="false">IF(ISNUMBER(FIND("Phy",N4082))=TRUE(),"Physical","Financial")</f>
        <v>Physical</v>
      </c>
      <c r="E4082" s="208" t="n">
        <f aca="false">IF(VLOOKUP(S4082,'DD-Lookup'!$J$6:$L$50,3,FALSE())="Monthly",(YEAR(AC4082)-YEAR(AB4082))*12+MONTH(AC4082)-MONTH(AB4082)+1,(AC4082-AB4082+1))</f>
        <v>30</v>
      </c>
      <c r="F4082" s="239" t="n">
        <f aca="false">E4082*SUM(P4082:Q4082)</f>
        <v>150000</v>
      </c>
      <c r="G4082" s="214" t="n">
        <v>1292783</v>
      </c>
      <c r="H4082" s="215" t="n">
        <v>37035.4618981482</v>
      </c>
      <c r="I4082" s="0" t="s">
        <v>2170</v>
      </c>
      <c r="M4082" s="0" t="s">
        <v>858</v>
      </c>
      <c r="N4082" s="0" t="s">
        <v>2171</v>
      </c>
      <c r="O4082" s="0" t="s">
        <v>2172</v>
      </c>
      <c r="Q4082" s="216" t="n">
        <v>5000</v>
      </c>
      <c r="S4082" s="0" t="s">
        <v>279</v>
      </c>
      <c r="T4082" s="0" t="s">
        <v>2173</v>
      </c>
      <c r="U4082" s="218" t="n">
        <v>5.6</v>
      </c>
      <c r="V4082" s="0" t="s">
        <v>2174</v>
      </c>
      <c r="W4082" s="0" t="s">
        <v>2175</v>
      </c>
      <c r="X4082" s="0" t="s">
        <v>2176</v>
      </c>
      <c r="Y4082" s="0" t="s">
        <v>1310</v>
      </c>
      <c r="Z4082" s="0" t="s">
        <v>628</v>
      </c>
      <c r="AA4082" s="0" t="n">
        <v>809276</v>
      </c>
      <c r="AB4082" s="215" t="n">
        <v>37043.875</v>
      </c>
      <c r="AC4082" s="215" t="n">
        <v>37072.875</v>
      </c>
    </row>
    <row r="4083" customFormat="false" ht="12.75" hidden="false" customHeight="false" outlineLevel="0" collapsed="false">
      <c r="A4083" s="208" t="str">
        <f aca="false">B4083&amp;" "&amp;C4083&amp;" "&amp;D4083</f>
        <v>US Natural Gas Financial</v>
      </c>
      <c r="B4083" s="208" t="str">
        <f aca="false">IF((LEFT(N4083,2)="US"),"US","")</f>
        <v>US</v>
      </c>
      <c r="C4083" s="208" t="str">
        <f aca="false">M4083</f>
        <v>Natural Gas</v>
      </c>
      <c r="D4083" s="208" t="str">
        <f aca="false">IF(ISNUMBER(FIND("Phy",N4083))=TRUE(),"Physical","Financial")</f>
        <v>Financial</v>
      </c>
      <c r="E4083" s="208" t="n">
        <f aca="false">IF(VLOOKUP(S4083,'DD-Lookup'!$J$6:$L$50,3,FALSE())="Monthly",(YEAR(AC4083)-YEAR(AB4083))*12+MONTH(AC4083)-MONTH(AB4083)+1,(AC4083-AB4083+1))</f>
        <v>30</v>
      </c>
      <c r="F4083" s="239" t="n">
        <f aca="false">E4083*SUM(P4083:Q4083)</f>
        <v>150000</v>
      </c>
      <c r="G4083" s="214" t="n">
        <v>1292784</v>
      </c>
      <c r="H4083" s="215" t="n">
        <v>37035.4618981482</v>
      </c>
      <c r="I4083" s="0" t="s">
        <v>1170</v>
      </c>
      <c r="M4083" s="0" t="s">
        <v>858</v>
      </c>
      <c r="N4083" s="0" t="s">
        <v>1482</v>
      </c>
      <c r="O4083" s="0" t="s">
        <v>1712</v>
      </c>
      <c r="Q4083" s="216" t="n">
        <v>5000</v>
      </c>
      <c r="S4083" s="0" t="s">
        <v>1026</v>
      </c>
      <c r="T4083" s="0" t="s">
        <v>784</v>
      </c>
      <c r="U4083" s="218" t="n">
        <v>8.36</v>
      </c>
      <c r="V4083" s="0" t="s">
        <v>1997</v>
      </c>
      <c r="W4083" s="0" t="s">
        <v>1714</v>
      </c>
      <c r="X4083" s="0" t="s">
        <v>1715</v>
      </c>
      <c r="Y4083" s="0" t="s">
        <v>838</v>
      </c>
      <c r="Z4083" s="0" t="s">
        <v>571</v>
      </c>
      <c r="AA4083" s="0" t="s">
        <v>3306</v>
      </c>
      <c r="AB4083" s="215" t="n">
        <v>37043.875</v>
      </c>
      <c r="AC4083" s="215" t="n">
        <v>37072.875</v>
      </c>
    </row>
    <row r="4084" customFormat="false" ht="12.75" hidden="false" customHeight="false" outlineLevel="0" collapsed="false">
      <c r="A4084" s="208" t="str">
        <f aca="false">B4084&amp;" "&amp;C4084&amp;" "&amp;D4084</f>
        <v>US Natural Gas Financial</v>
      </c>
      <c r="B4084" s="208" t="str">
        <f aca="false">IF((LEFT(N4084,2)="US"),"US","")</f>
        <v>US</v>
      </c>
      <c r="C4084" s="208" t="str">
        <f aca="false">M4084</f>
        <v>Natural Gas</v>
      </c>
      <c r="D4084" s="208" t="str">
        <f aca="false">IF(ISNUMBER(FIND("Phy",N4084))=TRUE(),"Physical","Financial")</f>
        <v>Financial</v>
      </c>
      <c r="E4084" s="208" t="n">
        <f aca="false">IF(VLOOKUP(S4084,'DD-Lookup'!$J$6:$L$50,3,FALSE())="Monthly",(YEAR(AC4084)-YEAR(AB4084))*12+MONTH(AC4084)-MONTH(AB4084)+1,(AC4084-AB4084+1))</f>
        <v>30</v>
      </c>
      <c r="F4084" s="239" t="n">
        <f aca="false">E4084*SUM(P4084:Q4084)</f>
        <v>150000</v>
      </c>
      <c r="G4084" s="214" t="n">
        <v>1292785</v>
      </c>
      <c r="H4084" s="215" t="n">
        <v>37035.4619791667</v>
      </c>
      <c r="I4084" s="0" t="s">
        <v>1471</v>
      </c>
      <c r="M4084" s="0" t="s">
        <v>858</v>
      </c>
      <c r="N4084" s="0" t="s">
        <v>1024</v>
      </c>
      <c r="O4084" s="0" t="s">
        <v>1025</v>
      </c>
      <c r="Q4084" s="216" t="n">
        <v>5000</v>
      </c>
      <c r="S4084" s="0" t="s">
        <v>1026</v>
      </c>
      <c r="T4084" s="0" t="s">
        <v>784</v>
      </c>
      <c r="U4084" s="218" t="n">
        <v>4.1425</v>
      </c>
      <c r="V4084" s="0" t="s">
        <v>2612</v>
      </c>
      <c r="W4084" s="0" t="s">
        <v>1028</v>
      </c>
      <c r="X4084" s="0" t="s">
        <v>1029</v>
      </c>
      <c r="Y4084" s="0" t="s">
        <v>838</v>
      </c>
      <c r="Z4084" s="0" t="s">
        <v>571</v>
      </c>
      <c r="AA4084" s="0" t="s">
        <v>3307</v>
      </c>
      <c r="AB4084" s="215" t="n">
        <v>37043.875</v>
      </c>
      <c r="AC4084" s="215" t="n">
        <v>37072.875</v>
      </c>
    </row>
    <row r="4085" customFormat="false" ht="12.75" hidden="false" customHeight="false" outlineLevel="0" collapsed="false">
      <c r="A4085" s="208" t="str">
        <f aca="false">B4085&amp;" "&amp;C4085&amp;" "&amp;D4085</f>
        <v>US Crude Financial</v>
      </c>
      <c r="B4085" s="208" t="str">
        <f aca="false">IF((LEFT(N4085,2)="US"),"US","")</f>
        <v>US</v>
      </c>
      <c r="C4085" s="208" t="str">
        <f aca="false">M4085</f>
        <v>Crude</v>
      </c>
      <c r="D4085" s="208" t="str">
        <f aca="false">IF(ISNUMBER(FIND("Phy",N4085))=TRUE(),"Physical","Financial")</f>
        <v>Financial</v>
      </c>
      <c r="E4085" s="208" t="n">
        <f aca="false">IF(VLOOKUP(S4085,'DD-Lookup'!$J$6:$L$50,3,FALSE())="Monthly",(YEAR(AC4085)-YEAR(AB4085))*12+MONTH(AC4085)-MONTH(AB4085)+1,(AC4085-AB4085+1))</f>
        <v>1</v>
      </c>
      <c r="F4085" s="239" t="n">
        <f aca="false">E4085*SUM(P4085:Q4085)</f>
        <v>20000</v>
      </c>
      <c r="G4085" s="214" t="n">
        <v>1292786</v>
      </c>
      <c r="H4085" s="215" t="n">
        <v>37035.4619907407</v>
      </c>
      <c r="I4085" s="0" t="s">
        <v>888</v>
      </c>
      <c r="M4085" s="0" t="s">
        <v>97</v>
      </c>
      <c r="N4085" s="0" t="s">
        <v>841</v>
      </c>
      <c r="O4085" s="0" t="s">
        <v>842</v>
      </c>
      <c r="Q4085" s="216" t="n">
        <v>20000</v>
      </c>
      <c r="S4085" s="0" t="s">
        <v>843</v>
      </c>
      <c r="T4085" s="0" t="s">
        <v>784</v>
      </c>
      <c r="U4085" s="218" t="n">
        <v>28.64</v>
      </c>
      <c r="V4085" s="0" t="s">
        <v>995</v>
      </c>
      <c r="W4085" s="0" t="s">
        <v>845</v>
      </c>
      <c r="X4085" s="0" t="s">
        <v>846</v>
      </c>
      <c r="Y4085" s="0" t="s">
        <v>847</v>
      </c>
      <c r="Z4085" s="0" t="s">
        <v>571</v>
      </c>
      <c r="AA4085" s="0" t="n">
        <v>107164</v>
      </c>
      <c r="AB4085" s="215" t="n">
        <v>37073</v>
      </c>
      <c r="AC4085" s="215" t="n">
        <v>37103</v>
      </c>
    </row>
    <row r="4086" customFormat="false" ht="12.75" hidden="false" customHeight="false" outlineLevel="0" collapsed="false">
      <c r="A4086" s="208" t="str">
        <f aca="false">B4086&amp;" "&amp;C4086&amp;" "&amp;D4086</f>
        <v>US Natural Gas Financial</v>
      </c>
      <c r="B4086" s="208" t="str">
        <f aca="false">IF((LEFT(N4086,2)="US"),"US","")</f>
        <v>US</v>
      </c>
      <c r="C4086" s="208" t="str">
        <f aca="false">M4086</f>
        <v>Natural Gas</v>
      </c>
      <c r="D4086" s="208" t="str">
        <f aca="false">IF(ISNUMBER(FIND("Phy",N4086))=TRUE(),"Physical","Financial")</f>
        <v>Financial</v>
      </c>
      <c r="E4086" s="208" t="n">
        <f aca="false">IF(VLOOKUP(S4086,'DD-Lookup'!$J$6:$L$50,3,FALSE())="Monthly",(YEAR(AC4086)-YEAR(AB4086))*12+MONTH(AC4086)-MONTH(AB4086)+1,(AC4086-AB4086+1))</f>
        <v>30</v>
      </c>
      <c r="F4086" s="239" t="n">
        <f aca="false">E4086*SUM(P4086:Q4086)</f>
        <v>150000</v>
      </c>
      <c r="G4086" s="214" t="n">
        <v>1292787</v>
      </c>
      <c r="H4086" s="215" t="n">
        <v>37035.4623611111</v>
      </c>
      <c r="I4086" s="0" t="s">
        <v>1107</v>
      </c>
      <c r="M4086" s="0" t="s">
        <v>858</v>
      </c>
      <c r="N4086" s="0" t="s">
        <v>1024</v>
      </c>
      <c r="O4086" s="0" t="s">
        <v>1025</v>
      </c>
      <c r="Q4086" s="216" t="n">
        <v>5000</v>
      </c>
      <c r="S4086" s="0" t="s">
        <v>1026</v>
      </c>
      <c r="T4086" s="0" t="s">
        <v>784</v>
      </c>
      <c r="U4086" s="218" t="n">
        <v>4.1425</v>
      </c>
      <c r="V4086" s="0" t="s">
        <v>2926</v>
      </c>
      <c r="W4086" s="0" t="s">
        <v>1028</v>
      </c>
      <c r="X4086" s="0" t="s">
        <v>1029</v>
      </c>
      <c r="Y4086" s="0" t="s">
        <v>838</v>
      </c>
      <c r="Z4086" s="0" t="s">
        <v>571</v>
      </c>
      <c r="AA4086" s="0" t="s">
        <v>3308</v>
      </c>
      <c r="AB4086" s="215" t="n">
        <v>37043.875</v>
      </c>
      <c r="AC4086" s="215" t="n">
        <v>37072.875</v>
      </c>
    </row>
    <row r="4087" customFormat="false" ht="12.75" hidden="false" customHeight="false" outlineLevel="0" collapsed="false">
      <c r="A4087" s="208" t="str">
        <f aca="false">B4087&amp;" "&amp;C4087&amp;" "&amp;D4087</f>
        <v>US Crude Financial</v>
      </c>
      <c r="B4087" s="208" t="str">
        <f aca="false">IF((LEFT(N4087,2)="US"),"US","")</f>
        <v>US</v>
      </c>
      <c r="C4087" s="208" t="str">
        <f aca="false">M4087</f>
        <v>Crude</v>
      </c>
      <c r="D4087" s="208" t="str">
        <f aca="false">IF(ISNUMBER(FIND("Phy",N4087))=TRUE(),"Physical","Financial")</f>
        <v>Financial</v>
      </c>
      <c r="E4087" s="208" t="n">
        <f aca="false">IF(VLOOKUP(S4087,'DD-Lookup'!$J$6:$L$50,3,FALSE())="Monthly",(YEAR(AC4087)-YEAR(AB4087))*12+MONTH(AC4087)-MONTH(AB4087)+1,(AC4087-AB4087+1))</f>
        <v>1</v>
      </c>
      <c r="F4087" s="239" t="n">
        <f aca="false">E4087*SUM(P4087:Q4087)</f>
        <v>25000</v>
      </c>
      <c r="G4087" s="214" t="n">
        <v>1292788</v>
      </c>
      <c r="H4087" s="215" t="n">
        <v>37035.4623726852</v>
      </c>
      <c r="I4087" s="0" t="s">
        <v>1376</v>
      </c>
      <c r="M4087" s="0" t="s">
        <v>97</v>
      </c>
      <c r="N4087" s="0" t="s">
        <v>841</v>
      </c>
      <c r="O4087" s="0" t="s">
        <v>842</v>
      </c>
      <c r="P4087" s="216" t="n">
        <v>25000</v>
      </c>
      <c r="S4087" s="0" t="s">
        <v>843</v>
      </c>
      <c r="T4087" s="0" t="s">
        <v>784</v>
      </c>
      <c r="U4087" s="218" t="n">
        <v>28.62</v>
      </c>
      <c r="V4087" s="0" t="s">
        <v>1377</v>
      </c>
      <c r="W4087" s="0" t="s">
        <v>845</v>
      </c>
      <c r="X4087" s="0" t="s">
        <v>846</v>
      </c>
      <c r="Y4087" s="0" t="s">
        <v>847</v>
      </c>
      <c r="Z4087" s="0" t="s">
        <v>571</v>
      </c>
      <c r="AA4087" s="0" t="n">
        <v>107165</v>
      </c>
      <c r="AB4087" s="215" t="n">
        <v>37073</v>
      </c>
      <c r="AC4087" s="215" t="n">
        <v>37103</v>
      </c>
    </row>
    <row r="4088" customFormat="false" ht="12.75" hidden="false" customHeight="false" outlineLevel="0" collapsed="false">
      <c r="A4088" s="208" t="str">
        <f aca="false">B4088&amp;" "&amp;C4088&amp;" "&amp;D4088</f>
        <v> Natural Gas Physical</v>
      </c>
      <c r="B4088" s="208" t="str">
        <f aca="false">IF((LEFT(N4088,2)="US"),"US","")</f>
        <v/>
      </c>
      <c r="C4088" s="208" t="str">
        <f aca="false">M4088</f>
        <v>Natural Gas</v>
      </c>
      <c r="D4088" s="208" t="str">
        <f aca="false">IF(ISNUMBER(FIND("Phy",N4088))=TRUE(),"Physical","Financial")</f>
        <v>Physical</v>
      </c>
      <c r="E4088" s="208" t="n">
        <f aca="false">IF(VLOOKUP(S4088,'DD-Lookup'!$J$6:$L$50,3,FALSE())="Monthly",(YEAR(AC4088)-YEAR(AB4088))*12+MONTH(AC4088)-MONTH(AB4088)+1,(AC4088-AB4088+1))</f>
        <v>30</v>
      </c>
      <c r="F4088" s="239" t="n">
        <f aca="false">E4088*SUM(P4088:Q4088)</f>
        <v>150000</v>
      </c>
      <c r="G4088" s="214" t="n">
        <v>1292790</v>
      </c>
      <c r="H4088" s="215" t="n">
        <v>37035.4626967593</v>
      </c>
      <c r="I4088" s="0" t="s">
        <v>2170</v>
      </c>
      <c r="M4088" s="0" t="s">
        <v>858</v>
      </c>
      <c r="N4088" s="0" t="s">
        <v>2171</v>
      </c>
      <c r="O4088" s="0" t="s">
        <v>2172</v>
      </c>
      <c r="Q4088" s="216" t="n">
        <v>5000</v>
      </c>
      <c r="S4088" s="0" t="s">
        <v>279</v>
      </c>
      <c r="T4088" s="0" t="s">
        <v>2173</v>
      </c>
      <c r="U4088" s="218" t="n">
        <v>5.6</v>
      </c>
      <c r="V4088" s="0" t="s">
        <v>2174</v>
      </c>
      <c r="W4088" s="0" t="s">
        <v>2175</v>
      </c>
      <c r="X4088" s="0" t="s">
        <v>2176</v>
      </c>
      <c r="Y4088" s="0" t="s">
        <v>1310</v>
      </c>
      <c r="Z4088" s="0" t="s">
        <v>628</v>
      </c>
      <c r="AA4088" s="0" t="n">
        <v>809279</v>
      </c>
      <c r="AB4088" s="215" t="n">
        <v>37043.875</v>
      </c>
      <c r="AC4088" s="215" t="n">
        <v>37072.875</v>
      </c>
    </row>
    <row r="4089" customFormat="false" ht="12.75" hidden="false" customHeight="false" outlineLevel="0" collapsed="false">
      <c r="A4089" s="208" t="str">
        <f aca="false">B4089&amp;" "&amp;C4089&amp;" "&amp;D4089</f>
        <v>US Natural Gas Financial</v>
      </c>
      <c r="B4089" s="208" t="str">
        <f aca="false">IF((LEFT(N4089,2)="US"),"US","")</f>
        <v>US</v>
      </c>
      <c r="C4089" s="208" t="str">
        <f aca="false">M4089</f>
        <v>Natural Gas</v>
      </c>
      <c r="D4089" s="208" t="str">
        <f aca="false">IF(ISNUMBER(FIND("Phy",N4089))=TRUE(),"Physical","Financial")</f>
        <v>Financial</v>
      </c>
      <c r="E4089" s="208" t="n">
        <f aca="false">IF(VLOOKUP(S4089,'DD-Lookup'!$J$6:$L$50,3,FALSE())="Monthly",(YEAR(AC4089)-YEAR(AB4089))*12+MONTH(AC4089)-MONTH(AB4089)+1,(AC4089-AB4089+1))</f>
        <v>365</v>
      </c>
      <c r="F4089" s="239" t="n">
        <f aca="false">E4089*SUM(P4089:Q4089)</f>
        <v>1825000</v>
      </c>
      <c r="G4089" s="214" t="n">
        <v>1292791</v>
      </c>
      <c r="H4089" s="215" t="n">
        <v>37035.4627199074</v>
      </c>
      <c r="I4089" s="0" t="s">
        <v>1073</v>
      </c>
      <c r="M4089" s="0" t="s">
        <v>858</v>
      </c>
      <c r="N4089" s="0" t="s">
        <v>1024</v>
      </c>
      <c r="O4089" s="0" t="s">
        <v>1415</v>
      </c>
      <c r="P4089" s="216" t="n">
        <v>5000</v>
      </c>
      <c r="S4089" s="0" t="s">
        <v>1026</v>
      </c>
      <c r="T4089" s="0" t="s">
        <v>784</v>
      </c>
      <c r="U4089" s="218" t="n">
        <v>4.34</v>
      </c>
      <c r="V4089" s="0" t="s">
        <v>1562</v>
      </c>
      <c r="W4089" s="0" t="s">
        <v>1028</v>
      </c>
      <c r="X4089" s="0" t="s">
        <v>1029</v>
      </c>
      <c r="Y4089" s="0" t="s">
        <v>838</v>
      </c>
      <c r="Z4089" s="0" t="s">
        <v>571</v>
      </c>
      <c r="AA4089" s="0" t="s">
        <v>3309</v>
      </c>
      <c r="AB4089" s="215" t="n">
        <v>37257.875</v>
      </c>
      <c r="AC4089" s="215" t="n">
        <v>37621.875</v>
      </c>
    </row>
    <row r="4090" customFormat="false" ht="12.75" hidden="false" customHeight="false" outlineLevel="0" collapsed="false">
      <c r="A4090" s="208" t="str">
        <f aca="false">B4090&amp;" "&amp;C4090&amp;" "&amp;D4090</f>
        <v>US Natural Gas Financial</v>
      </c>
      <c r="B4090" s="208" t="str">
        <f aca="false">IF((LEFT(N4090,2)="US"),"US","")</f>
        <v>US</v>
      </c>
      <c r="C4090" s="208" t="str">
        <f aca="false">M4090</f>
        <v>Natural Gas</v>
      </c>
      <c r="D4090" s="208" t="str">
        <f aca="false">IF(ISNUMBER(FIND("Phy",N4090))=TRUE(),"Physical","Financial")</f>
        <v>Financial</v>
      </c>
      <c r="E4090" s="208" t="n">
        <f aca="false">IF(VLOOKUP(S4090,'DD-Lookup'!$J$6:$L$50,3,FALSE())="Monthly",(YEAR(AC4090)-YEAR(AB4090))*12+MONTH(AC4090)-MONTH(AB4090)+1,(AC4090-AB4090+1))</f>
        <v>30</v>
      </c>
      <c r="F4090" s="239" t="n">
        <f aca="false">E4090*SUM(P4090:Q4090)</f>
        <v>150000</v>
      </c>
      <c r="G4090" s="214" t="n">
        <v>1292792</v>
      </c>
      <c r="H4090" s="215" t="n">
        <v>37035.4628703704</v>
      </c>
      <c r="I4090" s="0" t="s">
        <v>1170</v>
      </c>
      <c r="M4090" s="0" t="s">
        <v>858</v>
      </c>
      <c r="N4090" s="0" t="s">
        <v>1024</v>
      </c>
      <c r="O4090" s="0" t="s">
        <v>1025</v>
      </c>
      <c r="Q4090" s="216" t="n">
        <v>5000</v>
      </c>
      <c r="S4090" s="0" t="s">
        <v>1026</v>
      </c>
      <c r="T4090" s="0" t="s">
        <v>784</v>
      </c>
      <c r="U4090" s="218" t="n">
        <v>4.145</v>
      </c>
      <c r="V4090" s="0" t="s">
        <v>3310</v>
      </c>
      <c r="W4090" s="0" t="s">
        <v>1028</v>
      </c>
      <c r="X4090" s="0" t="s">
        <v>1029</v>
      </c>
      <c r="Y4090" s="0" t="s">
        <v>838</v>
      </c>
      <c r="Z4090" s="0" t="s">
        <v>571</v>
      </c>
      <c r="AA4090" s="0" t="s">
        <v>3311</v>
      </c>
      <c r="AB4090" s="215" t="n">
        <v>37043.875</v>
      </c>
      <c r="AC4090" s="215" t="n">
        <v>37072.875</v>
      </c>
    </row>
    <row r="4091" customFormat="false" ht="12.75" hidden="false" customHeight="false" outlineLevel="0" collapsed="false">
      <c r="A4091" s="208" t="str">
        <f aca="false">B4091&amp;" "&amp;C4091&amp;" "&amp;D4091</f>
        <v>US Power Physical</v>
      </c>
      <c r="B4091" s="208" t="str">
        <f aca="false">IF((LEFT(N4091,2)="US"),"US","")</f>
        <v>US</v>
      </c>
      <c r="C4091" s="208" t="str">
        <f aca="false">M4091</f>
        <v>Power</v>
      </c>
      <c r="D4091" s="208" t="str">
        <f aca="false">IF(ISNUMBER(FIND("Phy",N4091))=TRUE(),"Physical","Financial")</f>
        <v>Physical</v>
      </c>
      <c r="E4091" s="208" t="n">
        <f aca="false">IF(VLOOKUP(S4091,'DD-Lookup'!$J$6:$L$50,3,FALSE())="Monthly",(YEAR(AC4091)-YEAR(AB4091))*12+MONTH(AC4091)-MONTH(AB4091)+1,(AC4091-AB4091+1))</f>
        <v>30</v>
      </c>
      <c r="F4091" s="239" t="n">
        <f aca="false">E4091*SUM(P4091:Q4091)</f>
        <v>1500</v>
      </c>
      <c r="G4091" s="214" t="n">
        <v>1292794</v>
      </c>
      <c r="H4091" s="215" t="n">
        <v>37035.4630092593</v>
      </c>
      <c r="I4091" s="0" t="s">
        <v>840</v>
      </c>
      <c r="M4091" s="0" t="s">
        <v>67</v>
      </c>
      <c r="N4091" s="0" t="s">
        <v>1081</v>
      </c>
      <c r="O4091" s="0" t="s">
        <v>3312</v>
      </c>
      <c r="Q4091" s="216" t="n">
        <v>50</v>
      </c>
      <c r="S4091" s="0" t="s">
        <v>930</v>
      </c>
      <c r="T4091" s="0" t="s">
        <v>784</v>
      </c>
      <c r="U4091" s="218" t="n">
        <v>60.25</v>
      </c>
      <c r="V4091" s="0" t="s">
        <v>2770</v>
      </c>
      <c r="W4091" s="0" t="s">
        <v>1228</v>
      </c>
      <c r="X4091" s="0" t="s">
        <v>1229</v>
      </c>
      <c r="Y4091" s="0" t="s">
        <v>1051</v>
      </c>
      <c r="Z4091" s="0" t="s">
        <v>618</v>
      </c>
      <c r="AA4091" s="0" t="n">
        <v>621670.1</v>
      </c>
      <c r="AB4091" s="215" t="n">
        <v>37408.875</v>
      </c>
      <c r="AC4091" s="215" t="n">
        <v>37437.875</v>
      </c>
    </row>
    <row r="4092" customFormat="false" ht="12.75" hidden="false" customHeight="false" outlineLevel="0" collapsed="false">
      <c r="A4092" s="208" t="str">
        <f aca="false">B4092&amp;" "&amp;C4092&amp;" "&amp;D4092</f>
        <v>US Crude Financial</v>
      </c>
      <c r="B4092" s="208" t="str">
        <f aca="false">IF((LEFT(N4092,2)="US"),"US","")</f>
        <v>US</v>
      </c>
      <c r="C4092" s="208" t="str">
        <f aca="false">M4092</f>
        <v>Crude</v>
      </c>
      <c r="D4092" s="208" t="str">
        <f aca="false">IF(ISNUMBER(FIND("Phy",N4092))=TRUE(),"Physical","Financial")</f>
        <v>Financial</v>
      </c>
      <c r="E4092" s="208" t="n">
        <f aca="false">IF(VLOOKUP(S4092,'DD-Lookup'!$J$6:$L$50,3,FALSE())="Monthly",(YEAR(AC4092)-YEAR(AB4092))*12+MONTH(AC4092)-MONTH(AB4092)+1,(AC4092-AB4092+1))</f>
        <v>1</v>
      </c>
      <c r="F4092" s="239" t="n">
        <f aca="false">E4092*SUM(P4092:Q4092)</f>
        <v>25000</v>
      </c>
      <c r="G4092" s="214" t="n">
        <v>1292797</v>
      </c>
      <c r="H4092" s="215" t="n">
        <v>37035.4630787037</v>
      </c>
      <c r="I4092" s="0" t="s">
        <v>1112</v>
      </c>
      <c r="M4092" s="0" t="s">
        <v>97</v>
      </c>
      <c r="N4092" s="0" t="s">
        <v>841</v>
      </c>
      <c r="O4092" s="0" t="s">
        <v>842</v>
      </c>
      <c r="Q4092" s="216" t="n">
        <v>25000</v>
      </c>
      <c r="S4092" s="0" t="s">
        <v>843</v>
      </c>
      <c r="T4092" s="0" t="s">
        <v>784</v>
      </c>
      <c r="U4092" s="218" t="n">
        <v>28.62</v>
      </c>
      <c r="V4092" s="0" t="s">
        <v>2443</v>
      </c>
      <c r="W4092" s="0" t="s">
        <v>845</v>
      </c>
      <c r="X4092" s="0" t="s">
        <v>846</v>
      </c>
      <c r="Y4092" s="0" t="s">
        <v>847</v>
      </c>
      <c r="Z4092" s="0" t="s">
        <v>571</v>
      </c>
      <c r="AA4092" s="0" t="n">
        <v>107167</v>
      </c>
      <c r="AB4092" s="215" t="n">
        <v>37073</v>
      </c>
      <c r="AC4092" s="215" t="n">
        <v>37103</v>
      </c>
    </row>
    <row r="4093" customFormat="false" ht="12.75" hidden="false" customHeight="false" outlineLevel="0" collapsed="false">
      <c r="A4093" s="208" t="str">
        <f aca="false">B4093&amp;" "&amp;C4093&amp;" "&amp;D4093</f>
        <v>US Crude Financial</v>
      </c>
      <c r="B4093" s="208" t="str">
        <f aca="false">IF((LEFT(N4093,2)="US"),"US","")</f>
        <v>US</v>
      </c>
      <c r="C4093" s="208" t="str">
        <f aca="false">M4093</f>
        <v>Crude</v>
      </c>
      <c r="D4093" s="208" t="str">
        <f aca="false">IF(ISNUMBER(FIND("Phy",N4093))=TRUE(),"Physical","Financial")</f>
        <v>Financial</v>
      </c>
      <c r="E4093" s="208" t="n">
        <f aca="false">IF(VLOOKUP(S4093,'DD-Lookup'!$J$6:$L$50,3,FALSE())="Monthly",(YEAR(AC4093)-YEAR(AB4093))*12+MONTH(AC4093)-MONTH(AB4093)+1,(AC4093-AB4093+1))</f>
        <v>1</v>
      </c>
      <c r="F4093" s="239" t="n">
        <f aca="false">E4093*SUM(P4093:Q4093)</f>
        <v>25000</v>
      </c>
      <c r="G4093" s="214" t="n">
        <v>1292799</v>
      </c>
      <c r="H4093" s="215" t="n">
        <v>37035.4632175926</v>
      </c>
      <c r="I4093" s="0" t="s">
        <v>1112</v>
      </c>
      <c r="M4093" s="0" t="s">
        <v>97</v>
      </c>
      <c r="N4093" s="0" t="s">
        <v>841</v>
      </c>
      <c r="O4093" s="0" t="s">
        <v>842</v>
      </c>
      <c r="Q4093" s="216" t="n">
        <v>25000</v>
      </c>
      <c r="S4093" s="0" t="s">
        <v>843</v>
      </c>
      <c r="T4093" s="0" t="s">
        <v>784</v>
      </c>
      <c r="U4093" s="218" t="n">
        <v>28.62</v>
      </c>
      <c r="V4093" s="0" t="s">
        <v>2339</v>
      </c>
      <c r="W4093" s="0" t="s">
        <v>845</v>
      </c>
      <c r="X4093" s="0" t="s">
        <v>846</v>
      </c>
      <c r="Y4093" s="0" t="s">
        <v>847</v>
      </c>
      <c r="Z4093" s="0" t="s">
        <v>571</v>
      </c>
      <c r="AA4093" s="0" t="n">
        <v>107169</v>
      </c>
      <c r="AB4093" s="215" t="n">
        <v>37073</v>
      </c>
      <c r="AC4093" s="215" t="n">
        <v>37103</v>
      </c>
    </row>
    <row r="4094" customFormat="false" ht="12.75" hidden="false" customHeight="false" outlineLevel="0" collapsed="false">
      <c r="A4094" s="208" t="str">
        <f aca="false">B4094&amp;" "&amp;C4094&amp;" "&amp;D4094</f>
        <v>US Power Physical</v>
      </c>
      <c r="B4094" s="208" t="str">
        <f aca="false">IF((LEFT(N4094,2)="US"),"US","")</f>
        <v>US</v>
      </c>
      <c r="C4094" s="208" t="str">
        <f aca="false">M4094</f>
        <v>Power</v>
      </c>
      <c r="D4094" s="208" t="str">
        <f aca="false">IF(ISNUMBER(FIND("Phy",N4094))=TRUE(),"Physical","Financial")</f>
        <v>Physical</v>
      </c>
      <c r="E4094" s="208" t="n">
        <f aca="false">IF(VLOOKUP(S4094,'DD-Lookup'!$J$6:$L$50,3,FALSE())="Monthly",(YEAR(AC4094)-YEAR(AB4094))*12+MONTH(AC4094)-MONTH(AB4094)+1,(AC4094-AB4094+1))</f>
        <v>30</v>
      </c>
      <c r="F4094" s="239" t="n">
        <f aca="false">E4094*SUM(P4094:Q4094)</f>
        <v>750</v>
      </c>
      <c r="G4094" s="214" t="n">
        <v>1292800</v>
      </c>
      <c r="H4094" s="215" t="n">
        <v>37035.4632523148</v>
      </c>
      <c r="I4094" s="0" t="s">
        <v>1080</v>
      </c>
      <c r="M4094" s="0" t="s">
        <v>67</v>
      </c>
      <c r="N4094" s="0" t="s">
        <v>1648</v>
      </c>
      <c r="O4094" s="0" t="s">
        <v>2047</v>
      </c>
      <c r="Q4094" s="216" t="n">
        <v>25</v>
      </c>
      <c r="S4094" s="0" t="s">
        <v>930</v>
      </c>
      <c r="T4094" s="0" t="s">
        <v>784</v>
      </c>
      <c r="U4094" s="218" t="n">
        <v>285</v>
      </c>
      <c r="V4094" s="0" t="s">
        <v>2048</v>
      </c>
      <c r="W4094" s="0" t="s">
        <v>2049</v>
      </c>
      <c r="X4094" s="0" t="s">
        <v>1652</v>
      </c>
      <c r="Y4094" s="0" t="s">
        <v>1051</v>
      </c>
      <c r="Z4094" s="0" t="s">
        <v>618</v>
      </c>
      <c r="AA4094" s="0" t="n">
        <v>621672.1</v>
      </c>
      <c r="AB4094" s="215" t="n">
        <v>37043.875</v>
      </c>
      <c r="AC4094" s="215" t="n">
        <v>37072.875</v>
      </c>
    </row>
    <row r="4095" customFormat="false" ht="12.75" hidden="false" customHeight="false" outlineLevel="0" collapsed="false">
      <c r="A4095" s="208" t="str">
        <f aca="false">B4095&amp;" "&amp;C4095&amp;" "&amp;D4095</f>
        <v>US Natural Gas Financial</v>
      </c>
      <c r="B4095" s="208" t="str">
        <f aca="false">IF((LEFT(N4095,2)="US"),"US","")</f>
        <v>US</v>
      </c>
      <c r="C4095" s="208" t="str">
        <f aca="false">M4095</f>
        <v>Natural Gas</v>
      </c>
      <c r="D4095" s="208" t="str">
        <f aca="false">IF(ISNUMBER(FIND("Phy",N4095))=TRUE(),"Physical","Financial")</f>
        <v>Financial</v>
      </c>
      <c r="E4095" s="208" t="n">
        <f aca="false">IF(VLOOKUP(S4095,'DD-Lookup'!$J$6:$L$50,3,FALSE())="Monthly",(YEAR(AC4095)-YEAR(AB4095))*12+MONTH(AC4095)-MONTH(AB4095)+1,(AC4095-AB4095+1))</f>
        <v>30</v>
      </c>
      <c r="F4095" s="239" t="n">
        <f aca="false">E4095*SUM(P4095:Q4095)</f>
        <v>150000</v>
      </c>
      <c r="G4095" s="214" t="n">
        <v>1292801</v>
      </c>
      <c r="H4095" s="215" t="n">
        <v>37035.463275463</v>
      </c>
      <c r="I4095" s="0" t="s">
        <v>1449</v>
      </c>
      <c r="M4095" s="0" t="s">
        <v>858</v>
      </c>
      <c r="N4095" s="0" t="s">
        <v>1024</v>
      </c>
      <c r="O4095" s="0" t="s">
        <v>1025</v>
      </c>
      <c r="P4095" s="216" t="n">
        <v>5000</v>
      </c>
      <c r="S4095" s="0" t="s">
        <v>1026</v>
      </c>
      <c r="T4095" s="0" t="s">
        <v>784</v>
      </c>
      <c r="U4095" s="218" t="n">
        <v>4.1425</v>
      </c>
      <c r="V4095" s="0" t="s">
        <v>1450</v>
      </c>
      <c r="W4095" s="0" t="s">
        <v>1028</v>
      </c>
      <c r="X4095" s="0" t="s">
        <v>1029</v>
      </c>
      <c r="Y4095" s="0" t="s">
        <v>838</v>
      </c>
      <c r="Z4095" s="0" t="s">
        <v>571</v>
      </c>
      <c r="AA4095" s="0" t="s">
        <v>3313</v>
      </c>
      <c r="AB4095" s="215" t="n">
        <v>37043.875</v>
      </c>
      <c r="AC4095" s="215" t="n">
        <v>37072.875</v>
      </c>
    </row>
    <row r="4096" customFormat="false" ht="12.75" hidden="false" customHeight="false" outlineLevel="0" collapsed="false">
      <c r="A4096" s="208" t="str">
        <f aca="false">B4096&amp;" "&amp;C4096&amp;" "&amp;D4096</f>
        <v> Power Physical</v>
      </c>
      <c r="B4096" s="208" t="str">
        <f aca="false">IF((LEFT(N4096,2)="US"),"US","")</f>
        <v/>
      </c>
      <c r="C4096" s="208" t="str">
        <f aca="false">M4096</f>
        <v>Power</v>
      </c>
      <c r="D4096" s="208" t="str">
        <f aca="false">IF(ISNUMBER(FIND("Phy",N4096))=TRUE(),"Physical","Financial")</f>
        <v>Physical</v>
      </c>
      <c r="E4096" s="208" t="n">
        <f aca="false">IF(VLOOKUP(S4096,'DD-Lookup'!$J$6:$L$50,3,FALSE())="Monthly",(YEAR(AC4096)-YEAR(AB4096))*12+MONTH(AC4096)-MONTH(AB4096)+1,(AC4096-AB4096+1))</f>
        <v>182</v>
      </c>
      <c r="F4096" s="239" t="n">
        <f aca="false">E4096*SUM(P4096:Q4096)</f>
        <v>3640</v>
      </c>
      <c r="G4096" s="214" t="n">
        <v>1292802</v>
      </c>
      <c r="H4096" s="215" t="n">
        <v>37035.4633449074</v>
      </c>
      <c r="I4096" s="0" t="s">
        <v>857</v>
      </c>
      <c r="M4096" s="0" t="s">
        <v>67</v>
      </c>
      <c r="N4096" s="0" t="s">
        <v>928</v>
      </c>
      <c r="O4096" s="0" t="s">
        <v>966</v>
      </c>
      <c r="P4096" s="216" t="n">
        <v>20</v>
      </c>
      <c r="S4096" s="0" t="s">
        <v>930</v>
      </c>
      <c r="T4096" s="0" t="s">
        <v>862</v>
      </c>
      <c r="U4096" s="218" t="n">
        <v>21.44</v>
      </c>
      <c r="V4096" s="0" t="s">
        <v>3314</v>
      </c>
      <c r="W4096" s="0" t="s">
        <v>932</v>
      </c>
      <c r="X4096" s="0" t="s">
        <v>933</v>
      </c>
      <c r="Y4096" s="0" t="s">
        <v>934</v>
      </c>
      <c r="Z4096" s="0" t="s">
        <v>935</v>
      </c>
      <c r="AA4096" s="0" t="n">
        <v>106315.1</v>
      </c>
      <c r="AB4096" s="215" t="n">
        <v>37165</v>
      </c>
      <c r="AC4096" s="215" t="n">
        <v>37346</v>
      </c>
    </row>
    <row r="4097" customFormat="false" ht="12.75" hidden="false" customHeight="false" outlineLevel="0" collapsed="false">
      <c r="A4097" s="208" t="str">
        <f aca="false">B4097&amp;" "&amp;C4097&amp;" "&amp;D4097</f>
        <v>US Natural Gas Financial</v>
      </c>
      <c r="B4097" s="208" t="str">
        <f aca="false">IF((LEFT(N4097,2)="US"),"US","")</f>
        <v>US</v>
      </c>
      <c r="C4097" s="208" t="str">
        <f aca="false">M4097</f>
        <v>Natural Gas</v>
      </c>
      <c r="D4097" s="208" t="str">
        <f aca="false">IF(ISNUMBER(FIND("Phy",N4097))=TRUE(),"Physical","Financial")</f>
        <v>Financial</v>
      </c>
      <c r="E4097" s="208" t="n">
        <f aca="false">IF(VLOOKUP(S4097,'DD-Lookup'!$J$6:$L$50,3,FALSE())="Monthly",(YEAR(AC4097)-YEAR(AB4097))*12+MONTH(AC4097)-MONTH(AB4097)+1,(AC4097-AB4097+1))</f>
        <v>30</v>
      </c>
      <c r="F4097" s="239" t="n">
        <f aca="false">E4097*SUM(P4097:Q4097)</f>
        <v>150000</v>
      </c>
      <c r="G4097" s="214" t="n">
        <v>1292803</v>
      </c>
      <c r="H4097" s="215" t="n">
        <v>37035.4633796296</v>
      </c>
      <c r="I4097" s="0" t="s">
        <v>1109</v>
      </c>
      <c r="M4097" s="0" t="s">
        <v>858</v>
      </c>
      <c r="N4097" s="0" t="s">
        <v>1024</v>
      </c>
      <c r="O4097" s="0" t="s">
        <v>1025</v>
      </c>
      <c r="P4097" s="216" t="n">
        <v>5000</v>
      </c>
      <c r="S4097" s="0" t="s">
        <v>1026</v>
      </c>
      <c r="T4097" s="0" t="s">
        <v>784</v>
      </c>
      <c r="U4097" s="218" t="n">
        <v>4.1425</v>
      </c>
      <c r="V4097" s="0" t="s">
        <v>1454</v>
      </c>
      <c r="W4097" s="0" t="s">
        <v>1028</v>
      </c>
      <c r="X4097" s="0" t="s">
        <v>1029</v>
      </c>
      <c r="Y4097" s="0" t="s">
        <v>838</v>
      </c>
      <c r="Z4097" s="0" t="s">
        <v>571</v>
      </c>
      <c r="AA4097" s="0" t="s">
        <v>3315</v>
      </c>
      <c r="AB4097" s="215" t="n">
        <v>37043.875</v>
      </c>
      <c r="AC4097" s="215" t="n">
        <v>37072.875</v>
      </c>
    </row>
    <row r="4098" customFormat="false" ht="12.75" hidden="false" customHeight="false" outlineLevel="0" collapsed="false">
      <c r="A4098" s="208" t="str">
        <f aca="false">B4098&amp;" "&amp;C4098&amp;" "&amp;D4098</f>
        <v>US Natural Gas Financial</v>
      </c>
      <c r="B4098" s="208" t="str">
        <f aca="false">IF((LEFT(N4098,2)="US"),"US","")</f>
        <v>US</v>
      </c>
      <c r="C4098" s="208" t="str">
        <f aca="false">M4098</f>
        <v>Natural Gas</v>
      </c>
      <c r="D4098" s="208" t="str">
        <f aca="false">IF(ISNUMBER(FIND("Phy",N4098))=TRUE(),"Physical","Financial")</f>
        <v>Financial</v>
      </c>
      <c r="E4098" s="208" t="n">
        <f aca="false">IF(VLOOKUP(S4098,'DD-Lookup'!$J$6:$L$50,3,FALSE())="Monthly",(YEAR(AC4098)-YEAR(AB4098))*12+MONTH(AC4098)-MONTH(AB4098)+1,(AC4098-AB4098+1))</f>
        <v>30</v>
      </c>
      <c r="F4098" s="239" t="n">
        <f aca="false">E4098*SUM(P4098:Q4098)</f>
        <v>150000</v>
      </c>
      <c r="G4098" s="214" t="n">
        <v>1292805</v>
      </c>
      <c r="H4098" s="215" t="n">
        <v>37035.4634606482</v>
      </c>
      <c r="I4098" s="0" t="s">
        <v>1023</v>
      </c>
      <c r="M4098" s="0" t="s">
        <v>858</v>
      </c>
      <c r="N4098" s="0" t="s">
        <v>1024</v>
      </c>
      <c r="O4098" s="0" t="s">
        <v>1025</v>
      </c>
      <c r="P4098" s="216" t="n">
        <v>5000</v>
      </c>
      <c r="S4098" s="0" t="s">
        <v>1026</v>
      </c>
      <c r="T4098" s="0" t="s">
        <v>784</v>
      </c>
      <c r="U4098" s="218" t="n">
        <v>4.14</v>
      </c>
      <c r="V4098" s="0" t="s">
        <v>2147</v>
      </c>
      <c r="W4098" s="0" t="s">
        <v>1028</v>
      </c>
      <c r="X4098" s="0" t="s">
        <v>1029</v>
      </c>
      <c r="Y4098" s="0" t="s">
        <v>838</v>
      </c>
      <c r="Z4098" s="0" t="s">
        <v>571</v>
      </c>
      <c r="AA4098" s="0" t="s">
        <v>3316</v>
      </c>
      <c r="AB4098" s="215" t="n">
        <v>37043.875</v>
      </c>
      <c r="AC4098" s="215" t="n">
        <v>37072.875</v>
      </c>
    </row>
    <row r="4099" customFormat="false" ht="12.75" hidden="false" customHeight="false" outlineLevel="0" collapsed="false">
      <c r="A4099" s="208" t="str">
        <f aca="false">B4099&amp;" "&amp;C4099&amp;" "&amp;D4099</f>
        <v>US Natural Gas Financial</v>
      </c>
      <c r="B4099" s="208" t="str">
        <f aca="false">IF((LEFT(N4099,2)="US"),"US","")</f>
        <v>US</v>
      </c>
      <c r="C4099" s="208" t="str">
        <f aca="false">M4099</f>
        <v>Natural Gas</v>
      </c>
      <c r="D4099" s="208" t="str">
        <f aca="false">IF(ISNUMBER(FIND("Phy",N4099))=TRUE(),"Physical","Financial")</f>
        <v>Financial</v>
      </c>
      <c r="E4099" s="208" t="n">
        <f aca="false">IF(VLOOKUP(S4099,'DD-Lookup'!$J$6:$L$50,3,FALSE())="Monthly",(YEAR(AC4099)-YEAR(AB4099))*12+MONTH(AC4099)-MONTH(AB4099)+1,(AC4099-AB4099+1))</f>
        <v>31</v>
      </c>
      <c r="F4099" s="239" t="n">
        <f aca="false">E4099*SUM(P4099:Q4099)</f>
        <v>155000</v>
      </c>
      <c r="G4099" s="214" t="n">
        <v>1292806</v>
      </c>
      <c r="H4099" s="215" t="n">
        <v>37035.4636226852</v>
      </c>
      <c r="I4099" s="0" t="s">
        <v>1023</v>
      </c>
      <c r="M4099" s="0" t="s">
        <v>858</v>
      </c>
      <c r="N4099" s="0" t="s">
        <v>1482</v>
      </c>
      <c r="O4099" s="0" t="s">
        <v>2001</v>
      </c>
      <c r="P4099" s="216" t="n">
        <v>5000</v>
      </c>
      <c r="S4099" s="0" t="s">
        <v>1026</v>
      </c>
      <c r="T4099" s="0" t="s">
        <v>784</v>
      </c>
      <c r="U4099" s="218" t="n">
        <v>7.5</v>
      </c>
      <c r="V4099" s="0" t="s">
        <v>2011</v>
      </c>
      <c r="W4099" s="0" t="s">
        <v>1714</v>
      </c>
      <c r="X4099" s="0" t="s">
        <v>1715</v>
      </c>
      <c r="Y4099" s="0" t="s">
        <v>838</v>
      </c>
      <c r="Z4099" s="0" t="s">
        <v>571</v>
      </c>
      <c r="AA4099" s="0" t="s">
        <v>3317</v>
      </c>
      <c r="AB4099" s="215" t="n">
        <v>37104.875</v>
      </c>
      <c r="AC4099" s="215" t="n">
        <v>37134.875</v>
      </c>
    </row>
    <row r="4100" customFormat="false" ht="12.75" hidden="false" customHeight="false" outlineLevel="0" collapsed="false">
      <c r="A4100" s="208" t="str">
        <f aca="false">B4100&amp;" "&amp;C4100&amp;" "&amp;D4100</f>
        <v>US Power Physical</v>
      </c>
      <c r="B4100" s="208" t="str">
        <f aca="false">IF((LEFT(N4100,2)="US"),"US","")</f>
        <v>US</v>
      </c>
      <c r="C4100" s="208" t="str">
        <f aca="false">M4100</f>
        <v>Power</v>
      </c>
      <c r="D4100" s="208" t="str">
        <f aca="false">IF(ISNUMBER(FIND("Phy",N4100))=TRUE(),"Physical","Financial")</f>
        <v>Physical</v>
      </c>
      <c r="E4100" s="208" t="n">
        <f aca="false">IF(VLOOKUP(S4100,'DD-Lookup'!$J$6:$L$50,3,FALSE())="Monthly",(YEAR(AC4100)-YEAR(AB4100))*12+MONTH(AC4100)-MONTH(AB4100)+1,(AC4100-AB4100+1))</f>
        <v>30</v>
      </c>
      <c r="F4100" s="239" t="n">
        <f aca="false">E4100*SUM(P4100:Q4100)</f>
        <v>1500</v>
      </c>
      <c r="G4100" s="214" t="n">
        <v>1292808</v>
      </c>
      <c r="H4100" s="215" t="n">
        <v>37035.4638773148</v>
      </c>
      <c r="I4100" s="0" t="s">
        <v>840</v>
      </c>
      <c r="M4100" s="0" t="s">
        <v>67</v>
      </c>
      <c r="N4100" s="0" t="s">
        <v>1081</v>
      </c>
      <c r="O4100" s="0" t="s">
        <v>3318</v>
      </c>
      <c r="P4100" s="216" t="n">
        <v>50</v>
      </c>
      <c r="S4100" s="0" t="s">
        <v>930</v>
      </c>
      <c r="T4100" s="0" t="s">
        <v>784</v>
      </c>
      <c r="U4100" s="218" t="n">
        <v>57.5</v>
      </c>
      <c r="V4100" s="0" t="s">
        <v>2770</v>
      </c>
      <c r="W4100" s="0" t="s">
        <v>1084</v>
      </c>
      <c r="X4100" s="0" t="s">
        <v>1287</v>
      </c>
      <c r="Y4100" s="0" t="s">
        <v>1051</v>
      </c>
      <c r="Z4100" s="0" t="s">
        <v>618</v>
      </c>
      <c r="AA4100" s="0" t="n">
        <v>621673.1</v>
      </c>
      <c r="AB4100" s="215" t="n">
        <v>37408.875</v>
      </c>
      <c r="AC4100" s="215" t="n">
        <v>37437.875</v>
      </c>
    </row>
    <row r="4101" customFormat="false" ht="12.75" hidden="false" customHeight="false" outlineLevel="0" collapsed="false">
      <c r="A4101" s="208" t="str">
        <f aca="false">B4101&amp;" "&amp;C4101&amp;" "&amp;D4101</f>
        <v>US Natural Gas Financial</v>
      </c>
      <c r="B4101" s="208" t="str">
        <f aca="false">IF((LEFT(N4101,2)="US"),"US","")</f>
        <v>US</v>
      </c>
      <c r="C4101" s="208" t="str">
        <f aca="false">M4101</f>
        <v>Natural Gas</v>
      </c>
      <c r="D4101" s="208" t="str">
        <f aca="false">IF(ISNUMBER(FIND("Phy",N4101))=TRUE(),"Physical","Financial")</f>
        <v>Financial</v>
      </c>
      <c r="E4101" s="208" t="n">
        <f aca="false">IF(VLOOKUP(S4101,'DD-Lookup'!$J$6:$L$50,3,FALSE())="Monthly",(YEAR(AC4101)-YEAR(AB4101))*12+MONTH(AC4101)-MONTH(AB4101)+1,(AC4101-AB4101+1))</f>
        <v>31</v>
      </c>
      <c r="F4101" s="239" t="n">
        <f aca="false">E4101*SUM(P4101:Q4101)</f>
        <v>155000</v>
      </c>
      <c r="G4101" s="214" t="n">
        <v>1292809</v>
      </c>
      <c r="H4101" s="215" t="n">
        <v>37035.4639699074</v>
      </c>
      <c r="I4101" s="0" t="s">
        <v>1376</v>
      </c>
      <c r="M4101" s="0" t="s">
        <v>858</v>
      </c>
      <c r="N4101" s="0" t="s">
        <v>1024</v>
      </c>
      <c r="O4101" s="0" t="s">
        <v>1145</v>
      </c>
      <c r="P4101" s="216" t="n">
        <v>5000</v>
      </c>
      <c r="S4101" s="0" t="s">
        <v>1026</v>
      </c>
      <c r="T4101" s="0" t="s">
        <v>784</v>
      </c>
      <c r="U4101" s="218" t="n">
        <v>4.29</v>
      </c>
      <c r="V4101" s="0" t="s">
        <v>2142</v>
      </c>
      <c r="W4101" s="0" t="s">
        <v>1028</v>
      </c>
      <c r="X4101" s="0" t="s">
        <v>1029</v>
      </c>
      <c r="Y4101" s="0" t="s">
        <v>838</v>
      </c>
      <c r="Z4101" s="0" t="s">
        <v>571</v>
      </c>
      <c r="AA4101" s="0" t="s">
        <v>3319</v>
      </c>
      <c r="AB4101" s="215" t="n">
        <v>37104.875</v>
      </c>
      <c r="AC4101" s="215" t="n">
        <v>37134.875</v>
      </c>
    </row>
    <row r="4102" customFormat="false" ht="12.75" hidden="false" customHeight="false" outlineLevel="0" collapsed="false">
      <c r="A4102" s="208" t="str">
        <f aca="false">B4102&amp;" "&amp;C4102&amp;" "&amp;D4102</f>
        <v>US Power Physical</v>
      </c>
      <c r="B4102" s="208" t="str">
        <f aca="false">IF((LEFT(N4102,2)="US"),"US","")</f>
        <v>US</v>
      </c>
      <c r="C4102" s="208" t="str">
        <f aca="false">M4102</f>
        <v>Power</v>
      </c>
      <c r="D4102" s="208" t="str">
        <f aca="false">IF(ISNUMBER(FIND("Phy",N4102))=TRUE(),"Physical","Financial")</f>
        <v>Physical</v>
      </c>
      <c r="E4102" s="208" t="n">
        <f aca="false">IF(VLOOKUP(S4102,'DD-Lookup'!$J$6:$L$50,3,FALSE())="Monthly",(YEAR(AC4102)-YEAR(AB4102))*12+MONTH(AC4102)-MONTH(AB4102)+1,(AC4102-AB4102+1))</f>
        <v>30</v>
      </c>
      <c r="F4102" s="239" t="n">
        <f aca="false">E4102*SUM(P4102:Q4102)</f>
        <v>750</v>
      </c>
      <c r="G4102" s="214" t="n">
        <v>1292812</v>
      </c>
      <c r="H4102" s="215" t="n">
        <v>37035.4641319444</v>
      </c>
      <c r="I4102" s="0" t="s">
        <v>1183</v>
      </c>
      <c r="M4102" s="0" t="s">
        <v>67</v>
      </c>
      <c r="N4102" s="0" t="s">
        <v>1648</v>
      </c>
      <c r="O4102" s="0" t="s">
        <v>2047</v>
      </c>
      <c r="P4102" s="216" t="n">
        <v>25</v>
      </c>
      <c r="S4102" s="0" t="s">
        <v>930</v>
      </c>
      <c r="T4102" s="0" t="s">
        <v>784</v>
      </c>
      <c r="U4102" s="218" t="n">
        <v>283</v>
      </c>
      <c r="V4102" s="0" t="s">
        <v>3058</v>
      </c>
      <c r="W4102" s="0" t="s">
        <v>2049</v>
      </c>
      <c r="X4102" s="0" t="s">
        <v>1652</v>
      </c>
      <c r="Y4102" s="0" t="s">
        <v>1051</v>
      </c>
      <c r="Z4102" s="0" t="s">
        <v>618</v>
      </c>
      <c r="AA4102" s="0" t="n">
        <v>621674.1</v>
      </c>
      <c r="AB4102" s="215" t="n">
        <v>37043.875</v>
      </c>
      <c r="AC4102" s="215" t="n">
        <v>37072.875</v>
      </c>
    </row>
    <row r="4103" customFormat="false" ht="12.75" hidden="false" customHeight="false" outlineLevel="0" collapsed="false">
      <c r="A4103" s="208" t="str">
        <f aca="false">B4103&amp;" "&amp;C4103&amp;" "&amp;D4103</f>
        <v>US Crude Financial</v>
      </c>
      <c r="B4103" s="208" t="str">
        <f aca="false">IF((LEFT(N4103,2)="US"),"US","")</f>
        <v>US</v>
      </c>
      <c r="C4103" s="208" t="str">
        <f aca="false">M4103</f>
        <v>Crude</v>
      </c>
      <c r="D4103" s="208" t="str">
        <f aca="false">IF(ISNUMBER(FIND("Phy",N4103))=TRUE(),"Physical","Financial")</f>
        <v>Financial</v>
      </c>
      <c r="E4103" s="208" t="n">
        <f aca="false">IF(VLOOKUP(S4103,'DD-Lookup'!$J$6:$L$50,3,FALSE())="Monthly",(YEAR(AC4103)-YEAR(AB4103))*12+MONTH(AC4103)-MONTH(AB4103)+1,(AC4103-AB4103+1))</f>
        <v>1</v>
      </c>
      <c r="F4103" s="239" t="n">
        <f aca="false">E4103*SUM(P4103:Q4103)</f>
        <v>25000</v>
      </c>
      <c r="G4103" s="214" t="n">
        <v>1292815</v>
      </c>
      <c r="H4103" s="215" t="n">
        <v>37035.4642361111</v>
      </c>
      <c r="I4103" s="0" t="s">
        <v>1376</v>
      </c>
      <c r="M4103" s="0" t="s">
        <v>97</v>
      </c>
      <c r="N4103" s="0" t="s">
        <v>841</v>
      </c>
      <c r="O4103" s="0" t="s">
        <v>842</v>
      </c>
      <c r="Q4103" s="216" t="n">
        <v>25000</v>
      </c>
      <c r="S4103" s="0" t="s">
        <v>843</v>
      </c>
      <c r="T4103" s="0" t="s">
        <v>784</v>
      </c>
      <c r="U4103" s="218" t="n">
        <v>28.62</v>
      </c>
      <c r="V4103" s="0" t="s">
        <v>1990</v>
      </c>
      <c r="W4103" s="0" t="s">
        <v>845</v>
      </c>
      <c r="X4103" s="0" t="s">
        <v>846</v>
      </c>
      <c r="Y4103" s="0" t="s">
        <v>847</v>
      </c>
      <c r="Z4103" s="0" t="s">
        <v>571</v>
      </c>
      <c r="AA4103" s="0" t="n">
        <v>107172</v>
      </c>
      <c r="AB4103" s="215" t="n">
        <v>37073</v>
      </c>
      <c r="AC4103" s="215" t="n">
        <v>37103</v>
      </c>
    </row>
    <row r="4104" customFormat="false" ht="12.75" hidden="false" customHeight="false" outlineLevel="0" collapsed="false">
      <c r="A4104" s="208" t="str">
        <f aca="false">B4104&amp;" "&amp;C4104&amp;" "&amp;D4104</f>
        <v>US Crude Financial</v>
      </c>
      <c r="B4104" s="208" t="str">
        <f aca="false">IF((LEFT(N4104,2)="US"),"US","")</f>
        <v>US</v>
      </c>
      <c r="C4104" s="208" t="str">
        <f aca="false">M4104</f>
        <v>Crude</v>
      </c>
      <c r="D4104" s="208" t="str">
        <f aca="false">IF(ISNUMBER(FIND("Phy",N4104))=TRUE(),"Physical","Financial")</f>
        <v>Financial</v>
      </c>
      <c r="E4104" s="208" t="n">
        <f aca="false">IF(VLOOKUP(S4104,'DD-Lookup'!$J$6:$L$50,3,FALSE())="Monthly",(YEAR(AC4104)-YEAR(AB4104))*12+MONTH(AC4104)-MONTH(AB4104)+1,(AC4104-AB4104+1))</f>
        <v>1</v>
      </c>
      <c r="F4104" s="239" t="n">
        <f aca="false">E4104*SUM(P4104:Q4104)</f>
        <v>25000</v>
      </c>
      <c r="G4104" s="214" t="n">
        <v>1292816</v>
      </c>
      <c r="H4104" s="215" t="n">
        <v>37035.4642592593</v>
      </c>
      <c r="I4104" s="0" t="s">
        <v>1112</v>
      </c>
      <c r="M4104" s="0" t="s">
        <v>97</v>
      </c>
      <c r="N4104" s="0" t="s">
        <v>841</v>
      </c>
      <c r="O4104" s="0" t="s">
        <v>842</v>
      </c>
      <c r="Q4104" s="216" t="n">
        <v>25000</v>
      </c>
      <c r="S4104" s="0" t="s">
        <v>843</v>
      </c>
      <c r="T4104" s="0" t="s">
        <v>784</v>
      </c>
      <c r="U4104" s="218" t="n">
        <v>28.64</v>
      </c>
      <c r="V4104" s="0" t="s">
        <v>2265</v>
      </c>
      <c r="W4104" s="0" t="s">
        <v>845</v>
      </c>
      <c r="X4104" s="0" t="s">
        <v>846</v>
      </c>
      <c r="Y4104" s="0" t="s">
        <v>847</v>
      </c>
      <c r="Z4104" s="0" t="s">
        <v>571</v>
      </c>
      <c r="AA4104" s="0" t="n">
        <v>107173</v>
      </c>
      <c r="AB4104" s="215" t="n">
        <v>37073</v>
      </c>
      <c r="AC4104" s="215" t="n">
        <v>37103</v>
      </c>
    </row>
    <row r="4105" customFormat="false" ht="12.75" hidden="false" customHeight="false" outlineLevel="0" collapsed="false">
      <c r="A4105" s="208" t="str">
        <f aca="false">B4105&amp;" "&amp;C4105&amp;" "&amp;D4105</f>
        <v>US Crude Financial</v>
      </c>
      <c r="B4105" s="208" t="str">
        <f aca="false">IF((LEFT(N4105,2)="US"),"US","")</f>
        <v>US</v>
      </c>
      <c r="C4105" s="208" t="str">
        <f aca="false">M4105</f>
        <v>Crude</v>
      </c>
      <c r="D4105" s="208" t="str">
        <f aca="false">IF(ISNUMBER(FIND("Phy",N4105))=TRUE(),"Physical","Financial")</f>
        <v>Financial</v>
      </c>
      <c r="E4105" s="208" t="n">
        <f aca="false">IF(VLOOKUP(S4105,'DD-Lookup'!$J$6:$L$50,3,FALSE())="Monthly",(YEAR(AC4105)-YEAR(AB4105))*12+MONTH(AC4105)-MONTH(AB4105)+1,(AC4105-AB4105+1))</f>
        <v>1</v>
      </c>
      <c r="F4105" s="239" t="n">
        <f aca="false">E4105*SUM(P4105:Q4105)</f>
        <v>25000</v>
      </c>
      <c r="G4105" s="214" t="n">
        <v>1292817</v>
      </c>
      <c r="H4105" s="215" t="n">
        <v>37035.4644444444</v>
      </c>
      <c r="I4105" s="0" t="s">
        <v>1112</v>
      </c>
      <c r="M4105" s="0" t="s">
        <v>97</v>
      </c>
      <c r="N4105" s="0" t="s">
        <v>841</v>
      </c>
      <c r="O4105" s="0" t="s">
        <v>842</v>
      </c>
      <c r="Q4105" s="216" t="n">
        <v>25000</v>
      </c>
      <c r="S4105" s="0" t="s">
        <v>843</v>
      </c>
      <c r="T4105" s="0" t="s">
        <v>784</v>
      </c>
      <c r="U4105" s="218" t="n">
        <v>28.66</v>
      </c>
      <c r="V4105" s="0" t="s">
        <v>2339</v>
      </c>
      <c r="W4105" s="0" t="s">
        <v>845</v>
      </c>
      <c r="X4105" s="0" t="s">
        <v>846</v>
      </c>
      <c r="Y4105" s="0" t="s">
        <v>847</v>
      </c>
      <c r="Z4105" s="0" t="s">
        <v>571</v>
      </c>
      <c r="AA4105" s="0" t="n">
        <v>107174</v>
      </c>
      <c r="AB4105" s="215" t="n">
        <v>37073</v>
      </c>
      <c r="AC4105" s="215" t="n">
        <v>37103</v>
      </c>
    </row>
    <row r="4106" customFormat="false" ht="12.75" hidden="false" customHeight="false" outlineLevel="0" collapsed="false">
      <c r="A4106" s="208" t="str">
        <f aca="false">B4106&amp;" "&amp;C4106&amp;" "&amp;D4106</f>
        <v> Metals Financial</v>
      </c>
      <c r="B4106" s="208" t="str">
        <f aca="false">IF((LEFT(N4106,2)="US"),"US","")</f>
        <v/>
      </c>
      <c r="C4106" s="208" t="str">
        <f aca="false">M4106</f>
        <v>Metals</v>
      </c>
      <c r="D4106" s="208" t="str">
        <f aca="false">IF(ISNUMBER(FIND("Phy",N4106))=TRUE(),"Physical","Financial")</f>
        <v>Financial</v>
      </c>
      <c r="E4106" s="208" t="n">
        <f aca="false">IF(VLOOKUP(S4106,'DD-Lookup'!$J$6:$L$50,3,FALSE())="Monthly",(YEAR(AC4106)-YEAR(AB4106))*12+MONTH(AC4106)-MONTH(AB4106)+1,(AC4106-AB4106+1))</f>
        <v>1</v>
      </c>
      <c r="F4106" s="239" t="n">
        <f aca="false">E4106*SUM(P4106:Q4106)</f>
        <v>10</v>
      </c>
      <c r="G4106" s="214" t="n">
        <v>1292818</v>
      </c>
      <c r="H4106" s="215" t="n">
        <v>37035.4644675926</v>
      </c>
      <c r="I4106" s="0" t="s">
        <v>779</v>
      </c>
      <c r="M4106" s="0" t="s">
        <v>780</v>
      </c>
      <c r="N4106" s="0" t="s">
        <v>781</v>
      </c>
      <c r="O4106" s="0" t="s">
        <v>782</v>
      </c>
      <c r="P4106" s="216" t="n">
        <v>10</v>
      </c>
      <c r="S4106" s="0" t="s">
        <v>783</v>
      </c>
      <c r="T4106" s="0" t="s">
        <v>784</v>
      </c>
      <c r="U4106" s="218" t="n">
        <v>1547</v>
      </c>
      <c r="V4106" s="0" t="s">
        <v>2937</v>
      </c>
      <c r="W4106" s="0" t="s">
        <v>803</v>
      </c>
      <c r="X4106" s="0" t="s">
        <v>787</v>
      </c>
      <c r="Y4106" s="0" t="s">
        <v>788</v>
      </c>
      <c r="Z4106" s="0" t="s">
        <v>789</v>
      </c>
      <c r="AA4106" s="0" t="n">
        <v>2151808</v>
      </c>
    </row>
    <row r="4107" customFormat="false" ht="12.75" hidden="false" customHeight="false" outlineLevel="0" collapsed="false">
      <c r="A4107" s="208" t="str">
        <f aca="false">B4107&amp;" "&amp;C4107&amp;" "&amp;D4107</f>
        <v>US Natural Gas Physical</v>
      </c>
      <c r="B4107" s="208" t="str">
        <f aca="false">IF((LEFT(N4107,2)="US"),"US","")</f>
        <v>US</v>
      </c>
      <c r="C4107" s="208" t="str">
        <f aca="false">M4107</f>
        <v>Natural Gas</v>
      </c>
      <c r="D4107" s="208" t="str">
        <f aca="false">IF(ISNUMBER(FIND("Phy",N4107))=TRUE(),"Physical","Financial")</f>
        <v>Physical</v>
      </c>
      <c r="E4107" s="208" t="n">
        <f aca="false">IF(VLOOKUP(S4107,'DD-Lookup'!$J$6:$L$50,3,FALSE())="Monthly",(YEAR(AC4107)-YEAR(AB4107))*12+MONTH(AC4107)-MONTH(AB4107)+1,(AC4107-AB4107+1))</f>
        <v>1</v>
      </c>
      <c r="F4107" s="239" t="n">
        <f aca="false">E4107*SUM(P4107:Q4107)</f>
        <v>285</v>
      </c>
      <c r="G4107" s="214" t="n">
        <v>1292819</v>
      </c>
      <c r="H4107" s="215" t="n">
        <v>37035.4647337963</v>
      </c>
      <c r="I4107" s="0" t="s">
        <v>1976</v>
      </c>
      <c r="M4107" s="0" t="s">
        <v>858</v>
      </c>
      <c r="N4107" s="0" t="s">
        <v>1305</v>
      </c>
      <c r="O4107" s="0" t="s">
        <v>1372</v>
      </c>
      <c r="Q4107" s="216" t="n">
        <v>285</v>
      </c>
      <c r="S4107" s="0" t="s">
        <v>1026</v>
      </c>
      <c r="T4107" s="0" t="s">
        <v>784</v>
      </c>
      <c r="U4107" s="218" t="n">
        <v>3.94</v>
      </c>
      <c r="V4107" s="0" t="s">
        <v>1977</v>
      </c>
      <c r="W4107" s="0" t="s">
        <v>1361</v>
      </c>
      <c r="X4107" s="0" t="s">
        <v>1362</v>
      </c>
      <c r="Y4107" s="0" t="s">
        <v>1310</v>
      </c>
      <c r="Z4107" s="0" t="s">
        <v>571</v>
      </c>
      <c r="AA4107" s="0" t="n">
        <v>809288</v>
      </c>
      <c r="AB4107" s="215" t="n">
        <v>37036.875</v>
      </c>
      <c r="AC4107" s="215" t="n">
        <v>37036.875</v>
      </c>
    </row>
    <row r="4108" customFormat="false" ht="12.75" hidden="false" customHeight="false" outlineLevel="0" collapsed="false">
      <c r="A4108" s="208" t="str">
        <f aca="false">B4108&amp;" "&amp;C4108&amp;" "&amp;D4108</f>
        <v>US Crude Financial</v>
      </c>
      <c r="B4108" s="208" t="str">
        <f aca="false">IF((LEFT(N4108,2)="US"),"US","")</f>
        <v>US</v>
      </c>
      <c r="C4108" s="208" t="str">
        <f aca="false">M4108</f>
        <v>Crude</v>
      </c>
      <c r="D4108" s="208" t="str">
        <f aca="false">IF(ISNUMBER(FIND("Phy",N4108))=TRUE(),"Physical","Financial")</f>
        <v>Financial</v>
      </c>
      <c r="E4108" s="208" t="n">
        <f aca="false">IF(VLOOKUP(S4108,'DD-Lookup'!$J$6:$L$50,3,FALSE())="Monthly",(YEAR(AC4108)-YEAR(AB4108))*12+MONTH(AC4108)-MONTH(AB4108)+1,(AC4108-AB4108+1))</f>
        <v>1</v>
      </c>
      <c r="F4108" s="239" t="n">
        <f aca="false">E4108*SUM(P4108:Q4108)</f>
        <v>25000</v>
      </c>
      <c r="G4108" s="214" t="n">
        <v>1292820</v>
      </c>
      <c r="H4108" s="215" t="n">
        <v>37035.4648958333</v>
      </c>
      <c r="I4108" s="0" t="s">
        <v>1112</v>
      </c>
      <c r="M4108" s="0" t="s">
        <v>97</v>
      </c>
      <c r="N4108" s="0" t="s">
        <v>841</v>
      </c>
      <c r="O4108" s="0" t="s">
        <v>842</v>
      </c>
      <c r="Q4108" s="216" t="n">
        <v>25000</v>
      </c>
      <c r="S4108" s="0" t="s">
        <v>843</v>
      </c>
      <c r="T4108" s="0" t="s">
        <v>784</v>
      </c>
      <c r="U4108" s="218" t="n">
        <v>28.68</v>
      </c>
      <c r="V4108" s="0" t="s">
        <v>2265</v>
      </c>
      <c r="W4108" s="0" t="s">
        <v>845</v>
      </c>
      <c r="X4108" s="0" t="s">
        <v>846</v>
      </c>
      <c r="Y4108" s="0" t="s">
        <v>847</v>
      </c>
      <c r="Z4108" s="0" t="s">
        <v>571</v>
      </c>
      <c r="AA4108" s="0" t="n">
        <v>107175</v>
      </c>
      <c r="AB4108" s="215" t="n">
        <v>37073</v>
      </c>
      <c r="AC4108" s="215" t="n">
        <v>37103</v>
      </c>
    </row>
    <row r="4109" customFormat="false" ht="12.75" hidden="false" customHeight="false" outlineLevel="0" collapsed="false">
      <c r="A4109" s="208" t="str">
        <f aca="false">B4109&amp;" "&amp;C4109&amp;" "&amp;D4109</f>
        <v>US Crude Financial</v>
      </c>
      <c r="B4109" s="208" t="str">
        <f aca="false">IF((LEFT(N4109,2)="US"),"US","")</f>
        <v>US</v>
      </c>
      <c r="C4109" s="208" t="str">
        <f aca="false">M4109</f>
        <v>Crude</v>
      </c>
      <c r="D4109" s="208" t="str">
        <f aca="false">IF(ISNUMBER(FIND("Phy",N4109))=TRUE(),"Physical","Financial")</f>
        <v>Financial</v>
      </c>
      <c r="E4109" s="208" t="n">
        <f aca="false">IF(VLOOKUP(S4109,'DD-Lookup'!$J$6:$L$50,3,FALSE())="Monthly",(YEAR(AC4109)-YEAR(AB4109))*12+MONTH(AC4109)-MONTH(AB4109)+1,(AC4109-AB4109+1))</f>
        <v>1</v>
      </c>
      <c r="F4109" s="239" t="n">
        <f aca="false">E4109*SUM(P4109:Q4109)</f>
        <v>25000</v>
      </c>
      <c r="G4109" s="214" t="n">
        <v>1292821</v>
      </c>
      <c r="H4109" s="215" t="n">
        <v>37035.4650115741</v>
      </c>
      <c r="I4109" s="0" t="s">
        <v>1112</v>
      </c>
      <c r="M4109" s="0" t="s">
        <v>97</v>
      </c>
      <c r="N4109" s="0" t="s">
        <v>841</v>
      </c>
      <c r="O4109" s="0" t="s">
        <v>842</v>
      </c>
      <c r="Q4109" s="216" t="n">
        <v>25000</v>
      </c>
      <c r="S4109" s="0" t="s">
        <v>843</v>
      </c>
      <c r="T4109" s="0" t="s">
        <v>784</v>
      </c>
      <c r="U4109" s="218" t="n">
        <v>28.7</v>
      </c>
      <c r="V4109" s="0" t="s">
        <v>2443</v>
      </c>
      <c r="W4109" s="0" t="s">
        <v>845</v>
      </c>
      <c r="X4109" s="0" t="s">
        <v>846</v>
      </c>
      <c r="Y4109" s="0" t="s">
        <v>847</v>
      </c>
      <c r="Z4109" s="0" t="s">
        <v>571</v>
      </c>
      <c r="AA4109" s="0" t="n">
        <v>107176</v>
      </c>
      <c r="AB4109" s="215" t="n">
        <v>37073</v>
      </c>
      <c r="AC4109" s="215" t="n">
        <v>37103</v>
      </c>
    </row>
    <row r="4110" customFormat="false" ht="12.75" hidden="false" customHeight="false" outlineLevel="0" collapsed="false">
      <c r="A4110" s="208" t="str">
        <f aca="false">B4110&amp;" "&amp;C4110&amp;" "&amp;D4110</f>
        <v>US Natural Gas Financial</v>
      </c>
      <c r="B4110" s="208" t="str">
        <f aca="false">IF((LEFT(N4110,2)="US"),"US","")</f>
        <v>US</v>
      </c>
      <c r="C4110" s="208" t="str">
        <f aca="false">M4110</f>
        <v>Natural Gas</v>
      </c>
      <c r="D4110" s="208" t="str">
        <f aca="false">IF(ISNUMBER(FIND("Phy",N4110))=TRUE(),"Physical","Financial")</f>
        <v>Financial</v>
      </c>
      <c r="E4110" s="208" t="n">
        <f aca="false">IF(VLOOKUP(S4110,'DD-Lookup'!$J$6:$L$50,3,FALSE())="Monthly",(YEAR(AC4110)-YEAR(AB4110))*12+MONTH(AC4110)-MONTH(AB4110)+1,(AC4110-AB4110+1))</f>
        <v>31</v>
      </c>
      <c r="F4110" s="239" t="n">
        <f aca="false">E4110*SUM(P4110:Q4110)</f>
        <v>310000</v>
      </c>
      <c r="G4110" s="214" t="n">
        <v>1292824</v>
      </c>
      <c r="H4110" s="215" t="n">
        <v>37035.4650925926</v>
      </c>
      <c r="I4110" s="0" t="s">
        <v>1109</v>
      </c>
      <c r="M4110" s="0" t="s">
        <v>858</v>
      </c>
      <c r="N4110" s="0" t="s">
        <v>1024</v>
      </c>
      <c r="O4110" s="0" t="s">
        <v>1099</v>
      </c>
      <c r="P4110" s="216" t="n">
        <v>10000</v>
      </c>
      <c r="S4110" s="0" t="s">
        <v>1026</v>
      </c>
      <c r="T4110" s="0" t="s">
        <v>784</v>
      </c>
      <c r="U4110" s="218" t="n">
        <v>4.2075</v>
      </c>
      <c r="V4110" s="0" t="s">
        <v>1454</v>
      </c>
      <c r="W4110" s="0" t="s">
        <v>1028</v>
      </c>
      <c r="X4110" s="0" t="s">
        <v>1029</v>
      </c>
      <c r="Y4110" s="0" t="s">
        <v>838</v>
      </c>
      <c r="Z4110" s="0" t="s">
        <v>571</v>
      </c>
      <c r="AA4110" s="0" t="s">
        <v>3320</v>
      </c>
      <c r="AB4110" s="215" t="n">
        <v>37073.875</v>
      </c>
      <c r="AC4110" s="215" t="n">
        <v>37103.875</v>
      </c>
    </row>
    <row r="4111" customFormat="false" ht="12.75" hidden="false" customHeight="false" outlineLevel="0" collapsed="false">
      <c r="A4111" s="208" t="str">
        <f aca="false">B4111&amp;" "&amp;C4111&amp;" "&amp;D4111</f>
        <v>US Crude Financial</v>
      </c>
      <c r="B4111" s="208" t="str">
        <f aca="false">IF((LEFT(N4111,2)="US"),"US","")</f>
        <v>US</v>
      </c>
      <c r="C4111" s="208" t="str">
        <f aca="false">M4111</f>
        <v>Crude</v>
      </c>
      <c r="D4111" s="208" t="str">
        <f aca="false">IF(ISNUMBER(FIND("Phy",N4111))=TRUE(),"Physical","Financial")</f>
        <v>Financial</v>
      </c>
      <c r="E4111" s="208" t="n">
        <f aca="false">IF(VLOOKUP(S4111,'DD-Lookup'!$J$6:$L$50,3,FALSE())="Monthly",(YEAR(AC4111)-YEAR(AB4111))*12+MONTH(AC4111)-MONTH(AB4111)+1,(AC4111-AB4111+1))</f>
        <v>1</v>
      </c>
      <c r="F4111" s="239" t="n">
        <f aca="false">E4111*SUM(P4111:Q4111)</f>
        <v>25000</v>
      </c>
      <c r="G4111" s="214" t="n">
        <v>1292823</v>
      </c>
      <c r="H4111" s="215" t="n">
        <v>37035.4650925926</v>
      </c>
      <c r="I4111" s="0" t="s">
        <v>1112</v>
      </c>
      <c r="M4111" s="0" t="s">
        <v>97</v>
      </c>
      <c r="N4111" s="0" t="s">
        <v>841</v>
      </c>
      <c r="O4111" s="0" t="s">
        <v>842</v>
      </c>
      <c r="Q4111" s="216" t="n">
        <v>25000</v>
      </c>
      <c r="S4111" s="0" t="s">
        <v>843</v>
      </c>
      <c r="T4111" s="0" t="s">
        <v>784</v>
      </c>
      <c r="U4111" s="218" t="n">
        <v>28.7</v>
      </c>
      <c r="V4111" s="0" t="s">
        <v>2443</v>
      </c>
      <c r="W4111" s="0" t="s">
        <v>845</v>
      </c>
      <c r="X4111" s="0" t="s">
        <v>846</v>
      </c>
      <c r="Y4111" s="0" t="s">
        <v>847</v>
      </c>
      <c r="Z4111" s="0" t="s">
        <v>571</v>
      </c>
      <c r="AA4111" s="0" t="n">
        <v>107178</v>
      </c>
      <c r="AB4111" s="215" t="n">
        <v>37073</v>
      </c>
      <c r="AC4111" s="215" t="n">
        <v>37103</v>
      </c>
    </row>
    <row r="4112" customFormat="false" ht="12.75" hidden="false" customHeight="false" outlineLevel="0" collapsed="false">
      <c r="A4112" s="208" t="str">
        <f aca="false">B4112&amp;" "&amp;C4112&amp;" "&amp;D4112</f>
        <v>US Natural Gas Financial</v>
      </c>
      <c r="B4112" s="208" t="str">
        <f aca="false">IF((LEFT(N4112,2)="US"),"US","")</f>
        <v>US</v>
      </c>
      <c r="C4112" s="208" t="str">
        <f aca="false">M4112</f>
        <v>Natural Gas</v>
      </c>
      <c r="D4112" s="208" t="str">
        <f aca="false">IF(ISNUMBER(FIND("Phy",N4112))=TRUE(),"Physical","Financial")</f>
        <v>Financial</v>
      </c>
      <c r="E4112" s="208" t="n">
        <f aca="false">IF(VLOOKUP(S4112,'DD-Lookup'!$J$6:$L$50,3,FALSE())="Monthly",(YEAR(AC4112)-YEAR(AB4112))*12+MONTH(AC4112)-MONTH(AB4112)+1,(AC4112-AB4112+1))</f>
        <v>30</v>
      </c>
      <c r="F4112" s="239" t="n">
        <f aca="false">E4112*SUM(P4112:Q4112)</f>
        <v>225000</v>
      </c>
      <c r="G4112" s="214" t="n">
        <v>1292827</v>
      </c>
      <c r="H4112" s="215" t="n">
        <v>37035.4652546296</v>
      </c>
      <c r="I4112" s="0" t="s">
        <v>1098</v>
      </c>
      <c r="M4112" s="0" t="s">
        <v>858</v>
      </c>
      <c r="N4112" s="0" t="s">
        <v>1024</v>
      </c>
      <c r="O4112" s="0" t="s">
        <v>1025</v>
      </c>
      <c r="Q4112" s="216" t="n">
        <v>7500</v>
      </c>
      <c r="S4112" s="0" t="s">
        <v>1026</v>
      </c>
      <c r="T4112" s="0" t="s">
        <v>784</v>
      </c>
      <c r="U4112" s="218" t="n">
        <v>4.1425</v>
      </c>
      <c r="V4112" s="0" t="s">
        <v>1100</v>
      </c>
      <c r="W4112" s="0" t="s">
        <v>1028</v>
      </c>
      <c r="X4112" s="0" t="s">
        <v>1029</v>
      </c>
      <c r="Y4112" s="0" t="s">
        <v>838</v>
      </c>
      <c r="Z4112" s="0" t="s">
        <v>571</v>
      </c>
      <c r="AA4112" s="0" t="s">
        <v>3321</v>
      </c>
      <c r="AB4112" s="215" t="n">
        <v>37043.875</v>
      </c>
      <c r="AC4112" s="215" t="n">
        <v>37072.875</v>
      </c>
    </row>
    <row r="4113" customFormat="false" ht="12.75" hidden="false" customHeight="false" outlineLevel="0" collapsed="false">
      <c r="A4113" s="208" t="str">
        <f aca="false">B4113&amp;" "&amp;C4113&amp;" "&amp;D4113</f>
        <v> Natural Gas Physical</v>
      </c>
      <c r="B4113" s="208" t="str">
        <f aca="false">IF((LEFT(N4113,2)="US"),"US","")</f>
        <v/>
      </c>
      <c r="C4113" s="208" t="str">
        <f aca="false">M4113</f>
        <v>Natural Gas</v>
      </c>
      <c r="D4113" s="208" t="str">
        <f aca="false">IF(ISNUMBER(FIND("Phy",N4113))=TRUE(),"Physical","Financial")</f>
        <v>Physical</v>
      </c>
      <c r="E4113" s="208" t="n">
        <f aca="false">IF(VLOOKUP(S4113,'DD-Lookup'!$J$6:$L$50,3,FALSE())="Monthly",(YEAR(AC4113)-YEAR(AB4113))*12+MONTH(AC4113)-MONTH(AB4113)+1,(AC4113-AB4113+1))</f>
        <v>1</v>
      </c>
      <c r="F4113" s="239" t="n">
        <f aca="false">E4113*SUM(P4113:Q4113)</f>
        <v>10000</v>
      </c>
      <c r="G4113" s="214" t="n">
        <v>1292829</v>
      </c>
      <c r="H4113" s="215" t="n">
        <v>37035.4653472222</v>
      </c>
      <c r="I4113" s="0" t="s">
        <v>1874</v>
      </c>
      <c r="M4113" s="0" t="s">
        <v>858</v>
      </c>
      <c r="N4113" s="0" t="s">
        <v>2171</v>
      </c>
      <c r="O4113" s="0" t="s">
        <v>2223</v>
      </c>
      <c r="P4113" s="216" t="n">
        <v>10000</v>
      </c>
      <c r="S4113" s="0" t="s">
        <v>279</v>
      </c>
      <c r="T4113" s="0" t="s">
        <v>2173</v>
      </c>
      <c r="U4113" s="218" t="n">
        <v>5.595</v>
      </c>
      <c r="V4113" s="0" t="s">
        <v>2215</v>
      </c>
      <c r="W4113" s="0" t="s">
        <v>2225</v>
      </c>
      <c r="X4113" s="0" t="s">
        <v>2176</v>
      </c>
      <c r="Y4113" s="0" t="s">
        <v>1310</v>
      </c>
      <c r="Z4113" s="0" t="s">
        <v>628</v>
      </c>
      <c r="AA4113" s="0" t="n">
        <v>809293</v>
      </c>
      <c r="AB4113" s="215" t="n">
        <v>37035.875</v>
      </c>
      <c r="AC4113" s="215" t="n">
        <v>37035.875</v>
      </c>
    </row>
    <row r="4114" customFormat="false" ht="12.75" hidden="false" customHeight="false" outlineLevel="0" collapsed="false">
      <c r="A4114" s="208" t="str">
        <f aca="false">B4114&amp;" "&amp;C4114&amp;" "&amp;D4114</f>
        <v>US Natural Gas Financial</v>
      </c>
      <c r="B4114" s="208" t="str">
        <f aca="false">IF((LEFT(N4114,2)="US"),"US","")</f>
        <v>US</v>
      </c>
      <c r="C4114" s="208" t="str">
        <f aca="false">M4114</f>
        <v>Natural Gas</v>
      </c>
      <c r="D4114" s="208" t="str">
        <f aca="false">IF(ISNUMBER(FIND("Phy",N4114))=TRUE(),"Physical","Financial")</f>
        <v>Financial</v>
      </c>
      <c r="E4114" s="208" t="n">
        <f aca="false">IF(VLOOKUP(S4114,'DD-Lookup'!$J$6:$L$50,3,FALSE())="Monthly",(YEAR(AC4114)-YEAR(AB4114))*12+MONTH(AC4114)-MONTH(AB4114)+1,(AC4114-AB4114+1))</f>
        <v>30</v>
      </c>
      <c r="F4114" s="239" t="n">
        <f aca="false">E4114*SUM(P4114:Q4114)</f>
        <v>150000</v>
      </c>
      <c r="G4114" s="214" t="n">
        <v>1292828</v>
      </c>
      <c r="H4114" s="215" t="n">
        <v>37035.4653472222</v>
      </c>
      <c r="I4114" s="0" t="s">
        <v>1233</v>
      </c>
      <c r="M4114" s="0" t="s">
        <v>858</v>
      </c>
      <c r="N4114" s="0" t="s">
        <v>1482</v>
      </c>
      <c r="O4114" s="0" t="s">
        <v>1712</v>
      </c>
      <c r="P4114" s="216" t="n">
        <v>5000</v>
      </c>
      <c r="S4114" s="0" t="s">
        <v>1026</v>
      </c>
      <c r="T4114" s="0" t="s">
        <v>784</v>
      </c>
      <c r="U4114" s="218" t="n">
        <v>8.16</v>
      </c>
      <c r="V4114" s="0" t="s">
        <v>1940</v>
      </c>
      <c r="W4114" s="0" t="s">
        <v>1714</v>
      </c>
      <c r="X4114" s="0" t="s">
        <v>1715</v>
      </c>
      <c r="Y4114" s="0" t="s">
        <v>838</v>
      </c>
      <c r="Z4114" s="0" t="s">
        <v>571</v>
      </c>
      <c r="AA4114" s="0" t="s">
        <v>3322</v>
      </c>
      <c r="AB4114" s="215" t="n">
        <v>37043.875</v>
      </c>
      <c r="AC4114" s="215" t="n">
        <v>37072.875</v>
      </c>
    </row>
    <row r="4115" customFormat="false" ht="12.75" hidden="false" customHeight="false" outlineLevel="0" collapsed="false">
      <c r="A4115" s="208" t="str">
        <f aca="false">B4115&amp;" "&amp;C4115&amp;" "&amp;D4115</f>
        <v>US Natural Gas Physical</v>
      </c>
      <c r="B4115" s="208" t="str">
        <f aca="false">IF((LEFT(N4115,2)="US"),"US","")</f>
        <v>US</v>
      </c>
      <c r="C4115" s="208" t="str">
        <f aca="false">M4115</f>
        <v>Natural Gas</v>
      </c>
      <c r="D4115" s="208" t="str">
        <f aca="false">IF(ISNUMBER(FIND("Phy",N4115))=TRUE(),"Physical","Financial")</f>
        <v>Physical</v>
      </c>
      <c r="E4115" s="208" t="n">
        <f aca="false">IF(VLOOKUP(S4115,'DD-Lookup'!$J$6:$L$50,3,FALSE())="Monthly",(YEAR(AC4115)-YEAR(AB4115))*12+MONTH(AC4115)-MONTH(AB4115)+1,(AC4115-AB4115+1))</f>
        <v>30</v>
      </c>
      <c r="F4115" s="239" t="n">
        <f aca="false">E4115*SUM(P4115:Q4115)</f>
        <v>150000</v>
      </c>
      <c r="G4115" s="214" t="n">
        <v>1292832</v>
      </c>
      <c r="H4115" s="215" t="n">
        <v>37035.4660069444</v>
      </c>
      <c r="I4115" s="0" t="s">
        <v>2097</v>
      </c>
      <c r="M4115" s="0" t="s">
        <v>858</v>
      </c>
      <c r="N4115" s="0" t="s">
        <v>1305</v>
      </c>
      <c r="O4115" s="0" t="s">
        <v>3297</v>
      </c>
      <c r="Q4115" s="216" t="n">
        <v>5000</v>
      </c>
      <c r="S4115" s="0" t="s">
        <v>1026</v>
      </c>
      <c r="T4115" s="0" t="s">
        <v>784</v>
      </c>
      <c r="U4115" s="218" t="n">
        <v>4.13</v>
      </c>
      <c r="V4115" s="0" t="s">
        <v>2123</v>
      </c>
      <c r="W4115" s="0" t="s">
        <v>1573</v>
      </c>
      <c r="X4115" s="0" t="s">
        <v>3298</v>
      </c>
      <c r="Y4115" s="0" t="s">
        <v>1310</v>
      </c>
      <c r="Z4115" s="0" t="s">
        <v>571</v>
      </c>
      <c r="AA4115" s="0" t="s">
        <v>3323</v>
      </c>
      <c r="AB4115" s="215" t="n">
        <v>37043</v>
      </c>
      <c r="AC4115" s="215" t="n">
        <v>37072</v>
      </c>
    </row>
    <row r="4116" customFormat="false" ht="12.75" hidden="false" customHeight="false" outlineLevel="0" collapsed="false">
      <c r="A4116" s="208" t="str">
        <f aca="false">B4116&amp;" "&amp;C4116&amp;" "&amp;D4116</f>
        <v>US Crude Financial</v>
      </c>
      <c r="B4116" s="208" t="str">
        <f aca="false">IF((LEFT(N4116,2)="US"),"US","")</f>
        <v>US</v>
      </c>
      <c r="C4116" s="208" t="str">
        <f aca="false">M4116</f>
        <v>Crude</v>
      </c>
      <c r="D4116" s="208" t="str">
        <f aca="false">IF(ISNUMBER(FIND("Phy",N4116))=TRUE(),"Physical","Financial")</f>
        <v>Financial</v>
      </c>
      <c r="E4116" s="208" t="n">
        <f aca="false">IF(VLOOKUP(S4116,'DD-Lookup'!$J$6:$L$50,3,FALSE())="Monthly",(YEAR(AC4116)-YEAR(AB4116))*12+MONTH(AC4116)-MONTH(AB4116)+1,(AC4116-AB4116+1))</f>
        <v>1</v>
      </c>
      <c r="F4116" s="239" t="n">
        <f aca="false">E4116*SUM(P4116:Q4116)</f>
        <v>25000</v>
      </c>
      <c r="G4116" s="214" t="n">
        <v>1292833</v>
      </c>
      <c r="H4116" s="215" t="n">
        <v>37035.4661574074</v>
      </c>
      <c r="I4116" s="0" t="s">
        <v>1112</v>
      </c>
      <c r="M4116" s="0" t="s">
        <v>97</v>
      </c>
      <c r="N4116" s="0" t="s">
        <v>841</v>
      </c>
      <c r="O4116" s="0" t="s">
        <v>842</v>
      </c>
      <c r="Q4116" s="216" t="n">
        <v>25000</v>
      </c>
      <c r="S4116" s="0" t="s">
        <v>843</v>
      </c>
      <c r="T4116" s="0" t="s">
        <v>784</v>
      </c>
      <c r="U4116" s="218" t="n">
        <v>28.72</v>
      </c>
      <c r="V4116" s="0" t="s">
        <v>2339</v>
      </c>
      <c r="W4116" s="0" t="s">
        <v>845</v>
      </c>
      <c r="X4116" s="0" t="s">
        <v>846</v>
      </c>
      <c r="Y4116" s="0" t="s">
        <v>847</v>
      </c>
      <c r="Z4116" s="0" t="s">
        <v>571</v>
      </c>
      <c r="AA4116" s="0" t="n">
        <v>107179</v>
      </c>
      <c r="AB4116" s="215" t="n">
        <v>37073</v>
      </c>
      <c r="AC4116" s="215" t="n">
        <v>37103</v>
      </c>
    </row>
    <row r="4117" customFormat="false" ht="12.75" hidden="false" customHeight="false" outlineLevel="0" collapsed="false">
      <c r="A4117" s="208" t="str">
        <f aca="false">B4117&amp;" "&amp;C4117&amp;" "&amp;D4117</f>
        <v>US Natural Gas Physical</v>
      </c>
      <c r="B4117" s="208" t="str">
        <f aca="false">IF((LEFT(N4117,2)="US"),"US","")</f>
        <v>US</v>
      </c>
      <c r="C4117" s="208" t="str">
        <f aca="false">M4117</f>
        <v>Natural Gas</v>
      </c>
      <c r="D4117" s="208" t="str">
        <f aca="false">IF(ISNUMBER(FIND("Phy",N4117))=TRUE(),"Physical","Financial")</f>
        <v>Physical</v>
      </c>
      <c r="E4117" s="208" t="n">
        <f aca="false">IF(VLOOKUP(S4117,'DD-Lookup'!$J$6:$L$50,3,FALSE())="Monthly",(YEAR(AC4117)-YEAR(AB4117))*12+MONTH(AC4117)-MONTH(AB4117)+1,(AC4117-AB4117+1))</f>
        <v>30</v>
      </c>
      <c r="F4117" s="239" t="n">
        <f aca="false">E4117*SUM(P4117:Q4117)</f>
        <v>150000</v>
      </c>
      <c r="G4117" s="214" t="n">
        <v>1292835</v>
      </c>
      <c r="H4117" s="215" t="n">
        <v>37035.4662037037</v>
      </c>
      <c r="I4117" s="0" t="s">
        <v>1183</v>
      </c>
      <c r="M4117" s="0" t="s">
        <v>858</v>
      </c>
      <c r="N4117" s="0" t="s">
        <v>1305</v>
      </c>
      <c r="O4117" s="0" t="s">
        <v>3324</v>
      </c>
      <c r="Q4117" s="216" t="n">
        <v>5000</v>
      </c>
      <c r="S4117" s="0" t="s">
        <v>1026</v>
      </c>
      <c r="T4117" s="0" t="s">
        <v>784</v>
      </c>
      <c r="U4117" s="218" t="n">
        <v>2.745</v>
      </c>
      <c r="V4117" s="0" t="s">
        <v>2502</v>
      </c>
      <c r="W4117" s="0" t="s">
        <v>1605</v>
      </c>
      <c r="X4117" s="0" t="s">
        <v>1606</v>
      </c>
      <c r="Y4117" s="0" t="s">
        <v>1310</v>
      </c>
      <c r="Z4117" s="0" t="s">
        <v>571</v>
      </c>
      <c r="AA4117" s="0" t="s">
        <v>3325</v>
      </c>
      <c r="AB4117" s="215" t="n">
        <v>37043.875</v>
      </c>
      <c r="AC4117" s="215" t="n">
        <v>37072.875</v>
      </c>
    </row>
    <row r="4118" customFormat="false" ht="12.75" hidden="false" customHeight="false" outlineLevel="0" collapsed="false">
      <c r="A4118" s="208" t="str">
        <f aca="false">B4118&amp;" "&amp;C4118&amp;" "&amp;D4118</f>
        <v>US Crude Financial</v>
      </c>
      <c r="B4118" s="208" t="str">
        <f aca="false">IF((LEFT(N4118,2)="US"),"US","")</f>
        <v>US</v>
      </c>
      <c r="C4118" s="208" t="str">
        <f aca="false">M4118</f>
        <v>Crude</v>
      </c>
      <c r="D4118" s="208" t="str">
        <f aca="false">IF(ISNUMBER(FIND("Phy",N4118))=TRUE(),"Physical","Financial")</f>
        <v>Financial</v>
      </c>
      <c r="E4118" s="208" t="n">
        <f aca="false">IF(VLOOKUP(S4118,'DD-Lookup'!$J$6:$L$50,3,FALSE())="Monthly",(YEAR(AC4118)-YEAR(AB4118))*12+MONTH(AC4118)-MONTH(AB4118)+1,(AC4118-AB4118+1))</f>
        <v>1</v>
      </c>
      <c r="F4118" s="239" t="n">
        <f aca="false">E4118*SUM(P4118:Q4118)</f>
        <v>25000</v>
      </c>
      <c r="G4118" s="214" t="n">
        <v>1292836</v>
      </c>
      <c r="H4118" s="215" t="n">
        <v>37035.4662615741</v>
      </c>
      <c r="I4118" s="0" t="s">
        <v>1376</v>
      </c>
      <c r="M4118" s="0" t="s">
        <v>97</v>
      </c>
      <c r="N4118" s="0" t="s">
        <v>841</v>
      </c>
      <c r="O4118" s="0" t="s">
        <v>842</v>
      </c>
      <c r="Q4118" s="216" t="n">
        <v>25000</v>
      </c>
      <c r="S4118" s="0" t="s">
        <v>843</v>
      </c>
      <c r="T4118" s="0" t="s">
        <v>784</v>
      </c>
      <c r="U4118" s="218" t="n">
        <v>28.72</v>
      </c>
      <c r="V4118" s="0" t="s">
        <v>2312</v>
      </c>
      <c r="W4118" s="0" t="s">
        <v>845</v>
      </c>
      <c r="X4118" s="0" t="s">
        <v>846</v>
      </c>
      <c r="Y4118" s="0" t="s">
        <v>847</v>
      </c>
      <c r="Z4118" s="0" t="s">
        <v>571</v>
      </c>
      <c r="AA4118" s="0" t="n">
        <v>107181</v>
      </c>
      <c r="AB4118" s="215" t="n">
        <v>37073</v>
      </c>
      <c r="AC4118" s="215" t="n">
        <v>37103</v>
      </c>
    </row>
    <row r="4119" customFormat="false" ht="12.75" hidden="false" customHeight="false" outlineLevel="0" collapsed="false">
      <c r="A4119" s="208" t="str">
        <f aca="false">B4119&amp;" "&amp;C4119&amp;" "&amp;D4119</f>
        <v>US Natural Gas Financial</v>
      </c>
      <c r="B4119" s="208" t="str">
        <f aca="false">IF((LEFT(N4119,2)="US"),"US","")</f>
        <v>US</v>
      </c>
      <c r="C4119" s="208" t="str">
        <f aca="false">M4119</f>
        <v>Natural Gas</v>
      </c>
      <c r="D4119" s="208" t="str">
        <f aca="false">IF(ISNUMBER(FIND("Phy",N4119))=TRUE(),"Physical","Financial")</f>
        <v>Financial</v>
      </c>
      <c r="E4119" s="208" t="n">
        <f aca="false">IF(VLOOKUP(S4119,'DD-Lookup'!$J$6:$L$50,3,FALSE())="Monthly",(YEAR(AC4119)-YEAR(AB4119))*12+MONTH(AC4119)-MONTH(AB4119)+1,(AC4119-AB4119+1))</f>
        <v>30</v>
      </c>
      <c r="F4119" s="239" t="n">
        <f aca="false">E4119*SUM(P4119:Q4119)</f>
        <v>150000</v>
      </c>
      <c r="G4119" s="214" t="n">
        <v>1292837</v>
      </c>
      <c r="H4119" s="215" t="n">
        <v>37035.4664467593</v>
      </c>
      <c r="I4119" s="0" t="s">
        <v>1066</v>
      </c>
      <c r="M4119" s="0" t="s">
        <v>858</v>
      </c>
      <c r="N4119" s="0" t="s">
        <v>1482</v>
      </c>
      <c r="O4119" s="0" t="s">
        <v>2600</v>
      </c>
      <c r="P4119" s="216" t="n">
        <v>5000</v>
      </c>
      <c r="S4119" s="0" t="s">
        <v>1026</v>
      </c>
      <c r="T4119" s="0" t="s">
        <v>784</v>
      </c>
      <c r="U4119" s="218" t="n">
        <v>0.175</v>
      </c>
      <c r="V4119" s="0" t="s">
        <v>3326</v>
      </c>
      <c r="W4119" s="0" t="s">
        <v>2101</v>
      </c>
      <c r="X4119" s="0" t="s">
        <v>2102</v>
      </c>
      <c r="Y4119" s="0" t="s">
        <v>838</v>
      </c>
      <c r="Z4119" s="0" t="s">
        <v>571</v>
      </c>
      <c r="AA4119" s="0" t="s">
        <v>3327</v>
      </c>
      <c r="AB4119" s="215" t="n">
        <v>37043.875</v>
      </c>
      <c r="AC4119" s="215" t="n">
        <v>37072.875</v>
      </c>
    </row>
    <row r="4120" customFormat="false" ht="12.75" hidden="false" customHeight="false" outlineLevel="0" collapsed="false">
      <c r="A4120" s="208" t="str">
        <f aca="false">B4120&amp;" "&amp;C4120&amp;" "&amp;D4120</f>
        <v>US Crude Financial</v>
      </c>
      <c r="B4120" s="208" t="str">
        <f aca="false">IF((LEFT(N4120,2)="US"),"US","")</f>
        <v>US</v>
      </c>
      <c r="C4120" s="208" t="str">
        <f aca="false">M4120</f>
        <v>Crude</v>
      </c>
      <c r="D4120" s="208" t="str">
        <f aca="false">IF(ISNUMBER(FIND("Phy",N4120))=TRUE(),"Physical","Financial")</f>
        <v>Financial</v>
      </c>
      <c r="E4120" s="208" t="n">
        <f aca="false">IF(VLOOKUP(S4120,'DD-Lookup'!$J$6:$L$50,3,FALSE())="Monthly",(YEAR(AC4120)-YEAR(AB4120))*12+MONTH(AC4120)-MONTH(AB4120)+1,(AC4120-AB4120+1))</f>
        <v>1</v>
      </c>
      <c r="F4120" s="239" t="n">
        <f aca="false">E4120*SUM(P4120:Q4120)</f>
        <v>25000</v>
      </c>
      <c r="G4120" s="214" t="n">
        <v>1292839</v>
      </c>
      <c r="H4120" s="215" t="n">
        <v>37035.4665277778</v>
      </c>
      <c r="I4120" s="0" t="s">
        <v>1376</v>
      </c>
      <c r="M4120" s="0" t="s">
        <v>97</v>
      </c>
      <c r="N4120" s="0" t="s">
        <v>841</v>
      </c>
      <c r="O4120" s="0" t="s">
        <v>842</v>
      </c>
      <c r="P4120" s="216" t="n">
        <v>25000</v>
      </c>
      <c r="S4120" s="0" t="s">
        <v>843</v>
      </c>
      <c r="T4120" s="0" t="s">
        <v>784</v>
      </c>
      <c r="U4120" s="218" t="n">
        <v>28.7</v>
      </c>
      <c r="V4120" s="0" t="s">
        <v>2312</v>
      </c>
      <c r="W4120" s="0" t="s">
        <v>845</v>
      </c>
      <c r="X4120" s="0" t="s">
        <v>846</v>
      </c>
      <c r="Y4120" s="0" t="s">
        <v>847</v>
      </c>
      <c r="Z4120" s="0" t="s">
        <v>571</v>
      </c>
      <c r="AA4120" s="0" t="n">
        <v>107182</v>
      </c>
      <c r="AB4120" s="215" t="n">
        <v>37073</v>
      </c>
      <c r="AC4120" s="215" t="n">
        <v>37103</v>
      </c>
    </row>
    <row r="4121" customFormat="false" ht="12.75" hidden="false" customHeight="false" outlineLevel="0" collapsed="false">
      <c r="A4121" s="208" t="str">
        <f aca="false">B4121&amp;" "&amp;C4121&amp;" "&amp;D4121</f>
        <v> Metals Financial</v>
      </c>
      <c r="B4121" s="208" t="str">
        <f aca="false">IF((LEFT(N4121,2)="US"),"US","")</f>
        <v/>
      </c>
      <c r="C4121" s="208" t="str">
        <f aca="false">M4121</f>
        <v>Metals</v>
      </c>
      <c r="D4121" s="208" t="str">
        <f aca="false">IF(ISNUMBER(FIND("Phy",N4121))=TRUE(),"Physical","Financial")</f>
        <v>Financial</v>
      </c>
      <c r="E4121" s="208" t="n">
        <f aca="false">IF(VLOOKUP(S4121,'DD-Lookup'!$J$6:$L$50,3,FALSE())="Monthly",(YEAR(AC4121)-YEAR(AB4121))*12+MONTH(AC4121)-MONTH(AB4121)+1,(AC4121-AB4121+1))</f>
        <v>1</v>
      </c>
      <c r="F4121" s="239" t="n">
        <f aca="false">E4121*SUM(P4121:Q4121)</f>
        <v>2</v>
      </c>
      <c r="G4121" s="214" t="n">
        <v>1292840</v>
      </c>
      <c r="H4121" s="215" t="n">
        <v>37035.4665393519</v>
      </c>
      <c r="I4121" s="0" t="s">
        <v>828</v>
      </c>
      <c r="M4121" s="0" t="s">
        <v>780</v>
      </c>
      <c r="N4121" s="0" t="s">
        <v>896</v>
      </c>
      <c r="O4121" s="0" t="s">
        <v>897</v>
      </c>
      <c r="P4121" s="216" t="n">
        <v>2</v>
      </c>
      <c r="S4121" s="0" t="s">
        <v>898</v>
      </c>
      <c r="T4121" s="0" t="s">
        <v>784</v>
      </c>
      <c r="U4121" s="218" t="n">
        <v>7135</v>
      </c>
      <c r="V4121" s="0" t="s">
        <v>1069</v>
      </c>
      <c r="W4121" s="0" t="s">
        <v>800</v>
      </c>
      <c r="X4121" s="0" t="s">
        <v>787</v>
      </c>
      <c r="Y4121" s="0" t="s">
        <v>788</v>
      </c>
      <c r="Z4121" s="0" t="s">
        <v>789</v>
      </c>
      <c r="AA4121" s="0" t="n">
        <v>2151804</v>
      </c>
    </row>
    <row r="4122" customFormat="false" ht="12.75" hidden="false" customHeight="false" outlineLevel="0" collapsed="false">
      <c r="A4122" s="208" t="str">
        <f aca="false">B4122&amp;" "&amp;C4122&amp;" "&amp;D4122</f>
        <v> Natural Gas Physical</v>
      </c>
      <c r="B4122" s="208" t="str">
        <f aca="false">IF((LEFT(N4122,2)="US"),"US","")</f>
        <v/>
      </c>
      <c r="C4122" s="208" t="str">
        <f aca="false">M4122</f>
        <v>Natural Gas</v>
      </c>
      <c r="D4122" s="208" t="str">
        <f aca="false">IF(ISNUMBER(FIND("Phy",N4122))=TRUE(),"Physical","Financial")</f>
        <v>Physical</v>
      </c>
      <c r="E4122" s="208" t="n">
        <f aca="false">IF(VLOOKUP(S4122,'DD-Lookup'!$J$6:$L$50,3,FALSE())="Monthly",(YEAR(AC4122)-YEAR(AB4122))*12+MONTH(AC4122)-MONTH(AB4122)+1,(AC4122-AB4122+1))</f>
        <v>30</v>
      </c>
      <c r="F4122" s="239" t="n">
        <f aca="false">E4122*SUM(P4122:Q4122)</f>
        <v>150000</v>
      </c>
      <c r="G4122" s="214" t="n">
        <v>1292841</v>
      </c>
      <c r="H4122" s="215" t="n">
        <v>37035.4666898148</v>
      </c>
      <c r="I4122" s="0" t="s">
        <v>1874</v>
      </c>
      <c r="M4122" s="0" t="s">
        <v>858</v>
      </c>
      <c r="N4122" s="0" t="s">
        <v>2171</v>
      </c>
      <c r="O4122" s="0" t="s">
        <v>2172</v>
      </c>
      <c r="Q4122" s="216" t="n">
        <v>5000</v>
      </c>
      <c r="S4122" s="0" t="s">
        <v>279</v>
      </c>
      <c r="T4122" s="0" t="s">
        <v>2173</v>
      </c>
      <c r="U4122" s="218" t="n">
        <v>5.605</v>
      </c>
      <c r="V4122" s="0" t="s">
        <v>2215</v>
      </c>
      <c r="W4122" s="0" t="s">
        <v>2175</v>
      </c>
      <c r="X4122" s="0" t="s">
        <v>2176</v>
      </c>
      <c r="Y4122" s="0" t="s">
        <v>1310</v>
      </c>
      <c r="Z4122" s="0" t="s">
        <v>628</v>
      </c>
      <c r="AA4122" s="0" t="n">
        <v>809301</v>
      </c>
      <c r="AB4122" s="215" t="n">
        <v>37043.875</v>
      </c>
      <c r="AC4122" s="215" t="n">
        <v>37072.875</v>
      </c>
    </row>
    <row r="4123" customFormat="false" ht="12.75" hidden="false" customHeight="false" outlineLevel="0" collapsed="false">
      <c r="A4123" s="208" t="str">
        <f aca="false">B4123&amp;" "&amp;C4123&amp;" "&amp;D4123</f>
        <v> Metals Financial</v>
      </c>
      <c r="B4123" s="208" t="str">
        <f aca="false">IF((LEFT(N4123,2)="US"),"US","")</f>
        <v/>
      </c>
      <c r="C4123" s="208" t="str">
        <f aca="false">M4123</f>
        <v>Metals</v>
      </c>
      <c r="D4123" s="208" t="str">
        <f aca="false">IF(ISNUMBER(FIND("Phy",N4123))=TRUE(),"Physical","Financial")</f>
        <v>Financial</v>
      </c>
      <c r="E4123" s="208" t="n">
        <f aca="false">IF(VLOOKUP(S4123,'DD-Lookup'!$J$6:$L$50,3,FALSE())="Monthly",(YEAR(AC4123)-YEAR(AB4123))*12+MONTH(AC4123)-MONTH(AB4123)+1,(AC4123-AB4123+1))</f>
        <v>1</v>
      </c>
      <c r="F4123" s="239" t="n">
        <f aca="false">E4123*SUM(P4123:Q4123)</f>
        <v>2</v>
      </c>
      <c r="G4123" s="214" t="n">
        <v>1292842</v>
      </c>
      <c r="H4123" s="215" t="n">
        <v>37035.4668055556</v>
      </c>
      <c r="I4123" s="0" t="s">
        <v>850</v>
      </c>
      <c r="M4123" s="0" t="s">
        <v>780</v>
      </c>
      <c r="N4123" s="0" t="s">
        <v>804</v>
      </c>
      <c r="O4123" s="0" t="s">
        <v>805</v>
      </c>
      <c r="Q4123" s="216" t="n">
        <v>2</v>
      </c>
      <c r="S4123" s="0" t="s">
        <v>783</v>
      </c>
      <c r="T4123" s="0" t="s">
        <v>784</v>
      </c>
      <c r="U4123" s="218" t="n">
        <v>1744</v>
      </c>
      <c r="V4123" s="0" t="s">
        <v>903</v>
      </c>
      <c r="W4123" s="0" t="s">
        <v>803</v>
      </c>
      <c r="X4123" s="0" t="s">
        <v>787</v>
      </c>
      <c r="Y4123" s="0" t="s">
        <v>788</v>
      </c>
      <c r="Z4123" s="0" t="s">
        <v>789</v>
      </c>
      <c r="AA4123" s="0" t="n">
        <v>2151802</v>
      </c>
    </row>
    <row r="4124" customFormat="false" ht="12.75" hidden="false" customHeight="false" outlineLevel="0" collapsed="false">
      <c r="A4124" s="208" t="str">
        <f aca="false">B4124&amp;" "&amp;C4124&amp;" "&amp;D4124</f>
        <v>US Natural Gas Physical</v>
      </c>
      <c r="B4124" s="208" t="str">
        <f aca="false">IF((LEFT(N4124,2)="US"),"US","")</f>
        <v>US</v>
      </c>
      <c r="C4124" s="208" t="str">
        <f aca="false">M4124</f>
        <v>Natural Gas</v>
      </c>
      <c r="D4124" s="208" t="str">
        <f aca="false">IF(ISNUMBER(FIND("Phy",N4124))=TRUE(),"Physical","Financial")</f>
        <v>Physical</v>
      </c>
      <c r="E4124" s="208" t="n">
        <f aca="false">IF(VLOOKUP(S4124,'DD-Lookup'!$J$6:$L$50,3,FALSE())="Monthly",(YEAR(AC4124)-YEAR(AB4124))*12+MONTH(AC4124)-MONTH(AB4124)+1,(AC4124-AB4124+1))</f>
        <v>30</v>
      </c>
      <c r="F4124" s="239" t="n">
        <f aca="false">E4124*SUM(P4124:Q4124)</f>
        <v>300000</v>
      </c>
      <c r="G4124" s="214" t="n">
        <v>1292843</v>
      </c>
      <c r="H4124" s="215" t="n">
        <v>37035.4669097222</v>
      </c>
      <c r="I4124" s="0" t="s">
        <v>593</v>
      </c>
      <c r="M4124" s="0" t="s">
        <v>858</v>
      </c>
      <c r="N4124" s="0" t="s">
        <v>1501</v>
      </c>
      <c r="O4124" s="0" t="s">
        <v>3328</v>
      </c>
      <c r="Q4124" s="216" t="n">
        <v>10000</v>
      </c>
      <c r="S4124" s="0" t="s">
        <v>1026</v>
      </c>
      <c r="T4124" s="0" t="s">
        <v>784</v>
      </c>
      <c r="U4124" s="218" t="n">
        <v>-0.005</v>
      </c>
      <c r="V4124" s="0" t="s">
        <v>3329</v>
      </c>
      <c r="W4124" s="0" t="s">
        <v>1422</v>
      </c>
      <c r="X4124" s="0" t="s">
        <v>1423</v>
      </c>
      <c r="Y4124" s="0" t="s">
        <v>1310</v>
      </c>
      <c r="Z4124" s="0" t="s">
        <v>571</v>
      </c>
      <c r="AA4124" s="0" t="s">
        <v>3330</v>
      </c>
      <c r="AB4124" s="215" t="n">
        <v>37043.875</v>
      </c>
      <c r="AC4124" s="215" t="n">
        <v>37072.875</v>
      </c>
    </row>
    <row r="4125" customFormat="false" ht="12.75" hidden="false" customHeight="false" outlineLevel="0" collapsed="false">
      <c r="A4125" s="208" t="str">
        <f aca="false">B4125&amp;" "&amp;C4125&amp;" "&amp;D4125</f>
        <v>US Natural Gas Financial</v>
      </c>
      <c r="B4125" s="208" t="str">
        <f aca="false">IF((LEFT(N4125,2)="US"),"US","")</f>
        <v>US</v>
      </c>
      <c r="C4125" s="208" t="str">
        <f aca="false">M4125</f>
        <v>Natural Gas</v>
      </c>
      <c r="D4125" s="208" t="str">
        <f aca="false">IF(ISNUMBER(FIND("Phy",N4125))=TRUE(),"Physical","Financial")</f>
        <v>Financial</v>
      </c>
      <c r="E4125" s="208" t="n">
        <f aca="false">IF(VLOOKUP(S4125,'DD-Lookup'!$J$6:$L$50,3,FALSE())="Monthly",(YEAR(AC4125)-YEAR(AB4125))*12+MONTH(AC4125)-MONTH(AB4125)+1,(AC4125-AB4125+1))</f>
        <v>30</v>
      </c>
      <c r="F4125" s="239" t="n">
        <f aca="false">E4125*SUM(P4125:Q4125)</f>
        <v>300000</v>
      </c>
      <c r="G4125" s="214" t="n">
        <v>1292845</v>
      </c>
      <c r="H4125" s="215" t="n">
        <v>37035.4671527778</v>
      </c>
      <c r="I4125" s="0" t="s">
        <v>2285</v>
      </c>
      <c r="M4125" s="0" t="s">
        <v>858</v>
      </c>
      <c r="N4125" s="0" t="s">
        <v>1024</v>
      </c>
      <c r="O4125" s="0" t="s">
        <v>1025</v>
      </c>
      <c r="Q4125" s="216" t="n">
        <v>10000</v>
      </c>
      <c r="S4125" s="0" t="s">
        <v>1026</v>
      </c>
      <c r="T4125" s="0" t="s">
        <v>784</v>
      </c>
      <c r="U4125" s="218" t="n">
        <v>4.145</v>
      </c>
      <c r="V4125" s="0" t="s">
        <v>3274</v>
      </c>
      <c r="W4125" s="0" t="s">
        <v>1028</v>
      </c>
      <c r="X4125" s="0" t="s">
        <v>1029</v>
      </c>
      <c r="Y4125" s="0" t="s">
        <v>838</v>
      </c>
      <c r="Z4125" s="0" t="s">
        <v>571</v>
      </c>
      <c r="AA4125" s="0" t="s">
        <v>3331</v>
      </c>
      <c r="AB4125" s="215" t="n">
        <v>37043.875</v>
      </c>
      <c r="AC4125" s="215" t="n">
        <v>37072.875</v>
      </c>
    </row>
    <row r="4126" customFormat="false" ht="12.75" hidden="false" customHeight="false" outlineLevel="0" collapsed="false">
      <c r="A4126" s="208" t="str">
        <f aca="false">B4126&amp;" "&amp;C4126&amp;" "&amp;D4126</f>
        <v>US Crude Financial</v>
      </c>
      <c r="B4126" s="208" t="str">
        <f aca="false">IF((LEFT(N4126,2)="US"),"US","")</f>
        <v>US</v>
      </c>
      <c r="C4126" s="208" t="str">
        <f aca="false">M4126</f>
        <v>Crude</v>
      </c>
      <c r="D4126" s="208" t="str">
        <f aca="false">IF(ISNUMBER(FIND("Phy",N4126))=TRUE(),"Physical","Financial")</f>
        <v>Financial</v>
      </c>
      <c r="E4126" s="208" t="n">
        <f aca="false">IF(VLOOKUP(S4126,'DD-Lookup'!$J$6:$L$50,3,FALSE())="Monthly",(YEAR(AC4126)-YEAR(AB4126))*12+MONTH(AC4126)-MONTH(AB4126)+1,(AC4126-AB4126+1))</f>
        <v>1</v>
      </c>
      <c r="F4126" s="239" t="n">
        <f aca="false">E4126*SUM(P4126:Q4126)</f>
        <v>25000</v>
      </c>
      <c r="G4126" s="214" t="n">
        <v>1292848</v>
      </c>
      <c r="H4126" s="215" t="n">
        <v>37035.4673842593</v>
      </c>
      <c r="I4126" s="0" t="s">
        <v>1112</v>
      </c>
      <c r="M4126" s="0" t="s">
        <v>97</v>
      </c>
      <c r="N4126" s="0" t="s">
        <v>841</v>
      </c>
      <c r="O4126" s="0" t="s">
        <v>842</v>
      </c>
      <c r="Q4126" s="216" t="n">
        <v>25000</v>
      </c>
      <c r="S4126" s="0" t="s">
        <v>843</v>
      </c>
      <c r="T4126" s="0" t="s">
        <v>784</v>
      </c>
      <c r="U4126" s="218" t="n">
        <v>28.68</v>
      </c>
      <c r="V4126" s="0" t="s">
        <v>2265</v>
      </c>
      <c r="W4126" s="0" t="s">
        <v>845</v>
      </c>
      <c r="X4126" s="0" t="s">
        <v>846</v>
      </c>
      <c r="Y4126" s="0" t="s">
        <v>847</v>
      </c>
      <c r="Z4126" s="0" t="s">
        <v>571</v>
      </c>
      <c r="AA4126" s="0" t="n">
        <v>107185</v>
      </c>
      <c r="AB4126" s="215" t="n">
        <v>37073</v>
      </c>
      <c r="AC4126" s="215" t="n">
        <v>37103</v>
      </c>
    </row>
    <row r="4127" customFormat="false" ht="12.75" hidden="false" customHeight="false" outlineLevel="0" collapsed="false">
      <c r="A4127" s="208" t="str">
        <f aca="false">B4127&amp;" "&amp;C4127&amp;" "&amp;D4127</f>
        <v>US Natural Gas Physical</v>
      </c>
      <c r="B4127" s="208" t="str">
        <f aca="false">IF((LEFT(N4127,2)="US"),"US","")</f>
        <v>US</v>
      </c>
      <c r="C4127" s="208" t="str">
        <f aca="false">M4127</f>
        <v>Natural Gas</v>
      </c>
      <c r="D4127" s="208" t="str">
        <f aca="false">IF(ISNUMBER(FIND("Phy",N4127))=TRUE(),"Physical","Financial")</f>
        <v>Physical</v>
      </c>
      <c r="E4127" s="208" t="n">
        <f aca="false">IF(VLOOKUP(S4127,'DD-Lookup'!$J$6:$L$50,3,FALSE())="Monthly",(YEAR(AC4127)-YEAR(AB4127))*12+MONTH(AC4127)-MONTH(AB4127)+1,(AC4127-AB4127+1))</f>
        <v>30</v>
      </c>
      <c r="F4127" s="239" t="n">
        <f aca="false">E4127*SUM(P4127:Q4127)</f>
        <v>150000</v>
      </c>
      <c r="G4127" s="214" t="n">
        <v>1292849</v>
      </c>
      <c r="H4127" s="215" t="n">
        <v>37035.4674421296</v>
      </c>
      <c r="I4127" s="0" t="s">
        <v>1183</v>
      </c>
      <c r="M4127" s="0" t="s">
        <v>858</v>
      </c>
      <c r="N4127" s="0" t="s">
        <v>1305</v>
      </c>
      <c r="O4127" s="0" t="s">
        <v>3324</v>
      </c>
      <c r="Q4127" s="216" t="n">
        <v>5000</v>
      </c>
      <c r="S4127" s="0" t="s">
        <v>1026</v>
      </c>
      <c r="T4127" s="0" t="s">
        <v>784</v>
      </c>
      <c r="U4127" s="218" t="n">
        <v>2.7575</v>
      </c>
      <c r="V4127" s="0" t="s">
        <v>2502</v>
      </c>
      <c r="W4127" s="0" t="s">
        <v>1605</v>
      </c>
      <c r="X4127" s="0" t="s">
        <v>1606</v>
      </c>
      <c r="Y4127" s="0" t="s">
        <v>1310</v>
      </c>
      <c r="Z4127" s="0" t="s">
        <v>571</v>
      </c>
      <c r="AA4127" s="0" t="s">
        <v>3332</v>
      </c>
      <c r="AB4127" s="215" t="n">
        <v>37043.875</v>
      </c>
      <c r="AC4127" s="215" t="n">
        <v>37072.875</v>
      </c>
    </row>
    <row r="4128" customFormat="false" ht="12.75" hidden="false" customHeight="false" outlineLevel="0" collapsed="false">
      <c r="A4128" s="208" t="str">
        <f aca="false">B4128&amp;" "&amp;C4128&amp;" "&amp;D4128</f>
        <v>US Power Physical</v>
      </c>
      <c r="B4128" s="208" t="str">
        <f aca="false">IF((LEFT(N4128,2)="US"),"US","")</f>
        <v>US</v>
      </c>
      <c r="C4128" s="208" t="str">
        <f aca="false">M4128</f>
        <v>Power</v>
      </c>
      <c r="D4128" s="208" t="str">
        <f aca="false">IF(ISNUMBER(FIND("Phy",N4128))=TRUE(),"Physical","Financial")</f>
        <v>Physical</v>
      </c>
      <c r="E4128" s="208" t="n">
        <f aca="false">IF(VLOOKUP(S4128,'DD-Lookup'!$J$6:$L$50,3,FALSE())="Monthly",(YEAR(AC4128)-YEAR(AB4128))*12+MONTH(AC4128)-MONTH(AB4128)+1,(AC4128-AB4128+1))</f>
        <v>5</v>
      </c>
      <c r="F4128" s="239" t="n">
        <f aca="false">E4128*SUM(P4128:Q4128)</f>
        <v>250</v>
      </c>
      <c r="G4128" s="214" t="n">
        <v>1292853</v>
      </c>
      <c r="H4128" s="215" t="n">
        <v>37035.4677430556</v>
      </c>
      <c r="I4128" s="0" t="s">
        <v>1078</v>
      </c>
      <c r="J4128" s="0" t="s">
        <v>1246</v>
      </c>
      <c r="K4128" s="0" t="s">
        <v>1200</v>
      </c>
      <c r="M4128" s="0" t="s">
        <v>67</v>
      </c>
      <c r="N4128" s="0" t="s">
        <v>1081</v>
      </c>
      <c r="O4128" s="0" t="s">
        <v>1255</v>
      </c>
      <c r="P4128" s="216" t="n">
        <v>50</v>
      </c>
      <c r="S4128" s="0" t="s">
        <v>930</v>
      </c>
      <c r="T4128" s="0" t="s">
        <v>784</v>
      </c>
      <c r="U4128" s="218" t="n">
        <v>31</v>
      </c>
      <c r="V4128" s="0" t="s">
        <v>1464</v>
      </c>
      <c r="W4128" s="0" t="s">
        <v>1134</v>
      </c>
      <c r="X4128" s="0" t="s">
        <v>1135</v>
      </c>
      <c r="Y4128" s="0" t="s">
        <v>1051</v>
      </c>
      <c r="Z4128" s="0" t="s">
        <v>618</v>
      </c>
      <c r="AA4128" s="0" t="n">
        <v>621680.1</v>
      </c>
      <c r="AB4128" s="215" t="n">
        <v>37039.875</v>
      </c>
      <c r="AC4128" s="215" t="n">
        <v>37043.875</v>
      </c>
    </row>
    <row r="4129" customFormat="false" ht="12.75" hidden="false" customHeight="false" outlineLevel="0" collapsed="false">
      <c r="A4129" s="208" t="str">
        <f aca="false">B4129&amp;" "&amp;C4129&amp;" "&amp;D4129</f>
        <v> Metals Financial</v>
      </c>
      <c r="B4129" s="208" t="str">
        <f aca="false">IF((LEFT(N4129,2)="US"),"US","")</f>
        <v/>
      </c>
      <c r="C4129" s="208" t="str">
        <f aca="false">M4129</f>
        <v>Metals</v>
      </c>
      <c r="D4129" s="208" t="str">
        <f aca="false">IF(ISNUMBER(FIND("Phy",N4129))=TRUE(),"Physical","Financial")</f>
        <v>Financial</v>
      </c>
      <c r="E4129" s="208" t="n">
        <f aca="false">IF(VLOOKUP(S4129,'DD-Lookup'!$J$6:$L$50,3,FALSE())="Monthly",(YEAR(AC4129)-YEAR(AB4129))*12+MONTH(AC4129)-MONTH(AB4129)+1,(AC4129-AB4129+1))</f>
        <v>1</v>
      </c>
      <c r="F4129" s="239" t="n">
        <f aca="false">E4129*SUM(P4129:Q4129)</f>
        <v>5</v>
      </c>
      <c r="G4129" s="214" t="n">
        <v>1292855</v>
      </c>
      <c r="H4129" s="215" t="n">
        <v>37035.4678703704</v>
      </c>
      <c r="I4129" s="0" t="s">
        <v>850</v>
      </c>
      <c r="M4129" s="0" t="s">
        <v>780</v>
      </c>
      <c r="N4129" s="0" t="s">
        <v>896</v>
      </c>
      <c r="O4129" s="0" t="s">
        <v>897</v>
      </c>
      <c r="Q4129" s="216" t="n">
        <v>5</v>
      </c>
      <c r="S4129" s="0" t="s">
        <v>898</v>
      </c>
      <c r="T4129" s="0" t="s">
        <v>784</v>
      </c>
      <c r="U4129" s="218" t="n">
        <v>7150</v>
      </c>
      <c r="V4129" s="0" t="s">
        <v>1254</v>
      </c>
      <c r="W4129" s="0" t="s">
        <v>800</v>
      </c>
      <c r="X4129" s="0" t="s">
        <v>787</v>
      </c>
      <c r="Y4129" s="0" t="s">
        <v>788</v>
      </c>
      <c r="Z4129" s="0" t="s">
        <v>789</v>
      </c>
      <c r="AA4129" s="0" t="n">
        <v>2151800</v>
      </c>
    </row>
    <row r="4130" customFormat="false" ht="12.75" hidden="false" customHeight="false" outlineLevel="0" collapsed="false">
      <c r="A4130" s="208" t="str">
        <f aca="false">B4130&amp;" "&amp;C4130&amp;" "&amp;D4130</f>
        <v>US Power Physical</v>
      </c>
      <c r="B4130" s="208" t="str">
        <f aca="false">IF((LEFT(N4130,2)="US"),"US","")</f>
        <v>US</v>
      </c>
      <c r="C4130" s="208" t="str">
        <f aca="false">M4130</f>
        <v>Power</v>
      </c>
      <c r="D4130" s="208" t="str">
        <f aca="false">IF(ISNUMBER(FIND("Phy",N4130))=TRUE(),"Physical","Financial")</f>
        <v>Physical</v>
      </c>
      <c r="E4130" s="208" t="n">
        <f aca="false">IF(VLOOKUP(S4130,'DD-Lookup'!$J$6:$L$50,3,FALSE())="Monthly",(YEAR(AC4130)-YEAR(AB4130))*12+MONTH(AC4130)-MONTH(AB4130)+1,(AC4130-AB4130+1))</f>
        <v>30</v>
      </c>
      <c r="F4130" s="239" t="n">
        <f aca="false">E4130*SUM(P4130:Q4130)</f>
        <v>1500</v>
      </c>
      <c r="G4130" s="214" t="n">
        <v>1292856</v>
      </c>
      <c r="H4130" s="215" t="n">
        <v>37035.4678703704</v>
      </c>
      <c r="I4130" s="0" t="s">
        <v>1078</v>
      </c>
      <c r="J4130" s="0" t="s">
        <v>1246</v>
      </c>
      <c r="K4130" s="0" t="s">
        <v>1200</v>
      </c>
      <c r="M4130" s="0" t="s">
        <v>67</v>
      </c>
      <c r="N4130" s="0" t="s">
        <v>1081</v>
      </c>
      <c r="O4130" s="0" t="s">
        <v>1161</v>
      </c>
      <c r="P4130" s="216" t="n">
        <v>50</v>
      </c>
      <c r="S4130" s="0" t="s">
        <v>930</v>
      </c>
      <c r="T4130" s="0" t="s">
        <v>784</v>
      </c>
      <c r="U4130" s="218" t="n">
        <v>63.4</v>
      </c>
      <c r="V4130" s="0" t="s">
        <v>1464</v>
      </c>
      <c r="W4130" s="0" t="s">
        <v>1134</v>
      </c>
      <c r="X4130" s="0" t="s">
        <v>1135</v>
      </c>
      <c r="Y4130" s="0" t="s">
        <v>1051</v>
      </c>
      <c r="Z4130" s="0" t="s">
        <v>618</v>
      </c>
      <c r="AA4130" s="0" t="n">
        <v>621681.1</v>
      </c>
      <c r="AB4130" s="215" t="n">
        <v>37043.7159722222</v>
      </c>
      <c r="AC4130" s="215" t="n">
        <v>37072.7159722222</v>
      </c>
    </row>
    <row r="4131" customFormat="false" ht="12.75" hidden="false" customHeight="false" outlineLevel="0" collapsed="false">
      <c r="A4131" s="208" t="str">
        <f aca="false">B4131&amp;" "&amp;C4131&amp;" "&amp;D4131</f>
        <v>US Natural Gas Financial</v>
      </c>
      <c r="B4131" s="208" t="str">
        <f aca="false">IF((LEFT(N4131,2)="US"),"US","")</f>
        <v>US</v>
      </c>
      <c r="C4131" s="208" t="str">
        <f aca="false">M4131</f>
        <v>Natural Gas</v>
      </c>
      <c r="D4131" s="208" t="str">
        <f aca="false">IF(ISNUMBER(FIND("Phy",N4131))=TRUE(),"Physical","Financial")</f>
        <v>Financial</v>
      </c>
      <c r="E4131" s="208" t="n">
        <f aca="false">IF(VLOOKUP(S4131,'DD-Lookup'!$J$6:$L$50,3,FALSE())="Monthly",(YEAR(AC4131)-YEAR(AB4131))*12+MONTH(AC4131)-MONTH(AB4131)+1,(AC4131-AB4131+1))</f>
        <v>30</v>
      </c>
      <c r="F4131" s="239" t="n">
        <f aca="false">E4131*SUM(P4131:Q4131)</f>
        <v>150000</v>
      </c>
      <c r="G4131" s="214" t="n">
        <v>1292857</v>
      </c>
      <c r="H4131" s="215" t="n">
        <v>37035.4679513889</v>
      </c>
      <c r="I4131" s="0" t="s">
        <v>2097</v>
      </c>
      <c r="J4131" s="0" t="s">
        <v>3333</v>
      </c>
      <c r="K4131" s="0" t="s">
        <v>1200</v>
      </c>
      <c r="M4131" s="0" t="s">
        <v>858</v>
      </c>
      <c r="N4131" s="0" t="s">
        <v>1482</v>
      </c>
      <c r="O4131" s="0" t="s">
        <v>2877</v>
      </c>
      <c r="P4131" s="216" t="n">
        <v>5000</v>
      </c>
      <c r="S4131" s="0" t="s">
        <v>1026</v>
      </c>
      <c r="T4131" s="0" t="s">
        <v>784</v>
      </c>
      <c r="U4131" s="218" t="n">
        <v>0.0275</v>
      </c>
      <c r="V4131" s="0" t="s">
        <v>3334</v>
      </c>
      <c r="W4131" s="0" t="s">
        <v>1851</v>
      </c>
      <c r="X4131" s="0" t="s">
        <v>1852</v>
      </c>
      <c r="Y4131" s="0" t="s">
        <v>838</v>
      </c>
      <c r="Z4131" s="0" t="s">
        <v>571</v>
      </c>
      <c r="AA4131" s="0" t="s">
        <v>3335</v>
      </c>
      <c r="AB4131" s="215" t="n">
        <v>37043</v>
      </c>
      <c r="AC4131" s="215" t="n">
        <v>37072</v>
      </c>
    </row>
    <row r="4132" customFormat="false" ht="12.75" hidden="false" customHeight="false" outlineLevel="0" collapsed="false">
      <c r="A4132" s="208" t="str">
        <f aca="false">B4132&amp;" "&amp;C4132&amp;" "&amp;D4132</f>
        <v>US Natural Gas Physical</v>
      </c>
      <c r="B4132" s="208" t="str">
        <f aca="false">IF((LEFT(N4132,2)="US"),"US","")</f>
        <v>US</v>
      </c>
      <c r="C4132" s="208" t="str">
        <f aca="false">M4132</f>
        <v>Natural Gas</v>
      </c>
      <c r="D4132" s="208" t="str">
        <f aca="false">IF(ISNUMBER(FIND("Phy",N4132))=TRUE(),"Physical","Financial")</f>
        <v>Physical</v>
      </c>
      <c r="E4132" s="208" t="n">
        <f aca="false">IF(VLOOKUP(S4132,'DD-Lookup'!$J$6:$L$50,3,FALSE())="Monthly",(YEAR(AC4132)-YEAR(AB4132))*12+MONTH(AC4132)-MONTH(AB4132)+1,(AC4132-AB4132+1))</f>
        <v>30</v>
      </c>
      <c r="F4132" s="239" t="n">
        <f aca="false">E4132*SUM(P4132:Q4132)</f>
        <v>150000</v>
      </c>
      <c r="G4132" s="214" t="n">
        <v>1292859</v>
      </c>
      <c r="H4132" s="215" t="n">
        <v>37035.4682060185</v>
      </c>
      <c r="I4132" s="0" t="s">
        <v>1124</v>
      </c>
      <c r="M4132" s="0" t="s">
        <v>858</v>
      </c>
      <c r="N4132" s="0" t="s">
        <v>1305</v>
      </c>
      <c r="O4132" s="0" t="s">
        <v>1386</v>
      </c>
      <c r="Q4132" s="216" t="n">
        <v>5000</v>
      </c>
      <c r="S4132" s="0" t="s">
        <v>1026</v>
      </c>
      <c r="T4132" s="0" t="s">
        <v>784</v>
      </c>
      <c r="U4132" s="218" t="n">
        <v>4.4925</v>
      </c>
      <c r="V4132" s="0" t="s">
        <v>1387</v>
      </c>
      <c r="W4132" s="0" t="s">
        <v>1388</v>
      </c>
      <c r="X4132" s="0" t="s">
        <v>1389</v>
      </c>
      <c r="Y4132" s="0" t="s">
        <v>1310</v>
      </c>
      <c r="Z4132" s="0" t="s">
        <v>571</v>
      </c>
      <c r="AA4132" s="0" t="s">
        <v>3336</v>
      </c>
      <c r="AB4132" s="215" t="n">
        <v>37043.875</v>
      </c>
      <c r="AC4132" s="215" t="n">
        <v>37072.875</v>
      </c>
    </row>
    <row r="4133" customFormat="false" ht="12.75" hidden="false" customHeight="false" outlineLevel="0" collapsed="false">
      <c r="A4133" s="208" t="str">
        <f aca="false">B4133&amp;" "&amp;C4133&amp;" "&amp;D4133</f>
        <v>US Natural Gas Financial</v>
      </c>
      <c r="B4133" s="208" t="str">
        <f aca="false">IF((LEFT(N4133,2)="US"),"US","")</f>
        <v>US</v>
      </c>
      <c r="C4133" s="208" t="str">
        <f aca="false">M4133</f>
        <v>Natural Gas</v>
      </c>
      <c r="D4133" s="208" t="str">
        <f aca="false">IF(ISNUMBER(FIND("Phy",N4133))=TRUE(),"Physical","Financial")</f>
        <v>Financial</v>
      </c>
      <c r="E4133" s="208" t="n">
        <f aca="false">IF(VLOOKUP(S4133,'DD-Lookup'!$J$6:$L$50,3,FALSE())="Monthly",(YEAR(AC4133)-YEAR(AB4133))*12+MONTH(AC4133)-MONTH(AB4133)+1,(AC4133-AB4133+1))</f>
        <v>30</v>
      </c>
      <c r="F4133" s="239" t="n">
        <f aca="false">E4133*SUM(P4133:Q4133)</f>
        <v>150000</v>
      </c>
      <c r="G4133" s="214" t="n">
        <v>1292861</v>
      </c>
      <c r="H4133" s="215" t="n">
        <v>37035.468287037</v>
      </c>
      <c r="I4133" s="0" t="s">
        <v>600</v>
      </c>
      <c r="M4133" s="0" t="s">
        <v>858</v>
      </c>
      <c r="N4133" s="0" t="s">
        <v>1024</v>
      </c>
      <c r="O4133" s="0" t="s">
        <v>1025</v>
      </c>
      <c r="Q4133" s="216" t="n">
        <v>5000</v>
      </c>
      <c r="S4133" s="0" t="s">
        <v>1026</v>
      </c>
      <c r="T4133" s="0" t="s">
        <v>784</v>
      </c>
      <c r="U4133" s="218" t="n">
        <v>4.1475</v>
      </c>
      <c r="V4133" s="0" t="s">
        <v>3182</v>
      </c>
      <c r="W4133" s="0" t="s">
        <v>1028</v>
      </c>
      <c r="X4133" s="0" t="s">
        <v>1029</v>
      </c>
      <c r="Y4133" s="0" t="s">
        <v>838</v>
      </c>
      <c r="Z4133" s="0" t="s">
        <v>571</v>
      </c>
      <c r="AA4133" s="0" t="s">
        <v>3337</v>
      </c>
      <c r="AB4133" s="215" t="n">
        <v>37043.875</v>
      </c>
      <c r="AC4133" s="215" t="n">
        <v>37072.875</v>
      </c>
    </row>
    <row r="4134" customFormat="false" ht="12.75" hidden="false" customHeight="false" outlineLevel="0" collapsed="false">
      <c r="A4134" s="208" t="str">
        <f aca="false">B4134&amp;" "&amp;C4134&amp;" "&amp;D4134</f>
        <v>US Natural Gas Financial</v>
      </c>
      <c r="B4134" s="208" t="str">
        <f aca="false">IF((LEFT(N4134,2)="US"),"US","")</f>
        <v>US</v>
      </c>
      <c r="C4134" s="208" t="str">
        <f aca="false">M4134</f>
        <v>Natural Gas</v>
      </c>
      <c r="D4134" s="208" t="str">
        <f aca="false">IF(ISNUMBER(FIND("Phy",N4134))=TRUE(),"Physical","Financial")</f>
        <v>Financial</v>
      </c>
      <c r="E4134" s="208" t="n">
        <f aca="false">IF(VLOOKUP(S4134,'DD-Lookup'!$J$6:$L$50,3,FALSE())="Monthly",(YEAR(AC4134)-YEAR(AB4134))*12+MONTH(AC4134)-MONTH(AB4134)+1,(AC4134-AB4134+1))</f>
        <v>6</v>
      </c>
      <c r="F4134" s="239" t="n">
        <f aca="false">E4134*SUM(P4134:Q4134)</f>
        <v>180000</v>
      </c>
      <c r="G4134" s="214" t="n">
        <v>1292862</v>
      </c>
      <c r="H4134" s="215" t="n">
        <v>37035.4683449074</v>
      </c>
      <c r="I4134" s="0" t="s">
        <v>593</v>
      </c>
      <c r="M4134" s="0" t="s">
        <v>858</v>
      </c>
      <c r="N4134" s="0" t="s">
        <v>1024</v>
      </c>
      <c r="O4134" s="0" t="s">
        <v>3235</v>
      </c>
      <c r="Q4134" s="216" t="n">
        <v>30000</v>
      </c>
      <c r="S4134" s="0" t="s">
        <v>1026</v>
      </c>
      <c r="T4134" s="0" t="s">
        <v>784</v>
      </c>
      <c r="U4134" s="218" t="n">
        <v>4.07</v>
      </c>
      <c r="V4134" s="0" t="s">
        <v>1405</v>
      </c>
      <c r="W4134" s="0" t="s">
        <v>1406</v>
      </c>
      <c r="X4134" s="0" t="s">
        <v>1407</v>
      </c>
      <c r="Y4134" s="0" t="s">
        <v>838</v>
      </c>
      <c r="Z4134" s="0" t="s">
        <v>571</v>
      </c>
      <c r="AA4134" s="0" t="s">
        <v>3338</v>
      </c>
      <c r="AB4134" s="215" t="n">
        <v>37037.875</v>
      </c>
      <c r="AC4134" s="215" t="n">
        <v>37042.875</v>
      </c>
    </row>
    <row r="4135" customFormat="false" ht="12.75" hidden="false" customHeight="false" outlineLevel="0" collapsed="false">
      <c r="A4135" s="208" t="str">
        <f aca="false">B4135&amp;" "&amp;C4135&amp;" "&amp;D4135</f>
        <v>US Natural Gas Financial</v>
      </c>
      <c r="B4135" s="208" t="str">
        <f aca="false">IF((LEFT(N4135,2)="US"),"US","")</f>
        <v>US</v>
      </c>
      <c r="C4135" s="208" t="str">
        <f aca="false">M4135</f>
        <v>Natural Gas</v>
      </c>
      <c r="D4135" s="208" t="str">
        <f aca="false">IF(ISNUMBER(FIND("Phy",N4135))=TRUE(),"Physical","Financial")</f>
        <v>Financial</v>
      </c>
      <c r="E4135" s="208" t="n">
        <f aca="false">IF(VLOOKUP(S4135,'DD-Lookup'!$J$6:$L$50,3,FALSE())="Monthly",(YEAR(AC4135)-YEAR(AB4135))*12+MONTH(AC4135)-MONTH(AB4135)+1,(AC4135-AB4135+1))</f>
        <v>6</v>
      </c>
      <c r="F4135" s="239" t="n">
        <f aca="false">E4135*SUM(P4135:Q4135)</f>
        <v>180000</v>
      </c>
      <c r="G4135" s="214" t="n">
        <v>1292863</v>
      </c>
      <c r="H4135" s="215" t="n">
        <v>37035.4683796296</v>
      </c>
      <c r="I4135" s="0" t="s">
        <v>593</v>
      </c>
      <c r="M4135" s="0" t="s">
        <v>858</v>
      </c>
      <c r="N4135" s="0" t="s">
        <v>1024</v>
      </c>
      <c r="O4135" s="0" t="s">
        <v>3235</v>
      </c>
      <c r="Q4135" s="216" t="n">
        <v>30000</v>
      </c>
      <c r="S4135" s="0" t="s">
        <v>1026</v>
      </c>
      <c r="T4135" s="0" t="s">
        <v>784</v>
      </c>
      <c r="U4135" s="218" t="n">
        <v>4.075</v>
      </c>
      <c r="V4135" s="0" t="s">
        <v>1405</v>
      </c>
      <c r="W4135" s="0" t="s">
        <v>1406</v>
      </c>
      <c r="X4135" s="0" t="s">
        <v>1407</v>
      </c>
      <c r="Y4135" s="0" t="s">
        <v>838</v>
      </c>
      <c r="Z4135" s="0" t="s">
        <v>571</v>
      </c>
      <c r="AA4135" s="0" t="s">
        <v>3339</v>
      </c>
      <c r="AB4135" s="215" t="n">
        <v>37037.875</v>
      </c>
      <c r="AC4135" s="215" t="n">
        <v>37042.875</v>
      </c>
    </row>
    <row r="4136" customFormat="false" ht="12.75" hidden="false" customHeight="false" outlineLevel="0" collapsed="false">
      <c r="A4136" s="208" t="str">
        <f aca="false">B4136&amp;" "&amp;C4136&amp;" "&amp;D4136</f>
        <v>US Power Physical</v>
      </c>
      <c r="B4136" s="208" t="str">
        <f aca="false">IF((LEFT(N4136,2)="US"),"US","")</f>
        <v>US</v>
      </c>
      <c r="C4136" s="208" t="str">
        <f aca="false">M4136</f>
        <v>Power</v>
      </c>
      <c r="D4136" s="208" t="str">
        <f aca="false">IF(ISNUMBER(FIND("Phy",N4136))=TRUE(),"Physical","Financial")</f>
        <v>Physical</v>
      </c>
      <c r="E4136" s="208" t="n">
        <f aca="false">IF(VLOOKUP(S4136,'DD-Lookup'!$J$6:$L$50,3,FALSE())="Monthly",(YEAR(AC4136)-YEAR(AB4136))*12+MONTH(AC4136)-MONTH(AB4136)+1,(AC4136-AB4136+1))</f>
        <v>5</v>
      </c>
      <c r="F4136" s="239" t="n">
        <f aca="false">E4136*SUM(P4136:Q4136)</f>
        <v>250</v>
      </c>
      <c r="G4136" s="214" t="n">
        <v>1292864</v>
      </c>
      <c r="H4136" s="215" t="n">
        <v>37035.4683912037</v>
      </c>
      <c r="I4136" s="0" t="s">
        <v>1087</v>
      </c>
      <c r="M4136" s="0" t="s">
        <v>67</v>
      </c>
      <c r="N4136" s="0" t="s">
        <v>1081</v>
      </c>
      <c r="O4136" s="0" t="s">
        <v>1242</v>
      </c>
      <c r="Q4136" s="216" t="n">
        <v>50</v>
      </c>
      <c r="S4136" s="0" t="s">
        <v>930</v>
      </c>
      <c r="T4136" s="0" t="s">
        <v>784</v>
      </c>
      <c r="U4136" s="218" t="n">
        <v>39</v>
      </c>
      <c r="V4136" s="0" t="s">
        <v>1243</v>
      </c>
      <c r="W4136" s="0" t="s">
        <v>1084</v>
      </c>
      <c r="X4136" s="0" t="s">
        <v>1085</v>
      </c>
      <c r="Y4136" s="0" t="s">
        <v>1051</v>
      </c>
      <c r="Z4136" s="0" t="s">
        <v>618</v>
      </c>
      <c r="AA4136" s="0" t="n">
        <v>621683.1</v>
      </c>
      <c r="AB4136" s="215" t="n">
        <v>37039.875</v>
      </c>
      <c r="AC4136" s="215" t="n">
        <v>37043.875</v>
      </c>
    </row>
    <row r="4137" customFormat="false" ht="12.75" hidden="false" customHeight="false" outlineLevel="0" collapsed="false">
      <c r="A4137" s="208" t="str">
        <f aca="false">B4137&amp;" "&amp;C4137&amp;" "&amp;D4137</f>
        <v>US Natural Gas Physical</v>
      </c>
      <c r="B4137" s="208" t="str">
        <f aca="false">IF((LEFT(N4137,2)="US"),"US","")</f>
        <v>US</v>
      </c>
      <c r="C4137" s="208" t="str">
        <f aca="false">M4137</f>
        <v>Natural Gas</v>
      </c>
      <c r="D4137" s="208" t="str">
        <f aca="false">IF(ISNUMBER(FIND("Phy",N4137))=TRUE(),"Physical","Financial")</f>
        <v>Physical</v>
      </c>
      <c r="E4137" s="208" t="n">
        <f aca="false">IF(VLOOKUP(S4137,'DD-Lookup'!$J$6:$L$50,3,FALSE())="Monthly",(YEAR(AC4137)-YEAR(AB4137))*12+MONTH(AC4137)-MONTH(AB4137)+1,(AC4137-AB4137+1))</f>
        <v>30</v>
      </c>
      <c r="F4137" s="239" t="n">
        <f aca="false">E4137*SUM(P4137:Q4137)</f>
        <v>300000</v>
      </c>
      <c r="G4137" s="214" t="n">
        <v>1292865</v>
      </c>
      <c r="H4137" s="215" t="n">
        <v>37035.4688310185</v>
      </c>
      <c r="I4137" s="0" t="s">
        <v>1672</v>
      </c>
      <c r="M4137" s="0" t="s">
        <v>858</v>
      </c>
      <c r="N4137" s="0" t="s">
        <v>1305</v>
      </c>
      <c r="O4137" s="0" t="s">
        <v>2184</v>
      </c>
      <c r="Q4137" s="216" t="n">
        <v>10000</v>
      </c>
      <c r="S4137" s="0" t="s">
        <v>1026</v>
      </c>
      <c r="T4137" s="0" t="s">
        <v>784</v>
      </c>
      <c r="U4137" s="218" t="n">
        <v>3.355</v>
      </c>
      <c r="V4137" s="0" t="s">
        <v>1746</v>
      </c>
      <c r="W4137" s="0" t="s">
        <v>1758</v>
      </c>
      <c r="X4137" s="0" t="s">
        <v>1535</v>
      </c>
      <c r="Y4137" s="0" t="s">
        <v>1310</v>
      </c>
      <c r="Z4137" s="0" t="s">
        <v>571</v>
      </c>
      <c r="AA4137" s="0" t="s">
        <v>3340</v>
      </c>
      <c r="AB4137" s="215" t="n">
        <v>37043.875</v>
      </c>
      <c r="AC4137" s="215" t="n">
        <v>37072.875</v>
      </c>
    </row>
    <row r="4138" customFormat="false" ht="12.75" hidden="false" customHeight="false" outlineLevel="0" collapsed="false">
      <c r="A4138" s="208" t="str">
        <f aca="false">B4138&amp;" "&amp;C4138&amp;" "&amp;D4138</f>
        <v> Natural Gas Financial</v>
      </c>
      <c r="B4138" s="208" t="str">
        <f aca="false">IF((LEFT(N4138,2)="US"),"US","")</f>
        <v/>
      </c>
      <c r="C4138" s="208" t="str">
        <f aca="false">M4138</f>
        <v>Natural Gas</v>
      </c>
      <c r="D4138" s="208" t="str">
        <f aca="false">IF(ISNUMBER(FIND("Phy",N4138))=TRUE(),"Physical","Financial")</f>
        <v>Financial</v>
      </c>
      <c r="E4138" s="208" t="n">
        <f aca="false">IF(VLOOKUP(S4138,'DD-Lookup'!$J$6:$L$50,3,FALSE())="Monthly",(YEAR(AC4138)-YEAR(AB4138))*12+MONTH(AC4138)-MONTH(AB4138)+1,(AC4138-AB4138+1))</f>
        <v>30</v>
      </c>
      <c r="F4138" s="239" t="n">
        <f aca="false">E4138*SUM(P4138:Q4138)</f>
        <v>600000</v>
      </c>
      <c r="G4138" s="214" t="n">
        <v>1292866</v>
      </c>
      <c r="H4138" s="215" t="n">
        <v>37035.4689351852</v>
      </c>
      <c r="I4138" s="0" t="s">
        <v>3215</v>
      </c>
      <c r="M4138" s="0" t="s">
        <v>858</v>
      </c>
      <c r="N4138" s="0" t="s">
        <v>2758</v>
      </c>
      <c r="O4138" s="0" t="s">
        <v>3216</v>
      </c>
      <c r="P4138" s="216" t="n">
        <v>20000</v>
      </c>
      <c r="S4138" s="0" t="s">
        <v>279</v>
      </c>
      <c r="T4138" s="0" t="s">
        <v>2173</v>
      </c>
      <c r="U4138" s="218" t="n">
        <v>0.15</v>
      </c>
      <c r="V4138" s="0" t="s">
        <v>3217</v>
      </c>
      <c r="W4138" s="0" t="s">
        <v>3218</v>
      </c>
      <c r="X4138" s="0" t="s">
        <v>2762</v>
      </c>
      <c r="Y4138" s="0" t="s">
        <v>838</v>
      </c>
      <c r="Z4138" s="0" t="s">
        <v>628</v>
      </c>
      <c r="AA4138" s="0" t="s">
        <v>3341</v>
      </c>
      <c r="AB4138" s="215" t="n">
        <v>37043</v>
      </c>
      <c r="AC4138" s="215" t="n">
        <v>37072</v>
      </c>
    </row>
    <row r="4139" customFormat="false" ht="12.75" hidden="false" customHeight="false" outlineLevel="0" collapsed="false">
      <c r="A4139" s="208" t="str">
        <f aca="false">B4139&amp;" "&amp;C4139&amp;" "&amp;D4139</f>
        <v>US Crude Financial</v>
      </c>
      <c r="B4139" s="208" t="str">
        <f aca="false">IF((LEFT(N4139,2)="US"),"US","")</f>
        <v>US</v>
      </c>
      <c r="C4139" s="208" t="str">
        <f aca="false">M4139</f>
        <v>Crude</v>
      </c>
      <c r="D4139" s="208" t="str">
        <f aca="false">IF(ISNUMBER(FIND("Phy",N4139))=TRUE(),"Physical","Financial")</f>
        <v>Financial</v>
      </c>
      <c r="E4139" s="208" t="n">
        <f aca="false">IF(VLOOKUP(S4139,'DD-Lookup'!$J$6:$L$50,3,FALSE())="Monthly",(YEAR(AC4139)-YEAR(AB4139))*12+MONTH(AC4139)-MONTH(AB4139)+1,(AC4139-AB4139+1))</f>
        <v>1</v>
      </c>
      <c r="F4139" s="239" t="n">
        <f aca="false">E4139*SUM(P4139:Q4139)</f>
        <v>25000</v>
      </c>
      <c r="G4139" s="214" t="n">
        <v>1292867</v>
      </c>
      <c r="H4139" s="215" t="n">
        <v>37035.4689583333</v>
      </c>
      <c r="I4139" s="0" t="s">
        <v>1112</v>
      </c>
      <c r="M4139" s="0" t="s">
        <v>97</v>
      </c>
      <c r="N4139" s="0" t="s">
        <v>841</v>
      </c>
      <c r="O4139" s="0" t="s">
        <v>842</v>
      </c>
      <c r="P4139" s="216" t="n">
        <v>25000</v>
      </c>
      <c r="S4139" s="0" t="s">
        <v>843</v>
      </c>
      <c r="T4139" s="0" t="s">
        <v>784</v>
      </c>
      <c r="U4139" s="218" t="n">
        <v>28.66</v>
      </c>
      <c r="V4139" s="0" t="s">
        <v>2339</v>
      </c>
      <c r="W4139" s="0" t="s">
        <v>845</v>
      </c>
      <c r="X4139" s="0" t="s">
        <v>846</v>
      </c>
      <c r="Y4139" s="0" t="s">
        <v>847</v>
      </c>
      <c r="Z4139" s="0" t="s">
        <v>571</v>
      </c>
      <c r="AA4139" s="0" t="n">
        <v>107186</v>
      </c>
      <c r="AB4139" s="215" t="n">
        <v>37073</v>
      </c>
      <c r="AC4139" s="215" t="n">
        <v>37103</v>
      </c>
    </row>
    <row r="4140" customFormat="false" ht="12.75" hidden="false" customHeight="false" outlineLevel="0" collapsed="false">
      <c r="A4140" s="208" t="str">
        <f aca="false">B4140&amp;" "&amp;C4140&amp;" "&amp;D4140</f>
        <v>US Natural Gas Financial</v>
      </c>
      <c r="B4140" s="208" t="str">
        <f aca="false">IF((LEFT(N4140,2)="US"),"US","")</f>
        <v>US</v>
      </c>
      <c r="C4140" s="208" t="str">
        <f aca="false">M4140</f>
        <v>Natural Gas</v>
      </c>
      <c r="D4140" s="208" t="str">
        <f aca="false">IF(ISNUMBER(FIND("Phy",N4140))=TRUE(),"Physical","Financial")</f>
        <v>Financial</v>
      </c>
      <c r="E4140" s="208" t="n">
        <f aca="false">IF(VLOOKUP(S4140,'DD-Lookup'!$J$6:$L$50,3,FALSE())="Monthly",(YEAR(AC4140)-YEAR(AB4140))*12+MONTH(AC4140)-MONTH(AB4140)+1,(AC4140-AB4140+1))</f>
        <v>6</v>
      </c>
      <c r="F4140" s="239" t="n">
        <f aca="false">E4140*SUM(P4140:Q4140)</f>
        <v>30000</v>
      </c>
      <c r="G4140" s="214" t="n">
        <v>1292868</v>
      </c>
      <c r="H4140" s="215" t="n">
        <v>37035.4690972222</v>
      </c>
      <c r="I4140" s="0" t="s">
        <v>1109</v>
      </c>
      <c r="M4140" s="0" t="s">
        <v>858</v>
      </c>
      <c r="N4140" s="0" t="s">
        <v>1024</v>
      </c>
      <c r="O4140" s="0" t="s">
        <v>3235</v>
      </c>
      <c r="P4140" s="216" t="n">
        <v>5000</v>
      </c>
      <c r="S4140" s="0" t="s">
        <v>1026</v>
      </c>
      <c r="T4140" s="0" t="s">
        <v>784</v>
      </c>
      <c r="U4140" s="218" t="n">
        <v>4.07</v>
      </c>
      <c r="V4140" s="0" t="s">
        <v>1877</v>
      </c>
      <c r="W4140" s="0" t="s">
        <v>1406</v>
      </c>
      <c r="X4140" s="0" t="s">
        <v>1407</v>
      </c>
      <c r="Y4140" s="0" t="s">
        <v>838</v>
      </c>
      <c r="Z4140" s="0" t="s">
        <v>571</v>
      </c>
      <c r="AA4140" s="0" t="s">
        <v>3342</v>
      </c>
      <c r="AB4140" s="215" t="n">
        <v>37037.875</v>
      </c>
      <c r="AC4140" s="215" t="n">
        <v>37042.875</v>
      </c>
    </row>
    <row r="4141" customFormat="false" ht="12.75" hidden="false" customHeight="false" outlineLevel="0" collapsed="false">
      <c r="A4141" s="208" t="str">
        <f aca="false">B4141&amp;" "&amp;C4141&amp;" "&amp;D4141</f>
        <v>US Power Physical</v>
      </c>
      <c r="B4141" s="208" t="str">
        <f aca="false">IF((LEFT(N4141,2)="US"),"US","")</f>
        <v>US</v>
      </c>
      <c r="C4141" s="208" t="str">
        <f aca="false">M4141</f>
        <v>Power</v>
      </c>
      <c r="D4141" s="208" t="str">
        <f aca="false">IF(ISNUMBER(FIND("Phy",N4141))=TRUE(),"Physical","Financial")</f>
        <v>Physical</v>
      </c>
      <c r="E4141" s="208" t="n">
        <f aca="false">IF(VLOOKUP(S4141,'DD-Lookup'!$J$6:$L$50,3,FALSE())="Monthly",(YEAR(AC4141)-YEAR(AB4141))*12+MONTH(AC4141)-MONTH(AB4141)+1,(AC4141-AB4141+1))</f>
        <v>30</v>
      </c>
      <c r="F4141" s="239" t="n">
        <f aca="false">E4141*SUM(P4141:Q4141)</f>
        <v>1500</v>
      </c>
      <c r="G4141" s="214" t="n">
        <v>1292869</v>
      </c>
      <c r="H4141" s="215" t="n">
        <v>37035.4691203704</v>
      </c>
      <c r="I4141" s="0" t="s">
        <v>1225</v>
      </c>
      <c r="M4141" s="0" t="s">
        <v>67</v>
      </c>
      <c r="N4141" s="0" t="s">
        <v>1081</v>
      </c>
      <c r="O4141" s="0" t="s">
        <v>1166</v>
      </c>
      <c r="Q4141" s="216" t="n">
        <v>50</v>
      </c>
      <c r="S4141" s="0" t="s">
        <v>930</v>
      </c>
      <c r="T4141" s="0" t="s">
        <v>784</v>
      </c>
      <c r="U4141" s="218" t="n">
        <v>62</v>
      </c>
      <c r="V4141" s="0" t="s">
        <v>1226</v>
      </c>
      <c r="W4141" s="0" t="s">
        <v>1122</v>
      </c>
      <c r="X4141" s="0" t="s">
        <v>1106</v>
      </c>
      <c r="Y4141" s="0" t="s">
        <v>1051</v>
      </c>
      <c r="Z4141" s="0" t="s">
        <v>618</v>
      </c>
      <c r="AA4141" s="0" t="n">
        <v>621684.1</v>
      </c>
      <c r="AB4141" s="215" t="n">
        <v>37043.5916666667</v>
      </c>
      <c r="AC4141" s="215" t="n">
        <v>37072.5916666667</v>
      </c>
    </row>
    <row r="4142" customFormat="false" ht="12.75" hidden="false" customHeight="false" outlineLevel="0" collapsed="false">
      <c r="A4142" s="208" t="str">
        <f aca="false">B4142&amp;" "&amp;C4142&amp;" "&amp;D4142</f>
        <v>US Power Physical</v>
      </c>
      <c r="B4142" s="208" t="str">
        <f aca="false">IF((LEFT(N4142,2)="US"),"US","")</f>
        <v>US</v>
      </c>
      <c r="C4142" s="208" t="str">
        <f aca="false">M4142</f>
        <v>Power</v>
      </c>
      <c r="D4142" s="208" t="str">
        <f aca="false">IF(ISNUMBER(FIND("Phy",N4142))=TRUE(),"Physical","Financial")</f>
        <v>Physical</v>
      </c>
      <c r="E4142" s="208" t="n">
        <f aca="false">IF(VLOOKUP(S4142,'DD-Lookup'!$J$6:$L$50,3,FALSE())="Monthly",(YEAR(AC4142)-YEAR(AB4142))*12+MONTH(AC4142)-MONTH(AB4142)+1,(AC4142-AB4142+1))</f>
        <v>30</v>
      </c>
      <c r="F4142" s="239" t="n">
        <f aca="false">E4142*SUM(P4142:Q4142)</f>
        <v>750</v>
      </c>
      <c r="G4142" s="214" t="n">
        <v>1292870</v>
      </c>
      <c r="H4142" s="215" t="n">
        <v>37035.4692013889</v>
      </c>
      <c r="I4142" s="0" t="s">
        <v>1662</v>
      </c>
      <c r="M4142" s="0" t="s">
        <v>67</v>
      </c>
      <c r="N4142" s="0" t="s">
        <v>1648</v>
      </c>
      <c r="O4142" s="0" t="s">
        <v>2047</v>
      </c>
      <c r="P4142" s="216" t="n">
        <v>25</v>
      </c>
      <c r="S4142" s="0" t="s">
        <v>930</v>
      </c>
      <c r="T4142" s="0" t="s">
        <v>784</v>
      </c>
      <c r="U4142" s="218" t="n">
        <v>282</v>
      </c>
      <c r="V4142" s="0" t="s">
        <v>3073</v>
      </c>
      <c r="W4142" s="0" t="s">
        <v>2049</v>
      </c>
      <c r="X4142" s="0" t="s">
        <v>1652</v>
      </c>
      <c r="Y4142" s="0" t="s">
        <v>1051</v>
      </c>
      <c r="Z4142" s="0" t="s">
        <v>618</v>
      </c>
      <c r="AA4142" s="0" t="n">
        <v>621685.1</v>
      </c>
      <c r="AB4142" s="215" t="n">
        <v>37043.875</v>
      </c>
      <c r="AC4142" s="215" t="n">
        <v>37072.875</v>
      </c>
    </row>
    <row r="4143" customFormat="false" ht="12.75" hidden="false" customHeight="false" outlineLevel="0" collapsed="false">
      <c r="A4143" s="208" t="str">
        <f aca="false">B4143&amp;" "&amp;C4143&amp;" "&amp;D4143</f>
        <v> Power Financial</v>
      </c>
      <c r="B4143" s="208" t="str">
        <f aca="false">IF((LEFT(N4143,2)="US"),"US","")</f>
        <v/>
      </c>
      <c r="C4143" s="208" t="str">
        <f aca="false">M4143</f>
        <v>Power</v>
      </c>
      <c r="D4143" s="208" t="str">
        <f aca="false">IF(ISNUMBER(FIND("Phy",N4143))=TRUE(),"Physical","Financial")</f>
        <v>Financial</v>
      </c>
      <c r="E4143" s="208" t="n">
        <f aca="false">IF(VLOOKUP(S4143,'DD-Lookup'!$J$6:$L$50,3,FALSE())="Monthly",(YEAR(AC4143)-YEAR(AB4143))*12+MONTH(AC4143)-MONTH(AB4143)+1,(AC4143-AB4143+1))</f>
        <v>92</v>
      </c>
      <c r="F4143" s="239" t="n">
        <f aca="false">E4143*SUM(P4143:Q4143)</f>
        <v>2300</v>
      </c>
      <c r="G4143" s="214" t="n">
        <v>1292872</v>
      </c>
      <c r="H4143" s="215" t="n">
        <v>37035.4698611111</v>
      </c>
      <c r="I4143" s="0" t="s">
        <v>2371</v>
      </c>
      <c r="M4143" s="0" t="s">
        <v>67</v>
      </c>
      <c r="N4143" s="0" t="s">
        <v>2217</v>
      </c>
      <c r="O4143" s="0" t="s">
        <v>3343</v>
      </c>
      <c r="P4143" s="216" t="n">
        <v>25</v>
      </c>
      <c r="S4143" s="0" t="s">
        <v>2219</v>
      </c>
      <c r="T4143" s="0" t="s">
        <v>2173</v>
      </c>
      <c r="U4143" s="218" t="n">
        <v>94.5</v>
      </c>
      <c r="V4143" s="0" t="s">
        <v>3344</v>
      </c>
      <c r="W4143" s="0" t="s">
        <v>3345</v>
      </c>
      <c r="X4143" s="0" t="s">
        <v>3346</v>
      </c>
      <c r="Y4143" s="0" t="s">
        <v>1051</v>
      </c>
      <c r="Z4143" s="0" t="s">
        <v>628</v>
      </c>
      <c r="AA4143" s="0" t="n">
        <v>621687.1</v>
      </c>
      <c r="AB4143" s="215" t="n">
        <v>37165</v>
      </c>
      <c r="AC4143" s="215" t="n">
        <v>37256</v>
      </c>
    </row>
    <row r="4144" customFormat="false" ht="12.75" hidden="false" customHeight="false" outlineLevel="0" collapsed="false">
      <c r="A4144" s="208" t="str">
        <f aca="false">B4144&amp;" "&amp;C4144&amp;" "&amp;D4144</f>
        <v>US Crude Financial</v>
      </c>
      <c r="B4144" s="208" t="str">
        <f aca="false">IF((LEFT(N4144,2)="US"),"US","")</f>
        <v>US</v>
      </c>
      <c r="C4144" s="208" t="str">
        <f aca="false">M4144</f>
        <v>Crude</v>
      </c>
      <c r="D4144" s="208" t="str">
        <f aca="false">IF(ISNUMBER(FIND("Phy",N4144))=TRUE(),"Physical","Financial")</f>
        <v>Financial</v>
      </c>
      <c r="E4144" s="208" t="n">
        <f aca="false">IF(VLOOKUP(S4144,'DD-Lookup'!$J$6:$L$50,3,FALSE())="Monthly",(YEAR(AC4144)-YEAR(AB4144))*12+MONTH(AC4144)-MONTH(AB4144)+1,(AC4144-AB4144+1))</f>
        <v>1</v>
      </c>
      <c r="F4144" s="239" t="n">
        <f aca="false">E4144*SUM(P4144:Q4144)</f>
        <v>25000</v>
      </c>
      <c r="G4144" s="214" t="n">
        <v>1292873</v>
      </c>
      <c r="H4144" s="215" t="n">
        <v>37035.4699074074</v>
      </c>
      <c r="I4144" s="0" t="s">
        <v>1112</v>
      </c>
      <c r="M4144" s="0" t="s">
        <v>97</v>
      </c>
      <c r="N4144" s="0" t="s">
        <v>841</v>
      </c>
      <c r="O4144" s="0" t="s">
        <v>842</v>
      </c>
      <c r="P4144" s="216" t="n">
        <v>25000</v>
      </c>
      <c r="S4144" s="0" t="s">
        <v>843</v>
      </c>
      <c r="T4144" s="0" t="s">
        <v>784</v>
      </c>
      <c r="U4144" s="218" t="n">
        <v>28.64</v>
      </c>
      <c r="V4144" s="0" t="s">
        <v>2339</v>
      </c>
      <c r="W4144" s="0" t="s">
        <v>845</v>
      </c>
      <c r="X4144" s="0" t="s">
        <v>846</v>
      </c>
      <c r="Y4144" s="0" t="s">
        <v>847</v>
      </c>
      <c r="Z4144" s="0" t="s">
        <v>571</v>
      </c>
      <c r="AA4144" s="0" t="n">
        <v>107187</v>
      </c>
      <c r="AB4144" s="215" t="n">
        <v>37073</v>
      </c>
      <c r="AC4144" s="215" t="n">
        <v>37103</v>
      </c>
    </row>
    <row r="4145" customFormat="false" ht="12.75" hidden="false" customHeight="false" outlineLevel="0" collapsed="false">
      <c r="A4145" s="208" t="str">
        <f aca="false">B4145&amp;" "&amp;C4145&amp;" "&amp;D4145</f>
        <v>US Natural Gas Financial</v>
      </c>
      <c r="B4145" s="208" t="str">
        <f aca="false">IF((LEFT(N4145,2)="US"),"US","")</f>
        <v>US</v>
      </c>
      <c r="C4145" s="208" t="str">
        <f aca="false">M4145</f>
        <v>Natural Gas</v>
      </c>
      <c r="D4145" s="208" t="str">
        <f aca="false">IF(ISNUMBER(FIND("Phy",N4145))=TRUE(),"Physical","Financial")</f>
        <v>Financial</v>
      </c>
      <c r="E4145" s="208" t="n">
        <f aca="false">IF(VLOOKUP(S4145,'DD-Lookup'!$J$6:$L$50,3,FALSE())="Monthly",(YEAR(AC4145)-YEAR(AB4145))*12+MONTH(AC4145)-MONTH(AB4145)+1,(AC4145-AB4145+1))</f>
        <v>6</v>
      </c>
      <c r="F4145" s="239" t="n">
        <f aca="false">E4145*SUM(P4145:Q4145)</f>
        <v>330000</v>
      </c>
      <c r="G4145" s="214" t="n">
        <v>1292874</v>
      </c>
      <c r="H4145" s="215" t="n">
        <v>37035.4699305556</v>
      </c>
      <c r="I4145" s="0" t="s">
        <v>593</v>
      </c>
      <c r="M4145" s="0" t="s">
        <v>858</v>
      </c>
      <c r="N4145" s="0" t="s">
        <v>1024</v>
      </c>
      <c r="O4145" s="0" t="s">
        <v>3347</v>
      </c>
      <c r="Q4145" s="216" t="n">
        <v>55000</v>
      </c>
      <c r="S4145" s="0" t="s">
        <v>1026</v>
      </c>
      <c r="T4145" s="0" t="s">
        <v>784</v>
      </c>
      <c r="U4145" s="218" t="n">
        <v>4.07</v>
      </c>
      <c r="V4145" s="0" t="s">
        <v>1405</v>
      </c>
      <c r="W4145" s="0" t="s">
        <v>1851</v>
      </c>
      <c r="X4145" s="0" t="s">
        <v>1852</v>
      </c>
      <c r="Y4145" s="0" t="s">
        <v>838</v>
      </c>
      <c r="Z4145" s="0" t="s">
        <v>571</v>
      </c>
      <c r="AA4145" s="0" t="s">
        <v>3348</v>
      </c>
      <c r="AB4145" s="215" t="n">
        <v>37037.875</v>
      </c>
      <c r="AC4145" s="215" t="n">
        <v>37042.875</v>
      </c>
    </row>
    <row r="4146" customFormat="false" ht="12.75" hidden="false" customHeight="false" outlineLevel="0" collapsed="false">
      <c r="A4146" s="208" t="str">
        <f aca="false">B4146&amp;" "&amp;C4146&amp;" "&amp;D4146</f>
        <v>US Natural Gas Financial</v>
      </c>
      <c r="B4146" s="208" t="str">
        <f aca="false">IF((LEFT(N4146,2)="US"),"US","")</f>
        <v>US</v>
      </c>
      <c r="C4146" s="208" t="str">
        <f aca="false">M4146</f>
        <v>Natural Gas</v>
      </c>
      <c r="D4146" s="208" t="str">
        <f aca="false">IF(ISNUMBER(FIND("Phy",N4146))=TRUE(),"Physical","Financial")</f>
        <v>Financial</v>
      </c>
      <c r="E4146" s="208" t="n">
        <f aca="false">IF(VLOOKUP(S4146,'DD-Lookup'!$J$6:$L$50,3,FALSE())="Monthly",(YEAR(AC4146)-YEAR(AB4146))*12+MONTH(AC4146)-MONTH(AB4146)+1,(AC4146-AB4146+1))</f>
        <v>30</v>
      </c>
      <c r="F4146" s="239" t="n">
        <f aca="false">E4146*SUM(P4146:Q4146)</f>
        <v>225000</v>
      </c>
      <c r="G4146" s="214" t="n">
        <v>1292875</v>
      </c>
      <c r="H4146" s="215" t="n">
        <v>37035.4699537037</v>
      </c>
      <c r="I4146" s="0" t="s">
        <v>1023</v>
      </c>
      <c r="M4146" s="0" t="s">
        <v>858</v>
      </c>
      <c r="N4146" s="0" t="s">
        <v>1024</v>
      </c>
      <c r="O4146" s="0" t="s">
        <v>1025</v>
      </c>
      <c r="P4146" s="216" t="n">
        <v>7500</v>
      </c>
      <c r="S4146" s="0" t="s">
        <v>1026</v>
      </c>
      <c r="T4146" s="0" t="s">
        <v>784</v>
      </c>
      <c r="U4146" s="218" t="n">
        <v>4.145</v>
      </c>
      <c r="V4146" s="0" t="s">
        <v>3154</v>
      </c>
      <c r="W4146" s="0" t="s">
        <v>1028</v>
      </c>
      <c r="X4146" s="0" t="s">
        <v>1029</v>
      </c>
      <c r="Y4146" s="0" t="s">
        <v>838</v>
      </c>
      <c r="Z4146" s="0" t="s">
        <v>571</v>
      </c>
      <c r="AA4146" s="0" t="s">
        <v>3349</v>
      </c>
      <c r="AB4146" s="215" t="n">
        <v>37043.875</v>
      </c>
      <c r="AC4146" s="215" t="n">
        <v>37072.875</v>
      </c>
    </row>
    <row r="4147" customFormat="false" ht="12.75" hidden="false" customHeight="false" outlineLevel="0" collapsed="false">
      <c r="A4147" s="208" t="str">
        <f aca="false">B4147&amp;" "&amp;C4147&amp;" "&amp;D4147</f>
        <v>US Natural Gas Financial</v>
      </c>
      <c r="B4147" s="208" t="str">
        <f aca="false">IF((LEFT(N4147,2)="US"),"US","")</f>
        <v>US</v>
      </c>
      <c r="C4147" s="208" t="str">
        <f aca="false">M4147</f>
        <v>Natural Gas</v>
      </c>
      <c r="D4147" s="208" t="str">
        <f aca="false">IF(ISNUMBER(FIND("Phy",N4147))=TRUE(),"Physical","Financial")</f>
        <v>Financial</v>
      </c>
      <c r="E4147" s="208" t="n">
        <f aca="false">IF(VLOOKUP(S4147,'DD-Lookup'!$J$6:$L$50,3,FALSE())="Monthly",(YEAR(AC4147)-YEAR(AB4147))*12+MONTH(AC4147)-MONTH(AB4147)+1,(AC4147-AB4147+1))</f>
        <v>31</v>
      </c>
      <c r="F4147" s="239" t="n">
        <f aca="false">E4147*SUM(P4147:Q4147)</f>
        <v>77500</v>
      </c>
      <c r="G4147" s="214" t="n">
        <v>1292876</v>
      </c>
      <c r="H4147" s="215" t="n">
        <v>37035.4701851852</v>
      </c>
      <c r="I4147" s="0" t="s">
        <v>1278</v>
      </c>
      <c r="M4147" s="0" t="s">
        <v>858</v>
      </c>
      <c r="N4147" s="0" t="s">
        <v>1024</v>
      </c>
      <c r="O4147" s="0" t="s">
        <v>1145</v>
      </c>
      <c r="P4147" s="216" t="n">
        <v>2500</v>
      </c>
      <c r="S4147" s="0" t="s">
        <v>1026</v>
      </c>
      <c r="T4147" s="0" t="s">
        <v>784</v>
      </c>
      <c r="U4147" s="218" t="n">
        <v>4.295</v>
      </c>
      <c r="V4147" s="0" t="s">
        <v>1279</v>
      </c>
      <c r="W4147" s="0" t="s">
        <v>1028</v>
      </c>
      <c r="X4147" s="0" t="s">
        <v>1029</v>
      </c>
      <c r="Y4147" s="0" t="s">
        <v>838</v>
      </c>
      <c r="Z4147" s="0" t="s">
        <v>571</v>
      </c>
      <c r="AA4147" s="0" t="s">
        <v>3350</v>
      </c>
      <c r="AB4147" s="215" t="n">
        <v>37104.875</v>
      </c>
      <c r="AC4147" s="215" t="n">
        <v>37134.875</v>
      </c>
    </row>
    <row r="4148" customFormat="false" ht="12.75" hidden="false" customHeight="false" outlineLevel="0" collapsed="false">
      <c r="A4148" s="208" t="str">
        <f aca="false">B4148&amp;" "&amp;C4148&amp;" "&amp;D4148</f>
        <v> Crude Financial</v>
      </c>
      <c r="B4148" s="208" t="str">
        <f aca="false">IF((LEFT(N4148,2)="US"),"US","")</f>
        <v/>
      </c>
      <c r="C4148" s="208" t="str">
        <f aca="false">M4148</f>
        <v>Crude</v>
      </c>
      <c r="D4148" s="208" t="str">
        <f aca="false">IF(ISNUMBER(FIND("Phy",N4148))=TRUE(),"Physical","Financial")</f>
        <v>Financial</v>
      </c>
      <c r="E4148" s="208" t="n">
        <f aca="false">IF(VLOOKUP(S4148,'DD-Lookup'!$J$6:$L$50,3,FALSE())="Monthly",(YEAR(AC4148)-YEAR(AB4148))*12+MONTH(AC4148)-MONTH(AB4148)+1,(AC4148-AB4148+1))</f>
        <v>2</v>
      </c>
      <c r="F4148" s="239" t="n">
        <f aca="false">E4148*SUM(P4148:Q4148)</f>
        <v>100000</v>
      </c>
      <c r="G4148" s="214" t="n">
        <v>1292879</v>
      </c>
      <c r="H4148" s="215" t="n">
        <v>37035.4702546296</v>
      </c>
      <c r="I4148" s="0" t="s">
        <v>980</v>
      </c>
      <c r="M4148" s="0" t="s">
        <v>97</v>
      </c>
      <c r="N4148" s="0" t="s">
        <v>3351</v>
      </c>
      <c r="O4148" s="0" t="s">
        <v>3352</v>
      </c>
      <c r="P4148" s="216" t="n">
        <v>50000</v>
      </c>
      <c r="S4148" s="0" t="s">
        <v>834</v>
      </c>
      <c r="T4148" s="0" t="s">
        <v>784</v>
      </c>
      <c r="U4148" s="218" t="n">
        <v>0.75</v>
      </c>
      <c r="V4148" s="0" t="s">
        <v>3353</v>
      </c>
      <c r="W4148" s="0" t="s">
        <v>1005</v>
      </c>
      <c r="X4148" s="0" t="s">
        <v>1006</v>
      </c>
      <c r="Y4148" s="0" t="s">
        <v>838</v>
      </c>
      <c r="Z4148" s="0" t="s">
        <v>935</v>
      </c>
      <c r="AA4148" s="0" t="s">
        <v>3354</v>
      </c>
      <c r="AB4148" s="215" t="n">
        <v>37073</v>
      </c>
      <c r="AC4148" s="215" t="n">
        <v>37134</v>
      </c>
    </row>
    <row r="4149" customFormat="false" ht="12.75" hidden="false" customHeight="false" outlineLevel="0" collapsed="false">
      <c r="A4149" s="208" t="str">
        <f aca="false">B4149&amp;" "&amp;C4149&amp;" "&amp;D4149</f>
        <v>US Power Physical</v>
      </c>
      <c r="B4149" s="208" t="str">
        <f aca="false">IF((LEFT(N4149,2)="US"),"US","")</f>
        <v>US</v>
      </c>
      <c r="C4149" s="208" t="str">
        <f aca="false">M4149</f>
        <v>Power</v>
      </c>
      <c r="D4149" s="208" t="str">
        <f aca="false">IF(ISNUMBER(FIND("Phy",N4149))=TRUE(),"Physical","Financial")</f>
        <v>Physical</v>
      </c>
      <c r="E4149" s="208" t="n">
        <f aca="false">IF(VLOOKUP(S4149,'DD-Lookup'!$J$6:$L$50,3,FALSE())="Monthly",(YEAR(AC4149)-YEAR(AB4149))*12+MONTH(AC4149)-MONTH(AB4149)+1,(AC4149-AB4149+1))</f>
        <v>30</v>
      </c>
      <c r="F4149" s="239" t="n">
        <f aca="false">E4149*SUM(P4149:Q4149)</f>
        <v>1500</v>
      </c>
      <c r="G4149" s="214" t="n">
        <v>1292880</v>
      </c>
      <c r="H4149" s="215" t="n">
        <v>37035.4702662037</v>
      </c>
      <c r="I4149" s="0" t="s">
        <v>840</v>
      </c>
      <c r="M4149" s="0" t="s">
        <v>67</v>
      </c>
      <c r="N4149" s="0" t="s">
        <v>1081</v>
      </c>
      <c r="O4149" s="0" t="s">
        <v>1235</v>
      </c>
      <c r="P4149" s="216" t="n">
        <v>50</v>
      </c>
      <c r="S4149" s="0" t="s">
        <v>930</v>
      </c>
      <c r="T4149" s="0" t="s">
        <v>784</v>
      </c>
      <c r="U4149" s="218" t="n">
        <v>40.25</v>
      </c>
      <c r="V4149" s="0" t="s">
        <v>2770</v>
      </c>
      <c r="W4149" s="0" t="s">
        <v>1228</v>
      </c>
      <c r="X4149" s="0" t="s">
        <v>1229</v>
      </c>
      <c r="Y4149" s="0" t="s">
        <v>1051</v>
      </c>
      <c r="Z4149" s="0" t="s">
        <v>618</v>
      </c>
      <c r="AA4149" s="0" t="n">
        <v>621688.1</v>
      </c>
      <c r="AB4149" s="215" t="n">
        <v>37500.875</v>
      </c>
      <c r="AC4149" s="215" t="n">
        <v>37529.875</v>
      </c>
    </row>
    <row r="4150" customFormat="false" ht="12.75" hidden="false" customHeight="false" outlineLevel="0" collapsed="false">
      <c r="A4150" s="208" t="str">
        <f aca="false">B4150&amp;" "&amp;C4150&amp;" "&amp;D4150</f>
        <v>US Natural Gas Financial</v>
      </c>
      <c r="B4150" s="208" t="str">
        <f aca="false">IF((LEFT(N4150,2)="US"),"US","")</f>
        <v>US</v>
      </c>
      <c r="C4150" s="208" t="str">
        <f aca="false">M4150</f>
        <v>Natural Gas</v>
      </c>
      <c r="D4150" s="208" t="str">
        <f aca="false">IF(ISNUMBER(FIND("Phy",N4150))=TRUE(),"Physical","Financial")</f>
        <v>Financial</v>
      </c>
      <c r="E4150" s="208" t="n">
        <f aca="false">IF(VLOOKUP(S4150,'DD-Lookup'!$J$6:$L$50,3,FALSE())="Monthly",(YEAR(AC4150)-YEAR(AB4150))*12+MONTH(AC4150)-MONTH(AB4150)+1,(AC4150-AB4150+1))</f>
        <v>30</v>
      </c>
      <c r="F4150" s="239" t="n">
        <f aca="false">E4150*SUM(P4150:Q4150)</f>
        <v>1500</v>
      </c>
      <c r="G4150" s="214" t="n">
        <v>1292882</v>
      </c>
      <c r="H4150" s="215" t="n">
        <v>37035.470474537</v>
      </c>
      <c r="I4150" s="0" t="s">
        <v>1732</v>
      </c>
      <c r="M4150" s="0" t="s">
        <v>858</v>
      </c>
      <c r="N4150" s="0" t="s">
        <v>1024</v>
      </c>
      <c r="O4150" s="0" t="s">
        <v>2656</v>
      </c>
      <c r="Q4150" s="216" t="n">
        <v>50</v>
      </c>
      <c r="S4150" s="0" t="s">
        <v>1352</v>
      </c>
      <c r="T4150" s="0" t="s">
        <v>784</v>
      </c>
      <c r="U4150" s="218" t="n">
        <v>4.145</v>
      </c>
      <c r="V4150" s="0" t="s">
        <v>2653</v>
      </c>
      <c r="W4150" s="0" t="s">
        <v>1028</v>
      </c>
      <c r="X4150" s="0" t="s">
        <v>1029</v>
      </c>
      <c r="Y4150" s="0" t="s">
        <v>838</v>
      </c>
      <c r="Z4150" s="0" t="s">
        <v>571</v>
      </c>
      <c r="AA4150" s="0" t="s">
        <v>3355</v>
      </c>
      <c r="AB4150" s="215" t="n">
        <v>37043.875</v>
      </c>
      <c r="AC4150" s="215" t="n">
        <v>37072.875</v>
      </c>
    </row>
    <row r="4151" customFormat="false" ht="12.75" hidden="false" customHeight="false" outlineLevel="0" collapsed="false">
      <c r="A4151" s="208" t="str">
        <f aca="false">B4151&amp;" "&amp;C4151&amp;" "&amp;D4151</f>
        <v>US Natural Gas Financial</v>
      </c>
      <c r="B4151" s="208" t="str">
        <f aca="false">IF((LEFT(N4151,2)="US"),"US","")</f>
        <v>US</v>
      </c>
      <c r="C4151" s="208" t="str">
        <f aca="false">M4151</f>
        <v>Natural Gas</v>
      </c>
      <c r="D4151" s="208" t="str">
        <f aca="false">IF(ISNUMBER(FIND("Phy",N4151))=TRUE(),"Physical","Financial")</f>
        <v>Financial</v>
      </c>
      <c r="E4151" s="208" t="n">
        <f aca="false">IF(VLOOKUP(S4151,'DD-Lookup'!$J$6:$L$50,3,FALSE())="Monthly",(YEAR(AC4151)-YEAR(AB4151))*12+MONTH(AC4151)-MONTH(AB4151)+1,(AC4151-AB4151+1))</f>
        <v>31</v>
      </c>
      <c r="F4151" s="239" t="n">
        <f aca="false">E4151*SUM(P4151:Q4151)</f>
        <v>1550</v>
      </c>
      <c r="G4151" s="214" t="n">
        <v>1292883</v>
      </c>
      <c r="H4151" s="215" t="n">
        <v>37035.470474537</v>
      </c>
      <c r="I4151" s="0" t="s">
        <v>1732</v>
      </c>
      <c r="M4151" s="0" t="s">
        <v>858</v>
      </c>
      <c r="N4151" s="0" t="s">
        <v>1024</v>
      </c>
      <c r="O4151" s="0" t="s">
        <v>1478</v>
      </c>
      <c r="P4151" s="216" t="n">
        <v>50</v>
      </c>
      <c r="S4151" s="0" t="s">
        <v>1352</v>
      </c>
      <c r="T4151" s="0" t="s">
        <v>784</v>
      </c>
      <c r="U4151" s="218" t="n">
        <v>4.211</v>
      </c>
      <c r="V4151" s="0" t="s">
        <v>2653</v>
      </c>
      <c r="W4151" s="0" t="s">
        <v>1028</v>
      </c>
      <c r="X4151" s="0" t="s">
        <v>1029</v>
      </c>
      <c r="Y4151" s="0" t="s">
        <v>838</v>
      </c>
      <c r="Z4151" s="0" t="s">
        <v>571</v>
      </c>
      <c r="AA4151" s="0" t="s">
        <v>3356</v>
      </c>
      <c r="AB4151" s="215" t="n">
        <v>37073.875</v>
      </c>
      <c r="AC4151" s="215" t="n">
        <v>37103.875</v>
      </c>
    </row>
    <row r="4152" customFormat="false" ht="12.75" hidden="false" customHeight="false" outlineLevel="0" collapsed="false">
      <c r="A4152" s="208" t="str">
        <f aca="false">B4152&amp;" "&amp;C4152&amp;" "&amp;D4152</f>
        <v>US Crude Financial</v>
      </c>
      <c r="B4152" s="208" t="str">
        <f aca="false">IF((LEFT(N4152,2)="US"),"US","")</f>
        <v>US</v>
      </c>
      <c r="C4152" s="208" t="str">
        <f aca="false">M4152</f>
        <v>Crude</v>
      </c>
      <c r="D4152" s="208" t="str">
        <f aca="false">IF(ISNUMBER(FIND("Phy",N4152))=TRUE(),"Physical","Financial")</f>
        <v>Financial</v>
      </c>
      <c r="E4152" s="208" t="n">
        <f aca="false">IF(VLOOKUP(S4152,'DD-Lookup'!$J$6:$L$50,3,FALSE())="Monthly",(YEAR(AC4152)-YEAR(AB4152))*12+MONTH(AC4152)-MONTH(AB4152)+1,(AC4152-AB4152+1))</f>
        <v>1</v>
      </c>
      <c r="F4152" s="239" t="n">
        <f aca="false">E4152*SUM(P4152:Q4152)</f>
        <v>25000</v>
      </c>
      <c r="G4152" s="214" t="n">
        <v>1292884</v>
      </c>
      <c r="H4152" s="215" t="n">
        <v>37035.4705671296</v>
      </c>
      <c r="I4152" s="0" t="s">
        <v>796</v>
      </c>
      <c r="M4152" s="0" t="s">
        <v>97</v>
      </c>
      <c r="N4152" s="0" t="s">
        <v>841</v>
      </c>
      <c r="O4152" s="0" t="s">
        <v>842</v>
      </c>
      <c r="P4152" s="216" t="n">
        <v>25000</v>
      </c>
      <c r="S4152" s="0" t="s">
        <v>843</v>
      </c>
      <c r="T4152" s="0" t="s">
        <v>784</v>
      </c>
      <c r="U4152" s="218" t="n">
        <v>28.62</v>
      </c>
      <c r="V4152" s="0" t="s">
        <v>2516</v>
      </c>
      <c r="W4152" s="0" t="s">
        <v>845</v>
      </c>
      <c r="X4152" s="0" t="s">
        <v>846</v>
      </c>
      <c r="Y4152" s="0" t="s">
        <v>847</v>
      </c>
      <c r="Z4152" s="0" t="s">
        <v>571</v>
      </c>
      <c r="AA4152" s="0" t="n">
        <v>107188</v>
      </c>
      <c r="AB4152" s="215" t="n">
        <v>37073</v>
      </c>
      <c r="AC4152" s="215" t="n">
        <v>37103</v>
      </c>
    </row>
    <row r="4153" customFormat="false" ht="12.75" hidden="false" customHeight="false" outlineLevel="0" collapsed="false">
      <c r="A4153" s="208" t="str">
        <f aca="false">B4153&amp;" "&amp;C4153&amp;" "&amp;D4153</f>
        <v>US Natural Gas Financial</v>
      </c>
      <c r="B4153" s="208" t="str">
        <f aca="false">IF((LEFT(N4153,2)="US"),"US","")</f>
        <v>US</v>
      </c>
      <c r="C4153" s="208" t="str">
        <f aca="false">M4153</f>
        <v>Natural Gas</v>
      </c>
      <c r="D4153" s="208" t="str">
        <f aca="false">IF(ISNUMBER(FIND("Phy",N4153))=TRUE(),"Physical","Financial")</f>
        <v>Financial</v>
      </c>
      <c r="E4153" s="208" t="n">
        <f aca="false">IF(VLOOKUP(S4153,'DD-Lookup'!$J$6:$L$50,3,FALSE())="Monthly",(YEAR(AC4153)-YEAR(AB4153))*12+MONTH(AC4153)-MONTH(AB4153)+1,(AC4153-AB4153+1))</f>
        <v>30</v>
      </c>
      <c r="F4153" s="239" t="n">
        <f aca="false">E4153*SUM(P4153:Q4153)</f>
        <v>300000</v>
      </c>
      <c r="G4153" s="214" t="n">
        <v>1292885</v>
      </c>
      <c r="H4153" s="215" t="n">
        <v>37035.4707060185</v>
      </c>
      <c r="I4153" s="0" t="s">
        <v>1112</v>
      </c>
      <c r="M4153" s="0" t="s">
        <v>858</v>
      </c>
      <c r="N4153" s="0" t="s">
        <v>1024</v>
      </c>
      <c r="O4153" s="0" t="s">
        <v>1025</v>
      </c>
      <c r="Q4153" s="216" t="n">
        <v>10000</v>
      </c>
      <c r="S4153" s="0" t="s">
        <v>1026</v>
      </c>
      <c r="T4153" s="0" t="s">
        <v>784</v>
      </c>
      <c r="U4153" s="218" t="n">
        <v>4.1475</v>
      </c>
      <c r="V4153" s="0" t="s">
        <v>2596</v>
      </c>
      <c r="W4153" s="0" t="s">
        <v>1028</v>
      </c>
      <c r="X4153" s="0" t="s">
        <v>1029</v>
      </c>
      <c r="Y4153" s="0" t="s">
        <v>838</v>
      </c>
      <c r="Z4153" s="0" t="s">
        <v>571</v>
      </c>
      <c r="AA4153" s="0" t="s">
        <v>3357</v>
      </c>
      <c r="AB4153" s="215" t="n">
        <v>37043.875</v>
      </c>
      <c r="AC4153" s="215" t="n">
        <v>37072.875</v>
      </c>
    </row>
    <row r="4154" customFormat="false" ht="12.75" hidden="false" customHeight="false" outlineLevel="0" collapsed="false">
      <c r="A4154" s="208" t="str">
        <f aca="false">B4154&amp;" "&amp;C4154&amp;" "&amp;D4154</f>
        <v>US Power Physical</v>
      </c>
      <c r="B4154" s="208" t="str">
        <f aca="false">IF((LEFT(N4154,2)="US"),"US","")</f>
        <v>US</v>
      </c>
      <c r="C4154" s="208" t="str">
        <f aca="false">M4154</f>
        <v>Power</v>
      </c>
      <c r="D4154" s="208" t="str">
        <f aca="false">IF(ISNUMBER(FIND("Phy",N4154))=TRUE(),"Physical","Financial")</f>
        <v>Physical</v>
      </c>
      <c r="E4154" s="208" t="n">
        <f aca="false">IF(VLOOKUP(S4154,'DD-Lookup'!$J$6:$L$50,3,FALSE())="Monthly",(YEAR(AC4154)-YEAR(AB4154))*12+MONTH(AC4154)-MONTH(AB4154)+1,(AC4154-AB4154+1))</f>
        <v>30</v>
      </c>
      <c r="F4154" s="239" t="n">
        <f aca="false">E4154*SUM(P4154:Q4154)</f>
        <v>1500</v>
      </c>
      <c r="G4154" s="214" t="n">
        <v>1292886</v>
      </c>
      <c r="H4154" s="215" t="n">
        <v>37035.4707986111</v>
      </c>
      <c r="I4154" s="0" t="s">
        <v>840</v>
      </c>
      <c r="M4154" s="0" t="s">
        <v>67</v>
      </c>
      <c r="N4154" s="0" t="s">
        <v>1081</v>
      </c>
      <c r="O4154" s="0" t="s">
        <v>1235</v>
      </c>
      <c r="P4154" s="216" t="n">
        <v>50</v>
      </c>
      <c r="S4154" s="0" t="s">
        <v>930</v>
      </c>
      <c r="T4154" s="0" t="s">
        <v>784</v>
      </c>
      <c r="U4154" s="218" t="n">
        <v>39.5</v>
      </c>
      <c r="V4154" s="0" t="s">
        <v>2770</v>
      </c>
      <c r="W4154" s="0" t="s">
        <v>1228</v>
      </c>
      <c r="X4154" s="0" t="s">
        <v>1229</v>
      </c>
      <c r="Y4154" s="0" t="s">
        <v>1051</v>
      </c>
      <c r="Z4154" s="0" t="s">
        <v>618</v>
      </c>
      <c r="AA4154" s="0" t="n">
        <v>621689.1</v>
      </c>
      <c r="AB4154" s="215" t="n">
        <v>37500.875</v>
      </c>
      <c r="AC4154" s="215" t="n">
        <v>37529.875</v>
      </c>
    </row>
    <row r="4155" customFormat="false" ht="12.75" hidden="false" customHeight="false" outlineLevel="0" collapsed="false">
      <c r="A4155" s="208" t="str">
        <f aca="false">B4155&amp;" "&amp;C4155&amp;" "&amp;D4155</f>
        <v>US Natural Gas Financial</v>
      </c>
      <c r="B4155" s="208" t="str">
        <f aca="false">IF((LEFT(N4155,2)="US"),"US","")</f>
        <v>US</v>
      </c>
      <c r="C4155" s="208" t="str">
        <f aca="false">M4155</f>
        <v>Natural Gas</v>
      </c>
      <c r="D4155" s="208" t="str">
        <f aca="false">IF(ISNUMBER(FIND("Phy",N4155))=TRUE(),"Physical","Financial")</f>
        <v>Financial</v>
      </c>
      <c r="E4155" s="208" t="n">
        <f aca="false">IF(VLOOKUP(S4155,'DD-Lookup'!$J$6:$L$50,3,FALSE())="Monthly",(YEAR(AC4155)-YEAR(AB4155))*12+MONTH(AC4155)-MONTH(AB4155)+1,(AC4155-AB4155+1))</f>
        <v>30</v>
      </c>
      <c r="F4155" s="239" t="n">
        <f aca="false">E4155*SUM(P4155:Q4155)</f>
        <v>300000</v>
      </c>
      <c r="G4155" s="214" t="n">
        <v>1292887</v>
      </c>
      <c r="H4155" s="215" t="n">
        <v>37035.4709837963</v>
      </c>
      <c r="I4155" s="0" t="s">
        <v>593</v>
      </c>
      <c r="M4155" s="0" t="s">
        <v>858</v>
      </c>
      <c r="N4155" s="0" t="s">
        <v>1024</v>
      </c>
      <c r="O4155" s="0" t="s">
        <v>1025</v>
      </c>
      <c r="Q4155" s="216" t="n">
        <v>10000</v>
      </c>
      <c r="S4155" s="0" t="s">
        <v>1026</v>
      </c>
      <c r="T4155" s="0" t="s">
        <v>784</v>
      </c>
      <c r="U4155" s="218" t="n">
        <v>4.15</v>
      </c>
      <c r="V4155" s="0" t="s">
        <v>2603</v>
      </c>
      <c r="W4155" s="0" t="s">
        <v>1028</v>
      </c>
      <c r="X4155" s="0" t="s">
        <v>1029</v>
      </c>
      <c r="Y4155" s="0" t="s">
        <v>838</v>
      </c>
      <c r="Z4155" s="0" t="s">
        <v>571</v>
      </c>
      <c r="AA4155" s="0" t="s">
        <v>3358</v>
      </c>
      <c r="AB4155" s="215" t="n">
        <v>37043.875</v>
      </c>
      <c r="AC4155" s="215" t="n">
        <v>37072.875</v>
      </c>
    </row>
    <row r="4156" customFormat="false" ht="12.75" hidden="false" customHeight="false" outlineLevel="0" collapsed="false">
      <c r="A4156" s="208" t="str">
        <f aca="false">B4156&amp;" "&amp;C4156&amp;" "&amp;D4156</f>
        <v>US Crude Financial</v>
      </c>
      <c r="B4156" s="208" t="str">
        <f aca="false">IF((LEFT(N4156,2)="US"),"US","")</f>
        <v>US</v>
      </c>
      <c r="C4156" s="208" t="str">
        <f aca="false">M4156</f>
        <v>Crude</v>
      </c>
      <c r="D4156" s="208" t="str">
        <f aca="false">IF(ISNUMBER(FIND("Phy",N4156))=TRUE(),"Physical","Financial")</f>
        <v>Financial</v>
      </c>
      <c r="E4156" s="208" t="n">
        <f aca="false">IF(VLOOKUP(S4156,'DD-Lookup'!$J$6:$L$50,3,FALSE())="Monthly",(YEAR(AC4156)-YEAR(AB4156))*12+MONTH(AC4156)-MONTH(AB4156)+1,(AC4156-AB4156+1))</f>
        <v>1</v>
      </c>
      <c r="F4156" s="239" t="n">
        <f aca="false">E4156*SUM(P4156:Q4156)</f>
        <v>25000</v>
      </c>
      <c r="G4156" s="214" t="n">
        <v>1292890</v>
      </c>
      <c r="H4156" s="215" t="n">
        <v>37035.4711458333</v>
      </c>
      <c r="I4156" s="0" t="s">
        <v>1112</v>
      </c>
      <c r="M4156" s="0" t="s">
        <v>97</v>
      </c>
      <c r="N4156" s="0" t="s">
        <v>841</v>
      </c>
      <c r="O4156" s="0" t="s">
        <v>842</v>
      </c>
      <c r="Q4156" s="216" t="n">
        <v>25000</v>
      </c>
      <c r="S4156" s="0" t="s">
        <v>843</v>
      </c>
      <c r="T4156" s="0" t="s">
        <v>784</v>
      </c>
      <c r="U4156" s="218" t="n">
        <v>28.64</v>
      </c>
      <c r="V4156" s="0" t="s">
        <v>2265</v>
      </c>
      <c r="W4156" s="0" t="s">
        <v>845</v>
      </c>
      <c r="X4156" s="0" t="s">
        <v>846</v>
      </c>
      <c r="Y4156" s="0" t="s">
        <v>847</v>
      </c>
      <c r="Z4156" s="0" t="s">
        <v>571</v>
      </c>
      <c r="AA4156" s="0" t="n">
        <v>107189</v>
      </c>
      <c r="AB4156" s="215" t="n">
        <v>37073</v>
      </c>
      <c r="AC4156" s="215" t="n">
        <v>37103</v>
      </c>
    </row>
    <row r="4157" customFormat="false" ht="12.75" hidden="false" customHeight="false" outlineLevel="0" collapsed="false">
      <c r="A4157" s="208" t="str">
        <f aca="false">B4157&amp;" "&amp;C4157&amp;" "&amp;D4157</f>
        <v>US Natural Gas Financial</v>
      </c>
      <c r="B4157" s="208" t="str">
        <f aca="false">IF((LEFT(N4157,2)="US"),"US","")</f>
        <v>US</v>
      </c>
      <c r="C4157" s="208" t="str">
        <f aca="false">M4157</f>
        <v>Natural Gas</v>
      </c>
      <c r="D4157" s="208" t="str">
        <f aca="false">IF(ISNUMBER(FIND("Phy",N4157))=TRUE(),"Physical","Financial")</f>
        <v>Financial</v>
      </c>
      <c r="E4157" s="208" t="n">
        <f aca="false">IF(VLOOKUP(S4157,'DD-Lookup'!$J$6:$L$50,3,FALSE())="Monthly",(YEAR(AC4157)-YEAR(AB4157))*12+MONTH(AC4157)-MONTH(AB4157)+1,(AC4157-AB4157+1))</f>
        <v>30</v>
      </c>
      <c r="F4157" s="239" t="n">
        <f aca="false">E4157*SUM(P4157:Q4157)</f>
        <v>300000</v>
      </c>
      <c r="G4157" s="214" t="n">
        <v>1292891</v>
      </c>
      <c r="H4157" s="215" t="n">
        <v>37035.4713773148</v>
      </c>
      <c r="I4157" s="0" t="s">
        <v>1066</v>
      </c>
      <c r="M4157" s="0" t="s">
        <v>858</v>
      </c>
      <c r="N4157" s="0" t="s">
        <v>1024</v>
      </c>
      <c r="O4157" s="0" t="s">
        <v>1025</v>
      </c>
      <c r="P4157" s="216" t="n">
        <v>10000</v>
      </c>
      <c r="S4157" s="0" t="s">
        <v>1026</v>
      </c>
      <c r="T4157" s="0" t="s">
        <v>784</v>
      </c>
      <c r="U4157" s="218" t="n">
        <v>4.15</v>
      </c>
      <c r="V4157" s="0" t="s">
        <v>3359</v>
      </c>
      <c r="W4157" s="0" t="s">
        <v>1028</v>
      </c>
      <c r="X4157" s="0" t="s">
        <v>1029</v>
      </c>
      <c r="Y4157" s="0" t="s">
        <v>838</v>
      </c>
      <c r="Z4157" s="0" t="s">
        <v>571</v>
      </c>
      <c r="AA4157" s="0" t="s">
        <v>3360</v>
      </c>
      <c r="AB4157" s="215" t="n">
        <v>37043.875</v>
      </c>
      <c r="AC4157" s="215" t="n">
        <v>37072.875</v>
      </c>
    </row>
    <row r="4158" customFormat="false" ht="12.75" hidden="false" customHeight="false" outlineLevel="0" collapsed="false">
      <c r="A4158" s="208" t="str">
        <f aca="false">B4158&amp;" "&amp;C4158&amp;" "&amp;D4158</f>
        <v>US Natural Gas Financial</v>
      </c>
      <c r="B4158" s="208" t="str">
        <f aca="false">IF((LEFT(N4158,2)="US"),"US","")</f>
        <v>US</v>
      </c>
      <c r="C4158" s="208" t="str">
        <f aca="false">M4158</f>
        <v>Natural Gas</v>
      </c>
      <c r="D4158" s="208" t="str">
        <f aca="false">IF(ISNUMBER(FIND("Phy",N4158))=TRUE(),"Physical","Financial")</f>
        <v>Financial</v>
      </c>
      <c r="E4158" s="208" t="n">
        <f aca="false">IF(VLOOKUP(S4158,'DD-Lookup'!$J$6:$L$50,3,FALSE())="Monthly",(YEAR(AC4158)-YEAR(AB4158))*12+MONTH(AC4158)-MONTH(AB4158)+1,(AC4158-AB4158+1))</f>
        <v>30</v>
      </c>
      <c r="F4158" s="239" t="n">
        <f aca="false">E4158*SUM(P4158:Q4158)</f>
        <v>150000</v>
      </c>
      <c r="G4158" s="214" t="n">
        <v>1292894</v>
      </c>
      <c r="H4158" s="215" t="n">
        <v>37035.4715856482</v>
      </c>
      <c r="I4158" s="0" t="s">
        <v>1170</v>
      </c>
      <c r="M4158" s="0" t="s">
        <v>858</v>
      </c>
      <c r="N4158" s="0" t="s">
        <v>1024</v>
      </c>
      <c r="O4158" s="0" t="s">
        <v>1025</v>
      </c>
      <c r="P4158" s="216" t="n">
        <v>5000</v>
      </c>
      <c r="S4158" s="0" t="s">
        <v>1026</v>
      </c>
      <c r="T4158" s="0" t="s">
        <v>784</v>
      </c>
      <c r="U4158" s="218" t="n">
        <v>4.1475</v>
      </c>
      <c r="V4158" s="0" t="s">
        <v>3310</v>
      </c>
      <c r="W4158" s="0" t="s">
        <v>1028</v>
      </c>
      <c r="X4158" s="0" t="s">
        <v>1029</v>
      </c>
      <c r="Y4158" s="0" t="s">
        <v>838</v>
      </c>
      <c r="Z4158" s="0" t="s">
        <v>571</v>
      </c>
      <c r="AA4158" s="0" t="s">
        <v>3361</v>
      </c>
      <c r="AB4158" s="215" t="n">
        <v>37043.875</v>
      </c>
      <c r="AC4158" s="215" t="n">
        <v>37072.875</v>
      </c>
    </row>
    <row r="4159" customFormat="false" ht="12.75" hidden="false" customHeight="false" outlineLevel="0" collapsed="false">
      <c r="A4159" s="208" t="str">
        <f aca="false">B4159&amp;" "&amp;C4159&amp;" "&amp;D4159</f>
        <v>US Power Physical</v>
      </c>
      <c r="B4159" s="208" t="str">
        <f aca="false">IF((LEFT(N4159,2)="US"),"US","")</f>
        <v>US</v>
      </c>
      <c r="C4159" s="208" t="str">
        <f aca="false">M4159</f>
        <v>Power</v>
      </c>
      <c r="D4159" s="208" t="str">
        <f aca="false">IF(ISNUMBER(FIND("Phy",N4159))=TRUE(),"Physical","Financial")</f>
        <v>Physical</v>
      </c>
      <c r="E4159" s="208" t="n">
        <f aca="false">IF(VLOOKUP(S4159,'DD-Lookup'!$J$6:$L$50,3,FALSE())="Monthly",(YEAR(AC4159)-YEAR(AB4159))*12+MONTH(AC4159)-MONTH(AB4159)+1,(AC4159-AB4159+1))</f>
        <v>30</v>
      </c>
      <c r="F4159" s="239" t="n">
        <f aca="false">E4159*SUM(P4159:Q4159)</f>
        <v>1500</v>
      </c>
      <c r="G4159" s="214" t="n">
        <v>1292896</v>
      </c>
      <c r="H4159" s="215" t="n">
        <v>37035.4716319444</v>
      </c>
      <c r="I4159" s="0" t="s">
        <v>600</v>
      </c>
      <c r="M4159" s="0" t="s">
        <v>67</v>
      </c>
      <c r="N4159" s="0" t="s">
        <v>1081</v>
      </c>
      <c r="O4159" s="0" t="s">
        <v>1103</v>
      </c>
      <c r="Q4159" s="216" t="n">
        <v>50</v>
      </c>
      <c r="S4159" s="0" t="s">
        <v>930</v>
      </c>
      <c r="T4159" s="0" t="s">
        <v>784</v>
      </c>
      <c r="U4159" s="218" t="n">
        <v>42.3</v>
      </c>
      <c r="V4159" s="0" t="s">
        <v>1149</v>
      </c>
      <c r="W4159" s="0" t="s">
        <v>1105</v>
      </c>
      <c r="X4159" s="0" t="s">
        <v>1106</v>
      </c>
      <c r="Y4159" s="0" t="s">
        <v>1051</v>
      </c>
      <c r="Z4159" s="0" t="s">
        <v>618</v>
      </c>
      <c r="AA4159" s="0" t="n">
        <v>621694.1</v>
      </c>
      <c r="AB4159" s="215" t="n">
        <v>37135.5916666667</v>
      </c>
      <c r="AC4159" s="215" t="n">
        <v>37164.5916666667</v>
      </c>
    </row>
    <row r="4160" customFormat="false" ht="12.75" hidden="false" customHeight="false" outlineLevel="0" collapsed="false">
      <c r="A4160" s="208" t="str">
        <f aca="false">B4160&amp;" "&amp;C4160&amp;" "&amp;D4160</f>
        <v>US Crude Financial</v>
      </c>
      <c r="B4160" s="208" t="str">
        <f aca="false">IF((LEFT(N4160,2)="US"),"US","")</f>
        <v>US</v>
      </c>
      <c r="C4160" s="208" t="str">
        <f aca="false">M4160</f>
        <v>Crude</v>
      </c>
      <c r="D4160" s="208" t="str">
        <f aca="false">IF(ISNUMBER(FIND("Phy",N4160))=TRUE(),"Physical","Financial")</f>
        <v>Financial</v>
      </c>
      <c r="E4160" s="208" t="n">
        <f aca="false">IF(VLOOKUP(S4160,'DD-Lookup'!$J$6:$L$50,3,FALSE())="Monthly",(YEAR(AC4160)-YEAR(AB4160))*12+MONTH(AC4160)-MONTH(AB4160)+1,(AC4160-AB4160+1))</f>
        <v>1</v>
      </c>
      <c r="F4160" s="239" t="n">
        <f aca="false">E4160*SUM(P4160:Q4160)</f>
        <v>25000</v>
      </c>
      <c r="G4160" s="214" t="n">
        <v>1292897</v>
      </c>
      <c r="H4160" s="215" t="n">
        <v>37035.4716435185</v>
      </c>
      <c r="I4160" s="0" t="s">
        <v>1112</v>
      </c>
      <c r="M4160" s="0" t="s">
        <v>97</v>
      </c>
      <c r="N4160" s="0" t="s">
        <v>841</v>
      </c>
      <c r="O4160" s="0" t="s">
        <v>842</v>
      </c>
      <c r="P4160" s="216" t="n">
        <v>25000</v>
      </c>
      <c r="S4160" s="0" t="s">
        <v>843</v>
      </c>
      <c r="T4160" s="0" t="s">
        <v>784</v>
      </c>
      <c r="U4160" s="218" t="n">
        <v>28.62</v>
      </c>
      <c r="V4160" s="0" t="s">
        <v>2265</v>
      </c>
      <c r="W4160" s="0" t="s">
        <v>845</v>
      </c>
      <c r="X4160" s="0" t="s">
        <v>846</v>
      </c>
      <c r="Y4160" s="0" t="s">
        <v>847</v>
      </c>
      <c r="Z4160" s="0" t="s">
        <v>571</v>
      </c>
      <c r="AA4160" s="0" t="n">
        <v>107190</v>
      </c>
      <c r="AB4160" s="215" t="n">
        <v>37073</v>
      </c>
      <c r="AC4160" s="215" t="n">
        <v>37103</v>
      </c>
    </row>
    <row r="4161" customFormat="false" ht="12.75" hidden="false" customHeight="false" outlineLevel="0" collapsed="false">
      <c r="A4161" s="208" t="str">
        <f aca="false">B4161&amp;" "&amp;C4161&amp;" "&amp;D4161</f>
        <v>US Natural Gas Financial</v>
      </c>
      <c r="B4161" s="208" t="str">
        <f aca="false">IF((LEFT(N4161,2)="US"),"US","")</f>
        <v>US</v>
      </c>
      <c r="C4161" s="208" t="str">
        <f aca="false">M4161</f>
        <v>Natural Gas</v>
      </c>
      <c r="D4161" s="208" t="str">
        <f aca="false">IF(ISNUMBER(FIND("Phy",N4161))=TRUE(),"Physical","Financial")</f>
        <v>Financial</v>
      </c>
      <c r="E4161" s="208" t="n">
        <f aca="false">IF(VLOOKUP(S4161,'DD-Lookup'!$J$6:$L$50,3,FALSE())="Monthly",(YEAR(AC4161)-YEAR(AB4161))*12+MONTH(AC4161)-MONTH(AB4161)+1,(AC4161-AB4161+1))</f>
        <v>153</v>
      </c>
      <c r="F4161" s="239" t="n">
        <f aca="false">E4161*SUM(P4161:Q4161)</f>
        <v>765000</v>
      </c>
      <c r="G4161" s="214" t="n">
        <v>1292901</v>
      </c>
      <c r="H4161" s="215" t="n">
        <v>37035.4718518519</v>
      </c>
      <c r="I4161" s="0" t="s">
        <v>2285</v>
      </c>
      <c r="M4161" s="0" t="s">
        <v>858</v>
      </c>
      <c r="N4161" s="0" t="s">
        <v>1024</v>
      </c>
      <c r="O4161" s="0" t="s">
        <v>1303</v>
      </c>
      <c r="P4161" s="216" t="n">
        <v>5000</v>
      </c>
      <c r="S4161" s="0" t="s">
        <v>1026</v>
      </c>
      <c r="T4161" s="0" t="s">
        <v>784</v>
      </c>
      <c r="U4161" s="218" t="n">
        <v>4.265</v>
      </c>
      <c r="V4161" s="0" t="s">
        <v>3274</v>
      </c>
      <c r="W4161" s="0" t="s">
        <v>1028</v>
      </c>
      <c r="X4161" s="0" t="s">
        <v>1029</v>
      </c>
      <c r="Y4161" s="0" t="s">
        <v>838</v>
      </c>
      <c r="Z4161" s="0" t="s">
        <v>571</v>
      </c>
      <c r="AA4161" s="0" t="s">
        <v>3362</v>
      </c>
      <c r="AB4161" s="215" t="n">
        <v>37043</v>
      </c>
      <c r="AC4161" s="215" t="n">
        <v>37195</v>
      </c>
    </row>
    <row r="4162" customFormat="false" ht="12.75" hidden="false" customHeight="false" outlineLevel="0" collapsed="false">
      <c r="A4162" s="208" t="str">
        <f aca="false">B4162&amp;" "&amp;C4162&amp;" "&amp;D4162</f>
        <v>US Natural Gas Financial</v>
      </c>
      <c r="B4162" s="208" t="str">
        <f aca="false">IF((LEFT(N4162,2)="US"),"US","")</f>
        <v>US</v>
      </c>
      <c r="C4162" s="208" t="str">
        <f aca="false">M4162</f>
        <v>Natural Gas</v>
      </c>
      <c r="D4162" s="208" t="str">
        <f aca="false">IF(ISNUMBER(FIND("Phy",N4162))=TRUE(),"Physical","Financial")</f>
        <v>Financial</v>
      </c>
      <c r="E4162" s="208" t="n">
        <f aca="false">IF(VLOOKUP(S4162,'DD-Lookup'!$J$6:$L$50,3,FALSE())="Monthly",(YEAR(AC4162)-YEAR(AB4162))*12+MONTH(AC4162)-MONTH(AB4162)+1,(AC4162-AB4162+1))</f>
        <v>30</v>
      </c>
      <c r="F4162" s="239" t="n">
        <f aca="false">E4162*SUM(P4162:Q4162)</f>
        <v>300000</v>
      </c>
      <c r="G4162" s="214" t="n">
        <v>1292903</v>
      </c>
      <c r="H4162" s="215" t="n">
        <v>37035.4719444444</v>
      </c>
      <c r="I4162" s="0" t="s">
        <v>593</v>
      </c>
      <c r="M4162" s="0" t="s">
        <v>858</v>
      </c>
      <c r="N4162" s="0" t="s">
        <v>1482</v>
      </c>
      <c r="O4162" s="0" t="s">
        <v>1849</v>
      </c>
      <c r="Q4162" s="216" t="n">
        <v>10000</v>
      </c>
      <c r="S4162" s="0" t="s">
        <v>1026</v>
      </c>
      <c r="T4162" s="0" t="s">
        <v>784</v>
      </c>
      <c r="U4162" s="218" t="n">
        <v>-0.0425</v>
      </c>
      <c r="V4162" s="0" t="s">
        <v>2196</v>
      </c>
      <c r="W4162" s="0" t="s">
        <v>1851</v>
      </c>
      <c r="X4162" s="0" t="s">
        <v>1852</v>
      </c>
      <c r="Y4162" s="0" t="s">
        <v>838</v>
      </c>
      <c r="Z4162" s="0" t="s">
        <v>571</v>
      </c>
      <c r="AA4162" s="0" t="s">
        <v>3363</v>
      </c>
      <c r="AB4162" s="215" t="n">
        <v>37043.875</v>
      </c>
      <c r="AC4162" s="215" t="n">
        <v>37072.875</v>
      </c>
    </row>
    <row r="4163" customFormat="false" ht="12.75" hidden="false" customHeight="false" outlineLevel="0" collapsed="false">
      <c r="A4163" s="208" t="str">
        <f aca="false">B4163&amp;" "&amp;C4163&amp;" "&amp;D4163</f>
        <v>US Power Physical</v>
      </c>
      <c r="B4163" s="208" t="str">
        <f aca="false">IF((LEFT(N4163,2)="US"),"US","")</f>
        <v>US</v>
      </c>
      <c r="C4163" s="208" t="str">
        <f aca="false">M4163</f>
        <v>Power</v>
      </c>
      <c r="D4163" s="208" t="str">
        <f aca="false">IF(ISNUMBER(FIND("Phy",N4163))=TRUE(),"Physical","Financial")</f>
        <v>Physical</v>
      </c>
      <c r="E4163" s="208" t="n">
        <f aca="false">IF(VLOOKUP(S4163,'DD-Lookup'!$J$6:$L$50,3,FALSE())="Monthly",(YEAR(AC4163)-YEAR(AB4163))*12+MONTH(AC4163)-MONTH(AB4163)+1,(AC4163-AB4163+1))</f>
        <v>62</v>
      </c>
      <c r="F4163" s="239" t="n">
        <f aca="false">E4163*SUM(P4163:Q4163)</f>
        <v>3100</v>
      </c>
      <c r="G4163" s="214" t="n">
        <v>1292905</v>
      </c>
      <c r="H4163" s="215" t="n">
        <v>37035.4720717593</v>
      </c>
      <c r="I4163" s="0" t="s">
        <v>1087</v>
      </c>
      <c r="M4163" s="0" t="s">
        <v>67</v>
      </c>
      <c r="N4163" s="0" t="s">
        <v>1081</v>
      </c>
      <c r="O4163" s="0" t="s">
        <v>3364</v>
      </c>
      <c r="P4163" s="216" t="n">
        <v>50</v>
      </c>
      <c r="S4163" s="0" t="s">
        <v>930</v>
      </c>
      <c r="T4163" s="0" t="s">
        <v>784</v>
      </c>
      <c r="U4163" s="218" t="n">
        <v>28.25</v>
      </c>
      <c r="V4163" s="0" t="s">
        <v>1243</v>
      </c>
      <c r="W4163" s="0" t="s">
        <v>1090</v>
      </c>
      <c r="X4163" s="0" t="s">
        <v>1195</v>
      </c>
      <c r="Y4163" s="0" t="s">
        <v>1051</v>
      </c>
      <c r="Z4163" s="0" t="s">
        <v>618</v>
      </c>
      <c r="AA4163" s="0" t="n">
        <v>621699.1</v>
      </c>
      <c r="AB4163" s="215" t="n">
        <v>37073.875</v>
      </c>
      <c r="AC4163" s="215" t="n">
        <v>37134.875</v>
      </c>
    </row>
    <row r="4164" customFormat="false" ht="12.75" hidden="false" customHeight="false" outlineLevel="0" collapsed="false">
      <c r="A4164" s="208" t="str">
        <f aca="false">B4164&amp;" "&amp;C4164&amp;" "&amp;D4164</f>
        <v>US Crude Financial</v>
      </c>
      <c r="B4164" s="208" t="str">
        <f aca="false">IF((LEFT(N4164,2)="US"),"US","")</f>
        <v>US</v>
      </c>
      <c r="C4164" s="208" t="str">
        <f aca="false">M4164</f>
        <v>Crude</v>
      </c>
      <c r="D4164" s="208" t="str">
        <f aca="false">IF(ISNUMBER(FIND("Phy",N4164))=TRUE(),"Physical","Financial")</f>
        <v>Financial</v>
      </c>
      <c r="E4164" s="208" t="n">
        <f aca="false">IF(VLOOKUP(S4164,'DD-Lookup'!$J$6:$L$50,3,FALSE())="Monthly",(YEAR(AC4164)-YEAR(AB4164))*12+MONTH(AC4164)-MONTH(AB4164)+1,(AC4164-AB4164+1))</f>
        <v>1</v>
      </c>
      <c r="F4164" s="239" t="n">
        <f aca="false">E4164*SUM(P4164:Q4164)</f>
        <v>25000</v>
      </c>
      <c r="G4164" s="214" t="n">
        <v>1292906</v>
      </c>
      <c r="H4164" s="215" t="n">
        <v>37035.4720833333</v>
      </c>
      <c r="I4164" s="0" t="s">
        <v>1112</v>
      </c>
      <c r="M4164" s="0" t="s">
        <v>97</v>
      </c>
      <c r="N4164" s="0" t="s">
        <v>841</v>
      </c>
      <c r="O4164" s="0" t="s">
        <v>842</v>
      </c>
      <c r="Q4164" s="216" t="n">
        <v>25000</v>
      </c>
      <c r="S4164" s="0" t="s">
        <v>843</v>
      </c>
      <c r="T4164" s="0" t="s">
        <v>784</v>
      </c>
      <c r="U4164" s="218" t="n">
        <v>28.64</v>
      </c>
      <c r="V4164" s="0" t="s">
        <v>2443</v>
      </c>
      <c r="W4164" s="0" t="s">
        <v>845</v>
      </c>
      <c r="X4164" s="0" t="s">
        <v>846</v>
      </c>
      <c r="Y4164" s="0" t="s">
        <v>847</v>
      </c>
      <c r="Z4164" s="0" t="s">
        <v>571</v>
      </c>
      <c r="AA4164" s="0" t="n">
        <v>107191</v>
      </c>
      <c r="AB4164" s="215" t="n">
        <v>37073</v>
      </c>
      <c r="AC4164" s="215" t="n">
        <v>37103</v>
      </c>
    </row>
    <row r="4165" customFormat="false" ht="12.75" hidden="false" customHeight="false" outlineLevel="0" collapsed="false">
      <c r="A4165" s="208" t="str">
        <f aca="false">B4165&amp;" "&amp;C4165&amp;" "&amp;D4165</f>
        <v>US Power Physical</v>
      </c>
      <c r="B4165" s="208" t="str">
        <f aca="false">IF((LEFT(N4165,2)="US"),"US","")</f>
        <v>US</v>
      </c>
      <c r="C4165" s="208" t="str">
        <f aca="false">M4165</f>
        <v>Power</v>
      </c>
      <c r="D4165" s="208" t="str">
        <f aca="false">IF(ISNUMBER(FIND("Phy",N4165))=TRUE(),"Physical","Financial")</f>
        <v>Physical</v>
      </c>
      <c r="E4165" s="208" t="n">
        <f aca="false">IF(VLOOKUP(S4165,'DD-Lookup'!$J$6:$L$50,3,FALSE())="Monthly",(YEAR(AC4165)-YEAR(AB4165))*12+MONTH(AC4165)-MONTH(AB4165)+1,(AC4165-AB4165+1))</f>
        <v>62</v>
      </c>
      <c r="F4165" s="239" t="n">
        <f aca="false">E4165*SUM(P4165:Q4165)</f>
        <v>3100</v>
      </c>
      <c r="G4165" s="214" t="n">
        <v>1292907</v>
      </c>
      <c r="H4165" s="215" t="n">
        <v>37035.4721643519</v>
      </c>
      <c r="I4165" s="0" t="s">
        <v>1087</v>
      </c>
      <c r="M4165" s="0" t="s">
        <v>67</v>
      </c>
      <c r="N4165" s="0" t="s">
        <v>1081</v>
      </c>
      <c r="O4165" s="0" t="s">
        <v>3364</v>
      </c>
      <c r="P4165" s="216" t="n">
        <v>50</v>
      </c>
      <c r="S4165" s="0" t="s">
        <v>930</v>
      </c>
      <c r="T4165" s="0" t="s">
        <v>784</v>
      </c>
      <c r="U4165" s="218" t="n">
        <v>28</v>
      </c>
      <c r="V4165" s="0" t="s">
        <v>1243</v>
      </c>
      <c r="W4165" s="0" t="s">
        <v>1090</v>
      </c>
      <c r="X4165" s="0" t="s">
        <v>1195</v>
      </c>
      <c r="Y4165" s="0" t="s">
        <v>1051</v>
      </c>
      <c r="Z4165" s="0" t="s">
        <v>618</v>
      </c>
      <c r="AA4165" s="0" t="n">
        <v>621700.1</v>
      </c>
      <c r="AB4165" s="215" t="n">
        <v>37073.875</v>
      </c>
      <c r="AC4165" s="215" t="n">
        <v>37134.875</v>
      </c>
    </row>
    <row r="4166" customFormat="false" ht="12.75" hidden="false" customHeight="false" outlineLevel="0" collapsed="false">
      <c r="A4166" s="208" t="str">
        <f aca="false">B4166&amp;" "&amp;C4166&amp;" "&amp;D4166</f>
        <v>US Power Physical</v>
      </c>
      <c r="B4166" s="208" t="str">
        <f aca="false">IF((LEFT(N4166,2)="US"),"US","")</f>
        <v>US</v>
      </c>
      <c r="C4166" s="208" t="str">
        <f aca="false">M4166</f>
        <v>Power</v>
      </c>
      <c r="D4166" s="208" t="str">
        <f aca="false">IF(ISNUMBER(FIND("Phy",N4166))=TRUE(),"Physical","Financial")</f>
        <v>Physical</v>
      </c>
      <c r="E4166" s="208" t="n">
        <f aca="false">IF(VLOOKUP(S4166,'DD-Lookup'!$J$6:$L$50,3,FALSE())="Monthly",(YEAR(AC4166)-YEAR(AB4166))*12+MONTH(AC4166)-MONTH(AB4166)+1,(AC4166-AB4166+1))</f>
        <v>92</v>
      </c>
      <c r="F4166" s="239" t="n">
        <f aca="false">E4166*SUM(P4166:Q4166)</f>
        <v>4600</v>
      </c>
      <c r="G4166" s="214" t="n">
        <v>1292908</v>
      </c>
      <c r="H4166" s="215" t="n">
        <v>37035.472349537</v>
      </c>
      <c r="I4166" s="0" t="s">
        <v>840</v>
      </c>
      <c r="M4166" s="0" t="s">
        <v>67</v>
      </c>
      <c r="N4166" s="0" t="s">
        <v>1081</v>
      </c>
      <c r="O4166" s="0" t="s">
        <v>1227</v>
      </c>
      <c r="P4166" s="216" t="n">
        <v>50</v>
      </c>
      <c r="S4166" s="0" t="s">
        <v>930</v>
      </c>
      <c r="T4166" s="0" t="s">
        <v>784</v>
      </c>
      <c r="U4166" s="218" t="n">
        <v>37.75</v>
      </c>
      <c r="V4166" s="0" t="s">
        <v>2770</v>
      </c>
      <c r="W4166" s="0" t="s">
        <v>1228</v>
      </c>
      <c r="X4166" s="0" t="s">
        <v>1229</v>
      </c>
      <c r="Y4166" s="0" t="s">
        <v>1051</v>
      </c>
      <c r="Z4166" s="0" t="s">
        <v>618</v>
      </c>
      <c r="AA4166" s="0" t="n">
        <v>621701.1</v>
      </c>
      <c r="AB4166" s="215" t="n">
        <v>37530.875</v>
      </c>
      <c r="AC4166" s="215" t="n">
        <v>37621.875</v>
      </c>
    </row>
    <row r="4167" customFormat="false" ht="12.75" hidden="false" customHeight="false" outlineLevel="0" collapsed="false">
      <c r="A4167" s="208" t="str">
        <f aca="false">B4167&amp;" "&amp;C4167&amp;" "&amp;D4167</f>
        <v>US Power Physical</v>
      </c>
      <c r="B4167" s="208" t="str">
        <f aca="false">IF((LEFT(N4167,2)="US"),"US","")</f>
        <v>US</v>
      </c>
      <c r="C4167" s="208" t="str">
        <f aca="false">M4167</f>
        <v>Power</v>
      </c>
      <c r="D4167" s="208" t="str">
        <f aca="false">IF(ISNUMBER(FIND("Phy",N4167))=TRUE(),"Physical","Financial")</f>
        <v>Physical</v>
      </c>
      <c r="E4167" s="208" t="n">
        <f aca="false">IF(VLOOKUP(S4167,'DD-Lookup'!$J$6:$L$50,3,FALSE())="Monthly",(YEAR(AC4167)-YEAR(AB4167))*12+MONTH(AC4167)-MONTH(AB4167)+1,(AC4167-AB4167+1))</f>
        <v>5</v>
      </c>
      <c r="F4167" s="239" t="n">
        <f aca="false">E4167*SUM(P4167:Q4167)</f>
        <v>250</v>
      </c>
      <c r="G4167" s="214" t="n">
        <v>1292909</v>
      </c>
      <c r="H4167" s="215" t="n">
        <v>37035.4723726852</v>
      </c>
      <c r="I4167" s="0" t="s">
        <v>1078</v>
      </c>
      <c r="J4167" s="0" t="s">
        <v>1246</v>
      </c>
      <c r="K4167" s="0" t="s">
        <v>1200</v>
      </c>
      <c r="M4167" s="0" t="s">
        <v>67</v>
      </c>
      <c r="N4167" s="0" t="s">
        <v>1081</v>
      </c>
      <c r="O4167" s="0" t="s">
        <v>1255</v>
      </c>
      <c r="P4167" s="216" t="n">
        <v>50</v>
      </c>
      <c r="S4167" s="0" t="s">
        <v>930</v>
      </c>
      <c r="T4167" s="0" t="s">
        <v>784</v>
      </c>
      <c r="U4167" s="218" t="n">
        <v>30.5</v>
      </c>
      <c r="V4167" s="0" t="s">
        <v>1464</v>
      </c>
      <c r="W4167" s="0" t="s">
        <v>1134</v>
      </c>
      <c r="X4167" s="0" t="s">
        <v>1135</v>
      </c>
      <c r="Y4167" s="0" t="s">
        <v>1051</v>
      </c>
      <c r="Z4167" s="0" t="s">
        <v>618</v>
      </c>
      <c r="AA4167" s="0" t="n">
        <v>621702.1</v>
      </c>
      <c r="AB4167" s="215" t="n">
        <v>37039.875</v>
      </c>
      <c r="AC4167" s="215" t="n">
        <v>37043.875</v>
      </c>
    </row>
    <row r="4168" customFormat="false" ht="12.75" hidden="false" customHeight="false" outlineLevel="0" collapsed="false">
      <c r="A4168" s="208" t="str">
        <f aca="false">B4168&amp;" "&amp;C4168&amp;" "&amp;D4168</f>
        <v> Oil Products Financial</v>
      </c>
      <c r="B4168" s="208" t="str">
        <f aca="false">IF((LEFT(N4168,2)="US"),"US","")</f>
        <v/>
      </c>
      <c r="C4168" s="208" t="str">
        <f aca="false">M4168</f>
        <v>Oil Products</v>
      </c>
      <c r="D4168" s="208" t="str">
        <f aca="false">IF(ISNUMBER(FIND("Phy",N4168))=TRUE(),"Physical","Financial")</f>
        <v>Financial</v>
      </c>
      <c r="E4168" s="208" t="n">
        <f aca="false">IF(VLOOKUP(S4168,'DD-Lookup'!$J$6:$L$50,3,FALSE())="Monthly",(YEAR(AC4168)-YEAR(AB4168))*12+MONTH(AC4168)-MONTH(AB4168)+1,(AC4168-AB4168+1))</f>
        <v>5</v>
      </c>
      <c r="F4168" s="239" t="n">
        <f aca="false">E4168*SUM(P4168:Q4168)</f>
        <v>25000</v>
      </c>
      <c r="G4168" s="214" t="n">
        <v>1292910</v>
      </c>
      <c r="H4168" s="215" t="n">
        <v>37035.4726851852</v>
      </c>
      <c r="I4168" s="0" t="s">
        <v>980</v>
      </c>
      <c r="M4168" s="0" t="s">
        <v>831</v>
      </c>
      <c r="N4168" s="0" t="s">
        <v>1007</v>
      </c>
      <c r="O4168" s="0" t="s">
        <v>1008</v>
      </c>
      <c r="P4168" s="216" t="n">
        <v>5000</v>
      </c>
      <c r="S4168" s="0" t="s">
        <v>136</v>
      </c>
      <c r="T4168" s="0" t="s">
        <v>784</v>
      </c>
      <c r="U4168" s="218" t="n">
        <v>1.25</v>
      </c>
      <c r="V4168" s="0" t="s">
        <v>984</v>
      </c>
      <c r="W4168" s="0" t="s">
        <v>985</v>
      </c>
      <c r="X4168" s="0" t="s">
        <v>986</v>
      </c>
      <c r="Y4168" s="0" t="s">
        <v>838</v>
      </c>
      <c r="Z4168" s="0" t="s">
        <v>935</v>
      </c>
      <c r="AA4168" s="0" t="s">
        <v>3365</v>
      </c>
      <c r="AB4168" s="215" t="n">
        <v>37039.875</v>
      </c>
      <c r="AC4168" s="215" t="n">
        <v>37043.875</v>
      </c>
    </row>
    <row r="4169" customFormat="false" ht="12.75" hidden="false" customHeight="false" outlineLevel="0" collapsed="false">
      <c r="A4169" s="208" t="str">
        <f aca="false">B4169&amp;" "&amp;C4169&amp;" "&amp;D4169</f>
        <v>US Natural Gas Financial</v>
      </c>
      <c r="B4169" s="208" t="str">
        <f aca="false">IF((LEFT(N4169,2)="US"),"US","")</f>
        <v>US</v>
      </c>
      <c r="C4169" s="208" t="str">
        <f aca="false">M4169</f>
        <v>Natural Gas</v>
      </c>
      <c r="D4169" s="208" t="str">
        <f aca="false">IF(ISNUMBER(FIND("Phy",N4169))=TRUE(),"Physical","Financial")</f>
        <v>Financial</v>
      </c>
      <c r="E4169" s="208" t="n">
        <f aca="false">IF(VLOOKUP(S4169,'DD-Lookup'!$J$6:$L$50,3,FALSE())="Monthly",(YEAR(AC4169)-YEAR(AB4169))*12+MONTH(AC4169)-MONTH(AB4169)+1,(AC4169-AB4169+1))</f>
        <v>30</v>
      </c>
      <c r="F4169" s="239" t="n">
        <f aca="false">E4169*SUM(P4169:Q4169)</f>
        <v>600000</v>
      </c>
      <c r="G4169" s="214" t="n">
        <v>1292911</v>
      </c>
      <c r="H4169" s="215" t="n">
        <v>37035.4733217593</v>
      </c>
      <c r="I4169" s="0" t="s">
        <v>1139</v>
      </c>
      <c r="M4169" s="0" t="s">
        <v>858</v>
      </c>
      <c r="N4169" s="0" t="s">
        <v>1482</v>
      </c>
      <c r="O4169" s="0" t="s">
        <v>1742</v>
      </c>
      <c r="P4169" s="216" t="n">
        <v>20000</v>
      </c>
      <c r="S4169" s="0" t="s">
        <v>1026</v>
      </c>
      <c r="T4169" s="0" t="s">
        <v>784</v>
      </c>
      <c r="U4169" s="218" t="n">
        <v>0.415</v>
      </c>
      <c r="V4169" s="0" t="s">
        <v>3366</v>
      </c>
      <c r="W4169" s="0" t="s">
        <v>1485</v>
      </c>
      <c r="X4169" s="0" t="s">
        <v>1486</v>
      </c>
      <c r="Y4169" s="0" t="s">
        <v>838</v>
      </c>
      <c r="Z4169" s="0" t="s">
        <v>571</v>
      </c>
      <c r="AA4169" s="0" t="s">
        <v>3367</v>
      </c>
      <c r="AB4169" s="215" t="n">
        <v>37043.875</v>
      </c>
      <c r="AC4169" s="215" t="n">
        <v>37072.875</v>
      </c>
    </row>
    <row r="4170" customFormat="false" ht="12.75" hidden="false" customHeight="false" outlineLevel="0" collapsed="false">
      <c r="A4170" s="208" t="str">
        <f aca="false">B4170&amp;" "&amp;C4170&amp;" "&amp;D4170</f>
        <v>US Oil Products Financial</v>
      </c>
      <c r="B4170" s="208" t="str">
        <f aca="false">IF((LEFT(N4170,2)="US"),"US","")</f>
        <v>US</v>
      </c>
      <c r="C4170" s="208" t="str">
        <f aca="false">M4170</f>
        <v>Oil Products</v>
      </c>
      <c r="D4170" s="208" t="str">
        <f aca="false">IF(ISNUMBER(FIND("Phy",N4170))=TRUE(),"Physical","Financial")</f>
        <v>Financial</v>
      </c>
      <c r="E4170" s="208" t="n">
        <f aca="false">IF(VLOOKUP(S4170,'DD-Lookup'!$J$6:$L$50,3,FALSE())="Monthly",(YEAR(AC4170)-YEAR(AB4170))*12+MONTH(AC4170)-MONTH(AB4170)+1,(AC4170-AB4170+1))</f>
        <v>1</v>
      </c>
      <c r="F4170" s="239" t="n">
        <f aca="false">E4170*SUM(P4170:Q4170)</f>
        <v>25000</v>
      </c>
      <c r="G4170" s="214" t="n">
        <v>1292912</v>
      </c>
      <c r="H4170" s="215" t="n">
        <v>37035.4735300926</v>
      </c>
      <c r="I4170" s="0" t="s">
        <v>1376</v>
      </c>
      <c r="M4170" s="0" t="s">
        <v>831</v>
      </c>
      <c r="N4170" s="0" t="s">
        <v>2855</v>
      </c>
      <c r="O4170" s="0" t="s">
        <v>2856</v>
      </c>
      <c r="Q4170" s="216" t="n">
        <v>25000</v>
      </c>
      <c r="S4170" s="0" t="s">
        <v>2243</v>
      </c>
      <c r="T4170" s="0" t="s">
        <v>784</v>
      </c>
      <c r="U4170" s="218" t="n">
        <v>79.9</v>
      </c>
      <c r="V4170" s="0" t="s">
        <v>2312</v>
      </c>
      <c r="W4170" s="0" t="s">
        <v>2857</v>
      </c>
      <c r="X4170" s="0" t="s">
        <v>2858</v>
      </c>
      <c r="Y4170" s="0" t="s">
        <v>847</v>
      </c>
      <c r="Z4170" s="0" t="s">
        <v>571</v>
      </c>
      <c r="AA4170" s="0" t="n">
        <v>107192</v>
      </c>
      <c r="AB4170" s="215" t="n">
        <v>37043</v>
      </c>
      <c r="AC4170" s="215" t="n">
        <v>37072</v>
      </c>
    </row>
    <row r="4171" customFormat="false" ht="12.75" hidden="false" customHeight="false" outlineLevel="0" collapsed="false">
      <c r="A4171" s="208" t="str">
        <f aca="false">B4171&amp;" "&amp;C4171&amp;" "&amp;D4171</f>
        <v>US Natural Gas Financial</v>
      </c>
      <c r="B4171" s="208" t="str">
        <f aca="false">IF((LEFT(N4171,2)="US"),"US","")</f>
        <v>US</v>
      </c>
      <c r="C4171" s="208" t="str">
        <f aca="false">M4171</f>
        <v>Natural Gas</v>
      </c>
      <c r="D4171" s="208" t="str">
        <f aca="false">IF(ISNUMBER(FIND("Phy",N4171))=TRUE(),"Physical","Financial")</f>
        <v>Financial</v>
      </c>
      <c r="E4171" s="208" t="n">
        <f aca="false">IF(VLOOKUP(S4171,'DD-Lookup'!$J$6:$L$50,3,FALSE())="Monthly",(YEAR(AC4171)-YEAR(AB4171))*12+MONTH(AC4171)-MONTH(AB4171)+1,(AC4171-AB4171+1))</f>
        <v>30</v>
      </c>
      <c r="F4171" s="239" t="n">
        <f aca="false">E4171*SUM(P4171:Q4171)</f>
        <v>38700</v>
      </c>
      <c r="G4171" s="214" t="n">
        <v>1292913</v>
      </c>
      <c r="H4171" s="215" t="n">
        <v>37035.4738310185</v>
      </c>
      <c r="I4171" s="0" t="s">
        <v>1452</v>
      </c>
      <c r="M4171" s="0" t="s">
        <v>858</v>
      </c>
      <c r="N4171" s="0" t="s">
        <v>1482</v>
      </c>
      <c r="O4171" s="0" t="s">
        <v>3368</v>
      </c>
      <c r="Q4171" s="216" t="n">
        <v>1290</v>
      </c>
      <c r="S4171" s="0" t="s">
        <v>1026</v>
      </c>
      <c r="T4171" s="0" t="s">
        <v>784</v>
      </c>
      <c r="U4171" s="218" t="n">
        <v>-0.07</v>
      </c>
      <c r="V4171" s="0" t="s">
        <v>2921</v>
      </c>
      <c r="W4171" s="0" t="s">
        <v>1824</v>
      </c>
      <c r="X4171" s="0" t="s">
        <v>1825</v>
      </c>
      <c r="Y4171" s="0" t="s">
        <v>838</v>
      </c>
      <c r="Z4171" s="0" t="s">
        <v>571</v>
      </c>
      <c r="AA4171" s="0" t="s">
        <v>3369</v>
      </c>
      <c r="AB4171" s="215" t="n">
        <v>37043.875</v>
      </c>
      <c r="AC4171" s="215" t="n">
        <v>37072.875</v>
      </c>
    </row>
    <row r="4172" customFormat="false" ht="12.75" hidden="false" customHeight="false" outlineLevel="0" collapsed="false">
      <c r="A4172" s="208" t="str">
        <f aca="false">B4172&amp;" "&amp;C4172&amp;" "&amp;D4172</f>
        <v>US Natural Gas Financial</v>
      </c>
      <c r="B4172" s="208" t="str">
        <f aca="false">IF((LEFT(N4172,2)="US"),"US","")</f>
        <v>US</v>
      </c>
      <c r="C4172" s="208" t="str">
        <f aca="false">M4172</f>
        <v>Natural Gas</v>
      </c>
      <c r="D4172" s="208" t="str">
        <f aca="false">IF(ISNUMBER(FIND("Phy",N4172))=TRUE(),"Physical","Financial")</f>
        <v>Financial</v>
      </c>
      <c r="E4172" s="208" t="n">
        <f aca="false">IF(VLOOKUP(S4172,'DD-Lookup'!$J$6:$L$50,3,FALSE())="Monthly",(YEAR(AC4172)-YEAR(AB4172))*12+MONTH(AC4172)-MONTH(AB4172)+1,(AC4172-AB4172+1))</f>
        <v>153</v>
      </c>
      <c r="F4172" s="239" t="n">
        <f aca="false">E4172*SUM(P4172:Q4172)</f>
        <v>765000</v>
      </c>
      <c r="G4172" s="214" t="n">
        <v>1292914</v>
      </c>
      <c r="H4172" s="215" t="n">
        <v>37035.4739814815</v>
      </c>
      <c r="I4172" s="0" t="s">
        <v>2285</v>
      </c>
      <c r="M4172" s="0" t="s">
        <v>858</v>
      </c>
      <c r="N4172" s="0" t="s">
        <v>1024</v>
      </c>
      <c r="O4172" s="0" t="s">
        <v>1303</v>
      </c>
      <c r="P4172" s="216" t="n">
        <v>5000</v>
      </c>
      <c r="S4172" s="0" t="s">
        <v>1026</v>
      </c>
      <c r="T4172" s="0" t="s">
        <v>784</v>
      </c>
      <c r="U4172" s="218" t="n">
        <v>4.26</v>
      </c>
      <c r="V4172" s="0" t="s">
        <v>3274</v>
      </c>
      <c r="W4172" s="0" t="s">
        <v>1028</v>
      </c>
      <c r="X4172" s="0" t="s">
        <v>1029</v>
      </c>
      <c r="Y4172" s="0" t="s">
        <v>838</v>
      </c>
      <c r="Z4172" s="0" t="s">
        <v>571</v>
      </c>
      <c r="AA4172" s="0" t="s">
        <v>3370</v>
      </c>
      <c r="AB4172" s="215" t="n">
        <v>37043</v>
      </c>
      <c r="AC4172" s="215" t="n">
        <v>37195</v>
      </c>
    </row>
    <row r="4173" customFormat="false" ht="12.75" hidden="false" customHeight="false" outlineLevel="0" collapsed="false">
      <c r="A4173" s="208" t="str">
        <f aca="false">B4173&amp;" "&amp;C4173&amp;" "&amp;D4173</f>
        <v>US Natural Gas Financial</v>
      </c>
      <c r="B4173" s="208" t="str">
        <f aca="false">IF((LEFT(N4173,2)="US"),"US","")</f>
        <v>US</v>
      </c>
      <c r="C4173" s="208" t="str">
        <f aca="false">M4173</f>
        <v>Natural Gas</v>
      </c>
      <c r="D4173" s="208" t="str">
        <f aca="false">IF(ISNUMBER(FIND("Phy",N4173))=TRUE(),"Physical","Financial")</f>
        <v>Financial</v>
      </c>
      <c r="E4173" s="208" t="n">
        <f aca="false">IF(VLOOKUP(S4173,'DD-Lookup'!$J$6:$L$50,3,FALSE())="Monthly",(YEAR(AC4173)-YEAR(AB4173))*12+MONTH(AC4173)-MONTH(AB4173)+1,(AC4173-AB4173+1))</f>
        <v>30</v>
      </c>
      <c r="F4173" s="239" t="n">
        <f aca="false">E4173*SUM(P4173:Q4173)</f>
        <v>150000</v>
      </c>
      <c r="G4173" s="214" t="n">
        <v>1292915</v>
      </c>
      <c r="H4173" s="215" t="n">
        <v>37035.4740046296</v>
      </c>
      <c r="I4173" s="0" t="s">
        <v>2097</v>
      </c>
      <c r="M4173" s="0" t="s">
        <v>858</v>
      </c>
      <c r="N4173" s="0" t="s">
        <v>1024</v>
      </c>
      <c r="O4173" s="0" t="s">
        <v>1025</v>
      </c>
      <c r="P4173" s="216" t="n">
        <v>5000</v>
      </c>
      <c r="S4173" s="0" t="s">
        <v>1026</v>
      </c>
      <c r="T4173" s="0" t="s">
        <v>784</v>
      </c>
      <c r="U4173" s="218" t="n">
        <v>4.145</v>
      </c>
      <c r="V4173" s="0" t="s">
        <v>2435</v>
      </c>
      <c r="W4173" s="0" t="s">
        <v>1028</v>
      </c>
      <c r="X4173" s="0" t="s">
        <v>1029</v>
      </c>
      <c r="Y4173" s="0" t="s">
        <v>838</v>
      </c>
      <c r="Z4173" s="0" t="s">
        <v>571</v>
      </c>
      <c r="AA4173" s="0" t="s">
        <v>3371</v>
      </c>
      <c r="AB4173" s="215" t="n">
        <v>37043.875</v>
      </c>
      <c r="AC4173" s="215" t="n">
        <v>37072.875</v>
      </c>
    </row>
    <row r="4174" customFormat="false" ht="12.75" hidden="false" customHeight="false" outlineLevel="0" collapsed="false">
      <c r="A4174" s="208" t="str">
        <f aca="false">B4174&amp;" "&amp;C4174&amp;" "&amp;D4174</f>
        <v>US Natural Gas Financial</v>
      </c>
      <c r="B4174" s="208" t="str">
        <f aca="false">IF((LEFT(N4174,2)="US"),"US","")</f>
        <v>US</v>
      </c>
      <c r="C4174" s="208" t="str">
        <f aca="false">M4174</f>
        <v>Natural Gas</v>
      </c>
      <c r="D4174" s="208" t="str">
        <f aca="false">IF(ISNUMBER(FIND("Phy",N4174))=TRUE(),"Physical","Financial")</f>
        <v>Financial</v>
      </c>
      <c r="E4174" s="208" t="n">
        <f aca="false">IF(VLOOKUP(S4174,'DD-Lookup'!$J$6:$L$50,3,FALSE())="Monthly",(YEAR(AC4174)-YEAR(AB4174))*12+MONTH(AC4174)-MONTH(AB4174)+1,(AC4174-AB4174+1))</f>
        <v>31</v>
      </c>
      <c r="F4174" s="239" t="n">
        <f aca="false">E4174*SUM(P4174:Q4174)</f>
        <v>155000</v>
      </c>
      <c r="G4174" s="214" t="n">
        <v>1292916</v>
      </c>
      <c r="H4174" s="215" t="n">
        <v>37035.4740856482</v>
      </c>
      <c r="I4174" s="0" t="s">
        <v>1376</v>
      </c>
      <c r="M4174" s="0" t="s">
        <v>858</v>
      </c>
      <c r="N4174" s="0" t="s">
        <v>1024</v>
      </c>
      <c r="O4174" s="0" t="s">
        <v>1145</v>
      </c>
      <c r="P4174" s="216" t="n">
        <v>5000</v>
      </c>
      <c r="S4174" s="0" t="s">
        <v>1026</v>
      </c>
      <c r="T4174" s="0" t="s">
        <v>784</v>
      </c>
      <c r="U4174" s="218" t="n">
        <v>4.295</v>
      </c>
      <c r="V4174" s="0" t="s">
        <v>2142</v>
      </c>
      <c r="W4174" s="0" t="s">
        <v>1028</v>
      </c>
      <c r="X4174" s="0" t="s">
        <v>1029</v>
      </c>
      <c r="Y4174" s="0" t="s">
        <v>838</v>
      </c>
      <c r="Z4174" s="0" t="s">
        <v>571</v>
      </c>
      <c r="AA4174" s="0" t="s">
        <v>3372</v>
      </c>
      <c r="AB4174" s="215" t="n">
        <v>37104.875</v>
      </c>
      <c r="AC4174" s="215" t="n">
        <v>37134.875</v>
      </c>
    </row>
    <row r="4175" customFormat="false" ht="12.75" hidden="false" customHeight="false" outlineLevel="0" collapsed="false">
      <c r="A4175" s="208" t="str">
        <f aca="false">B4175&amp;" "&amp;C4175&amp;" "&amp;D4175</f>
        <v>US Natural Gas Physical</v>
      </c>
      <c r="B4175" s="208" t="str">
        <f aca="false">IF((LEFT(N4175,2)="US"),"US","")</f>
        <v>US</v>
      </c>
      <c r="C4175" s="208" t="str">
        <f aca="false">M4175</f>
        <v>Natural Gas</v>
      </c>
      <c r="D4175" s="208" t="str">
        <f aca="false">IF(ISNUMBER(FIND("Phy",N4175))=TRUE(),"Physical","Financial")</f>
        <v>Physical</v>
      </c>
      <c r="E4175" s="208" t="n">
        <f aca="false">IF(VLOOKUP(S4175,'DD-Lookup'!$J$6:$L$50,3,FALSE())="Monthly",(YEAR(AC4175)-YEAR(AB4175))*12+MONTH(AC4175)-MONTH(AB4175)+1,(AC4175-AB4175+1))</f>
        <v>30</v>
      </c>
      <c r="F4175" s="239" t="n">
        <f aca="false">E4175*SUM(P4175:Q4175)</f>
        <v>150000</v>
      </c>
      <c r="G4175" s="214" t="n">
        <v>1292919</v>
      </c>
      <c r="H4175" s="215" t="n">
        <v>37035.4741666667</v>
      </c>
      <c r="I4175" s="0" t="s">
        <v>2097</v>
      </c>
      <c r="M4175" s="0" t="s">
        <v>858</v>
      </c>
      <c r="N4175" s="0" t="s">
        <v>1305</v>
      </c>
      <c r="O4175" s="0" t="s">
        <v>3297</v>
      </c>
      <c r="Q4175" s="216" t="n">
        <v>5000</v>
      </c>
      <c r="S4175" s="0" t="s">
        <v>1026</v>
      </c>
      <c r="T4175" s="0" t="s">
        <v>784</v>
      </c>
      <c r="U4175" s="218" t="n">
        <v>4.1325</v>
      </c>
      <c r="V4175" s="0" t="s">
        <v>2123</v>
      </c>
      <c r="W4175" s="0" t="s">
        <v>1573</v>
      </c>
      <c r="X4175" s="0" t="s">
        <v>3298</v>
      </c>
      <c r="Y4175" s="0" t="s">
        <v>1310</v>
      </c>
      <c r="Z4175" s="0" t="s">
        <v>571</v>
      </c>
      <c r="AA4175" s="0" t="s">
        <v>3373</v>
      </c>
      <c r="AB4175" s="215" t="n">
        <v>37043</v>
      </c>
      <c r="AC4175" s="215" t="n">
        <v>37072</v>
      </c>
    </row>
    <row r="4176" customFormat="false" ht="12.75" hidden="false" customHeight="false" outlineLevel="0" collapsed="false">
      <c r="A4176" s="208" t="str">
        <f aca="false">B4176&amp;" "&amp;C4176&amp;" "&amp;D4176</f>
        <v>US Natural Gas Financial</v>
      </c>
      <c r="B4176" s="208" t="str">
        <f aca="false">IF((LEFT(N4176,2)="US"),"US","")</f>
        <v>US</v>
      </c>
      <c r="C4176" s="208" t="str">
        <f aca="false">M4176</f>
        <v>Natural Gas</v>
      </c>
      <c r="D4176" s="208" t="str">
        <f aca="false">IF(ISNUMBER(FIND("Phy",N4176))=TRUE(),"Physical","Financial")</f>
        <v>Financial</v>
      </c>
      <c r="E4176" s="208" t="n">
        <f aca="false">IF(VLOOKUP(S4176,'DD-Lookup'!$J$6:$L$50,3,FALSE())="Monthly",(YEAR(AC4176)-YEAR(AB4176))*12+MONTH(AC4176)-MONTH(AB4176)+1,(AC4176-AB4176+1))</f>
        <v>30</v>
      </c>
      <c r="F4176" s="239" t="n">
        <f aca="false">E4176*SUM(P4176:Q4176)</f>
        <v>150000</v>
      </c>
      <c r="G4176" s="214" t="n">
        <v>1292920</v>
      </c>
      <c r="H4176" s="215" t="n">
        <v>37035.4742476852</v>
      </c>
      <c r="I4176" s="0" t="s">
        <v>1066</v>
      </c>
      <c r="M4176" s="0" t="s">
        <v>858</v>
      </c>
      <c r="N4176" s="0" t="s">
        <v>1482</v>
      </c>
      <c r="O4176" s="0" t="s">
        <v>2434</v>
      </c>
      <c r="P4176" s="216" t="n">
        <v>5000</v>
      </c>
      <c r="S4176" s="0" t="s">
        <v>1026</v>
      </c>
      <c r="T4176" s="0" t="s">
        <v>784</v>
      </c>
      <c r="U4176" s="218" t="n">
        <v>-1.295</v>
      </c>
      <c r="V4176" s="0" t="s">
        <v>2720</v>
      </c>
      <c r="W4176" s="0" t="s">
        <v>2070</v>
      </c>
      <c r="X4176" s="0" t="s">
        <v>2071</v>
      </c>
      <c r="Y4176" s="0" t="s">
        <v>838</v>
      </c>
      <c r="Z4176" s="0" t="s">
        <v>571</v>
      </c>
      <c r="AA4176" s="0" t="s">
        <v>3374</v>
      </c>
      <c r="AB4176" s="215" t="n">
        <v>37043.875</v>
      </c>
      <c r="AC4176" s="215" t="n">
        <v>37072.875</v>
      </c>
    </row>
    <row r="4177" customFormat="false" ht="12.75" hidden="false" customHeight="false" outlineLevel="0" collapsed="false">
      <c r="A4177" s="208" t="str">
        <f aca="false">B4177&amp;" "&amp;C4177&amp;" "&amp;D4177</f>
        <v>US Natural Gas Financial</v>
      </c>
      <c r="B4177" s="208" t="str">
        <f aca="false">IF((LEFT(N4177,2)="US"),"US","")</f>
        <v>US</v>
      </c>
      <c r="C4177" s="208" t="str">
        <f aca="false">M4177</f>
        <v>Natural Gas</v>
      </c>
      <c r="D4177" s="208" t="str">
        <f aca="false">IF(ISNUMBER(FIND("Phy",N4177))=TRUE(),"Physical","Financial")</f>
        <v>Financial</v>
      </c>
      <c r="E4177" s="208" t="n">
        <f aca="false">IF(VLOOKUP(S4177,'DD-Lookup'!$J$6:$L$50,3,FALSE())="Monthly",(YEAR(AC4177)-YEAR(AB4177))*12+MONTH(AC4177)-MONTH(AB4177)+1,(AC4177-AB4177+1))</f>
        <v>30</v>
      </c>
      <c r="F4177" s="239" t="n">
        <f aca="false">E4177*SUM(P4177:Q4177)</f>
        <v>150000</v>
      </c>
      <c r="G4177" s="214" t="n">
        <v>1292921</v>
      </c>
      <c r="H4177" s="215" t="n">
        <v>37035.4742708333</v>
      </c>
      <c r="I4177" s="0" t="s">
        <v>600</v>
      </c>
      <c r="M4177" s="0" t="s">
        <v>858</v>
      </c>
      <c r="N4177" s="0" t="s">
        <v>1024</v>
      </c>
      <c r="O4177" s="0" t="s">
        <v>1025</v>
      </c>
      <c r="P4177" s="216" t="n">
        <v>5000</v>
      </c>
      <c r="S4177" s="0" t="s">
        <v>1026</v>
      </c>
      <c r="T4177" s="0" t="s">
        <v>784</v>
      </c>
      <c r="U4177" s="218" t="n">
        <v>4.1425</v>
      </c>
      <c r="V4177" s="0" t="s">
        <v>2082</v>
      </c>
      <c r="W4177" s="0" t="s">
        <v>1028</v>
      </c>
      <c r="X4177" s="0" t="s">
        <v>1029</v>
      </c>
      <c r="Y4177" s="0" t="s">
        <v>838</v>
      </c>
      <c r="Z4177" s="0" t="s">
        <v>571</v>
      </c>
      <c r="AA4177" s="0" t="s">
        <v>3375</v>
      </c>
      <c r="AB4177" s="215" t="n">
        <v>37043.875</v>
      </c>
      <c r="AC4177" s="215" t="n">
        <v>37072.875</v>
      </c>
    </row>
    <row r="4178" customFormat="false" ht="12.75" hidden="false" customHeight="false" outlineLevel="0" collapsed="false">
      <c r="A4178" s="208" t="str">
        <f aca="false">B4178&amp;" "&amp;C4178&amp;" "&amp;D4178</f>
        <v>US Natural Gas Financial</v>
      </c>
      <c r="B4178" s="208" t="str">
        <f aca="false">IF((LEFT(N4178,2)="US"),"US","")</f>
        <v>US</v>
      </c>
      <c r="C4178" s="208" t="str">
        <f aca="false">M4178</f>
        <v>Natural Gas</v>
      </c>
      <c r="D4178" s="208" t="str">
        <f aca="false">IF(ISNUMBER(FIND("Phy",N4178))=TRUE(),"Physical","Financial")</f>
        <v>Financial</v>
      </c>
      <c r="E4178" s="208" t="n">
        <f aca="false">IF(VLOOKUP(S4178,'DD-Lookup'!$J$6:$L$50,3,FALSE())="Monthly",(YEAR(AC4178)-YEAR(AB4178))*12+MONTH(AC4178)-MONTH(AB4178)+1,(AC4178-AB4178+1))</f>
        <v>30</v>
      </c>
      <c r="F4178" s="239" t="n">
        <f aca="false">E4178*SUM(P4178:Q4178)</f>
        <v>1950000</v>
      </c>
      <c r="G4178" s="214" t="n">
        <v>1292922</v>
      </c>
      <c r="H4178" s="215" t="n">
        <v>37035.4743287037</v>
      </c>
      <c r="I4178" s="0" t="s">
        <v>1115</v>
      </c>
      <c r="M4178" s="0" t="s">
        <v>858</v>
      </c>
      <c r="N4178" s="0" t="s">
        <v>1024</v>
      </c>
      <c r="O4178" s="0" t="s">
        <v>3376</v>
      </c>
      <c r="P4178" s="216" t="n">
        <v>65000</v>
      </c>
      <c r="S4178" s="0" t="s">
        <v>1026</v>
      </c>
      <c r="T4178" s="0" t="s">
        <v>784</v>
      </c>
      <c r="U4178" s="218" t="n">
        <v>-0.0075</v>
      </c>
      <c r="V4178" s="0" t="s">
        <v>3377</v>
      </c>
      <c r="W4178" s="0" t="s">
        <v>1881</v>
      </c>
      <c r="X4178" s="0" t="s">
        <v>2505</v>
      </c>
      <c r="Y4178" s="0" t="s">
        <v>838</v>
      </c>
      <c r="Z4178" s="0" t="s">
        <v>571</v>
      </c>
      <c r="AA4178" s="0" t="s">
        <v>3378</v>
      </c>
      <c r="AB4178" s="215" t="n">
        <v>37043.875</v>
      </c>
      <c r="AC4178" s="215" t="n">
        <v>37072.875</v>
      </c>
    </row>
    <row r="4179" customFormat="false" ht="12.75" hidden="false" customHeight="false" outlineLevel="0" collapsed="false">
      <c r="A4179" s="208" t="str">
        <f aca="false">B4179&amp;" "&amp;C4179&amp;" "&amp;D4179</f>
        <v> Natural Gas Physical</v>
      </c>
      <c r="B4179" s="208" t="str">
        <f aca="false">IF((LEFT(N4179,2)="US"),"US","")</f>
        <v/>
      </c>
      <c r="C4179" s="208" t="str">
        <f aca="false">M4179</f>
        <v>Natural Gas</v>
      </c>
      <c r="D4179" s="208" t="str">
        <f aca="false">IF(ISNUMBER(FIND("Phy",N4179))=TRUE(),"Physical","Financial")</f>
        <v>Physical</v>
      </c>
      <c r="E4179" s="208" t="n">
        <f aca="false">IF(VLOOKUP(S4179,'DD-Lookup'!$J$6:$L$50,3,FALSE())="Monthly",(YEAR(AC4179)-YEAR(AB4179))*12+MONTH(AC4179)-MONTH(AB4179)+1,(AC4179-AB4179+1))</f>
        <v>1</v>
      </c>
      <c r="F4179" s="239" t="n">
        <f aca="false">E4179*SUM(P4179:Q4179)</f>
        <v>10000</v>
      </c>
      <c r="G4179" s="214" t="n">
        <v>1292926</v>
      </c>
      <c r="H4179" s="215" t="n">
        <v>37035.4744444444</v>
      </c>
      <c r="I4179" s="0" t="s">
        <v>1874</v>
      </c>
      <c r="M4179" s="0" t="s">
        <v>858</v>
      </c>
      <c r="N4179" s="0" t="s">
        <v>2171</v>
      </c>
      <c r="O4179" s="0" t="s">
        <v>2223</v>
      </c>
      <c r="P4179" s="216" t="n">
        <v>10000</v>
      </c>
      <c r="S4179" s="0" t="s">
        <v>279</v>
      </c>
      <c r="T4179" s="0" t="s">
        <v>2173</v>
      </c>
      <c r="U4179" s="218" t="n">
        <v>5.58</v>
      </c>
      <c r="V4179" s="0" t="s">
        <v>2215</v>
      </c>
      <c r="W4179" s="0" t="s">
        <v>2225</v>
      </c>
      <c r="X4179" s="0" t="s">
        <v>2176</v>
      </c>
      <c r="Y4179" s="0" t="s">
        <v>1310</v>
      </c>
      <c r="Z4179" s="0" t="s">
        <v>628</v>
      </c>
      <c r="AA4179" s="0" t="n">
        <v>809327</v>
      </c>
      <c r="AB4179" s="215" t="n">
        <v>37035.875</v>
      </c>
      <c r="AC4179" s="215" t="n">
        <v>37035.875</v>
      </c>
    </row>
    <row r="4180" customFormat="false" ht="12.75" hidden="false" customHeight="false" outlineLevel="0" collapsed="false">
      <c r="A4180" s="208" t="str">
        <f aca="false">B4180&amp;" "&amp;C4180&amp;" "&amp;D4180</f>
        <v> Natural Gas Physical</v>
      </c>
      <c r="B4180" s="208" t="str">
        <f aca="false">IF((LEFT(N4180,2)="US"),"US","")</f>
        <v/>
      </c>
      <c r="C4180" s="208" t="str">
        <f aca="false">M4180</f>
        <v>Natural Gas</v>
      </c>
      <c r="D4180" s="208" t="str">
        <f aca="false">IF(ISNUMBER(FIND("Phy",N4180))=TRUE(),"Physical","Financial")</f>
        <v>Physical</v>
      </c>
      <c r="E4180" s="208" t="n">
        <f aca="false">IF(VLOOKUP(S4180,'DD-Lookup'!$J$6:$L$50,3,FALSE())="Monthly",(YEAR(AC4180)-YEAR(AB4180))*12+MONTH(AC4180)-MONTH(AB4180)+1,(AC4180-AB4180+1))</f>
        <v>1</v>
      </c>
      <c r="F4180" s="239" t="n">
        <f aca="false">E4180*SUM(P4180:Q4180)</f>
        <v>5000</v>
      </c>
      <c r="G4180" s="214" t="n">
        <v>1292927</v>
      </c>
      <c r="H4180" s="215" t="n">
        <v>37035.4744907407</v>
      </c>
      <c r="I4180" s="0" t="s">
        <v>1874</v>
      </c>
      <c r="M4180" s="0" t="s">
        <v>858</v>
      </c>
      <c r="N4180" s="0" t="s">
        <v>2171</v>
      </c>
      <c r="O4180" s="0" t="s">
        <v>3101</v>
      </c>
      <c r="P4180" s="216" t="n">
        <v>5000</v>
      </c>
      <c r="S4180" s="0" t="s">
        <v>279</v>
      </c>
      <c r="T4180" s="0" t="s">
        <v>2173</v>
      </c>
      <c r="U4180" s="218" t="n">
        <v>5.57</v>
      </c>
      <c r="V4180" s="0" t="s">
        <v>2215</v>
      </c>
      <c r="W4180" s="0" t="s">
        <v>2225</v>
      </c>
      <c r="X4180" s="0" t="s">
        <v>2176</v>
      </c>
      <c r="Y4180" s="0" t="s">
        <v>1310</v>
      </c>
      <c r="Z4180" s="0" t="s">
        <v>628</v>
      </c>
      <c r="AA4180" s="0" t="n">
        <v>809329</v>
      </c>
      <c r="AB4180" s="215" t="n">
        <v>37036.875</v>
      </c>
      <c r="AC4180" s="215" t="n">
        <v>37036.875</v>
      </c>
    </row>
    <row r="4181" customFormat="false" ht="12.75" hidden="false" customHeight="false" outlineLevel="0" collapsed="false">
      <c r="A4181" s="208" t="str">
        <f aca="false">B4181&amp;" "&amp;C4181&amp;" "&amp;D4181</f>
        <v> Natural Gas Physical</v>
      </c>
      <c r="B4181" s="208" t="str">
        <f aca="false">IF((LEFT(N4181,2)="US"),"US","")</f>
        <v/>
      </c>
      <c r="C4181" s="208" t="str">
        <f aca="false">M4181</f>
        <v>Natural Gas</v>
      </c>
      <c r="D4181" s="208" t="str">
        <f aca="false">IF(ISNUMBER(FIND("Phy",N4181))=TRUE(),"Physical","Financial")</f>
        <v>Physical</v>
      </c>
      <c r="E4181" s="208" t="n">
        <f aca="false">IF(VLOOKUP(S4181,'DD-Lookup'!$J$6:$L$50,3,FALSE())="Monthly",(YEAR(AC4181)-YEAR(AB4181))*12+MONTH(AC4181)-MONTH(AB4181)+1,(AC4181-AB4181+1))</f>
        <v>1</v>
      </c>
      <c r="F4181" s="239" t="n">
        <f aca="false">E4181*SUM(P4181:Q4181)</f>
        <v>10000</v>
      </c>
      <c r="G4181" s="214" t="n">
        <v>1292928</v>
      </c>
      <c r="H4181" s="215" t="n">
        <v>37035.4745486111</v>
      </c>
      <c r="I4181" s="0" t="s">
        <v>1874</v>
      </c>
      <c r="M4181" s="0" t="s">
        <v>858</v>
      </c>
      <c r="N4181" s="0" t="s">
        <v>2171</v>
      </c>
      <c r="O4181" s="0" t="s">
        <v>2223</v>
      </c>
      <c r="P4181" s="216" t="n">
        <v>10000</v>
      </c>
      <c r="S4181" s="0" t="s">
        <v>279</v>
      </c>
      <c r="T4181" s="0" t="s">
        <v>2173</v>
      </c>
      <c r="U4181" s="218" t="n">
        <v>5.57</v>
      </c>
      <c r="V4181" s="0" t="s">
        <v>2215</v>
      </c>
      <c r="W4181" s="0" t="s">
        <v>2225</v>
      </c>
      <c r="X4181" s="0" t="s">
        <v>2176</v>
      </c>
      <c r="Y4181" s="0" t="s">
        <v>1310</v>
      </c>
      <c r="Z4181" s="0" t="s">
        <v>628</v>
      </c>
      <c r="AA4181" s="0" t="n">
        <v>809330</v>
      </c>
      <c r="AB4181" s="215" t="n">
        <v>37035.875</v>
      </c>
      <c r="AC4181" s="215" t="n">
        <v>37035.875</v>
      </c>
    </row>
    <row r="4182" customFormat="false" ht="12.75" hidden="false" customHeight="false" outlineLevel="0" collapsed="false">
      <c r="A4182" s="208" t="str">
        <f aca="false">B4182&amp;" "&amp;C4182&amp;" "&amp;D4182</f>
        <v> Natural Gas Physical</v>
      </c>
      <c r="B4182" s="208" t="str">
        <f aca="false">IF((LEFT(N4182,2)="US"),"US","")</f>
        <v/>
      </c>
      <c r="C4182" s="208" t="str">
        <f aca="false">M4182</f>
        <v>Natural Gas</v>
      </c>
      <c r="D4182" s="208" t="str">
        <f aca="false">IF(ISNUMBER(FIND("Phy",N4182))=TRUE(),"Physical","Financial")</f>
        <v>Physical</v>
      </c>
      <c r="E4182" s="208" t="n">
        <f aca="false">IF(VLOOKUP(S4182,'DD-Lookup'!$J$6:$L$50,3,FALSE())="Monthly",(YEAR(AC4182)-YEAR(AB4182))*12+MONTH(AC4182)-MONTH(AB4182)+1,(AC4182-AB4182+1))</f>
        <v>1</v>
      </c>
      <c r="F4182" s="239" t="n">
        <f aca="false">E4182*SUM(P4182:Q4182)</f>
        <v>10000</v>
      </c>
      <c r="G4182" s="214" t="n">
        <v>1292929</v>
      </c>
      <c r="H4182" s="215" t="n">
        <v>37035.4745949074</v>
      </c>
      <c r="I4182" s="0" t="s">
        <v>1874</v>
      </c>
      <c r="M4182" s="0" t="s">
        <v>858</v>
      </c>
      <c r="N4182" s="0" t="s">
        <v>2171</v>
      </c>
      <c r="O4182" s="0" t="s">
        <v>2223</v>
      </c>
      <c r="P4182" s="216" t="n">
        <v>10000</v>
      </c>
      <c r="S4182" s="0" t="s">
        <v>279</v>
      </c>
      <c r="T4182" s="0" t="s">
        <v>2173</v>
      </c>
      <c r="U4182" s="218" t="n">
        <v>5.56</v>
      </c>
      <c r="V4182" s="0" t="s">
        <v>2215</v>
      </c>
      <c r="W4182" s="0" t="s">
        <v>2225</v>
      </c>
      <c r="X4182" s="0" t="s">
        <v>2176</v>
      </c>
      <c r="Y4182" s="0" t="s">
        <v>1310</v>
      </c>
      <c r="Z4182" s="0" t="s">
        <v>628</v>
      </c>
      <c r="AA4182" s="0" t="n">
        <v>809331</v>
      </c>
      <c r="AB4182" s="215" t="n">
        <v>37035.875</v>
      </c>
      <c r="AC4182" s="215" t="n">
        <v>37035.875</v>
      </c>
    </row>
    <row r="4183" customFormat="false" ht="12.75" hidden="false" customHeight="false" outlineLevel="0" collapsed="false">
      <c r="A4183" s="208" t="str">
        <f aca="false">B4183&amp;" "&amp;C4183&amp;" "&amp;D4183</f>
        <v> Natural Gas Physical</v>
      </c>
      <c r="B4183" s="208" t="str">
        <f aca="false">IF((LEFT(N4183,2)="US"),"US","")</f>
        <v/>
      </c>
      <c r="C4183" s="208" t="str">
        <f aca="false">M4183</f>
        <v>Natural Gas</v>
      </c>
      <c r="D4183" s="208" t="str">
        <f aca="false">IF(ISNUMBER(FIND("Phy",N4183))=TRUE(),"Physical","Financial")</f>
        <v>Physical</v>
      </c>
      <c r="E4183" s="208" t="n">
        <f aca="false">IF(VLOOKUP(S4183,'DD-Lookup'!$J$6:$L$50,3,FALSE())="Monthly",(YEAR(AC4183)-YEAR(AB4183))*12+MONTH(AC4183)-MONTH(AB4183)+1,(AC4183-AB4183+1))</f>
        <v>1</v>
      </c>
      <c r="F4183" s="239" t="n">
        <f aca="false">E4183*SUM(P4183:Q4183)</f>
        <v>5000</v>
      </c>
      <c r="G4183" s="214" t="n">
        <v>1292930</v>
      </c>
      <c r="H4183" s="215" t="n">
        <v>37035.4746296296</v>
      </c>
      <c r="I4183" s="0" t="s">
        <v>1874</v>
      </c>
      <c r="M4183" s="0" t="s">
        <v>858</v>
      </c>
      <c r="N4183" s="0" t="s">
        <v>2171</v>
      </c>
      <c r="O4183" s="0" t="s">
        <v>3101</v>
      </c>
      <c r="P4183" s="216" t="n">
        <v>5000</v>
      </c>
      <c r="S4183" s="0" t="s">
        <v>279</v>
      </c>
      <c r="T4183" s="0" t="s">
        <v>2173</v>
      </c>
      <c r="U4183" s="218" t="n">
        <v>5.55</v>
      </c>
      <c r="V4183" s="0" t="s">
        <v>2215</v>
      </c>
      <c r="W4183" s="0" t="s">
        <v>2225</v>
      </c>
      <c r="X4183" s="0" t="s">
        <v>2176</v>
      </c>
      <c r="Y4183" s="0" t="s">
        <v>1310</v>
      </c>
      <c r="Z4183" s="0" t="s">
        <v>628</v>
      </c>
      <c r="AA4183" s="0" t="n">
        <v>809332</v>
      </c>
      <c r="AB4183" s="215" t="n">
        <v>37036.875</v>
      </c>
      <c r="AC4183" s="215" t="n">
        <v>37036.875</v>
      </c>
    </row>
    <row r="4184" customFormat="false" ht="12.75" hidden="false" customHeight="false" outlineLevel="0" collapsed="false">
      <c r="A4184" s="208" t="str">
        <f aca="false">B4184&amp;" "&amp;C4184&amp;" "&amp;D4184</f>
        <v> Natural Gas Physical</v>
      </c>
      <c r="B4184" s="208" t="str">
        <f aca="false">IF((LEFT(N4184,2)="US"),"US","")</f>
        <v/>
      </c>
      <c r="C4184" s="208" t="str">
        <f aca="false">M4184</f>
        <v>Natural Gas</v>
      </c>
      <c r="D4184" s="208" t="str">
        <f aca="false">IF(ISNUMBER(FIND("Phy",N4184))=TRUE(),"Physical","Financial")</f>
        <v>Physical</v>
      </c>
      <c r="E4184" s="208" t="n">
        <f aca="false">IF(VLOOKUP(S4184,'DD-Lookup'!$J$6:$L$50,3,FALSE())="Monthly",(YEAR(AC4184)-YEAR(AB4184))*12+MONTH(AC4184)-MONTH(AB4184)+1,(AC4184-AB4184+1))</f>
        <v>1</v>
      </c>
      <c r="F4184" s="239" t="n">
        <f aca="false">E4184*SUM(P4184:Q4184)</f>
        <v>10000</v>
      </c>
      <c r="G4184" s="214" t="n">
        <v>1292931</v>
      </c>
      <c r="H4184" s="215" t="n">
        <v>37035.4746643519</v>
      </c>
      <c r="I4184" s="0" t="s">
        <v>1874</v>
      </c>
      <c r="M4184" s="0" t="s">
        <v>858</v>
      </c>
      <c r="N4184" s="0" t="s">
        <v>2171</v>
      </c>
      <c r="O4184" s="0" t="s">
        <v>2223</v>
      </c>
      <c r="P4184" s="216" t="n">
        <v>10000</v>
      </c>
      <c r="S4184" s="0" t="s">
        <v>279</v>
      </c>
      <c r="T4184" s="0" t="s">
        <v>2173</v>
      </c>
      <c r="U4184" s="218" t="n">
        <v>5.545</v>
      </c>
      <c r="V4184" s="0" t="s">
        <v>2215</v>
      </c>
      <c r="W4184" s="0" t="s">
        <v>2225</v>
      </c>
      <c r="X4184" s="0" t="s">
        <v>2176</v>
      </c>
      <c r="Y4184" s="0" t="s">
        <v>1310</v>
      </c>
      <c r="Z4184" s="0" t="s">
        <v>628</v>
      </c>
      <c r="AA4184" s="0" t="n">
        <v>809333</v>
      </c>
      <c r="AB4184" s="215" t="n">
        <v>37035.875</v>
      </c>
      <c r="AC4184" s="215" t="n">
        <v>37035.875</v>
      </c>
    </row>
    <row r="4185" customFormat="false" ht="12.75" hidden="false" customHeight="false" outlineLevel="0" collapsed="false">
      <c r="A4185" s="208" t="str">
        <f aca="false">B4185&amp;" "&amp;C4185&amp;" "&amp;D4185</f>
        <v> Natural Gas Physical</v>
      </c>
      <c r="B4185" s="208" t="str">
        <f aca="false">IF((LEFT(N4185,2)="US"),"US","")</f>
        <v/>
      </c>
      <c r="C4185" s="208" t="str">
        <f aca="false">M4185</f>
        <v>Natural Gas</v>
      </c>
      <c r="D4185" s="208" t="str">
        <f aca="false">IF(ISNUMBER(FIND("Phy",N4185))=TRUE(),"Physical","Financial")</f>
        <v>Physical</v>
      </c>
      <c r="E4185" s="208" t="n">
        <f aca="false">IF(VLOOKUP(S4185,'DD-Lookup'!$J$6:$L$50,3,FALSE())="Monthly",(YEAR(AC4185)-YEAR(AB4185))*12+MONTH(AC4185)-MONTH(AB4185)+1,(AC4185-AB4185+1))</f>
        <v>7</v>
      </c>
      <c r="F4185" s="239" t="n">
        <f aca="false">E4185*SUM(P4185:Q4185)</f>
        <v>70000</v>
      </c>
      <c r="G4185" s="214" t="n">
        <v>1292932</v>
      </c>
      <c r="H4185" s="215" t="n">
        <v>37035.4746990741</v>
      </c>
      <c r="I4185" s="0" t="s">
        <v>1874</v>
      </c>
      <c r="M4185" s="0" t="s">
        <v>858</v>
      </c>
      <c r="N4185" s="0" t="s">
        <v>2171</v>
      </c>
      <c r="O4185" s="0" t="s">
        <v>2419</v>
      </c>
      <c r="P4185" s="216" t="n">
        <v>10000</v>
      </c>
      <c r="S4185" s="0" t="s">
        <v>279</v>
      </c>
      <c r="T4185" s="0" t="s">
        <v>2173</v>
      </c>
      <c r="U4185" s="218" t="n">
        <v>5.53</v>
      </c>
      <c r="V4185" s="0" t="s">
        <v>2215</v>
      </c>
      <c r="W4185" s="0" t="s">
        <v>2175</v>
      </c>
      <c r="X4185" s="0" t="s">
        <v>2176</v>
      </c>
      <c r="Y4185" s="0" t="s">
        <v>1310</v>
      </c>
      <c r="Z4185" s="0" t="s">
        <v>628</v>
      </c>
      <c r="AA4185" s="0" t="n">
        <v>809334</v>
      </c>
      <c r="AB4185" s="215" t="n">
        <v>37036.875</v>
      </c>
      <c r="AC4185" s="215" t="n">
        <v>37042.875</v>
      </c>
    </row>
    <row r="4186" customFormat="false" ht="12.75" hidden="false" customHeight="false" outlineLevel="0" collapsed="false">
      <c r="A4186" s="208" t="str">
        <f aca="false">B4186&amp;" "&amp;C4186&amp;" "&amp;D4186</f>
        <v>US Natural Gas Physical</v>
      </c>
      <c r="B4186" s="208" t="str">
        <f aca="false">IF((LEFT(N4186,2)="US"),"US","")</f>
        <v>US</v>
      </c>
      <c r="C4186" s="208" t="str">
        <f aca="false">M4186</f>
        <v>Natural Gas</v>
      </c>
      <c r="D4186" s="208" t="str">
        <f aca="false">IF(ISNUMBER(FIND("Phy",N4186))=TRUE(),"Physical","Financial")</f>
        <v>Physical</v>
      </c>
      <c r="E4186" s="208" t="n">
        <f aca="false">IF(VLOOKUP(S4186,'DD-Lookup'!$J$6:$L$50,3,FALSE())="Monthly",(YEAR(AC4186)-YEAR(AB4186))*12+MONTH(AC4186)-MONTH(AB4186)+1,(AC4186-AB4186+1))</f>
        <v>30</v>
      </c>
      <c r="F4186" s="239" t="n">
        <f aca="false">E4186*SUM(P4186:Q4186)</f>
        <v>300000</v>
      </c>
      <c r="G4186" s="214" t="n">
        <v>1292933</v>
      </c>
      <c r="H4186" s="215" t="n">
        <v>37035.4747106481</v>
      </c>
      <c r="I4186" s="0" t="s">
        <v>1672</v>
      </c>
      <c r="M4186" s="0" t="s">
        <v>858</v>
      </c>
      <c r="N4186" s="0" t="s">
        <v>1305</v>
      </c>
      <c r="O4186" s="0" t="s">
        <v>1804</v>
      </c>
      <c r="Q4186" s="216" t="n">
        <v>10000</v>
      </c>
      <c r="S4186" s="0" t="s">
        <v>1026</v>
      </c>
      <c r="T4186" s="0" t="s">
        <v>784</v>
      </c>
      <c r="U4186" s="218" t="n">
        <v>2.805</v>
      </c>
      <c r="V4186" s="0" t="s">
        <v>2018</v>
      </c>
      <c r="W4186" s="0" t="s">
        <v>1758</v>
      </c>
      <c r="X4186" s="0" t="s">
        <v>1535</v>
      </c>
      <c r="Y4186" s="0" t="s">
        <v>1310</v>
      </c>
      <c r="Z4186" s="0" t="s">
        <v>571</v>
      </c>
      <c r="AA4186" s="0" t="s">
        <v>3379</v>
      </c>
      <c r="AB4186" s="215" t="n">
        <v>37043.875</v>
      </c>
      <c r="AC4186" s="215" t="n">
        <v>37072.875</v>
      </c>
    </row>
    <row r="4187" customFormat="false" ht="12.75" hidden="false" customHeight="false" outlineLevel="0" collapsed="false">
      <c r="A4187" s="208" t="str">
        <f aca="false">B4187&amp;" "&amp;C4187&amp;" "&amp;D4187</f>
        <v>US Natural Gas Financial</v>
      </c>
      <c r="B4187" s="208" t="str">
        <f aca="false">IF((LEFT(N4187,2)="US"),"US","")</f>
        <v>US</v>
      </c>
      <c r="C4187" s="208" t="str">
        <f aca="false">M4187</f>
        <v>Natural Gas</v>
      </c>
      <c r="D4187" s="208" t="str">
        <f aca="false">IF(ISNUMBER(FIND("Phy",N4187))=TRUE(),"Physical","Financial")</f>
        <v>Financial</v>
      </c>
      <c r="E4187" s="208" t="n">
        <f aca="false">IF(VLOOKUP(S4187,'DD-Lookup'!$J$6:$L$50,3,FALSE())="Monthly",(YEAR(AC4187)-YEAR(AB4187))*12+MONTH(AC4187)-MONTH(AB4187)+1,(AC4187-AB4187+1))</f>
        <v>30</v>
      </c>
      <c r="F4187" s="239" t="n">
        <f aca="false">E4187*SUM(P4187:Q4187)</f>
        <v>300000</v>
      </c>
      <c r="G4187" s="214" t="n">
        <v>1292934</v>
      </c>
      <c r="H4187" s="215" t="n">
        <v>37035.4748148148</v>
      </c>
      <c r="I4187" s="0" t="s">
        <v>1170</v>
      </c>
      <c r="M4187" s="0" t="s">
        <v>858</v>
      </c>
      <c r="N4187" s="0" t="s">
        <v>1024</v>
      </c>
      <c r="O4187" s="0" t="s">
        <v>1025</v>
      </c>
      <c r="Q4187" s="216" t="n">
        <v>10000</v>
      </c>
      <c r="S4187" s="0" t="s">
        <v>1026</v>
      </c>
      <c r="T4187" s="0" t="s">
        <v>784</v>
      </c>
      <c r="U4187" s="218" t="n">
        <v>4.145</v>
      </c>
      <c r="V4187" s="0" t="s">
        <v>1171</v>
      </c>
      <c r="W4187" s="0" t="s">
        <v>1028</v>
      </c>
      <c r="X4187" s="0" t="s">
        <v>1029</v>
      </c>
      <c r="Y4187" s="0" t="s">
        <v>838</v>
      </c>
      <c r="Z4187" s="0" t="s">
        <v>571</v>
      </c>
      <c r="AA4187" s="0" t="s">
        <v>3380</v>
      </c>
      <c r="AB4187" s="215" t="n">
        <v>37043.875</v>
      </c>
      <c r="AC4187" s="215" t="n">
        <v>37072.875</v>
      </c>
    </row>
    <row r="4188" customFormat="false" ht="12.75" hidden="false" customHeight="false" outlineLevel="0" collapsed="false">
      <c r="A4188" s="208" t="str">
        <f aca="false">B4188&amp;" "&amp;C4188&amp;" "&amp;D4188</f>
        <v>US Natural Gas Financial</v>
      </c>
      <c r="B4188" s="208" t="str">
        <f aca="false">IF((LEFT(N4188,2)="US"),"US","")</f>
        <v>US</v>
      </c>
      <c r="C4188" s="208" t="str">
        <f aca="false">M4188</f>
        <v>Natural Gas</v>
      </c>
      <c r="D4188" s="208" t="str">
        <f aca="false">IF(ISNUMBER(FIND("Phy",N4188))=TRUE(),"Physical","Financial")</f>
        <v>Financial</v>
      </c>
      <c r="E4188" s="208" t="n">
        <f aca="false">IF(VLOOKUP(S4188,'DD-Lookup'!$J$6:$L$50,3,FALSE())="Monthly",(YEAR(AC4188)-YEAR(AB4188))*12+MONTH(AC4188)-MONTH(AB4188)+1,(AC4188-AB4188+1))</f>
        <v>30</v>
      </c>
      <c r="F4188" s="239" t="n">
        <f aca="false">E4188*SUM(P4188:Q4188)</f>
        <v>150000</v>
      </c>
      <c r="G4188" s="214" t="n">
        <v>1292935</v>
      </c>
      <c r="H4188" s="215" t="n">
        <v>37035.4748263889</v>
      </c>
      <c r="I4188" s="0" t="s">
        <v>1170</v>
      </c>
      <c r="M4188" s="0" t="s">
        <v>858</v>
      </c>
      <c r="N4188" s="0" t="s">
        <v>1482</v>
      </c>
      <c r="O4188" s="0" t="s">
        <v>1712</v>
      </c>
      <c r="Q4188" s="216" t="n">
        <v>5000</v>
      </c>
      <c r="S4188" s="0" t="s">
        <v>1026</v>
      </c>
      <c r="T4188" s="0" t="s">
        <v>784</v>
      </c>
      <c r="U4188" s="218" t="n">
        <v>8.26</v>
      </c>
      <c r="V4188" s="0" t="s">
        <v>1997</v>
      </c>
      <c r="W4188" s="0" t="s">
        <v>1714</v>
      </c>
      <c r="X4188" s="0" t="s">
        <v>1715</v>
      </c>
      <c r="Y4188" s="0" t="s">
        <v>838</v>
      </c>
      <c r="Z4188" s="0" t="s">
        <v>571</v>
      </c>
      <c r="AA4188" s="0" t="s">
        <v>3381</v>
      </c>
      <c r="AB4188" s="215" t="n">
        <v>37043.875</v>
      </c>
      <c r="AC4188" s="215" t="n">
        <v>37072.875</v>
      </c>
    </row>
    <row r="4189" customFormat="false" ht="12.75" hidden="false" customHeight="false" outlineLevel="0" collapsed="false">
      <c r="A4189" s="208" t="str">
        <f aca="false">B4189&amp;" "&amp;C4189&amp;" "&amp;D4189</f>
        <v>US Crude Financial</v>
      </c>
      <c r="B4189" s="208" t="str">
        <f aca="false">IF((LEFT(N4189,2)="US"),"US","")</f>
        <v>US</v>
      </c>
      <c r="C4189" s="208" t="str">
        <f aca="false">M4189</f>
        <v>Crude</v>
      </c>
      <c r="D4189" s="208" t="str">
        <f aca="false">IF(ISNUMBER(FIND("Phy",N4189))=TRUE(),"Physical","Financial")</f>
        <v>Financial</v>
      </c>
      <c r="E4189" s="208" t="n">
        <f aca="false">IF(VLOOKUP(S4189,'DD-Lookup'!$J$6:$L$50,3,FALSE())="Monthly",(YEAR(AC4189)-YEAR(AB4189))*12+MONTH(AC4189)-MONTH(AB4189)+1,(AC4189-AB4189+1))</f>
        <v>1</v>
      </c>
      <c r="F4189" s="239" t="n">
        <f aca="false">E4189*SUM(P4189:Q4189)</f>
        <v>25000</v>
      </c>
      <c r="G4189" s="214" t="n">
        <v>1292936</v>
      </c>
      <c r="H4189" s="215" t="n">
        <v>37035.4750115741</v>
      </c>
      <c r="I4189" s="0" t="s">
        <v>1376</v>
      </c>
      <c r="M4189" s="0" t="s">
        <v>97</v>
      </c>
      <c r="N4189" s="0" t="s">
        <v>841</v>
      </c>
      <c r="O4189" s="0" t="s">
        <v>842</v>
      </c>
      <c r="Q4189" s="216" t="n">
        <v>25000</v>
      </c>
      <c r="S4189" s="0" t="s">
        <v>843</v>
      </c>
      <c r="T4189" s="0" t="s">
        <v>784</v>
      </c>
      <c r="U4189" s="218" t="n">
        <v>28.66</v>
      </c>
      <c r="V4189" s="0" t="s">
        <v>2312</v>
      </c>
      <c r="W4189" s="0" t="s">
        <v>845</v>
      </c>
      <c r="X4189" s="0" t="s">
        <v>846</v>
      </c>
      <c r="Y4189" s="0" t="s">
        <v>847</v>
      </c>
      <c r="Z4189" s="0" t="s">
        <v>571</v>
      </c>
      <c r="AA4189" s="0" t="n">
        <v>107193</v>
      </c>
      <c r="AB4189" s="215" t="n">
        <v>37073</v>
      </c>
      <c r="AC4189" s="215" t="n">
        <v>37103</v>
      </c>
    </row>
    <row r="4190" customFormat="false" ht="12.75" hidden="false" customHeight="false" outlineLevel="0" collapsed="false">
      <c r="A4190" s="208" t="str">
        <f aca="false">B4190&amp;" "&amp;C4190&amp;" "&amp;D4190</f>
        <v>US Power Physical</v>
      </c>
      <c r="B4190" s="208" t="str">
        <f aca="false">IF((LEFT(N4190,2)="US"),"US","")</f>
        <v>US</v>
      </c>
      <c r="C4190" s="208" t="str">
        <f aca="false">M4190</f>
        <v>Power</v>
      </c>
      <c r="D4190" s="208" t="str">
        <f aca="false">IF(ISNUMBER(FIND("Phy",N4190))=TRUE(),"Physical","Financial")</f>
        <v>Physical</v>
      </c>
      <c r="E4190" s="208" t="n">
        <f aca="false">IF(VLOOKUP(S4190,'DD-Lookup'!$J$6:$L$50,3,FALSE())="Monthly",(YEAR(AC4190)-YEAR(AB4190))*12+MONTH(AC4190)-MONTH(AB4190)+1,(AC4190-AB4190+1))</f>
        <v>30</v>
      </c>
      <c r="F4190" s="239" t="n">
        <f aca="false">E4190*SUM(P4190:Q4190)</f>
        <v>1500</v>
      </c>
      <c r="G4190" s="214" t="n">
        <v>1292937</v>
      </c>
      <c r="H4190" s="215" t="n">
        <v>37035.4750694444</v>
      </c>
      <c r="I4190" s="0" t="s">
        <v>1225</v>
      </c>
      <c r="M4190" s="0" t="s">
        <v>67</v>
      </c>
      <c r="N4190" s="0" t="s">
        <v>1081</v>
      </c>
      <c r="O4190" s="0" t="s">
        <v>3382</v>
      </c>
      <c r="P4190" s="216" t="n">
        <v>50</v>
      </c>
      <c r="S4190" s="0" t="s">
        <v>930</v>
      </c>
      <c r="T4190" s="0" t="s">
        <v>784</v>
      </c>
      <c r="U4190" s="218" t="n">
        <v>46.1</v>
      </c>
      <c r="V4190" s="0" t="s">
        <v>1226</v>
      </c>
      <c r="W4190" s="0" t="s">
        <v>1084</v>
      </c>
      <c r="X4190" s="0" t="s">
        <v>1182</v>
      </c>
      <c r="Y4190" s="0" t="s">
        <v>1051</v>
      </c>
      <c r="Z4190" s="0" t="s">
        <v>618</v>
      </c>
      <c r="AA4190" s="0" t="n">
        <v>621704.1</v>
      </c>
      <c r="AB4190" s="215" t="n">
        <v>37135.5944444445</v>
      </c>
      <c r="AC4190" s="215" t="n">
        <v>37164.5944444445</v>
      </c>
    </row>
    <row r="4191" customFormat="false" ht="12.75" hidden="false" customHeight="false" outlineLevel="0" collapsed="false">
      <c r="A4191" s="208" t="str">
        <f aca="false">B4191&amp;" "&amp;C4191&amp;" "&amp;D4191</f>
        <v>US Power Physical</v>
      </c>
      <c r="B4191" s="208" t="str">
        <f aca="false">IF((LEFT(N4191,2)="US"),"US","")</f>
        <v>US</v>
      </c>
      <c r="C4191" s="208" t="str">
        <f aca="false">M4191</f>
        <v>Power</v>
      </c>
      <c r="D4191" s="208" t="str">
        <f aca="false">IF(ISNUMBER(FIND("Phy",N4191))=TRUE(),"Physical","Financial")</f>
        <v>Physical</v>
      </c>
      <c r="E4191" s="208" t="n">
        <f aca="false">IF(VLOOKUP(S4191,'DD-Lookup'!$J$6:$L$50,3,FALSE())="Monthly",(YEAR(AC4191)-YEAR(AB4191))*12+MONTH(AC4191)-MONTH(AB4191)+1,(AC4191-AB4191+1))</f>
        <v>59</v>
      </c>
      <c r="F4191" s="239" t="n">
        <f aca="false">E4191*SUM(P4191:Q4191)</f>
        <v>2950</v>
      </c>
      <c r="G4191" s="214" t="n">
        <v>1292938</v>
      </c>
      <c r="H4191" s="215" t="n">
        <v>37035.475162037</v>
      </c>
      <c r="I4191" s="0" t="s">
        <v>1115</v>
      </c>
      <c r="M4191" s="0" t="s">
        <v>67</v>
      </c>
      <c r="N4191" s="0" t="s">
        <v>1081</v>
      </c>
      <c r="O4191" s="0" t="s">
        <v>2509</v>
      </c>
      <c r="P4191" s="216" t="n">
        <v>50</v>
      </c>
      <c r="S4191" s="0" t="s">
        <v>930</v>
      </c>
      <c r="T4191" s="0" t="s">
        <v>784</v>
      </c>
      <c r="U4191" s="218" t="n">
        <v>43</v>
      </c>
      <c r="V4191" s="0" t="s">
        <v>1466</v>
      </c>
      <c r="W4191" s="0" t="s">
        <v>1084</v>
      </c>
      <c r="X4191" s="0" t="s">
        <v>1085</v>
      </c>
      <c r="Y4191" s="0" t="s">
        <v>1051</v>
      </c>
      <c r="Z4191" s="0" t="s">
        <v>618</v>
      </c>
      <c r="AA4191" s="0" t="n">
        <v>621706.1</v>
      </c>
      <c r="AB4191" s="215" t="n">
        <v>37257.5944444445</v>
      </c>
      <c r="AC4191" s="215" t="n">
        <v>37315.5944444445</v>
      </c>
    </row>
    <row r="4192" customFormat="false" ht="12.75" hidden="false" customHeight="false" outlineLevel="0" collapsed="false">
      <c r="A4192" s="208" t="str">
        <f aca="false">B4192&amp;" "&amp;C4192&amp;" "&amp;D4192</f>
        <v>US Crude Financial</v>
      </c>
      <c r="B4192" s="208" t="str">
        <f aca="false">IF((LEFT(N4192,2)="US"),"US","")</f>
        <v>US</v>
      </c>
      <c r="C4192" s="208" t="str">
        <f aca="false">M4192</f>
        <v>Crude</v>
      </c>
      <c r="D4192" s="208" t="str">
        <f aca="false">IF(ISNUMBER(FIND("Phy",N4192))=TRUE(),"Physical","Financial")</f>
        <v>Financial</v>
      </c>
      <c r="E4192" s="208" t="n">
        <f aca="false">IF(VLOOKUP(S4192,'DD-Lookup'!$J$6:$L$50,3,FALSE())="Monthly",(YEAR(AC4192)-YEAR(AB4192))*12+MONTH(AC4192)-MONTH(AB4192)+1,(AC4192-AB4192+1))</f>
        <v>1</v>
      </c>
      <c r="F4192" s="239" t="n">
        <f aca="false">E4192*SUM(P4192:Q4192)</f>
        <v>25000</v>
      </c>
      <c r="G4192" s="214" t="n">
        <v>1292939</v>
      </c>
      <c r="H4192" s="215" t="n">
        <v>37035.4753472222</v>
      </c>
      <c r="I4192" s="0" t="s">
        <v>1622</v>
      </c>
      <c r="M4192" s="0" t="s">
        <v>97</v>
      </c>
      <c r="N4192" s="0" t="s">
        <v>841</v>
      </c>
      <c r="O4192" s="0" t="s">
        <v>842</v>
      </c>
      <c r="Q4192" s="216" t="n">
        <v>25000</v>
      </c>
      <c r="S4192" s="0" t="s">
        <v>843</v>
      </c>
      <c r="T4192" s="0" t="s">
        <v>784</v>
      </c>
      <c r="U4192" s="218" t="n">
        <v>28.68</v>
      </c>
      <c r="V4192" s="0" t="s">
        <v>3383</v>
      </c>
      <c r="W4192" s="0" t="s">
        <v>845</v>
      </c>
      <c r="X4192" s="0" t="s">
        <v>846</v>
      </c>
      <c r="Y4192" s="0" t="s">
        <v>847</v>
      </c>
      <c r="Z4192" s="0" t="s">
        <v>571</v>
      </c>
      <c r="AA4192" s="0" t="n">
        <v>107194</v>
      </c>
      <c r="AB4192" s="215" t="n">
        <v>37073</v>
      </c>
      <c r="AC4192" s="215" t="n">
        <v>37103</v>
      </c>
    </row>
    <row r="4193" customFormat="false" ht="12.75" hidden="false" customHeight="false" outlineLevel="0" collapsed="false">
      <c r="A4193" s="208" t="str">
        <f aca="false">B4193&amp;" "&amp;C4193&amp;" "&amp;D4193</f>
        <v>US Natural Gas Financial</v>
      </c>
      <c r="B4193" s="208" t="str">
        <f aca="false">IF((LEFT(N4193,2)="US"),"US","")</f>
        <v>US</v>
      </c>
      <c r="C4193" s="208" t="str">
        <f aca="false">M4193</f>
        <v>Natural Gas</v>
      </c>
      <c r="D4193" s="208" t="str">
        <f aca="false">IF(ISNUMBER(FIND("Phy",N4193))=TRUE(),"Physical","Financial")</f>
        <v>Financial</v>
      </c>
      <c r="E4193" s="208" t="n">
        <f aca="false">IF(VLOOKUP(S4193,'DD-Lookup'!$J$6:$L$50,3,FALSE())="Monthly",(YEAR(AC4193)-YEAR(AB4193))*12+MONTH(AC4193)-MONTH(AB4193)+1,(AC4193-AB4193+1))</f>
        <v>30</v>
      </c>
      <c r="F4193" s="239" t="n">
        <f aca="false">E4193*SUM(P4193:Q4193)</f>
        <v>150000</v>
      </c>
      <c r="G4193" s="214" t="n">
        <v>1292940</v>
      </c>
      <c r="H4193" s="215" t="n">
        <v>37035.475462963</v>
      </c>
      <c r="I4193" s="0" t="s">
        <v>1233</v>
      </c>
      <c r="M4193" s="0" t="s">
        <v>858</v>
      </c>
      <c r="N4193" s="0" t="s">
        <v>1482</v>
      </c>
      <c r="O4193" s="0" t="s">
        <v>1712</v>
      </c>
      <c r="P4193" s="216" t="n">
        <v>5000</v>
      </c>
      <c r="S4193" s="0" t="s">
        <v>1026</v>
      </c>
      <c r="T4193" s="0" t="s">
        <v>784</v>
      </c>
      <c r="U4193" s="218" t="n">
        <v>8.16</v>
      </c>
      <c r="V4193" s="0" t="s">
        <v>1940</v>
      </c>
      <c r="W4193" s="0" t="s">
        <v>1714</v>
      </c>
      <c r="X4193" s="0" t="s">
        <v>1715</v>
      </c>
      <c r="Y4193" s="0" t="s">
        <v>838</v>
      </c>
      <c r="Z4193" s="0" t="s">
        <v>571</v>
      </c>
      <c r="AA4193" s="0" t="s">
        <v>3384</v>
      </c>
      <c r="AB4193" s="215" t="n">
        <v>37043.875</v>
      </c>
      <c r="AC4193" s="215" t="n">
        <v>37072.875</v>
      </c>
    </row>
    <row r="4194" customFormat="false" ht="12.75" hidden="false" customHeight="false" outlineLevel="0" collapsed="false">
      <c r="A4194" s="208" t="str">
        <f aca="false">B4194&amp;" "&amp;C4194&amp;" "&amp;D4194</f>
        <v>US Power Physical</v>
      </c>
      <c r="B4194" s="208" t="str">
        <f aca="false">IF((LEFT(N4194,2)="US"),"US","")</f>
        <v>US</v>
      </c>
      <c r="C4194" s="208" t="str">
        <f aca="false">M4194</f>
        <v>Power</v>
      </c>
      <c r="D4194" s="208" t="str">
        <f aca="false">IF(ISNUMBER(FIND("Phy",N4194))=TRUE(),"Physical","Financial")</f>
        <v>Physical</v>
      </c>
      <c r="E4194" s="208" t="n">
        <f aca="false">IF(VLOOKUP(S4194,'DD-Lookup'!$J$6:$L$50,3,FALSE())="Monthly",(YEAR(AC4194)-YEAR(AB4194))*12+MONTH(AC4194)-MONTH(AB4194)+1,(AC4194-AB4194+1))</f>
        <v>4</v>
      </c>
      <c r="F4194" s="239" t="n">
        <f aca="false">E4194*SUM(P4194:Q4194)</f>
        <v>200</v>
      </c>
      <c r="G4194" s="214" t="n">
        <v>1292942</v>
      </c>
      <c r="H4194" s="215" t="n">
        <v>37035.4755555556</v>
      </c>
      <c r="I4194" s="0" t="s">
        <v>1508</v>
      </c>
      <c r="M4194" s="0" t="s">
        <v>67</v>
      </c>
      <c r="N4194" s="0" t="s">
        <v>1081</v>
      </c>
      <c r="O4194" s="0" t="s">
        <v>3385</v>
      </c>
      <c r="Q4194" s="216" t="n">
        <v>50</v>
      </c>
      <c r="S4194" s="0" t="s">
        <v>930</v>
      </c>
      <c r="T4194" s="0" t="s">
        <v>784</v>
      </c>
      <c r="U4194" s="218" t="n">
        <v>34.25</v>
      </c>
      <c r="V4194" s="0" t="s">
        <v>3386</v>
      </c>
      <c r="W4194" s="0" t="s">
        <v>1122</v>
      </c>
      <c r="X4194" s="0" t="s">
        <v>1123</v>
      </c>
      <c r="Y4194" s="0" t="s">
        <v>1051</v>
      </c>
      <c r="Z4194" s="0" t="s">
        <v>618</v>
      </c>
      <c r="AA4194" s="0" t="n">
        <v>621708.1</v>
      </c>
      <c r="AB4194" s="215" t="n">
        <v>37040.875</v>
      </c>
      <c r="AC4194" s="215" t="n">
        <v>37043.875</v>
      </c>
    </row>
    <row r="4195" customFormat="false" ht="12.75" hidden="false" customHeight="false" outlineLevel="0" collapsed="false">
      <c r="A4195" s="208" t="str">
        <f aca="false">B4195&amp;" "&amp;C4195&amp;" "&amp;D4195</f>
        <v>US Natural Gas Financial</v>
      </c>
      <c r="B4195" s="208" t="str">
        <f aca="false">IF((LEFT(N4195,2)="US"),"US","")</f>
        <v>US</v>
      </c>
      <c r="C4195" s="208" t="str">
        <f aca="false">M4195</f>
        <v>Natural Gas</v>
      </c>
      <c r="D4195" s="208" t="str">
        <f aca="false">IF(ISNUMBER(FIND("Phy",N4195))=TRUE(),"Physical","Financial")</f>
        <v>Financial</v>
      </c>
      <c r="E4195" s="208" t="n">
        <f aca="false">IF(VLOOKUP(S4195,'DD-Lookup'!$J$6:$L$50,3,FALSE())="Monthly",(YEAR(AC4195)-YEAR(AB4195))*12+MONTH(AC4195)-MONTH(AB4195)+1,(AC4195-AB4195+1))</f>
        <v>30</v>
      </c>
      <c r="F4195" s="239" t="n">
        <f aca="false">E4195*SUM(P4195:Q4195)</f>
        <v>300000</v>
      </c>
      <c r="G4195" s="214" t="n">
        <v>1292945</v>
      </c>
      <c r="H4195" s="215" t="n">
        <v>37035.4756597222</v>
      </c>
      <c r="I4195" s="0" t="s">
        <v>2371</v>
      </c>
      <c r="M4195" s="0" t="s">
        <v>858</v>
      </c>
      <c r="N4195" s="0" t="s">
        <v>1024</v>
      </c>
      <c r="O4195" s="0" t="s">
        <v>2775</v>
      </c>
      <c r="P4195" s="216" t="n">
        <v>10000</v>
      </c>
      <c r="S4195" s="0" t="s">
        <v>1026</v>
      </c>
      <c r="T4195" s="0" t="s">
        <v>784</v>
      </c>
      <c r="U4195" s="218" t="n">
        <v>-0.0275</v>
      </c>
      <c r="V4195" s="0" t="s">
        <v>3387</v>
      </c>
      <c r="W4195" s="0" t="s">
        <v>1824</v>
      </c>
      <c r="X4195" s="0" t="s">
        <v>1825</v>
      </c>
      <c r="Y4195" s="0" t="s">
        <v>838</v>
      </c>
      <c r="Z4195" s="0" t="s">
        <v>571</v>
      </c>
      <c r="AA4195" s="0" t="s">
        <v>3388</v>
      </c>
      <c r="AB4195" s="215" t="n">
        <v>37043.875</v>
      </c>
      <c r="AC4195" s="215" t="n">
        <v>37072.875</v>
      </c>
    </row>
    <row r="4196" customFormat="false" ht="12.75" hidden="false" customHeight="false" outlineLevel="0" collapsed="false">
      <c r="A4196" s="208" t="str">
        <f aca="false">B4196&amp;" "&amp;C4196&amp;" "&amp;D4196</f>
        <v> Metals Financial</v>
      </c>
      <c r="B4196" s="208" t="str">
        <f aca="false">IF((LEFT(N4196,2)="US"),"US","")</f>
        <v/>
      </c>
      <c r="C4196" s="208" t="str">
        <f aca="false">M4196</f>
        <v>Metals</v>
      </c>
      <c r="D4196" s="208" t="str">
        <f aca="false">IF(ISNUMBER(FIND("Phy",N4196))=TRUE(),"Physical","Financial")</f>
        <v>Financial</v>
      </c>
      <c r="E4196" s="208" t="n">
        <f aca="false">IF(VLOOKUP(S4196,'DD-Lookup'!$J$6:$L$50,3,FALSE())="Monthly",(YEAR(AC4196)-YEAR(AB4196))*12+MONTH(AC4196)-MONTH(AB4196)+1,(AC4196-AB4196+1))</f>
        <v>1</v>
      </c>
      <c r="F4196" s="239" t="n">
        <f aca="false">E4196*SUM(P4196:Q4196)</f>
        <v>10</v>
      </c>
      <c r="G4196" s="214" t="n">
        <v>1292946</v>
      </c>
      <c r="H4196" s="215" t="n">
        <v>37035.4757407407</v>
      </c>
      <c r="I4196" s="0" t="s">
        <v>850</v>
      </c>
      <c r="M4196" s="0" t="s">
        <v>780</v>
      </c>
      <c r="N4196" s="0" t="s">
        <v>797</v>
      </c>
      <c r="O4196" s="0" t="s">
        <v>798</v>
      </c>
      <c r="P4196" s="216" t="n">
        <v>10</v>
      </c>
      <c r="S4196" s="0" t="s">
        <v>783</v>
      </c>
      <c r="T4196" s="0" t="s">
        <v>784</v>
      </c>
      <c r="U4196" s="218" t="n">
        <v>951</v>
      </c>
      <c r="V4196" s="0" t="s">
        <v>903</v>
      </c>
      <c r="W4196" s="0" t="s">
        <v>800</v>
      </c>
      <c r="X4196" s="0" t="s">
        <v>787</v>
      </c>
      <c r="Y4196" s="0" t="s">
        <v>788</v>
      </c>
      <c r="Z4196" s="0" t="s">
        <v>789</v>
      </c>
      <c r="AA4196" s="0" t="n">
        <v>2151798</v>
      </c>
    </row>
    <row r="4197" customFormat="false" ht="12.75" hidden="false" customHeight="false" outlineLevel="0" collapsed="false">
      <c r="A4197" s="208" t="str">
        <f aca="false">B4197&amp;" "&amp;C4197&amp;" "&amp;D4197</f>
        <v> Metals Financial</v>
      </c>
      <c r="B4197" s="208" t="str">
        <f aca="false">IF((LEFT(N4197,2)="US"),"US","")</f>
        <v/>
      </c>
      <c r="C4197" s="208" t="str">
        <f aca="false">M4197</f>
        <v>Metals</v>
      </c>
      <c r="D4197" s="208" t="str">
        <f aca="false">IF(ISNUMBER(FIND("Phy",N4197))=TRUE(),"Physical","Financial")</f>
        <v>Financial</v>
      </c>
      <c r="E4197" s="208" t="n">
        <f aca="false">IF(VLOOKUP(S4197,'DD-Lookup'!$J$6:$L$50,3,FALSE())="Monthly",(YEAR(AC4197)-YEAR(AB4197))*12+MONTH(AC4197)-MONTH(AB4197)+1,(AC4197-AB4197+1))</f>
        <v>1</v>
      </c>
      <c r="F4197" s="239" t="n">
        <f aca="false">E4197*SUM(P4197:Q4197)</f>
        <v>10</v>
      </c>
      <c r="G4197" s="214" t="n">
        <v>1292947</v>
      </c>
      <c r="H4197" s="215" t="n">
        <v>37035.4761111111</v>
      </c>
      <c r="I4197" s="0" t="s">
        <v>850</v>
      </c>
      <c r="M4197" s="0" t="s">
        <v>780</v>
      </c>
      <c r="N4197" s="0" t="s">
        <v>797</v>
      </c>
      <c r="O4197" s="0" t="s">
        <v>798</v>
      </c>
      <c r="P4197" s="216" t="n">
        <v>10</v>
      </c>
      <c r="S4197" s="0" t="s">
        <v>783</v>
      </c>
      <c r="T4197" s="0" t="s">
        <v>784</v>
      </c>
      <c r="U4197" s="218" t="n">
        <v>951</v>
      </c>
      <c r="V4197" s="0" t="s">
        <v>903</v>
      </c>
      <c r="W4197" s="0" t="s">
        <v>800</v>
      </c>
      <c r="X4197" s="0" t="s">
        <v>787</v>
      </c>
      <c r="Y4197" s="0" t="s">
        <v>788</v>
      </c>
      <c r="Z4197" s="0" t="s">
        <v>789</v>
      </c>
      <c r="AA4197" s="0" t="n">
        <v>2151796</v>
      </c>
    </row>
    <row r="4198" customFormat="false" ht="12.75" hidden="false" customHeight="false" outlineLevel="0" collapsed="false">
      <c r="A4198" s="208" t="str">
        <f aca="false">B4198&amp;" "&amp;C4198&amp;" "&amp;D4198</f>
        <v>US Power Physical</v>
      </c>
      <c r="B4198" s="208" t="str">
        <f aca="false">IF((LEFT(N4198,2)="US"),"US","")</f>
        <v>US</v>
      </c>
      <c r="C4198" s="208" t="str">
        <f aca="false">M4198</f>
        <v>Power</v>
      </c>
      <c r="D4198" s="208" t="str">
        <f aca="false">IF(ISNUMBER(FIND("Phy",N4198))=TRUE(),"Physical","Financial")</f>
        <v>Physical</v>
      </c>
      <c r="E4198" s="208" t="n">
        <f aca="false">IF(VLOOKUP(S4198,'DD-Lookup'!$J$6:$L$50,3,FALSE())="Monthly",(YEAR(AC4198)-YEAR(AB4198))*12+MONTH(AC4198)-MONTH(AB4198)+1,(AC4198-AB4198+1))</f>
        <v>4</v>
      </c>
      <c r="F4198" s="239" t="n">
        <f aca="false">E4198*SUM(P4198:Q4198)</f>
        <v>200</v>
      </c>
      <c r="G4198" s="214" t="n">
        <v>1292948</v>
      </c>
      <c r="H4198" s="215" t="n">
        <v>37035.47625</v>
      </c>
      <c r="I4198" s="0" t="s">
        <v>1508</v>
      </c>
      <c r="M4198" s="0" t="s">
        <v>67</v>
      </c>
      <c r="N4198" s="0" t="s">
        <v>1081</v>
      </c>
      <c r="O4198" s="0" t="s">
        <v>3385</v>
      </c>
      <c r="Q4198" s="216" t="n">
        <v>50</v>
      </c>
      <c r="S4198" s="0" t="s">
        <v>930</v>
      </c>
      <c r="T4198" s="0" t="s">
        <v>784</v>
      </c>
      <c r="U4198" s="218" t="n">
        <v>34.25</v>
      </c>
      <c r="V4198" s="0" t="s">
        <v>3386</v>
      </c>
      <c r="W4198" s="0" t="s">
        <v>1122</v>
      </c>
      <c r="X4198" s="0" t="s">
        <v>1123</v>
      </c>
      <c r="Y4198" s="0" t="s">
        <v>1051</v>
      </c>
      <c r="Z4198" s="0" t="s">
        <v>618</v>
      </c>
      <c r="AA4198" s="0" t="n">
        <v>621710.1</v>
      </c>
      <c r="AB4198" s="215" t="n">
        <v>37040.875</v>
      </c>
      <c r="AC4198" s="215" t="n">
        <v>37043.875</v>
      </c>
    </row>
    <row r="4199" customFormat="false" ht="12.75" hidden="false" customHeight="false" outlineLevel="0" collapsed="false">
      <c r="A4199" s="208" t="str">
        <f aca="false">B4199&amp;" "&amp;C4199&amp;" "&amp;D4199</f>
        <v> Natural Gas Physical</v>
      </c>
      <c r="B4199" s="208" t="str">
        <f aca="false">IF((LEFT(N4199,2)="US"),"US","")</f>
        <v/>
      </c>
      <c r="C4199" s="208" t="str">
        <f aca="false">M4199</f>
        <v>Natural Gas</v>
      </c>
      <c r="D4199" s="208" t="str">
        <f aca="false">IF(ISNUMBER(FIND("Phy",N4199))=TRUE(),"Physical","Financial")</f>
        <v>Physical</v>
      </c>
      <c r="E4199" s="208" t="n">
        <f aca="false">IF(VLOOKUP(S4199,'DD-Lookup'!$J$6:$L$50,3,FALSE())="Monthly",(YEAR(AC4199)-YEAR(AB4199))*12+MONTH(AC4199)-MONTH(AB4199)+1,(AC4199-AB4199+1))</f>
        <v>1</v>
      </c>
      <c r="F4199" s="239" t="n">
        <f aca="false">E4199*SUM(P4199:Q4199)</f>
        <v>2500</v>
      </c>
      <c r="G4199" s="214" t="n">
        <v>1292950</v>
      </c>
      <c r="H4199" s="215" t="n">
        <v>37035.4766203704</v>
      </c>
      <c r="I4199" s="0" t="s">
        <v>2216</v>
      </c>
      <c r="M4199" s="0" t="s">
        <v>858</v>
      </c>
      <c r="N4199" s="0" t="s">
        <v>2171</v>
      </c>
      <c r="O4199" s="0" t="s">
        <v>2223</v>
      </c>
      <c r="Q4199" s="216" t="n">
        <v>2500</v>
      </c>
      <c r="S4199" s="0" t="s">
        <v>279</v>
      </c>
      <c r="T4199" s="0" t="s">
        <v>2173</v>
      </c>
      <c r="U4199" s="218" t="n">
        <v>5.555</v>
      </c>
      <c r="V4199" s="0" t="s">
        <v>3256</v>
      </c>
      <c r="W4199" s="0" t="s">
        <v>2225</v>
      </c>
      <c r="X4199" s="0" t="s">
        <v>2176</v>
      </c>
      <c r="Y4199" s="0" t="s">
        <v>1310</v>
      </c>
      <c r="Z4199" s="0" t="s">
        <v>628</v>
      </c>
      <c r="AA4199" s="0" t="n">
        <v>809341</v>
      </c>
      <c r="AB4199" s="215" t="n">
        <v>37035.875</v>
      </c>
      <c r="AC4199" s="215" t="n">
        <v>37035.875</v>
      </c>
    </row>
    <row r="4200" customFormat="false" ht="12.75" hidden="false" customHeight="false" outlineLevel="0" collapsed="false">
      <c r="A4200" s="208" t="str">
        <f aca="false">B4200&amp;" "&amp;C4200&amp;" "&amp;D4200</f>
        <v> Natural Gas Physical</v>
      </c>
      <c r="B4200" s="208" t="str">
        <f aca="false">IF((LEFT(N4200,2)="US"),"US","")</f>
        <v/>
      </c>
      <c r="C4200" s="208" t="str">
        <f aca="false">M4200</f>
        <v>Natural Gas</v>
      </c>
      <c r="D4200" s="208" t="str">
        <f aca="false">IF(ISNUMBER(FIND("Phy",N4200))=TRUE(),"Physical","Financial")</f>
        <v>Physical</v>
      </c>
      <c r="E4200" s="208" t="n">
        <f aca="false">IF(VLOOKUP(S4200,'DD-Lookup'!$J$6:$L$50,3,FALSE())="Monthly",(YEAR(AC4200)-YEAR(AB4200))*12+MONTH(AC4200)-MONTH(AB4200)+1,(AC4200-AB4200+1))</f>
        <v>30</v>
      </c>
      <c r="F4200" s="239" t="n">
        <f aca="false">E4200*SUM(P4200:Q4200)</f>
        <v>150000</v>
      </c>
      <c r="G4200" s="214" t="n">
        <v>1292951</v>
      </c>
      <c r="H4200" s="215" t="n">
        <v>37035.4766550926</v>
      </c>
      <c r="I4200" s="0" t="s">
        <v>1333</v>
      </c>
      <c r="M4200" s="0" t="s">
        <v>858</v>
      </c>
      <c r="N4200" s="0" t="s">
        <v>2171</v>
      </c>
      <c r="O4200" s="0" t="s">
        <v>2172</v>
      </c>
      <c r="P4200" s="216" t="n">
        <v>5000</v>
      </c>
      <c r="S4200" s="0" t="s">
        <v>279</v>
      </c>
      <c r="T4200" s="0" t="s">
        <v>2173</v>
      </c>
      <c r="U4200" s="218" t="n">
        <v>5.57</v>
      </c>
      <c r="V4200" s="0" t="s">
        <v>3264</v>
      </c>
      <c r="W4200" s="0" t="s">
        <v>2175</v>
      </c>
      <c r="X4200" s="0" t="s">
        <v>2176</v>
      </c>
      <c r="Y4200" s="0" t="s">
        <v>1310</v>
      </c>
      <c r="Z4200" s="0" t="s">
        <v>628</v>
      </c>
      <c r="AA4200" s="0" t="n">
        <v>809342</v>
      </c>
      <c r="AB4200" s="215" t="n">
        <v>37043.875</v>
      </c>
      <c r="AC4200" s="215" t="n">
        <v>37072.875</v>
      </c>
    </row>
    <row r="4201" customFormat="false" ht="12.75" hidden="false" customHeight="false" outlineLevel="0" collapsed="false">
      <c r="A4201" s="208" t="str">
        <f aca="false">B4201&amp;" "&amp;C4201&amp;" "&amp;D4201</f>
        <v>US Crude Financial</v>
      </c>
      <c r="B4201" s="208" t="str">
        <f aca="false">IF((LEFT(N4201,2)="US"),"US","")</f>
        <v>US</v>
      </c>
      <c r="C4201" s="208" t="str">
        <f aca="false">M4201</f>
        <v>Crude</v>
      </c>
      <c r="D4201" s="208" t="str">
        <f aca="false">IF(ISNUMBER(FIND("Phy",N4201))=TRUE(),"Physical","Financial")</f>
        <v>Financial</v>
      </c>
      <c r="E4201" s="208" t="n">
        <f aca="false">IF(VLOOKUP(S4201,'DD-Lookup'!$J$6:$L$50,3,FALSE())="Monthly",(YEAR(AC4201)-YEAR(AB4201))*12+MONTH(AC4201)-MONTH(AB4201)+1,(AC4201-AB4201+1))</f>
        <v>1</v>
      </c>
      <c r="F4201" s="239" t="n">
        <f aca="false">E4201*SUM(P4201:Q4201)</f>
        <v>25000</v>
      </c>
      <c r="G4201" s="214" t="n">
        <v>1292952</v>
      </c>
      <c r="H4201" s="215" t="n">
        <v>37035.4767013889</v>
      </c>
      <c r="I4201" s="0" t="s">
        <v>1112</v>
      </c>
      <c r="M4201" s="0" t="s">
        <v>97</v>
      </c>
      <c r="N4201" s="0" t="s">
        <v>2263</v>
      </c>
      <c r="O4201" s="0" t="s">
        <v>2264</v>
      </c>
      <c r="P4201" s="216" t="n">
        <v>25000</v>
      </c>
      <c r="S4201" s="0" t="s">
        <v>834</v>
      </c>
      <c r="T4201" s="0" t="s">
        <v>784</v>
      </c>
      <c r="U4201" s="218" t="n">
        <v>-0.16</v>
      </c>
      <c r="V4201" s="0" t="s">
        <v>2265</v>
      </c>
      <c r="W4201" s="0" t="s">
        <v>2266</v>
      </c>
      <c r="X4201" s="0" t="s">
        <v>2267</v>
      </c>
      <c r="Y4201" s="0" t="s">
        <v>838</v>
      </c>
      <c r="Z4201" s="0" t="s">
        <v>571</v>
      </c>
      <c r="AA4201" s="0" t="s">
        <v>3389</v>
      </c>
      <c r="AB4201" s="215" t="n">
        <v>37073</v>
      </c>
      <c r="AC4201" s="215" t="n">
        <v>37103</v>
      </c>
    </row>
    <row r="4202" customFormat="false" ht="12.75" hidden="false" customHeight="false" outlineLevel="0" collapsed="false">
      <c r="A4202" s="208" t="str">
        <f aca="false">B4202&amp;" "&amp;C4202&amp;" "&amp;D4202</f>
        <v>US Natural Gas Financial</v>
      </c>
      <c r="B4202" s="208" t="str">
        <f aca="false">IF((LEFT(N4202,2)="US"),"US","")</f>
        <v>US</v>
      </c>
      <c r="C4202" s="208" t="str">
        <f aca="false">M4202</f>
        <v>Natural Gas</v>
      </c>
      <c r="D4202" s="208" t="str">
        <f aca="false">IF(ISNUMBER(FIND("Phy",N4202))=TRUE(),"Physical","Financial")</f>
        <v>Financial</v>
      </c>
      <c r="E4202" s="208" t="n">
        <f aca="false">IF(VLOOKUP(S4202,'DD-Lookup'!$J$6:$L$50,3,FALSE())="Monthly",(YEAR(AC4202)-YEAR(AB4202))*12+MONTH(AC4202)-MONTH(AB4202)+1,(AC4202-AB4202+1))</f>
        <v>30</v>
      </c>
      <c r="F4202" s="239" t="n">
        <f aca="false">E4202*SUM(P4202:Q4202)</f>
        <v>225000</v>
      </c>
      <c r="G4202" s="214" t="n">
        <v>1292953</v>
      </c>
      <c r="H4202" s="215" t="n">
        <v>37035.4771180556</v>
      </c>
      <c r="I4202" s="0" t="s">
        <v>3215</v>
      </c>
      <c r="M4202" s="0" t="s">
        <v>858</v>
      </c>
      <c r="N4202" s="0" t="s">
        <v>1024</v>
      </c>
      <c r="O4202" s="0" t="s">
        <v>1025</v>
      </c>
      <c r="P4202" s="216" t="n">
        <v>7500</v>
      </c>
      <c r="S4202" s="0" t="s">
        <v>1026</v>
      </c>
      <c r="T4202" s="0" t="s">
        <v>784</v>
      </c>
      <c r="U4202" s="218" t="n">
        <v>4.1375</v>
      </c>
      <c r="V4202" s="0" t="s">
        <v>3217</v>
      </c>
      <c r="W4202" s="0" t="s">
        <v>1028</v>
      </c>
      <c r="X4202" s="0" t="s">
        <v>1029</v>
      </c>
      <c r="Y4202" s="0" t="s">
        <v>838</v>
      </c>
      <c r="Z4202" s="0" t="s">
        <v>571</v>
      </c>
      <c r="AA4202" s="0" t="s">
        <v>3390</v>
      </c>
      <c r="AB4202" s="215" t="n">
        <v>37043.875</v>
      </c>
      <c r="AC4202" s="215" t="n">
        <v>37072.875</v>
      </c>
    </row>
    <row r="4203" customFormat="false" ht="12.75" hidden="false" customHeight="false" outlineLevel="0" collapsed="false">
      <c r="A4203" s="208" t="str">
        <f aca="false">B4203&amp;" "&amp;C4203&amp;" "&amp;D4203</f>
        <v>US Natural Gas Financial</v>
      </c>
      <c r="B4203" s="208" t="str">
        <f aca="false">IF((LEFT(N4203,2)="US"),"US","")</f>
        <v>US</v>
      </c>
      <c r="C4203" s="208" t="str">
        <f aca="false">M4203</f>
        <v>Natural Gas</v>
      </c>
      <c r="D4203" s="208" t="str">
        <f aca="false">IF(ISNUMBER(FIND("Phy",N4203))=TRUE(),"Physical","Financial")</f>
        <v>Financial</v>
      </c>
      <c r="E4203" s="208" t="n">
        <f aca="false">IF(VLOOKUP(S4203,'DD-Lookup'!$J$6:$L$50,3,FALSE())="Monthly",(YEAR(AC4203)-YEAR(AB4203))*12+MONTH(AC4203)-MONTH(AB4203)+1,(AC4203-AB4203+1))</f>
        <v>30</v>
      </c>
      <c r="F4203" s="239" t="n">
        <f aca="false">E4203*SUM(P4203:Q4203)</f>
        <v>300000</v>
      </c>
      <c r="G4203" s="214" t="n">
        <v>1292954</v>
      </c>
      <c r="H4203" s="215" t="n">
        <v>37035.4771990741</v>
      </c>
      <c r="I4203" s="0" t="s">
        <v>2285</v>
      </c>
      <c r="M4203" s="0" t="s">
        <v>858</v>
      </c>
      <c r="N4203" s="0" t="s">
        <v>1024</v>
      </c>
      <c r="O4203" s="0" t="s">
        <v>1025</v>
      </c>
      <c r="Q4203" s="216" t="n">
        <v>10000</v>
      </c>
      <c r="S4203" s="0" t="s">
        <v>1026</v>
      </c>
      <c r="T4203" s="0" t="s">
        <v>784</v>
      </c>
      <c r="U4203" s="218" t="n">
        <v>4.1425</v>
      </c>
      <c r="V4203" s="0" t="s">
        <v>3274</v>
      </c>
      <c r="W4203" s="0" t="s">
        <v>1028</v>
      </c>
      <c r="X4203" s="0" t="s">
        <v>1029</v>
      </c>
      <c r="Y4203" s="0" t="s">
        <v>838</v>
      </c>
      <c r="Z4203" s="0" t="s">
        <v>571</v>
      </c>
      <c r="AA4203" s="0" t="s">
        <v>3391</v>
      </c>
      <c r="AB4203" s="215" t="n">
        <v>37043.875</v>
      </c>
      <c r="AC4203" s="215" t="n">
        <v>37072.875</v>
      </c>
    </row>
    <row r="4204" customFormat="false" ht="12.75" hidden="false" customHeight="false" outlineLevel="0" collapsed="false">
      <c r="A4204" s="208" t="str">
        <f aca="false">B4204&amp;" "&amp;C4204&amp;" "&amp;D4204</f>
        <v>US Natural Gas Physical</v>
      </c>
      <c r="B4204" s="208" t="str">
        <f aca="false">IF((LEFT(N4204,2)="US"),"US","")</f>
        <v>US</v>
      </c>
      <c r="C4204" s="208" t="str">
        <f aca="false">M4204</f>
        <v>Natural Gas</v>
      </c>
      <c r="D4204" s="208" t="str">
        <f aca="false">IF(ISNUMBER(FIND("Phy",N4204))=TRUE(),"Physical","Financial")</f>
        <v>Physical</v>
      </c>
      <c r="E4204" s="208" t="n">
        <f aca="false">IF(VLOOKUP(S4204,'DD-Lookup'!$J$6:$L$50,3,FALSE())="Monthly",(YEAR(AC4204)-YEAR(AB4204))*12+MONTH(AC4204)-MONTH(AB4204)+1,(AC4204-AB4204+1))</f>
        <v>30</v>
      </c>
      <c r="F4204" s="239" t="n">
        <f aca="false">E4204*SUM(P4204:Q4204)</f>
        <v>300000</v>
      </c>
      <c r="G4204" s="214" t="n">
        <v>1292957</v>
      </c>
      <c r="H4204" s="215" t="n">
        <v>37035.4774652778</v>
      </c>
      <c r="I4204" s="0" t="s">
        <v>2097</v>
      </c>
      <c r="M4204" s="0" t="s">
        <v>858</v>
      </c>
      <c r="N4204" s="0" t="s">
        <v>1305</v>
      </c>
      <c r="O4204" s="0" t="s">
        <v>2389</v>
      </c>
      <c r="Q4204" s="216" t="n">
        <v>10000</v>
      </c>
      <c r="S4204" s="0" t="s">
        <v>1026</v>
      </c>
      <c r="T4204" s="0" t="s">
        <v>784</v>
      </c>
      <c r="U4204" s="218" t="n">
        <v>4.065</v>
      </c>
      <c r="V4204" s="0" t="s">
        <v>2807</v>
      </c>
      <c r="W4204" s="0" t="s">
        <v>1851</v>
      </c>
      <c r="X4204" s="0" t="s">
        <v>2391</v>
      </c>
      <c r="Y4204" s="0" t="s">
        <v>1310</v>
      </c>
      <c r="Z4204" s="0" t="s">
        <v>571</v>
      </c>
      <c r="AA4204" s="0" t="s">
        <v>3392</v>
      </c>
      <c r="AB4204" s="215" t="n">
        <v>37043.4076388889</v>
      </c>
      <c r="AC4204" s="215" t="n">
        <v>37072.4076388889</v>
      </c>
    </row>
    <row r="4205" customFormat="false" ht="12.75" hidden="false" customHeight="false" outlineLevel="0" collapsed="false">
      <c r="A4205" s="208" t="str">
        <f aca="false">B4205&amp;" "&amp;C4205&amp;" "&amp;D4205</f>
        <v> Natural Gas Physical</v>
      </c>
      <c r="B4205" s="208" t="str">
        <f aca="false">IF((LEFT(N4205,2)="US"),"US","")</f>
        <v/>
      </c>
      <c r="C4205" s="208" t="str">
        <f aca="false">M4205</f>
        <v>Natural Gas</v>
      </c>
      <c r="D4205" s="208" t="str">
        <f aca="false">IF(ISNUMBER(FIND("Phy",N4205))=TRUE(),"Physical","Financial")</f>
        <v>Physical</v>
      </c>
      <c r="E4205" s="208" t="n">
        <f aca="false">IF(VLOOKUP(S4205,'DD-Lookup'!$J$6:$L$50,3,FALSE())="Monthly",(YEAR(AC4205)-YEAR(AB4205))*12+MONTH(AC4205)-MONTH(AB4205)+1,(AC4205-AB4205+1))</f>
        <v>30</v>
      </c>
      <c r="F4205" s="239" t="n">
        <f aca="false">E4205*SUM(P4205:Q4205)</f>
        <v>150000</v>
      </c>
      <c r="G4205" s="214" t="n">
        <v>1292958</v>
      </c>
      <c r="H4205" s="215" t="n">
        <v>37035.4775810185</v>
      </c>
      <c r="I4205" s="0" t="s">
        <v>1333</v>
      </c>
      <c r="M4205" s="0" t="s">
        <v>858</v>
      </c>
      <c r="N4205" s="0" t="s">
        <v>2171</v>
      </c>
      <c r="O4205" s="0" t="s">
        <v>2172</v>
      </c>
      <c r="P4205" s="216" t="n">
        <v>5000</v>
      </c>
      <c r="S4205" s="0" t="s">
        <v>279</v>
      </c>
      <c r="T4205" s="0" t="s">
        <v>2173</v>
      </c>
      <c r="U4205" s="218" t="n">
        <v>5.57</v>
      </c>
      <c r="V4205" s="0" t="s">
        <v>3264</v>
      </c>
      <c r="W4205" s="0" t="s">
        <v>2175</v>
      </c>
      <c r="X4205" s="0" t="s">
        <v>2176</v>
      </c>
      <c r="Y4205" s="0" t="s">
        <v>1310</v>
      </c>
      <c r="Z4205" s="0" t="s">
        <v>628</v>
      </c>
      <c r="AA4205" s="0" t="n">
        <v>809347</v>
      </c>
      <c r="AB4205" s="215" t="n">
        <v>37043.875</v>
      </c>
      <c r="AC4205" s="215" t="n">
        <v>37072.875</v>
      </c>
    </row>
    <row r="4206" customFormat="false" ht="12.75" hidden="false" customHeight="false" outlineLevel="0" collapsed="false">
      <c r="A4206" s="208" t="str">
        <f aca="false">B4206&amp;" "&amp;C4206&amp;" "&amp;D4206</f>
        <v>US Power Physical</v>
      </c>
      <c r="B4206" s="208" t="str">
        <f aca="false">IF((LEFT(N4206,2)="US"),"US","")</f>
        <v>US</v>
      </c>
      <c r="C4206" s="208" t="str">
        <f aca="false">M4206</f>
        <v>Power</v>
      </c>
      <c r="D4206" s="208" t="str">
        <f aca="false">IF(ISNUMBER(FIND("Phy",N4206))=TRUE(),"Physical","Financial")</f>
        <v>Physical</v>
      </c>
      <c r="E4206" s="208" t="n">
        <f aca="false">IF(VLOOKUP(S4206,'DD-Lookup'!$J$6:$L$50,3,FALSE())="Monthly",(YEAR(AC4206)-YEAR(AB4206))*12+MONTH(AC4206)-MONTH(AB4206)+1,(AC4206-AB4206+1))</f>
        <v>5</v>
      </c>
      <c r="F4206" s="239" t="n">
        <f aca="false">E4206*SUM(P4206:Q4206)</f>
        <v>250</v>
      </c>
      <c r="G4206" s="214" t="n">
        <v>1292959</v>
      </c>
      <c r="H4206" s="215" t="n">
        <v>37035.4778587963</v>
      </c>
      <c r="I4206" s="0" t="s">
        <v>1087</v>
      </c>
      <c r="M4206" s="0" t="s">
        <v>67</v>
      </c>
      <c r="N4206" s="0" t="s">
        <v>1081</v>
      </c>
      <c r="O4206" s="0" t="s">
        <v>1255</v>
      </c>
      <c r="Q4206" s="216" t="n">
        <v>50</v>
      </c>
      <c r="S4206" s="0" t="s">
        <v>930</v>
      </c>
      <c r="T4206" s="0" t="s">
        <v>784</v>
      </c>
      <c r="U4206" s="218" t="n">
        <v>31</v>
      </c>
      <c r="V4206" s="0" t="s">
        <v>1243</v>
      </c>
      <c r="W4206" s="0" t="s">
        <v>1134</v>
      </c>
      <c r="X4206" s="0" t="s">
        <v>1135</v>
      </c>
      <c r="Y4206" s="0" t="s">
        <v>1051</v>
      </c>
      <c r="Z4206" s="0" t="s">
        <v>618</v>
      </c>
      <c r="AA4206" s="0" t="n">
        <v>621711.1</v>
      </c>
      <c r="AB4206" s="215" t="n">
        <v>37039.875</v>
      </c>
      <c r="AC4206" s="215" t="n">
        <v>37043.875</v>
      </c>
    </row>
    <row r="4207" customFormat="false" ht="12.75" hidden="false" customHeight="false" outlineLevel="0" collapsed="false">
      <c r="A4207" s="208" t="str">
        <f aca="false">B4207&amp;" "&amp;C4207&amp;" "&amp;D4207</f>
        <v>US Power Physical</v>
      </c>
      <c r="B4207" s="208" t="str">
        <f aca="false">IF((LEFT(N4207,2)="US"),"US","")</f>
        <v>US</v>
      </c>
      <c r="C4207" s="208" t="str">
        <f aca="false">M4207</f>
        <v>Power</v>
      </c>
      <c r="D4207" s="208" t="str">
        <f aca="false">IF(ISNUMBER(FIND("Phy",N4207))=TRUE(),"Physical","Financial")</f>
        <v>Physical</v>
      </c>
      <c r="E4207" s="208" t="n">
        <f aca="false">IF(VLOOKUP(S4207,'DD-Lookup'!$J$6:$L$50,3,FALSE())="Monthly",(YEAR(AC4207)-YEAR(AB4207))*12+MONTH(AC4207)-MONTH(AB4207)+1,(AC4207-AB4207+1))</f>
        <v>5</v>
      </c>
      <c r="F4207" s="239" t="n">
        <f aca="false">E4207*SUM(P4207:Q4207)</f>
        <v>250</v>
      </c>
      <c r="G4207" s="214" t="n">
        <v>1292960</v>
      </c>
      <c r="H4207" s="215" t="n">
        <v>37035.4780439815</v>
      </c>
      <c r="I4207" s="0" t="s">
        <v>1087</v>
      </c>
      <c r="M4207" s="0" t="s">
        <v>67</v>
      </c>
      <c r="N4207" s="0" t="s">
        <v>1081</v>
      </c>
      <c r="O4207" s="0" t="s">
        <v>1177</v>
      </c>
      <c r="Q4207" s="216" t="n">
        <v>50</v>
      </c>
      <c r="S4207" s="0" t="s">
        <v>930</v>
      </c>
      <c r="T4207" s="0" t="s">
        <v>784</v>
      </c>
      <c r="U4207" s="218" t="n">
        <v>63</v>
      </c>
      <c r="V4207" s="0" t="s">
        <v>1224</v>
      </c>
      <c r="W4207" s="0" t="s">
        <v>1122</v>
      </c>
      <c r="X4207" s="0" t="s">
        <v>1123</v>
      </c>
      <c r="Y4207" s="0" t="s">
        <v>1051</v>
      </c>
      <c r="Z4207" s="0" t="s">
        <v>618</v>
      </c>
      <c r="AA4207" s="0" t="n">
        <v>621712.1</v>
      </c>
      <c r="AB4207" s="215" t="n">
        <v>37046.875</v>
      </c>
      <c r="AC4207" s="215" t="n">
        <v>37050.875</v>
      </c>
      <c r="AE4207" s="124" t="n">
        <f aca="false">IF(S4207="Gallon",F4207/42,F4207)</f>
        <v>250</v>
      </c>
    </row>
    <row r="4208" customFormat="false" ht="12.75" hidden="false" customHeight="false" outlineLevel="0" collapsed="false">
      <c r="A4208" s="208" t="str">
        <f aca="false">B4208&amp;" "&amp;C4208&amp;" "&amp;D4208</f>
        <v>US Power Physical</v>
      </c>
      <c r="B4208" s="208" t="str">
        <f aca="false">IF((LEFT(N4208,2)="US"),"US","")</f>
        <v>US</v>
      </c>
      <c r="C4208" s="208" t="str">
        <f aca="false">M4208</f>
        <v>Power</v>
      </c>
      <c r="D4208" s="208" t="str">
        <f aca="false">IF(ISNUMBER(FIND("Phy",N4208))=TRUE(),"Physical","Financial")</f>
        <v>Physical</v>
      </c>
      <c r="E4208" s="208" t="n">
        <f aca="false">IF(VLOOKUP(S4208,'DD-Lookup'!$J$6:$L$50,3,FALSE())="Monthly",(YEAR(AC4208)-YEAR(AB4208))*12+MONTH(AC4208)-MONTH(AB4208)+1,(AC4208-AB4208+1))</f>
        <v>5</v>
      </c>
      <c r="F4208" s="239" t="n">
        <f aca="false">E4208*SUM(P4208:Q4208)</f>
        <v>250</v>
      </c>
      <c r="G4208" s="214" t="n">
        <v>1292961</v>
      </c>
      <c r="H4208" s="215" t="n">
        <v>37035.4780671296</v>
      </c>
      <c r="I4208" s="0" t="s">
        <v>1087</v>
      </c>
      <c r="M4208" s="0" t="s">
        <v>67</v>
      </c>
      <c r="N4208" s="0" t="s">
        <v>1081</v>
      </c>
      <c r="O4208" s="0" t="s">
        <v>1242</v>
      </c>
      <c r="Q4208" s="216" t="n">
        <v>50</v>
      </c>
      <c r="S4208" s="0" t="s">
        <v>930</v>
      </c>
      <c r="T4208" s="0" t="s">
        <v>784</v>
      </c>
      <c r="U4208" s="218" t="n">
        <v>39.5</v>
      </c>
      <c r="V4208" s="0" t="s">
        <v>1243</v>
      </c>
      <c r="W4208" s="0" t="s">
        <v>1084</v>
      </c>
      <c r="X4208" s="0" t="s">
        <v>1085</v>
      </c>
      <c r="Y4208" s="0" t="s">
        <v>1051</v>
      </c>
      <c r="Z4208" s="0" t="s">
        <v>618</v>
      </c>
      <c r="AA4208" s="0" t="n">
        <v>621714.1</v>
      </c>
      <c r="AB4208" s="215" t="n">
        <v>37039.875</v>
      </c>
      <c r="AC4208" s="215" t="n">
        <v>37043.875</v>
      </c>
    </row>
    <row r="4209" customFormat="false" ht="12.75" hidden="false" customHeight="false" outlineLevel="0" collapsed="false">
      <c r="A4209" s="208" t="str">
        <f aca="false">B4209&amp;" "&amp;C4209&amp;" "&amp;D4209</f>
        <v>US Power Physical</v>
      </c>
      <c r="B4209" s="208" t="str">
        <f aca="false">IF((LEFT(N4209,2)="US"),"US","")</f>
        <v>US</v>
      </c>
      <c r="C4209" s="208" t="str">
        <f aca="false">M4209</f>
        <v>Power</v>
      </c>
      <c r="D4209" s="208" t="str">
        <f aca="false">IF(ISNUMBER(FIND("Phy",N4209))=TRUE(),"Physical","Financial")</f>
        <v>Physical</v>
      </c>
      <c r="E4209" s="208" t="n">
        <f aca="false">IF(VLOOKUP(S4209,'DD-Lookup'!$J$6:$L$50,3,FALSE())="Monthly",(YEAR(AC4209)-YEAR(AB4209))*12+MONTH(AC4209)-MONTH(AB4209)+1,(AC4209-AB4209+1))</f>
        <v>5</v>
      </c>
      <c r="F4209" s="239" t="n">
        <f aca="false">E4209*SUM(P4209:Q4209)</f>
        <v>250</v>
      </c>
      <c r="G4209" s="214" t="n">
        <v>1292962</v>
      </c>
      <c r="H4209" s="215" t="n">
        <v>37035.4781134259</v>
      </c>
      <c r="I4209" s="0" t="s">
        <v>1087</v>
      </c>
      <c r="M4209" s="0" t="s">
        <v>67</v>
      </c>
      <c r="N4209" s="0" t="s">
        <v>1081</v>
      </c>
      <c r="O4209" s="0" t="s">
        <v>1255</v>
      </c>
      <c r="Q4209" s="216" t="n">
        <v>50</v>
      </c>
      <c r="S4209" s="0" t="s">
        <v>930</v>
      </c>
      <c r="T4209" s="0" t="s">
        <v>784</v>
      </c>
      <c r="U4209" s="218" t="n">
        <v>31.5</v>
      </c>
      <c r="V4209" s="0" t="s">
        <v>1243</v>
      </c>
      <c r="W4209" s="0" t="s">
        <v>1134</v>
      </c>
      <c r="X4209" s="0" t="s">
        <v>1135</v>
      </c>
      <c r="Y4209" s="0" t="s">
        <v>1051</v>
      </c>
      <c r="Z4209" s="0" t="s">
        <v>618</v>
      </c>
      <c r="AA4209" s="0" t="n">
        <v>621715.1</v>
      </c>
      <c r="AB4209" s="215" t="n">
        <v>37039.875</v>
      </c>
      <c r="AC4209" s="215" t="n">
        <v>37043.875</v>
      </c>
    </row>
    <row r="4210" customFormat="false" ht="12.75" hidden="false" customHeight="false" outlineLevel="0" collapsed="false">
      <c r="A4210" s="208" t="str">
        <f aca="false">B4210&amp;" "&amp;C4210&amp;" "&amp;D4210</f>
        <v>US Power Physical</v>
      </c>
      <c r="B4210" s="208" t="str">
        <f aca="false">IF((LEFT(N4210,2)="US"),"US","")</f>
        <v>US</v>
      </c>
      <c r="C4210" s="208" t="str">
        <f aca="false">M4210</f>
        <v>Power</v>
      </c>
      <c r="D4210" s="208" t="str">
        <f aca="false">IF(ISNUMBER(FIND("Phy",N4210))=TRUE(),"Physical","Financial")</f>
        <v>Physical</v>
      </c>
      <c r="E4210" s="208" t="n">
        <f aca="false">IF(VLOOKUP(S4210,'DD-Lookup'!$J$6:$L$50,3,FALSE())="Monthly",(YEAR(AC4210)-YEAR(AB4210))*12+MONTH(AC4210)-MONTH(AB4210)+1,(AC4210-AB4210+1))</f>
        <v>4</v>
      </c>
      <c r="F4210" s="239" t="n">
        <f aca="false">E4210*SUM(P4210:Q4210)</f>
        <v>200</v>
      </c>
      <c r="G4210" s="214" t="n">
        <v>1292963</v>
      </c>
      <c r="H4210" s="215" t="n">
        <v>37035.4781365741</v>
      </c>
      <c r="I4210" s="0" t="s">
        <v>1087</v>
      </c>
      <c r="M4210" s="0" t="s">
        <v>67</v>
      </c>
      <c r="N4210" s="0" t="s">
        <v>1081</v>
      </c>
      <c r="O4210" s="0" t="s">
        <v>3385</v>
      </c>
      <c r="Q4210" s="216" t="n">
        <v>50</v>
      </c>
      <c r="S4210" s="0" t="s">
        <v>930</v>
      </c>
      <c r="T4210" s="0" t="s">
        <v>784</v>
      </c>
      <c r="U4210" s="218" t="n">
        <v>34.25</v>
      </c>
      <c r="V4210" s="0" t="s">
        <v>1224</v>
      </c>
      <c r="W4210" s="0" t="s">
        <v>1122</v>
      </c>
      <c r="X4210" s="0" t="s">
        <v>1123</v>
      </c>
      <c r="Y4210" s="0" t="s">
        <v>1051</v>
      </c>
      <c r="Z4210" s="0" t="s">
        <v>618</v>
      </c>
      <c r="AA4210" s="0" t="n">
        <v>621716.1</v>
      </c>
      <c r="AB4210" s="215" t="n">
        <v>37040.875</v>
      </c>
      <c r="AC4210" s="215" t="n">
        <v>37043.875</v>
      </c>
    </row>
    <row r="4211" customFormat="false" ht="12.75" hidden="false" customHeight="false" outlineLevel="0" collapsed="false">
      <c r="A4211" s="208" t="str">
        <f aca="false">B4211&amp;" "&amp;C4211&amp;" "&amp;D4211</f>
        <v>US Natural Gas Physical</v>
      </c>
      <c r="B4211" s="208" t="str">
        <f aca="false">IF((LEFT(N4211,2)="US"),"US","")</f>
        <v>US</v>
      </c>
      <c r="C4211" s="208" t="str">
        <f aca="false">M4211</f>
        <v>Natural Gas</v>
      </c>
      <c r="D4211" s="208" t="str">
        <f aca="false">IF(ISNUMBER(FIND("Phy",N4211))=TRUE(),"Physical","Financial")</f>
        <v>Physical</v>
      </c>
      <c r="E4211" s="208" t="n">
        <f aca="false">IF(VLOOKUP(S4211,'DD-Lookup'!$J$6:$L$50,3,FALSE())="Monthly",(YEAR(AC4211)-YEAR(AB4211))*12+MONTH(AC4211)-MONTH(AB4211)+1,(AC4211-AB4211+1))</f>
        <v>30</v>
      </c>
      <c r="F4211" s="239" t="n">
        <f aca="false">E4211*SUM(P4211:Q4211)</f>
        <v>150000</v>
      </c>
      <c r="G4211" s="214" t="n">
        <v>1292964</v>
      </c>
      <c r="H4211" s="215" t="n">
        <v>37035.4781481482</v>
      </c>
      <c r="I4211" s="0" t="s">
        <v>1779</v>
      </c>
      <c r="M4211" s="0" t="s">
        <v>858</v>
      </c>
      <c r="N4211" s="0" t="s">
        <v>1305</v>
      </c>
      <c r="O4211" s="0" t="s">
        <v>2184</v>
      </c>
      <c r="Q4211" s="216" t="n">
        <v>5000</v>
      </c>
      <c r="S4211" s="0" t="s">
        <v>1026</v>
      </c>
      <c r="T4211" s="0" t="s">
        <v>784</v>
      </c>
      <c r="U4211" s="218" t="n">
        <v>3.3325</v>
      </c>
      <c r="V4211" s="0" t="s">
        <v>2444</v>
      </c>
      <c r="W4211" s="0" t="s">
        <v>1758</v>
      </c>
      <c r="X4211" s="0" t="s">
        <v>1535</v>
      </c>
      <c r="Y4211" s="0" t="s">
        <v>1310</v>
      </c>
      <c r="Z4211" s="0" t="s">
        <v>571</v>
      </c>
      <c r="AA4211" s="0" t="s">
        <v>3393</v>
      </c>
      <c r="AB4211" s="215" t="n">
        <v>37043.875</v>
      </c>
      <c r="AC4211" s="215" t="n">
        <v>37072.875</v>
      </c>
      <c r="AE4211" s="124" t="n">
        <f aca="false">IF(S4211="Gallon",F4211/42,F4211)</f>
        <v>150000</v>
      </c>
    </row>
    <row r="4212" customFormat="false" ht="12.75" hidden="false" customHeight="false" outlineLevel="0" collapsed="false">
      <c r="A4212" s="208" t="str">
        <f aca="false">B4212&amp;" "&amp;C4212&amp;" "&amp;D4212</f>
        <v>US Natural Gas Financial</v>
      </c>
      <c r="B4212" s="208" t="str">
        <f aca="false">IF((LEFT(N4212,2)="US"),"US","")</f>
        <v>US</v>
      </c>
      <c r="C4212" s="208" t="str">
        <f aca="false">M4212</f>
        <v>Natural Gas</v>
      </c>
      <c r="D4212" s="208" t="str">
        <f aca="false">IF(ISNUMBER(FIND("Phy",N4212))=TRUE(),"Physical","Financial")</f>
        <v>Financial</v>
      </c>
      <c r="E4212" s="208" t="n">
        <f aca="false">IF(VLOOKUP(S4212,'DD-Lookup'!$J$6:$L$50,3,FALSE())="Monthly",(YEAR(AC4212)-YEAR(AB4212))*12+MONTH(AC4212)-MONTH(AB4212)+1,(AC4212-AB4212+1))</f>
        <v>30</v>
      </c>
      <c r="F4212" s="239" t="n">
        <f aca="false">E4212*SUM(P4212:Q4212)</f>
        <v>300000</v>
      </c>
      <c r="G4212" s="214" t="n">
        <v>1292965</v>
      </c>
      <c r="H4212" s="215" t="n">
        <v>37035.4782638889</v>
      </c>
      <c r="I4212" s="0" t="s">
        <v>2097</v>
      </c>
      <c r="M4212" s="0" t="s">
        <v>858</v>
      </c>
      <c r="N4212" s="0" t="s">
        <v>1482</v>
      </c>
      <c r="O4212" s="0" t="s">
        <v>2664</v>
      </c>
      <c r="P4212" s="216" t="n">
        <v>10000</v>
      </c>
      <c r="S4212" s="0" t="s">
        <v>1026</v>
      </c>
      <c r="T4212" s="0" t="s">
        <v>784</v>
      </c>
      <c r="U4212" s="218" t="n">
        <v>-0.05</v>
      </c>
      <c r="V4212" s="0" t="s">
        <v>2435</v>
      </c>
      <c r="W4212" s="0" t="s">
        <v>1851</v>
      </c>
      <c r="X4212" s="0" t="s">
        <v>1852</v>
      </c>
      <c r="Y4212" s="0" t="s">
        <v>838</v>
      </c>
      <c r="Z4212" s="0" t="s">
        <v>571</v>
      </c>
      <c r="AA4212" s="0" t="s">
        <v>3394</v>
      </c>
      <c r="AB4212" s="215" t="n">
        <v>37043.875</v>
      </c>
      <c r="AC4212" s="215" t="n">
        <v>37072.875</v>
      </c>
    </row>
    <row r="4213" customFormat="false" ht="12.75" hidden="false" customHeight="false" outlineLevel="0" collapsed="false">
      <c r="A4213" s="208" t="str">
        <f aca="false">B4213&amp;" "&amp;C4213&amp;" "&amp;D4213</f>
        <v>US Power Physical</v>
      </c>
      <c r="B4213" s="208" t="str">
        <f aca="false">IF((LEFT(N4213,2)="US"),"US","")</f>
        <v>US</v>
      </c>
      <c r="C4213" s="208" t="str">
        <f aca="false">M4213</f>
        <v>Power</v>
      </c>
      <c r="D4213" s="208" t="str">
        <f aca="false">IF(ISNUMBER(FIND("Phy",N4213))=TRUE(),"Physical","Financial")</f>
        <v>Physical</v>
      </c>
      <c r="E4213" s="208" t="n">
        <f aca="false">IF(VLOOKUP(S4213,'DD-Lookup'!$J$6:$L$50,3,FALSE())="Monthly",(YEAR(AC4213)-YEAR(AB4213))*12+MONTH(AC4213)-MONTH(AB4213)+1,(AC4213-AB4213+1))</f>
        <v>30</v>
      </c>
      <c r="F4213" s="239" t="n">
        <f aca="false">E4213*SUM(P4213:Q4213)</f>
        <v>1500</v>
      </c>
      <c r="G4213" s="214" t="n">
        <v>1292966</v>
      </c>
      <c r="H4213" s="215" t="n">
        <v>37035.478287037</v>
      </c>
      <c r="I4213" s="0" t="s">
        <v>600</v>
      </c>
      <c r="M4213" s="0" t="s">
        <v>67</v>
      </c>
      <c r="N4213" s="0" t="s">
        <v>1081</v>
      </c>
      <c r="O4213" s="0" t="s">
        <v>1166</v>
      </c>
      <c r="Q4213" s="216" t="n">
        <v>50</v>
      </c>
      <c r="S4213" s="0" t="s">
        <v>930</v>
      </c>
      <c r="T4213" s="0" t="s">
        <v>784</v>
      </c>
      <c r="U4213" s="218" t="n">
        <v>61.75</v>
      </c>
      <c r="V4213" s="0" t="s">
        <v>1173</v>
      </c>
      <c r="W4213" s="0" t="s">
        <v>1122</v>
      </c>
      <c r="X4213" s="0" t="s">
        <v>1106</v>
      </c>
      <c r="Y4213" s="0" t="s">
        <v>1051</v>
      </c>
      <c r="Z4213" s="0" t="s">
        <v>618</v>
      </c>
      <c r="AA4213" s="0" t="n">
        <v>621717.1</v>
      </c>
      <c r="AB4213" s="215" t="n">
        <v>37043.5916666667</v>
      </c>
      <c r="AC4213" s="215" t="n">
        <v>37072.5916666667</v>
      </c>
    </row>
    <row r="4214" customFormat="false" ht="12.75" hidden="false" customHeight="false" outlineLevel="0" collapsed="false">
      <c r="A4214" s="208" t="str">
        <f aca="false">B4214&amp;" "&amp;C4214&amp;" "&amp;D4214</f>
        <v>US Natural Gas Physical</v>
      </c>
      <c r="B4214" s="208" t="str">
        <f aca="false">IF((LEFT(N4214,2)="US"),"US","")</f>
        <v>US</v>
      </c>
      <c r="C4214" s="208" t="str">
        <f aca="false">M4214</f>
        <v>Natural Gas</v>
      </c>
      <c r="D4214" s="208" t="str">
        <f aca="false">IF(ISNUMBER(FIND("Phy",N4214))=TRUE(),"Physical","Financial")</f>
        <v>Physical</v>
      </c>
      <c r="E4214" s="208" t="n">
        <f aca="false">IF(VLOOKUP(S4214,'DD-Lookup'!$J$6:$L$50,3,FALSE())="Monthly",(YEAR(AC4214)-YEAR(AB4214))*12+MONTH(AC4214)-MONTH(AB4214)+1,(AC4214-AB4214+1))</f>
        <v>30</v>
      </c>
      <c r="F4214" s="239" t="n">
        <f aca="false">E4214*SUM(P4214:Q4214)</f>
        <v>300000</v>
      </c>
      <c r="G4214" s="214" t="n">
        <v>1292967</v>
      </c>
      <c r="H4214" s="215" t="n">
        <v>37035.4783217593</v>
      </c>
      <c r="I4214" s="0" t="s">
        <v>2097</v>
      </c>
      <c r="M4214" s="0" t="s">
        <v>858</v>
      </c>
      <c r="N4214" s="0" t="s">
        <v>1501</v>
      </c>
      <c r="O4214" s="0" t="s">
        <v>2843</v>
      </c>
      <c r="P4214" s="216" t="n">
        <v>10000</v>
      </c>
      <c r="S4214" s="0" t="s">
        <v>1026</v>
      </c>
      <c r="T4214" s="0" t="s">
        <v>784</v>
      </c>
      <c r="U4214" s="218" t="n">
        <v>-0.015</v>
      </c>
      <c r="V4214" s="0" t="s">
        <v>2807</v>
      </c>
      <c r="W4214" s="0" t="s">
        <v>1573</v>
      </c>
      <c r="X4214" s="0" t="s">
        <v>2391</v>
      </c>
      <c r="Y4214" s="0" t="s">
        <v>1310</v>
      </c>
      <c r="Z4214" s="0" t="s">
        <v>571</v>
      </c>
      <c r="AA4214" s="0" t="s">
        <v>3395</v>
      </c>
      <c r="AB4214" s="215" t="n">
        <v>37043.4097222222</v>
      </c>
      <c r="AC4214" s="215" t="n">
        <v>37072.4097222222</v>
      </c>
    </row>
    <row r="4215" customFormat="false" ht="12.75" hidden="false" customHeight="false" outlineLevel="0" collapsed="false">
      <c r="A4215" s="208" t="str">
        <f aca="false">B4215&amp;" "&amp;C4215&amp;" "&amp;D4215</f>
        <v>US Natural Gas Financial</v>
      </c>
      <c r="B4215" s="208" t="str">
        <f aca="false">IF((LEFT(N4215,2)="US"),"US","")</f>
        <v>US</v>
      </c>
      <c r="C4215" s="208" t="str">
        <f aca="false">M4215</f>
        <v>Natural Gas</v>
      </c>
      <c r="D4215" s="208" t="str">
        <f aca="false">IF(ISNUMBER(FIND("Phy",N4215))=TRUE(),"Physical","Financial")</f>
        <v>Financial</v>
      </c>
      <c r="E4215" s="208" t="n">
        <f aca="false">IF(VLOOKUP(S4215,'DD-Lookup'!$J$6:$L$50,3,FALSE())="Monthly",(YEAR(AC4215)-YEAR(AB4215))*12+MONTH(AC4215)-MONTH(AB4215)+1,(AC4215-AB4215+1))</f>
        <v>151</v>
      </c>
      <c r="F4215" s="239" t="n">
        <f aca="false">E4215*SUM(P4215:Q4215)</f>
        <v>755000</v>
      </c>
      <c r="G4215" s="214" t="n">
        <v>1292968</v>
      </c>
      <c r="H4215" s="215" t="n">
        <v>37035.4784606482</v>
      </c>
      <c r="I4215" s="0" t="s">
        <v>1155</v>
      </c>
      <c r="M4215" s="0" t="s">
        <v>858</v>
      </c>
      <c r="N4215" s="0" t="s">
        <v>1024</v>
      </c>
      <c r="O4215" s="0" t="s">
        <v>1289</v>
      </c>
      <c r="P4215" s="216" t="n">
        <v>5000</v>
      </c>
      <c r="S4215" s="0" t="s">
        <v>1026</v>
      </c>
      <c r="T4215" s="0" t="s">
        <v>784</v>
      </c>
      <c r="U4215" s="218" t="n">
        <v>4.64</v>
      </c>
      <c r="V4215" s="0" t="s">
        <v>1156</v>
      </c>
      <c r="W4215" s="0" t="s">
        <v>1028</v>
      </c>
      <c r="X4215" s="0" t="s">
        <v>1029</v>
      </c>
      <c r="Y4215" s="0" t="s">
        <v>838</v>
      </c>
      <c r="Z4215" s="0" t="s">
        <v>571</v>
      </c>
      <c r="AA4215" s="0" t="s">
        <v>3396</v>
      </c>
      <c r="AB4215" s="215" t="n">
        <v>37196</v>
      </c>
      <c r="AC4215" s="215" t="n">
        <v>37346</v>
      </c>
    </row>
    <row r="4216" customFormat="false" ht="12.75" hidden="false" customHeight="false" outlineLevel="0" collapsed="false">
      <c r="A4216" s="208" t="str">
        <f aca="false">B4216&amp;" "&amp;C4216&amp;" "&amp;D4216</f>
        <v>US Power Physical</v>
      </c>
      <c r="B4216" s="208" t="str">
        <f aca="false">IF((LEFT(N4216,2)="US"),"US","")</f>
        <v>US</v>
      </c>
      <c r="C4216" s="208" t="str">
        <f aca="false">M4216</f>
        <v>Power</v>
      </c>
      <c r="D4216" s="208" t="str">
        <f aca="false">IF(ISNUMBER(FIND("Phy",N4216))=TRUE(),"Physical","Financial")</f>
        <v>Physical</v>
      </c>
      <c r="E4216" s="208" t="n">
        <f aca="false">IF(VLOOKUP(S4216,'DD-Lookup'!$J$6:$L$50,3,FALSE())="Monthly",(YEAR(AC4216)-YEAR(AB4216))*12+MONTH(AC4216)-MONTH(AB4216)+1,(AC4216-AB4216+1))</f>
        <v>5</v>
      </c>
      <c r="F4216" s="239" t="n">
        <f aca="false">E4216*SUM(P4216:Q4216)</f>
        <v>250</v>
      </c>
      <c r="G4216" s="214" t="n">
        <v>1292969</v>
      </c>
      <c r="H4216" s="215" t="n">
        <v>37035.4786805556</v>
      </c>
      <c r="I4216" s="0" t="s">
        <v>1087</v>
      </c>
      <c r="M4216" s="0" t="s">
        <v>67</v>
      </c>
      <c r="N4216" s="0" t="s">
        <v>1081</v>
      </c>
      <c r="O4216" s="0" t="s">
        <v>1177</v>
      </c>
      <c r="Q4216" s="216" t="n">
        <v>50</v>
      </c>
      <c r="S4216" s="0" t="s">
        <v>930</v>
      </c>
      <c r="T4216" s="0" t="s">
        <v>784</v>
      </c>
      <c r="U4216" s="218" t="n">
        <v>63.5</v>
      </c>
      <c r="V4216" s="0" t="s">
        <v>1224</v>
      </c>
      <c r="W4216" s="0" t="s">
        <v>1122</v>
      </c>
      <c r="X4216" s="0" t="s">
        <v>1123</v>
      </c>
      <c r="Y4216" s="0" t="s">
        <v>1051</v>
      </c>
      <c r="Z4216" s="0" t="s">
        <v>618</v>
      </c>
      <c r="AA4216" s="0" t="n">
        <v>621718.1</v>
      </c>
      <c r="AB4216" s="215" t="n">
        <v>37046.875</v>
      </c>
      <c r="AC4216" s="215" t="n">
        <v>37050.875</v>
      </c>
    </row>
    <row r="4217" customFormat="false" ht="12.75" hidden="false" customHeight="false" outlineLevel="0" collapsed="false">
      <c r="A4217" s="208" t="str">
        <f aca="false">B4217&amp;" "&amp;C4217&amp;" "&amp;D4217</f>
        <v>US Power Physical</v>
      </c>
      <c r="B4217" s="208" t="str">
        <f aca="false">IF((LEFT(N4217,2)="US"),"US","")</f>
        <v>US</v>
      </c>
      <c r="C4217" s="208" t="str">
        <f aca="false">M4217</f>
        <v>Power</v>
      </c>
      <c r="D4217" s="208" t="str">
        <f aca="false">IF(ISNUMBER(FIND("Phy",N4217))=TRUE(),"Physical","Financial")</f>
        <v>Physical</v>
      </c>
      <c r="E4217" s="208" t="n">
        <f aca="false">IF(VLOOKUP(S4217,'DD-Lookup'!$J$6:$L$50,3,FALSE())="Monthly",(YEAR(AC4217)-YEAR(AB4217))*12+MONTH(AC4217)-MONTH(AB4217)+1,(AC4217-AB4217+1))</f>
        <v>5</v>
      </c>
      <c r="F4217" s="239" t="n">
        <f aca="false">E4217*SUM(P4217:Q4217)</f>
        <v>250</v>
      </c>
      <c r="G4217" s="214" t="n">
        <v>1292970</v>
      </c>
      <c r="H4217" s="215" t="n">
        <v>37035.4787731482</v>
      </c>
      <c r="I4217" s="0" t="s">
        <v>1087</v>
      </c>
      <c r="M4217" s="0" t="s">
        <v>67</v>
      </c>
      <c r="N4217" s="0" t="s">
        <v>1081</v>
      </c>
      <c r="O4217" s="0" t="s">
        <v>1255</v>
      </c>
      <c r="Q4217" s="216" t="n">
        <v>50</v>
      </c>
      <c r="S4217" s="0" t="s">
        <v>930</v>
      </c>
      <c r="T4217" s="0" t="s">
        <v>784</v>
      </c>
      <c r="U4217" s="218" t="n">
        <v>32</v>
      </c>
      <c r="V4217" s="0" t="s">
        <v>1243</v>
      </c>
      <c r="W4217" s="0" t="s">
        <v>1134</v>
      </c>
      <c r="X4217" s="0" t="s">
        <v>1135</v>
      </c>
      <c r="Y4217" s="0" t="s">
        <v>1051</v>
      </c>
      <c r="Z4217" s="0" t="s">
        <v>618</v>
      </c>
      <c r="AA4217" s="0" t="n">
        <v>621719.1</v>
      </c>
      <c r="AB4217" s="215" t="n">
        <v>37039.875</v>
      </c>
      <c r="AC4217" s="215" t="n">
        <v>37043.875</v>
      </c>
    </row>
    <row r="4218" customFormat="false" ht="12.75" hidden="false" customHeight="false" outlineLevel="0" collapsed="false">
      <c r="A4218" s="208" t="str">
        <f aca="false">B4218&amp;" "&amp;C4218&amp;" "&amp;D4218</f>
        <v> Metals Financial</v>
      </c>
      <c r="B4218" s="208" t="str">
        <f aca="false">IF((LEFT(N4218,2)="US"),"US","")</f>
        <v/>
      </c>
      <c r="C4218" s="208" t="str">
        <f aca="false">M4218</f>
        <v>Metals</v>
      </c>
      <c r="D4218" s="208" t="str">
        <f aca="false">IF(ISNUMBER(FIND("Phy",N4218))=TRUE(),"Physical","Financial")</f>
        <v>Financial</v>
      </c>
      <c r="E4218" s="208" t="n">
        <f aca="false">IF(VLOOKUP(S4218,'DD-Lookup'!$J$6:$L$50,3,FALSE())="Monthly",(YEAR(AC4218)-YEAR(AB4218))*12+MONTH(AC4218)-MONTH(AB4218)+1,(AC4218-AB4218+1))</f>
        <v>1</v>
      </c>
      <c r="F4218" s="239" t="n">
        <f aca="false">E4218*SUM(P4218:Q4218)</f>
        <v>20</v>
      </c>
      <c r="G4218" s="214" t="n">
        <v>1292973</v>
      </c>
      <c r="H4218" s="215" t="n">
        <v>37035.4789814815</v>
      </c>
      <c r="I4218" s="0" t="s">
        <v>968</v>
      </c>
      <c r="M4218" s="0" t="s">
        <v>780</v>
      </c>
      <c r="N4218" s="0" t="s">
        <v>797</v>
      </c>
      <c r="O4218" s="0" t="s">
        <v>798</v>
      </c>
      <c r="Q4218" s="216" t="n">
        <v>20</v>
      </c>
      <c r="S4218" s="0" t="s">
        <v>783</v>
      </c>
      <c r="T4218" s="0" t="s">
        <v>784</v>
      </c>
      <c r="U4218" s="218" t="n">
        <v>952</v>
      </c>
      <c r="V4218" s="0" t="s">
        <v>3254</v>
      </c>
      <c r="W4218" s="0" t="s">
        <v>800</v>
      </c>
      <c r="X4218" s="0" t="s">
        <v>787</v>
      </c>
      <c r="Y4218" s="0" t="s">
        <v>788</v>
      </c>
      <c r="Z4218" s="0" t="s">
        <v>789</v>
      </c>
      <c r="AA4218" s="0" t="n">
        <v>2151794</v>
      </c>
    </row>
    <row r="4219" customFormat="false" ht="12.75" hidden="false" customHeight="false" outlineLevel="0" collapsed="false">
      <c r="A4219" s="208" t="str">
        <f aca="false">B4219&amp;" "&amp;C4219&amp;" "&amp;D4219</f>
        <v>US Crude Financial</v>
      </c>
      <c r="B4219" s="208" t="str">
        <f aca="false">IF((LEFT(N4219,2)="US"),"US","")</f>
        <v>US</v>
      </c>
      <c r="C4219" s="208" t="str">
        <f aca="false">M4219</f>
        <v>Crude</v>
      </c>
      <c r="D4219" s="208" t="str">
        <f aca="false">IF(ISNUMBER(FIND("Phy",N4219))=TRUE(),"Physical","Financial")</f>
        <v>Financial</v>
      </c>
      <c r="E4219" s="208" t="n">
        <f aca="false">IF(VLOOKUP(S4219,'DD-Lookup'!$J$6:$L$50,3,FALSE())="Monthly",(YEAR(AC4219)-YEAR(AB4219))*12+MONTH(AC4219)-MONTH(AB4219)+1,(AC4219-AB4219+1))</f>
        <v>1</v>
      </c>
      <c r="F4219" s="239" t="n">
        <f aca="false">E4219*SUM(P4219:Q4219)</f>
        <v>25000</v>
      </c>
      <c r="G4219" s="214" t="n">
        <v>1292972</v>
      </c>
      <c r="H4219" s="215" t="n">
        <v>37035.4789814815</v>
      </c>
      <c r="I4219" s="0" t="s">
        <v>1112</v>
      </c>
      <c r="M4219" s="0" t="s">
        <v>97</v>
      </c>
      <c r="N4219" s="0" t="s">
        <v>841</v>
      </c>
      <c r="O4219" s="0" t="s">
        <v>842</v>
      </c>
      <c r="P4219" s="216" t="n">
        <v>25000</v>
      </c>
      <c r="S4219" s="0" t="s">
        <v>843</v>
      </c>
      <c r="T4219" s="0" t="s">
        <v>784</v>
      </c>
      <c r="U4219" s="218" t="n">
        <v>28.66</v>
      </c>
      <c r="V4219" s="0" t="s">
        <v>2339</v>
      </c>
      <c r="W4219" s="0" t="s">
        <v>845</v>
      </c>
      <c r="X4219" s="0" t="s">
        <v>846</v>
      </c>
      <c r="Y4219" s="0" t="s">
        <v>847</v>
      </c>
      <c r="Z4219" s="0" t="s">
        <v>571</v>
      </c>
      <c r="AA4219" s="0" t="n">
        <v>107196</v>
      </c>
      <c r="AB4219" s="215" t="n">
        <v>37073</v>
      </c>
      <c r="AC4219" s="215" t="n">
        <v>37103</v>
      </c>
    </row>
    <row r="4220" customFormat="false" ht="12.75" hidden="false" customHeight="false" outlineLevel="0" collapsed="false">
      <c r="A4220" s="208" t="str">
        <f aca="false">B4220&amp;" "&amp;C4220&amp;" "&amp;D4220</f>
        <v> Natural Gas Physical</v>
      </c>
      <c r="B4220" s="208" t="str">
        <f aca="false">IF((LEFT(N4220,2)="US"),"US","")</f>
        <v/>
      </c>
      <c r="C4220" s="208" t="str">
        <f aca="false">M4220</f>
        <v>Natural Gas</v>
      </c>
      <c r="D4220" s="208" t="str">
        <f aca="false">IF(ISNUMBER(FIND("Phy",N4220))=TRUE(),"Physical","Financial")</f>
        <v>Physical</v>
      </c>
      <c r="E4220" s="208" t="n">
        <f aca="false">IF(VLOOKUP(S4220,'DD-Lookup'!$J$6:$L$50,3,FALSE())="Monthly",(YEAR(AC4220)-YEAR(AB4220))*12+MONTH(AC4220)-MONTH(AB4220)+1,(AC4220-AB4220+1))</f>
        <v>1</v>
      </c>
      <c r="F4220" s="239" t="n">
        <f aca="false">E4220*SUM(P4220:Q4220)</f>
        <v>10000</v>
      </c>
      <c r="G4220" s="214" t="n">
        <v>1292975</v>
      </c>
      <c r="H4220" s="215" t="n">
        <v>37035.4792361111</v>
      </c>
      <c r="I4220" s="0" t="s">
        <v>3276</v>
      </c>
      <c r="M4220" s="0" t="s">
        <v>858</v>
      </c>
      <c r="N4220" s="0" t="s">
        <v>2171</v>
      </c>
      <c r="O4220" s="0" t="s">
        <v>2223</v>
      </c>
      <c r="P4220" s="216" t="n">
        <v>10000</v>
      </c>
      <c r="S4220" s="0" t="s">
        <v>279</v>
      </c>
      <c r="T4220" s="0" t="s">
        <v>2173</v>
      </c>
      <c r="U4220" s="218" t="n">
        <v>5.51</v>
      </c>
      <c r="V4220" s="0" t="s">
        <v>3277</v>
      </c>
      <c r="W4220" s="0" t="s">
        <v>2225</v>
      </c>
      <c r="X4220" s="0" t="s">
        <v>2176</v>
      </c>
      <c r="Y4220" s="0" t="s">
        <v>1310</v>
      </c>
      <c r="Z4220" s="0" t="s">
        <v>628</v>
      </c>
      <c r="AA4220" s="0" t="n">
        <v>809353</v>
      </c>
      <c r="AB4220" s="215" t="n">
        <v>37035.875</v>
      </c>
      <c r="AC4220" s="215" t="n">
        <v>37035.875</v>
      </c>
    </row>
    <row r="4221" customFormat="false" ht="12.75" hidden="false" customHeight="false" outlineLevel="0" collapsed="false">
      <c r="A4221" s="208" t="str">
        <f aca="false">B4221&amp;" "&amp;C4221&amp;" "&amp;D4221</f>
        <v>US Natural Gas Financial</v>
      </c>
      <c r="B4221" s="208" t="str">
        <f aca="false">IF((LEFT(N4221,2)="US"),"US","")</f>
        <v>US</v>
      </c>
      <c r="C4221" s="208" t="str">
        <f aca="false">M4221</f>
        <v>Natural Gas</v>
      </c>
      <c r="D4221" s="208" t="str">
        <f aca="false">IF(ISNUMBER(FIND("Phy",N4221))=TRUE(),"Physical","Financial")</f>
        <v>Financial</v>
      </c>
      <c r="E4221" s="208" t="n">
        <f aca="false">IF(VLOOKUP(S4221,'DD-Lookup'!$J$6:$L$50,3,FALSE())="Monthly",(YEAR(AC4221)-YEAR(AB4221))*12+MONTH(AC4221)-MONTH(AB4221)+1,(AC4221-AB4221+1))</f>
        <v>30</v>
      </c>
      <c r="F4221" s="239" t="n">
        <f aca="false">E4221*SUM(P4221:Q4221)</f>
        <v>300000</v>
      </c>
      <c r="G4221" s="214" t="n">
        <v>1292977</v>
      </c>
      <c r="H4221" s="215" t="n">
        <v>37035.4793171296</v>
      </c>
      <c r="I4221" s="0" t="s">
        <v>1023</v>
      </c>
      <c r="M4221" s="0" t="s">
        <v>858</v>
      </c>
      <c r="N4221" s="0" t="s">
        <v>1024</v>
      </c>
      <c r="O4221" s="0" t="s">
        <v>1025</v>
      </c>
      <c r="P4221" s="216" t="n">
        <v>10000</v>
      </c>
      <c r="S4221" s="0" t="s">
        <v>1026</v>
      </c>
      <c r="T4221" s="0" t="s">
        <v>784</v>
      </c>
      <c r="U4221" s="218" t="n">
        <v>4.1375</v>
      </c>
      <c r="V4221" s="0" t="s">
        <v>1027</v>
      </c>
      <c r="W4221" s="0" t="s">
        <v>1028</v>
      </c>
      <c r="X4221" s="0" t="s">
        <v>1029</v>
      </c>
      <c r="Y4221" s="0" t="s">
        <v>838</v>
      </c>
      <c r="Z4221" s="0" t="s">
        <v>571</v>
      </c>
      <c r="AA4221" s="0" t="s">
        <v>3397</v>
      </c>
      <c r="AB4221" s="215" t="n">
        <v>37043.875</v>
      </c>
      <c r="AC4221" s="215" t="n">
        <v>37072.875</v>
      </c>
    </row>
    <row r="4222" customFormat="false" ht="12.75" hidden="false" customHeight="false" outlineLevel="0" collapsed="false">
      <c r="A4222" s="208" t="str">
        <f aca="false">B4222&amp;" "&amp;C4222&amp;" "&amp;D4222</f>
        <v>US Power Physical</v>
      </c>
      <c r="B4222" s="208" t="str">
        <f aca="false">IF((LEFT(N4222,2)="US"),"US","")</f>
        <v>US</v>
      </c>
      <c r="C4222" s="208" t="str">
        <f aca="false">M4222</f>
        <v>Power</v>
      </c>
      <c r="D4222" s="208" t="str">
        <f aca="false">IF(ISNUMBER(FIND("Phy",N4222))=TRUE(),"Physical","Financial")</f>
        <v>Physical</v>
      </c>
      <c r="E4222" s="208" t="n">
        <f aca="false">IF(VLOOKUP(S4222,'DD-Lookup'!$J$6:$L$50,3,FALSE())="Monthly",(YEAR(AC4222)-YEAR(AB4222))*12+MONTH(AC4222)-MONTH(AB4222)+1,(AC4222-AB4222+1))</f>
        <v>30</v>
      </c>
      <c r="F4222" s="239" t="n">
        <f aca="false">E4222*SUM(P4222:Q4222)</f>
        <v>1500</v>
      </c>
      <c r="G4222" s="214" t="n">
        <v>1292978</v>
      </c>
      <c r="H4222" s="215" t="n">
        <v>37035.4793402778</v>
      </c>
      <c r="I4222" s="0" t="s">
        <v>1073</v>
      </c>
      <c r="M4222" s="0" t="s">
        <v>67</v>
      </c>
      <c r="N4222" s="0" t="s">
        <v>1081</v>
      </c>
      <c r="O4222" s="0" t="s">
        <v>1161</v>
      </c>
      <c r="Q4222" s="216" t="n">
        <v>50</v>
      </c>
      <c r="S4222" s="0" t="s">
        <v>930</v>
      </c>
      <c r="T4222" s="0" t="s">
        <v>784</v>
      </c>
      <c r="U4222" s="218" t="n">
        <v>63.75</v>
      </c>
      <c r="V4222" s="0" t="s">
        <v>1162</v>
      </c>
      <c r="W4222" s="0" t="s">
        <v>1134</v>
      </c>
      <c r="X4222" s="0" t="s">
        <v>1135</v>
      </c>
      <c r="Y4222" s="0" t="s">
        <v>1051</v>
      </c>
      <c r="Z4222" s="0" t="s">
        <v>618</v>
      </c>
      <c r="AA4222" s="0" t="n">
        <v>621723.1</v>
      </c>
      <c r="AB4222" s="215" t="n">
        <v>37043.7159722222</v>
      </c>
      <c r="AC4222" s="215" t="n">
        <v>37072.7159722222</v>
      </c>
    </row>
    <row r="4223" customFormat="false" ht="12.75" hidden="false" customHeight="false" outlineLevel="0" collapsed="false">
      <c r="A4223" s="208" t="str">
        <f aca="false">B4223&amp;" "&amp;C4223&amp;" "&amp;D4223</f>
        <v>US Natural Gas Financial</v>
      </c>
      <c r="B4223" s="208" t="str">
        <f aca="false">IF((LEFT(N4223,2)="US"),"US","")</f>
        <v>US</v>
      </c>
      <c r="C4223" s="208" t="str">
        <f aca="false">M4223</f>
        <v>Natural Gas</v>
      </c>
      <c r="D4223" s="208" t="str">
        <f aca="false">IF(ISNUMBER(FIND("Phy",N4223))=TRUE(),"Physical","Financial")</f>
        <v>Financial</v>
      </c>
      <c r="E4223" s="208" t="n">
        <f aca="false">IF(VLOOKUP(S4223,'DD-Lookup'!$J$6:$L$50,3,FALSE())="Monthly",(YEAR(AC4223)-YEAR(AB4223))*12+MONTH(AC4223)-MONTH(AB4223)+1,(AC4223-AB4223+1))</f>
        <v>151</v>
      </c>
      <c r="F4223" s="239" t="n">
        <f aca="false">E4223*SUM(P4223:Q4223)</f>
        <v>755000</v>
      </c>
      <c r="G4223" s="214" t="n">
        <v>1292979</v>
      </c>
      <c r="H4223" s="215" t="n">
        <v>37035.4795023148</v>
      </c>
      <c r="I4223" s="0" t="s">
        <v>1112</v>
      </c>
      <c r="M4223" s="0" t="s">
        <v>858</v>
      </c>
      <c r="N4223" s="0" t="s">
        <v>1024</v>
      </c>
      <c r="O4223" s="0" t="s">
        <v>1289</v>
      </c>
      <c r="P4223" s="216" t="n">
        <v>5000</v>
      </c>
      <c r="S4223" s="0" t="s">
        <v>1026</v>
      </c>
      <c r="T4223" s="0" t="s">
        <v>784</v>
      </c>
      <c r="U4223" s="218" t="n">
        <v>4.635</v>
      </c>
      <c r="V4223" s="0" t="s">
        <v>1910</v>
      </c>
      <c r="W4223" s="0" t="s">
        <v>1028</v>
      </c>
      <c r="X4223" s="0" t="s">
        <v>1029</v>
      </c>
      <c r="Y4223" s="0" t="s">
        <v>838</v>
      </c>
      <c r="Z4223" s="0" t="s">
        <v>571</v>
      </c>
      <c r="AA4223" s="0" t="s">
        <v>3398</v>
      </c>
      <c r="AB4223" s="215" t="n">
        <v>37196</v>
      </c>
      <c r="AC4223" s="215" t="n">
        <v>37346</v>
      </c>
    </row>
    <row r="4224" customFormat="false" ht="12.75" hidden="false" customHeight="false" outlineLevel="0" collapsed="false">
      <c r="A4224" s="208" t="str">
        <f aca="false">B4224&amp;" "&amp;C4224&amp;" "&amp;D4224</f>
        <v>US Natural Gas Financial</v>
      </c>
      <c r="B4224" s="208" t="str">
        <f aca="false">IF((LEFT(N4224,2)="US"),"US","")</f>
        <v>US</v>
      </c>
      <c r="C4224" s="208" t="str">
        <f aca="false">M4224</f>
        <v>Natural Gas</v>
      </c>
      <c r="D4224" s="208" t="str">
        <f aca="false">IF(ISNUMBER(FIND("Phy",N4224))=TRUE(),"Physical","Financial")</f>
        <v>Financial</v>
      </c>
      <c r="E4224" s="208" t="n">
        <f aca="false">IF(VLOOKUP(S4224,'DD-Lookup'!$J$6:$L$50,3,FALSE())="Monthly",(YEAR(AC4224)-YEAR(AB4224))*12+MONTH(AC4224)-MONTH(AB4224)+1,(AC4224-AB4224+1))</f>
        <v>31</v>
      </c>
      <c r="F4224" s="239" t="n">
        <f aca="false">E4224*SUM(P4224:Q4224)</f>
        <v>155000</v>
      </c>
      <c r="G4224" s="214" t="n">
        <v>1292980</v>
      </c>
      <c r="H4224" s="215" t="n">
        <v>37035.479525463</v>
      </c>
      <c r="I4224" s="0" t="s">
        <v>796</v>
      </c>
      <c r="M4224" s="0" t="s">
        <v>858</v>
      </c>
      <c r="N4224" s="0" t="s">
        <v>1482</v>
      </c>
      <c r="O4224" s="0" t="s">
        <v>2661</v>
      </c>
      <c r="P4224" s="216" t="n">
        <v>5000</v>
      </c>
      <c r="S4224" s="0" t="s">
        <v>1026</v>
      </c>
      <c r="T4224" s="0" t="s">
        <v>784</v>
      </c>
      <c r="U4224" s="218" t="n">
        <v>-0.68</v>
      </c>
      <c r="V4224" s="0" t="s">
        <v>1951</v>
      </c>
      <c r="W4224" s="0" t="s">
        <v>1952</v>
      </c>
      <c r="X4224" s="0" t="s">
        <v>1953</v>
      </c>
      <c r="Y4224" s="0" t="s">
        <v>838</v>
      </c>
      <c r="Z4224" s="0" t="s">
        <v>571</v>
      </c>
      <c r="AA4224" s="0" t="s">
        <v>3399</v>
      </c>
      <c r="AB4224" s="215" t="n">
        <v>37104.875</v>
      </c>
      <c r="AC4224" s="215" t="n">
        <v>37134.875</v>
      </c>
    </row>
    <row r="4225" customFormat="false" ht="12.75" hidden="false" customHeight="false" outlineLevel="0" collapsed="false">
      <c r="A4225" s="208" t="str">
        <f aca="false">B4225&amp;" "&amp;C4225&amp;" "&amp;D4225</f>
        <v> Metals Financial</v>
      </c>
      <c r="B4225" s="208" t="str">
        <f aca="false">IF((LEFT(N4225,2)="US"),"US","")</f>
        <v/>
      </c>
      <c r="C4225" s="208" t="str">
        <f aca="false">M4225</f>
        <v>Metals</v>
      </c>
      <c r="D4225" s="208" t="str">
        <f aca="false">IF(ISNUMBER(FIND("Phy",N4225))=TRUE(),"Physical","Financial")</f>
        <v>Financial</v>
      </c>
      <c r="E4225" s="208" t="n">
        <f aca="false">IF(VLOOKUP(S4225,'DD-Lookup'!$J$6:$L$50,3,FALSE())="Monthly",(YEAR(AC4225)-YEAR(AB4225))*12+MONTH(AC4225)-MONTH(AB4225)+1,(AC4225-AB4225+1))</f>
        <v>1</v>
      </c>
      <c r="F4225" s="239" t="n">
        <f aca="false">E4225*SUM(P4225:Q4225)</f>
        <v>9</v>
      </c>
      <c r="G4225" s="214" t="n">
        <v>1292983</v>
      </c>
      <c r="H4225" s="215" t="n">
        <v>37035.4796412037</v>
      </c>
      <c r="I4225" s="0" t="s">
        <v>1653</v>
      </c>
      <c r="M4225" s="0" t="s">
        <v>780</v>
      </c>
      <c r="N4225" s="0" t="s">
        <v>804</v>
      </c>
      <c r="O4225" s="0" t="s">
        <v>976</v>
      </c>
      <c r="P4225" s="216" t="n">
        <v>9</v>
      </c>
      <c r="S4225" s="0" t="s">
        <v>783</v>
      </c>
      <c r="T4225" s="0" t="s">
        <v>784</v>
      </c>
      <c r="U4225" s="218" t="n">
        <v>1748</v>
      </c>
      <c r="V4225" s="0" t="s">
        <v>1654</v>
      </c>
      <c r="W4225" s="0" t="s">
        <v>803</v>
      </c>
      <c r="X4225" s="0" t="s">
        <v>787</v>
      </c>
      <c r="Y4225" s="0" t="s">
        <v>788</v>
      </c>
      <c r="Z4225" s="0" t="s">
        <v>789</v>
      </c>
      <c r="AA4225" s="0" t="n">
        <v>2151792</v>
      </c>
      <c r="AB4225" s="215" t="n">
        <v>37090.6472222222</v>
      </c>
      <c r="AC4225" s="215" t="n">
        <v>37090.6472222222</v>
      </c>
    </row>
    <row r="4226" customFormat="false" ht="12.75" hidden="false" customHeight="false" outlineLevel="0" collapsed="false">
      <c r="A4226" s="208" t="str">
        <f aca="false">B4226&amp;" "&amp;C4226&amp;" "&amp;D4226</f>
        <v> Natural Gas Physical</v>
      </c>
      <c r="B4226" s="208" t="str">
        <f aca="false">IF((LEFT(N4226,2)="US"),"US","")</f>
        <v/>
      </c>
      <c r="C4226" s="208" t="str">
        <f aca="false">M4226</f>
        <v>Natural Gas</v>
      </c>
      <c r="D4226" s="208" t="str">
        <f aca="false">IF(ISNUMBER(FIND("Phy",N4226))=TRUE(),"Physical","Financial")</f>
        <v>Physical</v>
      </c>
      <c r="E4226" s="208" t="n">
        <f aca="false">IF(VLOOKUP(S4226,'DD-Lookup'!$J$6:$L$50,3,FALSE())="Monthly",(YEAR(AC4226)-YEAR(AB4226))*12+MONTH(AC4226)-MONTH(AB4226)+1,(AC4226-AB4226+1))</f>
        <v>1</v>
      </c>
      <c r="F4226" s="239" t="n">
        <f aca="false">E4226*SUM(P4226:Q4226)</f>
        <v>5000</v>
      </c>
      <c r="G4226" s="214" t="n">
        <v>1292982</v>
      </c>
      <c r="H4226" s="215" t="n">
        <v>37035.4796412037</v>
      </c>
      <c r="I4226" s="0" t="s">
        <v>2040</v>
      </c>
      <c r="M4226" s="0" t="s">
        <v>858</v>
      </c>
      <c r="N4226" s="0" t="s">
        <v>2171</v>
      </c>
      <c r="O4226" s="0" t="s">
        <v>3101</v>
      </c>
      <c r="P4226" s="216" t="n">
        <v>5000</v>
      </c>
      <c r="S4226" s="0" t="s">
        <v>279</v>
      </c>
      <c r="T4226" s="0" t="s">
        <v>2173</v>
      </c>
      <c r="U4226" s="218" t="n">
        <v>5.52</v>
      </c>
      <c r="V4226" s="0" t="s">
        <v>2224</v>
      </c>
      <c r="W4226" s="0" t="s">
        <v>2225</v>
      </c>
      <c r="X4226" s="0" t="s">
        <v>2176</v>
      </c>
      <c r="Y4226" s="0" t="s">
        <v>1310</v>
      </c>
      <c r="Z4226" s="0" t="s">
        <v>628</v>
      </c>
      <c r="AA4226" s="0" t="n">
        <v>809354</v>
      </c>
      <c r="AB4226" s="215" t="n">
        <v>37036.875</v>
      </c>
      <c r="AC4226" s="215" t="n">
        <v>37036.875</v>
      </c>
    </row>
    <row r="4227" customFormat="false" ht="12.75" hidden="false" customHeight="false" outlineLevel="0" collapsed="false">
      <c r="A4227" s="208" t="str">
        <f aca="false">B4227&amp;" "&amp;C4227&amp;" "&amp;D4227</f>
        <v>US Power Physical</v>
      </c>
      <c r="B4227" s="208" t="str">
        <f aca="false">IF((LEFT(N4227,2)="US"),"US","")</f>
        <v>US</v>
      </c>
      <c r="C4227" s="208" t="str">
        <f aca="false">M4227</f>
        <v>Power</v>
      </c>
      <c r="D4227" s="208" t="str">
        <f aca="false">IF(ISNUMBER(FIND("Phy",N4227))=TRUE(),"Physical","Financial")</f>
        <v>Physical</v>
      </c>
      <c r="E4227" s="208" t="n">
        <f aca="false">IF(VLOOKUP(S4227,'DD-Lookup'!$J$6:$L$50,3,FALSE())="Monthly",(YEAR(AC4227)-YEAR(AB4227))*12+MONTH(AC4227)-MONTH(AB4227)+1,(AC4227-AB4227+1))</f>
        <v>30</v>
      </c>
      <c r="F4227" s="239" t="n">
        <f aca="false">E4227*SUM(P4227:Q4227)</f>
        <v>1500</v>
      </c>
      <c r="G4227" s="214" t="n">
        <v>1292984</v>
      </c>
      <c r="H4227" s="215" t="n">
        <v>37035.4796875</v>
      </c>
      <c r="I4227" s="0" t="s">
        <v>1107</v>
      </c>
      <c r="J4227" s="0" t="s">
        <v>1199</v>
      </c>
      <c r="K4227" s="0" t="s">
        <v>1200</v>
      </c>
      <c r="M4227" s="0" t="s">
        <v>67</v>
      </c>
      <c r="N4227" s="0" t="s">
        <v>1081</v>
      </c>
      <c r="O4227" s="0" t="s">
        <v>1166</v>
      </c>
      <c r="P4227" s="216" t="n">
        <v>50</v>
      </c>
      <c r="S4227" s="0" t="s">
        <v>930</v>
      </c>
      <c r="T4227" s="0" t="s">
        <v>784</v>
      </c>
      <c r="U4227" s="218" t="n">
        <v>61.75</v>
      </c>
      <c r="V4227" s="0" t="s">
        <v>1201</v>
      </c>
      <c r="W4227" s="0" t="s">
        <v>1122</v>
      </c>
      <c r="X4227" s="0" t="s">
        <v>1106</v>
      </c>
      <c r="Y4227" s="0" t="s">
        <v>1051</v>
      </c>
      <c r="Z4227" s="0" t="s">
        <v>618</v>
      </c>
      <c r="AA4227" s="0" t="n">
        <v>621724.1</v>
      </c>
      <c r="AB4227" s="215" t="n">
        <v>37043.5916666667</v>
      </c>
      <c r="AC4227" s="215" t="n">
        <v>37072.5916666667</v>
      </c>
    </row>
    <row r="4228" customFormat="false" ht="12.75" hidden="false" customHeight="false" outlineLevel="0" collapsed="false">
      <c r="A4228" s="208" t="str">
        <f aca="false">B4228&amp;" "&amp;C4228&amp;" "&amp;D4228</f>
        <v> Natural Gas Physical</v>
      </c>
      <c r="B4228" s="208" t="str">
        <f aca="false">IF((LEFT(N4228,2)="US"),"US","")</f>
        <v/>
      </c>
      <c r="C4228" s="208" t="str">
        <f aca="false">M4228</f>
        <v>Natural Gas</v>
      </c>
      <c r="D4228" s="208" t="str">
        <f aca="false">IF(ISNUMBER(FIND("Phy",N4228))=TRUE(),"Physical","Financial")</f>
        <v>Physical</v>
      </c>
      <c r="E4228" s="208" t="n">
        <f aca="false">IF(VLOOKUP(S4228,'DD-Lookup'!$J$6:$L$50,3,FALSE())="Monthly",(YEAR(AC4228)-YEAR(AB4228))*12+MONTH(AC4228)-MONTH(AB4228)+1,(AC4228-AB4228+1))</f>
        <v>1</v>
      </c>
      <c r="F4228" s="239" t="n">
        <f aca="false">E4228*SUM(P4228:Q4228)</f>
        <v>5000</v>
      </c>
      <c r="G4228" s="214" t="n">
        <v>1292989</v>
      </c>
      <c r="H4228" s="215" t="n">
        <v>37035.4798842593</v>
      </c>
      <c r="I4228" s="0" t="s">
        <v>3400</v>
      </c>
      <c r="M4228" s="0" t="s">
        <v>858</v>
      </c>
      <c r="N4228" s="0" t="s">
        <v>2171</v>
      </c>
      <c r="O4228" s="0" t="s">
        <v>2223</v>
      </c>
      <c r="P4228" s="216" t="n">
        <v>5000</v>
      </c>
      <c r="S4228" s="0" t="s">
        <v>279</v>
      </c>
      <c r="T4228" s="0" t="s">
        <v>2173</v>
      </c>
      <c r="U4228" s="218" t="n">
        <v>5.5</v>
      </c>
      <c r="V4228" s="0" t="s">
        <v>3401</v>
      </c>
      <c r="W4228" s="0" t="s">
        <v>2225</v>
      </c>
      <c r="X4228" s="0" t="s">
        <v>2176</v>
      </c>
      <c r="Y4228" s="0" t="s">
        <v>1310</v>
      </c>
      <c r="Z4228" s="0" t="s">
        <v>628</v>
      </c>
      <c r="AA4228" s="0" t="n">
        <v>809355</v>
      </c>
      <c r="AB4228" s="215" t="n">
        <v>37035.875</v>
      </c>
      <c r="AC4228" s="215" t="n">
        <v>37035.875</v>
      </c>
    </row>
    <row r="4229" customFormat="false" ht="12.75" hidden="false" customHeight="false" outlineLevel="0" collapsed="false">
      <c r="A4229" s="208" t="str">
        <f aca="false">B4229&amp;" "&amp;C4229&amp;" "&amp;D4229</f>
        <v> Metals Financial</v>
      </c>
      <c r="B4229" s="208" t="str">
        <f aca="false">IF((LEFT(N4229,2)="US"),"US","")</f>
        <v/>
      </c>
      <c r="C4229" s="208" t="str">
        <f aca="false">M4229</f>
        <v>Metals</v>
      </c>
      <c r="D4229" s="208" t="str">
        <f aca="false">IF(ISNUMBER(FIND("Phy",N4229))=TRUE(),"Physical","Financial")</f>
        <v>Financial</v>
      </c>
      <c r="E4229" s="208" t="n">
        <f aca="false">IF(VLOOKUP(S4229,'DD-Lookup'!$J$6:$L$50,3,FALSE())="Monthly",(YEAR(AC4229)-YEAR(AB4229))*12+MONTH(AC4229)-MONTH(AB4229)+1,(AC4229-AB4229+1))</f>
        <v>1</v>
      </c>
      <c r="F4229" s="239" t="n">
        <f aca="false">E4229*SUM(P4229:Q4229)</f>
        <v>6</v>
      </c>
      <c r="G4229" s="214" t="n">
        <v>1292990</v>
      </c>
      <c r="H4229" s="215" t="n">
        <v>37035.4799768519</v>
      </c>
      <c r="I4229" s="0" t="s">
        <v>1653</v>
      </c>
      <c r="M4229" s="0" t="s">
        <v>780</v>
      </c>
      <c r="N4229" s="0" t="s">
        <v>804</v>
      </c>
      <c r="O4229" s="0" t="s">
        <v>976</v>
      </c>
      <c r="P4229" s="216" t="n">
        <v>6</v>
      </c>
      <c r="S4229" s="0" t="s">
        <v>783</v>
      </c>
      <c r="T4229" s="0" t="s">
        <v>784</v>
      </c>
      <c r="U4229" s="218" t="n">
        <v>1748</v>
      </c>
      <c r="V4229" s="0" t="s">
        <v>1654</v>
      </c>
      <c r="W4229" s="0" t="s">
        <v>803</v>
      </c>
      <c r="X4229" s="0" t="s">
        <v>787</v>
      </c>
      <c r="Y4229" s="0" t="s">
        <v>788</v>
      </c>
      <c r="Z4229" s="0" t="s">
        <v>789</v>
      </c>
      <c r="AA4229" s="0" t="n">
        <v>2151790</v>
      </c>
      <c r="AB4229" s="215" t="n">
        <v>37090.6472222222</v>
      </c>
      <c r="AC4229" s="215" t="n">
        <v>37090.6472222222</v>
      </c>
    </row>
    <row r="4230" customFormat="false" ht="12.75" hidden="false" customHeight="false" outlineLevel="0" collapsed="false">
      <c r="A4230" s="208" t="str">
        <f aca="false">B4230&amp;" "&amp;C4230&amp;" "&amp;D4230</f>
        <v>US Oil Products Financial</v>
      </c>
      <c r="B4230" s="208" t="str">
        <f aca="false">IF((LEFT(N4230,2)="US"),"US","")</f>
        <v>US</v>
      </c>
      <c r="C4230" s="208" t="str">
        <f aca="false">M4230</f>
        <v>Oil Products</v>
      </c>
      <c r="D4230" s="208" t="str">
        <f aca="false">IF(ISNUMBER(FIND("Phy",N4230))=TRUE(),"Physical","Financial")</f>
        <v>Financial</v>
      </c>
      <c r="E4230" s="208" t="n">
        <f aca="false">IF(VLOOKUP(S4230,'DD-Lookup'!$J$6:$L$50,3,FALSE())="Monthly",(YEAR(AC4230)-YEAR(AB4230))*12+MONTH(AC4230)-MONTH(AB4230)+1,(AC4230-AB4230+1))</f>
        <v>3</v>
      </c>
      <c r="F4230" s="239" t="n">
        <f aca="false">E4230*SUM(P4230:Q4230)</f>
        <v>150000</v>
      </c>
      <c r="G4230" s="214" t="n">
        <v>1292991</v>
      </c>
      <c r="H4230" s="215" t="n">
        <v>37035.480787037</v>
      </c>
      <c r="I4230" s="0" t="s">
        <v>2960</v>
      </c>
      <c r="M4230" s="0" t="s">
        <v>831</v>
      </c>
      <c r="N4230" s="0" t="s">
        <v>3402</v>
      </c>
      <c r="O4230" s="0" t="s">
        <v>3403</v>
      </c>
      <c r="Q4230" s="216" t="n">
        <v>50000</v>
      </c>
      <c r="S4230" s="0" t="s">
        <v>843</v>
      </c>
      <c r="T4230" s="0" t="s">
        <v>784</v>
      </c>
      <c r="U4230" s="218" t="n">
        <v>6.9</v>
      </c>
      <c r="V4230" s="0" t="s">
        <v>2962</v>
      </c>
      <c r="W4230" s="0" t="s">
        <v>2857</v>
      </c>
      <c r="X4230" s="0" t="s">
        <v>2858</v>
      </c>
      <c r="Y4230" s="0" t="s">
        <v>838</v>
      </c>
      <c r="Z4230" s="0" t="s">
        <v>571</v>
      </c>
      <c r="AA4230" s="0" t="s">
        <v>3404</v>
      </c>
      <c r="AB4230" s="215" t="n">
        <v>37165</v>
      </c>
      <c r="AC4230" s="215" t="n">
        <v>37256</v>
      </c>
    </row>
    <row r="4231" customFormat="false" ht="12.75" hidden="false" customHeight="false" outlineLevel="0" collapsed="false">
      <c r="A4231" s="208" t="str">
        <f aca="false">B4231&amp;" "&amp;C4231&amp;" "&amp;D4231</f>
        <v> Natural Gas Physical</v>
      </c>
      <c r="B4231" s="208" t="str">
        <f aca="false">IF((LEFT(N4231,2)="US"),"US","")</f>
        <v/>
      </c>
      <c r="C4231" s="208" t="str">
        <f aca="false">M4231</f>
        <v>Natural Gas</v>
      </c>
      <c r="D4231" s="208" t="str">
        <f aca="false">IF(ISNUMBER(FIND("Phy",N4231))=TRUE(),"Physical","Financial")</f>
        <v>Physical</v>
      </c>
      <c r="E4231" s="208" t="n">
        <f aca="false">IF(VLOOKUP(S4231,'DD-Lookup'!$J$6:$L$50,3,FALSE())="Monthly",(YEAR(AC4231)-YEAR(AB4231))*12+MONTH(AC4231)-MONTH(AB4231)+1,(AC4231-AB4231+1))</f>
        <v>1</v>
      </c>
      <c r="F4231" s="239" t="n">
        <f aca="false">E4231*SUM(P4231:Q4231)</f>
        <v>10000</v>
      </c>
      <c r="G4231" s="214" t="n">
        <v>1292992</v>
      </c>
      <c r="H4231" s="215" t="n">
        <v>37035.4809606482</v>
      </c>
      <c r="I4231" s="0" t="s">
        <v>1874</v>
      </c>
      <c r="M4231" s="0" t="s">
        <v>858</v>
      </c>
      <c r="N4231" s="0" t="s">
        <v>2171</v>
      </c>
      <c r="O4231" s="0" t="s">
        <v>2223</v>
      </c>
      <c r="P4231" s="216" t="n">
        <v>10000</v>
      </c>
      <c r="S4231" s="0" t="s">
        <v>279</v>
      </c>
      <c r="T4231" s="0" t="s">
        <v>2173</v>
      </c>
      <c r="U4231" s="218" t="n">
        <v>5.495</v>
      </c>
      <c r="V4231" s="0" t="s">
        <v>2215</v>
      </c>
      <c r="W4231" s="0" t="s">
        <v>2225</v>
      </c>
      <c r="X4231" s="0" t="s">
        <v>2176</v>
      </c>
      <c r="Y4231" s="0" t="s">
        <v>1310</v>
      </c>
      <c r="Z4231" s="0" t="s">
        <v>628</v>
      </c>
      <c r="AA4231" s="0" t="n">
        <v>809357</v>
      </c>
      <c r="AB4231" s="215" t="n">
        <v>37035.875</v>
      </c>
      <c r="AC4231" s="215" t="n">
        <v>37035.875</v>
      </c>
    </row>
    <row r="4232" customFormat="false" ht="12.75" hidden="false" customHeight="false" outlineLevel="0" collapsed="false">
      <c r="A4232" s="208" t="str">
        <f aca="false">B4232&amp;" "&amp;C4232&amp;" "&amp;D4232</f>
        <v> Natural Gas Physical</v>
      </c>
      <c r="B4232" s="208" t="str">
        <f aca="false">IF((LEFT(N4232,2)="US"),"US","")</f>
        <v/>
      </c>
      <c r="C4232" s="208" t="str">
        <f aca="false">M4232</f>
        <v>Natural Gas</v>
      </c>
      <c r="D4232" s="208" t="str">
        <f aca="false">IF(ISNUMBER(FIND("Phy",N4232))=TRUE(),"Physical","Financial")</f>
        <v>Physical</v>
      </c>
      <c r="E4232" s="208" t="n">
        <f aca="false">IF(VLOOKUP(S4232,'DD-Lookup'!$J$6:$L$50,3,FALSE())="Monthly",(YEAR(AC4232)-YEAR(AB4232))*12+MONTH(AC4232)-MONTH(AB4232)+1,(AC4232-AB4232+1))</f>
        <v>1</v>
      </c>
      <c r="F4232" s="239" t="n">
        <f aca="false">E4232*SUM(P4232:Q4232)</f>
        <v>5000</v>
      </c>
      <c r="G4232" s="214" t="n">
        <v>1292993</v>
      </c>
      <c r="H4232" s="215" t="n">
        <v>37035.4810069444</v>
      </c>
      <c r="I4232" s="0" t="s">
        <v>1874</v>
      </c>
      <c r="M4232" s="0" t="s">
        <v>858</v>
      </c>
      <c r="N4232" s="0" t="s">
        <v>2171</v>
      </c>
      <c r="O4232" s="0" t="s">
        <v>3101</v>
      </c>
      <c r="P4232" s="216" t="n">
        <v>5000</v>
      </c>
      <c r="S4232" s="0" t="s">
        <v>279</v>
      </c>
      <c r="T4232" s="0" t="s">
        <v>2173</v>
      </c>
      <c r="U4232" s="218" t="n">
        <v>5.5</v>
      </c>
      <c r="V4232" s="0" t="s">
        <v>2215</v>
      </c>
      <c r="W4232" s="0" t="s">
        <v>2225</v>
      </c>
      <c r="X4232" s="0" t="s">
        <v>2176</v>
      </c>
      <c r="Y4232" s="0" t="s">
        <v>1310</v>
      </c>
      <c r="Z4232" s="0" t="s">
        <v>628</v>
      </c>
      <c r="AA4232" s="0" t="n">
        <v>809358</v>
      </c>
      <c r="AB4232" s="215" t="n">
        <v>37036.875</v>
      </c>
      <c r="AC4232" s="215" t="n">
        <v>37036.875</v>
      </c>
    </row>
    <row r="4233" customFormat="false" ht="12.75" hidden="false" customHeight="false" outlineLevel="0" collapsed="false">
      <c r="A4233" s="208" t="str">
        <f aca="false">B4233&amp;" "&amp;C4233&amp;" "&amp;D4233</f>
        <v> Natural Gas Physical</v>
      </c>
      <c r="B4233" s="208" t="str">
        <f aca="false">IF((LEFT(N4233,2)="US"),"US","")</f>
        <v/>
      </c>
      <c r="C4233" s="208" t="str">
        <f aca="false">M4233</f>
        <v>Natural Gas</v>
      </c>
      <c r="D4233" s="208" t="str">
        <f aca="false">IF(ISNUMBER(FIND("Phy",N4233))=TRUE(),"Physical","Financial")</f>
        <v>Physical</v>
      </c>
      <c r="E4233" s="208" t="n">
        <f aca="false">IF(VLOOKUP(S4233,'DD-Lookup'!$J$6:$L$50,3,FALSE())="Monthly",(YEAR(AC4233)-YEAR(AB4233))*12+MONTH(AC4233)-MONTH(AB4233)+1,(AC4233-AB4233+1))</f>
        <v>1</v>
      </c>
      <c r="F4233" s="239" t="n">
        <f aca="false">E4233*SUM(P4233:Q4233)</f>
        <v>10000</v>
      </c>
      <c r="G4233" s="214" t="n">
        <v>1292994</v>
      </c>
      <c r="H4233" s="215" t="n">
        <v>37035.4810416667</v>
      </c>
      <c r="I4233" s="0" t="s">
        <v>1874</v>
      </c>
      <c r="M4233" s="0" t="s">
        <v>858</v>
      </c>
      <c r="N4233" s="0" t="s">
        <v>2171</v>
      </c>
      <c r="O4233" s="0" t="s">
        <v>2223</v>
      </c>
      <c r="P4233" s="216" t="n">
        <v>10000</v>
      </c>
      <c r="S4233" s="0" t="s">
        <v>279</v>
      </c>
      <c r="T4233" s="0" t="s">
        <v>2173</v>
      </c>
      <c r="U4233" s="218" t="n">
        <v>5.485</v>
      </c>
      <c r="V4233" s="0" t="s">
        <v>2215</v>
      </c>
      <c r="W4233" s="0" t="s">
        <v>2225</v>
      </c>
      <c r="X4233" s="0" t="s">
        <v>2176</v>
      </c>
      <c r="Y4233" s="0" t="s">
        <v>1310</v>
      </c>
      <c r="Z4233" s="0" t="s">
        <v>628</v>
      </c>
      <c r="AA4233" s="0" t="n">
        <v>809359</v>
      </c>
      <c r="AB4233" s="215" t="n">
        <v>37035.875</v>
      </c>
      <c r="AC4233" s="215" t="n">
        <v>37035.875</v>
      </c>
    </row>
    <row r="4234" customFormat="false" ht="12.75" hidden="false" customHeight="false" outlineLevel="0" collapsed="false">
      <c r="A4234" s="208" t="str">
        <f aca="false">B4234&amp;" "&amp;C4234&amp;" "&amp;D4234</f>
        <v> Natural Gas Physical</v>
      </c>
      <c r="B4234" s="208" t="str">
        <f aca="false">IF((LEFT(N4234,2)="US"),"US","")</f>
        <v/>
      </c>
      <c r="C4234" s="208" t="str">
        <f aca="false">M4234</f>
        <v>Natural Gas</v>
      </c>
      <c r="D4234" s="208" t="str">
        <f aca="false">IF(ISNUMBER(FIND("Phy",N4234))=TRUE(),"Physical","Financial")</f>
        <v>Physical</v>
      </c>
      <c r="E4234" s="208" t="n">
        <f aca="false">IF(VLOOKUP(S4234,'DD-Lookup'!$J$6:$L$50,3,FALSE())="Monthly",(YEAR(AC4234)-YEAR(AB4234))*12+MONTH(AC4234)-MONTH(AB4234)+1,(AC4234-AB4234+1))</f>
        <v>1</v>
      </c>
      <c r="F4234" s="239" t="n">
        <f aca="false">E4234*SUM(P4234:Q4234)</f>
        <v>5000</v>
      </c>
      <c r="G4234" s="214" t="n">
        <v>1292995</v>
      </c>
      <c r="H4234" s="215" t="n">
        <v>37035.4810763889</v>
      </c>
      <c r="I4234" s="0" t="s">
        <v>1874</v>
      </c>
      <c r="M4234" s="0" t="s">
        <v>858</v>
      </c>
      <c r="N4234" s="0" t="s">
        <v>2171</v>
      </c>
      <c r="O4234" s="0" t="s">
        <v>3101</v>
      </c>
      <c r="P4234" s="216" t="n">
        <v>5000</v>
      </c>
      <c r="S4234" s="0" t="s">
        <v>279</v>
      </c>
      <c r="T4234" s="0" t="s">
        <v>2173</v>
      </c>
      <c r="U4234" s="218" t="n">
        <v>5.48</v>
      </c>
      <c r="V4234" s="0" t="s">
        <v>2215</v>
      </c>
      <c r="W4234" s="0" t="s">
        <v>2225</v>
      </c>
      <c r="X4234" s="0" t="s">
        <v>2176</v>
      </c>
      <c r="Y4234" s="0" t="s">
        <v>1310</v>
      </c>
      <c r="Z4234" s="0" t="s">
        <v>628</v>
      </c>
      <c r="AA4234" s="0" t="n">
        <v>809360</v>
      </c>
      <c r="AB4234" s="215" t="n">
        <v>37036.875</v>
      </c>
      <c r="AC4234" s="215" t="n">
        <v>37036.875</v>
      </c>
    </row>
    <row r="4235" customFormat="false" ht="12.75" hidden="false" customHeight="false" outlineLevel="0" collapsed="false">
      <c r="A4235" s="208" t="str">
        <f aca="false">B4235&amp;" "&amp;C4235&amp;" "&amp;D4235</f>
        <v>US Petchems Financial</v>
      </c>
      <c r="B4235" s="208" t="str">
        <f aca="false">IF((LEFT(N4235,2)="US"),"US","")</f>
        <v>US</v>
      </c>
      <c r="C4235" s="208" t="str">
        <f aca="false">M4235</f>
        <v>Petchems</v>
      </c>
      <c r="D4235" s="208" t="str">
        <f aca="false">IF(ISNUMBER(FIND("Phy",N4235))=TRUE(),"Physical","Financial")</f>
        <v>Financial</v>
      </c>
      <c r="E4235" s="208" t="n">
        <f aca="false">IF(VLOOKUP(S4235,'DD-Lookup'!$J$6:$L$50,3,FALSE())="Monthly",(YEAR(AC4235)-YEAR(AB4235))*12+MONTH(AC4235)-MONTH(AB4235)+1,(AC4235-AB4235+1))</f>
        <v>1</v>
      </c>
      <c r="F4235" s="239" t="n">
        <f aca="false">E4235*SUM(P4235:Q4235)</f>
        <v>10000</v>
      </c>
      <c r="G4235" s="214" t="n">
        <v>1292997</v>
      </c>
      <c r="H4235" s="215" t="n">
        <v>37035.4811574074</v>
      </c>
      <c r="I4235" s="0" t="s">
        <v>2239</v>
      </c>
      <c r="M4235" s="0" t="s">
        <v>2240</v>
      </c>
      <c r="N4235" s="0" t="s">
        <v>2241</v>
      </c>
      <c r="O4235" s="0" t="s">
        <v>2242</v>
      </c>
      <c r="P4235" s="216" t="n">
        <v>10000</v>
      </c>
      <c r="S4235" s="0" t="s">
        <v>2243</v>
      </c>
      <c r="T4235" s="0" t="s">
        <v>784</v>
      </c>
      <c r="U4235" s="218" t="n">
        <v>1.12</v>
      </c>
      <c r="V4235" s="0" t="s">
        <v>2244</v>
      </c>
      <c r="W4235" s="0" t="s">
        <v>2245</v>
      </c>
      <c r="X4235" s="0" t="s">
        <v>2246</v>
      </c>
      <c r="Y4235" s="0" t="s">
        <v>847</v>
      </c>
      <c r="Z4235" s="0" t="s">
        <v>571</v>
      </c>
      <c r="AA4235" s="0" t="n">
        <v>107198</v>
      </c>
      <c r="AB4235" s="215" t="n">
        <v>37073.875</v>
      </c>
      <c r="AC4235" s="215" t="n">
        <v>37103.875</v>
      </c>
      <c r="AE4235" s="124" t="n">
        <f aca="false">IF(S4235="Gallon",F4235/42,F4235)</f>
        <v>238.095238095238</v>
      </c>
    </row>
    <row r="4236" customFormat="false" ht="12.75" hidden="false" customHeight="false" outlineLevel="0" collapsed="false">
      <c r="A4236" s="208" t="str">
        <f aca="false">B4236&amp;" "&amp;C4236&amp;" "&amp;D4236</f>
        <v> Natural Gas Physical</v>
      </c>
      <c r="B4236" s="208" t="str">
        <f aca="false">IF((LEFT(N4236,2)="US"),"US","")</f>
        <v/>
      </c>
      <c r="C4236" s="208" t="str">
        <f aca="false">M4236</f>
        <v>Natural Gas</v>
      </c>
      <c r="D4236" s="208" t="str">
        <f aca="false">IF(ISNUMBER(FIND("Phy",N4236))=TRUE(),"Physical","Financial")</f>
        <v>Physical</v>
      </c>
      <c r="E4236" s="208" t="n">
        <f aca="false">IF(VLOOKUP(S4236,'DD-Lookup'!$J$6:$L$50,3,FALSE())="Monthly",(YEAR(AC4236)-YEAR(AB4236))*12+MONTH(AC4236)-MONTH(AB4236)+1,(AC4236-AB4236+1))</f>
        <v>1</v>
      </c>
      <c r="F4236" s="239" t="n">
        <f aca="false">E4236*SUM(P4236:Q4236)</f>
        <v>5000</v>
      </c>
      <c r="G4236" s="214" t="n">
        <v>1292998</v>
      </c>
      <c r="H4236" s="215" t="n">
        <v>37035.4812268519</v>
      </c>
      <c r="I4236" s="0" t="s">
        <v>2983</v>
      </c>
      <c r="M4236" s="0" t="s">
        <v>858</v>
      </c>
      <c r="N4236" s="0" t="s">
        <v>2171</v>
      </c>
      <c r="O4236" s="0" t="s">
        <v>3101</v>
      </c>
      <c r="Q4236" s="216" t="n">
        <v>5000</v>
      </c>
      <c r="S4236" s="0" t="s">
        <v>279</v>
      </c>
      <c r="T4236" s="0" t="s">
        <v>2173</v>
      </c>
      <c r="U4236" s="218" t="n">
        <v>5.495</v>
      </c>
      <c r="V4236" s="0" t="s">
        <v>3405</v>
      </c>
      <c r="W4236" s="0" t="s">
        <v>2225</v>
      </c>
      <c r="X4236" s="0" t="s">
        <v>2176</v>
      </c>
      <c r="Y4236" s="0" t="s">
        <v>1310</v>
      </c>
      <c r="Z4236" s="0" t="s">
        <v>628</v>
      </c>
      <c r="AA4236" s="0" t="n">
        <v>809361</v>
      </c>
      <c r="AB4236" s="215" t="n">
        <v>37036.875</v>
      </c>
      <c r="AC4236" s="215" t="n">
        <v>37036.875</v>
      </c>
    </row>
    <row r="4237" customFormat="false" ht="12.75" hidden="false" customHeight="false" outlineLevel="0" collapsed="false">
      <c r="A4237" s="208" t="str">
        <f aca="false">B4237&amp;" "&amp;C4237&amp;" "&amp;D4237</f>
        <v> Natural Gas Physical</v>
      </c>
      <c r="B4237" s="208" t="str">
        <f aca="false">IF((LEFT(N4237,2)="US"),"US","")</f>
        <v/>
      </c>
      <c r="C4237" s="208" t="str">
        <f aca="false">M4237</f>
        <v>Natural Gas</v>
      </c>
      <c r="D4237" s="208" t="str">
        <f aca="false">IF(ISNUMBER(FIND("Phy",N4237))=TRUE(),"Physical","Financial")</f>
        <v>Physical</v>
      </c>
      <c r="E4237" s="208" t="n">
        <f aca="false">IF(VLOOKUP(S4237,'DD-Lookup'!$J$6:$L$50,3,FALSE())="Monthly",(YEAR(AC4237)-YEAR(AB4237))*12+MONTH(AC4237)-MONTH(AB4237)+1,(AC4237-AB4237+1))</f>
        <v>1</v>
      </c>
      <c r="F4237" s="239" t="n">
        <f aca="false">E4237*SUM(P4237:Q4237)</f>
        <v>10000</v>
      </c>
      <c r="G4237" s="214" t="n">
        <v>1292999</v>
      </c>
      <c r="H4237" s="215" t="n">
        <v>37035.48125</v>
      </c>
      <c r="I4237" s="0" t="s">
        <v>2040</v>
      </c>
      <c r="M4237" s="0" t="s">
        <v>858</v>
      </c>
      <c r="N4237" s="0" t="s">
        <v>2171</v>
      </c>
      <c r="O4237" s="0" t="s">
        <v>2223</v>
      </c>
      <c r="Q4237" s="216" t="n">
        <v>10000</v>
      </c>
      <c r="S4237" s="0" t="s">
        <v>279</v>
      </c>
      <c r="T4237" s="0" t="s">
        <v>2173</v>
      </c>
      <c r="U4237" s="218" t="n">
        <v>5.485</v>
      </c>
      <c r="V4237" s="0" t="s">
        <v>2224</v>
      </c>
      <c r="W4237" s="0" t="s">
        <v>2225</v>
      </c>
      <c r="X4237" s="0" t="s">
        <v>2176</v>
      </c>
      <c r="Y4237" s="0" t="s">
        <v>1310</v>
      </c>
      <c r="Z4237" s="0" t="s">
        <v>628</v>
      </c>
      <c r="AA4237" s="0" t="n">
        <v>809362</v>
      </c>
      <c r="AB4237" s="215" t="n">
        <v>37035.875</v>
      </c>
      <c r="AC4237" s="215" t="n">
        <v>37035.875</v>
      </c>
    </row>
    <row r="4238" customFormat="false" ht="12.75" hidden="false" customHeight="false" outlineLevel="0" collapsed="false">
      <c r="A4238" s="208" t="str">
        <f aca="false">B4238&amp;" "&amp;C4238&amp;" "&amp;D4238</f>
        <v>US Crude Financial</v>
      </c>
      <c r="B4238" s="208" t="str">
        <f aca="false">IF((LEFT(N4238,2)="US"),"US","")</f>
        <v>US</v>
      </c>
      <c r="C4238" s="208" t="str">
        <f aca="false">M4238</f>
        <v>Crude</v>
      </c>
      <c r="D4238" s="208" t="str">
        <f aca="false">IF(ISNUMBER(FIND("Phy",N4238))=TRUE(),"Physical","Financial")</f>
        <v>Financial</v>
      </c>
      <c r="E4238" s="208" t="n">
        <f aca="false">IF(VLOOKUP(S4238,'DD-Lookup'!$J$6:$L$50,3,FALSE())="Monthly",(YEAR(AC4238)-YEAR(AB4238))*12+MONTH(AC4238)-MONTH(AB4238)+1,(AC4238-AB4238+1))</f>
        <v>1</v>
      </c>
      <c r="F4238" s="239" t="n">
        <f aca="false">E4238*SUM(P4238:Q4238)</f>
        <v>25000</v>
      </c>
      <c r="G4238" s="214" t="n">
        <v>1293000</v>
      </c>
      <c r="H4238" s="215" t="n">
        <v>37035.4820833333</v>
      </c>
      <c r="I4238" s="0" t="s">
        <v>2320</v>
      </c>
      <c r="M4238" s="0" t="s">
        <v>97</v>
      </c>
      <c r="N4238" s="0" t="s">
        <v>841</v>
      </c>
      <c r="O4238" s="0" t="s">
        <v>889</v>
      </c>
      <c r="P4238" s="216" t="n">
        <v>25000</v>
      </c>
      <c r="S4238" s="0" t="s">
        <v>843</v>
      </c>
      <c r="T4238" s="0" t="s">
        <v>784</v>
      </c>
      <c r="U4238" s="218" t="n">
        <v>28.64</v>
      </c>
      <c r="V4238" s="0" t="s">
        <v>2321</v>
      </c>
      <c r="W4238" s="0" t="s">
        <v>845</v>
      </c>
      <c r="X4238" s="0" t="s">
        <v>891</v>
      </c>
      <c r="Y4238" s="0" t="s">
        <v>847</v>
      </c>
      <c r="Z4238" s="0" t="s">
        <v>571</v>
      </c>
      <c r="AA4238" s="0" t="n">
        <v>107200</v>
      </c>
      <c r="AB4238" s="215" t="n">
        <v>37073</v>
      </c>
      <c r="AC4238" s="215" t="n">
        <v>37103</v>
      </c>
    </row>
    <row r="4239" customFormat="false" ht="12.75" hidden="false" customHeight="false" outlineLevel="0" collapsed="false">
      <c r="A4239" s="208" t="str">
        <f aca="false">B4239&amp;" "&amp;C4239&amp;" "&amp;D4239</f>
        <v>US Power Physical</v>
      </c>
      <c r="B4239" s="208" t="str">
        <f aca="false">IF((LEFT(N4239,2)="US"),"US","")</f>
        <v>US</v>
      </c>
      <c r="C4239" s="208" t="str">
        <f aca="false">M4239</f>
        <v>Power</v>
      </c>
      <c r="D4239" s="208" t="str">
        <f aca="false">IF(ISNUMBER(FIND("Phy",N4239))=TRUE(),"Physical","Financial")</f>
        <v>Physical</v>
      </c>
      <c r="E4239" s="208" t="n">
        <f aca="false">IF(VLOOKUP(S4239,'DD-Lookup'!$J$6:$L$50,3,FALSE())="Monthly",(YEAR(AC4239)-YEAR(AB4239))*12+MONTH(AC4239)-MONTH(AB4239)+1,(AC4239-AB4239+1))</f>
        <v>92</v>
      </c>
      <c r="F4239" s="239" t="n">
        <f aca="false">E4239*SUM(P4239:Q4239)</f>
        <v>4600</v>
      </c>
      <c r="G4239" s="214" t="n">
        <v>1293002</v>
      </c>
      <c r="H4239" s="215" t="n">
        <v>37035.4824189815</v>
      </c>
      <c r="I4239" s="0" t="s">
        <v>1925</v>
      </c>
      <c r="M4239" s="0" t="s">
        <v>67</v>
      </c>
      <c r="N4239" s="0" t="s">
        <v>1081</v>
      </c>
      <c r="O4239" s="0" t="s">
        <v>2437</v>
      </c>
      <c r="P4239" s="216" t="n">
        <v>50</v>
      </c>
      <c r="S4239" s="0" t="s">
        <v>930</v>
      </c>
      <c r="T4239" s="0" t="s">
        <v>784</v>
      </c>
      <c r="U4239" s="218" t="n">
        <v>55.25</v>
      </c>
      <c r="V4239" s="0" t="s">
        <v>3406</v>
      </c>
      <c r="W4239" s="0" t="s">
        <v>2379</v>
      </c>
      <c r="X4239" s="0" t="s">
        <v>1369</v>
      </c>
      <c r="Y4239" s="0" t="s">
        <v>1051</v>
      </c>
      <c r="Z4239" s="0" t="s">
        <v>618</v>
      </c>
      <c r="AA4239" s="0" t="n">
        <v>621727.1</v>
      </c>
      <c r="AB4239" s="215" t="n">
        <v>37165.7159722222</v>
      </c>
      <c r="AC4239" s="215" t="n">
        <v>37256.7159722222</v>
      </c>
    </row>
    <row r="4240" customFormat="false" ht="12.75" hidden="false" customHeight="false" outlineLevel="0" collapsed="false">
      <c r="A4240" s="208" t="str">
        <f aca="false">B4240&amp;" "&amp;C4240&amp;" "&amp;D4240</f>
        <v>US Crude Financial</v>
      </c>
      <c r="B4240" s="208" t="str">
        <f aca="false">IF((LEFT(N4240,2)="US"),"US","")</f>
        <v>US</v>
      </c>
      <c r="C4240" s="208" t="str">
        <f aca="false">M4240</f>
        <v>Crude</v>
      </c>
      <c r="D4240" s="208" t="str">
        <f aca="false">IF(ISNUMBER(FIND("Phy",N4240))=TRUE(),"Physical","Financial")</f>
        <v>Financial</v>
      </c>
      <c r="E4240" s="208" t="n">
        <f aca="false">IF(VLOOKUP(S4240,'DD-Lookup'!$J$6:$L$50,3,FALSE())="Monthly",(YEAR(AC4240)-YEAR(AB4240))*12+MONTH(AC4240)-MONTH(AB4240)+1,(AC4240-AB4240+1))</f>
        <v>1</v>
      </c>
      <c r="F4240" s="239" t="n">
        <f aca="false">E4240*SUM(P4240:Q4240)</f>
        <v>25000</v>
      </c>
      <c r="G4240" s="214" t="n">
        <v>1293003</v>
      </c>
      <c r="H4240" s="215" t="n">
        <v>37035.4825347222</v>
      </c>
      <c r="I4240" s="0" t="s">
        <v>1112</v>
      </c>
      <c r="M4240" s="0" t="s">
        <v>97</v>
      </c>
      <c r="N4240" s="0" t="s">
        <v>841</v>
      </c>
      <c r="O4240" s="0" t="s">
        <v>842</v>
      </c>
      <c r="P4240" s="216" t="n">
        <v>25000</v>
      </c>
      <c r="S4240" s="0" t="s">
        <v>843</v>
      </c>
      <c r="T4240" s="0" t="s">
        <v>784</v>
      </c>
      <c r="U4240" s="218" t="n">
        <v>28.62</v>
      </c>
      <c r="V4240" s="0" t="s">
        <v>2443</v>
      </c>
      <c r="W4240" s="0" t="s">
        <v>845</v>
      </c>
      <c r="X4240" s="0" t="s">
        <v>846</v>
      </c>
      <c r="Y4240" s="0" t="s">
        <v>847</v>
      </c>
      <c r="Z4240" s="0" t="s">
        <v>571</v>
      </c>
      <c r="AA4240" s="0" t="n">
        <v>107201</v>
      </c>
      <c r="AB4240" s="215" t="n">
        <v>37073</v>
      </c>
      <c r="AC4240" s="215" t="n">
        <v>37103</v>
      </c>
    </row>
    <row r="4241" customFormat="false" ht="12.75" hidden="false" customHeight="false" outlineLevel="0" collapsed="false">
      <c r="A4241" s="208" t="str">
        <f aca="false">B4241&amp;" "&amp;C4241&amp;" "&amp;D4241</f>
        <v>US Natural Gas Financial</v>
      </c>
      <c r="B4241" s="208" t="str">
        <f aca="false">IF((LEFT(N4241,2)="US"),"US","")</f>
        <v>US</v>
      </c>
      <c r="C4241" s="208" t="str">
        <f aca="false">M4241</f>
        <v>Natural Gas</v>
      </c>
      <c r="D4241" s="208" t="str">
        <f aca="false">IF(ISNUMBER(FIND("Phy",N4241))=TRUE(),"Physical","Financial")</f>
        <v>Financial</v>
      </c>
      <c r="E4241" s="208" t="n">
        <f aca="false">IF(VLOOKUP(S4241,'DD-Lookup'!$J$6:$L$50,3,FALSE())="Monthly",(YEAR(AC4241)-YEAR(AB4241))*12+MONTH(AC4241)-MONTH(AB4241)+1,(AC4241-AB4241+1))</f>
        <v>30</v>
      </c>
      <c r="F4241" s="239" t="n">
        <f aca="false">E4241*SUM(P4241:Q4241)</f>
        <v>75000</v>
      </c>
      <c r="G4241" s="214" t="n">
        <v>1293004</v>
      </c>
      <c r="H4241" s="215" t="n">
        <v>37035.4825578704</v>
      </c>
      <c r="I4241" s="0" t="s">
        <v>1452</v>
      </c>
      <c r="M4241" s="0" t="s">
        <v>858</v>
      </c>
      <c r="N4241" s="0" t="s">
        <v>1024</v>
      </c>
      <c r="O4241" s="0" t="s">
        <v>1025</v>
      </c>
      <c r="Q4241" s="216" t="n">
        <v>2500</v>
      </c>
      <c r="S4241" s="0" t="s">
        <v>1026</v>
      </c>
      <c r="T4241" s="0" t="s">
        <v>784</v>
      </c>
      <c r="U4241" s="218" t="n">
        <v>4.135</v>
      </c>
      <c r="V4241" s="0" t="s">
        <v>2921</v>
      </c>
      <c r="W4241" s="0" t="s">
        <v>1028</v>
      </c>
      <c r="X4241" s="0" t="s">
        <v>1029</v>
      </c>
      <c r="Y4241" s="0" t="s">
        <v>838</v>
      </c>
      <c r="Z4241" s="0" t="s">
        <v>571</v>
      </c>
      <c r="AA4241" s="0" t="s">
        <v>3407</v>
      </c>
      <c r="AB4241" s="215" t="n">
        <v>37043.875</v>
      </c>
      <c r="AC4241" s="215" t="n">
        <v>37072.875</v>
      </c>
    </row>
    <row r="4242" customFormat="false" ht="12.75" hidden="false" customHeight="false" outlineLevel="0" collapsed="false">
      <c r="A4242" s="208" t="str">
        <f aca="false">B4242&amp;" "&amp;C4242&amp;" "&amp;D4242</f>
        <v>US Natural Gas Financial</v>
      </c>
      <c r="B4242" s="208" t="str">
        <f aca="false">IF((LEFT(N4242,2)="US"),"US","")</f>
        <v>US</v>
      </c>
      <c r="C4242" s="208" t="str">
        <f aca="false">M4242</f>
        <v>Natural Gas</v>
      </c>
      <c r="D4242" s="208" t="str">
        <f aca="false">IF(ISNUMBER(FIND("Phy",N4242))=TRUE(),"Physical","Financial")</f>
        <v>Financial</v>
      </c>
      <c r="E4242" s="208" t="n">
        <f aca="false">IF(VLOOKUP(S4242,'DD-Lookup'!$J$6:$L$50,3,FALSE())="Monthly",(YEAR(AC4242)-YEAR(AB4242))*12+MONTH(AC4242)-MONTH(AB4242)+1,(AC4242-AB4242+1))</f>
        <v>30</v>
      </c>
      <c r="F4242" s="239" t="n">
        <f aca="false">E4242*SUM(P4242:Q4242)</f>
        <v>150000</v>
      </c>
      <c r="G4242" s="214" t="n">
        <v>1293005</v>
      </c>
      <c r="H4242" s="215" t="n">
        <v>37035.482650463</v>
      </c>
      <c r="I4242" s="0" t="s">
        <v>2097</v>
      </c>
      <c r="M4242" s="0" t="s">
        <v>858</v>
      </c>
      <c r="N4242" s="0" t="s">
        <v>1024</v>
      </c>
      <c r="O4242" s="0" t="s">
        <v>1025</v>
      </c>
      <c r="P4242" s="216" t="n">
        <v>5000</v>
      </c>
      <c r="S4242" s="0" t="s">
        <v>1026</v>
      </c>
      <c r="T4242" s="0" t="s">
        <v>784</v>
      </c>
      <c r="U4242" s="218" t="n">
        <v>4.13</v>
      </c>
      <c r="V4242" s="0" t="s">
        <v>2435</v>
      </c>
      <c r="W4242" s="0" t="s">
        <v>1028</v>
      </c>
      <c r="X4242" s="0" t="s">
        <v>1029</v>
      </c>
      <c r="Y4242" s="0" t="s">
        <v>838</v>
      </c>
      <c r="Z4242" s="0" t="s">
        <v>571</v>
      </c>
      <c r="AA4242" s="0" t="s">
        <v>3408</v>
      </c>
      <c r="AB4242" s="215" t="n">
        <v>37043.875</v>
      </c>
      <c r="AC4242" s="215" t="n">
        <v>37072.875</v>
      </c>
    </row>
    <row r="4243" customFormat="false" ht="12.75" hidden="false" customHeight="false" outlineLevel="0" collapsed="false">
      <c r="A4243" s="208" t="str">
        <f aca="false">B4243&amp;" "&amp;C4243&amp;" "&amp;D4243</f>
        <v>US Natural Gas Physical</v>
      </c>
      <c r="B4243" s="208" t="str">
        <f aca="false">IF((LEFT(N4243,2)="US"),"US","")</f>
        <v>US</v>
      </c>
      <c r="C4243" s="208" t="str">
        <f aca="false">M4243</f>
        <v>Natural Gas</v>
      </c>
      <c r="D4243" s="208" t="str">
        <f aca="false">IF(ISNUMBER(FIND("Phy",N4243))=TRUE(),"Physical","Financial")</f>
        <v>Physical</v>
      </c>
      <c r="E4243" s="208" t="n">
        <f aca="false">IF(VLOOKUP(S4243,'DD-Lookup'!$J$6:$L$50,3,FALSE())="Monthly",(YEAR(AC4243)-YEAR(AB4243))*12+MONTH(AC4243)-MONTH(AB4243)+1,(AC4243-AB4243+1))</f>
        <v>30</v>
      </c>
      <c r="F4243" s="239" t="n">
        <f aca="false">E4243*SUM(P4243:Q4243)</f>
        <v>150000</v>
      </c>
      <c r="G4243" s="214" t="n">
        <v>1293006</v>
      </c>
      <c r="H4243" s="215" t="n">
        <v>37035.4828819444</v>
      </c>
      <c r="I4243" s="0" t="s">
        <v>2097</v>
      </c>
      <c r="M4243" s="0" t="s">
        <v>858</v>
      </c>
      <c r="N4243" s="0" t="s">
        <v>1305</v>
      </c>
      <c r="O4243" s="0" t="s">
        <v>3297</v>
      </c>
      <c r="Q4243" s="216" t="n">
        <v>5000</v>
      </c>
      <c r="S4243" s="0" t="s">
        <v>1026</v>
      </c>
      <c r="T4243" s="0" t="s">
        <v>784</v>
      </c>
      <c r="U4243" s="218" t="n">
        <v>4.1225</v>
      </c>
      <c r="V4243" s="0" t="s">
        <v>2123</v>
      </c>
      <c r="W4243" s="0" t="s">
        <v>1573</v>
      </c>
      <c r="X4243" s="0" t="s">
        <v>3298</v>
      </c>
      <c r="Y4243" s="0" t="s">
        <v>1310</v>
      </c>
      <c r="Z4243" s="0" t="s">
        <v>571</v>
      </c>
      <c r="AA4243" s="0" t="s">
        <v>3409</v>
      </c>
      <c r="AB4243" s="215" t="n">
        <v>37043</v>
      </c>
      <c r="AC4243" s="215" t="n">
        <v>37072</v>
      </c>
    </row>
    <row r="4244" customFormat="false" ht="12.75" hidden="false" customHeight="false" outlineLevel="0" collapsed="false">
      <c r="A4244" s="208" t="str">
        <f aca="false">B4244&amp;" "&amp;C4244&amp;" "&amp;D4244</f>
        <v>US Natural Gas Financial</v>
      </c>
      <c r="B4244" s="208" t="str">
        <f aca="false">IF((LEFT(N4244,2)="US"),"US","")</f>
        <v>US</v>
      </c>
      <c r="C4244" s="208" t="str">
        <f aca="false">M4244</f>
        <v>Natural Gas</v>
      </c>
      <c r="D4244" s="208" t="str">
        <f aca="false">IF(ISNUMBER(FIND("Phy",N4244))=TRUE(),"Physical","Financial")</f>
        <v>Financial</v>
      </c>
      <c r="E4244" s="208" t="n">
        <f aca="false">IF(VLOOKUP(S4244,'DD-Lookup'!$J$6:$L$50,3,FALSE())="Monthly",(YEAR(AC4244)-YEAR(AB4244))*12+MONTH(AC4244)-MONTH(AB4244)+1,(AC4244-AB4244+1))</f>
        <v>31</v>
      </c>
      <c r="F4244" s="239" t="n">
        <f aca="false">E4244*SUM(P4244:Q4244)</f>
        <v>155000</v>
      </c>
      <c r="G4244" s="214" t="n">
        <v>1293007</v>
      </c>
      <c r="H4244" s="215" t="n">
        <v>37035.4828935185</v>
      </c>
      <c r="I4244" s="0" t="s">
        <v>1600</v>
      </c>
      <c r="M4244" s="0" t="s">
        <v>858</v>
      </c>
      <c r="N4244" s="0" t="s">
        <v>1024</v>
      </c>
      <c r="O4244" s="0" t="s">
        <v>1099</v>
      </c>
      <c r="P4244" s="216" t="n">
        <v>5000</v>
      </c>
      <c r="S4244" s="0" t="s">
        <v>1026</v>
      </c>
      <c r="T4244" s="0" t="s">
        <v>784</v>
      </c>
      <c r="U4244" s="218" t="n">
        <v>4.2</v>
      </c>
      <c r="V4244" s="0" t="s">
        <v>1601</v>
      </c>
      <c r="W4244" s="0" t="s">
        <v>1028</v>
      </c>
      <c r="X4244" s="0" t="s">
        <v>1029</v>
      </c>
      <c r="Y4244" s="0" t="s">
        <v>838</v>
      </c>
      <c r="Z4244" s="0" t="s">
        <v>571</v>
      </c>
      <c r="AA4244" s="0" t="s">
        <v>3410</v>
      </c>
      <c r="AB4244" s="215" t="n">
        <v>37073.875</v>
      </c>
      <c r="AC4244" s="215" t="n">
        <v>37103.875</v>
      </c>
    </row>
    <row r="4245" customFormat="false" ht="12.75" hidden="false" customHeight="false" outlineLevel="0" collapsed="false">
      <c r="A4245" s="208" t="str">
        <f aca="false">B4245&amp;" "&amp;C4245&amp;" "&amp;D4245</f>
        <v>US Natural Gas Financial</v>
      </c>
      <c r="B4245" s="208" t="str">
        <f aca="false">IF((LEFT(N4245,2)="US"),"US","")</f>
        <v>US</v>
      </c>
      <c r="C4245" s="208" t="str">
        <f aca="false">M4245</f>
        <v>Natural Gas</v>
      </c>
      <c r="D4245" s="208" t="str">
        <f aca="false">IF(ISNUMBER(FIND("Phy",N4245))=TRUE(),"Physical","Financial")</f>
        <v>Financial</v>
      </c>
      <c r="E4245" s="208" t="n">
        <f aca="false">IF(VLOOKUP(S4245,'DD-Lookup'!$J$6:$L$50,3,FALSE())="Monthly",(YEAR(AC4245)-YEAR(AB4245))*12+MONTH(AC4245)-MONTH(AB4245)+1,(AC4245-AB4245+1))</f>
        <v>151</v>
      </c>
      <c r="F4245" s="239" t="n">
        <f aca="false">E4245*SUM(P4245:Q4245)</f>
        <v>755000</v>
      </c>
      <c r="G4245" s="214" t="n">
        <v>1293009</v>
      </c>
      <c r="H4245" s="215" t="n">
        <v>37035.4834143519</v>
      </c>
      <c r="I4245" s="0" t="s">
        <v>1112</v>
      </c>
      <c r="M4245" s="0" t="s">
        <v>858</v>
      </c>
      <c r="N4245" s="0" t="s">
        <v>1024</v>
      </c>
      <c r="O4245" s="0" t="s">
        <v>1289</v>
      </c>
      <c r="P4245" s="216" t="n">
        <v>5000</v>
      </c>
      <c r="S4245" s="0" t="s">
        <v>1026</v>
      </c>
      <c r="T4245" s="0" t="s">
        <v>784</v>
      </c>
      <c r="U4245" s="218" t="n">
        <v>4.63</v>
      </c>
      <c r="V4245" s="0" t="s">
        <v>2269</v>
      </c>
      <c r="W4245" s="0" t="s">
        <v>1028</v>
      </c>
      <c r="X4245" s="0" t="s">
        <v>1029</v>
      </c>
      <c r="Y4245" s="0" t="s">
        <v>838</v>
      </c>
      <c r="Z4245" s="0" t="s">
        <v>571</v>
      </c>
      <c r="AA4245" s="0" t="s">
        <v>3411</v>
      </c>
      <c r="AB4245" s="215" t="n">
        <v>37196</v>
      </c>
      <c r="AC4245" s="215" t="n">
        <v>37346</v>
      </c>
    </row>
    <row r="4246" customFormat="false" ht="12.75" hidden="false" customHeight="false" outlineLevel="0" collapsed="false">
      <c r="A4246" s="208" t="str">
        <f aca="false">B4246&amp;" "&amp;C4246&amp;" "&amp;D4246</f>
        <v> Metals Financial</v>
      </c>
      <c r="B4246" s="208" t="str">
        <f aca="false">IF((LEFT(N4246,2)="US"),"US","")</f>
        <v/>
      </c>
      <c r="C4246" s="208" t="str">
        <f aca="false">M4246</f>
        <v>Metals</v>
      </c>
      <c r="D4246" s="208" t="str">
        <f aca="false">IF(ISNUMBER(FIND("Phy",N4246))=TRUE(),"Physical","Financial")</f>
        <v>Financial</v>
      </c>
      <c r="E4246" s="208" t="n">
        <f aca="false">IF(VLOOKUP(S4246,'DD-Lookup'!$J$6:$L$50,3,FALSE())="Monthly",(YEAR(AC4246)-YEAR(AB4246))*12+MONTH(AC4246)-MONTH(AB4246)+1,(AC4246-AB4246+1))</f>
        <v>1</v>
      </c>
      <c r="F4246" s="239" t="n">
        <f aca="false">E4246*SUM(P4246:Q4246)</f>
        <v>20</v>
      </c>
      <c r="G4246" s="214" t="n">
        <v>1293011</v>
      </c>
      <c r="H4246" s="215" t="n">
        <v>37035.4835763889</v>
      </c>
      <c r="I4246" s="0" t="s">
        <v>807</v>
      </c>
      <c r="M4246" s="0" t="s">
        <v>780</v>
      </c>
      <c r="N4246" s="0" t="s">
        <v>781</v>
      </c>
      <c r="O4246" s="0" t="s">
        <v>782</v>
      </c>
      <c r="P4246" s="216" t="n">
        <v>20</v>
      </c>
      <c r="S4246" s="0" t="s">
        <v>783</v>
      </c>
      <c r="T4246" s="0" t="s">
        <v>784</v>
      </c>
      <c r="U4246" s="218" t="n">
        <v>1546</v>
      </c>
      <c r="V4246" s="0" t="s">
        <v>808</v>
      </c>
      <c r="W4246" s="0" t="s">
        <v>803</v>
      </c>
      <c r="X4246" s="0" t="s">
        <v>787</v>
      </c>
      <c r="Y4246" s="0" t="s">
        <v>788</v>
      </c>
      <c r="Z4246" s="0" t="s">
        <v>789</v>
      </c>
      <c r="AA4246" s="0" t="n">
        <v>2151788</v>
      </c>
    </row>
    <row r="4247" customFormat="false" ht="12.75" hidden="false" customHeight="false" outlineLevel="0" collapsed="false">
      <c r="A4247" s="208" t="str">
        <f aca="false">B4247&amp;" "&amp;C4247&amp;" "&amp;D4247</f>
        <v>US Crude Financial</v>
      </c>
      <c r="B4247" s="208" t="str">
        <f aca="false">IF((LEFT(N4247,2)="US"),"US","")</f>
        <v>US</v>
      </c>
      <c r="C4247" s="208" t="str">
        <f aca="false">M4247</f>
        <v>Crude</v>
      </c>
      <c r="D4247" s="208" t="str">
        <f aca="false">IF(ISNUMBER(FIND("Phy",N4247))=TRUE(),"Physical","Financial")</f>
        <v>Financial</v>
      </c>
      <c r="E4247" s="208" t="n">
        <f aca="false">IF(VLOOKUP(S4247,'DD-Lookup'!$J$6:$L$50,3,FALSE())="Monthly",(YEAR(AC4247)-YEAR(AB4247))*12+MONTH(AC4247)-MONTH(AB4247)+1,(AC4247-AB4247+1))</f>
        <v>1</v>
      </c>
      <c r="F4247" s="239" t="n">
        <f aca="false">E4247*SUM(P4247:Q4247)</f>
        <v>25000</v>
      </c>
      <c r="G4247" s="214" t="n">
        <v>1293013</v>
      </c>
      <c r="H4247" s="215" t="n">
        <v>37035.4837152778</v>
      </c>
      <c r="I4247" s="0" t="s">
        <v>1376</v>
      </c>
      <c r="M4247" s="0" t="s">
        <v>97</v>
      </c>
      <c r="N4247" s="0" t="s">
        <v>841</v>
      </c>
      <c r="O4247" s="0" t="s">
        <v>842</v>
      </c>
      <c r="Q4247" s="216" t="n">
        <v>25000</v>
      </c>
      <c r="S4247" s="0" t="s">
        <v>843</v>
      </c>
      <c r="T4247" s="0" t="s">
        <v>784</v>
      </c>
      <c r="U4247" s="218" t="n">
        <v>28.64</v>
      </c>
      <c r="V4247" s="0" t="s">
        <v>1377</v>
      </c>
      <c r="W4247" s="0" t="s">
        <v>845</v>
      </c>
      <c r="X4247" s="0" t="s">
        <v>846</v>
      </c>
      <c r="Y4247" s="0" t="s">
        <v>847</v>
      </c>
      <c r="Z4247" s="0" t="s">
        <v>571</v>
      </c>
      <c r="AA4247" s="0" t="n">
        <v>107202</v>
      </c>
      <c r="AB4247" s="215" t="n">
        <v>37073</v>
      </c>
      <c r="AC4247" s="215" t="n">
        <v>37103</v>
      </c>
    </row>
    <row r="4248" customFormat="false" ht="12.75" hidden="false" customHeight="false" outlineLevel="0" collapsed="false">
      <c r="A4248" s="208" t="str">
        <f aca="false">B4248&amp;" "&amp;C4248&amp;" "&amp;D4248</f>
        <v> Metals Financial</v>
      </c>
      <c r="B4248" s="208" t="str">
        <f aca="false">IF((LEFT(N4248,2)="US"),"US","")</f>
        <v/>
      </c>
      <c r="C4248" s="208" t="str">
        <f aca="false">M4248</f>
        <v>Metals</v>
      </c>
      <c r="D4248" s="208" t="str">
        <f aca="false">IF(ISNUMBER(FIND("Phy",N4248))=TRUE(),"Physical","Financial")</f>
        <v>Financial</v>
      </c>
      <c r="E4248" s="208" t="n">
        <f aca="false">IF(VLOOKUP(S4248,'DD-Lookup'!$J$6:$L$50,3,FALSE())="Monthly",(YEAR(AC4248)-YEAR(AB4248))*12+MONTH(AC4248)-MONTH(AB4248)+1,(AC4248-AB4248+1))</f>
        <v>1</v>
      </c>
      <c r="F4248" s="239" t="n">
        <f aca="false">E4248*SUM(P4248:Q4248)</f>
        <v>16</v>
      </c>
      <c r="G4248" s="214" t="n">
        <v>1293014</v>
      </c>
      <c r="H4248" s="215" t="n">
        <v>37035.4840277778</v>
      </c>
      <c r="I4248" s="0" t="s">
        <v>815</v>
      </c>
      <c r="M4248" s="0" t="s">
        <v>780</v>
      </c>
      <c r="N4248" s="0" t="s">
        <v>781</v>
      </c>
      <c r="O4248" s="0" t="s">
        <v>782</v>
      </c>
      <c r="Q4248" s="216" t="n">
        <v>16</v>
      </c>
      <c r="S4248" s="0" t="s">
        <v>783</v>
      </c>
      <c r="T4248" s="0" t="s">
        <v>784</v>
      </c>
      <c r="U4248" s="218" t="n">
        <v>1547</v>
      </c>
      <c r="V4248" s="0" t="s">
        <v>816</v>
      </c>
      <c r="W4248" s="0" t="s">
        <v>803</v>
      </c>
      <c r="X4248" s="0" t="s">
        <v>787</v>
      </c>
      <c r="Y4248" s="0" t="s">
        <v>788</v>
      </c>
      <c r="Z4248" s="0" t="s">
        <v>789</v>
      </c>
      <c r="AA4248" s="0" t="n">
        <v>2151786</v>
      </c>
    </row>
    <row r="4249" customFormat="false" ht="12.75" hidden="false" customHeight="false" outlineLevel="0" collapsed="false">
      <c r="A4249" s="208" t="str">
        <f aca="false">B4249&amp;" "&amp;C4249&amp;" "&amp;D4249</f>
        <v>US Power Physical</v>
      </c>
      <c r="B4249" s="208" t="str">
        <f aca="false">IF((LEFT(N4249,2)="US"),"US","")</f>
        <v>US</v>
      </c>
      <c r="C4249" s="208" t="str">
        <f aca="false">M4249</f>
        <v>Power</v>
      </c>
      <c r="D4249" s="208" t="str">
        <f aca="false">IF(ISNUMBER(FIND("Phy",N4249))=TRUE(),"Physical","Financial")</f>
        <v>Physical</v>
      </c>
      <c r="E4249" s="208" t="n">
        <f aca="false">IF(VLOOKUP(S4249,'DD-Lookup'!$J$6:$L$50,3,FALSE())="Monthly",(YEAR(AC4249)-YEAR(AB4249))*12+MONTH(AC4249)-MONTH(AB4249)+1,(AC4249-AB4249+1))</f>
        <v>30</v>
      </c>
      <c r="F4249" s="239" t="n">
        <f aca="false">E4249*SUM(P4249:Q4249)</f>
        <v>1500</v>
      </c>
      <c r="G4249" s="214" t="n">
        <v>1293015</v>
      </c>
      <c r="H4249" s="215" t="n">
        <v>37035.4842361111</v>
      </c>
      <c r="I4249" s="0" t="s">
        <v>840</v>
      </c>
      <c r="M4249" s="0" t="s">
        <v>67</v>
      </c>
      <c r="N4249" s="0" t="s">
        <v>1081</v>
      </c>
      <c r="O4249" s="0" t="s">
        <v>1235</v>
      </c>
      <c r="P4249" s="216" t="n">
        <v>50</v>
      </c>
      <c r="S4249" s="0" t="s">
        <v>930</v>
      </c>
      <c r="T4249" s="0" t="s">
        <v>784</v>
      </c>
      <c r="U4249" s="218" t="n">
        <v>39</v>
      </c>
      <c r="V4249" s="0" t="s">
        <v>2770</v>
      </c>
      <c r="W4249" s="0" t="s">
        <v>1228</v>
      </c>
      <c r="X4249" s="0" t="s">
        <v>1229</v>
      </c>
      <c r="Y4249" s="0" t="s">
        <v>1051</v>
      </c>
      <c r="Z4249" s="0" t="s">
        <v>618</v>
      </c>
      <c r="AA4249" s="0" t="n">
        <v>621728.1</v>
      </c>
      <c r="AB4249" s="215" t="n">
        <v>37500.875</v>
      </c>
      <c r="AC4249" s="215" t="n">
        <v>37529.875</v>
      </c>
    </row>
    <row r="4250" customFormat="false" ht="12.75" hidden="false" customHeight="false" outlineLevel="0" collapsed="false">
      <c r="A4250" s="208" t="str">
        <f aca="false">B4250&amp;" "&amp;C4250&amp;" "&amp;D4250</f>
        <v>US Natural Gas Financial</v>
      </c>
      <c r="B4250" s="208" t="str">
        <f aca="false">IF((LEFT(N4250,2)="US"),"US","")</f>
        <v>US</v>
      </c>
      <c r="C4250" s="208" t="str">
        <f aca="false">M4250</f>
        <v>Natural Gas</v>
      </c>
      <c r="D4250" s="208" t="str">
        <f aca="false">IF(ISNUMBER(FIND("Phy",N4250))=TRUE(),"Physical","Financial")</f>
        <v>Financial</v>
      </c>
      <c r="E4250" s="208" t="n">
        <f aca="false">IF(VLOOKUP(S4250,'DD-Lookup'!$J$6:$L$50,3,FALSE())="Monthly",(YEAR(AC4250)-YEAR(AB4250))*12+MONTH(AC4250)-MONTH(AB4250)+1,(AC4250-AB4250+1))</f>
        <v>30</v>
      </c>
      <c r="F4250" s="239" t="n">
        <f aca="false">E4250*SUM(P4250:Q4250)</f>
        <v>300000</v>
      </c>
      <c r="G4250" s="214" t="n">
        <v>1293016</v>
      </c>
      <c r="H4250" s="215" t="n">
        <v>37035.4843055556</v>
      </c>
      <c r="I4250" s="0" t="s">
        <v>1112</v>
      </c>
      <c r="M4250" s="0" t="s">
        <v>858</v>
      </c>
      <c r="N4250" s="0" t="s">
        <v>1024</v>
      </c>
      <c r="O4250" s="0" t="s">
        <v>1025</v>
      </c>
      <c r="P4250" s="216" t="n">
        <v>10000</v>
      </c>
      <c r="S4250" s="0" t="s">
        <v>1026</v>
      </c>
      <c r="T4250" s="0" t="s">
        <v>784</v>
      </c>
      <c r="U4250" s="218" t="n">
        <v>4.1275</v>
      </c>
      <c r="V4250" s="0" t="s">
        <v>2126</v>
      </c>
      <c r="W4250" s="0" t="s">
        <v>1028</v>
      </c>
      <c r="X4250" s="0" t="s">
        <v>1029</v>
      </c>
      <c r="Y4250" s="0" t="s">
        <v>838</v>
      </c>
      <c r="Z4250" s="0" t="s">
        <v>571</v>
      </c>
      <c r="AA4250" s="0" t="s">
        <v>3412</v>
      </c>
      <c r="AB4250" s="215" t="n">
        <v>37043.875</v>
      </c>
      <c r="AC4250" s="215" t="n">
        <v>37072.875</v>
      </c>
    </row>
    <row r="4251" customFormat="false" ht="12.75" hidden="false" customHeight="false" outlineLevel="0" collapsed="false">
      <c r="A4251" s="208" t="str">
        <f aca="false">B4251&amp;" "&amp;C4251&amp;" "&amp;D4251</f>
        <v>US Crude Financial</v>
      </c>
      <c r="B4251" s="208" t="str">
        <f aca="false">IF((LEFT(N4251,2)="US"),"US","")</f>
        <v>US</v>
      </c>
      <c r="C4251" s="208" t="str">
        <f aca="false">M4251</f>
        <v>Crude</v>
      </c>
      <c r="D4251" s="208" t="str">
        <f aca="false">IF(ISNUMBER(FIND("Phy",N4251))=TRUE(),"Physical","Financial")</f>
        <v>Financial</v>
      </c>
      <c r="E4251" s="208" t="n">
        <f aca="false">IF(VLOOKUP(S4251,'DD-Lookup'!$J$6:$L$50,3,FALSE())="Monthly",(YEAR(AC4251)-YEAR(AB4251))*12+MONTH(AC4251)-MONTH(AB4251)+1,(AC4251-AB4251+1))</f>
        <v>1</v>
      </c>
      <c r="F4251" s="239" t="n">
        <f aca="false">E4251*SUM(P4251:Q4251)</f>
        <v>25000</v>
      </c>
      <c r="G4251" s="214" t="n">
        <v>1293018</v>
      </c>
      <c r="H4251" s="215" t="n">
        <v>37035.4844328704</v>
      </c>
      <c r="I4251" s="0" t="s">
        <v>888</v>
      </c>
      <c r="M4251" s="0" t="s">
        <v>97</v>
      </c>
      <c r="N4251" s="0" t="s">
        <v>841</v>
      </c>
      <c r="O4251" s="0" t="s">
        <v>842</v>
      </c>
      <c r="Q4251" s="216" t="n">
        <v>25000</v>
      </c>
      <c r="S4251" s="0" t="s">
        <v>843</v>
      </c>
      <c r="T4251" s="0" t="s">
        <v>784</v>
      </c>
      <c r="U4251" s="218" t="n">
        <v>28.66</v>
      </c>
      <c r="V4251" s="0" t="s">
        <v>995</v>
      </c>
      <c r="W4251" s="0" t="s">
        <v>845</v>
      </c>
      <c r="X4251" s="0" t="s">
        <v>846</v>
      </c>
      <c r="Y4251" s="0" t="s">
        <v>847</v>
      </c>
      <c r="Z4251" s="0" t="s">
        <v>571</v>
      </c>
      <c r="AA4251" s="0" t="n">
        <v>107203</v>
      </c>
      <c r="AB4251" s="215" t="n">
        <v>37073</v>
      </c>
      <c r="AC4251" s="215" t="n">
        <v>37103</v>
      </c>
    </row>
    <row r="4252" customFormat="false" ht="12.75" hidden="false" customHeight="false" outlineLevel="0" collapsed="false">
      <c r="A4252" s="208" t="str">
        <f aca="false">B4252&amp;" "&amp;C4252&amp;" "&amp;D4252</f>
        <v>US Natural Gas Financial</v>
      </c>
      <c r="B4252" s="208" t="str">
        <f aca="false">IF((LEFT(N4252,2)="US"),"US","")</f>
        <v>US</v>
      </c>
      <c r="C4252" s="208" t="str">
        <f aca="false">M4252</f>
        <v>Natural Gas</v>
      </c>
      <c r="D4252" s="208" t="str">
        <f aca="false">IF(ISNUMBER(FIND("Phy",N4252))=TRUE(),"Physical","Financial")</f>
        <v>Financial</v>
      </c>
      <c r="E4252" s="208" t="n">
        <f aca="false">IF(VLOOKUP(S4252,'DD-Lookup'!$J$6:$L$50,3,FALSE())="Monthly",(YEAR(AC4252)-YEAR(AB4252))*12+MONTH(AC4252)-MONTH(AB4252)+1,(AC4252-AB4252+1))</f>
        <v>30</v>
      </c>
      <c r="F4252" s="239" t="n">
        <f aca="false">E4252*SUM(P4252:Q4252)</f>
        <v>300000</v>
      </c>
      <c r="G4252" s="214" t="n">
        <v>1293020</v>
      </c>
      <c r="H4252" s="215" t="n">
        <v>37035.4844560185</v>
      </c>
      <c r="I4252" s="0" t="s">
        <v>1059</v>
      </c>
      <c r="M4252" s="0" t="s">
        <v>858</v>
      </c>
      <c r="N4252" s="0" t="s">
        <v>1024</v>
      </c>
      <c r="O4252" s="0" t="s">
        <v>1025</v>
      </c>
      <c r="Q4252" s="216" t="n">
        <v>10000</v>
      </c>
      <c r="S4252" s="0" t="s">
        <v>1026</v>
      </c>
      <c r="T4252" s="0" t="s">
        <v>784</v>
      </c>
      <c r="U4252" s="218" t="n">
        <v>4.13</v>
      </c>
      <c r="V4252" s="0" t="s">
        <v>2162</v>
      </c>
      <c r="W4252" s="0" t="s">
        <v>1028</v>
      </c>
      <c r="X4252" s="0" t="s">
        <v>1029</v>
      </c>
      <c r="Y4252" s="0" t="s">
        <v>838</v>
      </c>
      <c r="Z4252" s="0" t="s">
        <v>571</v>
      </c>
      <c r="AA4252" s="0" t="s">
        <v>3413</v>
      </c>
      <c r="AB4252" s="215" t="n">
        <v>37043.875</v>
      </c>
      <c r="AC4252" s="215" t="n">
        <v>37072.875</v>
      </c>
    </row>
    <row r="4253" customFormat="false" ht="12.75" hidden="false" customHeight="false" outlineLevel="0" collapsed="false">
      <c r="A4253" s="208" t="str">
        <f aca="false">B4253&amp;" "&amp;C4253&amp;" "&amp;D4253</f>
        <v>US Natural Gas Financial</v>
      </c>
      <c r="B4253" s="208" t="str">
        <f aca="false">IF((LEFT(N4253,2)="US"),"US","")</f>
        <v>US</v>
      </c>
      <c r="C4253" s="208" t="str">
        <f aca="false">M4253</f>
        <v>Natural Gas</v>
      </c>
      <c r="D4253" s="208" t="str">
        <f aca="false">IF(ISNUMBER(FIND("Phy",N4253))=TRUE(),"Physical","Financial")</f>
        <v>Financial</v>
      </c>
      <c r="E4253" s="208" t="n">
        <f aca="false">IF(VLOOKUP(S4253,'DD-Lookup'!$J$6:$L$50,3,FALSE())="Monthly",(YEAR(AC4253)-YEAR(AB4253))*12+MONTH(AC4253)-MONTH(AB4253)+1,(AC4253-AB4253+1))</f>
        <v>30</v>
      </c>
      <c r="F4253" s="239" t="n">
        <f aca="false">E4253*SUM(P4253:Q4253)</f>
        <v>300000</v>
      </c>
      <c r="G4253" s="214" t="n">
        <v>1293022</v>
      </c>
      <c r="H4253" s="215" t="n">
        <v>37035.484537037</v>
      </c>
      <c r="I4253" s="0" t="s">
        <v>1141</v>
      </c>
      <c r="M4253" s="0" t="s">
        <v>858</v>
      </c>
      <c r="N4253" s="0" t="s">
        <v>1024</v>
      </c>
      <c r="O4253" s="0" t="s">
        <v>1025</v>
      </c>
      <c r="P4253" s="216" t="n">
        <v>10000</v>
      </c>
      <c r="S4253" s="0" t="s">
        <v>1026</v>
      </c>
      <c r="T4253" s="0" t="s">
        <v>784</v>
      </c>
      <c r="U4253" s="218" t="n">
        <v>4.1275</v>
      </c>
      <c r="V4253" s="0" t="s">
        <v>1142</v>
      </c>
      <c r="W4253" s="0" t="s">
        <v>1028</v>
      </c>
      <c r="X4253" s="0" t="s">
        <v>1029</v>
      </c>
      <c r="Y4253" s="0" t="s">
        <v>838</v>
      </c>
      <c r="Z4253" s="0" t="s">
        <v>571</v>
      </c>
      <c r="AA4253" s="0" t="s">
        <v>3414</v>
      </c>
      <c r="AB4253" s="215" t="n">
        <v>37043.875</v>
      </c>
      <c r="AC4253" s="215" t="n">
        <v>37072.875</v>
      </c>
    </row>
    <row r="4254" customFormat="false" ht="12.75" hidden="false" customHeight="false" outlineLevel="0" collapsed="false">
      <c r="A4254" s="208" t="str">
        <f aca="false">B4254&amp;" "&amp;C4254&amp;" "&amp;D4254</f>
        <v> Natural Gas Physical</v>
      </c>
      <c r="B4254" s="208" t="str">
        <f aca="false">IF((LEFT(N4254,2)="US"),"US","")</f>
        <v/>
      </c>
      <c r="C4254" s="208" t="str">
        <f aca="false">M4254</f>
        <v>Natural Gas</v>
      </c>
      <c r="D4254" s="208" t="str">
        <f aca="false">IF(ISNUMBER(FIND("Phy",N4254))=TRUE(),"Physical","Financial")</f>
        <v>Physical</v>
      </c>
      <c r="E4254" s="208" t="n">
        <f aca="false">IF(VLOOKUP(S4254,'DD-Lookup'!$J$6:$L$50,3,FALSE())="Monthly",(YEAR(AC4254)-YEAR(AB4254))*12+MONTH(AC4254)-MONTH(AB4254)+1,(AC4254-AB4254+1))</f>
        <v>1</v>
      </c>
      <c r="F4254" s="239" t="n">
        <f aca="false">E4254*SUM(P4254:Q4254)</f>
        <v>5000</v>
      </c>
      <c r="G4254" s="214" t="n">
        <v>1293023</v>
      </c>
      <c r="H4254" s="215" t="n">
        <v>37035.4845601852</v>
      </c>
      <c r="I4254" s="0" t="s">
        <v>2170</v>
      </c>
      <c r="M4254" s="0" t="s">
        <v>858</v>
      </c>
      <c r="N4254" s="0" t="s">
        <v>2171</v>
      </c>
      <c r="O4254" s="0" t="s">
        <v>3101</v>
      </c>
      <c r="P4254" s="216" t="n">
        <v>5000</v>
      </c>
      <c r="S4254" s="0" t="s">
        <v>279</v>
      </c>
      <c r="T4254" s="0" t="s">
        <v>2173</v>
      </c>
      <c r="U4254" s="218" t="n">
        <v>5.47</v>
      </c>
      <c r="V4254" s="0" t="s">
        <v>2403</v>
      </c>
      <c r="W4254" s="0" t="s">
        <v>2225</v>
      </c>
      <c r="X4254" s="0" t="s">
        <v>2176</v>
      </c>
      <c r="Y4254" s="0" t="s">
        <v>1310</v>
      </c>
      <c r="Z4254" s="0" t="s">
        <v>628</v>
      </c>
      <c r="AA4254" s="0" t="n">
        <v>809366</v>
      </c>
      <c r="AB4254" s="215" t="n">
        <v>37036.875</v>
      </c>
      <c r="AC4254" s="215" t="n">
        <v>37036.875</v>
      </c>
    </row>
    <row r="4255" customFormat="false" ht="12.75" hidden="false" customHeight="false" outlineLevel="0" collapsed="false">
      <c r="A4255" s="208" t="str">
        <f aca="false">B4255&amp;" "&amp;C4255&amp;" "&amp;D4255</f>
        <v>US Natural Gas Financial</v>
      </c>
      <c r="B4255" s="208" t="str">
        <f aca="false">IF((LEFT(N4255,2)="US"),"US","")</f>
        <v>US</v>
      </c>
      <c r="C4255" s="208" t="str">
        <f aca="false">M4255</f>
        <v>Natural Gas</v>
      </c>
      <c r="D4255" s="208" t="str">
        <f aca="false">IF(ISNUMBER(FIND("Phy",N4255))=TRUE(),"Physical","Financial")</f>
        <v>Financial</v>
      </c>
      <c r="E4255" s="208" t="n">
        <f aca="false">IF(VLOOKUP(S4255,'DD-Lookup'!$J$6:$L$50,3,FALSE())="Monthly",(YEAR(AC4255)-YEAR(AB4255))*12+MONTH(AC4255)-MONTH(AB4255)+1,(AC4255-AB4255+1))</f>
        <v>30</v>
      </c>
      <c r="F4255" s="239" t="n">
        <f aca="false">E4255*SUM(P4255:Q4255)</f>
        <v>300000</v>
      </c>
      <c r="G4255" s="214" t="n">
        <v>1293024</v>
      </c>
      <c r="H4255" s="215" t="n">
        <v>37035.4846759259</v>
      </c>
      <c r="I4255" s="0" t="s">
        <v>1023</v>
      </c>
      <c r="M4255" s="0" t="s">
        <v>858</v>
      </c>
      <c r="N4255" s="0" t="s">
        <v>1024</v>
      </c>
      <c r="O4255" s="0" t="s">
        <v>1025</v>
      </c>
      <c r="P4255" s="216" t="n">
        <v>10000</v>
      </c>
      <c r="S4255" s="0" t="s">
        <v>1026</v>
      </c>
      <c r="T4255" s="0" t="s">
        <v>784</v>
      </c>
      <c r="U4255" s="218" t="n">
        <v>4.125</v>
      </c>
      <c r="V4255" s="0" t="s">
        <v>1027</v>
      </c>
      <c r="W4255" s="0" t="s">
        <v>1028</v>
      </c>
      <c r="X4255" s="0" t="s">
        <v>1029</v>
      </c>
      <c r="Y4255" s="0" t="s">
        <v>838</v>
      </c>
      <c r="Z4255" s="0" t="s">
        <v>571</v>
      </c>
      <c r="AA4255" s="0" t="s">
        <v>3415</v>
      </c>
      <c r="AB4255" s="215" t="n">
        <v>37043.875</v>
      </c>
      <c r="AC4255" s="215" t="n">
        <v>37072.875</v>
      </c>
    </row>
    <row r="4256" customFormat="false" ht="12.75" hidden="false" customHeight="false" outlineLevel="0" collapsed="false">
      <c r="A4256" s="208" t="str">
        <f aca="false">B4256&amp;" "&amp;C4256&amp;" "&amp;D4256</f>
        <v>US Power Physical</v>
      </c>
      <c r="B4256" s="208" t="str">
        <f aca="false">IF((LEFT(N4256,2)="US"),"US","")</f>
        <v>US</v>
      </c>
      <c r="C4256" s="208" t="str">
        <f aca="false">M4256</f>
        <v>Power</v>
      </c>
      <c r="D4256" s="208" t="str">
        <f aca="false">IF(ISNUMBER(FIND("Phy",N4256))=TRUE(),"Physical","Financial")</f>
        <v>Physical</v>
      </c>
      <c r="E4256" s="208" t="n">
        <f aca="false">IF(VLOOKUP(S4256,'DD-Lookup'!$J$6:$L$50,3,FALSE())="Monthly",(YEAR(AC4256)-YEAR(AB4256))*12+MONTH(AC4256)-MONTH(AB4256)+1,(AC4256-AB4256+1))</f>
        <v>31</v>
      </c>
      <c r="F4256" s="239" t="n">
        <f aca="false">E4256*SUM(P4256:Q4256)</f>
        <v>1550</v>
      </c>
      <c r="G4256" s="214" t="n">
        <v>1293025</v>
      </c>
      <c r="H4256" s="215" t="n">
        <v>37035.4847222222</v>
      </c>
      <c r="I4256" s="0" t="s">
        <v>600</v>
      </c>
      <c r="M4256" s="0" t="s">
        <v>67</v>
      </c>
      <c r="N4256" s="0" t="s">
        <v>1081</v>
      </c>
      <c r="O4256" s="0" t="s">
        <v>3416</v>
      </c>
      <c r="Q4256" s="216" t="n">
        <v>50</v>
      </c>
      <c r="S4256" s="0" t="s">
        <v>930</v>
      </c>
      <c r="T4256" s="0" t="s">
        <v>784</v>
      </c>
      <c r="U4256" s="218" t="n">
        <v>81.75</v>
      </c>
      <c r="V4256" s="0" t="s">
        <v>1149</v>
      </c>
      <c r="W4256" s="0" t="s">
        <v>1105</v>
      </c>
      <c r="X4256" s="0" t="s">
        <v>1123</v>
      </c>
      <c r="Y4256" s="0" t="s">
        <v>1051</v>
      </c>
      <c r="Z4256" s="0" t="s">
        <v>618</v>
      </c>
      <c r="AA4256" s="0" t="n">
        <v>621729.1</v>
      </c>
      <c r="AB4256" s="215" t="n">
        <v>37104.875</v>
      </c>
      <c r="AC4256" s="215" t="n">
        <v>37134.875</v>
      </c>
      <c r="AE4256" s="124" t="n">
        <f aca="false">IF(S4256="Gallon",F4256/42,F4256)</f>
        <v>1550</v>
      </c>
    </row>
    <row r="4257" customFormat="false" ht="12.75" hidden="false" customHeight="false" outlineLevel="0" collapsed="false">
      <c r="A4257" s="208" t="str">
        <f aca="false">B4257&amp;" "&amp;C4257&amp;" "&amp;D4257</f>
        <v>US Natural Gas Financial</v>
      </c>
      <c r="B4257" s="208" t="str">
        <f aca="false">IF((LEFT(N4257,2)="US"),"US","")</f>
        <v>US</v>
      </c>
      <c r="C4257" s="208" t="str">
        <f aca="false">M4257</f>
        <v>Natural Gas</v>
      </c>
      <c r="D4257" s="208" t="str">
        <f aca="false">IF(ISNUMBER(FIND("Phy",N4257))=TRUE(),"Physical","Financial")</f>
        <v>Financial</v>
      </c>
      <c r="E4257" s="208" t="n">
        <f aca="false">IF(VLOOKUP(S4257,'DD-Lookup'!$J$6:$L$50,3,FALSE())="Monthly",(YEAR(AC4257)-YEAR(AB4257))*12+MONTH(AC4257)-MONTH(AB4257)+1,(AC4257-AB4257+1))</f>
        <v>30</v>
      </c>
      <c r="F4257" s="239" t="n">
        <f aca="false">E4257*SUM(P4257:Q4257)</f>
        <v>150000</v>
      </c>
      <c r="G4257" s="214" t="n">
        <v>1293028</v>
      </c>
      <c r="H4257" s="215" t="n">
        <v>37035.484837963</v>
      </c>
      <c r="I4257" s="0" t="s">
        <v>1721</v>
      </c>
      <c r="M4257" s="0" t="s">
        <v>858</v>
      </c>
      <c r="N4257" s="0" t="s">
        <v>1024</v>
      </c>
      <c r="O4257" s="0" t="s">
        <v>1025</v>
      </c>
      <c r="P4257" s="216" t="n">
        <v>5000</v>
      </c>
      <c r="S4257" s="0" t="s">
        <v>1026</v>
      </c>
      <c r="T4257" s="0" t="s">
        <v>784</v>
      </c>
      <c r="U4257" s="218" t="n">
        <v>4.1225</v>
      </c>
      <c r="V4257" s="0" t="s">
        <v>1722</v>
      </c>
      <c r="W4257" s="0" t="s">
        <v>1028</v>
      </c>
      <c r="X4257" s="0" t="s">
        <v>1029</v>
      </c>
      <c r="Y4257" s="0" t="s">
        <v>838</v>
      </c>
      <c r="Z4257" s="0" t="s">
        <v>571</v>
      </c>
      <c r="AA4257" s="0" t="s">
        <v>3417</v>
      </c>
      <c r="AB4257" s="215" t="n">
        <v>37043.875</v>
      </c>
      <c r="AC4257" s="215" t="n">
        <v>37072.875</v>
      </c>
    </row>
    <row r="4258" customFormat="false" ht="12.75" hidden="false" customHeight="false" outlineLevel="0" collapsed="false">
      <c r="A4258" s="208" t="str">
        <f aca="false">B4258&amp;" "&amp;C4258&amp;" "&amp;D4258</f>
        <v>US Natural Gas Financial</v>
      </c>
      <c r="B4258" s="208" t="str">
        <f aca="false">IF((LEFT(N4258,2)="US"),"US","")</f>
        <v>US</v>
      </c>
      <c r="C4258" s="208" t="str">
        <f aca="false">M4258</f>
        <v>Natural Gas</v>
      </c>
      <c r="D4258" s="208" t="str">
        <f aca="false">IF(ISNUMBER(FIND("Phy",N4258))=TRUE(),"Physical","Financial")</f>
        <v>Financial</v>
      </c>
      <c r="E4258" s="208" t="n">
        <f aca="false">IF(VLOOKUP(S4258,'DD-Lookup'!$J$6:$L$50,3,FALSE())="Monthly",(YEAR(AC4258)-YEAR(AB4258))*12+MONTH(AC4258)-MONTH(AB4258)+1,(AC4258-AB4258+1))</f>
        <v>30</v>
      </c>
      <c r="F4258" s="239" t="n">
        <f aca="false">E4258*SUM(P4258:Q4258)</f>
        <v>300000</v>
      </c>
      <c r="G4258" s="214" t="n">
        <v>1293030</v>
      </c>
      <c r="H4258" s="215" t="n">
        <v>37035.484837963</v>
      </c>
      <c r="I4258" s="0" t="s">
        <v>593</v>
      </c>
      <c r="M4258" s="0" t="s">
        <v>858</v>
      </c>
      <c r="N4258" s="0" t="s">
        <v>1482</v>
      </c>
      <c r="O4258" s="0" t="s">
        <v>1849</v>
      </c>
      <c r="Q4258" s="216" t="n">
        <v>10000</v>
      </c>
      <c r="S4258" s="0" t="s">
        <v>1026</v>
      </c>
      <c r="T4258" s="0" t="s">
        <v>784</v>
      </c>
      <c r="U4258" s="218" t="n">
        <v>-0.0425</v>
      </c>
      <c r="V4258" s="0" t="s">
        <v>2196</v>
      </c>
      <c r="W4258" s="0" t="s">
        <v>1851</v>
      </c>
      <c r="X4258" s="0" t="s">
        <v>1852</v>
      </c>
      <c r="Y4258" s="0" t="s">
        <v>838</v>
      </c>
      <c r="Z4258" s="0" t="s">
        <v>571</v>
      </c>
      <c r="AA4258" s="0" t="s">
        <v>3418</v>
      </c>
      <c r="AB4258" s="215" t="n">
        <v>37043.875</v>
      </c>
      <c r="AC4258" s="215" t="n">
        <v>37072.875</v>
      </c>
    </row>
    <row r="4259" customFormat="false" ht="12.75" hidden="false" customHeight="false" outlineLevel="0" collapsed="false">
      <c r="A4259" s="208" t="str">
        <f aca="false">B4259&amp;" "&amp;C4259&amp;" "&amp;D4259</f>
        <v>US Power Physical</v>
      </c>
      <c r="B4259" s="208" t="str">
        <f aca="false">IF((LEFT(N4259,2)="US"),"US","")</f>
        <v>US</v>
      </c>
      <c r="C4259" s="208" t="str">
        <f aca="false">M4259</f>
        <v>Power</v>
      </c>
      <c r="D4259" s="208" t="str">
        <f aca="false">IF(ISNUMBER(FIND("Phy",N4259))=TRUE(),"Physical","Financial")</f>
        <v>Physical</v>
      </c>
      <c r="E4259" s="208" t="n">
        <f aca="false">IF(VLOOKUP(S4259,'DD-Lookup'!$J$6:$L$50,3,FALSE())="Monthly",(YEAR(AC4259)-YEAR(AB4259))*12+MONTH(AC4259)-MONTH(AB4259)+1,(AC4259-AB4259+1))</f>
        <v>62</v>
      </c>
      <c r="F4259" s="239" t="n">
        <f aca="false">E4259*SUM(P4259:Q4259)</f>
        <v>3100</v>
      </c>
      <c r="G4259" s="214" t="n">
        <v>1293031</v>
      </c>
      <c r="H4259" s="215" t="n">
        <v>37035.4848611111</v>
      </c>
      <c r="I4259" s="0" t="s">
        <v>600</v>
      </c>
      <c r="M4259" s="0" t="s">
        <v>67</v>
      </c>
      <c r="N4259" s="0" t="s">
        <v>1081</v>
      </c>
      <c r="O4259" s="0" t="s">
        <v>1327</v>
      </c>
      <c r="Q4259" s="216" t="n">
        <v>50</v>
      </c>
      <c r="S4259" s="0" t="s">
        <v>930</v>
      </c>
      <c r="T4259" s="0" t="s">
        <v>784</v>
      </c>
      <c r="U4259" s="218" t="n">
        <v>90.25</v>
      </c>
      <c r="V4259" s="0" t="s">
        <v>1149</v>
      </c>
      <c r="W4259" s="0" t="s">
        <v>1105</v>
      </c>
      <c r="X4259" s="0" t="s">
        <v>1106</v>
      </c>
      <c r="Y4259" s="0" t="s">
        <v>1051</v>
      </c>
      <c r="Z4259" s="0" t="s">
        <v>618</v>
      </c>
      <c r="AA4259" s="0" t="n">
        <v>621732.1</v>
      </c>
      <c r="AB4259" s="215" t="n">
        <v>37073.5916666667</v>
      </c>
      <c r="AC4259" s="215" t="n">
        <v>37134.5916666667</v>
      </c>
    </row>
    <row r="4260" customFormat="false" ht="12.75" hidden="false" customHeight="false" outlineLevel="0" collapsed="false">
      <c r="A4260" s="208" t="str">
        <f aca="false">B4260&amp;" "&amp;C4260&amp;" "&amp;D4260</f>
        <v>US Power Financial</v>
      </c>
      <c r="B4260" s="208" t="str">
        <f aca="false">IF((LEFT(N4260,2)="US"),"US","")</f>
        <v>US</v>
      </c>
      <c r="C4260" s="208" t="str">
        <f aca="false">M4260</f>
        <v>Power</v>
      </c>
      <c r="D4260" s="208" t="str">
        <f aca="false">IF(ISNUMBER(FIND("Phy",N4260))=TRUE(),"Physical","Financial")</f>
        <v>Financial</v>
      </c>
      <c r="E4260" s="208" t="n">
        <f aca="false">IF(VLOOKUP(S4260,'DD-Lookup'!$J$6:$L$50,3,FALSE())="Monthly",(YEAR(AC4260)-YEAR(AB4260))*12+MONTH(AC4260)-MONTH(AB4260)+1,(AC4260-AB4260+1))</f>
        <v>1</v>
      </c>
      <c r="F4260" s="239" t="n">
        <f aca="false">E4260*SUM(P4260:Q4260)</f>
        <v>50</v>
      </c>
      <c r="G4260" s="214" t="n">
        <v>1293033</v>
      </c>
      <c r="H4260" s="215" t="n">
        <v>37035.4848958333</v>
      </c>
      <c r="I4260" s="0" t="s">
        <v>1107</v>
      </c>
      <c r="M4260" s="0" t="s">
        <v>67</v>
      </c>
      <c r="N4260" s="0" t="s">
        <v>1046</v>
      </c>
      <c r="O4260" s="0" t="s">
        <v>3419</v>
      </c>
      <c r="Q4260" s="216" t="n">
        <v>50</v>
      </c>
      <c r="S4260" s="0" t="s">
        <v>930</v>
      </c>
      <c r="T4260" s="0" t="s">
        <v>784</v>
      </c>
      <c r="U4260" s="218" t="n">
        <v>51.75</v>
      </c>
      <c r="V4260" s="0" t="s">
        <v>1342</v>
      </c>
      <c r="W4260" s="0" t="s">
        <v>1062</v>
      </c>
      <c r="X4260" s="0" t="s">
        <v>1063</v>
      </c>
      <c r="Y4260" s="0" t="s">
        <v>1051</v>
      </c>
      <c r="Z4260" s="0" t="s">
        <v>571</v>
      </c>
      <c r="AA4260" s="0" t="n">
        <v>621734.1</v>
      </c>
      <c r="AB4260" s="215" t="n">
        <v>37040.875</v>
      </c>
      <c r="AC4260" s="215" t="n">
        <v>37040.875</v>
      </c>
    </row>
    <row r="4261" customFormat="false" ht="12.75" hidden="false" customHeight="false" outlineLevel="0" collapsed="false">
      <c r="A4261" s="208" t="str">
        <f aca="false">B4261&amp;" "&amp;C4261&amp;" "&amp;D4261</f>
        <v>US Natural Gas Financial</v>
      </c>
      <c r="B4261" s="208" t="str">
        <f aca="false">IF((LEFT(N4261,2)="US"),"US","")</f>
        <v>US</v>
      </c>
      <c r="C4261" s="208" t="str">
        <f aca="false">M4261</f>
        <v>Natural Gas</v>
      </c>
      <c r="D4261" s="208" t="str">
        <f aca="false">IF(ISNUMBER(FIND("Phy",N4261))=TRUE(),"Physical","Financial")</f>
        <v>Financial</v>
      </c>
      <c r="E4261" s="208" t="n">
        <f aca="false">IF(VLOOKUP(S4261,'DD-Lookup'!$J$6:$L$50,3,FALSE())="Monthly",(YEAR(AC4261)-YEAR(AB4261))*12+MONTH(AC4261)-MONTH(AB4261)+1,(AC4261-AB4261+1))</f>
        <v>30</v>
      </c>
      <c r="F4261" s="239" t="n">
        <f aca="false">E4261*SUM(P4261:Q4261)</f>
        <v>150000</v>
      </c>
      <c r="G4261" s="214" t="n">
        <v>1293035</v>
      </c>
      <c r="H4261" s="215" t="n">
        <v>37035.4849305556</v>
      </c>
      <c r="I4261" s="0" t="s">
        <v>1023</v>
      </c>
      <c r="M4261" s="0" t="s">
        <v>858</v>
      </c>
      <c r="N4261" s="0" t="s">
        <v>1024</v>
      </c>
      <c r="O4261" s="0" t="s">
        <v>1025</v>
      </c>
      <c r="P4261" s="216" t="n">
        <v>5000</v>
      </c>
      <c r="S4261" s="0" t="s">
        <v>1026</v>
      </c>
      <c r="T4261" s="0" t="s">
        <v>784</v>
      </c>
      <c r="U4261" s="218" t="n">
        <v>4.1225</v>
      </c>
      <c r="V4261" s="0" t="s">
        <v>1027</v>
      </c>
      <c r="W4261" s="0" t="s">
        <v>1028</v>
      </c>
      <c r="X4261" s="0" t="s">
        <v>1029</v>
      </c>
      <c r="Y4261" s="0" t="s">
        <v>838</v>
      </c>
      <c r="Z4261" s="0" t="s">
        <v>571</v>
      </c>
      <c r="AA4261" s="0" t="s">
        <v>3420</v>
      </c>
      <c r="AB4261" s="215" t="n">
        <v>37043.875</v>
      </c>
      <c r="AC4261" s="215" t="n">
        <v>37072.875</v>
      </c>
    </row>
    <row r="4262" customFormat="false" ht="12.75" hidden="false" customHeight="false" outlineLevel="0" collapsed="false">
      <c r="A4262" s="208" t="str">
        <f aca="false">B4262&amp;" "&amp;C4262&amp;" "&amp;D4262</f>
        <v>US Natural Gas Financial</v>
      </c>
      <c r="B4262" s="208" t="str">
        <f aca="false">IF((LEFT(N4262,2)="US"),"US","")</f>
        <v>US</v>
      </c>
      <c r="C4262" s="208" t="str">
        <f aca="false">M4262</f>
        <v>Natural Gas</v>
      </c>
      <c r="D4262" s="208" t="str">
        <f aca="false">IF(ISNUMBER(FIND("Phy",N4262))=TRUE(),"Physical","Financial")</f>
        <v>Financial</v>
      </c>
      <c r="E4262" s="208" t="n">
        <f aca="false">IF(VLOOKUP(S4262,'DD-Lookup'!$J$6:$L$50,3,FALSE())="Monthly",(YEAR(AC4262)-YEAR(AB4262))*12+MONTH(AC4262)-MONTH(AB4262)+1,(AC4262-AB4262+1))</f>
        <v>30</v>
      </c>
      <c r="F4262" s="239" t="n">
        <f aca="false">E4262*SUM(P4262:Q4262)</f>
        <v>150000</v>
      </c>
      <c r="G4262" s="214" t="n">
        <v>1293038</v>
      </c>
      <c r="H4262" s="215" t="n">
        <v>37035.4850115741</v>
      </c>
      <c r="I4262" s="0" t="s">
        <v>1023</v>
      </c>
      <c r="M4262" s="0" t="s">
        <v>858</v>
      </c>
      <c r="N4262" s="0" t="s">
        <v>1024</v>
      </c>
      <c r="O4262" s="0" t="s">
        <v>1025</v>
      </c>
      <c r="P4262" s="216" t="n">
        <v>5000</v>
      </c>
      <c r="S4262" s="0" t="s">
        <v>1026</v>
      </c>
      <c r="T4262" s="0" t="s">
        <v>784</v>
      </c>
      <c r="U4262" s="218" t="n">
        <v>4.12</v>
      </c>
      <c r="V4262" s="0" t="s">
        <v>2147</v>
      </c>
      <c r="W4262" s="0" t="s">
        <v>1028</v>
      </c>
      <c r="X4262" s="0" t="s">
        <v>1029</v>
      </c>
      <c r="Y4262" s="0" t="s">
        <v>838</v>
      </c>
      <c r="Z4262" s="0" t="s">
        <v>571</v>
      </c>
      <c r="AA4262" s="0" t="s">
        <v>3421</v>
      </c>
      <c r="AB4262" s="215" t="n">
        <v>37043.875</v>
      </c>
      <c r="AC4262" s="215" t="n">
        <v>37072.875</v>
      </c>
    </row>
    <row r="4263" customFormat="false" ht="12.75" hidden="false" customHeight="false" outlineLevel="0" collapsed="false">
      <c r="A4263" s="208" t="str">
        <f aca="false">B4263&amp;" "&amp;C4263&amp;" "&amp;D4263</f>
        <v>US Natural Gas Financial</v>
      </c>
      <c r="B4263" s="208" t="str">
        <f aca="false">IF((LEFT(N4263,2)="US"),"US","")</f>
        <v>US</v>
      </c>
      <c r="C4263" s="208" t="str">
        <f aca="false">M4263</f>
        <v>Natural Gas</v>
      </c>
      <c r="D4263" s="208" t="str">
        <f aca="false">IF(ISNUMBER(FIND("Phy",N4263))=TRUE(),"Physical","Financial")</f>
        <v>Financial</v>
      </c>
      <c r="E4263" s="208" t="n">
        <f aca="false">IF(VLOOKUP(S4263,'DD-Lookup'!$J$6:$L$50,3,FALSE())="Monthly",(YEAR(AC4263)-YEAR(AB4263))*12+MONTH(AC4263)-MONTH(AB4263)+1,(AC4263-AB4263+1))</f>
        <v>30</v>
      </c>
      <c r="F4263" s="239" t="n">
        <f aca="false">E4263*SUM(P4263:Q4263)</f>
        <v>150000</v>
      </c>
      <c r="G4263" s="214" t="n">
        <v>1293041</v>
      </c>
      <c r="H4263" s="215" t="n">
        <v>37035.4851041667</v>
      </c>
      <c r="I4263" s="0" t="s">
        <v>1112</v>
      </c>
      <c r="M4263" s="0" t="s">
        <v>858</v>
      </c>
      <c r="N4263" s="0" t="s">
        <v>1024</v>
      </c>
      <c r="O4263" s="0" t="s">
        <v>1025</v>
      </c>
      <c r="P4263" s="216" t="n">
        <v>5000</v>
      </c>
      <c r="S4263" s="0" t="s">
        <v>1026</v>
      </c>
      <c r="T4263" s="0" t="s">
        <v>784</v>
      </c>
      <c r="U4263" s="218" t="n">
        <v>4.12</v>
      </c>
      <c r="V4263" s="0" t="s">
        <v>2126</v>
      </c>
      <c r="W4263" s="0" t="s">
        <v>1028</v>
      </c>
      <c r="X4263" s="0" t="s">
        <v>1029</v>
      </c>
      <c r="Y4263" s="0" t="s">
        <v>838</v>
      </c>
      <c r="Z4263" s="0" t="s">
        <v>571</v>
      </c>
      <c r="AA4263" s="0" t="s">
        <v>3422</v>
      </c>
      <c r="AB4263" s="215" t="n">
        <v>37043.875</v>
      </c>
      <c r="AC4263" s="215" t="n">
        <v>37072.875</v>
      </c>
    </row>
    <row r="4264" customFormat="false" ht="12.75" hidden="false" customHeight="false" outlineLevel="0" collapsed="false">
      <c r="A4264" s="208" t="str">
        <f aca="false">B4264&amp;" "&amp;C4264&amp;" "&amp;D4264</f>
        <v>US Natural Gas Financial</v>
      </c>
      <c r="B4264" s="208" t="str">
        <f aca="false">IF((LEFT(N4264,2)="US"),"US","")</f>
        <v>US</v>
      </c>
      <c r="C4264" s="208" t="str">
        <f aca="false">M4264</f>
        <v>Natural Gas</v>
      </c>
      <c r="D4264" s="208" t="str">
        <f aca="false">IF(ISNUMBER(FIND("Phy",N4264))=TRUE(),"Physical","Financial")</f>
        <v>Financial</v>
      </c>
      <c r="E4264" s="208" t="n">
        <f aca="false">IF(VLOOKUP(S4264,'DD-Lookup'!$J$6:$L$50,3,FALSE())="Monthly",(YEAR(AC4264)-YEAR(AB4264))*12+MONTH(AC4264)-MONTH(AB4264)+1,(AC4264-AB4264+1))</f>
        <v>30</v>
      </c>
      <c r="F4264" s="239" t="n">
        <f aca="false">E4264*SUM(P4264:Q4264)</f>
        <v>300000</v>
      </c>
      <c r="G4264" s="214" t="n">
        <v>1293042</v>
      </c>
      <c r="H4264" s="215" t="n">
        <v>37035.4852199074</v>
      </c>
      <c r="I4264" s="0" t="s">
        <v>1073</v>
      </c>
      <c r="M4264" s="0" t="s">
        <v>858</v>
      </c>
      <c r="N4264" s="0" t="s">
        <v>1024</v>
      </c>
      <c r="O4264" s="0" t="s">
        <v>1025</v>
      </c>
      <c r="P4264" s="216" t="n">
        <v>10000</v>
      </c>
      <c r="S4264" s="0" t="s">
        <v>1026</v>
      </c>
      <c r="T4264" s="0" t="s">
        <v>784</v>
      </c>
      <c r="U4264" s="218" t="n">
        <v>4.1175</v>
      </c>
      <c r="V4264" s="0" t="s">
        <v>3423</v>
      </c>
      <c r="W4264" s="0" t="s">
        <v>1028</v>
      </c>
      <c r="X4264" s="0" t="s">
        <v>1029</v>
      </c>
      <c r="Y4264" s="0" t="s">
        <v>838</v>
      </c>
      <c r="Z4264" s="0" t="s">
        <v>571</v>
      </c>
      <c r="AA4264" s="0" t="s">
        <v>3424</v>
      </c>
      <c r="AB4264" s="215" t="n">
        <v>37043.875</v>
      </c>
      <c r="AC4264" s="215" t="n">
        <v>37072.875</v>
      </c>
    </row>
    <row r="4265" customFormat="false" ht="12.75" hidden="false" customHeight="false" outlineLevel="0" collapsed="false">
      <c r="A4265" s="208" t="str">
        <f aca="false">B4265&amp;" "&amp;C4265&amp;" "&amp;D4265</f>
        <v>US Natural Gas Financial</v>
      </c>
      <c r="B4265" s="208" t="str">
        <f aca="false">IF((LEFT(N4265,2)="US"),"US","")</f>
        <v>US</v>
      </c>
      <c r="C4265" s="208" t="str">
        <f aca="false">M4265</f>
        <v>Natural Gas</v>
      </c>
      <c r="D4265" s="208" t="str">
        <f aca="false">IF(ISNUMBER(FIND("Phy",N4265))=TRUE(),"Physical","Financial")</f>
        <v>Financial</v>
      </c>
      <c r="E4265" s="208" t="n">
        <f aca="false">IF(VLOOKUP(S4265,'DD-Lookup'!$J$6:$L$50,3,FALSE())="Monthly",(YEAR(AC4265)-YEAR(AB4265))*12+MONTH(AC4265)-MONTH(AB4265)+1,(AC4265-AB4265+1))</f>
        <v>30</v>
      </c>
      <c r="F4265" s="239" t="n">
        <f aca="false">E4265*SUM(P4265:Q4265)</f>
        <v>300000</v>
      </c>
      <c r="G4265" s="214" t="n">
        <v>1293046</v>
      </c>
      <c r="H4265" s="215" t="n">
        <v>37035.4853240741</v>
      </c>
      <c r="I4265" s="0" t="s">
        <v>796</v>
      </c>
      <c r="M4265" s="0" t="s">
        <v>858</v>
      </c>
      <c r="N4265" s="0" t="s">
        <v>1024</v>
      </c>
      <c r="O4265" s="0" t="s">
        <v>1025</v>
      </c>
      <c r="P4265" s="216" t="n">
        <v>10000</v>
      </c>
      <c r="S4265" s="0" t="s">
        <v>1026</v>
      </c>
      <c r="T4265" s="0" t="s">
        <v>784</v>
      </c>
      <c r="U4265" s="218" t="n">
        <v>4.115</v>
      </c>
      <c r="V4265" s="0" t="s">
        <v>2003</v>
      </c>
      <c r="W4265" s="0" t="s">
        <v>1028</v>
      </c>
      <c r="X4265" s="0" t="s">
        <v>1029</v>
      </c>
      <c r="Y4265" s="0" t="s">
        <v>838</v>
      </c>
      <c r="Z4265" s="0" t="s">
        <v>571</v>
      </c>
      <c r="AA4265" s="0" t="s">
        <v>3425</v>
      </c>
      <c r="AB4265" s="215" t="n">
        <v>37043.875</v>
      </c>
      <c r="AC4265" s="215" t="n">
        <v>37072.875</v>
      </c>
    </row>
    <row r="4266" customFormat="false" ht="12.75" hidden="false" customHeight="false" outlineLevel="0" collapsed="false">
      <c r="A4266" s="208" t="str">
        <f aca="false">B4266&amp;" "&amp;C4266&amp;" "&amp;D4266</f>
        <v>US Natural Gas Financial</v>
      </c>
      <c r="B4266" s="208" t="str">
        <f aca="false">IF((LEFT(N4266,2)="US"),"US","")</f>
        <v>US</v>
      </c>
      <c r="C4266" s="208" t="str">
        <f aca="false">M4266</f>
        <v>Natural Gas</v>
      </c>
      <c r="D4266" s="208" t="str">
        <f aca="false">IF(ISNUMBER(FIND("Phy",N4266))=TRUE(),"Physical","Financial")</f>
        <v>Financial</v>
      </c>
      <c r="E4266" s="208" t="n">
        <f aca="false">IF(VLOOKUP(S4266,'DD-Lookup'!$J$6:$L$50,3,FALSE())="Monthly",(YEAR(AC4266)-YEAR(AB4266))*12+MONTH(AC4266)-MONTH(AB4266)+1,(AC4266-AB4266+1))</f>
        <v>30</v>
      </c>
      <c r="F4266" s="239" t="n">
        <f aca="false">E4266*SUM(P4266:Q4266)</f>
        <v>150000</v>
      </c>
      <c r="G4266" s="214" t="n">
        <v>1293047</v>
      </c>
      <c r="H4266" s="215" t="n">
        <v>37035.4853472222</v>
      </c>
      <c r="I4266" s="0" t="s">
        <v>600</v>
      </c>
      <c r="M4266" s="0" t="s">
        <v>858</v>
      </c>
      <c r="N4266" s="0" t="s">
        <v>1482</v>
      </c>
      <c r="O4266" s="0" t="s">
        <v>1712</v>
      </c>
      <c r="Q4266" s="216" t="n">
        <v>5000</v>
      </c>
      <c r="S4266" s="0" t="s">
        <v>1026</v>
      </c>
      <c r="T4266" s="0" t="s">
        <v>784</v>
      </c>
      <c r="U4266" s="218" t="n">
        <v>8.24</v>
      </c>
      <c r="V4266" s="0" t="s">
        <v>3426</v>
      </c>
      <c r="W4266" s="0" t="s">
        <v>1714</v>
      </c>
      <c r="X4266" s="0" t="s">
        <v>1715</v>
      </c>
      <c r="Y4266" s="0" t="s">
        <v>838</v>
      </c>
      <c r="Z4266" s="0" t="s">
        <v>571</v>
      </c>
      <c r="AA4266" s="0" t="s">
        <v>3427</v>
      </c>
      <c r="AB4266" s="215" t="n">
        <v>37043.875</v>
      </c>
      <c r="AC4266" s="215" t="n">
        <v>37072.875</v>
      </c>
    </row>
    <row r="4267" customFormat="false" ht="12.75" hidden="false" customHeight="false" outlineLevel="0" collapsed="false">
      <c r="A4267" s="208" t="str">
        <f aca="false">B4267&amp;" "&amp;C4267&amp;" "&amp;D4267</f>
        <v>US Natural Gas Financial</v>
      </c>
      <c r="B4267" s="208" t="str">
        <f aca="false">IF((LEFT(N4267,2)="US"),"US","")</f>
        <v>US</v>
      </c>
      <c r="C4267" s="208" t="str">
        <f aca="false">M4267</f>
        <v>Natural Gas</v>
      </c>
      <c r="D4267" s="208" t="str">
        <f aca="false">IF(ISNUMBER(FIND("Phy",N4267))=TRUE(),"Physical","Financial")</f>
        <v>Financial</v>
      </c>
      <c r="E4267" s="208" t="n">
        <f aca="false">IF(VLOOKUP(S4267,'DD-Lookup'!$J$6:$L$50,3,FALSE())="Monthly",(YEAR(AC4267)-YEAR(AB4267))*12+MONTH(AC4267)-MONTH(AB4267)+1,(AC4267-AB4267+1))</f>
        <v>153</v>
      </c>
      <c r="F4267" s="239" t="n">
        <f aca="false">E4267*SUM(P4267:Q4267)</f>
        <v>382500</v>
      </c>
      <c r="G4267" s="214" t="n">
        <v>1293050</v>
      </c>
      <c r="H4267" s="215" t="n">
        <v>37035.4856018519</v>
      </c>
      <c r="I4267" s="0" t="s">
        <v>1874</v>
      </c>
      <c r="M4267" s="0" t="s">
        <v>858</v>
      </c>
      <c r="N4267" s="0" t="s">
        <v>1024</v>
      </c>
      <c r="O4267" s="0" t="s">
        <v>1303</v>
      </c>
      <c r="P4267" s="216" t="n">
        <v>2500</v>
      </c>
      <c r="S4267" s="0" t="s">
        <v>1026</v>
      </c>
      <c r="T4267" s="0" t="s">
        <v>784</v>
      </c>
      <c r="U4267" s="218" t="n">
        <v>4.23</v>
      </c>
      <c r="V4267" s="0" t="s">
        <v>1875</v>
      </c>
      <c r="W4267" s="0" t="s">
        <v>1028</v>
      </c>
      <c r="X4267" s="0" t="s">
        <v>1029</v>
      </c>
      <c r="Y4267" s="0" t="s">
        <v>838</v>
      </c>
      <c r="Z4267" s="0" t="s">
        <v>571</v>
      </c>
      <c r="AA4267" s="0" t="s">
        <v>3428</v>
      </c>
      <c r="AB4267" s="215" t="n">
        <v>37043</v>
      </c>
      <c r="AC4267" s="215" t="n">
        <v>37195</v>
      </c>
    </row>
    <row r="4268" customFormat="false" ht="12.75" hidden="false" customHeight="false" outlineLevel="0" collapsed="false">
      <c r="A4268" s="208" t="str">
        <f aca="false">B4268&amp;" "&amp;C4268&amp;" "&amp;D4268</f>
        <v>US Natural Gas Physical</v>
      </c>
      <c r="B4268" s="208" t="str">
        <f aca="false">IF((LEFT(N4268,2)="US"),"US","")</f>
        <v>US</v>
      </c>
      <c r="C4268" s="208" t="str">
        <f aca="false">M4268</f>
        <v>Natural Gas</v>
      </c>
      <c r="D4268" s="208" t="str">
        <f aca="false">IF(ISNUMBER(FIND("Phy",N4268))=TRUE(),"Physical","Financial")</f>
        <v>Physical</v>
      </c>
      <c r="E4268" s="208" t="n">
        <f aca="false">IF(VLOOKUP(S4268,'DD-Lookup'!$J$6:$L$50,3,FALSE())="Monthly",(YEAR(AC4268)-YEAR(AB4268))*12+MONTH(AC4268)-MONTH(AB4268)+1,(AC4268-AB4268+1))</f>
        <v>30</v>
      </c>
      <c r="F4268" s="239" t="n">
        <f aca="false">E4268*SUM(P4268:Q4268)</f>
        <v>300000</v>
      </c>
      <c r="G4268" s="214" t="n">
        <v>1293051</v>
      </c>
      <c r="H4268" s="215" t="n">
        <v>37035.4856018519</v>
      </c>
      <c r="I4268" s="0" t="s">
        <v>1124</v>
      </c>
      <c r="M4268" s="0" t="s">
        <v>858</v>
      </c>
      <c r="N4268" s="0" t="s">
        <v>1305</v>
      </c>
      <c r="O4268" s="0" t="s">
        <v>2458</v>
      </c>
      <c r="P4268" s="216" t="n">
        <v>10000</v>
      </c>
      <c r="S4268" s="0" t="s">
        <v>1026</v>
      </c>
      <c r="T4268" s="0" t="s">
        <v>784</v>
      </c>
      <c r="U4268" s="218" t="n">
        <v>4.3025</v>
      </c>
      <c r="V4268" s="0" t="s">
        <v>1387</v>
      </c>
      <c r="W4268" s="0" t="s">
        <v>1493</v>
      </c>
      <c r="X4268" s="0" t="s">
        <v>1494</v>
      </c>
      <c r="Y4268" s="0" t="s">
        <v>1310</v>
      </c>
      <c r="Z4268" s="0" t="s">
        <v>571</v>
      </c>
      <c r="AA4268" s="0" t="s">
        <v>3429</v>
      </c>
      <c r="AB4268" s="215" t="n">
        <v>37043.875</v>
      </c>
      <c r="AC4268" s="215" t="n">
        <v>37072.875</v>
      </c>
    </row>
    <row r="4269" customFormat="false" ht="12.75" hidden="false" customHeight="false" outlineLevel="0" collapsed="false">
      <c r="A4269" s="208" t="str">
        <f aca="false">B4269&amp;" "&amp;C4269&amp;" "&amp;D4269</f>
        <v>US Natural Gas Financial</v>
      </c>
      <c r="B4269" s="208" t="str">
        <f aca="false">IF((LEFT(N4269,2)="US"),"US","")</f>
        <v>US</v>
      </c>
      <c r="C4269" s="208" t="str">
        <f aca="false">M4269</f>
        <v>Natural Gas</v>
      </c>
      <c r="D4269" s="208" t="str">
        <f aca="false">IF(ISNUMBER(FIND("Phy",N4269))=TRUE(),"Physical","Financial")</f>
        <v>Financial</v>
      </c>
      <c r="E4269" s="208" t="n">
        <f aca="false">IF(VLOOKUP(S4269,'DD-Lookup'!$J$6:$L$50,3,FALSE())="Monthly",(YEAR(AC4269)-YEAR(AB4269))*12+MONTH(AC4269)-MONTH(AB4269)+1,(AC4269-AB4269+1))</f>
        <v>30</v>
      </c>
      <c r="F4269" s="239" t="n">
        <f aca="false">E4269*SUM(P4269:Q4269)</f>
        <v>75000</v>
      </c>
      <c r="G4269" s="214" t="n">
        <v>1293053</v>
      </c>
      <c r="H4269" s="215" t="n">
        <v>37035.4857407407</v>
      </c>
      <c r="I4269" s="0" t="s">
        <v>1452</v>
      </c>
      <c r="M4269" s="0" t="s">
        <v>858</v>
      </c>
      <c r="N4269" s="0" t="s">
        <v>1024</v>
      </c>
      <c r="O4269" s="0" t="s">
        <v>1025</v>
      </c>
      <c r="Q4269" s="216" t="n">
        <v>2500</v>
      </c>
      <c r="S4269" s="0" t="s">
        <v>1026</v>
      </c>
      <c r="T4269" s="0" t="s">
        <v>784</v>
      </c>
      <c r="U4269" s="218" t="n">
        <v>4.1125</v>
      </c>
      <c r="V4269" s="0" t="s">
        <v>2921</v>
      </c>
      <c r="W4269" s="0" t="s">
        <v>1028</v>
      </c>
      <c r="X4269" s="0" t="s">
        <v>1029</v>
      </c>
      <c r="Y4269" s="0" t="s">
        <v>838</v>
      </c>
      <c r="Z4269" s="0" t="s">
        <v>571</v>
      </c>
      <c r="AA4269" s="0" t="s">
        <v>3430</v>
      </c>
      <c r="AB4269" s="215" t="n">
        <v>37043.875</v>
      </c>
      <c r="AC4269" s="215" t="n">
        <v>37072.875</v>
      </c>
    </row>
    <row r="4270" customFormat="false" ht="12.75" hidden="false" customHeight="false" outlineLevel="0" collapsed="false">
      <c r="A4270" s="208" t="str">
        <f aca="false">B4270&amp;" "&amp;C4270&amp;" "&amp;D4270</f>
        <v>US Natural Gas Financial</v>
      </c>
      <c r="B4270" s="208" t="str">
        <f aca="false">IF((LEFT(N4270,2)="US"),"US","")</f>
        <v>US</v>
      </c>
      <c r="C4270" s="208" t="str">
        <f aca="false">M4270</f>
        <v>Natural Gas</v>
      </c>
      <c r="D4270" s="208" t="str">
        <f aca="false">IF(ISNUMBER(FIND("Phy",N4270))=TRUE(),"Physical","Financial")</f>
        <v>Financial</v>
      </c>
      <c r="E4270" s="208" t="n">
        <f aca="false">IF(VLOOKUP(S4270,'DD-Lookup'!$J$6:$L$50,3,FALSE())="Monthly",(YEAR(AC4270)-YEAR(AB4270))*12+MONTH(AC4270)-MONTH(AB4270)+1,(AC4270-AB4270+1))</f>
        <v>30</v>
      </c>
      <c r="F4270" s="239" t="n">
        <f aca="false">E4270*SUM(P4270:Q4270)</f>
        <v>300000</v>
      </c>
      <c r="G4270" s="214" t="n">
        <v>1293057</v>
      </c>
      <c r="H4270" s="215" t="n">
        <v>37035.4860069445</v>
      </c>
      <c r="I4270" s="0" t="s">
        <v>2285</v>
      </c>
      <c r="M4270" s="0" t="s">
        <v>858</v>
      </c>
      <c r="N4270" s="0" t="s">
        <v>1024</v>
      </c>
      <c r="O4270" s="0" t="s">
        <v>1025</v>
      </c>
      <c r="Q4270" s="216" t="n">
        <v>10000</v>
      </c>
      <c r="S4270" s="0" t="s">
        <v>1026</v>
      </c>
      <c r="T4270" s="0" t="s">
        <v>784</v>
      </c>
      <c r="U4270" s="218" t="n">
        <v>4.1125</v>
      </c>
      <c r="V4270" s="0" t="s">
        <v>3274</v>
      </c>
      <c r="W4270" s="0" t="s">
        <v>1028</v>
      </c>
      <c r="X4270" s="0" t="s">
        <v>1029</v>
      </c>
      <c r="Y4270" s="0" t="s">
        <v>838</v>
      </c>
      <c r="Z4270" s="0" t="s">
        <v>571</v>
      </c>
      <c r="AA4270" s="0" t="s">
        <v>3431</v>
      </c>
      <c r="AB4270" s="215" t="n">
        <v>37043.875</v>
      </c>
      <c r="AC4270" s="215" t="n">
        <v>37072.875</v>
      </c>
    </row>
    <row r="4271" customFormat="false" ht="12.75" hidden="false" customHeight="false" outlineLevel="0" collapsed="false">
      <c r="A4271" s="208" t="str">
        <f aca="false">B4271&amp;" "&amp;C4271&amp;" "&amp;D4271</f>
        <v>US Natural Gas Financial</v>
      </c>
      <c r="B4271" s="208" t="str">
        <f aca="false">IF((LEFT(N4271,2)="US"),"US","")</f>
        <v>US</v>
      </c>
      <c r="C4271" s="208" t="str">
        <f aca="false">M4271</f>
        <v>Natural Gas</v>
      </c>
      <c r="D4271" s="208" t="str">
        <f aca="false">IF(ISNUMBER(FIND("Phy",N4271))=TRUE(),"Physical","Financial")</f>
        <v>Financial</v>
      </c>
      <c r="E4271" s="208" t="n">
        <f aca="false">IF(VLOOKUP(S4271,'DD-Lookup'!$J$6:$L$50,3,FALSE())="Monthly",(YEAR(AC4271)-YEAR(AB4271))*12+MONTH(AC4271)-MONTH(AB4271)+1,(AC4271-AB4271+1))</f>
        <v>151</v>
      </c>
      <c r="F4271" s="239" t="n">
        <f aca="false">E4271*SUM(P4271:Q4271)</f>
        <v>755000</v>
      </c>
      <c r="G4271" s="214" t="n">
        <v>1293058</v>
      </c>
      <c r="H4271" s="215" t="n">
        <v>37035.4861342593</v>
      </c>
      <c r="I4271" s="0" t="s">
        <v>1059</v>
      </c>
      <c r="M4271" s="0" t="s">
        <v>858</v>
      </c>
      <c r="N4271" s="0" t="s">
        <v>1024</v>
      </c>
      <c r="O4271" s="0" t="s">
        <v>1289</v>
      </c>
      <c r="Q4271" s="216" t="n">
        <v>5000</v>
      </c>
      <c r="S4271" s="0" t="s">
        <v>1026</v>
      </c>
      <c r="T4271" s="0" t="s">
        <v>784</v>
      </c>
      <c r="U4271" s="218" t="n">
        <v>4.62</v>
      </c>
      <c r="V4271" s="0" t="s">
        <v>1353</v>
      </c>
      <c r="W4271" s="0" t="s">
        <v>1028</v>
      </c>
      <c r="X4271" s="0" t="s">
        <v>1029</v>
      </c>
      <c r="Y4271" s="0" t="s">
        <v>838</v>
      </c>
      <c r="Z4271" s="0" t="s">
        <v>571</v>
      </c>
      <c r="AA4271" s="0" t="s">
        <v>3432</v>
      </c>
      <c r="AB4271" s="215" t="n">
        <v>37196</v>
      </c>
      <c r="AC4271" s="215" t="n">
        <v>37346</v>
      </c>
    </row>
    <row r="4272" customFormat="false" ht="12.75" hidden="false" customHeight="false" outlineLevel="0" collapsed="false">
      <c r="A4272" s="208" t="str">
        <f aca="false">B4272&amp;" "&amp;C4272&amp;" "&amp;D4272</f>
        <v>US Natural Gas Financial</v>
      </c>
      <c r="B4272" s="208" t="str">
        <f aca="false">IF((LEFT(N4272,2)="US"),"US","")</f>
        <v>US</v>
      </c>
      <c r="C4272" s="208" t="str">
        <f aca="false">M4272</f>
        <v>Natural Gas</v>
      </c>
      <c r="D4272" s="208" t="str">
        <f aca="false">IF(ISNUMBER(FIND("Phy",N4272))=TRUE(),"Physical","Financial")</f>
        <v>Financial</v>
      </c>
      <c r="E4272" s="208" t="n">
        <f aca="false">IF(VLOOKUP(S4272,'DD-Lookup'!$J$6:$L$50,3,FALSE())="Monthly",(YEAR(AC4272)-YEAR(AB4272))*12+MONTH(AC4272)-MONTH(AB4272)+1,(AC4272-AB4272+1))</f>
        <v>30</v>
      </c>
      <c r="F4272" s="239" t="n">
        <f aca="false">E4272*SUM(P4272:Q4272)</f>
        <v>300000</v>
      </c>
      <c r="G4272" s="214" t="n">
        <v>1293060</v>
      </c>
      <c r="H4272" s="215" t="n">
        <v>37035.4861574074</v>
      </c>
      <c r="I4272" s="0" t="s">
        <v>1112</v>
      </c>
      <c r="M4272" s="0" t="s">
        <v>858</v>
      </c>
      <c r="N4272" s="0" t="s">
        <v>1024</v>
      </c>
      <c r="O4272" s="0" t="s">
        <v>1025</v>
      </c>
      <c r="Q4272" s="216" t="n">
        <v>10000</v>
      </c>
      <c r="S4272" s="0" t="s">
        <v>1026</v>
      </c>
      <c r="T4272" s="0" t="s">
        <v>784</v>
      </c>
      <c r="U4272" s="218" t="n">
        <v>4.115</v>
      </c>
      <c r="V4272" s="0" t="s">
        <v>2126</v>
      </c>
      <c r="W4272" s="0" t="s">
        <v>1028</v>
      </c>
      <c r="X4272" s="0" t="s">
        <v>1029</v>
      </c>
      <c r="Y4272" s="0" t="s">
        <v>838</v>
      </c>
      <c r="Z4272" s="0" t="s">
        <v>571</v>
      </c>
      <c r="AA4272" s="0" t="s">
        <v>3433</v>
      </c>
      <c r="AB4272" s="215" t="n">
        <v>37043.875</v>
      </c>
      <c r="AC4272" s="215" t="n">
        <v>37072.875</v>
      </c>
    </row>
    <row r="4273" customFormat="false" ht="12.75" hidden="false" customHeight="false" outlineLevel="0" collapsed="false">
      <c r="A4273" s="208" t="str">
        <f aca="false">B4273&amp;" "&amp;C4273&amp;" "&amp;D4273</f>
        <v> Metals Financial</v>
      </c>
      <c r="B4273" s="208" t="str">
        <f aca="false">IF((LEFT(N4273,2)="US"),"US","")</f>
        <v/>
      </c>
      <c r="C4273" s="208" t="str">
        <f aca="false">M4273</f>
        <v>Metals</v>
      </c>
      <c r="D4273" s="208" t="str">
        <f aca="false">IF(ISNUMBER(FIND("Phy",N4273))=TRUE(),"Physical","Financial")</f>
        <v>Financial</v>
      </c>
      <c r="E4273" s="208" t="n">
        <f aca="false">IF(VLOOKUP(S4273,'DD-Lookup'!$J$6:$L$50,3,FALSE())="Monthly",(YEAR(AC4273)-YEAR(AB4273))*12+MONTH(AC4273)-MONTH(AB4273)+1,(AC4273-AB4273+1))</f>
        <v>1</v>
      </c>
      <c r="F4273" s="239" t="n">
        <f aca="false">E4273*SUM(P4273:Q4273)</f>
        <v>2</v>
      </c>
      <c r="G4273" s="214" t="n">
        <v>1293061</v>
      </c>
      <c r="H4273" s="215" t="n">
        <v>37035.4861921296</v>
      </c>
      <c r="I4273" s="0" t="s">
        <v>815</v>
      </c>
      <c r="M4273" s="0" t="s">
        <v>780</v>
      </c>
      <c r="N4273" s="0" t="s">
        <v>781</v>
      </c>
      <c r="O4273" s="0" t="s">
        <v>782</v>
      </c>
      <c r="Q4273" s="216" t="n">
        <v>2</v>
      </c>
      <c r="S4273" s="0" t="s">
        <v>783</v>
      </c>
      <c r="T4273" s="0" t="s">
        <v>784</v>
      </c>
      <c r="U4273" s="218" t="n">
        <v>1547</v>
      </c>
      <c r="V4273" s="0" t="s">
        <v>816</v>
      </c>
      <c r="W4273" s="0" t="s">
        <v>803</v>
      </c>
      <c r="X4273" s="0" t="s">
        <v>787</v>
      </c>
      <c r="Y4273" s="0" t="s">
        <v>788</v>
      </c>
      <c r="Z4273" s="0" t="s">
        <v>789</v>
      </c>
      <c r="AA4273" s="0" t="n">
        <v>2151782</v>
      </c>
    </row>
    <row r="4274" customFormat="false" ht="12.75" hidden="false" customHeight="false" outlineLevel="0" collapsed="false">
      <c r="A4274" s="208" t="str">
        <f aca="false">B4274&amp;" "&amp;C4274&amp;" "&amp;D4274</f>
        <v>US Natural Gas Financial</v>
      </c>
      <c r="B4274" s="208" t="str">
        <f aca="false">IF((LEFT(N4274,2)="US"),"US","")</f>
        <v>US</v>
      </c>
      <c r="C4274" s="208" t="str">
        <f aca="false">M4274</f>
        <v>Natural Gas</v>
      </c>
      <c r="D4274" s="208" t="str">
        <f aca="false">IF(ISNUMBER(FIND("Phy",N4274))=TRUE(),"Physical","Financial")</f>
        <v>Financial</v>
      </c>
      <c r="E4274" s="208" t="n">
        <f aca="false">IF(VLOOKUP(S4274,'DD-Lookup'!$J$6:$L$50,3,FALSE())="Monthly",(YEAR(AC4274)-YEAR(AB4274))*12+MONTH(AC4274)-MONTH(AB4274)+1,(AC4274-AB4274+1))</f>
        <v>30</v>
      </c>
      <c r="F4274" s="239" t="n">
        <f aca="false">E4274*SUM(P4274:Q4274)</f>
        <v>600000</v>
      </c>
      <c r="G4274" s="214" t="n">
        <v>1293064</v>
      </c>
      <c r="H4274" s="215" t="n">
        <v>37035.4862731482</v>
      </c>
      <c r="I4274" s="0" t="s">
        <v>1115</v>
      </c>
      <c r="M4274" s="0" t="s">
        <v>858</v>
      </c>
      <c r="N4274" s="0" t="s">
        <v>1482</v>
      </c>
      <c r="O4274" s="0" t="s">
        <v>2069</v>
      </c>
      <c r="Q4274" s="216" t="n">
        <v>20000</v>
      </c>
      <c r="S4274" s="0" t="s">
        <v>1026</v>
      </c>
      <c r="T4274" s="0" t="s">
        <v>784</v>
      </c>
      <c r="U4274" s="218" t="n">
        <v>6.9</v>
      </c>
      <c r="V4274" s="0" t="s">
        <v>3038</v>
      </c>
      <c r="W4274" s="0" t="s">
        <v>2070</v>
      </c>
      <c r="X4274" s="0" t="s">
        <v>2071</v>
      </c>
      <c r="Y4274" s="0" t="s">
        <v>838</v>
      </c>
      <c r="Z4274" s="0" t="s">
        <v>571</v>
      </c>
      <c r="AA4274" s="0" t="s">
        <v>3434</v>
      </c>
      <c r="AB4274" s="215" t="n">
        <v>37043.875</v>
      </c>
      <c r="AC4274" s="215" t="n">
        <v>37072.875</v>
      </c>
      <c r="AE4274" s="124" t="n">
        <f aca="false">IF(S4274="Gallon",F4274/42,F4274)</f>
        <v>600000</v>
      </c>
    </row>
    <row r="4275" customFormat="false" ht="12.75" hidden="false" customHeight="false" outlineLevel="0" collapsed="false">
      <c r="A4275" s="208" t="str">
        <f aca="false">B4275&amp;" "&amp;C4275&amp;" "&amp;D4275</f>
        <v> Natural Gas Physical</v>
      </c>
      <c r="B4275" s="208" t="str">
        <f aca="false">IF((LEFT(N4275,2)="US"),"US","")</f>
        <v/>
      </c>
      <c r="C4275" s="208" t="str">
        <f aca="false">M4275</f>
        <v>Natural Gas</v>
      </c>
      <c r="D4275" s="208" t="str">
        <f aca="false">IF(ISNUMBER(FIND("Phy",N4275))=TRUE(),"Physical","Financial")</f>
        <v>Physical</v>
      </c>
      <c r="E4275" s="208" t="n">
        <f aca="false">IF(VLOOKUP(S4275,'DD-Lookup'!$J$6:$L$50,3,FALSE())="Monthly",(YEAR(AC4275)-YEAR(AB4275))*12+MONTH(AC4275)-MONTH(AB4275)+1,(AC4275-AB4275+1))</f>
        <v>30</v>
      </c>
      <c r="F4275" s="239" t="n">
        <f aca="false">E4275*SUM(P4275:Q4275)</f>
        <v>150000</v>
      </c>
      <c r="G4275" s="214" t="n">
        <v>1293072</v>
      </c>
      <c r="H4275" s="215" t="n">
        <v>37035.4864930556</v>
      </c>
      <c r="I4275" s="0" t="s">
        <v>2170</v>
      </c>
      <c r="M4275" s="0" t="s">
        <v>858</v>
      </c>
      <c r="N4275" s="0" t="s">
        <v>2171</v>
      </c>
      <c r="O4275" s="0" t="s">
        <v>2172</v>
      </c>
      <c r="Q4275" s="216" t="n">
        <v>5000</v>
      </c>
      <c r="S4275" s="0" t="s">
        <v>279</v>
      </c>
      <c r="T4275" s="0" t="s">
        <v>2173</v>
      </c>
      <c r="U4275" s="218" t="n">
        <v>5.53</v>
      </c>
      <c r="V4275" s="0" t="s">
        <v>2174</v>
      </c>
      <c r="W4275" s="0" t="s">
        <v>2175</v>
      </c>
      <c r="X4275" s="0" t="s">
        <v>2176</v>
      </c>
      <c r="Y4275" s="0" t="s">
        <v>1310</v>
      </c>
      <c r="Z4275" s="0" t="s">
        <v>628</v>
      </c>
      <c r="AA4275" s="0" t="n">
        <v>809373</v>
      </c>
      <c r="AB4275" s="215" t="n">
        <v>37043.875</v>
      </c>
      <c r="AC4275" s="215" t="n">
        <v>37072.875</v>
      </c>
    </row>
    <row r="4276" customFormat="false" ht="12.75" hidden="false" customHeight="false" outlineLevel="0" collapsed="false">
      <c r="A4276" s="208" t="str">
        <f aca="false">B4276&amp;" "&amp;C4276&amp;" "&amp;D4276</f>
        <v>US Natural Gas Financial</v>
      </c>
      <c r="B4276" s="208" t="str">
        <f aca="false">IF((LEFT(N4276,2)="US"),"US","")</f>
        <v>US</v>
      </c>
      <c r="C4276" s="208" t="str">
        <f aca="false">M4276</f>
        <v>Natural Gas</v>
      </c>
      <c r="D4276" s="208" t="str">
        <f aca="false">IF(ISNUMBER(FIND("Phy",N4276))=TRUE(),"Physical","Financial")</f>
        <v>Financial</v>
      </c>
      <c r="E4276" s="208" t="n">
        <f aca="false">IF(VLOOKUP(S4276,'DD-Lookup'!$J$6:$L$50,3,FALSE())="Monthly",(YEAR(AC4276)-YEAR(AB4276))*12+MONTH(AC4276)-MONTH(AB4276)+1,(AC4276-AB4276+1))</f>
        <v>31</v>
      </c>
      <c r="F4276" s="239" t="n">
        <f aca="false">E4276*SUM(P4276:Q4276)</f>
        <v>77500</v>
      </c>
      <c r="G4276" s="214" t="n">
        <v>1293073</v>
      </c>
      <c r="H4276" s="215" t="n">
        <v>37035.4865046296</v>
      </c>
      <c r="I4276" s="0" t="s">
        <v>1066</v>
      </c>
      <c r="M4276" s="0" t="s">
        <v>858</v>
      </c>
      <c r="N4276" s="0" t="s">
        <v>1024</v>
      </c>
      <c r="O4276" s="0" t="s">
        <v>1099</v>
      </c>
      <c r="P4276" s="216" t="n">
        <v>2500</v>
      </c>
      <c r="S4276" s="0" t="s">
        <v>1026</v>
      </c>
      <c r="T4276" s="0" t="s">
        <v>784</v>
      </c>
      <c r="U4276" s="218" t="n">
        <v>4.185</v>
      </c>
      <c r="V4276" s="0" t="s">
        <v>2280</v>
      </c>
      <c r="W4276" s="0" t="s">
        <v>1028</v>
      </c>
      <c r="X4276" s="0" t="s">
        <v>1029</v>
      </c>
      <c r="Y4276" s="0" t="s">
        <v>838</v>
      </c>
      <c r="Z4276" s="0" t="s">
        <v>571</v>
      </c>
      <c r="AA4276" s="0" t="s">
        <v>3435</v>
      </c>
      <c r="AB4276" s="215" t="n">
        <v>37073.875</v>
      </c>
      <c r="AC4276" s="215" t="n">
        <v>37103.875</v>
      </c>
    </row>
    <row r="4277" customFormat="false" ht="12.75" hidden="false" customHeight="false" outlineLevel="0" collapsed="false">
      <c r="A4277" s="208" t="str">
        <f aca="false">B4277&amp;" "&amp;C4277&amp;" "&amp;D4277</f>
        <v>US Power Physical</v>
      </c>
      <c r="B4277" s="208" t="str">
        <f aca="false">IF((LEFT(N4277,2)="US"),"US","")</f>
        <v>US</v>
      </c>
      <c r="C4277" s="208" t="str">
        <f aca="false">M4277</f>
        <v>Power</v>
      </c>
      <c r="D4277" s="208" t="str">
        <f aca="false">IF(ISNUMBER(FIND("Phy",N4277))=TRUE(),"Physical","Financial")</f>
        <v>Physical</v>
      </c>
      <c r="E4277" s="208" t="n">
        <f aca="false">IF(VLOOKUP(S4277,'DD-Lookup'!$J$6:$L$50,3,FALSE())="Monthly",(YEAR(AC4277)-YEAR(AB4277))*12+MONTH(AC4277)-MONTH(AB4277)+1,(AC4277-AB4277+1))</f>
        <v>30</v>
      </c>
      <c r="F4277" s="239" t="n">
        <f aca="false">E4277*SUM(P4277:Q4277)</f>
        <v>1500</v>
      </c>
      <c r="G4277" s="214" t="n">
        <v>1293075</v>
      </c>
      <c r="H4277" s="215" t="n">
        <v>37035.4865162037</v>
      </c>
      <c r="I4277" s="0" t="s">
        <v>600</v>
      </c>
      <c r="M4277" s="0" t="s">
        <v>67</v>
      </c>
      <c r="N4277" s="0" t="s">
        <v>1081</v>
      </c>
      <c r="O4277" s="0" t="s">
        <v>1166</v>
      </c>
      <c r="P4277" s="216" t="n">
        <v>50</v>
      </c>
      <c r="S4277" s="0" t="s">
        <v>930</v>
      </c>
      <c r="T4277" s="0" t="s">
        <v>784</v>
      </c>
      <c r="U4277" s="218" t="n">
        <v>61.75</v>
      </c>
      <c r="V4277" s="0" t="s">
        <v>1173</v>
      </c>
      <c r="W4277" s="0" t="s">
        <v>1122</v>
      </c>
      <c r="X4277" s="0" t="s">
        <v>1106</v>
      </c>
      <c r="Y4277" s="0" t="s">
        <v>1051</v>
      </c>
      <c r="Z4277" s="0" t="s">
        <v>618</v>
      </c>
      <c r="AA4277" s="0" t="n">
        <v>621747.1</v>
      </c>
      <c r="AB4277" s="215" t="n">
        <v>37043.5916666667</v>
      </c>
      <c r="AC4277" s="215" t="n">
        <v>37072.5916666667</v>
      </c>
    </row>
    <row r="4278" customFormat="false" ht="12.75" hidden="false" customHeight="false" outlineLevel="0" collapsed="false">
      <c r="A4278" s="208" t="str">
        <f aca="false">B4278&amp;" "&amp;C4278&amp;" "&amp;D4278</f>
        <v> Natural Gas Physical</v>
      </c>
      <c r="B4278" s="208" t="str">
        <f aca="false">IF((LEFT(N4278,2)="US"),"US","")</f>
        <v/>
      </c>
      <c r="C4278" s="208" t="str">
        <f aca="false">M4278</f>
        <v>Natural Gas</v>
      </c>
      <c r="D4278" s="208" t="str">
        <f aca="false">IF(ISNUMBER(FIND("Phy",N4278))=TRUE(),"Physical","Financial")</f>
        <v>Physical</v>
      </c>
      <c r="E4278" s="208" t="n">
        <f aca="false">IF(VLOOKUP(S4278,'DD-Lookup'!$J$6:$L$50,3,FALSE())="Monthly",(YEAR(AC4278)-YEAR(AB4278))*12+MONTH(AC4278)-MONTH(AB4278)+1,(AC4278-AB4278+1))</f>
        <v>1</v>
      </c>
      <c r="F4278" s="239" t="n">
        <f aca="false">E4278*SUM(P4278:Q4278)</f>
        <v>5000</v>
      </c>
      <c r="G4278" s="214" t="n">
        <v>1293076</v>
      </c>
      <c r="H4278" s="215" t="n">
        <v>37035.4865509259</v>
      </c>
      <c r="I4278" s="0" t="s">
        <v>2983</v>
      </c>
      <c r="M4278" s="0" t="s">
        <v>858</v>
      </c>
      <c r="N4278" s="0" t="s">
        <v>2171</v>
      </c>
      <c r="O4278" s="0" t="s">
        <v>2223</v>
      </c>
      <c r="Q4278" s="216" t="n">
        <v>5000</v>
      </c>
      <c r="S4278" s="0" t="s">
        <v>279</v>
      </c>
      <c r="T4278" s="0" t="s">
        <v>2173</v>
      </c>
      <c r="U4278" s="218" t="n">
        <v>5.475</v>
      </c>
      <c r="V4278" s="0" t="s">
        <v>3405</v>
      </c>
      <c r="W4278" s="0" t="s">
        <v>2225</v>
      </c>
      <c r="X4278" s="0" t="s">
        <v>2176</v>
      </c>
      <c r="Y4278" s="0" t="s">
        <v>1310</v>
      </c>
      <c r="Z4278" s="0" t="s">
        <v>628</v>
      </c>
      <c r="AA4278" s="0" t="n">
        <v>809374</v>
      </c>
      <c r="AB4278" s="215" t="n">
        <v>37035.875</v>
      </c>
      <c r="AC4278" s="215" t="n">
        <v>37035.875</v>
      </c>
    </row>
    <row r="4279" customFormat="false" ht="12.75" hidden="false" customHeight="false" outlineLevel="0" collapsed="false">
      <c r="A4279" s="208" t="str">
        <f aca="false">B4279&amp;" "&amp;C4279&amp;" "&amp;D4279</f>
        <v>US Power Physical</v>
      </c>
      <c r="B4279" s="208" t="str">
        <f aca="false">IF((LEFT(N4279,2)="US"),"US","")</f>
        <v>US</v>
      </c>
      <c r="C4279" s="208" t="str">
        <f aca="false">M4279</f>
        <v>Power</v>
      </c>
      <c r="D4279" s="208" t="str">
        <f aca="false">IF(ISNUMBER(FIND("Phy",N4279))=TRUE(),"Physical","Financial")</f>
        <v>Physical</v>
      </c>
      <c r="E4279" s="208" t="n">
        <f aca="false">IF(VLOOKUP(S4279,'DD-Lookup'!$J$6:$L$50,3,FALSE())="Monthly",(YEAR(AC4279)-YEAR(AB4279))*12+MONTH(AC4279)-MONTH(AB4279)+1,(AC4279-AB4279+1))</f>
        <v>5</v>
      </c>
      <c r="F4279" s="239" t="n">
        <f aca="false">E4279*SUM(P4279:Q4279)</f>
        <v>250</v>
      </c>
      <c r="G4279" s="214" t="n">
        <v>1293077</v>
      </c>
      <c r="H4279" s="215" t="n">
        <v>37035.4866087963</v>
      </c>
      <c r="I4279" s="0" t="s">
        <v>1087</v>
      </c>
      <c r="M4279" s="0" t="s">
        <v>67</v>
      </c>
      <c r="N4279" s="0" t="s">
        <v>1081</v>
      </c>
      <c r="O4279" s="0" t="s">
        <v>1096</v>
      </c>
      <c r="P4279" s="216" t="n">
        <v>50</v>
      </c>
      <c r="S4279" s="0" t="s">
        <v>930</v>
      </c>
      <c r="T4279" s="0" t="s">
        <v>784</v>
      </c>
      <c r="U4279" s="218" t="n">
        <v>66</v>
      </c>
      <c r="V4279" s="0" t="s">
        <v>1093</v>
      </c>
      <c r="W4279" s="0" t="s">
        <v>1094</v>
      </c>
      <c r="X4279" s="0" t="s">
        <v>1063</v>
      </c>
      <c r="Y4279" s="0" t="s">
        <v>1051</v>
      </c>
      <c r="Z4279" s="0" t="s">
        <v>618</v>
      </c>
      <c r="AA4279" s="0" t="n">
        <v>621748.1</v>
      </c>
      <c r="AB4279" s="215" t="n">
        <v>37046.875</v>
      </c>
      <c r="AC4279" s="215" t="n">
        <v>37050.875</v>
      </c>
      <c r="AE4279" s="124" t="n">
        <f aca="false">IF(S4279="Gallon",F4279/42,F4279)</f>
        <v>250</v>
      </c>
    </row>
    <row r="4280" customFormat="false" ht="12.75" hidden="false" customHeight="false" outlineLevel="0" collapsed="false">
      <c r="A4280" s="208" t="str">
        <f aca="false">B4280&amp;" "&amp;C4280&amp;" "&amp;D4280</f>
        <v>US Power Financial</v>
      </c>
      <c r="B4280" s="208" t="str">
        <f aca="false">IF((LEFT(N4280,2)="US"),"US","")</f>
        <v>US</v>
      </c>
      <c r="C4280" s="208" t="str">
        <f aca="false">M4280</f>
        <v>Power</v>
      </c>
      <c r="D4280" s="208" t="str">
        <f aca="false">IF(ISNUMBER(FIND("Phy",N4280))=TRUE(),"Physical","Financial")</f>
        <v>Financial</v>
      </c>
      <c r="E4280" s="208" t="n">
        <f aca="false">IF(VLOOKUP(S4280,'DD-Lookup'!$J$6:$L$50,3,FALSE())="Monthly",(YEAR(AC4280)-YEAR(AB4280))*12+MONTH(AC4280)-MONTH(AB4280)+1,(AC4280-AB4280+1))</f>
        <v>5</v>
      </c>
      <c r="F4280" s="239" t="n">
        <f aca="false">E4280*SUM(P4280:Q4280)</f>
        <v>250</v>
      </c>
      <c r="G4280" s="214" t="n">
        <v>1293078</v>
      </c>
      <c r="H4280" s="215" t="n">
        <v>37035.4866666667</v>
      </c>
      <c r="I4280" s="0" t="s">
        <v>1087</v>
      </c>
      <c r="M4280" s="0" t="s">
        <v>67</v>
      </c>
      <c r="N4280" s="0" t="s">
        <v>1046</v>
      </c>
      <c r="O4280" s="0" t="s">
        <v>1072</v>
      </c>
      <c r="P4280" s="216" t="n">
        <v>50</v>
      </c>
      <c r="S4280" s="0" t="s">
        <v>930</v>
      </c>
      <c r="T4280" s="0" t="s">
        <v>784</v>
      </c>
      <c r="U4280" s="218" t="n">
        <v>67</v>
      </c>
      <c r="V4280" s="0" t="s">
        <v>1093</v>
      </c>
      <c r="W4280" s="0" t="s">
        <v>1062</v>
      </c>
      <c r="X4280" s="0" t="s">
        <v>1063</v>
      </c>
      <c r="Y4280" s="0" t="s">
        <v>1051</v>
      </c>
      <c r="Z4280" s="0" t="s">
        <v>571</v>
      </c>
      <c r="AA4280" s="0" t="n">
        <v>621749.1</v>
      </c>
      <c r="AB4280" s="215" t="n">
        <v>37046.875</v>
      </c>
      <c r="AC4280" s="215" t="n">
        <v>37050.875</v>
      </c>
    </row>
    <row r="4281" customFormat="false" ht="12.75" hidden="false" customHeight="false" outlineLevel="0" collapsed="false">
      <c r="A4281" s="208" t="str">
        <f aca="false">B4281&amp;" "&amp;C4281&amp;" "&amp;D4281</f>
        <v>US Natural Gas Financial</v>
      </c>
      <c r="B4281" s="208" t="str">
        <f aca="false">IF((LEFT(N4281,2)="US"),"US","")</f>
        <v>US</v>
      </c>
      <c r="C4281" s="208" t="str">
        <f aca="false">M4281</f>
        <v>Natural Gas</v>
      </c>
      <c r="D4281" s="208" t="str">
        <f aca="false">IF(ISNUMBER(FIND("Phy",N4281))=TRUE(),"Physical","Financial")</f>
        <v>Financial</v>
      </c>
      <c r="E4281" s="208" t="n">
        <f aca="false">IF(VLOOKUP(S4281,'DD-Lookup'!$J$6:$L$50,3,FALSE())="Monthly",(YEAR(AC4281)-YEAR(AB4281))*12+MONTH(AC4281)-MONTH(AB4281)+1,(AC4281-AB4281+1))</f>
        <v>30</v>
      </c>
      <c r="F4281" s="239" t="n">
        <f aca="false">E4281*SUM(P4281:Q4281)</f>
        <v>300000</v>
      </c>
      <c r="G4281" s="214" t="n">
        <v>1293080</v>
      </c>
      <c r="H4281" s="215" t="n">
        <v>37035.4866898148</v>
      </c>
      <c r="I4281" s="0" t="s">
        <v>1059</v>
      </c>
      <c r="M4281" s="0" t="s">
        <v>858</v>
      </c>
      <c r="N4281" s="0" t="s">
        <v>1024</v>
      </c>
      <c r="O4281" s="0" t="s">
        <v>1025</v>
      </c>
      <c r="Q4281" s="216" t="n">
        <v>10000</v>
      </c>
      <c r="S4281" s="0" t="s">
        <v>1026</v>
      </c>
      <c r="T4281" s="0" t="s">
        <v>784</v>
      </c>
      <c r="U4281" s="218" t="n">
        <v>4.12</v>
      </c>
      <c r="V4281" s="0" t="s">
        <v>2162</v>
      </c>
      <c r="W4281" s="0" t="s">
        <v>1028</v>
      </c>
      <c r="X4281" s="0" t="s">
        <v>1029</v>
      </c>
      <c r="Y4281" s="0" t="s">
        <v>838</v>
      </c>
      <c r="Z4281" s="0" t="s">
        <v>571</v>
      </c>
      <c r="AA4281" s="0" t="s">
        <v>3436</v>
      </c>
      <c r="AB4281" s="215" t="n">
        <v>37043.875</v>
      </c>
      <c r="AC4281" s="215" t="n">
        <v>37072.875</v>
      </c>
    </row>
    <row r="4282" customFormat="false" ht="12.75" hidden="false" customHeight="false" outlineLevel="0" collapsed="false">
      <c r="A4282" s="208" t="str">
        <f aca="false">B4282&amp;" "&amp;C4282&amp;" "&amp;D4282</f>
        <v> Natural Gas Physical</v>
      </c>
      <c r="B4282" s="208" t="str">
        <f aca="false">IF((LEFT(N4282,2)="US"),"US","")</f>
        <v/>
      </c>
      <c r="C4282" s="208" t="str">
        <f aca="false">M4282</f>
        <v>Natural Gas</v>
      </c>
      <c r="D4282" s="208" t="str">
        <f aca="false">IF(ISNUMBER(FIND("Phy",N4282))=TRUE(),"Physical","Financial")</f>
        <v>Physical</v>
      </c>
      <c r="E4282" s="208" t="n">
        <f aca="false">IF(VLOOKUP(S4282,'DD-Lookup'!$J$6:$L$50,3,FALSE())="Monthly",(YEAR(AC4282)-YEAR(AB4282))*12+MONTH(AC4282)-MONTH(AB4282)+1,(AC4282-AB4282+1))</f>
        <v>1</v>
      </c>
      <c r="F4282" s="239" t="n">
        <f aca="false">E4282*SUM(P4282:Q4282)</f>
        <v>5000</v>
      </c>
      <c r="G4282" s="214" t="n">
        <v>1293081</v>
      </c>
      <c r="H4282" s="215" t="n">
        <v>37035.4867361111</v>
      </c>
      <c r="I4282" s="0" t="s">
        <v>3437</v>
      </c>
      <c r="M4282" s="0" t="s">
        <v>858</v>
      </c>
      <c r="N4282" s="0" t="s">
        <v>2171</v>
      </c>
      <c r="O4282" s="0" t="s">
        <v>2223</v>
      </c>
      <c r="Q4282" s="216" t="n">
        <v>5000</v>
      </c>
      <c r="S4282" s="0" t="s">
        <v>279</v>
      </c>
      <c r="T4282" s="0" t="s">
        <v>2173</v>
      </c>
      <c r="U4282" s="218" t="n">
        <v>5.475</v>
      </c>
      <c r="V4282" s="0" t="s">
        <v>3438</v>
      </c>
      <c r="W4282" s="0" t="s">
        <v>2225</v>
      </c>
      <c r="X4282" s="0" t="s">
        <v>2176</v>
      </c>
      <c r="Y4282" s="0" t="s">
        <v>1310</v>
      </c>
      <c r="Z4282" s="0" t="s">
        <v>628</v>
      </c>
      <c r="AA4282" s="0" t="n">
        <v>809375</v>
      </c>
      <c r="AB4282" s="215" t="n">
        <v>37035.875</v>
      </c>
      <c r="AC4282" s="215" t="n">
        <v>37035.875</v>
      </c>
    </row>
    <row r="4283" customFormat="false" ht="12.75" hidden="false" customHeight="false" outlineLevel="0" collapsed="false">
      <c r="A4283" s="208" t="str">
        <f aca="false">B4283&amp;" "&amp;C4283&amp;" "&amp;D4283</f>
        <v> Natural Gas Physical</v>
      </c>
      <c r="B4283" s="208" t="str">
        <f aca="false">IF((LEFT(N4283,2)="US"),"US","")</f>
        <v/>
      </c>
      <c r="C4283" s="208" t="str">
        <f aca="false">M4283</f>
        <v>Natural Gas</v>
      </c>
      <c r="D4283" s="208" t="str">
        <f aca="false">IF(ISNUMBER(FIND("Phy",N4283))=TRUE(),"Physical","Financial")</f>
        <v>Physical</v>
      </c>
      <c r="E4283" s="208" t="n">
        <f aca="false">IF(VLOOKUP(S4283,'DD-Lookup'!$J$6:$L$50,3,FALSE())="Monthly",(YEAR(AC4283)-YEAR(AB4283))*12+MONTH(AC4283)-MONTH(AB4283)+1,(AC4283-AB4283+1))</f>
        <v>1</v>
      </c>
      <c r="F4283" s="239" t="n">
        <f aca="false">E4283*SUM(P4283:Q4283)</f>
        <v>5000</v>
      </c>
      <c r="G4283" s="214" t="n">
        <v>1293083</v>
      </c>
      <c r="H4283" s="215" t="n">
        <v>37035.4869212963</v>
      </c>
      <c r="I4283" s="0" t="s">
        <v>2315</v>
      </c>
      <c r="M4283" s="0" t="s">
        <v>858</v>
      </c>
      <c r="N4283" s="0" t="s">
        <v>2171</v>
      </c>
      <c r="O4283" s="0" t="s">
        <v>3101</v>
      </c>
      <c r="Q4283" s="216" t="n">
        <v>5000</v>
      </c>
      <c r="S4283" s="0" t="s">
        <v>279</v>
      </c>
      <c r="T4283" s="0" t="s">
        <v>2173</v>
      </c>
      <c r="U4283" s="218" t="n">
        <v>5.48</v>
      </c>
      <c r="V4283" s="0" t="s">
        <v>2497</v>
      </c>
      <c r="W4283" s="0" t="s">
        <v>2225</v>
      </c>
      <c r="X4283" s="0" t="s">
        <v>2176</v>
      </c>
      <c r="Y4283" s="0" t="s">
        <v>1310</v>
      </c>
      <c r="Z4283" s="0" t="s">
        <v>628</v>
      </c>
      <c r="AA4283" s="0" t="n">
        <v>809376</v>
      </c>
      <c r="AB4283" s="215" t="n">
        <v>37036.875</v>
      </c>
      <c r="AC4283" s="215" t="n">
        <v>37036.875</v>
      </c>
    </row>
    <row r="4284" customFormat="false" ht="12.75" hidden="false" customHeight="false" outlineLevel="0" collapsed="false">
      <c r="A4284" s="208" t="str">
        <f aca="false">B4284&amp;" "&amp;C4284&amp;" "&amp;D4284</f>
        <v>US Natural Gas Financial</v>
      </c>
      <c r="B4284" s="208" t="str">
        <f aca="false">IF((LEFT(N4284,2)="US"),"US","")</f>
        <v>US</v>
      </c>
      <c r="C4284" s="208" t="str">
        <f aca="false">M4284</f>
        <v>Natural Gas</v>
      </c>
      <c r="D4284" s="208" t="str">
        <f aca="false">IF(ISNUMBER(FIND("Phy",N4284))=TRUE(),"Physical","Financial")</f>
        <v>Financial</v>
      </c>
      <c r="E4284" s="208" t="n">
        <f aca="false">IF(VLOOKUP(S4284,'DD-Lookup'!$J$6:$L$50,3,FALSE())="Monthly",(YEAR(AC4284)-YEAR(AB4284))*12+MONTH(AC4284)-MONTH(AB4284)+1,(AC4284-AB4284+1))</f>
        <v>151</v>
      </c>
      <c r="F4284" s="239" t="n">
        <f aca="false">E4284*SUM(P4284:Q4284)</f>
        <v>377500</v>
      </c>
      <c r="G4284" s="214" t="n">
        <v>1293084</v>
      </c>
      <c r="H4284" s="215" t="n">
        <v>37035.4869560185</v>
      </c>
      <c r="I4284" s="0" t="s">
        <v>1059</v>
      </c>
      <c r="M4284" s="0" t="s">
        <v>858</v>
      </c>
      <c r="N4284" s="0" t="s">
        <v>1024</v>
      </c>
      <c r="O4284" s="0" t="s">
        <v>1289</v>
      </c>
      <c r="Q4284" s="216" t="n">
        <v>2500</v>
      </c>
      <c r="S4284" s="0" t="s">
        <v>1026</v>
      </c>
      <c r="T4284" s="0" t="s">
        <v>784</v>
      </c>
      <c r="U4284" s="218" t="n">
        <v>4.625</v>
      </c>
      <c r="V4284" s="0" t="s">
        <v>2683</v>
      </c>
      <c r="W4284" s="0" t="s">
        <v>1028</v>
      </c>
      <c r="X4284" s="0" t="s">
        <v>1029</v>
      </c>
      <c r="Y4284" s="0" t="s">
        <v>838</v>
      </c>
      <c r="Z4284" s="0" t="s">
        <v>571</v>
      </c>
      <c r="AA4284" s="0" t="s">
        <v>3439</v>
      </c>
      <c r="AB4284" s="215" t="n">
        <v>37196</v>
      </c>
      <c r="AC4284" s="215" t="n">
        <v>37346</v>
      </c>
    </row>
    <row r="4285" customFormat="false" ht="12.75" hidden="false" customHeight="false" outlineLevel="0" collapsed="false">
      <c r="A4285" s="208" t="str">
        <f aca="false">B4285&amp;" "&amp;C4285&amp;" "&amp;D4285</f>
        <v>US Power Physical</v>
      </c>
      <c r="B4285" s="208" t="str">
        <f aca="false">IF((LEFT(N4285,2)="US"),"US","")</f>
        <v>US</v>
      </c>
      <c r="C4285" s="208" t="str">
        <f aca="false">M4285</f>
        <v>Power</v>
      </c>
      <c r="D4285" s="208" t="str">
        <f aca="false">IF(ISNUMBER(FIND("Phy",N4285))=TRUE(),"Physical","Financial")</f>
        <v>Physical</v>
      </c>
      <c r="E4285" s="208" t="n">
        <f aca="false">IF(VLOOKUP(S4285,'DD-Lookup'!$J$6:$L$50,3,FALSE())="Monthly",(YEAR(AC4285)-YEAR(AB4285))*12+MONTH(AC4285)-MONTH(AB4285)+1,(AC4285-AB4285+1))</f>
        <v>92</v>
      </c>
      <c r="F4285" s="239" t="n">
        <f aca="false">E4285*SUM(P4285:Q4285)</f>
        <v>4600</v>
      </c>
      <c r="G4285" s="214" t="n">
        <v>1293087</v>
      </c>
      <c r="H4285" s="215" t="n">
        <v>37035.4871296296</v>
      </c>
      <c r="I4285" s="0" t="s">
        <v>1183</v>
      </c>
      <c r="J4285" s="0" t="s">
        <v>2307</v>
      </c>
      <c r="K4285" s="0" t="s">
        <v>1200</v>
      </c>
      <c r="M4285" s="0" t="s">
        <v>67</v>
      </c>
      <c r="N4285" s="0" t="s">
        <v>1205</v>
      </c>
      <c r="O4285" s="0" t="s">
        <v>1590</v>
      </c>
      <c r="Q4285" s="216" t="n">
        <v>50</v>
      </c>
      <c r="S4285" s="0" t="s">
        <v>930</v>
      </c>
      <c r="T4285" s="0" t="s">
        <v>784</v>
      </c>
      <c r="U4285" s="218" t="n">
        <v>38.25</v>
      </c>
      <c r="V4285" s="0" t="s">
        <v>3440</v>
      </c>
      <c r="W4285" s="0" t="s">
        <v>1591</v>
      </c>
      <c r="X4285" s="0" t="s">
        <v>1209</v>
      </c>
      <c r="Y4285" s="0" t="s">
        <v>1051</v>
      </c>
      <c r="Z4285" s="0" t="s">
        <v>618</v>
      </c>
      <c r="AA4285" s="0" t="n">
        <v>621750.1</v>
      </c>
      <c r="AB4285" s="215" t="n">
        <v>37165</v>
      </c>
      <c r="AC4285" s="215" t="n">
        <v>37256</v>
      </c>
    </row>
    <row r="4286" customFormat="false" ht="12.75" hidden="false" customHeight="false" outlineLevel="0" collapsed="false">
      <c r="A4286" s="208" t="str">
        <f aca="false">B4286&amp;" "&amp;C4286&amp;" "&amp;D4286</f>
        <v>US Natural Gas Financial</v>
      </c>
      <c r="B4286" s="208" t="str">
        <f aca="false">IF((LEFT(N4286,2)="US"),"US","")</f>
        <v>US</v>
      </c>
      <c r="C4286" s="208" t="str">
        <f aca="false">M4286</f>
        <v>Natural Gas</v>
      </c>
      <c r="D4286" s="208" t="str">
        <f aca="false">IF(ISNUMBER(FIND("Phy",N4286))=TRUE(),"Physical","Financial")</f>
        <v>Financial</v>
      </c>
      <c r="E4286" s="208" t="n">
        <f aca="false">IF(VLOOKUP(S4286,'DD-Lookup'!$J$6:$L$50,3,FALSE())="Monthly",(YEAR(AC4286)-YEAR(AB4286))*12+MONTH(AC4286)-MONTH(AB4286)+1,(AC4286-AB4286+1))</f>
        <v>31</v>
      </c>
      <c r="F4286" s="239" t="n">
        <f aca="false">E4286*SUM(P4286:Q4286)</f>
        <v>155000</v>
      </c>
      <c r="G4286" s="214" t="n">
        <v>1293089</v>
      </c>
      <c r="H4286" s="215" t="n">
        <v>37035.4873726852</v>
      </c>
      <c r="I4286" s="0" t="s">
        <v>1694</v>
      </c>
      <c r="M4286" s="0" t="s">
        <v>858</v>
      </c>
      <c r="N4286" s="0" t="s">
        <v>1024</v>
      </c>
      <c r="O4286" s="0" t="s">
        <v>1099</v>
      </c>
      <c r="Q4286" s="216" t="n">
        <v>5000</v>
      </c>
      <c r="S4286" s="0" t="s">
        <v>1026</v>
      </c>
      <c r="T4286" s="0" t="s">
        <v>784</v>
      </c>
      <c r="U4286" s="218" t="n">
        <v>4.1925</v>
      </c>
      <c r="V4286" s="0" t="s">
        <v>2448</v>
      </c>
      <c r="W4286" s="0" t="s">
        <v>1028</v>
      </c>
      <c r="X4286" s="0" t="s">
        <v>1029</v>
      </c>
      <c r="Y4286" s="0" t="s">
        <v>838</v>
      </c>
      <c r="Z4286" s="0" t="s">
        <v>571</v>
      </c>
      <c r="AA4286" s="0" t="s">
        <v>3441</v>
      </c>
      <c r="AB4286" s="215" t="n">
        <v>37073.875</v>
      </c>
      <c r="AC4286" s="215" t="n">
        <v>37103.875</v>
      </c>
    </row>
    <row r="4287" customFormat="false" ht="12.75" hidden="false" customHeight="false" outlineLevel="0" collapsed="false">
      <c r="A4287" s="208" t="str">
        <f aca="false">B4287&amp;" "&amp;C4287&amp;" "&amp;D4287</f>
        <v> Natural Gas Financial</v>
      </c>
      <c r="B4287" s="208" t="str">
        <f aca="false">IF((LEFT(N4287,2)="US"),"US","")</f>
        <v/>
      </c>
      <c r="C4287" s="208" t="str">
        <f aca="false">M4287</f>
        <v>Natural Gas</v>
      </c>
      <c r="D4287" s="208" t="str">
        <f aca="false">IF(ISNUMBER(FIND("Phy",N4287))=TRUE(),"Physical","Financial")</f>
        <v>Financial</v>
      </c>
      <c r="E4287" s="208" t="n">
        <f aca="false">IF(VLOOKUP(S4287,'DD-Lookup'!$J$6:$L$50,3,FALSE())="Monthly",(YEAR(AC4287)-YEAR(AB4287))*12+MONTH(AC4287)-MONTH(AB4287)+1,(AC4287-AB4287+1))</f>
        <v>123</v>
      </c>
      <c r="F4287" s="239" t="n">
        <f aca="false">E4287*SUM(P4287:Q4287)</f>
        <v>615000</v>
      </c>
      <c r="G4287" s="214" t="n">
        <v>1293091</v>
      </c>
      <c r="H4287" s="215" t="n">
        <v>37035.4874189815</v>
      </c>
      <c r="I4287" s="0" t="s">
        <v>2285</v>
      </c>
      <c r="M4287" s="0" t="s">
        <v>858</v>
      </c>
      <c r="N4287" s="0" t="s">
        <v>2540</v>
      </c>
      <c r="O4287" s="0" t="s">
        <v>3180</v>
      </c>
      <c r="P4287" s="216" t="n">
        <v>5000</v>
      </c>
      <c r="S4287" s="0" t="s">
        <v>1026</v>
      </c>
      <c r="T4287" s="0" t="s">
        <v>784</v>
      </c>
      <c r="U4287" s="218" t="n">
        <v>-0.36</v>
      </c>
      <c r="V4287" s="0" t="s">
        <v>2519</v>
      </c>
      <c r="W4287" s="0" t="s">
        <v>2543</v>
      </c>
      <c r="X4287" s="0" t="s">
        <v>2768</v>
      </c>
      <c r="Y4287" s="0" t="s">
        <v>838</v>
      </c>
      <c r="Z4287" s="0" t="s">
        <v>628</v>
      </c>
      <c r="AA4287" s="0" t="s">
        <v>3442</v>
      </c>
      <c r="AB4287" s="215" t="n">
        <v>37073</v>
      </c>
      <c r="AC4287" s="215" t="n">
        <v>37195</v>
      </c>
    </row>
    <row r="4288" customFormat="false" ht="12.75" hidden="false" customHeight="false" outlineLevel="0" collapsed="false">
      <c r="A4288" s="208" t="str">
        <f aca="false">B4288&amp;" "&amp;C4288&amp;" "&amp;D4288</f>
        <v> Natural Gas Physical</v>
      </c>
      <c r="B4288" s="208" t="str">
        <f aca="false">IF((LEFT(N4288,2)="US"),"US","")</f>
        <v/>
      </c>
      <c r="C4288" s="208" t="str">
        <f aca="false">M4288</f>
        <v>Natural Gas</v>
      </c>
      <c r="D4288" s="208" t="str">
        <f aca="false">IF(ISNUMBER(FIND("Phy",N4288))=TRUE(),"Physical","Financial")</f>
        <v>Physical</v>
      </c>
      <c r="E4288" s="208" t="n">
        <f aca="false">IF(VLOOKUP(S4288,'DD-Lookup'!$J$6:$L$50,3,FALSE())="Monthly",(YEAR(AC4288)-YEAR(AB4288))*12+MONTH(AC4288)-MONTH(AB4288)+1,(AC4288-AB4288+1))</f>
        <v>30</v>
      </c>
      <c r="F4288" s="239" t="n">
        <f aca="false">E4288*SUM(P4288:Q4288)</f>
        <v>150000</v>
      </c>
      <c r="G4288" s="214" t="n">
        <v>1293092</v>
      </c>
      <c r="H4288" s="215" t="n">
        <v>37035.4874305556</v>
      </c>
      <c r="I4288" s="0" t="s">
        <v>2315</v>
      </c>
      <c r="M4288" s="0" t="s">
        <v>858</v>
      </c>
      <c r="N4288" s="0" t="s">
        <v>2171</v>
      </c>
      <c r="O4288" s="0" t="s">
        <v>2172</v>
      </c>
      <c r="Q4288" s="216" t="n">
        <v>5000</v>
      </c>
      <c r="S4288" s="0" t="s">
        <v>279</v>
      </c>
      <c r="T4288" s="0" t="s">
        <v>2173</v>
      </c>
      <c r="U4288" s="218" t="n">
        <v>5.54</v>
      </c>
      <c r="V4288" s="0" t="s">
        <v>2497</v>
      </c>
      <c r="W4288" s="0" t="s">
        <v>2175</v>
      </c>
      <c r="X4288" s="0" t="s">
        <v>2176</v>
      </c>
      <c r="Y4288" s="0" t="s">
        <v>1310</v>
      </c>
      <c r="Z4288" s="0" t="s">
        <v>628</v>
      </c>
      <c r="AA4288" s="0" t="n">
        <v>809378</v>
      </c>
      <c r="AB4288" s="215" t="n">
        <v>37043.875</v>
      </c>
      <c r="AC4288" s="215" t="n">
        <v>37072.875</v>
      </c>
    </row>
    <row r="4289" customFormat="false" ht="12.75" hidden="false" customHeight="false" outlineLevel="0" collapsed="false">
      <c r="A4289" s="208" t="str">
        <f aca="false">B4289&amp;" "&amp;C4289&amp;" "&amp;D4289</f>
        <v>US Natural Gas Financial</v>
      </c>
      <c r="B4289" s="208" t="str">
        <f aca="false">IF((LEFT(N4289,2)="US"),"US","")</f>
        <v>US</v>
      </c>
      <c r="C4289" s="208" t="str">
        <f aca="false">M4289</f>
        <v>Natural Gas</v>
      </c>
      <c r="D4289" s="208" t="str">
        <f aca="false">IF(ISNUMBER(FIND("Phy",N4289))=TRUE(),"Physical","Financial")</f>
        <v>Financial</v>
      </c>
      <c r="E4289" s="208" t="n">
        <f aca="false">IF(VLOOKUP(S4289,'DD-Lookup'!$J$6:$L$50,3,FALSE())="Monthly",(YEAR(AC4289)-YEAR(AB4289))*12+MONTH(AC4289)-MONTH(AB4289)+1,(AC4289-AB4289+1))</f>
        <v>31</v>
      </c>
      <c r="F4289" s="239" t="n">
        <f aca="false">E4289*SUM(P4289:Q4289)</f>
        <v>232500</v>
      </c>
      <c r="G4289" s="214" t="n">
        <v>1293093</v>
      </c>
      <c r="H4289" s="215" t="n">
        <v>37035.4874768519</v>
      </c>
      <c r="I4289" s="0" t="s">
        <v>593</v>
      </c>
      <c r="M4289" s="0" t="s">
        <v>858</v>
      </c>
      <c r="N4289" s="0" t="s">
        <v>1024</v>
      </c>
      <c r="O4289" s="0" t="s">
        <v>1099</v>
      </c>
      <c r="P4289" s="216" t="n">
        <v>7500</v>
      </c>
      <c r="S4289" s="0" t="s">
        <v>1026</v>
      </c>
      <c r="T4289" s="0" t="s">
        <v>784</v>
      </c>
      <c r="U4289" s="218" t="n">
        <v>4.1875</v>
      </c>
      <c r="V4289" s="0" t="s">
        <v>1064</v>
      </c>
      <c r="W4289" s="0" t="s">
        <v>1028</v>
      </c>
      <c r="X4289" s="0" t="s">
        <v>1029</v>
      </c>
      <c r="Y4289" s="0" t="s">
        <v>838</v>
      </c>
      <c r="Z4289" s="0" t="s">
        <v>571</v>
      </c>
      <c r="AA4289" s="0" t="s">
        <v>3443</v>
      </c>
      <c r="AB4289" s="215" t="n">
        <v>37073.875</v>
      </c>
      <c r="AC4289" s="215" t="n">
        <v>37103.875</v>
      </c>
    </row>
    <row r="4290" customFormat="false" ht="12.75" hidden="false" customHeight="false" outlineLevel="0" collapsed="false">
      <c r="A4290" s="208" t="str">
        <f aca="false">B4290&amp;" "&amp;C4290&amp;" "&amp;D4290</f>
        <v>US Natural Gas Financial</v>
      </c>
      <c r="B4290" s="208" t="str">
        <f aca="false">IF((LEFT(N4290,2)="US"),"US","")</f>
        <v>US</v>
      </c>
      <c r="C4290" s="208" t="str">
        <f aca="false">M4290</f>
        <v>Natural Gas</v>
      </c>
      <c r="D4290" s="208" t="str">
        <f aca="false">IF(ISNUMBER(FIND("Phy",N4290))=TRUE(),"Physical","Financial")</f>
        <v>Financial</v>
      </c>
      <c r="E4290" s="208" t="n">
        <f aca="false">IF(VLOOKUP(S4290,'DD-Lookup'!$J$6:$L$50,3,FALSE())="Monthly",(YEAR(AC4290)-YEAR(AB4290))*12+MONTH(AC4290)-MONTH(AB4290)+1,(AC4290-AB4290+1))</f>
        <v>30</v>
      </c>
      <c r="F4290" s="239" t="n">
        <f aca="false">E4290*SUM(P4290:Q4290)</f>
        <v>150000</v>
      </c>
      <c r="G4290" s="214" t="n">
        <v>1293095</v>
      </c>
      <c r="H4290" s="215" t="n">
        <v>37035.4875925926</v>
      </c>
      <c r="I4290" s="0" t="s">
        <v>1886</v>
      </c>
      <c r="M4290" s="0" t="s">
        <v>858</v>
      </c>
      <c r="N4290" s="0" t="s">
        <v>1482</v>
      </c>
      <c r="O4290" s="0" t="s">
        <v>1483</v>
      </c>
      <c r="Q4290" s="216" t="n">
        <v>5000</v>
      </c>
      <c r="S4290" s="0" t="s">
        <v>1026</v>
      </c>
      <c r="T4290" s="0" t="s">
        <v>784</v>
      </c>
      <c r="U4290" s="218" t="n">
        <v>0.2025</v>
      </c>
      <c r="V4290" s="0" t="s">
        <v>1957</v>
      </c>
      <c r="W4290" s="0" t="s">
        <v>1485</v>
      </c>
      <c r="X4290" s="0" t="s">
        <v>1486</v>
      </c>
      <c r="Y4290" s="0" t="s">
        <v>838</v>
      </c>
      <c r="Z4290" s="0" t="s">
        <v>571</v>
      </c>
      <c r="AA4290" s="0" t="s">
        <v>3444</v>
      </c>
      <c r="AB4290" s="215" t="n">
        <v>37043.875</v>
      </c>
      <c r="AC4290" s="215" t="n">
        <v>37072.875</v>
      </c>
    </row>
    <row r="4291" customFormat="false" ht="12.75" hidden="false" customHeight="false" outlineLevel="0" collapsed="false">
      <c r="A4291" s="208" t="str">
        <f aca="false">B4291&amp;" "&amp;C4291&amp;" "&amp;D4291</f>
        <v>US Crude Financial</v>
      </c>
      <c r="B4291" s="208" t="str">
        <f aca="false">IF((LEFT(N4291,2)="US"),"US","")</f>
        <v>US</v>
      </c>
      <c r="C4291" s="208" t="str">
        <f aca="false">M4291</f>
        <v>Crude</v>
      </c>
      <c r="D4291" s="208" t="str">
        <f aca="false">IF(ISNUMBER(FIND("Phy",N4291))=TRUE(),"Physical","Financial")</f>
        <v>Financial</v>
      </c>
      <c r="E4291" s="208" t="n">
        <f aca="false">IF(VLOOKUP(S4291,'DD-Lookup'!$J$6:$L$50,3,FALSE())="Monthly",(YEAR(AC4291)-YEAR(AB4291))*12+MONTH(AC4291)-MONTH(AB4291)+1,(AC4291-AB4291+1))</f>
        <v>1</v>
      </c>
      <c r="F4291" s="239" t="n">
        <f aca="false">E4291*SUM(P4291:Q4291)</f>
        <v>25000</v>
      </c>
      <c r="G4291" s="214" t="n">
        <v>1293098</v>
      </c>
      <c r="H4291" s="215" t="n">
        <v>37035.4877777778</v>
      </c>
      <c r="I4291" s="0" t="s">
        <v>2320</v>
      </c>
      <c r="M4291" s="0" t="s">
        <v>97</v>
      </c>
      <c r="N4291" s="0" t="s">
        <v>841</v>
      </c>
      <c r="O4291" s="0" t="s">
        <v>889</v>
      </c>
      <c r="P4291" s="216" t="n">
        <v>25000</v>
      </c>
      <c r="S4291" s="0" t="s">
        <v>843</v>
      </c>
      <c r="T4291" s="0" t="s">
        <v>784</v>
      </c>
      <c r="U4291" s="218" t="n">
        <v>28.64</v>
      </c>
      <c r="V4291" s="0" t="s">
        <v>2321</v>
      </c>
      <c r="W4291" s="0" t="s">
        <v>845</v>
      </c>
      <c r="X4291" s="0" t="s">
        <v>891</v>
      </c>
      <c r="Y4291" s="0" t="s">
        <v>847</v>
      </c>
      <c r="Z4291" s="0" t="s">
        <v>571</v>
      </c>
      <c r="AA4291" s="0" t="n">
        <v>107204</v>
      </c>
      <c r="AB4291" s="215" t="n">
        <v>37073</v>
      </c>
      <c r="AC4291" s="215" t="n">
        <v>37103</v>
      </c>
    </row>
    <row r="4292" customFormat="false" ht="12.75" hidden="false" customHeight="false" outlineLevel="0" collapsed="false">
      <c r="A4292" s="208" t="str">
        <f aca="false">B4292&amp;" "&amp;C4292&amp;" "&amp;D4292</f>
        <v>US Natural Gas Financial</v>
      </c>
      <c r="B4292" s="208" t="str">
        <f aca="false">IF((LEFT(N4292,2)="US"),"US","")</f>
        <v>US</v>
      </c>
      <c r="C4292" s="208" t="str">
        <f aca="false">M4292</f>
        <v>Natural Gas</v>
      </c>
      <c r="D4292" s="208" t="str">
        <f aca="false">IF(ISNUMBER(FIND("Phy",N4292))=TRUE(),"Physical","Financial")</f>
        <v>Financial</v>
      </c>
      <c r="E4292" s="208" t="n">
        <f aca="false">IF(VLOOKUP(S4292,'DD-Lookup'!$J$6:$L$50,3,FALSE())="Monthly",(YEAR(AC4292)-YEAR(AB4292))*12+MONTH(AC4292)-MONTH(AB4292)+1,(AC4292-AB4292+1))</f>
        <v>31</v>
      </c>
      <c r="F4292" s="239" t="n">
        <f aca="false">E4292*SUM(P4292:Q4292)</f>
        <v>387500</v>
      </c>
      <c r="G4292" s="214" t="n">
        <v>1293099</v>
      </c>
      <c r="H4292" s="215" t="n">
        <v>37035.4878125</v>
      </c>
      <c r="I4292" s="0" t="s">
        <v>1112</v>
      </c>
      <c r="M4292" s="0" t="s">
        <v>858</v>
      </c>
      <c r="N4292" s="0" t="s">
        <v>1024</v>
      </c>
      <c r="O4292" s="0" t="s">
        <v>1145</v>
      </c>
      <c r="P4292" s="216" t="n">
        <v>12500</v>
      </c>
      <c r="S4292" s="0" t="s">
        <v>1026</v>
      </c>
      <c r="T4292" s="0" t="s">
        <v>784</v>
      </c>
      <c r="U4292" s="218" t="n">
        <v>4.265</v>
      </c>
      <c r="V4292" s="0" t="s">
        <v>2269</v>
      </c>
      <c r="W4292" s="0" t="s">
        <v>1028</v>
      </c>
      <c r="X4292" s="0" t="s">
        <v>1029</v>
      </c>
      <c r="Y4292" s="0" t="s">
        <v>838</v>
      </c>
      <c r="Z4292" s="0" t="s">
        <v>571</v>
      </c>
      <c r="AA4292" s="0" t="s">
        <v>3445</v>
      </c>
      <c r="AB4292" s="215" t="n">
        <v>37104.875</v>
      </c>
      <c r="AC4292" s="215" t="n">
        <v>37134.875</v>
      </c>
    </row>
    <row r="4293" customFormat="false" ht="12.75" hidden="false" customHeight="false" outlineLevel="0" collapsed="false">
      <c r="A4293" s="208" t="str">
        <f aca="false">B4293&amp;" "&amp;C4293&amp;" "&amp;D4293</f>
        <v>US Natural Gas Financial</v>
      </c>
      <c r="B4293" s="208" t="str">
        <f aca="false">IF((LEFT(N4293,2)="US"),"US","")</f>
        <v>US</v>
      </c>
      <c r="C4293" s="208" t="str">
        <f aca="false">M4293</f>
        <v>Natural Gas</v>
      </c>
      <c r="D4293" s="208" t="str">
        <f aca="false">IF(ISNUMBER(FIND("Phy",N4293))=TRUE(),"Physical","Financial")</f>
        <v>Financial</v>
      </c>
      <c r="E4293" s="208" t="n">
        <f aca="false">IF(VLOOKUP(S4293,'DD-Lookup'!$J$6:$L$50,3,FALSE())="Monthly",(YEAR(AC4293)-YEAR(AB4293))*12+MONTH(AC4293)-MONTH(AB4293)+1,(AC4293-AB4293+1))</f>
        <v>30</v>
      </c>
      <c r="F4293" s="239" t="n">
        <f aca="false">E4293*SUM(P4293:Q4293)</f>
        <v>75000</v>
      </c>
      <c r="G4293" s="214" t="n">
        <v>1293102</v>
      </c>
      <c r="H4293" s="215" t="n">
        <v>37035.4879050926</v>
      </c>
      <c r="I4293" s="0" t="s">
        <v>1023</v>
      </c>
      <c r="M4293" s="0" t="s">
        <v>858</v>
      </c>
      <c r="N4293" s="0" t="s">
        <v>1024</v>
      </c>
      <c r="O4293" s="0" t="s">
        <v>1025</v>
      </c>
      <c r="P4293" s="216" t="n">
        <v>2500</v>
      </c>
      <c r="S4293" s="0" t="s">
        <v>1026</v>
      </c>
      <c r="T4293" s="0" t="s">
        <v>784</v>
      </c>
      <c r="U4293" s="218" t="n">
        <v>4.115</v>
      </c>
      <c r="V4293" s="0" t="s">
        <v>1027</v>
      </c>
      <c r="W4293" s="0" t="s">
        <v>1028</v>
      </c>
      <c r="X4293" s="0" t="s">
        <v>1029</v>
      </c>
      <c r="Y4293" s="0" t="s">
        <v>838</v>
      </c>
      <c r="Z4293" s="0" t="s">
        <v>571</v>
      </c>
      <c r="AA4293" s="0" t="s">
        <v>3446</v>
      </c>
      <c r="AB4293" s="215" t="n">
        <v>37043.875</v>
      </c>
      <c r="AC4293" s="215" t="n">
        <v>37072.875</v>
      </c>
    </row>
    <row r="4294" customFormat="false" ht="12.75" hidden="false" customHeight="false" outlineLevel="0" collapsed="false">
      <c r="A4294" s="208" t="str">
        <f aca="false">B4294&amp;" "&amp;C4294&amp;" "&amp;D4294</f>
        <v>US Crude Financial</v>
      </c>
      <c r="B4294" s="208" t="str">
        <f aca="false">IF((LEFT(N4294,2)="US"),"US","")</f>
        <v>US</v>
      </c>
      <c r="C4294" s="208" t="str">
        <f aca="false">M4294</f>
        <v>Crude</v>
      </c>
      <c r="D4294" s="208" t="str">
        <f aca="false">IF(ISNUMBER(FIND("Phy",N4294))=TRUE(),"Physical","Financial")</f>
        <v>Financial</v>
      </c>
      <c r="E4294" s="208" t="n">
        <f aca="false">IF(VLOOKUP(S4294,'DD-Lookup'!$J$6:$L$50,3,FALSE())="Monthly",(YEAR(AC4294)-YEAR(AB4294))*12+MONTH(AC4294)-MONTH(AB4294)+1,(AC4294-AB4294+1))</f>
        <v>1</v>
      </c>
      <c r="F4294" s="239" t="n">
        <f aca="false">E4294*SUM(P4294:Q4294)</f>
        <v>25000</v>
      </c>
      <c r="G4294" s="214" t="n">
        <v>1293105</v>
      </c>
      <c r="H4294" s="215" t="n">
        <v>37035.4880671296</v>
      </c>
      <c r="I4294" s="0" t="s">
        <v>2320</v>
      </c>
      <c r="M4294" s="0" t="s">
        <v>97</v>
      </c>
      <c r="N4294" s="0" t="s">
        <v>841</v>
      </c>
      <c r="O4294" s="0" t="s">
        <v>889</v>
      </c>
      <c r="P4294" s="216" t="n">
        <v>25000</v>
      </c>
      <c r="S4294" s="0" t="s">
        <v>843</v>
      </c>
      <c r="T4294" s="0" t="s">
        <v>784</v>
      </c>
      <c r="U4294" s="218" t="n">
        <v>28.62</v>
      </c>
      <c r="V4294" s="0" t="s">
        <v>2321</v>
      </c>
      <c r="W4294" s="0" t="s">
        <v>845</v>
      </c>
      <c r="X4294" s="0" t="s">
        <v>891</v>
      </c>
      <c r="Y4294" s="0" t="s">
        <v>847</v>
      </c>
      <c r="Z4294" s="0" t="s">
        <v>571</v>
      </c>
      <c r="AA4294" s="0" t="n">
        <v>107205</v>
      </c>
      <c r="AB4294" s="215" t="n">
        <v>37073</v>
      </c>
      <c r="AC4294" s="215" t="n">
        <v>37103</v>
      </c>
    </row>
    <row r="4295" customFormat="false" ht="12.75" hidden="false" customHeight="false" outlineLevel="0" collapsed="false">
      <c r="A4295" s="208" t="str">
        <f aca="false">B4295&amp;" "&amp;C4295&amp;" "&amp;D4295</f>
        <v>US Oil Products Financial</v>
      </c>
      <c r="B4295" s="208" t="str">
        <f aca="false">IF((LEFT(N4295,2)="US"),"US","")</f>
        <v>US</v>
      </c>
      <c r="C4295" s="208" t="str">
        <f aca="false">M4295</f>
        <v>Oil Products</v>
      </c>
      <c r="D4295" s="208" t="str">
        <f aca="false">IF(ISNUMBER(FIND("Phy",N4295))=TRUE(),"Physical","Financial")</f>
        <v>Financial</v>
      </c>
      <c r="E4295" s="208" t="n">
        <f aca="false">IF(VLOOKUP(S4295,'DD-Lookup'!$J$6:$L$50,3,FALSE())="Monthly",(YEAR(AC4295)-YEAR(AB4295))*12+MONTH(AC4295)-MONTH(AB4295)+1,(AC4295-AB4295+1))</f>
        <v>3</v>
      </c>
      <c r="F4295" s="239" t="n">
        <f aca="false">E4295*SUM(P4295:Q4295)</f>
        <v>75000</v>
      </c>
      <c r="G4295" s="214" t="n">
        <v>1293107</v>
      </c>
      <c r="H4295" s="215" t="n">
        <v>37035.4881018519</v>
      </c>
      <c r="I4295" s="0" t="s">
        <v>2107</v>
      </c>
      <c r="M4295" s="0" t="s">
        <v>831</v>
      </c>
      <c r="N4295" s="0" t="s">
        <v>3402</v>
      </c>
      <c r="O4295" s="0" t="s">
        <v>3403</v>
      </c>
      <c r="P4295" s="216" t="n">
        <v>25000</v>
      </c>
      <c r="S4295" s="0" t="s">
        <v>843</v>
      </c>
      <c r="T4295" s="0" t="s">
        <v>784</v>
      </c>
      <c r="U4295" s="218" t="n">
        <v>6.83</v>
      </c>
      <c r="V4295" s="0" t="s">
        <v>3447</v>
      </c>
      <c r="W4295" s="0" t="s">
        <v>2857</v>
      </c>
      <c r="X4295" s="0" t="s">
        <v>2858</v>
      </c>
      <c r="Y4295" s="0" t="s">
        <v>838</v>
      </c>
      <c r="Z4295" s="0" t="s">
        <v>571</v>
      </c>
      <c r="AA4295" s="0" t="s">
        <v>3448</v>
      </c>
      <c r="AB4295" s="215" t="n">
        <v>37165</v>
      </c>
      <c r="AC4295" s="215" t="n">
        <v>37256</v>
      </c>
    </row>
    <row r="4296" customFormat="false" ht="12.75" hidden="false" customHeight="false" outlineLevel="0" collapsed="false">
      <c r="A4296" s="208" t="str">
        <f aca="false">B4296&amp;" "&amp;C4296&amp;" "&amp;D4296</f>
        <v>US Power Physical</v>
      </c>
      <c r="B4296" s="208" t="str">
        <f aca="false">IF((LEFT(N4296,2)="US"),"US","")</f>
        <v>US</v>
      </c>
      <c r="C4296" s="208" t="str">
        <f aca="false">M4296</f>
        <v>Power</v>
      </c>
      <c r="D4296" s="208" t="str">
        <f aca="false">IF(ISNUMBER(FIND("Phy",N4296))=TRUE(),"Physical","Financial")</f>
        <v>Physical</v>
      </c>
      <c r="E4296" s="208" t="n">
        <f aca="false">IF(VLOOKUP(S4296,'DD-Lookup'!$J$6:$L$50,3,FALSE())="Monthly",(YEAR(AC4296)-YEAR(AB4296))*12+MONTH(AC4296)-MONTH(AB4296)+1,(AC4296-AB4296+1))</f>
        <v>3</v>
      </c>
      <c r="F4296" s="239" t="n">
        <f aca="false">E4296*SUM(P4296:Q4296)</f>
        <v>150</v>
      </c>
      <c r="G4296" s="214" t="n">
        <v>1293108</v>
      </c>
      <c r="H4296" s="215" t="n">
        <v>37035.4881365741</v>
      </c>
      <c r="I4296" s="0" t="s">
        <v>1109</v>
      </c>
      <c r="M4296" s="0" t="s">
        <v>67</v>
      </c>
      <c r="N4296" s="0" t="s">
        <v>1081</v>
      </c>
      <c r="O4296" s="0" t="s">
        <v>1092</v>
      </c>
      <c r="P4296" s="216" t="n">
        <v>50</v>
      </c>
      <c r="S4296" s="0" t="s">
        <v>930</v>
      </c>
      <c r="T4296" s="0" t="s">
        <v>784</v>
      </c>
      <c r="U4296" s="218" t="n">
        <v>48.5</v>
      </c>
      <c r="V4296" s="0" t="s">
        <v>1111</v>
      </c>
      <c r="W4296" s="0" t="s">
        <v>1094</v>
      </c>
      <c r="X4296" s="0" t="s">
        <v>1063</v>
      </c>
      <c r="Y4296" s="0" t="s">
        <v>1051</v>
      </c>
      <c r="Z4296" s="0" t="s">
        <v>618</v>
      </c>
      <c r="AA4296" s="0" t="n">
        <v>621754.1</v>
      </c>
      <c r="AB4296" s="215" t="n">
        <v>37040.875</v>
      </c>
      <c r="AC4296" s="215" t="n">
        <v>37042.875</v>
      </c>
    </row>
    <row r="4297" customFormat="false" ht="12.75" hidden="false" customHeight="false" outlineLevel="0" collapsed="false">
      <c r="A4297" s="208" t="str">
        <f aca="false">B4297&amp;" "&amp;C4297&amp;" "&amp;D4297</f>
        <v>US Power Physical</v>
      </c>
      <c r="B4297" s="208" t="str">
        <f aca="false">IF((LEFT(N4297,2)="US"),"US","")</f>
        <v>US</v>
      </c>
      <c r="C4297" s="208" t="str">
        <f aca="false">M4297</f>
        <v>Power</v>
      </c>
      <c r="D4297" s="208" t="str">
        <f aca="false">IF(ISNUMBER(FIND("Phy",N4297))=TRUE(),"Physical","Financial")</f>
        <v>Physical</v>
      </c>
      <c r="E4297" s="208" t="n">
        <f aca="false">IF(VLOOKUP(S4297,'DD-Lookup'!$J$6:$L$50,3,FALSE())="Monthly",(YEAR(AC4297)-YEAR(AB4297))*12+MONTH(AC4297)-MONTH(AB4297)+1,(AC4297-AB4297+1))</f>
        <v>30</v>
      </c>
      <c r="F4297" s="239" t="n">
        <f aca="false">E4297*SUM(P4297:Q4297)</f>
        <v>750</v>
      </c>
      <c r="G4297" s="214" t="n">
        <v>1293110</v>
      </c>
      <c r="H4297" s="215" t="n">
        <v>37035.4882523148</v>
      </c>
      <c r="I4297" s="0" t="s">
        <v>1115</v>
      </c>
      <c r="M4297" s="0" t="s">
        <v>67</v>
      </c>
      <c r="N4297" s="0" t="s">
        <v>1628</v>
      </c>
      <c r="O4297" s="0" t="s">
        <v>1811</v>
      </c>
      <c r="P4297" s="216" t="n">
        <v>25</v>
      </c>
      <c r="S4297" s="0" t="s">
        <v>930</v>
      </c>
      <c r="T4297" s="0" t="s">
        <v>784</v>
      </c>
      <c r="U4297" s="218" t="n">
        <v>312.5</v>
      </c>
      <c r="V4297" s="0" t="s">
        <v>2075</v>
      </c>
      <c r="W4297" s="0" t="s">
        <v>1813</v>
      </c>
      <c r="X4297" s="0" t="s">
        <v>1632</v>
      </c>
      <c r="Y4297" s="0" t="s">
        <v>1051</v>
      </c>
      <c r="Z4297" s="0" t="s">
        <v>618</v>
      </c>
      <c r="AA4297" s="0" t="n">
        <v>621756.1</v>
      </c>
      <c r="AB4297" s="215" t="n">
        <v>37043.875</v>
      </c>
      <c r="AC4297" s="215" t="n">
        <v>37072.875</v>
      </c>
    </row>
    <row r="4298" customFormat="false" ht="12.75" hidden="false" customHeight="false" outlineLevel="0" collapsed="false">
      <c r="A4298" s="208" t="str">
        <f aca="false">B4298&amp;" "&amp;C4298&amp;" "&amp;D4298</f>
        <v>US Natural Gas Financial</v>
      </c>
      <c r="B4298" s="208" t="str">
        <f aca="false">IF((LEFT(N4298,2)="US"),"US","")</f>
        <v>US</v>
      </c>
      <c r="C4298" s="208" t="str">
        <f aca="false">M4298</f>
        <v>Natural Gas</v>
      </c>
      <c r="D4298" s="208" t="str">
        <f aca="false">IF(ISNUMBER(FIND("Phy",N4298))=TRUE(),"Physical","Financial")</f>
        <v>Financial</v>
      </c>
      <c r="E4298" s="208" t="n">
        <f aca="false">IF(VLOOKUP(S4298,'DD-Lookup'!$J$6:$L$50,3,FALSE())="Monthly",(YEAR(AC4298)-YEAR(AB4298))*12+MONTH(AC4298)-MONTH(AB4298)+1,(AC4298-AB4298+1))</f>
        <v>30</v>
      </c>
      <c r="F4298" s="239" t="n">
        <f aca="false">E4298*SUM(P4298:Q4298)</f>
        <v>300000</v>
      </c>
      <c r="G4298" s="214" t="n">
        <v>1293112</v>
      </c>
      <c r="H4298" s="215" t="n">
        <v>37035.4882986111</v>
      </c>
      <c r="I4298" s="0" t="s">
        <v>1170</v>
      </c>
      <c r="M4298" s="0" t="s">
        <v>858</v>
      </c>
      <c r="N4298" s="0" t="s">
        <v>1024</v>
      </c>
      <c r="O4298" s="0" t="s">
        <v>1025</v>
      </c>
      <c r="P4298" s="216" t="n">
        <v>10000</v>
      </c>
      <c r="S4298" s="0" t="s">
        <v>1026</v>
      </c>
      <c r="T4298" s="0" t="s">
        <v>784</v>
      </c>
      <c r="U4298" s="218" t="n">
        <v>4.1125</v>
      </c>
      <c r="V4298" s="0" t="s">
        <v>1171</v>
      </c>
      <c r="W4298" s="0" t="s">
        <v>1028</v>
      </c>
      <c r="X4298" s="0" t="s">
        <v>1029</v>
      </c>
      <c r="Y4298" s="0" t="s">
        <v>838</v>
      </c>
      <c r="Z4298" s="0" t="s">
        <v>571</v>
      </c>
      <c r="AA4298" s="0" t="s">
        <v>3449</v>
      </c>
      <c r="AB4298" s="215" t="n">
        <v>37043.875</v>
      </c>
      <c r="AC4298" s="215" t="n">
        <v>37072.875</v>
      </c>
    </row>
    <row r="4299" customFormat="false" ht="12.75" hidden="false" customHeight="false" outlineLevel="0" collapsed="false">
      <c r="A4299" s="208" t="str">
        <f aca="false">B4299&amp;" "&amp;C4299&amp;" "&amp;D4299</f>
        <v>US Power Physical</v>
      </c>
      <c r="B4299" s="208" t="str">
        <f aca="false">IF((LEFT(N4299,2)="US"),"US","")</f>
        <v>US</v>
      </c>
      <c r="C4299" s="208" t="str">
        <f aca="false">M4299</f>
        <v>Power</v>
      </c>
      <c r="D4299" s="208" t="str">
        <f aca="false">IF(ISNUMBER(FIND("Phy",N4299))=TRUE(),"Physical","Financial")</f>
        <v>Physical</v>
      </c>
      <c r="E4299" s="208" t="n">
        <f aca="false">IF(VLOOKUP(S4299,'DD-Lookup'!$J$6:$L$50,3,FALSE())="Monthly",(YEAR(AC4299)-YEAR(AB4299))*12+MONTH(AC4299)-MONTH(AB4299)+1,(AC4299-AB4299+1))</f>
        <v>1</v>
      </c>
      <c r="F4299" s="239" t="n">
        <f aca="false">E4299*SUM(P4299:Q4299)</f>
        <v>50</v>
      </c>
      <c r="G4299" s="214" t="n">
        <v>1293116</v>
      </c>
      <c r="H4299" s="215" t="n">
        <v>37035.4887268519</v>
      </c>
      <c r="I4299" s="0" t="s">
        <v>1087</v>
      </c>
      <c r="M4299" s="0" t="s">
        <v>67</v>
      </c>
      <c r="N4299" s="0" t="s">
        <v>1081</v>
      </c>
      <c r="O4299" s="0" t="s">
        <v>3450</v>
      </c>
      <c r="P4299" s="216" t="n">
        <v>50</v>
      </c>
      <c r="S4299" s="0" t="s">
        <v>930</v>
      </c>
      <c r="T4299" s="0" t="s">
        <v>784</v>
      </c>
      <c r="U4299" s="218" t="n">
        <v>48.25</v>
      </c>
      <c r="V4299" s="0" t="s">
        <v>1093</v>
      </c>
      <c r="W4299" s="0" t="s">
        <v>1094</v>
      </c>
      <c r="X4299" s="0" t="s">
        <v>1063</v>
      </c>
      <c r="Y4299" s="0" t="s">
        <v>1051</v>
      </c>
      <c r="Z4299" s="0" t="s">
        <v>618</v>
      </c>
      <c r="AA4299" s="0" t="n">
        <v>621757.1</v>
      </c>
      <c r="AB4299" s="215" t="n">
        <v>37040.875</v>
      </c>
      <c r="AC4299" s="215" t="n">
        <v>37040.875</v>
      </c>
    </row>
    <row r="4300" customFormat="false" ht="12.75" hidden="false" customHeight="false" outlineLevel="0" collapsed="false">
      <c r="A4300" s="208" t="str">
        <f aca="false">B4300&amp;" "&amp;C4300&amp;" "&amp;D4300</f>
        <v>US Natural Gas Financial</v>
      </c>
      <c r="B4300" s="208" t="str">
        <f aca="false">IF((LEFT(N4300,2)="US"),"US","")</f>
        <v>US</v>
      </c>
      <c r="C4300" s="208" t="str">
        <f aca="false">M4300</f>
        <v>Natural Gas</v>
      </c>
      <c r="D4300" s="208" t="str">
        <f aca="false">IF(ISNUMBER(FIND("Phy",N4300))=TRUE(),"Physical","Financial")</f>
        <v>Financial</v>
      </c>
      <c r="E4300" s="208" t="n">
        <f aca="false">IF(VLOOKUP(S4300,'DD-Lookup'!$J$6:$L$50,3,FALSE())="Monthly",(YEAR(AC4300)-YEAR(AB4300))*12+MONTH(AC4300)-MONTH(AB4300)+1,(AC4300-AB4300+1))</f>
        <v>30</v>
      </c>
      <c r="F4300" s="239" t="n">
        <f aca="false">E4300*SUM(P4300:Q4300)</f>
        <v>450000</v>
      </c>
      <c r="G4300" s="214" t="n">
        <v>1293117</v>
      </c>
      <c r="H4300" s="215" t="n">
        <v>37035.4887962963</v>
      </c>
      <c r="I4300" s="0" t="s">
        <v>1023</v>
      </c>
      <c r="M4300" s="0" t="s">
        <v>858</v>
      </c>
      <c r="N4300" s="0" t="s">
        <v>1024</v>
      </c>
      <c r="O4300" s="0" t="s">
        <v>1025</v>
      </c>
      <c r="Q4300" s="216" t="n">
        <v>15000</v>
      </c>
      <c r="S4300" s="0" t="s">
        <v>1026</v>
      </c>
      <c r="T4300" s="0" t="s">
        <v>784</v>
      </c>
      <c r="U4300" s="218" t="n">
        <v>4.11</v>
      </c>
      <c r="V4300" s="0" t="s">
        <v>3451</v>
      </c>
      <c r="W4300" s="0" t="s">
        <v>1028</v>
      </c>
      <c r="X4300" s="0" t="s">
        <v>1029</v>
      </c>
      <c r="Y4300" s="0" t="s">
        <v>838</v>
      </c>
      <c r="Z4300" s="0" t="s">
        <v>571</v>
      </c>
      <c r="AA4300" s="0" t="s">
        <v>3452</v>
      </c>
      <c r="AB4300" s="215" t="n">
        <v>37043.875</v>
      </c>
      <c r="AC4300" s="215" t="n">
        <v>37072.875</v>
      </c>
    </row>
    <row r="4301" customFormat="false" ht="12.75" hidden="false" customHeight="false" outlineLevel="0" collapsed="false">
      <c r="A4301" s="208" t="str">
        <f aca="false">B4301&amp;" "&amp;C4301&amp;" "&amp;D4301</f>
        <v>US Power Physical</v>
      </c>
      <c r="B4301" s="208" t="str">
        <f aca="false">IF((LEFT(N4301,2)="US"),"US","")</f>
        <v>US</v>
      </c>
      <c r="C4301" s="208" t="str">
        <f aca="false">M4301</f>
        <v>Power</v>
      </c>
      <c r="D4301" s="208" t="str">
        <f aca="false">IF(ISNUMBER(FIND("Phy",N4301))=TRUE(),"Physical","Financial")</f>
        <v>Physical</v>
      </c>
      <c r="E4301" s="208" t="n">
        <f aca="false">IF(VLOOKUP(S4301,'DD-Lookup'!$J$6:$L$50,3,FALSE())="Monthly",(YEAR(AC4301)-YEAR(AB4301))*12+MONTH(AC4301)-MONTH(AB4301)+1,(AC4301-AB4301+1))</f>
        <v>30</v>
      </c>
      <c r="F4301" s="239" t="n">
        <f aca="false">E4301*SUM(P4301:Q4301)</f>
        <v>750</v>
      </c>
      <c r="G4301" s="214" t="n">
        <v>1293119</v>
      </c>
      <c r="H4301" s="215" t="n">
        <v>37035.4888310185</v>
      </c>
      <c r="I4301" s="0" t="s">
        <v>600</v>
      </c>
      <c r="M4301" s="0" t="s">
        <v>67</v>
      </c>
      <c r="N4301" s="0" t="s">
        <v>1648</v>
      </c>
      <c r="O4301" s="0" t="s">
        <v>3453</v>
      </c>
      <c r="P4301" s="216" t="n">
        <v>25</v>
      </c>
      <c r="S4301" s="0" t="s">
        <v>930</v>
      </c>
      <c r="T4301" s="0" t="s">
        <v>784</v>
      </c>
      <c r="U4301" s="218" t="n">
        <v>107</v>
      </c>
      <c r="V4301" s="0" t="s">
        <v>3454</v>
      </c>
      <c r="W4301" s="0" t="s">
        <v>1651</v>
      </c>
      <c r="X4301" s="0" t="s">
        <v>1652</v>
      </c>
      <c r="Y4301" s="0" t="s">
        <v>1051</v>
      </c>
      <c r="Z4301" s="0" t="s">
        <v>618</v>
      </c>
      <c r="AA4301" s="0" t="n">
        <v>621758.1</v>
      </c>
      <c r="AB4301" s="215" t="n">
        <v>37043.875</v>
      </c>
      <c r="AC4301" s="215" t="n">
        <v>37072.875</v>
      </c>
    </row>
    <row r="4302" customFormat="false" ht="12.75" hidden="false" customHeight="false" outlineLevel="0" collapsed="false">
      <c r="A4302" s="208" t="str">
        <f aca="false">B4302&amp;" "&amp;C4302&amp;" "&amp;D4302</f>
        <v>US Natural Gas Financial</v>
      </c>
      <c r="B4302" s="208" t="str">
        <f aca="false">IF((LEFT(N4302,2)="US"),"US","")</f>
        <v>US</v>
      </c>
      <c r="C4302" s="208" t="str">
        <f aca="false">M4302</f>
        <v>Natural Gas</v>
      </c>
      <c r="D4302" s="208" t="str">
        <f aca="false">IF(ISNUMBER(FIND("Phy",N4302))=TRUE(),"Physical","Financial")</f>
        <v>Financial</v>
      </c>
      <c r="E4302" s="208" t="n">
        <f aca="false">IF(VLOOKUP(S4302,'DD-Lookup'!$J$6:$L$50,3,FALSE())="Monthly",(YEAR(AC4302)-YEAR(AB4302))*12+MONTH(AC4302)-MONTH(AB4302)+1,(AC4302-AB4302+1))</f>
        <v>151</v>
      </c>
      <c r="F4302" s="239" t="n">
        <f aca="false">E4302*SUM(P4302:Q4302)</f>
        <v>377500</v>
      </c>
      <c r="G4302" s="214" t="n">
        <v>1293120</v>
      </c>
      <c r="H4302" s="215" t="n">
        <v>37035.488912037</v>
      </c>
      <c r="I4302" s="0" t="s">
        <v>1155</v>
      </c>
      <c r="M4302" s="0" t="s">
        <v>858</v>
      </c>
      <c r="N4302" s="0" t="s">
        <v>1024</v>
      </c>
      <c r="O4302" s="0" t="s">
        <v>1289</v>
      </c>
      <c r="Q4302" s="216" t="n">
        <v>2500</v>
      </c>
      <c r="S4302" s="0" t="s">
        <v>1026</v>
      </c>
      <c r="T4302" s="0" t="s">
        <v>784</v>
      </c>
      <c r="U4302" s="218" t="n">
        <v>4.615</v>
      </c>
      <c r="V4302" s="0" t="s">
        <v>1156</v>
      </c>
      <c r="W4302" s="0" t="s">
        <v>1028</v>
      </c>
      <c r="X4302" s="0" t="s">
        <v>1029</v>
      </c>
      <c r="Y4302" s="0" t="s">
        <v>838</v>
      </c>
      <c r="Z4302" s="0" t="s">
        <v>571</v>
      </c>
      <c r="AA4302" s="0" t="s">
        <v>3455</v>
      </c>
      <c r="AB4302" s="215" t="n">
        <v>37196</v>
      </c>
      <c r="AC4302" s="215" t="n">
        <v>37346</v>
      </c>
    </row>
    <row r="4303" customFormat="false" ht="12.75" hidden="false" customHeight="false" outlineLevel="0" collapsed="false">
      <c r="A4303" s="208" t="str">
        <f aca="false">B4303&amp;" "&amp;C4303&amp;" "&amp;D4303</f>
        <v> Metals Financial</v>
      </c>
      <c r="B4303" s="208" t="str">
        <f aca="false">IF((LEFT(N4303,2)="US"),"US","")</f>
        <v/>
      </c>
      <c r="C4303" s="208" t="str">
        <f aca="false">M4303</f>
        <v>Metals</v>
      </c>
      <c r="D4303" s="208" t="str">
        <f aca="false">IF(ISNUMBER(FIND("Phy",N4303))=TRUE(),"Physical","Financial")</f>
        <v>Financial</v>
      </c>
      <c r="E4303" s="208" t="n">
        <f aca="false">IF(VLOOKUP(S4303,'DD-Lookup'!$J$6:$L$50,3,FALSE())="Monthly",(YEAR(AC4303)-YEAR(AB4303))*12+MONTH(AC4303)-MONTH(AB4303)+1,(AC4303-AB4303+1))</f>
        <v>1</v>
      </c>
      <c r="F4303" s="239" t="n">
        <f aca="false">E4303*SUM(P4303:Q4303)</f>
        <v>2</v>
      </c>
      <c r="G4303" s="214" t="n">
        <v>1293121</v>
      </c>
      <c r="H4303" s="215" t="n">
        <v>37035.4889351852</v>
      </c>
      <c r="I4303" s="0" t="s">
        <v>809</v>
      </c>
      <c r="M4303" s="0" t="s">
        <v>780</v>
      </c>
      <c r="N4303" s="0" t="s">
        <v>781</v>
      </c>
      <c r="O4303" s="0" t="s">
        <v>782</v>
      </c>
      <c r="Q4303" s="216" t="n">
        <v>2</v>
      </c>
      <c r="S4303" s="0" t="s">
        <v>783</v>
      </c>
      <c r="T4303" s="0" t="s">
        <v>784</v>
      </c>
      <c r="U4303" s="218" t="n">
        <v>1547</v>
      </c>
      <c r="V4303" s="0" t="s">
        <v>810</v>
      </c>
      <c r="W4303" s="0" t="s">
        <v>803</v>
      </c>
      <c r="X4303" s="0" t="s">
        <v>787</v>
      </c>
      <c r="Y4303" s="0" t="s">
        <v>788</v>
      </c>
      <c r="Z4303" s="0" t="s">
        <v>789</v>
      </c>
      <c r="AA4303" s="0" t="n">
        <v>2151780</v>
      </c>
    </row>
    <row r="4304" customFormat="false" ht="12.75" hidden="false" customHeight="false" outlineLevel="0" collapsed="false">
      <c r="A4304" s="208" t="str">
        <f aca="false">B4304&amp;" "&amp;C4304&amp;" "&amp;D4304</f>
        <v>US Natural Gas Financial</v>
      </c>
      <c r="B4304" s="208" t="str">
        <f aca="false">IF((LEFT(N4304,2)="US"),"US","")</f>
        <v>US</v>
      </c>
      <c r="C4304" s="208" t="str">
        <f aca="false">M4304</f>
        <v>Natural Gas</v>
      </c>
      <c r="D4304" s="208" t="str">
        <f aca="false">IF(ISNUMBER(FIND("Phy",N4304))=TRUE(),"Physical","Financial")</f>
        <v>Financial</v>
      </c>
      <c r="E4304" s="208" t="n">
        <f aca="false">IF(VLOOKUP(S4304,'DD-Lookup'!$J$6:$L$50,3,FALSE())="Monthly",(YEAR(AC4304)-YEAR(AB4304))*12+MONTH(AC4304)-MONTH(AB4304)+1,(AC4304-AB4304+1))</f>
        <v>30</v>
      </c>
      <c r="F4304" s="239" t="n">
        <f aca="false">E4304*SUM(P4304:Q4304)</f>
        <v>300000</v>
      </c>
      <c r="G4304" s="214" t="n">
        <v>1293122</v>
      </c>
      <c r="H4304" s="215" t="n">
        <v>37035.4890625</v>
      </c>
      <c r="I4304" s="0" t="s">
        <v>1376</v>
      </c>
      <c r="M4304" s="0" t="s">
        <v>858</v>
      </c>
      <c r="N4304" s="0" t="s">
        <v>1024</v>
      </c>
      <c r="O4304" s="0" t="s">
        <v>1025</v>
      </c>
      <c r="P4304" s="216" t="n">
        <v>10000</v>
      </c>
      <c r="S4304" s="0" t="s">
        <v>1026</v>
      </c>
      <c r="T4304" s="0" t="s">
        <v>784</v>
      </c>
      <c r="U4304" s="218" t="n">
        <v>4.1075</v>
      </c>
      <c r="V4304" s="0" t="s">
        <v>1510</v>
      </c>
      <c r="W4304" s="0" t="s">
        <v>1028</v>
      </c>
      <c r="X4304" s="0" t="s">
        <v>1029</v>
      </c>
      <c r="Y4304" s="0" t="s">
        <v>838</v>
      </c>
      <c r="Z4304" s="0" t="s">
        <v>571</v>
      </c>
      <c r="AA4304" s="0" t="s">
        <v>3456</v>
      </c>
      <c r="AB4304" s="215" t="n">
        <v>37043.875</v>
      </c>
      <c r="AC4304" s="215" t="n">
        <v>37072.875</v>
      </c>
    </row>
    <row r="4305" customFormat="false" ht="12.75" hidden="false" customHeight="false" outlineLevel="0" collapsed="false">
      <c r="A4305" s="208" t="str">
        <f aca="false">B4305&amp;" "&amp;C4305&amp;" "&amp;D4305</f>
        <v>US Natural Gas Financial</v>
      </c>
      <c r="B4305" s="208" t="str">
        <f aca="false">IF((LEFT(N4305,2)="US"),"US","")</f>
        <v>US</v>
      </c>
      <c r="C4305" s="208" t="str">
        <f aca="false">M4305</f>
        <v>Natural Gas</v>
      </c>
      <c r="D4305" s="208" t="str">
        <f aca="false">IF(ISNUMBER(FIND("Phy",N4305))=TRUE(),"Physical","Financial")</f>
        <v>Financial</v>
      </c>
      <c r="E4305" s="208" t="n">
        <f aca="false">IF(VLOOKUP(S4305,'DD-Lookup'!$J$6:$L$50,3,FALSE())="Monthly",(YEAR(AC4305)-YEAR(AB4305))*12+MONTH(AC4305)-MONTH(AB4305)+1,(AC4305-AB4305+1))</f>
        <v>6</v>
      </c>
      <c r="F4305" s="239" t="n">
        <f aca="false">E4305*SUM(P4305:Q4305)</f>
        <v>180000</v>
      </c>
      <c r="G4305" s="214" t="n">
        <v>1293124</v>
      </c>
      <c r="H4305" s="215" t="n">
        <v>37035.4892013889</v>
      </c>
      <c r="I4305" s="0" t="s">
        <v>2157</v>
      </c>
      <c r="M4305" s="0" t="s">
        <v>858</v>
      </c>
      <c r="N4305" s="0" t="s">
        <v>1024</v>
      </c>
      <c r="O4305" s="0" t="s">
        <v>3235</v>
      </c>
      <c r="P4305" s="216" t="n">
        <v>30000</v>
      </c>
      <c r="S4305" s="0" t="s">
        <v>1026</v>
      </c>
      <c r="T4305" s="0" t="s">
        <v>784</v>
      </c>
      <c r="U4305" s="218" t="n">
        <v>4.05</v>
      </c>
      <c r="V4305" s="0" t="s">
        <v>2158</v>
      </c>
      <c r="W4305" s="0" t="s">
        <v>1406</v>
      </c>
      <c r="X4305" s="0" t="s">
        <v>1407</v>
      </c>
      <c r="Y4305" s="0" t="s">
        <v>838</v>
      </c>
      <c r="Z4305" s="0" t="s">
        <v>571</v>
      </c>
      <c r="AA4305" s="0" t="s">
        <v>3457</v>
      </c>
      <c r="AB4305" s="215" t="n">
        <v>37037.875</v>
      </c>
      <c r="AC4305" s="215" t="n">
        <v>37042.875</v>
      </c>
    </row>
    <row r="4306" customFormat="false" ht="12.75" hidden="false" customHeight="false" outlineLevel="0" collapsed="false">
      <c r="A4306" s="208" t="str">
        <f aca="false">B4306&amp;" "&amp;C4306&amp;" "&amp;D4306</f>
        <v>US Natural Gas Financial</v>
      </c>
      <c r="B4306" s="208" t="str">
        <f aca="false">IF((LEFT(N4306,2)="US"),"US","")</f>
        <v>US</v>
      </c>
      <c r="C4306" s="208" t="str">
        <f aca="false">M4306</f>
        <v>Natural Gas</v>
      </c>
      <c r="D4306" s="208" t="str">
        <f aca="false">IF(ISNUMBER(FIND("Phy",N4306))=TRUE(),"Physical","Financial")</f>
        <v>Financial</v>
      </c>
      <c r="E4306" s="208" t="n">
        <f aca="false">IF(VLOOKUP(S4306,'DD-Lookup'!$J$6:$L$50,3,FALSE())="Monthly",(YEAR(AC4306)-YEAR(AB4306))*12+MONTH(AC4306)-MONTH(AB4306)+1,(AC4306-AB4306+1))</f>
        <v>30</v>
      </c>
      <c r="F4306" s="239" t="n">
        <f aca="false">E4306*SUM(P4306:Q4306)</f>
        <v>300000</v>
      </c>
      <c r="G4306" s="214" t="n">
        <v>1293126</v>
      </c>
      <c r="H4306" s="215" t="n">
        <v>37035.4893055556</v>
      </c>
      <c r="I4306" s="0" t="s">
        <v>593</v>
      </c>
      <c r="M4306" s="0" t="s">
        <v>858</v>
      </c>
      <c r="N4306" s="0" t="s">
        <v>1482</v>
      </c>
      <c r="O4306" s="0" t="s">
        <v>2664</v>
      </c>
      <c r="Q4306" s="216" t="n">
        <v>10000</v>
      </c>
      <c r="S4306" s="0" t="s">
        <v>1026</v>
      </c>
      <c r="T4306" s="0" t="s">
        <v>784</v>
      </c>
      <c r="U4306" s="218" t="n">
        <v>-0.0425</v>
      </c>
      <c r="V4306" s="0" t="s">
        <v>2196</v>
      </c>
      <c r="W4306" s="0" t="s">
        <v>1851</v>
      </c>
      <c r="X4306" s="0" t="s">
        <v>1852</v>
      </c>
      <c r="Y4306" s="0" t="s">
        <v>838</v>
      </c>
      <c r="Z4306" s="0" t="s">
        <v>571</v>
      </c>
      <c r="AA4306" s="0" t="s">
        <v>3458</v>
      </c>
      <c r="AB4306" s="215" t="n">
        <v>37043.875</v>
      </c>
      <c r="AC4306" s="215" t="n">
        <v>37072.875</v>
      </c>
    </row>
    <row r="4307" customFormat="false" ht="12.75" hidden="false" customHeight="false" outlineLevel="0" collapsed="false">
      <c r="A4307" s="208" t="str">
        <f aca="false">B4307&amp;" "&amp;C4307&amp;" "&amp;D4307</f>
        <v>US Natural Gas Financial</v>
      </c>
      <c r="B4307" s="208" t="str">
        <f aca="false">IF((LEFT(N4307,2)="US"),"US","")</f>
        <v>US</v>
      </c>
      <c r="C4307" s="208" t="str">
        <f aca="false">M4307</f>
        <v>Natural Gas</v>
      </c>
      <c r="D4307" s="208" t="str">
        <f aca="false">IF(ISNUMBER(FIND("Phy",N4307))=TRUE(),"Physical","Financial")</f>
        <v>Financial</v>
      </c>
      <c r="E4307" s="208" t="n">
        <f aca="false">IF(VLOOKUP(S4307,'DD-Lookup'!$J$6:$L$50,3,FALSE())="Monthly",(YEAR(AC4307)-YEAR(AB4307))*12+MONTH(AC4307)-MONTH(AB4307)+1,(AC4307-AB4307+1))</f>
        <v>31</v>
      </c>
      <c r="F4307" s="239" t="n">
        <f aca="false">E4307*SUM(P4307:Q4307)</f>
        <v>155000</v>
      </c>
      <c r="G4307" s="214" t="n">
        <v>1293127</v>
      </c>
      <c r="H4307" s="215" t="n">
        <v>37035.4893287037</v>
      </c>
      <c r="I4307" s="0" t="s">
        <v>1694</v>
      </c>
      <c r="M4307" s="0" t="s">
        <v>858</v>
      </c>
      <c r="N4307" s="0" t="s">
        <v>1024</v>
      </c>
      <c r="O4307" s="0" t="s">
        <v>1099</v>
      </c>
      <c r="Q4307" s="216" t="n">
        <v>5000</v>
      </c>
      <c r="S4307" s="0" t="s">
        <v>1026</v>
      </c>
      <c r="T4307" s="0" t="s">
        <v>784</v>
      </c>
      <c r="U4307" s="218" t="n">
        <v>4.18</v>
      </c>
      <c r="V4307" s="0" t="s">
        <v>2448</v>
      </c>
      <c r="W4307" s="0" t="s">
        <v>1028</v>
      </c>
      <c r="X4307" s="0" t="s">
        <v>1029</v>
      </c>
      <c r="Y4307" s="0" t="s">
        <v>838</v>
      </c>
      <c r="Z4307" s="0" t="s">
        <v>571</v>
      </c>
      <c r="AA4307" s="0" t="s">
        <v>3459</v>
      </c>
      <c r="AB4307" s="215" t="n">
        <v>37073.875</v>
      </c>
      <c r="AC4307" s="215" t="n">
        <v>37103.875</v>
      </c>
    </row>
    <row r="4308" customFormat="false" ht="12.75" hidden="false" customHeight="false" outlineLevel="0" collapsed="false">
      <c r="A4308" s="208" t="str">
        <f aca="false">B4308&amp;" "&amp;C4308&amp;" "&amp;D4308</f>
        <v>US Natural Gas Financial</v>
      </c>
      <c r="B4308" s="208" t="str">
        <f aca="false">IF((LEFT(N4308,2)="US"),"US","")</f>
        <v>US</v>
      </c>
      <c r="C4308" s="208" t="str">
        <f aca="false">M4308</f>
        <v>Natural Gas</v>
      </c>
      <c r="D4308" s="208" t="str">
        <f aca="false">IF(ISNUMBER(FIND("Phy",N4308))=TRUE(),"Physical","Financial")</f>
        <v>Financial</v>
      </c>
      <c r="E4308" s="208" t="n">
        <f aca="false">IF(VLOOKUP(S4308,'DD-Lookup'!$J$6:$L$50,3,FALSE())="Monthly",(YEAR(AC4308)-YEAR(AB4308))*12+MONTH(AC4308)-MONTH(AB4308)+1,(AC4308-AB4308+1))</f>
        <v>30</v>
      </c>
      <c r="F4308" s="239" t="n">
        <f aca="false">E4308*SUM(P4308:Q4308)</f>
        <v>150000</v>
      </c>
      <c r="G4308" s="214" t="n">
        <v>1293129</v>
      </c>
      <c r="H4308" s="215" t="n">
        <v>37035.4894212963</v>
      </c>
      <c r="I4308" s="0" t="s">
        <v>1059</v>
      </c>
      <c r="M4308" s="0" t="s">
        <v>858</v>
      </c>
      <c r="N4308" s="0" t="s">
        <v>1024</v>
      </c>
      <c r="O4308" s="0" t="s">
        <v>1025</v>
      </c>
      <c r="Q4308" s="216" t="n">
        <v>5000</v>
      </c>
      <c r="S4308" s="0" t="s">
        <v>1026</v>
      </c>
      <c r="T4308" s="0" t="s">
        <v>784</v>
      </c>
      <c r="U4308" s="218" t="n">
        <v>4.11</v>
      </c>
      <c r="V4308" s="0" t="s">
        <v>1353</v>
      </c>
      <c r="W4308" s="0" t="s">
        <v>1028</v>
      </c>
      <c r="X4308" s="0" t="s">
        <v>1029</v>
      </c>
      <c r="Y4308" s="0" t="s">
        <v>838</v>
      </c>
      <c r="Z4308" s="0" t="s">
        <v>571</v>
      </c>
      <c r="AA4308" s="0" t="s">
        <v>3460</v>
      </c>
      <c r="AB4308" s="215" t="n">
        <v>37043.875</v>
      </c>
      <c r="AC4308" s="215" t="n">
        <v>37072.875</v>
      </c>
    </row>
    <row r="4309" customFormat="false" ht="12.75" hidden="false" customHeight="false" outlineLevel="0" collapsed="false">
      <c r="A4309" s="208" t="str">
        <f aca="false">B4309&amp;" "&amp;C4309&amp;" "&amp;D4309</f>
        <v>US Natural Gas Financial</v>
      </c>
      <c r="B4309" s="208" t="str">
        <f aca="false">IF((LEFT(N4309,2)="US"),"US","")</f>
        <v>US</v>
      </c>
      <c r="C4309" s="208" t="str">
        <f aca="false">M4309</f>
        <v>Natural Gas</v>
      </c>
      <c r="D4309" s="208" t="str">
        <f aca="false">IF(ISNUMBER(FIND("Phy",N4309))=TRUE(),"Physical","Financial")</f>
        <v>Financial</v>
      </c>
      <c r="E4309" s="208" t="n">
        <f aca="false">IF(VLOOKUP(S4309,'DD-Lookup'!$J$6:$L$50,3,FALSE())="Monthly",(YEAR(AC4309)-YEAR(AB4309))*12+MONTH(AC4309)-MONTH(AB4309)+1,(AC4309-AB4309+1))</f>
        <v>30</v>
      </c>
      <c r="F4309" s="239" t="n">
        <f aca="false">E4309*SUM(P4309:Q4309)</f>
        <v>300000</v>
      </c>
      <c r="G4309" s="214" t="n">
        <v>1293130</v>
      </c>
      <c r="H4309" s="215" t="n">
        <v>37035.4895949074</v>
      </c>
      <c r="I4309" s="0" t="s">
        <v>1112</v>
      </c>
      <c r="M4309" s="0" t="s">
        <v>858</v>
      </c>
      <c r="N4309" s="0" t="s">
        <v>1024</v>
      </c>
      <c r="O4309" s="0" t="s">
        <v>1025</v>
      </c>
      <c r="P4309" s="216" t="n">
        <v>10000</v>
      </c>
      <c r="S4309" s="0" t="s">
        <v>1026</v>
      </c>
      <c r="T4309" s="0" t="s">
        <v>784</v>
      </c>
      <c r="U4309" s="218" t="n">
        <v>4.1075</v>
      </c>
      <c r="V4309" s="0" t="s">
        <v>2126</v>
      </c>
      <c r="W4309" s="0" t="s">
        <v>1028</v>
      </c>
      <c r="X4309" s="0" t="s">
        <v>1029</v>
      </c>
      <c r="Y4309" s="0" t="s">
        <v>838</v>
      </c>
      <c r="Z4309" s="0" t="s">
        <v>571</v>
      </c>
      <c r="AA4309" s="0" t="s">
        <v>3461</v>
      </c>
      <c r="AB4309" s="215" t="n">
        <v>37043.875</v>
      </c>
      <c r="AC4309" s="215" t="n">
        <v>37072.875</v>
      </c>
    </row>
    <row r="4310" customFormat="false" ht="12.75" hidden="false" customHeight="false" outlineLevel="0" collapsed="false">
      <c r="A4310" s="208" t="str">
        <f aca="false">B4310&amp;" "&amp;C4310&amp;" "&amp;D4310</f>
        <v>US Natural Gas Financial</v>
      </c>
      <c r="B4310" s="208" t="str">
        <f aca="false">IF((LEFT(N4310,2)="US"),"US","")</f>
        <v>US</v>
      </c>
      <c r="C4310" s="208" t="str">
        <f aca="false">M4310</f>
        <v>Natural Gas</v>
      </c>
      <c r="D4310" s="208" t="str">
        <f aca="false">IF(ISNUMBER(FIND("Phy",N4310))=TRUE(),"Physical","Financial")</f>
        <v>Financial</v>
      </c>
      <c r="E4310" s="208" t="n">
        <f aca="false">IF(VLOOKUP(S4310,'DD-Lookup'!$J$6:$L$50,3,FALSE())="Monthly",(YEAR(AC4310)-YEAR(AB4310))*12+MONTH(AC4310)-MONTH(AB4310)+1,(AC4310-AB4310+1))</f>
        <v>30</v>
      </c>
      <c r="F4310" s="239" t="n">
        <f aca="false">E4310*SUM(P4310:Q4310)</f>
        <v>300000</v>
      </c>
      <c r="G4310" s="214" t="n">
        <v>1293131</v>
      </c>
      <c r="H4310" s="215" t="n">
        <v>37035.4897453704</v>
      </c>
      <c r="I4310" s="0" t="s">
        <v>1059</v>
      </c>
      <c r="M4310" s="0" t="s">
        <v>858</v>
      </c>
      <c r="N4310" s="0" t="s">
        <v>1024</v>
      </c>
      <c r="O4310" s="0" t="s">
        <v>1025</v>
      </c>
      <c r="Q4310" s="216" t="n">
        <v>10000</v>
      </c>
      <c r="S4310" s="0" t="s">
        <v>1026</v>
      </c>
      <c r="T4310" s="0" t="s">
        <v>784</v>
      </c>
      <c r="U4310" s="218" t="n">
        <v>4.11</v>
      </c>
      <c r="V4310" s="0" t="s">
        <v>1353</v>
      </c>
      <c r="W4310" s="0" t="s">
        <v>1028</v>
      </c>
      <c r="X4310" s="0" t="s">
        <v>1029</v>
      </c>
      <c r="Y4310" s="0" t="s">
        <v>838</v>
      </c>
      <c r="Z4310" s="0" t="s">
        <v>571</v>
      </c>
      <c r="AA4310" s="0" t="s">
        <v>3462</v>
      </c>
      <c r="AB4310" s="215" t="n">
        <v>37043.875</v>
      </c>
      <c r="AC4310" s="215" t="n">
        <v>37072.875</v>
      </c>
    </row>
    <row r="4311" customFormat="false" ht="12.75" hidden="false" customHeight="false" outlineLevel="0" collapsed="false">
      <c r="A4311" s="208" t="str">
        <f aca="false">B4311&amp;" "&amp;C4311&amp;" "&amp;D4311</f>
        <v>US Natural Gas Financial</v>
      </c>
      <c r="B4311" s="208" t="str">
        <f aca="false">IF((LEFT(N4311,2)="US"),"US","")</f>
        <v>US</v>
      </c>
      <c r="C4311" s="208" t="str">
        <f aca="false">M4311</f>
        <v>Natural Gas</v>
      </c>
      <c r="D4311" s="208" t="str">
        <f aca="false">IF(ISNUMBER(FIND("Phy",N4311))=TRUE(),"Physical","Financial")</f>
        <v>Financial</v>
      </c>
      <c r="E4311" s="208" t="n">
        <f aca="false">IF(VLOOKUP(S4311,'DD-Lookup'!$J$6:$L$50,3,FALSE())="Monthly",(YEAR(AC4311)-YEAR(AB4311))*12+MONTH(AC4311)-MONTH(AB4311)+1,(AC4311-AB4311+1))</f>
        <v>30</v>
      </c>
      <c r="F4311" s="239" t="n">
        <f aca="false">E4311*SUM(P4311:Q4311)</f>
        <v>150000</v>
      </c>
      <c r="G4311" s="214" t="n">
        <v>1293132</v>
      </c>
      <c r="H4311" s="215" t="n">
        <v>37035.4897916667</v>
      </c>
      <c r="I4311" s="0" t="s">
        <v>2031</v>
      </c>
      <c r="M4311" s="0" t="s">
        <v>858</v>
      </c>
      <c r="N4311" s="0" t="s">
        <v>1482</v>
      </c>
      <c r="O4311" s="0" t="s">
        <v>2664</v>
      </c>
      <c r="P4311" s="216" t="n">
        <v>5000</v>
      </c>
      <c r="S4311" s="0" t="s">
        <v>1026</v>
      </c>
      <c r="T4311" s="0" t="s">
        <v>784</v>
      </c>
      <c r="U4311" s="218" t="n">
        <v>-0.045</v>
      </c>
      <c r="V4311" s="0" t="s">
        <v>2032</v>
      </c>
      <c r="W4311" s="0" t="s">
        <v>1851</v>
      </c>
      <c r="X4311" s="0" t="s">
        <v>1852</v>
      </c>
      <c r="Y4311" s="0" t="s">
        <v>838</v>
      </c>
      <c r="Z4311" s="0" t="s">
        <v>571</v>
      </c>
      <c r="AA4311" s="0" t="s">
        <v>3463</v>
      </c>
      <c r="AB4311" s="215" t="n">
        <v>37043.875</v>
      </c>
      <c r="AC4311" s="215" t="n">
        <v>37072.875</v>
      </c>
    </row>
    <row r="4312" customFormat="false" ht="12.75" hidden="false" customHeight="false" outlineLevel="0" collapsed="false">
      <c r="A4312" s="208" t="str">
        <f aca="false">B4312&amp;" "&amp;C4312&amp;" "&amp;D4312</f>
        <v>US Crude Financial</v>
      </c>
      <c r="B4312" s="208" t="str">
        <f aca="false">IF((LEFT(N4312,2)="US"),"US","")</f>
        <v>US</v>
      </c>
      <c r="C4312" s="208" t="str">
        <f aca="false">M4312</f>
        <v>Crude</v>
      </c>
      <c r="D4312" s="208" t="str">
        <f aca="false">IF(ISNUMBER(FIND("Phy",N4312))=TRUE(),"Physical","Financial")</f>
        <v>Financial</v>
      </c>
      <c r="E4312" s="208" t="n">
        <f aca="false">IF(VLOOKUP(S4312,'DD-Lookup'!$J$6:$L$50,3,FALSE())="Monthly",(YEAR(AC4312)-YEAR(AB4312))*12+MONTH(AC4312)-MONTH(AB4312)+1,(AC4312-AB4312+1))</f>
        <v>1</v>
      </c>
      <c r="F4312" s="239" t="n">
        <f aca="false">E4312*SUM(P4312:Q4312)</f>
        <v>25000</v>
      </c>
      <c r="G4312" s="214" t="n">
        <v>1293134</v>
      </c>
      <c r="H4312" s="215" t="n">
        <v>37035.4900347222</v>
      </c>
      <c r="I4312" s="0" t="s">
        <v>1112</v>
      </c>
      <c r="M4312" s="0" t="s">
        <v>97</v>
      </c>
      <c r="N4312" s="0" t="s">
        <v>2263</v>
      </c>
      <c r="O4312" s="0" t="s">
        <v>2264</v>
      </c>
      <c r="P4312" s="216" t="n">
        <v>25000</v>
      </c>
      <c r="S4312" s="0" t="s">
        <v>834</v>
      </c>
      <c r="T4312" s="0" t="s">
        <v>784</v>
      </c>
      <c r="U4312" s="218" t="n">
        <v>-0.17</v>
      </c>
      <c r="V4312" s="0" t="s">
        <v>2443</v>
      </c>
      <c r="W4312" s="0" t="s">
        <v>2266</v>
      </c>
      <c r="X4312" s="0" t="s">
        <v>2267</v>
      </c>
      <c r="Y4312" s="0" t="s">
        <v>838</v>
      </c>
      <c r="Z4312" s="0" t="s">
        <v>571</v>
      </c>
      <c r="AA4312" s="0" t="s">
        <v>3464</v>
      </c>
      <c r="AB4312" s="215" t="n">
        <v>37073</v>
      </c>
      <c r="AC4312" s="215" t="n">
        <v>37103</v>
      </c>
    </row>
    <row r="4313" customFormat="false" ht="12.75" hidden="false" customHeight="false" outlineLevel="0" collapsed="false">
      <c r="A4313" s="208" t="str">
        <f aca="false">B4313&amp;" "&amp;C4313&amp;" "&amp;D4313</f>
        <v>US Crude Financial</v>
      </c>
      <c r="B4313" s="208" t="str">
        <f aca="false">IF((LEFT(N4313,2)="US"),"US","")</f>
        <v>US</v>
      </c>
      <c r="C4313" s="208" t="str">
        <f aca="false">M4313</f>
        <v>Crude</v>
      </c>
      <c r="D4313" s="208" t="str">
        <f aca="false">IF(ISNUMBER(FIND("Phy",N4313))=TRUE(),"Physical","Financial")</f>
        <v>Financial</v>
      </c>
      <c r="E4313" s="208" t="n">
        <f aca="false">IF(VLOOKUP(S4313,'DD-Lookup'!$J$6:$L$50,3,FALSE())="Monthly",(YEAR(AC4313)-YEAR(AB4313))*12+MONTH(AC4313)-MONTH(AB4313)+1,(AC4313-AB4313+1))</f>
        <v>1</v>
      </c>
      <c r="F4313" s="239" t="n">
        <f aca="false">E4313*SUM(P4313:Q4313)</f>
        <v>25000</v>
      </c>
      <c r="G4313" s="214" t="n">
        <v>1293135</v>
      </c>
      <c r="H4313" s="215" t="n">
        <v>37035.4901157407</v>
      </c>
      <c r="I4313" s="0" t="s">
        <v>1376</v>
      </c>
      <c r="M4313" s="0" t="s">
        <v>97</v>
      </c>
      <c r="N4313" s="0" t="s">
        <v>841</v>
      </c>
      <c r="O4313" s="0" t="s">
        <v>842</v>
      </c>
      <c r="Q4313" s="216" t="n">
        <v>25000</v>
      </c>
      <c r="S4313" s="0" t="s">
        <v>843</v>
      </c>
      <c r="T4313" s="0" t="s">
        <v>784</v>
      </c>
      <c r="U4313" s="218" t="n">
        <v>28.64</v>
      </c>
      <c r="V4313" s="0" t="s">
        <v>1377</v>
      </c>
      <c r="W4313" s="0" t="s">
        <v>845</v>
      </c>
      <c r="X4313" s="0" t="s">
        <v>846</v>
      </c>
      <c r="Y4313" s="0" t="s">
        <v>847</v>
      </c>
      <c r="Z4313" s="0" t="s">
        <v>571</v>
      </c>
      <c r="AA4313" s="0" t="n">
        <v>107206</v>
      </c>
      <c r="AB4313" s="215" t="n">
        <v>37073</v>
      </c>
      <c r="AC4313" s="215" t="n">
        <v>37103</v>
      </c>
    </row>
    <row r="4314" customFormat="false" ht="12.75" hidden="false" customHeight="false" outlineLevel="0" collapsed="false">
      <c r="A4314" s="208" t="str">
        <f aca="false">B4314&amp;" "&amp;C4314&amp;" "&amp;D4314</f>
        <v>US Natural Gas Financial</v>
      </c>
      <c r="B4314" s="208" t="str">
        <f aca="false">IF((LEFT(N4314,2)="US"),"US","")</f>
        <v>US</v>
      </c>
      <c r="C4314" s="208" t="str">
        <f aca="false">M4314</f>
        <v>Natural Gas</v>
      </c>
      <c r="D4314" s="208" t="str">
        <f aca="false">IF(ISNUMBER(FIND("Phy",N4314))=TRUE(),"Physical","Financial")</f>
        <v>Financial</v>
      </c>
      <c r="E4314" s="208" t="n">
        <f aca="false">IF(VLOOKUP(S4314,'DD-Lookup'!$J$6:$L$50,3,FALSE())="Monthly",(YEAR(AC4314)-YEAR(AB4314))*12+MONTH(AC4314)-MONTH(AB4314)+1,(AC4314-AB4314+1))</f>
        <v>30</v>
      </c>
      <c r="F4314" s="239" t="n">
        <f aca="false">E4314*SUM(P4314:Q4314)</f>
        <v>300000</v>
      </c>
      <c r="G4314" s="214" t="n">
        <v>1293136</v>
      </c>
      <c r="H4314" s="215" t="n">
        <v>37035.4901388889</v>
      </c>
      <c r="I4314" s="0" t="s">
        <v>2157</v>
      </c>
      <c r="M4314" s="0" t="s">
        <v>858</v>
      </c>
      <c r="N4314" s="0" t="s">
        <v>1024</v>
      </c>
      <c r="O4314" s="0" t="s">
        <v>1025</v>
      </c>
      <c r="Q4314" s="216" t="n">
        <v>10000</v>
      </c>
      <c r="S4314" s="0" t="s">
        <v>1026</v>
      </c>
      <c r="T4314" s="0" t="s">
        <v>784</v>
      </c>
      <c r="U4314" s="218" t="n">
        <v>4.1125</v>
      </c>
      <c r="V4314" s="0" t="s">
        <v>2158</v>
      </c>
      <c r="W4314" s="0" t="s">
        <v>1028</v>
      </c>
      <c r="X4314" s="0" t="s">
        <v>1029</v>
      </c>
      <c r="Y4314" s="0" t="s">
        <v>838</v>
      </c>
      <c r="Z4314" s="0" t="s">
        <v>571</v>
      </c>
      <c r="AA4314" s="0" t="s">
        <v>3465</v>
      </c>
      <c r="AB4314" s="215" t="n">
        <v>37043.875</v>
      </c>
      <c r="AC4314" s="215" t="n">
        <v>37072.875</v>
      </c>
    </row>
    <row r="4315" customFormat="false" ht="12.75" hidden="false" customHeight="false" outlineLevel="0" collapsed="false">
      <c r="A4315" s="208" t="str">
        <f aca="false">B4315&amp;" "&amp;C4315&amp;" "&amp;D4315</f>
        <v>US Natural Gas Financial</v>
      </c>
      <c r="B4315" s="208" t="str">
        <f aca="false">IF((LEFT(N4315,2)="US"),"US","")</f>
        <v>US</v>
      </c>
      <c r="C4315" s="208" t="str">
        <f aca="false">M4315</f>
        <v>Natural Gas</v>
      </c>
      <c r="D4315" s="208" t="str">
        <f aca="false">IF(ISNUMBER(FIND("Phy",N4315))=TRUE(),"Physical","Financial")</f>
        <v>Financial</v>
      </c>
      <c r="E4315" s="208" t="n">
        <f aca="false">IF(VLOOKUP(S4315,'DD-Lookup'!$J$6:$L$50,3,FALSE())="Monthly",(YEAR(AC4315)-YEAR(AB4315))*12+MONTH(AC4315)-MONTH(AB4315)+1,(AC4315-AB4315+1))</f>
        <v>30</v>
      </c>
      <c r="F4315" s="239" t="n">
        <f aca="false">E4315*SUM(P4315:Q4315)</f>
        <v>300000</v>
      </c>
      <c r="G4315" s="214" t="n">
        <v>1293139</v>
      </c>
      <c r="H4315" s="215" t="n">
        <v>37035.4903009259</v>
      </c>
      <c r="I4315" s="0" t="s">
        <v>1233</v>
      </c>
      <c r="M4315" s="0" t="s">
        <v>858</v>
      </c>
      <c r="N4315" s="0" t="s">
        <v>1024</v>
      </c>
      <c r="O4315" s="0" t="s">
        <v>1025</v>
      </c>
      <c r="Q4315" s="216" t="n">
        <v>10000</v>
      </c>
      <c r="S4315" s="0" t="s">
        <v>1026</v>
      </c>
      <c r="T4315" s="0" t="s">
        <v>784</v>
      </c>
      <c r="U4315" s="218" t="n">
        <v>4.1125</v>
      </c>
      <c r="V4315" s="0" t="s">
        <v>2027</v>
      </c>
      <c r="W4315" s="0" t="s">
        <v>1028</v>
      </c>
      <c r="X4315" s="0" t="s">
        <v>1029</v>
      </c>
      <c r="Y4315" s="0" t="s">
        <v>838</v>
      </c>
      <c r="Z4315" s="0" t="s">
        <v>571</v>
      </c>
      <c r="AA4315" s="0" t="s">
        <v>3466</v>
      </c>
      <c r="AB4315" s="215" t="n">
        <v>37043.875</v>
      </c>
      <c r="AC4315" s="215" t="n">
        <v>37072.875</v>
      </c>
    </row>
    <row r="4316" customFormat="false" ht="12.75" hidden="false" customHeight="false" outlineLevel="0" collapsed="false">
      <c r="A4316" s="208" t="str">
        <f aca="false">B4316&amp;" "&amp;C4316&amp;" "&amp;D4316</f>
        <v>US Natural Gas Financial</v>
      </c>
      <c r="B4316" s="208" t="str">
        <f aca="false">IF((LEFT(N4316,2)="US"),"US","")</f>
        <v>US</v>
      </c>
      <c r="C4316" s="208" t="str">
        <f aca="false">M4316</f>
        <v>Natural Gas</v>
      </c>
      <c r="D4316" s="208" t="str">
        <f aca="false">IF(ISNUMBER(FIND("Phy",N4316))=TRUE(),"Physical","Financial")</f>
        <v>Financial</v>
      </c>
      <c r="E4316" s="208" t="n">
        <f aca="false">IF(VLOOKUP(S4316,'DD-Lookup'!$J$6:$L$50,3,FALSE())="Monthly",(YEAR(AC4316)-YEAR(AB4316))*12+MONTH(AC4316)-MONTH(AB4316)+1,(AC4316-AB4316+1))</f>
        <v>30</v>
      </c>
      <c r="F4316" s="239" t="n">
        <f aca="false">E4316*SUM(P4316:Q4316)</f>
        <v>300000</v>
      </c>
      <c r="G4316" s="214" t="n">
        <v>1293140</v>
      </c>
      <c r="H4316" s="215" t="n">
        <v>37035.4903819444</v>
      </c>
      <c r="I4316" s="0" t="s">
        <v>1426</v>
      </c>
      <c r="M4316" s="0" t="s">
        <v>858</v>
      </c>
      <c r="N4316" s="0" t="s">
        <v>1482</v>
      </c>
      <c r="O4316" s="0" t="s">
        <v>1483</v>
      </c>
      <c r="Q4316" s="216" t="n">
        <v>10000</v>
      </c>
      <c r="S4316" s="0" t="s">
        <v>1026</v>
      </c>
      <c r="T4316" s="0" t="s">
        <v>784</v>
      </c>
      <c r="U4316" s="218" t="n">
        <v>0.2025</v>
      </c>
      <c r="V4316" s="0" t="s">
        <v>1634</v>
      </c>
      <c r="W4316" s="0" t="s">
        <v>1485</v>
      </c>
      <c r="X4316" s="0" t="s">
        <v>1486</v>
      </c>
      <c r="Y4316" s="0" t="s">
        <v>838</v>
      </c>
      <c r="Z4316" s="0" t="s">
        <v>571</v>
      </c>
      <c r="AA4316" s="0" t="s">
        <v>3467</v>
      </c>
      <c r="AB4316" s="215" t="n">
        <v>37043.875</v>
      </c>
      <c r="AC4316" s="215" t="n">
        <v>37072.875</v>
      </c>
    </row>
    <row r="4317" customFormat="false" ht="12.75" hidden="false" customHeight="false" outlineLevel="0" collapsed="false">
      <c r="A4317" s="208" t="str">
        <f aca="false">B4317&amp;" "&amp;C4317&amp;" "&amp;D4317</f>
        <v>US Natural Gas Financial</v>
      </c>
      <c r="B4317" s="208" t="str">
        <f aca="false">IF((LEFT(N4317,2)="US"),"US","")</f>
        <v>US</v>
      </c>
      <c r="C4317" s="208" t="str">
        <f aca="false">M4317</f>
        <v>Natural Gas</v>
      </c>
      <c r="D4317" s="208" t="str">
        <f aca="false">IF(ISNUMBER(FIND("Phy",N4317))=TRUE(),"Physical","Financial")</f>
        <v>Financial</v>
      </c>
      <c r="E4317" s="208" t="n">
        <f aca="false">IF(VLOOKUP(S4317,'DD-Lookup'!$J$6:$L$50,3,FALSE())="Monthly",(YEAR(AC4317)-YEAR(AB4317))*12+MONTH(AC4317)-MONTH(AB4317)+1,(AC4317-AB4317+1))</f>
        <v>30</v>
      </c>
      <c r="F4317" s="239" t="n">
        <f aca="false">E4317*SUM(P4317:Q4317)</f>
        <v>150000</v>
      </c>
      <c r="G4317" s="214" t="n">
        <v>1293141</v>
      </c>
      <c r="H4317" s="215" t="n">
        <v>37035.4903935185</v>
      </c>
      <c r="I4317" s="0" t="s">
        <v>1600</v>
      </c>
      <c r="M4317" s="0" t="s">
        <v>858</v>
      </c>
      <c r="N4317" s="0" t="s">
        <v>1024</v>
      </c>
      <c r="O4317" s="0" t="s">
        <v>1025</v>
      </c>
      <c r="P4317" s="216" t="n">
        <v>5000</v>
      </c>
      <c r="S4317" s="0" t="s">
        <v>1026</v>
      </c>
      <c r="T4317" s="0" t="s">
        <v>784</v>
      </c>
      <c r="U4317" s="218" t="n">
        <v>4.11</v>
      </c>
      <c r="V4317" s="0" t="s">
        <v>1601</v>
      </c>
      <c r="W4317" s="0" t="s">
        <v>1028</v>
      </c>
      <c r="X4317" s="0" t="s">
        <v>1029</v>
      </c>
      <c r="Y4317" s="0" t="s">
        <v>838</v>
      </c>
      <c r="Z4317" s="0" t="s">
        <v>571</v>
      </c>
      <c r="AA4317" s="0" t="s">
        <v>3468</v>
      </c>
      <c r="AB4317" s="215" t="n">
        <v>37043.875</v>
      </c>
      <c r="AC4317" s="215" t="n">
        <v>37072.875</v>
      </c>
    </row>
    <row r="4318" customFormat="false" ht="12.75" hidden="false" customHeight="false" outlineLevel="0" collapsed="false">
      <c r="A4318" s="208" t="str">
        <f aca="false">B4318&amp;" "&amp;C4318&amp;" "&amp;D4318</f>
        <v>US Natural Gas Financial</v>
      </c>
      <c r="B4318" s="208" t="str">
        <f aca="false">IF((LEFT(N4318,2)="US"),"US","")</f>
        <v>US</v>
      </c>
      <c r="C4318" s="208" t="str">
        <f aca="false">M4318</f>
        <v>Natural Gas</v>
      </c>
      <c r="D4318" s="208" t="str">
        <f aca="false">IF(ISNUMBER(FIND("Phy",N4318))=TRUE(),"Physical","Financial")</f>
        <v>Financial</v>
      </c>
      <c r="E4318" s="208" t="n">
        <f aca="false">IF(VLOOKUP(S4318,'DD-Lookup'!$J$6:$L$50,3,FALSE())="Monthly",(YEAR(AC4318)-YEAR(AB4318))*12+MONTH(AC4318)-MONTH(AB4318)+1,(AC4318-AB4318+1))</f>
        <v>31</v>
      </c>
      <c r="F4318" s="239" t="n">
        <f aca="false">E4318*SUM(P4318:Q4318)</f>
        <v>77500</v>
      </c>
      <c r="G4318" s="214" t="n">
        <v>1293142</v>
      </c>
      <c r="H4318" s="215" t="n">
        <v>37035.4904861111</v>
      </c>
      <c r="I4318" s="0" t="s">
        <v>1544</v>
      </c>
      <c r="M4318" s="0" t="s">
        <v>858</v>
      </c>
      <c r="N4318" s="0" t="s">
        <v>1024</v>
      </c>
      <c r="O4318" s="0" t="s">
        <v>1145</v>
      </c>
      <c r="Q4318" s="216" t="n">
        <v>2500</v>
      </c>
      <c r="S4318" s="0" t="s">
        <v>1026</v>
      </c>
      <c r="T4318" s="0" t="s">
        <v>784</v>
      </c>
      <c r="U4318" s="218" t="n">
        <v>4.265</v>
      </c>
      <c r="V4318" s="0" t="s">
        <v>1545</v>
      </c>
      <c r="W4318" s="0" t="s">
        <v>1028</v>
      </c>
      <c r="X4318" s="0" t="s">
        <v>1029</v>
      </c>
      <c r="Y4318" s="0" t="s">
        <v>838</v>
      </c>
      <c r="Z4318" s="0" t="s">
        <v>571</v>
      </c>
      <c r="AA4318" s="0" t="s">
        <v>3469</v>
      </c>
      <c r="AB4318" s="215" t="n">
        <v>37104.875</v>
      </c>
      <c r="AC4318" s="215" t="n">
        <v>37134.875</v>
      </c>
    </row>
    <row r="4319" customFormat="false" ht="12.75" hidden="false" customHeight="false" outlineLevel="0" collapsed="false">
      <c r="A4319" s="208" t="str">
        <f aca="false">B4319&amp;" "&amp;C4319&amp;" "&amp;D4319</f>
        <v>US Natural Gas Physical</v>
      </c>
      <c r="B4319" s="208" t="str">
        <f aca="false">IF((LEFT(N4319,2)="US"),"US","")</f>
        <v>US</v>
      </c>
      <c r="C4319" s="208" t="str">
        <f aca="false">M4319</f>
        <v>Natural Gas</v>
      </c>
      <c r="D4319" s="208" t="str">
        <f aca="false">IF(ISNUMBER(FIND("Phy",N4319))=TRUE(),"Physical","Financial")</f>
        <v>Physical</v>
      </c>
      <c r="E4319" s="208" t="n">
        <f aca="false">IF(VLOOKUP(S4319,'DD-Lookup'!$J$6:$L$50,3,FALSE())="Monthly",(YEAR(AC4319)-YEAR(AB4319))*12+MONTH(AC4319)-MONTH(AB4319)+1,(AC4319-AB4319+1))</f>
        <v>30</v>
      </c>
      <c r="F4319" s="239" t="n">
        <f aca="false">E4319*SUM(P4319:Q4319)</f>
        <v>150000</v>
      </c>
      <c r="G4319" s="214" t="n">
        <v>1293145</v>
      </c>
      <c r="H4319" s="215" t="n">
        <v>37035.4905671296</v>
      </c>
      <c r="I4319" s="0" t="s">
        <v>3470</v>
      </c>
      <c r="M4319" s="0" t="s">
        <v>858</v>
      </c>
      <c r="N4319" s="0" t="s">
        <v>1305</v>
      </c>
      <c r="O4319" s="0" t="s">
        <v>3471</v>
      </c>
      <c r="Q4319" s="216" t="n">
        <v>5000</v>
      </c>
      <c r="S4319" s="0" t="s">
        <v>1026</v>
      </c>
      <c r="T4319" s="0" t="s">
        <v>784</v>
      </c>
      <c r="U4319" s="218" t="n">
        <v>4.085</v>
      </c>
      <c r="V4319" s="0" t="s">
        <v>3472</v>
      </c>
      <c r="W4319" s="0" t="s">
        <v>1422</v>
      </c>
      <c r="X4319" s="0" t="s">
        <v>1423</v>
      </c>
      <c r="Y4319" s="0" t="s">
        <v>1310</v>
      </c>
      <c r="Z4319" s="0" t="s">
        <v>571</v>
      </c>
      <c r="AA4319" s="0" t="s">
        <v>3473</v>
      </c>
      <c r="AB4319" s="215" t="n">
        <v>37043.875</v>
      </c>
      <c r="AC4319" s="215" t="n">
        <v>37072.875</v>
      </c>
    </row>
    <row r="4320" customFormat="false" ht="12.75" hidden="false" customHeight="false" outlineLevel="0" collapsed="false">
      <c r="A4320" s="208" t="str">
        <f aca="false">B4320&amp;" "&amp;C4320&amp;" "&amp;D4320</f>
        <v> Natural Gas Physical</v>
      </c>
      <c r="B4320" s="208" t="str">
        <f aca="false">IF((LEFT(N4320,2)="US"),"US","")</f>
        <v/>
      </c>
      <c r="C4320" s="208" t="str">
        <f aca="false">M4320</f>
        <v>Natural Gas</v>
      </c>
      <c r="D4320" s="208" t="str">
        <f aca="false">IF(ISNUMBER(FIND("Phy",N4320))=TRUE(),"Physical","Financial")</f>
        <v>Physical</v>
      </c>
      <c r="E4320" s="208" t="n">
        <f aca="false">IF(VLOOKUP(S4320,'DD-Lookup'!$J$6:$L$50,3,FALSE())="Monthly",(YEAR(AC4320)-YEAR(AB4320))*12+MONTH(AC4320)-MONTH(AB4320)+1,(AC4320-AB4320+1))</f>
        <v>30</v>
      </c>
      <c r="F4320" s="239" t="n">
        <f aca="false">E4320*SUM(P4320:Q4320)</f>
        <v>150000</v>
      </c>
      <c r="G4320" s="214" t="n">
        <v>1293147</v>
      </c>
      <c r="H4320" s="215" t="n">
        <v>37035.4905787037</v>
      </c>
      <c r="I4320" s="0" t="s">
        <v>2170</v>
      </c>
      <c r="M4320" s="0" t="s">
        <v>858</v>
      </c>
      <c r="N4320" s="0" t="s">
        <v>2171</v>
      </c>
      <c r="O4320" s="0" t="s">
        <v>2172</v>
      </c>
      <c r="Q4320" s="216" t="n">
        <v>5000</v>
      </c>
      <c r="S4320" s="0" t="s">
        <v>279</v>
      </c>
      <c r="T4320" s="0" t="s">
        <v>2173</v>
      </c>
      <c r="U4320" s="218" t="n">
        <v>5.51</v>
      </c>
      <c r="V4320" s="0" t="s">
        <v>2174</v>
      </c>
      <c r="W4320" s="0" t="s">
        <v>2175</v>
      </c>
      <c r="X4320" s="0" t="s">
        <v>2176</v>
      </c>
      <c r="Y4320" s="0" t="s">
        <v>1310</v>
      </c>
      <c r="Z4320" s="0" t="s">
        <v>628</v>
      </c>
      <c r="AA4320" s="0" t="n">
        <v>809386</v>
      </c>
      <c r="AB4320" s="215" t="n">
        <v>37043.875</v>
      </c>
      <c r="AC4320" s="215" t="n">
        <v>37072.875</v>
      </c>
    </row>
    <row r="4321" customFormat="false" ht="12.75" hidden="false" customHeight="false" outlineLevel="0" collapsed="false">
      <c r="A4321" s="208" t="str">
        <f aca="false">B4321&amp;" "&amp;C4321&amp;" "&amp;D4321</f>
        <v>US Power Physical</v>
      </c>
      <c r="B4321" s="208" t="str">
        <f aca="false">IF((LEFT(N4321,2)="US"),"US","")</f>
        <v>US</v>
      </c>
      <c r="C4321" s="208" t="str">
        <f aca="false">M4321</f>
        <v>Power</v>
      </c>
      <c r="D4321" s="208" t="str">
        <f aca="false">IF(ISNUMBER(FIND("Phy",N4321))=TRUE(),"Physical","Financial")</f>
        <v>Physical</v>
      </c>
      <c r="E4321" s="208" t="n">
        <f aca="false">IF(VLOOKUP(S4321,'DD-Lookup'!$J$6:$L$50,3,FALSE())="Monthly",(YEAR(AC4321)-YEAR(AB4321))*12+MONTH(AC4321)-MONTH(AB4321)+1,(AC4321-AB4321+1))</f>
        <v>30</v>
      </c>
      <c r="F4321" s="239" t="n">
        <f aca="false">E4321*SUM(P4321:Q4321)</f>
        <v>750</v>
      </c>
      <c r="G4321" s="214" t="n">
        <v>1293149</v>
      </c>
      <c r="H4321" s="215" t="n">
        <v>37035.4908217593</v>
      </c>
      <c r="I4321" s="0" t="s">
        <v>1863</v>
      </c>
      <c r="J4321" s="0" t="s">
        <v>1246</v>
      </c>
      <c r="K4321" s="0" t="s">
        <v>1200</v>
      </c>
      <c r="M4321" s="0" t="s">
        <v>67</v>
      </c>
      <c r="N4321" s="0" t="s">
        <v>1628</v>
      </c>
      <c r="O4321" s="0" t="s">
        <v>1932</v>
      </c>
      <c r="P4321" s="216" t="n">
        <v>25</v>
      </c>
      <c r="S4321" s="0" t="s">
        <v>930</v>
      </c>
      <c r="T4321" s="0" t="s">
        <v>784</v>
      </c>
      <c r="U4321" s="218" t="n">
        <v>300</v>
      </c>
      <c r="V4321" s="0" t="s">
        <v>3474</v>
      </c>
      <c r="W4321" s="0" t="s">
        <v>1933</v>
      </c>
      <c r="X4321" s="0" t="s">
        <v>1934</v>
      </c>
      <c r="Y4321" s="0" t="s">
        <v>1051</v>
      </c>
      <c r="Z4321" s="0" t="s">
        <v>618</v>
      </c>
      <c r="AA4321" s="0" t="n">
        <v>621759.1</v>
      </c>
      <c r="AB4321" s="215" t="n">
        <v>37043.875</v>
      </c>
      <c r="AC4321" s="215" t="n">
        <v>37072.875</v>
      </c>
      <c r="AE4321" s="124" t="n">
        <f aca="false">IF(S4321="Gallon",F4321/42,F4321)</f>
        <v>750</v>
      </c>
    </row>
    <row r="4322" customFormat="false" ht="12.75" hidden="false" customHeight="false" outlineLevel="0" collapsed="false">
      <c r="A4322" s="208" t="str">
        <f aca="false">B4322&amp;" "&amp;C4322&amp;" "&amp;D4322</f>
        <v>US Natural Gas Financial</v>
      </c>
      <c r="B4322" s="208" t="str">
        <f aca="false">IF((LEFT(N4322,2)="US"),"US","")</f>
        <v>US</v>
      </c>
      <c r="C4322" s="208" t="str">
        <f aca="false">M4322</f>
        <v>Natural Gas</v>
      </c>
      <c r="D4322" s="208" t="str">
        <f aca="false">IF(ISNUMBER(FIND("Phy",N4322))=TRUE(),"Physical","Financial")</f>
        <v>Financial</v>
      </c>
      <c r="E4322" s="208" t="n">
        <f aca="false">IF(VLOOKUP(S4322,'DD-Lookup'!$J$6:$L$50,3,FALSE())="Monthly",(YEAR(AC4322)-YEAR(AB4322))*12+MONTH(AC4322)-MONTH(AB4322)+1,(AC4322-AB4322+1))</f>
        <v>153</v>
      </c>
      <c r="F4322" s="239" t="n">
        <f aca="false">E4322*SUM(P4322:Q4322)</f>
        <v>1530000</v>
      </c>
      <c r="G4322" s="214" t="n">
        <v>1293150</v>
      </c>
      <c r="H4322" s="215" t="n">
        <v>37035.4908333333</v>
      </c>
      <c r="I4322" s="0" t="s">
        <v>1233</v>
      </c>
      <c r="M4322" s="0" t="s">
        <v>858</v>
      </c>
      <c r="N4322" s="0" t="s">
        <v>1024</v>
      </c>
      <c r="O4322" s="0" t="s">
        <v>1303</v>
      </c>
      <c r="Q4322" s="216" t="n">
        <v>10000</v>
      </c>
      <c r="S4322" s="0" t="s">
        <v>1026</v>
      </c>
      <c r="T4322" s="0" t="s">
        <v>784</v>
      </c>
      <c r="U4322" s="218" t="n">
        <v>4.24</v>
      </c>
      <c r="V4322" s="0" t="s">
        <v>2027</v>
      </c>
      <c r="W4322" s="0" t="s">
        <v>1028</v>
      </c>
      <c r="X4322" s="0" t="s">
        <v>1029</v>
      </c>
      <c r="Y4322" s="0" t="s">
        <v>838</v>
      </c>
      <c r="Z4322" s="0" t="s">
        <v>571</v>
      </c>
      <c r="AA4322" s="0" t="s">
        <v>3475</v>
      </c>
      <c r="AB4322" s="215" t="n">
        <v>37043</v>
      </c>
      <c r="AC4322" s="215" t="n">
        <v>37195</v>
      </c>
    </row>
    <row r="4323" customFormat="false" ht="12.75" hidden="false" customHeight="false" outlineLevel="0" collapsed="false">
      <c r="A4323" s="208" t="str">
        <f aca="false">B4323&amp;" "&amp;C4323&amp;" "&amp;D4323</f>
        <v>US Natural Gas Financial</v>
      </c>
      <c r="B4323" s="208" t="str">
        <f aca="false">IF((LEFT(N4323,2)="US"),"US","")</f>
        <v>US</v>
      </c>
      <c r="C4323" s="208" t="str">
        <f aca="false">M4323</f>
        <v>Natural Gas</v>
      </c>
      <c r="D4323" s="208" t="str">
        <f aca="false">IF(ISNUMBER(FIND("Phy",N4323))=TRUE(),"Physical","Financial")</f>
        <v>Financial</v>
      </c>
      <c r="E4323" s="208" t="n">
        <f aca="false">IF(VLOOKUP(S4323,'DD-Lookup'!$J$6:$L$50,3,FALSE())="Monthly",(YEAR(AC4323)-YEAR(AB4323))*12+MONTH(AC4323)-MONTH(AB4323)+1,(AC4323-AB4323+1))</f>
        <v>30</v>
      </c>
      <c r="F4323" s="239" t="n">
        <f aca="false">E4323*SUM(P4323:Q4323)</f>
        <v>150000</v>
      </c>
      <c r="G4323" s="214" t="n">
        <v>1293151</v>
      </c>
      <c r="H4323" s="215" t="n">
        <v>37035.4909606481</v>
      </c>
      <c r="I4323" s="0" t="s">
        <v>1609</v>
      </c>
      <c r="M4323" s="0" t="s">
        <v>858</v>
      </c>
      <c r="N4323" s="0" t="s">
        <v>1024</v>
      </c>
      <c r="O4323" s="0" t="s">
        <v>1610</v>
      </c>
      <c r="Q4323" s="216" t="n">
        <v>5000</v>
      </c>
      <c r="S4323" s="0" t="s">
        <v>1026</v>
      </c>
      <c r="T4323" s="0" t="s">
        <v>784</v>
      </c>
      <c r="U4323" s="218" t="n">
        <v>4.5525</v>
      </c>
      <c r="V4323" s="0" t="s">
        <v>1611</v>
      </c>
      <c r="W4323" s="0" t="s">
        <v>1388</v>
      </c>
      <c r="X4323" s="0" t="s">
        <v>1612</v>
      </c>
      <c r="Y4323" s="0" t="s">
        <v>838</v>
      </c>
      <c r="Z4323" s="0" t="s">
        <v>571</v>
      </c>
      <c r="AA4323" s="0" t="s">
        <v>3476</v>
      </c>
      <c r="AB4323" s="215" t="n">
        <v>37043.875</v>
      </c>
      <c r="AC4323" s="215" t="n">
        <v>37072.875</v>
      </c>
    </row>
    <row r="4324" customFormat="false" ht="12.75" hidden="false" customHeight="false" outlineLevel="0" collapsed="false">
      <c r="A4324" s="208" t="str">
        <f aca="false">B4324&amp;" "&amp;C4324&amp;" "&amp;D4324</f>
        <v>US Natural Gas Financial</v>
      </c>
      <c r="B4324" s="208" t="str">
        <f aca="false">IF((LEFT(N4324,2)="US"),"US","")</f>
        <v>US</v>
      </c>
      <c r="C4324" s="208" t="str">
        <f aca="false">M4324</f>
        <v>Natural Gas</v>
      </c>
      <c r="D4324" s="208" t="str">
        <f aca="false">IF(ISNUMBER(FIND("Phy",N4324))=TRUE(),"Physical","Financial")</f>
        <v>Financial</v>
      </c>
      <c r="E4324" s="208" t="n">
        <f aca="false">IF(VLOOKUP(S4324,'DD-Lookup'!$J$6:$L$50,3,FALSE())="Monthly",(YEAR(AC4324)-YEAR(AB4324))*12+MONTH(AC4324)-MONTH(AB4324)+1,(AC4324-AB4324+1))</f>
        <v>30</v>
      </c>
      <c r="F4324" s="239" t="n">
        <f aca="false">E4324*SUM(P4324:Q4324)</f>
        <v>150000</v>
      </c>
      <c r="G4324" s="214" t="n">
        <v>1293154</v>
      </c>
      <c r="H4324" s="215" t="n">
        <v>37035.4909953704</v>
      </c>
      <c r="I4324" s="0" t="s">
        <v>593</v>
      </c>
      <c r="M4324" s="0" t="s">
        <v>858</v>
      </c>
      <c r="N4324" s="0" t="s">
        <v>1482</v>
      </c>
      <c r="O4324" s="0" t="s">
        <v>1712</v>
      </c>
      <c r="Q4324" s="216" t="n">
        <v>5000</v>
      </c>
      <c r="S4324" s="0" t="s">
        <v>1026</v>
      </c>
      <c r="T4324" s="0" t="s">
        <v>784</v>
      </c>
      <c r="U4324" s="218" t="n">
        <v>8.32</v>
      </c>
      <c r="V4324" s="0" t="s">
        <v>2688</v>
      </c>
      <c r="W4324" s="0" t="s">
        <v>1714</v>
      </c>
      <c r="X4324" s="0" t="s">
        <v>1715</v>
      </c>
      <c r="Y4324" s="0" t="s">
        <v>838</v>
      </c>
      <c r="Z4324" s="0" t="s">
        <v>571</v>
      </c>
      <c r="AA4324" s="0" t="s">
        <v>3477</v>
      </c>
      <c r="AB4324" s="215" t="n">
        <v>37043.875</v>
      </c>
      <c r="AC4324" s="215" t="n">
        <v>37072.875</v>
      </c>
    </row>
    <row r="4325" customFormat="false" ht="12.75" hidden="false" customHeight="false" outlineLevel="0" collapsed="false">
      <c r="A4325" s="208" t="str">
        <f aca="false">B4325&amp;" "&amp;C4325&amp;" "&amp;D4325</f>
        <v>US Power Physical</v>
      </c>
      <c r="B4325" s="208" t="str">
        <f aca="false">IF((LEFT(N4325,2)="US"),"US","")</f>
        <v>US</v>
      </c>
      <c r="C4325" s="208" t="str">
        <f aca="false">M4325</f>
        <v>Power</v>
      </c>
      <c r="D4325" s="208" t="str">
        <f aca="false">IF(ISNUMBER(FIND("Phy",N4325))=TRUE(),"Physical","Financial")</f>
        <v>Physical</v>
      </c>
      <c r="E4325" s="208" t="n">
        <f aca="false">IF(VLOOKUP(S4325,'DD-Lookup'!$J$6:$L$50,3,FALSE())="Monthly",(YEAR(AC4325)-YEAR(AB4325))*12+MONTH(AC4325)-MONTH(AB4325)+1,(AC4325-AB4325+1))</f>
        <v>30</v>
      </c>
      <c r="F4325" s="239" t="n">
        <f aca="false">E4325*SUM(P4325:Q4325)</f>
        <v>1500</v>
      </c>
      <c r="G4325" s="214" t="n">
        <v>1293153</v>
      </c>
      <c r="H4325" s="215" t="n">
        <v>37035.4909953704</v>
      </c>
      <c r="I4325" s="0" t="s">
        <v>1078</v>
      </c>
      <c r="M4325" s="0" t="s">
        <v>67</v>
      </c>
      <c r="N4325" s="0" t="s">
        <v>1081</v>
      </c>
      <c r="O4325" s="0" t="s">
        <v>1103</v>
      </c>
      <c r="Q4325" s="216" t="n">
        <v>50</v>
      </c>
      <c r="S4325" s="0" t="s">
        <v>930</v>
      </c>
      <c r="T4325" s="0" t="s">
        <v>784</v>
      </c>
      <c r="U4325" s="218" t="n">
        <v>42.75</v>
      </c>
      <c r="V4325" s="0" t="s">
        <v>3478</v>
      </c>
      <c r="W4325" s="0" t="s">
        <v>1105</v>
      </c>
      <c r="X4325" s="0" t="s">
        <v>1106</v>
      </c>
      <c r="Y4325" s="0" t="s">
        <v>1051</v>
      </c>
      <c r="Z4325" s="0" t="s">
        <v>618</v>
      </c>
      <c r="AA4325" s="0" t="n">
        <v>621760.1</v>
      </c>
      <c r="AB4325" s="215" t="n">
        <v>37135.5916666667</v>
      </c>
      <c r="AC4325" s="215" t="n">
        <v>37164.5916666667</v>
      </c>
    </row>
    <row r="4326" customFormat="false" ht="12.75" hidden="false" customHeight="false" outlineLevel="0" collapsed="false">
      <c r="A4326" s="208" t="str">
        <f aca="false">B4326&amp;" "&amp;C4326&amp;" "&amp;D4326</f>
        <v>US Power Physical</v>
      </c>
      <c r="B4326" s="208" t="str">
        <f aca="false">IF((LEFT(N4326,2)="US"),"US","")</f>
        <v>US</v>
      </c>
      <c r="C4326" s="208" t="str">
        <f aca="false">M4326</f>
        <v>Power</v>
      </c>
      <c r="D4326" s="208" t="str">
        <f aca="false">IF(ISNUMBER(FIND("Phy",N4326))=TRUE(),"Physical","Financial")</f>
        <v>Physical</v>
      </c>
      <c r="E4326" s="208" t="n">
        <f aca="false">IF(VLOOKUP(S4326,'DD-Lookup'!$J$6:$L$50,3,FALSE())="Monthly",(YEAR(AC4326)-YEAR(AB4326))*12+MONTH(AC4326)-MONTH(AB4326)+1,(AC4326-AB4326+1))</f>
        <v>30</v>
      </c>
      <c r="F4326" s="239" t="n">
        <f aca="false">E4326*SUM(P4326:Q4326)</f>
        <v>1500</v>
      </c>
      <c r="G4326" s="214" t="n">
        <v>1293155</v>
      </c>
      <c r="H4326" s="215" t="n">
        <v>37035.4910532407</v>
      </c>
      <c r="I4326" s="0" t="s">
        <v>1155</v>
      </c>
      <c r="M4326" s="0" t="s">
        <v>67</v>
      </c>
      <c r="N4326" s="0" t="s">
        <v>1081</v>
      </c>
      <c r="O4326" s="0" t="s">
        <v>1181</v>
      </c>
      <c r="P4326" s="216" t="n">
        <v>50</v>
      </c>
      <c r="S4326" s="0" t="s">
        <v>930</v>
      </c>
      <c r="T4326" s="0" t="s">
        <v>784</v>
      </c>
      <c r="U4326" s="218" t="n">
        <v>71.5</v>
      </c>
      <c r="V4326" s="0" t="s">
        <v>3479</v>
      </c>
      <c r="W4326" s="0" t="s">
        <v>1084</v>
      </c>
      <c r="X4326" s="0" t="s">
        <v>1182</v>
      </c>
      <c r="Y4326" s="0" t="s">
        <v>1051</v>
      </c>
      <c r="Z4326" s="0" t="s">
        <v>618</v>
      </c>
      <c r="AA4326" s="0" t="n">
        <v>621761.1</v>
      </c>
      <c r="AB4326" s="215" t="n">
        <v>37043.5944444445</v>
      </c>
      <c r="AC4326" s="215" t="n">
        <v>37072.5944444445</v>
      </c>
    </row>
    <row r="4327" customFormat="false" ht="12.75" hidden="false" customHeight="false" outlineLevel="0" collapsed="false">
      <c r="A4327" s="208" t="str">
        <f aca="false">B4327&amp;" "&amp;C4327&amp;" "&amp;D4327</f>
        <v> Natural Gas Physical</v>
      </c>
      <c r="B4327" s="208" t="str">
        <f aca="false">IF((LEFT(N4327,2)="US"),"US","")</f>
        <v/>
      </c>
      <c r="C4327" s="208" t="str">
        <f aca="false">M4327</f>
        <v>Natural Gas</v>
      </c>
      <c r="D4327" s="208" t="str">
        <f aca="false">IF(ISNUMBER(FIND("Phy",N4327))=TRUE(),"Physical","Financial")</f>
        <v>Physical</v>
      </c>
      <c r="E4327" s="208" t="n">
        <f aca="false">IF(VLOOKUP(S4327,'DD-Lookup'!$J$6:$L$50,3,FALSE())="Monthly",(YEAR(AC4327)-YEAR(AB4327))*12+MONTH(AC4327)-MONTH(AB4327)+1,(AC4327-AB4327+1))</f>
        <v>1</v>
      </c>
      <c r="F4327" s="239" t="n">
        <f aca="false">E4327*SUM(P4327:Q4327)</f>
        <v>10000</v>
      </c>
      <c r="G4327" s="214" t="n">
        <v>1293156</v>
      </c>
      <c r="H4327" s="215" t="n">
        <v>37035.4910648148</v>
      </c>
      <c r="I4327" s="0" t="s">
        <v>2040</v>
      </c>
      <c r="M4327" s="0" t="s">
        <v>858</v>
      </c>
      <c r="N4327" s="0" t="s">
        <v>2171</v>
      </c>
      <c r="O4327" s="0" t="s">
        <v>2223</v>
      </c>
      <c r="Q4327" s="216" t="n">
        <v>10000</v>
      </c>
      <c r="S4327" s="0" t="s">
        <v>279</v>
      </c>
      <c r="T4327" s="0" t="s">
        <v>2173</v>
      </c>
      <c r="U4327" s="218" t="n">
        <v>5.475</v>
      </c>
      <c r="V4327" s="0" t="s">
        <v>2224</v>
      </c>
      <c r="W4327" s="0" t="s">
        <v>2225</v>
      </c>
      <c r="X4327" s="0" t="s">
        <v>2176</v>
      </c>
      <c r="Y4327" s="0" t="s">
        <v>1310</v>
      </c>
      <c r="Z4327" s="0" t="s">
        <v>628</v>
      </c>
      <c r="AA4327" s="0" t="n">
        <v>809389</v>
      </c>
      <c r="AB4327" s="215" t="n">
        <v>37035.875</v>
      </c>
      <c r="AC4327" s="215" t="n">
        <v>37035.875</v>
      </c>
    </row>
    <row r="4328" customFormat="false" ht="12.75" hidden="false" customHeight="false" outlineLevel="0" collapsed="false">
      <c r="A4328" s="208" t="str">
        <f aca="false">B4328&amp;" "&amp;C4328&amp;" "&amp;D4328</f>
        <v>US Natural Gas Financial</v>
      </c>
      <c r="B4328" s="208" t="str">
        <f aca="false">IF((LEFT(N4328,2)="US"),"US","")</f>
        <v>US</v>
      </c>
      <c r="C4328" s="208" t="str">
        <f aca="false">M4328</f>
        <v>Natural Gas</v>
      </c>
      <c r="D4328" s="208" t="str">
        <f aca="false">IF(ISNUMBER(FIND("Phy",N4328))=TRUE(),"Physical","Financial")</f>
        <v>Financial</v>
      </c>
      <c r="E4328" s="208" t="n">
        <f aca="false">IF(VLOOKUP(S4328,'DD-Lookup'!$J$6:$L$50,3,FALSE())="Monthly",(YEAR(AC4328)-YEAR(AB4328))*12+MONTH(AC4328)-MONTH(AB4328)+1,(AC4328-AB4328+1))</f>
        <v>30</v>
      </c>
      <c r="F4328" s="239" t="n">
        <f aca="false">E4328*SUM(P4328:Q4328)</f>
        <v>150000</v>
      </c>
      <c r="G4328" s="214" t="n">
        <v>1293157</v>
      </c>
      <c r="H4328" s="215" t="n">
        <v>37035.4912615741</v>
      </c>
      <c r="I4328" s="0" t="s">
        <v>1066</v>
      </c>
      <c r="M4328" s="0" t="s">
        <v>858</v>
      </c>
      <c r="N4328" s="0" t="s">
        <v>1024</v>
      </c>
      <c r="O4328" s="0" t="s">
        <v>1025</v>
      </c>
      <c r="P4328" s="216" t="n">
        <v>5000</v>
      </c>
      <c r="S4328" s="0" t="s">
        <v>1026</v>
      </c>
      <c r="T4328" s="0" t="s">
        <v>784</v>
      </c>
      <c r="U4328" s="218" t="n">
        <v>4.1125</v>
      </c>
      <c r="V4328" s="0" t="s">
        <v>2280</v>
      </c>
      <c r="W4328" s="0" t="s">
        <v>1028</v>
      </c>
      <c r="X4328" s="0" t="s">
        <v>1029</v>
      </c>
      <c r="Y4328" s="0" t="s">
        <v>838</v>
      </c>
      <c r="Z4328" s="0" t="s">
        <v>571</v>
      </c>
      <c r="AA4328" s="0" t="s">
        <v>3480</v>
      </c>
      <c r="AB4328" s="215" t="n">
        <v>37043.875</v>
      </c>
      <c r="AC4328" s="215" t="n">
        <v>37072.875</v>
      </c>
    </row>
    <row r="4329" customFormat="false" ht="12.75" hidden="false" customHeight="false" outlineLevel="0" collapsed="false">
      <c r="A4329" s="208" t="str">
        <f aca="false">B4329&amp;" "&amp;C4329&amp;" "&amp;D4329</f>
        <v>US Natural Gas Financial</v>
      </c>
      <c r="B4329" s="208" t="str">
        <f aca="false">IF((LEFT(N4329,2)="US"),"US","")</f>
        <v>US</v>
      </c>
      <c r="C4329" s="208" t="str">
        <f aca="false">M4329</f>
        <v>Natural Gas</v>
      </c>
      <c r="D4329" s="208" t="str">
        <f aca="false">IF(ISNUMBER(FIND("Phy",N4329))=TRUE(),"Physical","Financial")</f>
        <v>Financial</v>
      </c>
      <c r="E4329" s="208" t="n">
        <f aca="false">IF(VLOOKUP(S4329,'DD-Lookup'!$J$6:$L$50,3,FALSE())="Monthly",(YEAR(AC4329)-YEAR(AB4329))*12+MONTH(AC4329)-MONTH(AB4329)+1,(AC4329-AB4329+1))</f>
        <v>31</v>
      </c>
      <c r="F4329" s="239" t="n">
        <f aca="false">E4329*SUM(P4329:Q4329)</f>
        <v>155000</v>
      </c>
      <c r="G4329" s="214" t="n">
        <v>1293159</v>
      </c>
      <c r="H4329" s="215" t="n">
        <v>37035.4914583333</v>
      </c>
      <c r="I4329" s="0" t="s">
        <v>1073</v>
      </c>
      <c r="M4329" s="0" t="s">
        <v>858</v>
      </c>
      <c r="N4329" s="0" t="s">
        <v>1024</v>
      </c>
      <c r="O4329" s="0" t="s">
        <v>1099</v>
      </c>
      <c r="Q4329" s="216" t="n">
        <v>5000</v>
      </c>
      <c r="S4329" s="0" t="s">
        <v>1026</v>
      </c>
      <c r="T4329" s="0" t="s">
        <v>784</v>
      </c>
      <c r="U4329" s="218" t="n">
        <v>4.185</v>
      </c>
      <c r="V4329" s="0" t="s">
        <v>3481</v>
      </c>
      <c r="W4329" s="0" t="s">
        <v>1028</v>
      </c>
      <c r="X4329" s="0" t="s">
        <v>1029</v>
      </c>
      <c r="Y4329" s="0" t="s">
        <v>838</v>
      </c>
      <c r="Z4329" s="0" t="s">
        <v>571</v>
      </c>
      <c r="AA4329" s="0" t="s">
        <v>3482</v>
      </c>
      <c r="AB4329" s="215" t="n">
        <v>37073.875</v>
      </c>
      <c r="AC4329" s="215" t="n">
        <v>37103.875</v>
      </c>
    </row>
    <row r="4330" customFormat="false" ht="12.75" hidden="false" customHeight="false" outlineLevel="0" collapsed="false">
      <c r="A4330" s="208" t="str">
        <f aca="false">B4330&amp;" "&amp;C4330&amp;" "&amp;D4330</f>
        <v>US Power Physical</v>
      </c>
      <c r="B4330" s="208" t="str">
        <f aca="false">IF((LEFT(N4330,2)="US"),"US","")</f>
        <v>US</v>
      </c>
      <c r="C4330" s="208" t="str">
        <f aca="false">M4330</f>
        <v>Power</v>
      </c>
      <c r="D4330" s="208" t="str">
        <f aca="false">IF(ISNUMBER(FIND("Phy",N4330))=TRUE(),"Physical","Financial")</f>
        <v>Physical</v>
      </c>
      <c r="E4330" s="208" t="n">
        <f aca="false">IF(VLOOKUP(S4330,'DD-Lookup'!$J$6:$L$50,3,FALSE())="Monthly",(YEAR(AC4330)-YEAR(AB4330))*12+MONTH(AC4330)-MONTH(AB4330)+1,(AC4330-AB4330+1))</f>
        <v>30</v>
      </c>
      <c r="F4330" s="239" t="n">
        <f aca="false">E4330*SUM(P4330:Q4330)</f>
        <v>1500</v>
      </c>
      <c r="G4330" s="214" t="n">
        <v>1293162</v>
      </c>
      <c r="H4330" s="215" t="n">
        <v>37035.4914814815</v>
      </c>
      <c r="I4330" s="0" t="s">
        <v>1078</v>
      </c>
      <c r="M4330" s="0" t="s">
        <v>67</v>
      </c>
      <c r="N4330" s="0" t="s">
        <v>1081</v>
      </c>
      <c r="O4330" s="0" t="s">
        <v>1459</v>
      </c>
      <c r="Q4330" s="216" t="n">
        <v>50</v>
      </c>
      <c r="S4330" s="0" t="s">
        <v>930</v>
      </c>
      <c r="T4330" s="0" t="s">
        <v>784</v>
      </c>
      <c r="U4330" s="218" t="n">
        <v>37</v>
      </c>
      <c r="V4330" s="0" t="s">
        <v>1188</v>
      </c>
      <c r="W4330" s="0" t="s">
        <v>1084</v>
      </c>
      <c r="X4330" s="0" t="s">
        <v>1287</v>
      </c>
      <c r="Y4330" s="0" t="s">
        <v>1051</v>
      </c>
      <c r="Z4330" s="0" t="s">
        <v>618</v>
      </c>
      <c r="AA4330" s="0" t="n">
        <v>621764.1</v>
      </c>
      <c r="AB4330" s="215" t="n">
        <v>37500.875</v>
      </c>
      <c r="AC4330" s="215" t="n">
        <v>37529.875</v>
      </c>
    </row>
    <row r="4331" customFormat="false" ht="12.75" hidden="false" customHeight="false" outlineLevel="0" collapsed="false">
      <c r="A4331" s="208" t="str">
        <f aca="false">B4331&amp;" "&amp;C4331&amp;" "&amp;D4331</f>
        <v>US Power Physical</v>
      </c>
      <c r="B4331" s="208" t="str">
        <f aca="false">IF((LEFT(N4331,2)="US"),"US","")</f>
        <v>US</v>
      </c>
      <c r="C4331" s="208" t="str">
        <f aca="false">M4331</f>
        <v>Power</v>
      </c>
      <c r="D4331" s="208" t="str">
        <f aca="false">IF(ISNUMBER(FIND("Phy",N4331))=TRUE(),"Physical","Financial")</f>
        <v>Physical</v>
      </c>
      <c r="E4331" s="208" t="n">
        <f aca="false">IF(VLOOKUP(S4331,'DD-Lookup'!$J$6:$L$50,3,FALSE())="Monthly",(YEAR(AC4331)-YEAR(AB4331))*12+MONTH(AC4331)-MONTH(AB4331)+1,(AC4331-AB4331+1))</f>
        <v>30</v>
      </c>
      <c r="F4331" s="239" t="n">
        <f aca="false">E4331*SUM(P4331:Q4331)</f>
        <v>1500</v>
      </c>
      <c r="G4331" s="214" t="n">
        <v>1293164</v>
      </c>
      <c r="H4331" s="215" t="n">
        <v>37035.4915509259</v>
      </c>
      <c r="I4331" s="0" t="s">
        <v>1291</v>
      </c>
      <c r="M4331" s="0" t="s">
        <v>67</v>
      </c>
      <c r="N4331" s="0" t="s">
        <v>1081</v>
      </c>
      <c r="O4331" s="0" t="s">
        <v>1161</v>
      </c>
      <c r="Q4331" s="216" t="n">
        <v>50</v>
      </c>
      <c r="S4331" s="0" t="s">
        <v>930</v>
      </c>
      <c r="T4331" s="0" t="s">
        <v>784</v>
      </c>
      <c r="U4331" s="218" t="n">
        <v>63.25</v>
      </c>
      <c r="V4331" s="0" t="s">
        <v>1292</v>
      </c>
      <c r="W4331" s="0" t="s">
        <v>1134</v>
      </c>
      <c r="X4331" s="0" t="s">
        <v>1135</v>
      </c>
      <c r="Y4331" s="0" t="s">
        <v>1051</v>
      </c>
      <c r="Z4331" s="0" t="s">
        <v>618</v>
      </c>
      <c r="AA4331" s="0" t="n">
        <v>621765.1</v>
      </c>
      <c r="AB4331" s="215" t="n">
        <v>37043.7159722222</v>
      </c>
      <c r="AC4331" s="215" t="n">
        <v>37072.7159722222</v>
      </c>
    </row>
    <row r="4332" customFormat="false" ht="12.75" hidden="false" customHeight="false" outlineLevel="0" collapsed="false">
      <c r="A4332" s="208" t="str">
        <f aca="false">B4332&amp;" "&amp;C4332&amp;" "&amp;D4332</f>
        <v>US Natural Gas Financial</v>
      </c>
      <c r="B4332" s="208" t="str">
        <f aca="false">IF((LEFT(N4332,2)="US"),"US","")</f>
        <v>US</v>
      </c>
      <c r="C4332" s="208" t="str">
        <f aca="false">M4332</f>
        <v>Natural Gas</v>
      </c>
      <c r="D4332" s="208" t="str">
        <f aca="false">IF(ISNUMBER(FIND("Phy",N4332))=TRUE(),"Physical","Financial")</f>
        <v>Financial</v>
      </c>
      <c r="E4332" s="208" t="n">
        <f aca="false">IF(VLOOKUP(S4332,'DD-Lookup'!$J$6:$L$50,3,FALSE())="Monthly",(YEAR(AC4332)-YEAR(AB4332))*12+MONTH(AC4332)-MONTH(AB4332)+1,(AC4332-AB4332+1))</f>
        <v>6</v>
      </c>
      <c r="F4332" s="239" t="n">
        <f aca="false">E4332*SUM(P4332:Q4332)</f>
        <v>180000</v>
      </c>
      <c r="G4332" s="214" t="n">
        <v>1293165</v>
      </c>
      <c r="H4332" s="215" t="n">
        <v>37035.4918518519</v>
      </c>
      <c r="I4332" s="0" t="s">
        <v>1381</v>
      </c>
      <c r="M4332" s="0" t="s">
        <v>858</v>
      </c>
      <c r="N4332" s="0" t="s">
        <v>1024</v>
      </c>
      <c r="O4332" s="0" t="s">
        <v>3235</v>
      </c>
      <c r="Q4332" s="216" t="n">
        <v>30000</v>
      </c>
      <c r="S4332" s="0" t="s">
        <v>1026</v>
      </c>
      <c r="T4332" s="0" t="s">
        <v>784</v>
      </c>
      <c r="U4332" s="218" t="n">
        <v>4.055</v>
      </c>
      <c r="V4332" s="0" t="s">
        <v>1383</v>
      </c>
      <c r="W4332" s="0" t="s">
        <v>1406</v>
      </c>
      <c r="X4332" s="0" t="s">
        <v>1407</v>
      </c>
      <c r="Y4332" s="0" t="s">
        <v>838</v>
      </c>
      <c r="Z4332" s="0" t="s">
        <v>571</v>
      </c>
      <c r="AA4332" s="0" t="s">
        <v>3483</v>
      </c>
      <c r="AB4332" s="215" t="n">
        <v>37037.875</v>
      </c>
      <c r="AC4332" s="215" t="n">
        <v>37042.875</v>
      </c>
    </row>
    <row r="4333" customFormat="false" ht="12.75" hidden="false" customHeight="false" outlineLevel="0" collapsed="false">
      <c r="A4333" s="208" t="str">
        <f aca="false">B4333&amp;" "&amp;C4333&amp;" "&amp;D4333</f>
        <v>US Crude Financial</v>
      </c>
      <c r="B4333" s="208" t="str">
        <f aca="false">IF((LEFT(N4333,2)="US"),"US","")</f>
        <v>US</v>
      </c>
      <c r="C4333" s="208" t="str">
        <f aca="false">M4333</f>
        <v>Crude</v>
      </c>
      <c r="D4333" s="208" t="str">
        <f aca="false">IF(ISNUMBER(FIND("Phy",N4333))=TRUE(),"Physical","Financial")</f>
        <v>Financial</v>
      </c>
      <c r="E4333" s="208" t="n">
        <f aca="false">IF(VLOOKUP(S4333,'DD-Lookup'!$J$6:$L$50,3,FALSE())="Monthly",(YEAR(AC4333)-YEAR(AB4333))*12+MONTH(AC4333)-MONTH(AB4333)+1,(AC4333-AB4333+1))</f>
        <v>1</v>
      </c>
      <c r="F4333" s="239" t="n">
        <f aca="false">E4333*SUM(P4333:Q4333)</f>
        <v>25000</v>
      </c>
      <c r="G4333" s="214" t="n">
        <v>1293166</v>
      </c>
      <c r="H4333" s="215" t="n">
        <v>37035.491875</v>
      </c>
      <c r="I4333" s="0" t="s">
        <v>888</v>
      </c>
      <c r="M4333" s="0" t="s">
        <v>97</v>
      </c>
      <c r="N4333" s="0" t="s">
        <v>841</v>
      </c>
      <c r="O4333" s="0" t="s">
        <v>842</v>
      </c>
      <c r="Q4333" s="216" t="n">
        <v>25000</v>
      </c>
      <c r="S4333" s="0" t="s">
        <v>843</v>
      </c>
      <c r="T4333" s="0" t="s">
        <v>784</v>
      </c>
      <c r="U4333" s="218" t="n">
        <v>28.66</v>
      </c>
      <c r="V4333" s="0" t="s">
        <v>995</v>
      </c>
      <c r="W4333" s="0" t="s">
        <v>845</v>
      </c>
      <c r="X4333" s="0" t="s">
        <v>846</v>
      </c>
      <c r="Y4333" s="0" t="s">
        <v>847</v>
      </c>
      <c r="Z4333" s="0" t="s">
        <v>571</v>
      </c>
      <c r="AA4333" s="0" t="n">
        <v>107207</v>
      </c>
      <c r="AB4333" s="215" t="n">
        <v>37073</v>
      </c>
      <c r="AC4333" s="215" t="n">
        <v>37103</v>
      </c>
    </row>
    <row r="4334" customFormat="false" ht="12.75" hidden="false" customHeight="false" outlineLevel="0" collapsed="false">
      <c r="A4334" s="208" t="str">
        <f aca="false">B4334&amp;" "&amp;C4334&amp;" "&amp;D4334</f>
        <v>US Natural Gas Financial</v>
      </c>
      <c r="B4334" s="208" t="str">
        <f aca="false">IF((LEFT(N4334,2)="US"),"US","")</f>
        <v>US</v>
      </c>
      <c r="C4334" s="208" t="str">
        <f aca="false">M4334</f>
        <v>Natural Gas</v>
      </c>
      <c r="D4334" s="208" t="str">
        <f aca="false">IF(ISNUMBER(FIND("Phy",N4334))=TRUE(),"Physical","Financial")</f>
        <v>Financial</v>
      </c>
      <c r="E4334" s="208" t="n">
        <f aca="false">IF(VLOOKUP(S4334,'DD-Lookup'!$J$6:$L$50,3,FALSE())="Monthly",(YEAR(AC4334)-YEAR(AB4334))*12+MONTH(AC4334)-MONTH(AB4334)+1,(AC4334-AB4334+1))</f>
        <v>30</v>
      </c>
      <c r="F4334" s="239" t="n">
        <f aca="false">E4334*SUM(P4334:Q4334)</f>
        <v>300000</v>
      </c>
      <c r="G4334" s="214" t="n">
        <v>1293167</v>
      </c>
      <c r="H4334" s="215" t="n">
        <v>37035.4919907407</v>
      </c>
      <c r="I4334" s="0" t="s">
        <v>1115</v>
      </c>
      <c r="M4334" s="0" t="s">
        <v>858</v>
      </c>
      <c r="N4334" s="0" t="s">
        <v>1024</v>
      </c>
      <c r="O4334" s="0" t="s">
        <v>1025</v>
      </c>
      <c r="Q4334" s="216" t="n">
        <v>10000</v>
      </c>
      <c r="S4334" s="0" t="s">
        <v>1026</v>
      </c>
      <c r="T4334" s="0" t="s">
        <v>784</v>
      </c>
      <c r="U4334" s="218" t="n">
        <v>4.115</v>
      </c>
      <c r="V4334" s="0" t="s">
        <v>1410</v>
      </c>
      <c r="W4334" s="0" t="s">
        <v>1028</v>
      </c>
      <c r="X4334" s="0" t="s">
        <v>1029</v>
      </c>
      <c r="Y4334" s="0" t="s">
        <v>838</v>
      </c>
      <c r="Z4334" s="0" t="s">
        <v>571</v>
      </c>
      <c r="AA4334" s="0" t="s">
        <v>3484</v>
      </c>
      <c r="AB4334" s="215" t="n">
        <v>37043.875</v>
      </c>
      <c r="AC4334" s="215" t="n">
        <v>37072.875</v>
      </c>
    </row>
    <row r="4335" customFormat="false" ht="12.75" hidden="false" customHeight="false" outlineLevel="0" collapsed="false">
      <c r="A4335" s="208" t="str">
        <f aca="false">B4335&amp;" "&amp;C4335&amp;" "&amp;D4335</f>
        <v>US Power Physical</v>
      </c>
      <c r="B4335" s="208" t="str">
        <f aca="false">IF((LEFT(N4335,2)="US"),"US","")</f>
        <v>US</v>
      </c>
      <c r="C4335" s="208" t="str">
        <f aca="false">M4335</f>
        <v>Power</v>
      </c>
      <c r="D4335" s="208" t="str">
        <f aca="false">IF(ISNUMBER(FIND("Phy",N4335))=TRUE(),"Physical","Financial")</f>
        <v>Physical</v>
      </c>
      <c r="E4335" s="208" t="n">
        <f aca="false">IF(VLOOKUP(S4335,'DD-Lookup'!$J$6:$L$50,3,FALSE())="Monthly",(YEAR(AC4335)-YEAR(AB4335))*12+MONTH(AC4335)-MONTH(AB4335)+1,(AC4335-AB4335+1))</f>
        <v>3</v>
      </c>
      <c r="F4335" s="239" t="n">
        <f aca="false">E4335*SUM(P4335:Q4335)</f>
        <v>75</v>
      </c>
      <c r="G4335" s="214" t="n">
        <v>1293168</v>
      </c>
      <c r="H4335" s="215" t="n">
        <v>37035.492025463</v>
      </c>
      <c r="I4335" s="0" t="s">
        <v>1107</v>
      </c>
      <c r="M4335" s="0" t="s">
        <v>67</v>
      </c>
      <c r="N4335" s="0" t="s">
        <v>1628</v>
      </c>
      <c r="O4335" s="0" t="s">
        <v>3195</v>
      </c>
      <c r="P4335" s="216" t="n">
        <v>25</v>
      </c>
      <c r="S4335" s="0" t="s">
        <v>930</v>
      </c>
      <c r="T4335" s="0" t="s">
        <v>784</v>
      </c>
      <c r="U4335" s="218" t="n">
        <v>200</v>
      </c>
      <c r="V4335" s="0" t="s">
        <v>3485</v>
      </c>
      <c r="W4335" s="0" t="s">
        <v>3197</v>
      </c>
      <c r="X4335" s="0" t="s">
        <v>1632</v>
      </c>
      <c r="Y4335" s="0" t="s">
        <v>1051</v>
      </c>
      <c r="Z4335" s="0" t="s">
        <v>618</v>
      </c>
      <c r="AA4335" s="0" t="n">
        <v>621766.1</v>
      </c>
      <c r="AB4335" s="215" t="n">
        <v>37040.875</v>
      </c>
      <c r="AC4335" s="215" t="n">
        <v>37042.875</v>
      </c>
    </row>
    <row r="4336" customFormat="false" ht="12.75" hidden="false" customHeight="false" outlineLevel="0" collapsed="false">
      <c r="A4336" s="208" t="str">
        <f aca="false">B4336&amp;" "&amp;C4336&amp;" "&amp;D4336</f>
        <v> Natural Gas Physical</v>
      </c>
      <c r="B4336" s="208" t="str">
        <f aca="false">IF((LEFT(N4336,2)="US"),"US","")</f>
        <v/>
      </c>
      <c r="C4336" s="208" t="str">
        <f aca="false">M4336</f>
        <v>Natural Gas</v>
      </c>
      <c r="D4336" s="208" t="str">
        <f aca="false">IF(ISNUMBER(FIND("Phy",N4336))=TRUE(),"Physical","Financial")</f>
        <v>Physical</v>
      </c>
      <c r="E4336" s="208" t="n">
        <f aca="false">IF(VLOOKUP(S4336,'DD-Lookup'!$J$6:$L$50,3,FALSE())="Monthly",(YEAR(AC4336)-YEAR(AB4336))*12+MONTH(AC4336)-MONTH(AB4336)+1,(AC4336-AB4336+1))</f>
        <v>1</v>
      </c>
      <c r="F4336" s="239" t="n">
        <f aca="false">E4336*SUM(P4336:Q4336)</f>
        <v>5000</v>
      </c>
      <c r="G4336" s="214" t="n">
        <v>1293171</v>
      </c>
      <c r="H4336" s="215" t="n">
        <v>37035.4923148148</v>
      </c>
      <c r="I4336" s="0" t="s">
        <v>2315</v>
      </c>
      <c r="M4336" s="0" t="s">
        <v>858</v>
      </c>
      <c r="N4336" s="0" t="s">
        <v>2171</v>
      </c>
      <c r="O4336" s="0" t="s">
        <v>3101</v>
      </c>
      <c r="Q4336" s="216" t="n">
        <v>5000</v>
      </c>
      <c r="S4336" s="0" t="s">
        <v>279</v>
      </c>
      <c r="T4336" s="0" t="s">
        <v>2173</v>
      </c>
      <c r="U4336" s="218" t="n">
        <v>5.48</v>
      </c>
      <c r="V4336" s="0" t="s">
        <v>2497</v>
      </c>
      <c r="W4336" s="0" t="s">
        <v>2225</v>
      </c>
      <c r="X4336" s="0" t="s">
        <v>2176</v>
      </c>
      <c r="Y4336" s="0" t="s">
        <v>1310</v>
      </c>
      <c r="Z4336" s="0" t="s">
        <v>628</v>
      </c>
      <c r="AA4336" s="0" t="n">
        <v>809390</v>
      </c>
      <c r="AB4336" s="215" t="n">
        <v>37036.875</v>
      </c>
      <c r="AC4336" s="215" t="n">
        <v>37036.875</v>
      </c>
    </row>
    <row r="4337" customFormat="false" ht="12.75" hidden="false" customHeight="false" outlineLevel="0" collapsed="false">
      <c r="A4337" s="208" t="str">
        <f aca="false">B4337&amp;" "&amp;C4337&amp;" "&amp;D4337</f>
        <v>US Power Physical</v>
      </c>
      <c r="B4337" s="208" t="str">
        <f aca="false">IF((LEFT(N4337,2)="US"),"US","")</f>
        <v>US</v>
      </c>
      <c r="C4337" s="208" t="str">
        <f aca="false">M4337</f>
        <v>Power</v>
      </c>
      <c r="D4337" s="208" t="str">
        <f aca="false">IF(ISNUMBER(FIND("Phy",N4337))=TRUE(),"Physical","Financial")</f>
        <v>Physical</v>
      </c>
      <c r="E4337" s="208" t="n">
        <f aca="false">IF(VLOOKUP(S4337,'DD-Lookup'!$J$6:$L$50,3,FALSE())="Monthly",(YEAR(AC4337)-YEAR(AB4337))*12+MONTH(AC4337)-MONTH(AB4337)+1,(AC4337-AB4337+1))</f>
        <v>30</v>
      </c>
      <c r="F4337" s="239" t="n">
        <f aca="false">E4337*SUM(P4337:Q4337)</f>
        <v>1500</v>
      </c>
      <c r="G4337" s="214" t="n">
        <v>1293173</v>
      </c>
      <c r="H4337" s="215" t="n">
        <v>37035.4925231482</v>
      </c>
      <c r="I4337" s="0" t="s">
        <v>1225</v>
      </c>
      <c r="M4337" s="0" t="s">
        <v>67</v>
      </c>
      <c r="N4337" s="0" t="s">
        <v>1081</v>
      </c>
      <c r="O4337" s="0" t="s">
        <v>1161</v>
      </c>
      <c r="Q4337" s="216" t="n">
        <v>50</v>
      </c>
      <c r="S4337" s="0" t="s">
        <v>930</v>
      </c>
      <c r="T4337" s="0" t="s">
        <v>784</v>
      </c>
      <c r="U4337" s="218" t="n">
        <v>63.5</v>
      </c>
      <c r="V4337" s="0" t="s">
        <v>2677</v>
      </c>
      <c r="W4337" s="0" t="s">
        <v>1134</v>
      </c>
      <c r="X4337" s="0" t="s">
        <v>1135</v>
      </c>
      <c r="Y4337" s="0" t="s">
        <v>1051</v>
      </c>
      <c r="Z4337" s="0" t="s">
        <v>618</v>
      </c>
      <c r="AA4337" s="0" t="n">
        <v>621767.1</v>
      </c>
      <c r="AB4337" s="215" t="n">
        <v>37043.7159722222</v>
      </c>
      <c r="AC4337" s="215" t="n">
        <v>37072.7159722222</v>
      </c>
    </row>
    <row r="4338" customFormat="false" ht="12.75" hidden="false" customHeight="false" outlineLevel="0" collapsed="false">
      <c r="A4338" s="208" t="str">
        <f aca="false">B4338&amp;" "&amp;C4338&amp;" "&amp;D4338</f>
        <v>US Power Physical</v>
      </c>
      <c r="B4338" s="208" t="str">
        <f aca="false">IF((LEFT(N4338,2)="US"),"US","")</f>
        <v>US</v>
      </c>
      <c r="C4338" s="208" t="str">
        <f aca="false">M4338</f>
        <v>Power</v>
      </c>
      <c r="D4338" s="208" t="str">
        <f aca="false">IF(ISNUMBER(FIND("Phy",N4338))=TRUE(),"Physical","Financial")</f>
        <v>Physical</v>
      </c>
      <c r="E4338" s="208" t="n">
        <f aca="false">IF(VLOOKUP(S4338,'DD-Lookup'!$J$6:$L$50,3,FALSE())="Monthly",(YEAR(AC4338)-YEAR(AB4338))*12+MONTH(AC4338)-MONTH(AB4338)+1,(AC4338-AB4338+1))</f>
        <v>30</v>
      </c>
      <c r="F4338" s="239" t="n">
        <f aca="false">E4338*SUM(P4338:Q4338)</f>
        <v>1500</v>
      </c>
      <c r="G4338" s="214" t="n">
        <v>1293175</v>
      </c>
      <c r="H4338" s="215" t="n">
        <v>37035.4926273148</v>
      </c>
      <c r="I4338" s="0" t="s">
        <v>1183</v>
      </c>
      <c r="M4338" s="0" t="s">
        <v>67</v>
      </c>
      <c r="N4338" s="0" t="s">
        <v>1081</v>
      </c>
      <c r="O4338" s="0" t="s">
        <v>1477</v>
      </c>
      <c r="Q4338" s="216" t="n">
        <v>50</v>
      </c>
      <c r="S4338" s="0" t="s">
        <v>930</v>
      </c>
      <c r="T4338" s="0" t="s">
        <v>784</v>
      </c>
      <c r="U4338" s="218" t="n">
        <v>59.5</v>
      </c>
      <c r="V4338" s="0" t="s">
        <v>2416</v>
      </c>
      <c r="W4338" s="0" t="s">
        <v>1127</v>
      </c>
      <c r="X4338" s="0" t="s">
        <v>1091</v>
      </c>
      <c r="Y4338" s="0" t="s">
        <v>1051</v>
      </c>
      <c r="Z4338" s="0" t="s">
        <v>618</v>
      </c>
      <c r="AA4338" s="0" t="n">
        <v>621770.1</v>
      </c>
      <c r="AB4338" s="215" t="n">
        <v>37043.7104166667</v>
      </c>
      <c r="AC4338" s="215" t="n">
        <v>37072.7104166667</v>
      </c>
    </row>
    <row r="4339" customFormat="false" ht="12.75" hidden="false" customHeight="false" outlineLevel="0" collapsed="false">
      <c r="A4339" s="208" t="str">
        <f aca="false">B4339&amp;" "&amp;C4339&amp;" "&amp;D4339</f>
        <v>US Natural Gas Financial</v>
      </c>
      <c r="B4339" s="208" t="str">
        <f aca="false">IF((LEFT(N4339,2)="US"),"US","")</f>
        <v>US</v>
      </c>
      <c r="C4339" s="208" t="str">
        <f aca="false">M4339</f>
        <v>Natural Gas</v>
      </c>
      <c r="D4339" s="208" t="str">
        <f aca="false">IF(ISNUMBER(FIND("Phy",N4339))=TRUE(),"Physical","Financial")</f>
        <v>Financial</v>
      </c>
      <c r="E4339" s="208" t="n">
        <f aca="false">IF(VLOOKUP(S4339,'DD-Lookup'!$J$6:$L$50,3,FALSE())="Monthly",(YEAR(AC4339)-YEAR(AB4339))*12+MONTH(AC4339)-MONTH(AB4339)+1,(AC4339-AB4339+1))</f>
        <v>30</v>
      </c>
      <c r="F4339" s="239" t="n">
        <f aca="false">E4339*SUM(P4339:Q4339)</f>
        <v>150000</v>
      </c>
      <c r="G4339" s="214" t="n">
        <v>1293176</v>
      </c>
      <c r="H4339" s="215" t="n">
        <v>37035.4926736111</v>
      </c>
      <c r="I4339" s="0" t="s">
        <v>1170</v>
      </c>
      <c r="M4339" s="0" t="s">
        <v>858</v>
      </c>
      <c r="N4339" s="0" t="s">
        <v>1024</v>
      </c>
      <c r="O4339" s="0" t="s">
        <v>1025</v>
      </c>
      <c r="Q4339" s="216" t="n">
        <v>5000</v>
      </c>
      <c r="S4339" s="0" t="s">
        <v>1026</v>
      </c>
      <c r="T4339" s="0" t="s">
        <v>784</v>
      </c>
      <c r="U4339" s="218" t="n">
        <v>4.1225</v>
      </c>
      <c r="V4339" s="0" t="s">
        <v>3310</v>
      </c>
      <c r="W4339" s="0" t="s">
        <v>1028</v>
      </c>
      <c r="X4339" s="0" t="s">
        <v>1029</v>
      </c>
      <c r="Y4339" s="0" t="s">
        <v>838</v>
      </c>
      <c r="Z4339" s="0" t="s">
        <v>571</v>
      </c>
      <c r="AA4339" s="0" t="s">
        <v>3486</v>
      </c>
      <c r="AB4339" s="215" t="n">
        <v>37043.875</v>
      </c>
      <c r="AC4339" s="215" t="n">
        <v>37072.875</v>
      </c>
    </row>
    <row r="4340" customFormat="false" ht="12.75" hidden="false" customHeight="false" outlineLevel="0" collapsed="false">
      <c r="A4340" s="208" t="str">
        <f aca="false">B4340&amp;" "&amp;C4340&amp;" "&amp;D4340</f>
        <v>US Natural Gas Financial</v>
      </c>
      <c r="B4340" s="208" t="str">
        <f aca="false">IF((LEFT(N4340,2)="US"),"US","")</f>
        <v>US</v>
      </c>
      <c r="C4340" s="208" t="str">
        <f aca="false">M4340</f>
        <v>Natural Gas</v>
      </c>
      <c r="D4340" s="208" t="str">
        <f aca="false">IF(ISNUMBER(FIND("Phy",N4340))=TRUE(),"Physical","Financial")</f>
        <v>Financial</v>
      </c>
      <c r="E4340" s="208" t="n">
        <f aca="false">IF(VLOOKUP(S4340,'DD-Lookup'!$J$6:$L$50,3,FALSE())="Monthly",(YEAR(AC4340)-YEAR(AB4340))*12+MONTH(AC4340)-MONTH(AB4340)+1,(AC4340-AB4340+1))</f>
        <v>151</v>
      </c>
      <c r="F4340" s="239" t="n">
        <f aca="false">E4340*SUM(P4340:Q4340)</f>
        <v>377500</v>
      </c>
      <c r="G4340" s="214" t="n">
        <v>1293177</v>
      </c>
      <c r="H4340" s="215" t="n">
        <v>37035.4927314815</v>
      </c>
      <c r="I4340" s="0" t="s">
        <v>1471</v>
      </c>
      <c r="M4340" s="0" t="s">
        <v>858</v>
      </c>
      <c r="N4340" s="0" t="s">
        <v>1024</v>
      </c>
      <c r="O4340" s="0" t="s">
        <v>1289</v>
      </c>
      <c r="Q4340" s="216" t="n">
        <v>2500</v>
      </c>
      <c r="S4340" s="0" t="s">
        <v>1026</v>
      </c>
      <c r="T4340" s="0" t="s">
        <v>784</v>
      </c>
      <c r="U4340" s="218" t="n">
        <v>4.63</v>
      </c>
      <c r="V4340" s="0" t="s">
        <v>2612</v>
      </c>
      <c r="W4340" s="0" t="s">
        <v>1028</v>
      </c>
      <c r="X4340" s="0" t="s">
        <v>1029</v>
      </c>
      <c r="Y4340" s="0" t="s">
        <v>838</v>
      </c>
      <c r="Z4340" s="0" t="s">
        <v>571</v>
      </c>
      <c r="AA4340" s="0" t="s">
        <v>3487</v>
      </c>
      <c r="AB4340" s="215" t="n">
        <v>37196</v>
      </c>
      <c r="AC4340" s="215" t="n">
        <v>37346</v>
      </c>
    </row>
    <row r="4341" customFormat="false" ht="12.75" hidden="false" customHeight="false" outlineLevel="0" collapsed="false">
      <c r="A4341" s="208" t="str">
        <f aca="false">B4341&amp;" "&amp;C4341&amp;" "&amp;D4341</f>
        <v>US Crude Financial</v>
      </c>
      <c r="B4341" s="208" t="str">
        <f aca="false">IF((LEFT(N4341,2)="US"),"US","")</f>
        <v>US</v>
      </c>
      <c r="C4341" s="208" t="str">
        <f aca="false">M4341</f>
        <v>Crude</v>
      </c>
      <c r="D4341" s="208" t="str">
        <f aca="false">IF(ISNUMBER(FIND("Phy",N4341))=TRUE(),"Physical","Financial")</f>
        <v>Financial</v>
      </c>
      <c r="E4341" s="208" t="n">
        <f aca="false">IF(VLOOKUP(S4341,'DD-Lookup'!$J$6:$L$50,3,FALSE())="Monthly",(YEAR(AC4341)-YEAR(AB4341))*12+MONTH(AC4341)-MONTH(AB4341)+1,(AC4341-AB4341+1))</f>
        <v>1</v>
      </c>
      <c r="F4341" s="239" t="n">
        <f aca="false">E4341*SUM(P4341:Q4341)</f>
        <v>25000</v>
      </c>
      <c r="G4341" s="214" t="n">
        <v>1293178</v>
      </c>
      <c r="H4341" s="215" t="n">
        <v>37035.4928009259</v>
      </c>
      <c r="I4341" s="0" t="s">
        <v>2320</v>
      </c>
      <c r="M4341" s="0" t="s">
        <v>97</v>
      </c>
      <c r="N4341" s="0" t="s">
        <v>841</v>
      </c>
      <c r="O4341" s="0" t="s">
        <v>889</v>
      </c>
      <c r="Q4341" s="216" t="n">
        <v>25000</v>
      </c>
      <c r="S4341" s="0" t="s">
        <v>843</v>
      </c>
      <c r="T4341" s="0" t="s">
        <v>784</v>
      </c>
      <c r="U4341" s="218" t="n">
        <v>28.68</v>
      </c>
      <c r="V4341" s="0" t="s">
        <v>2321</v>
      </c>
      <c r="W4341" s="0" t="s">
        <v>845</v>
      </c>
      <c r="X4341" s="0" t="s">
        <v>891</v>
      </c>
      <c r="Y4341" s="0" t="s">
        <v>847</v>
      </c>
      <c r="Z4341" s="0" t="s">
        <v>571</v>
      </c>
      <c r="AA4341" s="0" t="n">
        <v>107208</v>
      </c>
      <c r="AB4341" s="215" t="n">
        <v>37073</v>
      </c>
      <c r="AC4341" s="215" t="n">
        <v>37103</v>
      </c>
    </row>
    <row r="4342" customFormat="false" ht="12.75" hidden="false" customHeight="false" outlineLevel="0" collapsed="false">
      <c r="A4342" s="208" t="str">
        <f aca="false">B4342&amp;" "&amp;C4342&amp;" "&amp;D4342</f>
        <v>US Natural Gas Financial</v>
      </c>
      <c r="B4342" s="208" t="str">
        <f aca="false">IF((LEFT(N4342,2)="US"),"US","")</f>
        <v>US</v>
      </c>
      <c r="C4342" s="208" t="str">
        <f aca="false">M4342</f>
        <v>Natural Gas</v>
      </c>
      <c r="D4342" s="208" t="str">
        <f aca="false">IF(ISNUMBER(FIND("Phy",N4342))=TRUE(),"Physical","Financial")</f>
        <v>Financial</v>
      </c>
      <c r="E4342" s="208" t="n">
        <f aca="false">IF(VLOOKUP(S4342,'DD-Lookup'!$J$6:$L$50,3,FALSE())="Monthly",(YEAR(AC4342)-YEAR(AB4342))*12+MONTH(AC4342)-MONTH(AB4342)+1,(AC4342-AB4342+1))</f>
        <v>31</v>
      </c>
      <c r="F4342" s="239" t="n">
        <f aca="false">E4342*SUM(P4342:Q4342)</f>
        <v>155000</v>
      </c>
      <c r="G4342" s="214" t="n">
        <v>1293179</v>
      </c>
      <c r="H4342" s="215" t="n">
        <v>37035.4929166667</v>
      </c>
      <c r="I4342" s="0" t="s">
        <v>1109</v>
      </c>
      <c r="M4342" s="0" t="s">
        <v>858</v>
      </c>
      <c r="N4342" s="0" t="s">
        <v>1024</v>
      </c>
      <c r="O4342" s="0" t="s">
        <v>1099</v>
      </c>
      <c r="P4342" s="216" t="n">
        <v>5000</v>
      </c>
      <c r="S4342" s="0" t="s">
        <v>1026</v>
      </c>
      <c r="T4342" s="0" t="s">
        <v>784</v>
      </c>
      <c r="U4342" s="218" t="n">
        <v>4.1875</v>
      </c>
      <c r="V4342" s="0" t="s">
        <v>2774</v>
      </c>
      <c r="W4342" s="0" t="s">
        <v>1028</v>
      </c>
      <c r="X4342" s="0" t="s">
        <v>1029</v>
      </c>
      <c r="Y4342" s="0" t="s">
        <v>838</v>
      </c>
      <c r="Z4342" s="0" t="s">
        <v>571</v>
      </c>
      <c r="AA4342" s="0" t="s">
        <v>3488</v>
      </c>
      <c r="AB4342" s="215" t="n">
        <v>37073.875</v>
      </c>
      <c r="AC4342" s="215" t="n">
        <v>37103.875</v>
      </c>
    </row>
    <row r="4343" customFormat="false" ht="12.75" hidden="false" customHeight="false" outlineLevel="0" collapsed="false">
      <c r="A4343" s="208" t="str">
        <f aca="false">B4343&amp;" "&amp;C4343&amp;" "&amp;D4343</f>
        <v>US Power Physical</v>
      </c>
      <c r="B4343" s="208" t="str">
        <f aca="false">IF((LEFT(N4343,2)="US"),"US","")</f>
        <v>US</v>
      </c>
      <c r="C4343" s="208" t="str">
        <f aca="false">M4343</f>
        <v>Power</v>
      </c>
      <c r="D4343" s="208" t="str">
        <f aca="false">IF(ISNUMBER(FIND("Phy",N4343))=TRUE(),"Physical","Financial")</f>
        <v>Physical</v>
      </c>
      <c r="E4343" s="208" t="n">
        <f aca="false">IF(VLOOKUP(S4343,'DD-Lookup'!$J$6:$L$50,3,FALSE())="Monthly",(YEAR(AC4343)-YEAR(AB4343))*12+MONTH(AC4343)-MONTH(AB4343)+1,(AC4343-AB4343+1))</f>
        <v>59</v>
      </c>
      <c r="F4343" s="239" t="n">
        <f aca="false">E4343*SUM(P4343:Q4343)</f>
        <v>2950</v>
      </c>
      <c r="G4343" s="214" t="n">
        <v>1293181</v>
      </c>
      <c r="H4343" s="215" t="n">
        <v>37035.4929282407</v>
      </c>
      <c r="I4343" s="0" t="s">
        <v>1225</v>
      </c>
      <c r="M4343" s="0" t="s">
        <v>67</v>
      </c>
      <c r="N4343" s="0" t="s">
        <v>1081</v>
      </c>
      <c r="O4343" s="0" t="s">
        <v>1550</v>
      </c>
      <c r="P4343" s="216" t="n">
        <v>50</v>
      </c>
      <c r="S4343" s="0" t="s">
        <v>930</v>
      </c>
      <c r="T4343" s="0" t="s">
        <v>784</v>
      </c>
      <c r="U4343" s="218" t="n">
        <v>40.75</v>
      </c>
      <c r="V4343" s="0" t="s">
        <v>1226</v>
      </c>
      <c r="W4343" s="0" t="s">
        <v>1090</v>
      </c>
      <c r="X4343" s="0" t="s">
        <v>1091</v>
      </c>
      <c r="Y4343" s="0" t="s">
        <v>1051</v>
      </c>
      <c r="Z4343" s="0" t="s">
        <v>618</v>
      </c>
      <c r="AA4343" s="0" t="n">
        <v>621771.1</v>
      </c>
      <c r="AB4343" s="215" t="n">
        <v>37257.7159722222</v>
      </c>
      <c r="AC4343" s="215" t="n">
        <v>37315.7159722222</v>
      </c>
    </row>
    <row r="4344" customFormat="false" ht="12.75" hidden="false" customHeight="false" outlineLevel="0" collapsed="false">
      <c r="A4344" s="208" t="str">
        <f aca="false">B4344&amp;" "&amp;C4344&amp;" "&amp;D4344</f>
        <v>US Natural Gas Physical</v>
      </c>
      <c r="B4344" s="208" t="str">
        <f aca="false">IF((LEFT(N4344,2)="US"),"US","")</f>
        <v>US</v>
      </c>
      <c r="C4344" s="208" t="str">
        <f aca="false">M4344</f>
        <v>Natural Gas</v>
      </c>
      <c r="D4344" s="208" t="str">
        <f aca="false">IF(ISNUMBER(FIND("Phy",N4344))=TRUE(),"Physical","Financial")</f>
        <v>Physical</v>
      </c>
      <c r="E4344" s="208" t="n">
        <f aca="false">IF(VLOOKUP(S4344,'DD-Lookup'!$J$6:$L$50,3,FALSE())="Monthly",(YEAR(AC4344)-YEAR(AB4344))*12+MONTH(AC4344)-MONTH(AB4344)+1,(AC4344-AB4344+1))</f>
        <v>30</v>
      </c>
      <c r="F4344" s="239" t="n">
        <f aca="false">E4344*SUM(P4344:Q4344)</f>
        <v>75000</v>
      </c>
      <c r="G4344" s="214" t="n">
        <v>1293182</v>
      </c>
      <c r="H4344" s="215" t="n">
        <v>37035.4930092593</v>
      </c>
      <c r="I4344" s="0" t="s">
        <v>1847</v>
      </c>
      <c r="M4344" s="0" t="s">
        <v>858</v>
      </c>
      <c r="N4344" s="0" t="s">
        <v>1305</v>
      </c>
      <c r="O4344" s="0" t="s">
        <v>2396</v>
      </c>
      <c r="P4344" s="216" t="n">
        <v>2500</v>
      </c>
      <c r="S4344" s="0" t="s">
        <v>1026</v>
      </c>
      <c r="T4344" s="0" t="s">
        <v>784</v>
      </c>
      <c r="U4344" s="218" t="n">
        <v>4.3875</v>
      </c>
      <c r="V4344" s="0" t="s">
        <v>2397</v>
      </c>
      <c r="W4344" s="0" t="s">
        <v>1531</v>
      </c>
      <c r="X4344" s="0" t="s">
        <v>2398</v>
      </c>
      <c r="Y4344" s="0" t="s">
        <v>1310</v>
      </c>
      <c r="Z4344" s="0" t="s">
        <v>571</v>
      </c>
      <c r="AA4344" s="0" t="s">
        <v>3489</v>
      </c>
      <c r="AB4344" s="215" t="n">
        <v>37043.875</v>
      </c>
      <c r="AC4344" s="215" t="n">
        <v>37072.875</v>
      </c>
    </row>
    <row r="4345" customFormat="false" ht="12.75" hidden="false" customHeight="false" outlineLevel="0" collapsed="false">
      <c r="A4345" s="208" t="str">
        <f aca="false">B4345&amp;" "&amp;C4345&amp;" "&amp;D4345</f>
        <v>US Natural Gas Financial</v>
      </c>
      <c r="B4345" s="208" t="str">
        <f aca="false">IF((LEFT(N4345,2)="US"),"US","")</f>
        <v>US</v>
      </c>
      <c r="C4345" s="208" t="str">
        <f aca="false">M4345</f>
        <v>Natural Gas</v>
      </c>
      <c r="D4345" s="208" t="str">
        <f aca="false">IF(ISNUMBER(FIND("Phy",N4345))=TRUE(),"Physical","Financial")</f>
        <v>Financial</v>
      </c>
      <c r="E4345" s="208" t="n">
        <f aca="false">IF(VLOOKUP(S4345,'DD-Lookup'!$J$6:$L$50,3,FALSE())="Monthly",(YEAR(AC4345)-YEAR(AB4345))*12+MONTH(AC4345)-MONTH(AB4345)+1,(AC4345-AB4345+1))</f>
        <v>30</v>
      </c>
      <c r="F4345" s="239" t="n">
        <f aca="false">E4345*SUM(P4345:Q4345)</f>
        <v>75000</v>
      </c>
      <c r="G4345" s="214" t="n">
        <v>1293186</v>
      </c>
      <c r="H4345" s="215" t="n">
        <v>37035.4933564815</v>
      </c>
      <c r="I4345" s="0" t="s">
        <v>1115</v>
      </c>
      <c r="M4345" s="0" t="s">
        <v>858</v>
      </c>
      <c r="N4345" s="0" t="s">
        <v>1024</v>
      </c>
      <c r="O4345" s="0" t="s">
        <v>1025</v>
      </c>
      <c r="P4345" s="216" t="n">
        <v>2500</v>
      </c>
      <c r="S4345" s="0" t="s">
        <v>1026</v>
      </c>
      <c r="T4345" s="0" t="s">
        <v>784</v>
      </c>
      <c r="U4345" s="218" t="n">
        <v>4.1175</v>
      </c>
      <c r="V4345" s="0" t="s">
        <v>1410</v>
      </c>
      <c r="W4345" s="0" t="s">
        <v>1028</v>
      </c>
      <c r="X4345" s="0" t="s">
        <v>1029</v>
      </c>
      <c r="Y4345" s="0" t="s">
        <v>838</v>
      </c>
      <c r="Z4345" s="0" t="s">
        <v>571</v>
      </c>
      <c r="AA4345" s="0" t="s">
        <v>3490</v>
      </c>
      <c r="AB4345" s="215" t="n">
        <v>37043.875</v>
      </c>
      <c r="AC4345" s="215" t="n">
        <v>37072.875</v>
      </c>
    </row>
    <row r="4346" customFormat="false" ht="12.75" hidden="false" customHeight="false" outlineLevel="0" collapsed="false">
      <c r="A4346" s="208" t="str">
        <f aca="false">B4346&amp;" "&amp;C4346&amp;" "&amp;D4346</f>
        <v>US Natural Gas Financial</v>
      </c>
      <c r="B4346" s="208" t="str">
        <f aca="false">IF((LEFT(N4346,2)="US"),"US","")</f>
        <v>US</v>
      </c>
      <c r="C4346" s="208" t="str">
        <f aca="false">M4346</f>
        <v>Natural Gas</v>
      </c>
      <c r="D4346" s="208" t="str">
        <f aca="false">IF(ISNUMBER(FIND("Phy",N4346))=TRUE(),"Physical","Financial")</f>
        <v>Financial</v>
      </c>
      <c r="E4346" s="208" t="n">
        <f aca="false">IF(VLOOKUP(S4346,'DD-Lookup'!$J$6:$L$50,3,FALSE())="Monthly",(YEAR(AC4346)-YEAR(AB4346))*12+MONTH(AC4346)-MONTH(AB4346)+1,(AC4346-AB4346+1))</f>
        <v>30</v>
      </c>
      <c r="F4346" s="239" t="n">
        <f aca="false">E4346*SUM(P4346:Q4346)</f>
        <v>75000</v>
      </c>
      <c r="G4346" s="214" t="n">
        <v>1293188</v>
      </c>
      <c r="H4346" s="215" t="n">
        <v>37035.4934490741</v>
      </c>
      <c r="I4346" s="0" t="s">
        <v>600</v>
      </c>
      <c r="M4346" s="0" t="s">
        <v>858</v>
      </c>
      <c r="N4346" s="0" t="s">
        <v>1024</v>
      </c>
      <c r="O4346" s="0" t="s">
        <v>1025</v>
      </c>
      <c r="Q4346" s="216" t="n">
        <v>2500</v>
      </c>
      <c r="S4346" s="0" t="s">
        <v>1026</v>
      </c>
      <c r="T4346" s="0" t="s">
        <v>784</v>
      </c>
      <c r="U4346" s="218" t="n">
        <v>4.12</v>
      </c>
      <c r="V4346" s="0" t="s">
        <v>1771</v>
      </c>
      <c r="W4346" s="0" t="s">
        <v>1028</v>
      </c>
      <c r="X4346" s="0" t="s">
        <v>1029</v>
      </c>
      <c r="Y4346" s="0" t="s">
        <v>838</v>
      </c>
      <c r="Z4346" s="0" t="s">
        <v>571</v>
      </c>
      <c r="AA4346" s="0" t="s">
        <v>3491</v>
      </c>
      <c r="AB4346" s="215" t="n">
        <v>37043.875</v>
      </c>
      <c r="AC4346" s="215" t="n">
        <v>37072.875</v>
      </c>
    </row>
    <row r="4347" customFormat="false" ht="12.75" hidden="false" customHeight="false" outlineLevel="0" collapsed="false">
      <c r="A4347" s="208" t="str">
        <f aca="false">B4347&amp;" "&amp;C4347&amp;" "&amp;D4347</f>
        <v>US Crude Financial</v>
      </c>
      <c r="B4347" s="208" t="str">
        <f aca="false">IF((LEFT(N4347,2)="US"),"US","")</f>
        <v>US</v>
      </c>
      <c r="C4347" s="208" t="str">
        <f aca="false">M4347</f>
        <v>Crude</v>
      </c>
      <c r="D4347" s="208" t="str">
        <f aca="false">IF(ISNUMBER(FIND("Phy",N4347))=TRUE(),"Physical","Financial")</f>
        <v>Financial</v>
      </c>
      <c r="E4347" s="208" t="n">
        <f aca="false">IF(VLOOKUP(S4347,'DD-Lookup'!$J$6:$L$50,3,FALSE())="Monthly",(YEAR(AC4347)-YEAR(AB4347))*12+MONTH(AC4347)-MONTH(AB4347)+1,(AC4347-AB4347+1))</f>
        <v>1</v>
      </c>
      <c r="F4347" s="239" t="n">
        <f aca="false">E4347*SUM(P4347:Q4347)</f>
        <v>25000</v>
      </c>
      <c r="G4347" s="214" t="n">
        <v>1293189</v>
      </c>
      <c r="H4347" s="215" t="n">
        <v>37035.4934722222</v>
      </c>
      <c r="I4347" s="0" t="s">
        <v>1376</v>
      </c>
      <c r="M4347" s="0" t="s">
        <v>97</v>
      </c>
      <c r="N4347" s="0" t="s">
        <v>841</v>
      </c>
      <c r="O4347" s="0" t="s">
        <v>842</v>
      </c>
      <c r="Q4347" s="216" t="n">
        <v>25000</v>
      </c>
      <c r="S4347" s="0" t="s">
        <v>843</v>
      </c>
      <c r="T4347" s="0" t="s">
        <v>784</v>
      </c>
      <c r="U4347" s="218" t="n">
        <v>28.7</v>
      </c>
      <c r="V4347" s="0" t="s">
        <v>1377</v>
      </c>
      <c r="W4347" s="0" t="s">
        <v>845</v>
      </c>
      <c r="X4347" s="0" t="s">
        <v>846</v>
      </c>
      <c r="Y4347" s="0" t="s">
        <v>847</v>
      </c>
      <c r="Z4347" s="0" t="s">
        <v>571</v>
      </c>
      <c r="AA4347" s="0" t="n">
        <v>107209</v>
      </c>
      <c r="AB4347" s="215" t="n">
        <v>37073</v>
      </c>
      <c r="AC4347" s="215" t="n">
        <v>37103</v>
      </c>
    </row>
    <row r="4348" customFormat="false" ht="12.75" hidden="false" customHeight="false" outlineLevel="0" collapsed="false">
      <c r="A4348" s="208" t="str">
        <f aca="false">B4348&amp;" "&amp;C4348&amp;" "&amp;D4348</f>
        <v>US Crude Financial</v>
      </c>
      <c r="B4348" s="208" t="str">
        <f aca="false">IF((LEFT(N4348,2)="US"),"US","")</f>
        <v>US</v>
      </c>
      <c r="C4348" s="208" t="str">
        <f aca="false">M4348</f>
        <v>Crude</v>
      </c>
      <c r="D4348" s="208" t="str">
        <f aca="false">IF(ISNUMBER(FIND("Phy",N4348))=TRUE(),"Physical","Financial")</f>
        <v>Financial</v>
      </c>
      <c r="E4348" s="208" t="n">
        <f aca="false">IF(VLOOKUP(S4348,'DD-Lookup'!$J$6:$L$50,3,FALSE())="Monthly",(YEAR(AC4348)-YEAR(AB4348))*12+MONTH(AC4348)-MONTH(AB4348)+1,(AC4348-AB4348+1))</f>
        <v>1</v>
      </c>
      <c r="F4348" s="239" t="n">
        <f aca="false">E4348*SUM(P4348:Q4348)</f>
        <v>25000</v>
      </c>
      <c r="G4348" s="214" t="n">
        <v>1293193</v>
      </c>
      <c r="H4348" s="215" t="n">
        <v>37035.493587963</v>
      </c>
      <c r="I4348" s="0" t="s">
        <v>1376</v>
      </c>
      <c r="M4348" s="0" t="s">
        <v>97</v>
      </c>
      <c r="N4348" s="0" t="s">
        <v>841</v>
      </c>
      <c r="O4348" s="0" t="s">
        <v>842</v>
      </c>
      <c r="Q4348" s="216" t="n">
        <v>25000</v>
      </c>
      <c r="S4348" s="0" t="s">
        <v>843</v>
      </c>
      <c r="T4348" s="0" t="s">
        <v>784</v>
      </c>
      <c r="U4348" s="218" t="n">
        <v>28.72</v>
      </c>
      <c r="V4348" s="0" t="s">
        <v>2312</v>
      </c>
      <c r="W4348" s="0" t="s">
        <v>845</v>
      </c>
      <c r="X4348" s="0" t="s">
        <v>846</v>
      </c>
      <c r="Y4348" s="0" t="s">
        <v>847</v>
      </c>
      <c r="Z4348" s="0" t="s">
        <v>571</v>
      </c>
      <c r="AA4348" s="0" t="n">
        <v>107210</v>
      </c>
      <c r="AB4348" s="215" t="n">
        <v>37073</v>
      </c>
      <c r="AC4348" s="215" t="n">
        <v>37103</v>
      </c>
    </row>
    <row r="4349" customFormat="false" ht="12.75" hidden="false" customHeight="false" outlineLevel="0" collapsed="false">
      <c r="A4349" s="208" t="str">
        <f aca="false">B4349&amp;" "&amp;C4349&amp;" "&amp;D4349</f>
        <v>US Crude Financial</v>
      </c>
      <c r="B4349" s="208" t="str">
        <f aca="false">IF((LEFT(N4349,2)="US"),"US","")</f>
        <v>US</v>
      </c>
      <c r="C4349" s="208" t="str">
        <f aca="false">M4349</f>
        <v>Crude</v>
      </c>
      <c r="D4349" s="208" t="str">
        <f aca="false">IF(ISNUMBER(FIND("Phy",N4349))=TRUE(),"Physical","Financial")</f>
        <v>Financial</v>
      </c>
      <c r="E4349" s="208" t="n">
        <f aca="false">IF(VLOOKUP(S4349,'DD-Lookup'!$J$6:$L$50,3,FALSE())="Monthly",(YEAR(AC4349)-YEAR(AB4349))*12+MONTH(AC4349)-MONTH(AB4349)+1,(AC4349-AB4349+1))</f>
        <v>1</v>
      </c>
      <c r="F4349" s="239" t="n">
        <f aca="false">E4349*SUM(P4349:Q4349)</f>
        <v>25000</v>
      </c>
      <c r="G4349" s="214" t="n">
        <v>1293196</v>
      </c>
      <c r="H4349" s="215" t="n">
        <v>37035.4939351852</v>
      </c>
      <c r="I4349" s="0" t="s">
        <v>1112</v>
      </c>
      <c r="M4349" s="0" t="s">
        <v>97</v>
      </c>
      <c r="N4349" s="0" t="s">
        <v>841</v>
      </c>
      <c r="O4349" s="0" t="s">
        <v>842</v>
      </c>
      <c r="Q4349" s="216" t="n">
        <v>25000</v>
      </c>
      <c r="S4349" s="0" t="s">
        <v>843</v>
      </c>
      <c r="T4349" s="0" t="s">
        <v>784</v>
      </c>
      <c r="U4349" s="218" t="n">
        <v>28.74</v>
      </c>
      <c r="V4349" s="0" t="s">
        <v>2443</v>
      </c>
      <c r="W4349" s="0" t="s">
        <v>845</v>
      </c>
      <c r="X4349" s="0" t="s">
        <v>846</v>
      </c>
      <c r="Y4349" s="0" t="s">
        <v>847</v>
      </c>
      <c r="Z4349" s="0" t="s">
        <v>571</v>
      </c>
      <c r="AA4349" s="0" t="n">
        <v>107211</v>
      </c>
      <c r="AB4349" s="215" t="n">
        <v>37073</v>
      </c>
      <c r="AC4349" s="215" t="n">
        <v>37103</v>
      </c>
    </row>
    <row r="4350" customFormat="false" ht="12.75" hidden="false" customHeight="false" outlineLevel="0" collapsed="false">
      <c r="A4350" s="208" t="str">
        <f aca="false">B4350&amp;" "&amp;C4350&amp;" "&amp;D4350</f>
        <v>US Natural Gas Financial</v>
      </c>
      <c r="B4350" s="208" t="str">
        <f aca="false">IF((LEFT(N4350,2)="US"),"US","")</f>
        <v>US</v>
      </c>
      <c r="C4350" s="208" t="str">
        <f aca="false">M4350</f>
        <v>Natural Gas</v>
      </c>
      <c r="D4350" s="208" t="str">
        <f aca="false">IF(ISNUMBER(FIND("Phy",N4350))=TRUE(),"Physical","Financial")</f>
        <v>Financial</v>
      </c>
      <c r="E4350" s="208" t="n">
        <f aca="false">IF(VLOOKUP(S4350,'DD-Lookup'!$J$6:$L$50,3,FALSE())="Monthly",(YEAR(AC4350)-YEAR(AB4350))*12+MONTH(AC4350)-MONTH(AB4350)+1,(AC4350-AB4350+1))</f>
        <v>30</v>
      </c>
      <c r="F4350" s="239" t="n">
        <f aca="false">E4350*SUM(P4350:Q4350)</f>
        <v>300000</v>
      </c>
      <c r="G4350" s="214" t="n">
        <v>1293198</v>
      </c>
      <c r="H4350" s="215" t="n">
        <v>37035.4939583333</v>
      </c>
      <c r="I4350" s="0" t="s">
        <v>1023</v>
      </c>
      <c r="M4350" s="0" t="s">
        <v>858</v>
      </c>
      <c r="N4350" s="0" t="s">
        <v>1024</v>
      </c>
      <c r="O4350" s="0" t="s">
        <v>1025</v>
      </c>
      <c r="Q4350" s="216" t="n">
        <v>10000</v>
      </c>
      <c r="S4350" s="0" t="s">
        <v>1026</v>
      </c>
      <c r="T4350" s="0" t="s">
        <v>784</v>
      </c>
      <c r="U4350" s="218" t="n">
        <v>4.115</v>
      </c>
      <c r="V4350" s="0" t="s">
        <v>3451</v>
      </c>
      <c r="W4350" s="0" t="s">
        <v>1028</v>
      </c>
      <c r="X4350" s="0" t="s">
        <v>1029</v>
      </c>
      <c r="Y4350" s="0" t="s">
        <v>838</v>
      </c>
      <c r="Z4350" s="0" t="s">
        <v>571</v>
      </c>
      <c r="AA4350" s="0" t="s">
        <v>3492</v>
      </c>
      <c r="AB4350" s="215" t="n">
        <v>37043.875</v>
      </c>
      <c r="AC4350" s="215" t="n">
        <v>37072.875</v>
      </c>
    </row>
    <row r="4351" customFormat="false" ht="12.75" hidden="false" customHeight="false" outlineLevel="0" collapsed="false">
      <c r="A4351" s="208" t="str">
        <f aca="false">B4351&amp;" "&amp;C4351&amp;" "&amp;D4351</f>
        <v>US Natural Gas Financial</v>
      </c>
      <c r="B4351" s="208" t="str">
        <f aca="false">IF((LEFT(N4351,2)="US"),"US","")</f>
        <v>US</v>
      </c>
      <c r="C4351" s="208" t="str">
        <f aca="false">M4351</f>
        <v>Natural Gas</v>
      </c>
      <c r="D4351" s="208" t="str">
        <f aca="false">IF(ISNUMBER(FIND("Phy",N4351))=TRUE(),"Physical","Financial")</f>
        <v>Financial</v>
      </c>
      <c r="E4351" s="208" t="n">
        <f aca="false">IF(VLOOKUP(S4351,'DD-Lookup'!$J$6:$L$50,3,FALSE())="Monthly",(YEAR(AC4351)-YEAR(AB4351))*12+MONTH(AC4351)-MONTH(AB4351)+1,(AC4351-AB4351+1))</f>
        <v>30</v>
      </c>
      <c r="F4351" s="239" t="n">
        <f aca="false">E4351*SUM(P4351:Q4351)</f>
        <v>150000</v>
      </c>
      <c r="G4351" s="214" t="n">
        <v>1293199</v>
      </c>
      <c r="H4351" s="215" t="n">
        <v>37035.4940509259</v>
      </c>
      <c r="I4351" s="0" t="s">
        <v>1170</v>
      </c>
      <c r="M4351" s="0" t="s">
        <v>858</v>
      </c>
      <c r="N4351" s="0" t="s">
        <v>1024</v>
      </c>
      <c r="O4351" s="0" t="s">
        <v>1025</v>
      </c>
      <c r="P4351" s="216" t="n">
        <v>5000</v>
      </c>
      <c r="S4351" s="0" t="s">
        <v>1026</v>
      </c>
      <c r="T4351" s="0" t="s">
        <v>784</v>
      </c>
      <c r="U4351" s="218" t="n">
        <v>4.1125</v>
      </c>
      <c r="V4351" s="0" t="s">
        <v>3310</v>
      </c>
      <c r="W4351" s="0" t="s">
        <v>1028</v>
      </c>
      <c r="X4351" s="0" t="s">
        <v>1029</v>
      </c>
      <c r="Y4351" s="0" t="s">
        <v>838</v>
      </c>
      <c r="Z4351" s="0" t="s">
        <v>571</v>
      </c>
      <c r="AA4351" s="0" t="s">
        <v>3493</v>
      </c>
      <c r="AB4351" s="215" t="n">
        <v>37043.875</v>
      </c>
      <c r="AC4351" s="215" t="n">
        <v>37072.875</v>
      </c>
    </row>
    <row r="4352" customFormat="false" ht="12.75" hidden="false" customHeight="false" outlineLevel="0" collapsed="false">
      <c r="A4352" s="208" t="str">
        <f aca="false">B4352&amp;" "&amp;C4352&amp;" "&amp;D4352</f>
        <v> Power Financial</v>
      </c>
      <c r="B4352" s="208" t="str">
        <f aca="false">IF((LEFT(N4352,2)="US"),"US","")</f>
        <v/>
      </c>
      <c r="C4352" s="208" t="str">
        <f aca="false">M4352</f>
        <v>Power</v>
      </c>
      <c r="D4352" s="208" t="str">
        <f aca="false">IF(ISNUMBER(FIND("Phy",N4352))=TRUE(),"Physical","Financial")</f>
        <v>Financial</v>
      </c>
      <c r="E4352" s="208" t="n">
        <f aca="false">IF(VLOOKUP(S4352,'DD-Lookup'!$J$6:$L$50,3,FALSE())="Monthly",(YEAR(AC4352)-YEAR(AB4352))*12+MONTH(AC4352)-MONTH(AB4352)+1,(AC4352-AB4352+1))</f>
        <v>1</v>
      </c>
      <c r="F4352" s="239" t="n">
        <f aca="false">E4352*SUM(P4352:Q4352)</f>
        <v>15</v>
      </c>
      <c r="G4352" s="214" t="n">
        <v>1293202</v>
      </c>
      <c r="H4352" s="215" t="n">
        <v>37035.4942476852</v>
      </c>
      <c r="I4352" s="0" t="s">
        <v>2216</v>
      </c>
      <c r="M4352" s="0" t="s">
        <v>67</v>
      </c>
      <c r="N4352" s="0" t="s">
        <v>2217</v>
      </c>
      <c r="O4352" s="0" t="s">
        <v>2218</v>
      </c>
      <c r="Q4352" s="216" t="n">
        <v>15</v>
      </c>
      <c r="S4352" s="0" t="s">
        <v>2219</v>
      </c>
      <c r="T4352" s="0" t="s">
        <v>2173</v>
      </c>
      <c r="U4352" s="218" t="n">
        <v>110.5</v>
      </c>
      <c r="V4352" s="0" t="s">
        <v>2220</v>
      </c>
      <c r="W4352" s="0" t="s">
        <v>2221</v>
      </c>
      <c r="X4352" s="0" t="s">
        <v>2222</v>
      </c>
      <c r="Y4352" s="0" t="s">
        <v>1051</v>
      </c>
      <c r="Z4352" s="0" t="s">
        <v>628</v>
      </c>
      <c r="AA4352" s="0" t="n">
        <v>621776.1</v>
      </c>
      <c r="AB4352" s="215" t="n">
        <v>37036.875</v>
      </c>
      <c r="AC4352" s="215" t="n">
        <v>37036.875</v>
      </c>
    </row>
    <row r="4353" customFormat="false" ht="12.75" hidden="false" customHeight="false" outlineLevel="0" collapsed="false">
      <c r="A4353" s="208" t="str">
        <f aca="false">B4353&amp;" "&amp;C4353&amp;" "&amp;D4353</f>
        <v>US Natural Gas Financial</v>
      </c>
      <c r="B4353" s="208" t="str">
        <f aca="false">IF((LEFT(N4353,2)="US"),"US","")</f>
        <v>US</v>
      </c>
      <c r="C4353" s="208" t="str">
        <f aca="false">M4353</f>
        <v>Natural Gas</v>
      </c>
      <c r="D4353" s="208" t="str">
        <f aca="false">IF(ISNUMBER(FIND("Phy",N4353))=TRUE(),"Physical","Financial")</f>
        <v>Financial</v>
      </c>
      <c r="E4353" s="208" t="n">
        <f aca="false">IF(VLOOKUP(S4353,'DD-Lookup'!$J$6:$L$50,3,FALSE())="Monthly",(YEAR(AC4353)-YEAR(AB4353))*12+MONTH(AC4353)-MONTH(AB4353)+1,(AC4353-AB4353+1))</f>
        <v>6</v>
      </c>
      <c r="F4353" s="239" t="n">
        <f aca="false">E4353*SUM(P4353:Q4353)</f>
        <v>180000</v>
      </c>
      <c r="G4353" s="214" t="n">
        <v>1293203</v>
      </c>
      <c r="H4353" s="215" t="n">
        <v>37035.4943171296</v>
      </c>
      <c r="I4353" s="0" t="s">
        <v>2157</v>
      </c>
      <c r="M4353" s="0" t="s">
        <v>858</v>
      </c>
      <c r="N4353" s="0" t="s">
        <v>1024</v>
      </c>
      <c r="O4353" s="0" t="s">
        <v>3235</v>
      </c>
      <c r="P4353" s="216" t="n">
        <v>30000</v>
      </c>
      <c r="S4353" s="0" t="s">
        <v>1026</v>
      </c>
      <c r="T4353" s="0" t="s">
        <v>784</v>
      </c>
      <c r="U4353" s="218" t="n">
        <v>4.05</v>
      </c>
      <c r="V4353" s="0" t="s">
        <v>2158</v>
      </c>
      <c r="W4353" s="0" t="s">
        <v>1406</v>
      </c>
      <c r="X4353" s="0" t="s">
        <v>1407</v>
      </c>
      <c r="Y4353" s="0" t="s">
        <v>838</v>
      </c>
      <c r="Z4353" s="0" t="s">
        <v>571</v>
      </c>
      <c r="AA4353" s="0" t="s">
        <v>3494</v>
      </c>
      <c r="AB4353" s="215" t="n">
        <v>37037.875</v>
      </c>
      <c r="AC4353" s="215" t="n">
        <v>37042.875</v>
      </c>
    </row>
    <row r="4354" customFormat="false" ht="12.75" hidden="false" customHeight="false" outlineLevel="0" collapsed="false">
      <c r="A4354" s="208" t="str">
        <f aca="false">B4354&amp;" "&amp;C4354&amp;" "&amp;D4354</f>
        <v>US Power Physical</v>
      </c>
      <c r="B4354" s="208" t="str">
        <f aca="false">IF((LEFT(N4354,2)="US"),"US","")</f>
        <v>US</v>
      </c>
      <c r="C4354" s="208" t="str">
        <f aca="false">M4354</f>
        <v>Power</v>
      </c>
      <c r="D4354" s="208" t="str">
        <f aca="false">IF(ISNUMBER(FIND("Phy",N4354))=TRUE(),"Physical","Financial")</f>
        <v>Physical</v>
      </c>
      <c r="E4354" s="208" t="n">
        <f aca="false">IF(VLOOKUP(S4354,'DD-Lookup'!$J$6:$L$50,3,FALSE())="Monthly",(YEAR(AC4354)-YEAR(AB4354))*12+MONTH(AC4354)-MONTH(AB4354)+1,(AC4354-AB4354+1))</f>
        <v>30</v>
      </c>
      <c r="F4354" s="239" t="n">
        <f aca="false">E4354*SUM(P4354:Q4354)</f>
        <v>1500</v>
      </c>
      <c r="G4354" s="214" t="n">
        <v>1293204</v>
      </c>
      <c r="H4354" s="215" t="n">
        <v>37035.4943402778</v>
      </c>
      <c r="I4354" s="0" t="s">
        <v>1152</v>
      </c>
      <c r="M4354" s="0" t="s">
        <v>67</v>
      </c>
      <c r="N4354" s="0" t="s">
        <v>1081</v>
      </c>
      <c r="O4354" s="0" t="s">
        <v>1166</v>
      </c>
      <c r="Q4354" s="216" t="n">
        <v>50</v>
      </c>
      <c r="S4354" s="0" t="s">
        <v>930</v>
      </c>
      <c r="T4354" s="0" t="s">
        <v>784</v>
      </c>
      <c r="U4354" s="218" t="n">
        <v>61.5</v>
      </c>
      <c r="V4354" s="0" t="s">
        <v>1222</v>
      </c>
      <c r="W4354" s="0" t="s">
        <v>1122</v>
      </c>
      <c r="X4354" s="0" t="s">
        <v>1106</v>
      </c>
      <c r="Y4354" s="0" t="s">
        <v>1051</v>
      </c>
      <c r="Z4354" s="0" t="s">
        <v>618</v>
      </c>
      <c r="AA4354" s="0" t="n">
        <v>621777.1</v>
      </c>
      <c r="AB4354" s="215" t="n">
        <v>37043.5916666667</v>
      </c>
      <c r="AC4354" s="215" t="n">
        <v>37072.5916666667</v>
      </c>
    </row>
    <row r="4355" customFormat="false" ht="12.75" hidden="false" customHeight="false" outlineLevel="0" collapsed="false">
      <c r="A4355" s="208" t="str">
        <f aca="false">B4355&amp;" "&amp;C4355&amp;" "&amp;D4355</f>
        <v>US Natural Gas Financial</v>
      </c>
      <c r="B4355" s="208" t="str">
        <f aca="false">IF((LEFT(N4355,2)="US"),"US","")</f>
        <v>US</v>
      </c>
      <c r="C4355" s="208" t="str">
        <f aca="false">M4355</f>
        <v>Natural Gas</v>
      </c>
      <c r="D4355" s="208" t="str">
        <f aca="false">IF(ISNUMBER(FIND("Phy",N4355))=TRUE(),"Physical","Financial")</f>
        <v>Financial</v>
      </c>
      <c r="E4355" s="208" t="n">
        <f aca="false">IF(VLOOKUP(S4355,'DD-Lookup'!$J$6:$L$50,3,FALSE())="Monthly",(YEAR(AC4355)-YEAR(AB4355))*12+MONTH(AC4355)-MONTH(AB4355)+1,(AC4355-AB4355+1))</f>
        <v>30</v>
      </c>
      <c r="F4355" s="239" t="n">
        <f aca="false">E4355*SUM(P4355:Q4355)</f>
        <v>300000</v>
      </c>
      <c r="G4355" s="214" t="n">
        <v>1293207</v>
      </c>
      <c r="H4355" s="215" t="n">
        <v>37035.4947800926</v>
      </c>
      <c r="I4355" s="0" t="s">
        <v>1233</v>
      </c>
      <c r="M4355" s="0" t="s">
        <v>858</v>
      </c>
      <c r="N4355" s="0" t="s">
        <v>1024</v>
      </c>
      <c r="O4355" s="0" t="s">
        <v>1025</v>
      </c>
      <c r="P4355" s="216" t="n">
        <v>10000</v>
      </c>
      <c r="S4355" s="0" t="s">
        <v>1026</v>
      </c>
      <c r="T4355" s="0" t="s">
        <v>784</v>
      </c>
      <c r="U4355" s="218" t="n">
        <v>4.11</v>
      </c>
      <c r="V4355" s="0" t="s">
        <v>2027</v>
      </c>
      <c r="W4355" s="0" t="s">
        <v>1028</v>
      </c>
      <c r="X4355" s="0" t="s">
        <v>1029</v>
      </c>
      <c r="Y4355" s="0" t="s">
        <v>838</v>
      </c>
      <c r="Z4355" s="0" t="s">
        <v>571</v>
      </c>
      <c r="AA4355" s="0" t="s">
        <v>3495</v>
      </c>
      <c r="AB4355" s="215" t="n">
        <v>37043.875</v>
      </c>
      <c r="AC4355" s="215" t="n">
        <v>37072.875</v>
      </c>
    </row>
    <row r="4356" customFormat="false" ht="12.75" hidden="false" customHeight="false" outlineLevel="0" collapsed="false">
      <c r="A4356" s="208" t="str">
        <f aca="false">B4356&amp;" "&amp;C4356&amp;" "&amp;D4356</f>
        <v>US Power Physical</v>
      </c>
      <c r="B4356" s="208" t="str">
        <f aca="false">IF((LEFT(N4356,2)="US"),"US","")</f>
        <v>US</v>
      </c>
      <c r="C4356" s="208" t="str">
        <f aca="false">M4356</f>
        <v>Power</v>
      </c>
      <c r="D4356" s="208" t="str">
        <f aca="false">IF(ISNUMBER(FIND("Phy",N4356))=TRUE(),"Physical","Financial")</f>
        <v>Physical</v>
      </c>
      <c r="E4356" s="208" t="n">
        <f aca="false">IF(VLOOKUP(S4356,'DD-Lookup'!$J$6:$L$50,3,FALSE())="Monthly",(YEAR(AC4356)-YEAR(AB4356))*12+MONTH(AC4356)-MONTH(AB4356)+1,(AC4356-AB4356+1))</f>
        <v>5</v>
      </c>
      <c r="F4356" s="239" t="n">
        <f aca="false">E4356*SUM(P4356:Q4356)</f>
        <v>250</v>
      </c>
      <c r="G4356" s="214" t="n">
        <v>1293209</v>
      </c>
      <c r="H4356" s="215" t="n">
        <v>37035.4949189815</v>
      </c>
      <c r="I4356" s="0" t="s">
        <v>1139</v>
      </c>
      <c r="M4356" s="0" t="s">
        <v>67</v>
      </c>
      <c r="N4356" s="0" t="s">
        <v>1081</v>
      </c>
      <c r="O4356" s="0" t="s">
        <v>1177</v>
      </c>
      <c r="P4356" s="216" t="n">
        <v>50</v>
      </c>
      <c r="S4356" s="0" t="s">
        <v>930</v>
      </c>
      <c r="T4356" s="0" t="s">
        <v>784</v>
      </c>
      <c r="U4356" s="218" t="n">
        <v>62.5</v>
      </c>
      <c r="V4356" s="0" t="s">
        <v>3496</v>
      </c>
      <c r="W4356" s="0" t="s">
        <v>1122</v>
      </c>
      <c r="X4356" s="0" t="s">
        <v>1123</v>
      </c>
      <c r="Y4356" s="0" t="s">
        <v>1051</v>
      </c>
      <c r="Z4356" s="0" t="s">
        <v>618</v>
      </c>
      <c r="AA4356" s="0" t="n">
        <v>621780.1</v>
      </c>
      <c r="AB4356" s="215" t="n">
        <v>37046.875</v>
      </c>
      <c r="AC4356" s="215" t="n">
        <v>37050.875</v>
      </c>
    </row>
    <row r="4357" customFormat="false" ht="12.75" hidden="false" customHeight="false" outlineLevel="0" collapsed="false">
      <c r="A4357" s="208" t="str">
        <f aca="false">B4357&amp;" "&amp;C4357&amp;" "&amp;D4357</f>
        <v>US Oil Products Financial</v>
      </c>
      <c r="B4357" s="208" t="str">
        <f aca="false">IF((LEFT(N4357,2)="US"),"US","")</f>
        <v>US</v>
      </c>
      <c r="C4357" s="208" t="str">
        <f aca="false">M4357</f>
        <v>Oil Products</v>
      </c>
      <c r="D4357" s="208" t="str">
        <f aca="false">IF(ISNUMBER(FIND("Phy",N4357))=TRUE(),"Physical","Financial")</f>
        <v>Financial</v>
      </c>
      <c r="E4357" s="208" t="n">
        <f aca="false">IF(VLOOKUP(S4357,'DD-Lookup'!$J$6:$L$50,3,FALSE())="Monthly",(YEAR(AC4357)-YEAR(AB4357))*12+MONTH(AC4357)-MONTH(AB4357)+1,(AC4357-AB4357+1))</f>
        <v>3</v>
      </c>
      <c r="F4357" s="239" t="n">
        <f aca="false">E4357*SUM(P4357:Q4357)</f>
        <v>75000</v>
      </c>
      <c r="G4357" s="214" t="n">
        <v>1293210</v>
      </c>
      <c r="H4357" s="215" t="n">
        <v>37035.4949652778</v>
      </c>
      <c r="I4357" s="0" t="s">
        <v>2107</v>
      </c>
      <c r="M4357" s="0" t="s">
        <v>831</v>
      </c>
      <c r="N4357" s="0" t="s">
        <v>3402</v>
      </c>
      <c r="O4357" s="0" t="s">
        <v>3403</v>
      </c>
      <c r="P4357" s="216" t="n">
        <v>25000</v>
      </c>
      <c r="S4357" s="0" t="s">
        <v>843</v>
      </c>
      <c r="T4357" s="0" t="s">
        <v>784</v>
      </c>
      <c r="U4357" s="218" t="n">
        <v>6.83</v>
      </c>
      <c r="V4357" s="0" t="s">
        <v>3447</v>
      </c>
      <c r="W4357" s="0" t="s">
        <v>2857</v>
      </c>
      <c r="X4357" s="0" t="s">
        <v>2858</v>
      </c>
      <c r="Y4357" s="0" t="s">
        <v>838</v>
      </c>
      <c r="Z4357" s="0" t="s">
        <v>571</v>
      </c>
      <c r="AA4357" s="0" t="s">
        <v>3497</v>
      </c>
      <c r="AB4357" s="215" t="n">
        <v>37165</v>
      </c>
      <c r="AC4357" s="215" t="n">
        <v>37256</v>
      </c>
    </row>
    <row r="4358" customFormat="false" ht="12.75" hidden="false" customHeight="false" outlineLevel="0" collapsed="false">
      <c r="A4358" s="208" t="str">
        <f aca="false">B4358&amp;" "&amp;C4358&amp;" "&amp;D4358</f>
        <v>US Natural Gas Financial</v>
      </c>
      <c r="B4358" s="208" t="str">
        <f aca="false">IF((LEFT(N4358,2)="US"),"US","")</f>
        <v>US</v>
      </c>
      <c r="C4358" s="208" t="str">
        <f aca="false">M4358</f>
        <v>Natural Gas</v>
      </c>
      <c r="D4358" s="208" t="str">
        <f aca="false">IF(ISNUMBER(FIND("Phy",N4358))=TRUE(),"Physical","Financial")</f>
        <v>Financial</v>
      </c>
      <c r="E4358" s="208" t="n">
        <f aca="false">IF(VLOOKUP(S4358,'DD-Lookup'!$J$6:$L$50,3,FALSE())="Monthly",(YEAR(AC4358)-YEAR(AB4358))*12+MONTH(AC4358)-MONTH(AB4358)+1,(AC4358-AB4358+1))</f>
        <v>30</v>
      </c>
      <c r="F4358" s="239" t="n">
        <f aca="false">E4358*SUM(P4358:Q4358)</f>
        <v>300000</v>
      </c>
      <c r="G4358" s="214" t="n">
        <v>1293211</v>
      </c>
      <c r="H4358" s="215" t="n">
        <v>37035.495775463</v>
      </c>
      <c r="I4358" s="0" t="s">
        <v>2320</v>
      </c>
      <c r="M4358" s="0" t="s">
        <v>858</v>
      </c>
      <c r="N4358" s="0" t="s">
        <v>1024</v>
      </c>
      <c r="O4358" s="0" t="s">
        <v>1025</v>
      </c>
      <c r="P4358" s="216" t="n">
        <v>10000</v>
      </c>
      <c r="S4358" s="0" t="s">
        <v>1026</v>
      </c>
      <c r="T4358" s="0" t="s">
        <v>784</v>
      </c>
      <c r="U4358" s="218" t="n">
        <v>4.1075</v>
      </c>
      <c r="V4358" s="0" t="s">
        <v>3498</v>
      </c>
      <c r="W4358" s="0" t="s">
        <v>1028</v>
      </c>
      <c r="X4358" s="0" t="s">
        <v>1029</v>
      </c>
      <c r="Y4358" s="0" t="s">
        <v>838</v>
      </c>
      <c r="Z4358" s="0" t="s">
        <v>571</v>
      </c>
      <c r="AA4358" s="0" t="s">
        <v>3499</v>
      </c>
      <c r="AB4358" s="215" t="n">
        <v>37043.875</v>
      </c>
      <c r="AC4358" s="215" t="n">
        <v>37072.875</v>
      </c>
    </row>
    <row r="4359" customFormat="false" ht="12.75" hidden="false" customHeight="false" outlineLevel="0" collapsed="false">
      <c r="A4359" s="208" t="str">
        <f aca="false">B4359&amp;" "&amp;C4359&amp;" "&amp;D4359</f>
        <v>US Natural Gas Financial</v>
      </c>
      <c r="B4359" s="208" t="str">
        <f aca="false">IF((LEFT(N4359,2)="US"),"US","")</f>
        <v>US</v>
      </c>
      <c r="C4359" s="208" t="str">
        <f aca="false">M4359</f>
        <v>Natural Gas</v>
      </c>
      <c r="D4359" s="208" t="str">
        <f aca="false">IF(ISNUMBER(FIND("Phy",N4359))=TRUE(),"Physical","Financial")</f>
        <v>Financial</v>
      </c>
      <c r="E4359" s="208" t="n">
        <f aca="false">IF(VLOOKUP(S4359,'DD-Lookup'!$J$6:$L$50,3,FALSE())="Monthly",(YEAR(AC4359)-YEAR(AB4359))*12+MONTH(AC4359)-MONTH(AB4359)+1,(AC4359-AB4359+1))</f>
        <v>30</v>
      </c>
      <c r="F4359" s="239" t="n">
        <f aca="false">E4359*SUM(P4359:Q4359)</f>
        <v>300000</v>
      </c>
      <c r="G4359" s="214" t="n">
        <v>1293212</v>
      </c>
      <c r="H4359" s="215" t="n">
        <v>37035.4959375</v>
      </c>
      <c r="I4359" s="0" t="s">
        <v>1109</v>
      </c>
      <c r="M4359" s="0" t="s">
        <v>858</v>
      </c>
      <c r="N4359" s="0" t="s">
        <v>1024</v>
      </c>
      <c r="O4359" s="0" t="s">
        <v>1495</v>
      </c>
      <c r="P4359" s="216" t="n">
        <v>10000</v>
      </c>
      <c r="S4359" s="0" t="s">
        <v>1026</v>
      </c>
      <c r="T4359" s="0" t="s">
        <v>784</v>
      </c>
      <c r="U4359" s="218" t="n">
        <v>4.1</v>
      </c>
      <c r="V4359" s="0" t="s">
        <v>1877</v>
      </c>
      <c r="W4359" s="0" t="s">
        <v>1028</v>
      </c>
      <c r="X4359" s="0" t="s">
        <v>1029</v>
      </c>
      <c r="Y4359" s="0" t="s">
        <v>838</v>
      </c>
      <c r="Z4359" s="0" t="s">
        <v>571</v>
      </c>
      <c r="AA4359" s="0" t="s">
        <v>3500</v>
      </c>
      <c r="AB4359" s="215" t="n">
        <v>37043.9159722222</v>
      </c>
      <c r="AC4359" s="215" t="n">
        <v>37072.9159722222</v>
      </c>
    </row>
    <row r="4360" customFormat="false" ht="12.75" hidden="false" customHeight="false" outlineLevel="0" collapsed="false">
      <c r="A4360" s="208" t="str">
        <f aca="false">B4360&amp;" "&amp;C4360&amp;" "&amp;D4360</f>
        <v>US Natural Gas Financial</v>
      </c>
      <c r="B4360" s="208" t="str">
        <f aca="false">IF((LEFT(N4360,2)="US"),"US","")</f>
        <v>US</v>
      </c>
      <c r="C4360" s="208" t="str">
        <f aca="false">M4360</f>
        <v>Natural Gas</v>
      </c>
      <c r="D4360" s="208" t="str">
        <f aca="false">IF(ISNUMBER(FIND("Phy",N4360))=TRUE(),"Physical","Financial")</f>
        <v>Financial</v>
      </c>
      <c r="E4360" s="208" t="n">
        <f aca="false">IF(VLOOKUP(S4360,'DD-Lookup'!$J$6:$L$50,3,FALSE())="Monthly",(YEAR(AC4360)-YEAR(AB4360))*12+MONTH(AC4360)-MONTH(AB4360)+1,(AC4360-AB4360+1))</f>
        <v>153</v>
      </c>
      <c r="F4360" s="239" t="n">
        <f aca="false">E4360*SUM(P4360:Q4360)</f>
        <v>765000</v>
      </c>
      <c r="G4360" s="214" t="n">
        <v>1293214</v>
      </c>
      <c r="H4360" s="215" t="n">
        <v>37035.4959837963</v>
      </c>
      <c r="I4360" s="0" t="s">
        <v>796</v>
      </c>
      <c r="M4360" s="0" t="s">
        <v>858</v>
      </c>
      <c r="N4360" s="0" t="s">
        <v>1024</v>
      </c>
      <c r="O4360" s="0" t="s">
        <v>1303</v>
      </c>
      <c r="P4360" s="216" t="n">
        <v>5000</v>
      </c>
      <c r="S4360" s="0" t="s">
        <v>1026</v>
      </c>
      <c r="T4360" s="0" t="s">
        <v>784</v>
      </c>
      <c r="U4360" s="218" t="n">
        <v>4.225</v>
      </c>
      <c r="V4360" s="0" t="s">
        <v>1951</v>
      </c>
      <c r="W4360" s="0" t="s">
        <v>1028</v>
      </c>
      <c r="X4360" s="0" t="s">
        <v>1029</v>
      </c>
      <c r="Y4360" s="0" t="s">
        <v>838</v>
      </c>
      <c r="Z4360" s="0" t="s">
        <v>571</v>
      </c>
      <c r="AA4360" s="0" t="s">
        <v>3501</v>
      </c>
      <c r="AB4360" s="215" t="n">
        <v>37043</v>
      </c>
      <c r="AC4360" s="215" t="n">
        <v>37195</v>
      </c>
    </row>
    <row r="4361" customFormat="false" ht="12.75" hidden="false" customHeight="false" outlineLevel="0" collapsed="false">
      <c r="A4361" s="208" t="str">
        <f aca="false">B4361&amp;" "&amp;C4361&amp;" "&amp;D4361</f>
        <v>US Natural Gas Financial</v>
      </c>
      <c r="B4361" s="208" t="str">
        <f aca="false">IF((LEFT(N4361,2)="US"),"US","")</f>
        <v>US</v>
      </c>
      <c r="C4361" s="208" t="str">
        <f aca="false">M4361</f>
        <v>Natural Gas</v>
      </c>
      <c r="D4361" s="208" t="str">
        <f aca="false">IF(ISNUMBER(FIND("Phy",N4361))=TRUE(),"Physical","Financial")</f>
        <v>Financial</v>
      </c>
      <c r="E4361" s="208" t="n">
        <f aca="false">IF(VLOOKUP(S4361,'DD-Lookup'!$J$6:$L$50,3,FALSE())="Monthly",(YEAR(AC4361)-YEAR(AB4361))*12+MONTH(AC4361)-MONTH(AB4361)+1,(AC4361-AB4361+1))</f>
        <v>151</v>
      </c>
      <c r="F4361" s="239" t="n">
        <f aca="false">E4361*SUM(P4361:Q4361)</f>
        <v>755000</v>
      </c>
      <c r="G4361" s="214" t="n">
        <v>1293216</v>
      </c>
      <c r="H4361" s="215" t="n">
        <v>37035.4961111111</v>
      </c>
      <c r="I4361" s="0" t="s">
        <v>1023</v>
      </c>
      <c r="M4361" s="0" t="s">
        <v>858</v>
      </c>
      <c r="N4361" s="0" t="s">
        <v>1482</v>
      </c>
      <c r="O4361" s="0" t="s">
        <v>2891</v>
      </c>
      <c r="Q4361" s="216" t="n">
        <v>5000</v>
      </c>
      <c r="S4361" s="0" t="s">
        <v>1026</v>
      </c>
      <c r="T4361" s="0" t="s">
        <v>784</v>
      </c>
      <c r="U4361" s="218" t="n">
        <v>1.5</v>
      </c>
      <c r="V4361" s="0" t="s">
        <v>1904</v>
      </c>
      <c r="W4361" s="0" t="s">
        <v>1485</v>
      </c>
      <c r="X4361" s="0" t="s">
        <v>1486</v>
      </c>
      <c r="Y4361" s="0" t="s">
        <v>838</v>
      </c>
      <c r="Z4361" s="0" t="s">
        <v>571</v>
      </c>
      <c r="AA4361" s="0" t="s">
        <v>3502</v>
      </c>
      <c r="AB4361" s="215" t="n">
        <v>37196</v>
      </c>
      <c r="AC4361" s="215" t="n">
        <v>37346</v>
      </c>
    </row>
    <row r="4362" customFormat="false" ht="12.75" hidden="false" customHeight="false" outlineLevel="0" collapsed="false">
      <c r="A4362" s="208" t="str">
        <f aca="false">B4362&amp;" "&amp;C4362&amp;" "&amp;D4362</f>
        <v>US Natural Gas Financial</v>
      </c>
      <c r="B4362" s="208" t="str">
        <f aca="false">IF((LEFT(N4362,2)="US"),"US","")</f>
        <v>US</v>
      </c>
      <c r="C4362" s="208" t="str">
        <f aca="false">M4362</f>
        <v>Natural Gas</v>
      </c>
      <c r="D4362" s="208" t="str">
        <f aca="false">IF(ISNUMBER(FIND("Phy",N4362))=TRUE(),"Physical","Financial")</f>
        <v>Financial</v>
      </c>
      <c r="E4362" s="208" t="n">
        <f aca="false">IF(VLOOKUP(S4362,'DD-Lookup'!$J$6:$L$50,3,FALSE())="Monthly",(YEAR(AC4362)-YEAR(AB4362))*12+MONTH(AC4362)-MONTH(AB4362)+1,(AC4362-AB4362+1))</f>
        <v>30</v>
      </c>
      <c r="F4362" s="239" t="n">
        <f aca="false">E4362*SUM(P4362:Q4362)</f>
        <v>150000</v>
      </c>
      <c r="G4362" s="214" t="n">
        <v>1293217</v>
      </c>
      <c r="H4362" s="215" t="n">
        <v>37035.4961342593</v>
      </c>
      <c r="I4362" s="0" t="s">
        <v>1170</v>
      </c>
      <c r="M4362" s="0" t="s">
        <v>858</v>
      </c>
      <c r="N4362" s="0" t="s">
        <v>1024</v>
      </c>
      <c r="O4362" s="0" t="s">
        <v>1025</v>
      </c>
      <c r="P4362" s="216" t="n">
        <v>5000</v>
      </c>
      <c r="S4362" s="0" t="s">
        <v>1026</v>
      </c>
      <c r="T4362" s="0" t="s">
        <v>784</v>
      </c>
      <c r="U4362" s="218" t="n">
        <v>4.105</v>
      </c>
      <c r="V4362" s="0" t="s">
        <v>3503</v>
      </c>
      <c r="W4362" s="0" t="s">
        <v>1028</v>
      </c>
      <c r="X4362" s="0" t="s">
        <v>1029</v>
      </c>
      <c r="Y4362" s="0" t="s">
        <v>838</v>
      </c>
      <c r="Z4362" s="0" t="s">
        <v>571</v>
      </c>
      <c r="AA4362" s="0" t="s">
        <v>3504</v>
      </c>
      <c r="AB4362" s="215" t="n">
        <v>37043.875</v>
      </c>
      <c r="AC4362" s="215" t="n">
        <v>37072.875</v>
      </c>
    </row>
    <row r="4363" customFormat="false" ht="12.75" hidden="false" customHeight="false" outlineLevel="0" collapsed="false">
      <c r="A4363" s="208" t="str">
        <f aca="false">B4363&amp;" "&amp;C4363&amp;" "&amp;D4363</f>
        <v>US Natural Gas Financial</v>
      </c>
      <c r="B4363" s="208" t="str">
        <f aca="false">IF((LEFT(N4363,2)="US"),"US","")</f>
        <v>US</v>
      </c>
      <c r="C4363" s="208" t="str">
        <f aca="false">M4363</f>
        <v>Natural Gas</v>
      </c>
      <c r="D4363" s="208" t="str">
        <f aca="false">IF(ISNUMBER(FIND("Phy",N4363))=TRUE(),"Physical","Financial")</f>
        <v>Financial</v>
      </c>
      <c r="E4363" s="208" t="n">
        <f aca="false">IF(VLOOKUP(S4363,'DD-Lookup'!$J$6:$L$50,3,FALSE())="Monthly",(YEAR(AC4363)-YEAR(AB4363))*12+MONTH(AC4363)-MONTH(AB4363)+1,(AC4363-AB4363+1))</f>
        <v>30</v>
      </c>
      <c r="F4363" s="239" t="n">
        <f aca="false">E4363*SUM(P4363:Q4363)</f>
        <v>150000</v>
      </c>
      <c r="G4363" s="214" t="n">
        <v>1293218</v>
      </c>
      <c r="H4363" s="215" t="n">
        <v>37035.4962268519</v>
      </c>
      <c r="I4363" s="0" t="s">
        <v>1023</v>
      </c>
      <c r="M4363" s="0" t="s">
        <v>858</v>
      </c>
      <c r="N4363" s="0" t="s">
        <v>1024</v>
      </c>
      <c r="O4363" s="0" t="s">
        <v>1025</v>
      </c>
      <c r="P4363" s="216" t="n">
        <v>5000</v>
      </c>
      <c r="S4363" s="0" t="s">
        <v>1026</v>
      </c>
      <c r="T4363" s="0" t="s">
        <v>784</v>
      </c>
      <c r="U4363" s="218" t="n">
        <v>4.105</v>
      </c>
      <c r="V4363" s="0" t="s">
        <v>1027</v>
      </c>
      <c r="W4363" s="0" t="s">
        <v>1028</v>
      </c>
      <c r="X4363" s="0" t="s">
        <v>1029</v>
      </c>
      <c r="Y4363" s="0" t="s">
        <v>838</v>
      </c>
      <c r="Z4363" s="0" t="s">
        <v>571</v>
      </c>
      <c r="AA4363" s="0" t="s">
        <v>3505</v>
      </c>
      <c r="AB4363" s="215" t="n">
        <v>37043.875</v>
      </c>
      <c r="AC4363" s="215" t="n">
        <v>37072.875</v>
      </c>
    </row>
    <row r="4364" customFormat="false" ht="12.75" hidden="false" customHeight="false" outlineLevel="0" collapsed="false">
      <c r="A4364" s="208" t="str">
        <f aca="false">B4364&amp;" "&amp;C4364&amp;" "&amp;D4364</f>
        <v>US Natural Gas Financial</v>
      </c>
      <c r="B4364" s="208" t="str">
        <f aca="false">IF((LEFT(N4364,2)="US"),"US","")</f>
        <v>US</v>
      </c>
      <c r="C4364" s="208" t="str">
        <f aca="false">M4364</f>
        <v>Natural Gas</v>
      </c>
      <c r="D4364" s="208" t="str">
        <f aca="false">IF(ISNUMBER(FIND("Phy",N4364))=TRUE(),"Physical","Financial")</f>
        <v>Financial</v>
      </c>
      <c r="E4364" s="208" t="n">
        <f aca="false">IF(VLOOKUP(S4364,'DD-Lookup'!$J$6:$L$50,3,FALSE())="Monthly",(YEAR(AC4364)-YEAR(AB4364))*12+MONTH(AC4364)-MONTH(AB4364)+1,(AC4364-AB4364+1))</f>
        <v>6</v>
      </c>
      <c r="F4364" s="239" t="n">
        <f aca="false">E4364*SUM(P4364:Q4364)</f>
        <v>180000</v>
      </c>
      <c r="G4364" s="214" t="n">
        <v>1293219</v>
      </c>
      <c r="H4364" s="215" t="n">
        <v>37035.4962847222</v>
      </c>
      <c r="I4364" s="0" t="s">
        <v>2157</v>
      </c>
      <c r="M4364" s="0" t="s">
        <v>858</v>
      </c>
      <c r="N4364" s="0" t="s">
        <v>1024</v>
      </c>
      <c r="O4364" s="0" t="s">
        <v>3235</v>
      </c>
      <c r="P4364" s="216" t="n">
        <v>30000</v>
      </c>
      <c r="S4364" s="0" t="s">
        <v>1026</v>
      </c>
      <c r="T4364" s="0" t="s">
        <v>784</v>
      </c>
      <c r="U4364" s="218" t="n">
        <v>4.045</v>
      </c>
      <c r="V4364" s="0" t="s">
        <v>2158</v>
      </c>
      <c r="W4364" s="0" t="s">
        <v>1406</v>
      </c>
      <c r="X4364" s="0" t="s">
        <v>1407</v>
      </c>
      <c r="Y4364" s="0" t="s">
        <v>838</v>
      </c>
      <c r="Z4364" s="0" t="s">
        <v>571</v>
      </c>
      <c r="AA4364" s="0" t="s">
        <v>3506</v>
      </c>
      <c r="AB4364" s="215" t="n">
        <v>37037.875</v>
      </c>
      <c r="AC4364" s="215" t="n">
        <v>37042.875</v>
      </c>
    </row>
    <row r="4365" customFormat="false" ht="12.75" hidden="false" customHeight="false" outlineLevel="0" collapsed="false">
      <c r="A4365" s="208" t="str">
        <f aca="false">B4365&amp;" "&amp;C4365&amp;" "&amp;D4365</f>
        <v>US Natural Gas Financial</v>
      </c>
      <c r="B4365" s="208" t="str">
        <f aca="false">IF((LEFT(N4365,2)="US"),"US","")</f>
        <v>US</v>
      </c>
      <c r="C4365" s="208" t="str">
        <f aca="false">M4365</f>
        <v>Natural Gas</v>
      </c>
      <c r="D4365" s="208" t="str">
        <f aca="false">IF(ISNUMBER(FIND("Phy",N4365))=TRUE(),"Physical","Financial")</f>
        <v>Financial</v>
      </c>
      <c r="E4365" s="208" t="n">
        <f aca="false">IF(VLOOKUP(S4365,'DD-Lookup'!$J$6:$L$50,3,FALSE())="Monthly",(YEAR(AC4365)-YEAR(AB4365))*12+MONTH(AC4365)-MONTH(AB4365)+1,(AC4365-AB4365+1))</f>
        <v>30</v>
      </c>
      <c r="F4365" s="239" t="n">
        <f aca="false">E4365*SUM(P4365:Q4365)</f>
        <v>300000</v>
      </c>
      <c r="G4365" s="214" t="n">
        <v>1293221</v>
      </c>
      <c r="H4365" s="215" t="n">
        <v>37035.4963657407</v>
      </c>
      <c r="I4365" s="0" t="s">
        <v>2157</v>
      </c>
      <c r="M4365" s="0" t="s">
        <v>858</v>
      </c>
      <c r="N4365" s="0" t="s">
        <v>1024</v>
      </c>
      <c r="O4365" s="0" t="s">
        <v>1025</v>
      </c>
      <c r="P4365" s="216" t="n">
        <v>10000</v>
      </c>
      <c r="S4365" s="0" t="s">
        <v>1026</v>
      </c>
      <c r="T4365" s="0" t="s">
        <v>784</v>
      </c>
      <c r="U4365" s="218" t="n">
        <v>4.1025</v>
      </c>
      <c r="V4365" s="0" t="s">
        <v>2484</v>
      </c>
      <c r="W4365" s="0" t="s">
        <v>1028</v>
      </c>
      <c r="X4365" s="0" t="s">
        <v>1029</v>
      </c>
      <c r="Y4365" s="0" t="s">
        <v>838</v>
      </c>
      <c r="Z4365" s="0" t="s">
        <v>571</v>
      </c>
      <c r="AA4365" s="0" t="s">
        <v>3507</v>
      </c>
      <c r="AB4365" s="215" t="n">
        <v>37043.875</v>
      </c>
      <c r="AC4365" s="215" t="n">
        <v>37072.875</v>
      </c>
    </row>
    <row r="4366" customFormat="false" ht="12.75" hidden="false" customHeight="false" outlineLevel="0" collapsed="false">
      <c r="A4366" s="208" t="str">
        <f aca="false">B4366&amp;" "&amp;C4366&amp;" "&amp;D4366</f>
        <v>US Natural Gas Financial</v>
      </c>
      <c r="B4366" s="208" t="str">
        <f aca="false">IF((LEFT(N4366,2)="US"),"US","")</f>
        <v>US</v>
      </c>
      <c r="C4366" s="208" t="str">
        <f aca="false">M4366</f>
        <v>Natural Gas</v>
      </c>
      <c r="D4366" s="208" t="str">
        <f aca="false">IF(ISNUMBER(FIND("Phy",N4366))=TRUE(),"Physical","Financial")</f>
        <v>Financial</v>
      </c>
      <c r="E4366" s="208" t="n">
        <f aca="false">IF(VLOOKUP(S4366,'DD-Lookup'!$J$6:$L$50,3,FALSE())="Monthly",(YEAR(AC4366)-YEAR(AB4366))*12+MONTH(AC4366)-MONTH(AB4366)+1,(AC4366-AB4366+1))</f>
        <v>30</v>
      </c>
      <c r="F4366" s="239" t="n">
        <f aca="false">E4366*SUM(P4366:Q4366)</f>
        <v>300000</v>
      </c>
      <c r="G4366" s="214" t="n">
        <v>1293224</v>
      </c>
      <c r="H4366" s="215" t="n">
        <v>37035.4964930556</v>
      </c>
      <c r="I4366" s="0" t="s">
        <v>1023</v>
      </c>
      <c r="M4366" s="0" t="s">
        <v>858</v>
      </c>
      <c r="N4366" s="0" t="s">
        <v>1024</v>
      </c>
      <c r="O4366" s="0" t="s">
        <v>1025</v>
      </c>
      <c r="P4366" s="216" t="n">
        <v>10000</v>
      </c>
      <c r="S4366" s="0" t="s">
        <v>1026</v>
      </c>
      <c r="T4366" s="0" t="s">
        <v>784</v>
      </c>
      <c r="U4366" s="218" t="n">
        <v>4.1</v>
      </c>
      <c r="V4366" s="0" t="s">
        <v>1027</v>
      </c>
      <c r="W4366" s="0" t="s">
        <v>1028</v>
      </c>
      <c r="X4366" s="0" t="s">
        <v>1029</v>
      </c>
      <c r="Y4366" s="0" t="s">
        <v>838</v>
      </c>
      <c r="Z4366" s="0" t="s">
        <v>571</v>
      </c>
      <c r="AA4366" s="0" t="s">
        <v>3508</v>
      </c>
      <c r="AB4366" s="215" t="n">
        <v>37043.875</v>
      </c>
      <c r="AC4366" s="215" t="n">
        <v>37072.875</v>
      </c>
    </row>
    <row r="4367" customFormat="false" ht="12.75" hidden="false" customHeight="false" outlineLevel="0" collapsed="false">
      <c r="A4367" s="208" t="str">
        <f aca="false">B4367&amp;" "&amp;C4367&amp;" "&amp;D4367</f>
        <v>US Natural Gas Financial</v>
      </c>
      <c r="B4367" s="208" t="str">
        <f aca="false">IF((LEFT(N4367,2)="US"),"US","")</f>
        <v>US</v>
      </c>
      <c r="C4367" s="208" t="str">
        <f aca="false">M4367</f>
        <v>Natural Gas</v>
      </c>
      <c r="D4367" s="208" t="str">
        <f aca="false">IF(ISNUMBER(FIND("Phy",N4367))=TRUE(),"Physical","Financial")</f>
        <v>Financial</v>
      </c>
      <c r="E4367" s="208" t="n">
        <f aca="false">IF(VLOOKUP(S4367,'DD-Lookup'!$J$6:$L$50,3,FALSE())="Monthly",(YEAR(AC4367)-YEAR(AB4367))*12+MONTH(AC4367)-MONTH(AB4367)+1,(AC4367-AB4367+1))</f>
        <v>30</v>
      </c>
      <c r="F4367" s="239" t="n">
        <f aca="false">E4367*SUM(P4367:Q4367)</f>
        <v>150000</v>
      </c>
      <c r="G4367" s="214" t="n">
        <v>1293223</v>
      </c>
      <c r="H4367" s="215" t="n">
        <v>37035.4964930556</v>
      </c>
      <c r="I4367" s="0" t="s">
        <v>600</v>
      </c>
      <c r="M4367" s="0" t="s">
        <v>858</v>
      </c>
      <c r="N4367" s="0" t="s">
        <v>1482</v>
      </c>
      <c r="O4367" s="0" t="s">
        <v>2912</v>
      </c>
      <c r="Q4367" s="216" t="n">
        <v>5000</v>
      </c>
      <c r="S4367" s="0" t="s">
        <v>1026</v>
      </c>
      <c r="T4367" s="0" t="s">
        <v>784</v>
      </c>
      <c r="U4367" s="218" t="n">
        <v>-0.74</v>
      </c>
      <c r="V4367" s="0" t="s">
        <v>3426</v>
      </c>
      <c r="W4367" s="0" t="s">
        <v>1952</v>
      </c>
      <c r="X4367" s="0" t="s">
        <v>1953</v>
      </c>
      <c r="Y4367" s="0" t="s">
        <v>838</v>
      </c>
      <c r="Z4367" s="0" t="s">
        <v>571</v>
      </c>
      <c r="AA4367" s="0" t="s">
        <v>3509</v>
      </c>
      <c r="AB4367" s="215" t="n">
        <v>37043.875</v>
      </c>
      <c r="AC4367" s="215" t="n">
        <v>37072.875</v>
      </c>
    </row>
    <row r="4368" customFormat="false" ht="12.75" hidden="false" customHeight="false" outlineLevel="0" collapsed="false">
      <c r="A4368" s="208" t="str">
        <f aca="false">B4368&amp;" "&amp;C4368&amp;" "&amp;D4368</f>
        <v>US Natural Gas Financial</v>
      </c>
      <c r="B4368" s="208" t="str">
        <f aca="false">IF((LEFT(N4368,2)="US"),"US","")</f>
        <v>US</v>
      </c>
      <c r="C4368" s="208" t="str">
        <f aca="false">M4368</f>
        <v>Natural Gas</v>
      </c>
      <c r="D4368" s="208" t="str">
        <f aca="false">IF(ISNUMBER(FIND("Phy",N4368))=TRUE(),"Physical","Financial")</f>
        <v>Financial</v>
      </c>
      <c r="E4368" s="208" t="n">
        <f aca="false">IF(VLOOKUP(S4368,'DD-Lookup'!$J$6:$L$50,3,FALSE())="Monthly",(YEAR(AC4368)-YEAR(AB4368))*12+MONTH(AC4368)-MONTH(AB4368)+1,(AC4368-AB4368+1))</f>
        <v>365</v>
      </c>
      <c r="F4368" s="239" t="n">
        <f aca="false">E4368*SUM(P4368:Q4368)</f>
        <v>1825000</v>
      </c>
      <c r="G4368" s="214" t="n">
        <v>1293225</v>
      </c>
      <c r="H4368" s="215" t="n">
        <v>37035.4965046296</v>
      </c>
      <c r="I4368" s="0" t="s">
        <v>1112</v>
      </c>
      <c r="M4368" s="0" t="s">
        <v>858</v>
      </c>
      <c r="N4368" s="0" t="s">
        <v>1024</v>
      </c>
      <c r="O4368" s="0" t="s">
        <v>1415</v>
      </c>
      <c r="P4368" s="216" t="n">
        <v>5000</v>
      </c>
      <c r="S4368" s="0" t="s">
        <v>1026</v>
      </c>
      <c r="T4368" s="0" t="s">
        <v>784</v>
      </c>
      <c r="U4368" s="218" t="n">
        <v>4.32</v>
      </c>
      <c r="V4368" s="0" t="s">
        <v>2269</v>
      </c>
      <c r="W4368" s="0" t="s">
        <v>1028</v>
      </c>
      <c r="X4368" s="0" t="s">
        <v>1029</v>
      </c>
      <c r="Y4368" s="0" t="s">
        <v>838</v>
      </c>
      <c r="Z4368" s="0" t="s">
        <v>571</v>
      </c>
      <c r="AA4368" s="0" t="s">
        <v>3510</v>
      </c>
      <c r="AB4368" s="215" t="n">
        <v>37257.875</v>
      </c>
      <c r="AC4368" s="215" t="n">
        <v>37621.875</v>
      </c>
    </row>
    <row r="4369" customFormat="false" ht="12.75" hidden="false" customHeight="false" outlineLevel="0" collapsed="false">
      <c r="A4369" s="208" t="str">
        <f aca="false">B4369&amp;" "&amp;C4369&amp;" "&amp;D4369</f>
        <v>US Natural Gas Financial</v>
      </c>
      <c r="B4369" s="208" t="str">
        <f aca="false">IF((LEFT(N4369,2)="US"),"US","")</f>
        <v>US</v>
      </c>
      <c r="C4369" s="208" t="str">
        <f aca="false">M4369</f>
        <v>Natural Gas</v>
      </c>
      <c r="D4369" s="208" t="str">
        <f aca="false">IF(ISNUMBER(FIND("Phy",N4369))=TRUE(),"Physical","Financial")</f>
        <v>Financial</v>
      </c>
      <c r="E4369" s="208" t="n">
        <f aca="false">IF(VLOOKUP(S4369,'DD-Lookup'!$J$6:$L$50,3,FALSE())="Monthly",(YEAR(AC4369)-YEAR(AB4369))*12+MONTH(AC4369)-MONTH(AB4369)+1,(AC4369-AB4369+1))</f>
        <v>30</v>
      </c>
      <c r="F4369" s="239" t="n">
        <f aca="false">E4369*SUM(P4369:Q4369)</f>
        <v>150000</v>
      </c>
      <c r="G4369" s="214" t="n">
        <v>1293226</v>
      </c>
      <c r="H4369" s="215" t="n">
        <v>37035.4965972222</v>
      </c>
      <c r="I4369" s="0" t="s">
        <v>1023</v>
      </c>
      <c r="M4369" s="0" t="s">
        <v>858</v>
      </c>
      <c r="N4369" s="0" t="s">
        <v>1024</v>
      </c>
      <c r="O4369" s="0" t="s">
        <v>1025</v>
      </c>
      <c r="P4369" s="216" t="n">
        <v>5000</v>
      </c>
      <c r="S4369" s="0" t="s">
        <v>1026</v>
      </c>
      <c r="T4369" s="0" t="s">
        <v>784</v>
      </c>
      <c r="U4369" s="218" t="n">
        <v>4.0975</v>
      </c>
      <c r="V4369" s="0" t="s">
        <v>2147</v>
      </c>
      <c r="W4369" s="0" t="s">
        <v>1028</v>
      </c>
      <c r="X4369" s="0" t="s">
        <v>1029</v>
      </c>
      <c r="Y4369" s="0" t="s">
        <v>838</v>
      </c>
      <c r="Z4369" s="0" t="s">
        <v>571</v>
      </c>
      <c r="AA4369" s="0" t="s">
        <v>3511</v>
      </c>
      <c r="AB4369" s="215" t="n">
        <v>37043.875</v>
      </c>
      <c r="AC4369" s="215" t="n">
        <v>37072.875</v>
      </c>
    </row>
    <row r="4370" customFormat="false" ht="12.75" hidden="false" customHeight="false" outlineLevel="0" collapsed="false">
      <c r="A4370" s="208" t="str">
        <f aca="false">B4370&amp;" "&amp;C4370&amp;" "&amp;D4370</f>
        <v>US Natural Gas Financial</v>
      </c>
      <c r="B4370" s="208" t="str">
        <f aca="false">IF((LEFT(N4370,2)="US"),"US","")</f>
        <v>US</v>
      </c>
      <c r="C4370" s="208" t="str">
        <f aca="false">M4370</f>
        <v>Natural Gas</v>
      </c>
      <c r="D4370" s="208" t="str">
        <f aca="false">IF(ISNUMBER(FIND("Phy",N4370))=TRUE(),"Physical","Financial")</f>
        <v>Financial</v>
      </c>
      <c r="E4370" s="208" t="n">
        <f aca="false">IF(VLOOKUP(S4370,'DD-Lookup'!$J$6:$L$50,3,FALSE())="Monthly",(YEAR(AC4370)-YEAR(AB4370))*12+MONTH(AC4370)-MONTH(AB4370)+1,(AC4370-AB4370+1))</f>
        <v>30</v>
      </c>
      <c r="F4370" s="239" t="n">
        <f aca="false">E4370*SUM(P4370:Q4370)</f>
        <v>300000</v>
      </c>
      <c r="G4370" s="214" t="n">
        <v>1293227</v>
      </c>
      <c r="H4370" s="215" t="n">
        <v>37035.4966550926</v>
      </c>
      <c r="I4370" s="0" t="s">
        <v>1023</v>
      </c>
      <c r="M4370" s="0" t="s">
        <v>858</v>
      </c>
      <c r="N4370" s="0" t="s">
        <v>1482</v>
      </c>
      <c r="O4370" s="0" t="s">
        <v>2664</v>
      </c>
      <c r="Q4370" s="216" t="n">
        <v>10000</v>
      </c>
      <c r="S4370" s="0" t="s">
        <v>1026</v>
      </c>
      <c r="T4370" s="0" t="s">
        <v>784</v>
      </c>
      <c r="U4370" s="218" t="n">
        <v>-0.04</v>
      </c>
      <c r="V4370" s="0" t="s">
        <v>2507</v>
      </c>
      <c r="W4370" s="0" t="s">
        <v>1851</v>
      </c>
      <c r="X4370" s="0" t="s">
        <v>1852</v>
      </c>
      <c r="Y4370" s="0" t="s">
        <v>838</v>
      </c>
      <c r="Z4370" s="0" t="s">
        <v>571</v>
      </c>
      <c r="AA4370" s="0" t="s">
        <v>3512</v>
      </c>
      <c r="AB4370" s="215" t="n">
        <v>37043.875</v>
      </c>
      <c r="AC4370" s="215" t="n">
        <v>37072.875</v>
      </c>
    </row>
    <row r="4371" customFormat="false" ht="12.75" hidden="false" customHeight="false" outlineLevel="0" collapsed="false">
      <c r="A4371" s="208" t="str">
        <f aca="false">B4371&amp;" "&amp;C4371&amp;" "&amp;D4371</f>
        <v> Natural Gas Physical</v>
      </c>
      <c r="B4371" s="208" t="str">
        <f aca="false">IF((LEFT(N4371,2)="US"),"US","")</f>
        <v/>
      </c>
      <c r="C4371" s="208" t="str">
        <f aca="false">M4371</f>
        <v>Natural Gas</v>
      </c>
      <c r="D4371" s="208" t="str">
        <f aca="false">IF(ISNUMBER(FIND("Phy",N4371))=TRUE(),"Physical","Financial")</f>
        <v>Physical</v>
      </c>
      <c r="E4371" s="208" t="n">
        <f aca="false">IF(VLOOKUP(S4371,'DD-Lookup'!$J$6:$L$50,3,FALSE())="Monthly",(YEAR(AC4371)-YEAR(AB4371))*12+MONTH(AC4371)-MONTH(AB4371)+1,(AC4371-AB4371+1))</f>
        <v>1</v>
      </c>
      <c r="F4371" s="239" t="n">
        <f aca="false">E4371*SUM(P4371:Q4371)</f>
        <v>5000</v>
      </c>
      <c r="G4371" s="214" t="n">
        <v>1293228</v>
      </c>
      <c r="H4371" s="215" t="n">
        <v>37035.4966666667</v>
      </c>
      <c r="I4371" s="0" t="s">
        <v>2040</v>
      </c>
      <c r="M4371" s="0" t="s">
        <v>858</v>
      </c>
      <c r="N4371" s="0" t="s">
        <v>2171</v>
      </c>
      <c r="O4371" s="0" t="s">
        <v>3101</v>
      </c>
      <c r="P4371" s="216" t="n">
        <v>5000</v>
      </c>
      <c r="S4371" s="0" t="s">
        <v>279</v>
      </c>
      <c r="T4371" s="0" t="s">
        <v>2173</v>
      </c>
      <c r="U4371" s="218" t="n">
        <v>5.46</v>
      </c>
      <c r="V4371" s="0" t="s">
        <v>2224</v>
      </c>
      <c r="W4371" s="0" t="s">
        <v>2225</v>
      </c>
      <c r="X4371" s="0" t="s">
        <v>2176</v>
      </c>
      <c r="Y4371" s="0" t="s">
        <v>1310</v>
      </c>
      <c r="Z4371" s="0" t="s">
        <v>628</v>
      </c>
      <c r="AA4371" s="0" t="n">
        <v>809399</v>
      </c>
      <c r="AB4371" s="215" t="n">
        <v>37036.875</v>
      </c>
      <c r="AC4371" s="215" t="n">
        <v>37036.875</v>
      </c>
    </row>
    <row r="4372" customFormat="false" ht="12.75" hidden="false" customHeight="false" outlineLevel="0" collapsed="false">
      <c r="A4372" s="208" t="str">
        <f aca="false">B4372&amp;" "&amp;C4372&amp;" "&amp;D4372</f>
        <v>US Natural Gas Financial</v>
      </c>
      <c r="B4372" s="208" t="str">
        <f aca="false">IF((LEFT(N4372,2)="US"),"US","")</f>
        <v>US</v>
      </c>
      <c r="C4372" s="208" t="str">
        <f aca="false">M4372</f>
        <v>Natural Gas</v>
      </c>
      <c r="D4372" s="208" t="str">
        <f aca="false">IF(ISNUMBER(FIND("Phy",N4372))=TRUE(),"Physical","Financial")</f>
        <v>Financial</v>
      </c>
      <c r="E4372" s="208" t="n">
        <f aca="false">IF(VLOOKUP(S4372,'DD-Lookup'!$J$6:$L$50,3,FALSE())="Monthly",(YEAR(AC4372)-YEAR(AB4372))*12+MONTH(AC4372)-MONTH(AB4372)+1,(AC4372-AB4372+1))</f>
        <v>151</v>
      </c>
      <c r="F4372" s="239" t="n">
        <f aca="false">E4372*SUM(P4372:Q4372)</f>
        <v>755000</v>
      </c>
      <c r="G4372" s="214" t="n">
        <v>1293229</v>
      </c>
      <c r="H4372" s="215" t="n">
        <v>37035.4966782407</v>
      </c>
      <c r="I4372" s="0" t="s">
        <v>1112</v>
      </c>
      <c r="M4372" s="0" t="s">
        <v>858</v>
      </c>
      <c r="N4372" s="0" t="s">
        <v>1024</v>
      </c>
      <c r="O4372" s="0" t="s">
        <v>1289</v>
      </c>
      <c r="P4372" s="216" t="n">
        <v>5000</v>
      </c>
      <c r="S4372" s="0" t="s">
        <v>1026</v>
      </c>
      <c r="T4372" s="0" t="s">
        <v>784</v>
      </c>
      <c r="U4372" s="218" t="n">
        <v>4.595</v>
      </c>
      <c r="V4372" s="0" t="s">
        <v>1910</v>
      </c>
      <c r="W4372" s="0" t="s">
        <v>1028</v>
      </c>
      <c r="X4372" s="0" t="s">
        <v>1029</v>
      </c>
      <c r="Y4372" s="0" t="s">
        <v>838</v>
      </c>
      <c r="Z4372" s="0" t="s">
        <v>571</v>
      </c>
      <c r="AA4372" s="0" t="s">
        <v>3513</v>
      </c>
      <c r="AB4372" s="215" t="n">
        <v>37196</v>
      </c>
      <c r="AC4372" s="215" t="n">
        <v>37346</v>
      </c>
    </row>
    <row r="4373" customFormat="false" ht="12.75" hidden="false" customHeight="false" outlineLevel="0" collapsed="false">
      <c r="A4373" s="208" t="str">
        <f aca="false">B4373&amp;" "&amp;C4373&amp;" "&amp;D4373</f>
        <v>US Natural Gas Financial</v>
      </c>
      <c r="B4373" s="208" t="str">
        <f aca="false">IF((LEFT(N4373,2)="US"),"US","")</f>
        <v>US</v>
      </c>
      <c r="C4373" s="208" t="str">
        <f aca="false">M4373</f>
        <v>Natural Gas</v>
      </c>
      <c r="D4373" s="208" t="str">
        <f aca="false">IF(ISNUMBER(FIND("Phy",N4373))=TRUE(),"Physical","Financial")</f>
        <v>Financial</v>
      </c>
      <c r="E4373" s="208" t="n">
        <f aca="false">IF(VLOOKUP(S4373,'DD-Lookup'!$J$6:$L$50,3,FALSE())="Monthly",(YEAR(AC4373)-YEAR(AB4373))*12+MONTH(AC4373)-MONTH(AB4373)+1,(AC4373-AB4373+1))</f>
        <v>30</v>
      </c>
      <c r="F4373" s="239" t="n">
        <f aca="false">E4373*SUM(P4373:Q4373)</f>
        <v>150000</v>
      </c>
      <c r="G4373" s="214" t="n">
        <v>1293230</v>
      </c>
      <c r="H4373" s="215" t="n">
        <v>37035.4966782407</v>
      </c>
      <c r="I4373" s="0" t="s">
        <v>1059</v>
      </c>
      <c r="M4373" s="0" t="s">
        <v>858</v>
      </c>
      <c r="N4373" s="0" t="s">
        <v>1024</v>
      </c>
      <c r="O4373" s="0" t="s">
        <v>1025</v>
      </c>
      <c r="P4373" s="216" t="n">
        <v>5000</v>
      </c>
      <c r="S4373" s="0" t="s">
        <v>1026</v>
      </c>
      <c r="T4373" s="0" t="s">
        <v>784</v>
      </c>
      <c r="U4373" s="218" t="n">
        <v>4.0975</v>
      </c>
      <c r="V4373" s="0" t="s">
        <v>1489</v>
      </c>
      <c r="W4373" s="0" t="s">
        <v>1028</v>
      </c>
      <c r="X4373" s="0" t="s">
        <v>1029</v>
      </c>
      <c r="Y4373" s="0" t="s">
        <v>838</v>
      </c>
      <c r="Z4373" s="0" t="s">
        <v>571</v>
      </c>
      <c r="AA4373" s="0" t="s">
        <v>3514</v>
      </c>
      <c r="AB4373" s="215" t="n">
        <v>37043.875</v>
      </c>
      <c r="AC4373" s="215" t="n">
        <v>37072.875</v>
      </c>
    </row>
    <row r="4374" customFormat="false" ht="12.75" hidden="false" customHeight="false" outlineLevel="0" collapsed="false">
      <c r="A4374" s="208" t="str">
        <f aca="false">B4374&amp;" "&amp;C4374&amp;" "&amp;D4374</f>
        <v>US Crude Financial</v>
      </c>
      <c r="B4374" s="208" t="str">
        <f aca="false">IF((LEFT(N4374,2)="US"),"US","")</f>
        <v>US</v>
      </c>
      <c r="C4374" s="208" t="str">
        <f aca="false">M4374</f>
        <v>Crude</v>
      </c>
      <c r="D4374" s="208" t="str">
        <f aca="false">IF(ISNUMBER(FIND("Phy",N4374))=TRUE(),"Physical","Financial")</f>
        <v>Financial</v>
      </c>
      <c r="E4374" s="208" t="n">
        <f aca="false">IF(VLOOKUP(S4374,'DD-Lookup'!$J$6:$L$50,3,FALSE())="Monthly",(YEAR(AC4374)-YEAR(AB4374))*12+MONTH(AC4374)-MONTH(AB4374)+1,(AC4374-AB4374+1))</f>
        <v>1</v>
      </c>
      <c r="F4374" s="239" t="n">
        <f aca="false">E4374*SUM(P4374:Q4374)</f>
        <v>25000</v>
      </c>
      <c r="G4374" s="214" t="n">
        <v>1293231</v>
      </c>
      <c r="H4374" s="215" t="n">
        <v>37035.4967013889</v>
      </c>
      <c r="I4374" s="0" t="s">
        <v>1112</v>
      </c>
      <c r="M4374" s="0" t="s">
        <v>97</v>
      </c>
      <c r="N4374" s="0" t="s">
        <v>841</v>
      </c>
      <c r="O4374" s="0" t="s">
        <v>842</v>
      </c>
      <c r="P4374" s="216" t="n">
        <v>25000</v>
      </c>
      <c r="S4374" s="0" t="s">
        <v>843</v>
      </c>
      <c r="T4374" s="0" t="s">
        <v>784</v>
      </c>
      <c r="U4374" s="218" t="n">
        <v>28.7</v>
      </c>
      <c r="V4374" s="0" t="s">
        <v>2690</v>
      </c>
      <c r="W4374" s="0" t="s">
        <v>845</v>
      </c>
      <c r="X4374" s="0" t="s">
        <v>846</v>
      </c>
      <c r="Y4374" s="0" t="s">
        <v>847</v>
      </c>
      <c r="Z4374" s="0" t="s">
        <v>571</v>
      </c>
      <c r="AA4374" s="0" t="n">
        <v>107213</v>
      </c>
      <c r="AB4374" s="215" t="n">
        <v>37073</v>
      </c>
      <c r="AC4374" s="215" t="n">
        <v>37103</v>
      </c>
    </row>
    <row r="4375" customFormat="false" ht="12.75" hidden="false" customHeight="false" outlineLevel="0" collapsed="false">
      <c r="A4375" s="208" t="str">
        <f aca="false">B4375&amp;" "&amp;C4375&amp;" "&amp;D4375</f>
        <v>US Power Physical</v>
      </c>
      <c r="B4375" s="208" t="str">
        <f aca="false">IF((LEFT(N4375,2)="US"),"US","")</f>
        <v>US</v>
      </c>
      <c r="C4375" s="208" t="str">
        <f aca="false">M4375</f>
        <v>Power</v>
      </c>
      <c r="D4375" s="208" t="str">
        <f aca="false">IF(ISNUMBER(FIND("Phy",N4375))=TRUE(),"Physical","Financial")</f>
        <v>Physical</v>
      </c>
      <c r="E4375" s="208" t="n">
        <f aca="false">IF(VLOOKUP(S4375,'DD-Lookup'!$J$6:$L$50,3,FALSE())="Monthly",(YEAR(AC4375)-YEAR(AB4375))*12+MONTH(AC4375)-MONTH(AB4375)+1,(AC4375-AB4375+1))</f>
        <v>92</v>
      </c>
      <c r="F4375" s="239" t="n">
        <f aca="false">E4375*SUM(P4375:Q4375)</f>
        <v>4600</v>
      </c>
      <c r="G4375" s="214" t="n">
        <v>1293232</v>
      </c>
      <c r="H4375" s="215" t="n">
        <v>37035.496712963</v>
      </c>
      <c r="I4375" s="0" t="s">
        <v>840</v>
      </c>
      <c r="M4375" s="0" t="s">
        <v>67</v>
      </c>
      <c r="N4375" s="0" t="s">
        <v>1081</v>
      </c>
      <c r="O4375" s="0" t="s">
        <v>1227</v>
      </c>
      <c r="P4375" s="216" t="n">
        <v>50</v>
      </c>
      <c r="S4375" s="0" t="s">
        <v>930</v>
      </c>
      <c r="T4375" s="0" t="s">
        <v>784</v>
      </c>
      <c r="U4375" s="218" t="n">
        <v>37.5</v>
      </c>
      <c r="V4375" s="0" t="s">
        <v>2770</v>
      </c>
      <c r="W4375" s="0" t="s">
        <v>1228</v>
      </c>
      <c r="X4375" s="0" t="s">
        <v>1229</v>
      </c>
      <c r="Y4375" s="0" t="s">
        <v>1051</v>
      </c>
      <c r="Z4375" s="0" t="s">
        <v>618</v>
      </c>
      <c r="AA4375" s="0" t="n">
        <v>621782.1</v>
      </c>
      <c r="AB4375" s="215" t="n">
        <v>37530.875</v>
      </c>
      <c r="AC4375" s="215" t="n">
        <v>37621.875</v>
      </c>
    </row>
    <row r="4376" customFormat="false" ht="12.75" hidden="false" customHeight="false" outlineLevel="0" collapsed="false">
      <c r="A4376" s="208" t="str">
        <f aca="false">B4376&amp;" "&amp;C4376&amp;" "&amp;D4376</f>
        <v>US Power Physical</v>
      </c>
      <c r="B4376" s="208" t="str">
        <f aca="false">IF((LEFT(N4376,2)="US"),"US","")</f>
        <v>US</v>
      </c>
      <c r="C4376" s="208" t="str">
        <f aca="false">M4376</f>
        <v>Power</v>
      </c>
      <c r="D4376" s="208" t="str">
        <f aca="false">IF(ISNUMBER(FIND("Phy",N4376))=TRUE(),"Physical","Financial")</f>
        <v>Physical</v>
      </c>
      <c r="E4376" s="208" t="n">
        <f aca="false">IF(VLOOKUP(S4376,'DD-Lookup'!$J$6:$L$50,3,FALSE())="Monthly",(YEAR(AC4376)-YEAR(AB4376))*12+MONTH(AC4376)-MONTH(AB4376)+1,(AC4376-AB4376+1))</f>
        <v>5</v>
      </c>
      <c r="F4376" s="239" t="n">
        <f aca="false">E4376*SUM(P4376:Q4376)</f>
        <v>250</v>
      </c>
      <c r="G4376" s="214" t="n">
        <v>1293234</v>
      </c>
      <c r="H4376" s="215" t="n">
        <v>37035.4967939815</v>
      </c>
      <c r="I4376" s="0" t="s">
        <v>1107</v>
      </c>
      <c r="M4376" s="0" t="s">
        <v>67</v>
      </c>
      <c r="N4376" s="0" t="s">
        <v>1081</v>
      </c>
      <c r="O4376" s="0" t="s">
        <v>1177</v>
      </c>
      <c r="P4376" s="216" t="n">
        <v>50</v>
      </c>
      <c r="S4376" s="0" t="s">
        <v>930</v>
      </c>
      <c r="T4376" s="0" t="s">
        <v>784</v>
      </c>
      <c r="U4376" s="218" t="n">
        <v>61.5</v>
      </c>
      <c r="V4376" s="0" t="s">
        <v>1186</v>
      </c>
      <c r="W4376" s="0" t="s">
        <v>1122</v>
      </c>
      <c r="X4376" s="0" t="s">
        <v>1123</v>
      </c>
      <c r="Y4376" s="0" t="s">
        <v>1051</v>
      </c>
      <c r="Z4376" s="0" t="s">
        <v>618</v>
      </c>
      <c r="AA4376" s="0" t="n">
        <v>621783.1</v>
      </c>
      <c r="AB4376" s="215" t="n">
        <v>37046.875</v>
      </c>
      <c r="AC4376" s="215" t="n">
        <v>37050.875</v>
      </c>
    </row>
    <row r="4377" customFormat="false" ht="12.75" hidden="false" customHeight="false" outlineLevel="0" collapsed="false">
      <c r="A4377" s="208" t="str">
        <f aca="false">B4377&amp;" "&amp;C4377&amp;" "&amp;D4377</f>
        <v>US Power Physical</v>
      </c>
      <c r="B4377" s="208" t="str">
        <f aca="false">IF((LEFT(N4377,2)="US"),"US","")</f>
        <v>US</v>
      </c>
      <c r="C4377" s="208" t="str">
        <f aca="false">M4377</f>
        <v>Power</v>
      </c>
      <c r="D4377" s="208" t="str">
        <f aca="false">IF(ISNUMBER(FIND("Phy",N4377))=TRUE(),"Physical","Financial")</f>
        <v>Physical</v>
      </c>
      <c r="E4377" s="208" t="n">
        <f aca="false">IF(VLOOKUP(S4377,'DD-Lookup'!$J$6:$L$50,3,FALSE())="Monthly",(YEAR(AC4377)-YEAR(AB4377))*12+MONTH(AC4377)-MONTH(AB4377)+1,(AC4377-AB4377+1))</f>
        <v>92</v>
      </c>
      <c r="F4377" s="239" t="n">
        <f aca="false">E4377*SUM(P4377:Q4377)</f>
        <v>4600</v>
      </c>
      <c r="G4377" s="214" t="n">
        <v>1293235</v>
      </c>
      <c r="H4377" s="215" t="n">
        <v>37035.4968518519</v>
      </c>
      <c r="I4377" s="0" t="s">
        <v>600</v>
      </c>
      <c r="M4377" s="0" t="s">
        <v>67</v>
      </c>
      <c r="N4377" s="0" t="s">
        <v>1081</v>
      </c>
      <c r="O4377" s="0" t="s">
        <v>3515</v>
      </c>
      <c r="P4377" s="216" t="n">
        <v>50</v>
      </c>
      <c r="S4377" s="0" t="s">
        <v>930</v>
      </c>
      <c r="T4377" s="0" t="s">
        <v>784</v>
      </c>
      <c r="U4377" s="218" t="n">
        <v>34.5</v>
      </c>
      <c r="V4377" s="0" t="s">
        <v>1216</v>
      </c>
      <c r="W4377" s="0" t="s">
        <v>1090</v>
      </c>
      <c r="X4377" s="0" t="s">
        <v>1195</v>
      </c>
      <c r="Y4377" s="0" t="s">
        <v>1051</v>
      </c>
      <c r="Z4377" s="0" t="s">
        <v>618</v>
      </c>
      <c r="AA4377" s="0" t="n">
        <v>621784.1</v>
      </c>
      <c r="AB4377" s="215" t="n">
        <v>37530.7159722222</v>
      </c>
      <c r="AC4377" s="215" t="n">
        <v>37621.7159722222</v>
      </c>
    </row>
    <row r="4378" customFormat="false" ht="12.75" hidden="false" customHeight="false" outlineLevel="0" collapsed="false">
      <c r="A4378" s="208" t="str">
        <f aca="false">B4378&amp;" "&amp;C4378&amp;" "&amp;D4378</f>
        <v>US Power Physical</v>
      </c>
      <c r="B4378" s="208" t="str">
        <f aca="false">IF((LEFT(N4378,2)="US"),"US","")</f>
        <v>US</v>
      </c>
      <c r="C4378" s="208" t="str">
        <f aca="false">M4378</f>
        <v>Power</v>
      </c>
      <c r="D4378" s="208" t="str">
        <f aca="false">IF(ISNUMBER(FIND("Phy",N4378))=TRUE(),"Physical","Financial")</f>
        <v>Physical</v>
      </c>
      <c r="E4378" s="208" t="n">
        <f aca="false">IF(VLOOKUP(S4378,'DD-Lookup'!$J$6:$L$50,3,FALSE())="Monthly",(YEAR(AC4378)-YEAR(AB4378))*12+MONTH(AC4378)-MONTH(AB4378)+1,(AC4378-AB4378+1))</f>
        <v>5</v>
      </c>
      <c r="F4378" s="239" t="n">
        <f aca="false">E4378*SUM(P4378:Q4378)</f>
        <v>250</v>
      </c>
      <c r="G4378" s="214" t="n">
        <v>1293236</v>
      </c>
      <c r="H4378" s="215" t="n">
        <v>37035.4969097222</v>
      </c>
      <c r="I4378" s="0" t="s">
        <v>1087</v>
      </c>
      <c r="M4378" s="0" t="s">
        <v>67</v>
      </c>
      <c r="N4378" s="0" t="s">
        <v>1081</v>
      </c>
      <c r="O4378" s="0" t="s">
        <v>1177</v>
      </c>
      <c r="Q4378" s="216" t="n">
        <v>50</v>
      </c>
      <c r="S4378" s="0" t="s">
        <v>930</v>
      </c>
      <c r="T4378" s="0" t="s">
        <v>784</v>
      </c>
      <c r="U4378" s="218" t="n">
        <v>61.5</v>
      </c>
      <c r="V4378" s="0" t="s">
        <v>1224</v>
      </c>
      <c r="W4378" s="0" t="s">
        <v>1122</v>
      </c>
      <c r="X4378" s="0" t="s">
        <v>1123</v>
      </c>
      <c r="Y4378" s="0" t="s">
        <v>1051</v>
      </c>
      <c r="Z4378" s="0" t="s">
        <v>618</v>
      </c>
      <c r="AA4378" s="0" t="n">
        <v>621785.1</v>
      </c>
      <c r="AB4378" s="215" t="n">
        <v>37046.875</v>
      </c>
      <c r="AC4378" s="215" t="n">
        <v>37050.875</v>
      </c>
    </row>
    <row r="4379" customFormat="false" ht="12.75" hidden="false" customHeight="false" outlineLevel="0" collapsed="false">
      <c r="A4379" s="208" t="str">
        <f aca="false">B4379&amp;" "&amp;C4379&amp;" "&amp;D4379</f>
        <v>US Natural Gas Financial</v>
      </c>
      <c r="B4379" s="208" t="str">
        <f aca="false">IF((LEFT(N4379,2)="US"),"US","")</f>
        <v>US</v>
      </c>
      <c r="C4379" s="208" t="str">
        <f aca="false">M4379</f>
        <v>Natural Gas</v>
      </c>
      <c r="D4379" s="208" t="str">
        <f aca="false">IF(ISNUMBER(FIND("Phy",N4379))=TRUE(),"Physical","Financial")</f>
        <v>Financial</v>
      </c>
      <c r="E4379" s="208" t="n">
        <f aca="false">IF(VLOOKUP(S4379,'DD-Lookup'!$J$6:$L$50,3,FALSE())="Monthly",(YEAR(AC4379)-YEAR(AB4379))*12+MONTH(AC4379)-MONTH(AB4379)+1,(AC4379-AB4379+1))</f>
        <v>30</v>
      </c>
      <c r="F4379" s="239" t="n">
        <f aca="false">E4379*SUM(P4379:Q4379)</f>
        <v>150000</v>
      </c>
      <c r="G4379" s="214" t="n">
        <v>1293238</v>
      </c>
      <c r="H4379" s="215" t="n">
        <v>37035.497037037</v>
      </c>
      <c r="I4379" s="0" t="s">
        <v>1023</v>
      </c>
      <c r="M4379" s="0" t="s">
        <v>858</v>
      </c>
      <c r="N4379" s="0" t="s">
        <v>1482</v>
      </c>
      <c r="O4379" s="0" t="s">
        <v>1849</v>
      </c>
      <c r="Q4379" s="216" t="n">
        <v>5000</v>
      </c>
      <c r="S4379" s="0" t="s">
        <v>1026</v>
      </c>
      <c r="T4379" s="0" t="s">
        <v>784</v>
      </c>
      <c r="U4379" s="218" t="n">
        <v>-0.04</v>
      </c>
      <c r="V4379" s="0" t="s">
        <v>2507</v>
      </c>
      <c r="W4379" s="0" t="s">
        <v>1851</v>
      </c>
      <c r="X4379" s="0" t="s">
        <v>1852</v>
      </c>
      <c r="Y4379" s="0" t="s">
        <v>838</v>
      </c>
      <c r="Z4379" s="0" t="s">
        <v>571</v>
      </c>
      <c r="AA4379" s="0" t="s">
        <v>3516</v>
      </c>
      <c r="AB4379" s="215" t="n">
        <v>37043.875</v>
      </c>
      <c r="AC4379" s="215" t="n">
        <v>37072.875</v>
      </c>
    </row>
    <row r="4380" customFormat="false" ht="12.75" hidden="false" customHeight="false" outlineLevel="0" collapsed="false">
      <c r="A4380" s="208" t="str">
        <f aca="false">B4380&amp;" "&amp;C4380&amp;" "&amp;D4380</f>
        <v>US Natural Gas Financial</v>
      </c>
      <c r="B4380" s="208" t="str">
        <f aca="false">IF((LEFT(N4380,2)="US"),"US","")</f>
        <v>US</v>
      </c>
      <c r="C4380" s="208" t="str">
        <f aca="false">M4380</f>
        <v>Natural Gas</v>
      </c>
      <c r="D4380" s="208" t="str">
        <f aca="false">IF(ISNUMBER(FIND("Phy",N4380))=TRUE(),"Physical","Financial")</f>
        <v>Financial</v>
      </c>
      <c r="E4380" s="208" t="n">
        <f aca="false">IF(VLOOKUP(S4380,'DD-Lookup'!$J$6:$L$50,3,FALSE())="Monthly",(YEAR(AC4380)-YEAR(AB4380))*12+MONTH(AC4380)-MONTH(AB4380)+1,(AC4380-AB4380+1))</f>
        <v>153</v>
      </c>
      <c r="F4380" s="239" t="n">
        <f aca="false">E4380*SUM(P4380:Q4380)</f>
        <v>382500</v>
      </c>
      <c r="G4380" s="214" t="n">
        <v>1293240</v>
      </c>
      <c r="H4380" s="215" t="n">
        <v>37035.4973148148</v>
      </c>
      <c r="I4380" s="0" t="s">
        <v>1963</v>
      </c>
      <c r="M4380" s="0" t="s">
        <v>858</v>
      </c>
      <c r="N4380" s="0" t="s">
        <v>1024</v>
      </c>
      <c r="O4380" s="0" t="s">
        <v>1303</v>
      </c>
      <c r="Q4380" s="216" t="n">
        <v>2500</v>
      </c>
      <c r="S4380" s="0" t="s">
        <v>1026</v>
      </c>
      <c r="T4380" s="0" t="s">
        <v>784</v>
      </c>
      <c r="U4380" s="218" t="n">
        <v>4.225</v>
      </c>
      <c r="V4380" s="0" t="s">
        <v>2006</v>
      </c>
      <c r="W4380" s="0" t="s">
        <v>1028</v>
      </c>
      <c r="X4380" s="0" t="s">
        <v>1029</v>
      </c>
      <c r="Y4380" s="0" t="s">
        <v>838</v>
      </c>
      <c r="Z4380" s="0" t="s">
        <v>571</v>
      </c>
      <c r="AA4380" s="0" t="s">
        <v>3517</v>
      </c>
      <c r="AB4380" s="215" t="n">
        <v>37043</v>
      </c>
      <c r="AC4380" s="215" t="n">
        <v>37195</v>
      </c>
    </row>
    <row r="4381" customFormat="false" ht="12.75" hidden="false" customHeight="false" outlineLevel="0" collapsed="false">
      <c r="A4381" s="208" t="str">
        <f aca="false">B4381&amp;" "&amp;C4381&amp;" "&amp;D4381</f>
        <v>US Power Physical</v>
      </c>
      <c r="B4381" s="208" t="str">
        <f aca="false">IF((LEFT(N4381,2)="US"),"US","")</f>
        <v>US</v>
      </c>
      <c r="C4381" s="208" t="str">
        <f aca="false">M4381</f>
        <v>Power</v>
      </c>
      <c r="D4381" s="208" t="str">
        <f aca="false">IF(ISNUMBER(FIND("Phy",N4381))=TRUE(),"Physical","Financial")</f>
        <v>Physical</v>
      </c>
      <c r="E4381" s="208" t="n">
        <f aca="false">IF(VLOOKUP(S4381,'DD-Lookup'!$J$6:$L$50,3,FALSE())="Monthly",(YEAR(AC4381)-YEAR(AB4381))*12+MONTH(AC4381)-MONTH(AB4381)+1,(AC4381-AB4381+1))</f>
        <v>30</v>
      </c>
      <c r="F4381" s="239" t="n">
        <f aca="false">E4381*SUM(P4381:Q4381)</f>
        <v>1500</v>
      </c>
      <c r="G4381" s="214" t="n">
        <v>1293241</v>
      </c>
      <c r="H4381" s="215" t="n">
        <v>37035.4973842593</v>
      </c>
      <c r="I4381" s="0" t="s">
        <v>1183</v>
      </c>
      <c r="M4381" s="0" t="s">
        <v>67</v>
      </c>
      <c r="N4381" s="0" t="s">
        <v>1081</v>
      </c>
      <c r="O4381" s="0" t="s">
        <v>3518</v>
      </c>
      <c r="P4381" s="216" t="n">
        <v>50</v>
      </c>
      <c r="S4381" s="0" t="s">
        <v>930</v>
      </c>
      <c r="T4381" s="0" t="s">
        <v>784</v>
      </c>
      <c r="U4381" s="218" t="n">
        <v>55.75</v>
      </c>
      <c r="V4381" s="0" t="s">
        <v>2416</v>
      </c>
      <c r="W4381" s="0" t="s">
        <v>2379</v>
      </c>
      <c r="X4381" s="0" t="s">
        <v>1369</v>
      </c>
      <c r="Y4381" s="0" t="s">
        <v>1051</v>
      </c>
      <c r="Z4381" s="0" t="s">
        <v>618</v>
      </c>
      <c r="AA4381" s="0" t="n">
        <v>621786.1</v>
      </c>
      <c r="AB4381" s="215" t="n">
        <v>37135.7159722222</v>
      </c>
      <c r="AC4381" s="215" t="n">
        <v>37164.7159722222</v>
      </c>
    </row>
    <row r="4382" customFormat="false" ht="12.75" hidden="false" customHeight="false" outlineLevel="0" collapsed="false">
      <c r="A4382" s="208" t="str">
        <f aca="false">B4382&amp;" "&amp;C4382&amp;" "&amp;D4382</f>
        <v>US Natural Gas Financial</v>
      </c>
      <c r="B4382" s="208" t="str">
        <f aca="false">IF((LEFT(N4382,2)="US"),"US","")</f>
        <v>US</v>
      </c>
      <c r="C4382" s="208" t="str">
        <f aca="false">M4382</f>
        <v>Natural Gas</v>
      </c>
      <c r="D4382" s="208" t="str">
        <f aca="false">IF(ISNUMBER(FIND("Phy",N4382))=TRUE(),"Physical","Financial")</f>
        <v>Financial</v>
      </c>
      <c r="E4382" s="208" t="n">
        <f aca="false">IF(VLOOKUP(S4382,'DD-Lookup'!$J$6:$L$50,3,FALSE())="Monthly",(YEAR(AC4382)-YEAR(AB4382))*12+MONTH(AC4382)-MONTH(AB4382)+1,(AC4382-AB4382+1))</f>
        <v>30</v>
      </c>
      <c r="F4382" s="239" t="n">
        <f aca="false">E4382*SUM(P4382:Q4382)</f>
        <v>525000</v>
      </c>
      <c r="G4382" s="214" t="n">
        <v>1293242</v>
      </c>
      <c r="H4382" s="215" t="n">
        <v>37035.4974189815</v>
      </c>
      <c r="I4382" s="0" t="s">
        <v>796</v>
      </c>
      <c r="M4382" s="0" t="s">
        <v>858</v>
      </c>
      <c r="N4382" s="0" t="s">
        <v>1024</v>
      </c>
      <c r="O4382" s="0" t="s">
        <v>1025</v>
      </c>
      <c r="P4382" s="216" t="n">
        <v>17500</v>
      </c>
      <c r="S4382" s="0" t="s">
        <v>1026</v>
      </c>
      <c r="T4382" s="0" t="s">
        <v>784</v>
      </c>
      <c r="U4382" s="218" t="n">
        <v>4.095</v>
      </c>
      <c r="V4382" s="0" t="s">
        <v>2003</v>
      </c>
      <c r="W4382" s="0" t="s">
        <v>1028</v>
      </c>
      <c r="X4382" s="0" t="s">
        <v>1029</v>
      </c>
      <c r="Y4382" s="0" t="s">
        <v>838</v>
      </c>
      <c r="Z4382" s="0" t="s">
        <v>571</v>
      </c>
      <c r="AA4382" s="0" t="s">
        <v>3519</v>
      </c>
      <c r="AB4382" s="215" t="n">
        <v>37043.875</v>
      </c>
      <c r="AC4382" s="215" t="n">
        <v>37072.875</v>
      </c>
    </row>
    <row r="4383" customFormat="false" ht="12.75" hidden="false" customHeight="false" outlineLevel="0" collapsed="false">
      <c r="A4383" s="208" t="str">
        <f aca="false">B4383&amp;" "&amp;C4383&amp;" "&amp;D4383</f>
        <v>US Natural Gas Financial</v>
      </c>
      <c r="B4383" s="208" t="str">
        <f aca="false">IF((LEFT(N4383,2)="US"),"US","")</f>
        <v>US</v>
      </c>
      <c r="C4383" s="208" t="str">
        <f aca="false">M4383</f>
        <v>Natural Gas</v>
      </c>
      <c r="D4383" s="208" t="str">
        <f aca="false">IF(ISNUMBER(FIND("Phy",N4383))=TRUE(),"Physical","Financial")</f>
        <v>Financial</v>
      </c>
      <c r="E4383" s="208" t="n">
        <f aca="false">IF(VLOOKUP(S4383,'DD-Lookup'!$J$6:$L$50,3,FALSE())="Monthly",(YEAR(AC4383)-YEAR(AB4383))*12+MONTH(AC4383)-MONTH(AB4383)+1,(AC4383-AB4383+1))</f>
        <v>30</v>
      </c>
      <c r="F4383" s="239" t="n">
        <f aca="false">E4383*SUM(P4383:Q4383)</f>
        <v>300000</v>
      </c>
      <c r="G4383" s="214" t="n">
        <v>1293243</v>
      </c>
      <c r="H4383" s="215" t="n">
        <v>37035.4974421296</v>
      </c>
      <c r="I4383" s="0" t="s">
        <v>593</v>
      </c>
      <c r="M4383" s="0" t="s">
        <v>858</v>
      </c>
      <c r="N4383" s="0" t="s">
        <v>1482</v>
      </c>
      <c r="O4383" s="0" t="s">
        <v>1849</v>
      </c>
      <c r="Q4383" s="216" t="n">
        <v>10000</v>
      </c>
      <c r="S4383" s="0" t="s">
        <v>1026</v>
      </c>
      <c r="T4383" s="0" t="s">
        <v>784</v>
      </c>
      <c r="U4383" s="218" t="n">
        <v>-0.0375</v>
      </c>
      <c r="V4383" s="0" t="s">
        <v>2196</v>
      </c>
      <c r="W4383" s="0" t="s">
        <v>1851</v>
      </c>
      <c r="X4383" s="0" t="s">
        <v>1852</v>
      </c>
      <c r="Y4383" s="0" t="s">
        <v>838</v>
      </c>
      <c r="Z4383" s="0" t="s">
        <v>571</v>
      </c>
      <c r="AA4383" s="0" t="s">
        <v>3520</v>
      </c>
      <c r="AB4383" s="215" t="n">
        <v>37043.875</v>
      </c>
      <c r="AC4383" s="215" t="n">
        <v>37072.875</v>
      </c>
    </row>
    <row r="4384" customFormat="false" ht="12.75" hidden="false" customHeight="false" outlineLevel="0" collapsed="false">
      <c r="A4384" s="208" t="str">
        <f aca="false">B4384&amp;" "&amp;C4384&amp;" "&amp;D4384</f>
        <v>US Power Physical</v>
      </c>
      <c r="B4384" s="208" t="str">
        <f aca="false">IF((LEFT(N4384,2)="US"),"US","")</f>
        <v>US</v>
      </c>
      <c r="C4384" s="208" t="str">
        <f aca="false">M4384</f>
        <v>Power</v>
      </c>
      <c r="D4384" s="208" t="str">
        <f aca="false">IF(ISNUMBER(FIND("Phy",N4384))=TRUE(),"Physical","Financial")</f>
        <v>Physical</v>
      </c>
      <c r="E4384" s="208" t="n">
        <f aca="false">IF(VLOOKUP(S4384,'DD-Lookup'!$J$6:$L$50,3,FALSE())="Monthly",(YEAR(AC4384)-YEAR(AB4384))*12+MONTH(AC4384)-MONTH(AB4384)+1,(AC4384-AB4384+1))</f>
        <v>5</v>
      </c>
      <c r="F4384" s="239" t="n">
        <f aca="false">E4384*SUM(P4384:Q4384)</f>
        <v>250</v>
      </c>
      <c r="G4384" s="214" t="n">
        <v>1293246</v>
      </c>
      <c r="H4384" s="215" t="n">
        <v>37035.4977083333</v>
      </c>
      <c r="I4384" s="0" t="s">
        <v>1109</v>
      </c>
      <c r="M4384" s="0" t="s">
        <v>67</v>
      </c>
      <c r="N4384" s="0" t="s">
        <v>1081</v>
      </c>
      <c r="O4384" s="0" t="s">
        <v>1255</v>
      </c>
      <c r="P4384" s="216" t="n">
        <v>50</v>
      </c>
      <c r="S4384" s="0" t="s">
        <v>930</v>
      </c>
      <c r="T4384" s="0" t="s">
        <v>784</v>
      </c>
      <c r="U4384" s="218" t="n">
        <v>31.5</v>
      </c>
      <c r="V4384" s="0" t="s">
        <v>1256</v>
      </c>
      <c r="W4384" s="0" t="s">
        <v>1134</v>
      </c>
      <c r="X4384" s="0" t="s">
        <v>1135</v>
      </c>
      <c r="Y4384" s="0" t="s">
        <v>1051</v>
      </c>
      <c r="Z4384" s="0" t="s">
        <v>618</v>
      </c>
      <c r="AA4384" s="0" t="n">
        <v>621788.1</v>
      </c>
      <c r="AB4384" s="215" t="n">
        <v>37039.875</v>
      </c>
      <c r="AC4384" s="215" t="n">
        <v>37043.875</v>
      </c>
    </row>
    <row r="4385" customFormat="false" ht="12.75" hidden="false" customHeight="false" outlineLevel="0" collapsed="false">
      <c r="A4385" s="208" t="str">
        <f aca="false">B4385&amp;" "&amp;C4385&amp;" "&amp;D4385</f>
        <v> Natural Gas Physical</v>
      </c>
      <c r="B4385" s="208" t="str">
        <f aca="false">IF((LEFT(N4385,2)="US"),"US","")</f>
        <v/>
      </c>
      <c r="C4385" s="208" t="str">
        <f aca="false">M4385</f>
        <v>Natural Gas</v>
      </c>
      <c r="D4385" s="208" t="str">
        <f aca="false">IF(ISNUMBER(FIND("Phy",N4385))=TRUE(),"Physical","Financial")</f>
        <v>Physical</v>
      </c>
      <c r="E4385" s="208" t="n">
        <f aca="false">IF(VLOOKUP(S4385,'DD-Lookup'!$J$6:$L$50,3,FALSE())="Monthly",(YEAR(AC4385)-YEAR(AB4385))*12+MONTH(AC4385)-MONTH(AB4385)+1,(AC4385-AB4385+1))</f>
        <v>1</v>
      </c>
      <c r="F4385" s="239" t="n">
        <f aca="false">E4385*SUM(P4385:Q4385)</f>
        <v>10000</v>
      </c>
      <c r="G4385" s="214" t="n">
        <v>1293251</v>
      </c>
      <c r="H4385" s="215" t="n">
        <v>37035.497962963</v>
      </c>
      <c r="I4385" s="0" t="s">
        <v>2090</v>
      </c>
      <c r="M4385" s="0" t="s">
        <v>858</v>
      </c>
      <c r="N4385" s="0" t="s">
        <v>2171</v>
      </c>
      <c r="O4385" s="0" t="s">
        <v>2223</v>
      </c>
      <c r="P4385" s="216" t="n">
        <v>10000</v>
      </c>
      <c r="S4385" s="0" t="s">
        <v>279</v>
      </c>
      <c r="T4385" s="0" t="s">
        <v>2173</v>
      </c>
      <c r="U4385" s="218" t="n">
        <v>5.44</v>
      </c>
      <c r="V4385" s="0" t="s">
        <v>2233</v>
      </c>
      <c r="W4385" s="0" t="s">
        <v>2225</v>
      </c>
      <c r="X4385" s="0" t="s">
        <v>2176</v>
      </c>
      <c r="Y4385" s="0" t="s">
        <v>1310</v>
      </c>
      <c r="Z4385" s="0" t="s">
        <v>628</v>
      </c>
      <c r="AA4385" s="0" t="n">
        <v>809400</v>
      </c>
      <c r="AB4385" s="215" t="n">
        <v>37035.875</v>
      </c>
      <c r="AC4385" s="215" t="n">
        <v>37035.875</v>
      </c>
    </row>
    <row r="4386" customFormat="false" ht="12.75" hidden="false" customHeight="false" outlineLevel="0" collapsed="false">
      <c r="A4386" s="208" t="str">
        <f aca="false">B4386&amp;" "&amp;C4386&amp;" "&amp;D4386</f>
        <v>US Power Physical</v>
      </c>
      <c r="B4386" s="208" t="str">
        <f aca="false">IF((LEFT(N4386,2)="US"),"US","")</f>
        <v>US</v>
      </c>
      <c r="C4386" s="208" t="str">
        <f aca="false">M4386</f>
        <v>Power</v>
      </c>
      <c r="D4386" s="208" t="str">
        <f aca="false">IF(ISNUMBER(FIND("Phy",N4386))=TRUE(),"Physical","Financial")</f>
        <v>Physical</v>
      </c>
      <c r="E4386" s="208" t="n">
        <f aca="false">IF(VLOOKUP(S4386,'DD-Lookup'!$J$6:$L$50,3,FALSE())="Monthly",(YEAR(AC4386)-YEAR(AB4386))*12+MONTH(AC4386)-MONTH(AB4386)+1,(AC4386-AB4386+1))</f>
        <v>31</v>
      </c>
      <c r="F4386" s="239" t="n">
        <f aca="false">E4386*SUM(P4386:Q4386)</f>
        <v>1550</v>
      </c>
      <c r="G4386" s="214" t="n">
        <v>1293250</v>
      </c>
      <c r="H4386" s="215" t="n">
        <v>37035.497962963</v>
      </c>
      <c r="I4386" s="0" t="s">
        <v>1073</v>
      </c>
      <c r="M4386" s="0" t="s">
        <v>67</v>
      </c>
      <c r="N4386" s="0" t="s">
        <v>1081</v>
      </c>
      <c r="O4386" s="0" t="s">
        <v>2546</v>
      </c>
      <c r="P4386" s="216" t="n">
        <v>50</v>
      </c>
      <c r="S4386" s="0" t="s">
        <v>930</v>
      </c>
      <c r="T4386" s="0" t="s">
        <v>784</v>
      </c>
      <c r="U4386" s="218" t="n">
        <v>44.25</v>
      </c>
      <c r="V4386" s="0" t="s">
        <v>1286</v>
      </c>
      <c r="W4386" s="0" t="s">
        <v>1084</v>
      </c>
      <c r="X4386" s="0" t="s">
        <v>1287</v>
      </c>
      <c r="Y4386" s="0" t="s">
        <v>1051</v>
      </c>
      <c r="Z4386" s="0" t="s">
        <v>618</v>
      </c>
      <c r="AA4386" s="0" t="n">
        <v>621790.1</v>
      </c>
      <c r="AB4386" s="215" t="n">
        <v>37377.875</v>
      </c>
      <c r="AC4386" s="215" t="n">
        <v>37407.875</v>
      </c>
    </row>
    <row r="4387" customFormat="false" ht="12.75" hidden="false" customHeight="false" outlineLevel="0" collapsed="false">
      <c r="A4387" s="208" t="str">
        <f aca="false">B4387&amp;" "&amp;C4387&amp;" "&amp;D4387</f>
        <v>US Natural Gas Financial</v>
      </c>
      <c r="B4387" s="208" t="str">
        <f aca="false">IF((LEFT(N4387,2)="US"),"US","")</f>
        <v>US</v>
      </c>
      <c r="C4387" s="208" t="str">
        <f aca="false">M4387</f>
        <v>Natural Gas</v>
      </c>
      <c r="D4387" s="208" t="str">
        <f aca="false">IF(ISNUMBER(FIND("Phy",N4387))=TRUE(),"Physical","Financial")</f>
        <v>Financial</v>
      </c>
      <c r="E4387" s="208" t="n">
        <f aca="false">IF(VLOOKUP(S4387,'DD-Lookup'!$J$6:$L$50,3,FALSE())="Monthly",(YEAR(AC4387)-YEAR(AB4387))*12+MONTH(AC4387)-MONTH(AB4387)+1,(AC4387-AB4387+1))</f>
        <v>151</v>
      </c>
      <c r="F4387" s="239" t="n">
        <f aca="false">E4387*SUM(P4387:Q4387)</f>
        <v>755000</v>
      </c>
      <c r="G4387" s="214" t="n">
        <v>1293253</v>
      </c>
      <c r="H4387" s="215" t="n">
        <v>37035.4980787037</v>
      </c>
      <c r="I4387" s="0" t="s">
        <v>1112</v>
      </c>
      <c r="M4387" s="0" t="s">
        <v>858</v>
      </c>
      <c r="N4387" s="0" t="s">
        <v>1024</v>
      </c>
      <c r="O4387" s="0" t="s">
        <v>1289</v>
      </c>
      <c r="P4387" s="216" t="n">
        <v>5000</v>
      </c>
      <c r="S4387" s="0" t="s">
        <v>1026</v>
      </c>
      <c r="T4387" s="0" t="s">
        <v>784</v>
      </c>
      <c r="U4387" s="218" t="n">
        <v>4.6</v>
      </c>
      <c r="V4387" s="0" t="s">
        <v>1910</v>
      </c>
      <c r="W4387" s="0" t="s">
        <v>1028</v>
      </c>
      <c r="X4387" s="0" t="s">
        <v>1029</v>
      </c>
      <c r="Y4387" s="0" t="s">
        <v>838</v>
      </c>
      <c r="Z4387" s="0" t="s">
        <v>571</v>
      </c>
      <c r="AA4387" s="0" t="s">
        <v>3521</v>
      </c>
      <c r="AB4387" s="215" t="n">
        <v>37196</v>
      </c>
      <c r="AC4387" s="215" t="n">
        <v>37346</v>
      </c>
    </row>
    <row r="4388" customFormat="false" ht="12.75" hidden="false" customHeight="false" outlineLevel="0" collapsed="false">
      <c r="A4388" s="208" t="str">
        <f aca="false">B4388&amp;" "&amp;C4388&amp;" "&amp;D4388</f>
        <v>US Natural Gas Financial</v>
      </c>
      <c r="B4388" s="208" t="str">
        <f aca="false">IF((LEFT(N4388,2)="US"),"US","")</f>
        <v>US</v>
      </c>
      <c r="C4388" s="208" t="str">
        <f aca="false">M4388</f>
        <v>Natural Gas</v>
      </c>
      <c r="D4388" s="208" t="str">
        <f aca="false">IF(ISNUMBER(FIND("Phy",N4388))=TRUE(),"Physical","Financial")</f>
        <v>Financial</v>
      </c>
      <c r="E4388" s="208" t="n">
        <f aca="false">IF(VLOOKUP(S4388,'DD-Lookup'!$J$6:$L$50,3,FALSE())="Monthly",(YEAR(AC4388)-YEAR(AB4388))*12+MONTH(AC4388)-MONTH(AB4388)+1,(AC4388-AB4388+1))</f>
        <v>30</v>
      </c>
      <c r="F4388" s="239" t="n">
        <f aca="false">E4388*SUM(P4388:Q4388)</f>
        <v>300000</v>
      </c>
      <c r="G4388" s="214" t="n">
        <v>1293255</v>
      </c>
      <c r="H4388" s="215" t="n">
        <v>37035.4982175926</v>
      </c>
      <c r="I4388" s="0" t="s">
        <v>1449</v>
      </c>
      <c r="M4388" s="0" t="s">
        <v>858</v>
      </c>
      <c r="N4388" s="0" t="s">
        <v>1024</v>
      </c>
      <c r="O4388" s="0" t="s">
        <v>1025</v>
      </c>
      <c r="P4388" s="216" t="n">
        <v>10000</v>
      </c>
      <c r="S4388" s="0" t="s">
        <v>1026</v>
      </c>
      <c r="T4388" s="0" t="s">
        <v>784</v>
      </c>
      <c r="U4388" s="218" t="n">
        <v>4.09</v>
      </c>
      <c r="V4388" s="0" t="s">
        <v>1450</v>
      </c>
      <c r="W4388" s="0" t="s">
        <v>1028</v>
      </c>
      <c r="X4388" s="0" t="s">
        <v>1029</v>
      </c>
      <c r="Y4388" s="0" t="s">
        <v>838</v>
      </c>
      <c r="Z4388" s="0" t="s">
        <v>571</v>
      </c>
      <c r="AA4388" s="0" t="s">
        <v>3522</v>
      </c>
      <c r="AB4388" s="215" t="n">
        <v>37043.875</v>
      </c>
      <c r="AC4388" s="215" t="n">
        <v>37072.875</v>
      </c>
    </row>
    <row r="4389" customFormat="false" ht="12.75" hidden="false" customHeight="false" outlineLevel="0" collapsed="false">
      <c r="A4389" s="208" t="str">
        <f aca="false">B4389&amp;" "&amp;C4389&amp;" "&amp;D4389</f>
        <v> Natural Gas Physical</v>
      </c>
      <c r="B4389" s="208" t="str">
        <f aca="false">IF((LEFT(N4389,2)="US"),"US","")</f>
        <v/>
      </c>
      <c r="C4389" s="208" t="str">
        <f aca="false">M4389</f>
        <v>Natural Gas</v>
      </c>
      <c r="D4389" s="208" t="str">
        <f aca="false">IF(ISNUMBER(FIND("Phy",N4389))=TRUE(),"Physical","Financial")</f>
        <v>Physical</v>
      </c>
      <c r="E4389" s="208" t="n">
        <f aca="false">IF(VLOOKUP(S4389,'DD-Lookup'!$J$6:$L$50,3,FALSE())="Monthly",(YEAR(AC4389)-YEAR(AB4389))*12+MONTH(AC4389)-MONTH(AB4389)+1,(AC4389-AB4389+1))</f>
        <v>1</v>
      </c>
      <c r="F4389" s="239" t="n">
        <f aca="false">E4389*SUM(P4389:Q4389)</f>
        <v>10000</v>
      </c>
      <c r="G4389" s="214" t="n">
        <v>1293256</v>
      </c>
      <c r="H4389" s="215" t="n">
        <v>37035.4982175926</v>
      </c>
      <c r="I4389" s="0" t="s">
        <v>1399</v>
      </c>
      <c r="M4389" s="0" t="s">
        <v>858</v>
      </c>
      <c r="N4389" s="0" t="s">
        <v>2171</v>
      </c>
      <c r="O4389" s="0" t="s">
        <v>2223</v>
      </c>
      <c r="Q4389" s="216" t="n">
        <v>10000</v>
      </c>
      <c r="S4389" s="0" t="s">
        <v>279</v>
      </c>
      <c r="T4389" s="0" t="s">
        <v>2173</v>
      </c>
      <c r="U4389" s="218" t="n">
        <v>5.45</v>
      </c>
      <c r="V4389" s="0" t="s">
        <v>3523</v>
      </c>
      <c r="W4389" s="0" t="s">
        <v>2225</v>
      </c>
      <c r="X4389" s="0" t="s">
        <v>2176</v>
      </c>
      <c r="Y4389" s="0" t="s">
        <v>1310</v>
      </c>
      <c r="Z4389" s="0" t="s">
        <v>628</v>
      </c>
      <c r="AA4389" s="0" t="n">
        <v>809401</v>
      </c>
      <c r="AB4389" s="215" t="n">
        <v>37035.875</v>
      </c>
      <c r="AC4389" s="215" t="n">
        <v>37035.875</v>
      </c>
    </row>
    <row r="4390" customFormat="false" ht="12.75" hidden="false" customHeight="false" outlineLevel="0" collapsed="false">
      <c r="A4390" s="208" t="str">
        <f aca="false">B4390&amp;" "&amp;C4390&amp;" "&amp;D4390</f>
        <v>US Natural Gas Physical</v>
      </c>
      <c r="B4390" s="208" t="str">
        <f aca="false">IF((LEFT(N4390,2)="US"),"US","")</f>
        <v>US</v>
      </c>
      <c r="C4390" s="208" t="str">
        <f aca="false">M4390</f>
        <v>Natural Gas</v>
      </c>
      <c r="D4390" s="208" t="str">
        <f aca="false">IF(ISNUMBER(FIND("Phy",N4390))=TRUE(),"Physical","Financial")</f>
        <v>Physical</v>
      </c>
      <c r="E4390" s="208" t="n">
        <f aca="false">IF(VLOOKUP(S4390,'DD-Lookup'!$J$6:$L$50,3,FALSE())="Monthly",(YEAR(AC4390)-YEAR(AB4390))*12+MONTH(AC4390)-MONTH(AB4390)+1,(AC4390-AB4390+1))</f>
        <v>6</v>
      </c>
      <c r="F4390" s="239" t="n">
        <f aca="false">E4390*SUM(P4390:Q4390)</f>
        <v>60000</v>
      </c>
      <c r="G4390" s="214" t="n">
        <v>1293257</v>
      </c>
      <c r="H4390" s="215" t="n">
        <v>37035.4982638889</v>
      </c>
      <c r="I4390" s="0" t="s">
        <v>1738</v>
      </c>
      <c r="M4390" s="0" t="s">
        <v>858</v>
      </c>
      <c r="N4390" s="0" t="s">
        <v>1305</v>
      </c>
      <c r="O4390" s="0" t="s">
        <v>3524</v>
      </c>
      <c r="P4390" s="216" t="n">
        <v>10000</v>
      </c>
      <c r="S4390" s="0" t="s">
        <v>1026</v>
      </c>
      <c r="T4390" s="0" t="s">
        <v>784</v>
      </c>
      <c r="U4390" s="218" t="n">
        <v>4.015</v>
      </c>
      <c r="V4390" s="0" t="s">
        <v>1739</v>
      </c>
      <c r="W4390" s="0" t="s">
        <v>1667</v>
      </c>
      <c r="X4390" s="0" t="s">
        <v>1668</v>
      </c>
      <c r="Y4390" s="0" t="s">
        <v>1310</v>
      </c>
      <c r="Z4390" s="0" t="s">
        <v>571</v>
      </c>
      <c r="AA4390" s="0" t="n">
        <v>809402</v>
      </c>
      <c r="AB4390" s="215" t="n">
        <v>37037.875</v>
      </c>
      <c r="AC4390" s="215" t="n">
        <v>37042.875</v>
      </c>
    </row>
    <row r="4391" customFormat="false" ht="12.75" hidden="false" customHeight="false" outlineLevel="0" collapsed="false">
      <c r="A4391" s="208" t="str">
        <f aca="false">B4391&amp;" "&amp;C4391&amp;" "&amp;D4391</f>
        <v>US Natural Gas Physical</v>
      </c>
      <c r="B4391" s="208" t="str">
        <f aca="false">IF((LEFT(N4391,2)="US"),"US","")</f>
        <v>US</v>
      </c>
      <c r="C4391" s="208" t="str">
        <f aca="false">M4391</f>
        <v>Natural Gas</v>
      </c>
      <c r="D4391" s="208" t="str">
        <f aca="false">IF(ISNUMBER(FIND("Phy",N4391))=TRUE(),"Physical","Financial")</f>
        <v>Physical</v>
      </c>
      <c r="E4391" s="208" t="n">
        <f aca="false">IF(VLOOKUP(S4391,'DD-Lookup'!$J$6:$L$50,3,FALSE())="Monthly",(YEAR(AC4391)-YEAR(AB4391))*12+MONTH(AC4391)-MONTH(AB4391)+1,(AC4391-AB4391+1))</f>
        <v>30</v>
      </c>
      <c r="F4391" s="239" t="n">
        <f aca="false">E4391*SUM(P4391:Q4391)</f>
        <v>300000</v>
      </c>
      <c r="G4391" s="214" t="n">
        <v>1293260</v>
      </c>
      <c r="H4391" s="215" t="n">
        <v>37035.4983912037</v>
      </c>
      <c r="I4391" s="0" t="s">
        <v>1115</v>
      </c>
      <c r="M4391" s="0" t="s">
        <v>858</v>
      </c>
      <c r="N4391" s="0" t="s">
        <v>1305</v>
      </c>
      <c r="O4391" s="0" t="s">
        <v>1804</v>
      </c>
      <c r="Q4391" s="216" t="n">
        <v>10000</v>
      </c>
      <c r="S4391" s="0" t="s">
        <v>1026</v>
      </c>
      <c r="T4391" s="0" t="s">
        <v>784</v>
      </c>
      <c r="U4391" s="218" t="n">
        <v>2.7675</v>
      </c>
      <c r="V4391" s="0" t="s">
        <v>1568</v>
      </c>
      <c r="W4391" s="0" t="s">
        <v>1758</v>
      </c>
      <c r="X4391" s="0" t="s">
        <v>1535</v>
      </c>
      <c r="Y4391" s="0" t="s">
        <v>1310</v>
      </c>
      <c r="Z4391" s="0" t="s">
        <v>571</v>
      </c>
      <c r="AA4391" s="0" t="s">
        <v>3525</v>
      </c>
      <c r="AB4391" s="215" t="n">
        <v>37043.875</v>
      </c>
      <c r="AC4391" s="215" t="n">
        <v>37072.875</v>
      </c>
    </row>
    <row r="4392" customFormat="false" ht="12.75" hidden="false" customHeight="false" outlineLevel="0" collapsed="false">
      <c r="A4392" s="208" t="str">
        <f aca="false">B4392&amp;" "&amp;C4392&amp;" "&amp;D4392</f>
        <v>US Natural Gas Financial</v>
      </c>
      <c r="B4392" s="208" t="str">
        <f aca="false">IF((LEFT(N4392,2)="US"),"US","")</f>
        <v>US</v>
      </c>
      <c r="C4392" s="208" t="str">
        <f aca="false">M4392</f>
        <v>Natural Gas</v>
      </c>
      <c r="D4392" s="208" t="str">
        <f aca="false">IF(ISNUMBER(FIND("Phy",N4392))=TRUE(),"Physical","Financial")</f>
        <v>Financial</v>
      </c>
      <c r="E4392" s="208" t="n">
        <f aca="false">IF(VLOOKUP(S4392,'DD-Lookup'!$J$6:$L$50,3,FALSE())="Monthly",(YEAR(AC4392)-YEAR(AB4392))*12+MONTH(AC4392)-MONTH(AB4392)+1,(AC4392-AB4392+1))</f>
        <v>30</v>
      </c>
      <c r="F4392" s="239" t="n">
        <f aca="false">E4392*SUM(P4392:Q4392)</f>
        <v>75000</v>
      </c>
      <c r="G4392" s="214" t="n">
        <v>1293267</v>
      </c>
      <c r="H4392" s="215" t="n">
        <v>37035.4988773148</v>
      </c>
      <c r="I4392" s="0" t="s">
        <v>1452</v>
      </c>
      <c r="M4392" s="0" t="s">
        <v>858</v>
      </c>
      <c r="N4392" s="0" t="s">
        <v>1024</v>
      </c>
      <c r="O4392" s="0" t="s">
        <v>1025</v>
      </c>
      <c r="Q4392" s="216" t="n">
        <v>2500</v>
      </c>
      <c r="S4392" s="0" t="s">
        <v>1026</v>
      </c>
      <c r="T4392" s="0" t="s">
        <v>784</v>
      </c>
      <c r="U4392" s="218" t="n">
        <v>4.09</v>
      </c>
      <c r="V4392" s="0" t="s">
        <v>2921</v>
      </c>
      <c r="W4392" s="0" t="s">
        <v>1028</v>
      </c>
      <c r="X4392" s="0" t="s">
        <v>1029</v>
      </c>
      <c r="Y4392" s="0" t="s">
        <v>838</v>
      </c>
      <c r="Z4392" s="0" t="s">
        <v>571</v>
      </c>
      <c r="AA4392" s="0" t="s">
        <v>3526</v>
      </c>
      <c r="AB4392" s="215" t="n">
        <v>37043.875</v>
      </c>
      <c r="AC4392" s="215" t="n">
        <v>37072.875</v>
      </c>
    </row>
    <row r="4393" customFormat="false" ht="12.75" hidden="false" customHeight="false" outlineLevel="0" collapsed="false">
      <c r="A4393" s="208" t="str">
        <f aca="false">B4393&amp;" "&amp;C4393&amp;" "&amp;D4393</f>
        <v>US Power Physical</v>
      </c>
      <c r="B4393" s="208" t="str">
        <f aca="false">IF((LEFT(N4393,2)="US"),"US","")</f>
        <v>US</v>
      </c>
      <c r="C4393" s="208" t="str">
        <f aca="false">M4393</f>
        <v>Power</v>
      </c>
      <c r="D4393" s="208" t="str">
        <f aca="false">IF(ISNUMBER(FIND("Phy",N4393))=TRUE(),"Physical","Financial")</f>
        <v>Physical</v>
      </c>
      <c r="E4393" s="208" t="n">
        <f aca="false">IF(VLOOKUP(S4393,'DD-Lookup'!$J$6:$L$50,3,FALSE())="Monthly",(YEAR(AC4393)-YEAR(AB4393))*12+MONTH(AC4393)-MONTH(AB4393)+1,(AC4393-AB4393+1))</f>
        <v>30</v>
      </c>
      <c r="F4393" s="239" t="n">
        <f aca="false">E4393*SUM(P4393:Q4393)</f>
        <v>1500</v>
      </c>
      <c r="G4393" s="214" t="n">
        <v>1293268</v>
      </c>
      <c r="H4393" s="215" t="n">
        <v>37035.4988888889</v>
      </c>
      <c r="I4393" s="0" t="s">
        <v>1129</v>
      </c>
      <c r="M4393" s="0" t="s">
        <v>67</v>
      </c>
      <c r="N4393" s="0" t="s">
        <v>1081</v>
      </c>
      <c r="O4393" s="0" t="s">
        <v>3518</v>
      </c>
      <c r="P4393" s="216" t="n">
        <v>50</v>
      </c>
      <c r="S4393" s="0" t="s">
        <v>930</v>
      </c>
      <c r="T4393" s="0" t="s">
        <v>784</v>
      </c>
      <c r="U4393" s="218" t="n">
        <v>55.5</v>
      </c>
      <c r="V4393" s="0" t="s">
        <v>1130</v>
      </c>
      <c r="W4393" s="0" t="s">
        <v>2379</v>
      </c>
      <c r="X4393" s="0" t="s">
        <v>1369</v>
      </c>
      <c r="Y4393" s="0" t="s">
        <v>1051</v>
      </c>
      <c r="Z4393" s="0" t="s">
        <v>618</v>
      </c>
      <c r="AA4393" s="0" t="n">
        <v>621793.1</v>
      </c>
      <c r="AB4393" s="215" t="n">
        <v>37135.7159722222</v>
      </c>
      <c r="AC4393" s="215" t="n">
        <v>37164.7159722222</v>
      </c>
    </row>
    <row r="4394" customFormat="false" ht="12.75" hidden="false" customHeight="false" outlineLevel="0" collapsed="false">
      <c r="A4394" s="208" t="str">
        <f aca="false">B4394&amp;" "&amp;C4394&amp;" "&amp;D4394</f>
        <v>US Power Physical</v>
      </c>
      <c r="B4394" s="208" t="str">
        <f aca="false">IF((LEFT(N4394,2)="US"),"US","")</f>
        <v>US</v>
      </c>
      <c r="C4394" s="208" t="str">
        <f aca="false">M4394</f>
        <v>Power</v>
      </c>
      <c r="D4394" s="208" t="str">
        <f aca="false">IF(ISNUMBER(FIND("Phy",N4394))=TRUE(),"Physical","Financial")</f>
        <v>Physical</v>
      </c>
      <c r="E4394" s="208" t="n">
        <f aca="false">IF(VLOOKUP(S4394,'DD-Lookup'!$J$6:$L$50,3,FALSE())="Monthly",(YEAR(AC4394)-YEAR(AB4394))*12+MONTH(AC4394)-MONTH(AB4394)+1,(AC4394-AB4394+1))</f>
        <v>365</v>
      </c>
      <c r="F4394" s="239" t="n">
        <f aca="false">E4394*SUM(P4394:Q4394)</f>
        <v>18250</v>
      </c>
      <c r="G4394" s="214" t="n">
        <v>1293269</v>
      </c>
      <c r="H4394" s="215" t="n">
        <v>37035.4989236111</v>
      </c>
      <c r="I4394" s="0" t="s">
        <v>1248</v>
      </c>
      <c r="M4394" s="0" t="s">
        <v>67</v>
      </c>
      <c r="N4394" s="0" t="s">
        <v>1081</v>
      </c>
      <c r="O4394" s="0" t="s">
        <v>1231</v>
      </c>
      <c r="P4394" s="216" t="n">
        <v>50</v>
      </c>
      <c r="S4394" s="0" t="s">
        <v>930</v>
      </c>
      <c r="T4394" s="0" t="s">
        <v>784</v>
      </c>
      <c r="U4394" s="218" t="n">
        <v>49.5</v>
      </c>
      <c r="V4394" s="0" t="s">
        <v>1542</v>
      </c>
      <c r="W4394" s="0" t="s">
        <v>1228</v>
      </c>
      <c r="X4394" s="0" t="s">
        <v>1229</v>
      </c>
      <c r="Y4394" s="0" t="s">
        <v>1051</v>
      </c>
      <c r="Z4394" s="0" t="s">
        <v>618</v>
      </c>
      <c r="AA4394" s="0" t="n">
        <v>621794.1</v>
      </c>
      <c r="AB4394" s="215" t="n">
        <v>37257.875</v>
      </c>
      <c r="AC4394" s="215" t="n">
        <v>37621.875</v>
      </c>
    </row>
    <row r="4395" customFormat="false" ht="12.75" hidden="false" customHeight="false" outlineLevel="0" collapsed="false">
      <c r="A4395" s="208" t="str">
        <f aca="false">B4395&amp;" "&amp;C4395&amp;" "&amp;D4395</f>
        <v>US Natural Gas Financial</v>
      </c>
      <c r="B4395" s="208" t="str">
        <f aca="false">IF((LEFT(N4395,2)="US"),"US","")</f>
        <v>US</v>
      </c>
      <c r="C4395" s="208" t="str">
        <f aca="false">M4395</f>
        <v>Natural Gas</v>
      </c>
      <c r="D4395" s="208" t="str">
        <f aca="false">IF(ISNUMBER(FIND("Phy",N4395))=TRUE(),"Physical","Financial")</f>
        <v>Financial</v>
      </c>
      <c r="E4395" s="208" t="n">
        <f aca="false">IF(VLOOKUP(S4395,'DD-Lookup'!$J$6:$L$50,3,FALSE())="Monthly",(YEAR(AC4395)-YEAR(AB4395))*12+MONTH(AC4395)-MONTH(AB4395)+1,(AC4395-AB4395+1))</f>
        <v>30</v>
      </c>
      <c r="F4395" s="239" t="n">
        <f aca="false">E4395*SUM(P4395:Q4395)</f>
        <v>150000</v>
      </c>
      <c r="G4395" s="214" t="n">
        <v>1293270</v>
      </c>
      <c r="H4395" s="215" t="n">
        <v>37035.4989930556</v>
      </c>
      <c r="I4395" s="0" t="s">
        <v>1023</v>
      </c>
      <c r="M4395" s="0" t="s">
        <v>858</v>
      </c>
      <c r="N4395" s="0" t="s">
        <v>1024</v>
      </c>
      <c r="O4395" s="0" t="s">
        <v>1025</v>
      </c>
      <c r="P4395" s="216" t="n">
        <v>5000</v>
      </c>
      <c r="S4395" s="0" t="s">
        <v>1026</v>
      </c>
      <c r="T4395" s="0" t="s">
        <v>784</v>
      </c>
      <c r="U4395" s="218" t="n">
        <v>4.08</v>
      </c>
      <c r="V4395" s="0" t="s">
        <v>2147</v>
      </c>
      <c r="W4395" s="0" t="s">
        <v>1028</v>
      </c>
      <c r="X4395" s="0" t="s">
        <v>1029</v>
      </c>
      <c r="Y4395" s="0" t="s">
        <v>838</v>
      </c>
      <c r="Z4395" s="0" t="s">
        <v>571</v>
      </c>
      <c r="AA4395" s="0" t="s">
        <v>3527</v>
      </c>
      <c r="AB4395" s="215" t="n">
        <v>37043.875</v>
      </c>
      <c r="AC4395" s="215" t="n">
        <v>37072.875</v>
      </c>
    </row>
    <row r="4396" customFormat="false" ht="12.75" hidden="false" customHeight="false" outlineLevel="0" collapsed="false">
      <c r="A4396" s="208" t="str">
        <f aca="false">B4396&amp;" "&amp;C4396&amp;" "&amp;D4396</f>
        <v> Natural Gas Physical</v>
      </c>
      <c r="B4396" s="208" t="str">
        <f aca="false">IF((LEFT(N4396,2)="US"),"US","")</f>
        <v/>
      </c>
      <c r="C4396" s="208" t="str">
        <f aca="false">M4396</f>
        <v>Natural Gas</v>
      </c>
      <c r="D4396" s="208" t="str">
        <f aca="false">IF(ISNUMBER(FIND("Phy",N4396))=TRUE(),"Physical","Financial")</f>
        <v>Physical</v>
      </c>
      <c r="E4396" s="208" t="n">
        <f aca="false">IF(VLOOKUP(S4396,'DD-Lookup'!$J$6:$L$50,3,FALSE())="Monthly",(YEAR(AC4396)-YEAR(AB4396))*12+MONTH(AC4396)-MONTH(AB4396)+1,(AC4396-AB4396+1))</f>
        <v>1</v>
      </c>
      <c r="F4396" s="239" t="n">
        <f aca="false">E4396*SUM(P4396:Q4396)</f>
        <v>10000</v>
      </c>
      <c r="G4396" s="214" t="n">
        <v>1293271</v>
      </c>
      <c r="H4396" s="215" t="n">
        <v>37035.4990509259</v>
      </c>
      <c r="I4396" s="0" t="s">
        <v>2285</v>
      </c>
      <c r="M4396" s="0" t="s">
        <v>858</v>
      </c>
      <c r="N4396" s="0" t="s">
        <v>2171</v>
      </c>
      <c r="O4396" s="0" t="s">
        <v>2223</v>
      </c>
      <c r="P4396" s="216" t="n">
        <v>10000</v>
      </c>
      <c r="S4396" s="0" t="s">
        <v>279</v>
      </c>
      <c r="T4396" s="0" t="s">
        <v>2173</v>
      </c>
      <c r="U4396" s="218" t="n">
        <v>5.41</v>
      </c>
      <c r="V4396" s="0" t="s">
        <v>2310</v>
      </c>
      <c r="W4396" s="0" t="s">
        <v>2225</v>
      </c>
      <c r="X4396" s="0" t="s">
        <v>2176</v>
      </c>
      <c r="Y4396" s="0" t="s">
        <v>1310</v>
      </c>
      <c r="Z4396" s="0" t="s">
        <v>628</v>
      </c>
      <c r="AA4396" s="0" t="n">
        <v>809406</v>
      </c>
      <c r="AB4396" s="215" t="n">
        <v>37035.875</v>
      </c>
      <c r="AC4396" s="215" t="n">
        <v>37035.875</v>
      </c>
    </row>
    <row r="4397" customFormat="false" ht="12.75" hidden="false" customHeight="false" outlineLevel="0" collapsed="false">
      <c r="A4397" s="208" t="str">
        <f aca="false">B4397&amp;" "&amp;C4397&amp;" "&amp;D4397</f>
        <v>US Natural Gas Financial</v>
      </c>
      <c r="B4397" s="208" t="str">
        <f aca="false">IF((LEFT(N4397,2)="US"),"US","")</f>
        <v>US</v>
      </c>
      <c r="C4397" s="208" t="str">
        <f aca="false">M4397</f>
        <v>Natural Gas</v>
      </c>
      <c r="D4397" s="208" t="str">
        <f aca="false">IF(ISNUMBER(FIND("Phy",N4397))=TRUE(),"Physical","Financial")</f>
        <v>Financial</v>
      </c>
      <c r="E4397" s="208" t="n">
        <f aca="false">IF(VLOOKUP(S4397,'DD-Lookup'!$J$6:$L$50,3,FALSE())="Monthly",(YEAR(AC4397)-YEAR(AB4397))*12+MONTH(AC4397)-MONTH(AB4397)+1,(AC4397-AB4397+1))</f>
        <v>31</v>
      </c>
      <c r="F4397" s="239" t="n">
        <f aca="false">E4397*SUM(P4397:Q4397)</f>
        <v>77500</v>
      </c>
      <c r="G4397" s="214" t="n">
        <v>1293272</v>
      </c>
      <c r="H4397" s="215" t="n">
        <v>37035.4990740741</v>
      </c>
      <c r="I4397" s="0" t="s">
        <v>1544</v>
      </c>
      <c r="M4397" s="0" t="s">
        <v>858</v>
      </c>
      <c r="N4397" s="0" t="s">
        <v>1024</v>
      </c>
      <c r="O4397" s="0" t="s">
        <v>1099</v>
      </c>
      <c r="Q4397" s="216" t="n">
        <v>2500</v>
      </c>
      <c r="S4397" s="0" t="s">
        <v>1026</v>
      </c>
      <c r="T4397" s="0" t="s">
        <v>784</v>
      </c>
      <c r="U4397" s="218" t="n">
        <v>4.1575</v>
      </c>
      <c r="V4397" s="0" t="s">
        <v>1545</v>
      </c>
      <c r="W4397" s="0" t="s">
        <v>1028</v>
      </c>
      <c r="X4397" s="0" t="s">
        <v>1029</v>
      </c>
      <c r="Y4397" s="0" t="s">
        <v>838</v>
      </c>
      <c r="Z4397" s="0" t="s">
        <v>571</v>
      </c>
      <c r="AA4397" s="0" t="s">
        <v>3528</v>
      </c>
      <c r="AB4397" s="215" t="n">
        <v>37073.875</v>
      </c>
      <c r="AC4397" s="215" t="n">
        <v>37103.875</v>
      </c>
    </row>
    <row r="4398" customFormat="false" ht="12.75" hidden="false" customHeight="false" outlineLevel="0" collapsed="false">
      <c r="A4398" s="208" t="str">
        <f aca="false">B4398&amp;" "&amp;C4398&amp;" "&amp;D4398</f>
        <v>US Natural Gas Physical</v>
      </c>
      <c r="B4398" s="208" t="str">
        <f aca="false">IF((LEFT(N4398,2)="US"),"US","")</f>
        <v>US</v>
      </c>
      <c r="C4398" s="208" t="str">
        <f aca="false">M4398</f>
        <v>Natural Gas</v>
      </c>
      <c r="D4398" s="208" t="str">
        <f aca="false">IF(ISNUMBER(FIND("Phy",N4398))=TRUE(),"Physical","Financial")</f>
        <v>Physical</v>
      </c>
      <c r="E4398" s="208" t="n">
        <f aca="false">IF(VLOOKUP(S4398,'DD-Lookup'!$J$6:$L$50,3,FALSE())="Monthly",(YEAR(AC4398)-YEAR(AB4398))*12+MONTH(AC4398)-MONTH(AB4398)+1,(AC4398-AB4398+1))</f>
        <v>30</v>
      </c>
      <c r="F4398" s="239" t="n">
        <f aca="false">E4398*SUM(P4398:Q4398)</f>
        <v>300000</v>
      </c>
      <c r="G4398" s="214" t="n">
        <v>1293274</v>
      </c>
      <c r="H4398" s="215" t="n">
        <v>37035.4991666667</v>
      </c>
      <c r="I4398" s="0" t="s">
        <v>1865</v>
      </c>
      <c r="M4398" s="0" t="s">
        <v>858</v>
      </c>
      <c r="N4398" s="0" t="s">
        <v>1305</v>
      </c>
      <c r="O4398" s="0" t="s">
        <v>3471</v>
      </c>
      <c r="P4398" s="216" t="n">
        <v>10000</v>
      </c>
      <c r="S4398" s="0" t="s">
        <v>1026</v>
      </c>
      <c r="T4398" s="0" t="s">
        <v>784</v>
      </c>
      <c r="U4398" s="218" t="n">
        <v>4.0275</v>
      </c>
      <c r="V4398" s="0" t="s">
        <v>3086</v>
      </c>
      <c r="W4398" s="0" t="s">
        <v>1422</v>
      </c>
      <c r="X4398" s="0" t="s">
        <v>1423</v>
      </c>
      <c r="Y4398" s="0" t="s">
        <v>1310</v>
      </c>
      <c r="Z4398" s="0" t="s">
        <v>571</v>
      </c>
      <c r="AA4398" s="0" t="s">
        <v>3529</v>
      </c>
      <c r="AB4398" s="215" t="n">
        <v>37043.875</v>
      </c>
      <c r="AC4398" s="215" t="n">
        <v>37072.875</v>
      </c>
    </row>
    <row r="4399" customFormat="false" ht="12.75" hidden="false" customHeight="false" outlineLevel="0" collapsed="false">
      <c r="A4399" s="208" t="str">
        <f aca="false">B4399&amp;" "&amp;C4399&amp;" "&amp;D4399</f>
        <v>US Power Physical</v>
      </c>
      <c r="B4399" s="208" t="str">
        <f aca="false">IF((LEFT(N4399,2)="US"),"US","")</f>
        <v>US</v>
      </c>
      <c r="C4399" s="208" t="str">
        <f aca="false">M4399</f>
        <v>Power</v>
      </c>
      <c r="D4399" s="208" t="str">
        <f aca="false">IF(ISNUMBER(FIND("Phy",N4399))=TRUE(),"Physical","Financial")</f>
        <v>Physical</v>
      </c>
      <c r="E4399" s="208" t="n">
        <f aca="false">IF(VLOOKUP(S4399,'DD-Lookup'!$J$6:$L$50,3,FALSE())="Monthly",(YEAR(AC4399)-YEAR(AB4399))*12+MONTH(AC4399)-MONTH(AB4399)+1,(AC4399-AB4399+1))</f>
        <v>5</v>
      </c>
      <c r="F4399" s="239" t="n">
        <f aca="false">E4399*SUM(P4399:Q4399)</f>
        <v>250</v>
      </c>
      <c r="G4399" s="214" t="n">
        <v>1293277</v>
      </c>
      <c r="H4399" s="215" t="n">
        <v>37035.4993287037</v>
      </c>
      <c r="I4399" s="0" t="s">
        <v>1078</v>
      </c>
      <c r="J4399" s="0" t="s">
        <v>1246</v>
      </c>
      <c r="K4399" s="0" t="s">
        <v>1200</v>
      </c>
      <c r="M4399" s="0" t="s">
        <v>67</v>
      </c>
      <c r="N4399" s="0" t="s">
        <v>1081</v>
      </c>
      <c r="O4399" s="0" t="s">
        <v>1298</v>
      </c>
      <c r="Q4399" s="216" t="n">
        <v>50</v>
      </c>
      <c r="S4399" s="0" t="s">
        <v>930</v>
      </c>
      <c r="T4399" s="0" t="s">
        <v>784</v>
      </c>
      <c r="U4399" s="218" t="n">
        <v>63</v>
      </c>
      <c r="V4399" s="0" t="s">
        <v>3530</v>
      </c>
      <c r="W4399" s="0" t="s">
        <v>1134</v>
      </c>
      <c r="X4399" s="0" t="s">
        <v>1135</v>
      </c>
      <c r="Y4399" s="0" t="s">
        <v>1051</v>
      </c>
      <c r="Z4399" s="0" t="s">
        <v>618</v>
      </c>
      <c r="AA4399" s="0" t="n">
        <v>621795.1</v>
      </c>
      <c r="AB4399" s="215" t="n">
        <v>37046.875</v>
      </c>
      <c r="AC4399" s="215" t="n">
        <v>37050.875</v>
      </c>
    </row>
    <row r="4400" customFormat="false" ht="12.75" hidden="false" customHeight="false" outlineLevel="0" collapsed="false">
      <c r="A4400" s="208" t="str">
        <f aca="false">B4400&amp;" "&amp;C4400&amp;" "&amp;D4400</f>
        <v> Natural Gas Physical</v>
      </c>
      <c r="B4400" s="208" t="str">
        <f aca="false">IF((LEFT(N4400,2)="US"),"US","")</f>
        <v/>
      </c>
      <c r="C4400" s="208" t="str">
        <f aca="false">M4400</f>
        <v>Natural Gas</v>
      </c>
      <c r="D4400" s="208" t="str">
        <f aca="false">IF(ISNUMBER(FIND("Phy",N4400))=TRUE(),"Physical","Financial")</f>
        <v>Physical</v>
      </c>
      <c r="E4400" s="208" t="n">
        <f aca="false">IF(VLOOKUP(S4400,'DD-Lookup'!$J$6:$L$50,3,FALSE())="Monthly",(YEAR(AC4400)-YEAR(AB4400))*12+MONTH(AC4400)-MONTH(AB4400)+1,(AC4400-AB4400+1))</f>
        <v>1</v>
      </c>
      <c r="F4400" s="239" t="n">
        <f aca="false">E4400*SUM(P4400:Q4400)</f>
        <v>5000</v>
      </c>
      <c r="G4400" s="214" t="n">
        <v>1293278</v>
      </c>
      <c r="H4400" s="215" t="n">
        <v>37035.4994212963</v>
      </c>
      <c r="I4400" s="0" t="s">
        <v>2315</v>
      </c>
      <c r="M4400" s="0" t="s">
        <v>858</v>
      </c>
      <c r="N4400" s="0" t="s">
        <v>2171</v>
      </c>
      <c r="O4400" s="0" t="s">
        <v>3101</v>
      </c>
      <c r="Q4400" s="216" t="n">
        <v>5000</v>
      </c>
      <c r="S4400" s="0" t="s">
        <v>279</v>
      </c>
      <c r="T4400" s="0" t="s">
        <v>2173</v>
      </c>
      <c r="U4400" s="218" t="n">
        <v>5.44</v>
      </c>
      <c r="V4400" s="0" t="s">
        <v>2497</v>
      </c>
      <c r="W4400" s="0" t="s">
        <v>2225</v>
      </c>
      <c r="X4400" s="0" t="s">
        <v>2176</v>
      </c>
      <c r="Y4400" s="0" t="s">
        <v>1310</v>
      </c>
      <c r="Z4400" s="0" t="s">
        <v>628</v>
      </c>
      <c r="AA4400" s="0" t="n">
        <v>809409</v>
      </c>
      <c r="AB4400" s="215" t="n">
        <v>37036.875</v>
      </c>
      <c r="AC4400" s="215" t="n">
        <v>37036.875</v>
      </c>
    </row>
    <row r="4401" customFormat="false" ht="12.75" hidden="false" customHeight="false" outlineLevel="0" collapsed="false">
      <c r="A4401" s="208" t="str">
        <f aca="false">B4401&amp;" "&amp;C4401&amp;" "&amp;D4401</f>
        <v>US Natural Gas Financial</v>
      </c>
      <c r="B4401" s="208" t="str">
        <f aca="false">IF((LEFT(N4401,2)="US"),"US","")</f>
        <v>US</v>
      </c>
      <c r="C4401" s="208" t="str">
        <f aca="false">M4401</f>
        <v>Natural Gas</v>
      </c>
      <c r="D4401" s="208" t="str">
        <f aca="false">IF(ISNUMBER(FIND("Phy",N4401))=TRUE(),"Physical","Financial")</f>
        <v>Financial</v>
      </c>
      <c r="E4401" s="208" t="n">
        <f aca="false">IF(VLOOKUP(S4401,'DD-Lookup'!$J$6:$L$50,3,FALSE())="Monthly",(YEAR(AC4401)-YEAR(AB4401))*12+MONTH(AC4401)-MONTH(AB4401)+1,(AC4401-AB4401+1))</f>
        <v>30</v>
      </c>
      <c r="F4401" s="239" t="n">
        <f aca="false">E4401*SUM(P4401:Q4401)</f>
        <v>300000</v>
      </c>
      <c r="G4401" s="214" t="n">
        <v>1293279</v>
      </c>
      <c r="H4401" s="215" t="n">
        <v>37035.4995486111</v>
      </c>
      <c r="I4401" s="0" t="s">
        <v>1023</v>
      </c>
      <c r="M4401" s="0" t="s">
        <v>858</v>
      </c>
      <c r="N4401" s="0" t="s">
        <v>1024</v>
      </c>
      <c r="O4401" s="0" t="s">
        <v>1025</v>
      </c>
      <c r="Q4401" s="216" t="n">
        <v>10000</v>
      </c>
      <c r="S4401" s="0" t="s">
        <v>1026</v>
      </c>
      <c r="T4401" s="0" t="s">
        <v>784</v>
      </c>
      <c r="U4401" s="218" t="n">
        <v>4.085</v>
      </c>
      <c r="V4401" s="0" t="s">
        <v>3451</v>
      </c>
      <c r="W4401" s="0" t="s">
        <v>1028</v>
      </c>
      <c r="X4401" s="0" t="s">
        <v>1029</v>
      </c>
      <c r="Y4401" s="0" t="s">
        <v>838</v>
      </c>
      <c r="Z4401" s="0" t="s">
        <v>571</v>
      </c>
      <c r="AA4401" s="0" t="s">
        <v>3531</v>
      </c>
      <c r="AB4401" s="215" t="n">
        <v>37043.875</v>
      </c>
      <c r="AC4401" s="215" t="n">
        <v>37072.875</v>
      </c>
    </row>
    <row r="4402" customFormat="false" ht="12.75" hidden="false" customHeight="false" outlineLevel="0" collapsed="false">
      <c r="A4402" s="208" t="str">
        <f aca="false">B4402&amp;" "&amp;C4402&amp;" "&amp;D4402</f>
        <v>US Natural Gas Financial</v>
      </c>
      <c r="B4402" s="208" t="str">
        <f aca="false">IF((LEFT(N4402,2)="US"),"US","")</f>
        <v>US</v>
      </c>
      <c r="C4402" s="208" t="str">
        <f aca="false">M4402</f>
        <v>Natural Gas</v>
      </c>
      <c r="D4402" s="208" t="str">
        <f aca="false">IF(ISNUMBER(FIND("Phy",N4402))=TRUE(),"Physical","Financial")</f>
        <v>Financial</v>
      </c>
      <c r="E4402" s="208" t="n">
        <f aca="false">IF(VLOOKUP(S4402,'DD-Lookup'!$J$6:$L$50,3,FALSE())="Monthly",(YEAR(AC4402)-YEAR(AB4402))*12+MONTH(AC4402)-MONTH(AB4402)+1,(AC4402-AB4402+1))</f>
        <v>30</v>
      </c>
      <c r="F4402" s="239" t="n">
        <f aca="false">E4402*SUM(P4402:Q4402)</f>
        <v>150000</v>
      </c>
      <c r="G4402" s="214" t="n">
        <v>1293280</v>
      </c>
      <c r="H4402" s="215" t="n">
        <v>37035.4997222222</v>
      </c>
      <c r="I4402" s="0" t="s">
        <v>2157</v>
      </c>
      <c r="M4402" s="0" t="s">
        <v>858</v>
      </c>
      <c r="N4402" s="0" t="s">
        <v>1024</v>
      </c>
      <c r="O4402" s="0" t="s">
        <v>1025</v>
      </c>
      <c r="Q4402" s="216" t="n">
        <v>5000</v>
      </c>
      <c r="S4402" s="0" t="s">
        <v>1026</v>
      </c>
      <c r="T4402" s="0" t="s">
        <v>784</v>
      </c>
      <c r="U4402" s="218" t="n">
        <v>4.085</v>
      </c>
      <c r="V4402" s="0" t="s">
        <v>2158</v>
      </c>
      <c r="W4402" s="0" t="s">
        <v>1028</v>
      </c>
      <c r="X4402" s="0" t="s">
        <v>1029</v>
      </c>
      <c r="Y4402" s="0" t="s">
        <v>838</v>
      </c>
      <c r="Z4402" s="0" t="s">
        <v>571</v>
      </c>
      <c r="AA4402" s="0" t="s">
        <v>3532</v>
      </c>
      <c r="AB4402" s="215" t="n">
        <v>37043.875</v>
      </c>
      <c r="AC4402" s="215" t="n">
        <v>37072.875</v>
      </c>
    </row>
    <row r="4403" customFormat="false" ht="12.75" hidden="false" customHeight="false" outlineLevel="0" collapsed="false">
      <c r="A4403" s="208" t="str">
        <f aca="false">B4403&amp;" "&amp;C4403&amp;" "&amp;D4403</f>
        <v> Metals Financial</v>
      </c>
      <c r="B4403" s="208" t="str">
        <f aca="false">IF((LEFT(N4403,2)="US"),"US","")</f>
        <v/>
      </c>
      <c r="C4403" s="208" t="str">
        <f aca="false">M4403</f>
        <v>Metals</v>
      </c>
      <c r="D4403" s="208" t="str">
        <f aca="false">IF(ISNUMBER(FIND("Phy",N4403))=TRUE(),"Physical","Financial")</f>
        <v>Financial</v>
      </c>
      <c r="E4403" s="208" t="n">
        <f aca="false">IF(VLOOKUP(S4403,'DD-Lookup'!$J$6:$L$50,3,FALSE())="Monthly",(YEAR(AC4403)-YEAR(AB4403))*12+MONTH(AC4403)-MONTH(AB4403)+1,(AC4403-AB4403+1))</f>
        <v>1</v>
      </c>
      <c r="F4403" s="239" t="n">
        <f aca="false">E4403*SUM(P4403:Q4403)</f>
        <v>1</v>
      </c>
      <c r="G4403" s="214" t="n">
        <v>1293283</v>
      </c>
      <c r="H4403" s="215" t="n">
        <v>37035.499837963</v>
      </c>
      <c r="I4403" s="0" t="s">
        <v>2385</v>
      </c>
      <c r="M4403" s="0" t="s">
        <v>780</v>
      </c>
      <c r="N4403" s="0" t="s">
        <v>781</v>
      </c>
      <c r="O4403" s="0" t="s">
        <v>2386</v>
      </c>
      <c r="P4403" s="216" t="n">
        <v>1</v>
      </c>
      <c r="S4403" s="0" t="s">
        <v>783</v>
      </c>
      <c r="T4403" s="0" t="s">
        <v>784</v>
      </c>
      <c r="U4403" s="218" t="n">
        <v>1539</v>
      </c>
      <c r="V4403" s="0" t="s">
        <v>2387</v>
      </c>
      <c r="W4403" s="0" t="s">
        <v>803</v>
      </c>
      <c r="X4403" s="0" t="s">
        <v>787</v>
      </c>
      <c r="Y4403" s="0" t="s">
        <v>788</v>
      </c>
      <c r="Z4403" s="0" t="s">
        <v>789</v>
      </c>
      <c r="AA4403" s="0" t="n">
        <v>2151778</v>
      </c>
      <c r="AB4403" s="215" t="n">
        <v>37062</v>
      </c>
      <c r="AC4403" s="215" t="n">
        <v>37062</v>
      </c>
    </row>
    <row r="4404" customFormat="false" ht="12.75" hidden="false" customHeight="false" outlineLevel="0" collapsed="false">
      <c r="A4404" s="208" t="str">
        <f aca="false">B4404&amp;" "&amp;C4404&amp;" "&amp;D4404</f>
        <v> Natural Gas Physical</v>
      </c>
      <c r="B4404" s="208" t="str">
        <f aca="false">IF((LEFT(N4404,2)="US"),"US","")</f>
        <v/>
      </c>
      <c r="C4404" s="208" t="str">
        <f aca="false">M4404</f>
        <v>Natural Gas</v>
      </c>
      <c r="D4404" s="208" t="str">
        <f aca="false">IF(ISNUMBER(FIND("Phy",N4404))=TRUE(),"Physical","Financial")</f>
        <v>Physical</v>
      </c>
      <c r="E4404" s="208" t="n">
        <f aca="false">IF(VLOOKUP(S4404,'DD-Lookup'!$J$6:$L$50,3,FALSE())="Monthly",(YEAR(AC4404)-YEAR(AB4404))*12+MONTH(AC4404)-MONTH(AB4404)+1,(AC4404-AB4404+1))</f>
        <v>1</v>
      </c>
      <c r="F4404" s="239" t="n">
        <f aca="false">E4404*SUM(P4404:Q4404)</f>
        <v>3200</v>
      </c>
      <c r="G4404" s="214" t="n">
        <v>1293284</v>
      </c>
      <c r="H4404" s="215" t="n">
        <v>37035.499849537</v>
      </c>
      <c r="I4404" s="0" t="s">
        <v>2315</v>
      </c>
      <c r="M4404" s="0" t="s">
        <v>858</v>
      </c>
      <c r="N4404" s="0" t="s">
        <v>2171</v>
      </c>
      <c r="O4404" s="0" t="s">
        <v>3101</v>
      </c>
      <c r="Q4404" s="216" t="n">
        <v>3200</v>
      </c>
      <c r="S4404" s="0" t="s">
        <v>279</v>
      </c>
      <c r="T4404" s="0" t="s">
        <v>2173</v>
      </c>
      <c r="U4404" s="218" t="n">
        <v>5.45</v>
      </c>
      <c r="V4404" s="0" t="s">
        <v>2497</v>
      </c>
      <c r="W4404" s="0" t="s">
        <v>2225</v>
      </c>
      <c r="X4404" s="0" t="s">
        <v>2176</v>
      </c>
      <c r="Y4404" s="0" t="s">
        <v>1310</v>
      </c>
      <c r="Z4404" s="0" t="s">
        <v>628</v>
      </c>
      <c r="AA4404" s="0" t="n">
        <v>809410</v>
      </c>
      <c r="AB4404" s="215" t="n">
        <v>37036.875</v>
      </c>
      <c r="AC4404" s="215" t="n">
        <v>37036.875</v>
      </c>
    </row>
    <row r="4405" customFormat="false" ht="12.75" hidden="false" customHeight="false" outlineLevel="0" collapsed="false">
      <c r="A4405" s="208" t="str">
        <f aca="false">B4405&amp;" "&amp;C4405&amp;" "&amp;D4405</f>
        <v>US Natural Gas Financial</v>
      </c>
      <c r="B4405" s="208" t="str">
        <f aca="false">IF((LEFT(N4405,2)="US"),"US","")</f>
        <v>US</v>
      </c>
      <c r="C4405" s="208" t="str">
        <f aca="false">M4405</f>
        <v>Natural Gas</v>
      </c>
      <c r="D4405" s="208" t="str">
        <f aca="false">IF(ISNUMBER(FIND("Phy",N4405))=TRUE(),"Physical","Financial")</f>
        <v>Financial</v>
      </c>
      <c r="E4405" s="208" t="n">
        <f aca="false">IF(VLOOKUP(S4405,'DD-Lookup'!$J$6:$L$50,3,FALSE())="Monthly",(YEAR(AC4405)-YEAR(AB4405))*12+MONTH(AC4405)-MONTH(AB4405)+1,(AC4405-AB4405+1))</f>
        <v>151</v>
      </c>
      <c r="F4405" s="239" t="n">
        <f aca="false">E4405*SUM(P4405:Q4405)</f>
        <v>377500</v>
      </c>
      <c r="G4405" s="214" t="n">
        <v>1293287</v>
      </c>
      <c r="H4405" s="215" t="n">
        <v>37035.4999421296</v>
      </c>
      <c r="I4405" s="0" t="s">
        <v>1155</v>
      </c>
      <c r="M4405" s="0" t="s">
        <v>858</v>
      </c>
      <c r="N4405" s="0" t="s">
        <v>1024</v>
      </c>
      <c r="O4405" s="0" t="s">
        <v>1289</v>
      </c>
      <c r="Q4405" s="216" t="n">
        <v>2500</v>
      </c>
      <c r="S4405" s="0" t="s">
        <v>1026</v>
      </c>
      <c r="T4405" s="0" t="s">
        <v>784</v>
      </c>
      <c r="U4405" s="218" t="n">
        <v>4.595</v>
      </c>
      <c r="V4405" s="0" t="s">
        <v>1156</v>
      </c>
      <c r="W4405" s="0" t="s">
        <v>1028</v>
      </c>
      <c r="X4405" s="0" t="s">
        <v>1029</v>
      </c>
      <c r="Y4405" s="0" t="s">
        <v>838</v>
      </c>
      <c r="Z4405" s="0" t="s">
        <v>571</v>
      </c>
      <c r="AA4405" s="0" t="s">
        <v>3533</v>
      </c>
      <c r="AB4405" s="215" t="n">
        <v>37196</v>
      </c>
      <c r="AC4405" s="215" t="n">
        <v>37346</v>
      </c>
    </row>
    <row r="4406" customFormat="false" ht="12.75" hidden="false" customHeight="false" outlineLevel="0" collapsed="false">
      <c r="A4406" s="208" t="str">
        <f aca="false">B4406&amp;" "&amp;C4406&amp;" "&amp;D4406</f>
        <v>US Power Physical</v>
      </c>
      <c r="B4406" s="208" t="str">
        <f aca="false">IF((LEFT(N4406,2)="US"),"US","")</f>
        <v>US</v>
      </c>
      <c r="C4406" s="208" t="str">
        <f aca="false">M4406</f>
        <v>Power</v>
      </c>
      <c r="D4406" s="208" t="str">
        <f aca="false">IF(ISNUMBER(FIND("Phy",N4406))=TRUE(),"Physical","Financial")</f>
        <v>Physical</v>
      </c>
      <c r="E4406" s="208" t="n">
        <f aca="false">IF(VLOOKUP(S4406,'DD-Lookup'!$J$6:$L$50,3,FALSE())="Monthly",(YEAR(AC4406)-YEAR(AB4406))*12+MONTH(AC4406)-MONTH(AB4406)+1,(AC4406-AB4406+1))</f>
        <v>92</v>
      </c>
      <c r="F4406" s="239" t="n">
        <f aca="false">E4406*SUM(P4406:Q4406)</f>
        <v>4600</v>
      </c>
      <c r="G4406" s="214" t="n">
        <v>1293288</v>
      </c>
      <c r="H4406" s="215" t="n">
        <v>37035.5001273148</v>
      </c>
      <c r="I4406" s="0" t="s">
        <v>600</v>
      </c>
      <c r="M4406" s="0" t="s">
        <v>67</v>
      </c>
      <c r="N4406" s="0" t="s">
        <v>1081</v>
      </c>
      <c r="O4406" s="0" t="s">
        <v>1148</v>
      </c>
      <c r="P4406" s="216" t="n">
        <v>50</v>
      </c>
      <c r="S4406" s="0" t="s">
        <v>930</v>
      </c>
      <c r="T4406" s="0" t="s">
        <v>784</v>
      </c>
      <c r="U4406" s="218" t="n">
        <v>38.5</v>
      </c>
      <c r="V4406" s="0" t="s">
        <v>1149</v>
      </c>
      <c r="W4406" s="0" t="s">
        <v>1105</v>
      </c>
      <c r="X4406" s="0" t="s">
        <v>1106</v>
      </c>
      <c r="Y4406" s="0" t="s">
        <v>1051</v>
      </c>
      <c r="Z4406" s="0" t="s">
        <v>618</v>
      </c>
      <c r="AA4406" s="0" t="n">
        <v>621799.1</v>
      </c>
      <c r="AB4406" s="215" t="n">
        <v>37165.5916666667</v>
      </c>
      <c r="AC4406" s="215" t="n">
        <v>37256.5916666667</v>
      </c>
    </row>
    <row r="4407" customFormat="false" ht="12.75" hidden="false" customHeight="false" outlineLevel="0" collapsed="false">
      <c r="A4407" s="208" t="str">
        <f aca="false">B4407&amp;" "&amp;C4407&amp;" "&amp;D4407</f>
        <v>US Natural Gas Financial</v>
      </c>
      <c r="B4407" s="208" t="str">
        <f aca="false">IF((LEFT(N4407,2)="US"),"US","")</f>
        <v>US</v>
      </c>
      <c r="C4407" s="208" t="str">
        <f aca="false">M4407</f>
        <v>Natural Gas</v>
      </c>
      <c r="D4407" s="208" t="str">
        <f aca="false">IF(ISNUMBER(FIND("Phy",N4407))=TRUE(),"Physical","Financial")</f>
        <v>Financial</v>
      </c>
      <c r="E4407" s="208" t="n">
        <f aca="false">IF(VLOOKUP(S4407,'DD-Lookup'!$J$6:$L$50,3,FALSE())="Monthly",(YEAR(AC4407)-YEAR(AB4407))*12+MONTH(AC4407)-MONTH(AB4407)+1,(AC4407-AB4407+1))</f>
        <v>30</v>
      </c>
      <c r="F4407" s="239" t="n">
        <f aca="false">E4407*SUM(P4407:Q4407)</f>
        <v>450000</v>
      </c>
      <c r="G4407" s="214" t="n">
        <v>1293291</v>
      </c>
      <c r="H4407" s="215" t="n">
        <v>37035.5003125</v>
      </c>
      <c r="I4407" s="0" t="s">
        <v>1124</v>
      </c>
      <c r="M4407" s="0" t="s">
        <v>858</v>
      </c>
      <c r="N4407" s="0" t="s">
        <v>1024</v>
      </c>
      <c r="O4407" s="0" t="s">
        <v>1025</v>
      </c>
      <c r="Q4407" s="216" t="n">
        <v>15000</v>
      </c>
      <c r="S4407" s="0" t="s">
        <v>1026</v>
      </c>
      <c r="T4407" s="0" t="s">
        <v>784</v>
      </c>
      <c r="U4407" s="218" t="n">
        <v>4.085</v>
      </c>
      <c r="V4407" s="0" t="s">
        <v>3534</v>
      </c>
      <c r="W4407" s="0" t="s">
        <v>1028</v>
      </c>
      <c r="X4407" s="0" t="s">
        <v>1029</v>
      </c>
      <c r="Y4407" s="0" t="s">
        <v>838</v>
      </c>
      <c r="Z4407" s="0" t="s">
        <v>571</v>
      </c>
      <c r="AA4407" s="0" t="s">
        <v>3535</v>
      </c>
      <c r="AB4407" s="215" t="n">
        <v>37043.875</v>
      </c>
      <c r="AC4407" s="215" t="n">
        <v>37072.875</v>
      </c>
    </row>
    <row r="4408" customFormat="false" ht="12.75" hidden="false" customHeight="false" outlineLevel="0" collapsed="false">
      <c r="A4408" s="208" t="str">
        <f aca="false">B4408&amp;" "&amp;C4408&amp;" "&amp;D4408</f>
        <v>US Natural Gas Financial</v>
      </c>
      <c r="B4408" s="208" t="str">
        <f aca="false">IF((LEFT(N4408,2)="US"),"US","")</f>
        <v>US</v>
      </c>
      <c r="C4408" s="208" t="str">
        <f aca="false">M4408</f>
        <v>Natural Gas</v>
      </c>
      <c r="D4408" s="208" t="str">
        <f aca="false">IF(ISNUMBER(FIND("Phy",N4408))=TRUE(),"Physical","Financial")</f>
        <v>Financial</v>
      </c>
      <c r="E4408" s="208" t="n">
        <f aca="false">IF(VLOOKUP(S4408,'DD-Lookup'!$J$6:$L$50,3,FALSE())="Monthly",(YEAR(AC4408)-YEAR(AB4408))*12+MONTH(AC4408)-MONTH(AB4408)+1,(AC4408-AB4408+1))</f>
        <v>31</v>
      </c>
      <c r="F4408" s="239" t="n">
        <f aca="false">E4408*SUM(P4408:Q4408)</f>
        <v>77500</v>
      </c>
      <c r="G4408" s="214" t="n">
        <v>1293298</v>
      </c>
      <c r="H4408" s="215" t="n">
        <v>37035.5006018519</v>
      </c>
      <c r="I4408" s="0" t="s">
        <v>1452</v>
      </c>
      <c r="M4408" s="0" t="s">
        <v>858</v>
      </c>
      <c r="N4408" s="0" t="s">
        <v>1024</v>
      </c>
      <c r="O4408" s="0" t="s">
        <v>1099</v>
      </c>
      <c r="P4408" s="216" t="n">
        <v>2500</v>
      </c>
      <c r="S4408" s="0" t="s">
        <v>1026</v>
      </c>
      <c r="T4408" s="0" t="s">
        <v>784</v>
      </c>
      <c r="U4408" s="218" t="n">
        <v>4.1475</v>
      </c>
      <c r="V4408" s="0" t="s">
        <v>2921</v>
      </c>
      <c r="W4408" s="0" t="s">
        <v>1028</v>
      </c>
      <c r="X4408" s="0" t="s">
        <v>1029</v>
      </c>
      <c r="Y4408" s="0" t="s">
        <v>838</v>
      </c>
      <c r="Z4408" s="0" t="s">
        <v>571</v>
      </c>
      <c r="AA4408" s="0" t="s">
        <v>3536</v>
      </c>
      <c r="AB4408" s="215" t="n">
        <v>37073.875</v>
      </c>
      <c r="AC4408" s="215" t="n">
        <v>37103.875</v>
      </c>
    </row>
    <row r="4409" customFormat="false" ht="12.75" hidden="false" customHeight="false" outlineLevel="0" collapsed="false">
      <c r="A4409" s="208" t="str">
        <f aca="false">B4409&amp;" "&amp;C4409&amp;" "&amp;D4409</f>
        <v>US Natural Gas Financial</v>
      </c>
      <c r="B4409" s="208" t="str">
        <f aca="false">IF((LEFT(N4409,2)="US"),"US","")</f>
        <v>US</v>
      </c>
      <c r="C4409" s="208" t="str">
        <f aca="false">M4409</f>
        <v>Natural Gas</v>
      </c>
      <c r="D4409" s="208" t="str">
        <f aca="false">IF(ISNUMBER(FIND("Phy",N4409))=TRUE(),"Physical","Financial")</f>
        <v>Financial</v>
      </c>
      <c r="E4409" s="208" t="n">
        <f aca="false">IF(VLOOKUP(S4409,'DD-Lookup'!$J$6:$L$50,3,FALSE())="Monthly",(YEAR(AC4409)-YEAR(AB4409))*12+MONTH(AC4409)-MONTH(AB4409)+1,(AC4409-AB4409+1))</f>
        <v>365</v>
      </c>
      <c r="F4409" s="239" t="n">
        <f aca="false">E4409*SUM(P4409:Q4409)</f>
        <v>730000</v>
      </c>
      <c r="G4409" s="214" t="n">
        <v>1293300</v>
      </c>
      <c r="H4409" s="215" t="n">
        <v>37035.500625</v>
      </c>
      <c r="I4409" s="0" t="s">
        <v>1505</v>
      </c>
      <c r="M4409" s="0" t="s">
        <v>858</v>
      </c>
      <c r="N4409" s="0" t="s">
        <v>1024</v>
      </c>
      <c r="O4409" s="0" t="s">
        <v>1415</v>
      </c>
      <c r="Q4409" s="216" t="n">
        <v>2000</v>
      </c>
      <c r="S4409" s="0" t="s">
        <v>1026</v>
      </c>
      <c r="T4409" s="0" t="s">
        <v>784</v>
      </c>
      <c r="U4409" s="218" t="n">
        <v>4.315</v>
      </c>
      <c r="V4409" s="0" t="s">
        <v>1554</v>
      </c>
      <c r="W4409" s="0" t="s">
        <v>1028</v>
      </c>
      <c r="X4409" s="0" t="s">
        <v>1029</v>
      </c>
      <c r="Y4409" s="0" t="s">
        <v>838</v>
      </c>
      <c r="Z4409" s="0" t="s">
        <v>571</v>
      </c>
      <c r="AA4409" s="0" t="s">
        <v>3537</v>
      </c>
      <c r="AB4409" s="215" t="n">
        <v>37257.875</v>
      </c>
      <c r="AC4409" s="215" t="n">
        <v>37621.875</v>
      </c>
    </row>
    <row r="4410" customFormat="false" ht="12.75" hidden="false" customHeight="false" outlineLevel="0" collapsed="false">
      <c r="A4410" s="208" t="str">
        <f aca="false">B4410&amp;" "&amp;C4410&amp;" "&amp;D4410</f>
        <v>US Natural Gas Physical</v>
      </c>
      <c r="B4410" s="208" t="str">
        <f aca="false">IF((LEFT(N4410,2)="US"),"US","")</f>
        <v>US</v>
      </c>
      <c r="C4410" s="208" t="str">
        <f aca="false">M4410</f>
        <v>Natural Gas</v>
      </c>
      <c r="D4410" s="208" t="str">
        <f aca="false">IF(ISNUMBER(FIND("Phy",N4410))=TRUE(),"Physical","Financial")</f>
        <v>Physical</v>
      </c>
      <c r="E4410" s="208" t="n">
        <f aca="false">IF(VLOOKUP(S4410,'DD-Lookup'!$J$6:$L$50,3,FALSE())="Monthly",(YEAR(AC4410)-YEAR(AB4410))*12+MONTH(AC4410)-MONTH(AB4410)+1,(AC4410-AB4410+1))</f>
        <v>30</v>
      </c>
      <c r="F4410" s="239" t="n">
        <f aca="false">E4410*SUM(P4410:Q4410)</f>
        <v>300000</v>
      </c>
      <c r="G4410" s="214" t="n">
        <v>1293301</v>
      </c>
      <c r="H4410" s="215" t="n">
        <v>37035.5006944445</v>
      </c>
      <c r="I4410" s="0" t="s">
        <v>1865</v>
      </c>
      <c r="M4410" s="0" t="s">
        <v>858</v>
      </c>
      <c r="N4410" s="0" t="s">
        <v>1305</v>
      </c>
      <c r="O4410" s="0" t="s">
        <v>3538</v>
      </c>
      <c r="P4410" s="216" t="n">
        <v>10000</v>
      </c>
      <c r="S4410" s="0" t="s">
        <v>1026</v>
      </c>
      <c r="T4410" s="0" t="s">
        <v>784</v>
      </c>
      <c r="U4410" s="218" t="n">
        <v>4.03</v>
      </c>
      <c r="V4410" s="0" t="s">
        <v>3086</v>
      </c>
      <c r="W4410" s="0" t="s">
        <v>1422</v>
      </c>
      <c r="X4410" s="0" t="s">
        <v>1423</v>
      </c>
      <c r="Y4410" s="0" t="s">
        <v>1310</v>
      </c>
      <c r="Z4410" s="0" t="s">
        <v>571</v>
      </c>
      <c r="AA4410" s="0" t="s">
        <v>3539</v>
      </c>
      <c r="AB4410" s="215" t="n">
        <v>37043.875</v>
      </c>
      <c r="AC4410" s="215" t="n">
        <v>37072.875</v>
      </c>
    </row>
    <row r="4411" customFormat="false" ht="12.75" hidden="false" customHeight="false" outlineLevel="0" collapsed="false">
      <c r="A4411" s="208" t="str">
        <f aca="false">B4411&amp;" "&amp;C4411&amp;" "&amp;D4411</f>
        <v>US Natural Gas Financial</v>
      </c>
      <c r="B4411" s="208" t="str">
        <f aca="false">IF((LEFT(N4411,2)="US"),"US","")</f>
        <v>US</v>
      </c>
      <c r="C4411" s="208" t="str">
        <f aca="false">M4411</f>
        <v>Natural Gas</v>
      </c>
      <c r="D4411" s="208" t="str">
        <f aca="false">IF(ISNUMBER(FIND("Phy",N4411))=TRUE(),"Physical","Financial")</f>
        <v>Financial</v>
      </c>
      <c r="E4411" s="208" t="n">
        <f aca="false">IF(VLOOKUP(S4411,'DD-Lookup'!$J$6:$L$50,3,FALSE())="Monthly",(YEAR(AC4411)-YEAR(AB4411))*12+MONTH(AC4411)-MONTH(AB4411)+1,(AC4411-AB4411+1))</f>
        <v>31</v>
      </c>
      <c r="F4411" s="239" t="n">
        <f aca="false">E4411*SUM(P4411:Q4411)</f>
        <v>77500</v>
      </c>
      <c r="G4411" s="214" t="n">
        <v>1293304</v>
      </c>
      <c r="H4411" s="215" t="n">
        <v>37035.5007986111</v>
      </c>
      <c r="I4411" s="0" t="s">
        <v>1544</v>
      </c>
      <c r="M4411" s="0" t="s">
        <v>858</v>
      </c>
      <c r="N4411" s="0" t="s">
        <v>1024</v>
      </c>
      <c r="O4411" s="0" t="s">
        <v>1145</v>
      </c>
      <c r="Q4411" s="216" t="n">
        <v>2500</v>
      </c>
      <c r="S4411" s="0" t="s">
        <v>1026</v>
      </c>
      <c r="T4411" s="0" t="s">
        <v>784</v>
      </c>
      <c r="U4411" s="218" t="n">
        <v>4.2375</v>
      </c>
      <c r="V4411" s="0" t="s">
        <v>1545</v>
      </c>
      <c r="W4411" s="0" t="s">
        <v>1028</v>
      </c>
      <c r="X4411" s="0" t="s">
        <v>1029</v>
      </c>
      <c r="Y4411" s="0" t="s">
        <v>838</v>
      </c>
      <c r="Z4411" s="0" t="s">
        <v>571</v>
      </c>
      <c r="AA4411" s="0" t="s">
        <v>3540</v>
      </c>
      <c r="AB4411" s="215" t="n">
        <v>37104.875</v>
      </c>
      <c r="AC4411" s="215" t="n">
        <v>37134.875</v>
      </c>
    </row>
    <row r="4412" customFormat="false" ht="12.75" hidden="false" customHeight="false" outlineLevel="0" collapsed="false">
      <c r="A4412" s="208" t="str">
        <f aca="false">B4412&amp;" "&amp;C4412&amp;" "&amp;D4412</f>
        <v>US Natural Gas Financial</v>
      </c>
      <c r="B4412" s="208" t="str">
        <f aca="false">IF((LEFT(N4412,2)="US"),"US","")</f>
        <v>US</v>
      </c>
      <c r="C4412" s="208" t="str">
        <f aca="false">M4412</f>
        <v>Natural Gas</v>
      </c>
      <c r="D4412" s="208" t="str">
        <f aca="false">IF(ISNUMBER(FIND("Phy",N4412))=TRUE(),"Physical","Financial")</f>
        <v>Financial</v>
      </c>
      <c r="E4412" s="208" t="n">
        <f aca="false">IF(VLOOKUP(S4412,'DD-Lookup'!$J$6:$L$50,3,FALSE())="Monthly",(YEAR(AC4412)-YEAR(AB4412))*12+MONTH(AC4412)-MONTH(AB4412)+1,(AC4412-AB4412+1))</f>
        <v>6</v>
      </c>
      <c r="F4412" s="239" t="n">
        <f aca="false">E4412*SUM(P4412:Q4412)</f>
        <v>180000</v>
      </c>
      <c r="G4412" s="214" t="n">
        <v>1293307</v>
      </c>
      <c r="H4412" s="215" t="n">
        <v>37035.5008333333</v>
      </c>
      <c r="I4412" s="0" t="s">
        <v>2157</v>
      </c>
      <c r="M4412" s="0" t="s">
        <v>858</v>
      </c>
      <c r="N4412" s="0" t="s">
        <v>1024</v>
      </c>
      <c r="O4412" s="0" t="s">
        <v>3235</v>
      </c>
      <c r="Q4412" s="216" t="n">
        <v>30000</v>
      </c>
      <c r="S4412" s="0" t="s">
        <v>1026</v>
      </c>
      <c r="T4412" s="0" t="s">
        <v>784</v>
      </c>
      <c r="U4412" s="218" t="n">
        <v>4.035</v>
      </c>
      <c r="V4412" s="0" t="s">
        <v>2158</v>
      </c>
      <c r="W4412" s="0" t="s">
        <v>1406</v>
      </c>
      <c r="X4412" s="0" t="s">
        <v>1407</v>
      </c>
      <c r="Y4412" s="0" t="s">
        <v>838</v>
      </c>
      <c r="Z4412" s="0" t="s">
        <v>571</v>
      </c>
      <c r="AA4412" s="0" t="s">
        <v>3541</v>
      </c>
      <c r="AB4412" s="215" t="n">
        <v>37037.875</v>
      </c>
      <c r="AC4412" s="215" t="n">
        <v>37042.875</v>
      </c>
    </row>
    <row r="4413" customFormat="false" ht="12.75" hidden="false" customHeight="false" outlineLevel="0" collapsed="false">
      <c r="A4413" s="208" t="str">
        <f aca="false">B4413&amp;" "&amp;C4413&amp;" "&amp;D4413</f>
        <v> Natural Gas Physical</v>
      </c>
      <c r="B4413" s="208" t="str">
        <f aca="false">IF((LEFT(N4413,2)="US"),"US","")</f>
        <v/>
      </c>
      <c r="C4413" s="208" t="str">
        <f aca="false">M4413</f>
        <v>Natural Gas</v>
      </c>
      <c r="D4413" s="208" t="str">
        <f aca="false">IF(ISNUMBER(FIND("Phy",N4413))=TRUE(),"Physical","Financial")</f>
        <v>Physical</v>
      </c>
      <c r="E4413" s="208" t="n">
        <f aca="false">IF(VLOOKUP(S4413,'DD-Lookup'!$J$6:$L$50,3,FALSE())="Monthly",(YEAR(AC4413)-YEAR(AB4413))*12+MONTH(AC4413)-MONTH(AB4413)+1,(AC4413-AB4413+1))</f>
        <v>7</v>
      </c>
      <c r="F4413" s="239" t="n">
        <f aca="false">E4413*SUM(P4413:Q4413)</f>
        <v>70000</v>
      </c>
      <c r="G4413" s="214" t="n">
        <v>1293309</v>
      </c>
      <c r="H4413" s="215" t="n">
        <v>37035.5009143519</v>
      </c>
      <c r="I4413" s="0" t="s">
        <v>1694</v>
      </c>
      <c r="M4413" s="0" t="s">
        <v>858</v>
      </c>
      <c r="N4413" s="0" t="s">
        <v>2171</v>
      </c>
      <c r="O4413" s="0" t="s">
        <v>2419</v>
      </c>
      <c r="Q4413" s="216" t="n">
        <v>10000</v>
      </c>
      <c r="S4413" s="0" t="s">
        <v>279</v>
      </c>
      <c r="T4413" s="0" t="s">
        <v>2173</v>
      </c>
      <c r="U4413" s="218" t="n">
        <v>5.435</v>
      </c>
      <c r="V4413" s="0" t="s">
        <v>2589</v>
      </c>
      <c r="W4413" s="0" t="s">
        <v>2175</v>
      </c>
      <c r="X4413" s="0" t="s">
        <v>2176</v>
      </c>
      <c r="Y4413" s="0" t="s">
        <v>1310</v>
      </c>
      <c r="Z4413" s="0" t="s">
        <v>628</v>
      </c>
      <c r="AA4413" s="0" t="n">
        <v>809414</v>
      </c>
      <c r="AB4413" s="215" t="n">
        <v>37036.875</v>
      </c>
      <c r="AC4413" s="215" t="n">
        <v>37042.875</v>
      </c>
    </row>
    <row r="4414" customFormat="false" ht="12.75" hidden="false" customHeight="false" outlineLevel="0" collapsed="false">
      <c r="A4414" s="208" t="str">
        <f aca="false">B4414&amp;" "&amp;C4414&amp;" "&amp;D4414</f>
        <v>US Natural Gas Physical</v>
      </c>
      <c r="B4414" s="208" t="str">
        <f aca="false">IF((LEFT(N4414,2)="US"),"US","")</f>
        <v>US</v>
      </c>
      <c r="C4414" s="208" t="str">
        <f aca="false">M4414</f>
        <v>Natural Gas</v>
      </c>
      <c r="D4414" s="208" t="str">
        <f aca="false">IF(ISNUMBER(FIND("Phy",N4414))=TRUE(),"Physical","Financial")</f>
        <v>Physical</v>
      </c>
      <c r="E4414" s="208" t="n">
        <f aca="false">IF(VLOOKUP(S4414,'DD-Lookup'!$J$6:$L$50,3,FALSE())="Monthly",(YEAR(AC4414)-YEAR(AB4414))*12+MONTH(AC4414)-MONTH(AB4414)+1,(AC4414-AB4414+1))</f>
        <v>4</v>
      </c>
      <c r="F4414" s="239" t="n">
        <f aca="false">E4414*SUM(P4414:Q4414)</f>
        <v>40000</v>
      </c>
      <c r="G4414" s="214" t="n">
        <v>1293310</v>
      </c>
      <c r="H4414" s="215" t="n">
        <v>37035.5010648148</v>
      </c>
      <c r="I4414" s="0" t="s">
        <v>1059</v>
      </c>
      <c r="M4414" s="0" t="s">
        <v>858</v>
      </c>
      <c r="N4414" s="0" t="s">
        <v>1305</v>
      </c>
      <c r="O4414" s="0" t="s">
        <v>3542</v>
      </c>
      <c r="Q4414" s="216" t="n">
        <v>10000</v>
      </c>
      <c r="S4414" s="0" t="s">
        <v>1026</v>
      </c>
      <c r="T4414" s="0" t="s">
        <v>784</v>
      </c>
      <c r="U4414" s="218" t="n">
        <v>4.04</v>
      </c>
      <c r="V4414" s="0" t="s">
        <v>1443</v>
      </c>
      <c r="W4414" s="0" t="s">
        <v>1434</v>
      </c>
      <c r="X4414" s="0" t="s">
        <v>1435</v>
      </c>
      <c r="Y4414" s="0" t="s">
        <v>1310</v>
      </c>
      <c r="Z4414" s="0" t="s">
        <v>571</v>
      </c>
      <c r="AA4414" s="0" t="n">
        <v>809415</v>
      </c>
      <c r="AB4414" s="215" t="n">
        <v>37037</v>
      </c>
      <c r="AC4414" s="215" t="n">
        <v>37040</v>
      </c>
    </row>
    <row r="4415" customFormat="false" ht="12.75" hidden="false" customHeight="false" outlineLevel="0" collapsed="false">
      <c r="A4415" s="208" t="str">
        <f aca="false">B4415&amp;" "&amp;C4415&amp;" "&amp;D4415</f>
        <v>US Natural Gas Financial</v>
      </c>
      <c r="B4415" s="208" t="str">
        <f aca="false">IF((LEFT(N4415,2)="US"),"US","")</f>
        <v>US</v>
      </c>
      <c r="C4415" s="208" t="str">
        <f aca="false">M4415</f>
        <v>Natural Gas</v>
      </c>
      <c r="D4415" s="208" t="str">
        <f aca="false">IF(ISNUMBER(FIND("Phy",N4415))=TRUE(),"Physical","Financial")</f>
        <v>Financial</v>
      </c>
      <c r="E4415" s="208" t="n">
        <f aca="false">IF(VLOOKUP(S4415,'DD-Lookup'!$J$6:$L$50,3,FALSE())="Monthly",(YEAR(AC4415)-YEAR(AB4415))*12+MONTH(AC4415)-MONTH(AB4415)+1,(AC4415-AB4415+1))</f>
        <v>30</v>
      </c>
      <c r="F4415" s="239" t="n">
        <f aca="false">E4415*SUM(P4415:Q4415)</f>
        <v>375000</v>
      </c>
      <c r="G4415" s="214" t="n">
        <v>1293311</v>
      </c>
      <c r="H4415" s="215" t="n">
        <v>37035.501099537</v>
      </c>
      <c r="I4415" s="0" t="s">
        <v>2157</v>
      </c>
      <c r="M4415" s="0" t="s">
        <v>858</v>
      </c>
      <c r="N4415" s="0" t="s">
        <v>1024</v>
      </c>
      <c r="O4415" s="0" t="s">
        <v>1025</v>
      </c>
      <c r="Q4415" s="216" t="n">
        <v>12500</v>
      </c>
      <c r="S4415" s="0" t="s">
        <v>1026</v>
      </c>
      <c r="T4415" s="0" t="s">
        <v>784</v>
      </c>
      <c r="U4415" s="218" t="n">
        <v>4.085</v>
      </c>
      <c r="V4415" s="0" t="s">
        <v>2484</v>
      </c>
      <c r="W4415" s="0" t="s">
        <v>1028</v>
      </c>
      <c r="X4415" s="0" t="s">
        <v>1029</v>
      </c>
      <c r="Y4415" s="0" t="s">
        <v>838</v>
      </c>
      <c r="Z4415" s="0" t="s">
        <v>571</v>
      </c>
      <c r="AA4415" s="0" t="s">
        <v>3543</v>
      </c>
      <c r="AB4415" s="215" t="n">
        <v>37043.875</v>
      </c>
      <c r="AC4415" s="215" t="n">
        <v>37072.875</v>
      </c>
    </row>
    <row r="4416" customFormat="false" ht="12.75" hidden="false" customHeight="false" outlineLevel="0" collapsed="false">
      <c r="A4416" s="208" t="str">
        <f aca="false">B4416&amp;" "&amp;C4416&amp;" "&amp;D4416</f>
        <v> Natural Gas Physical</v>
      </c>
      <c r="B4416" s="208" t="str">
        <f aca="false">IF((LEFT(N4416,2)="US"),"US","")</f>
        <v/>
      </c>
      <c r="C4416" s="208" t="str">
        <f aca="false">M4416</f>
        <v>Natural Gas</v>
      </c>
      <c r="D4416" s="208" t="str">
        <f aca="false">IF(ISNUMBER(FIND("Phy",N4416))=TRUE(),"Physical","Financial")</f>
        <v>Physical</v>
      </c>
      <c r="E4416" s="208" t="n">
        <f aca="false">IF(VLOOKUP(S4416,'DD-Lookup'!$J$6:$L$50,3,FALSE())="Monthly",(YEAR(AC4416)-YEAR(AB4416))*12+MONTH(AC4416)-MONTH(AB4416)+1,(AC4416-AB4416+1))</f>
        <v>1</v>
      </c>
      <c r="F4416" s="239" t="n">
        <f aca="false">E4416*SUM(P4416:Q4416)</f>
        <v>5000</v>
      </c>
      <c r="G4416" s="214" t="n">
        <v>1293312</v>
      </c>
      <c r="H4416" s="215" t="n">
        <v>37035.5011342593</v>
      </c>
      <c r="I4416" s="0" t="s">
        <v>1399</v>
      </c>
      <c r="M4416" s="0" t="s">
        <v>858</v>
      </c>
      <c r="N4416" s="0" t="s">
        <v>2171</v>
      </c>
      <c r="O4416" s="0" t="s">
        <v>2223</v>
      </c>
      <c r="Q4416" s="216" t="n">
        <v>5000</v>
      </c>
      <c r="S4416" s="0" t="s">
        <v>279</v>
      </c>
      <c r="T4416" s="0" t="s">
        <v>2173</v>
      </c>
      <c r="U4416" s="218" t="n">
        <v>5.42</v>
      </c>
      <c r="V4416" s="0" t="s">
        <v>3523</v>
      </c>
      <c r="W4416" s="0" t="s">
        <v>2225</v>
      </c>
      <c r="X4416" s="0" t="s">
        <v>2176</v>
      </c>
      <c r="Y4416" s="0" t="s">
        <v>1310</v>
      </c>
      <c r="Z4416" s="0" t="s">
        <v>628</v>
      </c>
      <c r="AA4416" s="0" t="n">
        <v>809416</v>
      </c>
      <c r="AB4416" s="215" t="n">
        <v>37035.875</v>
      </c>
      <c r="AC4416" s="215" t="n">
        <v>37035.875</v>
      </c>
    </row>
    <row r="4417" customFormat="false" ht="12.75" hidden="false" customHeight="false" outlineLevel="0" collapsed="false">
      <c r="A4417" s="208" t="str">
        <f aca="false">B4417&amp;" "&amp;C4417&amp;" "&amp;D4417</f>
        <v>US Natural Gas Financial</v>
      </c>
      <c r="B4417" s="208" t="str">
        <f aca="false">IF((LEFT(N4417,2)="US"),"US","")</f>
        <v>US</v>
      </c>
      <c r="C4417" s="208" t="str">
        <f aca="false">M4417</f>
        <v>Natural Gas</v>
      </c>
      <c r="D4417" s="208" t="str">
        <f aca="false">IF(ISNUMBER(FIND("Phy",N4417))=TRUE(),"Physical","Financial")</f>
        <v>Financial</v>
      </c>
      <c r="E4417" s="208" t="n">
        <f aca="false">IF(VLOOKUP(S4417,'DD-Lookup'!$J$6:$L$50,3,FALSE())="Monthly",(YEAR(AC4417)-YEAR(AB4417))*12+MONTH(AC4417)-MONTH(AB4417)+1,(AC4417-AB4417+1))</f>
        <v>6</v>
      </c>
      <c r="F4417" s="239" t="n">
        <f aca="false">E4417*SUM(P4417:Q4417)</f>
        <v>180000</v>
      </c>
      <c r="G4417" s="214" t="n">
        <v>1293313</v>
      </c>
      <c r="H4417" s="215" t="n">
        <v>37035.5011921296</v>
      </c>
      <c r="I4417" s="0" t="s">
        <v>1399</v>
      </c>
      <c r="M4417" s="0" t="s">
        <v>858</v>
      </c>
      <c r="N4417" s="0" t="s">
        <v>1024</v>
      </c>
      <c r="O4417" s="0" t="s">
        <v>3235</v>
      </c>
      <c r="Q4417" s="216" t="n">
        <v>30000</v>
      </c>
      <c r="S4417" s="0" t="s">
        <v>1026</v>
      </c>
      <c r="T4417" s="0" t="s">
        <v>784</v>
      </c>
      <c r="U4417" s="218" t="n">
        <v>4.035</v>
      </c>
      <c r="V4417" s="0" t="s">
        <v>1400</v>
      </c>
      <c r="W4417" s="0" t="s">
        <v>1406</v>
      </c>
      <c r="X4417" s="0" t="s">
        <v>1407</v>
      </c>
      <c r="Y4417" s="0" t="s">
        <v>838</v>
      </c>
      <c r="Z4417" s="0" t="s">
        <v>571</v>
      </c>
      <c r="AA4417" s="0" t="s">
        <v>3544</v>
      </c>
      <c r="AB4417" s="215" t="n">
        <v>37037.875</v>
      </c>
      <c r="AC4417" s="215" t="n">
        <v>37042.875</v>
      </c>
    </row>
    <row r="4418" customFormat="false" ht="12.75" hidden="false" customHeight="false" outlineLevel="0" collapsed="false">
      <c r="A4418" s="208" t="str">
        <f aca="false">B4418&amp;" "&amp;C4418&amp;" "&amp;D4418</f>
        <v> Natural Gas Physical</v>
      </c>
      <c r="B4418" s="208" t="str">
        <f aca="false">IF((LEFT(N4418,2)="US"),"US","")</f>
        <v/>
      </c>
      <c r="C4418" s="208" t="str">
        <f aca="false">M4418</f>
        <v>Natural Gas</v>
      </c>
      <c r="D4418" s="208" t="str">
        <f aca="false">IF(ISNUMBER(FIND("Phy",N4418))=TRUE(),"Physical","Financial")</f>
        <v>Physical</v>
      </c>
      <c r="E4418" s="208" t="n">
        <f aca="false">IF(VLOOKUP(S4418,'DD-Lookup'!$J$6:$L$50,3,FALSE())="Monthly",(YEAR(AC4418)-YEAR(AB4418))*12+MONTH(AC4418)-MONTH(AB4418)+1,(AC4418-AB4418+1))</f>
        <v>1</v>
      </c>
      <c r="F4418" s="239" t="n">
        <f aca="false">E4418*SUM(P4418:Q4418)</f>
        <v>2500</v>
      </c>
      <c r="G4418" s="214" t="n">
        <v>1293314</v>
      </c>
      <c r="H4418" s="215" t="n">
        <v>37035.5012152778</v>
      </c>
      <c r="I4418" s="0" t="s">
        <v>2216</v>
      </c>
      <c r="M4418" s="0" t="s">
        <v>858</v>
      </c>
      <c r="N4418" s="0" t="s">
        <v>2171</v>
      </c>
      <c r="O4418" s="0" t="s">
        <v>2223</v>
      </c>
      <c r="Q4418" s="216" t="n">
        <v>2500</v>
      </c>
      <c r="S4418" s="0" t="s">
        <v>279</v>
      </c>
      <c r="T4418" s="0" t="s">
        <v>2173</v>
      </c>
      <c r="U4418" s="218" t="n">
        <v>5.42</v>
      </c>
      <c r="V4418" s="0" t="s">
        <v>3256</v>
      </c>
      <c r="W4418" s="0" t="s">
        <v>2225</v>
      </c>
      <c r="X4418" s="0" t="s">
        <v>2176</v>
      </c>
      <c r="Y4418" s="0" t="s">
        <v>1310</v>
      </c>
      <c r="Z4418" s="0" t="s">
        <v>628</v>
      </c>
      <c r="AA4418" s="0" t="n">
        <v>809417</v>
      </c>
      <c r="AB4418" s="215" t="n">
        <v>37035.875</v>
      </c>
      <c r="AC4418" s="215" t="n">
        <v>37035.875</v>
      </c>
    </row>
    <row r="4419" customFormat="false" ht="12.75" hidden="false" customHeight="false" outlineLevel="0" collapsed="false">
      <c r="A4419" s="208" t="str">
        <f aca="false">B4419&amp;" "&amp;C4419&amp;" "&amp;D4419</f>
        <v>US Natural Gas Financial</v>
      </c>
      <c r="B4419" s="208" t="str">
        <f aca="false">IF((LEFT(N4419,2)="US"),"US","")</f>
        <v>US</v>
      </c>
      <c r="C4419" s="208" t="str">
        <f aca="false">M4419</f>
        <v>Natural Gas</v>
      </c>
      <c r="D4419" s="208" t="str">
        <f aca="false">IF(ISNUMBER(FIND("Phy",N4419))=TRUE(),"Physical","Financial")</f>
        <v>Financial</v>
      </c>
      <c r="E4419" s="208" t="n">
        <f aca="false">IF(VLOOKUP(S4419,'DD-Lookup'!$J$6:$L$50,3,FALSE())="Monthly",(YEAR(AC4419)-YEAR(AB4419))*12+MONTH(AC4419)-MONTH(AB4419)+1,(AC4419-AB4419+1))</f>
        <v>30</v>
      </c>
      <c r="F4419" s="239" t="n">
        <f aca="false">E4419*SUM(P4419:Q4419)</f>
        <v>75000</v>
      </c>
      <c r="G4419" s="214" t="n">
        <v>1293315</v>
      </c>
      <c r="H4419" s="215" t="n">
        <v>37035.5012847222</v>
      </c>
      <c r="I4419" s="0" t="s">
        <v>1452</v>
      </c>
      <c r="M4419" s="0" t="s">
        <v>858</v>
      </c>
      <c r="N4419" s="0" t="s">
        <v>1024</v>
      </c>
      <c r="O4419" s="0" t="s">
        <v>1025</v>
      </c>
      <c r="Q4419" s="216" t="n">
        <v>2500</v>
      </c>
      <c r="S4419" s="0" t="s">
        <v>1026</v>
      </c>
      <c r="T4419" s="0" t="s">
        <v>784</v>
      </c>
      <c r="U4419" s="218" t="n">
        <v>4.085</v>
      </c>
      <c r="V4419" s="0" t="s">
        <v>2921</v>
      </c>
      <c r="W4419" s="0" t="s">
        <v>1028</v>
      </c>
      <c r="X4419" s="0" t="s">
        <v>1029</v>
      </c>
      <c r="Y4419" s="0" t="s">
        <v>838</v>
      </c>
      <c r="Z4419" s="0" t="s">
        <v>571</v>
      </c>
      <c r="AA4419" s="0" t="s">
        <v>3545</v>
      </c>
      <c r="AB4419" s="215" t="n">
        <v>37043.875</v>
      </c>
      <c r="AC4419" s="215" t="n">
        <v>37072.875</v>
      </c>
    </row>
    <row r="4420" customFormat="false" ht="12.75" hidden="false" customHeight="false" outlineLevel="0" collapsed="false">
      <c r="A4420" s="208" t="str">
        <f aca="false">B4420&amp;" "&amp;C4420&amp;" "&amp;D4420</f>
        <v>US Natural Gas Financial</v>
      </c>
      <c r="B4420" s="208" t="str">
        <f aca="false">IF((LEFT(N4420,2)="US"),"US","")</f>
        <v>US</v>
      </c>
      <c r="C4420" s="208" t="str">
        <f aca="false">M4420</f>
        <v>Natural Gas</v>
      </c>
      <c r="D4420" s="208" t="str">
        <f aca="false">IF(ISNUMBER(FIND("Phy",N4420))=TRUE(),"Physical","Financial")</f>
        <v>Financial</v>
      </c>
      <c r="E4420" s="208" t="n">
        <f aca="false">IF(VLOOKUP(S4420,'DD-Lookup'!$J$6:$L$50,3,FALSE())="Monthly",(YEAR(AC4420)-YEAR(AB4420))*12+MONTH(AC4420)-MONTH(AB4420)+1,(AC4420-AB4420+1))</f>
        <v>30</v>
      </c>
      <c r="F4420" s="239" t="n">
        <f aca="false">E4420*SUM(P4420:Q4420)</f>
        <v>150000</v>
      </c>
      <c r="G4420" s="214" t="n">
        <v>1293317</v>
      </c>
      <c r="H4420" s="215" t="n">
        <v>37035.5013773148</v>
      </c>
      <c r="I4420" s="0" t="s">
        <v>600</v>
      </c>
      <c r="M4420" s="0" t="s">
        <v>858</v>
      </c>
      <c r="N4420" s="0" t="s">
        <v>1024</v>
      </c>
      <c r="O4420" s="0" t="s">
        <v>1025</v>
      </c>
      <c r="Q4420" s="216" t="n">
        <v>5000</v>
      </c>
      <c r="S4420" s="0" t="s">
        <v>1026</v>
      </c>
      <c r="T4420" s="0" t="s">
        <v>784</v>
      </c>
      <c r="U4420" s="218" t="n">
        <v>4.085</v>
      </c>
      <c r="V4420" s="0" t="s">
        <v>1771</v>
      </c>
      <c r="W4420" s="0" t="s">
        <v>1028</v>
      </c>
      <c r="X4420" s="0" t="s">
        <v>1029</v>
      </c>
      <c r="Y4420" s="0" t="s">
        <v>838</v>
      </c>
      <c r="Z4420" s="0" t="s">
        <v>571</v>
      </c>
      <c r="AA4420" s="0" t="s">
        <v>3546</v>
      </c>
      <c r="AB4420" s="215" t="n">
        <v>37043.875</v>
      </c>
      <c r="AC4420" s="215" t="n">
        <v>37072.875</v>
      </c>
    </row>
    <row r="4421" customFormat="false" ht="12.75" hidden="false" customHeight="false" outlineLevel="0" collapsed="false">
      <c r="A4421" s="208" t="str">
        <f aca="false">B4421&amp;" "&amp;C4421&amp;" "&amp;D4421</f>
        <v> Metals Financial</v>
      </c>
      <c r="B4421" s="208" t="str">
        <f aca="false">IF((LEFT(N4421,2)="US"),"US","")</f>
        <v/>
      </c>
      <c r="C4421" s="208" t="str">
        <f aca="false">M4421</f>
        <v>Metals</v>
      </c>
      <c r="D4421" s="208" t="str">
        <f aca="false">IF(ISNUMBER(FIND("Phy",N4421))=TRUE(),"Physical","Financial")</f>
        <v>Financial</v>
      </c>
      <c r="E4421" s="208" t="n">
        <f aca="false">IF(VLOOKUP(S4421,'DD-Lookup'!$J$6:$L$50,3,FALSE())="Monthly",(YEAR(AC4421)-YEAR(AB4421))*12+MONTH(AC4421)-MONTH(AB4421)+1,(AC4421-AB4421+1))</f>
        <v>1</v>
      </c>
      <c r="F4421" s="239" t="n">
        <f aca="false">E4421*SUM(P4421:Q4421)</f>
        <v>4</v>
      </c>
      <c r="G4421" s="214" t="n">
        <v>1293318</v>
      </c>
      <c r="H4421" s="215" t="n">
        <v>37035.5014583333</v>
      </c>
      <c r="I4421" s="0" t="s">
        <v>2968</v>
      </c>
      <c r="M4421" s="0" t="s">
        <v>780</v>
      </c>
      <c r="N4421" s="0" t="s">
        <v>781</v>
      </c>
      <c r="O4421" s="0" t="s">
        <v>782</v>
      </c>
      <c r="P4421" s="216" t="n">
        <v>4</v>
      </c>
      <c r="S4421" s="0" t="s">
        <v>783</v>
      </c>
      <c r="T4421" s="0" t="s">
        <v>784</v>
      </c>
      <c r="U4421" s="218" t="n">
        <v>1546</v>
      </c>
      <c r="V4421" s="0" t="s">
        <v>2969</v>
      </c>
      <c r="W4421" s="0" t="s">
        <v>803</v>
      </c>
      <c r="X4421" s="0" t="s">
        <v>787</v>
      </c>
      <c r="Y4421" s="0" t="s">
        <v>788</v>
      </c>
      <c r="Z4421" s="0" t="s">
        <v>789</v>
      </c>
      <c r="AA4421" s="0" t="n">
        <v>2151776</v>
      </c>
    </row>
    <row r="4422" customFormat="false" ht="12.75" hidden="false" customHeight="false" outlineLevel="0" collapsed="false">
      <c r="A4422" s="208" t="str">
        <f aca="false">B4422&amp;" "&amp;C4422&amp;" "&amp;D4422</f>
        <v> Metals Financial</v>
      </c>
      <c r="B4422" s="208" t="str">
        <f aca="false">IF((LEFT(N4422,2)="US"),"US","")</f>
        <v/>
      </c>
      <c r="C4422" s="208" t="str">
        <f aca="false">M4422</f>
        <v>Metals</v>
      </c>
      <c r="D4422" s="208" t="str">
        <f aca="false">IF(ISNUMBER(FIND("Phy",N4422))=TRUE(),"Physical","Financial")</f>
        <v>Financial</v>
      </c>
      <c r="E4422" s="208" t="n">
        <f aca="false">IF(VLOOKUP(S4422,'DD-Lookup'!$J$6:$L$50,3,FALSE())="Monthly",(YEAR(AC4422)-YEAR(AB4422))*12+MONTH(AC4422)-MONTH(AB4422)+1,(AC4422-AB4422+1))</f>
        <v>1</v>
      </c>
      <c r="F4422" s="239" t="n">
        <f aca="false">E4422*SUM(P4422:Q4422)</f>
        <v>1</v>
      </c>
      <c r="G4422" s="214" t="n">
        <v>1293319</v>
      </c>
      <c r="H4422" s="215" t="n">
        <v>37035.5014930556</v>
      </c>
      <c r="I4422" s="0" t="s">
        <v>850</v>
      </c>
      <c r="M4422" s="0" t="s">
        <v>780</v>
      </c>
      <c r="N4422" s="0" t="s">
        <v>804</v>
      </c>
      <c r="O4422" s="0" t="s">
        <v>805</v>
      </c>
      <c r="P4422" s="216" t="n">
        <v>1</v>
      </c>
      <c r="S4422" s="0" t="s">
        <v>783</v>
      </c>
      <c r="T4422" s="0" t="s">
        <v>784</v>
      </c>
      <c r="U4422" s="218" t="n">
        <v>1742</v>
      </c>
      <c r="V4422" s="0" t="s">
        <v>851</v>
      </c>
      <c r="W4422" s="0" t="s">
        <v>803</v>
      </c>
      <c r="X4422" s="0" t="s">
        <v>787</v>
      </c>
      <c r="Y4422" s="0" t="s">
        <v>788</v>
      </c>
      <c r="Z4422" s="0" t="s">
        <v>789</v>
      </c>
      <c r="AA4422" s="0" t="n">
        <v>2151774</v>
      </c>
    </row>
    <row r="4423" customFormat="false" ht="12.75" hidden="false" customHeight="false" outlineLevel="0" collapsed="false">
      <c r="A4423" s="208" t="str">
        <f aca="false">B4423&amp;" "&amp;C4423&amp;" "&amp;D4423</f>
        <v>US Natural Gas Financial</v>
      </c>
      <c r="B4423" s="208" t="str">
        <f aca="false">IF((LEFT(N4423,2)="US"),"US","")</f>
        <v>US</v>
      </c>
      <c r="C4423" s="208" t="str">
        <f aca="false">M4423</f>
        <v>Natural Gas</v>
      </c>
      <c r="D4423" s="208" t="str">
        <f aca="false">IF(ISNUMBER(FIND("Phy",N4423))=TRUE(),"Physical","Financial")</f>
        <v>Financial</v>
      </c>
      <c r="E4423" s="208" t="n">
        <f aca="false">IF(VLOOKUP(S4423,'DD-Lookup'!$J$6:$L$50,3,FALSE())="Monthly",(YEAR(AC4423)-YEAR(AB4423))*12+MONTH(AC4423)-MONTH(AB4423)+1,(AC4423-AB4423+1))</f>
        <v>30</v>
      </c>
      <c r="F4423" s="239" t="n">
        <f aca="false">E4423*SUM(P4423:Q4423)</f>
        <v>450000</v>
      </c>
      <c r="G4423" s="214" t="n">
        <v>1293320</v>
      </c>
      <c r="H4423" s="215" t="n">
        <v>37035.5016087963</v>
      </c>
      <c r="I4423" s="0" t="s">
        <v>796</v>
      </c>
      <c r="M4423" s="0" t="s">
        <v>858</v>
      </c>
      <c r="N4423" s="0" t="s">
        <v>1024</v>
      </c>
      <c r="O4423" s="0" t="s">
        <v>1495</v>
      </c>
      <c r="Q4423" s="216" t="n">
        <v>15000</v>
      </c>
      <c r="S4423" s="0" t="s">
        <v>1026</v>
      </c>
      <c r="T4423" s="0" t="s">
        <v>784</v>
      </c>
      <c r="U4423" s="218" t="n">
        <v>4.085</v>
      </c>
      <c r="V4423" s="0" t="s">
        <v>1951</v>
      </c>
      <c r="W4423" s="0" t="s">
        <v>1028</v>
      </c>
      <c r="X4423" s="0" t="s">
        <v>1029</v>
      </c>
      <c r="Y4423" s="0" t="s">
        <v>838</v>
      </c>
      <c r="Z4423" s="0" t="s">
        <v>571</v>
      </c>
      <c r="AA4423" s="0" t="s">
        <v>3547</v>
      </c>
      <c r="AB4423" s="215" t="n">
        <v>37043.9159722222</v>
      </c>
      <c r="AC4423" s="215" t="n">
        <v>37072.9159722222</v>
      </c>
    </row>
    <row r="4424" customFormat="false" ht="12.75" hidden="false" customHeight="false" outlineLevel="0" collapsed="false">
      <c r="A4424" s="208" t="str">
        <f aca="false">B4424&amp;" "&amp;C4424&amp;" "&amp;D4424</f>
        <v>US Natural Gas Financial</v>
      </c>
      <c r="B4424" s="208" t="str">
        <f aca="false">IF((LEFT(N4424,2)="US"),"US","")</f>
        <v>US</v>
      </c>
      <c r="C4424" s="208" t="str">
        <f aca="false">M4424</f>
        <v>Natural Gas</v>
      </c>
      <c r="D4424" s="208" t="str">
        <f aca="false">IF(ISNUMBER(FIND("Phy",N4424))=TRUE(),"Physical","Financial")</f>
        <v>Financial</v>
      </c>
      <c r="E4424" s="208" t="n">
        <f aca="false">IF(VLOOKUP(S4424,'DD-Lookup'!$J$6:$L$50,3,FALSE())="Monthly",(YEAR(AC4424)-YEAR(AB4424))*12+MONTH(AC4424)-MONTH(AB4424)+1,(AC4424-AB4424+1))</f>
        <v>30</v>
      </c>
      <c r="F4424" s="239" t="n">
        <f aca="false">E4424*SUM(P4424:Q4424)</f>
        <v>900000</v>
      </c>
      <c r="G4424" s="214" t="n">
        <v>1293323</v>
      </c>
      <c r="H4424" s="215" t="n">
        <v>37035.5019212963</v>
      </c>
      <c r="I4424" s="0" t="s">
        <v>1023</v>
      </c>
      <c r="M4424" s="0" t="s">
        <v>858</v>
      </c>
      <c r="N4424" s="0" t="s">
        <v>1024</v>
      </c>
      <c r="O4424" s="0" t="s">
        <v>1025</v>
      </c>
      <c r="P4424" s="216" t="n">
        <v>30000</v>
      </c>
      <c r="S4424" s="0" t="s">
        <v>1026</v>
      </c>
      <c r="T4424" s="0" t="s">
        <v>784</v>
      </c>
      <c r="U4424" s="218" t="n">
        <v>4.085</v>
      </c>
      <c r="V4424" s="0" t="s">
        <v>1027</v>
      </c>
      <c r="W4424" s="0" t="s">
        <v>1028</v>
      </c>
      <c r="X4424" s="0" t="s">
        <v>1029</v>
      </c>
      <c r="Y4424" s="0" t="s">
        <v>838</v>
      </c>
      <c r="Z4424" s="0" t="s">
        <v>571</v>
      </c>
      <c r="AA4424" s="0" t="s">
        <v>3548</v>
      </c>
      <c r="AB4424" s="215" t="n">
        <v>37043.875</v>
      </c>
      <c r="AC4424" s="215" t="n">
        <v>37072.875</v>
      </c>
    </row>
    <row r="4425" customFormat="false" ht="12.75" hidden="false" customHeight="false" outlineLevel="0" collapsed="false">
      <c r="A4425" s="208" t="str">
        <f aca="false">B4425&amp;" "&amp;C4425&amp;" "&amp;D4425</f>
        <v>US Crude Financial</v>
      </c>
      <c r="B4425" s="208" t="str">
        <f aca="false">IF((LEFT(N4425,2)="US"),"US","")</f>
        <v>US</v>
      </c>
      <c r="C4425" s="208" t="str">
        <f aca="false">M4425</f>
        <v>Crude</v>
      </c>
      <c r="D4425" s="208" t="str">
        <f aca="false">IF(ISNUMBER(FIND("Phy",N4425))=TRUE(),"Physical","Financial")</f>
        <v>Financial</v>
      </c>
      <c r="E4425" s="208" t="n">
        <f aca="false">IF(VLOOKUP(S4425,'DD-Lookup'!$J$6:$L$50,3,FALSE())="Monthly",(YEAR(AC4425)-YEAR(AB4425))*12+MONTH(AC4425)-MONTH(AB4425)+1,(AC4425-AB4425+1))</f>
        <v>1</v>
      </c>
      <c r="F4425" s="239" t="n">
        <f aca="false">E4425*SUM(P4425:Q4425)</f>
        <v>25000</v>
      </c>
      <c r="G4425" s="214" t="n">
        <v>1293324</v>
      </c>
      <c r="H4425" s="215" t="n">
        <v>37035.5020023148</v>
      </c>
      <c r="I4425" s="0" t="s">
        <v>1376</v>
      </c>
      <c r="M4425" s="0" t="s">
        <v>97</v>
      </c>
      <c r="N4425" s="0" t="s">
        <v>841</v>
      </c>
      <c r="O4425" s="0" t="s">
        <v>842</v>
      </c>
      <c r="P4425" s="216" t="n">
        <v>25000</v>
      </c>
      <c r="S4425" s="0" t="s">
        <v>843</v>
      </c>
      <c r="T4425" s="0" t="s">
        <v>784</v>
      </c>
      <c r="U4425" s="218" t="n">
        <v>28.66</v>
      </c>
      <c r="V4425" s="0" t="s">
        <v>2312</v>
      </c>
      <c r="W4425" s="0" t="s">
        <v>845</v>
      </c>
      <c r="X4425" s="0" t="s">
        <v>846</v>
      </c>
      <c r="Y4425" s="0" t="s">
        <v>847</v>
      </c>
      <c r="Z4425" s="0" t="s">
        <v>571</v>
      </c>
      <c r="AA4425" s="0" t="n">
        <v>107218</v>
      </c>
      <c r="AB4425" s="215" t="n">
        <v>37073</v>
      </c>
      <c r="AC4425" s="215" t="n">
        <v>37103</v>
      </c>
    </row>
    <row r="4426" customFormat="false" ht="12.75" hidden="false" customHeight="false" outlineLevel="0" collapsed="false">
      <c r="A4426" s="208" t="str">
        <f aca="false">B4426&amp;" "&amp;C4426&amp;" "&amp;D4426</f>
        <v> Power Financial</v>
      </c>
      <c r="B4426" s="208" t="str">
        <f aca="false">IF((LEFT(N4426,2)="US"),"US","")</f>
        <v/>
      </c>
      <c r="C4426" s="208" t="str">
        <f aca="false">M4426</f>
        <v>Power</v>
      </c>
      <c r="D4426" s="208" t="str">
        <f aca="false">IF(ISNUMBER(FIND("Phy",N4426))=TRUE(),"Physical","Financial")</f>
        <v>Financial</v>
      </c>
      <c r="E4426" s="208" t="n">
        <f aca="false">IF(VLOOKUP(S4426,'DD-Lookup'!$J$6:$L$50,3,FALSE())="Monthly",(YEAR(AC4426)-YEAR(AB4426))*12+MONTH(AC4426)-MONTH(AB4426)+1,(AC4426-AB4426+1))</f>
        <v>1</v>
      </c>
      <c r="F4426" s="239" t="n">
        <f aca="false">E4426*SUM(P4426:Q4426)</f>
        <v>25</v>
      </c>
      <c r="G4426" s="214" t="n">
        <v>1293326</v>
      </c>
      <c r="H4426" s="215" t="n">
        <v>37035.5020601852</v>
      </c>
      <c r="I4426" s="0" t="s">
        <v>2216</v>
      </c>
      <c r="M4426" s="0" t="s">
        <v>67</v>
      </c>
      <c r="N4426" s="0" t="s">
        <v>2217</v>
      </c>
      <c r="O4426" s="0" t="s">
        <v>3549</v>
      </c>
      <c r="Q4426" s="216" t="n">
        <v>25</v>
      </c>
      <c r="S4426" s="0" t="s">
        <v>2219</v>
      </c>
      <c r="T4426" s="0" t="s">
        <v>2173</v>
      </c>
      <c r="U4426" s="218" t="n">
        <v>110</v>
      </c>
      <c r="V4426" s="0" t="s">
        <v>2220</v>
      </c>
      <c r="W4426" s="0" t="s">
        <v>3550</v>
      </c>
      <c r="X4426" s="0" t="s">
        <v>3551</v>
      </c>
      <c r="Y4426" s="0" t="s">
        <v>1051</v>
      </c>
      <c r="Z4426" s="0" t="s">
        <v>628</v>
      </c>
      <c r="AA4426" s="0" t="n">
        <v>621807.1</v>
      </c>
      <c r="AB4426" s="215" t="n">
        <v>37035.875</v>
      </c>
      <c r="AC4426" s="215" t="n">
        <v>37035.875</v>
      </c>
    </row>
    <row r="4427" customFormat="false" ht="12.75" hidden="false" customHeight="false" outlineLevel="0" collapsed="false">
      <c r="A4427" s="208" t="str">
        <f aca="false">B4427&amp;" "&amp;C4427&amp;" "&amp;D4427</f>
        <v>US Natural Gas Financial</v>
      </c>
      <c r="B4427" s="208" t="str">
        <f aca="false">IF((LEFT(N4427,2)="US"),"US","")</f>
        <v>US</v>
      </c>
      <c r="C4427" s="208" t="str">
        <f aca="false">M4427</f>
        <v>Natural Gas</v>
      </c>
      <c r="D4427" s="208" t="str">
        <f aca="false">IF(ISNUMBER(FIND("Phy",N4427))=TRUE(),"Physical","Financial")</f>
        <v>Financial</v>
      </c>
      <c r="E4427" s="208" t="n">
        <f aca="false">IF(VLOOKUP(S4427,'DD-Lookup'!$J$6:$L$50,3,FALSE())="Monthly",(YEAR(AC4427)-YEAR(AB4427))*12+MONTH(AC4427)-MONTH(AB4427)+1,(AC4427-AB4427+1))</f>
        <v>153</v>
      </c>
      <c r="F4427" s="239" t="n">
        <f aca="false">E4427*SUM(P4427:Q4427)</f>
        <v>382500</v>
      </c>
      <c r="G4427" s="214" t="n">
        <v>1293328</v>
      </c>
      <c r="H4427" s="215" t="n">
        <v>37035.5021412037</v>
      </c>
      <c r="I4427" s="0" t="s">
        <v>1155</v>
      </c>
      <c r="M4427" s="0" t="s">
        <v>858</v>
      </c>
      <c r="N4427" s="0" t="s">
        <v>1024</v>
      </c>
      <c r="O4427" s="0" t="s">
        <v>1303</v>
      </c>
      <c r="P4427" s="216" t="n">
        <v>2500</v>
      </c>
      <c r="S4427" s="0" t="s">
        <v>1026</v>
      </c>
      <c r="T4427" s="0" t="s">
        <v>784</v>
      </c>
      <c r="U4427" s="218" t="n">
        <v>4.205</v>
      </c>
      <c r="V4427" s="0" t="s">
        <v>1156</v>
      </c>
      <c r="W4427" s="0" t="s">
        <v>1028</v>
      </c>
      <c r="X4427" s="0" t="s">
        <v>1029</v>
      </c>
      <c r="Y4427" s="0" t="s">
        <v>838</v>
      </c>
      <c r="Z4427" s="0" t="s">
        <v>571</v>
      </c>
      <c r="AA4427" s="0" t="s">
        <v>3552</v>
      </c>
      <c r="AB4427" s="215" t="n">
        <v>37043</v>
      </c>
      <c r="AC4427" s="215" t="n">
        <v>37195</v>
      </c>
    </row>
    <row r="4428" customFormat="false" ht="12.75" hidden="false" customHeight="false" outlineLevel="0" collapsed="false">
      <c r="A4428" s="208" t="str">
        <f aca="false">B4428&amp;" "&amp;C4428&amp;" "&amp;D4428</f>
        <v>US Natural Gas Physical</v>
      </c>
      <c r="B4428" s="208" t="str">
        <f aca="false">IF((LEFT(N4428,2)="US"),"US","")</f>
        <v>US</v>
      </c>
      <c r="C4428" s="208" t="str">
        <f aca="false">M4428</f>
        <v>Natural Gas</v>
      </c>
      <c r="D4428" s="208" t="str">
        <f aca="false">IF(ISNUMBER(FIND("Phy",N4428))=TRUE(),"Physical","Financial")</f>
        <v>Physical</v>
      </c>
      <c r="E4428" s="208" t="n">
        <f aca="false">IF(VLOOKUP(S4428,'DD-Lookup'!$J$6:$L$50,3,FALSE())="Monthly",(YEAR(AC4428)-YEAR(AB4428))*12+MONTH(AC4428)-MONTH(AB4428)+1,(AC4428-AB4428+1))</f>
        <v>30</v>
      </c>
      <c r="F4428" s="239" t="n">
        <f aca="false">E4428*SUM(P4428:Q4428)</f>
        <v>150000</v>
      </c>
      <c r="G4428" s="214" t="n">
        <v>1293327</v>
      </c>
      <c r="H4428" s="215" t="n">
        <v>37035.5021412037</v>
      </c>
      <c r="I4428" s="0" t="s">
        <v>1865</v>
      </c>
      <c r="M4428" s="0" t="s">
        <v>858</v>
      </c>
      <c r="N4428" s="0" t="s">
        <v>1305</v>
      </c>
      <c r="O4428" s="0" t="s">
        <v>2184</v>
      </c>
      <c r="Q4428" s="216" t="n">
        <v>5000</v>
      </c>
      <c r="S4428" s="0" t="s">
        <v>1026</v>
      </c>
      <c r="T4428" s="0" t="s">
        <v>784</v>
      </c>
      <c r="U4428" s="218" t="n">
        <v>3.29</v>
      </c>
      <c r="V4428" s="0" t="s">
        <v>1866</v>
      </c>
      <c r="W4428" s="0" t="s">
        <v>1758</v>
      </c>
      <c r="X4428" s="0" t="s">
        <v>1535</v>
      </c>
      <c r="Y4428" s="0" t="s">
        <v>1310</v>
      </c>
      <c r="Z4428" s="0" t="s">
        <v>571</v>
      </c>
      <c r="AA4428" s="0" t="s">
        <v>3553</v>
      </c>
      <c r="AB4428" s="215" t="n">
        <v>37043.875</v>
      </c>
      <c r="AC4428" s="215" t="n">
        <v>37072.875</v>
      </c>
    </row>
    <row r="4429" customFormat="false" ht="12.75" hidden="false" customHeight="false" outlineLevel="0" collapsed="false">
      <c r="A4429" s="208" t="str">
        <f aca="false">B4429&amp;" "&amp;C4429&amp;" "&amp;D4429</f>
        <v>US Natural Gas Financial</v>
      </c>
      <c r="B4429" s="208" t="str">
        <f aca="false">IF((LEFT(N4429,2)="US"),"US","")</f>
        <v>US</v>
      </c>
      <c r="C4429" s="208" t="str">
        <f aca="false">M4429</f>
        <v>Natural Gas</v>
      </c>
      <c r="D4429" s="208" t="str">
        <f aca="false">IF(ISNUMBER(FIND("Phy",N4429))=TRUE(),"Physical","Financial")</f>
        <v>Financial</v>
      </c>
      <c r="E4429" s="208" t="n">
        <f aca="false">IF(VLOOKUP(S4429,'DD-Lookup'!$J$6:$L$50,3,FALSE())="Monthly",(YEAR(AC4429)-YEAR(AB4429))*12+MONTH(AC4429)-MONTH(AB4429)+1,(AC4429-AB4429+1))</f>
        <v>30</v>
      </c>
      <c r="F4429" s="239" t="n">
        <f aca="false">E4429*SUM(P4429:Q4429)</f>
        <v>300000</v>
      </c>
      <c r="G4429" s="214" t="n">
        <v>1293329</v>
      </c>
      <c r="H4429" s="215" t="n">
        <v>37035.5022569444</v>
      </c>
      <c r="I4429" s="0" t="s">
        <v>796</v>
      </c>
      <c r="M4429" s="0" t="s">
        <v>858</v>
      </c>
      <c r="N4429" s="0" t="s">
        <v>1024</v>
      </c>
      <c r="O4429" s="0" t="s">
        <v>1025</v>
      </c>
      <c r="P4429" s="216" t="n">
        <v>10000</v>
      </c>
      <c r="S4429" s="0" t="s">
        <v>1026</v>
      </c>
      <c r="T4429" s="0" t="s">
        <v>784</v>
      </c>
      <c r="U4429" s="218" t="n">
        <v>4.08</v>
      </c>
      <c r="V4429" s="0" t="s">
        <v>2003</v>
      </c>
      <c r="W4429" s="0" t="s">
        <v>1028</v>
      </c>
      <c r="X4429" s="0" t="s">
        <v>1029</v>
      </c>
      <c r="Y4429" s="0" t="s">
        <v>838</v>
      </c>
      <c r="Z4429" s="0" t="s">
        <v>571</v>
      </c>
      <c r="AA4429" s="0" t="s">
        <v>3554</v>
      </c>
      <c r="AB4429" s="215" t="n">
        <v>37043.875</v>
      </c>
      <c r="AC4429" s="215" t="n">
        <v>37072.875</v>
      </c>
    </row>
    <row r="4430" customFormat="false" ht="12.75" hidden="false" customHeight="false" outlineLevel="0" collapsed="false">
      <c r="A4430" s="208" t="str">
        <f aca="false">B4430&amp;" "&amp;C4430&amp;" "&amp;D4430</f>
        <v>US Natural Gas Financial</v>
      </c>
      <c r="B4430" s="208" t="str">
        <f aca="false">IF((LEFT(N4430,2)="US"),"US","")</f>
        <v>US</v>
      </c>
      <c r="C4430" s="208" t="str">
        <f aca="false">M4430</f>
        <v>Natural Gas</v>
      </c>
      <c r="D4430" s="208" t="str">
        <f aca="false">IF(ISNUMBER(FIND("Phy",N4430))=TRUE(),"Physical","Financial")</f>
        <v>Financial</v>
      </c>
      <c r="E4430" s="208" t="n">
        <f aca="false">IF(VLOOKUP(S4430,'DD-Lookup'!$J$6:$L$50,3,FALSE())="Monthly",(YEAR(AC4430)-YEAR(AB4430))*12+MONTH(AC4430)-MONTH(AB4430)+1,(AC4430-AB4430+1))</f>
        <v>31</v>
      </c>
      <c r="F4430" s="239" t="n">
        <f aca="false">E4430*SUM(P4430:Q4430)</f>
        <v>155000</v>
      </c>
      <c r="G4430" s="214" t="n">
        <v>1293332</v>
      </c>
      <c r="H4430" s="215" t="n">
        <v>37035.5028009259</v>
      </c>
      <c r="I4430" s="0" t="s">
        <v>1694</v>
      </c>
      <c r="M4430" s="0" t="s">
        <v>858</v>
      </c>
      <c r="N4430" s="0" t="s">
        <v>1024</v>
      </c>
      <c r="O4430" s="0" t="s">
        <v>1099</v>
      </c>
      <c r="Q4430" s="216" t="n">
        <v>5000</v>
      </c>
      <c r="S4430" s="0" t="s">
        <v>1026</v>
      </c>
      <c r="T4430" s="0" t="s">
        <v>784</v>
      </c>
      <c r="U4430" s="218" t="n">
        <v>4.1525</v>
      </c>
      <c r="V4430" s="0" t="s">
        <v>2448</v>
      </c>
      <c r="W4430" s="0" t="s">
        <v>1028</v>
      </c>
      <c r="X4430" s="0" t="s">
        <v>1029</v>
      </c>
      <c r="Y4430" s="0" t="s">
        <v>838</v>
      </c>
      <c r="Z4430" s="0" t="s">
        <v>571</v>
      </c>
      <c r="AA4430" s="0" t="s">
        <v>3555</v>
      </c>
      <c r="AB4430" s="215" t="n">
        <v>37073.875</v>
      </c>
      <c r="AC4430" s="215" t="n">
        <v>37103.875</v>
      </c>
    </row>
    <row r="4431" customFormat="false" ht="12.75" hidden="false" customHeight="false" outlineLevel="0" collapsed="false">
      <c r="A4431" s="208" t="str">
        <f aca="false">B4431&amp;" "&amp;C4431&amp;" "&amp;D4431</f>
        <v> Metals Financial</v>
      </c>
      <c r="B4431" s="208" t="str">
        <f aca="false">IF((LEFT(N4431,2)="US"),"US","")</f>
        <v/>
      </c>
      <c r="C4431" s="208" t="str">
        <f aca="false">M4431</f>
        <v>Metals</v>
      </c>
      <c r="D4431" s="208" t="str">
        <f aca="false">IF(ISNUMBER(FIND("Phy",N4431))=TRUE(),"Physical","Financial")</f>
        <v>Financial</v>
      </c>
      <c r="E4431" s="208" t="n">
        <f aca="false">IF(VLOOKUP(S4431,'DD-Lookup'!$J$6:$L$50,3,FALSE())="Monthly",(YEAR(AC4431)-YEAR(AB4431))*12+MONTH(AC4431)-MONTH(AB4431)+1,(AC4431-AB4431+1))</f>
        <v>1</v>
      </c>
      <c r="F4431" s="239" t="n">
        <f aca="false">E4431*SUM(P4431:Q4431)</f>
        <v>4</v>
      </c>
      <c r="G4431" s="214" t="n">
        <v>1293334</v>
      </c>
      <c r="H4431" s="215" t="n">
        <v>37035.5028935185</v>
      </c>
      <c r="I4431" s="0" t="s">
        <v>1653</v>
      </c>
      <c r="M4431" s="0" t="s">
        <v>780</v>
      </c>
      <c r="N4431" s="0" t="s">
        <v>804</v>
      </c>
      <c r="O4431" s="0" t="s">
        <v>976</v>
      </c>
      <c r="P4431" s="216" t="n">
        <v>4</v>
      </c>
      <c r="S4431" s="0" t="s">
        <v>783</v>
      </c>
      <c r="T4431" s="0" t="s">
        <v>784</v>
      </c>
      <c r="U4431" s="218" t="n">
        <v>1748</v>
      </c>
      <c r="V4431" s="0" t="s">
        <v>1654</v>
      </c>
      <c r="W4431" s="0" t="s">
        <v>803</v>
      </c>
      <c r="X4431" s="0" t="s">
        <v>787</v>
      </c>
      <c r="Y4431" s="0" t="s">
        <v>788</v>
      </c>
      <c r="Z4431" s="0" t="s">
        <v>789</v>
      </c>
      <c r="AA4431" s="0" t="n">
        <v>2151772</v>
      </c>
      <c r="AB4431" s="215" t="n">
        <v>37090.6472222222</v>
      </c>
      <c r="AC4431" s="215" t="n">
        <v>37090.6472222222</v>
      </c>
    </row>
    <row r="4432" customFormat="false" ht="12.75" hidden="false" customHeight="false" outlineLevel="0" collapsed="false">
      <c r="A4432" s="208" t="str">
        <f aca="false">B4432&amp;" "&amp;C4432&amp;" "&amp;D4432</f>
        <v>US Natural Gas Financial</v>
      </c>
      <c r="B4432" s="208" t="str">
        <f aca="false">IF((LEFT(N4432,2)="US"),"US","")</f>
        <v>US</v>
      </c>
      <c r="C4432" s="208" t="str">
        <f aca="false">M4432</f>
        <v>Natural Gas</v>
      </c>
      <c r="D4432" s="208" t="str">
        <f aca="false">IF(ISNUMBER(FIND("Phy",N4432))=TRUE(),"Physical","Financial")</f>
        <v>Financial</v>
      </c>
      <c r="E4432" s="208" t="n">
        <f aca="false">IF(VLOOKUP(S4432,'DD-Lookup'!$J$6:$L$50,3,FALSE())="Monthly",(YEAR(AC4432)-YEAR(AB4432))*12+MONTH(AC4432)-MONTH(AB4432)+1,(AC4432-AB4432+1))</f>
        <v>6</v>
      </c>
      <c r="F4432" s="239" t="n">
        <f aca="false">E4432*SUM(P4432:Q4432)</f>
        <v>120000</v>
      </c>
      <c r="G4432" s="214" t="n">
        <v>1293335</v>
      </c>
      <c r="H4432" s="215" t="n">
        <v>37035.5030555556</v>
      </c>
      <c r="I4432" s="0" t="s">
        <v>1059</v>
      </c>
      <c r="M4432" s="0" t="s">
        <v>858</v>
      </c>
      <c r="N4432" s="0" t="s">
        <v>1024</v>
      </c>
      <c r="O4432" s="0" t="s">
        <v>3235</v>
      </c>
      <c r="Q4432" s="216" t="n">
        <v>20000</v>
      </c>
      <c r="S4432" s="0" t="s">
        <v>1026</v>
      </c>
      <c r="T4432" s="0" t="s">
        <v>784</v>
      </c>
      <c r="U4432" s="218" t="n">
        <v>4.045</v>
      </c>
      <c r="V4432" s="0" t="s">
        <v>1607</v>
      </c>
      <c r="W4432" s="0" t="s">
        <v>1406</v>
      </c>
      <c r="X4432" s="0" t="s">
        <v>1407</v>
      </c>
      <c r="Y4432" s="0" t="s">
        <v>838</v>
      </c>
      <c r="Z4432" s="0" t="s">
        <v>571</v>
      </c>
      <c r="AA4432" s="0" t="s">
        <v>3556</v>
      </c>
      <c r="AB4432" s="215" t="n">
        <v>37037.875</v>
      </c>
      <c r="AC4432" s="215" t="n">
        <v>37042.875</v>
      </c>
    </row>
    <row r="4433" customFormat="false" ht="12.75" hidden="false" customHeight="false" outlineLevel="0" collapsed="false">
      <c r="A4433" s="208" t="str">
        <f aca="false">B4433&amp;" "&amp;C4433&amp;" "&amp;D4433</f>
        <v> Natural Gas Physical</v>
      </c>
      <c r="B4433" s="208" t="str">
        <f aca="false">IF((LEFT(N4433,2)="US"),"US","")</f>
        <v/>
      </c>
      <c r="C4433" s="208" t="str">
        <f aca="false">M4433</f>
        <v>Natural Gas</v>
      </c>
      <c r="D4433" s="208" t="str">
        <f aca="false">IF(ISNUMBER(FIND("Phy",N4433))=TRUE(),"Physical","Financial")</f>
        <v>Physical</v>
      </c>
      <c r="E4433" s="208" t="n">
        <f aca="false">IF(VLOOKUP(S4433,'DD-Lookup'!$J$6:$L$50,3,FALSE())="Monthly",(YEAR(AC4433)-YEAR(AB4433))*12+MONTH(AC4433)-MONTH(AB4433)+1,(AC4433-AB4433+1))</f>
        <v>30</v>
      </c>
      <c r="F4433" s="239" t="n">
        <f aca="false">E4433*SUM(P4433:Q4433)</f>
        <v>150000</v>
      </c>
      <c r="G4433" s="214" t="n">
        <v>1293336</v>
      </c>
      <c r="H4433" s="215" t="n">
        <v>37035.5031018519</v>
      </c>
      <c r="I4433" s="0" t="s">
        <v>2170</v>
      </c>
      <c r="M4433" s="0" t="s">
        <v>858</v>
      </c>
      <c r="N4433" s="0" t="s">
        <v>2171</v>
      </c>
      <c r="O4433" s="0" t="s">
        <v>2172</v>
      </c>
      <c r="Q4433" s="216" t="n">
        <v>5000</v>
      </c>
      <c r="S4433" s="0" t="s">
        <v>279</v>
      </c>
      <c r="T4433" s="0" t="s">
        <v>2173</v>
      </c>
      <c r="U4433" s="218" t="n">
        <v>5.49</v>
      </c>
      <c r="V4433" s="0" t="s">
        <v>2174</v>
      </c>
      <c r="W4433" s="0" t="s">
        <v>2175</v>
      </c>
      <c r="X4433" s="0" t="s">
        <v>2176</v>
      </c>
      <c r="Y4433" s="0" t="s">
        <v>1310</v>
      </c>
      <c r="Z4433" s="0" t="s">
        <v>628</v>
      </c>
      <c r="AA4433" s="0" t="n">
        <v>809421</v>
      </c>
      <c r="AB4433" s="215" t="n">
        <v>37043.875</v>
      </c>
      <c r="AC4433" s="215" t="n">
        <v>37072.875</v>
      </c>
    </row>
    <row r="4434" customFormat="false" ht="12.75" hidden="false" customHeight="false" outlineLevel="0" collapsed="false">
      <c r="A4434" s="208" t="str">
        <f aca="false">B4434&amp;" "&amp;C4434&amp;" "&amp;D4434</f>
        <v>US Natural Gas Financial</v>
      </c>
      <c r="B4434" s="208" t="str">
        <f aca="false">IF((LEFT(N4434,2)="US"),"US","")</f>
        <v>US</v>
      </c>
      <c r="C4434" s="208" t="str">
        <f aca="false">M4434</f>
        <v>Natural Gas</v>
      </c>
      <c r="D4434" s="208" t="str">
        <f aca="false">IF(ISNUMBER(FIND("Phy",N4434))=TRUE(),"Physical","Financial")</f>
        <v>Financial</v>
      </c>
      <c r="E4434" s="208" t="n">
        <f aca="false">IF(VLOOKUP(S4434,'DD-Lookup'!$J$6:$L$50,3,FALSE())="Monthly",(YEAR(AC4434)-YEAR(AB4434))*12+MONTH(AC4434)-MONTH(AB4434)+1,(AC4434-AB4434+1))</f>
        <v>365</v>
      </c>
      <c r="F4434" s="239" t="n">
        <f aca="false">E4434*SUM(P4434:Q4434)</f>
        <v>1825000</v>
      </c>
      <c r="G4434" s="214" t="n">
        <v>1293338</v>
      </c>
      <c r="H4434" s="215" t="n">
        <v>37035.5031597222</v>
      </c>
      <c r="I4434" s="0" t="s">
        <v>593</v>
      </c>
      <c r="M4434" s="0" t="s">
        <v>858</v>
      </c>
      <c r="N4434" s="0" t="s">
        <v>1024</v>
      </c>
      <c r="O4434" s="0" t="s">
        <v>1415</v>
      </c>
      <c r="Q4434" s="216" t="n">
        <v>5000</v>
      </c>
      <c r="S4434" s="0" t="s">
        <v>1026</v>
      </c>
      <c r="T4434" s="0" t="s">
        <v>784</v>
      </c>
      <c r="U4434" s="218" t="n">
        <v>4.315</v>
      </c>
      <c r="V4434" s="0" t="s">
        <v>1064</v>
      </c>
      <c r="W4434" s="0" t="s">
        <v>1028</v>
      </c>
      <c r="X4434" s="0" t="s">
        <v>1029</v>
      </c>
      <c r="Y4434" s="0" t="s">
        <v>838</v>
      </c>
      <c r="Z4434" s="0" t="s">
        <v>571</v>
      </c>
      <c r="AA4434" s="0" t="s">
        <v>3557</v>
      </c>
      <c r="AB4434" s="215" t="n">
        <v>37257.875</v>
      </c>
      <c r="AC4434" s="215" t="n">
        <v>37621.875</v>
      </c>
    </row>
    <row r="4435" customFormat="false" ht="12.75" hidden="false" customHeight="false" outlineLevel="0" collapsed="false">
      <c r="A4435" s="208" t="str">
        <f aca="false">B4435&amp;" "&amp;C4435&amp;" "&amp;D4435</f>
        <v>US Natural Gas Financial</v>
      </c>
      <c r="B4435" s="208" t="str">
        <f aca="false">IF((LEFT(N4435,2)="US"),"US","")</f>
        <v>US</v>
      </c>
      <c r="C4435" s="208" t="str">
        <f aca="false">M4435</f>
        <v>Natural Gas</v>
      </c>
      <c r="D4435" s="208" t="str">
        <f aca="false">IF(ISNUMBER(FIND("Phy",N4435))=TRUE(),"Physical","Financial")</f>
        <v>Financial</v>
      </c>
      <c r="E4435" s="208" t="n">
        <f aca="false">IF(VLOOKUP(S4435,'DD-Lookup'!$J$6:$L$50,3,FALSE())="Monthly",(YEAR(AC4435)-YEAR(AB4435))*12+MONTH(AC4435)-MONTH(AB4435)+1,(AC4435-AB4435+1))</f>
        <v>153</v>
      </c>
      <c r="F4435" s="239" t="n">
        <f aca="false">E4435*SUM(P4435:Q4435)</f>
        <v>382500</v>
      </c>
      <c r="G4435" s="214" t="n">
        <v>1293339</v>
      </c>
      <c r="H4435" s="215" t="n">
        <v>37035.5031828704</v>
      </c>
      <c r="I4435" s="0" t="s">
        <v>1155</v>
      </c>
      <c r="M4435" s="0" t="s">
        <v>858</v>
      </c>
      <c r="N4435" s="0" t="s">
        <v>1024</v>
      </c>
      <c r="O4435" s="0" t="s">
        <v>1303</v>
      </c>
      <c r="P4435" s="216" t="n">
        <v>2500</v>
      </c>
      <c r="S4435" s="0" t="s">
        <v>1026</v>
      </c>
      <c r="T4435" s="0" t="s">
        <v>784</v>
      </c>
      <c r="U4435" s="218" t="n">
        <v>4.2</v>
      </c>
      <c r="V4435" s="0" t="s">
        <v>1156</v>
      </c>
      <c r="W4435" s="0" t="s">
        <v>1028</v>
      </c>
      <c r="X4435" s="0" t="s">
        <v>1029</v>
      </c>
      <c r="Y4435" s="0" t="s">
        <v>838</v>
      </c>
      <c r="Z4435" s="0" t="s">
        <v>571</v>
      </c>
      <c r="AA4435" s="0" t="s">
        <v>3558</v>
      </c>
      <c r="AB4435" s="215" t="n">
        <v>37043</v>
      </c>
      <c r="AC4435" s="215" t="n">
        <v>37195</v>
      </c>
    </row>
    <row r="4436" customFormat="false" ht="12.75" hidden="false" customHeight="false" outlineLevel="0" collapsed="false">
      <c r="A4436" s="208" t="str">
        <f aca="false">B4436&amp;" "&amp;C4436&amp;" "&amp;D4436</f>
        <v>US Natural Gas Physical</v>
      </c>
      <c r="B4436" s="208" t="str">
        <f aca="false">IF((LEFT(N4436,2)="US"),"US","")</f>
        <v>US</v>
      </c>
      <c r="C4436" s="208" t="str">
        <f aca="false">M4436</f>
        <v>Natural Gas</v>
      </c>
      <c r="D4436" s="208" t="str">
        <f aca="false">IF(ISNUMBER(FIND("Phy",N4436))=TRUE(),"Physical","Financial")</f>
        <v>Physical</v>
      </c>
      <c r="E4436" s="208" t="n">
        <f aca="false">IF(VLOOKUP(S4436,'DD-Lookup'!$J$6:$L$50,3,FALSE())="Monthly",(YEAR(AC4436)-YEAR(AB4436))*12+MONTH(AC4436)-MONTH(AB4436)+1,(AC4436-AB4436+1))</f>
        <v>4</v>
      </c>
      <c r="F4436" s="239" t="n">
        <f aca="false">E4436*SUM(P4436:Q4436)</f>
        <v>40000</v>
      </c>
      <c r="G4436" s="214" t="n">
        <v>1293342</v>
      </c>
      <c r="H4436" s="215" t="n">
        <v>37035.5032175926</v>
      </c>
      <c r="I4436" s="0" t="s">
        <v>1381</v>
      </c>
      <c r="M4436" s="0" t="s">
        <v>858</v>
      </c>
      <c r="N4436" s="0" t="s">
        <v>1305</v>
      </c>
      <c r="O4436" s="0" t="s">
        <v>3542</v>
      </c>
      <c r="P4436" s="216" t="n">
        <v>10000</v>
      </c>
      <c r="S4436" s="0" t="s">
        <v>1026</v>
      </c>
      <c r="T4436" s="0" t="s">
        <v>784</v>
      </c>
      <c r="U4436" s="218" t="n">
        <v>4.04</v>
      </c>
      <c r="V4436" s="0" t="s">
        <v>1383</v>
      </c>
      <c r="W4436" s="0" t="s">
        <v>1434</v>
      </c>
      <c r="X4436" s="0" t="s">
        <v>1435</v>
      </c>
      <c r="Y4436" s="0" t="s">
        <v>1310</v>
      </c>
      <c r="Z4436" s="0" t="s">
        <v>571</v>
      </c>
      <c r="AA4436" s="0" t="n">
        <v>809422</v>
      </c>
      <c r="AB4436" s="215" t="n">
        <v>37037</v>
      </c>
      <c r="AC4436" s="215" t="n">
        <v>37040</v>
      </c>
    </row>
    <row r="4437" customFormat="false" ht="12.75" hidden="false" customHeight="false" outlineLevel="0" collapsed="false">
      <c r="A4437" s="208" t="str">
        <f aca="false">B4437&amp;" "&amp;C4437&amp;" "&amp;D4437</f>
        <v>US Natural Gas Financial</v>
      </c>
      <c r="B4437" s="208" t="str">
        <f aca="false">IF((LEFT(N4437,2)="US"),"US","")</f>
        <v>US</v>
      </c>
      <c r="C4437" s="208" t="str">
        <f aca="false">M4437</f>
        <v>Natural Gas</v>
      </c>
      <c r="D4437" s="208" t="str">
        <f aca="false">IF(ISNUMBER(FIND("Phy",N4437))=TRUE(),"Physical","Financial")</f>
        <v>Financial</v>
      </c>
      <c r="E4437" s="208" t="n">
        <f aca="false">IF(VLOOKUP(S4437,'DD-Lookup'!$J$6:$L$50,3,FALSE())="Monthly",(YEAR(AC4437)-YEAR(AB4437))*12+MONTH(AC4437)-MONTH(AB4437)+1,(AC4437-AB4437+1))</f>
        <v>151</v>
      </c>
      <c r="F4437" s="239" t="n">
        <f aca="false">E4437*SUM(P4437:Q4437)</f>
        <v>755000</v>
      </c>
      <c r="G4437" s="214" t="n">
        <v>1293343</v>
      </c>
      <c r="H4437" s="215" t="n">
        <v>37035.5032291667</v>
      </c>
      <c r="I4437" s="0" t="s">
        <v>593</v>
      </c>
      <c r="M4437" s="0" t="s">
        <v>858</v>
      </c>
      <c r="N4437" s="0" t="s">
        <v>1024</v>
      </c>
      <c r="O4437" s="0" t="s">
        <v>1289</v>
      </c>
      <c r="Q4437" s="216" t="n">
        <v>5000</v>
      </c>
      <c r="S4437" s="0" t="s">
        <v>1026</v>
      </c>
      <c r="T4437" s="0" t="s">
        <v>784</v>
      </c>
      <c r="U4437" s="218" t="n">
        <v>4.595</v>
      </c>
      <c r="V4437" s="0" t="s">
        <v>1064</v>
      </c>
      <c r="W4437" s="0" t="s">
        <v>1028</v>
      </c>
      <c r="X4437" s="0" t="s">
        <v>1029</v>
      </c>
      <c r="Y4437" s="0" t="s">
        <v>838</v>
      </c>
      <c r="Z4437" s="0" t="s">
        <v>571</v>
      </c>
      <c r="AA4437" s="0" t="s">
        <v>3559</v>
      </c>
      <c r="AB4437" s="215" t="n">
        <v>37196</v>
      </c>
      <c r="AC4437" s="215" t="n">
        <v>37346</v>
      </c>
    </row>
    <row r="4438" customFormat="false" ht="12.75" hidden="false" customHeight="false" outlineLevel="0" collapsed="false">
      <c r="A4438" s="208" t="str">
        <f aca="false">B4438&amp;" "&amp;C4438&amp;" "&amp;D4438</f>
        <v>US Natural Gas Financial</v>
      </c>
      <c r="B4438" s="208" t="str">
        <f aca="false">IF((LEFT(N4438,2)="US"),"US","")</f>
        <v>US</v>
      </c>
      <c r="C4438" s="208" t="str">
        <f aca="false">M4438</f>
        <v>Natural Gas</v>
      </c>
      <c r="D4438" s="208" t="str">
        <f aca="false">IF(ISNUMBER(FIND("Phy",N4438))=TRUE(),"Physical","Financial")</f>
        <v>Financial</v>
      </c>
      <c r="E4438" s="208" t="n">
        <f aca="false">IF(VLOOKUP(S4438,'DD-Lookup'!$J$6:$L$50,3,FALSE())="Monthly",(YEAR(AC4438)-YEAR(AB4438))*12+MONTH(AC4438)-MONTH(AB4438)+1,(AC4438-AB4438+1))</f>
        <v>31</v>
      </c>
      <c r="F4438" s="239" t="n">
        <f aca="false">E4438*SUM(P4438:Q4438)</f>
        <v>310000</v>
      </c>
      <c r="G4438" s="214" t="n">
        <v>1293344</v>
      </c>
      <c r="H4438" s="215" t="n">
        <v>37035.5033333333</v>
      </c>
      <c r="I4438" s="0" t="s">
        <v>1045</v>
      </c>
      <c r="M4438" s="0" t="s">
        <v>858</v>
      </c>
      <c r="N4438" s="0" t="s">
        <v>1024</v>
      </c>
      <c r="O4438" s="0" t="s">
        <v>1099</v>
      </c>
      <c r="Q4438" s="216" t="n">
        <v>10000</v>
      </c>
      <c r="S4438" s="0" t="s">
        <v>1026</v>
      </c>
      <c r="T4438" s="0" t="s">
        <v>784</v>
      </c>
      <c r="U4438" s="218" t="n">
        <v>4.1525</v>
      </c>
      <c r="V4438" s="0" t="s">
        <v>1323</v>
      </c>
      <c r="W4438" s="0" t="s">
        <v>1028</v>
      </c>
      <c r="X4438" s="0" t="s">
        <v>1029</v>
      </c>
      <c r="Y4438" s="0" t="s">
        <v>838</v>
      </c>
      <c r="Z4438" s="0" t="s">
        <v>571</v>
      </c>
      <c r="AA4438" s="0" t="s">
        <v>3560</v>
      </c>
      <c r="AB4438" s="215" t="n">
        <v>37073.875</v>
      </c>
      <c r="AC4438" s="215" t="n">
        <v>37103.875</v>
      </c>
    </row>
    <row r="4439" customFormat="false" ht="12.75" hidden="false" customHeight="false" outlineLevel="0" collapsed="false">
      <c r="A4439" s="208" t="str">
        <f aca="false">B4439&amp;" "&amp;C4439&amp;" "&amp;D4439</f>
        <v>US Natural Gas Financial</v>
      </c>
      <c r="B4439" s="208" t="str">
        <f aca="false">IF((LEFT(N4439,2)="US"),"US","")</f>
        <v>US</v>
      </c>
      <c r="C4439" s="208" t="str">
        <f aca="false">M4439</f>
        <v>Natural Gas</v>
      </c>
      <c r="D4439" s="208" t="str">
        <f aca="false">IF(ISNUMBER(FIND("Phy",N4439))=TRUE(),"Physical","Financial")</f>
        <v>Financial</v>
      </c>
      <c r="E4439" s="208" t="n">
        <f aca="false">IF(VLOOKUP(S4439,'DD-Lookup'!$J$6:$L$50,3,FALSE())="Monthly",(YEAR(AC4439)-YEAR(AB4439))*12+MONTH(AC4439)-MONTH(AB4439)+1,(AC4439-AB4439+1))</f>
        <v>6</v>
      </c>
      <c r="F4439" s="239" t="n">
        <f aca="false">E4439*SUM(P4439:Q4439)</f>
        <v>180000</v>
      </c>
      <c r="G4439" s="214" t="n">
        <v>1293347</v>
      </c>
      <c r="H4439" s="215" t="n">
        <v>37035.5033680556</v>
      </c>
      <c r="I4439" s="0" t="s">
        <v>2157</v>
      </c>
      <c r="M4439" s="0" t="s">
        <v>858</v>
      </c>
      <c r="N4439" s="0" t="s">
        <v>1024</v>
      </c>
      <c r="O4439" s="0" t="s">
        <v>3235</v>
      </c>
      <c r="P4439" s="216" t="n">
        <v>30000</v>
      </c>
      <c r="S4439" s="0" t="s">
        <v>1026</v>
      </c>
      <c r="T4439" s="0" t="s">
        <v>784</v>
      </c>
      <c r="U4439" s="218" t="n">
        <v>4.035</v>
      </c>
      <c r="V4439" s="0" t="s">
        <v>2484</v>
      </c>
      <c r="W4439" s="0" t="s">
        <v>1406</v>
      </c>
      <c r="X4439" s="0" t="s">
        <v>1407</v>
      </c>
      <c r="Y4439" s="0" t="s">
        <v>838</v>
      </c>
      <c r="Z4439" s="0" t="s">
        <v>571</v>
      </c>
      <c r="AA4439" s="0" t="s">
        <v>3561</v>
      </c>
      <c r="AB4439" s="215" t="n">
        <v>37037.875</v>
      </c>
      <c r="AC4439" s="215" t="n">
        <v>37042.875</v>
      </c>
    </row>
    <row r="4440" customFormat="false" ht="12.75" hidden="false" customHeight="false" outlineLevel="0" collapsed="false">
      <c r="A4440" s="208" t="str">
        <f aca="false">B4440&amp;" "&amp;C4440&amp;" "&amp;D4440</f>
        <v>US Power Physical</v>
      </c>
      <c r="B4440" s="208" t="str">
        <f aca="false">IF((LEFT(N4440,2)="US"),"US","")</f>
        <v>US</v>
      </c>
      <c r="C4440" s="208" t="str">
        <f aca="false">M4440</f>
        <v>Power</v>
      </c>
      <c r="D4440" s="208" t="str">
        <f aca="false">IF(ISNUMBER(FIND("Phy",N4440))=TRUE(),"Physical","Financial")</f>
        <v>Physical</v>
      </c>
      <c r="E4440" s="208" t="n">
        <f aca="false">IF(VLOOKUP(S4440,'DD-Lookup'!$J$6:$L$50,3,FALSE())="Monthly",(YEAR(AC4440)-YEAR(AB4440))*12+MONTH(AC4440)-MONTH(AB4440)+1,(AC4440-AB4440+1))</f>
        <v>30</v>
      </c>
      <c r="F4440" s="239" t="n">
        <f aca="false">E4440*SUM(P4440:Q4440)</f>
        <v>1500</v>
      </c>
      <c r="G4440" s="214" t="n">
        <v>1293346</v>
      </c>
      <c r="H4440" s="215" t="n">
        <v>37035.5033680556</v>
      </c>
      <c r="I4440" s="0" t="s">
        <v>1152</v>
      </c>
      <c r="M4440" s="0" t="s">
        <v>67</v>
      </c>
      <c r="N4440" s="0" t="s">
        <v>1081</v>
      </c>
      <c r="O4440" s="0" t="s">
        <v>1161</v>
      </c>
      <c r="Q4440" s="216" t="n">
        <v>50</v>
      </c>
      <c r="S4440" s="0" t="s">
        <v>930</v>
      </c>
      <c r="T4440" s="0" t="s">
        <v>784</v>
      </c>
      <c r="U4440" s="218" t="n">
        <v>62.75</v>
      </c>
      <c r="V4440" s="0" t="s">
        <v>1842</v>
      </c>
      <c r="W4440" s="0" t="s">
        <v>1134</v>
      </c>
      <c r="X4440" s="0" t="s">
        <v>1135</v>
      </c>
      <c r="Y4440" s="0" t="s">
        <v>1051</v>
      </c>
      <c r="Z4440" s="0" t="s">
        <v>618</v>
      </c>
      <c r="AA4440" s="0" t="n">
        <v>621813.1</v>
      </c>
      <c r="AB4440" s="215" t="n">
        <v>37043.7159722222</v>
      </c>
      <c r="AC4440" s="215" t="n">
        <v>37072.7159722222</v>
      </c>
    </row>
    <row r="4441" customFormat="false" ht="12.75" hidden="false" customHeight="false" outlineLevel="0" collapsed="false">
      <c r="A4441" s="208" t="str">
        <f aca="false">B4441&amp;" "&amp;C4441&amp;" "&amp;D4441</f>
        <v>US Natural Gas Financial</v>
      </c>
      <c r="B4441" s="208" t="str">
        <f aca="false">IF((LEFT(N4441,2)="US"),"US","")</f>
        <v>US</v>
      </c>
      <c r="C4441" s="208" t="str">
        <f aca="false">M4441</f>
        <v>Natural Gas</v>
      </c>
      <c r="D4441" s="208" t="str">
        <f aca="false">IF(ISNUMBER(FIND("Phy",N4441))=TRUE(),"Physical","Financial")</f>
        <v>Financial</v>
      </c>
      <c r="E4441" s="208" t="n">
        <f aca="false">IF(VLOOKUP(S4441,'DD-Lookup'!$J$6:$L$50,3,FALSE())="Monthly",(YEAR(AC4441)-YEAR(AB4441))*12+MONTH(AC4441)-MONTH(AB4441)+1,(AC4441-AB4441+1))</f>
        <v>6</v>
      </c>
      <c r="F4441" s="239" t="n">
        <f aca="false">E4441*SUM(P4441:Q4441)</f>
        <v>30000</v>
      </c>
      <c r="G4441" s="214" t="n">
        <v>1293348</v>
      </c>
      <c r="H4441" s="215" t="n">
        <v>37035.5035763889</v>
      </c>
      <c r="I4441" s="0" t="s">
        <v>1505</v>
      </c>
      <c r="M4441" s="0" t="s">
        <v>858</v>
      </c>
      <c r="N4441" s="0" t="s">
        <v>1024</v>
      </c>
      <c r="O4441" s="0" t="s">
        <v>3562</v>
      </c>
      <c r="Q4441" s="216" t="n">
        <v>5000</v>
      </c>
      <c r="S4441" s="0" t="s">
        <v>1026</v>
      </c>
      <c r="T4441" s="0" t="s">
        <v>784</v>
      </c>
      <c r="U4441" s="218" t="n">
        <v>4.395</v>
      </c>
      <c r="V4441" s="0" t="s">
        <v>1797</v>
      </c>
      <c r="W4441" s="0" t="s">
        <v>1388</v>
      </c>
      <c r="X4441" s="0" t="s">
        <v>1612</v>
      </c>
      <c r="Y4441" s="0" t="s">
        <v>838</v>
      </c>
      <c r="Z4441" s="0" t="s">
        <v>571</v>
      </c>
      <c r="AA4441" s="0" t="s">
        <v>3563</v>
      </c>
      <c r="AB4441" s="215" t="n">
        <v>37037.875</v>
      </c>
      <c r="AC4441" s="215" t="n">
        <v>37042.875</v>
      </c>
    </row>
    <row r="4442" customFormat="false" ht="12.75" hidden="false" customHeight="false" outlineLevel="0" collapsed="false">
      <c r="A4442" s="208" t="str">
        <f aca="false">B4442&amp;" "&amp;C4442&amp;" "&amp;D4442</f>
        <v>US Natural Gas Financial</v>
      </c>
      <c r="B4442" s="208" t="str">
        <f aca="false">IF((LEFT(N4442,2)="US"),"US","")</f>
        <v>US</v>
      </c>
      <c r="C4442" s="208" t="str">
        <f aca="false">M4442</f>
        <v>Natural Gas</v>
      </c>
      <c r="D4442" s="208" t="str">
        <f aca="false">IF(ISNUMBER(FIND("Phy",N4442))=TRUE(),"Physical","Financial")</f>
        <v>Financial</v>
      </c>
      <c r="E4442" s="208" t="n">
        <f aca="false">IF(VLOOKUP(S4442,'DD-Lookup'!$J$6:$L$50,3,FALSE())="Monthly",(YEAR(AC4442)-YEAR(AB4442))*12+MONTH(AC4442)-MONTH(AB4442)+1,(AC4442-AB4442+1))</f>
        <v>151</v>
      </c>
      <c r="F4442" s="239" t="n">
        <f aca="false">E4442*SUM(P4442:Q4442)</f>
        <v>377500</v>
      </c>
      <c r="G4442" s="214" t="n">
        <v>1293350</v>
      </c>
      <c r="H4442" s="215" t="n">
        <v>37035.5036689815</v>
      </c>
      <c r="I4442" s="0" t="s">
        <v>600</v>
      </c>
      <c r="M4442" s="0" t="s">
        <v>858</v>
      </c>
      <c r="N4442" s="0" t="s">
        <v>1024</v>
      </c>
      <c r="O4442" s="0" t="s">
        <v>1289</v>
      </c>
      <c r="Q4442" s="216" t="n">
        <v>2500</v>
      </c>
      <c r="S4442" s="0" t="s">
        <v>1026</v>
      </c>
      <c r="T4442" s="0" t="s">
        <v>784</v>
      </c>
      <c r="U4442" s="218" t="n">
        <v>4.595</v>
      </c>
      <c r="V4442" s="0" t="s">
        <v>3134</v>
      </c>
      <c r="W4442" s="0" t="s">
        <v>1028</v>
      </c>
      <c r="X4442" s="0" t="s">
        <v>1029</v>
      </c>
      <c r="Y4442" s="0" t="s">
        <v>838</v>
      </c>
      <c r="Z4442" s="0" t="s">
        <v>571</v>
      </c>
      <c r="AA4442" s="0" t="s">
        <v>3564</v>
      </c>
      <c r="AB4442" s="215" t="n">
        <v>37196</v>
      </c>
      <c r="AC4442" s="215" t="n">
        <v>37346</v>
      </c>
    </row>
    <row r="4443" customFormat="false" ht="12.75" hidden="false" customHeight="false" outlineLevel="0" collapsed="false">
      <c r="A4443" s="208" t="str">
        <f aca="false">B4443&amp;" "&amp;C4443&amp;" "&amp;D4443</f>
        <v> Natural Gas Financial</v>
      </c>
      <c r="B4443" s="208" t="str">
        <f aca="false">IF((LEFT(N4443,2)="US"),"US","")</f>
        <v/>
      </c>
      <c r="C4443" s="208" t="str">
        <f aca="false">M4443</f>
        <v>Natural Gas</v>
      </c>
      <c r="D4443" s="208" t="str">
        <f aca="false">IF(ISNUMBER(FIND("Phy",N4443))=TRUE(),"Physical","Financial")</f>
        <v>Financial</v>
      </c>
      <c r="E4443" s="208" t="n">
        <f aca="false">IF(VLOOKUP(S4443,'DD-Lookup'!$J$6:$L$50,3,FALSE())="Monthly",(YEAR(AC4443)-YEAR(AB4443))*12+MONTH(AC4443)-MONTH(AB4443)+1,(AC4443-AB4443+1))</f>
        <v>92</v>
      </c>
      <c r="F4443" s="239" t="n">
        <f aca="false">E4443*SUM(P4443:Q4443)</f>
        <v>460000</v>
      </c>
      <c r="G4443" s="214" t="n">
        <v>1293352</v>
      </c>
      <c r="H4443" s="215" t="n">
        <v>37035.5037847222</v>
      </c>
      <c r="I4443" s="0" t="s">
        <v>1874</v>
      </c>
      <c r="M4443" s="0" t="s">
        <v>858</v>
      </c>
      <c r="N4443" s="0" t="s">
        <v>2540</v>
      </c>
      <c r="O4443" s="0" t="s">
        <v>2541</v>
      </c>
      <c r="P4443" s="216" t="n">
        <v>5000</v>
      </c>
      <c r="S4443" s="0" t="s">
        <v>1026</v>
      </c>
      <c r="T4443" s="0" t="s">
        <v>784</v>
      </c>
      <c r="U4443" s="218" t="n">
        <v>-0.24</v>
      </c>
      <c r="V4443" s="0" t="s">
        <v>2542</v>
      </c>
      <c r="W4443" s="0" t="s">
        <v>2543</v>
      </c>
      <c r="X4443" s="0" t="s">
        <v>2544</v>
      </c>
      <c r="Y4443" s="0" t="s">
        <v>838</v>
      </c>
      <c r="Z4443" s="0" t="s">
        <v>628</v>
      </c>
      <c r="AA4443" s="0" t="s">
        <v>3565</v>
      </c>
      <c r="AB4443" s="215" t="n">
        <v>37073</v>
      </c>
      <c r="AC4443" s="215" t="n">
        <v>37164</v>
      </c>
    </row>
    <row r="4444" customFormat="false" ht="12.75" hidden="false" customHeight="false" outlineLevel="0" collapsed="false">
      <c r="A4444" s="208" t="str">
        <f aca="false">B4444&amp;" "&amp;C4444&amp;" "&amp;D4444</f>
        <v>US Natural Gas Financial</v>
      </c>
      <c r="B4444" s="208" t="str">
        <f aca="false">IF((LEFT(N4444,2)="US"),"US","")</f>
        <v>US</v>
      </c>
      <c r="C4444" s="208" t="str">
        <f aca="false">M4444</f>
        <v>Natural Gas</v>
      </c>
      <c r="D4444" s="208" t="str">
        <f aca="false">IF(ISNUMBER(FIND("Phy",N4444))=TRUE(),"Physical","Financial")</f>
        <v>Financial</v>
      </c>
      <c r="E4444" s="208" t="n">
        <f aca="false">IF(VLOOKUP(S4444,'DD-Lookup'!$J$6:$L$50,3,FALSE())="Monthly",(YEAR(AC4444)-YEAR(AB4444))*12+MONTH(AC4444)-MONTH(AB4444)+1,(AC4444-AB4444+1))</f>
        <v>30</v>
      </c>
      <c r="F4444" s="239" t="n">
        <f aca="false">E4444*SUM(P4444:Q4444)</f>
        <v>600000</v>
      </c>
      <c r="G4444" s="214" t="n">
        <v>1293353</v>
      </c>
      <c r="H4444" s="215" t="n">
        <v>37035.5038310185</v>
      </c>
      <c r="I4444" s="0" t="s">
        <v>1059</v>
      </c>
      <c r="M4444" s="0" t="s">
        <v>858</v>
      </c>
      <c r="N4444" s="0" t="s">
        <v>1024</v>
      </c>
      <c r="O4444" s="0" t="s">
        <v>1025</v>
      </c>
      <c r="P4444" s="216" t="n">
        <v>20000</v>
      </c>
      <c r="S4444" s="0" t="s">
        <v>1026</v>
      </c>
      <c r="T4444" s="0" t="s">
        <v>784</v>
      </c>
      <c r="U4444" s="218" t="n">
        <v>4.08</v>
      </c>
      <c r="V4444" s="0" t="s">
        <v>2162</v>
      </c>
      <c r="W4444" s="0" t="s">
        <v>1028</v>
      </c>
      <c r="X4444" s="0" t="s">
        <v>1029</v>
      </c>
      <c r="Y4444" s="0" t="s">
        <v>838</v>
      </c>
      <c r="Z4444" s="0" t="s">
        <v>571</v>
      </c>
      <c r="AA4444" s="0" t="s">
        <v>3566</v>
      </c>
      <c r="AB4444" s="215" t="n">
        <v>37043.875</v>
      </c>
      <c r="AC4444" s="215" t="n">
        <v>37072.875</v>
      </c>
    </row>
    <row r="4445" customFormat="false" ht="12.75" hidden="false" customHeight="false" outlineLevel="0" collapsed="false">
      <c r="A4445" s="208" t="str">
        <f aca="false">B4445&amp;" "&amp;C4445&amp;" "&amp;D4445</f>
        <v> Metals Financial</v>
      </c>
      <c r="B4445" s="208" t="str">
        <f aca="false">IF((LEFT(N4445,2)="US"),"US","")</f>
        <v/>
      </c>
      <c r="C4445" s="208" t="str">
        <f aca="false">M4445</f>
        <v>Metals</v>
      </c>
      <c r="D4445" s="208" t="str">
        <f aca="false">IF(ISNUMBER(FIND("Phy",N4445))=TRUE(),"Physical","Financial")</f>
        <v>Financial</v>
      </c>
      <c r="E4445" s="208" t="n">
        <f aca="false">IF(VLOOKUP(S4445,'DD-Lookup'!$J$6:$L$50,3,FALSE())="Monthly",(YEAR(AC4445)-YEAR(AB4445))*12+MONTH(AC4445)-MONTH(AB4445)+1,(AC4445-AB4445+1))</f>
        <v>1</v>
      </c>
      <c r="F4445" s="239" t="n">
        <f aca="false">E4445*SUM(P4445:Q4445)</f>
        <v>15</v>
      </c>
      <c r="G4445" s="214" t="n">
        <v>1293354</v>
      </c>
      <c r="H4445" s="215" t="n">
        <v>37035.5038425926</v>
      </c>
      <c r="I4445" s="0" t="s">
        <v>807</v>
      </c>
      <c r="M4445" s="0" t="s">
        <v>780</v>
      </c>
      <c r="N4445" s="0" t="s">
        <v>781</v>
      </c>
      <c r="O4445" s="0" t="s">
        <v>782</v>
      </c>
      <c r="P4445" s="216" t="n">
        <v>15</v>
      </c>
      <c r="S4445" s="0" t="s">
        <v>783</v>
      </c>
      <c r="T4445" s="0" t="s">
        <v>784</v>
      </c>
      <c r="U4445" s="218" t="n">
        <v>1546</v>
      </c>
      <c r="V4445" s="0" t="s">
        <v>808</v>
      </c>
      <c r="W4445" s="0" t="s">
        <v>803</v>
      </c>
      <c r="X4445" s="0" t="s">
        <v>787</v>
      </c>
      <c r="Y4445" s="0" t="s">
        <v>788</v>
      </c>
      <c r="Z4445" s="0" t="s">
        <v>789</v>
      </c>
      <c r="AA4445" s="0" t="n">
        <v>2151770</v>
      </c>
    </row>
    <row r="4446" customFormat="false" ht="12.75" hidden="false" customHeight="false" outlineLevel="0" collapsed="false">
      <c r="A4446" s="208" t="str">
        <f aca="false">B4446&amp;" "&amp;C4446&amp;" "&amp;D4446</f>
        <v>US Natural Gas Physical</v>
      </c>
      <c r="B4446" s="208" t="str">
        <f aca="false">IF((LEFT(N4446,2)="US"),"US","")</f>
        <v>US</v>
      </c>
      <c r="C4446" s="208" t="str">
        <f aca="false">M4446</f>
        <v>Natural Gas</v>
      </c>
      <c r="D4446" s="208" t="str">
        <f aca="false">IF(ISNUMBER(FIND("Phy",N4446))=TRUE(),"Physical","Financial")</f>
        <v>Physical</v>
      </c>
      <c r="E4446" s="208" t="n">
        <f aca="false">IF(VLOOKUP(S4446,'DD-Lookup'!$J$6:$L$50,3,FALSE())="Monthly",(YEAR(AC4446)-YEAR(AB4446))*12+MONTH(AC4446)-MONTH(AB4446)+1,(AC4446-AB4446+1))</f>
        <v>4</v>
      </c>
      <c r="F4446" s="239" t="n">
        <f aca="false">E4446*SUM(P4446:Q4446)</f>
        <v>40000</v>
      </c>
      <c r="G4446" s="214" t="n">
        <v>1293355</v>
      </c>
      <c r="H4446" s="215" t="n">
        <v>37035.5039930556</v>
      </c>
      <c r="I4446" s="0" t="s">
        <v>1431</v>
      </c>
      <c r="M4446" s="0" t="s">
        <v>858</v>
      </c>
      <c r="N4446" s="0" t="s">
        <v>1305</v>
      </c>
      <c r="O4446" s="0" t="s">
        <v>3542</v>
      </c>
      <c r="P4446" s="216" t="n">
        <v>10000</v>
      </c>
      <c r="S4446" s="0" t="s">
        <v>1026</v>
      </c>
      <c r="T4446" s="0" t="s">
        <v>784</v>
      </c>
      <c r="U4446" s="218" t="n">
        <v>4.035</v>
      </c>
      <c r="V4446" s="0" t="s">
        <v>1433</v>
      </c>
      <c r="W4446" s="0" t="s">
        <v>1434</v>
      </c>
      <c r="X4446" s="0" t="s">
        <v>1435</v>
      </c>
      <c r="Y4446" s="0" t="s">
        <v>1310</v>
      </c>
      <c r="Z4446" s="0" t="s">
        <v>571</v>
      </c>
      <c r="AA4446" s="0" t="n">
        <v>809424</v>
      </c>
      <c r="AB4446" s="215" t="n">
        <v>37037</v>
      </c>
      <c r="AC4446" s="215" t="n">
        <v>37040</v>
      </c>
    </row>
    <row r="4447" customFormat="false" ht="12.75" hidden="false" customHeight="false" outlineLevel="0" collapsed="false">
      <c r="A4447" s="208" t="str">
        <f aca="false">B4447&amp;" "&amp;C4447&amp;" "&amp;D4447</f>
        <v> Metals Financial</v>
      </c>
      <c r="B4447" s="208" t="str">
        <f aca="false">IF((LEFT(N4447,2)="US"),"US","")</f>
        <v/>
      </c>
      <c r="C4447" s="208" t="str">
        <f aca="false">M4447</f>
        <v>Metals</v>
      </c>
      <c r="D4447" s="208" t="str">
        <f aca="false">IF(ISNUMBER(FIND("Phy",N4447))=TRUE(),"Physical","Financial")</f>
        <v>Financial</v>
      </c>
      <c r="E4447" s="208" t="n">
        <f aca="false">IF(VLOOKUP(S4447,'DD-Lookup'!$J$6:$L$50,3,FALSE())="Monthly",(YEAR(AC4447)-YEAR(AB4447))*12+MONTH(AC4447)-MONTH(AB4447)+1,(AC4447-AB4447+1))</f>
        <v>1</v>
      </c>
      <c r="F4447" s="239" t="n">
        <f aca="false">E4447*SUM(P4447:Q4447)</f>
        <v>20</v>
      </c>
      <c r="G4447" s="214" t="n">
        <v>1293356</v>
      </c>
      <c r="H4447" s="215" t="n">
        <v>37035.504224537</v>
      </c>
      <c r="I4447" s="0" t="s">
        <v>815</v>
      </c>
      <c r="M4447" s="0" t="s">
        <v>780</v>
      </c>
      <c r="N4447" s="0" t="s">
        <v>781</v>
      </c>
      <c r="O4447" s="0" t="s">
        <v>782</v>
      </c>
      <c r="Q4447" s="216" t="n">
        <v>20</v>
      </c>
      <c r="S4447" s="0" t="s">
        <v>783</v>
      </c>
      <c r="T4447" s="0" t="s">
        <v>784</v>
      </c>
      <c r="U4447" s="218" t="n">
        <v>1547</v>
      </c>
      <c r="V4447" s="0" t="s">
        <v>886</v>
      </c>
      <c r="W4447" s="0" t="s">
        <v>803</v>
      </c>
      <c r="X4447" s="0" t="s">
        <v>787</v>
      </c>
      <c r="Y4447" s="0" t="s">
        <v>788</v>
      </c>
      <c r="Z4447" s="0" t="s">
        <v>789</v>
      </c>
      <c r="AA4447" s="0" t="n">
        <v>2151768</v>
      </c>
    </row>
    <row r="4448" customFormat="false" ht="12.75" hidden="false" customHeight="false" outlineLevel="0" collapsed="false">
      <c r="A4448" s="208" t="str">
        <f aca="false">B4448&amp;" "&amp;C4448&amp;" "&amp;D4448</f>
        <v>US Natural Gas Physical</v>
      </c>
      <c r="B4448" s="208" t="str">
        <f aca="false">IF((LEFT(N4448,2)="US"),"US","")</f>
        <v>US</v>
      </c>
      <c r="C4448" s="208" t="str">
        <f aca="false">M4448</f>
        <v>Natural Gas</v>
      </c>
      <c r="D4448" s="208" t="str">
        <f aca="false">IF(ISNUMBER(FIND("Phy",N4448))=TRUE(),"Physical","Financial")</f>
        <v>Physical</v>
      </c>
      <c r="E4448" s="208" t="n">
        <f aca="false">IF(VLOOKUP(S4448,'DD-Lookup'!$J$6:$L$50,3,FALSE())="Monthly",(YEAR(AC4448)-YEAR(AB4448))*12+MONTH(AC4448)-MONTH(AB4448)+1,(AC4448-AB4448+1))</f>
        <v>4</v>
      </c>
      <c r="F4448" s="239" t="n">
        <f aca="false">E4448*SUM(P4448:Q4448)</f>
        <v>40000</v>
      </c>
      <c r="G4448" s="214" t="n">
        <v>1293357</v>
      </c>
      <c r="H4448" s="215" t="n">
        <v>37035.5042476852</v>
      </c>
      <c r="I4448" s="0" t="s">
        <v>1059</v>
      </c>
      <c r="M4448" s="0" t="s">
        <v>858</v>
      </c>
      <c r="N4448" s="0" t="s">
        <v>1305</v>
      </c>
      <c r="O4448" s="0" t="s">
        <v>3542</v>
      </c>
      <c r="Q4448" s="216" t="n">
        <v>10000</v>
      </c>
      <c r="S4448" s="0" t="s">
        <v>1026</v>
      </c>
      <c r="T4448" s="0" t="s">
        <v>784</v>
      </c>
      <c r="U4448" s="218" t="n">
        <v>4.04</v>
      </c>
      <c r="V4448" s="0" t="s">
        <v>1443</v>
      </c>
      <c r="W4448" s="0" t="s">
        <v>1434</v>
      </c>
      <c r="X4448" s="0" t="s">
        <v>1435</v>
      </c>
      <c r="Y4448" s="0" t="s">
        <v>1310</v>
      </c>
      <c r="Z4448" s="0" t="s">
        <v>571</v>
      </c>
      <c r="AA4448" s="0" t="n">
        <v>809426</v>
      </c>
      <c r="AB4448" s="215" t="n">
        <v>37037</v>
      </c>
      <c r="AC4448" s="215" t="n">
        <v>37040</v>
      </c>
    </row>
    <row r="4449" customFormat="false" ht="12.75" hidden="false" customHeight="false" outlineLevel="0" collapsed="false">
      <c r="A4449" s="208" t="str">
        <f aca="false">B4449&amp;" "&amp;C4449&amp;" "&amp;D4449</f>
        <v>US Natural Gas Financial</v>
      </c>
      <c r="B4449" s="208" t="str">
        <f aca="false">IF((LEFT(N4449,2)="US"),"US","")</f>
        <v>US</v>
      </c>
      <c r="C4449" s="208" t="str">
        <f aca="false">M4449</f>
        <v>Natural Gas</v>
      </c>
      <c r="D4449" s="208" t="str">
        <f aca="false">IF(ISNUMBER(FIND("Phy",N4449))=TRUE(),"Physical","Financial")</f>
        <v>Financial</v>
      </c>
      <c r="E4449" s="208" t="n">
        <f aca="false">IF(VLOOKUP(S4449,'DD-Lookup'!$J$6:$L$50,3,FALSE())="Monthly",(YEAR(AC4449)-YEAR(AB4449))*12+MONTH(AC4449)-MONTH(AB4449)+1,(AC4449-AB4449+1))</f>
        <v>30</v>
      </c>
      <c r="F4449" s="239" t="n">
        <f aca="false">E4449*SUM(P4449:Q4449)</f>
        <v>75000</v>
      </c>
      <c r="G4449" s="214" t="n">
        <v>1293359</v>
      </c>
      <c r="H4449" s="215" t="n">
        <v>37035.5043518519</v>
      </c>
      <c r="I4449" s="0" t="s">
        <v>1452</v>
      </c>
      <c r="M4449" s="0" t="s">
        <v>858</v>
      </c>
      <c r="N4449" s="0" t="s">
        <v>1024</v>
      </c>
      <c r="O4449" s="0" t="s">
        <v>1025</v>
      </c>
      <c r="Q4449" s="216" t="n">
        <v>2500</v>
      </c>
      <c r="S4449" s="0" t="s">
        <v>1026</v>
      </c>
      <c r="T4449" s="0" t="s">
        <v>784</v>
      </c>
      <c r="U4449" s="218" t="n">
        <v>4.085</v>
      </c>
      <c r="V4449" s="0" t="s">
        <v>2921</v>
      </c>
      <c r="W4449" s="0" t="s">
        <v>1028</v>
      </c>
      <c r="X4449" s="0" t="s">
        <v>1029</v>
      </c>
      <c r="Y4449" s="0" t="s">
        <v>838</v>
      </c>
      <c r="Z4449" s="0" t="s">
        <v>571</v>
      </c>
      <c r="AA4449" s="0" t="s">
        <v>3567</v>
      </c>
      <c r="AB4449" s="215" t="n">
        <v>37043.875</v>
      </c>
      <c r="AC4449" s="215" t="n">
        <v>37072.875</v>
      </c>
    </row>
    <row r="4450" customFormat="false" ht="12.75" hidden="false" customHeight="false" outlineLevel="0" collapsed="false">
      <c r="A4450" s="208" t="str">
        <f aca="false">B4450&amp;" "&amp;C4450&amp;" "&amp;D4450</f>
        <v>US Natural Gas Financial</v>
      </c>
      <c r="B4450" s="208" t="str">
        <f aca="false">IF((LEFT(N4450,2)="US"),"US","")</f>
        <v>US</v>
      </c>
      <c r="C4450" s="208" t="str">
        <f aca="false">M4450</f>
        <v>Natural Gas</v>
      </c>
      <c r="D4450" s="208" t="str">
        <f aca="false">IF(ISNUMBER(FIND("Phy",N4450))=TRUE(),"Physical","Financial")</f>
        <v>Financial</v>
      </c>
      <c r="E4450" s="208" t="n">
        <f aca="false">IF(VLOOKUP(S4450,'DD-Lookup'!$J$6:$L$50,3,FALSE())="Monthly",(YEAR(AC4450)-YEAR(AB4450))*12+MONTH(AC4450)-MONTH(AB4450)+1,(AC4450-AB4450+1))</f>
        <v>31</v>
      </c>
      <c r="F4450" s="239" t="n">
        <f aca="false">E4450*SUM(P4450:Q4450)</f>
        <v>77500</v>
      </c>
      <c r="G4450" s="214" t="n">
        <v>1293361</v>
      </c>
      <c r="H4450" s="215" t="n">
        <v>37035.504537037</v>
      </c>
      <c r="I4450" s="0" t="s">
        <v>1544</v>
      </c>
      <c r="M4450" s="0" t="s">
        <v>858</v>
      </c>
      <c r="N4450" s="0" t="s">
        <v>1024</v>
      </c>
      <c r="O4450" s="0" t="s">
        <v>1145</v>
      </c>
      <c r="Q4450" s="216" t="n">
        <v>2500</v>
      </c>
      <c r="S4450" s="0" t="s">
        <v>1026</v>
      </c>
      <c r="T4450" s="0" t="s">
        <v>784</v>
      </c>
      <c r="U4450" s="218" t="n">
        <v>4.23</v>
      </c>
      <c r="V4450" s="0" t="s">
        <v>1545</v>
      </c>
      <c r="W4450" s="0" t="s">
        <v>1028</v>
      </c>
      <c r="X4450" s="0" t="s">
        <v>1029</v>
      </c>
      <c r="Y4450" s="0" t="s">
        <v>838</v>
      </c>
      <c r="Z4450" s="0" t="s">
        <v>571</v>
      </c>
      <c r="AA4450" s="0" t="s">
        <v>3568</v>
      </c>
      <c r="AB4450" s="215" t="n">
        <v>37104.875</v>
      </c>
      <c r="AC4450" s="215" t="n">
        <v>37134.875</v>
      </c>
    </row>
    <row r="4451" customFormat="false" ht="12.75" hidden="false" customHeight="false" outlineLevel="0" collapsed="false">
      <c r="A4451" s="208" t="str">
        <f aca="false">B4451&amp;" "&amp;C4451&amp;" "&amp;D4451</f>
        <v> Metals Financial</v>
      </c>
      <c r="B4451" s="208" t="str">
        <f aca="false">IF((LEFT(N4451,2)="US"),"US","")</f>
        <v/>
      </c>
      <c r="C4451" s="208" t="str">
        <f aca="false">M4451</f>
        <v>Metals</v>
      </c>
      <c r="D4451" s="208" t="str">
        <f aca="false">IF(ISNUMBER(FIND("Phy",N4451))=TRUE(),"Physical","Financial")</f>
        <v>Financial</v>
      </c>
      <c r="E4451" s="208" t="n">
        <f aca="false">IF(VLOOKUP(S4451,'DD-Lookup'!$J$6:$L$50,3,FALSE())="Monthly",(YEAR(AC4451)-YEAR(AB4451))*12+MONTH(AC4451)-MONTH(AB4451)+1,(AC4451-AB4451+1))</f>
        <v>1</v>
      </c>
      <c r="F4451" s="239" t="n">
        <f aca="false">E4451*SUM(P4451:Q4451)</f>
        <v>1</v>
      </c>
      <c r="G4451" s="214" t="n">
        <v>1293365</v>
      </c>
      <c r="H4451" s="215" t="n">
        <v>37035.5046643519</v>
      </c>
      <c r="I4451" s="0" t="s">
        <v>2385</v>
      </c>
      <c r="M4451" s="0" t="s">
        <v>780</v>
      </c>
      <c r="N4451" s="0" t="s">
        <v>781</v>
      </c>
      <c r="O4451" s="0" t="s">
        <v>2386</v>
      </c>
      <c r="P4451" s="216" t="n">
        <v>1</v>
      </c>
      <c r="S4451" s="0" t="s">
        <v>783</v>
      </c>
      <c r="T4451" s="0" t="s">
        <v>784</v>
      </c>
      <c r="U4451" s="218" t="n">
        <v>1539</v>
      </c>
      <c r="V4451" s="0" t="s">
        <v>2387</v>
      </c>
      <c r="W4451" s="0" t="s">
        <v>803</v>
      </c>
      <c r="X4451" s="0" t="s">
        <v>787</v>
      </c>
      <c r="Y4451" s="0" t="s">
        <v>788</v>
      </c>
      <c r="Z4451" s="0" t="s">
        <v>789</v>
      </c>
      <c r="AA4451" s="0" t="n">
        <v>2151766</v>
      </c>
      <c r="AB4451" s="215" t="n">
        <v>37062</v>
      </c>
      <c r="AC4451" s="215" t="n">
        <v>37062</v>
      </c>
    </row>
    <row r="4452" customFormat="false" ht="12.75" hidden="false" customHeight="false" outlineLevel="0" collapsed="false">
      <c r="A4452" s="208" t="str">
        <f aca="false">B4452&amp;" "&amp;C4452&amp;" "&amp;D4452</f>
        <v>US Natural Gas Physical</v>
      </c>
      <c r="B4452" s="208" t="str">
        <f aca="false">IF((LEFT(N4452,2)="US"),"US","")</f>
        <v>US</v>
      </c>
      <c r="C4452" s="208" t="str">
        <f aca="false">M4452</f>
        <v>Natural Gas</v>
      </c>
      <c r="D4452" s="208" t="str">
        <f aca="false">IF(ISNUMBER(FIND("Phy",N4452))=TRUE(),"Physical","Financial")</f>
        <v>Physical</v>
      </c>
      <c r="E4452" s="208" t="n">
        <f aca="false">IF(VLOOKUP(S4452,'DD-Lookup'!$J$6:$L$50,3,FALSE())="Monthly",(YEAR(AC4452)-YEAR(AB4452))*12+MONTH(AC4452)-MONTH(AB4452)+1,(AC4452-AB4452+1))</f>
        <v>30</v>
      </c>
      <c r="F4452" s="239" t="n">
        <f aca="false">E4452*SUM(P4452:Q4452)</f>
        <v>150000</v>
      </c>
      <c r="G4452" s="214" t="n">
        <v>1293366</v>
      </c>
      <c r="H4452" s="215" t="n">
        <v>37035.5046875</v>
      </c>
      <c r="I4452" s="0" t="s">
        <v>1073</v>
      </c>
      <c r="M4452" s="0" t="s">
        <v>858</v>
      </c>
      <c r="N4452" s="0" t="s">
        <v>1305</v>
      </c>
      <c r="O4452" s="0" t="s">
        <v>1756</v>
      </c>
      <c r="P4452" s="216" t="n">
        <v>5000</v>
      </c>
      <c r="S4452" s="0" t="s">
        <v>1026</v>
      </c>
      <c r="T4452" s="0" t="s">
        <v>784</v>
      </c>
      <c r="U4452" s="218" t="n">
        <v>10.225</v>
      </c>
      <c r="V4452" s="0" t="s">
        <v>1558</v>
      </c>
      <c r="W4452" s="0" t="s">
        <v>1758</v>
      </c>
      <c r="X4452" s="0" t="s">
        <v>1535</v>
      </c>
      <c r="Y4452" s="0" t="s">
        <v>1310</v>
      </c>
      <c r="Z4452" s="0" t="s">
        <v>571</v>
      </c>
      <c r="AA4452" s="0" t="s">
        <v>3569</v>
      </c>
      <c r="AB4452" s="215" t="n">
        <v>37043.875</v>
      </c>
      <c r="AC4452" s="215" t="n">
        <v>37072.875</v>
      </c>
    </row>
    <row r="4453" customFormat="false" ht="12.75" hidden="false" customHeight="false" outlineLevel="0" collapsed="false">
      <c r="A4453" s="208" t="str">
        <f aca="false">B4453&amp;" "&amp;C4453&amp;" "&amp;D4453</f>
        <v>US Natural Gas Financial</v>
      </c>
      <c r="B4453" s="208" t="str">
        <f aca="false">IF((LEFT(N4453,2)="US"),"US","")</f>
        <v>US</v>
      </c>
      <c r="C4453" s="208" t="str">
        <f aca="false">M4453</f>
        <v>Natural Gas</v>
      </c>
      <c r="D4453" s="208" t="str">
        <f aca="false">IF(ISNUMBER(FIND("Phy",N4453))=TRUE(),"Physical","Financial")</f>
        <v>Financial</v>
      </c>
      <c r="E4453" s="208" t="n">
        <f aca="false">IF(VLOOKUP(S4453,'DD-Lookup'!$J$6:$L$50,3,FALSE())="Monthly",(YEAR(AC4453)-YEAR(AB4453))*12+MONTH(AC4453)-MONTH(AB4453)+1,(AC4453-AB4453+1))</f>
        <v>30</v>
      </c>
      <c r="F4453" s="239" t="n">
        <f aca="false">E4453*SUM(P4453:Q4453)</f>
        <v>450000</v>
      </c>
      <c r="G4453" s="214" t="n">
        <v>1293367</v>
      </c>
      <c r="H4453" s="215" t="n">
        <v>37035.5047453704</v>
      </c>
      <c r="I4453" s="0" t="s">
        <v>1124</v>
      </c>
      <c r="M4453" s="0" t="s">
        <v>858</v>
      </c>
      <c r="N4453" s="0" t="s">
        <v>1024</v>
      </c>
      <c r="O4453" s="0" t="s">
        <v>1025</v>
      </c>
      <c r="Q4453" s="216" t="n">
        <v>15000</v>
      </c>
      <c r="S4453" s="0" t="s">
        <v>1026</v>
      </c>
      <c r="T4453" s="0" t="s">
        <v>784</v>
      </c>
      <c r="U4453" s="218" t="n">
        <v>4.085</v>
      </c>
      <c r="V4453" s="0" t="s">
        <v>3534</v>
      </c>
      <c r="W4453" s="0" t="s">
        <v>1028</v>
      </c>
      <c r="X4453" s="0" t="s">
        <v>1029</v>
      </c>
      <c r="Y4453" s="0" t="s">
        <v>838</v>
      </c>
      <c r="Z4453" s="0" t="s">
        <v>571</v>
      </c>
      <c r="AA4453" s="0" t="s">
        <v>3570</v>
      </c>
      <c r="AB4453" s="215" t="n">
        <v>37043.875</v>
      </c>
      <c r="AC4453" s="215" t="n">
        <v>37072.875</v>
      </c>
    </row>
    <row r="4454" customFormat="false" ht="12.75" hidden="false" customHeight="false" outlineLevel="0" collapsed="false">
      <c r="A4454" s="208" t="str">
        <f aca="false">B4454&amp;" "&amp;C4454&amp;" "&amp;D4454</f>
        <v>US Power Financial</v>
      </c>
      <c r="B4454" s="208" t="str">
        <f aca="false">IF((LEFT(N4454,2)="US"),"US","")</f>
        <v>US</v>
      </c>
      <c r="C4454" s="208" t="str">
        <f aca="false">M4454</f>
        <v>Power</v>
      </c>
      <c r="D4454" s="208" t="str">
        <f aca="false">IF(ISNUMBER(FIND("Phy",N4454))=TRUE(),"Physical","Financial")</f>
        <v>Financial</v>
      </c>
      <c r="E4454" s="208" t="n">
        <f aca="false">IF(VLOOKUP(S4454,'DD-Lookup'!$J$6:$L$50,3,FALSE())="Monthly",(YEAR(AC4454)-YEAR(AB4454))*12+MONTH(AC4454)-MONTH(AB4454)+1,(AC4454-AB4454+1))</f>
        <v>30</v>
      </c>
      <c r="F4454" s="239" t="n">
        <f aca="false">E4454*SUM(P4454:Q4454)</f>
        <v>1500</v>
      </c>
      <c r="G4454" s="214" t="n">
        <v>1293368</v>
      </c>
      <c r="H4454" s="215" t="n">
        <v>37035.5047453704</v>
      </c>
      <c r="I4454" s="0" t="s">
        <v>1107</v>
      </c>
      <c r="M4454" s="0" t="s">
        <v>67</v>
      </c>
      <c r="N4454" s="0" t="s">
        <v>1046</v>
      </c>
      <c r="O4454" s="0" t="s">
        <v>3571</v>
      </c>
      <c r="Q4454" s="216" t="n">
        <v>50</v>
      </c>
      <c r="S4454" s="0" t="s">
        <v>930</v>
      </c>
      <c r="T4454" s="0" t="s">
        <v>784</v>
      </c>
      <c r="U4454" s="218" t="n">
        <v>66.25</v>
      </c>
      <c r="V4454" s="0" t="s">
        <v>1342</v>
      </c>
      <c r="W4454" s="0" t="s">
        <v>1062</v>
      </c>
      <c r="X4454" s="0" t="s">
        <v>1369</v>
      </c>
      <c r="Y4454" s="0" t="s">
        <v>1051</v>
      </c>
      <c r="Z4454" s="0" t="s">
        <v>571</v>
      </c>
      <c r="AA4454" s="0" t="n">
        <v>621815.1</v>
      </c>
      <c r="AB4454" s="215" t="n">
        <v>37043</v>
      </c>
      <c r="AC4454" s="215" t="n">
        <v>37072</v>
      </c>
    </row>
    <row r="4455" customFormat="false" ht="12.75" hidden="false" customHeight="false" outlineLevel="0" collapsed="false">
      <c r="A4455" s="208" t="str">
        <f aca="false">B4455&amp;" "&amp;C4455&amp;" "&amp;D4455</f>
        <v>US Natural Gas Financial</v>
      </c>
      <c r="B4455" s="208" t="str">
        <f aca="false">IF((LEFT(N4455,2)="US"),"US","")</f>
        <v>US</v>
      </c>
      <c r="C4455" s="208" t="str">
        <f aca="false">M4455</f>
        <v>Natural Gas</v>
      </c>
      <c r="D4455" s="208" t="str">
        <f aca="false">IF(ISNUMBER(FIND("Phy",N4455))=TRUE(),"Physical","Financial")</f>
        <v>Financial</v>
      </c>
      <c r="E4455" s="208" t="n">
        <f aca="false">IF(VLOOKUP(S4455,'DD-Lookup'!$J$6:$L$50,3,FALSE())="Monthly",(YEAR(AC4455)-YEAR(AB4455))*12+MONTH(AC4455)-MONTH(AB4455)+1,(AC4455-AB4455+1))</f>
        <v>30</v>
      </c>
      <c r="F4455" s="239" t="n">
        <f aca="false">E4455*SUM(P4455:Q4455)</f>
        <v>150000</v>
      </c>
      <c r="G4455" s="214" t="n">
        <v>1293369</v>
      </c>
      <c r="H4455" s="215" t="n">
        <v>37035.504837963</v>
      </c>
      <c r="I4455" s="0" t="s">
        <v>1376</v>
      </c>
      <c r="M4455" s="0" t="s">
        <v>858</v>
      </c>
      <c r="N4455" s="0" t="s">
        <v>1024</v>
      </c>
      <c r="O4455" s="0" t="s">
        <v>1025</v>
      </c>
      <c r="Q4455" s="216" t="n">
        <v>5000</v>
      </c>
      <c r="S4455" s="0" t="s">
        <v>1026</v>
      </c>
      <c r="T4455" s="0" t="s">
        <v>784</v>
      </c>
      <c r="U4455" s="218" t="n">
        <v>4.085</v>
      </c>
      <c r="V4455" s="0" t="s">
        <v>3572</v>
      </c>
      <c r="W4455" s="0" t="s">
        <v>1028</v>
      </c>
      <c r="X4455" s="0" t="s">
        <v>1029</v>
      </c>
      <c r="Y4455" s="0" t="s">
        <v>838</v>
      </c>
      <c r="Z4455" s="0" t="s">
        <v>571</v>
      </c>
      <c r="AA4455" s="0" t="s">
        <v>3573</v>
      </c>
      <c r="AB4455" s="215" t="n">
        <v>37043.875</v>
      </c>
      <c r="AC4455" s="215" t="n">
        <v>37072.875</v>
      </c>
    </row>
    <row r="4456" customFormat="false" ht="12.75" hidden="false" customHeight="false" outlineLevel="0" collapsed="false">
      <c r="A4456" s="208" t="str">
        <f aca="false">B4456&amp;" "&amp;C4456&amp;" "&amp;D4456</f>
        <v> Natural Gas Physical</v>
      </c>
      <c r="B4456" s="208" t="str">
        <f aca="false">IF((LEFT(N4456,2)="US"),"US","")</f>
        <v/>
      </c>
      <c r="C4456" s="208" t="str">
        <f aca="false">M4456</f>
        <v>Natural Gas</v>
      </c>
      <c r="D4456" s="208" t="str">
        <f aca="false">IF(ISNUMBER(FIND("Phy",N4456))=TRUE(),"Physical","Financial")</f>
        <v>Physical</v>
      </c>
      <c r="E4456" s="208" t="n">
        <f aca="false">IF(VLOOKUP(S4456,'DD-Lookup'!$J$6:$L$50,3,FALSE())="Monthly",(YEAR(AC4456)-YEAR(AB4456))*12+MONTH(AC4456)-MONTH(AB4456)+1,(AC4456-AB4456+1))</f>
        <v>30</v>
      </c>
      <c r="F4456" s="239" t="n">
        <f aca="false">E4456*SUM(P4456:Q4456)</f>
        <v>150000</v>
      </c>
      <c r="G4456" s="214" t="n">
        <v>1293370</v>
      </c>
      <c r="H4456" s="215" t="n">
        <v>37035.505</v>
      </c>
      <c r="I4456" s="0" t="s">
        <v>2170</v>
      </c>
      <c r="M4456" s="0" t="s">
        <v>858</v>
      </c>
      <c r="N4456" s="0" t="s">
        <v>2171</v>
      </c>
      <c r="O4456" s="0" t="s">
        <v>2172</v>
      </c>
      <c r="Q4456" s="216" t="n">
        <v>5000</v>
      </c>
      <c r="S4456" s="0" t="s">
        <v>279</v>
      </c>
      <c r="T4456" s="0" t="s">
        <v>2173</v>
      </c>
      <c r="U4456" s="218" t="n">
        <v>5.495</v>
      </c>
      <c r="V4456" s="0" t="s">
        <v>2174</v>
      </c>
      <c r="W4456" s="0" t="s">
        <v>2175</v>
      </c>
      <c r="X4456" s="0" t="s">
        <v>2176</v>
      </c>
      <c r="Y4456" s="0" t="s">
        <v>1310</v>
      </c>
      <c r="Z4456" s="0" t="s">
        <v>628</v>
      </c>
      <c r="AA4456" s="0" t="n">
        <v>809430</v>
      </c>
      <c r="AB4456" s="215" t="n">
        <v>37043.875</v>
      </c>
      <c r="AC4456" s="215" t="n">
        <v>37072.875</v>
      </c>
      <c r="AE4456" s="124" t="n">
        <f aca="false">IF(S4456="Gallon",F4456/42,F4456)</f>
        <v>150000</v>
      </c>
    </row>
    <row r="4457" customFormat="false" ht="12.75" hidden="false" customHeight="false" outlineLevel="0" collapsed="false">
      <c r="A4457" s="208" t="str">
        <f aca="false">B4457&amp;" "&amp;C4457&amp;" "&amp;D4457</f>
        <v> Metals Financial</v>
      </c>
      <c r="B4457" s="208" t="str">
        <f aca="false">IF((LEFT(N4457,2)="US"),"US","")</f>
        <v/>
      </c>
      <c r="C4457" s="208" t="str">
        <f aca="false">M4457</f>
        <v>Metals</v>
      </c>
      <c r="D4457" s="208" t="str">
        <f aca="false">IF(ISNUMBER(FIND("Phy",N4457))=TRUE(),"Physical","Financial")</f>
        <v>Financial</v>
      </c>
      <c r="E4457" s="208" t="n">
        <f aca="false">IF(VLOOKUP(S4457,'DD-Lookup'!$J$6:$L$50,3,FALSE())="Monthly",(YEAR(AC4457)-YEAR(AB4457))*12+MONTH(AC4457)-MONTH(AB4457)+1,(AC4457-AB4457+1))</f>
        <v>1</v>
      </c>
      <c r="F4457" s="239" t="n">
        <f aca="false">E4457*SUM(P4457:Q4457)</f>
        <v>20</v>
      </c>
      <c r="G4457" s="214" t="n">
        <v>1293371</v>
      </c>
      <c r="H4457" s="215" t="n">
        <v>37035.5050115741</v>
      </c>
      <c r="I4457" s="0" t="s">
        <v>905</v>
      </c>
      <c r="M4457" s="0" t="s">
        <v>780</v>
      </c>
      <c r="N4457" s="0" t="s">
        <v>804</v>
      </c>
      <c r="O4457" s="0" t="s">
        <v>805</v>
      </c>
      <c r="P4457" s="216" t="n">
        <v>20</v>
      </c>
      <c r="S4457" s="0" t="s">
        <v>783</v>
      </c>
      <c r="T4457" s="0" t="s">
        <v>784</v>
      </c>
      <c r="U4457" s="218" t="n">
        <v>1741</v>
      </c>
      <c r="V4457" s="0" t="s">
        <v>906</v>
      </c>
      <c r="W4457" s="0" t="s">
        <v>803</v>
      </c>
      <c r="X4457" s="0" t="s">
        <v>787</v>
      </c>
      <c r="Y4457" s="0" t="s">
        <v>788</v>
      </c>
      <c r="Z4457" s="0" t="s">
        <v>789</v>
      </c>
      <c r="AA4457" s="0" t="n">
        <v>2151764</v>
      </c>
    </row>
    <row r="4458" customFormat="false" ht="12.75" hidden="false" customHeight="false" outlineLevel="0" collapsed="false">
      <c r="A4458" s="208" t="str">
        <f aca="false">B4458&amp;" "&amp;C4458&amp;" "&amp;D4458</f>
        <v>US Natural Gas Financial</v>
      </c>
      <c r="B4458" s="208" t="str">
        <f aca="false">IF((LEFT(N4458,2)="US"),"US","")</f>
        <v>US</v>
      </c>
      <c r="C4458" s="208" t="str">
        <f aca="false">M4458</f>
        <v>Natural Gas</v>
      </c>
      <c r="D4458" s="208" t="str">
        <f aca="false">IF(ISNUMBER(FIND("Phy",N4458))=TRUE(),"Physical","Financial")</f>
        <v>Financial</v>
      </c>
      <c r="E4458" s="208" t="n">
        <f aca="false">IF(VLOOKUP(S4458,'DD-Lookup'!$J$6:$L$50,3,FALSE())="Monthly",(YEAR(AC4458)-YEAR(AB4458))*12+MONTH(AC4458)-MONTH(AB4458)+1,(AC4458-AB4458+1))</f>
        <v>6</v>
      </c>
      <c r="F4458" s="239" t="n">
        <f aca="false">E4458*SUM(P4458:Q4458)</f>
        <v>30000</v>
      </c>
      <c r="G4458" s="214" t="n">
        <v>1293373</v>
      </c>
      <c r="H4458" s="215" t="n">
        <v>37035.5054398148</v>
      </c>
      <c r="I4458" s="0" t="s">
        <v>1505</v>
      </c>
      <c r="M4458" s="0" t="s">
        <v>858</v>
      </c>
      <c r="N4458" s="0" t="s">
        <v>1024</v>
      </c>
      <c r="O4458" s="0" t="s">
        <v>3562</v>
      </c>
      <c r="Q4458" s="216" t="n">
        <v>5000</v>
      </c>
      <c r="S4458" s="0" t="s">
        <v>1026</v>
      </c>
      <c r="T4458" s="0" t="s">
        <v>784</v>
      </c>
      <c r="U4458" s="218" t="n">
        <v>4.395</v>
      </c>
      <c r="V4458" s="0" t="s">
        <v>1797</v>
      </c>
      <c r="W4458" s="0" t="s">
        <v>1388</v>
      </c>
      <c r="X4458" s="0" t="s">
        <v>1612</v>
      </c>
      <c r="Y4458" s="0" t="s">
        <v>838</v>
      </c>
      <c r="Z4458" s="0" t="s">
        <v>571</v>
      </c>
      <c r="AA4458" s="0" t="s">
        <v>3574</v>
      </c>
      <c r="AB4458" s="215" t="n">
        <v>37037.875</v>
      </c>
      <c r="AC4458" s="215" t="n">
        <v>37042.875</v>
      </c>
    </row>
    <row r="4459" customFormat="false" ht="12.75" hidden="false" customHeight="false" outlineLevel="0" collapsed="false">
      <c r="A4459" s="208" t="str">
        <f aca="false">B4459&amp;" "&amp;C4459&amp;" "&amp;D4459</f>
        <v>US Crude Financial</v>
      </c>
      <c r="B4459" s="208" t="str">
        <f aca="false">IF((LEFT(N4459,2)="US"),"US","")</f>
        <v>US</v>
      </c>
      <c r="C4459" s="208" t="str">
        <f aca="false">M4459</f>
        <v>Crude</v>
      </c>
      <c r="D4459" s="208" t="str">
        <f aca="false">IF(ISNUMBER(FIND("Phy",N4459))=TRUE(),"Physical","Financial")</f>
        <v>Financial</v>
      </c>
      <c r="E4459" s="208" t="n">
        <f aca="false">IF(VLOOKUP(S4459,'DD-Lookup'!$J$6:$L$50,3,FALSE())="Monthly",(YEAR(AC4459)-YEAR(AB4459))*12+MONTH(AC4459)-MONTH(AB4459)+1,(AC4459-AB4459+1))</f>
        <v>1</v>
      </c>
      <c r="F4459" s="239" t="n">
        <f aca="false">E4459*SUM(P4459:Q4459)</f>
        <v>50000</v>
      </c>
      <c r="G4459" s="214" t="n">
        <v>1293376</v>
      </c>
      <c r="H4459" s="215" t="n">
        <v>37035.505775463</v>
      </c>
      <c r="I4459" s="0" t="s">
        <v>1376</v>
      </c>
      <c r="M4459" s="0" t="s">
        <v>97</v>
      </c>
      <c r="N4459" s="0" t="s">
        <v>841</v>
      </c>
      <c r="O4459" s="0" t="s">
        <v>842</v>
      </c>
      <c r="P4459" s="216" t="n">
        <v>50000</v>
      </c>
      <c r="S4459" s="0" t="s">
        <v>843</v>
      </c>
      <c r="T4459" s="0" t="s">
        <v>784</v>
      </c>
      <c r="U4459" s="218" t="n">
        <v>28.63</v>
      </c>
      <c r="V4459" s="0" t="s">
        <v>1377</v>
      </c>
      <c r="W4459" s="0" t="s">
        <v>845</v>
      </c>
      <c r="X4459" s="0" t="s">
        <v>846</v>
      </c>
      <c r="Y4459" s="0" t="s">
        <v>847</v>
      </c>
      <c r="Z4459" s="0" t="s">
        <v>571</v>
      </c>
      <c r="AA4459" s="0" t="n">
        <v>107219</v>
      </c>
      <c r="AB4459" s="215" t="n">
        <v>37073</v>
      </c>
      <c r="AC4459" s="215" t="n">
        <v>37103</v>
      </c>
    </row>
    <row r="4460" customFormat="false" ht="12.75" hidden="false" customHeight="false" outlineLevel="0" collapsed="false">
      <c r="A4460" s="208" t="str">
        <f aca="false">B4460&amp;" "&amp;C4460&amp;" "&amp;D4460</f>
        <v>US Natural Gas Financial</v>
      </c>
      <c r="B4460" s="208" t="str">
        <f aca="false">IF((LEFT(N4460,2)="US"),"US","")</f>
        <v>US</v>
      </c>
      <c r="C4460" s="208" t="str">
        <f aca="false">M4460</f>
        <v>Natural Gas</v>
      </c>
      <c r="D4460" s="208" t="str">
        <f aca="false">IF(ISNUMBER(FIND("Phy",N4460))=TRUE(),"Physical","Financial")</f>
        <v>Financial</v>
      </c>
      <c r="E4460" s="208" t="n">
        <f aca="false">IF(VLOOKUP(S4460,'DD-Lookup'!$J$6:$L$50,3,FALSE())="Monthly",(YEAR(AC4460)-YEAR(AB4460))*12+MONTH(AC4460)-MONTH(AB4460)+1,(AC4460-AB4460+1))</f>
        <v>31</v>
      </c>
      <c r="F4460" s="239" t="n">
        <f aca="false">E4460*SUM(P4460:Q4460)</f>
        <v>3100</v>
      </c>
      <c r="G4460" s="214" t="n">
        <v>1293378</v>
      </c>
      <c r="H4460" s="215" t="n">
        <v>37035.5058912037</v>
      </c>
      <c r="I4460" s="0" t="s">
        <v>1045</v>
      </c>
      <c r="M4460" s="0" t="s">
        <v>858</v>
      </c>
      <c r="N4460" s="0" t="s">
        <v>1350</v>
      </c>
      <c r="O4460" s="0" t="s">
        <v>2410</v>
      </c>
      <c r="P4460" s="216" t="n">
        <v>100</v>
      </c>
      <c r="S4460" s="0" t="s">
        <v>1352</v>
      </c>
      <c r="T4460" s="0" t="s">
        <v>784</v>
      </c>
      <c r="U4460" s="218" t="n">
        <v>0.1925</v>
      </c>
      <c r="V4460" s="0" t="s">
        <v>1323</v>
      </c>
      <c r="W4460" s="0" t="s">
        <v>1354</v>
      </c>
      <c r="X4460" s="0" t="s">
        <v>1355</v>
      </c>
      <c r="Y4460" s="0" t="s">
        <v>838</v>
      </c>
      <c r="Z4460" s="0" t="s">
        <v>571</v>
      </c>
      <c r="AA4460" s="0" t="s">
        <v>3575</v>
      </c>
      <c r="AB4460" s="215" t="n">
        <v>37073</v>
      </c>
      <c r="AC4460" s="215" t="n">
        <v>37103</v>
      </c>
    </row>
    <row r="4461" customFormat="false" ht="12.75" hidden="false" customHeight="false" outlineLevel="0" collapsed="false">
      <c r="A4461" s="208" t="str">
        <f aca="false">B4461&amp;" "&amp;C4461&amp;" "&amp;D4461</f>
        <v>US Crude Financial</v>
      </c>
      <c r="B4461" s="208" t="str">
        <f aca="false">IF((LEFT(N4461,2)="US"),"US","")</f>
        <v>US</v>
      </c>
      <c r="C4461" s="208" t="str">
        <f aca="false">M4461</f>
        <v>Crude</v>
      </c>
      <c r="D4461" s="208" t="str">
        <f aca="false">IF(ISNUMBER(FIND("Phy",N4461))=TRUE(),"Physical","Financial")</f>
        <v>Financial</v>
      </c>
      <c r="E4461" s="208" t="n">
        <f aca="false">IF(VLOOKUP(S4461,'DD-Lookup'!$J$6:$L$50,3,FALSE())="Monthly",(YEAR(AC4461)-YEAR(AB4461))*12+MONTH(AC4461)-MONTH(AB4461)+1,(AC4461-AB4461+1))</f>
        <v>1</v>
      </c>
      <c r="F4461" s="239" t="n">
        <f aca="false">E4461*SUM(P4461:Q4461)</f>
        <v>50000</v>
      </c>
      <c r="G4461" s="214" t="n">
        <v>1293388</v>
      </c>
      <c r="H4461" s="215" t="n">
        <v>37035.506724537</v>
      </c>
      <c r="I4461" s="0" t="s">
        <v>1376</v>
      </c>
      <c r="M4461" s="0" t="s">
        <v>97</v>
      </c>
      <c r="N4461" s="0" t="s">
        <v>841</v>
      </c>
      <c r="O4461" s="0" t="s">
        <v>842</v>
      </c>
      <c r="P4461" s="216" t="n">
        <v>50000</v>
      </c>
      <c r="S4461" s="0" t="s">
        <v>843</v>
      </c>
      <c r="T4461" s="0" t="s">
        <v>784</v>
      </c>
      <c r="U4461" s="218" t="n">
        <v>28.61</v>
      </c>
      <c r="V4461" s="0" t="s">
        <v>1377</v>
      </c>
      <c r="W4461" s="0" t="s">
        <v>845</v>
      </c>
      <c r="X4461" s="0" t="s">
        <v>846</v>
      </c>
      <c r="Y4461" s="0" t="s">
        <v>847</v>
      </c>
      <c r="Z4461" s="0" t="s">
        <v>571</v>
      </c>
      <c r="AA4461" s="0" t="n">
        <v>107220</v>
      </c>
      <c r="AB4461" s="215" t="n">
        <v>37073</v>
      </c>
      <c r="AC4461" s="215" t="n">
        <v>37103</v>
      </c>
    </row>
    <row r="4462" customFormat="false" ht="12.75" hidden="false" customHeight="false" outlineLevel="0" collapsed="false">
      <c r="A4462" s="208" t="str">
        <f aca="false">B4462&amp;" "&amp;C4462&amp;" "&amp;D4462</f>
        <v>US Natural Gas Financial</v>
      </c>
      <c r="B4462" s="208" t="str">
        <f aca="false">IF((LEFT(N4462,2)="US"),"US","")</f>
        <v>US</v>
      </c>
      <c r="C4462" s="208" t="str">
        <f aca="false">M4462</f>
        <v>Natural Gas</v>
      </c>
      <c r="D4462" s="208" t="str">
        <f aca="false">IF(ISNUMBER(FIND("Phy",N4462))=TRUE(),"Physical","Financial")</f>
        <v>Financial</v>
      </c>
      <c r="E4462" s="208" t="n">
        <f aca="false">IF(VLOOKUP(S4462,'DD-Lookup'!$J$6:$L$50,3,FALSE())="Monthly",(YEAR(AC4462)-YEAR(AB4462))*12+MONTH(AC4462)-MONTH(AB4462)+1,(AC4462-AB4462+1))</f>
        <v>30</v>
      </c>
      <c r="F4462" s="239" t="n">
        <f aca="false">E4462*SUM(P4462:Q4462)</f>
        <v>90000</v>
      </c>
      <c r="G4462" s="214" t="n">
        <v>1293389</v>
      </c>
      <c r="H4462" s="215" t="n">
        <v>37035.5069212963</v>
      </c>
      <c r="I4462" s="0" t="s">
        <v>1381</v>
      </c>
      <c r="M4462" s="0" t="s">
        <v>858</v>
      </c>
      <c r="N4462" s="0" t="s">
        <v>1482</v>
      </c>
      <c r="O4462" s="0" t="s">
        <v>3576</v>
      </c>
      <c r="Q4462" s="216" t="n">
        <v>3000</v>
      </c>
      <c r="S4462" s="0" t="s">
        <v>1026</v>
      </c>
      <c r="T4462" s="0" t="s">
        <v>784</v>
      </c>
      <c r="U4462" s="218" t="n">
        <v>0.0025</v>
      </c>
      <c r="V4462" s="0" t="s">
        <v>3007</v>
      </c>
      <c r="W4462" s="0" t="s">
        <v>1573</v>
      </c>
      <c r="X4462" s="0" t="s">
        <v>2567</v>
      </c>
      <c r="Y4462" s="0" t="s">
        <v>838</v>
      </c>
      <c r="Z4462" s="0" t="s">
        <v>571</v>
      </c>
      <c r="AA4462" s="0" t="s">
        <v>3577</v>
      </c>
      <c r="AB4462" s="215" t="n">
        <v>37043.875</v>
      </c>
      <c r="AC4462" s="215" t="n">
        <v>37072.875</v>
      </c>
    </row>
    <row r="4463" customFormat="false" ht="12.75" hidden="false" customHeight="false" outlineLevel="0" collapsed="false">
      <c r="A4463" s="208" t="str">
        <f aca="false">B4463&amp;" "&amp;C4463&amp;" "&amp;D4463</f>
        <v>US Crude Financial</v>
      </c>
      <c r="B4463" s="208" t="str">
        <f aca="false">IF((LEFT(N4463,2)="US"),"US","")</f>
        <v>US</v>
      </c>
      <c r="C4463" s="208" t="str">
        <f aca="false">M4463</f>
        <v>Crude</v>
      </c>
      <c r="D4463" s="208" t="str">
        <f aca="false">IF(ISNUMBER(FIND("Phy",N4463))=TRUE(),"Physical","Financial")</f>
        <v>Financial</v>
      </c>
      <c r="E4463" s="208" t="n">
        <f aca="false">IF(VLOOKUP(S4463,'DD-Lookup'!$J$6:$L$50,3,FALSE())="Monthly",(YEAR(AC4463)-YEAR(AB4463))*12+MONTH(AC4463)-MONTH(AB4463)+1,(AC4463-AB4463+1))</f>
        <v>1</v>
      </c>
      <c r="F4463" s="239" t="n">
        <f aca="false">E4463*SUM(P4463:Q4463)</f>
        <v>50000</v>
      </c>
      <c r="G4463" s="214" t="n">
        <v>1293390</v>
      </c>
      <c r="H4463" s="215" t="n">
        <v>37035.5070486111</v>
      </c>
      <c r="I4463" s="0" t="s">
        <v>2320</v>
      </c>
      <c r="M4463" s="0" t="s">
        <v>97</v>
      </c>
      <c r="N4463" s="0" t="s">
        <v>841</v>
      </c>
      <c r="O4463" s="0" t="s">
        <v>889</v>
      </c>
      <c r="P4463" s="216" t="n">
        <v>50000</v>
      </c>
      <c r="S4463" s="0" t="s">
        <v>843</v>
      </c>
      <c r="T4463" s="0" t="s">
        <v>784</v>
      </c>
      <c r="U4463" s="218" t="n">
        <v>28.59</v>
      </c>
      <c r="V4463" s="0" t="s">
        <v>2321</v>
      </c>
      <c r="W4463" s="0" t="s">
        <v>845</v>
      </c>
      <c r="X4463" s="0" t="s">
        <v>891</v>
      </c>
      <c r="Y4463" s="0" t="s">
        <v>847</v>
      </c>
      <c r="Z4463" s="0" t="s">
        <v>571</v>
      </c>
      <c r="AA4463" s="0" t="n">
        <v>107221</v>
      </c>
      <c r="AB4463" s="215" t="n">
        <v>37073</v>
      </c>
      <c r="AC4463" s="215" t="n">
        <v>37103</v>
      </c>
    </row>
    <row r="4464" customFormat="false" ht="12.75" hidden="false" customHeight="false" outlineLevel="0" collapsed="false">
      <c r="A4464" s="208" t="str">
        <f aca="false">B4464&amp;" "&amp;C4464&amp;" "&amp;D4464</f>
        <v>US Natural Gas Financial</v>
      </c>
      <c r="B4464" s="208" t="str">
        <f aca="false">IF((LEFT(N4464,2)="US"),"US","")</f>
        <v>US</v>
      </c>
      <c r="C4464" s="208" t="str">
        <f aca="false">M4464</f>
        <v>Natural Gas</v>
      </c>
      <c r="D4464" s="208" t="str">
        <f aca="false">IF(ISNUMBER(FIND("Phy",N4464))=TRUE(),"Physical","Financial")</f>
        <v>Financial</v>
      </c>
      <c r="E4464" s="208" t="n">
        <f aca="false">IF(VLOOKUP(S4464,'DD-Lookup'!$J$6:$L$50,3,FALSE())="Monthly",(YEAR(AC4464)-YEAR(AB4464))*12+MONTH(AC4464)-MONTH(AB4464)+1,(AC4464-AB4464+1))</f>
        <v>6</v>
      </c>
      <c r="F4464" s="239" t="n">
        <f aca="false">E4464*SUM(P4464:Q4464)</f>
        <v>180000</v>
      </c>
      <c r="G4464" s="214" t="n">
        <v>1293391</v>
      </c>
      <c r="H4464" s="215" t="n">
        <v>37035.5071412037</v>
      </c>
      <c r="I4464" s="0" t="s">
        <v>1023</v>
      </c>
      <c r="M4464" s="0" t="s">
        <v>858</v>
      </c>
      <c r="N4464" s="0" t="s">
        <v>1024</v>
      </c>
      <c r="O4464" s="0" t="s">
        <v>3578</v>
      </c>
      <c r="Q4464" s="216" t="n">
        <v>30000</v>
      </c>
      <c r="S4464" s="0" t="s">
        <v>1026</v>
      </c>
      <c r="T4464" s="0" t="s">
        <v>784</v>
      </c>
      <c r="U4464" s="218" t="n">
        <v>3.895</v>
      </c>
      <c r="V4464" s="0" t="s">
        <v>2906</v>
      </c>
      <c r="W4464" s="0" t="s">
        <v>1851</v>
      </c>
      <c r="X4464" s="0" t="s">
        <v>1852</v>
      </c>
      <c r="Y4464" s="0" t="s">
        <v>838</v>
      </c>
      <c r="Z4464" s="0" t="s">
        <v>571</v>
      </c>
      <c r="AA4464" s="0" t="s">
        <v>3579</v>
      </c>
      <c r="AB4464" s="215" t="n">
        <v>37037.875</v>
      </c>
      <c r="AC4464" s="215" t="n">
        <v>37042.875</v>
      </c>
    </row>
    <row r="4465" customFormat="false" ht="12.75" hidden="false" customHeight="false" outlineLevel="0" collapsed="false">
      <c r="A4465" s="208" t="str">
        <f aca="false">B4465&amp;" "&amp;C4465&amp;" "&amp;D4465</f>
        <v> Metals Financial</v>
      </c>
      <c r="B4465" s="208" t="str">
        <f aca="false">IF((LEFT(N4465,2)="US"),"US","")</f>
        <v/>
      </c>
      <c r="C4465" s="208" t="str">
        <f aca="false">M4465</f>
        <v>Metals</v>
      </c>
      <c r="D4465" s="208" t="str">
        <f aca="false">IF(ISNUMBER(FIND("Phy",N4465))=TRUE(),"Physical","Financial")</f>
        <v>Financial</v>
      </c>
      <c r="E4465" s="208" t="n">
        <f aca="false">IF(VLOOKUP(S4465,'DD-Lookup'!$J$6:$L$50,3,FALSE())="Monthly",(YEAR(AC4465)-YEAR(AB4465))*12+MONTH(AC4465)-MONTH(AB4465)+1,(AC4465-AB4465+1))</f>
        <v>1</v>
      </c>
      <c r="F4465" s="239" t="n">
        <f aca="false">E4465*SUM(P4465:Q4465)</f>
        <v>19</v>
      </c>
      <c r="G4465" s="214" t="n">
        <v>1293392</v>
      </c>
      <c r="H4465" s="215" t="n">
        <v>37035.5072222222</v>
      </c>
      <c r="I4465" s="0" t="s">
        <v>796</v>
      </c>
      <c r="M4465" s="0" t="s">
        <v>780</v>
      </c>
      <c r="N4465" s="0" t="s">
        <v>781</v>
      </c>
      <c r="O4465" s="0" t="s">
        <v>782</v>
      </c>
      <c r="P4465" s="216" t="n">
        <v>19</v>
      </c>
      <c r="S4465" s="0" t="s">
        <v>783</v>
      </c>
      <c r="T4465" s="0" t="s">
        <v>784</v>
      </c>
      <c r="U4465" s="218" t="n">
        <v>1546</v>
      </c>
      <c r="V4465" s="0" t="s">
        <v>830</v>
      </c>
      <c r="W4465" s="0" t="s">
        <v>803</v>
      </c>
      <c r="X4465" s="0" t="s">
        <v>787</v>
      </c>
      <c r="Y4465" s="0" t="s">
        <v>788</v>
      </c>
      <c r="Z4465" s="0" t="s">
        <v>789</v>
      </c>
      <c r="AA4465" s="0" t="n">
        <v>2151762</v>
      </c>
    </row>
    <row r="4466" customFormat="false" ht="12.75" hidden="false" customHeight="false" outlineLevel="0" collapsed="false">
      <c r="A4466" s="208" t="str">
        <f aca="false">B4466&amp;" "&amp;C4466&amp;" "&amp;D4466</f>
        <v>US Crude Financial</v>
      </c>
      <c r="B4466" s="208" t="str">
        <f aca="false">IF((LEFT(N4466,2)="US"),"US","")</f>
        <v>US</v>
      </c>
      <c r="C4466" s="208" t="str">
        <f aca="false">M4466</f>
        <v>Crude</v>
      </c>
      <c r="D4466" s="208" t="str">
        <f aca="false">IF(ISNUMBER(FIND("Phy",N4466))=TRUE(),"Physical","Financial")</f>
        <v>Financial</v>
      </c>
      <c r="E4466" s="208" t="n">
        <f aca="false">IF(VLOOKUP(S4466,'DD-Lookup'!$J$6:$L$50,3,FALSE())="Monthly",(YEAR(AC4466)-YEAR(AB4466))*12+MONTH(AC4466)-MONTH(AB4466)+1,(AC4466-AB4466+1))</f>
        <v>1</v>
      </c>
      <c r="F4466" s="239" t="n">
        <f aca="false">E4466*SUM(P4466:Q4466)</f>
        <v>25000</v>
      </c>
      <c r="G4466" s="214" t="n">
        <v>1293395</v>
      </c>
      <c r="H4466" s="215" t="n">
        <v>37035.5074652778</v>
      </c>
      <c r="I4466" s="0" t="s">
        <v>1112</v>
      </c>
      <c r="M4466" s="0" t="s">
        <v>97</v>
      </c>
      <c r="N4466" s="0" t="s">
        <v>2263</v>
      </c>
      <c r="O4466" s="0" t="s">
        <v>2264</v>
      </c>
      <c r="Q4466" s="216" t="n">
        <v>25000</v>
      </c>
      <c r="S4466" s="0" t="s">
        <v>834</v>
      </c>
      <c r="T4466" s="0" t="s">
        <v>784</v>
      </c>
      <c r="U4466" s="218" t="n">
        <v>-0.19</v>
      </c>
      <c r="V4466" s="0" t="s">
        <v>2265</v>
      </c>
      <c r="W4466" s="0" t="s">
        <v>2266</v>
      </c>
      <c r="X4466" s="0" t="s">
        <v>2267</v>
      </c>
      <c r="Y4466" s="0" t="s">
        <v>838</v>
      </c>
      <c r="Z4466" s="0" t="s">
        <v>571</v>
      </c>
      <c r="AA4466" s="0" t="s">
        <v>3580</v>
      </c>
      <c r="AB4466" s="215" t="n">
        <v>37073</v>
      </c>
      <c r="AC4466" s="215" t="n">
        <v>37103</v>
      </c>
    </row>
    <row r="4467" customFormat="false" ht="12.75" hidden="false" customHeight="false" outlineLevel="0" collapsed="false">
      <c r="A4467" s="208" t="str">
        <f aca="false">B4467&amp;" "&amp;C4467&amp;" "&amp;D4467</f>
        <v> Metals Financial</v>
      </c>
      <c r="B4467" s="208" t="str">
        <f aca="false">IF((LEFT(N4467,2)="US"),"US","")</f>
        <v/>
      </c>
      <c r="C4467" s="208" t="str">
        <f aca="false">M4467</f>
        <v>Metals</v>
      </c>
      <c r="D4467" s="208" t="str">
        <f aca="false">IF(ISNUMBER(FIND("Phy",N4467))=TRUE(),"Physical","Financial")</f>
        <v>Financial</v>
      </c>
      <c r="E4467" s="208" t="n">
        <f aca="false">IF(VLOOKUP(S4467,'DD-Lookup'!$J$6:$L$50,3,FALSE())="Monthly",(YEAR(AC4467)-YEAR(AB4467))*12+MONTH(AC4467)-MONTH(AB4467)+1,(AC4467-AB4467+1))</f>
        <v>1</v>
      </c>
      <c r="F4467" s="239" t="n">
        <f aca="false">E4467*SUM(P4467:Q4467)</f>
        <v>8</v>
      </c>
      <c r="G4467" s="214" t="n">
        <v>1293396</v>
      </c>
      <c r="H4467" s="215" t="n">
        <v>37035.5075925926</v>
      </c>
      <c r="I4467" s="0" t="s">
        <v>809</v>
      </c>
      <c r="M4467" s="0" t="s">
        <v>780</v>
      </c>
      <c r="N4467" s="0" t="s">
        <v>781</v>
      </c>
      <c r="O4467" s="0" t="s">
        <v>782</v>
      </c>
      <c r="Q4467" s="216" t="n">
        <v>8</v>
      </c>
      <c r="S4467" s="0" t="s">
        <v>783</v>
      </c>
      <c r="T4467" s="0" t="s">
        <v>784</v>
      </c>
      <c r="U4467" s="218" t="n">
        <v>1547</v>
      </c>
      <c r="V4467" s="0" t="s">
        <v>810</v>
      </c>
      <c r="W4467" s="0" t="s">
        <v>803</v>
      </c>
      <c r="X4467" s="0" t="s">
        <v>787</v>
      </c>
      <c r="Y4467" s="0" t="s">
        <v>788</v>
      </c>
      <c r="Z4467" s="0" t="s">
        <v>789</v>
      </c>
      <c r="AA4467" s="0" t="n">
        <v>2151760</v>
      </c>
    </row>
    <row r="4468" customFormat="false" ht="12.75" hidden="false" customHeight="false" outlineLevel="0" collapsed="false">
      <c r="A4468" s="208" t="str">
        <f aca="false">B4468&amp;" "&amp;C4468&amp;" "&amp;D4468</f>
        <v>US Crude Financial</v>
      </c>
      <c r="B4468" s="208" t="str">
        <f aca="false">IF((LEFT(N4468,2)="US"),"US","")</f>
        <v>US</v>
      </c>
      <c r="C4468" s="208" t="str">
        <f aca="false">M4468</f>
        <v>Crude</v>
      </c>
      <c r="D4468" s="208" t="str">
        <f aca="false">IF(ISNUMBER(FIND("Phy",N4468))=TRUE(),"Physical","Financial")</f>
        <v>Financial</v>
      </c>
      <c r="E4468" s="208" t="n">
        <f aca="false">IF(VLOOKUP(S4468,'DD-Lookup'!$J$6:$L$50,3,FALSE())="Monthly",(YEAR(AC4468)-YEAR(AB4468))*12+MONTH(AC4468)-MONTH(AB4468)+1,(AC4468-AB4468+1))</f>
        <v>1</v>
      </c>
      <c r="F4468" s="239" t="n">
        <f aca="false">E4468*SUM(P4468:Q4468)</f>
        <v>50000</v>
      </c>
      <c r="G4468" s="214" t="n">
        <v>1293398</v>
      </c>
      <c r="H4468" s="215" t="n">
        <v>37035.5079513889</v>
      </c>
      <c r="I4468" s="0" t="s">
        <v>888</v>
      </c>
      <c r="M4468" s="0" t="s">
        <v>97</v>
      </c>
      <c r="N4468" s="0" t="s">
        <v>841</v>
      </c>
      <c r="O4468" s="0" t="s">
        <v>842</v>
      </c>
      <c r="P4468" s="216" t="n">
        <v>50000</v>
      </c>
      <c r="S4468" s="0" t="s">
        <v>843</v>
      </c>
      <c r="T4468" s="0" t="s">
        <v>784</v>
      </c>
      <c r="U4468" s="218" t="n">
        <v>28.57</v>
      </c>
      <c r="V4468" s="0" t="s">
        <v>995</v>
      </c>
      <c r="W4468" s="0" t="s">
        <v>845</v>
      </c>
      <c r="X4468" s="0" t="s">
        <v>846</v>
      </c>
      <c r="Y4468" s="0" t="s">
        <v>847</v>
      </c>
      <c r="Z4468" s="0" t="s">
        <v>571</v>
      </c>
      <c r="AA4468" s="0" t="n">
        <v>107222</v>
      </c>
      <c r="AB4468" s="215" t="n">
        <v>37073</v>
      </c>
      <c r="AC4468" s="215" t="n">
        <v>37103</v>
      </c>
    </row>
    <row r="4469" customFormat="false" ht="12.75" hidden="false" customHeight="false" outlineLevel="0" collapsed="false">
      <c r="A4469" s="208" t="str">
        <f aca="false">B4469&amp;" "&amp;C4469&amp;" "&amp;D4469</f>
        <v>US Natural Gas Financial</v>
      </c>
      <c r="B4469" s="208" t="str">
        <f aca="false">IF((LEFT(N4469,2)="US"),"US","")</f>
        <v>US</v>
      </c>
      <c r="C4469" s="208" t="str">
        <f aca="false">M4469</f>
        <v>Natural Gas</v>
      </c>
      <c r="D4469" s="208" t="str">
        <f aca="false">IF(ISNUMBER(FIND("Phy",N4469))=TRUE(),"Physical","Financial")</f>
        <v>Financial</v>
      </c>
      <c r="E4469" s="208" t="n">
        <f aca="false">IF(VLOOKUP(S4469,'DD-Lookup'!$J$6:$L$50,3,FALSE())="Monthly",(YEAR(AC4469)-YEAR(AB4469))*12+MONTH(AC4469)-MONTH(AB4469)+1,(AC4469-AB4469+1))</f>
        <v>31</v>
      </c>
      <c r="F4469" s="239" t="n">
        <f aca="false">E4469*SUM(P4469:Q4469)</f>
        <v>310000</v>
      </c>
      <c r="G4469" s="214" t="n">
        <v>1293399</v>
      </c>
      <c r="H4469" s="215" t="n">
        <v>37035.5079861111</v>
      </c>
      <c r="I4469" s="0" t="s">
        <v>1045</v>
      </c>
      <c r="M4469" s="0" t="s">
        <v>858</v>
      </c>
      <c r="N4469" s="0" t="s">
        <v>1024</v>
      </c>
      <c r="O4469" s="0" t="s">
        <v>1099</v>
      </c>
      <c r="P4469" s="216" t="n">
        <v>10000</v>
      </c>
      <c r="S4469" s="0" t="s">
        <v>1026</v>
      </c>
      <c r="T4469" s="0" t="s">
        <v>784</v>
      </c>
      <c r="U4469" s="218" t="n">
        <v>4.1525</v>
      </c>
      <c r="V4469" s="0" t="s">
        <v>1323</v>
      </c>
      <c r="W4469" s="0" t="s">
        <v>1028</v>
      </c>
      <c r="X4469" s="0" t="s">
        <v>1029</v>
      </c>
      <c r="Y4469" s="0" t="s">
        <v>838</v>
      </c>
      <c r="Z4469" s="0" t="s">
        <v>571</v>
      </c>
      <c r="AA4469" s="0" t="s">
        <v>3581</v>
      </c>
      <c r="AB4469" s="215" t="n">
        <v>37073.875</v>
      </c>
      <c r="AC4469" s="215" t="n">
        <v>37103.875</v>
      </c>
    </row>
    <row r="4470" customFormat="false" ht="12.75" hidden="false" customHeight="false" outlineLevel="0" collapsed="false">
      <c r="A4470" s="208" t="str">
        <f aca="false">B4470&amp;" "&amp;C4470&amp;" "&amp;D4470</f>
        <v>US Natural Gas Financial</v>
      </c>
      <c r="B4470" s="208" t="str">
        <f aca="false">IF((LEFT(N4470,2)="US"),"US","")</f>
        <v>US</v>
      </c>
      <c r="C4470" s="208" t="str">
        <f aca="false">M4470</f>
        <v>Natural Gas</v>
      </c>
      <c r="D4470" s="208" t="str">
        <f aca="false">IF(ISNUMBER(FIND("Phy",N4470))=TRUE(),"Physical","Financial")</f>
        <v>Financial</v>
      </c>
      <c r="E4470" s="208" t="n">
        <f aca="false">IF(VLOOKUP(S4470,'DD-Lookup'!$J$6:$L$50,3,FALSE())="Monthly",(YEAR(AC4470)-YEAR(AB4470))*12+MONTH(AC4470)-MONTH(AB4470)+1,(AC4470-AB4470+1))</f>
        <v>31</v>
      </c>
      <c r="F4470" s="239" t="n">
        <f aca="false">E4470*SUM(P4470:Q4470)</f>
        <v>155000</v>
      </c>
      <c r="G4470" s="214" t="n">
        <v>1293401</v>
      </c>
      <c r="H4470" s="215" t="n">
        <v>37035.5083796296</v>
      </c>
      <c r="I4470" s="0" t="s">
        <v>1023</v>
      </c>
      <c r="M4470" s="0" t="s">
        <v>858</v>
      </c>
      <c r="N4470" s="0" t="s">
        <v>1482</v>
      </c>
      <c r="O4470" s="0" t="s">
        <v>3582</v>
      </c>
      <c r="P4470" s="216" t="n">
        <v>5000</v>
      </c>
      <c r="S4470" s="0" t="s">
        <v>1026</v>
      </c>
      <c r="T4470" s="0" t="s">
        <v>784</v>
      </c>
      <c r="U4470" s="218" t="n">
        <v>0.2025</v>
      </c>
      <c r="V4470" s="0" t="s">
        <v>1904</v>
      </c>
      <c r="W4470" s="0" t="s">
        <v>1485</v>
      </c>
      <c r="X4470" s="0" t="s">
        <v>1486</v>
      </c>
      <c r="Y4470" s="0" t="s">
        <v>838</v>
      </c>
      <c r="Z4470" s="0" t="s">
        <v>571</v>
      </c>
      <c r="AA4470" s="0" t="s">
        <v>3583</v>
      </c>
      <c r="AB4470" s="215" t="n">
        <v>37073.875</v>
      </c>
      <c r="AC4470" s="215" t="n">
        <v>37103.875</v>
      </c>
    </row>
    <row r="4471" customFormat="false" ht="12.75" hidden="false" customHeight="false" outlineLevel="0" collapsed="false">
      <c r="A4471" s="208" t="str">
        <f aca="false">B4471&amp;" "&amp;C4471&amp;" "&amp;D4471</f>
        <v>US Natural Gas Financial</v>
      </c>
      <c r="B4471" s="208" t="str">
        <f aca="false">IF((LEFT(N4471,2)="US"),"US","")</f>
        <v>US</v>
      </c>
      <c r="C4471" s="208" t="str">
        <f aca="false">M4471</f>
        <v>Natural Gas</v>
      </c>
      <c r="D4471" s="208" t="str">
        <f aca="false">IF(ISNUMBER(FIND("Phy",N4471))=TRUE(),"Physical","Financial")</f>
        <v>Financial</v>
      </c>
      <c r="E4471" s="208" t="n">
        <f aca="false">IF(VLOOKUP(S4471,'DD-Lookup'!$J$6:$L$50,3,FALSE())="Monthly",(YEAR(AC4471)-YEAR(AB4471))*12+MONTH(AC4471)-MONTH(AB4471)+1,(AC4471-AB4471+1))</f>
        <v>31</v>
      </c>
      <c r="F4471" s="239" t="n">
        <f aca="false">E4471*SUM(P4471:Q4471)</f>
        <v>310000</v>
      </c>
      <c r="G4471" s="214" t="n">
        <v>1293402</v>
      </c>
      <c r="H4471" s="215" t="n">
        <v>37035.5084375</v>
      </c>
      <c r="I4471" s="0" t="s">
        <v>593</v>
      </c>
      <c r="M4471" s="0" t="s">
        <v>858</v>
      </c>
      <c r="N4471" s="0" t="s">
        <v>1024</v>
      </c>
      <c r="O4471" s="0" t="s">
        <v>1099</v>
      </c>
      <c r="P4471" s="216" t="n">
        <v>10000</v>
      </c>
      <c r="S4471" s="0" t="s">
        <v>1026</v>
      </c>
      <c r="T4471" s="0" t="s">
        <v>784</v>
      </c>
      <c r="U4471" s="218" t="n">
        <v>4.1525</v>
      </c>
      <c r="V4471" s="0" t="s">
        <v>2196</v>
      </c>
      <c r="W4471" s="0" t="s">
        <v>1028</v>
      </c>
      <c r="X4471" s="0" t="s">
        <v>1029</v>
      </c>
      <c r="Y4471" s="0" t="s">
        <v>838</v>
      </c>
      <c r="Z4471" s="0" t="s">
        <v>571</v>
      </c>
      <c r="AA4471" s="0" t="s">
        <v>3584</v>
      </c>
      <c r="AB4471" s="215" t="n">
        <v>37073.875</v>
      </c>
      <c r="AC4471" s="215" t="n">
        <v>37103.875</v>
      </c>
    </row>
    <row r="4472" customFormat="false" ht="12.75" hidden="false" customHeight="false" outlineLevel="0" collapsed="false">
      <c r="A4472" s="208" t="str">
        <f aca="false">B4472&amp;" "&amp;C4472&amp;" "&amp;D4472</f>
        <v>US Natural Gas Financial</v>
      </c>
      <c r="B4472" s="208" t="str">
        <f aca="false">IF((LEFT(N4472,2)="US"),"US","")</f>
        <v>US</v>
      </c>
      <c r="C4472" s="208" t="str">
        <f aca="false">M4472</f>
        <v>Natural Gas</v>
      </c>
      <c r="D4472" s="208" t="str">
        <f aca="false">IF(ISNUMBER(FIND("Phy",N4472))=TRUE(),"Physical","Financial")</f>
        <v>Financial</v>
      </c>
      <c r="E4472" s="208" t="n">
        <f aca="false">IF(VLOOKUP(S4472,'DD-Lookup'!$J$6:$L$50,3,FALSE())="Monthly",(YEAR(AC4472)-YEAR(AB4472))*12+MONTH(AC4472)-MONTH(AB4472)+1,(AC4472-AB4472+1))</f>
        <v>30</v>
      </c>
      <c r="F4472" s="239" t="n">
        <f aca="false">E4472*SUM(P4472:Q4472)</f>
        <v>150000</v>
      </c>
      <c r="G4472" s="214" t="n">
        <v>1293405</v>
      </c>
      <c r="H4472" s="215" t="n">
        <v>37035.508912037</v>
      </c>
      <c r="I4472" s="0" t="s">
        <v>1376</v>
      </c>
      <c r="M4472" s="0" t="s">
        <v>858</v>
      </c>
      <c r="N4472" s="0" t="s">
        <v>1024</v>
      </c>
      <c r="O4472" s="0" t="s">
        <v>1025</v>
      </c>
      <c r="Q4472" s="216" t="n">
        <v>5000</v>
      </c>
      <c r="S4472" s="0" t="s">
        <v>1026</v>
      </c>
      <c r="T4472" s="0" t="s">
        <v>784</v>
      </c>
      <c r="U4472" s="218" t="n">
        <v>4.085</v>
      </c>
      <c r="V4472" s="0" t="s">
        <v>3572</v>
      </c>
      <c r="W4472" s="0" t="s">
        <v>1028</v>
      </c>
      <c r="X4472" s="0" t="s">
        <v>1029</v>
      </c>
      <c r="Y4472" s="0" t="s">
        <v>838</v>
      </c>
      <c r="Z4472" s="0" t="s">
        <v>571</v>
      </c>
      <c r="AA4472" s="0" t="s">
        <v>3585</v>
      </c>
      <c r="AB4472" s="215" t="n">
        <v>37043.875</v>
      </c>
      <c r="AC4472" s="215" t="n">
        <v>37072.875</v>
      </c>
    </row>
    <row r="4473" customFormat="false" ht="12.75" hidden="false" customHeight="false" outlineLevel="0" collapsed="false">
      <c r="A4473" s="208" t="str">
        <f aca="false">B4473&amp;" "&amp;C4473&amp;" "&amp;D4473</f>
        <v>US Crude Financial</v>
      </c>
      <c r="B4473" s="208" t="str">
        <f aca="false">IF((LEFT(N4473,2)="US"),"US","")</f>
        <v>US</v>
      </c>
      <c r="C4473" s="208" t="str">
        <f aca="false">M4473</f>
        <v>Crude</v>
      </c>
      <c r="D4473" s="208" t="str">
        <f aca="false">IF(ISNUMBER(FIND("Phy",N4473))=TRUE(),"Physical","Financial")</f>
        <v>Financial</v>
      </c>
      <c r="E4473" s="208" t="n">
        <f aca="false">IF(VLOOKUP(S4473,'DD-Lookup'!$J$6:$L$50,3,FALSE())="Monthly",(YEAR(AC4473)-YEAR(AB4473))*12+MONTH(AC4473)-MONTH(AB4473)+1,(AC4473-AB4473+1))</f>
        <v>1</v>
      </c>
      <c r="F4473" s="239" t="n">
        <f aca="false">E4473*SUM(P4473:Q4473)</f>
        <v>30000</v>
      </c>
      <c r="G4473" s="214" t="n">
        <v>1293407</v>
      </c>
      <c r="H4473" s="215" t="n">
        <v>37035.5091087963</v>
      </c>
      <c r="I4473" s="0" t="s">
        <v>1376</v>
      </c>
      <c r="M4473" s="0" t="s">
        <v>97</v>
      </c>
      <c r="N4473" s="0" t="s">
        <v>841</v>
      </c>
      <c r="O4473" s="0" t="s">
        <v>842</v>
      </c>
      <c r="P4473" s="216" t="n">
        <v>30000</v>
      </c>
      <c r="S4473" s="0" t="s">
        <v>843</v>
      </c>
      <c r="T4473" s="0" t="s">
        <v>784</v>
      </c>
      <c r="U4473" s="218" t="n">
        <v>28.55</v>
      </c>
      <c r="V4473" s="0" t="s">
        <v>2510</v>
      </c>
      <c r="W4473" s="0" t="s">
        <v>845</v>
      </c>
      <c r="X4473" s="0" t="s">
        <v>846</v>
      </c>
      <c r="Y4473" s="0" t="s">
        <v>847</v>
      </c>
      <c r="Z4473" s="0" t="s">
        <v>571</v>
      </c>
      <c r="AA4473" s="0" t="n">
        <v>107223</v>
      </c>
      <c r="AB4473" s="215" t="n">
        <v>37073</v>
      </c>
      <c r="AC4473" s="215" t="n">
        <v>37103</v>
      </c>
    </row>
    <row r="4474" customFormat="false" ht="12.75" hidden="false" customHeight="false" outlineLevel="0" collapsed="false">
      <c r="A4474" s="208" t="str">
        <f aca="false">B4474&amp;" "&amp;C4474&amp;" "&amp;D4474</f>
        <v>US Natural Gas Financial</v>
      </c>
      <c r="B4474" s="208" t="str">
        <f aca="false">IF((LEFT(N4474,2)="US"),"US","")</f>
        <v>US</v>
      </c>
      <c r="C4474" s="208" t="str">
        <f aca="false">M4474</f>
        <v>Natural Gas</v>
      </c>
      <c r="D4474" s="208" t="str">
        <f aca="false">IF(ISNUMBER(FIND("Phy",N4474))=TRUE(),"Physical","Financial")</f>
        <v>Financial</v>
      </c>
      <c r="E4474" s="208" t="n">
        <f aca="false">IF(VLOOKUP(S4474,'DD-Lookup'!$J$6:$L$50,3,FALSE())="Monthly",(YEAR(AC4474)-YEAR(AB4474))*12+MONTH(AC4474)-MONTH(AB4474)+1,(AC4474-AB4474+1))</f>
        <v>30</v>
      </c>
      <c r="F4474" s="239" t="n">
        <f aca="false">E4474*SUM(P4474:Q4474)</f>
        <v>150000</v>
      </c>
      <c r="G4474" s="214" t="n">
        <v>1293408</v>
      </c>
      <c r="H4474" s="215" t="n">
        <v>37035.5091435185</v>
      </c>
      <c r="I4474" s="0" t="s">
        <v>1925</v>
      </c>
      <c r="M4474" s="0" t="s">
        <v>858</v>
      </c>
      <c r="N4474" s="0" t="s">
        <v>1024</v>
      </c>
      <c r="O4474" s="0" t="s">
        <v>1025</v>
      </c>
      <c r="Q4474" s="216" t="n">
        <v>5000</v>
      </c>
      <c r="S4474" s="0" t="s">
        <v>1026</v>
      </c>
      <c r="T4474" s="0" t="s">
        <v>784</v>
      </c>
      <c r="U4474" s="218" t="n">
        <v>4.085</v>
      </c>
      <c r="V4474" s="0" t="s">
        <v>2110</v>
      </c>
      <c r="W4474" s="0" t="s">
        <v>1028</v>
      </c>
      <c r="X4474" s="0" t="s">
        <v>1029</v>
      </c>
      <c r="Y4474" s="0" t="s">
        <v>838</v>
      </c>
      <c r="Z4474" s="0" t="s">
        <v>571</v>
      </c>
      <c r="AA4474" s="0" t="s">
        <v>3586</v>
      </c>
      <c r="AB4474" s="215" t="n">
        <v>37043.875</v>
      </c>
      <c r="AC4474" s="215" t="n">
        <v>37072.875</v>
      </c>
    </row>
    <row r="4475" customFormat="false" ht="12.75" hidden="false" customHeight="false" outlineLevel="0" collapsed="false">
      <c r="A4475" s="208" t="str">
        <f aca="false">B4475&amp;" "&amp;C4475&amp;" "&amp;D4475</f>
        <v>US Crude Financial</v>
      </c>
      <c r="B4475" s="208" t="str">
        <f aca="false">IF((LEFT(N4475,2)="US"),"US","")</f>
        <v>US</v>
      </c>
      <c r="C4475" s="208" t="str">
        <f aca="false">M4475</f>
        <v>Crude</v>
      </c>
      <c r="D4475" s="208" t="str">
        <f aca="false">IF(ISNUMBER(FIND("Phy",N4475))=TRUE(),"Physical","Financial")</f>
        <v>Financial</v>
      </c>
      <c r="E4475" s="208" t="n">
        <f aca="false">IF(VLOOKUP(S4475,'DD-Lookup'!$J$6:$L$50,3,FALSE())="Monthly",(YEAR(AC4475)-YEAR(AB4475))*12+MONTH(AC4475)-MONTH(AB4475)+1,(AC4475-AB4475+1))</f>
        <v>1</v>
      </c>
      <c r="F4475" s="239" t="n">
        <f aca="false">E4475*SUM(P4475:Q4475)</f>
        <v>20000</v>
      </c>
      <c r="G4475" s="214" t="n">
        <v>1293409</v>
      </c>
      <c r="H4475" s="215" t="n">
        <v>37035.5091666667</v>
      </c>
      <c r="I4475" s="0" t="s">
        <v>1376</v>
      </c>
      <c r="M4475" s="0" t="s">
        <v>97</v>
      </c>
      <c r="N4475" s="0" t="s">
        <v>841</v>
      </c>
      <c r="O4475" s="0" t="s">
        <v>842</v>
      </c>
      <c r="P4475" s="216" t="n">
        <v>20000</v>
      </c>
      <c r="S4475" s="0" t="s">
        <v>843</v>
      </c>
      <c r="T4475" s="0" t="s">
        <v>784</v>
      </c>
      <c r="U4475" s="218" t="n">
        <v>28.55</v>
      </c>
      <c r="V4475" s="0" t="s">
        <v>2312</v>
      </c>
      <c r="W4475" s="0" t="s">
        <v>845</v>
      </c>
      <c r="X4475" s="0" t="s">
        <v>846</v>
      </c>
      <c r="Y4475" s="0" t="s">
        <v>847</v>
      </c>
      <c r="Z4475" s="0" t="s">
        <v>571</v>
      </c>
      <c r="AA4475" s="0" t="n">
        <v>107224</v>
      </c>
      <c r="AB4475" s="215" t="n">
        <v>37073</v>
      </c>
      <c r="AC4475" s="215" t="n">
        <v>37103</v>
      </c>
    </row>
    <row r="4476" customFormat="false" ht="12.75" hidden="false" customHeight="false" outlineLevel="0" collapsed="false">
      <c r="A4476" s="208" t="str">
        <f aca="false">B4476&amp;" "&amp;C4476&amp;" "&amp;D4476</f>
        <v>US Crude Financial</v>
      </c>
      <c r="B4476" s="208" t="str">
        <f aca="false">IF((LEFT(N4476,2)="US"),"US","")</f>
        <v>US</v>
      </c>
      <c r="C4476" s="208" t="str">
        <f aca="false">M4476</f>
        <v>Crude</v>
      </c>
      <c r="D4476" s="208" t="str">
        <f aca="false">IF(ISNUMBER(FIND("Phy",N4476))=TRUE(),"Physical","Financial")</f>
        <v>Financial</v>
      </c>
      <c r="E4476" s="208" t="n">
        <f aca="false">IF(VLOOKUP(S4476,'DD-Lookup'!$J$6:$L$50,3,FALSE())="Monthly",(YEAR(AC4476)-YEAR(AB4476))*12+MONTH(AC4476)-MONTH(AB4476)+1,(AC4476-AB4476+1))</f>
        <v>1</v>
      </c>
      <c r="F4476" s="239" t="n">
        <f aca="false">E4476*SUM(P4476:Q4476)</f>
        <v>50000</v>
      </c>
      <c r="G4476" s="214" t="n">
        <v>1293410</v>
      </c>
      <c r="H4476" s="215" t="n">
        <v>37035.509224537</v>
      </c>
      <c r="I4476" s="0" t="s">
        <v>1112</v>
      </c>
      <c r="M4476" s="0" t="s">
        <v>97</v>
      </c>
      <c r="N4476" s="0" t="s">
        <v>841</v>
      </c>
      <c r="O4476" s="0" t="s">
        <v>842</v>
      </c>
      <c r="P4476" s="216" t="n">
        <v>50000</v>
      </c>
      <c r="S4476" s="0" t="s">
        <v>843</v>
      </c>
      <c r="T4476" s="0" t="s">
        <v>784</v>
      </c>
      <c r="U4476" s="218" t="n">
        <v>28.57</v>
      </c>
      <c r="V4476" s="0" t="s">
        <v>2690</v>
      </c>
      <c r="W4476" s="0" t="s">
        <v>845</v>
      </c>
      <c r="X4476" s="0" t="s">
        <v>846</v>
      </c>
      <c r="Y4476" s="0" t="s">
        <v>847</v>
      </c>
      <c r="Z4476" s="0" t="s">
        <v>571</v>
      </c>
      <c r="AA4476" s="0" t="n">
        <v>107225</v>
      </c>
      <c r="AB4476" s="215" t="n">
        <v>37073</v>
      </c>
      <c r="AC4476" s="215" t="n">
        <v>37103</v>
      </c>
    </row>
    <row r="4477" customFormat="false" ht="12.75" hidden="false" customHeight="false" outlineLevel="0" collapsed="false">
      <c r="A4477" s="208" t="str">
        <f aca="false">B4477&amp;" "&amp;C4477&amp;" "&amp;D4477</f>
        <v>US Crude Financial</v>
      </c>
      <c r="B4477" s="208" t="str">
        <f aca="false">IF((LEFT(N4477,2)="US"),"US","")</f>
        <v>US</v>
      </c>
      <c r="C4477" s="208" t="str">
        <f aca="false">M4477</f>
        <v>Crude</v>
      </c>
      <c r="D4477" s="208" t="str">
        <f aca="false">IF(ISNUMBER(FIND("Phy",N4477))=TRUE(),"Physical","Financial")</f>
        <v>Financial</v>
      </c>
      <c r="E4477" s="208" t="n">
        <f aca="false">IF(VLOOKUP(S4477,'DD-Lookup'!$J$6:$L$50,3,FALSE())="Monthly",(YEAR(AC4477)-YEAR(AB4477))*12+MONTH(AC4477)-MONTH(AB4477)+1,(AC4477-AB4477+1))</f>
        <v>1</v>
      </c>
      <c r="F4477" s="239" t="n">
        <f aca="false">E4477*SUM(P4477:Q4477)</f>
        <v>50000</v>
      </c>
      <c r="G4477" s="214" t="n">
        <v>1293411</v>
      </c>
      <c r="H4477" s="215" t="n">
        <v>37035.5092361111</v>
      </c>
      <c r="I4477" s="0" t="s">
        <v>2320</v>
      </c>
      <c r="M4477" s="0" t="s">
        <v>97</v>
      </c>
      <c r="N4477" s="0" t="s">
        <v>841</v>
      </c>
      <c r="O4477" s="0" t="s">
        <v>889</v>
      </c>
      <c r="P4477" s="216" t="n">
        <v>50000</v>
      </c>
      <c r="S4477" s="0" t="s">
        <v>843</v>
      </c>
      <c r="T4477" s="0" t="s">
        <v>784</v>
      </c>
      <c r="U4477" s="218" t="n">
        <v>28.55</v>
      </c>
      <c r="V4477" s="0" t="s">
        <v>2321</v>
      </c>
      <c r="W4477" s="0" t="s">
        <v>845</v>
      </c>
      <c r="X4477" s="0" t="s">
        <v>891</v>
      </c>
      <c r="Y4477" s="0" t="s">
        <v>847</v>
      </c>
      <c r="Z4477" s="0" t="s">
        <v>571</v>
      </c>
      <c r="AA4477" s="0" t="n">
        <v>107226</v>
      </c>
      <c r="AB4477" s="215" t="n">
        <v>37073</v>
      </c>
      <c r="AC4477" s="215" t="n">
        <v>37103</v>
      </c>
    </row>
    <row r="4478" customFormat="false" ht="12.75" hidden="false" customHeight="false" outlineLevel="0" collapsed="false">
      <c r="A4478" s="208" t="str">
        <f aca="false">B4478&amp;" "&amp;C4478&amp;" "&amp;D4478</f>
        <v>US Natural Gas Financial</v>
      </c>
      <c r="B4478" s="208" t="str">
        <f aca="false">IF((LEFT(N4478,2)="US"),"US","")</f>
        <v>US</v>
      </c>
      <c r="C4478" s="208" t="str">
        <f aca="false">M4478</f>
        <v>Natural Gas</v>
      </c>
      <c r="D4478" s="208" t="str">
        <f aca="false">IF(ISNUMBER(FIND("Phy",N4478))=TRUE(),"Physical","Financial")</f>
        <v>Financial</v>
      </c>
      <c r="E4478" s="208" t="n">
        <f aca="false">IF(VLOOKUP(S4478,'DD-Lookup'!$J$6:$L$50,3,FALSE())="Monthly",(YEAR(AC4478)-YEAR(AB4478))*12+MONTH(AC4478)-MONTH(AB4478)+1,(AC4478-AB4478+1))</f>
        <v>30</v>
      </c>
      <c r="F4478" s="239" t="n">
        <f aca="false">E4478*SUM(P4478:Q4478)</f>
        <v>300000</v>
      </c>
      <c r="G4478" s="214" t="n">
        <v>1293412</v>
      </c>
      <c r="H4478" s="215" t="n">
        <v>37035.5095023148</v>
      </c>
      <c r="I4478" s="0" t="s">
        <v>2259</v>
      </c>
      <c r="M4478" s="0" t="s">
        <v>858</v>
      </c>
      <c r="N4478" s="0" t="s">
        <v>1024</v>
      </c>
      <c r="O4478" s="0" t="s">
        <v>1025</v>
      </c>
      <c r="P4478" s="216" t="n">
        <v>10000</v>
      </c>
      <c r="S4478" s="0" t="s">
        <v>1026</v>
      </c>
      <c r="T4478" s="0" t="s">
        <v>784</v>
      </c>
      <c r="U4478" s="218" t="n">
        <v>4.08</v>
      </c>
      <c r="V4478" s="0" t="s">
        <v>2557</v>
      </c>
      <c r="W4478" s="0" t="s">
        <v>1028</v>
      </c>
      <c r="X4478" s="0" t="s">
        <v>1029</v>
      </c>
      <c r="Y4478" s="0" t="s">
        <v>838</v>
      </c>
      <c r="Z4478" s="0" t="s">
        <v>571</v>
      </c>
      <c r="AA4478" s="0" t="s">
        <v>3587</v>
      </c>
      <c r="AB4478" s="215" t="n">
        <v>37043.875</v>
      </c>
      <c r="AC4478" s="215" t="n">
        <v>37072.875</v>
      </c>
    </row>
    <row r="4479" customFormat="false" ht="12.75" hidden="false" customHeight="false" outlineLevel="0" collapsed="false">
      <c r="A4479" s="208" t="str">
        <f aca="false">B4479&amp;" "&amp;C4479&amp;" "&amp;D4479</f>
        <v>US Natural Gas Financial</v>
      </c>
      <c r="B4479" s="208" t="str">
        <f aca="false">IF((LEFT(N4479,2)="US"),"US","")</f>
        <v>US</v>
      </c>
      <c r="C4479" s="208" t="str">
        <f aca="false">M4479</f>
        <v>Natural Gas</v>
      </c>
      <c r="D4479" s="208" t="str">
        <f aca="false">IF(ISNUMBER(FIND("Phy",N4479))=TRUE(),"Physical","Financial")</f>
        <v>Financial</v>
      </c>
      <c r="E4479" s="208" t="n">
        <f aca="false">IF(VLOOKUP(S4479,'DD-Lookup'!$J$6:$L$50,3,FALSE())="Monthly",(YEAR(AC4479)-YEAR(AB4479))*12+MONTH(AC4479)-MONTH(AB4479)+1,(AC4479-AB4479+1))</f>
        <v>30</v>
      </c>
      <c r="F4479" s="239" t="n">
        <f aca="false">E4479*SUM(P4479:Q4479)</f>
        <v>300000</v>
      </c>
      <c r="G4479" s="214" t="n">
        <v>1293413</v>
      </c>
      <c r="H4479" s="215" t="n">
        <v>37035.5097337963</v>
      </c>
      <c r="I4479" s="0" t="s">
        <v>1066</v>
      </c>
      <c r="M4479" s="0" t="s">
        <v>858</v>
      </c>
      <c r="N4479" s="0" t="s">
        <v>1024</v>
      </c>
      <c r="O4479" s="0" t="s">
        <v>1025</v>
      </c>
      <c r="P4479" s="216" t="n">
        <v>10000</v>
      </c>
      <c r="S4479" s="0" t="s">
        <v>1026</v>
      </c>
      <c r="T4479" s="0" t="s">
        <v>784</v>
      </c>
      <c r="U4479" s="218" t="n">
        <v>4.08</v>
      </c>
      <c r="V4479" s="0" t="s">
        <v>2700</v>
      </c>
      <c r="W4479" s="0" t="s">
        <v>1028</v>
      </c>
      <c r="X4479" s="0" t="s">
        <v>1029</v>
      </c>
      <c r="Y4479" s="0" t="s">
        <v>838</v>
      </c>
      <c r="Z4479" s="0" t="s">
        <v>571</v>
      </c>
      <c r="AA4479" s="0" t="s">
        <v>3588</v>
      </c>
      <c r="AB4479" s="215" t="n">
        <v>37043.875</v>
      </c>
      <c r="AC4479" s="215" t="n">
        <v>37072.875</v>
      </c>
    </row>
    <row r="4480" customFormat="false" ht="12.75" hidden="false" customHeight="false" outlineLevel="0" collapsed="false">
      <c r="A4480" s="208" t="str">
        <f aca="false">B4480&amp;" "&amp;C4480&amp;" "&amp;D4480</f>
        <v>US Natural Gas Financial</v>
      </c>
      <c r="B4480" s="208" t="str">
        <f aca="false">IF((LEFT(N4480,2)="US"),"US","")</f>
        <v>US</v>
      </c>
      <c r="C4480" s="208" t="str">
        <f aca="false">M4480</f>
        <v>Natural Gas</v>
      </c>
      <c r="D4480" s="208" t="str">
        <f aca="false">IF(ISNUMBER(FIND("Phy",N4480))=TRUE(),"Physical","Financial")</f>
        <v>Financial</v>
      </c>
      <c r="E4480" s="208" t="n">
        <f aca="false">IF(VLOOKUP(S4480,'DD-Lookup'!$J$6:$L$50,3,FALSE())="Monthly",(YEAR(AC4480)-YEAR(AB4480))*12+MONTH(AC4480)-MONTH(AB4480)+1,(AC4480-AB4480+1))</f>
        <v>30</v>
      </c>
      <c r="F4480" s="239" t="n">
        <f aca="false">E4480*SUM(P4480:Q4480)</f>
        <v>600000</v>
      </c>
      <c r="G4480" s="214" t="n">
        <v>1293414</v>
      </c>
      <c r="H4480" s="215" t="n">
        <v>37035.5097685185</v>
      </c>
      <c r="I4480" s="0" t="s">
        <v>593</v>
      </c>
      <c r="M4480" s="0" t="s">
        <v>858</v>
      </c>
      <c r="N4480" s="0" t="s">
        <v>1024</v>
      </c>
      <c r="O4480" s="0" t="s">
        <v>2848</v>
      </c>
      <c r="P4480" s="216" t="n">
        <v>20000</v>
      </c>
      <c r="S4480" s="0" t="s">
        <v>1026</v>
      </c>
      <c r="T4480" s="0" t="s">
        <v>784</v>
      </c>
      <c r="U4480" s="218" t="n">
        <v>-0.0175</v>
      </c>
      <c r="V4480" s="0" t="s">
        <v>2196</v>
      </c>
      <c r="W4480" s="0" t="s">
        <v>1851</v>
      </c>
      <c r="X4480" s="0" t="s">
        <v>1852</v>
      </c>
      <c r="Y4480" s="0" t="s">
        <v>838</v>
      </c>
      <c r="Z4480" s="0" t="s">
        <v>571</v>
      </c>
      <c r="AA4480" s="0" t="s">
        <v>3589</v>
      </c>
      <c r="AB4480" s="215" t="n">
        <v>37043.875</v>
      </c>
      <c r="AC4480" s="215" t="n">
        <v>37072.875</v>
      </c>
    </row>
    <row r="4481" customFormat="false" ht="12.75" hidden="false" customHeight="false" outlineLevel="0" collapsed="false">
      <c r="A4481" s="208" t="str">
        <f aca="false">B4481&amp;" "&amp;C4481&amp;" "&amp;D4481</f>
        <v>US Crude Financial</v>
      </c>
      <c r="B4481" s="208" t="str">
        <f aca="false">IF((LEFT(N4481,2)="US"),"US","")</f>
        <v>US</v>
      </c>
      <c r="C4481" s="208" t="str">
        <f aca="false">M4481</f>
        <v>Crude</v>
      </c>
      <c r="D4481" s="208" t="str">
        <f aca="false">IF(ISNUMBER(FIND("Phy",N4481))=TRUE(),"Physical","Financial")</f>
        <v>Financial</v>
      </c>
      <c r="E4481" s="208" t="n">
        <f aca="false">IF(VLOOKUP(S4481,'DD-Lookup'!$J$6:$L$50,3,FALSE())="Monthly",(YEAR(AC4481)-YEAR(AB4481))*12+MONTH(AC4481)-MONTH(AB4481)+1,(AC4481-AB4481+1))</f>
        <v>1</v>
      </c>
      <c r="F4481" s="239" t="n">
        <f aca="false">E4481*SUM(P4481:Q4481)</f>
        <v>50000</v>
      </c>
      <c r="G4481" s="214" t="n">
        <v>1293415</v>
      </c>
      <c r="H4481" s="215" t="n">
        <v>37035.5098032407</v>
      </c>
      <c r="I4481" s="0" t="s">
        <v>2320</v>
      </c>
      <c r="M4481" s="0" t="s">
        <v>97</v>
      </c>
      <c r="N4481" s="0" t="s">
        <v>841</v>
      </c>
      <c r="O4481" s="0" t="s">
        <v>889</v>
      </c>
      <c r="P4481" s="216" t="n">
        <v>50000</v>
      </c>
      <c r="S4481" s="0" t="s">
        <v>843</v>
      </c>
      <c r="T4481" s="0" t="s">
        <v>784</v>
      </c>
      <c r="U4481" s="218" t="n">
        <v>28.49</v>
      </c>
      <c r="V4481" s="0" t="s">
        <v>2321</v>
      </c>
      <c r="W4481" s="0" t="s">
        <v>845</v>
      </c>
      <c r="X4481" s="0" t="s">
        <v>891</v>
      </c>
      <c r="Y4481" s="0" t="s">
        <v>847</v>
      </c>
      <c r="Z4481" s="0" t="s">
        <v>571</v>
      </c>
      <c r="AA4481" s="0" t="n">
        <v>107227</v>
      </c>
      <c r="AB4481" s="215" t="n">
        <v>37073</v>
      </c>
      <c r="AC4481" s="215" t="n">
        <v>37103</v>
      </c>
    </row>
    <row r="4482" customFormat="false" ht="12.75" hidden="false" customHeight="false" outlineLevel="0" collapsed="false">
      <c r="A4482" s="208" t="str">
        <f aca="false">B4482&amp;" "&amp;C4482&amp;" "&amp;D4482</f>
        <v>US Natural Gas Financial</v>
      </c>
      <c r="B4482" s="208" t="str">
        <f aca="false">IF((LEFT(N4482,2)="US"),"US","")</f>
        <v>US</v>
      </c>
      <c r="C4482" s="208" t="str">
        <f aca="false">M4482</f>
        <v>Natural Gas</v>
      </c>
      <c r="D4482" s="208" t="str">
        <f aca="false">IF(ISNUMBER(FIND("Phy",N4482))=TRUE(),"Physical","Financial")</f>
        <v>Financial</v>
      </c>
      <c r="E4482" s="208" t="n">
        <f aca="false">IF(VLOOKUP(S4482,'DD-Lookup'!$J$6:$L$50,3,FALSE())="Monthly",(YEAR(AC4482)-YEAR(AB4482))*12+MONTH(AC4482)-MONTH(AB4482)+1,(AC4482-AB4482+1))</f>
        <v>30</v>
      </c>
      <c r="F4482" s="239" t="n">
        <f aca="false">E4482*SUM(P4482:Q4482)</f>
        <v>3000</v>
      </c>
      <c r="G4482" s="214" t="n">
        <v>1293416</v>
      </c>
      <c r="H4482" s="215" t="n">
        <v>37035.5098263889</v>
      </c>
      <c r="I4482" s="0" t="s">
        <v>796</v>
      </c>
      <c r="M4482" s="0" t="s">
        <v>858</v>
      </c>
      <c r="N4482" s="0" t="s">
        <v>1350</v>
      </c>
      <c r="O4482" s="0" t="s">
        <v>3590</v>
      </c>
      <c r="Q4482" s="216" t="n">
        <v>100</v>
      </c>
      <c r="S4482" s="0" t="s">
        <v>1352</v>
      </c>
      <c r="T4482" s="0" t="s">
        <v>784</v>
      </c>
      <c r="U4482" s="218" t="n">
        <v>0.0675</v>
      </c>
      <c r="V4482" s="0" t="s">
        <v>2134</v>
      </c>
      <c r="W4482" s="0" t="s">
        <v>1354</v>
      </c>
      <c r="X4482" s="0" t="s">
        <v>1355</v>
      </c>
      <c r="Y4482" s="0" t="s">
        <v>838</v>
      </c>
      <c r="Z4482" s="0" t="s">
        <v>571</v>
      </c>
      <c r="AA4482" s="0" t="s">
        <v>3591</v>
      </c>
      <c r="AB4482" s="215" t="n">
        <v>37043</v>
      </c>
      <c r="AC4482" s="215" t="n">
        <v>37072</v>
      </c>
    </row>
    <row r="4483" customFormat="false" ht="12.75" hidden="false" customHeight="false" outlineLevel="0" collapsed="false">
      <c r="A4483" s="208" t="str">
        <f aca="false">B4483&amp;" "&amp;C4483&amp;" "&amp;D4483</f>
        <v>US Natural Gas Physical</v>
      </c>
      <c r="B4483" s="208" t="str">
        <f aca="false">IF((LEFT(N4483,2)="US"),"US","")</f>
        <v>US</v>
      </c>
      <c r="C4483" s="208" t="str">
        <f aca="false">M4483</f>
        <v>Natural Gas</v>
      </c>
      <c r="D4483" s="208" t="str">
        <f aca="false">IF(ISNUMBER(FIND("Phy",N4483))=TRUE(),"Physical","Financial")</f>
        <v>Physical</v>
      </c>
      <c r="E4483" s="208" t="n">
        <f aca="false">IF(VLOOKUP(S4483,'DD-Lookup'!$J$6:$L$50,3,FALSE())="Monthly",(YEAR(AC4483)-YEAR(AB4483))*12+MONTH(AC4483)-MONTH(AB4483)+1,(AC4483-AB4483+1))</f>
        <v>4</v>
      </c>
      <c r="F4483" s="239" t="n">
        <f aca="false">E4483*SUM(P4483:Q4483)</f>
        <v>40000</v>
      </c>
      <c r="G4483" s="214" t="n">
        <v>1293418</v>
      </c>
      <c r="H4483" s="215" t="n">
        <v>37035.5098263889</v>
      </c>
      <c r="I4483" s="0" t="s">
        <v>1381</v>
      </c>
      <c r="M4483" s="0" t="s">
        <v>858</v>
      </c>
      <c r="N4483" s="0" t="s">
        <v>1305</v>
      </c>
      <c r="O4483" s="0" t="s">
        <v>3542</v>
      </c>
      <c r="P4483" s="216" t="n">
        <v>10000</v>
      </c>
      <c r="S4483" s="0" t="s">
        <v>1026</v>
      </c>
      <c r="T4483" s="0" t="s">
        <v>784</v>
      </c>
      <c r="U4483" s="218" t="n">
        <v>4.035</v>
      </c>
      <c r="V4483" s="0" t="s">
        <v>1383</v>
      </c>
      <c r="W4483" s="0" t="s">
        <v>1434</v>
      </c>
      <c r="X4483" s="0" t="s">
        <v>1435</v>
      </c>
      <c r="Y4483" s="0" t="s">
        <v>1310</v>
      </c>
      <c r="Z4483" s="0" t="s">
        <v>571</v>
      </c>
      <c r="AA4483" s="0" t="n">
        <v>809437</v>
      </c>
      <c r="AB4483" s="215" t="n">
        <v>37037</v>
      </c>
      <c r="AC4483" s="215" t="n">
        <v>37040</v>
      </c>
    </row>
    <row r="4484" customFormat="false" ht="12.75" hidden="false" customHeight="false" outlineLevel="0" collapsed="false">
      <c r="A4484" s="208" t="str">
        <f aca="false">B4484&amp;" "&amp;C4484&amp;" "&amp;D4484</f>
        <v> Metals Financial</v>
      </c>
      <c r="B4484" s="208" t="str">
        <f aca="false">IF((LEFT(N4484,2)="US"),"US","")</f>
        <v/>
      </c>
      <c r="C4484" s="208" t="str">
        <f aca="false">M4484</f>
        <v>Metals</v>
      </c>
      <c r="D4484" s="208" t="str">
        <f aca="false">IF(ISNUMBER(FIND("Phy",N4484))=TRUE(),"Physical","Financial")</f>
        <v>Financial</v>
      </c>
      <c r="E4484" s="208" t="n">
        <f aca="false">IF(VLOOKUP(S4484,'DD-Lookup'!$J$6:$L$50,3,FALSE())="Monthly",(YEAR(AC4484)-YEAR(AB4484))*12+MONTH(AC4484)-MONTH(AB4484)+1,(AC4484-AB4484+1))</f>
        <v>1</v>
      </c>
      <c r="F4484" s="239" t="n">
        <f aca="false">E4484*SUM(P4484:Q4484)</f>
        <v>7</v>
      </c>
      <c r="G4484" s="214" t="n">
        <v>1293419</v>
      </c>
      <c r="H4484" s="215" t="n">
        <v>37035.509837963</v>
      </c>
      <c r="I4484" s="0" t="s">
        <v>884</v>
      </c>
      <c r="M4484" s="0" t="s">
        <v>780</v>
      </c>
      <c r="N4484" s="0" t="s">
        <v>804</v>
      </c>
      <c r="O4484" s="0" t="s">
        <v>805</v>
      </c>
      <c r="Q4484" s="216" t="n">
        <v>7</v>
      </c>
      <c r="S4484" s="0" t="s">
        <v>783</v>
      </c>
      <c r="T4484" s="0" t="s">
        <v>784</v>
      </c>
      <c r="U4484" s="218" t="n">
        <v>1741</v>
      </c>
      <c r="V4484" s="0" t="s">
        <v>885</v>
      </c>
      <c r="W4484" s="0" t="s">
        <v>803</v>
      </c>
      <c r="X4484" s="0" t="s">
        <v>787</v>
      </c>
      <c r="Y4484" s="0" t="s">
        <v>788</v>
      </c>
      <c r="Z4484" s="0" t="s">
        <v>789</v>
      </c>
      <c r="AA4484" s="0" t="n">
        <v>2151758</v>
      </c>
    </row>
    <row r="4485" customFormat="false" ht="12.75" hidden="false" customHeight="false" outlineLevel="0" collapsed="false">
      <c r="A4485" s="208" t="str">
        <f aca="false">B4485&amp;" "&amp;C4485&amp;" "&amp;D4485</f>
        <v>US Power Physical</v>
      </c>
      <c r="B4485" s="208" t="str">
        <f aca="false">IF((LEFT(N4485,2)="US"),"US","")</f>
        <v>US</v>
      </c>
      <c r="C4485" s="208" t="str">
        <f aca="false">M4485</f>
        <v>Power</v>
      </c>
      <c r="D4485" s="208" t="str">
        <f aca="false">IF(ISNUMBER(FIND("Phy",N4485))=TRUE(),"Physical","Financial")</f>
        <v>Physical</v>
      </c>
      <c r="E4485" s="208" t="n">
        <f aca="false">IF(VLOOKUP(S4485,'DD-Lookup'!$J$6:$L$50,3,FALSE())="Monthly",(YEAR(AC4485)-YEAR(AB4485))*12+MONTH(AC4485)-MONTH(AB4485)+1,(AC4485-AB4485+1))</f>
        <v>30</v>
      </c>
      <c r="F4485" s="239" t="n">
        <f aca="false">E4485*SUM(P4485:Q4485)</f>
        <v>1500</v>
      </c>
      <c r="G4485" s="214" t="n">
        <v>1293420</v>
      </c>
      <c r="H4485" s="215" t="n">
        <v>37035.509837963</v>
      </c>
      <c r="I4485" s="0" t="s">
        <v>1248</v>
      </c>
      <c r="M4485" s="0" t="s">
        <v>67</v>
      </c>
      <c r="N4485" s="0" t="s">
        <v>1081</v>
      </c>
      <c r="O4485" s="0" t="s">
        <v>1477</v>
      </c>
      <c r="P4485" s="216" t="n">
        <v>50</v>
      </c>
      <c r="S4485" s="0" t="s">
        <v>930</v>
      </c>
      <c r="T4485" s="0" t="s">
        <v>784</v>
      </c>
      <c r="U4485" s="218" t="n">
        <v>58.75</v>
      </c>
      <c r="V4485" s="0" t="s">
        <v>1542</v>
      </c>
      <c r="W4485" s="0" t="s">
        <v>1127</v>
      </c>
      <c r="X4485" s="0" t="s">
        <v>1091</v>
      </c>
      <c r="Y4485" s="0" t="s">
        <v>1051</v>
      </c>
      <c r="Z4485" s="0" t="s">
        <v>618</v>
      </c>
      <c r="AA4485" s="0" t="n">
        <v>621819.1</v>
      </c>
      <c r="AB4485" s="215" t="n">
        <v>37043.7104166667</v>
      </c>
      <c r="AC4485" s="215" t="n">
        <v>37072.7104166667</v>
      </c>
    </row>
    <row r="4486" customFormat="false" ht="12.75" hidden="false" customHeight="false" outlineLevel="0" collapsed="false">
      <c r="A4486" s="208" t="str">
        <f aca="false">B4486&amp;" "&amp;C4486&amp;" "&amp;D4486</f>
        <v>US Crude Financial</v>
      </c>
      <c r="B4486" s="208" t="str">
        <f aca="false">IF((LEFT(N4486,2)="US"),"US","")</f>
        <v>US</v>
      </c>
      <c r="C4486" s="208" t="str">
        <f aca="false">M4486</f>
        <v>Crude</v>
      </c>
      <c r="D4486" s="208" t="str">
        <f aca="false">IF(ISNUMBER(FIND("Phy",N4486))=TRUE(),"Physical","Financial")</f>
        <v>Financial</v>
      </c>
      <c r="E4486" s="208" t="n">
        <f aca="false">IF(VLOOKUP(S4486,'DD-Lookup'!$J$6:$L$50,3,FALSE())="Monthly",(YEAR(AC4486)-YEAR(AB4486))*12+MONTH(AC4486)-MONTH(AB4486)+1,(AC4486-AB4486+1))</f>
        <v>1</v>
      </c>
      <c r="F4486" s="239" t="n">
        <f aca="false">E4486*SUM(P4486:Q4486)</f>
        <v>50000</v>
      </c>
      <c r="G4486" s="214" t="n">
        <v>1293421</v>
      </c>
      <c r="H4486" s="215" t="n">
        <v>37035.509837963</v>
      </c>
      <c r="I4486" s="0" t="s">
        <v>2320</v>
      </c>
      <c r="M4486" s="0" t="s">
        <v>97</v>
      </c>
      <c r="N4486" s="0" t="s">
        <v>841</v>
      </c>
      <c r="O4486" s="0" t="s">
        <v>889</v>
      </c>
      <c r="P4486" s="216" t="n">
        <v>50000</v>
      </c>
      <c r="S4486" s="0" t="s">
        <v>843</v>
      </c>
      <c r="T4486" s="0" t="s">
        <v>784</v>
      </c>
      <c r="U4486" s="218" t="n">
        <v>28.47</v>
      </c>
      <c r="V4486" s="0" t="s">
        <v>2321</v>
      </c>
      <c r="W4486" s="0" t="s">
        <v>845</v>
      </c>
      <c r="X4486" s="0" t="s">
        <v>891</v>
      </c>
      <c r="Y4486" s="0" t="s">
        <v>847</v>
      </c>
      <c r="Z4486" s="0" t="s">
        <v>571</v>
      </c>
      <c r="AA4486" s="0" t="n">
        <v>107228</v>
      </c>
      <c r="AB4486" s="215" t="n">
        <v>37073</v>
      </c>
      <c r="AC4486" s="215" t="n">
        <v>37103</v>
      </c>
    </row>
    <row r="4487" customFormat="false" ht="12.75" hidden="false" customHeight="false" outlineLevel="0" collapsed="false">
      <c r="A4487" s="208" t="str">
        <f aca="false">B4487&amp;" "&amp;C4487&amp;" "&amp;D4487</f>
        <v>US Natural Gas Physical</v>
      </c>
      <c r="B4487" s="208" t="str">
        <f aca="false">IF((LEFT(N4487,2)="US"),"US","")</f>
        <v>US</v>
      </c>
      <c r="C4487" s="208" t="str">
        <f aca="false">M4487</f>
        <v>Natural Gas</v>
      </c>
      <c r="D4487" s="208" t="str">
        <f aca="false">IF(ISNUMBER(FIND("Phy",N4487))=TRUE(),"Physical","Financial")</f>
        <v>Physical</v>
      </c>
      <c r="E4487" s="208" t="n">
        <f aca="false">IF(VLOOKUP(S4487,'DD-Lookup'!$J$6:$L$50,3,FALSE())="Monthly",(YEAR(AC4487)-YEAR(AB4487))*12+MONTH(AC4487)-MONTH(AB4487)+1,(AC4487-AB4487+1))</f>
        <v>6</v>
      </c>
      <c r="F4487" s="239" t="n">
        <f aca="false">E4487*SUM(P4487:Q4487)</f>
        <v>30000</v>
      </c>
      <c r="G4487" s="214" t="n">
        <v>1293423</v>
      </c>
      <c r="H4487" s="215" t="n">
        <v>37035.5099305556</v>
      </c>
      <c r="I4487" s="0" t="s">
        <v>1107</v>
      </c>
      <c r="M4487" s="0" t="s">
        <v>858</v>
      </c>
      <c r="N4487" s="0" t="s">
        <v>1305</v>
      </c>
      <c r="O4487" s="0" t="s">
        <v>3592</v>
      </c>
      <c r="Q4487" s="216" t="n">
        <v>5000</v>
      </c>
      <c r="S4487" s="0" t="s">
        <v>1026</v>
      </c>
      <c r="T4487" s="0" t="s">
        <v>784</v>
      </c>
      <c r="U4487" s="218" t="n">
        <v>3.995</v>
      </c>
      <c r="V4487" s="0" t="s">
        <v>1421</v>
      </c>
      <c r="W4487" s="0" t="s">
        <v>1422</v>
      </c>
      <c r="X4487" s="0" t="s">
        <v>1423</v>
      </c>
      <c r="Y4487" s="0" t="s">
        <v>1310</v>
      </c>
      <c r="Z4487" s="0" t="s">
        <v>571</v>
      </c>
      <c r="AA4487" s="0" t="n">
        <v>809438</v>
      </c>
      <c r="AB4487" s="215" t="n">
        <v>37037.875</v>
      </c>
      <c r="AC4487" s="215" t="n">
        <v>37042.875</v>
      </c>
    </row>
    <row r="4488" customFormat="false" ht="12.75" hidden="false" customHeight="false" outlineLevel="0" collapsed="false">
      <c r="A4488" s="208" t="str">
        <f aca="false">B4488&amp;" "&amp;C4488&amp;" "&amp;D4488</f>
        <v>US Natural Gas Physical</v>
      </c>
      <c r="B4488" s="208" t="str">
        <f aca="false">IF((LEFT(N4488,2)="US"),"US","")</f>
        <v>US</v>
      </c>
      <c r="C4488" s="208" t="str">
        <f aca="false">M4488</f>
        <v>Natural Gas</v>
      </c>
      <c r="D4488" s="208" t="str">
        <f aca="false">IF(ISNUMBER(FIND("Phy",N4488))=TRUE(),"Physical","Financial")</f>
        <v>Physical</v>
      </c>
      <c r="E4488" s="208" t="n">
        <f aca="false">IF(VLOOKUP(S4488,'DD-Lookup'!$J$6:$L$50,3,FALSE())="Monthly",(YEAR(AC4488)-YEAR(AB4488))*12+MONTH(AC4488)-MONTH(AB4488)+1,(AC4488-AB4488+1))</f>
        <v>4</v>
      </c>
      <c r="F4488" s="239" t="n">
        <f aca="false">E4488*SUM(P4488:Q4488)</f>
        <v>40000</v>
      </c>
      <c r="G4488" s="214" t="n">
        <v>1293425</v>
      </c>
      <c r="H4488" s="215" t="n">
        <v>37035.5099652778</v>
      </c>
      <c r="I4488" s="0" t="s">
        <v>1431</v>
      </c>
      <c r="J4488" s="0" t="s">
        <v>3593</v>
      </c>
      <c r="M4488" s="0" t="s">
        <v>858</v>
      </c>
      <c r="N4488" s="0" t="s">
        <v>1305</v>
      </c>
      <c r="O4488" s="0" t="s">
        <v>3542</v>
      </c>
      <c r="P4488" s="216" t="n">
        <v>10000</v>
      </c>
      <c r="S4488" s="0" t="s">
        <v>1026</v>
      </c>
      <c r="T4488" s="0" t="s">
        <v>784</v>
      </c>
      <c r="U4488" s="218" t="n">
        <v>4.03</v>
      </c>
      <c r="V4488" s="0" t="s">
        <v>2158</v>
      </c>
      <c r="W4488" s="0" t="s">
        <v>1434</v>
      </c>
      <c r="X4488" s="0" t="s">
        <v>1435</v>
      </c>
      <c r="Y4488" s="0" t="s">
        <v>1310</v>
      </c>
      <c r="Z4488" s="0" t="s">
        <v>571</v>
      </c>
      <c r="AA4488" s="0" t="n">
        <v>809439</v>
      </c>
      <c r="AB4488" s="215" t="n">
        <v>37037</v>
      </c>
      <c r="AC4488" s="215" t="n">
        <v>37040</v>
      </c>
    </row>
    <row r="4489" customFormat="false" ht="12.75" hidden="false" customHeight="false" outlineLevel="0" collapsed="false">
      <c r="A4489" s="208" t="str">
        <f aca="false">B4489&amp;" "&amp;C4489&amp;" "&amp;D4489</f>
        <v>US Natural Gas Physical</v>
      </c>
      <c r="B4489" s="208" t="str">
        <f aca="false">IF((LEFT(N4489,2)="US"),"US","")</f>
        <v>US</v>
      </c>
      <c r="C4489" s="208" t="str">
        <f aca="false">M4489</f>
        <v>Natural Gas</v>
      </c>
      <c r="D4489" s="208" t="str">
        <f aca="false">IF(ISNUMBER(FIND("Phy",N4489))=TRUE(),"Physical","Financial")</f>
        <v>Physical</v>
      </c>
      <c r="E4489" s="208" t="n">
        <f aca="false">IF(VLOOKUP(S4489,'DD-Lookup'!$J$6:$L$50,3,FALSE())="Monthly",(YEAR(AC4489)-YEAR(AB4489))*12+MONTH(AC4489)-MONTH(AB4489)+1,(AC4489-AB4489+1))</f>
        <v>30</v>
      </c>
      <c r="F4489" s="239" t="n">
        <f aca="false">E4489*SUM(P4489:Q4489)</f>
        <v>65580</v>
      </c>
      <c r="G4489" s="214" t="n">
        <v>1293426</v>
      </c>
      <c r="H4489" s="215" t="n">
        <v>37035.5100347222</v>
      </c>
      <c r="I4489" s="0" t="s">
        <v>1560</v>
      </c>
      <c r="M4489" s="0" t="s">
        <v>858</v>
      </c>
      <c r="N4489" s="0" t="s">
        <v>1501</v>
      </c>
      <c r="O4489" s="0" t="s">
        <v>3594</v>
      </c>
      <c r="Q4489" s="216" t="n">
        <v>2186</v>
      </c>
      <c r="S4489" s="0" t="s">
        <v>1026</v>
      </c>
      <c r="T4489" s="0" t="s">
        <v>784</v>
      </c>
      <c r="U4489" s="218" t="n">
        <v>-0.02</v>
      </c>
      <c r="V4489" s="0" t="s">
        <v>3595</v>
      </c>
      <c r="W4489" s="0" t="s">
        <v>1361</v>
      </c>
      <c r="X4489" s="0" t="s">
        <v>1362</v>
      </c>
      <c r="Y4489" s="0" t="s">
        <v>1310</v>
      </c>
      <c r="Z4489" s="0" t="s">
        <v>571</v>
      </c>
      <c r="AA4489" s="0" t="s">
        <v>3596</v>
      </c>
      <c r="AB4489" s="215" t="n">
        <v>37043.875</v>
      </c>
      <c r="AC4489" s="215" t="n">
        <v>37072.875</v>
      </c>
    </row>
    <row r="4490" customFormat="false" ht="12.75" hidden="false" customHeight="false" outlineLevel="0" collapsed="false">
      <c r="A4490" s="208" t="str">
        <f aca="false">B4490&amp;" "&amp;C4490&amp;" "&amp;D4490</f>
        <v>US Crude Financial</v>
      </c>
      <c r="B4490" s="208" t="str">
        <f aca="false">IF((LEFT(N4490,2)="US"),"US","")</f>
        <v>US</v>
      </c>
      <c r="C4490" s="208" t="str">
        <f aca="false">M4490</f>
        <v>Crude</v>
      </c>
      <c r="D4490" s="208" t="str">
        <f aca="false">IF(ISNUMBER(FIND("Phy",N4490))=TRUE(),"Physical","Financial")</f>
        <v>Financial</v>
      </c>
      <c r="E4490" s="208" t="n">
        <f aca="false">IF(VLOOKUP(S4490,'DD-Lookup'!$J$6:$L$50,3,FALSE())="Monthly",(YEAR(AC4490)-YEAR(AB4490))*12+MONTH(AC4490)-MONTH(AB4490)+1,(AC4490-AB4490+1))</f>
        <v>1</v>
      </c>
      <c r="F4490" s="239" t="n">
        <f aca="false">E4490*SUM(P4490:Q4490)</f>
        <v>50000</v>
      </c>
      <c r="G4490" s="214" t="n">
        <v>1293428</v>
      </c>
      <c r="H4490" s="215" t="n">
        <v>37035.5101736111</v>
      </c>
      <c r="I4490" s="0" t="s">
        <v>2320</v>
      </c>
      <c r="M4490" s="0" t="s">
        <v>97</v>
      </c>
      <c r="N4490" s="0" t="s">
        <v>841</v>
      </c>
      <c r="O4490" s="0" t="s">
        <v>889</v>
      </c>
      <c r="P4490" s="216" t="n">
        <v>50000</v>
      </c>
      <c r="S4490" s="0" t="s">
        <v>843</v>
      </c>
      <c r="T4490" s="0" t="s">
        <v>784</v>
      </c>
      <c r="U4490" s="218" t="n">
        <v>28.41</v>
      </c>
      <c r="V4490" s="0" t="s">
        <v>2321</v>
      </c>
      <c r="W4490" s="0" t="s">
        <v>845</v>
      </c>
      <c r="X4490" s="0" t="s">
        <v>891</v>
      </c>
      <c r="Y4490" s="0" t="s">
        <v>847</v>
      </c>
      <c r="Z4490" s="0" t="s">
        <v>571</v>
      </c>
      <c r="AA4490" s="0" t="n">
        <v>107230</v>
      </c>
      <c r="AB4490" s="215" t="n">
        <v>37073</v>
      </c>
      <c r="AC4490" s="215" t="n">
        <v>37103</v>
      </c>
    </row>
    <row r="4491" customFormat="false" ht="12.75" hidden="false" customHeight="false" outlineLevel="0" collapsed="false">
      <c r="A4491" s="208" t="str">
        <f aca="false">B4491&amp;" "&amp;C4491&amp;" "&amp;D4491</f>
        <v> Metals Financial</v>
      </c>
      <c r="B4491" s="208" t="str">
        <f aca="false">IF((LEFT(N4491,2)="US"),"US","")</f>
        <v/>
      </c>
      <c r="C4491" s="208" t="str">
        <f aca="false">M4491</f>
        <v>Metals</v>
      </c>
      <c r="D4491" s="208" t="str">
        <f aca="false">IF(ISNUMBER(FIND("Phy",N4491))=TRUE(),"Physical","Financial")</f>
        <v>Financial</v>
      </c>
      <c r="E4491" s="208" t="n">
        <f aca="false">IF(VLOOKUP(S4491,'DD-Lookup'!$J$6:$L$50,3,FALSE())="Monthly",(YEAR(AC4491)-YEAR(AB4491))*12+MONTH(AC4491)-MONTH(AB4491)+1,(AC4491-AB4491+1))</f>
        <v>1</v>
      </c>
      <c r="F4491" s="239" t="n">
        <f aca="false">E4491*SUM(P4491:Q4491)</f>
        <v>20</v>
      </c>
      <c r="G4491" s="214" t="n">
        <v>1293429</v>
      </c>
      <c r="H4491" s="215" t="n">
        <v>37035.5102199074</v>
      </c>
      <c r="I4491" s="0" t="s">
        <v>796</v>
      </c>
      <c r="M4491" s="0" t="s">
        <v>780</v>
      </c>
      <c r="N4491" s="0" t="s">
        <v>804</v>
      </c>
      <c r="O4491" s="0" t="s">
        <v>805</v>
      </c>
      <c r="P4491" s="216" t="n">
        <v>20</v>
      </c>
      <c r="S4491" s="0" t="s">
        <v>783</v>
      </c>
      <c r="T4491" s="0" t="s">
        <v>784</v>
      </c>
      <c r="U4491" s="218" t="n">
        <v>1740</v>
      </c>
      <c r="V4491" s="0" t="s">
        <v>830</v>
      </c>
      <c r="W4491" s="0" t="s">
        <v>803</v>
      </c>
      <c r="X4491" s="0" t="s">
        <v>787</v>
      </c>
      <c r="Y4491" s="0" t="s">
        <v>788</v>
      </c>
      <c r="Z4491" s="0" t="s">
        <v>789</v>
      </c>
      <c r="AA4491" s="0" t="n">
        <v>2151756</v>
      </c>
    </row>
    <row r="4492" customFormat="false" ht="12.75" hidden="false" customHeight="false" outlineLevel="0" collapsed="false">
      <c r="A4492" s="208" t="str">
        <f aca="false">B4492&amp;" "&amp;C4492&amp;" "&amp;D4492</f>
        <v> Metals Financial</v>
      </c>
      <c r="B4492" s="208" t="str">
        <f aca="false">IF((LEFT(N4492,2)="US"),"US","")</f>
        <v/>
      </c>
      <c r="C4492" s="208" t="str">
        <f aca="false">M4492</f>
        <v>Metals</v>
      </c>
      <c r="D4492" s="208" t="str">
        <f aca="false">IF(ISNUMBER(FIND("Phy",N4492))=TRUE(),"Physical","Financial")</f>
        <v>Financial</v>
      </c>
      <c r="E4492" s="208" t="n">
        <f aca="false">IF(VLOOKUP(S4492,'DD-Lookup'!$J$6:$L$50,3,FALSE())="Monthly",(YEAR(AC4492)-YEAR(AB4492))*12+MONTH(AC4492)-MONTH(AB4492)+1,(AC4492-AB4492+1))</f>
        <v>1</v>
      </c>
      <c r="F4492" s="239" t="n">
        <f aca="false">E4492*SUM(P4492:Q4492)</f>
        <v>3</v>
      </c>
      <c r="G4492" s="214" t="n">
        <v>1293430</v>
      </c>
      <c r="H4492" s="215" t="n">
        <v>37035.5103472222</v>
      </c>
      <c r="I4492" s="0" t="s">
        <v>884</v>
      </c>
      <c r="M4492" s="0" t="s">
        <v>780</v>
      </c>
      <c r="N4492" s="0" t="s">
        <v>804</v>
      </c>
      <c r="O4492" s="0" t="s">
        <v>805</v>
      </c>
      <c r="Q4492" s="216" t="n">
        <v>3</v>
      </c>
      <c r="S4492" s="0" t="s">
        <v>783</v>
      </c>
      <c r="T4492" s="0" t="s">
        <v>784</v>
      </c>
      <c r="U4492" s="218" t="n">
        <v>1741</v>
      </c>
      <c r="V4492" s="0" t="s">
        <v>885</v>
      </c>
      <c r="W4492" s="0" t="s">
        <v>803</v>
      </c>
      <c r="X4492" s="0" t="s">
        <v>787</v>
      </c>
      <c r="Y4492" s="0" t="s">
        <v>788</v>
      </c>
      <c r="Z4492" s="0" t="s">
        <v>789</v>
      </c>
      <c r="AA4492" s="0" t="n">
        <v>2151754</v>
      </c>
    </row>
    <row r="4493" customFormat="false" ht="12.75" hidden="false" customHeight="false" outlineLevel="0" collapsed="false">
      <c r="A4493" s="208" t="str">
        <f aca="false">B4493&amp;" "&amp;C4493&amp;" "&amp;D4493</f>
        <v>US Natural Gas Financial</v>
      </c>
      <c r="B4493" s="208" t="str">
        <f aca="false">IF((LEFT(N4493,2)="US"),"US","")</f>
        <v>US</v>
      </c>
      <c r="C4493" s="208" t="str">
        <f aca="false">M4493</f>
        <v>Natural Gas</v>
      </c>
      <c r="D4493" s="208" t="str">
        <f aca="false">IF(ISNUMBER(FIND("Phy",N4493))=TRUE(),"Physical","Financial")</f>
        <v>Financial</v>
      </c>
      <c r="E4493" s="208" t="n">
        <f aca="false">IF(VLOOKUP(S4493,'DD-Lookup'!$J$6:$L$50,3,FALSE())="Monthly",(YEAR(AC4493)-YEAR(AB4493))*12+MONTH(AC4493)-MONTH(AB4493)+1,(AC4493-AB4493+1))</f>
        <v>30</v>
      </c>
      <c r="F4493" s="239" t="n">
        <f aca="false">E4493*SUM(P4493:Q4493)</f>
        <v>600000</v>
      </c>
      <c r="G4493" s="214" t="n">
        <v>1293431</v>
      </c>
      <c r="H4493" s="215" t="n">
        <v>37035.5104282407</v>
      </c>
      <c r="I4493" s="0" t="s">
        <v>1073</v>
      </c>
      <c r="M4493" s="0" t="s">
        <v>858</v>
      </c>
      <c r="N4493" s="0" t="s">
        <v>1024</v>
      </c>
      <c r="O4493" s="0" t="s">
        <v>1025</v>
      </c>
      <c r="P4493" s="216" t="n">
        <v>20000</v>
      </c>
      <c r="S4493" s="0" t="s">
        <v>1026</v>
      </c>
      <c r="T4493" s="0" t="s">
        <v>784</v>
      </c>
      <c r="U4493" s="218" t="n">
        <v>4.08</v>
      </c>
      <c r="V4493" s="0" t="s">
        <v>3597</v>
      </c>
      <c r="W4493" s="0" t="s">
        <v>1028</v>
      </c>
      <c r="X4493" s="0" t="s">
        <v>1029</v>
      </c>
      <c r="Y4493" s="0" t="s">
        <v>838</v>
      </c>
      <c r="Z4493" s="0" t="s">
        <v>571</v>
      </c>
      <c r="AA4493" s="0" t="s">
        <v>3598</v>
      </c>
      <c r="AB4493" s="215" t="n">
        <v>37043.875</v>
      </c>
      <c r="AC4493" s="215" t="n">
        <v>37072.875</v>
      </c>
    </row>
    <row r="4494" customFormat="false" ht="12.75" hidden="false" customHeight="false" outlineLevel="0" collapsed="false">
      <c r="A4494" s="208" t="str">
        <f aca="false">B4494&amp;" "&amp;C4494&amp;" "&amp;D4494</f>
        <v>US Crude Financial</v>
      </c>
      <c r="B4494" s="208" t="str">
        <f aca="false">IF((LEFT(N4494,2)="US"),"US","")</f>
        <v>US</v>
      </c>
      <c r="C4494" s="208" t="str">
        <f aca="false">M4494</f>
        <v>Crude</v>
      </c>
      <c r="D4494" s="208" t="str">
        <f aca="false">IF(ISNUMBER(FIND("Phy",N4494))=TRUE(),"Physical","Financial")</f>
        <v>Financial</v>
      </c>
      <c r="E4494" s="208" t="n">
        <f aca="false">IF(VLOOKUP(S4494,'DD-Lookup'!$J$6:$L$50,3,FALSE())="Monthly",(YEAR(AC4494)-YEAR(AB4494))*12+MONTH(AC4494)-MONTH(AB4494)+1,(AC4494-AB4494+1))</f>
        <v>1</v>
      </c>
      <c r="F4494" s="239" t="n">
        <f aca="false">E4494*SUM(P4494:Q4494)</f>
        <v>50000</v>
      </c>
      <c r="G4494" s="214" t="n">
        <v>1293432</v>
      </c>
      <c r="H4494" s="215" t="n">
        <v>37035.5104513889</v>
      </c>
      <c r="I4494" s="0" t="s">
        <v>1376</v>
      </c>
      <c r="M4494" s="0" t="s">
        <v>97</v>
      </c>
      <c r="N4494" s="0" t="s">
        <v>841</v>
      </c>
      <c r="O4494" s="0" t="s">
        <v>842</v>
      </c>
      <c r="Q4494" s="216" t="n">
        <v>50000</v>
      </c>
      <c r="S4494" s="0" t="s">
        <v>843</v>
      </c>
      <c r="T4494" s="0" t="s">
        <v>784</v>
      </c>
      <c r="U4494" s="218" t="n">
        <v>28.43</v>
      </c>
      <c r="V4494" s="0" t="s">
        <v>2312</v>
      </c>
      <c r="W4494" s="0" t="s">
        <v>845</v>
      </c>
      <c r="X4494" s="0" t="s">
        <v>846</v>
      </c>
      <c r="Y4494" s="0" t="s">
        <v>847</v>
      </c>
      <c r="Z4494" s="0" t="s">
        <v>571</v>
      </c>
      <c r="AA4494" s="0" t="n">
        <v>107231</v>
      </c>
      <c r="AB4494" s="215" t="n">
        <v>37073</v>
      </c>
      <c r="AC4494" s="215" t="n">
        <v>37103</v>
      </c>
    </row>
    <row r="4495" customFormat="false" ht="12.75" hidden="false" customHeight="false" outlineLevel="0" collapsed="false">
      <c r="A4495" s="208" t="str">
        <f aca="false">B4495&amp;" "&amp;C4495&amp;" "&amp;D4495</f>
        <v>US Power Physical</v>
      </c>
      <c r="B4495" s="208" t="str">
        <f aca="false">IF((LEFT(N4495,2)="US"),"US","")</f>
        <v>US</v>
      </c>
      <c r="C4495" s="208" t="str">
        <f aca="false">M4495</f>
        <v>Power</v>
      </c>
      <c r="D4495" s="208" t="str">
        <f aca="false">IF(ISNUMBER(FIND("Phy",N4495))=TRUE(),"Physical","Financial")</f>
        <v>Physical</v>
      </c>
      <c r="E4495" s="208" t="n">
        <f aca="false">IF(VLOOKUP(S4495,'DD-Lookup'!$J$6:$L$50,3,FALSE())="Monthly",(YEAR(AC4495)-YEAR(AB4495))*12+MONTH(AC4495)-MONTH(AB4495)+1,(AC4495-AB4495+1))</f>
        <v>30</v>
      </c>
      <c r="F4495" s="239" t="n">
        <f aca="false">E4495*SUM(P4495:Q4495)</f>
        <v>1500</v>
      </c>
      <c r="G4495" s="214" t="n">
        <v>1293433</v>
      </c>
      <c r="H4495" s="215" t="n">
        <v>37035.5104861111</v>
      </c>
      <c r="I4495" s="0" t="s">
        <v>1152</v>
      </c>
      <c r="M4495" s="0" t="s">
        <v>67</v>
      </c>
      <c r="N4495" s="0" t="s">
        <v>1081</v>
      </c>
      <c r="O4495" s="0" t="s">
        <v>1166</v>
      </c>
      <c r="Q4495" s="216" t="n">
        <v>50</v>
      </c>
      <c r="S4495" s="0" t="s">
        <v>930</v>
      </c>
      <c r="T4495" s="0" t="s">
        <v>784</v>
      </c>
      <c r="U4495" s="218" t="n">
        <v>60.75</v>
      </c>
      <c r="V4495" s="0" t="s">
        <v>1222</v>
      </c>
      <c r="W4495" s="0" t="s">
        <v>1122</v>
      </c>
      <c r="X4495" s="0" t="s">
        <v>1106</v>
      </c>
      <c r="Y4495" s="0" t="s">
        <v>1051</v>
      </c>
      <c r="Z4495" s="0" t="s">
        <v>618</v>
      </c>
      <c r="AA4495" s="0" t="n">
        <v>621820.1</v>
      </c>
      <c r="AB4495" s="215" t="n">
        <v>37043.5916666667</v>
      </c>
      <c r="AC4495" s="215" t="n">
        <v>37072.5916666667</v>
      </c>
    </row>
    <row r="4496" customFormat="false" ht="12.75" hidden="false" customHeight="false" outlineLevel="0" collapsed="false">
      <c r="A4496" s="208" t="str">
        <f aca="false">B4496&amp;" "&amp;C4496&amp;" "&amp;D4496</f>
        <v>US Natural Gas Financial</v>
      </c>
      <c r="B4496" s="208" t="str">
        <f aca="false">IF((LEFT(N4496,2)="US"),"US","")</f>
        <v>US</v>
      </c>
      <c r="C4496" s="208" t="str">
        <f aca="false">M4496</f>
        <v>Natural Gas</v>
      </c>
      <c r="D4496" s="208" t="str">
        <f aca="false">IF(ISNUMBER(FIND("Phy",N4496))=TRUE(),"Physical","Financial")</f>
        <v>Financial</v>
      </c>
      <c r="E4496" s="208" t="n">
        <f aca="false">IF(VLOOKUP(S4496,'DD-Lookup'!$J$6:$L$50,3,FALSE())="Monthly",(YEAR(AC4496)-YEAR(AB4496))*12+MONTH(AC4496)-MONTH(AB4496)+1,(AC4496-AB4496+1))</f>
        <v>6</v>
      </c>
      <c r="F4496" s="239" t="n">
        <f aca="false">E4496*SUM(P4496:Q4496)</f>
        <v>180000</v>
      </c>
      <c r="G4496" s="214" t="n">
        <v>1293434</v>
      </c>
      <c r="H4496" s="215" t="n">
        <v>37035.5105555556</v>
      </c>
      <c r="I4496" s="0" t="s">
        <v>2157</v>
      </c>
      <c r="M4496" s="0" t="s">
        <v>858</v>
      </c>
      <c r="N4496" s="0" t="s">
        <v>1024</v>
      </c>
      <c r="O4496" s="0" t="s">
        <v>3235</v>
      </c>
      <c r="P4496" s="216" t="n">
        <v>30000</v>
      </c>
      <c r="S4496" s="0" t="s">
        <v>1026</v>
      </c>
      <c r="T4496" s="0" t="s">
        <v>784</v>
      </c>
      <c r="U4496" s="218" t="n">
        <v>4.035</v>
      </c>
      <c r="V4496" s="0" t="s">
        <v>2158</v>
      </c>
      <c r="W4496" s="0" t="s">
        <v>1406</v>
      </c>
      <c r="X4496" s="0" t="s">
        <v>1407</v>
      </c>
      <c r="Y4496" s="0" t="s">
        <v>838</v>
      </c>
      <c r="Z4496" s="0" t="s">
        <v>571</v>
      </c>
      <c r="AA4496" s="0" t="s">
        <v>3599</v>
      </c>
      <c r="AB4496" s="215" t="n">
        <v>37037.875</v>
      </c>
      <c r="AC4496" s="215" t="n">
        <v>37042.875</v>
      </c>
    </row>
    <row r="4497" customFormat="false" ht="12.75" hidden="false" customHeight="false" outlineLevel="0" collapsed="false">
      <c r="A4497" s="208" t="str">
        <f aca="false">B4497&amp;" "&amp;C4497&amp;" "&amp;D4497</f>
        <v>US Crude Financial</v>
      </c>
      <c r="B4497" s="208" t="str">
        <f aca="false">IF((LEFT(N4497,2)="US"),"US","")</f>
        <v>US</v>
      </c>
      <c r="C4497" s="208" t="str">
        <f aca="false">M4497</f>
        <v>Crude</v>
      </c>
      <c r="D4497" s="208" t="str">
        <f aca="false">IF(ISNUMBER(FIND("Phy",N4497))=TRUE(),"Physical","Financial")</f>
        <v>Financial</v>
      </c>
      <c r="E4497" s="208" t="n">
        <f aca="false">IF(VLOOKUP(S4497,'DD-Lookup'!$J$6:$L$50,3,FALSE())="Monthly",(YEAR(AC4497)-YEAR(AB4497))*12+MONTH(AC4497)-MONTH(AB4497)+1,(AC4497-AB4497+1))</f>
        <v>1</v>
      </c>
      <c r="F4497" s="239" t="n">
        <f aca="false">E4497*SUM(P4497:Q4497)</f>
        <v>50000</v>
      </c>
      <c r="G4497" s="214" t="n">
        <v>1293435</v>
      </c>
      <c r="H4497" s="215" t="n">
        <v>37035.5105902778</v>
      </c>
      <c r="I4497" s="0" t="s">
        <v>888</v>
      </c>
      <c r="M4497" s="0" t="s">
        <v>97</v>
      </c>
      <c r="N4497" s="0" t="s">
        <v>841</v>
      </c>
      <c r="O4497" s="0" t="s">
        <v>842</v>
      </c>
      <c r="P4497" s="216" t="n">
        <v>50000</v>
      </c>
      <c r="S4497" s="0" t="s">
        <v>843</v>
      </c>
      <c r="T4497" s="0" t="s">
        <v>784</v>
      </c>
      <c r="U4497" s="218" t="n">
        <v>28.41</v>
      </c>
      <c r="V4497" s="0" t="s">
        <v>995</v>
      </c>
      <c r="W4497" s="0" t="s">
        <v>845</v>
      </c>
      <c r="X4497" s="0" t="s">
        <v>846</v>
      </c>
      <c r="Y4497" s="0" t="s">
        <v>847</v>
      </c>
      <c r="Z4497" s="0" t="s">
        <v>571</v>
      </c>
      <c r="AA4497" s="0" t="n">
        <v>107232</v>
      </c>
      <c r="AB4497" s="215" t="n">
        <v>37073</v>
      </c>
      <c r="AC4497" s="215" t="n">
        <v>37103</v>
      </c>
    </row>
    <row r="4498" customFormat="false" ht="12.75" hidden="false" customHeight="false" outlineLevel="0" collapsed="false">
      <c r="A4498" s="208" t="str">
        <f aca="false">B4498&amp;" "&amp;C4498&amp;" "&amp;D4498</f>
        <v>US Natural Gas Financial</v>
      </c>
      <c r="B4498" s="208" t="str">
        <f aca="false">IF((LEFT(N4498,2)="US"),"US","")</f>
        <v>US</v>
      </c>
      <c r="C4498" s="208" t="str">
        <f aca="false">M4498</f>
        <v>Natural Gas</v>
      </c>
      <c r="D4498" s="208" t="str">
        <f aca="false">IF(ISNUMBER(FIND("Phy",N4498))=TRUE(),"Physical","Financial")</f>
        <v>Financial</v>
      </c>
      <c r="E4498" s="208" t="n">
        <f aca="false">IF(VLOOKUP(S4498,'DD-Lookup'!$J$6:$L$50,3,FALSE())="Monthly",(YEAR(AC4498)-YEAR(AB4498))*12+MONTH(AC4498)-MONTH(AB4498)+1,(AC4498-AB4498+1))</f>
        <v>30</v>
      </c>
      <c r="F4498" s="239" t="n">
        <f aca="false">E4498*SUM(P4498:Q4498)</f>
        <v>150000</v>
      </c>
      <c r="G4498" s="214" t="n">
        <v>1293437</v>
      </c>
      <c r="H4498" s="215" t="n">
        <v>37035.5106365741</v>
      </c>
      <c r="I4498" s="0" t="s">
        <v>600</v>
      </c>
      <c r="M4498" s="0" t="s">
        <v>858</v>
      </c>
      <c r="N4498" s="0" t="s">
        <v>1024</v>
      </c>
      <c r="O4498" s="0" t="s">
        <v>1025</v>
      </c>
      <c r="P4498" s="216" t="n">
        <v>5000</v>
      </c>
      <c r="S4498" s="0" t="s">
        <v>1026</v>
      </c>
      <c r="T4498" s="0" t="s">
        <v>784</v>
      </c>
      <c r="U4498" s="218" t="n">
        <v>4.075</v>
      </c>
      <c r="V4498" s="0" t="s">
        <v>1771</v>
      </c>
      <c r="W4498" s="0" t="s">
        <v>1028</v>
      </c>
      <c r="X4498" s="0" t="s">
        <v>1029</v>
      </c>
      <c r="Y4498" s="0" t="s">
        <v>838</v>
      </c>
      <c r="Z4498" s="0" t="s">
        <v>571</v>
      </c>
      <c r="AA4498" s="0" t="s">
        <v>3600</v>
      </c>
      <c r="AB4498" s="215" t="n">
        <v>37043.875</v>
      </c>
      <c r="AC4498" s="215" t="n">
        <v>37072.875</v>
      </c>
    </row>
    <row r="4499" customFormat="false" ht="12.75" hidden="false" customHeight="false" outlineLevel="0" collapsed="false">
      <c r="A4499" s="208" t="str">
        <f aca="false">B4499&amp;" "&amp;C4499&amp;" "&amp;D4499</f>
        <v>US Crude Financial</v>
      </c>
      <c r="B4499" s="208" t="str">
        <f aca="false">IF((LEFT(N4499,2)="US"),"US","")</f>
        <v>US</v>
      </c>
      <c r="C4499" s="208" t="str">
        <f aca="false">M4499</f>
        <v>Crude</v>
      </c>
      <c r="D4499" s="208" t="str">
        <f aca="false">IF(ISNUMBER(FIND("Phy",N4499))=TRUE(),"Physical","Financial")</f>
        <v>Financial</v>
      </c>
      <c r="E4499" s="208" t="n">
        <f aca="false">IF(VLOOKUP(S4499,'DD-Lookup'!$J$6:$L$50,3,FALSE())="Monthly",(YEAR(AC4499)-YEAR(AB4499))*12+MONTH(AC4499)-MONTH(AB4499)+1,(AC4499-AB4499+1))</f>
        <v>1</v>
      </c>
      <c r="F4499" s="239" t="n">
        <f aca="false">E4499*SUM(P4499:Q4499)</f>
        <v>50000</v>
      </c>
      <c r="G4499" s="214" t="n">
        <v>1293436</v>
      </c>
      <c r="H4499" s="215" t="n">
        <v>37035.5106365741</v>
      </c>
      <c r="I4499" s="0" t="s">
        <v>1376</v>
      </c>
      <c r="M4499" s="0" t="s">
        <v>97</v>
      </c>
      <c r="N4499" s="0" t="s">
        <v>841</v>
      </c>
      <c r="O4499" s="0" t="s">
        <v>842</v>
      </c>
      <c r="Q4499" s="216" t="n">
        <v>50000</v>
      </c>
      <c r="S4499" s="0" t="s">
        <v>843</v>
      </c>
      <c r="T4499" s="0" t="s">
        <v>784</v>
      </c>
      <c r="U4499" s="218" t="n">
        <v>28.43</v>
      </c>
      <c r="V4499" s="0" t="s">
        <v>2312</v>
      </c>
      <c r="W4499" s="0" t="s">
        <v>845</v>
      </c>
      <c r="X4499" s="0" t="s">
        <v>846</v>
      </c>
      <c r="Y4499" s="0" t="s">
        <v>847</v>
      </c>
      <c r="Z4499" s="0" t="s">
        <v>571</v>
      </c>
      <c r="AA4499" s="0" t="n">
        <v>107233</v>
      </c>
      <c r="AB4499" s="215" t="n">
        <v>37073</v>
      </c>
      <c r="AC4499" s="215" t="n">
        <v>37103</v>
      </c>
    </row>
    <row r="4500" customFormat="false" ht="12.75" hidden="false" customHeight="false" outlineLevel="0" collapsed="false">
      <c r="A4500" s="208" t="str">
        <f aca="false">B4500&amp;" "&amp;C4500&amp;" "&amp;D4500</f>
        <v>US Natural Gas Physical</v>
      </c>
      <c r="B4500" s="208" t="str">
        <f aca="false">IF((LEFT(N4500,2)="US"),"US","")</f>
        <v>US</v>
      </c>
      <c r="C4500" s="208" t="str">
        <f aca="false">M4500</f>
        <v>Natural Gas</v>
      </c>
      <c r="D4500" s="208" t="str">
        <f aca="false">IF(ISNUMBER(FIND("Phy",N4500))=TRUE(),"Physical","Financial")</f>
        <v>Physical</v>
      </c>
      <c r="E4500" s="208" t="n">
        <f aca="false">IF(VLOOKUP(S4500,'DD-Lookup'!$J$6:$L$50,3,FALSE())="Monthly",(YEAR(AC4500)-YEAR(AB4500))*12+MONTH(AC4500)-MONTH(AB4500)+1,(AC4500-AB4500+1))</f>
        <v>4</v>
      </c>
      <c r="F4500" s="239" t="n">
        <f aca="false">E4500*SUM(P4500:Q4500)</f>
        <v>40000</v>
      </c>
      <c r="G4500" s="214" t="n">
        <v>1293438</v>
      </c>
      <c r="H4500" s="215" t="n">
        <v>37035.5106597222</v>
      </c>
      <c r="I4500" s="0" t="s">
        <v>1059</v>
      </c>
      <c r="M4500" s="0" t="s">
        <v>858</v>
      </c>
      <c r="N4500" s="0" t="s">
        <v>1305</v>
      </c>
      <c r="O4500" s="0" t="s">
        <v>3542</v>
      </c>
      <c r="Q4500" s="216" t="n">
        <v>10000</v>
      </c>
      <c r="S4500" s="0" t="s">
        <v>1026</v>
      </c>
      <c r="T4500" s="0" t="s">
        <v>784</v>
      </c>
      <c r="U4500" s="218" t="n">
        <v>4.035</v>
      </c>
      <c r="V4500" s="0" t="s">
        <v>1443</v>
      </c>
      <c r="W4500" s="0" t="s">
        <v>1434</v>
      </c>
      <c r="X4500" s="0" t="s">
        <v>1435</v>
      </c>
      <c r="Y4500" s="0" t="s">
        <v>1310</v>
      </c>
      <c r="Z4500" s="0" t="s">
        <v>571</v>
      </c>
      <c r="AA4500" s="0" t="n">
        <v>809442</v>
      </c>
      <c r="AB4500" s="215" t="n">
        <v>37037</v>
      </c>
      <c r="AC4500" s="215" t="n">
        <v>37040</v>
      </c>
    </row>
    <row r="4501" customFormat="false" ht="12.75" hidden="false" customHeight="false" outlineLevel="0" collapsed="false">
      <c r="A4501" s="208" t="str">
        <f aca="false">B4501&amp;" "&amp;C4501&amp;" "&amp;D4501</f>
        <v>US Natural Gas Financial</v>
      </c>
      <c r="B4501" s="208" t="str">
        <f aca="false">IF((LEFT(N4501,2)="US"),"US","")</f>
        <v>US</v>
      </c>
      <c r="C4501" s="208" t="str">
        <f aca="false">M4501</f>
        <v>Natural Gas</v>
      </c>
      <c r="D4501" s="208" t="str">
        <f aca="false">IF(ISNUMBER(FIND("Phy",N4501))=TRUE(),"Physical","Financial")</f>
        <v>Financial</v>
      </c>
      <c r="E4501" s="208" t="n">
        <f aca="false">IF(VLOOKUP(S4501,'DD-Lookup'!$J$6:$L$50,3,FALSE())="Monthly",(YEAR(AC4501)-YEAR(AB4501))*12+MONTH(AC4501)-MONTH(AB4501)+1,(AC4501-AB4501+1))</f>
        <v>30</v>
      </c>
      <c r="F4501" s="239" t="n">
        <f aca="false">E4501*SUM(P4501:Q4501)</f>
        <v>450000</v>
      </c>
      <c r="G4501" s="214" t="n">
        <v>1293439</v>
      </c>
      <c r="H4501" s="215" t="n">
        <v>37035.5107523148</v>
      </c>
      <c r="I4501" s="0" t="s">
        <v>1278</v>
      </c>
      <c r="M4501" s="0" t="s">
        <v>858</v>
      </c>
      <c r="N4501" s="0" t="s">
        <v>1024</v>
      </c>
      <c r="O4501" s="0" t="s">
        <v>1025</v>
      </c>
      <c r="P4501" s="216" t="n">
        <v>15000</v>
      </c>
      <c r="S4501" s="0" t="s">
        <v>1026</v>
      </c>
      <c r="T4501" s="0" t="s">
        <v>784</v>
      </c>
      <c r="U4501" s="218" t="n">
        <v>4.075</v>
      </c>
      <c r="V4501" s="0" t="s">
        <v>3011</v>
      </c>
      <c r="W4501" s="0" t="s">
        <v>1028</v>
      </c>
      <c r="X4501" s="0" t="s">
        <v>1029</v>
      </c>
      <c r="Y4501" s="0" t="s">
        <v>838</v>
      </c>
      <c r="Z4501" s="0" t="s">
        <v>571</v>
      </c>
      <c r="AA4501" s="0" t="s">
        <v>3601</v>
      </c>
      <c r="AB4501" s="215" t="n">
        <v>37043.875</v>
      </c>
      <c r="AC4501" s="215" t="n">
        <v>37072.875</v>
      </c>
    </row>
    <row r="4502" customFormat="false" ht="12.75" hidden="false" customHeight="false" outlineLevel="0" collapsed="false">
      <c r="A4502" s="208" t="str">
        <f aca="false">B4502&amp;" "&amp;C4502&amp;" "&amp;D4502</f>
        <v>US Natural Gas Financial</v>
      </c>
      <c r="B4502" s="208" t="str">
        <f aca="false">IF((LEFT(N4502,2)="US"),"US","")</f>
        <v>US</v>
      </c>
      <c r="C4502" s="208" t="str">
        <f aca="false">M4502</f>
        <v>Natural Gas</v>
      </c>
      <c r="D4502" s="208" t="str">
        <f aca="false">IF(ISNUMBER(FIND("Phy",N4502))=TRUE(),"Physical","Financial")</f>
        <v>Financial</v>
      </c>
      <c r="E4502" s="208" t="n">
        <f aca="false">IF(VLOOKUP(S4502,'DD-Lookup'!$J$6:$L$50,3,FALSE())="Monthly",(YEAR(AC4502)-YEAR(AB4502))*12+MONTH(AC4502)-MONTH(AB4502)+1,(AC4502-AB4502+1))</f>
        <v>365</v>
      </c>
      <c r="F4502" s="239" t="n">
        <f aca="false">E4502*SUM(P4502:Q4502)</f>
        <v>182500</v>
      </c>
      <c r="G4502" s="214" t="n">
        <v>1293440</v>
      </c>
      <c r="H4502" s="215" t="n">
        <v>37035.510775463</v>
      </c>
      <c r="I4502" s="0" t="s">
        <v>1098</v>
      </c>
      <c r="M4502" s="0" t="s">
        <v>858</v>
      </c>
      <c r="N4502" s="0" t="s">
        <v>1024</v>
      </c>
      <c r="O4502" s="0" t="s">
        <v>1415</v>
      </c>
      <c r="P4502" s="216" t="n">
        <v>500</v>
      </c>
      <c r="S4502" s="0" t="s">
        <v>1026</v>
      </c>
      <c r="T4502" s="0" t="s">
        <v>784</v>
      </c>
      <c r="U4502" s="218" t="n">
        <v>4.31</v>
      </c>
      <c r="V4502" s="0" t="s">
        <v>1100</v>
      </c>
      <c r="W4502" s="0" t="s">
        <v>1028</v>
      </c>
      <c r="X4502" s="0" t="s">
        <v>1029</v>
      </c>
      <c r="Y4502" s="0" t="s">
        <v>838</v>
      </c>
      <c r="Z4502" s="0" t="s">
        <v>571</v>
      </c>
      <c r="AA4502" s="0" t="s">
        <v>3602</v>
      </c>
      <c r="AB4502" s="215" t="n">
        <v>37257.875</v>
      </c>
      <c r="AC4502" s="215" t="n">
        <v>37621.875</v>
      </c>
    </row>
    <row r="4503" customFormat="false" ht="12.75" hidden="false" customHeight="false" outlineLevel="0" collapsed="false">
      <c r="A4503" s="208" t="str">
        <f aca="false">B4503&amp;" "&amp;C4503&amp;" "&amp;D4503</f>
        <v>US Crude Financial</v>
      </c>
      <c r="B4503" s="208" t="str">
        <f aca="false">IF((LEFT(N4503,2)="US"),"US","")</f>
        <v>US</v>
      </c>
      <c r="C4503" s="208" t="str">
        <f aca="false">M4503</f>
        <v>Crude</v>
      </c>
      <c r="D4503" s="208" t="str">
        <f aca="false">IF(ISNUMBER(FIND("Phy",N4503))=TRUE(),"Physical","Financial")</f>
        <v>Financial</v>
      </c>
      <c r="E4503" s="208" t="n">
        <f aca="false">IF(VLOOKUP(S4503,'DD-Lookup'!$J$6:$L$50,3,FALSE())="Monthly",(YEAR(AC4503)-YEAR(AB4503))*12+MONTH(AC4503)-MONTH(AB4503)+1,(AC4503-AB4503+1))</f>
        <v>1</v>
      </c>
      <c r="F4503" s="239" t="n">
        <f aca="false">E4503*SUM(P4503:Q4503)</f>
        <v>50000</v>
      </c>
      <c r="G4503" s="214" t="n">
        <v>1293441</v>
      </c>
      <c r="H4503" s="215" t="n">
        <v>37035.510787037</v>
      </c>
      <c r="I4503" s="0" t="s">
        <v>2320</v>
      </c>
      <c r="M4503" s="0" t="s">
        <v>97</v>
      </c>
      <c r="N4503" s="0" t="s">
        <v>841</v>
      </c>
      <c r="O4503" s="0" t="s">
        <v>889</v>
      </c>
      <c r="P4503" s="216" t="n">
        <v>50000</v>
      </c>
      <c r="S4503" s="0" t="s">
        <v>843</v>
      </c>
      <c r="T4503" s="0" t="s">
        <v>784</v>
      </c>
      <c r="U4503" s="218" t="n">
        <v>28.41</v>
      </c>
      <c r="V4503" s="0" t="s">
        <v>2321</v>
      </c>
      <c r="W4503" s="0" t="s">
        <v>845</v>
      </c>
      <c r="X4503" s="0" t="s">
        <v>891</v>
      </c>
      <c r="Y4503" s="0" t="s">
        <v>847</v>
      </c>
      <c r="Z4503" s="0" t="s">
        <v>571</v>
      </c>
      <c r="AA4503" s="0" t="n">
        <v>107234</v>
      </c>
      <c r="AB4503" s="215" t="n">
        <v>37073</v>
      </c>
      <c r="AC4503" s="215" t="n">
        <v>37103</v>
      </c>
    </row>
    <row r="4504" customFormat="false" ht="12.75" hidden="false" customHeight="false" outlineLevel="0" collapsed="false">
      <c r="A4504" s="208" t="str">
        <f aca="false">B4504&amp;" "&amp;C4504&amp;" "&amp;D4504</f>
        <v>US Crude Financial</v>
      </c>
      <c r="B4504" s="208" t="str">
        <f aca="false">IF((LEFT(N4504,2)="US"),"US","")</f>
        <v>US</v>
      </c>
      <c r="C4504" s="208" t="str">
        <f aca="false">M4504</f>
        <v>Crude</v>
      </c>
      <c r="D4504" s="208" t="str">
        <f aca="false">IF(ISNUMBER(FIND("Phy",N4504))=TRUE(),"Physical","Financial")</f>
        <v>Financial</v>
      </c>
      <c r="E4504" s="208" t="n">
        <f aca="false">IF(VLOOKUP(S4504,'DD-Lookup'!$J$6:$L$50,3,FALSE())="Monthly",(YEAR(AC4504)-YEAR(AB4504))*12+MONTH(AC4504)-MONTH(AB4504)+1,(AC4504-AB4504+1))</f>
        <v>1</v>
      </c>
      <c r="F4504" s="239" t="n">
        <f aca="false">E4504*SUM(P4504:Q4504)</f>
        <v>50000</v>
      </c>
      <c r="G4504" s="214" t="n">
        <v>1293442</v>
      </c>
      <c r="H4504" s="215" t="n">
        <v>37035.5109490741</v>
      </c>
      <c r="I4504" s="0" t="s">
        <v>1376</v>
      </c>
      <c r="M4504" s="0" t="s">
        <v>97</v>
      </c>
      <c r="N4504" s="0" t="s">
        <v>841</v>
      </c>
      <c r="O4504" s="0" t="s">
        <v>842</v>
      </c>
      <c r="Q4504" s="216" t="n">
        <v>50000</v>
      </c>
      <c r="S4504" s="0" t="s">
        <v>843</v>
      </c>
      <c r="T4504" s="0" t="s">
        <v>784</v>
      </c>
      <c r="U4504" s="218" t="n">
        <v>28.43</v>
      </c>
      <c r="V4504" s="0" t="s">
        <v>2312</v>
      </c>
      <c r="W4504" s="0" t="s">
        <v>845</v>
      </c>
      <c r="X4504" s="0" t="s">
        <v>846</v>
      </c>
      <c r="Y4504" s="0" t="s">
        <v>847</v>
      </c>
      <c r="Z4504" s="0" t="s">
        <v>571</v>
      </c>
      <c r="AA4504" s="0" t="n">
        <v>107236</v>
      </c>
      <c r="AB4504" s="215" t="n">
        <v>37073</v>
      </c>
      <c r="AC4504" s="215" t="n">
        <v>37103</v>
      </c>
    </row>
    <row r="4505" customFormat="false" ht="12.75" hidden="false" customHeight="false" outlineLevel="0" collapsed="false">
      <c r="A4505" s="208" t="str">
        <f aca="false">B4505&amp;" "&amp;C4505&amp;" "&amp;D4505</f>
        <v>US Natural Gas Physical</v>
      </c>
      <c r="B4505" s="208" t="str">
        <f aca="false">IF((LEFT(N4505,2)="US"),"US","")</f>
        <v>US</v>
      </c>
      <c r="C4505" s="208" t="str">
        <f aca="false">M4505</f>
        <v>Natural Gas</v>
      </c>
      <c r="D4505" s="208" t="str">
        <f aca="false">IF(ISNUMBER(FIND("Phy",N4505))=TRUE(),"Physical","Financial")</f>
        <v>Physical</v>
      </c>
      <c r="E4505" s="208" t="n">
        <f aca="false">IF(VLOOKUP(S4505,'DD-Lookup'!$J$6:$L$50,3,FALSE())="Monthly",(YEAR(AC4505)-YEAR(AB4505))*12+MONTH(AC4505)-MONTH(AB4505)+1,(AC4505-AB4505+1))</f>
        <v>30</v>
      </c>
      <c r="F4505" s="239" t="n">
        <f aca="false">E4505*SUM(P4505:Q4505)</f>
        <v>120000</v>
      </c>
      <c r="G4505" s="214" t="n">
        <v>1293443</v>
      </c>
      <c r="H4505" s="215" t="n">
        <v>37035.5109606482</v>
      </c>
      <c r="I4505" s="0" t="s">
        <v>1225</v>
      </c>
      <c r="M4505" s="0" t="s">
        <v>858</v>
      </c>
      <c r="N4505" s="0" t="s">
        <v>1501</v>
      </c>
      <c r="O4505" s="0" t="s">
        <v>3603</v>
      </c>
      <c r="P4505" s="216" t="n">
        <v>4000</v>
      </c>
      <c r="S4505" s="0" t="s">
        <v>1026</v>
      </c>
      <c r="T4505" s="0" t="s">
        <v>784</v>
      </c>
      <c r="U4505" s="218" t="n">
        <v>0.35</v>
      </c>
      <c r="V4505" s="0" t="s">
        <v>3604</v>
      </c>
      <c r="W4505" s="0" t="s">
        <v>1388</v>
      </c>
      <c r="X4505" s="0" t="s">
        <v>1389</v>
      </c>
      <c r="Y4505" s="0" t="s">
        <v>1310</v>
      </c>
      <c r="Z4505" s="0" t="s">
        <v>571</v>
      </c>
      <c r="AA4505" s="0" t="s">
        <v>3605</v>
      </c>
      <c r="AB4505" s="215" t="n">
        <v>37043.875</v>
      </c>
      <c r="AC4505" s="215" t="n">
        <v>37072.875</v>
      </c>
    </row>
    <row r="4506" customFormat="false" ht="12.75" hidden="false" customHeight="false" outlineLevel="0" collapsed="false">
      <c r="A4506" s="208" t="str">
        <f aca="false">B4506&amp;" "&amp;C4506&amp;" "&amp;D4506</f>
        <v>US Natural Gas Physical</v>
      </c>
      <c r="B4506" s="208" t="str">
        <f aca="false">IF((LEFT(N4506,2)="US"),"US","")</f>
        <v>US</v>
      </c>
      <c r="C4506" s="208" t="str">
        <f aca="false">M4506</f>
        <v>Natural Gas</v>
      </c>
      <c r="D4506" s="208" t="str">
        <f aca="false">IF(ISNUMBER(FIND("Phy",N4506))=TRUE(),"Physical","Financial")</f>
        <v>Physical</v>
      </c>
      <c r="E4506" s="208" t="n">
        <f aca="false">IF(VLOOKUP(S4506,'DD-Lookup'!$J$6:$L$50,3,FALSE())="Monthly",(YEAR(AC4506)-YEAR(AB4506))*12+MONTH(AC4506)-MONTH(AB4506)+1,(AC4506-AB4506+1))</f>
        <v>4</v>
      </c>
      <c r="F4506" s="239" t="n">
        <f aca="false">E4506*SUM(P4506:Q4506)</f>
        <v>40000</v>
      </c>
      <c r="G4506" s="214" t="n">
        <v>1293444</v>
      </c>
      <c r="H4506" s="215" t="n">
        <v>37035.5109837963</v>
      </c>
      <c r="I4506" s="0" t="s">
        <v>1431</v>
      </c>
      <c r="M4506" s="0" t="s">
        <v>858</v>
      </c>
      <c r="N4506" s="0" t="s">
        <v>1305</v>
      </c>
      <c r="O4506" s="0" t="s">
        <v>3542</v>
      </c>
      <c r="P4506" s="216" t="n">
        <v>10000</v>
      </c>
      <c r="S4506" s="0" t="s">
        <v>1026</v>
      </c>
      <c r="T4506" s="0" t="s">
        <v>784</v>
      </c>
      <c r="U4506" s="218" t="n">
        <v>4.035</v>
      </c>
      <c r="V4506" s="0" t="s">
        <v>1626</v>
      </c>
      <c r="W4506" s="0" t="s">
        <v>1434</v>
      </c>
      <c r="X4506" s="0" t="s">
        <v>1435</v>
      </c>
      <c r="Y4506" s="0" t="s">
        <v>1310</v>
      </c>
      <c r="Z4506" s="0" t="s">
        <v>571</v>
      </c>
      <c r="AA4506" s="0" t="n">
        <v>809444</v>
      </c>
      <c r="AB4506" s="215" t="n">
        <v>37037</v>
      </c>
      <c r="AC4506" s="215" t="n">
        <v>37040</v>
      </c>
    </row>
    <row r="4507" customFormat="false" ht="12.75" hidden="false" customHeight="false" outlineLevel="0" collapsed="false">
      <c r="A4507" s="208" t="str">
        <f aca="false">B4507&amp;" "&amp;C4507&amp;" "&amp;D4507</f>
        <v>US Natural Gas Physical</v>
      </c>
      <c r="B4507" s="208" t="str">
        <f aca="false">IF((LEFT(N4507,2)="US"),"US","")</f>
        <v>US</v>
      </c>
      <c r="C4507" s="208" t="str">
        <f aca="false">M4507</f>
        <v>Natural Gas</v>
      </c>
      <c r="D4507" s="208" t="str">
        <f aca="false">IF(ISNUMBER(FIND("Phy",N4507))=TRUE(),"Physical","Financial")</f>
        <v>Physical</v>
      </c>
      <c r="E4507" s="208" t="n">
        <f aca="false">IF(VLOOKUP(S4507,'DD-Lookup'!$J$6:$L$50,3,FALSE())="Monthly",(YEAR(AC4507)-YEAR(AB4507))*12+MONTH(AC4507)-MONTH(AB4507)+1,(AC4507-AB4507+1))</f>
        <v>6</v>
      </c>
      <c r="F4507" s="239" t="n">
        <f aca="false">E4507*SUM(P4507:Q4507)</f>
        <v>60000</v>
      </c>
      <c r="G4507" s="214" t="n">
        <v>1293446</v>
      </c>
      <c r="H4507" s="215" t="n">
        <v>37035.5111111111</v>
      </c>
      <c r="I4507" s="0" t="s">
        <v>1107</v>
      </c>
      <c r="M4507" s="0" t="s">
        <v>858</v>
      </c>
      <c r="N4507" s="0" t="s">
        <v>1305</v>
      </c>
      <c r="O4507" s="0" t="s">
        <v>3606</v>
      </c>
      <c r="Q4507" s="216" t="n">
        <v>10000</v>
      </c>
      <c r="S4507" s="0" t="s">
        <v>1026</v>
      </c>
      <c r="T4507" s="0" t="s">
        <v>784</v>
      </c>
      <c r="U4507" s="218" t="n">
        <v>4.27</v>
      </c>
      <c r="V4507" s="0" t="s">
        <v>1421</v>
      </c>
      <c r="W4507" s="0" t="s">
        <v>1493</v>
      </c>
      <c r="X4507" s="0" t="s">
        <v>1494</v>
      </c>
      <c r="Y4507" s="0" t="s">
        <v>1310</v>
      </c>
      <c r="Z4507" s="0" t="s">
        <v>571</v>
      </c>
      <c r="AA4507" s="0" t="n">
        <v>809447</v>
      </c>
      <c r="AB4507" s="215" t="n">
        <v>37037.875</v>
      </c>
      <c r="AC4507" s="215" t="n">
        <v>37042.875</v>
      </c>
    </row>
    <row r="4508" customFormat="false" ht="12.75" hidden="false" customHeight="false" outlineLevel="0" collapsed="false">
      <c r="A4508" s="208" t="str">
        <f aca="false">B4508&amp;" "&amp;C4508&amp;" "&amp;D4508</f>
        <v> Power Financial</v>
      </c>
      <c r="B4508" s="208" t="str">
        <f aca="false">IF((LEFT(N4508,2)="US"),"US","")</f>
        <v/>
      </c>
      <c r="C4508" s="208" t="str">
        <f aca="false">M4508</f>
        <v>Power</v>
      </c>
      <c r="D4508" s="208" t="str">
        <f aca="false">IF(ISNUMBER(FIND("Phy",N4508))=TRUE(),"Physical","Financial")</f>
        <v>Financial</v>
      </c>
      <c r="E4508" s="208" t="n">
        <f aca="false">IF(VLOOKUP(S4508,'DD-Lookup'!$J$6:$L$50,3,FALSE())="Monthly",(YEAR(AC4508)-YEAR(AB4508))*12+MONTH(AC4508)-MONTH(AB4508)+1,(AC4508-AB4508+1))</f>
        <v>1</v>
      </c>
      <c r="F4508" s="239" t="n">
        <f aca="false">E4508*SUM(P4508:Q4508)</f>
        <v>25</v>
      </c>
      <c r="G4508" s="214" t="n">
        <v>1293450</v>
      </c>
      <c r="H4508" s="215" t="n">
        <v>37035.5113425926</v>
      </c>
      <c r="I4508" s="0" t="s">
        <v>2216</v>
      </c>
      <c r="M4508" s="0" t="s">
        <v>67</v>
      </c>
      <c r="N4508" s="0" t="s">
        <v>2217</v>
      </c>
      <c r="O4508" s="0" t="s">
        <v>3607</v>
      </c>
      <c r="Q4508" s="216" t="n">
        <v>25</v>
      </c>
      <c r="S4508" s="0" t="s">
        <v>2219</v>
      </c>
      <c r="T4508" s="0" t="s">
        <v>2173</v>
      </c>
      <c r="U4508" s="218" t="n">
        <v>145</v>
      </c>
      <c r="V4508" s="0" t="s">
        <v>2220</v>
      </c>
      <c r="W4508" s="0" t="s">
        <v>3550</v>
      </c>
      <c r="X4508" s="0" t="s">
        <v>3551</v>
      </c>
      <c r="Y4508" s="0" t="s">
        <v>1051</v>
      </c>
      <c r="Z4508" s="0" t="s">
        <v>628</v>
      </c>
      <c r="AA4508" s="0" t="n">
        <v>621821.1</v>
      </c>
      <c r="AB4508" s="215" t="n">
        <v>37035.875</v>
      </c>
      <c r="AC4508" s="215" t="n">
        <v>37035.875</v>
      </c>
    </row>
    <row r="4509" customFormat="false" ht="12.75" hidden="false" customHeight="false" outlineLevel="0" collapsed="false">
      <c r="A4509" s="208" t="str">
        <f aca="false">B4509&amp;" "&amp;C4509&amp;" "&amp;D4509</f>
        <v>US Natural Gas Financial</v>
      </c>
      <c r="B4509" s="208" t="str">
        <f aca="false">IF((LEFT(N4509,2)="US"),"US","")</f>
        <v>US</v>
      </c>
      <c r="C4509" s="208" t="str">
        <f aca="false">M4509</f>
        <v>Natural Gas</v>
      </c>
      <c r="D4509" s="208" t="str">
        <f aca="false">IF(ISNUMBER(FIND("Phy",N4509))=TRUE(),"Physical","Financial")</f>
        <v>Financial</v>
      </c>
      <c r="E4509" s="208" t="n">
        <f aca="false">IF(VLOOKUP(S4509,'DD-Lookup'!$J$6:$L$50,3,FALSE())="Monthly",(YEAR(AC4509)-YEAR(AB4509))*12+MONTH(AC4509)-MONTH(AB4509)+1,(AC4509-AB4509+1))</f>
        <v>30</v>
      </c>
      <c r="F4509" s="239" t="n">
        <f aca="false">E4509*SUM(P4509:Q4509)</f>
        <v>75000</v>
      </c>
      <c r="G4509" s="214" t="n">
        <v>1293451</v>
      </c>
      <c r="H4509" s="215" t="n">
        <v>37035.511412037</v>
      </c>
      <c r="I4509" s="0" t="s">
        <v>1452</v>
      </c>
      <c r="M4509" s="0" t="s">
        <v>858</v>
      </c>
      <c r="N4509" s="0" t="s">
        <v>1024</v>
      </c>
      <c r="O4509" s="0" t="s">
        <v>1025</v>
      </c>
      <c r="Q4509" s="216" t="n">
        <v>2500</v>
      </c>
      <c r="S4509" s="0" t="s">
        <v>1026</v>
      </c>
      <c r="T4509" s="0" t="s">
        <v>784</v>
      </c>
      <c r="U4509" s="218" t="n">
        <v>4.08</v>
      </c>
      <c r="V4509" s="0" t="s">
        <v>2921</v>
      </c>
      <c r="W4509" s="0" t="s">
        <v>1028</v>
      </c>
      <c r="X4509" s="0" t="s">
        <v>1029</v>
      </c>
      <c r="Y4509" s="0" t="s">
        <v>838</v>
      </c>
      <c r="Z4509" s="0" t="s">
        <v>571</v>
      </c>
      <c r="AA4509" s="0" t="s">
        <v>3608</v>
      </c>
      <c r="AB4509" s="215" t="n">
        <v>37043.875</v>
      </c>
      <c r="AC4509" s="215" t="n">
        <v>37072.875</v>
      </c>
    </row>
    <row r="4510" customFormat="false" ht="12.75" hidden="false" customHeight="false" outlineLevel="0" collapsed="false">
      <c r="A4510" s="208" t="str">
        <f aca="false">B4510&amp;" "&amp;C4510&amp;" "&amp;D4510</f>
        <v> Power Financial</v>
      </c>
      <c r="B4510" s="208" t="str">
        <f aca="false">IF((LEFT(N4510,2)="US"),"US","")</f>
        <v/>
      </c>
      <c r="C4510" s="208" t="str">
        <f aca="false">M4510</f>
        <v>Power</v>
      </c>
      <c r="D4510" s="208" t="str">
        <f aca="false">IF(ISNUMBER(FIND("Phy",N4510))=TRUE(),"Physical","Financial")</f>
        <v>Financial</v>
      </c>
      <c r="E4510" s="208" t="n">
        <f aca="false">IF(VLOOKUP(S4510,'DD-Lookup'!$J$6:$L$50,3,FALSE())="Monthly",(YEAR(AC4510)-YEAR(AB4510))*12+MONTH(AC4510)-MONTH(AB4510)+1,(AC4510-AB4510+1))</f>
        <v>1</v>
      </c>
      <c r="F4510" s="239" t="n">
        <f aca="false">E4510*SUM(P4510:Q4510)</f>
        <v>25</v>
      </c>
      <c r="G4510" s="214" t="n">
        <v>1293452</v>
      </c>
      <c r="H4510" s="215" t="n">
        <v>37035.5115162037</v>
      </c>
      <c r="I4510" s="0" t="s">
        <v>2216</v>
      </c>
      <c r="M4510" s="0" t="s">
        <v>67</v>
      </c>
      <c r="N4510" s="0" t="s">
        <v>2217</v>
      </c>
      <c r="O4510" s="0" t="s">
        <v>3549</v>
      </c>
      <c r="Q4510" s="216" t="n">
        <v>25</v>
      </c>
      <c r="S4510" s="0" t="s">
        <v>2219</v>
      </c>
      <c r="T4510" s="0" t="s">
        <v>2173</v>
      </c>
      <c r="U4510" s="218" t="n">
        <v>115</v>
      </c>
      <c r="V4510" s="0" t="s">
        <v>2220</v>
      </c>
      <c r="W4510" s="0" t="s">
        <v>3550</v>
      </c>
      <c r="X4510" s="0" t="s">
        <v>3551</v>
      </c>
      <c r="Y4510" s="0" t="s">
        <v>1051</v>
      </c>
      <c r="Z4510" s="0" t="s">
        <v>628</v>
      </c>
      <c r="AA4510" s="0" t="n">
        <v>621822.1</v>
      </c>
      <c r="AB4510" s="215" t="n">
        <v>37035.875</v>
      </c>
      <c r="AC4510" s="215" t="n">
        <v>37035.875</v>
      </c>
    </row>
    <row r="4511" customFormat="false" ht="12.75" hidden="false" customHeight="false" outlineLevel="0" collapsed="false">
      <c r="A4511" s="208" t="str">
        <f aca="false">B4511&amp;" "&amp;C4511&amp;" "&amp;D4511</f>
        <v>US Natural Gas Financial</v>
      </c>
      <c r="B4511" s="208" t="str">
        <f aca="false">IF((LEFT(N4511,2)="US"),"US","")</f>
        <v>US</v>
      </c>
      <c r="C4511" s="208" t="str">
        <f aca="false">M4511</f>
        <v>Natural Gas</v>
      </c>
      <c r="D4511" s="208" t="str">
        <f aca="false">IF(ISNUMBER(FIND("Phy",N4511))=TRUE(),"Physical","Financial")</f>
        <v>Financial</v>
      </c>
      <c r="E4511" s="208" t="n">
        <f aca="false">IF(VLOOKUP(S4511,'DD-Lookup'!$J$6:$L$50,3,FALSE())="Monthly",(YEAR(AC4511)-YEAR(AB4511))*12+MONTH(AC4511)-MONTH(AB4511)+1,(AC4511-AB4511+1))</f>
        <v>30</v>
      </c>
      <c r="F4511" s="239" t="n">
        <f aca="false">E4511*SUM(P4511:Q4511)</f>
        <v>300000</v>
      </c>
      <c r="G4511" s="214" t="n">
        <v>1293453</v>
      </c>
      <c r="H4511" s="215" t="n">
        <v>37035.5115509259</v>
      </c>
      <c r="I4511" s="0" t="s">
        <v>1112</v>
      </c>
      <c r="M4511" s="0" t="s">
        <v>858</v>
      </c>
      <c r="N4511" s="0" t="s">
        <v>1024</v>
      </c>
      <c r="O4511" s="0" t="s">
        <v>1025</v>
      </c>
      <c r="Q4511" s="216" t="n">
        <v>10000</v>
      </c>
      <c r="S4511" s="0" t="s">
        <v>1026</v>
      </c>
      <c r="T4511" s="0" t="s">
        <v>784</v>
      </c>
      <c r="U4511" s="218" t="n">
        <v>4.08</v>
      </c>
      <c r="V4511" s="0" t="s">
        <v>2598</v>
      </c>
      <c r="W4511" s="0" t="s">
        <v>1028</v>
      </c>
      <c r="X4511" s="0" t="s">
        <v>1029</v>
      </c>
      <c r="Y4511" s="0" t="s">
        <v>838</v>
      </c>
      <c r="Z4511" s="0" t="s">
        <v>571</v>
      </c>
      <c r="AA4511" s="0" t="s">
        <v>3609</v>
      </c>
      <c r="AB4511" s="215" t="n">
        <v>37043.875</v>
      </c>
      <c r="AC4511" s="215" t="n">
        <v>37072.875</v>
      </c>
    </row>
    <row r="4512" customFormat="false" ht="12.75" hidden="false" customHeight="false" outlineLevel="0" collapsed="false">
      <c r="A4512" s="208" t="str">
        <f aca="false">B4512&amp;" "&amp;C4512&amp;" "&amp;D4512</f>
        <v>US Crude Financial</v>
      </c>
      <c r="B4512" s="208" t="str">
        <f aca="false">IF((LEFT(N4512,2)="US"),"US","")</f>
        <v>US</v>
      </c>
      <c r="C4512" s="208" t="str">
        <f aca="false">M4512</f>
        <v>Crude</v>
      </c>
      <c r="D4512" s="208" t="str">
        <f aca="false">IF(ISNUMBER(FIND("Phy",N4512))=TRUE(),"Physical","Financial")</f>
        <v>Financial</v>
      </c>
      <c r="E4512" s="208" t="n">
        <f aca="false">IF(VLOOKUP(S4512,'DD-Lookup'!$J$6:$L$50,3,FALSE())="Monthly",(YEAR(AC4512)-YEAR(AB4512))*12+MONTH(AC4512)-MONTH(AB4512)+1,(AC4512-AB4512+1))</f>
        <v>1</v>
      </c>
      <c r="F4512" s="239" t="n">
        <f aca="false">E4512*SUM(P4512:Q4512)</f>
        <v>50000</v>
      </c>
      <c r="G4512" s="214" t="n">
        <v>1293454</v>
      </c>
      <c r="H4512" s="215" t="n">
        <v>37035.5116203704</v>
      </c>
      <c r="I4512" s="0" t="s">
        <v>1376</v>
      </c>
      <c r="M4512" s="0" t="s">
        <v>97</v>
      </c>
      <c r="N4512" s="0" t="s">
        <v>841</v>
      </c>
      <c r="O4512" s="0" t="s">
        <v>842</v>
      </c>
      <c r="P4512" s="216" t="n">
        <v>50000</v>
      </c>
      <c r="S4512" s="0" t="s">
        <v>843</v>
      </c>
      <c r="T4512" s="0" t="s">
        <v>784</v>
      </c>
      <c r="U4512" s="218" t="n">
        <v>28.41</v>
      </c>
      <c r="V4512" s="0" t="s">
        <v>3289</v>
      </c>
      <c r="W4512" s="0" t="s">
        <v>845</v>
      </c>
      <c r="X4512" s="0" t="s">
        <v>846</v>
      </c>
      <c r="Y4512" s="0" t="s">
        <v>847</v>
      </c>
      <c r="Z4512" s="0" t="s">
        <v>571</v>
      </c>
      <c r="AA4512" s="0" t="n">
        <v>107238</v>
      </c>
      <c r="AB4512" s="215" t="n">
        <v>37073</v>
      </c>
      <c r="AC4512" s="215" t="n">
        <v>37103</v>
      </c>
    </row>
    <row r="4513" customFormat="false" ht="12.75" hidden="false" customHeight="false" outlineLevel="0" collapsed="false">
      <c r="A4513" s="208" t="str">
        <f aca="false">B4513&amp;" "&amp;C4513&amp;" "&amp;D4513</f>
        <v>US Natural Gas Financial</v>
      </c>
      <c r="B4513" s="208" t="str">
        <f aca="false">IF((LEFT(N4513,2)="US"),"US","")</f>
        <v>US</v>
      </c>
      <c r="C4513" s="208" t="str">
        <f aca="false">M4513</f>
        <v>Natural Gas</v>
      </c>
      <c r="D4513" s="208" t="str">
        <f aca="false">IF(ISNUMBER(FIND("Phy",N4513))=TRUE(),"Physical","Financial")</f>
        <v>Financial</v>
      </c>
      <c r="E4513" s="208" t="n">
        <f aca="false">IF(VLOOKUP(S4513,'DD-Lookup'!$J$6:$L$50,3,FALSE())="Monthly",(YEAR(AC4513)-YEAR(AB4513))*12+MONTH(AC4513)-MONTH(AB4513)+1,(AC4513-AB4513+1))</f>
        <v>30</v>
      </c>
      <c r="F4513" s="239" t="n">
        <f aca="false">E4513*SUM(P4513:Q4513)</f>
        <v>225000</v>
      </c>
      <c r="G4513" s="214" t="n">
        <v>1293455</v>
      </c>
      <c r="H4513" s="215" t="n">
        <v>37035.5116435185</v>
      </c>
      <c r="I4513" s="0" t="s">
        <v>1073</v>
      </c>
      <c r="M4513" s="0" t="s">
        <v>858</v>
      </c>
      <c r="N4513" s="0" t="s">
        <v>1024</v>
      </c>
      <c r="O4513" s="0" t="s">
        <v>1025</v>
      </c>
      <c r="Q4513" s="216" t="n">
        <v>7500</v>
      </c>
      <c r="S4513" s="0" t="s">
        <v>1026</v>
      </c>
      <c r="T4513" s="0" t="s">
        <v>784</v>
      </c>
      <c r="U4513" s="218" t="n">
        <v>4.08</v>
      </c>
      <c r="V4513" s="0" t="s">
        <v>3597</v>
      </c>
      <c r="W4513" s="0" t="s">
        <v>1028</v>
      </c>
      <c r="X4513" s="0" t="s">
        <v>1029</v>
      </c>
      <c r="Y4513" s="0" t="s">
        <v>838</v>
      </c>
      <c r="Z4513" s="0" t="s">
        <v>571</v>
      </c>
      <c r="AA4513" s="0" t="s">
        <v>3610</v>
      </c>
      <c r="AB4513" s="215" t="n">
        <v>37043.875</v>
      </c>
      <c r="AC4513" s="215" t="n">
        <v>37072.875</v>
      </c>
    </row>
    <row r="4514" customFormat="false" ht="12.75" hidden="false" customHeight="false" outlineLevel="0" collapsed="false">
      <c r="A4514" s="208" t="str">
        <f aca="false">B4514&amp;" "&amp;C4514&amp;" "&amp;D4514</f>
        <v>US Crude Financial</v>
      </c>
      <c r="B4514" s="208" t="str">
        <f aca="false">IF((LEFT(N4514,2)="US"),"US","")</f>
        <v>US</v>
      </c>
      <c r="C4514" s="208" t="str">
        <f aca="false">M4514</f>
        <v>Crude</v>
      </c>
      <c r="D4514" s="208" t="str">
        <f aca="false">IF(ISNUMBER(FIND("Phy",N4514))=TRUE(),"Physical","Financial")</f>
        <v>Financial</v>
      </c>
      <c r="E4514" s="208" t="n">
        <f aca="false">IF(VLOOKUP(S4514,'DD-Lookup'!$J$6:$L$50,3,FALSE())="Monthly",(YEAR(AC4514)-YEAR(AB4514))*12+MONTH(AC4514)-MONTH(AB4514)+1,(AC4514-AB4514+1))</f>
        <v>1</v>
      </c>
      <c r="F4514" s="239" t="n">
        <f aca="false">E4514*SUM(P4514:Q4514)</f>
        <v>50000</v>
      </c>
      <c r="G4514" s="214" t="n">
        <v>1293456</v>
      </c>
      <c r="H4514" s="215" t="n">
        <v>37035.511712963</v>
      </c>
      <c r="I4514" s="0" t="s">
        <v>796</v>
      </c>
      <c r="M4514" s="0" t="s">
        <v>97</v>
      </c>
      <c r="N4514" s="0" t="s">
        <v>841</v>
      </c>
      <c r="O4514" s="0" t="s">
        <v>842</v>
      </c>
      <c r="P4514" s="216" t="n">
        <v>50000</v>
      </c>
      <c r="S4514" s="0" t="s">
        <v>843</v>
      </c>
      <c r="T4514" s="0" t="s">
        <v>784</v>
      </c>
      <c r="U4514" s="218" t="n">
        <v>28.37</v>
      </c>
      <c r="V4514" s="0" t="s">
        <v>2516</v>
      </c>
      <c r="W4514" s="0" t="s">
        <v>845</v>
      </c>
      <c r="X4514" s="0" t="s">
        <v>846</v>
      </c>
      <c r="Y4514" s="0" t="s">
        <v>847</v>
      </c>
      <c r="Z4514" s="0" t="s">
        <v>571</v>
      </c>
      <c r="AA4514" s="0" t="n">
        <v>107239</v>
      </c>
      <c r="AB4514" s="215" t="n">
        <v>37073</v>
      </c>
      <c r="AC4514" s="215" t="n">
        <v>37103</v>
      </c>
    </row>
    <row r="4515" customFormat="false" ht="12.75" hidden="false" customHeight="false" outlineLevel="0" collapsed="false">
      <c r="A4515" s="208" t="str">
        <f aca="false">B4515&amp;" "&amp;C4515&amp;" "&amp;D4515</f>
        <v>US Natural Gas Financial</v>
      </c>
      <c r="B4515" s="208" t="str">
        <f aca="false">IF((LEFT(N4515,2)="US"),"US","")</f>
        <v>US</v>
      </c>
      <c r="C4515" s="208" t="str">
        <f aca="false">M4515</f>
        <v>Natural Gas</v>
      </c>
      <c r="D4515" s="208" t="str">
        <f aca="false">IF(ISNUMBER(FIND("Phy",N4515))=TRUE(),"Physical","Financial")</f>
        <v>Financial</v>
      </c>
      <c r="E4515" s="208" t="n">
        <f aca="false">IF(VLOOKUP(S4515,'DD-Lookup'!$J$6:$L$50,3,FALSE())="Monthly",(YEAR(AC4515)-YEAR(AB4515))*12+MONTH(AC4515)-MONTH(AB4515)+1,(AC4515-AB4515+1))</f>
        <v>365</v>
      </c>
      <c r="F4515" s="239" t="n">
        <f aca="false">E4515*SUM(P4515:Q4515)</f>
        <v>1825000</v>
      </c>
      <c r="G4515" s="214" t="n">
        <v>1293457</v>
      </c>
      <c r="H4515" s="215" t="n">
        <v>37035.5117361111</v>
      </c>
      <c r="I4515" s="0" t="s">
        <v>1073</v>
      </c>
      <c r="M4515" s="0" t="s">
        <v>858</v>
      </c>
      <c r="N4515" s="0" t="s">
        <v>1024</v>
      </c>
      <c r="O4515" s="0" t="s">
        <v>1415</v>
      </c>
      <c r="Q4515" s="216" t="n">
        <v>5000</v>
      </c>
      <c r="S4515" s="0" t="s">
        <v>1026</v>
      </c>
      <c r="T4515" s="0" t="s">
        <v>784</v>
      </c>
      <c r="U4515" s="218" t="n">
        <v>4.32</v>
      </c>
      <c r="V4515" s="0" t="s">
        <v>3611</v>
      </c>
      <c r="W4515" s="0" t="s">
        <v>1028</v>
      </c>
      <c r="X4515" s="0" t="s">
        <v>1029</v>
      </c>
      <c r="Y4515" s="0" t="s">
        <v>838</v>
      </c>
      <c r="Z4515" s="0" t="s">
        <v>571</v>
      </c>
      <c r="AA4515" s="0" t="s">
        <v>3612</v>
      </c>
      <c r="AB4515" s="215" t="n">
        <v>37257.875</v>
      </c>
      <c r="AC4515" s="215" t="n">
        <v>37621.875</v>
      </c>
    </row>
    <row r="4516" customFormat="false" ht="12.75" hidden="false" customHeight="false" outlineLevel="0" collapsed="false">
      <c r="A4516" s="208" t="str">
        <f aca="false">B4516&amp;" "&amp;C4516&amp;" "&amp;D4516</f>
        <v>US Crude Financial</v>
      </c>
      <c r="B4516" s="208" t="str">
        <f aca="false">IF((LEFT(N4516,2)="US"),"US","")</f>
        <v>US</v>
      </c>
      <c r="C4516" s="208" t="str">
        <f aca="false">M4516</f>
        <v>Crude</v>
      </c>
      <c r="D4516" s="208" t="str">
        <f aca="false">IF(ISNUMBER(FIND("Phy",N4516))=TRUE(),"Physical","Financial")</f>
        <v>Financial</v>
      </c>
      <c r="E4516" s="208" t="n">
        <f aca="false">IF(VLOOKUP(S4516,'DD-Lookup'!$J$6:$L$50,3,FALSE())="Monthly",(YEAR(AC4516)-YEAR(AB4516))*12+MONTH(AC4516)-MONTH(AB4516)+1,(AC4516-AB4516+1))</f>
        <v>1</v>
      </c>
      <c r="F4516" s="239" t="n">
        <f aca="false">E4516*SUM(P4516:Q4516)</f>
        <v>50000</v>
      </c>
      <c r="G4516" s="214" t="n">
        <v>1293458</v>
      </c>
      <c r="H4516" s="215" t="n">
        <v>37035.5118055556</v>
      </c>
      <c r="I4516" s="0" t="s">
        <v>2320</v>
      </c>
      <c r="M4516" s="0" t="s">
        <v>97</v>
      </c>
      <c r="N4516" s="0" t="s">
        <v>841</v>
      </c>
      <c r="O4516" s="0" t="s">
        <v>889</v>
      </c>
      <c r="P4516" s="216" t="n">
        <v>50000</v>
      </c>
      <c r="S4516" s="0" t="s">
        <v>843</v>
      </c>
      <c r="T4516" s="0" t="s">
        <v>784</v>
      </c>
      <c r="U4516" s="218" t="n">
        <v>28.33</v>
      </c>
      <c r="V4516" s="0" t="s">
        <v>2321</v>
      </c>
      <c r="W4516" s="0" t="s">
        <v>845</v>
      </c>
      <c r="X4516" s="0" t="s">
        <v>891</v>
      </c>
      <c r="Y4516" s="0" t="s">
        <v>847</v>
      </c>
      <c r="Z4516" s="0" t="s">
        <v>571</v>
      </c>
      <c r="AA4516" s="0" t="n">
        <v>107240</v>
      </c>
      <c r="AB4516" s="215" t="n">
        <v>37073</v>
      </c>
      <c r="AC4516" s="215" t="n">
        <v>37103</v>
      </c>
    </row>
    <row r="4517" customFormat="false" ht="12.75" hidden="false" customHeight="false" outlineLevel="0" collapsed="false">
      <c r="A4517" s="208" t="str">
        <f aca="false">B4517&amp;" "&amp;C4517&amp;" "&amp;D4517</f>
        <v>US Natural Gas Financial</v>
      </c>
      <c r="B4517" s="208" t="str">
        <f aca="false">IF((LEFT(N4517,2)="US"),"US","")</f>
        <v>US</v>
      </c>
      <c r="C4517" s="208" t="str">
        <f aca="false">M4517</f>
        <v>Natural Gas</v>
      </c>
      <c r="D4517" s="208" t="str">
        <f aca="false">IF(ISNUMBER(FIND("Phy",N4517))=TRUE(),"Physical","Financial")</f>
        <v>Financial</v>
      </c>
      <c r="E4517" s="208" t="n">
        <f aca="false">IF(VLOOKUP(S4517,'DD-Lookup'!$J$6:$L$50,3,FALSE())="Monthly",(YEAR(AC4517)-YEAR(AB4517))*12+MONTH(AC4517)-MONTH(AB4517)+1,(AC4517-AB4517+1))</f>
        <v>151</v>
      </c>
      <c r="F4517" s="239" t="n">
        <f aca="false">E4517*SUM(P4517:Q4517)</f>
        <v>755000</v>
      </c>
      <c r="G4517" s="214" t="n">
        <v>1293459</v>
      </c>
      <c r="H4517" s="215" t="n">
        <v>37035.5118634259</v>
      </c>
      <c r="I4517" s="0" t="s">
        <v>593</v>
      </c>
      <c r="M4517" s="0" t="s">
        <v>858</v>
      </c>
      <c r="N4517" s="0" t="s">
        <v>1024</v>
      </c>
      <c r="O4517" s="0" t="s">
        <v>1289</v>
      </c>
      <c r="Q4517" s="216" t="n">
        <v>5000</v>
      </c>
      <c r="S4517" s="0" t="s">
        <v>1026</v>
      </c>
      <c r="T4517" s="0" t="s">
        <v>784</v>
      </c>
      <c r="U4517" s="218" t="n">
        <v>4.595</v>
      </c>
      <c r="V4517" s="0" t="s">
        <v>1064</v>
      </c>
      <c r="W4517" s="0" t="s">
        <v>1028</v>
      </c>
      <c r="X4517" s="0" t="s">
        <v>1029</v>
      </c>
      <c r="Y4517" s="0" t="s">
        <v>838</v>
      </c>
      <c r="Z4517" s="0" t="s">
        <v>571</v>
      </c>
      <c r="AA4517" s="0" t="s">
        <v>3613</v>
      </c>
      <c r="AB4517" s="215" t="n">
        <v>37196</v>
      </c>
      <c r="AC4517" s="215" t="n">
        <v>37346</v>
      </c>
    </row>
    <row r="4518" customFormat="false" ht="12.75" hidden="false" customHeight="false" outlineLevel="0" collapsed="false">
      <c r="A4518" s="208" t="str">
        <f aca="false">B4518&amp;" "&amp;C4518&amp;" "&amp;D4518</f>
        <v>US Crude Financial</v>
      </c>
      <c r="B4518" s="208" t="str">
        <f aca="false">IF((LEFT(N4518,2)="US"),"US","")</f>
        <v>US</v>
      </c>
      <c r="C4518" s="208" t="str">
        <f aca="false">M4518</f>
        <v>Crude</v>
      </c>
      <c r="D4518" s="208" t="str">
        <f aca="false">IF(ISNUMBER(FIND("Phy",N4518))=TRUE(),"Physical","Financial")</f>
        <v>Financial</v>
      </c>
      <c r="E4518" s="208" t="n">
        <f aca="false">IF(VLOOKUP(S4518,'DD-Lookup'!$J$6:$L$50,3,FALSE())="Monthly",(YEAR(AC4518)-YEAR(AB4518))*12+MONTH(AC4518)-MONTH(AB4518)+1,(AC4518-AB4518+1))</f>
        <v>1</v>
      </c>
      <c r="F4518" s="239" t="n">
        <f aca="false">E4518*SUM(P4518:Q4518)</f>
        <v>45000</v>
      </c>
      <c r="G4518" s="214" t="n">
        <v>1293460</v>
      </c>
      <c r="H4518" s="215" t="n">
        <v>37035.511875</v>
      </c>
      <c r="I4518" s="0" t="s">
        <v>1376</v>
      </c>
      <c r="M4518" s="0" t="s">
        <v>97</v>
      </c>
      <c r="N4518" s="0" t="s">
        <v>841</v>
      </c>
      <c r="O4518" s="0" t="s">
        <v>842</v>
      </c>
      <c r="Q4518" s="216" t="n">
        <v>45000</v>
      </c>
      <c r="S4518" s="0" t="s">
        <v>843</v>
      </c>
      <c r="T4518" s="0" t="s">
        <v>784</v>
      </c>
      <c r="U4518" s="218" t="n">
        <v>28.35</v>
      </c>
      <c r="V4518" s="0" t="s">
        <v>1990</v>
      </c>
      <c r="W4518" s="0" t="s">
        <v>845</v>
      </c>
      <c r="X4518" s="0" t="s">
        <v>846</v>
      </c>
      <c r="Y4518" s="0" t="s">
        <v>847</v>
      </c>
      <c r="Z4518" s="0" t="s">
        <v>571</v>
      </c>
      <c r="AA4518" s="0" t="n">
        <v>107241</v>
      </c>
      <c r="AB4518" s="215" t="n">
        <v>37073</v>
      </c>
      <c r="AC4518" s="215" t="n">
        <v>37103</v>
      </c>
    </row>
    <row r="4519" customFormat="false" ht="12.75" hidden="false" customHeight="false" outlineLevel="0" collapsed="false">
      <c r="A4519" s="208" t="str">
        <f aca="false">B4519&amp;" "&amp;C4519&amp;" "&amp;D4519</f>
        <v>US Natural Gas Financial</v>
      </c>
      <c r="B4519" s="208" t="str">
        <f aca="false">IF((LEFT(N4519,2)="US"),"US","")</f>
        <v>US</v>
      </c>
      <c r="C4519" s="208" t="str">
        <f aca="false">M4519</f>
        <v>Natural Gas</v>
      </c>
      <c r="D4519" s="208" t="str">
        <f aca="false">IF(ISNUMBER(FIND("Phy",N4519))=TRUE(),"Physical","Financial")</f>
        <v>Financial</v>
      </c>
      <c r="E4519" s="208" t="n">
        <f aca="false">IF(VLOOKUP(S4519,'DD-Lookup'!$J$6:$L$50,3,FALSE())="Monthly",(YEAR(AC4519)-YEAR(AB4519))*12+MONTH(AC4519)-MONTH(AB4519)+1,(AC4519-AB4519+1))</f>
        <v>31</v>
      </c>
      <c r="F4519" s="239" t="n">
        <f aca="false">E4519*SUM(P4519:Q4519)</f>
        <v>155000</v>
      </c>
      <c r="G4519" s="214" t="n">
        <v>1293461</v>
      </c>
      <c r="H4519" s="215" t="n">
        <v>37035.5119097222</v>
      </c>
      <c r="I4519" s="0" t="s">
        <v>1170</v>
      </c>
      <c r="M4519" s="0" t="s">
        <v>858</v>
      </c>
      <c r="N4519" s="0" t="s">
        <v>1482</v>
      </c>
      <c r="O4519" s="0" t="s">
        <v>1926</v>
      </c>
      <c r="Q4519" s="216" t="n">
        <v>5000</v>
      </c>
      <c r="S4519" s="0" t="s">
        <v>1026</v>
      </c>
      <c r="T4519" s="0" t="s">
        <v>784</v>
      </c>
      <c r="U4519" s="218" t="n">
        <v>7.68</v>
      </c>
      <c r="V4519" s="0" t="s">
        <v>1997</v>
      </c>
      <c r="W4519" s="0" t="s">
        <v>1714</v>
      </c>
      <c r="X4519" s="0" t="s">
        <v>1715</v>
      </c>
      <c r="Y4519" s="0" t="s">
        <v>838</v>
      </c>
      <c r="Z4519" s="0" t="s">
        <v>571</v>
      </c>
      <c r="AA4519" s="0" t="s">
        <v>3614</v>
      </c>
      <c r="AB4519" s="215" t="n">
        <v>37073.875</v>
      </c>
      <c r="AC4519" s="215" t="n">
        <v>37103.875</v>
      </c>
    </row>
    <row r="4520" customFormat="false" ht="12.75" hidden="false" customHeight="false" outlineLevel="0" collapsed="false">
      <c r="A4520" s="208" t="str">
        <f aca="false">B4520&amp;" "&amp;C4520&amp;" "&amp;D4520</f>
        <v>US Natural Gas Physical</v>
      </c>
      <c r="B4520" s="208" t="str">
        <f aca="false">IF((LEFT(N4520,2)="US"),"US","")</f>
        <v>US</v>
      </c>
      <c r="C4520" s="208" t="str">
        <f aca="false">M4520</f>
        <v>Natural Gas</v>
      </c>
      <c r="D4520" s="208" t="str">
        <f aca="false">IF(ISNUMBER(FIND("Phy",N4520))=TRUE(),"Physical","Financial")</f>
        <v>Physical</v>
      </c>
      <c r="E4520" s="208" t="n">
        <f aca="false">IF(VLOOKUP(S4520,'DD-Lookup'!$J$6:$L$50,3,FALSE())="Monthly",(YEAR(AC4520)-YEAR(AB4520))*12+MONTH(AC4520)-MONTH(AB4520)+1,(AC4520-AB4520+1))</f>
        <v>4</v>
      </c>
      <c r="F4520" s="239" t="n">
        <f aca="false">E4520*SUM(P4520:Q4520)</f>
        <v>40000</v>
      </c>
      <c r="G4520" s="214" t="n">
        <v>1293463</v>
      </c>
      <c r="H4520" s="215" t="n">
        <v>37035.5123958333</v>
      </c>
      <c r="I4520" s="0" t="s">
        <v>1431</v>
      </c>
      <c r="M4520" s="0" t="s">
        <v>858</v>
      </c>
      <c r="N4520" s="0" t="s">
        <v>1305</v>
      </c>
      <c r="O4520" s="0" t="s">
        <v>3615</v>
      </c>
      <c r="Q4520" s="216" t="n">
        <v>10000</v>
      </c>
      <c r="S4520" s="0" t="s">
        <v>1026</v>
      </c>
      <c r="T4520" s="0" t="s">
        <v>784</v>
      </c>
      <c r="U4520" s="218" t="n">
        <v>4</v>
      </c>
      <c r="V4520" s="0" t="s">
        <v>1626</v>
      </c>
      <c r="W4520" s="0" t="s">
        <v>1667</v>
      </c>
      <c r="X4520" s="0" t="s">
        <v>1668</v>
      </c>
      <c r="Y4520" s="0" t="s">
        <v>1310</v>
      </c>
      <c r="Z4520" s="0" t="s">
        <v>571</v>
      </c>
      <c r="AA4520" s="0" t="n">
        <v>809450</v>
      </c>
      <c r="AB4520" s="215" t="n">
        <v>37037</v>
      </c>
      <c r="AC4520" s="215" t="n">
        <v>37040</v>
      </c>
    </row>
    <row r="4521" customFormat="false" ht="12.75" hidden="false" customHeight="false" outlineLevel="0" collapsed="false">
      <c r="A4521" s="208" t="str">
        <f aca="false">B4521&amp;" "&amp;C4521&amp;" "&amp;D4521</f>
        <v>US Natural Gas Financial</v>
      </c>
      <c r="B4521" s="208" t="str">
        <f aca="false">IF((LEFT(N4521,2)="US"),"US","")</f>
        <v>US</v>
      </c>
      <c r="C4521" s="208" t="str">
        <f aca="false">M4521</f>
        <v>Natural Gas</v>
      </c>
      <c r="D4521" s="208" t="str">
        <f aca="false">IF(ISNUMBER(FIND("Phy",N4521))=TRUE(),"Physical","Financial")</f>
        <v>Financial</v>
      </c>
      <c r="E4521" s="208" t="n">
        <f aca="false">IF(VLOOKUP(S4521,'DD-Lookup'!$J$6:$L$50,3,FALSE())="Monthly",(YEAR(AC4521)-YEAR(AB4521))*12+MONTH(AC4521)-MONTH(AB4521)+1,(AC4521-AB4521+1))</f>
        <v>30</v>
      </c>
      <c r="F4521" s="239" t="n">
        <f aca="false">E4521*SUM(P4521:Q4521)</f>
        <v>150000</v>
      </c>
      <c r="G4521" s="214" t="n">
        <v>1293464</v>
      </c>
      <c r="H4521" s="215" t="n">
        <v>37035.5124421296</v>
      </c>
      <c r="I4521" s="0" t="s">
        <v>1170</v>
      </c>
      <c r="M4521" s="0" t="s">
        <v>858</v>
      </c>
      <c r="N4521" s="0" t="s">
        <v>1024</v>
      </c>
      <c r="O4521" s="0" t="s">
        <v>1025</v>
      </c>
      <c r="Q4521" s="216" t="n">
        <v>5000</v>
      </c>
      <c r="S4521" s="0" t="s">
        <v>1026</v>
      </c>
      <c r="T4521" s="0" t="s">
        <v>784</v>
      </c>
      <c r="U4521" s="218" t="n">
        <v>4.085</v>
      </c>
      <c r="V4521" s="0" t="s">
        <v>1171</v>
      </c>
      <c r="W4521" s="0" t="s">
        <v>1028</v>
      </c>
      <c r="X4521" s="0" t="s">
        <v>1029</v>
      </c>
      <c r="Y4521" s="0" t="s">
        <v>838</v>
      </c>
      <c r="Z4521" s="0" t="s">
        <v>571</v>
      </c>
      <c r="AA4521" s="0" t="s">
        <v>3616</v>
      </c>
      <c r="AB4521" s="215" t="n">
        <v>37043.875</v>
      </c>
      <c r="AC4521" s="215" t="n">
        <v>37072.875</v>
      </c>
    </row>
    <row r="4522" customFormat="false" ht="12.75" hidden="false" customHeight="false" outlineLevel="0" collapsed="false">
      <c r="A4522" s="208" t="str">
        <f aca="false">B4522&amp;" "&amp;C4522&amp;" "&amp;D4522</f>
        <v>US Natural Gas Financial</v>
      </c>
      <c r="B4522" s="208" t="str">
        <f aca="false">IF((LEFT(N4522,2)="US"),"US","")</f>
        <v>US</v>
      </c>
      <c r="C4522" s="208" t="str">
        <f aca="false">M4522</f>
        <v>Natural Gas</v>
      </c>
      <c r="D4522" s="208" t="str">
        <f aca="false">IF(ISNUMBER(FIND("Phy",N4522))=TRUE(),"Physical","Financial")</f>
        <v>Financial</v>
      </c>
      <c r="E4522" s="208" t="n">
        <f aca="false">IF(VLOOKUP(S4522,'DD-Lookup'!$J$6:$L$50,3,FALSE())="Monthly",(YEAR(AC4522)-YEAR(AB4522))*12+MONTH(AC4522)-MONTH(AB4522)+1,(AC4522-AB4522+1))</f>
        <v>151</v>
      </c>
      <c r="F4522" s="239" t="n">
        <f aca="false">E4522*SUM(P4522:Q4522)</f>
        <v>377500</v>
      </c>
      <c r="G4522" s="214" t="n">
        <v>1293465</v>
      </c>
      <c r="H4522" s="215" t="n">
        <v>37035.5125347222</v>
      </c>
      <c r="I4522" s="0" t="s">
        <v>1694</v>
      </c>
      <c r="M4522" s="0" t="s">
        <v>858</v>
      </c>
      <c r="N4522" s="0" t="s">
        <v>1024</v>
      </c>
      <c r="O4522" s="0" t="s">
        <v>1289</v>
      </c>
      <c r="Q4522" s="216" t="n">
        <v>2500</v>
      </c>
      <c r="S4522" s="0" t="s">
        <v>1026</v>
      </c>
      <c r="T4522" s="0" t="s">
        <v>784</v>
      </c>
      <c r="U4522" s="218" t="n">
        <v>4.595</v>
      </c>
      <c r="V4522" s="0" t="s">
        <v>3250</v>
      </c>
      <c r="W4522" s="0" t="s">
        <v>1028</v>
      </c>
      <c r="X4522" s="0" t="s">
        <v>1029</v>
      </c>
      <c r="Y4522" s="0" t="s">
        <v>838</v>
      </c>
      <c r="Z4522" s="0" t="s">
        <v>571</v>
      </c>
      <c r="AA4522" s="0" t="s">
        <v>3617</v>
      </c>
      <c r="AB4522" s="215" t="n">
        <v>37196</v>
      </c>
      <c r="AC4522" s="215" t="n">
        <v>37346</v>
      </c>
    </row>
    <row r="4523" customFormat="false" ht="12.75" hidden="false" customHeight="false" outlineLevel="0" collapsed="false">
      <c r="A4523" s="208" t="str">
        <f aca="false">B4523&amp;" "&amp;C4523&amp;" "&amp;D4523</f>
        <v>US Crude Financial</v>
      </c>
      <c r="B4523" s="208" t="str">
        <f aca="false">IF((LEFT(N4523,2)="US"),"US","")</f>
        <v>US</v>
      </c>
      <c r="C4523" s="208" t="str">
        <f aca="false">M4523</f>
        <v>Crude</v>
      </c>
      <c r="D4523" s="208" t="str">
        <f aca="false">IF(ISNUMBER(FIND("Phy",N4523))=TRUE(),"Physical","Financial")</f>
        <v>Financial</v>
      </c>
      <c r="E4523" s="208" t="n">
        <f aca="false">IF(VLOOKUP(S4523,'DD-Lookup'!$J$6:$L$50,3,FALSE())="Monthly",(YEAR(AC4523)-YEAR(AB4523))*12+MONTH(AC4523)-MONTH(AB4523)+1,(AC4523-AB4523+1))</f>
        <v>1</v>
      </c>
      <c r="F4523" s="239" t="n">
        <f aca="false">E4523*SUM(P4523:Q4523)</f>
        <v>50000</v>
      </c>
      <c r="G4523" s="214" t="n">
        <v>1293466</v>
      </c>
      <c r="H4523" s="215" t="n">
        <v>37035.512962963</v>
      </c>
      <c r="I4523" s="0" t="s">
        <v>1112</v>
      </c>
      <c r="M4523" s="0" t="s">
        <v>97</v>
      </c>
      <c r="N4523" s="0" t="s">
        <v>841</v>
      </c>
      <c r="O4523" s="0" t="s">
        <v>842</v>
      </c>
      <c r="Q4523" s="216" t="n">
        <v>50000</v>
      </c>
      <c r="S4523" s="0" t="s">
        <v>843</v>
      </c>
      <c r="T4523" s="0" t="s">
        <v>784</v>
      </c>
      <c r="U4523" s="218" t="n">
        <v>28.39</v>
      </c>
      <c r="V4523" s="0" t="s">
        <v>2339</v>
      </c>
      <c r="W4523" s="0" t="s">
        <v>845</v>
      </c>
      <c r="X4523" s="0" t="s">
        <v>846</v>
      </c>
      <c r="Y4523" s="0" t="s">
        <v>847</v>
      </c>
      <c r="Z4523" s="0" t="s">
        <v>571</v>
      </c>
      <c r="AA4523" s="0" t="n">
        <v>107242</v>
      </c>
      <c r="AB4523" s="215" t="n">
        <v>37073</v>
      </c>
      <c r="AC4523" s="215" t="n">
        <v>37103</v>
      </c>
    </row>
    <row r="4524" customFormat="false" ht="12.75" hidden="false" customHeight="false" outlineLevel="0" collapsed="false">
      <c r="A4524" s="208" t="str">
        <f aca="false">B4524&amp;" "&amp;C4524&amp;" "&amp;D4524</f>
        <v>US Natural Gas Physical</v>
      </c>
      <c r="B4524" s="208" t="str">
        <f aca="false">IF((LEFT(N4524,2)="US"),"US","")</f>
        <v>US</v>
      </c>
      <c r="C4524" s="208" t="str">
        <f aca="false">M4524</f>
        <v>Natural Gas</v>
      </c>
      <c r="D4524" s="208" t="str">
        <f aca="false">IF(ISNUMBER(FIND("Phy",N4524))=TRUE(),"Physical","Financial")</f>
        <v>Physical</v>
      </c>
      <c r="E4524" s="208" t="n">
        <f aca="false">IF(VLOOKUP(S4524,'DD-Lookup'!$J$6:$L$50,3,FALSE())="Monthly",(YEAR(AC4524)-YEAR(AB4524))*12+MONTH(AC4524)-MONTH(AB4524)+1,(AC4524-AB4524+1))</f>
        <v>4</v>
      </c>
      <c r="F4524" s="239" t="n">
        <f aca="false">E4524*SUM(P4524:Q4524)</f>
        <v>40000</v>
      </c>
      <c r="G4524" s="214" t="n">
        <v>1293467</v>
      </c>
      <c r="H4524" s="215" t="n">
        <v>37035.5130671296</v>
      </c>
      <c r="I4524" s="0" t="s">
        <v>1155</v>
      </c>
      <c r="M4524" s="0" t="s">
        <v>858</v>
      </c>
      <c r="N4524" s="0" t="s">
        <v>1305</v>
      </c>
      <c r="O4524" s="0" t="s">
        <v>3542</v>
      </c>
      <c r="P4524" s="216" t="n">
        <v>10000</v>
      </c>
      <c r="S4524" s="0" t="s">
        <v>1026</v>
      </c>
      <c r="T4524" s="0" t="s">
        <v>784</v>
      </c>
      <c r="U4524" s="218" t="n">
        <v>4.03</v>
      </c>
      <c r="V4524" s="0" t="s">
        <v>1156</v>
      </c>
      <c r="W4524" s="0" t="s">
        <v>1434</v>
      </c>
      <c r="X4524" s="0" t="s">
        <v>1435</v>
      </c>
      <c r="Y4524" s="0" t="s">
        <v>1310</v>
      </c>
      <c r="Z4524" s="0" t="s">
        <v>571</v>
      </c>
      <c r="AA4524" s="0" t="n">
        <v>809452</v>
      </c>
      <c r="AB4524" s="215" t="n">
        <v>37037</v>
      </c>
      <c r="AC4524" s="215" t="n">
        <v>37040</v>
      </c>
    </row>
    <row r="4525" customFormat="false" ht="12.75" hidden="false" customHeight="false" outlineLevel="0" collapsed="false">
      <c r="A4525" s="208" t="str">
        <f aca="false">B4525&amp;" "&amp;C4525&amp;" "&amp;D4525</f>
        <v> Metals Financial</v>
      </c>
      <c r="B4525" s="208" t="str">
        <f aca="false">IF((LEFT(N4525,2)="US"),"US","")</f>
        <v/>
      </c>
      <c r="C4525" s="208" t="str">
        <f aca="false">M4525</f>
        <v>Metals</v>
      </c>
      <c r="D4525" s="208" t="str">
        <f aca="false">IF(ISNUMBER(FIND("Phy",N4525))=TRUE(),"Physical","Financial")</f>
        <v>Financial</v>
      </c>
      <c r="E4525" s="208" t="n">
        <f aca="false">IF(VLOOKUP(S4525,'DD-Lookup'!$J$6:$L$50,3,FALSE())="Monthly",(YEAR(AC4525)-YEAR(AB4525))*12+MONTH(AC4525)-MONTH(AB4525)+1,(AC4525-AB4525+1))</f>
        <v>1</v>
      </c>
      <c r="F4525" s="239" t="n">
        <f aca="false">E4525*SUM(P4525:Q4525)</f>
        <v>3</v>
      </c>
      <c r="G4525" s="214" t="n">
        <v>1293470</v>
      </c>
      <c r="H4525" s="215" t="n">
        <v>37035.513125</v>
      </c>
      <c r="I4525" s="0" t="s">
        <v>1653</v>
      </c>
      <c r="M4525" s="0" t="s">
        <v>780</v>
      </c>
      <c r="N4525" s="0" t="s">
        <v>804</v>
      </c>
      <c r="O4525" s="0" t="s">
        <v>976</v>
      </c>
      <c r="Q4525" s="216" t="n">
        <v>3</v>
      </c>
      <c r="S4525" s="0" t="s">
        <v>783</v>
      </c>
      <c r="T4525" s="0" t="s">
        <v>784</v>
      </c>
      <c r="U4525" s="218" t="n">
        <v>1749</v>
      </c>
      <c r="V4525" s="0" t="s">
        <v>1654</v>
      </c>
      <c r="W4525" s="0" t="s">
        <v>803</v>
      </c>
      <c r="X4525" s="0" t="s">
        <v>787</v>
      </c>
      <c r="Y4525" s="0" t="s">
        <v>788</v>
      </c>
      <c r="Z4525" s="0" t="s">
        <v>789</v>
      </c>
      <c r="AA4525" s="0" t="n">
        <v>2151752</v>
      </c>
      <c r="AB4525" s="215" t="n">
        <v>37090.6472222222</v>
      </c>
      <c r="AC4525" s="215" t="n">
        <v>37090.6472222222</v>
      </c>
    </row>
    <row r="4526" customFormat="false" ht="12.75" hidden="false" customHeight="false" outlineLevel="0" collapsed="false">
      <c r="A4526" s="208" t="str">
        <f aca="false">B4526&amp;" "&amp;C4526&amp;" "&amp;D4526</f>
        <v>US Crude Financial</v>
      </c>
      <c r="B4526" s="208" t="str">
        <f aca="false">IF((LEFT(N4526,2)="US"),"US","")</f>
        <v>US</v>
      </c>
      <c r="C4526" s="208" t="str">
        <f aca="false">M4526</f>
        <v>Crude</v>
      </c>
      <c r="D4526" s="208" t="str">
        <f aca="false">IF(ISNUMBER(FIND("Phy",N4526))=TRUE(),"Physical","Financial")</f>
        <v>Financial</v>
      </c>
      <c r="E4526" s="208" t="n">
        <f aca="false">IF(VLOOKUP(S4526,'DD-Lookup'!$J$6:$L$50,3,FALSE())="Monthly",(YEAR(AC4526)-YEAR(AB4526))*12+MONTH(AC4526)-MONTH(AB4526)+1,(AC4526-AB4526+1))</f>
        <v>1</v>
      </c>
      <c r="F4526" s="239" t="n">
        <f aca="false">E4526*SUM(P4526:Q4526)</f>
        <v>50000</v>
      </c>
      <c r="G4526" s="214" t="n">
        <v>1293471</v>
      </c>
      <c r="H4526" s="215" t="n">
        <v>37035.5131481482</v>
      </c>
      <c r="I4526" s="0" t="s">
        <v>1112</v>
      </c>
      <c r="M4526" s="0" t="s">
        <v>97</v>
      </c>
      <c r="N4526" s="0" t="s">
        <v>841</v>
      </c>
      <c r="O4526" s="0" t="s">
        <v>842</v>
      </c>
      <c r="P4526" s="216" t="n">
        <v>50000</v>
      </c>
      <c r="S4526" s="0" t="s">
        <v>843</v>
      </c>
      <c r="T4526" s="0" t="s">
        <v>784</v>
      </c>
      <c r="U4526" s="218" t="n">
        <v>28.37</v>
      </c>
      <c r="V4526" s="0" t="s">
        <v>2443</v>
      </c>
      <c r="W4526" s="0" t="s">
        <v>845</v>
      </c>
      <c r="X4526" s="0" t="s">
        <v>846</v>
      </c>
      <c r="Y4526" s="0" t="s">
        <v>847</v>
      </c>
      <c r="Z4526" s="0" t="s">
        <v>571</v>
      </c>
      <c r="AA4526" s="0" t="n">
        <v>107243</v>
      </c>
      <c r="AB4526" s="215" t="n">
        <v>37073</v>
      </c>
      <c r="AC4526" s="215" t="n">
        <v>37103</v>
      </c>
    </row>
    <row r="4527" customFormat="false" ht="12.75" hidden="false" customHeight="false" outlineLevel="0" collapsed="false">
      <c r="A4527" s="208" t="str">
        <f aca="false">B4527&amp;" "&amp;C4527&amp;" "&amp;D4527</f>
        <v>US Crude Financial</v>
      </c>
      <c r="B4527" s="208" t="str">
        <f aca="false">IF((LEFT(N4527,2)="US"),"US","")</f>
        <v>US</v>
      </c>
      <c r="C4527" s="208" t="str">
        <f aca="false">M4527</f>
        <v>Crude</v>
      </c>
      <c r="D4527" s="208" t="str">
        <f aca="false">IF(ISNUMBER(FIND("Phy",N4527))=TRUE(),"Physical","Financial")</f>
        <v>Financial</v>
      </c>
      <c r="E4527" s="208" t="n">
        <f aca="false">IF(VLOOKUP(S4527,'DD-Lookup'!$J$6:$L$50,3,FALSE())="Monthly",(YEAR(AC4527)-YEAR(AB4527))*12+MONTH(AC4527)-MONTH(AB4527)+1,(AC4527-AB4527+1))</f>
        <v>1</v>
      </c>
      <c r="F4527" s="239" t="n">
        <f aca="false">E4527*SUM(P4527:Q4527)</f>
        <v>50000</v>
      </c>
      <c r="G4527" s="214" t="n">
        <v>1293472</v>
      </c>
      <c r="H4527" s="215" t="n">
        <v>37035.5133449074</v>
      </c>
      <c r="I4527" s="0" t="s">
        <v>2320</v>
      </c>
      <c r="M4527" s="0" t="s">
        <v>97</v>
      </c>
      <c r="N4527" s="0" t="s">
        <v>841</v>
      </c>
      <c r="O4527" s="0" t="s">
        <v>889</v>
      </c>
      <c r="P4527" s="216" t="n">
        <v>50000</v>
      </c>
      <c r="S4527" s="0" t="s">
        <v>843</v>
      </c>
      <c r="T4527" s="0" t="s">
        <v>784</v>
      </c>
      <c r="U4527" s="218" t="n">
        <v>28.33</v>
      </c>
      <c r="V4527" s="0" t="s">
        <v>2321</v>
      </c>
      <c r="W4527" s="0" t="s">
        <v>845</v>
      </c>
      <c r="X4527" s="0" t="s">
        <v>891</v>
      </c>
      <c r="Y4527" s="0" t="s">
        <v>847</v>
      </c>
      <c r="Z4527" s="0" t="s">
        <v>571</v>
      </c>
      <c r="AA4527" s="0" t="n">
        <v>107244</v>
      </c>
      <c r="AB4527" s="215" t="n">
        <v>37073</v>
      </c>
      <c r="AC4527" s="215" t="n">
        <v>37103</v>
      </c>
    </row>
    <row r="4528" customFormat="false" ht="12.75" hidden="false" customHeight="false" outlineLevel="0" collapsed="false">
      <c r="A4528" s="208" t="str">
        <f aca="false">B4528&amp;" "&amp;C4528&amp;" "&amp;D4528</f>
        <v>US Natural Gas Physical</v>
      </c>
      <c r="B4528" s="208" t="str">
        <f aca="false">IF((LEFT(N4528,2)="US"),"US","")</f>
        <v>US</v>
      </c>
      <c r="C4528" s="208" t="str">
        <f aca="false">M4528</f>
        <v>Natural Gas</v>
      </c>
      <c r="D4528" s="208" t="str">
        <f aca="false">IF(ISNUMBER(FIND("Phy",N4528))=TRUE(),"Physical","Financial")</f>
        <v>Physical</v>
      </c>
      <c r="E4528" s="208" t="n">
        <f aca="false">IF(VLOOKUP(S4528,'DD-Lookup'!$J$6:$L$50,3,FALSE())="Monthly",(YEAR(AC4528)-YEAR(AB4528))*12+MONTH(AC4528)-MONTH(AB4528)+1,(AC4528-AB4528+1))</f>
        <v>4</v>
      </c>
      <c r="F4528" s="239" t="n">
        <f aca="false">E4528*SUM(P4528:Q4528)</f>
        <v>40000</v>
      </c>
      <c r="G4528" s="214" t="n">
        <v>1293473</v>
      </c>
      <c r="H4528" s="215" t="n">
        <v>37035.5134143519</v>
      </c>
      <c r="I4528" s="0" t="s">
        <v>1155</v>
      </c>
      <c r="M4528" s="0" t="s">
        <v>858</v>
      </c>
      <c r="N4528" s="0" t="s">
        <v>1305</v>
      </c>
      <c r="O4528" s="0" t="s">
        <v>3542</v>
      </c>
      <c r="P4528" s="216" t="n">
        <v>10000</v>
      </c>
      <c r="S4528" s="0" t="s">
        <v>1026</v>
      </c>
      <c r="T4528" s="0" t="s">
        <v>784</v>
      </c>
      <c r="U4528" s="218" t="n">
        <v>4.025</v>
      </c>
      <c r="V4528" s="0" t="s">
        <v>1156</v>
      </c>
      <c r="W4528" s="0" t="s">
        <v>1434</v>
      </c>
      <c r="X4528" s="0" t="s">
        <v>1435</v>
      </c>
      <c r="Y4528" s="0" t="s">
        <v>1310</v>
      </c>
      <c r="Z4528" s="0" t="s">
        <v>571</v>
      </c>
      <c r="AA4528" s="0" t="n">
        <v>809455</v>
      </c>
      <c r="AB4528" s="215" t="n">
        <v>37037</v>
      </c>
      <c r="AC4528" s="215" t="n">
        <v>37040</v>
      </c>
    </row>
    <row r="4529" customFormat="false" ht="12.75" hidden="false" customHeight="false" outlineLevel="0" collapsed="false">
      <c r="A4529" s="208" t="str">
        <f aca="false">B4529&amp;" "&amp;C4529&amp;" "&amp;D4529</f>
        <v>US Natural Gas Physical</v>
      </c>
      <c r="B4529" s="208" t="str">
        <f aca="false">IF((LEFT(N4529,2)="US"),"US","")</f>
        <v>US</v>
      </c>
      <c r="C4529" s="208" t="str">
        <f aca="false">M4529</f>
        <v>Natural Gas</v>
      </c>
      <c r="D4529" s="208" t="str">
        <f aca="false">IF(ISNUMBER(FIND("Phy",N4529))=TRUE(),"Physical","Financial")</f>
        <v>Physical</v>
      </c>
      <c r="E4529" s="208" t="n">
        <f aca="false">IF(VLOOKUP(S4529,'DD-Lookup'!$J$6:$L$50,3,FALSE())="Monthly",(YEAR(AC4529)-YEAR(AB4529))*12+MONTH(AC4529)-MONTH(AB4529)+1,(AC4529-AB4529+1))</f>
        <v>30</v>
      </c>
      <c r="F4529" s="239" t="n">
        <f aca="false">E4529*SUM(P4529:Q4529)</f>
        <v>10620</v>
      </c>
      <c r="G4529" s="214" t="n">
        <v>1293474</v>
      </c>
      <c r="H4529" s="215" t="n">
        <v>37035.5134606482</v>
      </c>
      <c r="I4529" s="0" t="s">
        <v>1560</v>
      </c>
      <c r="M4529" s="0" t="s">
        <v>858</v>
      </c>
      <c r="N4529" s="0" t="s">
        <v>1501</v>
      </c>
      <c r="O4529" s="0" t="s">
        <v>3618</v>
      </c>
      <c r="Q4529" s="216" t="n">
        <v>354</v>
      </c>
      <c r="S4529" s="0" t="s">
        <v>1026</v>
      </c>
      <c r="T4529" s="0" t="s">
        <v>784</v>
      </c>
      <c r="U4529" s="218" t="n">
        <v>-0.02</v>
      </c>
      <c r="V4529" s="0" t="s">
        <v>3595</v>
      </c>
      <c r="W4529" s="0" t="s">
        <v>1361</v>
      </c>
      <c r="X4529" s="0" t="s">
        <v>1362</v>
      </c>
      <c r="Y4529" s="0" t="s">
        <v>1310</v>
      </c>
      <c r="Z4529" s="0" t="s">
        <v>571</v>
      </c>
      <c r="AA4529" s="0" t="s">
        <v>3619</v>
      </c>
      <c r="AB4529" s="215" t="n">
        <v>37043.875</v>
      </c>
      <c r="AC4529" s="215" t="n">
        <v>37072.875</v>
      </c>
    </row>
    <row r="4530" customFormat="false" ht="12.75" hidden="false" customHeight="false" outlineLevel="0" collapsed="false">
      <c r="A4530" s="208" t="str">
        <f aca="false">B4530&amp;" "&amp;C4530&amp;" "&amp;D4530</f>
        <v>US Natural Gas Financial</v>
      </c>
      <c r="B4530" s="208" t="str">
        <f aca="false">IF((LEFT(N4530,2)="US"),"US","")</f>
        <v>US</v>
      </c>
      <c r="C4530" s="208" t="str">
        <f aca="false">M4530</f>
        <v>Natural Gas</v>
      </c>
      <c r="D4530" s="208" t="str">
        <f aca="false">IF(ISNUMBER(FIND("Phy",N4530))=TRUE(),"Physical","Financial")</f>
        <v>Financial</v>
      </c>
      <c r="E4530" s="208" t="n">
        <f aca="false">IF(VLOOKUP(S4530,'DD-Lookup'!$J$6:$L$50,3,FALSE())="Monthly",(YEAR(AC4530)-YEAR(AB4530))*12+MONTH(AC4530)-MONTH(AB4530)+1,(AC4530-AB4530+1))</f>
        <v>30</v>
      </c>
      <c r="F4530" s="239" t="n">
        <f aca="false">E4530*SUM(P4530:Q4530)</f>
        <v>300000</v>
      </c>
      <c r="G4530" s="214" t="n">
        <v>1293476</v>
      </c>
      <c r="H4530" s="215" t="n">
        <v>37035.5135416667</v>
      </c>
      <c r="I4530" s="0" t="s">
        <v>1115</v>
      </c>
      <c r="M4530" s="0" t="s">
        <v>858</v>
      </c>
      <c r="N4530" s="0" t="s">
        <v>1482</v>
      </c>
      <c r="O4530" s="0" t="s">
        <v>2069</v>
      </c>
      <c r="Q4530" s="216" t="n">
        <v>10000</v>
      </c>
      <c r="S4530" s="0" t="s">
        <v>1026</v>
      </c>
      <c r="T4530" s="0" t="s">
        <v>784</v>
      </c>
      <c r="U4530" s="218" t="n">
        <v>6.85</v>
      </c>
      <c r="V4530" s="0" t="s">
        <v>3131</v>
      </c>
      <c r="W4530" s="0" t="s">
        <v>2070</v>
      </c>
      <c r="X4530" s="0" t="s">
        <v>2071</v>
      </c>
      <c r="Y4530" s="0" t="s">
        <v>838</v>
      </c>
      <c r="Z4530" s="0" t="s">
        <v>571</v>
      </c>
      <c r="AA4530" s="0" t="s">
        <v>3620</v>
      </c>
      <c r="AB4530" s="215" t="n">
        <v>37043.875</v>
      </c>
      <c r="AC4530" s="215" t="n">
        <v>37072.875</v>
      </c>
    </row>
    <row r="4531" customFormat="false" ht="12.75" hidden="false" customHeight="false" outlineLevel="0" collapsed="false">
      <c r="A4531" s="208" t="str">
        <f aca="false">B4531&amp;" "&amp;C4531&amp;" "&amp;D4531</f>
        <v>US Crude Financial</v>
      </c>
      <c r="B4531" s="208" t="str">
        <f aca="false">IF((LEFT(N4531,2)="US"),"US","")</f>
        <v>US</v>
      </c>
      <c r="C4531" s="208" t="str">
        <f aca="false">M4531</f>
        <v>Crude</v>
      </c>
      <c r="D4531" s="208" t="str">
        <f aca="false">IF(ISNUMBER(FIND("Phy",N4531))=TRUE(),"Physical","Financial")</f>
        <v>Financial</v>
      </c>
      <c r="E4531" s="208" t="n">
        <f aca="false">IF(VLOOKUP(S4531,'DD-Lookup'!$J$6:$L$50,3,FALSE())="Monthly",(YEAR(AC4531)-YEAR(AB4531))*12+MONTH(AC4531)-MONTH(AB4531)+1,(AC4531-AB4531+1))</f>
        <v>1</v>
      </c>
      <c r="F4531" s="239" t="n">
        <f aca="false">E4531*SUM(P4531:Q4531)</f>
        <v>50000</v>
      </c>
      <c r="G4531" s="214" t="n">
        <v>1293477</v>
      </c>
      <c r="H4531" s="215" t="n">
        <v>37035.5135648148</v>
      </c>
      <c r="I4531" s="0" t="s">
        <v>1112</v>
      </c>
      <c r="M4531" s="0" t="s">
        <v>97</v>
      </c>
      <c r="N4531" s="0" t="s">
        <v>841</v>
      </c>
      <c r="O4531" s="0" t="s">
        <v>842</v>
      </c>
      <c r="Q4531" s="216" t="n">
        <v>50000</v>
      </c>
      <c r="S4531" s="0" t="s">
        <v>843</v>
      </c>
      <c r="T4531" s="0" t="s">
        <v>784</v>
      </c>
      <c r="U4531" s="218" t="n">
        <v>28.29</v>
      </c>
      <c r="V4531" s="0" t="s">
        <v>2443</v>
      </c>
      <c r="W4531" s="0" t="s">
        <v>845</v>
      </c>
      <c r="X4531" s="0" t="s">
        <v>846</v>
      </c>
      <c r="Y4531" s="0" t="s">
        <v>847</v>
      </c>
      <c r="Z4531" s="0" t="s">
        <v>571</v>
      </c>
      <c r="AA4531" s="0" t="n">
        <v>107246</v>
      </c>
      <c r="AB4531" s="215" t="n">
        <v>37073</v>
      </c>
      <c r="AC4531" s="215" t="n">
        <v>37103</v>
      </c>
    </row>
    <row r="4532" customFormat="false" ht="12.75" hidden="false" customHeight="false" outlineLevel="0" collapsed="false">
      <c r="A4532" s="208" t="str">
        <f aca="false">B4532&amp;" "&amp;C4532&amp;" "&amp;D4532</f>
        <v>US Crude Financial</v>
      </c>
      <c r="B4532" s="208" t="str">
        <f aca="false">IF((LEFT(N4532,2)="US"),"US","")</f>
        <v>US</v>
      </c>
      <c r="C4532" s="208" t="str">
        <f aca="false">M4532</f>
        <v>Crude</v>
      </c>
      <c r="D4532" s="208" t="str">
        <f aca="false">IF(ISNUMBER(FIND("Phy",N4532))=TRUE(),"Physical","Financial")</f>
        <v>Financial</v>
      </c>
      <c r="E4532" s="208" t="n">
        <f aca="false">IF(VLOOKUP(S4532,'DD-Lookup'!$J$6:$L$50,3,FALSE())="Monthly",(YEAR(AC4532)-YEAR(AB4532))*12+MONTH(AC4532)-MONTH(AB4532)+1,(AC4532-AB4532+1))</f>
        <v>1</v>
      </c>
      <c r="F4532" s="239" t="n">
        <f aca="false">E4532*SUM(P4532:Q4532)</f>
        <v>50000</v>
      </c>
      <c r="G4532" s="214" t="n">
        <v>1293479</v>
      </c>
      <c r="H4532" s="215" t="n">
        <v>37035.5137962963</v>
      </c>
      <c r="I4532" s="0" t="s">
        <v>1112</v>
      </c>
      <c r="M4532" s="0" t="s">
        <v>97</v>
      </c>
      <c r="N4532" s="0" t="s">
        <v>841</v>
      </c>
      <c r="O4532" s="0" t="s">
        <v>842</v>
      </c>
      <c r="Q4532" s="216" t="n">
        <v>50000</v>
      </c>
      <c r="S4532" s="0" t="s">
        <v>843</v>
      </c>
      <c r="T4532" s="0" t="s">
        <v>784</v>
      </c>
      <c r="U4532" s="218" t="n">
        <v>28.29</v>
      </c>
      <c r="V4532" s="0" t="s">
        <v>2443</v>
      </c>
      <c r="W4532" s="0" t="s">
        <v>845</v>
      </c>
      <c r="X4532" s="0" t="s">
        <v>846</v>
      </c>
      <c r="Y4532" s="0" t="s">
        <v>847</v>
      </c>
      <c r="Z4532" s="0" t="s">
        <v>571</v>
      </c>
      <c r="AA4532" s="0" t="n">
        <v>107248</v>
      </c>
      <c r="AB4532" s="215" t="n">
        <v>37073</v>
      </c>
      <c r="AC4532" s="215" t="n">
        <v>37103</v>
      </c>
    </row>
    <row r="4533" customFormat="false" ht="12.75" hidden="false" customHeight="false" outlineLevel="0" collapsed="false">
      <c r="A4533" s="208" t="str">
        <f aca="false">B4533&amp;" "&amp;C4533&amp;" "&amp;D4533</f>
        <v>US Power Physical</v>
      </c>
      <c r="B4533" s="208" t="str">
        <f aca="false">IF((LEFT(N4533,2)="US"),"US","")</f>
        <v>US</v>
      </c>
      <c r="C4533" s="208" t="str">
        <f aca="false">M4533</f>
        <v>Power</v>
      </c>
      <c r="D4533" s="208" t="str">
        <f aca="false">IF(ISNUMBER(FIND("Phy",N4533))=TRUE(),"Physical","Financial")</f>
        <v>Physical</v>
      </c>
      <c r="E4533" s="208" t="n">
        <f aca="false">IF(VLOOKUP(S4533,'DD-Lookup'!$J$6:$L$50,3,FALSE())="Monthly",(YEAR(AC4533)-YEAR(AB4533))*12+MONTH(AC4533)-MONTH(AB4533)+1,(AC4533-AB4533+1))</f>
        <v>59</v>
      </c>
      <c r="F4533" s="239" t="n">
        <f aca="false">E4533*SUM(P4533:Q4533)</f>
        <v>2950</v>
      </c>
      <c r="G4533" s="214" t="n">
        <v>1293482</v>
      </c>
      <c r="H4533" s="215" t="n">
        <v>37035.5141319444</v>
      </c>
      <c r="I4533" s="0" t="s">
        <v>1248</v>
      </c>
      <c r="M4533" s="0" t="s">
        <v>67</v>
      </c>
      <c r="N4533" s="0" t="s">
        <v>1081</v>
      </c>
      <c r="O4533" s="0" t="s">
        <v>1550</v>
      </c>
      <c r="P4533" s="216" t="n">
        <v>50</v>
      </c>
      <c r="S4533" s="0" t="s">
        <v>930</v>
      </c>
      <c r="T4533" s="0" t="s">
        <v>784</v>
      </c>
      <c r="U4533" s="218" t="n">
        <v>40.5</v>
      </c>
      <c r="V4533" s="0" t="s">
        <v>1542</v>
      </c>
      <c r="W4533" s="0" t="s">
        <v>1090</v>
      </c>
      <c r="X4533" s="0" t="s">
        <v>1091</v>
      </c>
      <c r="Y4533" s="0" t="s">
        <v>1051</v>
      </c>
      <c r="Z4533" s="0" t="s">
        <v>618</v>
      </c>
      <c r="AA4533" s="0" t="n">
        <v>621825.1</v>
      </c>
      <c r="AB4533" s="215" t="n">
        <v>37257.7159722222</v>
      </c>
      <c r="AC4533" s="215" t="n">
        <v>37315.7159722222</v>
      </c>
    </row>
    <row r="4534" customFormat="false" ht="12.75" hidden="false" customHeight="false" outlineLevel="0" collapsed="false">
      <c r="A4534" s="208" t="str">
        <f aca="false">B4534&amp;" "&amp;C4534&amp;" "&amp;D4534</f>
        <v>US Natural Gas Physical</v>
      </c>
      <c r="B4534" s="208" t="str">
        <f aca="false">IF((LEFT(N4534,2)="US"),"US","")</f>
        <v>US</v>
      </c>
      <c r="C4534" s="208" t="str">
        <f aca="false">M4534</f>
        <v>Natural Gas</v>
      </c>
      <c r="D4534" s="208" t="str">
        <f aca="false">IF(ISNUMBER(FIND("Phy",N4534))=TRUE(),"Physical","Financial")</f>
        <v>Physical</v>
      </c>
      <c r="E4534" s="208" t="n">
        <f aca="false">IF(VLOOKUP(S4534,'DD-Lookup'!$J$6:$L$50,3,FALSE())="Monthly",(YEAR(AC4534)-YEAR(AB4534))*12+MONTH(AC4534)-MONTH(AB4534)+1,(AC4534-AB4534+1))</f>
        <v>4</v>
      </c>
      <c r="F4534" s="239" t="n">
        <f aca="false">E4534*SUM(P4534:Q4534)</f>
        <v>20000</v>
      </c>
      <c r="G4534" s="214" t="n">
        <v>1293480</v>
      </c>
      <c r="H4534" s="215" t="n">
        <v>37035.5141319444</v>
      </c>
      <c r="I4534" s="0" t="s">
        <v>1750</v>
      </c>
      <c r="M4534" s="0" t="s">
        <v>858</v>
      </c>
      <c r="N4534" s="0" t="s">
        <v>1305</v>
      </c>
      <c r="O4534" s="0" t="s">
        <v>3621</v>
      </c>
      <c r="Q4534" s="216" t="n">
        <v>5000</v>
      </c>
      <c r="S4534" s="0" t="s">
        <v>1026</v>
      </c>
      <c r="T4534" s="0" t="s">
        <v>784</v>
      </c>
      <c r="U4534" s="218" t="n">
        <v>3.9625</v>
      </c>
      <c r="V4534" s="0" t="s">
        <v>1751</v>
      </c>
      <c r="W4534" s="0" t="s">
        <v>1667</v>
      </c>
      <c r="X4534" s="0" t="s">
        <v>1639</v>
      </c>
      <c r="Y4534" s="0" t="s">
        <v>1310</v>
      </c>
      <c r="Z4534" s="0" t="s">
        <v>571</v>
      </c>
      <c r="AA4534" s="0" t="n">
        <v>809458</v>
      </c>
      <c r="AB4534" s="215" t="n">
        <v>37037</v>
      </c>
      <c r="AC4534" s="215" t="n">
        <v>37040</v>
      </c>
    </row>
    <row r="4535" customFormat="false" ht="12.75" hidden="false" customHeight="false" outlineLevel="0" collapsed="false">
      <c r="A4535" s="208" t="str">
        <f aca="false">B4535&amp;" "&amp;C4535&amp;" "&amp;D4535</f>
        <v> Natural Gas Physical</v>
      </c>
      <c r="B4535" s="208" t="str">
        <f aca="false">IF((LEFT(N4535,2)="US"),"US","")</f>
        <v/>
      </c>
      <c r="C4535" s="208" t="str">
        <f aca="false">M4535</f>
        <v>Natural Gas</v>
      </c>
      <c r="D4535" s="208" t="str">
        <f aca="false">IF(ISNUMBER(FIND("Phy",N4535))=TRUE(),"Physical","Financial")</f>
        <v>Physical</v>
      </c>
      <c r="E4535" s="208" t="n">
        <f aca="false">IF(VLOOKUP(S4535,'DD-Lookup'!$J$6:$L$50,3,FALSE())="Monthly",(YEAR(AC4535)-YEAR(AB4535))*12+MONTH(AC4535)-MONTH(AB4535)+1,(AC4535-AB4535+1))</f>
        <v>1</v>
      </c>
      <c r="F4535" s="239" t="n">
        <f aca="false">E4535*SUM(P4535:Q4535)</f>
        <v>2500</v>
      </c>
      <c r="G4535" s="214" t="n">
        <v>1293483</v>
      </c>
      <c r="H4535" s="215" t="n">
        <v>37035.5141898148</v>
      </c>
      <c r="I4535" s="0" t="s">
        <v>2216</v>
      </c>
      <c r="M4535" s="0" t="s">
        <v>858</v>
      </c>
      <c r="N4535" s="0" t="s">
        <v>2171</v>
      </c>
      <c r="O4535" s="0" t="s">
        <v>2223</v>
      </c>
      <c r="Q4535" s="216" t="n">
        <v>2500</v>
      </c>
      <c r="S4535" s="0" t="s">
        <v>279</v>
      </c>
      <c r="T4535" s="0" t="s">
        <v>2173</v>
      </c>
      <c r="U4535" s="218" t="n">
        <v>5.44</v>
      </c>
      <c r="V4535" s="0" t="s">
        <v>3256</v>
      </c>
      <c r="W4535" s="0" t="s">
        <v>2225</v>
      </c>
      <c r="X4535" s="0" t="s">
        <v>2176</v>
      </c>
      <c r="Y4535" s="0" t="s">
        <v>1310</v>
      </c>
      <c r="Z4535" s="0" t="s">
        <v>628</v>
      </c>
      <c r="AA4535" s="0" t="n">
        <v>809459</v>
      </c>
      <c r="AB4535" s="215" t="n">
        <v>37035.875</v>
      </c>
      <c r="AC4535" s="215" t="n">
        <v>37035.875</v>
      </c>
    </row>
    <row r="4536" customFormat="false" ht="12.75" hidden="false" customHeight="false" outlineLevel="0" collapsed="false">
      <c r="A4536" s="208" t="str">
        <f aca="false">B4536&amp;" "&amp;C4536&amp;" "&amp;D4536</f>
        <v>US Crude Financial</v>
      </c>
      <c r="B4536" s="208" t="str">
        <f aca="false">IF((LEFT(N4536,2)="US"),"US","")</f>
        <v>US</v>
      </c>
      <c r="C4536" s="208" t="str">
        <f aca="false">M4536</f>
        <v>Crude</v>
      </c>
      <c r="D4536" s="208" t="str">
        <f aca="false">IF(ISNUMBER(FIND("Phy",N4536))=TRUE(),"Physical","Financial")</f>
        <v>Financial</v>
      </c>
      <c r="E4536" s="208" t="n">
        <f aca="false">IF(VLOOKUP(S4536,'DD-Lookup'!$J$6:$L$50,3,FALSE())="Monthly",(YEAR(AC4536)-YEAR(AB4536))*12+MONTH(AC4536)-MONTH(AB4536)+1,(AC4536-AB4536+1))</f>
        <v>1</v>
      </c>
      <c r="F4536" s="239" t="n">
        <f aca="false">E4536*SUM(P4536:Q4536)</f>
        <v>5000</v>
      </c>
      <c r="G4536" s="214" t="n">
        <v>1293485</v>
      </c>
      <c r="H4536" s="215" t="n">
        <v>37035.5142939815</v>
      </c>
      <c r="I4536" s="0" t="s">
        <v>1376</v>
      </c>
      <c r="M4536" s="0" t="s">
        <v>97</v>
      </c>
      <c r="N4536" s="0" t="s">
        <v>841</v>
      </c>
      <c r="O4536" s="0" t="s">
        <v>842</v>
      </c>
      <c r="Q4536" s="216" t="n">
        <v>5000</v>
      </c>
      <c r="S4536" s="0" t="s">
        <v>843</v>
      </c>
      <c r="T4536" s="0" t="s">
        <v>784</v>
      </c>
      <c r="U4536" s="218" t="n">
        <v>28.29</v>
      </c>
      <c r="V4536" s="0" t="s">
        <v>1990</v>
      </c>
      <c r="W4536" s="0" t="s">
        <v>845</v>
      </c>
      <c r="X4536" s="0" t="s">
        <v>846</v>
      </c>
      <c r="Y4536" s="0" t="s">
        <v>847</v>
      </c>
      <c r="Z4536" s="0" t="s">
        <v>571</v>
      </c>
      <c r="AA4536" s="0" t="n">
        <v>107250</v>
      </c>
      <c r="AB4536" s="215" t="n">
        <v>37073</v>
      </c>
      <c r="AC4536" s="215" t="n">
        <v>37103</v>
      </c>
    </row>
    <row r="4537" customFormat="false" ht="12.75" hidden="false" customHeight="false" outlineLevel="0" collapsed="false">
      <c r="A4537" s="208" t="str">
        <f aca="false">B4537&amp;" "&amp;C4537&amp;" "&amp;D4537</f>
        <v>US Crude Financial</v>
      </c>
      <c r="B4537" s="208" t="str">
        <f aca="false">IF((LEFT(N4537,2)="US"),"US","")</f>
        <v>US</v>
      </c>
      <c r="C4537" s="208" t="str">
        <f aca="false">M4537</f>
        <v>Crude</v>
      </c>
      <c r="D4537" s="208" t="str">
        <f aca="false">IF(ISNUMBER(FIND("Phy",N4537))=TRUE(),"Physical","Financial")</f>
        <v>Financial</v>
      </c>
      <c r="E4537" s="208" t="n">
        <f aca="false">IF(VLOOKUP(S4537,'DD-Lookup'!$J$6:$L$50,3,FALSE())="Monthly",(YEAR(AC4537)-YEAR(AB4537))*12+MONTH(AC4537)-MONTH(AB4537)+1,(AC4537-AB4537+1))</f>
        <v>1</v>
      </c>
      <c r="F4537" s="239" t="n">
        <f aca="false">E4537*SUM(P4537:Q4537)</f>
        <v>45000</v>
      </c>
      <c r="G4537" s="214" t="n">
        <v>1293486</v>
      </c>
      <c r="H4537" s="215" t="n">
        <v>37035.5143055556</v>
      </c>
      <c r="I4537" s="0" t="s">
        <v>1376</v>
      </c>
      <c r="M4537" s="0" t="s">
        <v>97</v>
      </c>
      <c r="N4537" s="0" t="s">
        <v>841</v>
      </c>
      <c r="O4537" s="0" t="s">
        <v>842</v>
      </c>
      <c r="Q4537" s="216" t="n">
        <v>45000</v>
      </c>
      <c r="S4537" s="0" t="s">
        <v>843</v>
      </c>
      <c r="T4537" s="0" t="s">
        <v>784</v>
      </c>
      <c r="U4537" s="218" t="n">
        <v>28.29</v>
      </c>
      <c r="V4537" s="0" t="s">
        <v>1377</v>
      </c>
      <c r="W4537" s="0" t="s">
        <v>845</v>
      </c>
      <c r="X4537" s="0" t="s">
        <v>846</v>
      </c>
      <c r="Y4537" s="0" t="s">
        <v>847</v>
      </c>
      <c r="Z4537" s="0" t="s">
        <v>571</v>
      </c>
      <c r="AA4537" s="0" t="n">
        <v>107251</v>
      </c>
      <c r="AB4537" s="215" t="n">
        <v>37073</v>
      </c>
      <c r="AC4537" s="215" t="n">
        <v>37103</v>
      </c>
      <c r="AE4537" s="124" t="n">
        <f aca="false">IF(S4537="Gallon",F4537/42,F4537)</f>
        <v>45000</v>
      </c>
    </row>
    <row r="4538" customFormat="false" ht="12.75" hidden="false" customHeight="false" outlineLevel="0" collapsed="false">
      <c r="A4538" s="208" t="str">
        <f aca="false">B4538&amp;" "&amp;C4538&amp;" "&amp;D4538</f>
        <v>US Crude Financial</v>
      </c>
      <c r="B4538" s="208" t="str">
        <f aca="false">IF((LEFT(N4538,2)="US"),"US","")</f>
        <v>US</v>
      </c>
      <c r="C4538" s="208" t="str">
        <f aca="false">M4538</f>
        <v>Crude</v>
      </c>
      <c r="D4538" s="208" t="str">
        <f aca="false">IF(ISNUMBER(FIND("Phy",N4538))=TRUE(),"Physical","Financial")</f>
        <v>Financial</v>
      </c>
      <c r="E4538" s="208" t="n">
        <f aca="false">IF(VLOOKUP(S4538,'DD-Lookup'!$J$6:$L$50,3,FALSE())="Monthly",(YEAR(AC4538)-YEAR(AB4538))*12+MONTH(AC4538)-MONTH(AB4538)+1,(AC4538-AB4538+1))</f>
        <v>1</v>
      </c>
      <c r="F4538" s="239" t="n">
        <f aca="false">E4538*SUM(P4538:Q4538)</f>
        <v>25000</v>
      </c>
      <c r="G4538" s="214" t="n">
        <v>1293489</v>
      </c>
      <c r="H4538" s="215" t="n">
        <v>37035.5145486111</v>
      </c>
      <c r="I4538" s="0" t="s">
        <v>1112</v>
      </c>
      <c r="M4538" s="0" t="s">
        <v>97</v>
      </c>
      <c r="N4538" s="0" t="s">
        <v>2263</v>
      </c>
      <c r="O4538" s="0" t="s">
        <v>2264</v>
      </c>
      <c r="Q4538" s="216" t="n">
        <v>25000</v>
      </c>
      <c r="S4538" s="0" t="s">
        <v>834</v>
      </c>
      <c r="T4538" s="0" t="s">
        <v>784</v>
      </c>
      <c r="U4538" s="218" t="n">
        <v>-0.2</v>
      </c>
      <c r="V4538" s="0" t="s">
        <v>2265</v>
      </c>
      <c r="W4538" s="0" t="s">
        <v>2266</v>
      </c>
      <c r="X4538" s="0" t="s">
        <v>2267</v>
      </c>
      <c r="Y4538" s="0" t="s">
        <v>838</v>
      </c>
      <c r="Z4538" s="0" t="s">
        <v>571</v>
      </c>
      <c r="AA4538" s="0" t="s">
        <v>3622</v>
      </c>
      <c r="AB4538" s="215" t="n">
        <v>37073</v>
      </c>
      <c r="AC4538" s="215" t="n">
        <v>37103</v>
      </c>
    </row>
    <row r="4539" customFormat="false" ht="12.75" hidden="false" customHeight="false" outlineLevel="0" collapsed="false">
      <c r="A4539" s="208" t="str">
        <f aca="false">B4539&amp;" "&amp;C4539&amp;" "&amp;D4539</f>
        <v>US Crude Financial</v>
      </c>
      <c r="B4539" s="208" t="str">
        <f aca="false">IF((LEFT(N4539,2)="US"),"US","")</f>
        <v>US</v>
      </c>
      <c r="C4539" s="208" t="str">
        <f aca="false">M4539</f>
        <v>Crude</v>
      </c>
      <c r="D4539" s="208" t="str">
        <f aca="false">IF(ISNUMBER(FIND("Phy",N4539))=TRUE(),"Physical","Financial")</f>
        <v>Financial</v>
      </c>
      <c r="E4539" s="208" t="n">
        <f aca="false">IF(VLOOKUP(S4539,'DD-Lookup'!$J$6:$L$50,3,FALSE())="Monthly",(YEAR(AC4539)-YEAR(AB4539))*12+MONTH(AC4539)-MONTH(AB4539)+1,(AC4539-AB4539+1))</f>
        <v>1</v>
      </c>
      <c r="F4539" s="239" t="n">
        <f aca="false">E4539*SUM(P4539:Q4539)</f>
        <v>50000</v>
      </c>
      <c r="G4539" s="214" t="n">
        <v>1293490</v>
      </c>
      <c r="H4539" s="215" t="n">
        <v>37035.5145601852</v>
      </c>
      <c r="I4539" s="0" t="s">
        <v>2320</v>
      </c>
      <c r="M4539" s="0" t="s">
        <v>97</v>
      </c>
      <c r="N4539" s="0" t="s">
        <v>841</v>
      </c>
      <c r="O4539" s="0" t="s">
        <v>889</v>
      </c>
      <c r="P4539" s="216" t="n">
        <v>50000</v>
      </c>
      <c r="S4539" s="0" t="s">
        <v>843</v>
      </c>
      <c r="T4539" s="0" t="s">
        <v>784</v>
      </c>
      <c r="U4539" s="218" t="n">
        <v>28.27</v>
      </c>
      <c r="V4539" s="0" t="s">
        <v>2321</v>
      </c>
      <c r="W4539" s="0" t="s">
        <v>845</v>
      </c>
      <c r="X4539" s="0" t="s">
        <v>891</v>
      </c>
      <c r="Y4539" s="0" t="s">
        <v>847</v>
      </c>
      <c r="Z4539" s="0" t="s">
        <v>571</v>
      </c>
      <c r="AA4539" s="0" t="n">
        <v>107252</v>
      </c>
      <c r="AB4539" s="215" t="n">
        <v>37073</v>
      </c>
      <c r="AC4539" s="215" t="n">
        <v>37103</v>
      </c>
    </row>
    <row r="4540" customFormat="false" ht="12.75" hidden="false" customHeight="false" outlineLevel="0" collapsed="false">
      <c r="A4540" s="208" t="str">
        <f aca="false">B4540&amp;" "&amp;C4540&amp;" "&amp;D4540</f>
        <v>US Natural Gas Physical</v>
      </c>
      <c r="B4540" s="208" t="str">
        <f aca="false">IF((LEFT(N4540,2)="US"),"US","")</f>
        <v>US</v>
      </c>
      <c r="C4540" s="208" t="str">
        <f aca="false">M4540</f>
        <v>Natural Gas</v>
      </c>
      <c r="D4540" s="208" t="str">
        <f aca="false">IF(ISNUMBER(FIND("Phy",N4540))=TRUE(),"Physical","Financial")</f>
        <v>Physical</v>
      </c>
      <c r="E4540" s="208" t="n">
        <f aca="false">IF(VLOOKUP(S4540,'DD-Lookup'!$J$6:$L$50,3,FALSE())="Monthly",(YEAR(AC4540)-YEAR(AB4540))*12+MONTH(AC4540)-MONTH(AB4540)+1,(AC4540-AB4540+1))</f>
        <v>4</v>
      </c>
      <c r="F4540" s="239" t="n">
        <f aca="false">E4540*SUM(P4540:Q4540)</f>
        <v>24512</v>
      </c>
      <c r="G4540" s="214" t="n">
        <v>1293494</v>
      </c>
      <c r="H4540" s="215" t="n">
        <v>37035.5153240741</v>
      </c>
      <c r="I4540" s="0" t="s">
        <v>1750</v>
      </c>
      <c r="M4540" s="0" t="s">
        <v>858</v>
      </c>
      <c r="N4540" s="0" t="s">
        <v>1305</v>
      </c>
      <c r="O4540" s="0" t="s">
        <v>3623</v>
      </c>
      <c r="Q4540" s="216" t="n">
        <v>6128</v>
      </c>
      <c r="S4540" s="0" t="s">
        <v>1026</v>
      </c>
      <c r="T4540" s="0" t="s">
        <v>784</v>
      </c>
      <c r="U4540" s="218" t="n">
        <v>3.9625</v>
      </c>
      <c r="V4540" s="0" t="s">
        <v>1751</v>
      </c>
      <c r="W4540" s="0" t="s">
        <v>1667</v>
      </c>
      <c r="X4540" s="0" t="s">
        <v>1639</v>
      </c>
      <c r="Y4540" s="0" t="s">
        <v>1310</v>
      </c>
      <c r="Z4540" s="0" t="s">
        <v>571</v>
      </c>
      <c r="AA4540" s="0" t="n">
        <v>809462</v>
      </c>
      <c r="AB4540" s="215" t="n">
        <v>37037</v>
      </c>
      <c r="AC4540" s="215" t="n">
        <v>37040</v>
      </c>
    </row>
    <row r="4541" customFormat="false" ht="12.75" hidden="false" customHeight="false" outlineLevel="0" collapsed="false">
      <c r="A4541" s="208" t="str">
        <f aca="false">B4541&amp;" "&amp;C4541&amp;" "&amp;D4541</f>
        <v>US Crude Financial</v>
      </c>
      <c r="B4541" s="208" t="str">
        <f aca="false">IF((LEFT(N4541,2)="US"),"US","")</f>
        <v>US</v>
      </c>
      <c r="C4541" s="208" t="str">
        <f aca="false">M4541</f>
        <v>Crude</v>
      </c>
      <c r="D4541" s="208" t="str">
        <f aca="false">IF(ISNUMBER(FIND("Phy",N4541))=TRUE(),"Physical","Financial")</f>
        <v>Financial</v>
      </c>
      <c r="E4541" s="208" t="n">
        <f aca="false">IF(VLOOKUP(S4541,'DD-Lookup'!$J$6:$L$50,3,FALSE())="Monthly",(YEAR(AC4541)-YEAR(AB4541))*12+MONTH(AC4541)-MONTH(AB4541)+1,(AC4541-AB4541+1))</f>
        <v>1</v>
      </c>
      <c r="F4541" s="239" t="n">
        <f aca="false">E4541*SUM(P4541:Q4541)</f>
        <v>50000</v>
      </c>
      <c r="G4541" s="214" t="n">
        <v>1293495</v>
      </c>
      <c r="H4541" s="215" t="n">
        <v>37035.5153240741</v>
      </c>
      <c r="I4541" s="0" t="s">
        <v>1376</v>
      </c>
      <c r="M4541" s="0" t="s">
        <v>97</v>
      </c>
      <c r="N4541" s="0" t="s">
        <v>841</v>
      </c>
      <c r="O4541" s="0" t="s">
        <v>842</v>
      </c>
      <c r="Q4541" s="216" t="n">
        <v>50000</v>
      </c>
      <c r="S4541" s="0" t="s">
        <v>843</v>
      </c>
      <c r="T4541" s="0" t="s">
        <v>784</v>
      </c>
      <c r="U4541" s="218" t="n">
        <v>28.29</v>
      </c>
      <c r="V4541" s="0" t="s">
        <v>1377</v>
      </c>
      <c r="W4541" s="0" t="s">
        <v>845</v>
      </c>
      <c r="X4541" s="0" t="s">
        <v>846</v>
      </c>
      <c r="Y4541" s="0" t="s">
        <v>847</v>
      </c>
      <c r="Z4541" s="0" t="s">
        <v>571</v>
      </c>
      <c r="AA4541" s="0" t="n">
        <v>107254</v>
      </c>
      <c r="AB4541" s="215" t="n">
        <v>37073</v>
      </c>
      <c r="AC4541" s="215" t="n">
        <v>37103</v>
      </c>
    </row>
    <row r="4542" customFormat="false" ht="12.75" hidden="false" customHeight="false" outlineLevel="0" collapsed="false">
      <c r="A4542" s="208" t="str">
        <f aca="false">B4542&amp;" "&amp;C4542&amp;" "&amp;D4542</f>
        <v>US Natural Gas Physical</v>
      </c>
      <c r="B4542" s="208" t="str">
        <f aca="false">IF((LEFT(N4542,2)="US"),"US","")</f>
        <v>US</v>
      </c>
      <c r="C4542" s="208" t="str">
        <f aca="false">M4542</f>
        <v>Natural Gas</v>
      </c>
      <c r="D4542" s="208" t="str">
        <f aca="false">IF(ISNUMBER(FIND("Phy",N4542))=TRUE(),"Physical","Financial")</f>
        <v>Physical</v>
      </c>
      <c r="E4542" s="208" t="n">
        <f aca="false">IF(VLOOKUP(S4542,'DD-Lookup'!$J$6:$L$50,3,FALSE())="Monthly",(YEAR(AC4542)-YEAR(AB4542))*12+MONTH(AC4542)-MONTH(AB4542)+1,(AC4542-AB4542+1))</f>
        <v>4</v>
      </c>
      <c r="F4542" s="239" t="n">
        <f aca="false">E4542*SUM(P4542:Q4542)</f>
        <v>40000</v>
      </c>
      <c r="G4542" s="214" t="n">
        <v>1293496</v>
      </c>
      <c r="H4542" s="215" t="n">
        <v>37035.5154050926</v>
      </c>
      <c r="I4542" s="0" t="s">
        <v>1155</v>
      </c>
      <c r="M4542" s="0" t="s">
        <v>858</v>
      </c>
      <c r="N4542" s="0" t="s">
        <v>1305</v>
      </c>
      <c r="O4542" s="0" t="s">
        <v>3542</v>
      </c>
      <c r="P4542" s="216" t="n">
        <v>10000</v>
      </c>
      <c r="S4542" s="0" t="s">
        <v>1026</v>
      </c>
      <c r="T4542" s="0" t="s">
        <v>784</v>
      </c>
      <c r="U4542" s="218" t="n">
        <v>4.02</v>
      </c>
      <c r="V4542" s="0" t="s">
        <v>1156</v>
      </c>
      <c r="W4542" s="0" t="s">
        <v>1434</v>
      </c>
      <c r="X4542" s="0" t="s">
        <v>1435</v>
      </c>
      <c r="Y4542" s="0" t="s">
        <v>1310</v>
      </c>
      <c r="Z4542" s="0" t="s">
        <v>571</v>
      </c>
      <c r="AA4542" s="0" t="n">
        <v>809464</v>
      </c>
      <c r="AB4542" s="215" t="n">
        <v>37037</v>
      </c>
      <c r="AC4542" s="215" t="n">
        <v>37040</v>
      </c>
    </row>
    <row r="4543" customFormat="false" ht="12.75" hidden="false" customHeight="false" outlineLevel="0" collapsed="false">
      <c r="A4543" s="208" t="str">
        <f aca="false">B4543&amp;" "&amp;C4543&amp;" "&amp;D4543</f>
        <v> Metals Financial</v>
      </c>
      <c r="B4543" s="208" t="str">
        <f aca="false">IF((LEFT(N4543,2)="US"),"US","")</f>
        <v/>
      </c>
      <c r="C4543" s="208" t="str">
        <f aca="false">M4543</f>
        <v>Metals</v>
      </c>
      <c r="D4543" s="208" t="str">
        <f aca="false">IF(ISNUMBER(FIND("Phy",N4543))=TRUE(),"Physical","Financial")</f>
        <v>Financial</v>
      </c>
      <c r="E4543" s="208" t="n">
        <f aca="false">IF(VLOOKUP(S4543,'DD-Lookup'!$J$6:$L$50,3,FALSE())="Monthly",(YEAR(AC4543)-YEAR(AB4543))*12+MONTH(AC4543)-MONTH(AB4543)+1,(AC4543-AB4543+1))</f>
        <v>1</v>
      </c>
      <c r="F4543" s="239" t="n">
        <f aca="false">E4543*SUM(P4543:Q4543)</f>
        <v>14</v>
      </c>
      <c r="G4543" s="214" t="n">
        <v>1293498</v>
      </c>
      <c r="H4543" s="215" t="n">
        <v>37035.5154282407</v>
      </c>
      <c r="I4543" s="0" t="s">
        <v>884</v>
      </c>
      <c r="M4543" s="0" t="s">
        <v>780</v>
      </c>
      <c r="N4543" s="0" t="s">
        <v>804</v>
      </c>
      <c r="O4543" s="0" t="s">
        <v>805</v>
      </c>
      <c r="Q4543" s="216" t="n">
        <v>14</v>
      </c>
      <c r="S4543" s="0" t="s">
        <v>783</v>
      </c>
      <c r="T4543" s="0" t="s">
        <v>784</v>
      </c>
      <c r="U4543" s="218" t="n">
        <v>1741</v>
      </c>
      <c r="V4543" s="0" t="s">
        <v>885</v>
      </c>
      <c r="W4543" s="0" t="s">
        <v>803</v>
      </c>
      <c r="X4543" s="0" t="s">
        <v>787</v>
      </c>
      <c r="Y4543" s="0" t="s">
        <v>788</v>
      </c>
      <c r="Z4543" s="0" t="s">
        <v>789</v>
      </c>
      <c r="AA4543" s="0" t="n">
        <v>2151750</v>
      </c>
    </row>
    <row r="4544" customFormat="false" ht="12.75" hidden="false" customHeight="false" outlineLevel="0" collapsed="false">
      <c r="A4544" s="208" t="str">
        <f aca="false">B4544&amp;" "&amp;C4544&amp;" "&amp;D4544</f>
        <v>US Power Physical</v>
      </c>
      <c r="B4544" s="208" t="str">
        <f aca="false">IF((LEFT(N4544,2)="US"),"US","")</f>
        <v>US</v>
      </c>
      <c r="C4544" s="208" t="str">
        <f aca="false">M4544</f>
        <v>Power</v>
      </c>
      <c r="D4544" s="208" t="str">
        <f aca="false">IF(ISNUMBER(FIND("Phy",N4544))=TRUE(),"Physical","Financial")</f>
        <v>Physical</v>
      </c>
      <c r="E4544" s="208" t="n">
        <f aca="false">IF(VLOOKUP(S4544,'DD-Lookup'!$J$6:$L$50,3,FALSE())="Monthly",(YEAR(AC4544)-YEAR(AB4544))*12+MONTH(AC4544)-MONTH(AB4544)+1,(AC4544-AB4544+1))</f>
        <v>31</v>
      </c>
      <c r="F4544" s="239" t="n">
        <f aca="false">E4544*SUM(P4544:Q4544)</f>
        <v>775</v>
      </c>
      <c r="G4544" s="214" t="n">
        <v>1293499</v>
      </c>
      <c r="H4544" s="215" t="n">
        <v>37035.5154861111</v>
      </c>
      <c r="I4544" s="0" t="s">
        <v>1112</v>
      </c>
      <c r="M4544" s="0" t="s">
        <v>67</v>
      </c>
      <c r="N4544" s="0" t="s">
        <v>1628</v>
      </c>
      <c r="O4544" s="0" t="s">
        <v>2636</v>
      </c>
      <c r="P4544" s="216" t="n">
        <v>25</v>
      </c>
      <c r="S4544" s="0" t="s">
        <v>930</v>
      </c>
      <c r="T4544" s="0" t="s">
        <v>784</v>
      </c>
      <c r="U4544" s="218" t="n">
        <v>340</v>
      </c>
      <c r="V4544" s="0" t="s">
        <v>1747</v>
      </c>
      <c r="W4544" s="0" t="s">
        <v>1933</v>
      </c>
      <c r="X4544" s="0" t="s">
        <v>1934</v>
      </c>
      <c r="Y4544" s="0" t="s">
        <v>1051</v>
      </c>
      <c r="Z4544" s="0" t="s">
        <v>618</v>
      </c>
      <c r="AA4544" s="0" t="n">
        <v>621829.1</v>
      </c>
      <c r="AB4544" s="215" t="n">
        <v>37073.875</v>
      </c>
      <c r="AC4544" s="215" t="n">
        <v>37103.875</v>
      </c>
    </row>
    <row r="4545" customFormat="false" ht="12.75" hidden="false" customHeight="false" outlineLevel="0" collapsed="false">
      <c r="A4545" s="208" t="str">
        <f aca="false">B4545&amp;" "&amp;C4545&amp;" "&amp;D4545</f>
        <v>US Natural Gas Financial</v>
      </c>
      <c r="B4545" s="208" t="str">
        <f aca="false">IF((LEFT(N4545,2)="US"),"US","")</f>
        <v>US</v>
      </c>
      <c r="C4545" s="208" t="str">
        <f aca="false">M4545</f>
        <v>Natural Gas</v>
      </c>
      <c r="D4545" s="208" t="str">
        <f aca="false">IF(ISNUMBER(FIND("Phy",N4545))=TRUE(),"Physical","Financial")</f>
        <v>Financial</v>
      </c>
      <c r="E4545" s="208" t="n">
        <f aca="false">IF(VLOOKUP(S4545,'DD-Lookup'!$J$6:$L$50,3,FALSE())="Monthly",(YEAR(AC4545)-YEAR(AB4545))*12+MONTH(AC4545)-MONTH(AB4545)+1,(AC4545-AB4545+1))</f>
        <v>31</v>
      </c>
      <c r="F4545" s="239" t="n">
        <f aca="false">E4545*SUM(P4545:Q4545)</f>
        <v>155000</v>
      </c>
      <c r="G4545" s="214" t="n">
        <v>1293500</v>
      </c>
      <c r="H4545" s="215" t="n">
        <v>37035.5155671296</v>
      </c>
      <c r="I4545" s="0" t="s">
        <v>2300</v>
      </c>
      <c r="M4545" s="0" t="s">
        <v>858</v>
      </c>
      <c r="N4545" s="0" t="s">
        <v>1482</v>
      </c>
      <c r="O4545" s="0" t="s">
        <v>3624</v>
      </c>
      <c r="P4545" s="216" t="n">
        <v>5000</v>
      </c>
      <c r="S4545" s="0" t="s">
        <v>1026</v>
      </c>
      <c r="T4545" s="0" t="s">
        <v>784</v>
      </c>
      <c r="U4545" s="218" t="n">
        <v>0.2</v>
      </c>
      <c r="V4545" s="0" t="s">
        <v>2301</v>
      </c>
      <c r="W4545" s="0" t="s">
        <v>1485</v>
      </c>
      <c r="X4545" s="0" t="s">
        <v>1486</v>
      </c>
      <c r="Y4545" s="0" t="s">
        <v>838</v>
      </c>
      <c r="Z4545" s="0" t="s">
        <v>571</v>
      </c>
      <c r="AA4545" s="0" t="s">
        <v>3625</v>
      </c>
      <c r="AB4545" s="215" t="n">
        <v>37165</v>
      </c>
      <c r="AC4545" s="215" t="n">
        <v>37195</v>
      </c>
    </row>
    <row r="4546" customFormat="false" ht="12.75" hidden="false" customHeight="false" outlineLevel="0" collapsed="false">
      <c r="A4546" s="208" t="str">
        <f aca="false">B4546&amp;" "&amp;C4546&amp;" "&amp;D4546</f>
        <v>US Natural Gas Financial</v>
      </c>
      <c r="B4546" s="208" t="str">
        <f aca="false">IF((LEFT(N4546,2)="US"),"US","")</f>
        <v>US</v>
      </c>
      <c r="C4546" s="208" t="str">
        <f aca="false">M4546</f>
        <v>Natural Gas</v>
      </c>
      <c r="D4546" s="208" t="str">
        <f aca="false">IF(ISNUMBER(FIND("Phy",N4546))=TRUE(),"Physical","Financial")</f>
        <v>Financial</v>
      </c>
      <c r="E4546" s="208" t="n">
        <f aca="false">IF(VLOOKUP(S4546,'DD-Lookup'!$J$6:$L$50,3,FALSE())="Monthly",(YEAR(AC4546)-YEAR(AB4546))*12+MONTH(AC4546)-MONTH(AB4546)+1,(AC4546-AB4546+1))</f>
        <v>92</v>
      </c>
      <c r="F4546" s="239" t="n">
        <f aca="false">E4546*SUM(P4546:Q4546)</f>
        <v>460000</v>
      </c>
      <c r="G4546" s="214" t="n">
        <v>1293501</v>
      </c>
      <c r="H4546" s="215" t="n">
        <v>37035.5156597222</v>
      </c>
      <c r="I4546" s="0" t="s">
        <v>1023</v>
      </c>
      <c r="M4546" s="0" t="s">
        <v>858</v>
      </c>
      <c r="N4546" s="0" t="s">
        <v>1482</v>
      </c>
      <c r="O4546" s="0" t="s">
        <v>3626</v>
      </c>
      <c r="P4546" s="216" t="n">
        <v>5000</v>
      </c>
      <c r="S4546" s="0" t="s">
        <v>1026</v>
      </c>
      <c r="T4546" s="0" t="s">
        <v>784</v>
      </c>
      <c r="U4546" s="218" t="n">
        <v>0.2</v>
      </c>
      <c r="V4546" s="0" t="s">
        <v>1904</v>
      </c>
      <c r="W4546" s="0" t="s">
        <v>1485</v>
      </c>
      <c r="X4546" s="0" t="s">
        <v>1486</v>
      </c>
      <c r="Y4546" s="0" t="s">
        <v>838</v>
      </c>
      <c r="Z4546" s="0" t="s">
        <v>571</v>
      </c>
      <c r="AA4546" s="0" t="s">
        <v>3627</v>
      </c>
      <c r="AB4546" s="215" t="n">
        <v>37073</v>
      </c>
      <c r="AC4546" s="215" t="n">
        <v>37164</v>
      </c>
    </row>
    <row r="4547" customFormat="false" ht="12.75" hidden="false" customHeight="false" outlineLevel="0" collapsed="false">
      <c r="A4547" s="208" t="str">
        <f aca="false">B4547&amp;" "&amp;C4547&amp;" "&amp;D4547</f>
        <v>US Crude Financial</v>
      </c>
      <c r="B4547" s="208" t="str">
        <f aca="false">IF((LEFT(N4547,2)="US"),"US","")</f>
        <v>US</v>
      </c>
      <c r="C4547" s="208" t="str">
        <f aca="false">M4547</f>
        <v>Crude</v>
      </c>
      <c r="D4547" s="208" t="str">
        <f aca="false">IF(ISNUMBER(FIND("Phy",N4547))=TRUE(),"Physical","Financial")</f>
        <v>Financial</v>
      </c>
      <c r="E4547" s="208" t="n">
        <f aca="false">IF(VLOOKUP(S4547,'DD-Lookup'!$J$6:$L$50,3,FALSE())="Monthly",(YEAR(AC4547)-YEAR(AB4547))*12+MONTH(AC4547)-MONTH(AB4547)+1,(AC4547-AB4547+1))</f>
        <v>1</v>
      </c>
      <c r="F4547" s="239" t="n">
        <f aca="false">E4547*SUM(P4547:Q4547)</f>
        <v>25000</v>
      </c>
      <c r="G4547" s="214" t="n">
        <v>1293502</v>
      </c>
      <c r="H4547" s="215" t="n">
        <v>37035.5158912037</v>
      </c>
      <c r="I4547" s="0" t="s">
        <v>1376</v>
      </c>
      <c r="M4547" s="0" t="s">
        <v>97</v>
      </c>
      <c r="N4547" s="0" t="s">
        <v>2263</v>
      </c>
      <c r="O4547" s="0" t="s">
        <v>2264</v>
      </c>
      <c r="Q4547" s="216" t="n">
        <v>25000</v>
      </c>
      <c r="S4547" s="0" t="s">
        <v>834</v>
      </c>
      <c r="T4547" s="0" t="s">
        <v>784</v>
      </c>
      <c r="U4547" s="218" t="n">
        <v>-0.19</v>
      </c>
      <c r="V4547" s="0" t="s">
        <v>3289</v>
      </c>
      <c r="W4547" s="0" t="s">
        <v>2266</v>
      </c>
      <c r="X4547" s="0" t="s">
        <v>2267</v>
      </c>
      <c r="Y4547" s="0" t="s">
        <v>838</v>
      </c>
      <c r="Z4547" s="0" t="s">
        <v>571</v>
      </c>
      <c r="AA4547" s="0" t="s">
        <v>3628</v>
      </c>
      <c r="AB4547" s="215" t="n">
        <v>37073</v>
      </c>
      <c r="AC4547" s="215" t="n">
        <v>37103</v>
      </c>
    </row>
    <row r="4548" customFormat="false" ht="12.75" hidden="false" customHeight="false" outlineLevel="0" collapsed="false">
      <c r="A4548" s="208" t="str">
        <f aca="false">B4548&amp;" "&amp;C4548&amp;" "&amp;D4548</f>
        <v>US Natural Gas Financial</v>
      </c>
      <c r="B4548" s="208" t="str">
        <f aca="false">IF((LEFT(N4548,2)="US"),"US","")</f>
        <v>US</v>
      </c>
      <c r="C4548" s="208" t="str">
        <f aca="false">M4548</f>
        <v>Natural Gas</v>
      </c>
      <c r="D4548" s="208" t="str">
        <f aca="false">IF(ISNUMBER(FIND("Phy",N4548))=TRUE(),"Physical","Financial")</f>
        <v>Financial</v>
      </c>
      <c r="E4548" s="208" t="n">
        <f aca="false">IF(VLOOKUP(S4548,'DD-Lookup'!$J$6:$L$50,3,FALSE())="Monthly",(YEAR(AC4548)-YEAR(AB4548))*12+MONTH(AC4548)-MONTH(AB4548)+1,(AC4548-AB4548+1))</f>
        <v>30</v>
      </c>
      <c r="F4548" s="239" t="n">
        <f aca="false">E4548*SUM(P4548:Q4548)</f>
        <v>150000</v>
      </c>
      <c r="G4548" s="214" t="n">
        <v>1293503</v>
      </c>
      <c r="H4548" s="215" t="n">
        <v>37035.5159143519</v>
      </c>
      <c r="I4548" s="0" t="s">
        <v>1078</v>
      </c>
      <c r="M4548" s="0" t="s">
        <v>858</v>
      </c>
      <c r="N4548" s="0" t="s">
        <v>1024</v>
      </c>
      <c r="O4548" s="0" t="s">
        <v>1495</v>
      </c>
      <c r="Q4548" s="216" t="n">
        <v>5000</v>
      </c>
      <c r="S4548" s="0" t="s">
        <v>1026</v>
      </c>
      <c r="T4548" s="0" t="s">
        <v>784</v>
      </c>
      <c r="U4548" s="218" t="n">
        <v>4.08</v>
      </c>
      <c r="V4548" s="0" t="s">
        <v>3629</v>
      </c>
      <c r="W4548" s="0" t="s">
        <v>1028</v>
      </c>
      <c r="X4548" s="0" t="s">
        <v>1029</v>
      </c>
      <c r="Y4548" s="0" t="s">
        <v>838</v>
      </c>
      <c r="Z4548" s="0" t="s">
        <v>571</v>
      </c>
      <c r="AA4548" s="0" t="s">
        <v>3630</v>
      </c>
      <c r="AB4548" s="215" t="n">
        <v>37043.9159722222</v>
      </c>
      <c r="AC4548" s="215" t="n">
        <v>37072.9159722222</v>
      </c>
    </row>
    <row r="4549" customFormat="false" ht="12.75" hidden="false" customHeight="false" outlineLevel="0" collapsed="false">
      <c r="A4549" s="208" t="str">
        <f aca="false">B4549&amp;" "&amp;C4549&amp;" "&amp;D4549</f>
        <v> Metals Financial</v>
      </c>
      <c r="B4549" s="208" t="str">
        <f aca="false">IF((LEFT(N4549,2)="US"),"US","")</f>
        <v/>
      </c>
      <c r="C4549" s="208" t="str">
        <f aca="false">M4549</f>
        <v>Metals</v>
      </c>
      <c r="D4549" s="208" t="str">
        <f aca="false">IF(ISNUMBER(FIND("Phy",N4549))=TRUE(),"Physical","Financial")</f>
        <v>Financial</v>
      </c>
      <c r="E4549" s="208" t="n">
        <f aca="false">IF(VLOOKUP(S4549,'DD-Lookup'!$J$6:$L$50,3,FALSE())="Monthly",(YEAR(AC4549)-YEAR(AB4549))*12+MONTH(AC4549)-MONTH(AB4549)+1,(AC4549-AB4549+1))</f>
        <v>1</v>
      </c>
      <c r="F4549" s="239" t="n">
        <f aca="false">E4549*SUM(P4549:Q4549)</f>
        <v>12</v>
      </c>
      <c r="G4549" s="214" t="n">
        <v>1293505</v>
      </c>
      <c r="H4549" s="215" t="n">
        <v>37035.5160416667</v>
      </c>
      <c r="I4549" s="0" t="s">
        <v>874</v>
      </c>
      <c r="M4549" s="0" t="s">
        <v>780</v>
      </c>
      <c r="N4549" s="0" t="s">
        <v>781</v>
      </c>
      <c r="O4549" s="0" t="s">
        <v>782</v>
      </c>
      <c r="Q4549" s="216" t="n">
        <v>12</v>
      </c>
      <c r="S4549" s="0" t="s">
        <v>783</v>
      </c>
      <c r="T4549" s="0" t="s">
        <v>784</v>
      </c>
      <c r="U4549" s="218" t="n">
        <v>1546</v>
      </c>
      <c r="V4549" s="0" t="s">
        <v>875</v>
      </c>
      <c r="W4549" s="0" t="s">
        <v>803</v>
      </c>
      <c r="X4549" s="0" t="s">
        <v>787</v>
      </c>
      <c r="Y4549" s="0" t="s">
        <v>788</v>
      </c>
      <c r="Z4549" s="0" t="s">
        <v>789</v>
      </c>
      <c r="AA4549" s="0" t="n">
        <v>2151748</v>
      </c>
    </row>
    <row r="4550" customFormat="false" ht="12.75" hidden="false" customHeight="false" outlineLevel="0" collapsed="false">
      <c r="A4550" s="208" t="str">
        <f aca="false">B4550&amp;" "&amp;C4550&amp;" "&amp;D4550</f>
        <v>US Power Physical</v>
      </c>
      <c r="B4550" s="208" t="str">
        <f aca="false">IF((LEFT(N4550,2)="US"),"US","")</f>
        <v>US</v>
      </c>
      <c r="C4550" s="208" t="str">
        <f aca="false">M4550</f>
        <v>Power</v>
      </c>
      <c r="D4550" s="208" t="str">
        <f aca="false">IF(ISNUMBER(FIND("Phy",N4550))=TRUE(),"Physical","Financial")</f>
        <v>Physical</v>
      </c>
      <c r="E4550" s="208" t="n">
        <f aca="false">IF(VLOOKUP(S4550,'DD-Lookup'!$J$6:$L$50,3,FALSE())="Monthly",(YEAR(AC4550)-YEAR(AB4550))*12+MONTH(AC4550)-MONTH(AB4550)+1,(AC4550-AB4550+1))</f>
        <v>30</v>
      </c>
      <c r="F4550" s="239" t="n">
        <f aca="false">E4550*SUM(P4550:Q4550)</f>
        <v>1500</v>
      </c>
      <c r="G4550" s="214" t="n">
        <v>1293506</v>
      </c>
      <c r="H4550" s="215" t="n">
        <v>37035.5162037037</v>
      </c>
      <c r="I4550" s="0" t="s">
        <v>1152</v>
      </c>
      <c r="M4550" s="0" t="s">
        <v>67</v>
      </c>
      <c r="N4550" s="0" t="s">
        <v>1081</v>
      </c>
      <c r="O4550" s="0" t="s">
        <v>1166</v>
      </c>
      <c r="Q4550" s="216" t="n">
        <v>50</v>
      </c>
      <c r="S4550" s="0" t="s">
        <v>930</v>
      </c>
      <c r="T4550" s="0" t="s">
        <v>784</v>
      </c>
      <c r="U4550" s="218" t="n">
        <v>61</v>
      </c>
      <c r="V4550" s="0" t="s">
        <v>1222</v>
      </c>
      <c r="W4550" s="0" t="s">
        <v>1122</v>
      </c>
      <c r="X4550" s="0" t="s">
        <v>1106</v>
      </c>
      <c r="Y4550" s="0" t="s">
        <v>1051</v>
      </c>
      <c r="Z4550" s="0" t="s">
        <v>618</v>
      </c>
      <c r="AA4550" s="0" t="n">
        <v>621836.1</v>
      </c>
      <c r="AB4550" s="215" t="n">
        <v>37043.5916666667</v>
      </c>
      <c r="AC4550" s="215" t="n">
        <v>37072.5916666667</v>
      </c>
    </row>
    <row r="4551" customFormat="false" ht="12.75" hidden="false" customHeight="false" outlineLevel="0" collapsed="false">
      <c r="A4551" s="208" t="str">
        <f aca="false">B4551&amp;" "&amp;C4551&amp;" "&amp;D4551</f>
        <v>US Crude Financial</v>
      </c>
      <c r="B4551" s="208" t="str">
        <f aca="false">IF((LEFT(N4551,2)="US"),"US","")</f>
        <v>US</v>
      </c>
      <c r="C4551" s="208" t="str">
        <f aca="false">M4551</f>
        <v>Crude</v>
      </c>
      <c r="D4551" s="208" t="str">
        <f aca="false">IF(ISNUMBER(FIND("Phy",N4551))=TRUE(),"Physical","Financial")</f>
        <v>Financial</v>
      </c>
      <c r="E4551" s="208" t="n">
        <f aca="false">IF(VLOOKUP(S4551,'DD-Lookup'!$J$6:$L$50,3,FALSE())="Monthly",(YEAR(AC4551)-YEAR(AB4551))*12+MONTH(AC4551)-MONTH(AB4551)+1,(AC4551-AB4551+1))</f>
        <v>1</v>
      </c>
      <c r="F4551" s="239" t="n">
        <f aca="false">E4551*SUM(P4551:Q4551)</f>
        <v>50000</v>
      </c>
      <c r="G4551" s="214" t="n">
        <v>1293508</v>
      </c>
      <c r="H4551" s="215" t="n">
        <v>37035.5162384259</v>
      </c>
      <c r="I4551" s="0" t="s">
        <v>1376</v>
      </c>
      <c r="M4551" s="0" t="s">
        <v>97</v>
      </c>
      <c r="N4551" s="0" t="s">
        <v>841</v>
      </c>
      <c r="O4551" s="0" t="s">
        <v>842</v>
      </c>
      <c r="P4551" s="216" t="n">
        <v>50000</v>
      </c>
      <c r="S4551" s="0" t="s">
        <v>843</v>
      </c>
      <c r="T4551" s="0" t="s">
        <v>784</v>
      </c>
      <c r="U4551" s="218" t="n">
        <v>28.27</v>
      </c>
      <c r="V4551" s="0" t="s">
        <v>3289</v>
      </c>
      <c r="W4551" s="0" t="s">
        <v>845</v>
      </c>
      <c r="X4551" s="0" t="s">
        <v>846</v>
      </c>
      <c r="Y4551" s="0" t="s">
        <v>847</v>
      </c>
      <c r="Z4551" s="0" t="s">
        <v>571</v>
      </c>
      <c r="AA4551" s="0" t="n">
        <v>107259</v>
      </c>
      <c r="AB4551" s="215" t="n">
        <v>37073</v>
      </c>
      <c r="AC4551" s="215" t="n">
        <v>37103</v>
      </c>
    </row>
    <row r="4552" customFormat="false" ht="12.75" hidden="false" customHeight="false" outlineLevel="0" collapsed="false">
      <c r="A4552" s="208" t="str">
        <f aca="false">B4552&amp;" "&amp;C4552&amp;" "&amp;D4552</f>
        <v>US Power Physical</v>
      </c>
      <c r="B4552" s="208" t="str">
        <f aca="false">IF((LEFT(N4552,2)="US"),"US","")</f>
        <v>US</v>
      </c>
      <c r="C4552" s="208" t="str">
        <f aca="false">M4552</f>
        <v>Power</v>
      </c>
      <c r="D4552" s="208" t="str">
        <f aca="false">IF(ISNUMBER(FIND("Phy",N4552))=TRUE(),"Physical","Financial")</f>
        <v>Physical</v>
      </c>
      <c r="E4552" s="208" t="n">
        <f aca="false">IF(VLOOKUP(S4552,'DD-Lookup'!$J$6:$L$50,3,FALSE())="Monthly",(YEAR(AC4552)-YEAR(AB4552))*12+MONTH(AC4552)-MONTH(AB4552)+1,(AC4552-AB4552+1))</f>
        <v>30</v>
      </c>
      <c r="F4552" s="239" t="n">
        <f aca="false">E4552*SUM(P4552:Q4552)</f>
        <v>1500</v>
      </c>
      <c r="G4552" s="214" t="n">
        <v>1293509</v>
      </c>
      <c r="H4552" s="215" t="n">
        <v>37035.51625</v>
      </c>
      <c r="I4552" s="0" t="s">
        <v>1225</v>
      </c>
      <c r="M4552" s="0" t="s">
        <v>67</v>
      </c>
      <c r="N4552" s="0" t="s">
        <v>1081</v>
      </c>
      <c r="O4552" s="0" t="s">
        <v>1161</v>
      </c>
      <c r="Q4552" s="216" t="n">
        <v>50</v>
      </c>
      <c r="S4552" s="0" t="s">
        <v>930</v>
      </c>
      <c r="T4552" s="0" t="s">
        <v>784</v>
      </c>
      <c r="U4552" s="218" t="n">
        <v>62.25</v>
      </c>
      <c r="V4552" s="0" t="s">
        <v>2677</v>
      </c>
      <c r="W4552" s="0" t="s">
        <v>1090</v>
      </c>
      <c r="X4552" s="0" t="s">
        <v>1135</v>
      </c>
      <c r="Y4552" s="0" t="s">
        <v>1051</v>
      </c>
      <c r="Z4552" s="0" t="s">
        <v>618</v>
      </c>
      <c r="AA4552" s="0" t="n">
        <v>621837.1</v>
      </c>
      <c r="AB4552" s="215" t="n">
        <v>37043.7159722222</v>
      </c>
      <c r="AC4552" s="215" t="n">
        <v>37072.7159722222</v>
      </c>
    </row>
    <row r="4553" customFormat="false" ht="12.75" hidden="false" customHeight="false" outlineLevel="0" collapsed="false">
      <c r="A4553" s="208" t="str">
        <f aca="false">B4553&amp;" "&amp;C4553&amp;" "&amp;D4553</f>
        <v>US Natural Gas Financial</v>
      </c>
      <c r="B4553" s="208" t="str">
        <f aca="false">IF((LEFT(N4553,2)="US"),"US","")</f>
        <v>US</v>
      </c>
      <c r="C4553" s="208" t="str">
        <f aca="false">M4553</f>
        <v>Natural Gas</v>
      </c>
      <c r="D4553" s="208" t="str">
        <f aca="false">IF(ISNUMBER(FIND("Phy",N4553))=TRUE(),"Physical","Financial")</f>
        <v>Financial</v>
      </c>
      <c r="E4553" s="208" t="n">
        <f aca="false">IF(VLOOKUP(S4553,'DD-Lookup'!$J$6:$L$50,3,FALSE())="Monthly",(YEAR(AC4553)-YEAR(AB4553))*12+MONTH(AC4553)-MONTH(AB4553)+1,(AC4553-AB4553+1))</f>
        <v>30</v>
      </c>
      <c r="F4553" s="239" t="n">
        <f aca="false">E4553*SUM(P4553:Q4553)</f>
        <v>150000</v>
      </c>
      <c r="G4553" s="214" t="n">
        <v>1293510</v>
      </c>
      <c r="H4553" s="215" t="n">
        <v>37035.5163310185</v>
      </c>
      <c r="I4553" s="0" t="s">
        <v>1112</v>
      </c>
      <c r="M4553" s="0" t="s">
        <v>858</v>
      </c>
      <c r="N4553" s="0" t="s">
        <v>1024</v>
      </c>
      <c r="O4553" s="0" t="s">
        <v>1025</v>
      </c>
      <c r="P4553" s="216" t="n">
        <v>5000</v>
      </c>
      <c r="S4553" s="0" t="s">
        <v>1026</v>
      </c>
      <c r="T4553" s="0" t="s">
        <v>784</v>
      </c>
      <c r="U4553" s="218" t="n">
        <v>4.08</v>
      </c>
      <c r="V4553" s="0" t="s">
        <v>2598</v>
      </c>
      <c r="W4553" s="0" t="s">
        <v>1028</v>
      </c>
      <c r="X4553" s="0" t="s">
        <v>1029</v>
      </c>
      <c r="Y4553" s="0" t="s">
        <v>838</v>
      </c>
      <c r="Z4553" s="0" t="s">
        <v>571</v>
      </c>
      <c r="AA4553" s="0" t="s">
        <v>3631</v>
      </c>
      <c r="AB4553" s="215" t="n">
        <v>37043.875</v>
      </c>
      <c r="AC4553" s="215" t="n">
        <v>37072.875</v>
      </c>
    </row>
    <row r="4554" customFormat="false" ht="12.75" hidden="false" customHeight="false" outlineLevel="0" collapsed="false">
      <c r="A4554" s="208" t="str">
        <f aca="false">B4554&amp;" "&amp;C4554&amp;" "&amp;D4554</f>
        <v>US Natural Gas Financial</v>
      </c>
      <c r="B4554" s="208" t="str">
        <f aca="false">IF((LEFT(N4554,2)="US"),"US","")</f>
        <v>US</v>
      </c>
      <c r="C4554" s="208" t="str">
        <f aca="false">M4554</f>
        <v>Natural Gas</v>
      </c>
      <c r="D4554" s="208" t="str">
        <f aca="false">IF(ISNUMBER(FIND("Phy",N4554))=TRUE(),"Physical","Financial")</f>
        <v>Financial</v>
      </c>
      <c r="E4554" s="208" t="n">
        <f aca="false">IF(VLOOKUP(S4554,'DD-Lookup'!$J$6:$L$50,3,FALSE())="Monthly",(YEAR(AC4554)-YEAR(AB4554))*12+MONTH(AC4554)-MONTH(AB4554)+1,(AC4554-AB4554+1))</f>
        <v>31</v>
      </c>
      <c r="F4554" s="239" t="n">
        <f aca="false">E4554*SUM(P4554:Q4554)</f>
        <v>155000</v>
      </c>
      <c r="G4554" s="214" t="n">
        <v>1293511</v>
      </c>
      <c r="H4554" s="215" t="n">
        <v>37035.5163657407</v>
      </c>
      <c r="I4554" s="0" t="s">
        <v>1115</v>
      </c>
      <c r="M4554" s="0" t="s">
        <v>858</v>
      </c>
      <c r="N4554" s="0" t="s">
        <v>1482</v>
      </c>
      <c r="O4554" s="0" t="s">
        <v>3624</v>
      </c>
      <c r="Q4554" s="216" t="n">
        <v>5000</v>
      </c>
      <c r="S4554" s="0" t="s">
        <v>1026</v>
      </c>
      <c r="T4554" s="0" t="s">
        <v>784</v>
      </c>
      <c r="U4554" s="218" t="n">
        <v>0.2025</v>
      </c>
      <c r="V4554" s="0" t="s">
        <v>1743</v>
      </c>
      <c r="W4554" s="0" t="s">
        <v>1485</v>
      </c>
      <c r="X4554" s="0" t="s">
        <v>1486</v>
      </c>
      <c r="Y4554" s="0" t="s">
        <v>838</v>
      </c>
      <c r="Z4554" s="0" t="s">
        <v>571</v>
      </c>
      <c r="AA4554" s="0" t="s">
        <v>3632</v>
      </c>
      <c r="AB4554" s="215" t="n">
        <v>37165</v>
      </c>
      <c r="AC4554" s="215" t="n">
        <v>37195</v>
      </c>
    </row>
    <row r="4555" customFormat="false" ht="12.75" hidden="false" customHeight="false" outlineLevel="0" collapsed="false">
      <c r="A4555" s="208" t="str">
        <f aca="false">B4555&amp;" "&amp;C4555&amp;" "&amp;D4555</f>
        <v>US Natural Gas Financial</v>
      </c>
      <c r="B4555" s="208" t="str">
        <f aca="false">IF((LEFT(N4555,2)="US"),"US","")</f>
        <v>US</v>
      </c>
      <c r="C4555" s="208" t="str">
        <f aca="false">M4555</f>
        <v>Natural Gas</v>
      </c>
      <c r="D4555" s="208" t="str">
        <f aca="false">IF(ISNUMBER(FIND("Phy",N4555))=TRUE(),"Physical","Financial")</f>
        <v>Financial</v>
      </c>
      <c r="E4555" s="208" t="n">
        <f aca="false">IF(VLOOKUP(S4555,'DD-Lookup'!$J$6:$L$50,3,FALSE())="Monthly",(YEAR(AC4555)-YEAR(AB4555))*12+MONTH(AC4555)-MONTH(AB4555)+1,(AC4555-AB4555+1))</f>
        <v>153</v>
      </c>
      <c r="F4555" s="239" t="n">
        <f aca="false">E4555*SUM(P4555:Q4555)</f>
        <v>765000</v>
      </c>
      <c r="G4555" s="214" t="n">
        <v>1293512</v>
      </c>
      <c r="H4555" s="215" t="n">
        <v>37035.5164351852</v>
      </c>
      <c r="I4555" s="0" t="s">
        <v>593</v>
      </c>
      <c r="M4555" s="0" t="s">
        <v>858</v>
      </c>
      <c r="N4555" s="0" t="s">
        <v>1024</v>
      </c>
      <c r="O4555" s="0" t="s">
        <v>1303</v>
      </c>
      <c r="Q4555" s="216" t="n">
        <v>5000</v>
      </c>
      <c r="S4555" s="0" t="s">
        <v>1026</v>
      </c>
      <c r="T4555" s="0" t="s">
        <v>784</v>
      </c>
      <c r="U4555" s="218" t="n">
        <v>4.21</v>
      </c>
      <c r="V4555" s="0" t="s">
        <v>1064</v>
      </c>
      <c r="W4555" s="0" t="s">
        <v>1028</v>
      </c>
      <c r="X4555" s="0" t="s">
        <v>1029</v>
      </c>
      <c r="Y4555" s="0" t="s">
        <v>838</v>
      </c>
      <c r="Z4555" s="0" t="s">
        <v>571</v>
      </c>
      <c r="AA4555" s="0" t="s">
        <v>3633</v>
      </c>
      <c r="AB4555" s="215" t="n">
        <v>37043</v>
      </c>
      <c r="AC4555" s="215" t="n">
        <v>37195</v>
      </c>
    </row>
    <row r="4556" customFormat="false" ht="12.75" hidden="false" customHeight="false" outlineLevel="0" collapsed="false">
      <c r="A4556" s="208" t="str">
        <f aca="false">B4556&amp;" "&amp;C4556&amp;" "&amp;D4556</f>
        <v>US Power Physical</v>
      </c>
      <c r="B4556" s="208" t="str">
        <f aca="false">IF((LEFT(N4556,2)="US"),"US","")</f>
        <v>US</v>
      </c>
      <c r="C4556" s="208" t="str">
        <f aca="false">M4556</f>
        <v>Power</v>
      </c>
      <c r="D4556" s="208" t="str">
        <f aca="false">IF(ISNUMBER(FIND("Phy",N4556))=TRUE(),"Physical","Financial")</f>
        <v>Physical</v>
      </c>
      <c r="E4556" s="208" t="n">
        <f aca="false">IF(VLOOKUP(S4556,'DD-Lookup'!$J$6:$L$50,3,FALSE())="Monthly",(YEAR(AC4556)-YEAR(AB4556))*12+MONTH(AC4556)-MONTH(AB4556)+1,(AC4556-AB4556+1))</f>
        <v>30</v>
      </c>
      <c r="F4556" s="239" t="n">
        <f aca="false">E4556*SUM(P4556:Q4556)</f>
        <v>1500</v>
      </c>
      <c r="G4556" s="214" t="n">
        <v>1293513</v>
      </c>
      <c r="H4556" s="215" t="n">
        <v>37035.5164467593</v>
      </c>
      <c r="I4556" s="0" t="s">
        <v>1078</v>
      </c>
      <c r="J4556" s="0" t="s">
        <v>1199</v>
      </c>
      <c r="K4556" s="0" t="s">
        <v>1200</v>
      </c>
      <c r="M4556" s="0" t="s">
        <v>67</v>
      </c>
      <c r="N4556" s="0" t="s">
        <v>1081</v>
      </c>
      <c r="O4556" s="0" t="s">
        <v>1166</v>
      </c>
      <c r="Q4556" s="216" t="n">
        <v>50</v>
      </c>
      <c r="S4556" s="0" t="s">
        <v>930</v>
      </c>
      <c r="T4556" s="0" t="s">
        <v>784</v>
      </c>
      <c r="U4556" s="218" t="n">
        <v>61</v>
      </c>
      <c r="V4556" s="0" t="s">
        <v>1201</v>
      </c>
      <c r="W4556" s="0" t="s">
        <v>1122</v>
      </c>
      <c r="X4556" s="0" t="s">
        <v>1106</v>
      </c>
      <c r="Y4556" s="0" t="s">
        <v>1051</v>
      </c>
      <c r="Z4556" s="0" t="s">
        <v>618</v>
      </c>
      <c r="AA4556" s="0" t="n">
        <v>621840.1</v>
      </c>
      <c r="AB4556" s="215" t="n">
        <v>37043.5916666667</v>
      </c>
      <c r="AC4556" s="215" t="n">
        <v>37072.5916666667</v>
      </c>
    </row>
    <row r="4557" customFormat="false" ht="12.75" hidden="false" customHeight="false" outlineLevel="0" collapsed="false">
      <c r="A4557" s="208" t="str">
        <f aca="false">B4557&amp;" "&amp;C4557&amp;" "&amp;D4557</f>
        <v>US Natural Gas Financial</v>
      </c>
      <c r="B4557" s="208" t="str">
        <f aca="false">IF((LEFT(N4557,2)="US"),"US","")</f>
        <v>US</v>
      </c>
      <c r="C4557" s="208" t="str">
        <f aca="false">M4557</f>
        <v>Natural Gas</v>
      </c>
      <c r="D4557" s="208" t="str">
        <f aca="false">IF(ISNUMBER(FIND("Phy",N4557))=TRUE(),"Physical","Financial")</f>
        <v>Financial</v>
      </c>
      <c r="E4557" s="208" t="n">
        <f aca="false">IF(VLOOKUP(S4557,'DD-Lookup'!$J$6:$L$50,3,FALSE())="Monthly",(YEAR(AC4557)-YEAR(AB4557))*12+MONTH(AC4557)-MONTH(AB4557)+1,(AC4557-AB4557+1))</f>
        <v>30</v>
      </c>
      <c r="F4557" s="239" t="n">
        <f aca="false">E4557*SUM(P4557:Q4557)</f>
        <v>75000</v>
      </c>
      <c r="G4557" s="214" t="n">
        <v>1293514</v>
      </c>
      <c r="H4557" s="215" t="n">
        <v>37035.5164930556</v>
      </c>
      <c r="I4557" s="0" t="s">
        <v>1112</v>
      </c>
      <c r="M4557" s="0" t="s">
        <v>858</v>
      </c>
      <c r="N4557" s="0" t="s">
        <v>1024</v>
      </c>
      <c r="O4557" s="0" t="s">
        <v>1025</v>
      </c>
      <c r="P4557" s="216" t="n">
        <v>2500</v>
      </c>
      <c r="S4557" s="0" t="s">
        <v>1026</v>
      </c>
      <c r="T4557" s="0" t="s">
        <v>784</v>
      </c>
      <c r="U4557" s="218" t="n">
        <v>4.08</v>
      </c>
      <c r="V4557" s="0" t="s">
        <v>1263</v>
      </c>
      <c r="W4557" s="0" t="s">
        <v>1028</v>
      </c>
      <c r="X4557" s="0" t="s">
        <v>1029</v>
      </c>
      <c r="Y4557" s="0" t="s">
        <v>838</v>
      </c>
      <c r="Z4557" s="0" t="s">
        <v>571</v>
      </c>
      <c r="AA4557" s="0" t="s">
        <v>3634</v>
      </c>
      <c r="AB4557" s="215" t="n">
        <v>37043.875</v>
      </c>
      <c r="AC4557" s="215" t="n">
        <v>37072.875</v>
      </c>
    </row>
    <row r="4558" customFormat="false" ht="12.75" hidden="false" customHeight="false" outlineLevel="0" collapsed="false">
      <c r="A4558" s="208" t="str">
        <f aca="false">B4558&amp;" "&amp;C4558&amp;" "&amp;D4558</f>
        <v>US Power Physical</v>
      </c>
      <c r="B4558" s="208" t="str">
        <f aca="false">IF((LEFT(N4558,2)="US"),"US","")</f>
        <v>US</v>
      </c>
      <c r="C4558" s="208" t="str">
        <f aca="false">M4558</f>
        <v>Power</v>
      </c>
      <c r="D4558" s="208" t="str">
        <f aca="false">IF(ISNUMBER(FIND("Phy",N4558))=TRUE(),"Physical","Financial")</f>
        <v>Physical</v>
      </c>
      <c r="E4558" s="208" t="n">
        <f aca="false">IF(VLOOKUP(S4558,'DD-Lookup'!$J$6:$L$50,3,FALSE())="Monthly",(YEAR(AC4558)-YEAR(AB4558))*12+MONTH(AC4558)-MONTH(AB4558)+1,(AC4558-AB4558+1))</f>
        <v>30</v>
      </c>
      <c r="F4558" s="239" t="n">
        <f aca="false">E4558*SUM(P4558:Q4558)</f>
        <v>1500</v>
      </c>
      <c r="G4558" s="214" t="n">
        <v>1293516</v>
      </c>
      <c r="H4558" s="215" t="n">
        <v>37035.5165856482</v>
      </c>
      <c r="I4558" s="0" t="s">
        <v>1152</v>
      </c>
      <c r="M4558" s="0" t="s">
        <v>67</v>
      </c>
      <c r="N4558" s="0" t="s">
        <v>1081</v>
      </c>
      <c r="O4558" s="0" t="s">
        <v>1166</v>
      </c>
      <c r="Q4558" s="216" t="n">
        <v>50</v>
      </c>
      <c r="S4558" s="0" t="s">
        <v>930</v>
      </c>
      <c r="T4558" s="0" t="s">
        <v>784</v>
      </c>
      <c r="U4558" s="218" t="n">
        <v>61</v>
      </c>
      <c r="V4558" s="0" t="s">
        <v>1222</v>
      </c>
      <c r="W4558" s="0" t="s">
        <v>1122</v>
      </c>
      <c r="X4558" s="0" t="s">
        <v>1106</v>
      </c>
      <c r="Y4558" s="0" t="s">
        <v>1051</v>
      </c>
      <c r="Z4558" s="0" t="s">
        <v>618</v>
      </c>
      <c r="AA4558" s="0" t="n">
        <v>621842.1</v>
      </c>
      <c r="AB4558" s="215" t="n">
        <v>37043.5916666667</v>
      </c>
      <c r="AC4558" s="215" t="n">
        <v>37072.5916666667</v>
      </c>
    </row>
    <row r="4559" customFormat="false" ht="12.75" hidden="false" customHeight="false" outlineLevel="0" collapsed="false">
      <c r="A4559" s="208" t="str">
        <f aca="false">B4559&amp;" "&amp;C4559&amp;" "&amp;D4559</f>
        <v>US Natural Gas Physical</v>
      </c>
      <c r="B4559" s="208" t="str">
        <f aca="false">IF((LEFT(N4559,2)="US"),"US","")</f>
        <v>US</v>
      </c>
      <c r="C4559" s="208" t="str">
        <f aca="false">M4559</f>
        <v>Natural Gas</v>
      </c>
      <c r="D4559" s="208" t="str">
        <f aca="false">IF(ISNUMBER(FIND("Phy",N4559))=TRUE(),"Physical","Financial")</f>
        <v>Physical</v>
      </c>
      <c r="E4559" s="208" t="n">
        <f aca="false">IF(VLOOKUP(S4559,'DD-Lookup'!$J$6:$L$50,3,FALSE())="Monthly",(YEAR(AC4559)-YEAR(AB4559))*12+MONTH(AC4559)-MONTH(AB4559)+1,(AC4559-AB4559+1))</f>
        <v>4</v>
      </c>
      <c r="F4559" s="239" t="n">
        <f aca="false">E4559*SUM(P4559:Q4559)</f>
        <v>40000</v>
      </c>
      <c r="G4559" s="214" t="n">
        <v>1293515</v>
      </c>
      <c r="H4559" s="215" t="n">
        <v>37035.5165856482</v>
      </c>
      <c r="I4559" s="0" t="s">
        <v>1059</v>
      </c>
      <c r="M4559" s="0" t="s">
        <v>858</v>
      </c>
      <c r="N4559" s="0" t="s">
        <v>1305</v>
      </c>
      <c r="O4559" s="0" t="s">
        <v>3542</v>
      </c>
      <c r="Q4559" s="216" t="n">
        <v>10000</v>
      </c>
      <c r="S4559" s="0" t="s">
        <v>1026</v>
      </c>
      <c r="T4559" s="0" t="s">
        <v>784</v>
      </c>
      <c r="U4559" s="218" t="n">
        <v>4.025</v>
      </c>
      <c r="V4559" s="0" t="s">
        <v>1443</v>
      </c>
      <c r="W4559" s="0" t="s">
        <v>1434</v>
      </c>
      <c r="X4559" s="0" t="s">
        <v>1435</v>
      </c>
      <c r="Y4559" s="0" t="s">
        <v>1310</v>
      </c>
      <c r="Z4559" s="0" t="s">
        <v>571</v>
      </c>
      <c r="AA4559" s="0" t="n">
        <v>809467</v>
      </c>
      <c r="AB4559" s="215" t="n">
        <v>37037</v>
      </c>
      <c r="AC4559" s="215" t="n">
        <v>37040</v>
      </c>
    </row>
    <row r="4560" customFormat="false" ht="12.75" hidden="false" customHeight="false" outlineLevel="0" collapsed="false">
      <c r="A4560" s="208" t="str">
        <f aca="false">B4560&amp;" "&amp;C4560&amp;" "&amp;D4560</f>
        <v>US Crude Financial</v>
      </c>
      <c r="B4560" s="208" t="str">
        <f aca="false">IF((LEFT(N4560,2)="US"),"US","")</f>
        <v>US</v>
      </c>
      <c r="C4560" s="208" t="str">
        <f aca="false">M4560</f>
        <v>Crude</v>
      </c>
      <c r="D4560" s="208" t="str">
        <f aca="false">IF(ISNUMBER(FIND("Phy",N4560))=TRUE(),"Physical","Financial")</f>
        <v>Financial</v>
      </c>
      <c r="E4560" s="208" t="n">
        <f aca="false">IF(VLOOKUP(S4560,'DD-Lookup'!$J$6:$L$50,3,FALSE())="Monthly",(YEAR(AC4560)-YEAR(AB4560))*12+MONTH(AC4560)-MONTH(AB4560)+1,(AC4560-AB4560+1))</f>
        <v>1</v>
      </c>
      <c r="F4560" s="239" t="n">
        <f aca="false">E4560*SUM(P4560:Q4560)</f>
        <v>50000</v>
      </c>
      <c r="G4560" s="214" t="n">
        <v>1293517</v>
      </c>
      <c r="H4560" s="215" t="n">
        <v>37035.516724537</v>
      </c>
      <c r="I4560" s="0" t="s">
        <v>1112</v>
      </c>
      <c r="M4560" s="0" t="s">
        <v>97</v>
      </c>
      <c r="N4560" s="0" t="s">
        <v>841</v>
      </c>
      <c r="O4560" s="0" t="s">
        <v>842</v>
      </c>
      <c r="P4560" s="216" t="n">
        <v>50000</v>
      </c>
      <c r="S4560" s="0" t="s">
        <v>843</v>
      </c>
      <c r="T4560" s="0" t="s">
        <v>784</v>
      </c>
      <c r="U4560" s="218" t="n">
        <v>28.21</v>
      </c>
      <c r="V4560" s="0" t="s">
        <v>2339</v>
      </c>
      <c r="W4560" s="0" t="s">
        <v>845</v>
      </c>
      <c r="X4560" s="0" t="s">
        <v>846</v>
      </c>
      <c r="Y4560" s="0" t="s">
        <v>847</v>
      </c>
      <c r="Z4560" s="0" t="s">
        <v>571</v>
      </c>
      <c r="AA4560" s="0" t="n">
        <v>107262</v>
      </c>
      <c r="AB4560" s="215" t="n">
        <v>37073</v>
      </c>
      <c r="AC4560" s="215" t="n">
        <v>37103</v>
      </c>
    </row>
    <row r="4561" customFormat="false" ht="12.75" hidden="false" customHeight="false" outlineLevel="0" collapsed="false">
      <c r="A4561" s="208" t="str">
        <f aca="false">B4561&amp;" "&amp;C4561&amp;" "&amp;D4561</f>
        <v>US Natural Gas Financial</v>
      </c>
      <c r="B4561" s="208" t="str">
        <f aca="false">IF((LEFT(N4561,2)="US"),"US","")</f>
        <v>US</v>
      </c>
      <c r="C4561" s="208" t="str">
        <f aca="false">M4561</f>
        <v>Natural Gas</v>
      </c>
      <c r="D4561" s="208" t="str">
        <f aca="false">IF(ISNUMBER(FIND("Phy",N4561))=TRUE(),"Physical","Financial")</f>
        <v>Financial</v>
      </c>
      <c r="E4561" s="208" t="n">
        <f aca="false">IF(VLOOKUP(S4561,'DD-Lookup'!$J$6:$L$50,3,FALSE())="Monthly",(YEAR(AC4561)-YEAR(AB4561))*12+MONTH(AC4561)-MONTH(AB4561)+1,(AC4561-AB4561+1))</f>
        <v>30</v>
      </c>
      <c r="F4561" s="239" t="n">
        <f aca="false">E4561*SUM(P4561:Q4561)</f>
        <v>3000</v>
      </c>
      <c r="G4561" s="214" t="n">
        <v>1293518</v>
      </c>
      <c r="H4561" s="215" t="n">
        <v>37035.5167476852</v>
      </c>
      <c r="I4561" s="0" t="s">
        <v>1376</v>
      </c>
      <c r="M4561" s="0" t="s">
        <v>858</v>
      </c>
      <c r="N4561" s="0" t="s">
        <v>1350</v>
      </c>
      <c r="O4561" s="0" t="s">
        <v>1351</v>
      </c>
      <c r="Q4561" s="216" t="n">
        <v>100</v>
      </c>
      <c r="S4561" s="0" t="s">
        <v>1352</v>
      </c>
      <c r="T4561" s="0" t="s">
        <v>784</v>
      </c>
      <c r="U4561" s="218" t="n">
        <v>0.03</v>
      </c>
      <c r="V4561" s="0" t="s">
        <v>2142</v>
      </c>
      <c r="W4561" s="0" t="s">
        <v>1354</v>
      </c>
      <c r="X4561" s="0" t="s">
        <v>1355</v>
      </c>
      <c r="Y4561" s="0" t="s">
        <v>838</v>
      </c>
      <c r="Z4561" s="0" t="s">
        <v>571</v>
      </c>
      <c r="AA4561" s="0" t="s">
        <v>3635</v>
      </c>
      <c r="AB4561" s="215" t="n">
        <v>37043</v>
      </c>
      <c r="AC4561" s="215" t="n">
        <v>37072</v>
      </c>
    </row>
    <row r="4562" customFormat="false" ht="12.75" hidden="false" customHeight="false" outlineLevel="0" collapsed="false">
      <c r="A4562" s="208" t="str">
        <f aca="false">B4562&amp;" "&amp;C4562&amp;" "&amp;D4562</f>
        <v>US Natural Gas Financial</v>
      </c>
      <c r="B4562" s="208" t="str">
        <f aca="false">IF((LEFT(N4562,2)="US"),"US","")</f>
        <v>US</v>
      </c>
      <c r="C4562" s="208" t="str">
        <f aca="false">M4562</f>
        <v>Natural Gas</v>
      </c>
      <c r="D4562" s="208" t="str">
        <f aca="false">IF(ISNUMBER(FIND("Phy",N4562))=TRUE(),"Physical","Financial")</f>
        <v>Financial</v>
      </c>
      <c r="E4562" s="208" t="n">
        <f aca="false">IF(VLOOKUP(S4562,'DD-Lookup'!$J$6:$L$50,3,FALSE())="Monthly",(YEAR(AC4562)-YEAR(AB4562))*12+MONTH(AC4562)-MONTH(AB4562)+1,(AC4562-AB4562+1))</f>
        <v>365</v>
      </c>
      <c r="F4562" s="239" t="n">
        <f aca="false">E4562*SUM(P4562:Q4562)</f>
        <v>1825000</v>
      </c>
      <c r="G4562" s="214" t="n">
        <v>1293520</v>
      </c>
      <c r="H4562" s="215" t="n">
        <v>37035.5168981482</v>
      </c>
      <c r="I4562" s="0" t="s">
        <v>1023</v>
      </c>
      <c r="M4562" s="0" t="s">
        <v>858</v>
      </c>
      <c r="N4562" s="0" t="s">
        <v>1024</v>
      </c>
      <c r="O4562" s="0" t="s">
        <v>1415</v>
      </c>
      <c r="P4562" s="216" t="n">
        <v>5000</v>
      </c>
      <c r="S4562" s="0" t="s">
        <v>1026</v>
      </c>
      <c r="T4562" s="0" t="s">
        <v>784</v>
      </c>
      <c r="U4562" s="218" t="n">
        <v>4.315</v>
      </c>
      <c r="V4562" s="0" t="s">
        <v>1416</v>
      </c>
      <c r="W4562" s="0" t="s">
        <v>1028</v>
      </c>
      <c r="X4562" s="0" t="s">
        <v>1029</v>
      </c>
      <c r="Y4562" s="0" t="s">
        <v>838</v>
      </c>
      <c r="Z4562" s="0" t="s">
        <v>571</v>
      </c>
      <c r="AA4562" s="0" t="s">
        <v>3636</v>
      </c>
      <c r="AB4562" s="215" t="n">
        <v>37257.875</v>
      </c>
      <c r="AC4562" s="215" t="n">
        <v>37621.875</v>
      </c>
    </row>
    <row r="4563" customFormat="false" ht="12.75" hidden="false" customHeight="false" outlineLevel="0" collapsed="false">
      <c r="A4563" s="208" t="str">
        <f aca="false">B4563&amp;" "&amp;C4563&amp;" "&amp;D4563</f>
        <v>US Crude Financial</v>
      </c>
      <c r="B4563" s="208" t="str">
        <f aca="false">IF((LEFT(N4563,2)="US"),"US","")</f>
        <v>US</v>
      </c>
      <c r="C4563" s="208" t="str">
        <f aca="false">M4563</f>
        <v>Crude</v>
      </c>
      <c r="D4563" s="208" t="str">
        <f aca="false">IF(ISNUMBER(FIND("Phy",N4563))=TRUE(),"Physical","Financial")</f>
        <v>Financial</v>
      </c>
      <c r="E4563" s="208" t="n">
        <f aca="false">IF(VLOOKUP(S4563,'DD-Lookup'!$J$6:$L$50,3,FALSE())="Monthly",(YEAR(AC4563)-YEAR(AB4563))*12+MONTH(AC4563)-MONTH(AB4563)+1,(AC4563-AB4563+1))</f>
        <v>1</v>
      </c>
      <c r="F4563" s="239" t="n">
        <f aca="false">E4563*SUM(P4563:Q4563)</f>
        <v>50000</v>
      </c>
      <c r="G4563" s="214" t="n">
        <v>1293521</v>
      </c>
      <c r="H4563" s="215" t="n">
        <v>37035.5172569445</v>
      </c>
      <c r="I4563" s="0" t="s">
        <v>1376</v>
      </c>
      <c r="M4563" s="0" t="s">
        <v>97</v>
      </c>
      <c r="N4563" s="0" t="s">
        <v>841</v>
      </c>
      <c r="O4563" s="0" t="s">
        <v>842</v>
      </c>
      <c r="Q4563" s="216" t="n">
        <v>50000</v>
      </c>
      <c r="S4563" s="0" t="s">
        <v>843</v>
      </c>
      <c r="T4563" s="0" t="s">
        <v>784</v>
      </c>
      <c r="U4563" s="218" t="n">
        <v>28.23</v>
      </c>
      <c r="V4563" s="0" t="s">
        <v>1990</v>
      </c>
      <c r="W4563" s="0" t="s">
        <v>845</v>
      </c>
      <c r="X4563" s="0" t="s">
        <v>846</v>
      </c>
      <c r="Y4563" s="0" t="s">
        <v>847</v>
      </c>
      <c r="Z4563" s="0" t="s">
        <v>571</v>
      </c>
      <c r="AA4563" s="0" t="n">
        <v>107264</v>
      </c>
      <c r="AB4563" s="215" t="n">
        <v>37073</v>
      </c>
      <c r="AC4563" s="215" t="n">
        <v>37103</v>
      </c>
    </row>
    <row r="4564" customFormat="false" ht="12.75" hidden="false" customHeight="false" outlineLevel="0" collapsed="false">
      <c r="A4564" s="208" t="str">
        <f aca="false">B4564&amp;" "&amp;C4564&amp;" "&amp;D4564</f>
        <v>US Natural Gas Physical</v>
      </c>
      <c r="B4564" s="208" t="str">
        <f aca="false">IF((LEFT(N4564,2)="US"),"US","")</f>
        <v>US</v>
      </c>
      <c r="C4564" s="208" t="str">
        <f aca="false">M4564</f>
        <v>Natural Gas</v>
      </c>
      <c r="D4564" s="208" t="str">
        <f aca="false">IF(ISNUMBER(FIND("Phy",N4564))=TRUE(),"Physical","Financial")</f>
        <v>Physical</v>
      </c>
      <c r="E4564" s="208" t="n">
        <f aca="false">IF(VLOOKUP(S4564,'DD-Lookup'!$J$6:$L$50,3,FALSE())="Monthly",(YEAR(AC4564)-YEAR(AB4564))*12+MONTH(AC4564)-MONTH(AB4564)+1,(AC4564-AB4564+1))</f>
        <v>4</v>
      </c>
      <c r="F4564" s="239" t="n">
        <f aca="false">E4564*SUM(P4564:Q4564)</f>
        <v>40000</v>
      </c>
      <c r="G4564" s="214" t="n">
        <v>1293522</v>
      </c>
      <c r="H4564" s="215" t="n">
        <v>37035.5174537037</v>
      </c>
      <c r="I4564" s="0" t="s">
        <v>1155</v>
      </c>
      <c r="M4564" s="0" t="s">
        <v>858</v>
      </c>
      <c r="N4564" s="0" t="s">
        <v>1305</v>
      </c>
      <c r="O4564" s="0" t="s">
        <v>3542</v>
      </c>
      <c r="P4564" s="216" t="n">
        <v>10000</v>
      </c>
      <c r="S4564" s="0" t="s">
        <v>1026</v>
      </c>
      <c r="T4564" s="0" t="s">
        <v>784</v>
      </c>
      <c r="U4564" s="218" t="n">
        <v>4.02</v>
      </c>
      <c r="V4564" s="0" t="s">
        <v>1156</v>
      </c>
      <c r="W4564" s="0" t="s">
        <v>1434</v>
      </c>
      <c r="X4564" s="0" t="s">
        <v>1435</v>
      </c>
      <c r="Y4564" s="0" t="s">
        <v>1310</v>
      </c>
      <c r="Z4564" s="0" t="s">
        <v>571</v>
      </c>
      <c r="AA4564" s="0" t="n">
        <v>809471</v>
      </c>
      <c r="AB4564" s="215" t="n">
        <v>37037</v>
      </c>
      <c r="AC4564" s="215" t="n">
        <v>37040</v>
      </c>
    </row>
    <row r="4565" customFormat="false" ht="12.75" hidden="false" customHeight="false" outlineLevel="0" collapsed="false">
      <c r="A4565" s="208" t="str">
        <f aca="false">B4565&amp;" "&amp;C4565&amp;" "&amp;D4565</f>
        <v>US Crude Financial</v>
      </c>
      <c r="B4565" s="208" t="str">
        <f aca="false">IF((LEFT(N4565,2)="US"),"US","")</f>
        <v>US</v>
      </c>
      <c r="C4565" s="208" t="str">
        <f aca="false">M4565</f>
        <v>Crude</v>
      </c>
      <c r="D4565" s="208" t="str">
        <f aca="false">IF(ISNUMBER(FIND("Phy",N4565))=TRUE(),"Physical","Financial")</f>
        <v>Financial</v>
      </c>
      <c r="E4565" s="208" t="n">
        <f aca="false">IF(VLOOKUP(S4565,'DD-Lookup'!$J$6:$L$50,3,FALSE())="Monthly",(YEAR(AC4565)-YEAR(AB4565))*12+MONTH(AC4565)-MONTH(AB4565)+1,(AC4565-AB4565+1))</f>
        <v>1</v>
      </c>
      <c r="F4565" s="239" t="n">
        <f aca="false">E4565*SUM(P4565:Q4565)</f>
        <v>50000</v>
      </c>
      <c r="G4565" s="214" t="n">
        <v>1293523</v>
      </c>
      <c r="H4565" s="215" t="n">
        <v>37035.5176273148</v>
      </c>
      <c r="I4565" s="0" t="s">
        <v>2320</v>
      </c>
      <c r="M4565" s="0" t="s">
        <v>97</v>
      </c>
      <c r="N4565" s="0" t="s">
        <v>841</v>
      </c>
      <c r="O4565" s="0" t="s">
        <v>889</v>
      </c>
      <c r="P4565" s="216" t="n">
        <v>50000</v>
      </c>
      <c r="S4565" s="0" t="s">
        <v>843</v>
      </c>
      <c r="T4565" s="0" t="s">
        <v>784</v>
      </c>
      <c r="U4565" s="218" t="n">
        <v>28.21</v>
      </c>
      <c r="V4565" s="0" t="s">
        <v>2321</v>
      </c>
      <c r="W4565" s="0" t="s">
        <v>845</v>
      </c>
      <c r="X4565" s="0" t="s">
        <v>891</v>
      </c>
      <c r="Y4565" s="0" t="s">
        <v>847</v>
      </c>
      <c r="Z4565" s="0" t="s">
        <v>571</v>
      </c>
      <c r="AA4565" s="0" t="n">
        <v>107266</v>
      </c>
      <c r="AB4565" s="215" t="n">
        <v>37073</v>
      </c>
      <c r="AC4565" s="215" t="n">
        <v>37103</v>
      </c>
    </row>
    <row r="4566" customFormat="false" ht="12.75" hidden="false" customHeight="false" outlineLevel="0" collapsed="false">
      <c r="A4566" s="208" t="str">
        <f aca="false">B4566&amp;" "&amp;C4566&amp;" "&amp;D4566</f>
        <v>US Natural Gas Financial</v>
      </c>
      <c r="B4566" s="208" t="str">
        <f aca="false">IF((LEFT(N4566,2)="US"),"US","")</f>
        <v>US</v>
      </c>
      <c r="C4566" s="208" t="str">
        <f aca="false">M4566</f>
        <v>Natural Gas</v>
      </c>
      <c r="D4566" s="208" t="str">
        <f aca="false">IF(ISNUMBER(FIND("Phy",N4566))=TRUE(),"Physical","Financial")</f>
        <v>Financial</v>
      </c>
      <c r="E4566" s="208" t="n">
        <f aca="false">IF(VLOOKUP(S4566,'DD-Lookup'!$J$6:$L$50,3,FALSE())="Monthly",(YEAR(AC4566)-YEAR(AB4566))*12+MONTH(AC4566)-MONTH(AB4566)+1,(AC4566-AB4566+1))</f>
        <v>30</v>
      </c>
      <c r="F4566" s="239" t="n">
        <f aca="false">E4566*SUM(P4566:Q4566)</f>
        <v>90000</v>
      </c>
      <c r="G4566" s="214" t="n">
        <v>1293524</v>
      </c>
      <c r="H4566" s="215" t="n">
        <v>37035.5177662037</v>
      </c>
      <c r="I4566" s="0" t="s">
        <v>1038</v>
      </c>
      <c r="M4566" s="0" t="s">
        <v>858</v>
      </c>
      <c r="N4566" s="0" t="s">
        <v>1482</v>
      </c>
      <c r="O4566" s="0" t="s">
        <v>2198</v>
      </c>
      <c r="Q4566" s="216" t="n">
        <v>3000</v>
      </c>
      <c r="S4566" s="0" t="s">
        <v>1026</v>
      </c>
      <c r="T4566" s="0" t="s">
        <v>784</v>
      </c>
      <c r="U4566" s="218" t="n">
        <v>0</v>
      </c>
      <c r="V4566" s="0" t="s">
        <v>1039</v>
      </c>
      <c r="W4566" s="0" t="s">
        <v>2199</v>
      </c>
      <c r="X4566" s="0" t="s">
        <v>2200</v>
      </c>
      <c r="Y4566" s="0" t="s">
        <v>838</v>
      </c>
      <c r="Z4566" s="0" t="s">
        <v>571</v>
      </c>
      <c r="AA4566" s="0" t="s">
        <v>3637</v>
      </c>
      <c r="AB4566" s="215" t="n">
        <v>37043.875</v>
      </c>
      <c r="AC4566" s="215" t="n">
        <v>37072.875</v>
      </c>
    </row>
    <row r="4567" customFormat="false" ht="12.75" hidden="false" customHeight="false" outlineLevel="0" collapsed="false">
      <c r="A4567" s="208" t="str">
        <f aca="false">B4567&amp;" "&amp;C4567&amp;" "&amp;D4567</f>
        <v> Metals Financial</v>
      </c>
      <c r="B4567" s="208" t="str">
        <f aca="false">IF((LEFT(N4567,2)="US"),"US","")</f>
        <v/>
      </c>
      <c r="C4567" s="208" t="str">
        <f aca="false">M4567</f>
        <v>Metals</v>
      </c>
      <c r="D4567" s="208" t="str">
        <f aca="false">IF(ISNUMBER(FIND("Phy",N4567))=TRUE(),"Physical","Financial")</f>
        <v>Financial</v>
      </c>
      <c r="E4567" s="208" t="n">
        <f aca="false">IF(VLOOKUP(S4567,'DD-Lookup'!$J$6:$L$50,3,FALSE())="Monthly",(YEAR(AC4567)-YEAR(AB4567))*12+MONTH(AC4567)-MONTH(AB4567)+1,(AC4567-AB4567+1))</f>
        <v>1</v>
      </c>
      <c r="F4567" s="239" t="n">
        <f aca="false">E4567*SUM(P4567:Q4567)</f>
        <v>20</v>
      </c>
      <c r="G4567" s="214" t="n">
        <v>1293525</v>
      </c>
      <c r="H4567" s="215" t="n">
        <v>37035.5178009259</v>
      </c>
      <c r="I4567" s="0" t="s">
        <v>796</v>
      </c>
      <c r="M4567" s="0" t="s">
        <v>780</v>
      </c>
      <c r="N4567" s="0" t="s">
        <v>781</v>
      </c>
      <c r="O4567" s="0" t="s">
        <v>782</v>
      </c>
      <c r="P4567" s="216" t="n">
        <v>20</v>
      </c>
      <c r="S4567" s="0" t="s">
        <v>783</v>
      </c>
      <c r="T4567" s="0" t="s">
        <v>784</v>
      </c>
      <c r="U4567" s="218" t="n">
        <v>1545</v>
      </c>
      <c r="V4567" s="0" t="s">
        <v>830</v>
      </c>
      <c r="W4567" s="0" t="s">
        <v>803</v>
      </c>
      <c r="X4567" s="0" t="s">
        <v>787</v>
      </c>
      <c r="Y4567" s="0" t="s">
        <v>788</v>
      </c>
      <c r="Z4567" s="0" t="s">
        <v>789</v>
      </c>
      <c r="AA4567" s="0" t="n">
        <v>2151746</v>
      </c>
    </row>
    <row r="4568" customFormat="false" ht="12.75" hidden="false" customHeight="false" outlineLevel="0" collapsed="false">
      <c r="A4568" s="208" t="str">
        <f aca="false">B4568&amp;" "&amp;C4568&amp;" "&amp;D4568</f>
        <v>US Power Physical</v>
      </c>
      <c r="B4568" s="208" t="str">
        <f aca="false">IF((LEFT(N4568,2)="US"),"US","")</f>
        <v>US</v>
      </c>
      <c r="C4568" s="208" t="str">
        <f aca="false">M4568</f>
        <v>Power</v>
      </c>
      <c r="D4568" s="208" t="str">
        <f aca="false">IF(ISNUMBER(FIND("Phy",N4568))=TRUE(),"Physical","Financial")</f>
        <v>Physical</v>
      </c>
      <c r="E4568" s="208" t="n">
        <f aca="false">IF(VLOOKUP(S4568,'DD-Lookup'!$J$6:$L$50,3,FALSE())="Monthly",(YEAR(AC4568)-YEAR(AB4568))*12+MONTH(AC4568)-MONTH(AB4568)+1,(AC4568-AB4568+1))</f>
        <v>92</v>
      </c>
      <c r="F4568" s="239" t="n">
        <f aca="false">E4568*SUM(P4568:Q4568)</f>
        <v>4600</v>
      </c>
      <c r="G4568" s="214" t="n">
        <v>1293527</v>
      </c>
      <c r="H4568" s="215" t="n">
        <v>37035.5178703704</v>
      </c>
      <c r="I4568" s="0" t="s">
        <v>1248</v>
      </c>
      <c r="M4568" s="0" t="s">
        <v>67</v>
      </c>
      <c r="N4568" s="0" t="s">
        <v>1081</v>
      </c>
      <c r="O4568" s="0" t="s">
        <v>1215</v>
      </c>
      <c r="P4568" s="216" t="n">
        <v>50</v>
      </c>
      <c r="S4568" s="0" t="s">
        <v>930</v>
      </c>
      <c r="T4568" s="0" t="s">
        <v>784</v>
      </c>
      <c r="U4568" s="218" t="n">
        <v>36.5</v>
      </c>
      <c r="V4568" s="0" t="s">
        <v>1542</v>
      </c>
      <c r="W4568" s="0" t="s">
        <v>1090</v>
      </c>
      <c r="X4568" s="0" t="s">
        <v>1091</v>
      </c>
      <c r="Y4568" s="0" t="s">
        <v>1051</v>
      </c>
      <c r="Z4568" s="0" t="s">
        <v>618</v>
      </c>
      <c r="AA4568" s="0" t="n">
        <v>621844.1</v>
      </c>
      <c r="AB4568" s="215" t="n">
        <v>37165.7159722222</v>
      </c>
      <c r="AC4568" s="215" t="n">
        <v>37256.7159722222</v>
      </c>
    </row>
    <row r="4569" customFormat="false" ht="12.75" hidden="false" customHeight="false" outlineLevel="0" collapsed="false">
      <c r="A4569" s="208" t="str">
        <f aca="false">B4569&amp;" "&amp;C4569&amp;" "&amp;D4569</f>
        <v>US Power Physical</v>
      </c>
      <c r="B4569" s="208" t="str">
        <f aca="false">IF((LEFT(N4569,2)="US"),"US","")</f>
        <v>US</v>
      </c>
      <c r="C4569" s="208" t="str">
        <f aca="false">M4569</f>
        <v>Power</v>
      </c>
      <c r="D4569" s="208" t="str">
        <f aca="false">IF(ISNUMBER(FIND("Phy",N4569))=TRUE(),"Physical","Financial")</f>
        <v>Physical</v>
      </c>
      <c r="E4569" s="208" t="n">
        <f aca="false">IF(VLOOKUP(S4569,'DD-Lookup'!$J$6:$L$50,3,FALSE())="Monthly",(YEAR(AC4569)-YEAR(AB4569))*12+MONTH(AC4569)-MONTH(AB4569)+1,(AC4569-AB4569+1))</f>
        <v>62</v>
      </c>
      <c r="F4569" s="239" t="n">
        <f aca="false">E4569*SUM(P4569:Q4569)</f>
        <v>3100</v>
      </c>
      <c r="G4569" s="214" t="n">
        <v>1293530</v>
      </c>
      <c r="H4569" s="215" t="n">
        <v>37035.517962963</v>
      </c>
      <c r="I4569" s="0" t="s">
        <v>1165</v>
      </c>
      <c r="M4569" s="0" t="s">
        <v>67</v>
      </c>
      <c r="N4569" s="0" t="s">
        <v>1081</v>
      </c>
      <c r="O4569" s="0" t="s">
        <v>3638</v>
      </c>
      <c r="Q4569" s="216" t="n">
        <v>50</v>
      </c>
      <c r="S4569" s="0" t="s">
        <v>930</v>
      </c>
      <c r="T4569" s="0" t="s">
        <v>784</v>
      </c>
      <c r="U4569" s="218" t="n">
        <v>98</v>
      </c>
      <c r="V4569" s="0" t="s">
        <v>3639</v>
      </c>
      <c r="W4569" s="0" t="s">
        <v>1241</v>
      </c>
      <c r="X4569" s="0" t="s">
        <v>1229</v>
      </c>
      <c r="Y4569" s="0" t="s">
        <v>1051</v>
      </c>
      <c r="Z4569" s="0" t="s">
        <v>618</v>
      </c>
      <c r="AA4569" s="0" t="n">
        <v>621847.1</v>
      </c>
      <c r="AB4569" s="215" t="n">
        <v>37073.6006944444</v>
      </c>
      <c r="AC4569" s="215" t="n">
        <v>37134.6006944444</v>
      </c>
    </row>
    <row r="4570" customFormat="false" ht="12.75" hidden="false" customHeight="false" outlineLevel="0" collapsed="false">
      <c r="A4570" s="208" t="str">
        <f aca="false">B4570&amp;" "&amp;C4570&amp;" "&amp;D4570</f>
        <v>US Natural Gas Physical</v>
      </c>
      <c r="B4570" s="208" t="str">
        <f aca="false">IF((LEFT(N4570,2)="US"),"US","")</f>
        <v>US</v>
      </c>
      <c r="C4570" s="208" t="str">
        <f aca="false">M4570</f>
        <v>Natural Gas</v>
      </c>
      <c r="D4570" s="208" t="str">
        <f aca="false">IF(ISNUMBER(FIND("Phy",N4570))=TRUE(),"Physical","Financial")</f>
        <v>Physical</v>
      </c>
      <c r="E4570" s="208" t="n">
        <f aca="false">IF(VLOOKUP(S4570,'DD-Lookup'!$J$6:$L$50,3,FALSE())="Monthly",(YEAR(AC4570)-YEAR(AB4570))*12+MONTH(AC4570)-MONTH(AB4570)+1,(AC4570-AB4570+1))</f>
        <v>4</v>
      </c>
      <c r="F4570" s="239" t="n">
        <f aca="false">E4570*SUM(P4570:Q4570)</f>
        <v>40000</v>
      </c>
      <c r="G4570" s="214" t="n">
        <v>1293531</v>
      </c>
      <c r="H4570" s="215" t="n">
        <v>37035.5179861111</v>
      </c>
      <c r="I4570" s="0" t="s">
        <v>1059</v>
      </c>
      <c r="M4570" s="0" t="s">
        <v>858</v>
      </c>
      <c r="N4570" s="0" t="s">
        <v>1305</v>
      </c>
      <c r="O4570" s="0" t="s">
        <v>3542</v>
      </c>
      <c r="Q4570" s="216" t="n">
        <v>10000</v>
      </c>
      <c r="S4570" s="0" t="s">
        <v>1026</v>
      </c>
      <c r="T4570" s="0" t="s">
        <v>784</v>
      </c>
      <c r="U4570" s="218" t="n">
        <v>4.02</v>
      </c>
      <c r="V4570" s="0" t="s">
        <v>1443</v>
      </c>
      <c r="W4570" s="0" t="s">
        <v>1434</v>
      </c>
      <c r="X4570" s="0" t="s">
        <v>1435</v>
      </c>
      <c r="Y4570" s="0" t="s">
        <v>1310</v>
      </c>
      <c r="Z4570" s="0" t="s">
        <v>571</v>
      </c>
      <c r="AA4570" s="0" t="n">
        <v>809472</v>
      </c>
      <c r="AB4570" s="215" t="n">
        <v>37037</v>
      </c>
      <c r="AC4570" s="215" t="n">
        <v>37040</v>
      </c>
    </row>
    <row r="4571" customFormat="false" ht="12.75" hidden="false" customHeight="false" outlineLevel="0" collapsed="false">
      <c r="A4571" s="208" t="str">
        <f aca="false">B4571&amp;" "&amp;C4571&amp;" "&amp;D4571</f>
        <v>US Natural Gas Financial</v>
      </c>
      <c r="B4571" s="208" t="str">
        <f aca="false">IF((LEFT(N4571,2)="US"),"US","")</f>
        <v>US</v>
      </c>
      <c r="C4571" s="208" t="str">
        <f aca="false">M4571</f>
        <v>Natural Gas</v>
      </c>
      <c r="D4571" s="208" t="str">
        <f aca="false">IF(ISNUMBER(FIND("Phy",N4571))=TRUE(),"Physical","Financial")</f>
        <v>Financial</v>
      </c>
      <c r="E4571" s="208" t="n">
        <f aca="false">IF(VLOOKUP(S4571,'DD-Lookup'!$J$6:$L$50,3,FALSE())="Monthly",(YEAR(AC4571)-YEAR(AB4571))*12+MONTH(AC4571)-MONTH(AB4571)+1,(AC4571-AB4571+1))</f>
        <v>151</v>
      </c>
      <c r="F4571" s="239" t="n">
        <f aca="false">E4571*SUM(P4571:Q4571)</f>
        <v>755000</v>
      </c>
      <c r="G4571" s="214" t="n">
        <v>1293532</v>
      </c>
      <c r="H4571" s="215" t="n">
        <v>37035.5181134259</v>
      </c>
      <c r="I4571" s="0" t="s">
        <v>600</v>
      </c>
      <c r="M4571" s="0" t="s">
        <v>858</v>
      </c>
      <c r="N4571" s="0" t="s">
        <v>1024</v>
      </c>
      <c r="O4571" s="0" t="s">
        <v>1289</v>
      </c>
      <c r="Q4571" s="216" t="n">
        <v>5000</v>
      </c>
      <c r="S4571" s="0" t="s">
        <v>1026</v>
      </c>
      <c r="T4571" s="0" t="s">
        <v>784</v>
      </c>
      <c r="U4571" s="218" t="n">
        <v>4.595</v>
      </c>
      <c r="V4571" s="0" t="s">
        <v>2675</v>
      </c>
      <c r="W4571" s="0" t="s">
        <v>1028</v>
      </c>
      <c r="X4571" s="0" t="s">
        <v>1029</v>
      </c>
      <c r="Y4571" s="0" t="s">
        <v>838</v>
      </c>
      <c r="Z4571" s="0" t="s">
        <v>571</v>
      </c>
      <c r="AA4571" s="0" t="s">
        <v>3640</v>
      </c>
      <c r="AB4571" s="215" t="n">
        <v>37196</v>
      </c>
      <c r="AC4571" s="215" t="n">
        <v>37346</v>
      </c>
    </row>
    <row r="4572" customFormat="false" ht="12.75" hidden="false" customHeight="false" outlineLevel="0" collapsed="false">
      <c r="A4572" s="208" t="str">
        <f aca="false">B4572&amp;" "&amp;C4572&amp;" "&amp;D4572</f>
        <v>US Natural Gas Physical</v>
      </c>
      <c r="B4572" s="208" t="str">
        <f aca="false">IF((LEFT(N4572,2)="US"),"US","")</f>
        <v>US</v>
      </c>
      <c r="C4572" s="208" t="str">
        <f aca="false">M4572</f>
        <v>Natural Gas</v>
      </c>
      <c r="D4572" s="208" t="str">
        <f aca="false">IF(ISNUMBER(FIND("Phy",N4572))=TRUE(),"Physical","Financial")</f>
        <v>Physical</v>
      </c>
      <c r="E4572" s="208" t="n">
        <f aca="false">IF(VLOOKUP(S4572,'DD-Lookup'!$J$6:$L$50,3,FALSE())="Monthly",(YEAR(AC4572)-YEAR(AB4572))*12+MONTH(AC4572)-MONTH(AB4572)+1,(AC4572-AB4572+1))</f>
        <v>4</v>
      </c>
      <c r="F4572" s="239" t="n">
        <f aca="false">E4572*SUM(P4572:Q4572)</f>
        <v>40000</v>
      </c>
      <c r="G4572" s="214" t="n">
        <v>1293533</v>
      </c>
      <c r="H4572" s="215" t="n">
        <v>37035.5181597222</v>
      </c>
      <c r="I4572" s="0" t="s">
        <v>1155</v>
      </c>
      <c r="M4572" s="0" t="s">
        <v>858</v>
      </c>
      <c r="N4572" s="0" t="s">
        <v>1305</v>
      </c>
      <c r="O4572" s="0" t="s">
        <v>3542</v>
      </c>
      <c r="P4572" s="216" t="n">
        <v>10000</v>
      </c>
      <c r="S4572" s="0" t="s">
        <v>1026</v>
      </c>
      <c r="T4572" s="0" t="s">
        <v>784</v>
      </c>
      <c r="U4572" s="218" t="n">
        <v>4.02</v>
      </c>
      <c r="V4572" s="0" t="s">
        <v>1156</v>
      </c>
      <c r="W4572" s="0" t="s">
        <v>1434</v>
      </c>
      <c r="X4572" s="0" t="s">
        <v>1435</v>
      </c>
      <c r="Y4572" s="0" t="s">
        <v>1310</v>
      </c>
      <c r="Z4572" s="0" t="s">
        <v>571</v>
      </c>
      <c r="AA4572" s="0" t="n">
        <v>809474</v>
      </c>
      <c r="AB4572" s="215" t="n">
        <v>37037</v>
      </c>
      <c r="AC4572" s="215" t="n">
        <v>37040</v>
      </c>
      <c r="AE4572" s="124" t="n">
        <f aca="false">IF(S4572="Gallon",F4572/42,F4572)</f>
        <v>40000</v>
      </c>
    </row>
    <row r="4573" customFormat="false" ht="12.75" hidden="false" customHeight="false" outlineLevel="0" collapsed="false">
      <c r="A4573" s="208" t="str">
        <f aca="false">B4573&amp;" "&amp;C4573&amp;" "&amp;D4573</f>
        <v>US Power Physical</v>
      </c>
      <c r="B4573" s="208" t="str">
        <f aca="false">IF((LEFT(N4573,2)="US"),"US","")</f>
        <v>US</v>
      </c>
      <c r="C4573" s="208" t="str">
        <f aca="false">M4573</f>
        <v>Power</v>
      </c>
      <c r="D4573" s="208" t="str">
        <f aca="false">IF(ISNUMBER(FIND("Phy",N4573))=TRUE(),"Physical","Financial")</f>
        <v>Physical</v>
      </c>
      <c r="E4573" s="208" t="n">
        <f aca="false">IF(VLOOKUP(S4573,'DD-Lookup'!$J$6:$L$50,3,FALSE())="Monthly",(YEAR(AC4573)-YEAR(AB4573))*12+MONTH(AC4573)-MONTH(AB4573)+1,(AC4573-AB4573+1))</f>
        <v>62</v>
      </c>
      <c r="F4573" s="239" t="n">
        <f aca="false">E4573*SUM(P4573:Q4573)</f>
        <v>3100</v>
      </c>
      <c r="G4573" s="214" t="n">
        <v>1293534</v>
      </c>
      <c r="H4573" s="215" t="n">
        <v>37035.5182175926</v>
      </c>
      <c r="I4573" s="0" t="s">
        <v>1165</v>
      </c>
      <c r="M4573" s="0" t="s">
        <v>67</v>
      </c>
      <c r="N4573" s="0" t="s">
        <v>1081</v>
      </c>
      <c r="O4573" s="0" t="s">
        <v>1088</v>
      </c>
      <c r="Q4573" s="216" t="n">
        <v>50</v>
      </c>
      <c r="S4573" s="0" t="s">
        <v>930</v>
      </c>
      <c r="T4573" s="0" t="s">
        <v>784</v>
      </c>
      <c r="U4573" s="218" t="n">
        <v>92</v>
      </c>
      <c r="V4573" s="0" t="s">
        <v>3639</v>
      </c>
      <c r="W4573" s="0" t="s">
        <v>1090</v>
      </c>
      <c r="X4573" s="0" t="s">
        <v>1091</v>
      </c>
      <c r="Y4573" s="0" t="s">
        <v>1051</v>
      </c>
      <c r="Z4573" s="0" t="s">
        <v>618</v>
      </c>
      <c r="AA4573" s="0" t="n">
        <v>621848.1</v>
      </c>
      <c r="AB4573" s="215" t="n">
        <v>37073.7159722222</v>
      </c>
      <c r="AC4573" s="215" t="n">
        <v>37134.7159722222</v>
      </c>
    </row>
    <row r="4574" customFormat="false" ht="12.75" hidden="false" customHeight="false" outlineLevel="0" collapsed="false">
      <c r="A4574" s="208" t="str">
        <f aca="false">B4574&amp;" "&amp;C4574&amp;" "&amp;D4574</f>
        <v>US Crude Financial</v>
      </c>
      <c r="B4574" s="208" t="str">
        <f aca="false">IF((LEFT(N4574,2)="US"),"US","")</f>
        <v>US</v>
      </c>
      <c r="C4574" s="208" t="str">
        <f aca="false">M4574</f>
        <v>Crude</v>
      </c>
      <c r="D4574" s="208" t="str">
        <f aca="false">IF(ISNUMBER(FIND("Phy",N4574))=TRUE(),"Physical","Financial")</f>
        <v>Financial</v>
      </c>
      <c r="E4574" s="208" t="n">
        <f aca="false">IF(VLOOKUP(S4574,'DD-Lookup'!$J$6:$L$50,3,FALSE())="Monthly",(YEAR(AC4574)-YEAR(AB4574))*12+MONTH(AC4574)-MONTH(AB4574)+1,(AC4574-AB4574+1))</f>
        <v>1</v>
      </c>
      <c r="F4574" s="239" t="n">
        <f aca="false">E4574*SUM(P4574:Q4574)</f>
        <v>50000</v>
      </c>
      <c r="G4574" s="214" t="n">
        <v>1293535</v>
      </c>
      <c r="H4574" s="215" t="n">
        <v>37035.5183449074</v>
      </c>
      <c r="I4574" s="0" t="s">
        <v>1112</v>
      </c>
      <c r="M4574" s="0" t="s">
        <v>97</v>
      </c>
      <c r="N4574" s="0" t="s">
        <v>841</v>
      </c>
      <c r="O4574" s="0" t="s">
        <v>842</v>
      </c>
      <c r="Q4574" s="216" t="n">
        <v>50000</v>
      </c>
      <c r="S4574" s="0" t="s">
        <v>843</v>
      </c>
      <c r="T4574" s="0" t="s">
        <v>784</v>
      </c>
      <c r="U4574" s="218" t="n">
        <v>28.23</v>
      </c>
      <c r="V4574" s="0" t="s">
        <v>2443</v>
      </c>
      <c r="W4574" s="0" t="s">
        <v>845</v>
      </c>
      <c r="X4574" s="0" t="s">
        <v>846</v>
      </c>
      <c r="Y4574" s="0" t="s">
        <v>847</v>
      </c>
      <c r="Z4574" s="0" t="s">
        <v>571</v>
      </c>
      <c r="AA4574" s="0" t="n">
        <v>107269</v>
      </c>
      <c r="AB4574" s="215" t="n">
        <v>37073</v>
      </c>
      <c r="AC4574" s="215" t="n">
        <v>37103</v>
      </c>
    </row>
    <row r="4575" customFormat="false" ht="12.75" hidden="false" customHeight="false" outlineLevel="0" collapsed="false">
      <c r="A4575" s="208" t="str">
        <f aca="false">B4575&amp;" "&amp;C4575&amp;" "&amp;D4575</f>
        <v>US Power Physical</v>
      </c>
      <c r="B4575" s="208" t="str">
        <f aca="false">IF((LEFT(N4575,2)="US"),"US","")</f>
        <v>US</v>
      </c>
      <c r="C4575" s="208" t="str">
        <f aca="false">M4575</f>
        <v>Power</v>
      </c>
      <c r="D4575" s="208" t="str">
        <f aca="false">IF(ISNUMBER(FIND("Phy",N4575))=TRUE(),"Physical","Financial")</f>
        <v>Physical</v>
      </c>
      <c r="E4575" s="208" t="n">
        <f aca="false">IF(VLOOKUP(S4575,'DD-Lookup'!$J$6:$L$50,3,FALSE())="Monthly",(YEAR(AC4575)-YEAR(AB4575))*12+MONTH(AC4575)-MONTH(AB4575)+1,(AC4575-AB4575+1))</f>
        <v>62</v>
      </c>
      <c r="F4575" s="239" t="n">
        <f aca="false">E4575*SUM(P4575:Q4575)</f>
        <v>3100</v>
      </c>
      <c r="G4575" s="214" t="n">
        <v>1293536</v>
      </c>
      <c r="H4575" s="215" t="n">
        <v>37035.5184259259</v>
      </c>
      <c r="I4575" s="0" t="s">
        <v>1183</v>
      </c>
      <c r="M4575" s="0" t="s">
        <v>67</v>
      </c>
      <c r="N4575" s="0" t="s">
        <v>1081</v>
      </c>
      <c r="O4575" s="0" t="s">
        <v>1088</v>
      </c>
      <c r="P4575" s="216" t="n">
        <v>50</v>
      </c>
      <c r="S4575" s="0" t="s">
        <v>930</v>
      </c>
      <c r="T4575" s="0" t="s">
        <v>784</v>
      </c>
      <c r="U4575" s="218" t="n">
        <v>91</v>
      </c>
      <c r="V4575" s="0" t="s">
        <v>1184</v>
      </c>
      <c r="W4575" s="0" t="s">
        <v>1090</v>
      </c>
      <c r="X4575" s="0" t="s">
        <v>1091</v>
      </c>
      <c r="Y4575" s="0" t="s">
        <v>1051</v>
      </c>
      <c r="Z4575" s="0" t="s">
        <v>618</v>
      </c>
      <c r="AA4575" s="0" t="n">
        <v>621849.1</v>
      </c>
      <c r="AB4575" s="215" t="n">
        <v>37073.7159722222</v>
      </c>
      <c r="AC4575" s="215" t="n">
        <v>37134.7159722222</v>
      </c>
    </row>
    <row r="4576" customFormat="false" ht="12.75" hidden="false" customHeight="false" outlineLevel="0" collapsed="false">
      <c r="A4576" s="208" t="str">
        <f aca="false">B4576&amp;" "&amp;C4576&amp;" "&amp;D4576</f>
        <v>US Power Physical</v>
      </c>
      <c r="B4576" s="208" t="str">
        <f aca="false">IF((LEFT(N4576,2)="US"),"US","")</f>
        <v>US</v>
      </c>
      <c r="C4576" s="208" t="str">
        <f aca="false">M4576</f>
        <v>Power</v>
      </c>
      <c r="D4576" s="208" t="str">
        <f aca="false">IF(ISNUMBER(FIND("Phy",N4576))=TRUE(),"Physical","Financial")</f>
        <v>Physical</v>
      </c>
      <c r="E4576" s="208" t="n">
        <f aca="false">IF(VLOOKUP(S4576,'DD-Lookup'!$J$6:$L$50,3,FALSE())="Monthly",(YEAR(AC4576)-YEAR(AB4576))*12+MONTH(AC4576)-MONTH(AB4576)+1,(AC4576-AB4576+1))</f>
        <v>30</v>
      </c>
      <c r="F4576" s="239" t="n">
        <f aca="false">E4576*SUM(P4576:Q4576)</f>
        <v>1500</v>
      </c>
      <c r="G4576" s="214" t="n">
        <v>1293537</v>
      </c>
      <c r="H4576" s="215" t="n">
        <v>37035.5184837963</v>
      </c>
      <c r="I4576" s="0" t="s">
        <v>1107</v>
      </c>
      <c r="M4576" s="0" t="s">
        <v>67</v>
      </c>
      <c r="N4576" s="0" t="s">
        <v>1081</v>
      </c>
      <c r="O4576" s="0" t="s">
        <v>1166</v>
      </c>
      <c r="Q4576" s="216" t="n">
        <v>50</v>
      </c>
      <c r="S4576" s="0" t="s">
        <v>930</v>
      </c>
      <c r="T4576" s="0" t="s">
        <v>784</v>
      </c>
      <c r="U4576" s="218" t="n">
        <v>61</v>
      </c>
      <c r="V4576" s="0" t="s">
        <v>3641</v>
      </c>
      <c r="W4576" s="0" t="s">
        <v>1122</v>
      </c>
      <c r="X4576" s="0" t="s">
        <v>1106</v>
      </c>
      <c r="Y4576" s="0" t="s">
        <v>1051</v>
      </c>
      <c r="Z4576" s="0" t="s">
        <v>618</v>
      </c>
      <c r="AA4576" s="0" t="n">
        <v>621850.1</v>
      </c>
      <c r="AB4576" s="215" t="n">
        <v>37043.5916666667</v>
      </c>
      <c r="AC4576" s="215" t="n">
        <v>37072.5916666667</v>
      </c>
    </row>
    <row r="4577" customFormat="false" ht="12.75" hidden="false" customHeight="false" outlineLevel="0" collapsed="false">
      <c r="A4577" s="208" t="str">
        <f aca="false">B4577&amp;" "&amp;C4577&amp;" "&amp;D4577</f>
        <v>US Natural Gas Financial</v>
      </c>
      <c r="B4577" s="208" t="str">
        <f aca="false">IF((LEFT(N4577,2)="US"),"US","")</f>
        <v>US</v>
      </c>
      <c r="C4577" s="208" t="str">
        <f aca="false">M4577</f>
        <v>Natural Gas</v>
      </c>
      <c r="D4577" s="208" t="str">
        <f aca="false">IF(ISNUMBER(FIND("Phy",N4577))=TRUE(),"Physical","Financial")</f>
        <v>Financial</v>
      </c>
      <c r="E4577" s="208" t="n">
        <f aca="false">IF(VLOOKUP(S4577,'DD-Lookup'!$J$6:$L$50,3,FALSE())="Monthly",(YEAR(AC4577)-YEAR(AB4577))*12+MONTH(AC4577)-MONTH(AB4577)+1,(AC4577-AB4577+1))</f>
        <v>151</v>
      </c>
      <c r="F4577" s="239" t="n">
        <f aca="false">E4577*SUM(P4577:Q4577)</f>
        <v>755000</v>
      </c>
      <c r="G4577" s="214" t="n">
        <v>1293539</v>
      </c>
      <c r="H4577" s="215" t="n">
        <v>37035.518599537</v>
      </c>
      <c r="I4577" s="0" t="s">
        <v>1112</v>
      </c>
      <c r="M4577" s="0" t="s">
        <v>858</v>
      </c>
      <c r="N4577" s="0" t="s">
        <v>1024</v>
      </c>
      <c r="O4577" s="0" t="s">
        <v>1289</v>
      </c>
      <c r="Q4577" s="216" t="n">
        <v>5000</v>
      </c>
      <c r="S4577" s="0" t="s">
        <v>1026</v>
      </c>
      <c r="T4577" s="0" t="s">
        <v>784</v>
      </c>
      <c r="U4577" s="218" t="n">
        <v>4.595</v>
      </c>
      <c r="V4577" s="0" t="s">
        <v>2269</v>
      </c>
      <c r="W4577" s="0" t="s">
        <v>1028</v>
      </c>
      <c r="X4577" s="0" t="s">
        <v>1029</v>
      </c>
      <c r="Y4577" s="0" t="s">
        <v>838</v>
      </c>
      <c r="Z4577" s="0" t="s">
        <v>571</v>
      </c>
      <c r="AA4577" s="0" t="s">
        <v>3642</v>
      </c>
      <c r="AB4577" s="215" t="n">
        <v>37196</v>
      </c>
      <c r="AC4577" s="215" t="n">
        <v>37346</v>
      </c>
    </row>
    <row r="4578" customFormat="false" ht="12.75" hidden="false" customHeight="false" outlineLevel="0" collapsed="false">
      <c r="A4578" s="208" t="str">
        <f aca="false">B4578&amp;" "&amp;C4578&amp;" "&amp;D4578</f>
        <v>US Power Physical</v>
      </c>
      <c r="B4578" s="208" t="str">
        <f aca="false">IF((LEFT(N4578,2)="US"),"US","")</f>
        <v>US</v>
      </c>
      <c r="C4578" s="208" t="str">
        <f aca="false">M4578</f>
        <v>Power</v>
      </c>
      <c r="D4578" s="208" t="str">
        <f aca="false">IF(ISNUMBER(FIND("Phy",N4578))=TRUE(),"Physical","Financial")</f>
        <v>Physical</v>
      </c>
      <c r="E4578" s="208" t="n">
        <f aca="false">IF(VLOOKUP(S4578,'DD-Lookup'!$J$6:$L$50,3,FALSE())="Monthly",(YEAR(AC4578)-YEAR(AB4578))*12+MONTH(AC4578)-MONTH(AB4578)+1,(AC4578-AB4578+1))</f>
        <v>3</v>
      </c>
      <c r="F4578" s="239" t="n">
        <f aca="false">E4578*SUM(P4578:Q4578)</f>
        <v>75</v>
      </c>
      <c r="G4578" s="214" t="n">
        <v>1293540</v>
      </c>
      <c r="H4578" s="215" t="n">
        <v>37035.518599537</v>
      </c>
      <c r="I4578" s="0" t="s">
        <v>1087</v>
      </c>
      <c r="M4578" s="0" t="s">
        <v>67</v>
      </c>
      <c r="N4578" s="0" t="s">
        <v>1628</v>
      </c>
      <c r="O4578" s="0" t="s">
        <v>3195</v>
      </c>
      <c r="Q4578" s="216" t="n">
        <v>25</v>
      </c>
      <c r="S4578" s="0" t="s">
        <v>930</v>
      </c>
      <c r="T4578" s="0" t="s">
        <v>784</v>
      </c>
      <c r="U4578" s="218" t="n">
        <v>205</v>
      </c>
      <c r="V4578" s="0" t="s">
        <v>3196</v>
      </c>
      <c r="W4578" s="0" t="s">
        <v>3197</v>
      </c>
      <c r="X4578" s="0" t="s">
        <v>1632</v>
      </c>
      <c r="Y4578" s="0" t="s">
        <v>1051</v>
      </c>
      <c r="Z4578" s="0" t="s">
        <v>618</v>
      </c>
      <c r="AA4578" s="0" t="n">
        <v>621852.1</v>
      </c>
      <c r="AB4578" s="215" t="n">
        <v>37040.875</v>
      </c>
      <c r="AC4578" s="215" t="n">
        <v>37042.875</v>
      </c>
    </row>
    <row r="4579" customFormat="false" ht="12.75" hidden="false" customHeight="false" outlineLevel="0" collapsed="false">
      <c r="A4579" s="208" t="str">
        <f aca="false">B4579&amp;" "&amp;C4579&amp;" "&amp;D4579</f>
        <v>US Crude Financial</v>
      </c>
      <c r="B4579" s="208" t="str">
        <f aca="false">IF((LEFT(N4579,2)="US"),"US","")</f>
        <v>US</v>
      </c>
      <c r="C4579" s="208" t="str">
        <f aca="false">M4579</f>
        <v>Crude</v>
      </c>
      <c r="D4579" s="208" t="str">
        <f aca="false">IF(ISNUMBER(FIND("Phy",N4579))=TRUE(),"Physical","Financial")</f>
        <v>Financial</v>
      </c>
      <c r="E4579" s="208" t="n">
        <f aca="false">IF(VLOOKUP(S4579,'DD-Lookup'!$J$6:$L$50,3,FALSE())="Monthly",(YEAR(AC4579)-YEAR(AB4579))*12+MONTH(AC4579)-MONTH(AB4579)+1,(AC4579-AB4579+1))</f>
        <v>1</v>
      </c>
      <c r="F4579" s="239" t="n">
        <f aca="false">E4579*SUM(P4579:Q4579)</f>
        <v>50000</v>
      </c>
      <c r="G4579" s="214" t="n">
        <v>1293541</v>
      </c>
      <c r="H4579" s="215" t="n">
        <v>37035.5188425926</v>
      </c>
      <c r="I4579" s="0" t="s">
        <v>1112</v>
      </c>
      <c r="M4579" s="0" t="s">
        <v>97</v>
      </c>
      <c r="N4579" s="0" t="s">
        <v>841</v>
      </c>
      <c r="O4579" s="0" t="s">
        <v>842</v>
      </c>
      <c r="Q4579" s="216" t="n">
        <v>50000</v>
      </c>
      <c r="S4579" s="0" t="s">
        <v>843</v>
      </c>
      <c r="T4579" s="0" t="s">
        <v>784</v>
      </c>
      <c r="U4579" s="218" t="n">
        <v>28.29</v>
      </c>
      <c r="V4579" s="0" t="s">
        <v>2690</v>
      </c>
      <c r="W4579" s="0" t="s">
        <v>845</v>
      </c>
      <c r="X4579" s="0" t="s">
        <v>846</v>
      </c>
      <c r="Y4579" s="0" t="s">
        <v>847</v>
      </c>
      <c r="Z4579" s="0" t="s">
        <v>571</v>
      </c>
      <c r="AA4579" s="0" t="n">
        <v>107270</v>
      </c>
      <c r="AB4579" s="215" t="n">
        <v>37073</v>
      </c>
      <c r="AC4579" s="215" t="n">
        <v>37103</v>
      </c>
    </row>
    <row r="4580" customFormat="false" ht="12.75" hidden="false" customHeight="false" outlineLevel="0" collapsed="false">
      <c r="A4580" s="208" t="str">
        <f aca="false">B4580&amp;" "&amp;C4580&amp;" "&amp;D4580</f>
        <v>US Natural Gas Financial</v>
      </c>
      <c r="B4580" s="208" t="str">
        <f aca="false">IF((LEFT(N4580,2)="US"),"US","")</f>
        <v>US</v>
      </c>
      <c r="C4580" s="208" t="str">
        <f aca="false">M4580</f>
        <v>Natural Gas</v>
      </c>
      <c r="D4580" s="208" t="str">
        <f aca="false">IF(ISNUMBER(FIND("Phy",N4580))=TRUE(),"Physical","Financial")</f>
        <v>Financial</v>
      </c>
      <c r="E4580" s="208" t="n">
        <f aca="false">IF(VLOOKUP(S4580,'DD-Lookup'!$J$6:$L$50,3,FALSE())="Monthly",(YEAR(AC4580)-YEAR(AB4580))*12+MONTH(AC4580)-MONTH(AB4580)+1,(AC4580-AB4580+1))</f>
        <v>30</v>
      </c>
      <c r="F4580" s="239" t="n">
        <f aca="false">E4580*SUM(P4580:Q4580)</f>
        <v>75000</v>
      </c>
      <c r="G4580" s="214" t="n">
        <v>1293542</v>
      </c>
      <c r="H4580" s="215" t="n">
        <v>37035.5188541667</v>
      </c>
      <c r="I4580" s="0" t="s">
        <v>1098</v>
      </c>
      <c r="M4580" s="0" t="s">
        <v>858</v>
      </c>
      <c r="N4580" s="0" t="s">
        <v>1024</v>
      </c>
      <c r="O4580" s="0" t="s">
        <v>1025</v>
      </c>
      <c r="Q4580" s="216" t="n">
        <v>2500</v>
      </c>
      <c r="S4580" s="0" t="s">
        <v>1026</v>
      </c>
      <c r="T4580" s="0" t="s">
        <v>784</v>
      </c>
      <c r="U4580" s="218" t="n">
        <v>4.085</v>
      </c>
      <c r="V4580" s="0" t="s">
        <v>1100</v>
      </c>
      <c r="W4580" s="0" t="s">
        <v>1028</v>
      </c>
      <c r="X4580" s="0" t="s">
        <v>1029</v>
      </c>
      <c r="Y4580" s="0" t="s">
        <v>838</v>
      </c>
      <c r="Z4580" s="0" t="s">
        <v>571</v>
      </c>
      <c r="AA4580" s="0" t="s">
        <v>3643</v>
      </c>
      <c r="AB4580" s="215" t="n">
        <v>37043.875</v>
      </c>
      <c r="AC4580" s="215" t="n">
        <v>37072.875</v>
      </c>
    </row>
    <row r="4581" customFormat="false" ht="12.75" hidden="false" customHeight="false" outlineLevel="0" collapsed="false">
      <c r="A4581" s="208" t="str">
        <f aca="false">B4581&amp;" "&amp;C4581&amp;" "&amp;D4581</f>
        <v>US Natural Gas Financial</v>
      </c>
      <c r="B4581" s="208" t="str">
        <f aca="false">IF((LEFT(N4581,2)="US"),"US","")</f>
        <v>US</v>
      </c>
      <c r="C4581" s="208" t="str">
        <f aca="false">M4581</f>
        <v>Natural Gas</v>
      </c>
      <c r="D4581" s="208" t="str">
        <f aca="false">IF(ISNUMBER(FIND("Phy",N4581))=TRUE(),"Physical","Financial")</f>
        <v>Financial</v>
      </c>
      <c r="E4581" s="208" t="n">
        <f aca="false">IF(VLOOKUP(S4581,'DD-Lookup'!$J$6:$L$50,3,FALSE())="Monthly",(YEAR(AC4581)-YEAR(AB4581))*12+MONTH(AC4581)-MONTH(AB4581)+1,(AC4581-AB4581+1))</f>
        <v>30</v>
      </c>
      <c r="F4581" s="239" t="n">
        <f aca="false">E4581*SUM(P4581:Q4581)</f>
        <v>150000</v>
      </c>
      <c r="G4581" s="214" t="n">
        <v>1293543</v>
      </c>
      <c r="H4581" s="215" t="n">
        <v>37035.5192361111</v>
      </c>
      <c r="I4581" s="0" t="s">
        <v>1452</v>
      </c>
      <c r="M4581" s="0" t="s">
        <v>858</v>
      </c>
      <c r="N4581" s="0" t="s">
        <v>1024</v>
      </c>
      <c r="O4581" s="0" t="s">
        <v>1025</v>
      </c>
      <c r="Q4581" s="216" t="n">
        <v>5000</v>
      </c>
      <c r="S4581" s="0" t="s">
        <v>1026</v>
      </c>
      <c r="T4581" s="0" t="s">
        <v>784</v>
      </c>
      <c r="U4581" s="218" t="n">
        <v>4.085</v>
      </c>
      <c r="V4581" s="0" t="s">
        <v>2921</v>
      </c>
      <c r="W4581" s="0" t="s">
        <v>1028</v>
      </c>
      <c r="X4581" s="0" t="s">
        <v>1029</v>
      </c>
      <c r="Y4581" s="0" t="s">
        <v>838</v>
      </c>
      <c r="Z4581" s="0" t="s">
        <v>571</v>
      </c>
      <c r="AA4581" s="0" t="s">
        <v>3644</v>
      </c>
      <c r="AB4581" s="215" t="n">
        <v>37043.875</v>
      </c>
      <c r="AC4581" s="215" t="n">
        <v>37072.875</v>
      </c>
    </row>
    <row r="4582" customFormat="false" ht="12.75" hidden="false" customHeight="false" outlineLevel="0" collapsed="false">
      <c r="A4582" s="208" t="str">
        <f aca="false">B4582&amp;" "&amp;C4582&amp;" "&amp;D4582</f>
        <v>US Power Physical</v>
      </c>
      <c r="B4582" s="208" t="str">
        <f aca="false">IF((LEFT(N4582,2)="US"),"US","")</f>
        <v>US</v>
      </c>
      <c r="C4582" s="208" t="str">
        <f aca="false">M4582</f>
        <v>Power</v>
      </c>
      <c r="D4582" s="208" t="str">
        <f aca="false">IF(ISNUMBER(FIND("Phy",N4582))=TRUE(),"Physical","Financial")</f>
        <v>Physical</v>
      </c>
      <c r="E4582" s="208" t="n">
        <f aca="false">IF(VLOOKUP(S4582,'DD-Lookup'!$J$6:$L$50,3,FALSE())="Monthly",(YEAR(AC4582)-YEAR(AB4582))*12+MONTH(AC4582)-MONTH(AB4582)+1,(AC4582-AB4582+1))</f>
        <v>30</v>
      </c>
      <c r="F4582" s="239" t="n">
        <f aca="false">E4582*SUM(P4582:Q4582)</f>
        <v>1500</v>
      </c>
      <c r="G4582" s="214" t="n">
        <v>1293544</v>
      </c>
      <c r="H4582" s="215" t="n">
        <v>37035.5192708333</v>
      </c>
      <c r="I4582" s="0" t="s">
        <v>1273</v>
      </c>
      <c r="M4582" s="0" t="s">
        <v>67</v>
      </c>
      <c r="N4582" s="0" t="s">
        <v>1081</v>
      </c>
      <c r="O4582" s="0" t="s">
        <v>1161</v>
      </c>
      <c r="Q4582" s="216" t="n">
        <v>50</v>
      </c>
      <c r="S4582" s="0" t="s">
        <v>930</v>
      </c>
      <c r="T4582" s="0" t="s">
        <v>784</v>
      </c>
      <c r="U4582" s="218" t="n">
        <v>62.25</v>
      </c>
      <c r="V4582" s="0" t="s">
        <v>1274</v>
      </c>
      <c r="W4582" s="0" t="s">
        <v>1090</v>
      </c>
      <c r="X4582" s="0" t="s">
        <v>1135</v>
      </c>
      <c r="Y4582" s="0" t="s">
        <v>1051</v>
      </c>
      <c r="Z4582" s="0" t="s">
        <v>618</v>
      </c>
      <c r="AA4582" s="0" t="n">
        <v>621853.1</v>
      </c>
      <c r="AB4582" s="215" t="n">
        <v>37043.7159722222</v>
      </c>
      <c r="AC4582" s="215" t="n">
        <v>37072.7159722222</v>
      </c>
    </row>
    <row r="4583" customFormat="false" ht="12.75" hidden="false" customHeight="false" outlineLevel="0" collapsed="false">
      <c r="A4583" s="208" t="str">
        <f aca="false">B4583&amp;" "&amp;C4583&amp;" "&amp;D4583</f>
        <v>US Power Physical</v>
      </c>
      <c r="B4583" s="208" t="str">
        <f aca="false">IF((LEFT(N4583,2)="US"),"US","")</f>
        <v>US</v>
      </c>
      <c r="C4583" s="208" t="str">
        <f aca="false">M4583</f>
        <v>Power</v>
      </c>
      <c r="D4583" s="208" t="str">
        <f aca="false">IF(ISNUMBER(FIND("Phy",N4583))=TRUE(),"Physical","Financial")</f>
        <v>Physical</v>
      </c>
      <c r="E4583" s="208" t="n">
        <f aca="false">IF(VLOOKUP(S4583,'DD-Lookup'!$J$6:$L$50,3,FALSE())="Monthly",(YEAR(AC4583)-YEAR(AB4583))*12+MONTH(AC4583)-MONTH(AB4583)+1,(AC4583-AB4583+1))</f>
        <v>30</v>
      </c>
      <c r="F4583" s="239" t="n">
        <f aca="false">E4583*SUM(P4583:Q4583)</f>
        <v>1500</v>
      </c>
      <c r="G4583" s="214" t="n">
        <v>1293545</v>
      </c>
      <c r="H4583" s="215" t="n">
        <v>37035.5193171296</v>
      </c>
      <c r="I4583" s="0" t="s">
        <v>1183</v>
      </c>
      <c r="M4583" s="0" t="s">
        <v>67</v>
      </c>
      <c r="N4583" s="0" t="s">
        <v>1081</v>
      </c>
      <c r="O4583" s="0" t="s">
        <v>3645</v>
      </c>
      <c r="Q4583" s="216" t="n">
        <v>50</v>
      </c>
      <c r="S4583" s="0" t="s">
        <v>930</v>
      </c>
      <c r="T4583" s="0" t="s">
        <v>784</v>
      </c>
      <c r="U4583" s="218" t="n">
        <v>41.1</v>
      </c>
      <c r="V4583" s="0" t="s">
        <v>1734</v>
      </c>
      <c r="W4583" s="0" t="s">
        <v>1241</v>
      </c>
      <c r="X4583" s="0" t="s">
        <v>1229</v>
      </c>
      <c r="Y4583" s="0" t="s">
        <v>1051</v>
      </c>
      <c r="Z4583" s="0" t="s">
        <v>618</v>
      </c>
      <c r="AA4583" s="0" t="n">
        <v>621854.1</v>
      </c>
      <c r="AB4583" s="215" t="n">
        <v>37135.6006944444</v>
      </c>
      <c r="AC4583" s="215" t="n">
        <v>37164.6006944444</v>
      </c>
    </row>
    <row r="4584" customFormat="false" ht="12.75" hidden="false" customHeight="false" outlineLevel="0" collapsed="false">
      <c r="A4584" s="208" t="str">
        <f aca="false">B4584&amp;" "&amp;C4584&amp;" "&amp;D4584</f>
        <v>US Natural Gas Physical</v>
      </c>
      <c r="B4584" s="208" t="str">
        <f aca="false">IF((LEFT(N4584,2)="US"),"US","")</f>
        <v>US</v>
      </c>
      <c r="C4584" s="208" t="str">
        <f aca="false">M4584</f>
        <v>Natural Gas</v>
      </c>
      <c r="D4584" s="208" t="str">
        <f aca="false">IF(ISNUMBER(FIND("Phy",N4584))=TRUE(),"Physical","Financial")</f>
        <v>Physical</v>
      </c>
      <c r="E4584" s="208" t="n">
        <f aca="false">IF(VLOOKUP(S4584,'DD-Lookup'!$J$6:$L$50,3,FALSE())="Monthly",(YEAR(AC4584)-YEAR(AB4584))*12+MONTH(AC4584)-MONTH(AB4584)+1,(AC4584-AB4584+1))</f>
        <v>30</v>
      </c>
      <c r="F4584" s="239" t="n">
        <f aca="false">E4584*SUM(P4584:Q4584)</f>
        <v>300000</v>
      </c>
      <c r="G4584" s="214" t="n">
        <v>1293547</v>
      </c>
      <c r="H4584" s="215" t="n">
        <v>37035.519375</v>
      </c>
      <c r="I4584" s="0" t="s">
        <v>1779</v>
      </c>
      <c r="M4584" s="0" t="s">
        <v>858</v>
      </c>
      <c r="N4584" s="0" t="s">
        <v>1305</v>
      </c>
      <c r="O4584" s="0" t="s">
        <v>2184</v>
      </c>
      <c r="Q4584" s="216" t="n">
        <v>10000</v>
      </c>
      <c r="S4584" s="0" t="s">
        <v>1026</v>
      </c>
      <c r="T4584" s="0" t="s">
        <v>784</v>
      </c>
      <c r="U4584" s="218" t="n">
        <v>3.285</v>
      </c>
      <c r="V4584" s="0" t="s">
        <v>2444</v>
      </c>
      <c r="W4584" s="0" t="s">
        <v>1758</v>
      </c>
      <c r="X4584" s="0" t="s">
        <v>1535</v>
      </c>
      <c r="Y4584" s="0" t="s">
        <v>1310</v>
      </c>
      <c r="Z4584" s="0" t="s">
        <v>571</v>
      </c>
      <c r="AA4584" s="0" t="s">
        <v>3646</v>
      </c>
      <c r="AB4584" s="215" t="n">
        <v>37043.875</v>
      </c>
      <c r="AC4584" s="215" t="n">
        <v>37072.875</v>
      </c>
    </row>
    <row r="4585" customFormat="false" ht="12.75" hidden="false" customHeight="false" outlineLevel="0" collapsed="false">
      <c r="A4585" s="208" t="str">
        <f aca="false">B4585&amp;" "&amp;C4585&amp;" "&amp;D4585</f>
        <v>US Crude Financial</v>
      </c>
      <c r="B4585" s="208" t="str">
        <f aca="false">IF((LEFT(N4585,2)="US"),"US","")</f>
        <v>US</v>
      </c>
      <c r="C4585" s="208" t="str">
        <f aca="false">M4585</f>
        <v>Crude</v>
      </c>
      <c r="D4585" s="208" t="str">
        <f aca="false">IF(ISNUMBER(FIND("Phy",N4585))=TRUE(),"Physical","Financial")</f>
        <v>Financial</v>
      </c>
      <c r="E4585" s="208" t="n">
        <f aca="false">IF(VLOOKUP(S4585,'DD-Lookup'!$J$6:$L$50,3,FALSE())="Monthly",(YEAR(AC4585)-YEAR(AB4585))*12+MONTH(AC4585)-MONTH(AB4585)+1,(AC4585-AB4585+1))</f>
        <v>1</v>
      </c>
      <c r="F4585" s="239" t="n">
        <f aca="false">E4585*SUM(P4585:Q4585)</f>
        <v>50000</v>
      </c>
      <c r="G4585" s="214" t="n">
        <v>1293551</v>
      </c>
      <c r="H4585" s="215" t="n">
        <v>37035.5194212963</v>
      </c>
      <c r="I4585" s="0" t="s">
        <v>2320</v>
      </c>
      <c r="M4585" s="0" t="s">
        <v>97</v>
      </c>
      <c r="N4585" s="0" t="s">
        <v>841</v>
      </c>
      <c r="O4585" s="0" t="s">
        <v>889</v>
      </c>
      <c r="P4585" s="216" t="n">
        <v>50000</v>
      </c>
      <c r="S4585" s="0" t="s">
        <v>843</v>
      </c>
      <c r="T4585" s="0" t="s">
        <v>784</v>
      </c>
      <c r="U4585" s="218" t="n">
        <v>28.27</v>
      </c>
      <c r="V4585" s="0" t="s">
        <v>2321</v>
      </c>
      <c r="W4585" s="0" t="s">
        <v>845</v>
      </c>
      <c r="X4585" s="0" t="s">
        <v>891</v>
      </c>
      <c r="Y4585" s="0" t="s">
        <v>847</v>
      </c>
      <c r="Z4585" s="0" t="s">
        <v>571</v>
      </c>
      <c r="AA4585" s="0" t="n">
        <v>107272</v>
      </c>
      <c r="AB4585" s="215" t="n">
        <v>37073</v>
      </c>
      <c r="AC4585" s="215" t="n">
        <v>37103</v>
      </c>
    </row>
    <row r="4586" customFormat="false" ht="12.75" hidden="false" customHeight="false" outlineLevel="0" collapsed="false">
      <c r="A4586" s="208" t="str">
        <f aca="false">B4586&amp;" "&amp;C4586&amp;" "&amp;D4586</f>
        <v>US Natural Gas Physical</v>
      </c>
      <c r="B4586" s="208" t="str">
        <f aca="false">IF((LEFT(N4586,2)="US"),"US","")</f>
        <v>US</v>
      </c>
      <c r="C4586" s="208" t="str">
        <f aca="false">M4586</f>
        <v>Natural Gas</v>
      </c>
      <c r="D4586" s="208" t="str">
        <f aca="false">IF(ISNUMBER(FIND("Phy",N4586))=TRUE(),"Physical","Financial")</f>
        <v>Physical</v>
      </c>
      <c r="E4586" s="208" t="n">
        <f aca="false">IF(VLOOKUP(S4586,'DD-Lookup'!$J$6:$L$50,3,FALSE())="Monthly",(YEAR(AC4586)-YEAR(AB4586))*12+MONTH(AC4586)-MONTH(AB4586)+1,(AC4586-AB4586+1))</f>
        <v>4</v>
      </c>
      <c r="F4586" s="239" t="n">
        <f aca="false">E4586*SUM(P4586:Q4586)</f>
        <v>40000</v>
      </c>
      <c r="G4586" s="214" t="n">
        <v>1293552</v>
      </c>
      <c r="H4586" s="215" t="n">
        <v>37035.5196296296</v>
      </c>
      <c r="I4586" s="0" t="s">
        <v>1431</v>
      </c>
      <c r="M4586" s="0" t="s">
        <v>858</v>
      </c>
      <c r="N4586" s="0" t="s">
        <v>1305</v>
      </c>
      <c r="O4586" s="0" t="s">
        <v>3542</v>
      </c>
      <c r="Q4586" s="216" t="n">
        <v>10000</v>
      </c>
      <c r="S4586" s="0" t="s">
        <v>1026</v>
      </c>
      <c r="T4586" s="0" t="s">
        <v>784</v>
      </c>
      <c r="U4586" s="218" t="n">
        <v>4.025</v>
      </c>
      <c r="V4586" s="0" t="s">
        <v>1626</v>
      </c>
      <c r="W4586" s="0" t="s">
        <v>1434</v>
      </c>
      <c r="X4586" s="0" t="s">
        <v>1435</v>
      </c>
      <c r="Y4586" s="0" t="s">
        <v>1310</v>
      </c>
      <c r="Z4586" s="0" t="s">
        <v>571</v>
      </c>
      <c r="AA4586" s="0" t="n">
        <v>809480</v>
      </c>
      <c r="AB4586" s="215" t="n">
        <v>37037</v>
      </c>
      <c r="AC4586" s="215" t="n">
        <v>37040</v>
      </c>
    </row>
    <row r="4587" customFormat="false" ht="12.75" hidden="false" customHeight="false" outlineLevel="0" collapsed="false">
      <c r="A4587" s="208" t="str">
        <f aca="false">B4587&amp;" "&amp;C4587&amp;" "&amp;D4587</f>
        <v>US Natural Gas Physical</v>
      </c>
      <c r="B4587" s="208" t="str">
        <f aca="false">IF((LEFT(N4587,2)="US"),"US","")</f>
        <v>US</v>
      </c>
      <c r="C4587" s="208" t="str">
        <f aca="false">M4587</f>
        <v>Natural Gas</v>
      </c>
      <c r="D4587" s="208" t="str">
        <f aca="false">IF(ISNUMBER(FIND("Phy",N4587))=TRUE(),"Physical","Financial")</f>
        <v>Physical</v>
      </c>
      <c r="E4587" s="208" t="n">
        <f aca="false">IF(VLOOKUP(S4587,'DD-Lookup'!$J$6:$L$50,3,FALSE())="Monthly",(YEAR(AC4587)-YEAR(AB4587))*12+MONTH(AC4587)-MONTH(AB4587)+1,(AC4587-AB4587+1))</f>
        <v>6</v>
      </c>
      <c r="F4587" s="239" t="n">
        <f aca="false">E4587*SUM(P4587:Q4587)</f>
        <v>60000</v>
      </c>
      <c r="G4587" s="214" t="n">
        <v>1293553</v>
      </c>
      <c r="H4587" s="215" t="n">
        <v>37035.5196875</v>
      </c>
      <c r="I4587" s="0" t="s">
        <v>1738</v>
      </c>
      <c r="M4587" s="0" t="s">
        <v>858</v>
      </c>
      <c r="N4587" s="0" t="s">
        <v>1305</v>
      </c>
      <c r="O4587" s="0" t="s">
        <v>3524</v>
      </c>
      <c r="Q4587" s="216" t="n">
        <v>10000</v>
      </c>
      <c r="S4587" s="0" t="s">
        <v>1026</v>
      </c>
      <c r="T4587" s="0" t="s">
        <v>784</v>
      </c>
      <c r="U4587" s="218" t="n">
        <v>4.015</v>
      </c>
      <c r="V4587" s="0" t="s">
        <v>1739</v>
      </c>
      <c r="W4587" s="0" t="s">
        <v>1667</v>
      </c>
      <c r="X4587" s="0" t="s">
        <v>1668</v>
      </c>
      <c r="Y4587" s="0" t="s">
        <v>1310</v>
      </c>
      <c r="Z4587" s="0" t="s">
        <v>571</v>
      </c>
      <c r="AA4587" s="0" t="n">
        <v>809481</v>
      </c>
      <c r="AB4587" s="215" t="n">
        <v>37037.875</v>
      </c>
      <c r="AC4587" s="215" t="n">
        <v>37042.875</v>
      </c>
    </row>
    <row r="4588" customFormat="false" ht="12.75" hidden="false" customHeight="false" outlineLevel="0" collapsed="false">
      <c r="A4588" s="208" t="str">
        <f aca="false">B4588&amp;" "&amp;C4588&amp;" "&amp;D4588</f>
        <v>US Petchems Financial</v>
      </c>
      <c r="B4588" s="208" t="str">
        <f aca="false">IF((LEFT(N4588,2)="US"),"US","")</f>
        <v>US</v>
      </c>
      <c r="C4588" s="208" t="str">
        <f aca="false">M4588</f>
        <v>Petchems</v>
      </c>
      <c r="D4588" s="208" t="str">
        <f aca="false">IF(ISNUMBER(FIND("Phy",N4588))=TRUE(),"Physical","Financial")</f>
        <v>Financial</v>
      </c>
      <c r="E4588" s="208" t="n">
        <f aca="false">IF(VLOOKUP(S4588,'DD-Lookup'!$J$6:$L$50,3,FALSE())="Monthly",(YEAR(AC4588)-YEAR(AB4588))*12+MONTH(AC4588)-MONTH(AB4588)+1,(AC4588-AB4588+1))</f>
        <v>1</v>
      </c>
      <c r="F4588" s="239" t="n">
        <f aca="false">E4588*SUM(P4588:Q4588)</f>
        <v>10000</v>
      </c>
      <c r="G4588" s="214" t="n">
        <v>1293555</v>
      </c>
      <c r="H4588" s="215" t="n">
        <v>37035.5198726852</v>
      </c>
      <c r="I4588" s="0" t="s">
        <v>2239</v>
      </c>
      <c r="M4588" s="0" t="s">
        <v>2240</v>
      </c>
      <c r="N4588" s="0" t="s">
        <v>3647</v>
      </c>
      <c r="O4588" s="0" t="s">
        <v>3648</v>
      </c>
      <c r="P4588" s="216" t="n">
        <v>10000</v>
      </c>
      <c r="S4588" s="0" t="s">
        <v>2243</v>
      </c>
      <c r="T4588" s="0" t="s">
        <v>784</v>
      </c>
      <c r="U4588" s="218" t="n">
        <v>1.27</v>
      </c>
      <c r="V4588" s="0" t="s">
        <v>2244</v>
      </c>
      <c r="W4588" s="0" t="s">
        <v>2245</v>
      </c>
      <c r="X4588" s="0" t="s">
        <v>3649</v>
      </c>
      <c r="Y4588" s="0" t="s">
        <v>847</v>
      </c>
      <c r="Z4588" s="0" t="s">
        <v>571</v>
      </c>
      <c r="AA4588" s="0" t="n">
        <v>107329</v>
      </c>
      <c r="AB4588" s="215" t="n">
        <v>37043.875</v>
      </c>
      <c r="AC4588" s="215" t="n">
        <v>37072.875</v>
      </c>
    </row>
    <row r="4589" customFormat="false" ht="12.75" hidden="false" customHeight="false" outlineLevel="0" collapsed="false">
      <c r="A4589" s="208" t="str">
        <f aca="false">B4589&amp;" "&amp;C4589&amp;" "&amp;D4589</f>
        <v>US Natural Gas Financial</v>
      </c>
      <c r="B4589" s="208" t="str">
        <f aca="false">IF((LEFT(N4589,2)="US"),"US","")</f>
        <v>US</v>
      </c>
      <c r="C4589" s="208" t="str">
        <f aca="false">M4589</f>
        <v>Natural Gas</v>
      </c>
      <c r="D4589" s="208" t="str">
        <f aca="false">IF(ISNUMBER(FIND("Phy",N4589))=TRUE(),"Physical","Financial")</f>
        <v>Financial</v>
      </c>
      <c r="E4589" s="208" t="n">
        <f aca="false">IF(VLOOKUP(S4589,'DD-Lookup'!$J$6:$L$50,3,FALSE())="Monthly",(YEAR(AC4589)-YEAR(AB4589))*12+MONTH(AC4589)-MONTH(AB4589)+1,(AC4589-AB4589+1))</f>
        <v>30</v>
      </c>
      <c r="F4589" s="239" t="n">
        <f aca="false">E4589*SUM(P4589:Q4589)</f>
        <v>75000</v>
      </c>
      <c r="G4589" s="214" t="n">
        <v>1293556</v>
      </c>
      <c r="H4589" s="215" t="n">
        <v>37035.5198842593</v>
      </c>
      <c r="I4589" s="0" t="s">
        <v>1107</v>
      </c>
      <c r="M4589" s="0" t="s">
        <v>858</v>
      </c>
      <c r="N4589" s="0" t="s">
        <v>1024</v>
      </c>
      <c r="O4589" s="0" t="s">
        <v>1025</v>
      </c>
      <c r="P4589" s="216" t="n">
        <v>2500</v>
      </c>
      <c r="S4589" s="0" t="s">
        <v>1026</v>
      </c>
      <c r="T4589" s="0" t="s">
        <v>784</v>
      </c>
      <c r="U4589" s="218" t="n">
        <v>4.08</v>
      </c>
      <c r="V4589" s="0" t="s">
        <v>3650</v>
      </c>
      <c r="W4589" s="0" t="s">
        <v>1028</v>
      </c>
      <c r="X4589" s="0" t="s">
        <v>1029</v>
      </c>
      <c r="Y4589" s="0" t="s">
        <v>838</v>
      </c>
      <c r="Z4589" s="0" t="s">
        <v>571</v>
      </c>
      <c r="AA4589" s="0" t="s">
        <v>3651</v>
      </c>
      <c r="AB4589" s="215" t="n">
        <v>37043.875</v>
      </c>
      <c r="AC4589" s="215" t="n">
        <v>37072.875</v>
      </c>
    </row>
    <row r="4590" customFormat="false" ht="12.75" hidden="false" customHeight="false" outlineLevel="0" collapsed="false">
      <c r="A4590" s="208" t="str">
        <f aca="false">B4590&amp;" "&amp;C4590&amp;" "&amp;D4590</f>
        <v>US Natural Gas Physical</v>
      </c>
      <c r="B4590" s="208" t="str">
        <f aca="false">IF((LEFT(N4590,2)="US"),"US","")</f>
        <v>US</v>
      </c>
      <c r="C4590" s="208" t="str">
        <f aca="false">M4590</f>
        <v>Natural Gas</v>
      </c>
      <c r="D4590" s="208" t="str">
        <f aca="false">IF(ISNUMBER(FIND("Phy",N4590))=TRUE(),"Physical","Financial")</f>
        <v>Physical</v>
      </c>
      <c r="E4590" s="208" t="n">
        <f aca="false">IF(VLOOKUP(S4590,'DD-Lookup'!$J$6:$L$50,3,FALSE())="Monthly",(YEAR(AC4590)-YEAR(AB4590))*12+MONTH(AC4590)-MONTH(AB4590)+1,(AC4590-AB4590+1))</f>
        <v>4</v>
      </c>
      <c r="F4590" s="239" t="n">
        <f aca="false">E4590*SUM(P4590:Q4590)</f>
        <v>40000</v>
      </c>
      <c r="G4590" s="214" t="n">
        <v>1293557</v>
      </c>
      <c r="H4590" s="215" t="n">
        <v>37035.5199652778</v>
      </c>
      <c r="I4590" s="0" t="s">
        <v>1155</v>
      </c>
      <c r="M4590" s="0" t="s">
        <v>858</v>
      </c>
      <c r="N4590" s="0" t="s">
        <v>1305</v>
      </c>
      <c r="O4590" s="0" t="s">
        <v>3542</v>
      </c>
      <c r="P4590" s="216" t="n">
        <v>10000</v>
      </c>
      <c r="S4590" s="0" t="s">
        <v>1026</v>
      </c>
      <c r="T4590" s="0" t="s">
        <v>784</v>
      </c>
      <c r="U4590" s="218" t="n">
        <v>4.025</v>
      </c>
      <c r="V4590" s="0" t="s">
        <v>1156</v>
      </c>
      <c r="W4590" s="0" t="s">
        <v>1434</v>
      </c>
      <c r="X4590" s="0" t="s">
        <v>1435</v>
      </c>
      <c r="Y4590" s="0" t="s">
        <v>1310</v>
      </c>
      <c r="Z4590" s="0" t="s">
        <v>571</v>
      </c>
      <c r="AA4590" s="0" t="n">
        <v>809483</v>
      </c>
      <c r="AB4590" s="215" t="n">
        <v>37037</v>
      </c>
      <c r="AC4590" s="215" t="n">
        <v>37040</v>
      </c>
    </row>
    <row r="4591" customFormat="false" ht="12.75" hidden="false" customHeight="false" outlineLevel="0" collapsed="false">
      <c r="A4591" s="208" t="str">
        <f aca="false">B4591&amp;" "&amp;C4591&amp;" "&amp;D4591</f>
        <v>US Crude Financial</v>
      </c>
      <c r="B4591" s="208" t="str">
        <f aca="false">IF((LEFT(N4591,2)="US"),"US","")</f>
        <v>US</v>
      </c>
      <c r="C4591" s="208" t="str">
        <f aca="false">M4591</f>
        <v>Crude</v>
      </c>
      <c r="D4591" s="208" t="str">
        <f aca="false">IF(ISNUMBER(FIND("Phy",N4591))=TRUE(),"Physical","Financial")</f>
        <v>Financial</v>
      </c>
      <c r="E4591" s="208" t="n">
        <f aca="false">IF(VLOOKUP(S4591,'DD-Lookup'!$J$6:$L$50,3,FALSE())="Monthly",(YEAR(AC4591)-YEAR(AB4591))*12+MONTH(AC4591)-MONTH(AB4591)+1,(AC4591-AB4591+1))</f>
        <v>1</v>
      </c>
      <c r="F4591" s="239" t="n">
        <f aca="false">E4591*SUM(P4591:Q4591)</f>
        <v>50000</v>
      </c>
      <c r="G4591" s="214" t="n">
        <v>1293559</v>
      </c>
      <c r="H4591" s="215" t="n">
        <v>37035.520162037</v>
      </c>
      <c r="I4591" s="0" t="s">
        <v>1112</v>
      </c>
      <c r="M4591" s="0" t="s">
        <v>97</v>
      </c>
      <c r="N4591" s="0" t="s">
        <v>841</v>
      </c>
      <c r="O4591" s="0" t="s">
        <v>842</v>
      </c>
      <c r="Q4591" s="216" t="n">
        <v>50000</v>
      </c>
      <c r="S4591" s="0" t="s">
        <v>843</v>
      </c>
      <c r="T4591" s="0" t="s">
        <v>784</v>
      </c>
      <c r="U4591" s="218" t="n">
        <v>28.29</v>
      </c>
      <c r="V4591" s="0" t="s">
        <v>2339</v>
      </c>
      <c r="W4591" s="0" t="s">
        <v>845</v>
      </c>
      <c r="X4591" s="0" t="s">
        <v>846</v>
      </c>
      <c r="Y4591" s="0" t="s">
        <v>847</v>
      </c>
      <c r="Z4591" s="0" t="s">
        <v>571</v>
      </c>
      <c r="AA4591" s="0" t="n">
        <v>107278</v>
      </c>
      <c r="AB4591" s="215" t="n">
        <v>37073</v>
      </c>
      <c r="AC4591" s="215" t="n">
        <v>37103</v>
      </c>
    </row>
    <row r="4592" customFormat="false" ht="12.75" hidden="false" customHeight="false" outlineLevel="0" collapsed="false">
      <c r="A4592" s="208" t="str">
        <f aca="false">B4592&amp;" "&amp;C4592&amp;" "&amp;D4592</f>
        <v>US Natural Gas Financial</v>
      </c>
      <c r="B4592" s="208" t="str">
        <f aca="false">IF((LEFT(N4592,2)="US"),"US","")</f>
        <v>US</v>
      </c>
      <c r="C4592" s="208" t="str">
        <f aca="false">M4592</f>
        <v>Natural Gas</v>
      </c>
      <c r="D4592" s="208" t="str">
        <f aca="false">IF(ISNUMBER(FIND("Phy",N4592))=TRUE(),"Physical","Financial")</f>
        <v>Financial</v>
      </c>
      <c r="E4592" s="208" t="n">
        <f aca="false">IF(VLOOKUP(S4592,'DD-Lookup'!$J$6:$L$50,3,FALSE())="Monthly",(YEAR(AC4592)-YEAR(AB4592))*12+MONTH(AC4592)-MONTH(AB4592)+1,(AC4592-AB4592+1))</f>
        <v>31</v>
      </c>
      <c r="F4592" s="239" t="n">
        <f aca="false">E4592*SUM(P4592:Q4592)</f>
        <v>77500</v>
      </c>
      <c r="G4592" s="214" t="n">
        <v>1293560</v>
      </c>
      <c r="H4592" s="215" t="n">
        <v>37035.5201851852</v>
      </c>
      <c r="I4592" s="0" t="s">
        <v>1452</v>
      </c>
      <c r="M4592" s="0" t="s">
        <v>858</v>
      </c>
      <c r="N4592" s="0" t="s">
        <v>1024</v>
      </c>
      <c r="O4592" s="0" t="s">
        <v>1099</v>
      </c>
      <c r="P4592" s="216" t="n">
        <v>2500</v>
      </c>
      <c r="S4592" s="0" t="s">
        <v>1026</v>
      </c>
      <c r="T4592" s="0" t="s">
        <v>784</v>
      </c>
      <c r="U4592" s="218" t="n">
        <v>4.1475</v>
      </c>
      <c r="V4592" s="0" t="s">
        <v>2921</v>
      </c>
      <c r="W4592" s="0" t="s">
        <v>1028</v>
      </c>
      <c r="X4592" s="0" t="s">
        <v>1029</v>
      </c>
      <c r="Y4592" s="0" t="s">
        <v>838</v>
      </c>
      <c r="Z4592" s="0" t="s">
        <v>571</v>
      </c>
      <c r="AA4592" s="0" t="s">
        <v>3652</v>
      </c>
      <c r="AB4592" s="215" t="n">
        <v>37073.875</v>
      </c>
      <c r="AC4592" s="215" t="n">
        <v>37103.875</v>
      </c>
    </row>
    <row r="4593" customFormat="false" ht="12.75" hidden="false" customHeight="false" outlineLevel="0" collapsed="false">
      <c r="A4593" s="208" t="str">
        <f aca="false">B4593&amp;" "&amp;C4593&amp;" "&amp;D4593</f>
        <v>US Natural Gas Financial</v>
      </c>
      <c r="B4593" s="208" t="str">
        <f aca="false">IF((LEFT(N4593,2)="US"),"US","")</f>
        <v>US</v>
      </c>
      <c r="C4593" s="208" t="str">
        <f aca="false">M4593</f>
        <v>Natural Gas</v>
      </c>
      <c r="D4593" s="208" t="str">
        <f aca="false">IF(ISNUMBER(FIND("Phy",N4593))=TRUE(),"Physical","Financial")</f>
        <v>Financial</v>
      </c>
      <c r="E4593" s="208" t="n">
        <f aca="false">IF(VLOOKUP(S4593,'DD-Lookup'!$J$6:$L$50,3,FALSE())="Monthly",(YEAR(AC4593)-YEAR(AB4593))*12+MONTH(AC4593)-MONTH(AB4593)+1,(AC4593-AB4593+1))</f>
        <v>30</v>
      </c>
      <c r="F4593" s="239" t="n">
        <f aca="false">E4593*SUM(P4593:Q4593)</f>
        <v>600000</v>
      </c>
      <c r="G4593" s="214" t="n">
        <v>1293562</v>
      </c>
      <c r="H4593" s="215" t="n">
        <v>37035.5202777778</v>
      </c>
      <c r="I4593" s="0" t="s">
        <v>796</v>
      </c>
      <c r="M4593" s="0" t="s">
        <v>858</v>
      </c>
      <c r="N4593" s="0" t="s">
        <v>1024</v>
      </c>
      <c r="O4593" s="0" t="s">
        <v>1495</v>
      </c>
      <c r="Q4593" s="216" t="n">
        <v>20000</v>
      </c>
      <c r="S4593" s="0" t="s">
        <v>1026</v>
      </c>
      <c r="T4593" s="0" t="s">
        <v>784</v>
      </c>
      <c r="U4593" s="218" t="n">
        <v>4.085</v>
      </c>
      <c r="V4593" s="0" t="s">
        <v>1951</v>
      </c>
      <c r="W4593" s="0" t="s">
        <v>1028</v>
      </c>
      <c r="X4593" s="0" t="s">
        <v>1029</v>
      </c>
      <c r="Y4593" s="0" t="s">
        <v>838</v>
      </c>
      <c r="Z4593" s="0" t="s">
        <v>571</v>
      </c>
      <c r="AA4593" s="0" t="s">
        <v>3653</v>
      </c>
      <c r="AB4593" s="215" t="n">
        <v>37043.9159722222</v>
      </c>
      <c r="AC4593" s="215" t="n">
        <v>37072.9159722222</v>
      </c>
    </row>
    <row r="4594" customFormat="false" ht="12.75" hidden="false" customHeight="false" outlineLevel="0" collapsed="false">
      <c r="A4594" s="208" t="str">
        <f aca="false">B4594&amp;" "&amp;C4594&amp;" "&amp;D4594</f>
        <v>US Power Physical</v>
      </c>
      <c r="B4594" s="208" t="str">
        <f aca="false">IF((LEFT(N4594,2)="US"),"US","")</f>
        <v>US</v>
      </c>
      <c r="C4594" s="208" t="str">
        <f aca="false">M4594</f>
        <v>Power</v>
      </c>
      <c r="D4594" s="208" t="str">
        <f aca="false">IF(ISNUMBER(FIND("Phy",N4594))=TRUE(),"Physical","Financial")</f>
        <v>Physical</v>
      </c>
      <c r="E4594" s="208" t="n">
        <f aca="false">IF(VLOOKUP(S4594,'DD-Lookup'!$J$6:$L$50,3,FALSE())="Monthly",(YEAR(AC4594)-YEAR(AB4594))*12+MONTH(AC4594)-MONTH(AB4594)+1,(AC4594-AB4594+1))</f>
        <v>30</v>
      </c>
      <c r="F4594" s="239" t="n">
        <f aca="false">E4594*SUM(P4594:Q4594)</f>
        <v>1500</v>
      </c>
      <c r="G4594" s="214" t="n">
        <v>1293563</v>
      </c>
      <c r="H4594" s="215" t="n">
        <v>37035.5203009259</v>
      </c>
      <c r="I4594" s="0" t="s">
        <v>1291</v>
      </c>
      <c r="M4594" s="0" t="s">
        <v>67</v>
      </c>
      <c r="N4594" s="0" t="s">
        <v>1081</v>
      </c>
      <c r="O4594" s="0" t="s">
        <v>1181</v>
      </c>
      <c r="Q4594" s="216" t="n">
        <v>50</v>
      </c>
      <c r="S4594" s="0" t="s">
        <v>930</v>
      </c>
      <c r="T4594" s="0" t="s">
        <v>784</v>
      </c>
      <c r="U4594" s="218" t="n">
        <v>71</v>
      </c>
      <c r="V4594" s="0" t="s">
        <v>1292</v>
      </c>
      <c r="W4594" s="0" t="s">
        <v>1084</v>
      </c>
      <c r="X4594" s="0" t="s">
        <v>1182</v>
      </c>
      <c r="Y4594" s="0" t="s">
        <v>1051</v>
      </c>
      <c r="Z4594" s="0" t="s">
        <v>618</v>
      </c>
      <c r="AA4594" s="0" t="n">
        <v>621856.1</v>
      </c>
      <c r="AB4594" s="215" t="n">
        <v>37043.5944444445</v>
      </c>
      <c r="AC4594" s="215" t="n">
        <v>37072.5944444445</v>
      </c>
    </row>
    <row r="4595" customFormat="false" ht="12.75" hidden="false" customHeight="false" outlineLevel="0" collapsed="false">
      <c r="A4595" s="208" t="str">
        <f aca="false">B4595&amp;" "&amp;C4595&amp;" "&amp;D4595</f>
        <v>US Power Physical</v>
      </c>
      <c r="B4595" s="208" t="str">
        <f aca="false">IF((LEFT(N4595,2)="US"),"US","")</f>
        <v>US</v>
      </c>
      <c r="C4595" s="208" t="str">
        <f aca="false">M4595</f>
        <v>Power</v>
      </c>
      <c r="D4595" s="208" t="str">
        <f aca="false">IF(ISNUMBER(FIND("Phy",N4595))=TRUE(),"Physical","Financial")</f>
        <v>Physical</v>
      </c>
      <c r="E4595" s="208" t="n">
        <f aca="false">IF(VLOOKUP(S4595,'DD-Lookup'!$J$6:$L$50,3,FALSE())="Monthly",(YEAR(AC4595)-YEAR(AB4595))*12+MONTH(AC4595)-MONTH(AB4595)+1,(AC4595-AB4595+1))</f>
        <v>30</v>
      </c>
      <c r="F4595" s="239" t="n">
        <f aca="false">E4595*SUM(P4595:Q4595)</f>
        <v>1500</v>
      </c>
      <c r="G4595" s="214" t="n">
        <v>1293564</v>
      </c>
      <c r="H4595" s="215" t="n">
        <v>37035.5203587963</v>
      </c>
      <c r="I4595" s="0" t="s">
        <v>1204</v>
      </c>
      <c r="M4595" s="0" t="s">
        <v>67</v>
      </c>
      <c r="N4595" s="0" t="s">
        <v>1081</v>
      </c>
      <c r="O4595" s="0" t="s">
        <v>1181</v>
      </c>
      <c r="Q4595" s="216" t="n">
        <v>50</v>
      </c>
      <c r="S4595" s="0" t="s">
        <v>930</v>
      </c>
      <c r="T4595" s="0" t="s">
        <v>784</v>
      </c>
      <c r="U4595" s="218" t="n">
        <v>71.5</v>
      </c>
      <c r="V4595" s="0" t="s">
        <v>1293</v>
      </c>
      <c r="W4595" s="0" t="s">
        <v>1084</v>
      </c>
      <c r="X4595" s="0" t="s">
        <v>1182</v>
      </c>
      <c r="Y4595" s="0" t="s">
        <v>1051</v>
      </c>
      <c r="Z4595" s="0" t="s">
        <v>618</v>
      </c>
      <c r="AA4595" s="0" t="n">
        <v>621857.1</v>
      </c>
      <c r="AB4595" s="215" t="n">
        <v>37043.5944444445</v>
      </c>
      <c r="AC4595" s="215" t="n">
        <v>37072.5944444445</v>
      </c>
    </row>
    <row r="4596" customFormat="false" ht="12.75" hidden="false" customHeight="false" outlineLevel="0" collapsed="false">
      <c r="A4596" s="208" t="str">
        <f aca="false">B4596&amp;" "&amp;C4596&amp;" "&amp;D4596</f>
        <v> Natural Gas Physical</v>
      </c>
      <c r="B4596" s="208" t="str">
        <f aca="false">IF((LEFT(N4596,2)="US"),"US","")</f>
        <v/>
      </c>
      <c r="C4596" s="208" t="str">
        <f aca="false">M4596</f>
        <v>Natural Gas</v>
      </c>
      <c r="D4596" s="208" t="str">
        <f aca="false">IF(ISNUMBER(FIND("Phy",N4596))=TRUE(),"Physical","Financial")</f>
        <v>Physical</v>
      </c>
      <c r="E4596" s="208" t="n">
        <f aca="false">IF(VLOOKUP(S4596,'DD-Lookup'!$J$6:$L$50,3,FALSE())="Monthly",(YEAR(AC4596)-YEAR(AB4596))*12+MONTH(AC4596)-MONTH(AB4596)+1,(AC4596-AB4596+1))</f>
        <v>30</v>
      </c>
      <c r="F4596" s="239" t="n">
        <f aca="false">E4596*SUM(P4596:Q4596)</f>
        <v>150000</v>
      </c>
      <c r="G4596" s="214" t="n">
        <v>1293566</v>
      </c>
      <c r="H4596" s="215" t="n">
        <v>37035.5205324074</v>
      </c>
      <c r="I4596" s="0" t="s">
        <v>2170</v>
      </c>
      <c r="M4596" s="0" t="s">
        <v>858</v>
      </c>
      <c r="N4596" s="0" t="s">
        <v>2171</v>
      </c>
      <c r="O4596" s="0" t="s">
        <v>2172</v>
      </c>
      <c r="Q4596" s="216" t="n">
        <v>5000</v>
      </c>
      <c r="S4596" s="0" t="s">
        <v>279</v>
      </c>
      <c r="T4596" s="0" t="s">
        <v>2173</v>
      </c>
      <c r="U4596" s="218" t="n">
        <v>5.495</v>
      </c>
      <c r="V4596" s="0" t="s">
        <v>2174</v>
      </c>
      <c r="W4596" s="0" t="s">
        <v>2175</v>
      </c>
      <c r="X4596" s="0" t="s">
        <v>2176</v>
      </c>
      <c r="Y4596" s="0" t="s">
        <v>1310</v>
      </c>
      <c r="Z4596" s="0" t="s">
        <v>628</v>
      </c>
      <c r="AA4596" s="0" t="n">
        <v>809484</v>
      </c>
      <c r="AB4596" s="215" t="n">
        <v>37043.875</v>
      </c>
      <c r="AC4596" s="215" t="n">
        <v>37072.875</v>
      </c>
    </row>
    <row r="4597" customFormat="false" ht="12.75" hidden="false" customHeight="false" outlineLevel="0" collapsed="false">
      <c r="A4597" s="208" t="str">
        <f aca="false">B4597&amp;" "&amp;C4597&amp;" "&amp;D4597</f>
        <v>US Natural Gas Financial</v>
      </c>
      <c r="B4597" s="208" t="str">
        <f aca="false">IF((LEFT(N4597,2)="US"),"US","")</f>
        <v>US</v>
      </c>
      <c r="C4597" s="208" t="str">
        <f aca="false">M4597</f>
        <v>Natural Gas</v>
      </c>
      <c r="D4597" s="208" t="str">
        <f aca="false">IF(ISNUMBER(FIND("Phy",N4597))=TRUE(),"Physical","Financial")</f>
        <v>Financial</v>
      </c>
      <c r="E4597" s="208" t="n">
        <f aca="false">IF(VLOOKUP(S4597,'DD-Lookup'!$J$6:$L$50,3,FALSE())="Monthly",(YEAR(AC4597)-YEAR(AB4597))*12+MONTH(AC4597)-MONTH(AB4597)+1,(AC4597-AB4597+1))</f>
        <v>30</v>
      </c>
      <c r="F4597" s="239" t="n">
        <f aca="false">E4597*SUM(P4597:Q4597)</f>
        <v>2400</v>
      </c>
      <c r="G4597" s="214" t="n">
        <v>1293567</v>
      </c>
      <c r="H4597" s="215" t="n">
        <v>37035.5205555556</v>
      </c>
      <c r="I4597" s="0" t="s">
        <v>1376</v>
      </c>
      <c r="M4597" s="0" t="s">
        <v>858</v>
      </c>
      <c r="N4597" s="0" t="s">
        <v>1350</v>
      </c>
      <c r="O4597" s="0" t="s">
        <v>1351</v>
      </c>
      <c r="Q4597" s="216" t="n">
        <v>80</v>
      </c>
      <c r="S4597" s="0" t="s">
        <v>1352</v>
      </c>
      <c r="T4597" s="0" t="s">
        <v>784</v>
      </c>
      <c r="U4597" s="218" t="n">
        <v>0.0275</v>
      </c>
      <c r="V4597" s="0" t="s">
        <v>2142</v>
      </c>
      <c r="W4597" s="0" t="s">
        <v>1354</v>
      </c>
      <c r="X4597" s="0" t="s">
        <v>1355</v>
      </c>
      <c r="Y4597" s="0" t="s">
        <v>838</v>
      </c>
      <c r="Z4597" s="0" t="s">
        <v>571</v>
      </c>
      <c r="AA4597" s="0" t="s">
        <v>3654</v>
      </c>
      <c r="AB4597" s="215" t="n">
        <v>37043</v>
      </c>
      <c r="AC4597" s="215" t="n">
        <v>37072</v>
      </c>
    </row>
    <row r="4598" customFormat="false" ht="12.75" hidden="false" customHeight="false" outlineLevel="0" collapsed="false">
      <c r="A4598" s="208" t="str">
        <f aca="false">B4598&amp;" "&amp;C4598&amp;" "&amp;D4598</f>
        <v>US Natural Gas Physical</v>
      </c>
      <c r="B4598" s="208" t="str">
        <f aca="false">IF((LEFT(N4598,2)="US"),"US","")</f>
        <v>US</v>
      </c>
      <c r="C4598" s="208" t="str">
        <f aca="false">M4598</f>
        <v>Natural Gas</v>
      </c>
      <c r="D4598" s="208" t="str">
        <f aca="false">IF(ISNUMBER(FIND("Phy",N4598))=TRUE(),"Physical","Financial")</f>
        <v>Physical</v>
      </c>
      <c r="E4598" s="208" t="n">
        <f aca="false">IF(VLOOKUP(S4598,'DD-Lookup'!$J$6:$L$50,3,FALSE())="Monthly",(YEAR(AC4598)-YEAR(AB4598))*12+MONTH(AC4598)-MONTH(AB4598)+1,(AC4598-AB4598+1))</f>
        <v>4</v>
      </c>
      <c r="F4598" s="239" t="n">
        <f aca="false">E4598*SUM(P4598:Q4598)</f>
        <v>40000</v>
      </c>
      <c r="G4598" s="214" t="n">
        <v>1293569</v>
      </c>
      <c r="H4598" s="215" t="n">
        <v>37035.5208680556</v>
      </c>
      <c r="I4598" s="0" t="s">
        <v>1073</v>
      </c>
      <c r="M4598" s="0" t="s">
        <v>858</v>
      </c>
      <c r="N4598" s="0" t="s">
        <v>1305</v>
      </c>
      <c r="O4598" s="0" t="s">
        <v>3655</v>
      </c>
      <c r="Q4598" s="216" t="n">
        <v>10000</v>
      </c>
      <c r="S4598" s="0" t="s">
        <v>1026</v>
      </c>
      <c r="T4598" s="0" t="s">
        <v>784</v>
      </c>
      <c r="U4598" s="218" t="n">
        <v>3.915</v>
      </c>
      <c r="V4598" s="0" t="s">
        <v>3656</v>
      </c>
      <c r="W4598" s="0" t="s">
        <v>1667</v>
      </c>
      <c r="X4598" s="0" t="s">
        <v>1639</v>
      </c>
      <c r="Y4598" s="0" t="s">
        <v>1310</v>
      </c>
      <c r="Z4598" s="0" t="s">
        <v>571</v>
      </c>
      <c r="AA4598" s="0" t="n">
        <v>809485</v>
      </c>
      <c r="AB4598" s="215" t="n">
        <v>37037</v>
      </c>
      <c r="AC4598" s="215" t="n">
        <v>37040</v>
      </c>
    </row>
    <row r="4599" customFormat="false" ht="12.75" hidden="false" customHeight="false" outlineLevel="0" collapsed="false">
      <c r="A4599" s="208" t="str">
        <f aca="false">B4599&amp;" "&amp;C4599&amp;" "&amp;D4599</f>
        <v>US Power Physical</v>
      </c>
      <c r="B4599" s="208" t="str">
        <f aca="false">IF((LEFT(N4599,2)="US"),"US","")</f>
        <v>US</v>
      </c>
      <c r="C4599" s="208" t="str">
        <f aca="false">M4599</f>
        <v>Power</v>
      </c>
      <c r="D4599" s="208" t="str">
        <f aca="false">IF(ISNUMBER(FIND("Phy",N4599))=TRUE(),"Physical","Financial")</f>
        <v>Physical</v>
      </c>
      <c r="E4599" s="208" t="n">
        <f aca="false">IF(VLOOKUP(S4599,'DD-Lookup'!$J$6:$L$50,3,FALSE())="Monthly",(YEAR(AC4599)-YEAR(AB4599))*12+MONTH(AC4599)-MONTH(AB4599)+1,(AC4599-AB4599+1))</f>
        <v>30</v>
      </c>
      <c r="F4599" s="239" t="n">
        <f aca="false">E4599*SUM(P4599:Q4599)</f>
        <v>1500</v>
      </c>
      <c r="G4599" s="214" t="n">
        <v>1293570</v>
      </c>
      <c r="H4599" s="215" t="n">
        <v>37035.5208912037</v>
      </c>
      <c r="I4599" s="0" t="s">
        <v>1155</v>
      </c>
      <c r="M4599" s="0" t="s">
        <v>67</v>
      </c>
      <c r="N4599" s="0" t="s">
        <v>1205</v>
      </c>
      <c r="O4599" s="0" t="s">
        <v>3657</v>
      </c>
      <c r="Q4599" s="216" t="n">
        <v>50</v>
      </c>
      <c r="S4599" s="0" t="s">
        <v>930</v>
      </c>
      <c r="T4599" s="0" t="s">
        <v>784</v>
      </c>
      <c r="U4599" s="218" t="n">
        <v>54.8</v>
      </c>
      <c r="V4599" s="0" t="s">
        <v>3479</v>
      </c>
      <c r="W4599" s="0" t="s">
        <v>1208</v>
      </c>
      <c r="X4599" s="0" t="s">
        <v>1209</v>
      </c>
      <c r="Y4599" s="0" t="s">
        <v>1051</v>
      </c>
      <c r="Z4599" s="0" t="s">
        <v>618</v>
      </c>
      <c r="AA4599" s="0" t="n">
        <v>621858.1</v>
      </c>
      <c r="AB4599" s="215" t="n">
        <v>37043</v>
      </c>
      <c r="AC4599" s="215" t="n">
        <v>37072</v>
      </c>
    </row>
    <row r="4600" customFormat="false" ht="12.75" hidden="false" customHeight="false" outlineLevel="0" collapsed="false">
      <c r="A4600" s="208" t="str">
        <f aca="false">B4600&amp;" "&amp;C4600&amp;" "&amp;D4600</f>
        <v>US Natural Gas Physical</v>
      </c>
      <c r="B4600" s="208" t="str">
        <f aca="false">IF((LEFT(N4600,2)="US"),"US","")</f>
        <v>US</v>
      </c>
      <c r="C4600" s="208" t="str">
        <f aca="false">M4600</f>
        <v>Natural Gas</v>
      </c>
      <c r="D4600" s="208" t="str">
        <f aca="false">IF(ISNUMBER(FIND("Phy",N4600))=TRUE(),"Physical","Financial")</f>
        <v>Physical</v>
      </c>
      <c r="E4600" s="208" t="n">
        <f aca="false">IF(VLOOKUP(S4600,'DD-Lookup'!$J$6:$L$50,3,FALSE())="Monthly",(YEAR(AC4600)-YEAR(AB4600))*12+MONTH(AC4600)-MONTH(AB4600)+1,(AC4600-AB4600+1))</f>
        <v>4</v>
      </c>
      <c r="F4600" s="239" t="n">
        <f aca="false">E4600*SUM(P4600:Q4600)</f>
        <v>40000</v>
      </c>
      <c r="G4600" s="214" t="n">
        <v>1293571</v>
      </c>
      <c r="H4600" s="215" t="n">
        <v>37035.5209143519</v>
      </c>
      <c r="I4600" s="0" t="s">
        <v>1073</v>
      </c>
      <c r="M4600" s="0" t="s">
        <v>858</v>
      </c>
      <c r="N4600" s="0" t="s">
        <v>1305</v>
      </c>
      <c r="O4600" s="0" t="s">
        <v>3655</v>
      </c>
      <c r="Q4600" s="216" t="n">
        <v>10000</v>
      </c>
      <c r="S4600" s="0" t="s">
        <v>1026</v>
      </c>
      <c r="T4600" s="0" t="s">
        <v>784</v>
      </c>
      <c r="U4600" s="218" t="n">
        <v>3.92</v>
      </c>
      <c r="V4600" s="0" t="s">
        <v>3656</v>
      </c>
      <c r="W4600" s="0" t="s">
        <v>1667</v>
      </c>
      <c r="X4600" s="0" t="s">
        <v>1639</v>
      </c>
      <c r="Y4600" s="0" t="s">
        <v>1310</v>
      </c>
      <c r="Z4600" s="0" t="s">
        <v>571</v>
      </c>
      <c r="AA4600" s="0" t="n">
        <v>809486</v>
      </c>
      <c r="AB4600" s="215" t="n">
        <v>37037</v>
      </c>
      <c r="AC4600" s="215" t="n">
        <v>37040</v>
      </c>
    </row>
    <row r="4601" customFormat="false" ht="12.75" hidden="false" customHeight="false" outlineLevel="0" collapsed="false">
      <c r="A4601" s="208" t="str">
        <f aca="false">B4601&amp;" "&amp;C4601&amp;" "&amp;D4601</f>
        <v>US Natural Gas Financial</v>
      </c>
      <c r="B4601" s="208" t="str">
        <f aca="false">IF((LEFT(N4601,2)="US"),"US","")</f>
        <v>US</v>
      </c>
      <c r="C4601" s="208" t="str">
        <f aca="false">M4601</f>
        <v>Natural Gas</v>
      </c>
      <c r="D4601" s="208" t="str">
        <f aca="false">IF(ISNUMBER(FIND("Phy",N4601))=TRUE(),"Physical","Financial")</f>
        <v>Financial</v>
      </c>
      <c r="E4601" s="208" t="n">
        <f aca="false">IF(VLOOKUP(S4601,'DD-Lookup'!$J$6:$L$50,3,FALSE())="Monthly",(YEAR(AC4601)-YEAR(AB4601))*12+MONTH(AC4601)-MONTH(AB4601)+1,(AC4601-AB4601+1))</f>
        <v>6</v>
      </c>
      <c r="F4601" s="239" t="n">
        <f aca="false">E4601*SUM(P4601:Q4601)</f>
        <v>180000</v>
      </c>
      <c r="G4601" s="214" t="n">
        <v>1293573</v>
      </c>
      <c r="H4601" s="215" t="n">
        <v>37035.5210763889</v>
      </c>
      <c r="I4601" s="0" t="s">
        <v>1505</v>
      </c>
      <c r="M4601" s="0" t="s">
        <v>858</v>
      </c>
      <c r="N4601" s="0" t="s">
        <v>1024</v>
      </c>
      <c r="O4601" s="0" t="s">
        <v>3562</v>
      </c>
      <c r="Q4601" s="216" t="n">
        <v>30000</v>
      </c>
      <c r="S4601" s="0" t="s">
        <v>1026</v>
      </c>
      <c r="T4601" s="0" t="s">
        <v>784</v>
      </c>
      <c r="U4601" s="218" t="n">
        <v>4.395</v>
      </c>
      <c r="V4601" s="0" t="s">
        <v>1506</v>
      </c>
      <c r="W4601" s="0" t="s">
        <v>1388</v>
      </c>
      <c r="X4601" s="0" t="s">
        <v>1612</v>
      </c>
      <c r="Y4601" s="0" t="s">
        <v>838</v>
      </c>
      <c r="Z4601" s="0" t="s">
        <v>571</v>
      </c>
      <c r="AA4601" s="0" t="s">
        <v>3658</v>
      </c>
      <c r="AB4601" s="215" t="n">
        <v>37037.875</v>
      </c>
      <c r="AC4601" s="215" t="n">
        <v>37042.875</v>
      </c>
    </row>
    <row r="4602" customFormat="false" ht="12.75" hidden="false" customHeight="false" outlineLevel="0" collapsed="false">
      <c r="A4602" s="208" t="str">
        <f aca="false">B4602&amp;" "&amp;C4602&amp;" "&amp;D4602</f>
        <v>US Natural Gas Physical</v>
      </c>
      <c r="B4602" s="208" t="str">
        <f aca="false">IF((LEFT(N4602,2)="US"),"US","")</f>
        <v>US</v>
      </c>
      <c r="C4602" s="208" t="str">
        <f aca="false">M4602</f>
        <v>Natural Gas</v>
      </c>
      <c r="D4602" s="208" t="str">
        <f aca="false">IF(ISNUMBER(FIND("Phy",N4602))=TRUE(),"Physical","Financial")</f>
        <v>Physical</v>
      </c>
      <c r="E4602" s="208" t="n">
        <f aca="false">IF(VLOOKUP(S4602,'DD-Lookup'!$J$6:$L$50,3,FALSE())="Monthly",(YEAR(AC4602)-YEAR(AB4602))*12+MONTH(AC4602)-MONTH(AB4602)+1,(AC4602-AB4602+1))</f>
        <v>30</v>
      </c>
      <c r="F4602" s="239" t="n">
        <f aca="false">E4602*SUM(P4602:Q4602)</f>
        <v>300000</v>
      </c>
      <c r="G4602" s="214" t="n">
        <v>1293576</v>
      </c>
      <c r="H4602" s="215" t="n">
        <v>37035.5212847222</v>
      </c>
      <c r="I4602" s="0" t="s">
        <v>1183</v>
      </c>
      <c r="M4602" s="0" t="s">
        <v>858</v>
      </c>
      <c r="N4602" s="0" t="s">
        <v>1501</v>
      </c>
      <c r="O4602" s="0" t="s">
        <v>3659</v>
      </c>
      <c r="P4602" s="216" t="n">
        <v>10000</v>
      </c>
      <c r="S4602" s="0" t="s">
        <v>1026</v>
      </c>
      <c r="T4602" s="0" t="s">
        <v>784</v>
      </c>
      <c r="U4602" s="218" t="n">
        <v>-0.0275</v>
      </c>
      <c r="V4602" s="0" t="s">
        <v>2390</v>
      </c>
      <c r="W4602" s="0" t="s">
        <v>1573</v>
      </c>
      <c r="X4602" s="0" t="s">
        <v>3298</v>
      </c>
      <c r="Y4602" s="0" t="s">
        <v>1310</v>
      </c>
      <c r="Z4602" s="0" t="s">
        <v>571</v>
      </c>
      <c r="AA4602" s="0" t="s">
        <v>3660</v>
      </c>
      <c r="AB4602" s="215" t="n">
        <v>37043</v>
      </c>
      <c r="AC4602" s="215" t="n">
        <v>37072</v>
      </c>
    </row>
    <row r="4603" customFormat="false" ht="12.75" hidden="false" customHeight="false" outlineLevel="0" collapsed="false">
      <c r="A4603" s="208" t="str">
        <f aca="false">B4603&amp;" "&amp;C4603&amp;" "&amp;D4603</f>
        <v>US Natural Gas Physical</v>
      </c>
      <c r="B4603" s="208" t="str">
        <f aca="false">IF((LEFT(N4603,2)="US"),"US","")</f>
        <v>US</v>
      </c>
      <c r="C4603" s="208" t="str">
        <f aca="false">M4603</f>
        <v>Natural Gas</v>
      </c>
      <c r="D4603" s="208" t="str">
        <f aca="false">IF(ISNUMBER(FIND("Phy",N4603))=TRUE(),"Physical","Financial")</f>
        <v>Physical</v>
      </c>
      <c r="E4603" s="208" t="n">
        <f aca="false">IF(VLOOKUP(S4603,'DD-Lookup'!$J$6:$L$50,3,FALSE())="Monthly",(YEAR(AC4603)-YEAR(AB4603))*12+MONTH(AC4603)-MONTH(AB4603)+1,(AC4603-AB4603+1))</f>
        <v>30</v>
      </c>
      <c r="F4603" s="239" t="n">
        <f aca="false">E4603*SUM(P4603:Q4603)</f>
        <v>300000</v>
      </c>
      <c r="G4603" s="214" t="n">
        <v>1293577</v>
      </c>
      <c r="H4603" s="215" t="n">
        <v>37035.5213078704</v>
      </c>
      <c r="I4603" s="0" t="s">
        <v>1124</v>
      </c>
      <c r="M4603" s="0" t="s">
        <v>858</v>
      </c>
      <c r="N4603" s="0" t="s">
        <v>1305</v>
      </c>
      <c r="O4603" s="0" t="s">
        <v>2458</v>
      </c>
      <c r="Q4603" s="216" t="n">
        <v>10000</v>
      </c>
      <c r="S4603" s="0" t="s">
        <v>1026</v>
      </c>
      <c r="T4603" s="0" t="s">
        <v>784</v>
      </c>
      <c r="U4603" s="218" t="n">
        <v>4.2975</v>
      </c>
      <c r="V4603" s="0" t="s">
        <v>1387</v>
      </c>
      <c r="W4603" s="0" t="s">
        <v>1493</v>
      </c>
      <c r="X4603" s="0" t="s">
        <v>1494</v>
      </c>
      <c r="Y4603" s="0" t="s">
        <v>1310</v>
      </c>
      <c r="Z4603" s="0" t="s">
        <v>571</v>
      </c>
      <c r="AA4603" s="0" t="s">
        <v>3661</v>
      </c>
      <c r="AB4603" s="215" t="n">
        <v>37043.875</v>
      </c>
      <c r="AC4603" s="215" t="n">
        <v>37072.875</v>
      </c>
    </row>
    <row r="4604" customFormat="false" ht="12.75" hidden="false" customHeight="false" outlineLevel="0" collapsed="false">
      <c r="A4604" s="208" t="str">
        <f aca="false">B4604&amp;" "&amp;C4604&amp;" "&amp;D4604</f>
        <v>US Power Physical</v>
      </c>
      <c r="B4604" s="208" t="str">
        <f aca="false">IF((LEFT(N4604,2)="US"),"US","")</f>
        <v>US</v>
      </c>
      <c r="C4604" s="208" t="str">
        <f aca="false">M4604</f>
        <v>Power</v>
      </c>
      <c r="D4604" s="208" t="str">
        <f aca="false">IF(ISNUMBER(FIND("Phy",N4604))=TRUE(),"Physical","Financial")</f>
        <v>Physical</v>
      </c>
      <c r="E4604" s="208" t="n">
        <f aca="false">IF(VLOOKUP(S4604,'DD-Lookup'!$J$6:$L$50,3,FALSE())="Monthly",(YEAR(AC4604)-YEAR(AB4604))*12+MONTH(AC4604)-MONTH(AB4604)+1,(AC4604-AB4604+1))</f>
        <v>5</v>
      </c>
      <c r="F4604" s="239" t="n">
        <f aca="false">E4604*SUM(P4604:Q4604)</f>
        <v>250</v>
      </c>
      <c r="G4604" s="214" t="n">
        <v>1293579</v>
      </c>
      <c r="H4604" s="215" t="n">
        <v>37035.5213310185</v>
      </c>
      <c r="I4604" s="0" t="s">
        <v>600</v>
      </c>
      <c r="M4604" s="0" t="s">
        <v>67</v>
      </c>
      <c r="N4604" s="0" t="s">
        <v>1081</v>
      </c>
      <c r="O4604" s="0" t="s">
        <v>1177</v>
      </c>
      <c r="Q4604" s="216" t="n">
        <v>50</v>
      </c>
      <c r="S4604" s="0" t="s">
        <v>930</v>
      </c>
      <c r="T4604" s="0" t="s">
        <v>784</v>
      </c>
      <c r="U4604" s="218" t="n">
        <v>62</v>
      </c>
      <c r="V4604" s="0" t="s">
        <v>1173</v>
      </c>
      <c r="W4604" s="0" t="s">
        <v>1122</v>
      </c>
      <c r="X4604" s="0" t="s">
        <v>1123</v>
      </c>
      <c r="Y4604" s="0" t="s">
        <v>1051</v>
      </c>
      <c r="Z4604" s="0" t="s">
        <v>618</v>
      </c>
      <c r="AA4604" s="0" t="n">
        <v>621928.1</v>
      </c>
      <c r="AB4604" s="215" t="n">
        <v>37046.875</v>
      </c>
      <c r="AC4604" s="215" t="n">
        <v>37050.875</v>
      </c>
    </row>
    <row r="4605" customFormat="false" ht="12.75" hidden="false" customHeight="false" outlineLevel="0" collapsed="false">
      <c r="A4605" s="208" t="str">
        <f aca="false">B4605&amp;" "&amp;C4605&amp;" "&amp;D4605</f>
        <v>US Power Physical</v>
      </c>
      <c r="B4605" s="208" t="str">
        <f aca="false">IF((LEFT(N4605,2)="US"),"US","")</f>
        <v>US</v>
      </c>
      <c r="C4605" s="208" t="str">
        <f aca="false">M4605</f>
        <v>Power</v>
      </c>
      <c r="D4605" s="208" t="str">
        <f aca="false">IF(ISNUMBER(FIND("Phy",N4605))=TRUE(),"Physical","Financial")</f>
        <v>Physical</v>
      </c>
      <c r="E4605" s="208" t="n">
        <f aca="false">IF(VLOOKUP(S4605,'DD-Lookup'!$J$6:$L$50,3,FALSE())="Monthly",(YEAR(AC4605)-YEAR(AB4605))*12+MONTH(AC4605)-MONTH(AB4605)+1,(AC4605-AB4605+1))</f>
        <v>30</v>
      </c>
      <c r="F4605" s="239" t="n">
        <f aca="false">E4605*SUM(P4605:Q4605)</f>
        <v>1500</v>
      </c>
      <c r="G4605" s="214" t="n">
        <v>1293581</v>
      </c>
      <c r="H4605" s="215" t="n">
        <v>37035.5213773148</v>
      </c>
      <c r="I4605" s="0" t="s">
        <v>1078</v>
      </c>
      <c r="M4605" s="0" t="s">
        <v>67</v>
      </c>
      <c r="N4605" s="0" t="s">
        <v>1081</v>
      </c>
      <c r="O4605" s="0" t="s">
        <v>1166</v>
      </c>
      <c r="Q4605" s="216" t="n">
        <v>50</v>
      </c>
      <c r="S4605" s="0" t="s">
        <v>930</v>
      </c>
      <c r="T4605" s="0" t="s">
        <v>784</v>
      </c>
      <c r="U4605" s="218" t="n">
        <v>61</v>
      </c>
      <c r="V4605" s="0" t="s">
        <v>3478</v>
      </c>
      <c r="W4605" s="0" t="s">
        <v>1122</v>
      </c>
      <c r="X4605" s="0" t="s">
        <v>1106</v>
      </c>
      <c r="Y4605" s="0" t="s">
        <v>1051</v>
      </c>
      <c r="Z4605" s="0" t="s">
        <v>618</v>
      </c>
      <c r="AA4605" s="0" t="n">
        <v>621930.1</v>
      </c>
      <c r="AB4605" s="215" t="n">
        <v>37043.5916666667</v>
      </c>
      <c r="AC4605" s="215" t="n">
        <v>37072.5916666667</v>
      </c>
    </row>
    <row r="4606" customFormat="false" ht="12.75" hidden="false" customHeight="false" outlineLevel="0" collapsed="false">
      <c r="A4606" s="208" t="str">
        <f aca="false">B4606&amp;" "&amp;C4606&amp;" "&amp;D4606</f>
        <v>US Natural Gas Financial</v>
      </c>
      <c r="B4606" s="208" t="str">
        <f aca="false">IF((LEFT(N4606,2)="US"),"US","")</f>
        <v>US</v>
      </c>
      <c r="C4606" s="208" t="str">
        <f aca="false">M4606</f>
        <v>Natural Gas</v>
      </c>
      <c r="D4606" s="208" t="str">
        <f aca="false">IF(ISNUMBER(FIND("Phy",N4606))=TRUE(),"Physical","Financial")</f>
        <v>Financial</v>
      </c>
      <c r="E4606" s="208" t="n">
        <f aca="false">IF(VLOOKUP(S4606,'DD-Lookup'!$J$6:$L$50,3,FALSE())="Monthly",(YEAR(AC4606)-YEAR(AB4606))*12+MONTH(AC4606)-MONTH(AB4606)+1,(AC4606-AB4606+1))</f>
        <v>31</v>
      </c>
      <c r="F4606" s="239" t="n">
        <f aca="false">E4606*SUM(P4606:Q4606)</f>
        <v>232500</v>
      </c>
      <c r="G4606" s="214" t="n">
        <v>1293582</v>
      </c>
      <c r="H4606" s="215" t="n">
        <v>37035.5214236111</v>
      </c>
      <c r="I4606" s="0" t="s">
        <v>2107</v>
      </c>
      <c r="M4606" s="0" t="s">
        <v>858</v>
      </c>
      <c r="N4606" s="0" t="s">
        <v>1024</v>
      </c>
      <c r="O4606" s="0" t="s">
        <v>1099</v>
      </c>
      <c r="P4606" s="216" t="n">
        <v>7500</v>
      </c>
      <c r="S4606" s="0" t="s">
        <v>1026</v>
      </c>
      <c r="T4606" s="0" t="s">
        <v>784</v>
      </c>
      <c r="U4606" s="218" t="n">
        <v>4.1525</v>
      </c>
      <c r="V4606" s="0" t="s">
        <v>3662</v>
      </c>
      <c r="W4606" s="0" t="s">
        <v>1028</v>
      </c>
      <c r="X4606" s="0" t="s">
        <v>1029</v>
      </c>
      <c r="Y4606" s="0" t="s">
        <v>838</v>
      </c>
      <c r="Z4606" s="0" t="s">
        <v>571</v>
      </c>
      <c r="AA4606" s="0" t="s">
        <v>3663</v>
      </c>
      <c r="AB4606" s="215" t="n">
        <v>37073.875</v>
      </c>
      <c r="AC4606" s="215" t="n">
        <v>37103.875</v>
      </c>
    </row>
    <row r="4607" customFormat="false" ht="12.75" hidden="false" customHeight="false" outlineLevel="0" collapsed="false">
      <c r="A4607" s="208" t="str">
        <f aca="false">B4607&amp;" "&amp;C4607&amp;" "&amp;D4607</f>
        <v>US Natural Gas Financial</v>
      </c>
      <c r="B4607" s="208" t="str">
        <f aca="false">IF((LEFT(N4607,2)="US"),"US","")</f>
        <v>US</v>
      </c>
      <c r="C4607" s="208" t="str">
        <f aca="false">M4607</f>
        <v>Natural Gas</v>
      </c>
      <c r="D4607" s="208" t="str">
        <f aca="false">IF(ISNUMBER(FIND("Phy",N4607))=TRUE(),"Physical","Financial")</f>
        <v>Financial</v>
      </c>
      <c r="E4607" s="208" t="n">
        <f aca="false">IF(VLOOKUP(S4607,'DD-Lookup'!$J$6:$L$50,3,FALSE())="Monthly",(YEAR(AC4607)-YEAR(AB4607))*12+MONTH(AC4607)-MONTH(AB4607)+1,(AC4607-AB4607+1))</f>
        <v>30</v>
      </c>
      <c r="F4607" s="239" t="n">
        <f aca="false">E4607*SUM(P4607:Q4607)</f>
        <v>150000</v>
      </c>
      <c r="G4607" s="214" t="n">
        <v>1293584</v>
      </c>
      <c r="H4607" s="215" t="n">
        <v>37035.5215277778</v>
      </c>
      <c r="I4607" s="0" t="s">
        <v>1141</v>
      </c>
      <c r="M4607" s="0" t="s">
        <v>858</v>
      </c>
      <c r="N4607" s="0" t="s">
        <v>1024</v>
      </c>
      <c r="O4607" s="0" t="s">
        <v>1025</v>
      </c>
      <c r="Q4607" s="216" t="n">
        <v>5000</v>
      </c>
      <c r="S4607" s="0" t="s">
        <v>1026</v>
      </c>
      <c r="T4607" s="0" t="s">
        <v>784</v>
      </c>
      <c r="U4607" s="218" t="n">
        <v>4.09</v>
      </c>
      <c r="V4607" s="0" t="s">
        <v>1301</v>
      </c>
      <c r="W4607" s="0" t="s">
        <v>1028</v>
      </c>
      <c r="X4607" s="0" t="s">
        <v>1029</v>
      </c>
      <c r="Y4607" s="0" t="s">
        <v>838</v>
      </c>
      <c r="Z4607" s="0" t="s">
        <v>571</v>
      </c>
      <c r="AA4607" s="0" t="s">
        <v>3664</v>
      </c>
      <c r="AB4607" s="215" t="n">
        <v>37043.875</v>
      </c>
      <c r="AC4607" s="215" t="n">
        <v>37072.875</v>
      </c>
    </row>
    <row r="4608" customFormat="false" ht="12.75" hidden="false" customHeight="false" outlineLevel="0" collapsed="false">
      <c r="A4608" s="208" t="str">
        <f aca="false">B4608&amp;" "&amp;C4608&amp;" "&amp;D4608</f>
        <v>US Natural Gas Financial</v>
      </c>
      <c r="B4608" s="208" t="str">
        <f aca="false">IF((LEFT(N4608,2)="US"),"US","")</f>
        <v>US</v>
      </c>
      <c r="C4608" s="208" t="str">
        <f aca="false">M4608</f>
        <v>Natural Gas</v>
      </c>
      <c r="D4608" s="208" t="str">
        <f aca="false">IF(ISNUMBER(FIND("Phy",N4608))=TRUE(),"Physical","Financial")</f>
        <v>Financial</v>
      </c>
      <c r="E4608" s="208" t="n">
        <f aca="false">IF(VLOOKUP(S4608,'DD-Lookup'!$J$6:$L$50,3,FALSE())="Monthly",(YEAR(AC4608)-YEAR(AB4608))*12+MONTH(AC4608)-MONTH(AB4608)+1,(AC4608-AB4608+1))</f>
        <v>30</v>
      </c>
      <c r="F4608" s="239" t="n">
        <f aca="false">E4608*SUM(P4608:Q4608)</f>
        <v>90000</v>
      </c>
      <c r="G4608" s="214" t="n">
        <v>1293585</v>
      </c>
      <c r="H4608" s="215" t="n">
        <v>37035.5215277778</v>
      </c>
      <c r="I4608" s="0" t="s">
        <v>1038</v>
      </c>
      <c r="M4608" s="0" t="s">
        <v>858</v>
      </c>
      <c r="N4608" s="0" t="s">
        <v>1482</v>
      </c>
      <c r="O4608" s="0" t="s">
        <v>3665</v>
      </c>
      <c r="P4608" s="216" t="n">
        <v>3000</v>
      </c>
      <c r="S4608" s="0" t="s">
        <v>1026</v>
      </c>
      <c r="T4608" s="0" t="s">
        <v>784</v>
      </c>
      <c r="U4608" s="218" t="n">
        <v>-0.0175</v>
      </c>
      <c r="V4608" s="0" t="s">
        <v>1039</v>
      </c>
      <c r="W4608" s="0" t="s">
        <v>2199</v>
      </c>
      <c r="X4608" s="0" t="s">
        <v>2200</v>
      </c>
      <c r="Y4608" s="0" t="s">
        <v>838</v>
      </c>
      <c r="Z4608" s="0" t="s">
        <v>571</v>
      </c>
      <c r="AA4608" s="0" t="s">
        <v>3666</v>
      </c>
      <c r="AB4608" s="215" t="n">
        <v>37043.875</v>
      </c>
      <c r="AC4608" s="215" t="n">
        <v>37072.875</v>
      </c>
    </row>
    <row r="4609" customFormat="false" ht="12.75" hidden="false" customHeight="false" outlineLevel="0" collapsed="false">
      <c r="A4609" s="208" t="str">
        <f aca="false">B4609&amp;" "&amp;C4609&amp;" "&amp;D4609</f>
        <v>US Power Physical</v>
      </c>
      <c r="B4609" s="208" t="str">
        <f aca="false">IF((LEFT(N4609,2)="US"),"US","")</f>
        <v>US</v>
      </c>
      <c r="C4609" s="208" t="str">
        <f aca="false">M4609</f>
        <v>Power</v>
      </c>
      <c r="D4609" s="208" t="str">
        <f aca="false">IF(ISNUMBER(FIND("Phy",N4609))=TRUE(),"Physical","Financial")</f>
        <v>Physical</v>
      </c>
      <c r="E4609" s="208" t="n">
        <f aca="false">IF(VLOOKUP(S4609,'DD-Lookup'!$J$6:$L$50,3,FALSE())="Monthly",(YEAR(AC4609)-YEAR(AB4609))*12+MONTH(AC4609)-MONTH(AB4609)+1,(AC4609-AB4609+1))</f>
        <v>30</v>
      </c>
      <c r="F4609" s="239" t="n">
        <f aca="false">E4609*SUM(P4609:Q4609)</f>
        <v>1500</v>
      </c>
      <c r="G4609" s="214" t="n">
        <v>1293586</v>
      </c>
      <c r="H4609" s="215" t="n">
        <v>37035.5215393519</v>
      </c>
      <c r="I4609" s="0" t="s">
        <v>1183</v>
      </c>
      <c r="M4609" s="0" t="s">
        <v>67</v>
      </c>
      <c r="N4609" s="0" t="s">
        <v>1081</v>
      </c>
      <c r="O4609" s="0" t="s">
        <v>3667</v>
      </c>
      <c r="Q4609" s="216" t="n">
        <v>50</v>
      </c>
      <c r="S4609" s="0" t="s">
        <v>930</v>
      </c>
      <c r="T4609" s="0" t="s">
        <v>784</v>
      </c>
      <c r="U4609" s="218" t="n">
        <v>36.65</v>
      </c>
      <c r="V4609" s="0" t="s">
        <v>2416</v>
      </c>
      <c r="W4609" s="0" t="s">
        <v>1090</v>
      </c>
      <c r="X4609" s="0" t="s">
        <v>1091</v>
      </c>
      <c r="Y4609" s="0" t="s">
        <v>1051</v>
      </c>
      <c r="Z4609" s="0" t="s">
        <v>618</v>
      </c>
      <c r="AA4609" s="0" t="n">
        <v>621931.1</v>
      </c>
      <c r="AB4609" s="215" t="n">
        <v>37135.7104166667</v>
      </c>
      <c r="AC4609" s="215" t="n">
        <v>37164.7104166667</v>
      </c>
      <c r="AE4609" s="124" t="n">
        <f aca="false">IF(S4609="Gallon",F4609/42,F4609)</f>
        <v>1500</v>
      </c>
    </row>
    <row r="4610" customFormat="false" ht="12.75" hidden="false" customHeight="false" outlineLevel="0" collapsed="false">
      <c r="A4610" s="208" t="str">
        <f aca="false">B4610&amp;" "&amp;C4610&amp;" "&amp;D4610</f>
        <v>US Natural Gas Financial</v>
      </c>
      <c r="B4610" s="208" t="str">
        <f aca="false">IF((LEFT(N4610,2)="US"),"US","")</f>
        <v>US</v>
      </c>
      <c r="C4610" s="208" t="str">
        <f aca="false">M4610</f>
        <v>Natural Gas</v>
      </c>
      <c r="D4610" s="208" t="str">
        <f aca="false">IF(ISNUMBER(FIND("Phy",N4610))=TRUE(),"Physical","Financial")</f>
        <v>Financial</v>
      </c>
      <c r="E4610" s="208" t="n">
        <f aca="false">IF(VLOOKUP(S4610,'DD-Lookup'!$J$6:$L$50,3,FALSE())="Monthly",(YEAR(AC4610)-YEAR(AB4610))*12+MONTH(AC4610)-MONTH(AB4610)+1,(AC4610-AB4610+1))</f>
        <v>30</v>
      </c>
      <c r="F4610" s="239" t="n">
        <f aca="false">E4610*SUM(P4610:Q4610)</f>
        <v>150000</v>
      </c>
      <c r="G4610" s="214" t="n">
        <v>1293587</v>
      </c>
      <c r="H4610" s="215" t="n">
        <v>37035.5216203704</v>
      </c>
      <c r="I4610" s="0" t="s">
        <v>1115</v>
      </c>
      <c r="M4610" s="0" t="s">
        <v>858</v>
      </c>
      <c r="N4610" s="0" t="s">
        <v>1024</v>
      </c>
      <c r="O4610" s="0" t="s">
        <v>1025</v>
      </c>
      <c r="Q4610" s="216" t="n">
        <v>5000</v>
      </c>
      <c r="S4610" s="0" t="s">
        <v>1026</v>
      </c>
      <c r="T4610" s="0" t="s">
        <v>784</v>
      </c>
      <c r="U4610" s="218" t="n">
        <v>4.09</v>
      </c>
      <c r="V4610" s="0" t="s">
        <v>1410</v>
      </c>
      <c r="W4610" s="0" t="s">
        <v>1028</v>
      </c>
      <c r="X4610" s="0" t="s">
        <v>1029</v>
      </c>
      <c r="Y4610" s="0" t="s">
        <v>838</v>
      </c>
      <c r="Z4610" s="0" t="s">
        <v>571</v>
      </c>
      <c r="AA4610" s="0" t="s">
        <v>3668</v>
      </c>
      <c r="AB4610" s="215" t="n">
        <v>37043.875</v>
      </c>
      <c r="AC4610" s="215" t="n">
        <v>37072.875</v>
      </c>
    </row>
    <row r="4611" customFormat="false" ht="12.75" hidden="false" customHeight="false" outlineLevel="0" collapsed="false">
      <c r="A4611" s="208" t="str">
        <f aca="false">B4611&amp;" "&amp;C4611&amp;" "&amp;D4611</f>
        <v>US Crude Financial</v>
      </c>
      <c r="B4611" s="208" t="str">
        <f aca="false">IF((LEFT(N4611,2)="US"),"US","")</f>
        <v>US</v>
      </c>
      <c r="C4611" s="208" t="str">
        <f aca="false">M4611</f>
        <v>Crude</v>
      </c>
      <c r="D4611" s="208" t="str">
        <f aca="false">IF(ISNUMBER(FIND("Phy",N4611))=TRUE(),"Physical","Financial")</f>
        <v>Financial</v>
      </c>
      <c r="E4611" s="208" t="n">
        <f aca="false">IF(VLOOKUP(S4611,'DD-Lookup'!$J$6:$L$50,3,FALSE())="Monthly",(YEAR(AC4611)-YEAR(AB4611))*12+MONTH(AC4611)-MONTH(AB4611)+1,(AC4611-AB4611+1))</f>
        <v>1</v>
      </c>
      <c r="F4611" s="239" t="n">
        <f aca="false">E4611*SUM(P4611:Q4611)</f>
        <v>50000</v>
      </c>
      <c r="G4611" s="214" t="n">
        <v>1293588</v>
      </c>
      <c r="H4611" s="215" t="n">
        <v>37035.521724537</v>
      </c>
      <c r="I4611" s="0" t="s">
        <v>796</v>
      </c>
      <c r="M4611" s="0" t="s">
        <v>97</v>
      </c>
      <c r="N4611" s="0" t="s">
        <v>841</v>
      </c>
      <c r="O4611" s="0" t="s">
        <v>842</v>
      </c>
      <c r="Q4611" s="216" t="n">
        <v>50000</v>
      </c>
      <c r="S4611" s="0" t="s">
        <v>843</v>
      </c>
      <c r="T4611" s="0" t="s">
        <v>784</v>
      </c>
      <c r="U4611" s="218" t="n">
        <v>28.35</v>
      </c>
      <c r="V4611" s="0" t="s">
        <v>2516</v>
      </c>
      <c r="W4611" s="0" t="s">
        <v>845</v>
      </c>
      <c r="X4611" s="0" t="s">
        <v>846</v>
      </c>
      <c r="Y4611" s="0" t="s">
        <v>847</v>
      </c>
      <c r="Z4611" s="0" t="s">
        <v>571</v>
      </c>
      <c r="AA4611" s="0" t="n">
        <v>107284</v>
      </c>
      <c r="AB4611" s="215" t="n">
        <v>37073</v>
      </c>
      <c r="AC4611" s="215" t="n">
        <v>37103</v>
      </c>
    </row>
    <row r="4612" customFormat="false" ht="12.75" hidden="false" customHeight="false" outlineLevel="0" collapsed="false">
      <c r="A4612" s="208" t="str">
        <f aca="false">B4612&amp;" "&amp;C4612&amp;" "&amp;D4612</f>
        <v>US Natural Gas Financial</v>
      </c>
      <c r="B4612" s="208" t="str">
        <f aca="false">IF((LEFT(N4612,2)="US"),"US","")</f>
        <v>US</v>
      </c>
      <c r="C4612" s="208" t="str">
        <f aca="false">M4612</f>
        <v>Natural Gas</v>
      </c>
      <c r="D4612" s="208" t="str">
        <f aca="false">IF(ISNUMBER(FIND("Phy",N4612))=TRUE(),"Physical","Financial")</f>
        <v>Financial</v>
      </c>
      <c r="E4612" s="208" t="n">
        <f aca="false">IF(VLOOKUP(S4612,'DD-Lookup'!$J$6:$L$50,3,FALSE())="Monthly",(YEAR(AC4612)-YEAR(AB4612))*12+MONTH(AC4612)-MONTH(AB4612)+1,(AC4612-AB4612+1))</f>
        <v>31</v>
      </c>
      <c r="F4612" s="239" t="n">
        <f aca="false">E4612*SUM(P4612:Q4612)</f>
        <v>620000</v>
      </c>
      <c r="G4612" s="214" t="n">
        <v>1293589</v>
      </c>
      <c r="H4612" s="215" t="n">
        <v>37035.5218171296</v>
      </c>
      <c r="I4612" s="0" t="s">
        <v>2107</v>
      </c>
      <c r="M4612" s="0" t="s">
        <v>858</v>
      </c>
      <c r="N4612" s="0" t="s">
        <v>1024</v>
      </c>
      <c r="O4612" s="0" t="s">
        <v>1099</v>
      </c>
      <c r="P4612" s="216" t="n">
        <v>20000</v>
      </c>
      <c r="S4612" s="0" t="s">
        <v>1026</v>
      </c>
      <c r="T4612" s="0" t="s">
        <v>784</v>
      </c>
      <c r="U4612" s="218" t="n">
        <v>4.1525</v>
      </c>
      <c r="V4612" s="0" t="s">
        <v>3662</v>
      </c>
      <c r="W4612" s="0" t="s">
        <v>1028</v>
      </c>
      <c r="X4612" s="0" t="s">
        <v>1029</v>
      </c>
      <c r="Y4612" s="0" t="s">
        <v>838</v>
      </c>
      <c r="Z4612" s="0" t="s">
        <v>571</v>
      </c>
      <c r="AA4612" s="0" t="s">
        <v>3669</v>
      </c>
      <c r="AB4612" s="215" t="n">
        <v>37073.875</v>
      </c>
      <c r="AC4612" s="215" t="n">
        <v>37103.875</v>
      </c>
    </row>
    <row r="4613" customFormat="false" ht="12.75" hidden="false" customHeight="false" outlineLevel="0" collapsed="false">
      <c r="A4613" s="208" t="str">
        <f aca="false">B4613&amp;" "&amp;C4613&amp;" "&amp;D4613</f>
        <v>US Power Physical</v>
      </c>
      <c r="B4613" s="208" t="str">
        <f aca="false">IF((LEFT(N4613,2)="US"),"US","")</f>
        <v>US</v>
      </c>
      <c r="C4613" s="208" t="str">
        <f aca="false">M4613</f>
        <v>Power</v>
      </c>
      <c r="D4613" s="208" t="str">
        <f aca="false">IF(ISNUMBER(FIND("Phy",N4613))=TRUE(),"Physical","Financial")</f>
        <v>Physical</v>
      </c>
      <c r="E4613" s="208" t="n">
        <f aca="false">IF(VLOOKUP(S4613,'DD-Lookup'!$J$6:$L$50,3,FALSE())="Monthly",(YEAR(AC4613)-YEAR(AB4613))*12+MONTH(AC4613)-MONTH(AB4613)+1,(AC4613-AB4613+1))</f>
        <v>30</v>
      </c>
      <c r="F4613" s="239" t="n">
        <f aca="false">E4613*SUM(P4613:Q4613)</f>
        <v>1500</v>
      </c>
      <c r="G4613" s="214" t="n">
        <v>1293590</v>
      </c>
      <c r="H4613" s="215" t="n">
        <v>37035.5218287037</v>
      </c>
      <c r="I4613" s="0" t="s">
        <v>1183</v>
      </c>
      <c r="M4613" s="0" t="s">
        <v>67</v>
      </c>
      <c r="N4613" s="0" t="s">
        <v>1081</v>
      </c>
      <c r="O4613" s="0" t="s">
        <v>1161</v>
      </c>
      <c r="Q4613" s="216" t="n">
        <v>50</v>
      </c>
      <c r="S4613" s="0" t="s">
        <v>930</v>
      </c>
      <c r="T4613" s="0" t="s">
        <v>784</v>
      </c>
      <c r="U4613" s="218" t="n">
        <v>62.5</v>
      </c>
      <c r="V4613" s="0" t="s">
        <v>1184</v>
      </c>
      <c r="W4613" s="0" t="s">
        <v>1090</v>
      </c>
      <c r="X4613" s="0" t="s">
        <v>1135</v>
      </c>
      <c r="Y4613" s="0" t="s">
        <v>1051</v>
      </c>
      <c r="Z4613" s="0" t="s">
        <v>618</v>
      </c>
      <c r="AA4613" s="0" t="n">
        <v>621864.1</v>
      </c>
      <c r="AB4613" s="215" t="n">
        <v>37043.7159722222</v>
      </c>
      <c r="AC4613" s="215" t="n">
        <v>37072.7159722222</v>
      </c>
    </row>
    <row r="4614" customFormat="false" ht="12.75" hidden="false" customHeight="false" outlineLevel="0" collapsed="false">
      <c r="A4614" s="208" t="str">
        <f aca="false">B4614&amp;" "&amp;C4614&amp;" "&amp;D4614</f>
        <v>US Natural Gas Physical</v>
      </c>
      <c r="B4614" s="208" t="str">
        <f aca="false">IF((LEFT(N4614,2)="US"),"US","")</f>
        <v>US</v>
      </c>
      <c r="C4614" s="208" t="str">
        <f aca="false">M4614</f>
        <v>Natural Gas</v>
      </c>
      <c r="D4614" s="208" t="str">
        <f aca="false">IF(ISNUMBER(FIND("Phy",N4614))=TRUE(),"Physical","Financial")</f>
        <v>Physical</v>
      </c>
      <c r="E4614" s="208" t="n">
        <f aca="false">IF(VLOOKUP(S4614,'DD-Lookup'!$J$6:$L$50,3,FALSE())="Monthly",(YEAR(AC4614)-YEAR(AB4614))*12+MONTH(AC4614)-MONTH(AB4614)+1,(AC4614-AB4614+1))</f>
        <v>30</v>
      </c>
      <c r="F4614" s="239" t="n">
        <f aca="false">E4614*SUM(P4614:Q4614)</f>
        <v>150000</v>
      </c>
      <c r="G4614" s="214" t="n">
        <v>1293592</v>
      </c>
      <c r="H4614" s="215" t="n">
        <v>37035.5219675926</v>
      </c>
      <c r="I4614" s="0" t="s">
        <v>1278</v>
      </c>
      <c r="M4614" s="0" t="s">
        <v>858</v>
      </c>
      <c r="N4614" s="0" t="s">
        <v>1305</v>
      </c>
      <c r="O4614" s="0" t="s">
        <v>1804</v>
      </c>
      <c r="Q4614" s="216" t="n">
        <v>5000</v>
      </c>
      <c r="S4614" s="0" t="s">
        <v>1026</v>
      </c>
      <c r="T4614" s="0" t="s">
        <v>784</v>
      </c>
      <c r="U4614" s="218" t="n">
        <v>2.77</v>
      </c>
      <c r="V4614" s="0" t="s">
        <v>3011</v>
      </c>
      <c r="W4614" s="0" t="s">
        <v>1758</v>
      </c>
      <c r="X4614" s="0" t="s">
        <v>1535</v>
      </c>
      <c r="Y4614" s="0" t="s">
        <v>1310</v>
      </c>
      <c r="Z4614" s="0" t="s">
        <v>571</v>
      </c>
      <c r="AA4614" s="0" t="s">
        <v>3670</v>
      </c>
      <c r="AB4614" s="215" t="n">
        <v>37043.875</v>
      </c>
      <c r="AC4614" s="215" t="n">
        <v>37072.875</v>
      </c>
    </row>
    <row r="4615" customFormat="false" ht="12.75" hidden="false" customHeight="false" outlineLevel="0" collapsed="false">
      <c r="A4615" s="208" t="str">
        <f aca="false">B4615&amp;" "&amp;C4615&amp;" "&amp;D4615</f>
        <v>US Crude Financial</v>
      </c>
      <c r="B4615" s="208" t="str">
        <f aca="false">IF((LEFT(N4615,2)="US"),"US","")</f>
        <v>US</v>
      </c>
      <c r="C4615" s="208" t="str">
        <f aca="false">M4615</f>
        <v>Crude</v>
      </c>
      <c r="D4615" s="208" t="str">
        <f aca="false">IF(ISNUMBER(FIND("Phy",N4615))=TRUE(),"Physical","Financial")</f>
        <v>Financial</v>
      </c>
      <c r="E4615" s="208" t="n">
        <f aca="false">IF(VLOOKUP(S4615,'DD-Lookup'!$J$6:$L$50,3,FALSE())="Monthly",(YEAR(AC4615)-YEAR(AB4615))*12+MONTH(AC4615)-MONTH(AB4615)+1,(AC4615-AB4615+1))</f>
        <v>1</v>
      </c>
      <c r="F4615" s="239" t="n">
        <f aca="false">E4615*SUM(P4615:Q4615)</f>
        <v>50000</v>
      </c>
      <c r="G4615" s="214" t="n">
        <v>1293594</v>
      </c>
      <c r="H4615" s="215" t="n">
        <v>37035.5220023148</v>
      </c>
      <c r="I4615" s="0" t="s">
        <v>796</v>
      </c>
      <c r="M4615" s="0" t="s">
        <v>97</v>
      </c>
      <c r="N4615" s="0" t="s">
        <v>841</v>
      </c>
      <c r="O4615" s="0" t="s">
        <v>842</v>
      </c>
      <c r="Q4615" s="216" t="n">
        <v>50000</v>
      </c>
      <c r="S4615" s="0" t="s">
        <v>843</v>
      </c>
      <c r="T4615" s="0" t="s">
        <v>784</v>
      </c>
      <c r="U4615" s="218" t="n">
        <v>28.39</v>
      </c>
      <c r="V4615" s="0" t="s">
        <v>2516</v>
      </c>
      <c r="W4615" s="0" t="s">
        <v>845</v>
      </c>
      <c r="X4615" s="0" t="s">
        <v>846</v>
      </c>
      <c r="Y4615" s="0" t="s">
        <v>847</v>
      </c>
      <c r="Z4615" s="0" t="s">
        <v>571</v>
      </c>
      <c r="AA4615" s="0" t="n">
        <v>107287</v>
      </c>
      <c r="AB4615" s="215" t="n">
        <v>37073</v>
      </c>
      <c r="AC4615" s="215" t="n">
        <v>37103</v>
      </c>
    </row>
    <row r="4616" customFormat="false" ht="12.75" hidden="false" customHeight="false" outlineLevel="0" collapsed="false">
      <c r="A4616" s="208" t="str">
        <f aca="false">B4616&amp;" "&amp;C4616&amp;" "&amp;D4616</f>
        <v>US Power Financial</v>
      </c>
      <c r="B4616" s="208" t="str">
        <f aca="false">IF((LEFT(N4616,2)="US"),"US","")</f>
        <v>US</v>
      </c>
      <c r="C4616" s="208" t="str">
        <f aca="false">M4616</f>
        <v>Power</v>
      </c>
      <c r="D4616" s="208" t="str">
        <f aca="false">IF(ISNUMBER(FIND("Phy",N4616))=TRUE(),"Physical","Financial")</f>
        <v>Financial</v>
      </c>
      <c r="E4616" s="208" t="n">
        <f aca="false">IF(VLOOKUP(S4616,'DD-Lookup'!$J$6:$L$50,3,FALSE())="Monthly",(YEAR(AC4616)-YEAR(AB4616))*12+MONTH(AC4616)-MONTH(AB4616)+1,(AC4616-AB4616+1))</f>
        <v>3</v>
      </c>
      <c r="F4616" s="239" t="n">
        <f aca="false">E4616*SUM(P4616:Q4616)</f>
        <v>150</v>
      </c>
      <c r="G4616" s="214" t="n">
        <v>1293595</v>
      </c>
      <c r="H4616" s="215" t="n">
        <v>37035.5221296296</v>
      </c>
      <c r="I4616" s="0" t="s">
        <v>1078</v>
      </c>
      <c r="M4616" s="0" t="s">
        <v>67</v>
      </c>
      <c r="N4616" s="0" t="s">
        <v>1046</v>
      </c>
      <c r="O4616" s="0" t="s">
        <v>1119</v>
      </c>
      <c r="P4616" s="216" t="n">
        <v>50</v>
      </c>
      <c r="S4616" s="0" t="s">
        <v>930</v>
      </c>
      <c r="T4616" s="0" t="s">
        <v>784</v>
      </c>
      <c r="U4616" s="218" t="n">
        <v>40.25</v>
      </c>
      <c r="V4616" s="0" t="s">
        <v>1169</v>
      </c>
      <c r="W4616" s="0" t="s">
        <v>1062</v>
      </c>
      <c r="X4616" s="0" t="s">
        <v>1063</v>
      </c>
      <c r="Y4616" s="0" t="s">
        <v>1051</v>
      </c>
      <c r="Z4616" s="0" t="s">
        <v>571</v>
      </c>
      <c r="AA4616" s="0" t="n">
        <v>621865.1</v>
      </c>
      <c r="AB4616" s="215" t="n">
        <v>37040.875</v>
      </c>
      <c r="AC4616" s="215" t="n">
        <v>37042.875</v>
      </c>
    </row>
    <row r="4617" customFormat="false" ht="12.75" hidden="false" customHeight="false" outlineLevel="0" collapsed="false">
      <c r="A4617" s="208" t="str">
        <f aca="false">B4617&amp;" "&amp;C4617&amp;" "&amp;D4617</f>
        <v>US Natural Gas Financial</v>
      </c>
      <c r="B4617" s="208" t="str">
        <f aca="false">IF((LEFT(N4617,2)="US"),"US","")</f>
        <v>US</v>
      </c>
      <c r="C4617" s="208" t="str">
        <f aca="false">M4617</f>
        <v>Natural Gas</v>
      </c>
      <c r="D4617" s="208" t="str">
        <f aca="false">IF(ISNUMBER(FIND("Phy",N4617))=TRUE(),"Physical","Financial")</f>
        <v>Financial</v>
      </c>
      <c r="E4617" s="208" t="n">
        <f aca="false">IF(VLOOKUP(S4617,'DD-Lookup'!$J$6:$L$50,3,FALSE())="Monthly",(YEAR(AC4617)-YEAR(AB4617))*12+MONTH(AC4617)-MONTH(AB4617)+1,(AC4617-AB4617+1))</f>
        <v>31</v>
      </c>
      <c r="F4617" s="239" t="n">
        <f aca="false">E4617*SUM(P4617:Q4617)</f>
        <v>620000</v>
      </c>
      <c r="G4617" s="214" t="n">
        <v>1293596</v>
      </c>
      <c r="H4617" s="215" t="n">
        <v>37035.5222222222</v>
      </c>
      <c r="I4617" s="0" t="s">
        <v>2107</v>
      </c>
      <c r="M4617" s="0" t="s">
        <v>858</v>
      </c>
      <c r="N4617" s="0" t="s">
        <v>1024</v>
      </c>
      <c r="O4617" s="0" t="s">
        <v>1099</v>
      </c>
      <c r="P4617" s="216" t="n">
        <v>20000</v>
      </c>
      <c r="S4617" s="0" t="s">
        <v>1026</v>
      </c>
      <c r="T4617" s="0" t="s">
        <v>784</v>
      </c>
      <c r="U4617" s="218" t="n">
        <v>4.1525</v>
      </c>
      <c r="V4617" s="0" t="s">
        <v>3662</v>
      </c>
      <c r="W4617" s="0" t="s">
        <v>1028</v>
      </c>
      <c r="X4617" s="0" t="s">
        <v>1029</v>
      </c>
      <c r="Y4617" s="0" t="s">
        <v>838</v>
      </c>
      <c r="Z4617" s="0" t="s">
        <v>571</v>
      </c>
      <c r="AA4617" s="0" t="s">
        <v>3671</v>
      </c>
      <c r="AB4617" s="215" t="n">
        <v>37073.875</v>
      </c>
      <c r="AC4617" s="215" t="n">
        <v>37103.875</v>
      </c>
    </row>
    <row r="4618" customFormat="false" ht="12.75" hidden="false" customHeight="false" outlineLevel="0" collapsed="false">
      <c r="A4618" s="208" t="str">
        <f aca="false">B4618&amp;" "&amp;C4618&amp;" "&amp;D4618</f>
        <v>US Natural Gas Financial</v>
      </c>
      <c r="B4618" s="208" t="str">
        <f aca="false">IF((LEFT(N4618,2)="US"),"US","")</f>
        <v>US</v>
      </c>
      <c r="C4618" s="208" t="str">
        <f aca="false">M4618</f>
        <v>Natural Gas</v>
      </c>
      <c r="D4618" s="208" t="str">
        <f aca="false">IF(ISNUMBER(FIND("Phy",N4618))=TRUE(),"Physical","Financial")</f>
        <v>Financial</v>
      </c>
      <c r="E4618" s="208" t="n">
        <f aca="false">IF(VLOOKUP(S4618,'DD-Lookup'!$J$6:$L$50,3,FALSE())="Monthly",(YEAR(AC4618)-YEAR(AB4618))*12+MONTH(AC4618)-MONTH(AB4618)+1,(AC4618-AB4618+1))</f>
        <v>151</v>
      </c>
      <c r="F4618" s="239" t="n">
        <f aca="false">E4618*SUM(P4618:Q4618)</f>
        <v>377500</v>
      </c>
      <c r="G4618" s="214" t="n">
        <v>1293598</v>
      </c>
      <c r="H4618" s="215" t="n">
        <v>37035.5222916667</v>
      </c>
      <c r="I4618" s="0" t="s">
        <v>1112</v>
      </c>
      <c r="M4618" s="0" t="s">
        <v>858</v>
      </c>
      <c r="N4618" s="0" t="s">
        <v>1024</v>
      </c>
      <c r="O4618" s="0" t="s">
        <v>1289</v>
      </c>
      <c r="Q4618" s="216" t="n">
        <v>2500</v>
      </c>
      <c r="S4618" s="0" t="s">
        <v>1026</v>
      </c>
      <c r="T4618" s="0" t="s">
        <v>784</v>
      </c>
      <c r="U4618" s="218" t="n">
        <v>4.605</v>
      </c>
      <c r="V4618" s="0" t="s">
        <v>2153</v>
      </c>
      <c r="W4618" s="0" t="s">
        <v>1028</v>
      </c>
      <c r="X4618" s="0" t="s">
        <v>1029</v>
      </c>
      <c r="Y4618" s="0" t="s">
        <v>838</v>
      </c>
      <c r="Z4618" s="0" t="s">
        <v>571</v>
      </c>
      <c r="AA4618" s="0" t="s">
        <v>3672</v>
      </c>
      <c r="AB4618" s="215" t="n">
        <v>37196</v>
      </c>
      <c r="AC4618" s="215" t="n">
        <v>37346</v>
      </c>
    </row>
    <row r="4619" customFormat="false" ht="12.75" hidden="false" customHeight="false" outlineLevel="0" collapsed="false">
      <c r="A4619" s="208" t="str">
        <f aca="false">B4619&amp;" "&amp;C4619&amp;" "&amp;D4619</f>
        <v>US Natural Gas Financial</v>
      </c>
      <c r="B4619" s="208" t="str">
        <f aca="false">IF((LEFT(N4619,2)="US"),"US","")</f>
        <v>US</v>
      </c>
      <c r="C4619" s="208" t="str">
        <f aca="false">M4619</f>
        <v>Natural Gas</v>
      </c>
      <c r="D4619" s="208" t="str">
        <f aca="false">IF(ISNUMBER(FIND("Phy",N4619))=TRUE(),"Physical","Financial")</f>
        <v>Financial</v>
      </c>
      <c r="E4619" s="208" t="n">
        <f aca="false">IF(VLOOKUP(S4619,'DD-Lookup'!$J$6:$L$50,3,FALSE())="Monthly",(YEAR(AC4619)-YEAR(AB4619))*12+MONTH(AC4619)-MONTH(AB4619)+1,(AC4619-AB4619+1))</f>
        <v>31</v>
      </c>
      <c r="F4619" s="239" t="n">
        <f aca="false">E4619*SUM(P4619:Q4619)</f>
        <v>620000</v>
      </c>
      <c r="G4619" s="214" t="n">
        <v>1293599</v>
      </c>
      <c r="H4619" s="215" t="n">
        <v>37035.5223148148</v>
      </c>
      <c r="I4619" s="0" t="s">
        <v>593</v>
      </c>
      <c r="M4619" s="0" t="s">
        <v>858</v>
      </c>
      <c r="N4619" s="0" t="s">
        <v>1024</v>
      </c>
      <c r="O4619" s="0" t="s">
        <v>1099</v>
      </c>
      <c r="Q4619" s="216" t="n">
        <v>20000</v>
      </c>
      <c r="S4619" s="0" t="s">
        <v>1026</v>
      </c>
      <c r="T4619" s="0" t="s">
        <v>784</v>
      </c>
      <c r="U4619" s="218" t="n">
        <v>4.1575</v>
      </c>
      <c r="V4619" s="0" t="s">
        <v>1064</v>
      </c>
      <c r="W4619" s="0" t="s">
        <v>1028</v>
      </c>
      <c r="X4619" s="0" t="s">
        <v>1029</v>
      </c>
      <c r="Y4619" s="0" t="s">
        <v>838</v>
      </c>
      <c r="Z4619" s="0" t="s">
        <v>571</v>
      </c>
      <c r="AA4619" s="0" t="s">
        <v>3673</v>
      </c>
      <c r="AB4619" s="215" t="n">
        <v>37073.875</v>
      </c>
      <c r="AC4619" s="215" t="n">
        <v>37103.875</v>
      </c>
    </row>
    <row r="4620" customFormat="false" ht="12.75" hidden="false" customHeight="false" outlineLevel="0" collapsed="false">
      <c r="A4620" s="208" t="str">
        <f aca="false">B4620&amp;" "&amp;C4620&amp;" "&amp;D4620</f>
        <v>US Natural Gas Financial</v>
      </c>
      <c r="B4620" s="208" t="str">
        <f aca="false">IF((LEFT(N4620,2)="US"),"US","")</f>
        <v>US</v>
      </c>
      <c r="C4620" s="208" t="str">
        <f aca="false">M4620</f>
        <v>Natural Gas</v>
      </c>
      <c r="D4620" s="208" t="str">
        <f aca="false">IF(ISNUMBER(FIND("Phy",N4620))=TRUE(),"Physical","Financial")</f>
        <v>Financial</v>
      </c>
      <c r="E4620" s="208" t="n">
        <f aca="false">IF(VLOOKUP(S4620,'DD-Lookup'!$J$6:$L$50,3,FALSE())="Monthly",(YEAR(AC4620)-YEAR(AB4620))*12+MONTH(AC4620)-MONTH(AB4620)+1,(AC4620-AB4620+1))</f>
        <v>31</v>
      </c>
      <c r="F4620" s="239" t="n">
        <f aca="false">E4620*SUM(P4620:Q4620)</f>
        <v>155000</v>
      </c>
      <c r="G4620" s="214" t="n">
        <v>1293601</v>
      </c>
      <c r="H4620" s="215" t="n">
        <v>37035.5223958333</v>
      </c>
      <c r="I4620" s="0" t="s">
        <v>1023</v>
      </c>
      <c r="M4620" s="0" t="s">
        <v>858</v>
      </c>
      <c r="N4620" s="0" t="s">
        <v>1482</v>
      </c>
      <c r="O4620" s="0" t="s">
        <v>3624</v>
      </c>
      <c r="P4620" s="216" t="n">
        <v>5000</v>
      </c>
      <c r="S4620" s="0" t="s">
        <v>1026</v>
      </c>
      <c r="T4620" s="0" t="s">
        <v>784</v>
      </c>
      <c r="U4620" s="218" t="n">
        <v>0.2</v>
      </c>
      <c r="V4620" s="0" t="s">
        <v>1904</v>
      </c>
      <c r="W4620" s="0" t="s">
        <v>1485</v>
      </c>
      <c r="X4620" s="0" t="s">
        <v>1486</v>
      </c>
      <c r="Y4620" s="0" t="s">
        <v>838</v>
      </c>
      <c r="Z4620" s="0" t="s">
        <v>571</v>
      </c>
      <c r="AA4620" s="0" t="s">
        <v>3674</v>
      </c>
      <c r="AB4620" s="215" t="n">
        <v>37165</v>
      </c>
      <c r="AC4620" s="215" t="n">
        <v>37195</v>
      </c>
    </row>
    <row r="4621" customFormat="false" ht="12.75" hidden="false" customHeight="false" outlineLevel="0" collapsed="false">
      <c r="A4621" s="208" t="str">
        <f aca="false">B4621&amp;" "&amp;C4621&amp;" "&amp;D4621</f>
        <v>US Natural Gas Financial</v>
      </c>
      <c r="B4621" s="208" t="str">
        <f aca="false">IF((LEFT(N4621,2)="US"),"US","")</f>
        <v>US</v>
      </c>
      <c r="C4621" s="208" t="str">
        <f aca="false">M4621</f>
        <v>Natural Gas</v>
      </c>
      <c r="D4621" s="208" t="str">
        <f aca="false">IF(ISNUMBER(FIND("Phy",N4621))=TRUE(),"Physical","Financial")</f>
        <v>Financial</v>
      </c>
      <c r="E4621" s="208" t="n">
        <f aca="false">IF(VLOOKUP(S4621,'DD-Lookup'!$J$6:$L$50,3,FALSE())="Monthly",(YEAR(AC4621)-YEAR(AB4621))*12+MONTH(AC4621)-MONTH(AB4621)+1,(AC4621-AB4621+1))</f>
        <v>30</v>
      </c>
      <c r="F4621" s="239" t="n">
        <f aca="false">E4621*SUM(P4621:Q4621)</f>
        <v>600000</v>
      </c>
      <c r="G4621" s="214" t="n">
        <v>1293602</v>
      </c>
      <c r="H4621" s="215" t="n">
        <v>37035.5224074074</v>
      </c>
      <c r="I4621" s="0" t="s">
        <v>1112</v>
      </c>
      <c r="M4621" s="0" t="s">
        <v>858</v>
      </c>
      <c r="N4621" s="0" t="s">
        <v>1024</v>
      </c>
      <c r="O4621" s="0" t="s">
        <v>1025</v>
      </c>
      <c r="Q4621" s="216" t="n">
        <v>20000</v>
      </c>
      <c r="S4621" s="0" t="s">
        <v>1026</v>
      </c>
      <c r="T4621" s="0" t="s">
        <v>784</v>
      </c>
      <c r="U4621" s="218" t="n">
        <v>4.095</v>
      </c>
      <c r="V4621" s="0" t="s">
        <v>2596</v>
      </c>
      <c r="W4621" s="0" t="s">
        <v>1028</v>
      </c>
      <c r="X4621" s="0" t="s">
        <v>1029</v>
      </c>
      <c r="Y4621" s="0" t="s">
        <v>838</v>
      </c>
      <c r="Z4621" s="0" t="s">
        <v>571</v>
      </c>
      <c r="AA4621" s="0" t="s">
        <v>3675</v>
      </c>
      <c r="AB4621" s="215" t="n">
        <v>37043.875</v>
      </c>
      <c r="AC4621" s="215" t="n">
        <v>37072.875</v>
      </c>
    </row>
    <row r="4622" customFormat="false" ht="12.75" hidden="false" customHeight="false" outlineLevel="0" collapsed="false">
      <c r="A4622" s="208" t="str">
        <f aca="false">B4622&amp;" "&amp;C4622&amp;" "&amp;D4622</f>
        <v>US Natural Gas Financial</v>
      </c>
      <c r="B4622" s="208" t="str">
        <f aca="false">IF((LEFT(N4622,2)="US"),"US","")</f>
        <v>US</v>
      </c>
      <c r="C4622" s="208" t="str">
        <f aca="false">M4622</f>
        <v>Natural Gas</v>
      </c>
      <c r="D4622" s="208" t="str">
        <f aca="false">IF(ISNUMBER(FIND("Phy",N4622))=TRUE(),"Physical","Financial")</f>
        <v>Financial</v>
      </c>
      <c r="E4622" s="208" t="n">
        <f aca="false">IF(VLOOKUP(S4622,'DD-Lookup'!$J$6:$L$50,3,FALSE())="Monthly",(YEAR(AC4622)-YEAR(AB4622))*12+MONTH(AC4622)-MONTH(AB4622)+1,(AC4622-AB4622+1))</f>
        <v>365</v>
      </c>
      <c r="F4622" s="239" t="n">
        <f aca="false">E4622*SUM(P4622:Q4622)</f>
        <v>1825000</v>
      </c>
      <c r="G4622" s="214" t="n">
        <v>1293605</v>
      </c>
      <c r="H4622" s="215" t="n">
        <v>37035.5225578704</v>
      </c>
      <c r="I4622" s="0" t="s">
        <v>1023</v>
      </c>
      <c r="M4622" s="0" t="s">
        <v>858</v>
      </c>
      <c r="N4622" s="0" t="s">
        <v>1024</v>
      </c>
      <c r="O4622" s="0" t="s">
        <v>1415</v>
      </c>
      <c r="Q4622" s="216" t="n">
        <v>5000</v>
      </c>
      <c r="S4622" s="0" t="s">
        <v>1026</v>
      </c>
      <c r="T4622" s="0" t="s">
        <v>784</v>
      </c>
      <c r="U4622" s="218" t="n">
        <v>4.325</v>
      </c>
      <c r="V4622" s="0" t="s">
        <v>1416</v>
      </c>
      <c r="W4622" s="0" t="s">
        <v>1028</v>
      </c>
      <c r="X4622" s="0" t="s">
        <v>1029</v>
      </c>
      <c r="Y4622" s="0" t="s">
        <v>838</v>
      </c>
      <c r="Z4622" s="0" t="s">
        <v>571</v>
      </c>
      <c r="AA4622" s="0" t="s">
        <v>3676</v>
      </c>
      <c r="AB4622" s="215" t="n">
        <v>37257.875</v>
      </c>
      <c r="AC4622" s="215" t="n">
        <v>37621.875</v>
      </c>
    </row>
    <row r="4623" customFormat="false" ht="12.75" hidden="false" customHeight="false" outlineLevel="0" collapsed="false">
      <c r="A4623" s="208" t="str">
        <f aca="false">B4623&amp;" "&amp;C4623&amp;" "&amp;D4623</f>
        <v>US Natural Gas Financial</v>
      </c>
      <c r="B4623" s="208" t="str">
        <f aca="false">IF((LEFT(N4623,2)="US"),"US","")</f>
        <v>US</v>
      </c>
      <c r="C4623" s="208" t="str">
        <f aca="false">M4623</f>
        <v>Natural Gas</v>
      </c>
      <c r="D4623" s="208" t="str">
        <f aca="false">IF(ISNUMBER(FIND("Phy",N4623))=TRUE(),"Physical","Financial")</f>
        <v>Financial</v>
      </c>
      <c r="E4623" s="208" t="n">
        <f aca="false">IF(VLOOKUP(S4623,'DD-Lookup'!$J$6:$L$50,3,FALSE())="Monthly",(YEAR(AC4623)-YEAR(AB4623))*12+MONTH(AC4623)-MONTH(AB4623)+1,(AC4623-AB4623+1))</f>
        <v>31</v>
      </c>
      <c r="F4623" s="239" t="n">
        <f aca="false">E4623*SUM(P4623:Q4623)</f>
        <v>620000</v>
      </c>
      <c r="G4623" s="214" t="n">
        <v>1293603</v>
      </c>
      <c r="H4623" s="215" t="n">
        <v>37035.5225578704</v>
      </c>
      <c r="I4623" s="0" t="s">
        <v>2107</v>
      </c>
      <c r="M4623" s="0" t="s">
        <v>858</v>
      </c>
      <c r="N4623" s="0" t="s">
        <v>1024</v>
      </c>
      <c r="O4623" s="0" t="s">
        <v>1099</v>
      </c>
      <c r="P4623" s="216" t="n">
        <v>20000</v>
      </c>
      <c r="S4623" s="0" t="s">
        <v>1026</v>
      </c>
      <c r="T4623" s="0" t="s">
        <v>784</v>
      </c>
      <c r="U4623" s="218" t="n">
        <v>4.1575</v>
      </c>
      <c r="V4623" s="0" t="s">
        <v>3662</v>
      </c>
      <c r="W4623" s="0" t="s">
        <v>1028</v>
      </c>
      <c r="X4623" s="0" t="s">
        <v>1029</v>
      </c>
      <c r="Y4623" s="0" t="s">
        <v>838</v>
      </c>
      <c r="Z4623" s="0" t="s">
        <v>571</v>
      </c>
      <c r="AA4623" s="0" t="s">
        <v>3677</v>
      </c>
      <c r="AB4623" s="215" t="n">
        <v>37073.875</v>
      </c>
      <c r="AC4623" s="215" t="n">
        <v>37103.875</v>
      </c>
    </row>
    <row r="4624" customFormat="false" ht="12.75" hidden="false" customHeight="false" outlineLevel="0" collapsed="false">
      <c r="A4624" s="208" t="str">
        <f aca="false">B4624&amp;" "&amp;C4624&amp;" "&amp;D4624</f>
        <v>US Power Physical</v>
      </c>
      <c r="B4624" s="208" t="str">
        <f aca="false">IF((LEFT(N4624,2)="US"),"US","")</f>
        <v>US</v>
      </c>
      <c r="C4624" s="208" t="str">
        <f aca="false">M4624</f>
        <v>Power</v>
      </c>
      <c r="D4624" s="208" t="str">
        <f aca="false">IF(ISNUMBER(FIND("Phy",N4624))=TRUE(),"Physical","Financial")</f>
        <v>Physical</v>
      </c>
      <c r="E4624" s="208" t="n">
        <f aca="false">IF(VLOOKUP(S4624,'DD-Lookup'!$J$6:$L$50,3,FALSE())="Monthly",(YEAR(AC4624)-YEAR(AB4624))*12+MONTH(AC4624)-MONTH(AB4624)+1,(AC4624-AB4624+1))</f>
        <v>30</v>
      </c>
      <c r="F4624" s="239" t="n">
        <f aca="false">E4624*SUM(P4624:Q4624)</f>
        <v>1500</v>
      </c>
      <c r="G4624" s="214" t="n">
        <v>1293606</v>
      </c>
      <c r="H4624" s="215" t="n">
        <v>37035.5225925926</v>
      </c>
      <c r="I4624" s="0" t="s">
        <v>1225</v>
      </c>
      <c r="M4624" s="0" t="s">
        <v>67</v>
      </c>
      <c r="N4624" s="0" t="s">
        <v>1081</v>
      </c>
      <c r="O4624" s="0" t="s">
        <v>1161</v>
      </c>
      <c r="Q4624" s="216" t="n">
        <v>50</v>
      </c>
      <c r="S4624" s="0" t="s">
        <v>930</v>
      </c>
      <c r="T4624" s="0" t="s">
        <v>784</v>
      </c>
      <c r="U4624" s="218" t="n">
        <v>62.75</v>
      </c>
      <c r="V4624" s="0" t="s">
        <v>1226</v>
      </c>
      <c r="W4624" s="0" t="s">
        <v>1090</v>
      </c>
      <c r="X4624" s="0" t="s">
        <v>1135</v>
      </c>
      <c r="Y4624" s="0" t="s">
        <v>1051</v>
      </c>
      <c r="Z4624" s="0" t="s">
        <v>618</v>
      </c>
      <c r="AA4624" s="0" t="n">
        <v>621866.1</v>
      </c>
      <c r="AB4624" s="215" t="n">
        <v>37043.7159722222</v>
      </c>
      <c r="AC4624" s="215" t="n">
        <v>37072.7159722222</v>
      </c>
    </row>
    <row r="4625" customFormat="false" ht="12.75" hidden="false" customHeight="false" outlineLevel="0" collapsed="false">
      <c r="A4625" s="208" t="str">
        <f aca="false">B4625&amp;" "&amp;C4625&amp;" "&amp;D4625</f>
        <v>US Natural Gas Financial</v>
      </c>
      <c r="B4625" s="208" t="str">
        <f aca="false">IF((LEFT(N4625,2)="US"),"US","")</f>
        <v>US</v>
      </c>
      <c r="C4625" s="208" t="str">
        <f aca="false">M4625</f>
        <v>Natural Gas</v>
      </c>
      <c r="D4625" s="208" t="str">
        <f aca="false">IF(ISNUMBER(FIND("Phy",N4625))=TRUE(),"Physical","Financial")</f>
        <v>Financial</v>
      </c>
      <c r="E4625" s="208" t="n">
        <f aca="false">IF(VLOOKUP(S4625,'DD-Lookup'!$J$6:$L$50,3,FALSE())="Monthly",(YEAR(AC4625)-YEAR(AB4625))*12+MONTH(AC4625)-MONTH(AB4625)+1,(AC4625-AB4625+1))</f>
        <v>31</v>
      </c>
      <c r="F4625" s="239" t="n">
        <f aca="false">E4625*SUM(P4625:Q4625)</f>
        <v>620000</v>
      </c>
      <c r="G4625" s="214" t="n">
        <v>1293610</v>
      </c>
      <c r="H4625" s="215" t="n">
        <v>37035.5228472222</v>
      </c>
      <c r="I4625" s="0" t="s">
        <v>2107</v>
      </c>
      <c r="M4625" s="0" t="s">
        <v>858</v>
      </c>
      <c r="N4625" s="0" t="s">
        <v>1024</v>
      </c>
      <c r="O4625" s="0" t="s">
        <v>1099</v>
      </c>
      <c r="P4625" s="216" t="n">
        <v>20000</v>
      </c>
      <c r="S4625" s="0" t="s">
        <v>1026</v>
      </c>
      <c r="T4625" s="0" t="s">
        <v>784</v>
      </c>
      <c r="U4625" s="218" t="n">
        <v>4.1575</v>
      </c>
      <c r="V4625" s="0" t="s">
        <v>3662</v>
      </c>
      <c r="W4625" s="0" t="s">
        <v>1028</v>
      </c>
      <c r="X4625" s="0" t="s">
        <v>1029</v>
      </c>
      <c r="Y4625" s="0" t="s">
        <v>838</v>
      </c>
      <c r="Z4625" s="0" t="s">
        <v>571</v>
      </c>
      <c r="AA4625" s="0" t="s">
        <v>3678</v>
      </c>
      <c r="AB4625" s="215" t="n">
        <v>37073.875</v>
      </c>
      <c r="AC4625" s="215" t="n">
        <v>37103.875</v>
      </c>
    </row>
    <row r="4626" customFormat="false" ht="12.75" hidden="false" customHeight="false" outlineLevel="0" collapsed="false">
      <c r="A4626" s="208" t="str">
        <f aca="false">B4626&amp;" "&amp;C4626&amp;" "&amp;D4626</f>
        <v>US Power Physical</v>
      </c>
      <c r="B4626" s="208" t="str">
        <f aca="false">IF((LEFT(N4626,2)="US"),"US","")</f>
        <v>US</v>
      </c>
      <c r="C4626" s="208" t="str">
        <f aca="false">M4626</f>
        <v>Power</v>
      </c>
      <c r="D4626" s="208" t="str">
        <f aca="false">IF(ISNUMBER(FIND("Phy",N4626))=TRUE(),"Physical","Financial")</f>
        <v>Physical</v>
      </c>
      <c r="E4626" s="208" t="n">
        <f aca="false">IF(VLOOKUP(S4626,'DD-Lookup'!$J$6:$L$50,3,FALSE())="Monthly",(YEAR(AC4626)-YEAR(AB4626))*12+MONTH(AC4626)-MONTH(AB4626)+1,(AC4626-AB4626+1))</f>
        <v>365</v>
      </c>
      <c r="F4626" s="239" t="n">
        <f aca="false">E4626*SUM(P4626:Q4626)</f>
        <v>18250</v>
      </c>
      <c r="G4626" s="214" t="n">
        <v>1293609</v>
      </c>
      <c r="H4626" s="215" t="n">
        <v>37035.5228472222</v>
      </c>
      <c r="I4626" s="0" t="s">
        <v>1115</v>
      </c>
      <c r="M4626" s="0" t="s">
        <v>67</v>
      </c>
      <c r="N4626" s="0" t="s">
        <v>1205</v>
      </c>
      <c r="O4626" s="0" t="s">
        <v>3679</v>
      </c>
      <c r="Q4626" s="216" t="n">
        <v>50</v>
      </c>
      <c r="S4626" s="0" t="s">
        <v>930</v>
      </c>
      <c r="T4626" s="0" t="s">
        <v>784</v>
      </c>
      <c r="U4626" s="218" t="n">
        <v>42.5</v>
      </c>
      <c r="V4626" s="0" t="s">
        <v>1339</v>
      </c>
      <c r="W4626" s="0" t="s">
        <v>1591</v>
      </c>
      <c r="X4626" s="0" t="s">
        <v>1209</v>
      </c>
      <c r="Y4626" s="0" t="s">
        <v>1051</v>
      </c>
      <c r="Z4626" s="0" t="s">
        <v>618</v>
      </c>
      <c r="AA4626" s="0" t="n">
        <v>621868.1</v>
      </c>
      <c r="AB4626" s="215" t="n">
        <v>37257</v>
      </c>
      <c r="AC4626" s="215" t="n">
        <v>37621</v>
      </c>
    </row>
    <row r="4627" customFormat="false" ht="12.75" hidden="false" customHeight="false" outlineLevel="0" collapsed="false">
      <c r="A4627" s="208" t="str">
        <f aca="false">B4627&amp;" "&amp;C4627&amp;" "&amp;D4627</f>
        <v>US Natural Gas Physical</v>
      </c>
      <c r="B4627" s="208" t="str">
        <f aca="false">IF((LEFT(N4627,2)="US"),"US","")</f>
        <v>US</v>
      </c>
      <c r="C4627" s="208" t="str">
        <f aca="false">M4627</f>
        <v>Natural Gas</v>
      </c>
      <c r="D4627" s="208" t="str">
        <f aca="false">IF(ISNUMBER(FIND("Phy",N4627))=TRUE(),"Physical","Financial")</f>
        <v>Physical</v>
      </c>
      <c r="E4627" s="208" t="n">
        <f aca="false">IF(VLOOKUP(S4627,'DD-Lookup'!$J$6:$L$50,3,FALSE())="Monthly",(YEAR(AC4627)-YEAR(AB4627))*12+MONTH(AC4627)-MONTH(AB4627)+1,(AC4627-AB4627+1))</f>
        <v>4</v>
      </c>
      <c r="F4627" s="239" t="n">
        <f aca="false">E4627*SUM(P4627:Q4627)</f>
        <v>40000</v>
      </c>
      <c r="G4627" s="214" t="n">
        <v>1293612</v>
      </c>
      <c r="H4627" s="215" t="n">
        <v>37035.5228703704</v>
      </c>
      <c r="I4627" s="0" t="s">
        <v>1155</v>
      </c>
      <c r="M4627" s="0" t="s">
        <v>858</v>
      </c>
      <c r="N4627" s="0" t="s">
        <v>1305</v>
      </c>
      <c r="O4627" s="0" t="s">
        <v>3542</v>
      </c>
      <c r="Q4627" s="216" t="n">
        <v>10000</v>
      </c>
      <c r="S4627" s="0" t="s">
        <v>1026</v>
      </c>
      <c r="T4627" s="0" t="s">
        <v>784</v>
      </c>
      <c r="U4627" s="218" t="n">
        <v>4.025</v>
      </c>
      <c r="V4627" s="0" t="s">
        <v>1156</v>
      </c>
      <c r="W4627" s="0" t="s">
        <v>1434</v>
      </c>
      <c r="X4627" s="0" t="s">
        <v>1435</v>
      </c>
      <c r="Y4627" s="0" t="s">
        <v>1310</v>
      </c>
      <c r="Z4627" s="0" t="s">
        <v>571</v>
      </c>
      <c r="AA4627" s="0" t="n">
        <v>809497</v>
      </c>
      <c r="AB4627" s="215" t="n">
        <v>37037</v>
      </c>
      <c r="AC4627" s="215" t="n">
        <v>37040</v>
      </c>
    </row>
    <row r="4628" customFormat="false" ht="12.75" hidden="false" customHeight="false" outlineLevel="0" collapsed="false">
      <c r="A4628" s="208" t="str">
        <f aca="false">B4628&amp;" "&amp;C4628&amp;" "&amp;D4628</f>
        <v>US Natural Gas Financial</v>
      </c>
      <c r="B4628" s="208" t="str">
        <f aca="false">IF((LEFT(N4628,2)="US"),"US","")</f>
        <v>US</v>
      </c>
      <c r="C4628" s="208" t="str">
        <f aca="false">M4628</f>
        <v>Natural Gas</v>
      </c>
      <c r="D4628" s="208" t="str">
        <f aca="false">IF(ISNUMBER(FIND("Phy",N4628))=TRUE(),"Physical","Financial")</f>
        <v>Financial</v>
      </c>
      <c r="E4628" s="208" t="n">
        <f aca="false">IF(VLOOKUP(S4628,'DD-Lookup'!$J$6:$L$50,3,FALSE())="Monthly",(YEAR(AC4628)-YEAR(AB4628))*12+MONTH(AC4628)-MONTH(AB4628)+1,(AC4628-AB4628+1))</f>
        <v>30</v>
      </c>
      <c r="F4628" s="239" t="n">
        <f aca="false">E4628*SUM(P4628:Q4628)</f>
        <v>300000</v>
      </c>
      <c r="G4628" s="214" t="n">
        <v>1293613</v>
      </c>
      <c r="H4628" s="215" t="n">
        <v>37035.5229513889</v>
      </c>
      <c r="I4628" s="0" t="s">
        <v>1066</v>
      </c>
      <c r="M4628" s="0" t="s">
        <v>858</v>
      </c>
      <c r="N4628" s="0" t="s">
        <v>1024</v>
      </c>
      <c r="O4628" s="0" t="s">
        <v>1025</v>
      </c>
      <c r="Q4628" s="216" t="n">
        <v>10000</v>
      </c>
      <c r="S4628" s="0" t="s">
        <v>1026</v>
      </c>
      <c r="T4628" s="0" t="s">
        <v>784</v>
      </c>
      <c r="U4628" s="218" t="n">
        <v>4.095</v>
      </c>
      <c r="V4628" s="0" t="s">
        <v>2045</v>
      </c>
      <c r="W4628" s="0" t="s">
        <v>1028</v>
      </c>
      <c r="X4628" s="0" t="s">
        <v>1029</v>
      </c>
      <c r="Y4628" s="0" t="s">
        <v>838</v>
      </c>
      <c r="Z4628" s="0" t="s">
        <v>571</v>
      </c>
      <c r="AA4628" s="0" t="s">
        <v>3680</v>
      </c>
      <c r="AB4628" s="215" t="n">
        <v>37043.875</v>
      </c>
      <c r="AC4628" s="215" t="n">
        <v>37072.875</v>
      </c>
    </row>
    <row r="4629" customFormat="false" ht="12.75" hidden="false" customHeight="false" outlineLevel="0" collapsed="false">
      <c r="A4629" s="208" t="str">
        <f aca="false">B4629&amp;" "&amp;C4629&amp;" "&amp;D4629</f>
        <v>US Natural Gas Financial</v>
      </c>
      <c r="B4629" s="208" t="str">
        <f aca="false">IF((LEFT(N4629,2)="US"),"US","")</f>
        <v>US</v>
      </c>
      <c r="C4629" s="208" t="str">
        <f aca="false">M4629</f>
        <v>Natural Gas</v>
      </c>
      <c r="D4629" s="208" t="str">
        <f aca="false">IF(ISNUMBER(FIND("Phy",N4629))=TRUE(),"Physical","Financial")</f>
        <v>Financial</v>
      </c>
      <c r="E4629" s="208" t="n">
        <f aca="false">IF(VLOOKUP(S4629,'DD-Lookup'!$J$6:$L$50,3,FALSE())="Monthly",(YEAR(AC4629)-YEAR(AB4629))*12+MONTH(AC4629)-MONTH(AB4629)+1,(AC4629-AB4629+1))</f>
        <v>30</v>
      </c>
      <c r="F4629" s="239" t="n">
        <f aca="false">E4629*SUM(P4629:Q4629)</f>
        <v>150000</v>
      </c>
      <c r="G4629" s="214" t="n">
        <v>1293614</v>
      </c>
      <c r="H4629" s="215" t="n">
        <v>37035.5230671296</v>
      </c>
      <c r="I4629" s="0" t="s">
        <v>1098</v>
      </c>
      <c r="M4629" s="0" t="s">
        <v>858</v>
      </c>
      <c r="N4629" s="0" t="s">
        <v>1024</v>
      </c>
      <c r="O4629" s="0" t="s">
        <v>1025</v>
      </c>
      <c r="Q4629" s="216" t="n">
        <v>5000</v>
      </c>
      <c r="S4629" s="0" t="s">
        <v>1026</v>
      </c>
      <c r="T4629" s="0" t="s">
        <v>784</v>
      </c>
      <c r="U4629" s="218" t="n">
        <v>4.095</v>
      </c>
      <c r="V4629" s="0" t="s">
        <v>2884</v>
      </c>
      <c r="W4629" s="0" t="s">
        <v>1028</v>
      </c>
      <c r="X4629" s="0" t="s">
        <v>1029</v>
      </c>
      <c r="Y4629" s="0" t="s">
        <v>838</v>
      </c>
      <c r="Z4629" s="0" t="s">
        <v>571</v>
      </c>
      <c r="AA4629" s="0" t="s">
        <v>3681</v>
      </c>
      <c r="AB4629" s="215" t="n">
        <v>37043.875</v>
      </c>
      <c r="AC4629" s="215" t="n">
        <v>37072.875</v>
      </c>
    </row>
    <row r="4630" customFormat="false" ht="12.75" hidden="false" customHeight="false" outlineLevel="0" collapsed="false">
      <c r="A4630" s="208" t="str">
        <f aca="false">B4630&amp;" "&amp;C4630&amp;" "&amp;D4630</f>
        <v>US Power Physical</v>
      </c>
      <c r="B4630" s="208" t="str">
        <f aca="false">IF((LEFT(N4630,2)="US"),"US","")</f>
        <v>US</v>
      </c>
      <c r="C4630" s="208" t="str">
        <f aca="false">M4630</f>
        <v>Power</v>
      </c>
      <c r="D4630" s="208" t="str">
        <f aca="false">IF(ISNUMBER(FIND("Phy",N4630))=TRUE(),"Physical","Financial")</f>
        <v>Physical</v>
      </c>
      <c r="E4630" s="208" t="n">
        <f aca="false">IF(VLOOKUP(S4630,'DD-Lookup'!$J$6:$L$50,3,FALSE())="Monthly",(YEAR(AC4630)-YEAR(AB4630))*12+MONTH(AC4630)-MONTH(AB4630)+1,(AC4630-AB4630+1))</f>
        <v>30</v>
      </c>
      <c r="F4630" s="239" t="n">
        <f aca="false">E4630*SUM(P4630:Q4630)</f>
        <v>1500</v>
      </c>
      <c r="G4630" s="214" t="n">
        <v>1293615</v>
      </c>
      <c r="H4630" s="215" t="n">
        <v>37035.5230902778</v>
      </c>
      <c r="I4630" s="0" t="s">
        <v>1152</v>
      </c>
      <c r="M4630" s="0" t="s">
        <v>67</v>
      </c>
      <c r="N4630" s="0" t="s">
        <v>1081</v>
      </c>
      <c r="O4630" s="0" t="s">
        <v>1166</v>
      </c>
      <c r="Q4630" s="216" t="n">
        <v>50</v>
      </c>
      <c r="S4630" s="0" t="s">
        <v>930</v>
      </c>
      <c r="T4630" s="0" t="s">
        <v>784</v>
      </c>
      <c r="U4630" s="218" t="n">
        <v>61.25</v>
      </c>
      <c r="V4630" s="0" t="s">
        <v>1222</v>
      </c>
      <c r="W4630" s="0" t="s">
        <v>1122</v>
      </c>
      <c r="X4630" s="0" t="s">
        <v>1106</v>
      </c>
      <c r="Y4630" s="0" t="s">
        <v>1051</v>
      </c>
      <c r="Z4630" s="0" t="s">
        <v>618</v>
      </c>
      <c r="AA4630" s="0" t="n">
        <v>621875.1</v>
      </c>
      <c r="AB4630" s="215" t="n">
        <v>37043.5916666667</v>
      </c>
      <c r="AC4630" s="215" t="n">
        <v>37072.5916666667</v>
      </c>
    </row>
    <row r="4631" customFormat="false" ht="12.75" hidden="false" customHeight="false" outlineLevel="0" collapsed="false">
      <c r="A4631" s="208" t="str">
        <f aca="false">B4631&amp;" "&amp;C4631&amp;" "&amp;D4631</f>
        <v>US Natural Gas Financial</v>
      </c>
      <c r="B4631" s="208" t="str">
        <f aca="false">IF((LEFT(N4631,2)="US"),"US","")</f>
        <v>US</v>
      </c>
      <c r="C4631" s="208" t="str">
        <f aca="false">M4631</f>
        <v>Natural Gas</v>
      </c>
      <c r="D4631" s="208" t="str">
        <f aca="false">IF(ISNUMBER(FIND("Phy",N4631))=TRUE(),"Physical","Financial")</f>
        <v>Financial</v>
      </c>
      <c r="E4631" s="208" t="n">
        <f aca="false">IF(VLOOKUP(S4631,'DD-Lookup'!$J$6:$L$50,3,FALSE())="Monthly",(YEAR(AC4631)-YEAR(AB4631))*12+MONTH(AC4631)-MONTH(AB4631)+1,(AC4631-AB4631+1))</f>
        <v>30</v>
      </c>
      <c r="F4631" s="239" t="n">
        <f aca="false">E4631*SUM(P4631:Q4631)</f>
        <v>150000</v>
      </c>
      <c r="G4631" s="214" t="n">
        <v>1293616</v>
      </c>
      <c r="H4631" s="215" t="n">
        <v>37035.5231597222</v>
      </c>
      <c r="I4631" s="0" t="s">
        <v>1112</v>
      </c>
      <c r="M4631" s="0" t="s">
        <v>858</v>
      </c>
      <c r="N4631" s="0" t="s">
        <v>1024</v>
      </c>
      <c r="O4631" s="0" t="s">
        <v>1025</v>
      </c>
      <c r="Q4631" s="216" t="n">
        <v>5000</v>
      </c>
      <c r="S4631" s="0" t="s">
        <v>1026</v>
      </c>
      <c r="T4631" s="0" t="s">
        <v>784</v>
      </c>
      <c r="U4631" s="218" t="n">
        <v>4.095</v>
      </c>
      <c r="V4631" s="0" t="s">
        <v>2596</v>
      </c>
      <c r="W4631" s="0" t="s">
        <v>1028</v>
      </c>
      <c r="X4631" s="0" t="s">
        <v>1029</v>
      </c>
      <c r="Y4631" s="0" t="s">
        <v>838</v>
      </c>
      <c r="Z4631" s="0" t="s">
        <v>571</v>
      </c>
      <c r="AA4631" s="0" t="s">
        <v>3682</v>
      </c>
      <c r="AB4631" s="215" t="n">
        <v>37043.875</v>
      </c>
      <c r="AC4631" s="215" t="n">
        <v>37072.875</v>
      </c>
    </row>
    <row r="4632" customFormat="false" ht="12.75" hidden="false" customHeight="false" outlineLevel="0" collapsed="false">
      <c r="A4632" s="208" t="str">
        <f aca="false">B4632&amp;" "&amp;C4632&amp;" "&amp;D4632</f>
        <v>US Power Physical</v>
      </c>
      <c r="B4632" s="208" t="str">
        <f aca="false">IF((LEFT(N4632,2)="US"),"US","")</f>
        <v>US</v>
      </c>
      <c r="C4632" s="208" t="str">
        <f aca="false">M4632</f>
        <v>Power</v>
      </c>
      <c r="D4632" s="208" t="str">
        <f aca="false">IF(ISNUMBER(FIND("Phy",N4632))=TRUE(),"Physical","Financial")</f>
        <v>Physical</v>
      </c>
      <c r="E4632" s="208" t="n">
        <f aca="false">IF(VLOOKUP(S4632,'DD-Lookup'!$J$6:$L$50,3,FALSE())="Monthly",(YEAR(AC4632)-YEAR(AB4632))*12+MONTH(AC4632)-MONTH(AB4632)+1,(AC4632-AB4632+1))</f>
        <v>30</v>
      </c>
      <c r="F4632" s="239" t="n">
        <f aca="false">E4632*SUM(P4632:Q4632)</f>
        <v>1500</v>
      </c>
      <c r="G4632" s="214" t="n">
        <v>1293617</v>
      </c>
      <c r="H4632" s="215" t="n">
        <v>37035.5232986111</v>
      </c>
      <c r="I4632" s="0" t="s">
        <v>1087</v>
      </c>
      <c r="M4632" s="0" t="s">
        <v>67</v>
      </c>
      <c r="N4632" s="0" t="s">
        <v>1081</v>
      </c>
      <c r="O4632" s="0" t="s">
        <v>1166</v>
      </c>
      <c r="P4632" s="216" t="n">
        <v>50</v>
      </c>
      <c r="S4632" s="0" t="s">
        <v>930</v>
      </c>
      <c r="T4632" s="0" t="s">
        <v>784</v>
      </c>
      <c r="U4632" s="218" t="n">
        <v>61.25</v>
      </c>
      <c r="V4632" s="0" t="s">
        <v>1224</v>
      </c>
      <c r="W4632" s="0" t="s">
        <v>1122</v>
      </c>
      <c r="X4632" s="0" t="s">
        <v>1106</v>
      </c>
      <c r="Y4632" s="0" t="s">
        <v>1051</v>
      </c>
      <c r="Z4632" s="0" t="s">
        <v>618</v>
      </c>
      <c r="AA4632" s="0" t="n">
        <v>621880.1</v>
      </c>
      <c r="AB4632" s="215" t="n">
        <v>37043.5916666667</v>
      </c>
      <c r="AC4632" s="215" t="n">
        <v>37072.5916666667</v>
      </c>
    </row>
    <row r="4633" customFormat="false" ht="12.75" hidden="false" customHeight="false" outlineLevel="0" collapsed="false">
      <c r="A4633" s="208" t="str">
        <f aca="false">B4633&amp;" "&amp;C4633&amp;" "&amp;D4633</f>
        <v>US Natural Gas Financial</v>
      </c>
      <c r="B4633" s="208" t="str">
        <f aca="false">IF((LEFT(N4633,2)="US"),"US","")</f>
        <v>US</v>
      </c>
      <c r="C4633" s="208" t="str">
        <f aca="false">M4633</f>
        <v>Natural Gas</v>
      </c>
      <c r="D4633" s="208" t="str">
        <f aca="false">IF(ISNUMBER(FIND("Phy",N4633))=TRUE(),"Physical","Financial")</f>
        <v>Financial</v>
      </c>
      <c r="E4633" s="208" t="n">
        <f aca="false">IF(VLOOKUP(S4633,'DD-Lookup'!$J$6:$L$50,3,FALSE())="Monthly",(YEAR(AC4633)-YEAR(AB4633))*12+MONTH(AC4633)-MONTH(AB4633)+1,(AC4633-AB4633+1))</f>
        <v>30</v>
      </c>
      <c r="F4633" s="239" t="n">
        <f aca="false">E4633*SUM(P4633:Q4633)</f>
        <v>75000</v>
      </c>
      <c r="G4633" s="214" t="n">
        <v>1293619</v>
      </c>
      <c r="H4633" s="215" t="n">
        <v>37035.5234375</v>
      </c>
      <c r="I4633" s="0" t="s">
        <v>1721</v>
      </c>
      <c r="M4633" s="0" t="s">
        <v>858</v>
      </c>
      <c r="N4633" s="0" t="s">
        <v>1024</v>
      </c>
      <c r="O4633" s="0" t="s">
        <v>1025</v>
      </c>
      <c r="Q4633" s="216" t="n">
        <v>2500</v>
      </c>
      <c r="S4633" s="0" t="s">
        <v>1026</v>
      </c>
      <c r="T4633" s="0" t="s">
        <v>784</v>
      </c>
      <c r="U4633" s="218" t="n">
        <v>4.1</v>
      </c>
      <c r="V4633" s="0" t="s">
        <v>1722</v>
      </c>
      <c r="W4633" s="0" t="s">
        <v>1028</v>
      </c>
      <c r="X4633" s="0" t="s">
        <v>1029</v>
      </c>
      <c r="Y4633" s="0" t="s">
        <v>838</v>
      </c>
      <c r="Z4633" s="0" t="s">
        <v>571</v>
      </c>
      <c r="AA4633" s="0" t="s">
        <v>3683</v>
      </c>
      <c r="AB4633" s="215" t="n">
        <v>37043.875</v>
      </c>
      <c r="AC4633" s="215" t="n">
        <v>37072.875</v>
      </c>
    </row>
    <row r="4634" customFormat="false" ht="12.75" hidden="false" customHeight="false" outlineLevel="0" collapsed="false">
      <c r="A4634" s="208" t="str">
        <f aca="false">B4634&amp;" "&amp;C4634&amp;" "&amp;D4634</f>
        <v>US Natural Gas Financial</v>
      </c>
      <c r="B4634" s="208" t="str">
        <f aca="false">IF((LEFT(N4634,2)="US"),"US","")</f>
        <v>US</v>
      </c>
      <c r="C4634" s="208" t="str">
        <f aca="false">M4634</f>
        <v>Natural Gas</v>
      </c>
      <c r="D4634" s="208" t="str">
        <f aca="false">IF(ISNUMBER(FIND("Phy",N4634))=TRUE(),"Physical","Financial")</f>
        <v>Financial</v>
      </c>
      <c r="E4634" s="208" t="n">
        <f aca="false">IF(VLOOKUP(S4634,'DD-Lookup'!$J$6:$L$50,3,FALSE())="Monthly",(YEAR(AC4634)-YEAR(AB4634))*12+MONTH(AC4634)-MONTH(AB4634)+1,(AC4634-AB4634+1))</f>
        <v>30</v>
      </c>
      <c r="F4634" s="239" t="n">
        <f aca="false">E4634*SUM(P4634:Q4634)</f>
        <v>525000</v>
      </c>
      <c r="G4634" s="214" t="n">
        <v>1293620</v>
      </c>
      <c r="H4634" s="215" t="n">
        <v>37035.5235648148</v>
      </c>
      <c r="I4634" s="0" t="s">
        <v>2107</v>
      </c>
      <c r="M4634" s="0" t="s">
        <v>858</v>
      </c>
      <c r="N4634" s="0" t="s">
        <v>1024</v>
      </c>
      <c r="O4634" s="0" t="s">
        <v>1025</v>
      </c>
      <c r="Q4634" s="216" t="n">
        <v>17500</v>
      </c>
      <c r="S4634" s="0" t="s">
        <v>1026</v>
      </c>
      <c r="T4634" s="0" t="s">
        <v>784</v>
      </c>
      <c r="U4634" s="218" t="n">
        <v>4.1</v>
      </c>
      <c r="V4634" s="0" t="s">
        <v>3662</v>
      </c>
      <c r="W4634" s="0" t="s">
        <v>1028</v>
      </c>
      <c r="X4634" s="0" t="s">
        <v>1029</v>
      </c>
      <c r="Y4634" s="0" t="s">
        <v>838</v>
      </c>
      <c r="Z4634" s="0" t="s">
        <v>571</v>
      </c>
      <c r="AA4634" s="0" t="s">
        <v>3684</v>
      </c>
      <c r="AB4634" s="215" t="n">
        <v>37043.875</v>
      </c>
      <c r="AC4634" s="215" t="n">
        <v>37072.875</v>
      </c>
    </row>
    <row r="4635" customFormat="false" ht="12.75" hidden="false" customHeight="false" outlineLevel="0" collapsed="false">
      <c r="A4635" s="208" t="str">
        <f aca="false">B4635&amp;" "&amp;C4635&amp;" "&amp;D4635</f>
        <v>US Power Physical</v>
      </c>
      <c r="B4635" s="208" t="str">
        <f aca="false">IF((LEFT(N4635,2)="US"),"US","")</f>
        <v>US</v>
      </c>
      <c r="C4635" s="208" t="str">
        <f aca="false">M4635</f>
        <v>Power</v>
      </c>
      <c r="D4635" s="208" t="str">
        <f aca="false">IF(ISNUMBER(FIND("Phy",N4635))=TRUE(),"Physical","Financial")</f>
        <v>Physical</v>
      </c>
      <c r="E4635" s="208" t="n">
        <f aca="false">IF(VLOOKUP(S4635,'DD-Lookup'!$J$6:$L$50,3,FALSE())="Monthly",(YEAR(AC4635)-YEAR(AB4635))*12+MONTH(AC4635)-MONTH(AB4635)+1,(AC4635-AB4635+1))</f>
        <v>30</v>
      </c>
      <c r="F4635" s="239" t="n">
        <f aca="false">E4635*SUM(P4635:Q4635)</f>
        <v>1500</v>
      </c>
      <c r="G4635" s="214" t="n">
        <v>1293621</v>
      </c>
      <c r="H4635" s="215" t="n">
        <v>37035.523587963</v>
      </c>
      <c r="I4635" s="0" t="s">
        <v>600</v>
      </c>
      <c r="M4635" s="0" t="s">
        <v>67</v>
      </c>
      <c r="N4635" s="0" t="s">
        <v>1081</v>
      </c>
      <c r="O4635" s="0" t="s">
        <v>1166</v>
      </c>
      <c r="Q4635" s="216" t="n">
        <v>50</v>
      </c>
      <c r="S4635" s="0" t="s">
        <v>930</v>
      </c>
      <c r="T4635" s="0" t="s">
        <v>784</v>
      </c>
      <c r="U4635" s="218" t="n">
        <v>61.25</v>
      </c>
      <c r="V4635" s="0" t="s">
        <v>1173</v>
      </c>
      <c r="W4635" s="0" t="s">
        <v>1122</v>
      </c>
      <c r="X4635" s="0" t="s">
        <v>1106</v>
      </c>
      <c r="Y4635" s="0" t="s">
        <v>1051</v>
      </c>
      <c r="Z4635" s="0" t="s">
        <v>618</v>
      </c>
      <c r="AA4635" s="0" t="n">
        <v>621882.1</v>
      </c>
      <c r="AB4635" s="215" t="n">
        <v>37043.5916666667</v>
      </c>
      <c r="AC4635" s="215" t="n">
        <v>37072.5916666667</v>
      </c>
    </row>
    <row r="4636" customFormat="false" ht="12.75" hidden="false" customHeight="false" outlineLevel="0" collapsed="false">
      <c r="A4636" s="208" t="str">
        <f aca="false">B4636&amp;" "&amp;C4636&amp;" "&amp;D4636</f>
        <v>US Power Physical</v>
      </c>
      <c r="B4636" s="208" t="str">
        <f aca="false">IF((LEFT(N4636,2)="US"),"US","")</f>
        <v>US</v>
      </c>
      <c r="C4636" s="208" t="str">
        <f aca="false">M4636</f>
        <v>Power</v>
      </c>
      <c r="D4636" s="208" t="str">
        <f aca="false">IF(ISNUMBER(FIND("Phy",N4636))=TRUE(),"Physical","Financial")</f>
        <v>Physical</v>
      </c>
      <c r="E4636" s="208" t="n">
        <f aca="false">IF(VLOOKUP(S4636,'DD-Lookup'!$J$6:$L$50,3,FALSE())="Monthly",(YEAR(AC4636)-YEAR(AB4636))*12+MONTH(AC4636)-MONTH(AB4636)+1,(AC4636-AB4636+1))</f>
        <v>92</v>
      </c>
      <c r="F4636" s="239" t="n">
        <f aca="false">E4636*SUM(P4636:Q4636)</f>
        <v>4600</v>
      </c>
      <c r="G4636" s="214" t="n">
        <v>1293623</v>
      </c>
      <c r="H4636" s="215" t="n">
        <v>37035.5237384259</v>
      </c>
      <c r="I4636" s="0" t="s">
        <v>1183</v>
      </c>
      <c r="M4636" s="0" t="s">
        <v>67</v>
      </c>
      <c r="N4636" s="0" t="s">
        <v>1081</v>
      </c>
      <c r="O4636" s="0" t="s">
        <v>1215</v>
      </c>
      <c r="Q4636" s="216" t="n">
        <v>50</v>
      </c>
      <c r="S4636" s="0" t="s">
        <v>930</v>
      </c>
      <c r="T4636" s="0" t="s">
        <v>784</v>
      </c>
      <c r="U4636" s="218" t="n">
        <v>36.75</v>
      </c>
      <c r="V4636" s="0" t="s">
        <v>3685</v>
      </c>
      <c r="W4636" s="0" t="s">
        <v>1090</v>
      </c>
      <c r="X4636" s="0" t="s">
        <v>1091</v>
      </c>
      <c r="Y4636" s="0" t="s">
        <v>1051</v>
      </c>
      <c r="Z4636" s="0" t="s">
        <v>618</v>
      </c>
      <c r="AA4636" s="0" t="n">
        <v>621884.1</v>
      </c>
      <c r="AB4636" s="215" t="n">
        <v>37165.7159722222</v>
      </c>
      <c r="AC4636" s="215" t="n">
        <v>37256.7159722222</v>
      </c>
    </row>
    <row r="4637" customFormat="false" ht="12.75" hidden="false" customHeight="false" outlineLevel="0" collapsed="false">
      <c r="A4637" s="208" t="str">
        <f aca="false">B4637&amp;" "&amp;C4637&amp;" "&amp;D4637</f>
        <v>US Crude Financial</v>
      </c>
      <c r="B4637" s="208" t="str">
        <f aca="false">IF((LEFT(N4637,2)="US"),"US","")</f>
        <v>US</v>
      </c>
      <c r="C4637" s="208" t="str">
        <f aca="false">M4637</f>
        <v>Crude</v>
      </c>
      <c r="D4637" s="208" t="str">
        <f aca="false">IF(ISNUMBER(FIND("Phy",N4637))=TRUE(),"Physical","Financial")</f>
        <v>Financial</v>
      </c>
      <c r="E4637" s="208" t="n">
        <f aca="false">IF(VLOOKUP(S4637,'DD-Lookup'!$J$6:$L$50,3,FALSE())="Monthly",(YEAR(AC4637)-YEAR(AB4637))*12+MONTH(AC4637)-MONTH(AB4637)+1,(AC4637-AB4637+1))</f>
        <v>1</v>
      </c>
      <c r="F4637" s="239" t="n">
        <f aca="false">E4637*SUM(P4637:Q4637)</f>
        <v>50000</v>
      </c>
      <c r="G4637" s="214" t="n">
        <v>1293624</v>
      </c>
      <c r="H4637" s="215" t="n">
        <v>37035.5240046296</v>
      </c>
      <c r="I4637" s="0" t="s">
        <v>2320</v>
      </c>
      <c r="M4637" s="0" t="s">
        <v>97</v>
      </c>
      <c r="N4637" s="0" t="s">
        <v>841</v>
      </c>
      <c r="O4637" s="0" t="s">
        <v>889</v>
      </c>
      <c r="P4637" s="216" t="n">
        <v>50000</v>
      </c>
      <c r="S4637" s="0" t="s">
        <v>843</v>
      </c>
      <c r="T4637" s="0" t="s">
        <v>784</v>
      </c>
      <c r="U4637" s="218" t="n">
        <v>28.37</v>
      </c>
      <c r="V4637" s="0" t="s">
        <v>2321</v>
      </c>
      <c r="W4637" s="0" t="s">
        <v>845</v>
      </c>
      <c r="X4637" s="0" t="s">
        <v>891</v>
      </c>
      <c r="Y4637" s="0" t="s">
        <v>847</v>
      </c>
      <c r="Z4637" s="0" t="s">
        <v>571</v>
      </c>
      <c r="AA4637" s="0" t="n">
        <v>107293</v>
      </c>
      <c r="AB4637" s="215" t="n">
        <v>37073</v>
      </c>
      <c r="AC4637" s="215" t="n">
        <v>37103</v>
      </c>
    </row>
    <row r="4638" customFormat="false" ht="12.75" hidden="false" customHeight="false" outlineLevel="0" collapsed="false">
      <c r="A4638" s="208" t="str">
        <f aca="false">B4638&amp;" "&amp;C4638&amp;" "&amp;D4638</f>
        <v>US Power Physical</v>
      </c>
      <c r="B4638" s="208" t="str">
        <f aca="false">IF((LEFT(N4638,2)="US"),"US","")</f>
        <v>US</v>
      </c>
      <c r="C4638" s="208" t="str">
        <f aca="false">M4638</f>
        <v>Power</v>
      </c>
      <c r="D4638" s="208" t="str">
        <f aca="false">IF(ISNUMBER(FIND("Phy",N4638))=TRUE(),"Physical","Financial")</f>
        <v>Physical</v>
      </c>
      <c r="E4638" s="208" t="n">
        <f aca="false">IF(VLOOKUP(S4638,'DD-Lookup'!$J$6:$L$50,3,FALSE())="Monthly",(YEAR(AC4638)-YEAR(AB4638))*12+MONTH(AC4638)-MONTH(AB4638)+1,(AC4638-AB4638+1))</f>
        <v>30</v>
      </c>
      <c r="F4638" s="239" t="n">
        <f aca="false">E4638*SUM(P4638:Q4638)</f>
        <v>1500</v>
      </c>
      <c r="G4638" s="214" t="n">
        <v>1293625</v>
      </c>
      <c r="H4638" s="215" t="n">
        <v>37035.5240277778</v>
      </c>
      <c r="I4638" s="0" t="s">
        <v>1107</v>
      </c>
      <c r="M4638" s="0" t="s">
        <v>67</v>
      </c>
      <c r="N4638" s="0" t="s">
        <v>1081</v>
      </c>
      <c r="O4638" s="0" t="s">
        <v>1181</v>
      </c>
      <c r="Q4638" s="216" t="n">
        <v>50</v>
      </c>
      <c r="S4638" s="0" t="s">
        <v>930</v>
      </c>
      <c r="T4638" s="0" t="s">
        <v>784</v>
      </c>
      <c r="U4638" s="218" t="n">
        <v>71.5</v>
      </c>
      <c r="V4638" s="0" t="s">
        <v>1160</v>
      </c>
      <c r="W4638" s="0" t="s">
        <v>1084</v>
      </c>
      <c r="X4638" s="0" t="s">
        <v>1182</v>
      </c>
      <c r="Y4638" s="0" t="s">
        <v>1051</v>
      </c>
      <c r="Z4638" s="0" t="s">
        <v>618</v>
      </c>
      <c r="AA4638" s="0" t="n">
        <v>621885.1</v>
      </c>
      <c r="AB4638" s="215" t="n">
        <v>37043.5944444445</v>
      </c>
      <c r="AC4638" s="215" t="n">
        <v>37072.5944444445</v>
      </c>
    </row>
    <row r="4639" customFormat="false" ht="12.75" hidden="false" customHeight="false" outlineLevel="0" collapsed="false">
      <c r="A4639" s="208" t="str">
        <f aca="false">B4639&amp;" "&amp;C4639&amp;" "&amp;D4639</f>
        <v>US Natural Gas Financial</v>
      </c>
      <c r="B4639" s="208" t="str">
        <f aca="false">IF((LEFT(N4639,2)="US"),"US","")</f>
        <v>US</v>
      </c>
      <c r="C4639" s="208" t="str">
        <f aca="false">M4639</f>
        <v>Natural Gas</v>
      </c>
      <c r="D4639" s="208" t="str">
        <f aca="false">IF(ISNUMBER(FIND("Phy",N4639))=TRUE(),"Physical","Financial")</f>
        <v>Financial</v>
      </c>
      <c r="E4639" s="208" t="n">
        <f aca="false">IF(VLOOKUP(S4639,'DD-Lookup'!$J$6:$L$50,3,FALSE())="Monthly",(YEAR(AC4639)-YEAR(AB4639))*12+MONTH(AC4639)-MONTH(AB4639)+1,(AC4639-AB4639+1))</f>
        <v>30</v>
      </c>
      <c r="F4639" s="239" t="n">
        <f aca="false">E4639*SUM(P4639:Q4639)</f>
        <v>300000</v>
      </c>
      <c r="G4639" s="214" t="n">
        <v>1293626</v>
      </c>
      <c r="H4639" s="215" t="n">
        <v>37035.5240625</v>
      </c>
      <c r="I4639" s="0" t="s">
        <v>1865</v>
      </c>
      <c r="M4639" s="0" t="s">
        <v>858</v>
      </c>
      <c r="N4639" s="0" t="s">
        <v>1024</v>
      </c>
      <c r="O4639" s="0" t="s">
        <v>2658</v>
      </c>
      <c r="P4639" s="216" t="n">
        <v>10000</v>
      </c>
      <c r="S4639" s="0" t="s">
        <v>1026</v>
      </c>
      <c r="T4639" s="0" t="s">
        <v>784</v>
      </c>
      <c r="U4639" s="218" t="n">
        <v>-0.01</v>
      </c>
      <c r="V4639" s="0" t="s">
        <v>3686</v>
      </c>
      <c r="W4639" s="0" t="s">
        <v>1851</v>
      </c>
      <c r="X4639" s="0" t="s">
        <v>1852</v>
      </c>
      <c r="Y4639" s="0" t="s">
        <v>838</v>
      </c>
      <c r="Z4639" s="0" t="s">
        <v>571</v>
      </c>
      <c r="AA4639" s="0" t="s">
        <v>3687</v>
      </c>
      <c r="AB4639" s="215" t="n">
        <v>37043.875</v>
      </c>
      <c r="AC4639" s="215" t="n">
        <v>37072.875</v>
      </c>
    </row>
    <row r="4640" customFormat="false" ht="12.75" hidden="false" customHeight="false" outlineLevel="0" collapsed="false">
      <c r="A4640" s="208" t="str">
        <f aca="false">B4640&amp;" "&amp;C4640&amp;" "&amp;D4640</f>
        <v>US Natural Gas Financial</v>
      </c>
      <c r="B4640" s="208" t="str">
        <f aca="false">IF((LEFT(N4640,2)="US"),"US","")</f>
        <v>US</v>
      </c>
      <c r="C4640" s="208" t="str">
        <f aca="false">M4640</f>
        <v>Natural Gas</v>
      </c>
      <c r="D4640" s="208" t="str">
        <f aca="false">IF(ISNUMBER(FIND("Phy",N4640))=TRUE(),"Physical","Financial")</f>
        <v>Financial</v>
      </c>
      <c r="E4640" s="208" t="n">
        <f aca="false">IF(VLOOKUP(S4640,'DD-Lookup'!$J$6:$L$50,3,FALSE())="Monthly",(YEAR(AC4640)-YEAR(AB4640))*12+MONTH(AC4640)-MONTH(AB4640)+1,(AC4640-AB4640+1))</f>
        <v>31</v>
      </c>
      <c r="F4640" s="239" t="n">
        <f aca="false">E4640*SUM(P4640:Q4640)</f>
        <v>155000</v>
      </c>
      <c r="G4640" s="214" t="n">
        <v>1293629</v>
      </c>
      <c r="H4640" s="215" t="n">
        <v>37035.5241319445</v>
      </c>
      <c r="I4640" s="0" t="s">
        <v>1066</v>
      </c>
      <c r="M4640" s="0" t="s">
        <v>858</v>
      </c>
      <c r="N4640" s="0" t="s">
        <v>1024</v>
      </c>
      <c r="O4640" s="0" t="s">
        <v>1099</v>
      </c>
      <c r="Q4640" s="216" t="n">
        <v>5000</v>
      </c>
      <c r="S4640" s="0" t="s">
        <v>1026</v>
      </c>
      <c r="T4640" s="0" t="s">
        <v>784</v>
      </c>
      <c r="U4640" s="218" t="n">
        <v>4.1725</v>
      </c>
      <c r="V4640" s="0" t="s">
        <v>2811</v>
      </c>
      <c r="W4640" s="0" t="s">
        <v>1028</v>
      </c>
      <c r="X4640" s="0" t="s">
        <v>1029</v>
      </c>
      <c r="Y4640" s="0" t="s">
        <v>838</v>
      </c>
      <c r="Z4640" s="0" t="s">
        <v>571</v>
      </c>
      <c r="AA4640" s="0" t="s">
        <v>3688</v>
      </c>
      <c r="AB4640" s="215" t="n">
        <v>37073.875</v>
      </c>
      <c r="AC4640" s="215" t="n">
        <v>37103.875</v>
      </c>
    </row>
    <row r="4641" customFormat="false" ht="12.75" hidden="false" customHeight="false" outlineLevel="0" collapsed="false">
      <c r="A4641" s="208" t="str">
        <f aca="false">B4641&amp;" "&amp;C4641&amp;" "&amp;D4641</f>
        <v>US Crude Financial</v>
      </c>
      <c r="B4641" s="208" t="str">
        <f aca="false">IF((LEFT(N4641,2)="US"),"US","")</f>
        <v>US</v>
      </c>
      <c r="C4641" s="208" t="str">
        <f aca="false">M4641</f>
        <v>Crude</v>
      </c>
      <c r="D4641" s="208" t="str">
        <f aca="false">IF(ISNUMBER(FIND("Phy",N4641))=TRUE(),"Physical","Financial")</f>
        <v>Financial</v>
      </c>
      <c r="E4641" s="208" t="n">
        <f aca="false">IF(VLOOKUP(S4641,'DD-Lookup'!$J$6:$L$50,3,FALSE())="Monthly",(YEAR(AC4641)-YEAR(AB4641))*12+MONTH(AC4641)-MONTH(AB4641)+1,(AC4641-AB4641+1))</f>
        <v>1</v>
      </c>
      <c r="F4641" s="239" t="n">
        <f aca="false">E4641*SUM(P4641:Q4641)</f>
        <v>50000</v>
      </c>
      <c r="G4641" s="214" t="n">
        <v>1293628</v>
      </c>
      <c r="H4641" s="215" t="n">
        <v>37035.5241319445</v>
      </c>
      <c r="I4641" s="0" t="s">
        <v>1376</v>
      </c>
      <c r="M4641" s="0" t="s">
        <v>97</v>
      </c>
      <c r="N4641" s="0" t="s">
        <v>841</v>
      </c>
      <c r="O4641" s="0" t="s">
        <v>889</v>
      </c>
      <c r="Q4641" s="216" t="n">
        <v>50000</v>
      </c>
      <c r="S4641" s="0" t="s">
        <v>843</v>
      </c>
      <c r="T4641" s="0" t="s">
        <v>784</v>
      </c>
      <c r="U4641" s="218" t="n">
        <v>28.39</v>
      </c>
      <c r="V4641" s="0" t="s">
        <v>3289</v>
      </c>
      <c r="W4641" s="0" t="s">
        <v>845</v>
      </c>
      <c r="X4641" s="0" t="s">
        <v>891</v>
      </c>
      <c r="Y4641" s="0" t="s">
        <v>847</v>
      </c>
      <c r="Z4641" s="0" t="s">
        <v>571</v>
      </c>
      <c r="AA4641" s="0" t="n">
        <v>107295</v>
      </c>
      <c r="AB4641" s="215" t="n">
        <v>37073</v>
      </c>
      <c r="AC4641" s="215" t="n">
        <v>37103</v>
      </c>
    </row>
    <row r="4642" customFormat="false" ht="12.75" hidden="false" customHeight="false" outlineLevel="0" collapsed="false">
      <c r="A4642" s="208" t="str">
        <f aca="false">B4642&amp;" "&amp;C4642&amp;" "&amp;D4642</f>
        <v>US Power Physical</v>
      </c>
      <c r="B4642" s="208" t="str">
        <f aca="false">IF((LEFT(N4642,2)="US"),"US","")</f>
        <v>US</v>
      </c>
      <c r="C4642" s="208" t="str">
        <f aca="false">M4642</f>
        <v>Power</v>
      </c>
      <c r="D4642" s="208" t="str">
        <f aca="false">IF(ISNUMBER(FIND("Phy",N4642))=TRUE(),"Physical","Financial")</f>
        <v>Physical</v>
      </c>
      <c r="E4642" s="208" t="n">
        <f aca="false">IF(VLOOKUP(S4642,'DD-Lookup'!$J$6:$L$50,3,FALSE())="Monthly",(YEAR(AC4642)-YEAR(AB4642))*12+MONTH(AC4642)-MONTH(AB4642)+1,(AC4642-AB4642+1))</f>
        <v>62</v>
      </c>
      <c r="F4642" s="239" t="n">
        <f aca="false">E4642*SUM(P4642:Q4642)</f>
        <v>3100</v>
      </c>
      <c r="G4642" s="214" t="n">
        <v>1293631</v>
      </c>
      <c r="H4642" s="215" t="n">
        <v>37035.5241782407</v>
      </c>
      <c r="I4642" s="0" t="s">
        <v>1087</v>
      </c>
      <c r="M4642" s="0" t="s">
        <v>67</v>
      </c>
      <c r="N4642" s="0" t="s">
        <v>1081</v>
      </c>
      <c r="O4642" s="0" t="s">
        <v>1223</v>
      </c>
      <c r="Q4642" s="216" t="n">
        <v>50</v>
      </c>
      <c r="S4642" s="0" t="s">
        <v>930</v>
      </c>
      <c r="T4642" s="0" t="s">
        <v>784</v>
      </c>
      <c r="U4642" s="218" t="n">
        <v>74.75</v>
      </c>
      <c r="V4642" s="0" t="s">
        <v>1224</v>
      </c>
      <c r="W4642" s="0" t="s">
        <v>1105</v>
      </c>
      <c r="X4642" s="0" t="s">
        <v>1106</v>
      </c>
      <c r="Y4642" s="0" t="s">
        <v>1051</v>
      </c>
      <c r="Z4642" s="0" t="s">
        <v>618</v>
      </c>
      <c r="AA4642" s="0" t="n">
        <v>621886.1</v>
      </c>
      <c r="AB4642" s="215" t="n">
        <v>37438.5916666667</v>
      </c>
      <c r="AC4642" s="215" t="n">
        <v>37499.5916666667</v>
      </c>
    </row>
    <row r="4643" customFormat="false" ht="12.75" hidden="false" customHeight="false" outlineLevel="0" collapsed="false">
      <c r="A4643" s="208" t="str">
        <f aca="false">B4643&amp;" "&amp;C4643&amp;" "&amp;D4643</f>
        <v>US Power Physical</v>
      </c>
      <c r="B4643" s="208" t="str">
        <f aca="false">IF((LEFT(N4643,2)="US"),"US","")</f>
        <v>US</v>
      </c>
      <c r="C4643" s="208" t="str">
        <f aca="false">M4643</f>
        <v>Power</v>
      </c>
      <c r="D4643" s="208" t="str">
        <f aca="false">IF(ISNUMBER(FIND("Phy",N4643))=TRUE(),"Physical","Financial")</f>
        <v>Physical</v>
      </c>
      <c r="E4643" s="208" t="n">
        <f aca="false">IF(VLOOKUP(S4643,'DD-Lookup'!$J$6:$L$50,3,FALSE())="Monthly",(YEAR(AC4643)-YEAR(AB4643))*12+MONTH(AC4643)-MONTH(AB4643)+1,(AC4643-AB4643+1))</f>
        <v>92</v>
      </c>
      <c r="F4643" s="239" t="n">
        <f aca="false">E4643*SUM(P4643:Q4643)</f>
        <v>4600</v>
      </c>
      <c r="G4643" s="214" t="n">
        <v>1293632</v>
      </c>
      <c r="H4643" s="215" t="n">
        <v>37035.5244328704</v>
      </c>
      <c r="I4643" s="0" t="s">
        <v>1139</v>
      </c>
      <c r="M4643" s="0" t="s">
        <v>67</v>
      </c>
      <c r="N4643" s="0" t="s">
        <v>1081</v>
      </c>
      <c r="O4643" s="0" t="s">
        <v>1148</v>
      </c>
      <c r="Q4643" s="216" t="n">
        <v>50</v>
      </c>
      <c r="S4643" s="0" t="s">
        <v>930</v>
      </c>
      <c r="T4643" s="0" t="s">
        <v>784</v>
      </c>
      <c r="U4643" s="218" t="n">
        <v>38.5</v>
      </c>
      <c r="V4643" s="0" t="s">
        <v>3689</v>
      </c>
      <c r="W4643" s="0" t="s">
        <v>1105</v>
      </c>
      <c r="X4643" s="0" t="s">
        <v>1106</v>
      </c>
      <c r="Y4643" s="0" t="s">
        <v>1051</v>
      </c>
      <c r="Z4643" s="0" t="s">
        <v>618</v>
      </c>
      <c r="AA4643" s="0" t="n">
        <v>621887.1</v>
      </c>
      <c r="AB4643" s="215" t="n">
        <v>37165.5916666667</v>
      </c>
      <c r="AC4643" s="215" t="n">
        <v>37256.5916666667</v>
      </c>
    </row>
    <row r="4644" customFormat="false" ht="12.75" hidden="false" customHeight="false" outlineLevel="0" collapsed="false">
      <c r="A4644" s="208" t="str">
        <f aca="false">B4644&amp;" "&amp;C4644&amp;" "&amp;D4644</f>
        <v>US Power Physical</v>
      </c>
      <c r="B4644" s="208" t="str">
        <f aca="false">IF((LEFT(N4644,2)="US"),"US","")</f>
        <v>US</v>
      </c>
      <c r="C4644" s="208" t="str">
        <f aca="false">M4644</f>
        <v>Power</v>
      </c>
      <c r="D4644" s="208" t="str">
        <f aca="false">IF(ISNUMBER(FIND("Phy",N4644))=TRUE(),"Physical","Financial")</f>
        <v>Physical</v>
      </c>
      <c r="E4644" s="208" t="n">
        <f aca="false">IF(VLOOKUP(S4644,'DD-Lookup'!$J$6:$L$50,3,FALSE())="Monthly",(YEAR(AC4644)-YEAR(AB4644))*12+MONTH(AC4644)-MONTH(AB4644)+1,(AC4644-AB4644+1))</f>
        <v>30</v>
      </c>
      <c r="F4644" s="239" t="n">
        <f aca="false">E4644*SUM(P4644:Q4644)</f>
        <v>1500</v>
      </c>
      <c r="G4644" s="214" t="n">
        <v>1293633</v>
      </c>
      <c r="H4644" s="215" t="n">
        <v>37035.5245717593</v>
      </c>
      <c r="I4644" s="0" t="s">
        <v>1115</v>
      </c>
      <c r="M4644" s="0" t="s">
        <v>67</v>
      </c>
      <c r="N4644" s="0" t="s">
        <v>1081</v>
      </c>
      <c r="O4644" s="0" t="s">
        <v>1161</v>
      </c>
      <c r="Q4644" s="216" t="n">
        <v>50</v>
      </c>
      <c r="S4644" s="0" t="s">
        <v>930</v>
      </c>
      <c r="T4644" s="0" t="s">
        <v>784</v>
      </c>
      <c r="U4644" s="218" t="n">
        <v>63</v>
      </c>
      <c r="V4644" s="0" t="s">
        <v>1185</v>
      </c>
      <c r="W4644" s="0" t="s">
        <v>1090</v>
      </c>
      <c r="X4644" s="0" t="s">
        <v>1135</v>
      </c>
      <c r="Y4644" s="0" t="s">
        <v>1051</v>
      </c>
      <c r="Z4644" s="0" t="s">
        <v>618</v>
      </c>
      <c r="AA4644" s="0" t="n">
        <v>621888.1</v>
      </c>
      <c r="AB4644" s="215" t="n">
        <v>37043.7159722222</v>
      </c>
      <c r="AC4644" s="215" t="n">
        <v>37072.7159722222</v>
      </c>
    </row>
    <row r="4645" customFormat="false" ht="12.75" hidden="false" customHeight="false" outlineLevel="0" collapsed="false">
      <c r="A4645" s="208" t="str">
        <f aca="false">B4645&amp;" "&amp;C4645&amp;" "&amp;D4645</f>
        <v>US Natural Gas Financial</v>
      </c>
      <c r="B4645" s="208" t="str">
        <f aca="false">IF((LEFT(N4645,2)="US"),"US","")</f>
        <v>US</v>
      </c>
      <c r="C4645" s="208" t="str">
        <f aca="false">M4645</f>
        <v>Natural Gas</v>
      </c>
      <c r="D4645" s="208" t="str">
        <f aca="false">IF(ISNUMBER(FIND("Phy",N4645))=TRUE(),"Physical","Financial")</f>
        <v>Financial</v>
      </c>
      <c r="E4645" s="208" t="n">
        <f aca="false">IF(VLOOKUP(S4645,'DD-Lookup'!$J$6:$L$50,3,FALSE())="Monthly",(YEAR(AC4645)-YEAR(AB4645))*12+MONTH(AC4645)-MONTH(AB4645)+1,(AC4645-AB4645+1))</f>
        <v>30</v>
      </c>
      <c r="F4645" s="239" t="n">
        <f aca="false">E4645*SUM(P4645:Q4645)</f>
        <v>300000</v>
      </c>
      <c r="G4645" s="214" t="n">
        <v>1293634</v>
      </c>
      <c r="H4645" s="215" t="n">
        <v>37035.5249884259</v>
      </c>
      <c r="I4645" s="0" t="s">
        <v>2371</v>
      </c>
      <c r="M4645" s="0" t="s">
        <v>858</v>
      </c>
      <c r="N4645" s="0" t="s">
        <v>1024</v>
      </c>
      <c r="O4645" s="0" t="s">
        <v>1025</v>
      </c>
      <c r="P4645" s="216" t="n">
        <v>10000</v>
      </c>
      <c r="S4645" s="0" t="s">
        <v>1026</v>
      </c>
      <c r="T4645" s="0" t="s">
        <v>784</v>
      </c>
      <c r="U4645" s="218" t="n">
        <v>4.095</v>
      </c>
      <c r="V4645" s="0" t="s">
        <v>3690</v>
      </c>
      <c r="W4645" s="0" t="s">
        <v>1028</v>
      </c>
      <c r="X4645" s="0" t="s">
        <v>1029</v>
      </c>
      <c r="Y4645" s="0" t="s">
        <v>838</v>
      </c>
      <c r="Z4645" s="0" t="s">
        <v>571</v>
      </c>
      <c r="AA4645" s="0" t="s">
        <v>3691</v>
      </c>
      <c r="AB4645" s="215" t="n">
        <v>37043.875</v>
      </c>
      <c r="AC4645" s="215" t="n">
        <v>37072.875</v>
      </c>
    </row>
    <row r="4646" customFormat="false" ht="12.75" hidden="false" customHeight="false" outlineLevel="0" collapsed="false">
      <c r="A4646" s="208" t="str">
        <f aca="false">B4646&amp;" "&amp;C4646&amp;" "&amp;D4646</f>
        <v>US Crude Financial</v>
      </c>
      <c r="B4646" s="208" t="str">
        <f aca="false">IF((LEFT(N4646,2)="US"),"US","")</f>
        <v>US</v>
      </c>
      <c r="C4646" s="208" t="str">
        <f aca="false">M4646</f>
        <v>Crude</v>
      </c>
      <c r="D4646" s="208" t="str">
        <f aca="false">IF(ISNUMBER(FIND("Phy",N4646))=TRUE(),"Physical","Financial")</f>
        <v>Financial</v>
      </c>
      <c r="E4646" s="208" t="n">
        <f aca="false">IF(VLOOKUP(S4646,'DD-Lookup'!$J$6:$L$50,3,FALSE())="Monthly",(YEAR(AC4646)-YEAR(AB4646))*12+MONTH(AC4646)-MONTH(AB4646)+1,(AC4646-AB4646+1))</f>
        <v>1</v>
      </c>
      <c r="F4646" s="239" t="n">
        <f aca="false">E4646*SUM(P4646:Q4646)</f>
        <v>50000</v>
      </c>
      <c r="G4646" s="214" t="n">
        <v>1293635</v>
      </c>
      <c r="H4646" s="215" t="n">
        <v>37035.5250115741</v>
      </c>
      <c r="I4646" s="0" t="s">
        <v>1376</v>
      </c>
      <c r="M4646" s="0" t="s">
        <v>97</v>
      </c>
      <c r="N4646" s="0" t="s">
        <v>841</v>
      </c>
      <c r="O4646" s="0" t="s">
        <v>842</v>
      </c>
      <c r="Q4646" s="216" t="n">
        <v>50000</v>
      </c>
      <c r="S4646" s="0" t="s">
        <v>843</v>
      </c>
      <c r="T4646" s="0" t="s">
        <v>784</v>
      </c>
      <c r="U4646" s="218" t="n">
        <v>28.43</v>
      </c>
      <c r="V4646" s="0" t="s">
        <v>2312</v>
      </c>
      <c r="W4646" s="0" t="s">
        <v>845</v>
      </c>
      <c r="X4646" s="0" t="s">
        <v>846</v>
      </c>
      <c r="Y4646" s="0" t="s">
        <v>847</v>
      </c>
      <c r="Z4646" s="0" t="s">
        <v>571</v>
      </c>
      <c r="AA4646" s="0" t="n">
        <v>107296</v>
      </c>
      <c r="AB4646" s="215" t="n">
        <v>37073</v>
      </c>
      <c r="AC4646" s="215" t="n">
        <v>37103</v>
      </c>
    </row>
    <row r="4647" customFormat="false" ht="12.75" hidden="false" customHeight="false" outlineLevel="0" collapsed="false">
      <c r="A4647" s="208" t="str">
        <f aca="false">B4647&amp;" "&amp;C4647&amp;" "&amp;D4647</f>
        <v> Metals Financial</v>
      </c>
      <c r="B4647" s="208" t="str">
        <f aca="false">IF((LEFT(N4647,2)="US"),"US","")</f>
        <v/>
      </c>
      <c r="C4647" s="208" t="str">
        <f aca="false">M4647</f>
        <v>Metals</v>
      </c>
      <c r="D4647" s="208" t="str">
        <f aca="false">IF(ISNUMBER(FIND("Phy",N4647))=TRUE(),"Physical","Financial")</f>
        <v>Financial</v>
      </c>
      <c r="E4647" s="208" t="n">
        <f aca="false">IF(VLOOKUP(S4647,'DD-Lookup'!$J$6:$L$50,3,FALSE())="Monthly",(YEAR(AC4647)-YEAR(AB4647))*12+MONTH(AC4647)-MONTH(AB4647)+1,(AC4647-AB4647+1))</f>
        <v>1</v>
      </c>
      <c r="F4647" s="239" t="n">
        <f aca="false">E4647*SUM(P4647:Q4647)</f>
        <v>20</v>
      </c>
      <c r="G4647" s="214" t="n">
        <v>1293636</v>
      </c>
      <c r="H4647" s="215" t="n">
        <v>37035.5250578704</v>
      </c>
      <c r="I4647" s="0" t="s">
        <v>796</v>
      </c>
      <c r="M4647" s="0" t="s">
        <v>780</v>
      </c>
      <c r="N4647" s="0" t="s">
        <v>804</v>
      </c>
      <c r="O4647" s="0" t="s">
        <v>805</v>
      </c>
      <c r="P4647" s="216" t="n">
        <v>20</v>
      </c>
      <c r="S4647" s="0" t="s">
        <v>783</v>
      </c>
      <c r="T4647" s="0" t="s">
        <v>784</v>
      </c>
      <c r="U4647" s="218" t="n">
        <v>1740</v>
      </c>
      <c r="V4647" s="0" t="s">
        <v>830</v>
      </c>
      <c r="W4647" s="0" t="s">
        <v>803</v>
      </c>
      <c r="X4647" s="0" t="s">
        <v>787</v>
      </c>
      <c r="Y4647" s="0" t="s">
        <v>788</v>
      </c>
      <c r="Z4647" s="0" t="s">
        <v>789</v>
      </c>
      <c r="AA4647" s="0" t="n">
        <v>2151744</v>
      </c>
    </row>
    <row r="4648" customFormat="false" ht="12.75" hidden="false" customHeight="false" outlineLevel="0" collapsed="false">
      <c r="A4648" s="208" t="str">
        <f aca="false">B4648&amp;" "&amp;C4648&amp;" "&amp;D4648</f>
        <v>US Natural Gas Financial</v>
      </c>
      <c r="B4648" s="208" t="str">
        <f aca="false">IF((LEFT(N4648,2)="US"),"US","")</f>
        <v>US</v>
      </c>
      <c r="C4648" s="208" t="str">
        <f aca="false">M4648</f>
        <v>Natural Gas</v>
      </c>
      <c r="D4648" s="208" t="str">
        <f aca="false">IF(ISNUMBER(FIND("Phy",N4648))=TRUE(),"Physical","Financial")</f>
        <v>Financial</v>
      </c>
      <c r="E4648" s="208" t="n">
        <f aca="false">IF(VLOOKUP(S4648,'DD-Lookup'!$J$6:$L$50,3,FALSE())="Monthly",(YEAR(AC4648)-YEAR(AB4648))*12+MONTH(AC4648)-MONTH(AB4648)+1,(AC4648-AB4648+1))</f>
        <v>30</v>
      </c>
      <c r="F4648" s="239" t="n">
        <f aca="false">E4648*SUM(P4648:Q4648)</f>
        <v>300000</v>
      </c>
      <c r="G4648" s="214" t="n">
        <v>1293637</v>
      </c>
      <c r="H4648" s="215" t="n">
        <v>37035.5253125</v>
      </c>
      <c r="I4648" s="0" t="s">
        <v>1112</v>
      </c>
      <c r="M4648" s="0" t="s">
        <v>858</v>
      </c>
      <c r="N4648" s="0" t="s">
        <v>1024</v>
      </c>
      <c r="O4648" s="0" t="s">
        <v>1025</v>
      </c>
      <c r="P4648" s="216" t="n">
        <v>10000</v>
      </c>
      <c r="S4648" s="0" t="s">
        <v>1026</v>
      </c>
      <c r="T4648" s="0" t="s">
        <v>784</v>
      </c>
      <c r="U4648" s="218" t="n">
        <v>4.095</v>
      </c>
      <c r="V4648" s="0" t="s">
        <v>2596</v>
      </c>
      <c r="W4648" s="0" t="s">
        <v>1028</v>
      </c>
      <c r="X4648" s="0" t="s">
        <v>1029</v>
      </c>
      <c r="Y4648" s="0" t="s">
        <v>838</v>
      </c>
      <c r="Z4648" s="0" t="s">
        <v>571</v>
      </c>
      <c r="AA4648" s="0" t="s">
        <v>3692</v>
      </c>
      <c r="AB4648" s="215" t="n">
        <v>37043.875</v>
      </c>
      <c r="AC4648" s="215" t="n">
        <v>37072.875</v>
      </c>
    </row>
    <row r="4649" customFormat="false" ht="12.75" hidden="false" customHeight="false" outlineLevel="0" collapsed="false">
      <c r="A4649" s="208" t="str">
        <f aca="false">B4649&amp;" "&amp;C4649&amp;" "&amp;D4649</f>
        <v>US Power Physical</v>
      </c>
      <c r="B4649" s="208" t="str">
        <f aca="false">IF((LEFT(N4649,2)="US"),"US","")</f>
        <v>US</v>
      </c>
      <c r="C4649" s="208" t="str">
        <f aca="false">M4649</f>
        <v>Power</v>
      </c>
      <c r="D4649" s="208" t="str">
        <f aca="false">IF(ISNUMBER(FIND("Phy",N4649))=TRUE(),"Physical","Financial")</f>
        <v>Physical</v>
      </c>
      <c r="E4649" s="208" t="n">
        <f aca="false">IF(VLOOKUP(S4649,'DD-Lookup'!$J$6:$L$50,3,FALSE())="Monthly",(YEAR(AC4649)-YEAR(AB4649))*12+MONTH(AC4649)-MONTH(AB4649)+1,(AC4649-AB4649+1))</f>
        <v>30</v>
      </c>
      <c r="F4649" s="239" t="n">
        <f aca="false">E4649*SUM(P4649:Q4649)</f>
        <v>1500</v>
      </c>
      <c r="G4649" s="214" t="n">
        <v>1293638</v>
      </c>
      <c r="H4649" s="215" t="n">
        <v>37035.5253240741</v>
      </c>
      <c r="I4649" s="0" t="s">
        <v>1115</v>
      </c>
      <c r="M4649" s="0" t="s">
        <v>67</v>
      </c>
      <c r="N4649" s="0" t="s">
        <v>1081</v>
      </c>
      <c r="O4649" s="0" t="s">
        <v>1261</v>
      </c>
      <c r="Q4649" s="216" t="n">
        <v>50</v>
      </c>
      <c r="S4649" s="0" t="s">
        <v>930</v>
      </c>
      <c r="T4649" s="0" t="s">
        <v>784</v>
      </c>
      <c r="U4649" s="218" t="n">
        <v>38.75</v>
      </c>
      <c r="V4649" s="0" t="s">
        <v>1466</v>
      </c>
      <c r="W4649" s="0" t="s">
        <v>1090</v>
      </c>
      <c r="X4649" s="0" t="s">
        <v>1135</v>
      </c>
      <c r="Y4649" s="0" t="s">
        <v>1051</v>
      </c>
      <c r="Z4649" s="0" t="s">
        <v>618</v>
      </c>
      <c r="AA4649" s="0" t="n">
        <v>621889.1</v>
      </c>
      <c r="AB4649" s="215" t="n">
        <v>37135.7159722222</v>
      </c>
      <c r="AC4649" s="215" t="n">
        <v>37164.7159722222</v>
      </c>
    </row>
    <row r="4650" customFormat="false" ht="12.75" hidden="false" customHeight="false" outlineLevel="0" collapsed="false">
      <c r="A4650" s="208" t="str">
        <f aca="false">B4650&amp;" "&amp;C4650&amp;" "&amp;D4650</f>
        <v>US Crude Financial</v>
      </c>
      <c r="B4650" s="208" t="str">
        <f aca="false">IF((LEFT(N4650,2)="US"),"US","")</f>
        <v>US</v>
      </c>
      <c r="C4650" s="208" t="str">
        <f aca="false">M4650</f>
        <v>Crude</v>
      </c>
      <c r="D4650" s="208" t="str">
        <f aca="false">IF(ISNUMBER(FIND("Phy",N4650))=TRUE(),"Physical","Financial")</f>
        <v>Financial</v>
      </c>
      <c r="E4650" s="208" t="n">
        <f aca="false">IF(VLOOKUP(S4650,'DD-Lookup'!$J$6:$L$50,3,FALSE())="Monthly",(YEAR(AC4650)-YEAR(AB4650))*12+MONTH(AC4650)-MONTH(AB4650)+1,(AC4650-AB4650+1))</f>
        <v>1</v>
      </c>
      <c r="F4650" s="239" t="n">
        <f aca="false">E4650*SUM(P4650:Q4650)</f>
        <v>25000</v>
      </c>
      <c r="G4650" s="214" t="n">
        <v>1293639</v>
      </c>
      <c r="H4650" s="215" t="n">
        <v>37035.5255208333</v>
      </c>
      <c r="I4650" s="0" t="s">
        <v>1376</v>
      </c>
      <c r="M4650" s="0" t="s">
        <v>97</v>
      </c>
      <c r="N4650" s="0" t="s">
        <v>2263</v>
      </c>
      <c r="O4650" s="0" t="s">
        <v>2264</v>
      </c>
      <c r="Q4650" s="216" t="n">
        <v>25000</v>
      </c>
      <c r="S4650" s="0" t="s">
        <v>834</v>
      </c>
      <c r="T4650" s="0" t="s">
        <v>784</v>
      </c>
      <c r="U4650" s="218" t="n">
        <v>-0.18</v>
      </c>
      <c r="V4650" s="0" t="s">
        <v>3289</v>
      </c>
      <c r="W4650" s="0" t="s">
        <v>2266</v>
      </c>
      <c r="X4650" s="0" t="s">
        <v>2267</v>
      </c>
      <c r="Y4650" s="0" t="s">
        <v>838</v>
      </c>
      <c r="Z4650" s="0" t="s">
        <v>571</v>
      </c>
      <c r="AA4650" s="0" t="s">
        <v>3693</v>
      </c>
      <c r="AB4650" s="215" t="n">
        <v>37073</v>
      </c>
      <c r="AC4650" s="215" t="n">
        <v>37103</v>
      </c>
    </row>
    <row r="4651" customFormat="false" ht="12.75" hidden="false" customHeight="false" outlineLevel="0" collapsed="false">
      <c r="A4651" s="208" t="str">
        <f aca="false">B4651&amp;" "&amp;C4651&amp;" "&amp;D4651</f>
        <v>US Crude Financial</v>
      </c>
      <c r="B4651" s="208" t="str">
        <f aca="false">IF((LEFT(N4651,2)="US"),"US","")</f>
        <v>US</v>
      </c>
      <c r="C4651" s="208" t="str">
        <f aca="false">M4651</f>
        <v>Crude</v>
      </c>
      <c r="D4651" s="208" t="str">
        <f aca="false">IF(ISNUMBER(FIND("Phy",N4651))=TRUE(),"Physical","Financial")</f>
        <v>Financial</v>
      </c>
      <c r="E4651" s="208" t="n">
        <f aca="false">IF(VLOOKUP(S4651,'DD-Lookup'!$J$6:$L$50,3,FALSE())="Monthly",(YEAR(AC4651)-YEAR(AB4651))*12+MONTH(AC4651)-MONTH(AB4651)+1,(AC4651-AB4651+1))</f>
        <v>1</v>
      </c>
      <c r="F4651" s="239" t="n">
        <f aca="false">E4651*SUM(P4651:Q4651)</f>
        <v>10000</v>
      </c>
      <c r="G4651" s="214" t="n">
        <v>1293640</v>
      </c>
      <c r="H4651" s="215" t="n">
        <v>37035.5255208333</v>
      </c>
      <c r="I4651" s="0" t="s">
        <v>1376</v>
      </c>
      <c r="M4651" s="0" t="s">
        <v>97</v>
      </c>
      <c r="N4651" s="0" t="s">
        <v>841</v>
      </c>
      <c r="O4651" s="0" t="s">
        <v>842</v>
      </c>
      <c r="P4651" s="216" t="n">
        <v>10000</v>
      </c>
      <c r="S4651" s="0" t="s">
        <v>843</v>
      </c>
      <c r="T4651" s="0" t="s">
        <v>784</v>
      </c>
      <c r="U4651" s="218" t="n">
        <v>28.41</v>
      </c>
      <c r="V4651" s="0" t="s">
        <v>1990</v>
      </c>
      <c r="W4651" s="0" t="s">
        <v>845</v>
      </c>
      <c r="X4651" s="0" t="s">
        <v>846</v>
      </c>
      <c r="Y4651" s="0" t="s">
        <v>847</v>
      </c>
      <c r="Z4651" s="0" t="s">
        <v>571</v>
      </c>
      <c r="AA4651" s="0" t="n">
        <v>107297</v>
      </c>
      <c r="AB4651" s="215" t="n">
        <v>37073</v>
      </c>
      <c r="AC4651" s="215" t="n">
        <v>37103</v>
      </c>
    </row>
    <row r="4652" customFormat="false" ht="12.75" hidden="false" customHeight="false" outlineLevel="0" collapsed="false">
      <c r="A4652" s="208" t="str">
        <f aca="false">B4652&amp;" "&amp;C4652&amp;" "&amp;D4652</f>
        <v>US Crude Financial</v>
      </c>
      <c r="B4652" s="208" t="str">
        <f aca="false">IF((LEFT(N4652,2)="US"),"US","")</f>
        <v>US</v>
      </c>
      <c r="C4652" s="208" t="str">
        <f aca="false">M4652</f>
        <v>Crude</v>
      </c>
      <c r="D4652" s="208" t="str">
        <f aca="false">IF(ISNUMBER(FIND("Phy",N4652))=TRUE(),"Physical","Financial")</f>
        <v>Financial</v>
      </c>
      <c r="E4652" s="208" t="n">
        <f aca="false">IF(VLOOKUP(S4652,'DD-Lookup'!$J$6:$L$50,3,FALSE())="Monthly",(YEAR(AC4652)-YEAR(AB4652))*12+MONTH(AC4652)-MONTH(AB4652)+1,(AC4652-AB4652+1))</f>
        <v>1</v>
      </c>
      <c r="F4652" s="239" t="n">
        <f aca="false">E4652*SUM(P4652:Q4652)</f>
        <v>40000</v>
      </c>
      <c r="G4652" s="214" t="n">
        <v>1293641</v>
      </c>
      <c r="H4652" s="215" t="n">
        <v>37035.5255671296</v>
      </c>
      <c r="I4652" s="0" t="s">
        <v>1376</v>
      </c>
      <c r="M4652" s="0" t="s">
        <v>97</v>
      </c>
      <c r="N4652" s="0" t="s">
        <v>841</v>
      </c>
      <c r="O4652" s="0" t="s">
        <v>842</v>
      </c>
      <c r="P4652" s="216" t="n">
        <v>40000</v>
      </c>
      <c r="S4652" s="0" t="s">
        <v>843</v>
      </c>
      <c r="T4652" s="0" t="s">
        <v>784</v>
      </c>
      <c r="U4652" s="218" t="n">
        <v>28.41</v>
      </c>
      <c r="V4652" s="0" t="s">
        <v>2312</v>
      </c>
      <c r="W4652" s="0" t="s">
        <v>845</v>
      </c>
      <c r="X4652" s="0" t="s">
        <v>846</v>
      </c>
      <c r="Y4652" s="0" t="s">
        <v>847</v>
      </c>
      <c r="Z4652" s="0" t="s">
        <v>571</v>
      </c>
      <c r="AA4652" s="0" t="n">
        <v>107298</v>
      </c>
      <c r="AB4652" s="215" t="n">
        <v>37073</v>
      </c>
      <c r="AC4652" s="215" t="n">
        <v>37103</v>
      </c>
    </row>
    <row r="4653" customFormat="false" ht="12.75" hidden="false" customHeight="false" outlineLevel="0" collapsed="false">
      <c r="A4653" s="208" t="str">
        <f aca="false">B4653&amp;" "&amp;C4653&amp;" "&amp;D4653</f>
        <v>US Crude Financial</v>
      </c>
      <c r="B4653" s="208" t="str">
        <f aca="false">IF((LEFT(N4653,2)="US"),"US","")</f>
        <v>US</v>
      </c>
      <c r="C4653" s="208" t="str">
        <f aca="false">M4653</f>
        <v>Crude</v>
      </c>
      <c r="D4653" s="208" t="str">
        <f aca="false">IF(ISNUMBER(FIND("Phy",N4653))=TRUE(),"Physical","Financial")</f>
        <v>Financial</v>
      </c>
      <c r="E4653" s="208" t="n">
        <f aca="false">IF(VLOOKUP(S4653,'DD-Lookup'!$J$6:$L$50,3,FALSE())="Monthly",(YEAR(AC4653)-YEAR(AB4653))*12+MONTH(AC4653)-MONTH(AB4653)+1,(AC4653-AB4653+1))</f>
        <v>1</v>
      </c>
      <c r="F4653" s="239" t="n">
        <f aca="false">E4653*SUM(P4653:Q4653)</f>
        <v>50000</v>
      </c>
      <c r="G4653" s="214" t="n">
        <v>1293643</v>
      </c>
      <c r="H4653" s="215" t="n">
        <v>37035.525787037</v>
      </c>
      <c r="I4653" s="0" t="s">
        <v>2320</v>
      </c>
      <c r="M4653" s="0" t="s">
        <v>97</v>
      </c>
      <c r="N4653" s="0" t="s">
        <v>841</v>
      </c>
      <c r="O4653" s="0" t="s">
        <v>889</v>
      </c>
      <c r="P4653" s="216" t="n">
        <v>50000</v>
      </c>
      <c r="S4653" s="0" t="s">
        <v>843</v>
      </c>
      <c r="T4653" s="0" t="s">
        <v>784</v>
      </c>
      <c r="U4653" s="218" t="n">
        <v>28.37</v>
      </c>
      <c r="V4653" s="0" t="s">
        <v>2321</v>
      </c>
      <c r="W4653" s="0" t="s">
        <v>845</v>
      </c>
      <c r="X4653" s="0" t="s">
        <v>891</v>
      </c>
      <c r="Y4653" s="0" t="s">
        <v>847</v>
      </c>
      <c r="Z4653" s="0" t="s">
        <v>571</v>
      </c>
      <c r="AA4653" s="0" t="n">
        <v>107299</v>
      </c>
      <c r="AB4653" s="215" t="n">
        <v>37073</v>
      </c>
      <c r="AC4653" s="215" t="n">
        <v>37103</v>
      </c>
    </row>
    <row r="4654" customFormat="false" ht="12.75" hidden="false" customHeight="false" outlineLevel="0" collapsed="false">
      <c r="A4654" s="208" t="str">
        <f aca="false">B4654&amp;" "&amp;C4654&amp;" "&amp;D4654</f>
        <v>US Natural Gas Financial</v>
      </c>
      <c r="B4654" s="208" t="str">
        <f aca="false">IF((LEFT(N4654,2)="US"),"US","")</f>
        <v>US</v>
      </c>
      <c r="C4654" s="208" t="str">
        <f aca="false">M4654</f>
        <v>Natural Gas</v>
      </c>
      <c r="D4654" s="208" t="str">
        <f aca="false">IF(ISNUMBER(FIND("Phy",N4654))=TRUE(),"Physical","Financial")</f>
        <v>Financial</v>
      </c>
      <c r="E4654" s="208" t="n">
        <f aca="false">IF(VLOOKUP(S4654,'DD-Lookup'!$J$6:$L$50,3,FALSE())="Monthly",(YEAR(AC4654)-YEAR(AB4654))*12+MONTH(AC4654)-MONTH(AB4654)+1,(AC4654-AB4654+1))</f>
        <v>151</v>
      </c>
      <c r="F4654" s="239" t="n">
        <f aca="false">E4654*SUM(P4654:Q4654)</f>
        <v>755000</v>
      </c>
      <c r="G4654" s="214" t="n">
        <v>1293644</v>
      </c>
      <c r="H4654" s="215" t="n">
        <v>37035.5258796296</v>
      </c>
      <c r="I4654" s="0" t="s">
        <v>1112</v>
      </c>
      <c r="M4654" s="0" t="s">
        <v>858</v>
      </c>
      <c r="N4654" s="0" t="s">
        <v>1024</v>
      </c>
      <c r="O4654" s="0" t="s">
        <v>1289</v>
      </c>
      <c r="P4654" s="216" t="n">
        <v>5000</v>
      </c>
      <c r="S4654" s="0" t="s">
        <v>1026</v>
      </c>
      <c r="T4654" s="0" t="s">
        <v>784</v>
      </c>
      <c r="U4654" s="218" t="n">
        <v>4.6</v>
      </c>
      <c r="V4654" s="0" t="s">
        <v>1910</v>
      </c>
      <c r="W4654" s="0" t="s">
        <v>1028</v>
      </c>
      <c r="X4654" s="0" t="s">
        <v>1029</v>
      </c>
      <c r="Y4654" s="0" t="s">
        <v>838</v>
      </c>
      <c r="Z4654" s="0" t="s">
        <v>571</v>
      </c>
      <c r="AA4654" s="0" t="s">
        <v>3694</v>
      </c>
      <c r="AB4654" s="215" t="n">
        <v>37196</v>
      </c>
      <c r="AC4654" s="215" t="n">
        <v>37346</v>
      </c>
    </row>
    <row r="4655" customFormat="false" ht="12.75" hidden="false" customHeight="false" outlineLevel="0" collapsed="false">
      <c r="A4655" s="208" t="str">
        <f aca="false">B4655&amp;" "&amp;C4655&amp;" "&amp;D4655</f>
        <v>US Natural Gas Financial</v>
      </c>
      <c r="B4655" s="208" t="str">
        <f aca="false">IF((LEFT(N4655,2)="US"),"US","")</f>
        <v>US</v>
      </c>
      <c r="C4655" s="208" t="str">
        <f aca="false">M4655</f>
        <v>Natural Gas</v>
      </c>
      <c r="D4655" s="208" t="str">
        <f aca="false">IF(ISNUMBER(FIND("Phy",N4655))=TRUE(),"Physical","Financial")</f>
        <v>Financial</v>
      </c>
      <c r="E4655" s="208" t="n">
        <f aca="false">IF(VLOOKUP(S4655,'DD-Lookup'!$J$6:$L$50,3,FALSE())="Monthly",(YEAR(AC4655)-YEAR(AB4655))*12+MONTH(AC4655)-MONTH(AB4655)+1,(AC4655-AB4655+1))</f>
        <v>30</v>
      </c>
      <c r="F4655" s="239" t="n">
        <f aca="false">E4655*SUM(P4655:Q4655)</f>
        <v>300000</v>
      </c>
      <c r="G4655" s="214" t="n">
        <v>1293645</v>
      </c>
      <c r="H4655" s="215" t="n">
        <v>37035.5259027778</v>
      </c>
      <c r="I4655" s="0" t="s">
        <v>2320</v>
      </c>
      <c r="M4655" s="0" t="s">
        <v>858</v>
      </c>
      <c r="N4655" s="0" t="s">
        <v>1024</v>
      </c>
      <c r="O4655" s="0" t="s">
        <v>1025</v>
      </c>
      <c r="Q4655" s="216" t="n">
        <v>10000</v>
      </c>
      <c r="S4655" s="0" t="s">
        <v>1026</v>
      </c>
      <c r="T4655" s="0" t="s">
        <v>784</v>
      </c>
      <c r="U4655" s="218" t="n">
        <v>4.095</v>
      </c>
      <c r="V4655" s="0" t="s">
        <v>3498</v>
      </c>
      <c r="W4655" s="0" t="s">
        <v>1028</v>
      </c>
      <c r="X4655" s="0" t="s">
        <v>1029</v>
      </c>
      <c r="Y4655" s="0" t="s">
        <v>838</v>
      </c>
      <c r="Z4655" s="0" t="s">
        <v>571</v>
      </c>
      <c r="AA4655" s="0" t="s">
        <v>3695</v>
      </c>
      <c r="AB4655" s="215" t="n">
        <v>37043.875</v>
      </c>
      <c r="AC4655" s="215" t="n">
        <v>37072.875</v>
      </c>
    </row>
    <row r="4656" customFormat="false" ht="12.75" hidden="false" customHeight="false" outlineLevel="0" collapsed="false">
      <c r="A4656" s="208" t="str">
        <f aca="false">B4656&amp;" "&amp;C4656&amp;" "&amp;D4656</f>
        <v> Metals Financial</v>
      </c>
      <c r="B4656" s="208" t="str">
        <f aca="false">IF((LEFT(N4656,2)="US"),"US","")</f>
        <v/>
      </c>
      <c r="C4656" s="208" t="str">
        <f aca="false">M4656</f>
        <v>Metals</v>
      </c>
      <c r="D4656" s="208" t="str">
        <f aca="false">IF(ISNUMBER(FIND("Phy",N4656))=TRUE(),"Physical","Financial")</f>
        <v>Financial</v>
      </c>
      <c r="E4656" s="208" t="n">
        <f aca="false">IF(VLOOKUP(S4656,'DD-Lookup'!$J$6:$L$50,3,FALSE())="Monthly",(YEAR(AC4656)-YEAR(AB4656))*12+MONTH(AC4656)-MONTH(AB4656)+1,(AC4656-AB4656+1))</f>
        <v>1</v>
      </c>
      <c r="F4656" s="239" t="n">
        <f aca="false">E4656*SUM(P4656:Q4656)</f>
        <v>10</v>
      </c>
      <c r="G4656" s="214" t="n">
        <v>1293646</v>
      </c>
      <c r="H4656" s="215" t="n">
        <v>37035.5259490741</v>
      </c>
      <c r="I4656" s="0" t="s">
        <v>796</v>
      </c>
      <c r="M4656" s="0" t="s">
        <v>780</v>
      </c>
      <c r="N4656" s="0" t="s">
        <v>896</v>
      </c>
      <c r="O4656" s="0" t="s">
        <v>897</v>
      </c>
      <c r="P4656" s="216" t="n">
        <v>10</v>
      </c>
      <c r="S4656" s="0" t="s">
        <v>898</v>
      </c>
      <c r="T4656" s="0" t="s">
        <v>784</v>
      </c>
      <c r="U4656" s="218" t="n">
        <v>7145</v>
      </c>
      <c r="V4656" s="0" t="s">
        <v>830</v>
      </c>
      <c r="W4656" s="0" t="s">
        <v>800</v>
      </c>
      <c r="X4656" s="0" t="s">
        <v>787</v>
      </c>
      <c r="Y4656" s="0" t="s">
        <v>788</v>
      </c>
      <c r="Z4656" s="0" t="s">
        <v>789</v>
      </c>
      <c r="AA4656" s="0" t="n">
        <v>2151742</v>
      </c>
    </row>
    <row r="4657" customFormat="false" ht="12.75" hidden="false" customHeight="false" outlineLevel="0" collapsed="false">
      <c r="A4657" s="208" t="str">
        <f aca="false">B4657&amp;" "&amp;C4657&amp;" "&amp;D4657</f>
        <v>US Natural Gas Physical</v>
      </c>
      <c r="B4657" s="208" t="str">
        <f aca="false">IF((LEFT(N4657,2)="US"),"US","")</f>
        <v>US</v>
      </c>
      <c r="C4657" s="208" t="str">
        <f aca="false">M4657</f>
        <v>Natural Gas</v>
      </c>
      <c r="D4657" s="208" t="str">
        <f aca="false">IF(ISNUMBER(FIND("Phy",N4657))=TRUE(),"Physical","Financial")</f>
        <v>Physical</v>
      </c>
      <c r="E4657" s="208" t="n">
        <f aca="false">IF(VLOOKUP(S4657,'DD-Lookup'!$J$6:$L$50,3,FALSE())="Monthly",(YEAR(AC4657)-YEAR(AB4657))*12+MONTH(AC4657)-MONTH(AB4657)+1,(AC4657-AB4657+1))</f>
        <v>30</v>
      </c>
      <c r="F4657" s="239" t="n">
        <f aca="false">E4657*SUM(P4657:Q4657)</f>
        <v>300000</v>
      </c>
      <c r="G4657" s="214" t="n">
        <v>1293647</v>
      </c>
      <c r="H4657" s="215" t="n">
        <v>37035.5260532407</v>
      </c>
      <c r="I4657" s="0" t="s">
        <v>1183</v>
      </c>
      <c r="M4657" s="0" t="s">
        <v>858</v>
      </c>
      <c r="N4657" s="0" t="s">
        <v>1501</v>
      </c>
      <c r="O4657" s="0" t="s">
        <v>2843</v>
      </c>
      <c r="Q4657" s="216" t="n">
        <v>10000</v>
      </c>
      <c r="S4657" s="0" t="s">
        <v>1026</v>
      </c>
      <c r="T4657" s="0" t="s">
        <v>784</v>
      </c>
      <c r="U4657" s="218" t="n">
        <v>-0.0175</v>
      </c>
      <c r="V4657" s="0" t="s">
        <v>2390</v>
      </c>
      <c r="W4657" s="0" t="s">
        <v>1573</v>
      </c>
      <c r="X4657" s="0" t="s">
        <v>2391</v>
      </c>
      <c r="Y4657" s="0" t="s">
        <v>1310</v>
      </c>
      <c r="Z4657" s="0" t="s">
        <v>571</v>
      </c>
      <c r="AA4657" s="0" t="s">
        <v>3696</v>
      </c>
      <c r="AB4657" s="215" t="n">
        <v>37043.4097222222</v>
      </c>
      <c r="AC4657" s="215" t="n">
        <v>37072.4097222222</v>
      </c>
    </row>
    <row r="4658" customFormat="false" ht="12.75" hidden="false" customHeight="false" outlineLevel="0" collapsed="false">
      <c r="A4658" s="208" t="str">
        <f aca="false">B4658&amp;" "&amp;C4658&amp;" "&amp;D4658</f>
        <v>US Power Physical</v>
      </c>
      <c r="B4658" s="208" t="str">
        <f aca="false">IF((LEFT(N4658,2)="US"),"US","")</f>
        <v>US</v>
      </c>
      <c r="C4658" s="208" t="str">
        <f aca="false">M4658</f>
        <v>Power</v>
      </c>
      <c r="D4658" s="208" t="str">
        <f aca="false">IF(ISNUMBER(FIND("Phy",N4658))=TRUE(),"Physical","Financial")</f>
        <v>Physical</v>
      </c>
      <c r="E4658" s="208" t="n">
        <f aca="false">IF(VLOOKUP(S4658,'DD-Lookup'!$J$6:$L$50,3,FALSE())="Monthly",(YEAR(AC4658)-YEAR(AB4658))*12+MONTH(AC4658)-MONTH(AB4658)+1,(AC4658-AB4658+1))</f>
        <v>31</v>
      </c>
      <c r="F4658" s="239" t="n">
        <f aca="false">E4658*SUM(P4658:Q4658)</f>
        <v>775</v>
      </c>
      <c r="G4658" s="214" t="n">
        <v>1293648</v>
      </c>
      <c r="H4658" s="215" t="n">
        <v>37035.5264814815</v>
      </c>
      <c r="I4658" s="0" t="s">
        <v>1165</v>
      </c>
      <c r="M4658" s="0" t="s">
        <v>67</v>
      </c>
      <c r="N4658" s="0" t="s">
        <v>1628</v>
      </c>
      <c r="O4658" s="0" t="s">
        <v>1817</v>
      </c>
      <c r="P4658" s="216" t="n">
        <v>25</v>
      </c>
      <c r="S4658" s="0" t="s">
        <v>930</v>
      </c>
      <c r="T4658" s="0" t="s">
        <v>784</v>
      </c>
      <c r="U4658" s="218" t="n">
        <v>371</v>
      </c>
      <c r="V4658" s="0" t="s">
        <v>3697</v>
      </c>
      <c r="W4658" s="0" t="s">
        <v>1792</v>
      </c>
      <c r="X4658" s="0" t="s">
        <v>1632</v>
      </c>
      <c r="Y4658" s="0" t="s">
        <v>1051</v>
      </c>
      <c r="Z4658" s="0" t="s">
        <v>618</v>
      </c>
      <c r="AA4658" s="0" t="n">
        <v>621893.1</v>
      </c>
      <c r="AB4658" s="215" t="n">
        <v>37073.875</v>
      </c>
      <c r="AC4658" s="215" t="n">
        <v>37103.875</v>
      </c>
    </row>
    <row r="4659" customFormat="false" ht="12.75" hidden="false" customHeight="false" outlineLevel="0" collapsed="false">
      <c r="A4659" s="208" t="str">
        <f aca="false">B4659&amp;" "&amp;C4659&amp;" "&amp;D4659</f>
        <v>US Natural Gas Financial</v>
      </c>
      <c r="B4659" s="208" t="str">
        <f aca="false">IF((LEFT(N4659,2)="US"),"US","")</f>
        <v>US</v>
      </c>
      <c r="C4659" s="208" t="str">
        <f aca="false">M4659</f>
        <v>Natural Gas</v>
      </c>
      <c r="D4659" s="208" t="str">
        <f aca="false">IF(ISNUMBER(FIND("Phy",N4659))=TRUE(),"Physical","Financial")</f>
        <v>Financial</v>
      </c>
      <c r="E4659" s="208" t="n">
        <f aca="false">IF(VLOOKUP(S4659,'DD-Lookup'!$J$6:$L$50,3,FALSE())="Monthly",(YEAR(AC4659)-YEAR(AB4659))*12+MONTH(AC4659)-MONTH(AB4659)+1,(AC4659-AB4659+1))</f>
        <v>31</v>
      </c>
      <c r="F4659" s="239" t="n">
        <f aca="false">E4659*SUM(P4659:Q4659)</f>
        <v>310000</v>
      </c>
      <c r="G4659" s="214" t="n">
        <v>1293649</v>
      </c>
      <c r="H4659" s="215" t="n">
        <v>37035.5266898148</v>
      </c>
      <c r="I4659" s="0" t="s">
        <v>1098</v>
      </c>
      <c r="M4659" s="0" t="s">
        <v>858</v>
      </c>
      <c r="N4659" s="0" t="s">
        <v>1024</v>
      </c>
      <c r="O4659" s="0" t="s">
        <v>1099</v>
      </c>
      <c r="P4659" s="216" t="n">
        <v>10000</v>
      </c>
      <c r="S4659" s="0" t="s">
        <v>1026</v>
      </c>
      <c r="T4659" s="0" t="s">
        <v>784</v>
      </c>
      <c r="U4659" s="218" t="n">
        <v>4.1525</v>
      </c>
      <c r="V4659" s="0" t="s">
        <v>1281</v>
      </c>
      <c r="W4659" s="0" t="s">
        <v>1028</v>
      </c>
      <c r="X4659" s="0" t="s">
        <v>1029</v>
      </c>
      <c r="Y4659" s="0" t="s">
        <v>838</v>
      </c>
      <c r="Z4659" s="0" t="s">
        <v>571</v>
      </c>
      <c r="AA4659" s="0" t="s">
        <v>3698</v>
      </c>
      <c r="AB4659" s="215" t="n">
        <v>37073.875</v>
      </c>
      <c r="AC4659" s="215" t="n">
        <v>37103.875</v>
      </c>
    </row>
    <row r="4660" customFormat="false" ht="12.75" hidden="false" customHeight="false" outlineLevel="0" collapsed="false">
      <c r="A4660" s="208" t="str">
        <f aca="false">B4660&amp;" "&amp;C4660&amp;" "&amp;D4660</f>
        <v>US Power Physical</v>
      </c>
      <c r="B4660" s="208" t="str">
        <f aca="false">IF((LEFT(N4660,2)="US"),"US","")</f>
        <v>US</v>
      </c>
      <c r="C4660" s="208" t="str">
        <f aca="false">M4660</f>
        <v>Power</v>
      </c>
      <c r="D4660" s="208" t="str">
        <f aca="false">IF(ISNUMBER(FIND("Phy",N4660))=TRUE(),"Physical","Financial")</f>
        <v>Physical</v>
      </c>
      <c r="E4660" s="208" t="n">
        <f aca="false">IF(VLOOKUP(S4660,'DD-Lookup'!$J$6:$L$50,3,FALSE())="Monthly",(YEAR(AC4660)-YEAR(AB4660))*12+MONTH(AC4660)-MONTH(AB4660)+1,(AC4660-AB4660+1))</f>
        <v>31</v>
      </c>
      <c r="F4660" s="239" t="n">
        <f aca="false">E4660*SUM(P4660:Q4660)</f>
        <v>775</v>
      </c>
      <c r="G4660" s="214" t="n">
        <v>1293651</v>
      </c>
      <c r="H4660" s="215" t="n">
        <v>37035.5268981482</v>
      </c>
      <c r="I4660" s="0" t="s">
        <v>1183</v>
      </c>
      <c r="M4660" s="0" t="s">
        <v>67</v>
      </c>
      <c r="N4660" s="0" t="s">
        <v>1648</v>
      </c>
      <c r="O4660" s="0" t="s">
        <v>3699</v>
      </c>
      <c r="P4660" s="216" t="n">
        <v>25</v>
      </c>
      <c r="S4660" s="0" t="s">
        <v>930</v>
      </c>
      <c r="T4660" s="0" t="s">
        <v>784</v>
      </c>
      <c r="U4660" s="218" t="n">
        <v>326</v>
      </c>
      <c r="V4660" s="0" t="s">
        <v>3058</v>
      </c>
      <c r="W4660" s="0" t="s">
        <v>1815</v>
      </c>
      <c r="X4660" s="0" t="s">
        <v>1652</v>
      </c>
      <c r="Y4660" s="0" t="s">
        <v>1051</v>
      </c>
      <c r="Z4660" s="0" t="s">
        <v>618</v>
      </c>
      <c r="AA4660" s="0" t="n">
        <v>621894.1</v>
      </c>
      <c r="AB4660" s="215" t="n">
        <v>37073.875</v>
      </c>
      <c r="AC4660" s="215" t="n">
        <v>37103.875</v>
      </c>
    </row>
    <row r="4661" customFormat="false" ht="12.75" hidden="false" customHeight="false" outlineLevel="0" collapsed="false">
      <c r="A4661" s="208" t="str">
        <f aca="false">B4661&amp;" "&amp;C4661&amp;" "&amp;D4661</f>
        <v>US Natural Gas Financial</v>
      </c>
      <c r="B4661" s="208" t="str">
        <f aca="false">IF((LEFT(N4661,2)="US"),"US","")</f>
        <v>US</v>
      </c>
      <c r="C4661" s="208" t="str">
        <f aca="false">M4661</f>
        <v>Natural Gas</v>
      </c>
      <c r="D4661" s="208" t="str">
        <f aca="false">IF(ISNUMBER(FIND("Phy",N4661))=TRUE(),"Physical","Financial")</f>
        <v>Financial</v>
      </c>
      <c r="E4661" s="208" t="n">
        <f aca="false">IF(VLOOKUP(S4661,'DD-Lookup'!$J$6:$L$50,3,FALSE())="Monthly",(YEAR(AC4661)-YEAR(AB4661))*12+MONTH(AC4661)-MONTH(AB4661)+1,(AC4661-AB4661+1))</f>
        <v>151</v>
      </c>
      <c r="F4661" s="239" t="n">
        <f aca="false">E4661*SUM(P4661:Q4661)</f>
        <v>755000</v>
      </c>
      <c r="G4661" s="214" t="n">
        <v>1293652</v>
      </c>
      <c r="H4661" s="215" t="n">
        <v>37035.5273958333</v>
      </c>
      <c r="I4661" s="0" t="s">
        <v>1115</v>
      </c>
      <c r="M4661" s="0" t="s">
        <v>858</v>
      </c>
      <c r="N4661" s="0" t="s">
        <v>1024</v>
      </c>
      <c r="O4661" s="0" t="s">
        <v>1289</v>
      </c>
      <c r="P4661" s="216" t="n">
        <v>5000</v>
      </c>
      <c r="S4661" s="0" t="s">
        <v>1026</v>
      </c>
      <c r="T4661" s="0" t="s">
        <v>784</v>
      </c>
      <c r="U4661" s="218" t="n">
        <v>4.595</v>
      </c>
      <c r="V4661" s="0" t="s">
        <v>1410</v>
      </c>
      <c r="W4661" s="0" t="s">
        <v>1028</v>
      </c>
      <c r="X4661" s="0" t="s">
        <v>1029</v>
      </c>
      <c r="Y4661" s="0" t="s">
        <v>838</v>
      </c>
      <c r="Z4661" s="0" t="s">
        <v>571</v>
      </c>
      <c r="AA4661" s="0" t="s">
        <v>3700</v>
      </c>
      <c r="AB4661" s="215" t="n">
        <v>37196</v>
      </c>
      <c r="AC4661" s="215" t="n">
        <v>37346</v>
      </c>
    </row>
    <row r="4662" customFormat="false" ht="12.75" hidden="false" customHeight="false" outlineLevel="0" collapsed="false">
      <c r="A4662" s="208" t="str">
        <f aca="false">B4662&amp;" "&amp;C4662&amp;" "&amp;D4662</f>
        <v>US Power Financial</v>
      </c>
      <c r="B4662" s="208" t="str">
        <f aca="false">IF((LEFT(N4662,2)="US"),"US","")</f>
        <v>US</v>
      </c>
      <c r="C4662" s="208" t="str">
        <f aca="false">M4662</f>
        <v>Power</v>
      </c>
      <c r="D4662" s="208" t="str">
        <f aca="false">IF(ISNUMBER(FIND("Phy",N4662))=TRUE(),"Physical","Financial")</f>
        <v>Financial</v>
      </c>
      <c r="E4662" s="208" t="n">
        <f aca="false">IF(VLOOKUP(S4662,'DD-Lookup'!$J$6:$L$50,3,FALSE())="Monthly",(YEAR(AC4662)-YEAR(AB4662))*12+MONTH(AC4662)-MONTH(AB4662)+1,(AC4662-AB4662+1))</f>
        <v>3</v>
      </c>
      <c r="F4662" s="239" t="n">
        <f aca="false">E4662*SUM(P4662:Q4662)</f>
        <v>150</v>
      </c>
      <c r="G4662" s="214" t="n">
        <v>1293653</v>
      </c>
      <c r="H4662" s="215" t="n">
        <v>37035.5274884259</v>
      </c>
      <c r="I4662" s="0" t="s">
        <v>1066</v>
      </c>
      <c r="M4662" s="0" t="s">
        <v>67</v>
      </c>
      <c r="N4662" s="0" t="s">
        <v>1046</v>
      </c>
      <c r="O4662" s="0" t="s">
        <v>1068</v>
      </c>
      <c r="P4662" s="216" t="n">
        <v>50</v>
      </c>
      <c r="S4662" s="0" t="s">
        <v>930</v>
      </c>
      <c r="T4662" s="0" t="s">
        <v>784</v>
      </c>
      <c r="U4662" s="218" t="n">
        <v>51.25</v>
      </c>
      <c r="V4662" s="0" t="s">
        <v>1067</v>
      </c>
      <c r="W4662" s="0" t="s">
        <v>1062</v>
      </c>
      <c r="X4662" s="0" t="s">
        <v>1063</v>
      </c>
      <c r="Y4662" s="0" t="s">
        <v>1051</v>
      </c>
      <c r="Z4662" s="0" t="s">
        <v>571</v>
      </c>
      <c r="AA4662" s="0" t="n">
        <v>621896.1</v>
      </c>
      <c r="AB4662" s="215" t="n">
        <v>37040.875</v>
      </c>
      <c r="AC4662" s="215" t="n">
        <v>37042.875</v>
      </c>
    </row>
    <row r="4663" customFormat="false" ht="12.75" hidden="false" customHeight="false" outlineLevel="0" collapsed="false">
      <c r="A4663" s="208" t="str">
        <f aca="false">B4663&amp;" "&amp;C4663&amp;" "&amp;D4663</f>
        <v> Metals Financial</v>
      </c>
      <c r="B4663" s="208" t="str">
        <f aca="false">IF((LEFT(N4663,2)="US"),"US","")</f>
        <v/>
      </c>
      <c r="C4663" s="208" t="str">
        <f aca="false">M4663</f>
        <v>Metals</v>
      </c>
      <c r="D4663" s="208" t="str">
        <f aca="false">IF(ISNUMBER(FIND("Phy",N4663))=TRUE(),"Physical","Financial")</f>
        <v>Financial</v>
      </c>
      <c r="E4663" s="208" t="n">
        <f aca="false">IF(VLOOKUP(S4663,'DD-Lookup'!$J$6:$L$50,3,FALSE())="Monthly",(YEAR(AC4663)-YEAR(AB4663))*12+MONTH(AC4663)-MONTH(AB4663)+1,(AC4663-AB4663+1))</f>
        <v>1</v>
      </c>
      <c r="F4663" s="239" t="n">
        <f aca="false">E4663*SUM(P4663:Q4663)</f>
        <v>5</v>
      </c>
      <c r="G4663" s="214" t="n">
        <v>1293654</v>
      </c>
      <c r="H4663" s="215" t="n">
        <v>37035.5275231482</v>
      </c>
      <c r="I4663" s="0" t="s">
        <v>821</v>
      </c>
      <c r="M4663" s="0" t="s">
        <v>780</v>
      </c>
      <c r="N4663" s="0" t="s">
        <v>781</v>
      </c>
      <c r="O4663" s="0" t="s">
        <v>782</v>
      </c>
      <c r="P4663" s="216" t="n">
        <v>5</v>
      </c>
      <c r="S4663" s="0" t="s">
        <v>783</v>
      </c>
      <c r="T4663" s="0" t="s">
        <v>784</v>
      </c>
      <c r="U4663" s="218" t="n">
        <v>1543</v>
      </c>
      <c r="V4663" s="0" t="s">
        <v>3701</v>
      </c>
      <c r="W4663" s="0" t="s">
        <v>803</v>
      </c>
      <c r="X4663" s="0" t="s">
        <v>787</v>
      </c>
      <c r="Y4663" s="0" t="s">
        <v>788</v>
      </c>
      <c r="Z4663" s="0" t="s">
        <v>789</v>
      </c>
      <c r="AA4663" s="0" t="n">
        <v>2151740</v>
      </c>
    </row>
    <row r="4664" customFormat="false" ht="12.75" hidden="false" customHeight="false" outlineLevel="0" collapsed="false">
      <c r="A4664" s="208" t="str">
        <f aca="false">B4664&amp;" "&amp;C4664&amp;" "&amp;D4664</f>
        <v>US Power Physical</v>
      </c>
      <c r="B4664" s="208" t="str">
        <f aca="false">IF((LEFT(N4664,2)="US"),"US","")</f>
        <v>US</v>
      </c>
      <c r="C4664" s="208" t="str">
        <f aca="false">M4664</f>
        <v>Power</v>
      </c>
      <c r="D4664" s="208" t="str">
        <f aca="false">IF(ISNUMBER(FIND("Phy",N4664))=TRUE(),"Physical","Financial")</f>
        <v>Physical</v>
      </c>
      <c r="E4664" s="208" t="n">
        <f aca="false">IF(VLOOKUP(S4664,'DD-Lookup'!$J$6:$L$50,3,FALSE())="Monthly",(YEAR(AC4664)-YEAR(AB4664))*12+MONTH(AC4664)-MONTH(AB4664)+1,(AC4664-AB4664+1))</f>
        <v>30</v>
      </c>
      <c r="F4664" s="239" t="n">
        <f aca="false">E4664*SUM(P4664:Q4664)</f>
        <v>1500</v>
      </c>
      <c r="G4664" s="214" t="n">
        <v>1293655</v>
      </c>
      <c r="H4664" s="215" t="n">
        <v>37035.5275231482</v>
      </c>
      <c r="I4664" s="0" t="s">
        <v>600</v>
      </c>
      <c r="M4664" s="0" t="s">
        <v>67</v>
      </c>
      <c r="N4664" s="0" t="s">
        <v>1081</v>
      </c>
      <c r="O4664" s="0" t="s">
        <v>2838</v>
      </c>
      <c r="Q4664" s="216" t="n">
        <v>50</v>
      </c>
      <c r="S4664" s="0" t="s">
        <v>930</v>
      </c>
      <c r="T4664" s="0" t="s">
        <v>784</v>
      </c>
      <c r="U4664" s="218" t="n">
        <v>23.8</v>
      </c>
      <c r="V4664" s="0" t="s">
        <v>1173</v>
      </c>
      <c r="W4664" s="0" t="s">
        <v>1122</v>
      </c>
      <c r="X4664" s="0" t="s">
        <v>1123</v>
      </c>
      <c r="Y4664" s="0" t="s">
        <v>1051</v>
      </c>
      <c r="Z4664" s="0" t="s">
        <v>618</v>
      </c>
      <c r="AA4664" s="0" t="n">
        <v>621897.1</v>
      </c>
      <c r="AB4664" s="215" t="n">
        <v>37043.875</v>
      </c>
      <c r="AC4664" s="215" t="n">
        <v>37072.875</v>
      </c>
    </row>
    <row r="4665" customFormat="false" ht="12.75" hidden="false" customHeight="false" outlineLevel="0" collapsed="false">
      <c r="A4665" s="208" t="str">
        <f aca="false">B4665&amp;" "&amp;C4665&amp;" "&amp;D4665</f>
        <v>US Crude Financial</v>
      </c>
      <c r="B4665" s="208" t="str">
        <f aca="false">IF((LEFT(N4665,2)="US"),"US","")</f>
        <v>US</v>
      </c>
      <c r="C4665" s="208" t="str">
        <f aca="false">M4665</f>
        <v>Crude</v>
      </c>
      <c r="D4665" s="208" t="str">
        <f aca="false">IF(ISNUMBER(FIND("Phy",N4665))=TRUE(),"Physical","Financial")</f>
        <v>Financial</v>
      </c>
      <c r="E4665" s="208" t="n">
        <f aca="false">IF(VLOOKUP(S4665,'DD-Lookup'!$J$6:$L$50,3,FALSE())="Monthly",(YEAR(AC4665)-YEAR(AB4665))*12+MONTH(AC4665)-MONTH(AB4665)+1,(AC4665-AB4665+1))</f>
        <v>1</v>
      </c>
      <c r="F4665" s="239" t="n">
        <f aca="false">E4665*SUM(P4665:Q4665)</f>
        <v>50000</v>
      </c>
      <c r="G4665" s="214" t="n">
        <v>1293656</v>
      </c>
      <c r="H4665" s="215" t="n">
        <v>37035.5275694444</v>
      </c>
      <c r="I4665" s="0" t="s">
        <v>1376</v>
      </c>
      <c r="M4665" s="0" t="s">
        <v>97</v>
      </c>
      <c r="N4665" s="0" t="s">
        <v>841</v>
      </c>
      <c r="O4665" s="0" t="s">
        <v>842</v>
      </c>
      <c r="Q4665" s="216" t="n">
        <v>50000</v>
      </c>
      <c r="S4665" s="0" t="s">
        <v>843</v>
      </c>
      <c r="T4665" s="0" t="s">
        <v>784</v>
      </c>
      <c r="U4665" s="218" t="n">
        <v>28.39</v>
      </c>
      <c r="V4665" s="0" t="s">
        <v>1377</v>
      </c>
      <c r="W4665" s="0" t="s">
        <v>845</v>
      </c>
      <c r="X4665" s="0" t="s">
        <v>846</v>
      </c>
      <c r="Y4665" s="0" t="s">
        <v>847</v>
      </c>
      <c r="Z4665" s="0" t="s">
        <v>571</v>
      </c>
      <c r="AA4665" s="0" t="n">
        <v>107300</v>
      </c>
      <c r="AB4665" s="215" t="n">
        <v>37073</v>
      </c>
      <c r="AC4665" s="215" t="n">
        <v>37103</v>
      </c>
    </row>
    <row r="4666" customFormat="false" ht="12.75" hidden="false" customHeight="false" outlineLevel="0" collapsed="false">
      <c r="A4666" s="208" t="str">
        <f aca="false">B4666&amp;" "&amp;C4666&amp;" "&amp;D4666</f>
        <v>US Natural Gas Physical</v>
      </c>
      <c r="B4666" s="208" t="str">
        <f aca="false">IF((LEFT(N4666,2)="US"),"US","")</f>
        <v>US</v>
      </c>
      <c r="C4666" s="208" t="str">
        <f aca="false">M4666</f>
        <v>Natural Gas</v>
      </c>
      <c r="D4666" s="208" t="str">
        <f aca="false">IF(ISNUMBER(FIND("Phy",N4666))=TRUE(),"Physical","Financial")</f>
        <v>Physical</v>
      </c>
      <c r="E4666" s="208" t="n">
        <f aca="false">IF(VLOOKUP(S4666,'DD-Lookup'!$J$6:$L$50,3,FALSE())="Monthly",(YEAR(AC4666)-YEAR(AB4666))*12+MONTH(AC4666)-MONTH(AB4666)+1,(AC4666-AB4666+1))</f>
        <v>4</v>
      </c>
      <c r="F4666" s="239" t="n">
        <f aca="false">E4666*SUM(P4666:Q4666)</f>
        <v>40000</v>
      </c>
      <c r="G4666" s="214" t="n">
        <v>1293657</v>
      </c>
      <c r="H4666" s="215" t="n">
        <v>37035.5275925926</v>
      </c>
      <c r="I4666" s="0" t="s">
        <v>1155</v>
      </c>
      <c r="M4666" s="0" t="s">
        <v>858</v>
      </c>
      <c r="N4666" s="0" t="s">
        <v>1305</v>
      </c>
      <c r="O4666" s="0" t="s">
        <v>3542</v>
      </c>
      <c r="P4666" s="216" t="n">
        <v>10000</v>
      </c>
      <c r="S4666" s="0" t="s">
        <v>1026</v>
      </c>
      <c r="T4666" s="0" t="s">
        <v>784</v>
      </c>
      <c r="U4666" s="218" t="n">
        <v>4.03</v>
      </c>
      <c r="V4666" s="0" t="s">
        <v>1156</v>
      </c>
      <c r="W4666" s="0" t="s">
        <v>1434</v>
      </c>
      <c r="X4666" s="0" t="s">
        <v>1435</v>
      </c>
      <c r="Y4666" s="0" t="s">
        <v>1310</v>
      </c>
      <c r="Z4666" s="0" t="s">
        <v>571</v>
      </c>
      <c r="AA4666" s="0" t="n">
        <v>809509</v>
      </c>
      <c r="AB4666" s="215" t="n">
        <v>37037</v>
      </c>
      <c r="AC4666" s="215" t="n">
        <v>37040</v>
      </c>
    </row>
    <row r="4667" customFormat="false" ht="12.75" hidden="false" customHeight="false" outlineLevel="0" collapsed="false">
      <c r="A4667" s="208" t="str">
        <f aca="false">B4667&amp;" "&amp;C4667&amp;" "&amp;D4667</f>
        <v>US Natural Gas Financial</v>
      </c>
      <c r="B4667" s="208" t="str">
        <f aca="false">IF((LEFT(N4667,2)="US"),"US","")</f>
        <v>US</v>
      </c>
      <c r="C4667" s="208" t="str">
        <f aca="false">M4667</f>
        <v>Natural Gas</v>
      </c>
      <c r="D4667" s="208" t="str">
        <f aca="false">IF(ISNUMBER(FIND("Phy",N4667))=TRUE(),"Physical","Financial")</f>
        <v>Financial</v>
      </c>
      <c r="E4667" s="208" t="n">
        <f aca="false">IF(VLOOKUP(S4667,'DD-Lookup'!$J$6:$L$50,3,FALSE())="Monthly",(YEAR(AC4667)-YEAR(AB4667))*12+MONTH(AC4667)-MONTH(AB4667)+1,(AC4667-AB4667+1))</f>
        <v>31</v>
      </c>
      <c r="F4667" s="239" t="n">
        <f aca="false">E4667*SUM(P4667:Q4667)</f>
        <v>310000</v>
      </c>
      <c r="G4667" s="214" t="n">
        <v>1293658</v>
      </c>
      <c r="H4667" s="215" t="n">
        <v>37035.5276041667</v>
      </c>
      <c r="I4667" s="0" t="s">
        <v>1622</v>
      </c>
      <c r="M4667" s="0" t="s">
        <v>858</v>
      </c>
      <c r="N4667" s="0" t="s">
        <v>1024</v>
      </c>
      <c r="O4667" s="0" t="s">
        <v>1099</v>
      </c>
      <c r="P4667" s="216" t="n">
        <v>10000</v>
      </c>
      <c r="S4667" s="0" t="s">
        <v>1026</v>
      </c>
      <c r="T4667" s="0" t="s">
        <v>784</v>
      </c>
      <c r="U4667" s="218" t="n">
        <v>4.1525</v>
      </c>
      <c r="V4667" s="0" t="s">
        <v>1623</v>
      </c>
      <c r="W4667" s="0" t="s">
        <v>1028</v>
      </c>
      <c r="X4667" s="0" t="s">
        <v>1029</v>
      </c>
      <c r="Y4667" s="0" t="s">
        <v>838</v>
      </c>
      <c r="Z4667" s="0" t="s">
        <v>571</v>
      </c>
      <c r="AA4667" s="0" t="s">
        <v>3702</v>
      </c>
      <c r="AB4667" s="215" t="n">
        <v>37073.875</v>
      </c>
      <c r="AC4667" s="215" t="n">
        <v>37103.875</v>
      </c>
    </row>
    <row r="4668" customFormat="false" ht="12.75" hidden="false" customHeight="false" outlineLevel="0" collapsed="false">
      <c r="A4668" s="208" t="str">
        <f aca="false">B4668&amp;" "&amp;C4668&amp;" "&amp;D4668</f>
        <v>US Power Physical</v>
      </c>
      <c r="B4668" s="208" t="str">
        <f aca="false">IF((LEFT(N4668,2)="US"),"US","")</f>
        <v>US</v>
      </c>
      <c r="C4668" s="208" t="str">
        <f aca="false">M4668</f>
        <v>Power</v>
      </c>
      <c r="D4668" s="208" t="str">
        <f aca="false">IF(ISNUMBER(FIND("Phy",N4668))=TRUE(),"Physical","Financial")</f>
        <v>Physical</v>
      </c>
      <c r="E4668" s="208" t="n">
        <f aca="false">IF(VLOOKUP(S4668,'DD-Lookup'!$J$6:$L$50,3,FALSE())="Monthly",(YEAR(AC4668)-YEAR(AB4668))*12+MONTH(AC4668)-MONTH(AB4668)+1,(AC4668-AB4668+1))</f>
        <v>92</v>
      </c>
      <c r="F4668" s="239" t="n">
        <f aca="false">E4668*SUM(P4668:Q4668)</f>
        <v>2300</v>
      </c>
      <c r="G4668" s="214" t="n">
        <v>1293660</v>
      </c>
      <c r="H4668" s="215" t="n">
        <v>37035.5279513889</v>
      </c>
      <c r="I4668" s="0" t="s">
        <v>1112</v>
      </c>
      <c r="M4668" s="0" t="s">
        <v>67</v>
      </c>
      <c r="N4668" s="0" t="s">
        <v>1648</v>
      </c>
      <c r="O4668" s="0" t="s">
        <v>3703</v>
      </c>
      <c r="Q4668" s="216" t="n">
        <v>25</v>
      </c>
      <c r="S4668" s="0" t="s">
        <v>930</v>
      </c>
      <c r="T4668" s="0" t="s">
        <v>784</v>
      </c>
      <c r="U4668" s="218" t="n">
        <v>132</v>
      </c>
      <c r="V4668" s="0" t="s">
        <v>1747</v>
      </c>
      <c r="W4668" s="0" t="s">
        <v>1815</v>
      </c>
      <c r="X4668" s="0" t="s">
        <v>1816</v>
      </c>
      <c r="Y4668" s="0" t="s">
        <v>1051</v>
      </c>
      <c r="Z4668" s="0" t="s">
        <v>618</v>
      </c>
      <c r="AA4668" s="0" t="n">
        <v>621898.1</v>
      </c>
      <c r="AB4668" s="215" t="n">
        <v>37165</v>
      </c>
      <c r="AC4668" s="215" t="n">
        <v>37256</v>
      </c>
    </row>
    <row r="4669" customFormat="false" ht="12.75" hidden="false" customHeight="false" outlineLevel="0" collapsed="false">
      <c r="A4669" s="208" t="str">
        <f aca="false">B4669&amp;" "&amp;C4669&amp;" "&amp;D4669</f>
        <v>US Natural Gas Financial</v>
      </c>
      <c r="B4669" s="208" t="str">
        <f aca="false">IF((LEFT(N4669,2)="US"),"US","")</f>
        <v>US</v>
      </c>
      <c r="C4669" s="208" t="str">
        <f aca="false">M4669</f>
        <v>Natural Gas</v>
      </c>
      <c r="D4669" s="208" t="str">
        <f aca="false">IF(ISNUMBER(FIND("Phy",N4669))=TRUE(),"Physical","Financial")</f>
        <v>Financial</v>
      </c>
      <c r="E4669" s="208" t="n">
        <f aca="false">IF(VLOOKUP(S4669,'DD-Lookup'!$J$6:$L$50,3,FALSE())="Monthly",(YEAR(AC4669)-YEAR(AB4669))*12+MONTH(AC4669)-MONTH(AB4669)+1,(AC4669-AB4669+1))</f>
        <v>365</v>
      </c>
      <c r="F4669" s="239" t="n">
        <f aca="false">E4669*SUM(P4669:Q4669)</f>
        <v>182500</v>
      </c>
      <c r="G4669" s="214" t="n">
        <v>1293661</v>
      </c>
      <c r="H4669" s="215" t="n">
        <v>37035.5280208333</v>
      </c>
      <c r="I4669" s="0" t="s">
        <v>1098</v>
      </c>
      <c r="M4669" s="0" t="s">
        <v>858</v>
      </c>
      <c r="N4669" s="0" t="s">
        <v>1024</v>
      </c>
      <c r="O4669" s="0" t="s">
        <v>1415</v>
      </c>
      <c r="P4669" s="216" t="n">
        <v>500</v>
      </c>
      <c r="S4669" s="0" t="s">
        <v>1026</v>
      </c>
      <c r="T4669" s="0" t="s">
        <v>784</v>
      </c>
      <c r="U4669" s="218" t="n">
        <v>4.315</v>
      </c>
      <c r="V4669" s="0" t="s">
        <v>1100</v>
      </c>
      <c r="W4669" s="0" t="s">
        <v>1028</v>
      </c>
      <c r="X4669" s="0" t="s">
        <v>1029</v>
      </c>
      <c r="Y4669" s="0" t="s">
        <v>838</v>
      </c>
      <c r="Z4669" s="0" t="s">
        <v>571</v>
      </c>
      <c r="AA4669" s="0" t="s">
        <v>3704</v>
      </c>
      <c r="AB4669" s="215" t="n">
        <v>37257.875</v>
      </c>
      <c r="AC4669" s="215" t="n">
        <v>37621.875</v>
      </c>
    </row>
    <row r="4670" customFormat="false" ht="12.75" hidden="false" customHeight="false" outlineLevel="0" collapsed="false">
      <c r="A4670" s="208" t="str">
        <f aca="false">B4670&amp;" "&amp;C4670&amp;" "&amp;D4670</f>
        <v>US Power Physical</v>
      </c>
      <c r="B4670" s="208" t="str">
        <f aca="false">IF((LEFT(N4670,2)="US"),"US","")</f>
        <v>US</v>
      </c>
      <c r="C4670" s="208" t="str">
        <f aca="false">M4670</f>
        <v>Power</v>
      </c>
      <c r="D4670" s="208" t="str">
        <f aca="false">IF(ISNUMBER(FIND("Phy",N4670))=TRUE(),"Physical","Financial")</f>
        <v>Physical</v>
      </c>
      <c r="E4670" s="208" t="n">
        <f aca="false">IF(VLOOKUP(S4670,'DD-Lookup'!$J$6:$L$50,3,FALSE())="Monthly",(YEAR(AC4670)-YEAR(AB4670))*12+MONTH(AC4670)-MONTH(AB4670)+1,(AC4670-AB4670+1))</f>
        <v>30</v>
      </c>
      <c r="F4670" s="239" t="n">
        <f aca="false">E4670*SUM(P4670:Q4670)</f>
        <v>1500</v>
      </c>
      <c r="G4670" s="214" t="n">
        <v>1293662</v>
      </c>
      <c r="H4670" s="215" t="n">
        <v>37035.5281481482</v>
      </c>
      <c r="I4670" s="0" t="s">
        <v>1225</v>
      </c>
      <c r="M4670" s="0" t="s">
        <v>67</v>
      </c>
      <c r="N4670" s="0" t="s">
        <v>1081</v>
      </c>
      <c r="O4670" s="0" t="s">
        <v>1161</v>
      </c>
      <c r="P4670" s="216" t="n">
        <v>50</v>
      </c>
      <c r="S4670" s="0" t="s">
        <v>930</v>
      </c>
      <c r="T4670" s="0" t="s">
        <v>784</v>
      </c>
      <c r="U4670" s="218" t="n">
        <v>62.75</v>
      </c>
      <c r="V4670" s="0" t="s">
        <v>2677</v>
      </c>
      <c r="W4670" s="0" t="s">
        <v>1090</v>
      </c>
      <c r="X4670" s="0" t="s">
        <v>1135</v>
      </c>
      <c r="Y4670" s="0" t="s">
        <v>1051</v>
      </c>
      <c r="Z4670" s="0" t="s">
        <v>618</v>
      </c>
      <c r="AA4670" s="0" t="n">
        <v>621899.1</v>
      </c>
      <c r="AB4670" s="215" t="n">
        <v>37043.7159722222</v>
      </c>
      <c r="AC4670" s="215" t="n">
        <v>37072.7159722222</v>
      </c>
    </row>
    <row r="4671" customFormat="false" ht="12.75" hidden="false" customHeight="false" outlineLevel="0" collapsed="false">
      <c r="A4671" s="208" t="str">
        <f aca="false">B4671&amp;" "&amp;C4671&amp;" "&amp;D4671</f>
        <v>US Crude Financial</v>
      </c>
      <c r="B4671" s="208" t="str">
        <f aca="false">IF((LEFT(N4671,2)="US"),"US","")</f>
        <v>US</v>
      </c>
      <c r="C4671" s="208" t="str">
        <f aca="false">M4671</f>
        <v>Crude</v>
      </c>
      <c r="D4671" s="208" t="str">
        <f aca="false">IF(ISNUMBER(FIND("Phy",N4671))=TRUE(),"Physical","Financial")</f>
        <v>Financial</v>
      </c>
      <c r="E4671" s="208" t="n">
        <f aca="false">IF(VLOOKUP(S4671,'DD-Lookup'!$J$6:$L$50,3,FALSE())="Monthly",(YEAR(AC4671)-YEAR(AB4671))*12+MONTH(AC4671)-MONTH(AB4671)+1,(AC4671-AB4671+1))</f>
        <v>1</v>
      </c>
      <c r="F4671" s="239" t="n">
        <f aca="false">E4671*SUM(P4671:Q4671)</f>
        <v>50000</v>
      </c>
      <c r="G4671" s="214" t="n">
        <v>1293663</v>
      </c>
      <c r="H4671" s="215" t="n">
        <v>37035.5281712963</v>
      </c>
      <c r="I4671" s="0" t="s">
        <v>2320</v>
      </c>
      <c r="M4671" s="0" t="s">
        <v>97</v>
      </c>
      <c r="N4671" s="0" t="s">
        <v>841</v>
      </c>
      <c r="O4671" s="0" t="s">
        <v>889</v>
      </c>
      <c r="Q4671" s="216" t="n">
        <v>50000</v>
      </c>
      <c r="S4671" s="0" t="s">
        <v>843</v>
      </c>
      <c r="T4671" s="0" t="s">
        <v>784</v>
      </c>
      <c r="U4671" s="218" t="n">
        <v>28.43</v>
      </c>
      <c r="V4671" s="0" t="s">
        <v>2321</v>
      </c>
      <c r="W4671" s="0" t="s">
        <v>845</v>
      </c>
      <c r="X4671" s="0" t="s">
        <v>891</v>
      </c>
      <c r="Y4671" s="0" t="s">
        <v>847</v>
      </c>
      <c r="Z4671" s="0" t="s">
        <v>571</v>
      </c>
      <c r="AA4671" s="0" t="n">
        <v>107301</v>
      </c>
      <c r="AB4671" s="215" t="n">
        <v>37073</v>
      </c>
      <c r="AC4671" s="215" t="n">
        <v>37103</v>
      </c>
    </row>
    <row r="4672" customFormat="false" ht="12.75" hidden="false" customHeight="false" outlineLevel="0" collapsed="false">
      <c r="A4672" s="208" t="str">
        <f aca="false">B4672&amp;" "&amp;C4672&amp;" "&amp;D4672</f>
        <v> Metals Financial</v>
      </c>
      <c r="B4672" s="208" t="str">
        <f aca="false">IF((LEFT(N4672,2)="US"),"US","")</f>
        <v/>
      </c>
      <c r="C4672" s="208" t="str">
        <f aca="false">M4672</f>
        <v>Metals</v>
      </c>
      <c r="D4672" s="208" t="str">
        <f aca="false">IF(ISNUMBER(FIND("Phy",N4672))=TRUE(),"Physical","Financial")</f>
        <v>Financial</v>
      </c>
      <c r="E4672" s="208" t="n">
        <f aca="false">IF(VLOOKUP(S4672,'DD-Lookup'!$J$6:$L$50,3,FALSE())="Monthly",(YEAR(AC4672)-YEAR(AB4672))*12+MONTH(AC4672)-MONTH(AB4672)+1,(AC4672-AB4672+1))</f>
        <v>1</v>
      </c>
      <c r="F4672" s="239" t="n">
        <f aca="false">E4672*SUM(P4672:Q4672)</f>
        <v>20</v>
      </c>
      <c r="G4672" s="214" t="n">
        <v>1293664</v>
      </c>
      <c r="H4672" s="215" t="n">
        <v>37035.5286226852</v>
      </c>
      <c r="I4672" s="0" t="s">
        <v>1856</v>
      </c>
      <c r="M4672" s="0" t="s">
        <v>780</v>
      </c>
      <c r="N4672" s="0" t="s">
        <v>804</v>
      </c>
      <c r="O4672" s="0" t="s">
        <v>805</v>
      </c>
      <c r="Q4672" s="216" t="n">
        <v>20</v>
      </c>
      <c r="S4672" s="0" t="s">
        <v>783</v>
      </c>
      <c r="T4672" s="0" t="s">
        <v>784</v>
      </c>
      <c r="U4672" s="218" t="n">
        <v>1740</v>
      </c>
      <c r="V4672" s="0" t="s">
        <v>1857</v>
      </c>
      <c r="W4672" s="0" t="s">
        <v>803</v>
      </c>
      <c r="X4672" s="0" t="s">
        <v>787</v>
      </c>
      <c r="Y4672" s="0" t="s">
        <v>788</v>
      </c>
      <c r="Z4672" s="0" t="s">
        <v>789</v>
      </c>
      <c r="AA4672" s="0" t="n">
        <v>2151738</v>
      </c>
    </row>
    <row r="4673" customFormat="false" ht="12.75" hidden="false" customHeight="false" outlineLevel="0" collapsed="false">
      <c r="A4673" s="208" t="str">
        <f aca="false">B4673&amp;" "&amp;C4673&amp;" "&amp;D4673</f>
        <v>US Natural Gas Physical</v>
      </c>
      <c r="B4673" s="208" t="str">
        <f aca="false">IF((LEFT(N4673,2)="US"),"US","")</f>
        <v>US</v>
      </c>
      <c r="C4673" s="208" t="str">
        <f aca="false">M4673</f>
        <v>Natural Gas</v>
      </c>
      <c r="D4673" s="208" t="str">
        <f aca="false">IF(ISNUMBER(FIND("Phy",N4673))=TRUE(),"Physical","Financial")</f>
        <v>Physical</v>
      </c>
      <c r="E4673" s="208" t="n">
        <f aca="false">IF(VLOOKUP(S4673,'DD-Lookup'!$J$6:$L$50,3,FALSE())="Monthly",(YEAR(AC4673)-YEAR(AB4673))*12+MONTH(AC4673)-MONTH(AB4673)+1,(AC4673-AB4673+1))</f>
        <v>30</v>
      </c>
      <c r="F4673" s="239" t="n">
        <f aca="false">E4673*SUM(P4673:Q4673)</f>
        <v>300000</v>
      </c>
      <c r="G4673" s="214" t="n">
        <v>1293665</v>
      </c>
      <c r="H4673" s="215" t="n">
        <v>37035.5287268519</v>
      </c>
      <c r="I4673" s="0" t="s">
        <v>1183</v>
      </c>
      <c r="M4673" s="0" t="s">
        <v>858</v>
      </c>
      <c r="N4673" s="0" t="s">
        <v>1501</v>
      </c>
      <c r="O4673" s="0" t="s">
        <v>2843</v>
      </c>
      <c r="Q4673" s="216" t="n">
        <v>10000</v>
      </c>
      <c r="S4673" s="0" t="s">
        <v>1026</v>
      </c>
      <c r="T4673" s="0" t="s">
        <v>784</v>
      </c>
      <c r="U4673" s="218" t="n">
        <v>-0.015</v>
      </c>
      <c r="V4673" s="0" t="s">
        <v>2390</v>
      </c>
      <c r="W4673" s="0" t="s">
        <v>1573</v>
      </c>
      <c r="X4673" s="0" t="s">
        <v>2391</v>
      </c>
      <c r="Y4673" s="0" t="s">
        <v>1310</v>
      </c>
      <c r="Z4673" s="0" t="s">
        <v>571</v>
      </c>
      <c r="AA4673" s="0" t="s">
        <v>3705</v>
      </c>
      <c r="AB4673" s="215" t="n">
        <v>37043.4097222222</v>
      </c>
      <c r="AC4673" s="215" t="n">
        <v>37072.4097222222</v>
      </c>
    </row>
    <row r="4674" customFormat="false" ht="12.75" hidden="false" customHeight="false" outlineLevel="0" collapsed="false">
      <c r="A4674" s="208" t="str">
        <f aca="false">B4674&amp;" "&amp;C4674&amp;" "&amp;D4674</f>
        <v>US Natural Gas Financial</v>
      </c>
      <c r="B4674" s="208" t="str">
        <f aca="false">IF((LEFT(N4674,2)="US"),"US","")</f>
        <v>US</v>
      </c>
      <c r="C4674" s="208" t="str">
        <f aca="false">M4674</f>
        <v>Natural Gas</v>
      </c>
      <c r="D4674" s="208" t="str">
        <f aca="false">IF(ISNUMBER(FIND("Phy",N4674))=TRUE(),"Physical","Financial")</f>
        <v>Financial</v>
      </c>
      <c r="E4674" s="208" t="n">
        <f aca="false">IF(VLOOKUP(S4674,'DD-Lookup'!$J$6:$L$50,3,FALSE())="Monthly",(YEAR(AC4674)-YEAR(AB4674))*12+MONTH(AC4674)-MONTH(AB4674)+1,(AC4674-AB4674+1))</f>
        <v>31</v>
      </c>
      <c r="F4674" s="239" t="n">
        <f aca="false">E4674*SUM(P4674:Q4674)</f>
        <v>77500</v>
      </c>
      <c r="G4674" s="214" t="n">
        <v>1293666</v>
      </c>
      <c r="H4674" s="215" t="n">
        <v>37035.52875</v>
      </c>
      <c r="I4674" s="0" t="s">
        <v>1098</v>
      </c>
      <c r="M4674" s="0" t="s">
        <v>858</v>
      </c>
      <c r="N4674" s="0" t="s">
        <v>1024</v>
      </c>
      <c r="O4674" s="0" t="s">
        <v>1099</v>
      </c>
      <c r="Q4674" s="216" t="n">
        <v>2500</v>
      </c>
      <c r="S4674" s="0" t="s">
        <v>1026</v>
      </c>
      <c r="T4674" s="0" t="s">
        <v>784</v>
      </c>
      <c r="U4674" s="218" t="n">
        <v>4.1575</v>
      </c>
      <c r="V4674" s="0" t="s">
        <v>1100</v>
      </c>
      <c r="W4674" s="0" t="s">
        <v>1028</v>
      </c>
      <c r="X4674" s="0" t="s">
        <v>1029</v>
      </c>
      <c r="Y4674" s="0" t="s">
        <v>838</v>
      </c>
      <c r="Z4674" s="0" t="s">
        <v>571</v>
      </c>
      <c r="AA4674" s="0" t="s">
        <v>3706</v>
      </c>
      <c r="AB4674" s="215" t="n">
        <v>37073.875</v>
      </c>
      <c r="AC4674" s="215" t="n">
        <v>37103.875</v>
      </c>
    </row>
    <row r="4675" customFormat="false" ht="12.75" hidden="false" customHeight="false" outlineLevel="0" collapsed="false">
      <c r="A4675" s="208" t="str">
        <f aca="false">B4675&amp;" "&amp;C4675&amp;" "&amp;D4675</f>
        <v>US Natural Gas Financial</v>
      </c>
      <c r="B4675" s="208" t="str">
        <f aca="false">IF((LEFT(N4675,2)="US"),"US","")</f>
        <v>US</v>
      </c>
      <c r="C4675" s="208" t="str">
        <f aca="false">M4675</f>
        <v>Natural Gas</v>
      </c>
      <c r="D4675" s="208" t="str">
        <f aca="false">IF(ISNUMBER(FIND("Phy",N4675))=TRUE(),"Physical","Financial")</f>
        <v>Financial</v>
      </c>
      <c r="E4675" s="208" t="n">
        <f aca="false">IF(VLOOKUP(S4675,'DD-Lookup'!$J$6:$L$50,3,FALSE())="Monthly",(YEAR(AC4675)-YEAR(AB4675))*12+MONTH(AC4675)-MONTH(AB4675)+1,(AC4675-AB4675+1))</f>
        <v>30</v>
      </c>
      <c r="F4675" s="239" t="n">
        <f aca="false">E4675*SUM(P4675:Q4675)</f>
        <v>600000</v>
      </c>
      <c r="G4675" s="214" t="n">
        <v>1293668</v>
      </c>
      <c r="H4675" s="215" t="n">
        <v>37035.5289236111</v>
      </c>
      <c r="I4675" s="0" t="s">
        <v>1023</v>
      </c>
      <c r="M4675" s="0" t="s">
        <v>858</v>
      </c>
      <c r="N4675" s="0" t="s">
        <v>1024</v>
      </c>
      <c r="O4675" s="0" t="s">
        <v>2848</v>
      </c>
      <c r="P4675" s="216" t="n">
        <v>20000</v>
      </c>
      <c r="S4675" s="0" t="s">
        <v>1026</v>
      </c>
      <c r="T4675" s="0" t="s">
        <v>784</v>
      </c>
      <c r="U4675" s="218" t="n">
        <v>-0.0225</v>
      </c>
      <c r="V4675" s="0" t="s">
        <v>2906</v>
      </c>
      <c r="W4675" s="0" t="s">
        <v>1851</v>
      </c>
      <c r="X4675" s="0" t="s">
        <v>1852</v>
      </c>
      <c r="Y4675" s="0" t="s">
        <v>838</v>
      </c>
      <c r="Z4675" s="0" t="s">
        <v>571</v>
      </c>
      <c r="AA4675" s="0" t="s">
        <v>3707</v>
      </c>
      <c r="AB4675" s="215" t="n">
        <v>37043.875</v>
      </c>
      <c r="AC4675" s="215" t="n">
        <v>37072.875</v>
      </c>
    </row>
    <row r="4676" customFormat="false" ht="12.75" hidden="false" customHeight="false" outlineLevel="0" collapsed="false">
      <c r="A4676" s="208" t="str">
        <f aca="false">B4676&amp;" "&amp;C4676&amp;" "&amp;D4676</f>
        <v>US Natural Gas Physical</v>
      </c>
      <c r="B4676" s="208" t="str">
        <f aca="false">IF((LEFT(N4676,2)="US"),"US","")</f>
        <v>US</v>
      </c>
      <c r="C4676" s="208" t="str">
        <f aca="false">M4676</f>
        <v>Natural Gas</v>
      </c>
      <c r="D4676" s="208" t="str">
        <f aca="false">IF(ISNUMBER(FIND("Phy",N4676))=TRUE(),"Physical","Financial")</f>
        <v>Physical</v>
      </c>
      <c r="E4676" s="208" t="n">
        <f aca="false">IF(VLOOKUP(S4676,'DD-Lookup'!$J$6:$L$50,3,FALSE())="Monthly",(YEAR(AC4676)-YEAR(AB4676))*12+MONTH(AC4676)-MONTH(AB4676)+1,(AC4676-AB4676+1))</f>
        <v>30</v>
      </c>
      <c r="F4676" s="239" t="n">
        <f aca="false">E4676*SUM(P4676:Q4676)</f>
        <v>300000</v>
      </c>
      <c r="G4676" s="214" t="n">
        <v>1293673</v>
      </c>
      <c r="H4676" s="215" t="n">
        <v>37035.5296643519</v>
      </c>
      <c r="I4676" s="0" t="s">
        <v>1141</v>
      </c>
      <c r="M4676" s="0" t="s">
        <v>858</v>
      </c>
      <c r="N4676" s="0" t="s">
        <v>1501</v>
      </c>
      <c r="O4676" s="0" t="s">
        <v>3328</v>
      </c>
      <c r="Q4676" s="216" t="n">
        <v>10000</v>
      </c>
      <c r="S4676" s="0" t="s">
        <v>1026</v>
      </c>
      <c r="T4676" s="0" t="s">
        <v>784</v>
      </c>
      <c r="U4676" s="218" t="n">
        <v>-0.0025</v>
      </c>
      <c r="V4676" s="0" t="s">
        <v>1539</v>
      </c>
      <c r="W4676" s="0" t="s">
        <v>1422</v>
      </c>
      <c r="X4676" s="0" t="s">
        <v>1423</v>
      </c>
      <c r="Y4676" s="0" t="s">
        <v>1310</v>
      </c>
      <c r="Z4676" s="0" t="s">
        <v>571</v>
      </c>
      <c r="AA4676" s="0" t="s">
        <v>3708</v>
      </c>
      <c r="AB4676" s="215" t="n">
        <v>37043.875</v>
      </c>
      <c r="AC4676" s="215" t="n">
        <v>37072.875</v>
      </c>
    </row>
    <row r="4677" customFormat="false" ht="12.75" hidden="false" customHeight="false" outlineLevel="0" collapsed="false">
      <c r="A4677" s="208" t="str">
        <f aca="false">B4677&amp;" "&amp;C4677&amp;" "&amp;D4677</f>
        <v>US Power Physical</v>
      </c>
      <c r="B4677" s="208" t="str">
        <f aca="false">IF((LEFT(N4677,2)="US"),"US","")</f>
        <v>US</v>
      </c>
      <c r="C4677" s="208" t="str">
        <f aca="false">M4677</f>
        <v>Power</v>
      </c>
      <c r="D4677" s="208" t="str">
        <f aca="false">IF(ISNUMBER(FIND("Phy",N4677))=TRUE(),"Physical","Financial")</f>
        <v>Physical</v>
      </c>
      <c r="E4677" s="208" t="n">
        <f aca="false">IF(VLOOKUP(S4677,'DD-Lookup'!$J$6:$L$50,3,FALSE())="Monthly",(YEAR(AC4677)-YEAR(AB4677))*12+MONTH(AC4677)-MONTH(AB4677)+1,(AC4677-AB4677+1))</f>
        <v>30</v>
      </c>
      <c r="F4677" s="239" t="n">
        <f aca="false">E4677*SUM(P4677:Q4677)</f>
        <v>1500</v>
      </c>
      <c r="G4677" s="214" t="n">
        <v>1293672</v>
      </c>
      <c r="H4677" s="215" t="n">
        <v>37035.5296643519</v>
      </c>
      <c r="I4677" s="0" t="s">
        <v>1107</v>
      </c>
      <c r="M4677" s="0" t="s">
        <v>67</v>
      </c>
      <c r="N4677" s="0" t="s">
        <v>1628</v>
      </c>
      <c r="O4677" s="0" t="s">
        <v>1988</v>
      </c>
      <c r="P4677" s="216" t="n">
        <v>50</v>
      </c>
      <c r="S4677" s="0" t="s">
        <v>930</v>
      </c>
      <c r="T4677" s="0" t="s">
        <v>784</v>
      </c>
      <c r="U4677" s="218" t="n">
        <v>235</v>
      </c>
      <c r="V4677" s="0" t="s">
        <v>3709</v>
      </c>
      <c r="W4677" s="0" t="s">
        <v>1792</v>
      </c>
      <c r="X4677" s="0" t="s">
        <v>1632</v>
      </c>
      <c r="Y4677" s="0" t="s">
        <v>1051</v>
      </c>
      <c r="Z4677" s="0" t="s">
        <v>618</v>
      </c>
      <c r="AA4677" s="0" t="n">
        <v>621904.1</v>
      </c>
      <c r="AB4677" s="215" t="n">
        <v>37135.875</v>
      </c>
      <c r="AC4677" s="215" t="n">
        <v>37164.875</v>
      </c>
    </row>
    <row r="4678" customFormat="false" ht="12.75" hidden="false" customHeight="false" outlineLevel="0" collapsed="false">
      <c r="A4678" s="208" t="str">
        <f aca="false">B4678&amp;" "&amp;C4678&amp;" "&amp;D4678</f>
        <v>US Natural Gas Financial</v>
      </c>
      <c r="B4678" s="208" t="str">
        <f aca="false">IF((LEFT(N4678,2)="US"),"US","")</f>
        <v>US</v>
      </c>
      <c r="C4678" s="208" t="str">
        <f aca="false">M4678</f>
        <v>Natural Gas</v>
      </c>
      <c r="D4678" s="208" t="str">
        <f aca="false">IF(ISNUMBER(FIND("Phy",N4678))=TRUE(),"Physical","Financial")</f>
        <v>Financial</v>
      </c>
      <c r="E4678" s="208" t="n">
        <f aca="false">IF(VLOOKUP(S4678,'DD-Lookup'!$J$6:$L$50,3,FALSE())="Monthly",(YEAR(AC4678)-YEAR(AB4678))*12+MONTH(AC4678)-MONTH(AB4678)+1,(AC4678-AB4678+1))</f>
        <v>30</v>
      </c>
      <c r="F4678" s="239" t="n">
        <f aca="false">E4678*SUM(P4678:Q4678)</f>
        <v>600000</v>
      </c>
      <c r="G4678" s="214" t="n">
        <v>1293675</v>
      </c>
      <c r="H4678" s="215" t="n">
        <v>37035.5297800926</v>
      </c>
      <c r="I4678" s="0" t="s">
        <v>2107</v>
      </c>
      <c r="M4678" s="0" t="s">
        <v>858</v>
      </c>
      <c r="N4678" s="0" t="s">
        <v>1024</v>
      </c>
      <c r="O4678" s="0" t="s">
        <v>1025</v>
      </c>
      <c r="Q4678" s="216" t="n">
        <v>20000</v>
      </c>
      <c r="S4678" s="0" t="s">
        <v>1026</v>
      </c>
      <c r="T4678" s="0" t="s">
        <v>784</v>
      </c>
      <c r="U4678" s="218" t="n">
        <v>4.095</v>
      </c>
      <c r="V4678" s="0" t="s">
        <v>3662</v>
      </c>
      <c r="W4678" s="0" t="s">
        <v>1028</v>
      </c>
      <c r="X4678" s="0" t="s">
        <v>1029</v>
      </c>
      <c r="Y4678" s="0" t="s">
        <v>838</v>
      </c>
      <c r="Z4678" s="0" t="s">
        <v>571</v>
      </c>
      <c r="AA4678" s="0" t="s">
        <v>3710</v>
      </c>
      <c r="AB4678" s="215" t="n">
        <v>37043.875</v>
      </c>
      <c r="AC4678" s="215" t="n">
        <v>37072.875</v>
      </c>
    </row>
    <row r="4679" customFormat="false" ht="12.75" hidden="false" customHeight="false" outlineLevel="0" collapsed="false">
      <c r="A4679" s="208" t="str">
        <f aca="false">B4679&amp;" "&amp;C4679&amp;" "&amp;D4679</f>
        <v>US Crude Financial</v>
      </c>
      <c r="B4679" s="208" t="str">
        <f aca="false">IF((LEFT(N4679,2)="US"),"US","")</f>
        <v>US</v>
      </c>
      <c r="C4679" s="208" t="str">
        <f aca="false">M4679</f>
        <v>Crude</v>
      </c>
      <c r="D4679" s="208" t="str">
        <f aca="false">IF(ISNUMBER(FIND("Phy",N4679))=TRUE(),"Physical","Financial")</f>
        <v>Financial</v>
      </c>
      <c r="E4679" s="208" t="n">
        <f aca="false">IF(VLOOKUP(S4679,'DD-Lookup'!$J$6:$L$50,3,FALSE())="Monthly",(YEAR(AC4679)-YEAR(AB4679))*12+MONTH(AC4679)-MONTH(AB4679)+1,(AC4679-AB4679+1))</f>
        <v>1</v>
      </c>
      <c r="F4679" s="239" t="n">
        <f aca="false">E4679*SUM(P4679:Q4679)</f>
        <v>50000</v>
      </c>
      <c r="G4679" s="214" t="n">
        <v>1293676</v>
      </c>
      <c r="H4679" s="215" t="n">
        <v>37035.5299305556</v>
      </c>
      <c r="I4679" s="0" t="s">
        <v>2320</v>
      </c>
      <c r="M4679" s="0" t="s">
        <v>97</v>
      </c>
      <c r="N4679" s="0" t="s">
        <v>841</v>
      </c>
      <c r="O4679" s="0" t="s">
        <v>889</v>
      </c>
      <c r="Q4679" s="216" t="n">
        <v>50000</v>
      </c>
      <c r="S4679" s="0" t="s">
        <v>843</v>
      </c>
      <c r="T4679" s="0" t="s">
        <v>784</v>
      </c>
      <c r="U4679" s="218" t="n">
        <v>28.47</v>
      </c>
      <c r="V4679" s="0" t="s">
        <v>2321</v>
      </c>
      <c r="W4679" s="0" t="s">
        <v>845</v>
      </c>
      <c r="X4679" s="0" t="s">
        <v>891</v>
      </c>
      <c r="Y4679" s="0" t="s">
        <v>847</v>
      </c>
      <c r="Z4679" s="0" t="s">
        <v>571</v>
      </c>
      <c r="AA4679" s="0" t="n">
        <v>107302</v>
      </c>
      <c r="AB4679" s="215" t="n">
        <v>37073</v>
      </c>
      <c r="AC4679" s="215" t="n">
        <v>37103</v>
      </c>
    </row>
    <row r="4680" customFormat="false" ht="12.75" hidden="false" customHeight="false" outlineLevel="0" collapsed="false">
      <c r="A4680" s="208" t="str">
        <f aca="false">B4680&amp;" "&amp;C4680&amp;" "&amp;D4680</f>
        <v>US Crude Financial</v>
      </c>
      <c r="B4680" s="208" t="str">
        <f aca="false">IF((LEFT(N4680,2)="US"),"US","")</f>
        <v>US</v>
      </c>
      <c r="C4680" s="208" t="str">
        <f aca="false">M4680</f>
        <v>Crude</v>
      </c>
      <c r="D4680" s="208" t="str">
        <f aca="false">IF(ISNUMBER(FIND("Phy",N4680))=TRUE(),"Physical","Financial")</f>
        <v>Financial</v>
      </c>
      <c r="E4680" s="208" t="n">
        <f aca="false">IF(VLOOKUP(S4680,'DD-Lookup'!$J$6:$L$50,3,FALSE())="Monthly",(YEAR(AC4680)-YEAR(AB4680))*12+MONTH(AC4680)-MONTH(AB4680)+1,(AC4680-AB4680+1))</f>
        <v>1</v>
      </c>
      <c r="F4680" s="239" t="n">
        <f aca="false">E4680*SUM(P4680:Q4680)</f>
        <v>50000</v>
      </c>
      <c r="G4680" s="214" t="n">
        <v>1293677</v>
      </c>
      <c r="H4680" s="215" t="n">
        <v>37035.5299884259</v>
      </c>
      <c r="I4680" s="0" t="s">
        <v>1112</v>
      </c>
      <c r="M4680" s="0" t="s">
        <v>97</v>
      </c>
      <c r="N4680" s="0" t="s">
        <v>841</v>
      </c>
      <c r="O4680" s="0" t="s">
        <v>842</v>
      </c>
      <c r="P4680" s="216" t="n">
        <v>50000</v>
      </c>
      <c r="S4680" s="0" t="s">
        <v>843</v>
      </c>
      <c r="T4680" s="0" t="s">
        <v>784</v>
      </c>
      <c r="U4680" s="218" t="n">
        <v>28.45</v>
      </c>
      <c r="V4680" s="0" t="s">
        <v>2339</v>
      </c>
      <c r="W4680" s="0" t="s">
        <v>845</v>
      </c>
      <c r="X4680" s="0" t="s">
        <v>846</v>
      </c>
      <c r="Y4680" s="0" t="s">
        <v>847</v>
      </c>
      <c r="Z4680" s="0" t="s">
        <v>571</v>
      </c>
      <c r="AA4680" s="0" t="n">
        <v>107303</v>
      </c>
      <c r="AB4680" s="215" t="n">
        <v>37073</v>
      </c>
      <c r="AC4680" s="215" t="n">
        <v>37103</v>
      </c>
    </row>
    <row r="4681" customFormat="false" ht="12.75" hidden="false" customHeight="false" outlineLevel="0" collapsed="false">
      <c r="A4681" s="208" t="str">
        <f aca="false">B4681&amp;" "&amp;C4681&amp;" "&amp;D4681</f>
        <v>US Crude Financial</v>
      </c>
      <c r="B4681" s="208" t="str">
        <f aca="false">IF((LEFT(N4681,2)="US"),"US","")</f>
        <v>US</v>
      </c>
      <c r="C4681" s="208" t="str">
        <f aca="false">M4681</f>
        <v>Crude</v>
      </c>
      <c r="D4681" s="208" t="str">
        <f aca="false">IF(ISNUMBER(FIND("Phy",N4681))=TRUE(),"Physical","Financial")</f>
        <v>Financial</v>
      </c>
      <c r="E4681" s="208" t="n">
        <f aca="false">IF(VLOOKUP(S4681,'DD-Lookup'!$J$6:$L$50,3,FALSE())="Monthly",(YEAR(AC4681)-YEAR(AB4681))*12+MONTH(AC4681)-MONTH(AB4681)+1,(AC4681-AB4681+1))</f>
        <v>1</v>
      </c>
      <c r="F4681" s="239" t="n">
        <f aca="false">E4681*SUM(P4681:Q4681)</f>
        <v>50000</v>
      </c>
      <c r="G4681" s="214" t="n">
        <v>1293678</v>
      </c>
      <c r="H4681" s="215" t="n">
        <v>37035.530150463</v>
      </c>
      <c r="I4681" s="0" t="s">
        <v>2320</v>
      </c>
      <c r="M4681" s="0" t="s">
        <v>97</v>
      </c>
      <c r="N4681" s="0" t="s">
        <v>841</v>
      </c>
      <c r="O4681" s="0" t="s">
        <v>889</v>
      </c>
      <c r="Q4681" s="216" t="n">
        <v>50000</v>
      </c>
      <c r="S4681" s="0" t="s">
        <v>843</v>
      </c>
      <c r="T4681" s="0" t="s">
        <v>784</v>
      </c>
      <c r="U4681" s="218" t="n">
        <v>28.47</v>
      </c>
      <c r="V4681" s="0" t="s">
        <v>2321</v>
      </c>
      <c r="W4681" s="0" t="s">
        <v>845</v>
      </c>
      <c r="X4681" s="0" t="s">
        <v>891</v>
      </c>
      <c r="Y4681" s="0" t="s">
        <v>847</v>
      </c>
      <c r="Z4681" s="0" t="s">
        <v>571</v>
      </c>
      <c r="AA4681" s="0" t="n">
        <v>107304</v>
      </c>
      <c r="AB4681" s="215" t="n">
        <v>37073</v>
      </c>
      <c r="AC4681" s="215" t="n">
        <v>37103</v>
      </c>
    </row>
    <row r="4682" customFormat="false" ht="12.75" hidden="false" customHeight="false" outlineLevel="0" collapsed="false">
      <c r="A4682" s="208" t="str">
        <f aca="false">B4682&amp;" "&amp;C4682&amp;" "&amp;D4682</f>
        <v>US Crude Financial</v>
      </c>
      <c r="B4682" s="208" t="str">
        <f aca="false">IF((LEFT(N4682,2)="US"),"US","")</f>
        <v>US</v>
      </c>
      <c r="C4682" s="208" t="str">
        <f aca="false">M4682</f>
        <v>Crude</v>
      </c>
      <c r="D4682" s="208" t="str">
        <f aca="false">IF(ISNUMBER(FIND("Phy",N4682))=TRUE(),"Physical","Financial")</f>
        <v>Financial</v>
      </c>
      <c r="E4682" s="208" t="n">
        <f aca="false">IF(VLOOKUP(S4682,'DD-Lookup'!$J$6:$L$50,3,FALSE())="Monthly",(YEAR(AC4682)-YEAR(AB4682))*12+MONTH(AC4682)-MONTH(AB4682)+1,(AC4682-AB4682+1))</f>
        <v>1</v>
      </c>
      <c r="F4682" s="239" t="n">
        <f aca="false">E4682*SUM(P4682:Q4682)</f>
        <v>50000</v>
      </c>
      <c r="G4682" s="214" t="n">
        <v>1293680</v>
      </c>
      <c r="H4682" s="215" t="n">
        <v>37035.5304282407</v>
      </c>
      <c r="I4682" s="0" t="s">
        <v>1112</v>
      </c>
      <c r="M4682" s="0" t="s">
        <v>97</v>
      </c>
      <c r="N4682" s="0" t="s">
        <v>841</v>
      </c>
      <c r="O4682" s="0" t="s">
        <v>842</v>
      </c>
      <c r="P4682" s="216" t="n">
        <v>50000</v>
      </c>
      <c r="S4682" s="0" t="s">
        <v>843</v>
      </c>
      <c r="T4682" s="0" t="s">
        <v>784</v>
      </c>
      <c r="U4682" s="218" t="n">
        <v>28.45</v>
      </c>
      <c r="V4682" s="0" t="s">
        <v>2265</v>
      </c>
      <c r="W4682" s="0" t="s">
        <v>845</v>
      </c>
      <c r="X4682" s="0" t="s">
        <v>846</v>
      </c>
      <c r="Y4682" s="0" t="s">
        <v>847</v>
      </c>
      <c r="Z4682" s="0" t="s">
        <v>571</v>
      </c>
      <c r="AA4682" s="0" t="n">
        <v>107305</v>
      </c>
      <c r="AB4682" s="215" t="n">
        <v>37073</v>
      </c>
      <c r="AC4682" s="215" t="n">
        <v>37103</v>
      </c>
    </row>
    <row r="4683" customFormat="false" ht="12.75" hidden="false" customHeight="false" outlineLevel="0" collapsed="false">
      <c r="A4683" s="208" t="str">
        <f aca="false">B4683&amp;" "&amp;C4683&amp;" "&amp;D4683</f>
        <v>US Crude Financial</v>
      </c>
      <c r="B4683" s="208" t="str">
        <f aca="false">IF((LEFT(N4683,2)="US"),"US","")</f>
        <v>US</v>
      </c>
      <c r="C4683" s="208" t="str">
        <f aca="false">M4683</f>
        <v>Crude</v>
      </c>
      <c r="D4683" s="208" t="str">
        <f aca="false">IF(ISNUMBER(FIND("Phy",N4683))=TRUE(),"Physical","Financial")</f>
        <v>Financial</v>
      </c>
      <c r="E4683" s="208" t="n">
        <f aca="false">IF(VLOOKUP(S4683,'DD-Lookup'!$J$6:$L$50,3,FALSE())="Monthly",(YEAR(AC4683)-YEAR(AB4683))*12+MONTH(AC4683)-MONTH(AB4683)+1,(AC4683-AB4683+1))</f>
        <v>1</v>
      </c>
      <c r="F4683" s="239" t="n">
        <f aca="false">E4683*SUM(P4683:Q4683)</f>
        <v>50000</v>
      </c>
      <c r="G4683" s="214" t="n">
        <v>1293682</v>
      </c>
      <c r="H4683" s="215" t="n">
        <v>37035.5306597222</v>
      </c>
      <c r="I4683" s="0" t="s">
        <v>1112</v>
      </c>
      <c r="M4683" s="0" t="s">
        <v>97</v>
      </c>
      <c r="N4683" s="0" t="s">
        <v>841</v>
      </c>
      <c r="O4683" s="0" t="s">
        <v>842</v>
      </c>
      <c r="Q4683" s="216" t="n">
        <v>50000</v>
      </c>
      <c r="S4683" s="0" t="s">
        <v>843</v>
      </c>
      <c r="T4683" s="0" t="s">
        <v>784</v>
      </c>
      <c r="U4683" s="218" t="n">
        <v>28.47</v>
      </c>
      <c r="V4683" s="0" t="s">
        <v>2265</v>
      </c>
      <c r="W4683" s="0" t="s">
        <v>845</v>
      </c>
      <c r="X4683" s="0" t="s">
        <v>846</v>
      </c>
      <c r="Y4683" s="0" t="s">
        <v>847</v>
      </c>
      <c r="Z4683" s="0" t="s">
        <v>571</v>
      </c>
      <c r="AA4683" s="0" t="n">
        <v>107307</v>
      </c>
      <c r="AB4683" s="215" t="n">
        <v>37073</v>
      </c>
      <c r="AC4683" s="215" t="n">
        <v>37103</v>
      </c>
    </row>
    <row r="4684" customFormat="false" ht="12.75" hidden="false" customHeight="false" outlineLevel="0" collapsed="false">
      <c r="A4684" s="208" t="str">
        <f aca="false">B4684&amp;" "&amp;C4684&amp;" "&amp;D4684</f>
        <v>US Natural Gas Physical</v>
      </c>
      <c r="B4684" s="208" t="str">
        <f aca="false">IF((LEFT(N4684,2)="US"),"US","")</f>
        <v>US</v>
      </c>
      <c r="C4684" s="208" t="str">
        <f aca="false">M4684</f>
        <v>Natural Gas</v>
      </c>
      <c r="D4684" s="208" t="str">
        <f aca="false">IF(ISNUMBER(FIND("Phy",N4684))=TRUE(),"Physical","Financial")</f>
        <v>Physical</v>
      </c>
      <c r="E4684" s="208" t="n">
        <f aca="false">IF(VLOOKUP(S4684,'DD-Lookup'!$J$6:$L$50,3,FALSE())="Monthly",(YEAR(AC4684)-YEAR(AB4684))*12+MONTH(AC4684)-MONTH(AB4684)+1,(AC4684-AB4684+1))</f>
        <v>4</v>
      </c>
      <c r="F4684" s="239" t="n">
        <f aca="false">E4684*SUM(P4684:Q4684)</f>
        <v>40000</v>
      </c>
      <c r="G4684" s="214" t="n">
        <v>1293683</v>
      </c>
      <c r="H4684" s="215" t="n">
        <v>37035.5307060185</v>
      </c>
      <c r="I4684" s="0" t="s">
        <v>1155</v>
      </c>
      <c r="M4684" s="0" t="s">
        <v>858</v>
      </c>
      <c r="N4684" s="0" t="s">
        <v>1305</v>
      </c>
      <c r="O4684" s="0" t="s">
        <v>3542</v>
      </c>
      <c r="Q4684" s="216" t="n">
        <v>10000</v>
      </c>
      <c r="S4684" s="0" t="s">
        <v>1026</v>
      </c>
      <c r="T4684" s="0" t="s">
        <v>784</v>
      </c>
      <c r="U4684" s="218" t="n">
        <v>4.03</v>
      </c>
      <c r="V4684" s="0" t="s">
        <v>1156</v>
      </c>
      <c r="W4684" s="0" t="s">
        <v>1434</v>
      </c>
      <c r="X4684" s="0" t="s">
        <v>1435</v>
      </c>
      <c r="Y4684" s="0" t="s">
        <v>1310</v>
      </c>
      <c r="Z4684" s="0" t="s">
        <v>571</v>
      </c>
      <c r="AA4684" s="0" t="n">
        <v>809519</v>
      </c>
      <c r="AB4684" s="215" t="n">
        <v>37037</v>
      </c>
      <c r="AC4684" s="215" t="n">
        <v>37040</v>
      </c>
    </row>
    <row r="4685" customFormat="false" ht="12.75" hidden="false" customHeight="false" outlineLevel="0" collapsed="false">
      <c r="A4685" s="208" t="str">
        <f aca="false">B4685&amp;" "&amp;C4685&amp;" "&amp;D4685</f>
        <v>US Natural Gas Financial</v>
      </c>
      <c r="B4685" s="208" t="str">
        <f aca="false">IF((LEFT(N4685,2)="US"),"US","")</f>
        <v>US</v>
      </c>
      <c r="C4685" s="208" t="str">
        <f aca="false">M4685</f>
        <v>Natural Gas</v>
      </c>
      <c r="D4685" s="208" t="str">
        <f aca="false">IF(ISNUMBER(FIND("Phy",N4685))=TRUE(),"Physical","Financial")</f>
        <v>Financial</v>
      </c>
      <c r="E4685" s="208" t="n">
        <f aca="false">IF(VLOOKUP(S4685,'DD-Lookup'!$J$6:$L$50,3,FALSE())="Monthly",(YEAR(AC4685)-YEAR(AB4685))*12+MONTH(AC4685)-MONTH(AB4685)+1,(AC4685-AB4685+1))</f>
        <v>30</v>
      </c>
      <c r="F4685" s="239" t="n">
        <f aca="false">E4685*SUM(P4685:Q4685)</f>
        <v>600000</v>
      </c>
      <c r="G4685" s="214" t="n">
        <v>1293684</v>
      </c>
      <c r="H4685" s="215" t="n">
        <v>37035.5309953704</v>
      </c>
      <c r="I4685" s="0" t="s">
        <v>1023</v>
      </c>
      <c r="M4685" s="0" t="s">
        <v>858</v>
      </c>
      <c r="N4685" s="0" t="s">
        <v>1024</v>
      </c>
      <c r="O4685" s="0" t="s">
        <v>2658</v>
      </c>
      <c r="P4685" s="216" t="n">
        <v>20000</v>
      </c>
      <c r="S4685" s="0" t="s">
        <v>1026</v>
      </c>
      <c r="T4685" s="0" t="s">
        <v>784</v>
      </c>
      <c r="U4685" s="218" t="n">
        <v>-0.01</v>
      </c>
      <c r="V4685" s="0" t="s">
        <v>2906</v>
      </c>
      <c r="W4685" s="0" t="s">
        <v>1851</v>
      </c>
      <c r="X4685" s="0" t="s">
        <v>1852</v>
      </c>
      <c r="Y4685" s="0" t="s">
        <v>838</v>
      </c>
      <c r="Z4685" s="0" t="s">
        <v>571</v>
      </c>
      <c r="AA4685" s="0" t="s">
        <v>3711</v>
      </c>
      <c r="AB4685" s="215" t="n">
        <v>37043.875</v>
      </c>
      <c r="AC4685" s="215" t="n">
        <v>37072.875</v>
      </c>
    </row>
    <row r="4686" customFormat="false" ht="12.75" hidden="false" customHeight="false" outlineLevel="0" collapsed="false">
      <c r="A4686" s="208" t="str">
        <f aca="false">B4686&amp;" "&amp;C4686&amp;" "&amp;D4686</f>
        <v>US Crude Financial</v>
      </c>
      <c r="B4686" s="208" t="str">
        <f aca="false">IF((LEFT(N4686,2)="US"),"US","")</f>
        <v>US</v>
      </c>
      <c r="C4686" s="208" t="str">
        <f aca="false">M4686</f>
        <v>Crude</v>
      </c>
      <c r="D4686" s="208" t="str">
        <f aca="false">IF(ISNUMBER(FIND("Phy",N4686))=TRUE(),"Physical","Financial")</f>
        <v>Financial</v>
      </c>
      <c r="E4686" s="208" t="n">
        <f aca="false">IF(VLOOKUP(S4686,'DD-Lookup'!$J$6:$L$50,3,FALSE())="Monthly",(YEAR(AC4686)-YEAR(AB4686))*12+MONTH(AC4686)-MONTH(AB4686)+1,(AC4686-AB4686+1))</f>
        <v>1</v>
      </c>
      <c r="F4686" s="239" t="n">
        <f aca="false">E4686*SUM(P4686:Q4686)</f>
        <v>50000</v>
      </c>
      <c r="G4686" s="214" t="n">
        <v>1293685</v>
      </c>
      <c r="H4686" s="215" t="n">
        <v>37035.5311921296</v>
      </c>
      <c r="I4686" s="0" t="s">
        <v>2320</v>
      </c>
      <c r="M4686" s="0" t="s">
        <v>97</v>
      </c>
      <c r="N4686" s="0" t="s">
        <v>841</v>
      </c>
      <c r="O4686" s="0" t="s">
        <v>889</v>
      </c>
      <c r="P4686" s="216" t="n">
        <v>50000</v>
      </c>
      <c r="S4686" s="0" t="s">
        <v>843</v>
      </c>
      <c r="T4686" s="0" t="s">
        <v>784</v>
      </c>
      <c r="U4686" s="218" t="n">
        <v>28.45</v>
      </c>
      <c r="V4686" s="0" t="s">
        <v>2321</v>
      </c>
      <c r="W4686" s="0" t="s">
        <v>845</v>
      </c>
      <c r="X4686" s="0" t="s">
        <v>891</v>
      </c>
      <c r="Y4686" s="0" t="s">
        <v>847</v>
      </c>
      <c r="Z4686" s="0" t="s">
        <v>571</v>
      </c>
      <c r="AA4686" s="0" t="n">
        <v>107308</v>
      </c>
      <c r="AB4686" s="215" t="n">
        <v>37073</v>
      </c>
      <c r="AC4686" s="215" t="n">
        <v>37103</v>
      </c>
    </row>
    <row r="4687" customFormat="false" ht="12.75" hidden="false" customHeight="false" outlineLevel="0" collapsed="false">
      <c r="A4687" s="208" t="str">
        <f aca="false">B4687&amp;" "&amp;C4687&amp;" "&amp;D4687</f>
        <v> Natural Gas Physical</v>
      </c>
      <c r="B4687" s="208" t="str">
        <f aca="false">IF((LEFT(N4687,2)="US"),"US","")</f>
        <v/>
      </c>
      <c r="C4687" s="208" t="str">
        <f aca="false">M4687</f>
        <v>Natural Gas</v>
      </c>
      <c r="D4687" s="208" t="str">
        <f aca="false">IF(ISNUMBER(FIND("Phy",N4687))=TRUE(),"Physical","Financial")</f>
        <v>Physical</v>
      </c>
      <c r="E4687" s="208" t="n">
        <f aca="false">IF(VLOOKUP(S4687,'DD-Lookup'!$J$6:$L$50,3,FALSE())="Monthly",(YEAR(AC4687)-YEAR(AB4687))*12+MONTH(AC4687)-MONTH(AB4687)+1,(AC4687-AB4687+1))</f>
        <v>1</v>
      </c>
      <c r="F4687" s="239" t="n">
        <f aca="false">E4687*SUM(P4687:Q4687)</f>
        <v>5000</v>
      </c>
      <c r="G4687" s="214" t="n">
        <v>1293686</v>
      </c>
      <c r="H4687" s="215" t="n">
        <v>37035.5314351852</v>
      </c>
      <c r="I4687" s="0" t="s">
        <v>2426</v>
      </c>
      <c r="M4687" s="0" t="s">
        <v>858</v>
      </c>
      <c r="N4687" s="0" t="s">
        <v>2171</v>
      </c>
      <c r="O4687" s="0" t="s">
        <v>2223</v>
      </c>
      <c r="P4687" s="216" t="n">
        <v>5000</v>
      </c>
      <c r="S4687" s="0" t="s">
        <v>279</v>
      </c>
      <c r="T4687" s="0" t="s">
        <v>2173</v>
      </c>
      <c r="U4687" s="218" t="n">
        <v>5.445</v>
      </c>
      <c r="V4687" s="0" t="s">
        <v>2427</v>
      </c>
      <c r="W4687" s="0" t="s">
        <v>2225</v>
      </c>
      <c r="X4687" s="0" t="s">
        <v>2176</v>
      </c>
      <c r="Y4687" s="0" t="s">
        <v>1310</v>
      </c>
      <c r="Z4687" s="0" t="s">
        <v>628</v>
      </c>
      <c r="AA4687" s="0" t="n">
        <v>809520</v>
      </c>
      <c r="AB4687" s="215" t="n">
        <v>37035.875</v>
      </c>
      <c r="AC4687" s="215" t="n">
        <v>37035.875</v>
      </c>
    </row>
    <row r="4688" customFormat="false" ht="12.75" hidden="false" customHeight="false" outlineLevel="0" collapsed="false">
      <c r="A4688" s="208" t="str">
        <f aca="false">B4688&amp;" "&amp;C4688&amp;" "&amp;D4688</f>
        <v> Natural Gas Financial</v>
      </c>
      <c r="B4688" s="208" t="str">
        <f aca="false">IF((LEFT(N4688,2)="US"),"US","")</f>
        <v/>
      </c>
      <c r="C4688" s="208" t="str">
        <f aca="false">M4688</f>
        <v>Natural Gas</v>
      </c>
      <c r="D4688" s="208" t="str">
        <f aca="false">IF(ISNUMBER(FIND("Phy",N4688))=TRUE(),"Physical","Financial")</f>
        <v>Financial</v>
      </c>
      <c r="E4688" s="208" t="n">
        <f aca="false">IF(VLOOKUP(S4688,'DD-Lookup'!$J$6:$L$50,3,FALSE())="Monthly",(YEAR(AC4688)-YEAR(AB4688))*12+MONTH(AC4688)-MONTH(AB4688)+1,(AC4688-AB4688+1))</f>
        <v>30</v>
      </c>
      <c r="F4688" s="239" t="n">
        <f aca="false">E4688*SUM(P4688:Q4688)</f>
        <v>300000</v>
      </c>
      <c r="G4688" s="214" t="n">
        <v>1293687</v>
      </c>
      <c r="H4688" s="215" t="n">
        <v>37035.531712963</v>
      </c>
      <c r="I4688" s="0" t="s">
        <v>1583</v>
      </c>
      <c r="M4688" s="0" t="s">
        <v>858</v>
      </c>
      <c r="N4688" s="0" t="s">
        <v>3712</v>
      </c>
      <c r="O4688" s="0" t="s">
        <v>3713</v>
      </c>
      <c r="Q4688" s="216" t="n">
        <v>10000</v>
      </c>
      <c r="S4688" s="0" t="s">
        <v>1026</v>
      </c>
      <c r="T4688" s="0" t="s">
        <v>784</v>
      </c>
      <c r="U4688" s="218" t="n">
        <v>0.19</v>
      </c>
      <c r="V4688" s="0" t="s">
        <v>1584</v>
      </c>
      <c r="W4688" s="0" t="s">
        <v>2748</v>
      </c>
      <c r="X4688" s="0" t="s">
        <v>2102</v>
      </c>
      <c r="Y4688" s="0" t="s">
        <v>838</v>
      </c>
      <c r="Z4688" s="0" t="s">
        <v>571</v>
      </c>
      <c r="AA4688" s="0" t="s">
        <v>3714</v>
      </c>
      <c r="AB4688" s="215" t="n">
        <v>37043.875</v>
      </c>
      <c r="AC4688" s="215" t="n">
        <v>37072.875</v>
      </c>
    </row>
    <row r="4689" customFormat="false" ht="12.75" hidden="false" customHeight="false" outlineLevel="0" collapsed="false">
      <c r="A4689" s="208" t="str">
        <f aca="false">B4689&amp;" "&amp;C4689&amp;" "&amp;D4689</f>
        <v>US Crude Financial</v>
      </c>
      <c r="B4689" s="208" t="str">
        <f aca="false">IF((LEFT(N4689,2)="US"),"US","")</f>
        <v>US</v>
      </c>
      <c r="C4689" s="208" t="str">
        <f aca="false">M4689</f>
        <v>Crude</v>
      </c>
      <c r="D4689" s="208" t="str">
        <f aca="false">IF(ISNUMBER(FIND("Phy",N4689))=TRUE(),"Physical","Financial")</f>
        <v>Financial</v>
      </c>
      <c r="E4689" s="208" t="n">
        <f aca="false">IF(VLOOKUP(S4689,'DD-Lookup'!$J$6:$L$50,3,FALSE())="Monthly",(YEAR(AC4689)-YEAR(AB4689))*12+MONTH(AC4689)-MONTH(AB4689)+1,(AC4689-AB4689+1))</f>
        <v>1</v>
      </c>
      <c r="F4689" s="239" t="n">
        <f aca="false">E4689*SUM(P4689:Q4689)</f>
        <v>50000</v>
      </c>
      <c r="G4689" s="214" t="n">
        <v>1293689</v>
      </c>
      <c r="H4689" s="215" t="n">
        <v>37035.5318171296</v>
      </c>
      <c r="I4689" s="0" t="s">
        <v>2320</v>
      </c>
      <c r="M4689" s="0" t="s">
        <v>97</v>
      </c>
      <c r="N4689" s="0" t="s">
        <v>841</v>
      </c>
      <c r="O4689" s="0" t="s">
        <v>889</v>
      </c>
      <c r="P4689" s="216" t="n">
        <v>50000</v>
      </c>
      <c r="S4689" s="0" t="s">
        <v>843</v>
      </c>
      <c r="T4689" s="0" t="s">
        <v>784</v>
      </c>
      <c r="U4689" s="218" t="n">
        <v>28.41</v>
      </c>
      <c r="V4689" s="0" t="s">
        <v>2321</v>
      </c>
      <c r="W4689" s="0" t="s">
        <v>845</v>
      </c>
      <c r="X4689" s="0" t="s">
        <v>891</v>
      </c>
      <c r="Y4689" s="0" t="s">
        <v>847</v>
      </c>
      <c r="Z4689" s="0" t="s">
        <v>571</v>
      </c>
      <c r="AA4689" s="0" t="n">
        <v>107309</v>
      </c>
      <c r="AB4689" s="215" t="n">
        <v>37073</v>
      </c>
      <c r="AC4689" s="215" t="n">
        <v>37103</v>
      </c>
    </row>
    <row r="4690" customFormat="false" ht="12.75" hidden="false" customHeight="false" outlineLevel="0" collapsed="false">
      <c r="A4690" s="208" t="str">
        <f aca="false">B4690&amp;" "&amp;C4690&amp;" "&amp;D4690</f>
        <v>US Power Financial</v>
      </c>
      <c r="B4690" s="208" t="str">
        <f aca="false">IF((LEFT(N4690,2)="US"),"US","")</f>
        <v>US</v>
      </c>
      <c r="C4690" s="208" t="str">
        <f aca="false">M4690</f>
        <v>Power</v>
      </c>
      <c r="D4690" s="208" t="str">
        <f aca="false">IF(ISNUMBER(FIND("Phy",N4690))=TRUE(),"Physical","Financial")</f>
        <v>Financial</v>
      </c>
      <c r="E4690" s="208" t="n">
        <f aca="false">IF(VLOOKUP(S4690,'DD-Lookup'!$J$6:$L$50,3,FALSE())="Monthly",(YEAR(AC4690)-YEAR(AB4690))*12+MONTH(AC4690)-MONTH(AB4690)+1,(AC4690-AB4690+1))</f>
        <v>3</v>
      </c>
      <c r="F4690" s="239" t="n">
        <f aca="false">E4690*SUM(P4690:Q4690)</f>
        <v>150</v>
      </c>
      <c r="G4690" s="214" t="n">
        <v>1293690</v>
      </c>
      <c r="H4690" s="215" t="n">
        <v>37035.5319560185</v>
      </c>
      <c r="I4690" s="0" t="s">
        <v>1066</v>
      </c>
      <c r="M4690" s="0" t="s">
        <v>67</v>
      </c>
      <c r="N4690" s="0" t="s">
        <v>1046</v>
      </c>
      <c r="O4690" s="0" t="s">
        <v>1119</v>
      </c>
      <c r="Q4690" s="216" t="n">
        <v>50</v>
      </c>
      <c r="S4690" s="0" t="s">
        <v>930</v>
      </c>
      <c r="T4690" s="0" t="s">
        <v>784</v>
      </c>
      <c r="U4690" s="218" t="n">
        <v>40.25</v>
      </c>
      <c r="V4690" s="0" t="s">
        <v>1067</v>
      </c>
      <c r="W4690" s="0" t="s">
        <v>1062</v>
      </c>
      <c r="X4690" s="0" t="s">
        <v>1063</v>
      </c>
      <c r="Y4690" s="0" t="s">
        <v>1051</v>
      </c>
      <c r="Z4690" s="0" t="s">
        <v>571</v>
      </c>
      <c r="AA4690" s="0" t="n">
        <v>621909.1</v>
      </c>
      <c r="AB4690" s="215" t="n">
        <v>37040.875</v>
      </c>
      <c r="AC4690" s="215" t="n">
        <v>37042.875</v>
      </c>
    </row>
    <row r="4691" customFormat="false" ht="12.75" hidden="false" customHeight="false" outlineLevel="0" collapsed="false">
      <c r="A4691" s="208" t="str">
        <f aca="false">B4691&amp;" "&amp;C4691&amp;" "&amp;D4691</f>
        <v>US Power Financial</v>
      </c>
      <c r="B4691" s="208" t="str">
        <f aca="false">IF((LEFT(N4691,2)="US"),"US","")</f>
        <v>US</v>
      </c>
      <c r="C4691" s="208" t="str">
        <f aca="false">M4691</f>
        <v>Power</v>
      </c>
      <c r="D4691" s="208" t="str">
        <f aca="false">IF(ISNUMBER(FIND("Phy",N4691))=TRUE(),"Physical","Financial")</f>
        <v>Financial</v>
      </c>
      <c r="E4691" s="208" t="n">
        <f aca="false">IF(VLOOKUP(S4691,'DD-Lookup'!$J$6:$L$50,3,FALSE())="Monthly",(YEAR(AC4691)-YEAR(AB4691))*12+MONTH(AC4691)-MONTH(AB4691)+1,(AC4691-AB4691+1))</f>
        <v>3</v>
      </c>
      <c r="F4691" s="239" t="n">
        <f aca="false">E4691*SUM(P4691:Q4691)</f>
        <v>150</v>
      </c>
      <c r="G4691" s="214" t="n">
        <v>1293692</v>
      </c>
      <c r="H4691" s="215" t="n">
        <v>37035.5322337963</v>
      </c>
      <c r="I4691" s="0" t="s">
        <v>1023</v>
      </c>
      <c r="M4691" s="0" t="s">
        <v>67</v>
      </c>
      <c r="N4691" s="0" t="s">
        <v>1046</v>
      </c>
      <c r="O4691" s="0" t="s">
        <v>1119</v>
      </c>
      <c r="P4691" s="216" t="n">
        <v>50</v>
      </c>
      <c r="S4691" s="0" t="s">
        <v>930</v>
      </c>
      <c r="T4691" s="0" t="s">
        <v>784</v>
      </c>
      <c r="U4691" s="218" t="n">
        <v>40.25</v>
      </c>
      <c r="V4691" s="0" t="s">
        <v>1447</v>
      </c>
      <c r="W4691" s="0" t="s">
        <v>1062</v>
      </c>
      <c r="X4691" s="0" t="s">
        <v>1063</v>
      </c>
      <c r="Y4691" s="0" t="s">
        <v>1051</v>
      </c>
      <c r="Z4691" s="0" t="s">
        <v>571</v>
      </c>
      <c r="AA4691" s="0" t="n">
        <v>621910.1</v>
      </c>
      <c r="AB4691" s="215" t="n">
        <v>37040.875</v>
      </c>
      <c r="AC4691" s="215" t="n">
        <v>37042.875</v>
      </c>
    </row>
    <row r="4692" customFormat="false" ht="12.75" hidden="false" customHeight="false" outlineLevel="0" collapsed="false">
      <c r="A4692" s="208" t="str">
        <f aca="false">B4692&amp;" "&amp;C4692&amp;" "&amp;D4692</f>
        <v>US Crude Financial</v>
      </c>
      <c r="B4692" s="208" t="str">
        <f aca="false">IF((LEFT(N4692,2)="US"),"US","")</f>
        <v>US</v>
      </c>
      <c r="C4692" s="208" t="str">
        <f aca="false">M4692</f>
        <v>Crude</v>
      </c>
      <c r="D4692" s="208" t="str">
        <f aca="false">IF(ISNUMBER(FIND("Phy",N4692))=TRUE(),"Physical","Financial")</f>
        <v>Financial</v>
      </c>
      <c r="E4692" s="208" t="n">
        <f aca="false">IF(VLOOKUP(S4692,'DD-Lookup'!$J$6:$L$50,3,FALSE())="Monthly",(YEAR(AC4692)-YEAR(AB4692))*12+MONTH(AC4692)-MONTH(AB4692)+1,(AC4692-AB4692+1))</f>
        <v>1</v>
      </c>
      <c r="F4692" s="239" t="n">
        <f aca="false">E4692*SUM(P4692:Q4692)</f>
        <v>50000</v>
      </c>
      <c r="G4692" s="214" t="n">
        <v>1293693</v>
      </c>
      <c r="H4692" s="215" t="n">
        <v>37035.5323148148</v>
      </c>
      <c r="I4692" s="0" t="s">
        <v>1376</v>
      </c>
      <c r="M4692" s="0" t="s">
        <v>97</v>
      </c>
      <c r="N4692" s="0" t="s">
        <v>841</v>
      </c>
      <c r="O4692" s="0" t="s">
        <v>842</v>
      </c>
      <c r="Q4692" s="216" t="n">
        <v>50000</v>
      </c>
      <c r="S4692" s="0" t="s">
        <v>843</v>
      </c>
      <c r="T4692" s="0" t="s">
        <v>784</v>
      </c>
      <c r="U4692" s="218" t="n">
        <v>28.43</v>
      </c>
      <c r="V4692" s="0" t="s">
        <v>2312</v>
      </c>
      <c r="W4692" s="0" t="s">
        <v>845</v>
      </c>
      <c r="X4692" s="0" t="s">
        <v>846</v>
      </c>
      <c r="Y4692" s="0" t="s">
        <v>847</v>
      </c>
      <c r="Z4692" s="0" t="s">
        <v>571</v>
      </c>
      <c r="AA4692" s="0" t="n">
        <v>107310</v>
      </c>
      <c r="AB4692" s="215" t="n">
        <v>37073</v>
      </c>
      <c r="AC4692" s="215" t="n">
        <v>37103</v>
      </c>
    </row>
    <row r="4693" customFormat="false" ht="12.75" hidden="false" customHeight="false" outlineLevel="0" collapsed="false">
      <c r="A4693" s="208" t="str">
        <f aca="false">B4693&amp;" "&amp;C4693&amp;" "&amp;D4693</f>
        <v>US Natural Gas Financial</v>
      </c>
      <c r="B4693" s="208" t="str">
        <f aca="false">IF((LEFT(N4693,2)="US"),"US","")</f>
        <v>US</v>
      </c>
      <c r="C4693" s="208" t="str">
        <f aca="false">M4693</f>
        <v>Natural Gas</v>
      </c>
      <c r="D4693" s="208" t="str">
        <f aca="false">IF(ISNUMBER(FIND("Phy",N4693))=TRUE(),"Physical","Financial")</f>
        <v>Financial</v>
      </c>
      <c r="E4693" s="208" t="n">
        <f aca="false">IF(VLOOKUP(S4693,'DD-Lookup'!$J$6:$L$50,3,FALSE())="Monthly",(YEAR(AC4693)-YEAR(AB4693))*12+MONTH(AC4693)-MONTH(AB4693)+1,(AC4693-AB4693+1))</f>
        <v>30</v>
      </c>
      <c r="F4693" s="239" t="n">
        <f aca="false">E4693*SUM(P4693:Q4693)</f>
        <v>600000</v>
      </c>
      <c r="G4693" s="214" t="n">
        <v>1293694</v>
      </c>
      <c r="H4693" s="215" t="n">
        <v>37035.5323842593</v>
      </c>
      <c r="I4693" s="0" t="s">
        <v>593</v>
      </c>
      <c r="M4693" s="0" t="s">
        <v>858</v>
      </c>
      <c r="N4693" s="0" t="s">
        <v>1024</v>
      </c>
      <c r="O4693" s="0" t="s">
        <v>1025</v>
      </c>
      <c r="Q4693" s="216" t="n">
        <v>20000</v>
      </c>
      <c r="S4693" s="0" t="s">
        <v>1026</v>
      </c>
      <c r="T4693" s="0" t="s">
        <v>784</v>
      </c>
      <c r="U4693" s="218" t="n">
        <v>4.095</v>
      </c>
      <c r="V4693" s="0" t="s">
        <v>2603</v>
      </c>
      <c r="W4693" s="0" t="s">
        <v>1028</v>
      </c>
      <c r="X4693" s="0" t="s">
        <v>1029</v>
      </c>
      <c r="Y4693" s="0" t="s">
        <v>838</v>
      </c>
      <c r="Z4693" s="0" t="s">
        <v>571</v>
      </c>
      <c r="AA4693" s="0" t="s">
        <v>3715</v>
      </c>
      <c r="AB4693" s="215" t="n">
        <v>37043.875</v>
      </c>
      <c r="AC4693" s="215" t="n">
        <v>37072.875</v>
      </c>
    </row>
    <row r="4694" customFormat="false" ht="12.75" hidden="false" customHeight="false" outlineLevel="0" collapsed="false">
      <c r="A4694" s="208" t="str">
        <f aca="false">B4694&amp;" "&amp;C4694&amp;" "&amp;D4694</f>
        <v>US Natural Gas Physical</v>
      </c>
      <c r="B4694" s="208" t="str">
        <f aca="false">IF((LEFT(N4694,2)="US"),"US","")</f>
        <v>US</v>
      </c>
      <c r="C4694" s="208" t="str">
        <f aca="false">M4694</f>
        <v>Natural Gas</v>
      </c>
      <c r="D4694" s="208" t="str">
        <f aca="false">IF(ISNUMBER(FIND("Phy",N4694))=TRUE(),"Physical","Financial")</f>
        <v>Physical</v>
      </c>
      <c r="E4694" s="208" t="n">
        <f aca="false">IF(VLOOKUP(S4694,'DD-Lookup'!$J$6:$L$50,3,FALSE())="Monthly",(YEAR(AC4694)-YEAR(AB4694))*12+MONTH(AC4694)-MONTH(AB4694)+1,(AC4694-AB4694+1))</f>
        <v>30</v>
      </c>
      <c r="F4694" s="239" t="n">
        <f aca="false">E4694*SUM(P4694:Q4694)</f>
        <v>61470</v>
      </c>
      <c r="G4694" s="214" t="n">
        <v>1293695</v>
      </c>
      <c r="H4694" s="215" t="n">
        <v>37035.5326273148</v>
      </c>
      <c r="I4694" s="0" t="s">
        <v>1112</v>
      </c>
      <c r="M4694" s="0" t="s">
        <v>858</v>
      </c>
      <c r="N4694" s="0" t="s">
        <v>1501</v>
      </c>
      <c r="O4694" s="0" t="s">
        <v>3716</v>
      </c>
      <c r="Q4694" s="216" t="n">
        <v>2049</v>
      </c>
      <c r="S4694" s="0" t="s">
        <v>1026</v>
      </c>
      <c r="T4694" s="0" t="s">
        <v>784</v>
      </c>
      <c r="U4694" s="218" t="n">
        <v>-0.0025</v>
      </c>
      <c r="V4694" s="0" t="s">
        <v>2673</v>
      </c>
      <c r="W4694" s="0" t="s">
        <v>1667</v>
      </c>
      <c r="X4694" s="0" t="s">
        <v>1668</v>
      </c>
      <c r="Y4694" s="0" t="s">
        <v>1310</v>
      </c>
      <c r="Z4694" s="0" t="s">
        <v>571</v>
      </c>
      <c r="AA4694" s="0" t="s">
        <v>3717</v>
      </c>
      <c r="AB4694" s="215" t="n">
        <v>37043.875</v>
      </c>
      <c r="AC4694" s="215" t="n">
        <v>37072.875</v>
      </c>
    </row>
    <row r="4695" customFormat="false" ht="12.75" hidden="false" customHeight="false" outlineLevel="0" collapsed="false">
      <c r="A4695" s="208" t="str">
        <f aca="false">B4695&amp;" "&amp;C4695&amp;" "&amp;D4695</f>
        <v> Metals Financial</v>
      </c>
      <c r="B4695" s="208" t="str">
        <f aca="false">IF((LEFT(N4695,2)="US"),"US","")</f>
        <v/>
      </c>
      <c r="C4695" s="208" t="str">
        <f aca="false">M4695</f>
        <v>Metals</v>
      </c>
      <c r="D4695" s="208" t="str">
        <f aca="false">IF(ISNUMBER(FIND("Phy",N4695))=TRUE(),"Physical","Financial")</f>
        <v>Financial</v>
      </c>
      <c r="E4695" s="208" t="n">
        <f aca="false">IF(VLOOKUP(S4695,'DD-Lookup'!$J$6:$L$50,3,FALSE())="Monthly",(YEAR(AC4695)-YEAR(AB4695))*12+MONTH(AC4695)-MONTH(AB4695)+1,(AC4695-AB4695+1))</f>
        <v>1</v>
      </c>
      <c r="F4695" s="239" t="n">
        <f aca="false">E4695*SUM(P4695:Q4695)</f>
        <v>10</v>
      </c>
      <c r="G4695" s="214" t="n">
        <v>1293696</v>
      </c>
      <c r="H4695" s="215" t="n">
        <v>37035.5330324074</v>
      </c>
      <c r="I4695" s="0" t="s">
        <v>1856</v>
      </c>
      <c r="M4695" s="0" t="s">
        <v>780</v>
      </c>
      <c r="N4695" s="0" t="s">
        <v>781</v>
      </c>
      <c r="O4695" s="0" t="s">
        <v>782</v>
      </c>
      <c r="Q4695" s="216" t="n">
        <v>10</v>
      </c>
      <c r="S4695" s="0" t="s">
        <v>783</v>
      </c>
      <c r="T4695" s="0" t="s">
        <v>784</v>
      </c>
      <c r="U4695" s="218" t="n">
        <v>1545</v>
      </c>
      <c r="V4695" s="0" t="s">
        <v>1857</v>
      </c>
      <c r="W4695" s="0" t="s">
        <v>803</v>
      </c>
      <c r="X4695" s="0" t="s">
        <v>787</v>
      </c>
      <c r="Y4695" s="0" t="s">
        <v>788</v>
      </c>
      <c r="Z4695" s="0" t="s">
        <v>789</v>
      </c>
      <c r="AA4695" s="0" t="n">
        <v>2151736</v>
      </c>
    </row>
    <row r="4696" customFormat="false" ht="12.75" hidden="false" customHeight="false" outlineLevel="0" collapsed="false">
      <c r="A4696" s="208" t="str">
        <f aca="false">B4696&amp;" "&amp;C4696&amp;" "&amp;D4696</f>
        <v>US Power Physical</v>
      </c>
      <c r="B4696" s="208" t="str">
        <f aca="false">IF((LEFT(N4696,2)="US"),"US","")</f>
        <v>US</v>
      </c>
      <c r="C4696" s="208" t="str">
        <f aca="false">M4696</f>
        <v>Power</v>
      </c>
      <c r="D4696" s="208" t="str">
        <f aca="false">IF(ISNUMBER(FIND("Phy",N4696))=TRUE(),"Physical","Financial")</f>
        <v>Physical</v>
      </c>
      <c r="E4696" s="208" t="n">
        <f aca="false">IF(VLOOKUP(S4696,'DD-Lookup'!$J$6:$L$50,3,FALSE())="Monthly",(YEAR(AC4696)-YEAR(AB4696))*12+MONTH(AC4696)-MONTH(AB4696)+1,(AC4696-AB4696+1))</f>
        <v>5</v>
      </c>
      <c r="F4696" s="239" t="n">
        <f aca="false">E4696*SUM(P4696:Q4696)</f>
        <v>250</v>
      </c>
      <c r="G4696" s="214" t="n">
        <v>1293697</v>
      </c>
      <c r="H4696" s="215" t="n">
        <v>37035.5335069444</v>
      </c>
      <c r="I4696" s="0" t="s">
        <v>1165</v>
      </c>
      <c r="J4696" s="0" t="s">
        <v>1246</v>
      </c>
      <c r="K4696" s="0" t="s">
        <v>1200</v>
      </c>
      <c r="M4696" s="0" t="s">
        <v>67</v>
      </c>
      <c r="N4696" s="0" t="s">
        <v>1081</v>
      </c>
      <c r="O4696" s="0" t="s">
        <v>1347</v>
      </c>
      <c r="P4696" s="216" t="n">
        <v>50</v>
      </c>
      <c r="S4696" s="0" t="s">
        <v>930</v>
      </c>
      <c r="T4696" s="0" t="s">
        <v>784</v>
      </c>
      <c r="U4696" s="218" t="n">
        <v>32.5</v>
      </c>
      <c r="V4696" s="0" t="s">
        <v>1247</v>
      </c>
      <c r="W4696" s="0" t="s">
        <v>1241</v>
      </c>
      <c r="X4696" s="0" t="s">
        <v>1252</v>
      </c>
      <c r="Y4696" s="0" t="s">
        <v>1051</v>
      </c>
      <c r="Z4696" s="0" t="s">
        <v>618</v>
      </c>
      <c r="AA4696" s="0" t="n">
        <v>621911.1</v>
      </c>
      <c r="AB4696" s="215" t="n">
        <v>37039.875</v>
      </c>
      <c r="AC4696" s="215" t="n">
        <v>37043.875</v>
      </c>
    </row>
    <row r="4697" customFormat="false" ht="12.75" hidden="false" customHeight="false" outlineLevel="0" collapsed="false">
      <c r="A4697" s="208" t="str">
        <f aca="false">B4697&amp;" "&amp;C4697&amp;" "&amp;D4697</f>
        <v>US Crude Financial</v>
      </c>
      <c r="B4697" s="208" t="str">
        <f aca="false">IF((LEFT(N4697,2)="US"),"US","")</f>
        <v>US</v>
      </c>
      <c r="C4697" s="208" t="str">
        <f aca="false">M4697</f>
        <v>Crude</v>
      </c>
      <c r="D4697" s="208" t="str">
        <f aca="false">IF(ISNUMBER(FIND("Phy",N4697))=TRUE(),"Physical","Financial")</f>
        <v>Financial</v>
      </c>
      <c r="E4697" s="208" t="n">
        <f aca="false">IF(VLOOKUP(S4697,'DD-Lookup'!$J$6:$L$50,3,FALSE())="Monthly",(YEAR(AC4697)-YEAR(AB4697))*12+MONTH(AC4697)-MONTH(AB4697)+1,(AC4697-AB4697+1))</f>
        <v>1</v>
      </c>
      <c r="F4697" s="239" t="n">
        <f aca="false">E4697*SUM(P4697:Q4697)</f>
        <v>50000</v>
      </c>
      <c r="G4697" s="214" t="n">
        <v>1293698</v>
      </c>
      <c r="H4697" s="215" t="n">
        <v>37035.5335763889</v>
      </c>
      <c r="I4697" s="0" t="s">
        <v>2320</v>
      </c>
      <c r="M4697" s="0" t="s">
        <v>97</v>
      </c>
      <c r="N4697" s="0" t="s">
        <v>841</v>
      </c>
      <c r="O4697" s="0" t="s">
        <v>889</v>
      </c>
      <c r="P4697" s="216" t="n">
        <v>50000</v>
      </c>
      <c r="S4697" s="0" t="s">
        <v>843</v>
      </c>
      <c r="T4697" s="0" t="s">
        <v>784</v>
      </c>
      <c r="U4697" s="218" t="n">
        <v>28.41</v>
      </c>
      <c r="V4697" s="0" t="s">
        <v>2321</v>
      </c>
      <c r="W4697" s="0" t="s">
        <v>845</v>
      </c>
      <c r="X4697" s="0" t="s">
        <v>891</v>
      </c>
      <c r="Y4697" s="0" t="s">
        <v>847</v>
      </c>
      <c r="Z4697" s="0" t="s">
        <v>571</v>
      </c>
      <c r="AA4697" s="0" t="n">
        <v>107311</v>
      </c>
      <c r="AB4697" s="215" t="n">
        <v>37073</v>
      </c>
      <c r="AC4697" s="215" t="n">
        <v>37103</v>
      </c>
    </row>
    <row r="4698" customFormat="false" ht="12.75" hidden="false" customHeight="false" outlineLevel="0" collapsed="false">
      <c r="A4698" s="208" t="str">
        <f aca="false">B4698&amp;" "&amp;C4698&amp;" "&amp;D4698</f>
        <v>US Natural Gas Financial</v>
      </c>
      <c r="B4698" s="208" t="str">
        <f aca="false">IF((LEFT(N4698,2)="US"),"US","")</f>
        <v>US</v>
      </c>
      <c r="C4698" s="208" t="str">
        <f aca="false">M4698</f>
        <v>Natural Gas</v>
      </c>
      <c r="D4698" s="208" t="str">
        <f aca="false">IF(ISNUMBER(FIND("Phy",N4698))=TRUE(),"Physical","Financial")</f>
        <v>Financial</v>
      </c>
      <c r="E4698" s="208" t="n">
        <f aca="false">IF(VLOOKUP(S4698,'DD-Lookup'!$J$6:$L$50,3,FALSE())="Monthly",(YEAR(AC4698)-YEAR(AB4698))*12+MONTH(AC4698)-MONTH(AB4698)+1,(AC4698-AB4698+1))</f>
        <v>30</v>
      </c>
      <c r="F4698" s="239" t="n">
        <f aca="false">E4698*SUM(P4698:Q4698)</f>
        <v>600000</v>
      </c>
      <c r="G4698" s="214" t="n">
        <v>1293699</v>
      </c>
      <c r="H4698" s="215" t="n">
        <v>37035.5340277778</v>
      </c>
      <c r="I4698" s="0" t="s">
        <v>1115</v>
      </c>
      <c r="M4698" s="0" t="s">
        <v>858</v>
      </c>
      <c r="N4698" s="0" t="s">
        <v>1024</v>
      </c>
      <c r="O4698" s="0" t="s">
        <v>1025</v>
      </c>
      <c r="Q4698" s="216" t="n">
        <v>20000</v>
      </c>
      <c r="S4698" s="0" t="s">
        <v>1026</v>
      </c>
      <c r="T4698" s="0" t="s">
        <v>784</v>
      </c>
      <c r="U4698" s="218" t="n">
        <v>4.1</v>
      </c>
      <c r="V4698" s="0" t="s">
        <v>1410</v>
      </c>
      <c r="W4698" s="0" t="s">
        <v>1028</v>
      </c>
      <c r="X4698" s="0" t="s">
        <v>1029</v>
      </c>
      <c r="Y4698" s="0" t="s">
        <v>838</v>
      </c>
      <c r="Z4698" s="0" t="s">
        <v>571</v>
      </c>
      <c r="AA4698" s="0" t="s">
        <v>3718</v>
      </c>
      <c r="AB4698" s="215" t="n">
        <v>37043.875</v>
      </c>
      <c r="AC4698" s="215" t="n">
        <v>37072.875</v>
      </c>
    </row>
    <row r="4699" customFormat="false" ht="12.75" hidden="false" customHeight="false" outlineLevel="0" collapsed="false">
      <c r="A4699" s="208" t="str">
        <f aca="false">B4699&amp;" "&amp;C4699&amp;" "&amp;D4699</f>
        <v>US Natural Gas Financial</v>
      </c>
      <c r="B4699" s="208" t="str">
        <f aca="false">IF((LEFT(N4699,2)="US"),"US","")</f>
        <v>US</v>
      </c>
      <c r="C4699" s="208" t="str">
        <f aca="false">M4699</f>
        <v>Natural Gas</v>
      </c>
      <c r="D4699" s="208" t="str">
        <f aca="false">IF(ISNUMBER(FIND("Phy",N4699))=TRUE(),"Physical","Financial")</f>
        <v>Financial</v>
      </c>
      <c r="E4699" s="208" t="n">
        <f aca="false">IF(VLOOKUP(S4699,'DD-Lookup'!$J$6:$L$50,3,FALSE())="Monthly",(YEAR(AC4699)-YEAR(AB4699))*12+MONTH(AC4699)-MONTH(AB4699)+1,(AC4699-AB4699+1))</f>
        <v>153</v>
      </c>
      <c r="F4699" s="239" t="n">
        <f aca="false">E4699*SUM(P4699:Q4699)</f>
        <v>765000</v>
      </c>
      <c r="G4699" s="214" t="n">
        <v>1293700</v>
      </c>
      <c r="H4699" s="215" t="n">
        <v>37035.5341203704</v>
      </c>
      <c r="I4699" s="0" t="s">
        <v>1141</v>
      </c>
      <c r="M4699" s="0" t="s">
        <v>858</v>
      </c>
      <c r="N4699" s="0" t="s">
        <v>1024</v>
      </c>
      <c r="O4699" s="0" t="s">
        <v>1303</v>
      </c>
      <c r="Q4699" s="216" t="n">
        <v>5000</v>
      </c>
      <c r="S4699" s="0" t="s">
        <v>1026</v>
      </c>
      <c r="T4699" s="0" t="s">
        <v>784</v>
      </c>
      <c r="U4699" s="218" t="n">
        <v>4.22</v>
      </c>
      <c r="V4699" s="0" t="s">
        <v>2248</v>
      </c>
      <c r="W4699" s="0" t="s">
        <v>1028</v>
      </c>
      <c r="X4699" s="0" t="s">
        <v>1029</v>
      </c>
      <c r="Y4699" s="0" t="s">
        <v>838</v>
      </c>
      <c r="Z4699" s="0" t="s">
        <v>571</v>
      </c>
      <c r="AA4699" s="0" t="s">
        <v>3719</v>
      </c>
      <c r="AB4699" s="215" t="n">
        <v>37043</v>
      </c>
      <c r="AC4699" s="215" t="n">
        <v>37195</v>
      </c>
    </row>
    <row r="4700" customFormat="false" ht="12.75" hidden="false" customHeight="false" outlineLevel="0" collapsed="false">
      <c r="A4700" s="208" t="str">
        <f aca="false">B4700&amp;" "&amp;C4700&amp;" "&amp;D4700</f>
        <v>US Crude Financial</v>
      </c>
      <c r="B4700" s="208" t="str">
        <f aca="false">IF((LEFT(N4700,2)="US"),"US","")</f>
        <v>US</v>
      </c>
      <c r="C4700" s="208" t="str">
        <f aca="false">M4700</f>
        <v>Crude</v>
      </c>
      <c r="D4700" s="208" t="str">
        <f aca="false">IF(ISNUMBER(FIND("Phy",N4700))=TRUE(),"Physical","Financial")</f>
        <v>Financial</v>
      </c>
      <c r="E4700" s="208" t="n">
        <f aca="false">IF(VLOOKUP(S4700,'DD-Lookup'!$J$6:$L$50,3,FALSE())="Monthly",(YEAR(AC4700)-YEAR(AB4700))*12+MONTH(AC4700)-MONTH(AB4700)+1,(AC4700-AB4700+1))</f>
        <v>1</v>
      </c>
      <c r="F4700" s="239" t="n">
        <f aca="false">E4700*SUM(P4700:Q4700)</f>
        <v>50000</v>
      </c>
      <c r="G4700" s="214" t="n">
        <v>1293701</v>
      </c>
      <c r="H4700" s="215" t="n">
        <v>37035.5342592593</v>
      </c>
      <c r="I4700" s="0" t="s">
        <v>1112</v>
      </c>
      <c r="M4700" s="0" t="s">
        <v>97</v>
      </c>
      <c r="N4700" s="0" t="s">
        <v>841</v>
      </c>
      <c r="O4700" s="0" t="s">
        <v>842</v>
      </c>
      <c r="Q4700" s="216" t="n">
        <v>50000</v>
      </c>
      <c r="S4700" s="0" t="s">
        <v>843</v>
      </c>
      <c r="T4700" s="0" t="s">
        <v>784</v>
      </c>
      <c r="U4700" s="218" t="n">
        <v>28.43</v>
      </c>
      <c r="V4700" s="0" t="s">
        <v>2339</v>
      </c>
      <c r="W4700" s="0" t="s">
        <v>845</v>
      </c>
      <c r="X4700" s="0" t="s">
        <v>846</v>
      </c>
      <c r="Y4700" s="0" t="s">
        <v>847</v>
      </c>
      <c r="Z4700" s="0" t="s">
        <v>571</v>
      </c>
      <c r="AA4700" s="0" t="n">
        <v>107312</v>
      </c>
      <c r="AB4700" s="215" t="n">
        <v>37073</v>
      </c>
      <c r="AC4700" s="215" t="n">
        <v>37103</v>
      </c>
    </row>
    <row r="4701" customFormat="false" ht="12.75" hidden="false" customHeight="false" outlineLevel="0" collapsed="false">
      <c r="A4701" s="208" t="str">
        <f aca="false">B4701&amp;" "&amp;C4701&amp;" "&amp;D4701</f>
        <v>US Natural Gas Financial</v>
      </c>
      <c r="B4701" s="208" t="str">
        <f aca="false">IF((LEFT(N4701,2)="US"),"US","")</f>
        <v>US</v>
      </c>
      <c r="C4701" s="208" t="str">
        <f aca="false">M4701</f>
        <v>Natural Gas</v>
      </c>
      <c r="D4701" s="208" t="str">
        <f aca="false">IF(ISNUMBER(FIND("Phy",N4701))=TRUE(),"Physical","Financial")</f>
        <v>Financial</v>
      </c>
      <c r="E4701" s="208" t="n">
        <f aca="false">IF(VLOOKUP(S4701,'DD-Lookup'!$J$6:$L$50,3,FALSE())="Monthly",(YEAR(AC4701)-YEAR(AB4701))*12+MONTH(AC4701)-MONTH(AB4701)+1,(AC4701-AB4701+1))</f>
        <v>151</v>
      </c>
      <c r="F4701" s="239" t="n">
        <f aca="false">E4701*SUM(P4701:Q4701)</f>
        <v>377500</v>
      </c>
      <c r="G4701" s="214" t="n">
        <v>1293702</v>
      </c>
      <c r="H4701" s="215" t="n">
        <v>37035.5342939815</v>
      </c>
      <c r="I4701" s="0" t="s">
        <v>2107</v>
      </c>
      <c r="M4701" s="0" t="s">
        <v>858</v>
      </c>
      <c r="N4701" s="0" t="s">
        <v>1024</v>
      </c>
      <c r="O4701" s="0" t="s">
        <v>1289</v>
      </c>
      <c r="Q4701" s="216" t="n">
        <v>2500</v>
      </c>
      <c r="S4701" s="0" t="s">
        <v>1026</v>
      </c>
      <c r="T4701" s="0" t="s">
        <v>784</v>
      </c>
      <c r="U4701" s="218" t="n">
        <v>4.61</v>
      </c>
      <c r="V4701" s="0" t="s">
        <v>2406</v>
      </c>
      <c r="W4701" s="0" t="s">
        <v>1028</v>
      </c>
      <c r="X4701" s="0" t="s">
        <v>1029</v>
      </c>
      <c r="Y4701" s="0" t="s">
        <v>838</v>
      </c>
      <c r="Z4701" s="0" t="s">
        <v>571</v>
      </c>
      <c r="AA4701" s="0" t="s">
        <v>3720</v>
      </c>
      <c r="AB4701" s="215" t="n">
        <v>37196</v>
      </c>
      <c r="AC4701" s="215" t="n">
        <v>37346</v>
      </c>
    </row>
    <row r="4702" customFormat="false" ht="12.75" hidden="false" customHeight="false" outlineLevel="0" collapsed="false">
      <c r="A4702" s="208" t="str">
        <f aca="false">B4702&amp;" "&amp;C4702&amp;" "&amp;D4702</f>
        <v>US Natural Gas Physical</v>
      </c>
      <c r="B4702" s="208" t="str">
        <f aca="false">IF((LEFT(N4702,2)="US"),"US","")</f>
        <v>US</v>
      </c>
      <c r="C4702" s="208" t="str">
        <f aca="false">M4702</f>
        <v>Natural Gas</v>
      </c>
      <c r="D4702" s="208" t="str">
        <f aca="false">IF(ISNUMBER(FIND("Phy",N4702))=TRUE(),"Physical","Financial")</f>
        <v>Physical</v>
      </c>
      <c r="E4702" s="208" t="n">
        <f aca="false">IF(VLOOKUP(S4702,'DD-Lookup'!$J$6:$L$50,3,FALSE())="Monthly",(YEAR(AC4702)-YEAR(AB4702))*12+MONTH(AC4702)-MONTH(AB4702)+1,(AC4702-AB4702+1))</f>
        <v>30</v>
      </c>
      <c r="F4702" s="239" t="n">
        <f aca="false">E4702*SUM(P4702:Q4702)</f>
        <v>150000</v>
      </c>
      <c r="G4702" s="214" t="n">
        <v>1293703</v>
      </c>
      <c r="H4702" s="215" t="n">
        <v>37035.5343171296</v>
      </c>
      <c r="I4702" s="0" t="s">
        <v>1233</v>
      </c>
      <c r="M4702" s="0" t="s">
        <v>858</v>
      </c>
      <c r="N4702" s="0" t="s">
        <v>1305</v>
      </c>
      <c r="O4702" s="0" t="s">
        <v>1756</v>
      </c>
      <c r="P4702" s="216" t="n">
        <v>5000</v>
      </c>
      <c r="S4702" s="0" t="s">
        <v>1026</v>
      </c>
      <c r="T4702" s="0" t="s">
        <v>784</v>
      </c>
      <c r="U4702" s="218" t="n">
        <v>9.545</v>
      </c>
      <c r="V4702" s="0" t="s">
        <v>1725</v>
      </c>
      <c r="W4702" s="0" t="s">
        <v>1758</v>
      </c>
      <c r="X4702" s="0" t="s">
        <v>1535</v>
      </c>
      <c r="Y4702" s="0" t="s">
        <v>1310</v>
      </c>
      <c r="Z4702" s="0" t="s">
        <v>571</v>
      </c>
      <c r="AA4702" s="0" t="s">
        <v>3721</v>
      </c>
      <c r="AB4702" s="215" t="n">
        <v>37043.875</v>
      </c>
      <c r="AC4702" s="215" t="n">
        <v>37072.875</v>
      </c>
    </row>
    <row r="4703" customFormat="false" ht="12.75" hidden="false" customHeight="false" outlineLevel="0" collapsed="false">
      <c r="A4703" s="208" t="str">
        <f aca="false">B4703&amp;" "&amp;C4703&amp;" "&amp;D4703</f>
        <v>US Natural Gas Financial</v>
      </c>
      <c r="B4703" s="208" t="str">
        <f aca="false">IF((LEFT(N4703,2)="US"),"US","")</f>
        <v>US</v>
      </c>
      <c r="C4703" s="208" t="str">
        <f aca="false">M4703</f>
        <v>Natural Gas</v>
      </c>
      <c r="D4703" s="208" t="str">
        <f aca="false">IF(ISNUMBER(FIND("Phy",N4703))=TRUE(),"Physical","Financial")</f>
        <v>Financial</v>
      </c>
      <c r="E4703" s="208" t="n">
        <f aca="false">IF(VLOOKUP(S4703,'DD-Lookup'!$J$6:$L$50,3,FALSE())="Monthly",(YEAR(AC4703)-YEAR(AB4703))*12+MONTH(AC4703)-MONTH(AB4703)+1,(AC4703-AB4703+1))</f>
        <v>6</v>
      </c>
      <c r="F4703" s="239" t="n">
        <f aca="false">E4703*SUM(P4703:Q4703)</f>
        <v>180000</v>
      </c>
      <c r="G4703" s="214" t="n">
        <v>1293704</v>
      </c>
      <c r="H4703" s="215" t="n">
        <v>37035.534537037</v>
      </c>
      <c r="I4703" s="0" t="s">
        <v>2157</v>
      </c>
      <c r="M4703" s="0" t="s">
        <v>858</v>
      </c>
      <c r="N4703" s="0" t="s">
        <v>1024</v>
      </c>
      <c r="O4703" s="0" t="s">
        <v>3235</v>
      </c>
      <c r="Q4703" s="216" t="n">
        <v>30000</v>
      </c>
      <c r="S4703" s="0" t="s">
        <v>1026</v>
      </c>
      <c r="T4703" s="0" t="s">
        <v>784</v>
      </c>
      <c r="U4703" s="218" t="n">
        <v>4.045</v>
      </c>
      <c r="V4703" s="0" t="s">
        <v>2158</v>
      </c>
      <c r="W4703" s="0" t="s">
        <v>1406</v>
      </c>
      <c r="X4703" s="0" t="s">
        <v>1407</v>
      </c>
      <c r="Y4703" s="0" t="s">
        <v>838</v>
      </c>
      <c r="Z4703" s="0" t="s">
        <v>571</v>
      </c>
      <c r="AA4703" s="0" t="s">
        <v>3722</v>
      </c>
      <c r="AB4703" s="215" t="n">
        <v>37037.875</v>
      </c>
      <c r="AC4703" s="215" t="n">
        <v>37042.875</v>
      </c>
    </row>
    <row r="4704" customFormat="false" ht="12.75" hidden="false" customHeight="false" outlineLevel="0" collapsed="false">
      <c r="A4704" s="208" t="str">
        <f aca="false">B4704&amp;" "&amp;C4704&amp;" "&amp;D4704</f>
        <v>US Power Physical</v>
      </c>
      <c r="B4704" s="208" t="str">
        <f aca="false">IF((LEFT(N4704,2)="US"),"US","")</f>
        <v>US</v>
      </c>
      <c r="C4704" s="208" t="str">
        <f aca="false">M4704</f>
        <v>Power</v>
      </c>
      <c r="D4704" s="208" t="str">
        <f aca="false">IF(ISNUMBER(FIND("Phy",N4704))=TRUE(),"Physical","Financial")</f>
        <v>Physical</v>
      </c>
      <c r="E4704" s="208" t="n">
        <f aca="false">IF(VLOOKUP(S4704,'DD-Lookup'!$J$6:$L$50,3,FALSE())="Monthly",(YEAR(AC4704)-YEAR(AB4704))*12+MONTH(AC4704)-MONTH(AB4704)+1,(AC4704-AB4704+1))</f>
        <v>30</v>
      </c>
      <c r="F4704" s="239" t="n">
        <f aca="false">E4704*SUM(P4704:Q4704)</f>
        <v>750</v>
      </c>
      <c r="G4704" s="214" t="n">
        <v>1293705</v>
      </c>
      <c r="H4704" s="215" t="n">
        <v>37035.5346412037</v>
      </c>
      <c r="I4704" s="0" t="s">
        <v>1248</v>
      </c>
      <c r="M4704" s="0" t="s">
        <v>67</v>
      </c>
      <c r="N4704" s="0" t="s">
        <v>1628</v>
      </c>
      <c r="O4704" s="0" t="s">
        <v>3723</v>
      </c>
      <c r="P4704" s="216" t="n">
        <v>25</v>
      </c>
      <c r="S4704" s="0" t="s">
        <v>930</v>
      </c>
      <c r="T4704" s="0" t="s">
        <v>784</v>
      </c>
      <c r="U4704" s="218" t="n">
        <v>90</v>
      </c>
      <c r="V4704" s="0" t="s">
        <v>3724</v>
      </c>
      <c r="W4704" s="0" t="s">
        <v>1813</v>
      </c>
      <c r="X4704" s="0" t="s">
        <v>1632</v>
      </c>
      <c r="Y4704" s="0" t="s">
        <v>1051</v>
      </c>
      <c r="Z4704" s="0" t="s">
        <v>618</v>
      </c>
      <c r="AA4704" s="0" t="n">
        <v>621916.1</v>
      </c>
      <c r="AB4704" s="215" t="n">
        <v>37043.875</v>
      </c>
      <c r="AC4704" s="215" t="n">
        <v>37072.875</v>
      </c>
    </row>
    <row r="4705" customFormat="false" ht="12.75" hidden="false" customHeight="false" outlineLevel="0" collapsed="false">
      <c r="A4705" s="208" t="str">
        <f aca="false">B4705&amp;" "&amp;C4705&amp;" "&amp;D4705</f>
        <v>US Natural Gas Financial</v>
      </c>
      <c r="B4705" s="208" t="str">
        <f aca="false">IF((LEFT(N4705,2)="US"),"US","")</f>
        <v>US</v>
      </c>
      <c r="C4705" s="208" t="str">
        <f aca="false">M4705</f>
        <v>Natural Gas</v>
      </c>
      <c r="D4705" s="208" t="str">
        <f aca="false">IF(ISNUMBER(FIND("Phy",N4705))=TRUE(),"Physical","Financial")</f>
        <v>Financial</v>
      </c>
      <c r="E4705" s="208" t="n">
        <f aca="false">IF(VLOOKUP(S4705,'DD-Lookup'!$J$6:$L$50,3,FALSE())="Monthly",(YEAR(AC4705)-YEAR(AB4705))*12+MONTH(AC4705)-MONTH(AB4705)+1,(AC4705-AB4705+1))</f>
        <v>151</v>
      </c>
      <c r="F4705" s="239" t="n">
        <f aca="false">E4705*SUM(P4705:Q4705)</f>
        <v>377500</v>
      </c>
      <c r="G4705" s="214" t="n">
        <v>1293706</v>
      </c>
      <c r="H4705" s="215" t="n">
        <v>37035.5347685185</v>
      </c>
      <c r="I4705" s="0" t="s">
        <v>3725</v>
      </c>
      <c r="M4705" s="0" t="s">
        <v>858</v>
      </c>
      <c r="N4705" s="0" t="s">
        <v>1024</v>
      </c>
      <c r="O4705" s="0" t="s">
        <v>1289</v>
      </c>
      <c r="Q4705" s="216" t="n">
        <v>2500</v>
      </c>
      <c r="S4705" s="0" t="s">
        <v>1026</v>
      </c>
      <c r="T4705" s="0" t="s">
        <v>784</v>
      </c>
      <c r="U4705" s="218" t="n">
        <v>4.61</v>
      </c>
      <c r="V4705" s="0" t="s">
        <v>3726</v>
      </c>
      <c r="W4705" s="0" t="s">
        <v>1028</v>
      </c>
      <c r="X4705" s="0" t="s">
        <v>1029</v>
      </c>
      <c r="Y4705" s="0" t="s">
        <v>838</v>
      </c>
      <c r="Z4705" s="0" t="s">
        <v>571</v>
      </c>
      <c r="AA4705" s="0" t="s">
        <v>3727</v>
      </c>
      <c r="AB4705" s="215" t="n">
        <v>37196</v>
      </c>
      <c r="AC4705" s="215" t="n">
        <v>37346</v>
      </c>
    </row>
    <row r="4706" customFormat="false" ht="12.75" hidden="false" customHeight="false" outlineLevel="0" collapsed="false">
      <c r="A4706" s="208" t="str">
        <f aca="false">B4706&amp;" "&amp;C4706&amp;" "&amp;D4706</f>
        <v>US Natural Gas Financial</v>
      </c>
      <c r="B4706" s="208" t="str">
        <f aca="false">IF((LEFT(N4706,2)="US"),"US","")</f>
        <v>US</v>
      </c>
      <c r="C4706" s="208" t="str">
        <f aca="false">M4706</f>
        <v>Natural Gas</v>
      </c>
      <c r="D4706" s="208" t="str">
        <f aca="false">IF(ISNUMBER(FIND("Phy",N4706))=TRUE(),"Physical","Financial")</f>
        <v>Financial</v>
      </c>
      <c r="E4706" s="208" t="n">
        <f aca="false">IF(VLOOKUP(S4706,'DD-Lookup'!$J$6:$L$50,3,FALSE())="Monthly",(YEAR(AC4706)-YEAR(AB4706))*12+MONTH(AC4706)-MONTH(AB4706)+1,(AC4706-AB4706+1))</f>
        <v>30</v>
      </c>
      <c r="F4706" s="239" t="n">
        <f aca="false">E4706*SUM(P4706:Q4706)</f>
        <v>600000</v>
      </c>
      <c r="G4706" s="214" t="n">
        <v>1293707</v>
      </c>
      <c r="H4706" s="215" t="n">
        <v>37035.5349652778</v>
      </c>
      <c r="I4706" s="0" t="s">
        <v>2023</v>
      </c>
      <c r="M4706" s="0" t="s">
        <v>858</v>
      </c>
      <c r="N4706" s="0" t="s">
        <v>1024</v>
      </c>
      <c r="O4706" s="0" t="s">
        <v>1025</v>
      </c>
      <c r="Q4706" s="216" t="n">
        <v>20000</v>
      </c>
      <c r="S4706" s="0" t="s">
        <v>1026</v>
      </c>
      <c r="T4706" s="0" t="s">
        <v>784</v>
      </c>
      <c r="U4706" s="218" t="n">
        <v>4.105</v>
      </c>
      <c r="V4706" s="0" t="s">
        <v>2024</v>
      </c>
      <c r="W4706" s="0" t="s">
        <v>1028</v>
      </c>
      <c r="X4706" s="0" t="s">
        <v>1029</v>
      </c>
      <c r="Y4706" s="0" t="s">
        <v>838</v>
      </c>
      <c r="Z4706" s="0" t="s">
        <v>571</v>
      </c>
      <c r="AA4706" s="0" t="s">
        <v>3728</v>
      </c>
      <c r="AB4706" s="215" t="n">
        <v>37043.875</v>
      </c>
      <c r="AC4706" s="215" t="n">
        <v>37072.875</v>
      </c>
    </row>
    <row r="4707" customFormat="false" ht="12.75" hidden="false" customHeight="false" outlineLevel="0" collapsed="false">
      <c r="A4707" s="208" t="str">
        <f aca="false">B4707&amp;" "&amp;C4707&amp;" "&amp;D4707</f>
        <v>US Natural Gas Physical</v>
      </c>
      <c r="B4707" s="208" t="str">
        <f aca="false">IF((LEFT(N4707,2)="US"),"US","")</f>
        <v>US</v>
      </c>
      <c r="C4707" s="208" t="str">
        <f aca="false">M4707</f>
        <v>Natural Gas</v>
      </c>
      <c r="D4707" s="208" t="str">
        <f aca="false">IF(ISNUMBER(FIND("Phy",N4707))=TRUE(),"Physical","Financial")</f>
        <v>Physical</v>
      </c>
      <c r="E4707" s="208" t="n">
        <f aca="false">IF(VLOOKUP(S4707,'DD-Lookup'!$J$6:$L$50,3,FALSE())="Monthly",(YEAR(AC4707)-YEAR(AB4707))*12+MONTH(AC4707)-MONTH(AB4707)+1,(AC4707-AB4707+1))</f>
        <v>4</v>
      </c>
      <c r="F4707" s="239" t="n">
        <f aca="false">E4707*SUM(P4707:Q4707)</f>
        <v>40000</v>
      </c>
      <c r="G4707" s="214" t="n">
        <v>1293708</v>
      </c>
      <c r="H4707" s="215" t="n">
        <v>37035.5353472222</v>
      </c>
      <c r="I4707" s="0" t="s">
        <v>1155</v>
      </c>
      <c r="M4707" s="0" t="s">
        <v>858</v>
      </c>
      <c r="N4707" s="0" t="s">
        <v>1305</v>
      </c>
      <c r="O4707" s="0" t="s">
        <v>3542</v>
      </c>
      <c r="Q4707" s="216" t="n">
        <v>10000</v>
      </c>
      <c r="S4707" s="0" t="s">
        <v>1026</v>
      </c>
      <c r="T4707" s="0" t="s">
        <v>784</v>
      </c>
      <c r="U4707" s="218" t="n">
        <v>4.04</v>
      </c>
      <c r="V4707" s="0" t="s">
        <v>1156</v>
      </c>
      <c r="W4707" s="0" t="s">
        <v>1434</v>
      </c>
      <c r="X4707" s="0" t="s">
        <v>1435</v>
      </c>
      <c r="Y4707" s="0" t="s">
        <v>1310</v>
      </c>
      <c r="Z4707" s="0" t="s">
        <v>571</v>
      </c>
      <c r="AA4707" s="0" t="n">
        <v>809531</v>
      </c>
      <c r="AB4707" s="215" t="n">
        <v>37037</v>
      </c>
      <c r="AC4707" s="215" t="n">
        <v>37040</v>
      </c>
    </row>
    <row r="4708" customFormat="false" ht="12.75" hidden="false" customHeight="false" outlineLevel="0" collapsed="false">
      <c r="A4708" s="208" t="str">
        <f aca="false">B4708&amp;" "&amp;C4708&amp;" "&amp;D4708</f>
        <v>US Crude Financial</v>
      </c>
      <c r="B4708" s="208" t="str">
        <f aca="false">IF((LEFT(N4708,2)="US"),"US","")</f>
        <v>US</v>
      </c>
      <c r="C4708" s="208" t="str">
        <f aca="false">M4708</f>
        <v>Crude</v>
      </c>
      <c r="D4708" s="208" t="str">
        <f aca="false">IF(ISNUMBER(FIND("Phy",N4708))=TRUE(),"Physical","Financial")</f>
        <v>Financial</v>
      </c>
      <c r="E4708" s="208" t="n">
        <f aca="false">IF(VLOOKUP(S4708,'DD-Lookup'!$J$6:$L$50,3,FALSE())="Monthly",(YEAR(AC4708)-YEAR(AB4708))*12+MONTH(AC4708)-MONTH(AB4708)+1,(AC4708-AB4708+1))</f>
        <v>1</v>
      </c>
      <c r="F4708" s="239" t="n">
        <f aca="false">E4708*SUM(P4708:Q4708)</f>
        <v>50000</v>
      </c>
      <c r="G4708" s="214" t="n">
        <v>1293709</v>
      </c>
      <c r="H4708" s="215" t="n">
        <v>37035.5353703704</v>
      </c>
      <c r="I4708" s="0" t="s">
        <v>2320</v>
      </c>
      <c r="M4708" s="0" t="s">
        <v>97</v>
      </c>
      <c r="N4708" s="0" t="s">
        <v>841</v>
      </c>
      <c r="O4708" s="0" t="s">
        <v>889</v>
      </c>
      <c r="P4708" s="216" t="n">
        <v>50000</v>
      </c>
      <c r="S4708" s="0" t="s">
        <v>843</v>
      </c>
      <c r="T4708" s="0" t="s">
        <v>784</v>
      </c>
      <c r="U4708" s="218" t="n">
        <v>28.41</v>
      </c>
      <c r="V4708" s="0" t="s">
        <v>2321</v>
      </c>
      <c r="W4708" s="0" t="s">
        <v>845</v>
      </c>
      <c r="X4708" s="0" t="s">
        <v>891</v>
      </c>
      <c r="Y4708" s="0" t="s">
        <v>847</v>
      </c>
      <c r="Z4708" s="0" t="s">
        <v>571</v>
      </c>
      <c r="AA4708" s="0" t="n">
        <v>107313</v>
      </c>
      <c r="AB4708" s="215" t="n">
        <v>37073</v>
      </c>
      <c r="AC4708" s="215" t="n">
        <v>37103</v>
      </c>
    </row>
    <row r="4709" customFormat="false" ht="12.75" hidden="false" customHeight="false" outlineLevel="0" collapsed="false">
      <c r="A4709" s="208" t="str">
        <f aca="false">B4709&amp;" "&amp;C4709&amp;" "&amp;D4709</f>
        <v>US Natural Gas Financial</v>
      </c>
      <c r="B4709" s="208" t="str">
        <f aca="false">IF((LEFT(N4709,2)="US"),"US","")</f>
        <v>US</v>
      </c>
      <c r="C4709" s="208" t="str">
        <f aca="false">M4709</f>
        <v>Natural Gas</v>
      </c>
      <c r="D4709" s="208" t="str">
        <f aca="false">IF(ISNUMBER(FIND("Phy",N4709))=TRUE(),"Physical","Financial")</f>
        <v>Financial</v>
      </c>
      <c r="E4709" s="208" t="n">
        <f aca="false">IF(VLOOKUP(S4709,'DD-Lookup'!$J$6:$L$50,3,FALSE())="Monthly",(YEAR(AC4709)-YEAR(AB4709))*12+MONTH(AC4709)-MONTH(AB4709)+1,(AC4709-AB4709+1))</f>
        <v>30</v>
      </c>
      <c r="F4709" s="239" t="n">
        <f aca="false">E4709*SUM(P4709:Q4709)</f>
        <v>150000</v>
      </c>
      <c r="G4709" s="214" t="n">
        <v>1293710</v>
      </c>
      <c r="H4709" s="215" t="n">
        <v>37035.5355555556</v>
      </c>
      <c r="I4709" s="0" t="s">
        <v>1115</v>
      </c>
      <c r="M4709" s="0" t="s">
        <v>858</v>
      </c>
      <c r="N4709" s="0" t="s">
        <v>1482</v>
      </c>
      <c r="O4709" s="0" t="s">
        <v>2069</v>
      </c>
      <c r="Q4709" s="216" t="n">
        <v>5000</v>
      </c>
      <c r="S4709" s="0" t="s">
        <v>1026</v>
      </c>
      <c r="T4709" s="0" t="s">
        <v>784</v>
      </c>
      <c r="U4709" s="218" t="n">
        <v>6.8</v>
      </c>
      <c r="V4709" s="0" t="s">
        <v>3038</v>
      </c>
      <c r="W4709" s="0" t="s">
        <v>2070</v>
      </c>
      <c r="X4709" s="0" t="s">
        <v>2071</v>
      </c>
      <c r="Y4709" s="0" t="s">
        <v>838</v>
      </c>
      <c r="Z4709" s="0" t="s">
        <v>571</v>
      </c>
      <c r="AA4709" s="0" t="s">
        <v>3729</v>
      </c>
      <c r="AB4709" s="215" t="n">
        <v>37043.875</v>
      </c>
      <c r="AC4709" s="215" t="n">
        <v>37072.875</v>
      </c>
    </row>
    <row r="4710" customFormat="false" ht="12.75" hidden="false" customHeight="false" outlineLevel="0" collapsed="false">
      <c r="A4710" s="208" t="str">
        <f aca="false">B4710&amp;" "&amp;C4710&amp;" "&amp;D4710</f>
        <v>US Power Physical</v>
      </c>
      <c r="B4710" s="208" t="str">
        <f aca="false">IF((LEFT(N4710,2)="US"),"US","")</f>
        <v>US</v>
      </c>
      <c r="C4710" s="208" t="str">
        <f aca="false">M4710</f>
        <v>Power</v>
      </c>
      <c r="D4710" s="208" t="str">
        <f aca="false">IF(ISNUMBER(FIND("Phy",N4710))=TRUE(),"Physical","Financial")</f>
        <v>Physical</v>
      </c>
      <c r="E4710" s="208" t="n">
        <f aca="false">IF(VLOOKUP(S4710,'DD-Lookup'!$J$6:$L$50,3,FALSE())="Monthly",(YEAR(AC4710)-YEAR(AB4710))*12+MONTH(AC4710)-MONTH(AB4710)+1,(AC4710-AB4710+1))</f>
        <v>30</v>
      </c>
      <c r="F4710" s="239" t="n">
        <f aca="false">E4710*SUM(P4710:Q4710)</f>
        <v>1500</v>
      </c>
      <c r="G4710" s="214" t="n">
        <v>1293711</v>
      </c>
      <c r="H4710" s="215" t="n">
        <v>37035.535787037</v>
      </c>
      <c r="I4710" s="0" t="s">
        <v>1139</v>
      </c>
      <c r="M4710" s="0" t="s">
        <v>67</v>
      </c>
      <c r="N4710" s="0" t="s">
        <v>1081</v>
      </c>
      <c r="O4710" s="0" t="s">
        <v>2838</v>
      </c>
      <c r="P4710" s="216" t="n">
        <v>50</v>
      </c>
      <c r="S4710" s="0" t="s">
        <v>930</v>
      </c>
      <c r="T4710" s="0" t="s">
        <v>784</v>
      </c>
      <c r="U4710" s="218" t="n">
        <v>23.75</v>
      </c>
      <c r="V4710" s="0" t="s">
        <v>1140</v>
      </c>
      <c r="W4710" s="0" t="s">
        <v>1122</v>
      </c>
      <c r="X4710" s="0" t="s">
        <v>1123</v>
      </c>
      <c r="Y4710" s="0" t="s">
        <v>1051</v>
      </c>
      <c r="Z4710" s="0" t="s">
        <v>618</v>
      </c>
      <c r="AA4710" s="0" t="n">
        <v>621918.1</v>
      </c>
      <c r="AB4710" s="215" t="n">
        <v>37043.875</v>
      </c>
      <c r="AC4710" s="215" t="n">
        <v>37072.875</v>
      </c>
    </row>
    <row r="4711" customFormat="false" ht="12.75" hidden="false" customHeight="false" outlineLevel="0" collapsed="false">
      <c r="A4711" s="208" t="str">
        <f aca="false">B4711&amp;" "&amp;C4711&amp;" "&amp;D4711</f>
        <v>US Natural Gas Physical</v>
      </c>
      <c r="B4711" s="208" t="str">
        <f aca="false">IF((LEFT(N4711,2)="US"),"US","")</f>
        <v>US</v>
      </c>
      <c r="C4711" s="208" t="str">
        <f aca="false">M4711</f>
        <v>Natural Gas</v>
      </c>
      <c r="D4711" s="208" t="str">
        <f aca="false">IF(ISNUMBER(FIND("Phy",N4711))=TRUE(),"Physical","Financial")</f>
        <v>Physical</v>
      </c>
      <c r="E4711" s="208" t="n">
        <f aca="false">IF(VLOOKUP(S4711,'DD-Lookup'!$J$6:$L$50,3,FALSE())="Monthly",(YEAR(AC4711)-YEAR(AB4711))*12+MONTH(AC4711)-MONTH(AB4711)+1,(AC4711-AB4711+1))</f>
        <v>4</v>
      </c>
      <c r="F4711" s="239" t="n">
        <f aca="false">E4711*SUM(P4711:Q4711)</f>
        <v>20000</v>
      </c>
      <c r="G4711" s="214" t="n">
        <v>1293712</v>
      </c>
      <c r="H4711" s="215" t="n">
        <v>37035.5358912037</v>
      </c>
      <c r="I4711" s="0" t="s">
        <v>600</v>
      </c>
      <c r="M4711" s="0" t="s">
        <v>858</v>
      </c>
      <c r="N4711" s="0" t="s">
        <v>1305</v>
      </c>
      <c r="O4711" s="0" t="s">
        <v>3730</v>
      </c>
      <c r="Q4711" s="216" t="n">
        <v>5000</v>
      </c>
      <c r="S4711" s="0" t="s">
        <v>1026</v>
      </c>
      <c r="T4711" s="0" t="s">
        <v>784</v>
      </c>
      <c r="U4711" s="218" t="n">
        <v>4.305</v>
      </c>
      <c r="V4711" s="0" t="s">
        <v>1507</v>
      </c>
      <c r="W4711" s="0" t="s">
        <v>1531</v>
      </c>
      <c r="X4711" s="0" t="s">
        <v>1532</v>
      </c>
      <c r="Y4711" s="0" t="s">
        <v>1310</v>
      </c>
      <c r="Z4711" s="0" t="s">
        <v>571</v>
      </c>
      <c r="AA4711" s="0" t="n">
        <v>809532</v>
      </c>
      <c r="AB4711" s="215" t="n">
        <v>37037</v>
      </c>
      <c r="AC4711" s="215" t="n">
        <v>37040</v>
      </c>
    </row>
    <row r="4712" customFormat="false" ht="12.75" hidden="false" customHeight="false" outlineLevel="0" collapsed="false">
      <c r="A4712" s="208" t="str">
        <f aca="false">B4712&amp;" "&amp;C4712&amp;" "&amp;D4712</f>
        <v>US Natural Gas Financial</v>
      </c>
      <c r="B4712" s="208" t="str">
        <f aca="false">IF((LEFT(N4712,2)="US"),"US","")</f>
        <v>US</v>
      </c>
      <c r="C4712" s="208" t="str">
        <f aca="false">M4712</f>
        <v>Natural Gas</v>
      </c>
      <c r="D4712" s="208" t="str">
        <f aca="false">IF(ISNUMBER(FIND("Phy",N4712))=TRUE(),"Physical","Financial")</f>
        <v>Financial</v>
      </c>
      <c r="E4712" s="208" t="n">
        <f aca="false">IF(VLOOKUP(S4712,'DD-Lookup'!$J$6:$L$50,3,FALSE())="Monthly",(YEAR(AC4712)-YEAR(AB4712))*12+MONTH(AC4712)-MONTH(AB4712)+1,(AC4712-AB4712+1))</f>
        <v>153</v>
      </c>
      <c r="F4712" s="239" t="n">
        <f aca="false">E4712*SUM(P4712:Q4712)</f>
        <v>382500</v>
      </c>
      <c r="G4712" s="214" t="n">
        <v>1293713</v>
      </c>
      <c r="H4712" s="215" t="n">
        <v>37035.5360648148</v>
      </c>
      <c r="I4712" s="0" t="s">
        <v>2107</v>
      </c>
      <c r="M4712" s="0" t="s">
        <v>858</v>
      </c>
      <c r="N4712" s="0" t="s">
        <v>1024</v>
      </c>
      <c r="O4712" s="0" t="s">
        <v>1303</v>
      </c>
      <c r="Q4712" s="216" t="n">
        <v>2500</v>
      </c>
      <c r="S4712" s="0" t="s">
        <v>1026</v>
      </c>
      <c r="T4712" s="0" t="s">
        <v>784</v>
      </c>
      <c r="U4712" s="218" t="n">
        <v>4.225</v>
      </c>
      <c r="V4712" s="0" t="s">
        <v>2406</v>
      </c>
      <c r="W4712" s="0" t="s">
        <v>1028</v>
      </c>
      <c r="X4712" s="0" t="s">
        <v>1029</v>
      </c>
      <c r="Y4712" s="0" t="s">
        <v>838</v>
      </c>
      <c r="Z4712" s="0" t="s">
        <v>571</v>
      </c>
      <c r="AA4712" s="0" t="s">
        <v>3731</v>
      </c>
      <c r="AB4712" s="215" t="n">
        <v>37043</v>
      </c>
      <c r="AC4712" s="215" t="n">
        <v>37195</v>
      </c>
    </row>
    <row r="4713" customFormat="false" ht="12.75" hidden="false" customHeight="false" outlineLevel="0" collapsed="false">
      <c r="A4713" s="208" t="str">
        <f aca="false">B4713&amp;" "&amp;C4713&amp;" "&amp;D4713</f>
        <v> Metals Financial</v>
      </c>
      <c r="B4713" s="208" t="str">
        <f aca="false">IF((LEFT(N4713,2)="US"),"US","")</f>
        <v/>
      </c>
      <c r="C4713" s="208" t="str">
        <f aca="false">M4713</f>
        <v>Metals</v>
      </c>
      <c r="D4713" s="208" t="str">
        <f aca="false">IF(ISNUMBER(FIND("Phy",N4713))=TRUE(),"Physical","Financial")</f>
        <v>Financial</v>
      </c>
      <c r="E4713" s="208" t="n">
        <f aca="false">IF(VLOOKUP(S4713,'DD-Lookup'!$J$6:$L$50,3,FALSE())="Monthly",(YEAR(AC4713)-YEAR(AB4713))*12+MONTH(AC4713)-MONTH(AB4713)+1,(AC4713-AB4713+1))</f>
        <v>1</v>
      </c>
      <c r="F4713" s="239" t="n">
        <f aca="false">E4713*SUM(P4713:Q4713)</f>
        <v>20</v>
      </c>
      <c r="G4713" s="214" t="n">
        <v>1293715</v>
      </c>
      <c r="H4713" s="215" t="n">
        <v>37035.536087963</v>
      </c>
      <c r="I4713" s="0" t="s">
        <v>939</v>
      </c>
      <c r="M4713" s="0" t="s">
        <v>780</v>
      </c>
      <c r="N4713" s="0" t="s">
        <v>804</v>
      </c>
      <c r="O4713" s="0" t="s">
        <v>805</v>
      </c>
      <c r="Q4713" s="216" t="n">
        <v>20</v>
      </c>
      <c r="S4713" s="0" t="s">
        <v>783</v>
      </c>
      <c r="T4713" s="0" t="s">
        <v>784</v>
      </c>
      <c r="U4713" s="218" t="n">
        <v>1741</v>
      </c>
      <c r="V4713" s="0" t="s">
        <v>1043</v>
      </c>
      <c r="W4713" s="0" t="s">
        <v>803</v>
      </c>
      <c r="X4713" s="0" t="s">
        <v>787</v>
      </c>
      <c r="Y4713" s="0" t="s">
        <v>788</v>
      </c>
      <c r="Z4713" s="0" t="s">
        <v>789</v>
      </c>
      <c r="AA4713" s="0" t="n">
        <v>2151734</v>
      </c>
    </row>
    <row r="4714" customFormat="false" ht="12.75" hidden="false" customHeight="false" outlineLevel="0" collapsed="false">
      <c r="A4714" s="208" t="str">
        <f aca="false">B4714&amp;" "&amp;C4714&amp;" "&amp;D4714</f>
        <v>US Power Physical</v>
      </c>
      <c r="B4714" s="208" t="str">
        <f aca="false">IF((LEFT(N4714,2)="US"),"US","")</f>
        <v>US</v>
      </c>
      <c r="C4714" s="208" t="str">
        <f aca="false">M4714</f>
        <v>Power</v>
      </c>
      <c r="D4714" s="208" t="str">
        <f aca="false">IF(ISNUMBER(FIND("Phy",N4714))=TRUE(),"Physical","Financial")</f>
        <v>Physical</v>
      </c>
      <c r="E4714" s="208" t="n">
        <f aca="false">IF(VLOOKUP(S4714,'DD-Lookup'!$J$6:$L$50,3,FALSE())="Monthly",(YEAR(AC4714)-YEAR(AB4714))*12+MONTH(AC4714)-MONTH(AB4714)+1,(AC4714-AB4714+1))</f>
        <v>30</v>
      </c>
      <c r="F4714" s="239" t="n">
        <f aca="false">E4714*SUM(P4714:Q4714)</f>
        <v>1500</v>
      </c>
      <c r="G4714" s="214" t="n">
        <v>1293716</v>
      </c>
      <c r="H4714" s="215" t="n">
        <v>37035.5361689815</v>
      </c>
      <c r="I4714" s="0" t="s">
        <v>1183</v>
      </c>
      <c r="M4714" s="0" t="s">
        <v>67</v>
      </c>
      <c r="N4714" s="0" t="s">
        <v>1081</v>
      </c>
      <c r="O4714" s="0" t="s">
        <v>1161</v>
      </c>
      <c r="Q4714" s="216" t="n">
        <v>50</v>
      </c>
      <c r="S4714" s="0" t="s">
        <v>930</v>
      </c>
      <c r="T4714" s="0" t="s">
        <v>784</v>
      </c>
      <c r="U4714" s="218" t="n">
        <v>62.9</v>
      </c>
      <c r="V4714" s="0" t="s">
        <v>1184</v>
      </c>
      <c r="W4714" s="0" t="s">
        <v>1090</v>
      </c>
      <c r="X4714" s="0" t="s">
        <v>1135</v>
      </c>
      <c r="Y4714" s="0" t="s">
        <v>1051</v>
      </c>
      <c r="Z4714" s="0" t="s">
        <v>618</v>
      </c>
      <c r="AA4714" s="0" t="n">
        <v>621919.1</v>
      </c>
      <c r="AB4714" s="215" t="n">
        <v>37043.7159722222</v>
      </c>
      <c r="AC4714" s="215" t="n">
        <v>37072.7159722222</v>
      </c>
    </row>
    <row r="4715" customFormat="false" ht="12.75" hidden="false" customHeight="false" outlineLevel="0" collapsed="false">
      <c r="A4715" s="208" t="str">
        <f aca="false">B4715&amp;" "&amp;C4715&amp;" "&amp;D4715</f>
        <v> Metals Financial</v>
      </c>
      <c r="B4715" s="208" t="str">
        <f aca="false">IF((LEFT(N4715,2)="US"),"US","")</f>
        <v/>
      </c>
      <c r="C4715" s="208" t="str">
        <f aca="false">M4715</f>
        <v>Metals</v>
      </c>
      <c r="D4715" s="208" t="str">
        <f aca="false">IF(ISNUMBER(FIND("Phy",N4715))=TRUE(),"Physical","Financial")</f>
        <v>Financial</v>
      </c>
      <c r="E4715" s="208" t="n">
        <f aca="false">IF(VLOOKUP(S4715,'DD-Lookup'!$J$6:$L$50,3,FALSE())="Monthly",(YEAR(AC4715)-YEAR(AB4715))*12+MONTH(AC4715)-MONTH(AB4715)+1,(AC4715-AB4715+1))</f>
        <v>1</v>
      </c>
      <c r="F4715" s="239" t="n">
        <f aca="false">E4715*SUM(P4715:Q4715)</f>
        <v>20</v>
      </c>
      <c r="G4715" s="214" t="n">
        <v>1293717</v>
      </c>
      <c r="H4715" s="215" t="n">
        <v>37035.5361921296</v>
      </c>
      <c r="I4715" s="0" t="s">
        <v>796</v>
      </c>
      <c r="M4715" s="0" t="s">
        <v>780</v>
      </c>
      <c r="N4715" s="0" t="s">
        <v>804</v>
      </c>
      <c r="O4715" s="0" t="s">
        <v>805</v>
      </c>
      <c r="P4715" s="216" t="n">
        <v>20</v>
      </c>
      <c r="S4715" s="0" t="s">
        <v>783</v>
      </c>
      <c r="T4715" s="0" t="s">
        <v>784</v>
      </c>
      <c r="U4715" s="218" t="n">
        <v>1740</v>
      </c>
      <c r="V4715" s="0" t="s">
        <v>830</v>
      </c>
      <c r="W4715" s="0" t="s">
        <v>803</v>
      </c>
      <c r="X4715" s="0" t="s">
        <v>787</v>
      </c>
      <c r="Y4715" s="0" t="s">
        <v>788</v>
      </c>
      <c r="Z4715" s="0" t="s">
        <v>789</v>
      </c>
      <c r="AA4715" s="0" t="n">
        <v>2151732</v>
      </c>
    </row>
    <row r="4716" customFormat="false" ht="12.75" hidden="false" customHeight="false" outlineLevel="0" collapsed="false">
      <c r="A4716" s="208" t="str">
        <f aca="false">B4716&amp;" "&amp;C4716&amp;" "&amp;D4716</f>
        <v>US Natural Gas Financial</v>
      </c>
      <c r="B4716" s="208" t="str">
        <f aca="false">IF((LEFT(N4716,2)="US"),"US","")</f>
        <v>US</v>
      </c>
      <c r="C4716" s="208" t="str">
        <f aca="false">M4716</f>
        <v>Natural Gas</v>
      </c>
      <c r="D4716" s="208" t="str">
        <f aca="false">IF(ISNUMBER(FIND("Phy",N4716))=TRUE(),"Physical","Financial")</f>
        <v>Financial</v>
      </c>
      <c r="E4716" s="208" t="n">
        <f aca="false">IF(VLOOKUP(S4716,'DD-Lookup'!$J$6:$L$50,3,FALSE())="Monthly",(YEAR(AC4716)-YEAR(AB4716))*12+MONTH(AC4716)-MONTH(AB4716)+1,(AC4716-AB4716+1))</f>
        <v>30</v>
      </c>
      <c r="F4716" s="239" t="n">
        <f aca="false">E4716*SUM(P4716:Q4716)</f>
        <v>150000</v>
      </c>
      <c r="G4716" s="214" t="n">
        <v>1293718</v>
      </c>
      <c r="H4716" s="215" t="n">
        <v>37035.5363425926</v>
      </c>
      <c r="I4716" s="0" t="s">
        <v>1399</v>
      </c>
      <c r="M4716" s="0" t="s">
        <v>858</v>
      </c>
      <c r="N4716" s="0" t="s">
        <v>1024</v>
      </c>
      <c r="O4716" s="0" t="s">
        <v>1838</v>
      </c>
      <c r="Q4716" s="216" t="n">
        <v>5000</v>
      </c>
      <c r="S4716" s="0" t="s">
        <v>1026</v>
      </c>
      <c r="T4716" s="0" t="s">
        <v>784</v>
      </c>
      <c r="U4716" s="218" t="n">
        <v>-0.0275</v>
      </c>
      <c r="V4716" s="0" t="s">
        <v>1441</v>
      </c>
      <c r="W4716" s="0" t="s">
        <v>1824</v>
      </c>
      <c r="X4716" s="0" t="s">
        <v>1825</v>
      </c>
      <c r="Y4716" s="0" t="s">
        <v>838</v>
      </c>
      <c r="Z4716" s="0" t="s">
        <v>571</v>
      </c>
      <c r="AA4716" s="0" t="s">
        <v>3732</v>
      </c>
      <c r="AB4716" s="215" t="n">
        <v>37043.875</v>
      </c>
      <c r="AC4716" s="215" t="n">
        <v>37072.875</v>
      </c>
    </row>
    <row r="4717" customFormat="false" ht="12.75" hidden="false" customHeight="false" outlineLevel="0" collapsed="false">
      <c r="A4717" s="208" t="str">
        <f aca="false">B4717&amp;" "&amp;C4717&amp;" "&amp;D4717</f>
        <v>US Natural Gas Financial</v>
      </c>
      <c r="B4717" s="208" t="str">
        <f aca="false">IF((LEFT(N4717,2)="US"),"US","")</f>
        <v>US</v>
      </c>
      <c r="C4717" s="208" t="str">
        <f aca="false">M4717</f>
        <v>Natural Gas</v>
      </c>
      <c r="D4717" s="208" t="str">
        <f aca="false">IF(ISNUMBER(FIND("Phy",N4717))=TRUE(),"Physical","Financial")</f>
        <v>Financial</v>
      </c>
      <c r="E4717" s="208" t="n">
        <f aca="false">IF(VLOOKUP(S4717,'DD-Lookup'!$J$6:$L$50,3,FALSE())="Monthly",(YEAR(AC4717)-YEAR(AB4717))*12+MONTH(AC4717)-MONTH(AB4717)+1,(AC4717-AB4717+1))</f>
        <v>153</v>
      </c>
      <c r="F4717" s="239" t="n">
        <f aca="false">E4717*SUM(P4717:Q4717)</f>
        <v>382500</v>
      </c>
      <c r="G4717" s="214" t="n">
        <v>1293719</v>
      </c>
      <c r="H4717" s="215" t="n">
        <v>37035.5363773148</v>
      </c>
      <c r="I4717" s="0" t="s">
        <v>1112</v>
      </c>
      <c r="M4717" s="0" t="s">
        <v>858</v>
      </c>
      <c r="N4717" s="0" t="s">
        <v>1024</v>
      </c>
      <c r="O4717" s="0" t="s">
        <v>1303</v>
      </c>
      <c r="P4717" s="216" t="n">
        <v>2500</v>
      </c>
      <c r="S4717" s="0" t="s">
        <v>1026</v>
      </c>
      <c r="T4717" s="0" t="s">
        <v>784</v>
      </c>
      <c r="U4717" s="218" t="n">
        <v>4.215</v>
      </c>
      <c r="V4717" s="0" t="s">
        <v>2126</v>
      </c>
      <c r="W4717" s="0" t="s">
        <v>1028</v>
      </c>
      <c r="X4717" s="0" t="s">
        <v>1029</v>
      </c>
      <c r="Y4717" s="0" t="s">
        <v>838</v>
      </c>
      <c r="Z4717" s="0" t="s">
        <v>571</v>
      </c>
      <c r="AA4717" s="0" t="s">
        <v>3733</v>
      </c>
      <c r="AB4717" s="215" t="n">
        <v>37043</v>
      </c>
      <c r="AC4717" s="215" t="n">
        <v>37195</v>
      </c>
    </row>
    <row r="4718" customFormat="false" ht="12.75" hidden="false" customHeight="false" outlineLevel="0" collapsed="false">
      <c r="A4718" s="208" t="str">
        <f aca="false">B4718&amp;" "&amp;C4718&amp;" "&amp;D4718</f>
        <v> Natural Gas Physical</v>
      </c>
      <c r="B4718" s="208" t="str">
        <f aca="false">IF((LEFT(N4718,2)="US"),"US","")</f>
        <v/>
      </c>
      <c r="C4718" s="208" t="str">
        <f aca="false">M4718</f>
        <v>Natural Gas</v>
      </c>
      <c r="D4718" s="208" t="str">
        <f aca="false">IF(ISNUMBER(FIND("Phy",N4718))=TRUE(),"Physical","Financial")</f>
        <v>Physical</v>
      </c>
      <c r="E4718" s="208" t="n">
        <f aca="false">IF(VLOOKUP(S4718,'DD-Lookup'!$J$6:$L$50,3,FALSE())="Monthly",(YEAR(AC4718)-YEAR(AB4718))*12+MONTH(AC4718)-MONTH(AB4718)+1,(AC4718-AB4718+1))</f>
        <v>30</v>
      </c>
      <c r="F4718" s="239" t="n">
        <f aca="false">E4718*SUM(P4718:Q4718)</f>
        <v>150000</v>
      </c>
      <c r="G4718" s="214" t="n">
        <v>1293720</v>
      </c>
      <c r="H4718" s="215" t="n">
        <v>37035.5364583333</v>
      </c>
      <c r="I4718" s="0" t="s">
        <v>2285</v>
      </c>
      <c r="M4718" s="0" t="s">
        <v>858</v>
      </c>
      <c r="N4718" s="0" t="s">
        <v>2171</v>
      </c>
      <c r="O4718" s="0" t="s">
        <v>2172</v>
      </c>
      <c r="P4718" s="216" t="n">
        <v>5000</v>
      </c>
      <c r="S4718" s="0" t="s">
        <v>279</v>
      </c>
      <c r="T4718" s="0" t="s">
        <v>2173</v>
      </c>
      <c r="U4718" s="218" t="n">
        <v>5.51</v>
      </c>
      <c r="V4718" s="0" t="s">
        <v>2519</v>
      </c>
      <c r="W4718" s="0" t="s">
        <v>2175</v>
      </c>
      <c r="X4718" s="0" t="s">
        <v>2176</v>
      </c>
      <c r="Y4718" s="0" t="s">
        <v>1310</v>
      </c>
      <c r="Z4718" s="0" t="s">
        <v>628</v>
      </c>
      <c r="AA4718" s="0" t="n">
        <v>809535</v>
      </c>
      <c r="AB4718" s="215" t="n">
        <v>37043.875</v>
      </c>
      <c r="AC4718" s="215" t="n">
        <v>37072.875</v>
      </c>
    </row>
    <row r="4719" customFormat="false" ht="12.75" hidden="false" customHeight="false" outlineLevel="0" collapsed="false">
      <c r="A4719" s="208" t="str">
        <f aca="false">B4719&amp;" "&amp;C4719&amp;" "&amp;D4719</f>
        <v>US Power Physical</v>
      </c>
      <c r="B4719" s="208" t="str">
        <f aca="false">IF((LEFT(N4719,2)="US"),"US","")</f>
        <v>US</v>
      </c>
      <c r="C4719" s="208" t="str">
        <f aca="false">M4719</f>
        <v>Power</v>
      </c>
      <c r="D4719" s="208" t="str">
        <f aca="false">IF(ISNUMBER(FIND("Phy",N4719))=TRUE(),"Physical","Financial")</f>
        <v>Physical</v>
      </c>
      <c r="E4719" s="208" t="n">
        <f aca="false">IF(VLOOKUP(S4719,'DD-Lookup'!$J$6:$L$50,3,FALSE())="Monthly",(YEAR(AC4719)-YEAR(AB4719))*12+MONTH(AC4719)-MONTH(AB4719)+1,(AC4719-AB4719+1))</f>
        <v>30</v>
      </c>
      <c r="F4719" s="239" t="n">
        <f aca="false">E4719*SUM(P4719:Q4719)</f>
        <v>1500</v>
      </c>
      <c r="G4719" s="214" t="n">
        <v>1293721</v>
      </c>
      <c r="H4719" s="215" t="n">
        <v>37035.5364583333</v>
      </c>
      <c r="I4719" s="0" t="s">
        <v>600</v>
      </c>
      <c r="M4719" s="0" t="s">
        <v>67</v>
      </c>
      <c r="N4719" s="0" t="s">
        <v>1081</v>
      </c>
      <c r="O4719" s="0" t="s">
        <v>1166</v>
      </c>
      <c r="Q4719" s="216" t="n">
        <v>50</v>
      </c>
      <c r="S4719" s="0" t="s">
        <v>930</v>
      </c>
      <c r="T4719" s="0" t="s">
        <v>784</v>
      </c>
      <c r="U4719" s="218" t="n">
        <v>61.25</v>
      </c>
      <c r="V4719" s="0" t="s">
        <v>1173</v>
      </c>
      <c r="W4719" s="0" t="s">
        <v>1122</v>
      </c>
      <c r="X4719" s="0" t="s">
        <v>1106</v>
      </c>
      <c r="Y4719" s="0" t="s">
        <v>1051</v>
      </c>
      <c r="Z4719" s="0" t="s">
        <v>618</v>
      </c>
      <c r="AA4719" s="0" t="n">
        <v>621920.1</v>
      </c>
      <c r="AB4719" s="215" t="n">
        <v>37043.5916666667</v>
      </c>
      <c r="AC4719" s="215" t="n">
        <v>37072.5916666667</v>
      </c>
    </row>
    <row r="4720" customFormat="false" ht="12.75" hidden="false" customHeight="false" outlineLevel="0" collapsed="false">
      <c r="A4720" s="208" t="str">
        <f aca="false">B4720&amp;" "&amp;C4720&amp;" "&amp;D4720</f>
        <v>US Crude Financial</v>
      </c>
      <c r="B4720" s="208" t="str">
        <f aca="false">IF((LEFT(N4720,2)="US"),"US","")</f>
        <v>US</v>
      </c>
      <c r="C4720" s="208" t="str">
        <f aca="false">M4720</f>
        <v>Crude</v>
      </c>
      <c r="D4720" s="208" t="str">
        <f aca="false">IF(ISNUMBER(FIND("Phy",N4720))=TRUE(),"Physical","Financial")</f>
        <v>Financial</v>
      </c>
      <c r="E4720" s="208" t="n">
        <f aca="false">IF(VLOOKUP(S4720,'DD-Lookup'!$J$6:$L$50,3,FALSE())="Monthly",(YEAR(AC4720)-YEAR(AB4720))*12+MONTH(AC4720)-MONTH(AB4720)+1,(AC4720-AB4720+1))</f>
        <v>1</v>
      </c>
      <c r="F4720" s="239" t="n">
        <f aca="false">E4720*SUM(P4720:Q4720)</f>
        <v>50000</v>
      </c>
      <c r="G4720" s="214" t="n">
        <v>1293722</v>
      </c>
      <c r="H4720" s="215" t="n">
        <v>37035.5365509259</v>
      </c>
      <c r="I4720" s="0" t="s">
        <v>2320</v>
      </c>
      <c r="M4720" s="0" t="s">
        <v>97</v>
      </c>
      <c r="N4720" s="0" t="s">
        <v>841</v>
      </c>
      <c r="O4720" s="0" t="s">
        <v>889</v>
      </c>
      <c r="P4720" s="216" t="n">
        <v>50000</v>
      </c>
      <c r="S4720" s="0" t="s">
        <v>843</v>
      </c>
      <c r="T4720" s="0" t="s">
        <v>784</v>
      </c>
      <c r="U4720" s="218" t="n">
        <v>28.37</v>
      </c>
      <c r="V4720" s="0" t="s">
        <v>2321</v>
      </c>
      <c r="W4720" s="0" t="s">
        <v>845</v>
      </c>
      <c r="X4720" s="0" t="s">
        <v>891</v>
      </c>
      <c r="Y4720" s="0" t="s">
        <v>847</v>
      </c>
      <c r="Z4720" s="0" t="s">
        <v>571</v>
      </c>
      <c r="AA4720" s="0" t="n">
        <v>107315</v>
      </c>
      <c r="AB4720" s="215" t="n">
        <v>37073</v>
      </c>
      <c r="AC4720" s="215" t="n">
        <v>37103</v>
      </c>
    </row>
    <row r="4721" customFormat="false" ht="12.75" hidden="false" customHeight="false" outlineLevel="0" collapsed="false">
      <c r="A4721" s="208" t="str">
        <f aca="false">B4721&amp;" "&amp;C4721&amp;" "&amp;D4721</f>
        <v>US Natural Gas Financial</v>
      </c>
      <c r="B4721" s="208" t="str">
        <f aca="false">IF((LEFT(N4721,2)="US"),"US","")</f>
        <v>US</v>
      </c>
      <c r="C4721" s="208" t="str">
        <f aca="false">M4721</f>
        <v>Natural Gas</v>
      </c>
      <c r="D4721" s="208" t="str">
        <f aca="false">IF(ISNUMBER(FIND("Phy",N4721))=TRUE(),"Physical","Financial")</f>
        <v>Financial</v>
      </c>
      <c r="E4721" s="208" t="n">
        <f aca="false">IF(VLOOKUP(S4721,'DD-Lookup'!$J$6:$L$50,3,FALSE())="Monthly",(YEAR(AC4721)-YEAR(AB4721))*12+MONTH(AC4721)-MONTH(AB4721)+1,(AC4721-AB4721+1))</f>
        <v>151</v>
      </c>
      <c r="F4721" s="239" t="n">
        <f aca="false">E4721*SUM(P4721:Q4721)</f>
        <v>755000</v>
      </c>
      <c r="G4721" s="214" t="n">
        <v>1293723</v>
      </c>
      <c r="H4721" s="215" t="n">
        <v>37035.5366550926</v>
      </c>
      <c r="I4721" s="0" t="s">
        <v>1115</v>
      </c>
      <c r="M4721" s="0" t="s">
        <v>858</v>
      </c>
      <c r="N4721" s="0" t="s">
        <v>1024</v>
      </c>
      <c r="O4721" s="0" t="s">
        <v>1289</v>
      </c>
      <c r="P4721" s="216" t="n">
        <v>5000</v>
      </c>
      <c r="S4721" s="0" t="s">
        <v>1026</v>
      </c>
      <c r="T4721" s="0" t="s">
        <v>784</v>
      </c>
      <c r="U4721" s="218" t="n">
        <v>4.6</v>
      </c>
      <c r="V4721" s="0" t="s">
        <v>1410</v>
      </c>
      <c r="W4721" s="0" t="s">
        <v>1028</v>
      </c>
      <c r="X4721" s="0" t="s">
        <v>1029</v>
      </c>
      <c r="Y4721" s="0" t="s">
        <v>838</v>
      </c>
      <c r="Z4721" s="0" t="s">
        <v>571</v>
      </c>
      <c r="AA4721" s="0" t="s">
        <v>3734</v>
      </c>
      <c r="AB4721" s="215" t="n">
        <v>37196</v>
      </c>
      <c r="AC4721" s="215" t="n">
        <v>37346</v>
      </c>
    </row>
    <row r="4722" customFormat="false" ht="12.75" hidden="false" customHeight="false" outlineLevel="0" collapsed="false">
      <c r="A4722" s="208" t="str">
        <f aca="false">B4722&amp;" "&amp;C4722&amp;" "&amp;D4722</f>
        <v> Metals Financial</v>
      </c>
      <c r="B4722" s="208" t="str">
        <f aca="false">IF((LEFT(N4722,2)="US"),"US","")</f>
        <v/>
      </c>
      <c r="C4722" s="208" t="str">
        <f aca="false">M4722</f>
        <v>Metals</v>
      </c>
      <c r="D4722" s="208" t="str">
        <f aca="false">IF(ISNUMBER(FIND("Phy",N4722))=TRUE(),"Physical","Financial")</f>
        <v>Financial</v>
      </c>
      <c r="E4722" s="208" t="n">
        <f aca="false">IF(VLOOKUP(S4722,'DD-Lookup'!$J$6:$L$50,3,FALSE())="Monthly",(YEAR(AC4722)-YEAR(AB4722))*12+MONTH(AC4722)-MONTH(AB4722)+1,(AC4722-AB4722+1))</f>
        <v>1</v>
      </c>
      <c r="F4722" s="239" t="n">
        <f aca="false">E4722*SUM(P4722:Q4722)</f>
        <v>20</v>
      </c>
      <c r="G4722" s="214" t="n">
        <v>1293724</v>
      </c>
      <c r="H4722" s="215" t="n">
        <v>37035.5367013889</v>
      </c>
      <c r="I4722" s="0" t="s">
        <v>811</v>
      </c>
      <c r="M4722" s="0" t="s">
        <v>780</v>
      </c>
      <c r="N4722" s="0" t="s">
        <v>804</v>
      </c>
      <c r="O4722" s="0" t="s">
        <v>805</v>
      </c>
      <c r="P4722" s="216" t="n">
        <v>20</v>
      </c>
      <c r="S4722" s="0" t="s">
        <v>783</v>
      </c>
      <c r="T4722" s="0" t="s">
        <v>784</v>
      </c>
      <c r="U4722" s="218" t="n">
        <v>1739</v>
      </c>
      <c r="V4722" s="0" t="s">
        <v>899</v>
      </c>
      <c r="W4722" s="0" t="s">
        <v>803</v>
      </c>
      <c r="X4722" s="0" t="s">
        <v>787</v>
      </c>
      <c r="Y4722" s="0" t="s">
        <v>788</v>
      </c>
      <c r="Z4722" s="0" t="s">
        <v>789</v>
      </c>
      <c r="AA4722" s="0" t="n">
        <v>2151730</v>
      </c>
    </row>
    <row r="4723" customFormat="false" ht="12.75" hidden="false" customHeight="false" outlineLevel="0" collapsed="false">
      <c r="A4723" s="208" t="str">
        <f aca="false">B4723&amp;" "&amp;C4723&amp;" "&amp;D4723</f>
        <v>US Crude Financial</v>
      </c>
      <c r="B4723" s="208" t="str">
        <f aca="false">IF((LEFT(N4723,2)="US"),"US","")</f>
        <v>US</v>
      </c>
      <c r="C4723" s="208" t="str">
        <f aca="false">M4723</f>
        <v>Crude</v>
      </c>
      <c r="D4723" s="208" t="str">
        <f aca="false">IF(ISNUMBER(FIND("Phy",N4723))=TRUE(),"Physical","Financial")</f>
        <v>Financial</v>
      </c>
      <c r="E4723" s="208" t="n">
        <f aca="false">IF(VLOOKUP(S4723,'DD-Lookup'!$J$6:$L$50,3,FALSE())="Monthly",(YEAR(AC4723)-YEAR(AB4723))*12+MONTH(AC4723)-MONTH(AB4723)+1,(AC4723-AB4723+1))</f>
        <v>1</v>
      </c>
      <c r="F4723" s="239" t="n">
        <f aca="false">E4723*SUM(P4723:Q4723)</f>
        <v>50000</v>
      </c>
      <c r="G4723" s="214" t="n">
        <v>1293725</v>
      </c>
      <c r="H4723" s="215" t="n">
        <v>37035.5367013889</v>
      </c>
      <c r="I4723" s="0" t="s">
        <v>1376</v>
      </c>
      <c r="M4723" s="0" t="s">
        <v>97</v>
      </c>
      <c r="N4723" s="0" t="s">
        <v>841</v>
      </c>
      <c r="O4723" s="0" t="s">
        <v>842</v>
      </c>
      <c r="Q4723" s="216" t="n">
        <v>50000</v>
      </c>
      <c r="S4723" s="0" t="s">
        <v>843</v>
      </c>
      <c r="T4723" s="0" t="s">
        <v>784</v>
      </c>
      <c r="U4723" s="218" t="n">
        <v>28.39</v>
      </c>
      <c r="V4723" s="0" t="s">
        <v>1377</v>
      </c>
      <c r="W4723" s="0" t="s">
        <v>845</v>
      </c>
      <c r="X4723" s="0" t="s">
        <v>846</v>
      </c>
      <c r="Y4723" s="0" t="s">
        <v>847</v>
      </c>
      <c r="Z4723" s="0" t="s">
        <v>571</v>
      </c>
      <c r="AA4723" s="0" t="n">
        <v>107316</v>
      </c>
      <c r="AB4723" s="215" t="n">
        <v>37073</v>
      </c>
      <c r="AC4723" s="215" t="n">
        <v>37103</v>
      </c>
    </row>
    <row r="4724" customFormat="false" ht="12.75" hidden="false" customHeight="false" outlineLevel="0" collapsed="false">
      <c r="A4724" s="208" t="str">
        <f aca="false">B4724&amp;" "&amp;C4724&amp;" "&amp;D4724</f>
        <v>US Natural Gas Financial</v>
      </c>
      <c r="B4724" s="208" t="str">
        <f aca="false">IF((LEFT(N4724,2)="US"),"US","")</f>
        <v>US</v>
      </c>
      <c r="C4724" s="208" t="str">
        <f aca="false">M4724</f>
        <v>Natural Gas</v>
      </c>
      <c r="D4724" s="208" t="str">
        <f aca="false">IF(ISNUMBER(FIND("Phy",N4724))=TRUE(),"Physical","Financial")</f>
        <v>Financial</v>
      </c>
      <c r="E4724" s="208" t="n">
        <f aca="false">IF(VLOOKUP(S4724,'DD-Lookup'!$J$6:$L$50,3,FALSE())="Monthly",(YEAR(AC4724)-YEAR(AB4724))*12+MONTH(AC4724)-MONTH(AB4724)+1,(AC4724-AB4724+1))</f>
        <v>30</v>
      </c>
      <c r="F4724" s="239" t="n">
        <f aca="false">E4724*SUM(P4724:Q4724)</f>
        <v>150000</v>
      </c>
      <c r="G4724" s="214" t="n">
        <v>1293726</v>
      </c>
      <c r="H4724" s="215" t="n">
        <v>37035.5367361111</v>
      </c>
      <c r="I4724" s="0" t="s">
        <v>1107</v>
      </c>
      <c r="M4724" s="0" t="s">
        <v>858</v>
      </c>
      <c r="N4724" s="0" t="s">
        <v>1482</v>
      </c>
      <c r="O4724" s="0" t="s">
        <v>3735</v>
      </c>
      <c r="P4724" s="216" t="n">
        <v>5000</v>
      </c>
      <c r="S4724" s="0" t="s">
        <v>1026</v>
      </c>
      <c r="T4724" s="0" t="s">
        <v>784</v>
      </c>
      <c r="U4724" s="218" t="n">
        <v>3.9</v>
      </c>
      <c r="V4724" s="0" t="s">
        <v>2112</v>
      </c>
      <c r="W4724" s="0" t="s">
        <v>1579</v>
      </c>
      <c r="X4724" s="0" t="s">
        <v>3736</v>
      </c>
      <c r="Y4724" s="0" t="s">
        <v>838</v>
      </c>
      <c r="Z4724" s="0" t="s">
        <v>571</v>
      </c>
      <c r="AA4724" s="0" t="s">
        <v>3737</v>
      </c>
      <c r="AB4724" s="215" t="n">
        <v>37043.875</v>
      </c>
      <c r="AC4724" s="215" t="n">
        <v>37072.875</v>
      </c>
    </row>
    <row r="4725" customFormat="false" ht="12.75" hidden="false" customHeight="false" outlineLevel="0" collapsed="false">
      <c r="A4725" s="208" t="str">
        <f aca="false">B4725&amp;" "&amp;C4725&amp;" "&amp;D4725</f>
        <v>US Natural Gas Financial</v>
      </c>
      <c r="B4725" s="208" t="str">
        <f aca="false">IF((LEFT(N4725,2)="US"),"US","")</f>
        <v>US</v>
      </c>
      <c r="C4725" s="208" t="str">
        <f aca="false">M4725</f>
        <v>Natural Gas</v>
      </c>
      <c r="D4725" s="208" t="str">
        <f aca="false">IF(ISNUMBER(FIND("Phy",N4725))=TRUE(),"Physical","Financial")</f>
        <v>Financial</v>
      </c>
      <c r="E4725" s="208" t="n">
        <f aca="false">IF(VLOOKUP(S4725,'DD-Lookup'!$J$6:$L$50,3,FALSE())="Monthly",(YEAR(AC4725)-YEAR(AB4725))*12+MONTH(AC4725)-MONTH(AB4725)+1,(AC4725-AB4725+1))</f>
        <v>30</v>
      </c>
      <c r="F4725" s="239" t="n">
        <f aca="false">E4725*SUM(P4725:Q4725)</f>
        <v>600000</v>
      </c>
      <c r="G4725" s="214" t="n">
        <v>1293727</v>
      </c>
      <c r="H4725" s="215" t="n">
        <v>37035.5368055556</v>
      </c>
      <c r="I4725" s="0" t="s">
        <v>1112</v>
      </c>
      <c r="M4725" s="0" t="s">
        <v>858</v>
      </c>
      <c r="N4725" s="0" t="s">
        <v>1024</v>
      </c>
      <c r="O4725" s="0" t="s">
        <v>1025</v>
      </c>
      <c r="P4725" s="216" t="n">
        <v>20000</v>
      </c>
      <c r="S4725" s="0" t="s">
        <v>1026</v>
      </c>
      <c r="T4725" s="0" t="s">
        <v>784</v>
      </c>
      <c r="U4725" s="218" t="n">
        <v>4.095</v>
      </c>
      <c r="V4725" s="0" t="s">
        <v>2269</v>
      </c>
      <c r="W4725" s="0" t="s">
        <v>1028</v>
      </c>
      <c r="X4725" s="0" t="s">
        <v>1029</v>
      </c>
      <c r="Y4725" s="0" t="s">
        <v>838</v>
      </c>
      <c r="Z4725" s="0" t="s">
        <v>571</v>
      </c>
      <c r="AA4725" s="0" t="s">
        <v>3738</v>
      </c>
      <c r="AB4725" s="215" t="n">
        <v>37043.875</v>
      </c>
      <c r="AC4725" s="215" t="n">
        <v>37072.875</v>
      </c>
    </row>
    <row r="4726" customFormat="false" ht="12.75" hidden="false" customHeight="false" outlineLevel="0" collapsed="false">
      <c r="A4726" s="208" t="str">
        <f aca="false">B4726&amp;" "&amp;C4726&amp;" "&amp;D4726</f>
        <v> Metals Financial</v>
      </c>
      <c r="B4726" s="208" t="str">
        <f aca="false">IF((LEFT(N4726,2)="US"),"US","")</f>
        <v/>
      </c>
      <c r="C4726" s="208" t="str">
        <f aca="false">M4726</f>
        <v>Metals</v>
      </c>
      <c r="D4726" s="208" t="str">
        <f aca="false">IF(ISNUMBER(FIND("Phy",N4726))=TRUE(),"Physical","Financial")</f>
        <v>Financial</v>
      </c>
      <c r="E4726" s="208" t="n">
        <f aca="false">IF(VLOOKUP(S4726,'DD-Lookup'!$J$6:$L$50,3,FALSE())="Monthly",(YEAR(AC4726)-YEAR(AB4726))*12+MONTH(AC4726)-MONTH(AB4726)+1,(AC4726-AB4726+1))</f>
        <v>1</v>
      </c>
      <c r="F4726" s="239" t="n">
        <f aca="false">E4726*SUM(P4726:Q4726)</f>
        <v>6</v>
      </c>
      <c r="G4726" s="214" t="n">
        <v>1293728</v>
      </c>
      <c r="H4726" s="215" t="n">
        <v>37035.5368634259</v>
      </c>
      <c r="I4726" s="0" t="s">
        <v>1653</v>
      </c>
      <c r="M4726" s="0" t="s">
        <v>780</v>
      </c>
      <c r="N4726" s="0" t="s">
        <v>804</v>
      </c>
      <c r="O4726" s="0" t="s">
        <v>976</v>
      </c>
      <c r="P4726" s="216" t="n">
        <v>6</v>
      </c>
      <c r="S4726" s="0" t="s">
        <v>783</v>
      </c>
      <c r="T4726" s="0" t="s">
        <v>784</v>
      </c>
      <c r="U4726" s="218" t="n">
        <v>1744</v>
      </c>
      <c r="V4726" s="0" t="s">
        <v>1654</v>
      </c>
      <c r="W4726" s="0" t="s">
        <v>803</v>
      </c>
      <c r="X4726" s="0" t="s">
        <v>787</v>
      </c>
      <c r="Y4726" s="0" t="s">
        <v>788</v>
      </c>
      <c r="Z4726" s="0" t="s">
        <v>789</v>
      </c>
      <c r="AA4726" s="0" t="n">
        <v>2151728</v>
      </c>
      <c r="AB4726" s="215" t="n">
        <v>37090.6472222222</v>
      </c>
      <c r="AC4726" s="215" t="n">
        <v>37090.6472222222</v>
      </c>
    </row>
    <row r="4727" customFormat="false" ht="12.75" hidden="false" customHeight="false" outlineLevel="0" collapsed="false">
      <c r="A4727" s="208" t="str">
        <f aca="false">B4727&amp;" "&amp;C4727&amp;" "&amp;D4727</f>
        <v>US Natural Gas Financial</v>
      </c>
      <c r="B4727" s="208" t="str">
        <f aca="false">IF((LEFT(N4727,2)="US"),"US","")</f>
        <v>US</v>
      </c>
      <c r="C4727" s="208" t="str">
        <f aca="false">M4727</f>
        <v>Natural Gas</v>
      </c>
      <c r="D4727" s="208" t="str">
        <f aca="false">IF(ISNUMBER(FIND("Phy",N4727))=TRUE(),"Physical","Financial")</f>
        <v>Financial</v>
      </c>
      <c r="E4727" s="208" t="n">
        <f aca="false">IF(VLOOKUP(S4727,'DD-Lookup'!$J$6:$L$50,3,FALSE())="Monthly",(YEAR(AC4727)-YEAR(AB4727))*12+MONTH(AC4727)-MONTH(AB4727)+1,(AC4727-AB4727+1))</f>
        <v>6</v>
      </c>
      <c r="F4727" s="239" t="n">
        <f aca="false">E4727*SUM(P4727:Q4727)</f>
        <v>6138</v>
      </c>
      <c r="G4727" s="214" t="n">
        <v>1293729</v>
      </c>
      <c r="H4727" s="215" t="n">
        <v>37035.537025463</v>
      </c>
      <c r="I4727" s="0" t="s">
        <v>1073</v>
      </c>
      <c r="M4727" s="0" t="s">
        <v>858</v>
      </c>
      <c r="N4727" s="0" t="s">
        <v>1024</v>
      </c>
      <c r="O4727" s="0" t="s">
        <v>3235</v>
      </c>
      <c r="Q4727" s="216" t="n">
        <v>1023</v>
      </c>
      <c r="S4727" s="0" t="s">
        <v>1026</v>
      </c>
      <c r="T4727" s="0" t="s">
        <v>784</v>
      </c>
      <c r="U4727" s="218" t="n">
        <v>4.045</v>
      </c>
      <c r="V4727" s="0" t="s">
        <v>3481</v>
      </c>
      <c r="W4727" s="0" t="s">
        <v>1406</v>
      </c>
      <c r="X4727" s="0" t="s">
        <v>1407</v>
      </c>
      <c r="Y4727" s="0" t="s">
        <v>838</v>
      </c>
      <c r="Z4727" s="0" t="s">
        <v>571</v>
      </c>
      <c r="AA4727" s="0" t="s">
        <v>3739</v>
      </c>
      <c r="AB4727" s="215" t="n">
        <v>37037.875</v>
      </c>
      <c r="AC4727" s="215" t="n">
        <v>37042.875</v>
      </c>
    </row>
    <row r="4728" customFormat="false" ht="12.75" hidden="false" customHeight="false" outlineLevel="0" collapsed="false">
      <c r="A4728" s="208" t="str">
        <f aca="false">B4728&amp;" "&amp;C4728&amp;" "&amp;D4728</f>
        <v>US Natural Gas Physical</v>
      </c>
      <c r="B4728" s="208" t="str">
        <f aca="false">IF((LEFT(N4728,2)="US"),"US","")</f>
        <v>US</v>
      </c>
      <c r="C4728" s="208" t="str">
        <f aca="false">M4728</f>
        <v>Natural Gas</v>
      </c>
      <c r="D4728" s="208" t="str">
        <f aca="false">IF(ISNUMBER(FIND("Phy",N4728))=TRUE(),"Physical","Financial")</f>
        <v>Physical</v>
      </c>
      <c r="E4728" s="208" t="n">
        <f aca="false">IF(VLOOKUP(S4728,'DD-Lookup'!$J$6:$L$50,3,FALSE())="Monthly",(YEAR(AC4728)-YEAR(AB4728))*12+MONTH(AC4728)-MONTH(AB4728)+1,(AC4728-AB4728+1))</f>
        <v>30</v>
      </c>
      <c r="F4728" s="239" t="n">
        <f aca="false">E4728*SUM(P4728:Q4728)</f>
        <v>150000</v>
      </c>
      <c r="G4728" s="214" t="n">
        <v>1293730</v>
      </c>
      <c r="H4728" s="215" t="n">
        <v>37035.5371875</v>
      </c>
      <c r="I4728" s="0" t="s">
        <v>1773</v>
      </c>
      <c r="M4728" s="0" t="s">
        <v>858</v>
      </c>
      <c r="N4728" s="0" t="s">
        <v>1305</v>
      </c>
      <c r="O4728" s="0" t="s">
        <v>1756</v>
      </c>
      <c r="P4728" s="216" t="n">
        <v>5000</v>
      </c>
      <c r="S4728" s="0" t="s">
        <v>1026</v>
      </c>
      <c r="T4728" s="0" t="s">
        <v>784</v>
      </c>
      <c r="U4728" s="218" t="n">
        <v>9.37</v>
      </c>
      <c r="V4728" s="0" t="s">
        <v>2440</v>
      </c>
      <c r="W4728" s="0" t="s">
        <v>1758</v>
      </c>
      <c r="X4728" s="0" t="s">
        <v>1535</v>
      </c>
      <c r="Y4728" s="0" t="s">
        <v>1310</v>
      </c>
      <c r="Z4728" s="0" t="s">
        <v>571</v>
      </c>
      <c r="AA4728" s="0" t="s">
        <v>3740</v>
      </c>
      <c r="AB4728" s="215" t="n">
        <v>37043.875</v>
      </c>
      <c r="AC4728" s="215" t="n">
        <v>37072.875</v>
      </c>
    </row>
    <row r="4729" customFormat="false" ht="12.75" hidden="false" customHeight="false" outlineLevel="0" collapsed="false">
      <c r="A4729" s="208" t="str">
        <f aca="false">B4729&amp;" "&amp;C4729&amp;" "&amp;D4729</f>
        <v>US Power Physical</v>
      </c>
      <c r="B4729" s="208" t="str">
        <f aca="false">IF((LEFT(N4729,2)="US"),"US","")</f>
        <v>US</v>
      </c>
      <c r="C4729" s="208" t="str">
        <f aca="false">M4729</f>
        <v>Power</v>
      </c>
      <c r="D4729" s="208" t="str">
        <f aca="false">IF(ISNUMBER(FIND("Phy",N4729))=TRUE(),"Physical","Financial")</f>
        <v>Physical</v>
      </c>
      <c r="E4729" s="208" t="n">
        <f aca="false">IF(VLOOKUP(S4729,'DD-Lookup'!$J$6:$L$50,3,FALSE())="Monthly",(YEAR(AC4729)-YEAR(AB4729))*12+MONTH(AC4729)-MONTH(AB4729)+1,(AC4729-AB4729+1))</f>
        <v>31</v>
      </c>
      <c r="F4729" s="239" t="n">
        <f aca="false">E4729*SUM(P4729:Q4729)</f>
        <v>775</v>
      </c>
      <c r="G4729" s="214" t="n">
        <v>1293731</v>
      </c>
      <c r="H4729" s="215" t="n">
        <v>37035.5373611111</v>
      </c>
      <c r="I4729" s="0" t="s">
        <v>1183</v>
      </c>
      <c r="M4729" s="0" t="s">
        <v>67</v>
      </c>
      <c r="N4729" s="0" t="s">
        <v>1628</v>
      </c>
      <c r="O4729" s="0" t="s">
        <v>1801</v>
      </c>
      <c r="Q4729" s="216" t="n">
        <v>25</v>
      </c>
      <c r="S4729" s="0" t="s">
        <v>930</v>
      </c>
      <c r="T4729" s="0" t="s">
        <v>784</v>
      </c>
      <c r="U4729" s="218" t="n">
        <v>406</v>
      </c>
      <c r="V4729" s="0" t="s">
        <v>3058</v>
      </c>
      <c r="W4729" s="0" t="s">
        <v>1792</v>
      </c>
      <c r="X4729" s="0" t="s">
        <v>1632</v>
      </c>
      <c r="Y4729" s="0" t="s">
        <v>1051</v>
      </c>
      <c r="Z4729" s="0" t="s">
        <v>618</v>
      </c>
      <c r="AA4729" s="0" t="n">
        <v>621921.1</v>
      </c>
      <c r="AB4729" s="215" t="n">
        <v>37104.875</v>
      </c>
      <c r="AC4729" s="215" t="n">
        <v>37134.875</v>
      </c>
    </row>
    <row r="4730" customFormat="false" ht="12.75" hidden="false" customHeight="false" outlineLevel="0" collapsed="false">
      <c r="A4730" s="208" t="str">
        <f aca="false">B4730&amp;" "&amp;C4730&amp;" "&amp;D4730</f>
        <v>US Natural Gas Financial</v>
      </c>
      <c r="B4730" s="208" t="str">
        <f aca="false">IF((LEFT(N4730,2)="US"),"US","")</f>
        <v>US</v>
      </c>
      <c r="C4730" s="208" t="str">
        <f aca="false">M4730</f>
        <v>Natural Gas</v>
      </c>
      <c r="D4730" s="208" t="str">
        <f aca="false">IF(ISNUMBER(FIND("Phy",N4730))=TRUE(),"Physical","Financial")</f>
        <v>Financial</v>
      </c>
      <c r="E4730" s="208" t="n">
        <f aca="false">IF(VLOOKUP(S4730,'DD-Lookup'!$J$6:$L$50,3,FALSE())="Monthly",(YEAR(AC4730)-YEAR(AB4730))*12+MONTH(AC4730)-MONTH(AB4730)+1,(AC4730-AB4730+1))</f>
        <v>151</v>
      </c>
      <c r="F4730" s="239" t="n">
        <f aca="false">E4730*SUM(P4730:Q4730)</f>
        <v>755000</v>
      </c>
      <c r="G4730" s="214" t="n">
        <v>1293732</v>
      </c>
      <c r="H4730" s="215" t="n">
        <v>37035.5374537037</v>
      </c>
      <c r="I4730" s="0" t="s">
        <v>1115</v>
      </c>
      <c r="M4730" s="0" t="s">
        <v>858</v>
      </c>
      <c r="N4730" s="0" t="s">
        <v>1024</v>
      </c>
      <c r="O4730" s="0" t="s">
        <v>1289</v>
      </c>
      <c r="P4730" s="216" t="n">
        <v>5000</v>
      </c>
      <c r="S4730" s="0" t="s">
        <v>1026</v>
      </c>
      <c r="T4730" s="0" t="s">
        <v>784</v>
      </c>
      <c r="U4730" s="218" t="n">
        <v>4.595</v>
      </c>
      <c r="V4730" s="0" t="s">
        <v>1410</v>
      </c>
      <c r="W4730" s="0" t="s">
        <v>1028</v>
      </c>
      <c r="X4730" s="0" t="s">
        <v>1029</v>
      </c>
      <c r="Y4730" s="0" t="s">
        <v>838</v>
      </c>
      <c r="Z4730" s="0" t="s">
        <v>571</v>
      </c>
      <c r="AA4730" s="0" t="s">
        <v>3741</v>
      </c>
      <c r="AB4730" s="215" t="n">
        <v>37196</v>
      </c>
      <c r="AC4730" s="215" t="n">
        <v>37346</v>
      </c>
    </row>
    <row r="4731" customFormat="false" ht="12.75" hidden="false" customHeight="false" outlineLevel="0" collapsed="false">
      <c r="A4731" s="208" t="str">
        <f aca="false">B4731&amp;" "&amp;C4731&amp;" "&amp;D4731</f>
        <v>US Crude Financial</v>
      </c>
      <c r="B4731" s="208" t="str">
        <f aca="false">IF((LEFT(N4731,2)="US"),"US","")</f>
        <v>US</v>
      </c>
      <c r="C4731" s="208" t="str">
        <f aca="false">M4731</f>
        <v>Crude</v>
      </c>
      <c r="D4731" s="208" t="str">
        <f aca="false">IF(ISNUMBER(FIND("Phy",N4731))=TRUE(),"Physical","Financial")</f>
        <v>Financial</v>
      </c>
      <c r="E4731" s="208" t="n">
        <f aca="false">IF(VLOOKUP(S4731,'DD-Lookup'!$J$6:$L$50,3,FALSE())="Monthly",(YEAR(AC4731)-YEAR(AB4731))*12+MONTH(AC4731)-MONTH(AB4731)+1,(AC4731-AB4731+1))</f>
        <v>1</v>
      </c>
      <c r="F4731" s="239" t="n">
        <f aca="false">E4731*SUM(P4731:Q4731)</f>
        <v>50000</v>
      </c>
      <c r="G4731" s="214" t="n">
        <v>1293734</v>
      </c>
      <c r="H4731" s="215" t="n">
        <v>37035.5380555556</v>
      </c>
      <c r="I4731" s="0" t="s">
        <v>2320</v>
      </c>
      <c r="M4731" s="0" t="s">
        <v>97</v>
      </c>
      <c r="N4731" s="0" t="s">
        <v>841</v>
      </c>
      <c r="O4731" s="0" t="s">
        <v>889</v>
      </c>
      <c r="P4731" s="216" t="n">
        <v>50000</v>
      </c>
      <c r="S4731" s="0" t="s">
        <v>843</v>
      </c>
      <c r="T4731" s="0" t="s">
        <v>784</v>
      </c>
      <c r="U4731" s="218" t="n">
        <v>28.37</v>
      </c>
      <c r="V4731" s="0" t="s">
        <v>2321</v>
      </c>
      <c r="W4731" s="0" t="s">
        <v>845</v>
      </c>
      <c r="X4731" s="0" t="s">
        <v>891</v>
      </c>
      <c r="Y4731" s="0" t="s">
        <v>847</v>
      </c>
      <c r="Z4731" s="0" t="s">
        <v>571</v>
      </c>
      <c r="AA4731" s="0" t="n">
        <v>107317</v>
      </c>
      <c r="AB4731" s="215" t="n">
        <v>37073</v>
      </c>
      <c r="AC4731" s="215" t="n">
        <v>37103</v>
      </c>
    </row>
    <row r="4732" customFormat="false" ht="12.75" hidden="false" customHeight="false" outlineLevel="0" collapsed="false">
      <c r="A4732" s="208" t="str">
        <f aca="false">B4732&amp;" "&amp;C4732&amp;" "&amp;D4732</f>
        <v>US Natural Gas Financial</v>
      </c>
      <c r="B4732" s="208" t="str">
        <f aca="false">IF((LEFT(N4732,2)="US"),"US","")</f>
        <v>US</v>
      </c>
      <c r="C4732" s="208" t="str">
        <f aca="false">M4732</f>
        <v>Natural Gas</v>
      </c>
      <c r="D4732" s="208" t="str">
        <f aca="false">IF(ISNUMBER(FIND("Phy",N4732))=TRUE(),"Physical","Financial")</f>
        <v>Financial</v>
      </c>
      <c r="E4732" s="208" t="n">
        <f aca="false">IF(VLOOKUP(S4732,'DD-Lookup'!$J$6:$L$50,3,FALSE())="Monthly",(YEAR(AC4732)-YEAR(AB4732))*12+MONTH(AC4732)-MONTH(AB4732)+1,(AC4732-AB4732+1))</f>
        <v>30</v>
      </c>
      <c r="F4732" s="239" t="n">
        <f aca="false">E4732*SUM(P4732:Q4732)</f>
        <v>600000</v>
      </c>
      <c r="G4732" s="214" t="n">
        <v>1293735</v>
      </c>
      <c r="H4732" s="215" t="n">
        <v>37035.5380671296</v>
      </c>
      <c r="I4732" s="0" t="s">
        <v>1112</v>
      </c>
      <c r="M4732" s="0" t="s">
        <v>858</v>
      </c>
      <c r="N4732" s="0" t="s">
        <v>1024</v>
      </c>
      <c r="O4732" s="0" t="s">
        <v>1025</v>
      </c>
      <c r="P4732" s="216" t="n">
        <v>20000</v>
      </c>
      <c r="S4732" s="0" t="s">
        <v>1026</v>
      </c>
      <c r="T4732" s="0" t="s">
        <v>784</v>
      </c>
      <c r="U4732" s="218" t="n">
        <v>4.085</v>
      </c>
      <c r="V4732" s="0" t="s">
        <v>2596</v>
      </c>
      <c r="W4732" s="0" t="s">
        <v>1028</v>
      </c>
      <c r="X4732" s="0" t="s">
        <v>1029</v>
      </c>
      <c r="Y4732" s="0" t="s">
        <v>838</v>
      </c>
      <c r="Z4732" s="0" t="s">
        <v>571</v>
      </c>
      <c r="AA4732" s="0" t="s">
        <v>3742</v>
      </c>
      <c r="AB4732" s="215" t="n">
        <v>37043.875</v>
      </c>
      <c r="AC4732" s="215" t="n">
        <v>37072.875</v>
      </c>
    </row>
    <row r="4733" customFormat="false" ht="12.75" hidden="false" customHeight="false" outlineLevel="0" collapsed="false">
      <c r="A4733" s="208" t="str">
        <f aca="false">B4733&amp;" "&amp;C4733&amp;" "&amp;D4733</f>
        <v>US Power Physical</v>
      </c>
      <c r="B4733" s="208" t="str">
        <f aca="false">IF((LEFT(N4733,2)="US"),"US","")</f>
        <v>US</v>
      </c>
      <c r="C4733" s="208" t="str">
        <f aca="false">M4733</f>
        <v>Power</v>
      </c>
      <c r="D4733" s="208" t="str">
        <f aca="false">IF(ISNUMBER(FIND("Phy",N4733))=TRUE(),"Physical","Financial")</f>
        <v>Physical</v>
      </c>
      <c r="E4733" s="208" t="n">
        <f aca="false">IF(VLOOKUP(S4733,'DD-Lookup'!$J$6:$L$50,3,FALSE())="Monthly",(YEAR(AC4733)-YEAR(AB4733))*12+MONTH(AC4733)-MONTH(AB4733)+1,(AC4733-AB4733+1))</f>
        <v>31</v>
      </c>
      <c r="F4733" s="239" t="n">
        <f aca="false">E4733*SUM(P4733:Q4733)</f>
        <v>1550</v>
      </c>
      <c r="G4733" s="214" t="n">
        <v>1293736</v>
      </c>
      <c r="H4733" s="215" t="n">
        <v>37035.5381712963</v>
      </c>
      <c r="I4733" s="0" t="s">
        <v>1107</v>
      </c>
      <c r="M4733" s="0" t="s">
        <v>67</v>
      </c>
      <c r="N4733" s="0" t="s">
        <v>1081</v>
      </c>
      <c r="O4733" s="0" t="s">
        <v>3743</v>
      </c>
      <c r="P4733" s="216" t="n">
        <v>50</v>
      </c>
      <c r="S4733" s="0" t="s">
        <v>930</v>
      </c>
      <c r="T4733" s="0" t="s">
        <v>784</v>
      </c>
      <c r="U4733" s="218" t="n">
        <v>102.5</v>
      </c>
      <c r="V4733" s="0" t="s">
        <v>1186</v>
      </c>
      <c r="W4733" s="0" t="s">
        <v>1090</v>
      </c>
      <c r="X4733" s="0" t="s">
        <v>1091</v>
      </c>
      <c r="Y4733" s="0" t="s">
        <v>1051</v>
      </c>
      <c r="Z4733" s="0" t="s">
        <v>618</v>
      </c>
      <c r="AA4733" s="0" t="n">
        <v>621922.1</v>
      </c>
      <c r="AB4733" s="215" t="n">
        <v>37073.875</v>
      </c>
      <c r="AC4733" s="215" t="n">
        <v>37103.875</v>
      </c>
    </row>
    <row r="4734" customFormat="false" ht="12.75" hidden="false" customHeight="false" outlineLevel="0" collapsed="false">
      <c r="A4734" s="208" t="str">
        <f aca="false">B4734&amp;" "&amp;C4734&amp;" "&amp;D4734</f>
        <v>US Power Physical</v>
      </c>
      <c r="B4734" s="208" t="str">
        <f aca="false">IF((LEFT(N4734,2)="US"),"US","")</f>
        <v>US</v>
      </c>
      <c r="C4734" s="208" t="str">
        <f aca="false">M4734</f>
        <v>Power</v>
      </c>
      <c r="D4734" s="208" t="str">
        <f aca="false">IF(ISNUMBER(FIND("Phy",N4734))=TRUE(),"Physical","Financial")</f>
        <v>Physical</v>
      </c>
      <c r="E4734" s="208" t="n">
        <f aca="false">IF(VLOOKUP(S4734,'DD-Lookup'!$J$6:$L$50,3,FALSE())="Monthly",(YEAR(AC4734)-YEAR(AB4734))*12+MONTH(AC4734)-MONTH(AB4734)+1,(AC4734-AB4734+1))</f>
        <v>30</v>
      </c>
      <c r="F4734" s="239" t="n">
        <f aca="false">E4734*SUM(P4734:Q4734)</f>
        <v>1500</v>
      </c>
      <c r="G4734" s="214" t="n">
        <v>1293737</v>
      </c>
      <c r="H4734" s="215" t="n">
        <v>37035.5382175926</v>
      </c>
      <c r="I4734" s="0" t="s">
        <v>1152</v>
      </c>
      <c r="M4734" s="0" t="s">
        <v>67</v>
      </c>
      <c r="N4734" s="0" t="s">
        <v>1081</v>
      </c>
      <c r="O4734" s="0" t="s">
        <v>1166</v>
      </c>
      <c r="P4734" s="216" t="n">
        <v>50</v>
      </c>
      <c r="S4734" s="0" t="s">
        <v>930</v>
      </c>
      <c r="T4734" s="0" t="s">
        <v>784</v>
      </c>
      <c r="U4734" s="218" t="n">
        <v>61.25</v>
      </c>
      <c r="V4734" s="0" t="s">
        <v>1222</v>
      </c>
      <c r="W4734" s="0" t="s">
        <v>1122</v>
      </c>
      <c r="X4734" s="0" t="s">
        <v>1106</v>
      </c>
      <c r="Y4734" s="0" t="s">
        <v>1051</v>
      </c>
      <c r="Z4734" s="0" t="s">
        <v>618</v>
      </c>
      <c r="AA4734" s="0" t="n">
        <v>621923.1</v>
      </c>
      <c r="AB4734" s="215" t="n">
        <v>37043.5916666667</v>
      </c>
      <c r="AC4734" s="215" t="n">
        <v>37072.5916666667</v>
      </c>
    </row>
    <row r="4735" customFormat="false" ht="12.75" hidden="false" customHeight="false" outlineLevel="0" collapsed="false">
      <c r="A4735" s="208" t="str">
        <f aca="false">B4735&amp;" "&amp;C4735&amp;" "&amp;D4735</f>
        <v>US Power Physical</v>
      </c>
      <c r="B4735" s="208" t="str">
        <f aca="false">IF((LEFT(N4735,2)="US"),"US","")</f>
        <v>US</v>
      </c>
      <c r="C4735" s="208" t="str">
        <f aca="false">M4735</f>
        <v>Power</v>
      </c>
      <c r="D4735" s="208" t="str">
        <f aca="false">IF(ISNUMBER(FIND("Phy",N4735))=TRUE(),"Physical","Financial")</f>
        <v>Physical</v>
      </c>
      <c r="E4735" s="208" t="n">
        <f aca="false">IF(VLOOKUP(S4735,'DD-Lookup'!$J$6:$L$50,3,FALSE())="Monthly",(YEAR(AC4735)-YEAR(AB4735))*12+MONTH(AC4735)-MONTH(AB4735)+1,(AC4735-AB4735+1))</f>
        <v>62</v>
      </c>
      <c r="F4735" s="239" t="n">
        <f aca="false">E4735*SUM(P4735:Q4735)</f>
        <v>3100</v>
      </c>
      <c r="G4735" s="214" t="n">
        <v>1293738</v>
      </c>
      <c r="H4735" s="215" t="n">
        <v>37035.538287037</v>
      </c>
      <c r="I4735" s="0" t="s">
        <v>1087</v>
      </c>
      <c r="M4735" s="0" t="s">
        <v>67</v>
      </c>
      <c r="N4735" s="0" t="s">
        <v>1081</v>
      </c>
      <c r="O4735" s="0" t="s">
        <v>1088</v>
      </c>
      <c r="P4735" s="216" t="n">
        <v>50</v>
      </c>
      <c r="S4735" s="0" t="s">
        <v>930</v>
      </c>
      <c r="T4735" s="0" t="s">
        <v>784</v>
      </c>
      <c r="U4735" s="218" t="n">
        <v>93</v>
      </c>
      <c r="V4735" s="0" t="s">
        <v>1089</v>
      </c>
      <c r="W4735" s="0" t="s">
        <v>1090</v>
      </c>
      <c r="X4735" s="0" t="s">
        <v>1091</v>
      </c>
      <c r="Y4735" s="0" t="s">
        <v>1051</v>
      </c>
      <c r="Z4735" s="0" t="s">
        <v>618</v>
      </c>
      <c r="AA4735" s="0" t="n">
        <v>621924.1</v>
      </c>
      <c r="AB4735" s="215" t="n">
        <v>37073.7159722222</v>
      </c>
      <c r="AC4735" s="215" t="n">
        <v>37134.7159722222</v>
      </c>
    </row>
    <row r="4736" customFormat="false" ht="12.75" hidden="false" customHeight="false" outlineLevel="0" collapsed="false">
      <c r="A4736" s="208" t="str">
        <f aca="false">B4736&amp;" "&amp;C4736&amp;" "&amp;D4736</f>
        <v>US Natural Gas Physical</v>
      </c>
      <c r="B4736" s="208" t="str">
        <f aca="false">IF((LEFT(N4736,2)="US"),"US","")</f>
        <v>US</v>
      </c>
      <c r="C4736" s="208" t="str">
        <f aca="false">M4736</f>
        <v>Natural Gas</v>
      </c>
      <c r="D4736" s="208" t="str">
        <f aca="false">IF(ISNUMBER(FIND("Phy",N4736))=TRUE(),"Physical","Financial")</f>
        <v>Physical</v>
      </c>
      <c r="E4736" s="208" t="n">
        <f aca="false">IF(VLOOKUP(S4736,'DD-Lookup'!$J$6:$L$50,3,FALSE())="Monthly",(YEAR(AC4736)-YEAR(AB4736))*12+MONTH(AC4736)-MONTH(AB4736)+1,(AC4736-AB4736+1))</f>
        <v>4</v>
      </c>
      <c r="F4736" s="239" t="n">
        <f aca="false">E4736*SUM(P4736:Q4736)</f>
        <v>40000</v>
      </c>
      <c r="G4736" s="214" t="n">
        <v>1293739</v>
      </c>
      <c r="H4736" s="215" t="n">
        <v>37035.5382986111</v>
      </c>
      <c r="I4736" s="0" t="s">
        <v>1381</v>
      </c>
      <c r="M4736" s="0" t="s">
        <v>858</v>
      </c>
      <c r="N4736" s="0" t="s">
        <v>1305</v>
      </c>
      <c r="O4736" s="0" t="s">
        <v>3542</v>
      </c>
      <c r="P4736" s="216" t="n">
        <v>10000</v>
      </c>
      <c r="S4736" s="0" t="s">
        <v>1026</v>
      </c>
      <c r="T4736" s="0" t="s">
        <v>784</v>
      </c>
      <c r="U4736" s="218" t="n">
        <v>4.035</v>
      </c>
      <c r="V4736" s="0" t="s">
        <v>1383</v>
      </c>
      <c r="W4736" s="0" t="s">
        <v>1434</v>
      </c>
      <c r="X4736" s="0" t="s">
        <v>1435</v>
      </c>
      <c r="Y4736" s="0" t="s">
        <v>1310</v>
      </c>
      <c r="Z4736" s="0" t="s">
        <v>571</v>
      </c>
      <c r="AA4736" s="0" t="n">
        <v>809539</v>
      </c>
      <c r="AB4736" s="215" t="n">
        <v>37037</v>
      </c>
      <c r="AC4736" s="215" t="n">
        <v>37040</v>
      </c>
    </row>
    <row r="4737" customFormat="false" ht="12.75" hidden="false" customHeight="false" outlineLevel="0" collapsed="false">
      <c r="A4737" s="208" t="str">
        <f aca="false">B4737&amp;" "&amp;C4737&amp;" "&amp;D4737</f>
        <v>US Power Physical</v>
      </c>
      <c r="B4737" s="208" t="str">
        <f aca="false">IF((LEFT(N4737,2)="US"),"US","")</f>
        <v>US</v>
      </c>
      <c r="C4737" s="208" t="str">
        <f aca="false">M4737</f>
        <v>Power</v>
      </c>
      <c r="D4737" s="208" t="str">
        <f aca="false">IF(ISNUMBER(FIND("Phy",N4737))=TRUE(),"Physical","Financial")</f>
        <v>Physical</v>
      </c>
      <c r="E4737" s="208" t="n">
        <f aca="false">IF(VLOOKUP(S4737,'DD-Lookup'!$J$6:$L$50,3,FALSE())="Monthly",(YEAR(AC4737)-YEAR(AB4737))*12+MONTH(AC4737)-MONTH(AB4737)+1,(AC4737-AB4737+1))</f>
        <v>30</v>
      </c>
      <c r="F4737" s="239" t="n">
        <f aca="false">E4737*SUM(P4737:Q4737)</f>
        <v>1500</v>
      </c>
      <c r="G4737" s="214" t="n">
        <v>1293740</v>
      </c>
      <c r="H4737" s="215" t="n">
        <v>37035.5383564815</v>
      </c>
      <c r="I4737" s="0" t="s">
        <v>600</v>
      </c>
      <c r="M4737" s="0" t="s">
        <v>67</v>
      </c>
      <c r="N4737" s="0" t="s">
        <v>1081</v>
      </c>
      <c r="O4737" s="0" t="s">
        <v>1166</v>
      </c>
      <c r="Q4737" s="216" t="n">
        <v>50</v>
      </c>
      <c r="S4737" s="0" t="s">
        <v>930</v>
      </c>
      <c r="T4737" s="0" t="s">
        <v>784</v>
      </c>
      <c r="U4737" s="218" t="n">
        <v>61.25</v>
      </c>
      <c r="V4737" s="0" t="s">
        <v>1173</v>
      </c>
      <c r="W4737" s="0" t="s">
        <v>1122</v>
      </c>
      <c r="X4737" s="0" t="s">
        <v>1106</v>
      </c>
      <c r="Y4737" s="0" t="s">
        <v>1051</v>
      </c>
      <c r="Z4737" s="0" t="s">
        <v>618</v>
      </c>
      <c r="AA4737" s="0" t="n">
        <v>621925.1</v>
      </c>
      <c r="AB4737" s="215" t="n">
        <v>37043.5916666667</v>
      </c>
      <c r="AC4737" s="215" t="n">
        <v>37072.5916666667</v>
      </c>
    </row>
    <row r="4738" customFormat="false" ht="12.75" hidden="false" customHeight="false" outlineLevel="0" collapsed="false">
      <c r="A4738" s="208" t="str">
        <f aca="false">B4738&amp;" "&amp;C4738&amp;" "&amp;D4738</f>
        <v>US Natural Gas Physical</v>
      </c>
      <c r="B4738" s="208" t="str">
        <f aca="false">IF((LEFT(N4738,2)="US"),"US","")</f>
        <v>US</v>
      </c>
      <c r="C4738" s="208" t="str">
        <f aca="false">M4738</f>
        <v>Natural Gas</v>
      </c>
      <c r="D4738" s="208" t="str">
        <f aca="false">IF(ISNUMBER(FIND("Phy",N4738))=TRUE(),"Physical","Financial")</f>
        <v>Physical</v>
      </c>
      <c r="E4738" s="208" t="n">
        <f aca="false">IF(VLOOKUP(S4738,'DD-Lookup'!$J$6:$L$50,3,FALSE())="Monthly",(YEAR(AC4738)-YEAR(AB4738))*12+MONTH(AC4738)-MONTH(AB4738)+1,(AC4738-AB4738+1))</f>
        <v>30</v>
      </c>
      <c r="F4738" s="239" t="n">
        <f aca="false">E4738*SUM(P4738:Q4738)</f>
        <v>150000</v>
      </c>
      <c r="G4738" s="214" t="n">
        <v>1293741</v>
      </c>
      <c r="H4738" s="215" t="n">
        <v>37035.5386574074</v>
      </c>
      <c r="I4738" s="0" t="s">
        <v>1141</v>
      </c>
      <c r="M4738" s="0" t="s">
        <v>858</v>
      </c>
      <c r="N4738" s="0" t="s">
        <v>1305</v>
      </c>
      <c r="O4738" s="0" t="s">
        <v>1756</v>
      </c>
      <c r="Q4738" s="216" t="n">
        <v>5000</v>
      </c>
      <c r="S4738" s="0" t="s">
        <v>1026</v>
      </c>
      <c r="T4738" s="0" t="s">
        <v>784</v>
      </c>
      <c r="U4738" s="218" t="n">
        <v>9.48</v>
      </c>
      <c r="V4738" s="0" t="s">
        <v>1513</v>
      </c>
      <c r="W4738" s="0" t="s">
        <v>1758</v>
      </c>
      <c r="X4738" s="0" t="s">
        <v>1535</v>
      </c>
      <c r="Y4738" s="0" t="s">
        <v>1310</v>
      </c>
      <c r="Z4738" s="0" t="s">
        <v>571</v>
      </c>
      <c r="AA4738" s="0" t="s">
        <v>3744</v>
      </c>
      <c r="AB4738" s="215" t="n">
        <v>37043.875</v>
      </c>
      <c r="AC4738" s="215" t="n">
        <v>37072.875</v>
      </c>
    </row>
    <row r="4739" customFormat="false" ht="12.75" hidden="false" customHeight="false" outlineLevel="0" collapsed="false">
      <c r="A4739" s="208" t="str">
        <f aca="false">B4739&amp;" "&amp;C4739&amp;" "&amp;D4739</f>
        <v>US Natural Gas Financial</v>
      </c>
      <c r="B4739" s="208" t="str">
        <f aca="false">IF((LEFT(N4739,2)="US"),"US","")</f>
        <v>US</v>
      </c>
      <c r="C4739" s="208" t="str">
        <f aca="false">M4739</f>
        <v>Natural Gas</v>
      </c>
      <c r="D4739" s="208" t="str">
        <f aca="false">IF(ISNUMBER(FIND("Phy",N4739))=TRUE(),"Physical","Financial")</f>
        <v>Financial</v>
      </c>
      <c r="E4739" s="208" t="n">
        <f aca="false">IF(VLOOKUP(S4739,'DD-Lookup'!$J$6:$L$50,3,FALSE())="Monthly",(YEAR(AC4739)-YEAR(AB4739))*12+MONTH(AC4739)-MONTH(AB4739)+1,(AC4739-AB4739+1))</f>
        <v>30</v>
      </c>
      <c r="F4739" s="239" t="n">
        <f aca="false">E4739*SUM(P4739:Q4739)</f>
        <v>1200000</v>
      </c>
      <c r="G4739" s="214" t="n">
        <v>1293742</v>
      </c>
      <c r="H4739" s="215" t="n">
        <v>37035.5389351852</v>
      </c>
      <c r="I4739" s="0" t="s">
        <v>1115</v>
      </c>
      <c r="M4739" s="0" t="s">
        <v>858</v>
      </c>
      <c r="N4739" s="0" t="s">
        <v>1482</v>
      </c>
      <c r="O4739" s="0" t="s">
        <v>2069</v>
      </c>
      <c r="Q4739" s="216" t="n">
        <v>40000</v>
      </c>
      <c r="S4739" s="0" t="s">
        <v>1026</v>
      </c>
      <c r="T4739" s="0" t="s">
        <v>784</v>
      </c>
      <c r="U4739" s="218" t="n">
        <v>6.7</v>
      </c>
      <c r="V4739" s="0" t="s">
        <v>3131</v>
      </c>
      <c r="W4739" s="0" t="s">
        <v>2070</v>
      </c>
      <c r="X4739" s="0" t="s">
        <v>2071</v>
      </c>
      <c r="Y4739" s="0" t="s">
        <v>838</v>
      </c>
      <c r="Z4739" s="0" t="s">
        <v>571</v>
      </c>
      <c r="AA4739" s="0" t="s">
        <v>3745</v>
      </c>
      <c r="AB4739" s="215" t="n">
        <v>37043.875</v>
      </c>
      <c r="AC4739" s="215" t="n">
        <v>37072.875</v>
      </c>
    </row>
    <row r="4740" customFormat="false" ht="12.75" hidden="false" customHeight="false" outlineLevel="0" collapsed="false">
      <c r="A4740" s="208" t="str">
        <f aca="false">B4740&amp;" "&amp;C4740&amp;" "&amp;D4740</f>
        <v>US Crude Financial</v>
      </c>
      <c r="B4740" s="208" t="str">
        <f aca="false">IF((LEFT(N4740,2)="US"),"US","")</f>
        <v>US</v>
      </c>
      <c r="C4740" s="208" t="str">
        <f aca="false">M4740</f>
        <v>Crude</v>
      </c>
      <c r="D4740" s="208" t="str">
        <f aca="false">IF(ISNUMBER(FIND("Phy",N4740))=TRUE(),"Physical","Financial")</f>
        <v>Financial</v>
      </c>
      <c r="E4740" s="208" t="n">
        <f aca="false">IF(VLOOKUP(S4740,'DD-Lookup'!$J$6:$L$50,3,FALSE())="Monthly",(YEAR(AC4740)-YEAR(AB4740))*12+MONTH(AC4740)-MONTH(AB4740)+1,(AC4740-AB4740+1))</f>
        <v>1</v>
      </c>
      <c r="F4740" s="239" t="n">
        <f aca="false">E4740*SUM(P4740:Q4740)</f>
        <v>50000</v>
      </c>
      <c r="G4740" s="214" t="n">
        <v>1293743</v>
      </c>
      <c r="H4740" s="215" t="n">
        <v>37035.5391319444</v>
      </c>
      <c r="I4740" s="0" t="s">
        <v>796</v>
      </c>
      <c r="M4740" s="0" t="s">
        <v>97</v>
      </c>
      <c r="N4740" s="0" t="s">
        <v>841</v>
      </c>
      <c r="O4740" s="0" t="s">
        <v>842</v>
      </c>
      <c r="Q4740" s="216" t="n">
        <v>50000</v>
      </c>
      <c r="S4740" s="0" t="s">
        <v>843</v>
      </c>
      <c r="T4740" s="0" t="s">
        <v>784</v>
      </c>
      <c r="U4740" s="218" t="n">
        <v>28.39</v>
      </c>
      <c r="V4740" s="0" t="s">
        <v>3746</v>
      </c>
      <c r="W4740" s="0" t="s">
        <v>845</v>
      </c>
      <c r="X4740" s="0" t="s">
        <v>846</v>
      </c>
      <c r="Y4740" s="0" t="s">
        <v>847</v>
      </c>
      <c r="Z4740" s="0" t="s">
        <v>571</v>
      </c>
      <c r="AA4740" s="0" t="n">
        <v>107318</v>
      </c>
      <c r="AB4740" s="215" t="n">
        <v>37073</v>
      </c>
      <c r="AC4740" s="215" t="n">
        <v>37103</v>
      </c>
    </row>
    <row r="4741" customFormat="false" ht="12.75" hidden="false" customHeight="false" outlineLevel="0" collapsed="false">
      <c r="A4741" s="208" t="str">
        <f aca="false">B4741&amp;" "&amp;C4741&amp;" "&amp;D4741</f>
        <v>US Natural Gas Financial</v>
      </c>
      <c r="B4741" s="208" t="str">
        <f aca="false">IF((LEFT(N4741,2)="US"),"US","")</f>
        <v>US</v>
      </c>
      <c r="C4741" s="208" t="str">
        <f aca="false">M4741</f>
        <v>Natural Gas</v>
      </c>
      <c r="D4741" s="208" t="str">
        <f aca="false">IF(ISNUMBER(FIND("Phy",N4741))=TRUE(),"Physical","Financial")</f>
        <v>Financial</v>
      </c>
      <c r="E4741" s="208" t="n">
        <f aca="false">IF(VLOOKUP(S4741,'DD-Lookup'!$J$6:$L$50,3,FALSE())="Monthly",(YEAR(AC4741)-YEAR(AB4741))*12+MONTH(AC4741)-MONTH(AB4741)+1,(AC4741-AB4741+1))</f>
        <v>31</v>
      </c>
      <c r="F4741" s="239" t="n">
        <f aca="false">E4741*SUM(P4741:Q4741)</f>
        <v>232500</v>
      </c>
      <c r="G4741" s="214" t="n">
        <v>1293744</v>
      </c>
      <c r="H4741" s="215" t="n">
        <v>37035.5394907407</v>
      </c>
      <c r="I4741" s="0" t="s">
        <v>1376</v>
      </c>
      <c r="M4741" s="0" t="s">
        <v>858</v>
      </c>
      <c r="N4741" s="0" t="s">
        <v>1024</v>
      </c>
      <c r="O4741" s="0" t="s">
        <v>1145</v>
      </c>
      <c r="P4741" s="216" t="n">
        <v>7500</v>
      </c>
      <c r="S4741" s="0" t="s">
        <v>1026</v>
      </c>
      <c r="T4741" s="0" t="s">
        <v>784</v>
      </c>
      <c r="U4741" s="218" t="n">
        <v>4.2275</v>
      </c>
      <c r="V4741" s="0" t="s">
        <v>3572</v>
      </c>
      <c r="W4741" s="0" t="s">
        <v>1028</v>
      </c>
      <c r="X4741" s="0" t="s">
        <v>1029</v>
      </c>
      <c r="Y4741" s="0" t="s">
        <v>838</v>
      </c>
      <c r="Z4741" s="0" t="s">
        <v>571</v>
      </c>
      <c r="AA4741" s="0" t="s">
        <v>3747</v>
      </c>
      <c r="AB4741" s="215" t="n">
        <v>37104.875</v>
      </c>
      <c r="AC4741" s="215" t="n">
        <v>37134.875</v>
      </c>
    </row>
    <row r="4742" customFormat="false" ht="12.75" hidden="false" customHeight="false" outlineLevel="0" collapsed="false">
      <c r="A4742" s="208" t="str">
        <f aca="false">B4742&amp;" "&amp;C4742&amp;" "&amp;D4742</f>
        <v>US Power Physical</v>
      </c>
      <c r="B4742" s="208" t="str">
        <f aca="false">IF((LEFT(N4742,2)="US"),"US","")</f>
        <v>US</v>
      </c>
      <c r="C4742" s="208" t="str">
        <f aca="false">M4742</f>
        <v>Power</v>
      </c>
      <c r="D4742" s="208" t="str">
        <f aca="false">IF(ISNUMBER(FIND("Phy",N4742))=TRUE(),"Physical","Financial")</f>
        <v>Physical</v>
      </c>
      <c r="E4742" s="208" t="n">
        <f aca="false">IF(VLOOKUP(S4742,'DD-Lookup'!$J$6:$L$50,3,FALSE())="Monthly",(YEAR(AC4742)-YEAR(AB4742))*12+MONTH(AC4742)-MONTH(AB4742)+1,(AC4742-AB4742+1))</f>
        <v>92</v>
      </c>
      <c r="F4742" s="239" t="n">
        <f aca="false">E4742*SUM(P4742:Q4742)</f>
        <v>4600</v>
      </c>
      <c r="G4742" s="214" t="n">
        <v>1293747</v>
      </c>
      <c r="H4742" s="215" t="n">
        <v>37035.5398958333</v>
      </c>
      <c r="I4742" s="0" t="s">
        <v>1078</v>
      </c>
      <c r="M4742" s="0" t="s">
        <v>67</v>
      </c>
      <c r="N4742" s="0" t="s">
        <v>1081</v>
      </c>
      <c r="O4742" s="0" t="s">
        <v>1395</v>
      </c>
      <c r="P4742" s="216" t="n">
        <v>50</v>
      </c>
      <c r="S4742" s="0" t="s">
        <v>930</v>
      </c>
      <c r="T4742" s="0" t="s">
        <v>784</v>
      </c>
      <c r="U4742" s="218" t="n">
        <v>40.25</v>
      </c>
      <c r="V4742" s="0" t="s">
        <v>1188</v>
      </c>
      <c r="W4742" s="0" t="s">
        <v>1228</v>
      </c>
      <c r="X4742" s="0" t="s">
        <v>1229</v>
      </c>
      <c r="Y4742" s="0" t="s">
        <v>1051</v>
      </c>
      <c r="Z4742" s="0" t="s">
        <v>618</v>
      </c>
      <c r="AA4742" s="0" t="n">
        <v>621926.1</v>
      </c>
      <c r="AB4742" s="215" t="n">
        <v>37165.875</v>
      </c>
      <c r="AC4742" s="215" t="n">
        <v>37256.875</v>
      </c>
    </row>
    <row r="4743" customFormat="false" ht="12.75" hidden="false" customHeight="false" outlineLevel="0" collapsed="false">
      <c r="A4743" s="208" t="str">
        <f aca="false">B4743&amp;" "&amp;C4743&amp;" "&amp;D4743</f>
        <v>US Power Physical</v>
      </c>
      <c r="B4743" s="208" t="str">
        <f aca="false">IF((LEFT(N4743,2)="US"),"US","")</f>
        <v>US</v>
      </c>
      <c r="C4743" s="208" t="str">
        <f aca="false">M4743</f>
        <v>Power</v>
      </c>
      <c r="D4743" s="208" t="str">
        <f aca="false">IF(ISNUMBER(FIND("Phy",N4743))=TRUE(),"Physical","Financial")</f>
        <v>Physical</v>
      </c>
      <c r="E4743" s="208" t="n">
        <f aca="false">IF(VLOOKUP(S4743,'DD-Lookup'!$J$6:$L$50,3,FALSE())="Monthly",(YEAR(AC4743)-YEAR(AB4743))*12+MONTH(AC4743)-MONTH(AB4743)+1,(AC4743-AB4743+1))</f>
        <v>5</v>
      </c>
      <c r="F4743" s="239" t="n">
        <f aca="false">E4743*SUM(P4743:Q4743)</f>
        <v>250</v>
      </c>
      <c r="G4743" s="214" t="n">
        <v>1293749</v>
      </c>
      <c r="H4743" s="215" t="n">
        <v>37035.5401967593</v>
      </c>
      <c r="I4743" s="0" t="s">
        <v>1183</v>
      </c>
      <c r="M4743" s="0" t="s">
        <v>67</v>
      </c>
      <c r="N4743" s="0" t="s">
        <v>1081</v>
      </c>
      <c r="O4743" s="0" t="s">
        <v>1298</v>
      </c>
      <c r="Q4743" s="216" t="n">
        <v>50</v>
      </c>
      <c r="S4743" s="0" t="s">
        <v>930</v>
      </c>
      <c r="T4743" s="0" t="s">
        <v>784</v>
      </c>
      <c r="U4743" s="218" t="n">
        <v>63</v>
      </c>
      <c r="V4743" s="0" t="s">
        <v>1184</v>
      </c>
      <c r="W4743" s="0" t="s">
        <v>1090</v>
      </c>
      <c r="X4743" s="0" t="s">
        <v>1135</v>
      </c>
      <c r="Y4743" s="0" t="s">
        <v>1051</v>
      </c>
      <c r="Z4743" s="0" t="s">
        <v>618</v>
      </c>
      <c r="AA4743" s="0" t="n">
        <v>621932.1</v>
      </c>
      <c r="AB4743" s="215" t="n">
        <v>37046.875</v>
      </c>
      <c r="AC4743" s="215" t="n">
        <v>37050.875</v>
      </c>
    </row>
    <row r="4744" customFormat="false" ht="12.75" hidden="false" customHeight="false" outlineLevel="0" collapsed="false">
      <c r="A4744" s="208" t="str">
        <f aca="false">B4744&amp;" "&amp;C4744&amp;" "&amp;D4744</f>
        <v>US Natural Gas Financial</v>
      </c>
      <c r="B4744" s="208" t="str">
        <f aca="false">IF((LEFT(N4744,2)="US"),"US","")</f>
        <v>US</v>
      </c>
      <c r="C4744" s="208" t="str">
        <f aca="false">M4744</f>
        <v>Natural Gas</v>
      </c>
      <c r="D4744" s="208" t="str">
        <f aca="false">IF(ISNUMBER(FIND("Phy",N4744))=TRUE(),"Physical","Financial")</f>
        <v>Financial</v>
      </c>
      <c r="E4744" s="208" t="n">
        <f aca="false">IF(VLOOKUP(S4744,'DD-Lookup'!$J$6:$L$50,3,FALSE())="Monthly",(YEAR(AC4744)-YEAR(AB4744))*12+MONTH(AC4744)-MONTH(AB4744)+1,(AC4744-AB4744+1))</f>
        <v>31</v>
      </c>
      <c r="F4744" s="239" t="n">
        <f aca="false">E4744*SUM(P4744:Q4744)</f>
        <v>387500</v>
      </c>
      <c r="G4744" s="214" t="n">
        <v>1293751</v>
      </c>
      <c r="H4744" s="215" t="n">
        <v>37035.5404861111</v>
      </c>
      <c r="I4744" s="0" t="s">
        <v>1112</v>
      </c>
      <c r="M4744" s="0" t="s">
        <v>858</v>
      </c>
      <c r="N4744" s="0" t="s">
        <v>1024</v>
      </c>
      <c r="O4744" s="0" t="s">
        <v>1145</v>
      </c>
      <c r="P4744" s="216" t="n">
        <v>12500</v>
      </c>
      <c r="S4744" s="0" t="s">
        <v>1026</v>
      </c>
      <c r="T4744" s="0" t="s">
        <v>784</v>
      </c>
      <c r="U4744" s="218" t="n">
        <v>4.2275</v>
      </c>
      <c r="V4744" s="0" t="s">
        <v>2269</v>
      </c>
      <c r="W4744" s="0" t="s">
        <v>1028</v>
      </c>
      <c r="X4744" s="0" t="s">
        <v>1029</v>
      </c>
      <c r="Y4744" s="0" t="s">
        <v>838</v>
      </c>
      <c r="Z4744" s="0" t="s">
        <v>571</v>
      </c>
      <c r="AA4744" s="0" t="s">
        <v>3748</v>
      </c>
      <c r="AB4744" s="215" t="n">
        <v>37104.875</v>
      </c>
      <c r="AC4744" s="215" t="n">
        <v>37134.875</v>
      </c>
    </row>
    <row r="4745" customFormat="false" ht="12.75" hidden="false" customHeight="false" outlineLevel="0" collapsed="false">
      <c r="A4745" s="208" t="str">
        <f aca="false">B4745&amp;" "&amp;C4745&amp;" "&amp;D4745</f>
        <v> Metals Financial</v>
      </c>
      <c r="B4745" s="208" t="str">
        <f aca="false">IF((LEFT(N4745,2)="US"),"US","")</f>
        <v/>
      </c>
      <c r="C4745" s="208" t="str">
        <f aca="false">M4745</f>
        <v>Metals</v>
      </c>
      <c r="D4745" s="208" t="str">
        <f aca="false">IF(ISNUMBER(FIND("Phy",N4745))=TRUE(),"Physical","Financial")</f>
        <v>Financial</v>
      </c>
      <c r="E4745" s="208" t="n">
        <f aca="false">IF(VLOOKUP(S4745,'DD-Lookup'!$J$6:$L$50,3,FALSE())="Monthly",(YEAR(AC4745)-YEAR(AB4745))*12+MONTH(AC4745)-MONTH(AB4745)+1,(AC4745-AB4745+1))</f>
        <v>1</v>
      </c>
      <c r="F4745" s="239" t="n">
        <f aca="false">E4745*SUM(P4745:Q4745)</f>
        <v>1</v>
      </c>
      <c r="G4745" s="214" t="n">
        <v>1293754</v>
      </c>
      <c r="H4745" s="215" t="n">
        <v>37035.5405092593</v>
      </c>
      <c r="I4745" s="0" t="s">
        <v>2385</v>
      </c>
      <c r="M4745" s="0" t="s">
        <v>780</v>
      </c>
      <c r="N4745" s="0" t="s">
        <v>781</v>
      </c>
      <c r="O4745" s="0" t="s">
        <v>1326</v>
      </c>
      <c r="P4745" s="216" t="n">
        <v>1</v>
      </c>
      <c r="S4745" s="0" t="s">
        <v>783</v>
      </c>
      <c r="T4745" s="0" t="s">
        <v>784</v>
      </c>
      <c r="U4745" s="218" t="n">
        <v>1537.5</v>
      </c>
      <c r="V4745" s="0" t="s">
        <v>2387</v>
      </c>
      <c r="W4745" s="0" t="s">
        <v>803</v>
      </c>
      <c r="X4745" s="0" t="s">
        <v>787</v>
      </c>
      <c r="Y4745" s="0" t="s">
        <v>788</v>
      </c>
      <c r="Z4745" s="0" t="s">
        <v>789</v>
      </c>
      <c r="AA4745" s="0" t="n">
        <v>2151726</v>
      </c>
      <c r="AB4745" s="215" t="n">
        <v>37090</v>
      </c>
      <c r="AC4745" s="215" t="n">
        <v>37090</v>
      </c>
    </row>
    <row r="4746" customFormat="false" ht="12.75" hidden="false" customHeight="false" outlineLevel="0" collapsed="false">
      <c r="A4746" s="208" t="str">
        <f aca="false">B4746&amp;" "&amp;C4746&amp;" "&amp;D4746</f>
        <v>US Natural Gas Physical</v>
      </c>
      <c r="B4746" s="208" t="str">
        <f aca="false">IF((LEFT(N4746,2)="US"),"US","")</f>
        <v>US</v>
      </c>
      <c r="C4746" s="208" t="str">
        <f aca="false">M4746</f>
        <v>Natural Gas</v>
      </c>
      <c r="D4746" s="208" t="str">
        <f aca="false">IF(ISNUMBER(FIND("Phy",N4746))=TRUE(),"Physical","Financial")</f>
        <v>Physical</v>
      </c>
      <c r="E4746" s="208" t="n">
        <f aca="false">IF(VLOOKUP(S4746,'DD-Lookup'!$J$6:$L$50,3,FALSE())="Monthly",(YEAR(AC4746)-YEAR(AB4746))*12+MONTH(AC4746)-MONTH(AB4746)+1,(AC4746-AB4746+1))</f>
        <v>30</v>
      </c>
      <c r="F4746" s="239" t="n">
        <f aca="false">E4746*SUM(P4746:Q4746)</f>
        <v>150000</v>
      </c>
      <c r="G4746" s="214" t="n">
        <v>1293755</v>
      </c>
      <c r="H4746" s="215" t="n">
        <v>37035.5406597222</v>
      </c>
      <c r="I4746" s="0" t="s">
        <v>600</v>
      </c>
      <c r="M4746" s="0" t="s">
        <v>858</v>
      </c>
      <c r="N4746" s="0" t="s">
        <v>1305</v>
      </c>
      <c r="O4746" s="0" t="s">
        <v>1756</v>
      </c>
      <c r="Q4746" s="216" t="n">
        <v>5000</v>
      </c>
      <c r="S4746" s="0" t="s">
        <v>1026</v>
      </c>
      <c r="T4746" s="0" t="s">
        <v>784</v>
      </c>
      <c r="U4746" s="218" t="n">
        <v>9.6</v>
      </c>
      <c r="V4746" s="0" t="s">
        <v>3426</v>
      </c>
      <c r="W4746" s="0" t="s">
        <v>1758</v>
      </c>
      <c r="X4746" s="0" t="s">
        <v>1535</v>
      </c>
      <c r="Y4746" s="0" t="s">
        <v>1310</v>
      </c>
      <c r="Z4746" s="0" t="s">
        <v>571</v>
      </c>
      <c r="AA4746" s="0" t="s">
        <v>3749</v>
      </c>
      <c r="AB4746" s="215" t="n">
        <v>37043.875</v>
      </c>
      <c r="AC4746" s="215" t="n">
        <v>37072.875</v>
      </c>
    </row>
    <row r="4747" customFormat="false" ht="12.75" hidden="false" customHeight="false" outlineLevel="0" collapsed="false">
      <c r="A4747" s="208" t="str">
        <f aca="false">B4747&amp;" "&amp;C4747&amp;" "&amp;D4747</f>
        <v>US Natural Gas Financial</v>
      </c>
      <c r="B4747" s="208" t="str">
        <f aca="false">IF((LEFT(N4747,2)="US"),"US","")</f>
        <v>US</v>
      </c>
      <c r="C4747" s="208" t="str">
        <f aca="false">M4747</f>
        <v>Natural Gas</v>
      </c>
      <c r="D4747" s="208" t="str">
        <f aca="false">IF(ISNUMBER(FIND("Phy",N4747))=TRUE(),"Physical","Financial")</f>
        <v>Financial</v>
      </c>
      <c r="E4747" s="208" t="n">
        <f aca="false">IF(VLOOKUP(S4747,'DD-Lookup'!$J$6:$L$50,3,FALSE())="Monthly",(YEAR(AC4747)-YEAR(AB4747))*12+MONTH(AC4747)-MONTH(AB4747)+1,(AC4747-AB4747+1))</f>
        <v>31</v>
      </c>
      <c r="F4747" s="239" t="n">
        <f aca="false">E4747*SUM(P4747:Q4747)</f>
        <v>232500</v>
      </c>
      <c r="G4747" s="214" t="n">
        <v>1293756</v>
      </c>
      <c r="H4747" s="215" t="n">
        <v>37035.5406712963</v>
      </c>
      <c r="I4747" s="0" t="s">
        <v>1376</v>
      </c>
      <c r="M4747" s="0" t="s">
        <v>858</v>
      </c>
      <c r="N4747" s="0" t="s">
        <v>1024</v>
      </c>
      <c r="O4747" s="0" t="s">
        <v>1145</v>
      </c>
      <c r="P4747" s="216" t="n">
        <v>7500</v>
      </c>
      <c r="S4747" s="0" t="s">
        <v>1026</v>
      </c>
      <c r="T4747" s="0" t="s">
        <v>784</v>
      </c>
      <c r="U4747" s="218" t="n">
        <v>4.2275</v>
      </c>
      <c r="V4747" s="0" t="s">
        <v>3572</v>
      </c>
      <c r="W4747" s="0" t="s">
        <v>1028</v>
      </c>
      <c r="X4747" s="0" t="s">
        <v>1029</v>
      </c>
      <c r="Y4747" s="0" t="s">
        <v>838</v>
      </c>
      <c r="Z4747" s="0" t="s">
        <v>571</v>
      </c>
      <c r="AA4747" s="0" t="s">
        <v>3750</v>
      </c>
      <c r="AB4747" s="215" t="n">
        <v>37104.875</v>
      </c>
      <c r="AC4747" s="215" t="n">
        <v>37134.875</v>
      </c>
    </row>
    <row r="4748" customFormat="false" ht="12.75" hidden="false" customHeight="false" outlineLevel="0" collapsed="false">
      <c r="A4748" s="208" t="str">
        <f aca="false">B4748&amp;" "&amp;C4748&amp;" "&amp;D4748</f>
        <v>US Natural Gas Financial</v>
      </c>
      <c r="B4748" s="208" t="str">
        <f aca="false">IF((LEFT(N4748,2)="US"),"US","")</f>
        <v>US</v>
      </c>
      <c r="C4748" s="208" t="str">
        <f aca="false">M4748</f>
        <v>Natural Gas</v>
      </c>
      <c r="D4748" s="208" t="str">
        <f aca="false">IF(ISNUMBER(FIND("Phy",N4748))=TRUE(),"Physical","Financial")</f>
        <v>Financial</v>
      </c>
      <c r="E4748" s="208" t="n">
        <f aca="false">IF(VLOOKUP(S4748,'DD-Lookup'!$J$6:$L$50,3,FALSE())="Monthly",(YEAR(AC4748)-YEAR(AB4748))*12+MONTH(AC4748)-MONTH(AB4748)+1,(AC4748-AB4748+1))</f>
        <v>30</v>
      </c>
      <c r="F4748" s="239" t="n">
        <f aca="false">E4748*SUM(P4748:Q4748)</f>
        <v>150000</v>
      </c>
      <c r="G4748" s="214" t="n">
        <v>1293759</v>
      </c>
      <c r="H4748" s="215" t="n">
        <v>37035.5408564815</v>
      </c>
      <c r="I4748" s="0" t="s">
        <v>1452</v>
      </c>
      <c r="M4748" s="0" t="s">
        <v>858</v>
      </c>
      <c r="N4748" s="0" t="s">
        <v>1024</v>
      </c>
      <c r="O4748" s="0" t="s">
        <v>1025</v>
      </c>
      <c r="Q4748" s="216" t="n">
        <v>5000</v>
      </c>
      <c r="S4748" s="0" t="s">
        <v>1026</v>
      </c>
      <c r="T4748" s="0" t="s">
        <v>784</v>
      </c>
      <c r="U4748" s="218" t="n">
        <v>4.085</v>
      </c>
      <c r="V4748" s="0" t="s">
        <v>2921</v>
      </c>
      <c r="W4748" s="0" t="s">
        <v>1028</v>
      </c>
      <c r="X4748" s="0" t="s">
        <v>1029</v>
      </c>
      <c r="Y4748" s="0" t="s">
        <v>838</v>
      </c>
      <c r="Z4748" s="0" t="s">
        <v>571</v>
      </c>
      <c r="AA4748" s="0" t="s">
        <v>3751</v>
      </c>
      <c r="AB4748" s="215" t="n">
        <v>37043.875</v>
      </c>
      <c r="AC4748" s="215" t="n">
        <v>37072.875</v>
      </c>
    </row>
    <row r="4749" customFormat="false" ht="12.75" hidden="false" customHeight="false" outlineLevel="0" collapsed="false">
      <c r="A4749" s="208" t="str">
        <f aca="false">B4749&amp;" "&amp;C4749&amp;" "&amp;D4749</f>
        <v>US Crude Financial</v>
      </c>
      <c r="B4749" s="208" t="str">
        <f aca="false">IF((LEFT(N4749,2)="US"),"US","")</f>
        <v>US</v>
      </c>
      <c r="C4749" s="208" t="str">
        <f aca="false">M4749</f>
        <v>Crude</v>
      </c>
      <c r="D4749" s="208" t="str">
        <f aca="false">IF(ISNUMBER(FIND("Phy",N4749))=TRUE(),"Physical","Financial")</f>
        <v>Financial</v>
      </c>
      <c r="E4749" s="208" t="n">
        <f aca="false">IF(VLOOKUP(S4749,'DD-Lookup'!$J$6:$L$50,3,FALSE())="Monthly",(YEAR(AC4749)-YEAR(AB4749))*12+MONTH(AC4749)-MONTH(AB4749)+1,(AC4749-AB4749+1))</f>
        <v>1</v>
      </c>
      <c r="F4749" s="239" t="n">
        <f aca="false">E4749*SUM(P4749:Q4749)</f>
        <v>50000</v>
      </c>
      <c r="G4749" s="214" t="n">
        <v>1293760</v>
      </c>
      <c r="H4749" s="215" t="n">
        <v>37035.5408796296</v>
      </c>
      <c r="I4749" s="0" t="s">
        <v>2320</v>
      </c>
      <c r="M4749" s="0" t="s">
        <v>97</v>
      </c>
      <c r="N4749" s="0" t="s">
        <v>841</v>
      </c>
      <c r="O4749" s="0" t="s">
        <v>889</v>
      </c>
      <c r="P4749" s="216" t="n">
        <v>50000</v>
      </c>
      <c r="S4749" s="0" t="s">
        <v>843</v>
      </c>
      <c r="T4749" s="0" t="s">
        <v>784</v>
      </c>
      <c r="U4749" s="218" t="n">
        <v>28.37</v>
      </c>
      <c r="V4749" s="0" t="s">
        <v>2321</v>
      </c>
      <c r="W4749" s="0" t="s">
        <v>845</v>
      </c>
      <c r="X4749" s="0" t="s">
        <v>891</v>
      </c>
      <c r="Y4749" s="0" t="s">
        <v>847</v>
      </c>
      <c r="Z4749" s="0" t="s">
        <v>571</v>
      </c>
      <c r="AA4749" s="0" t="n">
        <v>107319</v>
      </c>
      <c r="AB4749" s="215" t="n">
        <v>37073</v>
      </c>
      <c r="AC4749" s="215" t="n">
        <v>37103</v>
      </c>
    </row>
    <row r="4750" customFormat="false" ht="12.75" hidden="false" customHeight="false" outlineLevel="0" collapsed="false">
      <c r="A4750" s="208" t="str">
        <f aca="false">B4750&amp;" "&amp;C4750&amp;" "&amp;D4750</f>
        <v>US Natural Gas Financial</v>
      </c>
      <c r="B4750" s="208" t="str">
        <f aca="false">IF((LEFT(N4750,2)="US"),"US","")</f>
        <v>US</v>
      </c>
      <c r="C4750" s="208" t="str">
        <f aca="false">M4750</f>
        <v>Natural Gas</v>
      </c>
      <c r="D4750" s="208" t="str">
        <f aca="false">IF(ISNUMBER(FIND("Phy",N4750))=TRUE(),"Physical","Financial")</f>
        <v>Financial</v>
      </c>
      <c r="E4750" s="208" t="n">
        <f aca="false">IF(VLOOKUP(S4750,'DD-Lookup'!$J$6:$L$50,3,FALSE())="Monthly",(YEAR(AC4750)-YEAR(AB4750))*12+MONTH(AC4750)-MONTH(AB4750)+1,(AC4750-AB4750+1))</f>
        <v>31</v>
      </c>
      <c r="F4750" s="239" t="n">
        <f aca="false">E4750*SUM(P4750:Q4750)</f>
        <v>1550</v>
      </c>
      <c r="G4750" s="214" t="n">
        <v>1293761</v>
      </c>
      <c r="H4750" s="215" t="n">
        <v>37035.5409606482</v>
      </c>
      <c r="I4750" s="0" t="s">
        <v>1059</v>
      </c>
      <c r="M4750" s="0" t="s">
        <v>858</v>
      </c>
      <c r="N4750" s="0" t="s">
        <v>1350</v>
      </c>
      <c r="O4750" s="0" t="s">
        <v>2410</v>
      </c>
      <c r="P4750" s="216" t="n">
        <v>50</v>
      </c>
      <c r="S4750" s="0" t="s">
        <v>1352</v>
      </c>
      <c r="T4750" s="0" t="s">
        <v>784</v>
      </c>
      <c r="U4750" s="218" t="n">
        <v>0.1925</v>
      </c>
      <c r="V4750" s="0" t="s">
        <v>1294</v>
      </c>
      <c r="W4750" s="0" t="s">
        <v>1354</v>
      </c>
      <c r="X4750" s="0" t="s">
        <v>1355</v>
      </c>
      <c r="Y4750" s="0" t="s">
        <v>838</v>
      </c>
      <c r="Z4750" s="0" t="s">
        <v>571</v>
      </c>
      <c r="AA4750" s="0" t="s">
        <v>3752</v>
      </c>
      <c r="AB4750" s="215" t="n">
        <v>37073</v>
      </c>
      <c r="AC4750" s="215" t="n">
        <v>37103</v>
      </c>
    </row>
    <row r="4751" customFormat="false" ht="12.75" hidden="false" customHeight="false" outlineLevel="0" collapsed="false">
      <c r="A4751" s="208" t="str">
        <f aca="false">B4751&amp;" "&amp;C4751&amp;" "&amp;D4751</f>
        <v>US Natural Gas Financial</v>
      </c>
      <c r="B4751" s="208" t="str">
        <f aca="false">IF((LEFT(N4751,2)="US"),"US","")</f>
        <v>US</v>
      </c>
      <c r="C4751" s="208" t="str">
        <f aca="false">M4751</f>
        <v>Natural Gas</v>
      </c>
      <c r="D4751" s="208" t="str">
        <f aca="false">IF(ISNUMBER(FIND("Phy",N4751))=TRUE(),"Physical","Financial")</f>
        <v>Financial</v>
      </c>
      <c r="E4751" s="208" t="n">
        <f aca="false">IF(VLOOKUP(S4751,'DD-Lookup'!$J$6:$L$50,3,FALSE())="Monthly",(YEAR(AC4751)-YEAR(AB4751))*12+MONTH(AC4751)-MONTH(AB4751)+1,(AC4751-AB4751+1))</f>
        <v>30</v>
      </c>
      <c r="F4751" s="239" t="n">
        <f aca="false">E4751*SUM(P4751:Q4751)</f>
        <v>150000</v>
      </c>
      <c r="G4751" s="214" t="n">
        <v>1293764</v>
      </c>
      <c r="H4751" s="215" t="n">
        <v>37035.5410532407</v>
      </c>
      <c r="I4751" s="0" t="s">
        <v>1773</v>
      </c>
      <c r="M4751" s="0" t="s">
        <v>858</v>
      </c>
      <c r="N4751" s="0" t="s">
        <v>1482</v>
      </c>
      <c r="O4751" s="0" t="s">
        <v>2069</v>
      </c>
      <c r="P4751" s="216" t="n">
        <v>5000</v>
      </c>
      <c r="S4751" s="0" t="s">
        <v>1026</v>
      </c>
      <c r="T4751" s="0" t="s">
        <v>784</v>
      </c>
      <c r="U4751" s="218" t="n">
        <v>6.34</v>
      </c>
      <c r="V4751" s="0" t="s">
        <v>2440</v>
      </c>
      <c r="W4751" s="0" t="s">
        <v>2070</v>
      </c>
      <c r="X4751" s="0" t="s">
        <v>2071</v>
      </c>
      <c r="Y4751" s="0" t="s">
        <v>838</v>
      </c>
      <c r="Z4751" s="0" t="s">
        <v>571</v>
      </c>
      <c r="AA4751" s="0" t="s">
        <v>3753</v>
      </c>
      <c r="AB4751" s="215" t="n">
        <v>37043.875</v>
      </c>
      <c r="AC4751" s="215" t="n">
        <v>37072.875</v>
      </c>
    </row>
    <row r="4752" customFormat="false" ht="12.75" hidden="false" customHeight="false" outlineLevel="0" collapsed="false">
      <c r="A4752" s="208" t="str">
        <f aca="false">B4752&amp;" "&amp;C4752&amp;" "&amp;D4752</f>
        <v> Metals Financial</v>
      </c>
      <c r="B4752" s="208" t="str">
        <f aca="false">IF((LEFT(N4752,2)="US"),"US","")</f>
        <v/>
      </c>
      <c r="C4752" s="208" t="str">
        <f aca="false">M4752</f>
        <v>Metals</v>
      </c>
      <c r="D4752" s="208" t="str">
        <f aca="false">IF(ISNUMBER(FIND("Phy",N4752))=TRUE(),"Physical","Financial")</f>
        <v>Financial</v>
      </c>
      <c r="E4752" s="208" t="n">
        <f aca="false">IF(VLOOKUP(S4752,'DD-Lookup'!$J$6:$L$50,3,FALSE())="Monthly",(YEAR(AC4752)-YEAR(AB4752))*12+MONTH(AC4752)-MONTH(AB4752)+1,(AC4752-AB4752+1))</f>
        <v>1</v>
      </c>
      <c r="F4752" s="239" t="n">
        <f aca="false">E4752*SUM(P4752:Q4752)</f>
        <v>14</v>
      </c>
      <c r="G4752" s="214" t="n">
        <v>1293768</v>
      </c>
      <c r="H4752" s="215" t="n">
        <v>37035.54125</v>
      </c>
      <c r="I4752" s="0" t="s">
        <v>1856</v>
      </c>
      <c r="M4752" s="0" t="s">
        <v>780</v>
      </c>
      <c r="N4752" s="0" t="s">
        <v>804</v>
      </c>
      <c r="O4752" s="0" t="s">
        <v>805</v>
      </c>
      <c r="P4752" s="216" t="n">
        <v>14</v>
      </c>
      <c r="S4752" s="0" t="s">
        <v>783</v>
      </c>
      <c r="T4752" s="0" t="s">
        <v>784</v>
      </c>
      <c r="U4752" s="218" t="n">
        <v>1738</v>
      </c>
      <c r="V4752" s="0" t="s">
        <v>1857</v>
      </c>
      <c r="W4752" s="0" t="s">
        <v>803</v>
      </c>
      <c r="X4752" s="0" t="s">
        <v>787</v>
      </c>
      <c r="Y4752" s="0" t="s">
        <v>788</v>
      </c>
      <c r="Z4752" s="0" t="s">
        <v>789</v>
      </c>
      <c r="AA4752" s="0" t="n">
        <v>2151724</v>
      </c>
    </row>
    <row r="4753" customFormat="false" ht="12.75" hidden="false" customHeight="false" outlineLevel="0" collapsed="false">
      <c r="A4753" s="208" t="str">
        <f aca="false">B4753&amp;" "&amp;C4753&amp;" "&amp;D4753</f>
        <v>US Natural Gas Financial</v>
      </c>
      <c r="B4753" s="208" t="str">
        <f aca="false">IF((LEFT(N4753,2)="US"),"US","")</f>
        <v>US</v>
      </c>
      <c r="C4753" s="208" t="str">
        <f aca="false">M4753</f>
        <v>Natural Gas</v>
      </c>
      <c r="D4753" s="208" t="str">
        <f aca="false">IF(ISNUMBER(FIND("Phy",N4753))=TRUE(),"Physical","Financial")</f>
        <v>Financial</v>
      </c>
      <c r="E4753" s="208" t="n">
        <f aca="false">IF(VLOOKUP(S4753,'DD-Lookup'!$J$6:$L$50,3,FALSE())="Monthly",(YEAR(AC4753)-YEAR(AB4753))*12+MONTH(AC4753)-MONTH(AB4753)+1,(AC4753-AB4753+1))</f>
        <v>30</v>
      </c>
      <c r="F4753" s="239" t="n">
        <f aca="false">E4753*SUM(P4753:Q4753)</f>
        <v>75000</v>
      </c>
      <c r="G4753" s="214" t="n">
        <v>1293769</v>
      </c>
      <c r="H4753" s="215" t="n">
        <v>37035.5412731482</v>
      </c>
      <c r="I4753" s="0" t="s">
        <v>1098</v>
      </c>
      <c r="M4753" s="0" t="s">
        <v>858</v>
      </c>
      <c r="N4753" s="0" t="s">
        <v>1024</v>
      </c>
      <c r="O4753" s="0" t="s">
        <v>1025</v>
      </c>
      <c r="P4753" s="216" t="n">
        <v>2500</v>
      </c>
      <c r="S4753" s="0" t="s">
        <v>1026</v>
      </c>
      <c r="T4753" s="0" t="s">
        <v>784</v>
      </c>
      <c r="U4753" s="218" t="n">
        <v>4.08</v>
      </c>
      <c r="V4753" s="0" t="s">
        <v>1100</v>
      </c>
      <c r="W4753" s="0" t="s">
        <v>1028</v>
      </c>
      <c r="X4753" s="0" t="s">
        <v>1029</v>
      </c>
      <c r="Y4753" s="0" t="s">
        <v>838</v>
      </c>
      <c r="Z4753" s="0" t="s">
        <v>571</v>
      </c>
      <c r="AA4753" s="0" t="s">
        <v>3754</v>
      </c>
      <c r="AB4753" s="215" t="n">
        <v>37043.875</v>
      </c>
      <c r="AC4753" s="215" t="n">
        <v>37072.875</v>
      </c>
    </row>
    <row r="4754" customFormat="false" ht="12.75" hidden="false" customHeight="false" outlineLevel="0" collapsed="false">
      <c r="A4754" s="208" t="str">
        <f aca="false">B4754&amp;" "&amp;C4754&amp;" "&amp;D4754</f>
        <v>US Natural Gas Financial</v>
      </c>
      <c r="B4754" s="208" t="str">
        <f aca="false">IF((LEFT(N4754,2)="US"),"US","")</f>
        <v>US</v>
      </c>
      <c r="C4754" s="208" t="str">
        <f aca="false">M4754</f>
        <v>Natural Gas</v>
      </c>
      <c r="D4754" s="208" t="str">
        <f aca="false">IF(ISNUMBER(FIND("Phy",N4754))=TRUE(),"Physical","Financial")</f>
        <v>Financial</v>
      </c>
      <c r="E4754" s="208" t="n">
        <f aca="false">IF(VLOOKUP(S4754,'DD-Lookup'!$J$6:$L$50,3,FALSE())="Monthly",(YEAR(AC4754)-YEAR(AB4754))*12+MONTH(AC4754)-MONTH(AB4754)+1,(AC4754-AB4754+1))</f>
        <v>30</v>
      </c>
      <c r="F4754" s="239" t="n">
        <f aca="false">E4754*SUM(P4754:Q4754)</f>
        <v>300000</v>
      </c>
      <c r="G4754" s="214" t="n">
        <v>1293770</v>
      </c>
      <c r="H4754" s="215" t="n">
        <v>37035.5413541667</v>
      </c>
      <c r="I4754" s="0" t="s">
        <v>1112</v>
      </c>
      <c r="M4754" s="0" t="s">
        <v>858</v>
      </c>
      <c r="N4754" s="0" t="s">
        <v>1024</v>
      </c>
      <c r="O4754" s="0" t="s">
        <v>1025</v>
      </c>
      <c r="P4754" s="216" t="n">
        <v>10000</v>
      </c>
      <c r="S4754" s="0" t="s">
        <v>1026</v>
      </c>
      <c r="T4754" s="0" t="s">
        <v>784</v>
      </c>
      <c r="U4754" s="218" t="n">
        <v>4.08</v>
      </c>
      <c r="V4754" s="0" t="s">
        <v>2126</v>
      </c>
      <c r="W4754" s="0" t="s">
        <v>1028</v>
      </c>
      <c r="X4754" s="0" t="s">
        <v>1029</v>
      </c>
      <c r="Y4754" s="0" t="s">
        <v>838</v>
      </c>
      <c r="Z4754" s="0" t="s">
        <v>571</v>
      </c>
      <c r="AA4754" s="0" t="s">
        <v>3755</v>
      </c>
      <c r="AB4754" s="215" t="n">
        <v>37043.875</v>
      </c>
      <c r="AC4754" s="215" t="n">
        <v>37072.875</v>
      </c>
    </row>
    <row r="4755" customFormat="false" ht="12.75" hidden="false" customHeight="false" outlineLevel="0" collapsed="false">
      <c r="A4755" s="208" t="str">
        <f aca="false">B4755&amp;" "&amp;C4755&amp;" "&amp;D4755</f>
        <v> Metals Financial</v>
      </c>
      <c r="B4755" s="208" t="str">
        <f aca="false">IF((LEFT(N4755,2)="US"),"US","")</f>
        <v/>
      </c>
      <c r="C4755" s="208" t="str">
        <f aca="false">M4755</f>
        <v>Metals</v>
      </c>
      <c r="D4755" s="208" t="str">
        <f aca="false">IF(ISNUMBER(FIND("Phy",N4755))=TRUE(),"Physical","Financial")</f>
        <v>Financial</v>
      </c>
      <c r="E4755" s="208" t="n">
        <f aca="false">IF(VLOOKUP(S4755,'DD-Lookup'!$J$6:$L$50,3,FALSE())="Monthly",(YEAR(AC4755)-YEAR(AB4755))*12+MONTH(AC4755)-MONTH(AB4755)+1,(AC4755-AB4755+1))</f>
        <v>1</v>
      </c>
      <c r="F4755" s="239" t="n">
        <f aca="false">E4755*SUM(P4755:Q4755)</f>
        <v>14</v>
      </c>
      <c r="G4755" s="214" t="n">
        <v>1293771</v>
      </c>
      <c r="H4755" s="215" t="n">
        <v>37035.5414699074</v>
      </c>
      <c r="I4755" s="0" t="s">
        <v>821</v>
      </c>
      <c r="M4755" s="0" t="s">
        <v>780</v>
      </c>
      <c r="N4755" s="0" t="s">
        <v>781</v>
      </c>
      <c r="O4755" s="0" t="s">
        <v>782</v>
      </c>
      <c r="P4755" s="216" t="n">
        <v>14</v>
      </c>
      <c r="S4755" s="0" t="s">
        <v>783</v>
      </c>
      <c r="T4755" s="0" t="s">
        <v>784</v>
      </c>
      <c r="U4755" s="218" t="n">
        <v>1543</v>
      </c>
      <c r="V4755" s="0" t="s">
        <v>822</v>
      </c>
      <c r="W4755" s="0" t="s">
        <v>803</v>
      </c>
      <c r="X4755" s="0" t="s">
        <v>787</v>
      </c>
      <c r="Y4755" s="0" t="s">
        <v>788</v>
      </c>
      <c r="Z4755" s="0" t="s">
        <v>789</v>
      </c>
      <c r="AA4755" s="0" t="n">
        <v>2151722</v>
      </c>
    </row>
    <row r="4756" customFormat="false" ht="12.75" hidden="false" customHeight="false" outlineLevel="0" collapsed="false">
      <c r="A4756" s="208" t="str">
        <f aca="false">B4756&amp;" "&amp;C4756&amp;" "&amp;D4756</f>
        <v>US Power Physical</v>
      </c>
      <c r="B4756" s="208" t="str">
        <f aca="false">IF((LEFT(N4756,2)="US"),"US","")</f>
        <v>US</v>
      </c>
      <c r="C4756" s="208" t="str">
        <f aca="false">M4756</f>
        <v>Power</v>
      </c>
      <c r="D4756" s="208" t="str">
        <f aca="false">IF(ISNUMBER(FIND("Phy",N4756))=TRUE(),"Physical","Financial")</f>
        <v>Physical</v>
      </c>
      <c r="E4756" s="208" t="n">
        <f aca="false">IF(VLOOKUP(S4756,'DD-Lookup'!$J$6:$L$50,3,FALSE())="Monthly",(YEAR(AC4756)-YEAR(AB4756))*12+MONTH(AC4756)-MONTH(AB4756)+1,(AC4756-AB4756+1))</f>
        <v>62</v>
      </c>
      <c r="F4756" s="239" t="n">
        <f aca="false">E4756*SUM(P4756:Q4756)</f>
        <v>3100</v>
      </c>
      <c r="G4756" s="214" t="n">
        <v>1293773</v>
      </c>
      <c r="H4756" s="215" t="n">
        <v>37035.5416898148</v>
      </c>
      <c r="I4756" s="0" t="s">
        <v>1115</v>
      </c>
      <c r="M4756" s="0" t="s">
        <v>67</v>
      </c>
      <c r="N4756" s="0" t="s">
        <v>1205</v>
      </c>
      <c r="O4756" s="0" t="s">
        <v>3756</v>
      </c>
      <c r="P4756" s="216" t="n">
        <v>50</v>
      </c>
      <c r="S4756" s="0" t="s">
        <v>930</v>
      </c>
      <c r="T4756" s="0" t="s">
        <v>784</v>
      </c>
      <c r="U4756" s="218" t="n">
        <v>68.75</v>
      </c>
      <c r="V4756" s="0" t="s">
        <v>1339</v>
      </c>
      <c r="W4756" s="0" t="s">
        <v>1591</v>
      </c>
      <c r="X4756" s="0" t="s">
        <v>1209</v>
      </c>
      <c r="Y4756" s="0" t="s">
        <v>1051</v>
      </c>
      <c r="Z4756" s="0" t="s">
        <v>618</v>
      </c>
      <c r="AA4756" s="0" t="n">
        <v>621933.1</v>
      </c>
      <c r="AB4756" s="215" t="n">
        <v>37073</v>
      </c>
      <c r="AC4756" s="215" t="n">
        <v>37134</v>
      </c>
    </row>
    <row r="4757" customFormat="false" ht="12.75" hidden="false" customHeight="false" outlineLevel="0" collapsed="false">
      <c r="A4757" s="208" t="str">
        <f aca="false">B4757&amp;" "&amp;C4757&amp;" "&amp;D4757</f>
        <v> Metals Financial</v>
      </c>
      <c r="B4757" s="208" t="str">
        <f aca="false">IF((LEFT(N4757,2)="US"),"US","")</f>
        <v/>
      </c>
      <c r="C4757" s="208" t="str">
        <f aca="false">M4757</f>
        <v>Metals</v>
      </c>
      <c r="D4757" s="208" t="str">
        <f aca="false">IF(ISNUMBER(FIND("Phy",N4757))=TRUE(),"Physical","Financial")</f>
        <v>Financial</v>
      </c>
      <c r="E4757" s="208" t="n">
        <f aca="false">IF(VLOOKUP(S4757,'DD-Lookup'!$J$6:$L$50,3,FALSE())="Monthly",(YEAR(AC4757)-YEAR(AB4757))*12+MONTH(AC4757)-MONTH(AB4757)+1,(AC4757-AB4757+1))</f>
        <v>1</v>
      </c>
      <c r="F4757" s="239" t="n">
        <f aca="false">E4757*SUM(P4757:Q4757)</f>
        <v>20</v>
      </c>
      <c r="G4757" s="214" t="n">
        <v>1293774</v>
      </c>
      <c r="H4757" s="215" t="n">
        <v>37035.5417013889</v>
      </c>
      <c r="I4757" s="0" t="s">
        <v>796</v>
      </c>
      <c r="M4757" s="0" t="s">
        <v>780</v>
      </c>
      <c r="N4757" s="0" t="s">
        <v>804</v>
      </c>
      <c r="O4757" s="0" t="s">
        <v>805</v>
      </c>
      <c r="Q4757" s="216" t="n">
        <v>20</v>
      </c>
      <c r="S4757" s="0" t="s">
        <v>783</v>
      </c>
      <c r="T4757" s="0" t="s">
        <v>784</v>
      </c>
      <c r="U4757" s="218" t="n">
        <v>1738</v>
      </c>
      <c r="V4757" s="0" t="s">
        <v>830</v>
      </c>
      <c r="W4757" s="0" t="s">
        <v>803</v>
      </c>
      <c r="X4757" s="0" t="s">
        <v>787</v>
      </c>
      <c r="Y4757" s="0" t="s">
        <v>788</v>
      </c>
      <c r="Z4757" s="0" t="s">
        <v>789</v>
      </c>
      <c r="AA4757" s="0" t="n">
        <v>2151720</v>
      </c>
    </row>
    <row r="4758" customFormat="false" ht="12.75" hidden="false" customHeight="false" outlineLevel="0" collapsed="false">
      <c r="A4758" s="208" t="str">
        <f aca="false">B4758&amp;" "&amp;C4758&amp;" "&amp;D4758</f>
        <v> Metals Financial</v>
      </c>
      <c r="B4758" s="208" t="str">
        <f aca="false">IF((LEFT(N4758,2)="US"),"US","")</f>
        <v/>
      </c>
      <c r="C4758" s="208" t="str">
        <f aca="false">M4758</f>
        <v>Metals</v>
      </c>
      <c r="D4758" s="208" t="str">
        <f aca="false">IF(ISNUMBER(FIND("Phy",N4758))=TRUE(),"Physical","Financial")</f>
        <v>Financial</v>
      </c>
      <c r="E4758" s="208" t="n">
        <f aca="false">IF(VLOOKUP(S4758,'DD-Lookup'!$J$6:$L$50,3,FALSE())="Monthly",(YEAR(AC4758)-YEAR(AB4758))*12+MONTH(AC4758)-MONTH(AB4758)+1,(AC4758-AB4758+1))</f>
        <v>1</v>
      </c>
      <c r="F4758" s="239" t="n">
        <f aca="false">E4758*SUM(P4758:Q4758)</f>
        <v>20</v>
      </c>
      <c r="G4758" s="214" t="n">
        <v>1293775</v>
      </c>
      <c r="H4758" s="215" t="n">
        <v>37035.5417708333</v>
      </c>
      <c r="I4758" s="0" t="s">
        <v>819</v>
      </c>
      <c r="M4758" s="0" t="s">
        <v>780</v>
      </c>
      <c r="N4758" s="0" t="s">
        <v>804</v>
      </c>
      <c r="O4758" s="0" t="s">
        <v>805</v>
      </c>
      <c r="P4758" s="216" t="n">
        <v>20</v>
      </c>
      <c r="S4758" s="0" t="s">
        <v>783</v>
      </c>
      <c r="T4758" s="0" t="s">
        <v>784</v>
      </c>
      <c r="U4758" s="218" t="n">
        <v>1737</v>
      </c>
      <c r="V4758" s="0" t="s">
        <v>855</v>
      </c>
      <c r="W4758" s="0" t="s">
        <v>803</v>
      </c>
      <c r="X4758" s="0" t="s">
        <v>787</v>
      </c>
      <c r="Y4758" s="0" t="s">
        <v>788</v>
      </c>
      <c r="Z4758" s="0" t="s">
        <v>789</v>
      </c>
      <c r="AA4758" s="0" t="n">
        <v>2151718</v>
      </c>
    </row>
    <row r="4759" customFormat="false" ht="12.75" hidden="false" customHeight="false" outlineLevel="0" collapsed="false">
      <c r="A4759" s="208" t="str">
        <f aca="false">B4759&amp;" "&amp;C4759&amp;" "&amp;D4759</f>
        <v>US Power Physical</v>
      </c>
      <c r="B4759" s="208" t="str">
        <f aca="false">IF((LEFT(N4759,2)="US"),"US","")</f>
        <v>US</v>
      </c>
      <c r="C4759" s="208" t="str">
        <f aca="false">M4759</f>
        <v>Power</v>
      </c>
      <c r="D4759" s="208" t="str">
        <f aca="false">IF(ISNUMBER(FIND("Phy",N4759))=TRUE(),"Physical","Financial")</f>
        <v>Physical</v>
      </c>
      <c r="E4759" s="208" t="n">
        <f aca="false">IF(VLOOKUP(S4759,'DD-Lookup'!$J$6:$L$50,3,FALSE())="Monthly",(YEAR(AC4759)-YEAR(AB4759))*12+MONTH(AC4759)-MONTH(AB4759)+1,(AC4759-AB4759+1))</f>
        <v>5</v>
      </c>
      <c r="F4759" s="239" t="n">
        <f aca="false">E4759*SUM(P4759:Q4759)</f>
        <v>250</v>
      </c>
      <c r="G4759" s="214" t="n">
        <v>1293776</v>
      </c>
      <c r="H4759" s="215" t="n">
        <v>37035.5417939815</v>
      </c>
      <c r="I4759" s="0" t="s">
        <v>1183</v>
      </c>
      <c r="M4759" s="0" t="s">
        <v>67</v>
      </c>
      <c r="N4759" s="0" t="s">
        <v>1081</v>
      </c>
      <c r="O4759" s="0" t="s">
        <v>1298</v>
      </c>
      <c r="Q4759" s="216" t="n">
        <v>50</v>
      </c>
      <c r="S4759" s="0" t="s">
        <v>930</v>
      </c>
      <c r="T4759" s="0" t="s">
        <v>784</v>
      </c>
      <c r="U4759" s="218" t="n">
        <v>63.25</v>
      </c>
      <c r="V4759" s="0" t="s">
        <v>1184</v>
      </c>
      <c r="W4759" s="0" t="s">
        <v>1090</v>
      </c>
      <c r="X4759" s="0" t="s">
        <v>1135</v>
      </c>
      <c r="Y4759" s="0" t="s">
        <v>1051</v>
      </c>
      <c r="Z4759" s="0" t="s">
        <v>618</v>
      </c>
      <c r="AA4759" s="0" t="n">
        <v>621934.1</v>
      </c>
      <c r="AB4759" s="215" t="n">
        <v>37046.875</v>
      </c>
      <c r="AC4759" s="215" t="n">
        <v>37050.875</v>
      </c>
    </row>
    <row r="4760" customFormat="false" ht="12.75" hidden="false" customHeight="false" outlineLevel="0" collapsed="false">
      <c r="A4760" s="208" t="str">
        <f aca="false">B4760&amp;" "&amp;C4760&amp;" "&amp;D4760</f>
        <v> Metals Financial</v>
      </c>
      <c r="B4760" s="208" t="str">
        <f aca="false">IF((LEFT(N4760,2)="US"),"US","")</f>
        <v/>
      </c>
      <c r="C4760" s="208" t="str">
        <f aca="false">M4760</f>
        <v>Metals</v>
      </c>
      <c r="D4760" s="208" t="str">
        <f aca="false">IF(ISNUMBER(FIND("Phy",N4760))=TRUE(),"Physical","Financial")</f>
        <v>Financial</v>
      </c>
      <c r="E4760" s="208" t="n">
        <f aca="false">IF(VLOOKUP(S4760,'DD-Lookup'!$J$6:$L$50,3,FALSE())="Monthly",(YEAR(AC4760)-YEAR(AB4760))*12+MONTH(AC4760)-MONTH(AB4760)+1,(AC4760-AB4760+1))</f>
        <v>1</v>
      </c>
      <c r="F4760" s="239" t="n">
        <f aca="false">E4760*SUM(P4760:Q4760)</f>
        <v>1</v>
      </c>
      <c r="G4760" s="214" t="n">
        <v>1293777</v>
      </c>
      <c r="H4760" s="215" t="n">
        <v>37035.5419907407</v>
      </c>
      <c r="I4760" s="0" t="s">
        <v>2944</v>
      </c>
      <c r="M4760" s="0" t="s">
        <v>780</v>
      </c>
      <c r="N4760" s="0" t="s">
        <v>781</v>
      </c>
      <c r="O4760" s="0" t="s">
        <v>826</v>
      </c>
      <c r="Q4760" s="216" t="n">
        <v>1</v>
      </c>
      <c r="S4760" s="0" t="s">
        <v>783</v>
      </c>
      <c r="T4760" s="0" t="s">
        <v>784</v>
      </c>
      <c r="U4760" s="218" t="n">
        <v>1542.5</v>
      </c>
      <c r="V4760" s="0" t="s">
        <v>3052</v>
      </c>
      <c r="W4760" s="0" t="s">
        <v>803</v>
      </c>
      <c r="X4760" s="0" t="s">
        <v>787</v>
      </c>
      <c r="Y4760" s="0" t="s">
        <v>788</v>
      </c>
      <c r="Z4760" s="0" t="s">
        <v>789</v>
      </c>
      <c r="AA4760" s="0" t="n">
        <v>2151716</v>
      </c>
      <c r="AB4760" s="215" t="n">
        <v>37118</v>
      </c>
      <c r="AC4760" s="215" t="n">
        <v>37118</v>
      </c>
    </row>
    <row r="4761" customFormat="false" ht="12.75" hidden="false" customHeight="false" outlineLevel="0" collapsed="false">
      <c r="A4761" s="208" t="str">
        <f aca="false">B4761&amp;" "&amp;C4761&amp;" "&amp;D4761</f>
        <v> Metals Financial</v>
      </c>
      <c r="B4761" s="208" t="str">
        <f aca="false">IF((LEFT(N4761,2)="US"),"US","")</f>
        <v/>
      </c>
      <c r="C4761" s="208" t="str">
        <f aca="false">M4761</f>
        <v>Metals</v>
      </c>
      <c r="D4761" s="208" t="str">
        <f aca="false">IF(ISNUMBER(FIND("Phy",N4761))=TRUE(),"Physical","Financial")</f>
        <v>Financial</v>
      </c>
      <c r="E4761" s="208" t="n">
        <f aca="false">IF(VLOOKUP(S4761,'DD-Lookup'!$J$6:$L$50,3,FALSE())="Monthly",(YEAR(AC4761)-YEAR(AB4761))*12+MONTH(AC4761)-MONTH(AB4761)+1,(AC4761-AB4761+1))</f>
        <v>1</v>
      </c>
      <c r="F4761" s="239" t="n">
        <f aca="false">E4761*SUM(P4761:Q4761)</f>
        <v>9</v>
      </c>
      <c r="G4761" s="214" t="n">
        <v>1293778</v>
      </c>
      <c r="H4761" s="215" t="n">
        <v>37035.5420833333</v>
      </c>
      <c r="I4761" s="0" t="s">
        <v>796</v>
      </c>
      <c r="M4761" s="0" t="s">
        <v>780</v>
      </c>
      <c r="N4761" s="0" t="s">
        <v>781</v>
      </c>
      <c r="O4761" s="0" t="s">
        <v>782</v>
      </c>
      <c r="Q4761" s="216" t="n">
        <v>9</v>
      </c>
      <c r="S4761" s="0" t="s">
        <v>783</v>
      </c>
      <c r="T4761" s="0" t="s">
        <v>784</v>
      </c>
      <c r="U4761" s="218" t="n">
        <v>1543</v>
      </c>
      <c r="V4761" s="0" t="s">
        <v>830</v>
      </c>
      <c r="W4761" s="0" t="s">
        <v>803</v>
      </c>
      <c r="X4761" s="0" t="s">
        <v>787</v>
      </c>
      <c r="Y4761" s="0" t="s">
        <v>788</v>
      </c>
      <c r="Z4761" s="0" t="s">
        <v>789</v>
      </c>
      <c r="AA4761" s="0" t="n">
        <v>2151714</v>
      </c>
    </row>
    <row r="4762" customFormat="false" ht="12.75" hidden="false" customHeight="false" outlineLevel="0" collapsed="false">
      <c r="A4762" s="208" t="str">
        <f aca="false">B4762&amp;" "&amp;C4762&amp;" "&amp;D4762</f>
        <v>US Natural Gas Financial</v>
      </c>
      <c r="B4762" s="208" t="str">
        <f aca="false">IF((LEFT(N4762,2)="US"),"US","")</f>
        <v>US</v>
      </c>
      <c r="C4762" s="208" t="str">
        <f aca="false">M4762</f>
        <v>Natural Gas</v>
      </c>
      <c r="D4762" s="208" t="str">
        <f aca="false">IF(ISNUMBER(FIND("Phy",N4762))=TRUE(),"Physical","Financial")</f>
        <v>Financial</v>
      </c>
      <c r="E4762" s="208" t="n">
        <f aca="false">IF(VLOOKUP(S4762,'DD-Lookup'!$J$6:$L$50,3,FALSE())="Monthly",(YEAR(AC4762)-YEAR(AB4762))*12+MONTH(AC4762)-MONTH(AB4762)+1,(AC4762-AB4762+1))</f>
        <v>153</v>
      </c>
      <c r="F4762" s="239" t="n">
        <f aca="false">E4762*SUM(P4762:Q4762)</f>
        <v>382500</v>
      </c>
      <c r="G4762" s="214" t="n">
        <v>1293779</v>
      </c>
      <c r="H4762" s="215" t="n">
        <v>37035.5422222222</v>
      </c>
      <c r="I4762" s="0" t="s">
        <v>1059</v>
      </c>
      <c r="M4762" s="0" t="s">
        <v>858</v>
      </c>
      <c r="N4762" s="0" t="s">
        <v>1024</v>
      </c>
      <c r="O4762" s="0" t="s">
        <v>1303</v>
      </c>
      <c r="P4762" s="216" t="n">
        <v>2500</v>
      </c>
      <c r="S4762" s="0" t="s">
        <v>1026</v>
      </c>
      <c r="T4762" s="0" t="s">
        <v>784</v>
      </c>
      <c r="U4762" s="218" t="n">
        <v>4.195</v>
      </c>
      <c r="V4762" s="0" t="s">
        <v>2683</v>
      </c>
      <c r="W4762" s="0" t="s">
        <v>1028</v>
      </c>
      <c r="X4762" s="0" t="s">
        <v>1029</v>
      </c>
      <c r="Y4762" s="0" t="s">
        <v>838</v>
      </c>
      <c r="Z4762" s="0" t="s">
        <v>571</v>
      </c>
      <c r="AA4762" s="0" t="s">
        <v>3757</v>
      </c>
      <c r="AB4762" s="215" t="n">
        <v>37043</v>
      </c>
      <c r="AC4762" s="215" t="n">
        <v>37195</v>
      </c>
    </row>
    <row r="4763" customFormat="false" ht="12.75" hidden="false" customHeight="false" outlineLevel="0" collapsed="false">
      <c r="A4763" s="208" t="str">
        <f aca="false">B4763&amp;" "&amp;C4763&amp;" "&amp;D4763</f>
        <v>US Natural Gas Financial</v>
      </c>
      <c r="B4763" s="208" t="str">
        <f aca="false">IF((LEFT(N4763,2)="US"),"US","")</f>
        <v>US</v>
      </c>
      <c r="C4763" s="208" t="str">
        <f aca="false">M4763</f>
        <v>Natural Gas</v>
      </c>
      <c r="D4763" s="208" t="str">
        <f aca="false">IF(ISNUMBER(FIND("Phy",N4763))=TRUE(),"Physical","Financial")</f>
        <v>Financial</v>
      </c>
      <c r="E4763" s="208" t="n">
        <f aca="false">IF(VLOOKUP(S4763,'DD-Lookup'!$J$6:$L$50,3,FALSE())="Monthly",(YEAR(AC4763)-YEAR(AB4763))*12+MONTH(AC4763)-MONTH(AB4763)+1,(AC4763-AB4763+1))</f>
        <v>151</v>
      </c>
      <c r="F4763" s="239" t="n">
        <f aca="false">E4763*SUM(P4763:Q4763)</f>
        <v>377500</v>
      </c>
      <c r="G4763" s="214" t="n">
        <v>1293780</v>
      </c>
      <c r="H4763" s="215" t="n">
        <v>37035.5423611111</v>
      </c>
      <c r="I4763" s="0" t="s">
        <v>1694</v>
      </c>
      <c r="M4763" s="0" t="s">
        <v>858</v>
      </c>
      <c r="N4763" s="0" t="s">
        <v>1024</v>
      </c>
      <c r="O4763" s="0" t="s">
        <v>1289</v>
      </c>
      <c r="P4763" s="216" t="n">
        <v>2500</v>
      </c>
      <c r="S4763" s="0" t="s">
        <v>1026</v>
      </c>
      <c r="T4763" s="0" t="s">
        <v>784</v>
      </c>
      <c r="U4763" s="218" t="n">
        <v>4.58</v>
      </c>
      <c r="V4763" s="0" t="s">
        <v>3250</v>
      </c>
      <c r="W4763" s="0" t="s">
        <v>1028</v>
      </c>
      <c r="X4763" s="0" t="s">
        <v>1029</v>
      </c>
      <c r="Y4763" s="0" t="s">
        <v>838</v>
      </c>
      <c r="Z4763" s="0" t="s">
        <v>571</v>
      </c>
      <c r="AA4763" s="0" t="s">
        <v>3758</v>
      </c>
      <c r="AB4763" s="215" t="n">
        <v>37196</v>
      </c>
      <c r="AC4763" s="215" t="n">
        <v>37346</v>
      </c>
    </row>
    <row r="4764" customFormat="false" ht="12.75" hidden="false" customHeight="false" outlineLevel="0" collapsed="false">
      <c r="A4764" s="208" t="str">
        <f aca="false">B4764&amp;" "&amp;C4764&amp;" "&amp;D4764</f>
        <v> Natural Gas Physical</v>
      </c>
      <c r="B4764" s="208" t="str">
        <f aca="false">IF((LEFT(N4764,2)="US"),"US","")</f>
        <v/>
      </c>
      <c r="C4764" s="208" t="str">
        <f aca="false">M4764</f>
        <v>Natural Gas</v>
      </c>
      <c r="D4764" s="208" t="str">
        <f aca="false">IF(ISNUMBER(FIND("Phy",N4764))=TRUE(),"Physical","Financial")</f>
        <v>Physical</v>
      </c>
      <c r="E4764" s="208" t="n">
        <f aca="false">IF(VLOOKUP(S4764,'DD-Lookup'!$J$6:$L$50,3,FALSE())="Monthly",(YEAR(AC4764)-YEAR(AB4764))*12+MONTH(AC4764)-MONTH(AB4764)+1,(AC4764-AB4764+1))</f>
        <v>1</v>
      </c>
      <c r="F4764" s="239" t="n">
        <f aca="false">E4764*SUM(P4764:Q4764)</f>
        <v>10000</v>
      </c>
      <c r="G4764" s="214" t="n">
        <v>1293781</v>
      </c>
      <c r="H4764" s="215" t="n">
        <v>37035.5426157407</v>
      </c>
      <c r="I4764" s="0" t="s">
        <v>1583</v>
      </c>
      <c r="M4764" s="0" t="s">
        <v>858</v>
      </c>
      <c r="N4764" s="0" t="s">
        <v>2171</v>
      </c>
      <c r="O4764" s="0" t="s">
        <v>2223</v>
      </c>
      <c r="Q4764" s="216" t="n">
        <v>10000</v>
      </c>
      <c r="S4764" s="0" t="s">
        <v>279</v>
      </c>
      <c r="T4764" s="0" t="s">
        <v>2173</v>
      </c>
      <c r="U4764" s="218" t="n">
        <v>5.44</v>
      </c>
      <c r="V4764" s="0" t="s">
        <v>2521</v>
      </c>
      <c r="W4764" s="0" t="s">
        <v>2225</v>
      </c>
      <c r="X4764" s="0" t="s">
        <v>2176</v>
      </c>
      <c r="Y4764" s="0" t="s">
        <v>1310</v>
      </c>
      <c r="Z4764" s="0" t="s">
        <v>628</v>
      </c>
      <c r="AA4764" s="0" t="n">
        <v>809548</v>
      </c>
      <c r="AB4764" s="215" t="n">
        <v>37035.875</v>
      </c>
      <c r="AC4764" s="215" t="n">
        <v>37035.875</v>
      </c>
    </row>
    <row r="4765" customFormat="false" ht="12.75" hidden="false" customHeight="false" outlineLevel="0" collapsed="false">
      <c r="A4765" s="208" t="str">
        <f aca="false">B4765&amp;" "&amp;C4765&amp;" "&amp;D4765</f>
        <v>US Crude Financial</v>
      </c>
      <c r="B4765" s="208" t="str">
        <f aca="false">IF((LEFT(N4765,2)="US"),"US","")</f>
        <v>US</v>
      </c>
      <c r="C4765" s="208" t="str">
        <f aca="false">M4765</f>
        <v>Crude</v>
      </c>
      <c r="D4765" s="208" t="str">
        <f aca="false">IF(ISNUMBER(FIND("Phy",N4765))=TRUE(),"Physical","Financial")</f>
        <v>Financial</v>
      </c>
      <c r="E4765" s="208" t="n">
        <f aca="false">IF(VLOOKUP(S4765,'DD-Lookup'!$J$6:$L$50,3,FALSE())="Monthly",(YEAR(AC4765)-YEAR(AB4765))*12+MONTH(AC4765)-MONTH(AB4765)+1,(AC4765-AB4765+1))</f>
        <v>1</v>
      </c>
      <c r="F4765" s="239" t="n">
        <f aca="false">E4765*SUM(P4765:Q4765)</f>
        <v>50000</v>
      </c>
      <c r="G4765" s="214" t="n">
        <v>1293782</v>
      </c>
      <c r="H4765" s="215" t="n">
        <v>37035.5427430556</v>
      </c>
      <c r="I4765" s="0" t="s">
        <v>796</v>
      </c>
      <c r="M4765" s="0" t="s">
        <v>97</v>
      </c>
      <c r="N4765" s="0" t="s">
        <v>841</v>
      </c>
      <c r="O4765" s="0" t="s">
        <v>842</v>
      </c>
      <c r="Q4765" s="216" t="n">
        <v>50000</v>
      </c>
      <c r="S4765" s="0" t="s">
        <v>843</v>
      </c>
      <c r="T4765" s="0" t="s">
        <v>784</v>
      </c>
      <c r="U4765" s="218" t="n">
        <v>28.39</v>
      </c>
      <c r="V4765" s="0" t="s">
        <v>3746</v>
      </c>
      <c r="W4765" s="0" t="s">
        <v>845</v>
      </c>
      <c r="X4765" s="0" t="s">
        <v>846</v>
      </c>
      <c r="Y4765" s="0" t="s">
        <v>847</v>
      </c>
      <c r="Z4765" s="0" t="s">
        <v>571</v>
      </c>
      <c r="AA4765" s="0" t="n">
        <v>107320</v>
      </c>
      <c r="AB4765" s="215" t="n">
        <v>37073</v>
      </c>
      <c r="AC4765" s="215" t="n">
        <v>37103</v>
      </c>
    </row>
    <row r="4766" customFormat="false" ht="12.75" hidden="false" customHeight="false" outlineLevel="0" collapsed="false">
      <c r="A4766" s="208" t="str">
        <f aca="false">B4766&amp;" "&amp;C4766&amp;" "&amp;D4766</f>
        <v>US Natural Gas Physical</v>
      </c>
      <c r="B4766" s="208" t="str">
        <f aca="false">IF((LEFT(N4766,2)="US"),"US","")</f>
        <v>US</v>
      </c>
      <c r="C4766" s="208" t="str">
        <f aca="false">M4766</f>
        <v>Natural Gas</v>
      </c>
      <c r="D4766" s="208" t="str">
        <f aca="false">IF(ISNUMBER(FIND("Phy",N4766))=TRUE(),"Physical","Financial")</f>
        <v>Physical</v>
      </c>
      <c r="E4766" s="208" t="n">
        <f aca="false">IF(VLOOKUP(S4766,'DD-Lookup'!$J$6:$L$50,3,FALSE())="Monthly",(YEAR(AC4766)-YEAR(AB4766))*12+MONTH(AC4766)-MONTH(AB4766)+1,(AC4766-AB4766+1))</f>
        <v>30</v>
      </c>
      <c r="F4766" s="239" t="n">
        <f aca="false">E4766*SUM(P4766:Q4766)</f>
        <v>300000</v>
      </c>
      <c r="G4766" s="214" t="n">
        <v>1293784</v>
      </c>
      <c r="H4766" s="215" t="n">
        <v>37035.5429976852</v>
      </c>
      <c r="I4766" s="0" t="s">
        <v>1431</v>
      </c>
      <c r="M4766" s="0" t="s">
        <v>858</v>
      </c>
      <c r="N4766" s="0" t="s">
        <v>1501</v>
      </c>
      <c r="O4766" s="0" t="s">
        <v>3716</v>
      </c>
      <c r="P4766" s="216" t="n">
        <v>10000</v>
      </c>
      <c r="S4766" s="0" t="s">
        <v>1026</v>
      </c>
      <c r="T4766" s="0" t="s">
        <v>784</v>
      </c>
      <c r="U4766" s="218" t="n">
        <v>-0.0075</v>
      </c>
      <c r="V4766" s="0" t="s">
        <v>1626</v>
      </c>
      <c r="W4766" s="0" t="s">
        <v>1667</v>
      </c>
      <c r="X4766" s="0" t="s">
        <v>1668</v>
      </c>
      <c r="Y4766" s="0" t="s">
        <v>1310</v>
      </c>
      <c r="Z4766" s="0" t="s">
        <v>571</v>
      </c>
      <c r="AA4766" s="0" t="s">
        <v>3759</v>
      </c>
      <c r="AB4766" s="215" t="n">
        <v>37043.875</v>
      </c>
      <c r="AC4766" s="215" t="n">
        <v>37072.875</v>
      </c>
    </row>
    <row r="4767" customFormat="false" ht="12.75" hidden="false" customHeight="false" outlineLevel="0" collapsed="false">
      <c r="A4767" s="208" t="str">
        <f aca="false">B4767&amp;" "&amp;C4767&amp;" "&amp;D4767</f>
        <v> Natural Gas Physical</v>
      </c>
      <c r="B4767" s="208" t="str">
        <f aca="false">IF((LEFT(N4767,2)="US"),"US","")</f>
        <v/>
      </c>
      <c r="C4767" s="208" t="str">
        <f aca="false">M4767</f>
        <v>Natural Gas</v>
      </c>
      <c r="D4767" s="208" t="str">
        <f aca="false">IF(ISNUMBER(FIND("Phy",N4767))=TRUE(),"Physical","Financial")</f>
        <v>Physical</v>
      </c>
      <c r="E4767" s="208" t="n">
        <f aca="false">IF(VLOOKUP(S4767,'DD-Lookup'!$J$6:$L$50,3,FALSE())="Monthly",(YEAR(AC4767)-YEAR(AB4767))*12+MONTH(AC4767)-MONTH(AB4767)+1,(AC4767-AB4767+1))</f>
        <v>1</v>
      </c>
      <c r="F4767" s="239" t="n">
        <f aca="false">E4767*SUM(P4767:Q4767)</f>
        <v>10000</v>
      </c>
      <c r="G4767" s="214" t="n">
        <v>1293785</v>
      </c>
      <c r="H4767" s="215" t="n">
        <v>37035.5430787037</v>
      </c>
      <c r="I4767" s="0" t="s">
        <v>1583</v>
      </c>
      <c r="M4767" s="0" t="s">
        <v>858</v>
      </c>
      <c r="N4767" s="0" t="s">
        <v>2171</v>
      </c>
      <c r="O4767" s="0" t="s">
        <v>2223</v>
      </c>
      <c r="Q4767" s="216" t="n">
        <v>10000</v>
      </c>
      <c r="S4767" s="0" t="s">
        <v>279</v>
      </c>
      <c r="T4767" s="0" t="s">
        <v>2173</v>
      </c>
      <c r="U4767" s="218" t="n">
        <v>5.445</v>
      </c>
      <c r="V4767" s="0" t="s">
        <v>2521</v>
      </c>
      <c r="W4767" s="0" t="s">
        <v>2225</v>
      </c>
      <c r="X4767" s="0" t="s">
        <v>2176</v>
      </c>
      <c r="Y4767" s="0" t="s">
        <v>1310</v>
      </c>
      <c r="Z4767" s="0" t="s">
        <v>628</v>
      </c>
      <c r="AA4767" s="0" t="n">
        <v>809550</v>
      </c>
      <c r="AB4767" s="215" t="n">
        <v>37035.875</v>
      </c>
      <c r="AC4767" s="215" t="n">
        <v>37035.875</v>
      </c>
    </row>
    <row r="4768" customFormat="false" ht="12.75" hidden="false" customHeight="false" outlineLevel="0" collapsed="false">
      <c r="A4768" s="208" t="str">
        <f aca="false">B4768&amp;" "&amp;C4768&amp;" "&amp;D4768</f>
        <v> Metals Financial</v>
      </c>
      <c r="B4768" s="208" t="str">
        <f aca="false">IF((LEFT(N4768,2)="US"),"US","")</f>
        <v/>
      </c>
      <c r="C4768" s="208" t="str">
        <f aca="false">M4768</f>
        <v>Metals</v>
      </c>
      <c r="D4768" s="208" t="str">
        <f aca="false">IF(ISNUMBER(FIND("Phy",N4768))=TRUE(),"Physical","Financial")</f>
        <v>Financial</v>
      </c>
      <c r="E4768" s="208" t="n">
        <f aca="false">IF(VLOOKUP(S4768,'DD-Lookup'!$J$6:$L$50,3,FALSE())="Monthly",(YEAR(AC4768)-YEAR(AB4768))*12+MONTH(AC4768)-MONTH(AB4768)+1,(AC4768-AB4768+1))</f>
        <v>1</v>
      </c>
      <c r="F4768" s="239" t="n">
        <f aca="false">E4768*SUM(P4768:Q4768)</f>
        <v>20</v>
      </c>
      <c r="G4768" s="214" t="n">
        <v>1293786</v>
      </c>
      <c r="H4768" s="215" t="n">
        <v>37035.5431481482</v>
      </c>
      <c r="I4768" s="0" t="s">
        <v>811</v>
      </c>
      <c r="M4768" s="0" t="s">
        <v>780</v>
      </c>
      <c r="N4768" s="0" t="s">
        <v>781</v>
      </c>
      <c r="O4768" s="0" t="s">
        <v>782</v>
      </c>
      <c r="Q4768" s="216" t="n">
        <v>20</v>
      </c>
      <c r="S4768" s="0" t="s">
        <v>783</v>
      </c>
      <c r="T4768" s="0" t="s">
        <v>784</v>
      </c>
      <c r="U4768" s="218" t="n">
        <v>1544</v>
      </c>
      <c r="V4768" s="0" t="s">
        <v>899</v>
      </c>
      <c r="W4768" s="0" t="s">
        <v>803</v>
      </c>
      <c r="X4768" s="0" t="s">
        <v>787</v>
      </c>
      <c r="Y4768" s="0" t="s">
        <v>788</v>
      </c>
      <c r="Z4768" s="0" t="s">
        <v>789</v>
      </c>
      <c r="AA4768" s="0" t="n">
        <v>2151710</v>
      </c>
    </row>
    <row r="4769" customFormat="false" ht="12.75" hidden="false" customHeight="false" outlineLevel="0" collapsed="false">
      <c r="A4769" s="208" t="str">
        <f aca="false">B4769&amp;" "&amp;C4769&amp;" "&amp;D4769</f>
        <v>US Natural Gas Financial</v>
      </c>
      <c r="B4769" s="208" t="str">
        <f aca="false">IF((LEFT(N4769,2)="US"),"US","")</f>
        <v>US</v>
      </c>
      <c r="C4769" s="208" t="str">
        <f aca="false">M4769</f>
        <v>Natural Gas</v>
      </c>
      <c r="D4769" s="208" t="str">
        <f aca="false">IF(ISNUMBER(FIND("Phy",N4769))=TRUE(),"Physical","Financial")</f>
        <v>Financial</v>
      </c>
      <c r="E4769" s="208" t="n">
        <f aca="false">IF(VLOOKUP(S4769,'DD-Lookup'!$J$6:$L$50,3,FALSE())="Monthly",(YEAR(AC4769)-YEAR(AB4769))*12+MONTH(AC4769)-MONTH(AB4769)+1,(AC4769-AB4769+1))</f>
        <v>30</v>
      </c>
      <c r="F4769" s="239" t="n">
        <f aca="false">E4769*SUM(P4769:Q4769)</f>
        <v>300000</v>
      </c>
      <c r="G4769" s="214" t="n">
        <v>1293787</v>
      </c>
      <c r="H4769" s="215" t="n">
        <v>37035.543275463</v>
      </c>
      <c r="I4769" s="0" t="s">
        <v>1078</v>
      </c>
      <c r="M4769" s="0" t="s">
        <v>858</v>
      </c>
      <c r="N4769" s="0" t="s">
        <v>1024</v>
      </c>
      <c r="O4769" s="0" t="s">
        <v>1495</v>
      </c>
      <c r="Q4769" s="216" t="n">
        <v>10000</v>
      </c>
      <c r="S4769" s="0" t="s">
        <v>1026</v>
      </c>
      <c r="T4769" s="0" t="s">
        <v>784</v>
      </c>
      <c r="U4769" s="218" t="n">
        <v>4.08</v>
      </c>
      <c r="V4769" s="0" t="s">
        <v>3760</v>
      </c>
      <c r="W4769" s="0" t="s">
        <v>1028</v>
      </c>
      <c r="X4769" s="0" t="s">
        <v>1029</v>
      </c>
      <c r="Y4769" s="0" t="s">
        <v>838</v>
      </c>
      <c r="Z4769" s="0" t="s">
        <v>571</v>
      </c>
      <c r="AA4769" s="0" t="s">
        <v>3761</v>
      </c>
      <c r="AB4769" s="215" t="n">
        <v>37043.9159722222</v>
      </c>
      <c r="AC4769" s="215" t="n">
        <v>37072.9159722222</v>
      </c>
    </row>
    <row r="4770" customFormat="false" ht="12.75" hidden="false" customHeight="false" outlineLevel="0" collapsed="false">
      <c r="A4770" s="208" t="str">
        <f aca="false">B4770&amp;" "&amp;C4770&amp;" "&amp;D4770</f>
        <v>US Power Physical</v>
      </c>
      <c r="B4770" s="208" t="str">
        <f aca="false">IF((LEFT(N4770,2)="US"),"US","")</f>
        <v>US</v>
      </c>
      <c r="C4770" s="208" t="str">
        <f aca="false">M4770</f>
        <v>Power</v>
      </c>
      <c r="D4770" s="208" t="str">
        <f aca="false">IF(ISNUMBER(FIND("Phy",N4770))=TRUE(),"Physical","Financial")</f>
        <v>Physical</v>
      </c>
      <c r="E4770" s="208" t="n">
        <f aca="false">IF(VLOOKUP(S4770,'DD-Lookup'!$J$6:$L$50,3,FALSE())="Monthly",(YEAR(AC4770)-YEAR(AB4770))*12+MONTH(AC4770)-MONTH(AB4770)+1,(AC4770-AB4770+1))</f>
        <v>30</v>
      </c>
      <c r="F4770" s="239" t="n">
        <f aca="false">E4770*SUM(P4770:Q4770)</f>
        <v>1500</v>
      </c>
      <c r="G4770" s="214" t="n">
        <v>1293788</v>
      </c>
      <c r="H4770" s="215" t="n">
        <v>37035.543287037</v>
      </c>
      <c r="I4770" s="0" t="s">
        <v>3152</v>
      </c>
      <c r="M4770" s="0" t="s">
        <v>67</v>
      </c>
      <c r="N4770" s="0" t="s">
        <v>1081</v>
      </c>
      <c r="O4770" s="0" t="s">
        <v>2838</v>
      </c>
      <c r="Q4770" s="216" t="n">
        <v>50</v>
      </c>
      <c r="S4770" s="0" t="s">
        <v>930</v>
      </c>
      <c r="T4770" s="0" t="s">
        <v>784</v>
      </c>
      <c r="U4770" s="218" t="n">
        <v>23.8</v>
      </c>
      <c r="V4770" s="0" t="s">
        <v>3762</v>
      </c>
      <c r="W4770" s="0" t="s">
        <v>1122</v>
      </c>
      <c r="X4770" s="0" t="s">
        <v>1123</v>
      </c>
      <c r="Y4770" s="0" t="s">
        <v>1051</v>
      </c>
      <c r="Z4770" s="0" t="s">
        <v>618</v>
      </c>
      <c r="AA4770" s="0" t="n">
        <v>621935.1</v>
      </c>
      <c r="AB4770" s="215" t="n">
        <v>37043.875</v>
      </c>
      <c r="AC4770" s="215" t="n">
        <v>37072.875</v>
      </c>
    </row>
    <row r="4771" customFormat="false" ht="12.75" hidden="false" customHeight="false" outlineLevel="0" collapsed="false">
      <c r="A4771" s="208" t="str">
        <f aca="false">B4771&amp;" "&amp;C4771&amp;" "&amp;D4771</f>
        <v>US Natural Gas Financial</v>
      </c>
      <c r="B4771" s="208" t="str">
        <f aca="false">IF((LEFT(N4771,2)="US"),"US","")</f>
        <v>US</v>
      </c>
      <c r="C4771" s="208" t="str">
        <f aca="false">M4771</f>
        <v>Natural Gas</v>
      </c>
      <c r="D4771" s="208" t="str">
        <f aca="false">IF(ISNUMBER(FIND("Phy",N4771))=TRUE(),"Physical","Financial")</f>
        <v>Financial</v>
      </c>
      <c r="E4771" s="208" t="n">
        <f aca="false">IF(VLOOKUP(S4771,'DD-Lookup'!$J$6:$L$50,3,FALSE())="Monthly",(YEAR(AC4771)-YEAR(AB4771))*12+MONTH(AC4771)-MONTH(AB4771)+1,(AC4771-AB4771+1))</f>
        <v>6</v>
      </c>
      <c r="F4771" s="239" t="n">
        <f aca="false">E4771*SUM(P4771:Q4771)</f>
        <v>600000</v>
      </c>
      <c r="G4771" s="214" t="n">
        <v>1293789</v>
      </c>
      <c r="H4771" s="215" t="n">
        <v>37035.5434259259</v>
      </c>
      <c r="I4771" s="0" t="s">
        <v>1694</v>
      </c>
      <c r="M4771" s="0" t="s">
        <v>858</v>
      </c>
      <c r="N4771" s="0" t="s">
        <v>1482</v>
      </c>
      <c r="O4771" s="0" t="s">
        <v>3763</v>
      </c>
      <c r="P4771" s="216" t="n">
        <v>100000</v>
      </c>
      <c r="S4771" s="0" t="s">
        <v>1026</v>
      </c>
      <c r="T4771" s="0" t="s">
        <v>784</v>
      </c>
      <c r="U4771" s="218" t="n">
        <v>0.355</v>
      </c>
      <c r="V4771" s="0" t="s">
        <v>3764</v>
      </c>
      <c r="W4771" s="0" t="s">
        <v>1388</v>
      </c>
      <c r="X4771" s="0" t="s">
        <v>1612</v>
      </c>
      <c r="Y4771" s="0" t="s">
        <v>838</v>
      </c>
      <c r="Z4771" s="0" t="s">
        <v>571</v>
      </c>
      <c r="AA4771" s="0" t="s">
        <v>3765</v>
      </c>
      <c r="AB4771" s="215" t="n">
        <v>37037.875</v>
      </c>
      <c r="AC4771" s="215" t="n">
        <v>37042.875</v>
      </c>
    </row>
    <row r="4772" customFormat="false" ht="12.75" hidden="false" customHeight="false" outlineLevel="0" collapsed="false">
      <c r="A4772" s="208" t="str">
        <f aca="false">B4772&amp;" "&amp;C4772&amp;" "&amp;D4772</f>
        <v>US Natural Gas Financial</v>
      </c>
      <c r="B4772" s="208" t="str">
        <f aca="false">IF((LEFT(N4772,2)="US"),"US","")</f>
        <v>US</v>
      </c>
      <c r="C4772" s="208" t="str">
        <f aca="false">M4772</f>
        <v>Natural Gas</v>
      </c>
      <c r="D4772" s="208" t="str">
        <f aca="false">IF(ISNUMBER(FIND("Phy",N4772))=TRUE(),"Physical","Financial")</f>
        <v>Financial</v>
      </c>
      <c r="E4772" s="208" t="n">
        <f aca="false">IF(VLOOKUP(S4772,'DD-Lookup'!$J$6:$L$50,3,FALSE())="Monthly",(YEAR(AC4772)-YEAR(AB4772))*12+MONTH(AC4772)-MONTH(AB4772)+1,(AC4772-AB4772+1))</f>
        <v>30</v>
      </c>
      <c r="F4772" s="239" t="n">
        <f aca="false">E4772*SUM(P4772:Q4772)</f>
        <v>150000</v>
      </c>
      <c r="G4772" s="214" t="n">
        <v>1293790</v>
      </c>
      <c r="H4772" s="215" t="n">
        <v>37035.5436111111</v>
      </c>
      <c r="I4772" s="0" t="s">
        <v>1066</v>
      </c>
      <c r="M4772" s="0" t="s">
        <v>858</v>
      </c>
      <c r="N4772" s="0" t="s">
        <v>1024</v>
      </c>
      <c r="O4772" s="0" t="s">
        <v>1025</v>
      </c>
      <c r="Q4772" s="216" t="n">
        <v>5000</v>
      </c>
      <c r="S4772" s="0" t="s">
        <v>1026</v>
      </c>
      <c r="T4772" s="0" t="s">
        <v>784</v>
      </c>
      <c r="U4772" s="218" t="n">
        <v>4.085</v>
      </c>
      <c r="V4772" s="0" t="s">
        <v>3046</v>
      </c>
      <c r="W4772" s="0" t="s">
        <v>1028</v>
      </c>
      <c r="X4772" s="0" t="s">
        <v>1029</v>
      </c>
      <c r="Y4772" s="0" t="s">
        <v>838</v>
      </c>
      <c r="Z4772" s="0" t="s">
        <v>571</v>
      </c>
      <c r="AA4772" s="0" t="s">
        <v>3766</v>
      </c>
      <c r="AB4772" s="215" t="n">
        <v>37043.875</v>
      </c>
      <c r="AC4772" s="215" t="n">
        <v>37072.875</v>
      </c>
    </row>
    <row r="4773" customFormat="false" ht="12.75" hidden="false" customHeight="false" outlineLevel="0" collapsed="false">
      <c r="A4773" s="208" t="str">
        <f aca="false">B4773&amp;" "&amp;C4773&amp;" "&amp;D4773</f>
        <v>US Crude Financial</v>
      </c>
      <c r="B4773" s="208" t="str">
        <f aca="false">IF((LEFT(N4773,2)="US"),"US","")</f>
        <v>US</v>
      </c>
      <c r="C4773" s="208" t="str">
        <f aca="false">M4773</f>
        <v>Crude</v>
      </c>
      <c r="D4773" s="208" t="str">
        <f aca="false">IF(ISNUMBER(FIND("Phy",N4773))=TRUE(),"Physical","Financial")</f>
        <v>Financial</v>
      </c>
      <c r="E4773" s="208" t="n">
        <f aca="false">IF(VLOOKUP(S4773,'DD-Lookup'!$J$6:$L$50,3,FALSE())="Monthly",(YEAR(AC4773)-YEAR(AB4773))*12+MONTH(AC4773)-MONTH(AB4773)+1,(AC4773-AB4773+1))</f>
        <v>1</v>
      </c>
      <c r="F4773" s="239" t="n">
        <f aca="false">E4773*SUM(P4773:Q4773)</f>
        <v>50000</v>
      </c>
      <c r="G4773" s="214" t="n">
        <v>1293791</v>
      </c>
      <c r="H4773" s="215" t="n">
        <v>37035.5436342593</v>
      </c>
      <c r="I4773" s="0" t="s">
        <v>1376</v>
      </c>
      <c r="M4773" s="0" t="s">
        <v>97</v>
      </c>
      <c r="N4773" s="0" t="s">
        <v>841</v>
      </c>
      <c r="O4773" s="0" t="s">
        <v>842</v>
      </c>
      <c r="Q4773" s="216" t="n">
        <v>50000</v>
      </c>
      <c r="S4773" s="0" t="s">
        <v>843</v>
      </c>
      <c r="T4773" s="0" t="s">
        <v>784</v>
      </c>
      <c r="U4773" s="218" t="n">
        <v>28.41</v>
      </c>
      <c r="V4773" s="0" t="s">
        <v>1377</v>
      </c>
      <c r="W4773" s="0" t="s">
        <v>845</v>
      </c>
      <c r="X4773" s="0" t="s">
        <v>846</v>
      </c>
      <c r="Y4773" s="0" t="s">
        <v>847</v>
      </c>
      <c r="Z4773" s="0" t="s">
        <v>571</v>
      </c>
      <c r="AA4773" s="0" t="n">
        <v>107321</v>
      </c>
      <c r="AB4773" s="215" t="n">
        <v>37073</v>
      </c>
      <c r="AC4773" s="215" t="n">
        <v>37103</v>
      </c>
    </row>
    <row r="4774" customFormat="false" ht="12.75" hidden="false" customHeight="false" outlineLevel="0" collapsed="false">
      <c r="A4774" s="208" t="str">
        <f aca="false">B4774&amp;" "&amp;C4774&amp;" "&amp;D4774</f>
        <v>US Crude Financial</v>
      </c>
      <c r="B4774" s="208" t="str">
        <f aca="false">IF((LEFT(N4774,2)="US"),"US","")</f>
        <v>US</v>
      </c>
      <c r="C4774" s="208" t="str">
        <f aca="false">M4774</f>
        <v>Crude</v>
      </c>
      <c r="D4774" s="208" t="str">
        <f aca="false">IF(ISNUMBER(FIND("Phy",N4774))=TRUE(),"Physical","Financial")</f>
        <v>Financial</v>
      </c>
      <c r="E4774" s="208" t="n">
        <f aca="false">IF(VLOOKUP(S4774,'DD-Lookup'!$J$6:$L$50,3,FALSE())="Monthly",(YEAR(AC4774)-YEAR(AB4774))*12+MONTH(AC4774)-MONTH(AB4774)+1,(AC4774-AB4774+1))</f>
        <v>1</v>
      </c>
      <c r="F4774" s="239" t="n">
        <f aca="false">E4774*SUM(P4774:Q4774)</f>
        <v>50000</v>
      </c>
      <c r="G4774" s="214" t="n">
        <v>1293792</v>
      </c>
      <c r="H4774" s="215" t="n">
        <v>37035.5437152778</v>
      </c>
      <c r="I4774" s="0" t="s">
        <v>796</v>
      </c>
      <c r="M4774" s="0" t="s">
        <v>97</v>
      </c>
      <c r="N4774" s="0" t="s">
        <v>841</v>
      </c>
      <c r="O4774" s="0" t="s">
        <v>842</v>
      </c>
      <c r="Q4774" s="216" t="n">
        <v>50000</v>
      </c>
      <c r="S4774" s="0" t="s">
        <v>843</v>
      </c>
      <c r="T4774" s="0" t="s">
        <v>784</v>
      </c>
      <c r="U4774" s="218" t="n">
        <v>28.43</v>
      </c>
      <c r="V4774" s="0" t="s">
        <v>3746</v>
      </c>
      <c r="W4774" s="0" t="s">
        <v>845</v>
      </c>
      <c r="X4774" s="0" t="s">
        <v>846</v>
      </c>
      <c r="Y4774" s="0" t="s">
        <v>847</v>
      </c>
      <c r="Z4774" s="0" t="s">
        <v>571</v>
      </c>
      <c r="AA4774" s="0" t="n">
        <v>107322</v>
      </c>
      <c r="AB4774" s="215" t="n">
        <v>37073</v>
      </c>
      <c r="AC4774" s="215" t="n">
        <v>37103</v>
      </c>
    </row>
    <row r="4775" customFormat="false" ht="12.75" hidden="false" customHeight="false" outlineLevel="0" collapsed="false">
      <c r="A4775" s="208" t="str">
        <f aca="false">B4775&amp;" "&amp;C4775&amp;" "&amp;D4775</f>
        <v>US Natural Gas Financial</v>
      </c>
      <c r="B4775" s="208" t="str">
        <f aca="false">IF((LEFT(N4775,2)="US"),"US","")</f>
        <v>US</v>
      </c>
      <c r="C4775" s="208" t="str">
        <f aca="false">M4775</f>
        <v>Natural Gas</v>
      </c>
      <c r="D4775" s="208" t="str">
        <f aca="false">IF(ISNUMBER(FIND("Phy",N4775))=TRUE(),"Physical","Financial")</f>
        <v>Financial</v>
      </c>
      <c r="E4775" s="208" t="n">
        <f aca="false">IF(VLOOKUP(S4775,'DD-Lookup'!$J$6:$L$50,3,FALSE())="Monthly",(YEAR(AC4775)-YEAR(AB4775))*12+MONTH(AC4775)-MONTH(AB4775)+1,(AC4775-AB4775+1))</f>
        <v>30</v>
      </c>
      <c r="F4775" s="239" t="n">
        <f aca="false">E4775*SUM(P4775:Q4775)</f>
        <v>150000</v>
      </c>
      <c r="G4775" s="214" t="n">
        <v>1293793</v>
      </c>
      <c r="H4775" s="215" t="n">
        <v>37035.5438773148</v>
      </c>
      <c r="I4775" s="0" t="s">
        <v>600</v>
      </c>
      <c r="M4775" s="0" t="s">
        <v>858</v>
      </c>
      <c r="N4775" s="0" t="s">
        <v>1024</v>
      </c>
      <c r="O4775" s="0" t="s">
        <v>1025</v>
      </c>
      <c r="Q4775" s="216" t="n">
        <v>5000</v>
      </c>
      <c r="S4775" s="0" t="s">
        <v>1026</v>
      </c>
      <c r="T4775" s="0" t="s">
        <v>784</v>
      </c>
      <c r="U4775" s="218" t="n">
        <v>4.085</v>
      </c>
      <c r="V4775" s="0" t="s">
        <v>2675</v>
      </c>
      <c r="W4775" s="0" t="s">
        <v>1028</v>
      </c>
      <c r="X4775" s="0" t="s">
        <v>1029</v>
      </c>
      <c r="Y4775" s="0" t="s">
        <v>838</v>
      </c>
      <c r="Z4775" s="0" t="s">
        <v>571</v>
      </c>
      <c r="AA4775" s="0" t="s">
        <v>3767</v>
      </c>
      <c r="AB4775" s="215" t="n">
        <v>37043.875</v>
      </c>
      <c r="AC4775" s="215" t="n">
        <v>37072.875</v>
      </c>
    </row>
    <row r="4776" customFormat="false" ht="12.75" hidden="false" customHeight="false" outlineLevel="0" collapsed="false">
      <c r="A4776" s="208" t="str">
        <f aca="false">B4776&amp;" "&amp;C4776&amp;" "&amp;D4776</f>
        <v>US Natural Gas Financial</v>
      </c>
      <c r="B4776" s="208" t="str">
        <f aca="false">IF((LEFT(N4776,2)="US"),"US","")</f>
        <v>US</v>
      </c>
      <c r="C4776" s="208" t="str">
        <f aca="false">M4776</f>
        <v>Natural Gas</v>
      </c>
      <c r="D4776" s="208" t="str">
        <f aca="false">IF(ISNUMBER(FIND("Phy",N4776))=TRUE(),"Physical","Financial")</f>
        <v>Financial</v>
      </c>
      <c r="E4776" s="208" t="n">
        <f aca="false">IF(VLOOKUP(S4776,'DD-Lookup'!$J$6:$L$50,3,FALSE())="Monthly",(YEAR(AC4776)-YEAR(AB4776))*12+MONTH(AC4776)-MONTH(AB4776)+1,(AC4776-AB4776+1))</f>
        <v>153</v>
      </c>
      <c r="F4776" s="239" t="n">
        <f aca="false">E4776*SUM(P4776:Q4776)</f>
        <v>765000</v>
      </c>
      <c r="G4776" s="214" t="n">
        <v>1293794</v>
      </c>
      <c r="H4776" s="215" t="n">
        <v>37035.5440740741</v>
      </c>
      <c r="I4776" s="0" t="s">
        <v>1112</v>
      </c>
      <c r="M4776" s="0" t="s">
        <v>858</v>
      </c>
      <c r="N4776" s="0" t="s">
        <v>1024</v>
      </c>
      <c r="O4776" s="0" t="s">
        <v>1303</v>
      </c>
      <c r="Q4776" s="216" t="n">
        <v>5000</v>
      </c>
      <c r="S4776" s="0" t="s">
        <v>1026</v>
      </c>
      <c r="T4776" s="0" t="s">
        <v>784</v>
      </c>
      <c r="U4776" s="218" t="n">
        <v>4.205</v>
      </c>
      <c r="V4776" s="0" t="s">
        <v>1910</v>
      </c>
      <c r="W4776" s="0" t="s">
        <v>1028</v>
      </c>
      <c r="X4776" s="0" t="s">
        <v>1029</v>
      </c>
      <c r="Y4776" s="0" t="s">
        <v>838</v>
      </c>
      <c r="Z4776" s="0" t="s">
        <v>571</v>
      </c>
      <c r="AA4776" s="0" t="s">
        <v>3768</v>
      </c>
      <c r="AB4776" s="215" t="n">
        <v>37043</v>
      </c>
      <c r="AC4776" s="215" t="n">
        <v>37195</v>
      </c>
    </row>
    <row r="4777" customFormat="false" ht="12.75" hidden="false" customHeight="false" outlineLevel="0" collapsed="false">
      <c r="A4777" s="208" t="str">
        <f aca="false">B4777&amp;" "&amp;C4777&amp;" "&amp;D4777</f>
        <v>US Natural Gas Financial</v>
      </c>
      <c r="B4777" s="208" t="str">
        <f aca="false">IF((LEFT(N4777,2)="US"),"US","")</f>
        <v>US</v>
      </c>
      <c r="C4777" s="208" t="str">
        <f aca="false">M4777</f>
        <v>Natural Gas</v>
      </c>
      <c r="D4777" s="208" t="str">
        <f aca="false">IF(ISNUMBER(FIND("Phy",N4777))=TRUE(),"Physical","Financial")</f>
        <v>Financial</v>
      </c>
      <c r="E4777" s="208" t="n">
        <f aca="false">IF(VLOOKUP(S4777,'DD-Lookup'!$J$6:$L$50,3,FALSE())="Monthly",(YEAR(AC4777)-YEAR(AB4777))*12+MONTH(AC4777)-MONTH(AB4777)+1,(AC4777-AB4777+1))</f>
        <v>31</v>
      </c>
      <c r="F4777" s="239" t="n">
        <f aca="false">E4777*SUM(P4777:Q4777)</f>
        <v>620000</v>
      </c>
      <c r="G4777" s="214" t="n">
        <v>1293796</v>
      </c>
      <c r="H4777" s="215" t="n">
        <v>37035.5449768519</v>
      </c>
      <c r="I4777" s="0" t="s">
        <v>1023</v>
      </c>
      <c r="M4777" s="0" t="s">
        <v>858</v>
      </c>
      <c r="N4777" s="0" t="s">
        <v>1024</v>
      </c>
      <c r="O4777" s="0" t="s">
        <v>1099</v>
      </c>
      <c r="Q4777" s="216" t="n">
        <v>20000</v>
      </c>
      <c r="S4777" s="0" t="s">
        <v>1026</v>
      </c>
      <c r="T4777" s="0" t="s">
        <v>784</v>
      </c>
      <c r="U4777" s="218" t="n">
        <v>4.1575</v>
      </c>
      <c r="V4777" s="0" t="s">
        <v>1027</v>
      </c>
      <c r="W4777" s="0" t="s">
        <v>1028</v>
      </c>
      <c r="X4777" s="0" t="s">
        <v>1029</v>
      </c>
      <c r="Y4777" s="0" t="s">
        <v>838</v>
      </c>
      <c r="Z4777" s="0" t="s">
        <v>571</v>
      </c>
      <c r="AA4777" s="0" t="s">
        <v>3769</v>
      </c>
      <c r="AB4777" s="215" t="n">
        <v>37073.875</v>
      </c>
      <c r="AC4777" s="215" t="n">
        <v>37103.875</v>
      </c>
    </row>
    <row r="4778" customFormat="false" ht="12.75" hidden="false" customHeight="false" outlineLevel="0" collapsed="false">
      <c r="A4778" s="208" t="str">
        <f aca="false">B4778&amp;" "&amp;C4778&amp;" "&amp;D4778</f>
        <v>US Oil Products Financial</v>
      </c>
      <c r="B4778" s="208" t="str">
        <f aca="false">IF((LEFT(N4778,2)="US"),"US","")</f>
        <v>US</v>
      </c>
      <c r="C4778" s="208" t="str">
        <f aca="false">M4778</f>
        <v>Oil Products</v>
      </c>
      <c r="D4778" s="208" t="str">
        <f aca="false">IF(ISNUMBER(FIND("Phy",N4778))=TRUE(),"Physical","Financial")</f>
        <v>Financial</v>
      </c>
      <c r="E4778" s="208" t="n">
        <f aca="false">IF(VLOOKUP(S4778,'DD-Lookup'!$J$6:$L$50,3,FALSE())="Monthly",(YEAR(AC4778)-YEAR(AB4778))*12+MONTH(AC4778)-MONTH(AB4778)+1,(AC4778-AB4778+1))</f>
        <v>1</v>
      </c>
      <c r="F4778" s="239" t="n">
        <f aca="false">E4778*SUM(P4778:Q4778)</f>
        <v>15000</v>
      </c>
      <c r="G4778" s="214" t="n">
        <v>1293798</v>
      </c>
      <c r="H4778" s="215" t="n">
        <v>37035.5451851852</v>
      </c>
      <c r="I4778" s="0" t="s">
        <v>1376</v>
      </c>
      <c r="M4778" s="0" t="s">
        <v>831</v>
      </c>
      <c r="N4778" s="0" t="s">
        <v>2855</v>
      </c>
      <c r="O4778" s="0" t="s">
        <v>2856</v>
      </c>
      <c r="Q4778" s="216" t="n">
        <v>15000</v>
      </c>
      <c r="S4778" s="0" t="s">
        <v>2243</v>
      </c>
      <c r="T4778" s="0" t="s">
        <v>784</v>
      </c>
      <c r="U4778" s="218" t="n">
        <v>79.1</v>
      </c>
      <c r="V4778" s="0" t="s">
        <v>2312</v>
      </c>
      <c r="W4778" s="0" t="s">
        <v>2857</v>
      </c>
      <c r="X4778" s="0" t="s">
        <v>2858</v>
      </c>
      <c r="Y4778" s="0" t="s">
        <v>847</v>
      </c>
      <c r="Z4778" s="0" t="s">
        <v>571</v>
      </c>
      <c r="AA4778" s="0" t="n">
        <v>107323</v>
      </c>
      <c r="AB4778" s="215" t="n">
        <v>37043</v>
      </c>
      <c r="AC4778" s="215" t="n">
        <v>37072</v>
      </c>
    </row>
    <row r="4779" customFormat="false" ht="12.75" hidden="false" customHeight="false" outlineLevel="0" collapsed="false">
      <c r="A4779" s="208" t="str">
        <f aca="false">B4779&amp;" "&amp;C4779&amp;" "&amp;D4779</f>
        <v>US Natural Gas Financial</v>
      </c>
      <c r="B4779" s="208" t="str">
        <f aca="false">IF((LEFT(N4779,2)="US"),"US","")</f>
        <v>US</v>
      </c>
      <c r="C4779" s="208" t="str">
        <f aca="false">M4779</f>
        <v>Natural Gas</v>
      </c>
      <c r="D4779" s="208" t="str">
        <f aca="false">IF(ISNUMBER(FIND("Phy",N4779))=TRUE(),"Physical","Financial")</f>
        <v>Financial</v>
      </c>
      <c r="E4779" s="208" t="n">
        <f aca="false">IF(VLOOKUP(S4779,'DD-Lookup'!$J$6:$L$50,3,FALSE())="Monthly",(YEAR(AC4779)-YEAR(AB4779))*12+MONTH(AC4779)-MONTH(AB4779)+1,(AC4779-AB4779+1))</f>
        <v>31</v>
      </c>
      <c r="F4779" s="239" t="n">
        <f aca="false">E4779*SUM(P4779:Q4779)</f>
        <v>387500</v>
      </c>
      <c r="G4779" s="214" t="n">
        <v>1293800</v>
      </c>
      <c r="H4779" s="215" t="n">
        <v>37035.5453009259</v>
      </c>
      <c r="I4779" s="0" t="s">
        <v>1376</v>
      </c>
      <c r="M4779" s="0" t="s">
        <v>858</v>
      </c>
      <c r="N4779" s="0" t="s">
        <v>1024</v>
      </c>
      <c r="O4779" s="0" t="s">
        <v>1145</v>
      </c>
      <c r="P4779" s="216" t="n">
        <v>12500</v>
      </c>
      <c r="S4779" s="0" t="s">
        <v>1026</v>
      </c>
      <c r="T4779" s="0" t="s">
        <v>784</v>
      </c>
      <c r="U4779" s="218" t="n">
        <v>4.2325</v>
      </c>
      <c r="V4779" s="0" t="s">
        <v>3572</v>
      </c>
      <c r="W4779" s="0" t="s">
        <v>1028</v>
      </c>
      <c r="X4779" s="0" t="s">
        <v>1029</v>
      </c>
      <c r="Y4779" s="0" t="s">
        <v>838</v>
      </c>
      <c r="Z4779" s="0" t="s">
        <v>571</v>
      </c>
      <c r="AA4779" s="0" t="s">
        <v>3770</v>
      </c>
      <c r="AB4779" s="215" t="n">
        <v>37104.875</v>
      </c>
      <c r="AC4779" s="215" t="n">
        <v>37134.875</v>
      </c>
    </row>
    <row r="4780" customFormat="false" ht="12.75" hidden="false" customHeight="false" outlineLevel="0" collapsed="false">
      <c r="A4780" s="208" t="str">
        <f aca="false">B4780&amp;" "&amp;C4780&amp;" "&amp;D4780</f>
        <v>US Crude Financial</v>
      </c>
      <c r="B4780" s="208" t="str">
        <f aca="false">IF((LEFT(N4780,2)="US"),"US","")</f>
        <v>US</v>
      </c>
      <c r="C4780" s="208" t="str">
        <f aca="false">M4780</f>
        <v>Crude</v>
      </c>
      <c r="D4780" s="208" t="str">
        <f aca="false">IF(ISNUMBER(FIND("Phy",N4780))=TRUE(),"Physical","Financial")</f>
        <v>Financial</v>
      </c>
      <c r="E4780" s="208" t="n">
        <f aca="false">IF(VLOOKUP(S4780,'DD-Lookup'!$J$6:$L$50,3,FALSE())="Monthly",(YEAR(AC4780)-YEAR(AB4780))*12+MONTH(AC4780)-MONTH(AB4780)+1,(AC4780-AB4780+1))</f>
        <v>1</v>
      </c>
      <c r="F4780" s="239" t="n">
        <f aca="false">E4780*SUM(P4780:Q4780)</f>
        <v>30000</v>
      </c>
      <c r="G4780" s="214" t="n">
        <v>1293803</v>
      </c>
      <c r="H4780" s="215" t="n">
        <v>37035.5458449074</v>
      </c>
      <c r="I4780" s="0" t="s">
        <v>1376</v>
      </c>
      <c r="M4780" s="0" t="s">
        <v>97</v>
      </c>
      <c r="N4780" s="0" t="s">
        <v>841</v>
      </c>
      <c r="O4780" s="0" t="s">
        <v>842</v>
      </c>
      <c r="Q4780" s="216" t="n">
        <v>30000</v>
      </c>
      <c r="S4780" s="0" t="s">
        <v>843</v>
      </c>
      <c r="T4780" s="0" t="s">
        <v>784</v>
      </c>
      <c r="U4780" s="218" t="n">
        <v>28.45</v>
      </c>
      <c r="V4780" s="0" t="s">
        <v>2510</v>
      </c>
      <c r="W4780" s="0" t="s">
        <v>845</v>
      </c>
      <c r="X4780" s="0" t="s">
        <v>846</v>
      </c>
      <c r="Y4780" s="0" t="s">
        <v>847</v>
      </c>
      <c r="Z4780" s="0" t="s">
        <v>571</v>
      </c>
      <c r="AA4780" s="0" t="n">
        <v>107324</v>
      </c>
      <c r="AB4780" s="215" t="n">
        <v>37073</v>
      </c>
      <c r="AC4780" s="215" t="n">
        <v>37103</v>
      </c>
    </row>
    <row r="4781" customFormat="false" ht="12.75" hidden="false" customHeight="false" outlineLevel="0" collapsed="false">
      <c r="A4781" s="208" t="str">
        <f aca="false">B4781&amp;" "&amp;C4781&amp;" "&amp;D4781</f>
        <v>US Crude Financial</v>
      </c>
      <c r="B4781" s="208" t="str">
        <f aca="false">IF((LEFT(N4781,2)="US"),"US","")</f>
        <v>US</v>
      </c>
      <c r="C4781" s="208" t="str">
        <f aca="false">M4781</f>
        <v>Crude</v>
      </c>
      <c r="D4781" s="208" t="str">
        <f aca="false">IF(ISNUMBER(FIND("Phy",N4781))=TRUE(),"Physical","Financial")</f>
        <v>Financial</v>
      </c>
      <c r="E4781" s="208" t="n">
        <f aca="false">IF(VLOOKUP(S4781,'DD-Lookup'!$J$6:$L$50,3,FALSE())="Monthly",(YEAR(AC4781)-YEAR(AB4781))*12+MONTH(AC4781)-MONTH(AB4781)+1,(AC4781-AB4781+1))</f>
        <v>1</v>
      </c>
      <c r="F4781" s="239" t="n">
        <f aca="false">E4781*SUM(P4781:Q4781)</f>
        <v>20000</v>
      </c>
      <c r="G4781" s="214" t="n">
        <v>1293804</v>
      </c>
      <c r="H4781" s="215" t="n">
        <v>37035.5458912037</v>
      </c>
      <c r="I4781" s="0" t="s">
        <v>1112</v>
      </c>
      <c r="M4781" s="0" t="s">
        <v>97</v>
      </c>
      <c r="N4781" s="0" t="s">
        <v>841</v>
      </c>
      <c r="O4781" s="0" t="s">
        <v>842</v>
      </c>
      <c r="Q4781" s="216" t="n">
        <v>20000</v>
      </c>
      <c r="S4781" s="0" t="s">
        <v>843</v>
      </c>
      <c r="T4781" s="0" t="s">
        <v>784</v>
      </c>
      <c r="U4781" s="218" t="n">
        <v>28.45</v>
      </c>
      <c r="V4781" s="0" t="s">
        <v>2690</v>
      </c>
      <c r="W4781" s="0" t="s">
        <v>845</v>
      </c>
      <c r="X4781" s="0" t="s">
        <v>846</v>
      </c>
      <c r="Y4781" s="0" t="s">
        <v>847</v>
      </c>
      <c r="Z4781" s="0" t="s">
        <v>571</v>
      </c>
      <c r="AA4781" s="0" t="n">
        <v>107325</v>
      </c>
      <c r="AB4781" s="215" t="n">
        <v>37073</v>
      </c>
      <c r="AC4781" s="215" t="n">
        <v>37103</v>
      </c>
    </row>
    <row r="4782" customFormat="false" ht="12.75" hidden="false" customHeight="false" outlineLevel="0" collapsed="false">
      <c r="A4782" s="208" t="str">
        <f aca="false">B4782&amp;" "&amp;C4782&amp;" "&amp;D4782</f>
        <v>US Crude Financial</v>
      </c>
      <c r="B4782" s="208" t="str">
        <f aca="false">IF((LEFT(N4782,2)="US"),"US","")</f>
        <v>US</v>
      </c>
      <c r="C4782" s="208" t="str">
        <f aca="false">M4782</f>
        <v>Crude</v>
      </c>
      <c r="D4782" s="208" t="str">
        <f aca="false">IF(ISNUMBER(FIND("Phy",N4782))=TRUE(),"Physical","Financial")</f>
        <v>Financial</v>
      </c>
      <c r="E4782" s="208" t="n">
        <f aca="false">IF(VLOOKUP(S4782,'DD-Lookup'!$J$6:$L$50,3,FALSE())="Monthly",(YEAR(AC4782)-YEAR(AB4782))*12+MONTH(AC4782)-MONTH(AB4782)+1,(AC4782-AB4782+1))</f>
        <v>1</v>
      </c>
      <c r="F4782" s="239" t="n">
        <f aca="false">E4782*SUM(P4782:Q4782)</f>
        <v>50000</v>
      </c>
      <c r="G4782" s="214" t="n">
        <v>1293805</v>
      </c>
      <c r="H4782" s="215" t="n">
        <v>37035.5459722222</v>
      </c>
      <c r="I4782" s="0" t="s">
        <v>2320</v>
      </c>
      <c r="M4782" s="0" t="s">
        <v>97</v>
      </c>
      <c r="N4782" s="0" t="s">
        <v>841</v>
      </c>
      <c r="O4782" s="0" t="s">
        <v>889</v>
      </c>
      <c r="P4782" s="216" t="n">
        <v>50000</v>
      </c>
      <c r="S4782" s="0" t="s">
        <v>843</v>
      </c>
      <c r="T4782" s="0" t="s">
        <v>784</v>
      </c>
      <c r="U4782" s="218" t="n">
        <v>28.43</v>
      </c>
      <c r="V4782" s="0" t="s">
        <v>2321</v>
      </c>
      <c r="W4782" s="0" t="s">
        <v>845</v>
      </c>
      <c r="X4782" s="0" t="s">
        <v>891</v>
      </c>
      <c r="Y4782" s="0" t="s">
        <v>847</v>
      </c>
      <c r="Z4782" s="0" t="s">
        <v>571</v>
      </c>
      <c r="AA4782" s="0" t="n">
        <v>107326</v>
      </c>
      <c r="AB4782" s="215" t="n">
        <v>37073</v>
      </c>
      <c r="AC4782" s="215" t="n">
        <v>37103</v>
      </c>
    </row>
    <row r="4783" customFormat="false" ht="12.75" hidden="false" customHeight="false" outlineLevel="0" collapsed="false">
      <c r="A4783" s="208" t="str">
        <f aca="false">B4783&amp;" "&amp;C4783&amp;" "&amp;D4783</f>
        <v>US Natural Gas Financial</v>
      </c>
      <c r="B4783" s="208" t="str">
        <f aca="false">IF((LEFT(N4783,2)="US"),"US","")</f>
        <v>US</v>
      </c>
      <c r="C4783" s="208" t="str">
        <f aca="false">M4783</f>
        <v>Natural Gas</v>
      </c>
      <c r="D4783" s="208" t="str">
        <f aca="false">IF(ISNUMBER(FIND("Phy",N4783))=TRUE(),"Physical","Financial")</f>
        <v>Financial</v>
      </c>
      <c r="E4783" s="208" t="n">
        <f aca="false">IF(VLOOKUP(S4783,'DD-Lookup'!$J$6:$L$50,3,FALSE())="Monthly",(YEAR(AC4783)-YEAR(AB4783))*12+MONTH(AC4783)-MONTH(AB4783)+1,(AC4783-AB4783+1))</f>
        <v>31</v>
      </c>
      <c r="F4783" s="239" t="n">
        <f aca="false">E4783*SUM(P4783:Q4783)</f>
        <v>620000</v>
      </c>
      <c r="G4783" s="214" t="n">
        <v>1293806</v>
      </c>
      <c r="H4783" s="215" t="n">
        <v>37035.5466087963</v>
      </c>
      <c r="I4783" s="0" t="s">
        <v>1023</v>
      </c>
      <c r="M4783" s="0" t="s">
        <v>858</v>
      </c>
      <c r="N4783" s="0" t="s">
        <v>1024</v>
      </c>
      <c r="O4783" s="0" t="s">
        <v>1099</v>
      </c>
      <c r="Q4783" s="216" t="n">
        <v>20000</v>
      </c>
      <c r="S4783" s="0" t="s">
        <v>1026</v>
      </c>
      <c r="T4783" s="0" t="s">
        <v>784</v>
      </c>
      <c r="U4783" s="218" t="n">
        <v>4.1575</v>
      </c>
      <c r="V4783" s="0" t="s">
        <v>1027</v>
      </c>
      <c r="W4783" s="0" t="s">
        <v>1028</v>
      </c>
      <c r="X4783" s="0" t="s">
        <v>1029</v>
      </c>
      <c r="Y4783" s="0" t="s">
        <v>838</v>
      </c>
      <c r="Z4783" s="0" t="s">
        <v>571</v>
      </c>
      <c r="AA4783" s="0" t="s">
        <v>3771</v>
      </c>
      <c r="AB4783" s="215" t="n">
        <v>37073.875</v>
      </c>
      <c r="AC4783" s="215" t="n">
        <v>37103.875</v>
      </c>
    </row>
    <row r="4784" customFormat="false" ht="12.75" hidden="false" customHeight="false" outlineLevel="0" collapsed="false">
      <c r="A4784" s="208" t="str">
        <f aca="false">B4784&amp;" "&amp;C4784&amp;" "&amp;D4784</f>
        <v>US Crude Financial</v>
      </c>
      <c r="B4784" s="208" t="str">
        <f aca="false">IF((LEFT(N4784,2)="US"),"US","")</f>
        <v>US</v>
      </c>
      <c r="C4784" s="208" t="str">
        <f aca="false">M4784</f>
        <v>Crude</v>
      </c>
      <c r="D4784" s="208" t="str">
        <f aca="false">IF(ISNUMBER(FIND("Phy",N4784))=TRUE(),"Physical","Financial")</f>
        <v>Financial</v>
      </c>
      <c r="E4784" s="208" t="n">
        <f aca="false">IF(VLOOKUP(S4784,'DD-Lookup'!$J$6:$L$50,3,FALSE())="Monthly",(YEAR(AC4784)-YEAR(AB4784))*12+MONTH(AC4784)-MONTH(AB4784)+1,(AC4784-AB4784+1))</f>
        <v>1</v>
      </c>
      <c r="F4784" s="239" t="n">
        <f aca="false">E4784*SUM(P4784:Q4784)</f>
        <v>50000</v>
      </c>
      <c r="G4784" s="214" t="n">
        <v>1293809</v>
      </c>
      <c r="H4784" s="215" t="n">
        <v>37035.5468981481</v>
      </c>
      <c r="I4784" s="0" t="s">
        <v>796</v>
      </c>
      <c r="M4784" s="0" t="s">
        <v>97</v>
      </c>
      <c r="N4784" s="0" t="s">
        <v>841</v>
      </c>
      <c r="O4784" s="0" t="s">
        <v>842</v>
      </c>
      <c r="Q4784" s="216" t="n">
        <v>50000</v>
      </c>
      <c r="S4784" s="0" t="s">
        <v>843</v>
      </c>
      <c r="T4784" s="0" t="s">
        <v>784</v>
      </c>
      <c r="U4784" s="218" t="n">
        <v>28.45</v>
      </c>
      <c r="V4784" s="0" t="s">
        <v>2516</v>
      </c>
      <c r="W4784" s="0" t="s">
        <v>845</v>
      </c>
      <c r="X4784" s="0" t="s">
        <v>846</v>
      </c>
      <c r="Y4784" s="0" t="s">
        <v>847</v>
      </c>
      <c r="Z4784" s="0" t="s">
        <v>571</v>
      </c>
      <c r="AA4784" s="0" t="n">
        <v>107327</v>
      </c>
      <c r="AB4784" s="215" t="n">
        <v>37073</v>
      </c>
      <c r="AC4784" s="215" t="n">
        <v>37103</v>
      </c>
    </row>
    <row r="4785" customFormat="false" ht="12.75" hidden="false" customHeight="false" outlineLevel="0" collapsed="false">
      <c r="A4785" s="208" t="str">
        <f aca="false">B4785&amp;" "&amp;C4785&amp;" "&amp;D4785</f>
        <v>US Power Physical</v>
      </c>
      <c r="B4785" s="208" t="str">
        <f aca="false">IF((LEFT(N4785,2)="US"),"US","")</f>
        <v>US</v>
      </c>
      <c r="C4785" s="208" t="str">
        <f aca="false">M4785</f>
        <v>Power</v>
      </c>
      <c r="D4785" s="208" t="str">
        <f aca="false">IF(ISNUMBER(FIND("Phy",N4785))=TRUE(),"Physical","Financial")</f>
        <v>Physical</v>
      </c>
      <c r="E4785" s="208" t="n">
        <f aca="false">IF(VLOOKUP(S4785,'DD-Lookup'!$J$6:$L$50,3,FALSE())="Monthly",(YEAR(AC4785)-YEAR(AB4785))*12+MONTH(AC4785)-MONTH(AB4785)+1,(AC4785-AB4785+1))</f>
        <v>62</v>
      </c>
      <c r="F4785" s="239" t="n">
        <f aca="false">E4785*SUM(P4785:Q4785)</f>
        <v>3100</v>
      </c>
      <c r="G4785" s="214" t="n">
        <v>1293810</v>
      </c>
      <c r="H4785" s="215" t="n">
        <v>37035.547025463</v>
      </c>
      <c r="I4785" s="0" t="s">
        <v>1183</v>
      </c>
      <c r="M4785" s="0" t="s">
        <v>67</v>
      </c>
      <c r="N4785" s="0" t="s">
        <v>1081</v>
      </c>
      <c r="O4785" s="0" t="s">
        <v>3364</v>
      </c>
      <c r="P4785" s="216" t="n">
        <v>50</v>
      </c>
      <c r="S4785" s="0" t="s">
        <v>930</v>
      </c>
      <c r="T4785" s="0" t="s">
        <v>784</v>
      </c>
      <c r="U4785" s="218" t="n">
        <v>27.5</v>
      </c>
      <c r="V4785" s="0" t="s">
        <v>1184</v>
      </c>
      <c r="W4785" s="0" t="s">
        <v>1090</v>
      </c>
      <c r="X4785" s="0" t="s">
        <v>1195</v>
      </c>
      <c r="Y4785" s="0" t="s">
        <v>1051</v>
      </c>
      <c r="Z4785" s="0" t="s">
        <v>618</v>
      </c>
      <c r="AA4785" s="0" t="n">
        <v>621948.1</v>
      </c>
      <c r="AB4785" s="215" t="n">
        <v>37073.875</v>
      </c>
      <c r="AC4785" s="215" t="n">
        <v>37134.875</v>
      </c>
    </row>
    <row r="4786" customFormat="false" ht="12.75" hidden="false" customHeight="false" outlineLevel="0" collapsed="false">
      <c r="A4786" s="208" t="str">
        <f aca="false">B4786&amp;" "&amp;C4786&amp;" "&amp;D4786</f>
        <v>US Natural Gas Physical</v>
      </c>
      <c r="B4786" s="208" t="str">
        <f aca="false">IF((LEFT(N4786,2)="US"),"US","")</f>
        <v>US</v>
      </c>
      <c r="C4786" s="208" t="str">
        <f aca="false">M4786</f>
        <v>Natural Gas</v>
      </c>
      <c r="D4786" s="208" t="str">
        <f aca="false">IF(ISNUMBER(FIND("Phy",N4786))=TRUE(),"Physical","Financial")</f>
        <v>Physical</v>
      </c>
      <c r="E4786" s="208" t="n">
        <f aca="false">IF(VLOOKUP(S4786,'DD-Lookup'!$J$6:$L$50,3,FALSE())="Monthly",(YEAR(AC4786)-YEAR(AB4786))*12+MONTH(AC4786)-MONTH(AB4786)+1,(AC4786-AB4786+1))</f>
        <v>30</v>
      </c>
      <c r="F4786" s="239" t="n">
        <f aca="false">E4786*SUM(P4786:Q4786)</f>
        <v>75000</v>
      </c>
      <c r="G4786" s="214" t="n">
        <v>1293811</v>
      </c>
      <c r="H4786" s="215" t="n">
        <v>37035.5477314815</v>
      </c>
      <c r="I4786" s="0" t="s">
        <v>1847</v>
      </c>
      <c r="M4786" s="0" t="s">
        <v>858</v>
      </c>
      <c r="N4786" s="0" t="s">
        <v>1305</v>
      </c>
      <c r="O4786" s="0" t="s">
        <v>2396</v>
      </c>
      <c r="P4786" s="216" t="n">
        <v>2500</v>
      </c>
      <c r="S4786" s="0" t="s">
        <v>1026</v>
      </c>
      <c r="T4786" s="0" t="s">
        <v>784</v>
      </c>
      <c r="U4786" s="218" t="n">
        <v>4.335</v>
      </c>
      <c r="V4786" s="0" t="s">
        <v>2397</v>
      </c>
      <c r="W4786" s="0" t="s">
        <v>1531</v>
      </c>
      <c r="X4786" s="0" t="s">
        <v>2398</v>
      </c>
      <c r="Y4786" s="0" t="s">
        <v>1310</v>
      </c>
      <c r="Z4786" s="0" t="s">
        <v>571</v>
      </c>
      <c r="AA4786" s="0" t="s">
        <v>3772</v>
      </c>
      <c r="AB4786" s="215" t="n">
        <v>37043.875</v>
      </c>
      <c r="AC4786" s="215" t="n">
        <v>37072.875</v>
      </c>
    </row>
    <row r="4787" customFormat="false" ht="12.75" hidden="false" customHeight="false" outlineLevel="0" collapsed="false">
      <c r="A4787" s="208" t="str">
        <f aca="false">B4787&amp;" "&amp;C4787&amp;" "&amp;D4787</f>
        <v> Natural Gas Physical</v>
      </c>
      <c r="B4787" s="208" t="str">
        <f aca="false">IF((LEFT(N4787,2)="US"),"US","")</f>
        <v/>
      </c>
      <c r="C4787" s="208" t="str">
        <f aca="false">M4787</f>
        <v>Natural Gas</v>
      </c>
      <c r="D4787" s="208" t="str">
        <f aca="false">IF(ISNUMBER(FIND("Phy",N4787))=TRUE(),"Physical","Financial")</f>
        <v>Physical</v>
      </c>
      <c r="E4787" s="208" t="n">
        <f aca="false">IF(VLOOKUP(S4787,'DD-Lookup'!$J$6:$L$50,3,FALSE())="Monthly",(YEAR(AC4787)-YEAR(AB4787))*12+MONTH(AC4787)-MONTH(AB4787)+1,(AC4787-AB4787+1))</f>
        <v>1</v>
      </c>
      <c r="F4787" s="239" t="n">
        <f aca="false">E4787*SUM(P4787:Q4787)</f>
        <v>10000</v>
      </c>
      <c r="G4787" s="214" t="n">
        <v>1293813</v>
      </c>
      <c r="H4787" s="215" t="n">
        <v>37035.5477430556</v>
      </c>
      <c r="I4787" s="0" t="s">
        <v>1583</v>
      </c>
      <c r="M4787" s="0" t="s">
        <v>858</v>
      </c>
      <c r="N4787" s="0" t="s">
        <v>2171</v>
      </c>
      <c r="O4787" s="0" t="s">
        <v>2223</v>
      </c>
      <c r="Q4787" s="216" t="n">
        <v>10000</v>
      </c>
      <c r="S4787" s="0" t="s">
        <v>279</v>
      </c>
      <c r="T4787" s="0" t="s">
        <v>2173</v>
      </c>
      <c r="U4787" s="218" t="n">
        <v>5.46</v>
      </c>
      <c r="V4787" s="0" t="s">
        <v>2521</v>
      </c>
      <c r="W4787" s="0" t="s">
        <v>2225</v>
      </c>
      <c r="X4787" s="0" t="s">
        <v>2176</v>
      </c>
      <c r="Y4787" s="0" t="s">
        <v>1310</v>
      </c>
      <c r="Z4787" s="0" t="s">
        <v>628</v>
      </c>
      <c r="AA4787" s="0" t="n">
        <v>809553</v>
      </c>
      <c r="AB4787" s="215" t="n">
        <v>37035.875</v>
      </c>
      <c r="AC4787" s="215" t="n">
        <v>37035.875</v>
      </c>
      <c r="AE4787" s="124" t="n">
        <f aca="false">IF(S4787="Gallon",F4787/42,F4787)</f>
        <v>10000</v>
      </c>
    </row>
    <row r="4788" customFormat="false" ht="12.75" hidden="false" customHeight="false" outlineLevel="0" collapsed="false">
      <c r="A4788" s="208" t="str">
        <f aca="false">B4788&amp;" "&amp;C4788&amp;" "&amp;D4788</f>
        <v>US Natural Gas Physical</v>
      </c>
      <c r="B4788" s="208" t="str">
        <f aca="false">IF((LEFT(N4788,2)="US"),"US","")</f>
        <v>US</v>
      </c>
      <c r="C4788" s="208" t="str">
        <f aca="false">M4788</f>
        <v>Natural Gas</v>
      </c>
      <c r="D4788" s="208" t="str">
        <f aca="false">IF(ISNUMBER(FIND("Phy",N4788))=TRUE(),"Physical","Financial")</f>
        <v>Physical</v>
      </c>
      <c r="E4788" s="208" t="n">
        <f aca="false">IF(VLOOKUP(S4788,'DD-Lookup'!$J$6:$L$50,3,FALSE())="Monthly",(YEAR(AC4788)-YEAR(AB4788))*12+MONTH(AC4788)-MONTH(AB4788)+1,(AC4788-AB4788+1))</f>
        <v>30</v>
      </c>
      <c r="F4788" s="239" t="n">
        <f aca="false">E4788*SUM(P4788:Q4788)</f>
        <v>75000</v>
      </c>
      <c r="G4788" s="214" t="n">
        <v>1293814</v>
      </c>
      <c r="H4788" s="215" t="n">
        <v>37035.5482175926</v>
      </c>
      <c r="I4788" s="0" t="s">
        <v>1225</v>
      </c>
      <c r="M4788" s="0" t="s">
        <v>858</v>
      </c>
      <c r="N4788" s="0" t="s">
        <v>1501</v>
      </c>
      <c r="O4788" s="0" t="s">
        <v>3773</v>
      </c>
      <c r="P4788" s="216" t="n">
        <v>2500</v>
      </c>
      <c r="S4788" s="0" t="s">
        <v>1026</v>
      </c>
      <c r="T4788" s="0" t="s">
        <v>784</v>
      </c>
      <c r="U4788" s="218" t="n">
        <v>0.345</v>
      </c>
      <c r="V4788" s="0" t="s">
        <v>3774</v>
      </c>
      <c r="W4788" s="0" t="s">
        <v>1531</v>
      </c>
      <c r="X4788" s="0" t="s">
        <v>2398</v>
      </c>
      <c r="Y4788" s="0" t="s">
        <v>1310</v>
      </c>
      <c r="Z4788" s="0" t="s">
        <v>571</v>
      </c>
      <c r="AA4788" s="0" t="s">
        <v>3775</v>
      </c>
      <c r="AB4788" s="215" t="n">
        <v>37043.875</v>
      </c>
      <c r="AC4788" s="215" t="n">
        <v>37072.875</v>
      </c>
    </row>
    <row r="4789" customFormat="false" ht="12.75" hidden="false" customHeight="false" outlineLevel="0" collapsed="false">
      <c r="A4789" s="208" t="str">
        <f aca="false">B4789&amp;" "&amp;C4789&amp;" "&amp;D4789</f>
        <v>US Natural Gas Physical</v>
      </c>
      <c r="B4789" s="208" t="str">
        <f aca="false">IF((LEFT(N4789,2)="US"),"US","")</f>
        <v>US</v>
      </c>
      <c r="C4789" s="208" t="str">
        <f aca="false">M4789</f>
        <v>Natural Gas</v>
      </c>
      <c r="D4789" s="208" t="str">
        <f aca="false">IF(ISNUMBER(FIND("Phy",N4789))=TRUE(),"Physical","Financial")</f>
        <v>Physical</v>
      </c>
      <c r="E4789" s="208" t="n">
        <f aca="false">IF(VLOOKUP(S4789,'DD-Lookup'!$J$6:$L$50,3,FALSE())="Monthly",(YEAR(AC4789)-YEAR(AB4789))*12+MONTH(AC4789)-MONTH(AB4789)+1,(AC4789-AB4789+1))</f>
        <v>30</v>
      </c>
      <c r="F4789" s="239" t="n">
        <f aca="false">E4789*SUM(P4789:Q4789)</f>
        <v>300000</v>
      </c>
      <c r="G4789" s="214" t="n">
        <v>1293817</v>
      </c>
      <c r="H4789" s="215" t="n">
        <v>37035.5491550926</v>
      </c>
      <c r="I4789" s="0" t="s">
        <v>1115</v>
      </c>
      <c r="M4789" s="0" t="s">
        <v>858</v>
      </c>
      <c r="N4789" s="0" t="s">
        <v>1501</v>
      </c>
      <c r="O4789" s="0" t="s">
        <v>3776</v>
      </c>
      <c r="P4789" s="216" t="n">
        <v>10000</v>
      </c>
      <c r="S4789" s="0" t="s">
        <v>1026</v>
      </c>
      <c r="T4789" s="0" t="s">
        <v>784</v>
      </c>
      <c r="U4789" s="218" t="n">
        <v>-0.01</v>
      </c>
      <c r="V4789" s="0" t="s">
        <v>1789</v>
      </c>
      <c r="W4789" s="0" t="s">
        <v>1667</v>
      </c>
      <c r="X4789" s="0" t="s">
        <v>1639</v>
      </c>
      <c r="Y4789" s="0" t="s">
        <v>1310</v>
      </c>
      <c r="Z4789" s="0" t="s">
        <v>571</v>
      </c>
      <c r="AA4789" s="0" t="s">
        <v>3777</v>
      </c>
      <c r="AB4789" s="215" t="n">
        <v>37043.875</v>
      </c>
      <c r="AC4789" s="215" t="n">
        <v>37072.875</v>
      </c>
      <c r="AE4789" s="124" t="n">
        <f aca="false">IF(S4789="Gallon",F4789/42,F4789)</f>
        <v>300000</v>
      </c>
    </row>
    <row r="4790" customFormat="false" ht="12.75" hidden="false" customHeight="false" outlineLevel="0" collapsed="false">
      <c r="A4790" s="208" t="str">
        <f aca="false">B4790&amp;" "&amp;C4790&amp;" "&amp;D4790</f>
        <v>US Natural Gas Financial</v>
      </c>
      <c r="B4790" s="208" t="str">
        <f aca="false">IF((LEFT(N4790,2)="US"),"US","")</f>
        <v>US</v>
      </c>
      <c r="C4790" s="208" t="str">
        <f aca="false">M4790</f>
        <v>Natural Gas</v>
      </c>
      <c r="D4790" s="208" t="str">
        <f aca="false">IF(ISNUMBER(FIND("Phy",N4790))=TRUE(),"Physical","Financial")</f>
        <v>Financial</v>
      </c>
      <c r="E4790" s="208" t="n">
        <f aca="false">IF(VLOOKUP(S4790,'DD-Lookup'!$J$6:$L$50,3,FALSE())="Monthly",(YEAR(AC4790)-YEAR(AB4790))*12+MONTH(AC4790)-MONTH(AB4790)+1,(AC4790-AB4790+1))</f>
        <v>31</v>
      </c>
      <c r="F4790" s="239" t="n">
        <f aca="false">E4790*SUM(P4790:Q4790)</f>
        <v>77500</v>
      </c>
      <c r="G4790" s="214" t="n">
        <v>1293818</v>
      </c>
      <c r="H4790" s="215" t="n">
        <v>37035.5494791667</v>
      </c>
      <c r="I4790" s="0" t="s">
        <v>1452</v>
      </c>
      <c r="M4790" s="0" t="s">
        <v>858</v>
      </c>
      <c r="N4790" s="0" t="s">
        <v>1024</v>
      </c>
      <c r="O4790" s="0" t="s">
        <v>1145</v>
      </c>
      <c r="P4790" s="216" t="n">
        <v>2500</v>
      </c>
      <c r="S4790" s="0" t="s">
        <v>1026</v>
      </c>
      <c r="T4790" s="0" t="s">
        <v>784</v>
      </c>
      <c r="U4790" s="218" t="n">
        <v>4.2325</v>
      </c>
      <c r="V4790" s="0" t="s">
        <v>2921</v>
      </c>
      <c r="W4790" s="0" t="s">
        <v>1028</v>
      </c>
      <c r="X4790" s="0" t="s">
        <v>1029</v>
      </c>
      <c r="Y4790" s="0" t="s">
        <v>838</v>
      </c>
      <c r="Z4790" s="0" t="s">
        <v>571</v>
      </c>
      <c r="AA4790" s="0" t="s">
        <v>3778</v>
      </c>
      <c r="AB4790" s="215" t="n">
        <v>37104.875</v>
      </c>
      <c r="AC4790" s="215" t="n">
        <v>37134.875</v>
      </c>
    </row>
    <row r="4791" customFormat="false" ht="12.75" hidden="false" customHeight="false" outlineLevel="0" collapsed="false">
      <c r="A4791" s="208" t="str">
        <f aca="false">B4791&amp;" "&amp;C4791&amp;" "&amp;D4791</f>
        <v>US Natural Gas Financial</v>
      </c>
      <c r="B4791" s="208" t="str">
        <f aca="false">IF((LEFT(N4791,2)="US"),"US","")</f>
        <v>US</v>
      </c>
      <c r="C4791" s="208" t="str">
        <f aca="false">M4791</f>
        <v>Natural Gas</v>
      </c>
      <c r="D4791" s="208" t="str">
        <f aca="false">IF(ISNUMBER(FIND("Phy",N4791))=TRUE(),"Physical","Financial")</f>
        <v>Financial</v>
      </c>
      <c r="E4791" s="208" t="n">
        <f aca="false">IF(VLOOKUP(S4791,'DD-Lookup'!$J$6:$L$50,3,FALSE())="Monthly",(YEAR(AC4791)-YEAR(AB4791))*12+MONTH(AC4791)-MONTH(AB4791)+1,(AC4791-AB4791+1))</f>
        <v>31</v>
      </c>
      <c r="F4791" s="239" t="n">
        <f aca="false">E4791*SUM(P4791:Q4791)</f>
        <v>620000</v>
      </c>
      <c r="G4791" s="214" t="n">
        <v>1293822</v>
      </c>
      <c r="H4791" s="215" t="n">
        <v>37035.5510532407</v>
      </c>
      <c r="I4791" s="0" t="s">
        <v>2107</v>
      </c>
      <c r="M4791" s="0" t="s">
        <v>858</v>
      </c>
      <c r="N4791" s="0" t="s">
        <v>1024</v>
      </c>
      <c r="O4791" s="0" t="s">
        <v>1099</v>
      </c>
      <c r="P4791" s="216" t="n">
        <v>20000</v>
      </c>
      <c r="S4791" s="0" t="s">
        <v>1026</v>
      </c>
      <c r="T4791" s="0" t="s">
        <v>784</v>
      </c>
      <c r="U4791" s="218" t="n">
        <v>4.1525</v>
      </c>
      <c r="V4791" s="0" t="s">
        <v>3662</v>
      </c>
      <c r="W4791" s="0" t="s">
        <v>1028</v>
      </c>
      <c r="X4791" s="0" t="s">
        <v>1029</v>
      </c>
      <c r="Y4791" s="0" t="s">
        <v>838</v>
      </c>
      <c r="Z4791" s="0" t="s">
        <v>571</v>
      </c>
      <c r="AA4791" s="0" t="s">
        <v>3779</v>
      </c>
      <c r="AB4791" s="215" t="n">
        <v>37073.875</v>
      </c>
      <c r="AC4791" s="215" t="n">
        <v>37103.875</v>
      </c>
    </row>
    <row r="4792" customFormat="false" ht="12.75" hidden="false" customHeight="false" outlineLevel="0" collapsed="false">
      <c r="A4792" s="208" t="str">
        <f aca="false">B4792&amp;" "&amp;C4792&amp;" "&amp;D4792</f>
        <v>US Power Physical</v>
      </c>
      <c r="B4792" s="208" t="str">
        <f aca="false">IF((LEFT(N4792,2)="US"),"US","")</f>
        <v>US</v>
      </c>
      <c r="C4792" s="208" t="str">
        <f aca="false">M4792</f>
        <v>Power</v>
      </c>
      <c r="D4792" s="208" t="str">
        <f aca="false">IF(ISNUMBER(FIND("Phy",N4792))=TRUE(),"Physical","Financial")</f>
        <v>Physical</v>
      </c>
      <c r="E4792" s="208" t="n">
        <f aca="false">IF(VLOOKUP(S4792,'DD-Lookup'!$J$6:$L$50,3,FALSE())="Monthly",(YEAR(AC4792)-YEAR(AB4792))*12+MONTH(AC4792)-MONTH(AB4792)+1,(AC4792-AB4792+1))</f>
        <v>31</v>
      </c>
      <c r="F4792" s="239" t="n">
        <f aca="false">E4792*SUM(P4792:Q4792)</f>
        <v>775</v>
      </c>
      <c r="G4792" s="214" t="n">
        <v>1293824</v>
      </c>
      <c r="H4792" s="215" t="n">
        <v>37035.5511111111</v>
      </c>
      <c r="I4792" s="0" t="s">
        <v>840</v>
      </c>
      <c r="M4792" s="0" t="s">
        <v>67</v>
      </c>
      <c r="N4792" s="0" t="s">
        <v>1628</v>
      </c>
      <c r="O4792" s="0" t="s">
        <v>3780</v>
      </c>
      <c r="Q4792" s="216" t="n">
        <v>25</v>
      </c>
      <c r="S4792" s="0" t="s">
        <v>930</v>
      </c>
      <c r="T4792" s="0" t="s">
        <v>784</v>
      </c>
      <c r="U4792" s="218" t="n">
        <v>385</v>
      </c>
      <c r="V4792" s="0" t="s">
        <v>2709</v>
      </c>
      <c r="W4792" s="0" t="s">
        <v>1933</v>
      </c>
      <c r="X4792" s="0" t="s">
        <v>1934</v>
      </c>
      <c r="Y4792" s="0" t="s">
        <v>1051</v>
      </c>
      <c r="Z4792" s="0" t="s">
        <v>618</v>
      </c>
      <c r="AA4792" s="0" t="n">
        <v>621962.1</v>
      </c>
      <c r="AB4792" s="215" t="n">
        <v>37104.875</v>
      </c>
      <c r="AC4792" s="215" t="n">
        <v>37134.875</v>
      </c>
    </row>
    <row r="4793" customFormat="false" ht="12.75" hidden="false" customHeight="false" outlineLevel="0" collapsed="false">
      <c r="A4793" s="208" t="str">
        <f aca="false">B4793&amp;" "&amp;C4793&amp;" "&amp;D4793</f>
        <v>US Power Physical</v>
      </c>
      <c r="B4793" s="208" t="str">
        <f aca="false">IF((LEFT(N4793,2)="US"),"US","")</f>
        <v>US</v>
      </c>
      <c r="C4793" s="208" t="str">
        <f aca="false">M4793</f>
        <v>Power</v>
      </c>
      <c r="D4793" s="208" t="str">
        <f aca="false">IF(ISNUMBER(FIND("Phy",N4793))=TRUE(),"Physical","Financial")</f>
        <v>Physical</v>
      </c>
      <c r="E4793" s="208" t="n">
        <f aca="false">IF(VLOOKUP(S4793,'DD-Lookup'!$J$6:$L$50,3,FALSE())="Monthly",(YEAR(AC4793)-YEAR(AB4793))*12+MONTH(AC4793)-MONTH(AB4793)+1,(AC4793-AB4793+1))</f>
        <v>5</v>
      </c>
      <c r="F4793" s="239" t="n">
        <f aca="false">E4793*SUM(P4793:Q4793)</f>
        <v>250</v>
      </c>
      <c r="G4793" s="214" t="n">
        <v>1293825</v>
      </c>
      <c r="H4793" s="215" t="n">
        <v>37035.5511805556</v>
      </c>
      <c r="I4793" s="0" t="s">
        <v>1087</v>
      </c>
      <c r="M4793" s="0" t="s">
        <v>67</v>
      </c>
      <c r="N4793" s="0" t="s">
        <v>1081</v>
      </c>
      <c r="O4793" s="0" t="s">
        <v>1096</v>
      </c>
      <c r="Q4793" s="216" t="n">
        <v>50</v>
      </c>
      <c r="S4793" s="0" t="s">
        <v>930</v>
      </c>
      <c r="T4793" s="0" t="s">
        <v>784</v>
      </c>
      <c r="U4793" s="218" t="n">
        <v>64.5</v>
      </c>
      <c r="V4793" s="0" t="s">
        <v>1093</v>
      </c>
      <c r="W4793" s="0" t="s">
        <v>1094</v>
      </c>
      <c r="X4793" s="0" t="s">
        <v>1063</v>
      </c>
      <c r="Y4793" s="0" t="s">
        <v>1051</v>
      </c>
      <c r="Z4793" s="0" t="s">
        <v>618</v>
      </c>
      <c r="AA4793" s="0" t="n">
        <v>621963.1</v>
      </c>
      <c r="AB4793" s="215" t="n">
        <v>37046.875</v>
      </c>
      <c r="AC4793" s="215" t="n">
        <v>37050.875</v>
      </c>
    </row>
    <row r="4794" customFormat="false" ht="12.75" hidden="false" customHeight="false" outlineLevel="0" collapsed="false">
      <c r="A4794" s="208" t="str">
        <f aca="false">B4794&amp;" "&amp;C4794&amp;" "&amp;D4794</f>
        <v>US Natural Gas Financial</v>
      </c>
      <c r="B4794" s="208" t="str">
        <f aca="false">IF((LEFT(N4794,2)="US"),"US","")</f>
        <v>US</v>
      </c>
      <c r="C4794" s="208" t="str">
        <f aca="false">M4794</f>
        <v>Natural Gas</v>
      </c>
      <c r="D4794" s="208" t="str">
        <f aca="false">IF(ISNUMBER(FIND("Phy",N4794))=TRUE(),"Physical","Financial")</f>
        <v>Financial</v>
      </c>
      <c r="E4794" s="208" t="n">
        <f aca="false">IF(VLOOKUP(S4794,'DD-Lookup'!$J$6:$L$50,3,FALSE())="Monthly",(YEAR(AC4794)-YEAR(AB4794))*12+MONTH(AC4794)-MONTH(AB4794)+1,(AC4794-AB4794+1))</f>
        <v>31</v>
      </c>
      <c r="F4794" s="239" t="n">
        <f aca="false">E4794*SUM(P4794:Q4794)</f>
        <v>620000</v>
      </c>
      <c r="G4794" s="214" t="n">
        <v>1293830</v>
      </c>
      <c r="H4794" s="215" t="n">
        <v>37035.5536458333</v>
      </c>
      <c r="I4794" s="0" t="s">
        <v>1376</v>
      </c>
      <c r="M4794" s="0" t="s">
        <v>858</v>
      </c>
      <c r="N4794" s="0" t="s">
        <v>1024</v>
      </c>
      <c r="O4794" s="0" t="s">
        <v>1099</v>
      </c>
      <c r="P4794" s="216" t="n">
        <v>20000</v>
      </c>
      <c r="S4794" s="0" t="s">
        <v>1026</v>
      </c>
      <c r="T4794" s="0" t="s">
        <v>784</v>
      </c>
      <c r="U4794" s="218" t="n">
        <v>4.1475</v>
      </c>
      <c r="V4794" s="0" t="s">
        <v>1510</v>
      </c>
      <c r="W4794" s="0" t="s">
        <v>1028</v>
      </c>
      <c r="X4794" s="0" t="s">
        <v>1029</v>
      </c>
      <c r="Y4794" s="0" t="s">
        <v>838</v>
      </c>
      <c r="Z4794" s="0" t="s">
        <v>571</v>
      </c>
      <c r="AA4794" s="0" t="s">
        <v>3781</v>
      </c>
      <c r="AB4794" s="215" t="n">
        <v>37073.875</v>
      </c>
      <c r="AC4794" s="215" t="n">
        <v>37103.875</v>
      </c>
    </row>
    <row r="4795" customFormat="false" ht="12.75" hidden="false" customHeight="false" outlineLevel="0" collapsed="false">
      <c r="A4795" s="208" t="str">
        <f aca="false">B4795&amp;" "&amp;C4795&amp;" "&amp;D4795</f>
        <v>US Crude Financial</v>
      </c>
      <c r="B4795" s="208" t="str">
        <f aca="false">IF((LEFT(N4795,2)="US"),"US","")</f>
        <v>US</v>
      </c>
      <c r="C4795" s="208" t="str">
        <f aca="false">M4795</f>
        <v>Crude</v>
      </c>
      <c r="D4795" s="208" t="str">
        <f aca="false">IF(ISNUMBER(FIND("Phy",N4795))=TRUE(),"Physical","Financial")</f>
        <v>Financial</v>
      </c>
      <c r="E4795" s="208" t="n">
        <f aca="false">IF(VLOOKUP(S4795,'DD-Lookup'!$J$6:$L$50,3,FALSE())="Monthly",(YEAR(AC4795)-YEAR(AB4795))*12+MONTH(AC4795)-MONTH(AB4795)+1,(AC4795-AB4795+1))</f>
        <v>1</v>
      </c>
      <c r="F4795" s="239" t="n">
        <f aca="false">E4795*SUM(P4795:Q4795)</f>
        <v>50000</v>
      </c>
      <c r="G4795" s="214" t="n">
        <v>1293833</v>
      </c>
      <c r="H4795" s="215" t="n">
        <v>37035.5538888889</v>
      </c>
      <c r="I4795" s="0" t="s">
        <v>796</v>
      </c>
      <c r="M4795" s="0" t="s">
        <v>97</v>
      </c>
      <c r="N4795" s="0" t="s">
        <v>841</v>
      </c>
      <c r="O4795" s="0" t="s">
        <v>842</v>
      </c>
      <c r="P4795" s="216" t="n">
        <v>50000</v>
      </c>
      <c r="S4795" s="0" t="s">
        <v>843</v>
      </c>
      <c r="T4795" s="0" t="s">
        <v>784</v>
      </c>
      <c r="U4795" s="218" t="n">
        <v>28.43</v>
      </c>
      <c r="V4795" s="0" t="s">
        <v>2516</v>
      </c>
      <c r="W4795" s="0" t="s">
        <v>845</v>
      </c>
      <c r="X4795" s="0" t="s">
        <v>846</v>
      </c>
      <c r="Y4795" s="0" t="s">
        <v>847</v>
      </c>
      <c r="Z4795" s="0" t="s">
        <v>571</v>
      </c>
      <c r="AA4795" s="0" t="n">
        <v>107331</v>
      </c>
      <c r="AB4795" s="215" t="n">
        <v>37073</v>
      </c>
      <c r="AC4795" s="215" t="n">
        <v>37103</v>
      </c>
    </row>
    <row r="4796" customFormat="false" ht="12.75" hidden="false" customHeight="false" outlineLevel="0" collapsed="false">
      <c r="A4796" s="208" t="str">
        <f aca="false">B4796&amp;" "&amp;C4796&amp;" "&amp;D4796</f>
        <v>US Natural Gas Financial</v>
      </c>
      <c r="B4796" s="208" t="str">
        <f aca="false">IF((LEFT(N4796,2)="US"),"US","")</f>
        <v>US</v>
      </c>
      <c r="C4796" s="208" t="str">
        <f aca="false">M4796</f>
        <v>Natural Gas</v>
      </c>
      <c r="D4796" s="208" t="str">
        <f aca="false">IF(ISNUMBER(FIND("Phy",N4796))=TRUE(),"Physical","Financial")</f>
        <v>Financial</v>
      </c>
      <c r="E4796" s="208" t="n">
        <f aca="false">IF(VLOOKUP(S4796,'DD-Lookup'!$J$6:$L$50,3,FALSE())="Monthly",(YEAR(AC4796)-YEAR(AB4796))*12+MONTH(AC4796)-MONTH(AB4796)+1,(AC4796-AB4796+1))</f>
        <v>30</v>
      </c>
      <c r="F4796" s="239" t="n">
        <f aca="false">E4796*SUM(P4796:Q4796)</f>
        <v>450000</v>
      </c>
      <c r="G4796" s="214" t="n">
        <v>1293834</v>
      </c>
      <c r="H4796" s="215" t="n">
        <v>37035.5539699074</v>
      </c>
      <c r="I4796" s="0" t="s">
        <v>1066</v>
      </c>
      <c r="M4796" s="0" t="s">
        <v>858</v>
      </c>
      <c r="N4796" s="0" t="s">
        <v>1024</v>
      </c>
      <c r="O4796" s="0" t="s">
        <v>1025</v>
      </c>
      <c r="Q4796" s="216" t="n">
        <v>15000</v>
      </c>
      <c r="S4796" s="0" t="s">
        <v>1026</v>
      </c>
      <c r="T4796" s="0" t="s">
        <v>784</v>
      </c>
      <c r="U4796" s="218" t="n">
        <v>4.085</v>
      </c>
      <c r="V4796" s="0" t="s">
        <v>2280</v>
      </c>
      <c r="W4796" s="0" t="s">
        <v>1028</v>
      </c>
      <c r="X4796" s="0" t="s">
        <v>1029</v>
      </c>
      <c r="Y4796" s="0" t="s">
        <v>838</v>
      </c>
      <c r="Z4796" s="0" t="s">
        <v>571</v>
      </c>
      <c r="AA4796" s="0" t="s">
        <v>3782</v>
      </c>
      <c r="AB4796" s="215" t="n">
        <v>37043.875</v>
      </c>
      <c r="AC4796" s="215" t="n">
        <v>37072.875</v>
      </c>
    </row>
    <row r="4797" customFormat="false" ht="12.75" hidden="false" customHeight="false" outlineLevel="0" collapsed="false">
      <c r="A4797" s="208" t="str">
        <f aca="false">B4797&amp;" "&amp;C4797&amp;" "&amp;D4797</f>
        <v>US Natural Gas Physical</v>
      </c>
      <c r="B4797" s="208" t="str">
        <f aca="false">IF((LEFT(N4797,2)="US"),"US","")</f>
        <v>US</v>
      </c>
      <c r="C4797" s="208" t="str">
        <f aca="false">M4797</f>
        <v>Natural Gas</v>
      </c>
      <c r="D4797" s="208" t="str">
        <f aca="false">IF(ISNUMBER(FIND("Phy",N4797))=TRUE(),"Physical","Financial")</f>
        <v>Physical</v>
      </c>
      <c r="E4797" s="208" t="n">
        <f aca="false">IF(VLOOKUP(S4797,'DD-Lookup'!$J$6:$L$50,3,FALSE())="Monthly",(YEAR(AC4797)-YEAR(AB4797))*12+MONTH(AC4797)-MONTH(AB4797)+1,(AC4797-AB4797+1))</f>
        <v>4</v>
      </c>
      <c r="F4797" s="239" t="n">
        <f aca="false">E4797*SUM(P4797:Q4797)</f>
        <v>40000</v>
      </c>
      <c r="G4797" s="214" t="n">
        <v>1293835</v>
      </c>
      <c r="H4797" s="215" t="n">
        <v>37035.5541898148</v>
      </c>
      <c r="I4797" s="0" t="s">
        <v>2360</v>
      </c>
      <c r="M4797" s="0" t="s">
        <v>858</v>
      </c>
      <c r="N4797" s="0" t="s">
        <v>1305</v>
      </c>
      <c r="O4797" s="0" t="s">
        <v>3623</v>
      </c>
      <c r="P4797" s="216" t="n">
        <v>10000</v>
      </c>
      <c r="S4797" s="0" t="s">
        <v>1026</v>
      </c>
      <c r="T4797" s="0" t="s">
        <v>784</v>
      </c>
      <c r="U4797" s="218" t="n">
        <v>3.965</v>
      </c>
      <c r="V4797" s="0" t="s">
        <v>2361</v>
      </c>
      <c r="W4797" s="0" t="s">
        <v>1667</v>
      </c>
      <c r="X4797" s="0" t="s">
        <v>1639</v>
      </c>
      <c r="Y4797" s="0" t="s">
        <v>1310</v>
      </c>
      <c r="Z4797" s="0" t="s">
        <v>571</v>
      </c>
      <c r="AA4797" s="0" t="n">
        <v>809565</v>
      </c>
      <c r="AB4797" s="215" t="n">
        <v>37037</v>
      </c>
      <c r="AC4797" s="215" t="n">
        <v>37040</v>
      </c>
    </row>
    <row r="4798" customFormat="false" ht="12.75" hidden="false" customHeight="false" outlineLevel="0" collapsed="false">
      <c r="A4798" s="208" t="str">
        <f aca="false">B4798&amp;" "&amp;C4798&amp;" "&amp;D4798</f>
        <v>US Natural Gas Financial</v>
      </c>
      <c r="B4798" s="208" t="str">
        <f aca="false">IF((LEFT(N4798,2)="US"),"US","")</f>
        <v>US</v>
      </c>
      <c r="C4798" s="208" t="str">
        <f aca="false">M4798</f>
        <v>Natural Gas</v>
      </c>
      <c r="D4798" s="208" t="str">
        <f aca="false">IF(ISNUMBER(FIND("Phy",N4798))=TRUE(),"Physical","Financial")</f>
        <v>Financial</v>
      </c>
      <c r="E4798" s="208" t="n">
        <f aca="false">IF(VLOOKUP(S4798,'DD-Lookup'!$J$6:$L$50,3,FALSE())="Monthly",(YEAR(AC4798)-YEAR(AB4798))*12+MONTH(AC4798)-MONTH(AB4798)+1,(AC4798-AB4798+1))</f>
        <v>365</v>
      </c>
      <c r="F4798" s="239" t="n">
        <f aca="false">E4798*SUM(P4798:Q4798)</f>
        <v>912500</v>
      </c>
      <c r="G4798" s="214" t="n">
        <v>1293836</v>
      </c>
      <c r="H4798" s="215" t="n">
        <v>37035.5542708333</v>
      </c>
      <c r="I4798" s="0" t="s">
        <v>1376</v>
      </c>
      <c r="M4798" s="0" t="s">
        <v>858</v>
      </c>
      <c r="N4798" s="0" t="s">
        <v>1024</v>
      </c>
      <c r="O4798" s="0" t="s">
        <v>1415</v>
      </c>
      <c r="P4798" s="216" t="n">
        <v>2500</v>
      </c>
      <c r="S4798" s="0" t="s">
        <v>1026</v>
      </c>
      <c r="T4798" s="0" t="s">
        <v>784</v>
      </c>
      <c r="U4798" s="218" t="n">
        <v>4.31</v>
      </c>
      <c r="V4798" s="0" t="s">
        <v>3572</v>
      </c>
      <c r="W4798" s="0" t="s">
        <v>1028</v>
      </c>
      <c r="X4798" s="0" t="s">
        <v>1029</v>
      </c>
      <c r="Y4798" s="0" t="s">
        <v>838</v>
      </c>
      <c r="Z4798" s="0" t="s">
        <v>571</v>
      </c>
      <c r="AA4798" s="0" t="s">
        <v>3783</v>
      </c>
      <c r="AB4798" s="215" t="n">
        <v>37257.875</v>
      </c>
      <c r="AC4798" s="215" t="n">
        <v>37621.875</v>
      </c>
    </row>
    <row r="4799" customFormat="false" ht="12.75" hidden="false" customHeight="false" outlineLevel="0" collapsed="false">
      <c r="A4799" s="208" t="str">
        <f aca="false">B4799&amp;" "&amp;C4799&amp;" "&amp;D4799</f>
        <v>US Natural Gas Physical</v>
      </c>
      <c r="B4799" s="208" t="str">
        <f aca="false">IF((LEFT(N4799,2)="US"),"US","")</f>
        <v>US</v>
      </c>
      <c r="C4799" s="208" t="str">
        <f aca="false">M4799</f>
        <v>Natural Gas</v>
      </c>
      <c r="D4799" s="208" t="str">
        <f aca="false">IF(ISNUMBER(FIND("Phy",N4799))=TRUE(),"Physical","Financial")</f>
        <v>Physical</v>
      </c>
      <c r="E4799" s="208" t="n">
        <f aca="false">IF(VLOOKUP(S4799,'DD-Lookup'!$J$6:$L$50,3,FALSE())="Monthly",(YEAR(AC4799)-YEAR(AB4799))*12+MONTH(AC4799)-MONTH(AB4799)+1,(AC4799-AB4799+1))</f>
        <v>4</v>
      </c>
      <c r="F4799" s="239" t="n">
        <f aca="false">E4799*SUM(P4799:Q4799)</f>
        <v>40000</v>
      </c>
      <c r="G4799" s="214" t="n">
        <v>1293837</v>
      </c>
      <c r="H4799" s="215" t="n">
        <v>37035.5542708333</v>
      </c>
      <c r="I4799" s="0" t="s">
        <v>2360</v>
      </c>
      <c r="M4799" s="0" t="s">
        <v>858</v>
      </c>
      <c r="N4799" s="0" t="s">
        <v>1305</v>
      </c>
      <c r="O4799" s="0" t="s">
        <v>3621</v>
      </c>
      <c r="P4799" s="216" t="n">
        <v>10000</v>
      </c>
      <c r="S4799" s="0" t="s">
        <v>1026</v>
      </c>
      <c r="T4799" s="0" t="s">
        <v>784</v>
      </c>
      <c r="U4799" s="218" t="n">
        <v>3.96</v>
      </c>
      <c r="V4799" s="0" t="s">
        <v>2361</v>
      </c>
      <c r="W4799" s="0" t="s">
        <v>1667</v>
      </c>
      <c r="X4799" s="0" t="s">
        <v>1639</v>
      </c>
      <c r="Y4799" s="0" t="s">
        <v>1310</v>
      </c>
      <c r="Z4799" s="0" t="s">
        <v>571</v>
      </c>
      <c r="AA4799" s="0" t="n">
        <v>809566</v>
      </c>
      <c r="AB4799" s="215" t="n">
        <v>37037</v>
      </c>
      <c r="AC4799" s="215" t="n">
        <v>37040</v>
      </c>
    </row>
    <row r="4800" customFormat="false" ht="12.75" hidden="false" customHeight="false" outlineLevel="0" collapsed="false">
      <c r="A4800" s="208" t="str">
        <f aca="false">B4800&amp;" "&amp;C4800&amp;" "&amp;D4800</f>
        <v>US Natural Gas Financial</v>
      </c>
      <c r="B4800" s="208" t="str">
        <f aca="false">IF((LEFT(N4800,2)="US"),"US","")</f>
        <v>US</v>
      </c>
      <c r="C4800" s="208" t="str">
        <f aca="false">M4800</f>
        <v>Natural Gas</v>
      </c>
      <c r="D4800" s="208" t="str">
        <f aca="false">IF(ISNUMBER(FIND("Phy",N4800))=TRUE(),"Physical","Financial")</f>
        <v>Financial</v>
      </c>
      <c r="E4800" s="208" t="n">
        <f aca="false">IF(VLOOKUP(S4800,'DD-Lookup'!$J$6:$L$50,3,FALSE())="Monthly",(YEAR(AC4800)-YEAR(AB4800))*12+MONTH(AC4800)-MONTH(AB4800)+1,(AC4800-AB4800+1))</f>
        <v>31</v>
      </c>
      <c r="F4800" s="239" t="n">
        <f aca="false">E4800*SUM(P4800:Q4800)</f>
        <v>3100</v>
      </c>
      <c r="G4800" s="214" t="n">
        <v>1293840</v>
      </c>
      <c r="H4800" s="215" t="n">
        <v>37035.5547569444</v>
      </c>
      <c r="I4800" s="0" t="s">
        <v>1066</v>
      </c>
      <c r="M4800" s="0" t="s">
        <v>858</v>
      </c>
      <c r="N4800" s="0" t="s">
        <v>1024</v>
      </c>
      <c r="O4800" s="0" t="s">
        <v>1478</v>
      </c>
      <c r="P4800" s="216" t="n">
        <v>100</v>
      </c>
      <c r="S4800" s="0" t="s">
        <v>1352</v>
      </c>
      <c r="T4800" s="0" t="s">
        <v>784</v>
      </c>
      <c r="U4800" s="218" t="n">
        <v>4.15</v>
      </c>
      <c r="V4800" s="0" t="s">
        <v>2280</v>
      </c>
      <c r="W4800" s="0" t="s">
        <v>1028</v>
      </c>
      <c r="X4800" s="0" t="s">
        <v>1029</v>
      </c>
      <c r="Y4800" s="0" t="s">
        <v>838</v>
      </c>
      <c r="Z4800" s="0" t="s">
        <v>571</v>
      </c>
      <c r="AA4800" s="0" t="s">
        <v>3784</v>
      </c>
      <c r="AB4800" s="215" t="n">
        <v>37073.875</v>
      </c>
      <c r="AC4800" s="215" t="n">
        <v>37103.875</v>
      </c>
    </row>
    <row r="4801" customFormat="false" ht="12.75" hidden="false" customHeight="false" outlineLevel="0" collapsed="false">
      <c r="A4801" s="208" t="str">
        <f aca="false">B4801&amp;" "&amp;C4801&amp;" "&amp;D4801</f>
        <v>US Natural Gas Financial</v>
      </c>
      <c r="B4801" s="208" t="str">
        <f aca="false">IF((LEFT(N4801,2)="US"),"US","")</f>
        <v>US</v>
      </c>
      <c r="C4801" s="208" t="str">
        <f aca="false">M4801</f>
        <v>Natural Gas</v>
      </c>
      <c r="D4801" s="208" t="str">
        <f aca="false">IF(ISNUMBER(FIND("Phy",N4801))=TRUE(),"Physical","Financial")</f>
        <v>Financial</v>
      </c>
      <c r="E4801" s="208" t="n">
        <f aca="false">IF(VLOOKUP(S4801,'DD-Lookup'!$J$6:$L$50,3,FALSE())="Monthly",(YEAR(AC4801)-YEAR(AB4801))*12+MONTH(AC4801)-MONTH(AB4801)+1,(AC4801-AB4801+1))</f>
        <v>30</v>
      </c>
      <c r="F4801" s="239" t="n">
        <f aca="false">E4801*SUM(P4801:Q4801)</f>
        <v>3000</v>
      </c>
      <c r="G4801" s="214" t="n">
        <v>1293839</v>
      </c>
      <c r="H4801" s="215" t="n">
        <v>37035.5547569444</v>
      </c>
      <c r="I4801" s="0" t="s">
        <v>1066</v>
      </c>
      <c r="M4801" s="0" t="s">
        <v>858</v>
      </c>
      <c r="N4801" s="0" t="s">
        <v>1024</v>
      </c>
      <c r="O4801" s="0" t="s">
        <v>2656</v>
      </c>
      <c r="Q4801" s="216" t="n">
        <v>100</v>
      </c>
      <c r="S4801" s="0" t="s">
        <v>1352</v>
      </c>
      <c r="T4801" s="0" t="s">
        <v>784</v>
      </c>
      <c r="U4801" s="218" t="n">
        <v>4.085</v>
      </c>
      <c r="V4801" s="0" t="s">
        <v>2280</v>
      </c>
      <c r="W4801" s="0" t="s">
        <v>1028</v>
      </c>
      <c r="X4801" s="0" t="s">
        <v>1029</v>
      </c>
      <c r="Y4801" s="0" t="s">
        <v>838</v>
      </c>
      <c r="Z4801" s="0" t="s">
        <v>571</v>
      </c>
      <c r="AA4801" s="0" t="s">
        <v>3785</v>
      </c>
      <c r="AB4801" s="215" t="n">
        <v>37043.875</v>
      </c>
      <c r="AC4801" s="215" t="n">
        <v>37072.875</v>
      </c>
    </row>
    <row r="4802" customFormat="false" ht="12.75" hidden="false" customHeight="false" outlineLevel="0" collapsed="false">
      <c r="A4802" s="208" t="str">
        <f aca="false">B4802&amp;" "&amp;C4802&amp;" "&amp;D4802</f>
        <v>US Natural Gas Financial</v>
      </c>
      <c r="B4802" s="208" t="str">
        <f aca="false">IF((LEFT(N4802,2)="US"),"US","")</f>
        <v>US</v>
      </c>
      <c r="C4802" s="208" t="str">
        <f aca="false">M4802</f>
        <v>Natural Gas</v>
      </c>
      <c r="D4802" s="208" t="str">
        <f aca="false">IF(ISNUMBER(FIND("Phy",N4802))=TRUE(),"Physical","Financial")</f>
        <v>Financial</v>
      </c>
      <c r="E4802" s="208" t="n">
        <f aca="false">IF(VLOOKUP(S4802,'DD-Lookup'!$J$6:$L$50,3,FALSE())="Monthly",(YEAR(AC4802)-YEAR(AB4802))*12+MONTH(AC4802)-MONTH(AB4802)+1,(AC4802-AB4802+1))</f>
        <v>30</v>
      </c>
      <c r="F4802" s="239" t="n">
        <f aca="false">E4802*SUM(P4802:Q4802)</f>
        <v>600000</v>
      </c>
      <c r="G4802" s="214" t="n">
        <v>1293841</v>
      </c>
      <c r="H4802" s="215" t="n">
        <v>37035.5547685185</v>
      </c>
      <c r="I4802" s="0" t="s">
        <v>2023</v>
      </c>
      <c r="M4802" s="0" t="s">
        <v>858</v>
      </c>
      <c r="N4802" s="0" t="s">
        <v>1024</v>
      </c>
      <c r="O4802" s="0" t="s">
        <v>1025</v>
      </c>
      <c r="P4802" s="216" t="n">
        <v>20000</v>
      </c>
      <c r="S4802" s="0" t="s">
        <v>1026</v>
      </c>
      <c r="T4802" s="0" t="s">
        <v>784</v>
      </c>
      <c r="U4802" s="218" t="n">
        <v>4.08</v>
      </c>
      <c r="V4802" s="0" t="s">
        <v>2024</v>
      </c>
      <c r="W4802" s="0" t="s">
        <v>1028</v>
      </c>
      <c r="X4802" s="0" t="s">
        <v>1029</v>
      </c>
      <c r="Y4802" s="0" t="s">
        <v>838</v>
      </c>
      <c r="Z4802" s="0" t="s">
        <v>571</v>
      </c>
      <c r="AA4802" s="0" t="s">
        <v>3786</v>
      </c>
      <c r="AB4802" s="215" t="n">
        <v>37043.875</v>
      </c>
      <c r="AC4802" s="215" t="n">
        <v>37072.875</v>
      </c>
    </row>
    <row r="4803" customFormat="false" ht="12.75" hidden="false" customHeight="false" outlineLevel="0" collapsed="false">
      <c r="A4803" s="208" t="str">
        <f aca="false">B4803&amp;" "&amp;C4803&amp;" "&amp;D4803</f>
        <v>US Crude Financial</v>
      </c>
      <c r="B4803" s="208" t="str">
        <f aca="false">IF((LEFT(N4803,2)="US"),"US","")</f>
        <v>US</v>
      </c>
      <c r="C4803" s="208" t="str">
        <f aca="false">M4803</f>
        <v>Crude</v>
      </c>
      <c r="D4803" s="208" t="str">
        <f aca="false">IF(ISNUMBER(FIND("Phy",N4803))=TRUE(),"Physical","Financial")</f>
        <v>Financial</v>
      </c>
      <c r="E4803" s="208" t="n">
        <f aca="false">IF(VLOOKUP(S4803,'DD-Lookup'!$J$6:$L$50,3,FALSE())="Monthly",(YEAR(AC4803)-YEAR(AB4803))*12+MONTH(AC4803)-MONTH(AB4803)+1,(AC4803-AB4803+1))</f>
        <v>1</v>
      </c>
      <c r="F4803" s="239" t="n">
        <f aca="false">E4803*SUM(P4803:Q4803)</f>
        <v>50000</v>
      </c>
      <c r="G4803" s="214" t="n">
        <v>1293842</v>
      </c>
      <c r="H4803" s="215" t="n">
        <v>37035.5551157407</v>
      </c>
      <c r="I4803" s="0" t="s">
        <v>1112</v>
      </c>
      <c r="M4803" s="0" t="s">
        <v>97</v>
      </c>
      <c r="N4803" s="0" t="s">
        <v>841</v>
      </c>
      <c r="O4803" s="0" t="s">
        <v>842</v>
      </c>
      <c r="Q4803" s="216" t="n">
        <v>50000</v>
      </c>
      <c r="S4803" s="0" t="s">
        <v>843</v>
      </c>
      <c r="T4803" s="0" t="s">
        <v>784</v>
      </c>
      <c r="U4803" s="218" t="n">
        <v>28.47</v>
      </c>
      <c r="V4803" s="0" t="s">
        <v>2443</v>
      </c>
      <c r="W4803" s="0" t="s">
        <v>845</v>
      </c>
      <c r="X4803" s="0" t="s">
        <v>846</v>
      </c>
      <c r="Y4803" s="0" t="s">
        <v>847</v>
      </c>
      <c r="Z4803" s="0" t="s">
        <v>571</v>
      </c>
      <c r="AA4803" s="0" t="n">
        <v>107332</v>
      </c>
      <c r="AB4803" s="215" t="n">
        <v>37073</v>
      </c>
      <c r="AC4803" s="215" t="n">
        <v>37103</v>
      </c>
    </row>
    <row r="4804" customFormat="false" ht="12.75" hidden="false" customHeight="false" outlineLevel="0" collapsed="false">
      <c r="A4804" s="208" t="str">
        <f aca="false">B4804&amp;" "&amp;C4804&amp;" "&amp;D4804</f>
        <v>US Power Physical</v>
      </c>
      <c r="B4804" s="208" t="str">
        <f aca="false">IF((LEFT(N4804,2)="US"),"US","")</f>
        <v>US</v>
      </c>
      <c r="C4804" s="208" t="str">
        <f aca="false">M4804</f>
        <v>Power</v>
      </c>
      <c r="D4804" s="208" t="str">
        <f aca="false">IF(ISNUMBER(FIND("Phy",N4804))=TRUE(),"Physical","Financial")</f>
        <v>Physical</v>
      </c>
      <c r="E4804" s="208" t="n">
        <f aca="false">IF(VLOOKUP(S4804,'DD-Lookup'!$J$6:$L$50,3,FALSE())="Monthly",(YEAR(AC4804)-YEAR(AB4804))*12+MONTH(AC4804)-MONTH(AB4804)+1,(AC4804-AB4804+1))</f>
        <v>5</v>
      </c>
      <c r="F4804" s="239" t="n">
        <f aca="false">E4804*SUM(P4804:Q4804)</f>
        <v>250</v>
      </c>
      <c r="G4804" s="214" t="n">
        <v>1293843</v>
      </c>
      <c r="H4804" s="215" t="n">
        <v>37035.5551967593</v>
      </c>
      <c r="I4804" s="0" t="s">
        <v>1087</v>
      </c>
      <c r="M4804" s="0" t="s">
        <v>67</v>
      </c>
      <c r="N4804" s="0" t="s">
        <v>1081</v>
      </c>
      <c r="O4804" s="0" t="s">
        <v>1096</v>
      </c>
      <c r="P4804" s="216" t="n">
        <v>50</v>
      </c>
      <c r="S4804" s="0" t="s">
        <v>930</v>
      </c>
      <c r="T4804" s="0" t="s">
        <v>784</v>
      </c>
      <c r="U4804" s="218" t="n">
        <v>64.5</v>
      </c>
      <c r="V4804" s="0" t="s">
        <v>1093</v>
      </c>
      <c r="W4804" s="0" t="s">
        <v>1094</v>
      </c>
      <c r="X4804" s="0" t="s">
        <v>1063</v>
      </c>
      <c r="Y4804" s="0" t="s">
        <v>1051</v>
      </c>
      <c r="Z4804" s="0" t="s">
        <v>618</v>
      </c>
      <c r="AA4804" s="0" t="n">
        <v>621967.1</v>
      </c>
      <c r="AB4804" s="215" t="n">
        <v>37046.875</v>
      </c>
      <c r="AC4804" s="215" t="n">
        <v>37050.875</v>
      </c>
    </row>
    <row r="4805" customFormat="false" ht="12.75" hidden="false" customHeight="false" outlineLevel="0" collapsed="false">
      <c r="A4805" s="208" t="str">
        <f aca="false">B4805&amp;" "&amp;C4805&amp;" "&amp;D4805</f>
        <v>US Natural Gas Financial</v>
      </c>
      <c r="B4805" s="208" t="str">
        <f aca="false">IF((LEFT(N4805,2)="US"),"US","")</f>
        <v>US</v>
      </c>
      <c r="C4805" s="208" t="str">
        <f aca="false">M4805</f>
        <v>Natural Gas</v>
      </c>
      <c r="D4805" s="208" t="str">
        <f aca="false">IF(ISNUMBER(FIND("Phy",N4805))=TRUE(),"Physical","Financial")</f>
        <v>Financial</v>
      </c>
      <c r="E4805" s="208" t="n">
        <f aca="false">IF(VLOOKUP(S4805,'DD-Lookup'!$J$6:$L$50,3,FALSE())="Monthly",(YEAR(AC4805)-YEAR(AB4805))*12+MONTH(AC4805)-MONTH(AB4805)+1,(AC4805-AB4805+1))</f>
        <v>30</v>
      </c>
      <c r="F4805" s="239" t="n">
        <f aca="false">E4805*SUM(P4805:Q4805)</f>
        <v>150000</v>
      </c>
      <c r="G4805" s="214" t="n">
        <v>1293844</v>
      </c>
      <c r="H4805" s="215" t="n">
        <v>37035.5557060185</v>
      </c>
      <c r="I4805" s="0" t="s">
        <v>1170</v>
      </c>
      <c r="M4805" s="0" t="s">
        <v>858</v>
      </c>
      <c r="N4805" s="0" t="s">
        <v>1024</v>
      </c>
      <c r="O4805" s="0" t="s">
        <v>1495</v>
      </c>
      <c r="Q4805" s="216" t="n">
        <v>5000</v>
      </c>
      <c r="S4805" s="0" t="s">
        <v>1026</v>
      </c>
      <c r="T4805" s="0" t="s">
        <v>784</v>
      </c>
      <c r="U4805" s="218" t="n">
        <v>4.08</v>
      </c>
      <c r="V4805" s="0" t="s">
        <v>1522</v>
      </c>
      <c r="W4805" s="0" t="s">
        <v>1028</v>
      </c>
      <c r="X4805" s="0" t="s">
        <v>1029</v>
      </c>
      <c r="Y4805" s="0" t="s">
        <v>838</v>
      </c>
      <c r="Z4805" s="0" t="s">
        <v>571</v>
      </c>
      <c r="AA4805" s="0" t="s">
        <v>3787</v>
      </c>
      <c r="AB4805" s="215" t="n">
        <v>37043.9159722222</v>
      </c>
      <c r="AC4805" s="215" t="n">
        <v>37072.9159722222</v>
      </c>
    </row>
    <row r="4806" customFormat="false" ht="12.75" hidden="false" customHeight="false" outlineLevel="0" collapsed="false">
      <c r="A4806" s="208" t="str">
        <f aca="false">B4806&amp;" "&amp;C4806&amp;" "&amp;D4806</f>
        <v>US Crude Financial</v>
      </c>
      <c r="B4806" s="208" t="str">
        <f aca="false">IF((LEFT(N4806,2)="US"),"US","")</f>
        <v>US</v>
      </c>
      <c r="C4806" s="208" t="str">
        <f aca="false">M4806</f>
        <v>Crude</v>
      </c>
      <c r="D4806" s="208" t="str">
        <f aca="false">IF(ISNUMBER(FIND("Phy",N4806))=TRUE(),"Physical","Financial")</f>
        <v>Financial</v>
      </c>
      <c r="E4806" s="208" t="n">
        <f aca="false">IF(VLOOKUP(S4806,'DD-Lookup'!$J$6:$L$50,3,FALSE())="Monthly",(YEAR(AC4806)-YEAR(AB4806))*12+MONTH(AC4806)-MONTH(AB4806)+1,(AC4806-AB4806+1))</f>
        <v>1</v>
      </c>
      <c r="F4806" s="239" t="n">
        <f aca="false">E4806*SUM(P4806:Q4806)</f>
        <v>50000</v>
      </c>
      <c r="G4806" s="214" t="n">
        <v>1293845</v>
      </c>
      <c r="H4806" s="215" t="n">
        <v>37035.555787037</v>
      </c>
      <c r="I4806" s="0" t="s">
        <v>1112</v>
      </c>
      <c r="M4806" s="0" t="s">
        <v>97</v>
      </c>
      <c r="N4806" s="0" t="s">
        <v>841</v>
      </c>
      <c r="O4806" s="0" t="s">
        <v>842</v>
      </c>
      <c r="Q4806" s="216" t="n">
        <v>50000</v>
      </c>
      <c r="S4806" s="0" t="s">
        <v>843</v>
      </c>
      <c r="T4806" s="0" t="s">
        <v>784</v>
      </c>
      <c r="U4806" s="218" t="n">
        <v>28.49</v>
      </c>
      <c r="V4806" s="0" t="s">
        <v>2443</v>
      </c>
      <c r="W4806" s="0" t="s">
        <v>845</v>
      </c>
      <c r="X4806" s="0" t="s">
        <v>846</v>
      </c>
      <c r="Y4806" s="0" t="s">
        <v>847</v>
      </c>
      <c r="Z4806" s="0" t="s">
        <v>571</v>
      </c>
      <c r="AA4806" s="0" t="n">
        <v>107334</v>
      </c>
      <c r="AB4806" s="215" t="n">
        <v>37073</v>
      </c>
      <c r="AC4806" s="215" t="n">
        <v>37103</v>
      </c>
    </row>
    <row r="4807" customFormat="false" ht="12.75" hidden="false" customHeight="false" outlineLevel="0" collapsed="false">
      <c r="A4807" s="208" t="str">
        <f aca="false">B4807&amp;" "&amp;C4807&amp;" "&amp;D4807</f>
        <v>US Natural Gas Financial</v>
      </c>
      <c r="B4807" s="208" t="str">
        <f aca="false">IF((LEFT(N4807,2)="US"),"US","")</f>
        <v>US</v>
      </c>
      <c r="C4807" s="208" t="str">
        <f aca="false">M4807</f>
        <v>Natural Gas</v>
      </c>
      <c r="D4807" s="208" t="str">
        <f aca="false">IF(ISNUMBER(FIND("Phy",N4807))=TRUE(),"Physical","Financial")</f>
        <v>Financial</v>
      </c>
      <c r="E4807" s="208" t="n">
        <f aca="false">IF(VLOOKUP(S4807,'DD-Lookup'!$J$6:$L$50,3,FALSE())="Monthly",(YEAR(AC4807)-YEAR(AB4807))*12+MONTH(AC4807)-MONTH(AB4807)+1,(AC4807-AB4807+1))</f>
        <v>151</v>
      </c>
      <c r="F4807" s="239" t="n">
        <f aca="false">E4807*SUM(P4807:Q4807)</f>
        <v>755000</v>
      </c>
      <c r="G4807" s="214" t="n">
        <v>1293846</v>
      </c>
      <c r="H4807" s="215" t="n">
        <v>37035.556087963</v>
      </c>
      <c r="I4807" s="0" t="s">
        <v>1112</v>
      </c>
      <c r="M4807" s="0" t="s">
        <v>858</v>
      </c>
      <c r="N4807" s="0" t="s">
        <v>1024</v>
      </c>
      <c r="O4807" s="0" t="s">
        <v>1289</v>
      </c>
      <c r="Q4807" s="216" t="n">
        <v>5000</v>
      </c>
      <c r="S4807" s="0" t="s">
        <v>1026</v>
      </c>
      <c r="T4807" s="0" t="s">
        <v>784</v>
      </c>
      <c r="U4807" s="218" t="n">
        <v>4.59</v>
      </c>
      <c r="V4807" s="0" t="s">
        <v>2269</v>
      </c>
      <c r="W4807" s="0" t="s">
        <v>1028</v>
      </c>
      <c r="X4807" s="0" t="s">
        <v>1029</v>
      </c>
      <c r="Y4807" s="0" t="s">
        <v>838</v>
      </c>
      <c r="Z4807" s="0" t="s">
        <v>571</v>
      </c>
      <c r="AA4807" s="0" t="s">
        <v>3788</v>
      </c>
      <c r="AB4807" s="215" t="n">
        <v>37196</v>
      </c>
      <c r="AC4807" s="215" t="n">
        <v>37346</v>
      </c>
    </row>
    <row r="4808" customFormat="false" ht="12.75" hidden="false" customHeight="false" outlineLevel="0" collapsed="false">
      <c r="A4808" s="208" t="str">
        <f aca="false">B4808&amp;" "&amp;C4808&amp;" "&amp;D4808</f>
        <v>US Natural Gas Physical</v>
      </c>
      <c r="B4808" s="208" t="str">
        <f aca="false">IF((LEFT(N4808,2)="US"),"US","")</f>
        <v>US</v>
      </c>
      <c r="C4808" s="208" t="str">
        <f aca="false">M4808</f>
        <v>Natural Gas</v>
      </c>
      <c r="D4808" s="208" t="str">
        <f aca="false">IF(ISNUMBER(FIND("Phy",N4808))=TRUE(),"Physical","Financial")</f>
        <v>Physical</v>
      </c>
      <c r="E4808" s="208" t="n">
        <f aca="false">IF(VLOOKUP(S4808,'DD-Lookup'!$J$6:$L$50,3,FALSE())="Monthly",(YEAR(AC4808)-YEAR(AB4808))*12+MONTH(AC4808)-MONTH(AB4808)+1,(AC4808-AB4808+1))</f>
        <v>30</v>
      </c>
      <c r="F4808" s="239" t="n">
        <f aca="false">E4808*SUM(P4808:Q4808)</f>
        <v>300000</v>
      </c>
      <c r="G4808" s="214" t="n">
        <v>1293847</v>
      </c>
      <c r="H4808" s="215" t="n">
        <v>37035.556099537</v>
      </c>
      <c r="I4808" s="0" t="s">
        <v>1073</v>
      </c>
      <c r="M4808" s="0" t="s">
        <v>858</v>
      </c>
      <c r="N4808" s="0" t="s">
        <v>1501</v>
      </c>
      <c r="O4808" s="0" t="s">
        <v>3716</v>
      </c>
      <c r="P4808" s="216" t="n">
        <v>10000</v>
      </c>
      <c r="S4808" s="0" t="s">
        <v>1026</v>
      </c>
      <c r="T4808" s="0" t="s">
        <v>784</v>
      </c>
      <c r="U4808" s="218" t="n">
        <v>-0.01</v>
      </c>
      <c r="V4808" s="0" t="s">
        <v>2119</v>
      </c>
      <c r="W4808" s="0" t="s">
        <v>1667</v>
      </c>
      <c r="X4808" s="0" t="s">
        <v>1668</v>
      </c>
      <c r="Y4808" s="0" t="s">
        <v>1310</v>
      </c>
      <c r="Z4808" s="0" t="s">
        <v>571</v>
      </c>
      <c r="AA4808" s="0" t="s">
        <v>3789</v>
      </c>
      <c r="AB4808" s="215" t="n">
        <v>37043.875</v>
      </c>
      <c r="AC4808" s="215" t="n">
        <v>37072.875</v>
      </c>
    </row>
    <row r="4809" customFormat="false" ht="12.75" hidden="false" customHeight="false" outlineLevel="0" collapsed="false">
      <c r="A4809" s="208" t="str">
        <f aca="false">B4809&amp;" "&amp;C4809&amp;" "&amp;D4809</f>
        <v>US Natural Gas Financial</v>
      </c>
      <c r="B4809" s="208" t="str">
        <f aca="false">IF((LEFT(N4809,2)="US"),"US","")</f>
        <v>US</v>
      </c>
      <c r="C4809" s="208" t="str">
        <f aca="false">M4809</f>
        <v>Natural Gas</v>
      </c>
      <c r="D4809" s="208" t="str">
        <f aca="false">IF(ISNUMBER(FIND("Phy",N4809))=TRUE(),"Physical","Financial")</f>
        <v>Financial</v>
      </c>
      <c r="E4809" s="208" t="n">
        <f aca="false">IF(VLOOKUP(S4809,'DD-Lookup'!$J$6:$L$50,3,FALSE())="Monthly",(YEAR(AC4809)-YEAR(AB4809))*12+MONTH(AC4809)-MONTH(AB4809)+1,(AC4809-AB4809+1))</f>
        <v>30</v>
      </c>
      <c r="F4809" s="239" t="n">
        <f aca="false">E4809*SUM(P4809:Q4809)</f>
        <v>150000</v>
      </c>
      <c r="G4809" s="214" t="n">
        <v>1293849</v>
      </c>
      <c r="H4809" s="215" t="n">
        <v>37035.5562615741</v>
      </c>
      <c r="I4809" s="0" t="s">
        <v>2157</v>
      </c>
      <c r="M4809" s="0" t="s">
        <v>858</v>
      </c>
      <c r="N4809" s="0" t="s">
        <v>1024</v>
      </c>
      <c r="O4809" s="0" t="s">
        <v>1025</v>
      </c>
      <c r="Q4809" s="216" t="n">
        <v>5000</v>
      </c>
      <c r="S4809" s="0" t="s">
        <v>1026</v>
      </c>
      <c r="T4809" s="0" t="s">
        <v>784</v>
      </c>
      <c r="U4809" s="218" t="n">
        <v>4.085</v>
      </c>
      <c r="V4809" s="0" t="s">
        <v>2158</v>
      </c>
      <c r="W4809" s="0" t="s">
        <v>1028</v>
      </c>
      <c r="X4809" s="0" t="s">
        <v>1029</v>
      </c>
      <c r="Y4809" s="0" t="s">
        <v>838</v>
      </c>
      <c r="Z4809" s="0" t="s">
        <v>571</v>
      </c>
      <c r="AA4809" s="0" t="s">
        <v>3790</v>
      </c>
      <c r="AB4809" s="215" t="n">
        <v>37043.875</v>
      </c>
      <c r="AC4809" s="215" t="n">
        <v>37072.875</v>
      </c>
    </row>
    <row r="4810" customFormat="false" ht="12.75" hidden="false" customHeight="false" outlineLevel="0" collapsed="false">
      <c r="A4810" s="208" t="str">
        <f aca="false">B4810&amp;" "&amp;C4810&amp;" "&amp;D4810</f>
        <v>US Natural Gas Financial</v>
      </c>
      <c r="B4810" s="208" t="str">
        <f aca="false">IF((LEFT(N4810,2)="US"),"US","")</f>
        <v>US</v>
      </c>
      <c r="C4810" s="208" t="str">
        <f aca="false">M4810</f>
        <v>Natural Gas</v>
      </c>
      <c r="D4810" s="208" t="str">
        <f aca="false">IF(ISNUMBER(FIND("Phy",N4810))=TRUE(),"Physical","Financial")</f>
        <v>Financial</v>
      </c>
      <c r="E4810" s="208" t="n">
        <f aca="false">IF(VLOOKUP(S4810,'DD-Lookup'!$J$6:$L$50,3,FALSE())="Monthly",(YEAR(AC4810)-YEAR(AB4810))*12+MONTH(AC4810)-MONTH(AB4810)+1,(AC4810-AB4810+1))</f>
        <v>153</v>
      </c>
      <c r="F4810" s="239" t="n">
        <f aca="false">E4810*SUM(P4810:Q4810)</f>
        <v>765000</v>
      </c>
      <c r="G4810" s="214" t="n">
        <v>1293850</v>
      </c>
      <c r="H4810" s="215" t="n">
        <v>37035.5563310185</v>
      </c>
      <c r="I4810" s="0" t="s">
        <v>1233</v>
      </c>
      <c r="M4810" s="0" t="s">
        <v>858</v>
      </c>
      <c r="N4810" s="0" t="s">
        <v>1024</v>
      </c>
      <c r="O4810" s="0" t="s">
        <v>1303</v>
      </c>
      <c r="P4810" s="216" t="n">
        <v>5000</v>
      </c>
      <c r="S4810" s="0" t="s">
        <v>1026</v>
      </c>
      <c r="T4810" s="0" t="s">
        <v>784</v>
      </c>
      <c r="U4810" s="218" t="n">
        <v>4.2</v>
      </c>
      <c r="V4810" s="0" t="s">
        <v>2027</v>
      </c>
      <c r="W4810" s="0" t="s">
        <v>1028</v>
      </c>
      <c r="X4810" s="0" t="s">
        <v>1029</v>
      </c>
      <c r="Y4810" s="0" t="s">
        <v>838</v>
      </c>
      <c r="Z4810" s="0" t="s">
        <v>571</v>
      </c>
      <c r="AA4810" s="0" t="s">
        <v>3791</v>
      </c>
      <c r="AB4810" s="215" t="n">
        <v>37043</v>
      </c>
      <c r="AC4810" s="215" t="n">
        <v>37195</v>
      </c>
    </row>
    <row r="4811" customFormat="false" ht="12.75" hidden="false" customHeight="false" outlineLevel="0" collapsed="false">
      <c r="A4811" s="208" t="str">
        <f aca="false">B4811&amp;" "&amp;C4811&amp;" "&amp;D4811</f>
        <v>US Natural Gas Financial</v>
      </c>
      <c r="B4811" s="208" t="str">
        <f aca="false">IF((LEFT(N4811,2)="US"),"US","")</f>
        <v>US</v>
      </c>
      <c r="C4811" s="208" t="str">
        <f aca="false">M4811</f>
        <v>Natural Gas</v>
      </c>
      <c r="D4811" s="208" t="str">
        <f aca="false">IF(ISNUMBER(FIND("Phy",N4811))=TRUE(),"Physical","Financial")</f>
        <v>Financial</v>
      </c>
      <c r="E4811" s="208" t="n">
        <f aca="false">IF(VLOOKUP(S4811,'DD-Lookup'!$J$6:$L$50,3,FALSE())="Monthly",(YEAR(AC4811)-YEAR(AB4811))*12+MONTH(AC4811)-MONTH(AB4811)+1,(AC4811-AB4811+1))</f>
        <v>31</v>
      </c>
      <c r="F4811" s="239" t="n">
        <f aca="false">E4811*SUM(P4811:Q4811)</f>
        <v>77500</v>
      </c>
      <c r="G4811" s="214" t="n">
        <v>1293851</v>
      </c>
      <c r="H4811" s="215" t="n">
        <v>37035.5563425926</v>
      </c>
      <c r="I4811" s="0" t="s">
        <v>1107</v>
      </c>
      <c r="M4811" s="0" t="s">
        <v>858</v>
      </c>
      <c r="N4811" s="0" t="s">
        <v>1024</v>
      </c>
      <c r="O4811" s="0" t="s">
        <v>1099</v>
      </c>
      <c r="Q4811" s="216" t="n">
        <v>2500</v>
      </c>
      <c r="S4811" s="0" t="s">
        <v>1026</v>
      </c>
      <c r="T4811" s="0" t="s">
        <v>784</v>
      </c>
      <c r="U4811" s="218" t="n">
        <v>4.1525</v>
      </c>
      <c r="V4811" s="0" t="s">
        <v>2926</v>
      </c>
      <c r="W4811" s="0" t="s">
        <v>1028</v>
      </c>
      <c r="X4811" s="0" t="s">
        <v>1029</v>
      </c>
      <c r="Y4811" s="0" t="s">
        <v>838</v>
      </c>
      <c r="Z4811" s="0" t="s">
        <v>571</v>
      </c>
      <c r="AA4811" s="0" t="s">
        <v>3792</v>
      </c>
      <c r="AB4811" s="215" t="n">
        <v>37073.875</v>
      </c>
      <c r="AC4811" s="215" t="n">
        <v>37103.875</v>
      </c>
    </row>
    <row r="4812" customFormat="false" ht="12.75" hidden="false" customHeight="false" outlineLevel="0" collapsed="false">
      <c r="A4812" s="208" t="str">
        <f aca="false">B4812&amp;" "&amp;C4812&amp;" "&amp;D4812</f>
        <v>US Natural Gas Financial</v>
      </c>
      <c r="B4812" s="208" t="str">
        <f aca="false">IF((LEFT(N4812,2)="US"),"US","")</f>
        <v>US</v>
      </c>
      <c r="C4812" s="208" t="str">
        <f aca="false">M4812</f>
        <v>Natural Gas</v>
      </c>
      <c r="D4812" s="208" t="str">
        <f aca="false">IF(ISNUMBER(FIND("Phy",N4812))=TRUE(),"Physical","Financial")</f>
        <v>Financial</v>
      </c>
      <c r="E4812" s="208" t="n">
        <f aca="false">IF(VLOOKUP(S4812,'DD-Lookup'!$J$6:$L$50,3,FALSE())="Monthly",(YEAR(AC4812)-YEAR(AB4812))*12+MONTH(AC4812)-MONTH(AB4812)+1,(AC4812-AB4812+1))</f>
        <v>151</v>
      </c>
      <c r="F4812" s="239" t="n">
        <f aca="false">E4812*SUM(P4812:Q4812)</f>
        <v>755000</v>
      </c>
      <c r="G4812" s="214" t="n">
        <v>1293854</v>
      </c>
      <c r="H4812" s="215" t="n">
        <v>37035.5565625</v>
      </c>
      <c r="I4812" s="0" t="s">
        <v>1066</v>
      </c>
      <c r="M4812" s="0" t="s">
        <v>858</v>
      </c>
      <c r="N4812" s="0" t="s">
        <v>1024</v>
      </c>
      <c r="O4812" s="0" t="s">
        <v>1289</v>
      </c>
      <c r="Q4812" s="216" t="n">
        <v>5000</v>
      </c>
      <c r="S4812" s="0" t="s">
        <v>1026</v>
      </c>
      <c r="T4812" s="0" t="s">
        <v>784</v>
      </c>
      <c r="U4812" s="218" t="n">
        <v>4.59</v>
      </c>
      <c r="V4812" s="0" t="s">
        <v>3793</v>
      </c>
      <c r="W4812" s="0" t="s">
        <v>1028</v>
      </c>
      <c r="X4812" s="0" t="s">
        <v>1029</v>
      </c>
      <c r="Y4812" s="0" t="s">
        <v>838</v>
      </c>
      <c r="Z4812" s="0" t="s">
        <v>571</v>
      </c>
      <c r="AA4812" s="0" t="s">
        <v>3794</v>
      </c>
      <c r="AB4812" s="215" t="n">
        <v>37196</v>
      </c>
      <c r="AC4812" s="215" t="n">
        <v>37346</v>
      </c>
    </row>
    <row r="4813" customFormat="false" ht="12.75" hidden="false" customHeight="false" outlineLevel="0" collapsed="false">
      <c r="A4813" s="208" t="str">
        <f aca="false">B4813&amp;" "&amp;C4813&amp;" "&amp;D4813</f>
        <v>US Natural Gas Financial</v>
      </c>
      <c r="B4813" s="208" t="str">
        <f aca="false">IF((LEFT(N4813,2)="US"),"US","")</f>
        <v>US</v>
      </c>
      <c r="C4813" s="208" t="str">
        <f aca="false">M4813</f>
        <v>Natural Gas</v>
      </c>
      <c r="D4813" s="208" t="str">
        <f aca="false">IF(ISNUMBER(FIND("Phy",N4813))=TRUE(),"Physical","Financial")</f>
        <v>Financial</v>
      </c>
      <c r="E4813" s="208" t="n">
        <f aca="false">IF(VLOOKUP(S4813,'DD-Lookup'!$J$6:$L$50,3,FALSE())="Monthly",(YEAR(AC4813)-YEAR(AB4813))*12+MONTH(AC4813)-MONTH(AB4813)+1,(AC4813-AB4813+1))</f>
        <v>30</v>
      </c>
      <c r="F4813" s="239" t="n">
        <f aca="false">E4813*SUM(P4813:Q4813)</f>
        <v>75000</v>
      </c>
      <c r="G4813" s="214" t="n">
        <v>1293859</v>
      </c>
      <c r="H4813" s="215" t="n">
        <v>37035.5572222222</v>
      </c>
      <c r="I4813" s="0" t="s">
        <v>1112</v>
      </c>
      <c r="M4813" s="0" t="s">
        <v>858</v>
      </c>
      <c r="N4813" s="0" t="s">
        <v>1024</v>
      </c>
      <c r="O4813" s="0" t="s">
        <v>1025</v>
      </c>
      <c r="Q4813" s="216" t="n">
        <v>2500</v>
      </c>
      <c r="S4813" s="0" t="s">
        <v>1026</v>
      </c>
      <c r="T4813" s="0" t="s">
        <v>784</v>
      </c>
      <c r="U4813" s="218" t="n">
        <v>4.09</v>
      </c>
      <c r="V4813" s="0" t="s">
        <v>1263</v>
      </c>
      <c r="W4813" s="0" t="s">
        <v>1028</v>
      </c>
      <c r="X4813" s="0" t="s">
        <v>1029</v>
      </c>
      <c r="Y4813" s="0" t="s">
        <v>838</v>
      </c>
      <c r="Z4813" s="0" t="s">
        <v>571</v>
      </c>
      <c r="AA4813" s="0" t="s">
        <v>3795</v>
      </c>
      <c r="AB4813" s="215" t="n">
        <v>37043.875</v>
      </c>
      <c r="AC4813" s="215" t="n">
        <v>37072.875</v>
      </c>
    </row>
    <row r="4814" customFormat="false" ht="12.75" hidden="false" customHeight="false" outlineLevel="0" collapsed="false">
      <c r="A4814" s="208" t="str">
        <f aca="false">B4814&amp;" "&amp;C4814&amp;" "&amp;D4814</f>
        <v>US Power Physical</v>
      </c>
      <c r="B4814" s="208" t="str">
        <f aca="false">IF((LEFT(N4814,2)="US"),"US","")</f>
        <v>US</v>
      </c>
      <c r="C4814" s="208" t="str">
        <f aca="false">M4814</f>
        <v>Power</v>
      </c>
      <c r="D4814" s="208" t="str">
        <f aca="false">IF(ISNUMBER(FIND("Phy",N4814))=TRUE(),"Physical","Financial")</f>
        <v>Physical</v>
      </c>
      <c r="E4814" s="208" t="n">
        <f aca="false">IF(VLOOKUP(S4814,'DD-Lookup'!$J$6:$L$50,3,FALSE())="Monthly",(YEAR(AC4814)-YEAR(AB4814))*12+MONTH(AC4814)-MONTH(AB4814)+1,(AC4814-AB4814+1))</f>
        <v>30</v>
      </c>
      <c r="F4814" s="239" t="n">
        <f aca="false">E4814*SUM(P4814:Q4814)</f>
        <v>1500</v>
      </c>
      <c r="G4814" s="214" t="n">
        <v>1293860</v>
      </c>
      <c r="H4814" s="215" t="n">
        <v>37035.5573263889</v>
      </c>
      <c r="I4814" s="0" t="s">
        <v>1183</v>
      </c>
      <c r="M4814" s="0" t="s">
        <v>67</v>
      </c>
      <c r="N4814" s="0" t="s">
        <v>1081</v>
      </c>
      <c r="O4814" s="0" t="s">
        <v>1161</v>
      </c>
      <c r="Q4814" s="216" t="n">
        <v>50</v>
      </c>
      <c r="S4814" s="0" t="s">
        <v>930</v>
      </c>
      <c r="T4814" s="0" t="s">
        <v>784</v>
      </c>
      <c r="U4814" s="218" t="n">
        <v>62.9</v>
      </c>
      <c r="V4814" s="0" t="s">
        <v>1184</v>
      </c>
      <c r="W4814" s="0" t="s">
        <v>1090</v>
      </c>
      <c r="X4814" s="0" t="s">
        <v>1135</v>
      </c>
      <c r="Y4814" s="0" t="s">
        <v>1051</v>
      </c>
      <c r="Z4814" s="0" t="s">
        <v>618</v>
      </c>
      <c r="AA4814" s="0" t="n">
        <v>621970.1</v>
      </c>
      <c r="AB4814" s="215" t="n">
        <v>37043.7159722222</v>
      </c>
      <c r="AC4814" s="215" t="n">
        <v>37072.7159722222</v>
      </c>
    </row>
    <row r="4815" customFormat="false" ht="12.75" hidden="false" customHeight="false" outlineLevel="0" collapsed="false">
      <c r="A4815" s="208" t="str">
        <f aca="false">B4815&amp;" "&amp;C4815&amp;" "&amp;D4815</f>
        <v>US Natural Gas Financial</v>
      </c>
      <c r="B4815" s="208" t="str">
        <f aca="false">IF((LEFT(N4815,2)="US"),"US","")</f>
        <v>US</v>
      </c>
      <c r="C4815" s="208" t="str">
        <f aca="false">M4815</f>
        <v>Natural Gas</v>
      </c>
      <c r="D4815" s="208" t="str">
        <f aca="false">IF(ISNUMBER(FIND("Phy",N4815))=TRUE(),"Physical","Financial")</f>
        <v>Financial</v>
      </c>
      <c r="E4815" s="208" t="n">
        <f aca="false">IF(VLOOKUP(S4815,'DD-Lookup'!$J$6:$L$50,3,FALSE())="Monthly",(YEAR(AC4815)-YEAR(AB4815))*12+MONTH(AC4815)-MONTH(AB4815)+1,(AC4815-AB4815+1))</f>
        <v>31</v>
      </c>
      <c r="F4815" s="239" t="n">
        <f aca="false">E4815*SUM(P4815:Q4815)</f>
        <v>620000</v>
      </c>
      <c r="G4815" s="214" t="n">
        <v>1293864</v>
      </c>
      <c r="H4815" s="215" t="n">
        <v>37035.557662037</v>
      </c>
      <c r="I4815" s="0" t="s">
        <v>2107</v>
      </c>
      <c r="M4815" s="0" t="s">
        <v>858</v>
      </c>
      <c r="N4815" s="0" t="s">
        <v>1024</v>
      </c>
      <c r="O4815" s="0" t="s">
        <v>1099</v>
      </c>
      <c r="P4815" s="216" t="n">
        <v>20000</v>
      </c>
      <c r="S4815" s="0" t="s">
        <v>1026</v>
      </c>
      <c r="T4815" s="0" t="s">
        <v>784</v>
      </c>
      <c r="U4815" s="218" t="n">
        <v>4.1525</v>
      </c>
      <c r="V4815" s="0" t="s">
        <v>3662</v>
      </c>
      <c r="W4815" s="0" t="s">
        <v>1028</v>
      </c>
      <c r="X4815" s="0" t="s">
        <v>1029</v>
      </c>
      <c r="Y4815" s="0" t="s">
        <v>838</v>
      </c>
      <c r="Z4815" s="0" t="s">
        <v>571</v>
      </c>
      <c r="AA4815" s="0" t="s">
        <v>3796</v>
      </c>
      <c r="AB4815" s="215" t="n">
        <v>37073.875</v>
      </c>
      <c r="AC4815" s="215" t="n">
        <v>37103.875</v>
      </c>
    </row>
    <row r="4816" customFormat="false" ht="12.75" hidden="false" customHeight="false" outlineLevel="0" collapsed="false">
      <c r="A4816" s="208" t="str">
        <f aca="false">B4816&amp;" "&amp;C4816&amp;" "&amp;D4816</f>
        <v>US Power Financial</v>
      </c>
      <c r="B4816" s="208" t="str">
        <f aca="false">IF((LEFT(N4816,2)="US"),"US","")</f>
        <v>US</v>
      </c>
      <c r="C4816" s="208" t="str">
        <f aca="false">M4816</f>
        <v>Power</v>
      </c>
      <c r="D4816" s="208" t="str">
        <f aca="false">IF(ISNUMBER(FIND("Phy",N4816))=TRUE(),"Physical","Financial")</f>
        <v>Financial</v>
      </c>
      <c r="E4816" s="208" t="n">
        <f aca="false">IF(VLOOKUP(S4816,'DD-Lookup'!$J$6:$L$50,3,FALSE())="Monthly",(YEAR(AC4816)-YEAR(AB4816))*12+MONTH(AC4816)-MONTH(AB4816)+1,(AC4816-AB4816+1))</f>
        <v>1</v>
      </c>
      <c r="F4816" s="239" t="n">
        <f aca="false">E4816*SUM(P4816:Q4816)</f>
        <v>50</v>
      </c>
      <c r="G4816" s="214" t="n">
        <v>1293866</v>
      </c>
      <c r="H4816" s="215" t="n">
        <v>37035.5577893519</v>
      </c>
      <c r="I4816" s="0" t="s">
        <v>1087</v>
      </c>
      <c r="M4816" s="0" t="s">
        <v>67</v>
      </c>
      <c r="N4816" s="0" t="s">
        <v>1046</v>
      </c>
      <c r="O4816" s="0" t="s">
        <v>3419</v>
      </c>
      <c r="P4816" s="216" t="n">
        <v>50</v>
      </c>
      <c r="S4816" s="0" t="s">
        <v>930</v>
      </c>
      <c r="T4816" s="0" t="s">
        <v>784</v>
      </c>
      <c r="U4816" s="218" t="n">
        <v>51.75</v>
      </c>
      <c r="V4816" s="0" t="s">
        <v>1093</v>
      </c>
      <c r="W4816" s="0" t="s">
        <v>1062</v>
      </c>
      <c r="X4816" s="0" t="s">
        <v>1063</v>
      </c>
      <c r="Y4816" s="0" t="s">
        <v>1051</v>
      </c>
      <c r="Z4816" s="0" t="s">
        <v>571</v>
      </c>
      <c r="AA4816" s="0" t="n">
        <v>621971.1</v>
      </c>
      <c r="AB4816" s="215" t="n">
        <v>37040.875</v>
      </c>
      <c r="AC4816" s="215" t="n">
        <v>37040.875</v>
      </c>
    </row>
    <row r="4817" customFormat="false" ht="12.75" hidden="false" customHeight="false" outlineLevel="0" collapsed="false">
      <c r="A4817" s="208" t="str">
        <f aca="false">B4817&amp;" "&amp;C4817&amp;" "&amp;D4817</f>
        <v>US Power Financial</v>
      </c>
      <c r="B4817" s="208" t="str">
        <f aca="false">IF((LEFT(N4817,2)="US"),"US","")</f>
        <v>US</v>
      </c>
      <c r="C4817" s="208" t="str">
        <f aca="false">M4817</f>
        <v>Power</v>
      </c>
      <c r="D4817" s="208" t="str">
        <f aca="false">IF(ISNUMBER(FIND("Phy",N4817))=TRUE(),"Physical","Financial")</f>
        <v>Financial</v>
      </c>
      <c r="E4817" s="208" t="n">
        <f aca="false">IF(VLOOKUP(S4817,'DD-Lookup'!$J$6:$L$50,3,FALSE())="Monthly",(YEAR(AC4817)-YEAR(AB4817))*12+MONTH(AC4817)-MONTH(AB4817)+1,(AC4817-AB4817+1))</f>
        <v>3</v>
      </c>
      <c r="F4817" s="239" t="n">
        <f aca="false">E4817*SUM(P4817:Q4817)</f>
        <v>150</v>
      </c>
      <c r="G4817" s="214" t="n">
        <v>1293869</v>
      </c>
      <c r="H4817" s="215" t="n">
        <v>37035.5579398148</v>
      </c>
      <c r="I4817" s="0" t="s">
        <v>1087</v>
      </c>
      <c r="M4817" s="0" t="s">
        <v>67</v>
      </c>
      <c r="N4817" s="0" t="s">
        <v>1046</v>
      </c>
      <c r="O4817" s="0" t="s">
        <v>1068</v>
      </c>
      <c r="Q4817" s="216" t="n">
        <v>50</v>
      </c>
      <c r="S4817" s="0" t="s">
        <v>930</v>
      </c>
      <c r="T4817" s="0" t="s">
        <v>784</v>
      </c>
      <c r="U4817" s="218" t="n">
        <v>51.25</v>
      </c>
      <c r="V4817" s="0" t="s">
        <v>1093</v>
      </c>
      <c r="W4817" s="0" t="s">
        <v>1062</v>
      </c>
      <c r="X4817" s="0" t="s">
        <v>1063</v>
      </c>
      <c r="Y4817" s="0" t="s">
        <v>1051</v>
      </c>
      <c r="Z4817" s="0" t="s">
        <v>571</v>
      </c>
      <c r="AA4817" s="0" t="n">
        <v>621973.1</v>
      </c>
      <c r="AB4817" s="215" t="n">
        <v>37040.875</v>
      </c>
      <c r="AC4817" s="215" t="n">
        <v>37042.875</v>
      </c>
    </row>
    <row r="4818" customFormat="false" ht="12.75" hidden="false" customHeight="false" outlineLevel="0" collapsed="false">
      <c r="A4818" s="208" t="str">
        <f aca="false">B4818&amp;" "&amp;C4818&amp;" "&amp;D4818</f>
        <v>US Natural Gas Financial</v>
      </c>
      <c r="B4818" s="208" t="str">
        <f aca="false">IF((LEFT(N4818,2)="US"),"US","")</f>
        <v>US</v>
      </c>
      <c r="C4818" s="208" t="str">
        <f aca="false">M4818</f>
        <v>Natural Gas</v>
      </c>
      <c r="D4818" s="208" t="str">
        <f aca="false">IF(ISNUMBER(FIND("Phy",N4818))=TRUE(),"Physical","Financial")</f>
        <v>Financial</v>
      </c>
      <c r="E4818" s="208" t="n">
        <f aca="false">IF(VLOOKUP(S4818,'DD-Lookup'!$J$6:$L$50,3,FALSE())="Monthly",(YEAR(AC4818)-YEAR(AB4818))*12+MONTH(AC4818)-MONTH(AB4818)+1,(AC4818-AB4818+1))</f>
        <v>30</v>
      </c>
      <c r="F4818" s="239" t="n">
        <f aca="false">E4818*SUM(P4818:Q4818)</f>
        <v>600000</v>
      </c>
      <c r="G4818" s="214" t="n">
        <v>1293870</v>
      </c>
      <c r="H4818" s="215" t="n">
        <v>37035.5579861111</v>
      </c>
      <c r="I4818" s="0" t="s">
        <v>1023</v>
      </c>
      <c r="M4818" s="0" t="s">
        <v>858</v>
      </c>
      <c r="N4818" s="0" t="s">
        <v>1024</v>
      </c>
      <c r="O4818" s="0" t="s">
        <v>1025</v>
      </c>
      <c r="Q4818" s="216" t="n">
        <v>20000</v>
      </c>
      <c r="S4818" s="0" t="s">
        <v>1026</v>
      </c>
      <c r="T4818" s="0" t="s">
        <v>784</v>
      </c>
      <c r="U4818" s="218" t="n">
        <v>4.09</v>
      </c>
      <c r="V4818" s="0" t="s">
        <v>1027</v>
      </c>
      <c r="W4818" s="0" t="s">
        <v>1028</v>
      </c>
      <c r="X4818" s="0" t="s">
        <v>1029</v>
      </c>
      <c r="Y4818" s="0" t="s">
        <v>838</v>
      </c>
      <c r="Z4818" s="0" t="s">
        <v>571</v>
      </c>
      <c r="AA4818" s="0" t="s">
        <v>3797</v>
      </c>
      <c r="AB4818" s="215" t="n">
        <v>37043.875</v>
      </c>
      <c r="AC4818" s="215" t="n">
        <v>37072.875</v>
      </c>
    </row>
    <row r="4819" customFormat="false" ht="12.75" hidden="false" customHeight="false" outlineLevel="0" collapsed="false">
      <c r="A4819" s="208" t="str">
        <f aca="false">B4819&amp;" "&amp;C4819&amp;" "&amp;D4819</f>
        <v>US Natural Gas Financial</v>
      </c>
      <c r="B4819" s="208" t="str">
        <f aca="false">IF((LEFT(N4819,2)="US"),"US","")</f>
        <v>US</v>
      </c>
      <c r="C4819" s="208" t="str">
        <f aca="false">M4819</f>
        <v>Natural Gas</v>
      </c>
      <c r="D4819" s="208" t="str">
        <f aca="false">IF(ISNUMBER(FIND("Phy",N4819))=TRUE(),"Physical","Financial")</f>
        <v>Financial</v>
      </c>
      <c r="E4819" s="208" t="n">
        <f aca="false">IF(VLOOKUP(S4819,'DD-Lookup'!$J$6:$L$50,3,FALSE())="Monthly",(YEAR(AC4819)-YEAR(AB4819))*12+MONTH(AC4819)-MONTH(AB4819)+1,(AC4819-AB4819+1))</f>
        <v>31</v>
      </c>
      <c r="F4819" s="239" t="n">
        <f aca="false">E4819*SUM(P4819:Q4819)</f>
        <v>465000</v>
      </c>
      <c r="G4819" s="214" t="n">
        <v>1293871</v>
      </c>
      <c r="H4819" s="215" t="n">
        <v>37035.5582060185</v>
      </c>
      <c r="I4819" s="0" t="s">
        <v>2107</v>
      </c>
      <c r="M4819" s="0" t="s">
        <v>858</v>
      </c>
      <c r="N4819" s="0" t="s">
        <v>1024</v>
      </c>
      <c r="O4819" s="0" t="s">
        <v>1099</v>
      </c>
      <c r="P4819" s="216" t="n">
        <v>15000</v>
      </c>
      <c r="S4819" s="0" t="s">
        <v>1026</v>
      </c>
      <c r="T4819" s="0" t="s">
        <v>784</v>
      </c>
      <c r="U4819" s="218" t="n">
        <v>4.1525</v>
      </c>
      <c r="V4819" s="0" t="s">
        <v>3662</v>
      </c>
      <c r="W4819" s="0" t="s">
        <v>1028</v>
      </c>
      <c r="X4819" s="0" t="s">
        <v>1029</v>
      </c>
      <c r="Y4819" s="0" t="s">
        <v>838</v>
      </c>
      <c r="Z4819" s="0" t="s">
        <v>571</v>
      </c>
      <c r="AA4819" s="0" t="s">
        <v>3798</v>
      </c>
      <c r="AB4819" s="215" t="n">
        <v>37073.875</v>
      </c>
      <c r="AC4819" s="215" t="n">
        <v>37103.875</v>
      </c>
    </row>
    <row r="4820" customFormat="false" ht="12.75" hidden="false" customHeight="false" outlineLevel="0" collapsed="false">
      <c r="A4820" s="208" t="str">
        <f aca="false">B4820&amp;" "&amp;C4820&amp;" "&amp;D4820</f>
        <v>US Natural Gas Financial</v>
      </c>
      <c r="B4820" s="208" t="str">
        <f aca="false">IF((LEFT(N4820,2)="US"),"US","")</f>
        <v>US</v>
      </c>
      <c r="C4820" s="208" t="str">
        <f aca="false">M4820</f>
        <v>Natural Gas</v>
      </c>
      <c r="D4820" s="208" t="str">
        <f aca="false">IF(ISNUMBER(FIND("Phy",N4820))=TRUE(),"Physical","Financial")</f>
        <v>Financial</v>
      </c>
      <c r="E4820" s="208" t="n">
        <f aca="false">IF(VLOOKUP(S4820,'DD-Lookup'!$J$6:$L$50,3,FALSE())="Monthly",(YEAR(AC4820)-YEAR(AB4820))*12+MONTH(AC4820)-MONTH(AB4820)+1,(AC4820-AB4820+1))</f>
        <v>31</v>
      </c>
      <c r="F4820" s="239" t="n">
        <f aca="false">E4820*SUM(P4820:Q4820)</f>
        <v>155000</v>
      </c>
      <c r="G4820" s="214" t="n">
        <v>1293873</v>
      </c>
      <c r="H4820" s="215" t="n">
        <v>37035.5582986111</v>
      </c>
      <c r="I4820" s="0" t="s">
        <v>1732</v>
      </c>
      <c r="M4820" s="0" t="s">
        <v>858</v>
      </c>
      <c r="N4820" s="0" t="s">
        <v>1024</v>
      </c>
      <c r="O4820" s="0" t="s">
        <v>1145</v>
      </c>
      <c r="Q4820" s="216" t="n">
        <v>5000</v>
      </c>
      <c r="S4820" s="0" t="s">
        <v>1026</v>
      </c>
      <c r="T4820" s="0" t="s">
        <v>784</v>
      </c>
      <c r="U4820" s="218" t="n">
        <v>4.2375</v>
      </c>
      <c r="V4820" s="0" t="s">
        <v>2653</v>
      </c>
      <c r="W4820" s="0" t="s">
        <v>1028</v>
      </c>
      <c r="X4820" s="0" t="s">
        <v>1029</v>
      </c>
      <c r="Y4820" s="0" t="s">
        <v>838</v>
      </c>
      <c r="Z4820" s="0" t="s">
        <v>571</v>
      </c>
      <c r="AA4820" s="0" t="s">
        <v>3799</v>
      </c>
      <c r="AB4820" s="215" t="n">
        <v>37104.875</v>
      </c>
      <c r="AC4820" s="215" t="n">
        <v>37134.875</v>
      </c>
    </row>
    <row r="4821" customFormat="false" ht="12.75" hidden="false" customHeight="false" outlineLevel="0" collapsed="false">
      <c r="A4821" s="208" t="str">
        <f aca="false">B4821&amp;" "&amp;C4821&amp;" "&amp;D4821</f>
        <v>US Power Physical</v>
      </c>
      <c r="B4821" s="208" t="str">
        <f aca="false">IF((LEFT(N4821,2)="US"),"US","")</f>
        <v>US</v>
      </c>
      <c r="C4821" s="208" t="str">
        <f aca="false">M4821</f>
        <v>Power</v>
      </c>
      <c r="D4821" s="208" t="str">
        <f aca="false">IF(ISNUMBER(FIND("Phy",N4821))=TRUE(),"Physical","Financial")</f>
        <v>Physical</v>
      </c>
      <c r="E4821" s="208" t="n">
        <f aca="false">IF(VLOOKUP(S4821,'DD-Lookup'!$J$6:$L$50,3,FALSE())="Monthly",(YEAR(AC4821)-YEAR(AB4821))*12+MONTH(AC4821)-MONTH(AB4821)+1,(AC4821-AB4821+1))</f>
        <v>30</v>
      </c>
      <c r="F4821" s="239" t="n">
        <f aca="false">E4821*SUM(P4821:Q4821)</f>
        <v>1500</v>
      </c>
      <c r="G4821" s="214" t="n">
        <v>1293876</v>
      </c>
      <c r="H4821" s="215" t="n">
        <v>37035.5585416667</v>
      </c>
      <c r="I4821" s="0" t="s">
        <v>1183</v>
      </c>
      <c r="M4821" s="0" t="s">
        <v>67</v>
      </c>
      <c r="N4821" s="0" t="s">
        <v>1081</v>
      </c>
      <c r="O4821" s="0" t="s">
        <v>1161</v>
      </c>
      <c r="Q4821" s="216" t="n">
        <v>50</v>
      </c>
      <c r="S4821" s="0" t="s">
        <v>930</v>
      </c>
      <c r="T4821" s="0" t="s">
        <v>784</v>
      </c>
      <c r="U4821" s="218" t="n">
        <v>62.95</v>
      </c>
      <c r="V4821" s="0" t="s">
        <v>1184</v>
      </c>
      <c r="W4821" s="0" t="s">
        <v>1090</v>
      </c>
      <c r="X4821" s="0" t="s">
        <v>1135</v>
      </c>
      <c r="Y4821" s="0" t="s">
        <v>1051</v>
      </c>
      <c r="Z4821" s="0" t="s">
        <v>618</v>
      </c>
      <c r="AA4821" s="0" t="n">
        <v>621985.1</v>
      </c>
      <c r="AB4821" s="215" t="n">
        <v>37043.7159722222</v>
      </c>
      <c r="AC4821" s="215" t="n">
        <v>37072.7159722222</v>
      </c>
    </row>
    <row r="4822" customFormat="false" ht="12.75" hidden="false" customHeight="false" outlineLevel="0" collapsed="false">
      <c r="A4822" s="208" t="str">
        <f aca="false">B4822&amp;" "&amp;C4822&amp;" "&amp;D4822</f>
        <v>US Power Physical</v>
      </c>
      <c r="B4822" s="208" t="str">
        <f aca="false">IF((LEFT(N4822,2)="US"),"US","")</f>
        <v>US</v>
      </c>
      <c r="C4822" s="208" t="str">
        <f aca="false">M4822</f>
        <v>Power</v>
      </c>
      <c r="D4822" s="208" t="str">
        <f aca="false">IF(ISNUMBER(FIND("Phy",N4822))=TRUE(),"Physical","Financial")</f>
        <v>Physical</v>
      </c>
      <c r="E4822" s="208" t="n">
        <f aca="false">IF(VLOOKUP(S4822,'DD-Lookup'!$J$6:$L$50,3,FALSE())="Monthly",(YEAR(AC4822)-YEAR(AB4822))*12+MONTH(AC4822)-MONTH(AB4822)+1,(AC4822-AB4822+1))</f>
        <v>62</v>
      </c>
      <c r="F4822" s="239" t="n">
        <f aca="false">E4822*SUM(P4822:Q4822)</f>
        <v>3100</v>
      </c>
      <c r="G4822" s="214" t="n">
        <v>1293877</v>
      </c>
      <c r="H4822" s="215" t="n">
        <v>37035.5587152778</v>
      </c>
      <c r="I4822" s="0" t="s">
        <v>1131</v>
      </c>
      <c r="M4822" s="0" t="s">
        <v>67</v>
      </c>
      <c r="N4822" s="0" t="s">
        <v>1081</v>
      </c>
      <c r="O4822" s="0" t="s">
        <v>3800</v>
      </c>
      <c r="P4822" s="216" t="n">
        <v>50</v>
      </c>
      <c r="S4822" s="0" t="s">
        <v>930</v>
      </c>
      <c r="T4822" s="0" t="s">
        <v>784</v>
      </c>
      <c r="U4822" s="218" t="n">
        <v>29.75</v>
      </c>
      <c r="V4822" s="0" t="s">
        <v>3801</v>
      </c>
      <c r="W4822" s="0" t="s">
        <v>1105</v>
      </c>
      <c r="X4822" s="0" t="s">
        <v>1106</v>
      </c>
      <c r="Y4822" s="0" t="s">
        <v>1051</v>
      </c>
      <c r="Z4822" s="0" t="s">
        <v>618</v>
      </c>
      <c r="AA4822" s="0" t="n">
        <v>621991.1</v>
      </c>
      <c r="AB4822" s="215" t="n">
        <v>37073.5916666667</v>
      </c>
      <c r="AC4822" s="215" t="n">
        <v>37134.5916666667</v>
      </c>
    </row>
    <row r="4823" customFormat="false" ht="12.75" hidden="false" customHeight="false" outlineLevel="0" collapsed="false">
      <c r="A4823" s="208" t="str">
        <f aca="false">B4823&amp;" "&amp;C4823&amp;" "&amp;D4823</f>
        <v>US Natural Gas Physical</v>
      </c>
      <c r="B4823" s="208" t="str">
        <f aca="false">IF((LEFT(N4823,2)="US"),"US","")</f>
        <v>US</v>
      </c>
      <c r="C4823" s="208" t="str">
        <f aca="false">M4823</f>
        <v>Natural Gas</v>
      </c>
      <c r="D4823" s="208" t="str">
        <f aca="false">IF(ISNUMBER(FIND("Phy",N4823))=TRUE(),"Physical","Financial")</f>
        <v>Physical</v>
      </c>
      <c r="E4823" s="208" t="n">
        <f aca="false">IF(VLOOKUP(S4823,'DD-Lookup'!$J$6:$L$50,3,FALSE())="Monthly",(YEAR(AC4823)-YEAR(AB4823))*12+MONTH(AC4823)-MONTH(AB4823)+1,(AC4823-AB4823+1))</f>
        <v>30</v>
      </c>
      <c r="F4823" s="239" t="n">
        <f aca="false">E4823*SUM(P4823:Q4823)</f>
        <v>150000</v>
      </c>
      <c r="G4823" s="214" t="n">
        <v>1293878</v>
      </c>
      <c r="H4823" s="215" t="n">
        <v>37035.55875</v>
      </c>
      <c r="I4823" s="0" t="s">
        <v>1773</v>
      </c>
      <c r="M4823" s="0" t="s">
        <v>858</v>
      </c>
      <c r="N4823" s="0" t="s">
        <v>1305</v>
      </c>
      <c r="O4823" s="0" t="s">
        <v>1756</v>
      </c>
      <c r="P4823" s="216" t="n">
        <v>5000</v>
      </c>
      <c r="S4823" s="0" t="s">
        <v>1026</v>
      </c>
      <c r="T4823" s="0" t="s">
        <v>784</v>
      </c>
      <c r="U4823" s="218" t="n">
        <v>9.5</v>
      </c>
      <c r="V4823" s="0" t="s">
        <v>2440</v>
      </c>
      <c r="W4823" s="0" t="s">
        <v>1758</v>
      </c>
      <c r="X4823" s="0" t="s">
        <v>1535</v>
      </c>
      <c r="Y4823" s="0" t="s">
        <v>1310</v>
      </c>
      <c r="Z4823" s="0" t="s">
        <v>571</v>
      </c>
      <c r="AA4823" s="0" t="s">
        <v>3802</v>
      </c>
      <c r="AB4823" s="215" t="n">
        <v>37043.875</v>
      </c>
      <c r="AC4823" s="215" t="n">
        <v>37072.875</v>
      </c>
    </row>
    <row r="4824" customFormat="false" ht="12.75" hidden="false" customHeight="false" outlineLevel="0" collapsed="false">
      <c r="A4824" s="208" t="str">
        <f aca="false">B4824&amp;" "&amp;C4824&amp;" "&amp;D4824</f>
        <v>US Crude Financial</v>
      </c>
      <c r="B4824" s="208" t="str">
        <f aca="false">IF((LEFT(N4824,2)="US"),"US","")</f>
        <v>US</v>
      </c>
      <c r="C4824" s="208" t="str">
        <f aca="false">M4824</f>
        <v>Crude</v>
      </c>
      <c r="D4824" s="208" t="str">
        <f aca="false">IF(ISNUMBER(FIND("Phy",N4824))=TRUE(),"Physical","Financial")</f>
        <v>Financial</v>
      </c>
      <c r="E4824" s="208" t="n">
        <f aca="false">IF(VLOOKUP(S4824,'DD-Lookup'!$J$6:$L$50,3,FALSE())="Monthly",(YEAR(AC4824)-YEAR(AB4824))*12+MONTH(AC4824)-MONTH(AB4824)+1,(AC4824-AB4824+1))</f>
        <v>1</v>
      </c>
      <c r="F4824" s="239" t="n">
        <f aca="false">E4824*SUM(P4824:Q4824)</f>
        <v>50000</v>
      </c>
      <c r="G4824" s="214" t="n">
        <v>1293879</v>
      </c>
      <c r="H4824" s="215" t="n">
        <v>37035.5587847222</v>
      </c>
      <c r="I4824" s="0" t="s">
        <v>1376</v>
      </c>
      <c r="M4824" s="0" t="s">
        <v>97</v>
      </c>
      <c r="N4824" s="0" t="s">
        <v>841</v>
      </c>
      <c r="O4824" s="0" t="s">
        <v>842</v>
      </c>
      <c r="P4824" s="216" t="n">
        <v>50000</v>
      </c>
      <c r="S4824" s="0" t="s">
        <v>843</v>
      </c>
      <c r="T4824" s="0" t="s">
        <v>784</v>
      </c>
      <c r="U4824" s="218" t="n">
        <v>28.45</v>
      </c>
      <c r="V4824" s="0" t="s">
        <v>1990</v>
      </c>
      <c r="W4824" s="0" t="s">
        <v>845</v>
      </c>
      <c r="X4824" s="0" t="s">
        <v>846</v>
      </c>
      <c r="Y4824" s="0" t="s">
        <v>847</v>
      </c>
      <c r="Z4824" s="0" t="s">
        <v>571</v>
      </c>
      <c r="AA4824" s="0" t="n">
        <v>107336</v>
      </c>
      <c r="AB4824" s="215" t="n">
        <v>37073</v>
      </c>
      <c r="AC4824" s="215" t="n">
        <v>37103</v>
      </c>
    </row>
    <row r="4825" customFormat="false" ht="12.75" hidden="false" customHeight="false" outlineLevel="0" collapsed="false">
      <c r="A4825" s="208" t="str">
        <f aca="false">B4825&amp;" "&amp;C4825&amp;" "&amp;D4825</f>
        <v>US Power Physical</v>
      </c>
      <c r="B4825" s="208" t="str">
        <f aca="false">IF((LEFT(N4825,2)="US"),"US","")</f>
        <v>US</v>
      </c>
      <c r="C4825" s="208" t="str">
        <f aca="false">M4825</f>
        <v>Power</v>
      </c>
      <c r="D4825" s="208" t="str">
        <f aca="false">IF(ISNUMBER(FIND("Phy",N4825))=TRUE(),"Physical","Financial")</f>
        <v>Physical</v>
      </c>
      <c r="E4825" s="208" t="n">
        <f aca="false">IF(VLOOKUP(S4825,'DD-Lookup'!$J$6:$L$50,3,FALSE())="Monthly",(YEAR(AC4825)-YEAR(AB4825))*12+MONTH(AC4825)-MONTH(AB4825)+1,(AC4825-AB4825+1))</f>
        <v>30</v>
      </c>
      <c r="F4825" s="239" t="n">
        <f aca="false">E4825*SUM(P4825:Q4825)</f>
        <v>1500</v>
      </c>
      <c r="G4825" s="214" t="n">
        <v>1293880</v>
      </c>
      <c r="H4825" s="215" t="n">
        <v>37035.5588425926</v>
      </c>
      <c r="I4825" s="0" t="s">
        <v>1115</v>
      </c>
      <c r="M4825" s="0" t="s">
        <v>67</v>
      </c>
      <c r="N4825" s="0" t="s">
        <v>1081</v>
      </c>
      <c r="O4825" s="0" t="s">
        <v>2838</v>
      </c>
      <c r="P4825" s="216" t="n">
        <v>50</v>
      </c>
      <c r="S4825" s="0" t="s">
        <v>930</v>
      </c>
      <c r="T4825" s="0" t="s">
        <v>784</v>
      </c>
      <c r="U4825" s="218" t="n">
        <v>23.75</v>
      </c>
      <c r="V4825" s="0" t="s">
        <v>1185</v>
      </c>
      <c r="W4825" s="0" t="s">
        <v>1122</v>
      </c>
      <c r="X4825" s="0" t="s">
        <v>1123</v>
      </c>
      <c r="Y4825" s="0" t="s">
        <v>1051</v>
      </c>
      <c r="Z4825" s="0" t="s">
        <v>618</v>
      </c>
      <c r="AA4825" s="0" t="n">
        <v>621992.1</v>
      </c>
      <c r="AB4825" s="215" t="n">
        <v>37043.875</v>
      </c>
      <c r="AC4825" s="215" t="n">
        <v>37072.875</v>
      </c>
    </row>
    <row r="4826" customFormat="false" ht="12.75" hidden="false" customHeight="false" outlineLevel="0" collapsed="false">
      <c r="A4826" s="208" t="str">
        <f aca="false">B4826&amp;" "&amp;C4826&amp;" "&amp;D4826</f>
        <v>US Crude Financial</v>
      </c>
      <c r="B4826" s="208" t="str">
        <f aca="false">IF((LEFT(N4826,2)="US"),"US","")</f>
        <v>US</v>
      </c>
      <c r="C4826" s="208" t="str">
        <f aca="false">M4826</f>
        <v>Crude</v>
      </c>
      <c r="D4826" s="208" t="str">
        <f aca="false">IF(ISNUMBER(FIND("Phy",N4826))=TRUE(),"Physical","Financial")</f>
        <v>Financial</v>
      </c>
      <c r="E4826" s="208" t="n">
        <f aca="false">IF(VLOOKUP(S4826,'DD-Lookup'!$J$6:$L$50,3,FALSE())="Monthly",(YEAR(AC4826)-YEAR(AB4826))*12+MONTH(AC4826)-MONTH(AB4826)+1,(AC4826-AB4826+1))</f>
        <v>1</v>
      </c>
      <c r="F4826" s="239" t="n">
        <f aca="false">E4826*SUM(P4826:Q4826)</f>
        <v>50000</v>
      </c>
      <c r="G4826" s="214" t="n">
        <v>1293881</v>
      </c>
      <c r="H4826" s="215" t="n">
        <v>37035.5588541667</v>
      </c>
      <c r="I4826" s="0" t="s">
        <v>2320</v>
      </c>
      <c r="M4826" s="0" t="s">
        <v>97</v>
      </c>
      <c r="N4826" s="0" t="s">
        <v>841</v>
      </c>
      <c r="O4826" s="0" t="s">
        <v>889</v>
      </c>
      <c r="P4826" s="216" t="n">
        <v>50000</v>
      </c>
      <c r="S4826" s="0" t="s">
        <v>843</v>
      </c>
      <c r="T4826" s="0" t="s">
        <v>784</v>
      </c>
      <c r="U4826" s="218" t="n">
        <v>28.43</v>
      </c>
      <c r="V4826" s="0" t="s">
        <v>2321</v>
      </c>
      <c r="W4826" s="0" t="s">
        <v>845</v>
      </c>
      <c r="X4826" s="0" t="s">
        <v>891</v>
      </c>
      <c r="Y4826" s="0" t="s">
        <v>847</v>
      </c>
      <c r="Z4826" s="0" t="s">
        <v>571</v>
      </c>
      <c r="AA4826" s="0" t="n">
        <v>107337</v>
      </c>
      <c r="AB4826" s="215" t="n">
        <v>37073</v>
      </c>
      <c r="AC4826" s="215" t="n">
        <v>37103</v>
      </c>
    </row>
    <row r="4827" customFormat="false" ht="12.75" hidden="false" customHeight="false" outlineLevel="0" collapsed="false">
      <c r="A4827" s="208" t="str">
        <f aca="false">B4827&amp;" "&amp;C4827&amp;" "&amp;D4827</f>
        <v>US Natural Gas Financial</v>
      </c>
      <c r="B4827" s="208" t="str">
        <f aca="false">IF((LEFT(N4827,2)="US"),"US","")</f>
        <v>US</v>
      </c>
      <c r="C4827" s="208" t="str">
        <f aca="false">M4827</f>
        <v>Natural Gas</v>
      </c>
      <c r="D4827" s="208" t="str">
        <f aca="false">IF(ISNUMBER(FIND("Phy",N4827))=TRUE(),"Physical","Financial")</f>
        <v>Financial</v>
      </c>
      <c r="E4827" s="208" t="n">
        <f aca="false">IF(VLOOKUP(S4827,'DD-Lookup'!$J$6:$L$50,3,FALSE())="Monthly",(YEAR(AC4827)-YEAR(AB4827))*12+MONTH(AC4827)-MONTH(AB4827)+1,(AC4827-AB4827+1))</f>
        <v>30</v>
      </c>
      <c r="F4827" s="239" t="n">
        <f aca="false">E4827*SUM(P4827:Q4827)</f>
        <v>300000</v>
      </c>
      <c r="G4827" s="214" t="n">
        <v>1293882</v>
      </c>
      <c r="H4827" s="215" t="n">
        <v>37035.5592013889</v>
      </c>
      <c r="I4827" s="0" t="s">
        <v>1865</v>
      </c>
      <c r="M4827" s="0" t="s">
        <v>858</v>
      </c>
      <c r="N4827" s="0" t="s">
        <v>1482</v>
      </c>
      <c r="O4827" s="0" t="s">
        <v>2877</v>
      </c>
      <c r="Q4827" s="216" t="n">
        <v>10000</v>
      </c>
      <c r="S4827" s="0" t="s">
        <v>1026</v>
      </c>
      <c r="T4827" s="0" t="s">
        <v>784</v>
      </c>
      <c r="U4827" s="218" t="n">
        <v>0.03</v>
      </c>
      <c r="V4827" s="0" t="s">
        <v>3686</v>
      </c>
      <c r="W4827" s="0" t="s">
        <v>1851</v>
      </c>
      <c r="X4827" s="0" t="s">
        <v>1852</v>
      </c>
      <c r="Y4827" s="0" t="s">
        <v>838</v>
      </c>
      <c r="Z4827" s="0" t="s">
        <v>571</v>
      </c>
      <c r="AA4827" s="0" t="s">
        <v>3803</v>
      </c>
      <c r="AB4827" s="215" t="n">
        <v>37043</v>
      </c>
      <c r="AC4827" s="215" t="n">
        <v>37072</v>
      </c>
    </row>
    <row r="4828" customFormat="false" ht="12.75" hidden="false" customHeight="false" outlineLevel="0" collapsed="false">
      <c r="A4828" s="208" t="str">
        <f aca="false">B4828&amp;" "&amp;C4828&amp;" "&amp;D4828</f>
        <v>US Crude Financial</v>
      </c>
      <c r="B4828" s="208" t="str">
        <f aca="false">IF((LEFT(N4828,2)="US"),"US","")</f>
        <v>US</v>
      </c>
      <c r="C4828" s="208" t="str">
        <f aca="false">M4828</f>
        <v>Crude</v>
      </c>
      <c r="D4828" s="208" t="str">
        <f aca="false">IF(ISNUMBER(FIND("Phy",N4828))=TRUE(),"Physical","Financial")</f>
        <v>Financial</v>
      </c>
      <c r="E4828" s="208" t="n">
        <f aca="false">IF(VLOOKUP(S4828,'DD-Lookup'!$J$6:$L$50,3,FALSE())="Monthly",(YEAR(AC4828)-YEAR(AB4828))*12+MONTH(AC4828)-MONTH(AB4828)+1,(AC4828-AB4828+1))</f>
        <v>1</v>
      </c>
      <c r="F4828" s="239" t="n">
        <f aca="false">E4828*SUM(P4828:Q4828)</f>
        <v>50000</v>
      </c>
      <c r="G4828" s="214" t="n">
        <v>1293883</v>
      </c>
      <c r="H4828" s="215" t="n">
        <v>37035.5594560185</v>
      </c>
      <c r="I4828" s="0" t="s">
        <v>2320</v>
      </c>
      <c r="M4828" s="0" t="s">
        <v>97</v>
      </c>
      <c r="N4828" s="0" t="s">
        <v>841</v>
      </c>
      <c r="O4828" s="0" t="s">
        <v>889</v>
      </c>
      <c r="P4828" s="216" t="n">
        <v>50000</v>
      </c>
      <c r="S4828" s="0" t="s">
        <v>843</v>
      </c>
      <c r="T4828" s="0" t="s">
        <v>784</v>
      </c>
      <c r="U4828" s="218" t="n">
        <v>28.39</v>
      </c>
      <c r="V4828" s="0" t="s">
        <v>2321</v>
      </c>
      <c r="W4828" s="0" t="s">
        <v>845</v>
      </c>
      <c r="X4828" s="0" t="s">
        <v>891</v>
      </c>
      <c r="Y4828" s="0" t="s">
        <v>847</v>
      </c>
      <c r="Z4828" s="0" t="s">
        <v>571</v>
      </c>
      <c r="AA4828" s="0" t="n">
        <v>107338</v>
      </c>
      <c r="AB4828" s="215" t="n">
        <v>37073</v>
      </c>
      <c r="AC4828" s="215" t="n">
        <v>37103</v>
      </c>
    </row>
    <row r="4829" customFormat="false" ht="12.75" hidden="false" customHeight="false" outlineLevel="0" collapsed="false">
      <c r="A4829" s="208" t="str">
        <f aca="false">B4829&amp;" "&amp;C4829&amp;" "&amp;D4829</f>
        <v>US Natural Gas Financial</v>
      </c>
      <c r="B4829" s="208" t="str">
        <f aca="false">IF((LEFT(N4829,2)="US"),"US","")</f>
        <v>US</v>
      </c>
      <c r="C4829" s="208" t="str">
        <f aca="false">M4829</f>
        <v>Natural Gas</v>
      </c>
      <c r="D4829" s="208" t="str">
        <f aca="false">IF(ISNUMBER(FIND("Phy",N4829))=TRUE(),"Physical","Financial")</f>
        <v>Financial</v>
      </c>
      <c r="E4829" s="208" t="n">
        <f aca="false">IF(VLOOKUP(S4829,'DD-Lookup'!$J$6:$L$50,3,FALSE())="Monthly",(YEAR(AC4829)-YEAR(AB4829))*12+MONTH(AC4829)-MONTH(AB4829)+1,(AC4829-AB4829+1))</f>
        <v>30</v>
      </c>
      <c r="F4829" s="239" t="n">
        <f aca="false">E4829*SUM(P4829:Q4829)</f>
        <v>450000</v>
      </c>
      <c r="G4829" s="214" t="n">
        <v>1293884</v>
      </c>
      <c r="H4829" s="215" t="n">
        <v>37035.5594675926</v>
      </c>
      <c r="I4829" s="0" t="s">
        <v>1059</v>
      </c>
      <c r="M4829" s="0" t="s">
        <v>858</v>
      </c>
      <c r="N4829" s="0" t="s">
        <v>1024</v>
      </c>
      <c r="O4829" s="0" t="s">
        <v>1025</v>
      </c>
      <c r="Q4829" s="216" t="n">
        <v>15000</v>
      </c>
      <c r="S4829" s="0" t="s">
        <v>1026</v>
      </c>
      <c r="T4829" s="0" t="s">
        <v>784</v>
      </c>
      <c r="U4829" s="218" t="n">
        <v>4.09</v>
      </c>
      <c r="V4829" s="0" t="s">
        <v>1294</v>
      </c>
      <c r="W4829" s="0" t="s">
        <v>1028</v>
      </c>
      <c r="X4829" s="0" t="s">
        <v>1029</v>
      </c>
      <c r="Y4829" s="0" t="s">
        <v>838</v>
      </c>
      <c r="Z4829" s="0" t="s">
        <v>571</v>
      </c>
      <c r="AA4829" s="0" t="s">
        <v>3804</v>
      </c>
      <c r="AB4829" s="215" t="n">
        <v>37043.875</v>
      </c>
      <c r="AC4829" s="215" t="n">
        <v>37072.875</v>
      </c>
    </row>
    <row r="4830" customFormat="false" ht="12.75" hidden="false" customHeight="false" outlineLevel="0" collapsed="false">
      <c r="A4830" s="208" t="str">
        <f aca="false">B4830&amp;" "&amp;C4830&amp;" "&amp;D4830</f>
        <v>US Natural Gas Physical</v>
      </c>
      <c r="B4830" s="208" t="str">
        <f aca="false">IF((LEFT(N4830,2)="US"),"US","")</f>
        <v>US</v>
      </c>
      <c r="C4830" s="208" t="str">
        <f aca="false">M4830</f>
        <v>Natural Gas</v>
      </c>
      <c r="D4830" s="208" t="str">
        <f aca="false">IF(ISNUMBER(FIND("Phy",N4830))=TRUE(),"Physical","Financial")</f>
        <v>Physical</v>
      </c>
      <c r="E4830" s="208" t="n">
        <f aca="false">IF(VLOOKUP(S4830,'DD-Lookup'!$J$6:$L$50,3,FALSE())="Monthly",(YEAR(AC4830)-YEAR(AB4830))*12+MONTH(AC4830)-MONTH(AB4830)+1,(AC4830-AB4830+1))</f>
        <v>30</v>
      </c>
      <c r="F4830" s="239" t="n">
        <f aca="false">E4830*SUM(P4830:Q4830)</f>
        <v>150000</v>
      </c>
      <c r="G4830" s="214" t="n">
        <v>1293885</v>
      </c>
      <c r="H4830" s="215" t="n">
        <v>37035.5597106482</v>
      </c>
      <c r="I4830" s="0" t="s">
        <v>1233</v>
      </c>
      <c r="M4830" s="0" t="s">
        <v>858</v>
      </c>
      <c r="N4830" s="0" t="s">
        <v>1305</v>
      </c>
      <c r="O4830" s="0" t="s">
        <v>1756</v>
      </c>
      <c r="Q4830" s="216" t="n">
        <v>5000</v>
      </c>
      <c r="S4830" s="0" t="s">
        <v>1026</v>
      </c>
      <c r="T4830" s="0" t="s">
        <v>784</v>
      </c>
      <c r="U4830" s="218" t="n">
        <v>9.695</v>
      </c>
      <c r="V4830" s="0" t="s">
        <v>1725</v>
      </c>
      <c r="W4830" s="0" t="s">
        <v>1758</v>
      </c>
      <c r="X4830" s="0" t="s">
        <v>1535</v>
      </c>
      <c r="Y4830" s="0" t="s">
        <v>1310</v>
      </c>
      <c r="Z4830" s="0" t="s">
        <v>571</v>
      </c>
      <c r="AA4830" s="0" t="s">
        <v>3805</v>
      </c>
      <c r="AB4830" s="215" t="n">
        <v>37043.875</v>
      </c>
      <c r="AC4830" s="215" t="n">
        <v>37072.875</v>
      </c>
    </row>
    <row r="4831" customFormat="false" ht="12.75" hidden="false" customHeight="false" outlineLevel="0" collapsed="false">
      <c r="A4831" s="208" t="str">
        <f aca="false">B4831&amp;" "&amp;C4831&amp;" "&amp;D4831</f>
        <v>US Crude Financial</v>
      </c>
      <c r="B4831" s="208" t="str">
        <f aca="false">IF((LEFT(N4831,2)="US"),"US","")</f>
        <v>US</v>
      </c>
      <c r="C4831" s="208" t="str">
        <f aca="false">M4831</f>
        <v>Crude</v>
      </c>
      <c r="D4831" s="208" t="str">
        <f aca="false">IF(ISNUMBER(FIND("Phy",N4831))=TRUE(),"Physical","Financial")</f>
        <v>Financial</v>
      </c>
      <c r="E4831" s="208" t="n">
        <f aca="false">IF(VLOOKUP(S4831,'DD-Lookup'!$J$6:$L$50,3,FALSE())="Monthly",(YEAR(AC4831)-YEAR(AB4831))*12+MONTH(AC4831)-MONTH(AB4831)+1,(AC4831-AB4831+1))</f>
        <v>1</v>
      </c>
      <c r="F4831" s="239" t="n">
        <f aca="false">E4831*SUM(P4831:Q4831)</f>
        <v>50000</v>
      </c>
      <c r="G4831" s="214" t="n">
        <v>1293886</v>
      </c>
      <c r="H4831" s="215" t="n">
        <v>37035.559837963</v>
      </c>
      <c r="I4831" s="0" t="s">
        <v>1376</v>
      </c>
      <c r="M4831" s="0" t="s">
        <v>97</v>
      </c>
      <c r="N4831" s="0" t="s">
        <v>841</v>
      </c>
      <c r="O4831" s="0" t="s">
        <v>842</v>
      </c>
      <c r="Q4831" s="216" t="n">
        <v>50000</v>
      </c>
      <c r="S4831" s="0" t="s">
        <v>843</v>
      </c>
      <c r="T4831" s="0" t="s">
        <v>784</v>
      </c>
      <c r="U4831" s="218" t="n">
        <v>28.41</v>
      </c>
      <c r="V4831" s="0" t="s">
        <v>2312</v>
      </c>
      <c r="W4831" s="0" t="s">
        <v>845</v>
      </c>
      <c r="X4831" s="0" t="s">
        <v>846</v>
      </c>
      <c r="Y4831" s="0" t="s">
        <v>847</v>
      </c>
      <c r="Z4831" s="0" t="s">
        <v>571</v>
      </c>
      <c r="AA4831" s="0" t="n">
        <v>107339</v>
      </c>
      <c r="AB4831" s="215" t="n">
        <v>37073</v>
      </c>
      <c r="AC4831" s="215" t="n">
        <v>37103</v>
      </c>
    </row>
    <row r="4832" customFormat="false" ht="12.75" hidden="false" customHeight="false" outlineLevel="0" collapsed="false">
      <c r="A4832" s="208" t="str">
        <f aca="false">B4832&amp;" "&amp;C4832&amp;" "&amp;D4832</f>
        <v>US Crude Financial</v>
      </c>
      <c r="B4832" s="208" t="str">
        <f aca="false">IF((LEFT(N4832,2)="US"),"US","")</f>
        <v>US</v>
      </c>
      <c r="C4832" s="208" t="str">
        <f aca="false">M4832</f>
        <v>Crude</v>
      </c>
      <c r="D4832" s="208" t="str">
        <f aca="false">IF(ISNUMBER(FIND("Phy",N4832))=TRUE(),"Physical","Financial")</f>
        <v>Financial</v>
      </c>
      <c r="E4832" s="208" t="n">
        <f aca="false">IF(VLOOKUP(S4832,'DD-Lookup'!$J$6:$L$50,3,FALSE())="Monthly",(YEAR(AC4832)-YEAR(AB4832))*12+MONTH(AC4832)-MONTH(AB4832)+1,(AC4832-AB4832+1))</f>
        <v>1</v>
      </c>
      <c r="F4832" s="239" t="n">
        <f aca="false">E4832*SUM(P4832:Q4832)</f>
        <v>50000</v>
      </c>
      <c r="G4832" s="214" t="n">
        <v>1293887</v>
      </c>
      <c r="H4832" s="215" t="n">
        <v>37035.5598958333</v>
      </c>
      <c r="I4832" s="0" t="s">
        <v>796</v>
      </c>
      <c r="M4832" s="0" t="s">
        <v>97</v>
      </c>
      <c r="N4832" s="0" t="s">
        <v>841</v>
      </c>
      <c r="O4832" s="0" t="s">
        <v>842</v>
      </c>
      <c r="P4832" s="216" t="n">
        <v>50000</v>
      </c>
      <c r="S4832" s="0" t="s">
        <v>843</v>
      </c>
      <c r="T4832" s="0" t="s">
        <v>784</v>
      </c>
      <c r="U4832" s="218" t="n">
        <v>28.39</v>
      </c>
      <c r="V4832" s="0" t="s">
        <v>2516</v>
      </c>
      <c r="W4832" s="0" t="s">
        <v>845</v>
      </c>
      <c r="X4832" s="0" t="s">
        <v>846</v>
      </c>
      <c r="Y4832" s="0" t="s">
        <v>847</v>
      </c>
      <c r="Z4832" s="0" t="s">
        <v>571</v>
      </c>
      <c r="AA4832" s="0" t="n">
        <v>107340</v>
      </c>
      <c r="AB4832" s="215" t="n">
        <v>37073</v>
      </c>
      <c r="AC4832" s="215" t="n">
        <v>37103</v>
      </c>
    </row>
    <row r="4833" customFormat="false" ht="12.75" hidden="false" customHeight="false" outlineLevel="0" collapsed="false">
      <c r="A4833" s="208" t="str">
        <f aca="false">B4833&amp;" "&amp;C4833&amp;" "&amp;D4833</f>
        <v> Natural Gas Physical</v>
      </c>
      <c r="B4833" s="208" t="str">
        <f aca="false">IF((LEFT(N4833,2)="US"),"US","")</f>
        <v/>
      </c>
      <c r="C4833" s="208" t="str">
        <f aca="false">M4833</f>
        <v>Natural Gas</v>
      </c>
      <c r="D4833" s="208" t="str">
        <f aca="false">IF(ISNUMBER(FIND("Phy",N4833))=TRUE(),"Physical","Financial")</f>
        <v>Physical</v>
      </c>
      <c r="E4833" s="208" t="n">
        <f aca="false">IF(VLOOKUP(S4833,'DD-Lookup'!$J$6:$L$50,3,FALSE())="Monthly",(YEAR(AC4833)-YEAR(AB4833))*12+MONTH(AC4833)-MONTH(AB4833)+1,(AC4833-AB4833+1))</f>
        <v>7</v>
      </c>
      <c r="F4833" s="239" t="n">
        <f aca="false">E4833*SUM(P4833:Q4833)</f>
        <v>35000</v>
      </c>
      <c r="G4833" s="214" t="n">
        <v>1293888</v>
      </c>
      <c r="H4833" s="215" t="n">
        <v>37035.5603125</v>
      </c>
      <c r="I4833" s="0" t="s">
        <v>2040</v>
      </c>
      <c r="M4833" s="0" t="s">
        <v>858</v>
      </c>
      <c r="N4833" s="0" t="s">
        <v>2171</v>
      </c>
      <c r="O4833" s="0" t="s">
        <v>2419</v>
      </c>
      <c r="Q4833" s="216" t="n">
        <v>5000</v>
      </c>
      <c r="S4833" s="0" t="s">
        <v>279</v>
      </c>
      <c r="T4833" s="0" t="s">
        <v>2173</v>
      </c>
      <c r="U4833" s="218" t="n">
        <v>5.44</v>
      </c>
      <c r="V4833" s="0" t="s">
        <v>2224</v>
      </c>
      <c r="W4833" s="0" t="s">
        <v>2175</v>
      </c>
      <c r="X4833" s="0" t="s">
        <v>2176</v>
      </c>
      <c r="Y4833" s="0" t="s">
        <v>1310</v>
      </c>
      <c r="Z4833" s="0" t="s">
        <v>628</v>
      </c>
      <c r="AA4833" s="0" t="n">
        <v>809578</v>
      </c>
      <c r="AB4833" s="215" t="n">
        <v>37036.875</v>
      </c>
      <c r="AC4833" s="215" t="n">
        <v>37042.875</v>
      </c>
    </row>
    <row r="4834" customFormat="false" ht="12.75" hidden="false" customHeight="false" outlineLevel="0" collapsed="false">
      <c r="A4834" s="208" t="str">
        <f aca="false">B4834&amp;" "&amp;C4834&amp;" "&amp;D4834</f>
        <v>US Natural Gas Physical</v>
      </c>
      <c r="B4834" s="208" t="str">
        <f aca="false">IF((LEFT(N4834,2)="US"),"US","")</f>
        <v>US</v>
      </c>
      <c r="C4834" s="208" t="str">
        <f aca="false">M4834</f>
        <v>Natural Gas</v>
      </c>
      <c r="D4834" s="208" t="str">
        <f aca="false">IF(ISNUMBER(FIND("Phy",N4834))=TRUE(),"Physical","Financial")</f>
        <v>Physical</v>
      </c>
      <c r="E4834" s="208" t="n">
        <f aca="false">IF(VLOOKUP(S4834,'DD-Lookup'!$J$6:$L$50,3,FALSE())="Monthly",(YEAR(AC4834)-YEAR(AB4834))*12+MONTH(AC4834)-MONTH(AB4834)+1,(AC4834-AB4834+1))</f>
        <v>30</v>
      </c>
      <c r="F4834" s="239" t="n">
        <f aca="false">E4834*SUM(P4834:Q4834)</f>
        <v>150000</v>
      </c>
      <c r="G4834" s="214" t="n">
        <v>1293890</v>
      </c>
      <c r="H4834" s="215" t="n">
        <v>37035.5605787037</v>
      </c>
      <c r="I4834" s="0" t="s">
        <v>1773</v>
      </c>
      <c r="M4834" s="0" t="s">
        <v>858</v>
      </c>
      <c r="N4834" s="0" t="s">
        <v>1501</v>
      </c>
      <c r="O4834" s="0" t="s">
        <v>3603</v>
      </c>
      <c r="P4834" s="216" t="n">
        <v>5000</v>
      </c>
      <c r="S4834" s="0" t="s">
        <v>1026</v>
      </c>
      <c r="T4834" s="0" t="s">
        <v>784</v>
      </c>
      <c r="U4834" s="218" t="n">
        <v>0.3475</v>
      </c>
      <c r="V4834" s="0" t="s">
        <v>1846</v>
      </c>
      <c r="W4834" s="0" t="s">
        <v>1388</v>
      </c>
      <c r="X4834" s="0" t="s">
        <v>1389</v>
      </c>
      <c r="Y4834" s="0" t="s">
        <v>1310</v>
      </c>
      <c r="Z4834" s="0" t="s">
        <v>571</v>
      </c>
      <c r="AA4834" s="0" t="s">
        <v>3806</v>
      </c>
      <c r="AB4834" s="215" t="n">
        <v>37043.875</v>
      </c>
      <c r="AC4834" s="215" t="n">
        <v>37072.875</v>
      </c>
    </row>
    <row r="4835" customFormat="false" ht="12.75" hidden="false" customHeight="false" outlineLevel="0" collapsed="false">
      <c r="A4835" s="208" t="str">
        <f aca="false">B4835&amp;" "&amp;C4835&amp;" "&amp;D4835</f>
        <v>US Natural Gas Financial</v>
      </c>
      <c r="B4835" s="208" t="str">
        <f aca="false">IF((LEFT(N4835,2)="US"),"US","")</f>
        <v>US</v>
      </c>
      <c r="C4835" s="208" t="str">
        <f aca="false">M4835</f>
        <v>Natural Gas</v>
      </c>
      <c r="D4835" s="208" t="str">
        <f aca="false">IF(ISNUMBER(FIND("Phy",N4835))=TRUE(),"Physical","Financial")</f>
        <v>Financial</v>
      </c>
      <c r="E4835" s="208" t="n">
        <f aca="false">IF(VLOOKUP(S4835,'DD-Lookup'!$J$6:$L$50,3,FALSE())="Monthly",(YEAR(AC4835)-YEAR(AB4835))*12+MONTH(AC4835)-MONTH(AB4835)+1,(AC4835-AB4835+1))</f>
        <v>31</v>
      </c>
      <c r="F4835" s="239" t="n">
        <f aca="false">E4835*SUM(P4835:Q4835)</f>
        <v>465000</v>
      </c>
      <c r="G4835" s="214" t="n">
        <v>1293891</v>
      </c>
      <c r="H4835" s="215" t="n">
        <v>37035.5607986111</v>
      </c>
      <c r="I4835" s="0" t="s">
        <v>1066</v>
      </c>
      <c r="M4835" s="0" t="s">
        <v>858</v>
      </c>
      <c r="N4835" s="0" t="s">
        <v>1024</v>
      </c>
      <c r="O4835" s="0" t="s">
        <v>1099</v>
      </c>
      <c r="Q4835" s="216" t="n">
        <v>15000</v>
      </c>
      <c r="S4835" s="0" t="s">
        <v>1026</v>
      </c>
      <c r="T4835" s="0" t="s">
        <v>784</v>
      </c>
      <c r="U4835" s="218" t="n">
        <v>4.1625</v>
      </c>
      <c r="V4835" s="0" t="s">
        <v>3793</v>
      </c>
      <c r="W4835" s="0" t="s">
        <v>1028</v>
      </c>
      <c r="X4835" s="0" t="s">
        <v>1029</v>
      </c>
      <c r="Y4835" s="0" t="s">
        <v>838</v>
      </c>
      <c r="Z4835" s="0" t="s">
        <v>571</v>
      </c>
      <c r="AA4835" s="0" t="s">
        <v>3807</v>
      </c>
      <c r="AB4835" s="215" t="n">
        <v>37073.875</v>
      </c>
      <c r="AC4835" s="215" t="n">
        <v>37103.875</v>
      </c>
    </row>
    <row r="4836" customFormat="false" ht="12.75" hidden="false" customHeight="false" outlineLevel="0" collapsed="false">
      <c r="A4836" s="208" t="str">
        <f aca="false">B4836&amp;" "&amp;C4836&amp;" "&amp;D4836</f>
        <v>US Natural Gas Financial</v>
      </c>
      <c r="B4836" s="208" t="str">
        <f aca="false">IF((LEFT(N4836,2)="US"),"US","")</f>
        <v>US</v>
      </c>
      <c r="C4836" s="208" t="str">
        <f aca="false">M4836</f>
        <v>Natural Gas</v>
      </c>
      <c r="D4836" s="208" t="str">
        <f aca="false">IF(ISNUMBER(FIND("Phy",N4836))=TRUE(),"Physical","Financial")</f>
        <v>Financial</v>
      </c>
      <c r="E4836" s="208" t="n">
        <f aca="false">IF(VLOOKUP(S4836,'DD-Lookup'!$J$6:$L$50,3,FALSE())="Monthly",(YEAR(AC4836)-YEAR(AB4836))*12+MONTH(AC4836)-MONTH(AB4836)+1,(AC4836-AB4836+1))</f>
        <v>31</v>
      </c>
      <c r="F4836" s="239" t="n">
        <f aca="false">E4836*SUM(P4836:Q4836)</f>
        <v>620000</v>
      </c>
      <c r="G4836" s="214" t="n">
        <v>1293893</v>
      </c>
      <c r="H4836" s="215" t="n">
        <v>37035.561412037</v>
      </c>
      <c r="I4836" s="0" t="s">
        <v>1376</v>
      </c>
      <c r="M4836" s="0" t="s">
        <v>858</v>
      </c>
      <c r="N4836" s="0" t="s">
        <v>1024</v>
      </c>
      <c r="O4836" s="0" t="s">
        <v>1099</v>
      </c>
      <c r="P4836" s="216" t="n">
        <v>20000</v>
      </c>
      <c r="S4836" s="0" t="s">
        <v>1026</v>
      </c>
      <c r="T4836" s="0" t="s">
        <v>784</v>
      </c>
      <c r="U4836" s="218" t="n">
        <v>4.1575</v>
      </c>
      <c r="V4836" s="0" t="s">
        <v>1510</v>
      </c>
      <c r="W4836" s="0" t="s">
        <v>1028</v>
      </c>
      <c r="X4836" s="0" t="s">
        <v>1029</v>
      </c>
      <c r="Y4836" s="0" t="s">
        <v>838</v>
      </c>
      <c r="Z4836" s="0" t="s">
        <v>571</v>
      </c>
      <c r="AA4836" s="0" t="s">
        <v>3808</v>
      </c>
      <c r="AB4836" s="215" t="n">
        <v>37073.875</v>
      </c>
      <c r="AC4836" s="215" t="n">
        <v>37103.875</v>
      </c>
    </row>
    <row r="4837" customFormat="false" ht="12.75" hidden="false" customHeight="false" outlineLevel="0" collapsed="false">
      <c r="A4837" s="208" t="str">
        <f aca="false">B4837&amp;" "&amp;C4837&amp;" "&amp;D4837</f>
        <v>US Natural Gas Financial</v>
      </c>
      <c r="B4837" s="208" t="str">
        <f aca="false">IF((LEFT(N4837,2)="US"),"US","")</f>
        <v>US</v>
      </c>
      <c r="C4837" s="208" t="str">
        <f aca="false">M4837</f>
        <v>Natural Gas</v>
      </c>
      <c r="D4837" s="208" t="str">
        <f aca="false">IF(ISNUMBER(FIND("Phy",N4837))=TRUE(),"Physical","Financial")</f>
        <v>Financial</v>
      </c>
      <c r="E4837" s="208" t="n">
        <f aca="false">IF(VLOOKUP(S4837,'DD-Lookup'!$J$6:$L$50,3,FALSE())="Monthly",(YEAR(AC4837)-YEAR(AB4837))*12+MONTH(AC4837)-MONTH(AB4837)+1,(AC4837-AB4837+1))</f>
        <v>30</v>
      </c>
      <c r="F4837" s="239" t="n">
        <f aca="false">E4837*SUM(P4837:Q4837)</f>
        <v>3000</v>
      </c>
      <c r="G4837" s="214" t="n">
        <v>1293895</v>
      </c>
      <c r="H4837" s="215" t="n">
        <v>37035.5615509259</v>
      </c>
      <c r="I4837" s="0" t="s">
        <v>1622</v>
      </c>
      <c r="M4837" s="0" t="s">
        <v>858</v>
      </c>
      <c r="N4837" s="0" t="s">
        <v>1537</v>
      </c>
      <c r="O4837" s="0" t="s">
        <v>3809</v>
      </c>
      <c r="P4837" s="216" t="n">
        <v>100</v>
      </c>
      <c r="S4837" s="0" t="s">
        <v>1352</v>
      </c>
      <c r="T4837" s="0" t="s">
        <v>784</v>
      </c>
      <c r="U4837" s="218" t="n">
        <v>0.01</v>
      </c>
      <c r="V4837" s="0" t="s">
        <v>1623</v>
      </c>
      <c r="W4837" s="0" t="s">
        <v>1354</v>
      </c>
      <c r="X4837" s="0" t="s">
        <v>1355</v>
      </c>
      <c r="Y4837" s="0" t="s">
        <v>838</v>
      </c>
      <c r="Z4837" s="0" t="s">
        <v>571</v>
      </c>
      <c r="AA4837" s="0" t="s">
        <v>3810</v>
      </c>
      <c r="AB4837" s="215" t="n">
        <v>37043</v>
      </c>
      <c r="AC4837" s="215" t="n">
        <v>37072</v>
      </c>
    </row>
    <row r="4838" customFormat="false" ht="12.75" hidden="false" customHeight="false" outlineLevel="0" collapsed="false">
      <c r="A4838" s="208" t="str">
        <f aca="false">B4838&amp;" "&amp;C4838&amp;" "&amp;D4838</f>
        <v>US Natural Gas Financial</v>
      </c>
      <c r="B4838" s="208" t="str">
        <f aca="false">IF((LEFT(N4838,2)="US"),"US","")</f>
        <v>US</v>
      </c>
      <c r="C4838" s="208" t="str">
        <f aca="false">M4838</f>
        <v>Natural Gas</v>
      </c>
      <c r="D4838" s="208" t="str">
        <f aca="false">IF(ISNUMBER(FIND("Phy",N4838))=TRUE(),"Physical","Financial")</f>
        <v>Financial</v>
      </c>
      <c r="E4838" s="208" t="n">
        <f aca="false">IF(VLOOKUP(S4838,'DD-Lookup'!$J$6:$L$50,3,FALSE())="Monthly",(YEAR(AC4838)-YEAR(AB4838))*12+MONTH(AC4838)-MONTH(AB4838)+1,(AC4838-AB4838+1))</f>
        <v>30</v>
      </c>
      <c r="F4838" s="239" t="n">
        <f aca="false">E4838*SUM(P4838:Q4838)</f>
        <v>150000</v>
      </c>
      <c r="G4838" s="214" t="n">
        <v>1293897</v>
      </c>
      <c r="H4838" s="215" t="n">
        <v>37035.5616782407</v>
      </c>
      <c r="I4838" s="0" t="s">
        <v>1278</v>
      </c>
      <c r="M4838" s="0" t="s">
        <v>858</v>
      </c>
      <c r="N4838" s="0" t="s">
        <v>1024</v>
      </c>
      <c r="O4838" s="0" t="s">
        <v>1025</v>
      </c>
      <c r="Q4838" s="216" t="n">
        <v>5000</v>
      </c>
      <c r="S4838" s="0" t="s">
        <v>1026</v>
      </c>
      <c r="T4838" s="0" t="s">
        <v>784</v>
      </c>
      <c r="U4838" s="218" t="n">
        <v>4.095</v>
      </c>
      <c r="V4838" s="0" t="s">
        <v>1279</v>
      </c>
      <c r="W4838" s="0" t="s">
        <v>1028</v>
      </c>
      <c r="X4838" s="0" t="s">
        <v>1029</v>
      </c>
      <c r="Y4838" s="0" t="s">
        <v>838</v>
      </c>
      <c r="Z4838" s="0" t="s">
        <v>571</v>
      </c>
      <c r="AA4838" s="0" t="s">
        <v>3811</v>
      </c>
      <c r="AB4838" s="215" t="n">
        <v>37043.875</v>
      </c>
      <c r="AC4838" s="215" t="n">
        <v>37072.875</v>
      </c>
    </row>
    <row r="4839" customFormat="false" ht="12.75" hidden="false" customHeight="false" outlineLevel="0" collapsed="false">
      <c r="A4839" s="208" t="str">
        <f aca="false">B4839&amp;" "&amp;C4839&amp;" "&amp;D4839</f>
        <v>US Natural Gas Financial</v>
      </c>
      <c r="B4839" s="208" t="str">
        <f aca="false">IF((LEFT(N4839,2)="US"),"US","")</f>
        <v>US</v>
      </c>
      <c r="C4839" s="208" t="str">
        <f aca="false">M4839</f>
        <v>Natural Gas</v>
      </c>
      <c r="D4839" s="208" t="str">
        <f aca="false">IF(ISNUMBER(FIND("Phy",N4839))=TRUE(),"Physical","Financial")</f>
        <v>Financial</v>
      </c>
      <c r="E4839" s="208" t="n">
        <f aca="false">IF(VLOOKUP(S4839,'DD-Lookup'!$J$6:$L$50,3,FALSE())="Monthly",(YEAR(AC4839)-YEAR(AB4839))*12+MONTH(AC4839)-MONTH(AB4839)+1,(AC4839-AB4839+1))</f>
        <v>30</v>
      </c>
      <c r="F4839" s="239" t="n">
        <f aca="false">E4839*SUM(P4839:Q4839)</f>
        <v>600000</v>
      </c>
      <c r="G4839" s="214" t="n">
        <v>1293898</v>
      </c>
      <c r="H4839" s="215" t="n">
        <v>37035.5620949074</v>
      </c>
      <c r="I4839" s="0" t="s">
        <v>1023</v>
      </c>
      <c r="M4839" s="0" t="s">
        <v>858</v>
      </c>
      <c r="N4839" s="0" t="s">
        <v>1024</v>
      </c>
      <c r="O4839" s="0" t="s">
        <v>2848</v>
      </c>
      <c r="P4839" s="216" t="n">
        <v>20000</v>
      </c>
      <c r="S4839" s="0" t="s">
        <v>1026</v>
      </c>
      <c r="T4839" s="0" t="s">
        <v>784</v>
      </c>
      <c r="U4839" s="218" t="n">
        <v>-0.0275</v>
      </c>
      <c r="V4839" s="0" t="s">
        <v>3812</v>
      </c>
      <c r="W4839" s="0" t="s">
        <v>1851</v>
      </c>
      <c r="X4839" s="0" t="s">
        <v>1852</v>
      </c>
      <c r="Y4839" s="0" t="s">
        <v>838</v>
      </c>
      <c r="Z4839" s="0" t="s">
        <v>571</v>
      </c>
      <c r="AA4839" s="0" t="s">
        <v>3813</v>
      </c>
      <c r="AB4839" s="215" t="n">
        <v>37043.875</v>
      </c>
      <c r="AC4839" s="215" t="n">
        <v>37072.875</v>
      </c>
    </row>
    <row r="4840" customFormat="false" ht="12.75" hidden="false" customHeight="false" outlineLevel="0" collapsed="false">
      <c r="A4840" s="208" t="str">
        <f aca="false">B4840&amp;" "&amp;C4840&amp;" "&amp;D4840</f>
        <v>US Power Physical</v>
      </c>
      <c r="B4840" s="208" t="str">
        <f aca="false">IF((LEFT(N4840,2)="US"),"US","")</f>
        <v>US</v>
      </c>
      <c r="C4840" s="208" t="str">
        <f aca="false">M4840</f>
        <v>Power</v>
      </c>
      <c r="D4840" s="208" t="str">
        <f aca="false">IF(ISNUMBER(FIND("Phy",N4840))=TRUE(),"Physical","Financial")</f>
        <v>Physical</v>
      </c>
      <c r="E4840" s="208" t="n">
        <f aca="false">IF(VLOOKUP(S4840,'DD-Lookup'!$J$6:$L$50,3,FALSE())="Monthly",(YEAR(AC4840)-YEAR(AB4840))*12+MONTH(AC4840)-MONTH(AB4840)+1,(AC4840-AB4840+1))</f>
        <v>30</v>
      </c>
      <c r="F4840" s="239" t="n">
        <f aca="false">E4840*SUM(P4840:Q4840)</f>
        <v>1500</v>
      </c>
      <c r="G4840" s="214" t="n">
        <v>1293899</v>
      </c>
      <c r="H4840" s="215" t="n">
        <v>37035.5622569444</v>
      </c>
      <c r="I4840" s="0" t="s">
        <v>1225</v>
      </c>
      <c r="J4840" s="0" t="s">
        <v>2307</v>
      </c>
      <c r="K4840" s="0" t="s">
        <v>1200</v>
      </c>
      <c r="M4840" s="0" t="s">
        <v>67</v>
      </c>
      <c r="N4840" s="0" t="s">
        <v>1205</v>
      </c>
      <c r="O4840" s="0" t="s">
        <v>3657</v>
      </c>
      <c r="P4840" s="216" t="n">
        <v>50</v>
      </c>
      <c r="S4840" s="0" t="s">
        <v>930</v>
      </c>
      <c r="T4840" s="0" t="s">
        <v>784</v>
      </c>
      <c r="U4840" s="218" t="n">
        <v>54.3</v>
      </c>
      <c r="V4840" s="0" t="s">
        <v>3814</v>
      </c>
      <c r="W4840" s="0" t="s">
        <v>1208</v>
      </c>
      <c r="X4840" s="0" t="s">
        <v>1209</v>
      </c>
      <c r="Y4840" s="0" t="s">
        <v>1051</v>
      </c>
      <c r="Z4840" s="0" t="s">
        <v>618</v>
      </c>
      <c r="AA4840" s="0" t="n">
        <v>622001.1</v>
      </c>
      <c r="AB4840" s="215" t="n">
        <v>37043</v>
      </c>
      <c r="AC4840" s="215" t="n">
        <v>37072</v>
      </c>
    </row>
    <row r="4841" customFormat="false" ht="12.75" hidden="false" customHeight="false" outlineLevel="0" collapsed="false">
      <c r="A4841" s="208" t="str">
        <f aca="false">B4841&amp;" "&amp;C4841&amp;" "&amp;D4841</f>
        <v>US Crude Financial</v>
      </c>
      <c r="B4841" s="208" t="str">
        <f aca="false">IF((LEFT(N4841,2)="US"),"US","")</f>
        <v>US</v>
      </c>
      <c r="C4841" s="208" t="str">
        <f aca="false">M4841</f>
        <v>Crude</v>
      </c>
      <c r="D4841" s="208" t="str">
        <f aca="false">IF(ISNUMBER(FIND("Phy",N4841))=TRUE(),"Physical","Financial")</f>
        <v>Financial</v>
      </c>
      <c r="E4841" s="208" t="n">
        <f aca="false">IF(VLOOKUP(S4841,'DD-Lookup'!$J$6:$L$50,3,FALSE())="Monthly",(YEAR(AC4841)-YEAR(AB4841))*12+MONTH(AC4841)-MONTH(AB4841)+1,(AC4841-AB4841+1))</f>
        <v>1</v>
      </c>
      <c r="F4841" s="239" t="n">
        <f aca="false">E4841*SUM(P4841:Q4841)</f>
        <v>25000</v>
      </c>
      <c r="G4841" s="214" t="n">
        <v>1293900</v>
      </c>
      <c r="H4841" s="215" t="n">
        <v>37035.5626388889</v>
      </c>
      <c r="I4841" s="0" t="s">
        <v>1112</v>
      </c>
      <c r="M4841" s="0" t="s">
        <v>97</v>
      </c>
      <c r="N4841" s="0" t="s">
        <v>2263</v>
      </c>
      <c r="O4841" s="0" t="s">
        <v>2264</v>
      </c>
      <c r="P4841" s="216" t="n">
        <v>25000</v>
      </c>
      <c r="S4841" s="0" t="s">
        <v>834</v>
      </c>
      <c r="T4841" s="0" t="s">
        <v>784</v>
      </c>
      <c r="U4841" s="218" t="n">
        <v>-0.18</v>
      </c>
      <c r="V4841" s="0" t="s">
        <v>2265</v>
      </c>
      <c r="W4841" s="0" t="s">
        <v>2266</v>
      </c>
      <c r="X4841" s="0" t="s">
        <v>2267</v>
      </c>
      <c r="Y4841" s="0" t="s">
        <v>838</v>
      </c>
      <c r="Z4841" s="0" t="s">
        <v>571</v>
      </c>
      <c r="AA4841" s="0" t="s">
        <v>3815</v>
      </c>
      <c r="AB4841" s="215" t="n">
        <v>37073</v>
      </c>
      <c r="AC4841" s="215" t="n">
        <v>37103</v>
      </c>
    </row>
    <row r="4842" customFormat="false" ht="12.75" hidden="false" customHeight="false" outlineLevel="0" collapsed="false">
      <c r="A4842" s="208" t="str">
        <f aca="false">B4842&amp;" "&amp;C4842&amp;" "&amp;D4842</f>
        <v>US Natural Gas Financial</v>
      </c>
      <c r="B4842" s="208" t="str">
        <f aca="false">IF((LEFT(N4842,2)="US"),"US","")</f>
        <v>US</v>
      </c>
      <c r="C4842" s="208" t="str">
        <f aca="false">M4842</f>
        <v>Natural Gas</v>
      </c>
      <c r="D4842" s="208" t="str">
        <f aca="false">IF(ISNUMBER(FIND("Phy",N4842))=TRUE(),"Physical","Financial")</f>
        <v>Financial</v>
      </c>
      <c r="E4842" s="208" t="n">
        <f aca="false">IF(VLOOKUP(S4842,'DD-Lookup'!$J$6:$L$50,3,FALSE())="Monthly",(YEAR(AC4842)-YEAR(AB4842))*12+MONTH(AC4842)-MONTH(AB4842)+1,(AC4842-AB4842+1))</f>
        <v>153</v>
      </c>
      <c r="F4842" s="239" t="n">
        <f aca="false">E4842*SUM(P4842:Q4842)</f>
        <v>765000</v>
      </c>
      <c r="G4842" s="214" t="n">
        <v>1293901</v>
      </c>
      <c r="H4842" s="215" t="n">
        <v>37035.562650463</v>
      </c>
      <c r="I4842" s="0" t="s">
        <v>1059</v>
      </c>
      <c r="M4842" s="0" t="s">
        <v>858</v>
      </c>
      <c r="N4842" s="0" t="s">
        <v>1024</v>
      </c>
      <c r="O4842" s="0" t="s">
        <v>1303</v>
      </c>
      <c r="Q4842" s="216" t="n">
        <v>5000</v>
      </c>
      <c r="S4842" s="0" t="s">
        <v>1026</v>
      </c>
      <c r="T4842" s="0" t="s">
        <v>784</v>
      </c>
      <c r="U4842" s="218" t="n">
        <v>4.215</v>
      </c>
      <c r="V4842" s="0" t="s">
        <v>2683</v>
      </c>
      <c r="W4842" s="0" t="s">
        <v>1028</v>
      </c>
      <c r="X4842" s="0" t="s">
        <v>1029</v>
      </c>
      <c r="Y4842" s="0" t="s">
        <v>838</v>
      </c>
      <c r="Z4842" s="0" t="s">
        <v>571</v>
      </c>
      <c r="AA4842" s="0" t="s">
        <v>3816</v>
      </c>
      <c r="AB4842" s="215" t="n">
        <v>37043</v>
      </c>
      <c r="AC4842" s="215" t="n">
        <v>37195</v>
      </c>
    </row>
    <row r="4843" customFormat="false" ht="12.75" hidden="false" customHeight="false" outlineLevel="0" collapsed="false">
      <c r="A4843" s="208" t="str">
        <f aca="false">B4843&amp;" "&amp;C4843&amp;" "&amp;D4843</f>
        <v>US Natural Gas Financial</v>
      </c>
      <c r="B4843" s="208" t="str">
        <f aca="false">IF((LEFT(N4843,2)="US"),"US","")</f>
        <v>US</v>
      </c>
      <c r="C4843" s="208" t="str">
        <f aca="false">M4843</f>
        <v>Natural Gas</v>
      </c>
      <c r="D4843" s="208" t="str">
        <f aca="false">IF(ISNUMBER(FIND("Phy",N4843))=TRUE(),"Physical","Financial")</f>
        <v>Financial</v>
      </c>
      <c r="E4843" s="208" t="n">
        <f aca="false">IF(VLOOKUP(S4843,'DD-Lookup'!$J$6:$L$50,3,FALSE())="Monthly",(YEAR(AC4843)-YEAR(AB4843))*12+MONTH(AC4843)-MONTH(AB4843)+1,(AC4843-AB4843+1))</f>
        <v>30</v>
      </c>
      <c r="F4843" s="239" t="n">
        <f aca="false">E4843*SUM(P4843:Q4843)</f>
        <v>375000</v>
      </c>
      <c r="G4843" s="214" t="n">
        <v>1293902</v>
      </c>
      <c r="H4843" s="215" t="n">
        <v>37035.5631365741</v>
      </c>
      <c r="I4843" s="0" t="s">
        <v>1735</v>
      </c>
      <c r="M4843" s="0" t="s">
        <v>858</v>
      </c>
      <c r="N4843" s="0" t="s">
        <v>1024</v>
      </c>
      <c r="O4843" s="0" t="s">
        <v>1025</v>
      </c>
      <c r="Q4843" s="216" t="n">
        <v>12500</v>
      </c>
      <c r="S4843" s="0" t="s">
        <v>1026</v>
      </c>
      <c r="T4843" s="0" t="s">
        <v>784</v>
      </c>
      <c r="U4843" s="218" t="n">
        <v>4.095</v>
      </c>
      <c r="V4843" s="0" t="s">
        <v>2904</v>
      </c>
      <c r="W4843" s="0" t="s">
        <v>1028</v>
      </c>
      <c r="X4843" s="0" t="s">
        <v>1029</v>
      </c>
      <c r="Y4843" s="0" t="s">
        <v>838</v>
      </c>
      <c r="Z4843" s="0" t="s">
        <v>571</v>
      </c>
      <c r="AA4843" s="0" t="s">
        <v>3817</v>
      </c>
      <c r="AB4843" s="215" t="n">
        <v>37043.875</v>
      </c>
      <c r="AC4843" s="215" t="n">
        <v>37072.875</v>
      </c>
    </row>
    <row r="4844" customFormat="false" ht="12.75" hidden="false" customHeight="false" outlineLevel="0" collapsed="false">
      <c r="A4844" s="208" t="str">
        <f aca="false">B4844&amp;" "&amp;C4844&amp;" "&amp;D4844</f>
        <v>US Natural Gas Financial</v>
      </c>
      <c r="B4844" s="208" t="str">
        <f aca="false">IF((LEFT(N4844,2)="US"),"US","")</f>
        <v>US</v>
      </c>
      <c r="C4844" s="208" t="str">
        <f aca="false">M4844</f>
        <v>Natural Gas</v>
      </c>
      <c r="D4844" s="208" t="str">
        <f aca="false">IF(ISNUMBER(FIND("Phy",N4844))=TRUE(),"Physical","Financial")</f>
        <v>Financial</v>
      </c>
      <c r="E4844" s="208" t="n">
        <f aca="false">IF(VLOOKUP(S4844,'DD-Lookup'!$J$6:$L$50,3,FALSE())="Monthly",(YEAR(AC4844)-YEAR(AB4844))*12+MONTH(AC4844)-MONTH(AB4844)+1,(AC4844-AB4844+1))</f>
        <v>30</v>
      </c>
      <c r="F4844" s="239" t="n">
        <f aca="false">E4844*SUM(P4844:Q4844)</f>
        <v>600000</v>
      </c>
      <c r="G4844" s="214" t="n">
        <v>1293903</v>
      </c>
      <c r="H4844" s="215" t="n">
        <v>37035.5633101852</v>
      </c>
      <c r="I4844" s="0" t="s">
        <v>1830</v>
      </c>
      <c r="J4844" s="0" t="s">
        <v>3818</v>
      </c>
      <c r="K4844" s="0" t="s">
        <v>1200</v>
      </c>
      <c r="M4844" s="0" t="s">
        <v>858</v>
      </c>
      <c r="N4844" s="0" t="s">
        <v>1024</v>
      </c>
      <c r="O4844" s="0" t="s">
        <v>2658</v>
      </c>
      <c r="Q4844" s="216" t="n">
        <v>20000</v>
      </c>
      <c r="S4844" s="0" t="s">
        <v>1026</v>
      </c>
      <c r="T4844" s="0" t="s">
        <v>784</v>
      </c>
      <c r="U4844" s="218" t="n">
        <v>-0.01</v>
      </c>
      <c r="V4844" s="0" t="s">
        <v>3819</v>
      </c>
      <c r="W4844" s="0" t="s">
        <v>1851</v>
      </c>
      <c r="X4844" s="0" t="s">
        <v>1852</v>
      </c>
      <c r="Y4844" s="0" t="s">
        <v>838</v>
      </c>
      <c r="Z4844" s="0" t="s">
        <v>571</v>
      </c>
      <c r="AA4844" s="0" t="s">
        <v>3820</v>
      </c>
      <c r="AB4844" s="215" t="n">
        <v>37043.875</v>
      </c>
      <c r="AC4844" s="215" t="n">
        <v>37072.875</v>
      </c>
    </row>
    <row r="4845" customFormat="false" ht="12.75" hidden="false" customHeight="false" outlineLevel="0" collapsed="false">
      <c r="A4845" s="208" t="str">
        <f aca="false">B4845&amp;" "&amp;C4845&amp;" "&amp;D4845</f>
        <v>US Power Physical</v>
      </c>
      <c r="B4845" s="208" t="str">
        <f aca="false">IF((LEFT(N4845,2)="US"),"US","")</f>
        <v>US</v>
      </c>
      <c r="C4845" s="208" t="str">
        <f aca="false">M4845</f>
        <v>Power</v>
      </c>
      <c r="D4845" s="208" t="str">
        <f aca="false">IF(ISNUMBER(FIND("Phy",N4845))=TRUE(),"Physical","Financial")</f>
        <v>Physical</v>
      </c>
      <c r="E4845" s="208" t="n">
        <f aca="false">IF(VLOOKUP(S4845,'DD-Lookup'!$J$6:$L$50,3,FALSE())="Monthly",(YEAR(AC4845)-YEAR(AB4845))*12+MONTH(AC4845)-MONTH(AB4845)+1,(AC4845-AB4845+1))</f>
        <v>62</v>
      </c>
      <c r="F4845" s="239" t="n">
        <f aca="false">E4845*SUM(P4845:Q4845)</f>
        <v>3100</v>
      </c>
      <c r="G4845" s="214" t="n">
        <v>1293904</v>
      </c>
      <c r="H4845" s="215" t="n">
        <v>37035.563587963</v>
      </c>
      <c r="I4845" s="0" t="s">
        <v>1225</v>
      </c>
      <c r="J4845" s="0" t="s">
        <v>2307</v>
      </c>
      <c r="K4845" s="0" t="s">
        <v>1200</v>
      </c>
      <c r="M4845" s="0" t="s">
        <v>67</v>
      </c>
      <c r="N4845" s="0" t="s">
        <v>1205</v>
      </c>
      <c r="O4845" s="0" t="s">
        <v>3756</v>
      </c>
      <c r="P4845" s="216" t="n">
        <v>50</v>
      </c>
      <c r="S4845" s="0" t="s">
        <v>930</v>
      </c>
      <c r="T4845" s="0" t="s">
        <v>784</v>
      </c>
      <c r="U4845" s="218" t="n">
        <v>68.25</v>
      </c>
      <c r="V4845" s="0" t="s">
        <v>3814</v>
      </c>
      <c r="W4845" s="0" t="s">
        <v>1591</v>
      </c>
      <c r="X4845" s="0" t="s">
        <v>1209</v>
      </c>
      <c r="Y4845" s="0" t="s">
        <v>1051</v>
      </c>
      <c r="Z4845" s="0" t="s">
        <v>618</v>
      </c>
      <c r="AA4845" s="0" t="n">
        <v>622002.1</v>
      </c>
      <c r="AB4845" s="215" t="n">
        <v>37073</v>
      </c>
      <c r="AC4845" s="215" t="n">
        <v>37134</v>
      </c>
    </row>
    <row r="4846" customFormat="false" ht="12.75" hidden="false" customHeight="false" outlineLevel="0" collapsed="false">
      <c r="A4846" s="208" t="str">
        <f aca="false">B4846&amp;" "&amp;C4846&amp;" "&amp;D4846</f>
        <v>US Crude Financial</v>
      </c>
      <c r="B4846" s="208" t="str">
        <f aca="false">IF((LEFT(N4846,2)="US"),"US","")</f>
        <v>US</v>
      </c>
      <c r="C4846" s="208" t="str">
        <f aca="false">M4846</f>
        <v>Crude</v>
      </c>
      <c r="D4846" s="208" t="str">
        <f aca="false">IF(ISNUMBER(FIND("Phy",N4846))=TRUE(),"Physical","Financial")</f>
        <v>Financial</v>
      </c>
      <c r="E4846" s="208" t="n">
        <f aca="false">IF(VLOOKUP(S4846,'DD-Lookup'!$J$6:$L$50,3,FALSE())="Monthly",(YEAR(AC4846)-YEAR(AB4846))*12+MONTH(AC4846)-MONTH(AB4846)+1,(AC4846-AB4846+1))</f>
        <v>1</v>
      </c>
      <c r="F4846" s="239" t="n">
        <f aca="false">E4846*SUM(P4846:Q4846)</f>
        <v>50000</v>
      </c>
      <c r="G4846" s="214" t="n">
        <v>1293905</v>
      </c>
      <c r="H4846" s="215" t="n">
        <v>37035.5636689815</v>
      </c>
      <c r="I4846" s="0" t="s">
        <v>1112</v>
      </c>
      <c r="M4846" s="0" t="s">
        <v>97</v>
      </c>
      <c r="N4846" s="0" t="s">
        <v>841</v>
      </c>
      <c r="O4846" s="0" t="s">
        <v>842</v>
      </c>
      <c r="P4846" s="216" t="n">
        <v>50000</v>
      </c>
      <c r="S4846" s="0" t="s">
        <v>843</v>
      </c>
      <c r="T4846" s="0" t="s">
        <v>784</v>
      </c>
      <c r="U4846" s="218" t="n">
        <v>28.33</v>
      </c>
      <c r="V4846" s="0" t="s">
        <v>2443</v>
      </c>
      <c r="W4846" s="0" t="s">
        <v>845</v>
      </c>
      <c r="X4846" s="0" t="s">
        <v>846</v>
      </c>
      <c r="Y4846" s="0" t="s">
        <v>847</v>
      </c>
      <c r="Z4846" s="0" t="s">
        <v>571</v>
      </c>
      <c r="AA4846" s="0" t="n">
        <v>107341</v>
      </c>
      <c r="AB4846" s="215" t="n">
        <v>37073</v>
      </c>
      <c r="AC4846" s="215" t="n">
        <v>37103</v>
      </c>
    </row>
    <row r="4847" customFormat="false" ht="12.75" hidden="false" customHeight="false" outlineLevel="0" collapsed="false">
      <c r="A4847" s="208" t="str">
        <f aca="false">B4847&amp;" "&amp;C4847&amp;" "&amp;D4847</f>
        <v>US Natural Gas Financial</v>
      </c>
      <c r="B4847" s="208" t="str">
        <f aca="false">IF((LEFT(N4847,2)="US"),"US","")</f>
        <v>US</v>
      </c>
      <c r="C4847" s="208" t="str">
        <f aca="false">M4847</f>
        <v>Natural Gas</v>
      </c>
      <c r="D4847" s="208" t="str">
        <f aca="false">IF(ISNUMBER(FIND("Phy",N4847))=TRUE(),"Physical","Financial")</f>
        <v>Financial</v>
      </c>
      <c r="E4847" s="208" t="n">
        <f aca="false">IF(VLOOKUP(S4847,'DD-Lookup'!$J$6:$L$50,3,FALSE())="Monthly",(YEAR(AC4847)-YEAR(AB4847))*12+MONTH(AC4847)-MONTH(AB4847)+1,(AC4847-AB4847+1))</f>
        <v>30</v>
      </c>
      <c r="F4847" s="239" t="n">
        <f aca="false">E4847*SUM(P4847:Q4847)</f>
        <v>600000</v>
      </c>
      <c r="G4847" s="214" t="n">
        <v>1293906</v>
      </c>
      <c r="H4847" s="215" t="n">
        <v>37035.5641550926</v>
      </c>
      <c r="I4847" s="0" t="s">
        <v>1023</v>
      </c>
      <c r="M4847" s="0" t="s">
        <v>858</v>
      </c>
      <c r="N4847" s="0" t="s">
        <v>1024</v>
      </c>
      <c r="O4847" s="0" t="s">
        <v>1025</v>
      </c>
      <c r="P4847" s="216" t="n">
        <v>20000</v>
      </c>
      <c r="S4847" s="0" t="s">
        <v>1026</v>
      </c>
      <c r="T4847" s="0" t="s">
        <v>784</v>
      </c>
      <c r="U4847" s="218" t="n">
        <v>4.085</v>
      </c>
      <c r="V4847" s="0" t="s">
        <v>3451</v>
      </c>
      <c r="W4847" s="0" t="s">
        <v>1028</v>
      </c>
      <c r="X4847" s="0" t="s">
        <v>1029</v>
      </c>
      <c r="Y4847" s="0" t="s">
        <v>838</v>
      </c>
      <c r="Z4847" s="0" t="s">
        <v>571</v>
      </c>
      <c r="AA4847" s="0" t="s">
        <v>3821</v>
      </c>
      <c r="AB4847" s="215" t="n">
        <v>37043.875</v>
      </c>
      <c r="AC4847" s="215" t="n">
        <v>37072.875</v>
      </c>
    </row>
    <row r="4848" customFormat="false" ht="12.75" hidden="false" customHeight="false" outlineLevel="0" collapsed="false">
      <c r="A4848" s="208" t="str">
        <f aca="false">B4848&amp;" "&amp;C4848&amp;" "&amp;D4848</f>
        <v>US Natural Gas Financial</v>
      </c>
      <c r="B4848" s="208" t="str">
        <f aca="false">IF((LEFT(N4848,2)="US"),"US","")</f>
        <v>US</v>
      </c>
      <c r="C4848" s="208" t="str">
        <f aca="false">M4848</f>
        <v>Natural Gas</v>
      </c>
      <c r="D4848" s="208" t="str">
        <f aca="false">IF(ISNUMBER(FIND("Phy",N4848))=TRUE(),"Physical","Financial")</f>
        <v>Financial</v>
      </c>
      <c r="E4848" s="208" t="n">
        <f aca="false">IF(VLOOKUP(S4848,'DD-Lookup'!$J$6:$L$50,3,FALSE())="Monthly",(YEAR(AC4848)-YEAR(AB4848))*12+MONTH(AC4848)-MONTH(AB4848)+1,(AC4848-AB4848+1))</f>
        <v>30</v>
      </c>
      <c r="F4848" s="239" t="n">
        <f aca="false">E4848*SUM(P4848:Q4848)</f>
        <v>150000</v>
      </c>
      <c r="G4848" s="214" t="n">
        <v>1293907</v>
      </c>
      <c r="H4848" s="215" t="n">
        <v>37035.564537037</v>
      </c>
      <c r="I4848" s="0" t="s">
        <v>1066</v>
      </c>
      <c r="M4848" s="0" t="s">
        <v>858</v>
      </c>
      <c r="N4848" s="0" t="s">
        <v>1024</v>
      </c>
      <c r="O4848" s="0" t="s">
        <v>1025</v>
      </c>
      <c r="Q4848" s="216" t="n">
        <v>5000</v>
      </c>
      <c r="S4848" s="0" t="s">
        <v>1026</v>
      </c>
      <c r="T4848" s="0" t="s">
        <v>784</v>
      </c>
      <c r="U4848" s="218" t="n">
        <v>4.09</v>
      </c>
      <c r="V4848" s="0" t="s">
        <v>2280</v>
      </c>
      <c r="W4848" s="0" t="s">
        <v>1028</v>
      </c>
      <c r="X4848" s="0" t="s">
        <v>1029</v>
      </c>
      <c r="Y4848" s="0" t="s">
        <v>838</v>
      </c>
      <c r="Z4848" s="0" t="s">
        <v>571</v>
      </c>
      <c r="AA4848" s="0" t="s">
        <v>3822</v>
      </c>
      <c r="AB4848" s="215" t="n">
        <v>37043.875</v>
      </c>
      <c r="AC4848" s="215" t="n">
        <v>37072.875</v>
      </c>
    </row>
    <row r="4849" customFormat="false" ht="12.75" hidden="false" customHeight="false" outlineLevel="0" collapsed="false">
      <c r="A4849" s="208" t="str">
        <f aca="false">B4849&amp;" "&amp;C4849&amp;" "&amp;D4849</f>
        <v>US Power Physical</v>
      </c>
      <c r="B4849" s="208" t="str">
        <f aca="false">IF((LEFT(N4849,2)="US"),"US","")</f>
        <v>US</v>
      </c>
      <c r="C4849" s="208" t="str">
        <f aca="false">M4849</f>
        <v>Power</v>
      </c>
      <c r="D4849" s="208" t="str">
        <f aca="false">IF(ISNUMBER(FIND("Phy",N4849))=TRUE(),"Physical","Financial")</f>
        <v>Physical</v>
      </c>
      <c r="E4849" s="208" t="n">
        <f aca="false">IF(VLOOKUP(S4849,'DD-Lookup'!$J$6:$L$50,3,FALSE())="Monthly",(YEAR(AC4849)-YEAR(AB4849))*12+MONTH(AC4849)-MONTH(AB4849)+1,(AC4849-AB4849+1))</f>
        <v>30</v>
      </c>
      <c r="F4849" s="239" t="n">
        <f aca="false">E4849*SUM(P4849:Q4849)</f>
        <v>1500</v>
      </c>
      <c r="G4849" s="214" t="n">
        <v>1293908</v>
      </c>
      <c r="H4849" s="215" t="n">
        <v>37035.5646296296</v>
      </c>
      <c r="I4849" s="0" t="s">
        <v>1183</v>
      </c>
      <c r="M4849" s="0" t="s">
        <v>67</v>
      </c>
      <c r="N4849" s="0" t="s">
        <v>1081</v>
      </c>
      <c r="O4849" s="0" t="s">
        <v>1161</v>
      </c>
      <c r="Q4849" s="216" t="n">
        <v>50</v>
      </c>
      <c r="S4849" s="0" t="s">
        <v>930</v>
      </c>
      <c r="T4849" s="0" t="s">
        <v>784</v>
      </c>
      <c r="U4849" s="218" t="n">
        <v>63</v>
      </c>
      <c r="V4849" s="0" t="s">
        <v>1184</v>
      </c>
      <c r="W4849" s="0" t="s">
        <v>1090</v>
      </c>
      <c r="X4849" s="0" t="s">
        <v>1135</v>
      </c>
      <c r="Y4849" s="0" t="s">
        <v>1051</v>
      </c>
      <c r="Z4849" s="0" t="s">
        <v>618</v>
      </c>
      <c r="AA4849" s="0" t="n">
        <v>622004.1</v>
      </c>
      <c r="AB4849" s="215" t="n">
        <v>37043.7159722222</v>
      </c>
      <c r="AC4849" s="215" t="n">
        <v>37072.7159722222</v>
      </c>
    </row>
    <row r="4850" customFormat="false" ht="12.75" hidden="false" customHeight="false" outlineLevel="0" collapsed="false">
      <c r="A4850" s="208" t="str">
        <f aca="false">B4850&amp;" "&amp;C4850&amp;" "&amp;D4850</f>
        <v>US Natural Gas Financial</v>
      </c>
      <c r="B4850" s="208" t="str">
        <f aca="false">IF((LEFT(N4850,2)="US"),"US","")</f>
        <v>US</v>
      </c>
      <c r="C4850" s="208" t="str">
        <f aca="false">M4850</f>
        <v>Natural Gas</v>
      </c>
      <c r="D4850" s="208" t="str">
        <f aca="false">IF(ISNUMBER(FIND("Phy",N4850))=TRUE(),"Physical","Financial")</f>
        <v>Financial</v>
      </c>
      <c r="E4850" s="208" t="n">
        <f aca="false">IF(VLOOKUP(S4850,'DD-Lookup'!$J$6:$L$50,3,FALSE())="Monthly",(YEAR(AC4850)-YEAR(AB4850))*12+MONTH(AC4850)-MONTH(AB4850)+1,(AC4850-AB4850+1))</f>
        <v>30</v>
      </c>
      <c r="F4850" s="239" t="n">
        <f aca="false">E4850*SUM(P4850:Q4850)</f>
        <v>75000</v>
      </c>
      <c r="G4850" s="214" t="n">
        <v>1293909</v>
      </c>
      <c r="H4850" s="215" t="n">
        <v>37035.5646759259</v>
      </c>
      <c r="I4850" s="0" t="s">
        <v>1278</v>
      </c>
      <c r="M4850" s="0" t="s">
        <v>858</v>
      </c>
      <c r="N4850" s="0" t="s">
        <v>1024</v>
      </c>
      <c r="O4850" s="0" t="s">
        <v>1025</v>
      </c>
      <c r="Q4850" s="216" t="n">
        <v>2500</v>
      </c>
      <c r="S4850" s="0" t="s">
        <v>1026</v>
      </c>
      <c r="T4850" s="0" t="s">
        <v>784</v>
      </c>
      <c r="U4850" s="218" t="n">
        <v>4.09</v>
      </c>
      <c r="V4850" s="0" t="s">
        <v>3823</v>
      </c>
      <c r="W4850" s="0" t="s">
        <v>1028</v>
      </c>
      <c r="X4850" s="0" t="s">
        <v>1029</v>
      </c>
      <c r="Y4850" s="0" t="s">
        <v>838</v>
      </c>
      <c r="Z4850" s="0" t="s">
        <v>571</v>
      </c>
      <c r="AA4850" s="0" t="s">
        <v>3824</v>
      </c>
      <c r="AB4850" s="215" t="n">
        <v>37043.875</v>
      </c>
      <c r="AC4850" s="215" t="n">
        <v>37072.875</v>
      </c>
    </row>
    <row r="4851" customFormat="false" ht="12.75" hidden="false" customHeight="false" outlineLevel="0" collapsed="false">
      <c r="A4851" s="208" t="str">
        <f aca="false">B4851&amp;" "&amp;C4851&amp;" "&amp;D4851</f>
        <v>US Natural Gas Physical</v>
      </c>
      <c r="B4851" s="208" t="str">
        <f aca="false">IF((LEFT(N4851,2)="US"),"US","")</f>
        <v>US</v>
      </c>
      <c r="C4851" s="208" t="str">
        <f aca="false">M4851</f>
        <v>Natural Gas</v>
      </c>
      <c r="D4851" s="208" t="str">
        <f aca="false">IF(ISNUMBER(FIND("Phy",N4851))=TRUE(),"Physical","Financial")</f>
        <v>Physical</v>
      </c>
      <c r="E4851" s="208" t="n">
        <f aca="false">IF(VLOOKUP(S4851,'DD-Lookup'!$J$6:$L$50,3,FALSE())="Monthly",(YEAR(AC4851)-YEAR(AB4851))*12+MONTH(AC4851)-MONTH(AB4851)+1,(AC4851-AB4851+1))</f>
        <v>4</v>
      </c>
      <c r="F4851" s="239" t="n">
        <f aca="false">E4851*SUM(P4851:Q4851)</f>
        <v>20000</v>
      </c>
      <c r="G4851" s="214" t="n">
        <v>1293910</v>
      </c>
      <c r="H4851" s="215" t="n">
        <v>37035.5649421296</v>
      </c>
      <c r="I4851" s="0" t="s">
        <v>1471</v>
      </c>
      <c r="M4851" s="0" t="s">
        <v>858</v>
      </c>
      <c r="N4851" s="0" t="s">
        <v>1305</v>
      </c>
      <c r="O4851" s="0" t="s">
        <v>3730</v>
      </c>
      <c r="P4851" s="216" t="n">
        <v>5000</v>
      </c>
      <c r="S4851" s="0" t="s">
        <v>1026</v>
      </c>
      <c r="T4851" s="0" t="s">
        <v>784</v>
      </c>
      <c r="U4851" s="218" t="n">
        <v>4.29</v>
      </c>
      <c r="V4851" s="0" t="s">
        <v>1472</v>
      </c>
      <c r="W4851" s="0" t="s">
        <v>1531</v>
      </c>
      <c r="X4851" s="0" t="s">
        <v>1532</v>
      </c>
      <c r="Y4851" s="0" t="s">
        <v>1310</v>
      </c>
      <c r="Z4851" s="0" t="s">
        <v>571</v>
      </c>
      <c r="AA4851" s="0" t="n">
        <v>809586</v>
      </c>
      <c r="AB4851" s="215" t="n">
        <v>37037</v>
      </c>
      <c r="AC4851" s="215" t="n">
        <v>37040</v>
      </c>
    </row>
    <row r="4852" customFormat="false" ht="12.75" hidden="false" customHeight="false" outlineLevel="0" collapsed="false">
      <c r="A4852" s="208" t="str">
        <f aca="false">B4852&amp;" "&amp;C4852&amp;" "&amp;D4852</f>
        <v>US Natural Gas Physical</v>
      </c>
      <c r="B4852" s="208" t="str">
        <f aca="false">IF((LEFT(N4852,2)="US"),"US","")</f>
        <v>US</v>
      </c>
      <c r="C4852" s="208" t="str">
        <f aca="false">M4852</f>
        <v>Natural Gas</v>
      </c>
      <c r="D4852" s="208" t="str">
        <f aca="false">IF(ISNUMBER(FIND("Phy",N4852))=TRUE(),"Physical","Financial")</f>
        <v>Physical</v>
      </c>
      <c r="E4852" s="208" t="n">
        <f aca="false">IF(VLOOKUP(S4852,'DD-Lookup'!$J$6:$L$50,3,FALSE())="Monthly",(YEAR(AC4852)-YEAR(AB4852))*12+MONTH(AC4852)-MONTH(AB4852)+1,(AC4852-AB4852+1))</f>
        <v>4</v>
      </c>
      <c r="F4852" s="239" t="n">
        <f aca="false">E4852*SUM(P4852:Q4852)</f>
        <v>20000</v>
      </c>
      <c r="G4852" s="214" t="n">
        <v>1293911</v>
      </c>
      <c r="H4852" s="215" t="n">
        <v>37035.5650347222</v>
      </c>
      <c r="I4852" s="0" t="s">
        <v>1471</v>
      </c>
      <c r="M4852" s="0" t="s">
        <v>858</v>
      </c>
      <c r="N4852" s="0" t="s">
        <v>1305</v>
      </c>
      <c r="O4852" s="0" t="s">
        <v>3542</v>
      </c>
      <c r="Q4852" s="216" t="n">
        <v>5000</v>
      </c>
      <c r="S4852" s="0" t="s">
        <v>1026</v>
      </c>
      <c r="T4852" s="0" t="s">
        <v>784</v>
      </c>
      <c r="U4852" s="218" t="n">
        <v>4.03</v>
      </c>
      <c r="V4852" s="0" t="s">
        <v>1472</v>
      </c>
      <c r="W4852" s="0" t="s">
        <v>1434</v>
      </c>
      <c r="X4852" s="0" t="s">
        <v>1435</v>
      </c>
      <c r="Y4852" s="0" t="s">
        <v>1310</v>
      </c>
      <c r="Z4852" s="0" t="s">
        <v>571</v>
      </c>
      <c r="AA4852" s="0" t="n">
        <v>809587</v>
      </c>
      <c r="AB4852" s="215" t="n">
        <v>37037</v>
      </c>
      <c r="AC4852" s="215" t="n">
        <v>37040</v>
      </c>
    </row>
    <row r="4853" customFormat="false" ht="12.75" hidden="false" customHeight="false" outlineLevel="0" collapsed="false">
      <c r="A4853" s="208" t="str">
        <f aca="false">B4853&amp;" "&amp;C4853&amp;" "&amp;D4853</f>
        <v>US Power Physical</v>
      </c>
      <c r="B4853" s="208" t="str">
        <f aca="false">IF((LEFT(N4853,2)="US"),"US","")</f>
        <v>US</v>
      </c>
      <c r="C4853" s="208" t="str">
        <f aca="false">M4853</f>
        <v>Power</v>
      </c>
      <c r="D4853" s="208" t="str">
        <f aca="false">IF(ISNUMBER(FIND("Phy",N4853))=TRUE(),"Physical","Financial")</f>
        <v>Physical</v>
      </c>
      <c r="E4853" s="208" t="n">
        <f aca="false">IF(VLOOKUP(S4853,'DD-Lookup'!$J$6:$L$50,3,FALSE())="Monthly",(YEAR(AC4853)-YEAR(AB4853))*12+MONTH(AC4853)-MONTH(AB4853)+1,(AC4853-AB4853+1))</f>
        <v>30</v>
      </c>
      <c r="F4853" s="239" t="n">
        <f aca="false">E4853*SUM(P4853:Q4853)</f>
        <v>1500</v>
      </c>
      <c r="G4853" s="214" t="n">
        <v>1293912</v>
      </c>
      <c r="H4853" s="215" t="n">
        <v>37035.5652199074</v>
      </c>
      <c r="I4853" s="0" t="s">
        <v>1225</v>
      </c>
      <c r="M4853" s="0" t="s">
        <v>67</v>
      </c>
      <c r="N4853" s="0" t="s">
        <v>1081</v>
      </c>
      <c r="O4853" s="0" t="s">
        <v>1161</v>
      </c>
      <c r="Q4853" s="216" t="n">
        <v>50</v>
      </c>
      <c r="S4853" s="0" t="s">
        <v>930</v>
      </c>
      <c r="T4853" s="0" t="s">
        <v>784</v>
      </c>
      <c r="U4853" s="218" t="n">
        <v>63.15</v>
      </c>
      <c r="V4853" s="0" t="s">
        <v>1226</v>
      </c>
      <c r="W4853" s="0" t="s">
        <v>1090</v>
      </c>
      <c r="X4853" s="0" t="s">
        <v>1135</v>
      </c>
      <c r="Y4853" s="0" t="s">
        <v>1051</v>
      </c>
      <c r="Z4853" s="0" t="s">
        <v>618</v>
      </c>
      <c r="AA4853" s="0" t="n">
        <v>622005.1</v>
      </c>
      <c r="AB4853" s="215" t="n">
        <v>37043.7159722222</v>
      </c>
      <c r="AC4853" s="215" t="n">
        <v>37072.7159722222</v>
      </c>
    </row>
    <row r="4854" customFormat="false" ht="12.75" hidden="false" customHeight="false" outlineLevel="0" collapsed="false">
      <c r="A4854" s="208" t="str">
        <f aca="false">B4854&amp;" "&amp;C4854&amp;" "&amp;D4854</f>
        <v>US Natural Gas Financial</v>
      </c>
      <c r="B4854" s="208" t="str">
        <f aca="false">IF((LEFT(N4854,2)="US"),"US","")</f>
        <v>US</v>
      </c>
      <c r="C4854" s="208" t="str">
        <f aca="false">M4854</f>
        <v>Natural Gas</v>
      </c>
      <c r="D4854" s="208" t="str">
        <f aca="false">IF(ISNUMBER(FIND("Phy",N4854))=TRUE(),"Physical","Financial")</f>
        <v>Financial</v>
      </c>
      <c r="E4854" s="208" t="n">
        <f aca="false">IF(VLOOKUP(S4854,'DD-Lookup'!$J$6:$L$50,3,FALSE())="Monthly",(YEAR(AC4854)-YEAR(AB4854))*12+MONTH(AC4854)-MONTH(AB4854)+1,(AC4854-AB4854+1))</f>
        <v>30</v>
      </c>
      <c r="F4854" s="239" t="n">
        <f aca="false">E4854*SUM(P4854:Q4854)</f>
        <v>300000</v>
      </c>
      <c r="G4854" s="214" t="n">
        <v>1293914</v>
      </c>
      <c r="H4854" s="215" t="n">
        <v>37035.5655324074</v>
      </c>
      <c r="I4854" s="0" t="s">
        <v>1278</v>
      </c>
      <c r="M4854" s="0" t="s">
        <v>858</v>
      </c>
      <c r="N4854" s="0" t="s">
        <v>1024</v>
      </c>
      <c r="O4854" s="0" t="s">
        <v>1495</v>
      </c>
      <c r="P4854" s="216" t="n">
        <v>10000</v>
      </c>
      <c r="S4854" s="0" t="s">
        <v>1026</v>
      </c>
      <c r="T4854" s="0" t="s">
        <v>784</v>
      </c>
      <c r="U4854" s="218" t="n">
        <v>4.08</v>
      </c>
      <c r="V4854" s="0" t="s">
        <v>3825</v>
      </c>
      <c r="W4854" s="0" t="s">
        <v>1028</v>
      </c>
      <c r="X4854" s="0" t="s">
        <v>1029</v>
      </c>
      <c r="Y4854" s="0" t="s">
        <v>838</v>
      </c>
      <c r="Z4854" s="0" t="s">
        <v>571</v>
      </c>
      <c r="AA4854" s="0" t="s">
        <v>3826</v>
      </c>
      <c r="AB4854" s="215" t="n">
        <v>37043.9159722222</v>
      </c>
      <c r="AC4854" s="215" t="n">
        <v>37072.9159722222</v>
      </c>
    </row>
    <row r="4855" customFormat="false" ht="12.75" hidden="false" customHeight="false" outlineLevel="0" collapsed="false">
      <c r="A4855" s="208" t="str">
        <f aca="false">B4855&amp;" "&amp;C4855&amp;" "&amp;D4855</f>
        <v>US Oil Products Financial</v>
      </c>
      <c r="B4855" s="208" t="str">
        <f aca="false">IF((LEFT(N4855,2)="US"),"US","")</f>
        <v>US</v>
      </c>
      <c r="C4855" s="208" t="str">
        <f aca="false">M4855</f>
        <v>Oil Products</v>
      </c>
      <c r="D4855" s="208" t="str">
        <f aca="false">IF(ISNUMBER(FIND("Phy",N4855))=TRUE(),"Physical","Financial")</f>
        <v>Financial</v>
      </c>
      <c r="E4855" s="208" t="n">
        <f aca="false">IF(VLOOKUP(S4855,'DD-Lookup'!$J$6:$L$50,3,FALSE())="Monthly",(YEAR(AC4855)-YEAR(AB4855))*12+MONTH(AC4855)-MONTH(AB4855)+1,(AC4855-AB4855+1))</f>
        <v>1</v>
      </c>
      <c r="F4855" s="239" t="n">
        <f aca="false">E4855*SUM(P4855:Q4855)</f>
        <v>10000</v>
      </c>
      <c r="G4855" s="214" t="n">
        <v>1293915</v>
      </c>
      <c r="H4855" s="215" t="n">
        <v>37035.5658101852</v>
      </c>
      <c r="I4855" s="0" t="s">
        <v>840</v>
      </c>
      <c r="M4855" s="0" t="s">
        <v>831</v>
      </c>
      <c r="N4855" s="0" t="s">
        <v>2637</v>
      </c>
      <c r="O4855" s="0" t="s">
        <v>2638</v>
      </c>
      <c r="Q4855" s="216" t="n">
        <v>10000</v>
      </c>
      <c r="S4855" s="0" t="s">
        <v>2243</v>
      </c>
      <c r="T4855" s="0" t="s">
        <v>784</v>
      </c>
      <c r="U4855" s="218" t="n">
        <v>86.25</v>
      </c>
      <c r="V4855" s="0" t="s">
        <v>2626</v>
      </c>
      <c r="W4855" s="0" t="s">
        <v>2627</v>
      </c>
      <c r="X4855" s="0" t="s">
        <v>2628</v>
      </c>
      <c r="Y4855" s="0" t="s">
        <v>847</v>
      </c>
      <c r="Z4855" s="0" t="s">
        <v>571</v>
      </c>
      <c r="AA4855" s="0" t="n">
        <v>107342</v>
      </c>
      <c r="AB4855" s="215" t="n">
        <v>37043.875</v>
      </c>
      <c r="AC4855" s="215" t="n">
        <v>37072.875</v>
      </c>
    </row>
    <row r="4856" customFormat="false" ht="12.75" hidden="false" customHeight="false" outlineLevel="0" collapsed="false">
      <c r="A4856" s="208" t="str">
        <f aca="false">B4856&amp;" "&amp;C4856&amp;" "&amp;D4856</f>
        <v>US Natural Gas Physical</v>
      </c>
      <c r="B4856" s="208" t="str">
        <f aca="false">IF((LEFT(N4856,2)="US"),"US","")</f>
        <v>US</v>
      </c>
      <c r="C4856" s="208" t="str">
        <f aca="false">M4856</f>
        <v>Natural Gas</v>
      </c>
      <c r="D4856" s="208" t="str">
        <f aca="false">IF(ISNUMBER(FIND("Phy",N4856))=TRUE(),"Physical","Financial")</f>
        <v>Physical</v>
      </c>
      <c r="E4856" s="208" t="n">
        <f aca="false">IF(VLOOKUP(S4856,'DD-Lookup'!$J$6:$L$50,3,FALSE())="Monthly",(YEAR(AC4856)-YEAR(AB4856))*12+MONTH(AC4856)-MONTH(AB4856)+1,(AC4856-AB4856+1))</f>
        <v>30</v>
      </c>
      <c r="F4856" s="239" t="n">
        <f aca="false">E4856*SUM(P4856:Q4856)</f>
        <v>300000</v>
      </c>
      <c r="G4856" s="214" t="n">
        <v>1293916</v>
      </c>
      <c r="H4856" s="215" t="n">
        <v>37035.5658333333</v>
      </c>
      <c r="I4856" s="0" t="s">
        <v>2097</v>
      </c>
      <c r="M4856" s="0" t="s">
        <v>858</v>
      </c>
      <c r="N4856" s="0" t="s">
        <v>1305</v>
      </c>
      <c r="O4856" s="0" t="s">
        <v>3020</v>
      </c>
      <c r="Q4856" s="216" t="n">
        <v>10000</v>
      </c>
      <c r="S4856" s="0" t="s">
        <v>1026</v>
      </c>
      <c r="T4856" s="0" t="s">
        <v>784</v>
      </c>
      <c r="U4856" s="218" t="n">
        <v>4.025</v>
      </c>
      <c r="V4856" s="0" t="s">
        <v>2123</v>
      </c>
      <c r="W4856" s="0" t="s">
        <v>3021</v>
      </c>
      <c r="X4856" s="0" t="s">
        <v>3022</v>
      </c>
      <c r="Y4856" s="0" t="s">
        <v>1310</v>
      </c>
      <c r="Z4856" s="0" t="s">
        <v>571</v>
      </c>
      <c r="AA4856" s="0" t="s">
        <v>3827</v>
      </c>
      <c r="AB4856" s="215" t="n">
        <v>37043.4888888889</v>
      </c>
      <c r="AC4856" s="215" t="n">
        <v>37072.4888888889</v>
      </c>
    </row>
    <row r="4857" customFormat="false" ht="12.75" hidden="false" customHeight="false" outlineLevel="0" collapsed="false">
      <c r="A4857" s="208" t="str">
        <f aca="false">B4857&amp;" "&amp;C4857&amp;" "&amp;D4857</f>
        <v>US Crude Financial</v>
      </c>
      <c r="B4857" s="208" t="str">
        <f aca="false">IF((LEFT(N4857,2)="US"),"US","")</f>
        <v>US</v>
      </c>
      <c r="C4857" s="208" t="str">
        <f aca="false">M4857</f>
        <v>Crude</v>
      </c>
      <c r="D4857" s="208" t="str">
        <f aca="false">IF(ISNUMBER(FIND("Phy",N4857))=TRUE(),"Physical","Financial")</f>
        <v>Financial</v>
      </c>
      <c r="E4857" s="208" t="n">
        <f aca="false">IF(VLOOKUP(S4857,'DD-Lookup'!$J$6:$L$50,3,FALSE())="Monthly",(YEAR(AC4857)-YEAR(AB4857))*12+MONTH(AC4857)-MONTH(AB4857)+1,(AC4857-AB4857+1))</f>
        <v>1</v>
      </c>
      <c r="F4857" s="239" t="n">
        <f aca="false">E4857*SUM(P4857:Q4857)</f>
        <v>50000</v>
      </c>
      <c r="G4857" s="214" t="n">
        <v>1293918</v>
      </c>
      <c r="H4857" s="215" t="n">
        <v>37035.5661226852</v>
      </c>
      <c r="I4857" s="0" t="s">
        <v>2320</v>
      </c>
      <c r="M4857" s="0" t="s">
        <v>97</v>
      </c>
      <c r="N4857" s="0" t="s">
        <v>841</v>
      </c>
      <c r="O4857" s="0" t="s">
        <v>889</v>
      </c>
      <c r="Q4857" s="216" t="n">
        <v>50000</v>
      </c>
      <c r="S4857" s="0" t="s">
        <v>843</v>
      </c>
      <c r="T4857" s="0" t="s">
        <v>784</v>
      </c>
      <c r="U4857" s="218" t="n">
        <v>28.35</v>
      </c>
      <c r="V4857" s="0" t="s">
        <v>2321</v>
      </c>
      <c r="W4857" s="0" t="s">
        <v>845</v>
      </c>
      <c r="X4857" s="0" t="s">
        <v>891</v>
      </c>
      <c r="Y4857" s="0" t="s">
        <v>847</v>
      </c>
      <c r="Z4857" s="0" t="s">
        <v>571</v>
      </c>
      <c r="AA4857" s="0" t="n">
        <v>107343</v>
      </c>
      <c r="AB4857" s="215" t="n">
        <v>37073</v>
      </c>
      <c r="AC4857" s="215" t="n">
        <v>37103</v>
      </c>
    </row>
    <row r="4858" customFormat="false" ht="12.75" hidden="false" customHeight="false" outlineLevel="0" collapsed="false">
      <c r="A4858" s="208" t="str">
        <f aca="false">B4858&amp;" "&amp;C4858&amp;" "&amp;D4858</f>
        <v>US Natural Gas Physical</v>
      </c>
      <c r="B4858" s="208" t="str">
        <f aca="false">IF((LEFT(N4858,2)="US"),"US","")</f>
        <v>US</v>
      </c>
      <c r="C4858" s="208" t="str">
        <f aca="false">M4858</f>
        <v>Natural Gas</v>
      </c>
      <c r="D4858" s="208" t="str">
        <f aca="false">IF(ISNUMBER(FIND("Phy",N4858))=TRUE(),"Physical","Financial")</f>
        <v>Physical</v>
      </c>
      <c r="E4858" s="208" t="n">
        <f aca="false">IF(VLOOKUP(S4858,'DD-Lookup'!$J$6:$L$50,3,FALSE())="Monthly",(YEAR(AC4858)-YEAR(AB4858))*12+MONTH(AC4858)-MONTH(AB4858)+1,(AC4858-AB4858+1))</f>
        <v>30</v>
      </c>
      <c r="F4858" s="239" t="n">
        <f aca="false">E4858*SUM(P4858:Q4858)</f>
        <v>300000</v>
      </c>
      <c r="G4858" s="214" t="n">
        <v>1293920</v>
      </c>
      <c r="H4858" s="215" t="n">
        <v>37035.5666782407</v>
      </c>
      <c r="I4858" s="0" t="s">
        <v>2097</v>
      </c>
      <c r="M4858" s="0" t="s">
        <v>858</v>
      </c>
      <c r="N4858" s="0" t="s">
        <v>1501</v>
      </c>
      <c r="O4858" s="0" t="s">
        <v>3025</v>
      </c>
      <c r="P4858" s="216" t="n">
        <v>10000</v>
      </c>
      <c r="S4858" s="0" t="s">
        <v>1026</v>
      </c>
      <c r="T4858" s="0" t="s">
        <v>784</v>
      </c>
      <c r="U4858" s="218" t="n">
        <v>-0.0875</v>
      </c>
      <c r="V4858" s="0" t="s">
        <v>2123</v>
      </c>
      <c r="W4858" s="0" t="s">
        <v>3021</v>
      </c>
      <c r="X4858" s="0" t="s">
        <v>3022</v>
      </c>
      <c r="Y4858" s="0" t="s">
        <v>1310</v>
      </c>
      <c r="Z4858" s="0" t="s">
        <v>571</v>
      </c>
      <c r="AA4858" s="0" t="s">
        <v>3828</v>
      </c>
      <c r="AB4858" s="215" t="n">
        <v>37043</v>
      </c>
      <c r="AC4858" s="215" t="n">
        <v>37072</v>
      </c>
    </row>
    <row r="4859" customFormat="false" ht="12.75" hidden="false" customHeight="false" outlineLevel="0" collapsed="false">
      <c r="A4859" s="208" t="str">
        <f aca="false">B4859&amp;" "&amp;C4859&amp;" "&amp;D4859</f>
        <v>US Crude Financial</v>
      </c>
      <c r="B4859" s="208" t="str">
        <f aca="false">IF((LEFT(N4859,2)="US"),"US","")</f>
        <v>US</v>
      </c>
      <c r="C4859" s="208" t="str">
        <f aca="false">M4859</f>
        <v>Crude</v>
      </c>
      <c r="D4859" s="208" t="str">
        <f aca="false">IF(ISNUMBER(FIND("Phy",N4859))=TRUE(),"Physical","Financial")</f>
        <v>Financial</v>
      </c>
      <c r="E4859" s="208" t="n">
        <f aca="false">IF(VLOOKUP(S4859,'DD-Lookup'!$J$6:$L$50,3,FALSE())="Monthly",(YEAR(AC4859)-YEAR(AB4859))*12+MONTH(AC4859)-MONTH(AB4859)+1,(AC4859-AB4859+1))</f>
        <v>1</v>
      </c>
      <c r="F4859" s="239" t="n">
        <f aca="false">E4859*SUM(P4859:Q4859)</f>
        <v>50000</v>
      </c>
      <c r="G4859" s="214" t="n">
        <v>1293922</v>
      </c>
      <c r="H4859" s="215" t="n">
        <v>37035.5668402778</v>
      </c>
      <c r="I4859" s="0" t="s">
        <v>2320</v>
      </c>
      <c r="M4859" s="0" t="s">
        <v>97</v>
      </c>
      <c r="N4859" s="0" t="s">
        <v>841</v>
      </c>
      <c r="O4859" s="0" t="s">
        <v>889</v>
      </c>
      <c r="Q4859" s="216" t="n">
        <v>50000</v>
      </c>
      <c r="S4859" s="0" t="s">
        <v>843</v>
      </c>
      <c r="T4859" s="0" t="s">
        <v>784</v>
      </c>
      <c r="U4859" s="218" t="n">
        <v>28.35</v>
      </c>
      <c r="V4859" s="0" t="s">
        <v>2321</v>
      </c>
      <c r="W4859" s="0" t="s">
        <v>845</v>
      </c>
      <c r="X4859" s="0" t="s">
        <v>891</v>
      </c>
      <c r="Y4859" s="0" t="s">
        <v>847</v>
      </c>
      <c r="Z4859" s="0" t="s">
        <v>571</v>
      </c>
      <c r="AA4859" s="0" t="n">
        <v>107345</v>
      </c>
      <c r="AB4859" s="215" t="n">
        <v>37073</v>
      </c>
      <c r="AC4859" s="215" t="n">
        <v>37103</v>
      </c>
    </row>
    <row r="4860" customFormat="false" ht="12.75" hidden="false" customHeight="false" outlineLevel="0" collapsed="false">
      <c r="A4860" s="208" t="str">
        <f aca="false">B4860&amp;" "&amp;C4860&amp;" "&amp;D4860</f>
        <v>US Power Physical</v>
      </c>
      <c r="B4860" s="208" t="str">
        <f aca="false">IF((LEFT(N4860,2)="US"),"US","")</f>
        <v>US</v>
      </c>
      <c r="C4860" s="208" t="str">
        <f aca="false">M4860</f>
        <v>Power</v>
      </c>
      <c r="D4860" s="208" t="str">
        <f aca="false">IF(ISNUMBER(FIND("Phy",N4860))=TRUE(),"Physical","Financial")</f>
        <v>Physical</v>
      </c>
      <c r="E4860" s="208" t="n">
        <f aca="false">IF(VLOOKUP(S4860,'DD-Lookup'!$J$6:$L$50,3,FALSE())="Monthly",(YEAR(AC4860)-YEAR(AB4860))*12+MONTH(AC4860)-MONTH(AB4860)+1,(AC4860-AB4860+1))</f>
        <v>30</v>
      </c>
      <c r="F4860" s="239" t="n">
        <f aca="false">E4860*SUM(P4860:Q4860)</f>
        <v>1500</v>
      </c>
      <c r="G4860" s="214" t="n">
        <v>1293923</v>
      </c>
      <c r="H4860" s="215" t="n">
        <v>37035.5669097222</v>
      </c>
      <c r="I4860" s="0" t="s">
        <v>600</v>
      </c>
      <c r="M4860" s="0" t="s">
        <v>67</v>
      </c>
      <c r="N4860" s="0" t="s">
        <v>1081</v>
      </c>
      <c r="O4860" s="0" t="s">
        <v>1166</v>
      </c>
      <c r="P4860" s="216" t="n">
        <v>50</v>
      </c>
      <c r="S4860" s="0" t="s">
        <v>930</v>
      </c>
      <c r="T4860" s="0" t="s">
        <v>784</v>
      </c>
      <c r="U4860" s="218" t="n">
        <v>61.25</v>
      </c>
      <c r="V4860" s="0" t="s">
        <v>1173</v>
      </c>
      <c r="W4860" s="0" t="s">
        <v>1122</v>
      </c>
      <c r="X4860" s="0" t="s">
        <v>1106</v>
      </c>
      <c r="Y4860" s="0" t="s">
        <v>1051</v>
      </c>
      <c r="Z4860" s="0" t="s">
        <v>618</v>
      </c>
      <c r="AA4860" s="0" t="n">
        <v>622009.1</v>
      </c>
      <c r="AB4860" s="215" t="n">
        <v>37043.5916666667</v>
      </c>
      <c r="AC4860" s="215" t="n">
        <v>37072.5916666667</v>
      </c>
    </row>
    <row r="4861" customFormat="false" ht="12.75" hidden="false" customHeight="false" outlineLevel="0" collapsed="false">
      <c r="A4861" s="208" t="str">
        <f aca="false">B4861&amp;" "&amp;C4861&amp;" "&amp;D4861</f>
        <v>US Crude Financial</v>
      </c>
      <c r="B4861" s="208" t="str">
        <f aca="false">IF((LEFT(N4861,2)="US"),"US","")</f>
        <v>US</v>
      </c>
      <c r="C4861" s="208" t="str">
        <f aca="false">M4861</f>
        <v>Crude</v>
      </c>
      <c r="D4861" s="208" t="str">
        <f aca="false">IF(ISNUMBER(FIND("Phy",N4861))=TRUE(),"Physical","Financial")</f>
        <v>Financial</v>
      </c>
      <c r="E4861" s="208" t="n">
        <f aca="false">IF(VLOOKUP(S4861,'DD-Lookup'!$J$6:$L$50,3,FALSE())="Monthly",(YEAR(AC4861)-YEAR(AB4861))*12+MONTH(AC4861)-MONTH(AB4861)+1,(AC4861-AB4861+1))</f>
        <v>1</v>
      </c>
      <c r="F4861" s="239" t="n">
        <f aca="false">E4861*SUM(P4861:Q4861)</f>
        <v>50000</v>
      </c>
      <c r="G4861" s="214" t="n">
        <v>1293926</v>
      </c>
      <c r="H4861" s="215" t="n">
        <v>37035.567025463</v>
      </c>
      <c r="I4861" s="0" t="s">
        <v>2320</v>
      </c>
      <c r="M4861" s="0" t="s">
        <v>97</v>
      </c>
      <c r="N4861" s="0" t="s">
        <v>841</v>
      </c>
      <c r="O4861" s="0" t="s">
        <v>889</v>
      </c>
      <c r="Q4861" s="216" t="n">
        <v>50000</v>
      </c>
      <c r="S4861" s="0" t="s">
        <v>843</v>
      </c>
      <c r="T4861" s="0" t="s">
        <v>784</v>
      </c>
      <c r="U4861" s="218" t="n">
        <v>28.35</v>
      </c>
      <c r="V4861" s="0" t="s">
        <v>2321</v>
      </c>
      <c r="W4861" s="0" t="s">
        <v>845</v>
      </c>
      <c r="X4861" s="0" t="s">
        <v>891</v>
      </c>
      <c r="Y4861" s="0" t="s">
        <v>847</v>
      </c>
      <c r="Z4861" s="0" t="s">
        <v>571</v>
      </c>
      <c r="AA4861" s="0" t="n">
        <v>107347</v>
      </c>
      <c r="AB4861" s="215" t="n">
        <v>37073</v>
      </c>
      <c r="AC4861" s="215" t="n">
        <v>37103</v>
      </c>
    </row>
    <row r="4862" customFormat="false" ht="12.75" hidden="false" customHeight="false" outlineLevel="0" collapsed="false">
      <c r="A4862" s="208" t="str">
        <f aca="false">B4862&amp;" "&amp;C4862&amp;" "&amp;D4862</f>
        <v>US Natural Gas Financial</v>
      </c>
      <c r="B4862" s="208" t="str">
        <f aca="false">IF((LEFT(N4862,2)="US"),"US","")</f>
        <v>US</v>
      </c>
      <c r="C4862" s="208" t="str">
        <f aca="false">M4862</f>
        <v>Natural Gas</v>
      </c>
      <c r="D4862" s="208" t="str">
        <f aca="false">IF(ISNUMBER(FIND("Phy",N4862))=TRUE(),"Physical","Financial")</f>
        <v>Financial</v>
      </c>
      <c r="E4862" s="208" t="n">
        <f aca="false">IF(VLOOKUP(S4862,'DD-Lookup'!$J$6:$L$50,3,FALSE())="Monthly",(YEAR(AC4862)-YEAR(AB4862))*12+MONTH(AC4862)-MONTH(AB4862)+1,(AC4862-AB4862+1))</f>
        <v>30</v>
      </c>
      <c r="F4862" s="239" t="n">
        <f aca="false">E4862*SUM(P4862:Q4862)</f>
        <v>300000</v>
      </c>
      <c r="G4862" s="214" t="n">
        <v>1293927</v>
      </c>
      <c r="H4862" s="215" t="n">
        <v>37035.5671296296</v>
      </c>
      <c r="I4862" s="0" t="s">
        <v>593</v>
      </c>
      <c r="M4862" s="0" t="s">
        <v>858</v>
      </c>
      <c r="N4862" s="0" t="s">
        <v>1024</v>
      </c>
      <c r="O4862" s="0" t="s">
        <v>3829</v>
      </c>
      <c r="P4862" s="216" t="n">
        <v>10000</v>
      </c>
      <c r="S4862" s="0" t="s">
        <v>1026</v>
      </c>
      <c r="T4862" s="0" t="s">
        <v>784</v>
      </c>
      <c r="U4862" s="218" t="n">
        <v>3.99</v>
      </c>
      <c r="V4862" s="0" t="s">
        <v>1915</v>
      </c>
      <c r="W4862" s="0" t="s">
        <v>1881</v>
      </c>
      <c r="X4862" s="0" t="s">
        <v>2505</v>
      </c>
      <c r="Y4862" s="0" t="s">
        <v>838</v>
      </c>
      <c r="Z4862" s="0" t="s">
        <v>571</v>
      </c>
      <c r="AA4862" s="0" t="s">
        <v>3830</v>
      </c>
      <c r="AB4862" s="215" t="n">
        <v>37043.875</v>
      </c>
      <c r="AC4862" s="215" t="n">
        <v>37072.875</v>
      </c>
    </row>
    <row r="4863" customFormat="false" ht="12.75" hidden="false" customHeight="false" outlineLevel="0" collapsed="false">
      <c r="A4863" s="208" t="str">
        <f aca="false">B4863&amp;" "&amp;C4863&amp;" "&amp;D4863</f>
        <v>US Natural Gas Physical</v>
      </c>
      <c r="B4863" s="208" t="str">
        <f aca="false">IF((LEFT(N4863,2)="US"),"US","")</f>
        <v>US</v>
      </c>
      <c r="C4863" s="208" t="str">
        <f aca="false">M4863</f>
        <v>Natural Gas</v>
      </c>
      <c r="D4863" s="208" t="str">
        <f aca="false">IF(ISNUMBER(FIND("Phy",N4863))=TRUE(),"Physical","Financial")</f>
        <v>Physical</v>
      </c>
      <c r="E4863" s="208" t="n">
        <f aca="false">IF(VLOOKUP(S4863,'DD-Lookup'!$J$6:$L$50,3,FALSE())="Monthly",(YEAR(AC4863)-YEAR(AB4863))*12+MONTH(AC4863)-MONTH(AB4863)+1,(AC4863-AB4863+1))</f>
        <v>30</v>
      </c>
      <c r="F4863" s="239" t="n">
        <f aca="false">E4863*SUM(P4863:Q4863)</f>
        <v>300000</v>
      </c>
      <c r="G4863" s="214" t="n">
        <v>1293928</v>
      </c>
      <c r="H4863" s="215" t="n">
        <v>37035.5672453704</v>
      </c>
      <c r="I4863" s="0" t="s">
        <v>1732</v>
      </c>
      <c r="M4863" s="0" t="s">
        <v>858</v>
      </c>
      <c r="N4863" s="0" t="s">
        <v>1501</v>
      </c>
      <c r="O4863" s="0" t="s">
        <v>3831</v>
      </c>
      <c r="Q4863" s="216" t="n">
        <v>10000</v>
      </c>
      <c r="S4863" s="0" t="s">
        <v>1026</v>
      </c>
      <c r="T4863" s="0" t="s">
        <v>784</v>
      </c>
      <c r="U4863" s="218" t="n">
        <v>-0.01</v>
      </c>
      <c r="V4863" s="0" t="s">
        <v>3832</v>
      </c>
      <c r="W4863" s="0" t="s">
        <v>1667</v>
      </c>
      <c r="X4863" s="0" t="s">
        <v>1639</v>
      </c>
      <c r="Y4863" s="0" t="s">
        <v>1310</v>
      </c>
      <c r="Z4863" s="0" t="s">
        <v>571</v>
      </c>
      <c r="AA4863" s="0" t="s">
        <v>3833</v>
      </c>
      <c r="AB4863" s="215" t="n">
        <v>37043.875</v>
      </c>
      <c r="AC4863" s="215" t="n">
        <v>37072.875</v>
      </c>
    </row>
    <row r="4864" customFormat="false" ht="12.75" hidden="false" customHeight="false" outlineLevel="0" collapsed="false">
      <c r="A4864" s="208" t="str">
        <f aca="false">B4864&amp;" "&amp;C4864&amp;" "&amp;D4864</f>
        <v>US Natural Gas Financial</v>
      </c>
      <c r="B4864" s="208" t="str">
        <f aca="false">IF((LEFT(N4864,2)="US"),"US","")</f>
        <v>US</v>
      </c>
      <c r="C4864" s="208" t="str">
        <f aca="false">M4864</f>
        <v>Natural Gas</v>
      </c>
      <c r="D4864" s="208" t="str">
        <f aca="false">IF(ISNUMBER(FIND("Phy",N4864))=TRUE(),"Physical","Financial")</f>
        <v>Financial</v>
      </c>
      <c r="E4864" s="208" t="n">
        <f aca="false">IF(VLOOKUP(S4864,'DD-Lookup'!$J$6:$L$50,3,FALSE())="Monthly",(YEAR(AC4864)-YEAR(AB4864))*12+MONTH(AC4864)-MONTH(AB4864)+1,(AC4864-AB4864+1))</f>
        <v>153</v>
      </c>
      <c r="F4864" s="239" t="n">
        <f aca="false">E4864*SUM(P4864:Q4864)</f>
        <v>765000</v>
      </c>
      <c r="G4864" s="214" t="n">
        <v>1293929</v>
      </c>
      <c r="H4864" s="215" t="n">
        <v>37035.5672685185</v>
      </c>
      <c r="I4864" s="0" t="s">
        <v>600</v>
      </c>
      <c r="M4864" s="0" t="s">
        <v>858</v>
      </c>
      <c r="N4864" s="0" t="s">
        <v>1024</v>
      </c>
      <c r="O4864" s="0" t="s">
        <v>1303</v>
      </c>
      <c r="P4864" s="216" t="n">
        <v>5000</v>
      </c>
      <c r="S4864" s="0" t="s">
        <v>1026</v>
      </c>
      <c r="T4864" s="0" t="s">
        <v>784</v>
      </c>
      <c r="U4864" s="218" t="n">
        <v>4.205</v>
      </c>
      <c r="V4864" s="0" t="s">
        <v>3834</v>
      </c>
      <c r="W4864" s="0" t="s">
        <v>1028</v>
      </c>
      <c r="X4864" s="0" t="s">
        <v>1029</v>
      </c>
      <c r="Y4864" s="0" t="s">
        <v>838</v>
      </c>
      <c r="Z4864" s="0" t="s">
        <v>571</v>
      </c>
      <c r="AA4864" s="0" t="s">
        <v>3835</v>
      </c>
      <c r="AB4864" s="215" t="n">
        <v>37043</v>
      </c>
      <c r="AC4864" s="215" t="n">
        <v>37195</v>
      </c>
    </row>
    <row r="4865" customFormat="false" ht="12.75" hidden="false" customHeight="false" outlineLevel="0" collapsed="false">
      <c r="A4865" s="208" t="str">
        <f aca="false">B4865&amp;" "&amp;C4865&amp;" "&amp;D4865</f>
        <v>US Natural Gas Physical</v>
      </c>
      <c r="B4865" s="208" t="str">
        <f aca="false">IF((LEFT(N4865,2)="US"),"US","")</f>
        <v>US</v>
      </c>
      <c r="C4865" s="208" t="str">
        <f aca="false">M4865</f>
        <v>Natural Gas</v>
      </c>
      <c r="D4865" s="208" t="str">
        <f aca="false">IF(ISNUMBER(FIND("Phy",N4865))=TRUE(),"Physical","Financial")</f>
        <v>Physical</v>
      </c>
      <c r="E4865" s="208" t="n">
        <f aca="false">IF(VLOOKUP(S4865,'DD-Lookup'!$J$6:$L$50,3,FALSE())="Monthly",(YEAR(AC4865)-YEAR(AB4865))*12+MONTH(AC4865)-MONTH(AB4865)+1,(AC4865-AB4865+1))</f>
        <v>4</v>
      </c>
      <c r="F4865" s="239" t="n">
        <f aca="false">E4865*SUM(P4865:Q4865)</f>
        <v>20000</v>
      </c>
      <c r="G4865" s="214" t="n">
        <v>1293930</v>
      </c>
      <c r="H4865" s="215" t="n">
        <v>37035.5673611111</v>
      </c>
      <c r="I4865" s="0" t="s">
        <v>600</v>
      </c>
      <c r="M4865" s="0" t="s">
        <v>858</v>
      </c>
      <c r="N4865" s="0" t="s">
        <v>1305</v>
      </c>
      <c r="O4865" s="0" t="s">
        <v>3730</v>
      </c>
      <c r="Q4865" s="216" t="n">
        <v>5000</v>
      </c>
      <c r="S4865" s="0" t="s">
        <v>1026</v>
      </c>
      <c r="T4865" s="0" t="s">
        <v>784</v>
      </c>
      <c r="U4865" s="218" t="n">
        <v>4.3</v>
      </c>
      <c r="V4865" s="0" t="s">
        <v>1507</v>
      </c>
      <c r="W4865" s="0" t="s">
        <v>1531</v>
      </c>
      <c r="X4865" s="0" t="s">
        <v>1532</v>
      </c>
      <c r="Y4865" s="0" t="s">
        <v>1310</v>
      </c>
      <c r="Z4865" s="0" t="s">
        <v>571</v>
      </c>
      <c r="AA4865" s="0" t="n">
        <v>809599</v>
      </c>
      <c r="AB4865" s="215" t="n">
        <v>37037</v>
      </c>
      <c r="AC4865" s="215" t="n">
        <v>37040</v>
      </c>
    </row>
    <row r="4866" customFormat="false" ht="12.75" hidden="false" customHeight="false" outlineLevel="0" collapsed="false">
      <c r="A4866" s="208" t="str">
        <f aca="false">B4866&amp;" "&amp;C4866&amp;" "&amp;D4866</f>
        <v>US Natural Gas Physical</v>
      </c>
      <c r="B4866" s="208" t="str">
        <f aca="false">IF((LEFT(N4866,2)="US"),"US","")</f>
        <v>US</v>
      </c>
      <c r="C4866" s="208" t="str">
        <f aca="false">M4866</f>
        <v>Natural Gas</v>
      </c>
      <c r="D4866" s="208" t="str">
        <f aca="false">IF(ISNUMBER(FIND("Phy",N4866))=TRUE(),"Physical","Financial")</f>
        <v>Physical</v>
      </c>
      <c r="E4866" s="208" t="n">
        <f aca="false">IF(VLOOKUP(S4866,'DD-Lookup'!$J$6:$L$50,3,FALSE())="Monthly",(YEAR(AC4866)-YEAR(AB4866))*12+MONTH(AC4866)-MONTH(AB4866)+1,(AC4866-AB4866+1))</f>
        <v>4</v>
      </c>
      <c r="F4866" s="239" t="n">
        <f aca="false">E4866*SUM(P4866:Q4866)</f>
        <v>40000</v>
      </c>
      <c r="G4866" s="214" t="n">
        <v>1293931</v>
      </c>
      <c r="H4866" s="215" t="n">
        <v>37035.5677662037</v>
      </c>
      <c r="I4866" s="0" t="s">
        <v>2097</v>
      </c>
      <c r="M4866" s="0" t="s">
        <v>858</v>
      </c>
      <c r="N4866" s="0" t="s">
        <v>1305</v>
      </c>
      <c r="O4866" s="0" t="s">
        <v>3542</v>
      </c>
      <c r="P4866" s="216" t="n">
        <v>10000</v>
      </c>
      <c r="S4866" s="0" t="s">
        <v>1026</v>
      </c>
      <c r="T4866" s="0" t="s">
        <v>784</v>
      </c>
      <c r="U4866" s="218" t="n">
        <v>4.03</v>
      </c>
      <c r="V4866" s="0" t="s">
        <v>2123</v>
      </c>
      <c r="W4866" s="0" t="s">
        <v>1434</v>
      </c>
      <c r="X4866" s="0" t="s">
        <v>1435</v>
      </c>
      <c r="Y4866" s="0" t="s">
        <v>1310</v>
      </c>
      <c r="Z4866" s="0" t="s">
        <v>571</v>
      </c>
      <c r="AA4866" s="0" t="n">
        <v>809600</v>
      </c>
      <c r="AB4866" s="215" t="n">
        <v>37037</v>
      </c>
      <c r="AC4866" s="215" t="n">
        <v>37040</v>
      </c>
    </row>
    <row r="4867" customFormat="false" ht="12.75" hidden="false" customHeight="false" outlineLevel="0" collapsed="false">
      <c r="A4867" s="208" t="str">
        <f aca="false">B4867&amp;" "&amp;C4867&amp;" "&amp;D4867</f>
        <v>US Natural Gas Physical</v>
      </c>
      <c r="B4867" s="208" t="str">
        <f aca="false">IF((LEFT(N4867,2)="US"),"US","")</f>
        <v>US</v>
      </c>
      <c r="C4867" s="208" t="str">
        <f aca="false">M4867</f>
        <v>Natural Gas</v>
      </c>
      <c r="D4867" s="208" t="str">
        <f aca="false">IF(ISNUMBER(FIND("Phy",N4867))=TRUE(),"Physical","Financial")</f>
        <v>Physical</v>
      </c>
      <c r="E4867" s="208" t="n">
        <f aca="false">IF(VLOOKUP(S4867,'DD-Lookup'!$J$6:$L$50,3,FALSE())="Monthly",(YEAR(AC4867)-YEAR(AB4867))*12+MONTH(AC4867)-MONTH(AB4867)+1,(AC4867-AB4867+1))</f>
        <v>6</v>
      </c>
      <c r="F4867" s="239" t="n">
        <f aca="false">E4867*SUM(P4867:Q4867)</f>
        <v>12000</v>
      </c>
      <c r="G4867" s="214" t="n">
        <v>1293932</v>
      </c>
      <c r="H4867" s="215" t="n">
        <v>37035.5679976852</v>
      </c>
      <c r="I4867" s="0" t="s">
        <v>2149</v>
      </c>
      <c r="M4867" s="0" t="s">
        <v>858</v>
      </c>
      <c r="N4867" s="0" t="s">
        <v>1305</v>
      </c>
      <c r="O4867" s="0" t="s">
        <v>3836</v>
      </c>
      <c r="P4867" s="216" t="n">
        <v>2000</v>
      </c>
      <c r="S4867" s="0" t="s">
        <v>1026</v>
      </c>
      <c r="T4867" s="0" t="s">
        <v>784</v>
      </c>
      <c r="U4867" s="218" t="n">
        <v>3.9625</v>
      </c>
      <c r="V4867" s="0" t="s">
        <v>2150</v>
      </c>
      <c r="W4867" s="0" t="s">
        <v>1667</v>
      </c>
      <c r="X4867" s="0" t="s">
        <v>1639</v>
      </c>
      <c r="Y4867" s="0" t="s">
        <v>1310</v>
      </c>
      <c r="Z4867" s="0" t="s">
        <v>571</v>
      </c>
      <c r="AA4867" s="0" t="n">
        <v>809602</v>
      </c>
      <c r="AB4867" s="215" t="n">
        <v>37037.875</v>
      </c>
      <c r="AC4867" s="215" t="n">
        <v>37042.875</v>
      </c>
    </row>
    <row r="4868" customFormat="false" ht="12.75" hidden="false" customHeight="false" outlineLevel="0" collapsed="false">
      <c r="A4868" s="208" t="str">
        <f aca="false">B4868&amp;" "&amp;C4868&amp;" "&amp;D4868</f>
        <v>US Natural Gas Financial</v>
      </c>
      <c r="B4868" s="208" t="str">
        <f aca="false">IF((LEFT(N4868,2)="US"),"US","")</f>
        <v>US</v>
      </c>
      <c r="C4868" s="208" t="str">
        <f aca="false">M4868</f>
        <v>Natural Gas</v>
      </c>
      <c r="D4868" s="208" t="str">
        <f aca="false">IF(ISNUMBER(FIND("Phy",N4868))=TRUE(),"Physical","Financial")</f>
        <v>Financial</v>
      </c>
      <c r="E4868" s="208" t="n">
        <f aca="false">IF(VLOOKUP(S4868,'DD-Lookup'!$J$6:$L$50,3,FALSE())="Monthly",(YEAR(AC4868)-YEAR(AB4868))*12+MONTH(AC4868)-MONTH(AB4868)+1,(AC4868-AB4868+1))</f>
        <v>30</v>
      </c>
      <c r="F4868" s="239" t="n">
        <f aca="false">E4868*SUM(P4868:Q4868)</f>
        <v>3000</v>
      </c>
      <c r="G4868" s="214" t="n">
        <v>1293934</v>
      </c>
      <c r="H4868" s="215" t="n">
        <v>37035.5680324074</v>
      </c>
      <c r="I4868" s="0" t="s">
        <v>600</v>
      </c>
      <c r="M4868" s="0" t="s">
        <v>858</v>
      </c>
      <c r="N4868" s="0" t="s">
        <v>1537</v>
      </c>
      <c r="O4868" s="0" t="s">
        <v>3837</v>
      </c>
      <c r="P4868" s="216" t="n">
        <v>100</v>
      </c>
      <c r="S4868" s="0" t="s">
        <v>1352</v>
      </c>
      <c r="T4868" s="0" t="s">
        <v>784</v>
      </c>
      <c r="U4868" s="218" t="n">
        <v>0.0175</v>
      </c>
      <c r="V4868" s="0" t="s">
        <v>3182</v>
      </c>
      <c r="W4868" s="0" t="s">
        <v>1354</v>
      </c>
      <c r="X4868" s="0" t="s">
        <v>1355</v>
      </c>
      <c r="Y4868" s="0" t="s">
        <v>838</v>
      </c>
      <c r="Z4868" s="0" t="s">
        <v>571</v>
      </c>
      <c r="AA4868" s="0" t="s">
        <v>3838</v>
      </c>
      <c r="AB4868" s="215" t="n">
        <v>37043</v>
      </c>
      <c r="AC4868" s="215" t="n">
        <v>37072</v>
      </c>
    </row>
    <row r="4869" customFormat="false" ht="12.75" hidden="false" customHeight="false" outlineLevel="0" collapsed="false">
      <c r="A4869" s="208" t="str">
        <f aca="false">B4869&amp;" "&amp;C4869&amp;" "&amp;D4869</f>
        <v>US Natural Gas Physical</v>
      </c>
      <c r="B4869" s="208" t="str">
        <f aca="false">IF((LEFT(N4869,2)="US"),"US","")</f>
        <v>US</v>
      </c>
      <c r="C4869" s="208" t="str">
        <f aca="false">M4869</f>
        <v>Natural Gas</v>
      </c>
      <c r="D4869" s="208" t="str">
        <f aca="false">IF(ISNUMBER(FIND("Phy",N4869))=TRUE(),"Physical","Financial")</f>
        <v>Physical</v>
      </c>
      <c r="E4869" s="208" t="n">
        <f aca="false">IF(VLOOKUP(S4869,'DD-Lookup'!$J$6:$L$50,3,FALSE())="Monthly",(YEAR(AC4869)-YEAR(AB4869))*12+MONTH(AC4869)-MONTH(AB4869)+1,(AC4869-AB4869+1))</f>
        <v>4</v>
      </c>
      <c r="F4869" s="239" t="n">
        <f aca="false">E4869*SUM(P4869:Q4869)</f>
        <v>20000</v>
      </c>
      <c r="G4869" s="214" t="n">
        <v>1293936</v>
      </c>
      <c r="H4869" s="215" t="n">
        <v>37035.5681828704</v>
      </c>
      <c r="I4869" s="0" t="s">
        <v>1471</v>
      </c>
      <c r="M4869" s="0" t="s">
        <v>858</v>
      </c>
      <c r="N4869" s="0" t="s">
        <v>1305</v>
      </c>
      <c r="O4869" s="0" t="s">
        <v>3730</v>
      </c>
      <c r="P4869" s="216" t="n">
        <v>5000</v>
      </c>
      <c r="S4869" s="0" t="s">
        <v>1026</v>
      </c>
      <c r="T4869" s="0" t="s">
        <v>784</v>
      </c>
      <c r="U4869" s="218" t="n">
        <v>4.29</v>
      </c>
      <c r="V4869" s="0" t="s">
        <v>1472</v>
      </c>
      <c r="W4869" s="0" t="s">
        <v>1531</v>
      </c>
      <c r="X4869" s="0" t="s">
        <v>1532</v>
      </c>
      <c r="Y4869" s="0" t="s">
        <v>1310</v>
      </c>
      <c r="Z4869" s="0" t="s">
        <v>571</v>
      </c>
      <c r="AA4869" s="0" t="n">
        <v>809603</v>
      </c>
      <c r="AB4869" s="215" t="n">
        <v>37037</v>
      </c>
      <c r="AC4869" s="215" t="n">
        <v>37040</v>
      </c>
    </row>
    <row r="4870" customFormat="false" ht="12.75" hidden="false" customHeight="false" outlineLevel="0" collapsed="false">
      <c r="A4870" s="208" t="str">
        <f aca="false">B4870&amp;" "&amp;C4870&amp;" "&amp;D4870</f>
        <v>US Natural Gas Physical</v>
      </c>
      <c r="B4870" s="208" t="str">
        <f aca="false">IF((LEFT(N4870,2)="US"),"US","")</f>
        <v>US</v>
      </c>
      <c r="C4870" s="208" t="str">
        <f aca="false">M4870</f>
        <v>Natural Gas</v>
      </c>
      <c r="D4870" s="208" t="str">
        <f aca="false">IF(ISNUMBER(FIND("Phy",N4870))=TRUE(),"Physical","Financial")</f>
        <v>Physical</v>
      </c>
      <c r="E4870" s="208" t="n">
        <f aca="false">IF(VLOOKUP(S4870,'DD-Lookup'!$J$6:$L$50,3,FALSE())="Monthly",(YEAR(AC4870)-YEAR(AB4870))*12+MONTH(AC4870)-MONTH(AB4870)+1,(AC4870-AB4870+1))</f>
        <v>4</v>
      </c>
      <c r="F4870" s="239" t="n">
        <f aca="false">E4870*SUM(P4870:Q4870)</f>
        <v>20000</v>
      </c>
      <c r="G4870" s="214" t="n">
        <v>1293937</v>
      </c>
      <c r="H4870" s="215" t="n">
        <v>37035.5682638889</v>
      </c>
      <c r="I4870" s="0" t="s">
        <v>1471</v>
      </c>
      <c r="M4870" s="0" t="s">
        <v>858</v>
      </c>
      <c r="N4870" s="0" t="s">
        <v>1305</v>
      </c>
      <c r="O4870" s="0" t="s">
        <v>3542</v>
      </c>
      <c r="Q4870" s="216" t="n">
        <v>5000</v>
      </c>
      <c r="S4870" s="0" t="s">
        <v>1026</v>
      </c>
      <c r="T4870" s="0" t="s">
        <v>784</v>
      </c>
      <c r="U4870" s="218" t="n">
        <v>4.03</v>
      </c>
      <c r="V4870" s="0" t="s">
        <v>1472</v>
      </c>
      <c r="W4870" s="0" t="s">
        <v>1434</v>
      </c>
      <c r="X4870" s="0" t="s">
        <v>1435</v>
      </c>
      <c r="Y4870" s="0" t="s">
        <v>1310</v>
      </c>
      <c r="Z4870" s="0" t="s">
        <v>571</v>
      </c>
      <c r="AA4870" s="0" t="n">
        <v>809605</v>
      </c>
      <c r="AB4870" s="215" t="n">
        <v>37037</v>
      </c>
      <c r="AC4870" s="215" t="n">
        <v>37040</v>
      </c>
    </row>
    <row r="4871" customFormat="false" ht="12.75" hidden="false" customHeight="false" outlineLevel="0" collapsed="false">
      <c r="A4871" s="208" t="str">
        <f aca="false">B4871&amp;" "&amp;C4871&amp;" "&amp;D4871</f>
        <v>US Natural Gas Financial</v>
      </c>
      <c r="B4871" s="208" t="str">
        <f aca="false">IF((LEFT(N4871,2)="US"),"US","")</f>
        <v>US</v>
      </c>
      <c r="C4871" s="208" t="str">
        <f aca="false">M4871</f>
        <v>Natural Gas</v>
      </c>
      <c r="D4871" s="208" t="str">
        <f aca="false">IF(ISNUMBER(FIND("Phy",N4871))=TRUE(),"Physical","Financial")</f>
        <v>Financial</v>
      </c>
      <c r="E4871" s="208" t="n">
        <f aca="false">IF(VLOOKUP(S4871,'DD-Lookup'!$J$6:$L$50,3,FALSE())="Monthly",(YEAR(AC4871)-YEAR(AB4871))*12+MONTH(AC4871)-MONTH(AB4871)+1,(AC4871-AB4871+1))</f>
        <v>30</v>
      </c>
      <c r="F4871" s="239" t="n">
        <f aca="false">E4871*SUM(P4871:Q4871)</f>
        <v>375000</v>
      </c>
      <c r="G4871" s="214" t="n">
        <v>1293938</v>
      </c>
      <c r="H4871" s="215" t="n">
        <v>37035.5683680556</v>
      </c>
      <c r="I4871" s="0" t="s">
        <v>2023</v>
      </c>
      <c r="M4871" s="0" t="s">
        <v>858</v>
      </c>
      <c r="N4871" s="0" t="s">
        <v>1024</v>
      </c>
      <c r="O4871" s="0" t="s">
        <v>1025</v>
      </c>
      <c r="P4871" s="216" t="n">
        <v>12500</v>
      </c>
      <c r="S4871" s="0" t="s">
        <v>1026</v>
      </c>
      <c r="T4871" s="0" t="s">
        <v>784</v>
      </c>
      <c r="U4871" s="218" t="n">
        <v>4.08</v>
      </c>
      <c r="V4871" s="0" t="s">
        <v>2024</v>
      </c>
      <c r="W4871" s="0" t="s">
        <v>1028</v>
      </c>
      <c r="X4871" s="0" t="s">
        <v>1029</v>
      </c>
      <c r="Y4871" s="0" t="s">
        <v>838</v>
      </c>
      <c r="Z4871" s="0" t="s">
        <v>571</v>
      </c>
      <c r="AA4871" s="0" t="s">
        <v>3839</v>
      </c>
      <c r="AB4871" s="215" t="n">
        <v>37043.875</v>
      </c>
      <c r="AC4871" s="215" t="n">
        <v>37072.875</v>
      </c>
    </row>
    <row r="4872" customFormat="false" ht="12.75" hidden="false" customHeight="false" outlineLevel="0" collapsed="false">
      <c r="A4872" s="208" t="str">
        <f aca="false">B4872&amp;" "&amp;C4872&amp;" "&amp;D4872</f>
        <v>US Natural Gas Financial</v>
      </c>
      <c r="B4872" s="208" t="str">
        <f aca="false">IF((LEFT(N4872,2)="US"),"US","")</f>
        <v>US</v>
      </c>
      <c r="C4872" s="208" t="str">
        <f aca="false">M4872</f>
        <v>Natural Gas</v>
      </c>
      <c r="D4872" s="208" t="str">
        <f aca="false">IF(ISNUMBER(FIND("Phy",N4872))=TRUE(),"Physical","Financial")</f>
        <v>Financial</v>
      </c>
      <c r="E4872" s="208" t="n">
        <f aca="false">IF(VLOOKUP(S4872,'DD-Lookup'!$J$6:$L$50,3,FALSE())="Monthly",(YEAR(AC4872)-YEAR(AB4872))*12+MONTH(AC4872)-MONTH(AB4872)+1,(AC4872-AB4872+1))</f>
        <v>30</v>
      </c>
      <c r="F4872" s="239" t="n">
        <f aca="false">E4872*SUM(P4872:Q4872)</f>
        <v>150000</v>
      </c>
      <c r="G4872" s="214" t="n">
        <v>1293939</v>
      </c>
      <c r="H4872" s="215" t="n">
        <v>37035.5684490741</v>
      </c>
      <c r="I4872" s="0" t="s">
        <v>1721</v>
      </c>
      <c r="M4872" s="0" t="s">
        <v>858</v>
      </c>
      <c r="N4872" s="0" t="s">
        <v>1024</v>
      </c>
      <c r="O4872" s="0" t="s">
        <v>1025</v>
      </c>
      <c r="Q4872" s="216" t="n">
        <v>5000</v>
      </c>
      <c r="S4872" s="0" t="s">
        <v>1026</v>
      </c>
      <c r="T4872" s="0" t="s">
        <v>784</v>
      </c>
      <c r="U4872" s="218" t="n">
        <v>4.085</v>
      </c>
      <c r="V4872" s="0" t="s">
        <v>1722</v>
      </c>
      <c r="W4872" s="0" t="s">
        <v>1028</v>
      </c>
      <c r="X4872" s="0" t="s">
        <v>1029</v>
      </c>
      <c r="Y4872" s="0" t="s">
        <v>838</v>
      </c>
      <c r="Z4872" s="0" t="s">
        <v>571</v>
      </c>
      <c r="AA4872" s="0" t="s">
        <v>3840</v>
      </c>
      <c r="AB4872" s="215" t="n">
        <v>37043.875</v>
      </c>
      <c r="AC4872" s="215" t="n">
        <v>37072.875</v>
      </c>
    </row>
    <row r="4873" customFormat="false" ht="12.75" hidden="false" customHeight="false" outlineLevel="0" collapsed="false">
      <c r="A4873" s="208" t="str">
        <f aca="false">B4873&amp;" "&amp;C4873&amp;" "&amp;D4873</f>
        <v> Natural Gas Physical</v>
      </c>
      <c r="B4873" s="208" t="str">
        <f aca="false">IF((LEFT(N4873,2)="US"),"US","")</f>
        <v/>
      </c>
      <c r="C4873" s="208" t="str">
        <f aca="false">M4873</f>
        <v>Natural Gas</v>
      </c>
      <c r="D4873" s="208" t="str">
        <f aca="false">IF(ISNUMBER(FIND("Phy",N4873))=TRUE(),"Physical","Financial")</f>
        <v>Physical</v>
      </c>
      <c r="E4873" s="208" t="n">
        <f aca="false">IF(VLOOKUP(S4873,'DD-Lookup'!$J$6:$L$50,3,FALSE())="Monthly",(YEAR(AC4873)-YEAR(AB4873))*12+MONTH(AC4873)-MONTH(AB4873)+1,(AC4873-AB4873+1))</f>
        <v>1</v>
      </c>
      <c r="F4873" s="239" t="n">
        <f aca="false">E4873*SUM(P4873:Q4873)</f>
        <v>10000</v>
      </c>
      <c r="G4873" s="214" t="n">
        <v>1293940</v>
      </c>
      <c r="H4873" s="215" t="n">
        <v>37035.5687615741</v>
      </c>
      <c r="I4873" s="0" t="s">
        <v>1863</v>
      </c>
      <c r="M4873" s="0" t="s">
        <v>858</v>
      </c>
      <c r="N4873" s="0" t="s">
        <v>2171</v>
      </c>
      <c r="O4873" s="0" t="s">
        <v>2223</v>
      </c>
      <c r="Q4873" s="216" t="n">
        <v>10000</v>
      </c>
      <c r="S4873" s="0" t="s">
        <v>279</v>
      </c>
      <c r="T4873" s="0" t="s">
        <v>2173</v>
      </c>
      <c r="U4873" s="218" t="n">
        <v>5.48</v>
      </c>
      <c r="V4873" s="0" t="s">
        <v>2488</v>
      </c>
      <c r="W4873" s="0" t="s">
        <v>2225</v>
      </c>
      <c r="X4873" s="0" t="s">
        <v>2176</v>
      </c>
      <c r="Y4873" s="0" t="s">
        <v>1310</v>
      </c>
      <c r="Z4873" s="0" t="s">
        <v>628</v>
      </c>
      <c r="AA4873" s="0" t="n">
        <v>809607</v>
      </c>
      <c r="AB4873" s="215" t="n">
        <v>37035.875</v>
      </c>
      <c r="AC4873" s="215" t="n">
        <v>37035.875</v>
      </c>
    </row>
    <row r="4874" customFormat="false" ht="12.75" hidden="false" customHeight="false" outlineLevel="0" collapsed="false">
      <c r="A4874" s="208" t="str">
        <f aca="false">B4874&amp;" "&amp;C4874&amp;" "&amp;D4874</f>
        <v> Natural Gas Physical</v>
      </c>
      <c r="B4874" s="208" t="str">
        <f aca="false">IF((LEFT(N4874,2)="US"),"US","")</f>
        <v/>
      </c>
      <c r="C4874" s="208" t="str">
        <f aca="false">M4874</f>
        <v>Natural Gas</v>
      </c>
      <c r="D4874" s="208" t="str">
        <f aca="false">IF(ISNUMBER(FIND("Phy",N4874))=TRUE(),"Physical","Financial")</f>
        <v>Physical</v>
      </c>
      <c r="E4874" s="208" t="n">
        <f aca="false">IF(VLOOKUP(S4874,'DD-Lookup'!$J$6:$L$50,3,FALSE())="Monthly",(YEAR(AC4874)-YEAR(AB4874))*12+MONTH(AC4874)-MONTH(AB4874)+1,(AC4874-AB4874+1))</f>
        <v>1</v>
      </c>
      <c r="F4874" s="239" t="n">
        <f aca="false">E4874*SUM(P4874:Q4874)</f>
        <v>10000</v>
      </c>
      <c r="G4874" s="214" t="n">
        <v>1293941</v>
      </c>
      <c r="H4874" s="215" t="n">
        <v>37035.5688541667</v>
      </c>
      <c r="I4874" s="0" t="s">
        <v>1863</v>
      </c>
      <c r="M4874" s="0" t="s">
        <v>858</v>
      </c>
      <c r="N4874" s="0" t="s">
        <v>2171</v>
      </c>
      <c r="O4874" s="0" t="s">
        <v>2223</v>
      </c>
      <c r="Q4874" s="216" t="n">
        <v>10000</v>
      </c>
      <c r="S4874" s="0" t="s">
        <v>279</v>
      </c>
      <c r="T4874" s="0" t="s">
        <v>2173</v>
      </c>
      <c r="U4874" s="218" t="n">
        <v>5.485</v>
      </c>
      <c r="V4874" s="0" t="s">
        <v>2488</v>
      </c>
      <c r="W4874" s="0" t="s">
        <v>2225</v>
      </c>
      <c r="X4874" s="0" t="s">
        <v>2176</v>
      </c>
      <c r="Y4874" s="0" t="s">
        <v>1310</v>
      </c>
      <c r="Z4874" s="0" t="s">
        <v>628</v>
      </c>
      <c r="AA4874" s="0" t="n">
        <v>809609</v>
      </c>
      <c r="AB4874" s="215" t="n">
        <v>37035.875</v>
      </c>
      <c r="AC4874" s="215" t="n">
        <v>37035.875</v>
      </c>
    </row>
    <row r="4875" customFormat="false" ht="12.75" hidden="false" customHeight="false" outlineLevel="0" collapsed="false">
      <c r="A4875" s="208" t="str">
        <f aca="false">B4875&amp;" "&amp;C4875&amp;" "&amp;D4875</f>
        <v>US Natural Gas Financial</v>
      </c>
      <c r="B4875" s="208" t="str">
        <f aca="false">IF((LEFT(N4875,2)="US"),"US","")</f>
        <v>US</v>
      </c>
      <c r="C4875" s="208" t="str">
        <f aca="false">M4875</f>
        <v>Natural Gas</v>
      </c>
      <c r="D4875" s="208" t="str">
        <f aca="false">IF(ISNUMBER(FIND("Phy",N4875))=TRUE(),"Physical","Financial")</f>
        <v>Financial</v>
      </c>
      <c r="E4875" s="208" t="n">
        <f aca="false">IF(VLOOKUP(S4875,'DD-Lookup'!$J$6:$L$50,3,FALSE())="Monthly",(YEAR(AC4875)-YEAR(AB4875))*12+MONTH(AC4875)-MONTH(AB4875)+1,(AC4875-AB4875+1))</f>
        <v>30</v>
      </c>
      <c r="F4875" s="239" t="n">
        <f aca="false">E4875*SUM(P4875:Q4875)</f>
        <v>150000</v>
      </c>
      <c r="G4875" s="214" t="n">
        <v>1293942</v>
      </c>
      <c r="H4875" s="215" t="n">
        <v>37035.5688888889</v>
      </c>
      <c r="I4875" s="0" t="s">
        <v>1023</v>
      </c>
      <c r="M4875" s="0" t="s">
        <v>858</v>
      </c>
      <c r="N4875" s="0" t="s">
        <v>1024</v>
      </c>
      <c r="O4875" s="0" t="s">
        <v>1025</v>
      </c>
      <c r="P4875" s="216" t="n">
        <v>5000</v>
      </c>
      <c r="S4875" s="0" t="s">
        <v>1026</v>
      </c>
      <c r="T4875" s="0" t="s">
        <v>784</v>
      </c>
      <c r="U4875" s="218" t="n">
        <v>4.075</v>
      </c>
      <c r="V4875" s="0" t="s">
        <v>2147</v>
      </c>
      <c r="W4875" s="0" t="s">
        <v>1028</v>
      </c>
      <c r="X4875" s="0" t="s">
        <v>1029</v>
      </c>
      <c r="Y4875" s="0" t="s">
        <v>838</v>
      </c>
      <c r="Z4875" s="0" t="s">
        <v>571</v>
      </c>
      <c r="AA4875" s="0" t="s">
        <v>3841</v>
      </c>
      <c r="AB4875" s="215" t="n">
        <v>37043.875</v>
      </c>
      <c r="AC4875" s="215" t="n">
        <v>37072.875</v>
      </c>
    </row>
    <row r="4876" customFormat="false" ht="12.75" hidden="false" customHeight="false" outlineLevel="0" collapsed="false">
      <c r="A4876" s="208" t="str">
        <f aca="false">B4876&amp;" "&amp;C4876&amp;" "&amp;D4876</f>
        <v>US Natural Gas Physical</v>
      </c>
      <c r="B4876" s="208" t="str">
        <f aca="false">IF((LEFT(N4876,2)="US"),"US","")</f>
        <v>US</v>
      </c>
      <c r="C4876" s="208" t="str">
        <f aca="false">M4876</f>
        <v>Natural Gas</v>
      </c>
      <c r="D4876" s="208" t="str">
        <f aca="false">IF(ISNUMBER(FIND("Phy",N4876))=TRUE(),"Physical","Financial")</f>
        <v>Physical</v>
      </c>
      <c r="E4876" s="208" t="n">
        <f aca="false">IF(VLOOKUP(S4876,'DD-Lookup'!$J$6:$L$50,3,FALSE())="Monthly",(YEAR(AC4876)-YEAR(AB4876))*12+MONTH(AC4876)-MONTH(AB4876)+1,(AC4876-AB4876+1))</f>
        <v>4</v>
      </c>
      <c r="F4876" s="239" t="n">
        <f aca="false">E4876*SUM(P4876:Q4876)</f>
        <v>40000</v>
      </c>
      <c r="G4876" s="214" t="n">
        <v>1293944</v>
      </c>
      <c r="H4876" s="215" t="n">
        <v>37035.5690625</v>
      </c>
      <c r="I4876" s="0" t="s">
        <v>1431</v>
      </c>
      <c r="M4876" s="0" t="s">
        <v>858</v>
      </c>
      <c r="N4876" s="0" t="s">
        <v>1305</v>
      </c>
      <c r="O4876" s="0" t="s">
        <v>3542</v>
      </c>
      <c r="P4876" s="216" t="n">
        <v>10000</v>
      </c>
      <c r="S4876" s="0" t="s">
        <v>1026</v>
      </c>
      <c r="T4876" s="0" t="s">
        <v>784</v>
      </c>
      <c r="U4876" s="218" t="n">
        <v>4.03</v>
      </c>
      <c r="V4876" s="0" t="s">
        <v>1800</v>
      </c>
      <c r="W4876" s="0" t="s">
        <v>1434</v>
      </c>
      <c r="X4876" s="0" t="s">
        <v>1435</v>
      </c>
      <c r="Y4876" s="0" t="s">
        <v>1310</v>
      </c>
      <c r="Z4876" s="0" t="s">
        <v>571</v>
      </c>
      <c r="AA4876" s="0" t="n">
        <v>809610</v>
      </c>
      <c r="AB4876" s="215" t="n">
        <v>37037</v>
      </c>
      <c r="AC4876" s="215" t="n">
        <v>37040</v>
      </c>
    </row>
    <row r="4877" customFormat="false" ht="12.75" hidden="false" customHeight="false" outlineLevel="0" collapsed="false">
      <c r="A4877" s="208" t="str">
        <f aca="false">B4877&amp;" "&amp;C4877&amp;" "&amp;D4877</f>
        <v>US Natural Gas Physical</v>
      </c>
      <c r="B4877" s="208" t="str">
        <f aca="false">IF((LEFT(N4877,2)="US"),"US","")</f>
        <v>US</v>
      </c>
      <c r="C4877" s="208" t="str">
        <f aca="false">M4877</f>
        <v>Natural Gas</v>
      </c>
      <c r="D4877" s="208" t="str">
        <f aca="false">IF(ISNUMBER(FIND("Phy",N4877))=TRUE(),"Physical","Financial")</f>
        <v>Physical</v>
      </c>
      <c r="E4877" s="208" t="n">
        <f aca="false">IF(VLOOKUP(S4877,'DD-Lookup'!$J$6:$L$50,3,FALSE())="Monthly",(YEAR(AC4877)-YEAR(AB4877))*12+MONTH(AC4877)-MONTH(AB4877)+1,(AC4877-AB4877+1))</f>
        <v>4</v>
      </c>
      <c r="F4877" s="239" t="n">
        <f aca="false">E4877*SUM(P4877:Q4877)</f>
        <v>40000</v>
      </c>
      <c r="G4877" s="214" t="n">
        <v>1293945</v>
      </c>
      <c r="H4877" s="215" t="n">
        <v>37035.5691782407</v>
      </c>
      <c r="I4877" s="0" t="s">
        <v>1738</v>
      </c>
      <c r="M4877" s="0" t="s">
        <v>858</v>
      </c>
      <c r="N4877" s="0" t="s">
        <v>1305</v>
      </c>
      <c r="O4877" s="0" t="s">
        <v>3542</v>
      </c>
      <c r="P4877" s="216" t="n">
        <v>10000</v>
      </c>
      <c r="S4877" s="0" t="s">
        <v>1026</v>
      </c>
      <c r="T4877" s="0" t="s">
        <v>784</v>
      </c>
      <c r="U4877" s="218" t="n">
        <v>4.025</v>
      </c>
      <c r="V4877" s="0" t="s">
        <v>1739</v>
      </c>
      <c r="W4877" s="0" t="s">
        <v>1434</v>
      </c>
      <c r="X4877" s="0" t="s">
        <v>1435</v>
      </c>
      <c r="Y4877" s="0" t="s">
        <v>1310</v>
      </c>
      <c r="Z4877" s="0" t="s">
        <v>571</v>
      </c>
      <c r="AA4877" s="0" t="n">
        <v>809611</v>
      </c>
      <c r="AB4877" s="215" t="n">
        <v>37037</v>
      </c>
      <c r="AC4877" s="215" t="n">
        <v>37040</v>
      </c>
    </row>
    <row r="4878" customFormat="false" ht="12.75" hidden="false" customHeight="false" outlineLevel="0" collapsed="false">
      <c r="A4878" s="208" t="str">
        <f aca="false">B4878&amp;" "&amp;C4878&amp;" "&amp;D4878</f>
        <v>US Natural Gas Financial</v>
      </c>
      <c r="B4878" s="208" t="str">
        <f aca="false">IF((LEFT(N4878,2)="US"),"US","")</f>
        <v>US</v>
      </c>
      <c r="C4878" s="208" t="str">
        <f aca="false">M4878</f>
        <v>Natural Gas</v>
      </c>
      <c r="D4878" s="208" t="str">
        <f aca="false">IF(ISNUMBER(FIND("Phy",N4878))=TRUE(),"Physical","Financial")</f>
        <v>Financial</v>
      </c>
      <c r="E4878" s="208" t="n">
        <f aca="false">IF(VLOOKUP(S4878,'DD-Lookup'!$J$6:$L$50,3,FALSE())="Monthly",(YEAR(AC4878)-YEAR(AB4878))*12+MONTH(AC4878)-MONTH(AB4878)+1,(AC4878-AB4878+1))</f>
        <v>30</v>
      </c>
      <c r="F4878" s="239" t="n">
        <f aca="false">E4878*SUM(P4878:Q4878)</f>
        <v>600000</v>
      </c>
      <c r="G4878" s="214" t="n">
        <v>1293946</v>
      </c>
      <c r="H4878" s="215" t="n">
        <v>37035.5692592593</v>
      </c>
      <c r="I4878" s="0" t="s">
        <v>1738</v>
      </c>
      <c r="M4878" s="0" t="s">
        <v>858</v>
      </c>
      <c r="N4878" s="0" t="s">
        <v>1024</v>
      </c>
      <c r="O4878" s="0" t="s">
        <v>1025</v>
      </c>
      <c r="P4878" s="216" t="n">
        <v>20000</v>
      </c>
      <c r="S4878" s="0" t="s">
        <v>1026</v>
      </c>
      <c r="T4878" s="0" t="s">
        <v>784</v>
      </c>
      <c r="U4878" s="218" t="n">
        <v>4.07</v>
      </c>
      <c r="V4878" s="0" t="s">
        <v>2724</v>
      </c>
      <c r="W4878" s="0" t="s">
        <v>1028</v>
      </c>
      <c r="X4878" s="0" t="s">
        <v>1029</v>
      </c>
      <c r="Y4878" s="0" t="s">
        <v>838</v>
      </c>
      <c r="Z4878" s="0" t="s">
        <v>571</v>
      </c>
      <c r="AA4878" s="0" t="s">
        <v>3842</v>
      </c>
      <c r="AB4878" s="215" t="n">
        <v>37043.875</v>
      </c>
      <c r="AC4878" s="215" t="n">
        <v>37072.875</v>
      </c>
    </row>
    <row r="4879" customFormat="false" ht="12.75" hidden="false" customHeight="false" outlineLevel="0" collapsed="false">
      <c r="A4879" s="208" t="str">
        <f aca="false">B4879&amp;" "&amp;C4879&amp;" "&amp;D4879</f>
        <v>US Natural Gas Financial</v>
      </c>
      <c r="B4879" s="208" t="str">
        <f aca="false">IF((LEFT(N4879,2)="US"),"US","")</f>
        <v>US</v>
      </c>
      <c r="C4879" s="208" t="str">
        <f aca="false">M4879</f>
        <v>Natural Gas</v>
      </c>
      <c r="D4879" s="208" t="str">
        <f aca="false">IF(ISNUMBER(FIND("Phy",N4879))=TRUE(),"Physical","Financial")</f>
        <v>Financial</v>
      </c>
      <c r="E4879" s="208" t="n">
        <f aca="false">IF(VLOOKUP(S4879,'DD-Lookup'!$J$6:$L$50,3,FALSE())="Monthly",(YEAR(AC4879)-YEAR(AB4879))*12+MONTH(AC4879)-MONTH(AB4879)+1,(AC4879-AB4879+1))</f>
        <v>30</v>
      </c>
      <c r="F4879" s="239" t="n">
        <f aca="false">E4879*SUM(P4879:Q4879)</f>
        <v>75000</v>
      </c>
      <c r="G4879" s="214" t="n">
        <v>1293947</v>
      </c>
      <c r="H4879" s="215" t="n">
        <v>37035.5693518519</v>
      </c>
      <c r="I4879" s="0" t="s">
        <v>1721</v>
      </c>
      <c r="M4879" s="0" t="s">
        <v>858</v>
      </c>
      <c r="N4879" s="0" t="s">
        <v>1024</v>
      </c>
      <c r="O4879" s="0" t="s">
        <v>1025</v>
      </c>
      <c r="Q4879" s="216" t="n">
        <v>2500</v>
      </c>
      <c r="S4879" s="0" t="s">
        <v>1026</v>
      </c>
      <c r="T4879" s="0" t="s">
        <v>784</v>
      </c>
      <c r="U4879" s="218" t="n">
        <v>4.075</v>
      </c>
      <c r="V4879" s="0" t="s">
        <v>1722</v>
      </c>
      <c r="W4879" s="0" t="s">
        <v>1028</v>
      </c>
      <c r="X4879" s="0" t="s">
        <v>1029</v>
      </c>
      <c r="Y4879" s="0" t="s">
        <v>838</v>
      </c>
      <c r="Z4879" s="0" t="s">
        <v>571</v>
      </c>
      <c r="AA4879" s="0" t="s">
        <v>3843</v>
      </c>
      <c r="AB4879" s="215" t="n">
        <v>37043.875</v>
      </c>
      <c r="AC4879" s="215" t="n">
        <v>37072.875</v>
      </c>
    </row>
    <row r="4880" customFormat="false" ht="12.75" hidden="false" customHeight="false" outlineLevel="0" collapsed="false">
      <c r="A4880" s="208" t="str">
        <f aca="false">B4880&amp;" "&amp;C4880&amp;" "&amp;D4880</f>
        <v>US Natural Gas Physical</v>
      </c>
      <c r="B4880" s="208" t="str">
        <f aca="false">IF((LEFT(N4880,2)="US"),"US","")</f>
        <v>US</v>
      </c>
      <c r="C4880" s="208" t="str">
        <f aca="false">M4880</f>
        <v>Natural Gas</v>
      </c>
      <c r="D4880" s="208" t="str">
        <f aca="false">IF(ISNUMBER(FIND("Phy",N4880))=TRUE(),"Physical","Financial")</f>
        <v>Physical</v>
      </c>
      <c r="E4880" s="208" t="n">
        <f aca="false">IF(VLOOKUP(S4880,'DD-Lookup'!$J$6:$L$50,3,FALSE())="Monthly",(YEAR(AC4880)-YEAR(AB4880))*12+MONTH(AC4880)-MONTH(AB4880)+1,(AC4880-AB4880+1))</f>
        <v>30</v>
      </c>
      <c r="F4880" s="239" t="n">
        <f aca="false">E4880*SUM(P4880:Q4880)</f>
        <v>300000</v>
      </c>
      <c r="G4880" s="214" t="n">
        <v>1293948</v>
      </c>
      <c r="H4880" s="215" t="n">
        <v>37035.5694907407</v>
      </c>
      <c r="I4880" s="0" t="s">
        <v>1732</v>
      </c>
      <c r="M4880" s="0" t="s">
        <v>858</v>
      </c>
      <c r="N4880" s="0" t="s">
        <v>1501</v>
      </c>
      <c r="O4880" s="0" t="s">
        <v>3831</v>
      </c>
      <c r="Q4880" s="216" t="n">
        <v>10000</v>
      </c>
      <c r="S4880" s="0" t="s">
        <v>1026</v>
      </c>
      <c r="T4880" s="0" t="s">
        <v>784</v>
      </c>
      <c r="U4880" s="218" t="n">
        <v>-0.01</v>
      </c>
      <c r="V4880" s="0" t="s">
        <v>3832</v>
      </c>
      <c r="W4880" s="0" t="s">
        <v>1667</v>
      </c>
      <c r="X4880" s="0" t="s">
        <v>1639</v>
      </c>
      <c r="Y4880" s="0" t="s">
        <v>1310</v>
      </c>
      <c r="Z4880" s="0" t="s">
        <v>571</v>
      </c>
      <c r="AA4880" s="0" t="s">
        <v>3844</v>
      </c>
      <c r="AB4880" s="215" t="n">
        <v>37043.875</v>
      </c>
      <c r="AC4880" s="215" t="n">
        <v>37072.875</v>
      </c>
    </row>
    <row r="4881" customFormat="false" ht="12.75" hidden="false" customHeight="false" outlineLevel="0" collapsed="false">
      <c r="A4881" s="208" t="str">
        <f aca="false">B4881&amp;" "&amp;C4881&amp;" "&amp;D4881</f>
        <v>US Natural Gas Financial</v>
      </c>
      <c r="B4881" s="208" t="str">
        <f aca="false">IF((LEFT(N4881,2)="US"),"US","")</f>
        <v>US</v>
      </c>
      <c r="C4881" s="208" t="str">
        <f aca="false">M4881</f>
        <v>Natural Gas</v>
      </c>
      <c r="D4881" s="208" t="str">
        <f aca="false">IF(ISNUMBER(FIND("Phy",N4881))=TRUE(),"Physical","Financial")</f>
        <v>Financial</v>
      </c>
      <c r="E4881" s="208" t="n">
        <f aca="false">IF(VLOOKUP(S4881,'DD-Lookup'!$J$6:$L$50,3,FALSE())="Monthly",(YEAR(AC4881)-YEAR(AB4881))*12+MONTH(AC4881)-MONTH(AB4881)+1,(AC4881-AB4881+1))</f>
        <v>153</v>
      </c>
      <c r="F4881" s="239" t="n">
        <f aca="false">E4881*SUM(P4881:Q4881)</f>
        <v>765000</v>
      </c>
      <c r="G4881" s="214" t="n">
        <v>1293952</v>
      </c>
      <c r="H4881" s="215" t="n">
        <v>37035.5695717593</v>
      </c>
      <c r="I4881" s="0" t="s">
        <v>593</v>
      </c>
      <c r="M4881" s="0" t="s">
        <v>858</v>
      </c>
      <c r="N4881" s="0" t="s">
        <v>1024</v>
      </c>
      <c r="O4881" s="0" t="s">
        <v>1303</v>
      </c>
      <c r="P4881" s="216" t="n">
        <v>5000</v>
      </c>
      <c r="S4881" s="0" t="s">
        <v>1026</v>
      </c>
      <c r="T4881" s="0" t="s">
        <v>784</v>
      </c>
      <c r="U4881" s="218" t="n">
        <v>4.19</v>
      </c>
      <c r="V4881" s="0" t="s">
        <v>1064</v>
      </c>
      <c r="W4881" s="0" t="s">
        <v>1028</v>
      </c>
      <c r="X4881" s="0" t="s">
        <v>1029</v>
      </c>
      <c r="Y4881" s="0" t="s">
        <v>838</v>
      </c>
      <c r="Z4881" s="0" t="s">
        <v>571</v>
      </c>
      <c r="AA4881" s="0" t="s">
        <v>3845</v>
      </c>
      <c r="AB4881" s="215" t="n">
        <v>37043</v>
      </c>
      <c r="AC4881" s="215" t="n">
        <v>37195</v>
      </c>
    </row>
    <row r="4882" customFormat="false" ht="12.75" hidden="false" customHeight="false" outlineLevel="0" collapsed="false">
      <c r="A4882" s="208" t="str">
        <f aca="false">B4882&amp;" "&amp;C4882&amp;" "&amp;D4882</f>
        <v> Power Financial</v>
      </c>
      <c r="B4882" s="208" t="str">
        <f aca="false">IF((LEFT(N4882,2)="US"),"US","")</f>
        <v/>
      </c>
      <c r="C4882" s="208" t="str">
        <f aca="false">M4882</f>
        <v>Power</v>
      </c>
      <c r="D4882" s="208" t="str">
        <f aca="false">IF(ISNUMBER(FIND("Phy",N4882))=TRUE(),"Physical","Financial")</f>
        <v>Financial</v>
      </c>
      <c r="E4882" s="208" t="n">
        <f aca="false">IF(VLOOKUP(S4882,'DD-Lookup'!$J$6:$L$50,3,FALSE())="Monthly",(YEAR(AC4882)-YEAR(AB4882))*12+MONTH(AC4882)-MONTH(AB4882)+1,(AC4882-AB4882+1))</f>
        <v>6</v>
      </c>
      <c r="F4882" s="239" t="n">
        <f aca="false">E4882*SUM(P4882:Q4882)</f>
        <v>90</v>
      </c>
      <c r="G4882" s="214" t="n">
        <v>1293953</v>
      </c>
      <c r="H4882" s="215" t="n">
        <v>37035.5696064815</v>
      </c>
      <c r="I4882" s="0" t="s">
        <v>1023</v>
      </c>
      <c r="M4882" s="0" t="s">
        <v>67</v>
      </c>
      <c r="N4882" s="0" t="s">
        <v>2217</v>
      </c>
      <c r="O4882" s="0" t="s">
        <v>2286</v>
      </c>
      <c r="P4882" s="216" t="n">
        <v>15</v>
      </c>
      <c r="S4882" s="0" t="s">
        <v>2219</v>
      </c>
      <c r="T4882" s="0" t="s">
        <v>2173</v>
      </c>
      <c r="U4882" s="218" t="n">
        <v>111</v>
      </c>
      <c r="V4882" s="0" t="s">
        <v>3846</v>
      </c>
      <c r="W4882" s="0" t="s">
        <v>2221</v>
      </c>
      <c r="X4882" s="0" t="s">
        <v>2222</v>
      </c>
      <c r="Y4882" s="0" t="s">
        <v>1051</v>
      </c>
      <c r="Z4882" s="0" t="s">
        <v>628</v>
      </c>
      <c r="AA4882" s="0" t="n">
        <v>622019.1</v>
      </c>
      <c r="AB4882" s="215" t="n">
        <v>37037.875</v>
      </c>
      <c r="AC4882" s="215" t="n">
        <v>37042.875</v>
      </c>
    </row>
    <row r="4883" customFormat="false" ht="12.75" hidden="false" customHeight="false" outlineLevel="0" collapsed="false">
      <c r="A4883" s="208" t="str">
        <f aca="false">B4883&amp;" "&amp;C4883&amp;" "&amp;D4883</f>
        <v>US Natural Gas Financial</v>
      </c>
      <c r="B4883" s="208" t="str">
        <f aca="false">IF((LEFT(N4883,2)="US"),"US","")</f>
        <v>US</v>
      </c>
      <c r="C4883" s="208" t="str">
        <f aca="false">M4883</f>
        <v>Natural Gas</v>
      </c>
      <c r="D4883" s="208" t="str">
        <f aca="false">IF(ISNUMBER(FIND("Phy",N4883))=TRUE(),"Physical","Financial")</f>
        <v>Financial</v>
      </c>
      <c r="E4883" s="208" t="n">
        <f aca="false">IF(VLOOKUP(S4883,'DD-Lookup'!$J$6:$L$50,3,FALSE())="Monthly",(YEAR(AC4883)-YEAR(AB4883))*12+MONTH(AC4883)-MONTH(AB4883)+1,(AC4883-AB4883+1))</f>
        <v>30</v>
      </c>
      <c r="F4883" s="239" t="n">
        <f aca="false">E4883*SUM(P4883:Q4883)</f>
        <v>600000</v>
      </c>
      <c r="G4883" s="214" t="n">
        <v>1293954</v>
      </c>
      <c r="H4883" s="215" t="n">
        <v>37035.5696296296</v>
      </c>
      <c r="I4883" s="0" t="s">
        <v>1112</v>
      </c>
      <c r="M4883" s="0" t="s">
        <v>858</v>
      </c>
      <c r="N4883" s="0" t="s">
        <v>1024</v>
      </c>
      <c r="O4883" s="0" t="s">
        <v>1025</v>
      </c>
      <c r="P4883" s="216" t="n">
        <v>20000</v>
      </c>
      <c r="S4883" s="0" t="s">
        <v>1026</v>
      </c>
      <c r="T4883" s="0" t="s">
        <v>784</v>
      </c>
      <c r="U4883" s="218" t="n">
        <v>4.07</v>
      </c>
      <c r="V4883" s="0" t="s">
        <v>2549</v>
      </c>
      <c r="W4883" s="0" t="s">
        <v>1028</v>
      </c>
      <c r="X4883" s="0" t="s">
        <v>1029</v>
      </c>
      <c r="Y4883" s="0" t="s">
        <v>838</v>
      </c>
      <c r="Z4883" s="0" t="s">
        <v>571</v>
      </c>
      <c r="AA4883" s="0" t="s">
        <v>3847</v>
      </c>
      <c r="AB4883" s="215" t="n">
        <v>37043.875</v>
      </c>
      <c r="AC4883" s="215" t="n">
        <v>37072.875</v>
      </c>
    </row>
    <row r="4884" customFormat="false" ht="12.75" hidden="false" customHeight="false" outlineLevel="0" collapsed="false">
      <c r="A4884" s="208" t="str">
        <f aca="false">B4884&amp;" "&amp;C4884&amp;" "&amp;D4884</f>
        <v>US Natural Gas Physical</v>
      </c>
      <c r="B4884" s="208" t="str">
        <f aca="false">IF((LEFT(N4884,2)="US"),"US","")</f>
        <v>US</v>
      </c>
      <c r="C4884" s="208" t="str">
        <f aca="false">M4884</f>
        <v>Natural Gas</v>
      </c>
      <c r="D4884" s="208" t="str">
        <f aca="false">IF(ISNUMBER(FIND("Phy",N4884))=TRUE(),"Physical","Financial")</f>
        <v>Physical</v>
      </c>
      <c r="E4884" s="208" t="n">
        <f aca="false">IF(VLOOKUP(S4884,'DD-Lookup'!$J$6:$L$50,3,FALSE())="Monthly",(YEAR(AC4884)-YEAR(AB4884))*12+MONTH(AC4884)-MONTH(AB4884)+1,(AC4884-AB4884+1))</f>
        <v>30</v>
      </c>
      <c r="F4884" s="239" t="n">
        <f aca="false">E4884*SUM(P4884:Q4884)</f>
        <v>300000</v>
      </c>
      <c r="G4884" s="214" t="n">
        <v>1293955</v>
      </c>
      <c r="H4884" s="215" t="n">
        <v>37035.5696296296</v>
      </c>
      <c r="I4884" s="0" t="s">
        <v>1732</v>
      </c>
      <c r="M4884" s="0" t="s">
        <v>858</v>
      </c>
      <c r="N4884" s="0" t="s">
        <v>1501</v>
      </c>
      <c r="O4884" s="0" t="s">
        <v>3831</v>
      </c>
      <c r="Q4884" s="216" t="n">
        <v>10000</v>
      </c>
      <c r="S4884" s="0" t="s">
        <v>1026</v>
      </c>
      <c r="T4884" s="0" t="s">
        <v>784</v>
      </c>
      <c r="U4884" s="218" t="n">
        <v>-0.01</v>
      </c>
      <c r="V4884" s="0" t="s">
        <v>3832</v>
      </c>
      <c r="W4884" s="0" t="s">
        <v>1667</v>
      </c>
      <c r="X4884" s="0" t="s">
        <v>1639</v>
      </c>
      <c r="Y4884" s="0" t="s">
        <v>1310</v>
      </c>
      <c r="Z4884" s="0" t="s">
        <v>571</v>
      </c>
      <c r="AA4884" s="0" t="s">
        <v>3848</v>
      </c>
      <c r="AB4884" s="215" t="n">
        <v>37043.875</v>
      </c>
      <c r="AC4884" s="215" t="n">
        <v>37072.875</v>
      </c>
    </row>
    <row r="4885" customFormat="false" ht="12.75" hidden="false" customHeight="false" outlineLevel="0" collapsed="false">
      <c r="A4885" s="208" t="str">
        <f aca="false">B4885&amp;" "&amp;C4885&amp;" "&amp;D4885</f>
        <v>US Natural Gas Financial</v>
      </c>
      <c r="B4885" s="208" t="str">
        <f aca="false">IF((LEFT(N4885,2)="US"),"US","")</f>
        <v>US</v>
      </c>
      <c r="C4885" s="208" t="str">
        <f aca="false">M4885</f>
        <v>Natural Gas</v>
      </c>
      <c r="D4885" s="208" t="str">
        <f aca="false">IF(ISNUMBER(FIND("Phy",N4885))=TRUE(),"Physical","Financial")</f>
        <v>Financial</v>
      </c>
      <c r="E4885" s="208" t="n">
        <f aca="false">IF(VLOOKUP(S4885,'DD-Lookup'!$J$6:$L$50,3,FALSE())="Monthly",(YEAR(AC4885)-YEAR(AB4885))*12+MONTH(AC4885)-MONTH(AB4885)+1,(AC4885-AB4885+1))</f>
        <v>30</v>
      </c>
      <c r="F4885" s="239" t="n">
        <f aca="false">E4885*SUM(P4885:Q4885)</f>
        <v>300000</v>
      </c>
      <c r="G4885" s="214" t="n">
        <v>1293956</v>
      </c>
      <c r="H4885" s="215" t="n">
        <v>37035.5697106481</v>
      </c>
      <c r="I4885" s="0" t="s">
        <v>1170</v>
      </c>
      <c r="M4885" s="0" t="s">
        <v>858</v>
      </c>
      <c r="N4885" s="0" t="s">
        <v>1024</v>
      </c>
      <c r="O4885" s="0" t="s">
        <v>1025</v>
      </c>
      <c r="P4885" s="216" t="n">
        <v>10000</v>
      </c>
      <c r="S4885" s="0" t="s">
        <v>1026</v>
      </c>
      <c r="T4885" s="0" t="s">
        <v>784</v>
      </c>
      <c r="U4885" s="218" t="n">
        <v>4.065</v>
      </c>
      <c r="V4885" s="0" t="s">
        <v>1171</v>
      </c>
      <c r="W4885" s="0" t="s">
        <v>1028</v>
      </c>
      <c r="X4885" s="0" t="s">
        <v>1029</v>
      </c>
      <c r="Y4885" s="0" t="s">
        <v>838</v>
      </c>
      <c r="Z4885" s="0" t="s">
        <v>571</v>
      </c>
      <c r="AA4885" s="0" t="s">
        <v>3849</v>
      </c>
      <c r="AB4885" s="215" t="n">
        <v>37043.875</v>
      </c>
      <c r="AC4885" s="215" t="n">
        <v>37072.875</v>
      </c>
    </row>
    <row r="4886" customFormat="false" ht="12.75" hidden="false" customHeight="false" outlineLevel="0" collapsed="false">
      <c r="A4886" s="208" t="str">
        <f aca="false">B4886&amp;" "&amp;C4886&amp;" "&amp;D4886</f>
        <v> Natural Gas Physical</v>
      </c>
      <c r="B4886" s="208" t="str">
        <f aca="false">IF((LEFT(N4886,2)="US"),"US","")</f>
        <v/>
      </c>
      <c r="C4886" s="208" t="str">
        <f aca="false">M4886</f>
        <v>Natural Gas</v>
      </c>
      <c r="D4886" s="208" t="str">
        <f aca="false">IF(ISNUMBER(FIND("Phy",N4886))=TRUE(),"Physical","Financial")</f>
        <v>Physical</v>
      </c>
      <c r="E4886" s="208" t="n">
        <f aca="false">IF(VLOOKUP(S4886,'DD-Lookup'!$J$6:$L$50,3,FALSE())="Monthly",(YEAR(AC4886)-YEAR(AB4886))*12+MONTH(AC4886)-MONTH(AB4886)+1,(AC4886-AB4886+1))</f>
        <v>1</v>
      </c>
      <c r="F4886" s="239" t="n">
        <f aca="false">E4886*SUM(P4886:Q4886)</f>
        <v>5000</v>
      </c>
      <c r="G4886" s="214" t="n">
        <v>1293957</v>
      </c>
      <c r="H4886" s="215" t="n">
        <v>37035.5697569444</v>
      </c>
      <c r="I4886" s="0" t="s">
        <v>2040</v>
      </c>
      <c r="M4886" s="0" t="s">
        <v>858</v>
      </c>
      <c r="N4886" s="0" t="s">
        <v>2171</v>
      </c>
      <c r="O4886" s="0" t="s">
        <v>3101</v>
      </c>
      <c r="P4886" s="216" t="n">
        <v>5000</v>
      </c>
      <c r="S4886" s="0" t="s">
        <v>279</v>
      </c>
      <c r="T4886" s="0" t="s">
        <v>2173</v>
      </c>
      <c r="U4886" s="218" t="n">
        <v>5.43</v>
      </c>
      <c r="V4886" s="0" t="s">
        <v>2224</v>
      </c>
      <c r="W4886" s="0" t="s">
        <v>2225</v>
      </c>
      <c r="X4886" s="0" t="s">
        <v>2176</v>
      </c>
      <c r="Y4886" s="0" t="s">
        <v>1310</v>
      </c>
      <c r="Z4886" s="0" t="s">
        <v>628</v>
      </c>
      <c r="AA4886" s="0" t="n">
        <v>809617</v>
      </c>
      <c r="AB4886" s="215" t="n">
        <v>37036.875</v>
      </c>
      <c r="AC4886" s="215" t="n">
        <v>37036.875</v>
      </c>
    </row>
    <row r="4887" customFormat="false" ht="12.75" hidden="false" customHeight="false" outlineLevel="0" collapsed="false">
      <c r="A4887" s="208" t="str">
        <f aca="false">B4887&amp;" "&amp;C4887&amp;" "&amp;D4887</f>
        <v>US Natural Gas Financial</v>
      </c>
      <c r="B4887" s="208" t="str">
        <f aca="false">IF((LEFT(N4887,2)="US"),"US","")</f>
        <v>US</v>
      </c>
      <c r="C4887" s="208" t="str">
        <f aca="false">M4887</f>
        <v>Natural Gas</v>
      </c>
      <c r="D4887" s="208" t="str">
        <f aca="false">IF(ISNUMBER(FIND("Phy",N4887))=TRUE(),"Physical","Financial")</f>
        <v>Financial</v>
      </c>
      <c r="E4887" s="208" t="n">
        <f aca="false">IF(VLOOKUP(S4887,'DD-Lookup'!$J$6:$L$50,3,FALSE())="Monthly",(YEAR(AC4887)-YEAR(AB4887))*12+MONTH(AC4887)-MONTH(AB4887)+1,(AC4887-AB4887+1))</f>
        <v>30</v>
      </c>
      <c r="F4887" s="239" t="n">
        <f aca="false">E4887*SUM(P4887:Q4887)</f>
        <v>300000</v>
      </c>
      <c r="G4887" s="214" t="n">
        <v>1293958</v>
      </c>
      <c r="H4887" s="215" t="n">
        <v>37035.5698032407</v>
      </c>
      <c r="I4887" s="0" t="s">
        <v>1109</v>
      </c>
      <c r="M4887" s="0" t="s">
        <v>858</v>
      </c>
      <c r="N4887" s="0" t="s">
        <v>1024</v>
      </c>
      <c r="O4887" s="0" t="s">
        <v>1025</v>
      </c>
      <c r="P4887" s="216" t="n">
        <v>10000</v>
      </c>
      <c r="S4887" s="0" t="s">
        <v>1026</v>
      </c>
      <c r="T4887" s="0" t="s">
        <v>784</v>
      </c>
      <c r="U4887" s="218" t="n">
        <v>4.065</v>
      </c>
      <c r="V4887" s="0" t="s">
        <v>1454</v>
      </c>
      <c r="W4887" s="0" t="s">
        <v>1028</v>
      </c>
      <c r="X4887" s="0" t="s">
        <v>1029</v>
      </c>
      <c r="Y4887" s="0" t="s">
        <v>838</v>
      </c>
      <c r="Z4887" s="0" t="s">
        <v>571</v>
      </c>
      <c r="AA4887" s="0" t="s">
        <v>3850</v>
      </c>
      <c r="AB4887" s="215" t="n">
        <v>37043.875</v>
      </c>
      <c r="AC4887" s="215" t="n">
        <v>37072.875</v>
      </c>
    </row>
    <row r="4888" customFormat="false" ht="12.75" hidden="false" customHeight="false" outlineLevel="0" collapsed="false">
      <c r="A4888" s="208" t="str">
        <f aca="false">B4888&amp;" "&amp;C4888&amp;" "&amp;D4888</f>
        <v>US Crude Financial</v>
      </c>
      <c r="B4888" s="208" t="str">
        <f aca="false">IF((LEFT(N4888,2)="US"),"US","")</f>
        <v>US</v>
      </c>
      <c r="C4888" s="208" t="str">
        <f aca="false">M4888</f>
        <v>Crude</v>
      </c>
      <c r="D4888" s="208" t="str">
        <f aca="false">IF(ISNUMBER(FIND("Phy",N4888))=TRUE(),"Physical","Financial")</f>
        <v>Financial</v>
      </c>
      <c r="E4888" s="208" t="n">
        <f aca="false">IF(VLOOKUP(S4888,'DD-Lookup'!$J$6:$L$50,3,FALSE())="Monthly",(YEAR(AC4888)-YEAR(AB4888))*12+MONTH(AC4888)-MONTH(AB4888)+1,(AC4888-AB4888+1))</f>
        <v>1</v>
      </c>
      <c r="F4888" s="239" t="n">
        <f aca="false">E4888*SUM(P4888:Q4888)</f>
        <v>50000</v>
      </c>
      <c r="G4888" s="214" t="n">
        <v>1293959</v>
      </c>
      <c r="H4888" s="215" t="n">
        <v>37035.5699074074</v>
      </c>
      <c r="I4888" s="0" t="s">
        <v>1112</v>
      </c>
      <c r="M4888" s="0" t="s">
        <v>97</v>
      </c>
      <c r="N4888" s="0" t="s">
        <v>841</v>
      </c>
      <c r="O4888" s="0" t="s">
        <v>842</v>
      </c>
      <c r="P4888" s="216" t="n">
        <v>50000</v>
      </c>
      <c r="S4888" s="0" t="s">
        <v>843</v>
      </c>
      <c r="T4888" s="0" t="s">
        <v>784</v>
      </c>
      <c r="U4888" s="218" t="n">
        <v>28.33</v>
      </c>
      <c r="V4888" s="0" t="s">
        <v>2443</v>
      </c>
      <c r="W4888" s="0" t="s">
        <v>845</v>
      </c>
      <c r="X4888" s="0" t="s">
        <v>846</v>
      </c>
      <c r="Y4888" s="0" t="s">
        <v>847</v>
      </c>
      <c r="Z4888" s="0" t="s">
        <v>571</v>
      </c>
      <c r="AA4888" s="0" t="n">
        <v>107348</v>
      </c>
      <c r="AB4888" s="215" t="n">
        <v>37073</v>
      </c>
      <c r="AC4888" s="215" t="n">
        <v>37103</v>
      </c>
    </row>
    <row r="4889" customFormat="false" ht="12.75" hidden="false" customHeight="false" outlineLevel="0" collapsed="false">
      <c r="A4889" s="208" t="str">
        <f aca="false">B4889&amp;" "&amp;C4889&amp;" "&amp;D4889</f>
        <v>US Natural Gas Physical</v>
      </c>
      <c r="B4889" s="208" t="str">
        <f aca="false">IF((LEFT(N4889,2)="US"),"US","")</f>
        <v>US</v>
      </c>
      <c r="C4889" s="208" t="str">
        <f aca="false">M4889</f>
        <v>Natural Gas</v>
      </c>
      <c r="D4889" s="208" t="str">
        <f aca="false">IF(ISNUMBER(FIND("Phy",N4889))=TRUE(),"Physical","Financial")</f>
        <v>Physical</v>
      </c>
      <c r="E4889" s="208" t="n">
        <f aca="false">IF(VLOOKUP(S4889,'DD-Lookup'!$J$6:$L$50,3,FALSE())="Monthly",(YEAR(AC4889)-YEAR(AB4889))*12+MONTH(AC4889)-MONTH(AB4889)+1,(AC4889-AB4889+1))</f>
        <v>4</v>
      </c>
      <c r="F4889" s="239" t="n">
        <f aca="false">E4889*SUM(P4889:Q4889)</f>
        <v>20000</v>
      </c>
      <c r="G4889" s="214" t="n">
        <v>1293960</v>
      </c>
      <c r="H4889" s="215" t="n">
        <v>37035.5699189815</v>
      </c>
      <c r="I4889" s="0" t="s">
        <v>1699</v>
      </c>
      <c r="M4889" s="0" t="s">
        <v>858</v>
      </c>
      <c r="N4889" s="0" t="s">
        <v>1305</v>
      </c>
      <c r="O4889" s="0" t="s">
        <v>3851</v>
      </c>
      <c r="Q4889" s="216" t="n">
        <v>5000</v>
      </c>
      <c r="S4889" s="0" t="s">
        <v>1026</v>
      </c>
      <c r="T4889" s="0" t="s">
        <v>784</v>
      </c>
      <c r="U4889" s="218" t="n">
        <v>4.26</v>
      </c>
      <c r="V4889" s="0" t="s">
        <v>2621</v>
      </c>
      <c r="W4889" s="0" t="s">
        <v>1493</v>
      </c>
      <c r="X4889" s="0" t="s">
        <v>1494</v>
      </c>
      <c r="Y4889" s="0" t="s">
        <v>1310</v>
      </c>
      <c r="Z4889" s="0" t="s">
        <v>571</v>
      </c>
      <c r="AA4889" s="0" t="n">
        <v>809619</v>
      </c>
      <c r="AB4889" s="215" t="n">
        <v>37037</v>
      </c>
      <c r="AC4889" s="215" t="n">
        <v>37040</v>
      </c>
    </row>
    <row r="4890" customFormat="false" ht="12.75" hidden="false" customHeight="false" outlineLevel="0" collapsed="false">
      <c r="A4890" s="208" t="str">
        <f aca="false">B4890&amp;" "&amp;C4890&amp;" "&amp;D4890</f>
        <v>US Natural Gas Financial</v>
      </c>
      <c r="B4890" s="208" t="str">
        <f aca="false">IF((LEFT(N4890,2)="US"),"US","")</f>
        <v>US</v>
      </c>
      <c r="C4890" s="208" t="str">
        <f aca="false">M4890</f>
        <v>Natural Gas</v>
      </c>
      <c r="D4890" s="208" t="str">
        <f aca="false">IF(ISNUMBER(FIND("Phy",N4890))=TRUE(),"Physical","Financial")</f>
        <v>Financial</v>
      </c>
      <c r="E4890" s="208" t="n">
        <f aca="false">IF(VLOOKUP(S4890,'DD-Lookup'!$J$6:$L$50,3,FALSE())="Monthly",(YEAR(AC4890)-YEAR(AB4890))*12+MONTH(AC4890)-MONTH(AB4890)+1,(AC4890-AB4890+1))</f>
        <v>31</v>
      </c>
      <c r="F4890" s="239" t="n">
        <f aca="false">E4890*SUM(P4890:Q4890)</f>
        <v>620000</v>
      </c>
      <c r="G4890" s="214" t="n">
        <v>1293961</v>
      </c>
      <c r="H4890" s="215" t="n">
        <v>37035.5699537037</v>
      </c>
      <c r="I4890" s="0" t="s">
        <v>593</v>
      </c>
      <c r="M4890" s="0" t="s">
        <v>858</v>
      </c>
      <c r="N4890" s="0" t="s">
        <v>1024</v>
      </c>
      <c r="O4890" s="0" t="s">
        <v>1099</v>
      </c>
      <c r="P4890" s="216" t="n">
        <v>20000</v>
      </c>
      <c r="S4890" s="0" t="s">
        <v>1026</v>
      </c>
      <c r="T4890" s="0" t="s">
        <v>784</v>
      </c>
      <c r="U4890" s="218" t="n">
        <v>4.1275</v>
      </c>
      <c r="V4890" s="0" t="s">
        <v>2196</v>
      </c>
      <c r="W4890" s="0" t="s">
        <v>1028</v>
      </c>
      <c r="X4890" s="0" t="s">
        <v>1029</v>
      </c>
      <c r="Y4890" s="0" t="s">
        <v>838</v>
      </c>
      <c r="Z4890" s="0" t="s">
        <v>571</v>
      </c>
      <c r="AA4890" s="0" t="s">
        <v>3852</v>
      </c>
      <c r="AB4890" s="215" t="n">
        <v>37073.875</v>
      </c>
      <c r="AC4890" s="215" t="n">
        <v>37103.875</v>
      </c>
    </row>
    <row r="4891" customFormat="false" ht="12.75" hidden="false" customHeight="false" outlineLevel="0" collapsed="false">
      <c r="A4891" s="208" t="str">
        <f aca="false">B4891&amp;" "&amp;C4891&amp;" "&amp;D4891</f>
        <v>US Natural Gas Financial</v>
      </c>
      <c r="B4891" s="208" t="str">
        <f aca="false">IF((LEFT(N4891,2)="US"),"US","")</f>
        <v>US</v>
      </c>
      <c r="C4891" s="208" t="str">
        <f aca="false">M4891</f>
        <v>Natural Gas</v>
      </c>
      <c r="D4891" s="208" t="str">
        <f aca="false">IF(ISNUMBER(FIND("Phy",N4891))=TRUE(),"Physical","Financial")</f>
        <v>Financial</v>
      </c>
      <c r="E4891" s="208" t="n">
        <f aca="false">IF(VLOOKUP(S4891,'DD-Lookup'!$J$6:$L$50,3,FALSE())="Monthly",(YEAR(AC4891)-YEAR(AB4891))*12+MONTH(AC4891)-MONTH(AB4891)+1,(AC4891-AB4891+1))</f>
        <v>153</v>
      </c>
      <c r="F4891" s="239" t="n">
        <f aca="false">E4891*SUM(P4891:Q4891)</f>
        <v>382500</v>
      </c>
      <c r="G4891" s="214" t="n">
        <v>1293963</v>
      </c>
      <c r="H4891" s="215" t="n">
        <v>37035.5699884259</v>
      </c>
      <c r="I4891" s="0" t="s">
        <v>1155</v>
      </c>
      <c r="M4891" s="0" t="s">
        <v>858</v>
      </c>
      <c r="N4891" s="0" t="s">
        <v>1024</v>
      </c>
      <c r="O4891" s="0" t="s">
        <v>1303</v>
      </c>
      <c r="Q4891" s="216" t="n">
        <v>2500</v>
      </c>
      <c r="S4891" s="0" t="s">
        <v>1026</v>
      </c>
      <c r="T4891" s="0" t="s">
        <v>784</v>
      </c>
      <c r="U4891" s="218" t="n">
        <v>4.195</v>
      </c>
      <c r="V4891" s="0" t="s">
        <v>1156</v>
      </c>
      <c r="W4891" s="0" t="s">
        <v>1028</v>
      </c>
      <c r="X4891" s="0" t="s">
        <v>1029</v>
      </c>
      <c r="Y4891" s="0" t="s">
        <v>838</v>
      </c>
      <c r="Z4891" s="0" t="s">
        <v>571</v>
      </c>
      <c r="AA4891" s="0" t="s">
        <v>3853</v>
      </c>
      <c r="AB4891" s="215" t="n">
        <v>37043</v>
      </c>
      <c r="AC4891" s="215" t="n">
        <v>37195</v>
      </c>
    </row>
    <row r="4892" customFormat="false" ht="12.75" hidden="false" customHeight="false" outlineLevel="0" collapsed="false">
      <c r="A4892" s="208" t="str">
        <f aca="false">B4892&amp;" "&amp;C4892&amp;" "&amp;D4892</f>
        <v>US Natural Gas Physical</v>
      </c>
      <c r="B4892" s="208" t="str">
        <f aca="false">IF((LEFT(N4892,2)="US"),"US","")</f>
        <v>US</v>
      </c>
      <c r="C4892" s="208" t="str">
        <f aca="false">M4892</f>
        <v>Natural Gas</v>
      </c>
      <c r="D4892" s="208" t="str">
        <f aca="false">IF(ISNUMBER(FIND("Phy",N4892))=TRUE(),"Physical","Financial")</f>
        <v>Physical</v>
      </c>
      <c r="E4892" s="208" t="n">
        <f aca="false">IF(VLOOKUP(S4892,'DD-Lookup'!$J$6:$L$50,3,FALSE())="Monthly",(YEAR(AC4892)-YEAR(AB4892))*12+MONTH(AC4892)-MONTH(AB4892)+1,(AC4892-AB4892+1))</f>
        <v>4</v>
      </c>
      <c r="F4892" s="239" t="n">
        <f aca="false">E4892*SUM(P4892:Q4892)</f>
        <v>40000</v>
      </c>
      <c r="G4892" s="214" t="n">
        <v>1293964</v>
      </c>
      <c r="H4892" s="215" t="n">
        <v>37035.5700231481</v>
      </c>
      <c r="I4892" s="0" t="s">
        <v>1431</v>
      </c>
      <c r="M4892" s="0" t="s">
        <v>858</v>
      </c>
      <c r="N4892" s="0" t="s">
        <v>1305</v>
      </c>
      <c r="O4892" s="0" t="s">
        <v>3542</v>
      </c>
      <c r="P4892" s="216" t="n">
        <v>10000</v>
      </c>
      <c r="S4892" s="0" t="s">
        <v>1026</v>
      </c>
      <c r="T4892" s="0" t="s">
        <v>784</v>
      </c>
      <c r="U4892" s="218" t="n">
        <v>4.025</v>
      </c>
      <c r="V4892" s="0" t="s">
        <v>1433</v>
      </c>
      <c r="W4892" s="0" t="s">
        <v>1434</v>
      </c>
      <c r="X4892" s="0" t="s">
        <v>1435</v>
      </c>
      <c r="Y4892" s="0" t="s">
        <v>1310</v>
      </c>
      <c r="Z4892" s="0" t="s">
        <v>571</v>
      </c>
      <c r="AA4892" s="0" t="n">
        <v>809621</v>
      </c>
      <c r="AB4892" s="215" t="n">
        <v>37037</v>
      </c>
      <c r="AC4892" s="215" t="n">
        <v>37040</v>
      </c>
    </row>
    <row r="4893" customFormat="false" ht="12.75" hidden="false" customHeight="false" outlineLevel="0" collapsed="false">
      <c r="A4893" s="208" t="str">
        <f aca="false">B4893&amp;" "&amp;C4893&amp;" "&amp;D4893</f>
        <v>US Natural Gas Financial</v>
      </c>
      <c r="B4893" s="208" t="str">
        <f aca="false">IF((LEFT(N4893,2)="US"),"US","")</f>
        <v>US</v>
      </c>
      <c r="C4893" s="208" t="str">
        <f aca="false">M4893</f>
        <v>Natural Gas</v>
      </c>
      <c r="D4893" s="208" t="str">
        <f aca="false">IF(ISNUMBER(FIND("Phy",N4893))=TRUE(),"Physical","Financial")</f>
        <v>Financial</v>
      </c>
      <c r="E4893" s="208" t="n">
        <f aca="false">IF(VLOOKUP(S4893,'DD-Lookup'!$J$6:$L$50,3,FALSE())="Monthly",(YEAR(AC4893)-YEAR(AB4893))*12+MONTH(AC4893)-MONTH(AB4893)+1,(AC4893-AB4893+1))</f>
        <v>30</v>
      </c>
      <c r="F4893" s="239" t="n">
        <f aca="false">E4893*SUM(P4893:Q4893)</f>
        <v>75000</v>
      </c>
      <c r="G4893" s="214" t="n">
        <v>1293965</v>
      </c>
      <c r="H4893" s="215" t="n">
        <v>37035.570150463</v>
      </c>
      <c r="I4893" s="0" t="s">
        <v>1925</v>
      </c>
      <c r="M4893" s="0" t="s">
        <v>858</v>
      </c>
      <c r="N4893" s="0" t="s">
        <v>1024</v>
      </c>
      <c r="O4893" s="0" t="s">
        <v>1025</v>
      </c>
      <c r="Q4893" s="216" t="n">
        <v>2500</v>
      </c>
      <c r="S4893" s="0" t="s">
        <v>1026</v>
      </c>
      <c r="T4893" s="0" t="s">
        <v>784</v>
      </c>
      <c r="U4893" s="218" t="n">
        <v>4.065</v>
      </c>
      <c r="V4893" s="0" t="s">
        <v>2950</v>
      </c>
      <c r="W4893" s="0" t="s">
        <v>1028</v>
      </c>
      <c r="X4893" s="0" t="s">
        <v>1029</v>
      </c>
      <c r="Y4893" s="0" t="s">
        <v>838</v>
      </c>
      <c r="Z4893" s="0" t="s">
        <v>571</v>
      </c>
      <c r="AA4893" s="0" t="s">
        <v>3854</v>
      </c>
      <c r="AB4893" s="215" t="n">
        <v>37043.875</v>
      </c>
      <c r="AC4893" s="215" t="n">
        <v>37072.875</v>
      </c>
    </row>
    <row r="4894" customFormat="false" ht="12.75" hidden="false" customHeight="false" outlineLevel="0" collapsed="false">
      <c r="A4894" s="208" t="str">
        <f aca="false">B4894&amp;" "&amp;C4894&amp;" "&amp;D4894</f>
        <v>US Crude Financial</v>
      </c>
      <c r="B4894" s="208" t="str">
        <f aca="false">IF((LEFT(N4894,2)="US"),"US","")</f>
        <v>US</v>
      </c>
      <c r="C4894" s="208" t="str">
        <f aca="false">M4894</f>
        <v>Crude</v>
      </c>
      <c r="D4894" s="208" t="str">
        <f aca="false">IF(ISNUMBER(FIND("Phy",N4894))=TRUE(),"Physical","Financial")</f>
        <v>Financial</v>
      </c>
      <c r="E4894" s="208" t="n">
        <f aca="false">IF(VLOOKUP(S4894,'DD-Lookup'!$J$6:$L$50,3,FALSE())="Monthly",(YEAR(AC4894)-YEAR(AB4894))*12+MONTH(AC4894)-MONTH(AB4894)+1,(AC4894-AB4894+1))</f>
        <v>1</v>
      </c>
      <c r="F4894" s="239" t="n">
        <f aca="false">E4894*SUM(P4894:Q4894)</f>
        <v>50000</v>
      </c>
      <c r="G4894" s="214" t="n">
        <v>1293966</v>
      </c>
      <c r="H4894" s="215" t="n">
        <v>37035.570162037</v>
      </c>
      <c r="I4894" s="0" t="s">
        <v>2320</v>
      </c>
      <c r="M4894" s="0" t="s">
        <v>97</v>
      </c>
      <c r="N4894" s="0" t="s">
        <v>841</v>
      </c>
      <c r="O4894" s="0" t="s">
        <v>889</v>
      </c>
      <c r="Q4894" s="216" t="n">
        <v>50000</v>
      </c>
      <c r="S4894" s="0" t="s">
        <v>843</v>
      </c>
      <c r="T4894" s="0" t="s">
        <v>784</v>
      </c>
      <c r="U4894" s="218" t="n">
        <v>28.35</v>
      </c>
      <c r="V4894" s="0" t="s">
        <v>2321</v>
      </c>
      <c r="W4894" s="0" t="s">
        <v>845</v>
      </c>
      <c r="X4894" s="0" t="s">
        <v>891</v>
      </c>
      <c r="Y4894" s="0" t="s">
        <v>847</v>
      </c>
      <c r="Z4894" s="0" t="s">
        <v>571</v>
      </c>
      <c r="AA4894" s="0" t="n">
        <v>107349</v>
      </c>
      <c r="AB4894" s="215" t="n">
        <v>37073</v>
      </c>
      <c r="AC4894" s="215" t="n">
        <v>37103</v>
      </c>
    </row>
    <row r="4895" customFormat="false" ht="12.75" hidden="false" customHeight="false" outlineLevel="0" collapsed="false">
      <c r="A4895" s="208" t="str">
        <f aca="false">B4895&amp;" "&amp;C4895&amp;" "&amp;D4895</f>
        <v>US Crude Financial</v>
      </c>
      <c r="B4895" s="208" t="str">
        <f aca="false">IF((LEFT(N4895,2)="US"),"US","")</f>
        <v>US</v>
      </c>
      <c r="C4895" s="208" t="str">
        <f aca="false">M4895</f>
        <v>Crude</v>
      </c>
      <c r="D4895" s="208" t="str">
        <f aca="false">IF(ISNUMBER(FIND("Phy",N4895))=TRUE(),"Physical","Financial")</f>
        <v>Financial</v>
      </c>
      <c r="E4895" s="208" t="n">
        <f aca="false">IF(VLOOKUP(S4895,'DD-Lookup'!$J$6:$L$50,3,FALSE())="Monthly",(YEAR(AC4895)-YEAR(AB4895))*12+MONTH(AC4895)-MONTH(AB4895)+1,(AC4895-AB4895+1))</f>
        <v>1</v>
      </c>
      <c r="F4895" s="239" t="n">
        <f aca="false">E4895*SUM(P4895:Q4895)</f>
        <v>50000</v>
      </c>
      <c r="G4895" s="214" t="n">
        <v>1293967</v>
      </c>
      <c r="H4895" s="215" t="n">
        <v>37035.5702199074</v>
      </c>
      <c r="I4895" s="0" t="s">
        <v>1376</v>
      </c>
      <c r="M4895" s="0" t="s">
        <v>97</v>
      </c>
      <c r="N4895" s="0" t="s">
        <v>841</v>
      </c>
      <c r="O4895" s="0" t="s">
        <v>842</v>
      </c>
      <c r="P4895" s="216" t="n">
        <v>50000</v>
      </c>
      <c r="S4895" s="0" t="s">
        <v>843</v>
      </c>
      <c r="T4895" s="0" t="s">
        <v>784</v>
      </c>
      <c r="U4895" s="218" t="n">
        <v>28.33</v>
      </c>
      <c r="V4895" s="0" t="s">
        <v>1377</v>
      </c>
      <c r="W4895" s="0" t="s">
        <v>845</v>
      </c>
      <c r="X4895" s="0" t="s">
        <v>846</v>
      </c>
      <c r="Y4895" s="0" t="s">
        <v>847</v>
      </c>
      <c r="Z4895" s="0" t="s">
        <v>571</v>
      </c>
      <c r="AA4895" s="0" t="n">
        <v>107350</v>
      </c>
      <c r="AB4895" s="215" t="n">
        <v>37073</v>
      </c>
      <c r="AC4895" s="215" t="n">
        <v>37103</v>
      </c>
    </row>
    <row r="4896" customFormat="false" ht="12.75" hidden="false" customHeight="false" outlineLevel="0" collapsed="false">
      <c r="A4896" s="208" t="str">
        <f aca="false">B4896&amp;" "&amp;C4896&amp;" "&amp;D4896</f>
        <v>US Natural Gas Physical</v>
      </c>
      <c r="B4896" s="208" t="str">
        <f aca="false">IF((LEFT(N4896,2)="US"),"US","")</f>
        <v>US</v>
      </c>
      <c r="C4896" s="208" t="str">
        <f aca="false">M4896</f>
        <v>Natural Gas</v>
      </c>
      <c r="D4896" s="208" t="str">
        <f aca="false">IF(ISNUMBER(FIND("Phy",N4896))=TRUE(),"Physical","Financial")</f>
        <v>Physical</v>
      </c>
      <c r="E4896" s="208" t="n">
        <f aca="false">IF(VLOOKUP(S4896,'DD-Lookup'!$J$6:$L$50,3,FALSE())="Monthly",(YEAR(AC4896)-YEAR(AB4896))*12+MONTH(AC4896)-MONTH(AB4896)+1,(AC4896-AB4896+1))</f>
        <v>4</v>
      </c>
      <c r="F4896" s="239" t="n">
        <f aca="false">E4896*SUM(P4896:Q4896)</f>
        <v>20000</v>
      </c>
      <c r="G4896" s="214" t="n">
        <v>1293968</v>
      </c>
      <c r="H4896" s="215" t="n">
        <v>37035.5702314815</v>
      </c>
      <c r="I4896" s="0" t="s">
        <v>600</v>
      </c>
      <c r="M4896" s="0" t="s">
        <v>858</v>
      </c>
      <c r="N4896" s="0" t="s">
        <v>1305</v>
      </c>
      <c r="O4896" s="0" t="s">
        <v>3730</v>
      </c>
      <c r="Q4896" s="216" t="n">
        <v>5000</v>
      </c>
      <c r="S4896" s="0" t="s">
        <v>1026</v>
      </c>
      <c r="T4896" s="0" t="s">
        <v>784</v>
      </c>
      <c r="U4896" s="218" t="n">
        <v>4.28</v>
      </c>
      <c r="V4896" s="0" t="s">
        <v>1507</v>
      </c>
      <c r="W4896" s="0" t="s">
        <v>1531</v>
      </c>
      <c r="X4896" s="0" t="s">
        <v>1532</v>
      </c>
      <c r="Y4896" s="0" t="s">
        <v>1310</v>
      </c>
      <c r="Z4896" s="0" t="s">
        <v>571</v>
      </c>
      <c r="AA4896" s="0" t="n">
        <v>809622</v>
      </c>
      <c r="AB4896" s="215" t="n">
        <v>37037</v>
      </c>
      <c r="AC4896" s="215" t="n">
        <v>37040</v>
      </c>
    </row>
    <row r="4897" customFormat="false" ht="12.75" hidden="false" customHeight="false" outlineLevel="0" collapsed="false">
      <c r="A4897" s="208" t="str">
        <f aca="false">B4897&amp;" "&amp;C4897&amp;" "&amp;D4897</f>
        <v>US Power Physical</v>
      </c>
      <c r="B4897" s="208" t="str">
        <f aca="false">IF((LEFT(N4897,2)="US"),"US","")</f>
        <v>US</v>
      </c>
      <c r="C4897" s="208" t="str">
        <f aca="false">M4897</f>
        <v>Power</v>
      </c>
      <c r="D4897" s="208" t="str">
        <f aca="false">IF(ISNUMBER(FIND("Phy",N4897))=TRUE(),"Physical","Financial")</f>
        <v>Physical</v>
      </c>
      <c r="E4897" s="208" t="n">
        <f aca="false">IF(VLOOKUP(S4897,'DD-Lookup'!$J$6:$L$50,3,FALSE())="Monthly",(YEAR(AC4897)-YEAR(AB4897))*12+MONTH(AC4897)-MONTH(AB4897)+1,(AC4897-AB4897+1))</f>
        <v>30</v>
      </c>
      <c r="F4897" s="239" t="n">
        <f aca="false">E4897*SUM(P4897:Q4897)</f>
        <v>1500</v>
      </c>
      <c r="G4897" s="214" t="n">
        <v>1293969</v>
      </c>
      <c r="H4897" s="215" t="n">
        <v>37035.5702893519</v>
      </c>
      <c r="I4897" s="0" t="s">
        <v>1115</v>
      </c>
      <c r="M4897" s="0" t="s">
        <v>67</v>
      </c>
      <c r="N4897" s="0" t="s">
        <v>1081</v>
      </c>
      <c r="O4897" s="0" t="s">
        <v>1261</v>
      </c>
      <c r="P4897" s="216" t="n">
        <v>50</v>
      </c>
      <c r="S4897" s="0" t="s">
        <v>930</v>
      </c>
      <c r="T4897" s="0" t="s">
        <v>784</v>
      </c>
      <c r="U4897" s="218" t="n">
        <v>38.75</v>
      </c>
      <c r="V4897" s="0" t="s">
        <v>1466</v>
      </c>
      <c r="W4897" s="0" t="s">
        <v>1090</v>
      </c>
      <c r="X4897" s="0" t="s">
        <v>1135</v>
      </c>
      <c r="Y4897" s="0" t="s">
        <v>1051</v>
      </c>
      <c r="Z4897" s="0" t="s">
        <v>618</v>
      </c>
      <c r="AA4897" s="0" t="n">
        <v>622021.1</v>
      </c>
      <c r="AB4897" s="215" t="n">
        <v>37135.7159722222</v>
      </c>
      <c r="AC4897" s="215" t="n">
        <v>37164.7159722222</v>
      </c>
    </row>
    <row r="4898" customFormat="false" ht="12.75" hidden="false" customHeight="false" outlineLevel="0" collapsed="false">
      <c r="A4898" s="208" t="str">
        <f aca="false">B4898&amp;" "&amp;C4898&amp;" "&amp;D4898</f>
        <v>US Natural Gas Financial</v>
      </c>
      <c r="B4898" s="208" t="str">
        <f aca="false">IF((LEFT(N4898,2)="US"),"US","")</f>
        <v>US</v>
      </c>
      <c r="C4898" s="208" t="str">
        <f aca="false">M4898</f>
        <v>Natural Gas</v>
      </c>
      <c r="D4898" s="208" t="str">
        <f aca="false">IF(ISNUMBER(FIND("Phy",N4898))=TRUE(),"Physical","Financial")</f>
        <v>Financial</v>
      </c>
      <c r="E4898" s="208" t="n">
        <f aca="false">IF(VLOOKUP(S4898,'DD-Lookup'!$J$6:$L$50,3,FALSE())="Monthly",(YEAR(AC4898)-YEAR(AB4898))*12+MONTH(AC4898)-MONTH(AB4898)+1,(AC4898-AB4898+1))</f>
        <v>151</v>
      </c>
      <c r="F4898" s="239" t="n">
        <f aca="false">E4898*SUM(P4898:Q4898)</f>
        <v>755000</v>
      </c>
      <c r="G4898" s="214" t="n">
        <v>1293972</v>
      </c>
      <c r="H4898" s="215" t="n">
        <v>37035.5703935185</v>
      </c>
      <c r="I4898" s="0" t="s">
        <v>1471</v>
      </c>
      <c r="M4898" s="0" t="s">
        <v>858</v>
      </c>
      <c r="N4898" s="0" t="s">
        <v>1024</v>
      </c>
      <c r="O4898" s="0" t="s">
        <v>1289</v>
      </c>
      <c r="P4898" s="216" t="n">
        <v>5000</v>
      </c>
      <c r="S4898" s="0" t="s">
        <v>1026</v>
      </c>
      <c r="T4898" s="0" t="s">
        <v>784</v>
      </c>
      <c r="U4898" s="218" t="n">
        <v>4.57</v>
      </c>
      <c r="V4898" s="0" t="s">
        <v>2612</v>
      </c>
      <c r="W4898" s="0" t="s">
        <v>1028</v>
      </c>
      <c r="X4898" s="0" t="s">
        <v>1029</v>
      </c>
      <c r="Y4898" s="0" t="s">
        <v>838</v>
      </c>
      <c r="Z4898" s="0" t="s">
        <v>571</v>
      </c>
      <c r="AA4898" s="0" t="s">
        <v>3855</v>
      </c>
      <c r="AB4898" s="215" t="n">
        <v>37196</v>
      </c>
      <c r="AC4898" s="215" t="n">
        <v>37346</v>
      </c>
    </row>
    <row r="4899" customFormat="false" ht="12.75" hidden="false" customHeight="false" outlineLevel="0" collapsed="false">
      <c r="A4899" s="208" t="str">
        <f aca="false">B4899&amp;" "&amp;C4899&amp;" "&amp;D4899</f>
        <v>US Natural Gas Physical</v>
      </c>
      <c r="B4899" s="208" t="str">
        <f aca="false">IF((LEFT(N4899,2)="US"),"US","")</f>
        <v>US</v>
      </c>
      <c r="C4899" s="208" t="str">
        <f aca="false">M4899</f>
        <v>Natural Gas</v>
      </c>
      <c r="D4899" s="208" t="str">
        <f aca="false">IF(ISNUMBER(FIND("Phy",N4899))=TRUE(),"Physical","Financial")</f>
        <v>Physical</v>
      </c>
      <c r="E4899" s="208" t="n">
        <f aca="false">IF(VLOOKUP(S4899,'DD-Lookup'!$J$6:$L$50,3,FALSE())="Monthly",(YEAR(AC4899)-YEAR(AB4899))*12+MONTH(AC4899)-MONTH(AB4899)+1,(AC4899-AB4899+1))</f>
        <v>4</v>
      </c>
      <c r="F4899" s="239" t="n">
        <f aca="false">E4899*SUM(P4899:Q4899)</f>
        <v>40000</v>
      </c>
      <c r="G4899" s="214" t="n">
        <v>1293971</v>
      </c>
      <c r="H4899" s="215" t="n">
        <v>37035.5703935185</v>
      </c>
      <c r="I4899" s="0" t="s">
        <v>1930</v>
      </c>
      <c r="M4899" s="0" t="s">
        <v>858</v>
      </c>
      <c r="N4899" s="0" t="s">
        <v>1305</v>
      </c>
      <c r="O4899" s="0" t="s">
        <v>3542</v>
      </c>
      <c r="P4899" s="216" t="n">
        <v>10000</v>
      </c>
      <c r="S4899" s="0" t="s">
        <v>1026</v>
      </c>
      <c r="T4899" s="0" t="s">
        <v>784</v>
      </c>
      <c r="U4899" s="218" t="n">
        <v>4.02</v>
      </c>
      <c r="V4899" s="0" t="s">
        <v>1931</v>
      </c>
      <c r="W4899" s="0" t="s">
        <v>1434</v>
      </c>
      <c r="X4899" s="0" t="s">
        <v>1435</v>
      </c>
      <c r="Y4899" s="0" t="s">
        <v>1310</v>
      </c>
      <c r="Z4899" s="0" t="s">
        <v>571</v>
      </c>
      <c r="AA4899" s="0" t="n">
        <v>809624</v>
      </c>
      <c r="AB4899" s="215" t="n">
        <v>37037</v>
      </c>
      <c r="AC4899" s="215" t="n">
        <v>37040</v>
      </c>
    </row>
    <row r="4900" customFormat="false" ht="12.75" hidden="false" customHeight="false" outlineLevel="0" collapsed="false">
      <c r="A4900" s="208" t="str">
        <f aca="false">B4900&amp;" "&amp;C4900&amp;" "&amp;D4900</f>
        <v>US Crude Financial</v>
      </c>
      <c r="B4900" s="208" t="str">
        <f aca="false">IF((LEFT(N4900,2)="US"),"US","")</f>
        <v>US</v>
      </c>
      <c r="C4900" s="208" t="str">
        <f aca="false">M4900</f>
        <v>Crude</v>
      </c>
      <c r="D4900" s="208" t="str">
        <f aca="false">IF(ISNUMBER(FIND("Phy",N4900))=TRUE(),"Physical","Financial")</f>
        <v>Financial</v>
      </c>
      <c r="E4900" s="208" t="n">
        <f aca="false">IF(VLOOKUP(S4900,'DD-Lookup'!$J$6:$L$50,3,FALSE())="Monthly",(YEAR(AC4900)-YEAR(AB4900))*12+MONTH(AC4900)-MONTH(AB4900)+1,(AC4900-AB4900+1))</f>
        <v>1</v>
      </c>
      <c r="F4900" s="239" t="n">
        <f aca="false">E4900*SUM(P4900:Q4900)</f>
        <v>50000</v>
      </c>
      <c r="G4900" s="214" t="n">
        <v>1293974</v>
      </c>
      <c r="H4900" s="215" t="n">
        <v>37035.5704282407</v>
      </c>
      <c r="I4900" s="0" t="s">
        <v>2320</v>
      </c>
      <c r="M4900" s="0" t="s">
        <v>97</v>
      </c>
      <c r="N4900" s="0" t="s">
        <v>841</v>
      </c>
      <c r="O4900" s="0" t="s">
        <v>889</v>
      </c>
      <c r="Q4900" s="216" t="n">
        <v>50000</v>
      </c>
      <c r="S4900" s="0" t="s">
        <v>843</v>
      </c>
      <c r="T4900" s="0" t="s">
        <v>784</v>
      </c>
      <c r="U4900" s="218" t="n">
        <v>28.35</v>
      </c>
      <c r="V4900" s="0" t="s">
        <v>2321</v>
      </c>
      <c r="W4900" s="0" t="s">
        <v>845</v>
      </c>
      <c r="X4900" s="0" t="s">
        <v>891</v>
      </c>
      <c r="Y4900" s="0" t="s">
        <v>847</v>
      </c>
      <c r="Z4900" s="0" t="s">
        <v>571</v>
      </c>
      <c r="AA4900" s="0" t="n">
        <v>107351</v>
      </c>
      <c r="AB4900" s="215" t="n">
        <v>37073</v>
      </c>
      <c r="AC4900" s="215" t="n">
        <v>37103</v>
      </c>
    </row>
    <row r="4901" customFormat="false" ht="12.75" hidden="false" customHeight="false" outlineLevel="0" collapsed="false">
      <c r="A4901" s="208" t="str">
        <f aca="false">B4901&amp;" "&amp;C4901&amp;" "&amp;D4901</f>
        <v>US Natural Gas Financial</v>
      </c>
      <c r="B4901" s="208" t="str">
        <f aca="false">IF((LEFT(N4901,2)="US"),"US","")</f>
        <v>US</v>
      </c>
      <c r="C4901" s="208" t="str">
        <f aca="false">M4901</f>
        <v>Natural Gas</v>
      </c>
      <c r="D4901" s="208" t="str">
        <f aca="false">IF(ISNUMBER(FIND("Phy",N4901))=TRUE(),"Physical","Financial")</f>
        <v>Financial</v>
      </c>
      <c r="E4901" s="208" t="n">
        <f aca="false">IF(VLOOKUP(S4901,'DD-Lookup'!$J$6:$L$50,3,FALSE())="Monthly",(YEAR(AC4901)-YEAR(AB4901))*12+MONTH(AC4901)-MONTH(AB4901)+1,(AC4901-AB4901+1))</f>
        <v>30</v>
      </c>
      <c r="F4901" s="239" t="n">
        <f aca="false">E4901*SUM(P4901:Q4901)</f>
        <v>150000</v>
      </c>
      <c r="G4901" s="214" t="n">
        <v>1293977</v>
      </c>
      <c r="H4901" s="215" t="n">
        <v>37035.570462963</v>
      </c>
      <c r="I4901" s="0" t="s">
        <v>1750</v>
      </c>
      <c r="M4901" s="0" t="s">
        <v>858</v>
      </c>
      <c r="N4901" s="0" t="s">
        <v>1482</v>
      </c>
      <c r="O4901" s="0" t="s">
        <v>2534</v>
      </c>
      <c r="P4901" s="216" t="n">
        <v>5000</v>
      </c>
      <c r="S4901" s="0" t="s">
        <v>1026</v>
      </c>
      <c r="T4901" s="0" t="s">
        <v>784</v>
      </c>
      <c r="U4901" s="218" t="n">
        <v>2.6</v>
      </c>
      <c r="V4901" s="0" t="s">
        <v>3856</v>
      </c>
      <c r="W4901" s="0" t="s">
        <v>2070</v>
      </c>
      <c r="X4901" s="0" t="s">
        <v>2071</v>
      </c>
      <c r="Y4901" s="0" t="s">
        <v>838</v>
      </c>
      <c r="Z4901" s="0" t="s">
        <v>571</v>
      </c>
      <c r="AA4901" s="0" t="s">
        <v>3857</v>
      </c>
      <c r="AB4901" s="215" t="n">
        <v>37043.875</v>
      </c>
      <c r="AC4901" s="215" t="n">
        <v>37072.875</v>
      </c>
    </row>
    <row r="4902" customFormat="false" ht="12.75" hidden="false" customHeight="false" outlineLevel="0" collapsed="false">
      <c r="A4902" s="208" t="str">
        <f aca="false">B4902&amp;" "&amp;C4902&amp;" "&amp;D4902</f>
        <v>US Crude Financial</v>
      </c>
      <c r="B4902" s="208" t="str">
        <f aca="false">IF((LEFT(N4902,2)="US"),"US","")</f>
        <v>US</v>
      </c>
      <c r="C4902" s="208" t="str">
        <f aca="false">M4902</f>
        <v>Crude</v>
      </c>
      <c r="D4902" s="208" t="str">
        <f aca="false">IF(ISNUMBER(FIND("Phy",N4902))=TRUE(),"Physical","Financial")</f>
        <v>Financial</v>
      </c>
      <c r="E4902" s="208" t="n">
        <f aca="false">IF(VLOOKUP(S4902,'DD-Lookup'!$J$6:$L$50,3,FALSE())="Monthly",(YEAR(AC4902)-YEAR(AB4902))*12+MONTH(AC4902)-MONTH(AB4902)+1,(AC4902-AB4902+1))</f>
        <v>1</v>
      </c>
      <c r="F4902" s="239" t="n">
        <f aca="false">E4902*SUM(P4902:Q4902)</f>
        <v>50000</v>
      </c>
      <c r="G4902" s="214" t="n">
        <v>1293978</v>
      </c>
      <c r="H4902" s="215" t="n">
        <v>37035.570474537</v>
      </c>
      <c r="I4902" s="0" t="s">
        <v>1376</v>
      </c>
      <c r="M4902" s="0" t="s">
        <v>97</v>
      </c>
      <c r="N4902" s="0" t="s">
        <v>841</v>
      </c>
      <c r="O4902" s="0" t="s">
        <v>842</v>
      </c>
      <c r="P4902" s="216" t="n">
        <v>50000</v>
      </c>
      <c r="S4902" s="0" t="s">
        <v>843</v>
      </c>
      <c r="T4902" s="0" t="s">
        <v>784</v>
      </c>
      <c r="U4902" s="218" t="n">
        <v>28.33</v>
      </c>
      <c r="V4902" s="0" t="s">
        <v>2312</v>
      </c>
      <c r="W4902" s="0" t="s">
        <v>845</v>
      </c>
      <c r="X4902" s="0" t="s">
        <v>846</v>
      </c>
      <c r="Y4902" s="0" t="s">
        <v>847</v>
      </c>
      <c r="Z4902" s="0" t="s">
        <v>571</v>
      </c>
      <c r="AA4902" s="0" t="n">
        <v>107352</v>
      </c>
      <c r="AB4902" s="215" t="n">
        <v>37073</v>
      </c>
      <c r="AC4902" s="215" t="n">
        <v>37103</v>
      </c>
    </row>
    <row r="4903" customFormat="false" ht="12.75" hidden="false" customHeight="false" outlineLevel="0" collapsed="false">
      <c r="A4903" s="208" t="str">
        <f aca="false">B4903&amp;" "&amp;C4903&amp;" "&amp;D4903</f>
        <v>US Natural Gas Financial</v>
      </c>
      <c r="B4903" s="208" t="str">
        <f aca="false">IF((LEFT(N4903,2)="US"),"US","")</f>
        <v>US</v>
      </c>
      <c r="C4903" s="208" t="str">
        <f aca="false">M4903</f>
        <v>Natural Gas</v>
      </c>
      <c r="D4903" s="208" t="str">
        <f aca="false">IF(ISNUMBER(FIND("Phy",N4903))=TRUE(),"Physical","Financial")</f>
        <v>Financial</v>
      </c>
      <c r="E4903" s="208" t="n">
        <f aca="false">IF(VLOOKUP(S4903,'DD-Lookup'!$J$6:$L$50,3,FALSE())="Monthly",(YEAR(AC4903)-YEAR(AB4903))*12+MONTH(AC4903)-MONTH(AB4903)+1,(AC4903-AB4903+1))</f>
        <v>30</v>
      </c>
      <c r="F4903" s="239" t="n">
        <f aca="false">E4903*SUM(P4903:Q4903)</f>
        <v>225000</v>
      </c>
      <c r="G4903" s="214" t="n">
        <v>1293979</v>
      </c>
      <c r="H4903" s="215" t="n">
        <v>37035.5705208333</v>
      </c>
      <c r="I4903" s="0" t="s">
        <v>2097</v>
      </c>
      <c r="M4903" s="0" t="s">
        <v>858</v>
      </c>
      <c r="N4903" s="0" t="s">
        <v>1024</v>
      </c>
      <c r="O4903" s="0" t="s">
        <v>1025</v>
      </c>
      <c r="P4903" s="216" t="n">
        <v>7500</v>
      </c>
      <c r="S4903" s="0" t="s">
        <v>1026</v>
      </c>
      <c r="T4903" s="0" t="s">
        <v>784</v>
      </c>
      <c r="U4903" s="218" t="n">
        <v>4.06</v>
      </c>
      <c r="V4903" s="0" t="s">
        <v>2435</v>
      </c>
      <c r="W4903" s="0" t="s">
        <v>1028</v>
      </c>
      <c r="X4903" s="0" t="s">
        <v>1029</v>
      </c>
      <c r="Y4903" s="0" t="s">
        <v>838</v>
      </c>
      <c r="Z4903" s="0" t="s">
        <v>571</v>
      </c>
      <c r="AA4903" s="0" t="s">
        <v>3858</v>
      </c>
      <c r="AB4903" s="215" t="n">
        <v>37043.875</v>
      </c>
      <c r="AC4903" s="215" t="n">
        <v>37072.875</v>
      </c>
    </row>
    <row r="4904" customFormat="false" ht="12.75" hidden="false" customHeight="false" outlineLevel="0" collapsed="false">
      <c r="A4904" s="208" t="str">
        <f aca="false">B4904&amp;" "&amp;C4904&amp;" "&amp;D4904</f>
        <v>US Natural Gas Physical</v>
      </c>
      <c r="B4904" s="208" t="str">
        <f aca="false">IF((LEFT(N4904,2)="US"),"US","")</f>
        <v>US</v>
      </c>
      <c r="C4904" s="208" t="str">
        <f aca="false">M4904</f>
        <v>Natural Gas</v>
      </c>
      <c r="D4904" s="208" t="str">
        <f aca="false">IF(ISNUMBER(FIND("Phy",N4904))=TRUE(),"Physical","Financial")</f>
        <v>Physical</v>
      </c>
      <c r="E4904" s="208" t="n">
        <f aca="false">IF(VLOOKUP(S4904,'DD-Lookup'!$J$6:$L$50,3,FALSE())="Monthly",(YEAR(AC4904)-YEAR(AB4904))*12+MONTH(AC4904)-MONTH(AB4904)+1,(AC4904-AB4904+1))</f>
        <v>30</v>
      </c>
      <c r="F4904" s="239" t="n">
        <f aca="false">E4904*SUM(P4904:Q4904)</f>
        <v>300000</v>
      </c>
      <c r="G4904" s="214" t="n">
        <v>1293980</v>
      </c>
      <c r="H4904" s="215" t="n">
        <v>37035.5706712963</v>
      </c>
      <c r="I4904" s="0" t="s">
        <v>1183</v>
      </c>
      <c r="M4904" s="0" t="s">
        <v>858</v>
      </c>
      <c r="N4904" s="0" t="s">
        <v>1501</v>
      </c>
      <c r="O4904" s="0" t="s">
        <v>3659</v>
      </c>
      <c r="P4904" s="216" t="n">
        <v>10000</v>
      </c>
      <c r="S4904" s="0" t="s">
        <v>1026</v>
      </c>
      <c r="T4904" s="0" t="s">
        <v>784</v>
      </c>
      <c r="U4904" s="218" t="n">
        <v>-0.0325</v>
      </c>
      <c r="V4904" s="0" t="s">
        <v>2480</v>
      </c>
      <c r="W4904" s="0" t="s">
        <v>1573</v>
      </c>
      <c r="X4904" s="0" t="s">
        <v>3298</v>
      </c>
      <c r="Y4904" s="0" t="s">
        <v>1310</v>
      </c>
      <c r="Z4904" s="0" t="s">
        <v>571</v>
      </c>
      <c r="AA4904" s="0" t="s">
        <v>3859</v>
      </c>
      <c r="AB4904" s="215" t="n">
        <v>37043</v>
      </c>
      <c r="AC4904" s="215" t="n">
        <v>37072</v>
      </c>
    </row>
    <row r="4905" customFormat="false" ht="12.75" hidden="false" customHeight="false" outlineLevel="0" collapsed="false">
      <c r="A4905" s="208" t="str">
        <f aca="false">B4905&amp;" "&amp;C4905&amp;" "&amp;D4905</f>
        <v>US Power Physical</v>
      </c>
      <c r="B4905" s="208" t="str">
        <f aca="false">IF((LEFT(N4905,2)="US"),"US","")</f>
        <v>US</v>
      </c>
      <c r="C4905" s="208" t="str">
        <f aca="false">M4905</f>
        <v>Power</v>
      </c>
      <c r="D4905" s="208" t="str">
        <f aca="false">IF(ISNUMBER(FIND("Phy",N4905))=TRUE(),"Physical","Financial")</f>
        <v>Physical</v>
      </c>
      <c r="E4905" s="208" t="n">
        <f aca="false">IF(VLOOKUP(S4905,'DD-Lookup'!$J$6:$L$50,3,FALSE())="Monthly",(YEAR(AC4905)-YEAR(AB4905))*12+MONTH(AC4905)-MONTH(AB4905)+1,(AC4905-AB4905+1))</f>
        <v>30</v>
      </c>
      <c r="F4905" s="239" t="n">
        <f aca="false">E4905*SUM(P4905:Q4905)</f>
        <v>1500</v>
      </c>
      <c r="G4905" s="214" t="n">
        <v>1293981</v>
      </c>
      <c r="H4905" s="215" t="n">
        <v>37035.5706712963</v>
      </c>
      <c r="I4905" s="0" t="s">
        <v>1225</v>
      </c>
      <c r="M4905" s="0" t="s">
        <v>67</v>
      </c>
      <c r="N4905" s="0" t="s">
        <v>1081</v>
      </c>
      <c r="O4905" s="0" t="s">
        <v>1166</v>
      </c>
      <c r="P4905" s="216" t="n">
        <v>50</v>
      </c>
      <c r="S4905" s="0" t="s">
        <v>930</v>
      </c>
      <c r="T4905" s="0" t="s">
        <v>784</v>
      </c>
      <c r="U4905" s="218" t="n">
        <v>61</v>
      </c>
      <c r="V4905" s="0" t="s">
        <v>2677</v>
      </c>
      <c r="W4905" s="0" t="s">
        <v>1122</v>
      </c>
      <c r="X4905" s="0" t="s">
        <v>1106</v>
      </c>
      <c r="Y4905" s="0" t="s">
        <v>1051</v>
      </c>
      <c r="Z4905" s="0" t="s">
        <v>618</v>
      </c>
      <c r="AA4905" s="0" t="n">
        <v>622022.1</v>
      </c>
      <c r="AB4905" s="215" t="n">
        <v>37043.5916666667</v>
      </c>
      <c r="AC4905" s="215" t="n">
        <v>37072.5916666667</v>
      </c>
    </row>
    <row r="4906" customFormat="false" ht="12.75" hidden="false" customHeight="false" outlineLevel="0" collapsed="false">
      <c r="A4906" s="208" t="str">
        <f aca="false">B4906&amp;" "&amp;C4906&amp;" "&amp;D4906</f>
        <v> Natural Gas Physical</v>
      </c>
      <c r="B4906" s="208" t="str">
        <f aca="false">IF((LEFT(N4906,2)="US"),"US","")</f>
        <v/>
      </c>
      <c r="C4906" s="208" t="str">
        <f aca="false">M4906</f>
        <v>Natural Gas</v>
      </c>
      <c r="D4906" s="208" t="str">
        <f aca="false">IF(ISNUMBER(FIND("Phy",N4906))=TRUE(),"Physical","Financial")</f>
        <v>Physical</v>
      </c>
      <c r="E4906" s="208" t="n">
        <f aca="false">IF(VLOOKUP(S4906,'DD-Lookup'!$J$6:$L$50,3,FALSE())="Monthly",(YEAR(AC4906)-YEAR(AB4906))*12+MONTH(AC4906)-MONTH(AB4906)+1,(AC4906-AB4906+1))</f>
        <v>1</v>
      </c>
      <c r="F4906" s="239" t="n">
        <f aca="false">E4906*SUM(P4906:Q4906)</f>
        <v>10000</v>
      </c>
      <c r="G4906" s="214" t="n">
        <v>1293985</v>
      </c>
      <c r="H4906" s="215" t="n">
        <v>37035.5706944445</v>
      </c>
      <c r="I4906" s="0" t="s">
        <v>2040</v>
      </c>
      <c r="M4906" s="0" t="s">
        <v>858</v>
      </c>
      <c r="N4906" s="0" t="s">
        <v>2171</v>
      </c>
      <c r="O4906" s="0" t="s">
        <v>2223</v>
      </c>
      <c r="P4906" s="216" t="n">
        <v>10000</v>
      </c>
      <c r="S4906" s="0" t="s">
        <v>279</v>
      </c>
      <c r="T4906" s="0" t="s">
        <v>2173</v>
      </c>
      <c r="U4906" s="218" t="n">
        <v>5.47</v>
      </c>
      <c r="V4906" s="0" t="s">
        <v>2224</v>
      </c>
      <c r="W4906" s="0" t="s">
        <v>2225</v>
      </c>
      <c r="X4906" s="0" t="s">
        <v>2176</v>
      </c>
      <c r="Y4906" s="0" t="s">
        <v>1310</v>
      </c>
      <c r="Z4906" s="0" t="s">
        <v>628</v>
      </c>
      <c r="AA4906" s="0" t="n">
        <v>809625</v>
      </c>
      <c r="AB4906" s="215" t="n">
        <v>37035.875</v>
      </c>
      <c r="AC4906" s="215" t="n">
        <v>37035.875</v>
      </c>
    </row>
    <row r="4907" customFormat="false" ht="12.75" hidden="false" customHeight="false" outlineLevel="0" collapsed="false">
      <c r="A4907" s="208" t="str">
        <f aca="false">B4907&amp;" "&amp;C4907&amp;" "&amp;D4907</f>
        <v>US Natural Gas Financial</v>
      </c>
      <c r="B4907" s="208" t="str">
        <f aca="false">IF((LEFT(N4907,2)="US"),"US","")</f>
        <v>US</v>
      </c>
      <c r="C4907" s="208" t="str">
        <f aca="false">M4907</f>
        <v>Natural Gas</v>
      </c>
      <c r="D4907" s="208" t="str">
        <f aca="false">IF(ISNUMBER(FIND("Phy",N4907))=TRUE(),"Physical","Financial")</f>
        <v>Financial</v>
      </c>
      <c r="E4907" s="208" t="n">
        <f aca="false">IF(VLOOKUP(S4907,'DD-Lookup'!$J$6:$L$50,3,FALSE())="Monthly",(YEAR(AC4907)-YEAR(AB4907))*12+MONTH(AC4907)-MONTH(AB4907)+1,(AC4907-AB4907+1))</f>
        <v>30</v>
      </c>
      <c r="F4907" s="239" t="n">
        <f aca="false">E4907*SUM(P4907:Q4907)</f>
        <v>600000</v>
      </c>
      <c r="G4907" s="214" t="n">
        <v>1293986</v>
      </c>
      <c r="H4907" s="215" t="n">
        <v>37035.5707638889</v>
      </c>
      <c r="I4907" s="0" t="s">
        <v>1023</v>
      </c>
      <c r="M4907" s="0" t="s">
        <v>858</v>
      </c>
      <c r="N4907" s="0" t="s">
        <v>1024</v>
      </c>
      <c r="O4907" s="0" t="s">
        <v>1025</v>
      </c>
      <c r="Q4907" s="216" t="n">
        <v>20000</v>
      </c>
      <c r="S4907" s="0" t="s">
        <v>1026</v>
      </c>
      <c r="T4907" s="0" t="s">
        <v>784</v>
      </c>
      <c r="U4907" s="218" t="n">
        <v>4.06</v>
      </c>
      <c r="V4907" s="0" t="s">
        <v>2011</v>
      </c>
      <c r="W4907" s="0" t="s">
        <v>1028</v>
      </c>
      <c r="X4907" s="0" t="s">
        <v>1029</v>
      </c>
      <c r="Y4907" s="0" t="s">
        <v>838</v>
      </c>
      <c r="Z4907" s="0" t="s">
        <v>571</v>
      </c>
      <c r="AA4907" s="0" t="s">
        <v>3860</v>
      </c>
      <c r="AB4907" s="215" t="n">
        <v>37043.875</v>
      </c>
      <c r="AC4907" s="215" t="n">
        <v>37072.875</v>
      </c>
    </row>
    <row r="4908" customFormat="false" ht="12.75" hidden="false" customHeight="false" outlineLevel="0" collapsed="false">
      <c r="A4908" s="208" t="str">
        <f aca="false">B4908&amp;" "&amp;C4908&amp;" "&amp;D4908</f>
        <v>US Natural Gas Physical</v>
      </c>
      <c r="B4908" s="208" t="str">
        <f aca="false">IF((LEFT(N4908,2)="US"),"US","")</f>
        <v>US</v>
      </c>
      <c r="C4908" s="208" t="str">
        <f aca="false">M4908</f>
        <v>Natural Gas</v>
      </c>
      <c r="D4908" s="208" t="str">
        <f aca="false">IF(ISNUMBER(FIND("Phy",N4908))=TRUE(),"Physical","Financial")</f>
        <v>Physical</v>
      </c>
      <c r="E4908" s="208" t="n">
        <f aca="false">IF(VLOOKUP(S4908,'DD-Lookup'!$J$6:$L$50,3,FALSE())="Monthly",(YEAR(AC4908)-YEAR(AB4908))*12+MONTH(AC4908)-MONTH(AB4908)+1,(AC4908-AB4908+1))</f>
        <v>4</v>
      </c>
      <c r="F4908" s="239" t="n">
        <f aca="false">E4908*SUM(P4908:Q4908)</f>
        <v>40000</v>
      </c>
      <c r="G4908" s="214" t="n">
        <v>1293989</v>
      </c>
      <c r="H4908" s="215" t="n">
        <v>37035.5709259259</v>
      </c>
      <c r="I4908" s="0" t="s">
        <v>1738</v>
      </c>
      <c r="M4908" s="0" t="s">
        <v>858</v>
      </c>
      <c r="N4908" s="0" t="s">
        <v>1305</v>
      </c>
      <c r="O4908" s="0" t="s">
        <v>3542</v>
      </c>
      <c r="Q4908" s="216" t="n">
        <v>10000</v>
      </c>
      <c r="S4908" s="0" t="s">
        <v>1026</v>
      </c>
      <c r="T4908" s="0" t="s">
        <v>784</v>
      </c>
      <c r="U4908" s="218" t="n">
        <v>4.015</v>
      </c>
      <c r="V4908" s="0" t="s">
        <v>1739</v>
      </c>
      <c r="W4908" s="0" t="s">
        <v>1434</v>
      </c>
      <c r="X4908" s="0" t="s">
        <v>1435</v>
      </c>
      <c r="Y4908" s="0" t="s">
        <v>1310</v>
      </c>
      <c r="Z4908" s="0" t="s">
        <v>571</v>
      </c>
      <c r="AA4908" s="0" t="n">
        <v>809629</v>
      </c>
      <c r="AB4908" s="215" t="n">
        <v>37037</v>
      </c>
      <c r="AC4908" s="215" t="n">
        <v>37040</v>
      </c>
    </row>
    <row r="4909" customFormat="false" ht="12.75" hidden="false" customHeight="false" outlineLevel="0" collapsed="false">
      <c r="A4909" s="208" t="str">
        <f aca="false">B4909&amp;" "&amp;C4909&amp;" "&amp;D4909</f>
        <v>US Natural Gas Financial</v>
      </c>
      <c r="B4909" s="208" t="str">
        <f aca="false">IF((LEFT(N4909,2)="US"),"US","")</f>
        <v>US</v>
      </c>
      <c r="C4909" s="208" t="str">
        <f aca="false">M4909</f>
        <v>Natural Gas</v>
      </c>
      <c r="D4909" s="208" t="str">
        <f aca="false">IF(ISNUMBER(FIND("Phy",N4909))=TRUE(),"Physical","Financial")</f>
        <v>Financial</v>
      </c>
      <c r="E4909" s="208" t="n">
        <f aca="false">IF(VLOOKUP(S4909,'DD-Lookup'!$J$6:$L$50,3,FALSE())="Monthly",(YEAR(AC4909)-YEAR(AB4909))*12+MONTH(AC4909)-MONTH(AB4909)+1,(AC4909-AB4909+1))</f>
        <v>30</v>
      </c>
      <c r="F4909" s="239" t="n">
        <f aca="false">E4909*SUM(P4909:Q4909)</f>
        <v>150000</v>
      </c>
      <c r="G4909" s="214" t="n">
        <v>1293990</v>
      </c>
      <c r="H4909" s="215" t="n">
        <v>37035.5709375</v>
      </c>
      <c r="I4909" s="0" t="s">
        <v>1750</v>
      </c>
      <c r="M4909" s="0" t="s">
        <v>858</v>
      </c>
      <c r="N4909" s="0" t="s">
        <v>1024</v>
      </c>
      <c r="O4909" s="0" t="s">
        <v>1025</v>
      </c>
      <c r="P4909" s="216" t="n">
        <v>5000</v>
      </c>
      <c r="S4909" s="0" t="s">
        <v>1026</v>
      </c>
      <c r="T4909" s="0" t="s">
        <v>784</v>
      </c>
      <c r="U4909" s="218" t="n">
        <v>4.06</v>
      </c>
      <c r="V4909" s="0" t="s">
        <v>3856</v>
      </c>
      <c r="W4909" s="0" t="s">
        <v>1028</v>
      </c>
      <c r="X4909" s="0" t="s">
        <v>1029</v>
      </c>
      <c r="Y4909" s="0" t="s">
        <v>838</v>
      </c>
      <c r="Z4909" s="0" t="s">
        <v>571</v>
      </c>
      <c r="AA4909" s="0" t="s">
        <v>3861</v>
      </c>
      <c r="AB4909" s="215" t="n">
        <v>37043.875</v>
      </c>
      <c r="AC4909" s="215" t="n">
        <v>37072.875</v>
      </c>
    </row>
    <row r="4910" customFormat="false" ht="12.75" hidden="false" customHeight="false" outlineLevel="0" collapsed="false">
      <c r="A4910" s="208" t="str">
        <f aca="false">B4910&amp;" "&amp;C4910&amp;" "&amp;D4910</f>
        <v> Natural Gas Physical</v>
      </c>
      <c r="B4910" s="208" t="str">
        <f aca="false">IF((LEFT(N4910,2)="US"),"US","")</f>
        <v/>
      </c>
      <c r="C4910" s="208" t="str">
        <f aca="false">M4910</f>
        <v>Natural Gas</v>
      </c>
      <c r="D4910" s="208" t="str">
        <f aca="false">IF(ISNUMBER(FIND("Phy",N4910))=TRUE(),"Physical","Financial")</f>
        <v>Physical</v>
      </c>
      <c r="E4910" s="208" t="n">
        <f aca="false">IF(VLOOKUP(S4910,'DD-Lookup'!$J$6:$L$50,3,FALSE())="Monthly",(YEAR(AC4910)-YEAR(AB4910))*12+MONTH(AC4910)-MONTH(AB4910)+1,(AC4910-AB4910+1))</f>
        <v>1</v>
      </c>
      <c r="F4910" s="239" t="n">
        <f aca="false">E4910*SUM(P4910:Q4910)</f>
        <v>10000</v>
      </c>
      <c r="G4910" s="214" t="n">
        <v>1293992</v>
      </c>
      <c r="H4910" s="215" t="n">
        <v>37035.5709490741</v>
      </c>
      <c r="I4910" s="0" t="s">
        <v>1583</v>
      </c>
      <c r="M4910" s="0" t="s">
        <v>858</v>
      </c>
      <c r="N4910" s="0" t="s">
        <v>2171</v>
      </c>
      <c r="O4910" s="0" t="s">
        <v>2223</v>
      </c>
      <c r="Q4910" s="216" t="n">
        <v>10000</v>
      </c>
      <c r="S4910" s="0" t="s">
        <v>279</v>
      </c>
      <c r="T4910" s="0" t="s">
        <v>2173</v>
      </c>
      <c r="U4910" s="218" t="n">
        <v>5.48</v>
      </c>
      <c r="V4910" s="0" t="s">
        <v>1778</v>
      </c>
      <c r="W4910" s="0" t="s">
        <v>2225</v>
      </c>
      <c r="X4910" s="0" t="s">
        <v>2176</v>
      </c>
      <c r="Y4910" s="0" t="s">
        <v>1310</v>
      </c>
      <c r="Z4910" s="0" t="s">
        <v>628</v>
      </c>
      <c r="AA4910" s="0" t="n">
        <v>809630</v>
      </c>
      <c r="AB4910" s="215" t="n">
        <v>37035.875</v>
      </c>
      <c r="AC4910" s="215" t="n">
        <v>37035.875</v>
      </c>
    </row>
    <row r="4911" customFormat="false" ht="12.75" hidden="false" customHeight="false" outlineLevel="0" collapsed="false">
      <c r="A4911" s="208" t="str">
        <f aca="false">B4911&amp;" "&amp;C4911&amp;" "&amp;D4911</f>
        <v>US Natural Gas Physical</v>
      </c>
      <c r="B4911" s="208" t="str">
        <f aca="false">IF((LEFT(N4911,2)="US"),"US","")</f>
        <v>US</v>
      </c>
      <c r="C4911" s="208" t="str">
        <f aca="false">M4911</f>
        <v>Natural Gas</v>
      </c>
      <c r="D4911" s="208" t="str">
        <f aca="false">IF(ISNUMBER(FIND("Phy",N4911))=TRUE(),"Physical","Financial")</f>
        <v>Physical</v>
      </c>
      <c r="E4911" s="208" t="n">
        <f aca="false">IF(VLOOKUP(S4911,'DD-Lookup'!$J$6:$L$50,3,FALSE())="Monthly",(YEAR(AC4911)-YEAR(AB4911))*12+MONTH(AC4911)-MONTH(AB4911)+1,(AC4911-AB4911+1))</f>
        <v>4</v>
      </c>
      <c r="F4911" s="239" t="n">
        <f aca="false">E4911*SUM(P4911:Q4911)</f>
        <v>40000</v>
      </c>
      <c r="G4911" s="214" t="n">
        <v>1293991</v>
      </c>
      <c r="H4911" s="215" t="n">
        <v>37035.5709490741</v>
      </c>
      <c r="I4911" s="0" t="s">
        <v>1431</v>
      </c>
      <c r="M4911" s="0" t="s">
        <v>858</v>
      </c>
      <c r="N4911" s="0" t="s">
        <v>1305</v>
      </c>
      <c r="O4911" s="0" t="s">
        <v>3542</v>
      </c>
      <c r="P4911" s="216" t="n">
        <v>10000</v>
      </c>
      <c r="S4911" s="0" t="s">
        <v>1026</v>
      </c>
      <c r="T4911" s="0" t="s">
        <v>784</v>
      </c>
      <c r="U4911" s="218" t="n">
        <v>4.015</v>
      </c>
      <c r="V4911" s="0" t="s">
        <v>1433</v>
      </c>
      <c r="W4911" s="0" t="s">
        <v>1434</v>
      </c>
      <c r="X4911" s="0" t="s">
        <v>1435</v>
      </c>
      <c r="Y4911" s="0" t="s">
        <v>1310</v>
      </c>
      <c r="Z4911" s="0" t="s">
        <v>571</v>
      </c>
      <c r="AA4911" s="0" t="n">
        <v>809631</v>
      </c>
      <c r="AB4911" s="215" t="n">
        <v>37037</v>
      </c>
      <c r="AC4911" s="215" t="n">
        <v>37040</v>
      </c>
    </row>
    <row r="4912" customFormat="false" ht="12.75" hidden="false" customHeight="false" outlineLevel="0" collapsed="false">
      <c r="A4912" s="208" t="str">
        <f aca="false">B4912&amp;" "&amp;C4912&amp;" "&amp;D4912</f>
        <v>US Natural Gas Financial</v>
      </c>
      <c r="B4912" s="208" t="str">
        <f aca="false">IF((LEFT(N4912,2)="US"),"US","")</f>
        <v>US</v>
      </c>
      <c r="C4912" s="208" t="str">
        <f aca="false">M4912</f>
        <v>Natural Gas</v>
      </c>
      <c r="D4912" s="208" t="str">
        <f aca="false">IF(ISNUMBER(FIND("Phy",N4912))=TRUE(),"Physical","Financial")</f>
        <v>Financial</v>
      </c>
      <c r="E4912" s="208" t="n">
        <f aca="false">IF(VLOOKUP(S4912,'DD-Lookup'!$J$6:$L$50,3,FALSE())="Monthly",(YEAR(AC4912)-YEAR(AB4912))*12+MONTH(AC4912)-MONTH(AB4912)+1,(AC4912-AB4912+1))</f>
        <v>30</v>
      </c>
      <c r="F4912" s="239" t="n">
        <f aca="false">E4912*SUM(P4912:Q4912)</f>
        <v>75000</v>
      </c>
      <c r="G4912" s="214" t="n">
        <v>1293994</v>
      </c>
      <c r="H4912" s="215" t="n">
        <v>37035.5710185185</v>
      </c>
      <c r="I4912" s="0" t="s">
        <v>1600</v>
      </c>
      <c r="M4912" s="0" t="s">
        <v>858</v>
      </c>
      <c r="N4912" s="0" t="s">
        <v>1024</v>
      </c>
      <c r="O4912" s="0" t="s">
        <v>1025</v>
      </c>
      <c r="P4912" s="216" t="n">
        <v>2500</v>
      </c>
      <c r="S4912" s="0" t="s">
        <v>1026</v>
      </c>
      <c r="T4912" s="0" t="s">
        <v>784</v>
      </c>
      <c r="U4912" s="218" t="n">
        <v>4.06</v>
      </c>
      <c r="V4912" s="0" t="s">
        <v>1689</v>
      </c>
      <c r="W4912" s="0" t="s">
        <v>1028</v>
      </c>
      <c r="X4912" s="0" t="s">
        <v>1029</v>
      </c>
      <c r="Y4912" s="0" t="s">
        <v>838</v>
      </c>
      <c r="Z4912" s="0" t="s">
        <v>571</v>
      </c>
      <c r="AA4912" s="0" t="s">
        <v>3862</v>
      </c>
      <c r="AB4912" s="215" t="n">
        <v>37043.875</v>
      </c>
      <c r="AC4912" s="215" t="n">
        <v>37072.875</v>
      </c>
    </row>
    <row r="4913" customFormat="false" ht="12.75" hidden="false" customHeight="false" outlineLevel="0" collapsed="false">
      <c r="A4913" s="208" t="str">
        <f aca="false">B4913&amp;" "&amp;C4913&amp;" "&amp;D4913</f>
        <v>US Natural Gas Financial</v>
      </c>
      <c r="B4913" s="208" t="str">
        <f aca="false">IF((LEFT(N4913,2)="US"),"US","")</f>
        <v>US</v>
      </c>
      <c r="C4913" s="208" t="str">
        <f aca="false">M4913</f>
        <v>Natural Gas</v>
      </c>
      <c r="D4913" s="208" t="str">
        <f aca="false">IF(ISNUMBER(FIND("Phy",N4913))=TRUE(),"Physical","Financial")</f>
        <v>Financial</v>
      </c>
      <c r="E4913" s="208" t="n">
        <f aca="false">IF(VLOOKUP(S4913,'DD-Lookup'!$J$6:$L$50,3,FALSE())="Monthly",(YEAR(AC4913)-YEAR(AB4913))*12+MONTH(AC4913)-MONTH(AB4913)+1,(AC4913-AB4913+1))</f>
        <v>30</v>
      </c>
      <c r="F4913" s="239" t="n">
        <f aca="false">E4913*SUM(P4913:Q4913)</f>
        <v>300000</v>
      </c>
      <c r="G4913" s="214" t="n">
        <v>1293995</v>
      </c>
      <c r="H4913" s="215" t="n">
        <v>37035.5710300926</v>
      </c>
      <c r="I4913" s="0" t="s">
        <v>2097</v>
      </c>
      <c r="M4913" s="0" t="s">
        <v>858</v>
      </c>
      <c r="N4913" s="0" t="s">
        <v>1482</v>
      </c>
      <c r="O4913" s="0" t="s">
        <v>2877</v>
      </c>
      <c r="P4913" s="216" t="n">
        <v>10000</v>
      </c>
      <c r="S4913" s="0" t="s">
        <v>1026</v>
      </c>
      <c r="T4913" s="0" t="s">
        <v>784</v>
      </c>
      <c r="U4913" s="218" t="n">
        <v>0.0275</v>
      </c>
      <c r="V4913" s="0" t="s">
        <v>2435</v>
      </c>
      <c r="W4913" s="0" t="s">
        <v>1851</v>
      </c>
      <c r="X4913" s="0" t="s">
        <v>1852</v>
      </c>
      <c r="Y4913" s="0" t="s">
        <v>838</v>
      </c>
      <c r="Z4913" s="0" t="s">
        <v>571</v>
      </c>
      <c r="AA4913" s="0" t="s">
        <v>3863</v>
      </c>
      <c r="AB4913" s="215" t="n">
        <v>37043</v>
      </c>
      <c r="AC4913" s="215" t="n">
        <v>37072</v>
      </c>
    </row>
    <row r="4914" customFormat="false" ht="12.75" hidden="false" customHeight="false" outlineLevel="0" collapsed="false">
      <c r="A4914" s="208" t="str">
        <f aca="false">B4914&amp;" "&amp;C4914&amp;" "&amp;D4914</f>
        <v>US Power Physical</v>
      </c>
      <c r="B4914" s="208" t="str">
        <f aca="false">IF((LEFT(N4914,2)="US"),"US","")</f>
        <v>US</v>
      </c>
      <c r="C4914" s="208" t="str">
        <f aca="false">M4914</f>
        <v>Power</v>
      </c>
      <c r="D4914" s="208" t="str">
        <f aca="false">IF(ISNUMBER(FIND("Phy",N4914))=TRUE(),"Physical","Financial")</f>
        <v>Physical</v>
      </c>
      <c r="E4914" s="208" t="n">
        <f aca="false">IF(VLOOKUP(S4914,'DD-Lookup'!$J$6:$L$50,3,FALSE())="Monthly",(YEAR(AC4914)-YEAR(AB4914))*12+MONTH(AC4914)-MONTH(AB4914)+1,(AC4914-AB4914+1))</f>
        <v>30</v>
      </c>
      <c r="F4914" s="239" t="n">
        <f aca="false">E4914*SUM(P4914:Q4914)</f>
        <v>1500</v>
      </c>
      <c r="G4914" s="214" t="n">
        <v>1293996</v>
      </c>
      <c r="H4914" s="215" t="n">
        <v>37035.571099537</v>
      </c>
      <c r="I4914" s="0" t="s">
        <v>1273</v>
      </c>
      <c r="M4914" s="0" t="s">
        <v>67</v>
      </c>
      <c r="N4914" s="0" t="s">
        <v>1081</v>
      </c>
      <c r="O4914" s="0" t="s">
        <v>1161</v>
      </c>
      <c r="P4914" s="216" t="n">
        <v>50</v>
      </c>
      <c r="S4914" s="0" t="s">
        <v>930</v>
      </c>
      <c r="T4914" s="0" t="s">
        <v>784</v>
      </c>
      <c r="U4914" s="218" t="n">
        <v>62.7</v>
      </c>
      <c r="V4914" s="0" t="s">
        <v>1274</v>
      </c>
      <c r="W4914" s="0" t="s">
        <v>1090</v>
      </c>
      <c r="X4914" s="0" t="s">
        <v>1135</v>
      </c>
      <c r="Y4914" s="0" t="s">
        <v>1051</v>
      </c>
      <c r="Z4914" s="0" t="s">
        <v>618</v>
      </c>
      <c r="AA4914" s="0" t="n">
        <v>622026.1</v>
      </c>
      <c r="AB4914" s="215" t="n">
        <v>37043.7159722222</v>
      </c>
      <c r="AC4914" s="215" t="n">
        <v>37072.7159722222</v>
      </c>
    </row>
    <row r="4915" customFormat="false" ht="12.75" hidden="false" customHeight="false" outlineLevel="0" collapsed="false">
      <c r="A4915" s="208" t="str">
        <f aca="false">B4915&amp;" "&amp;C4915&amp;" "&amp;D4915</f>
        <v>US Natural Gas Financial</v>
      </c>
      <c r="B4915" s="208" t="str">
        <f aca="false">IF((LEFT(N4915,2)="US"),"US","")</f>
        <v>US</v>
      </c>
      <c r="C4915" s="208" t="str">
        <f aca="false">M4915</f>
        <v>Natural Gas</v>
      </c>
      <c r="D4915" s="208" t="str">
        <f aca="false">IF(ISNUMBER(FIND("Phy",N4915))=TRUE(),"Physical","Financial")</f>
        <v>Financial</v>
      </c>
      <c r="E4915" s="208" t="n">
        <f aca="false">IF(VLOOKUP(S4915,'DD-Lookup'!$J$6:$L$50,3,FALSE())="Monthly",(YEAR(AC4915)-YEAR(AB4915))*12+MONTH(AC4915)-MONTH(AB4915)+1,(AC4915-AB4915+1))</f>
        <v>151</v>
      </c>
      <c r="F4915" s="239" t="n">
        <f aca="false">E4915*SUM(P4915:Q4915)</f>
        <v>755000</v>
      </c>
      <c r="G4915" s="214" t="n">
        <v>1293997</v>
      </c>
      <c r="H4915" s="215" t="n">
        <v>37035.5711574074</v>
      </c>
      <c r="I4915" s="0" t="s">
        <v>1023</v>
      </c>
      <c r="M4915" s="0" t="s">
        <v>858</v>
      </c>
      <c r="N4915" s="0" t="s">
        <v>1024</v>
      </c>
      <c r="O4915" s="0" t="s">
        <v>1289</v>
      </c>
      <c r="Q4915" s="216" t="n">
        <v>5000</v>
      </c>
      <c r="S4915" s="0" t="s">
        <v>1026</v>
      </c>
      <c r="T4915" s="0" t="s">
        <v>784</v>
      </c>
      <c r="U4915" s="218" t="n">
        <v>4.58</v>
      </c>
      <c r="V4915" s="0" t="s">
        <v>2499</v>
      </c>
      <c r="W4915" s="0" t="s">
        <v>1028</v>
      </c>
      <c r="X4915" s="0" t="s">
        <v>1029</v>
      </c>
      <c r="Y4915" s="0" t="s">
        <v>838</v>
      </c>
      <c r="Z4915" s="0" t="s">
        <v>571</v>
      </c>
      <c r="AA4915" s="0" t="s">
        <v>3864</v>
      </c>
      <c r="AB4915" s="215" t="n">
        <v>37196</v>
      </c>
      <c r="AC4915" s="215" t="n">
        <v>37346</v>
      </c>
    </row>
    <row r="4916" customFormat="false" ht="12.75" hidden="false" customHeight="false" outlineLevel="0" collapsed="false">
      <c r="A4916" s="208" t="str">
        <f aca="false">B4916&amp;" "&amp;C4916&amp;" "&amp;D4916</f>
        <v>US Natural Gas Physical</v>
      </c>
      <c r="B4916" s="208" t="str">
        <f aca="false">IF((LEFT(N4916,2)="US"),"US","")</f>
        <v>US</v>
      </c>
      <c r="C4916" s="208" t="str">
        <f aca="false">M4916</f>
        <v>Natural Gas</v>
      </c>
      <c r="D4916" s="208" t="str">
        <f aca="false">IF(ISNUMBER(FIND("Phy",N4916))=TRUE(),"Physical","Financial")</f>
        <v>Physical</v>
      </c>
      <c r="E4916" s="208" t="n">
        <f aca="false">IF(VLOOKUP(S4916,'DD-Lookup'!$J$6:$L$50,3,FALSE())="Monthly",(YEAR(AC4916)-YEAR(AB4916))*12+MONTH(AC4916)-MONTH(AB4916)+1,(AC4916-AB4916+1))</f>
        <v>4</v>
      </c>
      <c r="F4916" s="239" t="n">
        <f aca="false">E4916*SUM(P4916:Q4916)</f>
        <v>40000</v>
      </c>
      <c r="G4916" s="214" t="n">
        <v>1293998</v>
      </c>
      <c r="H4916" s="215" t="n">
        <v>37035.5712037037</v>
      </c>
      <c r="I4916" s="0" t="s">
        <v>1930</v>
      </c>
      <c r="M4916" s="0" t="s">
        <v>858</v>
      </c>
      <c r="N4916" s="0" t="s">
        <v>1305</v>
      </c>
      <c r="O4916" s="0" t="s">
        <v>3542</v>
      </c>
      <c r="Q4916" s="216" t="n">
        <v>10000</v>
      </c>
      <c r="S4916" s="0" t="s">
        <v>1026</v>
      </c>
      <c r="T4916" s="0" t="s">
        <v>784</v>
      </c>
      <c r="U4916" s="218" t="n">
        <v>4.015</v>
      </c>
      <c r="V4916" s="0" t="s">
        <v>1931</v>
      </c>
      <c r="W4916" s="0" t="s">
        <v>1434</v>
      </c>
      <c r="X4916" s="0" t="s">
        <v>1435</v>
      </c>
      <c r="Y4916" s="0" t="s">
        <v>1310</v>
      </c>
      <c r="Z4916" s="0" t="s">
        <v>571</v>
      </c>
      <c r="AA4916" s="0" t="n">
        <v>809632</v>
      </c>
      <c r="AB4916" s="215" t="n">
        <v>37037</v>
      </c>
      <c r="AC4916" s="215" t="n">
        <v>37040</v>
      </c>
    </row>
    <row r="4917" customFormat="false" ht="12.75" hidden="false" customHeight="false" outlineLevel="0" collapsed="false">
      <c r="A4917" s="208" t="str">
        <f aca="false">B4917&amp;" "&amp;C4917&amp;" "&amp;D4917</f>
        <v>US Natural Gas Physical</v>
      </c>
      <c r="B4917" s="208" t="str">
        <f aca="false">IF((LEFT(N4917,2)="US"),"US","")</f>
        <v>US</v>
      </c>
      <c r="C4917" s="208" t="str">
        <f aca="false">M4917</f>
        <v>Natural Gas</v>
      </c>
      <c r="D4917" s="208" t="str">
        <f aca="false">IF(ISNUMBER(FIND("Phy",N4917))=TRUE(),"Physical","Financial")</f>
        <v>Physical</v>
      </c>
      <c r="E4917" s="208" t="n">
        <f aca="false">IF(VLOOKUP(S4917,'DD-Lookup'!$J$6:$L$50,3,FALSE())="Monthly",(YEAR(AC4917)-YEAR(AB4917))*12+MONTH(AC4917)-MONTH(AB4917)+1,(AC4917-AB4917+1))</f>
        <v>4</v>
      </c>
      <c r="F4917" s="239" t="n">
        <f aca="false">E4917*SUM(P4917:Q4917)</f>
        <v>39900</v>
      </c>
      <c r="G4917" s="214" t="n">
        <v>1294003</v>
      </c>
      <c r="H4917" s="215" t="n">
        <v>37035.5713657407</v>
      </c>
      <c r="I4917" s="0" t="s">
        <v>1750</v>
      </c>
      <c r="M4917" s="0" t="s">
        <v>858</v>
      </c>
      <c r="N4917" s="0" t="s">
        <v>1305</v>
      </c>
      <c r="O4917" s="0" t="s">
        <v>3621</v>
      </c>
      <c r="Q4917" s="216" t="n">
        <v>9975</v>
      </c>
      <c r="S4917" s="0" t="s">
        <v>1026</v>
      </c>
      <c r="T4917" s="0" t="s">
        <v>784</v>
      </c>
      <c r="U4917" s="218" t="n">
        <v>3.955</v>
      </c>
      <c r="V4917" s="0" t="s">
        <v>1751</v>
      </c>
      <c r="W4917" s="0" t="s">
        <v>1667</v>
      </c>
      <c r="X4917" s="0" t="s">
        <v>1639</v>
      </c>
      <c r="Y4917" s="0" t="s">
        <v>1310</v>
      </c>
      <c r="Z4917" s="0" t="s">
        <v>571</v>
      </c>
      <c r="AA4917" s="0" t="n">
        <v>809633</v>
      </c>
      <c r="AB4917" s="215" t="n">
        <v>37037</v>
      </c>
      <c r="AC4917" s="215" t="n">
        <v>37040</v>
      </c>
    </row>
    <row r="4918" customFormat="false" ht="12.75" hidden="false" customHeight="false" outlineLevel="0" collapsed="false">
      <c r="A4918" s="208" t="str">
        <f aca="false">B4918&amp;" "&amp;C4918&amp;" "&amp;D4918</f>
        <v>US Power Physical</v>
      </c>
      <c r="B4918" s="208" t="str">
        <f aca="false">IF((LEFT(N4918,2)="US"),"US","")</f>
        <v>US</v>
      </c>
      <c r="C4918" s="208" t="str">
        <f aca="false">M4918</f>
        <v>Power</v>
      </c>
      <c r="D4918" s="208" t="str">
        <f aca="false">IF(ISNUMBER(FIND("Phy",N4918))=TRUE(),"Physical","Financial")</f>
        <v>Physical</v>
      </c>
      <c r="E4918" s="208" t="n">
        <f aca="false">IF(VLOOKUP(S4918,'DD-Lookup'!$J$6:$L$50,3,FALSE())="Monthly",(YEAR(AC4918)-YEAR(AB4918))*12+MONTH(AC4918)-MONTH(AB4918)+1,(AC4918-AB4918+1))</f>
        <v>30</v>
      </c>
      <c r="F4918" s="239" t="n">
        <f aca="false">E4918*SUM(P4918:Q4918)</f>
        <v>1500</v>
      </c>
      <c r="G4918" s="214" t="n">
        <v>1294004</v>
      </c>
      <c r="H4918" s="215" t="n">
        <v>37035.5713888889</v>
      </c>
      <c r="I4918" s="0" t="s">
        <v>1078</v>
      </c>
      <c r="M4918" s="0" t="s">
        <v>67</v>
      </c>
      <c r="N4918" s="0" t="s">
        <v>1081</v>
      </c>
      <c r="O4918" s="0" t="s">
        <v>1181</v>
      </c>
      <c r="P4918" s="216" t="n">
        <v>50</v>
      </c>
      <c r="S4918" s="0" t="s">
        <v>930</v>
      </c>
      <c r="T4918" s="0" t="s">
        <v>784</v>
      </c>
      <c r="U4918" s="218" t="n">
        <v>71.25</v>
      </c>
      <c r="V4918" s="0" t="s">
        <v>1188</v>
      </c>
      <c r="W4918" s="0" t="s">
        <v>1084</v>
      </c>
      <c r="X4918" s="0" t="s">
        <v>1182</v>
      </c>
      <c r="Y4918" s="0" t="s">
        <v>1051</v>
      </c>
      <c r="Z4918" s="0" t="s">
        <v>618</v>
      </c>
      <c r="AA4918" s="0" t="n">
        <v>622028.1</v>
      </c>
      <c r="AB4918" s="215" t="n">
        <v>37043.5944444445</v>
      </c>
      <c r="AC4918" s="215" t="n">
        <v>37072.5944444445</v>
      </c>
    </row>
    <row r="4919" customFormat="false" ht="12.75" hidden="false" customHeight="false" outlineLevel="0" collapsed="false">
      <c r="A4919" s="208" t="str">
        <f aca="false">B4919&amp;" "&amp;C4919&amp;" "&amp;D4919</f>
        <v>US Natural Gas Physical</v>
      </c>
      <c r="B4919" s="208" t="str">
        <f aca="false">IF((LEFT(N4919,2)="US"),"US","")</f>
        <v>US</v>
      </c>
      <c r="C4919" s="208" t="str">
        <f aca="false">M4919</f>
        <v>Natural Gas</v>
      </c>
      <c r="D4919" s="208" t="str">
        <f aca="false">IF(ISNUMBER(FIND("Phy",N4919))=TRUE(),"Physical","Financial")</f>
        <v>Physical</v>
      </c>
      <c r="E4919" s="208" t="n">
        <f aca="false">IF(VLOOKUP(S4919,'DD-Lookup'!$J$6:$L$50,3,FALSE())="Monthly",(YEAR(AC4919)-YEAR(AB4919))*12+MONTH(AC4919)-MONTH(AB4919)+1,(AC4919-AB4919+1))</f>
        <v>30</v>
      </c>
      <c r="F4919" s="239" t="n">
        <f aca="false">E4919*SUM(P4919:Q4919)</f>
        <v>150000</v>
      </c>
      <c r="G4919" s="214" t="n">
        <v>1294005</v>
      </c>
      <c r="H4919" s="215" t="n">
        <v>37035.5714236111</v>
      </c>
      <c r="I4919" s="0" t="s">
        <v>1115</v>
      </c>
      <c r="M4919" s="0" t="s">
        <v>858</v>
      </c>
      <c r="N4919" s="0" t="s">
        <v>1305</v>
      </c>
      <c r="O4919" s="0" t="s">
        <v>2313</v>
      </c>
      <c r="P4919" s="216" t="n">
        <v>5000</v>
      </c>
      <c r="S4919" s="0" t="s">
        <v>1026</v>
      </c>
      <c r="T4919" s="0" t="s">
        <v>784</v>
      </c>
      <c r="U4919" s="218" t="n">
        <v>3.9625</v>
      </c>
      <c r="V4919" s="0" t="s">
        <v>1621</v>
      </c>
      <c r="W4919" s="0" t="s">
        <v>1758</v>
      </c>
      <c r="X4919" s="0" t="s">
        <v>1535</v>
      </c>
      <c r="Y4919" s="0" t="s">
        <v>1310</v>
      </c>
      <c r="Z4919" s="0" t="s">
        <v>571</v>
      </c>
      <c r="AA4919" s="0" t="s">
        <v>3865</v>
      </c>
      <c r="AB4919" s="215" t="n">
        <v>37043.875</v>
      </c>
      <c r="AC4919" s="215" t="n">
        <v>37072.875</v>
      </c>
    </row>
    <row r="4920" customFormat="false" ht="12.75" hidden="false" customHeight="false" outlineLevel="0" collapsed="false">
      <c r="A4920" s="208" t="str">
        <f aca="false">B4920&amp;" "&amp;C4920&amp;" "&amp;D4920</f>
        <v>US Crude Financial</v>
      </c>
      <c r="B4920" s="208" t="str">
        <f aca="false">IF((LEFT(N4920,2)="US"),"US","")</f>
        <v>US</v>
      </c>
      <c r="C4920" s="208" t="str">
        <f aca="false">M4920</f>
        <v>Crude</v>
      </c>
      <c r="D4920" s="208" t="str">
        <f aca="false">IF(ISNUMBER(FIND("Phy",N4920))=TRUE(),"Physical","Financial")</f>
        <v>Financial</v>
      </c>
      <c r="E4920" s="208" t="n">
        <f aca="false">IF(VLOOKUP(S4920,'DD-Lookup'!$J$6:$L$50,3,FALSE())="Monthly",(YEAR(AC4920)-YEAR(AB4920))*12+MONTH(AC4920)-MONTH(AB4920)+1,(AC4920-AB4920+1))</f>
        <v>1</v>
      </c>
      <c r="F4920" s="239" t="n">
        <f aca="false">E4920*SUM(P4920:Q4920)</f>
        <v>50000</v>
      </c>
      <c r="G4920" s="214" t="n">
        <v>1294006</v>
      </c>
      <c r="H4920" s="215" t="n">
        <v>37035.5714930556</v>
      </c>
      <c r="I4920" s="0" t="s">
        <v>2320</v>
      </c>
      <c r="M4920" s="0" t="s">
        <v>97</v>
      </c>
      <c r="N4920" s="0" t="s">
        <v>841</v>
      </c>
      <c r="O4920" s="0" t="s">
        <v>889</v>
      </c>
      <c r="Q4920" s="216" t="n">
        <v>50000</v>
      </c>
      <c r="S4920" s="0" t="s">
        <v>843</v>
      </c>
      <c r="T4920" s="0" t="s">
        <v>784</v>
      </c>
      <c r="U4920" s="218" t="n">
        <v>28.35</v>
      </c>
      <c r="V4920" s="0" t="s">
        <v>2321</v>
      </c>
      <c r="W4920" s="0" t="s">
        <v>845</v>
      </c>
      <c r="X4920" s="0" t="s">
        <v>891</v>
      </c>
      <c r="Y4920" s="0" t="s">
        <v>847</v>
      </c>
      <c r="Z4920" s="0" t="s">
        <v>571</v>
      </c>
      <c r="AA4920" s="0" t="n">
        <v>107353</v>
      </c>
      <c r="AB4920" s="215" t="n">
        <v>37073</v>
      </c>
      <c r="AC4920" s="215" t="n">
        <v>37103</v>
      </c>
    </row>
    <row r="4921" customFormat="false" ht="12.75" hidden="false" customHeight="false" outlineLevel="0" collapsed="false">
      <c r="A4921" s="208" t="str">
        <f aca="false">B4921&amp;" "&amp;C4921&amp;" "&amp;D4921</f>
        <v>US Crude Financial</v>
      </c>
      <c r="B4921" s="208" t="str">
        <f aca="false">IF((LEFT(N4921,2)="US"),"US","")</f>
        <v>US</v>
      </c>
      <c r="C4921" s="208" t="str">
        <f aca="false">M4921</f>
        <v>Crude</v>
      </c>
      <c r="D4921" s="208" t="str">
        <f aca="false">IF(ISNUMBER(FIND("Phy",N4921))=TRUE(),"Physical","Financial")</f>
        <v>Financial</v>
      </c>
      <c r="E4921" s="208" t="n">
        <f aca="false">IF(VLOOKUP(S4921,'DD-Lookup'!$J$6:$L$50,3,FALSE())="Monthly",(YEAR(AC4921)-YEAR(AB4921))*12+MONTH(AC4921)-MONTH(AB4921)+1,(AC4921-AB4921+1))</f>
        <v>1</v>
      </c>
      <c r="F4921" s="239" t="n">
        <f aca="false">E4921*SUM(P4921:Q4921)</f>
        <v>50000</v>
      </c>
      <c r="G4921" s="214" t="n">
        <v>1294007</v>
      </c>
      <c r="H4921" s="215" t="n">
        <v>37035.5715509259</v>
      </c>
      <c r="I4921" s="0" t="s">
        <v>1376</v>
      </c>
      <c r="M4921" s="0" t="s">
        <v>97</v>
      </c>
      <c r="N4921" s="0" t="s">
        <v>841</v>
      </c>
      <c r="O4921" s="0" t="s">
        <v>842</v>
      </c>
      <c r="P4921" s="216" t="n">
        <v>50000</v>
      </c>
      <c r="S4921" s="0" t="s">
        <v>843</v>
      </c>
      <c r="T4921" s="0" t="s">
        <v>784</v>
      </c>
      <c r="U4921" s="218" t="n">
        <v>28.33</v>
      </c>
      <c r="V4921" s="0" t="s">
        <v>2510</v>
      </c>
      <c r="W4921" s="0" t="s">
        <v>845</v>
      </c>
      <c r="X4921" s="0" t="s">
        <v>846</v>
      </c>
      <c r="Y4921" s="0" t="s">
        <v>847</v>
      </c>
      <c r="Z4921" s="0" t="s">
        <v>571</v>
      </c>
      <c r="AA4921" s="0" t="n">
        <v>107354</v>
      </c>
      <c r="AB4921" s="215" t="n">
        <v>37073</v>
      </c>
      <c r="AC4921" s="215" t="n">
        <v>37103</v>
      </c>
    </row>
    <row r="4922" customFormat="false" ht="12.75" hidden="false" customHeight="false" outlineLevel="0" collapsed="false">
      <c r="A4922" s="208" t="str">
        <f aca="false">B4922&amp;" "&amp;C4922&amp;" "&amp;D4922</f>
        <v>US Natural Gas Financial</v>
      </c>
      <c r="B4922" s="208" t="str">
        <f aca="false">IF((LEFT(N4922,2)="US"),"US","")</f>
        <v>US</v>
      </c>
      <c r="C4922" s="208" t="str">
        <f aca="false">M4922</f>
        <v>Natural Gas</v>
      </c>
      <c r="D4922" s="208" t="str">
        <f aca="false">IF(ISNUMBER(FIND("Phy",N4922))=TRUE(),"Physical","Financial")</f>
        <v>Financial</v>
      </c>
      <c r="E4922" s="208" t="n">
        <f aca="false">IF(VLOOKUP(S4922,'DD-Lookup'!$J$6:$L$50,3,FALSE())="Monthly",(YEAR(AC4922)-YEAR(AB4922))*12+MONTH(AC4922)-MONTH(AB4922)+1,(AC4922-AB4922+1))</f>
        <v>6</v>
      </c>
      <c r="F4922" s="239" t="n">
        <f aca="false">E4922*SUM(P4922:Q4922)</f>
        <v>159000</v>
      </c>
      <c r="G4922" s="214" t="n">
        <v>1294008</v>
      </c>
      <c r="H4922" s="215" t="n">
        <v>37035.5716203704</v>
      </c>
      <c r="I4922" s="0" t="s">
        <v>2157</v>
      </c>
      <c r="M4922" s="0" t="s">
        <v>858</v>
      </c>
      <c r="N4922" s="0" t="s">
        <v>1024</v>
      </c>
      <c r="O4922" s="0" t="s">
        <v>3235</v>
      </c>
      <c r="Q4922" s="216" t="n">
        <v>26500</v>
      </c>
      <c r="S4922" s="0" t="s">
        <v>1026</v>
      </c>
      <c r="T4922" s="0" t="s">
        <v>784</v>
      </c>
      <c r="U4922" s="218" t="n">
        <v>4.025</v>
      </c>
      <c r="V4922" s="0" t="s">
        <v>2158</v>
      </c>
      <c r="W4922" s="0" t="s">
        <v>1406</v>
      </c>
      <c r="X4922" s="0" t="s">
        <v>1407</v>
      </c>
      <c r="Y4922" s="0" t="s">
        <v>838</v>
      </c>
      <c r="Z4922" s="0" t="s">
        <v>571</v>
      </c>
      <c r="AA4922" s="0" t="s">
        <v>3866</v>
      </c>
      <c r="AB4922" s="215" t="n">
        <v>37037.875</v>
      </c>
      <c r="AC4922" s="215" t="n">
        <v>37042.875</v>
      </c>
    </row>
    <row r="4923" customFormat="false" ht="12.75" hidden="false" customHeight="false" outlineLevel="0" collapsed="false">
      <c r="A4923" s="208" t="str">
        <f aca="false">B4923&amp;" "&amp;C4923&amp;" "&amp;D4923</f>
        <v>US Natural Gas Financial</v>
      </c>
      <c r="B4923" s="208" t="str">
        <f aca="false">IF((LEFT(N4923,2)="US"),"US","")</f>
        <v>US</v>
      </c>
      <c r="C4923" s="208" t="str">
        <f aca="false">M4923</f>
        <v>Natural Gas</v>
      </c>
      <c r="D4923" s="208" t="str">
        <f aca="false">IF(ISNUMBER(FIND("Phy",N4923))=TRUE(),"Physical","Financial")</f>
        <v>Financial</v>
      </c>
      <c r="E4923" s="208" t="n">
        <f aca="false">IF(VLOOKUP(S4923,'DD-Lookup'!$J$6:$L$50,3,FALSE())="Monthly",(YEAR(AC4923)-YEAR(AB4923))*12+MONTH(AC4923)-MONTH(AB4923)+1,(AC4923-AB4923+1))</f>
        <v>31</v>
      </c>
      <c r="F4923" s="239" t="n">
        <f aca="false">E4923*SUM(P4923:Q4923)</f>
        <v>155000</v>
      </c>
      <c r="G4923" s="214" t="n">
        <v>1294010</v>
      </c>
      <c r="H4923" s="215" t="n">
        <v>37035.5717939815</v>
      </c>
      <c r="I4923" s="0" t="s">
        <v>600</v>
      </c>
      <c r="M4923" s="0" t="s">
        <v>858</v>
      </c>
      <c r="N4923" s="0" t="s">
        <v>1024</v>
      </c>
      <c r="O4923" s="0" t="s">
        <v>1099</v>
      </c>
      <c r="P4923" s="216" t="n">
        <v>5000</v>
      </c>
      <c r="S4923" s="0" t="s">
        <v>1026</v>
      </c>
      <c r="T4923" s="0" t="s">
        <v>784</v>
      </c>
      <c r="U4923" s="218" t="n">
        <v>4.1275</v>
      </c>
      <c r="V4923" s="0" t="s">
        <v>3134</v>
      </c>
      <c r="W4923" s="0" t="s">
        <v>1028</v>
      </c>
      <c r="X4923" s="0" t="s">
        <v>1029</v>
      </c>
      <c r="Y4923" s="0" t="s">
        <v>838</v>
      </c>
      <c r="Z4923" s="0" t="s">
        <v>571</v>
      </c>
      <c r="AA4923" s="0" t="s">
        <v>3867</v>
      </c>
      <c r="AB4923" s="215" t="n">
        <v>37073.875</v>
      </c>
      <c r="AC4923" s="215" t="n">
        <v>37103.875</v>
      </c>
    </row>
    <row r="4924" customFormat="false" ht="12.75" hidden="false" customHeight="false" outlineLevel="0" collapsed="false">
      <c r="A4924" s="208" t="str">
        <f aca="false">B4924&amp;" "&amp;C4924&amp;" "&amp;D4924</f>
        <v>US Crude Financial</v>
      </c>
      <c r="B4924" s="208" t="str">
        <f aca="false">IF((LEFT(N4924,2)="US"),"US","")</f>
        <v>US</v>
      </c>
      <c r="C4924" s="208" t="str">
        <f aca="false">M4924</f>
        <v>Crude</v>
      </c>
      <c r="D4924" s="208" t="str">
        <f aca="false">IF(ISNUMBER(FIND("Phy",N4924))=TRUE(),"Physical","Financial")</f>
        <v>Financial</v>
      </c>
      <c r="E4924" s="208" t="n">
        <f aca="false">IF(VLOOKUP(S4924,'DD-Lookup'!$J$6:$L$50,3,FALSE())="Monthly",(YEAR(AC4924)-YEAR(AB4924))*12+MONTH(AC4924)-MONTH(AB4924)+1,(AC4924-AB4924+1))</f>
        <v>1</v>
      </c>
      <c r="F4924" s="239" t="n">
        <f aca="false">E4924*SUM(P4924:Q4924)</f>
        <v>50000</v>
      </c>
      <c r="G4924" s="214" t="n">
        <v>1294012</v>
      </c>
      <c r="H4924" s="215" t="n">
        <v>37035.5718287037</v>
      </c>
      <c r="I4924" s="0" t="s">
        <v>2320</v>
      </c>
      <c r="M4924" s="0" t="s">
        <v>97</v>
      </c>
      <c r="N4924" s="0" t="s">
        <v>841</v>
      </c>
      <c r="O4924" s="0" t="s">
        <v>889</v>
      </c>
      <c r="Q4924" s="216" t="n">
        <v>50000</v>
      </c>
      <c r="S4924" s="0" t="s">
        <v>843</v>
      </c>
      <c r="T4924" s="0" t="s">
        <v>784</v>
      </c>
      <c r="U4924" s="218" t="n">
        <v>28.35</v>
      </c>
      <c r="V4924" s="0" t="s">
        <v>2321</v>
      </c>
      <c r="W4924" s="0" t="s">
        <v>845</v>
      </c>
      <c r="X4924" s="0" t="s">
        <v>891</v>
      </c>
      <c r="Y4924" s="0" t="s">
        <v>847</v>
      </c>
      <c r="Z4924" s="0" t="s">
        <v>571</v>
      </c>
      <c r="AA4924" s="0" t="n">
        <v>107355</v>
      </c>
      <c r="AB4924" s="215" t="n">
        <v>37073</v>
      </c>
      <c r="AC4924" s="215" t="n">
        <v>37103</v>
      </c>
    </row>
    <row r="4925" customFormat="false" ht="12.75" hidden="false" customHeight="false" outlineLevel="0" collapsed="false">
      <c r="A4925" s="208" t="str">
        <f aca="false">B4925&amp;" "&amp;C4925&amp;" "&amp;D4925</f>
        <v>US Natural Gas Physical</v>
      </c>
      <c r="B4925" s="208" t="str">
        <f aca="false">IF((LEFT(N4925,2)="US"),"US","")</f>
        <v>US</v>
      </c>
      <c r="C4925" s="208" t="str">
        <f aca="false">M4925</f>
        <v>Natural Gas</v>
      </c>
      <c r="D4925" s="208" t="str">
        <f aca="false">IF(ISNUMBER(FIND("Phy",N4925))=TRUE(),"Physical","Financial")</f>
        <v>Physical</v>
      </c>
      <c r="E4925" s="208" t="n">
        <f aca="false">IF(VLOOKUP(S4925,'DD-Lookup'!$J$6:$L$50,3,FALSE())="Monthly",(YEAR(AC4925)-YEAR(AB4925))*12+MONTH(AC4925)-MONTH(AB4925)+1,(AC4925-AB4925+1))</f>
        <v>4</v>
      </c>
      <c r="F4925" s="239" t="n">
        <f aca="false">E4925*SUM(P4925:Q4925)</f>
        <v>20000</v>
      </c>
      <c r="G4925" s="214" t="n">
        <v>1294013</v>
      </c>
      <c r="H4925" s="215" t="n">
        <v>37035.5718402778</v>
      </c>
      <c r="I4925" s="0" t="s">
        <v>1471</v>
      </c>
      <c r="M4925" s="0" t="s">
        <v>858</v>
      </c>
      <c r="N4925" s="0" t="s">
        <v>1305</v>
      </c>
      <c r="O4925" s="0" t="s">
        <v>3730</v>
      </c>
      <c r="P4925" s="216" t="n">
        <v>5000</v>
      </c>
      <c r="S4925" s="0" t="s">
        <v>1026</v>
      </c>
      <c r="T4925" s="0" t="s">
        <v>784</v>
      </c>
      <c r="U4925" s="218" t="n">
        <v>4.275</v>
      </c>
      <c r="V4925" s="0" t="s">
        <v>1472</v>
      </c>
      <c r="W4925" s="0" t="s">
        <v>1531</v>
      </c>
      <c r="X4925" s="0" t="s">
        <v>1532</v>
      </c>
      <c r="Y4925" s="0" t="s">
        <v>1310</v>
      </c>
      <c r="Z4925" s="0" t="s">
        <v>571</v>
      </c>
      <c r="AA4925" s="0" t="n">
        <v>809638</v>
      </c>
      <c r="AB4925" s="215" t="n">
        <v>37037</v>
      </c>
      <c r="AC4925" s="215" t="n">
        <v>37040</v>
      </c>
    </row>
    <row r="4926" customFormat="false" ht="12.75" hidden="false" customHeight="false" outlineLevel="0" collapsed="false">
      <c r="A4926" s="208" t="str">
        <f aca="false">B4926&amp;" "&amp;C4926&amp;" "&amp;D4926</f>
        <v>US Natural Gas Physical</v>
      </c>
      <c r="B4926" s="208" t="str">
        <f aca="false">IF((LEFT(N4926,2)="US"),"US","")</f>
        <v>US</v>
      </c>
      <c r="C4926" s="208" t="str">
        <f aca="false">M4926</f>
        <v>Natural Gas</v>
      </c>
      <c r="D4926" s="208" t="str">
        <f aca="false">IF(ISNUMBER(FIND("Phy",N4926))=TRUE(),"Physical","Financial")</f>
        <v>Physical</v>
      </c>
      <c r="E4926" s="208" t="n">
        <f aca="false">IF(VLOOKUP(S4926,'DD-Lookup'!$J$6:$L$50,3,FALSE())="Monthly",(YEAR(AC4926)-YEAR(AB4926))*12+MONTH(AC4926)-MONTH(AB4926)+1,(AC4926-AB4926+1))</f>
        <v>4</v>
      </c>
      <c r="F4926" s="239" t="n">
        <f aca="false">E4926*SUM(P4926:Q4926)</f>
        <v>40000</v>
      </c>
      <c r="G4926" s="214" t="n">
        <v>1294015</v>
      </c>
      <c r="H4926" s="215" t="n">
        <v>37035.5718865741</v>
      </c>
      <c r="I4926" s="0" t="s">
        <v>2097</v>
      </c>
      <c r="M4926" s="0" t="s">
        <v>858</v>
      </c>
      <c r="N4926" s="0" t="s">
        <v>1305</v>
      </c>
      <c r="O4926" s="0" t="s">
        <v>3542</v>
      </c>
      <c r="P4926" s="216" t="n">
        <v>10000</v>
      </c>
      <c r="S4926" s="0" t="s">
        <v>1026</v>
      </c>
      <c r="T4926" s="0" t="s">
        <v>784</v>
      </c>
      <c r="U4926" s="218" t="n">
        <v>4.015</v>
      </c>
      <c r="V4926" s="0" t="s">
        <v>2123</v>
      </c>
      <c r="W4926" s="0" t="s">
        <v>1434</v>
      </c>
      <c r="X4926" s="0" t="s">
        <v>1435</v>
      </c>
      <c r="Y4926" s="0" t="s">
        <v>1310</v>
      </c>
      <c r="Z4926" s="0" t="s">
        <v>571</v>
      </c>
      <c r="AA4926" s="0" t="n">
        <v>809639</v>
      </c>
      <c r="AB4926" s="215" t="n">
        <v>37037</v>
      </c>
      <c r="AC4926" s="215" t="n">
        <v>37040</v>
      </c>
    </row>
    <row r="4927" customFormat="false" ht="12.75" hidden="false" customHeight="false" outlineLevel="0" collapsed="false">
      <c r="A4927" s="208" t="str">
        <f aca="false">B4927&amp;" "&amp;C4927&amp;" "&amp;D4927</f>
        <v>US Natural Gas Physical</v>
      </c>
      <c r="B4927" s="208" t="str">
        <f aca="false">IF((LEFT(N4927,2)="US"),"US","")</f>
        <v>US</v>
      </c>
      <c r="C4927" s="208" t="str">
        <f aca="false">M4927</f>
        <v>Natural Gas</v>
      </c>
      <c r="D4927" s="208" t="str">
        <f aca="false">IF(ISNUMBER(FIND("Phy",N4927))=TRUE(),"Physical","Financial")</f>
        <v>Physical</v>
      </c>
      <c r="E4927" s="208" t="n">
        <f aca="false">IF(VLOOKUP(S4927,'DD-Lookup'!$J$6:$L$50,3,FALSE())="Monthly",(YEAR(AC4927)-YEAR(AB4927))*12+MONTH(AC4927)-MONTH(AB4927)+1,(AC4927-AB4927+1))</f>
        <v>4</v>
      </c>
      <c r="F4927" s="239" t="n">
        <f aca="false">E4927*SUM(P4927:Q4927)</f>
        <v>40000</v>
      </c>
      <c r="G4927" s="214" t="n">
        <v>1294016</v>
      </c>
      <c r="H4927" s="215" t="n">
        <v>37035.5719444445</v>
      </c>
      <c r="I4927" s="0" t="s">
        <v>2097</v>
      </c>
      <c r="M4927" s="0" t="s">
        <v>858</v>
      </c>
      <c r="N4927" s="0" t="s">
        <v>1305</v>
      </c>
      <c r="O4927" s="0" t="s">
        <v>3542</v>
      </c>
      <c r="P4927" s="216" t="n">
        <v>10000</v>
      </c>
      <c r="S4927" s="0" t="s">
        <v>1026</v>
      </c>
      <c r="T4927" s="0" t="s">
        <v>784</v>
      </c>
      <c r="U4927" s="218" t="n">
        <v>4.01</v>
      </c>
      <c r="V4927" s="0" t="s">
        <v>2123</v>
      </c>
      <c r="W4927" s="0" t="s">
        <v>1434</v>
      </c>
      <c r="X4927" s="0" t="s">
        <v>1435</v>
      </c>
      <c r="Y4927" s="0" t="s">
        <v>1310</v>
      </c>
      <c r="Z4927" s="0" t="s">
        <v>571</v>
      </c>
      <c r="AA4927" s="0" t="n">
        <v>809640</v>
      </c>
      <c r="AB4927" s="215" t="n">
        <v>37037</v>
      </c>
      <c r="AC4927" s="215" t="n">
        <v>37040</v>
      </c>
    </row>
    <row r="4928" customFormat="false" ht="12.75" hidden="false" customHeight="false" outlineLevel="0" collapsed="false">
      <c r="A4928" s="208" t="str">
        <f aca="false">B4928&amp;" "&amp;C4928&amp;" "&amp;D4928</f>
        <v>US Natural Gas Physical</v>
      </c>
      <c r="B4928" s="208" t="str">
        <f aca="false">IF((LEFT(N4928,2)="US"),"US","")</f>
        <v>US</v>
      </c>
      <c r="C4928" s="208" t="str">
        <f aca="false">M4928</f>
        <v>Natural Gas</v>
      </c>
      <c r="D4928" s="208" t="str">
        <f aca="false">IF(ISNUMBER(FIND("Phy",N4928))=TRUE(),"Physical","Financial")</f>
        <v>Physical</v>
      </c>
      <c r="E4928" s="208" t="n">
        <f aca="false">IF(VLOOKUP(S4928,'DD-Lookup'!$J$6:$L$50,3,FALSE())="Monthly",(YEAR(AC4928)-YEAR(AB4928))*12+MONTH(AC4928)-MONTH(AB4928)+1,(AC4928-AB4928+1))</f>
        <v>4</v>
      </c>
      <c r="F4928" s="239" t="n">
        <f aca="false">E4928*SUM(P4928:Q4928)</f>
        <v>20000</v>
      </c>
      <c r="G4928" s="214" t="n">
        <v>1294019</v>
      </c>
      <c r="H4928" s="215" t="n">
        <v>37035.5719907407</v>
      </c>
      <c r="I4928" s="0" t="s">
        <v>1471</v>
      </c>
      <c r="M4928" s="0" t="s">
        <v>858</v>
      </c>
      <c r="N4928" s="0" t="s">
        <v>1305</v>
      </c>
      <c r="O4928" s="0" t="s">
        <v>3542</v>
      </c>
      <c r="Q4928" s="216" t="n">
        <v>5000</v>
      </c>
      <c r="S4928" s="0" t="s">
        <v>1026</v>
      </c>
      <c r="T4928" s="0" t="s">
        <v>784</v>
      </c>
      <c r="U4928" s="218" t="n">
        <v>4.01</v>
      </c>
      <c r="V4928" s="0" t="s">
        <v>1472</v>
      </c>
      <c r="W4928" s="0" t="s">
        <v>1434</v>
      </c>
      <c r="X4928" s="0" t="s">
        <v>1435</v>
      </c>
      <c r="Y4928" s="0" t="s">
        <v>1310</v>
      </c>
      <c r="Z4928" s="0" t="s">
        <v>571</v>
      </c>
      <c r="AA4928" s="0" t="n">
        <v>809641</v>
      </c>
      <c r="AB4928" s="215" t="n">
        <v>37037</v>
      </c>
      <c r="AC4928" s="215" t="n">
        <v>37040</v>
      </c>
    </row>
    <row r="4929" customFormat="false" ht="12.75" hidden="false" customHeight="false" outlineLevel="0" collapsed="false">
      <c r="A4929" s="208" t="str">
        <f aca="false">B4929&amp;" "&amp;C4929&amp;" "&amp;D4929</f>
        <v>US Natural Gas Financial</v>
      </c>
      <c r="B4929" s="208" t="str">
        <f aca="false">IF((LEFT(N4929,2)="US"),"US","")</f>
        <v>US</v>
      </c>
      <c r="C4929" s="208" t="str">
        <f aca="false">M4929</f>
        <v>Natural Gas</v>
      </c>
      <c r="D4929" s="208" t="str">
        <f aca="false">IF(ISNUMBER(FIND("Phy",N4929))=TRUE(),"Physical","Financial")</f>
        <v>Financial</v>
      </c>
      <c r="E4929" s="208" t="n">
        <f aca="false">IF(VLOOKUP(S4929,'DD-Lookup'!$J$6:$L$50,3,FALSE())="Monthly",(YEAR(AC4929)-YEAR(AB4929))*12+MONTH(AC4929)-MONTH(AB4929)+1,(AC4929-AB4929+1))</f>
        <v>31</v>
      </c>
      <c r="F4929" s="239" t="n">
        <f aca="false">E4929*SUM(P4929:Q4929)</f>
        <v>77500</v>
      </c>
      <c r="G4929" s="214" t="n">
        <v>1294022</v>
      </c>
      <c r="H4929" s="215" t="n">
        <v>37035.5720023148</v>
      </c>
      <c r="I4929" s="0" t="s">
        <v>1278</v>
      </c>
      <c r="M4929" s="0" t="s">
        <v>858</v>
      </c>
      <c r="N4929" s="0" t="s">
        <v>1024</v>
      </c>
      <c r="O4929" s="0" t="s">
        <v>1145</v>
      </c>
      <c r="P4929" s="216" t="n">
        <v>2500</v>
      </c>
      <c r="S4929" s="0" t="s">
        <v>1026</v>
      </c>
      <c r="T4929" s="0" t="s">
        <v>784</v>
      </c>
      <c r="U4929" s="218" t="n">
        <v>4.2075</v>
      </c>
      <c r="V4929" s="0" t="s">
        <v>3823</v>
      </c>
      <c r="W4929" s="0" t="s">
        <v>1028</v>
      </c>
      <c r="X4929" s="0" t="s">
        <v>1029</v>
      </c>
      <c r="Y4929" s="0" t="s">
        <v>838</v>
      </c>
      <c r="Z4929" s="0" t="s">
        <v>571</v>
      </c>
      <c r="AA4929" s="0" t="s">
        <v>3868</v>
      </c>
      <c r="AB4929" s="215" t="n">
        <v>37104.875</v>
      </c>
      <c r="AC4929" s="215" t="n">
        <v>37134.875</v>
      </c>
    </row>
    <row r="4930" customFormat="false" ht="12.75" hidden="false" customHeight="false" outlineLevel="0" collapsed="false">
      <c r="A4930" s="208" t="str">
        <f aca="false">B4930&amp;" "&amp;C4930&amp;" "&amp;D4930</f>
        <v>US Natural Gas Physical</v>
      </c>
      <c r="B4930" s="208" t="str">
        <f aca="false">IF((LEFT(N4930,2)="US"),"US","")</f>
        <v>US</v>
      </c>
      <c r="C4930" s="208" t="str">
        <f aca="false">M4930</f>
        <v>Natural Gas</v>
      </c>
      <c r="D4930" s="208" t="str">
        <f aca="false">IF(ISNUMBER(FIND("Phy",N4930))=TRUE(),"Physical","Financial")</f>
        <v>Physical</v>
      </c>
      <c r="E4930" s="208" t="n">
        <f aca="false">IF(VLOOKUP(S4930,'DD-Lookup'!$J$6:$L$50,3,FALSE())="Monthly",(YEAR(AC4930)-YEAR(AB4930))*12+MONTH(AC4930)-MONTH(AB4930)+1,(AC4930-AB4930+1))</f>
        <v>4</v>
      </c>
      <c r="F4930" s="239" t="n">
        <f aca="false">E4930*SUM(P4930:Q4930)</f>
        <v>40000</v>
      </c>
      <c r="G4930" s="214" t="n">
        <v>1294021</v>
      </c>
      <c r="H4930" s="215" t="n">
        <v>37035.5720023148</v>
      </c>
      <c r="I4930" s="0" t="s">
        <v>2097</v>
      </c>
      <c r="M4930" s="0" t="s">
        <v>858</v>
      </c>
      <c r="N4930" s="0" t="s">
        <v>1305</v>
      </c>
      <c r="O4930" s="0" t="s">
        <v>3542</v>
      </c>
      <c r="P4930" s="216" t="n">
        <v>10000</v>
      </c>
      <c r="S4930" s="0" t="s">
        <v>1026</v>
      </c>
      <c r="T4930" s="0" t="s">
        <v>784</v>
      </c>
      <c r="U4930" s="218" t="n">
        <v>4.005</v>
      </c>
      <c r="V4930" s="0" t="s">
        <v>2123</v>
      </c>
      <c r="W4930" s="0" t="s">
        <v>1434</v>
      </c>
      <c r="X4930" s="0" t="s">
        <v>1435</v>
      </c>
      <c r="Y4930" s="0" t="s">
        <v>1310</v>
      </c>
      <c r="Z4930" s="0" t="s">
        <v>571</v>
      </c>
      <c r="AA4930" s="0" t="n">
        <v>809642</v>
      </c>
      <c r="AB4930" s="215" t="n">
        <v>37037</v>
      </c>
      <c r="AC4930" s="215" t="n">
        <v>37040</v>
      </c>
    </row>
    <row r="4931" customFormat="false" ht="12.75" hidden="false" customHeight="false" outlineLevel="0" collapsed="false">
      <c r="A4931" s="208" t="str">
        <f aca="false">B4931&amp;" "&amp;C4931&amp;" "&amp;D4931</f>
        <v>US Natural Gas Physical</v>
      </c>
      <c r="B4931" s="208" t="str">
        <f aca="false">IF((LEFT(N4931,2)="US"),"US","")</f>
        <v>US</v>
      </c>
      <c r="C4931" s="208" t="str">
        <f aca="false">M4931</f>
        <v>Natural Gas</v>
      </c>
      <c r="D4931" s="208" t="str">
        <f aca="false">IF(ISNUMBER(FIND("Phy",N4931))=TRUE(),"Physical","Financial")</f>
        <v>Physical</v>
      </c>
      <c r="E4931" s="208" t="n">
        <f aca="false">IF(VLOOKUP(S4931,'DD-Lookup'!$J$6:$L$50,3,FALSE())="Monthly",(YEAR(AC4931)-YEAR(AB4931))*12+MONTH(AC4931)-MONTH(AB4931)+1,(AC4931-AB4931+1))</f>
        <v>4</v>
      </c>
      <c r="F4931" s="239" t="n">
        <f aca="false">E4931*SUM(P4931:Q4931)</f>
        <v>40000</v>
      </c>
      <c r="G4931" s="214" t="n">
        <v>1294025</v>
      </c>
      <c r="H4931" s="215" t="n">
        <v>37035.5720601852</v>
      </c>
      <c r="I4931" s="0" t="s">
        <v>2097</v>
      </c>
      <c r="M4931" s="0" t="s">
        <v>858</v>
      </c>
      <c r="N4931" s="0" t="s">
        <v>1305</v>
      </c>
      <c r="O4931" s="0" t="s">
        <v>3542</v>
      </c>
      <c r="P4931" s="216" t="n">
        <v>10000</v>
      </c>
      <c r="S4931" s="0" t="s">
        <v>1026</v>
      </c>
      <c r="T4931" s="0" t="s">
        <v>784</v>
      </c>
      <c r="U4931" s="218" t="n">
        <v>4</v>
      </c>
      <c r="V4931" s="0" t="s">
        <v>2123</v>
      </c>
      <c r="W4931" s="0" t="s">
        <v>1434</v>
      </c>
      <c r="X4931" s="0" t="s">
        <v>1435</v>
      </c>
      <c r="Y4931" s="0" t="s">
        <v>1310</v>
      </c>
      <c r="Z4931" s="0" t="s">
        <v>571</v>
      </c>
      <c r="AA4931" s="0" t="n">
        <v>809643</v>
      </c>
      <c r="AB4931" s="215" t="n">
        <v>37037</v>
      </c>
      <c r="AC4931" s="215" t="n">
        <v>37040</v>
      </c>
    </row>
    <row r="4932" customFormat="false" ht="12.75" hidden="false" customHeight="false" outlineLevel="0" collapsed="false">
      <c r="A4932" s="208" t="str">
        <f aca="false">B4932&amp;" "&amp;C4932&amp;" "&amp;D4932</f>
        <v>US Natural Gas Physical</v>
      </c>
      <c r="B4932" s="208" t="str">
        <f aca="false">IF((LEFT(N4932,2)="US"),"US","")</f>
        <v>US</v>
      </c>
      <c r="C4932" s="208" t="str">
        <f aca="false">M4932</f>
        <v>Natural Gas</v>
      </c>
      <c r="D4932" s="208" t="str">
        <f aca="false">IF(ISNUMBER(FIND("Phy",N4932))=TRUE(),"Physical","Financial")</f>
        <v>Physical</v>
      </c>
      <c r="E4932" s="208" t="n">
        <f aca="false">IF(VLOOKUP(S4932,'DD-Lookup'!$J$6:$L$50,3,FALSE())="Monthly",(YEAR(AC4932)-YEAR(AB4932))*12+MONTH(AC4932)-MONTH(AB4932)+1,(AC4932-AB4932+1))</f>
        <v>4</v>
      </c>
      <c r="F4932" s="239" t="n">
        <f aca="false">E4932*SUM(P4932:Q4932)</f>
        <v>20000</v>
      </c>
      <c r="G4932" s="214" t="n">
        <v>1294026</v>
      </c>
      <c r="H4932" s="215" t="n">
        <v>37035.5720833333</v>
      </c>
      <c r="I4932" s="0" t="s">
        <v>600</v>
      </c>
      <c r="M4932" s="0" t="s">
        <v>858</v>
      </c>
      <c r="N4932" s="0" t="s">
        <v>1305</v>
      </c>
      <c r="O4932" s="0" t="s">
        <v>3730</v>
      </c>
      <c r="Q4932" s="216" t="n">
        <v>5000</v>
      </c>
      <c r="S4932" s="0" t="s">
        <v>1026</v>
      </c>
      <c r="T4932" s="0" t="s">
        <v>784</v>
      </c>
      <c r="U4932" s="218" t="n">
        <v>4.28</v>
      </c>
      <c r="V4932" s="0" t="s">
        <v>1507</v>
      </c>
      <c r="W4932" s="0" t="s">
        <v>1531</v>
      </c>
      <c r="X4932" s="0" t="s">
        <v>1532</v>
      </c>
      <c r="Y4932" s="0" t="s">
        <v>1310</v>
      </c>
      <c r="Z4932" s="0" t="s">
        <v>571</v>
      </c>
      <c r="AA4932" s="0" t="n">
        <v>809644</v>
      </c>
      <c r="AB4932" s="215" t="n">
        <v>37037</v>
      </c>
      <c r="AC4932" s="215" t="n">
        <v>37040</v>
      </c>
    </row>
    <row r="4933" customFormat="false" ht="12.75" hidden="false" customHeight="false" outlineLevel="0" collapsed="false">
      <c r="A4933" s="208" t="str">
        <f aca="false">B4933&amp;" "&amp;C4933&amp;" "&amp;D4933</f>
        <v>US Natural Gas Financial</v>
      </c>
      <c r="B4933" s="208" t="str">
        <f aca="false">IF((LEFT(N4933,2)="US"),"US","")</f>
        <v>US</v>
      </c>
      <c r="C4933" s="208" t="str">
        <f aca="false">M4933</f>
        <v>Natural Gas</v>
      </c>
      <c r="D4933" s="208" t="str">
        <f aca="false">IF(ISNUMBER(FIND("Phy",N4933))=TRUE(),"Physical","Financial")</f>
        <v>Financial</v>
      </c>
      <c r="E4933" s="208" t="n">
        <f aca="false">IF(VLOOKUP(S4933,'DD-Lookup'!$J$6:$L$50,3,FALSE())="Monthly",(YEAR(AC4933)-YEAR(AB4933))*12+MONTH(AC4933)-MONTH(AB4933)+1,(AC4933-AB4933+1))</f>
        <v>30</v>
      </c>
      <c r="F4933" s="239" t="n">
        <f aca="false">E4933*SUM(P4933:Q4933)</f>
        <v>300000</v>
      </c>
      <c r="G4933" s="214" t="n">
        <v>1294027</v>
      </c>
      <c r="H4933" s="215" t="n">
        <v>37035.5720949074</v>
      </c>
      <c r="I4933" s="0" t="s">
        <v>2157</v>
      </c>
      <c r="M4933" s="0" t="s">
        <v>858</v>
      </c>
      <c r="N4933" s="0" t="s">
        <v>1024</v>
      </c>
      <c r="O4933" s="0" t="s">
        <v>1025</v>
      </c>
      <c r="P4933" s="216" t="n">
        <v>10000</v>
      </c>
      <c r="S4933" s="0" t="s">
        <v>1026</v>
      </c>
      <c r="T4933" s="0" t="s">
        <v>784</v>
      </c>
      <c r="U4933" s="218" t="n">
        <v>4.06</v>
      </c>
      <c r="V4933" s="0" t="s">
        <v>2158</v>
      </c>
      <c r="W4933" s="0" t="s">
        <v>1028</v>
      </c>
      <c r="X4933" s="0" t="s">
        <v>1029</v>
      </c>
      <c r="Y4933" s="0" t="s">
        <v>838</v>
      </c>
      <c r="Z4933" s="0" t="s">
        <v>571</v>
      </c>
      <c r="AA4933" s="0" t="s">
        <v>3869</v>
      </c>
      <c r="AB4933" s="215" t="n">
        <v>37043.875</v>
      </c>
      <c r="AC4933" s="215" t="n">
        <v>37072.875</v>
      </c>
    </row>
    <row r="4934" customFormat="false" ht="12.75" hidden="false" customHeight="false" outlineLevel="0" collapsed="false">
      <c r="A4934" s="208" t="str">
        <f aca="false">B4934&amp;" "&amp;C4934&amp;" "&amp;D4934</f>
        <v>US Natural Gas Financial</v>
      </c>
      <c r="B4934" s="208" t="str">
        <f aca="false">IF((LEFT(N4934,2)="US"),"US","")</f>
        <v>US</v>
      </c>
      <c r="C4934" s="208" t="str">
        <f aca="false">M4934</f>
        <v>Natural Gas</v>
      </c>
      <c r="D4934" s="208" t="str">
        <f aca="false">IF(ISNUMBER(FIND("Phy",N4934))=TRUE(),"Physical","Financial")</f>
        <v>Financial</v>
      </c>
      <c r="E4934" s="208" t="n">
        <f aca="false">IF(VLOOKUP(S4934,'DD-Lookup'!$J$6:$L$50,3,FALSE())="Monthly",(YEAR(AC4934)-YEAR(AB4934))*12+MONTH(AC4934)-MONTH(AB4934)+1,(AC4934-AB4934+1))</f>
        <v>31</v>
      </c>
      <c r="F4934" s="239" t="n">
        <f aca="false">E4934*SUM(P4934:Q4934)</f>
        <v>155000</v>
      </c>
      <c r="G4934" s="214" t="n">
        <v>1294028</v>
      </c>
      <c r="H4934" s="215" t="n">
        <v>37035.5721875</v>
      </c>
      <c r="I4934" s="0" t="s">
        <v>600</v>
      </c>
      <c r="M4934" s="0" t="s">
        <v>858</v>
      </c>
      <c r="N4934" s="0" t="s">
        <v>1024</v>
      </c>
      <c r="O4934" s="0" t="s">
        <v>1145</v>
      </c>
      <c r="P4934" s="216" t="n">
        <v>5000</v>
      </c>
      <c r="S4934" s="0" t="s">
        <v>1026</v>
      </c>
      <c r="T4934" s="0" t="s">
        <v>784</v>
      </c>
      <c r="U4934" s="218" t="n">
        <v>4.2075</v>
      </c>
      <c r="V4934" s="0" t="s">
        <v>3134</v>
      </c>
      <c r="W4934" s="0" t="s">
        <v>1028</v>
      </c>
      <c r="X4934" s="0" t="s">
        <v>1029</v>
      </c>
      <c r="Y4934" s="0" t="s">
        <v>838</v>
      </c>
      <c r="Z4934" s="0" t="s">
        <v>571</v>
      </c>
      <c r="AA4934" s="0" t="s">
        <v>3870</v>
      </c>
      <c r="AB4934" s="215" t="n">
        <v>37104.875</v>
      </c>
      <c r="AC4934" s="215" t="n">
        <v>37134.875</v>
      </c>
    </row>
    <row r="4935" customFormat="false" ht="12.75" hidden="false" customHeight="false" outlineLevel="0" collapsed="false">
      <c r="A4935" s="208" t="str">
        <f aca="false">B4935&amp;" "&amp;C4935&amp;" "&amp;D4935</f>
        <v>US Natural Gas Financial</v>
      </c>
      <c r="B4935" s="208" t="str">
        <f aca="false">IF((LEFT(N4935,2)="US"),"US","")</f>
        <v>US</v>
      </c>
      <c r="C4935" s="208" t="str">
        <f aca="false">M4935</f>
        <v>Natural Gas</v>
      </c>
      <c r="D4935" s="208" t="str">
        <f aca="false">IF(ISNUMBER(FIND("Phy",N4935))=TRUE(),"Physical","Financial")</f>
        <v>Financial</v>
      </c>
      <c r="E4935" s="208" t="n">
        <f aca="false">IF(VLOOKUP(S4935,'DD-Lookup'!$J$6:$L$50,3,FALSE())="Monthly",(YEAR(AC4935)-YEAR(AB4935))*12+MONTH(AC4935)-MONTH(AB4935)+1,(AC4935-AB4935+1))</f>
        <v>92</v>
      </c>
      <c r="F4935" s="239" t="n">
        <f aca="false">E4935*SUM(P4935:Q4935)</f>
        <v>460000</v>
      </c>
      <c r="G4935" s="214" t="n">
        <v>1294031</v>
      </c>
      <c r="H4935" s="215" t="n">
        <v>37035.5722685185</v>
      </c>
      <c r="I4935" s="0" t="s">
        <v>2300</v>
      </c>
      <c r="M4935" s="0" t="s">
        <v>858</v>
      </c>
      <c r="N4935" s="0" t="s">
        <v>1482</v>
      </c>
      <c r="O4935" s="0" t="s">
        <v>3626</v>
      </c>
      <c r="P4935" s="216" t="n">
        <v>5000</v>
      </c>
      <c r="S4935" s="0" t="s">
        <v>1026</v>
      </c>
      <c r="T4935" s="0" t="s">
        <v>784</v>
      </c>
      <c r="U4935" s="218" t="n">
        <v>0.195</v>
      </c>
      <c r="V4935" s="0" t="s">
        <v>2301</v>
      </c>
      <c r="W4935" s="0" t="s">
        <v>1485</v>
      </c>
      <c r="X4935" s="0" t="s">
        <v>1486</v>
      </c>
      <c r="Y4935" s="0" t="s">
        <v>838</v>
      </c>
      <c r="Z4935" s="0" t="s">
        <v>571</v>
      </c>
      <c r="AA4935" s="0" t="s">
        <v>3871</v>
      </c>
      <c r="AB4935" s="215" t="n">
        <v>37073</v>
      </c>
      <c r="AC4935" s="215" t="n">
        <v>37164</v>
      </c>
    </row>
    <row r="4936" customFormat="false" ht="12.75" hidden="false" customHeight="false" outlineLevel="0" collapsed="false">
      <c r="A4936" s="208" t="str">
        <f aca="false">B4936&amp;" "&amp;C4936&amp;" "&amp;D4936</f>
        <v>US Natural Gas Financial</v>
      </c>
      <c r="B4936" s="208" t="str">
        <f aca="false">IF((LEFT(N4936,2)="US"),"US","")</f>
        <v>US</v>
      </c>
      <c r="C4936" s="208" t="str">
        <f aca="false">M4936</f>
        <v>Natural Gas</v>
      </c>
      <c r="D4936" s="208" t="str">
        <f aca="false">IF(ISNUMBER(FIND("Phy",N4936))=TRUE(),"Physical","Financial")</f>
        <v>Financial</v>
      </c>
      <c r="E4936" s="208" t="n">
        <f aca="false">IF(VLOOKUP(S4936,'DD-Lookup'!$J$6:$L$50,3,FALSE())="Monthly",(YEAR(AC4936)-YEAR(AB4936))*12+MONTH(AC4936)-MONTH(AB4936)+1,(AC4936-AB4936+1))</f>
        <v>30</v>
      </c>
      <c r="F4936" s="239" t="n">
        <f aca="false">E4936*SUM(P4936:Q4936)</f>
        <v>75000</v>
      </c>
      <c r="G4936" s="214" t="n">
        <v>1294032</v>
      </c>
      <c r="H4936" s="215" t="n">
        <v>37035.5722800926</v>
      </c>
      <c r="I4936" s="0" t="s">
        <v>1023</v>
      </c>
      <c r="M4936" s="0" t="s">
        <v>858</v>
      </c>
      <c r="N4936" s="0" t="s">
        <v>1024</v>
      </c>
      <c r="O4936" s="0" t="s">
        <v>1025</v>
      </c>
      <c r="P4936" s="216" t="n">
        <v>2500</v>
      </c>
      <c r="S4936" s="0" t="s">
        <v>1026</v>
      </c>
      <c r="T4936" s="0" t="s">
        <v>784</v>
      </c>
      <c r="U4936" s="218" t="n">
        <v>4.06</v>
      </c>
      <c r="V4936" s="0" t="s">
        <v>3451</v>
      </c>
      <c r="W4936" s="0" t="s">
        <v>1028</v>
      </c>
      <c r="X4936" s="0" t="s">
        <v>1029</v>
      </c>
      <c r="Y4936" s="0" t="s">
        <v>838</v>
      </c>
      <c r="Z4936" s="0" t="s">
        <v>571</v>
      </c>
      <c r="AA4936" s="0" t="s">
        <v>3872</v>
      </c>
      <c r="AB4936" s="215" t="n">
        <v>37043.875</v>
      </c>
      <c r="AC4936" s="215" t="n">
        <v>37072.875</v>
      </c>
    </row>
    <row r="4937" customFormat="false" ht="12.75" hidden="false" customHeight="false" outlineLevel="0" collapsed="false">
      <c r="A4937" s="208" t="str">
        <f aca="false">B4937&amp;" "&amp;C4937&amp;" "&amp;D4937</f>
        <v>US Natural Gas Financial</v>
      </c>
      <c r="B4937" s="208" t="str">
        <f aca="false">IF((LEFT(N4937,2)="US"),"US","")</f>
        <v>US</v>
      </c>
      <c r="C4937" s="208" t="str">
        <f aca="false">M4937</f>
        <v>Natural Gas</v>
      </c>
      <c r="D4937" s="208" t="str">
        <f aca="false">IF(ISNUMBER(FIND("Phy",N4937))=TRUE(),"Physical","Financial")</f>
        <v>Financial</v>
      </c>
      <c r="E4937" s="208" t="n">
        <f aca="false">IF(VLOOKUP(S4937,'DD-Lookup'!$J$6:$L$50,3,FALSE())="Monthly",(YEAR(AC4937)-YEAR(AB4937))*12+MONTH(AC4937)-MONTH(AB4937)+1,(AC4937-AB4937+1))</f>
        <v>30</v>
      </c>
      <c r="F4937" s="239" t="n">
        <f aca="false">E4937*SUM(P4937:Q4937)</f>
        <v>600000</v>
      </c>
      <c r="G4937" s="214" t="n">
        <v>1294033</v>
      </c>
      <c r="H4937" s="215" t="n">
        <v>37035.5724189815</v>
      </c>
      <c r="I4937" s="0" t="s">
        <v>1073</v>
      </c>
      <c r="M4937" s="0" t="s">
        <v>858</v>
      </c>
      <c r="N4937" s="0" t="s">
        <v>1024</v>
      </c>
      <c r="O4937" s="0" t="s">
        <v>1025</v>
      </c>
      <c r="Q4937" s="216" t="n">
        <v>20000</v>
      </c>
      <c r="S4937" s="0" t="s">
        <v>1026</v>
      </c>
      <c r="T4937" s="0" t="s">
        <v>784</v>
      </c>
      <c r="U4937" s="218" t="n">
        <v>4.065</v>
      </c>
      <c r="V4937" s="0" t="s">
        <v>3611</v>
      </c>
      <c r="W4937" s="0" t="s">
        <v>1028</v>
      </c>
      <c r="X4937" s="0" t="s">
        <v>1029</v>
      </c>
      <c r="Y4937" s="0" t="s">
        <v>838</v>
      </c>
      <c r="Z4937" s="0" t="s">
        <v>571</v>
      </c>
      <c r="AA4937" s="0" t="s">
        <v>3873</v>
      </c>
      <c r="AB4937" s="215" t="n">
        <v>37043.875</v>
      </c>
      <c r="AC4937" s="215" t="n">
        <v>37072.875</v>
      </c>
    </row>
    <row r="4938" customFormat="false" ht="12.75" hidden="false" customHeight="false" outlineLevel="0" collapsed="false">
      <c r="A4938" s="208" t="str">
        <f aca="false">B4938&amp;" "&amp;C4938&amp;" "&amp;D4938</f>
        <v>US Natural Gas Physical</v>
      </c>
      <c r="B4938" s="208" t="str">
        <f aca="false">IF((LEFT(N4938,2)="US"),"US","")</f>
        <v>US</v>
      </c>
      <c r="C4938" s="208" t="str">
        <f aca="false">M4938</f>
        <v>Natural Gas</v>
      </c>
      <c r="D4938" s="208" t="str">
        <f aca="false">IF(ISNUMBER(FIND("Phy",N4938))=TRUE(),"Physical","Financial")</f>
        <v>Physical</v>
      </c>
      <c r="E4938" s="208" t="n">
        <f aca="false">IF(VLOOKUP(S4938,'DD-Lookup'!$J$6:$L$50,3,FALSE())="Monthly",(YEAR(AC4938)-YEAR(AB4938))*12+MONTH(AC4938)-MONTH(AB4938)+1,(AC4938-AB4938+1))</f>
        <v>4</v>
      </c>
      <c r="F4938" s="239" t="n">
        <f aca="false">E4938*SUM(P4938:Q4938)</f>
        <v>20000</v>
      </c>
      <c r="G4938" s="214" t="n">
        <v>1294034</v>
      </c>
      <c r="H4938" s="215" t="n">
        <v>37035.5724884259</v>
      </c>
      <c r="I4938" s="0" t="s">
        <v>1471</v>
      </c>
      <c r="M4938" s="0" t="s">
        <v>858</v>
      </c>
      <c r="N4938" s="0" t="s">
        <v>1305</v>
      </c>
      <c r="O4938" s="0" t="s">
        <v>3730</v>
      </c>
      <c r="P4938" s="216" t="n">
        <v>5000</v>
      </c>
      <c r="S4938" s="0" t="s">
        <v>1026</v>
      </c>
      <c r="T4938" s="0" t="s">
        <v>784</v>
      </c>
      <c r="U4938" s="218" t="n">
        <v>4.27</v>
      </c>
      <c r="V4938" s="0" t="s">
        <v>1472</v>
      </c>
      <c r="W4938" s="0" t="s">
        <v>1531</v>
      </c>
      <c r="X4938" s="0" t="s">
        <v>1532</v>
      </c>
      <c r="Y4938" s="0" t="s">
        <v>1310</v>
      </c>
      <c r="Z4938" s="0" t="s">
        <v>571</v>
      </c>
      <c r="AA4938" s="0" t="n">
        <v>809645</v>
      </c>
      <c r="AB4938" s="215" t="n">
        <v>37037</v>
      </c>
      <c r="AC4938" s="215" t="n">
        <v>37040</v>
      </c>
      <c r="AD4938" s="144" t="n">
        <f aca="false">SUBTOTAL(9,AD570:AD4937)</f>
        <v>0</v>
      </c>
    </row>
    <row r="4939" customFormat="false" ht="12.75" hidden="false" customHeight="false" outlineLevel="0" collapsed="false">
      <c r="A4939" s="208" t="str">
        <f aca="false">B4939&amp;" "&amp;C4939&amp;" "&amp;D4939</f>
        <v>US Natural Gas Physical</v>
      </c>
      <c r="B4939" s="208" t="str">
        <f aca="false">IF((LEFT(N4939,2)="US"),"US","")</f>
        <v>US</v>
      </c>
      <c r="C4939" s="208" t="str">
        <f aca="false">M4939</f>
        <v>Natural Gas</v>
      </c>
      <c r="D4939" s="208" t="str">
        <f aca="false">IF(ISNUMBER(FIND("Phy",N4939))=TRUE(),"Physical","Financial")</f>
        <v>Physical</v>
      </c>
      <c r="E4939" s="208" t="n">
        <f aca="false">IF(VLOOKUP(S4939,'DD-Lookup'!$J$6:$L$50,3,FALSE())="Monthly",(YEAR(AC4939)-YEAR(AB4939))*12+MONTH(AC4939)-MONTH(AB4939)+1,(AC4939-AB4939+1))</f>
        <v>4</v>
      </c>
      <c r="F4939" s="239" t="n">
        <f aca="false">E4939*SUM(P4939:Q4939)</f>
        <v>20000</v>
      </c>
      <c r="G4939" s="214" t="n">
        <v>1294035</v>
      </c>
      <c r="H4939" s="215" t="n">
        <v>37035.5725694444</v>
      </c>
      <c r="I4939" s="0" t="s">
        <v>1471</v>
      </c>
      <c r="M4939" s="0" t="s">
        <v>858</v>
      </c>
      <c r="N4939" s="0" t="s">
        <v>1305</v>
      </c>
      <c r="O4939" s="0" t="s">
        <v>3542</v>
      </c>
      <c r="Q4939" s="216" t="n">
        <v>5000</v>
      </c>
      <c r="S4939" s="0" t="s">
        <v>1026</v>
      </c>
      <c r="T4939" s="0" t="s">
        <v>784</v>
      </c>
      <c r="U4939" s="218" t="n">
        <v>4</v>
      </c>
      <c r="V4939" s="0" t="s">
        <v>1472</v>
      </c>
      <c r="W4939" s="0" t="s">
        <v>1434</v>
      </c>
      <c r="X4939" s="0" t="s">
        <v>1435</v>
      </c>
      <c r="Y4939" s="0" t="s">
        <v>1310</v>
      </c>
      <c r="Z4939" s="0" t="s">
        <v>571</v>
      </c>
      <c r="AA4939" s="0" t="n">
        <v>809646</v>
      </c>
      <c r="AB4939" s="215" t="n">
        <v>37037</v>
      </c>
      <c r="AC4939" s="215" t="n">
        <v>37040</v>
      </c>
    </row>
    <row r="4940" customFormat="false" ht="12.75" hidden="false" customHeight="false" outlineLevel="0" collapsed="false">
      <c r="A4940" s="208" t="str">
        <f aca="false">B4940&amp;" "&amp;C4940&amp;" "&amp;D4940</f>
        <v>US Natural Gas Financial</v>
      </c>
      <c r="B4940" s="208" t="str">
        <f aca="false">IF((LEFT(N4940,2)="US"),"US","")</f>
        <v>US</v>
      </c>
      <c r="C4940" s="208" t="str">
        <f aca="false">M4940</f>
        <v>Natural Gas</v>
      </c>
      <c r="D4940" s="208" t="str">
        <f aca="false">IF(ISNUMBER(FIND("Phy",N4940))=TRUE(),"Physical","Financial")</f>
        <v>Financial</v>
      </c>
      <c r="E4940" s="208" t="n">
        <f aca="false">IF(VLOOKUP(S4940,'DD-Lookup'!$J$6:$L$50,3,FALSE())="Monthly",(YEAR(AC4940)-YEAR(AB4940))*12+MONTH(AC4940)-MONTH(AB4940)+1,(AC4940-AB4940+1))</f>
        <v>31</v>
      </c>
      <c r="F4940" s="239" t="n">
        <f aca="false">E4940*SUM(P4940:Q4940)</f>
        <v>155000</v>
      </c>
      <c r="G4940" s="214" t="n">
        <v>1294036</v>
      </c>
      <c r="H4940" s="215" t="n">
        <v>37035.5726967593</v>
      </c>
      <c r="I4940" s="0" t="s">
        <v>600</v>
      </c>
      <c r="M4940" s="0" t="s">
        <v>858</v>
      </c>
      <c r="N4940" s="0" t="s">
        <v>1024</v>
      </c>
      <c r="O4940" s="0" t="s">
        <v>1099</v>
      </c>
      <c r="P4940" s="216" t="n">
        <v>5000</v>
      </c>
      <c r="S4940" s="0" t="s">
        <v>1026</v>
      </c>
      <c r="T4940" s="0" t="s">
        <v>784</v>
      </c>
      <c r="U4940" s="218" t="n">
        <v>4.1275</v>
      </c>
      <c r="V4940" s="0" t="s">
        <v>3134</v>
      </c>
      <c r="W4940" s="0" t="s">
        <v>1028</v>
      </c>
      <c r="X4940" s="0" t="s">
        <v>1029</v>
      </c>
      <c r="Y4940" s="0" t="s">
        <v>838</v>
      </c>
      <c r="Z4940" s="0" t="s">
        <v>571</v>
      </c>
      <c r="AA4940" s="0" t="s">
        <v>3874</v>
      </c>
      <c r="AB4940" s="215" t="n">
        <v>37073.875</v>
      </c>
      <c r="AC4940" s="215" t="n">
        <v>37103.875</v>
      </c>
    </row>
    <row r="4941" customFormat="false" ht="12.75" hidden="false" customHeight="false" outlineLevel="0" collapsed="false">
      <c r="A4941" s="208" t="str">
        <f aca="false">B4941&amp;" "&amp;C4941&amp;" "&amp;D4941</f>
        <v>US Natural Gas Physical</v>
      </c>
      <c r="B4941" s="208" t="str">
        <f aca="false">IF((LEFT(N4941,2)="US"),"US","")</f>
        <v>US</v>
      </c>
      <c r="C4941" s="208" t="str">
        <f aca="false">M4941</f>
        <v>Natural Gas</v>
      </c>
      <c r="D4941" s="208" t="str">
        <f aca="false">IF(ISNUMBER(FIND("Phy",N4941))=TRUE(),"Physical","Financial")</f>
        <v>Physical</v>
      </c>
      <c r="E4941" s="208" t="n">
        <f aca="false">IF(VLOOKUP(S4941,'DD-Lookup'!$J$6:$L$50,3,FALSE())="Monthly",(YEAR(AC4941)-YEAR(AB4941))*12+MONTH(AC4941)-MONTH(AB4941)+1,(AC4941-AB4941+1))</f>
        <v>4</v>
      </c>
      <c r="F4941" s="239" t="n">
        <f aca="false">E4941*SUM(P4941:Q4941)</f>
        <v>20000</v>
      </c>
      <c r="G4941" s="214" t="n">
        <v>1294038</v>
      </c>
      <c r="H4941" s="215" t="n">
        <v>37035.5727199074</v>
      </c>
      <c r="I4941" s="0" t="s">
        <v>600</v>
      </c>
      <c r="M4941" s="0" t="s">
        <v>858</v>
      </c>
      <c r="N4941" s="0" t="s">
        <v>1305</v>
      </c>
      <c r="O4941" s="0" t="s">
        <v>3875</v>
      </c>
      <c r="Q4941" s="216" t="n">
        <v>5000</v>
      </c>
      <c r="S4941" s="0" t="s">
        <v>1026</v>
      </c>
      <c r="T4941" s="0" t="s">
        <v>784</v>
      </c>
      <c r="U4941" s="218" t="n">
        <v>3.91</v>
      </c>
      <c r="V4941" s="0" t="s">
        <v>1528</v>
      </c>
      <c r="W4941" s="0" t="s">
        <v>1422</v>
      </c>
      <c r="X4941" s="0" t="s">
        <v>1639</v>
      </c>
      <c r="Y4941" s="0" t="s">
        <v>1310</v>
      </c>
      <c r="Z4941" s="0" t="s">
        <v>571</v>
      </c>
      <c r="AA4941" s="0" t="n">
        <v>809647</v>
      </c>
      <c r="AB4941" s="215" t="n">
        <v>37037</v>
      </c>
      <c r="AC4941" s="215" t="n">
        <v>37040</v>
      </c>
    </row>
    <row r="4942" customFormat="false" ht="12.75" hidden="false" customHeight="false" outlineLevel="0" collapsed="false">
      <c r="A4942" s="208" t="str">
        <f aca="false">B4942&amp;" "&amp;C4942&amp;" "&amp;D4942</f>
        <v>US Crude Financial</v>
      </c>
      <c r="B4942" s="208" t="str">
        <f aca="false">IF((LEFT(N4942,2)="US"),"US","")</f>
        <v>US</v>
      </c>
      <c r="C4942" s="208" t="str">
        <f aca="false">M4942</f>
        <v>Crude</v>
      </c>
      <c r="D4942" s="208" t="str">
        <f aca="false">IF(ISNUMBER(FIND("Phy",N4942))=TRUE(),"Physical","Financial")</f>
        <v>Financial</v>
      </c>
      <c r="E4942" s="208" t="n">
        <f aca="false">IF(VLOOKUP(S4942,'DD-Lookup'!$J$6:$L$50,3,FALSE())="Monthly",(YEAR(AC4942)-YEAR(AB4942))*12+MONTH(AC4942)-MONTH(AB4942)+1,(AC4942-AB4942+1))</f>
        <v>1</v>
      </c>
      <c r="F4942" s="239" t="n">
        <f aca="false">E4942*SUM(P4942:Q4942)</f>
        <v>50000</v>
      </c>
      <c r="G4942" s="214" t="n">
        <v>1294039</v>
      </c>
      <c r="H4942" s="215" t="n">
        <v>37035.5727314815</v>
      </c>
      <c r="I4942" s="0" t="s">
        <v>796</v>
      </c>
      <c r="M4942" s="0" t="s">
        <v>97</v>
      </c>
      <c r="N4942" s="0" t="s">
        <v>841</v>
      </c>
      <c r="O4942" s="0" t="s">
        <v>842</v>
      </c>
      <c r="Q4942" s="216" t="n">
        <v>50000</v>
      </c>
      <c r="S4942" s="0" t="s">
        <v>843</v>
      </c>
      <c r="T4942" s="0" t="s">
        <v>784</v>
      </c>
      <c r="U4942" s="218" t="n">
        <v>28.41</v>
      </c>
      <c r="V4942" s="0" t="s">
        <v>2516</v>
      </c>
      <c r="W4942" s="0" t="s">
        <v>845</v>
      </c>
      <c r="X4942" s="0" t="s">
        <v>846</v>
      </c>
      <c r="Y4942" s="0" t="s">
        <v>847</v>
      </c>
      <c r="Z4942" s="0" t="s">
        <v>571</v>
      </c>
      <c r="AA4942" s="0" t="n">
        <v>107356</v>
      </c>
      <c r="AB4942" s="215" t="n">
        <v>37073</v>
      </c>
      <c r="AC4942" s="215" t="n">
        <v>37103</v>
      </c>
    </row>
    <row r="4943" customFormat="false" ht="12.75" hidden="false" customHeight="false" outlineLevel="0" collapsed="false">
      <c r="A4943" s="208" t="str">
        <f aca="false">B4943&amp;" "&amp;C4943&amp;" "&amp;D4943</f>
        <v>US Natural Gas Financial</v>
      </c>
      <c r="B4943" s="208" t="str">
        <f aca="false">IF((LEFT(N4943,2)="US"),"US","")</f>
        <v>US</v>
      </c>
      <c r="C4943" s="208" t="str">
        <f aca="false">M4943</f>
        <v>Natural Gas</v>
      </c>
      <c r="D4943" s="208" t="str">
        <f aca="false">IF(ISNUMBER(FIND("Phy",N4943))=TRUE(),"Physical","Financial")</f>
        <v>Financial</v>
      </c>
      <c r="E4943" s="208" t="n">
        <f aca="false">IF(VLOOKUP(S4943,'DD-Lookup'!$J$6:$L$50,3,FALSE())="Monthly",(YEAR(AC4943)-YEAR(AB4943))*12+MONTH(AC4943)-MONTH(AB4943)+1,(AC4943-AB4943+1))</f>
        <v>153</v>
      </c>
      <c r="F4943" s="239" t="n">
        <f aca="false">E4943*SUM(P4943:Q4943)</f>
        <v>765000</v>
      </c>
      <c r="G4943" s="214" t="n">
        <v>1294040</v>
      </c>
      <c r="H4943" s="215" t="n">
        <v>37035.5727546296</v>
      </c>
      <c r="I4943" s="0" t="s">
        <v>1233</v>
      </c>
      <c r="M4943" s="0" t="s">
        <v>858</v>
      </c>
      <c r="N4943" s="0" t="s">
        <v>1024</v>
      </c>
      <c r="O4943" s="0" t="s">
        <v>1303</v>
      </c>
      <c r="P4943" s="216" t="n">
        <v>5000</v>
      </c>
      <c r="S4943" s="0" t="s">
        <v>1026</v>
      </c>
      <c r="T4943" s="0" t="s">
        <v>784</v>
      </c>
      <c r="U4943" s="218" t="n">
        <v>4.18</v>
      </c>
      <c r="V4943" s="0" t="s">
        <v>2027</v>
      </c>
      <c r="W4943" s="0" t="s">
        <v>1028</v>
      </c>
      <c r="X4943" s="0" t="s">
        <v>1029</v>
      </c>
      <c r="Y4943" s="0" t="s">
        <v>838</v>
      </c>
      <c r="Z4943" s="0" t="s">
        <v>571</v>
      </c>
      <c r="AA4943" s="0" t="s">
        <v>3876</v>
      </c>
      <c r="AB4943" s="215" t="n">
        <v>37043</v>
      </c>
      <c r="AC4943" s="215" t="n">
        <v>37195</v>
      </c>
    </row>
    <row r="4944" customFormat="false" ht="12.75" hidden="false" customHeight="false" outlineLevel="0" collapsed="false">
      <c r="A4944" s="208" t="str">
        <f aca="false">B4944&amp;" "&amp;C4944&amp;" "&amp;D4944</f>
        <v>US Natural Gas Financial</v>
      </c>
      <c r="B4944" s="208" t="str">
        <f aca="false">IF((LEFT(N4944,2)="US"),"US","")</f>
        <v>US</v>
      </c>
      <c r="C4944" s="208" t="str">
        <f aca="false">M4944</f>
        <v>Natural Gas</v>
      </c>
      <c r="D4944" s="208" t="str">
        <f aca="false">IF(ISNUMBER(FIND("Phy",N4944))=TRUE(),"Physical","Financial")</f>
        <v>Financial</v>
      </c>
      <c r="E4944" s="208" t="n">
        <f aca="false">IF(VLOOKUP(S4944,'DD-Lookup'!$J$6:$L$50,3,FALSE())="Monthly",(YEAR(AC4944)-YEAR(AB4944))*12+MONTH(AC4944)-MONTH(AB4944)+1,(AC4944-AB4944+1))</f>
        <v>6</v>
      </c>
      <c r="F4944" s="239" t="n">
        <f aca="false">E4944*SUM(P4944:Q4944)</f>
        <v>600000</v>
      </c>
      <c r="G4944" s="214" t="n">
        <v>1294041</v>
      </c>
      <c r="H4944" s="215" t="n">
        <v>37035.5728009259</v>
      </c>
      <c r="I4944" s="0" t="s">
        <v>1141</v>
      </c>
      <c r="M4944" s="0" t="s">
        <v>858</v>
      </c>
      <c r="N4944" s="0" t="s">
        <v>1482</v>
      </c>
      <c r="O4944" s="0" t="s">
        <v>3763</v>
      </c>
      <c r="P4944" s="216" t="n">
        <v>100000</v>
      </c>
      <c r="S4944" s="0" t="s">
        <v>1026</v>
      </c>
      <c r="T4944" s="0" t="s">
        <v>784</v>
      </c>
      <c r="U4944" s="218" t="n">
        <v>0.35</v>
      </c>
      <c r="V4944" s="0" t="s">
        <v>2248</v>
      </c>
      <c r="W4944" s="0" t="s">
        <v>1388</v>
      </c>
      <c r="X4944" s="0" t="s">
        <v>1612</v>
      </c>
      <c r="Y4944" s="0" t="s">
        <v>838</v>
      </c>
      <c r="Z4944" s="0" t="s">
        <v>571</v>
      </c>
      <c r="AA4944" s="0" t="s">
        <v>3877</v>
      </c>
      <c r="AB4944" s="215" t="n">
        <v>37037.875</v>
      </c>
      <c r="AC4944" s="215" t="n">
        <v>37042.875</v>
      </c>
    </row>
    <row r="4945" customFormat="false" ht="12.75" hidden="false" customHeight="false" outlineLevel="0" collapsed="false">
      <c r="A4945" s="208" t="str">
        <f aca="false">B4945&amp;" "&amp;C4945&amp;" "&amp;D4945</f>
        <v>US Natural Gas Physical</v>
      </c>
      <c r="B4945" s="208" t="str">
        <f aca="false">IF((LEFT(N4945,2)="US"),"US","")</f>
        <v>US</v>
      </c>
      <c r="C4945" s="208" t="str">
        <f aca="false">M4945</f>
        <v>Natural Gas</v>
      </c>
      <c r="D4945" s="208" t="str">
        <f aca="false">IF(ISNUMBER(FIND("Phy",N4945))=TRUE(),"Physical","Financial")</f>
        <v>Physical</v>
      </c>
      <c r="E4945" s="208" t="n">
        <f aca="false">IF(VLOOKUP(S4945,'DD-Lookup'!$J$6:$L$50,3,FALSE())="Monthly",(YEAR(AC4945)-YEAR(AB4945))*12+MONTH(AC4945)-MONTH(AB4945)+1,(AC4945-AB4945+1))</f>
        <v>4</v>
      </c>
      <c r="F4945" s="239" t="n">
        <f aca="false">E4945*SUM(P4945:Q4945)</f>
        <v>20000</v>
      </c>
      <c r="G4945" s="214" t="n">
        <v>1294042</v>
      </c>
      <c r="H4945" s="215" t="n">
        <v>37035.5729861111</v>
      </c>
      <c r="I4945" s="0" t="s">
        <v>600</v>
      </c>
      <c r="M4945" s="0" t="s">
        <v>858</v>
      </c>
      <c r="N4945" s="0" t="s">
        <v>1305</v>
      </c>
      <c r="O4945" s="0" t="s">
        <v>3730</v>
      </c>
      <c r="Q4945" s="216" t="n">
        <v>5000</v>
      </c>
      <c r="S4945" s="0" t="s">
        <v>1026</v>
      </c>
      <c r="T4945" s="0" t="s">
        <v>784</v>
      </c>
      <c r="U4945" s="218" t="n">
        <v>4.28</v>
      </c>
      <c r="V4945" s="0" t="s">
        <v>1507</v>
      </c>
      <c r="W4945" s="0" t="s">
        <v>1531</v>
      </c>
      <c r="X4945" s="0" t="s">
        <v>1532</v>
      </c>
      <c r="Y4945" s="0" t="s">
        <v>1310</v>
      </c>
      <c r="Z4945" s="0" t="s">
        <v>571</v>
      </c>
      <c r="AA4945" s="0" t="n">
        <v>809648</v>
      </c>
      <c r="AB4945" s="215" t="n">
        <v>37037</v>
      </c>
      <c r="AC4945" s="215" t="n">
        <v>37040</v>
      </c>
    </row>
    <row r="4946" customFormat="false" ht="12.75" hidden="false" customHeight="false" outlineLevel="0" collapsed="false">
      <c r="A4946" s="208" t="str">
        <f aca="false">B4946&amp;" "&amp;C4946&amp;" "&amp;D4946</f>
        <v>US Natural Gas Financial</v>
      </c>
      <c r="B4946" s="208" t="str">
        <f aca="false">IF((LEFT(N4946,2)="US"),"US","")</f>
        <v>US</v>
      </c>
      <c r="C4946" s="208" t="str">
        <f aca="false">M4946</f>
        <v>Natural Gas</v>
      </c>
      <c r="D4946" s="208" t="str">
        <f aca="false">IF(ISNUMBER(FIND("Phy",N4946))=TRUE(),"Physical","Financial")</f>
        <v>Financial</v>
      </c>
      <c r="E4946" s="208" t="n">
        <f aca="false">IF(VLOOKUP(S4946,'DD-Lookup'!$J$6:$L$50,3,FALSE())="Monthly",(YEAR(AC4946)-YEAR(AB4946))*12+MONTH(AC4946)-MONTH(AB4946)+1,(AC4946-AB4946+1))</f>
        <v>31</v>
      </c>
      <c r="F4946" s="239" t="n">
        <f aca="false">E4946*SUM(P4946:Q4946)</f>
        <v>155000</v>
      </c>
      <c r="G4946" s="214" t="n">
        <v>1294043</v>
      </c>
      <c r="H4946" s="215" t="n">
        <v>37035.5730324074</v>
      </c>
      <c r="I4946" s="0" t="s">
        <v>600</v>
      </c>
      <c r="M4946" s="0" t="s">
        <v>858</v>
      </c>
      <c r="N4946" s="0" t="s">
        <v>1024</v>
      </c>
      <c r="O4946" s="0" t="s">
        <v>1145</v>
      </c>
      <c r="P4946" s="216" t="n">
        <v>5000</v>
      </c>
      <c r="S4946" s="0" t="s">
        <v>1026</v>
      </c>
      <c r="T4946" s="0" t="s">
        <v>784</v>
      </c>
      <c r="U4946" s="218" t="n">
        <v>4.2075</v>
      </c>
      <c r="V4946" s="0" t="s">
        <v>3134</v>
      </c>
      <c r="W4946" s="0" t="s">
        <v>1028</v>
      </c>
      <c r="X4946" s="0" t="s">
        <v>1029</v>
      </c>
      <c r="Y4946" s="0" t="s">
        <v>838</v>
      </c>
      <c r="Z4946" s="0" t="s">
        <v>571</v>
      </c>
      <c r="AA4946" s="0" t="s">
        <v>3878</v>
      </c>
      <c r="AB4946" s="215" t="n">
        <v>37104.875</v>
      </c>
      <c r="AC4946" s="215" t="n">
        <v>37134.875</v>
      </c>
    </row>
    <row r="4947" customFormat="false" ht="12.75" hidden="false" customHeight="false" outlineLevel="0" collapsed="false">
      <c r="A4947" s="208" t="str">
        <f aca="false">B4947&amp;" "&amp;C4947&amp;" "&amp;D4947</f>
        <v>US Crude Financial</v>
      </c>
      <c r="B4947" s="208" t="str">
        <f aca="false">IF((LEFT(N4947,2)="US"),"US","")</f>
        <v>US</v>
      </c>
      <c r="C4947" s="208" t="str">
        <f aca="false">M4947</f>
        <v>Crude</v>
      </c>
      <c r="D4947" s="208" t="str">
        <f aca="false">IF(ISNUMBER(FIND("Phy",N4947))=TRUE(),"Physical","Financial")</f>
        <v>Financial</v>
      </c>
      <c r="E4947" s="208" t="n">
        <f aca="false">IF(VLOOKUP(S4947,'DD-Lookup'!$J$6:$L$50,3,FALSE())="Monthly",(YEAR(AC4947)-YEAR(AB4947))*12+MONTH(AC4947)-MONTH(AB4947)+1,(AC4947-AB4947+1))</f>
        <v>1</v>
      </c>
      <c r="F4947" s="239" t="n">
        <f aca="false">E4947*SUM(P4947:Q4947)</f>
        <v>50000</v>
      </c>
      <c r="G4947" s="214" t="n">
        <v>1294046</v>
      </c>
      <c r="H4947" s="215" t="n">
        <v>37035.5730439815</v>
      </c>
      <c r="I4947" s="0" t="s">
        <v>1376</v>
      </c>
      <c r="M4947" s="0" t="s">
        <v>97</v>
      </c>
      <c r="N4947" s="0" t="s">
        <v>841</v>
      </c>
      <c r="O4947" s="0" t="s">
        <v>842</v>
      </c>
      <c r="P4947" s="216" t="n">
        <v>50000</v>
      </c>
      <c r="S4947" s="0" t="s">
        <v>843</v>
      </c>
      <c r="T4947" s="0" t="s">
        <v>784</v>
      </c>
      <c r="U4947" s="218" t="n">
        <v>28.39</v>
      </c>
      <c r="V4947" s="0" t="s">
        <v>2312</v>
      </c>
      <c r="W4947" s="0" t="s">
        <v>845</v>
      </c>
      <c r="X4947" s="0" t="s">
        <v>846</v>
      </c>
      <c r="Y4947" s="0" t="s">
        <v>847</v>
      </c>
      <c r="Z4947" s="0" t="s">
        <v>571</v>
      </c>
      <c r="AA4947" s="0" t="n">
        <v>107357</v>
      </c>
      <c r="AB4947" s="215" t="n">
        <v>37073</v>
      </c>
      <c r="AC4947" s="215" t="n">
        <v>37103</v>
      </c>
    </row>
    <row r="4948" customFormat="false" ht="12.75" hidden="false" customHeight="false" outlineLevel="0" collapsed="false">
      <c r="A4948" s="208" t="str">
        <f aca="false">B4948&amp;" "&amp;C4948&amp;" "&amp;D4948</f>
        <v>US Crude Financial</v>
      </c>
      <c r="B4948" s="208" t="str">
        <f aca="false">IF((LEFT(N4948,2)="US"),"US","")</f>
        <v>US</v>
      </c>
      <c r="C4948" s="208" t="str">
        <f aca="false">M4948</f>
        <v>Crude</v>
      </c>
      <c r="D4948" s="208" t="str">
        <f aca="false">IF(ISNUMBER(FIND("Phy",N4948))=TRUE(),"Physical","Financial")</f>
        <v>Financial</v>
      </c>
      <c r="E4948" s="208" t="n">
        <f aca="false">IF(VLOOKUP(S4948,'DD-Lookup'!$J$6:$L$50,3,FALSE())="Monthly",(YEAR(AC4948)-YEAR(AB4948))*12+MONTH(AC4948)-MONTH(AB4948)+1,(AC4948-AB4948+1))</f>
        <v>1</v>
      </c>
      <c r="F4948" s="239" t="n">
        <f aca="false">E4948*SUM(P4948:Q4948)</f>
        <v>50000</v>
      </c>
      <c r="G4948" s="214" t="n">
        <v>1294047</v>
      </c>
      <c r="H4948" s="215" t="n">
        <v>37035.5731134259</v>
      </c>
      <c r="I4948" s="0" t="s">
        <v>796</v>
      </c>
      <c r="M4948" s="0" t="s">
        <v>97</v>
      </c>
      <c r="N4948" s="0" t="s">
        <v>841</v>
      </c>
      <c r="O4948" s="0" t="s">
        <v>842</v>
      </c>
      <c r="Q4948" s="216" t="n">
        <v>50000</v>
      </c>
      <c r="S4948" s="0" t="s">
        <v>843</v>
      </c>
      <c r="T4948" s="0" t="s">
        <v>784</v>
      </c>
      <c r="U4948" s="218" t="n">
        <v>28.41</v>
      </c>
      <c r="V4948" s="0" t="s">
        <v>2516</v>
      </c>
      <c r="W4948" s="0" t="s">
        <v>845</v>
      </c>
      <c r="X4948" s="0" t="s">
        <v>846</v>
      </c>
      <c r="Y4948" s="0" t="s">
        <v>847</v>
      </c>
      <c r="Z4948" s="0" t="s">
        <v>571</v>
      </c>
      <c r="AA4948" s="0" t="n">
        <v>107358</v>
      </c>
      <c r="AB4948" s="215" t="n">
        <v>37073</v>
      </c>
      <c r="AC4948" s="215" t="n">
        <v>37103</v>
      </c>
    </row>
    <row r="4949" customFormat="false" ht="12.75" hidden="false" customHeight="false" outlineLevel="0" collapsed="false">
      <c r="A4949" s="208" t="str">
        <f aca="false">B4949&amp;" "&amp;C4949&amp;" "&amp;D4949</f>
        <v>US Natural Gas Financial</v>
      </c>
      <c r="B4949" s="208" t="str">
        <f aca="false">IF((LEFT(N4949,2)="US"),"US","")</f>
        <v>US</v>
      </c>
      <c r="C4949" s="208" t="str">
        <f aca="false">M4949</f>
        <v>Natural Gas</v>
      </c>
      <c r="D4949" s="208" t="str">
        <f aca="false">IF(ISNUMBER(FIND("Phy",N4949))=TRUE(),"Physical","Financial")</f>
        <v>Financial</v>
      </c>
      <c r="E4949" s="208" t="n">
        <f aca="false">IF(VLOOKUP(S4949,'DD-Lookup'!$J$6:$L$50,3,FALSE())="Monthly",(YEAR(AC4949)-YEAR(AB4949))*12+MONTH(AC4949)-MONTH(AB4949)+1,(AC4949-AB4949+1))</f>
        <v>30</v>
      </c>
      <c r="F4949" s="239" t="n">
        <f aca="false">E4949*SUM(P4949:Q4949)</f>
        <v>300000</v>
      </c>
      <c r="G4949" s="214" t="n">
        <v>1294048</v>
      </c>
      <c r="H4949" s="215" t="n">
        <v>37035.573125</v>
      </c>
      <c r="I4949" s="0" t="s">
        <v>2107</v>
      </c>
      <c r="M4949" s="0" t="s">
        <v>858</v>
      </c>
      <c r="N4949" s="0" t="s">
        <v>1024</v>
      </c>
      <c r="O4949" s="0" t="s">
        <v>1025</v>
      </c>
      <c r="Q4949" s="216" t="n">
        <v>10000</v>
      </c>
      <c r="S4949" s="0" t="s">
        <v>1026</v>
      </c>
      <c r="T4949" s="0" t="s">
        <v>784</v>
      </c>
      <c r="U4949" s="218" t="n">
        <v>4.07</v>
      </c>
      <c r="V4949" s="0" t="s">
        <v>3662</v>
      </c>
      <c r="W4949" s="0" t="s">
        <v>1028</v>
      </c>
      <c r="X4949" s="0" t="s">
        <v>1029</v>
      </c>
      <c r="Y4949" s="0" t="s">
        <v>838</v>
      </c>
      <c r="Z4949" s="0" t="s">
        <v>571</v>
      </c>
      <c r="AA4949" s="0" t="s">
        <v>3879</v>
      </c>
      <c r="AB4949" s="215" t="n">
        <v>37043.875</v>
      </c>
      <c r="AC4949" s="215" t="n">
        <v>37072.875</v>
      </c>
    </row>
    <row r="4950" customFormat="false" ht="12.75" hidden="false" customHeight="false" outlineLevel="0" collapsed="false">
      <c r="A4950" s="208" t="str">
        <f aca="false">B4950&amp;" "&amp;C4950&amp;" "&amp;D4950</f>
        <v>US Natural Gas Physical</v>
      </c>
      <c r="B4950" s="208" t="str">
        <f aca="false">IF((LEFT(N4950,2)="US"),"US","")</f>
        <v>US</v>
      </c>
      <c r="C4950" s="208" t="str">
        <f aca="false">M4950</f>
        <v>Natural Gas</v>
      </c>
      <c r="D4950" s="208" t="str">
        <f aca="false">IF(ISNUMBER(FIND("Phy",N4950))=TRUE(),"Physical","Financial")</f>
        <v>Physical</v>
      </c>
      <c r="E4950" s="208" t="n">
        <f aca="false">IF(VLOOKUP(S4950,'DD-Lookup'!$J$6:$L$50,3,FALSE())="Monthly",(YEAR(AC4950)-YEAR(AB4950))*12+MONTH(AC4950)-MONTH(AB4950)+1,(AC4950-AB4950+1))</f>
        <v>4</v>
      </c>
      <c r="F4950" s="239" t="n">
        <f aca="false">E4950*SUM(P4950:Q4950)</f>
        <v>20000</v>
      </c>
      <c r="G4950" s="214" t="n">
        <v>1294049</v>
      </c>
      <c r="H4950" s="215" t="n">
        <v>37035.5731365741</v>
      </c>
      <c r="I4950" s="0" t="s">
        <v>600</v>
      </c>
      <c r="M4950" s="0" t="s">
        <v>858</v>
      </c>
      <c r="N4950" s="0" t="s">
        <v>1305</v>
      </c>
      <c r="O4950" s="0" t="s">
        <v>3621</v>
      </c>
      <c r="Q4950" s="216" t="n">
        <v>5000</v>
      </c>
      <c r="S4950" s="0" t="s">
        <v>1026</v>
      </c>
      <c r="T4950" s="0" t="s">
        <v>784</v>
      </c>
      <c r="U4950" s="218" t="n">
        <v>3.95</v>
      </c>
      <c r="V4950" s="0" t="s">
        <v>1488</v>
      </c>
      <c r="W4950" s="0" t="s">
        <v>1667</v>
      </c>
      <c r="X4950" s="0" t="s">
        <v>1639</v>
      </c>
      <c r="Y4950" s="0" t="s">
        <v>1310</v>
      </c>
      <c r="Z4950" s="0" t="s">
        <v>571</v>
      </c>
      <c r="AA4950" s="0" t="n">
        <v>809650</v>
      </c>
      <c r="AB4950" s="215" t="n">
        <v>37037</v>
      </c>
      <c r="AC4950" s="215" t="n">
        <v>37040</v>
      </c>
    </row>
    <row r="4951" customFormat="false" ht="12.75" hidden="false" customHeight="false" outlineLevel="0" collapsed="false">
      <c r="A4951" s="208" t="str">
        <f aca="false">B4951&amp;" "&amp;C4951&amp;" "&amp;D4951</f>
        <v>US Natural Gas Physical</v>
      </c>
      <c r="B4951" s="208" t="str">
        <f aca="false">IF((LEFT(N4951,2)="US"),"US","")</f>
        <v>US</v>
      </c>
      <c r="C4951" s="208" t="str">
        <f aca="false">M4951</f>
        <v>Natural Gas</v>
      </c>
      <c r="D4951" s="208" t="str">
        <f aca="false">IF(ISNUMBER(FIND("Phy",N4951))=TRUE(),"Physical","Financial")</f>
        <v>Physical</v>
      </c>
      <c r="E4951" s="208" t="n">
        <f aca="false">IF(VLOOKUP(S4951,'DD-Lookup'!$J$6:$L$50,3,FALSE())="Monthly",(YEAR(AC4951)-YEAR(AB4951))*12+MONTH(AC4951)-MONTH(AB4951)+1,(AC4951-AB4951+1))</f>
        <v>30</v>
      </c>
      <c r="F4951" s="239" t="n">
        <f aca="false">E4951*SUM(P4951:Q4951)</f>
        <v>150000</v>
      </c>
      <c r="G4951" s="214" t="n">
        <v>1294050</v>
      </c>
      <c r="H4951" s="215" t="n">
        <v>37035.5731712963</v>
      </c>
      <c r="I4951" s="0" t="s">
        <v>1225</v>
      </c>
      <c r="M4951" s="0" t="s">
        <v>858</v>
      </c>
      <c r="N4951" s="0" t="s">
        <v>1501</v>
      </c>
      <c r="O4951" s="0" t="s">
        <v>1918</v>
      </c>
      <c r="P4951" s="216" t="n">
        <v>5000</v>
      </c>
      <c r="S4951" s="0" t="s">
        <v>1026</v>
      </c>
      <c r="T4951" s="0" t="s">
        <v>784</v>
      </c>
      <c r="U4951" s="218" t="n">
        <v>0.36</v>
      </c>
      <c r="V4951" s="0" t="s">
        <v>3604</v>
      </c>
      <c r="W4951" s="0" t="s">
        <v>1388</v>
      </c>
      <c r="X4951" s="0" t="s">
        <v>1389</v>
      </c>
      <c r="Y4951" s="0" t="s">
        <v>1310</v>
      </c>
      <c r="Z4951" s="0" t="s">
        <v>571</v>
      </c>
      <c r="AA4951" s="0" t="s">
        <v>3880</v>
      </c>
      <c r="AB4951" s="215" t="n">
        <v>37043.875</v>
      </c>
      <c r="AC4951" s="215" t="n">
        <v>37072.875</v>
      </c>
    </row>
    <row r="4952" customFormat="false" ht="12.75" hidden="false" customHeight="false" outlineLevel="0" collapsed="false">
      <c r="A4952" s="208" t="str">
        <f aca="false">B4952&amp;" "&amp;C4952&amp;" "&amp;D4952</f>
        <v>US Natural Gas Financial</v>
      </c>
      <c r="B4952" s="208" t="str">
        <f aca="false">IF((LEFT(N4952,2)="US"),"US","")</f>
        <v>US</v>
      </c>
      <c r="C4952" s="208" t="str">
        <f aca="false">M4952</f>
        <v>Natural Gas</v>
      </c>
      <c r="D4952" s="208" t="str">
        <f aca="false">IF(ISNUMBER(FIND("Phy",N4952))=TRUE(),"Physical","Financial")</f>
        <v>Financial</v>
      </c>
      <c r="E4952" s="208" t="n">
        <f aca="false">IF(VLOOKUP(S4952,'DD-Lookup'!$J$6:$L$50,3,FALSE())="Monthly",(YEAR(AC4952)-YEAR(AB4952))*12+MONTH(AC4952)-MONTH(AB4952)+1,(AC4952-AB4952+1))</f>
        <v>30</v>
      </c>
      <c r="F4952" s="239" t="n">
        <f aca="false">E4952*SUM(P4952:Q4952)</f>
        <v>300000</v>
      </c>
      <c r="G4952" s="214" t="n">
        <v>1294051</v>
      </c>
      <c r="H4952" s="215" t="n">
        <v>37035.5731944444</v>
      </c>
      <c r="I4952" s="0" t="s">
        <v>1865</v>
      </c>
      <c r="M4952" s="0" t="s">
        <v>858</v>
      </c>
      <c r="N4952" s="0" t="s">
        <v>1482</v>
      </c>
      <c r="O4952" s="0" t="s">
        <v>2877</v>
      </c>
      <c r="Q4952" s="216" t="n">
        <v>10000</v>
      </c>
      <c r="S4952" s="0" t="s">
        <v>1026</v>
      </c>
      <c r="T4952" s="0" t="s">
        <v>784</v>
      </c>
      <c r="U4952" s="218" t="n">
        <v>0.03</v>
      </c>
      <c r="V4952" s="0" t="s">
        <v>3686</v>
      </c>
      <c r="W4952" s="0" t="s">
        <v>1851</v>
      </c>
      <c r="X4952" s="0" t="s">
        <v>1852</v>
      </c>
      <c r="Y4952" s="0" t="s">
        <v>838</v>
      </c>
      <c r="Z4952" s="0" t="s">
        <v>571</v>
      </c>
      <c r="AA4952" s="0" t="s">
        <v>3881</v>
      </c>
      <c r="AB4952" s="215" t="n">
        <v>37043</v>
      </c>
      <c r="AC4952" s="215" t="n">
        <v>37072</v>
      </c>
    </row>
    <row r="4953" customFormat="false" ht="12.75" hidden="false" customHeight="false" outlineLevel="0" collapsed="false">
      <c r="A4953" s="208" t="str">
        <f aca="false">B4953&amp;" "&amp;C4953&amp;" "&amp;D4953</f>
        <v>US Natural Gas Financial</v>
      </c>
      <c r="B4953" s="208" t="str">
        <f aca="false">IF((LEFT(N4953,2)="US"),"US","")</f>
        <v>US</v>
      </c>
      <c r="C4953" s="208" t="str">
        <f aca="false">M4953</f>
        <v>Natural Gas</v>
      </c>
      <c r="D4953" s="208" t="str">
        <f aca="false">IF(ISNUMBER(FIND("Phy",N4953))=TRUE(),"Physical","Financial")</f>
        <v>Financial</v>
      </c>
      <c r="E4953" s="208" t="n">
        <f aca="false">IF(VLOOKUP(S4953,'DD-Lookup'!$J$6:$L$50,3,FALSE())="Monthly",(YEAR(AC4953)-YEAR(AB4953))*12+MONTH(AC4953)-MONTH(AB4953)+1,(AC4953-AB4953+1))</f>
        <v>31</v>
      </c>
      <c r="F4953" s="239" t="n">
        <f aca="false">E4953*SUM(P4953:Q4953)</f>
        <v>310000</v>
      </c>
      <c r="G4953" s="214" t="n">
        <v>1294052</v>
      </c>
      <c r="H4953" s="215" t="n">
        <v>37035.5733333333</v>
      </c>
      <c r="I4953" s="0" t="s">
        <v>1376</v>
      </c>
      <c r="M4953" s="0" t="s">
        <v>858</v>
      </c>
      <c r="N4953" s="0" t="s">
        <v>1024</v>
      </c>
      <c r="O4953" s="0" t="s">
        <v>1145</v>
      </c>
      <c r="P4953" s="216" t="n">
        <v>10000</v>
      </c>
      <c r="S4953" s="0" t="s">
        <v>1026</v>
      </c>
      <c r="T4953" s="0" t="s">
        <v>784</v>
      </c>
      <c r="U4953" s="218" t="n">
        <v>4.2075</v>
      </c>
      <c r="V4953" s="0" t="s">
        <v>3572</v>
      </c>
      <c r="W4953" s="0" t="s">
        <v>1028</v>
      </c>
      <c r="X4953" s="0" t="s">
        <v>1029</v>
      </c>
      <c r="Y4953" s="0" t="s">
        <v>838</v>
      </c>
      <c r="Z4953" s="0" t="s">
        <v>571</v>
      </c>
      <c r="AA4953" s="0" t="s">
        <v>3882</v>
      </c>
      <c r="AB4953" s="215" t="n">
        <v>37104.875</v>
      </c>
      <c r="AC4953" s="215" t="n">
        <v>37134.875</v>
      </c>
    </row>
    <row r="4954" customFormat="false" ht="12.75" hidden="false" customHeight="false" outlineLevel="0" collapsed="false">
      <c r="A4954" s="208" t="str">
        <f aca="false">B4954&amp;" "&amp;C4954&amp;" "&amp;D4954</f>
        <v>US Power Physical</v>
      </c>
      <c r="B4954" s="208" t="str">
        <f aca="false">IF((LEFT(N4954,2)="US"),"US","")</f>
        <v>US</v>
      </c>
      <c r="C4954" s="208" t="str">
        <f aca="false">M4954</f>
        <v>Power</v>
      </c>
      <c r="D4954" s="208" t="str">
        <f aca="false">IF(ISNUMBER(FIND("Phy",N4954))=TRUE(),"Physical","Financial")</f>
        <v>Physical</v>
      </c>
      <c r="E4954" s="208" t="n">
        <f aca="false">IF(VLOOKUP(S4954,'DD-Lookup'!$J$6:$L$50,3,FALSE())="Monthly",(YEAR(AC4954)-YEAR(AB4954))*12+MONTH(AC4954)-MONTH(AB4954)+1,(AC4954-AB4954+1))</f>
        <v>30</v>
      </c>
      <c r="F4954" s="239" t="n">
        <f aca="false">E4954*SUM(P4954:Q4954)</f>
        <v>750</v>
      </c>
      <c r="G4954" s="214" t="n">
        <v>1294058</v>
      </c>
      <c r="H4954" s="215" t="n">
        <v>37035.5734375</v>
      </c>
      <c r="I4954" s="0" t="s">
        <v>1115</v>
      </c>
      <c r="M4954" s="0" t="s">
        <v>67</v>
      </c>
      <c r="N4954" s="0" t="s">
        <v>1628</v>
      </c>
      <c r="O4954" s="0" t="s">
        <v>1988</v>
      </c>
      <c r="Q4954" s="216" t="n">
        <v>25</v>
      </c>
      <c r="S4954" s="0" t="s">
        <v>930</v>
      </c>
      <c r="T4954" s="0" t="s">
        <v>784</v>
      </c>
      <c r="U4954" s="218" t="n">
        <v>242</v>
      </c>
      <c r="V4954" s="0" t="s">
        <v>3883</v>
      </c>
      <c r="W4954" s="0" t="s">
        <v>1792</v>
      </c>
      <c r="X4954" s="0" t="s">
        <v>1632</v>
      </c>
      <c r="Y4954" s="0" t="s">
        <v>1051</v>
      </c>
      <c r="Z4954" s="0" t="s">
        <v>618</v>
      </c>
      <c r="AA4954" s="0" t="n">
        <v>622032.1</v>
      </c>
      <c r="AB4954" s="215" t="n">
        <v>37135.875</v>
      </c>
      <c r="AC4954" s="215" t="n">
        <v>37164.875</v>
      </c>
    </row>
    <row r="4955" customFormat="false" ht="12.75" hidden="false" customHeight="false" outlineLevel="0" collapsed="false">
      <c r="A4955" s="208" t="str">
        <f aca="false">B4955&amp;" "&amp;C4955&amp;" "&amp;D4955</f>
        <v>US Natural Gas Physical</v>
      </c>
      <c r="B4955" s="208" t="str">
        <f aca="false">IF((LEFT(N4955,2)="US"),"US","")</f>
        <v>US</v>
      </c>
      <c r="C4955" s="208" t="str">
        <f aca="false">M4955</f>
        <v>Natural Gas</v>
      </c>
      <c r="D4955" s="208" t="str">
        <f aca="false">IF(ISNUMBER(FIND("Phy",N4955))=TRUE(),"Physical","Financial")</f>
        <v>Physical</v>
      </c>
      <c r="E4955" s="208" t="n">
        <f aca="false">IF(VLOOKUP(S4955,'DD-Lookup'!$J$6:$L$50,3,FALSE())="Monthly",(YEAR(AC4955)-YEAR(AB4955))*12+MONTH(AC4955)-MONTH(AB4955)+1,(AC4955-AB4955+1))</f>
        <v>4</v>
      </c>
      <c r="F4955" s="239" t="n">
        <f aca="false">E4955*SUM(P4955:Q4955)</f>
        <v>40000</v>
      </c>
      <c r="G4955" s="214" t="n">
        <v>1294059</v>
      </c>
      <c r="H4955" s="215" t="n">
        <v>37035.5736689815</v>
      </c>
      <c r="I4955" s="0" t="s">
        <v>1738</v>
      </c>
      <c r="M4955" s="0" t="s">
        <v>858</v>
      </c>
      <c r="N4955" s="0" t="s">
        <v>1305</v>
      </c>
      <c r="O4955" s="0" t="s">
        <v>3542</v>
      </c>
      <c r="Q4955" s="216" t="n">
        <v>10000</v>
      </c>
      <c r="S4955" s="0" t="s">
        <v>1026</v>
      </c>
      <c r="T4955" s="0" t="s">
        <v>784</v>
      </c>
      <c r="U4955" s="218" t="n">
        <v>4.005</v>
      </c>
      <c r="V4955" s="0" t="s">
        <v>1739</v>
      </c>
      <c r="W4955" s="0" t="s">
        <v>1434</v>
      </c>
      <c r="X4955" s="0" t="s">
        <v>1435</v>
      </c>
      <c r="Y4955" s="0" t="s">
        <v>1310</v>
      </c>
      <c r="Z4955" s="0" t="s">
        <v>571</v>
      </c>
      <c r="AA4955" s="0" t="n">
        <v>809653</v>
      </c>
      <c r="AB4955" s="215" t="n">
        <v>37037</v>
      </c>
      <c r="AC4955" s="215" t="n">
        <v>37040</v>
      </c>
    </row>
    <row r="4956" customFormat="false" ht="12.75" hidden="false" customHeight="false" outlineLevel="0" collapsed="false">
      <c r="A4956" s="208" t="str">
        <f aca="false">B4956&amp;" "&amp;C4956&amp;" "&amp;D4956</f>
        <v>US Natural Gas Financial</v>
      </c>
      <c r="B4956" s="208" t="str">
        <f aca="false">IF((LEFT(N4956,2)="US"),"US","")</f>
        <v>US</v>
      </c>
      <c r="C4956" s="208" t="str">
        <f aca="false">M4956</f>
        <v>Natural Gas</v>
      </c>
      <c r="D4956" s="208" t="str">
        <f aca="false">IF(ISNUMBER(FIND("Phy",N4956))=TRUE(),"Physical","Financial")</f>
        <v>Financial</v>
      </c>
      <c r="E4956" s="208" t="n">
        <f aca="false">IF(VLOOKUP(S4956,'DD-Lookup'!$J$6:$L$50,3,FALSE())="Monthly",(YEAR(AC4956)-YEAR(AB4956))*12+MONTH(AC4956)-MONTH(AB4956)+1,(AC4956-AB4956+1))</f>
        <v>30</v>
      </c>
      <c r="F4956" s="239" t="n">
        <f aca="false">E4956*SUM(P4956:Q4956)</f>
        <v>150000</v>
      </c>
      <c r="G4956" s="214" t="n">
        <v>1294060</v>
      </c>
      <c r="H4956" s="215" t="n">
        <v>37035.5737037037</v>
      </c>
      <c r="I4956" s="0" t="s">
        <v>1115</v>
      </c>
      <c r="M4956" s="0" t="s">
        <v>858</v>
      </c>
      <c r="N4956" s="0" t="s">
        <v>1482</v>
      </c>
      <c r="O4956" s="0" t="s">
        <v>2069</v>
      </c>
      <c r="Q4956" s="216" t="n">
        <v>5000</v>
      </c>
      <c r="S4956" s="0" t="s">
        <v>1026</v>
      </c>
      <c r="T4956" s="0" t="s">
        <v>784</v>
      </c>
      <c r="U4956" s="218" t="n">
        <v>6.7</v>
      </c>
      <c r="V4956" s="0" t="s">
        <v>3131</v>
      </c>
      <c r="W4956" s="0" t="s">
        <v>2070</v>
      </c>
      <c r="X4956" s="0" t="s">
        <v>2071</v>
      </c>
      <c r="Y4956" s="0" t="s">
        <v>838</v>
      </c>
      <c r="Z4956" s="0" t="s">
        <v>571</v>
      </c>
      <c r="AA4956" s="0" t="s">
        <v>3884</v>
      </c>
      <c r="AB4956" s="215" t="n">
        <v>37043.875</v>
      </c>
      <c r="AC4956" s="215" t="n">
        <v>37072.875</v>
      </c>
    </row>
    <row r="4957" customFormat="false" ht="12.75" hidden="false" customHeight="false" outlineLevel="0" collapsed="false">
      <c r="A4957" s="208" t="str">
        <f aca="false">B4957&amp;" "&amp;C4957&amp;" "&amp;D4957</f>
        <v>US Natural Gas Financial</v>
      </c>
      <c r="B4957" s="208" t="str">
        <f aca="false">IF((LEFT(N4957,2)="US"),"US","")</f>
        <v>US</v>
      </c>
      <c r="C4957" s="208" t="str">
        <f aca="false">M4957</f>
        <v>Natural Gas</v>
      </c>
      <c r="D4957" s="208" t="str">
        <f aca="false">IF(ISNUMBER(FIND("Phy",N4957))=TRUE(),"Physical","Financial")</f>
        <v>Financial</v>
      </c>
      <c r="E4957" s="208" t="n">
        <f aca="false">IF(VLOOKUP(S4957,'DD-Lookup'!$J$6:$L$50,3,FALSE())="Monthly",(YEAR(AC4957)-YEAR(AB4957))*12+MONTH(AC4957)-MONTH(AB4957)+1,(AC4957-AB4957+1))</f>
        <v>31</v>
      </c>
      <c r="F4957" s="239" t="n">
        <f aca="false">E4957*SUM(P4957:Q4957)</f>
        <v>310000</v>
      </c>
      <c r="G4957" s="214" t="n">
        <v>1294065</v>
      </c>
      <c r="H4957" s="215" t="n">
        <v>37035.5738888889</v>
      </c>
      <c r="I4957" s="0" t="s">
        <v>1376</v>
      </c>
      <c r="M4957" s="0" t="s">
        <v>858</v>
      </c>
      <c r="N4957" s="0" t="s">
        <v>1024</v>
      </c>
      <c r="O4957" s="0" t="s">
        <v>1145</v>
      </c>
      <c r="P4957" s="216" t="n">
        <v>10000</v>
      </c>
      <c r="S4957" s="0" t="s">
        <v>1026</v>
      </c>
      <c r="T4957" s="0" t="s">
        <v>784</v>
      </c>
      <c r="U4957" s="218" t="n">
        <v>4.2125</v>
      </c>
      <c r="V4957" s="0" t="s">
        <v>3572</v>
      </c>
      <c r="W4957" s="0" t="s">
        <v>1028</v>
      </c>
      <c r="X4957" s="0" t="s">
        <v>1029</v>
      </c>
      <c r="Y4957" s="0" t="s">
        <v>838</v>
      </c>
      <c r="Z4957" s="0" t="s">
        <v>571</v>
      </c>
      <c r="AA4957" s="0" t="s">
        <v>3885</v>
      </c>
      <c r="AB4957" s="215" t="n">
        <v>37104.875</v>
      </c>
      <c r="AC4957" s="215" t="n">
        <v>37134.875</v>
      </c>
    </row>
    <row r="4958" customFormat="false" ht="12.75" hidden="false" customHeight="false" outlineLevel="0" collapsed="false">
      <c r="A4958" s="208" t="str">
        <f aca="false">B4958&amp;" "&amp;C4958&amp;" "&amp;D4958</f>
        <v>US Natural Gas Financial</v>
      </c>
      <c r="B4958" s="208" t="str">
        <f aca="false">IF((LEFT(N4958,2)="US"),"US","")</f>
        <v>US</v>
      </c>
      <c r="C4958" s="208" t="str">
        <f aca="false">M4958</f>
        <v>Natural Gas</v>
      </c>
      <c r="D4958" s="208" t="str">
        <f aca="false">IF(ISNUMBER(FIND("Phy",N4958))=TRUE(),"Physical","Financial")</f>
        <v>Financial</v>
      </c>
      <c r="E4958" s="208" t="n">
        <f aca="false">IF(VLOOKUP(S4958,'DD-Lookup'!$J$6:$L$50,3,FALSE())="Monthly",(YEAR(AC4958)-YEAR(AB4958))*12+MONTH(AC4958)-MONTH(AB4958)+1,(AC4958-AB4958+1))</f>
        <v>365</v>
      </c>
      <c r="F4958" s="239" t="n">
        <f aca="false">E4958*SUM(P4958:Q4958)</f>
        <v>182500</v>
      </c>
      <c r="G4958" s="214" t="n">
        <v>1294068</v>
      </c>
      <c r="H4958" s="215" t="n">
        <v>37035.5739467593</v>
      </c>
      <c r="I4958" s="0" t="s">
        <v>1732</v>
      </c>
      <c r="M4958" s="0" t="s">
        <v>858</v>
      </c>
      <c r="N4958" s="0" t="s">
        <v>1024</v>
      </c>
      <c r="O4958" s="0" t="s">
        <v>1415</v>
      </c>
      <c r="Q4958" s="216" t="n">
        <v>500</v>
      </c>
      <c r="S4958" s="0" t="s">
        <v>1026</v>
      </c>
      <c r="T4958" s="0" t="s">
        <v>784</v>
      </c>
      <c r="U4958" s="218" t="n">
        <v>4.31</v>
      </c>
      <c r="V4958" s="0" t="s">
        <v>2653</v>
      </c>
      <c r="W4958" s="0" t="s">
        <v>1028</v>
      </c>
      <c r="X4958" s="0" t="s">
        <v>1029</v>
      </c>
      <c r="Y4958" s="0" t="s">
        <v>838</v>
      </c>
      <c r="Z4958" s="0" t="s">
        <v>571</v>
      </c>
      <c r="AA4958" s="0" t="s">
        <v>3886</v>
      </c>
      <c r="AB4958" s="215" t="n">
        <v>37257.875</v>
      </c>
      <c r="AC4958" s="215" t="n">
        <v>37621.875</v>
      </c>
    </row>
    <row r="4959" customFormat="false" ht="12.75" hidden="false" customHeight="false" outlineLevel="0" collapsed="false">
      <c r="A4959" s="208" t="str">
        <f aca="false">B4959&amp;" "&amp;C4959&amp;" "&amp;D4959</f>
        <v>US Natural Gas Financial</v>
      </c>
      <c r="B4959" s="208" t="str">
        <f aca="false">IF((LEFT(N4959,2)="US"),"US","")</f>
        <v>US</v>
      </c>
      <c r="C4959" s="208" t="str">
        <f aca="false">M4959</f>
        <v>Natural Gas</v>
      </c>
      <c r="D4959" s="208" t="str">
        <f aca="false">IF(ISNUMBER(FIND("Phy",N4959))=TRUE(),"Physical","Financial")</f>
        <v>Financial</v>
      </c>
      <c r="E4959" s="208" t="n">
        <f aca="false">IF(VLOOKUP(S4959,'DD-Lookup'!$J$6:$L$50,3,FALSE())="Monthly",(YEAR(AC4959)-YEAR(AB4959))*12+MONTH(AC4959)-MONTH(AB4959)+1,(AC4959-AB4959+1))</f>
        <v>30</v>
      </c>
      <c r="F4959" s="239" t="n">
        <f aca="false">E4959*SUM(P4959:Q4959)</f>
        <v>300000</v>
      </c>
      <c r="G4959" s="214" t="n">
        <v>1294070</v>
      </c>
      <c r="H4959" s="215" t="n">
        <v>37035.5739814815</v>
      </c>
      <c r="I4959" s="0" t="s">
        <v>593</v>
      </c>
      <c r="M4959" s="0" t="s">
        <v>858</v>
      </c>
      <c r="N4959" s="0" t="s">
        <v>1024</v>
      </c>
      <c r="O4959" s="0" t="s">
        <v>1025</v>
      </c>
      <c r="P4959" s="216" t="n">
        <v>10000</v>
      </c>
      <c r="S4959" s="0" t="s">
        <v>1026</v>
      </c>
      <c r="T4959" s="0" t="s">
        <v>784</v>
      </c>
      <c r="U4959" s="218" t="n">
        <v>4.065</v>
      </c>
      <c r="V4959" s="0" t="s">
        <v>1175</v>
      </c>
      <c r="W4959" s="0" t="s">
        <v>1028</v>
      </c>
      <c r="X4959" s="0" t="s">
        <v>1029</v>
      </c>
      <c r="Y4959" s="0" t="s">
        <v>838</v>
      </c>
      <c r="Z4959" s="0" t="s">
        <v>571</v>
      </c>
      <c r="AA4959" s="0" t="s">
        <v>3887</v>
      </c>
      <c r="AB4959" s="215" t="n">
        <v>37043.875</v>
      </c>
      <c r="AC4959" s="215" t="n">
        <v>37072.875</v>
      </c>
    </row>
    <row r="4960" customFormat="false" ht="12.75" hidden="false" customHeight="false" outlineLevel="0" collapsed="false">
      <c r="A4960" s="208" t="str">
        <f aca="false">B4960&amp;" "&amp;C4960&amp;" "&amp;D4960</f>
        <v>US Crude Financial</v>
      </c>
      <c r="B4960" s="208" t="str">
        <f aca="false">IF((LEFT(N4960,2)="US"),"US","")</f>
        <v>US</v>
      </c>
      <c r="C4960" s="208" t="str">
        <f aca="false">M4960</f>
        <v>Crude</v>
      </c>
      <c r="D4960" s="208" t="str">
        <f aca="false">IF(ISNUMBER(FIND("Phy",N4960))=TRUE(),"Physical","Financial")</f>
        <v>Financial</v>
      </c>
      <c r="E4960" s="208" t="n">
        <f aca="false">IF(VLOOKUP(S4960,'DD-Lookup'!$J$6:$L$50,3,FALSE())="Monthly",(YEAR(AC4960)-YEAR(AB4960))*12+MONTH(AC4960)-MONTH(AB4960)+1,(AC4960-AB4960+1))</f>
        <v>1</v>
      </c>
      <c r="F4960" s="239" t="n">
        <f aca="false">E4960*SUM(P4960:Q4960)</f>
        <v>25000</v>
      </c>
      <c r="G4960" s="214" t="n">
        <v>1294071</v>
      </c>
      <c r="H4960" s="215" t="n">
        <v>37035.5740046296</v>
      </c>
      <c r="I4960" s="0" t="s">
        <v>1112</v>
      </c>
      <c r="M4960" s="0" t="s">
        <v>97</v>
      </c>
      <c r="N4960" s="0" t="s">
        <v>2263</v>
      </c>
      <c r="O4960" s="0" t="s">
        <v>2264</v>
      </c>
      <c r="P4960" s="216" t="n">
        <v>25000</v>
      </c>
      <c r="S4960" s="0" t="s">
        <v>834</v>
      </c>
      <c r="T4960" s="0" t="s">
        <v>784</v>
      </c>
      <c r="U4960" s="218" t="n">
        <v>-0.18</v>
      </c>
      <c r="V4960" s="0" t="s">
        <v>2265</v>
      </c>
      <c r="W4960" s="0" t="s">
        <v>2266</v>
      </c>
      <c r="X4960" s="0" t="s">
        <v>2267</v>
      </c>
      <c r="Y4960" s="0" t="s">
        <v>838</v>
      </c>
      <c r="Z4960" s="0" t="s">
        <v>571</v>
      </c>
      <c r="AA4960" s="0" t="s">
        <v>3888</v>
      </c>
      <c r="AB4960" s="215" t="n">
        <v>37073</v>
      </c>
      <c r="AC4960" s="215" t="n">
        <v>37103</v>
      </c>
    </row>
    <row r="4961" customFormat="false" ht="12.75" hidden="false" customHeight="false" outlineLevel="0" collapsed="false">
      <c r="A4961" s="208" t="str">
        <f aca="false">B4961&amp;" "&amp;C4961&amp;" "&amp;D4961</f>
        <v>US Natural Gas Financial</v>
      </c>
      <c r="B4961" s="208" t="str">
        <f aca="false">IF((LEFT(N4961,2)="US"),"US","")</f>
        <v>US</v>
      </c>
      <c r="C4961" s="208" t="str">
        <f aca="false">M4961</f>
        <v>Natural Gas</v>
      </c>
      <c r="D4961" s="208" t="str">
        <f aca="false">IF(ISNUMBER(FIND("Phy",N4961))=TRUE(),"Physical","Financial")</f>
        <v>Financial</v>
      </c>
      <c r="E4961" s="208" t="n">
        <f aca="false">IF(VLOOKUP(S4961,'DD-Lookup'!$J$6:$L$50,3,FALSE())="Monthly",(YEAR(AC4961)-YEAR(AB4961))*12+MONTH(AC4961)-MONTH(AB4961)+1,(AC4961-AB4961+1))</f>
        <v>31</v>
      </c>
      <c r="F4961" s="239" t="n">
        <f aca="false">E4961*SUM(P4961:Q4961)</f>
        <v>310000</v>
      </c>
      <c r="G4961" s="214" t="n">
        <v>1294072</v>
      </c>
      <c r="H4961" s="215" t="n">
        <v>37035.5741319444</v>
      </c>
      <c r="I4961" s="0" t="s">
        <v>1376</v>
      </c>
      <c r="M4961" s="0" t="s">
        <v>858</v>
      </c>
      <c r="N4961" s="0" t="s">
        <v>1024</v>
      </c>
      <c r="O4961" s="0" t="s">
        <v>1145</v>
      </c>
      <c r="P4961" s="216" t="n">
        <v>10000</v>
      </c>
      <c r="S4961" s="0" t="s">
        <v>1026</v>
      </c>
      <c r="T4961" s="0" t="s">
        <v>784</v>
      </c>
      <c r="U4961" s="218" t="n">
        <v>4.2075</v>
      </c>
      <c r="V4961" s="0" t="s">
        <v>2142</v>
      </c>
      <c r="W4961" s="0" t="s">
        <v>1028</v>
      </c>
      <c r="X4961" s="0" t="s">
        <v>1029</v>
      </c>
      <c r="Y4961" s="0" t="s">
        <v>838</v>
      </c>
      <c r="Z4961" s="0" t="s">
        <v>571</v>
      </c>
      <c r="AA4961" s="0" t="s">
        <v>3889</v>
      </c>
      <c r="AB4961" s="215" t="n">
        <v>37104.875</v>
      </c>
      <c r="AC4961" s="215" t="n">
        <v>37134.875</v>
      </c>
    </row>
    <row r="4962" customFormat="false" ht="12.75" hidden="false" customHeight="false" outlineLevel="0" collapsed="false">
      <c r="A4962" s="208" t="str">
        <f aca="false">B4962&amp;" "&amp;C4962&amp;" "&amp;D4962</f>
        <v>US Crude Financial</v>
      </c>
      <c r="B4962" s="208" t="str">
        <f aca="false">IF((LEFT(N4962,2)="US"),"US","")</f>
        <v>US</v>
      </c>
      <c r="C4962" s="208" t="str">
        <f aca="false">M4962</f>
        <v>Crude</v>
      </c>
      <c r="D4962" s="208" t="str">
        <f aca="false">IF(ISNUMBER(FIND("Phy",N4962))=TRUE(),"Physical","Financial")</f>
        <v>Financial</v>
      </c>
      <c r="E4962" s="208" t="n">
        <f aca="false">IF(VLOOKUP(S4962,'DD-Lookup'!$J$6:$L$50,3,FALSE())="Monthly",(YEAR(AC4962)-YEAR(AB4962))*12+MONTH(AC4962)-MONTH(AB4962)+1,(AC4962-AB4962+1))</f>
        <v>1</v>
      </c>
      <c r="F4962" s="239" t="n">
        <f aca="false">E4962*SUM(P4962:Q4962)</f>
        <v>50000</v>
      </c>
      <c r="G4962" s="214" t="n">
        <v>1294075</v>
      </c>
      <c r="H4962" s="215" t="n">
        <v>37035.5741550926</v>
      </c>
      <c r="I4962" s="0" t="s">
        <v>1112</v>
      </c>
      <c r="M4962" s="0" t="s">
        <v>97</v>
      </c>
      <c r="N4962" s="0" t="s">
        <v>841</v>
      </c>
      <c r="O4962" s="0" t="s">
        <v>842</v>
      </c>
      <c r="P4962" s="216" t="n">
        <v>50000</v>
      </c>
      <c r="S4962" s="0" t="s">
        <v>843</v>
      </c>
      <c r="T4962" s="0" t="s">
        <v>784</v>
      </c>
      <c r="U4962" s="218" t="n">
        <v>28.39</v>
      </c>
      <c r="V4962" s="0" t="s">
        <v>2339</v>
      </c>
      <c r="W4962" s="0" t="s">
        <v>845</v>
      </c>
      <c r="X4962" s="0" t="s">
        <v>846</v>
      </c>
      <c r="Y4962" s="0" t="s">
        <v>847</v>
      </c>
      <c r="Z4962" s="0" t="s">
        <v>571</v>
      </c>
      <c r="AA4962" s="0" t="n">
        <v>107359</v>
      </c>
      <c r="AB4962" s="215" t="n">
        <v>37073</v>
      </c>
      <c r="AC4962" s="215" t="n">
        <v>37103</v>
      </c>
    </row>
    <row r="4963" customFormat="false" ht="12.75" hidden="false" customHeight="false" outlineLevel="0" collapsed="false">
      <c r="A4963" s="208" t="str">
        <f aca="false">B4963&amp;" "&amp;C4963&amp;" "&amp;D4963</f>
        <v>US Power Physical</v>
      </c>
      <c r="B4963" s="208" t="str">
        <f aca="false">IF((LEFT(N4963,2)="US"),"US","")</f>
        <v>US</v>
      </c>
      <c r="C4963" s="208" t="str">
        <f aca="false">M4963</f>
        <v>Power</v>
      </c>
      <c r="D4963" s="208" t="str">
        <f aca="false">IF(ISNUMBER(FIND("Phy",N4963))=TRUE(),"Physical","Financial")</f>
        <v>Physical</v>
      </c>
      <c r="E4963" s="208" t="n">
        <f aca="false">IF(VLOOKUP(S4963,'DD-Lookup'!$J$6:$L$50,3,FALSE())="Monthly",(YEAR(AC4963)-YEAR(AB4963))*12+MONTH(AC4963)-MONTH(AB4963)+1,(AC4963-AB4963+1))</f>
        <v>31</v>
      </c>
      <c r="F4963" s="239" t="n">
        <f aca="false">E4963*SUM(P4963:Q4963)</f>
        <v>775</v>
      </c>
      <c r="G4963" s="214" t="n">
        <v>1294076</v>
      </c>
      <c r="H4963" s="215" t="n">
        <v>37035.5741898148</v>
      </c>
      <c r="I4963" s="0" t="s">
        <v>1124</v>
      </c>
      <c r="M4963" s="0" t="s">
        <v>67</v>
      </c>
      <c r="N4963" s="0" t="s">
        <v>1628</v>
      </c>
      <c r="O4963" s="0" t="s">
        <v>3780</v>
      </c>
      <c r="Q4963" s="216" t="n">
        <v>25</v>
      </c>
      <c r="S4963" s="0" t="s">
        <v>930</v>
      </c>
      <c r="T4963" s="0" t="s">
        <v>784</v>
      </c>
      <c r="U4963" s="218" t="n">
        <v>390</v>
      </c>
      <c r="V4963" s="0" t="s">
        <v>3890</v>
      </c>
      <c r="W4963" s="0" t="s">
        <v>1933</v>
      </c>
      <c r="X4963" s="0" t="s">
        <v>1934</v>
      </c>
      <c r="Y4963" s="0" t="s">
        <v>1051</v>
      </c>
      <c r="Z4963" s="0" t="s">
        <v>618</v>
      </c>
      <c r="AA4963" s="0" t="n">
        <v>622035.1</v>
      </c>
      <c r="AB4963" s="215" t="n">
        <v>37104.875</v>
      </c>
      <c r="AC4963" s="215" t="n">
        <v>37134.875</v>
      </c>
    </row>
    <row r="4964" customFormat="false" ht="12.75" hidden="false" customHeight="false" outlineLevel="0" collapsed="false">
      <c r="A4964" s="208" t="str">
        <f aca="false">B4964&amp;" "&amp;C4964&amp;" "&amp;D4964</f>
        <v>US Natural Gas Financial</v>
      </c>
      <c r="B4964" s="208" t="str">
        <f aca="false">IF((LEFT(N4964,2)="US"),"US","")</f>
        <v>US</v>
      </c>
      <c r="C4964" s="208" t="str">
        <f aca="false">M4964</f>
        <v>Natural Gas</v>
      </c>
      <c r="D4964" s="208" t="str">
        <f aca="false">IF(ISNUMBER(FIND("Phy",N4964))=TRUE(),"Physical","Financial")</f>
        <v>Financial</v>
      </c>
      <c r="E4964" s="208" t="n">
        <f aca="false">IF(VLOOKUP(S4964,'DD-Lookup'!$J$6:$L$50,3,FALSE())="Monthly",(YEAR(AC4964)-YEAR(AB4964))*12+MONTH(AC4964)-MONTH(AB4964)+1,(AC4964-AB4964+1))</f>
        <v>30</v>
      </c>
      <c r="F4964" s="239" t="n">
        <f aca="false">E4964*SUM(P4964:Q4964)</f>
        <v>150000</v>
      </c>
      <c r="G4964" s="214" t="n">
        <v>1294077</v>
      </c>
      <c r="H4964" s="215" t="n">
        <v>37035.5742013889</v>
      </c>
      <c r="I4964" s="0" t="s">
        <v>1115</v>
      </c>
      <c r="M4964" s="0" t="s">
        <v>858</v>
      </c>
      <c r="N4964" s="0" t="s">
        <v>1482</v>
      </c>
      <c r="O4964" s="0" t="s">
        <v>2069</v>
      </c>
      <c r="Q4964" s="216" t="n">
        <v>5000</v>
      </c>
      <c r="S4964" s="0" t="s">
        <v>1026</v>
      </c>
      <c r="T4964" s="0" t="s">
        <v>784</v>
      </c>
      <c r="U4964" s="218" t="n">
        <v>6.8</v>
      </c>
      <c r="V4964" s="0" t="s">
        <v>3131</v>
      </c>
      <c r="W4964" s="0" t="s">
        <v>2070</v>
      </c>
      <c r="X4964" s="0" t="s">
        <v>2071</v>
      </c>
      <c r="Y4964" s="0" t="s">
        <v>838</v>
      </c>
      <c r="Z4964" s="0" t="s">
        <v>571</v>
      </c>
      <c r="AA4964" s="0" t="s">
        <v>3891</v>
      </c>
      <c r="AB4964" s="215" t="n">
        <v>37043.875</v>
      </c>
      <c r="AC4964" s="215" t="n">
        <v>37072.875</v>
      </c>
    </row>
    <row r="4965" customFormat="false" ht="12.75" hidden="false" customHeight="false" outlineLevel="0" collapsed="false">
      <c r="A4965" s="208" t="str">
        <f aca="false">B4965&amp;" "&amp;C4965&amp;" "&amp;D4965</f>
        <v>US Natural Gas Financial</v>
      </c>
      <c r="B4965" s="208" t="str">
        <f aca="false">IF((LEFT(N4965,2)="US"),"US","")</f>
        <v>US</v>
      </c>
      <c r="C4965" s="208" t="str">
        <f aca="false">M4965</f>
        <v>Natural Gas</v>
      </c>
      <c r="D4965" s="208" t="str">
        <f aca="false">IF(ISNUMBER(FIND("Phy",N4965))=TRUE(),"Physical","Financial")</f>
        <v>Financial</v>
      </c>
      <c r="E4965" s="208" t="n">
        <f aca="false">IF(VLOOKUP(S4965,'DD-Lookup'!$J$6:$L$50,3,FALSE())="Monthly",(YEAR(AC4965)-YEAR(AB4965))*12+MONTH(AC4965)-MONTH(AB4965)+1,(AC4965-AB4965+1))</f>
        <v>31</v>
      </c>
      <c r="F4965" s="239" t="n">
        <f aca="false">E4965*SUM(P4965:Q4965)</f>
        <v>77500</v>
      </c>
      <c r="G4965" s="214" t="n">
        <v>1294078</v>
      </c>
      <c r="H4965" s="215" t="n">
        <v>37035.574224537</v>
      </c>
      <c r="I4965" s="0" t="s">
        <v>1452</v>
      </c>
      <c r="M4965" s="0" t="s">
        <v>858</v>
      </c>
      <c r="N4965" s="0" t="s">
        <v>1024</v>
      </c>
      <c r="O4965" s="0" t="s">
        <v>1099</v>
      </c>
      <c r="P4965" s="216" t="n">
        <v>2500</v>
      </c>
      <c r="S4965" s="0" t="s">
        <v>1026</v>
      </c>
      <c r="T4965" s="0" t="s">
        <v>784</v>
      </c>
      <c r="U4965" s="218" t="n">
        <v>4.1275</v>
      </c>
      <c r="V4965" s="0" t="s">
        <v>2921</v>
      </c>
      <c r="W4965" s="0" t="s">
        <v>1028</v>
      </c>
      <c r="X4965" s="0" t="s">
        <v>1029</v>
      </c>
      <c r="Y4965" s="0" t="s">
        <v>838</v>
      </c>
      <c r="Z4965" s="0" t="s">
        <v>571</v>
      </c>
      <c r="AA4965" s="0" t="s">
        <v>3892</v>
      </c>
      <c r="AB4965" s="215" t="n">
        <v>37073.875</v>
      </c>
      <c r="AC4965" s="215" t="n">
        <v>37103.875</v>
      </c>
    </row>
    <row r="4966" customFormat="false" ht="12.75" hidden="false" customHeight="false" outlineLevel="0" collapsed="false">
      <c r="A4966" s="208" t="str">
        <f aca="false">B4966&amp;" "&amp;C4966&amp;" "&amp;D4966</f>
        <v>US Natural Gas Financial</v>
      </c>
      <c r="B4966" s="208" t="str">
        <f aca="false">IF((LEFT(N4966,2)="US"),"US","")</f>
        <v>US</v>
      </c>
      <c r="C4966" s="208" t="str">
        <f aca="false">M4966</f>
        <v>Natural Gas</v>
      </c>
      <c r="D4966" s="208" t="str">
        <f aca="false">IF(ISNUMBER(FIND("Phy",N4966))=TRUE(),"Physical","Financial")</f>
        <v>Financial</v>
      </c>
      <c r="E4966" s="208" t="n">
        <f aca="false">IF(VLOOKUP(S4966,'DD-Lookup'!$J$6:$L$50,3,FALSE())="Monthly",(YEAR(AC4966)-YEAR(AB4966))*12+MONTH(AC4966)-MONTH(AB4966)+1,(AC4966-AB4966+1))</f>
        <v>30</v>
      </c>
      <c r="F4966" s="239" t="n">
        <f aca="false">E4966*SUM(P4966:Q4966)</f>
        <v>75000</v>
      </c>
      <c r="G4966" s="214" t="n">
        <v>1294080</v>
      </c>
      <c r="H4966" s="215" t="n">
        <v>37035.5743055556</v>
      </c>
      <c r="I4966" s="0" t="s">
        <v>1112</v>
      </c>
      <c r="M4966" s="0" t="s">
        <v>858</v>
      </c>
      <c r="N4966" s="0" t="s">
        <v>1024</v>
      </c>
      <c r="O4966" s="0" t="s">
        <v>1025</v>
      </c>
      <c r="P4966" s="216" t="n">
        <v>2500</v>
      </c>
      <c r="S4966" s="0" t="s">
        <v>1026</v>
      </c>
      <c r="T4966" s="0" t="s">
        <v>784</v>
      </c>
      <c r="U4966" s="218" t="n">
        <v>4.06</v>
      </c>
      <c r="V4966" s="0" t="s">
        <v>2126</v>
      </c>
      <c r="W4966" s="0" t="s">
        <v>1028</v>
      </c>
      <c r="X4966" s="0" t="s">
        <v>1029</v>
      </c>
      <c r="Y4966" s="0" t="s">
        <v>838</v>
      </c>
      <c r="Z4966" s="0" t="s">
        <v>571</v>
      </c>
      <c r="AA4966" s="0" t="s">
        <v>3893</v>
      </c>
      <c r="AB4966" s="215" t="n">
        <v>37043.875</v>
      </c>
      <c r="AC4966" s="215" t="n">
        <v>37072.875</v>
      </c>
    </row>
    <row r="4967" customFormat="false" ht="12.75" hidden="false" customHeight="false" outlineLevel="0" collapsed="false">
      <c r="A4967" s="208" t="str">
        <f aca="false">B4967&amp;" "&amp;C4967&amp;" "&amp;D4967</f>
        <v>US Power Physical</v>
      </c>
      <c r="B4967" s="208" t="str">
        <f aca="false">IF((LEFT(N4967,2)="US"),"US","")</f>
        <v>US</v>
      </c>
      <c r="C4967" s="208" t="str">
        <f aca="false">M4967</f>
        <v>Power</v>
      </c>
      <c r="D4967" s="208" t="str">
        <f aca="false">IF(ISNUMBER(FIND("Phy",N4967))=TRUE(),"Physical","Financial")</f>
        <v>Physical</v>
      </c>
      <c r="E4967" s="208" t="n">
        <f aca="false">IF(VLOOKUP(S4967,'DD-Lookup'!$J$6:$L$50,3,FALSE())="Monthly",(YEAR(AC4967)-YEAR(AB4967))*12+MONTH(AC4967)-MONTH(AB4967)+1,(AC4967-AB4967+1))</f>
        <v>31</v>
      </c>
      <c r="F4967" s="239" t="n">
        <f aca="false">E4967*SUM(P4967:Q4967)</f>
        <v>775</v>
      </c>
      <c r="G4967" s="214" t="n">
        <v>1294081</v>
      </c>
      <c r="H4967" s="215" t="n">
        <v>37035.5743402778</v>
      </c>
      <c r="I4967" s="0" t="s">
        <v>1124</v>
      </c>
      <c r="J4967" s="0" t="s">
        <v>1199</v>
      </c>
      <c r="K4967" s="0" t="s">
        <v>1200</v>
      </c>
      <c r="M4967" s="0" t="s">
        <v>67</v>
      </c>
      <c r="N4967" s="0" t="s">
        <v>1628</v>
      </c>
      <c r="O4967" s="0" t="s">
        <v>2636</v>
      </c>
      <c r="Q4967" s="216" t="n">
        <v>25</v>
      </c>
      <c r="S4967" s="0" t="s">
        <v>930</v>
      </c>
      <c r="T4967" s="0" t="s">
        <v>784</v>
      </c>
      <c r="U4967" s="218" t="n">
        <v>348</v>
      </c>
      <c r="V4967" s="0" t="s">
        <v>3894</v>
      </c>
      <c r="W4967" s="0" t="s">
        <v>1933</v>
      </c>
      <c r="X4967" s="0" t="s">
        <v>1934</v>
      </c>
      <c r="Y4967" s="0" t="s">
        <v>1051</v>
      </c>
      <c r="Z4967" s="0" t="s">
        <v>618</v>
      </c>
      <c r="AA4967" s="0" t="n">
        <v>622036.1</v>
      </c>
      <c r="AB4967" s="215" t="n">
        <v>37073.875</v>
      </c>
      <c r="AC4967" s="215" t="n">
        <v>37103.875</v>
      </c>
    </row>
    <row r="4968" customFormat="false" ht="12.75" hidden="false" customHeight="false" outlineLevel="0" collapsed="false">
      <c r="A4968" s="208" t="str">
        <f aca="false">B4968&amp;" "&amp;C4968&amp;" "&amp;D4968</f>
        <v>US Natural Gas Physical</v>
      </c>
      <c r="B4968" s="208" t="str">
        <f aca="false">IF((LEFT(N4968,2)="US"),"US","")</f>
        <v>US</v>
      </c>
      <c r="C4968" s="208" t="str">
        <f aca="false">M4968</f>
        <v>Natural Gas</v>
      </c>
      <c r="D4968" s="208" t="str">
        <f aca="false">IF(ISNUMBER(FIND("Phy",N4968))=TRUE(),"Physical","Financial")</f>
        <v>Physical</v>
      </c>
      <c r="E4968" s="208" t="n">
        <f aca="false">IF(VLOOKUP(S4968,'DD-Lookup'!$J$6:$L$50,3,FALSE())="Monthly",(YEAR(AC4968)-YEAR(AB4968))*12+MONTH(AC4968)-MONTH(AB4968)+1,(AC4968-AB4968+1))</f>
        <v>4</v>
      </c>
      <c r="F4968" s="239" t="n">
        <f aca="false">E4968*SUM(P4968:Q4968)</f>
        <v>40000</v>
      </c>
      <c r="G4968" s="214" t="n">
        <v>1294082</v>
      </c>
      <c r="H4968" s="215" t="n">
        <v>37035.5743518519</v>
      </c>
      <c r="I4968" s="0" t="s">
        <v>1738</v>
      </c>
      <c r="M4968" s="0" t="s">
        <v>858</v>
      </c>
      <c r="N4968" s="0" t="s">
        <v>1305</v>
      </c>
      <c r="O4968" s="0" t="s">
        <v>3542</v>
      </c>
      <c r="P4968" s="216" t="n">
        <v>10000</v>
      </c>
      <c r="S4968" s="0" t="s">
        <v>1026</v>
      </c>
      <c r="T4968" s="0" t="s">
        <v>784</v>
      </c>
      <c r="U4968" s="218" t="n">
        <v>4.005</v>
      </c>
      <c r="V4968" s="0" t="s">
        <v>1739</v>
      </c>
      <c r="W4968" s="0" t="s">
        <v>1434</v>
      </c>
      <c r="X4968" s="0" t="s">
        <v>1435</v>
      </c>
      <c r="Y4968" s="0" t="s">
        <v>1310</v>
      </c>
      <c r="Z4968" s="0" t="s">
        <v>571</v>
      </c>
      <c r="AA4968" s="0" t="n">
        <v>809655</v>
      </c>
      <c r="AB4968" s="215" t="n">
        <v>37037</v>
      </c>
      <c r="AC4968" s="215" t="n">
        <v>37040</v>
      </c>
    </row>
    <row r="4969" customFormat="false" ht="12.75" hidden="false" customHeight="false" outlineLevel="0" collapsed="false">
      <c r="A4969" s="208" t="str">
        <f aca="false">B4969&amp;" "&amp;C4969&amp;" "&amp;D4969</f>
        <v>US Natural Gas Financial</v>
      </c>
      <c r="B4969" s="208" t="str">
        <f aca="false">IF((LEFT(N4969,2)="US"),"US","")</f>
        <v>US</v>
      </c>
      <c r="C4969" s="208" t="str">
        <f aca="false">M4969</f>
        <v>Natural Gas</v>
      </c>
      <c r="D4969" s="208" t="str">
        <f aca="false">IF(ISNUMBER(FIND("Phy",N4969))=TRUE(),"Physical","Financial")</f>
        <v>Financial</v>
      </c>
      <c r="E4969" s="208" t="n">
        <f aca="false">IF(VLOOKUP(S4969,'DD-Lookup'!$J$6:$L$50,3,FALSE())="Monthly",(YEAR(AC4969)-YEAR(AB4969))*12+MONTH(AC4969)-MONTH(AB4969)+1,(AC4969-AB4969+1))</f>
        <v>30</v>
      </c>
      <c r="F4969" s="239" t="n">
        <f aca="false">E4969*SUM(P4969:Q4969)</f>
        <v>150000</v>
      </c>
      <c r="G4969" s="214" t="n">
        <v>1294083</v>
      </c>
      <c r="H4969" s="215" t="n">
        <v>37035.5743981482</v>
      </c>
      <c r="I4969" s="0" t="s">
        <v>1023</v>
      </c>
      <c r="M4969" s="0" t="s">
        <v>858</v>
      </c>
      <c r="N4969" s="0" t="s">
        <v>1024</v>
      </c>
      <c r="O4969" s="0" t="s">
        <v>1025</v>
      </c>
      <c r="P4969" s="216" t="n">
        <v>5000</v>
      </c>
      <c r="S4969" s="0" t="s">
        <v>1026</v>
      </c>
      <c r="T4969" s="0" t="s">
        <v>784</v>
      </c>
      <c r="U4969" s="218" t="n">
        <v>4.06</v>
      </c>
      <c r="V4969" s="0" t="s">
        <v>3451</v>
      </c>
      <c r="W4969" s="0" t="s">
        <v>1028</v>
      </c>
      <c r="X4969" s="0" t="s">
        <v>1029</v>
      </c>
      <c r="Y4969" s="0" t="s">
        <v>838</v>
      </c>
      <c r="Z4969" s="0" t="s">
        <v>571</v>
      </c>
      <c r="AA4969" s="0" t="s">
        <v>3895</v>
      </c>
      <c r="AB4969" s="215" t="n">
        <v>37043.875</v>
      </c>
      <c r="AC4969" s="215" t="n">
        <v>37072.875</v>
      </c>
    </row>
    <row r="4970" customFormat="false" ht="12.75" hidden="false" customHeight="false" outlineLevel="0" collapsed="false">
      <c r="A4970" s="208" t="str">
        <f aca="false">B4970&amp;" "&amp;C4970&amp;" "&amp;D4970</f>
        <v>US Power Physical</v>
      </c>
      <c r="B4970" s="208" t="str">
        <f aca="false">IF((LEFT(N4970,2)="US"),"US","")</f>
        <v>US</v>
      </c>
      <c r="C4970" s="208" t="str">
        <f aca="false">M4970</f>
        <v>Power</v>
      </c>
      <c r="D4970" s="208" t="str">
        <f aca="false">IF(ISNUMBER(FIND("Phy",N4970))=TRUE(),"Physical","Financial")</f>
        <v>Physical</v>
      </c>
      <c r="E4970" s="208" t="n">
        <f aca="false">IF(VLOOKUP(S4970,'DD-Lookup'!$J$6:$L$50,3,FALSE())="Monthly",(YEAR(AC4970)-YEAR(AB4970))*12+MONTH(AC4970)-MONTH(AB4970)+1,(AC4970-AB4970+1))</f>
        <v>59</v>
      </c>
      <c r="F4970" s="239" t="n">
        <f aca="false">E4970*SUM(P4970:Q4970)</f>
        <v>2950</v>
      </c>
      <c r="G4970" s="214" t="n">
        <v>1294085</v>
      </c>
      <c r="H4970" s="215" t="n">
        <v>37035.574537037</v>
      </c>
      <c r="I4970" s="0" t="s">
        <v>1115</v>
      </c>
      <c r="M4970" s="0" t="s">
        <v>67</v>
      </c>
      <c r="N4970" s="0" t="s">
        <v>1081</v>
      </c>
      <c r="O4970" s="0" t="s">
        <v>2509</v>
      </c>
      <c r="P4970" s="216" t="n">
        <v>50</v>
      </c>
      <c r="S4970" s="0" t="s">
        <v>930</v>
      </c>
      <c r="T4970" s="0" t="s">
        <v>784</v>
      </c>
      <c r="U4970" s="218" t="n">
        <v>42.5</v>
      </c>
      <c r="V4970" s="0" t="s">
        <v>1466</v>
      </c>
      <c r="W4970" s="0" t="s">
        <v>1084</v>
      </c>
      <c r="X4970" s="0" t="s">
        <v>1085</v>
      </c>
      <c r="Y4970" s="0" t="s">
        <v>1051</v>
      </c>
      <c r="Z4970" s="0" t="s">
        <v>618</v>
      </c>
      <c r="AA4970" s="0" t="n">
        <v>622038.1</v>
      </c>
      <c r="AB4970" s="215" t="n">
        <v>37257.5944444445</v>
      </c>
      <c r="AC4970" s="215" t="n">
        <v>37315.5944444445</v>
      </c>
    </row>
    <row r="4971" customFormat="false" ht="12.75" hidden="false" customHeight="false" outlineLevel="0" collapsed="false">
      <c r="A4971" s="208" t="str">
        <f aca="false">B4971&amp;" "&amp;C4971&amp;" "&amp;D4971</f>
        <v>US Natural Gas Physical</v>
      </c>
      <c r="B4971" s="208" t="str">
        <f aca="false">IF((LEFT(N4971,2)="US"),"US","")</f>
        <v>US</v>
      </c>
      <c r="C4971" s="208" t="str">
        <f aca="false">M4971</f>
        <v>Natural Gas</v>
      </c>
      <c r="D4971" s="208" t="str">
        <f aca="false">IF(ISNUMBER(FIND("Phy",N4971))=TRUE(),"Physical","Financial")</f>
        <v>Physical</v>
      </c>
      <c r="E4971" s="208" t="n">
        <f aca="false">IF(VLOOKUP(S4971,'DD-Lookup'!$J$6:$L$50,3,FALSE())="Monthly",(YEAR(AC4971)-YEAR(AB4971))*12+MONTH(AC4971)-MONTH(AB4971)+1,(AC4971-AB4971+1))</f>
        <v>4</v>
      </c>
      <c r="F4971" s="239" t="n">
        <f aca="false">E4971*SUM(P4971:Q4971)</f>
        <v>20000</v>
      </c>
      <c r="G4971" s="214" t="n">
        <v>1294086</v>
      </c>
      <c r="H4971" s="215" t="n">
        <v>37035.5745486111</v>
      </c>
      <c r="I4971" s="0" t="s">
        <v>1471</v>
      </c>
      <c r="M4971" s="0" t="s">
        <v>858</v>
      </c>
      <c r="N4971" s="0" t="s">
        <v>1305</v>
      </c>
      <c r="O4971" s="0" t="s">
        <v>3730</v>
      </c>
      <c r="P4971" s="216" t="n">
        <v>5000</v>
      </c>
      <c r="S4971" s="0" t="s">
        <v>1026</v>
      </c>
      <c r="T4971" s="0" t="s">
        <v>784</v>
      </c>
      <c r="U4971" s="218" t="n">
        <v>4.265</v>
      </c>
      <c r="V4971" s="0" t="s">
        <v>1472</v>
      </c>
      <c r="W4971" s="0" t="s">
        <v>1531</v>
      </c>
      <c r="X4971" s="0" t="s">
        <v>1532</v>
      </c>
      <c r="Y4971" s="0" t="s">
        <v>1310</v>
      </c>
      <c r="Z4971" s="0" t="s">
        <v>571</v>
      </c>
      <c r="AA4971" s="0" t="n">
        <v>809656</v>
      </c>
      <c r="AB4971" s="215" t="n">
        <v>37037</v>
      </c>
      <c r="AC4971" s="215" t="n">
        <v>37040</v>
      </c>
    </row>
    <row r="4972" customFormat="false" ht="12.75" hidden="false" customHeight="false" outlineLevel="0" collapsed="false">
      <c r="A4972" s="208" t="str">
        <f aca="false">B4972&amp;" "&amp;C4972&amp;" "&amp;D4972</f>
        <v>US Crude Financial</v>
      </c>
      <c r="B4972" s="208" t="str">
        <f aca="false">IF((LEFT(N4972,2)="US"),"US","")</f>
        <v>US</v>
      </c>
      <c r="C4972" s="208" t="str">
        <f aca="false">M4972</f>
        <v>Crude</v>
      </c>
      <c r="D4972" s="208" t="str">
        <f aca="false">IF(ISNUMBER(FIND("Phy",N4972))=TRUE(),"Physical","Financial")</f>
        <v>Financial</v>
      </c>
      <c r="E4972" s="208" t="n">
        <f aca="false">IF(VLOOKUP(S4972,'DD-Lookup'!$J$6:$L$50,3,FALSE())="Monthly",(YEAR(AC4972)-YEAR(AB4972))*12+MONTH(AC4972)-MONTH(AB4972)+1,(AC4972-AB4972+1))</f>
        <v>1</v>
      </c>
      <c r="F4972" s="239" t="n">
        <f aca="false">E4972*SUM(P4972:Q4972)</f>
        <v>25000</v>
      </c>
      <c r="G4972" s="214" t="n">
        <v>1294089</v>
      </c>
      <c r="H4972" s="215" t="n">
        <v>37035.5746875</v>
      </c>
      <c r="I4972" s="0" t="s">
        <v>1112</v>
      </c>
      <c r="M4972" s="0" t="s">
        <v>97</v>
      </c>
      <c r="N4972" s="0" t="s">
        <v>2263</v>
      </c>
      <c r="O4972" s="0" t="s">
        <v>2264</v>
      </c>
      <c r="P4972" s="216" t="n">
        <v>25000</v>
      </c>
      <c r="S4972" s="0" t="s">
        <v>834</v>
      </c>
      <c r="T4972" s="0" t="s">
        <v>784</v>
      </c>
      <c r="U4972" s="218" t="n">
        <v>-0.19</v>
      </c>
      <c r="V4972" s="0" t="s">
        <v>2265</v>
      </c>
      <c r="W4972" s="0" t="s">
        <v>2266</v>
      </c>
      <c r="X4972" s="0" t="s">
        <v>2267</v>
      </c>
      <c r="Y4972" s="0" t="s">
        <v>838</v>
      </c>
      <c r="Z4972" s="0" t="s">
        <v>571</v>
      </c>
      <c r="AA4972" s="0" t="s">
        <v>3896</v>
      </c>
      <c r="AB4972" s="215" t="n">
        <v>37073</v>
      </c>
      <c r="AC4972" s="215" t="n">
        <v>37103</v>
      </c>
    </row>
    <row r="4973" customFormat="false" ht="12.75" hidden="false" customHeight="false" outlineLevel="0" collapsed="false">
      <c r="A4973" s="208" t="str">
        <f aca="false">B4973&amp;" "&amp;C4973&amp;" "&amp;D4973</f>
        <v>US Natural Gas Physical</v>
      </c>
      <c r="B4973" s="208" t="str">
        <f aca="false">IF((LEFT(N4973,2)="US"),"US","")</f>
        <v>US</v>
      </c>
      <c r="C4973" s="208" t="str">
        <f aca="false">M4973</f>
        <v>Natural Gas</v>
      </c>
      <c r="D4973" s="208" t="str">
        <f aca="false">IF(ISNUMBER(FIND("Phy",N4973))=TRUE(),"Physical","Financial")</f>
        <v>Physical</v>
      </c>
      <c r="E4973" s="208" t="n">
        <f aca="false">IF(VLOOKUP(S4973,'DD-Lookup'!$J$6:$L$50,3,FALSE())="Monthly",(YEAR(AC4973)-YEAR(AB4973))*12+MONTH(AC4973)-MONTH(AB4973)+1,(AC4973-AB4973+1))</f>
        <v>4</v>
      </c>
      <c r="F4973" s="239" t="n">
        <f aca="false">E4973*SUM(P4973:Q4973)</f>
        <v>40000</v>
      </c>
      <c r="G4973" s="214" t="n">
        <v>1294091</v>
      </c>
      <c r="H4973" s="215" t="n">
        <v>37035.5747106482</v>
      </c>
      <c r="I4973" s="0" t="s">
        <v>1431</v>
      </c>
      <c r="M4973" s="0" t="s">
        <v>858</v>
      </c>
      <c r="N4973" s="0" t="s">
        <v>1305</v>
      </c>
      <c r="O4973" s="0" t="s">
        <v>3542</v>
      </c>
      <c r="P4973" s="216" t="n">
        <v>10000</v>
      </c>
      <c r="S4973" s="0" t="s">
        <v>1026</v>
      </c>
      <c r="T4973" s="0" t="s">
        <v>784</v>
      </c>
      <c r="U4973" s="218" t="n">
        <v>4</v>
      </c>
      <c r="V4973" s="0" t="s">
        <v>1433</v>
      </c>
      <c r="W4973" s="0" t="s">
        <v>1434</v>
      </c>
      <c r="X4973" s="0" t="s">
        <v>1435</v>
      </c>
      <c r="Y4973" s="0" t="s">
        <v>1310</v>
      </c>
      <c r="Z4973" s="0" t="s">
        <v>571</v>
      </c>
      <c r="AA4973" s="0" t="n">
        <v>809657</v>
      </c>
      <c r="AB4973" s="215" t="n">
        <v>37037</v>
      </c>
      <c r="AC4973" s="215" t="n">
        <v>37040</v>
      </c>
    </row>
    <row r="4974" customFormat="false" ht="12.75" hidden="false" customHeight="false" outlineLevel="0" collapsed="false">
      <c r="A4974" s="208" t="str">
        <f aca="false">B4974&amp;" "&amp;C4974&amp;" "&amp;D4974</f>
        <v>US Crude Financial</v>
      </c>
      <c r="B4974" s="208" t="str">
        <f aca="false">IF((LEFT(N4974,2)="US"),"US","")</f>
        <v>US</v>
      </c>
      <c r="C4974" s="208" t="str">
        <f aca="false">M4974</f>
        <v>Crude</v>
      </c>
      <c r="D4974" s="208" t="str">
        <f aca="false">IF(ISNUMBER(FIND("Phy",N4974))=TRUE(),"Physical","Financial")</f>
        <v>Financial</v>
      </c>
      <c r="E4974" s="208" t="n">
        <f aca="false">IF(VLOOKUP(S4974,'DD-Lookup'!$J$6:$L$50,3,FALSE())="Monthly",(YEAR(AC4974)-YEAR(AB4974))*12+MONTH(AC4974)-MONTH(AB4974)+1,(AC4974-AB4974+1))</f>
        <v>1</v>
      </c>
      <c r="F4974" s="239" t="n">
        <f aca="false">E4974*SUM(P4974:Q4974)</f>
        <v>50000</v>
      </c>
      <c r="G4974" s="214" t="n">
        <v>1294092</v>
      </c>
      <c r="H4974" s="215" t="n">
        <v>37035.5747453704</v>
      </c>
      <c r="I4974" s="0" t="s">
        <v>1112</v>
      </c>
      <c r="M4974" s="0" t="s">
        <v>97</v>
      </c>
      <c r="N4974" s="0" t="s">
        <v>841</v>
      </c>
      <c r="O4974" s="0" t="s">
        <v>842</v>
      </c>
      <c r="Q4974" s="216" t="n">
        <v>50000</v>
      </c>
      <c r="S4974" s="0" t="s">
        <v>843</v>
      </c>
      <c r="T4974" s="0" t="s">
        <v>784</v>
      </c>
      <c r="U4974" s="218" t="n">
        <v>28.41</v>
      </c>
      <c r="V4974" s="0" t="s">
        <v>2443</v>
      </c>
      <c r="W4974" s="0" t="s">
        <v>845</v>
      </c>
      <c r="X4974" s="0" t="s">
        <v>846</v>
      </c>
      <c r="Y4974" s="0" t="s">
        <v>847</v>
      </c>
      <c r="Z4974" s="0" t="s">
        <v>571</v>
      </c>
      <c r="AA4974" s="0" t="n">
        <v>107360</v>
      </c>
      <c r="AB4974" s="215" t="n">
        <v>37073</v>
      </c>
      <c r="AC4974" s="215" t="n">
        <v>37103</v>
      </c>
    </row>
    <row r="4975" customFormat="false" ht="12.75" hidden="false" customHeight="false" outlineLevel="0" collapsed="false">
      <c r="A4975" s="208" t="str">
        <f aca="false">B4975&amp;" "&amp;C4975&amp;" "&amp;D4975</f>
        <v>US Crude Financial</v>
      </c>
      <c r="B4975" s="208" t="str">
        <f aca="false">IF((LEFT(N4975,2)="US"),"US","")</f>
        <v>US</v>
      </c>
      <c r="C4975" s="208" t="str">
        <f aca="false">M4975</f>
        <v>Crude</v>
      </c>
      <c r="D4975" s="208" t="str">
        <f aca="false">IF(ISNUMBER(FIND("Phy",N4975))=TRUE(),"Physical","Financial")</f>
        <v>Financial</v>
      </c>
      <c r="E4975" s="208" t="n">
        <f aca="false">IF(VLOOKUP(S4975,'DD-Lookup'!$J$6:$L$50,3,FALSE())="Monthly",(YEAR(AC4975)-YEAR(AB4975))*12+MONTH(AC4975)-MONTH(AB4975)+1,(AC4975-AB4975+1))</f>
        <v>1</v>
      </c>
      <c r="F4975" s="239" t="n">
        <f aca="false">E4975*SUM(P4975:Q4975)</f>
        <v>50000</v>
      </c>
      <c r="G4975" s="214" t="n">
        <v>1294093</v>
      </c>
      <c r="H4975" s="215" t="n">
        <v>37035.5748032407</v>
      </c>
      <c r="I4975" s="0" t="s">
        <v>1376</v>
      </c>
      <c r="M4975" s="0" t="s">
        <v>97</v>
      </c>
      <c r="N4975" s="0" t="s">
        <v>841</v>
      </c>
      <c r="O4975" s="0" t="s">
        <v>842</v>
      </c>
      <c r="P4975" s="216" t="n">
        <v>50000</v>
      </c>
      <c r="S4975" s="0" t="s">
        <v>843</v>
      </c>
      <c r="T4975" s="0" t="s">
        <v>784</v>
      </c>
      <c r="U4975" s="218" t="n">
        <v>28.39</v>
      </c>
      <c r="V4975" s="0" t="s">
        <v>1990</v>
      </c>
      <c r="W4975" s="0" t="s">
        <v>845</v>
      </c>
      <c r="X4975" s="0" t="s">
        <v>846</v>
      </c>
      <c r="Y4975" s="0" t="s">
        <v>847</v>
      </c>
      <c r="Z4975" s="0" t="s">
        <v>571</v>
      </c>
      <c r="AA4975" s="0" t="n">
        <v>107361</v>
      </c>
      <c r="AB4975" s="215" t="n">
        <v>37073</v>
      </c>
      <c r="AC4975" s="215" t="n">
        <v>37103</v>
      </c>
    </row>
    <row r="4976" customFormat="false" ht="12.75" hidden="false" customHeight="false" outlineLevel="0" collapsed="false">
      <c r="A4976" s="208" t="str">
        <f aca="false">B4976&amp;" "&amp;C4976&amp;" "&amp;D4976</f>
        <v>US Natural Gas Physical</v>
      </c>
      <c r="B4976" s="208" t="str">
        <f aca="false">IF((LEFT(N4976,2)="US"),"US","")</f>
        <v>US</v>
      </c>
      <c r="C4976" s="208" t="str">
        <f aca="false">M4976</f>
        <v>Natural Gas</v>
      </c>
      <c r="D4976" s="208" t="str">
        <f aca="false">IF(ISNUMBER(FIND("Phy",N4976))=TRUE(),"Physical","Financial")</f>
        <v>Physical</v>
      </c>
      <c r="E4976" s="208" t="n">
        <f aca="false">IF(VLOOKUP(S4976,'DD-Lookup'!$J$6:$L$50,3,FALSE())="Monthly",(YEAR(AC4976)-YEAR(AB4976))*12+MONTH(AC4976)-MONTH(AB4976)+1,(AC4976-AB4976+1))</f>
        <v>4</v>
      </c>
      <c r="F4976" s="239" t="n">
        <f aca="false">E4976*SUM(P4976:Q4976)</f>
        <v>20000</v>
      </c>
      <c r="G4976" s="214" t="n">
        <v>1294094</v>
      </c>
      <c r="H4976" s="215" t="n">
        <v>37035.5748726852</v>
      </c>
      <c r="I4976" s="0" t="s">
        <v>1471</v>
      </c>
      <c r="M4976" s="0" t="s">
        <v>858</v>
      </c>
      <c r="N4976" s="0" t="s">
        <v>1305</v>
      </c>
      <c r="O4976" s="0" t="s">
        <v>3542</v>
      </c>
      <c r="Q4976" s="216" t="n">
        <v>5000</v>
      </c>
      <c r="S4976" s="0" t="s">
        <v>1026</v>
      </c>
      <c r="T4976" s="0" t="s">
        <v>784</v>
      </c>
      <c r="U4976" s="218" t="n">
        <v>3.995</v>
      </c>
      <c r="V4976" s="0" t="s">
        <v>1472</v>
      </c>
      <c r="W4976" s="0" t="s">
        <v>1434</v>
      </c>
      <c r="X4976" s="0" t="s">
        <v>1435</v>
      </c>
      <c r="Y4976" s="0" t="s">
        <v>1310</v>
      </c>
      <c r="Z4976" s="0" t="s">
        <v>571</v>
      </c>
      <c r="AA4976" s="0" t="n">
        <v>809659</v>
      </c>
      <c r="AB4976" s="215" t="n">
        <v>37037</v>
      </c>
      <c r="AC4976" s="215" t="n">
        <v>37040</v>
      </c>
    </row>
    <row r="4977" customFormat="false" ht="12.75" hidden="false" customHeight="false" outlineLevel="0" collapsed="false">
      <c r="A4977" s="208" t="str">
        <f aca="false">B4977&amp;" "&amp;C4977&amp;" "&amp;D4977</f>
        <v>US Natural Gas Financial</v>
      </c>
      <c r="B4977" s="208" t="str">
        <f aca="false">IF((LEFT(N4977,2)="US"),"US","")</f>
        <v>US</v>
      </c>
      <c r="C4977" s="208" t="str">
        <f aca="false">M4977</f>
        <v>Natural Gas</v>
      </c>
      <c r="D4977" s="208" t="str">
        <f aca="false">IF(ISNUMBER(FIND("Phy",N4977))=TRUE(),"Physical","Financial")</f>
        <v>Financial</v>
      </c>
      <c r="E4977" s="208" t="n">
        <f aca="false">IF(VLOOKUP(S4977,'DD-Lookup'!$J$6:$L$50,3,FALSE())="Monthly",(YEAR(AC4977)-YEAR(AB4977))*12+MONTH(AC4977)-MONTH(AB4977)+1,(AC4977-AB4977+1))</f>
        <v>31</v>
      </c>
      <c r="F4977" s="239" t="n">
        <f aca="false">E4977*SUM(P4977:Q4977)</f>
        <v>77500</v>
      </c>
      <c r="G4977" s="214" t="n">
        <v>1294096</v>
      </c>
      <c r="H4977" s="215" t="n">
        <v>37035.5750347222</v>
      </c>
      <c r="I4977" s="0" t="s">
        <v>1750</v>
      </c>
      <c r="M4977" s="0" t="s">
        <v>858</v>
      </c>
      <c r="N4977" s="0" t="s">
        <v>1482</v>
      </c>
      <c r="O4977" s="0" t="s">
        <v>1926</v>
      </c>
      <c r="Q4977" s="216" t="n">
        <v>2500</v>
      </c>
      <c r="S4977" s="0" t="s">
        <v>1026</v>
      </c>
      <c r="T4977" s="0" t="s">
        <v>784</v>
      </c>
      <c r="U4977" s="218" t="n">
        <v>7.76</v>
      </c>
      <c r="V4977" s="0" t="s">
        <v>3856</v>
      </c>
      <c r="W4977" s="0" t="s">
        <v>1714</v>
      </c>
      <c r="X4977" s="0" t="s">
        <v>1715</v>
      </c>
      <c r="Y4977" s="0" t="s">
        <v>838</v>
      </c>
      <c r="Z4977" s="0" t="s">
        <v>571</v>
      </c>
      <c r="AA4977" s="0" t="s">
        <v>3897</v>
      </c>
      <c r="AB4977" s="215" t="n">
        <v>37073.875</v>
      </c>
      <c r="AC4977" s="215" t="n">
        <v>37103.875</v>
      </c>
    </row>
    <row r="4978" customFormat="false" ht="12.75" hidden="false" customHeight="false" outlineLevel="0" collapsed="false">
      <c r="A4978" s="208" t="str">
        <f aca="false">B4978&amp;" "&amp;C4978&amp;" "&amp;D4978</f>
        <v> Natural Gas Financial</v>
      </c>
      <c r="B4978" s="208" t="str">
        <f aca="false">IF((LEFT(N4978,2)="US"),"US","")</f>
        <v/>
      </c>
      <c r="C4978" s="208" t="str">
        <f aca="false">M4978</f>
        <v>Natural Gas</v>
      </c>
      <c r="D4978" s="208" t="str">
        <f aca="false">IF(ISNUMBER(FIND("Phy",N4978))=TRUE(),"Physical","Financial")</f>
        <v>Financial</v>
      </c>
      <c r="E4978" s="208" t="n">
        <f aca="false">IF(VLOOKUP(S4978,'DD-Lookup'!$J$6:$L$50,3,FALSE())="Monthly",(YEAR(AC4978)-YEAR(AB4978))*12+MONTH(AC4978)-MONTH(AB4978)+1,(AC4978-AB4978+1))</f>
        <v>30</v>
      </c>
      <c r="F4978" s="239" t="n">
        <f aca="false">E4978*SUM(P4978:Q4978)</f>
        <v>150000</v>
      </c>
      <c r="G4978" s="214" t="n">
        <v>1294097</v>
      </c>
      <c r="H4978" s="215" t="n">
        <v>37035.5750462963</v>
      </c>
      <c r="I4978" s="0" t="s">
        <v>1155</v>
      </c>
      <c r="M4978" s="0" t="s">
        <v>858</v>
      </c>
      <c r="N4978" s="0" t="s">
        <v>2540</v>
      </c>
      <c r="O4978" s="0" t="s">
        <v>3266</v>
      </c>
      <c r="Q4978" s="216" t="n">
        <v>5000</v>
      </c>
      <c r="S4978" s="0" t="s">
        <v>1026</v>
      </c>
      <c r="T4978" s="0" t="s">
        <v>784</v>
      </c>
      <c r="U4978" s="218" t="n">
        <v>-0.01</v>
      </c>
      <c r="V4978" s="0" t="s">
        <v>3898</v>
      </c>
      <c r="W4978" s="0" t="s">
        <v>2318</v>
      </c>
      <c r="X4978" s="0" t="s">
        <v>3267</v>
      </c>
      <c r="Y4978" s="0" t="s">
        <v>838</v>
      </c>
      <c r="Z4978" s="0" t="s">
        <v>628</v>
      </c>
      <c r="AA4978" s="0" t="s">
        <v>3899</v>
      </c>
      <c r="AB4978" s="215" t="n">
        <v>37043.875</v>
      </c>
      <c r="AC4978" s="215" t="n">
        <v>37072.875</v>
      </c>
    </row>
    <row r="4979" customFormat="false" ht="12.75" hidden="false" customHeight="false" outlineLevel="0" collapsed="false">
      <c r="A4979" s="208" t="str">
        <f aca="false">B4979&amp;" "&amp;C4979&amp;" "&amp;D4979</f>
        <v>US Power Physical</v>
      </c>
      <c r="B4979" s="208" t="str">
        <f aca="false">IF((LEFT(N4979,2)="US"),"US","")</f>
        <v>US</v>
      </c>
      <c r="C4979" s="208" t="str">
        <f aca="false">M4979</f>
        <v>Power</v>
      </c>
      <c r="D4979" s="208" t="str">
        <f aca="false">IF(ISNUMBER(FIND("Phy",N4979))=TRUE(),"Physical","Financial")</f>
        <v>Physical</v>
      </c>
      <c r="E4979" s="208" t="n">
        <f aca="false">IF(VLOOKUP(S4979,'DD-Lookup'!$J$6:$L$50,3,FALSE())="Monthly",(YEAR(AC4979)-YEAR(AB4979))*12+MONTH(AC4979)-MONTH(AB4979)+1,(AC4979-AB4979+1))</f>
        <v>30</v>
      </c>
      <c r="F4979" s="239" t="n">
        <f aca="false">E4979*SUM(P4979:Q4979)</f>
        <v>1500</v>
      </c>
      <c r="G4979" s="214" t="n">
        <v>1294098</v>
      </c>
      <c r="H4979" s="215" t="n">
        <v>37035.5750925926</v>
      </c>
      <c r="I4979" s="0" t="s">
        <v>1260</v>
      </c>
      <c r="M4979" s="0" t="s">
        <v>67</v>
      </c>
      <c r="N4979" s="0" t="s">
        <v>1081</v>
      </c>
      <c r="O4979" s="0" t="s">
        <v>1261</v>
      </c>
      <c r="P4979" s="216" t="n">
        <v>50</v>
      </c>
      <c r="S4979" s="0" t="s">
        <v>930</v>
      </c>
      <c r="T4979" s="0" t="s">
        <v>784</v>
      </c>
      <c r="U4979" s="218" t="n">
        <v>38.65</v>
      </c>
      <c r="V4979" s="0" t="s">
        <v>1262</v>
      </c>
      <c r="W4979" s="0" t="s">
        <v>1090</v>
      </c>
      <c r="X4979" s="0" t="s">
        <v>1135</v>
      </c>
      <c r="Y4979" s="0" t="s">
        <v>1051</v>
      </c>
      <c r="Z4979" s="0" t="s">
        <v>618</v>
      </c>
      <c r="AA4979" s="0" t="n">
        <v>622039.1</v>
      </c>
      <c r="AB4979" s="215" t="n">
        <v>37135.7159722222</v>
      </c>
      <c r="AC4979" s="215" t="n">
        <v>37164.7159722222</v>
      </c>
    </row>
    <row r="4980" customFormat="false" ht="12.75" hidden="false" customHeight="false" outlineLevel="0" collapsed="false">
      <c r="A4980" s="208" t="str">
        <f aca="false">B4980&amp;" "&amp;C4980&amp;" "&amp;D4980</f>
        <v>US Crude Financial</v>
      </c>
      <c r="B4980" s="208" t="str">
        <f aca="false">IF((LEFT(N4980,2)="US"),"US","")</f>
        <v>US</v>
      </c>
      <c r="C4980" s="208" t="str">
        <f aca="false">M4980</f>
        <v>Crude</v>
      </c>
      <c r="D4980" s="208" t="str">
        <f aca="false">IF(ISNUMBER(FIND("Phy",N4980))=TRUE(),"Physical","Financial")</f>
        <v>Financial</v>
      </c>
      <c r="E4980" s="208" t="n">
        <f aca="false">IF(VLOOKUP(S4980,'DD-Lookup'!$J$6:$L$50,3,FALSE())="Monthly",(YEAR(AC4980)-YEAR(AB4980))*12+MONTH(AC4980)-MONTH(AB4980)+1,(AC4980-AB4980+1))</f>
        <v>1</v>
      </c>
      <c r="F4980" s="239" t="n">
        <f aca="false">E4980*SUM(P4980:Q4980)</f>
        <v>50000</v>
      </c>
      <c r="G4980" s="214" t="n">
        <v>1294100</v>
      </c>
      <c r="H4980" s="215" t="n">
        <v>37035.5752546296</v>
      </c>
      <c r="I4980" s="0" t="s">
        <v>1112</v>
      </c>
      <c r="M4980" s="0" t="s">
        <v>97</v>
      </c>
      <c r="N4980" s="0" t="s">
        <v>841</v>
      </c>
      <c r="O4980" s="0" t="s">
        <v>842</v>
      </c>
      <c r="Q4980" s="216" t="n">
        <v>50000</v>
      </c>
      <c r="S4980" s="0" t="s">
        <v>843</v>
      </c>
      <c r="T4980" s="0" t="s">
        <v>784</v>
      </c>
      <c r="U4980" s="218" t="n">
        <v>28.39</v>
      </c>
      <c r="V4980" s="0" t="s">
        <v>2443</v>
      </c>
      <c r="W4980" s="0" t="s">
        <v>845</v>
      </c>
      <c r="X4980" s="0" t="s">
        <v>846</v>
      </c>
      <c r="Y4980" s="0" t="s">
        <v>847</v>
      </c>
      <c r="Z4980" s="0" t="s">
        <v>571</v>
      </c>
      <c r="AA4980" s="0" t="n">
        <v>107362</v>
      </c>
      <c r="AB4980" s="215" t="n">
        <v>37073</v>
      </c>
      <c r="AC4980" s="215" t="n">
        <v>37103</v>
      </c>
    </row>
    <row r="4981" customFormat="false" ht="12.75" hidden="false" customHeight="false" outlineLevel="0" collapsed="false">
      <c r="A4981" s="208" t="str">
        <f aca="false">B4981&amp;" "&amp;C4981&amp;" "&amp;D4981</f>
        <v>US Natural Gas Financial</v>
      </c>
      <c r="B4981" s="208" t="str">
        <f aca="false">IF((LEFT(N4981,2)="US"),"US","")</f>
        <v>US</v>
      </c>
      <c r="C4981" s="208" t="str">
        <f aca="false">M4981</f>
        <v>Natural Gas</v>
      </c>
      <c r="D4981" s="208" t="str">
        <f aca="false">IF(ISNUMBER(FIND("Phy",N4981))=TRUE(),"Physical","Financial")</f>
        <v>Financial</v>
      </c>
      <c r="E4981" s="208" t="n">
        <f aca="false">IF(VLOOKUP(S4981,'DD-Lookup'!$J$6:$L$50,3,FALSE())="Monthly",(YEAR(AC4981)-YEAR(AB4981))*12+MONTH(AC4981)-MONTH(AB4981)+1,(AC4981-AB4981+1))</f>
        <v>30</v>
      </c>
      <c r="F4981" s="239" t="n">
        <f aca="false">E4981*SUM(P4981:Q4981)</f>
        <v>600000</v>
      </c>
      <c r="G4981" s="214" t="n">
        <v>1294101</v>
      </c>
      <c r="H4981" s="215" t="n">
        <v>37035.5753009259</v>
      </c>
      <c r="I4981" s="0" t="s">
        <v>593</v>
      </c>
      <c r="M4981" s="0" t="s">
        <v>858</v>
      </c>
      <c r="N4981" s="0" t="s">
        <v>1024</v>
      </c>
      <c r="O4981" s="0" t="s">
        <v>1025</v>
      </c>
      <c r="P4981" s="216" t="n">
        <v>20000</v>
      </c>
      <c r="S4981" s="0" t="s">
        <v>1026</v>
      </c>
      <c r="T4981" s="0" t="s">
        <v>784</v>
      </c>
      <c r="U4981" s="218" t="n">
        <v>4.06</v>
      </c>
      <c r="V4981" s="0" t="s">
        <v>1064</v>
      </c>
      <c r="W4981" s="0" t="s">
        <v>1028</v>
      </c>
      <c r="X4981" s="0" t="s">
        <v>1029</v>
      </c>
      <c r="Y4981" s="0" t="s">
        <v>838</v>
      </c>
      <c r="Z4981" s="0" t="s">
        <v>571</v>
      </c>
      <c r="AA4981" s="0" t="s">
        <v>3900</v>
      </c>
      <c r="AB4981" s="215" t="n">
        <v>37043.875</v>
      </c>
      <c r="AC4981" s="215" t="n">
        <v>37072.875</v>
      </c>
    </row>
    <row r="4982" customFormat="false" ht="12.75" hidden="false" customHeight="false" outlineLevel="0" collapsed="false">
      <c r="A4982" s="208" t="str">
        <f aca="false">B4982&amp;" "&amp;C4982&amp;" "&amp;D4982</f>
        <v>US Natural Gas Physical</v>
      </c>
      <c r="B4982" s="208" t="str">
        <f aca="false">IF((LEFT(N4982,2)="US"),"US","")</f>
        <v>US</v>
      </c>
      <c r="C4982" s="208" t="str">
        <f aca="false">M4982</f>
        <v>Natural Gas</v>
      </c>
      <c r="D4982" s="208" t="str">
        <f aca="false">IF(ISNUMBER(FIND("Phy",N4982))=TRUE(),"Physical","Financial")</f>
        <v>Physical</v>
      </c>
      <c r="E4982" s="208" t="n">
        <f aca="false">IF(VLOOKUP(S4982,'DD-Lookup'!$J$6:$L$50,3,FALSE())="Monthly",(YEAR(AC4982)-YEAR(AB4982))*12+MONTH(AC4982)-MONTH(AB4982)+1,(AC4982-AB4982+1))</f>
        <v>4</v>
      </c>
      <c r="F4982" s="239" t="n">
        <f aca="false">E4982*SUM(P4982:Q4982)</f>
        <v>20000</v>
      </c>
      <c r="G4982" s="214" t="n">
        <v>1294102</v>
      </c>
      <c r="H4982" s="215" t="n">
        <v>37035.5753125</v>
      </c>
      <c r="I4982" s="0" t="s">
        <v>600</v>
      </c>
      <c r="M4982" s="0" t="s">
        <v>858</v>
      </c>
      <c r="N4982" s="0" t="s">
        <v>1305</v>
      </c>
      <c r="O4982" s="0" t="s">
        <v>3730</v>
      </c>
      <c r="Q4982" s="216" t="n">
        <v>5000</v>
      </c>
      <c r="S4982" s="0" t="s">
        <v>1026</v>
      </c>
      <c r="T4982" s="0" t="s">
        <v>784</v>
      </c>
      <c r="U4982" s="218" t="n">
        <v>4.27</v>
      </c>
      <c r="V4982" s="0" t="s">
        <v>1507</v>
      </c>
      <c r="W4982" s="0" t="s">
        <v>1531</v>
      </c>
      <c r="X4982" s="0" t="s">
        <v>1532</v>
      </c>
      <c r="Y4982" s="0" t="s">
        <v>1310</v>
      </c>
      <c r="Z4982" s="0" t="s">
        <v>571</v>
      </c>
      <c r="AA4982" s="0" t="n">
        <v>809660</v>
      </c>
      <c r="AB4982" s="215" t="n">
        <v>37037</v>
      </c>
      <c r="AC4982" s="215" t="n">
        <v>37040</v>
      </c>
    </row>
    <row r="4983" customFormat="false" ht="12.75" hidden="false" customHeight="false" outlineLevel="0" collapsed="false">
      <c r="A4983" s="208" t="str">
        <f aca="false">B4983&amp;" "&amp;C4983&amp;" "&amp;D4983</f>
        <v>US Crude Financial</v>
      </c>
      <c r="B4983" s="208" t="str">
        <f aca="false">IF((LEFT(N4983,2)="US"),"US","")</f>
        <v>US</v>
      </c>
      <c r="C4983" s="208" t="str">
        <f aca="false">M4983</f>
        <v>Crude</v>
      </c>
      <c r="D4983" s="208" t="str">
        <f aca="false">IF(ISNUMBER(FIND("Phy",N4983))=TRUE(),"Physical","Financial")</f>
        <v>Financial</v>
      </c>
      <c r="E4983" s="208" t="n">
        <f aca="false">IF(VLOOKUP(S4983,'DD-Lookup'!$J$6:$L$50,3,FALSE())="Monthly",(YEAR(AC4983)-YEAR(AB4983))*12+MONTH(AC4983)-MONTH(AB4983)+1,(AC4983-AB4983+1))</f>
        <v>1</v>
      </c>
      <c r="F4983" s="239" t="n">
        <f aca="false">E4983*SUM(P4983:Q4983)</f>
        <v>50000</v>
      </c>
      <c r="G4983" s="214" t="n">
        <v>1294104</v>
      </c>
      <c r="H4983" s="215" t="n">
        <v>37035.5753587963</v>
      </c>
      <c r="I4983" s="0" t="s">
        <v>1376</v>
      </c>
      <c r="M4983" s="0" t="s">
        <v>97</v>
      </c>
      <c r="N4983" s="0" t="s">
        <v>841</v>
      </c>
      <c r="O4983" s="0" t="s">
        <v>842</v>
      </c>
      <c r="P4983" s="216" t="n">
        <v>50000</v>
      </c>
      <c r="S4983" s="0" t="s">
        <v>843</v>
      </c>
      <c r="T4983" s="0" t="s">
        <v>784</v>
      </c>
      <c r="U4983" s="218" t="n">
        <v>28.39</v>
      </c>
      <c r="V4983" s="0" t="s">
        <v>1377</v>
      </c>
      <c r="W4983" s="0" t="s">
        <v>845</v>
      </c>
      <c r="X4983" s="0" t="s">
        <v>846</v>
      </c>
      <c r="Y4983" s="0" t="s">
        <v>847</v>
      </c>
      <c r="Z4983" s="0" t="s">
        <v>571</v>
      </c>
      <c r="AA4983" s="0" t="n">
        <v>107363</v>
      </c>
      <c r="AB4983" s="215" t="n">
        <v>37073</v>
      </c>
      <c r="AC4983" s="215" t="n">
        <v>37103</v>
      </c>
    </row>
    <row r="4984" customFormat="false" ht="12.75" hidden="false" customHeight="false" outlineLevel="0" collapsed="false">
      <c r="A4984" s="208" t="str">
        <f aca="false">B4984&amp;" "&amp;C4984&amp;" "&amp;D4984</f>
        <v>US Power Physical</v>
      </c>
      <c r="B4984" s="208" t="str">
        <f aca="false">IF((LEFT(N4984,2)="US"),"US","")</f>
        <v>US</v>
      </c>
      <c r="C4984" s="208" t="str">
        <f aca="false">M4984</f>
        <v>Power</v>
      </c>
      <c r="D4984" s="208" t="str">
        <f aca="false">IF(ISNUMBER(FIND("Phy",N4984))=TRUE(),"Physical","Financial")</f>
        <v>Physical</v>
      </c>
      <c r="E4984" s="208" t="n">
        <f aca="false">IF(VLOOKUP(S4984,'DD-Lookup'!$J$6:$L$50,3,FALSE())="Monthly",(YEAR(AC4984)-YEAR(AB4984))*12+MONTH(AC4984)-MONTH(AB4984)+1,(AC4984-AB4984+1))</f>
        <v>30</v>
      </c>
      <c r="F4984" s="239" t="n">
        <f aca="false">E4984*SUM(P4984:Q4984)</f>
        <v>1500</v>
      </c>
      <c r="G4984" s="214" t="n">
        <v>1294107</v>
      </c>
      <c r="H4984" s="215" t="n">
        <v>37035.5756134259</v>
      </c>
      <c r="I4984" s="0" t="s">
        <v>1260</v>
      </c>
      <c r="M4984" s="0" t="s">
        <v>67</v>
      </c>
      <c r="N4984" s="0" t="s">
        <v>1081</v>
      </c>
      <c r="O4984" s="0" t="s">
        <v>3667</v>
      </c>
      <c r="P4984" s="216" t="n">
        <v>50</v>
      </c>
      <c r="S4984" s="0" t="s">
        <v>930</v>
      </c>
      <c r="T4984" s="0" t="s">
        <v>784</v>
      </c>
      <c r="U4984" s="218" t="n">
        <v>36.7</v>
      </c>
      <c r="V4984" s="0" t="s">
        <v>1262</v>
      </c>
      <c r="W4984" s="0" t="s">
        <v>1090</v>
      </c>
      <c r="X4984" s="0" t="s">
        <v>1091</v>
      </c>
      <c r="Y4984" s="0" t="s">
        <v>1051</v>
      </c>
      <c r="Z4984" s="0" t="s">
        <v>618</v>
      </c>
      <c r="AA4984" s="0" t="n">
        <v>622042.1</v>
      </c>
      <c r="AB4984" s="215" t="n">
        <v>37135.7104166667</v>
      </c>
      <c r="AC4984" s="215" t="n">
        <v>37164.7104166667</v>
      </c>
    </row>
    <row r="4985" customFormat="false" ht="12.75" hidden="false" customHeight="false" outlineLevel="0" collapsed="false">
      <c r="A4985" s="208" t="str">
        <f aca="false">B4985&amp;" "&amp;C4985&amp;" "&amp;D4985</f>
        <v>US Natural Gas Financial</v>
      </c>
      <c r="B4985" s="208" t="str">
        <f aca="false">IF((LEFT(N4985,2)="US"),"US","")</f>
        <v>US</v>
      </c>
      <c r="C4985" s="208" t="str">
        <f aca="false">M4985</f>
        <v>Natural Gas</v>
      </c>
      <c r="D4985" s="208" t="str">
        <f aca="false">IF(ISNUMBER(FIND("Phy",N4985))=TRUE(),"Physical","Financial")</f>
        <v>Financial</v>
      </c>
      <c r="E4985" s="208" t="n">
        <f aca="false">IF(VLOOKUP(S4985,'DD-Lookup'!$J$6:$L$50,3,FALSE())="Monthly",(YEAR(AC4985)-YEAR(AB4985))*12+MONTH(AC4985)-MONTH(AB4985)+1,(AC4985-AB4985+1))</f>
        <v>30</v>
      </c>
      <c r="F4985" s="239" t="n">
        <f aca="false">E4985*SUM(P4985:Q4985)</f>
        <v>150000</v>
      </c>
      <c r="G4985" s="214" t="n">
        <v>1294108</v>
      </c>
      <c r="H4985" s="215" t="n">
        <v>37035.5756944444</v>
      </c>
      <c r="I4985" s="0" t="s">
        <v>1452</v>
      </c>
      <c r="M4985" s="0" t="s">
        <v>858</v>
      </c>
      <c r="N4985" s="0" t="s">
        <v>1024</v>
      </c>
      <c r="O4985" s="0" t="s">
        <v>1025</v>
      </c>
      <c r="Q4985" s="216" t="n">
        <v>5000</v>
      </c>
      <c r="S4985" s="0" t="s">
        <v>1026</v>
      </c>
      <c r="T4985" s="0" t="s">
        <v>784</v>
      </c>
      <c r="U4985" s="218" t="n">
        <v>4.065</v>
      </c>
      <c r="V4985" s="0" t="s">
        <v>2921</v>
      </c>
      <c r="W4985" s="0" t="s">
        <v>1028</v>
      </c>
      <c r="X4985" s="0" t="s">
        <v>1029</v>
      </c>
      <c r="Y4985" s="0" t="s">
        <v>838</v>
      </c>
      <c r="Z4985" s="0" t="s">
        <v>571</v>
      </c>
      <c r="AA4985" s="0" t="s">
        <v>3901</v>
      </c>
      <c r="AB4985" s="215" t="n">
        <v>37043.875</v>
      </c>
      <c r="AC4985" s="215" t="n">
        <v>37072.875</v>
      </c>
    </row>
    <row r="4986" customFormat="false" ht="12.75" hidden="false" customHeight="false" outlineLevel="0" collapsed="false">
      <c r="A4986" s="208" t="str">
        <f aca="false">B4986&amp;" "&amp;C4986&amp;" "&amp;D4986</f>
        <v>US Natural Gas Financial</v>
      </c>
      <c r="B4986" s="208" t="str">
        <f aca="false">IF((LEFT(N4986,2)="US"),"US","")</f>
        <v>US</v>
      </c>
      <c r="C4986" s="208" t="str">
        <f aca="false">M4986</f>
        <v>Natural Gas</v>
      </c>
      <c r="D4986" s="208" t="str">
        <f aca="false">IF(ISNUMBER(FIND("Phy",N4986))=TRUE(),"Physical","Financial")</f>
        <v>Financial</v>
      </c>
      <c r="E4986" s="208" t="n">
        <f aca="false">IF(VLOOKUP(S4986,'DD-Lookup'!$J$6:$L$50,3,FALSE())="Monthly",(YEAR(AC4986)-YEAR(AB4986))*12+MONTH(AC4986)-MONTH(AB4986)+1,(AC4986-AB4986+1))</f>
        <v>30</v>
      </c>
      <c r="F4986" s="239" t="n">
        <f aca="false">E4986*SUM(P4986:Q4986)</f>
        <v>150000</v>
      </c>
      <c r="G4986" s="214" t="n">
        <v>1294109</v>
      </c>
      <c r="H4986" s="215" t="n">
        <v>37035.5758333333</v>
      </c>
      <c r="I4986" s="0" t="s">
        <v>1278</v>
      </c>
      <c r="M4986" s="0" t="s">
        <v>858</v>
      </c>
      <c r="N4986" s="0" t="s">
        <v>1024</v>
      </c>
      <c r="O4986" s="0" t="s">
        <v>1025</v>
      </c>
      <c r="Q4986" s="216" t="n">
        <v>5000</v>
      </c>
      <c r="S4986" s="0" t="s">
        <v>1026</v>
      </c>
      <c r="T4986" s="0" t="s">
        <v>784</v>
      </c>
      <c r="U4986" s="218" t="n">
        <v>4.065</v>
      </c>
      <c r="V4986" s="0" t="s">
        <v>1279</v>
      </c>
      <c r="W4986" s="0" t="s">
        <v>1028</v>
      </c>
      <c r="X4986" s="0" t="s">
        <v>1029</v>
      </c>
      <c r="Y4986" s="0" t="s">
        <v>838</v>
      </c>
      <c r="Z4986" s="0" t="s">
        <v>571</v>
      </c>
      <c r="AA4986" s="0" t="s">
        <v>3902</v>
      </c>
      <c r="AB4986" s="215" t="n">
        <v>37043.875</v>
      </c>
      <c r="AC4986" s="215" t="n">
        <v>37072.875</v>
      </c>
    </row>
    <row r="4987" customFormat="false" ht="12.75" hidden="false" customHeight="false" outlineLevel="0" collapsed="false">
      <c r="A4987" s="208" t="str">
        <f aca="false">B4987&amp;" "&amp;C4987&amp;" "&amp;D4987</f>
        <v>US Natural Gas Financial</v>
      </c>
      <c r="B4987" s="208" t="str">
        <f aca="false">IF((LEFT(N4987,2)="US"),"US","")</f>
        <v>US</v>
      </c>
      <c r="C4987" s="208" t="str">
        <f aca="false">M4987</f>
        <v>Natural Gas</v>
      </c>
      <c r="D4987" s="208" t="str">
        <f aca="false">IF(ISNUMBER(FIND("Phy",N4987))=TRUE(),"Physical","Financial")</f>
        <v>Financial</v>
      </c>
      <c r="E4987" s="208" t="n">
        <f aca="false">IF(VLOOKUP(S4987,'DD-Lookup'!$J$6:$L$50,3,FALSE())="Monthly",(YEAR(AC4987)-YEAR(AB4987))*12+MONTH(AC4987)-MONTH(AB4987)+1,(AC4987-AB4987+1))</f>
        <v>6</v>
      </c>
      <c r="F4987" s="239" t="n">
        <f aca="false">E4987*SUM(P4987:Q4987)</f>
        <v>27000</v>
      </c>
      <c r="G4987" s="214" t="n">
        <v>1294110</v>
      </c>
      <c r="H4987" s="215" t="n">
        <v>37035.5758796296</v>
      </c>
      <c r="I4987" s="0" t="s">
        <v>1073</v>
      </c>
      <c r="M4987" s="0" t="s">
        <v>858</v>
      </c>
      <c r="N4987" s="0" t="s">
        <v>1024</v>
      </c>
      <c r="O4987" s="0" t="s">
        <v>3235</v>
      </c>
      <c r="Q4987" s="216" t="n">
        <v>4500</v>
      </c>
      <c r="S4987" s="0" t="s">
        <v>1026</v>
      </c>
      <c r="T4987" s="0" t="s">
        <v>784</v>
      </c>
      <c r="U4987" s="218" t="n">
        <v>4.015</v>
      </c>
      <c r="V4987" s="0" t="s">
        <v>3481</v>
      </c>
      <c r="W4987" s="0" t="s">
        <v>1406</v>
      </c>
      <c r="X4987" s="0" t="s">
        <v>1407</v>
      </c>
      <c r="Y4987" s="0" t="s">
        <v>838</v>
      </c>
      <c r="Z4987" s="0" t="s">
        <v>571</v>
      </c>
      <c r="AA4987" s="0" t="s">
        <v>3903</v>
      </c>
      <c r="AB4987" s="215" t="n">
        <v>37037.875</v>
      </c>
      <c r="AC4987" s="215" t="n">
        <v>37042.875</v>
      </c>
    </row>
    <row r="4988" customFormat="false" ht="12.75" hidden="false" customHeight="false" outlineLevel="0" collapsed="false">
      <c r="A4988" s="208" t="str">
        <f aca="false">B4988&amp;" "&amp;C4988&amp;" "&amp;D4988</f>
        <v>US Natural Gas Financial</v>
      </c>
      <c r="B4988" s="208" t="str">
        <f aca="false">IF((LEFT(N4988,2)="US"),"US","")</f>
        <v>US</v>
      </c>
      <c r="C4988" s="208" t="str">
        <f aca="false">M4988</f>
        <v>Natural Gas</v>
      </c>
      <c r="D4988" s="208" t="str">
        <f aca="false">IF(ISNUMBER(FIND("Phy",N4988))=TRUE(),"Physical","Financial")</f>
        <v>Financial</v>
      </c>
      <c r="E4988" s="208" t="n">
        <f aca="false">IF(VLOOKUP(S4988,'DD-Lookup'!$J$6:$L$50,3,FALSE())="Monthly",(YEAR(AC4988)-YEAR(AB4988))*12+MONTH(AC4988)-MONTH(AB4988)+1,(AC4988-AB4988+1))</f>
        <v>30</v>
      </c>
      <c r="F4988" s="239" t="n">
        <f aca="false">E4988*SUM(P4988:Q4988)</f>
        <v>150000</v>
      </c>
      <c r="G4988" s="214" t="n">
        <v>1294111</v>
      </c>
      <c r="H4988" s="215" t="n">
        <v>37035.5759143519</v>
      </c>
      <c r="I4988" s="0" t="s">
        <v>1073</v>
      </c>
      <c r="M4988" s="0" t="s">
        <v>858</v>
      </c>
      <c r="N4988" s="0" t="s">
        <v>1024</v>
      </c>
      <c r="O4988" s="0" t="s">
        <v>1025</v>
      </c>
      <c r="Q4988" s="216" t="n">
        <v>5000</v>
      </c>
      <c r="S4988" s="0" t="s">
        <v>1026</v>
      </c>
      <c r="T4988" s="0" t="s">
        <v>784</v>
      </c>
      <c r="U4988" s="218" t="n">
        <v>4.065</v>
      </c>
      <c r="V4988" s="0" t="s">
        <v>1562</v>
      </c>
      <c r="W4988" s="0" t="s">
        <v>1028</v>
      </c>
      <c r="X4988" s="0" t="s">
        <v>1029</v>
      </c>
      <c r="Y4988" s="0" t="s">
        <v>838</v>
      </c>
      <c r="Z4988" s="0" t="s">
        <v>571</v>
      </c>
      <c r="AA4988" s="0" t="s">
        <v>3904</v>
      </c>
      <c r="AB4988" s="215" t="n">
        <v>37043.875</v>
      </c>
      <c r="AC4988" s="215" t="n">
        <v>37072.875</v>
      </c>
    </row>
    <row r="4989" customFormat="false" ht="12.75" hidden="false" customHeight="false" outlineLevel="0" collapsed="false">
      <c r="A4989" s="208" t="str">
        <f aca="false">B4989&amp;" "&amp;C4989&amp;" "&amp;D4989</f>
        <v>US Crude Financial</v>
      </c>
      <c r="B4989" s="208" t="str">
        <f aca="false">IF((LEFT(N4989,2)="US"),"US","")</f>
        <v>US</v>
      </c>
      <c r="C4989" s="208" t="str">
        <f aca="false">M4989</f>
        <v>Crude</v>
      </c>
      <c r="D4989" s="208" t="str">
        <f aca="false">IF(ISNUMBER(FIND("Phy",N4989))=TRUE(),"Physical","Financial")</f>
        <v>Financial</v>
      </c>
      <c r="E4989" s="208" t="n">
        <f aca="false">IF(VLOOKUP(S4989,'DD-Lookup'!$J$6:$L$50,3,FALSE())="Monthly",(YEAR(AC4989)-YEAR(AB4989))*12+MONTH(AC4989)-MONTH(AB4989)+1,(AC4989-AB4989+1))</f>
        <v>1</v>
      </c>
      <c r="F4989" s="239" t="n">
        <f aca="false">E4989*SUM(P4989:Q4989)</f>
        <v>50000</v>
      </c>
      <c r="G4989" s="214" t="n">
        <v>1294112</v>
      </c>
      <c r="H4989" s="215" t="n">
        <v>37035.5759143519</v>
      </c>
      <c r="I4989" s="0" t="s">
        <v>1376</v>
      </c>
      <c r="M4989" s="0" t="s">
        <v>97</v>
      </c>
      <c r="N4989" s="0" t="s">
        <v>841</v>
      </c>
      <c r="O4989" s="0" t="s">
        <v>842</v>
      </c>
      <c r="P4989" s="216" t="n">
        <v>50000</v>
      </c>
      <c r="S4989" s="0" t="s">
        <v>843</v>
      </c>
      <c r="T4989" s="0" t="s">
        <v>784</v>
      </c>
      <c r="U4989" s="218" t="n">
        <v>28.37</v>
      </c>
      <c r="V4989" s="0" t="s">
        <v>2312</v>
      </c>
      <c r="W4989" s="0" t="s">
        <v>845</v>
      </c>
      <c r="X4989" s="0" t="s">
        <v>846</v>
      </c>
      <c r="Y4989" s="0" t="s">
        <v>847</v>
      </c>
      <c r="Z4989" s="0" t="s">
        <v>571</v>
      </c>
      <c r="AA4989" s="0" t="n">
        <v>107364</v>
      </c>
      <c r="AB4989" s="215" t="n">
        <v>37073</v>
      </c>
      <c r="AC4989" s="215" t="n">
        <v>37103</v>
      </c>
    </row>
    <row r="4990" customFormat="false" ht="12.75" hidden="false" customHeight="false" outlineLevel="0" collapsed="false">
      <c r="A4990" s="208" t="str">
        <f aca="false">B4990&amp;" "&amp;C4990&amp;" "&amp;D4990</f>
        <v>US Natural Gas Financial</v>
      </c>
      <c r="B4990" s="208" t="str">
        <f aca="false">IF((LEFT(N4990,2)="US"),"US","")</f>
        <v>US</v>
      </c>
      <c r="C4990" s="208" t="str">
        <f aca="false">M4990</f>
        <v>Natural Gas</v>
      </c>
      <c r="D4990" s="208" t="str">
        <f aca="false">IF(ISNUMBER(FIND("Phy",N4990))=TRUE(),"Physical","Financial")</f>
        <v>Financial</v>
      </c>
      <c r="E4990" s="208" t="n">
        <f aca="false">IF(VLOOKUP(S4990,'DD-Lookup'!$J$6:$L$50,3,FALSE())="Monthly",(YEAR(AC4990)-YEAR(AB4990))*12+MONTH(AC4990)-MONTH(AB4990)+1,(AC4990-AB4990+1))</f>
        <v>30</v>
      </c>
      <c r="F4990" s="239" t="n">
        <f aca="false">E4990*SUM(P4990:Q4990)</f>
        <v>300000</v>
      </c>
      <c r="G4990" s="214" t="n">
        <v>1294113</v>
      </c>
      <c r="H4990" s="215" t="n">
        <v>37035.5760069444</v>
      </c>
      <c r="I4990" s="0" t="s">
        <v>1107</v>
      </c>
      <c r="M4990" s="0" t="s">
        <v>858</v>
      </c>
      <c r="N4990" s="0" t="s">
        <v>1482</v>
      </c>
      <c r="O4990" s="0" t="s">
        <v>2877</v>
      </c>
      <c r="Q4990" s="216" t="n">
        <v>10000</v>
      </c>
      <c r="S4990" s="0" t="s">
        <v>1026</v>
      </c>
      <c r="T4990" s="0" t="s">
        <v>784</v>
      </c>
      <c r="U4990" s="218" t="n">
        <v>0.03</v>
      </c>
      <c r="V4990" s="0" t="s">
        <v>2117</v>
      </c>
      <c r="W4990" s="0" t="s">
        <v>1851</v>
      </c>
      <c r="X4990" s="0" t="s">
        <v>1852</v>
      </c>
      <c r="Y4990" s="0" t="s">
        <v>838</v>
      </c>
      <c r="Z4990" s="0" t="s">
        <v>571</v>
      </c>
      <c r="AA4990" s="0" t="s">
        <v>3905</v>
      </c>
      <c r="AB4990" s="215" t="n">
        <v>37043</v>
      </c>
      <c r="AC4990" s="215" t="n">
        <v>37072</v>
      </c>
    </row>
    <row r="4991" customFormat="false" ht="12.75" hidden="false" customHeight="false" outlineLevel="0" collapsed="false">
      <c r="A4991" s="208" t="str">
        <f aca="false">B4991&amp;" "&amp;C4991&amp;" "&amp;D4991</f>
        <v>US Power Physical</v>
      </c>
      <c r="B4991" s="208" t="str">
        <f aca="false">IF((LEFT(N4991,2)="US"),"US","")</f>
        <v>US</v>
      </c>
      <c r="C4991" s="208" t="str">
        <f aca="false">M4991</f>
        <v>Power</v>
      </c>
      <c r="D4991" s="208" t="str">
        <f aca="false">IF(ISNUMBER(FIND("Phy",N4991))=TRUE(),"Physical","Financial")</f>
        <v>Physical</v>
      </c>
      <c r="E4991" s="208" t="n">
        <f aca="false">IF(VLOOKUP(S4991,'DD-Lookup'!$J$6:$L$50,3,FALSE())="Monthly",(YEAR(AC4991)-YEAR(AB4991))*12+MONTH(AC4991)-MONTH(AB4991)+1,(AC4991-AB4991+1))</f>
        <v>30</v>
      </c>
      <c r="F4991" s="239" t="n">
        <f aca="false">E4991*SUM(P4991:Q4991)</f>
        <v>1500</v>
      </c>
      <c r="G4991" s="214" t="n">
        <v>1294114</v>
      </c>
      <c r="H4991" s="215" t="n">
        <v>37035.5760416667</v>
      </c>
      <c r="I4991" s="0" t="s">
        <v>1505</v>
      </c>
      <c r="M4991" s="0" t="s">
        <v>67</v>
      </c>
      <c r="N4991" s="0" t="s">
        <v>1205</v>
      </c>
      <c r="O4991" s="0" t="s">
        <v>3906</v>
      </c>
      <c r="P4991" s="216" t="n">
        <v>50</v>
      </c>
      <c r="S4991" s="0" t="s">
        <v>930</v>
      </c>
      <c r="T4991" s="0" t="s">
        <v>784</v>
      </c>
      <c r="U4991" s="218" t="n">
        <v>41.25</v>
      </c>
      <c r="V4991" s="0" t="s">
        <v>2333</v>
      </c>
      <c r="W4991" s="0" t="s">
        <v>1591</v>
      </c>
      <c r="X4991" s="0" t="s">
        <v>1209</v>
      </c>
      <c r="Y4991" s="0" t="s">
        <v>1051</v>
      </c>
      <c r="Z4991" s="0" t="s">
        <v>618</v>
      </c>
      <c r="AA4991" s="0" t="n">
        <v>622043.1</v>
      </c>
      <c r="AB4991" s="215" t="n">
        <v>37500</v>
      </c>
      <c r="AC4991" s="215" t="n">
        <v>37529</v>
      </c>
    </row>
    <row r="4992" customFormat="false" ht="12.75" hidden="false" customHeight="false" outlineLevel="0" collapsed="false">
      <c r="A4992" s="208" t="str">
        <f aca="false">B4992&amp;" "&amp;C4992&amp;" "&amp;D4992</f>
        <v>US Natural Gas Financial</v>
      </c>
      <c r="B4992" s="208" t="str">
        <f aca="false">IF((LEFT(N4992,2)="US"),"US","")</f>
        <v>US</v>
      </c>
      <c r="C4992" s="208" t="str">
        <f aca="false">M4992</f>
        <v>Natural Gas</v>
      </c>
      <c r="D4992" s="208" t="str">
        <f aca="false">IF(ISNUMBER(FIND("Phy",N4992))=TRUE(),"Physical","Financial")</f>
        <v>Financial</v>
      </c>
      <c r="E4992" s="208" t="n">
        <f aca="false">IF(VLOOKUP(S4992,'DD-Lookup'!$J$6:$L$50,3,FALSE())="Monthly",(YEAR(AC4992)-YEAR(AB4992))*12+MONTH(AC4992)-MONTH(AB4992)+1,(AC4992-AB4992+1))</f>
        <v>30</v>
      </c>
      <c r="F4992" s="239" t="n">
        <f aca="false">E4992*SUM(P4992:Q4992)</f>
        <v>150000</v>
      </c>
      <c r="G4992" s="214" t="n">
        <v>1294115</v>
      </c>
      <c r="H4992" s="215" t="n">
        <v>37035.5760763889</v>
      </c>
      <c r="I4992" s="0" t="s">
        <v>1773</v>
      </c>
      <c r="M4992" s="0" t="s">
        <v>858</v>
      </c>
      <c r="N4992" s="0" t="s">
        <v>1024</v>
      </c>
      <c r="O4992" s="0" t="s">
        <v>1025</v>
      </c>
      <c r="P4992" s="216" t="n">
        <v>5000</v>
      </c>
      <c r="S4992" s="0" t="s">
        <v>1026</v>
      </c>
      <c r="T4992" s="0" t="s">
        <v>784</v>
      </c>
      <c r="U4992" s="218" t="n">
        <v>4.06</v>
      </c>
      <c r="V4992" s="0" t="s">
        <v>1775</v>
      </c>
      <c r="W4992" s="0" t="s">
        <v>1028</v>
      </c>
      <c r="X4992" s="0" t="s">
        <v>1029</v>
      </c>
      <c r="Y4992" s="0" t="s">
        <v>838</v>
      </c>
      <c r="Z4992" s="0" t="s">
        <v>571</v>
      </c>
      <c r="AA4992" s="0" t="s">
        <v>3907</v>
      </c>
      <c r="AB4992" s="215" t="n">
        <v>37043.875</v>
      </c>
      <c r="AC4992" s="215" t="n">
        <v>37072.875</v>
      </c>
    </row>
    <row r="4993" customFormat="false" ht="12.75" hidden="false" customHeight="false" outlineLevel="0" collapsed="false">
      <c r="A4993" s="208" t="str">
        <f aca="false">B4993&amp;" "&amp;C4993&amp;" "&amp;D4993</f>
        <v>US Natural Gas Physical</v>
      </c>
      <c r="B4993" s="208" t="str">
        <f aca="false">IF((LEFT(N4993,2)="US"),"US","")</f>
        <v>US</v>
      </c>
      <c r="C4993" s="208" t="str">
        <f aca="false">M4993</f>
        <v>Natural Gas</v>
      </c>
      <c r="D4993" s="208" t="str">
        <f aca="false">IF(ISNUMBER(FIND("Phy",N4993))=TRUE(),"Physical","Financial")</f>
        <v>Physical</v>
      </c>
      <c r="E4993" s="208" t="n">
        <f aca="false">IF(VLOOKUP(S4993,'DD-Lookup'!$J$6:$L$50,3,FALSE())="Monthly",(YEAR(AC4993)-YEAR(AB4993))*12+MONTH(AC4993)-MONTH(AB4993)+1,(AC4993-AB4993+1))</f>
        <v>4</v>
      </c>
      <c r="F4993" s="239" t="n">
        <f aca="false">E4993*SUM(P4993:Q4993)</f>
        <v>40000</v>
      </c>
      <c r="G4993" s="214" t="n">
        <v>1294116</v>
      </c>
      <c r="H4993" s="215" t="n">
        <v>37035.5761111111</v>
      </c>
      <c r="I4993" s="0" t="s">
        <v>1930</v>
      </c>
      <c r="M4993" s="0" t="s">
        <v>858</v>
      </c>
      <c r="N4993" s="0" t="s">
        <v>1305</v>
      </c>
      <c r="O4993" s="0" t="s">
        <v>3542</v>
      </c>
      <c r="Q4993" s="216" t="n">
        <v>10000</v>
      </c>
      <c r="S4993" s="0" t="s">
        <v>1026</v>
      </c>
      <c r="T4993" s="0" t="s">
        <v>784</v>
      </c>
      <c r="U4993" s="218" t="n">
        <v>4</v>
      </c>
      <c r="V4993" s="0" t="s">
        <v>1931</v>
      </c>
      <c r="W4993" s="0" t="s">
        <v>1434</v>
      </c>
      <c r="X4993" s="0" t="s">
        <v>1435</v>
      </c>
      <c r="Y4993" s="0" t="s">
        <v>1310</v>
      </c>
      <c r="Z4993" s="0" t="s">
        <v>571</v>
      </c>
      <c r="AA4993" s="0" t="n">
        <v>809663</v>
      </c>
      <c r="AB4993" s="215" t="n">
        <v>37037</v>
      </c>
      <c r="AC4993" s="215" t="n">
        <v>37040</v>
      </c>
    </row>
    <row r="4994" customFormat="false" ht="12.75" hidden="false" customHeight="false" outlineLevel="0" collapsed="false">
      <c r="A4994" s="208" t="str">
        <f aca="false">B4994&amp;" "&amp;C4994&amp;" "&amp;D4994</f>
        <v>US Crude Financial</v>
      </c>
      <c r="B4994" s="208" t="str">
        <f aca="false">IF((LEFT(N4994,2)="US"),"US","")</f>
        <v>US</v>
      </c>
      <c r="C4994" s="208" t="str">
        <f aca="false">M4994</f>
        <v>Crude</v>
      </c>
      <c r="D4994" s="208" t="str">
        <f aca="false">IF(ISNUMBER(FIND("Phy",N4994))=TRUE(),"Physical","Financial")</f>
        <v>Financial</v>
      </c>
      <c r="E4994" s="208" t="n">
        <f aca="false">IF(VLOOKUP(S4994,'DD-Lookup'!$J$6:$L$50,3,FALSE())="Monthly",(YEAR(AC4994)-YEAR(AB4994))*12+MONTH(AC4994)-MONTH(AB4994)+1,(AC4994-AB4994+1))</f>
        <v>1</v>
      </c>
      <c r="F4994" s="239" t="n">
        <f aca="false">E4994*SUM(P4994:Q4994)</f>
        <v>50000</v>
      </c>
      <c r="G4994" s="214" t="n">
        <v>1294117</v>
      </c>
      <c r="H4994" s="215" t="n">
        <v>37035.5764583333</v>
      </c>
      <c r="I4994" s="0" t="s">
        <v>1112</v>
      </c>
      <c r="M4994" s="0" t="s">
        <v>97</v>
      </c>
      <c r="N4994" s="0" t="s">
        <v>841</v>
      </c>
      <c r="O4994" s="0" t="s">
        <v>842</v>
      </c>
      <c r="P4994" s="216" t="n">
        <v>50000</v>
      </c>
      <c r="S4994" s="0" t="s">
        <v>843</v>
      </c>
      <c r="T4994" s="0" t="s">
        <v>784</v>
      </c>
      <c r="U4994" s="218" t="n">
        <v>28.35</v>
      </c>
      <c r="V4994" s="0" t="s">
        <v>2443</v>
      </c>
      <c r="W4994" s="0" t="s">
        <v>845</v>
      </c>
      <c r="X4994" s="0" t="s">
        <v>846</v>
      </c>
      <c r="Y4994" s="0" t="s">
        <v>847</v>
      </c>
      <c r="Z4994" s="0" t="s">
        <v>571</v>
      </c>
      <c r="AA4994" s="0" t="n">
        <v>107365</v>
      </c>
      <c r="AB4994" s="215" t="n">
        <v>37073</v>
      </c>
      <c r="AC4994" s="215" t="n">
        <v>37103</v>
      </c>
    </row>
    <row r="4995" customFormat="false" ht="12.75" hidden="false" customHeight="false" outlineLevel="0" collapsed="false">
      <c r="A4995" s="208" t="str">
        <f aca="false">B4995&amp;" "&amp;C4995&amp;" "&amp;D4995</f>
        <v>US Crude Financial</v>
      </c>
      <c r="B4995" s="208" t="str">
        <f aca="false">IF((LEFT(N4995,2)="US"),"US","")</f>
        <v>US</v>
      </c>
      <c r="C4995" s="208" t="str">
        <f aca="false">M4995</f>
        <v>Crude</v>
      </c>
      <c r="D4995" s="208" t="str">
        <f aca="false">IF(ISNUMBER(FIND("Phy",N4995))=TRUE(),"Physical","Financial")</f>
        <v>Financial</v>
      </c>
      <c r="E4995" s="208" t="n">
        <f aca="false">IF(VLOOKUP(S4995,'DD-Lookup'!$J$6:$L$50,3,FALSE())="Monthly",(YEAR(AC4995)-YEAR(AB4995))*12+MONTH(AC4995)-MONTH(AB4995)+1,(AC4995-AB4995+1))</f>
        <v>1</v>
      </c>
      <c r="F4995" s="239" t="n">
        <f aca="false">E4995*SUM(P4995:Q4995)</f>
        <v>50000</v>
      </c>
      <c r="G4995" s="214" t="n">
        <v>1294118</v>
      </c>
      <c r="H4995" s="215" t="n">
        <v>37035.5766203704</v>
      </c>
      <c r="I4995" s="0" t="s">
        <v>2320</v>
      </c>
      <c r="M4995" s="0" t="s">
        <v>97</v>
      </c>
      <c r="N4995" s="0" t="s">
        <v>841</v>
      </c>
      <c r="O4995" s="0" t="s">
        <v>889</v>
      </c>
      <c r="Q4995" s="216" t="n">
        <v>50000</v>
      </c>
      <c r="S4995" s="0" t="s">
        <v>843</v>
      </c>
      <c r="T4995" s="0" t="s">
        <v>784</v>
      </c>
      <c r="U4995" s="218" t="n">
        <v>28.37</v>
      </c>
      <c r="V4995" s="0" t="s">
        <v>2321</v>
      </c>
      <c r="W4995" s="0" t="s">
        <v>845</v>
      </c>
      <c r="X4995" s="0" t="s">
        <v>891</v>
      </c>
      <c r="Y4995" s="0" t="s">
        <v>847</v>
      </c>
      <c r="Z4995" s="0" t="s">
        <v>571</v>
      </c>
      <c r="AA4995" s="0" t="n">
        <v>107366</v>
      </c>
      <c r="AB4995" s="215" t="n">
        <v>37073</v>
      </c>
      <c r="AC4995" s="215" t="n">
        <v>37103</v>
      </c>
    </row>
    <row r="4996" customFormat="false" ht="12.75" hidden="false" customHeight="false" outlineLevel="0" collapsed="false">
      <c r="A4996" s="208" t="str">
        <f aca="false">B4996&amp;" "&amp;C4996&amp;" "&amp;D4996</f>
        <v>US Natural Gas Physical</v>
      </c>
      <c r="B4996" s="208" t="str">
        <f aca="false">IF((LEFT(N4996,2)="US"),"US","")</f>
        <v>US</v>
      </c>
      <c r="C4996" s="208" t="str">
        <f aca="false">M4996</f>
        <v>Natural Gas</v>
      </c>
      <c r="D4996" s="208" t="str">
        <f aca="false">IF(ISNUMBER(FIND("Phy",N4996))=TRUE(),"Physical","Financial")</f>
        <v>Physical</v>
      </c>
      <c r="E4996" s="208" t="n">
        <f aca="false">IF(VLOOKUP(S4996,'DD-Lookup'!$J$6:$L$50,3,FALSE())="Monthly",(YEAR(AC4996)-YEAR(AB4996))*12+MONTH(AC4996)-MONTH(AB4996)+1,(AC4996-AB4996+1))</f>
        <v>30</v>
      </c>
      <c r="F4996" s="239" t="n">
        <f aca="false">E4996*SUM(P4996:Q4996)</f>
        <v>150000</v>
      </c>
      <c r="G4996" s="214" t="n">
        <v>1294120</v>
      </c>
      <c r="H4996" s="215" t="n">
        <v>37035.5770023148</v>
      </c>
      <c r="I4996" s="0" t="s">
        <v>2097</v>
      </c>
      <c r="M4996" s="0" t="s">
        <v>858</v>
      </c>
      <c r="N4996" s="0" t="s">
        <v>1305</v>
      </c>
      <c r="O4996" s="0" t="s">
        <v>3297</v>
      </c>
      <c r="Q4996" s="216" t="n">
        <v>5000</v>
      </c>
      <c r="S4996" s="0" t="s">
        <v>1026</v>
      </c>
      <c r="T4996" s="0" t="s">
        <v>784</v>
      </c>
      <c r="U4996" s="218" t="n">
        <v>4.06</v>
      </c>
      <c r="V4996" s="0" t="s">
        <v>2123</v>
      </c>
      <c r="W4996" s="0" t="s">
        <v>1573</v>
      </c>
      <c r="X4996" s="0" t="s">
        <v>3298</v>
      </c>
      <c r="Y4996" s="0" t="s">
        <v>1310</v>
      </c>
      <c r="Z4996" s="0" t="s">
        <v>571</v>
      </c>
      <c r="AA4996" s="0" t="s">
        <v>3908</v>
      </c>
      <c r="AB4996" s="215" t="n">
        <v>37043</v>
      </c>
      <c r="AC4996" s="215" t="n">
        <v>37072</v>
      </c>
    </row>
    <row r="4997" customFormat="false" ht="12.75" hidden="false" customHeight="false" outlineLevel="0" collapsed="false">
      <c r="A4997" s="208" t="str">
        <f aca="false">B4997&amp;" "&amp;C4997&amp;" "&amp;D4997</f>
        <v>US Natural Gas Financial</v>
      </c>
      <c r="B4997" s="208" t="str">
        <f aca="false">IF((LEFT(N4997,2)="US"),"US","")</f>
        <v>US</v>
      </c>
      <c r="C4997" s="208" t="str">
        <f aca="false">M4997</f>
        <v>Natural Gas</v>
      </c>
      <c r="D4997" s="208" t="str">
        <f aca="false">IF(ISNUMBER(FIND("Phy",N4997))=TRUE(),"Physical","Financial")</f>
        <v>Financial</v>
      </c>
      <c r="E4997" s="208" t="n">
        <f aca="false">IF(VLOOKUP(S4997,'DD-Lookup'!$J$6:$L$50,3,FALSE())="Monthly",(YEAR(AC4997)-YEAR(AB4997))*12+MONTH(AC4997)-MONTH(AB4997)+1,(AC4997-AB4997+1))</f>
        <v>365</v>
      </c>
      <c r="F4997" s="239" t="n">
        <f aca="false">E4997*SUM(P4997:Q4997)</f>
        <v>1825000</v>
      </c>
      <c r="G4997" s="214" t="n">
        <v>1294121</v>
      </c>
      <c r="H4997" s="215" t="n">
        <v>37035.577025463</v>
      </c>
      <c r="I4997" s="0" t="s">
        <v>3909</v>
      </c>
      <c r="M4997" s="0" t="s">
        <v>858</v>
      </c>
      <c r="N4997" s="0" t="s">
        <v>1024</v>
      </c>
      <c r="O4997" s="0" t="s">
        <v>1415</v>
      </c>
      <c r="Q4997" s="216" t="n">
        <v>5000</v>
      </c>
      <c r="S4997" s="0" t="s">
        <v>1026</v>
      </c>
      <c r="T4997" s="0" t="s">
        <v>784</v>
      </c>
      <c r="U4997" s="218" t="n">
        <v>4.31</v>
      </c>
      <c r="V4997" s="0" t="s">
        <v>3910</v>
      </c>
      <c r="W4997" s="0" t="s">
        <v>1028</v>
      </c>
      <c r="X4997" s="0" t="s">
        <v>1029</v>
      </c>
      <c r="Y4997" s="0" t="s">
        <v>838</v>
      </c>
      <c r="Z4997" s="0" t="s">
        <v>571</v>
      </c>
      <c r="AA4997" s="0" t="s">
        <v>3911</v>
      </c>
      <c r="AB4997" s="215" t="n">
        <v>37257.875</v>
      </c>
      <c r="AC4997" s="215" t="n">
        <v>37621.875</v>
      </c>
    </row>
    <row r="4998" customFormat="false" ht="12.75" hidden="false" customHeight="false" outlineLevel="0" collapsed="false">
      <c r="A4998" s="208" t="str">
        <f aca="false">B4998&amp;" "&amp;C4998&amp;" "&amp;D4998</f>
        <v>US Natural Gas Physical</v>
      </c>
      <c r="B4998" s="208" t="str">
        <f aca="false">IF((LEFT(N4998,2)="US"),"US","")</f>
        <v>US</v>
      </c>
      <c r="C4998" s="208" t="str">
        <f aca="false">M4998</f>
        <v>Natural Gas</v>
      </c>
      <c r="D4998" s="208" t="str">
        <f aca="false">IF(ISNUMBER(FIND("Phy",N4998))=TRUE(),"Physical","Financial")</f>
        <v>Physical</v>
      </c>
      <c r="E4998" s="208" t="n">
        <f aca="false">IF(VLOOKUP(S4998,'DD-Lookup'!$J$6:$L$50,3,FALSE())="Monthly",(YEAR(AC4998)-YEAR(AB4998))*12+MONTH(AC4998)-MONTH(AB4998)+1,(AC4998-AB4998+1))</f>
        <v>4</v>
      </c>
      <c r="F4998" s="239" t="n">
        <f aca="false">E4998*SUM(P4998:Q4998)</f>
        <v>40000</v>
      </c>
      <c r="G4998" s="214" t="n">
        <v>1294122</v>
      </c>
      <c r="H4998" s="215" t="n">
        <v>37035.577037037</v>
      </c>
      <c r="I4998" s="0" t="s">
        <v>1738</v>
      </c>
      <c r="M4998" s="0" t="s">
        <v>858</v>
      </c>
      <c r="N4998" s="0" t="s">
        <v>1305</v>
      </c>
      <c r="O4998" s="0" t="s">
        <v>3542</v>
      </c>
      <c r="Q4998" s="216" t="n">
        <v>10000</v>
      </c>
      <c r="S4998" s="0" t="s">
        <v>1026</v>
      </c>
      <c r="T4998" s="0" t="s">
        <v>784</v>
      </c>
      <c r="U4998" s="218" t="n">
        <v>4.005</v>
      </c>
      <c r="V4998" s="0" t="s">
        <v>1739</v>
      </c>
      <c r="W4998" s="0" t="s">
        <v>1434</v>
      </c>
      <c r="X4998" s="0" t="s">
        <v>1435</v>
      </c>
      <c r="Y4998" s="0" t="s">
        <v>1310</v>
      </c>
      <c r="Z4998" s="0" t="s">
        <v>571</v>
      </c>
      <c r="AA4998" s="0" t="n">
        <v>809664</v>
      </c>
      <c r="AB4998" s="215" t="n">
        <v>37037</v>
      </c>
      <c r="AC4998" s="215" t="n">
        <v>37040</v>
      </c>
    </row>
    <row r="4999" customFormat="false" ht="12.75" hidden="false" customHeight="false" outlineLevel="0" collapsed="false">
      <c r="A4999" s="208" t="str">
        <f aca="false">B4999&amp;" "&amp;C4999&amp;" "&amp;D4999</f>
        <v>US Natural Gas Physical</v>
      </c>
      <c r="B4999" s="208" t="str">
        <f aca="false">IF((LEFT(N4999,2)="US"),"US","")</f>
        <v>US</v>
      </c>
      <c r="C4999" s="208" t="str">
        <f aca="false">M4999</f>
        <v>Natural Gas</v>
      </c>
      <c r="D4999" s="208" t="str">
        <f aca="false">IF(ISNUMBER(FIND("Phy",N4999))=TRUE(),"Physical","Financial")</f>
        <v>Physical</v>
      </c>
      <c r="E4999" s="208" t="n">
        <f aca="false">IF(VLOOKUP(S4999,'DD-Lookup'!$J$6:$L$50,3,FALSE())="Monthly",(YEAR(AC4999)-YEAR(AB4999))*12+MONTH(AC4999)-MONTH(AB4999)+1,(AC4999-AB4999+1))</f>
        <v>4</v>
      </c>
      <c r="F4999" s="239" t="n">
        <f aca="false">E4999*SUM(P4999:Q4999)</f>
        <v>40000</v>
      </c>
      <c r="G4999" s="214" t="n">
        <v>1294124</v>
      </c>
      <c r="H4999" s="215" t="n">
        <v>37035.5772800926</v>
      </c>
      <c r="I4999" s="0" t="s">
        <v>1738</v>
      </c>
      <c r="M4999" s="0" t="s">
        <v>858</v>
      </c>
      <c r="N4999" s="0" t="s">
        <v>1305</v>
      </c>
      <c r="O4999" s="0" t="s">
        <v>3542</v>
      </c>
      <c r="P4999" s="216" t="n">
        <v>10000</v>
      </c>
      <c r="S4999" s="0" t="s">
        <v>1026</v>
      </c>
      <c r="T4999" s="0" t="s">
        <v>784</v>
      </c>
      <c r="U4999" s="218" t="n">
        <v>4.01</v>
      </c>
      <c r="V4999" s="0" t="s">
        <v>1739</v>
      </c>
      <c r="W4999" s="0" t="s">
        <v>1434</v>
      </c>
      <c r="X4999" s="0" t="s">
        <v>1435</v>
      </c>
      <c r="Y4999" s="0" t="s">
        <v>1310</v>
      </c>
      <c r="Z4999" s="0" t="s">
        <v>571</v>
      </c>
      <c r="AA4999" s="0" t="n">
        <v>809669</v>
      </c>
      <c r="AB4999" s="215" t="n">
        <v>37037</v>
      </c>
      <c r="AC4999" s="215" t="n">
        <v>37040</v>
      </c>
    </row>
    <row r="5000" customFormat="false" ht="12.75" hidden="false" customHeight="false" outlineLevel="0" collapsed="false">
      <c r="A5000" s="208" t="str">
        <f aca="false">B5000&amp;" "&amp;C5000&amp;" "&amp;D5000</f>
        <v>US Power Physical</v>
      </c>
      <c r="B5000" s="208" t="str">
        <f aca="false">IF((LEFT(N5000,2)="US"),"US","")</f>
        <v>US</v>
      </c>
      <c r="C5000" s="208" t="str">
        <f aca="false">M5000</f>
        <v>Power</v>
      </c>
      <c r="D5000" s="208" t="str">
        <f aca="false">IF(ISNUMBER(FIND("Phy",N5000))=TRUE(),"Physical","Financial")</f>
        <v>Physical</v>
      </c>
      <c r="E5000" s="208" t="n">
        <f aca="false">IF(VLOOKUP(S5000,'DD-Lookup'!$J$6:$L$50,3,FALSE())="Monthly",(YEAR(AC5000)-YEAR(AB5000))*12+MONTH(AC5000)-MONTH(AB5000)+1,(AC5000-AB5000+1))</f>
        <v>30</v>
      </c>
      <c r="F5000" s="239" t="n">
        <f aca="false">E5000*SUM(P5000:Q5000)</f>
        <v>1500</v>
      </c>
      <c r="G5000" s="214" t="n">
        <v>1294125</v>
      </c>
      <c r="H5000" s="215" t="n">
        <v>37035.5773032407</v>
      </c>
      <c r="I5000" s="0" t="s">
        <v>1183</v>
      </c>
      <c r="M5000" s="0" t="s">
        <v>67</v>
      </c>
      <c r="N5000" s="0" t="s">
        <v>1081</v>
      </c>
      <c r="O5000" s="0" t="s">
        <v>1161</v>
      </c>
      <c r="Q5000" s="216" t="n">
        <v>50</v>
      </c>
      <c r="S5000" s="0" t="s">
        <v>930</v>
      </c>
      <c r="T5000" s="0" t="s">
        <v>784</v>
      </c>
      <c r="U5000" s="218" t="n">
        <v>62.85</v>
      </c>
      <c r="V5000" s="0" t="s">
        <v>1184</v>
      </c>
      <c r="W5000" s="0" t="s">
        <v>1090</v>
      </c>
      <c r="X5000" s="0" t="s">
        <v>1135</v>
      </c>
      <c r="Y5000" s="0" t="s">
        <v>1051</v>
      </c>
      <c r="Z5000" s="0" t="s">
        <v>618</v>
      </c>
      <c r="AA5000" s="0" t="n">
        <v>622044.1</v>
      </c>
      <c r="AB5000" s="215" t="n">
        <v>37043.7159722222</v>
      </c>
      <c r="AC5000" s="215" t="n">
        <v>37072.7159722222</v>
      </c>
    </row>
    <row r="5001" customFormat="false" ht="12.75" hidden="false" customHeight="false" outlineLevel="0" collapsed="false">
      <c r="A5001" s="208" t="str">
        <f aca="false">B5001&amp;" "&amp;C5001&amp;" "&amp;D5001</f>
        <v>US Natural Gas Physical</v>
      </c>
      <c r="B5001" s="208" t="str">
        <f aca="false">IF((LEFT(N5001,2)="US"),"US","")</f>
        <v>US</v>
      </c>
      <c r="C5001" s="208" t="str">
        <f aca="false">M5001</f>
        <v>Natural Gas</v>
      </c>
      <c r="D5001" s="208" t="str">
        <f aca="false">IF(ISNUMBER(FIND("Phy",N5001))=TRUE(),"Physical","Financial")</f>
        <v>Physical</v>
      </c>
      <c r="E5001" s="208" t="n">
        <f aca="false">IF(VLOOKUP(S5001,'DD-Lookup'!$J$6:$L$50,3,FALSE())="Monthly",(YEAR(AC5001)-YEAR(AB5001))*12+MONTH(AC5001)-MONTH(AB5001)+1,(AC5001-AB5001+1))</f>
        <v>4</v>
      </c>
      <c r="F5001" s="239" t="n">
        <f aca="false">E5001*SUM(P5001:Q5001)</f>
        <v>20000</v>
      </c>
      <c r="G5001" s="214" t="n">
        <v>1294126</v>
      </c>
      <c r="H5001" s="215" t="n">
        <v>37035.5773611111</v>
      </c>
      <c r="I5001" s="0" t="s">
        <v>1431</v>
      </c>
      <c r="M5001" s="0" t="s">
        <v>858</v>
      </c>
      <c r="N5001" s="0" t="s">
        <v>1305</v>
      </c>
      <c r="O5001" s="0" t="s">
        <v>3912</v>
      </c>
      <c r="Q5001" s="216" t="n">
        <v>5000</v>
      </c>
      <c r="S5001" s="0" t="s">
        <v>1026</v>
      </c>
      <c r="T5001" s="0" t="s">
        <v>784</v>
      </c>
      <c r="U5001" s="218" t="n">
        <v>3.955</v>
      </c>
      <c r="V5001" s="0" t="s">
        <v>1433</v>
      </c>
      <c r="W5001" s="0" t="s">
        <v>1422</v>
      </c>
      <c r="X5001" s="0" t="s">
        <v>1423</v>
      </c>
      <c r="Y5001" s="0" t="s">
        <v>1310</v>
      </c>
      <c r="Z5001" s="0" t="s">
        <v>571</v>
      </c>
      <c r="AA5001" s="0" t="n">
        <v>809670</v>
      </c>
      <c r="AB5001" s="215" t="n">
        <v>37037</v>
      </c>
      <c r="AC5001" s="215" t="n">
        <v>37040</v>
      </c>
    </row>
    <row r="5002" customFormat="false" ht="12.75" hidden="false" customHeight="false" outlineLevel="0" collapsed="false">
      <c r="A5002" s="208" t="str">
        <f aca="false">B5002&amp;" "&amp;C5002&amp;" "&amp;D5002</f>
        <v>US Natural Gas Financial</v>
      </c>
      <c r="B5002" s="208" t="str">
        <f aca="false">IF((LEFT(N5002,2)="US"),"US","")</f>
        <v>US</v>
      </c>
      <c r="C5002" s="208" t="str">
        <f aca="false">M5002</f>
        <v>Natural Gas</v>
      </c>
      <c r="D5002" s="208" t="str">
        <f aca="false">IF(ISNUMBER(FIND("Phy",N5002))=TRUE(),"Physical","Financial")</f>
        <v>Financial</v>
      </c>
      <c r="E5002" s="208" t="n">
        <f aca="false">IF(VLOOKUP(S5002,'DD-Lookup'!$J$6:$L$50,3,FALSE())="Monthly",(YEAR(AC5002)-YEAR(AB5002))*12+MONTH(AC5002)-MONTH(AB5002)+1,(AC5002-AB5002+1))</f>
        <v>30</v>
      </c>
      <c r="F5002" s="239" t="n">
        <f aca="false">E5002*SUM(P5002:Q5002)</f>
        <v>450000</v>
      </c>
      <c r="G5002" s="214" t="n">
        <v>1294128</v>
      </c>
      <c r="H5002" s="215" t="n">
        <v>37035.5778703704</v>
      </c>
      <c r="I5002" s="0" t="s">
        <v>1376</v>
      </c>
      <c r="M5002" s="0" t="s">
        <v>858</v>
      </c>
      <c r="N5002" s="0" t="s">
        <v>1024</v>
      </c>
      <c r="O5002" s="0" t="s">
        <v>1025</v>
      </c>
      <c r="P5002" s="216" t="n">
        <v>15000</v>
      </c>
      <c r="S5002" s="0" t="s">
        <v>1026</v>
      </c>
      <c r="T5002" s="0" t="s">
        <v>784</v>
      </c>
      <c r="U5002" s="218" t="n">
        <v>4.06</v>
      </c>
      <c r="V5002" s="0" t="s">
        <v>1510</v>
      </c>
      <c r="W5002" s="0" t="s">
        <v>1028</v>
      </c>
      <c r="X5002" s="0" t="s">
        <v>1029</v>
      </c>
      <c r="Y5002" s="0" t="s">
        <v>838</v>
      </c>
      <c r="Z5002" s="0" t="s">
        <v>571</v>
      </c>
      <c r="AA5002" s="0" t="s">
        <v>3913</v>
      </c>
      <c r="AB5002" s="215" t="n">
        <v>37043.875</v>
      </c>
      <c r="AC5002" s="215" t="n">
        <v>37072.875</v>
      </c>
    </row>
    <row r="5003" customFormat="false" ht="12.75" hidden="false" customHeight="false" outlineLevel="0" collapsed="false">
      <c r="A5003" s="208" t="str">
        <f aca="false">B5003&amp;" "&amp;C5003&amp;" "&amp;D5003</f>
        <v>US Crude Financial</v>
      </c>
      <c r="B5003" s="208" t="str">
        <f aca="false">IF((LEFT(N5003,2)="US"),"US","")</f>
        <v>US</v>
      </c>
      <c r="C5003" s="208" t="str">
        <f aca="false">M5003</f>
        <v>Crude</v>
      </c>
      <c r="D5003" s="208" t="str">
        <f aca="false">IF(ISNUMBER(FIND("Phy",N5003))=TRUE(),"Physical","Financial")</f>
        <v>Financial</v>
      </c>
      <c r="E5003" s="208" t="n">
        <f aca="false">IF(VLOOKUP(S5003,'DD-Lookup'!$J$6:$L$50,3,FALSE())="Monthly",(YEAR(AC5003)-YEAR(AB5003))*12+MONTH(AC5003)-MONTH(AB5003)+1,(AC5003-AB5003+1))</f>
        <v>1</v>
      </c>
      <c r="F5003" s="239" t="n">
        <f aca="false">E5003*SUM(P5003:Q5003)</f>
        <v>50000</v>
      </c>
      <c r="G5003" s="214" t="n">
        <v>1294129</v>
      </c>
      <c r="H5003" s="215" t="n">
        <v>37035.5778703704</v>
      </c>
      <c r="I5003" s="0" t="s">
        <v>1112</v>
      </c>
      <c r="M5003" s="0" t="s">
        <v>97</v>
      </c>
      <c r="N5003" s="0" t="s">
        <v>841</v>
      </c>
      <c r="O5003" s="0" t="s">
        <v>842</v>
      </c>
      <c r="P5003" s="216" t="n">
        <v>50000</v>
      </c>
      <c r="S5003" s="0" t="s">
        <v>843</v>
      </c>
      <c r="T5003" s="0" t="s">
        <v>784</v>
      </c>
      <c r="U5003" s="218" t="n">
        <v>28.35</v>
      </c>
      <c r="V5003" s="0" t="s">
        <v>2443</v>
      </c>
      <c r="W5003" s="0" t="s">
        <v>845</v>
      </c>
      <c r="X5003" s="0" t="s">
        <v>846</v>
      </c>
      <c r="Y5003" s="0" t="s">
        <v>847</v>
      </c>
      <c r="Z5003" s="0" t="s">
        <v>571</v>
      </c>
      <c r="AA5003" s="0" t="n">
        <v>107367</v>
      </c>
      <c r="AB5003" s="215" t="n">
        <v>37073</v>
      </c>
      <c r="AC5003" s="215" t="n">
        <v>37103</v>
      </c>
    </row>
    <row r="5004" customFormat="false" ht="12.75" hidden="false" customHeight="false" outlineLevel="0" collapsed="false">
      <c r="A5004" s="208" t="str">
        <f aca="false">B5004&amp;" "&amp;C5004&amp;" "&amp;D5004</f>
        <v>US Natural Gas Physical</v>
      </c>
      <c r="B5004" s="208" t="str">
        <f aca="false">IF((LEFT(N5004,2)="US"),"US","")</f>
        <v>US</v>
      </c>
      <c r="C5004" s="208" t="str">
        <f aca="false">M5004</f>
        <v>Natural Gas</v>
      </c>
      <c r="D5004" s="208" t="str">
        <f aca="false">IF(ISNUMBER(FIND("Phy",N5004))=TRUE(),"Physical","Financial")</f>
        <v>Physical</v>
      </c>
      <c r="E5004" s="208" t="n">
        <f aca="false">IF(VLOOKUP(S5004,'DD-Lookup'!$J$6:$L$50,3,FALSE())="Monthly",(YEAR(AC5004)-YEAR(AB5004))*12+MONTH(AC5004)-MONTH(AB5004)+1,(AC5004-AB5004+1))</f>
        <v>4</v>
      </c>
      <c r="F5004" s="239" t="n">
        <f aca="false">E5004*SUM(P5004:Q5004)</f>
        <v>40000</v>
      </c>
      <c r="G5004" s="214" t="n">
        <v>1294131</v>
      </c>
      <c r="H5004" s="215" t="n">
        <v>37035.5780208333</v>
      </c>
      <c r="I5004" s="0" t="s">
        <v>1930</v>
      </c>
      <c r="M5004" s="0" t="s">
        <v>858</v>
      </c>
      <c r="N5004" s="0" t="s">
        <v>1305</v>
      </c>
      <c r="O5004" s="0" t="s">
        <v>3542</v>
      </c>
      <c r="P5004" s="216" t="n">
        <v>10000</v>
      </c>
      <c r="S5004" s="0" t="s">
        <v>1026</v>
      </c>
      <c r="T5004" s="0" t="s">
        <v>784</v>
      </c>
      <c r="U5004" s="218" t="n">
        <v>4.005</v>
      </c>
      <c r="V5004" s="0" t="s">
        <v>1931</v>
      </c>
      <c r="W5004" s="0" t="s">
        <v>1434</v>
      </c>
      <c r="X5004" s="0" t="s">
        <v>1435</v>
      </c>
      <c r="Y5004" s="0" t="s">
        <v>1310</v>
      </c>
      <c r="Z5004" s="0" t="s">
        <v>571</v>
      </c>
      <c r="AA5004" s="0" t="n">
        <v>809672</v>
      </c>
      <c r="AB5004" s="215" t="n">
        <v>37037</v>
      </c>
      <c r="AC5004" s="215" t="n">
        <v>37040</v>
      </c>
    </row>
    <row r="5005" customFormat="false" ht="12.75" hidden="false" customHeight="false" outlineLevel="0" collapsed="false">
      <c r="A5005" s="208" t="str">
        <f aca="false">B5005&amp;" "&amp;C5005&amp;" "&amp;D5005</f>
        <v>US Natural Gas Physical</v>
      </c>
      <c r="B5005" s="208" t="str">
        <f aca="false">IF((LEFT(N5005,2)="US"),"US","")</f>
        <v>US</v>
      </c>
      <c r="C5005" s="208" t="str">
        <f aca="false">M5005</f>
        <v>Natural Gas</v>
      </c>
      <c r="D5005" s="208" t="str">
        <f aca="false">IF(ISNUMBER(FIND("Phy",N5005))=TRUE(),"Physical","Financial")</f>
        <v>Physical</v>
      </c>
      <c r="E5005" s="208" t="n">
        <f aca="false">IF(VLOOKUP(S5005,'DD-Lookup'!$J$6:$L$50,3,FALSE())="Monthly",(YEAR(AC5005)-YEAR(AB5005))*12+MONTH(AC5005)-MONTH(AB5005)+1,(AC5005-AB5005+1))</f>
        <v>4</v>
      </c>
      <c r="F5005" s="239" t="n">
        <f aca="false">E5005*SUM(P5005:Q5005)</f>
        <v>40000</v>
      </c>
      <c r="G5005" s="214" t="n">
        <v>1294133</v>
      </c>
      <c r="H5005" s="215" t="n">
        <v>37035.5782986111</v>
      </c>
      <c r="I5005" s="0" t="s">
        <v>1073</v>
      </c>
      <c r="M5005" s="0" t="s">
        <v>858</v>
      </c>
      <c r="N5005" s="0" t="s">
        <v>1305</v>
      </c>
      <c r="O5005" s="0" t="s">
        <v>3655</v>
      </c>
      <c r="Q5005" s="216" t="n">
        <v>10000</v>
      </c>
      <c r="S5005" s="0" t="s">
        <v>1026</v>
      </c>
      <c r="T5005" s="0" t="s">
        <v>784</v>
      </c>
      <c r="U5005" s="218" t="n">
        <v>3.905</v>
      </c>
      <c r="V5005" s="0" t="s">
        <v>3656</v>
      </c>
      <c r="W5005" s="0" t="s">
        <v>1667</v>
      </c>
      <c r="X5005" s="0" t="s">
        <v>1639</v>
      </c>
      <c r="Y5005" s="0" t="s">
        <v>1310</v>
      </c>
      <c r="Z5005" s="0" t="s">
        <v>571</v>
      </c>
      <c r="AA5005" s="0" t="n">
        <v>809673</v>
      </c>
      <c r="AB5005" s="215" t="n">
        <v>37037</v>
      </c>
      <c r="AC5005" s="215" t="n">
        <v>37040</v>
      </c>
    </row>
    <row r="5006" customFormat="false" ht="12.75" hidden="false" customHeight="false" outlineLevel="0" collapsed="false">
      <c r="A5006" s="208" t="str">
        <f aca="false">B5006&amp;" "&amp;C5006&amp;" "&amp;D5006</f>
        <v>US Natural Gas Financial</v>
      </c>
      <c r="B5006" s="208" t="str">
        <f aca="false">IF((LEFT(N5006,2)="US"),"US","")</f>
        <v>US</v>
      </c>
      <c r="C5006" s="208" t="str">
        <f aca="false">M5006</f>
        <v>Natural Gas</v>
      </c>
      <c r="D5006" s="208" t="str">
        <f aca="false">IF(ISNUMBER(FIND("Phy",N5006))=TRUE(),"Physical","Financial")</f>
        <v>Financial</v>
      </c>
      <c r="E5006" s="208" t="n">
        <f aca="false">IF(VLOOKUP(S5006,'DD-Lookup'!$J$6:$L$50,3,FALSE())="Monthly",(YEAR(AC5006)-YEAR(AB5006))*12+MONTH(AC5006)-MONTH(AB5006)+1,(AC5006-AB5006+1))</f>
        <v>30</v>
      </c>
      <c r="F5006" s="239" t="n">
        <f aca="false">E5006*SUM(P5006:Q5006)</f>
        <v>150000</v>
      </c>
      <c r="G5006" s="214" t="n">
        <v>1294134</v>
      </c>
      <c r="H5006" s="215" t="n">
        <v>37035.5784490741</v>
      </c>
      <c r="I5006" s="0" t="s">
        <v>2097</v>
      </c>
      <c r="M5006" s="0" t="s">
        <v>858</v>
      </c>
      <c r="N5006" s="0" t="s">
        <v>1482</v>
      </c>
      <c r="O5006" s="0" t="s">
        <v>2877</v>
      </c>
      <c r="P5006" s="216" t="n">
        <v>5000</v>
      </c>
      <c r="S5006" s="0" t="s">
        <v>1026</v>
      </c>
      <c r="T5006" s="0" t="s">
        <v>784</v>
      </c>
      <c r="U5006" s="218" t="n">
        <v>0.03</v>
      </c>
      <c r="V5006" s="0" t="s">
        <v>2435</v>
      </c>
      <c r="W5006" s="0" t="s">
        <v>1851</v>
      </c>
      <c r="X5006" s="0" t="s">
        <v>1852</v>
      </c>
      <c r="Y5006" s="0" t="s">
        <v>838</v>
      </c>
      <c r="Z5006" s="0" t="s">
        <v>571</v>
      </c>
      <c r="AA5006" s="0" t="s">
        <v>3914</v>
      </c>
      <c r="AB5006" s="215" t="n">
        <v>37043</v>
      </c>
      <c r="AC5006" s="215" t="n">
        <v>37072</v>
      </c>
    </row>
    <row r="5007" customFormat="false" ht="12.75" hidden="false" customHeight="false" outlineLevel="0" collapsed="false">
      <c r="A5007" s="208" t="str">
        <f aca="false">B5007&amp;" "&amp;C5007&amp;" "&amp;D5007</f>
        <v>US Natural Gas Physical</v>
      </c>
      <c r="B5007" s="208" t="str">
        <f aca="false">IF((LEFT(N5007,2)="US"),"US","")</f>
        <v>US</v>
      </c>
      <c r="C5007" s="208" t="str">
        <f aca="false">M5007</f>
        <v>Natural Gas</v>
      </c>
      <c r="D5007" s="208" t="str">
        <f aca="false">IF(ISNUMBER(FIND("Phy",N5007))=TRUE(),"Physical","Financial")</f>
        <v>Physical</v>
      </c>
      <c r="E5007" s="208" t="n">
        <f aca="false">IF(VLOOKUP(S5007,'DD-Lookup'!$J$6:$L$50,3,FALSE())="Monthly",(YEAR(AC5007)-YEAR(AB5007))*12+MONTH(AC5007)-MONTH(AB5007)+1,(AC5007-AB5007+1))</f>
        <v>4</v>
      </c>
      <c r="F5007" s="239" t="n">
        <f aca="false">E5007*SUM(P5007:Q5007)</f>
        <v>20000</v>
      </c>
      <c r="G5007" s="214" t="n">
        <v>1294135</v>
      </c>
      <c r="H5007" s="215" t="n">
        <v>37035.5785185185</v>
      </c>
      <c r="I5007" s="0" t="s">
        <v>1431</v>
      </c>
      <c r="M5007" s="0" t="s">
        <v>858</v>
      </c>
      <c r="N5007" s="0" t="s">
        <v>1305</v>
      </c>
      <c r="O5007" s="0" t="s">
        <v>3912</v>
      </c>
      <c r="Q5007" s="216" t="n">
        <v>5000</v>
      </c>
      <c r="S5007" s="0" t="s">
        <v>1026</v>
      </c>
      <c r="T5007" s="0" t="s">
        <v>784</v>
      </c>
      <c r="U5007" s="218" t="n">
        <v>3.955</v>
      </c>
      <c r="V5007" s="0" t="s">
        <v>1433</v>
      </c>
      <c r="W5007" s="0" t="s">
        <v>1422</v>
      </c>
      <c r="X5007" s="0" t="s">
        <v>1423</v>
      </c>
      <c r="Y5007" s="0" t="s">
        <v>1310</v>
      </c>
      <c r="Z5007" s="0" t="s">
        <v>571</v>
      </c>
      <c r="AA5007" s="0" t="n">
        <v>809674</v>
      </c>
      <c r="AB5007" s="215" t="n">
        <v>37037</v>
      </c>
      <c r="AC5007" s="215" t="n">
        <v>37040</v>
      </c>
    </row>
    <row r="5008" customFormat="false" ht="12.75" hidden="false" customHeight="false" outlineLevel="0" collapsed="false">
      <c r="A5008" s="208" t="str">
        <f aca="false">B5008&amp;" "&amp;C5008&amp;" "&amp;D5008</f>
        <v>US Natural Gas Financial</v>
      </c>
      <c r="B5008" s="208" t="str">
        <f aca="false">IF((LEFT(N5008,2)="US"),"US","")</f>
        <v>US</v>
      </c>
      <c r="C5008" s="208" t="str">
        <f aca="false">M5008</f>
        <v>Natural Gas</v>
      </c>
      <c r="D5008" s="208" t="str">
        <f aca="false">IF(ISNUMBER(FIND("Phy",N5008))=TRUE(),"Physical","Financial")</f>
        <v>Financial</v>
      </c>
      <c r="E5008" s="208" t="n">
        <f aca="false">IF(VLOOKUP(S5008,'DD-Lookup'!$J$6:$L$50,3,FALSE())="Monthly",(YEAR(AC5008)-YEAR(AB5008))*12+MONTH(AC5008)-MONTH(AB5008)+1,(AC5008-AB5008+1))</f>
        <v>123</v>
      </c>
      <c r="F5008" s="239" t="n">
        <f aca="false">E5008*SUM(P5008:Q5008)</f>
        <v>39729</v>
      </c>
      <c r="G5008" s="214" t="n">
        <v>1294136</v>
      </c>
      <c r="H5008" s="215" t="n">
        <v>37035.578587963</v>
      </c>
      <c r="I5008" s="0" t="s">
        <v>1396</v>
      </c>
      <c r="M5008" s="0" t="s">
        <v>858</v>
      </c>
      <c r="N5008" s="0" t="s">
        <v>1482</v>
      </c>
      <c r="O5008" s="0" t="s">
        <v>3915</v>
      </c>
      <c r="Q5008" s="216" t="n">
        <v>323</v>
      </c>
      <c r="S5008" s="0" t="s">
        <v>1026</v>
      </c>
      <c r="T5008" s="0" t="s">
        <v>784</v>
      </c>
      <c r="U5008" s="218" t="n">
        <v>-0.06</v>
      </c>
      <c r="V5008" s="0" t="s">
        <v>3916</v>
      </c>
      <c r="W5008" s="0" t="s">
        <v>1824</v>
      </c>
      <c r="X5008" s="0" t="s">
        <v>1825</v>
      </c>
      <c r="Y5008" s="0" t="s">
        <v>838</v>
      </c>
      <c r="Z5008" s="0" t="s">
        <v>571</v>
      </c>
      <c r="AA5008" s="0" t="s">
        <v>3917</v>
      </c>
      <c r="AB5008" s="215" t="n">
        <v>37073</v>
      </c>
      <c r="AC5008" s="215" t="n">
        <v>37195</v>
      </c>
    </row>
    <row r="5009" customFormat="false" ht="12.75" hidden="false" customHeight="false" outlineLevel="0" collapsed="false">
      <c r="A5009" s="208" t="str">
        <f aca="false">B5009&amp;" "&amp;C5009&amp;" "&amp;D5009</f>
        <v>US Natural Gas Financial</v>
      </c>
      <c r="B5009" s="208" t="str">
        <f aca="false">IF((LEFT(N5009,2)="US"),"US","")</f>
        <v>US</v>
      </c>
      <c r="C5009" s="208" t="str">
        <f aca="false">M5009</f>
        <v>Natural Gas</v>
      </c>
      <c r="D5009" s="208" t="str">
        <f aca="false">IF(ISNUMBER(FIND("Phy",N5009))=TRUE(),"Physical","Financial")</f>
        <v>Financial</v>
      </c>
      <c r="E5009" s="208" t="n">
        <f aca="false">IF(VLOOKUP(S5009,'DD-Lookup'!$J$6:$L$50,3,FALSE())="Monthly",(YEAR(AC5009)-YEAR(AB5009))*12+MONTH(AC5009)-MONTH(AB5009)+1,(AC5009-AB5009+1))</f>
        <v>151</v>
      </c>
      <c r="F5009" s="239" t="n">
        <f aca="false">E5009*SUM(P5009:Q5009)</f>
        <v>48773</v>
      </c>
      <c r="G5009" s="214" t="n">
        <v>1294137</v>
      </c>
      <c r="H5009" s="215" t="n">
        <v>37035.5787384259</v>
      </c>
      <c r="I5009" s="0" t="s">
        <v>1396</v>
      </c>
      <c r="M5009" s="0" t="s">
        <v>858</v>
      </c>
      <c r="N5009" s="0" t="s">
        <v>1482</v>
      </c>
      <c r="O5009" s="0" t="s">
        <v>3918</v>
      </c>
      <c r="Q5009" s="216" t="n">
        <v>323</v>
      </c>
      <c r="S5009" s="0" t="s">
        <v>1026</v>
      </c>
      <c r="T5009" s="0" t="s">
        <v>784</v>
      </c>
      <c r="U5009" s="218" t="n">
        <v>0.085</v>
      </c>
      <c r="V5009" s="0" t="s">
        <v>3916</v>
      </c>
      <c r="W5009" s="0" t="s">
        <v>1824</v>
      </c>
      <c r="X5009" s="0" t="s">
        <v>1825</v>
      </c>
      <c r="Y5009" s="0" t="s">
        <v>838</v>
      </c>
      <c r="Z5009" s="0" t="s">
        <v>571</v>
      </c>
      <c r="AA5009" s="0" t="s">
        <v>3919</v>
      </c>
      <c r="AB5009" s="215" t="n">
        <v>37196</v>
      </c>
      <c r="AC5009" s="215" t="n">
        <v>37346</v>
      </c>
    </row>
    <row r="5010" customFormat="false" ht="12.75" hidden="false" customHeight="false" outlineLevel="0" collapsed="false">
      <c r="A5010" s="208" t="str">
        <f aca="false">B5010&amp;" "&amp;C5010&amp;" "&amp;D5010</f>
        <v>US Power Physical</v>
      </c>
      <c r="B5010" s="208" t="str">
        <f aca="false">IF((LEFT(N5010,2)="US"),"US","")</f>
        <v>US</v>
      </c>
      <c r="C5010" s="208" t="str">
        <f aca="false">M5010</f>
        <v>Power</v>
      </c>
      <c r="D5010" s="208" t="str">
        <f aca="false">IF(ISNUMBER(FIND("Phy",N5010))=TRUE(),"Physical","Financial")</f>
        <v>Physical</v>
      </c>
      <c r="E5010" s="208" t="n">
        <f aca="false">IF(VLOOKUP(S5010,'DD-Lookup'!$J$6:$L$50,3,FALSE())="Monthly",(YEAR(AC5010)-YEAR(AB5010))*12+MONTH(AC5010)-MONTH(AB5010)+1,(AC5010-AB5010+1))</f>
        <v>62</v>
      </c>
      <c r="F5010" s="239" t="n">
        <f aca="false">E5010*SUM(P5010:Q5010)</f>
        <v>3100</v>
      </c>
      <c r="G5010" s="214" t="n">
        <v>1294138</v>
      </c>
      <c r="H5010" s="215" t="n">
        <v>37035.5788541667</v>
      </c>
      <c r="I5010" s="0" t="s">
        <v>1925</v>
      </c>
      <c r="M5010" s="0" t="s">
        <v>67</v>
      </c>
      <c r="N5010" s="0" t="s">
        <v>1081</v>
      </c>
      <c r="O5010" s="0" t="s">
        <v>2377</v>
      </c>
      <c r="P5010" s="216" t="n">
        <v>50</v>
      </c>
      <c r="S5010" s="0" t="s">
        <v>930</v>
      </c>
      <c r="T5010" s="0" t="s">
        <v>784</v>
      </c>
      <c r="U5010" s="218" t="n">
        <v>84</v>
      </c>
      <c r="V5010" s="0" t="s">
        <v>2839</v>
      </c>
      <c r="W5010" s="0" t="s">
        <v>2379</v>
      </c>
      <c r="X5010" s="0" t="s">
        <v>1369</v>
      </c>
      <c r="Y5010" s="0" t="s">
        <v>1051</v>
      </c>
      <c r="Z5010" s="0" t="s">
        <v>618</v>
      </c>
      <c r="AA5010" s="0" t="n">
        <v>622050.1</v>
      </c>
      <c r="AB5010" s="215" t="n">
        <v>37073.7159722222</v>
      </c>
      <c r="AC5010" s="215" t="n">
        <v>37134.7159722222</v>
      </c>
    </row>
    <row r="5011" customFormat="false" ht="12.75" hidden="false" customHeight="false" outlineLevel="0" collapsed="false">
      <c r="A5011" s="208" t="str">
        <f aca="false">B5011&amp;" "&amp;C5011&amp;" "&amp;D5011</f>
        <v>US Power Physical</v>
      </c>
      <c r="B5011" s="208" t="str">
        <f aca="false">IF((LEFT(N5011,2)="US"),"US","")</f>
        <v>US</v>
      </c>
      <c r="C5011" s="208" t="str">
        <f aca="false">M5011</f>
        <v>Power</v>
      </c>
      <c r="D5011" s="208" t="str">
        <f aca="false">IF(ISNUMBER(FIND("Phy",N5011))=TRUE(),"Physical","Financial")</f>
        <v>Physical</v>
      </c>
      <c r="E5011" s="208" t="n">
        <f aca="false">IF(VLOOKUP(S5011,'DD-Lookup'!$J$6:$L$50,3,FALSE())="Monthly",(YEAR(AC5011)-YEAR(AB5011))*12+MONTH(AC5011)-MONTH(AB5011)+1,(AC5011-AB5011+1))</f>
        <v>5</v>
      </c>
      <c r="F5011" s="239" t="n">
        <f aca="false">E5011*SUM(P5011:Q5011)</f>
        <v>250</v>
      </c>
      <c r="G5011" s="214" t="n">
        <v>1294139</v>
      </c>
      <c r="H5011" s="215" t="n">
        <v>37035.5788773148</v>
      </c>
      <c r="I5011" s="0" t="s">
        <v>1204</v>
      </c>
      <c r="J5011" s="0" t="s">
        <v>1199</v>
      </c>
      <c r="K5011" s="0" t="s">
        <v>1200</v>
      </c>
      <c r="M5011" s="0" t="s">
        <v>67</v>
      </c>
      <c r="N5011" s="0" t="s">
        <v>1081</v>
      </c>
      <c r="O5011" s="0" t="s">
        <v>1177</v>
      </c>
      <c r="Q5011" s="216" t="n">
        <v>50</v>
      </c>
      <c r="S5011" s="0" t="s">
        <v>930</v>
      </c>
      <c r="T5011" s="0" t="s">
        <v>784</v>
      </c>
      <c r="U5011" s="218" t="n">
        <v>62.5</v>
      </c>
      <c r="V5011" s="0" t="s">
        <v>1201</v>
      </c>
      <c r="W5011" s="0" t="s">
        <v>1122</v>
      </c>
      <c r="X5011" s="0" t="s">
        <v>1123</v>
      </c>
      <c r="Y5011" s="0" t="s">
        <v>1051</v>
      </c>
      <c r="Z5011" s="0" t="s">
        <v>618</v>
      </c>
      <c r="AA5011" s="0" t="n">
        <v>622053.1</v>
      </c>
      <c r="AB5011" s="215" t="n">
        <v>37046.875</v>
      </c>
      <c r="AC5011" s="215" t="n">
        <v>37050.875</v>
      </c>
    </row>
    <row r="5012" customFormat="false" ht="12.75" hidden="false" customHeight="false" outlineLevel="0" collapsed="false">
      <c r="A5012" s="208" t="str">
        <f aca="false">B5012&amp;" "&amp;C5012&amp;" "&amp;D5012</f>
        <v>US Natural Gas Financial</v>
      </c>
      <c r="B5012" s="208" t="str">
        <f aca="false">IF((LEFT(N5012,2)="US"),"US","")</f>
        <v>US</v>
      </c>
      <c r="C5012" s="208" t="str">
        <f aca="false">M5012</f>
        <v>Natural Gas</v>
      </c>
      <c r="D5012" s="208" t="str">
        <f aca="false">IF(ISNUMBER(FIND("Phy",N5012))=TRUE(),"Physical","Financial")</f>
        <v>Financial</v>
      </c>
      <c r="E5012" s="208" t="n">
        <f aca="false">IF(VLOOKUP(S5012,'DD-Lookup'!$J$6:$L$50,3,FALSE())="Monthly",(YEAR(AC5012)-YEAR(AB5012))*12+MONTH(AC5012)-MONTH(AB5012)+1,(AC5012-AB5012+1))</f>
        <v>30</v>
      </c>
      <c r="F5012" s="239" t="n">
        <f aca="false">E5012*SUM(P5012:Q5012)</f>
        <v>9990</v>
      </c>
      <c r="G5012" s="214" t="n">
        <v>1294140</v>
      </c>
      <c r="H5012" s="215" t="n">
        <v>37035.5789351852</v>
      </c>
      <c r="I5012" s="0" t="s">
        <v>1396</v>
      </c>
      <c r="M5012" s="0" t="s">
        <v>858</v>
      </c>
      <c r="N5012" s="0" t="s">
        <v>1482</v>
      </c>
      <c r="O5012" s="0" t="s">
        <v>3368</v>
      </c>
      <c r="Q5012" s="216" t="n">
        <v>333</v>
      </c>
      <c r="S5012" s="0" t="s">
        <v>1026</v>
      </c>
      <c r="T5012" s="0" t="s">
        <v>784</v>
      </c>
      <c r="U5012" s="218" t="n">
        <v>-0.07</v>
      </c>
      <c r="V5012" s="0" t="s">
        <v>3916</v>
      </c>
      <c r="W5012" s="0" t="s">
        <v>1824</v>
      </c>
      <c r="X5012" s="0" t="s">
        <v>1825</v>
      </c>
      <c r="Y5012" s="0" t="s">
        <v>838</v>
      </c>
      <c r="Z5012" s="0" t="s">
        <v>571</v>
      </c>
      <c r="AA5012" s="0" t="s">
        <v>3920</v>
      </c>
      <c r="AB5012" s="215" t="n">
        <v>37043.875</v>
      </c>
      <c r="AC5012" s="215" t="n">
        <v>37072.875</v>
      </c>
    </row>
    <row r="5013" customFormat="false" ht="12.75" hidden="false" customHeight="false" outlineLevel="0" collapsed="false">
      <c r="A5013" s="208" t="str">
        <f aca="false">B5013&amp;" "&amp;C5013&amp;" "&amp;D5013</f>
        <v>US Power Physical</v>
      </c>
      <c r="B5013" s="208" t="str">
        <f aca="false">IF((LEFT(N5013,2)="US"),"US","")</f>
        <v>US</v>
      </c>
      <c r="C5013" s="208" t="str">
        <f aca="false">M5013</f>
        <v>Power</v>
      </c>
      <c r="D5013" s="208" t="str">
        <f aca="false">IF(ISNUMBER(FIND("Phy",N5013))=TRUE(),"Physical","Financial")</f>
        <v>Physical</v>
      </c>
      <c r="E5013" s="208" t="n">
        <f aca="false">IF(VLOOKUP(S5013,'DD-Lookup'!$J$6:$L$50,3,FALSE())="Monthly",(YEAR(AC5013)-YEAR(AB5013))*12+MONTH(AC5013)-MONTH(AB5013)+1,(AC5013-AB5013+1))</f>
        <v>61</v>
      </c>
      <c r="F5013" s="239" t="n">
        <f aca="false">E5013*SUM(P5013:Q5013)</f>
        <v>3050</v>
      </c>
      <c r="G5013" s="214" t="n">
        <v>1294141</v>
      </c>
      <c r="H5013" s="215" t="n">
        <v>37035.5790740741</v>
      </c>
      <c r="I5013" s="0" t="s">
        <v>1078</v>
      </c>
      <c r="M5013" s="0" t="s">
        <v>67</v>
      </c>
      <c r="N5013" s="0" t="s">
        <v>1081</v>
      </c>
      <c r="O5013" s="0" t="s">
        <v>1380</v>
      </c>
      <c r="P5013" s="216" t="n">
        <v>50</v>
      </c>
      <c r="S5013" s="0" t="s">
        <v>930</v>
      </c>
      <c r="T5013" s="0" t="s">
        <v>784</v>
      </c>
      <c r="U5013" s="218" t="n">
        <v>41</v>
      </c>
      <c r="V5013" s="0" t="s">
        <v>1188</v>
      </c>
      <c r="W5013" s="0" t="s">
        <v>1228</v>
      </c>
      <c r="X5013" s="0" t="s">
        <v>1229</v>
      </c>
      <c r="Y5013" s="0" t="s">
        <v>1051</v>
      </c>
      <c r="Z5013" s="0" t="s">
        <v>618</v>
      </c>
      <c r="AA5013" s="0" t="n">
        <v>622058.1</v>
      </c>
      <c r="AB5013" s="215" t="n">
        <v>37316.875</v>
      </c>
      <c r="AC5013" s="215" t="n">
        <v>37376.875</v>
      </c>
    </row>
    <row r="5014" customFormat="false" ht="12.75" hidden="false" customHeight="false" outlineLevel="0" collapsed="false">
      <c r="A5014" s="208" t="str">
        <f aca="false">B5014&amp;" "&amp;C5014&amp;" "&amp;D5014</f>
        <v>US Power Physical</v>
      </c>
      <c r="B5014" s="208" t="str">
        <f aca="false">IF((LEFT(N5014,2)="US"),"US","")</f>
        <v>US</v>
      </c>
      <c r="C5014" s="208" t="str">
        <f aca="false">M5014</f>
        <v>Power</v>
      </c>
      <c r="D5014" s="208" t="str">
        <f aca="false">IF(ISNUMBER(FIND("Phy",N5014))=TRUE(),"Physical","Financial")</f>
        <v>Physical</v>
      </c>
      <c r="E5014" s="208" t="n">
        <f aca="false">IF(VLOOKUP(S5014,'DD-Lookup'!$J$6:$L$50,3,FALSE())="Monthly",(YEAR(AC5014)-YEAR(AB5014))*12+MONTH(AC5014)-MONTH(AB5014)+1,(AC5014-AB5014+1))</f>
        <v>59</v>
      </c>
      <c r="F5014" s="239" t="n">
        <f aca="false">E5014*SUM(P5014:Q5014)</f>
        <v>2950</v>
      </c>
      <c r="G5014" s="214" t="n">
        <v>1294142</v>
      </c>
      <c r="H5014" s="215" t="n">
        <v>37035.5791087963</v>
      </c>
      <c r="I5014" s="0" t="s">
        <v>1078</v>
      </c>
      <c r="M5014" s="0" t="s">
        <v>67</v>
      </c>
      <c r="N5014" s="0" t="s">
        <v>1081</v>
      </c>
      <c r="O5014" s="0" t="s">
        <v>1379</v>
      </c>
      <c r="P5014" s="216" t="n">
        <v>50</v>
      </c>
      <c r="S5014" s="0" t="s">
        <v>930</v>
      </c>
      <c r="T5014" s="0" t="s">
        <v>784</v>
      </c>
      <c r="U5014" s="218" t="n">
        <v>44</v>
      </c>
      <c r="V5014" s="0" t="s">
        <v>1188</v>
      </c>
      <c r="W5014" s="0" t="s">
        <v>1228</v>
      </c>
      <c r="X5014" s="0" t="s">
        <v>1229</v>
      </c>
      <c r="Y5014" s="0" t="s">
        <v>1051</v>
      </c>
      <c r="Z5014" s="0" t="s">
        <v>618</v>
      </c>
      <c r="AA5014" s="0" t="n">
        <v>622059.1</v>
      </c>
      <c r="AB5014" s="215" t="n">
        <v>37257.875</v>
      </c>
      <c r="AC5014" s="215" t="n">
        <v>37315.875</v>
      </c>
    </row>
    <row r="5015" customFormat="false" ht="12.75" hidden="false" customHeight="false" outlineLevel="0" collapsed="false">
      <c r="A5015" s="208" t="str">
        <f aca="false">B5015&amp;" "&amp;C5015&amp;" "&amp;D5015</f>
        <v>US Natural Gas Financial</v>
      </c>
      <c r="B5015" s="208" t="str">
        <f aca="false">IF((LEFT(N5015,2)="US"),"US","")</f>
        <v>US</v>
      </c>
      <c r="C5015" s="208" t="str">
        <f aca="false">M5015</f>
        <v>Natural Gas</v>
      </c>
      <c r="D5015" s="208" t="str">
        <f aca="false">IF(ISNUMBER(FIND("Phy",N5015))=TRUE(),"Physical","Financial")</f>
        <v>Financial</v>
      </c>
      <c r="E5015" s="208" t="n">
        <f aca="false">IF(VLOOKUP(S5015,'DD-Lookup'!$J$6:$L$50,3,FALSE())="Monthly",(YEAR(AC5015)-YEAR(AB5015))*12+MONTH(AC5015)-MONTH(AB5015)+1,(AC5015-AB5015+1))</f>
        <v>30</v>
      </c>
      <c r="F5015" s="239" t="n">
        <f aca="false">E5015*SUM(P5015:Q5015)</f>
        <v>150000</v>
      </c>
      <c r="G5015" s="214" t="n">
        <v>1294143</v>
      </c>
      <c r="H5015" s="215" t="n">
        <v>37035.579212963</v>
      </c>
      <c r="I5015" s="0" t="s">
        <v>1170</v>
      </c>
      <c r="M5015" s="0" t="s">
        <v>858</v>
      </c>
      <c r="N5015" s="0" t="s">
        <v>1024</v>
      </c>
      <c r="O5015" s="0" t="s">
        <v>1495</v>
      </c>
      <c r="Q5015" s="216" t="n">
        <v>5000</v>
      </c>
      <c r="S5015" s="0" t="s">
        <v>1026</v>
      </c>
      <c r="T5015" s="0" t="s">
        <v>784</v>
      </c>
      <c r="U5015" s="218" t="n">
        <v>4.0625</v>
      </c>
      <c r="V5015" s="0" t="s">
        <v>1522</v>
      </c>
      <c r="W5015" s="0" t="s">
        <v>1028</v>
      </c>
      <c r="X5015" s="0" t="s">
        <v>1029</v>
      </c>
      <c r="Y5015" s="0" t="s">
        <v>838</v>
      </c>
      <c r="Z5015" s="0" t="s">
        <v>571</v>
      </c>
      <c r="AA5015" s="0" t="s">
        <v>3921</v>
      </c>
      <c r="AB5015" s="215" t="n">
        <v>37043.9159722222</v>
      </c>
      <c r="AC5015" s="215" t="n">
        <v>37072.9159722222</v>
      </c>
    </row>
    <row r="5016" customFormat="false" ht="12.75" hidden="false" customHeight="false" outlineLevel="0" collapsed="false">
      <c r="A5016" s="208" t="str">
        <f aca="false">B5016&amp;" "&amp;C5016&amp;" "&amp;D5016</f>
        <v>US Natural Gas Physical</v>
      </c>
      <c r="B5016" s="208" t="str">
        <f aca="false">IF((LEFT(N5016,2)="US"),"US","")</f>
        <v>US</v>
      </c>
      <c r="C5016" s="208" t="str">
        <f aca="false">M5016</f>
        <v>Natural Gas</v>
      </c>
      <c r="D5016" s="208" t="str">
        <f aca="false">IF(ISNUMBER(FIND("Phy",N5016))=TRUE(),"Physical","Financial")</f>
        <v>Physical</v>
      </c>
      <c r="E5016" s="208" t="n">
        <f aca="false">IF(VLOOKUP(S5016,'DD-Lookup'!$J$6:$L$50,3,FALSE())="Monthly",(YEAR(AC5016)-YEAR(AB5016))*12+MONTH(AC5016)-MONTH(AB5016)+1,(AC5016-AB5016+1))</f>
        <v>6</v>
      </c>
      <c r="F5016" s="239" t="n">
        <f aca="false">E5016*SUM(P5016:Q5016)</f>
        <v>12000</v>
      </c>
      <c r="G5016" s="214" t="n">
        <v>1294144</v>
      </c>
      <c r="H5016" s="215" t="n">
        <v>37035.5793171296</v>
      </c>
      <c r="I5016" s="0" t="s">
        <v>2149</v>
      </c>
      <c r="M5016" s="0" t="s">
        <v>858</v>
      </c>
      <c r="N5016" s="0" t="s">
        <v>1305</v>
      </c>
      <c r="O5016" s="0" t="s">
        <v>3836</v>
      </c>
      <c r="Q5016" s="216" t="n">
        <v>2000</v>
      </c>
      <c r="S5016" s="0" t="s">
        <v>1026</v>
      </c>
      <c r="T5016" s="0" t="s">
        <v>784</v>
      </c>
      <c r="U5016" s="218" t="n">
        <v>3.9425</v>
      </c>
      <c r="V5016" s="0" t="s">
        <v>2150</v>
      </c>
      <c r="W5016" s="0" t="s">
        <v>1667</v>
      </c>
      <c r="X5016" s="0" t="s">
        <v>1639</v>
      </c>
      <c r="Y5016" s="0" t="s">
        <v>1310</v>
      </c>
      <c r="Z5016" s="0" t="s">
        <v>571</v>
      </c>
      <c r="AA5016" s="0" t="n">
        <v>809678</v>
      </c>
      <c r="AB5016" s="215" t="n">
        <v>37037.875</v>
      </c>
      <c r="AC5016" s="215" t="n">
        <v>37042.875</v>
      </c>
    </row>
    <row r="5017" customFormat="false" ht="12.75" hidden="false" customHeight="false" outlineLevel="0" collapsed="false">
      <c r="A5017" s="208" t="str">
        <f aca="false">B5017&amp;" "&amp;C5017&amp;" "&amp;D5017</f>
        <v>US Natural Gas Financial</v>
      </c>
      <c r="B5017" s="208" t="str">
        <f aca="false">IF((LEFT(N5017,2)="US"),"US","")</f>
        <v>US</v>
      </c>
      <c r="C5017" s="208" t="str">
        <f aca="false">M5017</f>
        <v>Natural Gas</v>
      </c>
      <c r="D5017" s="208" t="str">
        <f aca="false">IF(ISNUMBER(FIND("Phy",N5017))=TRUE(),"Physical","Financial")</f>
        <v>Financial</v>
      </c>
      <c r="E5017" s="208" t="n">
        <f aca="false">IF(VLOOKUP(S5017,'DD-Lookup'!$J$6:$L$50,3,FALSE())="Monthly",(YEAR(AC5017)-YEAR(AB5017))*12+MONTH(AC5017)-MONTH(AB5017)+1,(AC5017-AB5017+1))</f>
        <v>365</v>
      </c>
      <c r="F5017" s="239" t="n">
        <f aca="false">E5017*SUM(P5017:Q5017)</f>
        <v>1825000</v>
      </c>
      <c r="G5017" s="214" t="n">
        <v>1294146</v>
      </c>
      <c r="H5017" s="215" t="n">
        <v>37035.5794212963</v>
      </c>
      <c r="I5017" s="0" t="s">
        <v>1233</v>
      </c>
      <c r="M5017" s="0" t="s">
        <v>858</v>
      </c>
      <c r="N5017" s="0" t="s">
        <v>1024</v>
      </c>
      <c r="O5017" s="0" t="s">
        <v>1415</v>
      </c>
      <c r="P5017" s="216" t="n">
        <v>5000</v>
      </c>
      <c r="S5017" s="0" t="s">
        <v>1026</v>
      </c>
      <c r="T5017" s="0" t="s">
        <v>784</v>
      </c>
      <c r="U5017" s="218" t="n">
        <v>4.3</v>
      </c>
      <c r="V5017" s="0" t="s">
        <v>2027</v>
      </c>
      <c r="W5017" s="0" t="s">
        <v>1028</v>
      </c>
      <c r="X5017" s="0" t="s">
        <v>1029</v>
      </c>
      <c r="Y5017" s="0" t="s">
        <v>838</v>
      </c>
      <c r="Z5017" s="0" t="s">
        <v>571</v>
      </c>
      <c r="AA5017" s="0" t="s">
        <v>3922</v>
      </c>
      <c r="AB5017" s="215" t="n">
        <v>37257.875</v>
      </c>
      <c r="AC5017" s="215" t="n">
        <v>37621.875</v>
      </c>
    </row>
    <row r="5018" customFormat="false" ht="12.75" hidden="false" customHeight="false" outlineLevel="0" collapsed="false">
      <c r="A5018" s="208" t="str">
        <f aca="false">B5018&amp;" "&amp;C5018&amp;" "&amp;D5018</f>
        <v>US Natural Gas Financial</v>
      </c>
      <c r="B5018" s="208" t="str">
        <f aca="false">IF((LEFT(N5018,2)="US"),"US","")</f>
        <v>US</v>
      </c>
      <c r="C5018" s="208" t="str">
        <f aca="false">M5018</f>
        <v>Natural Gas</v>
      </c>
      <c r="D5018" s="208" t="str">
        <f aca="false">IF(ISNUMBER(FIND("Phy",N5018))=TRUE(),"Physical","Financial")</f>
        <v>Financial</v>
      </c>
      <c r="E5018" s="208" t="n">
        <f aca="false">IF(VLOOKUP(S5018,'DD-Lookup'!$J$6:$L$50,3,FALSE())="Monthly",(YEAR(AC5018)-YEAR(AB5018))*12+MONTH(AC5018)-MONTH(AB5018)+1,(AC5018-AB5018+1))</f>
        <v>151</v>
      </c>
      <c r="F5018" s="239" t="n">
        <f aca="false">E5018*SUM(P5018:Q5018)</f>
        <v>755000</v>
      </c>
      <c r="G5018" s="214" t="n">
        <v>1294147</v>
      </c>
      <c r="H5018" s="215" t="n">
        <v>37035.5794444445</v>
      </c>
      <c r="I5018" s="0" t="s">
        <v>1779</v>
      </c>
      <c r="M5018" s="0" t="s">
        <v>858</v>
      </c>
      <c r="N5018" s="0" t="s">
        <v>1482</v>
      </c>
      <c r="O5018" s="0" t="s">
        <v>2829</v>
      </c>
      <c r="P5018" s="216" t="n">
        <v>5000</v>
      </c>
      <c r="S5018" s="0" t="s">
        <v>1026</v>
      </c>
      <c r="T5018" s="0" t="s">
        <v>784</v>
      </c>
      <c r="U5018" s="218" t="n">
        <v>0.26</v>
      </c>
      <c r="V5018" s="0" t="s">
        <v>1828</v>
      </c>
      <c r="W5018" s="0" t="s">
        <v>1485</v>
      </c>
      <c r="X5018" s="0" t="s">
        <v>1486</v>
      </c>
      <c r="Y5018" s="0" t="s">
        <v>838</v>
      </c>
      <c r="Z5018" s="0" t="s">
        <v>571</v>
      </c>
      <c r="AA5018" s="0" t="s">
        <v>3923</v>
      </c>
      <c r="AB5018" s="215" t="n">
        <v>37196</v>
      </c>
      <c r="AC5018" s="215" t="n">
        <v>37346</v>
      </c>
    </row>
    <row r="5019" customFormat="false" ht="12.75" hidden="false" customHeight="false" outlineLevel="0" collapsed="false">
      <c r="A5019" s="208" t="str">
        <f aca="false">B5019&amp;" "&amp;C5019&amp;" "&amp;D5019</f>
        <v>US Crude Financial</v>
      </c>
      <c r="B5019" s="208" t="str">
        <f aca="false">IF((LEFT(N5019,2)="US"),"US","")</f>
        <v>US</v>
      </c>
      <c r="C5019" s="208" t="str">
        <f aca="false">M5019</f>
        <v>Crude</v>
      </c>
      <c r="D5019" s="208" t="str">
        <f aca="false">IF(ISNUMBER(FIND("Phy",N5019))=TRUE(),"Physical","Financial")</f>
        <v>Financial</v>
      </c>
      <c r="E5019" s="208" t="n">
        <f aca="false">IF(VLOOKUP(S5019,'DD-Lookup'!$J$6:$L$50,3,FALSE())="Monthly",(YEAR(AC5019)-YEAR(AB5019))*12+MONTH(AC5019)-MONTH(AB5019)+1,(AC5019-AB5019+1))</f>
        <v>1</v>
      </c>
      <c r="F5019" s="239" t="n">
        <f aca="false">E5019*SUM(P5019:Q5019)</f>
        <v>50000</v>
      </c>
      <c r="G5019" s="214" t="n">
        <v>1294148</v>
      </c>
      <c r="H5019" s="215" t="n">
        <v>37035.5794444445</v>
      </c>
      <c r="I5019" s="0" t="s">
        <v>1112</v>
      </c>
      <c r="M5019" s="0" t="s">
        <v>97</v>
      </c>
      <c r="N5019" s="0" t="s">
        <v>841</v>
      </c>
      <c r="O5019" s="0" t="s">
        <v>842</v>
      </c>
      <c r="Q5019" s="216" t="n">
        <v>50000</v>
      </c>
      <c r="S5019" s="0" t="s">
        <v>843</v>
      </c>
      <c r="T5019" s="0" t="s">
        <v>784</v>
      </c>
      <c r="U5019" s="218" t="n">
        <v>28.37</v>
      </c>
      <c r="V5019" s="0" t="s">
        <v>2443</v>
      </c>
      <c r="W5019" s="0" t="s">
        <v>845</v>
      </c>
      <c r="X5019" s="0" t="s">
        <v>846</v>
      </c>
      <c r="Y5019" s="0" t="s">
        <v>847</v>
      </c>
      <c r="Z5019" s="0" t="s">
        <v>571</v>
      </c>
      <c r="AA5019" s="0" t="n">
        <v>107368</v>
      </c>
      <c r="AB5019" s="215" t="n">
        <v>37073</v>
      </c>
      <c r="AC5019" s="215" t="n">
        <v>37103</v>
      </c>
    </row>
    <row r="5020" customFormat="false" ht="12.75" hidden="false" customHeight="false" outlineLevel="0" collapsed="false">
      <c r="A5020" s="208" t="str">
        <f aca="false">B5020&amp;" "&amp;C5020&amp;" "&amp;D5020</f>
        <v>US Crude Financial</v>
      </c>
      <c r="B5020" s="208" t="str">
        <f aca="false">IF((LEFT(N5020,2)="US"),"US","")</f>
        <v>US</v>
      </c>
      <c r="C5020" s="208" t="str">
        <f aca="false">M5020</f>
        <v>Crude</v>
      </c>
      <c r="D5020" s="208" t="str">
        <f aca="false">IF(ISNUMBER(FIND("Phy",N5020))=TRUE(),"Physical","Financial")</f>
        <v>Financial</v>
      </c>
      <c r="E5020" s="208" t="n">
        <f aca="false">IF(VLOOKUP(S5020,'DD-Lookup'!$J$6:$L$50,3,FALSE())="Monthly",(YEAR(AC5020)-YEAR(AB5020))*12+MONTH(AC5020)-MONTH(AB5020)+1,(AC5020-AB5020+1))</f>
        <v>1</v>
      </c>
      <c r="F5020" s="239" t="n">
        <f aca="false">E5020*SUM(P5020:Q5020)</f>
        <v>50000</v>
      </c>
      <c r="G5020" s="214" t="n">
        <v>1294149</v>
      </c>
      <c r="H5020" s="215" t="n">
        <v>37035.5795138889</v>
      </c>
      <c r="I5020" s="0" t="s">
        <v>2320</v>
      </c>
      <c r="M5020" s="0" t="s">
        <v>97</v>
      </c>
      <c r="N5020" s="0" t="s">
        <v>841</v>
      </c>
      <c r="O5020" s="0" t="s">
        <v>889</v>
      </c>
      <c r="Q5020" s="216" t="n">
        <v>50000</v>
      </c>
      <c r="S5020" s="0" t="s">
        <v>843</v>
      </c>
      <c r="T5020" s="0" t="s">
        <v>784</v>
      </c>
      <c r="U5020" s="218" t="n">
        <v>28.39</v>
      </c>
      <c r="V5020" s="0" t="s">
        <v>2321</v>
      </c>
      <c r="W5020" s="0" t="s">
        <v>845</v>
      </c>
      <c r="X5020" s="0" t="s">
        <v>891</v>
      </c>
      <c r="Y5020" s="0" t="s">
        <v>847</v>
      </c>
      <c r="Z5020" s="0" t="s">
        <v>571</v>
      </c>
      <c r="AA5020" s="0" t="n">
        <v>107369</v>
      </c>
      <c r="AB5020" s="215" t="n">
        <v>37073</v>
      </c>
      <c r="AC5020" s="215" t="n">
        <v>37103</v>
      </c>
    </row>
    <row r="5021" customFormat="false" ht="12.75" hidden="false" customHeight="false" outlineLevel="0" collapsed="false">
      <c r="A5021" s="208" t="str">
        <f aca="false">B5021&amp;" "&amp;C5021&amp;" "&amp;D5021</f>
        <v>US Natural Gas Financial</v>
      </c>
      <c r="B5021" s="208" t="str">
        <f aca="false">IF((LEFT(N5021,2)="US"),"US","")</f>
        <v>US</v>
      </c>
      <c r="C5021" s="208" t="str">
        <f aca="false">M5021</f>
        <v>Natural Gas</v>
      </c>
      <c r="D5021" s="208" t="str">
        <f aca="false">IF(ISNUMBER(FIND("Phy",N5021))=TRUE(),"Physical","Financial")</f>
        <v>Financial</v>
      </c>
      <c r="E5021" s="208" t="n">
        <f aca="false">IF(VLOOKUP(S5021,'DD-Lookup'!$J$6:$L$50,3,FALSE())="Monthly",(YEAR(AC5021)-YEAR(AB5021))*12+MONTH(AC5021)-MONTH(AB5021)+1,(AC5021-AB5021+1))</f>
        <v>31</v>
      </c>
      <c r="F5021" s="239" t="n">
        <f aca="false">E5021*SUM(P5021:Q5021)</f>
        <v>77500</v>
      </c>
      <c r="G5021" s="214" t="n">
        <v>1294151</v>
      </c>
      <c r="H5021" s="215" t="n">
        <v>37035.5799421296</v>
      </c>
      <c r="I5021" s="0" t="s">
        <v>1452</v>
      </c>
      <c r="M5021" s="0" t="s">
        <v>858</v>
      </c>
      <c r="N5021" s="0" t="s">
        <v>1024</v>
      </c>
      <c r="O5021" s="0" t="s">
        <v>1099</v>
      </c>
      <c r="P5021" s="216" t="n">
        <v>2500</v>
      </c>
      <c r="S5021" s="0" t="s">
        <v>1026</v>
      </c>
      <c r="T5021" s="0" t="s">
        <v>784</v>
      </c>
      <c r="U5021" s="218" t="n">
        <v>4.1225</v>
      </c>
      <c r="V5021" s="0" t="s">
        <v>2921</v>
      </c>
      <c r="W5021" s="0" t="s">
        <v>1028</v>
      </c>
      <c r="X5021" s="0" t="s">
        <v>1029</v>
      </c>
      <c r="Y5021" s="0" t="s">
        <v>838</v>
      </c>
      <c r="Z5021" s="0" t="s">
        <v>571</v>
      </c>
      <c r="AA5021" s="0" t="s">
        <v>3924</v>
      </c>
      <c r="AB5021" s="215" t="n">
        <v>37073.875</v>
      </c>
      <c r="AC5021" s="215" t="n">
        <v>37103.875</v>
      </c>
    </row>
    <row r="5022" customFormat="false" ht="12.75" hidden="false" customHeight="false" outlineLevel="0" collapsed="false">
      <c r="A5022" s="208" t="str">
        <f aca="false">B5022&amp;" "&amp;C5022&amp;" "&amp;D5022</f>
        <v>US Crude Financial</v>
      </c>
      <c r="B5022" s="208" t="str">
        <f aca="false">IF((LEFT(N5022,2)="US"),"US","")</f>
        <v>US</v>
      </c>
      <c r="C5022" s="208" t="str">
        <f aca="false">M5022</f>
        <v>Crude</v>
      </c>
      <c r="D5022" s="208" t="str">
        <f aca="false">IF(ISNUMBER(FIND("Phy",N5022))=TRUE(),"Physical","Financial")</f>
        <v>Financial</v>
      </c>
      <c r="E5022" s="208" t="n">
        <f aca="false">IF(VLOOKUP(S5022,'DD-Lookup'!$J$6:$L$50,3,FALSE())="Monthly",(YEAR(AC5022)-YEAR(AB5022))*12+MONTH(AC5022)-MONTH(AB5022)+1,(AC5022-AB5022+1))</f>
        <v>1</v>
      </c>
      <c r="F5022" s="239" t="n">
        <f aca="false">E5022*SUM(P5022:Q5022)</f>
        <v>50000</v>
      </c>
      <c r="G5022" s="214" t="n">
        <v>1294153</v>
      </c>
      <c r="H5022" s="215" t="n">
        <v>37035.5799884259</v>
      </c>
      <c r="I5022" s="0" t="s">
        <v>1112</v>
      </c>
      <c r="M5022" s="0" t="s">
        <v>97</v>
      </c>
      <c r="N5022" s="0" t="s">
        <v>841</v>
      </c>
      <c r="O5022" s="0" t="s">
        <v>842</v>
      </c>
      <c r="Q5022" s="216" t="n">
        <v>50000</v>
      </c>
      <c r="S5022" s="0" t="s">
        <v>843</v>
      </c>
      <c r="T5022" s="0" t="s">
        <v>784</v>
      </c>
      <c r="U5022" s="218" t="n">
        <v>28.41</v>
      </c>
      <c r="V5022" s="0" t="s">
        <v>2339</v>
      </c>
      <c r="W5022" s="0" t="s">
        <v>845</v>
      </c>
      <c r="X5022" s="0" t="s">
        <v>846</v>
      </c>
      <c r="Y5022" s="0" t="s">
        <v>847</v>
      </c>
      <c r="Z5022" s="0" t="s">
        <v>571</v>
      </c>
      <c r="AA5022" s="0" t="n">
        <v>107370</v>
      </c>
      <c r="AB5022" s="215" t="n">
        <v>37073</v>
      </c>
      <c r="AC5022" s="215" t="n">
        <v>37103</v>
      </c>
    </row>
    <row r="5023" customFormat="false" ht="12.75" hidden="false" customHeight="false" outlineLevel="0" collapsed="false">
      <c r="A5023" s="208" t="str">
        <f aca="false">B5023&amp;" "&amp;C5023&amp;" "&amp;D5023</f>
        <v>US Natural Gas Physical</v>
      </c>
      <c r="B5023" s="208" t="str">
        <f aca="false">IF((LEFT(N5023,2)="US"),"US","")</f>
        <v>US</v>
      </c>
      <c r="C5023" s="208" t="str">
        <f aca="false">M5023</f>
        <v>Natural Gas</v>
      </c>
      <c r="D5023" s="208" t="str">
        <f aca="false">IF(ISNUMBER(FIND("Phy",N5023))=TRUE(),"Physical","Financial")</f>
        <v>Physical</v>
      </c>
      <c r="E5023" s="208" t="n">
        <f aca="false">IF(VLOOKUP(S5023,'DD-Lookup'!$J$6:$L$50,3,FALSE())="Monthly",(YEAR(AC5023)-YEAR(AB5023))*12+MONTH(AC5023)-MONTH(AB5023)+1,(AC5023-AB5023+1))</f>
        <v>30</v>
      </c>
      <c r="F5023" s="239" t="n">
        <f aca="false">E5023*SUM(P5023:Q5023)</f>
        <v>300000</v>
      </c>
      <c r="G5023" s="214" t="n">
        <v>1294154</v>
      </c>
      <c r="H5023" s="215" t="n">
        <v>37035.5800231482</v>
      </c>
      <c r="I5023" s="0" t="s">
        <v>1779</v>
      </c>
      <c r="M5023" s="0" t="s">
        <v>858</v>
      </c>
      <c r="N5023" s="0" t="s">
        <v>1305</v>
      </c>
      <c r="O5023" s="0" t="s">
        <v>2458</v>
      </c>
      <c r="P5023" s="216" t="n">
        <v>10000</v>
      </c>
      <c r="S5023" s="0" t="s">
        <v>1026</v>
      </c>
      <c r="T5023" s="0" t="s">
        <v>784</v>
      </c>
      <c r="U5023" s="218" t="n">
        <v>4.245</v>
      </c>
      <c r="V5023" s="0" t="s">
        <v>1821</v>
      </c>
      <c r="W5023" s="0" t="s">
        <v>1493</v>
      </c>
      <c r="X5023" s="0" t="s">
        <v>1494</v>
      </c>
      <c r="Y5023" s="0" t="s">
        <v>1310</v>
      </c>
      <c r="Z5023" s="0" t="s">
        <v>571</v>
      </c>
      <c r="AA5023" s="0" t="s">
        <v>3925</v>
      </c>
      <c r="AB5023" s="215" t="n">
        <v>37043.875</v>
      </c>
      <c r="AC5023" s="215" t="n">
        <v>37072.875</v>
      </c>
    </row>
    <row r="5024" customFormat="false" ht="12.75" hidden="false" customHeight="false" outlineLevel="0" collapsed="false">
      <c r="A5024" s="208" t="str">
        <f aca="false">B5024&amp;" "&amp;C5024&amp;" "&amp;D5024</f>
        <v>US Natural Gas Financial</v>
      </c>
      <c r="B5024" s="208" t="str">
        <f aca="false">IF((LEFT(N5024,2)="US"),"US","")</f>
        <v>US</v>
      </c>
      <c r="C5024" s="208" t="str">
        <f aca="false">M5024</f>
        <v>Natural Gas</v>
      </c>
      <c r="D5024" s="208" t="str">
        <f aca="false">IF(ISNUMBER(FIND("Phy",N5024))=TRUE(),"Physical","Financial")</f>
        <v>Financial</v>
      </c>
      <c r="E5024" s="208" t="n">
        <f aca="false">IF(VLOOKUP(S5024,'DD-Lookup'!$J$6:$L$50,3,FALSE())="Monthly",(YEAR(AC5024)-YEAR(AB5024))*12+MONTH(AC5024)-MONTH(AB5024)+1,(AC5024-AB5024+1))</f>
        <v>30</v>
      </c>
      <c r="F5024" s="239" t="n">
        <f aca="false">E5024*SUM(P5024:Q5024)</f>
        <v>45000</v>
      </c>
      <c r="G5024" s="214" t="n">
        <v>1294157</v>
      </c>
      <c r="H5024" s="215" t="n">
        <v>37035.5802662037</v>
      </c>
      <c r="I5024" s="0" t="s">
        <v>1170</v>
      </c>
      <c r="M5024" s="0" t="s">
        <v>858</v>
      </c>
      <c r="N5024" s="0" t="s">
        <v>1482</v>
      </c>
      <c r="O5024" s="0" t="s">
        <v>1996</v>
      </c>
      <c r="P5024" s="216" t="n">
        <v>1500</v>
      </c>
      <c r="S5024" s="0" t="s">
        <v>1026</v>
      </c>
      <c r="T5024" s="0" t="s">
        <v>784</v>
      </c>
      <c r="U5024" s="218" t="n">
        <v>7.1</v>
      </c>
      <c r="V5024" s="0" t="s">
        <v>1997</v>
      </c>
      <c r="W5024" s="0" t="s">
        <v>1714</v>
      </c>
      <c r="X5024" s="0" t="s">
        <v>1715</v>
      </c>
      <c r="Y5024" s="0" t="s">
        <v>838</v>
      </c>
      <c r="Z5024" s="0" t="s">
        <v>571</v>
      </c>
      <c r="AA5024" s="0" t="s">
        <v>3926</v>
      </c>
      <c r="AB5024" s="215" t="n">
        <v>37135.875</v>
      </c>
      <c r="AC5024" s="215" t="n">
        <v>37164.875</v>
      </c>
    </row>
    <row r="5025" customFormat="false" ht="12.75" hidden="false" customHeight="false" outlineLevel="0" collapsed="false">
      <c r="A5025" s="208" t="str">
        <f aca="false">B5025&amp;" "&amp;C5025&amp;" "&amp;D5025</f>
        <v>US Natural Gas Financial</v>
      </c>
      <c r="B5025" s="208" t="str">
        <f aca="false">IF((LEFT(N5025,2)="US"),"US","")</f>
        <v>US</v>
      </c>
      <c r="C5025" s="208" t="str">
        <f aca="false">M5025</f>
        <v>Natural Gas</v>
      </c>
      <c r="D5025" s="208" t="str">
        <f aca="false">IF(ISNUMBER(FIND("Phy",N5025))=TRUE(),"Physical","Financial")</f>
        <v>Financial</v>
      </c>
      <c r="E5025" s="208" t="n">
        <f aca="false">IF(VLOOKUP(S5025,'DD-Lookup'!$J$6:$L$50,3,FALSE())="Monthly",(YEAR(AC5025)-YEAR(AB5025))*12+MONTH(AC5025)-MONTH(AB5025)+1,(AC5025-AB5025+1))</f>
        <v>30</v>
      </c>
      <c r="F5025" s="239" t="n">
        <f aca="false">E5025*SUM(P5025:Q5025)</f>
        <v>300000</v>
      </c>
      <c r="G5025" s="214" t="n">
        <v>1294160</v>
      </c>
      <c r="H5025" s="215" t="n">
        <v>37035.5804976852</v>
      </c>
      <c r="I5025" s="0" t="s">
        <v>3927</v>
      </c>
      <c r="M5025" s="0" t="s">
        <v>858</v>
      </c>
      <c r="N5025" s="0" t="s">
        <v>1024</v>
      </c>
      <c r="O5025" s="0" t="s">
        <v>1025</v>
      </c>
      <c r="Q5025" s="216" t="n">
        <v>10000</v>
      </c>
      <c r="S5025" s="0" t="s">
        <v>1026</v>
      </c>
      <c r="T5025" s="0" t="s">
        <v>784</v>
      </c>
      <c r="U5025" s="218" t="n">
        <v>4.06</v>
      </c>
      <c r="V5025" s="0" t="s">
        <v>3928</v>
      </c>
      <c r="W5025" s="0" t="s">
        <v>1028</v>
      </c>
      <c r="X5025" s="0" t="s">
        <v>1029</v>
      </c>
      <c r="Y5025" s="0" t="s">
        <v>838</v>
      </c>
      <c r="Z5025" s="0" t="s">
        <v>571</v>
      </c>
      <c r="AA5025" s="0" t="s">
        <v>3929</v>
      </c>
      <c r="AB5025" s="215" t="n">
        <v>37043.875</v>
      </c>
      <c r="AC5025" s="215" t="n">
        <v>37072.875</v>
      </c>
    </row>
    <row r="5026" customFormat="false" ht="12.75" hidden="false" customHeight="false" outlineLevel="0" collapsed="false">
      <c r="A5026" s="208" t="str">
        <f aca="false">B5026&amp;" "&amp;C5026&amp;" "&amp;D5026</f>
        <v>US Natural Gas Financial</v>
      </c>
      <c r="B5026" s="208" t="str">
        <f aca="false">IF((LEFT(N5026,2)="US"),"US","")</f>
        <v>US</v>
      </c>
      <c r="C5026" s="208" t="str">
        <f aca="false">M5026</f>
        <v>Natural Gas</v>
      </c>
      <c r="D5026" s="208" t="str">
        <f aca="false">IF(ISNUMBER(FIND("Phy",N5026))=TRUE(),"Physical","Financial")</f>
        <v>Financial</v>
      </c>
      <c r="E5026" s="208" t="n">
        <f aca="false">IF(VLOOKUP(S5026,'DD-Lookup'!$J$6:$L$50,3,FALSE())="Monthly",(YEAR(AC5026)-YEAR(AB5026))*12+MONTH(AC5026)-MONTH(AB5026)+1,(AC5026-AB5026+1))</f>
        <v>30</v>
      </c>
      <c r="F5026" s="239" t="n">
        <f aca="false">E5026*SUM(P5026:Q5026)</f>
        <v>150000</v>
      </c>
      <c r="G5026" s="214" t="n">
        <v>1294161</v>
      </c>
      <c r="H5026" s="215" t="n">
        <v>37035.5806134259</v>
      </c>
      <c r="I5026" s="0" t="s">
        <v>1066</v>
      </c>
      <c r="M5026" s="0" t="s">
        <v>858</v>
      </c>
      <c r="N5026" s="0" t="s">
        <v>1024</v>
      </c>
      <c r="O5026" s="0" t="s">
        <v>1025</v>
      </c>
      <c r="Q5026" s="216" t="n">
        <v>5000</v>
      </c>
      <c r="S5026" s="0" t="s">
        <v>1026</v>
      </c>
      <c r="T5026" s="0" t="s">
        <v>784</v>
      </c>
      <c r="U5026" s="218" t="n">
        <v>4.06</v>
      </c>
      <c r="V5026" s="0" t="s">
        <v>2132</v>
      </c>
      <c r="W5026" s="0" t="s">
        <v>1028</v>
      </c>
      <c r="X5026" s="0" t="s">
        <v>1029</v>
      </c>
      <c r="Y5026" s="0" t="s">
        <v>838</v>
      </c>
      <c r="Z5026" s="0" t="s">
        <v>571</v>
      </c>
      <c r="AA5026" s="0" t="s">
        <v>3930</v>
      </c>
      <c r="AB5026" s="215" t="n">
        <v>37043.875</v>
      </c>
      <c r="AC5026" s="215" t="n">
        <v>37072.875</v>
      </c>
    </row>
    <row r="5027" customFormat="false" ht="12.75" hidden="false" customHeight="false" outlineLevel="0" collapsed="false">
      <c r="A5027" s="208" t="str">
        <f aca="false">B5027&amp;" "&amp;C5027&amp;" "&amp;D5027</f>
        <v>US Natural Gas Physical</v>
      </c>
      <c r="B5027" s="208" t="str">
        <f aca="false">IF((LEFT(N5027,2)="US"),"US","")</f>
        <v>US</v>
      </c>
      <c r="C5027" s="208" t="str">
        <f aca="false">M5027</f>
        <v>Natural Gas</v>
      </c>
      <c r="D5027" s="208" t="str">
        <f aca="false">IF(ISNUMBER(FIND("Phy",N5027))=TRUE(),"Physical","Financial")</f>
        <v>Physical</v>
      </c>
      <c r="E5027" s="208" t="n">
        <f aca="false">IF(VLOOKUP(S5027,'DD-Lookup'!$J$6:$L$50,3,FALSE())="Monthly",(YEAR(AC5027)-YEAR(AB5027))*12+MONTH(AC5027)-MONTH(AB5027)+1,(AC5027-AB5027+1))</f>
        <v>6</v>
      </c>
      <c r="F5027" s="239" t="n">
        <f aca="false">E5027*SUM(P5027:Q5027)</f>
        <v>30000</v>
      </c>
      <c r="G5027" s="214" t="n">
        <v>1294162</v>
      </c>
      <c r="H5027" s="215" t="n">
        <v>37035.580625</v>
      </c>
      <c r="I5027" s="0" t="s">
        <v>2149</v>
      </c>
      <c r="M5027" s="0" t="s">
        <v>858</v>
      </c>
      <c r="N5027" s="0" t="s">
        <v>1305</v>
      </c>
      <c r="O5027" s="0" t="s">
        <v>3836</v>
      </c>
      <c r="P5027" s="216" t="n">
        <v>5000</v>
      </c>
      <c r="S5027" s="0" t="s">
        <v>1026</v>
      </c>
      <c r="T5027" s="0" t="s">
        <v>784</v>
      </c>
      <c r="U5027" s="218" t="n">
        <v>3.935</v>
      </c>
      <c r="V5027" s="0" t="s">
        <v>2150</v>
      </c>
      <c r="W5027" s="0" t="s">
        <v>1667</v>
      </c>
      <c r="X5027" s="0" t="s">
        <v>1639</v>
      </c>
      <c r="Y5027" s="0" t="s">
        <v>1310</v>
      </c>
      <c r="Z5027" s="0" t="s">
        <v>571</v>
      </c>
      <c r="AA5027" s="0" t="n">
        <v>809684</v>
      </c>
      <c r="AB5027" s="215" t="n">
        <v>37037.875</v>
      </c>
      <c r="AC5027" s="215" t="n">
        <v>37042.875</v>
      </c>
    </row>
    <row r="5028" customFormat="false" ht="12.75" hidden="false" customHeight="false" outlineLevel="0" collapsed="false">
      <c r="A5028" s="208" t="str">
        <f aca="false">B5028&amp;" "&amp;C5028&amp;" "&amp;D5028</f>
        <v>US Natural Gas Physical</v>
      </c>
      <c r="B5028" s="208" t="str">
        <f aca="false">IF((LEFT(N5028,2)="US"),"US","")</f>
        <v>US</v>
      </c>
      <c r="C5028" s="208" t="str">
        <f aca="false">M5028</f>
        <v>Natural Gas</v>
      </c>
      <c r="D5028" s="208" t="str">
        <f aca="false">IF(ISNUMBER(FIND("Phy",N5028))=TRUE(),"Physical","Financial")</f>
        <v>Physical</v>
      </c>
      <c r="E5028" s="208" t="n">
        <f aca="false">IF(VLOOKUP(S5028,'DD-Lookup'!$J$6:$L$50,3,FALSE())="Monthly",(YEAR(AC5028)-YEAR(AB5028))*12+MONTH(AC5028)-MONTH(AB5028)+1,(AC5028-AB5028+1))</f>
        <v>6</v>
      </c>
      <c r="F5028" s="239" t="n">
        <f aca="false">E5028*SUM(P5028:Q5028)</f>
        <v>60000</v>
      </c>
      <c r="G5028" s="214" t="n">
        <v>1294165</v>
      </c>
      <c r="H5028" s="215" t="n">
        <v>37035.5809953704</v>
      </c>
      <c r="I5028" s="0" t="s">
        <v>1925</v>
      </c>
      <c r="M5028" s="0" t="s">
        <v>858</v>
      </c>
      <c r="N5028" s="0" t="s">
        <v>1305</v>
      </c>
      <c r="O5028" s="0" t="s">
        <v>3606</v>
      </c>
      <c r="Q5028" s="216" t="n">
        <v>10000</v>
      </c>
      <c r="S5028" s="0" t="s">
        <v>1026</v>
      </c>
      <c r="T5028" s="0" t="s">
        <v>784</v>
      </c>
      <c r="U5028" s="218" t="n">
        <v>4.25</v>
      </c>
      <c r="V5028" s="0" t="s">
        <v>3931</v>
      </c>
      <c r="W5028" s="0" t="s">
        <v>1493</v>
      </c>
      <c r="X5028" s="0" t="s">
        <v>1494</v>
      </c>
      <c r="Y5028" s="0" t="s">
        <v>1310</v>
      </c>
      <c r="Z5028" s="0" t="s">
        <v>571</v>
      </c>
      <c r="AA5028" s="0" t="n">
        <v>809686</v>
      </c>
      <c r="AB5028" s="215" t="n">
        <v>37037.875</v>
      </c>
      <c r="AC5028" s="215" t="n">
        <v>37042.875</v>
      </c>
    </row>
    <row r="5029" customFormat="false" ht="12.75" hidden="false" customHeight="false" outlineLevel="0" collapsed="false">
      <c r="A5029" s="208" t="str">
        <f aca="false">B5029&amp;" "&amp;C5029&amp;" "&amp;D5029</f>
        <v>US Natural Gas Financial</v>
      </c>
      <c r="B5029" s="208" t="str">
        <f aca="false">IF((LEFT(N5029,2)="US"),"US","")</f>
        <v>US</v>
      </c>
      <c r="C5029" s="208" t="str">
        <f aca="false">M5029</f>
        <v>Natural Gas</v>
      </c>
      <c r="D5029" s="208" t="str">
        <f aca="false">IF(ISNUMBER(FIND("Phy",N5029))=TRUE(),"Physical","Financial")</f>
        <v>Financial</v>
      </c>
      <c r="E5029" s="208" t="n">
        <f aca="false">IF(VLOOKUP(S5029,'DD-Lookup'!$J$6:$L$50,3,FALSE())="Monthly",(YEAR(AC5029)-YEAR(AB5029))*12+MONTH(AC5029)-MONTH(AB5029)+1,(AC5029-AB5029+1))</f>
        <v>31</v>
      </c>
      <c r="F5029" s="239" t="n">
        <f aca="false">E5029*SUM(P5029:Q5029)</f>
        <v>77500</v>
      </c>
      <c r="G5029" s="214" t="n">
        <v>1294167</v>
      </c>
      <c r="H5029" s="215" t="n">
        <v>37035.5810069444</v>
      </c>
      <c r="I5029" s="0" t="s">
        <v>1750</v>
      </c>
      <c r="M5029" s="0" t="s">
        <v>858</v>
      </c>
      <c r="N5029" s="0" t="s">
        <v>1482</v>
      </c>
      <c r="O5029" s="0" t="s">
        <v>1926</v>
      </c>
      <c r="P5029" s="216" t="n">
        <v>2500</v>
      </c>
      <c r="S5029" s="0" t="s">
        <v>1026</v>
      </c>
      <c r="T5029" s="0" t="s">
        <v>784</v>
      </c>
      <c r="U5029" s="218" t="n">
        <v>7.6</v>
      </c>
      <c r="V5029" s="0" t="s">
        <v>3856</v>
      </c>
      <c r="W5029" s="0" t="s">
        <v>1714</v>
      </c>
      <c r="X5029" s="0" t="s">
        <v>1715</v>
      </c>
      <c r="Y5029" s="0" t="s">
        <v>838</v>
      </c>
      <c r="Z5029" s="0" t="s">
        <v>571</v>
      </c>
      <c r="AA5029" s="0" t="s">
        <v>3932</v>
      </c>
      <c r="AB5029" s="215" t="n">
        <v>37073.875</v>
      </c>
      <c r="AC5029" s="215" t="n">
        <v>37103.875</v>
      </c>
    </row>
    <row r="5030" customFormat="false" ht="12.75" hidden="false" customHeight="false" outlineLevel="0" collapsed="false">
      <c r="A5030" s="208" t="str">
        <f aca="false">B5030&amp;" "&amp;C5030&amp;" "&amp;D5030</f>
        <v>US Oil Products Financial</v>
      </c>
      <c r="B5030" s="208" t="str">
        <f aca="false">IF((LEFT(N5030,2)="US"),"US","")</f>
        <v>US</v>
      </c>
      <c r="C5030" s="208" t="str">
        <f aca="false">M5030</f>
        <v>Oil Products</v>
      </c>
      <c r="D5030" s="208" t="str">
        <f aca="false">IF(ISNUMBER(FIND("Phy",N5030))=TRUE(),"Physical","Financial")</f>
        <v>Financial</v>
      </c>
      <c r="E5030" s="208" t="n">
        <f aca="false">IF(VLOOKUP(S5030,'DD-Lookup'!$J$6:$L$50,3,FALSE())="Monthly",(YEAR(AC5030)-YEAR(AB5030))*12+MONTH(AC5030)-MONTH(AB5030)+1,(AC5030-AB5030+1))</f>
        <v>1</v>
      </c>
      <c r="F5030" s="239" t="n">
        <f aca="false">E5030*SUM(P5030:Q5030)</f>
        <v>25000</v>
      </c>
      <c r="G5030" s="214" t="n">
        <v>1294168</v>
      </c>
      <c r="H5030" s="215" t="n">
        <v>37035.5810763889</v>
      </c>
      <c r="I5030" s="0" t="s">
        <v>1376</v>
      </c>
      <c r="M5030" s="0" t="s">
        <v>831</v>
      </c>
      <c r="N5030" s="0" t="s">
        <v>2855</v>
      </c>
      <c r="O5030" s="0" t="s">
        <v>2856</v>
      </c>
      <c r="Q5030" s="216" t="n">
        <v>25000</v>
      </c>
      <c r="S5030" s="0" t="s">
        <v>2243</v>
      </c>
      <c r="T5030" s="0" t="s">
        <v>784</v>
      </c>
      <c r="U5030" s="218" t="n">
        <v>79.25</v>
      </c>
      <c r="V5030" s="0" t="s">
        <v>2312</v>
      </c>
      <c r="W5030" s="0" t="s">
        <v>2857</v>
      </c>
      <c r="X5030" s="0" t="s">
        <v>2858</v>
      </c>
      <c r="Y5030" s="0" t="s">
        <v>847</v>
      </c>
      <c r="Z5030" s="0" t="s">
        <v>571</v>
      </c>
      <c r="AA5030" s="0" t="n">
        <v>107372</v>
      </c>
      <c r="AB5030" s="215" t="n">
        <v>37043</v>
      </c>
      <c r="AC5030" s="215" t="n">
        <v>37072</v>
      </c>
    </row>
    <row r="5031" customFormat="false" ht="12.75" hidden="false" customHeight="false" outlineLevel="0" collapsed="false">
      <c r="A5031" s="208" t="str">
        <f aca="false">B5031&amp;" "&amp;C5031&amp;" "&amp;D5031</f>
        <v>US Crude Financial</v>
      </c>
      <c r="B5031" s="208" t="str">
        <f aca="false">IF((LEFT(N5031,2)="US"),"US","")</f>
        <v>US</v>
      </c>
      <c r="C5031" s="208" t="str">
        <f aca="false">M5031</f>
        <v>Crude</v>
      </c>
      <c r="D5031" s="208" t="str">
        <f aca="false">IF(ISNUMBER(FIND("Phy",N5031))=TRUE(),"Physical","Financial")</f>
        <v>Financial</v>
      </c>
      <c r="E5031" s="208" t="n">
        <f aca="false">IF(VLOOKUP(S5031,'DD-Lookup'!$J$6:$L$50,3,FALSE())="Monthly",(YEAR(AC5031)-YEAR(AB5031))*12+MONTH(AC5031)-MONTH(AB5031)+1,(AC5031-AB5031+1))</f>
        <v>1</v>
      </c>
      <c r="F5031" s="239" t="n">
        <f aca="false">E5031*SUM(P5031:Q5031)</f>
        <v>50000</v>
      </c>
      <c r="G5031" s="214" t="n">
        <v>1294169</v>
      </c>
      <c r="H5031" s="215" t="n">
        <v>37035.581087963</v>
      </c>
      <c r="I5031" s="0" t="s">
        <v>1376</v>
      </c>
      <c r="M5031" s="0" t="s">
        <v>97</v>
      </c>
      <c r="N5031" s="0" t="s">
        <v>841</v>
      </c>
      <c r="O5031" s="0" t="s">
        <v>842</v>
      </c>
      <c r="Q5031" s="216" t="n">
        <v>50000</v>
      </c>
      <c r="S5031" s="0" t="s">
        <v>843</v>
      </c>
      <c r="T5031" s="0" t="s">
        <v>784</v>
      </c>
      <c r="U5031" s="218" t="n">
        <v>28.43</v>
      </c>
      <c r="V5031" s="0" t="s">
        <v>1990</v>
      </c>
      <c r="W5031" s="0" t="s">
        <v>845</v>
      </c>
      <c r="X5031" s="0" t="s">
        <v>846</v>
      </c>
      <c r="Y5031" s="0" t="s">
        <v>847</v>
      </c>
      <c r="Z5031" s="0" t="s">
        <v>571</v>
      </c>
      <c r="AA5031" s="0" t="n">
        <v>107371</v>
      </c>
      <c r="AB5031" s="215" t="n">
        <v>37073</v>
      </c>
      <c r="AC5031" s="215" t="n">
        <v>37103</v>
      </c>
    </row>
    <row r="5032" customFormat="false" ht="12.75" hidden="false" customHeight="false" outlineLevel="0" collapsed="false">
      <c r="A5032" s="208" t="str">
        <f aca="false">B5032&amp;" "&amp;C5032&amp;" "&amp;D5032</f>
        <v>US Natural Gas Financial</v>
      </c>
      <c r="B5032" s="208" t="str">
        <f aca="false">IF((LEFT(N5032,2)="US"),"US","")</f>
        <v>US</v>
      </c>
      <c r="C5032" s="208" t="str">
        <f aca="false">M5032</f>
        <v>Natural Gas</v>
      </c>
      <c r="D5032" s="208" t="str">
        <f aca="false">IF(ISNUMBER(FIND("Phy",N5032))=TRUE(),"Physical","Financial")</f>
        <v>Financial</v>
      </c>
      <c r="E5032" s="208" t="n">
        <f aca="false">IF(VLOOKUP(S5032,'DD-Lookup'!$J$6:$L$50,3,FALSE())="Monthly",(YEAR(AC5032)-YEAR(AB5032))*12+MONTH(AC5032)-MONTH(AB5032)+1,(AC5032-AB5032+1))</f>
        <v>365</v>
      </c>
      <c r="F5032" s="239" t="n">
        <f aca="false">E5032*SUM(P5032:Q5032)</f>
        <v>1825000</v>
      </c>
      <c r="G5032" s="214" t="n">
        <v>1294170</v>
      </c>
      <c r="H5032" s="215" t="n">
        <v>37035.5812152778</v>
      </c>
      <c r="I5032" s="0" t="s">
        <v>1233</v>
      </c>
      <c r="M5032" s="0" t="s">
        <v>858</v>
      </c>
      <c r="N5032" s="0" t="s">
        <v>1024</v>
      </c>
      <c r="O5032" s="0" t="s">
        <v>1415</v>
      </c>
      <c r="P5032" s="216" t="n">
        <v>5000</v>
      </c>
      <c r="S5032" s="0" t="s">
        <v>1026</v>
      </c>
      <c r="T5032" s="0" t="s">
        <v>784</v>
      </c>
      <c r="U5032" s="218" t="n">
        <v>4.295</v>
      </c>
      <c r="V5032" s="0" t="s">
        <v>2027</v>
      </c>
      <c r="W5032" s="0" t="s">
        <v>1028</v>
      </c>
      <c r="X5032" s="0" t="s">
        <v>1029</v>
      </c>
      <c r="Y5032" s="0" t="s">
        <v>838</v>
      </c>
      <c r="Z5032" s="0" t="s">
        <v>571</v>
      </c>
      <c r="AA5032" s="0" t="s">
        <v>3933</v>
      </c>
      <c r="AB5032" s="215" t="n">
        <v>37257.875</v>
      </c>
      <c r="AC5032" s="215" t="n">
        <v>37621.875</v>
      </c>
    </row>
    <row r="5033" customFormat="false" ht="12.75" hidden="false" customHeight="false" outlineLevel="0" collapsed="false">
      <c r="A5033" s="208" t="str">
        <f aca="false">B5033&amp;" "&amp;C5033&amp;" "&amp;D5033</f>
        <v>US Crude Financial</v>
      </c>
      <c r="B5033" s="208" t="str">
        <f aca="false">IF((LEFT(N5033,2)="US"),"US","")</f>
        <v>US</v>
      </c>
      <c r="C5033" s="208" t="str">
        <f aca="false">M5033</f>
        <v>Crude</v>
      </c>
      <c r="D5033" s="208" t="str">
        <f aca="false">IF(ISNUMBER(FIND("Phy",N5033))=TRUE(),"Physical","Financial")</f>
        <v>Financial</v>
      </c>
      <c r="E5033" s="208" t="n">
        <f aca="false">IF(VLOOKUP(S5033,'DD-Lookup'!$J$6:$L$50,3,FALSE())="Monthly",(YEAR(AC5033)-YEAR(AB5033))*12+MONTH(AC5033)-MONTH(AB5033)+1,(AC5033-AB5033+1))</f>
        <v>1</v>
      </c>
      <c r="F5033" s="239" t="n">
        <f aca="false">E5033*SUM(P5033:Q5033)</f>
        <v>50000</v>
      </c>
      <c r="G5033" s="214" t="n">
        <v>1294171</v>
      </c>
      <c r="H5033" s="215" t="n">
        <v>37035.5812731482</v>
      </c>
      <c r="I5033" s="0" t="s">
        <v>1112</v>
      </c>
      <c r="M5033" s="0" t="s">
        <v>97</v>
      </c>
      <c r="N5033" s="0" t="s">
        <v>841</v>
      </c>
      <c r="O5033" s="0" t="s">
        <v>842</v>
      </c>
      <c r="Q5033" s="216" t="n">
        <v>50000</v>
      </c>
      <c r="S5033" s="0" t="s">
        <v>843</v>
      </c>
      <c r="T5033" s="0" t="s">
        <v>784</v>
      </c>
      <c r="U5033" s="218" t="n">
        <v>28.45</v>
      </c>
      <c r="V5033" s="0" t="s">
        <v>2443</v>
      </c>
      <c r="W5033" s="0" t="s">
        <v>845</v>
      </c>
      <c r="X5033" s="0" t="s">
        <v>846</v>
      </c>
      <c r="Y5033" s="0" t="s">
        <v>847</v>
      </c>
      <c r="Z5033" s="0" t="s">
        <v>571</v>
      </c>
      <c r="AA5033" s="0" t="n">
        <v>107373</v>
      </c>
      <c r="AB5033" s="215" t="n">
        <v>37073</v>
      </c>
      <c r="AC5033" s="215" t="n">
        <v>37103</v>
      </c>
    </row>
    <row r="5034" customFormat="false" ht="12.75" hidden="false" customHeight="false" outlineLevel="0" collapsed="false">
      <c r="A5034" s="208" t="str">
        <f aca="false">B5034&amp;" "&amp;C5034&amp;" "&amp;D5034</f>
        <v>US Natural Gas Financial</v>
      </c>
      <c r="B5034" s="208" t="str">
        <f aca="false">IF((LEFT(N5034,2)="US"),"US","")</f>
        <v>US</v>
      </c>
      <c r="C5034" s="208" t="str">
        <f aca="false">M5034</f>
        <v>Natural Gas</v>
      </c>
      <c r="D5034" s="208" t="str">
        <f aca="false">IF(ISNUMBER(FIND("Phy",N5034))=TRUE(),"Physical","Financial")</f>
        <v>Financial</v>
      </c>
      <c r="E5034" s="208" t="n">
        <f aca="false">IF(VLOOKUP(S5034,'DD-Lookup'!$J$6:$L$50,3,FALSE())="Monthly",(YEAR(AC5034)-YEAR(AB5034))*12+MONTH(AC5034)-MONTH(AB5034)+1,(AC5034-AB5034+1))</f>
        <v>30</v>
      </c>
      <c r="F5034" s="239" t="n">
        <f aca="false">E5034*SUM(P5034:Q5034)</f>
        <v>150000</v>
      </c>
      <c r="G5034" s="214" t="n">
        <v>1294172</v>
      </c>
      <c r="H5034" s="215" t="n">
        <v>37035.5813657407</v>
      </c>
      <c r="I5034" s="0" t="s">
        <v>1066</v>
      </c>
      <c r="M5034" s="0" t="s">
        <v>858</v>
      </c>
      <c r="N5034" s="0" t="s">
        <v>1482</v>
      </c>
      <c r="O5034" s="0" t="s">
        <v>2534</v>
      </c>
      <c r="P5034" s="216" t="n">
        <v>5000</v>
      </c>
      <c r="S5034" s="0" t="s">
        <v>1026</v>
      </c>
      <c r="T5034" s="0" t="s">
        <v>784</v>
      </c>
      <c r="U5034" s="218" t="n">
        <v>2.45</v>
      </c>
      <c r="V5034" s="0" t="s">
        <v>2720</v>
      </c>
      <c r="W5034" s="0" t="s">
        <v>2070</v>
      </c>
      <c r="X5034" s="0" t="s">
        <v>2071</v>
      </c>
      <c r="Y5034" s="0" t="s">
        <v>838</v>
      </c>
      <c r="Z5034" s="0" t="s">
        <v>571</v>
      </c>
      <c r="AA5034" s="0" t="s">
        <v>3934</v>
      </c>
      <c r="AB5034" s="215" t="n">
        <v>37043.875</v>
      </c>
      <c r="AC5034" s="215" t="n">
        <v>37072.875</v>
      </c>
    </row>
    <row r="5035" customFormat="false" ht="12.75" hidden="false" customHeight="false" outlineLevel="0" collapsed="false">
      <c r="A5035" s="208" t="str">
        <f aca="false">B5035&amp;" "&amp;C5035&amp;" "&amp;D5035</f>
        <v>US Power Physical</v>
      </c>
      <c r="B5035" s="208" t="str">
        <f aca="false">IF((LEFT(N5035,2)="US"),"US","")</f>
        <v>US</v>
      </c>
      <c r="C5035" s="208" t="str">
        <f aca="false">M5035</f>
        <v>Power</v>
      </c>
      <c r="D5035" s="208" t="str">
        <f aca="false">IF(ISNUMBER(FIND("Phy",N5035))=TRUE(),"Physical","Financial")</f>
        <v>Physical</v>
      </c>
      <c r="E5035" s="208" t="n">
        <f aca="false">IF(VLOOKUP(S5035,'DD-Lookup'!$J$6:$L$50,3,FALSE())="Monthly",(YEAR(AC5035)-YEAR(AB5035))*12+MONTH(AC5035)-MONTH(AB5035)+1,(AC5035-AB5035+1))</f>
        <v>5</v>
      </c>
      <c r="F5035" s="239" t="n">
        <f aca="false">E5035*SUM(P5035:Q5035)</f>
        <v>250</v>
      </c>
      <c r="G5035" s="214" t="n">
        <v>1294173</v>
      </c>
      <c r="H5035" s="215" t="n">
        <v>37035.5815162037</v>
      </c>
      <c r="I5035" s="0" t="s">
        <v>600</v>
      </c>
      <c r="M5035" s="0" t="s">
        <v>67</v>
      </c>
      <c r="N5035" s="0" t="s">
        <v>1081</v>
      </c>
      <c r="O5035" s="0" t="s">
        <v>1177</v>
      </c>
      <c r="P5035" s="216" t="n">
        <v>50</v>
      </c>
      <c r="S5035" s="0" t="s">
        <v>930</v>
      </c>
      <c r="T5035" s="0" t="s">
        <v>784</v>
      </c>
      <c r="U5035" s="218" t="n">
        <v>62</v>
      </c>
      <c r="V5035" s="0" t="s">
        <v>1173</v>
      </c>
      <c r="W5035" s="0" t="s">
        <v>1122</v>
      </c>
      <c r="X5035" s="0" t="s">
        <v>1123</v>
      </c>
      <c r="Y5035" s="0" t="s">
        <v>1051</v>
      </c>
      <c r="Z5035" s="0" t="s">
        <v>618</v>
      </c>
      <c r="AA5035" s="0" t="n">
        <v>622074.1</v>
      </c>
      <c r="AB5035" s="215" t="n">
        <v>37046.875</v>
      </c>
      <c r="AC5035" s="215" t="n">
        <v>37050.875</v>
      </c>
    </row>
    <row r="5036" customFormat="false" ht="12.75" hidden="false" customHeight="false" outlineLevel="0" collapsed="false">
      <c r="A5036" s="208" t="str">
        <f aca="false">B5036&amp;" "&amp;C5036&amp;" "&amp;D5036</f>
        <v>US Natural Gas Financial</v>
      </c>
      <c r="B5036" s="208" t="str">
        <f aca="false">IF((LEFT(N5036,2)="US"),"US","")</f>
        <v>US</v>
      </c>
      <c r="C5036" s="208" t="str">
        <f aca="false">M5036</f>
        <v>Natural Gas</v>
      </c>
      <c r="D5036" s="208" t="str">
        <f aca="false">IF(ISNUMBER(FIND("Phy",N5036))=TRUE(),"Physical","Financial")</f>
        <v>Financial</v>
      </c>
      <c r="E5036" s="208" t="n">
        <f aca="false">IF(VLOOKUP(S5036,'DD-Lookup'!$J$6:$L$50,3,FALSE())="Monthly",(YEAR(AC5036)-YEAR(AB5036))*12+MONTH(AC5036)-MONTH(AB5036)+1,(AC5036-AB5036+1))</f>
        <v>31</v>
      </c>
      <c r="F5036" s="239" t="n">
        <f aca="false">E5036*SUM(P5036:Q5036)</f>
        <v>232500</v>
      </c>
      <c r="G5036" s="214" t="n">
        <v>1294175</v>
      </c>
      <c r="H5036" s="215" t="n">
        <v>37035.5818981482</v>
      </c>
      <c r="I5036" s="0" t="s">
        <v>1112</v>
      </c>
      <c r="M5036" s="0" t="s">
        <v>858</v>
      </c>
      <c r="N5036" s="0" t="s">
        <v>1024</v>
      </c>
      <c r="O5036" s="0" t="s">
        <v>1099</v>
      </c>
      <c r="Q5036" s="216" t="n">
        <v>7500</v>
      </c>
      <c r="S5036" s="0" t="s">
        <v>1026</v>
      </c>
      <c r="T5036" s="0" t="s">
        <v>784</v>
      </c>
      <c r="U5036" s="218" t="n">
        <v>4.1325</v>
      </c>
      <c r="V5036" s="0" t="s">
        <v>2153</v>
      </c>
      <c r="W5036" s="0" t="s">
        <v>1028</v>
      </c>
      <c r="X5036" s="0" t="s">
        <v>1029</v>
      </c>
      <c r="Y5036" s="0" t="s">
        <v>838</v>
      </c>
      <c r="Z5036" s="0" t="s">
        <v>571</v>
      </c>
      <c r="AA5036" s="0" t="s">
        <v>3935</v>
      </c>
      <c r="AB5036" s="215" t="n">
        <v>37073.875</v>
      </c>
      <c r="AC5036" s="215" t="n">
        <v>37103.875</v>
      </c>
    </row>
    <row r="5037" customFormat="false" ht="12.75" hidden="false" customHeight="false" outlineLevel="0" collapsed="false">
      <c r="A5037" s="208" t="str">
        <f aca="false">B5037&amp;" "&amp;C5037&amp;" "&amp;D5037</f>
        <v>US Crude Financial</v>
      </c>
      <c r="B5037" s="208" t="str">
        <f aca="false">IF((LEFT(N5037,2)="US"),"US","")</f>
        <v>US</v>
      </c>
      <c r="C5037" s="208" t="str">
        <f aca="false">M5037</f>
        <v>Crude</v>
      </c>
      <c r="D5037" s="208" t="str">
        <f aca="false">IF(ISNUMBER(FIND("Phy",N5037))=TRUE(),"Physical","Financial")</f>
        <v>Financial</v>
      </c>
      <c r="E5037" s="208" t="n">
        <f aca="false">IF(VLOOKUP(S5037,'DD-Lookup'!$J$6:$L$50,3,FALSE())="Monthly",(YEAR(AC5037)-YEAR(AB5037))*12+MONTH(AC5037)-MONTH(AB5037)+1,(AC5037-AB5037+1))</f>
        <v>1</v>
      </c>
      <c r="F5037" s="239" t="n">
        <f aca="false">E5037*SUM(P5037:Q5037)</f>
        <v>50000</v>
      </c>
      <c r="G5037" s="214" t="n">
        <v>1294177</v>
      </c>
      <c r="H5037" s="215" t="n">
        <v>37035.5819444444</v>
      </c>
      <c r="I5037" s="0" t="s">
        <v>1376</v>
      </c>
      <c r="M5037" s="0" t="s">
        <v>97</v>
      </c>
      <c r="N5037" s="0" t="s">
        <v>841</v>
      </c>
      <c r="O5037" s="0" t="s">
        <v>842</v>
      </c>
      <c r="P5037" s="216" t="n">
        <v>50000</v>
      </c>
      <c r="S5037" s="0" t="s">
        <v>843</v>
      </c>
      <c r="T5037" s="0" t="s">
        <v>784</v>
      </c>
      <c r="U5037" s="218" t="n">
        <v>28.41</v>
      </c>
      <c r="V5037" s="0" t="s">
        <v>1990</v>
      </c>
      <c r="W5037" s="0" t="s">
        <v>845</v>
      </c>
      <c r="X5037" s="0" t="s">
        <v>846</v>
      </c>
      <c r="Y5037" s="0" t="s">
        <v>847</v>
      </c>
      <c r="Z5037" s="0" t="s">
        <v>571</v>
      </c>
      <c r="AA5037" s="0" t="n">
        <v>107374</v>
      </c>
      <c r="AB5037" s="215" t="n">
        <v>37073</v>
      </c>
      <c r="AC5037" s="215" t="n">
        <v>37103</v>
      </c>
    </row>
    <row r="5038" customFormat="false" ht="12.75" hidden="false" customHeight="false" outlineLevel="0" collapsed="false">
      <c r="A5038" s="208" t="str">
        <f aca="false">B5038&amp;" "&amp;C5038&amp;" "&amp;D5038</f>
        <v>US Natural Gas Physical</v>
      </c>
      <c r="B5038" s="208" t="str">
        <f aca="false">IF((LEFT(N5038,2)="US"),"US","")</f>
        <v>US</v>
      </c>
      <c r="C5038" s="208" t="str">
        <f aca="false">M5038</f>
        <v>Natural Gas</v>
      </c>
      <c r="D5038" s="208" t="str">
        <f aca="false">IF(ISNUMBER(FIND("Phy",N5038))=TRUE(),"Physical","Financial")</f>
        <v>Physical</v>
      </c>
      <c r="E5038" s="208" t="n">
        <f aca="false">IF(VLOOKUP(S5038,'DD-Lookup'!$J$6:$L$50,3,FALSE())="Monthly",(YEAR(AC5038)-YEAR(AB5038))*12+MONTH(AC5038)-MONTH(AB5038)+1,(AC5038-AB5038+1))</f>
        <v>6</v>
      </c>
      <c r="F5038" s="239" t="n">
        <f aca="false">E5038*SUM(P5038:Q5038)</f>
        <v>15000</v>
      </c>
      <c r="G5038" s="214" t="n">
        <v>1294178</v>
      </c>
      <c r="H5038" s="215" t="n">
        <v>37035.582037037</v>
      </c>
      <c r="I5038" s="0" t="s">
        <v>1976</v>
      </c>
      <c r="M5038" s="0" t="s">
        <v>858</v>
      </c>
      <c r="N5038" s="0" t="s">
        <v>1305</v>
      </c>
      <c r="O5038" s="0" t="s">
        <v>3936</v>
      </c>
      <c r="Q5038" s="216" t="n">
        <v>2500</v>
      </c>
      <c r="S5038" s="0" t="s">
        <v>1026</v>
      </c>
      <c r="T5038" s="0" t="s">
        <v>784</v>
      </c>
      <c r="U5038" s="218" t="n">
        <v>3.98</v>
      </c>
      <c r="V5038" s="0" t="s">
        <v>2809</v>
      </c>
      <c r="W5038" s="0" t="s">
        <v>1422</v>
      </c>
      <c r="X5038" s="0" t="s">
        <v>1423</v>
      </c>
      <c r="Y5038" s="0" t="s">
        <v>1310</v>
      </c>
      <c r="Z5038" s="0" t="s">
        <v>571</v>
      </c>
      <c r="AA5038" s="0" t="n">
        <v>809691</v>
      </c>
      <c r="AB5038" s="215" t="n">
        <v>37037.875</v>
      </c>
      <c r="AC5038" s="215" t="n">
        <v>37042.875</v>
      </c>
    </row>
    <row r="5039" customFormat="false" ht="12.75" hidden="false" customHeight="false" outlineLevel="0" collapsed="false">
      <c r="A5039" s="208" t="str">
        <f aca="false">B5039&amp;" "&amp;C5039&amp;" "&amp;D5039</f>
        <v>US Natural Gas Financial</v>
      </c>
      <c r="B5039" s="208" t="str">
        <f aca="false">IF((LEFT(N5039,2)="US"),"US","")</f>
        <v>US</v>
      </c>
      <c r="C5039" s="208" t="str">
        <f aca="false">M5039</f>
        <v>Natural Gas</v>
      </c>
      <c r="D5039" s="208" t="str">
        <f aca="false">IF(ISNUMBER(FIND("Phy",N5039))=TRUE(),"Physical","Financial")</f>
        <v>Financial</v>
      </c>
      <c r="E5039" s="208" t="n">
        <f aca="false">IF(VLOOKUP(S5039,'DD-Lookup'!$J$6:$L$50,3,FALSE())="Monthly",(YEAR(AC5039)-YEAR(AB5039))*12+MONTH(AC5039)-MONTH(AB5039)+1,(AC5039-AB5039+1))</f>
        <v>6</v>
      </c>
      <c r="F5039" s="239" t="n">
        <f aca="false">E5039*SUM(P5039:Q5039)</f>
        <v>180000</v>
      </c>
      <c r="G5039" s="214" t="n">
        <v>1294180</v>
      </c>
      <c r="H5039" s="215" t="n">
        <v>37035.5820833333</v>
      </c>
      <c r="I5039" s="0" t="s">
        <v>1738</v>
      </c>
      <c r="M5039" s="0" t="s">
        <v>858</v>
      </c>
      <c r="N5039" s="0" t="s">
        <v>1024</v>
      </c>
      <c r="O5039" s="0" t="s">
        <v>3235</v>
      </c>
      <c r="P5039" s="216" t="n">
        <v>30000</v>
      </c>
      <c r="S5039" s="0" t="s">
        <v>1026</v>
      </c>
      <c r="T5039" s="0" t="s">
        <v>784</v>
      </c>
      <c r="U5039" s="218" t="n">
        <v>4.005</v>
      </c>
      <c r="V5039" s="0" t="s">
        <v>2724</v>
      </c>
      <c r="W5039" s="0" t="s">
        <v>1406</v>
      </c>
      <c r="X5039" s="0" t="s">
        <v>1407</v>
      </c>
      <c r="Y5039" s="0" t="s">
        <v>838</v>
      </c>
      <c r="Z5039" s="0" t="s">
        <v>571</v>
      </c>
      <c r="AA5039" s="0" t="s">
        <v>3937</v>
      </c>
      <c r="AB5039" s="215" t="n">
        <v>37037.875</v>
      </c>
      <c r="AC5039" s="215" t="n">
        <v>37042.875</v>
      </c>
    </row>
    <row r="5040" customFormat="false" ht="12.75" hidden="false" customHeight="false" outlineLevel="0" collapsed="false">
      <c r="A5040" s="208" t="str">
        <f aca="false">B5040&amp;" "&amp;C5040&amp;" "&amp;D5040</f>
        <v>US Natural Gas Financial</v>
      </c>
      <c r="B5040" s="208" t="str">
        <f aca="false">IF((LEFT(N5040,2)="US"),"US","")</f>
        <v>US</v>
      </c>
      <c r="C5040" s="208" t="str">
        <f aca="false">M5040</f>
        <v>Natural Gas</v>
      </c>
      <c r="D5040" s="208" t="str">
        <f aca="false">IF(ISNUMBER(FIND("Phy",N5040))=TRUE(),"Physical","Financial")</f>
        <v>Financial</v>
      </c>
      <c r="E5040" s="208" t="n">
        <f aca="false">IF(VLOOKUP(S5040,'DD-Lookup'!$J$6:$L$50,3,FALSE())="Monthly",(YEAR(AC5040)-YEAR(AB5040))*12+MONTH(AC5040)-MONTH(AB5040)+1,(AC5040-AB5040+1))</f>
        <v>30</v>
      </c>
      <c r="F5040" s="239" t="n">
        <f aca="false">E5040*SUM(P5040:Q5040)</f>
        <v>300000</v>
      </c>
      <c r="G5040" s="214" t="n">
        <v>1294182</v>
      </c>
      <c r="H5040" s="215" t="n">
        <v>37035.5822685185</v>
      </c>
      <c r="I5040" s="0" t="s">
        <v>796</v>
      </c>
      <c r="M5040" s="0" t="s">
        <v>858</v>
      </c>
      <c r="N5040" s="0" t="s">
        <v>1024</v>
      </c>
      <c r="O5040" s="0" t="s">
        <v>1025</v>
      </c>
      <c r="P5040" s="216" t="n">
        <v>10000</v>
      </c>
      <c r="S5040" s="0" t="s">
        <v>1026</v>
      </c>
      <c r="T5040" s="0" t="s">
        <v>784</v>
      </c>
      <c r="U5040" s="218" t="n">
        <v>4.055</v>
      </c>
      <c r="V5040" s="0" t="s">
        <v>2003</v>
      </c>
      <c r="W5040" s="0" t="s">
        <v>1028</v>
      </c>
      <c r="X5040" s="0" t="s">
        <v>1029</v>
      </c>
      <c r="Y5040" s="0" t="s">
        <v>838</v>
      </c>
      <c r="Z5040" s="0" t="s">
        <v>571</v>
      </c>
      <c r="AA5040" s="0" t="s">
        <v>3938</v>
      </c>
      <c r="AB5040" s="215" t="n">
        <v>37043.875</v>
      </c>
      <c r="AC5040" s="215" t="n">
        <v>37072.875</v>
      </c>
    </row>
    <row r="5041" customFormat="false" ht="12.75" hidden="false" customHeight="false" outlineLevel="0" collapsed="false">
      <c r="A5041" s="208" t="str">
        <f aca="false">B5041&amp;" "&amp;C5041&amp;" "&amp;D5041</f>
        <v>US Natural Gas Physical</v>
      </c>
      <c r="B5041" s="208" t="str">
        <f aca="false">IF((LEFT(N5041,2)="US"),"US","")</f>
        <v>US</v>
      </c>
      <c r="C5041" s="208" t="str">
        <f aca="false">M5041</f>
        <v>Natural Gas</v>
      </c>
      <c r="D5041" s="208" t="str">
        <f aca="false">IF(ISNUMBER(FIND("Phy",N5041))=TRUE(),"Physical","Financial")</f>
        <v>Physical</v>
      </c>
      <c r="E5041" s="208" t="n">
        <f aca="false">IF(VLOOKUP(S5041,'DD-Lookup'!$J$6:$L$50,3,FALSE())="Monthly",(YEAR(AC5041)-YEAR(AB5041))*12+MONTH(AC5041)-MONTH(AB5041)+1,(AC5041-AB5041+1))</f>
        <v>4</v>
      </c>
      <c r="F5041" s="239" t="n">
        <f aca="false">E5041*SUM(P5041:Q5041)</f>
        <v>40000</v>
      </c>
      <c r="G5041" s="214" t="n">
        <v>1294183</v>
      </c>
      <c r="H5041" s="215" t="n">
        <v>37035.5822685185</v>
      </c>
      <c r="I5041" s="0" t="s">
        <v>1930</v>
      </c>
      <c r="M5041" s="0" t="s">
        <v>858</v>
      </c>
      <c r="N5041" s="0" t="s">
        <v>1305</v>
      </c>
      <c r="O5041" s="0" t="s">
        <v>3542</v>
      </c>
      <c r="P5041" s="216" t="n">
        <v>10000</v>
      </c>
      <c r="S5041" s="0" t="s">
        <v>1026</v>
      </c>
      <c r="T5041" s="0" t="s">
        <v>784</v>
      </c>
      <c r="U5041" s="218" t="n">
        <v>4</v>
      </c>
      <c r="V5041" s="0" t="s">
        <v>1931</v>
      </c>
      <c r="W5041" s="0" t="s">
        <v>1434</v>
      </c>
      <c r="X5041" s="0" t="s">
        <v>1435</v>
      </c>
      <c r="Y5041" s="0" t="s">
        <v>1310</v>
      </c>
      <c r="Z5041" s="0" t="s">
        <v>571</v>
      </c>
      <c r="AA5041" s="0" t="n">
        <v>809692</v>
      </c>
      <c r="AB5041" s="215" t="n">
        <v>37037</v>
      </c>
      <c r="AC5041" s="215" t="n">
        <v>37040</v>
      </c>
    </row>
    <row r="5042" customFormat="false" ht="12.75" hidden="false" customHeight="false" outlineLevel="0" collapsed="false">
      <c r="A5042" s="208" t="str">
        <f aca="false">B5042&amp;" "&amp;C5042&amp;" "&amp;D5042</f>
        <v>US Natural Gas Physical</v>
      </c>
      <c r="B5042" s="208" t="str">
        <f aca="false">IF((LEFT(N5042,2)="US"),"US","")</f>
        <v>US</v>
      </c>
      <c r="C5042" s="208" t="str">
        <f aca="false">M5042</f>
        <v>Natural Gas</v>
      </c>
      <c r="D5042" s="208" t="str">
        <f aca="false">IF(ISNUMBER(FIND("Phy",N5042))=TRUE(),"Physical","Financial")</f>
        <v>Physical</v>
      </c>
      <c r="E5042" s="208" t="n">
        <f aca="false">IF(VLOOKUP(S5042,'DD-Lookup'!$J$6:$L$50,3,FALSE())="Monthly",(YEAR(AC5042)-YEAR(AB5042))*12+MONTH(AC5042)-MONTH(AB5042)+1,(AC5042-AB5042+1))</f>
        <v>4</v>
      </c>
      <c r="F5042" s="239" t="n">
        <f aca="false">E5042*SUM(P5042:Q5042)</f>
        <v>40000</v>
      </c>
      <c r="G5042" s="214" t="n">
        <v>1294184</v>
      </c>
      <c r="H5042" s="215" t="n">
        <v>37035.5823148148</v>
      </c>
      <c r="I5042" s="0" t="s">
        <v>1738</v>
      </c>
      <c r="M5042" s="0" t="s">
        <v>858</v>
      </c>
      <c r="N5042" s="0" t="s">
        <v>1305</v>
      </c>
      <c r="O5042" s="0" t="s">
        <v>3542</v>
      </c>
      <c r="P5042" s="216" t="n">
        <v>10000</v>
      </c>
      <c r="S5042" s="0" t="s">
        <v>1026</v>
      </c>
      <c r="T5042" s="0" t="s">
        <v>784</v>
      </c>
      <c r="U5042" s="218" t="n">
        <v>3.995</v>
      </c>
      <c r="V5042" s="0" t="s">
        <v>1739</v>
      </c>
      <c r="W5042" s="0" t="s">
        <v>1434</v>
      </c>
      <c r="X5042" s="0" t="s">
        <v>1435</v>
      </c>
      <c r="Y5042" s="0" t="s">
        <v>1310</v>
      </c>
      <c r="Z5042" s="0" t="s">
        <v>571</v>
      </c>
      <c r="AA5042" s="0" t="n">
        <v>809693</v>
      </c>
      <c r="AB5042" s="215" t="n">
        <v>37037</v>
      </c>
      <c r="AC5042" s="215" t="n">
        <v>37040</v>
      </c>
    </row>
    <row r="5043" customFormat="false" ht="12.75" hidden="false" customHeight="false" outlineLevel="0" collapsed="false">
      <c r="A5043" s="208" t="str">
        <f aca="false">B5043&amp;" "&amp;C5043&amp;" "&amp;D5043</f>
        <v>US Power Physical</v>
      </c>
      <c r="B5043" s="208" t="str">
        <f aca="false">IF((LEFT(N5043,2)="US"),"US","")</f>
        <v>US</v>
      </c>
      <c r="C5043" s="208" t="str">
        <f aca="false">M5043</f>
        <v>Power</v>
      </c>
      <c r="D5043" s="208" t="str">
        <f aca="false">IF(ISNUMBER(FIND("Phy",N5043))=TRUE(),"Physical","Financial")</f>
        <v>Physical</v>
      </c>
      <c r="E5043" s="208" t="n">
        <f aca="false">IF(VLOOKUP(S5043,'DD-Lookup'!$J$6:$L$50,3,FALSE())="Monthly",(YEAR(AC5043)-YEAR(AB5043))*12+MONTH(AC5043)-MONTH(AB5043)+1,(AC5043-AB5043+1))</f>
        <v>62</v>
      </c>
      <c r="F5043" s="239" t="n">
        <f aca="false">E5043*SUM(P5043:Q5043)</f>
        <v>3100</v>
      </c>
      <c r="G5043" s="214" t="n">
        <v>1294186</v>
      </c>
      <c r="H5043" s="215" t="n">
        <v>37035.5823958333</v>
      </c>
      <c r="I5043" s="0" t="s">
        <v>1165</v>
      </c>
      <c r="M5043" s="0" t="s">
        <v>67</v>
      </c>
      <c r="N5043" s="0" t="s">
        <v>1081</v>
      </c>
      <c r="O5043" s="0" t="s">
        <v>3800</v>
      </c>
      <c r="P5043" s="216" t="n">
        <v>50</v>
      </c>
      <c r="S5043" s="0" t="s">
        <v>930</v>
      </c>
      <c r="T5043" s="0" t="s">
        <v>784</v>
      </c>
      <c r="U5043" s="218" t="n">
        <v>29.5</v>
      </c>
      <c r="V5043" s="0" t="s">
        <v>1167</v>
      </c>
      <c r="W5043" s="0" t="s">
        <v>1105</v>
      </c>
      <c r="X5043" s="0" t="s">
        <v>1106</v>
      </c>
      <c r="Y5043" s="0" t="s">
        <v>1051</v>
      </c>
      <c r="Z5043" s="0" t="s">
        <v>618</v>
      </c>
      <c r="AA5043" s="0" t="n">
        <v>622076.1</v>
      </c>
      <c r="AB5043" s="215" t="n">
        <v>37073.5916666667</v>
      </c>
      <c r="AC5043" s="215" t="n">
        <v>37134.5916666667</v>
      </c>
    </row>
    <row r="5044" customFormat="false" ht="12.75" hidden="false" customHeight="false" outlineLevel="0" collapsed="false">
      <c r="A5044" s="208" t="str">
        <f aca="false">B5044&amp;" "&amp;C5044&amp;" "&amp;D5044</f>
        <v>US Natural Gas Financial</v>
      </c>
      <c r="B5044" s="208" t="str">
        <f aca="false">IF((LEFT(N5044,2)="US"),"US","")</f>
        <v>US</v>
      </c>
      <c r="C5044" s="208" t="str">
        <f aca="false">M5044</f>
        <v>Natural Gas</v>
      </c>
      <c r="D5044" s="208" t="str">
        <f aca="false">IF(ISNUMBER(FIND("Phy",N5044))=TRUE(),"Physical","Financial")</f>
        <v>Financial</v>
      </c>
      <c r="E5044" s="208" t="n">
        <f aca="false">IF(VLOOKUP(S5044,'DD-Lookup'!$J$6:$L$50,3,FALSE())="Monthly",(YEAR(AC5044)-YEAR(AB5044))*12+MONTH(AC5044)-MONTH(AB5044)+1,(AC5044-AB5044+1))</f>
        <v>6</v>
      </c>
      <c r="F5044" s="239" t="n">
        <f aca="false">E5044*SUM(P5044:Q5044)</f>
        <v>180000</v>
      </c>
      <c r="G5044" s="214" t="n">
        <v>1294187</v>
      </c>
      <c r="H5044" s="215" t="n">
        <v>37035.5824305556</v>
      </c>
      <c r="I5044" s="0" t="s">
        <v>1738</v>
      </c>
      <c r="M5044" s="0" t="s">
        <v>858</v>
      </c>
      <c r="N5044" s="0" t="s">
        <v>1024</v>
      </c>
      <c r="O5044" s="0" t="s">
        <v>3235</v>
      </c>
      <c r="P5044" s="216" t="n">
        <v>30000</v>
      </c>
      <c r="S5044" s="0" t="s">
        <v>1026</v>
      </c>
      <c r="T5044" s="0" t="s">
        <v>784</v>
      </c>
      <c r="U5044" s="218" t="n">
        <v>4</v>
      </c>
      <c r="V5044" s="0" t="s">
        <v>2724</v>
      </c>
      <c r="W5044" s="0" t="s">
        <v>1406</v>
      </c>
      <c r="X5044" s="0" t="s">
        <v>1407</v>
      </c>
      <c r="Y5044" s="0" t="s">
        <v>838</v>
      </c>
      <c r="Z5044" s="0" t="s">
        <v>571</v>
      </c>
      <c r="AA5044" s="0" t="s">
        <v>3939</v>
      </c>
      <c r="AB5044" s="215" t="n">
        <v>37037.875</v>
      </c>
      <c r="AC5044" s="215" t="n">
        <v>37042.875</v>
      </c>
    </row>
    <row r="5045" customFormat="false" ht="12.75" hidden="false" customHeight="false" outlineLevel="0" collapsed="false">
      <c r="A5045" s="208" t="str">
        <f aca="false">B5045&amp;" "&amp;C5045&amp;" "&amp;D5045</f>
        <v> Natural Gas Physical</v>
      </c>
      <c r="B5045" s="208" t="str">
        <f aca="false">IF((LEFT(N5045,2)="US"),"US","")</f>
        <v/>
      </c>
      <c r="C5045" s="208" t="str">
        <f aca="false">M5045</f>
        <v>Natural Gas</v>
      </c>
      <c r="D5045" s="208" t="str">
        <f aca="false">IF(ISNUMBER(FIND("Phy",N5045))=TRUE(),"Physical","Financial")</f>
        <v>Physical</v>
      </c>
      <c r="E5045" s="208" t="n">
        <f aca="false">IF(VLOOKUP(S5045,'DD-Lookup'!$J$6:$L$50,3,FALSE())="Monthly",(YEAR(AC5045)-YEAR(AB5045))*12+MONTH(AC5045)-MONTH(AB5045)+1,(AC5045-AB5045+1))</f>
        <v>151</v>
      </c>
      <c r="F5045" s="239" t="n">
        <f aca="false">E5045*SUM(P5045:Q5045)</f>
        <v>755000</v>
      </c>
      <c r="G5045" s="214" t="n">
        <v>1294188</v>
      </c>
      <c r="H5045" s="215" t="n">
        <v>37035.5824652778</v>
      </c>
      <c r="I5045" s="0" t="s">
        <v>1694</v>
      </c>
      <c r="M5045" s="0" t="s">
        <v>858</v>
      </c>
      <c r="N5045" s="0" t="s">
        <v>2446</v>
      </c>
      <c r="O5045" s="0" t="s">
        <v>2447</v>
      </c>
      <c r="P5045" s="216" t="n">
        <v>5000</v>
      </c>
      <c r="S5045" s="0" t="s">
        <v>1026</v>
      </c>
      <c r="T5045" s="0" t="s">
        <v>784</v>
      </c>
      <c r="U5045" s="218" t="n">
        <v>0.2825</v>
      </c>
      <c r="V5045" s="0" t="s">
        <v>2448</v>
      </c>
      <c r="W5045" s="0" t="s">
        <v>2101</v>
      </c>
      <c r="X5045" s="0" t="s">
        <v>1338</v>
      </c>
      <c r="Y5045" s="0" t="s">
        <v>1310</v>
      </c>
      <c r="Z5045" s="0" t="s">
        <v>571</v>
      </c>
      <c r="AA5045" s="0" t="s">
        <v>3940</v>
      </c>
      <c r="AB5045" s="215" t="n">
        <v>37196</v>
      </c>
      <c r="AC5045" s="215" t="n">
        <v>37346</v>
      </c>
    </row>
    <row r="5046" customFormat="false" ht="12.75" hidden="false" customHeight="false" outlineLevel="0" collapsed="false">
      <c r="A5046" s="208" t="str">
        <f aca="false">B5046&amp;" "&amp;C5046&amp;" "&amp;D5046</f>
        <v>US Natural Gas Financial</v>
      </c>
      <c r="B5046" s="208" t="str">
        <f aca="false">IF((LEFT(N5046,2)="US"),"US","")</f>
        <v>US</v>
      </c>
      <c r="C5046" s="208" t="str">
        <f aca="false">M5046</f>
        <v>Natural Gas</v>
      </c>
      <c r="D5046" s="208" t="str">
        <f aca="false">IF(ISNUMBER(FIND("Phy",N5046))=TRUE(),"Physical","Financial")</f>
        <v>Financial</v>
      </c>
      <c r="E5046" s="208" t="n">
        <f aca="false">IF(VLOOKUP(S5046,'DD-Lookup'!$J$6:$L$50,3,FALSE())="Monthly",(YEAR(AC5046)-YEAR(AB5046))*12+MONTH(AC5046)-MONTH(AB5046)+1,(AC5046-AB5046+1))</f>
        <v>6</v>
      </c>
      <c r="F5046" s="239" t="n">
        <f aca="false">E5046*SUM(P5046:Q5046)</f>
        <v>180000</v>
      </c>
      <c r="G5046" s="214" t="n">
        <v>1294189</v>
      </c>
      <c r="H5046" s="215" t="n">
        <v>37035.5825231482</v>
      </c>
      <c r="I5046" s="0" t="s">
        <v>1738</v>
      </c>
      <c r="M5046" s="0" t="s">
        <v>858</v>
      </c>
      <c r="N5046" s="0" t="s">
        <v>1024</v>
      </c>
      <c r="O5046" s="0" t="s">
        <v>3235</v>
      </c>
      <c r="P5046" s="216" t="n">
        <v>30000</v>
      </c>
      <c r="S5046" s="0" t="s">
        <v>1026</v>
      </c>
      <c r="T5046" s="0" t="s">
        <v>784</v>
      </c>
      <c r="U5046" s="218" t="n">
        <v>3.995</v>
      </c>
      <c r="V5046" s="0" t="s">
        <v>2724</v>
      </c>
      <c r="W5046" s="0" t="s">
        <v>1406</v>
      </c>
      <c r="X5046" s="0" t="s">
        <v>1407</v>
      </c>
      <c r="Y5046" s="0" t="s">
        <v>838</v>
      </c>
      <c r="Z5046" s="0" t="s">
        <v>571</v>
      </c>
      <c r="AA5046" s="0" t="s">
        <v>3941</v>
      </c>
      <c r="AB5046" s="215" t="n">
        <v>37037.875</v>
      </c>
      <c r="AC5046" s="215" t="n">
        <v>37042.875</v>
      </c>
    </row>
    <row r="5047" customFormat="false" ht="12.75" hidden="false" customHeight="false" outlineLevel="0" collapsed="false">
      <c r="A5047" s="208" t="str">
        <f aca="false">B5047&amp;" "&amp;C5047&amp;" "&amp;D5047</f>
        <v>US Natural Gas Financial</v>
      </c>
      <c r="B5047" s="208" t="str">
        <f aca="false">IF((LEFT(N5047,2)="US"),"US","")</f>
        <v>US</v>
      </c>
      <c r="C5047" s="208" t="str">
        <f aca="false">M5047</f>
        <v>Natural Gas</v>
      </c>
      <c r="D5047" s="208" t="str">
        <f aca="false">IF(ISNUMBER(FIND("Phy",N5047))=TRUE(),"Physical","Financial")</f>
        <v>Financial</v>
      </c>
      <c r="E5047" s="208" t="n">
        <f aca="false">IF(VLOOKUP(S5047,'DD-Lookup'!$J$6:$L$50,3,FALSE())="Monthly",(YEAR(AC5047)-YEAR(AB5047))*12+MONTH(AC5047)-MONTH(AB5047)+1,(AC5047-AB5047+1))</f>
        <v>30</v>
      </c>
      <c r="F5047" s="239" t="n">
        <f aca="false">E5047*SUM(P5047:Q5047)</f>
        <v>150000</v>
      </c>
      <c r="G5047" s="214" t="n">
        <v>1294192</v>
      </c>
      <c r="H5047" s="215" t="n">
        <v>37035.5826851852</v>
      </c>
      <c r="I5047" s="0" t="s">
        <v>1452</v>
      </c>
      <c r="M5047" s="0" t="s">
        <v>858</v>
      </c>
      <c r="N5047" s="0" t="s">
        <v>1024</v>
      </c>
      <c r="O5047" s="0" t="s">
        <v>1025</v>
      </c>
      <c r="Q5047" s="216" t="n">
        <v>5000</v>
      </c>
      <c r="S5047" s="0" t="s">
        <v>1026</v>
      </c>
      <c r="T5047" s="0" t="s">
        <v>784</v>
      </c>
      <c r="U5047" s="218" t="n">
        <v>4.06</v>
      </c>
      <c r="V5047" s="0" t="s">
        <v>2921</v>
      </c>
      <c r="W5047" s="0" t="s">
        <v>1028</v>
      </c>
      <c r="X5047" s="0" t="s">
        <v>1029</v>
      </c>
      <c r="Y5047" s="0" t="s">
        <v>838</v>
      </c>
      <c r="Z5047" s="0" t="s">
        <v>571</v>
      </c>
      <c r="AA5047" s="0" t="s">
        <v>3942</v>
      </c>
      <c r="AB5047" s="215" t="n">
        <v>37043.875</v>
      </c>
      <c r="AC5047" s="215" t="n">
        <v>37072.875</v>
      </c>
    </row>
    <row r="5048" customFormat="false" ht="12.75" hidden="false" customHeight="false" outlineLevel="0" collapsed="false">
      <c r="A5048" s="208" t="str">
        <f aca="false">B5048&amp;" "&amp;C5048&amp;" "&amp;D5048</f>
        <v>US Crude Financial</v>
      </c>
      <c r="B5048" s="208" t="str">
        <f aca="false">IF((LEFT(N5048,2)="US"),"US","")</f>
        <v>US</v>
      </c>
      <c r="C5048" s="208" t="str">
        <f aca="false">M5048</f>
        <v>Crude</v>
      </c>
      <c r="D5048" s="208" t="str">
        <f aca="false">IF(ISNUMBER(FIND("Phy",N5048))=TRUE(),"Physical","Financial")</f>
        <v>Financial</v>
      </c>
      <c r="E5048" s="208" t="n">
        <f aca="false">IF(VLOOKUP(S5048,'DD-Lookup'!$J$6:$L$50,3,FALSE())="Monthly",(YEAR(AC5048)-YEAR(AB5048))*12+MONTH(AC5048)-MONTH(AB5048)+1,(AC5048-AB5048+1))</f>
        <v>1</v>
      </c>
      <c r="F5048" s="239" t="n">
        <f aca="false">E5048*SUM(P5048:Q5048)</f>
        <v>50000</v>
      </c>
      <c r="G5048" s="214" t="n">
        <v>1294191</v>
      </c>
      <c r="H5048" s="215" t="n">
        <v>37035.5826851852</v>
      </c>
      <c r="I5048" s="0" t="s">
        <v>2320</v>
      </c>
      <c r="M5048" s="0" t="s">
        <v>97</v>
      </c>
      <c r="N5048" s="0" t="s">
        <v>841</v>
      </c>
      <c r="O5048" s="0" t="s">
        <v>889</v>
      </c>
      <c r="P5048" s="216" t="n">
        <v>50000</v>
      </c>
      <c r="S5048" s="0" t="s">
        <v>843</v>
      </c>
      <c r="T5048" s="0" t="s">
        <v>784</v>
      </c>
      <c r="U5048" s="218" t="n">
        <v>28.37</v>
      </c>
      <c r="V5048" s="0" t="s">
        <v>2321</v>
      </c>
      <c r="W5048" s="0" t="s">
        <v>845</v>
      </c>
      <c r="X5048" s="0" t="s">
        <v>891</v>
      </c>
      <c r="Y5048" s="0" t="s">
        <v>847</v>
      </c>
      <c r="Z5048" s="0" t="s">
        <v>571</v>
      </c>
      <c r="AA5048" s="0" t="n">
        <v>107375</v>
      </c>
      <c r="AB5048" s="215" t="n">
        <v>37073</v>
      </c>
      <c r="AC5048" s="215" t="n">
        <v>37103</v>
      </c>
    </row>
    <row r="5049" customFormat="false" ht="12.75" hidden="false" customHeight="false" outlineLevel="0" collapsed="false">
      <c r="A5049" s="208" t="str">
        <f aca="false">B5049&amp;" "&amp;C5049&amp;" "&amp;D5049</f>
        <v> Natural Gas Physical</v>
      </c>
      <c r="B5049" s="208" t="str">
        <f aca="false">IF((LEFT(N5049,2)="US"),"US","")</f>
        <v/>
      </c>
      <c r="C5049" s="208" t="str">
        <f aca="false">M5049</f>
        <v>Natural Gas</v>
      </c>
      <c r="D5049" s="208" t="str">
        <f aca="false">IF(ISNUMBER(FIND("Phy",N5049))=TRUE(),"Physical","Financial")</f>
        <v>Physical</v>
      </c>
      <c r="E5049" s="208" t="n">
        <f aca="false">IF(VLOOKUP(S5049,'DD-Lookup'!$J$6:$L$50,3,FALSE())="Monthly",(YEAR(AC5049)-YEAR(AB5049))*12+MONTH(AC5049)-MONTH(AB5049)+1,(AC5049-AB5049+1))</f>
        <v>1</v>
      </c>
      <c r="F5049" s="239" t="n">
        <f aca="false">E5049*SUM(P5049:Q5049)</f>
        <v>5000</v>
      </c>
      <c r="G5049" s="214" t="n">
        <v>1294193</v>
      </c>
      <c r="H5049" s="215" t="n">
        <v>37035.5828819444</v>
      </c>
      <c r="I5049" s="0" t="s">
        <v>2040</v>
      </c>
      <c r="M5049" s="0" t="s">
        <v>858</v>
      </c>
      <c r="N5049" s="0" t="s">
        <v>2171</v>
      </c>
      <c r="O5049" s="0" t="s">
        <v>3101</v>
      </c>
      <c r="P5049" s="216" t="n">
        <v>5000</v>
      </c>
      <c r="S5049" s="0" t="s">
        <v>279</v>
      </c>
      <c r="T5049" s="0" t="s">
        <v>2173</v>
      </c>
      <c r="U5049" s="218" t="n">
        <v>5.4</v>
      </c>
      <c r="V5049" s="0" t="s">
        <v>2224</v>
      </c>
      <c r="W5049" s="0" t="s">
        <v>2225</v>
      </c>
      <c r="X5049" s="0" t="s">
        <v>2176</v>
      </c>
      <c r="Y5049" s="0" t="s">
        <v>1310</v>
      </c>
      <c r="Z5049" s="0" t="s">
        <v>628</v>
      </c>
      <c r="AA5049" s="0" t="n">
        <v>809697</v>
      </c>
      <c r="AB5049" s="215" t="n">
        <v>37036.875</v>
      </c>
      <c r="AC5049" s="215" t="n">
        <v>37036.875</v>
      </c>
    </row>
    <row r="5050" customFormat="false" ht="12.75" hidden="false" customHeight="false" outlineLevel="0" collapsed="false">
      <c r="A5050" s="208" t="str">
        <f aca="false">B5050&amp;" "&amp;C5050&amp;" "&amp;D5050</f>
        <v>US Natural Gas Physical</v>
      </c>
      <c r="B5050" s="208" t="str">
        <f aca="false">IF((LEFT(N5050,2)="US"),"US","")</f>
        <v>US</v>
      </c>
      <c r="C5050" s="208" t="str">
        <f aca="false">M5050</f>
        <v>Natural Gas</v>
      </c>
      <c r="D5050" s="208" t="str">
        <f aca="false">IF(ISNUMBER(FIND("Phy",N5050))=TRUE(),"Physical","Financial")</f>
        <v>Physical</v>
      </c>
      <c r="E5050" s="208" t="n">
        <f aca="false">IF(VLOOKUP(S5050,'DD-Lookup'!$J$6:$L$50,3,FALSE())="Monthly",(YEAR(AC5050)-YEAR(AB5050))*12+MONTH(AC5050)-MONTH(AB5050)+1,(AC5050-AB5050+1))</f>
        <v>4</v>
      </c>
      <c r="F5050" s="239" t="n">
        <f aca="false">E5050*SUM(P5050:Q5050)</f>
        <v>20000</v>
      </c>
      <c r="G5050" s="214" t="n">
        <v>1294194</v>
      </c>
      <c r="H5050" s="215" t="n">
        <v>37035.5829050926</v>
      </c>
      <c r="I5050" s="0" t="s">
        <v>600</v>
      </c>
      <c r="M5050" s="0" t="s">
        <v>858</v>
      </c>
      <c r="N5050" s="0" t="s">
        <v>1305</v>
      </c>
      <c r="O5050" s="0" t="s">
        <v>3730</v>
      </c>
      <c r="Q5050" s="216" t="n">
        <v>5000</v>
      </c>
      <c r="S5050" s="0" t="s">
        <v>1026</v>
      </c>
      <c r="T5050" s="0" t="s">
        <v>784</v>
      </c>
      <c r="U5050" s="218" t="n">
        <v>4.265</v>
      </c>
      <c r="V5050" s="0" t="s">
        <v>1507</v>
      </c>
      <c r="W5050" s="0" t="s">
        <v>1531</v>
      </c>
      <c r="X5050" s="0" t="s">
        <v>1532</v>
      </c>
      <c r="Y5050" s="0" t="s">
        <v>1310</v>
      </c>
      <c r="Z5050" s="0" t="s">
        <v>571</v>
      </c>
      <c r="AA5050" s="0" t="n">
        <v>809698</v>
      </c>
      <c r="AB5050" s="215" t="n">
        <v>37037</v>
      </c>
      <c r="AC5050" s="215" t="n">
        <v>37040</v>
      </c>
    </row>
    <row r="5051" customFormat="false" ht="12.75" hidden="false" customHeight="false" outlineLevel="0" collapsed="false">
      <c r="A5051" s="208" t="str">
        <f aca="false">B5051&amp;" "&amp;C5051&amp;" "&amp;D5051</f>
        <v>US Power Physical</v>
      </c>
      <c r="B5051" s="208" t="str">
        <f aca="false">IF((LEFT(N5051,2)="US"),"US","")</f>
        <v>US</v>
      </c>
      <c r="C5051" s="208" t="str">
        <f aca="false">M5051</f>
        <v>Power</v>
      </c>
      <c r="D5051" s="208" t="str">
        <f aca="false">IF(ISNUMBER(FIND("Phy",N5051))=TRUE(),"Physical","Financial")</f>
        <v>Physical</v>
      </c>
      <c r="E5051" s="208" t="n">
        <f aca="false">IF(VLOOKUP(S5051,'DD-Lookup'!$J$6:$L$50,3,FALSE())="Monthly",(YEAR(AC5051)-YEAR(AB5051))*12+MONTH(AC5051)-MONTH(AB5051)+1,(AC5051-AB5051+1))</f>
        <v>62</v>
      </c>
      <c r="F5051" s="239" t="n">
        <f aca="false">E5051*SUM(P5051:Q5051)</f>
        <v>3100</v>
      </c>
      <c r="G5051" s="214" t="n">
        <v>1294195</v>
      </c>
      <c r="H5051" s="215" t="n">
        <v>37035.5830092593</v>
      </c>
      <c r="I5051" s="0" t="s">
        <v>1124</v>
      </c>
      <c r="M5051" s="0" t="s">
        <v>67</v>
      </c>
      <c r="N5051" s="0" t="s">
        <v>1081</v>
      </c>
      <c r="O5051" s="0" t="s">
        <v>1327</v>
      </c>
      <c r="Q5051" s="216" t="n">
        <v>50</v>
      </c>
      <c r="S5051" s="0" t="s">
        <v>930</v>
      </c>
      <c r="T5051" s="0" t="s">
        <v>784</v>
      </c>
      <c r="U5051" s="218" t="n">
        <v>88.5</v>
      </c>
      <c r="V5051" s="0" t="s">
        <v>3943</v>
      </c>
      <c r="W5051" s="0" t="s">
        <v>1105</v>
      </c>
      <c r="X5051" s="0" t="s">
        <v>1106</v>
      </c>
      <c r="Y5051" s="0" t="s">
        <v>1051</v>
      </c>
      <c r="Z5051" s="0" t="s">
        <v>618</v>
      </c>
      <c r="AA5051" s="0" t="n">
        <v>622078.1</v>
      </c>
      <c r="AB5051" s="215" t="n">
        <v>37073.5916666667</v>
      </c>
      <c r="AC5051" s="215" t="n">
        <v>37134.5916666667</v>
      </c>
    </row>
    <row r="5052" customFormat="false" ht="12.75" hidden="false" customHeight="false" outlineLevel="0" collapsed="false">
      <c r="A5052" s="208" t="str">
        <f aca="false">B5052&amp;" "&amp;C5052&amp;" "&amp;D5052</f>
        <v>US Natural Gas Financial</v>
      </c>
      <c r="B5052" s="208" t="str">
        <f aca="false">IF((LEFT(N5052,2)="US"),"US","")</f>
        <v>US</v>
      </c>
      <c r="C5052" s="208" t="str">
        <f aca="false">M5052</f>
        <v>Natural Gas</v>
      </c>
      <c r="D5052" s="208" t="str">
        <f aca="false">IF(ISNUMBER(FIND("Phy",N5052))=TRUE(),"Physical","Financial")</f>
        <v>Financial</v>
      </c>
      <c r="E5052" s="208" t="n">
        <f aca="false">IF(VLOOKUP(S5052,'DD-Lookup'!$J$6:$L$50,3,FALSE())="Monthly",(YEAR(AC5052)-YEAR(AB5052))*12+MONTH(AC5052)-MONTH(AB5052)+1,(AC5052-AB5052+1))</f>
        <v>6</v>
      </c>
      <c r="F5052" s="239" t="n">
        <f aca="false">E5052*SUM(P5052:Q5052)</f>
        <v>180000</v>
      </c>
      <c r="G5052" s="214" t="n">
        <v>1294196</v>
      </c>
      <c r="H5052" s="215" t="n">
        <v>37035.5831481482</v>
      </c>
      <c r="I5052" s="0" t="s">
        <v>2157</v>
      </c>
      <c r="M5052" s="0" t="s">
        <v>858</v>
      </c>
      <c r="N5052" s="0" t="s">
        <v>1024</v>
      </c>
      <c r="O5052" s="0" t="s">
        <v>3235</v>
      </c>
      <c r="Q5052" s="216" t="n">
        <v>30000</v>
      </c>
      <c r="S5052" s="0" t="s">
        <v>1026</v>
      </c>
      <c r="T5052" s="0" t="s">
        <v>784</v>
      </c>
      <c r="U5052" s="218" t="n">
        <v>4</v>
      </c>
      <c r="V5052" s="0" t="s">
        <v>2484</v>
      </c>
      <c r="W5052" s="0" t="s">
        <v>1406</v>
      </c>
      <c r="X5052" s="0" t="s">
        <v>1407</v>
      </c>
      <c r="Y5052" s="0" t="s">
        <v>838</v>
      </c>
      <c r="Z5052" s="0" t="s">
        <v>571</v>
      </c>
      <c r="AA5052" s="0" t="s">
        <v>3944</v>
      </c>
      <c r="AB5052" s="215" t="n">
        <v>37037.875</v>
      </c>
      <c r="AC5052" s="215" t="n">
        <v>37042.875</v>
      </c>
    </row>
    <row r="5053" customFormat="false" ht="12.75" hidden="false" customHeight="false" outlineLevel="0" collapsed="false">
      <c r="A5053" s="208" t="str">
        <f aca="false">B5053&amp;" "&amp;C5053&amp;" "&amp;D5053</f>
        <v>US Power Physical</v>
      </c>
      <c r="B5053" s="208" t="str">
        <f aca="false">IF((LEFT(N5053,2)="US"),"US","")</f>
        <v>US</v>
      </c>
      <c r="C5053" s="208" t="str">
        <f aca="false">M5053</f>
        <v>Power</v>
      </c>
      <c r="D5053" s="208" t="str">
        <f aca="false">IF(ISNUMBER(FIND("Phy",N5053))=TRUE(),"Physical","Financial")</f>
        <v>Physical</v>
      </c>
      <c r="E5053" s="208" t="n">
        <f aca="false">IF(VLOOKUP(S5053,'DD-Lookup'!$J$6:$L$50,3,FALSE())="Monthly",(YEAR(AC5053)-YEAR(AB5053))*12+MONTH(AC5053)-MONTH(AB5053)+1,(AC5053-AB5053+1))</f>
        <v>30</v>
      </c>
      <c r="F5053" s="239" t="n">
        <f aca="false">E5053*SUM(P5053:Q5053)</f>
        <v>1500</v>
      </c>
      <c r="G5053" s="214" t="n">
        <v>1294197</v>
      </c>
      <c r="H5053" s="215" t="n">
        <v>37035.5832291667</v>
      </c>
      <c r="I5053" s="0" t="s">
        <v>1260</v>
      </c>
      <c r="M5053" s="0" t="s">
        <v>67</v>
      </c>
      <c r="N5053" s="0" t="s">
        <v>1081</v>
      </c>
      <c r="O5053" s="0" t="s">
        <v>3667</v>
      </c>
      <c r="Q5053" s="216" t="n">
        <v>50</v>
      </c>
      <c r="S5053" s="0" t="s">
        <v>930</v>
      </c>
      <c r="T5053" s="0" t="s">
        <v>784</v>
      </c>
      <c r="U5053" s="218" t="n">
        <v>36.7</v>
      </c>
      <c r="V5053" s="0" t="s">
        <v>1262</v>
      </c>
      <c r="W5053" s="0" t="s">
        <v>1090</v>
      </c>
      <c r="X5053" s="0" t="s">
        <v>1091</v>
      </c>
      <c r="Y5053" s="0" t="s">
        <v>1051</v>
      </c>
      <c r="Z5053" s="0" t="s">
        <v>618</v>
      </c>
      <c r="AA5053" s="0" t="n">
        <v>622080.1</v>
      </c>
      <c r="AB5053" s="215" t="n">
        <v>37135.7104166667</v>
      </c>
      <c r="AC5053" s="215" t="n">
        <v>37164.7104166667</v>
      </c>
    </row>
    <row r="5054" customFormat="false" ht="12.75" hidden="false" customHeight="false" outlineLevel="0" collapsed="false">
      <c r="A5054" s="208" t="str">
        <f aca="false">B5054&amp;" "&amp;C5054&amp;" "&amp;D5054</f>
        <v>US Crude Financial</v>
      </c>
      <c r="B5054" s="208" t="str">
        <f aca="false">IF((LEFT(N5054,2)="US"),"US","")</f>
        <v>US</v>
      </c>
      <c r="C5054" s="208" t="str">
        <f aca="false">M5054</f>
        <v>Crude</v>
      </c>
      <c r="D5054" s="208" t="str">
        <f aca="false">IF(ISNUMBER(FIND("Phy",N5054))=TRUE(),"Physical","Financial")</f>
        <v>Financial</v>
      </c>
      <c r="E5054" s="208" t="n">
        <f aca="false">IF(VLOOKUP(S5054,'DD-Lookup'!$J$6:$L$50,3,FALSE())="Monthly",(YEAR(AC5054)-YEAR(AB5054))*12+MONTH(AC5054)-MONTH(AB5054)+1,(AC5054-AB5054+1))</f>
        <v>1</v>
      </c>
      <c r="F5054" s="239" t="n">
        <f aca="false">E5054*SUM(P5054:Q5054)</f>
        <v>50000</v>
      </c>
      <c r="G5054" s="214" t="n">
        <v>1294198</v>
      </c>
      <c r="H5054" s="215" t="n">
        <v>37035.5833333333</v>
      </c>
      <c r="I5054" s="0" t="s">
        <v>2320</v>
      </c>
      <c r="M5054" s="0" t="s">
        <v>97</v>
      </c>
      <c r="N5054" s="0" t="s">
        <v>841</v>
      </c>
      <c r="O5054" s="0" t="s">
        <v>889</v>
      </c>
      <c r="P5054" s="216" t="n">
        <v>50000</v>
      </c>
      <c r="S5054" s="0" t="s">
        <v>843</v>
      </c>
      <c r="T5054" s="0" t="s">
        <v>784</v>
      </c>
      <c r="U5054" s="218" t="n">
        <v>28.31</v>
      </c>
      <c r="V5054" s="0" t="s">
        <v>2321</v>
      </c>
      <c r="W5054" s="0" t="s">
        <v>845</v>
      </c>
      <c r="X5054" s="0" t="s">
        <v>891</v>
      </c>
      <c r="Y5054" s="0" t="s">
        <v>847</v>
      </c>
      <c r="Z5054" s="0" t="s">
        <v>571</v>
      </c>
      <c r="AA5054" s="0" t="n">
        <v>107376</v>
      </c>
      <c r="AB5054" s="215" t="n">
        <v>37073</v>
      </c>
      <c r="AC5054" s="215" t="n">
        <v>37103</v>
      </c>
    </row>
    <row r="5055" customFormat="false" ht="12.75" hidden="false" customHeight="false" outlineLevel="0" collapsed="false">
      <c r="A5055" s="208" t="str">
        <f aca="false">B5055&amp;" "&amp;C5055&amp;" "&amp;D5055</f>
        <v>US Natural Gas Financial</v>
      </c>
      <c r="B5055" s="208" t="str">
        <f aca="false">IF((LEFT(N5055,2)="US"),"US","")</f>
        <v>US</v>
      </c>
      <c r="C5055" s="208" t="str">
        <f aca="false">M5055</f>
        <v>Natural Gas</v>
      </c>
      <c r="D5055" s="208" t="str">
        <f aca="false">IF(ISNUMBER(FIND("Phy",N5055))=TRUE(),"Physical","Financial")</f>
        <v>Financial</v>
      </c>
      <c r="E5055" s="208" t="n">
        <f aca="false">IF(VLOOKUP(S5055,'DD-Lookup'!$J$6:$L$50,3,FALSE())="Monthly",(YEAR(AC5055)-YEAR(AB5055))*12+MONTH(AC5055)-MONTH(AB5055)+1,(AC5055-AB5055+1))</f>
        <v>92</v>
      </c>
      <c r="F5055" s="239" t="n">
        <f aca="false">E5055*SUM(P5055:Q5055)</f>
        <v>460000</v>
      </c>
      <c r="G5055" s="214" t="n">
        <v>1294199</v>
      </c>
      <c r="H5055" s="215" t="n">
        <v>37035.5834722222</v>
      </c>
      <c r="I5055" s="0" t="s">
        <v>1170</v>
      </c>
      <c r="M5055" s="0" t="s">
        <v>858</v>
      </c>
      <c r="N5055" s="0" t="s">
        <v>1482</v>
      </c>
      <c r="O5055" s="0" t="s">
        <v>3945</v>
      </c>
      <c r="P5055" s="216" t="n">
        <v>5000</v>
      </c>
      <c r="S5055" s="0" t="s">
        <v>1026</v>
      </c>
      <c r="T5055" s="0" t="s">
        <v>784</v>
      </c>
      <c r="U5055" s="218" t="n">
        <v>3.85</v>
      </c>
      <c r="V5055" s="0" t="s">
        <v>3946</v>
      </c>
      <c r="W5055" s="0" t="s">
        <v>1579</v>
      </c>
      <c r="X5055" s="0" t="s">
        <v>3736</v>
      </c>
      <c r="Y5055" s="0" t="s">
        <v>838</v>
      </c>
      <c r="Z5055" s="0" t="s">
        <v>571</v>
      </c>
      <c r="AA5055" s="0" t="s">
        <v>3947</v>
      </c>
      <c r="AB5055" s="215" t="n">
        <v>37073.875</v>
      </c>
      <c r="AC5055" s="215" t="n">
        <v>37164.875</v>
      </c>
    </row>
    <row r="5056" customFormat="false" ht="12.75" hidden="false" customHeight="false" outlineLevel="0" collapsed="false">
      <c r="A5056" s="208" t="str">
        <f aca="false">B5056&amp;" "&amp;C5056&amp;" "&amp;D5056</f>
        <v>US Oil Products Financial</v>
      </c>
      <c r="B5056" s="208" t="str">
        <f aca="false">IF((LEFT(N5056,2)="US"),"US","")</f>
        <v>US</v>
      </c>
      <c r="C5056" s="208" t="str">
        <f aca="false">M5056</f>
        <v>Oil Products</v>
      </c>
      <c r="D5056" s="208" t="str">
        <f aca="false">IF(ISNUMBER(FIND("Phy",N5056))=TRUE(),"Physical","Financial")</f>
        <v>Financial</v>
      </c>
      <c r="E5056" s="208" t="n">
        <f aca="false">IF(VLOOKUP(S5056,'DD-Lookup'!$J$6:$L$50,3,FALSE())="Monthly",(YEAR(AC5056)-YEAR(AB5056))*12+MONTH(AC5056)-MONTH(AB5056)+1,(AC5056-AB5056+1))</f>
        <v>1</v>
      </c>
      <c r="F5056" s="239" t="n">
        <f aca="false">E5056*SUM(P5056:Q5056)</f>
        <v>15000</v>
      </c>
      <c r="G5056" s="214" t="n">
        <v>1294200</v>
      </c>
      <c r="H5056" s="215" t="n">
        <v>37035.5835185185</v>
      </c>
      <c r="I5056" s="0" t="s">
        <v>1376</v>
      </c>
      <c r="M5056" s="0" t="s">
        <v>831</v>
      </c>
      <c r="N5056" s="0" t="s">
        <v>2855</v>
      </c>
      <c r="O5056" s="0" t="s">
        <v>2856</v>
      </c>
      <c r="P5056" s="216" t="n">
        <v>15000</v>
      </c>
      <c r="S5056" s="0" t="s">
        <v>2243</v>
      </c>
      <c r="T5056" s="0" t="s">
        <v>784</v>
      </c>
      <c r="U5056" s="218" t="n">
        <v>79.05</v>
      </c>
      <c r="V5056" s="0" t="s">
        <v>2312</v>
      </c>
      <c r="W5056" s="0" t="s">
        <v>2857</v>
      </c>
      <c r="X5056" s="0" t="s">
        <v>2858</v>
      </c>
      <c r="Y5056" s="0" t="s">
        <v>847</v>
      </c>
      <c r="Z5056" s="0" t="s">
        <v>571</v>
      </c>
      <c r="AA5056" s="0" t="n">
        <v>107377</v>
      </c>
      <c r="AB5056" s="215" t="n">
        <v>37043</v>
      </c>
      <c r="AC5056" s="215" t="n">
        <v>37072</v>
      </c>
    </row>
    <row r="5057" customFormat="false" ht="12.75" hidden="false" customHeight="false" outlineLevel="0" collapsed="false">
      <c r="A5057" s="208" t="str">
        <f aca="false">B5057&amp;" "&amp;C5057&amp;" "&amp;D5057</f>
        <v>US Natural Gas Physical</v>
      </c>
      <c r="B5057" s="208" t="str">
        <f aca="false">IF((LEFT(N5057,2)="US"),"US","")</f>
        <v>US</v>
      </c>
      <c r="C5057" s="208" t="str">
        <f aca="false">M5057</f>
        <v>Natural Gas</v>
      </c>
      <c r="D5057" s="208" t="str">
        <f aca="false">IF(ISNUMBER(FIND("Phy",N5057))=TRUE(),"Physical","Financial")</f>
        <v>Physical</v>
      </c>
      <c r="E5057" s="208" t="n">
        <f aca="false">IF(VLOOKUP(S5057,'DD-Lookup'!$J$6:$L$50,3,FALSE())="Monthly",(YEAR(AC5057)-YEAR(AB5057))*12+MONTH(AC5057)-MONTH(AB5057)+1,(AC5057-AB5057+1))</f>
        <v>4</v>
      </c>
      <c r="F5057" s="239" t="n">
        <f aca="false">E5057*SUM(P5057:Q5057)</f>
        <v>40000</v>
      </c>
      <c r="G5057" s="214" t="n">
        <v>1294201</v>
      </c>
      <c r="H5057" s="215" t="n">
        <v>37035.5836342593</v>
      </c>
      <c r="I5057" s="0" t="s">
        <v>2097</v>
      </c>
      <c r="M5057" s="0" t="s">
        <v>858</v>
      </c>
      <c r="N5057" s="0" t="s">
        <v>1305</v>
      </c>
      <c r="O5057" s="0" t="s">
        <v>3615</v>
      </c>
      <c r="Q5057" s="216" t="n">
        <v>10000</v>
      </c>
      <c r="S5057" s="0" t="s">
        <v>1026</v>
      </c>
      <c r="T5057" s="0" t="s">
        <v>784</v>
      </c>
      <c r="U5057" s="218" t="n">
        <v>3.97</v>
      </c>
      <c r="V5057" s="0" t="s">
        <v>2123</v>
      </c>
      <c r="W5057" s="0" t="s">
        <v>1667</v>
      </c>
      <c r="X5057" s="0" t="s">
        <v>1668</v>
      </c>
      <c r="Y5057" s="0" t="s">
        <v>1310</v>
      </c>
      <c r="Z5057" s="0" t="s">
        <v>571</v>
      </c>
      <c r="AA5057" s="0" t="n">
        <v>809701</v>
      </c>
      <c r="AB5057" s="215" t="n">
        <v>37037</v>
      </c>
      <c r="AC5057" s="215" t="n">
        <v>37040</v>
      </c>
    </row>
    <row r="5058" customFormat="false" ht="12.75" hidden="false" customHeight="false" outlineLevel="0" collapsed="false">
      <c r="A5058" s="208" t="str">
        <f aca="false">B5058&amp;" "&amp;C5058&amp;" "&amp;D5058</f>
        <v>US Natural Gas Physical</v>
      </c>
      <c r="B5058" s="208" t="str">
        <f aca="false">IF((LEFT(N5058,2)="US"),"US","")</f>
        <v>US</v>
      </c>
      <c r="C5058" s="208" t="str">
        <f aca="false">M5058</f>
        <v>Natural Gas</v>
      </c>
      <c r="D5058" s="208" t="str">
        <f aca="false">IF(ISNUMBER(FIND("Phy",N5058))=TRUE(),"Physical","Financial")</f>
        <v>Physical</v>
      </c>
      <c r="E5058" s="208" t="n">
        <f aca="false">IF(VLOOKUP(S5058,'DD-Lookup'!$J$6:$L$50,3,FALSE())="Monthly",(YEAR(AC5058)-YEAR(AB5058))*12+MONTH(AC5058)-MONTH(AB5058)+1,(AC5058-AB5058+1))</f>
        <v>4</v>
      </c>
      <c r="F5058" s="239" t="n">
        <f aca="false">E5058*SUM(P5058:Q5058)</f>
        <v>40000</v>
      </c>
      <c r="G5058" s="214" t="n">
        <v>1294202</v>
      </c>
      <c r="H5058" s="215" t="n">
        <v>37035.5838657407</v>
      </c>
      <c r="I5058" s="0" t="s">
        <v>1930</v>
      </c>
      <c r="M5058" s="0" t="s">
        <v>858</v>
      </c>
      <c r="N5058" s="0" t="s">
        <v>1305</v>
      </c>
      <c r="O5058" s="0" t="s">
        <v>3542</v>
      </c>
      <c r="P5058" s="216" t="n">
        <v>10000</v>
      </c>
      <c r="S5058" s="0" t="s">
        <v>1026</v>
      </c>
      <c r="T5058" s="0" t="s">
        <v>784</v>
      </c>
      <c r="U5058" s="218" t="n">
        <v>3.99</v>
      </c>
      <c r="V5058" s="0" t="s">
        <v>1931</v>
      </c>
      <c r="W5058" s="0" t="s">
        <v>1434</v>
      </c>
      <c r="X5058" s="0" t="s">
        <v>1435</v>
      </c>
      <c r="Y5058" s="0" t="s">
        <v>1310</v>
      </c>
      <c r="Z5058" s="0" t="s">
        <v>571</v>
      </c>
      <c r="AA5058" s="0" t="n">
        <v>809703</v>
      </c>
      <c r="AB5058" s="215" t="n">
        <v>37037</v>
      </c>
      <c r="AC5058" s="215" t="n">
        <v>37040</v>
      </c>
    </row>
    <row r="5059" customFormat="false" ht="12.75" hidden="false" customHeight="false" outlineLevel="0" collapsed="false">
      <c r="A5059" s="208" t="str">
        <f aca="false">B5059&amp;" "&amp;C5059&amp;" "&amp;D5059</f>
        <v> Natural Gas Physical</v>
      </c>
      <c r="B5059" s="208" t="str">
        <f aca="false">IF((LEFT(N5059,2)="US"),"US","")</f>
        <v/>
      </c>
      <c r="C5059" s="208" t="str">
        <f aca="false">M5059</f>
        <v>Natural Gas</v>
      </c>
      <c r="D5059" s="208" t="str">
        <f aca="false">IF(ISNUMBER(FIND("Phy",N5059))=TRUE(),"Physical","Financial")</f>
        <v>Physical</v>
      </c>
      <c r="E5059" s="208" t="n">
        <f aca="false">IF(VLOOKUP(S5059,'DD-Lookup'!$J$6:$L$50,3,FALSE())="Monthly",(YEAR(AC5059)-YEAR(AB5059))*12+MONTH(AC5059)-MONTH(AB5059)+1,(AC5059-AB5059+1))</f>
        <v>1</v>
      </c>
      <c r="F5059" s="239" t="n">
        <f aca="false">E5059*SUM(P5059:Q5059)</f>
        <v>5000</v>
      </c>
      <c r="G5059" s="214" t="n">
        <v>1294204</v>
      </c>
      <c r="H5059" s="215" t="n">
        <v>37035.5839699074</v>
      </c>
      <c r="I5059" s="0" t="s">
        <v>2040</v>
      </c>
      <c r="M5059" s="0" t="s">
        <v>858</v>
      </c>
      <c r="N5059" s="0" t="s">
        <v>2171</v>
      </c>
      <c r="O5059" s="0" t="s">
        <v>2223</v>
      </c>
      <c r="P5059" s="216" t="n">
        <v>5000</v>
      </c>
      <c r="S5059" s="0" t="s">
        <v>279</v>
      </c>
      <c r="T5059" s="0" t="s">
        <v>2173</v>
      </c>
      <c r="U5059" s="218" t="n">
        <v>5.46</v>
      </c>
      <c r="V5059" s="0" t="s">
        <v>2224</v>
      </c>
      <c r="W5059" s="0" t="s">
        <v>2225</v>
      </c>
      <c r="X5059" s="0" t="s">
        <v>2176</v>
      </c>
      <c r="Y5059" s="0" t="s">
        <v>1310</v>
      </c>
      <c r="Z5059" s="0" t="s">
        <v>628</v>
      </c>
      <c r="AA5059" s="0" t="n">
        <v>809704</v>
      </c>
      <c r="AB5059" s="215" t="n">
        <v>37035.875</v>
      </c>
      <c r="AC5059" s="215" t="n">
        <v>37035.875</v>
      </c>
    </row>
    <row r="5060" customFormat="false" ht="12.75" hidden="false" customHeight="false" outlineLevel="0" collapsed="false">
      <c r="A5060" s="208" t="str">
        <f aca="false">B5060&amp;" "&amp;C5060&amp;" "&amp;D5060</f>
        <v>US Natural Gas Financial</v>
      </c>
      <c r="B5060" s="208" t="str">
        <f aca="false">IF((LEFT(N5060,2)="US"),"US","")</f>
        <v>US</v>
      </c>
      <c r="C5060" s="208" t="str">
        <f aca="false">M5060</f>
        <v>Natural Gas</v>
      </c>
      <c r="D5060" s="208" t="str">
        <f aca="false">IF(ISNUMBER(FIND("Phy",N5060))=TRUE(),"Physical","Financial")</f>
        <v>Financial</v>
      </c>
      <c r="E5060" s="208" t="n">
        <f aca="false">IF(VLOOKUP(S5060,'DD-Lookup'!$J$6:$L$50,3,FALSE())="Monthly",(YEAR(AC5060)-YEAR(AB5060))*12+MONTH(AC5060)-MONTH(AB5060)+1,(AC5060-AB5060+1))</f>
        <v>30</v>
      </c>
      <c r="F5060" s="239" t="n">
        <f aca="false">E5060*SUM(P5060:Q5060)</f>
        <v>150000</v>
      </c>
      <c r="G5060" s="214" t="n">
        <v>1294205</v>
      </c>
      <c r="H5060" s="215" t="n">
        <v>37035.5840740741</v>
      </c>
      <c r="I5060" s="0" t="s">
        <v>1112</v>
      </c>
      <c r="M5060" s="0" t="s">
        <v>858</v>
      </c>
      <c r="N5060" s="0" t="s">
        <v>1024</v>
      </c>
      <c r="O5060" s="0" t="s">
        <v>1025</v>
      </c>
      <c r="P5060" s="216" t="n">
        <v>5000</v>
      </c>
      <c r="S5060" s="0" t="s">
        <v>1026</v>
      </c>
      <c r="T5060" s="0" t="s">
        <v>784</v>
      </c>
      <c r="U5060" s="218" t="n">
        <v>4.05</v>
      </c>
      <c r="V5060" s="0" t="s">
        <v>1263</v>
      </c>
      <c r="W5060" s="0" t="s">
        <v>1028</v>
      </c>
      <c r="X5060" s="0" t="s">
        <v>1029</v>
      </c>
      <c r="Y5060" s="0" t="s">
        <v>838</v>
      </c>
      <c r="Z5060" s="0" t="s">
        <v>571</v>
      </c>
      <c r="AA5060" s="0" t="s">
        <v>3948</v>
      </c>
      <c r="AB5060" s="215" t="n">
        <v>37043.875</v>
      </c>
      <c r="AC5060" s="215" t="n">
        <v>37072.875</v>
      </c>
    </row>
    <row r="5061" customFormat="false" ht="12.75" hidden="false" customHeight="false" outlineLevel="0" collapsed="false">
      <c r="A5061" s="208" t="str">
        <f aca="false">B5061&amp;" "&amp;C5061&amp;" "&amp;D5061</f>
        <v>US Natural Gas Financial</v>
      </c>
      <c r="B5061" s="208" t="str">
        <f aca="false">IF((LEFT(N5061,2)="US"),"US","")</f>
        <v>US</v>
      </c>
      <c r="C5061" s="208" t="str">
        <f aca="false">M5061</f>
        <v>Natural Gas</v>
      </c>
      <c r="D5061" s="208" t="str">
        <f aca="false">IF(ISNUMBER(FIND("Phy",N5061))=TRUE(),"Physical","Financial")</f>
        <v>Financial</v>
      </c>
      <c r="E5061" s="208" t="n">
        <f aca="false">IF(VLOOKUP(S5061,'DD-Lookup'!$J$6:$L$50,3,FALSE())="Monthly",(YEAR(AC5061)-YEAR(AB5061))*12+MONTH(AC5061)-MONTH(AB5061)+1,(AC5061-AB5061+1))</f>
        <v>31</v>
      </c>
      <c r="F5061" s="239" t="n">
        <f aca="false">E5061*SUM(P5061:Q5061)</f>
        <v>155000</v>
      </c>
      <c r="G5061" s="214" t="n">
        <v>1294207</v>
      </c>
      <c r="H5061" s="215" t="n">
        <v>37035.5842939815</v>
      </c>
      <c r="I5061" s="0" t="s">
        <v>1023</v>
      </c>
      <c r="M5061" s="0" t="s">
        <v>858</v>
      </c>
      <c r="N5061" s="0" t="s">
        <v>1482</v>
      </c>
      <c r="O5061" s="0" t="s">
        <v>1926</v>
      </c>
      <c r="P5061" s="216" t="n">
        <v>5000</v>
      </c>
      <c r="S5061" s="0" t="s">
        <v>1026</v>
      </c>
      <c r="T5061" s="0" t="s">
        <v>784</v>
      </c>
      <c r="U5061" s="218" t="n">
        <v>7.54</v>
      </c>
      <c r="V5061" s="0" t="s">
        <v>2011</v>
      </c>
      <c r="W5061" s="0" t="s">
        <v>1714</v>
      </c>
      <c r="X5061" s="0" t="s">
        <v>1715</v>
      </c>
      <c r="Y5061" s="0" t="s">
        <v>838</v>
      </c>
      <c r="Z5061" s="0" t="s">
        <v>571</v>
      </c>
      <c r="AA5061" s="0" t="s">
        <v>3949</v>
      </c>
      <c r="AB5061" s="215" t="n">
        <v>37073.875</v>
      </c>
      <c r="AC5061" s="215" t="n">
        <v>37103.875</v>
      </c>
    </row>
    <row r="5062" customFormat="false" ht="12.75" hidden="false" customHeight="false" outlineLevel="0" collapsed="false">
      <c r="A5062" s="208" t="str">
        <f aca="false">B5062&amp;" "&amp;C5062&amp;" "&amp;D5062</f>
        <v>US Natural Gas Financial</v>
      </c>
      <c r="B5062" s="208" t="str">
        <f aca="false">IF((LEFT(N5062,2)="US"),"US","")</f>
        <v>US</v>
      </c>
      <c r="C5062" s="208" t="str">
        <f aca="false">M5062</f>
        <v>Natural Gas</v>
      </c>
      <c r="D5062" s="208" t="str">
        <f aca="false">IF(ISNUMBER(FIND("Phy",N5062))=TRUE(),"Physical","Financial")</f>
        <v>Financial</v>
      </c>
      <c r="E5062" s="208" t="n">
        <f aca="false">IF(VLOOKUP(S5062,'DD-Lookup'!$J$6:$L$50,3,FALSE())="Monthly",(YEAR(AC5062)-YEAR(AB5062))*12+MONTH(AC5062)-MONTH(AB5062)+1,(AC5062-AB5062+1))</f>
        <v>30</v>
      </c>
      <c r="F5062" s="239" t="n">
        <f aca="false">E5062*SUM(P5062:Q5062)</f>
        <v>150000</v>
      </c>
      <c r="G5062" s="214" t="n">
        <v>1294209</v>
      </c>
      <c r="H5062" s="215" t="n">
        <v>37035.5844097222</v>
      </c>
      <c r="I5062" s="0" t="s">
        <v>1112</v>
      </c>
      <c r="M5062" s="0" t="s">
        <v>858</v>
      </c>
      <c r="N5062" s="0" t="s">
        <v>1024</v>
      </c>
      <c r="O5062" s="0" t="s">
        <v>1025</v>
      </c>
      <c r="P5062" s="216" t="n">
        <v>5000</v>
      </c>
      <c r="S5062" s="0" t="s">
        <v>1026</v>
      </c>
      <c r="T5062" s="0" t="s">
        <v>784</v>
      </c>
      <c r="U5062" s="218" t="n">
        <v>4.05</v>
      </c>
      <c r="V5062" s="0" t="s">
        <v>2126</v>
      </c>
      <c r="W5062" s="0" t="s">
        <v>1028</v>
      </c>
      <c r="X5062" s="0" t="s">
        <v>1029</v>
      </c>
      <c r="Y5062" s="0" t="s">
        <v>838</v>
      </c>
      <c r="Z5062" s="0" t="s">
        <v>571</v>
      </c>
      <c r="AA5062" s="0" t="s">
        <v>3950</v>
      </c>
      <c r="AB5062" s="215" t="n">
        <v>37043.875</v>
      </c>
      <c r="AC5062" s="215" t="n">
        <v>37072.875</v>
      </c>
    </row>
    <row r="5063" customFormat="false" ht="12.75" hidden="false" customHeight="false" outlineLevel="0" collapsed="false">
      <c r="A5063" s="208" t="str">
        <f aca="false">B5063&amp;" "&amp;C5063&amp;" "&amp;D5063</f>
        <v>US Natural Gas Financial</v>
      </c>
      <c r="B5063" s="208" t="str">
        <f aca="false">IF((LEFT(N5063,2)="US"),"US","")</f>
        <v>US</v>
      </c>
      <c r="C5063" s="208" t="str">
        <f aca="false">M5063</f>
        <v>Natural Gas</v>
      </c>
      <c r="D5063" s="208" t="str">
        <f aca="false">IF(ISNUMBER(FIND("Phy",N5063))=TRUE(),"Physical","Financial")</f>
        <v>Financial</v>
      </c>
      <c r="E5063" s="208" t="n">
        <f aca="false">IF(VLOOKUP(S5063,'DD-Lookup'!$J$6:$L$50,3,FALSE())="Monthly",(YEAR(AC5063)-YEAR(AB5063))*12+MONTH(AC5063)-MONTH(AB5063)+1,(AC5063-AB5063+1))</f>
        <v>153</v>
      </c>
      <c r="F5063" s="239" t="n">
        <f aca="false">E5063*SUM(P5063:Q5063)</f>
        <v>382500</v>
      </c>
      <c r="G5063" s="214" t="n">
        <v>1294210</v>
      </c>
      <c r="H5063" s="215" t="n">
        <v>37035.5844560185</v>
      </c>
      <c r="I5063" s="0" t="s">
        <v>1155</v>
      </c>
      <c r="M5063" s="0" t="s">
        <v>858</v>
      </c>
      <c r="N5063" s="0" t="s">
        <v>1024</v>
      </c>
      <c r="O5063" s="0" t="s">
        <v>1303</v>
      </c>
      <c r="Q5063" s="216" t="n">
        <v>2500</v>
      </c>
      <c r="S5063" s="0" t="s">
        <v>1026</v>
      </c>
      <c r="T5063" s="0" t="s">
        <v>784</v>
      </c>
      <c r="U5063" s="218" t="n">
        <v>4.17</v>
      </c>
      <c r="V5063" s="0" t="s">
        <v>1156</v>
      </c>
      <c r="W5063" s="0" t="s">
        <v>1028</v>
      </c>
      <c r="X5063" s="0" t="s">
        <v>1029</v>
      </c>
      <c r="Y5063" s="0" t="s">
        <v>838</v>
      </c>
      <c r="Z5063" s="0" t="s">
        <v>571</v>
      </c>
      <c r="AA5063" s="0" t="s">
        <v>3951</v>
      </c>
      <c r="AB5063" s="215" t="n">
        <v>37043</v>
      </c>
      <c r="AC5063" s="215" t="n">
        <v>37195</v>
      </c>
    </row>
    <row r="5064" customFormat="false" ht="12.75" hidden="false" customHeight="false" outlineLevel="0" collapsed="false">
      <c r="A5064" s="208" t="str">
        <f aca="false">B5064&amp;" "&amp;C5064&amp;" "&amp;D5064</f>
        <v>US Natural Gas Financial</v>
      </c>
      <c r="B5064" s="208" t="str">
        <f aca="false">IF((LEFT(N5064,2)="US"),"US","")</f>
        <v>US</v>
      </c>
      <c r="C5064" s="208" t="str">
        <f aca="false">M5064</f>
        <v>Natural Gas</v>
      </c>
      <c r="D5064" s="208" t="str">
        <f aca="false">IF(ISNUMBER(FIND("Phy",N5064))=TRUE(),"Physical","Financial")</f>
        <v>Financial</v>
      </c>
      <c r="E5064" s="208" t="n">
        <f aca="false">IF(VLOOKUP(S5064,'DD-Lookup'!$J$6:$L$50,3,FALSE())="Monthly",(YEAR(AC5064)-YEAR(AB5064))*12+MONTH(AC5064)-MONTH(AB5064)+1,(AC5064-AB5064+1))</f>
        <v>30</v>
      </c>
      <c r="F5064" s="239" t="n">
        <f aca="false">E5064*SUM(P5064:Q5064)</f>
        <v>450000</v>
      </c>
      <c r="G5064" s="214" t="n">
        <v>1294211</v>
      </c>
      <c r="H5064" s="215" t="n">
        <v>37035.5845138889</v>
      </c>
      <c r="I5064" s="0" t="s">
        <v>1233</v>
      </c>
      <c r="M5064" s="0" t="s">
        <v>858</v>
      </c>
      <c r="N5064" s="0" t="s">
        <v>1024</v>
      </c>
      <c r="O5064" s="0" t="s">
        <v>1025</v>
      </c>
      <c r="P5064" s="216" t="n">
        <v>15000</v>
      </c>
      <c r="S5064" s="0" t="s">
        <v>1026</v>
      </c>
      <c r="T5064" s="0" t="s">
        <v>784</v>
      </c>
      <c r="U5064" s="218" t="n">
        <v>4.05</v>
      </c>
      <c r="V5064" s="0" t="s">
        <v>3952</v>
      </c>
      <c r="W5064" s="0" t="s">
        <v>1028</v>
      </c>
      <c r="X5064" s="0" t="s">
        <v>1029</v>
      </c>
      <c r="Y5064" s="0" t="s">
        <v>838</v>
      </c>
      <c r="Z5064" s="0" t="s">
        <v>571</v>
      </c>
      <c r="AA5064" s="0" t="s">
        <v>3953</v>
      </c>
      <c r="AB5064" s="215" t="n">
        <v>37043.875</v>
      </c>
      <c r="AC5064" s="215" t="n">
        <v>37072.875</v>
      </c>
    </row>
    <row r="5065" customFormat="false" ht="12.75" hidden="false" customHeight="false" outlineLevel="0" collapsed="false">
      <c r="A5065" s="208" t="str">
        <f aca="false">B5065&amp;" "&amp;C5065&amp;" "&amp;D5065</f>
        <v>US Crude Financial</v>
      </c>
      <c r="B5065" s="208" t="str">
        <f aca="false">IF((LEFT(N5065,2)="US"),"US","")</f>
        <v>US</v>
      </c>
      <c r="C5065" s="208" t="str">
        <f aca="false">M5065</f>
        <v>Crude</v>
      </c>
      <c r="D5065" s="208" t="str">
        <f aca="false">IF(ISNUMBER(FIND("Phy",N5065))=TRUE(),"Physical","Financial")</f>
        <v>Financial</v>
      </c>
      <c r="E5065" s="208" t="n">
        <f aca="false">IF(VLOOKUP(S5065,'DD-Lookup'!$J$6:$L$50,3,FALSE())="Monthly",(YEAR(AC5065)-YEAR(AB5065))*12+MONTH(AC5065)-MONTH(AB5065)+1,(AC5065-AB5065+1))</f>
        <v>1</v>
      </c>
      <c r="F5065" s="239" t="n">
        <f aca="false">E5065*SUM(P5065:Q5065)</f>
        <v>50000</v>
      </c>
      <c r="G5065" s="214" t="n">
        <v>1294212</v>
      </c>
      <c r="H5065" s="215" t="n">
        <v>37035.5845833333</v>
      </c>
      <c r="I5065" s="0" t="s">
        <v>1376</v>
      </c>
      <c r="M5065" s="0" t="s">
        <v>97</v>
      </c>
      <c r="N5065" s="0" t="s">
        <v>841</v>
      </c>
      <c r="O5065" s="0" t="s">
        <v>842</v>
      </c>
      <c r="Q5065" s="216" t="n">
        <v>50000</v>
      </c>
      <c r="S5065" s="0" t="s">
        <v>843</v>
      </c>
      <c r="T5065" s="0" t="s">
        <v>784</v>
      </c>
      <c r="U5065" s="218" t="n">
        <v>28.33</v>
      </c>
      <c r="V5065" s="0" t="s">
        <v>3289</v>
      </c>
      <c r="W5065" s="0" t="s">
        <v>845</v>
      </c>
      <c r="X5065" s="0" t="s">
        <v>846</v>
      </c>
      <c r="Y5065" s="0" t="s">
        <v>847</v>
      </c>
      <c r="Z5065" s="0" t="s">
        <v>571</v>
      </c>
      <c r="AA5065" s="0" t="n">
        <v>107378</v>
      </c>
      <c r="AB5065" s="215" t="n">
        <v>37073</v>
      </c>
      <c r="AC5065" s="215" t="n">
        <v>37103</v>
      </c>
    </row>
    <row r="5066" customFormat="false" ht="12.75" hidden="false" customHeight="false" outlineLevel="0" collapsed="false">
      <c r="A5066" s="208" t="str">
        <f aca="false">B5066&amp;" "&amp;C5066&amp;" "&amp;D5066</f>
        <v>US Natural Gas Financial</v>
      </c>
      <c r="B5066" s="208" t="str">
        <f aca="false">IF((LEFT(N5066,2)="US"),"US","")</f>
        <v>US</v>
      </c>
      <c r="C5066" s="208" t="str">
        <f aca="false">M5066</f>
        <v>Natural Gas</v>
      </c>
      <c r="D5066" s="208" t="str">
        <f aca="false">IF(ISNUMBER(FIND("Phy",N5066))=TRUE(),"Physical","Financial")</f>
        <v>Financial</v>
      </c>
      <c r="E5066" s="208" t="n">
        <f aca="false">IF(VLOOKUP(S5066,'DD-Lookup'!$J$6:$L$50,3,FALSE())="Monthly",(YEAR(AC5066)-YEAR(AB5066))*12+MONTH(AC5066)-MONTH(AB5066)+1,(AC5066-AB5066+1))</f>
        <v>30</v>
      </c>
      <c r="F5066" s="239" t="n">
        <f aca="false">E5066*SUM(P5066:Q5066)</f>
        <v>150000</v>
      </c>
      <c r="G5066" s="214" t="n">
        <v>1294213</v>
      </c>
      <c r="H5066" s="215" t="n">
        <v>37035.5845949074</v>
      </c>
      <c r="I5066" s="0" t="s">
        <v>1066</v>
      </c>
      <c r="M5066" s="0" t="s">
        <v>858</v>
      </c>
      <c r="N5066" s="0" t="s">
        <v>1024</v>
      </c>
      <c r="O5066" s="0" t="s">
        <v>1025</v>
      </c>
      <c r="P5066" s="216" t="n">
        <v>5000</v>
      </c>
      <c r="S5066" s="0" t="s">
        <v>1026</v>
      </c>
      <c r="T5066" s="0" t="s">
        <v>784</v>
      </c>
      <c r="U5066" s="218" t="n">
        <v>4.045</v>
      </c>
      <c r="V5066" s="0" t="s">
        <v>2045</v>
      </c>
      <c r="W5066" s="0" t="s">
        <v>1028</v>
      </c>
      <c r="X5066" s="0" t="s">
        <v>1029</v>
      </c>
      <c r="Y5066" s="0" t="s">
        <v>838</v>
      </c>
      <c r="Z5066" s="0" t="s">
        <v>571</v>
      </c>
      <c r="AA5066" s="0" t="s">
        <v>3954</v>
      </c>
      <c r="AB5066" s="215" t="n">
        <v>37043.875</v>
      </c>
      <c r="AC5066" s="215" t="n">
        <v>37072.875</v>
      </c>
    </row>
    <row r="5067" customFormat="false" ht="12.75" hidden="false" customHeight="false" outlineLevel="0" collapsed="false">
      <c r="A5067" s="208" t="str">
        <f aca="false">B5067&amp;" "&amp;C5067&amp;" "&amp;D5067</f>
        <v>US Natural Gas Financial</v>
      </c>
      <c r="B5067" s="208" t="str">
        <f aca="false">IF((LEFT(N5067,2)="US"),"US","")</f>
        <v>US</v>
      </c>
      <c r="C5067" s="208" t="str">
        <f aca="false">M5067</f>
        <v>Natural Gas</v>
      </c>
      <c r="D5067" s="208" t="str">
        <f aca="false">IF(ISNUMBER(FIND("Phy",N5067))=TRUE(),"Physical","Financial")</f>
        <v>Financial</v>
      </c>
      <c r="E5067" s="208" t="n">
        <f aca="false">IF(VLOOKUP(S5067,'DD-Lookup'!$J$6:$L$50,3,FALSE())="Monthly",(YEAR(AC5067)-YEAR(AB5067))*12+MONTH(AC5067)-MONTH(AB5067)+1,(AC5067-AB5067+1))</f>
        <v>151</v>
      </c>
      <c r="F5067" s="239" t="n">
        <f aca="false">E5067*SUM(P5067:Q5067)</f>
        <v>755000</v>
      </c>
      <c r="G5067" s="214" t="n">
        <v>1294214</v>
      </c>
      <c r="H5067" s="215" t="n">
        <v>37035.5846875</v>
      </c>
      <c r="I5067" s="0" t="s">
        <v>1073</v>
      </c>
      <c r="M5067" s="0" t="s">
        <v>858</v>
      </c>
      <c r="N5067" s="0" t="s">
        <v>1024</v>
      </c>
      <c r="O5067" s="0" t="s">
        <v>1289</v>
      </c>
      <c r="P5067" s="216" t="n">
        <v>5000</v>
      </c>
      <c r="S5067" s="0" t="s">
        <v>1026</v>
      </c>
      <c r="T5067" s="0" t="s">
        <v>784</v>
      </c>
      <c r="U5067" s="218" t="n">
        <v>4.55</v>
      </c>
      <c r="V5067" s="0" t="s">
        <v>3955</v>
      </c>
      <c r="W5067" s="0" t="s">
        <v>1028</v>
      </c>
      <c r="X5067" s="0" t="s">
        <v>1029</v>
      </c>
      <c r="Y5067" s="0" t="s">
        <v>838</v>
      </c>
      <c r="Z5067" s="0" t="s">
        <v>571</v>
      </c>
      <c r="AA5067" s="0" t="s">
        <v>3956</v>
      </c>
      <c r="AB5067" s="215" t="n">
        <v>37196</v>
      </c>
      <c r="AC5067" s="215" t="n">
        <v>37346</v>
      </c>
    </row>
    <row r="5068" customFormat="false" ht="12.75" hidden="false" customHeight="false" outlineLevel="0" collapsed="false">
      <c r="A5068" s="208" t="str">
        <f aca="false">B5068&amp;" "&amp;C5068&amp;" "&amp;D5068</f>
        <v>US Oil Products Financial</v>
      </c>
      <c r="B5068" s="208" t="str">
        <f aca="false">IF((LEFT(N5068,2)="US"),"US","")</f>
        <v>US</v>
      </c>
      <c r="C5068" s="208" t="str">
        <f aca="false">M5068</f>
        <v>Oil Products</v>
      </c>
      <c r="D5068" s="208" t="str">
        <f aca="false">IF(ISNUMBER(FIND("Phy",N5068))=TRUE(),"Physical","Financial")</f>
        <v>Financial</v>
      </c>
      <c r="E5068" s="208" t="n">
        <f aca="false">IF(VLOOKUP(S5068,'DD-Lookup'!$J$6:$L$50,3,FALSE())="Monthly",(YEAR(AC5068)-YEAR(AB5068))*12+MONTH(AC5068)-MONTH(AB5068)+1,(AC5068-AB5068+1))</f>
        <v>1</v>
      </c>
      <c r="F5068" s="239" t="n">
        <f aca="false">E5068*SUM(P5068:Q5068)</f>
        <v>25000</v>
      </c>
      <c r="G5068" s="214" t="n">
        <v>1294215</v>
      </c>
      <c r="H5068" s="215" t="n">
        <v>37035.5847222222</v>
      </c>
      <c r="I5068" s="0" t="s">
        <v>1376</v>
      </c>
      <c r="M5068" s="0" t="s">
        <v>831</v>
      </c>
      <c r="N5068" s="0" t="s">
        <v>2855</v>
      </c>
      <c r="O5068" s="0" t="s">
        <v>2856</v>
      </c>
      <c r="Q5068" s="216" t="n">
        <v>25000</v>
      </c>
      <c r="S5068" s="0" t="s">
        <v>2243</v>
      </c>
      <c r="T5068" s="0" t="s">
        <v>784</v>
      </c>
      <c r="U5068" s="218" t="n">
        <v>79</v>
      </c>
      <c r="V5068" s="0" t="s">
        <v>2312</v>
      </c>
      <c r="W5068" s="0" t="s">
        <v>2857</v>
      </c>
      <c r="X5068" s="0" t="s">
        <v>2858</v>
      </c>
      <c r="Y5068" s="0" t="s">
        <v>847</v>
      </c>
      <c r="Z5068" s="0" t="s">
        <v>571</v>
      </c>
      <c r="AA5068" s="0" t="n">
        <v>107379</v>
      </c>
      <c r="AB5068" s="215" t="n">
        <v>37043</v>
      </c>
      <c r="AC5068" s="215" t="n">
        <v>37072</v>
      </c>
    </row>
    <row r="5069" customFormat="false" ht="12.75" hidden="false" customHeight="false" outlineLevel="0" collapsed="false">
      <c r="A5069" s="208" t="str">
        <f aca="false">B5069&amp;" "&amp;C5069&amp;" "&amp;D5069</f>
        <v>US Crude Financial</v>
      </c>
      <c r="B5069" s="208" t="str">
        <f aca="false">IF((LEFT(N5069,2)="US"),"US","")</f>
        <v>US</v>
      </c>
      <c r="C5069" s="208" t="str">
        <f aca="false">M5069</f>
        <v>Crude</v>
      </c>
      <c r="D5069" s="208" t="str">
        <f aca="false">IF(ISNUMBER(FIND("Phy",N5069))=TRUE(),"Physical","Financial")</f>
        <v>Financial</v>
      </c>
      <c r="E5069" s="208" t="n">
        <f aca="false">IF(VLOOKUP(S5069,'DD-Lookup'!$J$6:$L$50,3,FALSE())="Monthly",(YEAR(AC5069)-YEAR(AB5069))*12+MONTH(AC5069)-MONTH(AB5069)+1,(AC5069-AB5069+1))</f>
        <v>1</v>
      </c>
      <c r="F5069" s="239" t="n">
        <f aca="false">E5069*SUM(P5069:Q5069)</f>
        <v>50000</v>
      </c>
      <c r="G5069" s="214" t="n">
        <v>1294217</v>
      </c>
      <c r="H5069" s="215" t="n">
        <v>37035.5847569444</v>
      </c>
      <c r="I5069" s="0" t="s">
        <v>1112</v>
      </c>
      <c r="M5069" s="0" t="s">
        <v>97</v>
      </c>
      <c r="N5069" s="0" t="s">
        <v>841</v>
      </c>
      <c r="O5069" s="0" t="s">
        <v>842</v>
      </c>
      <c r="Q5069" s="216" t="n">
        <v>50000</v>
      </c>
      <c r="S5069" s="0" t="s">
        <v>843</v>
      </c>
      <c r="T5069" s="0" t="s">
        <v>784</v>
      </c>
      <c r="U5069" s="218" t="n">
        <v>28.37</v>
      </c>
      <c r="V5069" s="0" t="s">
        <v>2443</v>
      </c>
      <c r="W5069" s="0" t="s">
        <v>845</v>
      </c>
      <c r="X5069" s="0" t="s">
        <v>846</v>
      </c>
      <c r="Y5069" s="0" t="s">
        <v>847</v>
      </c>
      <c r="Z5069" s="0" t="s">
        <v>571</v>
      </c>
      <c r="AA5069" s="0" t="n">
        <v>107380</v>
      </c>
      <c r="AB5069" s="215" t="n">
        <v>37073</v>
      </c>
      <c r="AC5069" s="215" t="n">
        <v>37103</v>
      </c>
    </row>
    <row r="5070" customFormat="false" ht="12.75" hidden="false" customHeight="false" outlineLevel="0" collapsed="false">
      <c r="A5070" s="208" t="str">
        <f aca="false">B5070&amp;" "&amp;C5070&amp;" "&amp;D5070</f>
        <v>US Natural Gas Financial</v>
      </c>
      <c r="B5070" s="208" t="str">
        <f aca="false">IF((LEFT(N5070,2)="US"),"US","")</f>
        <v>US</v>
      </c>
      <c r="C5070" s="208" t="str">
        <f aca="false">M5070</f>
        <v>Natural Gas</v>
      </c>
      <c r="D5070" s="208" t="str">
        <f aca="false">IF(ISNUMBER(FIND("Phy",N5070))=TRUE(),"Physical","Financial")</f>
        <v>Financial</v>
      </c>
      <c r="E5070" s="208" t="n">
        <f aca="false">IF(VLOOKUP(S5070,'DD-Lookup'!$J$6:$L$50,3,FALSE())="Monthly",(YEAR(AC5070)-YEAR(AB5070))*12+MONTH(AC5070)-MONTH(AB5070)+1,(AC5070-AB5070+1))</f>
        <v>30</v>
      </c>
      <c r="F5070" s="239" t="n">
        <f aca="false">E5070*SUM(P5070:Q5070)</f>
        <v>150000</v>
      </c>
      <c r="G5070" s="214" t="n">
        <v>1294219</v>
      </c>
      <c r="H5070" s="215" t="n">
        <v>37035.5848726852</v>
      </c>
      <c r="I5070" s="0" t="s">
        <v>1260</v>
      </c>
      <c r="M5070" s="0" t="s">
        <v>858</v>
      </c>
      <c r="N5070" s="0" t="s">
        <v>1024</v>
      </c>
      <c r="O5070" s="0" t="s">
        <v>1025</v>
      </c>
      <c r="P5070" s="216" t="n">
        <v>5000</v>
      </c>
      <c r="S5070" s="0" t="s">
        <v>1026</v>
      </c>
      <c r="T5070" s="0" t="s">
        <v>784</v>
      </c>
      <c r="U5070" s="218" t="n">
        <v>4.045</v>
      </c>
      <c r="V5070" s="0" t="s">
        <v>2481</v>
      </c>
      <c r="W5070" s="0" t="s">
        <v>1028</v>
      </c>
      <c r="X5070" s="0" t="s">
        <v>1029</v>
      </c>
      <c r="Y5070" s="0" t="s">
        <v>838</v>
      </c>
      <c r="Z5070" s="0" t="s">
        <v>571</v>
      </c>
      <c r="AA5070" s="0" t="s">
        <v>3957</v>
      </c>
      <c r="AB5070" s="215" t="n">
        <v>37043.875</v>
      </c>
      <c r="AC5070" s="215" t="n">
        <v>37072.875</v>
      </c>
    </row>
    <row r="5071" customFormat="false" ht="12.75" hidden="false" customHeight="false" outlineLevel="0" collapsed="false">
      <c r="A5071" s="208" t="str">
        <f aca="false">B5071&amp;" "&amp;C5071&amp;" "&amp;D5071</f>
        <v>US Natural Gas Physical</v>
      </c>
      <c r="B5071" s="208" t="str">
        <f aca="false">IF((LEFT(N5071,2)="US"),"US","")</f>
        <v>US</v>
      </c>
      <c r="C5071" s="208" t="str">
        <f aca="false">M5071</f>
        <v>Natural Gas</v>
      </c>
      <c r="D5071" s="208" t="str">
        <f aca="false">IF(ISNUMBER(FIND("Phy",N5071))=TRUE(),"Physical","Financial")</f>
        <v>Physical</v>
      </c>
      <c r="E5071" s="208" t="n">
        <f aca="false">IF(VLOOKUP(S5071,'DD-Lookup'!$J$6:$L$50,3,FALSE())="Monthly",(YEAR(AC5071)-YEAR(AB5071))*12+MONTH(AC5071)-MONTH(AB5071)+1,(AC5071-AB5071+1))</f>
        <v>4</v>
      </c>
      <c r="F5071" s="239" t="n">
        <f aca="false">E5071*SUM(P5071:Q5071)</f>
        <v>36000</v>
      </c>
      <c r="G5071" s="214" t="n">
        <v>1294220</v>
      </c>
      <c r="H5071" s="215" t="n">
        <v>37035.5848958333</v>
      </c>
      <c r="I5071" s="0" t="s">
        <v>2097</v>
      </c>
      <c r="M5071" s="0" t="s">
        <v>858</v>
      </c>
      <c r="N5071" s="0" t="s">
        <v>1305</v>
      </c>
      <c r="O5071" s="0" t="s">
        <v>3655</v>
      </c>
      <c r="P5071" s="216" t="n">
        <v>9000</v>
      </c>
      <c r="S5071" s="0" t="s">
        <v>1026</v>
      </c>
      <c r="T5071" s="0" t="s">
        <v>784</v>
      </c>
      <c r="U5071" s="218" t="n">
        <v>3.885</v>
      </c>
      <c r="V5071" s="0" t="s">
        <v>2123</v>
      </c>
      <c r="W5071" s="0" t="s">
        <v>1667</v>
      </c>
      <c r="X5071" s="0" t="s">
        <v>1639</v>
      </c>
      <c r="Y5071" s="0" t="s">
        <v>1310</v>
      </c>
      <c r="Z5071" s="0" t="s">
        <v>571</v>
      </c>
      <c r="AA5071" s="0" t="n">
        <v>809706</v>
      </c>
      <c r="AB5071" s="215" t="n">
        <v>37037</v>
      </c>
      <c r="AC5071" s="215" t="n">
        <v>37040</v>
      </c>
    </row>
    <row r="5072" customFormat="false" ht="12.75" hidden="false" customHeight="false" outlineLevel="0" collapsed="false">
      <c r="A5072" s="208" t="str">
        <f aca="false">B5072&amp;" "&amp;C5072&amp;" "&amp;D5072</f>
        <v>US Natural Gas Financial</v>
      </c>
      <c r="B5072" s="208" t="str">
        <f aca="false">IF((LEFT(N5072,2)="US"),"US","")</f>
        <v>US</v>
      </c>
      <c r="C5072" s="208" t="str">
        <f aca="false">M5072</f>
        <v>Natural Gas</v>
      </c>
      <c r="D5072" s="208" t="str">
        <f aca="false">IF(ISNUMBER(FIND("Phy",N5072))=TRUE(),"Physical","Financial")</f>
        <v>Financial</v>
      </c>
      <c r="E5072" s="208" t="n">
        <f aca="false">IF(VLOOKUP(S5072,'DD-Lookup'!$J$6:$L$50,3,FALSE())="Monthly",(YEAR(AC5072)-YEAR(AB5072))*12+MONTH(AC5072)-MONTH(AB5072)+1,(AC5072-AB5072+1))</f>
        <v>30</v>
      </c>
      <c r="F5072" s="239" t="n">
        <f aca="false">E5072*SUM(P5072:Q5072)</f>
        <v>150000</v>
      </c>
      <c r="G5072" s="214" t="n">
        <v>1294221</v>
      </c>
      <c r="H5072" s="215" t="n">
        <v>37035.5849537037</v>
      </c>
      <c r="I5072" s="0" t="s">
        <v>1023</v>
      </c>
      <c r="M5072" s="0" t="s">
        <v>858</v>
      </c>
      <c r="N5072" s="0" t="s">
        <v>1024</v>
      </c>
      <c r="O5072" s="0" t="s">
        <v>1025</v>
      </c>
      <c r="P5072" s="216" t="n">
        <v>5000</v>
      </c>
      <c r="S5072" s="0" t="s">
        <v>1026</v>
      </c>
      <c r="T5072" s="0" t="s">
        <v>784</v>
      </c>
      <c r="U5072" s="218" t="n">
        <v>4.04</v>
      </c>
      <c r="V5072" s="0" t="s">
        <v>2147</v>
      </c>
      <c r="W5072" s="0" t="s">
        <v>1028</v>
      </c>
      <c r="X5072" s="0" t="s">
        <v>1029</v>
      </c>
      <c r="Y5072" s="0" t="s">
        <v>838</v>
      </c>
      <c r="Z5072" s="0" t="s">
        <v>571</v>
      </c>
      <c r="AA5072" s="0" t="s">
        <v>3958</v>
      </c>
      <c r="AB5072" s="215" t="n">
        <v>37043.875</v>
      </c>
      <c r="AC5072" s="215" t="n">
        <v>37072.875</v>
      </c>
    </row>
    <row r="5073" customFormat="false" ht="12.75" hidden="false" customHeight="false" outlineLevel="0" collapsed="false">
      <c r="A5073" s="208" t="str">
        <f aca="false">B5073&amp;" "&amp;C5073&amp;" "&amp;D5073</f>
        <v>US Natural Gas Financial</v>
      </c>
      <c r="B5073" s="208" t="str">
        <f aca="false">IF((LEFT(N5073,2)="US"),"US","")</f>
        <v>US</v>
      </c>
      <c r="C5073" s="208" t="str">
        <f aca="false">M5073</f>
        <v>Natural Gas</v>
      </c>
      <c r="D5073" s="208" t="str">
        <f aca="false">IF(ISNUMBER(FIND("Phy",N5073))=TRUE(),"Physical","Financial")</f>
        <v>Financial</v>
      </c>
      <c r="E5073" s="208" t="n">
        <f aca="false">IF(VLOOKUP(S5073,'DD-Lookup'!$J$6:$L$50,3,FALSE())="Monthly",(YEAR(AC5073)-YEAR(AB5073))*12+MONTH(AC5073)-MONTH(AB5073)+1,(AC5073-AB5073+1))</f>
        <v>151</v>
      </c>
      <c r="F5073" s="239" t="n">
        <f aca="false">E5073*SUM(P5073:Q5073)</f>
        <v>755000</v>
      </c>
      <c r="G5073" s="214" t="n">
        <v>1294222</v>
      </c>
      <c r="H5073" s="215" t="n">
        <v>37035.5850578704</v>
      </c>
      <c r="I5073" s="0" t="s">
        <v>1544</v>
      </c>
      <c r="M5073" s="0" t="s">
        <v>858</v>
      </c>
      <c r="N5073" s="0" t="s">
        <v>1024</v>
      </c>
      <c r="O5073" s="0" t="s">
        <v>1289</v>
      </c>
      <c r="Q5073" s="216" t="n">
        <v>5000</v>
      </c>
      <c r="S5073" s="0" t="s">
        <v>1026</v>
      </c>
      <c r="T5073" s="0" t="s">
        <v>784</v>
      </c>
      <c r="U5073" s="218" t="n">
        <v>4.555</v>
      </c>
      <c r="V5073" s="0" t="s">
        <v>1545</v>
      </c>
      <c r="W5073" s="0" t="s">
        <v>1028</v>
      </c>
      <c r="X5073" s="0" t="s">
        <v>1029</v>
      </c>
      <c r="Y5073" s="0" t="s">
        <v>838</v>
      </c>
      <c r="Z5073" s="0" t="s">
        <v>571</v>
      </c>
      <c r="AA5073" s="0" t="s">
        <v>3959</v>
      </c>
      <c r="AB5073" s="215" t="n">
        <v>37196</v>
      </c>
      <c r="AC5073" s="215" t="n">
        <v>37346</v>
      </c>
    </row>
    <row r="5074" customFormat="false" ht="12.75" hidden="false" customHeight="false" outlineLevel="0" collapsed="false">
      <c r="A5074" s="208" t="str">
        <f aca="false">B5074&amp;" "&amp;C5074&amp;" "&amp;D5074</f>
        <v>US Natural Gas Financial</v>
      </c>
      <c r="B5074" s="208" t="str">
        <f aca="false">IF((LEFT(N5074,2)="US"),"US","")</f>
        <v>US</v>
      </c>
      <c r="C5074" s="208" t="str">
        <f aca="false">M5074</f>
        <v>Natural Gas</v>
      </c>
      <c r="D5074" s="208" t="str">
        <f aca="false">IF(ISNUMBER(FIND("Phy",N5074))=TRUE(),"Physical","Financial")</f>
        <v>Financial</v>
      </c>
      <c r="E5074" s="208" t="n">
        <f aca="false">IF(VLOOKUP(S5074,'DD-Lookup'!$J$6:$L$50,3,FALSE())="Monthly",(YEAR(AC5074)-YEAR(AB5074))*12+MONTH(AC5074)-MONTH(AB5074)+1,(AC5074-AB5074+1))</f>
        <v>30</v>
      </c>
      <c r="F5074" s="239" t="n">
        <f aca="false">E5074*SUM(P5074:Q5074)</f>
        <v>300000</v>
      </c>
      <c r="G5074" s="214" t="n">
        <v>1294223</v>
      </c>
      <c r="H5074" s="215" t="n">
        <v>37035.5850925926</v>
      </c>
      <c r="I5074" s="0" t="s">
        <v>1779</v>
      </c>
      <c r="M5074" s="0" t="s">
        <v>858</v>
      </c>
      <c r="N5074" s="0" t="s">
        <v>1024</v>
      </c>
      <c r="O5074" s="0" t="s">
        <v>1025</v>
      </c>
      <c r="P5074" s="216" t="n">
        <v>10000</v>
      </c>
      <c r="S5074" s="0" t="s">
        <v>1026</v>
      </c>
      <c r="T5074" s="0" t="s">
        <v>784</v>
      </c>
      <c r="U5074" s="218" t="n">
        <v>4.04</v>
      </c>
      <c r="V5074" s="0" t="s">
        <v>2831</v>
      </c>
      <c r="W5074" s="0" t="s">
        <v>1028</v>
      </c>
      <c r="X5074" s="0" t="s">
        <v>1029</v>
      </c>
      <c r="Y5074" s="0" t="s">
        <v>838</v>
      </c>
      <c r="Z5074" s="0" t="s">
        <v>571</v>
      </c>
      <c r="AA5074" s="0" t="s">
        <v>3960</v>
      </c>
      <c r="AB5074" s="215" t="n">
        <v>37043.875</v>
      </c>
      <c r="AC5074" s="215" t="n">
        <v>37072.875</v>
      </c>
    </row>
    <row r="5075" customFormat="false" ht="12.75" hidden="false" customHeight="false" outlineLevel="0" collapsed="false">
      <c r="A5075" s="208" t="str">
        <f aca="false">B5075&amp;" "&amp;C5075&amp;" "&amp;D5075</f>
        <v>US Natural Gas Financial</v>
      </c>
      <c r="B5075" s="208" t="str">
        <f aca="false">IF((LEFT(N5075,2)="US"),"US","")</f>
        <v>US</v>
      </c>
      <c r="C5075" s="208" t="str">
        <f aca="false">M5075</f>
        <v>Natural Gas</v>
      </c>
      <c r="D5075" s="208" t="str">
        <f aca="false">IF(ISNUMBER(FIND("Phy",N5075))=TRUE(),"Physical","Financial")</f>
        <v>Financial</v>
      </c>
      <c r="E5075" s="208" t="n">
        <f aca="false">IF(VLOOKUP(S5075,'DD-Lookup'!$J$6:$L$50,3,FALSE())="Monthly",(YEAR(AC5075)-YEAR(AB5075))*12+MONTH(AC5075)-MONTH(AB5075)+1,(AC5075-AB5075+1))</f>
        <v>151</v>
      </c>
      <c r="F5075" s="239" t="n">
        <f aca="false">E5075*SUM(P5075:Q5075)</f>
        <v>755000</v>
      </c>
      <c r="G5075" s="214" t="n">
        <v>1294225</v>
      </c>
      <c r="H5075" s="215" t="n">
        <v>37035.5852546296</v>
      </c>
      <c r="I5075" s="0" t="s">
        <v>1544</v>
      </c>
      <c r="M5075" s="0" t="s">
        <v>858</v>
      </c>
      <c r="N5075" s="0" t="s">
        <v>1024</v>
      </c>
      <c r="O5075" s="0" t="s">
        <v>1289</v>
      </c>
      <c r="Q5075" s="216" t="n">
        <v>5000</v>
      </c>
      <c r="S5075" s="0" t="s">
        <v>1026</v>
      </c>
      <c r="T5075" s="0" t="s">
        <v>784</v>
      </c>
      <c r="U5075" s="218" t="n">
        <v>4.555</v>
      </c>
      <c r="V5075" s="0" t="s">
        <v>1545</v>
      </c>
      <c r="W5075" s="0" t="s">
        <v>1028</v>
      </c>
      <c r="X5075" s="0" t="s">
        <v>1029</v>
      </c>
      <c r="Y5075" s="0" t="s">
        <v>838</v>
      </c>
      <c r="Z5075" s="0" t="s">
        <v>571</v>
      </c>
      <c r="AA5075" s="0" t="s">
        <v>3961</v>
      </c>
      <c r="AB5075" s="215" t="n">
        <v>37196</v>
      </c>
      <c r="AC5075" s="215" t="n">
        <v>37346</v>
      </c>
    </row>
    <row r="5076" customFormat="false" ht="12.75" hidden="false" customHeight="false" outlineLevel="0" collapsed="false">
      <c r="A5076" s="208" t="str">
        <f aca="false">B5076&amp;" "&amp;C5076&amp;" "&amp;D5076</f>
        <v>US Natural Gas Financial</v>
      </c>
      <c r="B5076" s="208" t="str">
        <f aca="false">IF((LEFT(N5076,2)="US"),"US","")</f>
        <v>US</v>
      </c>
      <c r="C5076" s="208" t="str">
        <f aca="false">M5076</f>
        <v>Natural Gas</v>
      </c>
      <c r="D5076" s="208" t="str">
        <f aca="false">IF(ISNUMBER(FIND("Phy",N5076))=TRUE(),"Physical","Financial")</f>
        <v>Financial</v>
      </c>
      <c r="E5076" s="208" t="n">
        <f aca="false">IF(VLOOKUP(S5076,'DD-Lookup'!$J$6:$L$50,3,FALSE())="Monthly",(YEAR(AC5076)-YEAR(AB5076))*12+MONTH(AC5076)-MONTH(AB5076)+1,(AC5076-AB5076+1))</f>
        <v>30</v>
      </c>
      <c r="F5076" s="239" t="n">
        <f aca="false">E5076*SUM(P5076:Q5076)</f>
        <v>300000</v>
      </c>
      <c r="G5076" s="214" t="n">
        <v>1294226</v>
      </c>
      <c r="H5076" s="215" t="n">
        <v>37035.5853587963</v>
      </c>
      <c r="I5076" s="0" t="s">
        <v>1449</v>
      </c>
      <c r="M5076" s="0" t="s">
        <v>858</v>
      </c>
      <c r="N5076" s="0" t="s">
        <v>1024</v>
      </c>
      <c r="O5076" s="0" t="s">
        <v>1025</v>
      </c>
      <c r="P5076" s="216" t="n">
        <v>10000</v>
      </c>
      <c r="S5076" s="0" t="s">
        <v>1026</v>
      </c>
      <c r="T5076" s="0" t="s">
        <v>784</v>
      </c>
      <c r="U5076" s="218" t="n">
        <v>4.035</v>
      </c>
      <c r="V5076" s="0" t="s">
        <v>1450</v>
      </c>
      <c r="W5076" s="0" t="s">
        <v>1028</v>
      </c>
      <c r="X5076" s="0" t="s">
        <v>1029</v>
      </c>
      <c r="Y5076" s="0" t="s">
        <v>838</v>
      </c>
      <c r="Z5076" s="0" t="s">
        <v>571</v>
      </c>
      <c r="AA5076" s="0" t="s">
        <v>3962</v>
      </c>
      <c r="AB5076" s="215" t="n">
        <v>37043.875</v>
      </c>
      <c r="AC5076" s="215" t="n">
        <v>37072.875</v>
      </c>
    </row>
    <row r="5077" customFormat="false" ht="12.75" hidden="false" customHeight="false" outlineLevel="0" collapsed="false">
      <c r="A5077" s="208" t="str">
        <f aca="false">B5077&amp;" "&amp;C5077&amp;" "&amp;D5077</f>
        <v>US Power Physical</v>
      </c>
      <c r="B5077" s="208" t="str">
        <f aca="false">IF((LEFT(N5077,2)="US"),"US","")</f>
        <v>US</v>
      </c>
      <c r="C5077" s="208" t="str">
        <f aca="false">M5077</f>
        <v>Power</v>
      </c>
      <c r="D5077" s="208" t="str">
        <f aca="false">IF(ISNUMBER(FIND("Phy",N5077))=TRUE(),"Physical","Financial")</f>
        <v>Physical</v>
      </c>
      <c r="E5077" s="208" t="n">
        <f aca="false">IF(VLOOKUP(S5077,'DD-Lookup'!$J$6:$L$50,3,FALSE())="Monthly",(YEAR(AC5077)-YEAR(AB5077))*12+MONTH(AC5077)-MONTH(AB5077)+1,(AC5077-AB5077+1))</f>
        <v>62</v>
      </c>
      <c r="F5077" s="239" t="n">
        <f aca="false">E5077*SUM(P5077:Q5077)</f>
        <v>3100</v>
      </c>
      <c r="G5077" s="214" t="n">
        <v>1294227</v>
      </c>
      <c r="H5077" s="215" t="n">
        <v>37035.5853703704</v>
      </c>
      <c r="I5077" s="0" t="s">
        <v>600</v>
      </c>
      <c r="M5077" s="0" t="s">
        <v>67</v>
      </c>
      <c r="N5077" s="0" t="s">
        <v>1081</v>
      </c>
      <c r="O5077" s="0" t="s">
        <v>1392</v>
      </c>
      <c r="P5077" s="216" t="n">
        <v>50</v>
      </c>
      <c r="S5077" s="0" t="s">
        <v>930</v>
      </c>
      <c r="T5077" s="0" t="s">
        <v>784</v>
      </c>
      <c r="U5077" s="218" t="n">
        <v>74.5</v>
      </c>
      <c r="V5077" s="0" t="s">
        <v>1216</v>
      </c>
      <c r="W5077" s="0" t="s">
        <v>1090</v>
      </c>
      <c r="X5077" s="0" t="s">
        <v>1091</v>
      </c>
      <c r="Y5077" s="0" t="s">
        <v>1051</v>
      </c>
      <c r="Z5077" s="0" t="s">
        <v>618</v>
      </c>
      <c r="AA5077" s="0" t="n">
        <v>622083.1</v>
      </c>
      <c r="AB5077" s="215" t="n">
        <v>37438.7159722222</v>
      </c>
      <c r="AC5077" s="215" t="n">
        <v>37499.7159722222</v>
      </c>
    </row>
    <row r="5078" customFormat="false" ht="12.75" hidden="false" customHeight="false" outlineLevel="0" collapsed="false">
      <c r="A5078" s="208" t="str">
        <f aca="false">B5078&amp;" "&amp;C5078&amp;" "&amp;D5078</f>
        <v>US Natural Gas Financial</v>
      </c>
      <c r="B5078" s="208" t="str">
        <f aca="false">IF((LEFT(N5078,2)="US"),"US","")</f>
        <v>US</v>
      </c>
      <c r="C5078" s="208" t="str">
        <f aca="false">M5078</f>
        <v>Natural Gas</v>
      </c>
      <c r="D5078" s="208" t="str">
        <f aca="false">IF(ISNUMBER(FIND("Phy",N5078))=TRUE(),"Physical","Financial")</f>
        <v>Financial</v>
      </c>
      <c r="E5078" s="208" t="n">
        <f aca="false">IF(VLOOKUP(S5078,'DD-Lookup'!$J$6:$L$50,3,FALSE())="Monthly",(YEAR(AC5078)-YEAR(AB5078))*12+MONTH(AC5078)-MONTH(AB5078)+1,(AC5078-AB5078+1))</f>
        <v>30</v>
      </c>
      <c r="F5078" s="239" t="n">
        <f aca="false">E5078*SUM(P5078:Q5078)</f>
        <v>300000</v>
      </c>
      <c r="G5078" s="214" t="n">
        <v>1294228</v>
      </c>
      <c r="H5078" s="215" t="n">
        <v>37035.5854513889</v>
      </c>
      <c r="I5078" s="0" t="s">
        <v>1233</v>
      </c>
      <c r="M5078" s="0" t="s">
        <v>858</v>
      </c>
      <c r="N5078" s="0" t="s">
        <v>1024</v>
      </c>
      <c r="O5078" s="0" t="s">
        <v>1025</v>
      </c>
      <c r="P5078" s="216" t="n">
        <v>10000</v>
      </c>
      <c r="S5078" s="0" t="s">
        <v>1026</v>
      </c>
      <c r="T5078" s="0" t="s">
        <v>784</v>
      </c>
      <c r="U5078" s="218" t="n">
        <v>4.035</v>
      </c>
      <c r="V5078" s="0" t="s">
        <v>3952</v>
      </c>
      <c r="W5078" s="0" t="s">
        <v>1028</v>
      </c>
      <c r="X5078" s="0" t="s">
        <v>1029</v>
      </c>
      <c r="Y5078" s="0" t="s">
        <v>838</v>
      </c>
      <c r="Z5078" s="0" t="s">
        <v>571</v>
      </c>
      <c r="AA5078" s="0" t="s">
        <v>3963</v>
      </c>
      <c r="AB5078" s="215" t="n">
        <v>37043.875</v>
      </c>
      <c r="AC5078" s="215" t="n">
        <v>37072.875</v>
      </c>
    </row>
    <row r="5079" customFormat="false" ht="12.75" hidden="false" customHeight="false" outlineLevel="0" collapsed="false">
      <c r="A5079" s="208" t="str">
        <f aca="false">B5079&amp;" "&amp;C5079&amp;" "&amp;D5079</f>
        <v>US Power Physical</v>
      </c>
      <c r="B5079" s="208" t="str">
        <f aca="false">IF((LEFT(N5079,2)="US"),"US","")</f>
        <v>US</v>
      </c>
      <c r="C5079" s="208" t="str">
        <f aca="false">M5079</f>
        <v>Power</v>
      </c>
      <c r="D5079" s="208" t="str">
        <f aca="false">IF(ISNUMBER(FIND("Phy",N5079))=TRUE(),"Physical","Financial")</f>
        <v>Physical</v>
      </c>
      <c r="E5079" s="208" t="n">
        <f aca="false">IF(VLOOKUP(S5079,'DD-Lookup'!$J$6:$L$50,3,FALSE())="Monthly",(YEAR(AC5079)-YEAR(AB5079))*12+MONTH(AC5079)-MONTH(AB5079)+1,(AC5079-AB5079+1))</f>
        <v>30</v>
      </c>
      <c r="F5079" s="239" t="n">
        <f aca="false">E5079*SUM(P5079:Q5079)</f>
        <v>1500</v>
      </c>
      <c r="G5079" s="214" t="n">
        <v>1294229</v>
      </c>
      <c r="H5079" s="215" t="n">
        <v>37035.585474537</v>
      </c>
      <c r="I5079" s="0" t="s">
        <v>1115</v>
      </c>
      <c r="M5079" s="0" t="s">
        <v>67</v>
      </c>
      <c r="N5079" s="0" t="s">
        <v>1205</v>
      </c>
      <c r="O5079" s="0" t="s">
        <v>3906</v>
      </c>
      <c r="P5079" s="216" t="n">
        <v>50</v>
      </c>
      <c r="S5079" s="0" t="s">
        <v>930</v>
      </c>
      <c r="T5079" s="0" t="s">
        <v>784</v>
      </c>
      <c r="U5079" s="218" t="n">
        <v>41</v>
      </c>
      <c r="V5079" s="0" t="s">
        <v>1339</v>
      </c>
      <c r="W5079" s="0" t="s">
        <v>1591</v>
      </c>
      <c r="X5079" s="0" t="s">
        <v>1209</v>
      </c>
      <c r="Y5079" s="0" t="s">
        <v>1051</v>
      </c>
      <c r="Z5079" s="0" t="s">
        <v>618</v>
      </c>
      <c r="AA5079" s="0" t="n">
        <v>622084.1</v>
      </c>
      <c r="AB5079" s="215" t="n">
        <v>37500</v>
      </c>
      <c r="AC5079" s="215" t="n">
        <v>37529</v>
      </c>
    </row>
    <row r="5080" customFormat="false" ht="12.75" hidden="false" customHeight="false" outlineLevel="0" collapsed="false">
      <c r="A5080" s="208" t="str">
        <f aca="false">B5080&amp;" "&amp;C5080&amp;" "&amp;D5080</f>
        <v>US Natural Gas Financial</v>
      </c>
      <c r="B5080" s="208" t="str">
        <f aca="false">IF((LEFT(N5080,2)="US"),"US","")</f>
        <v>US</v>
      </c>
      <c r="C5080" s="208" t="str">
        <f aca="false">M5080</f>
        <v>Natural Gas</v>
      </c>
      <c r="D5080" s="208" t="str">
        <f aca="false">IF(ISNUMBER(FIND("Phy",N5080))=TRUE(),"Physical","Financial")</f>
        <v>Financial</v>
      </c>
      <c r="E5080" s="208" t="n">
        <f aca="false">IF(VLOOKUP(S5080,'DD-Lookup'!$J$6:$L$50,3,FALSE())="Monthly",(YEAR(AC5080)-YEAR(AB5080))*12+MONTH(AC5080)-MONTH(AB5080)+1,(AC5080-AB5080+1))</f>
        <v>151</v>
      </c>
      <c r="F5080" s="239" t="n">
        <f aca="false">E5080*SUM(P5080:Q5080)</f>
        <v>755000</v>
      </c>
      <c r="G5080" s="214" t="n">
        <v>1294230</v>
      </c>
      <c r="H5080" s="215" t="n">
        <v>37035.5854976852</v>
      </c>
      <c r="I5080" s="0" t="s">
        <v>1078</v>
      </c>
      <c r="M5080" s="0" t="s">
        <v>858</v>
      </c>
      <c r="N5080" s="0" t="s">
        <v>1482</v>
      </c>
      <c r="O5080" s="0" t="s">
        <v>3964</v>
      </c>
      <c r="P5080" s="216" t="n">
        <v>5000</v>
      </c>
      <c r="S5080" s="0" t="s">
        <v>1026</v>
      </c>
      <c r="T5080" s="0" t="s">
        <v>784</v>
      </c>
      <c r="U5080" s="218" t="n">
        <v>0.99</v>
      </c>
      <c r="V5080" s="0" t="s">
        <v>3965</v>
      </c>
      <c r="W5080" s="0" t="s">
        <v>1485</v>
      </c>
      <c r="X5080" s="0" t="s">
        <v>1486</v>
      </c>
      <c r="Y5080" s="0" t="s">
        <v>838</v>
      </c>
      <c r="Z5080" s="0" t="s">
        <v>571</v>
      </c>
      <c r="AA5080" s="0" t="s">
        <v>3966</v>
      </c>
      <c r="AB5080" s="215" t="n">
        <v>37196</v>
      </c>
      <c r="AC5080" s="215" t="n">
        <v>37346</v>
      </c>
    </row>
    <row r="5081" customFormat="false" ht="12.75" hidden="false" customHeight="false" outlineLevel="0" collapsed="false">
      <c r="A5081" s="208" t="str">
        <f aca="false">B5081&amp;" "&amp;C5081&amp;" "&amp;D5081</f>
        <v>US Natural Gas Physical</v>
      </c>
      <c r="B5081" s="208" t="str">
        <f aca="false">IF((LEFT(N5081,2)="US"),"US","")</f>
        <v>US</v>
      </c>
      <c r="C5081" s="208" t="str">
        <f aca="false">M5081</f>
        <v>Natural Gas</v>
      </c>
      <c r="D5081" s="208" t="str">
        <f aca="false">IF(ISNUMBER(FIND("Phy",N5081))=TRUE(),"Physical","Financial")</f>
        <v>Physical</v>
      </c>
      <c r="E5081" s="208" t="n">
        <f aca="false">IF(VLOOKUP(S5081,'DD-Lookup'!$J$6:$L$50,3,FALSE())="Monthly",(YEAR(AC5081)-YEAR(AB5081))*12+MONTH(AC5081)-MONTH(AB5081)+1,(AC5081-AB5081+1))</f>
        <v>4</v>
      </c>
      <c r="F5081" s="239" t="n">
        <f aca="false">E5081*SUM(P5081:Q5081)</f>
        <v>20000</v>
      </c>
      <c r="G5081" s="214" t="n">
        <v>1294231</v>
      </c>
      <c r="H5081" s="215" t="n">
        <v>37035.5855324074</v>
      </c>
      <c r="I5081" s="0" t="s">
        <v>1471</v>
      </c>
      <c r="M5081" s="0" t="s">
        <v>858</v>
      </c>
      <c r="N5081" s="0" t="s">
        <v>1305</v>
      </c>
      <c r="O5081" s="0" t="s">
        <v>3730</v>
      </c>
      <c r="P5081" s="216" t="n">
        <v>5000</v>
      </c>
      <c r="S5081" s="0" t="s">
        <v>1026</v>
      </c>
      <c r="T5081" s="0" t="s">
        <v>784</v>
      </c>
      <c r="U5081" s="218" t="n">
        <v>4.25</v>
      </c>
      <c r="V5081" s="0" t="s">
        <v>1472</v>
      </c>
      <c r="W5081" s="0" t="s">
        <v>1531</v>
      </c>
      <c r="X5081" s="0" t="s">
        <v>1532</v>
      </c>
      <c r="Y5081" s="0" t="s">
        <v>1310</v>
      </c>
      <c r="Z5081" s="0" t="s">
        <v>571</v>
      </c>
      <c r="AA5081" s="0" t="n">
        <v>809707</v>
      </c>
      <c r="AB5081" s="215" t="n">
        <v>37037</v>
      </c>
      <c r="AC5081" s="215" t="n">
        <v>37040</v>
      </c>
    </row>
    <row r="5082" customFormat="false" ht="12.75" hidden="false" customHeight="false" outlineLevel="0" collapsed="false">
      <c r="A5082" s="208" t="str">
        <f aca="false">B5082&amp;" "&amp;C5082&amp;" "&amp;D5082</f>
        <v>US Power Physical</v>
      </c>
      <c r="B5082" s="208" t="str">
        <f aca="false">IF((LEFT(N5082,2)="US"),"US","")</f>
        <v>US</v>
      </c>
      <c r="C5082" s="208" t="str">
        <f aca="false">M5082</f>
        <v>Power</v>
      </c>
      <c r="D5082" s="208" t="str">
        <f aca="false">IF(ISNUMBER(FIND("Phy",N5082))=TRUE(),"Physical","Financial")</f>
        <v>Physical</v>
      </c>
      <c r="E5082" s="208" t="n">
        <f aca="false">IF(VLOOKUP(S5082,'DD-Lookup'!$J$6:$L$50,3,FALSE())="Monthly",(YEAR(AC5082)-YEAR(AB5082))*12+MONTH(AC5082)-MONTH(AB5082)+1,(AC5082-AB5082+1))</f>
        <v>30</v>
      </c>
      <c r="F5082" s="239" t="n">
        <f aca="false">E5082*SUM(P5082:Q5082)</f>
        <v>1500</v>
      </c>
      <c r="G5082" s="214" t="n">
        <v>1294233</v>
      </c>
      <c r="H5082" s="215" t="n">
        <v>37035.5855671296</v>
      </c>
      <c r="I5082" s="0" t="s">
        <v>3967</v>
      </c>
      <c r="M5082" s="0" t="s">
        <v>67</v>
      </c>
      <c r="N5082" s="0" t="s">
        <v>1081</v>
      </c>
      <c r="O5082" s="0" t="s">
        <v>1161</v>
      </c>
      <c r="P5082" s="216" t="n">
        <v>50</v>
      </c>
      <c r="S5082" s="0" t="s">
        <v>930</v>
      </c>
      <c r="T5082" s="0" t="s">
        <v>784</v>
      </c>
      <c r="U5082" s="218" t="n">
        <v>62.55</v>
      </c>
      <c r="V5082" s="0" t="s">
        <v>3968</v>
      </c>
      <c r="W5082" s="0" t="s">
        <v>1090</v>
      </c>
      <c r="X5082" s="0" t="s">
        <v>1135</v>
      </c>
      <c r="Y5082" s="0" t="s">
        <v>1051</v>
      </c>
      <c r="Z5082" s="0" t="s">
        <v>618</v>
      </c>
      <c r="AA5082" s="0" t="n">
        <v>622086.1</v>
      </c>
      <c r="AB5082" s="215" t="n">
        <v>37043.7159722222</v>
      </c>
      <c r="AC5082" s="215" t="n">
        <v>37072.7159722222</v>
      </c>
    </row>
    <row r="5083" customFormat="false" ht="12.75" hidden="false" customHeight="false" outlineLevel="0" collapsed="false">
      <c r="A5083" s="208" t="str">
        <f aca="false">B5083&amp;" "&amp;C5083&amp;" "&amp;D5083</f>
        <v>US Power Physical</v>
      </c>
      <c r="B5083" s="208" t="str">
        <f aca="false">IF((LEFT(N5083,2)="US"),"US","")</f>
        <v>US</v>
      </c>
      <c r="C5083" s="208" t="str">
        <f aca="false">M5083</f>
        <v>Power</v>
      </c>
      <c r="D5083" s="208" t="str">
        <f aca="false">IF(ISNUMBER(FIND("Phy",N5083))=TRUE(),"Physical","Financial")</f>
        <v>Physical</v>
      </c>
      <c r="E5083" s="208" t="n">
        <f aca="false">IF(VLOOKUP(S5083,'DD-Lookup'!$J$6:$L$50,3,FALSE())="Monthly",(YEAR(AC5083)-YEAR(AB5083))*12+MONTH(AC5083)-MONTH(AB5083)+1,(AC5083-AB5083+1))</f>
        <v>30</v>
      </c>
      <c r="F5083" s="239" t="n">
        <f aca="false">E5083*SUM(P5083:Q5083)</f>
        <v>1500</v>
      </c>
      <c r="G5083" s="214" t="n">
        <v>1294232</v>
      </c>
      <c r="H5083" s="215" t="n">
        <v>37035.5855671296</v>
      </c>
      <c r="I5083" s="0" t="s">
        <v>1225</v>
      </c>
      <c r="M5083" s="0" t="s">
        <v>67</v>
      </c>
      <c r="N5083" s="0" t="s">
        <v>1081</v>
      </c>
      <c r="O5083" s="0" t="s">
        <v>3382</v>
      </c>
      <c r="P5083" s="216" t="n">
        <v>50</v>
      </c>
      <c r="S5083" s="0" t="s">
        <v>930</v>
      </c>
      <c r="T5083" s="0" t="s">
        <v>784</v>
      </c>
      <c r="U5083" s="218" t="n">
        <v>45.25</v>
      </c>
      <c r="V5083" s="0" t="s">
        <v>1226</v>
      </c>
      <c r="W5083" s="0" t="s">
        <v>1084</v>
      </c>
      <c r="X5083" s="0" t="s">
        <v>1182</v>
      </c>
      <c r="Y5083" s="0" t="s">
        <v>1051</v>
      </c>
      <c r="Z5083" s="0" t="s">
        <v>618</v>
      </c>
      <c r="AA5083" s="0" t="n">
        <v>622085.1</v>
      </c>
      <c r="AB5083" s="215" t="n">
        <v>37135.5944444445</v>
      </c>
      <c r="AC5083" s="215" t="n">
        <v>37164.5944444445</v>
      </c>
    </row>
    <row r="5084" customFormat="false" ht="12.75" hidden="false" customHeight="false" outlineLevel="0" collapsed="false">
      <c r="A5084" s="208" t="str">
        <f aca="false">B5084&amp;" "&amp;C5084&amp;" "&amp;D5084</f>
        <v>US Natural Gas Physical</v>
      </c>
      <c r="B5084" s="208" t="str">
        <f aca="false">IF((LEFT(N5084,2)="US"),"US","")</f>
        <v>US</v>
      </c>
      <c r="C5084" s="208" t="str">
        <f aca="false">M5084</f>
        <v>Natural Gas</v>
      </c>
      <c r="D5084" s="208" t="str">
        <f aca="false">IF(ISNUMBER(FIND("Phy",N5084))=TRUE(),"Physical","Financial")</f>
        <v>Physical</v>
      </c>
      <c r="E5084" s="208" t="n">
        <f aca="false">IF(VLOOKUP(S5084,'DD-Lookup'!$J$6:$L$50,3,FALSE())="Monthly",(YEAR(AC5084)-YEAR(AB5084))*12+MONTH(AC5084)-MONTH(AB5084)+1,(AC5084-AB5084+1))</f>
        <v>4</v>
      </c>
      <c r="F5084" s="239" t="n">
        <f aca="false">E5084*SUM(P5084:Q5084)</f>
        <v>40000</v>
      </c>
      <c r="G5084" s="214" t="n">
        <v>1294235</v>
      </c>
      <c r="H5084" s="215" t="n">
        <v>37035.5855902778</v>
      </c>
      <c r="I5084" s="0" t="s">
        <v>1738</v>
      </c>
      <c r="M5084" s="0" t="s">
        <v>858</v>
      </c>
      <c r="N5084" s="0" t="s">
        <v>1305</v>
      </c>
      <c r="O5084" s="0" t="s">
        <v>3542</v>
      </c>
      <c r="P5084" s="216" t="n">
        <v>10000</v>
      </c>
      <c r="S5084" s="0" t="s">
        <v>1026</v>
      </c>
      <c r="T5084" s="0" t="s">
        <v>784</v>
      </c>
      <c r="U5084" s="218" t="n">
        <v>3.985</v>
      </c>
      <c r="V5084" s="0" t="s">
        <v>1739</v>
      </c>
      <c r="W5084" s="0" t="s">
        <v>1434</v>
      </c>
      <c r="X5084" s="0" t="s">
        <v>1435</v>
      </c>
      <c r="Y5084" s="0" t="s">
        <v>1310</v>
      </c>
      <c r="Z5084" s="0" t="s">
        <v>571</v>
      </c>
      <c r="AA5084" s="0" t="n">
        <v>809708</v>
      </c>
      <c r="AB5084" s="215" t="n">
        <v>37037</v>
      </c>
      <c r="AC5084" s="215" t="n">
        <v>37040</v>
      </c>
    </row>
    <row r="5085" customFormat="false" ht="12.75" hidden="false" customHeight="false" outlineLevel="0" collapsed="false">
      <c r="A5085" s="208" t="str">
        <f aca="false">B5085&amp;" "&amp;C5085&amp;" "&amp;D5085</f>
        <v>US Power Physical</v>
      </c>
      <c r="B5085" s="208" t="str">
        <f aca="false">IF((LEFT(N5085,2)="US"),"US","")</f>
        <v>US</v>
      </c>
      <c r="C5085" s="208" t="str">
        <f aca="false">M5085</f>
        <v>Power</v>
      </c>
      <c r="D5085" s="208" t="str">
        <f aca="false">IF(ISNUMBER(FIND("Phy",N5085))=TRUE(),"Physical","Financial")</f>
        <v>Physical</v>
      </c>
      <c r="E5085" s="208" t="n">
        <f aca="false">IF(VLOOKUP(S5085,'DD-Lookup'!$J$6:$L$50,3,FALSE())="Monthly",(YEAR(AC5085)-YEAR(AB5085))*12+MONTH(AC5085)-MONTH(AB5085)+1,(AC5085-AB5085+1))</f>
        <v>59</v>
      </c>
      <c r="F5085" s="239" t="n">
        <f aca="false">E5085*SUM(P5085:Q5085)</f>
        <v>2950</v>
      </c>
      <c r="G5085" s="214" t="n">
        <v>1294237</v>
      </c>
      <c r="H5085" s="215" t="n">
        <v>37035.5856365741</v>
      </c>
      <c r="I5085" s="0" t="s">
        <v>1225</v>
      </c>
      <c r="M5085" s="0" t="s">
        <v>67</v>
      </c>
      <c r="N5085" s="0" t="s">
        <v>1205</v>
      </c>
      <c r="O5085" s="0" t="s">
        <v>2332</v>
      </c>
      <c r="P5085" s="216" t="n">
        <v>50</v>
      </c>
      <c r="S5085" s="0" t="s">
        <v>930</v>
      </c>
      <c r="T5085" s="0" t="s">
        <v>784</v>
      </c>
      <c r="U5085" s="218" t="n">
        <v>39.5</v>
      </c>
      <c r="V5085" s="0" t="s">
        <v>3969</v>
      </c>
      <c r="W5085" s="0" t="s">
        <v>1591</v>
      </c>
      <c r="X5085" s="0" t="s">
        <v>1209</v>
      </c>
      <c r="Y5085" s="0" t="s">
        <v>1051</v>
      </c>
      <c r="Z5085" s="0" t="s">
        <v>618</v>
      </c>
      <c r="AA5085" s="0" t="n">
        <v>622087.1</v>
      </c>
      <c r="AB5085" s="215" t="n">
        <v>37257</v>
      </c>
      <c r="AC5085" s="215" t="n">
        <v>37315</v>
      </c>
    </row>
    <row r="5086" customFormat="false" ht="12.75" hidden="false" customHeight="false" outlineLevel="0" collapsed="false">
      <c r="A5086" s="208" t="str">
        <f aca="false">B5086&amp;" "&amp;C5086&amp;" "&amp;D5086</f>
        <v>US Crude Financial</v>
      </c>
      <c r="B5086" s="208" t="str">
        <f aca="false">IF((LEFT(N5086,2)="US"),"US","")</f>
        <v>US</v>
      </c>
      <c r="C5086" s="208" t="str">
        <f aca="false">M5086</f>
        <v>Crude</v>
      </c>
      <c r="D5086" s="208" t="str">
        <f aca="false">IF(ISNUMBER(FIND("Phy",N5086))=TRUE(),"Physical","Financial")</f>
        <v>Financial</v>
      </c>
      <c r="E5086" s="208" t="n">
        <f aca="false">IF(VLOOKUP(S5086,'DD-Lookup'!$J$6:$L$50,3,FALSE())="Monthly",(YEAR(AC5086)-YEAR(AB5086))*12+MONTH(AC5086)-MONTH(AB5086)+1,(AC5086-AB5086+1))</f>
        <v>1</v>
      </c>
      <c r="F5086" s="239" t="n">
        <f aca="false">E5086*SUM(P5086:Q5086)</f>
        <v>50000</v>
      </c>
      <c r="G5086" s="214" t="n">
        <v>1294239</v>
      </c>
      <c r="H5086" s="215" t="n">
        <v>37035.5856481481</v>
      </c>
      <c r="I5086" s="0" t="s">
        <v>1112</v>
      </c>
      <c r="M5086" s="0" t="s">
        <v>97</v>
      </c>
      <c r="N5086" s="0" t="s">
        <v>841</v>
      </c>
      <c r="O5086" s="0" t="s">
        <v>842</v>
      </c>
      <c r="Q5086" s="216" t="n">
        <v>50000</v>
      </c>
      <c r="S5086" s="0" t="s">
        <v>843</v>
      </c>
      <c r="T5086" s="0" t="s">
        <v>784</v>
      </c>
      <c r="U5086" s="218" t="n">
        <v>28.39</v>
      </c>
      <c r="V5086" s="0" t="s">
        <v>2339</v>
      </c>
      <c r="W5086" s="0" t="s">
        <v>845</v>
      </c>
      <c r="X5086" s="0" t="s">
        <v>846</v>
      </c>
      <c r="Y5086" s="0" t="s">
        <v>847</v>
      </c>
      <c r="Z5086" s="0" t="s">
        <v>571</v>
      </c>
      <c r="AA5086" s="0" t="n">
        <v>107381</v>
      </c>
      <c r="AB5086" s="215" t="n">
        <v>37073</v>
      </c>
      <c r="AC5086" s="215" t="n">
        <v>37103</v>
      </c>
    </row>
    <row r="5087" customFormat="false" ht="12.75" hidden="false" customHeight="false" outlineLevel="0" collapsed="false">
      <c r="A5087" s="208" t="str">
        <f aca="false">B5087&amp;" "&amp;C5087&amp;" "&amp;D5087</f>
        <v>US Crude Financial</v>
      </c>
      <c r="B5087" s="208" t="str">
        <f aca="false">IF((LEFT(N5087,2)="US"),"US","")</f>
        <v>US</v>
      </c>
      <c r="C5087" s="208" t="str">
        <f aca="false">M5087</f>
        <v>Crude</v>
      </c>
      <c r="D5087" s="208" t="str">
        <f aca="false">IF(ISNUMBER(FIND("Phy",N5087))=TRUE(),"Physical","Financial")</f>
        <v>Financial</v>
      </c>
      <c r="E5087" s="208" t="n">
        <f aca="false">IF(VLOOKUP(S5087,'DD-Lookup'!$J$6:$L$50,3,FALSE())="Monthly",(YEAR(AC5087)-YEAR(AB5087))*12+MONTH(AC5087)-MONTH(AB5087)+1,(AC5087-AB5087+1))</f>
        <v>1</v>
      </c>
      <c r="F5087" s="239" t="n">
        <f aca="false">E5087*SUM(P5087:Q5087)</f>
        <v>50000</v>
      </c>
      <c r="G5087" s="214" t="n">
        <v>1294241</v>
      </c>
      <c r="H5087" s="215" t="n">
        <v>37035.5857060185</v>
      </c>
      <c r="I5087" s="0" t="s">
        <v>2320</v>
      </c>
      <c r="M5087" s="0" t="s">
        <v>97</v>
      </c>
      <c r="N5087" s="0" t="s">
        <v>841</v>
      </c>
      <c r="O5087" s="0" t="s">
        <v>889</v>
      </c>
      <c r="P5087" s="216" t="n">
        <v>50000</v>
      </c>
      <c r="S5087" s="0" t="s">
        <v>843</v>
      </c>
      <c r="T5087" s="0" t="s">
        <v>784</v>
      </c>
      <c r="U5087" s="218" t="n">
        <v>28.37</v>
      </c>
      <c r="V5087" s="0" t="s">
        <v>2321</v>
      </c>
      <c r="W5087" s="0" t="s">
        <v>845</v>
      </c>
      <c r="X5087" s="0" t="s">
        <v>891</v>
      </c>
      <c r="Y5087" s="0" t="s">
        <v>847</v>
      </c>
      <c r="Z5087" s="0" t="s">
        <v>571</v>
      </c>
      <c r="AA5087" s="0" t="n">
        <v>107382</v>
      </c>
      <c r="AB5087" s="215" t="n">
        <v>37073</v>
      </c>
      <c r="AC5087" s="215" t="n">
        <v>37103</v>
      </c>
    </row>
    <row r="5088" customFormat="false" ht="12.75" hidden="false" customHeight="false" outlineLevel="0" collapsed="false">
      <c r="A5088" s="208" t="str">
        <f aca="false">B5088&amp;" "&amp;C5088&amp;" "&amp;D5088</f>
        <v>US Natural Gas Financial</v>
      </c>
      <c r="B5088" s="208" t="str">
        <f aca="false">IF((LEFT(N5088,2)="US"),"US","")</f>
        <v>US</v>
      </c>
      <c r="C5088" s="208" t="str">
        <f aca="false">M5088</f>
        <v>Natural Gas</v>
      </c>
      <c r="D5088" s="208" t="str">
        <f aca="false">IF(ISNUMBER(FIND("Phy",N5088))=TRUE(),"Physical","Financial")</f>
        <v>Financial</v>
      </c>
      <c r="E5088" s="208" t="n">
        <f aca="false">IF(VLOOKUP(S5088,'DD-Lookup'!$J$6:$L$50,3,FALSE())="Monthly",(YEAR(AC5088)-YEAR(AB5088))*12+MONTH(AC5088)-MONTH(AB5088)+1,(AC5088-AB5088+1))</f>
        <v>151</v>
      </c>
      <c r="F5088" s="239" t="n">
        <f aca="false">E5088*SUM(P5088:Q5088)</f>
        <v>377500</v>
      </c>
      <c r="G5088" s="214" t="n">
        <v>1294243</v>
      </c>
      <c r="H5088" s="215" t="n">
        <v>37035.585787037</v>
      </c>
      <c r="I5088" s="0" t="s">
        <v>1155</v>
      </c>
      <c r="M5088" s="0" t="s">
        <v>858</v>
      </c>
      <c r="N5088" s="0" t="s">
        <v>1024</v>
      </c>
      <c r="O5088" s="0" t="s">
        <v>1289</v>
      </c>
      <c r="P5088" s="216" t="n">
        <v>2500</v>
      </c>
      <c r="S5088" s="0" t="s">
        <v>1026</v>
      </c>
      <c r="T5088" s="0" t="s">
        <v>784</v>
      </c>
      <c r="U5088" s="218" t="n">
        <v>4.535</v>
      </c>
      <c r="V5088" s="0" t="s">
        <v>1156</v>
      </c>
      <c r="W5088" s="0" t="s">
        <v>1028</v>
      </c>
      <c r="X5088" s="0" t="s">
        <v>1029</v>
      </c>
      <c r="Y5088" s="0" t="s">
        <v>838</v>
      </c>
      <c r="Z5088" s="0" t="s">
        <v>571</v>
      </c>
      <c r="AA5088" s="0" t="s">
        <v>3970</v>
      </c>
      <c r="AB5088" s="215" t="n">
        <v>37196</v>
      </c>
      <c r="AC5088" s="215" t="n">
        <v>37346</v>
      </c>
    </row>
    <row r="5089" customFormat="false" ht="12.75" hidden="false" customHeight="false" outlineLevel="0" collapsed="false">
      <c r="A5089" s="208" t="str">
        <f aca="false">B5089&amp;" "&amp;C5089&amp;" "&amp;D5089</f>
        <v>US Natural Gas Physical</v>
      </c>
      <c r="B5089" s="208" t="str">
        <f aca="false">IF((LEFT(N5089,2)="US"),"US","")</f>
        <v>US</v>
      </c>
      <c r="C5089" s="208" t="str">
        <f aca="false">M5089</f>
        <v>Natural Gas</v>
      </c>
      <c r="D5089" s="208" t="str">
        <f aca="false">IF(ISNUMBER(FIND("Phy",N5089))=TRUE(),"Physical","Financial")</f>
        <v>Physical</v>
      </c>
      <c r="E5089" s="208" t="n">
        <f aca="false">IF(VLOOKUP(S5089,'DD-Lookup'!$J$6:$L$50,3,FALSE())="Monthly",(YEAR(AC5089)-YEAR(AB5089))*12+MONTH(AC5089)-MONTH(AB5089)+1,(AC5089-AB5089+1))</f>
        <v>30</v>
      </c>
      <c r="F5089" s="239" t="n">
        <f aca="false">E5089*SUM(P5089:Q5089)</f>
        <v>300000</v>
      </c>
      <c r="G5089" s="214" t="n">
        <v>1294244</v>
      </c>
      <c r="H5089" s="215" t="n">
        <v>37035.5858564815</v>
      </c>
      <c r="I5089" s="0" t="s">
        <v>1155</v>
      </c>
      <c r="J5089" s="0" t="s">
        <v>1246</v>
      </c>
      <c r="K5089" s="0" t="s">
        <v>1200</v>
      </c>
      <c r="M5089" s="0" t="s">
        <v>858</v>
      </c>
      <c r="N5089" s="0" t="s">
        <v>1501</v>
      </c>
      <c r="O5089" s="0" t="s">
        <v>1502</v>
      </c>
      <c r="Q5089" s="216" t="n">
        <v>10000</v>
      </c>
      <c r="S5089" s="0" t="s">
        <v>1026</v>
      </c>
      <c r="T5089" s="0" t="s">
        <v>784</v>
      </c>
      <c r="U5089" s="218" t="n">
        <v>-0.01</v>
      </c>
      <c r="V5089" s="0" t="s">
        <v>3971</v>
      </c>
      <c r="W5089" s="0" t="s">
        <v>1314</v>
      </c>
      <c r="X5089" s="0" t="s">
        <v>1315</v>
      </c>
      <c r="Y5089" s="0" t="s">
        <v>1310</v>
      </c>
      <c r="Z5089" s="0" t="s">
        <v>571</v>
      </c>
      <c r="AA5089" s="0" t="s">
        <v>3972</v>
      </c>
      <c r="AB5089" s="215" t="n">
        <v>37043.875</v>
      </c>
      <c r="AC5089" s="215" t="n">
        <v>37072.875</v>
      </c>
    </row>
    <row r="5090" customFormat="false" ht="12.75" hidden="false" customHeight="false" outlineLevel="0" collapsed="false">
      <c r="A5090" s="208" t="str">
        <f aca="false">B5090&amp;" "&amp;C5090&amp;" "&amp;D5090</f>
        <v>US Crude Financial</v>
      </c>
      <c r="B5090" s="208" t="str">
        <f aca="false">IF((LEFT(N5090,2)="US"),"US","")</f>
        <v>US</v>
      </c>
      <c r="C5090" s="208" t="str">
        <f aca="false">M5090</f>
        <v>Crude</v>
      </c>
      <c r="D5090" s="208" t="str">
        <f aca="false">IF(ISNUMBER(FIND("Phy",N5090))=TRUE(),"Physical","Financial")</f>
        <v>Financial</v>
      </c>
      <c r="E5090" s="208" t="n">
        <f aca="false">IF(VLOOKUP(S5090,'DD-Lookup'!$J$6:$L$50,3,FALSE())="Monthly",(YEAR(AC5090)-YEAR(AB5090))*12+MONTH(AC5090)-MONTH(AB5090)+1,(AC5090-AB5090+1))</f>
        <v>1</v>
      </c>
      <c r="F5090" s="239" t="n">
        <f aca="false">E5090*SUM(P5090:Q5090)</f>
        <v>50000</v>
      </c>
      <c r="G5090" s="214" t="n">
        <v>1294245</v>
      </c>
      <c r="H5090" s="215" t="n">
        <v>37035.5859837963</v>
      </c>
      <c r="I5090" s="0" t="s">
        <v>1376</v>
      </c>
      <c r="M5090" s="0" t="s">
        <v>97</v>
      </c>
      <c r="N5090" s="0" t="s">
        <v>841</v>
      </c>
      <c r="O5090" s="0" t="s">
        <v>842</v>
      </c>
      <c r="P5090" s="216" t="n">
        <v>50000</v>
      </c>
      <c r="S5090" s="0" t="s">
        <v>843</v>
      </c>
      <c r="T5090" s="0" t="s">
        <v>784</v>
      </c>
      <c r="U5090" s="218" t="n">
        <v>28.35</v>
      </c>
      <c r="V5090" s="0" t="s">
        <v>3289</v>
      </c>
      <c r="W5090" s="0" t="s">
        <v>845</v>
      </c>
      <c r="X5090" s="0" t="s">
        <v>846</v>
      </c>
      <c r="Y5090" s="0" t="s">
        <v>847</v>
      </c>
      <c r="Z5090" s="0" t="s">
        <v>571</v>
      </c>
      <c r="AA5090" s="0" t="n">
        <v>107383</v>
      </c>
      <c r="AB5090" s="215" t="n">
        <v>37073</v>
      </c>
      <c r="AC5090" s="215" t="n">
        <v>37103</v>
      </c>
    </row>
    <row r="5091" customFormat="false" ht="12.75" hidden="false" customHeight="false" outlineLevel="0" collapsed="false">
      <c r="A5091" s="208" t="str">
        <f aca="false">B5091&amp;" "&amp;C5091&amp;" "&amp;D5091</f>
        <v>US Natural Gas Financial</v>
      </c>
      <c r="B5091" s="208" t="str">
        <f aca="false">IF((LEFT(N5091,2)="US"),"US","")</f>
        <v>US</v>
      </c>
      <c r="C5091" s="208" t="str">
        <f aca="false">M5091</f>
        <v>Natural Gas</v>
      </c>
      <c r="D5091" s="208" t="str">
        <f aca="false">IF(ISNUMBER(FIND("Phy",N5091))=TRUE(),"Physical","Financial")</f>
        <v>Financial</v>
      </c>
      <c r="E5091" s="208" t="n">
        <f aca="false">IF(VLOOKUP(S5091,'DD-Lookup'!$J$6:$L$50,3,FALSE())="Monthly",(YEAR(AC5091)-YEAR(AB5091))*12+MONTH(AC5091)-MONTH(AB5091)+1,(AC5091-AB5091+1))</f>
        <v>31</v>
      </c>
      <c r="F5091" s="239" t="n">
        <f aca="false">E5091*SUM(P5091:Q5091)</f>
        <v>465000</v>
      </c>
      <c r="G5091" s="214" t="n">
        <v>1294246</v>
      </c>
      <c r="H5091" s="215" t="n">
        <v>37035.5859953704</v>
      </c>
      <c r="I5091" s="0" t="s">
        <v>593</v>
      </c>
      <c r="M5091" s="0" t="s">
        <v>858</v>
      </c>
      <c r="N5091" s="0" t="s">
        <v>1024</v>
      </c>
      <c r="O5091" s="0" t="s">
        <v>1099</v>
      </c>
      <c r="Q5091" s="216" t="n">
        <v>15000</v>
      </c>
      <c r="S5091" s="0" t="s">
        <v>1026</v>
      </c>
      <c r="T5091" s="0" t="s">
        <v>784</v>
      </c>
      <c r="U5091" s="218" t="n">
        <v>4.1</v>
      </c>
      <c r="V5091" s="0" t="s">
        <v>1064</v>
      </c>
      <c r="W5091" s="0" t="s">
        <v>1028</v>
      </c>
      <c r="X5091" s="0" t="s">
        <v>1029</v>
      </c>
      <c r="Y5091" s="0" t="s">
        <v>838</v>
      </c>
      <c r="Z5091" s="0" t="s">
        <v>571</v>
      </c>
      <c r="AA5091" s="0" t="s">
        <v>3973</v>
      </c>
      <c r="AB5091" s="215" t="n">
        <v>37073.875</v>
      </c>
      <c r="AC5091" s="215" t="n">
        <v>37103.875</v>
      </c>
    </row>
    <row r="5092" customFormat="false" ht="12.75" hidden="false" customHeight="false" outlineLevel="0" collapsed="false">
      <c r="A5092" s="208" t="str">
        <f aca="false">B5092&amp;" "&amp;C5092&amp;" "&amp;D5092</f>
        <v>US Natural Gas Financial</v>
      </c>
      <c r="B5092" s="208" t="str">
        <f aca="false">IF((LEFT(N5092,2)="US"),"US","")</f>
        <v>US</v>
      </c>
      <c r="C5092" s="208" t="str">
        <f aca="false">M5092</f>
        <v>Natural Gas</v>
      </c>
      <c r="D5092" s="208" t="str">
        <f aca="false">IF(ISNUMBER(FIND("Phy",N5092))=TRUE(),"Physical","Financial")</f>
        <v>Financial</v>
      </c>
      <c r="E5092" s="208" t="n">
        <f aca="false">IF(VLOOKUP(S5092,'DD-Lookup'!$J$6:$L$50,3,FALSE())="Monthly",(YEAR(AC5092)-YEAR(AB5092))*12+MONTH(AC5092)-MONTH(AB5092)+1,(AC5092-AB5092+1))</f>
        <v>6</v>
      </c>
      <c r="F5092" s="239" t="n">
        <f aca="false">E5092*SUM(P5092:Q5092)</f>
        <v>180000</v>
      </c>
      <c r="G5092" s="214" t="n">
        <v>1294248</v>
      </c>
      <c r="H5092" s="215" t="n">
        <v>37035.5860069444</v>
      </c>
      <c r="I5092" s="0" t="s">
        <v>1738</v>
      </c>
      <c r="M5092" s="0" t="s">
        <v>858</v>
      </c>
      <c r="N5092" s="0" t="s">
        <v>1024</v>
      </c>
      <c r="O5092" s="0" t="s">
        <v>3235</v>
      </c>
      <c r="Q5092" s="216" t="n">
        <v>30000</v>
      </c>
      <c r="S5092" s="0" t="s">
        <v>1026</v>
      </c>
      <c r="T5092" s="0" t="s">
        <v>784</v>
      </c>
      <c r="U5092" s="218" t="n">
        <v>3.985</v>
      </c>
      <c r="V5092" s="0" t="s">
        <v>2724</v>
      </c>
      <c r="W5092" s="0" t="s">
        <v>1406</v>
      </c>
      <c r="X5092" s="0" t="s">
        <v>1407</v>
      </c>
      <c r="Y5092" s="0" t="s">
        <v>838</v>
      </c>
      <c r="Z5092" s="0" t="s">
        <v>571</v>
      </c>
      <c r="AA5092" s="0" t="s">
        <v>3974</v>
      </c>
      <c r="AB5092" s="215" t="n">
        <v>37037.875</v>
      </c>
      <c r="AC5092" s="215" t="n">
        <v>37042.875</v>
      </c>
    </row>
    <row r="5093" customFormat="false" ht="12.75" hidden="false" customHeight="false" outlineLevel="0" collapsed="false">
      <c r="A5093" s="208" t="str">
        <f aca="false">B5093&amp;" "&amp;C5093&amp;" "&amp;D5093</f>
        <v>US Natural Gas Physical</v>
      </c>
      <c r="B5093" s="208" t="str">
        <f aca="false">IF((LEFT(N5093,2)="US"),"US","")</f>
        <v>US</v>
      </c>
      <c r="C5093" s="208" t="str">
        <f aca="false">M5093</f>
        <v>Natural Gas</v>
      </c>
      <c r="D5093" s="208" t="str">
        <f aca="false">IF(ISNUMBER(FIND("Phy",N5093))=TRUE(),"Physical","Financial")</f>
        <v>Physical</v>
      </c>
      <c r="E5093" s="208" t="n">
        <f aca="false">IF(VLOOKUP(S5093,'DD-Lookup'!$J$6:$L$50,3,FALSE())="Monthly",(YEAR(AC5093)-YEAR(AB5093))*12+MONTH(AC5093)-MONTH(AB5093)+1,(AC5093-AB5093+1))</f>
        <v>6</v>
      </c>
      <c r="F5093" s="239" t="n">
        <f aca="false">E5093*SUM(P5093:Q5093)</f>
        <v>60000</v>
      </c>
      <c r="G5093" s="214" t="n">
        <v>1294249</v>
      </c>
      <c r="H5093" s="215" t="n">
        <v>37035.5860648148</v>
      </c>
      <c r="I5093" s="0" t="s">
        <v>1925</v>
      </c>
      <c r="M5093" s="0" t="s">
        <v>858</v>
      </c>
      <c r="N5093" s="0" t="s">
        <v>1305</v>
      </c>
      <c r="O5093" s="0" t="s">
        <v>3606</v>
      </c>
      <c r="Q5093" s="216" t="n">
        <v>10000</v>
      </c>
      <c r="S5093" s="0" t="s">
        <v>1026</v>
      </c>
      <c r="T5093" s="0" t="s">
        <v>784</v>
      </c>
      <c r="U5093" s="218" t="n">
        <v>4.235</v>
      </c>
      <c r="V5093" s="0" t="s">
        <v>3931</v>
      </c>
      <c r="W5093" s="0" t="s">
        <v>1493</v>
      </c>
      <c r="X5093" s="0" t="s">
        <v>1494</v>
      </c>
      <c r="Y5093" s="0" t="s">
        <v>1310</v>
      </c>
      <c r="Z5093" s="0" t="s">
        <v>571</v>
      </c>
      <c r="AA5093" s="0" t="n">
        <v>809711</v>
      </c>
      <c r="AB5093" s="215" t="n">
        <v>37037.875</v>
      </c>
      <c r="AC5093" s="215" t="n">
        <v>37042.875</v>
      </c>
    </row>
    <row r="5094" customFormat="false" ht="12.75" hidden="false" customHeight="false" outlineLevel="0" collapsed="false">
      <c r="A5094" s="208" t="str">
        <f aca="false">B5094&amp;" "&amp;C5094&amp;" "&amp;D5094</f>
        <v>US Crude Financial</v>
      </c>
      <c r="B5094" s="208" t="str">
        <f aca="false">IF((LEFT(N5094,2)="US"),"US","")</f>
        <v>US</v>
      </c>
      <c r="C5094" s="208" t="str">
        <f aca="false">M5094</f>
        <v>Crude</v>
      </c>
      <c r="D5094" s="208" t="str">
        <f aca="false">IF(ISNUMBER(FIND("Phy",N5094))=TRUE(),"Physical","Financial")</f>
        <v>Financial</v>
      </c>
      <c r="E5094" s="208" t="n">
        <f aca="false">IF(VLOOKUP(S5094,'DD-Lookup'!$J$6:$L$50,3,FALSE())="Monthly",(YEAR(AC5094)-YEAR(AB5094))*12+MONTH(AC5094)-MONTH(AB5094)+1,(AC5094-AB5094+1))</f>
        <v>1</v>
      </c>
      <c r="F5094" s="239" t="n">
        <f aca="false">E5094*SUM(P5094:Q5094)</f>
        <v>50000</v>
      </c>
      <c r="G5094" s="214" t="n">
        <v>1294251</v>
      </c>
      <c r="H5094" s="215" t="n">
        <v>37035.5861574074</v>
      </c>
      <c r="I5094" s="0" t="s">
        <v>2320</v>
      </c>
      <c r="M5094" s="0" t="s">
        <v>97</v>
      </c>
      <c r="N5094" s="0" t="s">
        <v>841</v>
      </c>
      <c r="O5094" s="0" t="s">
        <v>889</v>
      </c>
      <c r="P5094" s="216" t="n">
        <v>50000</v>
      </c>
      <c r="S5094" s="0" t="s">
        <v>843</v>
      </c>
      <c r="T5094" s="0" t="s">
        <v>784</v>
      </c>
      <c r="U5094" s="218" t="n">
        <v>28.33</v>
      </c>
      <c r="V5094" s="0" t="s">
        <v>2321</v>
      </c>
      <c r="W5094" s="0" t="s">
        <v>845</v>
      </c>
      <c r="X5094" s="0" t="s">
        <v>891</v>
      </c>
      <c r="Y5094" s="0" t="s">
        <v>847</v>
      </c>
      <c r="Z5094" s="0" t="s">
        <v>571</v>
      </c>
      <c r="AA5094" s="0" t="n">
        <v>107384</v>
      </c>
      <c r="AB5094" s="215" t="n">
        <v>37073</v>
      </c>
      <c r="AC5094" s="215" t="n">
        <v>37103</v>
      </c>
    </row>
    <row r="5095" customFormat="false" ht="12.75" hidden="false" customHeight="false" outlineLevel="0" collapsed="false">
      <c r="A5095" s="208" t="str">
        <f aca="false">B5095&amp;" "&amp;C5095&amp;" "&amp;D5095</f>
        <v>US Natural Gas Financial</v>
      </c>
      <c r="B5095" s="208" t="str">
        <f aca="false">IF((LEFT(N5095,2)="US"),"US","")</f>
        <v>US</v>
      </c>
      <c r="C5095" s="208" t="str">
        <f aca="false">M5095</f>
        <v>Natural Gas</v>
      </c>
      <c r="D5095" s="208" t="str">
        <f aca="false">IF(ISNUMBER(FIND("Phy",N5095))=TRUE(),"Physical","Financial")</f>
        <v>Financial</v>
      </c>
      <c r="E5095" s="208" t="n">
        <f aca="false">IF(VLOOKUP(S5095,'DD-Lookup'!$J$6:$L$50,3,FALSE())="Monthly",(YEAR(AC5095)-YEAR(AB5095))*12+MONTH(AC5095)-MONTH(AB5095)+1,(AC5095-AB5095+1))</f>
        <v>30</v>
      </c>
      <c r="F5095" s="239" t="n">
        <f aca="false">E5095*SUM(P5095:Q5095)</f>
        <v>150000</v>
      </c>
      <c r="G5095" s="214" t="n">
        <v>1294252</v>
      </c>
      <c r="H5095" s="215" t="n">
        <v>37035.5862384259</v>
      </c>
      <c r="I5095" s="0" t="s">
        <v>1233</v>
      </c>
      <c r="M5095" s="0" t="s">
        <v>858</v>
      </c>
      <c r="N5095" s="0" t="s">
        <v>1024</v>
      </c>
      <c r="O5095" s="0" t="s">
        <v>1025</v>
      </c>
      <c r="P5095" s="216" t="n">
        <v>5000</v>
      </c>
      <c r="S5095" s="0" t="s">
        <v>1026</v>
      </c>
      <c r="T5095" s="0" t="s">
        <v>784</v>
      </c>
      <c r="U5095" s="218" t="n">
        <v>4.03</v>
      </c>
      <c r="V5095" s="0" t="s">
        <v>3952</v>
      </c>
      <c r="W5095" s="0" t="s">
        <v>1028</v>
      </c>
      <c r="X5095" s="0" t="s">
        <v>1029</v>
      </c>
      <c r="Y5095" s="0" t="s">
        <v>838</v>
      </c>
      <c r="Z5095" s="0" t="s">
        <v>571</v>
      </c>
      <c r="AA5095" s="0" t="s">
        <v>3975</v>
      </c>
      <c r="AB5095" s="215" t="n">
        <v>37043.875</v>
      </c>
      <c r="AC5095" s="215" t="n">
        <v>37072.875</v>
      </c>
    </row>
    <row r="5096" customFormat="false" ht="12.75" hidden="false" customHeight="false" outlineLevel="0" collapsed="false">
      <c r="A5096" s="208" t="str">
        <f aca="false">B5096&amp;" "&amp;C5096&amp;" "&amp;D5096</f>
        <v>US Natural Gas Physical</v>
      </c>
      <c r="B5096" s="208" t="str">
        <f aca="false">IF((LEFT(N5096,2)="US"),"US","")</f>
        <v>US</v>
      </c>
      <c r="C5096" s="208" t="str">
        <f aca="false">M5096</f>
        <v>Natural Gas</v>
      </c>
      <c r="D5096" s="208" t="str">
        <f aca="false">IF(ISNUMBER(FIND("Phy",N5096))=TRUE(),"Physical","Financial")</f>
        <v>Physical</v>
      </c>
      <c r="E5096" s="208" t="n">
        <f aca="false">IF(VLOOKUP(S5096,'DD-Lookup'!$J$6:$L$50,3,FALSE())="Monthly",(YEAR(AC5096)-YEAR(AB5096))*12+MONTH(AC5096)-MONTH(AB5096)+1,(AC5096-AB5096+1))</f>
        <v>6</v>
      </c>
      <c r="F5096" s="239" t="n">
        <f aca="false">E5096*SUM(P5096:Q5096)</f>
        <v>30000</v>
      </c>
      <c r="G5096" s="214" t="n">
        <v>1294253</v>
      </c>
      <c r="H5096" s="215" t="n">
        <v>37035.5862962963</v>
      </c>
      <c r="I5096" s="0" t="s">
        <v>2149</v>
      </c>
      <c r="M5096" s="0" t="s">
        <v>858</v>
      </c>
      <c r="N5096" s="0" t="s">
        <v>1305</v>
      </c>
      <c r="O5096" s="0" t="s">
        <v>3836</v>
      </c>
      <c r="Q5096" s="216" t="n">
        <v>5000</v>
      </c>
      <c r="S5096" s="0" t="s">
        <v>1026</v>
      </c>
      <c r="T5096" s="0" t="s">
        <v>784</v>
      </c>
      <c r="U5096" s="218" t="n">
        <v>3.92</v>
      </c>
      <c r="V5096" s="0" t="s">
        <v>2150</v>
      </c>
      <c r="W5096" s="0" t="s">
        <v>1667</v>
      </c>
      <c r="X5096" s="0" t="s">
        <v>1639</v>
      </c>
      <c r="Y5096" s="0" t="s">
        <v>1310</v>
      </c>
      <c r="Z5096" s="0" t="s">
        <v>571</v>
      </c>
      <c r="AA5096" s="0" t="n">
        <v>809713</v>
      </c>
      <c r="AB5096" s="215" t="n">
        <v>37037.875</v>
      </c>
      <c r="AC5096" s="215" t="n">
        <v>37042.875</v>
      </c>
    </row>
    <row r="5097" customFormat="false" ht="12.75" hidden="false" customHeight="false" outlineLevel="0" collapsed="false">
      <c r="A5097" s="208" t="str">
        <f aca="false">B5097&amp;" "&amp;C5097&amp;" "&amp;D5097</f>
        <v>US Crude Financial</v>
      </c>
      <c r="B5097" s="208" t="str">
        <f aca="false">IF((LEFT(N5097,2)="US"),"US","")</f>
        <v>US</v>
      </c>
      <c r="C5097" s="208" t="str">
        <f aca="false">M5097</f>
        <v>Crude</v>
      </c>
      <c r="D5097" s="208" t="str">
        <f aca="false">IF(ISNUMBER(FIND("Phy",N5097))=TRUE(),"Physical","Financial")</f>
        <v>Financial</v>
      </c>
      <c r="E5097" s="208" t="n">
        <f aca="false">IF(VLOOKUP(S5097,'DD-Lookup'!$J$6:$L$50,3,FALSE())="Monthly",(YEAR(AC5097)-YEAR(AB5097))*12+MONTH(AC5097)-MONTH(AB5097)+1,(AC5097-AB5097+1))</f>
        <v>1</v>
      </c>
      <c r="F5097" s="239" t="n">
        <f aca="false">E5097*SUM(P5097:Q5097)</f>
        <v>50000</v>
      </c>
      <c r="G5097" s="214" t="n">
        <v>1294255</v>
      </c>
      <c r="H5097" s="215" t="n">
        <v>37035.5863078704</v>
      </c>
      <c r="I5097" s="0" t="s">
        <v>1376</v>
      </c>
      <c r="M5097" s="0" t="s">
        <v>97</v>
      </c>
      <c r="N5097" s="0" t="s">
        <v>841</v>
      </c>
      <c r="O5097" s="0" t="s">
        <v>842</v>
      </c>
      <c r="Q5097" s="216" t="n">
        <v>50000</v>
      </c>
      <c r="S5097" s="0" t="s">
        <v>843</v>
      </c>
      <c r="T5097" s="0" t="s">
        <v>784</v>
      </c>
      <c r="U5097" s="218" t="n">
        <v>28.35</v>
      </c>
      <c r="V5097" s="0" t="s">
        <v>2312</v>
      </c>
      <c r="W5097" s="0" t="s">
        <v>845</v>
      </c>
      <c r="X5097" s="0" t="s">
        <v>846</v>
      </c>
      <c r="Y5097" s="0" t="s">
        <v>847</v>
      </c>
      <c r="Z5097" s="0" t="s">
        <v>571</v>
      </c>
      <c r="AA5097" s="0" t="n">
        <v>107385</v>
      </c>
      <c r="AB5097" s="215" t="n">
        <v>37073</v>
      </c>
      <c r="AC5097" s="215" t="n">
        <v>37103</v>
      </c>
    </row>
    <row r="5098" customFormat="false" ht="12.75" hidden="false" customHeight="false" outlineLevel="0" collapsed="false">
      <c r="A5098" s="208" t="str">
        <f aca="false">B5098&amp;" "&amp;C5098&amp;" "&amp;D5098</f>
        <v>US Natural Gas Financial</v>
      </c>
      <c r="B5098" s="208" t="str">
        <f aca="false">IF((LEFT(N5098,2)="US"),"US","")</f>
        <v>US</v>
      </c>
      <c r="C5098" s="208" t="str">
        <f aca="false">M5098</f>
        <v>Natural Gas</v>
      </c>
      <c r="D5098" s="208" t="str">
        <f aca="false">IF(ISNUMBER(FIND("Phy",N5098))=TRUE(),"Physical","Financial")</f>
        <v>Financial</v>
      </c>
      <c r="E5098" s="208" t="n">
        <f aca="false">IF(VLOOKUP(S5098,'DD-Lookup'!$J$6:$L$50,3,FALSE())="Monthly",(YEAR(AC5098)-YEAR(AB5098))*12+MONTH(AC5098)-MONTH(AB5098)+1,(AC5098-AB5098+1))</f>
        <v>30</v>
      </c>
      <c r="F5098" s="239" t="n">
        <f aca="false">E5098*SUM(P5098:Q5098)</f>
        <v>150000</v>
      </c>
      <c r="G5098" s="214" t="n">
        <v>1294256</v>
      </c>
      <c r="H5098" s="215" t="n">
        <v>37035.5863310185</v>
      </c>
      <c r="I5098" s="0" t="s">
        <v>1112</v>
      </c>
      <c r="M5098" s="0" t="s">
        <v>858</v>
      </c>
      <c r="N5098" s="0" t="s">
        <v>1024</v>
      </c>
      <c r="O5098" s="0" t="s">
        <v>1025</v>
      </c>
      <c r="P5098" s="216" t="n">
        <v>5000</v>
      </c>
      <c r="S5098" s="0" t="s">
        <v>1026</v>
      </c>
      <c r="T5098" s="0" t="s">
        <v>784</v>
      </c>
      <c r="U5098" s="218" t="n">
        <v>4.03</v>
      </c>
      <c r="V5098" s="0" t="s">
        <v>1263</v>
      </c>
      <c r="W5098" s="0" t="s">
        <v>1028</v>
      </c>
      <c r="X5098" s="0" t="s">
        <v>1029</v>
      </c>
      <c r="Y5098" s="0" t="s">
        <v>838</v>
      </c>
      <c r="Z5098" s="0" t="s">
        <v>571</v>
      </c>
      <c r="AA5098" s="0" t="s">
        <v>3976</v>
      </c>
      <c r="AB5098" s="215" t="n">
        <v>37043.875</v>
      </c>
      <c r="AC5098" s="215" t="n">
        <v>37072.875</v>
      </c>
    </row>
    <row r="5099" customFormat="false" ht="12.75" hidden="false" customHeight="false" outlineLevel="0" collapsed="false">
      <c r="A5099" s="208" t="str">
        <f aca="false">B5099&amp;" "&amp;C5099&amp;" "&amp;D5099</f>
        <v>US Natural Gas Physical</v>
      </c>
      <c r="B5099" s="208" t="str">
        <f aca="false">IF((LEFT(N5099,2)="US"),"US","")</f>
        <v>US</v>
      </c>
      <c r="C5099" s="208" t="str">
        <f aca="false">M5099</f>
        <v>Natural Gas</v>
      </c>
      <c r="D5099" s="208" t="str">
        <f aca="false">IF(ISNUMBER(FIND("Phy",N5099))=TRUE(),"Physical","Financial")</f>
        <v>Physical</v>
      </c>
      <c r="E5099" s="208" t="n">
        <f aca="false">IF(VLOOKUP(S5099,'DD-Lookup'!$J$6:$L$50,3,FALSE())="Monthly",(YEAR(AC5099)-YEAR(AB5099))*12+MONTH(AC5099)-MONTH(AB5099)+1,(AC5099-AB5099+1))</f>
        <v>4</v>
      </c>
      <c r="F5099" s="239" t="n">
        <f aca="false">E5099*SUM(P5099:Q5099)</f>
        <v>40000</v>
      </c>
      <c r="G5099" s="214" t="n">
        <v>1294257</v>
      </c>
      <c r="H5099" s="215" t="n">
        <v>37035.5863888889</v>
      </c>
      <c r="I5099" s="0" t="s">
        <v>1738</v>
      </c>
      <c r="M5099" s="0" t="s">
        <v>858</v>
      </c>
      <c r="N5099" s="0" t="s">
        <v>1305</v>
      </c>
      <c r="O5099" s="0" t="s">
        <v>3542</v>
      </c>
      <c r="P5099" s="216" t="n">
        <v>10000</v>
      </c>
      <c r="S5099" s="0" t="s">
        <v>1026</v>
      </c>
      <c r="T5099" s="0" t="s">
        <v>784</v>
      </c>
      <c r="U5099" s="218" t="n">
        <v>3.98</v>
      </c>
      <c r="V5099" s="0" t="s">
        <v>1739</v>
      </c>
      <c r="W5099" s="0" t="s">
        <v>1434</v>
      </c>
      <c r="X5099" s="0" t="s">
        <v>1435</v>
      </c>
      <c r="Y5099" s="0" t="s">
        <v>1310</v>
      </c>
      <c r="Z5099" s="0" t="s">
        <v>571</v>
      </c>
      <c r="AA5099" s="0" t="n">
        <v>809714</v>
      </c>
      <c r="AB5099" s="215" t="n">
        <v>37037</v>
      </c>
      <c r="AC5099" s="215" t="n">
        <v>37040</v>
      </c>
    </row>
    <row r="5100" customFormat="false" ht="12.75" hidden="false" customHeight="false" outlineLevel="0" collapsed="false">
      <c r="A5100" s="208" t="str">
        <f aca="false">B5100&amp;" "&amp;C5100&amp;" "&amp;D5100</f>
        <v>US Power Financial</v>
      </c>
      <c r="B5100" s="208" t="str">
        <f aca="false">IF((LEFT(N5100,2)="US"),"US","")</f>
        <v>US</v>
      </c>
      <c r="C5100" s="208" t="str">
        <f aca="false">M5100</f>
        <v>Power</v>
      </c>
      <c r="D5100" s="208" t="str">
        <f aca="false">IF(ISNUMBER(FIND("Phy",N5100))=TRUE(),"Physical","Financial")</f>
        <v>Financial</v>
      </c>
      <c r="E5100" s="208" t="n">
        <f aca="false">IF(VLOOKUP(S5100,'DD-Lookup'!$J$6:$L$50,3,FALSE())="Monthly",(YEAR(AC5100)-YEAR(AB5100))*12+MONTH(AC5100)-MONTH(AB5100)+1,(AC5100-AB5100+1))</f>
        <v>4</v>
      </c>
      <c r="F5100" s="239" t="n">
        <f aca="false">E5100*SUM(P5100:Q5100)</f>
        <v>200</v>
      </c>
      <c r="G5100" s="214" t="n">
        <v>1294258</v>
      </c>
      <c r="H5100" s="215" t="n">
        <v>37035.586400463</v>
      </c>
      <c r="I5100" s="0" t="s">
        <v>1165</v>
      </c>
      <c r="M5100" s="0" t="s">
        <v>67</v>
      </c>
      <c r="N5100" s="0" t="s">
        <v>1046</v>
      </c>
      <c r="O5100" s="0" t="s">
        <v>3977</v>
      </c>
      <c r="P5100" s="216" t="n">
        <v>50</v>
      </c>
      <c r="S5100" s="0" t="s">
        <v>930</v>
      </c>
      <c r="T5100" s="0" t="s">
        <v>784</v>
      </c>
      <c r="U5100" s="218" t="n">
        <v>34.25</v>
      </c>
      <c r="V5100" s="0" t="s">
        <v>1190</v>
      </c>
      <c r="W5100" s="0" t="s">
        <v>1122</v>
      </c>
      <c r="X5100" s="0" t="s">
        <v>1123</v>
      </c>
      <c r="Y5100" s="0" t="s">
        <v>1051</v>
      </c>
      <c r="Z5100" s="0" t="s">
        <v>571</v>
      </c>
      <c r="AA5100" s="0" t="n">
        <v>622090.1</v>
      </c>
      <c r="AB5100" s="215" t="n">
        <v>37040.875</v>
      </c>
      <c r="AC5100" s="215" t="n">
        <v>37043.875</v>
      </c>
    </row>
    <row r="5101" customFormat="false" ht="12.75" hidden="false" customHeight="false" outlineLevel="0" collapsed="false">
      <c r="A5101" s="208" t="str">
        <f aca="false">B5101&amp;" "&amp;C5101&amp;" "&amp;D5101</f>
        <v>US Natural Gas Financial</v>
      </c>
      <c r="B5101" s="208" t="str">
        <f aca="false">IF((LEFT(N5101,2)="US"),"US","")</f>
        <v>US</v>
      </c>
      <c r="C5101" s="208" t="str">
        <f aca="false">M5101</f>
        <v>Natural Gas</v>
      </c>
      <c r="D5101" s="208" t="str">
        <f aca="false">IF(ISNUMBER(FIND("Phy",N5101))=TRUE(),"Physical","Financial")</f>
        <v>Financial</v>
      </c>
      <c r="E5101" s="208" t="n">
        <f aca="false">IF(VLOOKUP(S5101,'DD-Lookup'!$J$6:$L$50,3,FALSE())="Monthly",(YEAR(AC5101)-YEAR(AB5101))*12+MONTH(AC5101)-MONTH(AB5101)+1,(AC5101-AB5101+1))</f>
        <v>30</v>
      </c>
      <c r="F5101" s="239" t="n">
        <f aca="false">E5101*SUM(P5101:Q5101)</f>
        <v>300000</v>
      </c>
      <c r="G5101" s="214" t="n">
        <v>1294259</v>
      </c>
      <c r="H5101" s="215" t="n">
        <v>37035.5864467593</v>
      </c>
      <c r="I5101" s="0" t="s">
        <v>1155</v>
      </c>
      <c r="M5101" s="0" t="s">
        <v>858</v>
      </c>
      <c r="N5101" s="0" t="s">
        <v>1482</v>
      </c>
      <c r="O5101" s="0" t="s">
        <v>1849</v>
      </c>
      <c r="Q5101" s="216" t="n">
        <v>10000</v>
      </c>
      <c r="S5101" s="0" t="s">
        <v>1026</v>
      </c>
      <c r="T5101" s="0" t="s">
        <v>784</v>
      </c>
      <c r="U5101" s="218" t="n">
        <v>-0.0375</v>
      </c>
      <c r="V5101" s="0" t="s">
        <v>2681</v>
      </c>
      <c r="W5101" s="0" t="s">
        <v>1851</v>
      </c>
      <c r="X5101" s="0" t="s">
        <v>1852</v>
      </c>
      <c r="Y5101" s="0" t="s">
        <v>838</v>
      </c>
      <c r="Z5101" s="0" t="s">
        <v>571</v>
      </c>
      <c r="AA5101" s="0" t="s">
        <v>3978</v>
      </c>
      <c r="AB5101" s="215" t="n">
        <v>37043.875</v>
      </c>
      <c r="AC5101" s="215" t="n">
        <v>37072.875</v>
      </c>
    </row>
    <row r="5102" customFormat="false" ht="12.75" hidden="false" customHeight="false" outlineLevel="0" collapsed="false">
      <c r="A5102" s="208" t="str">
        <f aca="false">B5102&amp;" "&amp;C5102&amp;" "&amp;D5102</f>
        <v>US Natural Gas Financial</v>
      </c>
      <c r="B5102" s="208" t="str">
        <f aca="false">IF((LEFT(N5102,2)="US"),"US","")</f>
        <v>US</v>
      </c>
      <c r="C5102" s="208" t="str">
        <f aca="false">M5102</f>
        <v>Natural Gas</v>
      </c>
      <c r="D5102" s="208" t="str">
        <f aca="false">IF(ISNUMBER(FIND("Phy",N5102))=TRUE(),"Physical","Financial")</f>
        <v>Financial</v>
      </c>
      <c r="E5102" s="208" t="n">
        <f aca="false">IF(VLOOKUP(S5102,'DD-Lookup'!$J$6:$L$50,3,FALSE())="Monthly",(YEAR(AC5102)-YEAR(AB5102))*12+MONTH(AC5102)-MONTH(AB5102)+1,(AC5102-AB5102+1))</f>
        <v>31</v>
      </c>
      <c r="F5102" s="239" t="n">
        <f aca="false">E5102*SUM(P5102:Q5102)</f>
        <v>620000</v>
      </c>
      <c r="G5102" s="214" t="n">
        <v>1294260</v>
      </c>
      <c r="H5102" s="215" t="n">
        <v>37035.5864930556</v>
      </c>
      <c r="I5102" s="0" t="s">
        <v>2023</v>
      </c>
      <c r="M5102" s="0" t="s">
        <v>858</v>
      </c>
      <c r="N5102" s="0" t="s">
        <v>1024</v>
      </c>
      <c r="O5102" s="0" t="s">
        <v>1145</v>
      </c>
      <c r="P5102" s="216" t="n">
        <v>20000</v>
      </c>
      <c r="S5102" s="0" t="s">
        <v>1026</v>
      </c>
      <c r="T5102" s="0" t="s">
        <v>784</v>
      </c>
      <c r="U5102" s="218" t="n">
        <v>4.17</v>
      </c>
      <c r="V5102" s="0" t="s">
        <v>2024</v>
      </c>
      <c r="W5102" s="0" t="s">
        <v>1028</v>
      </c>
      <c r="X5102" s="0" t="s">
        <v>1029</v>
      </c>
      <c r="Y5102" s="0" t="s">
        <v>838</v>
      </c>
      <c r="Z5102" s="0" t="s">
        <v>571</v>
      </c>
      <c r="AA5102" s="0" t="s">
        <v>3979</v>
      </c>
      <c r="AB5102" s="215" t="n">
        <v>37104.875</v>
      </c>
      <c r="AC5102" s="215" t="n">
        <v>37134.875</v>
      </c>
    </row>
    <row r="5103" customFormat="false" ht="12.75" hidden="false" customHeight="false" outlineLevel="0" collapsed="false">
      <c r="A5103" s="208" t="str">
        <f aca="false">B5103&amp;" "&amp;C5103&amp;" "&amp;D5103</f>
        <v>US Natural Gas Physical</v>
      </c>
      <c r="B5103" s="208" t="str">
        <f aca="false">IF((LEFT(N5103,2)="US"),"US","")</f>
        <v>US</v>
      </c>
      <c r="C5103" s="208" t="str">
        <f aca="false">M5103</f>
        <v>Natural Gas</v>
      </c>
      <c r="D5103" s="208" t="str">
        <f aca="false">IF(ISNUMBER(FIND("Phy",N5103))=TRUE(),"Physical","Financial")</f>
        <v>Physical</v>
      </c>
      <c r="E5103" s="208" t="n">
        <f aca="false">IF(VLOOKUP(S5103,'DD-Lookup'!$J$6:$L$50,3,FALSE())="Monthly",(YEAR(AC5103)-YEAR(AB5103))*12+MONTH(AC5103)-MONTH(AB5103)+1,(AC5103-AB5103+1))</f>
        <v>4</v>
      </c>
      <c r="F5103" s="239" t="n">
        <f aca="false">E5103*SUM(P5103:Q5103)</f>
        <v>40000</v>
      </c>
      <c r="G5103" s="214" t="n">
        <v>1294265</v>
      </c>
      <c r="H5103" s="215" t="n">
        <v>37035.5867013889</v>
      </c>
      <c r="I5103" s="0" t="s">
        <v>1930</v>
      </c>
      <c r="M5103" s="0" t="s">
        <v>858</v>
      </c>
      <c r="N5103" s="0" t="s">
        <v>1305</v>
      </c>
      <c r="O5103" s="0" t="s">
        <v>3542</v>
      </c>
      <c r="Q5103" s="216" t="n">
        <v>10000</v>
      </c>
      <c r="S5103" s="0" t="s">
        <v>1026</v>
      </c>
      <c r="T5103" s="0" t="s">
        <v>784</v>
      </c>
      <c r="U5103" s="218" t="n">
        <v>3.98</v>
      </c>
      <c r="V5103" s="0" t="s">
        <v>1931</v>
      </c>
      <c r="W5103" s="0" t="s">
        <v>1434</v>
      </c>
      <c r="X5103" s="0" t="s">
        <v>1435</v>
      </c>
      <c r="Y5103" s="0" t="s">
        <v>1310</v>
      </c>
      <c r="Z5103" s="0" t="s">
        <v>571</v>
      </c>
      <c r="AA5103" s="0" t="n">
        <v>809716</v>
      </c>
      <c r="AB5103" s="215" t="n">
        <v>37037</v>
      </c>
      <c r="AC5103" s="215" t="n">
        <v>37040</v>
      </c>
    </row>
    <row r="5104" customFormat="false" ht="12.75" hidden="false" customHeight="false" outlineLevel="0" collapsed="false">
      <c r="A5104" s="208" t="str">
        <f aca="false">B5104&amp;" "&amp;C5104&amp;" "&amp;D5104</f>
        <v>US Crude Financial</v>
      </c>
      <c r="B5104" s="208" t="str">
        <f aca="false">IF((LEFT(N5104,2)="US"),"US","")</f>
        <v>US</v>
      </c>
      <c r="C5104" s="208" t="str">
        <f aca="false">M5104</f>
        <v>Crude</v>
      </c>
      <c r="D5104" s="208" t="str">
        <f aca="false">IF(ISNUMBER(FIND("Phy",N5104))=TRUE(),"Physical","Financial")</f>
        <v>Financial</v>
      </c>
      <c r="E5104" s="208" t="n">
        <f aca="false">IF(VLOOKUP(S5104,'DD-Lookup'!$J$6:$L$50,3,FALSE())="Monthly",(YEAR(AC5104)-YEAR(AB5104))*12+MONTH(AC5104)-MONTH(AB5104)+1,(AC5104-AB5104+1))</f>
        <v>1</v>
      </c>
      <c r="F5104" s="239" t="n">
        <f aca="false">E5104*SUM(P5104:Q5104)</f>
        <v>50000</v>
      </c>
      <c r="G5104" s="214" t="n">
        <v>1294266</v>
      </c>
      <c r="H5104" s="215" t="n">
        <v>37035.586724537</v>
      </c>
      <c r="I5104" s="0" t="s">
        <v>1112</v>
      </c>
      <c r="M5104" s="0" t="s">
        <v>97</v>
      </c>
      <c r="N5104" s="0" t="s">
        <v>841</v>
      </c>
      <c r="O5104" s="0" t="s">
        <v>842</v>
      </c>
      <c r="Q5104" s="216" t="n">
        <v>50000</v>
      </c>
      <c r="S5104" s="0" t="s">
        <v>843</v>
      </c>
      <c r="T5104" s="0" t="s">
        <v>784</v>
      </c>
      <c r="U5104" s="218" t="n">
        <v>28.37</v>
      </c>
      <c r="V5104" s="0" t="s">
        <v>2339</v>
      </c>
      <c r="W5104" s="0" t="s">
        <v>845</v>
      </c>
      <c r="X5104" s="0" t="s">
        <v>846</v>
      </c>
      <c r="Y5104" s="0" t="s">
        <v>847</v>
      </c>
      <c r="Z5104" s="0" t="s">
        <v>571</v>
      </c>
      <c r="AA5104" s="0" t="n">
        <v>107386</v>
      </c>
      <c r="AB5104" s="215" t="n">
        <v>37073</v>
      </c>
      <c r="AC5104" s="215" t="n">
        <v>37103</v>
      </c>
    </row>
    <row r="5105" customFormat="false" ht="12.75" hidden="false" customHeight="false" outlineLevel="0" collapsed="false">
      <c r="A5105" s="208" t="str">
        <f aca="false">B5105&amp;" "&amp;C5105&amp;" "&amp;D5105</f>
        <v>US Natural Gas Physical</v>
      </c>
      <c r="B5105" s="208" t="str">
        <f aca="false">IF((LEFT(N5105,2)="US"),"US","")</f>
        <v>US</v>
      </c>
      <c r="C5105" s="208" t="str">
        <f aca="false">M5105</f>
        <v>Natural Gas</v>
      </c>
      <c r="D5105" s="208" t="str">
        <f aca="false">IF(ISNUMBER(FIND("Phy",N5105))=TRUE(),"Physical","Financial")</f>
        <v>Physical</v>
      </c>
      <c r="E5105" s="208" t="n">
        <f aca="false">IF(VLOOKUP(S5105,'DD-Lookup'!$J$6:$L$50,3,FALSE())="Monthly",(YEAR(AC5105)-YEAR(AB5105))*12+MONTH(AC5105)-MONTH(AB5105)+1,(AC5105-AB5105+1))</f>
        <v>6</v>
      </c>
      <c r="F5105" s="239" t="n">
        <f aca="false">E5105*SUM(P5105:Q5105)</f>
        <v>15000</v>
      </c>
      <c r="G5105" s="214" t="n">
        <v>1294267</v>
      </c>
      <c r="H5105" s="215" t="n">
        <v>37035.5867361111</v>
      </c>
      <c r="I5105" s="0" t="s">
        <v>1976</v>
      </c>
      <c r="M5105" s="0" t="s">
        <v>858</v>
      </c>
      <c r="N5105" s="0" t="s">
        <v>1305</v>
      </c>
      <c r="O5105" s="0" t="s">
        <v>3936</v>
      </c>
      <c r="Q5105" s="216" t="n">
        <v>2500</v>
      </c>
      <c r="S5105" s="0" t="s">
        <v>1026</v>
      </c>
      <c r="T5105" s="0" t="s">
        <v>784</v>
      </c>
      <c r="U5105" s="218" t="n">
        <v>3.96</v>
      </c>
      <c r="V5105" s="0" t="s">
        <v>2809</v>
      </c>
      <c r="W5105" s="0" t="s">
        <v>1422</v>
      </c>
      <c r="X5105" s="0" t="s">
        <v>1423</v>
      </c>
      <c r="Y5105" s="0" t="s">
        <v>1310</v>
      </c>
      <c r="Z5105" s="0" t="s">
        <v>571</v>
      </c>
      <c r="AA5105" s="0" t="n">
        <v>809717</v>
      </c>
      <c r="AB5105" s="215" t="n">
        <v>37037.875</v>
      </c>
      <c r="AC5105" s="215" t="n">
        <v>37042.875</v>
      </c>
    </row>
    <row r="5106" customFormat="false" ht="12.75" hidden="false" customHeight="false" outlineLevel="0" collapsed="false">
      <c r="A5106" s="208" t="str">
        <f aca="false">B5106&amp;" "&amp;C5106&amp;" "&amp;D5106</f>
        <v>US Crude Financial</v>
      </c>
      <c r="B5106" s="208" t="str">
        <f aca="false">IF((LEFT(N5106,2)="US"),"US","")</f>
        <v>US</v>
      </c>
      <c r="C5106" s="208" t="str">
        <f aca="false">M5106</f>
        <v>Crude</v>
      </c>
      <c r="D5106" s="208" t="str">
        <f aca="false">IF(ISNUMBER(FIND("Phy",N5106))=TRUE(),"Physical","Financial")</f>
        <v>Financial</v>
      </c>
      <c r="E5106" s="208" t="n">
        <f aca="false">IF(VLOOKUP(S5106,'DD-Lookup'!$J$6:$L$50,3,FALSE())="Monthly",(YEAR(AC5106)-YEAR(AB5106))*12+MONTH(AC5106)-MONTH(AB5106)+1,(AC5106-AB5106+1))</f>
        <v>1</v>
      </c>
      <c r="F5106" s="239" t="n">
        <f aca="false">E5106*SUM(P5106:Q5106)</f>
        <v>50000</v>
      </c>
      <c r="G5106" s="214" t="n">
        <v>1294269</v>
      </c>
      <c r="H5106" s="215" t="n">
        <v>37035.586875</v>
      </c>
      <c r="I5106" s="0" t="s">
        <v>1112</v>
      </c>
      <c r="M5106" s="0" t="s">
        <v>97</v>
      </c>
      <c r="N5106" s="0" t="s">
        <v>841</v>
      </c>
      <c r="O5106" s="0" t="s">
        <v>842</v>
      </c>
      <c r="Q5106" s="216" t="n">
        <v>50000</v>
      </c>
      <c r="S5106" s="0" t="s">
        <v>843</v>
      </c>
      <c r="T5106" s="0" t="s">
        <v>784</v>
      </c>
      <c r="U5106" s="218" t="n">
        <v>28.39</v>
      </c>
      <c r="V5106" s="0" t="s">
        <v>2339</v>
      </c>
      <c r="W5106" s="0" t="s">
        <v>845</v>
      </c>
      <c r="X5106" s="0" t="s">
        <v>846</v>
      </c>
      <c r="Y5106" s="0" t="s">
        <v>847</v>
      </c>
      <c r="Z5106" s="0" t="s">
        <v>571</v>
      </c>
      <c r="AA5106" s="0" t="n">
        <v>107387</v>
      </c>
      <c r="AB5106" s="215" t="n">
        <v>37073</v>
      </c>
      <c r="AC5106" s="215" t="n">
        <v>37103</v>
      </c>
    </row>
    <row r="5107" customFormat="false" ht="12.75" hidden="false" customHeight="false" outlineLevel="0" collapsed="false">
      <c r="A5107" s="208" t="str">
        <f aca="false">B5107&amp;" "&amp;C5107&amp;" "&amp;D5107</f>
        <v>US Natural Gas Physical</v>
      </c>
      <c r="B5107" s="208" t="str">
        <f aca="false">IF((LEFT(N5107,2)="US"),"US","")</f>
        <v>US</v>
      </c>
      <c r="C5107" s="208" t="str">
        <f aca="false">M5107</f>
        <v>Natural Gas</v>
      </c>
      <c r="D5107" s="208" t="str">
        <f aca="false">IF(ISNUMBER(FIND("Phy",N5107))=TRUE(),"Physical","Financial")</f>
        <v>Physical</v>
      </c>
      <c r="E5107" s="208" t="n">
        <f aca="false">IF(VLOOKUP(S5107,'DD-Lookup'!$J$6:$L$50,3,FALSE())="Monthly",(YEAR(AC5107)-YEAR(AB5107))*12+MONTH(AC5107)-MONTH(AB5107)+1,(AC5107-AB5107+1))</f>
        <v>4</v>
      </c>
      <c r="F5107" s="239" t="n">
        <f aca="false">E5107*SUM(P5107:Q5107)</f>
        <v>20000</v>
      </c>
      <c r="G5107" s="214" t="n">
        <v>1294270</v>
      </c>
      <c r="H5107" s="215" t="n">
        <v>37035.5869097222</v>
      </c>
      <c r="I5107" s="0" t="s">
        <v>1471</v>
      </c>
      <c r="M5107" s="0" t="s">
        <v>858</v>
      </c>
      <c r="N5107" s="0" t="s">
        <v>1305</v>
      </c>
      <c r="O5107" s="0" t="s">
        <v>3542</v>
      </c>
      <c r="Q5107" s="216" t="n">
        <v>5000</v>
      </c>
      <c r="S5107" s="0" t="s">
        <v>1026</v>
      </c>
      <c r="T5107" s="0" t="s">
        <v>784</v>
      </c>
      <c r="U5107" s="218" t="n">
        <v>3.985</v>
      </c>
      <c r="V5107" s="0" t="s">
        <v>1472</v>
      </c>
      <c r="W5107" s="0" t="s">
        <v>1434</v>
      </c>
      <c r="X5107" s="0" t="s">
        <v>1435</v>
      </c>
      <c r="Y5107" s="0" t="s">
        <v>1310</v>
      </c>
      <c r="Z5107" s="0" t="s">
        <v>571</v>
      </c>
      <c r="AA5107" s="0" t="n">
        <v>809718</v>
      </c>
      <c r="AB5107" s="215" t="n">
        <v>37037</v>
      </c>
      <c r="AC5107" s="215" t="n">
        <v>37040</v>
      </c>
    </row>
    <row r="5108" customFormat="false" ht="12.75" hidden="false" customHeight="false" outlineLevel="0" collapsed="false">
      <c r="A5108" s="208" t="str">
        <f aca="false">B5108&amp;" "&amp;C5108&amp;" "&amp;D5108</f>
        <v>US Power Physical</v>
      </c>
      <c r="B5108" s="208" t="str">
        <f aca="false">IF((LEFT(N5108,2)="US"),"US","")</f>
        <v>US</v>
      </c>
      <c r="C5108" s="208" t="str">
        <f aca="false">M5108</f>
        <v>Power</v>
      </c>
      <c r="D5108" s="208" t="str">
        <f aca="false">IF(ISNUMBER(FIND("Phy",N5108))=TRUE(),"Physical","Financial")</f>
        <v>Physical</v>
      </c>
      <c r="E5108" s="208" t="n">
        <f aca="false">IF(VLOOKUP(S5108,'DD-Lookup'!$J$6:$L$50,3,FALSE())="Monthly",(YEAR(AC5108)-YEAR(AB5108))*12+MONTH(AC5108)-MONTH(AB5108)+1,(AC5108-AB5108+1))</f>
        <v>61</v>
      </c>
      <c r="F5108" s="239" t="n">
        <f aca="false">E5108*SUM(P5108:Q5108)</f>
        <v>3050</v>
      </c>
      <c r="G5108" s="214" t="n">
        <v>1294271</v>
      </c>
      <c r="H5108" s="215" t="n">
        <v>37035.5869444445</v>
      </c>
      <c r="I5108" s="0" t="s">
        <v>1183</v>
      </c>
      <c r="M5108" s="0" t="s">
        <v>67</v>
      </c>
      <c r="N5108" s="0" t="s">
        <v>1205</v>
      </c>
      <c r="O5108" s="0" t="s">
        <v>3980</v>
      </c>
      <c r="P5108" s="216" t="n">
        <v>50</v>
      </c>
      <c r="S5108" s="0" t="s">
        <v>930</v>
      </c>
      <c r="T5108" s="0" t="s">
        <v>784</v>
      </c>
      <c r="U5108" s="218" t="n">
        <v>37.25</v>
      </c>
      <c r="V5108" s="0" t="s">
        <v>1734</v>
      </c>
      <c r="W5108" s="0" t="s">
        <v>1591</v>
      </c>
      <c r="X5108" s="0" t="s">
        <v>1209</v>
      </c>
      <c r="Y5108" s="0" t="s">
        <v>1051</v>
      </c>
      <c r="Z5108" s="0" t="s">
        <v>618</v>
      </c>
      <c r="AA5108" s="0" t="n">
        <v>622092.1</v>
      </c>
      <c r="AB5108" s="215" t="n">
        <v>37316</v>
      </c>
      <c r="AC5108" s="215" t="n">
        <v>37376</v>
      </c>
    </row>
    <row r="5109" customFormat="false" ht="12.75" hidden="false" customHeight="false" outlineLevel="0" collapsed="false">
      <c r="A5109" s="208" t="str">
        <f aca="false">B5109&amp;" "&amp;C5109&amp;" "&amp;D5109</f>
        <v>US Natural Gas Financial</v>
      </c>
      <c r="B5109" s="208" t="str">
        <f aca="false">IF((LEFT(N5109,2)="US"),"US","")</f>
        <v>US</v>
      </c>
      <c r="C5109" s="208" t="str">
        <f aca="false">M5109</f>
        <v>Natural Gas</v>
      </c>
      <c r="D5109" s="208" t="str">
        <f aca="false">IF(ISNUMBER(FIND("Phy",N5109))=TRUE(),"Physical","Financial")</f>
        <v>Financial</v>
      </c>
      <c r="E5109" s="208" t="n">
        <f aca="false">IF(VLOOKUP(S5109,'DD-Lookup'!$J$6:$L$50,3,FALSE())="Monthly",(YEAR(AC5109)-YEAR(AB5109))*12+MONTH(AC5109)-MONTH(AB5109)+1,(AC5109-AB5109+1))</f>
        <v>6</v>
      </c>
      <c r="F5109" s="239" t="n">
        <f aca="false">E5109*SUM(P5109:Q5109)</f>
        <v>330000</v>
      </c>
      <c r="G5109" s="214" t="n">
        <v>1294272</v>
      </c>
      <c r="H5109" s="215" t="n">
        <v>37035.587037037</v>
      </c>
      <c r="I5109" s="0" t="s">
        <v>1023</v>
      </c>
      <c r="M5109" s="0" t="s">
        <v>858</v>
      </c>
      <c r="N5109" s="0" t="s">
        <v>1024</v>
      </c>
      <c r="O5109" s="0" t="s">
        <v>3347</v>
      </c>
      <c r="Q5109" s="216" t="n">
        <v>55000</v>
      </c>
      <c r="S5109" s="0" t="s">
        <v>1026</v>
      </c>
      <c r="T5109" s="0" t="s">
        <v>784</v>
      </c>
      <c r="U5109" s="218" t="n">
        <v>3.995</v>
      </c>
      <c r="V5109" s="0" t="s">
        <v>2906</v>
      </c>
      <c r="W5109" s="0" t="s">
        <v>1851</v>
      </c>
      <c r="X5109" s="0" t="s">
        <v>1852</v>
      </c>
      <c r="Y5109" s="0" t="s">
        <v>838</v>
      </c>
      <c r="Z5109" s="0" t="s">
        <v>571</v>
      </c>
      <c r="AA5109" s="0" t="s">
        <v>3981</v>
      </c>
      <c r="AB5109" s="215" t="n">
        <v>37037.875</v>
      </c>
      <c r="AC5109" s="215" t="n">
        <v>37042.875</v>
      </c>
    </row>
    <row r="5110" customFormat="false" ht="12.75" hidden="false" customHeight="false" outlineLevel="0" collapsed="false">
      <c r="A5110" s="208" t="str">
        <f aca="false">B5110&amp;" "&amp;C5110&amp;" "&amp;D5110</f>
        <v>US Natural Gas Financial</v>
      </c>
      <c r="B5110" s="208" t="str">
        <f aca="false">IF((LEFT(N5110,2)="US"),"US","")</f>
        <v>US</v>
      </c>
      <c r="C5110" s="208" t="str">
        <f aca="false">M5110</f>
        <v>Natural Gas</v>
      </c>
      <c r="D5110" s="208" t="str">
        <f aca="false">IF(ISNUMBER(FIND("Phy",N5110))=TRUE(),"Physical","Financial")</f>
        <v>Financial</v>
      </c>
      <c r="E5110" s="208" t="n">
        <f aca="false">IF(VLOOKUP(S5110,'DD-Lookup'!$J$6:$L$50,3,FALSE())="Monthly",(YEAR(AC5110)-YEAR(AB5110))*12+MONTH(AC5110)-MONTH(AB5110)+1,(AC5110-AB5110+1))</f>
        <v>30</v>
      </c>
      <c r="F5110" s="239" t="n">
        <f aca="false">E5110*SUM(P5110:Q5110)</f>
        <v>600000</v>
      </c>
      <c r="G5110" s="214" t="n">
        <v>1294273</v>
      </c>
      <c r="H5110" s="215" t="n">
        <v>37035.5870949074</v>
      </c>
      <c r="I5110" s="0" t="s">
        <v>1109</v>
      </c>
      <c r="M5110" s="0" t="s">
        <v>858</v>
      </c>
      <c r="N5110" s="0" t="s">
        <v>1024</v>
      </c>
      <c r="O5110" s="0" t="s">
        <v>1025</v>
      </c>
      <c r="Q5110" s="216" t="n">
        <v>20000</v>
      </c>
      <c r="S5110" s="0" t="s">
        <v>1026</v>
      </c>
      <c r="T5110" s="0" t="s">
        <v>784</v>
      </c>
      <c r="U5110" s="218" t="n">
        <v>4.035</v>
      </c>
      <c r="V5110" s="0" t="s">
        <v>1454</v>
      </c>
      <c r="W5110" s="0" t="s">
        <v>1028</v>
      </c>
      <c r="X5110" s="0" t="s">
        <v>1029</v>
      </c>
      <c r="Y5110" s="0" t="s">
        <v>838</v>
      </c>
      <c r="Z5110" s="0" t="s">
        <v>571</v>
      </c>
      <c r="AA5110" s="0" t="s">
        <v>3982</v>
      </c>
      <c r="AB5110" s="215" t="n">
        <v>37043.875</v>
      </c>
      <c r="AC5110" s="215" t="n">
        <v>37072.875</v>
      </c>
    </row>
    <row r="5111" customFormat="false" ht="12.75" hidden="false" customHeight="false" outlineLevel="0" collapsed="false">
      <c r="A5111" s="208" t="str">
        <f aca="false">B5111&amp;" "&amp;C5111&amp;" "&amp;D5111</f>
        <v>US Crude Financial</v>
      </c>
      <c r="B5111" s="208" t="str">
        <f aca="false">IF((LEFT(N5111,2)="US"),"US","")</f>
        <v>US</v>
      </c>
      <c r="C5111" s="208" t="str">
        <f aca="false">M5111</f>
        <v>Crude</v>
      </c>
      <c r="D5111" s="208" t="str">
        <f aca="false">IF(ISNUMBER(FIND("Phy",N5111))=TRUE(),"Physical","Financial")</f>
        <v>Financial</v>
      </c>
      <c r="E5111" s="208" t="n">
        <f aca="false">IF(VLOOKUP(S5111,'DD-Lookup'!$J$6:$L$50,3,FALSE())="Monthly",(YEAR(AC5111)-YEAR(AB5111))*12+MONTH(AC5111)-MONTH(AB5111)+1,(AC5111-AB5111+1))</f>
        <v>1</v>
      </c>
      <c r="F5111" s="239" t="n">
        <f aca="false">E5111*SUM(P5111:Q5111)</f>
        <v>50000</v>
      </c>
      <c r="G5111" s="214" t="n">
        <v>1294274</v>
      </c>
      <c r="H5111" s="215" t="n">
        <v>37035.5871180556</v>
      </c>
      <c r="I5111" s="0" t="s">
        <v>2320</v>
      </c>
      <c r="M5111" s="0" t="s">
        <v>97</v>
      </c>
      <c r="N5111" s="0" t="s">
        <v>841</v>
      </c>
      <c r="O5111" s="0" t="s">
        <v>889</v>
      </c>
      <c r="P5111" s="216" t="n">
        <v>50000</v>
      </c>
      <c r="S5111" s="0" t="s">
        <v>843</v>
      </c>
      <c r="T5111" s="0" t="s">
        <v>784</v>
      </c>
      <c r="U5111" s="218" t="n">
        <v>28.37</v>
      </c>
      <c r="V5111" s="0" t="s">
        <v>2321</v>
      </c>
      <c r="W5111" s="0" t="s">
        <v>845</v>
      </c>
      <c r="X5111" s="0" t="s">
        <v>891</v>
      </c>
      <c r="Y5111" s="0" t="s">
        <v>847</v>
      </c>
      <c r="Z5111" s="0" t="s">
        <v>571</v>
      </c>
      <c r="AA5111" s="0" t="n">
        <v>107388</v>
      </c>
      <c r="AB5111" s="215" t="n">
        <v>37073</v>
      </c>
      <c r="AC5111" s="215" t="n">
        <v>37103</v>
      </c>
    </row>
    <row r="5112" customFormat="false" ht="12.75" hidden="false" customHeight="false" outlineLevel="0" collapsed="false">
      <c r="A5112" s="208" t="str">
        <f aca="false">B5112&amp;" "&amp;C5112&amp;" "&amp;D5112</f>
        <v>US Natural Gas Physical</v>
      </c>
      <c r="B5112" s="208" t="str">
        <f aca="false">IF((LEFT(N5112,2)="US"),"US","")</f>
        <v>US</v>
      </c>
      <c r="C5112" s="208" t="str">
        <f aca="false">M5112</f>
        <v>Natural Gas</v>
      </c>
      <c r="D5112" s="208" t="str">
        <f aca="false">IF(ISNUMBER(FIND("Phy",N5112))=TRUE(),"Physical","Financial")</f>
        <v>Physical</v>
      </c>
      <c r="E5112" s="208" t="n">
        <f aca="false">IF(VLOOKUP(S5112,'DD-Lookup'!$J$6:$L$50,3,FALSE())="Monthly",(YEAR(AC5112)-YEAR(AB5112))*12+MONTH(AC5112)-MONTH(AB5112)+1,(AC5112-AB5112+1))</f>
        <v>4</v>
      </c>
      <c r="F5112" s="239" t="n">
        <f aca="false">E5112*SUM(P5112:Q5112)</f>
        <v>40000</v>
      </c>
      <c r="G5112" s="214" t="n">
        <v>1294275</v>
      </c>
      <c r="H5112" s="215" t="n">
        <v>37035.5871412037</v>
      </c>
      <c r="I5112" s="0" t="s">
        <v>1431</v>
      </c>
      <c r="M5112" s="0" t="s">
        <v>858</v>
      </c>
      <c r="N5112" s="0" t="s">
        <v>1305</v>
      </c>
      <c r="O5112" s="0" t="s">
        <v>3542</v>
      </c>
      <c r="Q5112" s="216" t="n">
        <v>10000</v>
      </c>
      <c r="S5112" s="0" t="s">
        <v>1026</v>
      </c>
      <c r="T5112" s="0" t="s">
        <v>784</v>
      </c>
      <c r="U5112" s="218" t="n">
        <v>3.985</v>
      </c>
      <c r="V5112" s="0" t="s">
        <v>1626</v>
      </c>
      <c r="W5112" s="0" t="s">
        <v>1434</v>
      </c>
      <c r="X5112" s="0" t="s">
        <v>1435</v>
      </c>
      <c r="Y5112" s="0" t="s">
        <v>1310</v>
      </c>
      <c r="Z5112" s="0" t="s">
        <v>571</v>
      </c>
      <c r="AA5112" s="0" t="n">
        <v>809719</v>
      </c>
      <c r="AB5112" s="215" t="n">
        <v>37037</v>
      </c>
      <c r="AC5112" s="215" t="n">
        <v>37040</v>
      </c>
    </row>
    <row r="5113" customFormat="false" ht="12.75" hidden="false" customHeight="false" outlineLevel="0" collapsed="false">
      <c r="A5113" s="208" t="str">
        <f aca="false">B5113&amp;" "&amp;C5113&amp;" "&amp;D5113</f>
        <v>US Natural Gas Financial</v>
      </c>
      <c r="B5113" s="208" t="str">
        <f aca="false">IF((LEFT(N5113,2)="US"),"US","")</f>
        <v>US</v>
      </c>
      <c r="C5113" s="208" t="str">
        <f aca="false">M5113</f>
        <v>Natural Gas</v>
      </c>
      <c r="D5113" s="208" t="str">
        <f aca="false">IF(ISNUMBER(FIND("Phy",N5113))=TRUE(),"Physical","Financial")</f>
        <v>Financial</v>
      </c>
      <c r="E5113" s="208" t="n">
        <f aca="false">IF(VLOOKUP(S5113,'DD-Lookup'!$J$6:$L$50,3,FALSE())="Monthly",(YEAR(AC5113)-YEAR(AB5113))*12+MONTH(AC5113)-MONTH(AB5113)+1,(AC5113-AB5113+1))</f>
        <v>6</v>
      </c>
      <c r="F5113" s="239" t="n">
        <f aca="false">E5113*SUM(P5113:Q5113)</f>
        <v>180000</v>
      </c>
      <c r="G5113" s="214" t="n">
        <v>1294276</v>
      </c>
      <c r="H5113" s="215" t="n">
        <v>37035.5871759259</v>
      </c>
      <c r="I5113" s="0" t="s">
        <v>2157</v>
      </c>
      <c r="M5113" s="0" t="s">
        <v>858</v>
      </c>
      <c r="N5113" s="0" t="s">
        <v>1024</v>
      </c>
      <c r="O5113" s="0" t="s">
        <v>3235</v>
      </c>
      <c r="Q5113" s="216" t="n">
        <v>30000</v>
      </c>
      <c r="S5113" s="0" t="s">
        <v>1026</v>
      </c>
      <c r="T5113" s="0" t="s">
        <v>784</v>
      </c>
      <c r="U5113" s="218" t="n">
        <v>3.985</v>
      </c>
      <c r="V5113" s="0" t="s">
        <v>2484</v>
      </c>
      <c r="W5113" s="0" t="s">
        <v>1406</v>
      </c>
      <c r="X5113" s="0" t="s">
        <v>1407</v>
      </c>
      <c r="Y5113" s="0" t="s">
        <v>838</v>
      </c>
      <c r="Z5113" s="0" t="s">
        <v>571</v>
      </c>
      <c r="AA5113" s="0" t="s">
        <v>3983</v>
      </c>
      <c r="AB5113" s="215" t="n">
        <v>37037.875</v>
      </c>
      <c r="AC5113" s="215" t="n">
        <v>37042.875</v>
      </c>
    </row>
    <row r="5114" customFormat="false" ht="12.75" hidden="false" customHeight="false" outlineLevel="0" collapsed="false">
      <c r="A5114" s="208" t="str">
        <f aca="false">B5114&amp;" "&amp;C5114&amp;" "&amp;D5114</f>
        <v>US Natural Gas Financial</v>
      </c>
      <c r="B5114" s="208" t="str">
        <f aca="false">IF((LEFT(N5114,2)="US"),"US","")</f>
        <v>US</v>
      </c>
      <c r="C5114" s="208" t="str">
        <f aca="false">M5114</f>
        <v>Natural Gas</v>
      </c>
      <c r="D5114" s="208" t="str">
        <f aca="false">IF(ISNUMBER(FIND("Phy",N5114))=TRUE(),"Physical","Financial")</f>
        <v>Financial</v>
      </c>
      <c r="E5114" s="208" t="n">
        <f aca="false">IF(VLOOKUP(S5114,'DD-Lookup'!$J$6:$L$50,3,FALSE())="Monthly",(YEAR(AC5114)-YEAR(AB5114))*12+MONTH(AC5114)-MONTH(AB5114)+1,(AC5114-AB5114+1))</f>
        <v>365</v>
      </c>
      <c r="F5114" s="239" t="n">
        <f aca="false">E5114*SUM(P5114:Q5114)</f>
        <v>1825000</v>
      </c>
      <c r="G5114" s="214" t="n">
        <v>1294278</v>
      </c>
      <c r="H5114" s="215" t="n">
        <v>37035.5872569445</v>
      </c>
      <c r="I5114" s="0" t="s">
        <v>1023</v>
      </c>
      <c r="M5114" s="0" t="s">
        <v>858</v>
      </c>
      <c r="N5114" s="0" t="s">
        <v>1024</v>
      </c>
      <c r="O5114" s="0" t="s">
        <v>1415</v>
      </c>
      <c r="Q5114" s="216" t="n">
        <v>5000</v>
      </c>
      <c r="S5114" s="0" t="s">
        <v>1026</v>
      </c>
      <c r="T5114" s="0" t="s">
        <v>784</v>
      </c>
      <c r="U5114" s="218" t="n">
        <v>4.28</v>
      </c>
      <c r="V5114" s="0" t="s">
        <v>1416</v>
      </c>
      <c r="W5114" s="0" t="s">
        <v>1028</v>
      </c>
      <c r="X5114" s="0" t="s">
        <v>1029</v>
      </c>
      <c r="Y5114" s="0" t="s">
        <v>838</v>
      </c>
      <c r="Z5114" s="0" t="s">
        <v>571</v>
      </c>
      <c r="AA5114" s="0" t="s">
        <v>3984</v>
      </c>
      <c r="AB5114" s="215" t="n">
        <v>37257.875</v>
      </c>
      <c r="AC5114" s="215" t="n">
        <v>37621.875</v>
      </c>
    </row>
    <row r="5115" customFormat="false" ht="12.75" hidden="false" customHeight="false" outlineLevel="0" collapsed="false">
      <c r="A5115" s="208" t="str">
        <f aca="false">B5115&amp;" "&amp;C5115&amp;" "&amp;D5115</f>
        <v>US Natural Gas Financial</v>
      </c>
      <c r="B5115" s="208" t="str">
        <f aca="false">IF((LEFT(N5115,2)="US"),"US","")</f>
        <v>US</v>
      </c>
      <c r="C5115" s="208" t="str">
        <f aca="false">M5115</f>
        <v>Natural Gas</v>
      </c>
      <c r="D5115" s="208" t="str">
        <f aca="false">IF(ISNUMBER(FIND("Phy",N5115))=TRUE(),"Physical","Financial")</f>
        <v>Financial</v>
      </c>
      <c r="E5115" s="208" t="n">
        <f aca="false">IF(VLOOKUP(S5115,'DD-Lookup'!$J$6:$L$50,3,FALSE())="Monthly",(YEAR(AC5115)-YEAR(AB5115))*12+MONTH(AC5115)-MONTH(AB5115)+1,(AC5115-AB5115+1))</f>
        <v>30</v>
      </c>
      <c r="F5115" s="239" t="n">
        <f aca="false">E5115*SUM(P5115:Q5115)</f>
        <v>300000</v>
      </c>
      <c r="G5115" s="214" t="n">
        <v>1294279</v>
      </c>
      <c r="H5115" s="215" t="n">
        <v>37035.5872800926</v>
      </c>
      <c r="I5115" s="0" t="s">
        <v>1066</v>
      </c>
      <c r="M5115" s="0" t="s">
        <v>858</v>
      </c>
      <c r="N5115" s="0" t="s">
        <v>1482</v>
      </c>
      <c r="O5115" s="0" t="s">
        <v>3985</v>
      </c>
      <c r="Q5115" s="216" t="n">
        <v>10000</v>
      </c>
      <c r="S5115" s="0" t="s">
        <v>1026</v>
      </c>
      <c r="T5115" s="0" t="s">
        <v>784</v>
      </c>
      <c r="U5115" s="218" t="n">
        <v>-0.095</v>
      </c>
      <c r="V5115" s="0" t="s">
        <v>2601</v>
      </c>
      <c r="W5115" s="0" t="s">
        <v>1824</v>
      </c>
      <c r="X5115" s="0" t="s">
        <v>1825</v>
      </c>
      <c r="Y5115" s="0" t="s">
        <v>838</v>
      </c>
      <c r="Z5115" s="0" t="s">
        <v>571</v>
      </c>
      <c r="AA5115" s="0" t="s">
        <v>3986</v>
      </c>
      <c r="AB5115" s="215" t="n">
        <v>37043.875</v>
      </c>
      <c r="AC5115" s="215" t="n">
        <v>37072.875</v>
      </c>
    </row>
    <row r="5116" customFormat="false" ht="12.75" hidden="false" customHeight="false" outlineLevel="0" collapsed="false">
      <c r="A5116" s="208" t="str">
        <f aca="false">B5116&amp;" "&amp;C5116&amp;" "&amp;D5116</f>
        <v>US Power Physical</v>
      </c>
      <c r="B5116" s="208" t="str">
        <f aca="false">IF((LEFT(N5116,2)="US"),"US","")</f>
        <v>US</v>
      </c>
      <c r="C5116" s="208" t="str">
        <f aca="false">M5116</f>
        <v>Power</v>
      </c>
      <c r="D5116" s="208" t="str">
        <f aca="false">IF(ISNUMBER(FIND("Phy",N5116))=TRUE(),"Physical","Financial")</f>
        <v>Physical</v>
      </c>
      <c r="E5116" s="208" t="n">
        <f aca="false">IF(VLOOKUP(S5116,'DD-Lookup'!$J$6:$L$50,3,FALSE())="Monthly",(YEAR(AC5116)-YEAR(AB5116))*12+MONTH(AC5116)-MONTH(AB5116)+1,(AC5116-AB5116+1))</f>
        <v>30</v>
      </c>
      <c r="F5116" s="239" t="n">
        <f aca="false">E5116*SUM(P5116:Q5116)</f>
        <v>1500</v>
      </c>
      <c r="G5116" s="214" t="n">
        <v>1294280</v>
      </c>
      <c r="H5116" s="215" t="n">
        <v>37035.5873611111</v>
      </c>
      <c r="I5116" s="0" t="s">
        <v>1508</v>
      </c>
      <c r="M5116" s="0" t="s">
        <v>67</v>
      </c>
      <c r="N5116" s="0" t="s">
        <v>1081</v>
      </c>
      <c r="O5116" s="0" t="s">
        <v>1161</v>
      </c>
      <c r="Q5116" s="216" t="n">
        <v>50</v>
      </c>
      <c r="S5116" s="0" t="s">
        <v>930</v>
      </c>
      <c r="T5116" s="0" t="s">
        <v>784</v>
      </c>
      <c r="U5116" s="218" t="n">
        <v>62.7</v>
      </c>
      <c r="V5116" s="0" t="s">
        <v>2073</v>
      </c>
      <c r="W5116" s="0" t="s">
        <v>1090</v>
      </c>
      <c r="X5116" s="0" t="s">
        <v>1135</v>
      </c>
      <c r="Y5116" s="0" t="s">
        <v>1051</v>
      </c>
      <c r="Z5116" s="0" t="s">
        <v>618</v>
      </c>
      <c r="AA5116" s="0" t="n">
        <v>622094.1</v>
      </c>
      <c r="AB5116" s="215" t="n">
        <v>37043.7159722222</v>
      </c>
      <c r="AC5116" s="215" t="n">
        <v>37072.7159722222</v>
      </c>
    </row>
    <row r="5117" customFormat="false" ht="12.75" hidden="false" customHeight="false" outlineLevel="0" collapsed="false">
      <c r="A5117" s="208" t="str">
        <f aca="false">B5117&amp;" "&amp;C5117&amp;" "&amp;D5117</f>
        <v>US Natural Gas Financial</v>
      </c>
      <c r="B5117" s="208" t="str">
        <f aca="false">IF((LEFT(N5117,2)="US"),"US","")</f>
        <v>US</v>
      </c>
      <c r="C5117" s="208" t="str">
        <f aca="false">M5117</f>
        <v>Natural Gas</v>
      </c>
      <c r="D5117" s="208" t="str">
        <f aca="false">IF(ISNUMBER(FIND("Phy",N5117))=TRUE(),"Physical","Financial")</f>
        <v>Financial</v>
      </c>
      <c r="E5117" s="208" t="n">
        <f aca="false">IF(VLOOKUP(S5117,'DD-Lookup'!$J$6:$L$50,3,FALSE())="Monthly",(YEAR(AC5117)-YEAR(AB5117))*12+MONTH(AC5117)-MONTH(AB5117)+1,(AC5117-AB5117+1))</f>
        <v>365</v>
      </c>
      <c r="F5117" s="239" t="n">
        <f aca="false">E5117*SUM(P5117:Q5117)</f>
        <v>1825000</v>
      </c>
      <c r="G5117" s="214" t="n">
        <v>1294281</v>
      </c>
      <c r="H5117" s="215" t="n">
        <v>37035.5874421296</v>
      </c>
      <c r="I5117" s="0" t="s">
        <v>1023</v>
      </c>
      <c r="M5117" s="0" t="s">
        <v>858</v>
      </c>
      <c r="N5117" s="0" t="s">
        <v>1024</v>
      </c>
      <c r="O5117" s="0" t="s">
        <v>1415</v>
      </c>
      <c r="Q5117" s="216" t="n">
        <v>5000</v>
      </c>
      <c r="S5117" s="0" t="s">
        <v>1026</v>
      </c>
      <c r="T5117" s="0" t="s">
        <v>784</v>
      </c>
      <c r="U5117" s="218" t="n">
        <v>4.28</v>
      </c>
      <c r="V5117" s="0" t="s">
        <v>1416</v>
      </c>
      <c r="W5117" s="0" t="s">
        <v>1028</v>
      </c>
      <c r="X5117" s="0" t="s">
        <v>1029</v>
      </c>
      <c r="Y5117" s="0" t="s">
        <v>838</v>
      </c>
      <c r="Z5117" s="0" t="s">
        <v>571</v>
      </c>
      <c r="AA5117" s="0" t="s">
        <v>3987</v>
      </c>
      <c r="AB5117" s="215" t="n">
        <v>37257.875</v>
      </c>
      <c r="AC5117" s="215" t="n">
        <v>37621.875</v>
      </c>
    </row>
    <row r="5118" customFormat="false" ht="12.75" hidden="false" customHeight="false" outlineLevel="0" collapsed="false">
      <c r="A5118" s="208" t="str">
        <f aca="false">B5118&amp;" "&amp;C5118&amp;" "&amp;D5118</f>
        <v>US Natural Gas Financial</v>
      </c>
      <c r="B5118" s="208" t="str">
        <f aca="false">IF((LEFT(N5118,2)="US"),"US","")</f>
        <v>US</v>
      </c>
      <c r="C5118" s="208" t="str">
        <f aca="false">M5118</f>
        <v>Natural Gas</v>
      </c>
      <c r="D5118" s="208" t="str">
        <f aca="false">IF(ISNUMBER(FIND("Phy",N5118))=TRUE(),"Physical","Financial")</f>
        <v>Financial</v>
      </c>
      <c r="E5118" s="208" t="n">
        <f aca="false">IF(VLOOKUP(S5118,'DD-Lookup'!$J$6:$L$50,3,FALSE())="Monthly",(YEAR(AC5118)-YEAR(AB5118))*12+MONTH(AC5118)-MONTH(AB5118)+1,(AC5118-AB5118+1))</f>
        <v>6</v>
      </c>
      <c r="F5118" s="239" t="n">
        <f aca="false">E5118*SUM(P5118:Q5118)</f>
        <v>330000</v>
      </c>
      <c r="G5118" s="214" t="n">
        <v>1294283</v>
      </c>
      <c r="H5118" s="215" t="n">
        <v>37035.5875578704</v>
      </c>
      <c r="I5118" s="0" t="s">
        <v>1023</v>
      </c>
      <c r="M5118" s="0" t="s">
        <v>858</v>
      </c>
      <c r="N5118" s="0" t="s">
        <v>1024</v>
      </c>
      <c r="O5118" s="0" t="s">
        <v>3347</v>
      </c>
      <c r="Q5118" s="216" t="n">
        <v>55000</v>
      </c>
      <c r="S5118" s="0" t="s">
        <v>1026</v>
      </c>
      <c r="T5118" s="0" t="s">
        <v>784</v>
      </c>
      <c r="U5118" s="218" t="n">
        <v>4</v>
      </c>
      <c r="V5118" s="0" t="s">
        <v>2906</v>
      </c>
      <c r="W5118" s="0" t="s">
        <v>1851</v>
      </c>
      <c r="X5118" s="0" t="s">
        <v>1852</v>
      </c>
      <c r="Y5118" s="0" t="s">
        <v>838</v>
      </c>
      <c r="Z5118" s="0" t="s">
        <v>571</v>
      </c>
      <c r="AA5118" s="0" t="s">
        <v>3988</v>
      </c>
      <c r="AB5118" s="215" t="n">
        <v>37037.875</v>
      </c>
      <c r="AC5118" s="215" t="n">
        <v>37042.875</v>
      </c>
    </row>
    <row r="5119" customFormat="false" ht="12.75" hidden="false" customHeight="false" outlineLevel="0" collapsed="false">
      <c r="A5119" s="208" t="str">
        <f aca="false">B5119&amp;" "&amp;C5119&amp;" "&amp;D5119</f>
        <v>US Power Physical</v>
      </c>
      <c r="B5119" s="208" t="str">
        <f aca="false">IF((LEFT(N5119,2)="US"),"US","")</f>
        <v>US</v>
      </c>
      <c r="C5119" s="208" t="str">
        <f aca="false">M5119</f>
        <v>Power</v>
      </c>
      <c r="D5119" s="208" t="str">
        <f aca="false">IF(ISNUMBER(FIND("Phy",N5119))=TRUE(),"Physical","Financial")</f>
        <v>Physical</v>
      </c>
      <c r="E5119" s="208" t="n">
        <f aca="false">IF(VLOOKUP(S5119,'DD-Lookup'!$J$6:$L$50,3,FALSE())="Monthly",(YEAR(AC5119)-YEAR(AB5119))*12+MONTH(AC5119)-MONTH(AB5119)+1,(AC5119-AB5119+1))</f>
        <v>31</v>
      </c>
      <c r="F5119" s="239" t="n">
        <f aca="false">E5119*SUM(P5119:Q5119)</f>
        <v>1550</v>
      </c>
      <c r="G5119" s="214" t="n">
        <v>1294285</v>
      </c>
      <c r="H5119" s="215" t="n">
        <v>37035.5876157407</v>
      </c>
      <c r="I5119" s="0" t="s">
        <v>1107</v>
      </c>
      <c r="M5119" s="0" t="s">
        <v>67</v>
      </c>
      <c r="N5119" s="0" t="s">
        <v>1081</v>
      </c>
      <c r="O5119" s="0" t="s">
        <v>3743</v>
      </c>
      <c r="Q5119" s="216" t="n">
        <v>50</v>
      </c>
      <c r="S5119" s="0" t="s">
        <v>930</v>
      </c>
      <c r="T5119" s="0" t="s">
        <v>784</v>
      </c>
      <c r="U5119" s="218" t="n">
        <v>100.5</v>
      </c>
      <c r="V5119" s="0" t="s">
        <v>1186</v>
      </c>
      <c r="W5119" s="0" t="s">
        <v>1090</v>
      </c>
      <c r="X5119" s="0" t="s">
        <v>1091</v>
      </c>
      <c r="Y5119" s="0" t="s">
        <v>1051</v>
      </c>
      <c r="Z5119" s="0" t="s">
        <v>618</v>
      </c>
      <c r="AA5119" s="0" t="n">
        <v>622095.1</v>
      </c>
      <c r="AB5119" s="215" t="n">
        <v>37073.875</v>
      </c>
      <c r="AC5119" s="215" t="n">
        <v>37103.875</v>
      </c>
    </row>
    <row r="5120" customFormat="false" ht="12.75" hidden="false" customHeight="false" outlineLevel="0" collapsed="false">
      <c r="A5120" s="208" t="str">
        <f aca="false">B5120&amp;" "&amp;C5120&amp;" "&amp;D5120</f>
        <v>US Natural Gas Physical</v>
      </c>
      <c r="B5120" s="208" t="str">
        <f aca="false">IF((LEFT(N5120,2)="US"),"US","")</f>
        <v>US</v>
      </c>
      <c r="C5120" s="208" t="str">
        <f aca="false">M5120</f>
        <v>Natural Gas</v>
      </c>
      <c r="D5120" s="208" t="str">
        <f aca="false">IF(ISNUMBER(FIND("Phy",N5120))=TRUE(),"Physical","Financial")</f>
        <v>Physical</v>
      </c>
      <c r="E5120" s="208" t="n">
        <f aca="false">IF(VLOOKUP(S5120,'DD-Lookup'!$J$6:$L$50,3,FALSE())="Monthly",(YEAR(AC5120)-YEAR(AB5120))*12+MONTH(AC5120)-MONTH(AB5120)+1,(AC5120-AB5120+1))</f>
        <v>4</v>
      </c>
      <c r="F5120" s="239" t="n">
        <f aca="false">E5120*SUM(P5120:Q5120)</f>
        <v>40000</v>
      </c>
      <c r="G5120" s="214" t="n">
        <v>1294284</v>
      </c>
      <c r="H5120" s="215" t="n">
        <v>37035.5876157407</v>
      </c>
      <c r="I5120" s="0" t="s">
        <v>1738</v>
      </c>
      <c r="M5120" s="0" t="s">
        <v>858</v>
      </c>
      <c r="N5120" s="0" t="s">
        <v>1305</v>
      </c>
      <c r="O5120" s="0" t="s">
        <v>3542</v>
      </c>
      <c r="P5120" s="216" t="n">
        <v>10000</v>
      </c>
      <c r="S5120" s="0" t="s">
        <v>1026</v>
      </c>
      <c r="T5120" s="0" t="s">
        <v>784</v>
      </c>
      <c r="U5120" s="218" t="n">
        <v>3.98</v>
      </c>
      <c r="V5120" s="0" t="s">
        <v>2642</v>
      </c>
      <c r="W5120" s="0" t="s">
        <v>1434</v>
      </c>
      <c r="X5120" s="0" t="s">
        <v>1435</v>
      </c>
      <c r="Y5120" s="0" t="s">
        <v>1310</v>
      </c>
      <c r="Z5120" s="0" t="s">
        <v>571</v>
      </c>
      <c r="AA5120" s="0" t="n">
        <v>809721</v>
      </c>
      <c r="AB5120" s="215" t="n">
        <v>37037</v>
      </c>
      <c r="AC5120" s="215" t="n">
        <v>37040</v>
      </c>
    </row>
    <row r="5121" customFormat="false" ht="12.75" hidden="false" customHeight="false" outlineLevel="0" collapsed="false">
      <c r="A5121" s="208" t="str">
        <f aca="false">B5121&amp;" "&amp;C5121&amp;" "&amp;D5121</f>
        <v>US Natural Gas Financial</v>
      </c>
      <c r="B5121" s="208" t="str">
        <f aca="false">IF((LEFT(N5121,2)="US"),"US","")</f>
        <v>US</v>
      </c>
      <c r="C5121" s="208" t="str">
        <f aca="false">M5121</f>
        <v>Natural Gas</v>
      </c>
      <c r="D5121" s="208" t="str">
        <f aca="false">IF(ISNUMBER(FIND("Phy",N5121))=TRUE(),"Physical","Financial")</f>
        <v>Financial</v>
      </c>
      <c r="E5121" s="208" t="n">
        <f aca="false">IF(VLOOKUP(S5121,'DD-Lookup'!$J$6:$L$50,3,FALSE())="Monthly",(YEAR(AC5121)-YEAR(AB5121))*12+MONTH(AC5121)-MONTH(AB5121)+1,(AC5121-AB5121+1))</f>
        <v>31</v>
      </c>
      <c r="F5121" s="239" t="n">
        <f aca="false">E5121*SUM(P5121:Q5121)</f>
        <v>77500</v>
      </c>
      <c r="G5121" s="214" t="n">
        <v>1294287</v>
      </c>
      <c r="H5121" s="215" t="n">
        <v>37035.5876273148</v>
      </c>
      <c r="I5121" s="0" t="s">
        <v>1452</v>
      </c>
      <c r="M5121" s="0" t="s">
        <v>858</v>
      </c>
      <c r="N5121" s="0" t="s">
        <v>1024</v>
      </c>
      <c r="O5121" s="0" t="s">
        <v>1099</v>
      </c>
      <c r="P5121" s="216" t="n">
        <v>2500</v>
      </c>
      <c r="S5121" s="0" t="s">
        <v>1026</v>
      </c>
      <c r="T5121" s="0" t="s">
        <v>784</v>
      </c>
      <c r="U5121" s="218" t="n">
        <v>4.1</v>
      </c>
      <c r="V5121" s="0" t="s">
        <v>2921</v>
      </c>
      <c r="W5121" s="0" t="s">
        <v>1028</v>
      </c>
      <c r="X5121" s="0" t="s">
        <v>1029</v>
      </c>
      <c r="Y5121" s="0" t="s">
        <v>838</v>
      </c>
      <c r="Z5121" s="0" t="s">
        <v>571</v>
      </c>
      <c r="AA5121" s="0" t="s">
        <v>3989</v>
      </c>
      <c r="AB5121" s="215" t="n">
        <v>37073.875</v>
      </c>
      <c r="AC5121" s="215" t="n">
        <v>37103.875</v>
      </c>
    </row>
    <row r="5122" customFormat="false" ht="12.75" hidden="false" customHeight="false" outlineLevel="0" collapsed="false">
      <c r="A5122" s="208" t="str">
        <f aca="false">B5122&amp;" "&amp;C5122&amp;" "&amp;D5122</f>
        <v>US Power Physical</v>
      </c>
      <c r="B5122" s="208" t="str">
        <f aca="false">IF((LEFT(N5122,2)="US"),"US","")</f>
        <v>US</v>
      </c>
      <c r="C5122" s="208" t="str">
        <f aca="false">M5122</f>
        <v>Power</v>
      </c>
      <c r="D5122" s="208" t="str">
        <f aca="false">IF(ISNUMBER(FIND("Phy",N5122))=TRUE(),"Physical","Financial")</f>
        <v>Physical</v>
      </c>
      <c r="E5122" s="208" t="n">
        <f aca="false">IF(VLOOKUP(S5122,'DD-Lookup'!$J$6:$L$50,3,FALSE())="Monthly",(YEAR(AC5122)-YEAR(AB5122))*12+MONTH(AC5122)-MONTH(AB5122)+1,(AC5122-AB5122+1))</f>
        <v>30</v>
      </c>
      <c r="F5122" s="239" t="n">
        <f aca="false">E5122*SUM(P5122:Q5122)</f>
        <v>1500</v>
      </c>
      <c r="G5122" s="214" t="n">
        <v>1294286</v>
      </c>
      <c r="H5122" s="215" t="n">
        <v>37035.5876273148</v>
      </c>
      <c r="I5122" s="0" t="s">
        <v>1248</v>
      </c>
      <c r="M5122" s="0" t="s">
        <v>67</v>
      </c>
      <c r="N5122" s="0" t="s">
        <v>1081</v>
      </c>
      <c r="O5122" s="0" t="s">
        <v>1181</v>
      </c>
      <c r="P5122" s="216" t="n">
        <v>50</v>
      </c>
      <c r="S5122" s="0" t="s">
        <v>930</v>
      </c>
      <c r="T5122" s="0" t="s">
        <v>784</v>
      </c>
      <c r="U5122" s="218" t="n">
        <v>70</v>
      </c>
      <c r="V5122" s="0" t="s">
        <v>1365</v>
      </c>
      <c r="W5122" s="0" t="s">
        <v>1084</v>
      </c>
      <c r="X5122" s="0" t="s">
        <v>1182</v>
      </c>
      <c r="Y5122" s="0" t="s">
        <v>1051</v>
      </c>
      <c r="Z5122" s="0" t="s">
        <v>618</v>
      </c>
      <c r="AA5122" s="0" t="n">
        <v>622096.1</v>
      </c>
      <c r="AB5122" s="215" t="n">
        <v>37043.5944444445</v>
      </c>
      <c r="AC5122" s="215" t="n">
        <v>37072.5944444445</v>
      </c>
    </row>
    <row r="5123" customFormat="false" ht="12.75" hidden="false" customHeight="false" outlineLevel="0" collapsed="false">
      <c r="A5123" s="208" t="str">
        <f aca="false">B5123&amp;" "&amp;C5123&amp;" "&amp;D5123</f>
        <v>US Natural Gas Financial</v>
      </c>
      <c r="B5123" s="208" t="str">
        <f aca="false">IF((LEFT(N5123,2)="US"),"US","")</f>
        <v>US</v>
      </c>
      <c r="C5123" s="208" t="str">
        <f aca="false">M5123</f>
        <v>Natural Gas</v>
      </c>
      <c r="D5123" s="208" t="str">
        <f aca="false">IF(ISNUMBER(FIND("Phy",N5123))=TRUE(),"Physical","Financial")</f>
        <v>Financial</v>
      </c>
      <c r="E5123" s="208" t="n">
        <f aca="false">IF(VLOOKUP(S5123,'DD-Lookup'!$J$6:$L$50,3,FALSE())="Monthly",(YEAR(AC5123)-YEAR(AB5123))*12+MONTH(AC5123)-MONTH(AB5123)+1,(AC5123-AB5123+1))</f>
        <v>31</v>
      </c>
      <c r="F5123" s="239" t="n">
        <f aca="false">E5123*SUM(P5123:Q5123)</f>
        <v>310000</v>
      </c>
      <c r="G5123" s="214" t="n">
        <v>1294289</v>
      </c>
      <c r="H5123" s="215" t="n">
        <v>37035.5877546296</v>
      </c>
      <c r="I5123" s="0" t="s">
        <v>1376</v>
      </c>
      <c r="M5123" s="0" t="s">
        <v>858</v>
      </c>
      <c r="N5123" s="0" t="s">
        <v>1024</v>
      </c>
      <c r="O5123" s="0" t="s">
        <v>1145</v>
      </c>
      <c r="P5123" s="216" t="n">
        <v>10000</v>
      </c>
      <c r="S5123" s="0" t="s">
        <v>1026</v>
      </c>
      <c r="T5123" s="0" t="s">
        <v>784</v>
      </c>
      <c r="U5123" s="218" t="n">
        <v>4.18</v>
      </c>
      <c r="V5123" s="0" t="s">
        <v>2142</v>
      </c>
      <c r="W5123" s="0" t="s">
        <v>1028</v>
      </c>
      <c r="X5123" s="0" t="s">
        <v>1029</v>
      </c>
      <c r="Y5123" s="0" t="s">
        <v>838</v>
      </c>
      <c r="Z5123" s="0" t="s">
        <v>571</v>
      </c>
      <c r="AA5123" s="0" t="s">
        <v>3990</v>
      </c>
      <c r="AB5123" s="215" t="n">
        <v>37104.875</v>
      </c>
      <c r="AC5123" s="215" t="n">
        <v>37134.875</v>
      </c>
    </row>
    <row r="5124" customFormat="false" ht="12.75" hidden="false" customHeight="false" outlineLevel="0" collapsed="false">
      <c r="A5124" s="208" t="str">
        <f aca="false">B5124&amp;" "&amp;C5124&amp;" "&amp;D5124</f>
        <v>US Crude Financial</v>
      </c>
      <c r="B5124" s="208" t="str">
        <f aca="false">IF((LEFT(N5124,2)="US"),"US","")</f>
        <v>US</v>
      </c>
      <c r="C5124" s="208" t="str">
        <f aca="false">M5124</f>
        <v>Crude</v>
      </c>
      <c r="D5124" s="208" t="str">
        <f aca="false">IF(ISNUMBER(FIND("Phy",N5124))=TRUE(),"Physical","Financial")</f>
        <v>Financial</v>
      </c>
      <c r="E5124" s="208" t="n">
        <f aca="false">IF(VLOOKUP(S5124,'DD-Lookup'!$J$6:$L$50,3,FALSE())="Monthly",(YEAR(AC5124)-YEAR(AB5124))*12+MONTH(AC5124)-MONTH(AB5124)+1,(AC5124-AB5124+1))</f>
        <v>1</v>
      </c>
      <c r="F5124" s="239" t="n">
        <f aca="false">E5124*SUM(P5124:Q5124)</f>
        <v>50000</v>
      </c>
      <c r="G5124" s="214" t="n">
        <v>1294292</v>
      </c>
      <c r="H5124" s="215" t="n">
        <v>37035.5878240741</v>
      </c>
      <c r="I5124" s="0" t="s">
        <v>1376</v>
      </c>
      <c r="M5124" s="0" t="s">
        <v>97</v>
      </c>
      <c r="N5124" s="0" t="s">
        <v>841</v>
      </c>
      <c r="O5124" s="0" t="s">
        <v>842</v>
      </c>
      <c r="Q5124" s="216" t="n">
        <v>50000</v>
      </c>
      <c r="S5124" s="0" t="s">
        <v>843</v>
      </c>
      <c r="T5124" s="0" t="s">
        <v>784</v>
      </c>
      <c r="U5124" s="218" t="n">
        <v>28.39</v>
      </c>
      <c r="V5124" s="0" t="s">
        <v>1377</v>
      </c>
      <c r="W5124" s="0" t="s">
        <v>845</v>
      </c>
      <c r="X5124" s="0" t="s">
        <v>846</v>
      </c>
      <c r="Y5124" s="0" t="s">
        <v>847</v>
      </c>
      <c r="Z5124" s="0" t="s">
        <v>571</v>
      </c>
      <c r="AA5124" s="0" t="n">
        <v>107389</v>
      </c>
      <c r="AB5124" s="215" t="n">
        <v>37073</v>
      </c>
      <c r="AC5124" s="215" t="n">
        <v>37103</v>
      </c>
    </row>
    <row r="5125" customFormat="false" ht="12.75" hidden="false" customHeight="false" outlineLevel="0" collapsed="false">
      <c r="A5125" s="208" t="str">
        <f aca="false">B5125&amp;" "&amp;C5125&amp;" "&amp;D5125</f>
        <v>US LPG Financial</v>
      </c>
      <c r="B5125" s="208" t="str">
        <f aca="false">IF((LEFT(N5125,2)="US"),"US","")</f>
        <v>US</v>
      </c>
      <c r="C5125" s="208" t="str">
        <f aca="false">M5125</f>
        <v>LPG</v>
      </c>
      <c r="D5125" s="208" t="str">
        <f aca="false">IF(ISNUMBER(FIND("Phy",N5125))=TRUE(),"Physical","Financial")</f>
        <v>Financial</v>
      </c>
      <c r="E5125" s="208" t="n">
        <f aca="false">IF(VLOOKUP(S5125,'DD-Lookup'!$J$6:$L$50,3,FALSE())="Monthly",(YEAR(AC5125)-YEAR(AB5125))*12+MONTH(AC5125)-MONTH(AB5125)+1,(AC5125-AB5125+1))</f>
        <v>1</v>
      </c>
      <c r="F5125" s="239" t="n">
        <f aca="false">E5125*SUM(P5125:Q5125)</f>
        <v>25000</v>
      </c>
      <c r="G5125" s="214" t="n">
        <v>1294294</v>
      </c>
      <c r="H5125" s="215" t="n">
        <v>37035.5879166667</v>
      </c>
      <c r="I5125" s="0" t="s">
        <v>3991</v>
      </c>
      <c r="M5125" s="0" t="s">
        <v>2862</v>
      </c>
      <c r="N5125" s="0" t="s">
        <v>2863</v>
      </c>
      <c r="O5125" s="0" t="s">
        <v>3992</v>
      </c>
      <c r="Q5125" s="216" t="n">
        <v>25000</v>
      </c>
      <c r="S5125" s="0" t="s">
        <v>2243</v>
      </c>
      <c r="T5125" s="0" t="s">
        <v>784</v>
      </c>
      <c r="U5125" s="218" t="n">
        <v>51.125</v>
      </c>
      <c r="V5125" s="0" t="s">
        <v>3993</v>
      </c>
      <c r="W5125" s="0" t="s">
        <v>3994</v>
      </c>
      <c r="X5125" s="0" t="s">
        <v>2867</v>
      </c>
      <c r="Y5125" s="0" t="s">
        <v>847</v>
      </c>
      <c r="Z5125" s="0" t="s">
        <v>571</v>
      </c>
      <c r="AA5125" s="0" t="n">
        <v>107390</v>
      </c>
      <c r="AB5125" s="215" t="n">
        <v>37043.875</v>
      </c>
      <c r="AC5125" s="215" t="n">
        <v>37072.875</v>
      </c>
    </row>
    <row r="5126" customFormat="false" ht="12.75" hidden="false" customHeight="false" outlineLevel="0" collapsed="false">
      <c r="A5126" s="208" t="str">
        <f aca="false">B5126&amp;" "&amp;C5126&amp;" "&amp;D5126</f>
        <v>US Natural Gas Physical</v>
      </c>
      <c r="B5126" s="208" t="str">
        <f aca="false">IF((LEFT(N5126,2)="US"),"US","")</f>
        <v>US</v>
      </c>
      <c r="C5126" s="208" t="str">
        <f aca="false">M5126</f>
        <v>Natural Gas</v>
      </c>
      <c r="D5126" s="208" t="str">
        <f aca="false">IF(ISNUMBER(FIND("Phy",N5126))=TRUE(),"Physical","Financial")</f>
        <v>Physical</v>
      </c>
      <c r="E5126" s="208" t="n">
        <f aca="false">IF(VLOOKUP(S5126,'DD-Lookup'!$J$6:$L$50,3,FALSE())="Monthly",(YEAR(AC5126)-YEAR(AB5126))*12+MONTH(AC5126)-MONTH(AB5126)+1,(AC5126-AB5126+1))</f>
        <v>4</v>
      </c>
      <c r="F5126" s="239" t="n">
        <f aca="false">E5126*SUM(P5126:Q5126)</f>
        <v>40000</v>
      </c>
      <c r="G5126" s="214" t="n">
        <v>1294295</v>
      </c>
      <c r="H5126" s="215" t="n">
        <v>37035.5879282407</v>
      </c>
      <c r="I5126" s="0" t="s">
        <v>1431</v>
      </c>
      <c r="M5126" s="0" t="s">
        <v>858</v>
      </c>
      <c r="N5126" s="0" t="s">
        <v>1305</v>
      </c>
      <c r="O5126" s="0" t="s">
        <v>3542</v>
      </c>
      <c r="Q5126" s="216" t="n">
        <v>10000</v>
      </c>
      <c r="S5126" s="0" t="s">
        <v>1026</v>
      </c>
      <c r="T5126" s="0" t="s">
        <v>784</v>
      </c>
      <c r="U5126" s="218" t="n">
        <v>3.985</v>
      </c>
      <c r="V5126" s="0" t="s">
        <v>1626</v>
      </c>
      <c r="W5126" s="0" t="s">
        <v>1434</v>
      </c>
      <c r="X5126" s="0" t="s">
        <v>1435</v>
      </c>
      <c r="Y5126" s="0" t="s">
        <v>1310</v>
      </c>
      <c r="Z5126" s="0" t="s">
        <v>571</v>
      </c>
      <c r="AA5126" s="0" t="n">
        <v>809723</v>
      </c>
      <c r="AB5126" s="215" t="n">
        <v>37037</v>
      </c>
      <c r="AC5126" s="215" t="n">
        <v>37040</v>
      </c>
    </row>
    <row r="5127" customFormat="false" ht="12.75" hidden="false" customHeight="false" outlineLevel="0" collapsed="false">
      <c r="A5127" s="208" t="str">
        <f aca="false">B5127&amp;" "&amp;C5127&amp;" "&amp;D5127</f>
        <v>US Natural Gas Financial</v>
      </c>
      <c r="B5127" s="208" t="str">
        <f aca="false">IF((LEFT(N5127,2)="US"),"US","")</f>
        <v>US</v>
      </c>
      <c r="C5127" s="208" t="str">
        <f aca="false">M5127</f>
        <v>Natural Gas</v>
      </c>
      <c r="D5127" s="208" t="str">
        <f aca="false">IF(ISNUMBER(FIND("Phy",N5127))=TRUE(),"Physical","Financial")</f>
        <v>Financial</v>
      </c>
      <c r="E5127" s="208" t="n">
        <f aca="false">IF(VLOOKUP(S5127,'DD-Lookup'!$J$6:$L$50,3,FALSE())="Monthly",(YEAR(AC5127)-YEAR(AB5127))*12+MONTH(AC5127)-MONTH(AB5127)+1,(AC5127-AB5127+1))</f>
        <v>365</v>
      </c>
      <c r="F5127" s="239" t="n">
        <f aca="false">E5127*SUM(P5127:Q5127)</f>
        <v>3650000</v>
      </c>
      <c r="G5127" s="214" t="n">
        <v>1294298</v>
      </c>
      <c r="H5127" s="215" t="n">
        <v>37035.5879513889</v>
      </c>
      <c r="I5127" s="0" t="s">
        <v>1233</v>
      </c>
      <c r="M5127" s="0" t="s">
        <v>858</v>
      </c>
      <c r="N5127" s="0" t="s">
        <v>1024</v>
      </c>
      <c r="O5127" s="0" t="s">
        <v>1415</v>
      </c>
      <c r="Q5127" s="216" t="n">
        <v>10000</v>
      </c>
      <c r="S5127" s="0" t="s">
        <v>1026</v>
      </c>
      <c r="T5127" s="0" t="s">
        <v>784</v>
      </c>
      <c r="U5127" s="218" t="n">
        <v>4.28</v>
      </c>
      <c r="V5127" s="0" t="s">
        <v>2027</v>
      </c>
      <c r="W5127" s="0" t="s">
        <v>1028</v>
      </c>
      <c r="X5127" s="0" t="s">
        <v>1029</v>
      </c>
      <c r="Y5127" s="0" t="s">
        <v>838</v>
      </c>
      <c r="Z5127" s="0" t="s">
        <v>571</v>
      </c>
      <c r="AA5127" s="0" t="s">
        <v>3995</v>
      </c>
      <c r="AB5127" s="215" t="n">
        <v>37257.875</v>
      </c>
      <c r="AC5127" s="215" t="n">
        <v>37621.875</v>
      </c>
    </row>
    <row r="5128" customFormat="false" ht="12.75" hidden="false" customHeight="false" outlineLevel="0" collapsed="false">
      <c r="A5128" s="208" t="str">
        <f aca="false">B5128&amp;" "&amp;C5128&amp;" "&amp;D5128</f>
        <v>US Natural Gas Financial</v>
      </c>
      <c r="B5128" s="208" t="str">
        <f aca="false">IF((LEFT(N5128,2)="US"),"US","")</f>
        <v>US</v>
      </c>
      <c r="C5128" s="208" t="str">
        <f aca="false">M5128</f>
        <v>Natural Gas</v>
      </c>
      <c r="D5128" s="208" t="str">
        <f aca="false">IF(ISNUMBER(FIND("Phy",N5128))=TRUE(),"Physical","Financial")</f>
        <v>Financial</v>
      </c>
      <c r="E5128" s="208" t="n">
        <f aca="false">IF(VLOOKUP(S5128,'DD-Lookup'!$J$6:$L$50,3,FALSE())="Monthly",(YEAR(AC5128)-YEAR(AB5128))*12+MONTH(AC5128)-MONTH(AB5128)+1,(AC5128-AB5128+1))</f>
        <v>30</v>
      </c>
      <c r="F5128" s="239" t="n">
        <f aca="false">E5128*SUM(P5128:Q5128)</f>
        <v>150000</v>
      </c>
      <c r="G5128" s="214" t="n">
        <v>1294302</v>
      </c>
      <c r="H5128" s="215" t="n">
        <v>37035.5881134259</v>
      </c>
      <c r="I5128" s="0" t="s">
        <v>1112</v>
      </c>
      <c r="M5128" s="0" t="s">
        <v>858</v>
      </c>
      <c r="N5128" s="0" t="s">
        <v>1024</v>
      </c>
      <c r="O5128" s="0" t="s">
        <v>1025</v>
      </c>
      <c r="P5128" s="216" t="n">
        <v>5000</v>
      </c>
      <c r="S5128" s="0" t="s">
        <v>1026</v>
      </c>
      <c r="T5128" s="0" t="s">
        <v>784</v>
      </c>
      <c r="U5128" s="218" t="n">
        <v>4.035</v>
      </c>
      <c r="V5128" s="0" t="s">
        <v>1263</v>
      </c>
      <c r="W5128" s="0" t="s">
        <v>1028</v>
      </c>
      <c r="X5128" s="0" t="s">
        <v>1029</v>
      </c>
      <c r="Y5128" s="0" t="s">
        <v>838</v>
      </c>
      <c r="Z5128" s="0" t="s">
        <v>571</v>
      </c>
      <c r="AA5128" s="0" t="s">
        <v>3996</v>
      </c>
      <c r="AB5128" s="215" t="n">
        <v>37043.875</v>
      </c>
      <c r="AC5128" s="215" t="n">
        <v>37072.875</v>
      </c>
    </row>
    <row r="5129" customFormat="false" ht="12.75" hidden="false" customHeight="false" outlineLevel="0" collapsed="false">
      <c r="A5129" s="208" t="str">
        <f aca="false">B5129&amp;" "&amp;C5129&amp;" "&amp;D5129</f>
        <v>US Power Physical</v>
      </c>
      <c r="B5129" s="208" t="str">
        <f aca="false">IF((LEFT(N5129,2)="US"),"US","")</f>
        <v>US</v>
      </c>
      <c r="C5129" s="208" t="str">
        <f aca="false">M5129</f>
        <v>Power</v>
      </c>
      <c r="D5129" s="208" t="str">
        <f aca="false">IF(ISNUMBER(FIND("Phy",N5129))=TRUE(),"Physical","Financial")</f>
        <v>Physical</v>
      </c>
      <c r="E5129" s="208" t="n">
        <f aca="false">IF(VLOOKUP(S5129,'DD-Lookup'!$J$6:$L$50,3,FALSE())="Monthly",(YEAR(AC5129)-YEAR(AB5129))*12+MONTH(AC5129)-MONTH(AB5129)+1,(AC5129-AB5129+1))</f>
        <v>61</v>
      </c>
      <c r="F5129" s="239" t="n">
        <f aca="false">E5129*SUM(P5129:Q5129)</f>
        <v>3050</v>
      </c>
      <c r="G5129" s="214" t="n">
        <v>1294306</v>
      </c>
      <c r="H5129" s="215" t="n">
        <v>37035.5882291667</v>
      </c>
      <c r="I5129" s="0" t="s">
        <v>1225</v>
      </c>
      <c r="M5129" s="0" t="s">
        <v>67</v>
      </c>
      <c r="N5129" s="0" t="s">
        <v>1205</v>
      </c>
      <c r="O5129" s="0" t="s">
        <v>3980</v>
      </c>
      <c r="Q5129" s="216" t="n">
        <v>50</v>
      </c>
      <c r="S5129" s="0" t="s">
        <v>930</v>
      </c>
      <c r="T5129" s="0" t="s">
        <v>784</v>
      </c>
      <c r="U5129" s="218" t="n">
        <v>37.25</v>
      </c>
      <c r="V5129" s="0" t="s">
        <v>3969</v>
      </c>
      <c r="W5129" s="0" t="s">
        <v>1591</v>
      </c>
      <c r="X5129" s="0" t="s">
        <v>1209</v>
      </c>
      <c r="Y5129" s="0" t="s">
        <v>1051</v>
      </c>
      <c r="Z5129" s="0" t="s">
        <v>618</v>
      </c>
      <c r="AA5129" s="0" t="n">
        <v>622100.1</v>
      </c>
      <c r="AB5129" s="215" t="n">
        <v>37316</v>
      </c>
      <c r="AC5129" s="215" t="n">
        <v>37376</v>
      </c>
    </row>
    <row r="5130" customFormat="false" ht="12.75" hidden="false" customHeight="false" outlineLevel="0" collapsed="false">
      <c r="A5130" s="208" t="str">
        <f aca="false">B5130&amp;" "&amp;C5130&amp;" "&amp;D5130</f>
        <v>US Natural Gas Physical</v>
      </c>
      <c r="B5130" s="208" t="str">
        <f aca="false">IF((LEFT(N5130,2)="US"),"US","")</f>
        <v>US</v>
      </c>
      <c r="C5130" s="208" t="str">
        <f aca="false">M5130</f>
        <v>Natural Gas</v>
      </c>
      <c r="D5130" s="208" t="str">
        <f aca="false">IF(ISNUMBER(FIND("Phy",N5130))=TRUE(),"Physical","Financial")</f>
        <v>Physical</v>
      </c>
      <c r="E5130" s="208" t="n">
        <f aca="false">IF(VLOOKUP(S5130,'DD-Lookup'!$J$6:$L$50,3,FALSE())="Monthly",(YEAR(AC5130)-YEAR(AB5130))*12+MONTH(AC5130)-MONTH(AB5130)+1,(AC5130-AB5130+1))</f>
        <v>4</v>
      </c>
      <c r="F5130" s="239" t="n">
        <f aca="false">E5130*SUM(P5130:Q5130)</f>
        <v>40000</v>
      </c>
      <c r="G5130" s="214" t="n">
        <v>1294307</v>
      </c>
      <c r="H5130" s="215" t="n">
        <v>37035.5882407407</v>
      </c>
      <c r="I5130" s="0" t="s">
        <v>1930</v>
      </c>
      <c r="M5130" s="0" t="s">
        <v>858</v>
      </c>
      <c r="N5130" s="0" t="s">
        <v>1305</v>
      </c>
      <c r="O5130" s="0" t="s">
        <v>3542</v>
      </c>
      <c r="Q5130" s="216" t="n">
        <v>10000</v>
      </c>
      <c r="S5130" s="0" t="s">
        <v>1026</v>
      </c>
      <c r="T5130" s="0" t="s">
        <v>784</v>
      </c>
      <c r="U5130" s="218" t="n">
        <v>3.99</v>
      </c>
      <c r="V5130" s="0" t="s">
        <v>1931</v>
      </c>
      <c r="W5130" s="0" t="s">
        <v>1434</v>
      </c>
      <c r="X5130" s="0" t="s">
        <v>1435</v>
      </c>
      <c r="Y5130" s="0" t="s">
        <v>1310</v>
      </c>
      <c r="Z5130" s="0" t="s">
        <v>571</v>
      </c>
      <c r="AA5130" s="0" t="n">
        <v>809725</v>
      </c>
      <c r="AB5130" s="215" t="n">
        <v>37037</v>
      </c>
      <c r="AC5130" s="215" t="n">
        <v>37040</v>
      </c>
    </row>
    <row r="5131" customFormat="false" ht="12.75" hidden="false" customHeight="false" outlineLevel="0" collapsed="false">
      <c r="A5131" s="208" t="str">
        <f aca="false">B5131&amp;" "&amp;C5131&amp;" "&amp;D5131</f>
        <v>US Natural Gas Financial</v>
      </c>
      <c r="B5131" s="208" t="str">
        <f aca="false">IF((LEFT(N5131,2)="US"),"US","")</f>
        <v>US</v>
      </c>
      <c r="C5131" s="208" t="str">
        <f aca="false">M5131</f>
        <v>Natural Gas</v>
      </c>
      <c r="D5131" s="208" t="str">
        <f aca="false">IF(ISNUMBER(FIND("Phy",N5131))=TRUE(),"Physical","Financial")</f>
        <v>Financial</v>
      </c>
      <c r="E5131" s="208" t="n">
        <f aca="false">IF(VLOOKUP(S5131,'DD-Lookup'!$J$6:$L$50,3,FALSE())="Monthly",(YEAR(AC5131)-YEAR(AB5131))*12+MONTH(AC5131)-MONTH(AB5131)+1,(AC5131-AB5131+1))</f>
        <v>30</v>
      </c>
      <c r="F5131" s="239" t="n">
        <f aca="false">E5131*SUM(P5131:Q5131)</f>
        <v>300000</v>
      </c>
      <c r="G5131" s="214" t="n">
        <v>1294311</v>
      </c>
      <c r="H5131" s="215" t="n">
        <v>37035.5883796296</v>
      </c>
      <c r="I5131" s="0" t="s">
        <v>1066</v>
      </c>
      <c r="M5131" s="0" t="s">
        <v>858</v>
      </c>
      <c r="N5131" s="0" t="s">
        <v>1024</v>
      </c>
      <c r="O5131" s="0" t="s">
        <v>1025</v>
      </c>
      <c r="Q5131" s="216" t="n">
        <v>10000</v>
      </c>
      <c r="S5131" s="0" t="s">
        <v>1026</v>
      </c>
      <c r="T5131" s="0" t="s">
        <v>784</v>
      </c>
      <c r="U5131" s="218" t="n">
        <v>4.045</v>
      </c>
      <c r="V5131" s="0" t="s">
        <v>2132</v>
      </c>
      <c r="W5131" s="0" t="s">
        <v>1028</v>
      </c>
      <c r="X5131" s="0" t="s">
        <v>1029</v>
      </c>
      <c r="Y5131" s="0" t="s">
        <v>838</v>
      </c>
      <c r="Z5131" s="0" t="s">
        <v>571</v>
      </c>
      <c r="AA5131" s="0" t="s">
        <v>3997</v>
      </c>
      <c r="AB5131" s="215" t="n">
        <v>37043.875</v>
      </c>
      <c r="AC5131" s="215" t="n">
        <v>37072.875</v>
      </c>
    </row>
    <row r="5132" customFormat="false" ht="12.75" hidden="false" customHeight="false" outlineLevel="0" collapsed="false">
      <c r="A5132" s="208" t="str">
        <f aca="false">B5132&amp;" "&amp;C5132&amp;" "&amp;D5132</f>
        <v>US Power Physical</v>
      </c>
      <c r="B5132" s="208" t="str">
        <f aca="false">IF((LEFT(N5132,2)="US"),"US","")</f>
        <v>US</v>
      </c>
      <c r="C5132" s="208" t="str">
        <f aca="false">M5132</f>
        <v>Power</v>
      </c>
      <c r="D5132" s="208" t="str">
        <f aca="false">IF(ISNUMBER(FIND("Phy",N5132))=TRUE(),"Physical","Financial")</f>
        <v>Physical</v>
      </c>
      <c r="E5132" s="208" t="n">
        <f aca="false">IF(VLOOKUP(S5132,'DD-Lookup'!$J$6:$L$50,3,FALSE())="Monthly",(YEAR(AC5132)-YEAR(AB5132))*12+MONTH(AC5132)-MONTH(AB5132)+1,(AC5132-AB5132+1))</f>
        <v>30</v>
      </c>
      <c r="F5132" s="239" t="n">
        <f aca="false">E5132*SUM(P5132:Q5132)</f>
        <v>1500</v>
      </c>
      <c r="G5132" s="214" t="n">
        <v>1294310</v>
      </c>
      <c r="H5132" s="215" t="n">
        <v>37035.5883796296</v>
      </c>
      <c r="I5132" s="0" t="s">
        <v>1183</v>
      </c>
      <c r="M5132" s="0" t="s">
        <v>67</v>
      </c>
      <c r="N5132" s="0" t="s">
        <v>1081</v>
      </c>
      <c r="O5132" s="0" t="s">
        <v>1161</v>
      </c>
      <c r="Q5132" s="216" t="n">
        <v>50</v>
      </c>
      <c r="S5132" s="0" t="s">
        <v>930</v>
      </c>
      <c r="T5132" s="0" t="s">
        <v>784</v>
      </c>
      <c r="U5132" s="218" t="n">
        <v>62.55</v>
      </c>
      <c r="V5132" s="0" t="s">
        <v>1184</v>
      </c>
      <c r="W5132" s="0" t="s">
        <v>1090</v>
      </c>
      <c r="X5132" s="0" t="s">
        <v>1135</v>
      </c>
      <c r="Y5132" s="0" t="s">
        <v>1051</v>
      </c>
      <c r="Z5132" s="0" t="s">
        <v>618</v>
      </c>
      <c r="AA5132" s="0" t="n">
        <v>622102.1</v>
      </c>
      <c r="AB5132" s="215" t="n">
        <v>37043.7159722222</v>
      </c>
      <c r="AC5132" s="215" t="n">
        <v>37072.7159722222</v>
      </c>
    </row>
    <row r="5133" customFormat="false" ht="12.75" hidden="false" customHeight="false" outlineLevel="0" collapsed="false">
      <c r="A5133" s="208" t="str">
        <f aca="false">B5133&amp;" "&amp;C5133&amp;" "&amp;D5133</f>
        <v>US Crude Financial</v>
      </c>
      <c r="B5133" s="208" t="str">
        <f aca="false">IF((LEFT(N5133,2)="US"),"US","")</f>
        <v>US</v>
      </c>
      <c r="C5133" s="208" t="str">
        <f aca="false">M5133</f>
        <v>Crude</v>
      </c>
      <c r="D5133" s="208" t="str">
        <f aca="false">IF(ISNUMBER(FIND("Phy",N5133))=TRUE(),"Physical","Financial")</f>
        <v>Financial</v>
      </c>
      <c r="E5133" s="208" t="n">
        <f aca="false">IF(VLOOKUP(S5133,'DD-Lookup'!$J$6:$L$50,3,FALSE())="Monthly",(YEAR(AC5133)-YEAR(AB5133))*12+MONTH(AC5133)-MONTH(AB5133)+1,(AC5133-AB5133+1))</f>
        <v>1</v>
      </c>
      <c r="F5133" s="239" t="n">
        <f aca="false">E5133*SUM(P5133:Q5133)</f>
        <v>50000</v>
      </c>
      <c r="G5133" s="214" t="n">
        <v>1294312</v>
      </c>
      <c r="H5133" s="215" t="n">
        <v>37035.5883912037</v>
      </c>
      <c r="I5133" s="0" t="s">
        <v>1112</v>
      </c>
      <c r="M5133" s="0" t="s">
        <v>97</v>
      </c>
      <c r="N5133" s="0" t="s">
        <v>841</v>
      </c>
      <c r="O5133" s="0" t="s">
        <v>842</v>
      </c>
      <c r="Q5133" s="216" t="n">
        <v>50000</v>
      </c>
      <c r="S5133" s="0" t="s">
        <v>843</v>
      </c>
      <c r="T5133" s="0" t="s">
        <v>784</v>
      </c>
      <c r="U5133" s="218" t="n">
        <v>28.41</v>
      </c>
      <c r="V5133" s="0" t="s">
        <v>2443</v>
      </c>
      <c r="W5133" s="0" t="s">
        <v>845</v>
      </c>
      <c r="X5133" s="0" t="s">
        <v>846</v>
      </c>
      <c r="Y5133" s="0" t="s">
        <v>847</v>
      </c>
      <c r="Z5133" s="0" t="s">
        <v>571</v>
      </c>
      <c r="AA5133" s="0" t="n">
        <v>107393</v>
      </c>
      <c r="AB5133" s="215" t="n">
        <v>37073</v>
      </c>
      <c r="AC5133" s="215" t="n">
        <v>37103</v>
      </c>
    </row>
    <row r="5134" customFormat="false" ht="12.75" hidden="false" customHeight="false" outlineLevel="0" collapsed="false">
      <c r="A5134" s="208" t="str">
        <f aca="false">B5134&amp;" "&amp;C5134&amp;" "&amp;D5134</f>
        <v>US Natural Gas Financial</v>
      </c>
      <c r="B5134" s="208" t="str">
        <f aca="false">IF((LEFT(N5134,2)="US"),"US","")</f>
        <v>US</v>
      </c>
      <c r="C5134" s="208" t="str">
        <f aca="false">M5134</f>
        <v>Natural Gas</v>
      </c>
      <c r="D5134" s="208" t="str">
        <f aca="false">IF(ISNUMBER(FIND("Phy",N5134))=TRUE(),"Physical","Financial")</f>
        <v>Financial</v>
      </c>
      <c r="E5134" s="208" t="n">
        <f aca="false">IF(VLOOKUP(S5134,'DD-Lookup'!$J$6:$L$50,3,FALSE())="Monthly",(YEAR(AC5134)-YEAR(AB5134))*12+MONTH(AC5134)-MONTH(AB5134)+1,(AC5134-AB5134+1))</f>
        <v>30</v>
      </c>
      <c r="F5134" s="239" t="n">
        <f aca="false">E5134*SUM(P5134:Q5134)</f>
        <v>300000</v>
      </c>
      <c r="G5134" s="214" t="n">
        <v>1294314</v>
      </c>
      <c r="H5134" s="215" t="n">
        <v>37035.5884606482</v>
      </c>
      <c r="I5134" s="0" t="s">
        <v>2371</v>
      </c>
      <c r="M5134" s="0" t="s">
        <v>858</v>
      </c>
      <c r="N5134" s="0" t="s">
        <v>1024</v>
      </c>
      <c r="O5134" s="0" t="s">
        <v>1025</v>
      </c>
      <c r="P5134" s="216" t="n">
        <v>10000</v>
      </c>
      <c r="S5134" s="0" t="s">
        <v>1026</v>
      </c>
      <c r="T5134" s="0" t="s">
        <v>784</v>
      </c>
      <c r="U5134" s="218" t="n">
        <v>4.035</v>
      </c>
      <c r="V5134" s="0" t="s">
        <v>3690</v>
      </c>
      <c r="W5134" s="0" t="s">
        <v>1028</v>
      </c>
      <c r="X5134" s="0" t="s">
        <v>1029</v>
      </c>
      <c r="Y5134" s="0" t="s">
        <v>838</v>
      </c>
      <c r="Z5134" s="0" t="s">
        <v>571</v>
      </c>
      <c r="AA5134" s="0" t="s">
        <v>3998</v>
      </c>
      <c r="AB5134" s="215" t="n">
        <v>37043.875</v>
      </c>
      <c r="AC5134" s="215" t="n">
        <v>37072.875</v>
      </c>
    </row>
    <row r="5135" customFormat="false" ht="12.75" hidden="false" customHeight="false" outlineLevel="0" collapsed="false">
      <c r="A5135" s="208" t="str">
        <f aca="false">B5135&amp;" "&amp;C5135&amp;" "&amp;D5135</f>
        <v>US Power Physical</v>
      </c>
      <c r="B5135" s="208" t="str">
        <f aca="false">IF((LEFT(N5135,2)="US"),"US","")</f>
        <v>US</v>
      </c>
      <c r="C5135" s="208" t="str">
        <f aca="false">M5135</f>
        <v>Power</v>
      </c>
      <c r="D5135" s="208" t="str">
        <f aca="false">IF(ISNUMBER(FIND("Phy",N5135))=TRUE(),"Physical","Financial")</f>
        <v>Physical</v>
      </c>
      <c r="E5135" s="208" t="n">
        <f aca="false">IF(VLOOKUP(S5135,'DD-Lookup'!$J$6:$L$50,3,FALSE())="Monthly",(YEAR(AC5135)-YEAR(AB5135))*12+MONTH(AC5135)-MONTH(AB5135)+1,(AC5135-AB5135+1))</f>
        <v>30</v>
      </c>
      <c r="F5135" s="239" t="n">
        <f aca="false">E5135*SUM(P5135:Q5135)</f>
        <v>1500</v>
      </c>
      <c r="G5135" s="214" t="n">
        <v>1294315</v>
      </c>
      <c r="H5135" s="215" t="n">
        <v>37035.5884722222</v>
      </c>
      <c r="I5135" s="0" t="s">
        <v>1073</v>
      </c>
      <c r="J5135" s="0" t="s">
        <v>1246</v>
      </c>
      <c r="K5135" s="0" t="s">
        <v>1200</v>
      </c>
      <c r="M5135" s="0" t="s">
        <v>67</v>
      </c>
      <c r="N5135" s="0" t="s">
        <v>1081</v>
      </c>
      <c r="O5135" s="0" t="s">
        <v>1161</v>
      </c>
      <c r="P5135" s="216" t="n">
        <v>50</v>
      </c>
      <c r="S5135" s="0" t="s">
        <v>930</v>
      </c>
      <c r="T5135" s="0" t="s">
        <v>784</v>
      </c>
      <c r="U5135" s="218" t="n">
        <v>62.4</v>
      </c>
      <c r="V5135" s="0" t="s">
        <v>1464</v>
      </c>
      <c r="W5135" s="0" t="s">
        <v>1090</v>
      </c>
      <c r="X5135" s="0" t="s">
        <v>1135</v>
      </c>
      <c r="Y5135" s="0" t="s">
        <v>1051</v>
      </c>
      <c r="Z5135" s="0" t="s">
        <v>618</v>
      </c>
      <c r="AA5135" s="0" t="n">
        <v>622103.1</v>
      </c>
      <c r="AB5135" s="215" t="n">
        <v>37043.7159722222</v>
      </c>
      <c r="AC5135" s="215" t="n">
        <v>37072.7159722222</v>
      </c>
    </row>
    <row r="5136" customFormat="false" ht="12.75" hidden="false" customHeight="false" outlineLevel="0" collapsed="false">
      <c r="A5136" s="208" t="str">
        <f aca="false">B5136&amp;" "&amp;C5136&amp;" "&amp;D5136</f>
        <v>US Natural Gas Financial</v>
      </c>
      <c r="B5136" s="208" t="str">
        <f aca="false">IF((LEFT(N5136,2)="US"),"US","")</f>
        <v>US</v>
      </c>
      <c r="C5136" s="208" t="str">
        <f aca="false">M5136</f>
        <v>Natural Gas</v>
      </c>
      <c r="D5136" s="208" t="str">
        <f aca="false">IF(ISNUMBER(FIND("Phy",N5136))=TRUE(),"Physical","Financial")</f>
        <v>Financial</v>
      </c>
      <c r="E5136" s="208" t="n">
        <f aca="false">IF(VLOOKUP(S5136,'DD-Lookup'!$J$6:$L$50,3,FALSE())="Monthly",(YEAR(AC5136)-YEAR(AB5136))*12+MONTH(AC5136)-MONTH(AB5136)+1,(AC5136-AB5136+1))</f>
        <v>6</v>
      </c>
      <c r="F5136" s="239" t="n">
        <f aca="false">E5136*SUM(P5136:Q5136)</f>
        <v>180000</v>
      </c>
      <c r="G5136" s="214" t="n">
        <v>1294317</v>
      </c>
      <c r="H5136" s="215" t="n">
        <v>37035.5885069444</v>
      </c>
      <c r="I5136" s="0" t="s">
        <v>1115</v>
      </c>
      <c r="M5136" s="0" t="s">
        <v>858</v>
      </c>
      <c r="N5136" s="0" t="s">
        <v>1024</v>
      </c>
      <c r="O5136" s="0" t="s">
        <v>3235</v>
      </c>
      <c r="Q5136" s="216" t="n">
        <v>30000</v>
      </c>
      <c r="S5136" s="0" t="s">
        <v>1026</v>
      </c>
      <c r="T5136" s="0" t="s">
        <v>784</v>
      </c>
      <c r="U5136" s="218" t="n">
        <v>3.99</v>
      </c>
      <c r="V5136" s="0" t="s">
        <v>3377</v>
      </c>
      <c r="W5136" s="0" t="s">
        <v>1406</v>
      </c>
      <c r="X5136" s="0" t="s">
        <v>1407</v>
      </c>
      <c r="Y5136" s="0" t="s">
        <v>838</v>
      </c>
      <c r="Z5136" s="0" t="s">
        <v>571</v>
      </c>
      <c r="AA5136" s="0" t="s">
        <v>3999</v>
      </c>
      <c r="AB5136" s="215" t="n">
        <v>37037.875</v>
      </c>
      <c r="AC5136" s="215" t="n">
        <v>37042.875</v>
      </c>
    </row>
    <row r="5137" customFormat="false" ht="12.75" hidden="false" customHeight="false" outlineLevel="0" collapsed="false">
      <c r="A5137" s="208" t="str">
        <f aca="false">B5137&amp;" "&amp;C5137&amp;" "&amp;D5137</f>
        <v>US Natural Gas Financial</v>
      </c>
      <c r="B5137" s="208" t="str">
        <f aca="false">IF((LEFT(N5137,2)="US"),"US","")</f>
        <v>US</v>
      </c>
      <c r="C5137" s="208" t="str">
        <f aca="false">M5137</f>
        <v>Natural Gas</v>
      </c>
      <c r="D5137" s="208" t="str">
        <f aca="false">IF(ISNUMBER(FIND("Phy",N5137))=TRUE(),"Physical","Financial")</f>
        <v>Financial</v>
      </c>
      <c r="E5137" s="208" t="n">
        <f aca="false">IF(VLOOKUP(S5137,'DD-Lookup'!$J$6:$L$50,3,FALSE())="Monthly",(YEAR(AC5137)-YEAR(AB5137))*12+MONTH(AC5137)-MONTH(AB5137)+1,(AC5137-AB5137+1))</f>
        <v>30</v>
      </c>
      <c r="F5137" s="239" t="n">
        <f aca="false">E5137*SUM(P5137:Q5137)</f>
        <v>300000</v>
      </c>
      <c r="G5137" s="214" t="n">
        <v>1294318</v>
      </c>
      <c r="H5137" s="215" t="n">
        <v>37035.5885532407</v>
      </c>
      <c r="I5137" s="0" t="s">
        <v>2285</v>
      </c>
      <c r="M5137" s="0" t="s">
        <v>858</v>
      </c>
      <c r="N5137" s="0" t="s">
        <v>1024</v>
      </c>
      <c r="O5137" s="0" t="s">
        <v>1025</v>
      </c>
      <c r="Q5137" s="216" t="n">
        <v>10000</v>
      </c>
      <c r="S5137" s="0" t="s">
        <v>1026</v>
      </c>
      <c r="T5137" s="0" t="s">
        <v>784</v>
      </c>
      <c r="U5137" s="218" t="n">
        <v>4.045</v>
      </c>
      <c r="V5137" s="0" t="s">
        <v>3274</v>
      </c>
      <c r="W5137" s="0" t="s">
        <v>1028</v>
      </c>
      <c r="X5137" s="0" t="s">
        <v>1029</v>
      </c>
      <c r="Y5137" s="0" t="s">
        <v>838</v>
      </c>
      <c r="Z5137" s="0" t="s">
        <v>571</v>
      </c>
      <c r="AA5137" s="0" t="s">
        <v>4000</v>
      </c>
      <c r="AB5137" s="215" t="n">
        <v>37043.875</v>
      </c>
      <c r="AC5137" s="215" t="n">
        <v>37072.875</v>
      </c>
    </row>
    <row r="5138" customFormat="false" ht="12.75" hidden="false" customHeight="false" outlineLevel="0" collapsed="false">
      <c r="A5138" s="208" t="str">
        <f aca="false">B5138&amp;" "&amp;C5138&amp;" "&amp;D5138</f>
        <v>US Power Physical</v>
      </c>
      <c r="B5138" s="208" t="str">
        <f aca="false">IF((LEFT(N5138,2)="US"),"US","")</f>
        <v>US</v>
      </c>
      <c r="C5138" s="208" t="str">
        <f aca="false">M5138</f>
        <v>Power</v>
      </c>
      <c r="D5138" s="208" t="str">
        <f aca="false">IF(ISNUMBER(FIND("Phy",N5138))=TRUE(),"Physical","Financial")</f>
        <v>Physical</v>
      </c>
      <c r="E5138" s="208" t="n">
        <f aca="false">IF(VLOOKUP(S5138,'DD-Lookup'!$J$6:$L$50,3,FALSE())="Monthly",(YEAR(AC5138)-YEAR(AB5138))*12+MONTH(AC5138)-MONTH(AB5138)+1,(AC5138-AB5138+1))</f>
        <v>30</v>
      </c>
      <c r="F5138" s="239" t="n">
        <f aca="false">E5138*SUM(P5138:Q5138)</f>
        <v>1500</v>
      </c>
      <c r="G5138" s="214" t="n">
        <v>1294319</v>
      </c>
      <c r="H5138" s="215" t="n">
        <v>37035.5885648148</v>
      </c>
      <c r="I5138" s="0" t="s">
        <v>1183</v>
      </c>
      <c r="M5138" s="0" t="s">
        <v>67</v>
      </c>
      <c r="N5138" s="0" t="s">
        <v>1081</v>
      </c>
      <c r="O5138" s="0" t="s">
        <v>1161</v>
      </c>
      <c r="Q5138" s="216" t="n">
        <v>50</v>
      </c>
      <c r="S5138" s="0" t="s">
        <v>930</v>
      </c>
      <c r="T5138" s="0" t="s">
        <v>784</v>
      </c>
      <c r="U5138" s="218" t="n">
        <v>62.55</v>
      </c>
      <c r="V5138" s="0" t="s">
        <v>1184</v>
      </c>
      <c r="W5138" s="0" t="s">
        <v>1090</v>
      </c>
      <c r="X5138" s="0" t="s">
        <v>1135</v>
      </c>
      <c r="Y5138" s="0" t="s">
        <v>1051</v>
      </c>
      <c r="Z5138" s="0" t="s">
        <v>618</v>
      </c>
      <c r="AA5138" s="0" t="n">
        <v>622104.1</v>
      </c>
      <c r="AB5138" s="215" t="n">
        <v>37043.7159722222</v>
      </c>
      <c r="AC5138" s="215" t="n">
        <v>37072.7159722222</v>
      </c>
    </row>
    <row r="5139" customFormat="false" ht="12.75" hidden="false" customHeight="false" outlineLevel="0" collapsed="false">
      <c r="A5139" s="208" t="str">
        <f aca="false">B5139&amp;" "&amp;C5139&amp;" "&amp;D5139</f>
        <v>US Natural Gas Financial</v>
      </c>
      <c r="B5139" s="208" t="str">
        <f aca="false">IF((LEFT(N5139,2)="US"),"US","")</f>
        <v>US</v>
      </c>
      <c r="C5139" s="208" t="str">
        <f aca="false">M5139</f>
        <v>Natural Gas</v>
      </c>
      <c r="D5139" s="208" t="str">
        <f aca="false">IF(ISNUMBER(FIND("Phy",N5139))=TRUE(),"Physical","Financial")</f>
        <v>Financial</v>
      </c>
      <c r="E5139" s="208" t="n">
        <f aca="false">IF(VLOOKUP(S5139,'DD-Lookup'!$J$6:$L$50,3,FALSE())="Monthly",(YEAR(AC5139)-YEAR(AB5139))*12+MONTH(AC5139)-MONTH(AB5139)+1,(AC5139-AB5139+1))</f>
        <v>6</v>
      </c>
      <c r="F5139" s="239" t="n">
        <f aca="false">E5139*SUM(P5139:Q5139)</f>
        <v>330000</v>
      </c>
      <c r="G5139" s="214" t="n">
        <v>1294321</v>
      </c>
      <c r="H5139" s="215" t="n">
        <v>37035.5886111111</v>
      </c>
      <c r="I5139" s="0" t="s">
        <v>1023</v>
      </c>
      <c r="M5139" s="0" t="s">
        <v>858</v>
      </c>
      <c r="N5139" s="0" t="s">
        <v>1024</v>
      </c>
      <c r="O5139" s="0" t="s">
        <v>3347</v>
      </c>
      <c r="Q5139" s="216" t="n">
        <v>55000</v>
      </c>
      <c r="S5139" s="0" t="s">
        <v>1026</v>
      </c>
      <c r="T5139" s="0" t="s">
        <v>784</v>
      </c>
      <c r="U5139" s="218" t="n">
        <v>4.01</v>
      </c>
      <c r="V5139" s="0" t="s">
        <v>2906</v>
      </c>
      <c r="W5139" s="0" t="s">
        <v>1851</v>
      </c>
      <c r="X5139" s="0" t="s">
        <v>1852</v>
      </c>
      <c r="Y5139" s="0" t="s">
        <v>838</v>
      </c>
      <c r="Z5139" s="0" t="s">
        <v>571</v>
      </c>
      <c r="AA5139" s="0" t="s">
        <v>4001</v>
      </c>
      <c r="AB5139" s="215" t="n">
        <v>37037.875</v>
      </c>
      <c r="AC5139" s="215" t="n">
        <v>37042.875</v>
      </c>
    </row>
    <row r="5140" customFormat="false" ht="12.75" hidden="false" customHeight="false" outlineLevel="0" collapsed="false">
      <c r="A5140" s="208" t="str">
        <f aca="false">B5140&amp;" "&amp;C5140&amp;" "&amp;D5140</f>
        <v>US Natural Gas Financial</v>
      </c>
      <c r="B5140" s="208" t="str">
        <f aca="false">IF((LEFT(N5140,2)="US"),"US","")</f>
        <v>US</v>
      </c>
      <c r="C5140" s="208" t="str">
        <f aca="false">M5140</f>
        <v>Natural Gas</v>
      </c>
      <c r="D5140" s="208" t="str">
        <f aca="false">IF(ISNUMBER(FIND("Phy",N5140))=TRUE(),"Physical","Financial")</f>
        <v>Financial</v>
      </c>
      <c r="E5140" s="208" t="n">
        <f aca="false">IF(VLOOKUP(S5140,'DD-Lookup'!$J$6:$L$50,3,FALSE())="Monthly",(YEAR(AC5140)-YEAR(AB5140))*12+MONTH(AC5140)-MONTH(AB5140)+1,(AC5140-AB5140+1))</f>
        <v>6</v>
      </c>
      <c r="F5140" s="239" t="n">
        <f aca="false">E5140*SUM(P5140:Q5140)</f>
        <v>180000</v>
      </c>
      <c r="G5140" s="214" t="n">
        <v>1294320</v>
      </c>
      <c r="H5140" s="215" t="n">
        <v>37035.5886111111</v>
      </c>
      <c r="I5140" s="0" t="s">
        <v>1115</v>
      </c>
      <c r="M5140" s="0" t="s">
        <v>858</v>
      </c>
      <c r="N5140" s="0" t="s">
        <v>1024</v>
      </c>
      <c r="O5140" s="0" t="s">
        <v>3235</v>
      </c>
      <c r="Q5140" s="216" t="n">
        <v>30000</v>
      </c>
      <c r="S5140" s="0" t="s">
        <v>1026</v>
      </c>
      <c r="T5140" s="0" t="s">
        <v>784</v>
      </c>
      <c r="U5140" s="218" t="n">
        <v>3.99</v>
      </c>
      <c r="V5140" s="0" t="s">
        <v>3377</v>
      </c>
      <c r="W5140" s="0" t="s">
        <v>1406</v>
      </c>
      <c r="X5140" s="0" t="s">
        <v>1407</v>
      </c>
      <c r="Y5140" s="0" t="s">
        <v>838</v>
      </c>
      <c r="Z5140" s="0" t="s">
        <v>571</v>
      </c>
      <c r="AA5140" s="0" t="s">
        <v>4002</v>
      </c>
      <c r="AB5140" s="215" t="n">
        <v>37037.875</v>
      </c>
      <c r="AC5140" s="215" t="n">
        <v>37042.875</v>
      </c>
    </row>
    <row r="5141" customFormat="false" ht="12.75" hidden="false" customHeight="false" outlineLevel="0" collapsed="false">
      <c r="A5141" s="208" t="str">
        <f aca="false">B5141&amp;" "&amp;C5141&amp;" "&amp;D5141</f>
        <v>US Crude Financial</v>
      </c>
      <c r="B5141" s="208" t="str">
        <f aca="false">IF((LEFT(N5141,2)="US"),"US","")</f>
        <v>US</v>
      </c>
      <c r="C5141" s="208" t="str">
        <f aca="false">M5141</f>
        <v>Crude</v>
      </c>
      <c r="D5141" s="208" t="str">
        <f aca="false">IF(ISNUMBER(FIND("Phy",N5141))=TRUE(),"Physical","Financial")</f>
        <v>Financial</v>
      </c>
      <c r="E5141" s="208" t="n">
        <f aca="false">IF(VLOOKUP(S5141,'DD-Lookup'!$J$6:$L$50,3,FALSE())="Monthly",(YEAR(AC5141)-YEAR(AB5141))*12+MONTH(AC5141)-MONTH(AB5141)+1,(AC5141-AB5141+1))</f>
        <v>1</v>
      </c>
      <c r="F5141" s="239" t="n">
        <f aca="false">E5141*SUM(P5141:Q5141)</f>
        <v>50000</v>
      </c>
      <c r="G5141" s="214" t="n">
        <v>1294322</v>
      </c>
      <c r="H5141" s="215" t="n">
        <v>37035.5886458333</v>
      </c>
      <c r="I5141" s="0" t="s">
        <v>1376</v>
      </c>
      <c r="M5141" s="0" t="s">
        <v>97</v>
      </c>
      <c r="N5141" s="0" t="s">
        <v>841</v>
      </c>
      <c r="O5141" s="0" t="s">
        <v>842</v>
      </c>
      <c r="Q5141" s="216" t="n">
        <v>50000</v>
      </c>
      <c r="S5141" s="0" t="s">
        <v>843</v>
      </c>
      <c r="T5141" s="0" t="s">
        <v>784</v>
      </c>
      <c r="U5141" s="218" t="n">
        <v>28.43</v>
      </c>
      <c r="V5141" s="0" t="s">
        <v>2312</v>
      </c>
      <c r="W5141" s="0" t="s">
        <v>845</v>
      </c>
      <c r="X5141" s="0" t="s">
        <v>846</v>
      </c>
      <c r="Y5141" s="0" t="s">
        <v>847</v>
      </c>
      <c r="Z5141" s="0" t="s">
        <v>571</v>
      </c>
      <c r="AA5141" s="0" t="n">
        <v>107396</v>
      </c>
      <c r="AB5141" s="215" t="n">
        <v>37073</v>
      </c>
      <c r="AC5141" s="215" t="n">
        <v>37103</v>
      </c>
    </row>
    <row r="5142" customFormat="false" ht="12.75" hidden="false" customHeight="false" outlineLevel="0" collapsed="false">
      <c r="A5142" s="208" t="str">
        <f aca="false">B5142&amp;" "&amp;C5142&amp;" "&amp;D5142</f>
        <v>US Crude Financial</v>
      </c>
      <c r="B5142" s="208" t="str">
        <f aca="false">IF((LEFT(N5142,2)="US"),"US","")</f>
        <v>US</v>
      </c>
      <c r="C5142" s="208" t="str">
        <f aca="false">M5142</f>
        <v>Crude</v>
      </c>
      <c r="D5142" s="208" t="str">
        <f aca="false">IF(ISNUMBER(FIND("Phy",N5142))=TRUE(),"Physical","Financial")</f>
        <v>Financial</v>
      </c>
      <c r="E5142" s="208" t="n">
        <f aca="false">IF(VLOOKUP(S5142,'DD-Lookup'!$J$6:$L$50,3,FALSE())="Monthly",(YEAR(AC5142)-YEAR(AB5142))*12+MONTH(AC5142)-MONTH(AB5142)+1,(AC5142-AB5142+1))</f>
        <v>1</v>
      </c>
      <c r="F5142" s="239" t="n">
        <f aca="false">E5142*SUM(P5142:Q5142)</f>
        <v>50000</v>
      </c>
      <c r="G5142" s="214" t="n">
        <v>1294323</v>
      </c>
      <c r="H5142" s="215" t="n">
        <v>37035.5887268519</v>
      </c>
      <c r="I5142" s="0" t="s">
        <v>2320</v>
      </c>
      <c r="M5142" s="0" t="s">
        <v>97</v>
      </c>
      <c r="N5142" s="0" t="s">
        <v>841</v>
      </c>
      <c r="O5142" s="0" t="s">
        <v>889</v>
      </c>
      <c r="Q5142" s="216" t="n">
        <v>50000</v>
      </c>
      <c r="S5142" s="0" t="s">
        <v>843</v>
      </c>
      <c r="T5142" s="0" t="s">
        <v>784</v>
      </c>
      <c r="U5142" s="218" t="n">
        <v>28.45</v>
      </c>
      <c r="V5142" s="0" t="s">
        <v>2321</v>
      </c>
      <c r="W5142" s="0" t="s">
        <v>845</v>
      </c>
      <c r="X5142" s="0" t="s">
        <v>891</v>
      </c>
      <c r="Y5142" s="0" t="s">
        <v>847</v>
      </c>
      <c r="Z5142" s="0" t="s">
        <v>571</v>
      </c>
      <c r="AA5142" s="0" t="n">
        <v>107397</v>
      </c>
      <c r="AB5142" s="215" t="n">
        <v>37073</v>
      </c>
      <c r="AC5142" s="215" t="n">
        <v>37103</v>
      </c>
    </row>
    <row r="5143" customFormat="false" ht="12.75" hidden="false" customHeight="false" outlineLevel="0" collapsed="false">
      <c r="A5143" s="208" t="str">
        <f aca="false">B5143&amp;" "&amp;C5143&amp;" "&amp;D5143</f>
        <v>US Crude Financial</v>
      </c>
      <c r="B5143" s="208" t="str">
        <f aca="false">IF((LEFT(N5143,2)="US"),"US","")</f>
        <v>US</v>
      </c>
      <c r="C5143" s="208" t="str">
        <f aca="false">M5143</f>
        <v>Crude</v>
      </c>
      <c r="D5143" s="208" t="str">
        <f aca="false">IF(ISNUMBER(FIND("Phy",N5143))=TRUE(),"Physical","Financial")</f>
        <v>Financial</v>
      </c>
      <c r="E5143" s="208" t="n">
        <f aca="false">IF(VLOOKUP(S5143,'DD-Lookup'!$J$6:$L$50,3,FALSE())="Monthly",(YEAR(AC5143)-YEAR(AB5143))*12+MONTH(AC5143)-MONTH(AB5143)+1,(AC5143-AB5143+1))</f>
        <v>1</v>
      </c>
      <c r="F5143" s="239" t="n">
        <f aca="false">E5143*SUM(P5143:Q5143)</f>
        <v>50000</v>
      </c>
      <c r="G5143" s="214" t="n">
        <v>1294327</v>
      </c>
      <c r="H5143" s="215" t="n">
        <v>37035.588912037</v>
      </c>
      <c r="I5143" s="0" t="s">
        <v>2320</v>
      </c>
      <c r="M5143" s="0" t="s">
        <v>97</v>
      </c>
      <c r="N5143" s="0" t="s">
        <v>841</v>
      </c>
      <c r="O5143" s="0" t="s">
        <v>889</v>
      </c>
      <c r="Q5143" s="216" t="n">
        <v>50000</v>
      </c>
      <c r="S5143" s="0" t="s">
        <v>843</v>
      </c>
      <c r="T5143" s="0" t="s">
        <v>784</v>
      </c>
      <c r="U5143" s="218" t="n">
        <v>28.47</v>
      </c>
      <c r="V5143" s="0" t="s">
        <v>2321</v>
      </c>
      <c r="W5143" s="0" t="s">
        <v>845</v>
      </c>
      <c r="X5143" s="0" t="s">
        <v>891</v>
      </c>
      <c r="Y5143" s="0" t="s">
        <v>847</v>
      </c>
      <c r="Z5143" s="0" t="s">
        <v>571</v>
      </c>
      <c r="AA5143" s="0" t="n">
        <v>107398</v>
      </c>
      <c r="AB5143" s="215" t="n">
        <v>37073</v>
      </c>
      <c r="AC5143" s="215" t="n">
        <v>37103</v>
      </c>
    </row>
    <row r="5144" customFormat="false" ht="12.75" hidden="false" customHeight="false" outlineLevel="0" collapsed="false">
      <c r="A5144" s="208" t="str">
        <f aca="false">B5144&amp;" "&amp;C5144&amp;" "&amp;D5144</f>
        <v> Natural Gas Physical</v>
      </c>
      <c r="B5144" s="208" t="str">
        <f aca="false">IF((LEFT(N5144,2)="US"),"US","")</f>
        <v/>
      </c>
      <c r="C5144" s="208" t="str">
        <f aca="false">M5144</f>
        <v>Natural Gas</v>
      </c>
      <c r="D5144" s="208" t="str">
        <f aca="false">IF(ISNUMBER(FIND("Phy",N5144))=TRUE(),"Physical","Financial")</f>
        <v>Physical</v>
      </c>
      <c r="E5144" s="208" t="n">
        <f aca="false">IF(VLOOKUP(S5144,'DD-Lookup'!$J$6:$L$50,3,FALSE())="Monthly",(YEAR(AC5144)-YEAR(AB5144))*12+MONTH(AC5144)-MONTH(AB5144)+1,(AC5144-AB5144+1))</f>
        <v>1</v>
      </c>
      <c r="F5144" s="239" t="n">
        <f aca="false">E5144*SUM(P5144:Q5144)</f>
        <v>5000</v>
      </c>
      <c r="G5144" s="214" t="n">
        <v>1294328</v>
      </c>
      <c r="H5144" s="215" t="n">
        <v>37035.5889236111</v>
      </c>
      <c r="I5144" s="0" t="s">
        <v>1863</v>
      </c>
      <c r="M5144" s="0" t="s">
        <v>858</v>
      </c>
      <c r="N5144" s="0" t="s">
        <v>2171</v>
      </c>
      <c r="O5144" s="0" t="s">
        <v>2223</v>
      </c>
      <c r="Q5144" s="216" t="n">
        <v>5000</v>
      </c>
      <c r="S5144" s="0" t="s">
        <v>279</v>
      </c>
      <c r="T5144" s="0" t="s">
        <v>2173</v>
      </c>
      <c r="U5144" s="218" t="n">
        <v>5.465</v>
      </c>
      <c r="V5144" s="0" t="s">
        <v>2488</v>
      </c>
      <c r="W5144" s="0" t="s">
        <v>2225</v>
      </c>
      <c r="X5144" s="0" t="s">
        <v>2176</v>
      </c>
      <c r="Y5144" s="0" t="s">
        <v>1310</v>
      </c>
      <c r="Z5144" s="0" t="s">
        <v>628</v>
      </c>
      <c r="AA5144" s="0" t="n">
        <v>809729</v>
      </c>
      <c r="AB5144" s="215" t="n">
        <v>37035.875</v>
      </c>
      <c r="AC5144" s="215" t="n">
        <v>37035.875</v>
      </c>
    </row>
    <row r="5145" customFormat="false" ht="12.75" hidden="false" customHeight="false" outlineLevel="0" collapsed="false">
      <c r="A5145" s="208" t="str">
        <f aca="false">B5145&amp;" "&amp;C5145&amp;" "&amp;D5145</f>
        <v>US Natural Gas Financial</v>
      </c>
      <c r="B5145" s="208" t="str">
        <f aca="false">IF((LEFT(N5145,2)="US"),"US","")</f>
        <v>US</v>
      </c>
      <c r="C5145" s="208" t="str">
        <f aca="false">M5145</f>
        <v>Natural Gas</v>
      </c>
      <c r="D5145" s="208" t="str">
        <f aca="false">IF(ISNUMBER(FIND("Phy",N5145))=TRUE(),"Physical","Financial")</f>
        <v>Financial</v>
      </c>
      <c r="E5145" s="208" t="n">
        <f aca="false">IF(VLOOKUP(S5145,'DD-Lookup'!$J$6:$L$50,3,FALSE())="Monthly",(YEAR(AC5145)-YEAR(AB5145))*12+MONTH(AC5145)-MONTH(AB5145)+1,(AC5145-AB5145+1))</f>
        <v>92</v>
      </c>
      <c r="F5145" s="239" t="n">
        <f aca="false">E5145*SUM(P5145:Q5145)</f>
        <v>460000</v>
      </c>
      <c r="G5145" s="214" t="n">
        <v>1294329</v>
      </c>
      <c r="H5145" s="215" t="n">
        <v>37035.5889583333</v>
      </c>
      <c r="I5145" s="0" t="s">
        <v>1170</v>
      </c>
      <c r="M5145" s="0" t="s">
        <v>858</v>
      </c>
      <c r="N5145" s="0" t="s">
        <v>1482</v>
      </c>
      <c r="O5145" s="0" t="s">
        <v>2726</v>
      </c>
      <c r="P5145" s="216" t="n">
        <v>5000</v>
      </c>
      <c r="S5145" s="0" t="s">
        <v>1026</v>
      </c>
      <c r="T5145" s="0" t="s">
        <v>784</v>
      </c>
      <c r="U5145" s="218" t="n">
        <v>5.7</v>
      </c>
      <c r="V5145" s="0" t="s">
        <v>1997</v>
      </c>
      <c r="W5145" s="0" t="s">
        <v>2070</v>
      </c>
      <c r="X5145" s="0" t="s">
        <v>2071</v>
      </c>
      <c r="Y5145" s="0" t="s">
        <v>838</v>
      </c>
      <c r="Z5145" s="0" t="s">
        <v>571</v>
      </c>
      <c r="AA5145" s="0" t="s">
        <v>4003</v>
      </c>
      <c r="AB5145" s="215" t="n">
        <v>37073</v>
      </c>
      <c r="AC5145" s="215" t="n">
        <v>37164</v>
      </c>
    </row>
    <row r="5146" customFormat="false" ht="12.75" hidden="false" customHeight="false" outlineLevel="0" collapsed="false">
      <c r="A5146" s="208" t="str">
        <f aca="false">B5146&amp;" "&amp;C5146&amp;" "&amp;D5146</f>
        <v>US Natural Gas Financial</v>
      </c>
      <c r="B5146" s="208" t="str">
        <f aca="false">IF((LEFT(N5146,2)="US"),"US","")</f>
        <v>US</v>
      </c>
      <c r="C5146" s="208" t="str">
        <f aca="false">M5146</f>
        <v>Natural Gas</v>
      </c>
      <c r="D5146" s="208" t="str">
        <f aca="false">IF(ISNUMBER(FIND("Phy",N5146))=TRUE(),"Physical","Financial")</f>
        <v>Financial</v>
      </c>
      <c r="E5146" s="208" t="n">
        <f aca="false">IF(VLOOKUP(S5146,'DD-Lookup'!$J$6:$L$50,3,FALSE())="Monthly",(YEAR(AC5146)-YEAR(AB5146))*12+MONTH(AC5146)-MONTH(AB5146)+1,(AC5146-AB5146+1))</f>
        <v>31</v>
      </c>
      <c r="F5146" s="239" t="n">
        <f aca="false">E5146*SUM(P5146:Q5146)</f>
        <v>620000</v>
      </c>
      <c r="G5146" s="214" t="n">
        <v>1294332</v>
      </c>
      <c r="H5146" s="215" t="n">
        <v>37035.5890393519</v>
      </c>
      <c r="I5146" s="0" t="s">
        <v>1059</v>
      </c>
      <c r="M5146" s="0" t="s">
        <v>858</v>
      </c>
      <c r="N5146" s="0" t="s">
        <v>1024</v>
      </c>
      <c r="O5146" s="0" t="s">
        <v>1099</v>
      </c>
      <c r="Q5146" s="216" t="n">
        <v>20000</v>
      </c>
      <c r="S5146" s="0" t="s">
        <v>1026</v>
      </c>
      <c r="T5146" s="0" t="s">
        <v>784</v>
      </c>
      <c r="U5146" s="218" t="n">
        <v>4.115</v>
      </c>
      <c r="V5146" s="0" t="s">
        <v>1353</v>
      </c>
      <c r="W5146" s="0" t="s">
        <v>1028</v>
      </c>
      <c r="X5146" s="0" t="s">
        <v>1029</v>
      </c>
      <c r="Y5146" s="0" t="s">
        <v>838</v>
      </c>
      <c r="Z5146" s="0" t="s">
        <v>571</v>
      </c>
      <c r="AA5146" s="0" t="s">
        <v>4004</v>
      </c>
      <c r="AB5146" s="215" t="n">
        <v>37073.875</v>
      </c>
      <c r="AC5146" s="215" t="n">
        <v>37103.875</v>
      </c>
    </row>
    <row r="5147" customFormat="false" ht="12.75" hidden="false" customHeight="false" outlineLevel="0" collapsed="false">
      <c r="A5147" s="208" t="str">
        <f aca="false">B5147&amp;" "&amp;C5147&amp;" "&amp;D5147</f>
        <v>US Crude Financial</v>
      </c>
      <c r="B5147" s="208" t="str">
        <f aca="false">IF((LEFT(N5147,2)="US"),"US","")</f>
        <v>US</v>
      </c>
      <c r="C5147" s="208" t="str">
        <f aca="false">M5147</f>
        <v>Crude</v>
      </c>
      <c r="D5147" s="208" t="str">
        <f aca="false">IF(ISNUMBER(FIND("Phy",N5147))=TRUE(),"Physical","Financial")</f>
        <v>Financial</v>
      </c>
      <c r="E5147" s="208" t="n">
        <f aca="false">IF(VLOOKUP(S5147,'DD-Lookup'!$J$6:$L$50,3,FALSE())="Monthly",(YEAR(AC5147)-YEAR(AB5147))*12+MONTH(AC5147)-MONTH(AB5147)+1,(AC5147-AB5147+1))</f>
        <v>1</v>
      </c>
      <c r="F5147" s="239" t="n">
        <f aca="false">E5147*SUM(P5147:Q5147)</f>
        <v>50000</v>
      </c>
      <c r="G5147" s="214" t="n">
        <v>1294334</v>
      </c>
      <c r="H5147" s="215" t="n">
        <v>37035.5890509259</v>
      </c>
      <c r="I5147" s="0" t="s">
        <v>2320</v>
      </c>
      <c r="M5147" s="0" t="s">
        <v>97</v>
      </c>
      <c r="N5147" s="0" t="s">
        <v>841</v>
      </c>
      <c r="O5147" s="0" t="s">
        <v>889</v>
      </c>
      <c r="Q5147" s="216" t="n">
        <v>50000</v>
      </c>
      <c r="S5147" s="0" t="s">
        <v>843</v>
      </c>
      <c r="T5147" s="0" t="s">
        <v>784</v>
      </c>
      <c r="U5147" s="218" t="n">
        <v>28.49</v>
      </c>
      <c r="V5147" s="0" t="s">
        <v>2321</v>
      </c>
      <c r="W5147" s="0" t="s">
        <v>845</v>
      </c>
      <c r="X5147" s="0" t="s">
        <v>891</v>
      </c>
      <c r="Y5147" s="0" t="s">
        <v>847</v>
      </c>
      <c r="Z5147" s="0" t="s">
        <v>571</v>
      </c>
      <c r="AA5147" s="0" t="n">
        <v>107399</v>
      </c>
      <c r="AB5147" s="215" t="n">
        <v>37073</v>
      </c>
      <c r="AC5147" s="215" t="n">
        <v>37103</v>
      </c>
    </row>
    <row r="5148" customFormat="false" ht="12.75" hidden="false" customHeight="false" outlineLevel="0" collapsed="false">
      <c r="A5148" s="208" t="str">
        <f aca="false">B5148&amp;" "&amp;C5148&amp;" "&amp;D5148</f>
        <v>US Crude Financial</v>
      </c>
      <c r="B5148" s="208" t="str">
        <f aca="false">IF((LEFT(N5148,2)="US"),"US","")</f>
        <v>US</v>
      </c>
      <c r="C5148" s="208" t="str">
        <f aca="false">M5148</f>
        <v>Crude</v>
      </c>
      <c r="D5148" s="208" t="str">
        <f aca="false">IF(ISNUMBER(FIND("Phy",N5148))=TRUE(),"Physical","Financial")</f>
        <v>Financial</v>
      </c>
      <c r="E5148" s="208" t="n">
        <f aca="false">IF(VLOOKUP(S5148,'DD-Lookup'!$J$6:$L$50,3,FALSE())="Monthly",(YEAR(AC5148)-YEAR(AB5148))*12+MONTH(AC5148)-MONTH(AB5148)+1,(AC5148-AB5148+1))</f>
        <v>1</v>
      </c>
      <c r="F5148" s="239" t="n">
        <f aca="false">E5148*SUM(P5148:Q5148)</f>
        <v>50000</v>
      </c>
      <c r="G5148" s="214" t="n">
        <v>1294335</v>
      </c>
      <c r="H5148" s="215" t="n">
        <v>37035.5890972222</v>
      </c>
      <c r="I5148" s="0" t="s">
        <v>1112</v>
      </c>
      <c r="M5148" s="0" t="s">
        <v>97</v>
      </c>
      <c r="N5148" s="0" t="s">
        <v>841</v>
      </c>
      <c r="O5148" s="0" t="s">
        <v>842</v>
      </c>
      <c r="P5148" s="216" t="n">
        <v>50000</v>
      </c>
      <c r="S5148" s="0" t="s">
        <v>843</v>
      </c>
      <c r="T5148" s="0" t="s">
        <v>784</v>
      </c>
      <c r="U5148" s="218" t="n">
        <v>28.47</v>
      </c>
      <c r="V5148" s="0" t="s">
        <v>2443</v>
      </c>
      <c r="W5148" s="0" t="s">
        <v>845</v>
      </c>
      <c r="X5148" s="0" t="s">
        <v>846</v>
      </c>
      <c r="Y5148" s="0" t="s">
        <v>847</v>
      </c>
      <c r="Z5148" s="0" t="s">
        <v>571</v>
      </c>
      <c r="AA5148" s="0" t="n">
        <v>107400</v>
      </c>
      <c r="AB5148" s="215" t="n">
        <v>37073</v>
      </c>
      <c r="AC5148" s="215" t="n">
        <v>37103</v>
      </c>
    </row>
    <row r="5149" customFormat="false" ht="12.75" hidden="false" customHeight="false" outlineLevel="0" collapsed="false">
      <c r="A5149" s="208" t="str">
        <f aca="false">B5149&amp;" "&amp;C5149&amp;" "&amp;D5149</f>
        <v>US Natural Gas Financial</v>
      </c>
      <c r="B5149" s="208" t="str">
        <f aca="false">IF((LEFT(N5149,2)="US"),"US","")</f>
        <v>US</v>
      </c>
      <c r="C5149" s="208" t="str">
        <f aca="false">M5149</f>
        <v>Natural Gas</v>
      </c>
      <c r="D5149" s="208" t="str">
        <f aca="false">IF(ISNUMBER(FIND("Phy",N5149))=TRUE(),"Physical","Financial")</f>
        <v>Financial</v>
      </c>
      <c r="E5149" s="208" t="n">
        <f aca="false">IF(VLOOKUP(S5149,'DD-Lookup'!$J$6:$L$50,3,FALSE())="Monthly",(YEAR(AC5149)-YEAR(AB5149))*12+MONTH(AC5149)-MONTH(AB5149)+1,(AC5149-AB5149+1))</f>
        <v>6</v>
      </c>
      <c r="F5149" s="239" t="n">
        <f aca="false">E5149*SUM(P5149:Q5149)</f>
        <v>180000</v>
      </c>
      <c r="G5149" s="214" t="n">
        <v>1294336</v>
      </c>
      <c r="H5149" s="215" t="n">
        <v>37035.5891666667</v>
      </c>
      <c r="I5149" s="0" t="s">
        <v>1115</v>
      </c>
      <c r="M5149" s="0" t="s">
        <v>858</v>
      </c>
      <c r="N5149" s="0" t="s">
        <v>1024</v>
      </c>
      <c r="O5149" s="0" t="s">
        <v>3235</v>
      </c>
      <c r="Q5149" s="216" t="n">
        <v>30000</v>
      </c>
      <c r="S5149" s="0" t="s">
        <v>1026</v>
      </c>
      <c r="T5149" s="0" t="s">
        <v>784</v>
      </c>
      <c r="U5149" s="218" t="n">
        <v>3.995</v>
      </c>
      <c r="V5149" s="0" t="s">
        <v>3377</v>
      </c>
      <c r="W5149" s="0" t="s">
        <v>1406</v>
      </c>
      <c r="X5149" s="0" t="s">
        <v>1407</v>
      </c>
      <c r="Y5149" s="0" t="s">
        <v>838</v>
      </c>
      <c r="Z5149" s="0" t="s">
        <v>571</v>
      </c>
      <c r="AA5149" s="0" t="s">
        <v>4005</v>
      </c>
      <c r="AB5149" s="215" t="n">
        <v>37037.875</v>
      </c>
      <c r="AC5149" s="215" t="n">
        <v>37042.875</v>
      </c>
    </row>
    <row r="5150" customFormat="false" ht="12.75" hidden="false" customHeight="false" outlineLevel="0" collapsed="false">
      <c r="A5150" s="208" t="str">
        <f aca="false">B5150&amp;" "&amp;C5150&amp;" "&amp;D5150</f>
        <v>US Natural Gas Physical</v>
      </c>
      <c r="B5150" s="208" t="str">
        <f aca="false">IF((LEFT(N5150,2)="US"),"US","")</f>
        <v>US</v>
      </c>
      <c r="C5150" s="208" t="str">
        <f aca="false">M5150</f>
        <v>Natural Gas</v>
      </c>
      <c r="D5150" s="208" t="str">
        <f aca="false">IF(ISNUMBER(FIND("Phy",N5150))=TRUE(),"Physical","Financial")</f>
        <v>Physical</v>
      </c>
      <c r="E5150" s="208" t="n">
        <f aca="false">IF(VLOOKUP(S5150,'DD-Lookup'!$J$6:$L$50,3,FALSE())="Monthly",(YEAR(AC5150)-YEAR(AB5150))*12+MONTH(AC5150)-MONTH(AB5150)+1,(AC5150-AB5150+1))</f>
        <v>4</v>
      </c>
      <c r="F5150" s="239" t="n">
        <f aca="false">E5150*SUM(P5150:Q5150)</f>
        <v>40000</v>
      </c>
      <c r="G5150" s="214" t="n">
        <v>1294337</v>
      </c>
      <c r="H5150" s="215" t="n">
        <v>37035.5891898148</v>
      </c>
      <c r="I5150" s="0" t="s">
        <v>1738</v>
      </c>
      <c r="M5150" s="0" t="s">
        <v>858</v>
      </c>
      <c r="N5150" s="0" t="s">
        <v>1305</v>
      </c>
      <c r="O5150" s="0" t="s">
        <v>3542</v>
      </c>
      <c r="P5150" s="216" t="n">
        <v>10000</v>
      </c>
      <c r="S5150" s="0" t="s">
        <v>1026</v>
      </c>
      <c r="T5150" s="0" t="s">
        <v>784</v>
      </c>
      <c r="U5150" s="218" t="n">
        <v>3.99</v>
      </c>
      <c r="V5150" s="0" t="s">
        <v>2642</v>
      </c>
      <c r="W5150" s="0" t="s">
        <v>1434</v>
      </c>
      <c r="X5150" s="0" t="s">
        <v>1435</v>
      </c>
      <c r="Y5150" s="0" t="s">
        <v>1310</v>
      </c>
      <c r="Z5150" s="0" t="s">
        <v>571</v>
      </c>
      <c r="AA5150" s="0" t="n">
        <v>809730</v>
      </c>
      <c r="AB5150" s="215" t="n">
        <v>37037</v>
      </c>
      <c r="AC5150" s="215" t="n">
        <v>37040</v>
      </c>
    </row>
    <row r="5151" customFormat="false" ht="12.75" hidden="false" customHeight="false" outlineLevel="0" collapsed="false">
      <c r="A5151" s="208" t="str">
        <f aca="false">B5151&amp;" "&amp;C5151&amp;" "&amp;D5151</f>
        <v>US Crude Financial</v>
      </c>
      <c r="B5151" s="208" t="str">
        <f aca="false">IF((LEFT(N5151,2)="US"),"US","")</f>
        <v>US</v>
      </c>
      <c r="C5151" s="208" t="str">
        <f aca="false">M5151</f>
        <v>Crude</v>
      </c>
      <c r="D5151" s="208" t="str">
        <f aca="false">IF(ISNUMBER(FIND("Phy",N5151))=TRUE(),"Physical","Financial")</f>
        <v>Financial</v>
      </c>
      <c r="E5151" s="208" t="n">
        <f aca="false">IF(VLOOKUP(S5151,'DD-Lookup'!$J$6:$L$50,3,FALSE())="Monthly",(YEAR(AC5151)-YEAR(AB5151))*12+MONTH(AC5151)-MONTH(AB5151)+1,(AC5151-AB5151+1))</f>
        <v>1</v>
      </c>
      <c r="F5151" s="239" t="n">
        <f aca="false">E5151*SUM(P5151:Q5151)</f>
        <v>50000</v>
      </c>
      <c r="G5151" s="214" t="n">
        <v>1294338</v>
      </c>
      <c r="H5151" s="215" t="n">
        <v>37035.5892013889</v>
      </c>
      <c r="I5151" s="0" t="s">
        <v>1112</v>
      </c>
      <c r="M5151" s="0" t="s">
        <v>97</v>
      </c>
      <c r="N5151" s="0" t="s">
        <v>841</v>
      </c>
      <c r="O5151" s="0" t="s">
        <v>842</v>
      </c>
      <c r="P5151" s="216" t="n">
        <v>50000</v>
      </c>
      <c r="S5151" s="0" t="s">
        <v>843</v>
      </c>
      <c r="T5151" s="0" t="s">
        <v>784</v>
      </c>
      <c r="U5151" s="218" t="n">
        <v>28.45</v>
      </c>
      <c r="V5151" s="0" t="s">
        <v>2443</v>
      </c>
      <c r="W5151" s="0" t="s">
        <v>845</v>
      </c>
      <c r="X5151" s="0" t="s">
        <v>846</v>
      </c>
      <c r="Y5151" s="0" t="s">
        <v>847</v>
      </c>
      <c r="Z5151" s="0" t="s">
        <v>571</v>
      </c>
      <c r="AA5151" s="0" t="n">
        <v>107403</v>
      </c>
      <c r="AB5151" s="215" t="n">
        <v>37073</v>
      </c>
      <c r="AC5151" s="215" t="n">
        <v>37103</v>
      </c>
    </row>
    <row r="5152" customFormat="false" ht="12.75" hidden="false" customHeight="false" outlineLevel="0" collapsed="false">
      <c r="A5152" s="208" t="str">
        <f aca="false">B5152&amp;" "&amp;C5152&amp;" "&amp;D5152</f>
        <v>US Natural Gas Financial</v>
      </c>
      <c r="B5152" s="208" t="str">
        <f aca="false">IF((LEFT(N5152,2)="US"),"US","")</f>
        <v>US</v>
      </c>
      <c r="C5152" s="208" t="str">
        <f aca="false">M5152</f>
        <v>Natural Gas</v>
      </c>
      <c r="D5152" s="208" t="str">
        <f aca="false">IF(ISNUMBER(FIND("Phy",N5152))=TRUE(),"Physical","Financial")</f>
        <v>Financial</v>
      </c>
      <c r="E5152" s="208" t="n">
        <f aca="false">IF(VLOOKUP(S5152,'DD-Lookup'!$J$6:$L$50,3,FALSE())="Monthly",(YEAR(AC5152)-YEAR(AB5152))*12+MONTH(AC5152)-MONTH(AB5152)+1,(AC5152-AB5152+1))</f>
        <v>6</v>
      </c>
      <c r="F5152" s="239" t="n">
        <f aca="false">E5152*SUM(P5152:Q5152)</f>
        <v>180000</v>
      </c>
      <c r="G5152" s="214" t="n">
        <v>1294339</v>
      </c>
      <c r="H5152" s="215" t="n">
        <v>37035.5892476852</v>
      </c>
      <c r="I5152" s="0" t="s">
        <v>1115</v>
      </c>
      <c r="M5152" s="0" t="s">
        <v>858</v>
      </c>
      <c r="N5152" s="0" t="s">
        <v>1024</v>
      </c>
      <c r="O5152" s="0" t="s">
        <v>3235</v>
      </c>
      <c r="Q5152" s="216" t="n">
        <v>30000</v>
      </c>
      <c r="S5152" s="0" t="s">
        <v>1026</v>
      </c>
      <c r="T5152" s="0" t="s">
        <v>784</v>
      </c>
      <c r="U5152" s="218" t="n">
        <v>4</v>
      </c>
      <c r="V5152" s="0" t="s">
        <v>3377</v>
      </c>
      <c r="W5152" s="0" t="s">
        <v>1406</v>
      </c>
      <c r="X5152" s="0" t="s">
        <v>1407</v>
      </c>
      <c r="Y5152" s="0" t="s">
        <v>838</v>
      </c>
      <c r="Z5152" s="0" t="s">
        <v>571</v>
      </c>
      <c r="AA5152" s="0" t="s">
        <v>4006</v>
      </c>
      <c r="AB5152" s="215" t="n">
        <v>37037.875</v>
      </c>
      <c r="AC5152" s="215" t="n">
        <v>37042.875</v>
      </c>
    </row>
    <row r="5153" customFormat="false" ht="12.75" hidden="false" customHeight="false" outlineLevel="0" collapsed="false">
      <c r="A5153" s="208" t="str">
        <f aca="false">B5153&amp;" "&amp;C5153&amp;" "&amp;D5153</f>
        <v>US Natural Gas Financial</v>
      </c>
      <c r="B5153" s="208" t="str">
        <f aca="false">IF((LEFT(N5153,2)="US"),"US","")</f>
        <v>US</v>
      </c>
      <c r="C5153" s="208" t="str">
        <f aca="false">M5153</f>
        <v>Natural Gas</v>
      </c>
      <c r="D5153" s="208" t="str">
        <f aca="false">IF(ISNUMBER(FIND("Phy",N5153))=TRUE(),"Physical","Financial")</f>
        <v>Financial</v>
      </c>
      <c r="E5153" s="208" t="n">
        <f aca="false">IF(VLOOKUP(S5153,'DD-Lookup'!$J$6:$L$50,3,FALSE())="Monthly",(YEAR(AC5153)-YEAR(AB5153))*12+MONTH(AC5153)-MONTH(AB5153)+1,(AC5153-AB5153+1))</f>
        <v>151</v>
      </c>
      <c r="F5153" s="239" t="n">
        <f aca="false">E5153*SUM(P5153:Q5153)</f>
        <v>755000</v>
      </c>
      <c r="G5153" s="214" t="n">
        <v>1294340</v>
      </c>
      <c r="H5153" s="215" t="n">
        <v>37035.5892708333</v>
      </c>
      <c r="I5153" s="0" t="s">
        <v>1779</v>
      </c>
      <c r="M5153" s="0" t="s">
        <v>858</v>
      </c>
      <c r="N5153" s="0" t="s">
        <v>1024</v>
      </c>
      <c r="O5153" s="0" t="s">
        <v>1289</v>
      </c>
      <c r="Q5153" s="216" t="n">
        <v>5000</v>
      </c>
      <c r="S5153" s="0" t="s">
        <v>1026</v>
      </c>
      <c r="T5153" s="0" t="s">
        <v>784</v>
      </c>
      <c r="U5153" s="218" t="n">
        <v>4.56</v>
      </c>
      <c r="V5153" s="0" t="s">
        <v>2271</v>
      </c>
      <c r="W5153" s="0" t="s">
        <v>1028</v>
      </c>
      <c r="X5153" s="0" t="s">
        <v>1029</v>
      </c>
      <c r="Y5153" s="0" t="s">
        <v>838</v>
      </c>
      <c r="Z5153" s="0" t="s">
        <v>571</v>
      </c>
      <c r="AA5153" s="0" t="s">
        <v>4007</v>
      </c>
      <c r="AB5153" s="215" t="n">
        <v>37196</v>
      </c>
      <c r="AC5153" s="215" t="n">
        <v>37346</v>
      </c>
    </row>
    <row r="5154" customFormat="false" ht="12.75" hidden="false" customHeight="false" outlineLevel="0" collapsed="false">
      <c r="A5154" s="208" t="str">
        <f aca="false">B5154&amp;" "&amp;C5154&amp;" "&amp;D5154</f>
        <v>US Power Physical</v>
      </c>
      <c r="B5154" s="208" t="str">
        <f aca="false">IF((LEFT(N5154,2)="US"),"US","")</f>
        <v>US</v>
      </c>
      <c r="C5154" s="208" t="str">
        <f aca="false">M5154</f>
        <v>Power</v>
      </c>
      <c r="D5154" s="208" t="str">
        <f aca="false">IF(ISNUMBER(FIND("Phy",N5154))=TRUE(),"Physical","Financial")</f>
        <v>Physical</v>
      </c>
      <c r="E5154" s="208" t="n">
        <f aca="false">IF(VLOOKUP(S5154,'DD-Lookup'!$J$6:$L$50,3,FALSE())="Monthly",(YEAR(AC5154)-YEAR(AB5154))*12+MONTH(AC5154)-MONTH(AB5154)+1,(AC5154-AB5154+1))</f>
        <v>30</v>
      </c>
      <c r="F5154" s="239" t="n">
        <f aca="false">E5154*SUM(P5154:Q5154)</f>
        <v>1500</v>
      </c>
      <c r="G5154" s="214" t="n">
        <v>1294341</v>
      </c>
      <c r="H5154" s="215" t="n">
        <v>37035.5892708333</v>
      </c>
      <c r="I5154" s="0" t="s">
        <v>1152</v>
      </c>
      <c r="M5154" s="0" t="s">
        <v>67</v>
      </c>
      <c r="N5154" s="0" t="s">
        <v>1081</v>
      </c>
      <c r="O5154" s="0" t="s">
        <v>1166</v>
      </c>
      <c r="Q5154" s="216" t="n">
        <v>50</v>
      </c>
      <c r="S5154" s="0" t="s">
        <v>930</v>
      </c>
      <c r="T5154" s="0" t="s">
        <v>784</v>
      </c>
      <c r="U5154" s="218" t="n">
        <v>61</v>
      </c>
      <c r="V5154" s="0" t="s">
        <v>1222</v>
      </c>
      <c r="W5154" s="0" t="s">
        <v>1122</v>
      </c>
      <c r="X5154" s="0" t="s">
        <v>1106</v>
      </c>
      <c r="Y5154" s="0" t="s">
        <v>1051</v>
      </c>
      <c r="Z5154" s="0" t="s">
        <v>618</v>
      </c>
      <c r="AA5154" s="0" t="n">
        <v>622105.1</v>
      </c>
      <c r="AB5154" s="215" t="n">
        <v>37043.5916666667</v>
      </c>
      <c r="AC5154" s="215" t="n">
        <v>37072.5916666667</v>
      </c>
    </row>
    <row r="5155" customFormat="false" ht="12.75" hidden="false" customHeight="false" outlineLevel="0" collapsed="false">
      <c r="A5155" s="208" t="str">
        <f aca="false">B5155&amp;" "&amp;C5155&amp;" "&amp;D5155</f>
        <v>US Crude Financial</v>
      </c>
      <c r="B5155" s="208" t="str">
        <f aca="false">IF((LEFT(N5155,2)="US"),"US","")</f>
        <v>US</v>
      </c>
      <c r="C5155" s="208" t="str">
        <f aca="false">M5155</f>
        <v>Crude</v>
      </c>
      <c r="D5155" s="208" t="str">
        <f aca="false">IF(ISNUMBER(FIND("Phy",N5155))=TRUE(),"Physical","Financial")</f>
        <v>Financial</v>
      </c>
      <c r="E5155" s="208" t="n">
        <f aca="false">IF(VLOOKUP(S5155,'DD-Lookup'!$J$6:$L$50,3,FALSE())="Monthly",(YEAR(AC5155)-YEAR(AB5155))*12+MONTH(AC5155)-MONTH(AB5155)+1,(AC5155-AB5155+1))</f>
        <v>1</v>
      </c>
      <c r="F5155" s="239" t="n">
        <f aca="false">E5155*SUM(P5155:Q5155)</f>
        <v>50000</v>
      </c>
      <c r="G5155" s="214" t="n">
        <v>1294344</v>
      </c>
      <c r="H5155" s="215" t="n">
        <v>37035.5893055556</v>
      </c>
      <c r="I5155" s="0" t="s">
        <v>1112</v>
      </c>
      <c r="M5155" s="0" t="s">
        <v>97</v>
      </c>
      <c r="N5155" s="0" t="s">
        <v>841</v>
      </c>
      <c r="O5155" s="0" t="s">
        <v>842</v>
      </c>
      <c r="P5155" s="216" t="n">
        <v>50000</v>
      </c>
      <c r="S5155" s="0" t="s">
        <v>843</v>
      </c>
      <c r="T5155" s="0" t="s">
        <v>784</v>
      </c>
      <c r="U5155" s="218" t="n">
        <v>28.43</v>
      </c>
      <c r="V5155" s="0" t="s">
        <v>2443</v>
      </c>
      <c r="W5155" s="0" t="s">
        <v>845</v>
      </c>
      <c r="X5155" s="0" t="s">
        <v>846</v>
      </c>
      <c r="Y5155" s="0" t="s">
        <v>847</v>
      </c>
      <c r="Z5155" s="0" t="s">
        <v>571</v>
      </c>
      <c r="AA5155" s="0" t="n">
        <v>107404</v>
      </c>
      <c r="AB5155" s="215" t="n">
        <v>37073</v>
      </c>
      <c r="AC5155" s="215" t="n">
        <v>37103</v>
      </c>
    </row>
    <row r="5156" customFormat="false" ht="12.75" hidden="false" customHeight="false" outlineLevel="0" collapsed="false">
      <c r="A5156" s="208" t="str">
        <f aca="false">B5156&amp;" "&amp;C5156&amp;" "&amp;D5156</f>
        <v>US Natural Gas Financial</v>
      </c>
      <c r="B5156" s="208" t="str">
        <f aca="false">IF((LEFT(N5156,2)="US"),"US","")</f>
        <v>US</v>
      </c>
      <c r="C5156" s="208" t="str">
        <f aca="false">M5156</f>
        <v>Natural Gas</v>
      </c>
      <c r="D5156" s="208" t="str">
        <f aca="false">IF(ISNUMBER(FIND("Phy",N5156))=TRUE(),"Physical","Financial")</f>
        <v>Financial</v>
      </c>
      <c r="E5156" s="208" t="n">
        <f aca="false">IF(VLOOKUP(S5156,'DD-Lookup'!$J$6:$L$50,3,FALSE())="Monthly",(YEAR(AC5156)-YEAR(AB5156))*12+MONTH(AC5156)-MONTH(AB5156)+1,(AC5156-AB5156+1))</f>
        <v>30</v>
      </c>
      <c r="F5156" s="239" t="n">
        <f aca="false">E5156*SUM(P5156:Q5156)</f>
        <v>300000</v>
      </c>
      <c r="G5156" s="214" t="n">
        <v>1294345</v>
      </c>
      <c r="H5156" s="215" t="n">
        <v>37035.5893865741</v>
      </c>
      <c r="I5156" s="0" t="s">
        <v>3927</v>
      </c>
      <c r="M5156" s="0" t="s">
        <v>858</v>
      </c>
      <c r="N5156" s="0" t="s">
        <v>1024</v>
      </c>
      <c r="O5156" s="0" t="s">
        <v>1025</v>
      </c>
      <c r="P5156" s="216" t="n">
        <v>10000</v>
      </c>
      <c r="S5156" s="0" t="s">
        <v>1026</v>
      </c>
      <c r="T5156" s="0" t="s">
        <v>784</v>
      </c>
      <c r="U5156" s="218" t="n">
        <v>4.05</v>
      </c>
      <c r="V5156" s="0" t="s">
        <v>4008</v>
      </c>
      <c r="W5156" s="0" t="s">
        <v>1028</v>
      </c>
      <c r="X5156" s="0" t="s">
        <v>1029</v>
      </c>
      <c r="Y5156" s="0" t="s">
        <v>838</v>
      </c>
      <c r="Z5156" s="0" t="s">
        <v>571</v>
      </c>
      <c r="AA5156" s="0" t="s">
        <v>4009</v>
      </c>
      <c r="AB5156" s="215" t="n">
        <v>37043.875</v>
      </c>
      <c r="AC5156" s="215" t="n">
        <v>37072.875</v>
      </c>
    </row>
    <row r="5157" customFormat="false" ht="12.75" hidden="false" customHeight="false" outlineLevel="0" collapsed="false">
      <c r="A5157" s="208" t="str">
        <f aca="false">B5157&amp;" "&amp;C5157&amp;" "&amp;D5157</f>
        <v>US Natural Gas Physical</v>
      </c>
      <c r="B5157" s="208" t="str">
        <f aca="false">IF((LEFT(N5157,2)="US"),"US","")</f>
        <v>US</v>
      </c>
      <c r="C5157" s="208" t="str">
        <f aca="false">M5157</f>
        <v>Natural Gas</v>
      </c>
      <c r="D5157" s="208" t="str">
        <f aca="false">IF(ISNUMBER(FIND("Phy",N5157))=TRUE(),"Physical","Financial")</f>
        <v>Physical</v>
      </c>
      <c r="E5157" s="208" t="n">
        <f aca="false">IF(VLOOKUP(S5157,'DD-Lookup'!$J$6:$L$50,3,FALSE())="Monthly",(YEAR(AC5157)-YEAR(AB5157))*12+MONTH(AC5157)-MONTH(AB5157)+1,(AC5157-AB5157+1))</f>
        <v>6</v>
      </c>
      <c r="F5157" s="239" t="n">
        <f aca="false">E5157*SUM(P5157:Q5157)</f>
        <v>30000</v>
      </c>
      <c r="G5157" s="214" t="n">
        <v>1294346</v>
      </c>
      <c r="H5157" s="215" t="n">
        <v>37035.5894097222</v>
      </c>
      <c r="I5157" s="0" t="s">
        <v>2149</v>
      </c>
      <c r="M5157" s="0" t="s">
        <v>858</v>
      </c>
      <c r="N5157" s="0" t="s">
        <v>1305</v>
      </c>
      <c r="O5157" s="0" t="s">
        <v>3836</v>
      </c>
      <c r="P5157" s="216" t="n">
        <v>5000</v>
      </c>
      <c r="S5157" s="0" t="s">
        <v>1026</v>
      </c>
      <c r="T5157" s="0" t="s">
        <v>784</v>
      </c>
      <c r="U5157" s="218" t="n">
        <v>3.925</v>
      </c>
      <c r="V5157" s="0" t="s">
        <v>2150</v>
      </c>
      <c r="W5157" s="0" t="s">
        <v>1667</v>
      </c>
      <c r="X5157" s="0" t="s">
        <v>1639</v>
      </c>
      <c r="Y5157" s="0" t="s">
        <v>1310</v>
      </c>
      <c r="Z5157" s="0" t="s">
        <v>571</v>
      </c>
      <c r="AA5157" s="0" t="n">
        <v>809731</v>
      </c>
      <c r="AB5157" s="215" t="n">
        <v>37037.875</v>
      </c>
      <c r="AC5157" s="215" t="n">
        <v>37042.875</v>
      </c>
    </row>
    <row r="5158" customFormat="false" ht="12.75" hidden="false" customHeight="false" outlineLevel="0" collapsed="false">
      <c r="A5158" s="208" t="str">
        <f aca="false">B5158&amp;" "&amp;C5158&amp;" "&amp;D5158</f>
        <v>US Natural Gas Financial</v>
      </c>
      <c r="B5158" s="208" t="str">
        <f aca="false">IF((LEFT(N5158,2)="US"),"US","")</f>
        <v>US</v>
      </c>
      <c r="C5158" s="208" t="str">
        <f aca="false">M5158</f>
        <v>Natural Gas</v>
      </c>
      <c r="D5158" s="208" t="str">
        <f aca="false">IF(ISNUMBER(FIND("Phy",N5158))=TRUE(),"Physical","Financial")</f>
        <v>Financial</v>
      </c>
      <c r="E5158" s="208" t="n">
        <f aca="false">IF(VLOOKUP(S5158,'DD-Lookup'!$J$6:$L$50,3,FALSE())="Monthly",(YEAR(AC5158)-YEAR(AB5158))*12+MONTH(AC5158)-MONTH(AB5158)+1,(AC5158-AB5158+1))</f>
        <v>365</v>
      </c>
      <c r="F5158" s="239" t="n">
        <f aca="false">E5158*SUM(P5158:Q5158)</f>
        <v>1825000</v>
      </c>
      <c r="G5158" s="214" t="n">
        <v>1294350</v>
      </c>
      <c r="H5158" s="215" t="n">
        <v>37035.5895486111</v>
      </c>
      <c r="I5158" s="0" t="s">
        <v>1023</v>
      </c>
      <c r="M5158" s="0" t="s">
        <v>858</v>
      </c>
      <c r="N5158" s="0" t="s">
        <v>1024</v>
      </c>
      <c r="O5158" s="0" t="s">
        <v>1415</v>
      </c>
      <c r="Q5158" s="216" t="n">
        <v>5000</v>
      </c>
      <c r="S5158" s="0" t="s">
        <v>1026</v>
      </c>
      <c r="T5158" s="0" t="s">
        <v>784</v>
      </c>
      <c r="U5158" s="218" t="n">
        <v>4.29</v>
      </c>
      <c r="V5158" s="0" t="s">
        <v>1416</v>
      </c>
      <c r="W5158" s="0" t="s">
        <v>1028</v>
      </c>
      <c r="X5158" s="0" t="s">
        <v>1029</v>
      </c>
      <c r="Y5158" s="0" t="s">
        <v>838</v>
      </c>
      <c r="Z5158" s="0" t="s">
        <v>571</v>
      </c>
      <c r="AA5158" s="0" t="s">
        <v>4010</v>
      </c>
      <c r="AB5158" s="215" t="n">
        <v>37257.875</v>
      </c>
      <c r="AC5158" s="215" t="n">
        <v>37621.875</v>
      </c>
    </row>
    <row r="5159" customFormat="false" ht="12.75" hidden="false" customHeight="false" outlineLevel="0" collapsed="false">
      <c r="A5159" s="208" t="str">
        <f aca="false">B5159&amp;" "&amp;C5159&amp;" "&amp;D5159</f>
        <v>US Natural Gas Financial</v>
      </c>
      <c r="B5159" s="208" t="str">
        <f aca="false">IF((LEFT(N5159,2)="US"),"US","")</f>
        <v>US</v>
      </c>
      <c r="C5159" s="208" t="str">
        <f aca="false">M5159</f>
        <v>Natural Gas</v>
      </c>
      <c r="D5159" s="208" t="str">
        <f aca="false">IF(ISNUMBER(FIND("Phy",N5159))=TRUE(),"Physical","Financial")</f>
        <v>Financial</v>
      </c>
      <c r="E5159" s="208" t="n">
        <f aca="false">IF(VLOOKUP(S5159,'DD-Lookup'!$J$6:$L$50,3,FALSE())="Monthly",(YEAR(AC5159)-YEAR(AB5159))*12+MONTH(AC5159)-MONTH(AB5159)+1,(AC5159-AB5159+1))</f>
        <v>30</v>
      </c>
      <c r="F5159" s="239" t="n">
        <f aca="false">E5159*SUM(P5159:Q5159)</f>
        <v>75000</v>
      </c>
      <c r="G5159" s="214" t="n">
        <v>1294351</v>
      </c>
      <c r="H5159" s="215" t="n">
        <v>37035.5895601852</v>
      </c>
      <c r="I5159" s="0" t="s">
        <v>1925</v>
      </c>
      <c r="M5159" s="0" t="s">
        <v>858</v>
      </c>
      <c r="N5159" s="0" t="s">
        <v>1024</v>
      </c>
      <c r="O5159" s="0" t="s">
        <v>1025</v>
      </c>
      <c r="Q5159" s="216" t="n">
        <v>2500</v>
      </c>
      <c r="S5159" s="0" t="s">
        <v>1026</v>
      </c>
      <c r="T5159" s="0" t="s">
        <v>784</v>
      </c>
      <c r="U5159" s="218" t="n">
        <v>4.055</v>
      </c>
      <c r="V5159" s="0" t="s">
        <v>2950</v>
      </c>
      <c r="W5159" s="0" t="s">
        <v>1028</v>
      </c>
      <c r="X5159" s="0" t="s">
        <v>1029</v>
      </c>
      <c r="Y5159" s="0" t="s">
        <v>838</v>
      </c>
      <c r="Z5159" s="0" t="s">
        <v>571</v>
      </c>
      <c r="AA5159" s="0" t="s">
        <v>4011</v>
      </c>
      <c r="AB5159" s="215" t="n">
        <v>37043.875</v>
      </c>
      <c r="AC5159" s="215" t="n">
        <v>37072.875</v>
      </c>
    </row>
    <row r="5160" customFormat="false" ht="12.75" hidden="false" customHeight="false" outlineLevel="0" collapsed="false">
      <c r="A5160" s="208" t="str">
        <f aca="false">B5160&amp;" "&amp;C5160&amp;" "&amp;D5160</f>
        <v>US Natural Gas Physical</v>
      </c>
      <c r="B5160" s="208" t="str">
        <f aca="false">IF((LEFT(N5160,2)="US"),"US","")</f>
        <v>US</v>
      </c>
      <c r="C5160" s="208" t="str">
        <f aca="false">M5160</f>
        <v>Natural Gas</v>
      </c>
      <c r="D5160" s="208" t="str">
        <f aca="false">IF(ISNUMBER(FIND("Phy",N5160))=TRUE(),"Physical","Financial")</f>
        <v>Physical</v>
      </c>
      <c r="E5160" s="208" t="n">
        <f aca="false">IF(VLOOKUP(S5160,'DD-Lookup'!$J$6:$L$50,3,FALSE())="Monthly",(YEAR(AC5160)-YEAR(AB5160))*12+MONTH(AC5160)-MONTH(AB5160)+1,(AC5160-AB5160+1))</f>
        <v>4</v>
      </c>
      <c r="F5160" s="239" t="n">
        <f aca="false">E5160*SUM(P5160:Q5160)</f>
        <v>40000</v>
      </c>
      <c r="G5160" s="214" t="n">
        <v>1294352</v>
      </c>
      <c r="H5160" s="215" t="n">
        <v>37035.5895833333</v>
      </c>
      <c r="I5160" s="0" t="s">
        <v>1930</v>
      </c>
      <c r="M5160" s="0" t="s">
        <v>858</v>
      </c>
      <c r="N5160" s="0" t="s">
        <v>1305</v>
      </c>
      <c r="O5160" s="0" t="s">
        <v>3542</v>
      </c>
      <c r="Q5160" s="216" t="n">
        <v>10000</v>
      </c>
      <c r="S5160" s="0" t="s">
        <v>1026</v>
      </c>
      <c r="T5160" s="0" t="s">
        <v>784</v>
      </c>
      <c r="U5160" s="218" t="n">
        <v>3.99</v>
      </c>
      <c r="V5160" s="0" t="s">
        <v>1931</v>
      </c>
      <c r="W5160" s="0" t="s">
        <v>1434</v>
      </c>
      <c r="X5160" s="0" t="s">
        <v>1435</v>
      </c>
      <c r="Y5160" s="0" t="s">
        <v>1310</v>
      </c>
      <c r="Z5160" s="0" t="s">
        <v>571</v>
      </c>
      <c r="AA5160" s="0" t="n">
        <v>809733</v>
      </c>
      <c r="AB5160" s="215" t="n">
        <v>37037</v>
      </c>
      <c r="AC5160" s="215" t="n">
        <v>37040</v>
      </c>
    </row>
    <row r="5161" customFormat="false" ht="12.75" hidden="false" customHeight="false" outlineLevel="0" collapsed="false">
      <c r="A5161" s="208" t="str">
        <f aca="false">B5161&amp;" "&amp;C5161&amp;" "&amp;D5161</f>
        <v>US Power Physical</v>
      </c>
      <c r="B5161" s="208" t="str">
        <f aca="false">IF((LEFT(N5161,2)="US"),"US","")</f>
        <v>US</v>
      </c>
      <c r="C5161" s="208" t="str">
        <f aca="false">M5161</f>
        <v>Power</v>
      </c>
      <c r="D5161" s="208" t="str">
        <f aca="false">IF(ISNUMBER(FIND("Phy",N5161))=TRUE(),"Physical","Financial")</f>
        <v>Physical</v>
      </c>
      <c r="E5161" s="208" t="n">
        <f aca="false">IF(VLOOKUP(S5161,'DD-Lookup'!$J$6:$L$50,3,FALSE())="Monthly",(YEAR(AC5161)-YEAR(AB5161))*12+MONTH(AC5161)-MONTH(AB5161)+1,(AC5161-AB5161+1))</f>
        <v>30</v>
      </c>
      <c r="F5161" s="239" t="n">
        <f aca="false">E5161*SUM(P5161:Q5161)</f>
        <v>1500</v>
      </c>
      <c r="G5161" s="214" t="n">
        <v>1294353</v>
      </c>
      <c r="H5161" s="215" t="n">
        <v>37035.5896064815</v>
      </c>
      <c r="I5161" s="0" t="s">
        <v>1248</v>
      </c>
      <c r="M5161" s="0" t="s">
        <v>67</v>
      </c>
      <c r="N5161" s="0" t="s">
        <v>1081</v>
      </c>
      <c r="O5161" s="0" t="s">
        <v>1477</v>
      </c>
      <c r="Q5161" s="216" t="n">
        <v>50</v>
      </c>
      <c r="S5161" s="0" t="s">
        <v>930</v>
      </c>
      <c r="T5161" s="0" t="s">
        <v>784</v>
      </c>
      <c r="U5161" s="218" t="n">
        <v>59</v>
      </c>
      <c r="V5161" s="0" t="s">
        <v>1365</v>
      </c>
      <c r="W5161" s="0" t="s">
        <v>1127</v>
      </c>
      <c r="X5161" s="0" t="s">
        <v>1091</v>
      </c>
      <c r="Y5161" s="0" t="s">
        <v>1051</v>
      </c>
      <c r="Z5161" s="0" t="s">
        <v>618</v>
      </c>
      <c r="AA5161" s="0" t="n">
        <v>622106.1</v>
      </c>
      <c r="AB5161" s="215" t="n">
        <v>37043.7104166667</v>
      </c>
      <c r="AC5161" s="215" t="n">
        <v>37072.7104166667</v>
      </c>
    </row>
    <row r="5162" customFormat="false" ht="12.75" hidden="false" customHeight="false" outlineLevel="0" collapsed="false">
      <c r="A5162" s="208" t="str">
        <f aca="false">B5162&amp;" "&amp;C5162&amp;" "&amp;D5162</f>
        <v>US Crude Financial</v>
      </c>
      <c r="B5162" s="208" t="str">
        <f aca="false">IF((LEFT(N5162,2)="US"),"US","")</f>
        <v>US</v>
      </c>
      <c r="C5162" s="208" t="str">
        <f aca="false">M5162</f>
        <v>Crude</v>
      </c>
      <c r="D5162" s="208" t="str">
        <f aca="false">IF(ISNUMBER(FIND("Phy",N5162))=TRUE(),"Physical","Financial")</f>
        <v>Financial</v>
      </c>
      <c r="E5162" s="208" t="n">
        <f aca="false">IF(VLOOKUP(S5162,'DD-Lookup'!$J$6:$L$50,3,FALSE())="Monthly",(YEAR(AC5162)-YEAR(AB5162))*12+MONTH(AC5162)-MONTH(AB5162)+1,(AC5162-AB5162+1))</f>
        <v>1</v>
      </c>
      <c r="F5162" s="239" t="n">
        <f aca="false">E5162*SUM(P5162:Q5162)</f>
        <v>50000</v>
      </c>
      <c r="G5162" s="214" t="n">
        <v>1294354</v>
      </c>
      <c r="H5162" s="215" t="n">
        <v>37035.5896412037</v>
      </c>
      <c r="I5162" s="0" t="s">
        <v>1112</v>
      </c>
      <c r="M5162" s="0" t="s">
        <v>97</v>
      </c>
      <c r="N5162" s="0" t="s">
        <v>841</v>
      </c>
      <c r="O5162" s="0" t="s">
        <v>842</v>
      </c>
      <c r="P5162" s="216" t="n">
        <v>50000</v>
      </c>
      <c r="S5162" s="0" t="s">
        <v>843</v>
      </c>
      <c r="T5162" s="0" t="s">
        <v>784</v>
      </c>
      <c r="U5162" s="218" t="n">
        <v>28.41</v>
      </c>
      <c r="V5162" s="0" t="s">
        <v>2443</v>
      </c>
      <c r="W5162" s="0" t="s">
        <v>845</v>
      </c>
      <c r="X5162" s="0" t="s">
        <v>846</v>
      </c>
      <c r="Y5162" s="0" t="s">
        <v>847</v>
      </c>
      <c r="Z5162" s="0" t="s">
        <v>571</v>
      </c>
      <c r="AA5162" s="0" t="n">
        <v>107405</v>
      </c>
      <c r="AB5162" s="215" t="n">
        <v>37073</v>
      </c>
      <c r="AC5162" s="215" t="n">
        <v>37103</v>
      </c>
    </row>
    <row r="5163" customFormat="false" ht="12.75" hidden="false" customHeight="false" outlineLevel="0" collapsed="false">
      <c r="A5163" s="208" t="str">
        <f aca="false">B5163&amp;" "&amp;C5163&amp;" "&amp;D5163</f>
        <v>US Natural Gas Financial</v>
      </c>
      <c r="B5163" s="208" t="str">
        <f aca="false">IF((LEFT(N5163,2)="US"),"US","")</f>
        <v>US</v>
      </c>
      <c r="C5163" s="208" t="str">
        <f aca="false">M5163</f>
        <v>Natural Gas</v>
      </c>
      <c r="D5163" s="208" t="str">
        <f aca="false">IF(ISNUMBER(FIND("Phy",N5163))=TRUE(),"Physical","Financial")</f>
        <v>Financial</v>
      </c>
      <c r="E5163" s="208" t="n">
        <f aca="false">IF(VLOOKUP(S5163,'DD-Lookup'!$J$6:$L$50,3,FALSE())="Monthly",(YEAR(AC5163)-YEAR(AB5163))*12+MONTH(AC5163)-MONTH(AB5163)+1,(AC5163-AB5163+1))</f>
        <v>30</v>
      </c>
      <c r="F5163" s="239" t="n">
        <f aca="false">E5163*SUM(P5163:Q5163)</f>
        <v>150000</v>
      </c>
      <c r="G5163" s="214" t="n">
        <v>1294355</v>
      </c>
      <c r="H5163" s="215" t="n">
        <v>37035.5896527778</v>
      </c>
      <c r="I5163" s="0" t="s">
        <v>1112</v>
      </c>
      <c r="M5163" s="0" t="s">
        <v>858</v>
      </c>
      <c r="N5163" s="0" t="s">
        <v>1024</v>
      </c>
      <c r="O5163" s="0" t="s">
        <v>1025</v>
      </c>
      <c r="Q5163" s="216" t="n">
        <v>5000</v>
      </c>
      <c r="S5163" s="0" t="s">
        <v>1026</v>
      </c>
      <c r="T5163" s="0" t="s">
        <v>784</v>
      </c>
      <c r="U5163" s="218" t="n">
        <v>4.055</v>
      </c>
      <c r="V5163" s="0" t="s">
        <v>1263</v>
      </c>
      <c r="W5163" s="0" t="s">
        <v>1028</v>
      </c>
      <c r="X5163" s="0" t="s">
        <v>1029</v>
      </c>
      <c r="Y5163" s="0" t="s">
        <v>838</v>
      </c>
      <c r="Z5163" s="0" t="s">
        <v>571</v>
      </c>
      <c r="AA5163" s="0" t="s">
        <v>4012</v>
      </c>
      <c r="AB5163" s="215" t="n">
        <v>37043.875</v>
      </c>
      <c r="AC5163" s="215" t="n">
        <v>37072.875</v>
      </c>
    </row>
    <row r="5164" customFormat="false" ht="12.75" hidden="false" customHeight="false" outlineLevel="0" collapsed="false">
      <c r="A5164" s="208" t="str">
        <f aca="false">B5164&amp;" "&amp;C5164&amp;" "&amp;D5164</f>
        <v>US Crude Financial</v>
      </c>
      <c r="B5164" s="208" t="str">
        <f aca="false">IF((LEFT(N5164,2)="US"),"US","")</f>
        <v>US</v>
      </c>
      <c r="C5164" s="208" t="str">
        <f aca="false">M5164</f>
        <v>Crude</v>
      </c>
      <c r="D5164" s="208" t="str">
        <f aca="false">IF(ISNUMBER(FIND("Phy",N5164))=TRUE(),"Physical","Financial")</f>
        <v>Financial</v>
      </c>
      <c r="E5164" s="208" t="n">
        <f aca="false">IF(VLOOKUP(S5164,'DD-Lookup'!$J$6:$L$50,3,FALSE())="Monthly",(YEAR(AC5164)-YEAR(AB5164))*12+MONTH(AC5164)-MONTH(AB5164)+1,(AC5164-AB5164+1))</f>
        <v>1</v>
      </c>
      <c r="F5164" s="239" t="n">
        <f aca="false">E5164*SUM(P5164:Q5164)</f>
        <v>25000</v>
      </c>
      <c r="G5164" s="214" t="n">
        <v>1294356</v>
      </c>
      <c r="H5164" s="215" t="n">
        <v>37035.5896990741</v>
      </c>
      <c r="I5164" s="0" t="s">
        <v>2320</v>
      </c>
      <c r="M5164" s="0" t="s">
        <v>97</v>
      </c>
      <c r="N5164" s="0" t="s">
        <v>2263</v>
      </c>
      <c r="O5164" s="0" t="s">
        <v>2264</v>
      </c>
      <c r="P5164" s="216" t="n">
        <v>25000</v>
      </c>
      <c r="S5164" s="0" t="s">
        <v>834</v>
      </c>
      <c r="T5164" s="0" t="s">
        <v>784</v>
      </c>
      <c r="U5164" s="218" t="n">
        <v>-0.18</v>
      </c>
      <c r="V5164" s="0" t="s">
        <v>2321</v>
      </c>
      <c r="W5164" s="0" t="s">
        <v>2266</v>
      </c>
      <c r="X5164" s="0" t="s">
        <v>2267</v>
      </c>
      <c r="Y5164" s="0" t="s">
        <v>838</v>
      </c>
      <c r="Z5164" s="0" t="s">
        <v>571</v>
      </c>
      <c r="AA5164" s="0" t="s">
        <v>4013</v>
      </c>
      <c r="AB5164" s="215" t="n">
        <v>37073</v>
      </c>
      <c r="AC5164" s="215" t="n">
        <v>37103</v>
      </c>
    </row>
    <row r="5165" customFormat="false" ht="12.75" hidden="false" customHeight="false" outlineLevel="0" collapsed="false">
      <c r="A5165" s="208" t="str">
        <f aca="false">B5165&amp;" "&amp;C5165&amp;" "&amp;D5165</f>
        <v>US Crude Financial</v>
      </c>
      <c r="B5165" s="208" t="str">
        <f aca="false">IF((LEFT(N5165,2)="US"),"US","")</f>
        <v>US</v>
      </c>
      <c r="C5165" s="208" t="str">
        <f aca="false">M5165</f>
        <v>Crude</v>
      </c>
      <c r="D5165" s="208" t="str">
        <f aca="false">IF(ISNUMBER(FIND("Phy",N5165))=TRUE(),"Physical","Financial")</f>
        <v>Financial</v>
      </c>
      <c r="E5165" s="208" t="n">
        <f aca="false">IF(VLOOKUP(S5165,'DD-Lookup'!$J$6:$L$50,3,FALSE())="Monthly",(YEAR(AC5165)-YEAR(AB5165))*12+MONTH(AC5165)-MONTH(AB5165)+1,(AC5165-AB5165+1))</f>
        <v>1</v>
      </c>
      <c r="F5165" s="239" t="n">
        <f aca="false">E5165*SUM(P5165:Q5165)</f>
        <v>50000</v>
      </c>
      <c r="G5165" s="214" t="n">
        <v>1294357</v>
      </c>
      <c r="H5165" s="215" t="n">
        <v>37035.5897106482</v>
      </c>
      <c r="I5165" s="0" t="s">
        <v>1112</v>
      </c>
      <c r="M5165" s="0" t="s">
        <v>97</v>
      </c>
      <c r="N5165" s="0" t="s">
        <v>841</v>
      </c>
      <c r="O5165" s="0" t="s">
        <v>842</v>
      </c>
      <c r="P5165" s="216" t="n">
        <v>50000</v>
      </c>
      <c r="S5165" s="0" t="s">
        <v>843</v>
      </c>
      <c r="T5165" s="0" t="s">
        <v>784</v>
      </c>
      <c r="U5165" s="218" t="n">
        <v>28.39</v>
      </c>
      <c r="V5165" s="0" t="s">
        <v>2443</v>
      </c>
      <c r="W5165" s="0" t="s">
        <v>845</v>
      </c>
      <c r="X5165" s="0" t="s">
        <v>846</v>
      </c>
      <c r="Y5165" s="0" t="s">
        <v>847</v>
      </c>
      <c r="Z5165" s="0" t="s">
        <v>571</v>
      </c>
      <c r="AA5165" s="0" t="n">
        <v>107406</v>
      </c>
      <c r="AB5165" s="215" t="n">
        <v>37073</v>
      </c>
      <c r="AC5165" s="215" t="n">
        <v>37103</v>
      </c>
    </row>
    <row r="5166" customFormat="false" ht="12.75" hidden="false" customHeight="false" outlineLevel="0" collapsed="false">
      <c r="A5166" s="208" t="str">
        <f aca="false">B5166&amp;" "&amp;C5166&amp;" "&amp;D5166</f>
        <v>US Natural Gas Financial</v>
      </c>
      <c r="B5166" s="208" t="str">
        <f aca="false">IF((LEFT(N5166,2)="US"),"US","")</f>
        <v>US</v>
      </c>
      <c r="C5166" s="208" t="str">
        <f aca="false">M5166</f>
        <v>Natural Gas</v>
      </c>
      <c r="D5166" s="208" t="str">
        <f aca="false">IF(ISNUMBER(FIND("Phy",N5166))=TRUE(),"Physical","Financial")</f>
        <v>Financial</v>
      </c>
      <c r="E5166" s="208" t="n">
        <f aca="false">IF(VLOOKUP(S5166,'DD-Lookup'!$J$6:$L$50,3,FALSE())="Monthly",(YEAR(AC5166)-YEAR(AB5166))*12+MONTH(AC5166)-MONTH(AB5166)+1,(AC5166-AB5166+1))</f>
        <v>30</v>
      </c>
      <c r="F5166" s="239" t="n">
        <f aca="false">E5166*SUM(P5166:Q5166)</f>
        <v>300000</v>
      </c>
      <c r="G5166" s="214" t="n">
        <v>1294358</v>
      </c>
      <c r="H5166" s="215" t="n">
        <v>37035.5897337963</v>
      </c>
      <c r="I5166" s="0" t="s">
        <v>1112</v>
      </c>
      <c r="M5166" s="0" t="s">
        <v>858</v>
      </c>
      <c r="N5166" s="0" t="s">
        <v>1024</v>
      </c>
      <c r="O5166" s="0" t="s">
        <v>1025</v>
      </c>
      <c r="Q5166" s="216" t="n">
        <v>10000</v>
      </c>
      <c r="S5166" s="0" t="s">
        <v>1026</v>
      </c>
      <c r="T5166" s="0" t="s">
        <v>784</v>
      </c>
      <c r="U5166" s="218" t="n">
        <v>4.055</v>
      </c>
      <c r="V5166" s="0" t="s">
        <v>2126</v>
      </c>
      <c r="W5166" s="0" t="s">
        <v>1028</v>
      </c>
      <c r="X5166" s="0" t="s">
        <v>1029</v>
      </c>
      <c r="Y5166" s="0" t="s">
        <v>838</v>
      </c>
      <c r="Z5166" s="0" t="s">
        <v>571</v>
      </c>
      <c r="AA5166" s="0" t="s">
        <v>4014</v>
      </c>
      <c r="AB5166" s="215" t="n">
        <v>37043.875</v>
      </c>
      <c r="AC5166" s="215" t="n">
        <v>37072.875</v>
      </c>
    </row>
    <row r="5167" customFormat="false" ht="12.75" hidden="false" customHeight="false" outlineLevel="0" collapsed="false">
      <c r="A5167" s="208" t="str">
        <f aca="false">B5167&amp;" "&amp;C5167&amp;" "&amp;D5167</f>
        <v>US Power Physical</v>
      </c>
      <c r="B5167" s="208" t="str">
        <f aca="false">IF((LEFT(N5167,2)="US"),"US","")</f>
        <v>US</v>
      </c>
      <c r="C5167" s="208" t="str">
        <f aca="false">M5167</f>
        <v>Power</v>
      </c>
      <c r="D5167" s="208" t="str">
        <f aca="false">IF(ISNUMBER(FIND("Phy",N5167))=TRUE(),"Physical","Financial")</f>
        <v>Physical</v>
      </c>
      <c r="E5167" s="208" t="n">
        <f aca="false">IF(VLOOKUP(S5167,'DD-Lookup'!$J$6:$L$50,3,FALSE())="Monthly",(YEAR(AC5167)-YEAR(AB5167))*12+MONTH(AC5167)-MONTH(AB5167)+1,(AC5167-AB5167+1))</f>
        <v>62</v>
      </c>
      <c r="F5167" s="239" t="n">
        <f aca="false">E5167*SUM(P5167:Q5167)</f>
        <v>3100</v>
      </c>
      <c r="G5167" s="214" t="n">
        <v>1294359</v>
      </c>
      <c r="H5167" s="215" t="n">
        <v>37035.5897569444</v>
      </c>
      <c r="I5167" s="0" t="s">
        <v>1087</v>
      </c>
      <c r="M5167" s="0" t="s">
        <v>67</v>
      </c>
      <c r="N5167" s="0" t="s">
        <v>1081</v>
      </c>
      <c r="O5167" s="0" t="s">
        <v>1088</v>
      </c>
      <c r="Q5167" s="216" t="n">
        <v>50</v>
      </c>
      <c r="S5167" s="0" t="s">
        <v>930</v>
      </c>
      <c r="T5167" s="0" t="s">
        <v>784</v>
      </c>
      <c r="U5167" s="218" t="n">
        <v>91</v>
      </c>
      <c r="V5167" s="0" t="s">
        <v>1089</v>
      </c>
      <c r="W5167" s="0" t="s">
        <v>1090</v>
      </c>
      <c r="X5167" s="0" t="s">
        <v>1091</v>
      </c>
      <c r="Y5167" s="0" t="s">
        <v>1051</v>
      </c>
      <c r="Z5167" s="0" t="s">
        <v>618</v>
      </c>
      <c r="AA5167" s="0" t="n">
        <v>622107.1</v>
      </c>
      <c r="AB5167" s="215" t="n">
        <v>37073.7159722222</v>
      </c>
      <c r="AC5167" s="215" t="n">
        <v>37134.7159722222</v>
      </c>
    </row>
    <row r="5168" customFormat="false" ht="12.75" hidden="false" customHeight="false" outlineLevel="0" collapsed="false">
      <c r="A5168" s="208" t="str">
        <f aca="false">B5168&amp;" "&amp;C5168&amp;" "&amp;D5168</f>
        <v>US Crude Financial</v>
      </c>
      <c r="B5168" s="208" t="str">
        <f aca="false">IF((LEFT(N5168,2)="US"),"US","")</f>
        <v>US</v>
      </c>
      <c r="C5168" s="208" t="str">
        <f aca="false">M5168</f>
        <v>Crude</v>
      </c>
      <c r="D5168" s="208" t="str">
        <f aca="false">IF(ISNUMBER(FIND("Phy",N5168))=TRUE(),"Physical","Financial")</f>
        <v>Financial</v>
      </c>
      <c r="E5168" s="208" t="n">
        <f aca="false">IF(VLOOKUP(S5168,'DD-Lookup'!$J$6:$L$50,3,FALSE())="Monthly",(YEAR(AC5168)-YEAR(AB5168))*12+MONTH(AC5168)-MONTH(AB5168)+1,(AC5168-AB5168+1))</f>
        <v>1</v>
      </c>
      <c r="F5168" s="239" t="n">
        <f aca="false">E5168*SUM(P5168:Q5168)</f>
        <v>25000</v>
      </c>
      <c r="G5168" s="214" t="n">
        <v>1294360</v>
      </c>
      <c r="H5168" s="215" t="n">
        <v>37035.5897685185</v>
      </c>
      <c r="I5168" s="0" t="s">
        <v>1112</v>
      </c>
      <c r="M5168" s="0" t="s">
        <v>97</v>
      </c>
      <c r="N5168" s="0" t="s">
        <v>2263</v>
      </c>
      <c r="O5168" s="0" t="s">
        <v>2264</v>
      </c>
      <c r="P5168" s="216" t="n">
        <v>25000</v>
      </c>
      <c r="S5168" s="0" t="s">
        <v>834</v>
      </c>
      <c r="T5168" s="0" t="s">
        <v>784</v>
      </c>
      <c r="U5168" s="218" t="n">
        <v>-0.19</v>
      </c>
      <c r="V5168" s="0" t="s">
        <v>2265</v>
      </c>
      <c r="W5168" s="0" t="s">
        <v>2266</v>
      </c>
      <c r="X5168" s="0" t="s">
        <v>2267</v>
      </c>
      <c r="Y5168" s="0" t="s">
        <v>838</v>
      </c>
      <c r="Z5168" s="0" t="s">
        <v>571</v>
      </c>
      <c r="AA5168" s="0" t="s">
        <v>4015</v>
      </c>
      <c r="AB5168" s="215" t="n">
        <v>37073</v>
      </c>
      <c r="AC5168" s="215" t="n">
        <v>37103</v>
      </c>
    </row>
    <row r="5169" customFormat="false" ht="12.75" hidden="false" customHeight="false" outlineLevel="0" collapsed="false">
      <c r="A5169" s="208" t="str">
        <f aca="false">B5169&amp;" "&amp;C5169&amp;" "&amp;D5169</f>
        <v>US Natural Gas Financial</v>
      </c>
      <c r="B5169" s="208" t="str">
        <f aca="false">IF((LEFT(N5169,2)="US"),"US","")</f>
        <v>US</v>
      </c>
      <c r="C5169" s="208" t="str">
        <f aca="false">M5169</f>
        <v>Natural Gas</v>
      </c>
      <c r="D5169" s="208" t="str">
        <f aca="false">IF(ISNUMBER(FIND("Phy",N5169))=TRUE(),"Physical","Financial")</f>
        <v>Financial</v>
      </c>
      <c r="E5169" s="208" t="n">
        <f aca="false">IF(VLOOKUP(S5169,'DD-Lookup'!$J$6:$L$50,3,FALSE())="Monthly",(YEAR(AC5169)-YEAR(AB5169))*12+MONTH(AC5169)-MONTH(AB5169)+1,(AC5169-AB5169+1))</f>
        <v>151</v>
      </c>
      <c r="F5169" s="239" t="n">
        <f aca="false">E5169*SUM(P5169:Q5169)</f>
        <v>377500</v>
      </c>
      <c r="G5169" s="214" t="n">
        <v>1294361</v>
      </c>
      <c r="H5169" s="215" t="n">
        <v>37035.5898032407</v>
      </c>
      <c r="I5169" s="0" t="s">
        <v>1278</v>
      </c>
      <c r="M5169" s="0" t="s">
        <v>858</v>
      </c>
      <c r="N5169" s="0" t="s">
        <v>1024</v>
      </c>
      <c r="O5169" s="0" t="s">
        <v>1289</v>
      </c>
      <c r="Q5169" s="216" t="n">
        <v>2500</v>
      </c>
      <c r="S5169" s="0" t="s">
        <v>1026</v>
      </c>
      <c r="T5169" s="0" t="s">
        <v>784</v>
      </c>
      <c r="U5169" s="218" t="n">
        <v>4.57</v>
      </c>
      <c r="V5169" s="0" t="s">
        <v>3823</v>
      </c>
      <c r="W5169" s="0" t="s">
        <v>1028</v>
      </c>
      <c r="X5169" s="0" t="s">
        <v>1029</v>
      </c>
      <c r="Y5169" s="0" t="s">
        <v>838</v>
      </c>
      <c r="Z5169" s="0" t="s">
        <v>571</v>
      </c>
      <c r="AA5169" s="0" t="s">
        <v>4016</v>
      </c>
      <c r="AB5169" s="215" t="n">
        <v>37196</v>
      </c>
      <c r="AC5169" s="215" t="n">
        <v>37346</v>
      </c>
    </row>
    <row r="5170" customFormat="false" ht="12.75" hidden="false" customHeight="false" outlineLevel="0" collapsed="false">
      <c r="A5170" s="208" t="str">
        <f aca="false">B5170&amp;" "&amp;C5170&amp;" "&amp;D5170</f>
        <v>US Natural Gas Physical</v>
      </c>
      <c r="B5170" s="208" t="str">
        <f aca="false">IF((LEFT(N5170,2)="US"),"US","")</f>
        <v>US</v>
      </c>
      <c r="C5170" s="208" t="str">
        <f aca="false">M5170</f>
        <v>Natural Gas</v>
      </c>
      <c r="D5170" s="208" t="str">
        <f aca="false">IF(ISNUMBER(FIND("Phy",N5170))=TRUE(),"Physical","Financial")</f>
        <v>Physical</v>
      </c>
      <c r="E5170" s="208" t="n">
        <f aca="false">IF(VLOOKUP(S5170,'DD-Lookup'!$J$6:$L$50,3,FALSE())="Monthly",(YEAR(AC5170)-YEAR(AB5170))*12+MONTH(AC5170)-MONTH(AB5170)+1,(AC5170-AB5170+1))</f>
        <v>4</v>
      </c>
      <c r="F5170" s="239" t="n">
        <f aca="false">E5170*SUM(P5170:Q5170)</f>
        <v>20000</v>
      </c>
      <c r="G5170" s="214" t="n">
        <v>1294364</v>
      </c>
      <c r="H5170" s="215" t="n">
        <v>37035.5898842593</v>
      </c>
      <c r="I5170" s="0" t="s">
        <v>1471</v>
      </c>
      <c r="M5170" s="0" t="s">
        <v>858</v>
      </c>
      <c r="N5170" s="0" t="s">
        <v>1305</v>
      </c>
      <c r="O5170" s="0" t="s">
        <v>3542</v>
      </c>
      <c r="Q5170" s="216" t="n">
        <v>5000</v>
      </c>
      <c r="S5170" s="0" t="s">
        <v>1026</v>
      </c>
      <c r="T5170" s="0" t="s">
        <v>784</v>
      </c>
      <c r="U5170" s="218" t="n">
        <v>3.99</v>
      </c>
      <c r="V5170" s="0" t="s">
        <v>1472</v>
      </c>
      <c r="W5170" s="0" t="s">
        <v>1434</v>
      </c>
      <c r="X5170" s="0" t="s">
        <v>1435</v>
      </c>
      <c r="Y5170" s="0" t="s">
        <v>1310</v>
      </c>
      <c r="Z5170" s="0" t="s">
        <v>571</v>
      </c>
      <c r="AA5170" s="0" t="n">
        <v>809735</v>
      </c>
      <c r="AB5170" s="215" t="n">
        <v>37037</v>
      </c>
      <c r="AC5170" s="215" t="n">
        <v>37040</v>
      </c>
    </row>
    <row r="5171" customFormat="false" ht="12.75" hidden="false" customHeight="false" outlineLevel="0" collapsed="false">
      <c r="A5171" s="208" t="str">
        <f aca="false">B5171&amp;" "&amp;C5171&amp;" "&amp;D5171</f>
        <v>US Natural Gas Financial</v>
      </c>
      <c r="B5171" s="208" t="str">
        <f aca="false">IF((LEFT(N5171,2)="US"),"US","")</f>
        <v>US</v>
      </c>
      <c r="C5171" s="208" t="str">
        <f aca="false">M5171</f>
        <v>Natural Gas</v>
      </c>
      <c r="D5171" s="208" t="str">
        <f aca="false">IF(ISNUMBER(FIND("Phy",N5171))=TRUE(),"Physical","Financial")</f>
        <v>Financial</v>
      </c>
      <c r="E5171" s="208" t="n">
        <f aca="false">IF(VLOOKUP(S5171,'DD-Lookup'!$J$6:$L$50,3,FALSE())="Monthly",(YEAR(AC5171)-YEAR(AB5171))*12+MONTH(AC5171)-MONTH(AB5171)+1,(AC5171-AB5171+1))</f>
        <v>365</v>
      </c>
      <c r="F5171" s="239" t="n">
        <f aca="false">E5171*SUM(P5171:Q5171)</f>
        <v>1825000</v>
      </c>
      <c r="G5171" s="214" t="n">
        <v>1294365</v>
      </c>
      <c r="H5171" s="215" t="n">
        <v>37035.5898958333</v>
      </c>
      <c r="I5171" s="0" t="s">
        <v>1023</v>
      </c>
      <c r="M5171" s="0" t="s">
        <v>858</v>
      </c>
      <c r="N5171" s="0" t="s">
        <v>1024</v>
      </c>
      <c r="O5171" s="0" t="s">
        <v>1415</v>
      </c>
      <c r="Q5171" s="216" t="n">
        <v>5000</v>
      </c>
      <c r="S5171" s="0" t="s">
        <v>1026</v>
      </c>
      <c r="T5171" s="0" t="s">
        <v>784</v>
      </c>
      <c r="U5171" s="218" t="n">
        <v>4.29</v>
      </c>
      <c r="V5171" s="0" t="s">
        <v>1416</v>
      </c>
      <c r="W5171" s="0" t="s">
        <v>1028</v>
      </c>
      <c r="X5171" s="0" t="s">
        <v>1029</v>
      </c>
      <c r="Y5171" s="0" t="s">
        <v>838</v>
      </c>
      <c r="Z5171" s="0" t="s">
        <v>571</v>
      </c>
      <c r="AA5171" s="0" t="s">
        <v>4017</v>
      </c>
      <c r="AB5171" s="215" t="n">
        <v>37257.875</v>
      </c>
      <c r="AC5171" s="215" t="n">
        <v>37621.875</v>
      </c>
    </row>
    <row r="5172" customFormat="false" ht="12.75" hidden="false" customHeight="false" outlineLevel="0" collapsed="false">
      <c r="A5172" s="208" t="str">
        <f aca="false">B5172&amp;" "&amp;C5172&amp;" "&amp;D5172</f>
        <v>US Natural Gas Financial</v>
      </c>
      <c r="B5172" s="208" t="str">
        <f aca="false">IF((LEFT(N5172,2)="US"),"US","")</f>
        <v>US</v>
      </c>
      <c r="C5172" s="208" t="str">
        <f aca="false">M5172</f>
        <v>Natural Gas</v>
      </c>
      <c r="D5172" s="208" t="str">
        <f aca="false">IF(ISNUMBER(FIND("Phy",N5172))=TRUE(),"Physical","Financial")</f>
        <v>Financial</v>
      </c>
      <c r="E5172" s="208" t="n">
        <f aca="false">IF(VLOOKUP(S5172,'DD-Lookup'!$J$6:$L$50,3,FALSE())="Monthly",(YEAR(AC5172)-YEAR(AB5172))*12+MONTH(AC5172)-MONTH(AB5172)+1,(AC5172-AB5172+1))</f>
        <v>6</v>
      </c>
      <c r="F5172" s="239" t="n">
        <f aca="false">E5172*SUM(P5172:Q5172)</f>
        <v>330000</v>
      </c>
      <c r="G5172" s="214" t="n">
        <v>1294366</v>
      </c>
      <c r="H5172" s="215" t="n">
        <v>37035.5899074074</v>
      </c>
      <c r="I5172" s="0" t="s">
        <v>1023</v>
      </c>
      <c r="M5172" s="0" t="s">
        <v>858</v>
      </c>
      <c r="N5172" s="0" t="s">
        <v>1024</v>
      </c>
      <c r="O5172" s="0" t="s">
        <v>3347</v>
      </c>
      <c r="Q5172" s="216" t="n">
        <v>55000</v>
      </c>
      <c r="S5172" s="0" t="s">
        <v>1026</v>
      </c>
      <c r="T5172" s="0" t="s">
        <v>784</v>
      </c>
      <c r="U5172" s="218" t="n">
        <v>4.015</v>
      </c>
      <c r="V5172" s="0" t="s">
        <v>2906</v>
      </c>
      <c r="W5172" s="0" t="s">
        <v>1851</v>
      </c>
      <c r="X5172" s="0" t="s">
        <v>1852</v>
      </c>
      <c r="Y5172" s="0" t="s">
        <v>838</v>
      </c>
      <c r="Z5172" s="0" t="s">
        <v>571</v>
      </c>
      <c r="AA5172" s="0" t="s">
        <v>4018</v>
      </c>
      <c r="AB5172" s="215" t="n">
        <v>37037.875</v>
      </c>
      <c r="AC5172" s="215" t="n">
        <v>37042.875</v>
      </c>
    </row>
    <row r="5173" customFormat="false" ht="12.75" hidden="false" customHeight="false" outlineLevel="0" collapsed="false">
      <c r="A5173" s="208" t="str">
        <f aca="false">B5173&amp;" "&amp;C5173&amp;" "&amp;D5173</f>
        <v>US Natural Gas Financial</v>
      </c>
      <c r="B5173" s="208" t="str">
        <f aca="false">IF((LEFT(N5173,2)="US"),"US","")</f>
        <v>US</v>
      </c>
      <c r="C5173" s="208" t="str">
        <f aca="false">M5173</f>
        <v>Natural Gas</v>
      </c>
      <c r="D5173" s="208" t="str">
        <f aca="false">IF(ISNUMBER(FIND("Phy",N5173))=TRUE(),"Physical","Financial")</f>
        <v>Financial</v>
      </c>
      <c r="E5173" s="208" t="n">
        <f aca="false">IF(VLOOKUP(S5173,'DD-Lookup'!$J$6:$L$50,3,FALSE())="Monthly",(YEAR(AC5173)-YEAR(AB5173))*12+MONTH(AC5173)-MONTH(AB5173)+1,(AC5173-AB5173+1))</f>
        <v>30</v>
      </c>
      <c r="F5173" s="239" t="n">
        <f aca="false">E5173*SUM(P5173:Q5173)</f>
        <v>450000</v>
      </c>
      <c r="G5173" s="214" t="n">
        <v>1294368</v>
      </c>
      <c r="H5173" s="215" t="n">
        <v>37035.5900578704</v>
      </c>
      <c r="I5173" s="0" t="s">
        <v>1112</v>
      </c>
      <c r="M5173" s="0" t="s">
        <v>858</v>
      </c>
      <c r="N5173" s="0" t="s">
        <v>1024</v>
      </c>
      <c r="O5173" s="0" t="s">
        <v>1025</v>
      </c>
      <c r="Q5173" s="216" t="n">
        <v>15000</v>
      </c>
      <c r="S5173" s="0" t="s">
        <v>1026</v>
      </c>
      <c r="T5173" s="0" t="s">
        <v>784</v>
      </c>
      <c r="U5173" s="218" t="n">
        <v>4.06</v>
      </c>
      <c r="V5173" s="0" t="s">
        <v>2153</v>
      </c>
      <c r="W5173" s="0" t="s">
        <v>1028</v>
      </c>
      <c r="X5173" s="0" t="s">
        <v>1029</v>
      </c>
      <c r="Y5173" s="0" t="s">
        <v>838</v>
      </c>
      <c r="Z5173" s="0" t="s">
        <v>571</v>
      </c>
      <c r="AA5173" s="0" t="s">
        <v>4019</v>
      </c>
      <c r="AB5173" s="215" t="n">
        <v>37043.875</v>
      </c>
      <c r="AC5173" s="215" t="n">
        <v>37072.875</v>
      </c>
    </row>
    <row r="5174" customFormat="false" ht="12.75" hidden="false" customHeight="false" outlineLevel="0" collapsed="false">
      <c r="A5174" s="208" t="str">
        <f aca="false">B5174&amp;" "&amp;C5174&amp;" "&amp;D5174</f>
        <v>US Natural Gas Financial</v>
      </c>
      <c r="B5174" s="208" t="str">
        <f aca="false">IF((LEFT(N5174,2)="US"),"US","")</f>
        <v>US</v>
      </c>
      <c r="C5174" s="208" t="str">
        <f aca="false">M5174</f>
        <v>Natural Gas</v>
      </c>
      <c r="D5174" s="208" t="str">
        <f aca="false">IF(ISNUMBER(FIND("Phy",N5174))=TRUE(),"Physical","Financial")</f>
        <v>Financial</v>
      </c>
      <c r="E5174" s="208" t="n">
        <f aca="false">IF(VLOOKUP(S5174,'DD-Lookup'!$J$6:$L$50,3,FALSE())="Monthly",(YEAR(AC5174)-YEAR(AB5174))*12+MONTH(AC5174)-MONTH(AB5174)+1,(AC5174-AB5174+1))</f>
        <v>30</v>
      </c>
      <c r="F5174" s="239" t="n">
        <f aca="false">E5174*SUM(P5174:Q5174)</f>
        <v>150000</v>
      </c>
      <c r="G5174" s="214" t="n">
        <v>1294370</v>
      </c>
      <c r="H5174" s="215" t="n">
        <v>37035.5901388889</v>
      </c>
      <c r="I5174" s="0" t="s">
        <v>1066</v>
      </c>
      <c r="M5174" s="0" t="s">
        <v>858</v>
      </c>
      <c r="N5174" s="0" t="s">
        <v>1024</v>
      </c>
      <c r="O5174" s="0" t="s">
        <v>1025</v>
      </c>
      <c r="Q5174" s="216" t="n">
        <v>5000</v>
      </c>
      <c r="S5174" s="0" t="s">
        <v>1026</v>
      </c>
      <c r="T5174" s="0" t="s">
        <v>784</v>
      </c>
      <c r="U5174" s="218" t="n">
        <v>4.06</v>
      </c>
      <c r="V5174" s="0" t="s">
        <v>2132</v>
      </c>
      <c r="W5174" s="0" t="s">
        <v>1028</v>
      </c>
      <c r="X5174" s="0" t="s">
        <v>1029</v>
      </c>
      <c r="Y5174" s="0" t="s">
        <v>838</v>
      </c>
      <c r="Z5174" s="0" t="s">
        <v>571</v>
      </c>
      <c r="AA5174" s="0" t="s">
        <v>4020</v>
      </c>
      <c r="AB5174" s="215" t="n">
        <v>37043.875</v>
      </c>
      <c r="AC5174" s="215" t="n">
        <v>37072.875</v>
      </c>
    </row>
    <row r="5175" customFormat="false" ht="12.75" hidden="false" customHeight="false" outlineLevel="0" collapsed="false">
      <c r="A5175" s="208" t="str">
        <f aca="false">B5175&amp;" "&amp;C5175&amp;" "&amp;D5175</f>
        <v>US Crude Financial</v>
      </c>
      <c r="B5175" s="208" t="str">
        <f aca="false">IF((LEFT(N5175,2)="US"),"US","")</f>
        <v>US</v>
      </c>
      <c r="C5175" s="208" t="str">
        <f aca="false">M5175</f>
        <v>Crude</v>
      </c>
      <c r="D5175" s="208" t="str">
        <f aca="false">IF(ISNUMBER(FIND("Phy",N5175))=TRUE(),"Physical","Financial")</f>
        <v>Financial</v>
      </c>
      <c r="E5175" s="208" t="n">
        <f aca="false">IF(VLOOKUP(S5175,'DD-Lookup'!$J$6:$L$50,3,FALSE())="Monthly",(YEAR(AC5175)-YEAR(AB5175))*12+MONTH(AC5175)-MONTH(AB5175)+1,(AC5175-AB5175+1))</f>
        <v>1</v>
      </c>
      <c r="F5175" s="239" t="n">
        <f aca="false">E5175*SUM(P5175:Q5175)</f>
        <v>50000</v>
      </c>
      <c r="G5175" s="214" t="n">
        <v>1294369</v>
      </c>
      <c r="H5175" s="215" t="n">
        <v>37035.5901388889</v>
      </c>
      <c r="I5175" s="0" t="s">
        <v>1112</v>
      </c>
      <c r="M5175" s="0" t="s">
        <v>97</v>
      </c>
      <c r="N5175" s="0" t="s">
        <v>841</v>
      </c>
      <c r="O5175" s="0" t="s">
        <v>842</v>
      </c>
      <c r="P5175" s="216" t="n">
        <v>50000</v>
      </c>
      <c r="S5175" s="0" t="s">
        <v>843</v>
      </c>
      <c r="T5175" s="0" t="s">
        <v>784</v>
      </c>
      <c r="U5175" s="218" t="n">
        <v>28.37</v>
      </c>
      <c r="V5175" s="0" t="s">
        <v>2339</v>
      </c>
      <c r="W5175" s="0" t="s">
        <v>845</v>
      </c>
      <c r="X5175" s="0" t="s">
        <v>846</v>
      </c>
      <c r="Y5175" s="0" t="s">
        <v>847</v>
      </c>
      <c r="Z5175" s="0" t="s">
        <v>571</v>
      </c>
      <c r="AA5175" s="0" t="n">
        <v>107409</v>
      </c>
      <c r="AB5175" s="215" t="n">
        <v>37073</v>
      </c>
      <c r="AC5175" s="215" t="n">
        <v>37103</v>
      </c>
    </row>
    <row r="5176" customFormat="false" ht="12.75" hidden="false" customHeight="false" outlineLevel="0" collapsed="false">
      <c r="A5176" s="208" t="str">
        <f aca="false">B5176&amp;" "&amp;C5176&amp;" "&amp;D5176</f>
        <v>US Power Physical</v>
      </c>
      <c r="B5176" s="208" t="str">
        <f aca="false">IF((LEFT(N5176,2)="US"),"US","")</f>
        <v>US</v>
      </c>
      <c r="C5176" s="208" t="str">
        <f aca="false">M5176</f>
        <v>Power</v>
      </c>
      <c r="D5176" s="208" t="str">
        <f aca="false">IF(ISNUMBER(FIND("Phy",N5176))=TRUE(),"Physical","Financial")</f>
        <v>Physical</v>
      </c>
      <c r="E5176" s="208" t="n">
        <f aca="false">IF(VLOOKUP(S5176,'DD-Lookup'!$J$6:$L$50,3,FALSE())="Monthly",(YEAR(AC5176)-YEAR(AB5176))*12+MONTH(AC5176)-MONTH(AB5176)+1,(AC5176-AB5176+1))</f>
        <v>30</v>
      </c>
      <c r="F5176" s="239" t="n">
        <f aca="false">E5176*SUM(P5176:Q5176)</f>
        <v>1500</v>
      </c>
      <c r="G5176" s="214" t="n">
        <v>1294371</v>
      </c>
      <c r="H5176" s="215" t="n">
        <v>37035.5901736111</v>
      </c>
      <c r="I5176" s="0" t="s">
        <v>600</v>
      </c>
      <c r="M5176" s="0" t="s">
        <v>67</v>
      </c>
      <c r="N5176" s="0" t="s">
        <v>1081</v>
      </c>
      <c r="O5176" s="0" t="s">
        <v>1261</v>
      </c>
      <c r="Q5176" s="216" t="n">
        <v>50</v>
      </c>
      <c r="S5176" s="0" t="s">
        <v>930</v>
      </c>
      <c r="T5176" s="0" t="s">
        <v>784</v>
      </c>
      <c r="U5176" s="218" t="n">
        <v>38.65</v>
      </c>
      <c r="V5176" s="0" t="s">
        <v>1216</v>
      </c>
      <c r="W5176" s="0" t="s">
        <v>1090</v>
      </c>
      <c r="X5176" s="0" t="s">
        <v>1135</v>
      </c>
      <c r="Y5176" s="0" t="s">
        <v>1051</v>
      </c>
      <c r="Z5176" s="0" t="s">
        <v>618</v>
      </c>
      <c r="AA5176" s="0" t="n">
        <v>622108.1</v>
      </c>
      <c r="AB5176" s="215" t="n">
        <v>37135.7159722222</v>
      </c>
      <c r="AC5176" s="215" t="n">
        <v>37164.7159722222</v>
      </c>
    </row>
    <row r="5177" customFormat="false" ht="12.75" hidden="false" customHeight="false" outlineLevel="0" collapsed="false">
      <c r="A5177" s="208" t="str">
        <f aca="false">B5177&amp;" "&amp;C5177&amp;" "&amp;D5177</f>
        <v>US Natural Gas Financial</v>
      </c>
      <c r="B5177" s="208" t="str">
        <f aca="false">IF((LEFT(N5177,2)="US"),"US","")</f>
        <v>US</v>
      </c>
      <c r="C5177" s="208" t="str">
        <f aca="false">M5177</f>
        <v>Natural Gas</v>
      </c>
      <c r="D5177" s="208" t="str">
        <f aca="false">IF(ISNUMBER(FIND("Phy",N5177))=TRUE(),"Physical","Financial")</f>
        <v>Financial</v>
      </c>
      <c r="E5177" s="208" t="n">
        <f aca="false">IF(VLOOKUP(S5177,'DD-Lookup'!$J$6:$L$50,3,FALSE())="Monthly",(YEAR(AC5177)-YEAR(AB5177))*12+MONTH(AC5177)-MONTH(AB5177)+1,(AC5177-AB5177+1))</f>
        <v>61</v>
      </c>
      <c r="F5177" s="239" t="n">
        <f aca="false">E5177*SUM(P5177:Q5177)</f>
        <v>305000</v>
      </c>
      <c r="G5177" s="214" t="n">
        <v>1294372</v>
      </c>
      <c r="H5177" s="215" t="n">
        <v>37035.5902777778</v>
      </c>
      <c r="I5177" s="0" t="s">
        <v>2107</v>
      </c>
      <c r="M5177" s="0" t="s">
        <v>858</v>
      </c>
      <c r="N5177" s="0" t="s">
        <v>1482</v>
      </c>
      <c r="O5177" s="0" t="s">
        <v>1939</v>
      </c>
      <c r="P5177" s="216" t="n">
        <v>5000</v>
      </c>
      <c r="S5177" s="0" t="s">
        <v>1026</v>
      </c>
      <c r="T5177" s="0" t="s">
        <v>784</v>
      </c>
      <c r="U5177" s="218" t="n">
        <v>5.32</v>
      </c>
      <c r="V5177" s="0" t="s">
        <v>2108</v>
      </c>
      <c r="W5177" s="0" t="s">
        <v>1714</v>
      </c>
      <c r="X5177" s="0" t="s">
        <v>1715</v>
      </c>
      <c r="Y5177" s="0" t="s">
        <v>838</v>
      </c>
      <c r="Z5177" s="0" t="s">
        <v>571</v>
      </c>
      <c r="AA5177" s="0" t="s">
        <v>4021</v>
      </c>
      <c r="AB5177" s="215" t="n">
        <v>37196</v>
      </c>
      <c r="AC5177" s="215" t="n">
        <v>37256</v>
      </c>
    </row>
    <row r="5178" customFormat="false" ht="12.75" hidden="false" customHeight="false" outlineLevel="0" collapsed="false">
      <c r="A5178" s="208" t="str">
        <f aca="false">B5178&amp;" "&amp;C5178&amp;" "&amp;D5178</f>
        <v>US Natural Gas Financial</v>
      </c>
      <c r="B5178" s="208" t="str">
        <f aca="false">IF((LEFT(N5178,2)="US"),"US","")</f>
        <v>US</v>
      </c>
      <c r="C5178" s="208" t="str">
        <f aca="false">M5178</f>
        <v>Natural Gas</v>
      </c>
      <c r="D5178" s="208" t="str">
        <f aca="false">IF(ISNUMBER(FIND("Phy",N5178))=TRUE(),"Physical","Financial")</f>
        <v>Financial</v>
      </c>
      <c r="E5178" s="208" t="n">
        <f aca="false">IF(VLOOKUP(S5178,'DD-Lookup'!$J$6:$L$50,3,FALSE())="Monthly",(YEAR(AC5178)-YEAR(AB5178))*12+MONTH(AC5178)-MONTH(AB5178)+1,(AC5178-AB5178+1))</f>
        <v>151</v>
      </c>
      <c r="F5178" s="239" t="n">
        <f aca="false">E5178*SUM(P5178:Q5178)</f>
        <v>755000</v>
      </c>
      <c r="G5178" s="214" t="n">
        <v>1294376</v>
      </c>
      <c r="H5178" s="215" t="n">
        <v>37035.5905324074</v>
      </c>
      <c r="I5178" s="0" t="s">
        <v>1750</v>
      </c>
      <c r="M5178" s="0" t="s">
        <v>858</v>
      </c>
      <c r="N5178" s="0" t="s">
        <v>1024</v>
      </c>
      <c r="O5178" s="0" t="s">
        <v>1289</v>
      </c>
      <c r="Q5178" s="216" t="n">
        <v>5000</v>
      </c>
      <c r="S5178" s="0" t="s">
        <v>1026</v>
      </c>
      <c r="T5178" s="0" t="s">
        <v>784</v>
      </c>
      <c r="U5178" s="218" t="n">
        <v>4.575</v>
      </c>
      <c r="V5178" s="0" t="s">
        <v>3856</v>
      </c>
      <c r="W5178" s="0" t="s">
        <v>1028</v>
      </c>
      <c r="X5178" s="0" t="s">
        <v>1029</v>
      </c>
      <c r="Y5178" s="0" t="s">
        <v>838</v>
      </c>
      <c r="Z5178" s="0" t="s">
        <v>571</v>
      </c>
      <c r="AA5178" s="0" t="s">
        <v>4022</v>
      </c>
      <c r="AB5178" s="215" t="n">
        <v>37196</v>
      </c>
      <c r="AC5178" s="215" t="n">
        <v>37346</v>
      </c>
    </row>
    <row r="5179" customFormat="false" ht="12.75" hidden="false" customHeight="false" outlineLevel="0" collapsed="false">
      <c r="A5179" s="208" t="str">
        <f aca="false">B5179&amp;" "&amp;C5179&amp;" "&amp;D5179</f>
        <v>US Power Physical</v>
      </c>
      <c r="B5179" s="208" t="str">
        <f aca="false">IF((LEFT(N5179,2)="US"),"US","")</f>
        <v>US</v>
      </c>
      <c r="C5179" s="208" t="str">
        <f aca="false">M5179</f>
        <v>Power</v>
      </c>
      <c r="D5179" s="208" t="str">
        <f aca="false">IF(ISNUMBER(FIND("Phy",N5179))=TRUE(),"Physical","Financial")</f>
        <v>Physical</v>
      </c>
      <c r="E5179" s="208" t="n">
        <f aca="false">IF(VLOOKUP(S5179,'DD-Lookup'!$J$6:$L$50,3,FALSE())="Monthly",(YEAR(AC5179)-YEAR(AB5179))*12+MONTH(AC5179)-MONTH(AB5179)+1,(AC5179-AB5179+1))</f>
        <v>5</v>
      </c>
      <c r="F5179" s="239" t="n">
        <f aca="false">E5179*SUM(P5179:Q5179)</f>
        <v>250</v>
      </c>
      <c r="G5179" s="214" t="n">
        <v>1294378</v>
      </c>
      <c r="H5179" s="215" t="n">
        <v>37035.5906134259</v>
      </c>
      <c r="I5179" s="0" t="s">
        <v>1073</v>
      </c>
      <c r="M5179" s="0" t="s">
        <v>67</v>
      </c>
      <c r="N5179" s="0" t="s">
        <v>1081</v>
      </c>
      <c r="O5179" s="0" t="s">
        <v>1298</v>
      </c>
      <c r="Q5179" s="216" t="n">
        <v>50</v>
      </c>
      <c r="S5179" s="0" t="s">
        <v>930</v>
      </c>
      <c r="T5179" s="0" t="s">
        <v>784</v>
      </c>
      <c r="U5179" s="218" t="n">
        <v>62.75</v>
      </c>
      <c r="V5179" s="0" t="s">
        <v>1162</v>
      </c>
      <c r="W5179" s="0" t="s">
        <v>1090</v>
      </c>
      <c r="X5179" s="0" t="s">
        <v>1135</v>
      </c>
      <c r="Y5179" s="0" t="s">
        <v>1051</v>
      </c>
      <c r="Z5179" s="0" t="s">
        <v>618</v>
      </c>
      <c r="AA5179" s="0" t="n">
        <v>622109.1</v>
      </c>
      <c r="AB5179" s="215" t="n">
        <v>37046.875</v>
      </c>
      <c r="AC5179" s="215" t="n">
        <v>37050.875</v>
      </c>
    </row>
    <row r="5180" customFormat="false" ht="12.75" hidden="false" customHeight="false" outlineLevel="0" collapsed="false">
      <c r="A5180" s="208" t="str">
        <f aca="false">B5180&amp;" "&amp;C5180&amp;" "&amp;D5180</f>
        <v>US Natural Gas Physical</v>
      </c>
      <c r="B5180" s="208" t="str">
        <f aca="false">IF((LEFT(N5180,2)="US"),"US","")</f>
        <v>US</v>
      </c>
      <c r="C5180" s="208" t="str">
        <f aca="false">M5180</f>
        <v>Natural Gas</v>
      </c>
      <c r="D5180" s="208" t="str">
        <f aca="false">IF(ISNUMBER(FIND("Phy",N5180))=TRUE(),"Physical","Financial")</f>
        <v>Physical</v>
      </c>
      <c r="E5180" s="208" t="n">
        <f aca="false">IF(VLOOKUP(S5180,'DD-Lookup'!$J$6:$L$50,3,FALSE())="Monthly",(YEAR(AC5180)-YEAR(AB5180))*12+MONTH(AC5180)-MONTH(AB5180)+1,(AC5180-AB5180+1))</f>
        <v>30</v>
      </c>
      <c r="F5180" s="239" t="n">
        <f aca="false">E5180*SUM(P5180:Q5180)</f>
        <v>150000</v>
      </c>
      <c r="G5180" s="214" t="n">
        <v>1294379</v>
      </c>
      <c r="H5180" s="215" t="n">
        <v>37035.5906365741</v>
      </c>
      <c r="I5180" s="0" t="s">
        <v>1865</v>
      </c>
      <c r="M5180" s="0" t="s">
        <v>858</v>
      </c>
      <c r="N5180" s="0" t="s">
        <v>1305</v>
      </c>
      <c r="O5180" s="0" t="s">
        <v>2184</v>
      </c>
      <c r="Q5180" s="216" t="n">
        <v>5000</v>
      </c>
      <c r="S5180" s="0" t="s">
        <v>1026</v>
      </c>
      <c r="T5180" s="0" t="s">
        <v>784</v>
      </c>
      <c r="U5180" s="218" t="n">
        <v>3.25</v>
      </c>
      <c r="V5180" s="0" t="s">
        <v>4023</v>
      </c>
      <c r="W5180" s="0" t="s">
        <v>1758</v>
      </c>
      <c r="X5180" s="0" t="s">
        <v>1535</v>
      </c>
      <c r="Y5180" s="0" t="s">
        <v>1310</v>
      </c>
      <c r="Z5180" s="0" t="s">
        <v>571</v>
      </c>
      <c r="AA5180" s="0" t="s">
        <v>4024</v>
      </c>
      <c r="AB5180" s="215" t="n">
        <v>37043.875</v>
      </c>
      <c r="AC5180" s="215" t="n">
        <v>37072.875</v>
      </c>
    </row>
    <row r="5181" customFormat="false" ht="12.75" hidden="false" customHeight="false" outlineLevel="0" collapsed="false">
      <c r="A5181" s="208" t="str">
        <f aca="false">B5181&amp;" "&amp;C5181&amp;" "&amp;D5181</f>
        <v>US Natural Gas Physical</v>
      </c>
      <c r="B5181" s="208" t="str">
        <f aca="false">IF((LEFT(N5181,2)="US"),"US","")</f>
        <v>US</v>
      </c>
      <c r="C5181" s="208" t="str">
        <f aca="false">M5181</f>
        <v>Natural Gas</v>
      </c>
      <c r="D5181" s="208" t="str">
        <f aca="false">IF(ISNUMBER(FIND("Phy",N5181))=TRUE(),"Physical","Financial")</f>
        <v>Physical</v>
      </c>
      <c r="E5181" s="208" t="n">
        <f aca="false">IF(VLOOKUP(S5181,'DD-Lookup'!$J$6:$L$50,3,FALSE())="Monthly",(YEAR(AC5181)-YEAR(AB5181))*12+MONTH(AC5181)-MONTH(AB5181)+1,(AC5181-AB5181+1))</f>
        <v>4</v>
      </c>
      <c r="F5181" s="239" t="n">
        <f aca="false">E5181*SUM(P5181:Q5181)</f>
        <v>40000</v>
      </c>
      <c r="G5181" s="214" t="n">
        <v>1294380</v>
      </c>
      <c r="H5181" s="215" t="n">
        <v>37035.5906597222</v>
      </c>
      <c r="I5181" s="0" t="s">
        <v>1930</v>
      </c>
      <c r="M5181" s="0" t="s">
        <v>858</v>
      </c>
      <c r="N5181" s="0" t="s">
        <v>1305</v>
      </c>
      <c r="O5181" s="0" t="s">
        <v>3542</v>
      </c>
      <c r="P5181" s="216" t="n">
        <v>10000</v>
      </c>
      <c r="S5181" s="0" t="s">
        <v>1026</v>
      </c>
      <c r="T5181" s="0" t="s">
        <v>784</v>
      </c>
      <c r="U5181" s="218" t="n">
        <v>3.995</v>
      </c>
      <c r="V5181" s="0" t="s">
        <v>1931</v>
      </c>
      <c r="W5181" s="0" t="s">
        <v>1434</v>
      </c>
      <c r="X5181" s="0" t="s">
        <v>1435</v>
      </c>
      <c r="Y5181" s="0" t="s">
        <v>1310</v>
      </c>
      <c r="Z5181" s="0" t="s">
        <v>571</v>
      </c>
      <c r="AA5181" s="0" t="n">
        <v>809736</v>
      </c>
      <c r="AB5181" s="215" t="n">
        <v>37037</v>
      </c>
      <c r="AC5181" s="215" t="n">
        <v>37040</v>
      </c>
    </row>
    <row r="5182" customFormat="false" ht="12.75" hidden="false" customHeight="false" outlineLevel="0" collapsed="false">
      <c r="A5182" s="208" t="str">
        <f aca="false">B5182&amp;" "&amp;C5182&amp;" "&amp;D5182</f>
        <v>US Natural Gas Financial</v>
      </c>
      <c r="B5182" s="208" t="str">
        <f aca="false">IF((LEFT(N5182,2)="US"),"US","")</f>
        <v>US</v>
      </c>
      <c r="C5182" s="208" t="str">
        <f aca="false">M5182</f>
        <v>Natural Gas</v>
      </c>
      <c r="D5182" s="208" t="str">
        <f aca="false">IF(ISNUMBER(FIND("Phy",N5182))=TRUE(),"Physical","Financial")</f>
        <v>Financial</v>
      </c>
      <c r="E5182" s="208" t="n">
        <f aca="false">IF(VLOOKUP(S5182,'DD-Lookup'!$J$6:$L$50,3,FALSE())="Monthly",(YEAR(AC5182)-YEAR(AB5182))*12+MONTH(AC5182)-MONTH(AB5182)+1,(AC5182-AB5182+1))</f>
        <v>61</v>
      </c>
      <c r="F5182" s="239" t="n">
        <f aca="false">E5182*SUM(P5182:Q5182)</f>
        <v>305000</v>
      </c>
      <c r="G5182" s="214" t="n">
        <v>1294382</v>
      </c>
      <c r="H5182" s="215" t="n">
        <v>37035.5907060185</v>
      </c>
      <c r="I5182" s="0" t="s">
        <v>2107</v>
      </c>
      <c r="M5182" s="0" t="s">
        <v>858</v>
      </c>
      <c r="N5182" s="0" t="s">
        <v>1482</v>
      </c>
      <c r="O5182" s="0" t="s">
        <v>1939</v>
      </c>
      <c r="P5182" s="216" t="n">
        <v>5000</v>
      </c>
      <c r="S5182" s="0" t="s">
        <v>1026</v>
      </c>
      <c r="T5182" s="0" t="s">
        <v>784</v>
      </c>
      <c r="U5182" s="218" t="n">
        <v>5.22</v>
      </c>
      <c r="V5182" s="0" t="s">
        <v>2108</v>
      </c>
      <c r="W5182" s="0" t="s">
        <v>1714</v>
      </c>
      <c r="X5182" s="0" t="s">
        <v>1715</v>
      </c>
      <c r="Y5182" s="0" t="s">
        <v>838</v>
      </c>
      <c r="Z5182" s="0" t="s">
        <v>571</v>
      </c>
      <c r="AA5182" s="0" t="s">
        <v>4025</v>
      </c>
      <c r="AB5182" s="215" t="n">
        <v>37196</v>
      </c>
      <c r="AC5182" s="215" t="n">
        <v>37256</v>
      </c>
    </row>
    <row r="5183" customFormat="false" ht="12.75" hidden="false" customHeight="false" outlineLevel="0" collapsed="false">
      <c r="A5183" s="208" t="str">
        <f aca="false">B5183&amp;" "&amp;C5183&amp;" "&amp;D5183</f>
        <v>US Natural Gas Financial</v>
      </c>
      <c r="B5183" s="208" t="str">
        <f aca="false">IF((LEFT(N5183,2)="US"),"US","")</f>
        <v>US</v>
      </c>
      <c r="C5183" s="208" t="str">
        <f aca="false">M5183</f>
        <v>Natural Gas</v>
      </c>
      <c r="D5183" s="208" t="str">
        <f aca="false">IF(ISNUMBER(FIND("Phy",N5183))=TRUE(),"Physical","Financial")</f>
        <v>Financial</v>
      </c>
      <c r="E5183" s="208" t="n">
        <f aca="false">IF(VLOOKUP(S5183,'DD-Lookup'!$J$6:$L$50,3,FALSE())="Monthly",(YEAR(AC5183)-YEAR(AB5183))*12+MONTH(AC5183)-MONTH(AB5183)+1,(AC5183-AB5183+1))</f>
        <v>30</v>
      </c>
      <c r="F5183" s="239" t="n">
        <f aca="false">E5183*SUM(P5183:Q5183)</f>
        <v>150000</v>
      </c>
      <c r="G5183" s="214" t="n">
        <v>1294384</v>
      </c>
      <c r="H5183" s="215" t="n">
        <v>37035.5907291667</v>
      </c>
      <c r="I5183" s="0" t="s">
        <v>1170</v>
      </c>
      <c r="M5183" s="0" t="s">
        <v>858</v>
      </c>
      <c r="N5183" s="0" t="s">
        <v>1024</v>
      </c>
      <c r="O5183" s="0" t="s">
        <v>1025</v>
      </c>
      <c r="Q5183" s="216" t="n">
        <v>5000</v>
      </c>
      <c r="S5183" s="0" t="s">
        <v>1026</v>
      </c>
      <c r="T5183" s="0" t="s">
        <v>784</v>
      </c>
      <c r="U5183" s="218" t="n">
        <v>4.065</v>
      </c>
      <c r="V5183" s="0" t="s">
        <v>1171</v>
      </c>
      <c r="W5183" s="0" t="s">
        <v>1028</v>
      </c>
      <c r="X5183" s="0" t="s">
        <v>1029</v>
      </c>
      <c r="Y5183" s="0" t="s">
        <v>838</v>
      </c>
      <c r="Z5183" s="0" t="s">
        <v>571</v>
      </c>
      <c r="AA5183" s="0" t="s">
        <v>4026</v>
      </c>
      <c r="AB5183" s="215" t="n">
        <v>37043.875</v>
      </c>
      <c r="AC5183" s="215" t="n">
        <v>37072.875</v>
      </c>
    </row>
    <row r="5184" customFormat="false" ht="12.75" hidden="false" customHeight="false" outlineLevel="0" collapsed="false">
      <c r="A5184" s="208" t="str">
        <f aca="false">B5184&amp;" "&amp;C5184&amp;" "&amp;D5184</f>
        <v>US Natural Gas Financial</v>
      </c>
      <c r="B5184" s="208" t="str">
        <f aca="false">IF((LEFT(N5184,2)="US"),"US","")</f>
        <v>US</v>
      </c>
      <c r="C5184" s="208" t="str">
        <f aca="false">M5184</f>
        <v>Natural Gas</v>
      </c>
      <c r="D5184" s="208" t="str">
        <f aca="false">IF(ISNUMBER(FIND("Phy",N5184))=TRUE(),"Physical","Financial")</f>
        <v>Financial</v>
      </c>
      <c r="E5184" s="208" t="n">
        <f aca="false">IF(VLOOKUP(S5184,'DD-Lookup'!$J$6:$L$50,3,FALSE())="Monthly",(YEAR(AC5184)-YEAR(AB5184))*12+MONTH(AC5184)-MONTH(AB5184)+1,(AC5184-AB5184+1))</f>
        <v>30</v>
      </c>
      <c r="F5184" s="239" t="n">
        <f aca="false">E5184*SUM(P5184:Q5184)</f>
        <v>150000</v>
      </c>
      <c r="G5184" s="214" t="n">
        <v>1294383</v>
      </c>
      <c r="H5184" s="215" t="n">
        <v>37035.5907291667</v>
      </c>
      <c r="I5184" s="0" t="s">
        <v>1779</v>
      </c>
      <c r="M5184" s="0" t="s">
        <v>858</v>
      </c>
      <c r="N5184" s="0" t="s">
        <v>1482</v>
      </c>
      <c r="O5184" s="0" t="s">
        <v>1712</v>
      </c>
      <c r="Q5184" s="216" t="n">
        <v>5000</v>
      </c>
      <c r="S5184" s="0" t="s">
        <v>1026</v>
      </c>
      <c r="T5184" s="0" t="s">
        <v>784</v>
      </c>
      <c r="U5184" s="218" t="n">
        <v>7.64</v>
      </c>
      <c r="V5184" s="0" t="s">
        <v>2444</v>
      </c>
      <c r="W5184" s="0" t="s">
        <v>1714</v>
      </c>
      <c r="X5184" s="0" t="s">
        <v>1715</v>
      </c>
      <c r="Y5184" s="0" t="s">
        <v>838</v>
      </c>
      <c r="Z5184" s="0" t="s">
        <v>571</v>
      </c>
      <c r="AA5184" s="0" t="s">
        <v>4027</v>
      </c>
      <c r="AB5184" s="215" t="n">
        <v>37043.875</v>
      </c>
      <c r="AC5184" s="215" t="n">
        <v>37072.875</v>
      </c>
    </row>
    <row r="5185" customFormat="false" ht="12.75" hidden="false" customHeight="false" outlineLevel="0" collapsed="false">
      <c r="A5185" s="208" t="str">
        <f aca="false">B5185&amp;" "&amp;C5185&amp;" "&amp;D5185</f>
        <v>US Power Physical</v>
      </c>
      <c r="B5185" s="208" t="str">
        <f aca="false">IF((LEFT(N5185,2)="US"),"US","")</f>
        <v>US</v>
      </c>
      <c r="C5185" s="208" t="str">
        <f aca="false">M5185</f>
        <v>Power</v>
      </c>
      <c r="D5185" s="208" t="str">
        <f aca="false">IF(ISNUMBER(FIND("Phy",N5185))=TRUE(),"Physical","Financial")</f>
        <v>Physical</v>
      </c>
      <c r="E5185" s="208" t="n">
        <f aca="false">IF(VLOOKUP(S5185,'DD-Lookup'!$J$6:$L$50,3,FALSE())="Monthly",(YEAR(AC5185)-YEAR(AB5185))*12+MONTH(AC5185)-MONTH(AB5185)+1,(AC5185-AB5185+1))</f>
        <v>5</v>
      </c>
      <c r="F5185" s="239" t="n">
        <f aca="false">E5185*SUM(P5185:Q5185)</f>
        <v>250</v>
      </c>
      <c r="G5185" s="214" t="n">
        <v>1294385</v>
      </c>
      <c r="H5185" s="215" t="n">
        <v>37035.5907407407</v>
      </c>
      <c r="I5185" s="0" t="s">
        <v>1152</v>
      </c>
      <c r="M5185" s="0" t="s">
        <v>67</v>
      </c>
      <c r="N5185" s="0" t="s">
        <v>1081</v>
      </c>
      <c r="O5185" s="0" t="s">
        <v>1255</v>
      </c>
      <c r="Q5185" s="216" t="n">
        <v>50</v>
      </c>
      <c r="S5185" s="0" t="s">
        <v>930</v>
      </c>
      <c r="T5185" s="0" t="s">
        <v>784</v>
      </c>
      <c r="U5185" s="218" t="n">
        <v>31</v>
      </c>
      <c r="V5185" s="0" t="s">
        <v>1153</v>
      </c>
      <c r="W5185" s="0" t="s">
        <v>1127</v>
      </c>
      <c r="X5185" s="0" t="s">
        <v>1135</v>
      </c>
      <c r="Y5185" s="0" t="s">
        <v>1051</v>
      </c>
      <c r="Z5185" s="0" t="s">
        <v>618</v>
      </c>
      <c r="AA5185" s="0" t="n">
        <v>622110.1</v>
      </c>
      <c r="AB5185" s="215" t="n">
        <v>37039.875</v>
      </c>
      <c r="AC5185" s="215" t="n">
        <v>37043.875</v>
      </c>
    </row>
    <row r="5186" customFormat="false" ht="12.75" hidden="false" customHeight="false" outlineLevel="0" collapsed="false">
      <c r="A5186" s="208" t="str">
        <f aca="false">B5186&amp;" "&amp;C5186&amp;" "&amp;D5186</f>
        <v>US Natural Gas Financial</v>
      </c>
      <c r="B5186" s="208" t="str">
        <f aca="false">IF((LEFT(N5186,2)="US"),"US","")</f>
        <v>US</v>
      </c>
      <c r="C5186" s="208" t="str">
        <f aca="false">M5186</f>
        <v>Natural Gas</v>
      </c>
      <c r="D5186" s="208" t="str">
        <f aca="false">IF(ISNUMBER(FIND("Phy",N5186))=TRUE(),"Physical","Financial")</f>
        <v>Financial</v>
      </c>
      <c r="E5186" s="208" t="n">
        <f aca="false">IF(VLOOKUP(S5186,'DD-Lookup'!$J$6:$L$50,3,FALSE())="Monthly",(YEAR(AC5186)-YEAR(AB5186))*12+MONTH(AC5186)-MONTH(AB5186)+1,(AC5186-AB5186+1))</f>
        <v>30</v>
      </c>
      <c r="F5186" s="239" t="n">
        <f aca="false">E5186*SUM(P5186:Q5186)</f>
        <v>150000</v>
      </c>
      <c r="G5186" s="214" t="n">
        <v>1294386</v>
      </c>
      <c r="H5186" s="215" t="n">
        <v>37035.5907523148</v>
      </c>
      <c r="I5186" s="0" t="s">
        <v>1779</v>
      </c>
      <c r="M5186" s="0" t="s">
        <v>858</v>
      </c>
      <c r="N5186" s="0" t="s">
        <v>1482</v>
      </c>
      <c r="O5186" s="0" t="s">
        <v>2069</v>
      </c>
      <c r="P5186" s="216" t="n">
        <v>5000</v>
      </c>
      <c r="S5186" s="0" t="s">
        <v>1026</v>
      </c>
      <c r="T5186" s="0" t="s">
        <v>784</v>
      </c>
      <c r="U5186" s="218" t="n">
        <v>6.5</v>
      </c>
      <c r="V5186" s="0" t="s">
        <v>1828</v>
      </c>
      <c r="W5186" s="0" t="s">
        <v>2070</v>
      </c>
      <c r="X5186" s="0" t="s">
        <v>2071</v>
      </c>
      <c r="Y5186" s="0" t="s">
        <v>838</v>
      </c>
      <c r="Z5186" s="0" t="s">
        <v>571</v>
      </c>
      <c r="AA5186" s="0" t="s">
        <v>4028</v>
      </c>
      <c r="AB5186" s="215" t="n">
        <v>37043.875</v>
      </c>
      <c r="AC5186" s="215" t="n">
        <v>37072.875</v>
      </c>
    </row>
    <row r="5187" customFormat="false" ht="12.75" hidden="false" customHeight="false" outlineLevel="0" collapsed="false">
      <c r="A5187" s="208" t="str">
        <f aca="false">B5187&amp;" "&amp;C5187&amp;" "&amp;D5187</f>
        <v>US Natural Gas Financial</v>
      </c>
      <c r="B5187" s="208" t="str">
        <f aca="false">IF((LEFT(N5187,2)="US"),"US","")</f>
        <v>US</v>
      </c>
      <c r="C5187" s="208" t="str">
        <f aca="false">M5187</f>
        <v>Natural Gas</v>
      </c>
      <c r="D5187" s="208" t="str">
        <f aca="false">IF(ISNUMBER(FIND("Phy",N5187))=TRUE(),"Physical","Financial")</f>
        <v>Financial</v>
      </c>
      <c r="E5187" s="208" t="n">
        <f aca="false">IF(VLOOKUP(S5187,'DD-Lookup'!$J$6:$L$50,3,FALSE())="Monthly",(YEAR(AC5187)-YEAR(AB5187))*12+MONTH(AC5187)-MONTH(AB5187)+1,(AC5187-AB5187+1))</f>
        <v>30</v>
      </c>
      <c r="F5187" s="239" t="n">
        <f aca="false">E5187*SUM(P5187:Q5187)</f>
        <v>150000</v>
      </c>
      <c r="G5187" s="214" t="n">
        <v>1294387</v>
      </c>
      <c r="H5187" s="215" t="n">
        <v>37035.5907986111</v>
      </c>
      <c r="I5187" s="0" t="s">
        <v>600</v>
      </c>
      <c r="M5187" s="0" t="s">
        <v>858</v>
      </c>
      <c r="N5187" s="0" t="s">
        <v>1482</v>
      </c>
      <c r="O5187" s="0" t="s">
        <v>1996</v>
      </c>
      <c r="P5187" s="216" t="n">
        <v>5000</v>
      </c>
      <c r="S5187" s="0" t="s">
        <v>1026</v>
      </c>
      <c r="T5187" s="0" t="s">
        <v>784</v>
      </c>
      <c r="U5187" s="218" t="n">
        <v>6.72</v>
      </c>
      <c r="V5187" s="0" t="s">
        <v>1999</v>
      </c>
      <c r="W5187" s="0" t="s">
        <v>1714</v>
      </c>
      <c r="X5187" s="0" t="s">
        <v>1715</v>
      </c>
      <c r="Y5187" s="0" t="s">
        <v>838</v>
      </c>
      <c r="Z5187" s="0" t="s">
        <v>571</v>
      </c>
      <c r="AA5187" s="0" t="s">
        <v>4029</v>
      </c>
      <c r="AB5187" s="215" t="n">
        <v>37135.875</v>
      </c>
      <c r="AC5187" s="215" t="n">
        <v>37164.875</v>
      </c>
    </row>
    <row r="5188" customFormat="false" ht="12.75" hidden="false" customHeight="false" outlineLevel="0" collapsed="false">
      <c r="A5188" s="208" t="str">
        <f aca="false">B5188&amp;" "&amp;C5188&amp;" "&amp;D5188</f>
        <v>US Natural Gas Financial</v>
      </c>
      <c r="B5188" s="208" t="str">
        <f aca="false">IF((LEFT(N5188,2)="US"),"US","")</f>
        <v>US</v>
      </c>
      <c r="C5188" s="208" t="str">
        <f aca="false">M5188</f>
        <v>Natural Gas</v>
      </c>
      <c r="D5188" s="208" t="str">
        <f aca="false">IF(ISNUMBER(FIND("Phy",N5188))=TRUE(),"Physical","Financial")</f>
        <v>Financial</v>
      </c>
      <c r="E5188" s="208" t="n">
        <f aca="false">IF(VLOOKUP(S5188,'DD-Lookup'!$J$6:$L$50,3,FALSE())="Monthly",(YEAR(AC5188)-YEAR(AB5188))*12+MONTH(AC5188)-MONTH(AB5188)+1,(AC5188-AB5188+1))</f>
        <v>6</v>
      </c>
      <c r="F5188" s="239" t="n">
        <f aca="false">E5188*SUM(P5188:Q5188)</f>
        <v>60000</v>
      </c>
      <c r="G5188" s="214" t="n">
        <v>1294390</v>
      </c>
      <c r="H5188" s="215" t="n">
        <v>37035.5908449074</v>
      </c>
      <c r="I5188" s="0" t="s">
        <v>1073</v>
      </c>
      <c r="M5188" s="0" t="s">
        <v>858</v>
      </c>
      <c r="N5188" s="0" t="s">
        <v>1024</v>
      </c>
      <c r="O5188" s="0" t="s">
        <v>3235</v>
      </c>
      <c r="Q5188" s="216" t="n">
        <v>10000</v>
      </c>
      <c r="S5188" s="0" t="s">
        <v>1026</v>
      </c>
      <c r="T5188" s="0" t="s">
        <v>784</v>
      </c>
      <c r="U5188" s="218" t="n">
        <v>4.005</v>
      </c>
      <c r="V5188" s="0" t="s">
        <v>3481</v>
      </c>
      <c r="W5188" s="0" t="s">
        <v>1406</v>
      </c>
      <c r="X5188" s="0" t="s">
        <v>1407</v>
      </c>
      <c r="Y5188" s="0" t="s">
        <v>838</v>
      </c>
      <c r="Z5188" s="0" t="s">
        <v>571</v>
      </c>
      <c r="AA5188" s="0" t="s">
        <v>4030</v>
      </c>
      <c r="AB5188" s="215" t="n">
        <v>37037.875</v>
      </c>
      <c r="AC5188" s="215" t="n">
        <v>37042.875</v>
      </c>
    </row>
    <row r="5189" customFormat="false" ht="12.75" hidden="false" customHeight="false" outlineLevel="0" collapsed="false">
      <c r="A5189" s="208" t="str">
        <f aca="false">B5189&amp;" "&amp;C5189&amp;" "&amp;D5189</f>
        <v>US Natural Gas Financial</v>
      </c>
      <c r="B5189" s="208" t="str">
        <f aca="false">IF((LEFT(N5189,2)="US"),"US","")</f>
        <v>US</v>
      </c>
      <c r="C5189" s="208" t="str">
        <f aca="false">M5189</f>
        <v>Natural Gas</v>
      </c>
      <c r="D5189" s="208" t="str">
        <f aca="false">IF(ISNUMBER(FIND("Phy",N5189))=TRUE(),"Physical","Financial")</f>
        <v>Financial</v>
      </c>
      <c r="E5189" s="208" t="n">
        <f aca="false">IF(VLOOKUP(S5189,'DD-Lookup'!$J$6:$L$50,3,FALSE())="Monthly",(YEAR(AC5189)-YEAR(AB5189))*12+MONTH(AC5189)-MONTH(AB5189)+1,(AC5189-AB5189+1))</f>
        <v>30</v>
      </c>
      <c r="F5189" s="239" t="n">
        <f aca="false">E5189*SUM(P5189:Q5189)</f>
        <v>150000</v>
      </c>
      <c r="G5189" s="214" t="n">
        <v>1294391</v>
      </c>
      <c r="H5189" s="215" t="n">
        <v>37035.5908796296</v>
      </c>
      <c r="I5189" s="0" t="s">
        <v>1170</v>
      </c>
      <c r="M5189" s="0" t="s">
        <v>858</v>
      </c>
      <c r="N5189" s="0" t="s">
        <v>1482</v>
      </c>
      <c r="O5189" s="0" t="s">
        <v>2912</v>
      </c>
      <c r="Q5189" s="216" t="n">
        <v>5000</v>
      </c>
      <c r="S5189" s="0" t="s">
        <v>1026</v>
      </c>
      <c r="T5189" s="0" t="s">
        <v>784</v>
      </c>
      <c r="U5189" s="218" t="n">
        <v>-0.705</v>
      </c>
      <c r="V5189" s="0" t="s">
        <v>2782</v>
      </c>
      <c r="W5189" s="0" t="s">
        <v>1952</v>
      </c>
      <c r="X5189" s="0" t="s">
        <v>1953</v>
      </c>
      <c r="Y5189" s="0" t="s">
        <v>838</v>
      </c>
      <c r="Z5189" s="0" t="s">
        <v>571</v>
      </c>
      <c r="AA5189" s="0" t="s">
        <v>4031</v>
      </c>
      <c r="AB5189" s="215" t="n">
        <v>37043.875</v>
      </c>
      <c r="AC5189" s="215" t="n">
        <v>37072.875</v>
      </c>
    </row>
    <row r="5190" customFormat="false" ht="12.75" hidden="false" customHeight="false" outlineLevel="0" collapsed="false">
      <c r="A5190" s="208" t="str">
        <f aca="false">B5190&amp;" "&amp;C5190&amp;" "&amp;D5190</f>
        <v>US Power Physical</v>
      </c>
      <c r="B5190" s="208" t="str">
        <f aca="false">IF((LEFT(N5190,2)="US"),"US","")</f>
        <v>US</v>
      </c>
      <c r="C5190" s="208" t="str">
        <f aca="false">M5190</f>
        <v>Power</v>
      </c>
      <c r="D5190" s="208" t="str">
        <f aca="false">IF(ISNUMBER(FIND("Phy",N5190))=TRUE(),"Physical","Financial")</f>
        <v>Physical</v>
      </c>
      <c r="E5190" s="208" t="n">
        <f aca="false">IF(VLOOKUP(S5190,'DD-Lookup'!$J$6:$L$50,3,FALSE())="Monthly",(YEAR(AC5190)-YEAR(AB5190))*12+MONTH(AC5190)-MONTH(AB5190)+1,(AC5190-AB5190+1))</f>
        <v>5</v>
      </c>
      <c r="F5190" s="239" t="n">
        <f aca="false">E5190*SUM(P5190:Q5190)</f>
        <v>250</v>
      </c>
      <c r="G5190" s="214" t="n">
        <v>1294392</v>
      </c>
      <c r="H5190" s="215" t="n">
        <v>37035.5908912037</v>
      </c>
      <c r="I5190" s="0" t="s">
        <v>1248</v>
      </c>
      <c r="M5190" s="0" t="s">
        <v>67</v>
      </c>
      <c r="N5190" s="0" t="s">
        <v>1081</v>
      </c>
      <c r="O5190" s="0" t="s">
        <v>1242</v>
      </c>
      <c r="Q5190" s="216" t="n">
        <v>50</v>
      </c>
      <c r="S5190" s="0" t="s">
        <v>930</v>
      </c>
      <c r="T5190" s="0" t="s">
        <v>784</v>
      </c>
      <c r="U5190" s="218" t="n">
        <v>40</v>
      </c>
      <c r="V5190" s="0" t="s">
        <v>1365</v>
      </c>
      <c r="W5190" s="0" t="s">
        <v>1084</v>
      </c>
      <c r="X5190" s="0" t="s">
        <v>1085</v>
      </c>
      <c r="Y5190" s="0" t="s">
        <v>1051</v>
      </c>
      <c r="Z5190" s="0" t="s">
        <v>618</v>
      </c>
      <c r="AA5190" s="0" t="n">
        <v>622111.1</v>
      </c>
      <c r="AB5190" s="215" t="n">
        <v>37039.875</v>
      </c>
      <c r="AC5190" s="215" t="n">
        <v>37043.875</v>
      </c>
    </row>
    <row r="5191" customFormat="false" ht="12.75" hidden="false" customHeight="false" outlineLevel="0" collapsed="false">
      <c r="A5191" s="208" t="str">
        <f aca="false">B5191&amp;" "&amp;C5191&amp;" "&amp;D5191</f>
        <v>US Power Physical</v>
      </c>
      <c r="B5191" s="208" t="str">
        <f aca="false">IF((LEFT(N5191,2)="US"),"US","")</f>
        <v>US</v>
      </c>
      <c r="C5191" s="208" t="str">
        <f aca="false">M5191</f>
        <v>Power</v>
      </c>
      <c r="D5191" s="208" t="str">
        <f aca="false">IF(ISNUMBER(FIND("Phy",N5191))=TRUE(),"Physical","Financial")</f>
        <v>Physical</v>
      </c>
      <c r="E5191" s="208" t="n">
        <f aca="false">IF(VLOOKUP(S5191,'DD-Lookup'!$J$6:$L$50,3,FALSE())="Monthly",(YEAR(AC5191)-YEAR(AB5191))*12+MONTH(AC5191)-MONTH(AB5191)+1,(AC5191-AB5191+1))</f>
        <v>59</v>
      </c>
      <c r="F5191" s="239" t="n">
        <f aca="false">E5191*SUM(P5191:Q5191)</f>
        <v>2950</v>
      </c>
      <c r="G5191" s="214" t="n">
        <v>1294394</v>
      </c>
      <c r="H5191" s="215" t="n">
        <v>37035.5910532407</v>
      </c>
      <c r="I5191" s="0" t="s">
        <v>1183</v>
      </c>
      <c r="M5191" s="0" t="s">
        <v>67</v>
      </c>
      <c r="N5191" s="0" t="s">
        <v>1081</v>
      </c>
      <c r="O5191" s="0" t="s">
        <v>1550</v>
      </c>
      <c r="Q5191" s="216" t="n">
        <v>50</v>
      </c>
      <c r="S5191" s="0" t="s">
        <v>930</v>
      </c>
      <c r="T5191" s="0" t="s">
        <v>784</v>
      </c>
      <c r="U5191" s="218" t="n">
        <v>40.75</v>
      </c>
      <c r="V5191" s="0" t="s">
        <v>1184</v>
      </c>
      <c r="W5191" s="0" t="s">
        <v>1090</v>
      </c>
      <c r="X5191" s="0" t="s">
        <v>1091</v>
      </c>
      <c r="Y5191" s="0" t="s">
        <v>1051</v>
      </c>
      <c r="Z5191" s="0" t="s">
        <v>618</v>
      </c>
      <c r="AA5191" s="0" t="n">
        <v>622112.1</v>
      </c>
      <c r="AB5191" s="215" t="n">
        <v>37257.7159722222</v>
      </c>
      <c r="AC5191" s="215" t="n">
        <v>37315.7159722222</v>
      </c>
    </row>
    <row r="5192" customFormat="false" ht="12.75" hidden="false" customHeight="false" outlineLevel="0" collapsed="false">
      <c r="A5192" s="208" t="str">
        <f aca="false">B5192&amp;" "&amp;C5192&amp;" "&amp;D5192</f>
        <v>US Power Physical</v>
      </c>
      <c r="B5192" s="208" t="str">
        <f aca="false">IF((LEFT(N5192,2)="US"),"US","")</f>
        <v>US</v>
      </c>
      <c r="C5192" s="208" t="str">
        <f aca="false">M5192</f>
        <v>Power</v>
      </c>
      <c r="D5192" s="208" t="str">
        <f aca="false">IF(ISNUMBER(FIND("Phy",N5192))=TRUE(),"Physical","Financial")</f>
        <v>Physical</v>
      </c>
      <c r="E5192" s="208" t="n">
        <f aca="false">IF(VLOOKUP(S5192,'DD-Lookup'!$J$6:$L$50,3,FALSE())="Monthly",(YEAR(AC5192)-YEAR(AB5192))*12+MONTH(AC5192)-MONTH(AB5192)+1,(AC5192-AB5192+1))</f>
        <v>30</v>
      </c>
      <c r="F5192" s="239" t="n">
        <f aca="false">E5192*SUM(P5192:Q5192)</f>
        <v>1500</v>
      </c>
      <c r="G5192" s="214" t="n">
        <v>1294395</v>
      </c>
      <c r="H5192" s="215" t="n">
        <v>37035.5911458333</v>
      </c>
      <c r="I5192" s="0" t="s">
        <v>600</v>
      </c>
      <c r="M5192" s="0" t="s">
        <v>67</v>
      </c>
      <c r="N5192" s="0" t="s">
        <v>1081</v>
      </c>
      <c r="O5192" s="0" t="s">
        <v>1261</v>
      </c>
      <c r="Q5192" s="216" t="n">
        <v>50</v>
      </c>
      <c r="S5192" s="0" t="s">
        <v>930</v>
      </c>
      <c r="T5192" s="0" t="s">
        <v>784</v>
      </c>
      <c r="U5192" s="218" t="n">
        <v>38.75</v>
      </c>
      <c r="V5192" s="0" t="s">
        <v>1216</v>
      </c>
      <c r="W5192" s="0" t="s">
        <v>1090</v>
      </c>
      <c r="X5192" s="0" t="s">
        <v>1135</v>
      </c>
      <c r="Y5192" s="0" t="s">
        <v>1051</v>
      </c>
      <c r="Z5192" s="0" t="s">
        <v>618</v>
      </c>
      <c r="AA5192" s="0" t="n">
        <v>622114.1</v>
      </c>
      <c r="AB5192" s="215" t="n">
        <v>37135.7159722222</v>
      </c>
      <c r="AC5192" s="215" t="n">
        <v>37164.7159722222</v>
      </c>
    </row>
    <row r="5193" customFormat="false" ht="12.75" hidden="false" customHeight="false" outlineLevel="0" collapsed="false">
      <c r="A5193" s="208" t="str">
        <f aca="false">B5193&amp;" "&amp;C5193&amp;" "&amp;D5193</f>
        <v>US Natural Gas Physical</v>
      </c>
      <c r="B5193" s="208" t="str">
        <f aca="false">IF((LEFT(N5193,2)="US"),"US","")</f>
        <v>US</v>
      </c>
      <c r="C5193" s="208" t="str">
        <f aca="false">M5193</f>
        <v>Natural Gas</v>
      </c>
      <c r="D5193" s="208" t="str">
        <f aca="false">IF(ISNUMBER(FIND("Phy",N5193))=TRUE(),"Physical","Financial")</f>
        <v>Physical</v>
      </c>
      <c r="E5193" s="208" t="n">
        <f aca="false">IF(VLOOKUP(S5193,'DD-Lookup'!$J$6:$L$50,3,FALSE())="Monthly",(YEAR(AC5193)-YEAR(AB5193))*12+MONTH(AC5193)-MONTH(AB5193)+1,(AC5193-AB5193+1))</f>
        <v>4</v>
      </c>
      <c r="F5193" s="239" t="n">
        <f aca="false">E5193*SUM(P5193:Q5193)</f>
        <v>20000</v>
      </c>
      <c r="G5193" s="214" t="n">
        <v>1294396</v>
      </c>
      <c r="H5193" s="215" t="n">
        <v>37035.5911805556</v>
      </c>
      <c r="I5193" s="0" t="s">
        <v>1471</v>
      </c>
      <c r="M5193" s="0" t="s">
        <v>858</v>
      </c>
      <c r="N5193" s="0" t="s">
        <v>1305</v>
      </c>
      <c r="O5193" s="0" t="s">
        <v>3542</v>
      </c>
      <c r="P5193" s="216" t="n">
        <v>5000</v>
      </c>
      <c r="S5193" s="0" t="s">
        <v>1026</v>
      </c>
      <c r="T5193" s="0" t="s">
        <v>784</v>
      </c>
      <c r="U5193" s="218" t="n">
        <v>3.995</v>
      </c>
      <c r="V5193" s="0" t="s">
        <v>1472</v>
      </c>
      <c r="W5193" s="0" t="s">
        <v>1434</v>
      </c>
      <c r="X5193" s="0" t="s">
        <v>1435</v>
      </c>
      <c r="Y5193" s="0" t="s">
        <v>1310</v>
      </c>
      <c r="Z5193" s="0" t="s">
        <v>571</v>
      </c>
      <c r="AA5193" s="0" t="n">
        <v>809740</v>
      </c>
      <c r="AB5193" s="215" t="n">
        <v>37037</v>
      </c>
      <c r="AC5193" s="215" t="n">
        <v>37040</v>
      </c>
    </row>
    <row r="5194" customFormat="false" ht="12.75" hidden="false" customHeight="false" outlineLevel="0" collapsed="false">
      <c r="A5194" s="208" t="str">
        <f aca="false">B5194&amp;" "&amp;C5194&amp;" "&amp;D5194</f>
        <v>US Natural Gas Physical</v>
      </c>
      <c r="B5194" s="208" t="str">
        <f aca="false">IF((LEFT(N5194,2)="US"),"US","")</f>
        <v>US</v>
      </c>
      <c r="C5194" s="208" t="str">
        <f aca="false">M5194</f>
        <v>Natural Gas</v>
      </c>
      <c r="D5194" s="208" t="str">
        <f aca="false">IF(ISNUMBER(FIND("Phy",N5194))=TRUE(),"Physical","Financial")</f>
        <v>Physical</v>
      </c>
      <c r="E5194" s="208" t="n">
        <f aca="false">IF(VLOOKUP(S5194,'DD-Lookup'!$J$6:$L$50,3,FALSE())="Monthly",(YEAR(AC5194)-YEAR(AB5194))*12+MONTH(AC5194)-MONTH(AB5194)+1,(AC5194-AB5194+1))</f>
        <v>4</v>
      </c>
      <c r="F5194" s="239" t="n">
        <f aca="false">E5194*SUM(P5194:Q5194)</f>
        <v>40000</v>
      </c>
      <c r="G5194" s="214" t="n">
        <v>1294399</v>
      </c>
      <c r="H5194" s="215" t="n">
        <v>37035.5913310185</v>
      </c>
      <c r="I5194" s="0" t="s">
        <v>1431</v>
      </c>
      <c r="M5194" s="0" t="s">
        <v>858</v>
      </c>
      <c r="N5194" s="0" t="s">
        <v>1305</v>
      </c>
      <c r="O5194" s="0" t="s">
        <v>3542</v>
      </c>
      <c r="Q5194" s="216" t="n">
        <v>10000</v>
      </c>
      <c r="S5194" s="0" t="s">
        <v>1026</v>
      </c>
      <c r="T5194" s="0" t="s">
        <v>784</v>
      </c>
      <c r="U5194" s="218" t="n">
        <v>4</v>
      </c>
      <c r="V5194" s="0" t="s">
        <v>1800</v>
      </c>
      <c r="W5194" s="0" t="s">
        <v>1434</v>
      </c>
      <c r="X5194" s="0" t="s">
        <v>1435</v>
      </c>
      <c r="Y5194" s="0" t="s">
        <v>1310</v>
      </c>
      <c r="Z5194" s="0" t="s">
        <v>571</v>
      </c>
      <c r="AA5194" s="0" t="n">
        <v>809741</v>
      </c>
      <c r="AB5194" s="215" t="n">
        <v>37037</v>
      </c>
      <c r="AC5194" s="215" t="n">
        <v>37040</v>
      </c>
    </row>
    <row r="5195" customFormat="false" ht="12.75" hidden="false" customHeight="false" outlineLevel="0" collapsed="false">
      <c r="A5195" s="208" t="str">
        <f aca="false">B5195&amp;" "&amp;C5195&amp;" "&amp;D5195</f>
        <v> Natural Gas Physical</v>
      </c>
      <c r="B5195" s="208" t="str">
        <f aca="false">IF((LEFT(N5195,2)="US"),"US","")</f>
        <v/>
      </c>
      <c r="C5195" s="208" t="str">
        <f aca="false">M5195</f>
        <v>Natural Gas</v>
      </c>
      <c r="D5195" s="208" t="str">
        <f aca="false">IF(ISNUMBER(FIND("Phy",N5195))=TRUE(),"Physical","Financial")</f>
        <v>Physical</v>
      </c>
      <c r="E5195" s="208" t="n">
        <f aca="false">IF(VLOOKUP(S5195,'DD-Lookup'!$J$6:$L$50,3,FALSE())="Monthly",(YEAR(AC5195)-YEAR(AB5195))*12+MONTH(AC5195)-MONTH(AB5195)+1,(AC5195-AB5195+1))</f>
        <v>1</v>
      </c>
      <c r="F5195" s="239" t="n">
        <f aca="false">E5195*SUM(P5195:Q5195)</f>
        <v>5000</v>
      </c>
      <c r="G5195" s="214" t="n">
        <v>1294400</v>
      </c>
      <c r="H5195" s="215" t="n">
        <v>37035.5913541667</v>
      </c>
      <c r="I5195" s="0" t="s">
        <v>2285</v>
      </c>
      <c r="M5195" s="0" t="s">
        <v>858</v>
      </c>
      <c r="N5195" s="0" t="s">
        <v>2171</v>
      </c>
      <c r="O5195" s="0" t="s">
        <v>3101</v>
      </c>
      <c r="Q5195" s="216" t="n">
        <v>5000</v>
      </c>
      <c r="S5195" s="0" t="s">
        <v>279</v>
      </c>
      <c r="T5195" s="0" t="s">
        <v>2173</v>
      </c>
      <c r="U5195" s="218" t="n">
        <v>5.43</v>
      </c>
      <c r="V5195" s="0" t="s">
        <v>2310</v>
      </c>
      <c r="W5195" s="0" t="s">
        <v>2225</v>
      </c>
      <c r="X5195" s="0" t="s">
        <v>2176</v>
      </c>
      <c r="Y5195" s="0" t="s">
        <v>1310</v>
      </c>
      <c r="Z5195" s="0" t="s">
        <v>628</v>
      </c>
      <c r="AA5195" s="0" t="n">
        <v>809742</v>
      </c>
      <c r="AB5195" s="215" t="n">
        <v>37036.875</v>
      </c>
      <c r="AC5195" s="215" t="n">
        <v>37036.875</v>
      </c>
    </row>
    <row r="5196" customFormat="false" ht="12.75" hidden="false" customHeight="false" outlineLevel="0" collapsed="false">
      <c r="A5196" s="208" t="str">
        <f aca="false">B5196&amp;" "&amp;C5196&amp;" "&amp;D5196</f>
        <v>US Natural Gas Financial</v>
      </c>
      <c r="B5196" s="208" t="str">
        <f aca="false">IF((LEFT(N5196,2)="US"),"US","")</f>
        <v>US</v>
      </c>
      <c r="C5196" s="208" t="str">
        <f aca="false">M5196</f>
        <v>Natural Gas</v>
      </c>
      <c r="D5196" s="208" t="str">
        <f aca="false">IF(ISNUMBER(FIND("Phy",N5196))=TRUE(),"Physical","Financial")</f>
        <v>Financial</v>
      </c>
      <c r="E5196" s="208" t="n">
        <f aca="false">IF(VLOOKUP(S5196,'DD-Lookup'!$J$6:$L$50,3,FALSE())="Monthly",(YEAR(AC5196)-YEAR(AB5196))*12+MONTH(AC5196)-MONTH(AB5196)+1,(AC5196-AB5196+1))</f>
        <v>30</v>
      </c>
      <c r="F5196" s="239" t="n">
        <f aca="false">E5196*SUM(P5196:Q5196)</f>
        <v>300000</v>
      </c>
      <c r="G5196" s="214" t="n">
        <v>1294401</v>
      </c>
      <c r="H5196" s="215" t="n">
        <v>37035.5913657407</v>
      </c>
      <c r="I5196" s="0" t="s">
        <v>1170</v>
      </c>
      <c r="M5196" s="0" t="s">
        <v>858</v>
      </c>
      <c r="N5196" s="0" t="s">
        <v>1024</v>
      </c>
      <c r="O5196" s="0" t="s">
        <v>1025</v>
      </c>
      <c r="P5196" s="216" t="n">
        <v>10000</v>
      </c>
      <c r="S5196" s="0" t="s">
        <v>1026</v>
      </c>
      <c r="T5196" s="0" t="s">
        <v>784</v>
      </c>
      <c r="U5196" s="218" t="n">
        <v>4.06</v>
      </c>
      <c r="V5196" s="0" t="s">
        <v>4032</v>
      </c>
      <c r="W5196" s="0" t="s">
        <v>1028</v>
      </c>
      <c r="X5196" s="0" t="s">
        <v>1029</v>
      </c>
      <c r="Y5196" s="0" t="s">
        <v>838</v>
      </c>
      <c r="Z5196" s="0" t="s">
        <v>571</v>
      </c>
      <c r="AA5196" s="0" t="s">
        <v>4033</v>
      </c>
      <c r="AB5196" s="215" t="n">
        <v>37043.875</v>
      </c>
      <c r="AC5196" s="215" t="n">
        <v>37072.875</v>
      </c>
    </row>
    <row r="5197" customFormat="false" ht="12.75" hidden="false" customHeight="false" outlineLevel="0" collapsed="false">
      <c r="A5197" s="208" t="str">
        <f aca="false">B5197&amp;" "&amp;C5197&amp;" "&amp;D5197</f>
        <v>US Natural Gas Physical</v>
      </c>
      <c r="B5197" s="208" t="str">
        <f aca="false">IF((LEFT(N5197,2)="US"),"US","")</f>
        <v>US</v>
      </c>
      <c r="C5197" s="208" t="str">
        <f aca="false">M5197</f>
        <v>Natural Gas</v>
      </c>
      <c r="D5197" s="208" t="str">
        <f aca="false">IF(ISNUMBER(FIND("Phy",N5197))=TRUE(),"Physical","Financial")</f>
        <v>Physical</v>
      </c>
      <c r="E5197" s="208" t="n">
        <f aca="false">IF(VLOOKUP(S5197,'DD-Lookup'!$J$6:$L$50,3,FALSE())="Monthly",(YEAR(AC5197)-YEAR(AB5197))*12+MONTH(AC5197)-MONTH(AB5197)+1,(AC5197-AB5197+1))</f>
        <v>30</v>
      </c>
      <c r="F5197" s="239" t="n">
        <f aca="false">E5197*SUM(P5197:Q5197)</f>
        <v>300000</v>
      </c>
      <c r="G5197" s="214" t="n">
        <v>1294403</v>
      </c>
      <c r="H5197" s="215" t="n">
        <v>37035.5916087963</v>
      </c>
      <c r="I5197" s="0" t="s">
        <v>2097</v>
      </c>
      <c r="M5197" s="0" t="s">
        <v>858</v>
      </c>
      <c r="N5197" s="0" t="s">
        <v>1305</v>
      </c>
      <c r="O5197" s="0" t="s">
        <v>1804</v>
      </c>
      <c r="Q5197" s="216" t="n">
        <v>10000</v>
      </c>
      <c r="S5197" s="0" t="s">
        <v>1026</v>
      </c>
      <c r="T5197" s="0" t="s">
        <v>784</v>
      </c>
      <c r="U5197" s="218" t="n">
        <v>2.755</v>
      </c>
      <c r="V5197" s="0" t="s">
        <v>2098</v>
      </c>
      <c r="W5197" s="0" t="s">
        <v>1758</v>
      </c>
      <c r="X5197" s="0" t="s">
        <v>1535</v>
      </c>
      <c r="Y5197" s="0" t="s">
        <v>1310</v>
      </c>
      <c r="Z5197" s="0" t="s">
        <v>571</v>
      </c>
      <c r="AA5197" s="0" t="s">
        <v>4034</v>
      </c>
      <c r="AB5197" s="215" t="n">
        <v>37043.875</v>
      </c>
      <c r="AC5197" s="215" t="n">
        <v>37072.875</v>
      </c>
    </row>
    <row r="5198" customFormat="false" ht="12.75" hidden="false" customHeight="false" outlineLevel="0" collapsed="false">
      <c r="A5198" s="208" t="str">
        <f aca="false">B5198&amp;" "&amp;C5198&amp;" "&amp;D5198</f>
        <v>US Natural Gas Financial</v>
      </c>
      <c r="B5198" s="208" t="str">
        <f aca="false">IF((LEFT(N5198,2)="US"),"US","")</f>
        <v>US</v>
      </c>
      <c r="C5198" s="208" t="str">
        <f aca="false">M5198</f>
        <v>Natural Gas</v>
      </c>
      <c r="D5198" s="208" t="str">
        <f aca="false">IF(ISNUMBER(FIND("Phy",N5198))=TRUE(),"Physical","Financial")</f>
        <v>Financial</v>
      </c>
      <c r="E5198" s="208" t="n">
        <f aca="false">IF(VLOOKUP(S5198,'DD-Lookup'!$J$6:$L$50,3,FALSE())="Monthly",(YEAR(AC5198)-YEAR(AB5198))*12+MONTH(AC5198)-MONTH(AB5198)+1,(AC5198-AB5198+1))</f>
        <v>151</v>
      </c>
      <c r="F5198" s="239" t="n">
        <f aca="false">E5198*SUM(P5198:Q5198)</f>
        <v>755000</v>
      </c>
      <c r="G5198" s="214" t="n">
        <v>1294404</v>
      </c>
      <c r="H5198" s="215" t="n">
        <v>37035.5916203704</v>
      </c>
      <c r="I5198" s="0" t="s">
        <v>1023</v>
      </c>
      <c r="M5198" s="0" t="s">
        <v>858</v>
      </c>
      <c r="N5198" s="0" t="s">
        <v>1024</v>
      </c>
      <c r="O5198" s="0" t="s">
        <v>1289</v>
      </c>
      <c r="Q5198" s="216" t="n">
        <v>5000</v>
      </c>
      <c r="S5198" s="0" t="s">
        <v>1026</v>
      </c>
      <c r="T5198" s="0" t="s">
        <v>784</v>
      </c>
      <c r="U5198" s="218" t="n">
        <v>4.58</v>
      </c>
      <c r="V5198" s="0" t="s">
        <v>1416</v>
      </c>
      <c r="W5198" s="0" t="s">
        <v>1028</v>
      </c>
      <c r="X5198" s="0" t="s">
        <v>1029</v>
      </c>
      <c r="Y5198" s="0" t="s">
        <v>838</v>
      </c>
      <c r="Z5198" s="0" t="s">
        <v>571</v>
      </c>
      <c r="AA5198" s="0" t="s">
        <v>4035</v>
      </c>
      <c r="AB5198" s="215" t="n">
        <v>37196</v>
      </c>
      <c r="AC5198" s="215" t="n">
        <v>37346</v>
      </c>
    </row>
    <row r="5199" customFormat="false" ht="12.75" hidden="false" customHeight="false" outlineLevel="0" collapsed="false">
      <c r="A5199" s="208" t="str">
        <f aca="false">B5199&amp;" "&amp;C5199&amp;" "&amp;D5199</f>
        <v>US Natural Gas Physical</v>
      </c>
      <c r="B5199" s="208" t="str">
        <f aca="false">IF((LEFT(N5199,2)="US"),"US","")</f>
        <v>US</v>
      </c>
      <c r="C5199" s="208" t="str">
        <f aca="false">M5199</f>
        <v>Natural Gas</v>
      </c>
      <c r="D5199" s="208" t="str">
        <f aca="false">IF(ISNUMBER(FIND("Phy",N5199))=TRUE(),"Physical","Financial")</f>
        <v>Physical</v>
      </c>
      <c r="E5199" s="208" t="n">
        <f aca="false">IF(VLOOKUP(S5199,'DD-Lookup'!$J$6:$L$50,3,FALSE())="Monthly",(YEAR(AC5199)-YEAR(AB5199))*12+MONTH(AC5199)-MONTH(AB5199)+1,(AC5199-AB5199+1))</f>
        <v>6</v>
      </c>
      <c r="F5199" s="239" t="n">
        <f aca="false">E5199*SUM(P5199:Q5199)</f>
        <v>5292</v>
      </c>
      <c r="G5199" s="214" t="n">
        <v>1294405</v>
      </c>
      <c r="H5199" s="215" t="n">
        <v>37035.591724537</v>
      </c>
      <c r="I5199" s="0" t="s">
        <v>1672</v>
      </c>
      <c r="M5199" s="0" t="s">
        <v>858</v>
      </c>
      <c r="N5199" s="0" t="s">
        <v>1305</v>
      </c>
      <c r="O5199" s="0" t="s">
        <v>3606</v>
      </c>
      <c r="Q5199" s="216" t="n">
        <v>882</v>
      </c>
      <c r="S5199" s="0" t="s">
        <v>1026</v>
      </c>
      <c r="T5199" s="0" t="s">
        <v>784</v>
      </c>
      <c r="U5199" s="218" t="n">
        <v>4.265</v>
      </c>
      <c r="V5199" s="0" t="s">
        <v>1673</v>
      </c>
      <c r="W5199" s="0" t="s">
        <v>1493</v>
      </c>
      <c r="X5199" s="0" t="s">
        <v>1494</v>
      </c>
      <c r="Y5199" s="0" t="s">
        <v>1310</v>
      </c>
      <c r="Z5199" s="0" t="s">
        <v>571</v>
      </c>
      <c r="AA5199" s="0" t="n">
        <v>809745</v>
      </c>
      <c r="AB5199" s="215" t="n">
        <v>37037.875</v>
      </c>
      <c r="AC5199" s="215" t="n">
        <v>37042.875</v>
      </c>
    </row>
    <row r="5200" customFormat="false" ht="12.75" hidden="false" customHeight="false" outlineLevel="0" collapsed="false">
      <c r="A5200" s="208" t="str">
        <f aca="false">B5200&amp;" "&amp;C5200&amp;" "&amp;D5200</f>
        <v>US Power Physical</v>
      </c>
      <c r="B5200" s="208" t="str">
        <f aca="false">IF((LEFT(N5200,2)="US"),"US","")</f>
        <v>US</v>
      </c>
      <c r="C5200" s="208" t="str">
        <f aca="false">M5200</f>
        <v>Power</v>
      </c>
      <c r="D5200" s="208" t="str">
        <f aca="false">IF(ISNUMBER(FIND("Phy",N5200))=TRUE(),"Physical","Financial")</f>
        <v>Physical</v>
      </c>
      <c r="E5200" s="208" t="n">
        <f aca="false">IF(VLOOKUP(S5200,'DD-Lookup'!$J$6:$L$50,3,FALSE())="Monthly",(YEAR(AC5200)-YEAR(AB5200))*12+MONTH(AC5200)-MONTH(AB5200)+1,(AC5200-AB5200+1))</f>
        <v>31</v>
      </c>
      <c r="F5200" s="239" t="n">
        <f aca="false">E5200*SUM(P5200:Q5200)</f>
        <v>775</v>
      </c>
      <c r="G5200" s="214" t="n">
        <v>1294407</v>
      </c>
      <c r="H5200" s="215" t="n">
        <v>37035.5917361111</v>
      </c>
      <c r="I5200" s="0" t="s">
        <v>1073</v>
      </c>
      <c r="M5200" s="0" t="s">
        <v>67</v>
      </c>
      <c r="N5200" s="0" t="s">
        <v>1648</v>
      </c>
      <c r="O5200" s="0" t="s">
        <v>4036</v>
      </c>
      <c r="P5200" s="216" t="n">
        <v>25</v>
      </c>
      <c r="S5200" s="0" t="s">
        <v>930</v>
      </c>
      <c r="T5200" s="0" t="s">
        <v>784</v>
      </c>
      <c r="U5200" s="218" t="n">
        <v>145</v>
      </c>
      <c r="V5200" s="0" t="s">
        <v>4037</v>
      </c>
      <c r="W5200" s="0" t="s">
        <v>2476</v>
      </c>
      <c r="X5200" s="0" t="s">
        <v>1652</v>
      </c>
      <c r="Y5200" s="0" t="s">
        <v>1051</v>
      </c>
      <c r="Z5200" s="0" t="s">
        <v>618</v>
      </c>
      <c r="AA5200" s="0" t="n">
        <v>622115.1</v>
      </c>
      <c r="AB5200" s="215" t="n">
        <v>37073.875</v>
      </c>
      <c r="AC5200" s="215" t="n">
        <v>37103.875</v>
      </c>
    </row>
    <row r="5201" customFormat="false" ht="12.75" hidden="false" customHeight="false" outlineLevel="0" collapsed="false">
      <c r="A5201" s="208" t="str">
        <f aca="false">B5201&amp;" "&amp;C5201&amp;" "&amp;D5201</f>
        <v>US Natural Gas Financial</v>
      </c>
      <c r="B5201" s="208" t="str">
        <f aca="false">IF((LEFT(N5201,2)="US"),"US","")</f>
        <v>US</v>
      </c>
      <c r="C5201" s="208" t="str">
        <f aca="false">M5201</f>
        <v>Natural Gas</v>
      </c>
      <c r="D5201" s="208" t="str">
        <f aca="false">IF(ISNUMBER(FIND("Phy",N5201))=TRUE(),"Physical","Financial")</f>
        <v>Financial</v>
      </c>
      <c r="E5201" s="208" t="n">
        <f aca="false">IF(VLOOKUP(S5201,'DD-Lookup'!$J$6:$L$50,3,FALSE())="Monthly",(YEAR(AC5201)-YEAR(AB5201))*12+MONTH(AC5201)-MONTH(AB5201)+1,(AC5201-AB5201+1))</f>
        <v>365</v>
      </c>
      <c r="F5201" s="239" t="n">
        <f aca="false">E5201*SUM(P5201:Q5201)</f>
        <v>1095000</v>
      </c>
      <c r="G5201" s="214" t="n">
        <v>1294408</v>
      </c>
      <c r="H5201" s="215" t="n">
        <v>37035.5917592593</v>
      </c>
      <c r="I5201" s="0" t="s">
        <v>2285</v>
      </c>
      <c r="M5201" s="0" t="s">
        <v>858</v>
      </c>
      <c r="N5201" s="0" t="s">
        <v>1024</v>
      </c>
      <c r="O5201" s="0" t="s">
        <v>1415</v>
      </c>
      <c r="Q5201" s="216" t="n">
        <v>3000</v>
      </c>
      <c r="S5201" s="0" t="s">
        <v>1026</v>
      </c>
      <c r="T5201" s="0" t="s">
        <v>784</v>
      </c>
      <c r="U5201" s="218" t="n">
        <v>4.3</v>
      </c>
      <c r="V5201" s="0" t="s">
        <v>3274</v>
      </c>
      <c r="W5201" s="0" t="s">
        <v>1028</v>
      </c>
      <c r="X5201" s="0" t="s">
        <v>1029</v>
      </c>
      <c r="Y5201" s="0" t="s">
        <v>838</v>
      </c>
      <c r="Z5201" s="0" t="s">
        <v>571</v>
      </c>
      <c r="AA5201" s="0" t="s">
        <v>4038</v>
      </c>
      <c r="AB5201" s="215" t="n">
        <v>37257.875</v>
      </c>
      <c r="AC5201" s="215" t="n">
        <v>37621.875</v>
      </c>
    </row>
    <row r="5202" customFormat="false" ht="12.75" hidden="false" customHeight="false" outlineLevel="0" collapsed="false">
      <c r="A5202" s="208" t="str">
        <f aca="false">B5202&amp;" "&amp;C5202&amp;" "&amp;D5202</f>
        <v>US Natural Gas Financial</v>
      </c>
      <c r="B5202" s="208" t="str">
        <f aca="false">IF((LEFT(N5202,2)="US"),"US","")</f>
        <v>US</v>
      </c>
      <c r="C5202" s="208" t="str">
        <f aca="false">M5202</f>
        <v>Natural Gas</v>
      </c>
      <c r="D5202" s="208" t="str">
        <f aca="false">IF(ISNUMBER(FIND("Phy",N5202))=TRUE(),"Physical","Financial")</f>
        <v>Financial</v>
      </c>
      <c r="E5202" s="208" t="n">
        <f aca="false">IF(VLOOKUP(S5202,'DD-Lookup'!$J$6:$L$50,3,FALSE())="Monthly",(YEAR(AC5202)-YEAR(AB5202))*12+MONTH(AC5202)-MONTH(AB5202)+1,(AC5202-AB5202+1))</f>
        <v>30</v>
      </c>
      <c r="F5202" s="239" t="n">
        <f aca="false">E5202*SUM(P5202:Q5202)</f>
        <v>300000</v>
      </c>
      <c r="G5202" s="214" t="n">
        <v>1294409</v>
      </c>
      <c r="H5202" s="215" t="n">
        <v>37035.5919212963</v>
      </c>
      <c r="I5202" s="0" t="s">
        <v>2097</v>
      </c>
      <c r="M5202" s="0" t="s">
        <v>858</v>
      </c>
      <c r="N5202" s="0" t="s">
        <v>1024</v>
      </c>
      <c r="O5202" s="0" t="s">
        <v>1025</v>
      </c>
      <c r="P5202" s="216" t="n">
        <v>10000</v>
      </c>
      <c r="S5202" s="0" t="s">
        <v>1026</v>
      </c>
      <c r="T5202" s="0" t="s">
        <v>784</v>
      </c>
      <c r="U5202" s="218" t="n">
        <v>4.055</v>
      </c>
      <c r="V5202" s="0" t="s">
        <v>2435</v>
      </c>
      <c r="W5202" s="0" t="s">
        <v>1028</v>
      </c>
      <c r="X5202" s="0" t="s">
        <v>1029</v>
      </c>
      <c r="Y5202" s="0" t="s">
        <v>838</v>
      </c>
      <c r="Z5202" s="0" t="s">
        <v>571</v>
      </c>
      <c r="AA5202" s="0" t="s">
        <v>4039</v>
      </c>
      <c r="AB5202" s="215" t="n">
        <v>37043.875</v>
      </c>
      <c r="AC5202" s="215" t="n">
        <v>37072.875</v>
      </c>
    </row>
    <row r="5203" customFormat="false" ht="12.75" hidden="false" customHeight="false" outlineLevel="0" collapsed="false">
      <c r="A5203" s="208" t="str">
        <f aca="false">B5203&amp;" "&amp;C5203&amp;" "&amp;D5203</f>
        <v>US Power Physical</v>
      </c>
      <c r="B5203" s="208" t="str">
        <f aca="false">IF((LEFT(N5203,2)="US"),"US","")</f>
        <v>US</v>
      </c>
      <c r="C5203" s="208" t="str">
        <f aca="false">M5203</f>
        <v>Power</v>
      </c>
      <c r="D5203" s="208" t="str">
        <f aca="false">IF(ISNUMBER(FIND("Phy",N5203))=TRUE(),"Physical","Financial")</f>
        <v>Physical</v>
      </c>
      <c r="E5203" s="208" t="n">
        <f aca="false">IF(VLOOKUP(S5203,'DD-Lookup'!$J$6:$L$50,3,FALSE())="Monthly",(YEAR(AC5203)-YEAR(AB5203))*12+MONTH(AC5203)-MONTH(AB5203)+1,(AC5203-AB5203+1))</f>
        <v>30</v>
      </c>
      <c r="F5203" s="239" t="n">
        <f aca="false">E5203*SUM(P5203:Q5203)</f>
        <v>1500</v>
      </c>
      <c r="G5203" s="214" t="n">
        <v>1294413</v>
      </c>
      <c r="H5203" s="215" t="n">
        <v>37035.5923032407</v>
      </c>
      <c r="I5203" s="0" t="s">
        <v>1115</v>
      </c>
      <c r="M5203" s="0" t="s">
        <v>67</v>
      </c>
      <c r="N5203" s="0" t="s">
        <v>1081</v>
      </c>
      <c r="O5203" s="0" t="s">
        <v>1161</v>
      </c>
      <c r="Q5203" s="216" t="n">
        <v>50</v>
      </c>
      <c r="S5203" s="0" t="s">
        <v>930</v>
      </c>
      <c r="T5203" s="0" t="s">
        <v>784</v>
      </c>
      <c r="U5203" s="218" t="n">
        <v>62.7</v>
      </c>
      <c r="V5203" s="0" t="s">
        <v>4040</v>
      </c>
      <c r="W5203" s="0" t="s">
        <v>1090</v>
      </c>
      <c r="X5203" s="0" t="s">
        <v>1135</v>
      </c>
      <c r="Y5203" s="0" t="s">
        <v>1051</v>
      </c>
      <c r="Z5203" s="0" t="s">
        <v>618</v>
      </c>
      <c r="AA5203" s="0" t="n">
        <v>622118.1</v>
      </c>
      <c r="AB5203" s="215" t="n">
        <v>37043.7159722222</v>
      </c>
      <c r="AC5203" s="215" t="n">
        <v>37072.7159722222</v>
      </c>
    </row>
    <row r="5204" customFormat="false" ht="12.75" hidden="false" customHeight="false" outlineLevel="0" collapsed="false">
      <c r="A5204" s="208" t="str">
        <f aca="false">B5204&amp;" "&amp;C5204&amp;" "&amp;D5204</f>
        <v>US Power Physical</v>
      </c>
      <c r="B5204" s="208" t="str">
        <f aca="false">IF((LEFT(N5204,2)="US"),"US","")</f>
        <v>US</v>
      </c>
      <c r="C5204" s="208" t="str">
        <f aca="false">M5204</f>
        <v>Power</v>
      </c>
      <c r="D5204" s="208" t="str">
        <f aca="false">IF(ISNUMBER(FIND("Phy",N5204))=TRUE(),"Physical","Financial")</f>
        <v>Physical</v>
      </c>
      <c r="E5204" s="208" t="n">
        <f aca="false">IF(VLOOKUP(S5204,'DD-Lookup'!$J$6:$L$50,3,FALSE())="Monthly",(YEAR(AC5204)-YEAR(AB5204))*12+MONTH(AC5204)-MONTH(AB5204)+1,(AC5204-AB5204+1))</f>
        <v>30</v>
      </c>
      <c r="F5204" s="239" t="n">
        <f aca="false">E5204*SUM(P5204:Q5204)</f>
        <v>1500</v>
      </c>
      <c r="G5204" s="214" t="n">
        <v>1294414</v>
      </c>
      <c r="H5204" s="215" t="n">
        <v>37035.5924652778</v>
      </c>
      <c r="I5204" s="0" t="s">
        <v>600</v>
      </c>
      <c r="M5204" s="0" t="s">
        <v>67</v>
      </c>
      <c r="N5204" s="0" t="s">
        <v>1081</v>
      </c>
      <c r="O5204" s="0" t="s">
        <v>3382</v>
      </c>
      <c r="Q5204" s="216" t="n">
        <v>50</v>
      </c>
      <c r="S5204" s="0" t="s">
        <v>930</v>
      </c>
      <c r="T5204" s="0" t="s">
        <v>784</v>
      </c>
      <c r="U5204" s="218" t="n">
        <v>45.5</v>
      </c>
      <c r="V5204" s="0" t="s">
        <v>1216</v>
      </c>
      <c r="W5204" s="0" t="s">
        <v>1084</v>
      </c>
      <c r="X5204" s="0" t="s">
        <v>1182</v>
      </c>
      <c r="Y5204" s="0" t="s">
        <v>1051</v>
      </c>
      <c r="Z5204" s="0" t="s">
        <v>618</v>
      </c>
      <c r="AA5204" s="0" t="n">
        <v>622121.1</v>
      </c>
      <c r="AB5204" s="215" t="n">
        <v>37135.5944444445</v>
      </c>
      <c r="AC5204" s="215" t="n">
        <v>37164.5944444445</v>
      </c>
    </row>
    <row r="5205" customFormat="false" ht="12.75" hidden="false" customHeight="false" outlineLevel="0" collapsed="false">
      <c r="A5205" s="208" t="str">
        <f aca="false">B5205&amp;" "&amp;C5205&amp;" "&amp;D5205</f>
        <v>US Natural Gas Financial</v>
      </c>
      <c r="B5205" s="208" t="str">
        <f aca="false">IF((LEFT(N5205,2)="US"),"US","")</f>
        <v>US</v>
      </c>
      <c r="C5205" s="208" t="str">
        <f aca="false">M5205</f>
        <v>Natural Gas</v>
      </c>
      <c r="D5205" s="208" t="str">
        <f aca="false">IF(ISNUMBER(FIND("Phy",N5205))=TRUE(),"Physical","Financial")</f>
        <v>Financial</v>
      </c>
      <c r="E5205" s="208" t="n">
        <f aca="false">IF(VLOOKUP(S5205,'DD-Lookup'!$J$6:$L$50,3,FALSE())="Monthly",(YEAR(AC5205)-YEAR(AB5205))*12+MONTH(AC5205)-MONTH(AB5205)+1,(AC5205-AB5205+1))</f>
        <v>30</v>
      </c>
      <c r="F5205" s="239" t="n">
        <f aca="false">E5205*SUM(P5205:Q5205)</f>
        <v>150000</v>
      </c>
      <c r="G5205" s="214" t="n">
        <v>1294415</v>
      </c>
      <c r="H5205" s="215" t="n">
        <v>37035.5924768519</v>
      </c>
      <c r="I5205" s="0" t="s">
        <v>1115</v>
      </c>
      <c r="M5205" s="0" t="s">
        <v>858</v>
      </c>
      <c r="N5205" s="0" t="s">
        <v>1482</v>
      </c>
      <c r="O5205" s="0" t="s">
        <v>2069</v>
      </c>
      <c r="Q5205" s="216" t="n">
        <v>5000</v>
      </c>
      <c r="S5205" s="0" t="s">
        <v>1026</v>
      </c>
      <c r="T5205" s="0" t="s">
        <v>784</v>
      </c>
      <c r="U5205" s="218" t="n">
        <v>6.7</v>
      </c>
      <c r="V5205" s="0" t="s">
        <v>3131</v>
      </c>
      <c r="W5205" s="0" t="s">
        <v>2070</v>
      </c>
      <c r="X5205" s="0" t="s">
        <v>2071</v>
      </c>
      <c r="Y5205" s="0" t="s">
        <v>838</v>
      </c>
      <c r="Z5205" s="0" t="s">
        <v>571</v>
      </c>
      <c r="AA5205" s="0" t="s">
        <v>4041</v>
      </c>
      <c r="AB5205" s="215" t="n">
        <v>37043.875</v>
      </c>
      <c r="AC5205" s="215" t="n">
        <v>37072.875</v>
      </c>
    </row>
    <row r="5206" customFormat="false" ht="12.75" hidden="false" customHeight="false" outlineLevel="0" collapsed="false">
      <c r="A5206" s="208" t="str">
        <f aca="false">B5206&amp;" "&amp;C5206&amp;" "&amp;D5206</f>
        <v>US Natural Gas Financial</v>
      </c>
      <c r="B5206" s="208" t="str">
        <f aca="false">IF((LEFT(N5206,2)="US"),"US","")</f>
        <v>US</v>
      </c>
      <c r="C5206" s="208" t="str">
        <f aca="false">M5206</f>
        <v>Natural Gas</v>
      </c>
      <c r="D5206" s="208" t="str">
        <f aca="false">IF(ISNUMBER(FIND("Phy",N5206))=TRUE(),"Physical","Financial")</f>
        <v>Financial</v>
      </c>
      <c r="E5206" s="208" t="n">
        <f aca="false">IF(VLOOKUP(S5206,'DD-Lookup'!$J$6:$L$50,3,FALSE())="Monthly",(YEAR(AC5206)-YEAR(AB5206))*12+MONTH(AC5206)-MONTH(AB5206)+1,(AC5206-AB5206+1))</f>
        <v>30</v>
      </c>
      <c r="F5206" s="239" t="n">
        <f aca="false">E5206*SUM(P5206:Q5206)</f>
        <v>150000</v>
      </c>
      <c r="G5206" s="214" t="n">
        <v>1294416</v>
      </c>
      <c r="H5206" s="215" t="n">
        <v>37035.5925347222</v>
      </c>
      <c r="I5206" s="0" t="s">
        <v>1107</v>
      </c>
      <c r="M5206" s="0" t="s">
        <v>858</v>
      </c>
      <c r="N5206" s="0" t="s">
        <v>1482</v>
      </c>
      <c r="O5206" s="0" t="s">
        <v>1712</v>
      </c>
      <c r="Q5206" s="216" t="n">
        <v>5000</v>
      </c>
      <c r="S5206" s="0" t="s">
        <v>1026</v>
      </c>
      <c r="T5206" s="0" t="s">
        <v>784</v>
      </c>
      <c r="U5206" s="218" t="n">
        <v>7.84</v>
      </c>
      <c r="V5206" s="0" t="s">
        <v>2112</v>
      </c>
      <c r="W5206" s="0" t="s">
        <v>1714</v>
      </c>
      <c r="X5206" s="0" t="s">
        <v>1715</v>
      </c>
      <c r="Y5206" s="0" t="s">
        <v>838</v>
      </c>
      <c r="Z5206" s="0" t="s">
        <v>571</v>
      </c>
      <c r="AA5206" s="0" t="s">
        <v>4042</v>
      </c>
      <c r="AB5206" s="215" t="n">
        <v>37043.875</v>
      </c>
      <c r="AC5206" s="215" t="n">
        <v>37072.875</v>
      </c>
    </row>
    <row r="5207" customFormat="false" ht="12.75" hidden="false" customHeight="false" outlineLevel="0" collapsed="false">
      <c r="A5207" s="208" t="str">
        <f aca="false">B5207&amp;" "&amp;C5207&amp;" "&amp;D5207</f>
        <v>US Natural Gas Financial</v>
      </c>
      <c r="B5207" s="208" t="str">
        <f aca="false">IF((LEFT(N5207,2)="US"),"US","")</f>
        <v>US</v>
      </c>
      <c r="C5207" s="208" t="str">
        <f aca="false">M5207</f>
        <v>Natural Gas</v>
      </c>
      <c r="D5207" s="208" t="str">
        <f aca="false">IF(ISNUMBER(FIND("Phy",N5207))=TRUE(),"Physical","Financial")</f>
        <v>Financial</v>
      </c>
      <c r="E5207" s="208" t="n">
        <f aca="false">IF(VLOOKUP(S5207,'DD-Lookup'!$J$6:$L$50,3,FALSE())="Monthly",(YEAR(AC5207)-YEAR(AB5207))*12+MONTH(AC5207)-MONTH(AB5207)+1,(AC5207-AB5207+1))</f>
        <v>30</v>
      </c>
      <c r="F5207" s="239" t="n">
        <f aca="false">E5207*SUM(P5207:Q5207)</f>
        <v>450000</v>
      </c>
      <c r="G5207" s="214" t="n">
        <v>1294417</v>
      </c>
      <c r="H5207" s="215" t="n">
        <v>37035.5926157407</v>
      </c>
      <c r="I5207" s="0" t="s">
        <v>1023</v>
      </c>
      <c r="M5207" s="0" t="s">
        <v>858</v>
      </c>
      <c r="N5207" s="0" t="s">
        <v>1482</v>
      </c>
      <c r="O5207" s="0" t="s">
        <v>2877</v>
      </c>
      <c r="P5207" s="216" t="n">
        <v>15000</v>
      </c>
      <c r="S5207" s="0" t="s">
        <v>1026</v>
      </c>
      <c r="T5207" s="0" t="s">
        <v>784</v>
      </c>
      <c r="U5207" s="218" t="n">
        <v>0.03</v>
      </c>
      <c r="V5207" s="0" t="s">
        <v>1904</v>
      </c>
      <c r="W5207" s="0" t="s">
        <v>1851</v>
      </c>
      <c r="X5207" s="0" t="s">
        <v>1852</v>
      </c>
      <c r="Y5207" s="0" t="s">
        <v>838</v>
      </c>
      <c r="Z5207" s="0" t="s">
        <v>571</v>
      </c>
      <c r="AA5207" s="0" t="s">
        <v>4043</v>
      </c>
      <c r="AB5207" s="215" t="n">
        <v>37043</v>
      </c>
      <c r="AC5207" s="215" t="n">
        <v>37072</v>
      </c>
    </row>
    <row r="5208" customFormat="false" ht="12.75" hidden="false" customHeight="false" outlineLevel="0" collapsed="false">
      <c r="A5208" s="208" t="str">
        <f aca="false">B5208&amp;" "&amp;C5208&amp;" "&amp;D5208</f>
        <v>US Natural Gas Physical</v>
      </c>
      <c r="B5208" s="208" t="str">
        <f aca="false">IF((LEFT(N5208,2)="US"),"US","")</f>
        <v>US</v>
      </c>
      <c r="C5208" s="208" t="str">
        <f aca="false">M5208</f>
        <v>Natural Gas</v>
      </c>
      <c r="D5208" s="208" t="str">
        <f aca="false">IF(ISNUMBER(FIND("Phy",N5208))=TRUE(),"Physical","Financial")</f>
        <v>Physical</v>
      </c>
      <c r="E5208" s="208" t="n">
        <f aca="false">IF(VLOOKUP(S5208,'DD-Lookup'!$J$6:$L$50,3,FALSE())="Monthly",(YEAR(AC5208)-YEAR(AB5208))*12+MONTH(AC5208)-MONTH(AB5208)+1,(AC5208-AB5208+1))</f>
        <v>4</v>
      </c>
      <c r="F5208" s="239" t="n">
        <f aca="false">E5208*SUM(P5208:Q5208)</f>
        <v>40000</v>
      </c>
      <c r="G5208" s="214" t="n">
        <v>1294418</v>
      </c>
      <c r="H5208" s="215" t="n">
        <v>37035.5928009259</v>
      </c>
      <c r="I5208" s="0" t="s">
        <v>1431</v>
      </c>
      <c r="M5208" s="0" t="s">
        <v>858</v>
      </c>
      <c r="N5208" s="0" t="s">
        <v>1305</v>
      </c>
      <c r="O5208" s="0" t="s">
        <v>3615</v>
      </c>
      <c r="Q5208" s="216" t="n">
        <v>10000</v>
      </c>
      <c r="S5208" s="0" t="s">
        <v>1026</v>
      </c>
      <c r="T5208" s="0" t="s">
        <v>784</v>
      </c>
      <c r="U5208" s="218" t="n">
        <v>3.985</v>
      </c>
      <c r="V5208" s="0" t="s">
        <v>1626</v>
      </c>
      <c r="W5208" s="0" t="s">
        <v>1667</v>
      </c>
      <c r="X5208" s="0" t="s">
        <v>1668</v>
      </c>
      <c r="Y5208" s="0" t="s">
        <v>1310</v>
      </c>
      <c r="Z5208" s="0" t="s">
        <v>571</v>
      </c>
      <c r="AA5208" s="0" t="n">
        <v>809747</v>
      </c>
      <c r="AB5208" s="215" t="n">
        <v>37037</v>
      </c>
      <c r="AC5208" s="215" t="n">
        <v>37040</v>
      </c>
    </row>
    <row r="5209" customFormat="false" ht="12.75" hidden="false" customHeight="false" outlineLevel="0" collapsed="false">
      <c r="A5209" s="208" t="str">
        <f aca="false">B5209&amp;" "&amp;C5209&amp;" "&amp;D5209</f>
        <v>US Natural Gas Financial</v>
      </c>
      <c r="B5209" s="208" t="str">
        <f aca="false">IF((LEFT(N5209,2)="US"),"US","")</f>
        <v>US</v>
      </c>
      <c r="C5209" s="208" t="str">
        <f aca="false">M5209</f>
        <v>Natural Gas</v>
      </c>
      <c r="D5209" s="208" t="str">
        <f aca="false">IF(ISNUMBER(FIND("Phy",N5209))=TRUE(),"Physical","Financial")</f>
        <v>Financial</v>
      </c>
      <c r="E5209" s="208" t="n">
        <f aca="false">IF(VLOOKUP(S5209,'DD-Lookup'!$J$6:$L$50,3,FALSE())="Monthly",(YEAR(AC5209)-YEAR(AB5209))*12+MONTH(AC5209)-MONTH(AB5209)+1,(AC5209-AB5209+1))</f>
        <v>151</v>
      </c>
      <c r="F5209" s="239" t="n">
        <f aca="false">E5209*SUM(P5209:Q5209)</f>
        <v>755000</v>
      </c>
      <c r="G5209" s="214" t="n">
        <v>1294419</v>
      </c>
      <c r="H5209" s="215" t="n">
        <v>37035.5928587963</v>
      </c>
      <c r="I5209" s="0" t="s">
        <v>1023</v>
      </c>
      <c r="M5209" s="0" t="s">
        <v>858</v>
      </c>
      <c r="N5209" s="0" t="s">
        <v>1024</v>
      </c>
      <c r="O5209" s="0" t="s">
        <v>1289</v>
      </c>
      <c r="Q5209" s="216" t="n">
        <v>5000</v>
      </c>
      <c r="S5209" s="0" t="s">
        <v>1026</v>
      </c>
      <c r="T5209" s="0" t="s">
        <v>784</v>
      </c>
      <c r="U5209" s="218" t="n">
        <v>4.58</v>
      </c>
      <c r="V5209" s="0" t="s">
        <v>1416</v>
      </c>
      <c r="W5209" s="0" t="s">
        <v>1028</v>
      </c>
      <c r="X5209" s="0" t="s">
        <v>1029</v>
      </c>
      <c r="Y5209" s="0" t="s">
        <v>838</v>
      </c>
      <c r="Z5209" s="0" t="s">
        <v>571</v>
      </c>
      <c r="AA5209" s="0" t="s">
        <v>4044</v>
      </c>
      <c r="AB5209" s="215" t="n">
        <v>37196</v>
      </c>
      <c r="AC5209" s="215" t="n">
        <v>37346</v>
      </c>
    </row>
    <row r="5210" customFormat="false" ht="12.75" hidden="false" customHeight="false" outlineLevel="0" collapsed="false">
      <c r="A5210" s="208" t="str">
        <f aca="false">B5210&amp;" "&amp;C5210&amp;" "&amp;D5210</f>
        <v>US Natural Gas Physical</v>
      </c>
      <c r="B5210" s="208" t="str">
        <f aca="false">IF((LEFT(N5210,2)="US"),"US","")</f>
        <v>US</v>
      </c>
      <c r="C5210" s="208" t="str">
        <f aca="false">M5210</f>
        <v>Natural Gas</v>
      </c>
      <c r="D5210" s="208" t="str">
        <f aca="false">IF(ISNUMBER(FIND("Phy",N5210))=TRUE(),"Physical","Financial")</f>
        <v>Physical</v>
      </c>
      <c r="E5210" s="208" t="n">
        <f aca="false">IF(VLOOKUP(S5210,'DD-Lookup'!$J$6:$L$50,3,FALSE())="Monthly",(YEAR(AC5210)-YEAR(AB5210))*12+MONTH(AC5210)-MONTH(AB5210)+1,(AC5210-AB5210+1))</f>
        <v>30</v>
      </c>
      <c r="F5210" s="239" t="n">
        <f aca="false">E5210*SUM(P5210:Q5210)</f>
        <v>150000</v>
      </c>
      <c r="G5210" s="214" t="n">
        <v>1294420</v>
      </c>
      <c r="H5210" s="215" t="n">
        <v>37035.5929513889</v>
      </c>
      <c r="I5210" s="0" t="s">
        <v>2097</v>
      </c>
      <c r="M5210" s="0" t="s">
        <v>858</v>
      </c>
      <c r="N5210" s="0" t="s">
        <v>1305</v>
      </c>
      <c r="O5210" s="0" t="s">
        <v>3324</v>
      </c>
      <c r="P5210" s="216" t="n">
        <v>5000</v>
      </c>
      <c r="S5210" s="0" t="s">
        <v>1026</v>
      </c>
      <c r="T5210" s="0" t="s">
        <v>784</v>
      </c>
      <c r="U5210" s="218" t="n">
        <v>2.675</v>
      </c>
      <c r="V5210" s="0" t="s">
        <v>2098</v>
      </c>
      <c r="W5210" s="0" t="s">
        <v>1605</v>
      </c>
      <c r="X5210" s="0" t="s">
        <v>1606</v>
      </c>
      <c r="Y5210" s="0" t="s">
        <v>1310</v>
      </c>
      <c r="Z5210" s="0" t="s">
        <v>571</v>
      </c>
      <c r="AA5210" s="0" t="s">
        <v>4045</v>
      </c>
      <c r="AB5210" s="215" t="n">
        <v>37043.875</v>
      </c>
      <c r="AC5210" s="215" t="n">
        <v>37072.875</v>
      </c>
    </row>
    <row r="5211" customFormat="false" ht="12.75" hidden="false" customHeight="false" outlineLevel="0" collapsed="false">
      <c r="A5211" s="208" t="str">
        <f aca="false">B5211&amp;" "&amp;C5211&amp;" "&amp;D5211</f>
        <v>US Natural Gas Financial</v>
      </c>
      <c r="B5211" s="208" t="str">
        <f aca="false">IF((LEFT(N5211,2)="US"),"US","")</f>
        <v>US</v>
      </c>
      <c r="C5211" s="208" t="str">
        <f aca="false">M5211</f>
        <v>Natural Gas</v>
      </c>
      <c r="D5211" s="208" t="str">
        <f aca="false">IF(ISNUMBER(FIND("Phy",N5211))=TRUE(),"Physical","Financial")</f>
        <v>Financial</v>
      </c>
      <c r="E5211" s="208" t="n">
        <f aca="false">IF(VLOOKUP(S5211,'DD-Lookup'!$J$6:$L$50,3,FALSE())="Monthly",(YEAR(AC5211)-YEAR(AB5211))*12+MONTH(AC5211)-MONTH(AB5211)+1,(AC5211-AB5211+1))</f>
        <v>31</v>
      </c>
      <c r="F5211" s="239" t="n">
        <f aca="false">E5211*SUM(P5211:Q5211)</f>
        <v>310000</v>
      </c>
      <c r="G5211" s="214" t="n">
        <v>1294421</v>
      </c>
      <c r="H5211" s="215" t="n">
        <v>37035.5930208333</v>
      </c>
      <c r="I5211" s="0" t="s">
        <v>600</v>
      </c>
      <c r="M5211" s="0" t="s">
        <v>858</v>
      </c>
      <c r="N5211" s="0" t="s">
        <v>1024</v>
      </c>
      <c r="O5211" s="0" t="s">
        <v>1145</v>
      </c>
      <c r="P5211" s="216" t="n">
        <v>10000</v>
      </c>
      <c r="S5211" s="0" t="s">
        <v>1026</v>
      </c>
      <c r="T5211" s="0" t="s">
        <v>784</v>
      </c>
      <c r="U5211" s="218" t="n">
        <v>4.205</v>
      </c>
      <c r="V5211" s="0" t="s">
        <v>3182</v>
      </c>
      <c r="W5211" s="0" t="s">
        <v>1028</v>
      </c>
      <c r="X5211" s="0" t="s">
        <v>1029</v>
      </c>
      <c r="Y5211" s="0" t="s">
        <v>838</v>
      </c>
      <c r="Z5211" s="0" t="s">
        <v>571</v>
      </c>
      <c r="AA5211" s="0" t="s">
        <v>4046</v>
      </c>
      <c r="AB5211" s="215" t="n">
        <v>37104.875</v>
      </c>
      <c r="AC5211" s="215" t="n">
        <v>37134.875</v>
      </c>
    </row>
    <row r="5212" customFormat="false" ht="12.75" hidden="false" customHeight="false" outlineLevel="0" collapsed="false">
      <c r="A5212" s="208" t="str">
        <f aca="false">B5212&amp;" "&amp;C5212&amp;" "&amp;D5212</f>
        <v>US Natural Gas Physical</v>
      </c>
      <c r="B5212" s="208" t="str">
        <f aca="false">IF((LEFT(N5212,2)="US"),"US","")</f>
        <v>US</v>
      </c>
      <c r="C5212" s="208" t="str">
        <f aca="false">M5212</f>
        <v>Natural Gas</v>
      </c>
      <c r="D5212" s="208" t="str">
        <f aca="false">IF(ISNUMBER(FIND("Phy",N5212))=TRUE(),"Physical","Financial")</f>
        <v>Physical</v>
      </c>
      <c r="E5212" s="208" t="n">
        <f aca="false">IF(VLOOKUP(S5212,'DD-Lookup'!$J$6:$L$50,3,FALSE())="Monthly",(YEAR(AC5212)-YEAR(AB5212))*12+MONTH(AC5212)-MONTH(AB5212)+1,(AC5212-AB5212+1))</f>
        <v>30</v>
      </c>
      <c r="F5212" s="239" t="n">
        <f aca="false">E5212*SUM(P5212:Q5212)</f>
        <v>150000</v>
      </c>
      <c r="G5212" s="214" t="n">
        <v>1294424</v>
      </c>
      <c r="H5212" s="215" t="n">
        <v>37035.593125</v>
      </c>
      <c r="I5212" s="0" t="s">
        <v>2097</v>
      </c>
      <c r="M5212" s="0" t="s">
        <v>858</v>
      </c>
      <c r="N5212" s="0" t="s">
        <v>1305</v>
      </c>
      <c r="O5212" s="0" t="s">
        <v>1804</v>
      </c>
      <c r="Q5212" s="216" t="n">
        <v>5000</v>
      </c>
      <c r="S5212" s="0" t="s">
        <v>1026</v>
      </c>
      <c r="T5212" s="0" t="s">
        <v>784</v>
      </c>
      <c r="U5212" s="218" t="n">
        <v>2.745</v>
      </c>
      <c r="V5212" s="0" t="s">
        <v>2098</v>
      </c>
      <c r="W5212" s="0" t="s">
        <v>1758</v>
      </c>
      <c r="X5212" s="0" t="s">
        <v>1535</v>
      </c>
      <c r="Y5212" s="0" t="s">
        <v>1310</v>
      </c>
      <c r="Z5212" s="0" t="s">
        <v>571</v>
      </c>
      <c r="AA5212" s="0" t="s">
        <v>4047</v>
      </c>
      <c r="AB5212" s="215" t="n">
        <v>37043.875</v>
      </c>
      <c r="AC5212" s="215" t="n">
        <v>37072.875</v>
      </c>
    </row>
    <row r="5213" customFormat="false" ht="12.75" hidden="false" customHeight="false" outlineLevel="0" collapsed="false">
      <c r="A5213" s="208" t="str">
        <f aca="false">B5213&amp;" "&amp;C5213&amp;" "&amp;D5213</f>
        <v>US Power Physical</v>
      </c>
      <c r="B5213" s="208" t="str">
        <f aca="false">IF((LEFT(N5213,2)="US"),"US","")</f>
        <v>US</v>
      </c>
      <c r="C5213" s="208" t="str">
        <f aca="false">M5213</f>
        <v>Power</v>
      </c>
      <c r="D5213" s="208" t="str">
        <f aca="false">IF(ISNUMBER(FIND("Phy",N5213))=TRUE(),"Physical","Financial")</f>
        <v>Physical</v>
      </c>
      <c r="E5213" s="208" t="n">
        <f aca="false">IF(VLOOKUP(S5213,'DD-Lookup'!$J$6:$L$50,3,FALSE())="Monthly",(YEAR(AC5213)-YEAR(AB5213))*12+MONTH(AC5213)-MONTH(AB5213)+1,(AC5213-AB5213+1))</f>
        <v>5</v>
      </c>
      <c r="F5213" s="239" t="n">
        <f aca="false">E5213*SUM(P5213:Q5213)</f>
        <v>250</v>
      </c>
      <c r="G5213" s="214" t="n">
        <v>1294426</v>
      </c>
      <c r="H5213" s="215" t="n">
        <v>37035.5932175926</v>
      </c>
      <c r="I5213" s="0" t="s">
        <v>1087</v>
      </c>
      <c r="M5213" s="0" t="s">
        <v>67</v>
      </c>
      <c r="N5213" s="0" t="s">
        <v>1081</v>
      </c>
      <c r="O5213" s="0" t="s">
        <v>1298</v>
      </c>
      <c r="Q5213" s="216" t="n">
        <v>50</v>
      </c>
      <c r="S5213" s="0" t="s">
        <v>930</v>
      </c>
      <c r="T5213" s="0" t="s">
        <v>784</v>
      </c>
      <c r="U5213" s="218" t="n">
        <v>63</v>
      </c>
      <c r="V5213" s="0" t="s">
        <v>1089</v>
      </c>
      <c r="W5213" s="0" t="s">
        <v>1090</v>
      </c>
      <c r="X5213" s="0" t="s">
        <v>1135</v>
      </c>
      <c r="Y5213" s="0" t="s">
        <v>1051</v>
      </c>
      <c r="Z5213" s="0" t="s">
        <v>618</v>
      </c>
      <c r="AA5213" s="0" t="n">
        <v>622122.1</v>
      </c>
      <c r="AB5213" s="215" t="n">
        <v>37046.875</v>
      </c>
      <c r="AC5213" s="215" t="n">
        <v>37050.875</v>
      </c>
    </row>
    <row r="5214" customFormat="false" ht="12.75" hidden="false" customHeight="false" outlineLevel="0" collapsed="false">
      <c r="A5214" s="208" t="str">
        <f aca="false">B5214&amp;" "&amp;C5214&amp;" "&amp;D5214</f>
        <v>US Crude Financial</v>
      </c>
      <c r="B5214" s="208" t="str">
        <f aca="false">IF((LEFT(N5214,2)="US"),"US","")</f>
        <v>US</v>
      </c>
      <c r="C5214" s="208" t="str">
        <f aca="false">M5214</f>
        <v>Crude</v>
      </c>
      <c r="D5214" s="208" t="str">
        <f aca="false">IF(ISNUMBER(FIND("Phy",N5214))=TRUE(),"Physical","Financial")</f>
        <v>Financial</v>
      </c>
      <c r="E5214" s="208" t="n">
        <f aca="false">IF(VLOOKUP(S5214,'DD-Lookup'!$J$6:$L$50,3,FALSE())="Monthly",(YEAR(AC5214)-YEAR(AB5214))*12+MONTH(AC5214)-MONTH(AB5214)+1,(AC5214-AB5214+1))</f>
        <v>1</v>
      </c>
      <c r="F5214" s="239" t="n">
        <f aca="false">E5214*SUM(P5214:Q5214)</f>
        <v>50000</v>
      </c>
      <c r="G5214" s="214" t="n">
        <v>1294427</v>
      </c>
      <c r="H5214" s="215" t="n">
        <v>37035.593599537</v>
      </c>
      <c r="I5214" s="0" t="s">
        <v>796</v>
      </c>
      <c r="M5214" s="0" t="s">
        <v>97</v>
      </c>
      <c r="N5214" s="0" t="s">
        <v>841</v>
      </c>
      <c r="O5214" s="0" t="s">
        <v>842</v>
      </c>
      <c r="Q5214" s="216" t="n">
        <v>50000</v>
      </c>
      <c r="S5214" s="0" t="s">
        <v>843</v>
      </c>
      <c r="T5214" s="0" t="s">
        <v>784</v>
      </c>
      <c r="U5214" s="218" t="n">
        <v>28.39</v>
      </c>
      <c r="V5214" s="0" t="s">
        <v>2262</v>
      </c>
      <c r="W5214" s="0" t="s">
        <v>845</v>
      </c>
      <c r="X5214" s="0" t="s">
        <v>846</v>
      </c>
      <c r="Y5214" s="0" t="s">
        <v>847</v>
      </c>
      <c r="Z5214" s="0" t="s">
        <v>571</v>
      </c>
      <c r="AA5214" s="0" t="n">
        <v>107426</v>
      </c>
      <c r="AB5214" s="215" t="n">
        <v>37073</v>
      </c>
      <c r="AC5214" s="215" t="n">
        <v>37103</v>
      </c>
    </row>
    <row r="5215" customFormat="false" ht="12.75" hidden="false" customHeight="false" outlineLevel="0" collapsed="false">
      <c r="A5215" s="208" t="str">
        <f aca="false">B5215&amp;" "&amp;C5215&amp;" "&amp;D5215</f>
        <v>US Natural Gas Physical</v>
      </c>
      <c r="B5215" s="208" t="str">
        <f aca="false">IF((LEFT(N5215,2)="US"),"US","")</f>
        <v>US</v>
      </c>
      <c r="C5215" s="208" t="str">
        <f aca="false">M5215</f>
        <v>Natural Gas</v>
      </c>
      <c r="D5215" s="208" t="str">
        <f aca="false">IF(ISNUMBER(FIND("Phy",N5215))=TRUE(),"Physical","Financial")</f>
        <v>Physical</v>
      </c>
      <c r="E5215" s="208" t="n">
        <f aca="false">IF(VLOOKUP(S5215,'DD-Lookup'!$J$6:$L$50,3,FALSE())="Monthly",(YEAR(AC5215)-YEAR(AB5215))*12+MONTH(AC5215)-MONTH(AB5215)+1,(AC5215-AB5215+1))</f>
        <v>30</v>
      </c>
      <c r="F5215" s="239" t="n">
        <f aca="false">E5215*SUM(P5215:Q5215)</f>
        <v>300000</v>
      </c>
      <c r="G5215" s="214" t="n">
        <v>1294430</v>
      </c>
      <c r="H5215" s="215" t="n">
        <v>37035.5940162037</v>
      </c>
      <c r="I5215" s="0" t="s">
        <v>2097</v>
      </c>
      <c r="M5215" s="0" t="s">
        <v>858</v>
      </c>
      <c r="N5215" s="0" t="s">
        <v>1501</v>
      </c>
      <c r="O5215" s="0" t="s">
        <v>3025</v>
      </c>
      <c r="P5215" s="216" t="n">
        <v>10000</v>
      </c>
      <c r="S5215" s="0" t="s">
        <v>1026</v>
      </c>
      <c r="T5215" s="0" t="s">
        <v>784</v>
      </c>
      <c r="U5215" s="218" t="n">
        <v>-0.0825</v>
      </c>
      <c r="V5215" s="0" t="s">
        <v>2123</v>
      </c>
      <c r="W5215" s="0" t="s">
        <v>3021</v>
      </c>
      <c r="X5215" s="0" t="s">
        <v>3022</v>
      </c>
      <c r="Y5215" s="0" t="s">
        <v>1310</v>
      </c>
      <c r="Z5215" s="0" t="s">
        <v>571</v>
      </c>
      <c r="AA5215" s="0" t="s">
        <v>4048</v>
      </c>
      <c r="AB5215" s="215" t="n">
        <v>37043</v>
      </c>
      <c r="AC5215" s="215" t="n">
        <v>37072</v>
      </c>
    </row>
    <row r="5216" customFormat="false" ht="12.75" hidden="false" customHeight="false" outlineLevel="0" collapsed="false">
      <c r="A5216" s="208" t="str">
        <f aca="false">B5216&amp;" "&amp;C5216&amp;" "&amp;D5216</f>
        <v>US Power Physical</v>
      </c>
      <c r="B5216" s="208" t="str">
        <f aca="false">IF((LEFT(N5216,2)="US"),"US","")</f>
        <v>US</v>
      </c>
      <c r="C5216" s="208" t="str">
        <f aca="false">M5216</f>
        <v>Power</v>
      </c>
      <c r="D5216" s="208" t="str">
        <f aca="false">IF(ISNUMBER(FIND("Phy",N5216))=TRUE(),"Physical","Financial")</f>
        <v>Physical</v>
      </c>
      <c r="E5216" s="208" t="n">
        <f aca="false">IF(VLOOKUP(S5216,'DD-Lookup'!$J$6:$L$50,3,FALSE())="Monthly",(YEAR(AC5216)-YEAR(AB5216))*12+MONTH(AC5216)-MONTH(AB5216)+1,(AC5216-AB5216+1))</f>
        <v>5</v>
      </c>
      <c r="F5216" s="239" t="n">
        <f aca="false">E5216*SUM(P5216:Q5216)</f>
        <v>250</v>
      </c>
      <c r="G5216" s="214" t="n">
        <v>1294431</v>
      </c>
      <c r="H5216" s="215" t="n">
        <v>37035.5941319445</v>
      </c>
      <c r="I5216" s="0" t="s">
        <v>1152</v>
      </c>
      <c r="M5216" s="0" t="s">
        <v>67</v>
      </c>
      <c r="N5216" s="0" t="s">
        <v>1081</v>
      </c>
      <c r="O5216" s="0" t="s">
        <v>1255</v>
      </c>
      <c r="Q5216" s="216" t="n">
        <v>50</v>
      </c>
      <c r="S5216" s="0" t="s">
        <v>930</v>
      </c>
      <c r="T5216" s="0" t="s">
        <v>784</v>
      </c>
      <c r="U5216" s="218" t="n">
        <v>31.25</v>
      </c>
      <c r="V5216" s="0" t="s">
        <v>1153</v>
      </c>
      <c r="W5216" s="0" t="s">
        <v>1127</v>
      </c>
      <c r="X5216" s="0" t="s">
        <v>1135</v>
      </c>
      <c r="Y5216" s="0" t="s">
        <v>1051</v>
      </c>
      <c r="Z5216" s="0" t="s">
        <v>618</v>
      </c>
      <c r="AA5216" s="0" t="n">
        <v>622123.1</v>
      </c>
      <c r="AB5216" s="215" t="n">
        <v>37039.875</v>
      </c>
      <c r="AC5216" s="215" t="n">
        <v>37043.875</v>
      </c>
    </row>
    <row r="5217" customFormat="false" ht="12.75" hidden="false" customHeight="false" outlineLevel="0" collapsed="false">
      <c r="A5217" s="208" t="str">
        <f aca="false">B5217&amp;" "&amp;C5217&amp;" "&amp;D5217</f>
        <v>US Natural Gas Financial</v>
      </c>
      <c r="B5217" s="208" t="str">
        <f aca="false">IF((LEFT(N5217,2)="US"),"US","")</f>
        <v>US</v>
      </c>
      <c r="C5217" s="208" t="str">
        <f aca="false">M5217</f>
        <v>Natural Gas</v>
      </c>
      <c r="D5217" s="208" t="str">
        <f aca="false">IF(ISNUMBER(FIND("Phy",N5217))=TRUE(),"Physical","Financial")</f>
        <v>Financial</v>
      </c>
      <c r="E5217" s="208" t="n">
        <f aca="false">IF(VLOOKUP(S5217,'DD-Lookup'!$J$6:$L$50,3,FALSE())="Monthly",(YEAR(AC5217)-YEAR(AB5217))*12+MONTH(AC5217)-MONTH(AB5217)+1,(AC5217-AB5217+1))</f>
        <v>31</v>
      </c>
      <c r="F5217" s="239" t="n">
        <f aca="false">E5217*SUM(P5217:Q5217)</f>
        <v>465000</v>
      </c>
      <c r="G5217" s="214" t="n">
        <v>1294432</v>
      </c>
      <c r="H5217" s="215" t="n">
        <v>37035.5943518519</v>
      </c>
      <c r="I5217" s="0" t="s">
        <v>1170</v>
      </c>
      <c r="M5217" s="0" t="s">
        <v>858</v>
      </c>
      <c r="N5217" s="0" t="s">
        <v>1024</v>
      </c>
      <c r="O5217" s="0" t="s">
        <v>1145</v>
      </c>
      <c r="P5217" s="216" t="n">
        <v>15000</v>
      </c>
      <c r="S5217" s="0" t="s">
        <v>1026</v>
      </c>
      <c r="T5217" s="0" t="s">
        <v>784</v>
      </c>
      <c r="U5217" s="218" t="n">
        <v>4.205</v>
      </c>
      <c r="V5217" s="0" t="s">
        <v>1171</v>
      </c>
      <c r="W5217" s="0" t="s">
        <v>1028</v>
      </c>
      <c r="X5217" s="0" t="s">
        <v>1029</v>
      </c>
      <c r="Y5217" s="0" t="s">
        <v>838</v>
      </c>
      <c r="Z5217" s="0" t="s">
        <v>571</v>
      </c>
      <c r="AA5217" s="0" t="s">
        <v>4049</v>
      </c>
      <c r="AB5217" s="215" t="n">
        <v>37104.875</v>
      </c>
      <c r="AC5217" s="215" t="n">
        <v>37134.875</v>
      </c>
    </row>
    <row r="5218" customFormat="false" ht="12.75" hidden="false" customHeight="false" outlineLevel="0" collapsed="false">
      <c r="A5218" s="208" t="str">
        <f aca="false">B5218&amp;" "&amp;C5218&amp;" "&amp;D5218</f>
        <v>US Natural Gas Financial</v>
      </c>
      <c r="B5218" s="208" t="str">
        <f aca="false">IF((LEFT(N5218,2)="US"),"US","")</f>
        <v>US</v>
      </c>
      <c r="C5218" s="208" t="str">
        <f aca="false">M5218</f>
        <v>Natural Gas</v>
      </c>
      <c r="D5218" s="208" t="str">
        <f aca="false">IF(ISNUMBER(FIND("Phy",N5218))=TRUE(),"Physical","Financial")</f>
        <v>Financial</v>
      </c>
      <c r="E5218" s="208" t="n">
        <f aca="false">IF(VLOOKUP(S5218,'DD-Lookup'!$J$6:$L$50,3,FALSE())="Monthly",(YEAR(AC5218)-YEAR(AB5218))*12+MONTH(AC5218)-MONTH(AB5218)+1,(AC5218-AB5218+1))</f>
        <v>30</v>
      </c>
      <c r="F5218" s="239" t="n">
        <f aca="false">E5218*SUM(P5218:Q5218)</f>
        <v>150000</v>
      </c>
      <c r="G5218" s="214" t="n">
        <v>1294435</v>
      </c>
      <c r="H5218" s="215" t="n">
        <v>37035.5945023148</v>
      </c>
      <c r="I5218" s="0" t="s">
        <v>1066</v>
      </c>
      <c r="M5218" s="0" t="s">
        <v>858</v>
      </c>
      <c r="N5218" s="0" t="s">
        <v>1024</v>
      </c>
      <c r="O5218" s="0" t="s">
        <v>1025</v>
      </c>
      <c r="P5218" s="216" t="n">
        <v>5000</v>
      </c>
      <c r="S5218" s="0" t="s">
        <v>1026</v>
      </c>
      <c r="T5218" s="0" t="s">
        <v>784</v>
      </c>
      <c r="U5218" s="218" t="n">
        <v>4.06</v>
      </c>
      <c r="V5218" s="0" t="s">
        <v>2700</v>
      </c>
      <c r="W5218" s="0" t="s">
        <v>1028</v>
      </c>
      <c r="X5218" s="0" t="s">
        <v>1029</v>
      </c>
      <c r="Y5218" s="0" t="s">
        <v>838</v>
      </c>
      <c r="Z5218" s="0" t="s">
        <v>571</v>
      </c>
      <c r="AA5218" s="0" t="s">
        <v>4050</v>
      </c>
      <c r="AB5218" s="215" t="n">
        <v>37043.875</v>
      </c>
      <c r="AC5218" s="215" t="n">
        <v>37072.875</v>
      </c>
    </row>
    <row r="5219" customFormat="false" ht="12.75" hidden="false" customHeight="false" outlineLevel="0" collapsed="false">
      <c r="A5219" s="208" t="str">
        <f aca="false">B5219&amp;" "&amp;C5219&amp;" "&amp;D5219</f>
        <v>US Natural Gas Physical</v>
      </c>
      <c r="B5219" s="208" t="str">
        <f aca="false">IF((LEFT(N5219,2)="US"),"US","")</f>
        <v>US</v>
      </c>
      <c r="C5219" s="208" t="str">
        <f aca="false">M5219</f>
        <v>Natural Gas</v>
      </c>
      <c r="D5219" s="208" t="str">
        <f aca="false">IF(ISNUMBER(FIND("Phy",N5219))=TRUE(),"Physical","Financial")</f>
        <v>Physical</v>
      </c>
      <c r="E5219" s="208" t="n">
        <f aca="false">IF(VLOOKUP(S5219,'DD-Lookup'!$J$6:$L$50,3,FALSE())="Monthly",(YEAR(AC5219)-YEAR(AB5219))*12+MONTH(AC5219)-MONTH(AB5219)+1,(AC5219-AB5219+1))</f>
        <v>30</v>
      </c>
      <c r="F5219" s="239" t="n">
        <f aca="false">E5219*SUM(P5219:Q5219)</f>
        <v>150000</v>
      </c>
      <c r="G5219" s="214" t="n">
        <v>1294436</v>
      </c>
      <c r="H5219" s="215" t="n">
        <v>37035.5945949074</v>
      </c>
      <c r="I5219" s="0" t="s">
        <v>1233</v>
      </c>
      <c r="M5219" s="0" t="s">
        <v>858</v>
      </c>
      <c r="N5219" s="0" t="s">
        <v>1305</v>
      </c>
      <c r="O5219" s="0" t="s">
        <v>1756</v>
      </c>
      <c r="Q5219" s="216" t="n">
        <v>5000</v>
      </c>
      <c r="S5219" s="0" t="s">
        <v>1026</v>
      </c>
      <c r="T5219" s="0" t="s">
        <v>784</v>
      </c>
      <c r="U5219" s="218" t="n">
        <v>9.265</v>
      </c>
      <c r="V5219" s="0" t="s">
        <v>1725</v>
      </c>
      <c r="W5219" s="0" t="s">
        <v>1758</v>
      </c>
      <c r="X5219" s="0" t="s">
        <v>1535</v>
      </c>
      <c r="Y5219" s="0" t="s">
        <v>1310</v>
      </c>
      <c r="Z5219" s="0" t="s">
        <v>571</v>
      </c>
      <c r="AA5219" s="0" t="s">
        <v>4051</v>
      </c>
      <c r="AB5219" s="215" t="n">
        <v>37043.875</v>
      </c>
      <c r="AC5219" s="215" t="n">
        <v>37072.875</v>
      </c>
    </row>
    <row r="5220" customFormat="false" ht="12.75" hidden="false" customHeight="false" outlineLevel="0" collapsed="false">
      <c r="A5220" s="208" t="str">
        <f aca="false">B5220&amp;" "&amp;C5220&amp;" "&amp;D5220</f>
        <v>US Natural Gas Financial</v>
      </c>
      <c r="B5220" s="208" t="str">
        <f aca="false">IF((LEFT(N5220,2)="US"),"US","")</f>
        <v>US</v>
      </c>
      <c r="C5220" s="208" t="str">
        <f aca="false">M5220</f>
        <v>Natural Gas</v>
      </c>
      <c r="D5220" s="208" t="str">
        <f aca="false">IF(ISNUMBER(FIND("Phy",N5220))=TRUE(),"Physical","Financial")</f>
        <v>Financial</v>
      </c>
      <c r="E5220" s="208" t="n">
        <f aca="false">IF(VLOOKUP(S5220,'DD-Lookup'!$J$6:$L$50,3,FALSE())="Monthly",(YEAR(AC5220)-YEAR(AB5220))*12+MONTH(AC5220)-MONTH(AB5220)+1,(AC5220-AB5220+1))</f>
        <v>30</v>
      </c>
      <c r="F5220" s="239" t="n">
        <f aca="false">E5220*SUM(P5220:Q5220)</f>
        <v>150000</v>
      </c>
      <c r="G5220" s="214" t="n">
        <v>1294442</v>
      </c>
      <c r="H5220" s="215" t="n">
        <v>37035.5952777778</v>
      </c>
      <c r="I5220" s="0" t="s">
        <v>1544</v>
      </c>
      <c r="M5220" s="0" t="s">
        <v>858</v>
      </c>
      <c r="N5220" s="0" t="s">
        <v>1024</v>
      </c>
      <c r="O5220" s="0" t="s">
        <v>1025</v>
      </c>
      <c r="Q5220" s="216" t="n">
        <v>5000</v>
      </c>
      <c r="S5220" s="0" t="s">
        <v>1026</v>
      </c>
      <c r="T5220" s="0" t="s">
        <v>784</v>
      </c>
      <c r="U5220" s="218" t="n">
        <v>4.065</v>
      </c>
      <c r="V5220" s="0" t="s">
        <v>1545</v>
      </c>
      <c r="W5220" s="0" t="s">
        <v>1028</v>
      </c>
      <c r="X5220" s="0" t="s">
        <v>1029</v>
      </c>
      <c r="Y5220" s="0" t="s">
        <v>838</v>
      </c>
      <c r="Z5220" s="0" t="s">
        <v>571</v>
      </c>
      <c r="AA5220" s="0" t="s">
        <v>4052</v>
      </c>
      <c r="AB5220" s="215" t="n">
        <v>37043.875</v>
      </c>
      <c r="AC5220" s="215" t="n">
        <v>37072.875</v>
      </c>
    </row>
    <row r="5221" customFormat="false" ht="12.75" hidden="false" customHeight="false" outlineLevel="0" collapsed="false">
      <c r="A5221" s="208" t="str">
        <f aca="false">B5221&amp;" "&amp;C5221&amp;" "&amp;D5221</f>
        <v>US Natural Gas Physical</v>
      </c>
      <c r="B5221" s="208" t="str">
        <f aca="false">IF((LEFT(N5221,2)="US"),"US","")</f>
        <v>US</v>
      </c>
      <c r="C5221" s="208" t="str">
        <f aca="false">M5221</f>
        <v>Natural Gas</v>
      </c>
      <c r="D5221" s="208" t="str">
        <f aca="false">IF(ISNUMBER(FIND("Phy",N5221))=TRUE(),"Physical","Financial")</f>
        <v>Physical</v>
      </c>
      <c r="E5221" s="208" t="n">
        <f aca="false">IF(VLOOKUP(S5221,'DD-Lookup'!$J$6:$L$50,3,FALSE())="Monthly",(YEAR(AC5221)-YEAR(AB5221))*12+MONTH(AC5221)-MONTH(AB5221)+1,(AC5221-AB5221+1))</f>
        <v>30</v>
      </c>
      <c r="F5221" s="239" t="n">
        <f aca="false">E5221*SUM(P5221:Q5221)</f>
        <v>300000</v>
      </c>
      <c r="G5221" s="214" t="n">
        <v>1294444</v>
      </c>
      <c r="H5221" s="215" t="n">
        <v>37035.5953703704</v>
      </c>
      <c r="I5221" s="0" t="s">
        <v>1278</v>
      </c>
      <c r="M5221" s="0" t="s">
        <v>858</v>
      </c>
      <c r="N5221" s="0" t="s">
        <v>1305</v>
      </c>
      <c r="O5221" s="0" t="s">
        <v>1804</v>
      </c>
      <c r="Q5221" s="216" t="n">
        <v>10000</v>
      </c>
      <c r="S5221" s="0" t="s">
        <v>1026</v>
      </c>
      <c r="T5221" s="0" t="s">
        <v>784</v>
      </c>
      <c r="U5221" s="218" t="n">
        <v>2.735</v>
      </c>
      <c r="V5221" s="0" t="s">
        <v>2085</v>
      </c>
      <c r="W5221" s="0" t="s">
        <v>1758</v>
      </c>
      <c r="X5221" s="0" t="s">
        <v>1535</v>
      </c>
      <c r="Y5221" s="0" t="s">
        <v>1310</v>
      </c>
      <c r="Z5221" s="0" t="s">
        <v>571</v>
      </c>
      <c r="AA5221" s="0" t="s">
        <v>4053</v>
      </c>
      <c r="AB5221" s="215" t="n">
        <v>37043.875</v>
      </c>
      <c r="AC5221" s="215" t="n">
        <v>37072.875</v>
      </c>
    </row>
    <row r="5222" customFormat="false" ht="12.75" hidden="false" customHeight="false" outlineLevel="0" collapsed="false">
      <c r="A5222" s="208" t="str">
        <f aca="false">B5222&amp;" "&amp;C5222&amp;" "&amp;D5222</f>
        <v>US Natural Gas Physical</v>
      </c>
      <c r="B5222" s="208" t="str">
        <f aca="false">IF((LEFT(N5222,2)="US"),"US","")</f>
        <v>US</v>
      </c>
      <c r="C5222" s="208" t="str">
        <f aca="false">M5222</f>
        <v>Natural Gas</v>
      </c>
      <c r="D5222" s="208" t="str">
        <f aca="false">IF(ISNUMBER(FIND("Phy",N5222))=TRUE(),"Physical","Financial")</f>
        <v>Physical</v>
      </c>
      <c r="E5222" s="208" t="n">
        <f aca="false">IF(VLOOKUP(S5222,'DD-Lookup'!$J$6:$L$50,3,FALSE())="Monthly",(YEAR(AC5222)-YEAR(AB5222))*12+MONTH(AC5222)-MONTH(AB5222)+1,(AC5222-AB5222+1))</f>
        <v>30</v>
      </c>
      <c r="F5222" s="239" t="n">
        <f aca="false">E5222*SUM(P5222:Q5222)</f>
        <v>150000</v>
      </c>
      <c r="G5222" s="214" t="n">
        <v>1294447</v>
      </c>
      <c r="H5222" s="215" t="n">
        <v>37035.5955555556</v>
      </c>
      <c r="I5222" s="0" t="s">
        <v>1428</v>
      </c>
      <c r="M5222" s="0" t="s">
        <v>858</v>
      </c>
      <c r="N5222" s="0" t="s">
        <v>1501</v>
      </c>
      <c r="O5222" s="0" t="s">
        <v>4054</v>
      </c>
      <c r="P5222" s="216" t="n">
        <v>5000</v>
      </c>
      <c r="S5222" s="0" t="s">
        <v>1026</v>
      </c>
      <c r="T5222" s="0" t="s">
        <v>784</v>
      </c>
      <c r="U5222" s="218" t="n">
        <v>-0.0325</v>
      </c>
      <c r="V5222" s="0" t="s">
        <v>1429</v>
      </c>
      <c r="W5222" s="0" t="s">
        <v>1361</v>
      </c>
      <c r="X5222" s="0" t="s">
        <v>1362</v>
      </c>
      <c r="Y5222" s="0" t="s">
        <v>1310</v>
      </c>
      <c r="Z5222" s="0" t="s">
        <v>571</v>
      </c>
      <c r="AA5222" s="0" t="s">
        <v>4055</v>
      </c>
      <c r="AB5222" s="215" t="n">
        <v>37043.875</v>
      </c>
      <c r="AC5222" s="215" t="n">
        <v>37072.875</v>
      </c>
    </row>
    <row r="5223" customFormat="false" ht="12.75" hidden="false" customHeight="false" outlineLevel="0" collapsed="false">
      <c r="A5223" s="208" t="str">
        <f aca="false">B5223&amp;" "&amp;C5223&amp;" "&amp;D5223</f>
        <v>US Natural Gas Financial</v>
      </c>
      <c r="B5223" s="208" t="str">
        <f aca="false">IF((LEFT(N5223,2)="US"),"US","")</f>
        <v>US</v>
      </c>
      <c r="C5223" s="208" t="str">
        <f aca="false">M5223</f>
        <v>Natural Gas</v>
      </c>
      <c r="D5223" s="208" t="str">
        <f aca="false">IF(ISNUMBER(FIND("Phy",N5223))=TRUE(),"Physical","Financial")</f>
        <v>Financial</v>
      </c>
      <c r="E5223" s="208" t="n">
        <f aca="false">IF(VLOOKUP(S5223,'DD-Lookup'!$J$6:$L$50,3,FALSE())="Monthly",(YEAR(AC5223)-YEAR(AB5223))*12+MONTH(AC5223)-MONTH(AB5223)+1,(AC5223-AB5223+1))</f>
        <v>61</v>
      </c>
      <c r="F5223" s="239" t="n">
        <f aca="false">E5223*SUM(P5223:Q5223)</f>
        <v>305000</v>
      </c>
      <c r="G5223" s="214" t="n">
        <v>1294448</v>
      </c>
      <c r="H5223" s="215" t="n">
        <v>37035.5956597222</v>
      </c>
      <c r="I5223" s="0" t="s">
        <v>1045</v>
      </c>
      <c r="J5223" s="0" t="s">
        <v>4056</v>
      </c>
      <c r="K5223" s="0" t="s">
        <v>1200</v>
      </c>
      <c r="M5223" s="0" t="s">
        <v>858</v>
      </c>
      <c r="N5223" s="0" t="s">
        <v>1482</v>
      </c>
      <c r="O5223" s="0" t="s">
        <v>1939</v>
      </c>
      <c r="P5223" s="216" t="n">
        <v>5000</v>
      </c>
      <c r="S5223" s="0" t="s">
        <v>1026</v>
      </c>
      <c r="T5223" s="0" t="s">
        <v>784</v>
      </c>
      <c r="U5223" s="218" t="n">
        <v>5.12</v>
      </c>
      <c r="V5223" s="0" t="s">
        <v>4057</v>
      </c>
      <c r="W5223" s="0" t="s">
        <v>1714</v>
      </c>
      <c r="X5223" s="0" t="s">
        <v>1715</v>
      </c>
      <c r="Y5223" s="0" t="s">
        <v>838</v>
      </c>
      <c r="Z5223" s="0" t="s">
        <v>571</v>
      </c>
      <c r="AA5223" s="0" t="s">
        <v>4058</v>
      </c>
      <c r="AB5223" s="215" t="n">
        <v>37196</v>
      </c>
      <c r="AC5223" s="215" t="n">
        <v>37256</v>
      </c>
    </row>
    <row r="5224" customFormat="false" ht="12.75" hidden="false" customHeight="false" outlineLevel="0" collapsed="false">
      <c r="A5224" s="208" t="str">
        <f aca="false">B5224&amp;" "&amp;C5224&amp;" "&amp;D5224</f>
        <v>US Power Physical</v>
      </c>
      <c r="B5224" s="208" t="str">
        <f aca="false">IF((LEFT(N5224,2)="US"),"US","")</f>
        <v>US</v>
      </c>
      <c r="C5224" s="208" t="str">
        <f aca="false">M5224</f>
        <v>Power</v>
      </c>
      <c r="D5224" s="208" t="str">
        <f aca="false">IF(ISNUMBER(FIND("Phy",N5224))=TRUE(),"Physical","Financial")</f>
        <v>Physical</v>
      </c>
      <c r="E5224" s="208" t="n">
        <f aca="false">IF(VLOOKUP(S5224,'DD-Lookup'!$J$6:$L$50,3,FALSE())="Monthly",(YEAR(AC5224)-YEAR(AB5224))*12+MONTH(AC5224)-MONTH(AB5224)+1,(AC5224-AB5224+1))</f>
        <v>62</v>
      </c>
      <c r="F5224" s="239" t="n">
        <f aca="false">E5224*SUM(P5224:Q5224)</f>
        <v>3100</v>
      </c>
      <c r="G5224" s="214" t="n">
        <v>1294449</v>
      </c>
      <c r="H5224" s="215" t="n">
        <v>37035.5958449074</v>
      </c>
      <c r="I5224" s="0" t="s">
        <v>1183</v>
      </c>
      <c r="M5224" s="0" t="s">
        <v>67</v>
      </c>
      <c r="N5224" s="0" t="s">
        <v>1081</v>
      </c>
      <c r="O5224" s="0" t="s">
        <v>1088</v>
      </c>
      <c r="Q5224" s="216" t="n">
        <v>50</v>
      </c>
      <c r="S5224" s="0" t="s">
        <v>930</v>
      </c>
      <c r="T5224" s="0" t="s">
        <v>784</v>
      </c>
      <c r="U5224" s="218" t="n">
        <v>91.5</v>
      </c>
      <c r="V5224" s="0" t="s">
        <v>1184</v>
      </c>
      <c r="W5224" s="0" t="s">
        <v>1090</v>
      </c>
      <c r="X5224" s="0" t="s">
        <v>1091</v>
      </c>
      <c r="Y5224" s="0" t="s">
        <v>1051</v>
      </c>
      <c r="Z5224" s="0" t="s">
        <v>618</v>
      </c>
      <c r="AA5224" s="0" t="n">
        <v>622125.1</v>
      </c>
      <c r="AB5224" s="215" t="n">
        <v>37073.7159722222</v>
      </c>
      <c r="AC5224" s="215" t="n">
        <v>37134.7159722222</v>
      </c>
    </row>
    <row r="5225" customFormat="false" ht="12.75" hidden="false" customHeight="false" outlineLevel="0" collapsed="false">
      <c r="A5225" s="208" t="str">
        <f aca="false">B5225&amp;" "&amp;C5225&amp;" "&amp;D5225</f>
        <v>US Natural Gas Financial</v>
      </c>
      <c r="B5225" s="208" t="str">
        <f aca="false">IF((LEFT(N5225,2)="US"),"US","")</f>
        <v>US</v>
      </c>
      <c r="C5225" s="208" t="str">
        <f aca="false">M5225</f>
        <v>Natural Gas</v>
      </c>
      <c r="D5225" s="208" t="str">
        <f aca="false">IF(ISNUMBER(FIND("Phy",N5225))=TRUE(),"Physical","Financial")</f>
        <v>Financial</v>
      </c>
      <c r="E5225" s="208" t="n">
        <f aca="false">IF(VLOOKUP(S5225,'DD-Lookup'!$J$6:$L$50,3,FALSE())="Monthly",(YEAR(AC5225)-YEAR(AB5225))*12+MONTH(AC5225)-MONTH(AB5225)+1,(AC5225-AB5225+1))</f>
        <v>30</v>
      </c>
      <c r="F5225" s="239" t="n">
        <f aca="false">E5225*SUM(P5225:Q5225)</f>
        <v>300000</v>
      </c>
      <c r="G5225" s="214" t="n">
        <v>1294451</v>
      </c>
      <c r="H5225" s="215" t="n">
        <v>37035.5959722222</v>
      </c>
      <c r="I5225" s="0" t="s">
        <v>1112</v>
      </c>
      <c r="M5225" s="0" t="s">
        <v>858</v>
      </c>
      <c r="N5225" s="0" t="s">
        <v>1024</v>
      </c>
      <c r="O5225" s="0" t="s">
        <v>1025</v>
      </c>
      <c r="Q5225" s="216" t="n">
        <v>10000</v>
      </c>
      <c r="S5225" s="0" t="s">
        <v>1026</v>
      </c>
      <c r="T5225" s="0" t="s">
        <v>784</v>
      </c>
      <c r="U5225" s="218" t="n">
        <v>4.065</v>
      </c>
      <c r="V5225" s="0" t="s">
        <v>2596</v>
      </c>
      <c r="W5225" s="0" t="s">
        <v>1028</v>
      </c>
      <c r="X5225" s="0" t="s">
        <v>1029</v>
      </c>
      <c r="Y5225" s="0" t="s">
        <v>838</v>
      </c>
      <c r="Z5225" s="0" t="s">
        <v>571</v>
      </c>
      <c r="AA5225" s="0" t="s">
        <v>4059</v>
      </c>
      <c r="AB5225" s="215" t="n">
        <v>37043.875</v>
      </c>
      <c r="AC5225" s="215" t="n">
        <v>37072.875</v>
      </c>
    </row>
    <row r="5226" customFormat="false" ht="12.75" hidden="false" customHeight="false" outlineLevel="0" collapsed="false">
      <c r="A5226" s="208" t="str">
        <f aca="false">B5226&amp;" "&amp;C5226&amp;" "&amp;D5226</f>
        <v>US Natural Gas Financial</v>
      </c>
      <c r="B5226" s="208" t="str">
        <f aca="false">IF((LEFT(N5226,2)="US"),"US","")</f>
        <v>US</v>
      </c>
      <c r="C5226" s="208" t="str">
        <f aca="false">M5226</f>
        <v>Natural Gas</v>
      </c>
      <c r="D5226" s="208" t="str">
        <f aca="false">IF(ISNUMBER(FIND("Phy",N5226))=TRUE(),"Physical","Financial")</f>
        <v>Financial</v>
      </c>
      <c r="E5226" s="208" t="n">
        <f aca="false">IF(VLOOKUP(S5226,'DD-Lookup'!$J$6:$L$50,3,FALSE())="Monthly",(YEAR(AC5226)-YEAR(AB5226))*12+MONTH(AC5226)-MONTH(AB5226)+1,(AC5226-AB5226+1))</f>
        <v>153</v>
      </c>
      <c r="F5226" s="239" t="n">
        <f aca="false">E5226*SUM(P5226:Q5226)</f>
        <v>382500</v>
      </c>
      <c r="G5226" s="214" t="n">
        <v>1294453</v>
      </c>
      <c r="H5226" s="215" t="n">
        <v>37035.5961342593</v>
      </c>
      <c r="I5226" s="0" t="s">
        <v>1779</v>
      </c>
      <c r="M5226" s="0" t="s">
        <v>858</v>
      </c>
      <c r="N5226" s="0" t="s">
        <v>1024</v>
      </c>
      <c r="O5226" s="0" t="s">
        <v>1303</v>
      </c>
      <c r="Q5226" s="216" t="n">
        <v>2500</v>
      </c>
      <c r="S5226" s="0" t="s">
        <v>1026</v>
      </c>
      <c r="T5226" s="0" t="s">
        <v>784</v>
      </c>
      <c r="U5226" s="218" t="n">
        <v>4.185</v>
      </c>
      <c r="V5226" s="0" t="s">
        <v>2271</v>
      </c>
      <c r="W5226" s="0" t="s">
        <v>1028</v>
      </c>
      <c r="X5226" s="0" t="s">
        <v>1029</v>
      </c>
      <c r="Y5226" s="0" t="s">
        <v>838</v>
      </c>
      <c r="Z5226" s="0" t="s">
        <v>571</v>
      </c>
      <c r="AA5226" s="0" t="s">
        <v>4060</v>
      </c>
      <c r="AB5226" s="215" t="n">
        <v>37043</v>
      </c>
      <c r="AC5226" s="215" t="n">
        <v>37195</v>
      </c>
    </row>
    <row r="5227" customFormat="false" ht="12.75" hidden="false" customHeight="false" outlineLevel="0" collapsed="false">
      <c r="A5227" s="208" t="str">
        <f aca="false">B5227&amp;" "&amp;C5227&amp;" "&amp;D5227</f>
        <v>US Power Physical</v>
      </c>
      <c r="B5227" s="208" t="str">
        <f aca="false">IF((LEFT(N5227,2)="US"),"US","")</f>
        <v>US</v>
      </c>
      <c r="C5227" s="208" t="str">
        <f aca="false">M5227</f>
        <v>Power</v>
      </c>
      <c r="D5227" s="208" t="str">
        <f aca="false">IF(ISNUMBER(FIND("Phy",N5227))=TRUE(),"Physical","Financial")</f>
        <v>Physical</v>
      </c>
      <c r="E5227" s="208" t="n">
        <f aca="false">IF(VLOOKUP(S5227,'DD-Lookup'!$J$6:$L$50,3,FALSE())="Monthly",(YEAR(AC5227)-YEAR(AB5227))*12+MONTH(AC5227)-MONTH(AB5227)+1,(AC5227-AB5227+1))</f>
        <v>30</v>
      </c>
      <c r="F5227" s="239" t="n">
        <f aca="false">E5227*SUM(P5227:Q5227)</f>
        <v>1500</v>
      </c>
      <c r="G5227" s="214" t="n">
        <v>1294454</v>
      </c>
      <c r="H5227" s="215" t="n">
        <v>37035.5961921296</v>
      </c>
      <c r="I5227" s="0" t="s">
        <v>1183</v>
      </c>
      <c r="M5227" s="0" t="s">
        <v>67</v>
      </c>
      <c r="N5227" s="0" t="s">
        <v>1081</v>
      </c>
      <c r="O5227" s="0" t="s">
        <v>1181</v>
      </c>
      <c r="Q5227" s="216" t="n">
        <v>50</v>
      </c>
      <c r="S5227" s="0" t="s">
        <v>930</v>
      </c>
      <c r="T5227" s="0" t="s">
        <v>784</v>
      </c>
      <c r="U5227" s="218" t="n">
        <v>70.5</v>
      </c>
      <c r="V5227" s="0" t="s">
        <v>1184</v>
      </c>
      <c r="W5227" s="0" t="s">
        <v>1084</v>
      </c>
      <c r="X5227" s="0" t="s">
        <v>1182</v>
      </c>
      <c r="Y5227" s="0" t="s">
        <v>1051</v>
      </c>
      <c r="Z5227" s="0" t="s">
        <v>618</v>
      </c>
      <c r="AA5227" s="0" t="n">
        <v>622130.1</v>
      </c>
      <c r="AB5227" s="215" t="n">
        <v>37043.5944444445</v>
      </c>
      <c r="AC5227" s="215" t="n">
        <v>37072.5944444445</v>
      </c>
    </row>
    <row r="5228" customFormat="false" ht="12.75" hidden="false" customHeight="false" outlineLevel="0" collapsed="false">
      <c r="A5228" s="208" t="str">
        <f aca="false">B5228&amp;" "&amp;C5228&amp;" "&amp;D5228</f>
        <v>US Power Physical</v>
      </c>
      <c r="B5228" s="208" t="str">
        <f aca="false">IF((LEFT(N5228,2)="US"),"US","")</f>
        <v>US</v>
      </c>
      <c r="C5228" s="208" t="str">
        <f aca="false">M5228</f>
        <v>Power</v>
      </c>
      <c r="D5228" s="208" t="str">
        <f aca="false">IF(ISNUMBER(FIND("Phy",N5228))=TRUE(),"Physical","Financial")</f>
        <v>Physical</v>
      </c>
      <c r="E5228" s="208" t="n">
        <f aca="false">IF(VLOOKUP(S5228,'DD-Lookup'!$J$6:$L$50,3,FALSE())="Monthly",(YEAR(AC5228)-YEAR(AB5228))*12+MONTH(AC5228)-MONTH(AB5228)+1,(AC5228-AB5228+1))</f>
        <v>30</v>
      </c>
      <c r="F5228" s="239" t="n">
        <f aca="false">E5228*SUM(P5228:Q5228)</f>
        <v>1500</v>
      </c>
      <c r="G5228" s="214" t="n">
        <v>1294459</v>
      </c>
      <c r="H5228" s="215" t="n">
        <v>37035.5971990741</v>
      </c>
      <c r="I5228" s="0" t="s">
        <v>1248</v>
      </c>
      <c r="M5228" s="0" t="s">
        <v>67</v>
      </c>
      <c r="N5228" s="0" t="s">
        <v>1081</v>
      </c>
      <c r="O5228" s="0" t="s">
        <v>1240</v>
      </c>
      <c r="Q5228" s="216" t="n">
        <v>50</v>
      </c>
      <c r="S5228" s="0" t="s">
        <v>930</v>
      </c>
      <c r="T5228" s="0" t="s">
        <v>784</v>
      </c>
      <c r="U5228" s="218" t="n">
        <v>64.5</v>
      </c>
      <c r="V5228" s="0" t="s">
        <v>1463</v>
      </c>
      <c r="W5228" s="0" t="s">
        <v>1241</v>
      </c>
      <c r="X5228" s="0" t="s">
        <v>1229</v>
      </c>
      <c r="Y5228" s="0" t="s">
        <v>1051</v>
      </c>
      <c r="Z5228" s="0" t="s">
        <v>618</v>
      </c>
      <c r="AA5228" s="0" t="n">
        <v>622131.1</v>
      </c>
      <c r="AB5228" s="215" t="n">
        <v>37043.6006944444</v>
      </c>
      <c r="AC5228" s="215" t="n">
        <v>37072.6006944444</v>
      </c>
    </row>
    <row r="5229" customFormat="false" ht="12.75" hidden="false" customHeight="false" outlineLevel="0" collapsed="false">
      <c r="A5229" s="208" t="str">
        <f aca="false">B5229&amp;" "&amp;C5229&amp;" "&amp;D5229</f>
        <v>US Natural Gas Financial</v>
      </c>
      <c r="B5229" s="208" t="str">
        <f aca="false">IF((LEFT(N5229,2)="US"),"US","")</f>
        <v>US</v>
      </c>
      <c r="C5229" s="208" t="str">
        <f aca="false">M5229</f>
        <v>Natural Gas</v>
      </c>
      <c r="D5229" s="208" t="str">
        <f aca="false">IF(ISNUMBER(FIND("Phy",N5229))=TRUE(),"Physical","Financial")</f>
        <v>Financial</v>
      </c>
      <c r="E5229" s="208" t="n">
        <f aca="false">IF(VLOOKUP(S5229,'DD-Lookup'!$J$6:$L$50,3,FALSE())="Monthly",(YEAR(AC5229)-YEAR(AB5229))*12+MONTH(AC5229)-MONTH(AB5229)+1,(AC5229-AB5229+1))</f>
        <v>151</v>
      </c>
      <c r="F5229" s="239" t="n">
        <f aca="false">E5229*SUM(P5229:Q5229)</f>
        <v>755000</v>
      </c>
      <c r="G5229" s="214" t="n">
        <v>1294460</v>
      </c>
      <c r="H5229" s="215" t="n">
        <v>37035.5972453704</v>
      </c>
      <c r="I5229" s="0" t="s">
        <v>1023</v>
      </c>
      <c r="M5229" s="0" t="s">
        <v>858</v>
      </c>
      <c r="N5229" s="0" t="s">
        <v>1024</v>
      </c>
      <c r="O5229" s="0" t="s">
        <v>1289</v>
      </c>
      <c r="Q5229" s="216" t="n">
        <v>5000</v>
      </c>
      <c r="S5229" s="0" t="s">
        <v>1026</v>
      </c>
      <c r="T5229" s="0" t="s">
        <v>784</v>
      </c>
      <c r="U5229" s="218" t="n">
        <v>4.575</v>
      </c>
      <c r="V5229" s="0" t="s">
        <v>1416</v>
      </c>
      <c r="W5229" s="0" t="s">
        <v>1028</v>
      </c>
      <c r="X5229" s="0" t="s">
        <v>1029</v>
      </c>
      <c r="Y5229" s="0" t="s">
        <v>838</v>
      </c>
      <c r="Z5229" s="0" t="s">
        <v>571</v>
      </c>
      <c r="AA5229" s="0" t="s">
        <v>4061</v>
      </c>
      <c r="AB5229" s="215" t="n">
        <v>37196</v>
      </c>
      <c r="AC5229" s="215" t="n">
        <v>37346</v>
      </c>
    </row>
    <row r="5230" customFormat="false" ht="12.75" hidden="false" customHeight="false" outlineLevel="0" collapsed="false">
      <c r="A5230" s="208" t="str">
        <f aca="false">B5230&amp;" "&amp;C5230&amp;" "&amp;D5230</f>
        <v>US Natural Gas Physical</v>
      </c>
      <c r="B5230" s="208" t="str">
        <f aca="false">IF((LEFT(N5230,2)="US"),"US","")</f>
        <v>US</v>
      </c>
      <c r="C5230" s="208" t="str">
        <f aca="false">M5230</f>
        <v>Natural Gas</v>
      </c>
      <c r="D5230" s="208" t="str">
        <f aca="false">IF(ISNUMBER(FIND("Phy",N5230))=TRUE(),"Physical","Financial")</f>
        <v>Physical</v>
      </c>
      <c r="E5230" s="208" t="n">
        <f aca="false">IF(VLOOKUP(S5230,'DD-Lookup'!$J$6:$L$50,3,FALSE())="Monthly",(YEAR(AC5230)-YEAR(AB5230))*12+MONTH(AC5230)-MONTH(AB5230)+1,(AC5230-AB5230+1))</f>
        <v>30</v>
      </c>
      <c r="F5230" s="239" t="n">
        <f aca="false">E5230*SUM(P5230:Q5230)</f>
        <v>32190</v>
      </c>
      <c r="G5230" s="214" t="n">
        <v>1294461</v>
      </c>
      <c r="H5230" s="215" t="n">
        <v>37035.5972916667</v>
      </c>
      <c r="I5230" s="0" t="s">
        <v>1183</v>
      </c>
      <c r="M5230" s="0" t="s">
        <v>858</v>
      </c>
      <c r="N5230" s="0" t="s">
        <v>1305</v>
      </c>
      <c r="O5230" s="0" t="s">
        <v>3324</v>
      </c>
      <c r="P5230" s="216" t="n">
        <v>1073</v>
      </c>
      <c r="S5230" s="0" t="s">
        <v>1026</v>
      </c>
      <c r="T5230" s="0" t="s">
        <v>784</v>
      </c>
      <c r="U5230" s="218" t="n">
        <v>2.65</v>
      </c>
      <c r="V5230" s="0" t="s">
        <v>2502</v>
      </c>
      <c r="W5230" s="0" t="s">
        <v>1605</v>
      </c>
      <c r="X5230" s="0" t="s">
        <v>1606</v>
      </c>
      <c r="Y5230" s="0" t="s">
        <v>1310</v>
      </c>
      <c r="Z5230" s="0" t="s">
        <v>571</v>
      </c>
      <c r="AA5230" s="0" t="s">
        <v>4062</v>
      </c>
      <c r="AB5230" s="215" t="n">
        <v>37043.875</v>
      </c>
      <c r="AC5230" s="215" t="n">
        <v>37072.875</v>
      </c>
    </row>
    <row r="5231" customFormat="false" ht="12.75" hidden="false" customHeight="false" outlineLevel="0" collapsed="false">
      <c r="A5231" s="208" t="str">
        <f aca="false">B5231&amp;" "&amp;C5231&amp;" "&amp;D5231</f>
        <v> Metals Financial</v>
      </c>
      <c r="B5231" s="208" t="str">
        <f aca="false">IF((LEFT(N5231,2)="US"),"US","")</f>
        <v/>
      </c>
      <c r="C5231" s="208" t="str">
        <f aca="false">M5231</f>
        <v>Metals</v>
      </c>
      <c r="D5231" s="208" t="str">
        <f aca="false">IF(ISNUMBER(FIND("Phy",N5231))=TRUE(),"Physical","Financial")</f>
        <v>Financial</v>
      </c>
      <c r="E5231" s="208" t="n">
        <f aca="false">IF(VLOOKUP(S5231,'DD-Lookup'!$J$6:$L$50,3,FALSE())="Monthly",(YEAR(AC5231)-YEAR(AB5231))*12+MONTH(AC5231)-MONTH(AB5231)+1,(AC5231-AB5231+1))</f>
        <v>1</v>
      </c>
      <c r="F5231" s="239" t="n">
        <f aca="false">E5231*SUM(P5231:Q5231)</f>
        <v>20</v>
      </c>
      <c r="G5231" s="214" t="n">
        <v>1294463</v>
      </c>
      <c r="H5231" s="215" t="n">
        <v>37035.597349537</v>
      </c>
      <c r="I5231" s="0" t="s">
        <v>792</v>
      </c>
      <c r="M5231" s="0" t="s">
        <v>780</v>
      </c>
      <c r="N5231" s="0" t="s">
        <v>781</v>
      </c>
      <c r="O5231" s="0" t="s">
        <v>782</v>
      </c>
      <c r="P5231" s="216" t="n">
        <v>20</v>
      </c>
      <c r="S5231" s="0" t="s">
        <v>783</v>
      </c>
      <c r="T5231" s="0" t="s">
        <v>784</v>
      </c>
      <c r="U5231" s="218" t="n">
        <v>1543</v>
      </c>
      <c r="V5231" s="0" t="s">
        <v>4063</v>
      </c>
      <c r="W5231" s="0" t="s">
        <v>4064</v>
      </c>
      <c r="X5231" s="0" t="s">
        <v>787</v>
      </c>
      <c r="Y5231" s="0" t="s">
        <v>788</v>
      </c>
      <c r="Z5231" s="0" t="s">
        <v>789</v>
      </c>
      <c r="AA5231" s="0" t="n">
        <v>2151707</v>
      </c>
    </row>
    <row r="5232" customFormat="false" ht="12.75" hidden="false" customHeight="false" outlineLevel="0" collapsed="false">
      <c r="A5232" s="208" t="str">
        <f aca="false">B5232&amp;" "&amp;C5232&amp;" "&amp;D5232</f>
        <v> Natural Gas Financial</v>
      </c>
      <c r="B5232" s="208" t="str">
        <f aca="false">IF((LEFT(N5232,2)="US"),"US","")</f>
        <v/>
      </c>
      <c r="C5232" s="208" t="str">
        <f aca="false">M5232</f>
        <v>Natural Gas</v>
      </c>
      <c r="D5232" s="208" t="str">
        <f aca="false">IF(ISNUMBER(FIND("Phy",N5232))=TRUE(),"Physical","Financial")</f>
        <v>Financial</v>
      </c>
      <c r="E5232" s="208" t="n">
        <f aca="false">IF(VLOOKUP(S5232,'DD-Lookup'!$J$6:$L$50,3,FALSE())="Monthly",(YEAR(AC5232)-YEAR(AB5232))*12+MONTH(AC5232)-MONTH(AB5232)+1,(AC5232-AB5232+1))</f>
        <v>123</v>
      </c>
      <c r="F5232" s="239" t="n">
        <f aca="false">E5232*SUM(P5232:Q5232)</f>
        <v>615000</v>
      </c>
      <c r="G5232" s="214" t="n">
        <v>1294464</v>
      </c>
      <c r="H5232" s="215" t="n">
        <v>37035.5973842593</v>
      </c>
      <c r="I5232" s="0" t="s">
        <v>1066</v>
      </c>
      <c r="M5232" s="0" t="s">
        <v>858</v>
      </c>
      <c r="N5232" s="0" t="s">
        <v>2540</v>
      </c>
      <c r="O5232" s="0" t="s">
        <v>3180</v>
      </c>
      <c r="Q5232" s="216" t="n">
        <v>5000</v>
      </c>
      <c r="S5232" s="0" t="s">
        <v>1026</v>
      </c>
      <c r="T5232" s="0" t="s">
        <v>784</v>
      </c>
      <c r="U5232" s="218" t="n">
        <v>-0.3725</v>
      </c>
      <c r="V5232" s="0" t="s">
        <v>2811</v>
      </c>
      <c r="W5232" s="0" t="s">
        <v>2543</v>
      </c>
      <c r="X5232" s="0" t="s">
        <v>2768</v>
      </c>
      <c r="Y5232" s="0" t="s">
        <v>838</v>
      </c>
      <c r="Z5232" s="0" t="s">
        <v>628</v>
      </c>
      <c r="AA5232" s="0" t="s">
        <v>4065</v>
      </c>
      <c r="AB5232" s="215" t="n">
        <v>37073</v>
      </c>
      <c r="AC5232" s="215" t="n">
        <v>37195</v>
      </c>
    </row>
    <row r="5233" customFormat="false" ht="12.75" hidden="false" customHeight="false" outlineLevel="0" collapsed="false">
      <c r="A5233" s="208" t="str">
        <f aca="false">B5233&amp;" "&amp;C5233&amp;" "&amp;D5233</f>
        <v> Natural Gas Financial</v>
      </c>
      <c r="B5233" s="208" t="str">
        <f aca="false">IF((LEFT(N5233,2)="US"),"US","")</f>
        <v/>
      </c>
      <c r="C5233" s="208" t="str">
        <f aca="false">M5233</f>
        <v>Natural Gas</v>
      </c>
      <c r="D5233" s="208" t="str">
        <f aca="false">IF(ISNUMBER(FIND("Phy",N5233))=TRUE(),"Physical","Financial")</f>
        <v>Financial</v>
      </c>
      <c r="E5233" s="208" t="n">
        <f aca="false">IF(VLOOKUP(S5233,'DD-Lookup'!$J$6:$L$50,3,FALSE())="Monthly",(YEAR(AC5233)-YEAR(AB5233))*12+MONTH(AC5233)-MONTH(AB5233)+1,(AC5233-AB5233+1))</f>
        <v>92</v>
      </c>
      <c r="F5233" s="239" t="n">
        <f aca="false">E5233*SUM(P5233:Q5233)</f>
        <v>460000</v>
      </c>
      <c r="G5233" s="214" t="n">
        <v>1294465</v>
      </c>
      <c r="H5233" s="215" t="n">
        <v>37035.5975578704</v>
      </c>
      <c r="I5233" s="0" t="s">
        <v>1874</v>
      </c>
      <c r="M5233" s="0" t="s">
        <v>858</v>
      </c>
      <c r="N5233" s="0" t="s">
        <v>2540</v>
      </c>
      <c r="O5233" s="0" t="s">
        <v>2541</v>
      </c>
      <c r="P5233" s="216" t="n">
        <v>5000</v>
      </c>
      <c r="S5233" s="0" t="s">
        <v>1026</v>
      </c>
      <c r="T5233" s="0" t="s">
        <v>784</v>
      </c>
      <c r="U5233" s="218" t="n">
        <v>-0.24</v>
      </c>
      <c r="V5233" s="0" t="s">
        <v>2215</v>
      </c>
      <c r="W5233" s="0" t="s">
        <v>2543</v>
      </c>
      <c r="X5233" s="0" t="s">
        <v>2544</v>
      </c>
      <c r="Y5233" s="0" t="s">
        <v>838</v>
      </c>
      <c r="Z5233" s="0" t="s">
        <v>628</v>
      </c>
      <c r="AA5233" s="0" t="s">
        <v>4066</v>
      </c>
      <c r="AB5233" s="215" t="n">
        <v>37073</v>
      </c>
      <c r="AC5233" s="215" t="n">
        <v>37164</v>
      </c>
    </row>
    <row r="5234" customFormat="false" ht="12.75" hidden="false" customHeight="false" outlineLevel="0" collapsed="false">
      <c r="A5234" s="208" t="str">
        <f aca="false">B5234&amp;" "&amp;C5234&amp;" "&amp;D5234</f>
        <v>US Natural Gas Financial</v>
      </c>
      <c r="B5234" s="208" t="str">
        <f aca="false">IF((LEFT(N5234,2)="US"),"US","")</f>
        <v>US</v>
      </c>
      <c r="C5234" s="208" t="str">
        <f aca="false">M5234</f>
        <v>Natural Gas</v>
      </c>
      <c r="D5234" s="208" t="str">
        <f aca="false">IF(ISNUMBER(FIND("Phy",N5234))=TRUE(),"Physical","Financial")</f>
        <v>Financial</v>
      </c>
      <c r="E5234" s="208" t="n">
        <f aca="false">IF(VLOOKUP(S5234,'DD-Lookup'!$J$6:$L$50,3,FALSE())="Monthly",(YEAR(AC5234)-YEAR(AB5234))*12+MONTH(AC5234)-MONTH(AB5234)+1,(AC5234-AB5234+1))</f>
        <v>30</v>
      </c>
      <c r="F5234" s="239" t="n">
        <f aca="false">E5234*SUM(P5234:Q5234)</f>
        <v>75000</v>
      </c>
      <c r="G5234" s="214" t="n">
        <v>1294469</v>
      </c>
      <c r="H5234" s="215" t="n">
        <v>37035.5977199074</v>
      </c>
      <c r="I5234" s="0" t="s">
        <v>1098</v>
      </c>
      <c r="M5234" s="0" t="s">
        <v>858</v>
      </c>
      <c r="N5234" s="0" t="s">
        <v>1024</v>
      </c>
      <c r="O5234" s="0" t="s">
        <v>1025</v>
      </c>
      <c r="Q5234" s="216" t="n">
        <v>2500</v>
      </c>
      <c r="S5234" s="0" t="s">
        <v>1026</v>
      </c>
      <c r="T5234" s="0" t="s">
        <v>784</v>
      </c>
      <c r="U5234" s="218" t="n">
        <v>4.06</v>
      </c>
      <c r="V5234" s="0" t="s">
        <v>1100</v>
      </c>
      <c r="W5234" s="0" t="s">
        <v>1028</v>
      </c>
      <c r="X5234" s="0" t="s">
        <v>1029</v>
      </c>
      <c r="Y5234" s="0" t="s">
        <v>838</v>
      </c>
      <c r="Z5234" s="0" t="s">
        <v>571</v>
      </c>
      <c r="AA5234" s="0" t="s">
        <v>4067</v>
      </c>
      <c r="AB5234" s="215" t="n">
        <v>37043.875</v>
      </c>
      <c r="AC5234" s="215" t="n">
        <v>37072.875</v>
      </c>
    </row>
    <row r="5235" customFormat="false" ht="12.75" hidden="false" customHeight="false" outlineLevel="0" collapsed="false">
      <c r="A5235" s="208" t="str">
        <f aca="false">B5235&amp;" "&amp;C5235&amp;" "&amp;D5235</f>
        <v>US Natural Gas Financial</v>
      </c>
      <c r="B5235" s="208" t="str">
        <f aca="false">IF((LEFT(N5235,2)="US"),"US","")</f>
        <v>US</v>
      </c>
      <c r="C5235" s="208" t="str">
        <f aca="false">M5235</f>
        <v>Natural Gas</v>
      </c>
      <c r="D5235" s="208" t="str">
        <f aca="false">IF(ISNUMBER(FIND("Phy",N5235))=TRUE(),"Physical","Financial")</f>
        <v>Financial</v>
      </c>
      <c r="E5235" s="208" t="n">
        <f aca="false">IF(VLOOKUP(S5235,'DD-Lookup'!$J$6:$L$50,3,FALSE())="Monthly",(YEAR(AC5235)-YEAR(AB5235))*12+MONTH(AC5235)-MONTH(AB5235)+1,(AC5235-AB5235+1))</f>
        <v>151</v>
      </c>
      <c r="F5235" s="239" t="n">
        <f aca="false">E5235*SUM(P5235:Q5235)</f>
        <v>755000</v>
      </c>
      <c r="G5235" s="214" t="n">
        <v>1294470</v>
      </c>
      <c r="H5235" s="215" t="n">
        <v>37035.5977662037</v>
      </c>
      <c r="I5235" s="0" t="s">
        <v>1023</v>
      </c>
      <c r="M5235" s="0" t="s">
        <v>858</v>
      </c>
      <c r="N5235" s="0" t="s">
        <v>1024</v>
      </c>
      <c r="O5235" s="0" t="s">
        <v>1289</v>
      </c>
      <c r="Q5235" s="216" t="n">
        <v>5000</v>
      </c>
      <c r="S5235" s="0" t="s">
        <v>1026</v>
      </c>
      <c r="T5235" s="0" t="s">
        <v>784</v>
      </c>
      <c r="U5235" s="218" t="n">
        <v>4.58</v>
      </c>
      <c r="V5235" s="0" t="s">
        <v>1416</v>
      </c>
      <c r="W5235" s="0" t="s">
        <v>1028</v>
      </c>
      <c r="X5235" s="0" t="s">
        <v>1029</v>
      </c>
      <c r="Y5235" s="0" t="s">
        <v>838</v>
      </c>
      <c r="Z5235" s="0" t="s">
        <v>571</v>
      </c>
      <c r="AA5235" s="0" t="s">
        <v>4068</v>
      </c>
      <c r="AB5235" s="215" t="n">
        <v>37196</v>
      </c>
      <c r="AC5235" s="215" t="n">
        <v>37346</v>
      </c>
    </row>
    <row r="5236" customFormat="false" ht="12.75" hidden="false" customHeight="false" outlineLevel="0" collapsed="false">
      <c r="A5236" s="208" t="str">
        <f aca="false">B5236&amp;" "&amp;C5236&amp;" "&amp;D5236</f>
        <v>US Natural Gas Financial</v>
      </c>
      <c r="B5236" s="208" t="str">
        <f aca="false">IF((LEFT(N5236,2)="US"),"US","")</f>
        <v>US</v>
      </c>
      <c r="C5236" s="208" t="str">
        <f aca="false">M5236</f>
        <v>Natural Gas</v>
      </c>
      <c r="D5236" s="208" t="str">
        <f aca="false">IF(ISNUMBER(FIND("Phy",N5236))=TRUE(),"Physical","Financial")</f>
        <v>Financial</v>
      </c>
      <c r="E5236" s="208" t="n">
        <f aca="false">IF(VLOOKUP(S5236,'DD-Lookup'!$J$6:$L$50,3,FALSE())="Monthly",(YEAR(AC5236)-YEAR(AB5236))*12+MONTH(AC5236)-MONTH(AB5236)+1,(AC5236-AB5236+1))</f>
        <v>30</v>
      </c>
      <c r="F5236" s="239" t="n">
        <f aca="false">E5236*SUM(P5236:Q5236)</f>
        <v>450000</v>
      </c>
      <c r="G5236" s="214" t="n">
        <v>1294471</v>
      </c>
      <c r="H5236" s="215" t="n">
        <v>37035.5978125</v>
      </c>
      <c r="I5236" s="0" t="s">
        <v>1170</v>
      </c>
      <c r="M5236" s="0" t="s">
        <v>858</v>
      </c>
      <c r="N5236" s="0" t="s">
        <v>1024</v>
      </c>
      <c r="O5236" s="0" t="s">
        <v>1025</v>
      </c>
      <c r="Q5236" s="216" t="n">
        <v>15000</v>
      </c>
      <c r="S5236" s="0" t="s">
        <v>1026</v>
      </c>
      <c r="T5236" s="0" t="s">
        <v>784</v>
      </c>
      <c r="U5236" s="218" t="n">
        <v>4.06</v>
      </c>
      <c r="V5236" s="0" t="s">
        <v>1171</v>
      </c>
      <c r="W5236" s="0" t="s">
        <v>1028</v>
      </c>
      <c r="X5236" s="0" t="s">
        <v>1029</v>
      </c>
      <c r="Y5236" s="0" t="s">
        <v>838</v>
      </c>
      <c r="Z5236" s="0" t="s">
        <v>571</v>
      </c>
      <c r="AA5236" s="0" t="s">
        <v>4069</v>
      </c>
      <c r="AB5236" s="215" t="n">
        <v>37043.875</v>
      </c>
      <c r="AC5236" s="215" t="n">
        <v>37072.875</v>
      </c>
    </row>
    <row r="5237" customFormat="false" ht="12.75" hidden="false" customHeight="false" outlineLevel="0" collapsed="false">
      <c r="A5237" s="208" t="str">
        <f aca="false">B5237&amp;" "&amp;C5237&amp;" "&amp;D5237</f>
        <v>US Natural Gas Financial</v>
      </c>
      <c r="B5237" s="208" t="str">
        <f aca="false">IF((LEFT(N5237,2)="US"),"US","")</f>
        <v>US</v>
      </c>
      <c r="C5237" s="208" t="str">
        <f aca="false">M5237</f>
        <v>Natural Gas</v>
      </c>
      <c r="D5237" s="208" t="str">
        <f aca="false">IF(ISNUMBER(FIND("Phy",N5237))=TRUE(),"Physical","Financial")</f>
        <v>Financial</v>
      </c>
      <c r="E5237" s="208" t="n">
        <f aca="false">IF(VLOOKUP(S5237,'DD-Lookup'!$J$6:$L$50,3,FALSE())="Monthly",(YEAR(AC5237)-YEAR(AB5237))*12+MONTH(AC5237)-MONTH(AB5237)+1,(AC5237-AB5237+1))</f>
        <v>61</v>
      </c>
      <c r="F5237" s="239" t="n">
        <f aca="false">E5237*SUM(P5237:Q5237)</f>
        <v>305000</v>
      </c>
      <c r="G5237" s="214" t="n">
        <v>1294472</v>
      </c>
      <c r="H5237" s="215" t="n">
        <v>37035.5978472222</v>
      </c>
      <c r="I5237" s="0" t="s">
        <v>1233</v>
      </c>
      <c r="M5237" s="0" t="s">
        <v>858</v>
      </c>
      <c r="N5237" s="0" t="s">
        <v>1482</v>
      </c>
      <c r="O5237" s="0" t="s">
        <v>1939</v>
      </c>
      <c r="P5237" s="216" t="n">
        <v>5000</v>
      </c>
      <c r="S5237" s="0" t="s">
        <v>1026</v>
      </c>
      <c r="T5237" s="0" t="s">
        <v>784</v>
      </c>
      <c r="U5237" s="218" t="n">
        <v>4.97</v>
      </c>
      <c r="V5237" s="0" t="s">
        <v>1940</v>
      </c>
      <c r="W5237" s="0" t="s">
        <v>1714</v>
      </c>
      <c r="X5237" s="0" t="s">
        <v>1715</v>
      </c>
      <c r="Y5237" s="0" t="s">
        <v>838</v>
      </c>
      <c r="Z5237" s="0" t="s">
        <v>571</v>
      </c>
      <c r="AA5237" s="0" t="s">
        <v>4070</v>
      </c>
      <c r="AB5237" s="215" t="n">
        <v>37196</v>
      </c>
      <c r="AC5237" s="215" t="n">
        <v>37256</v>
      </c>
    </row>
    <row r="5238" customFormat="false" ht="12.75" hidden="false" customHeight="false" outlineLevel="0" collapsed="false">
      <c r="A5238" s="208" t="str">
        <f aca="false">B5238&amp;" "&amp;C5238&amp;" "&amp;D5238</f>
        <v>US Natural Gas Financial</v>
      </c>
      <c r="B5238" s="208" t="str">
        <f aca="false">IF((LEFT(N5238,2)="US"),"US","")</f>
        <v>US</v>
      </c>
      <c r="C5238" s="208" t="str">
        <f aca="false">M5238</f>
        <v>Natural Gas</v>
      </c>
      <c r="D5238" s="208" t="str">
        <f aca="false">IF(ISNUMBER(FIND("Phy",N5238))=TRUE(),"Physical","Financial")</f>
        <v>Financial</v>
      </c>
      <c r="E5238" s="208" t="n">
        <f aca="false">IF(VLOOKUP(S5238,'DD-Lookup'!$J$6:$L$50,3,FALSE())="Monthly",(YEAR(AC5238)-YEAR(AB5238))*12+MONTH(AC5238)-MONTH(AB5238)+1,(AC5238-AB5238+1))</f>
        <v>30</v>
      </c>
      <c r="F5238" s="239" t="n">
        <f aca="false">E5238*SUM(P5238:Q5238)</f>
        <v>150000</v>
      </c>
      <c r="G5238" s="214" t="n">
        <v>1294477</v>
      </c>
      <c r="H5238" s="215" t="n">
        <v>37035.5982175926</v>
      </c>
      <c r="I5238" s="0" t="s">
        <v>2097</v>
      </c>
      <c r="M5238" s="0" t="s">
        <v>858</v>
      </c>
      <c r="N5238" s="0" t="s">
        <v>1482</v>
      </c>
      <c r="O5238" s="0" t="s">
        <v>2434</v>
      </c>
      <c r="P5238" s="216" t="n">
        <v>5000</v>
      </c>
      <c r="S5238" s="0" t="s">
        <v>1026</v>
      </c>
      <c r="T5238" s="0" t="s">
        <v>784</v>
      </c>
      <c r="U5238" s="218" t="n">
        <v>-1.26</v>
      </c>
      <c r="V5238" s="0" t="s">
        <v>2435</v>
      </c>
      <c r="W5238" s="0" t="s">
        <v>2070</v>
      </c>
      <c r="X5238" s="0" t="s">
        <v>2071</v>
      </c>
      <c r="Y5238" s="0" t="s">
        <v>838</v>
      </c>
      <c r="Z5238" s="0" t="s">
        <v>571</v>
      </c>
      <c r="AA5238" s="0" t="s">
        <v>4071</v>
      </c>
      <c r="AB5238" s="215" t="n">
        <v>37043.875</v>
      </c>
      <c r="AC5238" s="215" t="n">
        <v>37072.875</v>
      </c>
    </row>
    <row r="5239" customFormat="false" ht="12.75" hidden="false" customHeight="false" outlineLevel="0" collapsed="false">
      <c r="A5239" s="208" t="str">
        <f aca="false">B5239&amp;" "&amp;C5239&amp;" "&amp;D5239</f>
        <v>US Natural Gas Financial</v>
      </c>
      <c r="B5239" s="208" t="str">
        <f aca="false">IF((LEFT(N5239,2)="US"),"US","")</f>
        <v>US</v>
      </c>
      <c r="C5239" s="208" t="str">
        <f aca="false">M5239</f>
        <v>Natural Gas</v>
      </c>
      <c r="D5239" s="208" t="str">
        <f aca="false">IF(ISNUMBER(FIND("Phy",N5239))=TRUE(),"Physical","Financial")</f>
        <v>Financial</v>
      </c>
      <c r="E5239" s="208" t="n">
        <f aca="false">IF(VLOOKUP(S5239,'DD-Lookup'!$J$6:$L$50,3,FALSE())="Monthly",(YEAR(AC5239)-YEAR(AB5239))*12+MONTH(AC5239)-MONTH(AB5239)+1,(AC5239-AB5239+1))</f>
        <v>90</v>
      </c>
      <c r="F5239" s="239" t="n">
        <f aca="false">E5239*SUM(P5239:Q5239)</f>
        <v>450000</v>
      </c>
      <c r="G5239" s="214" t="n">
        <v>1294478</v>
      </c>
      <c r="H5239" s="215" t="n">
        <v>37035.5984490741</v>
      </c>
      <c r="I5239" s="0" t="s">
        <v>1233</v>
      </c>
      <c r="M5239" s="0" t="s">
        <v>858</v>
      </c>
      <c r="N5239" s="0" t="s">
        <v>1482</v>
      </c>
      <c r="O5239" s="0" t="s">
        <v>1974</v>
      </c>
      <c r="P5239" s="216" t="n">
        <v>5000</v>
      </c>
      <c r="S5239" s="0" t="s">
        <v>1026</v>
      </c>
      <c r="T5239" s="0" t="s">
        <v>784</v>
      </c>
      <c r="U5239" s="218" t="n">
        <v>3.92</v>
      </c>
      <c r="V5239" s="0" t="s">
        <v>1940</v>
      </c>
      <c r="W5239" s="0" t="s">
        <v>1714</v>
      </c>
      <c r="X5239" s="0" t="s">
        <v>1715</v>
      </c>
      <c r="Y5239" s="0" t="s">
        <v>838</v>
      </c>
      <c r="Z5239" s="0" t="s">
        <v>571</v>
      </c>
      <c r="AA5239" s="0" t="s">
        <v>4072</v>
      </c>
      <c r="AB5239" s="215" t="n">
        <v>37257</v>
      </c>
      <c r="AC5239" s="215" t="n">
        <v>37346</v>
      </c>
    </row>
    <row r="5240" customFormat="false" ht="12.75" hidden="false" customHeight="false" outlineLevel="0" collapsed="false">
      <c r="A5240" s="208" t="str">
        <f aca="false">B5240&amp;" "&amp;C5240&amp;" "&amp;D5240</f>
        <v>US Power Physical</v>
      </c>
      <c r="B5240" s="208" t="str">
        <f aca="false">IF((LEFT(N5240,2)="US"),"US","")</f>
        <v>US</v>
      </c>
      <c r="C5240" s="208" t="str">
        <f aca="false">M5240</f>
        <v>Power</v>
      </c>
      <c r="D5240" s="208" t="str">
        <f aca="false">IF(ISNUMBER(FIND("Phy",N5240))=TRUE(),"Physical","Financial")</f>
        <v>Physical</v>
      </c>
      <c r="E5240" s="208" t="n">
        <f aca="false">IF(VLOOKUP(S5240,'DD-Lookup'!$J$6:$L$50,3,FALSE())="Monthly",(YEAR(AC5240)-YEAR(AB5240))*12+MONTH(AC5240)-MONTH(AB5240)+1,(AC5240-AB5240+1))</f>
        <v>31</v>
      </c>
      <c r="F5240" s="239" t="n">
        <f aca="false">E5240*SUM(P5240:Q5240)</f>
        <v>1550</v>
      </c>
      <c r="G5240" s="214" t="n">
        <v>1294480</v>
      </c>
      <c r="H5240" s="215" t="n">
        <v>37035.5985763889</v>
      </c>
      <c r="I5240" s="0" t="s">
        <v>1165</v>
      </c>
      <c r="M5240" s="0" t="s">
        <v>67</v>
      </c>
      <c r="N5240" s="0" t="s">
        <v>1081</v>
      </c>
      <c r="O5240" s="0" t="s">
        <v>1116</v>
      </c>
      <c r="P5240" s="216" t="n">
        <v>50</v>
      </c>
      <c r="S5240" s="0" t="s">
        <v>930</v>
      </c>
      <c r="T5240" s="0" t="s">
        <v>784</v>
      </c>
      <c r="U5240" s="218" t="n">
        <v>42.5</v>
      </c>
      <c r="V5240" s="0" t="s">
        <v>1167</v>
      </c>
      <c r="W5240" s="0" t="s">
        <v>1105</v>
      </c>
      <c r="X5240" s="0" t="s">
        <v>1106</v>
      </c>
      <c r="Y5240" s="0" t="s">
        <v>1051</v>
      </c>
      <c r="Z5240" s="0" t="s">
        <v>618</v>
      </c>
      <c r="AA5240" s="0" t="n">
        <v>622135.1</v>
      </c>
      <c r="AB5240" s="215" t="n">
        <v>37377.5916666667</v>
      </c>
      <c r="AC5240" s="215" t="n">
        <v>37407.5916666667</v>
      </c>
    </row>
    <row r="5241" customFormat="false" ht="12.75" hidden="false" customHeight="false" outlineLevel="0" collapsed="false">
      <c r="A5241" s="208" t="str">
        <f aca="false">B5241&amp;" "&amp;C5241&amp;" "&amp;D5241</f>
        <v> Natural Gas Financial</v>
      </c>
      <c r="B5241" s="208" t="str">
        <f aca="false">IF((LEFT(N5241,2)="US"),"US","")</f>
        <v/>
      </c>
      <c r="C5241" s="208" t="str">
        <f aca="false">M5241</f>
        <v>Natural Gas</v>
      </c>
      <c r="D5241" s="208" t="str">
        <f aca="false">IF(ISNUMBER(FIND("Phy",N5241))=TRUE(),"Physical","Financial")</f>
        <v>Financial</v>
      </c>
      <c r="E5241" s="208" t="n">
        <f aca="false">IF(VLOOKUP(S5241,'DD-Lookup'!$J$6:$L$50,3,FALSE())="Monthly",(YEAR(AC5241)-YEAR(AB5241))*12+MONTH(AC5241)-MONTH(AB5241)+1,(AC5241-AB5241+1))</f>
        <v>92</v>
      </c>
      <c r="F5241" s="239" t="n">
        <f aca="false">E5241*SUM(P5241:Q5241)</f>
        <v>460000</v>
      </c>
      <c r="G5241" s="214" t="n">
        <v>1294481</v>
      </c>
      <c r="H5241" s="215" t="n">
        <v>37035.5986342593</v>
      </c>
      <c r="I5241" s="0" t="s">
        <v>1874</v>
      </c>
      <c r="M5241" s="0" t="s">
        <v>858</v>
      </c>
      <c r="N5241" s="0" t="s">
        <v>2540</v>
      </c>
      <c r="O5241" s="0" t="s">
        <v>2541</v>
      </c>
      <c r="P5241" s="216" t="n">
        <v>5000</v>
      </c>
      <c r="S5241" s="0" t="s">
        <v>1026</v>
      </c>
      <c r="T5241" s="0" t="s">
        <v>784</v>
      </c>
      <c r="U5241" s="218" t="n">
        <v>-0.24</v>
      </c>
      <c r="V5241" s="0" t="s">
        <v>2215</v>
      </c>
      <c r="W5241" s="0" t="s">
        <v>2543</v>
      </c>
      <c r="X5241" s="0" t="s">
        <v>2544</v>
      </c>
      <c r="Y5241" s="0" t="s">
        <v>838</v>
      </c>
      <c r="Z5241" s="0" t="s">
        <v>628</v>
      </c>
      <c r="AA5241" s="0" t="s">
        <v>4073</v>
      </c>
      <c r="AB5241" s="215" t="n">
        <v>37073</v>
      </c>
      <c r="AC5241" s="215" t="n">
        <v>37164</v>
      </c>
    </row>
    <row r="5242" customFormat="false" ht="12.75" hidden="false" customHeight="false" outlineLevel="0" collapsed="false">
      <c r="A5242" s="208" t="str">
        <f aca="false">B5242&amp;" "&amp;C5242&amp;" "&amp;D5242</f>
        <v>US Natural Gas Financial</v>
      </c>
      <c r="B5242" s="208" t="str">
        <f aca="false">IF((LEFT(N5242,2)="US"),"US","")</f>
        <v>US</v>
      </c>
      <c r="C5242" s="208" t="str">
        <f aca="false">M5242</f>
        <v>Natural Gas</v>
      </c>
      <c r="D5242" s="208" t="str">
        <f aca="false">IF(ISNUMBER(FIND("Phy",N5242))=TRUE(),"Physical","Financial")</f>
        <v>Financial</v>
      </c>
      <c r="E5242" s="208" t="n">
        <f aca="false">IF(VLOOKUP(S5242,'DD-Lookup'!$J$6:$L$50,3,FALSE())="Monthly",(YEAR(AC5242)-YEAR(AB5242))*12+MONTH(AC5242)-MONTH(AB5242)+1,(AC5242-AB5242+1))</f>
        <v>30</v>
      </c>
      <c r="F5242" s="239" t="n">
        <f aca="false">E5242*SUM(P5242:Q5242)</f>
        <v>150000</v>
      </c>
      <c r="G5242" s="214" t="n">
        <v>1294482</v>
      </c>
      <c r="H5242" s="215" t="n">
        <v>37035.5986921296</v>
      </c>
      <c r="I5242" s="0" t="s">
        <v>2097</v>
      </c>
      <c r="J5242" s="0" t="s">
        <v>4074</v>
      </c>
      <c r="K5242" s="0" t="s">
        <v>1200</v>
      </c>
      <c r="M5242" s="0" t="s">
        <v>858</v>
      </c>
      <c r="N5242" s="0" t="s">
        <v>1482</v>
      </c>
      <c r="O5242" s="0" t="s">
        <v>2434</v>
      </c>
      <c r="P5242" s="216" t="n">
        <v>5000</v>
      </c>
      <c r="S5242" s="0" t="s">
        <v>1026</v>
      </c>
      <c r="T5242" s="0" t="s">
        <v>784</v>
      </c>
      <c r="U5242" s="218" t="n">
        <v>-1.26</v>
      </c>
      <c r="V5242" s="0" t="s">
        <v>4057</v>
      </c>
      <c r="W5242" s="0" t="s">
        <v>2070</v>
      </c>
      <c r="X5242" s="0" t="s">
        <v>2071</v>
      </c>
      <c r="Y5242" s="0" t="s">
        <v>838</v>
      </c>
      <c r="Z5242" s="0" t="s">
        <v>571</v>
      </c>
      <c r="AA5242" s="0" t="s">
        <v>4075</v>
      </c>
      <c r="AB5242" s="215" t="n">
        <v>37043.875</v>
      </c>
      <c r="AC5242" s="215" t="n">
        <v>37072.875</v>
      </c>
    </row>
    <row r="5243" customFormat="false" ht="12.75" hidden="false" customHeight="false" outlineLevel="0" collapsed="false">
      <c r="A5243" s="208" t="str">
        <f aca="false">B5243&amp;" "&amp;C5243&amp;" "&amp;D5243</f>
        <v>US Natural Gas Physical</v>
      </c>
      <c r="B5243" s="208" t="str">
        <f aca="false">IF((LEFT(N5243,2)="US"),"US","")</f>
        <v>US</v>
      </c>
      <c r="C5243" s="208" t="str">
        <f aca="false">M5243</f>
        <v>Natural Gas</v>
      </c>
      <c r="D5243" s="208" t="str">
        <f aca="false">IF(ISNUMBER(FIND("Phy",N5243))=TRUE(),"Physical","Financial")</f>
        <v>Physical</v>
      </c>
      <c r="E5243" s="208" t="n">
        <f aca="false">IF(VLOOKUP(S5243,'DD-Lookup'!$J$6:$L$50,3,FALSE())="Monthly",(YEAR(AC5243)-YEAR(AB5243))*12+MONTH(AC5243)-MONTH(AB5243)+1,(AC5243-AB5243+1))</f>
        <v>30</v>
      </c>
      <c r="F5243" s="239" t="n">
        <f aca="false">E5243*SUM(P5243:Q5243)</f>
        <v>150000</v>
      </c>
      <c r="G5243" s="214" t="n">
        <v>1294483</v>
      </c>
      <c r="H5243" s="215" t="n">
        <v>37035.5987847222</v>
      </c>
      <c r="I5243" s="0" t="s">
        <v>1865</v>
      </c>
      <c r="M5243" s="0" t="s">
        <v>858</v>
      </c>
      <c r="N5243" s="0" t="s">
        <v>1305</v>
      </c>
      <c r="O5243" s="0" t="s">
        <v>2184</v>
      </c>
      <c r="Q5243" s="216" t="n">
        <v>5000</v>
      </c>
      <c r="S5243" s="0" t="s">
        <v>1026</v>
      </c>
      <c r="T5243" s="0" t="s">
        <v>784</v>
      </c>
      <c r="U5243" s="218" t="n">
        <v>3.23</v>
      </c>
      <c r="V5243" s="0" t="s">
        <v>4023</v>
      </c>
      <c r="W5243" s="0" t="s">
        <v>1758</v>
      </c>
      <c r="X5243" s="0" t="s">
        <v>1535</v>
      </c>
      <c r="Y5243" s="0" t="s">
        <v>1310</v>
      </c>
      <c r="Z5243" s="0" t="s">
        <v>571</v>
      </c>
      <c r="AA5243" s="0" t="s">
        <v>4076</v>
      </c>
      <c r="AB5243" s="215" t="n">
        <v>37043.875</v>
      </c>
      <c r="AC5243" s="215" t="n">
        <v>37072.875</v>
      </c>
    </row>
    <row r="5244" customFormat="false" ht="12.75" hidden="false" customHeight="false" outlineLevel="0" collapsed="false">
      <c r="A5244" s="208" t="str">
        <f aca="false">B5244&amp;" "&amp;C5244&amp;" "&amp;D5244</f>
        <v>US Natural Gas Financial</v>
      </c>
      <c r="B5244" s="208" t="str">
        <f aca="false">IF((LEFT(N5244,2)="US"),"US","")</f>
        <v>US</v>
      </c>
      <c r="C5244" s="208" t="str">
        <f aca="false">M5244</f>
        <v>Natural Gas</v>
      </c>
      <c r="D5244" s="208" t="str">
        <f aca="false">IF(ISNUMBER(FIND("Phy",N5244))=TRUE(),"Physical","Financial")</f>
        <v>Financial</v>
      </c>
      <c r="E5244" s="208" t="n">
        <f aca="false">IF(VLOOKUP(S5244,'DD-Lookup'!$J$6:$L$50,3,FALSE())="Monthly",(YEAR(AC5244)-YEAR(AB5244))*12+MONTH(AC5244)-MONTH(AB5244)+1,(AC5244-AB5244+1))</f>
        <v>30</v>
      </c>
      <c r="F5244" s="239" t="n">
        <f aca="false">E5244*SUM(P5244:Q5244)</f>
        <v>150000</v>
      </c>
      <c r="G5244" s="214" t="n">
        <v>1294484</v>
      </c>
      <c r="H5244" s="215" t="n">
        <v>37035.5987962963</v>
      </c>
      <c r="I5244" s="0" t="s">
        <v>1865</v>
      </c>
      <c r="M5244" s="0" t="s">
        <v>858</v>
      </c>
      <c r="N5244" s="0" t="s">
        <v>1482</v>
      </c>
      <c r="O5244" s="0" t="s">
        <v>2912</v>
      </c>
      <c r="P5244" s="216" t="n">
        <v>5000</v>
      </c>
      <c r="S5244" s="0" t="s">
        <v>1026</v>
      </c>
      <c r="T5244" s="0" t="s">
        <v>784</v>
      </c>
      <c r="U5244" s="218" t="n">
        <v>-0.71</v>
      </c>
      <c r="V5244" s="0" t="s">
        <v>1866</v>
      </c>
      <c r="W5244" s="0" t="s">
        <v>1952</v>
      </c>
      <c r="X5244" s="0" t="s">
        <v>1953</v>
      </c>
      <c r="Y5244" s="0" t="s">
        <v>838</v>
      </c>
      <c r="Z5244" s="0" t="s">
        <v>571</v>
      </c>
      <c r="AA5244" s="0" t="s">
        <v>4077</v>
      </c>
      <c r="AB5244" s="215" t="n">
        <v>37043.875</v>
      </c>
      <c r="AC5244" s="215" t="n">
        <v>37072.875</v>
      </c>
    </row>
    <row r="5245" customFormat="false" ht="12.75" hidden="false" customHeight="false" outlineLevel="0" collapsed="false">
      <c r="A5245" s="208" t="str">
        <f aca="false">B5245&amp;" "&amp;C5245&amp;" "&amp;D5245</f>
        <v>US Natural Gas Financial</v>
      </c>
      <c r="B5245" s="208" t="str">
        <f aca="false">IF((LEFT(N5245,2)="US"),"US","")</f>
        <v>US</v>
      </c>
      <c r="C5245" s="208" t="str">
        <f aca="false">M5245</f>
        <v>Natural Gas</v>
      </c>
      <c r="D5245" s="208" t="str">
        <f aca="false">IF(ISNUMBER(FIND("Phy",N5245))=TRUE(),"Physical","Financial")</f>
        <v>Financial</v>
      </c>
      <c r="E5245" s="208" t="n">
        <f aca="false">IF(VLOOKUP(S5245,'DD-Lookup'!$J$6:$L$50,3,FALSE())="Monthly",(YEAR(AC5245)-YEAR(AB5245))*12+MONTH(AC5245)-MONTH(AB5245)+1,(AC5245-AB5245+1))</f>
        <v>30</v>
      </c>
      <c r="F5245" s="239" t="n">
        <f aca="false">E5245*SUM(P5245:Q5245)</f>
        <v>150000</v>
      </c>
      <c r="G5245" s="214" t="n">
        <v>1294485</v>
      </c>
      <c r="H5245" s="215" t="n">
        <v>37035.5988310185</v>
      </c>
      <c r="I5245" s="0" t="s">
        <v>1452</v>
      </c>
      <c r="M5245" s="0" t="s">
        <v>858</v>
      </c>
      <c r="N5245" s="0" t="s">
        <v>1024</v>
      </c>
      <c r="O5245" s="0" t="s">
        <v>1025</v>
      </c>
      <c r="Q5245" s="216" t="n">
        <v>5000</v>
      </c>
      <c r="S5245" s="0" t="s">
        <v>1026</v>
      </c>
      <c r="T5245" s="0" t="s">
        <v>784</v>
      </c>
      <c r="U5245" s="218" t="n">
        <v>4.065</v>
      </c>
      <c r="V5245" s="0" t="s">
        <v>2921</v>
      </c>
      <c r="W5245" s="0" t="s">
        <v>1028</v>
      </c>
      <c r="X5245" s="0" t="s">
        <v>1029</v>
      </c>
      <c r="Y5245" s="0" t="s">
        <v>838</v>
      </c>
      <c r="Z5245" s="0" t="s">
        <v>571</v>
      </c>
      <c r="AA5245" s="0" t="s">
        <v>4078</v>
      </c>
      <c r="AB5245" s="215" t="n">
        <v>37043.875</v>
      </c>
      <c r="AC5245" s="215" t="n">
        <v>37072.875</v>
      </c>
    </row>
    <row r="5246" customFormat="false" ht="12.75" hidden="false" customHeight="false" outlineLevel="0" collapsed="false">
      <c r="A5246" s="208" t="str">
        <f aca="false">B5246&amp;" "&amp;C5246&amp;" "&amp;D5246</f>
        <v>US Natural Gas Financial</v>
      </c>
      <c r="B5246" s="208" t="str">
        <f aca="false">IF((LEFT(N5246,2)="US"),"US","")</f>
        <v>US</v>
      </c>
      <c r="C5246" s="208" t="str">
        <f aca="false">M5246</f>
        <v>Natural Gas</v>
      </c>
      <c r="D5246" s="208" t="str">
        <f aca="false">IF(ISNUMBER(FIND("Phy",N5246))=TRUE(),"Physical","Financial")</f>
        <v>Financial</v>
      </c>
      <c r="E5246" s="208" t="n">
        <f aca="false">IF(VLOOKUP(S5246,'DD-Lookup'!$J$6:$L$50,3,FALSE())="Monthly",(YEAR(AC5246)-YEAR(AB5246))*12+MONTH(AC5246)-MONTH(AB5246)+1,(AC5246-AB5246+1))</f>
        <v>30</v>
      </c>
      <c r="F5246" s="239" t="n">
        <f aca="false">E5246*SUM(P5246:Q5246)</f>
        <v>150000</v>
      </c>
      <c r="G5246" s="214" t="n">
        <v>1294486</v>
      </c>
      <c r="H5246" s="215" t="n">
        <v>37035.5989236111</v>
      </c>
      <c r="I5246" s="0" t="s">
        <v>1865</v>
      </c>
      <c r="M5246" s="0" t="s">
        <v>858</v>
      </c>
      <c r="N5246" s="0" t="s">
        <v>1024</v>
      </c>
      <c r="O5246" s="0" t="s">
        <v>1025</v>
      </c>
      <c r="P5246" s="216" t="n">
        <v>5000</v>
      </c>
      <c r="S5246" s="0" t="s">
        <v>1026</v>
      </c>
      <c r="T5246" s="0" t="s">
        <v>784</v>
      </c>
      <c r="U5246" s="218" t="n">
        <v>4.055</v>
      </c>
      <c r="V5246" s="0" t="s">
        <v>4079</v>
      </c>
      <c r="W5246" s="0" t="s">
        <v>1028</v>
      </c>
      <c r="X5246" s="0" t="s">
        <v>1029</v>
      </c>
      <c r="Y5246" s="0" t="s">
        <v>838</v>
      </c>
      <c r="Z5246" s="0" t="s">
        <v>571</v>
      </c>
      <c r="AA5246" s="0" t="s">
        <v>4080</v>
      </c>
      <c r="AB5246" s="215" t="n">
        <v>37043.875</v>
      </c>
      <c r="AC5246" s="215" t="n">
        <v>37072.875</v>
      </c>
    </row>
    <row r="5247" customFormat="false" ht="12.75" hidden="false" customHeight="false" outlineLevel="0" collapsed="false">
      <c r="A5247" s="208" t="str">
        <f aca="false">B5247&amp;" "&amp;C5247&amp;" "&amp;D5247</f>
        <v>US Natural Gas Financial</v>
      </c>
      <c r="B5247" s="208" t="str">
        <f aca="false">IF((LEFT(N5247,2)="US"),"US","")</f>
        <v>US</v>
      </c>
      <c r="C5247" s="208" t="str">
        <f aca="false">M5247</f>
        <v>Natural Gas</v>
      </c>
      <c r="D5247" s="208" t="str">
        <f aca="false">IF(ISNUMBER(FIND("Phy",N5247))=TRUE(),"Physical","Financial")</f>
        <v>Financial</v>
      </c>
      <c r="E5247" s="208" t="n">
        <f aca="false">IF(VLOOKUP(S5247,'DD-Lookup'!$J$6:$L$50,3,FALSE())="Monthly",(YEAR(AC5247)-YEAR(AB5247))*12+MONTH(AC5247)-MONTH(AB5247)+1,(AC5247-AB5247+1))</f>
        <v>31</v>
      </c>
      <c r="F5247" s="239" t="n">
        <f aca="false">E5247*SUM(P5247:Q5247)</f>
        <v>310000</v>
      </c>
      <c r="G5247" s="214" t="n">
        <v>1294487</v>
      </c>
      <c r="H5247" s="215" t="n">
        <v>37035.5989583333</v>
      </c>
      <c r="I5247" s="0" t="s">
        <v>1023</v>
      </c>
      <c r="M5247" s="0" t="s">
        <v>858</v>
      </c>
      <c r="N5247" s="0" t="s">
        <v>1482</v>
      </c>
      <c r="O5247" s="0" t="s">
        <v>4081</v>
      </c>
      <c r="P5247" s="216" t="n">
        <v>10000</v>
      </c>
      <c r="S5247" s="0" t="s">
        <v>1026</v>
      </c>
      <c r="T5247" s="0" t="s">
        <v>784</v>
      </c>
      <c r="U5247" s="218" t="n">
        <v>0.0375</v>
      </c>
      <c r="V5247" s="0" t="s">
        <v>2906</v>
      </c>
      <c r="W5247" s="0" t="s">
        <v>1851</v>
      </c>
      <c r="X5247" s="0" t="s">
        <v>1852</v>
      </c>
      <c r="Y5247" s="0" t="s">
        <v>838</v>
      </c>
      <c r="Z5247" s="0" t="s">
        <v>571</v>
      </c>
      <c r="AA5247" s="0" t="s">
        <v>4082</v>
      </c>
      <c r="AB5247" s="215" t="n">
        <v>37104</v>
      </c>
      <c r="AC5247" s="215" t="n">
        <v>37134</v>
      </c>
    </row>
    <row r="5248" customFormat="false" ht="12.75" hidden="false" customHeight="false" outlineLevel="0" collapsed="false">
      <c r="A5248" s="208" t="str">
        <f aca="false">B5248&amp;" "&amp;C5248&amp;" "&amp;D5248</f>
        <v>US Power Physical</v>
      </c>
      <c r="B5248" s="208" t="str">
        <f aca="false">IF((LEFT(N5248,2)="US"),"US","")</f>
        <v>US</v>
      </c>
      <c r="C5248" s="208" t="str">
        <f aca="false">M5248</f>
        <v>Power</v>
      </c>
      <c r="D5248" s="208" t="str">
        <f aca="false">IF(ISNUMBER(FIND("Phy",N5248))=TRUE(),"Physical","Financial")</f>
        <v>Physical</v>
      </c>
      <c r="E5248" s="208" t="n">
        <f aca="false">IF(VLOOKUP(S5248,'DD-Lookup'!$J$6:$L$50,3,FALSE())="Monthly",(YEAR(AC5248)-YEAR(AB5248))*12+MONTH(AC5248)-MONTH(AB5248)+1,(AC5248-AB5248+1))</f>
        <v>31</v>
      </c>
      <c r="F5248" s="239" t="n">
        <f aca="false">E5248*SUM(P5248:Q5248)</f>
        <v>775</v>
      </c>
      <c r="G5248" s="214" t="n">
        <v>1294488</v>
      </c>
      <c r="H5248" s="215" t="n">
        <v>37035.5990277778</v>
      </c>
      <c r="I5248" s="0" t="s">
        <v>1233</v>
      </c>
      <c r="M5248" s="0" t="s">
        <v>67</v>
      </c>
      <c r="N5248" s="0" t="s">
        <v>1628</v>
      </c>
      <c r="O5248" s="0" t="s">
        <v>2478</v>
      </c>
      <c r="P5248" s="216" t="n">
        <v>25</v>
      </c>
      <c r="S5248" s="0" t="s">
        <v>930</v>
      </c>
      <c r="T5248" s="0" t="s">
        <v>784</v>
      </c>
      <c r="U5248" s="218" t="n">
        <v>134</v>
      </c>
      <c r="V5248" s="0" t="s">
        <v>1812</v>
      </c>
      <c r="W5248" s="0" t="s">
        <v>2476</v>
      </c>
      <c r="X5248" s="0" t="s">
        <v>1632</v>
      </c>
      <c r="Y5248" s="0" t="s">
        <v>1051</v>
      </c>
      <c r="Z5248" s="0" t="s">
        <v>618</v>
      </c>
      <c r="AA5248" s="0" t="n">
        <v>622136.1</v>
      </c>
      <c r="AB5248" s="215" t="n">
        <v>37073.875</v>
      </c>
      <c r="AC5248" s="215" t="n">
        <v>37103.875</v>
      </c>
    </row>
    <row r="5249" customFormat="false" ht="12.75" hidden="false" customHeight="false" outlineLevel="0" collapsed="false">
      <c r="A5249" s="208" t="str">
        <f aca="false">B5249&amp;" "&amp;C5249&amp;" "&amp;D5249</f>
        <v>US Power Physical</v>
      </c>
      <c r="B5249" s="208" t="str">
        <f aca="false">IF((LEFT(N5249,2)="US"),"US","")</f>
        <v>US</v>
      </c>
      <c r="C5249" s="208" t="str">
        <f aca="false">M5249</f>
        <v>Power</v>
      </c>
      <c r="D5249" s="208" t="str">
        <f aca="false">IF(ISNUMBER(FIND("Phy",N5249))=TRUE(),"Physical","Financial")</f>
        <v>Physical</v>
      </c>
      <c r="E5249" s="208" t="n">
        <f aca="false">IF(VLOOKUP(S5249,'DD-Lookup'!$J$6:$L$50,3,FALSE())="Monthly",(YEAR(AC5249)-YEAR(AB5249))*12+MONTH(AC5249)-MONTH(AB5249)+1,(AC5249-AB5249+1))</f>
        <v>31</v>
      </c>
      <c r="F5249" s="239" t="n">
        <f aca="false">E5249*SUM(P5249:Q5249)</f>
        <v>1550</v>
      </c>
      <c r="G5249" s="214" t="n">
        <v>1294489</v>
      </c>
      <c r="H5249" s="215" t="n">
        <v>37035.5990625</v>
      </c>
      <c r="I5249" s="0" t="s">
        <v>1233</v>
      </c>
      <c r="M5249" s="0" t="s">
        <v>67</v>
      </c>
      <c r="N5249" s="0" t="s">
        <v>1628</v>
      </c>
      <c r="O5249" s="0" t="s">
        <v>4083</v>
      </c>
      <c r="P5249" s="216" t="n">
        <v>50</v>
      </c>
      <c r="S5249" s="0" t="s">
        <v>930</v>
      </c>
      <c r="T5249" s="0" t="s">
        <v>784</v>
      </c>
      <c r="U5249" s="218" t="n">
        <v>147</v>
      </c>
      <c r="V5249" s="0" t="s">
        <v>1812</v>
      </c>
      <c r="W5249" s="0" t="s">
        <v>2476</v>
      </c>
      <c r="X5249" s="0" t="s">
        <v>1632</v>
      </c>
      <c r="Y5249" s="0" t="s">
        <v>1051</v>
      </c>
      <c r="Z5249" s="0" t="s">
        <v>618</v>
      </c>
      <c r="AA5249" s="0" t="n">
        <v>622137.1</v>
      </c>
      <c r="AB5249" s="215" t="n">
        <v>37104.875</v>
      </c>
      <c r="AC5249" s="215" t="n">
        <v>37134.875</v>
      </c>
    </row>
    <row r="5250" customFormat="false" ht="12.75" hidden="false" customHeight="false" outlineLevel="0" collapsed="false">
      <c r="A5250" s="208" t="str">
        <f aca="false">B5250&amp;" "&amp;C5250&amp;" "&amp;D5250</f>
        <v>US Power Physical</v>
      </c>
      <c r="B5250" s="208" t="str">
        <f aca="false">IF((LEFT(N5250,2)="US"),"US","")</f>
        <v>US</v>
      </c>
      <c r="C5250" s="208" t="str">
        <f aca="false">M5250</f>
        <v>Power</v>
      </c>
      <c r="D5250" s="208" t="str">
        <f aca="false">IF(ISNUMBER(FIND("Phy",N5250))=TRUE(),"Physical","Financial")</f>
        <v>Physical</v>
      </c>
      <c r="E5250" s="208" t="n">
        <f aca="false">IF(VLOOKUP(S5250,'DD-Lookup'!$J$6:$L$50,3,FALSE())="Monthly",(YEAR(AC5250)-YEAR(AB5250))*12+MONTH(AC5250)-MONTH(AB5250)+1,(AC5250-AB5250+1))</f>
        <v>30</v>
      </c>
      <c r="F5250" s="239" t="n">
        <f aca="false">E5250*SUM(P5250:Q5250)</f>
        <v>1500</v>
      </c>
      <c r="G5250" s="214" t="n">
        <v>1294490</v>
      </c>
      <c r="H5250" s="215" t="n">
        <v>37035.5990972222</v>
      </c>
      <c r="I5250" s="0" t="s">
        <v>1233</v>
      </c>
      <c r="M5250" s="0" t="s">
        <v>67</v>
      </c>
      <c r="N5250" s="0" t="s">
        <v>1628</v>
      </c>
      <c r="O5250" s="0" t="s">
        <v>2474</v>
      </c>
      <c r="P5250" s="216" t="n">
        <v>50</v>
      </c>
      <c r="S5250" s="0" t="s">
        <v>930</v>
      </c>
      <c r="T5250" s="0" t="s">
        <v>784</v>
      </c>
      <c r="U5250" s="218" t="n">
        <v>116</v>
      </c>
      <c r="V5250" s="0" t="s">
        <v>1812</v>
      </c>
      <c r="W5250" s="0" t="s">
        <v>2476</v>
      </c>
      <c r="X5250" s="0" t="s">
        <v>1632</v>
      </c>
      <c r="Y5250" s="0" t="s">
        <v>1051</v>
      </c>
      <c r="Z5250" s="0" t="s">
        <v>618</v>
      </c>
      <c r="AA5250" s="0" t="n">
        <v>622138.1</v>
      </c>
      <c r="AB5250" s="215" t="n">
        <v>37135.875</v>
      </c>
      <c r="AC5250" s="215" t="n">
        <v>37164.875</v>
      </c>
    </row>
    <row r="5251" customFormat="false" ht="12.75" hidden="false" customHeight="false" outlineLevel="0" collapsed="false">
      <c r="A5251" s="208" t="str">
        <f aca="false">B5251&amp;" "&amp;C5251&amp;" "&amp;D5251</f>
        <v>US Power Physical</v>
      </c>
      <c r="B5251" s="208" t="str">
        <f aca="false">IF((LEFT(N5251,2)="US"),"US","")</f>
        <v>US</v>
      </c>
      <c r="C5251" s="208" t="str">
        <f aca="false">M5251</f>
        <v>Power</v>
      </c>
      <c r="D5251" s="208" t="str">
        <f aca="false">IF(ISNUMBER(FIND("Phy",N5251))=TRUE(),"Physical","Financial")</f>
        <v>Physical</v>
      </c>
      <c r="E5251" s="208" t="n">
        <f aca="false">IF(VLOOKUP(S5251,'DD-Lookup'!$J$6:$L$50,3,FALSE())="Monthly",(YEAR(AC5251)-YEAR(AB5251))*12+MONTH(AC5251)-MONTH(AB5251)+1,(AC5251-AB5251+1))</f>
        <v>62</v>
      </c>
      <c r="F5251" s="239" t="n">
        <f aca="false">E5251*SUM(P5251:Q5251)</f>
        <v>3100</v>
      </c>
      <c r="G5251" s="214" t="n">
        <v>1294491</v>
      </c>
      <c r="H5251" s="215" t="n">
        <v>37035.5991666667</v>
      </c>
      <c r="I5251" s="0" t="s">
        <v>1087</v>
      </c>
      <c r="M5251" s="0" t="s">
        <v>67</v>
      </c>
      <c r="N5251" s="0" t="s">
        <v>1081</v>
      </c>
      <c r="O5251" s="0" t="s">
        <v>3800</v>
      </c>
      <c r="P5251" s="216" t="n">
        <v>50</v>
      </c>
      <c r="S5251" s="0" t="s">
        <v>930</v>
      </c>
      <c r="T5251" s="0" t="s">
        <v>784</v>
      </c>
      <c r="U5251" s="218" t="n">
        <v>29.25</v>
      </c>
      <c r="V5251" s="0" t="s">
        <v>1224</v>
      </c>
      <c r="W5251" s="0" t="s">
        <v>1105</v>
      </c>
      <c r="X5251" s="0" t="s">
        <v>1106</v>
      </c>
      <c r="Y5251" s="0" t="s">
        <v>1051</v>
      </c>
      <c r="Z5251" s="0" t="s">
        <v>618</v>
      </c>
      <c r="AA5251" s="0" t="n">
        <v>622140.1</v>
      </c>
      <c r="AB5251" s="215" t="n">
        <v>37073.5916666667</v>
      </c>
      <c r="AC5251" s="215" t="n">
        <v>37134.5916666667</v>
      </c>
    </row>
    <row r="5252" customFormat="false" ht="12.75" hidden="false" customHeight="false" outlineLevel="0" collapsed="false">
      <c r="A5252" s="208" t="str">
        <f aca="false">B5252&amp;" "&amp;C5252&amp;" "&amp;D5252</f>
        <v>US Natural Gas Physical</v>
      </c>
      <c r="B5252" s="208" t="str">
        <f aca="false">IF((LEFT(N5252,2)="US"),"US","")</f>
        <v>US</v>
      </c>
      <c r="C5252" s="208" t="str">
        <f aca="false">M5252</f>
        <v>Natural Gas</v>
      </c>
      <c r="D5252" s="208" t="str">
        <f aca="false">IF(ISNUMBER(FIND("Phy",N5252))=TRUE(),"Physical","Financial")</f>
        <v>Physical</v>
      </c>
      <c r="E5252" s="208" t="n">
        <f aca="false">IF(VLOOKUP(S5252,'DD-Lookup'!$J$6:$L$50,3,FALSE())="Monthly",(YEAR(AC5252)-YEAR(AB5252))*12+MONTH(AC5252)-MONTH(AB5252)+1,(AC5252-AB5252+1))</f>
        <v>30</v>
      </c>
      <c r="F5252" s="239" t="n">
        <f aca="false">E5252*SUM(P5252:Q5252)</f>
        <v>75000</v>
      </c>
      <c r="G5252" s="214" t="n">
        <v>1294492</v>
      </c>
      <c r="H5252" s="215" t="n">
        <v>37035.599212963</v>
      </c>
      <c r="I5252" s="0" t="s">
        <v>1732</v>
      </c>
      <c r="M5252" s="0" t="s">
        <v>858</v>
      </c>
      <c r="N5252" s="0" t="s">
        <v>1501</v>
      </c>
      <c r="O5252" s="0" t="s">
        <v>3077</v>
      </c>
      <c r="Q5252" s="216" t="n">
        <v>2500</v>
      </c>
      <c r="S5252" s="0" t="s">
        <v>1026</v>
      </c>
      <c r="T5252" s="0" t="s">
        <v>784</v>
      </c>
      <c r="U5252" s="218" t="n">
        <v>0.26</v>
      </c>
      <c r="V5252" s="0" t="s">
        <v>3832</v>
      </c>
      <c r="W5252" s="0" t="s">
        <v>1531</v>
      </c>
      <c r="X5252" s="0" t="s">
        <v>2398</v>
      </c>
      <c r="Y5252" s="0" t="s">
        <v>1310</v>
      </c>
      <c r="Z5252" s="0" t="s">
        <v>571</v>
      </c>
      <c r="AA5252" s="0" t="s">
        <v>4084</v>
      </c>
      <c r="AB5252" s="215" t="n">
        <v>37043.875</v>
      </c>
      <c r="AC5252" s="215" t="n">
        <v>37072.875</v>
      </c>
    </row>
    <row r="5253" customFormat="false" ht="12.75" hidden="false" customHeight="false" outlineLevel="0" collapsed="false">
      <c r="A5253" s="208" t="str">
        <f aca="false">B5253&amp;" "&amp;C5253&amp;" "&amp;D5253</f>
        <v>US Natural Gas Financial</v>
      </c>
      <c r="B5253" s="208" t="str">
        <f aca="false">IF((LEFT(N5253,2)="US"),"US","")</f>
        <v>US</v>
      </c>
      <c r="C5253" s="208" t="str">
        <f aca="false">M5253</f>
        <v>Natural Gas</v>
      </c>
      <c r="D5253" s="208" t="str">
        <f aca="false">IF(ISNUMBER(FIND("Phy",N5253))=TRUE(),"Physical","Financial")</f>
        <v>Financial</v>
      </c>
      <c r="E5253" s="208" t="n">
        <f aca="false">IF(VLOOKUP(S5253,'DD-Lookup'!$J$6:$L$50,3,FALSE())="Monthly",(YEAR(AC5253)-YEAR(AB5253))*12+MONTH(AC5253)-MONTH(AB5253)+1,(AC5253-AB5253+1))</f>
        <v>30</v>
      </c>
      <c r="F5253" s="239" t="n">
        <f aca="false">E5253*SUM(P5253:Q5253)</f>
        <v>450000</v>
      </c>
      <c r="G5253" s="214" t="n">
        <v>1294493</v>
      </c>
      <c r="H5253" s="215" t="n">
        <v>37035.5994560185</v>
      </c>
      <c r="I5253" s="0" t="s">
        <v>593</v>
      </c>
      <c r="M5253" s="0" t="s">
        <v>858</v>
      </c>
      <c r="N5253" s="0" t="s">
        <v>1024</v>
      </c>
      <c r="O5253" s="0" t="s">
        <v>1025</v>
      </c>
      <c r="P5253" s="216" t="n">
        <v>15000</v>
      </c>
      <c r="S5253" s="0" t="s">
        <v>1026</v>
      </c>
      <c r="T5253" s="0" t="s">
        <v>784</v>
      </c>
      <c r="U5253" s="218" t="n">
        <v>4.055</v>
      </c>
      <c r="V5253" s="0" t="s">
        <v>1032</v>
      </c>
      <c r="W5253" s="0" t="s">
        <v>1028</v>
      </c>
      <c r="X5253" s="0" t="s">
        <v>1029</v>
      </c>
      <c r="Y5253" s="0" t="s">
        <v>838</v>
      </c>
      <c r="Z5253" s="0" t="s">
        <v>571</v>
      </c>
      <c r="AA5253" s="0" t="s">
        <v>4085</v>
      </c>
      <c r="AB5253" s="215" t="n">
        <v>37043.875</v>
      </c>
      <c r="AC5253" s="215" t="n">
        <v>37072.875</v>
      </c>
    </row>
    <row r="5254" customFormat="false" ht="12.75" hidden="false" customHeight="false" outlineLevel="0" collapsed="false">
      <c r="A5254" s="208" t="str">
        <f aca="false">B5254&amp;" "&amp;C5254&amp;" "&amp;D5254</f>
        <v>US Power Physical</v>
      </c>
      <c r="B5254" s="208" t="str">
        <f aca="false">IF((LEFT(N5254,2)="US"),"US","")</f>
        <v>US</v>
      </c>
      <c r="C5254" s="208" t="str">
        <f aca="false">M5254</f>
        <v>Power</v>
      </c>
      <c r="D5254" s="208" t="str">
        <f aca="false">IF(ISNUMBER(FIND("Phy",N5254))=TRUE(),"Physical","Financial")</f>
        <v>Physical</v>
      </c>
      <c r="E5254" s="208" t="n">
        <f aca="false">IF(VLOOKUP(S5254,'DD-Lookup'!$J$6:$L$50,3,FALSE())="Monthly",(YEAR(AC5254)-YEAR(AB5254))*12+MONTH(AC5254)-MONTH(AB5254)+1,(AC5254-AB5254+1))</f>
        <v>30</v>
      </c>
      <c r="F5254" s="239" t="n">
        <f aca="false">E5254*SUM(P5254:Q5254)</f>
        <v>1500</v>
      </c>
      <c r="G5254" s="214" t="n">
        <v>1294497</v>
      </c>
      <c r="H5254" s="215" t="n">
        <v>37035.6004976852</v>
      </c>
      <c r="I5254" s="0" t="s">
        <v>1107</v>
      </c>
      <c r="J5254" s="0" t="s">
        <v>1199</v>
      </c>
      <c r="K5254" s="0" t="s">
        <v>1200</v>
      </c>
      <c r="M5254" s="0" t="s">
        <v>67</v>
      </c>
      <c r="N5254" s="0" t="s">
        <v>1081</v>
      </c>
      <c r="O5254" s="0" t="s">
        <v>1166</v>
      </c>
      <c r="Q5254" s="216" t="n">
        <v>50</v>
      </c>
      <c r="S5254" s="0" t="s">
        <v>930</v>
      </c>
      <c r="T5254" s="0" t="s">
        <v>784</v>
      </c>
      <c r="U5254" s="218" t="n">
        <v>61.25</v>
      </c>
      <c r="V5254" s="0" t="s">
        <v>1201</v>
      </c>
      <c r="W5254" s="0" t="s">
        <v>1122</v>
      </c>
      <c r="X5254" s="0" t="s">
        <v>1106</v>
      </c>
      <c r="Y5254" s="0" t="s">
        <v>1051</v>
      </c>
      <c r="Z5254" s="0" t="s">
        <v>618</v>
      </c>
      <c r="AA5254" s="0" t="n">
        <v>622143.1</v>
      </c>
      <c r="AB5254" s="215" t="n">
        <v>37043.5916666667</v>
      </c>
      <c r="AC5254" s="215" t="n">
        <v>37072.5916666667</v>
      </c>
    </row>
    <row r="5255" customFormat="false" ht="12.75" hidden="false" customHeight="false" outlineLevel="0" collapsed="false">
      <c r="A5255" s="208" t="str">
        <f aca="false">B5255&amp;" "&amp;C5255&amp;" "&amp;D5255</f>
        <v>US Natural Gas Financial</v>
      </c>
      <c r="B5255" s="208" t="str">
        <f aca="false">IF((LEFT(N5255,2)="US"),"US","")</f>
        <v>US</v>
      </c>
      <c r="C5255" s="208" t="str">
        <f aca="false">M5255</f>
        <v>Natural Gas</v>
      </c>
      <c r="D5255" s="208" t="str">
        <f aca="false">IF(ISNUMBER(FIND("Phy",N5255))=TRUE(),"Physical","Financial")</f>
        <v>Financial</v>
      </c>
      <c r="E5255" s="208" t="n">
        <f aca="false">IF(VLOOKUP(S5255,'DD-Lookup'!$J$6:$L$50,3,FALSE())="Monthly",(YEAR(AC5255)-YEAR(AB5255))*12+MONTH(AC5255)-MONTH(AB5255)+1,(AC5255-AB5255+1))</f>
        <v>31</v>
      </c>
      <c r="F5255" s="239" t="n">
        <f aca="false">E5255*SUM(P5255:Q5255)</f>
        <v>31000</v>
      </c>
      <c r="G5255" s="214" t="n">
        <v>1294498</v>
      </c>
      <c r="H5255" s="215" t="n">
        <v>37035.6009259259</v>
      </c>
      <c r="I5255" s="0" t="s">
        <v>1381</v>
      </c>
      <c r="M5255" s="0" t="s">
        <v>858</v>
      </c>
      <c r="N5255" s="0" t="s">
        <v>1482</v>
      </c>
      <c r="O5255" s="0" t="s">
        <v>2005</v>
      </c>
      <c r="Q5255" s="216" t="n">
        <v>1000</v>
      </c>
      <c r="S5255" s="0" t="s">
        <v>1026</v>
      </c>
      <c r="T5255" s="0" t="s">
        <v>784</v>
      </c>
      <c r="U5255" s="218" t="n">
        <v>5.67</v>
      </c>
      <c r="V5255" s="0" t="s">
        <v>2043</v>
      </c>
      <c r="W5255" s="0" t="s">
        <v>1714</v>
      </c>
      <c r="X5255" s="0" t="s">
        <v>1715</v>
      </c>
      <c r="Y5255" s="0" t="s">
        <v>838</v>
      </c>
      <c r="Z5255" s="0" t="s">
        <v>571</v>
      </c>
      <c r="AA5255" s="0" t="s">
        <v>4086</v>
      </c>
      <c r="AB5255" s="215" t="n">
        <v>37165</v>
      </c>
      <c r="AC5255" s="215" t="n">
        <v>37195</v>
      </c>
    </row>
    <row r="5256" customFormat="false" ht="12.75" hidden="false" customHeight="false" outlineLevel="0" collapsed="false">
      <c r="A5256" s="208" t="str">
        <f aca="false">B5256&amp;" "&amp;C5256&amp;" "&amp;D5256</f>
        <v>US Power Physical</v>
      </c>
      <c r="B5256" s="208" t="str">
        <f aca="false">IF((LEFT(N5256,2)="US"),"US","")</f>
        <v>US</v>
      </c>
      <c r="C5256" s="208" t="str">
        <f aca="false">M5256</f>
        <v>Power</v>
      </c>
      <c r="D5256" s="208" t="str">
        <f aca="false">IF(ISNUMBER(FIND("Phy",N5256))=TRUE(),"Physical","Financial")</f>
        <v>Physical</v>
      </c>
      <c r="E5256" s="208" t="n">
        <f aca="false">IF(VLOOKUP(S5256,'DD-Lookup'!$J$6:$L$50,3,FALSE())="Monthly",(YEAR(AC5256)-YEAR(AB5256))*12+MONTH(AC5256)-MONTH(AB5256)+1,(AC5256-AB5256+1))</f>
        <v>30</v>
      </c>
      <c r="F5256" s="239" t="n">
        <f aca="false">E5256*SUM(P5256:Q5256)</f>
        <v>1500</v>
      </c>
      <c r="G5256" s="214" t="n">
        <v>1294500</v>
      </c>
      <c r="H5256" s="215" t="n">
        <v>37035.6013078704</v>
      </c>
      <c r="I5256" s="0" t="s">
        <v>1183</v>
      </c>
      <c r="M5256" s="0" t="s">
        <v>67</v>
      </c>
      <c r="N5256" s="0" t="s">
        <v>1081</v>
      </c>
      <c r="O5256" s="0" t="s">
        <v>1240</v>
      </c>
      <c r="P5256" s="216" t="n">
        <v>50</v>
      </c>
      <c r="S5256" s="0" t="s">
        <v>930</v>
      </c>
      <c r="T5256" s="0" t="s">
        <v>784</v>
      </c>
      <c r="U5256" s="218" t="n">
        <v>64.25</v>
      </c>
      <c r="V5256" s="0" t="s">
        <v>1184</v>
      </c>
      <c r="W5256" s="0" t="s">
        <v>1241</v>
      </c>
      <c r="X5256" s="0" t="s">
        <v>1229</v>
      </c>
      <c r="Y5256" s="0" t="s">
        <v>1051</v>
      </c>
      <c r="Z5256" s="0" t="s">
        <v>618</v>
      </c>
      <c r="AA5256" s="0" t="n">
        <v>622144.1</v>
      </c>
      <c r="AB5256" s="215" t="n">
        <v>37043.6006944444</v>
      </c>
      <c r="AC5256" s="215" t="n">
        <v>37072.6006944444</v>
      </c>
    </row>
    <row r="5257" customFormat="false" ht="12.75" hidden="false" customHeight="false" outlineLevel="0" collapsed="false">
      <c r="A5257" s="208" t="str">
        <f aca="false">B5257&amp;" "&amp;C5257&amp;" "&amp;D5257</f>
        <v>US Power Physical</v>
      </c>
      <c r="B5257" s="208" t="str">
        <f aca="false">IF((LEFT(N5257,2)="US"),"US","")</f>
        <v>US</v>
      </c>
      <c r="C5257" s="208" t="str">
        <f aca="false">M5257</f>
        <v>Power</v>
      </c>
      <c r="D5257" s="208" t="str">
        <f aca="false">IF(ISNUMBER(FIND("Phy",N5257))=TRUE(),"Physical","Financial")</f>
        <v>Physical</v>
      </c>
      <c r="E5257" s="208" t="n">
        <f aca="false">IF(VLOOKUP(S5257,'DD-Lookup'!$J$6:$L$50,3,FALSE())="Monthly",(YEAR(AC5257)-YEAR(AB5257))*12+MONTH(AC5257)-MONTH(AB5257)+1,(AC5257-AB5257+1))</f>
        <v>31</v>
      </c>
      <c r="F5257" s="239" t="n">
        <f aca="false">E5257*SUM(P5257:Q5257)</f>
        <v>775</v>
      </c>
      <c r="G5257" s="214" t="n">
        <v>1294501</v>
      </c>
      <c r="H5257" s="215" t="n">
        <v>37035.6016319444</v>
      </c>
      <c r="I5257" s="0" t="s">
        <v>1233</v>
      </c>
      <c r="M5257" s="0" t="s">
        <v>67</v>
      </c>
      <c r="N5257" s="0" t="s">
        <v>1628</v>
      </c>
      <c r="O5257" s="0" t="s">
        <v>2478</v>
      </c>
      <c r="P5257" s="216" t="n">
        <v>25</v>
      </c>
      <c r="S5257" s="0" t="s">
        <v>930</v>
      </c>
      <c r="T5257" s="0" t="s">
        <v>784</v>
      </c>
      <c r="U5257" s="218" t="n">
        <v>130</v>
      </c>
      <c r="V5257" s="0" t="s">
        <v>1812</v>
      </c>
      <c r="W5257" s="0" t="s">
        <v>2476</v>
      </c>
      <c r="X5257" s="0" t="s">
        <v>1632</v>
      </c>
      <c r="Y5257" s="0" t="s">
        <v>1051</v>
      </c>
      <c r="Z5257" s="0" t="s">
        <v>618</v>
      </c>
      <c r="AA5257" s="0" t="n">
        <v>622145.1</v>
      </c>
      <c r="AB5257" s="215" t="n">
        <v>37073.875</v>
      </c>
      <c r="AC5257" s="215" t="n">
        <v>37103.875</v>
      </c>
    </row>
    <row r="5258" customFormat="false" ht="12.75" hidden="false" customHeight="false" outlineLevel="0" collapsed="false">
      <c r="A5258" s="208" t="str">
        <f aca="false">B5258&amp;" "&amp;C5258&amp;" "&amp;D5258</f>
        <v>US Power Physical</v>
      </c>
      <c r="B5258" s="208" t="str">
        <f aca="false">IF((LEFT(N5258,2)="US"),"US","")</f>
        <v>US</v>
      </c>
      <c r="C5258" s="208" t="str">
        <f aca="false">M5258</f>
        <v>Power</v>
      </c>
      <c r="D5258" s="208" t="str">
        <f aca="false">IF(ISNUMBER(FIND("Phy",N5258))=TRUE(),"Physical","Financial")</f>
        <v>Physical</v>
      </c>
      <c r="E5258" s="208" t="n">
        <f aca="false">IF(VLOOKUP(S5258,'DD-Lookup'!$J$6:$L$50,3,FALSE())="Monthly",(YEAR(AC5258)-YEAR(AB5258))*12+MONTH(AC5258)-MONTH(AB5258)+1,(AC5258-AB5258+1))</f>
        <v>31</v>
      </c>
      <c r="F5258" s="239" t="n">
        <f aca="false">E5258*SUM(P5258:Q5258)</f>
        <v>775</v>
      </c>
      <c r="G5258" s="214" t="n">
        <v>1294502</v>
      </c>
      <c r="H5258" s="215" t="n">
        <v>37035.6016666667</v>
      </c>
      <c r="I5258" s="0" t="s">
        <v>1233</v>
      </c>
      <c r="M5258" s="0" t="s">
        <v>67</v>
      </c>
      <c r="N5258" s="0" t="s">
        <v>1628</v>
      </c>
      <c r="O5258" s="0" t="s">
        <v>4083</v>
      </c>
      <c r="P5258" s="216" t="n">
        <v>25</v>
      </c>
      <c r="S5258" s="0" t="s">
        <v>930</v>
      </c>
      <c r="T5258" s="0" t="s">
        <v>784</v>
      </c>
      <c r="U5258" s="218" t="n">
        <v>143</v>
      </c>
      <c r="V5258" s="0" t="s">
        <v>1812</v>
      </c>
      <c r="W5258" s="0" t="s">
        <v>2476</v>
      </c>
      <c r="X5258" s="0" t="s">
        <v>1632</v>
      </c>
      <c r="Y5258" s="0" t="s">
        <v>1051</v>
      </c>
      <c r="Z5258" s="0" t="s">
        <v>618</v>
      </c>
      <c r="AA5258" s="0" t="n">
        <v>622146.1</v>
      </c>
      <c r="AB5258" s="215" t="n">
        <v>37104.875</v>
      </c>
      <c r="AC5258" s="215" t="n">
        <v>37134.875</v>
      </c>
    </row>
    <row r="5259" customFormat="false" ht="12.75" hidden="false" customHeight="false" outlineLevel="0" collapsed="false">
      <c r="A5259" s="208" t="str">
        <f aca="false">B5259&amp;" "&amp;C5259&amp;" "&amp;D5259</f>
        <v>US Crude Financial</v>
      </c>
      <c r="B5259" s="208" t="str">
        <f aca="false">IF((LEFT(N5259,2)="US"),"US","")</f>
        <v>US</v>
      </c>
      <c r="C5259" s="208" t="str">
        <f aca="false">M5259</f>
        <v>Crude</v>
      </c>
      <c r="D5259" s="208" t="str">
        <f aca="false">IF(ISNUMBER(FIND("Phy",N5259))=TRUE(),"Physical","Financial")</f>
        <v>Financial</v>
      </c>
      <c r="E5259" s="208" t="n">
        <f aca="false">IF(VLOOKUP(S5259,'DD-Lookup'!$J$6:$L$50,3,FALSE())="Monthly",(YEAR(AC5259)-YEAR(AB5259))*12+MONTH(AC5259)-MONTH(AB5259)+1,(AC5259-AB5259+1))</f>
        <v>1</v>
      </c>
      <c r="F5259" s="239" t="n">
        <f aca="false">E5259*SUM(P5259:Q5259)</f>
        <v>50000</v>
      </c>
      <c r="G5259" s="214" t="n">
        <v>1294503</v>
      </c>
      <c r="H5259" s="215" t="n">
        <v>37035.6016666667</v>
      </c>
      <c r="I5259" s="0" t="s">
        <v>1376</v>
      </c>
      <c r="M5259" s="0" t="s">
        <v>97</v>
      </c>
      <c r="N5259" s="0" t="s">
        <v>841</v>
      </c>
      <c r="O5259" s="0" t="s">
        <v>842</v>
      </c>
      <c r="P5259" s="216" t="n">
        <v>50000</v>
      </c>
      <c r="S5259" s="0" t="s">
        <v>843</v>
      </c>
      <c r="T5259" s="0" t="s">
        <v>784</v>
      </c>
      <c r="U5259" s="218" t="n">
        <v>28.37</v>
      </c>
      <c r="V5259" s="0" t="s">
        <v>1377</v>
      </c>
      <c r="W5259" s="0" t="s">
        <v>845</v>
      </c>
      <c r="X5259" s="0" t="s">
        <v>846</v>
      </c>
      <c r="Y5259" s="0" t="s">
        <v>847</v>
      </c>
      <c r="Z5259" s="0" t="s">
        <v>571</v>
      </c>
      <c r="AA5259" s="0" t="n">
        <v>107486</v>
      </c>
      <c r="AB5259" s="215" t="n">
        <v>37073</v>
      </c>
      <c r="AC5259" s="215" t="n">
        <v>37103</v>
      </c>
    </row>
    <row r="5260" customFormat="false" ht="12.75" hidden="false" customHeight="false" outlineLevel="0" collapsed="false">
      <c r="A5260" s="208" t="str">
        <f aca="false">B5260&amp;" "&amp;C5260&amp;" "&amp;D5260</f>
        <v>US Power Physical</v>
      </c>
      <c r="B5260" s="208" t="str">
        <f aca="false">IF((LEFT(N5260,2)="US"),"US","")</f>
        <v>US</v>
      </c>
      <c r="C5260" s="208" t="str">
        <f aca="false">M5260</f>
        <v>Power</v>
      </c>
      <c r="D5260" s="208" t="str">
        <f aca="false">IF(ISNUMBER(FIND("Phy",N5260))=TRUE(),"Physical","Financial")</f>
        <v>Physical</v>
      </c>
      <c r="E5260" s="208" t="n">
        <f aca="false">IF(VLOOKUP(S5260,'DD-Lookup'!$J$6:$L$50,3,FALSE())="Monthly",(YEAR(AC5260)-YEAR(AB5260))*12+MONTH(AC5260)-MONTH(AB5260)+1,(AC5260-AB5260+1))</f>
        <v>30</v>
      </c>
      <c r="F5260" s="239" t="n">
        <f aca="false">E5260*SUM(P5260:Q5260)</f>
        <v>750</v>
      </c>
      <c r="G5260" s="214" t="n">
        <v>1294504</v>
      </c>
      <c r="H5260" s="215" t="n">
        <v>37035.6016898148</v>
      </c>
      <c r="I5260" s="0" t="s">
        <v>1233</v>
      </c>
      <c r="M5260" s="0" t="s">
        <v>67</v>
      </c>
      <c r="N5260" s="0" t="s">
        <v>1628</v>
      </c>
      <c r="O5260" s="0" t="s">
        <v>2474</v>
      </c>
      <c r="P5260" s="216" t="n">
        <v>25</v>
      </c>
      <c r="S5260" s="0" t="s">
        <v>930</v>
      </c>
      <c r="T5260" s="0" t="s">
        <v>784</v>
      </c>
      <c r="U5260" s="218" t="n">
        <v>113</v>
      </c>
      <c r="V5260" s="0" t="s">
        <v>1812</v>
      </c>
      <c r="W5260" s="0" t="s">
        <v>2476</v>
      </c>
      <c r="X5260" s="0" t="s">
        <v>1632</v>
      </c>
      <c r="Y5260" s="0" t="s">
        <v>1051</v>
      </c>
      <c r="Z5260" s="0" t="s">
        <v>618</v>
      </c>
      <c r="AA5260" s="0" t="n">
        <v>622147.1</v>
      </c>
      <c r="AB5260" s="215" t="n">
        <v>37135.875</v>
      </c>
      <c r="AC5260" s="215" t="n">
        <v>37164.875</v>
      </c>
    </row>
    <row r="5261" customFormat="false" ht="12.75" hidden="false" customHeight="false" outlineLevel="0" collapsed="false">
      <c r="A5261" s="208" t="str">
        <f aca="false">B5261&amp;" "&amp;C5261&amp;" "&amp;D5261</f>
        <v>US Natural Gas Financial</v>
      </c>
      <c r="B5261" s="208" t="str">
        <f aca="false">IF((LEFT(N5261,2)="US"),"US","")</f>
        <v>US</v>
      </c>
      <c r="C5261" s="208" t="str">
        <f aca="false">M5261</f>
        <v>Natural Gas</v>
      </c>
      <c r="D5261" s="208" t="str">
        <f aca="false">IF(ISNUMBER(FIND("Phy",N5261))=TRUE(),"Physical","Financial")</f>
        <v>Financial</v>
      </c>
      <c r="E5261" s="208" t="n">
        <f aca="false">IF(VLOOKUP(S5261,'DD-Lookup'!$J$6:$L$50,3,FALSE())="Monthly",(YEAR(AC5261)-YEAR(AB5261))*12+MONTH(AC5261)-MONTH(AB5261)+1,(AC5261-AB5261+1))</f>
        <v>365</v>
      </c>
      <c r="F5261" s="239" t="n">
        <f aca="false">E5261*SUM(P5261:Q5261)</f>
        <v>1825000</v>
      </c>
      <c r="G5261" s="214" t="n">
        <v>1294506</v>
      </c>
      <c r="H5261" s="215" t="n">
        <v>37035.6022337963</v>
      </c>
      <c r="I5261" s="0" t="s">
        <v>1023</v>
      </c>
      <c r="M5261" s="0" t="s">
        <v>858</v>
      </c>
      <c r="N5261" s="0" t="s">
        <v>1024</v>
      </c>
      <c r="O5261" s="0" t="s">
        <v>1415</v>
      </c>
      <c r="P5261" s="216" t="n">
        <v>5000</v>
      </c>
      <c r="S5261" s="0" t="s">
        <v>1026</v>
      </c>
      <c r="T5261" s="0" t="s">
        <v>784</v>
      </c>
      <c r="U5261" s="218" t="n">
        <v>4.29</v>
      </c>
      <c r="V5261" s="0" t="s">
        <v>1416</v>
      </c>
      <c r="W5261" s="0" t="s">
        <v>1028</v>
      </c>
      <c r="X5261" s="0" t="s">
        <v>1029</v>
      </c>
      <c r="Y5261" s="0" t="s">
        <v>838</v>
      </c>
      <c r="Z5261" s="0" t="s">
        <v>571</v>
      </c>
      <c r="AA5261" s="0" t="s">
        <v>4087</v>
      </c>
      <c r="AB5261" s="215" t="n">
        <v>37257.875</v>
      </c>
      <c r="AC5261" s="215" t="n">
        <v>37621.875</v>
      </c>
    </row>
    <row r="5262" customFormat="false" ht="12.75" hidden="false" customHeight="false" outlineLevel="0" collapsed="false">
      <c r="A5262" s="208" t="str">
        <f aca="false">B5262&amp;" "&amp;C5262&amp;" "&amp;D5262</f>
        <v>US Natural Gas Physical</v>
      </c>
      <c r="B5262" s="208" t="str">
        <f aca="false">IF((LEFT(N5262,2)="US"),"US","")</f>
        <v>US</v>
      </c>
      <c r="C5262" s="208" t="str">
        <f aca="false">M5262</f>
        <v>Natural Gas</v>
      </c>
      <c r="D5262" s="208" t="str">
        <f aca="false">IF(ISNUMBER(FIND("Phy",N5262))=TRUE(),"Physical","Financial")</f>
        <v>Physical</v>
      </c>
      <c r="E5262" s="208" t="n">
        <f aca="false">IF(VLOOKUP(S5262,'DD-Lookup'!$J$6:$L$50,3,FALSE())="Monthly",(YEAR(AC5262)-YEAR(AB5262))*12+MONTH(AC5262)-MONTH(AB5262)+1,(AC5262-AB5262+1))</f>
        <v>30</v>
      </c>
      <c r="F5262" s="239" t="n">
        <f aca="false">E5262*SUM(P5262:Q5262)</f>
        <v>300000</v>
      </c>
      <c r="G5262" s="214" t="n">
        <v>1294507</v>
      </c>
      <c r="H5262" s="215" t="n">
        <v>37035.6025115741</v>
      </c>
      <c r="I5262" s="0" t="s">
        <v>1803</v>
      </c>
      <c r="M5262" s="0" t="s">
        <v>858</v>
      </c>
      <c r="N5262" s="0" t="s">
        <v>1305</v>
      </c>
      <c r="O5262" s="0" t="s">
        <v>2184</v>
      </c>
      <c r="Q5262" s="216" t="n">
        <v>10000</v>
      </c>
      <c r="S5262" s="0" t="s">
        <v>1026</v>
      </c>
      <c r="T5262" s="0" t="s">
        <v>784</v>
      </c>
      <c r="U5262" s="218" t="n">
        <v>3.225</v>
      </c>
      <c r="V5262" s="0" t="s">
        <v>1805</v>
      </c>
      <c r="W5262" s="0" t="s">
        <v>1758</v>
      </c>
      <c r="X5262" s="0" t="s">
        <v>1535</v>
      </c>
      <c r="Y5262" s="0" t="s">
        <v>1310</v>
      </c>
      <c r="Z5262" s="0" t="s">
        <v>571</v>
      </c>
      <c r="AA5262" s="0" t="s">
        <v>4088</v>
      </c>
      <c r="AB5262" s="215" t="n">
        <v>37043.875</v>
      </c>
      <c r="AC5262" s="215" t="n">
        <v>37072.875</v>
      </c>
    </row>
    <row r="5263" customFormat="false" ht="12.75" hidden="false" customHeight="false" outlineLevel="0" collapsed="false">
      <c r="A5263" s="208" t="str">
        <f aca="false">B5263&amp;" "&amp;C5263&amp;" "&amp;D5263</f>
        <v>US Natural Gas Financial</v>
      </c>
      <c r="B5263" s="208" t="str">
        <f aca="false">IF((LEFT(N5263,2)="US"),"US","")</f>
        <v>US</v>
      </c>
      <c r="C5263" s="208" t="str">
        <f aca="false">M5263</f>
        <v>Natural Gas</v>
      </c>
      <c r="D5263" s="208" t="str">
        <f aca="false">IF(ISNUMBER(FIND("Phy",N5263))=TRUE(),"Physical","Financial")</f>
        <v>Financial</v>
      </c>
      <c r="E5263" s="208" t="n">
        <f aca="false">IF(VLOOKUP(S5263,'DD-Lookup'!$J$6:$L$50,3,FALSE())="Monthly",(YEAR(AC5263)-YEAR(AB5263))*12+MONTH(AC5263)-MONTH(AB5263)+1,(AC5263-AB5263+1))</f>
        <v>30</v>
      </c>
      <c r="F5263" s="239" t="n">
        <f aca="false">E5263*SUM(P5263:Q5263)</f>
        <v>300000</v>
      </c>
      <c r="G5263" s="214" t="n">
        <v>1294508</v>
      </c>
      <c r="H5263" s="215" t="n">
        <v>37035.6026967593</v>
      </c>
      <c r="I5263" s="0" t="s">
        <v>1807</v>
      </c>
      <c r="M5263" s="0" t="s">
        <v>858</v>
      </c>
      <c r="N5263" s="0" t="s">
        <v>1024</v>
      </c>
      <c r="O5263" s="0" t="s">
        <v>1025</v>
      </c>
      <c r="P5263" s="216" t="n">
        <v>10000</v>
      </c>
      <c r="S5263" s="0" t="s">
        <v>1026</v>
      </c>
      <c r="T5263" s="0" t="s">
        <v>784</v>
      </c>
      <c r="U5263" s="218" t="n">
        <v>4.05</v>
      </c>
      <c r="V5263" s="0" t="s">
        <v>1808</v>
      </c>
      <c r="W5263" s="0" t="s">
        <v>1028</v>
      </c>
      <c r="X5263" s="0" t="s">
        <v>1029</v>
      </c>
      <c r="Y5263" s="0" t="s">
        <v>838</v>
      </c>
      <c r="Z5263" s="0" t="s">
        <v>571</v>
      </c>
      <c r="AA5263" s="0" t="s">
        <v>4089</v>
      </c>
      <c r="AB5263" s="215" t="n">
        <v>37043.875</v>
      </c>
      <c r="AC5263" s="215" t="n">
        <v>37072.875</v>
      </c>
    </row>
    <row r="5264" customFormat="false" ht="12.75" hidden="false" customHeight="false" outlineLevel="0" collapsed="false">
      <c r="A5264" s="208" t="str">
        <f aca="false">B5264&amp;" "&amp;C5264&amp;" "&amp;D5264</f>
        <v>US Natural Gas Financial</v>
      </c>
      <c r="B5264" s="208" t="str">
        <f aca="false">IF((LEFT(N5264,2)="US"),"US","")</f>
        <v>US</v>
      </c>
      <c r="C5264" s="208" t="str">
        <f aca="false">M5264</f>
        <v>Natural Gas</v>
      </c>
      <c r="D5264" s="208" t="str">
        <f aca="false">IF(ISNUMBER(FIND("Phy",N5264))=TRUE(),"Physical","Financial")</f>
        <v>Financial</v>
      </c>
      <c r="E5264" s="208" t="n">
        <f aca="false">IF(VLOOKUP(S5264,'DD-Lookup'!$J$6:$L$50,3,FALSE())="Monthly",(YEAR(AC5264)-YEAR(AB5264))*12+MONTH(AC5264)-MONTH(AB5264)+1,(AC5264-AB5264+1))</f>
        <v>365</v>
      </c>
      <c r="F5264" s="239" t="n">
        <f aca="false">E5264*SUM(P5264:Q5264)</f>
        <v>1825000</v>
      </c>
      <c r="G5264" s="214" t="n">
        <v>1294509</v>
      </c>
      <c r="H5264" s="215" t="n">
        <v>37035.6028472222</v>
      </c>
      <c r="I5264" s="0" t="s">
        <v>1023</v>
      </c>
      <c r="M5264" s="0" t="s">
        <v>858</v>
      </c>
      <c r="N5264" s="0" t="s">
        <v>1024</v>
      </c>
      <c r="O5264" s="0" t="s">
        <v>1415</v>
      </c>
      <c r="P5264" s="216" t="n">
        <v>5000</v>
      </c>
      <c r="S5264" s="0" t="s">
        <v>1026</v>
      </c>
      <c r="T5264" s="0" t="s">
        <v>784</v>
      </c>
      <c r="U5264" s="218" t="n">
        <v>4.285</v>
      </c>
      <c r="V5264" s="0" t="s">
        <v>1416</v>
      </c>
      <c r="W5264" s="0" t="s">
        <v>1028</v>
      </c>
      <c r="X5264" s="0" t="s">
        <v>1029</v>
      </c>
      <c r="Y5264" s="0" t="s">
        <v>838</v>
      </c>
      <c r="Z5264" s="0" t="s">
        <v>571</v>
      </c>
      <c r="AA5264" s="0" t="s">
        <v>4090</v>
      </c>
      <c r="AB5264" s="215" t="n">
        <v>37257.875</v>
      </c>
      <c r="AC5264" s="215" t="n">
        <v>37621.875</v>
      </c>
    </row>
    <row r="5265" customFormat="false" ht="12.75" hidden="false" customHeight="false" outlineLevel="0" collapsed="false">
      <c r="A5265" s="208" t="str">
        <f aca="false">B5265&amp;" "&amp;C5265&amp;" "&amp;D5265</f>
        <v>US Natural Gas Financial</v>
      </c>
      <c r="B5265" s="208" t="str">
        <f aca="false">IF((LEFT(N5265,2)="US"),"US","")</f>
        <v>US</v>
      </c>
      <c r="C5265" s="208" t="str">
        <f aca="false">M5265</f>
        <v>Natural Gas</v>
      </c>
      <c r="D5265" s="208" t="str">
        <f aca="false">IF(ISNUMBER(FIND("Phy",N5265))=TRUE(),"Physical","Financial")</f>
        <v>Financial</v>
      </c>
      <c r="E5265" s="208" t="n">
        <f aca="false">IF(VLOOKUP(S5265,'DD-Lookup'!$J$6:$L$50,3,FALSE())="Monthly",(YEAR(AC5265)-YEAR(AB5265))*12+MONTH(AC5265)-MONTH(AB5265)+1,(AC5265-AB5265+1))</f>
        <v>30</v>
      </c>
      <c r="F5265" s="239" t="n">
        <f aca="false">E5265*SUM(P5265:Q5265)</f>
        <v>150000</v>
      </c>
      <c r="G5265" s="214" t="n">
        <v>1294510</v>
      </c>
      <c r="H5265" s="215" t="n">
        <v>37035.6028472222</v>
      </c>
      <c r="I5265" s="0" t="s">
        <v>1807</v>
      </c>
      <c r="M5265" s="0" t="s">
        <v>858</v>
      </c>
      <c r="N5265" s="0" t="s">
        <v>1482</v>
      </c>
      <c r="O5265" s="0" t="s">
        <v>2912</v>
      </c>
      <c r="P5265" s="216" t="n">
        <v>5000</v>
      </c>
      <c r="S5265" s="0" t="s">
        <v>1026</v>
      </c>
      <c r="T5265" s="0" t="s">
        <v>784</v>
      </c>
      <c r="U5265" s="218" t="n">
        <v>-0.715</v>
      </c>
      <c r="V5265" s="0" t="s">
        <v>1808</v>
      </c>
      <c r="W5265" s="0" t="s">
        <v>1952</v>
      </c>
      <c r="X5265" s="0" t="s">
        <v>1953</v>
      </c>
      <c r="Y5265" s="0" t="s">
        <v>838</v>
      </c>
      <c r="Z5265" s="0" t="s">
        <v>571</v>
      </c>
      <c r="AA5265" s="0" t="s">
        <v>4091</v>
      </c>
      <c r="AB5265" s="215" t="n">
        <v>37043.875</v>
      </c>
      <c r="AC5265" s="215" t="n">
        <v>37072.875</v>
      </c>
    </row>
    <row r="5266" customFormat="false" ht="12.75" hidden="false" customHeight="false" outlineLevel="0" collapsed="false">
      <c r="A5266" s="208" t="str">
        <f aca="false">B5266&amp;" "&amp;C5266&amp;" "&amp;D5266</f>
        <v>US Natural Gas Physical</v>
      </c>
      <c r="B5266" s="208" t="str">
        <f aca="false">IF((LEFT(N5266,2)="US"),"US","")</f>
        <v>US</v>
      </c>
      <c r="C5266" s="208" t="str">
        <f aca="false">M5266</f>
        <v>Natural Gas</v>
      </c>
      <c r="D5266" s="208" t="str">
        <f aca="false">IF(ISNUMBER(FIND("Phy",N5266))=TRUE(),"Physical","Financial")</f>
        <v>Physical</v>
      </c>
      <c r="E5266" s="208" t="n">
        <f aca="false">IF(VLOOKUP(S5266,'DD-Lookup'!$J$6:$L$50,3,FALSE())="Monthly",(YEAR(AC5266)-YEAR(AB5266))*12+MONTH(AC5266)-MONTH(AB5266)+1,(AC5266-AB5266+1))</f>
        <v>4</v>
      </c>
      <c r="F5266" s="239" t="n">
        <f aca="false">E5266*SUM(P5266:Q5266)</f>
        <v>40000</v>
      </c>
      <c r="G5266" s="214" t="n">
        <v>1294511</v>
      </c>
      <c r="H5266" s="215" t="n">
        <v>37035.6032523148</v>
      </c>
      <c r="I5266" s="0" t="s">
        <v>1381</v>
      </c>
      <c r="M5266" s="0" t="s">
        <v>858</v>
      </c>
      <c r="N5266" s="0" t="s">
        <v>1305</v>
      </c>
      <c r="O5266" s="0" t="s">
        <v>3542</v>
      </c>
      <c r="P5266" s="216" t="n">
        <v>10000</v>
      </c>
      <c r="S5266" s="0" t="s">
        <v>1026</v>
      </c>
      <c r="T5266" s="0" t="s">
        <v>784</v>
      </c>
      <c r="U5266" s="218" t="n">
        <v>4.005</v>
      </c>
      <c r="V5266" s="0" t="s">
        <v>2381</v>
      </c>
      <c r="W5266" s="0" t="s">
        <v>1434</v>
      </c>
      <c r="X5266" s="0" t="s">
        <v>1435</v>
      </c>
      <c r="Y5266" s="0" t="s">
        <v>1310</v>
      </c>
      <c r="Z5266" s="0" t="s">
        <v>571</v>
      </c>
      <c r="AA5266" s="0" t="n">
        <v>809791</v>
      </c>
      <c r="AB5266" s="215" t="n">
        <v>37037</v>
      </c>
      <c r="AC5266" s="215" t="n">
        <v>37040</v>
      </c>
    </row>
    <row r="5267" customFormat="false" ht="12.75" hidden="false" customHeight="false" outlineLevel="0" collapsed="false">
      <c r="A5267" s="208" t="str">
        <f aca="false">B5267&amp;" "&amp;C5267&amp;" "&amp;D5267</f>
        <v>US Natural Gas Financial</v>
      </c>
      <c r="B5267" s="208" t="str">
        <f aca="false">IF((LEFT(N5267,2)="US"),"US","")</f>
        <v>US</v>
      </c>
      <c r="C5267" s="208" t="str">
        <f aca="false">M5267</f>
        <v>Natural Gas</v>
      </c>
      <c r="D5267" s="208" t="str">
        <f aca="false">IF(ISNUMBER(FIND("Phy",N5267))=TRUE(),"Physical","Financial")</f>
        <v>Financial</v>
      </c>
      <c r="E5267" s="208" t="n">
        <f aca="false">IF(VLOOKUP(S5267,'DD-Lookup'!$J$6:$L$50,3,FALSE())="Monthly",(YEAR(AC5267)-YEAR(AB5267))*12+MONTH(AC5267)-MONTH(AB5267)+1,(AC5267-AB5267+1))</f>
        <v>365</v>
      </c>
      <c r="F5267" s="239" t="n">
        <f aca="false">E5267*SUM(P5267:Q5267)</f>
        <v>1825000</v>
      </c>
      <c r="G5267" s="214" t="n">
        <v>1294514</v>
      </c>
      <c r="H5267" s="215" t="n">
        <v>37035.6034143519</v>
      </c>
      <c r="I5267" s="0" t="s">
        <v>1023</v>
      </c>
      <c r="M5267" s="0" t="s">
        <v>858</v>
      </c>
      <c r="N5267" s="0" t="s">
        <v>1024</v>
      </c>
      <c r="O5267" s="0" t="s">
        <v>1415</v>
      </c>
      <c r="P5267" s="216" t="n">
        <v>5000</v>
      </c>
      <c r="S5267" s="0" t="s">
        <v>1026</v>
      </c>
      <c r="T5267" s="0" t="s">
        <v>784</v>
      </c>
      <c r="U5267" s="218" t="n">
        <v>4.285</v>
      </c>
      <c r="V5267" s="0" t="s">
        <v>1416</v>
      </c>
      <c r="W5267" s="0" t="s">
        <v>1028</v>
      </c>
      <c r="X5267" s="0" t="s">
        <v>1029</v>
      </c>
      <c r="Y5267" s="0" t="s">
        <v>838</v>
      </c>
      <c r="Z5267" s="0" t="s">
        <v>571</v>
      </c>
      <c r="AA5267" s="0" t="s">
        <v>4092</v>
      </c>
      <c r="AB5267" s="215" t="n">
        <v>37257.875</v>
      </c>
      <c r="AC5267" s="215" t="n">
        <v>37621.875</v>
      </c>
    </row>
    <row r="5268" customFormat="false" ht="12.75" hidden="false" customHeight="false" outlineLevel="0" collapsed="false">
      <c r="A5268" s="208" t="str">
        <f aca="false">B5268&amp;" "&amp;C5268&amp;" "&amp;D5268</f>
        <v>US Natural Gas Financial</v>
      </c>
      <c r="B5268" s="208" t="str">
        <f aca="false">IF((LEFT(N5268,2)="US"),"US","")</f>
        <v>US</v>
      </c>
      <c r="C5268" s="208" t="str">
        <f aca="false">M5268</f>
        <v>Natural Gas</v>
      </c>
      <c r="D5268" s="208" t="str">
        <f aca="false">IF(ISNUMBER(FIND("Phy",N5268))=TRUE(),"Physical","Financial")</f>
        <v>Financial</v>
      </c>
      <c r="E5268" s="208" t="n">
        <f aca="false">IF(VLOOKUP(S5268,'DD-Lookup'!$J$6:$L$50,3,FALSE())="Monthly",(YEAR(AC5268)-YEAR(AB5268))*12+MONTH(AC5268)-MONTH(AB5268)+1,(AC5268-AB5268+1))</f>
        <v>30</v>
      </c>
      <c r="F5268" s="239" t="n">
        <f aca="false">E5268*SUM(P5268:Q5268)</f>
        <v>450000</v>
      </c>
      <c r="G5268" s="214" t="n">
        <v>1294515</v>
      </c>
      <c r="H5268" s="215" t="n">
        <v>37035.6034259259</v>
      </c>
      <c r="I5268" s="0" t="s">
        <v>600</v>
      </c>
      <c r="M5268" s="0" t="s">
        <v>858</v>
      </c>
      <c r="N5268" s="0" t="s">
        <v>1024</v>
      </c>
      <c r="O5268" s="0" t="s">
        <v>1025</v>
      </c>
      <c r="Q5268" s="216" t="n">
        <v>15000</v>
      </c>
      <c r="S5268" s="0" t="s">
        <v>1026</v>
      </c>
      <c r="T5268" s="0" t="s">
        <v>784</v>
      </c>
      <c r="U5268" s="218" t="n">
        <v>4.055</v>
      </c>
      <c r="V5268" s="0" t="s">
        <v>3182</v>
      </c>
      <c r="W5268" s="0" t="s">
        <v>1028</v>
      </c>
      <c r="X5268" s="0" t="s">
        <v>1029</v>
      </c>
      <c r="Y5268" s="0" t="s">
        <v>838</v>
      </c>
      <c r="Z5268" s="0" t="s">
        <v>571</v>
      </c>
      <c r="AA5268" s="0" t="s">
        <v>4093</v>
      </c>
      <c r="AB5268" s="215" t="n">
        <v>37043.875</v>
      </c>
      <c r="AC5268" s="215" t="n">
        <v>37072.875</v>
      </c>
    </row>
    <row r="5269" customFormat="false" ht="12.75" hidden="false" customHeight="false" outlineLevel="0" collapsed="false">
      <c r="A5269" s="208" t="str">
        <f aca="false">B5269&amp;" "&amp;C5269&amp;" "&amp;D5269</f>
        <v>US Natural Gas Physical</v>
      </c>
      <c r="B5269" s="208" t="str">
        <f aca="false">IF((LEFT(N5269,2)="US"),"US","")</f>
        <v>US</v>
      </c>
      <c r="C5269" s="208" t="str">
        <f aca="false">M5269</f>
        <v>Natural Gas</v>
      </c>
      <c r="D5269" s="208" t="str">
        <f aca="false">IF(ISNUMBER(FIND("Phy",N5269))=TRUE(),"Physical","Financial")</f>
        <v>Physical</v>
      </c>
      <c r="E5269" s="208" t="n">
        <f aca="false">IF(VLOOKUP(S5269,'DD-Lookup'!$J$6:$L$50,3,FALSE())="Monthly",(YEAR(AC5269)-YEAR(AB5269))*12+MONTH(AC5269)-MONTH(AB5269)+1,(AC5269-AB5269+1))</f>
        <v>4</v>
      </c>
      <c r="F5269" s="239" t="n">
        <f aca="false">E5269*SUM(P5269:Q5269)</f>
        <v>40000</v>
      </c>
      <c r="G5269" s="214" t="n">
        <v>1294516</v>
      </c>
      <c r="H5269" s="215" t="n">
        <v>37035.6040277778</v>
      </c>
      <c r="I5269" s="0" t="s">
        <v>1381</v>
      </c>
      <c r="M5269" s="0" t="s">
        <v>858</v>
      </c>
      <c r="N5269" s="0" t="s">
        <v>1305</v>
      </c>
      <c r="O5269" s="0" t="s">
        <v>3542</v>
      </c>
      <c r="P5269" s="216" t="n">
        <v>10000</v>
      </c>
      <c r="S5269" s="0" t="s">
        <v>1026</v>
      </c>
      <c r="T5269" s="0" t="s">
        <v>784</v>
      </c>
      <c r="U5269" s="218" t="n">
        <v>4</v>
      </c>
      <c r="V5269" s="0" t="s">
        <v>2381</v>
      </c>
      <c r="W5269" s="0" t="s">
        <v>1434</v>
      </c>
      <c r="X5269" s="0" t="s">
        <v>1435</v>
      </c>
      <c r="Y5269" s="0" t="s">
        <v>1310</v>
      </c>
      <c r="Z5269" s="0" t="s">
        <v>571</v>
      </c>
      <c r="AA5269" s="0" t="n">
        <v>809794</v>
      </c>
      <c r="AB5269" s="215" t="n">
        <v>37037</v>
      </c>
      <c r="AC5269" s="215" t="n">
        <v>37040</v>
      </c>
    </row>
    <row r="5270" customFormat="false" ht="12.75" hidden="false" customHeight="false" outlineLevel="0" collapsed="false">
      <c r="A5270" s="208" t="str">
        <f aca="false">B5270&amp;" "&amp;C5270&amp;" "&amp;D5270</f>
        <v>US Natural Gas Financial</v>
      </c>
      <c r="B5270" s="208" t="str">
        <f aca="false">IF((LEFT(N5270,2)="US"),"US","")</f>
        <v>US</v>
      </c>
      <c r="C5270" s="208" t="str">
        <f aca="false">M5270</f>
        <v>Natural Gas</v>
      </c>
      <c r="D5270" s="208" t="str">
        <f aca="false">IF(ISNUMBER(FIND("Phy",N5270))=TRUE(),"Physical","Financial")</f>
        <v>Financial</v>
      </c>
      <c r="E5270" s="208" t="n">
        <f aca="false">IF(VLOOKUP(S5270,'DD-Lookup'!$J$6:$L$50,3,FALSE())="Monthly",(YEAR(AC5270)-YEAR(AB5270))*12+MONTH(AC5270)-MONTH(AB5270)+1,(AC5270-AB5270+1))</f>
        <v>6</v>
      </c>
      <c r="F5270" s="239" t="n">
        <f aca="false">E5270*SUM(P5270:Q5270)</f>
        <v>180000</v>
      </c>
      <c r="G5270" s="214" t="n">
        <v>1294517</v>
      </c>
      <c r="H5270" s="215" t="n">
        <v>37035.6047569444</v>
      </c>
      <c r="I5270" s="0" t="s">
        <v>1078</v>
      </c>
      <c r="M5270" s="0" t="s">
        <v>858</v>
      </c>
      <c r="N5270" s="0" t="s">
        <v>1024</v>
      </c>
      <c r="O5270" s="0" t="s">
        <v>3235</v>
      </c>
      <c r="Q5270" s="216" t="n">
        <v>30000</v>
      </c>
      <c r="S5270" s="0" t="s">
        <v>1026</v>
      </c>
      <c r="T5270" s="0" t="s">
        <v>784</v>
      </c>
      <c r="U5270" s="218" t="n">
        <v>4.015</v>
      </c>
      <c r="V5270" s="0" t="s">
        <v>3760</v>
      </c>
      <c r="W5270" s="0" t="s">
        <v>1406</v>
      </c>
      <c r="X5270" s="0" t="s">
        <v>1407</v>
      </c>
      <c r="Y5270" s="0" t="s">
        <v>838</v>
      </c>
      <c r="Z5270" s="0" t="s">
        <v>571</v>
      </c>
      <c r="AA5270" s="0" t="s">
        <v>4094</v>
      </c>
      <c r="AB5270" s="215" t="n">
        <v>37037.875</v>
      </c>
      <c r="AC5270" s="215" t="n">
        <v>37042.875</v>
      </c>
    </row>
    <row r="5271" customFormat="false" ht="12.75" hidden="false" customHeight="false" outlineLevel="0" collapsed="false">
      <c r="A5271" s="208" t="str">
        <f aca="false">B5271&amp;" "&amp;C5271&amp;" "&amp;D5271</f>
        <v>US Power Physical</v>
      </c>
      <c r="B5271" s="208" t="str">
        <f aca="false">IF((LEFT(N5271,2)="US"),"US","")</f>
        <v>US</v>
      </c>
      <c r="C5271" s="208" t="str">
        <f aca="false">M5271</f>
        <v>Power</v>
      </c>
      <c r="D5271" s="208" t="str">
        <f aca="false">IF(ISNUMBER(FIND("Phy",N5271))=TRUE(),"Physical","Financial")</f>
        <v>Physical</v>
      </c>
      <c r="E5271" s="208" t="n">
        <f aca="false">IF(VLOOKUP(S5271,'DD-Lookup'!$J$6:$L$50,3,FALSE())="Monthly",(YEAR(AC5271)-YEAR(AB5271))*12+MONTH(AC5271)-MONTH(AB5271)+1,(AC5271-AB5271+1))</f>
        <v>30</v>
      </c>
      <c r="F5271" s="239" t="n">
        <f aca="false">E5271*SUM(P5271:Q5271)</f>
        <v>1500</v>
      </c>
      <c r="G5271" s="214" t="n">
        <v>1294519</v>
      </c>
      <c r="H5271" s="215" t="n">
        <v>37035.605775463</v>
      </c>
      <c r="I5271" s="0" t="s">
        <v>1183</v>
      </c>
      <c r="M5271" s="0" t="s">
        <v>67</v>
      </c>
      <c r="N5271" s="0" t="s">
        <v>1081</v>
      </c>
      <c r="O5271" s="0" t="s">
        <v>1240</v>
      </c>
      <c r="P5271" s="216" t="n">
        <v>50</v>
      </c>
      <c r="S5271" s="0" t="s">
        <v>930</v>
      </c>
      <c r="T5271" s="0" t="s">
        <v>784</v>
      </c>
      <c r="U5271" s="218" t="n">
        <v>64</v>
      </c>
      <c r="V5271" s="0" t="s">
        <v>1184</v>
      </c>
      <c r="W5271" s="0" t="s">
        <v>1241</v>
      </c>
      <c r="X5271" s="0" t="s">
        <v>1229</v>
      </c>
      <c r="Y5271" s="0" t="s">
        <v>1051</v>
      </c>
      <c r="Z5271" s="0" t="s">
        <v>618</v>
      </c>
      <c r="AA5271" s="0" t="n">
        <v>622156.1</v>
      </c>
      <c r="AB5271" s="215" t="n">
        <v>37043.6006944444</v>
      </c>
      <c r="AC5271" s="215" t="n">
        <v>37072.6006944444</v>
      </c>
    </row>
    <row r="5272" customFormat="false" ht="12.75" hidden="false" customHeight="false" outlineLevel="0" collapsed="false">
      <c r="A5272" s="208" t="str">
        <f aca="false">B5272&amp;" "&amp;C5272&amp;" "&amp;D5272</f>
        <v>US Power Physical</v>
      </c>
      <c r="B5272" s="208" t="str">
        <f aca="false">IF((LEFT(N5272,2)="US"),"US","")</f>
        <v>US</v>
      </c>
      <c r="C5272" s="208" t="str">
        <f aca="false">M5272</f>
        <v>Power</v>
      </c>
      <c r="D5272" s="208" t="str">
        <f aca="false">IF(ISNUMBER(FIND("Phy",N5272))=TRUE(),"Physical","Financial")</f>
        <v>Physical</v>
      </c>
      <c r="E5272" s="208" t="n">
        <f aca="false">IF(VLOOKUP(S5272,'DD-Lookup'!$J$6:$L$50,3,FALSE())="Monthly",(YEAR(AC5272)-YEAR(AB5272))*12+MONTH(AC5272)-MONTH(AB5272)+1,(AC5272-AB5272+1))</f>
        <v>30</v>
      </c>
      <c r="F5272" s="239" t="n">
        <f aca="false">E5272*SUM(P5272:Q5272)</f>
        <v>1500</v>
      </c>
      <c r="G5272" s="214" t="n">
        <v>1294520</v>
      </c>
      <c r="H5272" s="215" t="n">
        <v>37035.6061342593</v>
      </c>
      <c r="I5272" s="0" t="s">
        <v>1078</v>
      </c>
      <c r="M5272" s="0" t="s">
        <v>67</v>
      </c>
      <c r="N5272" s="0" t="s">
        <v>1081</v>
      </c>
      <c r="O5272" s="0" t="s">
        <v>1166</v>
      </c>
      <c r="P5272" s="216" t="n">
        <v>50</v>
      </c>
      <c r="S5272" s="0" t="s">
        <v>930</v>
      </c>
      <c r="T5272" s="0" t="s">
        <v>784</v>
      </c>
      <c r="U5272" s="218" t="n">
        <v>61.25</v>
      </c>
      <c r="V5272" s="0" t="s">
        <v>3103</v>
      </c>
      <c r="W5272" s="0" t="s">
        <v>1122</v>
      </c>
      <c r="X5272" s="0" t="s">
        <v>1106</v>
      </c>
      <c r="Y5272" s="0" t="s">
        <v>1051</v>
      </c>
      <c r="Z5272" s="0" t="s">
        <v>618</v>
      </c>
      <c r="AA5272" s="0" t="n">
        <v>622157.1</v>
      </c>
      <c r="AB5272" s="215" t="n">
        <v>37043.5916666667</v>
      </c>
      <c r="AC5272" s="215" t="n">
        <v>37072.5916666667</v>
      </c>
    </row>
    <row r="5273" customFormat="false" ht="12.75" hidden="false" customHeight="false" outlineLevel="0" collapsed="false">
      <c r="A5273" s="208" t="str">
        <f aca="false">B5273&amp;" "&amp;C5273&amp;" "&amp;D5273</f>
        <v>US Power Physical</v>
      </c>
      <c r="B5273" s="208" t="str">
        <f aca="false">IF((LEFT(N5273,2)="US"),"US","")</f>
        <v>US</v>
      </c>
      <c r="C5273" s="208" t="str">
        <f aca="false">M5273</f>
        <v>Power</v>
      </c>
      <c r="D5273" s="208" t="str">
        <f aca="false">IF(ISNUMBER(FIND("Phy",N5273))=TRUE(),"Physical","Financial")</f>
        <v>Physical</v>
      </c>
      <c r="E5273" s="208" t="n">
        <f aca="false">IF(VLOOKUP(S5273,'DD-Lookup'!$J$6:$L$50,3,FALSE())="Monthly",(YEAR(AC5273)-YEAR(AB5273))*12+MONTH(AC5273)-MONTH(AB5273)+1,(AC5273-AB5273+1))</f>
        <v>30</v>
      </c>
      <c r="F5273" s="239" t="n">
        <f aca="false">E5273*SUM(P5273:Q5273)</f>
        <v>1500</v>
      </c>
      <c r="G5273" s="214" t="n">
        <v>1294521</v>
      </c>
      <c r="H5273" s="215" t="n">
        <v>37035.6065856482</v>
      </c>
      <c r="I5273" s="0" t="s">
        <v>1225</v>
      </c>
      <c r="M5273" s="0" t="s">
        <v>67</v>
      </c>
      <c r="N5273" s="0" t="s">
        <v>1081</v>
      </c>
      <c r="O5273" s="0" t="s">
        <v>1161</v>
      </c>
      <c r="Q5273" s="216" t="n">
        <v>50</v>
      </c>
      <c r="S5273" s="0" t="s">
        <v>930</v>
      </c>
      <c r="T5273" s="0" t="s">
        <v>784</v>
      </c>
      <c r="U5273" s="218" t="n">
        <v>62.85</v>
      </c>
      <c r="V5273" s="0" t="s">
        <v>1226</v>
      </c>
      <c r="W5273" s="0" t="s">
        <v>1090</v>
      </c>
      <c r="X5273" s="0" t="s">
        <v>1135</v>
      </c>
      <c r="Y5273" s="0" t="s">
        <v>1051</v>
      </c>
      <c r="Z5273" s="0" t="s">
        <v>618</v>
      </c>
      <c r="AA5273" s="0" t="n">
        <v>622163.1</v>
      </c>
      <c r="AB5273" s="215" t="n">
        <v>37043.7159722222</v>
      </c>
      <c r="AC5273" s="215" t="n">
        <v>37072.7159722222</v>
      </c>
    </row>
    <row r="5274" customFormat="false" ht="12.75" hidden="false" customHeight="false" outlineLevel="0" collapsed="false">
      <c r="A5274" s="208" t="str">
        <f aca="false">B5274&amp;" "&amp;C5274&amp;" "&amp;D5274</f>
        <v>US Natural Gas Financial</v>
      </c>
      <c r="B5274" s="208" t="str">
        <f aca="false">IF((LEFT(N5274,2)="US"),"US","")</f>
        <v>US</v>
      </c>
      <c r="C5274" s="208" t="str">
        <f aca="false">M5274</f>
        <v>Natural Gas</v>
      </c>
      <c r="D5274" s="208" t="str">
        <f aca="false">IF(ISNUMBER(FIND("Phy",N5274))=TRUE(),"Physical","Financial")</f>
        <v>Financial</v>
      </c>
      <c r="E5274" s="208" t="n">
        <f aca="false">IF(VLOOKUP(S5274,'DD-Lookup'!$J$6:$L$50,3,FALSE())="Monthly",(YEAR(AC5274)-YEAR(AB5274))*12+MONTH(AC5274)-MONTH(AB5274)+1,(AC5274-AB5274+1))</f>
        <v>30</v>
      </c>
      <c r="F5274" s="239" t="n">
        <f aca="false">E5274*SUM(P5274:Q5274)</f>
        <v>300000</v>
      </c>
      <c r="G5274" s="214" t="n">
        <v>1294523</v>
      </c>
      <c r="H5274" s="215" t="n">
        <v>37035.6069212963</v>
      </c>
      <c r="I5274" s="0" t="s">
        <v>4095</v>
      </c>
      <c r="M5274" s="0" t="s">
        <v>858</v>
      </c>
      <c r="N5274" s="0" t="s">
        <v>1482</v>
      </c>
      <c r="O5274" s="0" t="s">
        <v>4096</v>
      </c>
      <c r="P5274" s="216" t="n">
        <v>10000</v>
      </c>
      <c r="S5274" s="0" t="s">
        <v>1026</v>
      </c>
      <c r="T5274" s="0" t="s">
        <v>784</v>
      </c>
      <c r="U5274" s="218" t="n">
        <v>0.025</v>
      </c>
      <c r="V5274" s="0" t="s">
        <v>4097</v>
      </c>
      <c r="W5274" s="0" t="s">
        <v>1851</v>
      </c>
      <c r="X5274" s="0" t="s">
        <v>1852</v>
      </c>
      <c r="Y5274" s="0" t="s">
        <v>838</v>
      </c>
      <c r="Z5274" s="0" t="s">
        <v>571</v>
      </c>
      <c r="AA5274" s="0" t="s">
        <v>4098</v>
      </c>
      <c r="AB5274" s="215" t="n">
        <v>37135</v>
      </c>
      <c r="AC5274" s="215" t="n">
        <v>37164</v>
      </c>
    </row>
    <row r="5275" customFormat="false" ht="12.75" hidden="false" customHeight="false" outlineLevel="0" collapsed="false">
      <c r="A5275" s="208" t="str">
        <f aca="false">B5275&amp;" "&amp;C5275&amp;" "&amp;D5275</f>
        <v>US Power Physical</v>
      </c>
      <c r="B5275" s="208" t="str">
        <f aca="false">IF((LEFT(N5275,2)="US"),"US","")</f>
        <v>US</v>
      </c>
      <c r="C5275" s="208" t="str">
        <f aca="false">M5275</f>
        <v>Power</v>
      </c>
      <c r="D5275" s="208" t="str">
        <f aca="false">IF(ISNUMBER(FIND("Phy",N5275))=TRUE(),"Physical","Financial")</f>
        <v>Physical</v>
      </c>
      <c r="E5275" s="208" t="n">
        <f aca="false">IF(VLOOKUP(S5275,'DD-Lookup'!$J$6:$L$50,3,FALSE())="Monthly",(YEAR(AC5275)-YEAR(AB5275))*12+MONTH(AC5275)-MONTH(AB5275)+1,(AC5275-AB5275+1))</f>
        <v>5</v>
      </c>
      <c r="F5275" s="239" t="n">
        <f aca="false">E5275*SUM(P5275:Q5275)</f>
        <v>250</v>
      </c>
      <c r="G5275" s="214" t="n">
        <v>1294524</v>
      </c>
      <c r="H5275" s="215" t="n">
        <v>37035.6071759259</v>
      </c>
      <c r="I5275" s="0" t="s">
        <v>1078</v>
      </c>
      <c r="M5275" s="0" t="s">
        <v>67</v>
      </c>
      <c r="N5275" s="0" t="s">
        <v>1081</v>
      </c>
      <c r="O5275" s="0" t="s">
        <v>1298</v>
      </c>
      <c r="Q5275" s="216" t="n">
        <v>50</v>
      </c>
      <c r="S5275" s="0" t="s">
        <v>930</v>
      </c>
      <c r="T5275" s="0" t="s">
        <v>784</v>
      </c>
      <c r="U5275" s="218" t="n">
        <v>63.25</v>
      </c>
      <c r="V5275" s="0" t="s">
        <v>3014</v>
      </c>
      <c r="W5275" s="0" t="s">
        <v>1090</v>
      </c>
      <c r="X5275" s="0" t="s">
        <v>1135</v>
      </c>
      <c r="Y5275" s="0" t="s">
        <v>1051</v>
      </c>
      <c r="Z5275" s="0" t="s">
        <v>618</v>
      </c>
      <c r="AA5275" s="0" t="n">
        <v>622167.1</v>
      </c>
      <c r="AB5275" s="215" t="n">
        <v>37046.875</v>
      </c>
      <c r="AC5275" s="215" t="n">
        <v>37050.875</v>
      </c>
    </row>
    <row r="5276" customFormat="false" ht="12.75" hidden="false" customHeight="false" outlineLevel="0" collapsed="false">
      <c r="A5276" s="208" t="str">
        <f aca="false">B5276&amp;" "&amp;C5276&amp;" "&amp;D5276</f>
        <v>US Natural Gas Financial</v>
      </c>
      <c r="B5276" s="208" t="str">
        <f aca="false">IF((LEFT(N5276,2)="US"),"US","")</f>
        <v>US</v>
      </c>
      <c r="C5276" s="208" t="str">
        <f aca="false">M5276</f>
        <v>Natural Gas</v>
      </c>
      <c r="D5276" s="208" t="str">
        <f aca="false">IF(ISNUMBER(FIND("Phy",N5276))=TRUE(),"Physical","Financial")</f>
        <v>Financial</v>
      </c>
      <c r="E5276" s="208" t="n">
        <f aca="false">IF(VLOOKUP(S5276,'DD-Lookup'!$J$6:$L$50,3,FALSE())="Monthly",(YEAR(AC5276)-YEAR(AB5276))*12+MONTH(AC5276)-MONTH(AB5276)+1,(AC5276-AB5276+1))</f>
        <v>151</v>
      </c>
      <c r="F5276" s="239" t="n">
        <f aca="false">E5276*SUM(P5276:Q5276)</f>
        <v>755000</v>
      </c>
      <c r="G5276" s="214" t="n">
        <v>1294525</v>
      </c>
      <c r="H5276" s="215" t="n">
        <v>37035.6077430556</v>
      </c>
      <c r="I5276" s="0" t="s">
        <v>1544</v>
      </c>
      <c r="M5276" s="0" t="s">
        <v>858</v>
      </c>
      <c r="N5276" s="0" t="s">
        <v>1024</v>
      </c>
      <c r="O5276" s="0" t="s">
        <v>1289</v>
      </c>
      <c r="P5276" s="216" t="n">
        <v>5000</v>
      </c>
      <c r="S5276" s="0" t="s">
        <v>1026</v>
      </c>
      <c r="T5276" s="0" t="s">
        <v>784</v>
      </c>
      <c r="U5276" s="218" t="n">
        <v>4.56</v>
      </c>
      <c r="V5276" s="0" t="s">
        <v>1545</v>
      </c>
      <c r="W5276" s="0" t="s">
        <v>1028</v>
      </c>
      <c r="X5276" s="0" t="s">
        <v>1029</v>
      </c>
      <c r="Y5276" s="0" t="s">
        <v>838</v>
      </c>
      <c r="Z5276" s="0" t="s">
        <v>571</v>
      </c>
      <c r="AA5276" s="0" t="s">
        <v>4099</v>
      </c>
      <c r="AB5276" s="215" t="n">
        <v>37196</v>
      </c>
      <c r="AC5276" s="215" t="n">
        <v>37346</v>
      </c>
    </row>
    <row r="5277" customFormat="false" ht="12.75" hidden="false" customHeight="false" outlineLevel="0" collapsed="false">
      <c r="A5277" s="208" t="str">
        <f aca="false">B5277&amp;" "&amp;C5277&amp;" "&amp;D5277</f>
        <v>US Natural Gas Financial</v>
      </c>
      <c r="B5277" s="208" t="str">
        <f aca="false">IF((LEFT(N5277,2)="US"),"US","")</f>
        <v>US</v>
      </c>
      <c r="C5277" s="208" t="str">
        <f aca="false">M5277</f>
        <v>Natural Gas</v>
      </c>
      <c r="D5277" s="208" t="str">
        <f aca="false">IF(ISNUMBER(FIND("Phy",N5277))=TRUE(),"Physical","Financial")</f>
        <v>Financial</v>
      </c>
      <c r="E5277" s="208" t="n">
        <f aca="false">IF(VLOOKUP(S5277,'DD-Lookup'!$J$6:$L$50,3,FALSE())="Monthly",(YEAR(AC5277)-YEAR(AB5277))*12+MONTH(AC5277)-MONTH(AB5277)+1,(AC5277-AB5277+1))</f>
        <v>151</v>
      </c>
      <c r="F5277" s="239" t="n">
        <f aca="false">E5277*SUM(P5277:Q5277)</f>
        <v>755000</v>
      </c>
      <c r="G5277" s="214" t="n">
        <v>1294526</v>
      </c>
      <c r="H5277" s="215" t="n">
        <v>37035.6078703704</v>
      </c>
      <c r="I5277" s="0" t="s">
        <v>1544</v>
      </c>
      <c r="M5277" s="0" t="s">
        <v>858</v>
      </c>
      <c r="N5277" s="0" t="s">
        <v>1024</v>
      </c>
      <c r="O5277" s="0" t="s">
        <v>1289</v>
      </c>
      <c r="P5277" s="216" t="n">
        <v>5000</v>
      </c>
      <c r="S5277" s="0" t="s">
        <v>1026</v>
      </c>
      <c r="T5277" s="0" t="s">
        <v>784</v>
      </c>
      <c r="U5277" s="218" t="n">
        <v>4.56</v>
      </c>
      <c r="V5277" s="0" t="s">
        <v>1545</v>
      </c>
      <c r="W5277" s="0" t="s">
        <v>1028</v>
      </c>
      <c r="X5277" s="0" t="s">
        <v>1029</v>
      </c>
      <c r="Y5277" s="0" t="s">
        <v>838</v>
      </c>
      <c r="Z5277" s="0" t="s">
        <v>571</v>
      </c>
      <c r="AA5277" s="0" t="s">
        <v>4100</v>
      </c>
      <c r="AB5277" s="215" t="n">
        <v>37196</v>
      </c>
      <c r="AC5277" s="215" t="n">
        <v>37346</v>
      </c>
    </row>
    <row r="5278" customFormat="false" ht="12.75" hidden="false" customHeight="false" outlineLevel="0" collapsed="false">
      <c r="A5278" s="208" t="str">
        <f aca="false">B5278&amp;" "&amp;C5278&amp;" "&amp;D5278</f>
        <v>US Natural Gas Financial</v>
      </c>
      <c r="B5278" s="208" t="str">
        <f aca="false">IF((LEFT(N5278,2)="US"),"US","")</f>
        <v>US</v>
      </c>
      <c r="C5278" s="208" t="str">
        <f aca="false">M5278</f>
        <v>Natural Gas</v>
      </c>
      <c r="D5278" s="208" t="str">
        <f aca="false">IF(ISNUMBER(FIND("Phy",N5278))=TRUE(),"Physical","Financial")</f>
        <v>Financial</v>
      </c>
      <c r="E5278" s="208" t="n">
        <f aca="false">IF(VLOOKUP(S5278,'DD-Lookup'!$J$6:$L$50,3,FALSE())="Monthly",(YEAR(AC5278)-YEAR(AB5278))*12+MONTH(AC5278)-MONTH(AB5278)+1,(AC5278-AB5278+1))</f>
        <v>30</v>
      </c>
      <c r="F5278" s="239" t="n">
        <f aca="false">E5278*SUM(P5278:Q5278)</f>
        <v>150000</v>
      </c>
      <c r="G5278" s="214" t="n">
        <v>1294528</v>
      </c>
      <c r="H5278" s="215" t="n">
        <v>37035.6094444444</v>
      </c>
      <c r="I5278" s="0" t="s">
        <v>1830</v>
      </c>
      <c r="M5278" s="0" t="s">
        <v>858</v>
      </c>
      <c r="N5278" s="0" t="s">
        <v>1024</v>
      </c>
      <c r="O5278" s="0" t="s">
        <v>1025</v>
      </c>
      <c r="Q5278" s="216" t="n">
        <v>5000</v>
      </c>
      <c r="S5278" s="0" t="s">
        <v>1026</v>
      </c>
      <c r="T5278" s="0" t="s">
        <v>784</v>
      </c>
      <c r="U5278" s="218" t="n">
        <v>4.06</v>
      </c>
      <c r="V5278" s="0" t="s">
        <v>4101</v>
      </c>
      <c r="W5278" s="0" t="s">
        <v>1028</v>
      </c>
      <c r="X5278" s="0" t="s">
        <v>1029</v>
      </c>
      <c r="Y5278" s="0" t="s">
        <v>838</v>
      </c>
      <c r="Z5278" s="0" t="s">
        <v>571</v>
      </c>
      <c r="AA5278" s="0" t="s">
        <v>4102</v>
      </c>
      <c r="AB5278" s="215" t="n">
        <v>37043.875</v>
      </c>
      <c r="AC5278" s="215" t="n">
        <v>37072.875</v>
      </c>
    </row>
    <row r="5279" customFormat="false" ht="12.75" hidden="false" customHeight="false" outlineLevel="0" collapsed="false">
      <c r="A5279" s="208" t="str">
        <f aca="false">B5279&amp;" "&amp;C5279&amp;" "&amp;D5279</f>
        <v>US Crude Financial</v>
      </c>
      <c r="B5279" s="208" t="str">
        <f aca="false">IF((LEFT(N5279,2)="US"),"US","")</f>
        <v>US</v>
      </c>
      <c r="C5279" s="208" t="str">
        <f aca="false">M5279</f>
        <v>Crude</v>
      </c>
      <c r="D5279" s="208" t="str">
        <f aca="false">IF(ISNUMBER(FIND("Phy",N5279))=TRUE(),"Physical","Financial")</f>
        <v>Financial</v>
      </c>
      <c r="E5279" s="208" t="n">
        <f aca="false">IF(VLOOKUP(S5279,'DD-Lookup'!$J$6:$L$50,3,FALSE())="Monthly",(YEAR(AC5279)-YEAR(AB5279))*12+MONTH(AC5279)-MONTH(AB5279)+1,(AC5279-AB5279+1))</f>
        <v>1</v>
      </c>
      <c r="F5279" s="239" t="n">
        <f aca="false">E5279*SUM(P5279:Q5279)</f>
        <v>50000</v>
      </c>
      <c r="G5279" s="214" t="n">
        <v>1294527</v>
      </c>
      <c r="H5279" s="215" t="n">
        <v>37035.6094444444</v>
      </c>
      <c r="I5279" s="0" t="s">
        <v>2320</v>
      </c>
      <c r="M5279" s="0" t="s">
        <v>97</v>
      </c>
      <c r="N5279" s="0" t="s">
        <v>841</v>
      </c>
      <c r="O5279" s="0" t="s">
        <v>889</v>
      </c>
      <c r="P5279" s="216" t="n">
        <v>50000</v>
      </c>
      <c r="S5279" s="0" t="s">
        <v>843</v>
      </c>
      <c r="T5279" s="0" t="s">
        <v>784</v>
      </c>
      <c r="U5279" s="218" t="n">
        <v>28.35</v>
      </c>
      <c r="V5279" s="0" t="s">
        <v>2321</v>
      </c>
      <c r="W5279" s="0" t="s">
        <v>845</v>
      </c>
      <c r="X5279" s="0" t="s">
        <v>891</v>
      </c>
      <c r="Y5279" s="0" t="s">
        <v>847</v>
      </c>
      <c r="Z5279" s="0" t="s">
        <v>571</v>
      </c>
      <c r="AA5279" s="0" t="n">
        <v>107516</v>
      </c>
      <c r="AB5279" s="215" t="n">
        <v>37073</v>
      </c>
      <c r="AC5279" s="215" t="n">
        <v>37103</v>
      </c>
    </row>
    <row r="5280" customFormat="false" ht="12.75" hidden="false" customHeight="false" outlineLevel="0" collapsed="false">
      <c r="A5280" s="208" t="str">
        <f aca="false">B5280&amp;" "&amp;C5280&amp;" "&amp;D5280</f>
        <v>US Natural Gas Financial</v>
      </c>
      <c r="B5280" s="208" t="str">
        <f aca="false">IF((LEFT(N5280,2)="US"),"US","")</f>
        <v>US</v>
      </c>
      <c r="C5280" s="208" t="str">
        <f aca="false">M5280</f>
        <v>Natural Gas</v>
      </c>
      <c r="D5280" s="208" t="str">
        <f aca="false">IF(ISNUMBER(FIND("Phy",N5280))=TRUE(),"Physical","Financial")</f>
        <v>Financial</v>
      </c>
      <c r="E5280" s="208" t="n">
        <f aca="false">IF(VLOOKUP(S5280,'DD-Lookup'!$J$6:$L$50,3,FALSE())="Monthly",(YEAR(AC5280)-YEAR(AB5280))*12+MONTH(AC5280)-MONTH(AB5280)+1,(AC5280-AB5280+1))</f>
        <v>365</v>
      </c>
      <c r="F5280" s="239" t="n">
        <f aca="false">E5280*SUM(P5280:Q5280)</f>
        <v>182500</v>
      </c>
      <c r="G5280" s="214" t="n">
        <v>1294529</v>
      </c>
      <c r="H5280" s="215" t="n">
        <v>37035.6096759259</v>
      </c>
      <c r="I5280" s="0" t="s">
        <v>1505</v>
      </c>
      <c r="M5280" s="0" t="s">
        <v>858</v>
      </c>
      <c r="N5280" s="0" t="s">
        <v>1024</v>
      </c>
      <c r="O5280" s="0" t="s">
        <v>1415</v>
      </c>
      <c r="Q5280" s="216" t="n">
        <v>500</v>
      </c>
      <c r="S5280" s="0" t="s">
        <v>1026</v>
      </c>
      <c r="T5280" s="0" t="s">
        <v>784</v>
      </c>
      <c r="U5280" s="218" t="n">
        <v>4.295</v>
      </c>
      <c r="V5280" s="0" t="s">
        <v>1554</v>
      </c>
      <c r="W5280" s="0" t="s">
        <v>1028</v>
      </c>
      <c r="X5280" s="0" t="s">
        <v>1029</v>
      </c>
      <c r="Y5280" s="0" t="s">
        <v>838</v>
      </c>
      <c r="Z5280" s="0" t="s">
        <v>571</v>
      </c>
      <c r="AA5280" s="0" t="s">
        <v>4103</v>
      </c>
      <c r="AB5280" s="215" t="n">
        <v>37257.875</v>
      </c>
      <c r="AC5280" s="215" t="n">
        <v>37621.875</v>
      </c>
    </row>
    <row r="5281" customFormat="false" ht="12.75" hidden="false" customHeight="false" outlineLevel="0" collapsed="false">
      <c r="A5281" s="208" t="str">
        <f aca="false">B5281&amp;" "&amp;C5281&amp;" "&amp;D5281</f>
        <v>US Natural Gas Financial</v>
      </c>
      <c r="B5281" s="208" t="str">
        <f aca="false">IF((LEFT(N5281,2)="US"),"US","")</f>
        <v>US</v>
      </c>
      <c r="C5281" s="208" t="str">
        <f aca="false">M5281</f>
        <v>Natural Gas</v>
      </c>
      <c r="D5281" s="208" t="str">
        <f aca="false">IF(ISNUMBER(FIND("Phy",N5281))=TRUE(),"Physical","Financial")</f>
        <v>Financial</v>
      </c>
      <c r="E5281" s="208" t="n">
        <f aca="false">IF(VLOOKUP(S5281,'DD-Lookup'!$J$6:$L$50,3,FALSE())="Monthly",(YEAR(AC5281)-YEAR(AB5281))*12+MONTH(AC5281)-MONTH(AB5281)+1,(AC5281-AB5281+1))</f>
        <v>214</v>
      </c>
      <c r="F5281" s="239" t="n">
        <f aca="false">E5281*SUM(P5281:Q5281)</f>
        <v>214000</v>
      </c>
      <c r="G5281" s="214" t="n">
        <v>1294530</v>
      </c>
      <c r="H5281" s="215" t="n">
        <v>37035.6106481482</v>
      </c>
      <c r="I5281" s="0" t="s">
        <v>1381</v>
      </c>
      <c r="M5281" s="0" t="s">
        <v>858</v>
      </c>
      <c r="N5281" s="0" t="s">
        <v>1482</v>
      </c>
      <c r="O5281" s="0" t="s">
        <v>4104</v>
      </c>
      <c r="Q5281" s="216" t="n">
        <v>1000</v>
      </c>
      <c r="S5281" s="0" t="s">
        <v>1026</v>
      </c>
      <c r="T5281" s="0" t="s">
        <v>784</v>
      </c>
      <c r="U5281" s="218" t="n">
        <v>1.5</v>
      </c>
      <c r="V5281" s="0" t="s">
        <v>2043</v>
      </c>
      <c r="W5281" s="0" t="s">
        <v>1714</v>
      </c>
      <c r="X5281" s="0" t="s">
        <v>1715</v>
      </c>
      <c r="Y5281" s="0" t="s">
        <v>838</v>
      </c>
      <c r="Z5281" s="0" t="s">
        <v>571</v>
      </c>
      <c r="AA5281" s="0" t="s">
        <v>4105</v>
      </c>
      <c r="AB5281" s="215" t="n">
        <v>37347</v>
      </c>
      <c r="AC5281" s="215" t="n">
        <v>37560</v>
      </c>
    </row>
    <row r="5282" customFormat="false" ht="12.75" hidden="false" customHeight="false" outlineLevel="0" collapsed="false">
      <c r="A5282" s="208" t="str">
        <f aca="false">B5282&amp;" "&amp;C5282&amp;" "&amp;D5282</f>
        <v> Natural Gas Physical</v>
      </c>
      <c r="B5282" s="208" t="str">
        <f aca="false">IF((LEFT(N5282,2)="US"),"US","")</f>
        <v/>
      </c>
      <c r="C5282" s="208" t="str">
        <f aca="false">M5282</f>
        <v>Natural Gas</v>
      </c>
      <c r="D5282" s="208" t="str">
        <f aca="false">IF(ISNUMBER(FIND("Phy",N5282))=TRUE(),"Physical","Financial")</f>
        <v>Physical</v>
      </c>
      <c r="E5282" s="208" t="n">
        <f aca="false">IF(VLOOKUP(S5282,'DD-Lookup'!$J$6:$L$50,3,FALSE())="Monthly",(YEAR(AC5282)-YEAR(AB5282))*12+MONTH(AC5282)-MONTH(AB5282)+1,(AC5282-AB5282+1))</f>
        <v>1</v>
      </c>
      <c r="F5282" s="239" t="n">
        <f aca="false">E5282*SUM(P5282:Q5282)</f>
        <v>5000</v>
      </c>
      <c r="G5282" s="214" t="n">
        <v>1294531</v>
      </c>
      <c r="H5282" s="215" t="n">
        <v>37035.6128472222</v>
      </c>
      <c r="I5282" s="0" t="s">
        <v>4106</v>
      </c>
      <c r="M5282" s="0" t="s">
        <v>858</v>
      </c>
      <c r="N5282" s="0" t="s">
        <v>2171</v>
      </c>
      <c r="O5282" s="0" t="s">
        <v>2223</v>
      </c>
      <c r="P5282" s="216" t="n">
        <v>5000</v>
      </c>
      <c r="S5282" s="0" t="s">
        <v>279</v>
      </c>
      <c r="T5282" s="0" t="s">
        <v>2173</v>
      </c>
      <c r="U5282" s="218" t="n">
        <v>5.47</v>
      </c>
      <c r="V5282" s="0" t="s">
        <v>4107</v>
      </c>
      <c r="W5282" s="0" t="s">
        <v>2225</v>
      </c>
      <c r="X5282" s="0" t="s">
        <v>2176</v>
      </c>
      <c r="Y5282" s="0" t="s">
        <v>1310</v>
      </c>
      <c r="Z5282" s="0" t="s">
        <v>628</v>
      </c>
      <c r="AA5282" s="0" t="n">
        <v>809813</v>
      </c>
      <c r="AB5282" s="215" t="n">
        <v>37035.875</v>
      </c>
      <c r="AC5282" s="215" t="n">
        <v>37035.875</v>
      </c>
    </row>
    <row r="5283" customFormat="false" ht="12.75" hidden="false" customHeight="false" outlineLevel="0" collapsed="false">
      <c r="A5283" s="208" t="str">
        <f aca="false">B5283&amp;" "&amp;C5283&amp;" "&amp;D5283</f>
        <v>US Power Financial</v>
      </c>
      <c r="B5283" s="208" t="str">
        <f aca="false">IF((LEFT(N5283,2)="US"),"US","")</f>
        <v>US</v>
      </c>
      <c r="C5283" s="208" t="str">
        <f aca="false">M5283</f>
        <v>Power</v>
      </c>
      <c r="D5283" s="208" t="str">
        <f aca="false">IF(ISNUMBER(FIND("Phy",N5283))=TRUE(),"Physical","Financial")</f>
        <v>Financial</v>
      </c>
      <c r="E5283" s="208" t="n">
        <f aca="false">IF(VLOOKUP(S5283,'DD-Lookup'!$J$6:$L$50,3,FALSE())="Monthly",(YEAR(AC5283)-YEAR(AB5283))*12+MONTH(AC5283)-MONTH(AB5283)+1,(AC5283-AB5283+1))</f>
        <v>1</v>
      </c>
      <c r="F5283" s="239" t="n">
        <f aca="false">E5283*SUM(P5283:Q5283)</f>
        <v>50</v>
      </c>
      <c r="G5283" s="214" t="n">
        <v>1294532</v>
      </c>
      <c r="H5283" s="215" t="n">
        <v>37035.6130902778</v>
      </c>
      <c r="I5283" s="0" t="s">
        <v>1139</v>
      </c>
      <c r="M5283" s="0" t="s">
        <v>67</v>
      </c>
      <c r="N5283" s="0" t="s">
        <v>1046</v>
      </c>
      <c r="O5283" s="0" t="s">
        <v>4108</v>
      </c>
      <c r="Q5283" s="216" t="n">
        <v>50</v>
      </c>
      <c r="S5283" s="0" t="s">
        <v>930</v>
      </c>
      <c r="T5283" s="0" t="s">
        <v>784</v>
      </c>
      <c r="U5283" s="218" t="n">
        <v>28.5</v>
      </c>
      <c r="V5283" s="0" t="s">
        <v>3123</v>
      </c>
      <c r="W5283" s="0" t="s">
        <v>1049</v>
      </c>
      <c r="X5283" s="0" t="s">
        <v>1050</v>
      </c>
      <c r="Y5283" s="0" t="s">
        <v>1051</v>
      </c>
      <c r="Z5283" s="0" t="s">
        <v>571</v>
      </c>
      <c r="AA5283" s="0" t="n">
        <v>622175.1</v>
      </c>
      <c r="AB5283" s="215" t="n">
        <v>37035.875</v>
      </c>
      <c r="AC5283" s="215" t="n">
        <v>37035.875</v>
      </c>
    </row>
    <row r="5284" customFormat="false" ht="12.75" hidden="false" customHeight="false" outlineLevel="0" collapsed="false">
      <c r="A5284" s="208" t="str">
        <f aca="false">B5284&amp;" "&amp;C5284&amp;" "&amp;D5284</f>
        <v>US Natural Gas Physical</v>
      </c>
      <c r="B5284" s="208" t="str">
        <f aca="false">IF((LEFT(N5284,2)="US"),"US","")</f>
        <v>US</v>
      </c>
      <c r="C5284" s="208" t="str">
        <f aca="false">M5284</f>
        <v>Natural Gas</v>
      </c>
      <c r="D5284" s="208" t="str">
        <f aca="false">IF(ISNUMBER(FIND("Phy",N5284))=TRUE(),"Physical","Financial")</f>
        <v>Physical</v>
      </c>
      <c r="E5284" s="208" t="n">
        <f aca="false">IF(VLOOKUP(S5284,'DD-Lookup'!$J$6:$L$50,3,FALSE())="Monthly",(YEAR(AC5284)-YEAR(AB5284))*12+MONTH(AC5284)-MONTH(AB5284)+1,(AC5284-AB5284+1))</f>
        <v>30</v>
      </c>
      <c r="F5284" s="239" t="n">
        <f aca="false">E5284*SUM(P5284:Q5284)</f>
        <v>150000</v>
      </c>
      <c r="G5284" s="214" t="n">
        <v>1294535</v>
      </c>
      <c r="H5284" s="215" t="n">
        <v>37035.6142939815</v>
      </c>
      <c r="I5284" s="0" t="s">
        <v>1278</v>
      </c>
      <c r="M5284" s="0" t="s">
        <v>858</v>
      </c>
      <c r="N5284" s="0" t="s">
        <v>1501</v>
      </c>
      <c r="O5284" s="0" t="s">
        <v>4109</v>
      </c>
      <c r="P5284" s="216" t="n">
        <v>5000</v>
      </c>
      <c r="S5284" s="0" t="s">
        <v>1026</v>
      </c>
      <c r="T5284" s="0" t="s">
        <v>784</v>
      </c>
      <c r="U5284" s="218" t="n">
        <v>0.005</v>
      </c>
      <c r="V5284" s="0" t="s">
        <v>2559</v>
      </c>
      <c r="W5284" s="0" t="s">
        <v>2748</v>
      </c>
      <c r="X5284" s="0" t="s">
        <v>1440</v>
      </c>
      <c r="Y5284" s="0" t="s">
        <v>1310</v>
      </c>
      <c r="Z5284" s="0" t="s">
        <v>571</v>
      </c>
      <c r="AA5284" s="0" t="s">
        <v>4110</v>
      </c>
      <c r="AB5284" s="215" t="n">
        <v>37043.875</v>
      </c>
      <c r="AC5284" s="215" t="n">
        <v>37072.875</v>
      </c>
    </row>
    <row r="5285" customFormat="false" ht="12.75" hidden="false" customHeight="false" outlineLevel="0" collapsed="false">
      <c r="A5285" s="208" t="str">
        <f aca="false">B5285&amp;" "&amp;C5285&amp;" "&amp;D5285</f>
        <v>US Natural Gas Financial</v>
      </c>
      <c r="B5285" s="208" t="str">
        <f aca="false">IF((LEFT(N5285,2)="US"),"US","")</f>
        <v>US</v>
      </c>
      <c r="C5285" s="208" t="str">
        <f aca="false">M5285</f>
        <v>Natural Gas</v>
      </c>
      <c r="D5285" s="208" t="str">
        <f aca="false">IF(ISNUMBER(FIND("Phy",N5285))=TRUE(),"Physical","Financial")</f>
        <v>Financial</v>
      </c>
      <c r="E5285" s="208" t="n">
        <f aca="false">IF(VLOOKUP(S5285,'DD-Lookup'!$J$6:$L$50,3,FALSE())="Monthly",(YEAR(AC5285)-YEAR(AB5285))*12+MONTH(AC5285)-MONTH(AB5285)+1,(AC5285-AB5285+1))</f>
        <v>30</v>
      </c>
      <c r="F5285" s="239" t="n">
        <f aca="false">E5285*SUM(P5285:Q5285)</f>
        <v>75000</v>
      </c>
      <c r="G5285" s="214" t="n">
        <v>1294537</v>
      </c>
      <c r="H5285" s="215" t="n">
        <v>37035.6148148148</v>
      </c>
      <c r="I5285" s="0" t="s">
        <v>1830</v>
      </c>
      <c r="M5285" s="0" t="s">
        <v>858</v>
      </c>
      <c r="N5285" s="0" t="s">
        <v>1024</v>
      </c>
      <c r="O5285" s="0" t="s">
        <v>1025</v>
      </c>
      <c r="Q5285" s="216" t="n">
        <v>2500</v>
      </c>
      <c r="S5285" s="0" t="s">
        <v>1026</v>
      </c>
      <c r="T5285" s="0" t="s">
        <v>784</v>
      </c>
      <c r="U5285" s="218" t="n">
        <v>4.06</v>
      </c>
      <c r="V5285" s="0" t="s">
        <v>4101</v>
      </c>
      <c r="W5285" s="0" t="s">
        <v>1028</v>
      </c>
      <c r="X5285" s="0" t="s">
        <v>1029</v>
      </c>
      <c r="Y5285" s="0" t="s">
        <v>838</v>
      </c>
      <c r="Z5285" s="0" t="s">
        <v>571</v>
      </c>
      <c r="AA5285" s="0" t="s">
        <v>4111</v>
      </c>
      <c r="AB5285" s="215" t="n">
        <v>37043.875</v>
      </c>
      <c r="AC5285" s="215" t="n">
        <v>37072.875</v>
      </c>
    </row>
    <row r="5286" customFormat="false" ht="12.75" hidden="false" customHeight="false" outlineLevel="0" collapsed="false">
      <c r="A5286" s="208" t="str">
        <f aca="false">B5286&amp;" "&amp;C5286&amp;" "&amp;D5286</f>
        <v>US Natural Gas Physical</v>
      </c>
      <c r="B5286" s="208" t="str">
        <f aca="false">IF((LEFT(N5286,2)="US"),"US","")</f>
        <v>US</v>
      </c>
      <c r="C5286" s="208" t="str">
        <f aca="false">M5286</f>
        <v>Natural Gas</v>
      </c>
      <c r="D5286" s="208" t="str">
        <f aca="false">IF(ISNUMBER(FIND("Phy",N5286))=TRUE(),"Physical","Financial")</f>
        <v>Physical</v>
      </c>
      <c r="E5286" s="208" t="n">
        <f aca="false">IF(VLOOKUP(S5286,'DD-Lookup'!$J$6:$L$50,3,FALSE())="Monthly",(YEAR(AC5286)-YEAR(AB5286))*12+MONTH(AC5286)-MONTH(AB5286)+1,(AC5286-AB5286+1))</f>
        <v>4</v>
      </c>
      <c r="F5286" s="239" t="n">
        <f aca="false">E5286*SUM(P5286:Q5286)</f>
        <v>40000</v>
      </c>
      <c r="G5286" s="214" t="n">
        <v>1294538</v>
      </c>
      <c r="H5286" s="215" t="n">
        <v>37035.6169560185</v>
      </c>
      <c r="I5286" s="0" t="s">
        <v>1738</v>
      </c>
      <c r="M5286" s="0" t="s">
        <v>858</v>
      </c>
      <c r="N5286" s="0" t="s">
        <v>1305</v>
      </c>
      <c r="O5286" s="0" t="s">
        <v>3542</v>
      </c>
      <c r="P5286" s="216" t="n">
        <v>10000</v>
      </c>
      <c r="S5286" s="0" t="s">
        <v>1026</v>
      </c>
      <c r="T5286" s="0" t="s">
        <v>784</v>
      </c>
      <c r="U5286" s="218" t="n">
        <v>3.99</v>
      </c>
      <c r="V5286" s="0" t="s">
        <v>1739</v>
      </c>
      <c r="W5286" s="0" t="s">
        <v>1434</v>
      </c>
      <c r="X5286" s="0" t="s">
        <v>1435</v>
      </c>
      <c r="Y5286" s="0" t="s">
        <v>1310</v>
      </c>
      <c r="Z5286" s="0" t="s">
        <v>571</v>
      </c>
      <c r="AA5286" s="0" t="n">
        <v>809822</v>
      </c>
      <c r="AB5286" s="215" t="n">
        <v>37037</v>
      </c>
      <c r="AC5286" s="215" t="n">
        <v>37040</v>
      </c>
    </row>
    <row r="5287" customFormat="false" ht="12.75" hidden="false" customHeight="false" outlineLevel="0" collapsed="false">
      <c r="A5287" s="208" t="str">
        <f aca="false">B5287&amp;" "&amp;C5287&amp;" "&amp;D5287</f>
        <v>US Natural Gas Financial</v>
      </c>
      <c r="B5287" s="208" t="str">
        <f aca="false">IF((LEFT(N5287,2)="US"),"US","")</f>
        <v>US</v>
      </c>
      <c r="C5287" s="208" t="str">
        <f aca="false">M5287</f>
        <v>Natural Gas</v>
      </c>
      <c r="D5287" s="208" t="str">
        <f aca="false">IF(ISNUMBER(FIND("Phy",N5287))=TRUE(),"Physical","Financial")</f>
        <v>Financial</v>
      </c>
      <c r="E5287" s="208" t="n">
        <f aca="false">IF(VLOOKUP(S5287,'DD-Lookup'!$J$6:$L$50,3,FALSE())="Monthly",(YEAR(AC5287)-YEAR(AB5287))*12+MONTH(AC5287)-MONTH(AB5287)+1,(AC5287-AB5287+1))</f>
        <v>151</v>
      </c>
      <c r="F5287" s="239" t="n">
        <f aca="false">E5287*SUM(P5287:Q5287)</f>
        <v>120800</v>
      </c>
      <c r="G5287" s="214" t="n">
        <v>1294539</v>
      </c>
      <c r="H5287" s="215" t="n">
        <v>37035.6174768519</v>
      </c>
      <c r="I5287" s="0" t="s">
        <v>1710</v>
      </c>
      <c r="M5287" s="0" t="s">
        <v>858</v>
      </c>
      <c r="N5287" s="0" t="s">
        <v>1482</v>
      </c>
      <c r="O5287" s="0" t="s">
        <v>4112</v>
      </c>
      <c r="Q5287" s="216" t="n">
        <v>800</v>
      </c>
      <c r="S5287" s="0" t="s">
        <v>1026</v>
      </c>
      <c r="T5287" s="0" t="s">
        <v>784</v>
      </c>
      <c r="U5287" s="218" t="n">
        <v>0.18</v>
      </c>
      <c r="V5287" s="0" t="s">
        <v>4113</v>
      </c>
      <c r="W5287" s="0" t="s">
        <v>2101</v>
      </c>
      <c r="X5287" s="0" t="s">
        <v>2102</v>
      </c>
      <c r="Y5287" s="0" t="s">
        <v>838</v>
      </c>
      <c r="Z5287" s="0" t="s">
        <v>571</v>
      </c>
      <c r="AA5287" s="0" t="s">
        <v>4114</v>
      </c>
      <c r="AB5287" s="215" t="n">
        <v>37196</v>
      </c>
      <c r="AC5287" s="215" t="n">
        <v>37346</v>
      </c>
    </row>
    <row r="5288" customFormat="false" ht="12.75" hidden="false" customHeight="false" outlineLevel="0" collapsed="false">
      <c r="A5288" s="208" t="str">
        <f aca="false">B5288&amp;" "&amp;C5288&amp;" "&amp;D5288</f>
        <v>US Natural Gas Financial</v>
      </c>
      <c r="B5288" s="208" t="str">
        <f aca="false">IF((LEFT(N5288,2)="US"),"US","")</f>
        <v>US</v>
      </c>
      <c r="C5288" s="208" t="str">
        <f aca="false">M5288</f>
        <v>Natural Gas</v>
      </c>
      <c r="D5288" s="208" t="str">
        <f aca="false">IF(ISNUMBER(FIND("Phy",N5288))=TRUE(),"Physical","Financial")</f>
        <v>Financial</v>
      </c>
      <c r="E5288" s="208" t="n">
        <f aca="false">IF(VLOOKUP(S5288,'DD-Lookup'!$J$6:$L$50,3,FALSE())="Monthly",(YEAR(AC5288)-YEAR(AB5288))*12+MONTH(AC5288)-MONTH(AB5288)+1,(AC5288-AB5288+1))</f>
        <v>30</v>
      </c>
      <c r="F5288" s="239" t="n">
        <f aca="false">E5288*SUM(P5288:Q5288)</f>
        <v>900000</v>
      </c>
      <c r="G5288" s="214" t="n">
        <v>1294540</v>
      </c>
      <c r="H5288" s="215" t="n">
        <v>37035.6178009259</v>
      </c>
      <c r="I5288" s="0" t="s">
        <v>1023</v>
      </c>
      <c r="M5288" s="0" t="s">
        <v>858</v>
      </c>
      <c r="N5288" s="0" t="s">
        <v>1482</v>
      </c>
      <c r="O5288" s="0" t="s">
        <v>1742</v>
      </c>
      <c r="Q5288" s="216" t="n">
        <v>30000</v>
      </c>
      <c r="S5288" s="0" t="s">
        <v>1026</v>
      </c>
      <c r="T5288" s="0" t="s">
        <v>784</v>
      </c>
      <c r="U5288" s="218" t="n">
        <v>0.4125</v>
      </c>
      <c r="V5288" s="0" t="s">
        <v>3451</v>
      </c>
      <c r="W5288" s="0" t="s">
        <v>1485</v>
      </c>
      <c r="X5288" s="0" t="s">
        <v>1486</v>
      </c>
      <c r="Y5288" s="0" t="s">
        <v>838</v>
      </c>
      <c r="Z5288" s="0" t="s">
        <v>571</v>
      </c>
      <c r="AA5288" s="0" t="s">
        <v>4115</v>
      </c>
      <c r="AB5288" s="215" t="n">
        <v>37043.875</v>
      </c>
      <c r="AC5288" s="215" t="n">
        <v>37072.875</v>
      </c>
    </row>
    <row r="5289" customFormat="false" ht="12.75" hidden="false" customHeight="false" outlineLevel="0" collapsed="false">
      <c r="A5289" s="208" t="str">
        <f aca="false">B5289&amp;" "&amp;C5289&amp;" "&amp;D5289</f>
        <v>US Natural Gas Financial</v>
      </c>
      <c r="B5289" s="208" t="str">
        <f aca="false">IF((LEFT(N5289,2)="US"),"US","")</f>
        <v>US</v>
      </c>
      <c r="C5289" s="208" t="str">
        <f aca="false">M5289</f>
        <v>Natural Gas</v>
      </c>
      <c r="D5289" s="208" t="str">
        <f aca="false">IF(ISNUMBER(FIND("Phy",N5289))=TRUE(),"Physical","Financial")</f>
        <v>Financial</v>
      </c>
      <c r="E5289" s="208" t="n">
        <f aca="false">IF(VLOOKUP(S5289,'DD-Lookup'!$J$6:$L$50,3,FALSE())="Monthly",(YEAR(AC5289)-YEAR(AB5289))*12+MONTH(AC5289)-MONTH(AB5289)+1,(AC5289-AB5289+1))</f>
        <v>151</v>
      </c>
      <c r="F5289" s="239" t="n">
        <f aca="false">E5289*SUM(P5289:Q5289)</f>
        <v>56625</v>
      </c>
      <c r="G5289" s="214" t="n">
        <v>1294541</v>
      </c>
      <c r="H5289" s="215" t="n">
        <v>37035.6181597222</v>
      </c>
      <c r="I5289" s="0" t="s">
        <v>1710</v>
      </c>
      <c r="M5289" s="0" t="s">
        <v>858</v>
      </c>
      <c r="N5289" s="0" t="s">
        <v>1482</v>
      </c>
      <c r="O5289" s="0" t="s">
        <v>2099</v>
      </c>
      <c r="Q5289" s="216" t="n">
        <v>375</v>
      </c>
      <c r="S5289" s="0" t="s">
        <v>1026</v>
      </c>
      <c r="T5289" s="0" t="s">
        <v>784</v>
      </c>
      <c r="U5289" s="218" t="n">
        <v>0.215</v>
      </c>
      <c r="V5289" s="0" t="s">
        <v>4113</v>
      </c>
      <c r="W5289" s="0" t="s">
        <v>2101</v>
      </c>
      <c r="X5289" s="0" t="s">
        <v>2102</v>
      </c>
      <c r="Y5289" s="0" t="s">
        <v>838</v>
      </c>
      <c r="Z5289" s="0" t="s">
        <v>571</v>
      </c>
      <c r="AA5289" s="0" t="s">
        <v>4116</v>
      </c>
      <c r="AB5289" s="215" t="n">
        <v>37196</v>
      </c>
      <c r="AC5289" s="215" t="n">
        <v>37346</v>
      </c>
    </row>
    <row r="5290" customFormat="false" ht="12.75" hidden="false" customHeight="false" outlineLevel="0" collapsed="false">
      <c r="A5290" s="208" t="str">
        <f aca="false">B5290&amp;" "&amp;C5290&amp;" "&amp;D5290</f>
        <v>US Natural Gas Financial</v>
      </c>
      <c r="B5290" s="208" t="str">
        <f aca="false">IF((LEFT(N5290,2)="US"),"US","")</f>
        <v>US</v>
      </c>
      <c r="C5290" s="208" t="str">
        <f aca="false">M5290</f>
        <v>Natural Gas</v>
      </c>
      <c r="D5290" s="208" t="str">
        <f aca="false">IF(ISNUMBER(FIND("Phy",N5290))=TRUE(),"Physical","Financial")</f>
        <v>Financial</v>
      </c>
      <c r="E5290" s="208" t="n">
        <f aca="false">IF(VLOOKUP(S5290,'DD-Lookup'!$J$6:$L$50,3,FALSE())="Monthly",(YEAR(AC5290)-YEAR(AB5290))*12+MONTH(AC5290)-MONTH(AB5290)+1,(AC5290-AB5290+1))</f>
        <v>123</v>
      </c>
      <c r="F5290" s="239" t="n">
        <f aca="false">E5290*SUM(P5290:Q5290)</f>
        <v>218325</v>
      </c>
      <c r="G5290" s="214" t="n">
        <v>1294543</v>
      </c>
      <c r="H5290" s="215" t="n">
        <v>37035.618587963</v>
      </c>
      <c r="I5290" s="0" t="s">
        <v>1710</v>
      </c>
      <c r="M5290" s="0" t="s">
        <v>858</v>
      </c>
      <c r="N5290" s="0" t="s">
        <v>1482</v>
      </c>
      <c r="O5290" s="0" t="s">
        <v>4117</v>
      </c>
      <c r="Q5290" s="216" t="n">
        <v>1775</v>
      </c>
      <c r="S5290" s="0" t="s">
        <v>1026</v>
      </c>
      <c r="T5290" s="0" t="s">
        <v>784</v>
      </c>
      <c r="U5290" s="218" t="n">
        <v>0.17</v>
      </c>
      <c r="V5290" s="0" t="s">
        <v>4113</v>
      </c>
      <c r="W5290" s="0" t="s">
        <v>2101</v>
      </c>
      <c r="X5290" s="0" t="s">
        <v>2102</v>
      </c>
      <c r="Y5290" s="0" t="s">
        <v>838</v>
      </c>
      <c r="Z5290" s="0" t="s">
        <v>571</v>
      </c>
      <c r="AA5290" s="0" t="s">
        <v>4118</v>
      </c>
      <c r="AB5290" s="215" t="n">
        <v>37073</v>
      </c>
      <c r="AC5290" s="215" t="n">
        <v>37195</v>
      </c>
    </row>
    <row r="5291" customFormat="false" ht="12.75" hidden="false" customHeight="false" outlineLevel="0" collapsed="false">
      <c r="A5291" s="208" t="str">
        <f aca="false">B5291&amp;" "&amp;C5291&amp;" "&amp;D5291</f>
        <v>US Power Physical</v>
      </c>
      <c r="B5291" s="208" t="str">
        <f aca="false">IF((LEFT(N5291,2)="US"),"US","")</f>
        <v>US</v>
      </c>
      <c r="C5291" s="208" t="str">
        <f aca="false">M5291</f>
        <v>Power</v>
      </c>
      <c r="D5291" s="208" t="str">
        <f aca="false">IF(ISNUMBER(FIND("Phy",N5291))=TRUE(),"Physical","Financial")</f>
        <v>Physical</v>
      </c>
      <c r="E5291" s="208" t="n">
        <f aca="false">IF(VLOOKUP(S5291,'DD-Lookup'!$J$6:$L$50,3,FALSE())="Monthly",(YEAR(AC5291)-YEAR(AB5291))*12+MONTH(AC5291)-MONTH(AB5291)+1,(AC5291-AB5291+1))</f>
        <v>5</v>
      </c>
      <c r="F5291" s="239" t="n">
        <f aca="false">E5291*SUM(P5291:Q5291)</f>
        <v>250</v>
      </c>
      <c r="G5291" s="214" t="n">
        <v>1294545</v>
      </c>
      <c r="H5291" s="215" t="n">
        <v>37035.6186111111</v>
      </c>
      <c r="I5291" s="0" t="s">
        <v>1073</v>
      </c>
      <c r="M5291" s="0" t="s">
        <v>67</v>
      </c>
      <c r="N5291" s="0" t="s">
        <v>1081</v>
      </c>
      <c r="O5291" s="0" t="s">
        <v>1255</v>
      </c>
      <c r="P5291" s="216" t="n">
        <v>50</v>
      </c>
      <c r="S5291" s="0" t="s">
        <v>930</v>
      </c>
      <c r="T5291" s="0" t="s">
        <v>784</v>
      </c>
      <c r="U5291" s="218" t="n">
        <v>31</v>
      </c>
      <c r="V5291" s="0" t="s">
        <v>1162</v>
      </c>
      <c r="W5291" s="0" t="s">
        <v>1127</v>
      </c>
      <c r="X5291" s="0" t="s">
        <v>1135</v>
      </c>
      <c r="Y5291" s="0" t="s">
        <v>1051</v>
      </c>
      <c r="Z5291" s="0" t="s">
        <v>618</v>
      </c>
      <c r="AA5291" s="0" t="n">
        <v>622195.1</v>
      </c>
      <c r="AB5291" s="215" t="n">
        <v>37039.875</v>
      </c>
      <c r="AC5291" s="215" t="n">
        <v>37043.875</v>
      </c>
    </row>
    <row r="5292" customFormat="false" ht="12.75" hidden="false" customHeight="false" outlineLevel="0" collapsed="false">
      <c r="A5292" s="208" t="str">
        <f aca="false">B5292&amp;" "&amp;C5292&amp;" "&amp;D5292</f>
        <v>US Natural Gas Financial</v>
      </c>
      <c r="B5292" s="208" t="str">
        <f aca="false">IF((LEFT(N5292,2)="US"),"US","")</f>
        <v>US</v>
      </c>
      <c r="C5292" s="208" t="str">
        <f aca="false">M5292</f>
        <v>Natural Gas</v>
      </c>
      <c r="D5292" s="208" t="str">
        <f aca="false">IF(ISNUMBER(FIND("Phy",N5292))=TRUE(),"Physical","Financial")</f>
        <v>Financial</v>
      </c>
      <c r="E5292" s="208" t="n">
        <f aca="false">IF(VLOOKUP(S5292,'DD-Lookup'!$J$6:$L$50,3,FALSE())="Monthly",(YEAR(AC5292)-YEAR(AB5292))*12+MONTH(AC5292)-MONTH(AB5292)+1,(AC5292-AB5292+1))</f>
        <v>214</v>
      </c>
      <c r="F5292" s="239" t="n">
        <f aca="false">E5292*SUM(P5292:Q5292)</f>
        <v>128400</v>
      </c>
      <c r="G5292" s="214" t="n">
        <v>1294546</v>
      </c>
      <c r="H5292" s="215" t="n">
        <v>37035.6190856482</v>
      </c>
      <c r="I5292" s="0" t="s">
        <v>1710</v>
      </c>
      <c r="M5292" s="0" t="s">
        <v>858</v>
      </c>
      <c r="N5292" s="0" t="s">
        <v>1482</v>
      </c>
      <c r="O5292" s="0" t="s">
        <v>4119</v>
      </c>
      <c r="Q5292" s="216" t="n">
        <v>600</v>
      </c>
      <c r="S5292" s="0" t="s">
        <v>1026</v>
      </c>
      <c r="T5292" s="0" t="s">
        <v>784</v>
      </c>
      <c r="U5292" s="218" t="n">
        <v>0.17</v>
      </c>
      <c r="V5292" s="0" t="s">
        <v>4113</v>
      </c>
      <c r="W5292" s="0" t="s">
        <v>2101</v>
      </c>
      <c r="X5292" s="0" t="s">
        <v>2102</v>
      </c>
      <c r="Y5292" s="0" t="s">
        <v>838</v>
      </c>
      <c r="Z5292" s="0" t="s">
        <v>571</v>
      </c>
      <c r="AA5292" s="0" t="s">
        <v>4120</v>
      </c>
      <c r="AB5292" s="215" t="n">
        <v>37347</v>
      </c>
      <c r="AC5292" s="215" t="n">
        <v>37560</v>
      </c>
    </row>
    <row r="5293" customFormat="false" ht="12.75" hidden="false" customHeight="false" outlineLevel="0" collapsed="false">
      <c r="A5293" s="208" t="str">
        <f aca="false">B5293&amp;" "&amp;C5293&amp;" "&amp;D5293</f>
        <v>US Natural Gas Financial</v>
      </c>
      <c r="B5293" s="208" t="str">
        <f aca="false">IF((LEFT(N5293,2)="US"),"US","")</f>
        <v>US</v>
      </c>
      <c r="C5293" s="208" t="str">
        <f aca="false">M5293</f>
        <v>Natural Gas</v>
      </c>
      <c r="D5293" s="208" t="str">
        <f aca="false">IF(ISNUMBER(FIND("Phy",N5293))=TRUE(),"Physical","Financial")</f>
        <v>Financial</v>
      </c>
      <c r="E5293" s="208" t="n">
        <f aca="false">IF(VLOOKUP(S5293,'DD-Lookup'!$J$6:$L$50,3,FALSE())="Monthly",(YEAR(AC5293)-YEAR(AB5293))*12+MONTH(AC5293)-MONTH(AB5293)+1,(AC5293-AB5293+1))</f>
        <v>30</v>
      </c>
      <c r="F5293" s="239" t="n">
        <f aca="false">E5293*SUM(P5293:Q5293)</f>
        <v>300000</v>
      </c>
      <c r="G5293" s="214" t="n">
        <v>1294547</v>
      </c>
      <c r="H5293" s="215" t="n">
        <v>37035.6196990741</v>
      </c>
      <c r="I5293" s="0" t="s">
        <v>1317</v>
      </c>
      <c r="M5293" s="0" t="s">
        <v>858</v>
      </c>
      <c r="N5293" s="0" t="s">
        <v>1482</v>
      </c>
      <c r="O5293" s="0" t="s">
        <v>2346</v>
      </c>
      <c r="Q5293" s="216" t="n">
        <v>10000</v>
      </c>
      <c r="S5293" s="0" t="s">
        <v>1026</v>
      </c>
      <c r="T5293" s="0" t="s">
        <v>784</v>
      </c>
      <c r="U5293" s="218" t="n">
        <v>0.09</v>
      </c>
      <c r="V5293" s="0" t="s">
        <v>2756</v>
      </c>
      <c r="W5293" s="0" t="s">
        <v>2101</v>
      </c>
      <c r="X5293" s="0" t="s">
        <v>2102</v>
      </c>
      <c r="Y5293" s="0" t="s">
        <v>838</v>
      </c>
      <c r="Z5293" s="0" t="s">
        <v>571</v>
      </c>
      <c r="AA5293" s="0" t="s">
        <v>4121</v>
      </c>
      <c r="AB5293" s="215" t="n">
        <v>37043.875</v>
      </c>
      <c r="AC5293" s="215" t="n">
        <v>37072.875</v>
      </c>
    </row>
    <row r="5294" customFormat="false" ht="12.75" hidden="false" customHeight="false" outlineLevel="0" collapsed="false">
      <c r="A5294" s="208" t="str">
        <f aca="false">B5294&amp;" "&amp;C5294&amp;" "&amp;D5294</f>
        <v>US Natural Gas Financial</v>
      </c>
      <c r="B5294" s="208" t="str">
        <f aca="false">IF((LEFT(N5294,2)="US"),"US","")</f>
        <v>US</v>
      </c>
      <c r="C5294" s="208" t="str">
        <f aca="false">M5294</f>
        <v>Natural Gas</v>
      </c>
      <c r="D5294" s="208" t="str">
        <f aca="false">IF(ISNUMBER(FIND("Phy",N5294))=TRUE(),"Physical","Financial")</f>
        <v>Financial</v>
      </c>
      <c r="E5294" s="208" t="n">
        <f aca="false">IF(VLOOKUP(S5294,'DD-Lookup'!$J$6:$L$50,3,FALSE())="Monthly",(YEAR(AC5294)-YEAR(AB5294))*12+MONTH(AC5294)-MONTH(AB5294)+1,(AC5294-AB5294+1))</f>
        <v>30</v>
      </c>
      <c r="F5294" s="239" t="n">
        <f aca="false">E5294*SUM(P5294:Q5294)</f>
        <v>300000</v>
      </c>
      <c r="G5294" s="214" t="n">
        <v>1294548</v>
      </c>
      <c r="H5294" s="215" t="n">
        <v>37035.6197685185</v>
      </c>
      <c r="I5294" s="0" t="s">
        <v>1317</v>
      </c>
      <c r="M5294" s="0" t="s">
        <v>858</v>
      </c>
      <c r="N5294" s="0" t="s">
        <v>1482</v>
      </c>
      <c r="O5294" s="0" t="s">
        <v>1840</v>
      </c>
      <c r="P5294" s="216" t="n">
        <v>10000</v>
      </c>
      <c r="S5294" s="0" t="s">
        <v>1026</v>
      </c>
      <c r="T5294" s="0" t="s">
        <v>784</v>
      </c>
      <c r="U5294" s="218" t="n">
        <v>-0.12</v>
      </c>
      <c r="V5294" s="0" t="s">
        <v>2756</v>
      </c>
      <c r="W5294" s="0" t="s">
        <v>1824</v>
      </c>
      <c r="X5294" s="0" t="s">
        <v>1825</v>
      </c>
      <c r="Y5294" s="0" t="s">
        <v>838</v>
      </c>
      <c r="Z5294" s="0" t="s">
        <v>571</v>
      </c>
      <c r="AA5294" s="0" t="s">
        <v>4122</v>
      </c>
      <c r="AB5294" s="215" t="n">
        <v>37043.875</v>
      </c>
      <c r="AC5294" s="215" t="n">
        <v>37072.875</v>
      </c>
    </row>
    <row r="5295" customFormat="false" ht="12.75" hidden="false" customHeight="false" outlineLevel="0" collapsed="false">
      <c r="A5295" s="208" t="str">
        <f aca="false">B5295&amp;" "&amp;C5295&amp;" "&amp;D5295</f>
        <v>US Natural Gas Financial</v>
      </c>
      <c r="B5295" s="208" t="str">
        <f aca="false">IF((LEFT(N5295,2)="US"),"US","")</f>
        <v>US</v>
      </c>
      <c r="C5295" s="208" t="str">
        <f aca="false">M5295</f>
        <v>Natural Gas</v>
      </c>
      <c r="D5295" s="208" t="str">
        <f aca="false">IF(ISNUMBER(FIND("Phy",N5295))=TRUE(),"Physical","Financial")</f>
        <v>Financial</v>
      </c>
      <c r="E5295" s="208" t="n">
        <f aca="false">IF(VLOOKUP(S5295,'DD-Lookup'!$J$6:$L$50,3,FALSE())="Monthly",(YEAR(AC5295)-YEAR(AB5295))*12+MONTH(AC5295)-MONTH(AB5295)+1,(AC5295-AB5295+1))</f>
        <v>30</v>
      </c>
      <c r="F5295" s="239" t="n">
        <f aca="false">E5295*SUM(P5295:Q5295)</f>
        <v>150000</v>
      </c>
      <c r="G5295" s="214" t="n">
        <v>1294549</v>
      </c>
      <c r="H5295" s="215" t="n">
        <v>37035.6200578704</v>
      </c>
      <c r="I5295" s="0" t="s">
        <v>1073</v>
      </c>
      <c r="M5295" s="0" t="s">
        <v>858</v>
      </c>
      <c r="N5295" s="0" t="s">
        <v>1482</v>
      </c>
      <c r="O5295" s="0" t="s">
        <v>4123</v>
      </c>
      <c r="P5295" s="216" t="n">
        <v>5000</v>
      </c>
      <c r="S5295" s="0" t="s">
        <v>1026</v>
      </c>
      <c r="T5295" s="0" t="s">
        <v>784</v>
      </c>
      <c r="U5295" s="218" t="n">
        <v>0.43</v>
      </c>
      <c r="V5295" s="0" t="s">
        <v>1730</v>
      </c>
      <c r="W5295" s="0" t="s">
        <v>1485</v>
      </c>
      <c r="X5295" s="0" t="s">
        <v>1486</v>
      </c>
      <c r="Y5295" s="0" t="s">
        <v>838</v>
      </c>
      <c r="Z5295" s="0" t="s">
        <v>571</v>
      </c>
      <c r="AA5295" s="0" t="s">
        <v>4124</v>
      </c>
      <c r="AB5295" s="215" t="n">
        <v>37043.875</v>
      </c>
      <c r="AC5295" s="215" t="n">
        <v>37072.875</v>
      </c>
    </row>
    <row r="5296" customFormat="false" ht="12.75" hidden="false" customHeight="false" outlineLevel="0" collapsed="false">
      <c r="A5296" s="208" t="str">
        <f aca="false">B5296&amp;" "&amp;C5296&amp;" "&amp;D5296</f>
        <v>US Natural Gas Financial</v>
      </c>
      <c r="B5296" s="208" t="str">
        <f aca="false">IF((LEFT(N5296,2)="US"),"US","")</f>
        <v>US</v>
      </c>
      <c r="C5296" s="208" t="str">
        <f aca="false">M5296</f>
        <v>Natural Gas</v>
      </c>
      <c r="D5296" s="208" t="str">
        <f aca="false">IF(ISNUMBER(FIND("Phy",N5296))=TRUE(),"Physical","Financial")</f>
        <v>Financial</v>
      </c>
      <c r="E5296" s="208" t="n">
        <f aca="false">IF(VLOOKUP(S5296,'DD-Lookup'!$J$6:$L$50,3,FALSE())="Monthly",(YEAR(AC5296)-YEAR(AB5296))*12+MONTH(AC5296)-MONTH(AB5296)+1,(AC5296-AB5296+1))</f>
        <v>30</v>
      </c>
      <c r="F5296" s="239" t="n">
        <f aca="false">E5296*SUM(P5296:Q5296)</f>
        <v>11250</v>
      </c>
      <c r="G5296" s="214" t="n">
        <v>1294550</v>
      </c>
      <c r="H5296" s="215" t="n">
        <v>37035.620150463</v>
      </c>
      <c r="I5296" s="0" t="s">
        <v>1710</v>
      </c>
      <c r="M5296" s="0" t="s">
        <v>858</v>
      </c>
      <c r="N5296" s="0" t="s">
        <v>1482</v>
      </c>
      <c r="O5296" s="0" t="s">
        <v>2600</v>
      </c>
      <c r="Q5296" s="216" t="n">
        <v>375</v>
      </c>
      <c r="S5296" s="0" t="s">
        <v>1026</v>
      </c>
      <c r="T5296" s="0" t="s">
        <v>784</v>
      </c>
      <c r="U5296" s="218" t="n">
        <v>0.185</v>
      </c>
      <c r="V5296" s="0" t="s">
        <v>4113</v>
      </c>
      <c r="W5296" s="0" t="s">
        <v>2101</v>
      </c>
      <c r="X5296" s="0" t="s">
        <v>2102</v>
      </c>
      <c r="Y5296" s="0" t="s">
        <v>838</v>
      </c>
      <c r="Z5296" s="0" t="s">
        <v>571</v>
      </c>
      <c r="AA5296" s="0" t="s">
        <v>4125</v>
      </c>
      <c r="AB5296" s="215" t="n">
        <v>37043.875</v>
      </c>
      <c r="AC5296" s="215" t="n">
        <v>37072.875</v>
      </c>
    </row>
    <row r="5297" customFormat="false" ht="12.75" hidden="false" customHeight="false" outlineLevel="0" collapsed="false">
      <c r="A5297" s="208" t="str">
        <f aca="false">B5297&amp;" "&amp;C5297&amp;" "&amp;D5297</f>
        <v>US Natural Gas Financial</v>
      </c>
      <c r="B5297" s="208" t="str">
        <f aca="false">IF((LEFT(N5297,2)="US"),"US","")</f>
        <v>US</v>
      </c>
      <c r="C5297" s="208" t="str">
        <f aca="false">M5297</f>
        <v>Natural Gas</v>
      </c>
      <c r="D5297" s="208" t="str">
        <f aca="false">IF(ISNUMBER(FIND("Phy",N5297))=TRUE(),"Physical","Financial")</f>
        <v>Financial</v>
      </c>
      <c r="E5297" s="208" t="n">
        <f aca="false">IF(VLOOKUP(S5297,'DD-Lookup'!$J$6:$L$50,3,FALSE())="Monthly",(YEAR(AC5297)-YEAR(AB5297))*12+MONTH(AC5297)-MONTH(AB5297)+1,(AC5297-AB5297+1))</f>
        <v>30</v>
      </c>
      <c r="F5297" s="239" t="n">
        <f aca="false">E5297*SUM(P5297:Q5297)</f>
        <v>300000</v>
      </c>
      <c r="G5297" s="214" t="n">
        <v>1294551</v>
      </c>
      <c r="H5297" s="215" t="n">
        <v>37035.6206365741</v>
      </c>
      <c r="I5297" s="0" t="s">
        <v>1155</v>
      </c>
      <c r="M5297" s="0" t="s">
        <v>858</v>
      </c>
      <c r="N5297" s="0" t="s">
        <v>1482</v>
      </c>
      <c r="O5297" s="0" t="s">
        <v>2537</v>
      </c>
      <c r="P5297" s="216" t="n">
        <v>10000</v>
      </c>
      <c r="S5297" s="0" t="s">
        <v>1026</v>
      </c>
      <c r="T5297" s="0" t="s">
        <v>784</v>
      </c>
      <c r="U5297" s="218" t="n">
        <v>-0.08</v>
      </c>
      <c r="V5297" s="0" t="s">
        <v>4126</v>
      </c>
      <c r="W5297" s="0" t="s">
        <v>1881</v>
      </c>
      <c r="X5297" s="0" t="s">
        <v>2505</v>
      </c>
      <c r="Y5297" s="0" t="s">
        <v>838</v>
      </c>
      <c r="Z5297" s="0" t="s">
        <v>571</v>
      </c>
      <c r="AA5297" s="0" t="s">
        <v>4127</v>
      </c>
      <c r="AB5297" s="215" t="n">
        <v>37043.875</v>
      </c>
      <c r="AC5297" s="215" t="n">
        <v>37072.875</v>
      </c>
    </row>
    <row r="5298" customFormat="false" ht="12.75" hidden="false" customHeight="false" outlineLevel="0" collapsed="false">
      <c r="A5298" s="208" t="str">
        <f aca="false">B5298&amp;" "&amp;C5298&amp;" "&amp;D5298</f>
        <v>US Natural Gas Financial</v>
      </c>
      <c r="B5298" s="208" t="str">
        <f aca="false">IF((LEFT(N5298,2)="US"),"US","")</f>
        <v>US</v>
      </c>
      <c r="C5298" s="208" t="str">
        <f aca="false">M5298</f>
        <v>Natural Gas</v>
      </c>
      <c r="D5298" s="208" t="str">
        <f aca="false">IF(ISNUMBER(FIND("Phy",N5298))=TRUE(),"Physical","Financial")</f>
        <v>Financial</v>
      </c>
      <c r="E5298" s="208" t="n">
        <f aca="false">IF(VLOOKUP(S5298,'DD-Lookup'!$J$6:$L$50,3,FALSE())="Monthly",(YEAR(AC5298)-YEAR(AB5298))*12+MONTH(AC5298)-MONTH(AB5298)+1,(AC5298-AB5298+1))</f>
        <v>30</v>
      </c>
      <c r="F5298" s="239" t="n">
        <f aca="false">E5298*SUM(P5298:Q5298)</f>
        <v>450000</v>
      </c>
      <c r="G5298" s="214" t="n">
        <v>1294552</v>
      </c>
      <c r="H5298" s="215" t="n">
        <v>37035.6207523148</v>
      </c>
      <c r="I5298" s="0" t="s">
        <v>593</v>
      </c>
      <c r="M5298" s="0" t="s">
        <v>858</v>
      </c>
      <c r="N5298" s="0" t="s">
        <v>1024</v>
      </c>
      <c r="O5298" s="0" t="s">
        <v>1025</v>
      </c>
      <c r="Q5298" s="216" t="n">
        <v>15000</v>
      </c>
      <c r="S5298" s="0" t="s">
        <v>1026</v>
      </c>
      <c r="T5298" s="0" t="s">
        <v>784</v>
      </c>
      <c r="U5298" s="218" t="n">
        <v>4.06</v>
      </c>
      <c r="V5298" s="0" t="s">
        <v>1032</v>
      </c>
      <c r="W5298" s="0" t="s">
        <v>1028</v>
      </c>
      <c r="X5298" s="0" t="s">
        <v>1029</v>
      </c>
      <c r="Y5298" s="0" t="s">
        <v>838</v>
      </c>
      <c r="Z5298" s="0" t="s">
        <v>571</v>
      </c>
      <c r="AA5298" s="0" t="s">
        <v>4128</v>
      </c>
      <c r="AB5298" s="215" t="n">
        <v>37043.875</v>
      </c>
      <c r="AC5298" s="215" t="n">
        <v>37072.875</v>
      </c>
    </row>
    <row r="5299" customFormat="false" ht="12.75" hidden="false" customHeight="false" outlineLevel="0" collapsed="false">
      <c r="A5299" s="208" t="str">
        <f aca="false">B5299&amp;" "&amp;C5299&amp;" "&amp;D5299</f>
        <v>US Natural Gas Financial</v>
      </c>
      <c r="B5299" s="208" t="str">
        <f aca="false">IF((LEFT(N5299,2)="US"),"US","")</f>
        <v>US</v>
      </c>
      <c r="C5299" s="208" t="str">
        <f aca="false">M5299</f>
        <v>Natural Gas</v>
      </c>
      <c r="D5299" s="208" t="str">
        <f aca="false">IF(ISNUMBER(FIND("Phy",N5299))=TRUE(),"Physical","Financial")</f>
        <v>Financial</v>
      </c>
      <c r="E5299" s="208" t="n">
        <f aca="false">IF(VLOOKUP(S5299,'DD-Lookup'!$J$6:$L$50,3,FALSE())="Monthly",(YEAR(AC5299)-YEAR(AB5299))*12+MONTH(AC5299)-MONTH(AB5299)+1,(AC5299-AB5299+1))</f>
        <v>123</v>
      </c>
      <c r="F5299" s="239" t="n">
        <f aca="false">E5299*SUM(P5299:Q5299)</f>
        <v>1230000</v>
      </c>
      <c r="G5299" s="214" t="n">
        <v>1294553</v>
      </c>
      <c r="H5299" s="215" t="n">
        <v>37035.6207523148</v>
      </c>
      <c r="I5299" s="0" t="s">
        <v>593</v>
      </c>
      <c r="M5299" s="0" t="s">
        <v>858</v>
      </c>
      <c r="N5299" s="0" t="s">
        <v>1482</v>
      </c>
      <c r="O5299" s="0" t="s">
        <v>4129</v>
      </c>
      <c r="P5299" s="216" t="n">
        <v>10000</v>
      </c>
      <c r="S5299" s="0" t="s">
        <v>1026</v>
      </c>
      <c r="T5299" s="0" t="s">
        <v>784</v>
      </c>
      <c r="U5299" s="218" t="n">
        <v>-0.0775</v>
      </c>
      <c r="V5299" s="0" t="s">
        <v>1915</v>
      </c>
      <c r="W5299" s="0" t="s">
        <v>1881</v>
      </c>
      <c r="X5299" s="0" t="s">
        <v>2505</v>
      </c>
      <c r="Y5299" s="0" t="s">
        <v>838</v>
      </c>
      <c r="Z5299" s="0" t="s">
        <v>571</v>
      </c>
      <c r="AA5299" s="0" t="s">
        <v>4130</v>
      </c>
      <c r="AB5299" s="215" t="n">
        <v>37073</v>
      </c>
      <c r="AC5299" s="215" t="n">
        <v>37195</v>
      </c>
    </row>
    <row r="5300" customFormat="false" ht="12.75" hidden="false" customHeight="false" outlineLevel="0" collapsed="false">
      <c r="A5300" s="208" t="str">
        <f aca="false">B5300&amp;" "&amp;C5300&amp;" "&amp;D5300</f>
        <v>US Natural Gas Physical</v>
      </c>
      <c r="B5300" s="208" t="str">
        <f aca="false">IF((LEFT(N5300,2)="US"),"US","")</f>
        <v>US</v>
      </c>
      <c r="C5300" s="208" t="str">
        <f aca="false">M5300</f>
        <v>Natural Gas</v>
      </c>
      <c r="D5300" s="208" t="str">
        <f aca="false">IF(ISNUMBER(FIND("Phy",N5300))=TRUE(),"Physical","Financial")</f>
        <v>Physical</v>
      </c>
      <c r="E5300" s="208" t="n">
        <f aca="false">IF(VLOOKUP(S5300,'DD-Lookup'!$J$6:$L$50,3,FALSE())="Monthly",(YEAR(AC5300)-YEAR(AB5300))*12+MONTH(AC5300)-MONTH(AB5300)+1,(AC5300-AB5300+1))</f>
        <v>30</v>
      </c>
      <c r="F5300" s="239" t="n">
        <f aca="false">E5300*SUM(P5300:Q5300)</f>
        <v>75000</v>
      </c>
      <c r="G5300" s="214" t="n">
        <v>1294554</v>
      </c>
      <c r="H5300" s="215" t="n">
        <v>37035.6212152778</v>
      </c>
      <c r="I5300" s="0" t="s">
        <v>2181</v>
      </c>
      <c r="M5300" s="0" t="s">
        <v>858</v>
      </c>
      <c r="N5300" s="0" t="s">
        <v>1305</v>
      </c>
      <c r="O5300" s="0" t="s">
        <v>2744</v>
      </c>
      <c r="Q5300" s="216" t="n">
        <v>2500</v>
      </c>
      <c r="S5300" s="0" t="s">
        <v>1026</v>
      </c>
      <c r="T5300" s="0" t="s">
        <v>784</v>
      </c>
      <c r="U5300" s="218" t="n">
        <v>2.79</v>
      </c>
      <c r="V5300" s="0" t="s">
        <v>4131</v>
      </c>
      <c r="W5300" s="0" t="s">
        <v>1605</v>
      </c>
      <c r="X5300" s="0" t="s">
        <v>1606</v>
      </c>
      <c r="Y5300" s="0" t="s">
        <v>1310</v>
      </c>
      <c r="Z5300" s="0" t="s">
        <v>571</v>
      </c>
      <c r="AA5300" s="0" t="s">
        <v>4132</v>
      </c>
      <c r="AB5300" s="215" t="n">
        <v>37043.875</v>
      </c>
      <c r="AC5300" s="215" t="n">
        <v>37072.875</v>
      </c>
    </row>
    <row r="5301" customFormat="false" ht="12.75" hidden="false" customHeight="false" outlineLevel="0" collapsed="false">
      <c r="A5301" s="208" t="str">
        <f aca="false">B5301&amp;" "&amp;C5301&amp;" "&amp;D5301</f>
        <v>US Crude Financial</v>
      </c>
      <c r="B5301" s="208" t="str">
        <f aca="false">IF((LEFT(N5301,2)="US"),"US","")</f>
        <v>US</v>
      </c>
      <c r="C5301" s="208" t="str">
        <f aca="false">M5301</f>
        <v>Crude</v>
      </c>
      <c r="D5301" s="208" t="str">
        <f aca="false">IF(ISNUMBER(FIND("Phy",N5301))=TRUE(),"Physical","Financial")</f>
        <v>Financial</v>
      </c>
      <c r="E5301" s="208" t="n">
        <f aca="false">IF(VLOOKUP(S5301,'DD-Lookup'!$J$6:$L$50,3,FALSE())="Monthly",(YEAR(AC5301)-YEAR(AB5301))*12+MONTH(AC5301)-MONTH(AB5301)+1,(AC5301-AB5301+1))</f>
        <v>1</v>
      </c>
      <c r="F5301" s="239" t="n">
        <f aca="false">E5301*SUM(P5301:Q5301)</f>
        <v>50000</v>
      </c>
      <c r="G5301" s="214" t="n">
        <v>1294555</v>
      </c>
      <c r="H5301" s="215" t="n">
        <v>37035.6219791667</v>
      </c>
      <c r="I5301" s="0" t="s">
        <v>980</v>
      </c>
      <c r="M5301" s="0" t="s">
        <v>97</v>
      </c>
      <c r="N5301" s="0" t="s">
        <v>841</v>
      </c>
      <c r="O5301" s="0" t="s">
        <v>842</v>
      </c>
      <c r="Q5301" s="216" t="n">
        <v>50000</v>
      </c>
      <c r="S5301" s="0" t="s">
        <v>843</v>
      </c>
      <c r="T5301" s="0" t="s">
        <v>784</v>
      </c>
      <c r="U5301" s="218" t="n">
        <v>28.37</v>
      </c>
      <c r="V5301" s="0" t="s">
        <v>3353</v>
      </c>
      <c r="W5301" s="0" t="s">
        <v>845</v>
      </c>
      <c r="X5301" s="0" t="s">
        <v>846</v>
      </c>
      <c r="Y5301" s="0" t="s">
        <v>847</v>
      </c>
      <c r="Z5301" s="0" t="s">
        <v>571</v>
      </c>
      <c r="AA5301" s="0" t="n">
        <v>107568</v>
      </c>
      <c r="AB5301" s="215" t="n">
        <v>37073</v>
      </c>
      <c r="AC5301" s="215" t="n">
        <v>37103</v>
      </c>
    </row>
    <row r="5302" customFormat="false" ht="12.75" hidden="false" customHeight="false" outlineLevel="0" collapsed="false">
      <c r="A5302" s="208" t="str">
        <f aca="false">B5302&amp;" "&amp;C5302&amp;" "&amp;D5302</f>
        <v>US Crude Financial</v>
      </c>
      <c r="B5302" s="208" t="str">
        <f aca="false">IF((LEFT(N5302,2)="US"),"US","")</f>
        <v>US</v>
      </c>
      <c r="C5302" s="208" t="str">
        <f aca="false">M5302</f>
        <v>Crude</v>
      </c>
      <c r="D5302" s="208" t="str">
        <f aca="false">IF(ISNUMBER(FIND("Phy",N5302))=TRUE(),"Physical","Financial")</f>
        <v>Financial</v>
      </c>
      <c r="E5302" s="208" t="n">
        <f aca="false">IF(VLOOKUP(S5302,'DD-Lookup'!$J$6:$L$50,3,FALSE())="Monthly",(YEAR(AC5302)-YEAR(AB5302))*12+MONTH(AC5302)-MONTH(AB5302)+1,(AC5302-AB5302+1))</f>
        <v>1</v>
      </c>
      <c r="F5302" s="239" t="n">
        <f aca="false">E5302*SUM(P5302:Q5302)</f>
        <v>50000</v>
      </c>
      <c r="G5302" s="214" t="n">
        <v>1294556</v>
      </c>
      <c r="H5302" s="215" t="n">
        <v>37035.6220486111</v>
      </c>
      <c r="I5302" s="0" t="s">
        <v>980</v>
      </c>
      <c r="M5302" s="0" t="s">
        <v>97</v>
      </c>
      <c r="N5302" s="0" t="s">
        <v>841</v>
      </c>
      <c r="O5302" s="0" t="s">
        <v>842</v>
      </c>
      <c r="Q5302" s="216" t="n">
        <v>50000</v>
      </c>
      <c r="S5302" s="0" t="s">
        <v>843</v>
      </c>
      <c r="T5302" s="0" t="s">
        <v>784</v>
      </c>
      <c r="U5302" s="218" t="n">
        <v>28.39</v>
      </c>
      <c r="V5302" s="0" t="s">
        <v>3353</v>
      </c>
      <c r="W5302" s="0" t="s">
        <v>845</v>
      </c>
      <c r="X5302" s="0" t="s">
        <v>846</v>
      </c>
      <c r="Y5302" s="0" t="s">
        <v>847</v>
      </c>
      <c r="Z5302" s="0" t="s">
        <v>571</v>
      </c>
      <c r="AA5302" s="0" t="n">
        <v>107569</v>
      </c>
      <c r="AB5302" s="215" t="n">
        <v>37073</v>
      </c>
      <c r="AC5302" s="215" t="n">
        <v>37103</v>
      </c>
    </row>
    <row r="5303" customFormat="false" ht="12.75" hidden="false" customHeight="false" outlineLevel="0" collapsed="false">
      <c r="A5303" s="208" t="str">
        <f aca="false">B5303&amp;" "&amp;C5303&amp;" "&amp;D5303</f>
        <v>US Natural Gas Financial</v>
      </c>
      <c r="B5303" s="208" t="str">
        <f aca="false">IF((LEFT(N5303,2)="US"),"US","")</f>
        <v>US</v>
      </c>
      <c r="C5303" s="208" t="str">
        <f aca="false">M5303</f>
        <v>Natural Gas</v>
      </c>
      <c r="D5303" s="208" t="str">
        <f aca="false">IF(ISNUMBER(FIND("Phy",N5303))=TRUE(),"Physical","Financial")</f>
        <v>Financial</v>
      </c>
      <c r="E5303" s="208" t="n">
        <f aca="false">IF(VLOOKUP(S5303,'DD-Lookup'!$J$6:$L$50,3,FALSE())="Monthly",(YEAR(AC5303)-YEAR(AB5303))*12+MONTH(AC5303)-MONTH(AB5303)+1,(AC5303-AB5303+1))</f>
        <v>30</v>
      </c>
      <c r="F5303" s="239" t="n">
        <f aca="false">E5303*SUM(P5303:Q5303)</f>
        <v>150000</v>
      </c>
      <c r="G5303" s="214" t="n">
        <v>1294557</v>
      </c>
      <c r="H5303" s="215" t="n">
        <v>37035.6223263889</v>
      </c>
      <c r="I5303" s="0" t="s">
        <v>1073</v>
      </c>
      <c r="M5303" s="0" t="s">
        <v>858</v>
      </c>
      <c r="N5303" s="0" t="s">
        <v>1024</v>
      </c>
      <c r="O5303" s="0" t="s">
        <v>1025</v>
      </c>
      <c r="Q5303" s="216" t="n">
        <v>5000</v>
      </c>
      <c r="S5303" s="0" t="s">
        <v>1026</v>
      </c>
      <c r="T5303" s="0" t="s">
        <v>784</v>
      </c>
      <c r="U5303" s="218" t="n">
        <v>4.06</v>
      </c>
      <c r="V5303" s="0" t="s">
        <v>1331</v>
      </c>
      <c r="W5303" s="0" t="s">
        <v>1028</v>
      </c>
      <c r="X5303" s="0" t="s">
        <v>1029</v>
      </c>
      <c r="Y5303" s="0" t="s">
        <v>838</v>
      </c>
      <c r="Z5303" s="0" t="s">
        <v>571</v>
      </c>
      <c r="AA5303" s="0" t="s">
        <v>4133</v>
      </c>
      <c r="AB5303" s="215" t="n">
        <v>37043.875</v>
      </c>
      <c r="AC5303" s="215" t="n">
        <v>37072.875</v>
      </c>
    </row>
    <row r="5304" customFormat="false" ht="12.75" hidden="false" customHeight="false" outlineLevel="0" collapsed="false">
      <c r="A5304" s="208" t="str">
        <f aca="false">B5304&amp;" "&amp;C5304&amp;" "&amp;D5304</f>
        <v>US Natural Gas Financial</v>
      </c>
      <c r="B5304" s="208" t="str">
        <f aca="false">IF((LEFT(N5304,2)="US"),"US","")</f>
        <v>US</v>
      </c>
      <c r="C5304" s="208" t="str">
        <f aca="false">M5304</f>
        <v>Natural Gas</v>
      </c>
      <c r="D5304" s="208" t="str">
        <f aca="false">IF(ISNUMBER(FIND("Phy",N5304))=TRUE(),"Physical","Financial")</f>
        <v>Financial</v>
      </c>
      <c r="E5304" s="208" t="n">
        <f aca="false">IF(VLOOKUP(S5304,'DD-Lookup'!$J$6:$L$50,3,FALSE())="Monthly",(YEAR(AC5304)-YEAR(AB5304))*12+MONTH(AC5304)-MONTH(AB5304)+1,(AC5304-AB5304+1))</f>
        <v>30</v>
      </c>
      <c r="F5304" s="239" t="n">
        <f aca="false">E5304*SUM(P5304:Q5304)</f>
        <v>300000</v>
      </c>
      <c r="G5304" s="214" t="n">
        <v>1294558</v>
      </c>
      <c r="H5304" s="215" t="n">
        <v>37035.6230439815</v>
      </c>
      <c r="I5304" s="0" t="s">
        <v>2031</v>
      </c>
      <c r="M5304" s="0" t="s">
        <v>858</v>
      </c>
      <c r="N5304" s="0" t="s">
        <v>1482</v>
      </c>
      <c r="O5304" s="0" t="s">
        <v>1849</v>
      </c>
      <c r="Q5304" s="216" t="n">
        <v>10000</v>
      </c>
      <c r="S5304" s="0" t="s">
        <v>1026</v>
      </c>
      <c r="T5304" s="0" t="s">
        <v>784</v>
      </c>
      <c r="U5304" s="218" t="n">
        <v>-0.035</v>
      </c>
      <c r="V5304" s="0" t="s">
        <v>2032</v>
      </c>
      <c r="W5304" s="0" t="s">
        <v>1851</v>
      </c>
      <c r="X5304" s="0" t="s">
        <v>1852</v>
      </c>
      <c r="Y5304" s="0" t="s">
        <v>838</v>
      </c>
      <c r="Z5304" s="0" t="s">
        <v>571</v>
      </c>
      <c r="AA5304" s="0" t="s">
        <v>4134</v>
      </c>
      <c r="AB5304" s="215" t="n">
        <v>37043.875</v>
      </c>
      <c r="AC5304" s="215" t="n">
        <v>37072.875</v>
      </c>
    </row>
    <row r="5305" customFormat="false" ht="12.75" hidden="false" customHeight="false" outlineLevel="0" collapsed="false">
      <c r="A5305" s="208" t="str">
        <f aca="false">B5305&amp;" "&amp;C5305&amp;" "&amp;D5305</f>
        <v>US Natural Gas Financial</v>
      </c>
      <c r="B5305" s="208" t="str">
        <f aca="false">IF((LEFT(N5305,2)="US"),"US","")</f>
        <v>US</v>
      </c>
      <c r="C5305" s="208" t="str">
        <f aca="false">M5305</f>
        <v>Natural Gas</v>
      </c>
      <c r="D5305" s="208" t="str">
        <f aca="false">IF(ISNUMBER(FIND("Phy",N5305))=TRUE(),"Physical","Financial")</f>
        <v>Financial</v>
      </c>
      <c r="E5305" s="208" t="n">
        <f aca="false">IF(VLOOKUP(S5305,'DD-Lookup'!$J$6:$L$50,3,FALSE())="Monthly",(YEAR(AC5305)-YEAR(AB5305))*12+MONTH(AC5305)-MONTH(AB5305)+1,(AC5305-AB5305+1))</f>
        <v>153</v>
      </c>
      <c r="F5305" s="239" t="n">
        <f aca="false">E5305*SUM(P5305:Q5305)</f>
        <v>765000</v>
      </c>
      <c r="G5305" s="214" t="n">
        <v>1294559</v>
      </c>
      <c r="H5305" s="215" t="n">
        <v>37035.6231944444</v>
      </c>
      <c r="I5305" s="0" t="s">
        <v>593</v>
      </c>
      <c r="M5305" s="0" t="s">
        <v>858</v>
      </c>
      <c r="N5305" s="0" t="s">
        <v>1024</v>
      </c>
      <c r="O5305" s="0" t="s">
        <v>1303</v>
      </c>
      <c r="Q5305" s="216" t="n">
        <v>5000</v>
      </c>
      <c r="S5305" s="0" t="s">
        <v>1026</v>
      </c>
      <c r="T5305" s="0" t="s">
        <v>784</v>
      </c>
      <c r="U5305" s="218" t="n">
        <v>4.18</v>
      </c>
      <c r="V5305" s="0" t="s">
        <v>1064</v>
      </c>
      <c r="W5305" s="0" t="s">
        <v>1028</v>
      </c>
      <c r="X5305" s="0" t="s">
        <v>1029</v>
      </c>
      <c r="Y5305" s="0" t="s">
        <v>838</v>
      </c>
      <c r="Z5305" s="0" t="s">
        <v>571</v>
      </c>
      <c r="AA5305" s="0" t="s">
        <v>4135</v>
      </c>
      <c r="AB5305" s="215" t="n">
        <v>37043</v>
      </c>
      <c r="AC5305" s="215" t="n">
        <v>37195</v>
      </c>
    </row>
    <row r="5306" customFormat="false" ht="12.75" hidden="false" customHeight="false" outlineLevel="0" collapsed="false">
      <c r="A5306" s="208" t="str">
        <f aca="false">B5306&amp;" "&amp;C5306&amp;" "&amp;D5306</f>
        <v>US Natural Gas Physical</v>
      </c>
      <c r="B5306" s="208" t="str">
        <f aca="false">IF((LEFT(N5306,2)="US"),"US","")</f>
        <v>US</v>
      </c>
      <c r="C5306" s="208" t="str">
        <f aca="false">M5306</f>
        <v>Natural Gas</v>
      </c>
      <c r="D5306" s="208" t="str">
        <f aca="false">IF(ISNUMBER(FIND("Phy",N5306))=TRUE(),"Physical","Financial")</f>
        <v>Physical</v>
      </c>
      <c r="E5306" s="208" t="n">
        <f aca="false">IF(VLOOKUP(S5306,'DD-Lookup'!$J$6:$L$50,3,FALSE())="Monthly",(YEAR(AC5306)-YEAR(AB5306))*12+MONTH(AC5306)-MONTH(AB5306)+1,(AC5306-AB5306+1))</f>
        <v>30</v>
      </c>
      <c r="F5306" s="239" t="n">
        <f aca="false">E5306*SUM(P5306:Q5306)</f>
        <v>300000</v>
      </c>
      <c r="G5306" s="214" t="n">
        <v>1294560</v>
      </c>
      <c r="H5306" s="215" t="n">
        <v>37035.6232291667</v>
      </c>
      <c r="I5306" s="0" t="s">
        <v>1278</v>
      </c>
      <c r="M5306" s="0" t="s">
        <v>858</v>
      </c>
      <c r="N5306" s="0" t="s">
        <v>1501</v>
      </c>
      <c r="O5306" s="0" t="s">
        <v>4136</v>
      </c>
      <c r="Q5306" s="216" t="n">
        <v>10000</v>
      </c>
      <c r="S5306" s="0" t="s">
        <v>1026</v>
      </c>
      <c r="T5306" s="0" t="s">
        <v>784</v>
      </c>
      <c r="U5306" s="218" t="n">
        <v>-0.03</v>
      </c>
      <c r="V5306" s="0" t="s">
        <v>3825</v>
      </c>
      <c r="W5306" s="0" t="s">
        <v>1314</v>
      </c>
      <c r="X5306" s="0" t="s">
        <v>1937</v>
      </c>
      <c r="Y5306" s="0" t="s">
        <v>1310</v>
      </c>
      <c r="Z5306" s="0" t="s">
        <v>571</v>
      </c>
      <c r="AA5306" s="0" t="s">
        <v>4137</v>
      </c>
      <c r="AB5306" s="215" t="n">
        <v>37043.875</v>
      </c>
      <c r="AC5306" s="215" t="n">
        <v>37072.875</v>
      </c>
    </row>
    <row r="5307" customFormat="false" ht="12.75" hidden="false" customHeight="false" outlineLevel="0" collapsed="false">
      <c r="A5307" s="208" t="str">
        <f aca="false">B5307&amp;" "&amp;C5307&amp;" "&amp;D5307</f>
        <v>US Natural Gas Financial</v>
      </c>
      <c r="B5307" s="208" t="str">
        <f aca="false">IF((LEFT(N5307,2)="US"),"US","")</f>
        <v>US</v>
      </c>
      <c r="C5307" s="208" t="str">
        <f aca="false">M5307</f>
        <v>Natural Gas</v>
      </c>
      <c r="D5307" s="208" t="str">
        <f aca="false">IF(ISNUMBER(FIND("Phy",N5307))=TRUE(),"Physical","Financial")</f>
        <v>Financial</v>
      </c>
      <c r="E5307" s="208" t="n">
        <f aca="false">IF(VLOOKUP(S5307,'DD-Lookup'!$J$6:$L$50,3,FALSE())="Monthly",(YEAR(AC5307)-YEAR(AB5307))*12+MONTH(AC5307)-MONTH(AB5307)+1,(AC5307-AB5307+1))</f>
        <v>151</v>
      </c>
      <c r="F5307" s="239" t="n">
        <f aca="false">E5307*SUM(P5307:Q5307)</f>
        <v>377500</v>
      </c>
      <c r="G5307" s="214" t="n">
        <v>1294561</v>
      </c>
      <c r="H5307" s="215" t="n">
        <v>37035.6237731481</v>
      </c>
      <c r="I5307" s="0" t="s">
        <v>1381</v>
      </c>
      <c r="M5307" s="0" t="s">
        <v>858</v>
      </c>
      <c r="N5307" s="0" t="s">
        <v>1482</v>
      </c>
      <c r="O5307" s="0" t="s">
        <v>2091</v>
      </c>
      <c r="Q5307" s="216" t="n">
        <v>2500</v>
      </c>
      <c r="S5307" s="0" t="s">
        <v>1026</v>
      </c>
      <c r="T5307" s="0" t="s">
        <v>784</v>
      </c>
      <c r="U5307" s="218" t="n">
        <v>-0.37</v>
      </c>
      <c r="V5307" s="0" t="s">
        <v>2043</v>
      </c>
      <c r="W5307" s="0" t="s">
        <v>2070</v>
      </c>
      <c r="X5307" s="0" t="s">
        <v>2071</v>
      </c>
      <c r="Y5307" s="0" t="s">
        <v>838</v>
      </c>
      <c r="Z5307" s="0" t="s">
        <v>571</v>
      </c>
      <c r="AA5307" s="0" t="s">
        <v>4138</v>
      </c>
      <c r="AB5307" s="215" t="n">
        <v>37196</v>
      </c>
      <c r="AC5307" s="215" t="n">
        <v>37346</v>
      </c>
    </row>
    <row r="5308" customFormat="false" ht="12.75" hidden="false" customHeight="false" outlineLevel="0" collapsed="false">
      <c r="A5308" s="208" t="str">
        <f aca="false">B5308&amp;" "&amp;C5308&amp;" "&amp;D5308</f>
        <v>US Natural Gas Financial</v>
      </c>
      <c r="B5308" s="208" t="str">
        <f aca="false">IF((LEFT(N5308,2)="US"),"US","")</f>
        <v>US</v>
      </c>
      <c r="C5308" s="208" t="str">
        <f aca="false">M5308</f>
        <v>Natural Gas</v>
      </c>
      <c r="D5308" s="208" t="str">
        <f aca="false">IF(ISNUMBER(FIND("Phy",N5308))=TRUE(),"Physical","Financial")</f>
        <v>Financial</v>
      </c>
      <c r="E5308" s="208" t="n">
        <f aca="false">IF(VLOOKUP(S5308,'DD-Lookup'!$J$6:$L$50,3,FALSE())="Monthly",(YEAR(AC5308)-YEAR(AB5308))*12+MONTH(AC5308)-MONTH(AB5308)+1,(AC5308-AB5308+1))</f>
        <v>30</v>
      </c>
      <c r="F5308" s="239" t="n">
        <f aca="false">E5308*SUM(P5308:Q5308)</f>
        <v>300000</v>
      </c>
      <c r="G5308" s="214" t="n">
        <v>1294562</v>
      </c>
      <c r="H5308" s="215" t="n">
        <v>37035.6237847222</v>
      </c>
      <c r="I5308" s="0" t="s">
        <v>593</v>
      </c>
      <c r="M5308" s="0" t="s">
        <v>858</v>
      </c>
      <c r="N5308" s="0" t="s">
        <v>1482</v>
      </c>
      <c r="O5308" s="0" t="s">
        <v>2537</v>
      </c>
      <c r="P5308" s="216" t="n">
        <v>10000</v>
      </c>
      <c r="S5308" s="0" t="s">
        <v>1026</v>
      </c>
      <c r="T5308" s="0" t="s">
        <v>784</v>
      </c>
      <c r="U5308" s="218" t="n">
        <v>-0.08</v>
      </c>
      <c r="V5308" s="0" t="s">
        <v>1915</v>
      </c>
      <c r="W5308" s="0" t="s">
        <v>1881</v>
      </c>
      <c r="X5308" s="0" t="s">
        <v>2505</v>
      </c>
      <c r="Y5308" s="0" t="s">
        <v>838</v>
      </c>
      <c r="Z5308" s="0" t="s">
        <v>571</v>
      </c>
      <c r="AA5308" s="0" t="s">
        <v>4139</v>
      </c>
      <c r="AB5308" s="215" t="n">
        <v>37043.875</v>
      </c>
      <c r="AC5308" s="215" t="n">
        <v>37072.875</v>
      </c>
    </row>
    <row r="5309" customFormat="false" ht="12.75" hidden="false" customHeight="false" outlineLevel="0" collapsed="false">
      <c r="A5309" s="208" t="str">
        <f aca="false">B5309&amp;" "&amp;C5309&amp;" "&amp;D5309</f>
        <v>US Natural Gas Financial</v>
      </c>
      <c r="B5309" s="208" t="str">
        <f aca="false">IF((LEFT(N5309,2)="US"),"US","")</f>
        <v>US</v>
      </c>
      <c r="C5309" s="208" t="str">
        <f aca="false">M5309</f>
        <v>Natural Gas</v>
      </c>
      <c r="D5309" s="208" t="str">
        <f aca="false">IF(ISNUMBER(FIND("Phy",N5309))=TRUE(),"Physical","Financial")</f>
        <v>Financial</v>
      </c>
      <c r="E5309" s="208" t="n">
        <f aca="false">IF(VLOOKUP(S5309,'DD-Lookup'!$J$6:$L$50,3,FALSE())="Monthly",(YEAR(AC5309)-YEAR(AB5309))*12+MONTH(AC5309)-MONTH(AB5309)+1,(AC5309-AB5309+1))</f>
        <v>31</v>
      </c>
      <c r="F5309" s="239" t="n">
        <f aca="false">E5309*SUM(P5309:Q5309)</f>
        <v>155000</v>
      </c>
      <c r="G5309" s="214" t="n">
        <v>1294563</v>
      </c>
      <c r="H5309" s="215" t="n">
        <v>37035.6238657407</v>
      </c>
      <c r="I5309" s="0" t="s">
        <v>1381</v>
      </c>
      <c r="M5309" s="0" t="s">
        <v>858</v>
      </c>
      <c r="N5309" s="0" t="s">
        <v>1482</v>
      </c>
      <c r="O5309" s="0" t="s">
        <v>4140</v>
      </c>
      <c r="Q5309" s="216" t="n">
        <v>5000</v>
      </c>
      <c r="S5309" s="0" t="s">
        <v>1026</v>
      </c>
      <c r="T5309" s="0" t="s">
        <v>784</v>
      </c>
      <c r="U5309" s="218" t="n">
        <v>-0.925</v>
      </c>
      <c r="V5309" s="0" t="s">
        <v>2043</v>
      </c>
      <c r="W5309" s="0" t="s">
        <v>2070</v>
      </c>
      <c r="X5309" s="0" t="s">
        <v>2071</v>
      </c>
      <c r="Y5309" s="0" t="s">
        <v>838</v>
      </c>
      <c r="Z5309" s="0" t="s">
        <v>571</v>
      </c>
      <c r="AA5309" s="0" t="s">
        <v>4141</v>
      </c>
      <c r="AB5309" s="215" t="n">
        <v>37165.9159722222</v>
      </c>
      <c r="AC5309" s="215" t="n">
        <v>37195.9159722222</v>
      </c>
    </row>
    <row r="5310" customFormat="false" ht="12.75" hidden="false" customHeight="false" outlineLevel="0" collapsed="false">
      <c r="A5310" s="208" t="str">
        <f aca="false">B5310&amp;" "&amp;C5310&amp;" "&amp;D5310</f>
        <v> Natural Gas Physical</v>
      </c>
      <c r="B5310" s="208" t="str">
        <f aca="false">IF((LEFT(N5310,2)="US"),"US","")</f>
        <v/>
      </c>
      <c r="C5310" s="208" t="str">
        <f aca="false">M5310</f>
        <v>Natural Gas</v>
      </c>
      <c r="D5310" s="208" t="str">
        <f aca="false">IF(ISNUMBER(FIND("Phy",N5310))=TRUE(),"Physical","Financial")</f>
        <v>Physical</v>
      </c>
      <c r="E5310" s="208" t="n">
        <f aca="false">IF(VLOOKUP(S5310,'DD-Lookup'!$J$6:$L$50,3,FALSE())="Monthly",(YEAR(AC5310)-YEAR(AB5310))*12+MONTH(AC5310)-MONTH(AB5310)+1,(AC5310-AB5310+1))</f>
        <v>1</v>
      </c>
      <c r="F5310" s="239" t="n">
        <f aca="false">E5310*SUM(P5310:Q5310)</f>
        <v>5000</v>
      </c>
      <c r="G5310" s="214" t="n">
        <v>1294564</v>
      </c>
      <c r="H5310" s="215" t="n">
        <v>37035.623900463</v>
      </c>
      <c r="I5310" s="0" t="s">
        <v>4142</v>
      </c>
      <c r="M5310" s="0" t="s">
        <v>858</v>
      </c>
      <c r="N5310" s="0" t="s">
        <v>2171</v>
      </c>
      <c r="O5310" s="0" t="s">
        <v>2223</v>
      </c>
      <c r="P5310" s="216" t="n">
        <v>5000</v>
      </c>
      <c r="S5310" s="0" t="s">
        <v>279</v>
      </c>
      <c r="T5310" s="0" t="s">
        <v>2173</v>
      </c>
      <c r="U5310" s="218" t="n">
        <v>5.485</v>
      </c>
      <c r="V5310" s="0" t="s">
        <v>4143</v>
      </c>
      <c r="W5310" s="0" t="s">
        <v>2225</v>
      </c>
      <c r="X5310" s="0" t="s">
        <v>2176</v>
      </c>
      <c r="Y5310" s="0" t="s">
        <v>1310</v>
      </c>
      <c r="Z5310" s="0" t="s">
        <v>628</v>
      </c>
      <c r="AA5310" s="0" t="n">
        <v>809847</v>
      </c>
      <c r="AB5310" s="215" t="n">
        <v>37035.875</v>
      </c>
      <c r="AC5310" s="215" t="n">
        <v>37035.875</v>
      </c>
    </row>
    <row r="5311" customFormat="false" ht="12.75" hidden="false" customHeight="false" outlineLevel="0" collapsed="false">
      <c r="A5311" s="208" t="str">
        <f aca="false">B5311&amp;" "&amp;C5311&amp;" "&amp;D5311</f>
        <v>US Natural Gas Physical</v>
      </c>
      <c r="B5311" s="208" t="str">
        <f aca="false">IF((LEFT(N5311,2)="US"),"US","")</f>
        <v>US</v>
      </c>
      <c r="C5311" s="208" t="str">
        <f aca="false">M5311</f>
        <v>Natural Gas</v>
      </c>
      <c r="D5311" s="208" t="str">
        <f aca="false">IF(ISNUMBER(FIND("Phy",N5311))=TRUE(),"Physical","Financial")</f>
        <v>Physical</v>
      </c>
      <c r="E5311" s="208" t="n">
        <f aca="false">IF(VLOOKUP(S5311,'DD-Lookup'!$J$6:$L$50,3,FALSE())="Monthly",(YEAR(AC5311)-YEAR(AB5311))*12+MONTH(AC5311)-MONTH(AB5311)+1,(AC5311-AB5311+1))</f>
        <v>4</v>
      </c>
      <c r="F5311" s="239" t="n">
        <f aca="false">E5311*SUM(P5311:Q5311)</f>
        <v>11012</v>
      </c>
      <c r="G5311" s="214" t="n">
        <v>1294565</v>
      </c>
      <c r="H5311" s="215" t="n">
        <v>37035.6239351852</v>
      </c>
      <c r="I5311" s="0" t="s">
        <v>1107</v>
      </c>
      <c r="M5311" s="0" t="s">
        <v>858</v>
      </c>
      <c r="N5311" s="0" t="s">
        <v>1305</v>
      </c>
      <c r="O5311" s="0" t="s">
        <v>3730</v>
      </c>
      <c r="P5311" s="216" t="n">
        <v>2753</v>
      </c>
      <c r="S5311" s="0" t="s">
        <v>1026</v>
      </c>
      <c r="T5311" s="0" t="s">
        <v>784</v>
      </c>
      <c r="U5311" s="218" t="n">
        <v>4.255</v>
      </c>
      <c r="V5311" s="0" t="s">
        <v>1421</v>
      </c>
      <c r="W5311" s="0" t="s">
        <v>1531</v>
      </c>
      <c r="X5311" s="0" t="s">
        <v>1532</v>
      </c>
      <c r="Y5311" s="0" t="s">
        <v>1310</v>
      </c>
      <c r="Z5311" s="0" t="s">
        <v>571</v>
      </c>
      <c r="AA5311" s="0" t="n">
        <v>809848</v>
      </c>
      <c r="AB5311" s="215" t="n">
        <v>37037</v>
      </c>
      <c r="AC5311" s="215" t="n">
        <v>37040</v>
      </c>
    </row>
    <row r="5312" customFormat="false" ht="12.75" hidden="false" customHeight="false" outlineLevel="0" collapsed="false">
      <c r="A5312" s="208" t="str">
        <f aca="false">B5312&amp;" "&amp;C5312&amp;" "&amp;D5312</f>
        <v>US Crude Financial</v>
      </c>
      <c r="B5312" s="208" t="str">
        <f aca="false">IF((LEFT(N5312,2)="US"),"US","")</f>
        <v>US</v>
      </c>
      <c r="C5312" s="208" t="str">
        <f aca="false">M5312</f>
        <v>Crude</v>
      </c>
      <c r="D5312" s="208" t="str">
        <f aca="false">IF(ISNUMBER(FIND("Phy",N5312))=TRUE(),"Physical","Financial")</f>
        <v>Financial</v>
      </c>
      <c r="E5312" s="208" t="n">
        <f aca="false">IF(VLOOKUP(S5312,'DD-Lookup'!$J$6:$L$50,3,FALSE())="Monthly",(YEAR(AC5312)-YEAR(AB5312))*12+MONTH(AC5312)-MONTH(AB5312)+1,(AC5312-AB5312+1))</f>
        <v>1</v>
      </c>
      <c r="F5312" s="239" t="n">
        <f aca="false">E5312*SUM(P5312:Q5312)</f>
        <v>50000</v>
      </c>
      <c r="G5312" s="214" t="n">
        <v>1294566</v>
      </c>
      <c r="H5312" s="215" t="n">
        <v>37035.6239930556</v>
      </c>
      <c r="I5312" s="0" t="s">
        <v>840</v>
      </c>
      <c r="M5312" s="0" t="s">
        <v>97</v>
      </c>
      <c r="N5312" s="0" t="s">
        <v>841</v>
      </c>
      <c r="O5312" s="0" t="s">
        <v>842</v>
      </c>
      <c r="Q5312" s="216" t="n">
        <v>50000</v>
      </c>
      <c r="S5312" s="0" t="s">
        <v>843</v>
      </c>
      <c r="T5312" s="0" t="s">
        <v>784</v>
      </c>
      <c r="U5312" s="218" t="n">
        <v>28.41</v>
      </c>
      <c r="V5312" s="0" t="s">
        <v>4144</v>
      </c>
      <c r="W5312" s="0" t="s">
        <v>845</v>
      </c>
      <c r="X5312" s="0" t="s">
        <v>846</v>
      </c>
      <c r="Y5312" s="0" t="s">
        <v>847</v>
      </c>
      <c r="Z5312" s="0" t="s">
        <v>571</v>
      </c>
      <c r="AA5312" s="0" t="n">
        <v>107580</v>
      </c>
      <c r="AB5312" s="215" t="n">
        <v>37073</v>
      </c>
      <c r="AC5312" s="215" t="n">
        <v>37103</v>
      </c>
    </row>
    <row r="5313" customFormat="false" ht="12.75" hidden="false" customHeight="false" outlineLevel="0" collapsed="false">
      <c r="A5313" s="208" t="str">
        <f aca="false">B5313&amp;" "&amp;C5313&amp;" "&amp;D5313</f>
        <v>US Natural Gas Financial</v>
      </c>
      <c r="B5313" s="208" t="str">
        <f aca="false">IF((LEFT(N5313,2)="US"),"US","")</f>
        <v>US</v>
      </c>
      <c r="C5313" s="208" t="str">
        <f aca="false">M5313</f>
        <v>Natural Gas</v>
      </c>
      <c r="D5313" s="208" t="str">
        <f aca="false">IF(ISNUMBER(FIND("Phy",N5313))=TRUE(),"Physical","Financial")</f>
        <v>Financial</v>
      </c>
      <c r="E5313" s="208" t="n">
        <f aca="false">IF(VLOOKUP(S5313,'DD-Lookup'!$J$6:$L$50,3,FALSE())="Monthly",(YEAR(AC5313)-YEAR(AB5313))*12+MONTH(AC5313)-MONTH(AB5313)+1,(AC5313-AB5313+1))</f>
        <v>30</v>
      </c>
      <c r="F5313" s="239" t="n">
        <f aca="false">E5313*SUM(P5313:Q5313)</f>
        <v>600000</v>
      </c>
      <c r="G5313" s="214" t="n">
        <v>1294567</v>
      </c>
      <c r="H5313" s="215" t="n">
        <v>37035.6241203704</v>
      </c>
      <c r="I5313" s="0" t="s">
        <v>1721</v>
      </c>
      <c r="M5313" s="0" t="s">
        <v>858</v>
      </c>
      <c r="N5313" s="0" t="s">
        <v>1024</v>
      </c>
      <c r="O5313" s="0" t="s">
        <v>1956</v>
      </c>
      <c r="P5313" s="216" t="n">
        <v>20000</v>
      </c>
      <c r="S5313" s="0" t="s">
        <v>1026</v>
      </c>
      <c r="T5313" s="0" t="s">
        <v>784</v>
      </c>
      <c r="U5313" s="218" t="n">
        <v>-0.0075</v>
      </c>
      <c r="V5313" s="0" t="s">
        <v>1722</v>
      </c>
      <c r="W5313" s="0" t="s">
        <v>1406</v>
      </c>
      <c r="X5313" s="0" t="s">
        <v>1407</v>
      </c>
      <c r="Y5313" s="0" t="s">
        <v>838</v>
      </c>
      <c r="Z5313" s="0" t="s">
        <v>571</v>
      </c>
      <c r="AA5313" s="0" t="s">
        <v>4145</v>
      </c>
      <c r="AB5313" s="215" t="n">
        <v>37043.875</v>
      </c>
      <c r="AC5313" s="215" t="n">
        <v>37072.875</v>
      </c>
    </row>
    <row r="5314" customFormat="false" ht="12.75" hidden="false" customHeight="false" outlineLevel="0" collapsed="false">
      <c r="A5314" s="208" t="str">
        <f aca="false">B5314&amp;" "&amp;C5314&amp;" "&amp;D5314</f>
        <v>US Natural Gas Physical</v>
      </c>
      <c r="B5314" s="208" t="str">
        <f aca="false">IF((LEFT(N5314,2)="US"),"US","")</f>
        <v>US</v>
      </c>
      <c r="C5314" s="208" t="str">
        <f aca="false">M5314</f>
        <v>Natural Gas</v>
      </c>
      <c r="D5314" s="208" t="str">
        <f aca="false">IF(ISNUMBER(FIND("Phy",N5314))=TRUE(),"Physical","Financial")</f>
        <v>Physical</v>
      </c>
      <c r="E5314" s="208" t="n">
        <f aca="false">IF(VLOOKUP(S5314,'DD-Lookup'!$J$6:$L$50,3,FALSE())="Monthly",(YEAR(AC5314)-YEAR(AB5314))*12+MONTH(AC5314)-MONTH(AB5314)+1,(AC5314-AB5314+1))</f>
        <v>30</v>
      </c>
      <c r="F5314" s="239" t="n">
        <f aca="false">E5314*SUM(P5314:Q5314)</f>
        <v>300000</v>
      </c>
      <c r="G5314" s="214" t="n">
        <v>1294568</v>
      </c>
      <c r="H5314" s="215" t="n">
        <v>37035.6241319444</v>
      </c>
      <c r="I5314" s="0" t="s">
        <v>1278</v>
      </c>
      <c r="M5314" s="0" t="s">
        <v>858</v>
      </c>
      <c r="N5314" s="0" t="s">
        <v>1501</v>
      </c>
      <c r="O5314" s="0" t="s">
        <v>4136</v>
      </c>
      <c r="Q5314" s="216" t="n">
        <v>10000</v>
      </c>
      <c r="S5314" s="0" t="s">
        <v>1026</v>
      </c>
      <c r="T5314" s="0" t="s">
        <v>784</v>
      </c>
      <c r="U5314" s="218" t="n">
        <v>-0.03</v>
      </c>
      <c r="V5314" s="0" t="s">
        <v>3825</v>
      </c>
      <c r="W5314" s="0" t="s">
        <v>1314</v>
      </c>
      <c r="X5314" s="0" t="s">
        <v>1937</v>
      </c>
      <c r="Y5314" s="0" t="s">
        <v>1310</v>
      </c>
      <c r="Z5314" s="0" t="s">
        <v>571</v>
      </c>
      <c r="AA5314" s="0" t="s">
        <v>4146</v>
      </c>
      <c r="AB5314" s="215" t="n">
        <v>37043.875</v>
      </c>
      <c r="AC5314" s="215" t="n">
        <v>37072.875</v>
      </c>
    </row>
    <row r="5315" customFormat="false" ht="12.75" hidden="false" customHeight="false" outlineLevel="0" collapsed="false">
      <c r="A5315" s="208" t="str">
        <f aca="false">B5315&amp;" "&amp;C5315&amp;" "&amp;D5315</f>
        <v>US Natural Gas Physical</v>
      </c>
      <c r="B5315" s="208" t="str">
        <f aca="false">IF((LEFT(N5315,2)="US"),"US","")</f>
        <v>US</v>
      </c>
      <c r="C5315" s="208" t="str">
        <f aca="false">M5315</f>
        <v>Natural Gas</v>
      </c>
      <c r="D5315" s="208" t="str">
        <f aca="false">IF(ISNUMBER(FIND("Phy",N5315))=TRUE(),"Physical","Financial")</f>
        <v>Physical</v>
      </c>
      <c r="E5315" s="208" t="n">
        <f aca="false">IF(VLOOKUP(S5315,'DD-Lookup'!$J$6:$L$50,3,FALSE())="Monthly",(YEAR(AC5315)-YEAR(AB5315))*12+MONTH(AC5315)-MONTH(AB5315)+1,(AC5315-AB5315+1))</f>
        <v>4</v>
      </c>
      <c r="F5315" s="239" t="n">
        <f aca="false">E5315*SUM(P5315:Q5315)</f>
        <v>11600</v>
      </c>
      <c r="G5315" s="214" t="n">
        <v>1294569</v>
      </c>
      <c r="H5315" s="215" t="n">
        <v>37035.6243171296</v>
      </c>
      <c r="I5315" s="0" t="s">
        <v>1107</v>
      </c>
      <c r="M5315" s="0" t="s">
        <v>858</v>
      </c>
      <c r="N5315" s="0" t="s">
        <v>1305</v>
      </c>
      <c r="O5315" s="0" t="s">
        <v>3623</v>
      </c>
      <c r="Q5315" s="216" t="n">
        <v>2900</v>
      </c>
      <c r="S5315" s="0" t="s">
        <v>1026</v>
      </c>
      <c r="T5315" s="0" t="s">
        <v>784</v>
      </c>
      <c r="U5315" s="218" t="n">
        <v>3.9175</v>
      </c>
      <c r="V5315" s="0" t="s">
        <v>1421</v>
      </c>
      <c r="W5315" s="0" t="s">
        <v>1667</v>
      </c>
      <c r="X5315" s="0" t="s">
        <v>1639</v>
      </c>
      <c r="Y5315" s="0" t="s">
        <v>1310</v>
      </c>
      <c r="Z5315" s="0" t="s">
        <v>571</v>
      </c>
      <c r="AA5315" s="0" t="n">
        <v>809852</v>
      </c>
      <c r="AB5315" s="215" t="n">
        <v>37037</v>
      </c>
      <c r="AC5315" s="215" t="n">
        <v>37040</v>
      </c>
    </row>
    <row r="5316" customFormat="false" ht="12.75" hidden="false" customHeight="false" outlineLevel="0" collapsed="false">
      <c r="A5316" s="208" t="str">
        <f aca="false">B5316&amp;" "&amp;C5316&amp;" "&amp;D5316</f>
        <v>US Natural Gas Physical</v>
      </c>
      <c r="B5316" s="208" t="str">
        <f aca="false">IF((LEFT(N5316,2)="US"),"US","")</f>
        <v>US</v>
      </c>
      <c r="C5316" s="208" t="str">
        <f aca="false">M5316</f>
        <v>Natural Gas</v>
      </c>
      <c r="D5316" s="208" t="str">
        <f aca="false">IF(ISNUMBER(FIND("Phy",N5316))=TRUE(),"Physical","Financial")</f>
        <v>Physical</v>
      </c>
      <c r="E5316" s="208" t="n">
        <f aca="false">IF(VLOOKUP(S5316,'DD-Lookup'!$J$6:$L$50,3,FALSE())="Monthly",(YEAR(AC5316)-YEAR(AB5316))*12+MONTH(AC5316)-MONTH(AB5316)+1,(AC5316-AB5316+1))</f>
        <v>30</v>
      </c>
      <c r="F5316" s="239" t="n">
        <f aca="false">E5316*SUM(P5316:Q5316)</f>
        <v>150000</v>
      </c>
      <c r="G5316" s="214" t="n">
        <v>1294570</v>
      </c>
      <c r="H5316" s="215" t="n">
        <v>37035.6247800926</v>
      </c>
      <c r="I5316" s="0" t="s">
        <v>1278</v>
      </c>
      <c r="M5316" s="0" t="s">
        <v>858</v>
      </c>
      <c r="N5316" s="0" t="s">
        <v>1501</v>
      </c>
      <c r="O5316" s="0" t="s">
        <v>4136</v>
      </c>
      <c r="Q5316" s="216" t="n">
        <v>5000</v>
      </c>
      <c r="S5316" s="0" t="s">
        <v>1026</v>
      </c>
      <c r="T5316" s="0" t="s">
        <v>784</v>
      </c>
      <c r="U5316" s="218" t="n">
        <v>-0.03</v>
      </c>
      <c r="V5316" s="0" t="s">
        <v>2999</v>
      </c>
      <c r="W5316" s="0" t="s">
        <v>1314</v>
      </c>
      <c r="X5316" s="0" t="s">
        <v>1937</v>
      </c>
      <c r="Y5316" s="0" t="s">
        <v>1310</v>
      </c>
      <c r="Z5316" s="0" t="s">
        <v>571</v>
      </c>
      <c r="AA5316" s="0" t="s">
        <v>4147</v>
      </c>
      <c r="AB5316" s="215" t="n">
        <v>37043.875</v>
      </c>
      <c r="AC5316" s="215" t="n">
        <v>37072.875</v>
      </c>
    </row>
    <row r="5317" customFormat="false" ht="12.75" hidden="false" customHeight="false" outlineLevel="0" collapsed="false">
      <c r="A5317" s="208" t="str">
        <f aca="false">B5317&amp;" "&amp;C5317&amp;" "&amp;D5317</f>
        <v>US Power Physical</v>
      </c>
      <c r="B5317" s="208" t="str">
        <f aca="false">IF((LEFT(N5317,2)="US"),"US","")</f>
        <v>US</v>
      </c>
      <c r="C5317" s="208" t="str">
        <f aca="false">M5317</f>
        <v>Power</v>
      </c>
      <c r="D5317" s="208" t="str">
        <f aca="false">IF(ISNUMBER(FIND("Phy",N5317))=TRUE(),"Physical","Financial")</f>
        <v>Physical</v>
      </c>
      <c r="E5317" s="208" t="n">
        <f aca="false">IF(VLOOKUP(S5317,'DD-Lookup'!$J$6:$L$50,3,FALSE())="Monthly",(YEAR(AC5317)-YEAR(AB5317))*12+MONTH(AC5317)-MONTH(AB5317)+1,(AC5317-AB5317+1))</f>
        <v>30</v>
      </c>
      <c r="F5317" s="239" t="n">
        <f aca="false">E5317*SUM(P5317:Q5317)</f>
        <v>1500</v>
      </c>
      <c r="G5317" s="214" t="n">
        <v>1294571</v>
      </c>
      <c r="H5317" s="215" t="n">
        <v>37035.6249537037</v>
      </c>
      <c r="I5317" s="0" t="s">
        <v>840</v>
      </c>
      <c r="M5317" s="0" t="s">
        <v>67</v>
      </c>
      <c r="N5317" s="0" t="s">
        <v>1081</v>
      </c>
      <c r="O5317" s="0" t="s">
        <v>1235</v>
      </c>
      <c r="P5317" s="216" t="n">
        <v>50</v>
      </c>
      <c r="S5317" s="0" t="s">
        <v>930</v>
      </c>
      <c r="T5317" s="0" t="s">
        <v>784</v>
      </c>
      <c r="U5317" s="218" t="n">
        <v>38</v>
      </c>
      <c r="V5317" s="0" t="s">
        <v>2770</v>
      </c>
      <c r="W5317" s="0" t="s">
        <v>1228</v>
      </c>
      <c r="X5317" s="0" t="s">
        <v>1229</v>
      </c>
      <c r="Y5317" s="0" t="s">
        <v>1051</v>
      </c>
      <c r="Z5317" s="0" t="s">
        <v>618</v>
      </c>
      <c r="AA5317" s="0" t="n">
        <v>622211.1</v>
      </c>
      <c r="AB5317" s="215" t="n">
        <v>37500.875</v>
      </c>
      <c r="AC5317" s="215" t="n">
        <v>37529.875</v>
      </c>
    </row>
    <row r="5318" customFormat="false" ht="12.75" hidden="false" customHeight="false" outlineLevel="0" collapsed="false">
      <c r="A5318" s="208" t="str">
        <f aca="false">B5318&amp;" "&amp;C5318&amp;" "&amp;D5318</f>
        <v>US Power Physical</v>
      </c>
      <c r="B5318" s="208" t="str">
        <f aca="false">IF((LEFT(N5318,2)="US"),"US","")</f>
        <v>US</v>
      </c>
      <c r="C5318" s="208" t="str">
        <f aca="false">M5318</f>
        <v>Power</v>
      </c>
      <c r="D5318" s="208" t="str">
        <f aca="false">IF(ISNUMBER(FIND("Phy",N5318))=TRUE(),"Physical","Financial")</f>
        <v>Physical</v>
      </c>
      <c r="E5318" s="208" t="n">
        <f aca="false">IF(VLOOKUP(S5318,'DD-Lookup'!$J$6:$L$50,3,FALSE())="Monthly",(YEAR(AC5318)-YEAR(AB5318))*12+MONTH(AC5318)-MONTH(AB5318)+1,(AC5318-AB5318+1))</f>
        <v>30</v>
      </c>
      <c r="F5318" s="239" t="n">
        <f aca="false">E5318*SUM(P5318:Q5318)</f>
        <v>3000</v>
      </c>
      <c r="G5318" s="214" t="n">
        <v>1294573</v>
      </c>
      <c r="H5318" s="215" t="n">
        <v>37035.6262152778</v>
      </c>
      <c r="I5318" s="0" t="s">
        <v>1225</v>
      </c>
      <c r="M5318" s="0" t="s">
        <v>67</v>
      </c>
      <c r="N5318" s="0" t="s">
        <v>1081</v>
      </c>
      <c r="O5318" s="0" t="s">
        <v>1161</v>
      </c>
      <c r="Q5318" s="216" t="n">
        <v>100</v>
      </c>
      <c r="S5318" s="0" t="s">
        <v>930</v>
      </c>
      <c r="T5318" s="0" t="s">
        <v>784</v>
      </c>
      <c r="U5318" s="218" t="n">
        <v>62.5</v>
      </c>
      <c r="V5318" s="0" t="s">
        <v>4148</v>
      </c>
      <c r="W5318" s="0" t="s">
        <v>1090</v>
      </c>
      <c r="X5318" s="0" t="s">
        <v>1135</v>
      </c>
      <c r="Y5318" s="0" t="s">
        <v>1051</v>
      </c>
      <c r="Z5318" s="0" t="s">
        <v>618</v>
      </c>
      <c r="AA5318" s="0" t="n">
        <v>622212.1</v>
      </c>
      <c r="AB5318" s="215" t="n">
        <v>37043.7159722222</v>
      </c>
      <c r="AC5318" s="215" t="n">
        <v>37072.7159722222</v>
      </c>
    </row>
    <row r="5319" customFormat="false" ht="12.75" hidden="false" customHeight="false" outlineLevel="0" collapsed="false">
      <c r="A5319" s="208" t="str">
        <f aca="false">B5319&amp;" "&amp;C5319&amp;" "&amp;D5319</f>
        <v>US Crude Financial</v>
      </c>
      <c r="B5319" s="208" t="str">
        <f aca="false">IF((LEFT(N5319,2)="US"),"US","")</f>
        <v>US</v>
      </c>
      <c r="C5319" s="208" t="str">
        <f aca="false">M5319</f>
        <v>Crude</v>
      </c>
      <c r="D5319" s="208" t="str">
        <f aca="false">IF(ISNUMBER(FIND("Phy",N5319))=TRUE(),"Physical","Financial")</f>
        <v>Financial</v>
      </c>
      <c r="E5319" s="208" t="n">
        <f aca="false">IF(VLOOKUP(S5319,'DD-Lookup'!$J$6:$L$50,3,FALSE())="Monthly",(YEAR(AC5319)-YEAR(AB5319))*12+MONTH(AC5319)-MONTH(AB5319)+1,(AC5319-AB5319+1))</f>
        <v>1</v>
      </c>
      <c r="F5319" s="239" t="n">
        <f aca="false">E5319*SUM(P5319:Q5319)</f>
        <v>50000</v>
      </c>
      <c r="G5319" s="214" t="n">
        <v>1294574</v>
      </c>
      <c r="H5319" s="215" t="n">
        <v>37035.626412037</v>
      </c>
      <c r="I5319" s="0" t="s">
        <v>840</v>
      </c>
      <c r="M5319" s="0" t="s">
        <v>97</v>
      </c>
      <c r="N5319" s="0" t="s">
        <v>841</v>
      </c>
      <c r="O5319" s="0" t="s">
        <v>842</v>
      </c>
      <c r="Q5319" s="216" t="n">
        <v>50000</v>
      </c>
      <c r="S5319" s="0" t="s">
        <v>843</v>
      </c>
      <c r="T5319" s="0" t="s">
        <v>784</v>
      </c>
      <c r="U5319" s="218" t="n">
        <v>28.43</v>
      </c>
      <c r="V5319" s="0" t="s">
        <v>4144</v>
      </c>
      <c r="W5319" s="0" t="s">
        <v>845</v>
      </c>
      <c r="X5319" s="0" t="s">
        <v>846</v>
      </c>
      <c r="Y5319" s="0" t="s">
        <v>847</v>
      </c>
      <c r="Z5319" s="0" t="s">
        <v>571</v>
      </c>
      <c r="AA5319" s="0" t="s">
        <v>4149</v>
      </c>
      <c r="AB5319" s="215" t="n">
        <v>37073</v>
      </c>
      <c r="AC5319" s="215" t="n">
        <v>37103</v>
      </c>
    </row>
    <row r="5320" customFormat="false" ht="12.75" hidden="false" customHeight="false" outlineLevel="0" collapsed="false">
      <c r="A5320" s="208" t="str">
        <f aca="false">B5320&amp;" "&amp;C5320&amp;" "&amp;D5320</f>
        <v>US Natural Gas Financial</v>
      </c>
      <c r="B5320" s="208" t="str">
        <f aca="false">IF((LEFT(N5320,2)="US"),"US","")</f>
        <v>US</v>
      </c>
      <c r="C5320" s="208" t="str">
        <f aca="false">M5320</f>
        <v>Natural Gas</v>
      </c>
      <c r="D5320" s="208" t="str">
        <f aca="false">IF(ISNUMBER(FIND("Phy",N5320))=TRUE(),"Physical","Financial")</f>
        <v>Financial</v>
      </c>
      <c r="E5320" s="208" t="n">
        <f aca="false">IF(VLOOKUP(S5320,'DD-Lookup'!$J$6:$L$50,3,FALSE())="Monthly",(YEAR(AC5320)-YEAR(AB5320))*12+MONTH(AC5320)-MONTH(AB5320)+1,(AC5320-AB5320+1))</f>
        <v>30</v>
      </c>
      <c r="F5320" s="239" t="n">
        <f aca="false">E5320*SUM(P5320:Q5320)</f>
        <v>600000</v>
      </c>
      <c r="G5320" s="214" t="n">
        <v>1294575</v>
      </c>
      <c r="H5320" s="215" t="n">
        <v>37035.6265393519</v>
      </c>
      <c r="I5320" s="0" t="s">
        <v>1779</v>
      </c>
      <c r="M5320" s="0" t="s">
        <v>858</v>
      </c>
      <c r="N5320" s="0" t="s">
        <v>1482</v>
      </c>
      <c r="O5320" s="0" t="s">
        <v>2877</v>
      </c>
      <c r="P5320" s="216" t="n">
        <v>20000</v>
      </c>
      <c r="S5320" s="0" t="s">
        <v>1026</v>
      </c>
      <c r="T5320" s="0" t="s">
        <v>784</v>
      </c>
      <c r="U5320" s="218" t="n">
        <v>0.03</v>
      </c>
      <c r="V5320" s="0" t="s">
        <v>1828</v>
      </c>
      <c r="W5320" s="0" t="s">
        <v>1851</v>
      </c>
      <c r="X5320" s="0" t="s">
        <v>1852</v>
      </c>
      <c r="Y5320" s="0" t="s">
        <v>838</v>
      </c>
      <c r="Z5320" s="0" t="s">
        <v>571</v>
      </c>
      <c r="AA5320" s="0" t="s">
        <v>4150</v>
      </c>
      <c r="AB5320" s="215" t="n">
        <v>37043</v>
      </c>
      <c r="AC5320" s="215" t="n">
        <v>37072</v>
      </c>
    </row>
    <row r="5321" customFormat="false" ht="12.75" hidden="false" customHeight="false" outlineLevel="0" collapsed="false">
      <c r="A5321" s="208" t="str">
        <f aca="false">B5321&amp;" "&amp;C5321&amp;" "&amp;D5321</f>
        <v>US Natural Gas Financial</v>
      </c>
      <c r="B5321" s="208" t="str">
        <f aca="false">IF((LEFT(N5321,2)="US"),"US","")</f>
        <v>US</v>
      </c>
      <c r="C5321" s="208" t="str">
        <f aca="false">M5321</f>
        <v>Natural Gas</v>
      </c>
      <c r="D5321" s="208" t="str">
        <f aca="false">IF(ISNUMBER(FIND("Phy",N5321))=TRUE(),"Physical","Financial")</f>
        <v>Financial</v>
      </c>
      <c r="E5321" s="208" t="n">
        <f aca="false">IF(VLOOKUP(S5321,'DD-Lookup'!$J$6:$L$50,3,FALSE())="Monthly",(YEAR(AC5321)-YEAR(AB5321))*12+MONTH(AC5321)-MONTH(AB5321)+1,(AC5321-AB5321+1))</f>
        <v>30</v>
      </c>
      <c r="F5321" s="239" t="n">
        <f aca="false">E5321*SUM(P5321:Q5321)</f>
        <v>600000</v>
      </c>
      <c r="G5321" s="214" t="n">
        <v>1294576</v>
      </c>
      <c r="H5321" s="215" t="n">
        <v>37035.6265625</v>
      </c>
      <c r="I5321" s="0" t="s">
        <v>1381</v>
      </c>
      <c r="M5321" s="0" t="s">
        <v>858</v>
      </c>
      <c r="N5321" s="0" t="s">
        <v>1024</v>
      </c>
      <c r="O5321" s="0" t="s">
        <v>1025</v>
      </c>
      <c r="P5321" s="216" t="n">
        <v>20000</v>
      </c>
      <c r="S5321" s="0" t="s">
        <v>1026</v>
      </c>
      <c r="T5321" s="0" t="s">
        <v>784</v>
      </c>
      <c r="U5321" s="218" t="n">
        <v>4.05</v>
      </c>
      <c r="V5321" s="0" t="s">
        <v>2381</v>
      </c>
      <c r="W5321" s="0" t="s">
        <v>1028</v>
      </c>
      <c r="X5321" s="0" t="s">
        <v>1029</v>
      </c>
      <c r="Y5321" s="0" t="s">
        <v>838</v>
      </c>
      <c r="Z5321" s="0" t="s">
        <v>571</v>
      </c>
      <c r="AA5321" s="0" t="s">
        <v>4151</v>
      </c>
      <c r="AB5321" s="215" t="n">
        <v>37043.875</v>
      </c>
      <c r="AC5321" s="215" t="n">
        <v>37072.875</v>
      </c>
    </row>
    <row r="5322" customFormat="false" ht="12.75" hidden="false" customHeight="false" outlineLevel="0" collapsed="false">
      <c r="A5322" s="208" t="str">
        <f aca="false">B5322&amp;" "&amp;C5322&amp;" "&amp;D5322</f>
        <v>US Natural Gas Financial</v>
      </c>
      <c r="B5322" s="208" t="str">
        <f aca="false">IF((LEFT(N5322,2)="US"),"US","")</f>
        <v>US</v>
      </c>
      <c r="C5322" s="208" t="str">
        <f aca="false">M5322</f>
        <v>Natural Gas</v>
      </c>
      <c r="D5322" s="208" t="str">
        <f aca="false">IF(ISNUMBER(FIND("Phy",N5322))=TRUE(),"Physical","Financial")</f>
        <v>Financial</v>
      </c>
      <c r="E5322" s="208" t="n">
        <f aca="false">IF(VLOOKUP(S5322,'DD-Lookup'!$J$6:$L$50,3,FALSE())="Monthly",(YEAR(AC5322)-YEAR(AB5322))*12+MONTH(AC5322)-MONTH(AB5322)+1,(AC5322-AB5322+1))</f>
        <v>151</v>
      </c>
      <c r="F5322" s="239" t="n">
        <f aca="false">E5322*SUM(P5322:Q5322)</f>
        <v>755000</v>
      </c>
      <c r="G5322" s="214" t="n">
        <v>1294577</v>
      </c>
      <c r="H5322" s="215" t="n">
        <v>37035.626712963</v>
      </c>
      <c r="I5322" s="0" t="s">
        <v>1112</v>
      </c>
      <c r="M5322" s="0" t="s">
        <v>858</v>
      </c>
      <c r="N5322" s="0" t="s">
        <v>1024</v>
      </c>
      <c r="O5322" s="0" t="s">
        <v>1289</v>
      </c>
      <c r="P5322" s="216" t="n">
        <v>5000</v>
      </c>
      <c r="S5322" s="0" t="s">
        <v>1026</v>
      </c>
      <c r="T5322" s="0" t="s">
        <v>784</v>
      </c>
      <c r="U5322" s="218" t="n">
        <v>4.56</v>
      </c>
      <c r="V5322" s="0" t="s">
        <v>2269</v>
      </c>
      <c r="W5322" s="0" t="s">
        <v>1028</v>
      </c>
      <c r="X5322" s="0" t="s">
        <v>1029</v>
      </c>
      <c r="Y5322" s="0" t="s">
        <v>838</v>
      </c>
      <c r="Z5322" s="0" t="s">
        <v>571</v>
      </c>
      <c r="AA5322" s="0" t="s">
        <v>4152</v>
      </c>
      <c r="AB5322" s="215" t="n">
        <v>37196</v>
      </c>
      <c r="AC5322" s="215" t="n">
        <v>37346</v>
      </c>
    </row>
    <row r="5323" customFormat="false" ht="12.75" hidden="false" customHeight="false" outlineLevel="0" collapsed="false">
      <c r="A5323" s="208" t="str">
        <f aca="false">B5323&amp;" "&amp;C5323&amp;" "&amp;D5323</f>
        <v>US Crude Financial</v>
      </c>
      <c r="B5323" s="208" t="str">
        <f aca="false">IF((LEFT(N5323,2)="US"),"US","")</f>
        <v>US</v>
      </c>
      <c r="C5323" s="208" t="str">
        <f aca="false">M5323</f>
        <v>Crude</v>
      </c>
      <c r="D5323" s="208" t="str">
        <f aca="false">IF(ISNUMBER(FIND("Phy",N5323))=TRUE(),"Physical","Financial")</f>
        <v>Financial</v>
      </c>
      <c r="E5323" s="208" t="n">
        <f aca="false">IF(VLOOKUP(S5323,'DD-Lookup'!$J$6:$L$50,3,FALSE())="Monthly",(YEAR(AC5323)-YEAR(AB5323))*12+MONTH(AC5323)-MONTH(AB5323)+1,(AC5323-AB5323+1))</f>
        <v>1</v>
      </c>
      <c r="F5323" s="239" t="n">
        <f aca="false">E5323*SUM(P5323:Q5323)</f>
        <v>40000</v>
      </c>
      <c r="G5323" s="214" t="n">
        <v>1294578</v>
      </c>
      <c r="H5323" s="215" t="n">
        <v>37035.627025463</v>
      </c>
      <c r="I5323" s="0" t="s">
        <v>1376</v>
      </c>
      <c r="M5323" s="0" t="s">
        <v>97</v>
      </c>
      <c r="N5323" s="0" t="s">
        <v>841</v>
      </c>
      <c r="O5323" s="0" t="s">
        <v>842</v>
      </c>
      <c r="P5323" s="216" t="n">
        <v>40000</v>
      </c>
      <c r="S5323" s="0" t="s">
        <v>843</v>
      </c>
      <c r="T5323" s="0" t="s">
        <v>784</v>
      </c>
      <c r="U5323" s="218" t="n">
        <v>28.41</v>
      </c>
      <c r="V5323" s="0" t="s">
        <v>2510</v>
      </c>
      <c r="W5323" s="0" t="s">
        <v>845</v>
      </c>
      <c r="X5323" s="0" t="s">
        <v>846</v>
      </c>
      <c r="Y5323" s="0" t="s">
        <v>847</v>
      </c>
      <c r="Z5323" s="0" t="s">
        <v>571</v>
      </c>
      <c r="AA5323" s="0" t="s">
        <v>4149</v>
      </c>
      <c r="AB5323" s="215" t="n">
        <v>37073</v>
      </c>
      <c r="AC5323" s="215" t="n">
        <v>37103</v>
      </c>
    </row>
    <row r="5324" customFormat="false" ht="12.75" hidden="false" customHeight="false" outlineLevel="0" collapsed="false">
      <c r="A5324" s="208" t="str">
        <f aca="false">B5324&amp;" "&amp;C5324&amp;" "&amp;D5324</f>
        <v>US Crude Financial</v>
      </c>
      <c r="B5324" s="208" t="str">
        <f aca="false">IF((LEFT(N5324,2)="US"),"US","")</f>
        <v>US</v>
      </c>
      <c r="C5324" s="208" t="str">
        <f aca="false">M5324</f>
        <v>Crude</v>
      </c>
      <c r="D5324" s="208" t="str">
        <f aca="false">IF(ISNUMBER(FIND("Phy",N5324))=TRUE(),"Physical","Financial")</f>
        <v>Financial</v>
      </c>
      <c r="E5324" s="208" t="n">
        <f aca="false">IF(VLOOKUP(S5324,'DD-Lookup'!$J$6:$L$50,3,FALSE())="Monthly",(YEAR(AC5324)-YEAR(AB5324))*12+MONTH(AC5324)-MONTH(AB5324)+1,(AC5324-AB5324+1))</f>
        <v>1</v>
      </c>
      <c r="F5324" s="239" t="n">
        <f aca="false">E5324*SUM(P5324:Q5324)</f>
        <v>10000</v>
      </c>
      <c r="G5324" s="214" t="n">
        <v>1294579</v>
      </c>
      <c r="H5324" s="215" t="n">
        <v>37035.6279976852</v>
      </c>
      <c r="I5324" s="0" t="s">
        <v>1376</v>
      </c>
      <c r="M5324" s="0" t="s">
        <v>97</v>
      </c>
      <c r="N5324" s="0" t="s">
        <v>841</v>
      </c>
      <c r="O5324" s="0" t="s">
        <v>842</v>
      </c>
      <c r="P5324" s="216" t="n">
        <v>10000</v>
      </c>
      <c r="S5324" s="0" t="s">
        <v>843</v>
      </c>
      <c r="T5324" s="0" t="s">
        <v>784</v>
      </c>
      <c r="U5324" s="218" t="n">
        <v>28.41</v>
      </c>
      <c r="V5324" s="0" t="s">
        <v>2312</v>
      </c>
      <c r="W5324" s="0" t="s">
        <v>845</v>
      </c>
      <c r="X5324" s="0" t="s">
        <v>846</v>
      </c>
      <c r="Y5324" s="0" t="s">
        <v>847</v>
      </c>
      <c r="Z5324" s="0" t="s">
        <v>571</v>
      </c>
      <c r="AA5324" s="0" t="s">
        <v>4149</v>
      </c>
      <c r="AB5324" s="215" t="n">
        <v>37073</v>
      </c>
      <c r="AC5324" s="215" t="n">
        <v>37103</v>
      </c>
    </row>
    <row r="5325" customFormat="false" ht="12.75" hidden="false" customHeight="false" outlineLevel="0" collapsed="false">
      <c r="A5325" s="208" t="str">
        <f aca="false">B5325&amp;" "&amp;C5325&amp;" "&amp;D5325</f>
        <v>US Crude Financial</v>
      </c>
      <c r="B5325" s="208" t="str">
        <f aca="false">IF((LEFT(N5325,2)="US"),"US","")</f>
        <v>US</v>
      </c>
      <c r="C5325" s="208" t="str">
        <f aca="false">M5325</f>
        <v>Crude</v>
      </c>
      <c r="D5325" s="208" t="str">
        <f aca="false">IF(ISNUMBER(FIND("Phy",N5325))=TRUE(),"Physical","Financial")</f>
        <v>Financial</v>
      </c>
      <c r="E5325" s="208" t="n">
        <f aca="false">IF(VLOOKUP(S5325,'DD-Lookup'!$J$6:$L$50,3,FALSE())="Monthly",(YEAR(AC5325)-YEAR(AB5325))*12+MONTH(AC5325)-MONTH(AB5325)+1,(AC5325-AB5325+1))</f>
        <v>1</v>
      </c>
      <c r="F5325" s="239" t="n">
        <f aca="false">E5325*SUM(P5325:Q5325)</f>
        <v>50000</v>
      </c>
      <c r="G5325" s="214" t="n">
        <v>1294580</v>
      </c>
      <c r="H5325" s="215" t="n">
        <v>37035.6281712963</v>
      </c>
      <c r="I5325" s="0" t="s">
        <v>1376</v>
      </c>
      <c r="M5325" s="0" t="s">
        <v>97</v>
      </c>
      <c r="N5325" s="0" t="s">
        <v>841</v>
      </c>
      <c r="O5325" s="0" t="s">
        <v>842</v>
      </c>
      <c r="P5325" s="216" t="n">
        <v>50000</v>
      </c>
      <c r="S5325" s="0" t="s">
        <v>843</v>
      </c>
      <c r="T5325" s="0" t="s">
        <v>784</v>
      </c>
      <c r="U5325" s="218" t="n">
        <v>28.39</v>
      </c>
      <c r="V5325" s="0" t="s">
        <v>2312</v>
      </c>
      <c r="W5325" s="0" t="s">
        <v>845</v>
      </c>
      <c r="X5325" s="0" t="s">
        <v>846</v>
      </c>
      <c r="Y5325" s="0" t="s">
        <v>847</v>
      </c>
      <c r="Z5325" s="0" t="s">
        <v>571</v>
      </c>
      <c r="AA5325" s="0" t="s">
        <v>4149</v>
      </c>
      <c r="AB5325" s="215" t="n">
        <v>37073</v>
      </c>
      <c r="AC5325" s="215" t="n">
        <v>37103</v>
      </c>
    </row>
    <row r="5326" customFormat="false" ht="12.75" hidden="false" customHeight="false" outlineLevel="0" collapsed="false">
      <c r="A5326" s="208" t="str">
        <f aca="false">B5326&amp;" "&amp;C5326&amp;" "&amp;D5326</f>
        <v>US Natural Gas Financial</v>
      </c>
      <c r="B5326" s="208" t="str">
        <f aca="false">IF((LEFT(N5326,2)="US"),"US","")</f>
        <v>US</v>
      </c>
      <c r="C5326" s="208" t="str">
        <f aca="false">M5326</f>
        <v>Natural Gas</v>
      </c>
      <c r="D5326" s="208" t="str">
        <f aca="false">IF(ISNUMBER(FIND("Phy",N5326))=TRUE(),"Physical","Financial")</f>
        <v>Financial</v>
      </c>
      <c r="E5326" s="208" t="n">
        <f aca="false">IF(VLOOKUP(S5326,'DD-Lookup'!$J$6:$L$50,3,FALSE())="Monthly",(YEAR(AC5326)-YEAR(AB5326))*12+MONTH(AC5326)-MONTH(AB5326)+1,(AC5326-AB5326+1))</f>
        <v>31</v>
      </c>
      <c r="F5326" s="239" t="n">
        <f aca="false">E5326*SUM(P5326:Q5326)</f>
        <v>77500</v>
      </c>
      <c r="G5326" s="214" t="n">
        <v>1294583</v>
      </c>
      <c r="H5326" s="215" t="n">
        <v>37035.6291087963</v>
      </c>
      <c r="I5326" s="0" t="s">
        <v>1452</v>
      </c>
      <c r="M5326" s="0" t="s">
        <v>858</v>
      </c>
      <c r="N5326" s="0" t="s">
        <v>1024</v>
      </c>
      <c r="O5326" s="0" t="s">
        <v>1099</v>
      </c>
      <c r="P5326" s="216" t="n">
        <v>2500</v>
      </c>
      <c r="S5326" s="0" t="s">
        <v>1026</v>
      </c>
      <c r="T5326" s="0" t="s">
        <v>784</v>
      </c>
      <c r="U5326" s="218" t="n">
        <v>4.11</v>
      </c>
      <c r="V5326" s="0" t="s">
        <v>2921</v>
      </c>
      <c r="W5326" s="0" t="s">
        <v>1028</v>
      </c>
      <c r="X5326" s="0" t="s">
        <v>1029</v>
      </c>
      <c r="Y5326" s="0" t="s">
        <v>838</v>
      </c>
      <c r="Z5326" s="0" t="s">
        <v>571</v>
      </c>
      <c r="AA5326" s="0" t="s">
        <v>4153</v>
      </c>
      <c r="AB5326" s="215" t="n">
        <v>37073.875</v>
      </c>
      <c r="AC5326" s="215" t="n">
        <v>37103.875</v>
      </c>
    </row>
    <row r="5327" customFormat="false" ht="12.75" hidden="false" customHeight="false" outlineLevel="0" collapsed="false">
      <c r="A5327" s="208" t="str">
        <f aca="false">B5327&amp;" "&amp;C5327&amp;" "&amp;D5327</f>
        <v>US Crude Financial</v>
      </c>
      <c r="B5327" s="208" t="str">
        <f aca="false">IF((LEFT(N5327,2)="US"),"US","")</f>
        <v>US</v>
      </c>
      <c r="C5327" s="208" t="str">
        <f aca="false">M5327</f>
        <v>Crude</v>
      </c>
      <c r="D5327" s="208" t="str">
        <f aca="false">IF(ISNUMBER(FIND("Phy",N5327))=TRUE(),"Physical","Financial")</f>
        <v>Financial</v>
      </c>
      <c r="E5327" s="208" t="n">
        <f aca="false">IF(VLOOKUP(S5327,'DD-Lookup'!$J$6:$L$50,3,FALSE())="Monthly",(YEAR(AC5327)-YEAR(AB5327))*12+MONTH(AC5327)-MONTH(AB5327)+1,(AC5327-AB5327+1))</f>
        <v>1</v>
      </c>
      <c r="F5327" s="239" t="n">
        <f aca="false">E5327*SUM(P5327:Q5327)</f>
        <v>25000</v>
      </c>
      <c r="G5327" s="214" t="n">
        <v>1294582</v>
      </c>
      <c r="H5327" s="215" t="n">
        <v>37035.6291087963</v>
      </c>
      <c r="I5327" s="0" t="s">
        <v>2259</v>
      </c>
      <c r="M5327" s="0" t="s">
        <v>97</v>
      </c>
      <c r="N5327" s="0" t="s">
        <v>841</v>
      </c>
      <c r="O5327" s="0" t="s">
        <v>842</v>
      </c>
      <c r="P5327" s="216" t="n">
        <v>25000</v>
      </c>
      <c r="S5327" s="0" t="s">
        <v>843</v>
      </c>
      <c r="T5327" s="0" t="s">
        <v>784</v>
      </c>
      <c r="U5327" s="218" t="n">
        <v>28.35</v>
      </c>
      <c r="V5327" s="0" t="s">
        <v>2260</v>
      </c>
      <c r="W5327" s="0" t="s">
        <v>845</v>
      </c>
      <c r="X5327" s="0" t="s">
        <v>846</v>
      </c>
      <c r="Y5327" s="0" t="s">
        <v>847</v>
      </c>
      <c r="Z5327" s="0" t="s">
        <v>571</v>
      </c>
      <c r="AA5327" s="0" t="s">
        <v>4149</v>
      </c>
      <c r="AB5327" s="215" t="n">
        <v>37073</v>
      </c>
      <c r="AC5327" s="215" t="n">
        <v>37103</v>
      </c>
    </row>
    <row r="5328" customFormat="false" ht="12.75" hidden="false" customHeight="false" outlineLevel="0" collapsed="false">
      <c r="A5328" s="208" t="str">
        <f aca="false">B5328&amp;" "&amp;C5328&amp;" "&amp;D5328</f>
        <v>US Natural Gas Financial</v>
      </c>
      <c r="B5328" s="208" t="str">
        <f aca="false">IF((LEFT(N5328,2)="US"),"US","")</f>
        <v>US</v>
      </c>
      <c r="C5328" s="208" t="str">
        <f aca="false">M5328</f>
        <v>Natural Gas</v>
      </c>
      <c r="D5328" s="208" t="str">
        <f aca="false">IF(ISNUMBER(FIND("Phy",N5328))=TRUE(),"Physical","Financial")</f>
        <v>Financial</v>
      </c>
      <c r="E5328" s="208" t="n">
        <f aca="false">IF(VLOOKUP(S5328,'DD-Lookup'!$J$6:$L$50,3,FALSE())="Monthly",(YEAR(AC5328)-YEAR(AB5328))*12+MONTH(AC5328)-MONTH(AB5328)+1,(AC5328-AB5328+1))</f>
        <v>30</v>
      </c>
      <c r="F5328" s="239" t="n">
        <f aca="false">E5328*SUM(P5328:Q5328)</f>
        <v>225000</v>
      </c>
      <c r="G5328" s="214" t="n">
        <v>1294586</v>
      </c>
      <c r="H5328" s="215" t="n">
        <v>37035.629375</v>
      </c>
      <c r="I5328" s="0" t="s">
        <v>4154</v>
      </c>
      <c r="M5328" s="0" t="s">
        <v>858</v>
      </c>
      <c r="N5328" s="0" t="s">
        <v>1024</v>
      </c>
      <c r="O5328" s="0" t="s">
        <v>1025</v>
      </c>
      <c r="P5328" s="216" t="n">
        <v>7500</v>
      </c>
      <c r="S5328" s="0" t="s">
        <v>1026</v>
      </c>
      <c r="T5328" s="0" t="s">
        <v>784</v>
      </c>
      <c r="U5328" s="218" t="n">
        <v>4.045</v>
      </c>
      <c r="V5328" s="0" t="s">
        <v>4155</v>
      </c>
      <c r="W5328" s="0" t="s">
        <v>1028</v>
      </c>
      <c r="X5328" s="0" t="s">
        <v>1029</v>
      </c>
      <c r="Y5328" s="0" t="s">
        <v>838</v>
      </c>
      <c r="Z5328" s="0" t="s">
        <v>571</v>
      </c>
      <c r="AA5328" s="0" t="s">
        <v>4156</v>
      </c>
      <c r="AB5328" s="215" t="n">
        <v>37043.875</v>
      </c>
      <c r="AC5328" s="215" t="n">
        <v>37072.875</v>
      </c>
    </row>
    <row r="5329" customFormat="false" ht="12.75" hidden="false" customHeight="false" outlineLevel="0" collapsed="false">
      <c r="A5329" s="208" t="str">
        <f aca="false">B5329&amp;" "&amp;C5329&amp;" "&amp;D5329</f>
        <v>US Natural Gas Financial</v>
      </c>
      <c r="B5329" s="208" t="str">
        <f aca="false">IF((LEFT(N5329,2)="US"),"US","")</f>
        <v>US</v>
      </c>
      <c r="C5329" s="208" t="str">
        <f aca="false">M5329</f>
        <v>Natural Gas</v>
      </c>
      <c r="D5329" s="208" t="str">
        <f aca="false">IF(ISNUMBER(FIND("Phy",N5329))=TRUE(),"Physical","Financial")</f>
        <v>Financial</v>
      </c>
      <c r="E5329" s="208" t="n">
        <f aca="false">IF(VLOOKUP(S5329,'DD-Lookup'!$J$6:$L$50,3,FALSE())="Monthly",(YEAR(AC5329)-YEAR(AB5329))*12+MONTH(AC5329)-MONTH(AB5329)+1,(AC5329-AB5329+1))</f>
        <v>30</v>
      </c>
      <c r="F5329" s="239" t="n">
        <f aca="false">E5329*SUM(P5329:Q5329)</f>
        <v>150000</v>
      </c>
      <c r="G5329" s="214" t="n">
        <v>1294587</v>
      </c>
      <c r="H5329" s="215" t="n">
        <v>37035.6300694444</v>
      </c>
      <c r="I5329" s="0" t="s">
        <v>1112</v>
      </c>
      <c r="M5329" s="0" t="s">
        <v>858</v>
      </c>
      <c r="N5329" s="0" t="s">
        <v>1024</v>
      </c>
      <c r="O5329" s="0" t="s">
        <v>1025</v>
      </c>
      <c r="P5329" s="216" t="n">
        <v>5000</v>
      </c>
      <c r="S5329" s="0" t="s">
        <v>1026</v>
      </c>
      <c r="T5329" s="0" t="s">
        <v>784</v>
      </c>
      <c r="U5329" s="218" t="n">
        <v>4.045</v>
      </c>
      <c r="V5329" s="0" t="s">
        <v>4157</v>
      </c>
      <c r="W5329" s="0" t="s">
        <v>1028</v>
      </c>
      <c r="X5329" s="0" t="s">
        <v>1029</v>
      </c>
      <c r="Y5329" s="0" t="s">
        <v>838</v>
      </c>
      <c r="Z5329" s="0" t="s">
        <v>571</v>
      </c>
      <c r="AA5329" s="0" t="s">
        <v>4158</v>
      </c>
      <c r="AB5329" s="215" t="n">
        <v>37043.875</v>
      </c>
      <c r="AC5329" s="215" t="n">
        <v>37072.875</v>
      </c>
    </row>
    <row r="5330" customFormat="false" ht="12.75" hidden="false" customHeight="false" outlineLevel="0" collapsed="false">
      <c r="A5330" s="208" t="str">
        <f aca="false">B5330&amp;" "&amp;C5330&amp;" "&amp;D5330</f>
        <v>US Natural Gas Physical</v>
      </c>
      <c r="B5330" s="208" t="str">
        <f aca="false">IF((LEFT(N5330,2)="US"),"US","")</f>
        <v>US</v>
      </c>
      <c r="C5330" s="208" t="str">
        <f aca="false">M5330</f>
        <v>Natural Gas</v>
      </c>
      <c r="D5330" s="208" t="str">
        <f aca="false">IF(ISNUMBER(FIND("Phy",N5330))=TRUE(),"Physical","Financial")</f>
        <v>Physical</v>
      </c>
      <c r="E5330" s="208" t="n">
        <f aca="false">IF(VLOOKUP(S5330,'DD-Lookup'!$J$6:$L$50,3,FALSE())="Monthly",(YEAR(AC5330)-YEAR(AB5330))*12+MONTH(AC5330)-MONTH(AB5330)+1,(AC5330-AB5330+1))</f>
        <v>6</v>
      </c>
      <c r="F5330" s="239" t="n">
        <f aca="false">E5330*SUM(P5330:Q5330)</f>
        <v>60000</v>
      </c>
      <c r="G5330" s="214" t="n">
        <v>1294588</v>
      </c>
      <c r="H5330" s="215" t="n">
        <v>37035.6304282407</v>
      </c>
      <c r="I5330" s="0" t="s">
        <v>600</v>
      </c>
      <c r="M5330" s="0" t="s">
        <v>858</v>
      </c>
      <c r="N5330" s="0" t="s">
        <v>1305</v>
      </c>
      <c r="O5330" s="0" t="s">
        <v>3524</v>
      </c>
      <c r="P5330" s="216" t="n">
        <v>10000</v>
      </c>
      <c r="S5330" s="0" t="s">
        <v>1026</v>
      </c>
      <c r="T5330" s="0" t="s">
        <v>784</v>
      </c>
      <c r="U5330" s="218" t="n">
        <v>3.965</v>
      </c>
      <c r="V5330" s="0" t="s">
        <v>1446</v>
      </c>
      <c r="W5330" s="0" t="s">
        <v>1667</v>
      </c>
      <c r="X5330" s="0" t="s">
        <v>1668</v>
      </c>
      <c r="Y5330" s="0" t="s">
        <v>1310</v>
      </c>
      <c r="Z5330" s="0" t="s">
        <v>571</v>
      </c>
      <c r="AA5330" s="0" t="n">
        <v>809874</v>
      </c>
      <c r="AB5330" s="215" t="n">
        <v>37037.875</v>
      </c>
      <c r="AC5330" s="215" t="n">
        <v>37042.875</v>
      </c>
    </row>
    <row r="5331" customFormat="false" ht="12.75" hidden="false" customHeight="false" outlineLevel="0" collapsed="false">
      <c r="A5331" s="208" t="str">
        <f aca="false">B5331&amp;" "&amp;C5331&amp;" "&amp;D5331</f>
        <v>US Natural Gas Financial</v>
      </c>
      <c r="B5331" s="208" t="str">
        <f aca="false">IF((LEFT(N5331,2)="US"),"US","")</f>
        <v>US</v>
      </c>
      <c r="C5331" s="208" t="str">
        <f aca="false">M5331</f>
        <v>Natural Gas</v>
      </c>
      <c r="D5331" s="208" t="str">
        <f aca="false">IF(ISNUMBER(FIND("Phy",N5331))=TRUE(),"Physical","Financial")</f>
        <v>Financial</v>
      </c>
      <c r="E5331" s="208" t="n">
        <f aca="false">IF(VLOOKUP(S5331,'DD-Lookup'!$J$6:$L$50,3,FALSE())="Monthly",(YEAR(AC5331)-YEAR(AB5331))*12+MONTH(AC5331)-MONTH(AB5331)+1,(AC5331-AB5331+1))</f>
        <v>123</v>
      </c>
      <c r="F5331" s="239" t="n">
        <f aca="false">E5331*SUM(P5331:Q5331)</f>
        <v>184500</v>
      </c>
      <c r="G5331" s="214" t="n">
        <v>1294590</v>
      </c>
      <c r="H5331" s="215" t="n">
        <v>37035.6306828704</v>
      </c>
      <c r="I5331" s="0" t="s">
        <v>1710</v>
      </c>
      <c r="M5331" s="0" t="s">
        <v>858</v>
      </c>
      <c r="N5331" s="0" t="s">
        <v>1482</v>
      </c>
      <c r="O5331" s="0" t="s">
        <v>4117</v>
      </c>
      <c r="P5331" s="216" t="n">
        <v>1500</v>
      </c>
      <c r="S5331" s="0" t="s">
        <v>1026</v>
      </c>
      <c r="T5331" s="0" t="s">
        <v>784</v>
      </c>
      <c r="U5331" s="218" t="n">
        <v>0.16</v>
      </c>
      <c r="V5331" s="0" t="s">
        <v>4113</v>
      </c>
      <c r="W5331" s="0" t="s">
        <v>2101</v>
      </c>
      <c r="X5331" s="0" t="s">
        <v>2102</v>
      </c>
      <c r="Y5331" s="0" t="s">
        <v>838</v>
      </c>
      <c r="Z5331" s="0" t="s">
        <v>571</v>
      </c>
      <c r="AA5331" s="0" t="s">
        <v>4159</v>
      </c>
      <c r="AB5331" s="215" t="n">
        <v>37073</v>
      </c>
      <c r="AC5331" s="215" t="n">
        <v>37195</v>
      </c>
    </row>
    <row r="5332" customFormat="false" ht="12.75" hidden="false" customHeight="false" outlineLevel="0" collapsed="false">
      <c r="A5332" s="208" t="str">
        <f aca="false">B5332&amp;" "&amp;C5332&amp;" "&amp;D5332</f>
        <v>US Natural Gas Financial</v>
      </c>
      <c r="B5332" s="208" t="str">
        <f aca="false">IF((LEFT(N5332,2)="US"),"US","")</f>
        <v>US</v>
      </c>
      <c r="C5332" s="208" t="str">
        <f aca="false">M5332</f>
        <v>Natural Gas</v>
      </c>
      <c r="D5332" s="208" t="str">
        <f aca="false">IF(ISNUMBER(FIND("Phy",N5332))=TRUE(),"Physical","Financial")</f>
        <v>Financial</v>
      </c>
      <c r="E5332" s="208" t="n">
        <f aca="false">IF(VLOOKUP(S5332,'DD-Lookup'!$J$6:$L$50,3,FALSE())="Monthly",(YEAR(AC5332)-YEAR(AB5332))*12+MONTH(AC5332)-MONTH(AB5332)+1,(AC5332-AB5332+1))</f>
        <v>30</v>
      </c>
      <c r="F5332" s="239" t="n">
        <f aca="false">E5332*SUM(P5332:Q5332)</f>
        <v>150000</v>
      </c>
      <c r="G5332" s="214" t="n">
        <v>1294592</v>
      </c>
      <c r="H5332" s="215" t="n">
        <v>37035.6313310185</v>
      </c>
      <c r="I5332" s="0" t="s">
        <v>4160</v>
      </c>
      <c r="M5332" s="0" t="s">
        <v>858</v>
      </c>
      <c r="N5332" s="0" t="s">
        <v>1024</v>
      </c>
      <c r="O5332" s="0" t="s">
        <v>1025</v>
      </c>
      <c r="Q5332" s="216" t="n">
        <v>5000</v>
      </c>
      <c r="S5332" s="0" t="s">
        <v>1026</v>
      </c>
      <c r="T5332" s="0" t="s">
        <v>784</v>
      </c>
      <c r="U5332" s="218" t="n">
        <v>4.055</v>
      </c>
      <c r="V5332" s="0" t="s">
        <v>4161</v>
      </c>
      <c r="W5332" s="0" t="s">
        <v>1028</v>
      </c>
      <c r="X5332" s="0" t="s">
        <v>1029</v>
      </c>
      <c r="Y5332" s="0" t="s">
        <v>838</v>
      </c>
      <c r="Z5332" s="0" t="s">
        <v>571</v>
      </c>
      <c r="AA5332" s="0" t="s">
        <v>4162</v>
      </c>
      <c r="AB5332" s="215" t="n">
        <v>37043.875</v>
      </c>
      <c r="AC5332" s="215" t="n">
        <v>37072.875</v>
      </c>
    </row>
    <row r="5333" customFormat="false" ht="12.75" hidden="false" customHeight="false" outlineLevel="0" collapsed="false">
      <c r="A5333" s="208" t="str">
        <f aca="false">B5333&amp;" "&amp;C5333&amp;" "&amp;D5333</f>
        <v>US Natural Gas Financial</v>
      </c>
      <c r="B5333" s="208" t="str">
        <f aca="false">IF((LEFT(N5333,2)="US"),"US","")</f>
        <v>US</v>
      </c>
      <c r="C5333" s="208" t="str">
        <f aca="false">M5333</f>
        <v>Natural Gas</v>
      </c>
      <c r="D5333" s="208" t="str">
        <f aca="false">IF(ISNUMBER(FIND("Phy",N5333))=TRUE(),"Physical","Financial")</f>
        <v>Financial</v>
      </c>
      <c r="E5333" s="208" t="n">
        <f aca="false">IF(VLOOKUP(S5333,'DD-Lookup'!$J$6:$L$50,3,FALSE())="Monthly",(YEAR(AC5333)-YEAR(AB5333))*12+MONTH(AC5333)-MONTH(AB5333)+1,(AC5333-AB5333+1))</f>
        <v>365</v>
      </c>
      <c r="F5333" s="239" t="n">
        <f aca="false">E5333*SUM(P5333:Q5333)</f>
        <v>182500</v>
      </c>
      <c r="G5333" s="214" t="n">
        <v>1294593</v>
      </c>
      <c r="H5333" s="215" t="n">
        <v>37035.6316319444</v>
      </c>
      <c r="I5333" s="0" t="s">
        <v>1098</v>
      </c>
      <c r="M5333" s="0" t="s">
        <v>858</v>
      </c>
      <c r="N5333" s="0" t="s">
        <v>1024</v>
      </c>
      <c r="O5333" s="0" t="s">
        <v>1415</v>
      </c>
      <c r="Q5333" s="216" t="n">
        <v>500</v>
      </c>
      <c r="S5333" s="0" t="s">
        <v>1026</v>
      </c>
      <c r="T5333" s="0" t="s">
        <v>784</v>
      </c>
      <c r="U5333" s="218" t="n">
        <v>4.29</v>
      </c>
      <c r="V5333" s="0" t="s">
        <v>1100</v>
      </c>
      <c r="W5333" s="0" t="s">
        <v>1028</v>
      </c>
      <c r="X5333" s="0" t="s">
        <v>1029</v>
      </c>
      <c r="Y5333" s="0" t="s">
        <v>838</v>
      </c>
      <c r="Z5333" s="0" t="s">
        <v>571</v>
      </c>
      <c r="AA5333" s="0" t="s">
        <v>4163</v>
      </c>
      <c r="AB5333" s="215" t="n">
        <v>37257.875</v>
      </c>
      <c r="AC5333" s="215" t="n">
        <v>37621.875</v>
      </c>
    </row>
    <row r="5334" customFormat="false" ht="12.75" hidden="false" customHeight="false" outlineLevel="0" collapsed="false">
      <c r="A5334" s="208" t="str">
        <f aca="false">B5334&amp;" "&amp;C5334&amp;" "&amp;D5334</f>
        <v>US Natural Gas Financial</v>
      </c>
      <c r="B5334" s="208" t="str">
        <f aca="false">IF((LEFT(N5334,2)="US"),"US","")</f>
        <v>US</v>
      </c>
      <c r="C5334" s="208" t="str">
        <f aca="false">M5334</f>
        <v>Natural Gas</v>
      </c>
      <c r="D5334" s="208" t="str">
        <f aca="false">IF(ISNUMBER(FIND("Phy",N5334))=TRUE(),"Physical","Financial")</f>
        <v>Financial</v>
      </c>
      <c r="E5334" s="208" t="n">
        <f aca="false">IF(VLOOKUP(S5334,'DD-Lookup'!$J$6:$L$50,3,FALSE())="Monthly",(YEAR(AC5334)-YEAR(AB5334))*12+MONTH(AC5334)-MONTH(AB5334)+1,(AC5334-AB5334+1))</f>
        <v>30</v>
      </c>
      <c r="F5334" s="239" t="n">
        <f aca="false">E5334*SUM(P5334:Q5334)</f>
        <v>45000</v>
      </c>
      <c r="G5334" s="214" t="n">
        <v>1294594</v>
      </c>
      <c r="H5334" s="215" t="n">
        <v>37035.6318981481</v>
      </c>
      <c r="I5334" s="0" t="s">
        <v>1710</v>
      </c>
      <c r="M5334" s="0" t="s">
        <v>858</v>
      </c>
      <c r="N5334" s="0" t="s">
        <v>1482</v>
      </c>
      <c r="O5334" s="0" t="s">
        <v>2600</v>
      </c>
      <c r="P5334" s="216" t="n">
        <v>1500</v>
      </c>
      <c r="S5334" s="0" t="s">
        <v>1026</v>
      </c>
      <c r="T5334" s="0" t="s">
        <v>784</v>
      </c>
      <c r="U5334" s="218" t="n">
        <v>0.175</v>
      </c>
      <c r="V5334" s="0" t="s">
        <v>4113</v>
      </c>
      <c r="W5334" s="0" t="s">
        <v>2101</v>
      </c>
      <c r="X5334" s="0" t="s">
        <v>2102</v>
      </c>
      <c r="Y5334" s="0" t="s">
        <v>838</v>
      </c>
      <c r="Z5334" s="0" t="s">
        <v>571</v>
      </c>
      <c r="AA5334" s="0" t="s">
        <v>4164</v>
      </c>
      <c r="AB5334" s="215" t="n">
        <v>37043.875</v>
      </c>
      <c r="AC5334" s="215" t="n">
        <v>37072.875</v>
      </c>
    </row>
    <row r="5335" customFormat="false" ht="12.75" hidden="false" customHeight="false" outlineLevel="0" collapsed="false">
      <c r="A5335" s="208" t="str">
        <f aca="false">B5335&amp;" "&amp;C5335&amp;" "&amp;D5335</f>
        <v>US Natural Gas Financial</v>
      </c>
      <c r="B5335" s="208" t="str">
        <f aca="false">IF((LEFT(N5335,2)="US"),"US","")</f>
        <v>US</v>
      </c>
      <c r="C5335" s="208" t="str">
        <f aca="false">M5335</f>
        <v>Natural Gas</v>
      </c>
      <c r="D5335" s="208" t="str">
        <f aca="false">IF(ISNUMBER(FIND("Phy",N5335))=TRUE(),"Physical","Financial")</f>
        <v>Financial</v>
      </c>
      <c r="E5335" s="208" t="n">
        <f aca="false">IF(VLOOKUP(S5335,'DD-Lookup'!$J$6:$L$50,3,FALSE())="Monthly",(YEAR(AC5335)-YEAR(AB5335))*12+MONTH(AC5335)-MONTH(AB5335)+1,(AC5335-AB5335+1))</f>
        <v>30</v>
      </c>
      <c r="F5335" s="239" t="n">
        <f aca="false">E5335*SUM(P5335:Q5335)</f>
        <v>150000</v>
      </c>
      <c r="G5335" s="214" t="n">
        <v>1294595</v>
      </c>
      <c r="H5335" s="215" t="n">
        <v>37035.6322337963</v>
      </c>
      <c r="I5335" s="0" t="s">
        <v>1381</v>
      </c>
      <c r="M5335" s="0" t="s">
        <v>858</v>
      </c>
      <c r="N5335" s="0" t="s">
        <v>1024</v>
      </c>
      <c r="O5335" s="0" t="s">
        <v>1025</v>
      </c>
      <c r="P5335" s="216" t="n">
        <v>5000</v>
      </c>
      <c r="S5335" s="0" t="s">
        <v>1026</v>
      </c>
      <c r="T5335" s="0" t="s">
        <v>784</v>
      </c>
      <c r="U5335" s="218" t="n">
        <v>4.045</v>
      </c>
      <c r="V5335" s="0" t="s">
        <v>2381</v>
      </c>
      <c r="W5335" s="0" t="s">
        <v>1028</v>
      </c>
      <c r="X5335" s="0" t="s">
        <v>1029</v>
      </c>
      <c r="Y5335" s="0" t="s">
        <v>838</v>
      </c>
      <c r="Z5335" s="0" t="s">
        <v>571</v>
      </c>
      <c r="AA5335" s="0" t="s">
        <v>4165</v>
      </c>
      <c r="AB5335" s="215" t="n">
        <v>37043.875</v>
      </c>
      <c r="AC5335" s="215" t="n">
        <v>37072.875</v>
      </c>
    </row>
    <row r="5336" customFormat="false" ht="12.75" hidden="false" customHeight="false" outlineLevel="0" collapsed="false">
      <c r="A5336" s="208" t="str">
        <f aca="false">B5336&amp;" "&amp;C5336&amp;" "&amp;D5336</f>
        <v>US Natural Gas Financial</v>
      </c>
      <c r="B5336" s="208" t="str">
        <f aca="false">IF((LEFT(N5336,2)="US"),"US","")</f>
        <v>US</v>
      </c>
      <c r="C5336" s="208" t="str">
        <f aca="false">M5336</f>
        <v>Natural Gas</v>
      </c>
      <c r="D5336" s="208" t="str">
        <f aca="false">IF(ISNUMBER(FIND("Phy",N5336))=TRUE(),"Physical","Financial")</f>
        <v>Financial</v>
      </c>
      <c r="E5336" s="208" t="n">
        <f aca="false">IF(VLOOKUP(S5336,'DD-Lookup'!$J$6:$L$50,3,FALSE())="Monthly",(YEAR(AC5336)-YEAR(AB5336))*12+MONTH(AC5336)-MONTH(AB5336)+1,(AC5336-AB5336+1))</f>
        <v>153</v>
      </c>
      <c r="F5336" s="239" t="n">
        <f aca="false">E5336*SUM(P5336:Q5336)</f>
        <v>765000</v>
      </c>
      <c r="G5336" s="214" t="n">
        <v>1294597</v>
      </c>
      <c r="H5336" s="215" t="n">
        <v>37035.6324652778</v>
      </c>
      <c r="I5336" s="0" t="s">
        <v>1622</v>
      </c>
      <c r="M5336" s="0" t="s">
        <v>858</v>
      </c>
      <c r="N5336" s="0" t="s">
        <v>1024</v>
      </c>
      <c r="O5336" s="0" t="s">
        <v>1303</v>
      </c>
      <c r="P5336" s="216" t="n">
        <v>5000</v>
      </c>
      <c r="S5336" s="0" t="s">
        <v>1026</v>
      </c>
      <c r="T5336" s="0" t="s">
        <v>784</v>
      </c>
      <c r="U5336" s="218" t="n">
        <v>4.165</v>
      </c>
      <c r="V5336" s="0" t="s">
        <v>1719</v>
      </c>
      <c r="W5336" s="0" t="s">
        <v>1028</v>
      </c>
      <c r="X5336" s="0" t="s">
        <v>1029</v>
      </c>
      <c r="Y5336" s="0" t="s">
        <v>838</v>
      </c>
      <c r="Z5336" s="0" t="s">
        <v>571</v>
      </c>
      <c r="AA5336" s="0" t="s">
        <v>4166</v>
      </c>
      <c r="AB5336" s="215" t="n">
        <v>37043</v>
      </c>
      <c r="AC5336" s="215" t="n">
        <v>37195</v>
      </c>
    </row>
    <row r="5337" customFormat="false" ht="12.75" hidden="false" customHeight="false" outlineLevel="0" collapsed="false">
      <c r="A5337" s="208" t="str">
        <f aca="false">B5337&amp;" "&amp;C5337&amp;" "&amp;D5337</f>
        <v>US Natural Gas Financial</v>
      </c>
      <c r="B5337" s="208" t="str">
        <f aca="false">IF((LEFT(N5337,2)="US"),"US","")</f>
        <v>US</v>
      </c>
      <c r="C5337" s="208" t="str">
        <f aca="false">M5337</f>
        <v>Natural Gas</v>
      </c>
      <c r="D5337" s="208" t="str">
        <f aca="false">IF(ISNUMBER(FIND("Phy",N5337))=TRUE(),"Physical","Financial")</f>
        <v>Financial</v>
      </c>
      <c r="E5337" s="208" t="n">
        <f aca="false">IF(VLOOKUP(S5337,'DD-Lookup'!$J$6:$L$50,3,FALSE())="Monthly",(YEAR(AC5337)-YEAR(AB5337))*12+MONTH(AC5337)-MONTH(AB5337)+1,(AC5337-AB5337+1))</f>
        <v>30</v>
      </c>
      <c r="F5337" s="239" t="n">
        <f aca="false">E5337*SUM(P5337:Q5337)</f>
        <v>300000</v>
      </c>
      <c r="G5337" s="214" t="n">
        <v>1294598</v>
      </c>
      <c r="H5337" s="215" t="n">
        <v>37035.6327546296</v>
      </c>
      <c r="I5337" s="0" t="s">
        <v>4167</v>
      </c>
      <c r="M5337" s="0" t="s">
        <v>858</v>
      </c>
      <c r="N5337" s="0" t="s">
        <v>1024</v>
      </c>
      <c r="O5337" s="0" t="s">
        <v>1025</v>
      </c>
      <c r="Q5337" s="216" t="n">
        <v>10000</v>
      </c>
      <c r="S5337" s="0" t="s">
        <v>1026</v>
      </c>
      <c r="T5337" s="0" t="s">
        <v>784</v>
      </c>
      <c r="U5337" s="218" t="n">
        <v>4.05</v>
      </c>
      <c r="V5337" s="0" t="s">
        <v>4168</v>
      </c>
      <c r="W5337" s="0" t="s">
        <v>1028</v>
      </c>
      <c r="X5337" s="0" t="s">
        <v>1029</v>
      </c>
      <c r="Y5337" s="0" t="s">
        <v>838</v>
      </c>
      <c r="Z5337" s="0" t="s">
        <v>571</v>
      </c>
      <c r="AA5337" s="0" t="s">
        <v>4169</v>
      </c>
      <c r="AB5337" s="215" t="n">
        <v>37043.875</v>
      </c>
      <c r="AC5337" s="215" t="n">
        <v>37072.875</v>
      </c>
    </row>
    <row r="5338" customFormat="false" ht="12.75" hidden="false" customHeight="false" outlineLevel="0" collapsed="false">
      <c r="A5338" s="208" t="str">
        <f aca="false">B5338&amp;" "&amp;C5338&amp;" "&amp;D5338</f>
        <v>US Natural Gas Financial</v>
      </c>
      <c r="B5338" s="208" t="str">
        <f aca="false">IF((LEFT(N5338,2)="US"),"US","")</f>
        <v>US</v>
      </c>
      <c r="C5338" s="208" t="str">
        <f aca="false">M5338</f>
        <v>Natural Gas</v>
      </c>
      <c r="D5338" s="208" t="str">
        <f aca="false">IF(ISNUMBER(FIND("Phy",N5338))=TRUE(),"Physical","Financial")</f>
        <v>Financial</v>
      </c>
      <c r="E5338" s="208" t="n">
        <f aca="false">IF(VLOOKUP(S5338,'DD-Lookup'!$J$6:$L$50,3,FALSE())="Monthly",(YEAR(AC5338)-YEAR(AB5338))*12+MONTH(AC5338)-MONTH(AB5338)+1,(AC5338-AB5338+1))</f>
        <v>31</v>
      </c>
      <c r="F5338" s="239" t="n">
        <f aca="false">E5338*SUM(P5338:Q5338)</f>
        <v>620000</v>
      </c>
      <c r="G5338" s="214" t="n">
        <v>1294599</v>
      </c>
      <c r="H5338" s="215" t="n">
        <v>37035.6333912037</v>
      </c>
      <c r="I5338" s="0" t="s">
        <v>1865</v>
      </c>
      <c r="M5338" s="0" t="s">
        <v>858</v>
      </c>
      <c r="N5338" s="0" t="s">
        <v>1024</v>
      </c>
      <c r="O5338" s="0" t="s">
        <v>1099</v>
      </c>
      <c r="P5338" s="216" t="n">
        <v>20000</v>
      </c>
      <c r="S5338" s="0" t="s">
        <v>1026</v>
      </c>
      <c r="T5338" s="0" t="s">
        <v>784</v>
      </c>
      <c r="U5338" s="218" t="n">
        <v>4.11</v>
      </c>
      <c r="V5338" s="0" t="s">
        <v>4079</v>
      </c>
      <c r="W5338" s="0" t="s">
        <v>1028</v>
      </c>
      <c r="X5338" s="0" t="s">
        <v>1029</v>
      </c>
      <c r="Y5338" s="0" t="s">
        <v>838</v>
      </c>
      <c r="Z5338" s="0" t="s">
        <v>571</v>
      </c>
      <c r="AA5338" s="0" t="s">
        <v>4170</v>
      </c>
      <c r="AB5338" s="215" t="n">
        <v>37073.875</v>
      </c>
      <c r="AC5338" s="215" t="n">
        <v>37103.875</v>
      </c>
    </row>
    <row r="5339" customFormat="false" ht="12.75" hidden="false" customHeight="false" outlineLevel="0" collapsed="false">
      <c r="A5339" s="208" t="str">
        <f aca="false">B5339&amp;" "&amp;C5339&amp;" "&amp;D5339</f>
        <v> Natural Gas Physical</v>
      </c>
      <c r="B5339" s="208" t="str">
        <f aca="false">IF((LEFT(N5339,2)="US"),"US","")</f>
        <v/>
      </c>
      <c r="C5339" s="208" t="str">
        <f aca="false">M5339</f>
        <v>Natural Gas</v>
      </c>
      <c r="D5339" s="208" t="str">
        <f aca="false">IF(ISNUMBER(FIND("Phy",N5339))=TRUE(),"Physical","Financial")</f>
        <v>Physical</v>
      </c>
      <c r="E5339" s="208" t="n">
        <f aca="false">IF(VLOOKUP(S5339,'DD-Lookup'!$J$6:$L$50,3,FALSE())="Monthly",(YEAR(AC5339)-YEAR(AB5339))*12+MONTH(AC5339)-MONTH(AB5339)+1,(AC5339-AB5339+1))</f>
        <v>1</v>
      </c>
      <c r="F5339" s="239" t="n">
        <f aca="false">E5339*SUM(P5339:Q5339)</f>
        <v>5000</v>
      </c>
      <c r="G5339" s="214" t="n">
        <v>1294601</v>
      </c>
      <c r="H5339" s="215" t="n">
        <v>37035.6335416667</v>
      </c>
      <c r="I5339" s="0" t="s">
        <v>4106</v>
      </c>
      <c r="M5339" s="0" t="s">
        <v>858</v>
      </c>
      <c r="N5339" s="0" t="s">
        <v>2171</v>
      </c>
      <c r="O5339" s="0" t="s">
        <v>2223</v>
      </c>
      <c r="P5339" s="216" t="n">
        <v>5000</v>
      </c>
      <c r="S5339" s="0" t="s">
        <v>279</v>
      </c>
      <c r="T5339" s="0" t="s">
        <v>2173</v>
      </c>
      <c r="U5339" s="218" t="n">
        <v>5.48</v>
      </c>
      <c r="V5339" s="0" t="s">
        <v>4107</v>
      </c>
      <c r="W5339" s="0" t="s">
        <v>2225</v>
      </c>
      <c r="X5339" s="0" t="s">
        <v>2176</v>
      </c>
      <c r="Y5339" s="0" t="s">
        <v>1310</v>
      </c>
      <c r="Z5339" s="0" t="s">
        <v>628</v>
      </c>
      <c r="AA5339" s="0" t="n">
        <v>809881</v>
      </c>
      <c r="AB5339" s="215" t="n">
        <v>37035.875</v>
      </c>
      <c r="AC5339" s="215" t="n">
        <v>37035.875</v>
      </c>
    </row>
    <row r="5340" customFormat="false" ht="12.75" hidden="false" customHeight="false" outlineLevel="0" collapsed="false">
      <c r="A5340" s="208" t="str">
        <f aca="false">B5340&amp;" "&amp;C5340&amp;" "&amp;D5340</f>
        <v>US Natural Gas Physical</v>
      </c>
      <c r="B5340" s="208" t="str">
        <f aca="false">IF((LEFT(N5340,2)="US"),"US","")</f>
        <v>US</v>
      </c>
      <c r="C5340" s="208" t="str">
        <f aca="false">M5340</f>
        <v>Natural Gas</v>
      </c>
      <c r="D5340" s="208" t="str">
        <f aca="false">IF(ISNUMBER(FIND("Phy",N5340))=TRUE(),"Physical","Financial")</f>
        <v>Physical</v>
      </c>
      <c r="E5340" s="208" t="n">
        <f aca="false">IF(VLOOKUP(S5340,'DD-Lookup'!$J$6:$L$50,3,FALSE())="Monthly",(YEAR(AC5340)-YEAR(AB5340))*12+MONTH(AC5340)-MONTH(AB5340)+1,(AC5340-AB5340+1))</f>
        <v>4</v>
      </c>
      <c r="F5340" s="239" t="n">
        <f aca="false">E5340*SUM(P5340:Q5340)</f>
        <v>40000</v>
      </c>
      <c r="G5340" s="214" t="n">
        <v>1294602</v>
      </c>
      <c r="H5340" s="215" t="n">
        <v>37035.6336342593</v>
      </c>
      <c r="I5340" s="0" t="s">
        <v>593</v>
      </c>
      <c r="M5340" s="0" t="s">
        <v>858</v>
      </c>
      <c r="N5340" s="0" t="s">
        <v>1305</v>
      </c>
      <c r="O5340" s="0" t="s">
        <v>3851</v>
      </c>
      <c r="P5340" s="216" t="n">
        <v>10000</v>
      </c>
      <c r="S5340" s="0" t="s">
        <v>1026</v>
      </c>
      <c r="T5340" s="0" t="s">
        <v>784</v>
      </c>
      <c r="U5340" s="218" t="n">
        <v>4.225</v>
      </c>
      <c r="V5340" s="0" t="s">
        <v>1530</v>
      </c>
      <c r="W5340" s="0" t="s">
        <v>1493</v>
      </c>
      <c r="X5340" s="0" t="s">
        <v>1494</v>
      </c>
      <c r="Y5340" s="0" t="s">
        <v>1310</v>
      </c>
      <c r="Z5340" s="0" t="s">
        <v>571</v>
      </c>
      <c r="AA5340" s="0" t="n">
        <v>809882</v>
      </c>
      <c r="AB5340" s="215" t="n">
        <v>37037</v>
      </c>
      <c r="AC5340" s="215" t="n">
        <v>37040</v>
      </c>
    </row>
    <row r="5341" customFormat="false" ht="12.75" hidden="false" customHeight="false" outlineLevel="0" collapsed="false">
      <c r="A5341" s="208" t="str">
        <f aca="false">B5341&amp;" "&amp;C5341&amp;" "&amp;D5341</f>
        <v>US Natural Gas Financial</v>
      </c>
      <c r="B5341" s="208" t="str">
        <f aca="false">IF((LEFT(N5341,2)="US"),"US","")</f>
        <v>US</v>
      </c>
      <c r="C5341" s="208" t="str">
        <f aca="false">M5341</f>
        <v>Natural Gas</v>
      </c>
      <c r="D5341" s="208" t="str">
        <f aca="false">IF(ISNUMBER(FIND("Phy",N5341))=TRUE(),"Physical","Financial")</f>
        <v>Financial</v>
      </c>
      <c r="E5341" s="208" t="n">
        <f aca="false">IF(VLOOKUP(S5341,'DD-Lookup'!$J$6:$L$50,3,FALSE())="Monthly",(YEAR(AC5341)-YEAR(AB5341))*12+MONTH(AC5341)-MONTH(AB5341)+1,(AC5341-AB5341+1))</f>
        <v>30</v>
      </c>
      <c r="F5341" s="239" t="n">
        <f aca="false">E5341*SUM(P5341:Q5341)</f>
        <v>150000</v>
      </c>
      <c r="G5341" s="214" t="n">
        <v>1294604</v>
      </c>
      <c r="H5341" s="215" t="n">
        <v>37035.6342592593</v>
      </c>
      <c r="I5341" s="0" t="s">
        <v>1452</v>
      </c>
      <c r="M5341" s="0" t="s">
        <v>858</v>
      </c>
      <c r="N5341" s="0" t="s">
        <v>1024</v>
      </c>
      <c r="O5341" s="0" t="s">
        <v>2658</v>
      </c>
      <c r="P5341" s="216" t="n">
        <v>5000</v>
      </c>
      <c r="S5341" s="0" t="s">
        <v>1026</v>
      </c>
      <c r="T5341" s="0" t="s">
        <v>784</v>
      </c>
      <c r="U5341" s="218" t="n">
        <v>-0.015</v>
      </c>
      <c r="V5341" s="0" t="s">
        <v>2921</v>
      </c>
      <c r="W5341" s="0" t="s">
        <v>1851</v>
      </c>
      <c r="X5341" s="0" t="s">
        <v>1852</v>
      </c>
      <c r="Y5341" s="0" t="s">
        <v>838</v>
      </c>
      <c r="Z5341" s="0" t="s">
        <v>571</v>
      </c>
      <c r="AA5341" s="0" t="s">
        <v>4171</v>
      </c>
      <c r="AB5341" s="215" t="n">
        <v>37043.875</v>
      </c>
      <c r="AC5341" s="215" t="n">
        <v>37072.875</v>
      </c>
    </row>
    <row r="5342" customFormat="false" ht="12.75" hidden="false" customHeight="false" outlineLevel="0" collapsed="false">
      <c r="A5342" s="208" t="str">
        <f aca="false">B5342&amp;" "&amp;C5342&amp;" "&amp;D5342</f>
        <v>US Power Physical</v>
      </c>
      <c r="B5342" s="208" t="str">
        <f aca="false">IF((LEFT(N5342,2)="US"),"US","")</f>
        <v>US</v>
      </c>
      <c r="C5342" s="208" t="str">
        <f aca="false">M5342</f>
        <v>Power</v>
      </c>
      <c r="D5342" s="208" t="str">
        <f aca="false">IF(ISNUMBER(FIND("Phy",N5342))=TRUE(),"Physical","Financial")</f>
        <v>Physical</v>
      </c>
      <c r="E5342" s="208" t="n">
        <f aca="false">IF(VLOOKUP(S5342,'DD-Lookup'!$J$6:$L$50,3,FALSE())="Monthly",(YEAR(AC5342)-YEAR(AB5342))*12+MONTH(AC5342)-MONTH(AB5342)+1,(AC5342-AB5342+1))</f>
        <v>30</v>
      </c>
      <c r="F5342" s="239" t="n">
        <f aca="false">E5342*SUM(P5342:Q5342)</f>
        <v>3000</v>
      </c>
      <c r="G5342" s="214" t="n">
        <v>1294605</v>
      </c>
      <c r="H5342" s="215" t="n">
        <v>37035.6343981482</v>
      </c>
      <c r="I5342" s="0" t="s">
        <v>1278</v>
      </c>
      <c r="M5342" s="0" t="s">
        <v>67</v>
      </c>
      <c r="N5342" s="0" t="s">
        <v>1081</v>
      </c>
      <c r="O5342" s="0" t="s">
        <v>1161</v>
      </c>
      <c r="Q5342" s="216" t="n">
        <v>100</v>
      </c>
      <c r="S5342" s="0" t="s">
        <v>930</v>
      </c>
      <c r="T5342" s="0" t="s">
        <v>784</v>
      </c>
      <c r="U5342" s="218" t="n">
        <v>62.5</v>
      </c>
      <c r="V5342" s="0" t="s">
        <v>4172</v>
      </c>
      <c r="W5342" s="0" t="s">
        <v>1090</v>
      </c>
      <c r="X5342" s="0" t="s">
        <v>1135</v>
      </c>
      <c r="Y5342" s="0" t="s">
        <v>1051</v>
      </c>
      <c r="Z5342" s="0" t="s">
        <v>618</v>
      </c>
      <c r="AA5342" s="0" t="n">
        <v>622219.1</v>
      </c>
      <c r="AB5342" s="215" t="n">
        <v>37043.7159722222</v>
      </c>
      <c r="AC5342" s="215" t="n">
        <v>37072.7159722222</v>
      </c>
    </row>
    <row r="5343" customFormat="false" ht="12.75" hidden="false" customHeight="false" outlineLevel="0" collapsed="false">
      <c r="A5343" s="208" t="str">
        <f aca="false">B5343&amp;" "&amp;C5343&amp;" "&amp;D5343</f>
        <v>US Natural Gas Financial</v>
      </c>
      <c r="B5343" s="208" t="str">
        <f aca="false">IF((LEFT(N5343,2)="US"),"US","")</f>
        <v>US</v>
      </c>
      <c r="C5343" s="208" t="str">
        <f aca="false">M5343</f>
        <v>Natural Gas</v>
      </c>
      <c r="D5343" s="208" t="str">
        <f aca="false">IF(ISNUMBER(FIND("Phy",N5343))=TRUE(),"Physical","Financial")</f>
        <v>Financial</v>
      </c>
      <c r="E5343" s="208" t="n">
        <f aca="false">IF(VLOOKUP(S5343,'DD-Lookup'!$J$6:$L$50,3,FALSE())="Monthly",(YEAR(AC5343)-YEAR(AB5343))*12+MONTH(AC5343)-MONTH(AB5343)+1,(AC5343-AB5343+1))</f>
        <v>30</v>
      </c>
      <c r="F5343" s="239" t="n">
        <f aca="false">E5343*SUM(P5343:Q5343)</f>
        <v>300000</v>
      </c>
      <c r="G5343" s="214" t="n">
        <v>1294607</v>
      </c>
      <c r="H5343" s="215" t="n">
        <v>37035.6349768519</v>
      </c>
      <c r="I5343" s="0" t="s">
        <v>3927</v>
      </c>
      <c r="M5343" s="0" t="s">
        <v>858</v>
      </c>
      <c r="N5343" s="0" t="s">
        <v>1024</v>
      </c>
      <c r="O5343" s="0" t="s">
        <v>4173</v>
      </c>
      <c r="P5343" s="216" t="n">
        <v>10000</v>
      </c>
      <c r="S5343" s="0" t="s">
        <v>1026</v>
      </c>
      <c r="T5343" s="0" t="s">
        <v>784</v>
      </c>
      <c r="U5343" s="218" t="n">
        <v>-0.0325</v>
      </c>
      <c r="V5343" s="0" t="s">
        <v>3928</v>
      </c>
      <c r="W5343" s="0" t="s">
        <v>1824</v>
      </c>
      <c r="X5343" s="0" t="s">
        <v>1825</v>
      </c>
      <c r="Y5343" s="0" t="s">
        <v>838</v>
      </c>
      <c r="Z5343" s="0" t="s">
        <v>571</v>
      </c>
      <c r="AA5343" s="0" t="s">
        <v>4174</v>
      </c>
      <c r="AB5343" s="215" t="n">
        <v>37043.875</v>
      </c>
      <c r="AC5343" s="215" t="n">
        <v>37072.875</v>
      </c>
    </row>
    <row r="5344" customFormat="false" ht="12.75" hidden="false" customHeight="false" outlineLevel="0" collapsed="false">
      <c r="A5344" s="208" t="str">
        <f aca="false">B5344&amp;" "&amp;C5344&amp;" "&amp;D5344</f>
        <v>US Natural Gas Financial</v>
      </c>
      <c r="B5344" s="208" t="str">
        <f aca="false">IF((LEFT(N5344,2)="US"),"US","")</f>
        <v>US</v>
      </c>
      <c r="C5344" s="208" t="str">
        <f aca="false">M5344</f>
        <v>Natural Gas</v>
      </c>
      <c r="D5344" s="208" t="str">
        <f aca="false">IF(ISNUMBER(FIND("Phy",N5344))=TRUE(),"Physical","Financial")</f>
        <v>Financial</v>
      </c>
      <c r="E5344" s="208" t="n">
        <f aca="false">IF(VLOOKUP(S5344,'DD-Lookup'!$J$6:$L$50,3,FALSE())="Monthly",(YEAR(AC5344)-YEAR(AB5344))*12+MONTH(AC5344)-MONTH(AB5344)+1,(AC5344-AB5344+1))</f>
        <v>30</v>
      </c>
      <c r="F5344" s="239" t="n">
        <f aca="false">E5344*SUM(P5344:Q5344)</f>
        <v>450000</v>
      </c>
      <c r="G5344" s="214" t="n">
        <v>1294609</v>
      </c>
      <c r="H5344" s="215" t="n">
        <v>37035.6361458333</v>
      </c>
      <c r="I5344" s="0" t="s">
        <v>1107</v>
      </c>
      <c r="M5344" s="0" t="s">
        <v>858</v>
      </c>
      <c r="N5344" s="0" t="s">
        <v>1482</v>
      </c>
      <c r="O5344" s="0" t="s">
        <v>2800</v>
      </c>
      <c r="P5344" s="216" t="n">
        <v>15000</v>
      </c>
      <c r="S5344" s="0" t="s">
        <v>1026</v>
      </c>
      <c r="T5344" s="0" t="s">
        <v>784</v>
      </c>
      <c r="U5344" s="218" t="n">
        <v>-0.075</v>
      </c>
      <c r="V5344" s="0" t="s">
        <v>2655</v>
      </c>
      <c r="W5344" s="0" t="s">
        <v>2199</v>
      </c>
      <c r="X5344" s="0" t="s">
        <v>2200</v>
      </c>
      <c r="Y5344" s="0" t="s">
        <v>838</v>
      </c>
      <c r="Z5344" s="0" t="s">
        <v>571</v>
      </c>
      <c r="AA5344" s="0" t="s">
        <v>4175</v>
      </c>
      <c r="AB5344" s="215" t="n">
        <v>37043.875</v>
      </c>
      <c r="AC5344" s="215" t="n">
        <v>37072.875</v>
      </c>
    </row>
    <row r="5345" customFormat="false" ht="12.75" hidden="false" customHeight="false" outlineLevel="0" collapsed="false">
      <c r="A5345" s="208" t="str">
        <f aca="false">B5345&amp;" "&amp;C5345&amp;" "&amp;D5345</f>
        <v>US Power Physical</v>
      </c>
      <c r="B5345" s="208" t="str">
        <f aca="false">IF((LEFT(N5345,2)="US"),"US","")</f>
        <v>US</v>
      </c>
      <c r="C5345" s="208" t="str">
        <f aca="false">M5345</f>
        <v>Power</v>
      </c>
      <c r="D5345" s="208" t="str">
        <f aca="false">IF(ISNUMBER(FIND("Phy",N5345))=TRUE(),"Physical","Financial")</f>
        <v>Physical</v>
      </c>
      <c r="E5345" s="208" t="n">
        <f aca="false">IF(VLOOKUP(S5345,'DD-Lookup'!$J$6:$L$50,3,FALSE())="Monthly",(YEAR(AC5345)-YEAR(AB5345))*12+MONTH(AC5345)-MONTH(AB5345)+1,(AC5345-AB5345+1))</f>
        <v>30</v>
      </c>
      <c r="F5345" s="239" t="n">
        <f aca="false">E5345*SUM(P5345:Q5345)</f>
        <v>3000</v>
      </c>
      <c r="G5345" s="214" t="n">
        <v>1294610</v>
      </c>
      <c r="H5345" s="215" t="n">
        <v>37035.63625</v>
      </c>
      <c r="I5345" s="0" t="s">
        <v>1248</v>
      </c>
      <c r="M5345" s="0" t="s">
        <v>67</v>
      </c>
      <c r="N5345" s="0" t="s">
        <v>1081</v>
      </c>
      <c r="O5345" s="0" t="s">
        <v>1161</v>
      </c>
      <c r="Q5345" s="216" t="n">
        <v>100</v>
      </c>
      <c r="S5345" s="0" t="s">
        <v>930</v>
      </c>
      <c r="T5345" s="0" t="s">
        <v>784</v>
      </c>
      <c r="U5345" s="218" t="n">
        <v>62.5</v>
      </c>
      <c r="V5345" s="0" t="s">
        <v>1542</v>
      </c>
      <c r="W5345" s="0" t="s">
        <v>1090</v>
      </c>
      <c r="X5345" s="0" t="s">
        <v>1135</v>
      </c>
      <c r="Y5345" s="0" t="s">
        <v>1051</v>
      </c>
      <c r="Z5345" s="0" t="s">
        <v>618</v>
      </c>
      <c r="AA5345" s="0" t="n">
        <v>622229.1</v>
      </c>
      <c r="AB5345" s="215" t="n">
        <v>37043.7159722222</v>
      </c>
      <c r="AC5345" s="215" t="n">
        <v>37072.7159722222</v>
      </c>
    </row>
    <row r="5346" customFormat="false" ht="12.75" hidden="false" customHeight="false" outlineLevel="0" collapsed="false">
      <c r="A5346" s="208" t="str">
        <f aca="false">B5346&amp;" "&amp;C5346&amp;" "&amp;D5346</f>
        <v>US Natural Gas Financial</v>
      </c>
      <c r="B5346" s="208" t="str">
        <f aca="false">IF((LEFT(N5346,2)="US"),"US","")</f>
        <v>US</v>
      </c>
      <c r="C5346" s="208" t="str">
        <f aca="false">M5346</f>
        <v>Natural Gas</v>
      </c>
      <c r="D5346" s="208" t="str">
        <f aca="false">IF(ISNUMBER(FIND("Phy",N5346))=TRUE(),"Physical","Financial")</f>
        <v>Financial</v>
      </c>
      <c r="E5346" s="208" t="n">
        <f aca="false">IF(VLOOKUP(S5346,'DD-Lookup'!$J$6:$L$50,3,FALSE())="Monthly",(YEAR(AC5346)-YEAR(AB5346))*12+MONTH(AC5346)-MONTH(AB5346)+1,(AC5346-AB5346+1))</f>
        <v>30</v>
      </c>
      <c r="F5346" s="239" t="n">
        <f aca="false">E5346*SUM(P5346:Q5346)</f>
        <v>300000</v>
      </c>
      <c r="G5346" s="214" t="n">
        <v>1294611</v>
      </c>
      <c r="H5346" s="215" t="n">
        <v>37035.6370486111</v>
      </c>
      <c r="I5346" s="0" t="s">
        <v>1779</v>
      </c>
      <c r="M5346" s="0" t="s">
        <v>858</v>
      </c>
      <c r="N5346" s="0" t="s">
        <v>1482</v>
      </c>
      <c r="O5346" s="0" t="s">
        <v>2537</v>
      </c>
      <c r="P5346" s="216" t="n">
        <v>10000</v>
      </c>
      <c r="S5346" s="0" t="s">
        <v>1026</v>
      </c>
      <c r="T5346" s="0" t="s">
        <v>784</v>
      </c>
      <c r="U5346" s="218" t="n">
        <v>-0.08</v>
      </c>
      <c r="V5346" s="0" t="s">
        <v>1828</v>
      </c>
      <c r="W5346" s="0" t="s">
        <v>1881</v>
      </c>
      <c r="X5346" s="0" t="s">
        <v>2505</v>
      </c>
      <c r="Y5346" s="0" t="s">
        <v>838</v>
      </c>
      <c r="Z5346" s="0" t="s">
        <v>571</v>
      </c>
      <c r="AA5346" s="0" t="s">
        <v>4176</v>
      </c>
      <c r="AB5346" s="215" t="n">
        <v>37043.875</v>
      </c>
      <c r="AC5346" s="215" t="n">
        <v>37072.875</v>
      </c>
    </row>
    <row r="5347" customFormat="false" ht="12.75" hidden="false" customHeight="false" outlineLevel="0" collapsed="false">
      <c r="A5347" s="208" t="str">
        <f aca="false">B5347&amp;" "&amp;C5347&amp;" "&amp;D5347</f>
        <v>US Natural Gas Physical</v>
      </c>
      <c r="B5347" s="208" t="str">
        <f aca="false">IF((LEFT(N5347,2)="US"),"US","")</f>
        <v>US</v>
      </c>
      <c r="C5347" s="208" t="str">
        <f aca="false">M5347</f>
        <v>Natural Gas</v>
      </c>
      <c r="D5347" s="208" t="str">
        <f aca="false">IF(ISNUMBER(FIND("Phy",N5347))=TRUE(),"Physical","Financial")</f>
        <v>Physical</v>
      </c>
      <c r="E5347" s="208" t="n">
        <f aca="false">IF(VLOOKUP(S5347,'DD-Lookup'!$J$6:$L$50,3,FALSE())="Monthly",(YEAR(AC5347)-YEAR(AB5347))*12+MONTH(AC5347)-MONTH(AB5347)+1,(AC5347-AB5347+1))</f>
        <v>4</v>
      </c>
      <c r="F5347" s="239" t="n">
        <f aca="false">E5347*SUM(P5347:Q5347)</f>
        <v>40000</v>
      </c>
      <c r="G5347" s="214" t="n">
        <v>1294612</v>
      </c>
      <c r="H5347" s="215" t="n">
        <v>37035.637349537</v>
      </c>
      <c r="I5347" s="0" t="s">
        <v>1738</v>
      </c>
      <c r="M5347" s="0" t="s">
        <v>858</v>
      </c>
      <c r="N5347" s="0" t="s">
        <v>1305</v>
      </c>
      <c r="O5347" s="0" t="s">
        <v>3542</v>
      </c>
      <c r="Q5347" s="216" t="n">
        <v>10000</v>
      </c>
      <c r="S5347" s="0" t="s">
        <v>1026</v>
      </c>
      <c r="T5347" s="0" t="s">
        <v>784</v>
      </c>
      <c r="U5347" s="218" t="n">
        <v>3.985</v>
      </c>
      <c r="V5347" s="0" t="s">
        <v>1739</v>
      </c>
      <c r="W5347" s="0" t="s">
        <v>1434</v>
      </c>
      <c r="X5347" s="0" t="s">
        <v>1435</v>
      </c>
      <c r="Y5347" s="0" t="s">
        <v>1310</v>
      </c>
      <c r="Z5347" s="0" t="s">
        <v>571</v>
      </c>
      <c r="AA5347" s="0" t="n">
        <v>809889</v>
      </c>
      <c r="AB5347" s="215" t="n">
        <v>37037</v>
      </c>
      <c r="AC5347" s="215" t="n">
        <v>37040</v>
      </c>
    </row>
    <row r="5348" customFormat="false" ht="12.75" hidden="false" customHeight="false" outlineLevel="0" collapsed="false">
      <c r="A5348" s="208" t="str">
        <f aca="false">B5348&amp;" "&amp;C5348&amp;" "&amp;D5348</f>
        <v>US Power Physical</v>
      </c>
      <c r="B5348" s="208" t="str">
        <f aca="false">IF((LEFT(N5348,2)="US"),"US","")</f>
        <v>US</v>
      </c>
      <c r="C5348" s="208" t="str">
        <f aca="false">M5348</f>
        <v>Power</v>
      </c>
      <c r="D5348" s="208" t="str">
        <f aca="false">IF(ISNUMBER(FIND("Phy",N5348))=TRUE(),"Physical","Financial")</f>
        <v>Physical</v>
      </c>
      <c r="E5348" s="208" t="n">
        <f aca="false">IF(VLOOKUP(S5348,'DD-Lookup'!$J$6:$L$50,3,FALSE())="Monthly",(YEAR(AC5348)-YEAR(AB5348))*12+MONTH(AC5348)-MONTH(AB5348)+1,(AC5348-AB5348+1))</f>
        <v>5</v>
      </c>
      <c r="F5348" s="239" t="n">
        <f aca="false">E5348*SUM(P5348:Q5348)</f>
        <v>250</v>
      </c>
      <c r="G5348" s="214" t="n">
        <v>1294613</v>
      </c>
      <c r="H5348" s="215" t="n">
        <v>37035.6375694444</v>
      </c>
      <c r="I5348" s="0" t="s">
        <v>1078</v>
      </c>
      <c r="M5348" s="0" t="s">
        <v>67</v>
      </c>
      <c r="N5348" s="0" t="s">
        <v>1081</v>
      </c>
      <c r="O5348" s="0" t="s">
        <v>1298</v>
      </c>
      <c r="Q5348" s="216" t="n">
        <v>50</v>
      </c>
      <c r="S5348" s="0" t="s">
        <v>930</v>
      </c>
      <c r="T5348" s="0" t="s">
        <v>784</v>
      </c>
      <c r="U5348" s="218" t="n">
        <v>63.25</v>
      </c>
      <c r="V5348" s="0" t="s">
        <v>3014</v>
      </c>
      <c r="W5348" s="0" t="s">
        <v>1090</v>
      </c>
      <c r="X5348" s="0" t="s">
        <v>1135</v>
      </c>
      <c r="Y5348" s="0" t="s">
        <v>1051</v>
      </c>
      <c r="Z5348" s="0" t="s">
        <v>618</v>
      </c>
      <c r="AA5348" s="0" t="n">
        <v>622234.1</v>
      </c>
      <c r="AB5348" s="215" t="n">
        <v>37046.875</v>
      </c>
      <c r="AC5348" s="215" t="n">
        <v>37050.875</v>
      </c>
    </row>
    <row r="5349" customFormat="false" ht="12.75" hidden="false" customHeight="false" outlineLevel="0" collapsed="false">
      <c r="A5349" s="208" t="str">
        <f aca="false">B5349&amp;" "&amp;C5349&amp;" "&amp;D5349</f>
        <v>US Natural Gas Financial</v>
      </c>
      <c r="B5349" s="208" t="str">
        <f aca="false">IF((LEFT(N5349,2)="US"),"US","")</f>
        <v>US</v>
      </c>
      <c r="C5349" s="208" t="str">
        <f aca="false">M5349</f>
        <v>Natural Gas</v>
      </c>
      <c r="D5349" s="208" t="str">
        <f aca="false">IF(ISNUMBER(FIND("Phy",N5349))=TRUE(),"Physical","Financial")</f>
        <v>Financial</v>
      </c>
      <c r="E5349" s="208" t="n">
        <f aca="false">IF(VLOOKUP(S5349,'DD-Lookup'!$J$6:$L$50,3,FALSE())="Monthly",(YEAR(AC5349)-YEAR(AB5349))*12+MONTH(AC5349)-MONTH(AB5349)+1,(AC5349-AB5349+1))</f>
        <v>153</v>
      </c>
      <c r="F5349" s="239" t="n">
        <f aca="false">E5349*SUM(P5349:Q5349)</f>
        <v>382500</v>
      </c>
      <c r="G5349" s="214" t="n">
        <v>1294614</v>
      </c>
      <c r="H5349" s="215" t="n">
        <v>37035.6385532407</v>
      </c>
      <c r="I5349" s="0" t="s">
        <v>2107</v>
      </c>
      <c r="M5349" s="0" t="s">
        <v>858</v>
      </c>
      <c r="N5349" s="0" t="s">
        <v>1024</v>
      </c>
      <c r="O5349" s="0" t="s">
        <v>1303</v>
      </c>
      <c r="P5349" s="216" t="n">
        <v>2500</v>
      </c>
      <c r="S5349" s="0" t="s">
        <v>1026</v>
      </c>
      <c r="T5349" s="0" t="s">
        <v>784</v>
      </c>
      <c r="U5349" s="218" t="n">
        <v>4.16</v>
      </c>
      <c r="V5349" s="0" t="s">
        <v>2406</v>
      </c>
      <c r="W5349" s="0" t="s">
        <v>1028</v>
      </c>
      <c r="X5349" s="0" t="s">
        <v>1029</v>
      </c>
      <c r="Y5349" s="0" t="s">
        <v>838</v>
      </c>
      <c r="Z5349" s="0" t="s">
        <v>571</v>
      </c>
      <c r="AA5349" s="0" t="s">
        <v>4177</v>
      </c>
      <c r="AB5349" s="215" t="n">
        <v>37043</v>
      </c>
      <c r="AC5349" s="215" t="n">
        <v>37195</v>
      </c>
    </row>
    <row r="5350" customFormat="false" ht="12.75" hidden="false" customHeight="false" outlineLevel="0" collapsed="false">
      <c r="A5350" s="208" t="str">
        <f aca="false">B5350&amp;" "&amp;C5350&amp;" "&amp;D5350</f>
        <v> Natural Gas Physical</v>
      </c>
      <c r="B5350" s="208" t="str">
        <f aca="false">IF((LEFT(N5350,2)="US"),"US","")</f>
        <v/>
      </c>
      <c r="C5350" s="208" t="str">
        <f aca="false">M5350</f>
        <v>Natural Gas</v>
      </c>
      <c r="D5350" s="208" t="str">
        <f aca="false">IF(ISNUMBER(FIND("Phy",N5350))=TRUE(),"Physical","Financial")</f>
        <v>Physical</v>
      </c>
      <c r="E5350" s="208" t="n">
        <f aca="false">IF(VLOOKUP(S5350,'DD-Lookup'!$J$6:$L$50,3,FALSE())="Monthly",(YEAR(AC5350)-YEAR(AB5350))*12+MONTH(AC5350)-MONTH(AB5350)+1,(AC5350-AB5350+1))</f>
        <v>1</v>
      </c>
      <c r="F5350" s="239" t="n">
        <f aca="false">E5350*SUM(P5350:Q5350)</f>
        <v>5000</v>
      </c>
      <c r="G5350" s="214" t="n">
        <v>1294615</v>
      </c>
      <c r="H5350" s="215" t="n">
        <v>37035.6385648148</v>
      </c>
      <c r="I5350" s="0" t="s">
        <v>2170</v>
      </c>
      <c r="M5350" s="0" t="s">
        <v>858</v>
      </c>
      <c r="N5350" s="0" t="s">
        <v>2171</v>
      </c>
      <c r="O5350" s="0" t="s">
        <v>2223</v>
      </c>
      <c r="Q5350" s="216" t="n">
        <v>5000</v>
      </c>
      <c r="S5350" s="0" t="s">
        <v>279</v>
      </c>
      <c r="T5350" s="0" t="s">
        <v>2173</v>
      </c>
      <c r="U5350" s="218" t="n">
        <v>5.49</v>
      </c>
      <c r="V5350" s="0" t="s">
        <v>2403</v>
      </c>
      <c r="W5350" s="0" t="s">
        <v>2225</v>
      </c>
      <c r="X5350" s="0" t="s">
        <v>2176</v>
      </c>
      <c r="Y5350" s="0" t="s">
        <v>1310</v>
      </c>
      <c r="Z5350" s="0" t="s">
        <v>628</v>
      </c>
      <c r="AA5350" s="0" t="n">
        <v>809890</v>
      </c>
      <c r="AB5350" s="215" t="n">
        <v>37035.875</v>
      </c>
      <c r="AC5350" s="215" t="n">
        <v>37035.875</v>
      </c>
    </row>
    <row r="5351" customFormat="false" ht="12.75" hidden="false" customHeight="false" outlineLevel="0" collapsed="false">
      <c r="A5351" s="208" t="str">
        <f aca="false">B5351&amp;" "&amp;C5351&amp;" "&amp;D5351</f>
        <v>US Natural Gas Financial</v>
      </c>
      <c r="B5351" s="208" t="str">
        <f aca="false">IF((LEFT(N5351,2)="US"),"US","")</f>
        <v>US</v>
      </c>
      <c r="C5351" s="208" t="str">
        <f aca="false">M5351</f>
        <v>Natural Gas</v>
      </c>
      <c r="D5351" s="208" t="str">
        <f aca="false">IF(ISNUMBER(FIND("Phy",N5351))=TRUE(),"Physical","Financial")</f>
        <v>Financial</v>
      </c>
      <c r="E5351" s="208" t="n">
        <f aca="false">IF(VLOOKUP(S5351,'DD-Lookup'!$J$6:$L$50,3,FALSE())="Monthly",(YEAR(AC5351)-YEAR(AB5351))*12+MONTH(AC5351)-MONTH(AB5351)+1,(AC5351-AB5351+1))</f>
        <v>153</v>
      </c>
      <c r="F5351" s="239" t="n">
        <f aca="false">E5351*SUM(P5351:Q5351)</f>
        <v>765000</v>
      </c>
      <c r="G5351" s="214" t="n">
        <v>1294616</v>
      </c>
      <c r="H5351" s="215" t="n">
        <v>37035.6391087963</v>
      </c>
      <c r="I5351" s="0" t="s">
        <v>796</v>
      </c>
      <c r="M5351" s="0" t="s">
        <v>858</v>
      </c>
      <c r="N5351" s="0" t="s">
        <v>1024</v>
      </c>
      <c r="O5351" s="0" t="s">
        <v>1303</v>
      </c>
      <c r="P5351" s="216" t="n">
        <v>5000</v>
      </c>
      <c r="S5351" s="0" t="s">
        <v>1026</v>
      </c>
      <c r="T5351" s="0" t="s">
        <v>784</v>
      </c>
      <c r="U5351" s="218" t="n">
        <v>4.16</v>
      </c>
      <c r="V5351" s="0" t="s">
        <v>2134</v>
      </c>
      <c r="W5351" s="0" t="s">
        <v>1028</v>
      </c>
      <c r="X5351" s="0" t="s">
        <v>1029</v>
      </c>
      <c r="Y5351" s="0" t="s">
        <v>838</v>
      </c>
      <c r="Z5351" s="0" t="s">
        <v>571</v>
      </c>
      <c r="AA5351" s="0" t="s">
        <v>4178</v>
      </c>
      <c r="AB5351" s="215" t="n">
        <v>37043</v>
      </c>
      <c r="AC5351" s="215" t="n">
        <v>37195</v>
      </c>
    </row>
    <row r="5352" customFormat="false" ht="12.75" hidden="false" customHeight="false" outlineLevel="0" collapsed="false">
      <c r="A5352" s="208" t="str">
        <f aca="false">B5352&amp;" "&amp;C5352&amp;" "&amp;D5352</f>
        <v> Natural Gas Physical</v>
      </c>
      <c r="B5352" s="208" t="str">
        <f aca="false">IF((LEFT(N5352,2)="US"),"US","")</f>
        <v/>
      </c>
      <c r="C5352" s="208" t="str">
        <f aca="false">M5352</f>
        <v>Natural Gas</v>
      </c>
      <c r="D5352" s="208" t="str">
        <f aca="false">IF(ISNUMBER(FIND("Phy",N5352))=TRUE(),"Physical","Financial")</f>
        <v>Physical</v>
      </c>
      <c r="E5352" s="208" t="n">
        <f aca="false">IF(VLOOKUP(S5352,'DD-Lookup'!$J$6:$L$50,3,FALSE())="Monthly",(YEAR(AC5352)-YEAR(AB5352))*12+MONTH(AC5352)-MONTH(AB5352)+1,(AC5352-AB5352+1))</f>
        <v>1</v>
      </c>
      <c r="F5352" s="239" t="n">
        <f aca="false">E5352*SUM(P5352:Q5352)</f>
        <v>5000</v>
      </c>
      <c r="G5352" s="214" t="n">
        <v>1294617</v>
      </c>
      <c r="H5352" s="215" t="n">
        <v>37035.6404282407</v>
      </c>
      <c r="I5352" s="0" t="s">
        <v>1874</v>
      </c>
      <c r="M5352" s="0" t="s">
        <v>858</v>
      </c>
      <c r="N5352" s="0" t="s">
        <v>2171</v>
      </c>
      <c r="O5352" s="0" t="s">
        <v>2223</v>
      </c>
      <c r="Q5352" s="216" t="n">
        <v>5000</v>
      </c>
      <c r="S5352" s="0" t="s">
        <v>279</v>
      </c>
      <c r="T5352" s="0" t="s">
        <v>2173</v>
      </c>
      <c r="U5352" s="218" t="n">
        <v>5.5</v>
      </c>
      <c r="V5352" s="0" t="s">
        <v>2215</v>
      </c>
      <c r="W5352" s="0" t="s">
        <v>2225</v>
      </c>
      <c r="X5352" s="0" t="s">
        <v>2176</v>
      </c>
      <c r="Y5352" s="0" t="s">
        <v>1310</v>
      </c>
      <c r="Z5352" s="0" t="s">
        <v>628</v>
      </c>
      <c r="AA5352" s="0" t="n">
        <v>809896</v>
      </c>
      <c r="AB5352" s="215" t="n">
        <v>37035.875</v>
      </c>
      <c r="AC5352" s="215" t="n">
        <v>37035.875</v>
      </c>
    </row>
    <row r="5353" customFormat="false" ht="12.75" hidden="false" customHeight="false" outlineLevel="0" collapsed="false">
      <c r="A5353" s="208" t="str">
        <f aca="false">B5353&amp;" "&amp;C5353&amp;" "&amp;D5353</f>
        <v>US Natural Gas Financial</v>
      </c>
      <c r="B5353" s="208" t="str">
        <f aca="false">IF((LEFT(N5353,2)="US"),"US","")</f>
        <v>US</v>
      </c>
      <c r="C5353" s="208" t="str">
        <f aca="false">M5353</f>
        <v>Natural Gas</v>
      </c>
      <c r="D5353" s="208" t="str">
        <f aca="false">IF(ISNUMBER(FIND("Phy",N5353))=TRUE(),"Physical","Financial")</f>
        <v>Financial</v>
      </c>
      <c r="E5353" s="208" t="n">
        <f aca="false">IF(VLOOKUP(S5353,'DD-Lookup'!$J$6:$L$50,3,FALSE())="Monthly",(YEAR(AC5353)-YEAR(AB5353))*12+MONTH(AC5353)-MONTH(AB5353)+1,(AC5353-AB5353+1))</f>
        <v>30</v>
      </c>
      <c r="F5353" s="239" t="n">
        <f aca="false">E5353*SUM(P5353:Q5353)</f>
        <v>300000</v>
      </c>
      <c r="G5353" s="214" t="n">
        <v>1294618</v>
      </c>
      <c r="H5353" s="215" t="n">
        <v>37035.6404513889</v>
      </c>
      <c r="I5353" s="0" t="s">
        <v>3927</v>
      </c>
      <c r="M5353" s="0" t="s">
        <v>858</v>
      </c>
      <c r="N5353" s="0" t="s">
        <v>1024</v>
      </c>
      <c r="O5353" s="0" t="s">
        <v>4173</v>
      </c>
      <c r="P5353" s="216" t="n">
        <v>10000</v>
      </c>
      <c r="S5353" s="0" t="s">
        <v>1026</v>
      </c>
      <c r="T5353" s="0" t="s">
        <v>784</v>
      </c>
      <c r="U5353" s="218" t="n">
        <v>-0.035</v>
      </c>
      <c r="V5353" s="0" t="s">
        <v>3928</v>
      </c>
      <c r="W5353" s="0" t="s">
        <v>1824</v>
      </c>
      <c r="X5353" s="0" t="s">
        <v>1825</v>
      </c>
      <c r="Y5353" s="0" t="s">
        <v>838</v>
      </c>
      <c r="Z5353" s="0" t="s">
        <v>571</v>
      </c>
      <c r="AA5353" s="0" t="s">
        <v>4179</v>
      </c>
      <c r="AB5353" s="215" t="n">
        <v>37043.875</v>
      </c>
      <c r="AC5353" s="215" t="n">
        <v>37072.875</v>
      </c>
    </row>
    <row r="5354" customFormat="false" ht="12.75" hidden="false" customHeight="false" outlineLevel="0" collapsed="false">
      <c r="A5354" s="208" t="str">
        <f aca="false">B5354&amp;" "&amp;C5354&amp;" "&amp;D5354</f>
        <v> Natural Gas Physical</v>
      </c>
      <c r="B5354" s="208" t="str">
        <f aca="false">IF((LEFT(N5354,2)="US"),"US","")</f>
        <v/>
      </c>
      <c r="C5354" s="208" t="str">
        <f aca="false">M5354</f>
        <v>Natural Gas</v>
      </c>
      <c r="D5354" s="208" t="str">
        <f aca="false">IF(ISNUMBER(FIND("Phy",N5354))=TRUE(),"Physical","Financial")</f>
        <v>Physical</v>
      </c>
      <c r="E5354" s="208" t="n">
        <f aca="false">IF(VLOOKUP(S5354,'DD-Lookup'!$J$6:$L$50,3,FALSE())="Monthly",(YEAR(AC5354)-YEAR(AB5354))*12+MONTH(AC5354)-MONTH(AB5354)+1,(AC5354-AB5354+1))</f>
        <v>1</v>
      </c>
      <c r="F5354" s="239" t="n">
        <f aca="false">E5354*SUM(P5354:Q5354)</f>
        <v>5000</v>
      </c>
      <c r="G5354" s="214" t="n">
        <v>1294619</v>
      </c>
      <c r="H5354" s="215" t="n">
        <v>37035.6404861111</v>
      </c>
      <c r="I5354" s="0" t="s">
        <v>1874</v>
      </c>
      <c r="M5354" s="0" t="s">
        <v>858</v>
      </c>
      <c r="N5354" s="0" t="s">
        <v>2171</v>
      </c>
      <c r="O5354" s="0" t="s">
        <v>2223</v>
      </c>
      <c r="Q5354" s="216" t="n">
        <v>5000</v>
      </c>
      <c r="S5354" s="0" t="s">
        <v>279</v>
      </c>
      <c r="T5354" s="0" t="s">
        <v>2173</v>
      </c>
      <c r="U5354" s="218" t="n">
        <v>5.51</v>
      </c>
      <c r="V5354" s="0" t="s">
        <v>2215</v>
      </c>
      <c r="W5354" s="0" t="s">
        <v>2225</v>
      </c>
      <c r="X5354" s="0" t="s">
        <v>2176</v>
      </c>
      <c r="Y5354" s="0" t="s">
        <v>1310</v>
      </c>
      <c r="Z5354" s="0" t="s">
        <v>628</v>
      </c>
      <c r="AA5354" s="0" t="n">
        <v>809897</v>
      </c>
      <c r="AB5354" s="215" t="n">
        <v>37035.875</v>
      </c>
      <c r="AC5354" s="215" t="n">
        <v>37035.875</v>
      </c>
    </row>
    <row r="5355" customFormat="false" ht="12.75" hidden="false" customHeight="false" outlineLevel="0" collapsed="false">
      <c r="A5355" s="208" t="str">
        <f aca="false">B5355&amp;" "&amp;C5355&amp;" "&amp;D5355</f>
        <v> Natural Gas Physical</v>
      </c>
      <c r="B5355" s="208" t="str">
        <f aca="false">IF((LEFT(N5355,2)="US"),"US","")</f>
        <v/>
      </c>
      <c r="C5355" s="208" t="str">
        <f aca="false">M5355</f>
        <v>Natural Gas</v>
      </c>
      <c r="D5355" s="208" t="str">
        <f aca="false">IF(ISNUMBER(FIND("Phy",N5355))=TRUE(),"Physical","Financial")</f>
        <v>Physical</v>
      </c>
      <c r="E5355" s="208" t="n">
        <f aca="false">IF(VLOOKUP(S5355,'DD-Lookup'!$J$6:$L$50,3,FALSE())="Monthly",(YEAR(AC5355)-YEAR(AB5355))*12+MONTH(AC5355)-MONTH(AB5355)+1,(AC5355-AB5355+1))</f>
        <v>1</v>
      </c>
      <c r="F5355" s="239" t="n">
        <f aca="false">E5355*SUM(P5355:Q5355)</f>
        <v>5000</v>
      </c>
      <c r="G5355" s="214" t="n">
        <v>1294620</v>
      </c>
      <c r="H5355" s="215" t="n">
        <v>37035.6412037037</v>
      </c>
      <c r="I5355" s="0" t="s">
        <v>1874</v>
      </c>
      <c r="M5355" s="0" t="s">
        <v>858</v>
      </c>
      <c r="N5355" s="0" t="s">
        <v>2171</v>
      </c>
      <c r="O5355" s="0" t="s">
        <v>2223</v>
      </c>
      <c r="Q5355" s="216" t="n">
        <v>5000</v>
      </c>
      <c r="S5355" s="0" t="s">
        <v>279</v>
      </c>
      <c r="T5355" s="0" t="s">
        <v>2173</v>
      </c>
      <c r="U5355" s="218" t="n">
        <v>5.54</v>
      </c>
      <c r="V5355" s="0" t="s">
        <v>2215</v>
      </c>
      <c r="W5355" s="0" t="s">
        <v>2225</v>
      </c>
      <c r="X5355" s="0" t="s">
        <v>2176</v>
      </c>
      <c r="Y5355" s="0" t="s">
        <v>1310</v>
      </c>
      <c r="Z5355" s="0" t="s">
        <v>628</v>
      </c>
      <c r="AA5355" s="0" t="n">
        <v>809902</v>
      </c>
      <c r="AB5355" s="215" t="n">
        <v>37035.875</v>
      </c>
      <c r="AC5355" s="215" t="n">
        <v>37035.875</v>
      </c>
    </row>
    <row r="5356" customFormat="false" ht="12.75" hidden="false" customHeight="false" outlineLevel="0" collapsed="false">
      <c r="A5356" s="208" t="str">
        <f aca="false">B5356&amp;" "&amp;C5356&amp;" "&amp;D5356</f>
        <v>US Natural Gas Financial</v>
      </c>
      <c r="B5356" s="208" t="str">
        <f aca="false">IF((LEFT(N5356,2)="US"),"US","")</f>
        <v>US</v>
      </c>
      <c r="C5356" s="208" t="str">
        <f aca="false">M5356</f>
        <v>Natural Gas</v>
      </c>
      <c r="D5356" s="208" t="str">
        <f aca="false">IF(ISNUMBER(FIND("Phy",N5356))=TRUE(),"Physical","Financial")</f>
        <v>Financial</v>
      </c>
      <c r="E5356" s="208" t="n">
        <f aca="false">IF(VLOOKUP(S5356,'DD-Lookup'!$J$6:$L$50,3,FALSE())="Monthly",(YEAR(AC5356)-YEAR(AB5356))*12+MONTH(AC5356)-MONTH(AB5356)+1,(AC5356-AB5356+1))</f>
        <v>6</v>
      </c>
      <c r="F5356" s="239" t="n">
        <f aca="false">E5356*SUM(P5356:Q5356)</f>
        <v>330000</v>
      </c>
      <c r="G5356" s="214" t="n">
        <v>1294621</v>
      </c>
      <c r="H5356" s="215" t="n">
        <v>37035.6414583333</v>
      </c>
      <c r="I5356" s="0" t="s">
        <v>1023</v>
      </c>
      <c r="M5356" s="0" t="s">
        <v>858</v>
      </c>
      <c r="N5356" s="0" t="s">
        <v>1024</v>
      </c>
      <c r="O5356" s="0" t="s">
        <v>3347</v>
      </c>
      <c r="Q5356" s="216" t="n">
        <v>55000</v>
      </c>
      <c r="S5356" s="0" t="s">
        <v>1026</v>
      </c>
      <c r="T5356" s="0" t="s">
        <v>784</v>
      </c>
      <c r="U5356" s="218" t="n">
        <v>4.005</v>
      </c>
      <c r="V5356" s="0" t="s">
        <v>2906</v>
      </c>
      <c r="W5356" s="0" t="s">
        <v>1851</v>
      </c>
      <c r="X5356" s="0" t="s">
        <v>1852</v>
      </c>
      <c r="Y5356" s="0" t="s">
        <v>838</v>
      </c>
      <c r="Z5356" s="0" t="s">
        <v>571</v>
      </c>
      <c r="AA5356" s="0" t="s">
        <v>4180</v>
      </c>
      <c r="AB5356" s="215" t="n">
        <v>37037.875</v>
      </c>
      <c r="AC5356" s="215" t="n">
        <v>37042.875</v>
      </c>
    </row>
    <row r="5357" customFormat="false" ht="12.75" hidden="false" customHeight="false" outlineLevel="0" collapsed="false">
      <c r="A5357" s="208" t="str">
        <f aca="false">B5357&amp;" "&amp;C5357&amp;" "&amp;D5357</f>
        <v>US Natural Gas Financial</v>
      </c>
      <c r="B5357" s="208" t="str">
        <f aca="false">IF((LEFT(N5357,2)="US"),"US","")</f>
        <v>US</v>
      </c>
      <c r="C5357" s="208" t="str">
        <f aca="false">M5357</f>
        <v>Natural Gas</v>
      </c>
      <c r="D5357" s="208" t="str">
        <f aca="false">IF(ISNUMBER(FIND("Phy",N5357))=TRUE(),"Physical","Financial")</f>
        <v>Financial</v>
      </c>
      <c r="E5357" s="208" t="n">
        <f aca="false">IF(VLOOKUP(S5357,'DD-Lookup'!$J$6:$L$50,3,FALSE())="Monthly",(YEAR(AC5357)-YEAR(AB5357))*12+MONTH(AC5357)-MONTH(AB5357)+1,(AC5357-AB5357+1))</f>
        <v>365</v>
      </c>
      <c r="F5357" s="239" t="n">
        <f aca="false">E5357*SUM(P5357:Q5357)</f>
        <v>182500</v>
      </c>
      <c r="G5357" s="214" t="n">
        <v>1294622</v>
      </c>
      <c r="H5357" s="215" t="n">
        <v>37035.6415277778</v>
      </c>
      <c r="I5357" s="0" t="s">
        <v>1505</v>
      </c>
      <c r="M5357" s="0" t="s">
        <v>858</v>
      </c>
      <c r="N5357" s="0" t="s">
        <v>1024</v>
      </c>
      <c r="O5357" s="0" t="s">
        <v>1415</v>
      </c>
      <c r="Q5357" s="216" t="n">
        <v>500</v>
      </c>
      <c r="S5357" s="0" t="s">
        <v>1026</v>
      </c>
      <c r="T5357" s="0" t="s">
        <v>784</v>
      </c>
      <c r="U5357" s="218" t="n">
        <v>4.285</v>
      </c>
      <c r="V5357" s="0" t="s">
        <v>1554</v>
      </c>
      <c r="W5357" s="0" t="s">
        <v>1028</v>
      </c>
      <c r="X5357" s="0" t="s">
        <v>1029</v>
      </c>
      <c r="Y5357" s="0" t="s">
        <v>838</v>
      </c>
      <c r="Z5357" s="0" t="s">
        <v>571</v>
      </c>
      <c r="AA5357" s="0" t="s">
        <v>4181</v>
      </c>
      <c r="AB5357" s="215" t="n">
        <v>37257.875</v>
      </c>
      <c r="AC5357" s="215" t="n">
        <v>37621.875</v>
      </c>
    </row>
    <row r="5358" customFormat="false" ht="12.75" hidden="false" customHeight="false" outlineLevel="0" collapsed="false">
      <c r="A5358" s="208" t="str">
        <f aca="false">B5358&amp;" "&amp;C5358&amp;" "&amp;D5358</f>
        <v> Natural Gas Physical</v>
      </c>
      <c r="B5358" s="208" t="str">
        <f aca="false">IF((LEFT(N5358,2)="US"),"US","")</f>
        <v/>
      </c>
      <c r="C5358" s="208" t="str">
        <f aca="false">M5358</f>
        <v>Natural Gas</v>
      </c>
      <c r="D5358" s="208" t="str">
        <f aca="false">IF(ISNUMBER(FIND("Phy",N5358))=TRUE(),"Physical","Financial")</f>
        <v>Physical</v>
      </c>
      <c r="E5358" s="208" t="n">
        <f aca="false">IF(VLOOKUP(S5358,'DD-Lookup'!$J$6:$L$50,3,FALSE())="Monthly",(YEAR(AC5358)-YEAR(AB5358))*12+MONTH(AC5358)-MONTH(AB5358)+1,(AC5358-AB5358+1))</f>
        <v>1</v>
      </c>
      <c r="F5358" s="239" t="n">
        <f aca="false">E5358*SUM(P5358:Q5358)</f>
        <v>1000</v>
      </c>
      <c r="G5358" s="214" t="n">
        <v>1294623</v>
      </c>
      <c r="H5358" s="215" t="n">
        <v>37035.6419212963</v>
      </c>
      <c r="I5358" s="0" t="s">
        <v>4182</v>
      </c>
      <c r="M5358" s="0" t="s">
        <v>858</v>
      </c>
      <c r="N5358" s="0" t="s">
        <v>2171</v>
      </c>
      <c r="O5358" s="0" t="s">
        <v>2223</v>
      </c>
      <c r="Q5358" s="216" t="n">
        <v>1000</v>
      </c>
      <c r="S5358" s="0" t="s">
        <v>279</v>
      </c>
      <c r="T5358" s="0" t="s">
        <v>2173</v>
      </c>
      <c r="U5358" s="218" t="n">
        <v>5.575</v>
      </c>
      <c r="V5358" s="0" t="s">
        <v>4183</v>
      </c>
      <c r="W5358" s="0" t="s">
        <v>2225</v>
      </c>
      <c r="X5358" s="0" t="s">
        <v>2176</v>
      </c>
      <c r="Y5358" s="0" t="s">
        <v>1310</v>
      </c>
      <c r="Z5358" s="0" t="s">
        <v>628</v>
      </c>
      <c r="AA5358" s="0" t="n">
        <v>809904</v>
      </c>
      <c r="AB5358" s="215" t="n">
        <v>37035.875</v>
      </c>
      <c r="AC5358" s="215" t="n">
        <v>37035.875</v>
      </c>
    </row>
    <row r="5359" customFormat="false" ht="12.75" hidden="false" customHeight="false" outlineLevel="0" collapsed="false">
      <c r="A5359" s="208" t="str">
        <f aca="false">B5359&amp;" "&amp;C5359&amp;" "&amp;D5359</f>
        <v>US Natural Gas Financial</v>
      </c>
      <c r="B5359" s="208" t="str">
        <f aca="false">IF((LEFT(N5359,2)="US"),"US","")</f>
        <v>US</v>
      </c>
      <c r="C5359" s="208" t="str">
        <f aca="false">M5359</f>
        <v>Natural Gas</v>
      </c>
      <c r="D5359" s="208" t="str">
        <f aca="false">IF(ISNUMBER(FIND("Phy",N5359))=TRUE(),"Physical","Financial")</f>
        <v>Financial</v>
      </c>
      <c r="E5359" s="208" t="n">
        <f aca="false">IF(VLOOKUP(S5359,'DD-Lookup'!$J$6:$L$50,3,FALSE())="Monthly",(YEAR(AC5359)-YEAR(AB5359))*12+MONTH(AC5359)-MONTH(AB5359)+1,(AC5359-AB5359+1))</f>
        <v>31</v>
      </c>
      <c r="F5359" s="239" t="n">
        <f aca="false">E5359*SUM(P5359:Q5359)</f>
        <v>155000</v>
      </c>
      <c r="G5359" s="214" t="n">
        <v>1294624</v>
      </c>
      <c r="H5359" s="215" t="n">
        <v>37035.6420023148</v>
      </c>
      <c r="I5359" s="0" t="s">
        <v>1112</v>
      </c>
      <c r="M5359" s="0" t="s">
        <v>858</v>
      </c>
      <c r="N5359" s="0" t="s">
        <v>1024</v>
      </c>
      <c r="O5359" s="0" t="s">
        <v>1099</v>
      </c>
      <c r="Q5359" s="216" t="n">
        <v>5000</v>
      </c>
      <c r="S5359" s="0" t="s">
        <v>1026</v>
      </c>
      <c r="T5359" s="0" t="s">
        <v>784</v>
      </c>
      <c r="U5359" s="218" t="n">
        <v>4.12</v>
      </c>
      <c r="V5359" s="0" t="s">
        <v>2153</v>
      </c>
      <c r="W5359" s="0" t="s">
        <v>1028</v>
      </c>
      <c r="X5359" s="0" t="s">
        <v>1029</v>
      </c>
      <c r="Y5359" s="0" t="s">
        <v>838</v>
      </c>
      <c r="Z5359" s="0" t="s">
        <v>571</v>
      </c>
      <c r="AA5359" s="0" t="s">
        <v>4184</v>
      </c>
      <c r="AB5359" s="215" t="n">
        <v>37073.875</v>
      </c>
      <c r="AC5359" s="215" t="n">
        <v>37103.875</v>
      </c>
    </row>
    <row r="5360" customFormat="false" ht="12.75" hidden="false" customHeight="false" outlineLevel="0" collapsed="false">
      <c r="A5360" s="208" t="str">
        <f aca="false">B5360&amp;" "&amp;C5360&amp;" "&amp;D5360</f>
        <v>US Natural Gas Financial</v>
      </c>
      <c r="B5360" s="208" t="str">
        <f aca="false">IF((LEFT(N5360,2)="US"),"US","")</f>
        <v>US</v>
      </c>
      <c r="C5360" s="208" t="str">
        <f aca="false">M5360</f>
        <v>Natural Gas</v>
      </c>
      <c r="D5360" s="208" t="str">
        <f aca="false">IF(ISNUMBER(FIND("Phy",N5360))=TRUE(),"Physical","Financial")</f>
        <v>Financial</v>
      </c>
      <c r="E5360" s="208" t="n">
        <f aca="false">IF(VLOOKUP(S5360,'DD-Lookup'!$J$6:$L$50,3,FALSE())="Monthly",(YEAR(AC5360)-YEAR(AB5360))*12+MONTH(AC5360)-MONTH(AB5360)+1,(AC5360-AB5360+1))</f>
        <v>6</v>
      </c>
      <c r="F5360" s="239" t="n">
        <f aca="false">E5360*SUM(P5360:Q5360)</f>
        <v>150000</v>
      </c>
      <c r="G5360" s="214" t="n">
        <v>1294627</v>
      </c>
      <c r="H5360" s="215" t="n">
        <v>37035.6425</v>
      </c>
      <c r="I5360" s="0" t="s">
        <v>1023</v>
      </c>
      <c r="M5360" s="0" t="s">
        <v>858</v>
      </c>
      <c r="N5360" s="0" t="s">
        <v>1024</v>
      </c>
      <c r="O5360" s="0" t="s">
        <v>3347</v>
      </c>
      <c r="Q5360" s="216" t="n">
        <v>25000</v>
      </c>
      <c r="S5360" s="0" t="s">
        <v>1026</v>
      </c>
      <c r="T5360" s="0" t="s">
        <v>784</v>
      </c>
      <c r="U5360" s="218" t="n">
        <v>4.01</v>
      </c>
      <c r="V5360" s="0" t="s">
        <v>2906</v>
      </c>
      <c r="W5360" s="0" t="s">
        <v>1851</v>
      </c>
      <c r="X5360" s="0" t="s">
        <v>1852</v>
      </c>
      <c r="Y5360" s="0" t="s">
        <v>838</v>
      </c>
      <c r="Z5360" s="0" t="s">
        <v>571</v>
      </c>
      <c r="AA5360" s="0" t="s">
        <v>4185</v>
      </c>
      <c r="AB5360" s="215" t="n">
        <v>37037.875</v>
      </c>
      <c r="AC5360" s="215" t="n">
        <v>37042.875</v>
      </c>
    </row>
    <row r="5361" customFormat="false" ht="12.75" hidden="false" customHeight="false" outlineLevel="0" collapsed="false">
      <c r="A5361" s="208" t="str">
        <f aca="false">B5361&amp;" "&amp;C5361&amp;" "&amp;D5361</f>
        <v> Natural Gas Financial</v>
      </c>
      <c r="B5361" s="208" t="str">
        <f aca="false">IF((LEFT(N5361,2)="US"),"US","")</f>
        <v/>
      </c>
      <c r="C5361" s="208" t="str">
        <f aca="false">M5361</f>
        <v>Natural Gas</v>
      </c>
      <c r="D5361" s="208" t="str">
        <f aca="false">IF(ISNUMBER(FIND("Phy",N5361))=TRUE(),"Physical","Financial")</f>
        <v>Financial</v>
      </c>
      <c r="E5361" s="208" t="n">
        <f aca="false">IF(VLOOKUP(S5361,'DD-Lookup'!$J$6:$L$50,3,FALSE())="Monthly",(YEAR(AC5361)-YEAR(AB5361))*12+MONTH(AC5361)-MONTH(AB5361)+1,(AC5361-AB5361+1))</f>
        <v>31</v>
      </c>
      <c r="F5361" s="239" t="n">
        <f aca="false">E5361*SUM(P5361:Q5361)</f>
        <v>155000</v>
      </c>
      <c r="G5361" s="214" t="n">
        <v>1294628</v>
      </c>
      <c r="H5361" s="215" t="n">
        <v>37035.6426157407</v>
      </c>
      <c r="I5361" s="0" t="s">
        <v>1694</v>
      </c>
      <c r="M5361" s="0" t="s">
        <v>858</v>
      </c>
      <c r="N5361" s="0" t="s">
        <v>2540</v>
      </c>
      <c r="O5361" s="0" t="s">
        <v>4186</v>
      </c>
      <c r="Q5361" s="216" t="n">
        <v>5000</v>
      </c>
      <c r="S5361" s="0" t="s">
        <v>1026</v>
      </c>
      <c r="T5361" s="0" t="s">
        <v>784</v>
      </c>
      <c r="U5361" s="218" t="n">
        <v>-0.37</v>
      </c>
      <c r="V5361" s="0" t="s">
        <v>4187</v>
      </c>
      <c r="W5361" s="0" t="s">
        <v>2543</v>
      </c>
      <c r="X5361" s="0" t="s">
        <v>2768</v>
      </c>
      <c r="Y5361" s="0" t="s">
        <v>838</v>
      </c>
      <c r="Z5361" s="0" t="s">
        <v>628</v>
      </c>
      <c r="AA5361" s="0" t="s">
        <v>4188</v>
      </c>
      <c r="AB5361" s="215" t="n">
        <v>37073.875</v>
      </c>
      <c r="AC5361" s="215" t="n">
        <v>37103.875</v>
      </c>
    </row>
    <row r="5362" customFormat="false" ht="12.75" hidden="false" customHeight="false" outlineLevel="0" collapsed="false">
      <c r="A5362" s="208" t="str">
        <f aca="false">B5362&amp;" "&amp;C5362&amp;" "&amp;D5362</f>
        <v> Natural Gas Physical</v>
      </c>
      <c r="B5362" s="208" t="str">
        <f aca="false">IF((LEFT(N5362,2)="US"),"US","")</f>
        <v/>
      </c>
      <c r="C5362" s="208" t="str">
        <f aca="false">M5362</f>
        <v>Natural Gas</v>
      </c>
      <c r="D5362" s="208" t="str">
        <f aca="false">IF(ISNUMBER(FIND("Phy",N5362))=TRUE(),"Physical","Financial")</f>
        <v>Physical</v>
      </c>
      <c r="E5362" s="208" t="n">
        <f aca="false">IF(VLOOKUP(S5362,'DD-Lookup'!$J$6:$L$50,3,FALSE())="Monthly",(YEAR(AC5362)-YEAR(AB5362))*12+MONTH(AC5362)-MONTH(AB5362)+1,(AC5362-AB5362+1))</f>
        <v>1</v>
      </c>
      <c r="F5362" s="239" t="n">
        <f aca="false">E5362*SUM(P5362:Q5362)</f>
        <v>2500</v>
      </c>
      <c r="G5362" s="214" t="n">
        <v>1294629</v>
      </c>
      <c r="H5362" s="215" t="n">
        <v>37035.6426273148</v>
      </c>
      <c r="I5362" s="0" t="s">
        <v>4142</v>
      </c>
      <c r="M5362" s="0" t="s">
        <v>858</v>
      </c>
      <c r="N5362" s="0" t="s">
        <v>2171</v>
      </c>
      <c r="O5362" s="0" t="s">
        <v>2223</v>
      </c>
      <c r="P5362" s="216" t="n">
        <v>2500</v>
      </c>
      <c r="S5362" s="0" t="s">
        <v>279</v>
      </c>
      <c r="T5362" s="0" t="s">
        <v>2173</v>
      </c>
      <c r="U5362" s="218" t="n">
        <v>5.55</v>
      </c>
      <c r="V5362" s="0" t="s">
        <v>4143</v>
      </c>
      <c r="W5362" s="0" t="s">
        <v>2225</v>
      </c>
      <c r="X5362" s="0" t="s">
        <v>2176</v>
      </c>
      <c r="Y5362" s="0" t="s">
        <v>1310</v>
      </c>
      <c r="Z5362" s="0" t="s">
        <v>628</v>
      </c>
      <c r="AA5362" s="0" t="n">
        <v>809911</v>
      </c>
      <c r="AB5362" s="215" t="n">
        <v>37035.875</v>
      </c>
      <c r="AC5362" s="215" t="n">
        <v>37035.875</v>
      </c>
    </row>
    <row r="5363" customFormat="false" ht="12.75" hidden="false" customHeight="false" outlineLevel="0" collapsed="false">
      <c r="A5363" s="208" t="str">
        <f aca="false">B5363&amp;" "&amp;C5363&amp;" "&amp;D5363</f>
        <v>US Natural Gas Physical</v>
      </c>
      <c r="B5363" s="208" t="str">
        <f aca="false">IF((LEFT(N5363,2)="US"),"US","")</f>
        <v>US</v>
      </c>
      <c r="C5363" s="208" t="str">
        <f aca="false">M5363</f>
        <v>Natural Gas</v>
      </c>
      <c r="D5363" s="208" t="str">
        <f aca="false">IF(ISNUMBER(FIND("Phy",N5363))=TRUE(),"Physical","Financial")</f>
        <v>Physical</v>
      </c>
      <c r="E5363" s="208" t="n">
        <f aca="false">IF(VLOOKUP(S5363,'DD-Lookup'!$J$6:$L$50,3,FALSE())="Monthly",(YEAR(AC5363)-YEAR(AB5363))*12+MONTH(AC5363)-MONTH(AB5363)+1,(AC5363-AB5363+1))</f>
        <v>30</v>
      </c>
      <c r="F5363" s="239" t="n">
        <f aca="false">E5363*SUM(P5363:Q5363)</f>
        <v>150000</v>
      </c>
      <c r="G5363" s="214" t="n">
        <v>1294630</v>
      </c>
      <c r="H5363" s="215" t="n">
        <v>37035.643587963</v>
      </c>
      <c r="I5363" s="0" t="s">
        <v>2181</v>
      </c>
      <c r="M5363" s="0" t="s">
        <v>858</v>
      </c>
      <c r="N5363" s="0" t="s">
        <v>1501</v>
      </c>
      <c r="O5363" s="0" t="s">
        <v>4054</v>
      </c>
      <c r="Q5363" s="216" t="n">
        <v>5000</v>
      </c>
      <c r="S5363" s="0" t="s">
        <v>1026</v>
      </c>
      <c r="T5363" s="0" t="s">
        <v>784</v>
      </c>
      <c r="U5363" s="218" t="n">
        <v>-0.0275</v>
      </c>
      <c r="V5363" s="0" t="s">
        <v>2182</v>
      </c>
      <c r="W5363" s="0" t="s">
        <v>1361</v>
      </c>
      <c r="X5363" s="0" t="s">
        <v>1362</v>
      </c>
      <c r="Y5363" s="0" t="s">
        <v>1310</v>
      </c>
      <c r="Z5363" s="0" t="s">
        <v>571</v>
      </c>
      <c r="AA5363" s="0" t="s">
        <v>4189</v>
      </c>
      <c r="AB5363" s="215" t="n">
        <v>37043.875</v>
      </c>
      <c r="AC5363" s="215" t="n">
        <v>37072.875</v>
      </c>
    </row>
    <row r="5364" customFormat="false" ht="12.75" hidden="false" customHeight="false" outlineLevel="0" collapsed="false">
      <c r="A5364" s="208" t="str">
        <f aca="false">B5364&amp;" "&amp;C5364&amp;" "&amp;D5364</f>
        <v>US Natural Gas Financial</v>
      </c>
      <c r="B5364" s="208" t="str">
        <f aca="false">IF((LEFT(N5364,2)="US"),"US","")</f>
        <v>US</v>
      </c>
      <c r="C5364" s="208" t="str">
        <f aca="false">M5364</f>
        <v>Natural Gas</v>
      </c>
      <c r="D5364" s="208" t="str">
        <f aca="false">IF(ISNUMBER(FIND("Phy",N5364))=TRUE(),"Physical","Financial")</f>
        <v>Financial</v>
      </c>
      <c r="E5364" s="208" t="n">
        <f aca="false">IF(VLOOKUP(S5364,'DD-Lookup'!$J$6:$L$50,3,FALSE())="Monthly",(YEAR(AC5364)-YEAR(AB5364))*12+MONTH(AC5364)-MONTH(AB5364)+1,(AC5364-AB5364+1))</f>
        <v>30</v>
      </c>
      <c r="F5364" s="239" t="n">
        <f aca="false">E5364*SUM(P5364:Q5364)</f>
        <v>660000</v>
      </c>
      <c r="G5364" s="214" t="n">
        <v>1294631</v>
      </c>
      <c r="H5364" s="215" t="n">
        <v>37035.6436342593</v>
      </c>
      <c r="I5364" s="0" t="s">
        <v>1059</v>
      </c>
      <c r="J5364" s="0" t="s">
        <v>4190</v>
      </c>
      <c r="K5364" s="0" t="s">
        <v>1200</v>
      </c>
      <c r="M5364" s="0" t="s">
        <v>858</v>
      </c>
      <c r="N5364" s="0" t="s">
        <v>1482</v>
      </c>
      <c r="O5364" s="0" t="s">
        <v>3665</v>
      </c>
      <c r="P5364" s="216" t="n">
        <v>22000</v>
      </c>
      <c r="S5364" s="0" t="s">
        <v>1026</v>
      </c>
      <c r="T5364" s="0" t="s">
        <v>784</v>
      </c>
      <c r="U5364" s="218" t="n">
        <v>-0.015</v>
      </c>
      <c r="V5364" s="0" t="s">
        <v>4191</v>
      </c>
      <c r="W5364" s="0" t="s">
        <v>2199</v>
      </c>
      <c r="X5364" s="0" t="s">
        <v>2200</v>
      </c>
      <c r="Y5364" s="0" t="s">
        <v>838</v>
      </c>
      <c r="Z5364" s="0" t="s">
        <v>571</v>
      </c>
      <c r="AA5364" s="0" t="s">
        <v>4192</v>
      </c>
      <c r="AB5364" s="215" t="n">
        <v>37043.875</v>
      </c>
      <c r="AC5364" s="215" t="n">
        <v>37072.875</v>
      </c>
    </row>
    <row r="5365" customFormat="false" ht="12.75" hidden="false" customHeight="false" outlineLevel="0" collapsed="false">
      <c r="A5365" s="208" t="str">
        <f aca="false">B5365&amp;" "&amp;C5365&amp;" "&amp;D5365</f>
        <v>US Natural Gas Financial</v>
      </c>
      <c r="B5365" s="208" t="str">
        <f aca="false">IF((LEFT(N5365,2)="US"),"US","")</f>
        <v>US</v>
      </c>
      <c r="C5365" s="208" t="str">
        <f aca="false">M5365</f>
        <v>Natural Gas</v>
      </c>
      <c r="D5365" s="208" t="str">
        <f aca="false">IF(ISNUMBER(FIND("Phy",N5365))=TRUE(),"Physical","Financial")</f>
        <v>Financial</v>
      </c>
      <c r="E5365" s="208" t="n">
        <f aca="false">IF(VLOOKUP(S5365,'DD-Lookup'!$J$6:$L$50,3,FALSE())="Monthly",(YEAR(AC5365)-YEAR(AB5365))*12+MONTH(AC5365)-MONTH(AB5365)+1,(AC5365-AB5365+1))</f>
        <v>153</v>
      </c>
      <c r="F5365" s="239" t="n">
        <f aca="false">E5365*SUM(P5365:Q5365)</f>
        <v>765000</v>
      </c>
      <c r="G5365" s="214" t="n">
        <v>1294632</v>
      </c>
      <c r="H5365" s="215" t="n">
        <v>37035.6436574074</v>
      </c>
      <c r="I5365" s="0" t="s">
        <v>600</v>
      </c>
      <c r="M5365" s="0" t="s">
        <v>858</v>
      </c>
      <c r="N5365" s="0" t="s">
        <v>1024</v>
      </c>
      <c r="O5365" s="0" t="s">
        <v>1303</v>
      </c>
      <c r="Q5365" s="216" t="n">
        <v>5000</v>
      </c>
      <c r="S5365" s="0" t="s">
        <v>1026</v>
      </c>
      <c r="T5365" s="0" t="s">
        <v>784</v>
      </c>
      <c r="U5365" s="218" t="n">
        <v>4.175</v>
      </c>
      <c r="V5365" s="0" t="s">
        <v>3134</v>
      </c>
      <c r="W5365" s="0" t="s">
        <v>1028</v>
      </c>
      <c r="X5365" s="0" t="s">
        <v>1029</v>
      </c>
      <c r="Y5365" s="0" t="s">
        <v>838</v>
      </c>
      <c r="Z5365" s="0" t="s">
        <v>571</v>
      </c>
      <c r="AA5365" s="0" t="s">
        <v>4193</v>
      </c>
      <c r="AB5365" s="215" t="n">
        <v>37043</v>
      </c>
      <c r="AC5365" s="215" t="n">
        <v>37195</v>
      </c>
    </row>
    <row r="5366" customFormat="false" ht="12.75" hidden="false" customHeight="false" outlineLevel="0" collapsed="false">
      <c r="A5366" s="208" t="str">
        <f aca="false">B5366&amp;" "&amp;C5366&amp;" "&amp;D5366</f>
        <v>US Natural Gas Physical</v>
      </c>
      <c r="B5366" s="208" t="str">
        <f aca="false">IF((LEFT(N5366,2)="US"),"US","")</f>
        <v>US</v>
      </c>
      <c r="C5366" s="208" t="str">
        <f aca="false">M5366</f>
        <v>Natural Gas</v>
      </c>
      <c r="D5366" s="208" t="str">
        <f aca="false">IF(ISNUMBER(FIND("Phy",N5366))=TRUE(),"Physical","Financial")</f>
        <v>Physical</v>
      </c>
      <c r="E5366" s="208" t="n">
        <f aca="false">IF(VLOOKUP(S5366,'DD-Lookup'!$J$6:$L$50,3,FALSE())="Monthly",(YEAR(AC5366)-YEAR(AB5366))*12+MONTH(AC5366)-MONTH(AB5366)+1,(AC5366-AB5366+1))</f>
        <v>30</v>
      </c>
      <c r="F5366" s="239" t="n">
        <f aca="false">E5366*SUM(P5366:Q5366)</f>
        <v>45000</v>
      </c>
      <c r="G5366" s="214" t="n">
        <v>1294633</v>
      </c>
      <c r="H5366" s="215" t="n">
        <v>37035.6438425926</v>
      </c>
      <c r="I5366" s="0" t="s">
        <v>2181</v>
      </c>
      <c r="M5366" s="0" t="s">
        <v>858</v>
      </c>
      <c r="N5366" s="0" t="s">
        <v>1501</v>
      </c>
      <c r="O5366" s="0" t="s">
        <v>4194</v>
      </c>
      <c r="P5366" s="216" t="n">
        <v>1500</v>
      </c>
      <c r="S5366" s="0" t="s">
        <v>1026</v>
      </c>
      <c r="T5366" s="0" t="s">
        <v>784</v>
      </c>
      <c r="U5366" s="218" t="n">
        <v>-0.015</v>
      </c>
      <c r="V5366" s="0" t="s">
        <v>2182</v>
      </c>
      <c r="W5366" s="0" t="s">
        <v>1361</v>
      </c>
      <c r="X5366" s="0" t="s">
        <v>1362</v>
      </c>
      <c r="Y5366" s="0" t="s">
        <v>1310</v>
      </c>
      <c r="Z5366" s="0" t="s">
        <v>571</v>
      </c>
      <c r="AA5366" s="0" t="s">
        <v>4195</v>
      </c>
      <c r="AB5366" s="215" t="n">
        <v>37043.875</v>
      </c>
      <c r="AC5366" s="215" t="n">
        <v>37072.875</v>
      </c>
    </row>
    <row r="5367" customFormat="false" ht="12.75" hidden="false" customHeight="false" outlineLevel="0" collapsed="false">
      <c r="A5367" s="208" t="str">
        <f aca="false">B5367&amp;" "&amp;C5367&amp;" "&amp;D5367</f>
        <v>US Natural Gas Financial</v>
      </c>
      <c r="B5367" s="208" t="str">
        <f aca="false">IF((LEFT(N5367,2)="US"),"US","")</f>
        <v>US</v>
      </c>
      <c r="C5367" s="208" t="str">
        <f aca="false">M5367</f>
        <v>Natural Gas</v>
      </c>
      <c r="D5367" s="208" t="str">
        <f aca="false">IF(ISNUMBER(FIND("Phy",N5367))=TRUE(),"Physical","Financial")</f>
        <v>Financial</v>
      </c>
      <c r="E5367" s="208" t="n">
        <f aca="false">IF(VLOOKUP(S5367,'DD-Lookup'!$J$6:$L$50,3,FALSE())="Monthly",(YEAR(AC5367)-YEAR(AB5367))*12+MONTH(AC5367)-MONTH(AB5367)+1,(AC5367-AB5367+1))</f>
        <v>6</v>
      </c>
      <c r="F5367" s="239" t="n">
        <f aca="false">E5367*SUM(P5367:Q5367)</f>
        <v>60000</v>
      </c>
      <c r="G5367" s="214" t="n">
        <v>1294634</v>
      </c>
      <c r="H5367" s="215" t="n">
        <v>37035.6439930556</v>
      </c>
      <c r="I5367" s="0" t="s">
        <v>1505</v>
      </c>
      <c r="M5367" s="0" t="s">
        <v>858</v>
      </c>
      <c r="N5367" s="0" t="s">
        <v>1024</v>
      </c>
      <c r="O5367" s="0" t="s">
        <v>3235</v>
      </c>
      <c r="Q5367" s="216" t="n">
        <v>10000</v>
      </c>
      <c r="S5367" s="0" t="s">
        <v>1026</v>
      </c>
      <c r="T5367" s="0" t="s">
        <v>784</v>
      </c>
      <c r="U5367" s="218" t="n">
        <v>4</v>
      </c>
      <c r="V5367" s="0" t="s">
        <v>2190</v>
      </c>
      <c r="W5367" s="0" t="s">
        <v>1406</v>
      </c>
      <c r="X5367" s="0" t="s">
        <v>1407</v>
      </c>
      <c r="Y5367" s="0" t="s">
        <v>838</v>
      </c>
      <c r="Z5367" s="0" t="s">
        <v>571</v>
      </c>
      <c r="AA5367" s="0" t="s">
        <v>4196</v>
      </c>
      <c r="AB5367" s="215" t="n">
        <v>37037.875</v>
      </c>
      <c r="AC5367" s="215" t="n">
        <v>37042.875</v>
      </c>
    </row>
    <row r="5368" customFormat="false" ht="12.75" hidden="false" customHeight="false" outlineLevel="0" collapsed="false">
      <c r="A5368" s="208" t="str">
        <f aca="false">B5368&amp;" "&amp;C5368&amp;" "&amp;D5368</f>
        <v>US Natural Gas Financial</v>
      </c>
      <c r="B5368" s="208" t="str">
        <f aca="false">IF((LEFT(N5368,2)="US"),"US","")</f>
        <v>US</v>
      </c>
      <c r="C5368" s="208" t="str">
        <f aca="false">M5368</f>
        <v>Natural Gas</v>
      </c>
      <c r="D5368" s="208" t="str">
        <f aca="false">IF(ISNUMBER(FIND("Phy",N5368))=TRUE(),"Physical","Financial")</f>
        <v>Financial</v>
      </c>
      <c r="E5368" s="208" t="n">
        <f aca="false">IF(VLOOKUP(S5368,'DD-Lookup'!$J$6:$L$50,3,FALSE())="Monthly",(YEAR(AC5368)-YEAR(AB5368))*12+MONTH(AC5368)-MONTH(AB5368)+1,(AC5368-AB5368+1))</f>
        <v>30</v>
      </c>
      <c r="F5368" s="239" t="n">
        <f aca="false">E5368*SUM(P5368:Q5368)</f>
        <v>300000</v>
      </c>
      <c r="G5368" s="214" t="n">
        <v>1294635</v>
      </c>
      <c r="H5368" s="215" t="n">
        <v>37035.6440509259</v>
      </c>
      <c r="I5368" s="0" t="s">
        <v>593</v>
      </c>
      <c r="M5368" s="0" t="s">
        <v>858</v>
      </c>
      <c r="N5368" s="0" t="s">
        <v>1482</v>
      </c>
      <c r="O5368" s="0" t="s">
        <v>4197</v>
      </c>
      <c r="Q5368" s="216" t="n">
        <v>10000</v>
      </c>
      <c r="S5368" s="0" t="s">
        <v>1026</v>
      </c>
      <c r="T5368" s="0" t="s">
        <v>784</v>
      </c>
      <c r="U5368" s="218" t="n">
        <v>-0.07</v>
      </c>
      <c r="V5368" s="0" t="s">
        <v>3329</v>
      </c>
      <c r="W5368" s="0" t="s">
        <v>1881</v>
      </c>
      <c r="X5368" s="0" t="s">
        <v>2505</v>
      </c>
      <c r="Y5368" s="0" t="s">
        <v>838</v>
      </c>
      <c r="Z5368" s="0" t="s">
        <v>571</v>
      </c>
      <c r="AA5368" s="0" t="s">
        <v>4198</v>
      </c>
      <c r="AB5368" s="215" t="n">
        <v>37043.875</v>
      </c>
      <c r="AC5368" s="215" t="n">
        <v>37072.875</v>
      </c>
    </row>
    <row r="5369" customFormat="false" ht="12.75" hidden="false" customHeight="false" outlineLevel="0" collapsed="false">
      <c r="A5369" s="208" t="str">
        <f aca="false">B5369&amp;" "&amp;C5369&amp;" "&amp;D5369</f>
        <v>US Natural Gas Physical</v>
      </c>
      <c r="B5369" s="208" t="str">
        <f aca="false">IF((LEFT(N5369,2)="US"),"US","")</f>
        <v>US</v>
      </c>
      <c r="C5369" s="208" t="str">
        <f aca="false">M5369</f>
        <v>Natural Gas</v>
      </c>
      <c r="D5369" s="208" t="str">
        <f aca="false">IF(ISNUMBER(FIND("Phy",N5369))=TRUE(),"Physical","Financial")</f>
        <v>Physical</v>
      </c>
      <c r="E5369" s="208" t="n">
        <f aca="false">IF(VLOOKUP(S5369,'DD-Lookup'!$J$6:$L$50,3,FALSE())="Monthly",(YEAR(AC5369)-YEAR(AB5369))*12+MONTH(AC5369)-MONTH(AB5369)+1,(AC5369-AB5369+1))</f>
        <v>30</v>
      </c>
      <c r="F5369" s="239" t="n">
        <f aca="false">E5369*SUM(P5369:Q5369)</f>
        <v>3180</v>
      </c>
      <c r="G5369" s="214" t="n">
        <v>1294636</v>
      </c>
      <c r="H5369" s="215" t="n">
        <v>37035.6453935185</v>
      </c>
      <c r="I5369" s="0" t="s">
        <v>1976</v>
      </c>
      <c r="M5369" s="0" t="s">
        <v>858</v>
      </c>
      <c r="N5369" s="0" t="s">
        <v>1501</v>
      </c>
      <c r="O5369" s="0" t="s">
        <v>3594</v>
      </c>
      <c r="Q5369" s="216" t="n">
        <v>106</v>
      </c>
      <c r="S5369" s="0" t="s">
        <v>1026</v>
      </c>
      <c r="T5369" s="0" t="s">
        <v>784</v>
      </c>
      <c r="U5369" s="218" t="n">
        <v>-0.0225</v>
      </c>
      <c r="V5369" s="0" t="s">
        <v>2809</v>
      </c>
      <c r="W5369" s="0" t="s">
        <v>1361</v>
      </c>
      <c r="X5369" s="0" t="s">
        <v>1362</v>
      </c>
      <c r="Y5369" s="0" t="s">
        <v>1310</v>
      </c>
      <c r="Z5369" s="0" t="s">
        <v>571</v>
      </c>
      <c r="AA5369" s="0" t="s">
        <v>4199</v>
      </c>
      <c r="AB5369" s="215" t="n">
        <v>37043.875</v>
      </c>
      <c r="AC5369" s="215" t="n">
        <v>37072.875</v>
      </c>
    </row>
    <row r="5370" customFormat="false" ht="12.75" hidden="false" customHeight="false" outlineLevel="0" collapsed="false">
      <c r="A5370" s="208" t="str">
        <f aca="false">B5370&amp;" "&amp;C5370&amp;" "&amp;D5370</f>
        <v>US Natural Gas Financial</v>
      </c>
      <c r="B5370" s="208" t="str">
        <f aca="false">IF((LEFT(N5370,2)="US"),"US","")</f>
        <v>US</v>
      </c>
      <c r="C5370" s="208" t="str">
        <f aca="false">M5370</f>
        <v>Natural Gas</v>
      </c>
      <c r="D5370" s="208" t="str">
        <f aca="false">IF(ISNUMBER(FIND("Phy",N5370))=TRUE(),"Physical","Financial")</f>
        <v>Financial</v>
      </c>
      <c r="E5370" s="208" t="n">
        <f aca="false">IF(VLOOKUP(S5370,'DD-Lookup'!$J$6:$L$50,3,FALSE())="Monthly",(YEAR(AC5370)-YEAR(AB5370))*12+MONTH(AC5370)-MONTH(AB5370)+1,(AC5370-AB5370+1))</f>
        <v>30</v>
      </c>
      <c r="F5370" s="239" t="n">
        <f aca="false">E5370*SUM(P5370:Q5370)</f>
        <v>750000</v>
      </c>
      <c r="G5370" s="214" t="n">
        <v>1294637</v>
      </c>
      <c r="H5370" s="215" t="n">
        <v>37035.645625</v>
      </c>
      <c r="I5370" s="0" t="s">
        <v>1059</v>
      </c>
      <c r="M5370" s="0" t="s">
        <v>858</v>
      </c>
      <c r="N5370" s="0" t="s">
        <v>1482</v>
      </c>
      <c r="O5370" s="0" t="s">
        <v>4200</v>
      </c>
      <c r="Q5370" s="216" t="n">
        <v>25000</v>
      </c>
      <c r="S5370" s="0" t="s">
        <v>1026</v>
      </c>
      <c r="T5370" s="0" t="s">
        <v>784</v>
      </c>
      <c r="U5370" s="218" t="n">
        <v>-0.0175</v>
      </c>
      <c r="V5370" s="0" t="s">
        <v>1496</v>
      </c>
      <c r="W5370" s="0" t="s">
        <v>2199</v>
      </c>
      <c r="X5370" s="0" t="s">
        <v>2200</v>
      </c>
      <c r="Y5370" s="0" t="s">
        <v>838</v>
      </c>
      <c r="Z5370" s="0" t="s">
        <v>571</v>
      </c>
      <c r="AA5370" s="0" t="s">
        <v>4201</v>
      </c>
      <c r="AB5370" s="215" t="n">
        <v>37043.875</v>
      </c>
      <c r="AC5370" s="215" t="n">
        <v>37072.875</v>
      </c>
    </row>
    <row r="5371" customFormat="false" ht="12.75" hidden="false" customHeight="false" outlineLevel="0" collapsed="false">
      <c r="A5371" s="208" t="str">
        <f aca="false">B5371&amp;" "&amp;C5371&amp;" "&amp;D5371</f>
        <v>US Natural Gas Financial</v>
      </c>
      <c r="B5371" s="208" t="str">
        <f aca="false">IF((LEFT(N5371,2)="US"),"US","")</f>
        <v>US</v>
      </c>
      <c r="C5371" s="208" t="str">
        <f aca="false">M5371</f>
        <v>Natural Gas</v>
      </c>
      <c r="D5371" s="208" t="str">
        <f aca="false">IF(ISNUMBER(FIND("Phy",N5371))=TRUE(),"Physical","Financial")</f>
        <v>Financial</v>
      </c>
      <c r="E5371" s="208" t="n">
        <f aca="false">IF(VLOOKUP(S5371,'DD-Lookup'!$J$6:$L$50,3,FALSE())="Monthly",(YEAR(AC5371)-YEAR(AB5371))*12+MONTH(AC5371)-MONTH(AB5371)+1,(AC5371-AB5371+1))</f>
        <v>123</v>
      </c>
      <c r="F5371" s="239" t="n">
        <f aca="false">E5371*SUM(P5371:Q5371)</f>
        <v>1230000</v>
      </c>
      <c r="G5371" s="214" t="n">
        <v>1294638</v>
      </c>
      <c r="H5371" s="215" t="n">
        <v>37035.6472800926</v>
      </c>
      <c r="I5371" s="0" t="s">
        <v>593</v>
      </c>
      <c r="M5371" s="0" t="s">
        <v>858</v>
      </c>
      <c r="N5371" s="0" t="s">
        <v>1482</v>
      </c>
      <c r="O5371" s="0" t="s">
        <v>4202</v>
      </c>
      <c r="Q5371" s="216" t="n">
        <v>10000</v>
      </c>
      <c r="S5371" s="0" t="s">
        <v>1026</v>
      </c>
      <c r="T5371" s="0" t="s">
        <v>784</v>
      </c>
      <c r="U5371" s="218" t="n">
        <v>-0.07</v>
      </c>
      <c r="V5371" s="0" t="s">
        <v>3329</v>
      </c>
      <c r="W5371" s="0" t="s">
        <v>1881</v>
      </c>
      <c r="X5371" s="0" t="s">
        <v>2505</v>
      </c>
      <c r="Y5371" s="0" t="s">
        <v>838</v>
      </c>
      <c r="Z5371" s="0" t="s">
        <v>571</v>
      </c>
      <c r="AA5371" s="0" t="s">
        <v>4203</v>
      </c>
      <c r="AB5371" s="215" t="n">
        <v>37073</v>
      </c>
      <c r="AC5371" s="215" t="n">
        <v>37195</v>
      </c>
    </row>
    <row r="5372" customFormat="false" ht="12.75" hidden="false" customHeight="false" outlineLevel="0" collapsed="false">
      <c r="A5372" s="208" t="str">
        <f aca="false">B5372&amp;" "&amp;C5372&amp;" "&amp;D5372</f>
        <v>US Natural Gas Physical</v>
      </c>
      <c r="B5372" s="208" t="str">
        <f aca="false">IF((LEFT(N5372,2)="US"),"US","")</f>
        <v>US</v>
      </c>
      <c r="C5372" s="208" t="str">
        <f aca="false">M5372</f>
        <v>Natural Gas</v>
      </c>
      <c r="D5372" s="208" t="str">
        <f aca="false">IF(ISNUMBER(FIND("Phy",N5372))=TRUE(),"Physical","Financial")</f>
        <v>Physical</v>
      </c>
      <c r="E5372" s="208" t="n">
        <f aca="false">IF(VLOOKUP(S5372,'DD-Lookup'!$J$6:$L$50,3,FALSE())="Monthly",(YEAR(AC5372)-YEAR(AB5372))*12+MONTH(AC5372)-MONTH(AB5372)+1,(AC5372-AB5372+1))</f>
        <v>30</v>
      </c>
      <c r="F5372" s="239" t="n">
        <f aca="false">E5372*SUM(P5372:Q5372)</f>
        <v>150000</v>
      </c>
      <c r="G5372" s="214" t="n">
        <v>1294639</v>
      </c>
      <c r="H5372" s="215" t="n">
        <v>37035.6473842593</v>
      </c>
      <c r="I5372" s="0" t="s">
        <v>593</v>
      </c>
      <c r="M5372" s="0" t="s">
        <v>858</v>
      </c>
      <c r="N5372" s="0" t="s">
        <v>1501</v>
      </c>
      <c r="O5372" s="0" t="s">
        <v>4204</v>
      </c>
      <c r="P5372" s="216" t="n">
        <v>5000</v>
      </c>
      <c r="S5372" s="0" t="s">
        <v>1026</v>
      </c>
      <c r="T5372" s="0" t="s">
        <v>784</v>
      </c>
      <c r="U5372" s="218" t="n">
        <v>-0.035</v>
      </c>
      <c r="V5372" s="0" t="s">
        <v>1915</v>
      </c>
      <c r="W5372" s="0" t="s">
        <v>1361</v>
      </c>
      <c r="X5372" s="0" t="s">
        <v>1362</v>
      </c>
      <c r="Y5372" s="0" t="s">
        <v>1310</v>
      </c>
      <c r="Z5372" s="0" t="s">
        <v>571</v>
      </c>
      <c r="AA5372" s="0" t="s">
        <v>4205</v>
      </c>
      <c r="AB5372" s="215" t="n">
        <v>37043.875</v>
      </c>
      <c r="AC5372" s="215" t="n">
        <v>37072.875</v>
      </c>
    </row>
    <row r="5373" customFormat="false" ht="12.75" hidden="false" customHeight="false" outlineLevel="0" collapsed="false">
      <c r="A5373" s="208" t="str">
        <f aca="false">B5373&amp;" "&amp;C5373&amp;" "&amp;D5373</f>
        <v>US Power Physical</v>
      </c>
      <c r="B5373" s="208" t="str">
        <f aca="false">IF((LEFT(N5373,2)="US"),"US","")</f>
        <v>US</v>
      </c>
      <c r="C5373" s="208" t="str">
        <f aca="false">M5373</f>
        <v>Power</v>
      </c>
      <c r="D5373" s="208" t="str">
        <f aca="false">IF(ISNUMBER(FIND("Phy",N5373))=TRUE(),"Physical","Financial")</f>
        <v>Physical</v>
      </c>
      <c r="E5373" s="208" t="n">
        <f aca="false">IF(VLOOKUP(S5373,'DD-Lookup'!$J$6:$L$50,3,FALSE())="Monthly",(YEAR(AC5373)-YEAR(AB5373))*12+MONTH(AC5373)-MONTH(AB5373)+1,(AC5373-AB5373+1))</f>
        <v>30</v>
      </c>
      <c r="F5373" s="239" t="n">
        <f aca="false">E5373*SUM(P5373:Q5373)</f>
        <v>1500</v>
      </c>
      <c r="G5373" s="214" t="n">
        <v>1294640</v>
      </c>
      <c r="H5373" s="215" t="n">
        <v>37035.6476851852</v>
      </c>
      <c r="I5373" s="0" t="s">
        <v>1278</v>
      </c>
      <c r="M5373" s="0" t="s">
        <v>67</v>
      </c>
      <c r="N5373" s="0" t="s">
        <v>1081</v>
      </c>
      <c r="O5373" s="0" t="s">
        <v>1161</v>
      </c>
      <c r="Q5373" s="216" t="n">
        <v>50</v>
      </c>
      <c r="S5373" s="0" t="s">
        <v>930</v>
      </c>
      <c r="T5373" s="0" t="s">
        <v>784</v>
      </c>
      <c r="U5373" s="218" t="n">
        <v>62.6</v>
      </c>
      <c r="V5373" s="0" t="s">
        <v>4206</v>
      </c>
      <c r="W5373" s="0" t="s">
        <v>1090</v>
      </c>
      <c r="X5373" s="0" t="s">
        <v>1135</v>
      </c>
      <c r="Y5373" s="0" t="s">
        <v>1051</v>
      </c>
      <c r="Z5373" s="0" t="s">
        <v>618</v>
      </c>
      <c r="AA5373" s="0" t="n">
        <v>622250.1</v>
      </c>
      <c r="AB5373" s="215" t="n">
        <v>37043.7159722222</v>
      </c>
      <c r="AC5373" s="215" t="n">
        <v>37072.7159722222</v>
      </c>
    </row>
    <row r="5374" customFormat="false" ht="12.75" hidden="false" customHeight="false" outlineLevel="0" collapsed="false">
      <c r="A5374" s="208" t="str">
        <f aca="false">B5374&amp;" "&amp;C5374&amp;" "&amp;D5374</f>
        <v>US Natural Gas Physical</v>
      </c>
      <c r="B5374" s="208" t="str">
        <f aca="false">IF((LEFT(N5374,2)="US"),"US","")</f>
        <v>US</v>
      </c>
      <c r="C5374" s="208" t="str">
        <f aca="false">M5374</f>
        <v>Natural Gas</v>
      </c>
      <c r="D5374" s="208" t="str">
        <f aca="false">IF(ISNUMBER(FIND("Phy",N5374))=TRUE(),"Physical","Financial")</f>
        <v>Physical</v>
      </c>
      <c r="E5374" s="208" t="n">
        <f aca="false">IF(VLOOKUP(S5374,'DD-Lookup'!$J$6:$L$50,3,FALSE())="Monthly",(YEAR(AC5374)-YEAR(AB5374))*12+MONTH(AC5374)-MONTH(AB5374)+1,(AC5374-AB5374+1))</f>
        <v>30</v>
      </c>
      <c r="F5374" s="239" t="n">
        <f aca="false">E5374*SUM(P5374:Q5374)</f>
        <v>105000</v>
      </c>
      <c r="G5374" s="214" t="n">
        <v>1294641</v>
      </c>
      <c r="H5374" s="215" t="n">
        <v>37035.6477083333</v>
      </c>
      <c r="I5374" s="0" t="s">
        <v>1141</v>
      </c>
      <c r="M5374" s="0" t="s">
        <v>858</v>
      </c>
      <c r="N5374" s="0" t="s">
        <v>1501</v>
      </c>
      <c r="O5374" s="0" t="s">
        <v>4207</v>
      </c>
      <c r="P5374" s="216" t="n">
        <v>3500</v>
      </c>
      <c r="S5374" s="0" t="s">
        <v>1026</v>
      </c>
      <c r="T5374" s="0" t="s">
        <v>784</v>
      </c>
      <c r="U5374" s="218" t="n">
        <v>0.17</v>
      </c>
      <c r="V5374" s="0" t="s">
        <v>1366</v>
      </c>
      <c r="W5374" s="0" t="s">
        <v>2101</v>
      </c>
      <c r="X5374" s="0" t="s">
        <v>1440</v>
      </c>
      <c r="Y5374" s="0" t="s">
        <v>1310</v>
      </c>
      <c r="Z5374" s="0" t="s">
        <v>571</v>
      </c>
      <c r="AA5374" s="0" t="s">
        <v>4208</v>
      </c>
      <c r="AB5374" s="215" t="n">
        <v>37043.875</v>
      </c>
      <c r="AC5374" s="215" t="n">
        <v>37072.875</v>
      </c>
    </row>
    <row r="5375" customFormat="false" ht="12.75" hidden="false" customHeight="false" outlineLevel="0" collapsed="false">
      <c r="A5375" s="208" t="str">
        <f aca="false">B5375&amp;" "&amp;C5375&amp;" "&amp;D5375</f>
        <v>US Natural Gas Physical</v>
      </c>
      <c r="B5375" s="208" t="str">
        <f aca="false">IF((LEFT(N5375,2)="US"),"US","")</f>
        <v>US</v>
      </c>
      <c r="C5375" s="208" t="str">
        <f aca="false">M5375</f>
        <v>Natural Gas</v>
      </c>
      <c r="D5375" s="208" t="str">
        <f aca="false">IF(ISNUMBER(FIND("Phy",N5375))=TRUE(),"Physical","Financial")</f>
        <v>Physical</v>
      </c>
      <c r="E5375" s="208" t="n">
        <f aca="false">IF(VLOOKUP(S5375,'DD-Lookup'!$J$6:$L$50,3,FALSE())="Monthly",(YEAR(AC5375)-YEAR(AB5375))*12+MONTH(AC5375)-MONTH(AB5375)+1,(AC5375-AB5375+1))</f>
        <v>30</v>
      </c>
      <c r="F5375" s="239" t="n">
        <f aca="false">E5375*SUM(P5375:Q5375)</f>
        <v>300000</v>
      </c>
      <c r="G5375" s="214" t="n">
        <v>1294643</v>
      </c>
      <c r="H5375" s="215" t="n">
        <v>37035.6478356481</v>
      </c>
      <c r="I5375" s="0" t="s">
        <v>1141</v>
      </c>
      <c r="M5375" s="0" t="s">
        <v>858</v>
      </c>
      <c r="N5375" s="0" t="s">
        <v>1501</v>
      </c>
      <c r="O5375" s="0" t="s">
        <v>4207</v>
      </c>
      <c r="P5375" s="216" t="n">
        <v>10000</v>
      </c>
      <c r="S5375" s="0" t="s">
        <v>1026</v>
      </c>
      <c r="T5375" s="0" t="s">
        <v>784</v>
      </c>
      <c r="U5375" s="218" t="n">
        <v>0.165</v>
      </c>
      <c r="V5375" s="0" t="s">
        <v>1366</v>
      </c>
      <c r="W5375" s="0" t="s">
        <v>2101</v>
      </c>
      <c r="X5375" s="0" t="s">
        <v>1440</v>
      </c>
      <c r="Y5375" s="0" t="s">
        <v>1310</v>
      </c>
      <c r="Z5375" s="0" t="s">
        <v>571</v>
      </c>
      <c r="AA5375" s="0" t="s">
        <v>4209</v>
      </c>
      <c r="AB5375" s="215" t="n">
        <v>37043.875</v>
      </c>
      <c r="AC5375" s="215" t="n">
        <v>37072.875</v>
      </c>
    </row>
    <row r="5376" customFormat="false" ht="12.75" hidden="false" customHeight="false" outlineLevel="0" collapsed="false">
      <c r="A5376" s="208" t="str">
        <f aca="false">B5376&amp;" "&amp;C5376&amp;" "&amp;D5376</f>
        <v>US Natural Gas Financial</v>
      </c>
      <c r="B5376" s="208" t="str">
        <f aca="false">IF((LEFT(N5376,2)="US"),"US","")</f>
        <v>US</v>
      </c>
      <c r="C5376" s="208" t="str">
        <f aca="false">M5376</f>
        <v>Natural Gas</v>
      </c>
      <c r="D5376" s="208" t="str">
        <f aca="false">IF(ISNUMBER(FIND("Phy",N5376))=TRUE(),"Physical","Financial")</f>
        <v>Financial</v>
      </c>
      <c r="E5376" s="208" t="n">
        <f aca="false">IF(VLOOKUP(S5376,'DD-Lookup'!$J$6:$L$50,3,FALSE())="Monthly",(YEAR(AC5376)-YEAR(AB5376))*12+MONTH(AC5376)-MONTH(AB5376)+1,(AC5376-AB5376+1))</f>
        <v>153</v>
      </c>
      <c r="F5376" s="239" t="n">
        <f aca="false">E5376*SUM(P5376:Q5376)</f>
        <v>765000</v>
      </c>
      <c r="G5376" s="214" t="n">
        <v>1294645</v>
      </c>
      <c r="H5376" s="215" t="n">
        <v>37035.6482291667</v>
      </c>
      <c r="I5376" s="0" t="s">
        <v>593</v>
      </c>
      <c r="M5376" s="0" t="s">
        <v>858</v>
      </c>
      <c r="N5376" s="0" t="s">
        <v>1024</v>
      </c>
      <c r="O5376" s="0" t="s">
        <v>1303</v>
      </c>
      <c r="Q5376" s="216" t="n">
        <v>5000</v>
      </c>
      <c r="S5376" s="0" t="s">
        <v>1026</v>
      </c>
      <c r="T5376" s="0" t="s">
        <v>784</v>
      </c>
      <c r="U5376" s="218" t="n">
        <v>4.175</v>
      </c>
      <c r="V5376" s="0" t="s">
        <v>1064</v>
      </c>
      <c r="W5376" s="0" t="s">
        <v>1028</v>
      </c>
      <c r="X5376" s="0" t="s">
        <v>1029</v>
      </c>
      <c r="Y5376" s="0" t="s">
        <v>838</v>
      </c>
      <c r="Z5376" s="0" t="s">
        <v>571</v>
      </c>
      <c r="AA5376" s="0" t="s">
        <v>4210</v>
      </c>
      <c r="AB5376" s="215" t="n">
        <v>37043</v>
      </c>
      <c r="AC5376" s="215" t="n">
        <v>37195</v>
      </c>
    </row>
    <row r="5377" customFormat="false" ht="12.75" hidden="false" customHeight="false" outlineLevel="0" collapsed="false">
      <c r="A5377" s="208" t="str">
        <f aca="false">B5377&amp;" "&amp;C5377&amp;" "&amp;D5377</f>
        <v>US Natural Gas Physical</v>
      </c>
      <c r="B5377" s="208" t="str">
        <f aca="false">IF((LEFT(N5377,2)="US"),"US","")</f>
        <v>US</v>
      </c>
      <c r="C5377" s="208" t="str">
        <f aca="false">M5377</f>
        <v>Natural Gas</v>
      </c>
      <c r="D5377" s="208" t="str">
        <f aca="false">IF(ISNUMBER(FIND("Phy",N5377))=TRUE(),"Physical","Financial")</f>
        <v>Physical</v>
      </c>
      <c r="E5377" s="208" t="n">
        <f aca="false">IF(VLOOKUP(S5377,'DD-Lookup'!$J$6:$L$50,3,FALSE())="Monthly",(YEAR(AC5377)-YEAR(AB5377))*12+MONTH(AC5377)-MONTH(AB5377)+1,(AC5377-AB5377+1))</f>
        <v>30</v>
      </c>
      <c r="F5377" s="239" t="n">
        <f aca="false">E5377*SUM(P5377:Q5377)</f>
        <v>150000</v>
      </c>
      <c r="G5377" s="214" t="n">
        <v>1294646</v>
      </c>
      <c r="H5377" s="215" t="n">
        <v>37035.6484143519</v>
      </c>
      <c r="I5377" s="0" t="s">
        <v>1141</v>
      </c>
      <c r="M5377" s="0" t="s">
        <v>858</v>
      </c>
      <c r="N5377" s="0" t="s">
        <v>1501</v>
      </c>
      <c r="O5377" s="0" t="s">
        <v>2209</v>
      </c>
      <c r="P5377" s="216" t="n">
        <v>5000</v>
      </c>
      <c r="S5377" s="0" t="s">
        <v>1026</v>
      </c>
      <c r="T5377" s="0" t="s">
        <v>784</v>
      </c>
      <c r="U5377" s="218" t="n">
        <v>0.165</v>
      </c>
      <c r="V5377" s="0" t="s">
        <v>1366</v>
      </c>
      <c r="W5377" s="0" t="s">
        <v>2101</v>
      </c>
      <c r="X5377" s="0" t="s">
        <v>1440</v>
      </c>
      <c r="Y5377" s="0" t="s">
        <v>1310</v>
      </c>
      <c r="Z5377" s="0" t="s">
        <v>571</v>
      </c>
      <c r="AA5377" s="0" t="s">
        <v>4211</v>
      </c>
      <c r="AB5377" s="215" t="n">
        <v>37043.875</v>
      </c>
      <c r="AC5377" s="215" t="n">
        <v>37072.875</v>
      </c>
    </row>
    <row r="5378" customFormat="false" ht="12.75" hidden="false" customHeight="false" outlineLevel="0" collapsed="false">
      <c r="A5378" s="208" t="str">
        <f aca="false">B5378&amp;" "&amp;C5378&amp;" "&amp;D5378</f>
        <v>US Natural Gas Physical</v>
      </c>
      <c r="B5378" s="208" t="str">
        <f aca="false">IF((LEFT(N5378,2)="US"),"US","")</f>
        <v>US</v>
      </c>
      <c r="C5378" s="208" t="str">
        <f aca="false">M5378</f>
        <v>Natural Gas</v>
      </c>
      <c r="D5378" s="208" t="str">
        <f aca="false">IF(ISNUMBER(FIND("Phy",N5378))=TRUE(),"Physical","Financial")</f>
        <v>Physical</v>
      </c>
      <c r="E5378" s="208" t="n">
        <f aca="false">IF(VLOOKUP(S5378,'DD-Lookup'!$J$6:$L$50,3,FALSE())="Monthly",(YEAR(AC5378)-YEAR(AB5378))*12+MONTH(AC5378)-MONTH(AB5378)+1,(AC5378-AB5378+1))</f>
        <v>30</v>
      </c>
      <c r="F5378" s="239" t="n">
        <f aca="false">E5378*SUM(P5378:Q5378)</f>
        <v>150000</v>
      </c>
      <c r="G5378" s="214" t="n">
        <v>1294648</v>
      </c>
      <c r="H5378" s="215" t="n">
        <v>37035.6497916667</v>
      </c>
      <c r="I5378" s="0" t="s">
        <v>1426</v>
      </c>
      <c r="M5378" s="0" t="s">
        <v>858</v>
      </c>
      <c r="N5378" s="0" t="s">
        <v>1501</v>
      </c>
      <c r="O5378" s="0" t="s">
        <v>3594</v>
      </c>
      <c r="P5378" s="216" t="n">
        <v>5000</v>
      </c>
      <c r="S5378" s="0" t="s">
        <v>1026</v>
      </c>
      <c r="T5378" s="0" t="s">
        <v>784</v>
      </c>
      <c r="U5378" s="218" t="n">
        <v>-0.03</v>
      </c>
      <c r="V5378" s="0" t="s">
        <v>1470</v>
      </c>
      <c r="W5378" s="0" t="s">
        <v>1361</v>
      </c>
      <c r="X5378" s="0" t="s">
        <v>1362</v>
      </c>
      <c r="Y5378" s="0" t="s">
        <v>1310</v>
      </c>
      <c r="Z5378" s="0" t="s">
        <v>571</v>
      </c>
      <c r="AA5378" s="0" t="s">
        <v>4212</v>
      </c>
      <c r="AB5378" s="215" t="n">
        <v>37043.875</v>
      </c>
      <c r="AC5378" s="215" t="n">
        <v>37072.875</v>
      </c>
    </row>
    <row r="5379" customFormat="false" ht="12.75" hidden="false" customHeight="false" outlineLevel="0" collapsed="false">
      <c r="A5379" s="208" t="str">
        <f aca="false">B5379&amp;" "&amp;C5379&amp;" "&amp;D5379</f>
        <v>US Natural Gas Physical</v>
      </c>
      <c r="B5379" s="208" t="str">
        <f aca="false">IF((LEFT(N5379,2)="US"),"US","")</f>
        <v>US</v>
      </c>
      <c r="C5379" s="208" t="str">
        <f aca="false">M5379</f>
        <v>Natural Gas</v>
      </c>
      <c r="D5379" s="208" t="str">
        <f aca="false">IF(ISNUMBER(FIND("Phy",N5379))=TRUE(),"Physical","Financial")</f>
        <v>Physical</v>
      </c>
      <c r="E5379" s="208" t="n">
        <f aca="false">IF(VLOOKUP(S5379,'DD-Lookup'!$J$6:$L$50,3,FALSE())="Monthly",(YEAR(AC5379)-YEAR(AB5379))*12+MONTH(AC5379)-MONTH(AB5379)+1,(AC5379-AB5379+1))</f>
        <v>30</v>
      </c>
      <c r="F5379" s="239" t="n">
        <f aca="false">E5379*SUM(P5379:Q5379)</f>
        <v>150000</v>
      </c>
      <c r="G5379" s="214" t="n">
        <v>1294649</v>
      </c>
      <c r="H5379" s="215" t="n">
        <v>37035.6499189815</v>
      </c>
      <c r="I5379" s="0" t="s">
        <v>1426</v>
      </c>
      <c r="M5379" s="0" t="s">
        <v>858</v>
      </c>
      <c r="N5379" s="0" t="s">
        <v>1501</v>
      </c>
      <c r="O5379" s="0" t="s">
        <v>4213</v>
      </c>
      <c r="P5379" s="216" t="n">
        <v>5000</v>
      </c>
      <c r="S5379" s="0" t="s">
        <v>1026</v>
      </c>
      <c r="T5379" s="0" t="s">
        <v>784</v>
      </c>
      <c r="U5379" s="218" t="n">
        <v>-0.0325</v>
      </c>
      <c r="V5379" s="0" t="s">
        <v>1470</v>
      </c>
      <c r="W5379" s="0" t="s">
        <v>1361</v>
      </c>
      <c r="X5379" s="0" t="s">
        <v>1362</v>
      </c>
      <c r="Y5379" s="0" t="s">
        <v>1310</v>
      </c>
      <c r="Z5379" s="0" t="s">
        <v>571</v>
      </c>
      <c r="AA5379" s="0" t="s">
        <v>4214</v>
      </c>
      <c r="AB5379" s="215" t="n">
        <v>37043.875</v>
      </c>
      <c r="AC5379" s="215" t="n">
        <v>37072.875</v>
      </c>
    </row>
    <row r="5380" customFormat="false" ht="12.75" hidden="false" customHeight="false" outlineLevel="0" collapsed="false">
      <c r="A5380" s="208" t="str">
        <f aca="false">B5380&amp;" "&amp;C5380&amp;" "&amp;D5380</f>
        <v>US Natural Gas Financial</v>
      </c>
      <c r="B5380" s="208" t="str">
        <f aca="false">IF((LEFT(N5380,2)="US"),"US","")</f>
        <v>US</v>
      </c>
      <c r="C5380" s="208" t="str">
        <f aca="false">M5380</f>
        <v>Natural Gas</v>
      </c>
      <c r="D5380" s="208" t="str">
        <f aca="false">IF(ISNUMBER(FIND("Phy",N5380))=TRUE(),"Physical","Financial")</f>
        <v>Financial</v>
      </c>
      <c r="E5380" s="208" t="n">
        <f aca="false">IF(VLOOKUP(S5380,'DD-Lookup'!$J$6:$L$50,3,FALSE())="Monthly",(YEAR(AC5380)-YEAR(AB5380))*12+MONTH(AC5380)-MONTH(AB5380)+1,(AC5380-AB5380+1))</f>
        <v>30</v>
      </c>
      <c r="F5380" s="239" t="n">
        <f aca="false">E5380*SUM(P5380:Q5380)</f>
        <v>300000</v>
      </c>
      <c r="G5380" s="214" t="n">
        <v>1294650</v>
      </c>
      <c r="H5380" s="215" t="n">
        <v>37035.6501388889</v>
      </c>
      <c r="I5380" s="0" t="s">
        <v>1381</v>
      </c>
      <c r="M5380" s="0" t="s">
        <v>858</v>
      </c>
      <c r="N5380" s="0" t="s">
        <v>1024</v>
      </c>
      <c r="O5380" s="0" t="s">
        <v>4215</v>
      </c>
      <c r="P5380" s="216" t="n">
        <v>10000</v>
      </c>
      <c r="S5380" s="0" t="s">
        <v>1026</v>
      </c>
      <c r="T5380" s="0" t="s">
        <v>784</v>
      </c>
      <c r="U5380" s="218" t="n">
        <v>3.9325</v>
      </c>
      <c r="V5380" s="0" t="s">
        <v>1979</v>
      </c>
      <c r="W5380" s="0" t="s">
        <v>1824</v>
      </c>
      <c r="X5380" s="0" t="s">
        <v>1825</v>
      </c>
      <c r="Y5380" s="0" t="s">
        <v>838</v>
      </c>
      <c r="Z5380" s="0" t="s">
        <v>571</v>
      </c>
      <c r="AA5380" s="0" t="s">
        <v>4216</v>
      </c>
      <c r="AB5380" s="215" t="n">
        <v>37043.875</v>
      </c>
      <c r="AC5380" s="215" t="n">
        <v>37072.875</v>
      </c>
    </row>
    <row r="5381" customFormat="false" ht="12.75" hidden="false" customHeight="false" outlineLevel="0" collapsed="false">
      <c r="A5381" s="208" t="str">
        <f aca="false">B5381&amp;" "&amp;C5381&amp;" "&amp;D5381</f>
        <v>US Natural Gas Financial</v>
      </c>
      <c r="B5381" s="208" t="str">
        <f aca="false">IF((LEFT(N5381,2)="US"),"US","")</f>
        <v>US</v>
      </c>
      <c r="C5381" s="208" t="str">
        <f aca="false">M5381</f>
        <v>Natural Gas</v>
      </c>
      <c r="D5381" s="208" t="str">
        <f aca="false">IF(ISNUMBER(FIND("Phy",N5381))=TRUE(),"Physical","Financial")</f>
        <v>Financial</v>
      </c>
      <c r="E5381" s="208" t="n">
        <f aca="false">IF(VLOOKUP(S5381,'DD-Lookup'!$J$6:$L$50,3,FALSE())="Monthly",(YEAR(AC5381)-YEAR(AB5381))*12+MONTH(AC5381)-MONTH(AB5381)+1,(AC5381-AB5381+1))</f>
        <v>30</v>
      </c>
      <c r="F5381" s="239" t="n">
        <f aca="false">E5381*SUM(P5381:Q5381)</f>
        <v>150000</v>
      </c>
      <c r="G5381" s="214" t="n">
        <v>1294651</v>
      </c>
      <c r="H5381" s="215" t="n">
        <v>37035.6502314815</v>
      </c>
      <c r="I5381" s="0" t="s">
        <v>1066</v>
      </c>
      <c r="M5381" s="0" t="s">
        <v>858</v>
      </c>
      <c r="N5381" s="0" t="s">
        <v>1482</v>
      </c>
      <c r="O5381" s="0" t="s">
        <v>4217</v>
      </c>
      <c r="Q5381" s="216" t="n">
        <v>5000</v>
      </c>
      <c r="S5381" s="0" t="s">
        <v>1026</v>
      </c>
      <c r="T5381" s="0" t="s">
        <v>784</v>
      </c>
      <c r="U5381" s="218" t="n">
        <v>-0.1025</v>
      </c>
      <c r="V5381" s="0" t="s">
        <v>3359</v>
      </c>
      <c r="W5381" s="0" t="s">
        <v>2199</v>
      </c>
      <c r="X5381" s="0" t="s">
        <v>2200</v>
      </c>
      <c r="Y5381" s="0" t="s">
        <v>838</v>
      </c>
      <c r="Z5381" s="0" t="s">
        <v>571</v>
      </c>
      <c r="AA5381" s="0" t="s">
        <v>4218</v>
      </c>
      <c r="AB5381" s="215" t="n">
        <v>37043.875</v>
      </c>
      <c r="AC5381" s="215" t="n">
        <v>37072.875</v>
      </c>
    </row>
    <row r="5382" customFormat="false" ht="12.75" hidden="false" customHeight="false" outlineLevel="0" collapsed="false">
      <c r="A5382" s="208" t="str">
        <f aca="false">B5382&amp;" "&amp;C5382&amp;" "&amp;D5382</f>
        <v>US Natural Gas Financial</v>
      </c>
      <c r="B5382" s="208" t="str">
        <f aca="false">IF((LEFT(N5382,2)="US"),"US","")</f>
        <v>US</v>
      </c>
      <c r="C5382" s="208" t="str">
        <f aca="false">M5382</f>
        <v>Natural Gas</v>
      </c>
      <c r="D5382" s="208" t="str">
        <f aca="false">IF(ISNUMBER(FIND("Phy",N5382))=TRUE(),"Physical","Financial")</f>
        <v>Financial</v>
      </c>
      <c r="E5382" s="208" t="n">
        <f aca="false">IF(VLOOKUP(S5382,'DD-Lookup'!$J$6:$L$50,3,FALSE())="Monthly",(YEAR(AC5382)-YEAR(AB5382))*12+MONTH(AC5382)-MONTH(AB5382)+1,(AC5382-AB5382+1))</f>
        <v>30</v>
      </c>
      <c r="F5382" s="239" t="n">
        <f aca="false">E5382*SUM(P5382:Q5382)</f>
        <v>150000</v>
      </c>
      <c r="G5382" s="214" t="n">
        <v>1294652</v>
      </c>
      <c r="H5382" s="215" t="n">
        <v>37035.6509490741</v>
      </c>
      <c r="I5382" s="0" t="s">
        <v>1426</v>
      </c>
      <c r="M5382" s="0" t="s">
        <v>858</v>
      </c>
      <c r="N5382" s="0" t="s">
        <v>1024</v>
      </c>
      <c r="O5382" s="0" t="s">
        <v>4173</v>
      </c>
      <c r="Q5382" s="216" t="n">
        <v>5000</v>
      </c>
      <c r="S5382" s="0" t="s">
        <v>1026</v>
      </c>
      <c r="T5382" s="0" t="s">
        <v>784</v>
      </c>
      <c r="U5382" s="218" t="n">
        <v>-0.0325</v>
      </c>
      <c r="V5382" s="0" t="s">
        <v>1470</v>
      </c>
      <c r="W5382" s="0" t="s">
        <v>1824</v>
      </c>
      <c r="X5382" s="0" t="s">
        <v>1825</v>
      </c>
      <c r="Y5382" s="0" t="s">
        <v>838</v>
      </c>
      <c r="Z5382" s="0" t="s">
        <v>571</v>
      </c>
      <c r="AA5382" s="0" t="s">
        <v>4219</v>
      </c>
      <c r="AB5382" s="215" t="n">
        <v>37043.875</v>
      </c>
      <c r="AC5382" s="215" t="n">
        <v>37072.875</v>
      </c>
    </row>
    <row r="5383" customFormat="false" ht="12.75" hidden="false" customHeight="false" outlineLevel="0" collapsed="false">
      <c r="A5383" s="208" t="str">
        <f aca="false">B5383&amp;" "&amp;C5383&amp;" "&amp;D5383</f>
        <v>US Natural Gas Financial</v>
      </c>
      <c r="B5383" s="208" t="str">
        <f aca="false">IF((LEFT(N5383,2)="US"),"US","")</f>
        <v>US</v>
      </c>
      <c r="C5383" s="208" t="str">
        <f aca="false">M5383</f>
        <v>Natural Gas</v>
      </c>
      <c r="D5383" s="208" t="str">
        <f aca="false">IF(ISNUMBER(FIND("Phy",N5383))=TRUE(),"Physical","Financial")</f>
        <v>Financial</v>
      </c>
      <c r="E5383" s="208" t="n">
        <f aca="false">IF(VLOOKUP(S5383,'DD-Lookup'!$J$6:$L$50,3,FALSE())="Monthly",(YEAR(AC5383)-YEAR(AB5383))*12+MONTH(AC5383)-MONTH(AB5383)+1,(AC5383-AB5383+1))</f>
        <v>30</v>
      </c>
      <c r="F5383" s="239" t="n">
        <f aca="false">E5383*SUM(P5383:Q5383)</f>
        <v>150000</v>
      </c>
      <c r="G5383" s="214" t="n">
        <v>1294653</v>
      </c>
      <c r="H5383" s="215" t="n">
        <v>37035.651087963</v>
      </c>
      <c r="I5383" s="0" t="s">
        <v>1426</v>
      </c>
      <c r="M5383" s="0" t="s">
        <v>858</v>
      </c>
      <c r="N5383" s="0" t="s">
        <v>1024</v>
      </c>
      <c r="O5383" s="0" t="s">
        <v>4220</v>
      </c>
      <c r="Q5383" s="216" t="n">
        <v>5000</v>
      </c>
      <c r="S5383" s="0" t="s">
        <v>1026</v>
      </c>
      <c r="T5383" s="0" t="s">
        <v>784</v>
      </c>
      <c r="U5383" s="218" t="n">
        <v>-0.0325</v>
      </c>
      <c r="V5383" s="0" t="s">
        <v>1470</v>
      </c>
      <c r="W5383" s="0" t="s">
        <v>1824</v>
      </c>
      <c r="X5383" s="0" t="s">
        <v>1825</v>
      </c>
      <c r="Y5383" s="0" t="s">
        <v>838</v>
      </c>
      <c r="Z5383" s="0" t="s">
        <v>571</v>
      </c>
      <c r="AA5383" s="0" t="s">
        <v>4221</v>
      </c>
      <c r="AB5383" s="215" t="n">
        <v>37043.875</v>
      </c>
      <c r="AC5383" s="215" t="n">
        <v>37072.875</v>
      </c>
    </row>
    <row r="5384" customFormat="false" ht="12.75" hidden="false" customHeight="false" outlineLevel="0" collapsed="false">
      <c r="A5384" s="208" t="str">
        <f aca="false">B5384&amp;" "&amp;C5384&amp;" "&amp;D5384</f>
        <v>US Natural Gas Financial</v>
      </c>
      <c r="B5384" s="208" t="str">
        <f aca="false">IF((LEFT(N5384,2)="US"),"US","")</f>
        <v>US</v>
      </c>
      <c r="C5384" s="208" t="str">
        <f aca="false">M5384</f>
        <v>Natural Gas</v>
      </c>
      <c r="D5384" s="208" t="str">
        <f aca="false">IF(ISNUMBER(FIND("Phy",N5384))=TRUE(),"Physical","Financial")</f>
        <v>Financial</v>
      </c>
      <c r="E5384" s="208" t="n">
        <f aca="false">IF(VLOOKUP(S5384,'DD-Lookup'!$J$6:$L$50,3,FALSE())="Monthly",(YEAR(AC5384)-YEAR(AB5384))*12+MONTH(AC5384)-MONTH(AB5384)+1,(AC5384-AB5384+1))</f>
        <v>6</v>
      </c>
      <c r="F5384" s="239" t="n">
        <f aca="false">E5384*SUM(P5384:Q5384)</f>
        <v>120000</v>
      </c>
      <c r="G5384" s="214" t="n">
        <v>1294655</v>
      </c>
      <c r="H5384" s="215" t="n">
        <v>37035.651712963</v>
      </c>
      <c r="I5384" s="0" t="s">
        <v>1078</v>
      </c>
      <c r="M5384" s="0" t="s">
        <v>858</v>
      </c>
      <c r="N5384" s="0" t="s">
        <v>1024</v>
      </c>
      <c r="O5384" s="0" t="s">
        <v>3235</v>
      </c>
      <c r="Q5384" s="216" t="n">
        <v>20000</v>
      </c>
      <c r="S5384" s="0" t="s">
        <v>1026</v>
      </c>
      <c r="T5384" s="0" t="s">
        <v>784</v>
      </c>
      <c r="U5384" s="218" t="n">
        <v>4</v>
      </c>
      <c r="V5384" s="0" t="s">
        <v>3760</v>
      </c>
      <c r="W5384" s="0" t="s">
        <v>1406</v>
      </c>
      <c r="X5384" s="0" t="s">
        <v>1407</v>
      </c>
      <c r="Y5384" s="0" t="s">
        <v>838</v>
      </c>
      <c r="Z5384" s="0" t="s">
        <v>571</v>
      </c>
      <c r="AA5384" s="0" t="s">
        <v>4222</v>
      </c>
      <c r="AB5384" s="215" t="n">
        <v>37037.875</v>
      </c>
      <c r="AC5384" s="215" t="n">
        <v>37042.875</v>
      </c>
    </row>
    <row r="5385" customFormat="false" ht="12.75" hidden="false" customHeight="false" outlineLevel="0" collapsed="false">
      <c r="A5385" s="208" t="str">
        <f aca="false">B5385&amp;" "&amp;C5385&amp;" "&amp;D5385</f>
        <v> Natural Gas Financial</v>
      </c>
      <c r="B5385" s="208" t="str">
        <f aca="false">IF((LEFT(N5385,2)="US"),"US","")</f>
        <v/>
      </c>
      <c r="C5385" s="208" t="str">
        <f aca="false">M5385</f>
        <v>Natural Gas</v>
      </c>
      <c r="D5385" s="208" t="str">
        <f aca="false">IF(ISNUMBER(FIND("Phy",N5385))=TRUE(),"Physical","Financial")</f>
        <v>Financial</v>
      </c>
      <c r="E5385" s="208" t="n">
        <f aca="false">IF(VLOOKUP(S5385,'DD-Lookup'!$J$6:$L$50,3,FALSE())="Monthly",(YEAR(AC5385)-YEAR(AB5385))*12+MONTH(AC5385)-MONTH(AB5385)+1,(AC5385-AB5385+1))</f>
        <v>31</v>
      </c>
      <c r="F5385" s="239" t="n">
        <f aca="false">E5385*SUM(P5385:Q5385)</f>
        <v>155000</v>
      </c>
      <c r="G5385" s="214" t="n">
        <v>1294656</v>
      </c>
      <c r="H5385" s="215" t="n">
        <v>37035.6518171296</v>
      </c>
      <c r="I5385" s="0" t="s">
        <v>1694</v>
      </c>
      <c r="M5385" s="0" t="s">
        <v>858</v>
      </c>
      <c r="N5385" s="0" t="s">
        <v>2540</v>
      </c>
      <c r="O5385" s="0" t="s">
        <v>4186</v>
      </c>
      <c r="Q5385" s="216" t="n">
        <v>5000</v>
      </c>
      <c r="S5385" s="0" t="s">
        <v>1026</v>
      </c>
      <c r="T5385" s="0" t="s">
        <v>784</v>
      </c>
      <c r="U5385" s="218" t="n">
        <v>-0.37</v>
      </c>
      <c r="V5385" s="0" t="s">
        <v>4187</v>
      </c>
      <c r="W5385" s="0" t="s">
        <v>2543</v>
      </c>
      <c r="X5385" s="0" t="s">
        <v>2768</v>
      </c>
      <c r="Y5385" s="0" t="s">
        <v>838</v>
      </c>
      <c r="Z5385" s="0" t="s">
        <v>628</v>
      </c>
      <c r="AA5385" s="0" t="s">
        <v>4223</v>
      </c>
      <c r="AB5385" s="215" t="n">
        <v>37073.875</v>
      </c>
      <c r="AC5385" s="215" t="n">
        <v>37103.875</v>
      </c>
    </row>
    <row r="5386" customFormat="false" ht="12.75" hidden="false" customHeight="false" outlineLevel="0" collapsed="false">
      <c r="A5386" s="208" t="str">
        <f aca="false">B5386&amp;" "&amp;C5386&amp;" "&amp;D5386</f>
        <v>US Natural Gas Financial</v>
      </c>
      <c r="B5386" s="208" t="str">
        <f aca="false">IF((LEFT(N5386,2)="US"),"US","")</f>
        <v>US</v>
      </c>
      <c r="C5386" s="208" t="str">
        <f aca="false">M5386</f>
        <v>Natural Gas</v>
      </c>
      <c r="D5386" s="208" t="str">
        <f aca="false">IF(ISNUMBER(FIND("Phy",N5386))=TRUE(),"Physical","Financial")</f>
        <v>Financial</v>
      </c>
      <c r="E5386" s="208" t="n">
        <f aca="false">IF(VLOOKUP(S5386,'DD-Lookup'!$J$6:$L$50,3,FALSE())="Monthly",(YEAR(AC5386)-YEAR(AB5386))*12+MONTH(AC5386)-MONTH(AB5386)+1,(AC5386-AB5386+1))</f>
        <v>365</v>
      </c>
      <c r="F5386" s="239" t="n">
        <f aca="false">E5386*SUM(P5386:Q5386)</f>
        <v>365000</v>
      </c>
      <c r="G5386" s="214" t="n">
        <v>1294657</v>
      </c>
      <c r="H5386" s="215" t="n">
        <v>37035.6520138889</v>
      </c>
      <c r="I5386" s="0" t="s">
        <v>1622</v>
      </c>
      <c r="M5386" s="0" t="s">
        <v>858</v>
      </c>
      <c r="N5386" s="0" t="s">
        <v>1024</v>
      </c>
      <c r="O5386" s="0" t="s">
        <v>1415</v>
      </c>
      <c r="Q5386" s="216" t="n">
        <v>1000</v>
      </c>
      <c r="S5386" s="0" t="s">
        <v>1026</v>
      </c>
      <c r="T5386" s="0" t="s">
        <v>784</v>
      </c>
      <c r="U5386" s="218" t="n">
        <v>4.29</v>
      </c>
      <c r="V5386" s="0" t="s">
        <v>1623</v>
      </c>
      <c r="W5386" s="0" t="s">
        <v>1028</v>
      </c>
      <c r="X5386" s="0" t="s">
        <v>1029</v>
      </c>
      <c r="Y5386" s="0" t="s">
        <v>838</v>
      </c>
      <c r="Z5386" s="0" t="s">
        <v>571</v>
      </c>
      <c r="AA5386" s="0" t="s">
        <v>4224</v>
      </c>
      <c r="AB5386" s="215" t="n">
        <v>37257.875</v>
      </c>
      <c r="AC5386" s="215" t="n">
        <v>37621.875</v>
      </c>
    </row>
    <row r="5387" customFormat="false" ht="12.75" hidden="false" customHeight="false" outlineLevel="0" collapsed="false">
      <c r="A5387" s="208" t="str">
        <f aca="false">B5387&amp;" "&amp;C5387&amp;" "&amp;D5387</f>
        <v>US Natural Gas Physical</v>
      </c>
      <c r="B5387" s="208" t="str">
        <f aca="false">IF((LEFT(N5387,2)="US"),"US","")</f>
        <v>US</v>
      </c>
      <c r="C5387" s="208" t="str">
        <f aca="false">M5387</f>
        <v>Natural Gas</v>
      </c>
      <c r="D5387" s="208" t="str">
        <f aca="false">IF(ISNUMBER(FIND("Phy",N5387))=TRUE(),"Physical","Financial")</f>
        <v>Physical</v>
      </c>
      <c r="E5387" s="208" t="n">
        <f aca="false">IF(VLOOKUP(S5387,'DD-Lookup'!$J$6:$L$50,3,FALSE())="Monthly",(YEAR(AC5387)-YEAR(AB5387))*12+MONTH(AC5387)-MONTH(AB5387)+1,(AC5387-AB5387+1))</f>
        <v>4</v>
      </c>
      <c r="F5387" s="239" t="n">
        <f aca="false">E5387*SUM(P5387:Q5387)</f>
        <v>5000</v>
      </c>
      <c r="G5387" s="214" t="n">
        <v>1294659</v>
      </c>
      <c r="H5387" s="215" t="n">
        <v>37035.6551851852</v>
      </c>
      <c r="I5387" s="0" t="s">
        <v>1505</v>
      </c>
      <c r="M5387" s="0" t="s">
        <v>858</v>
      </c>
      <c r="N5387" s="0" t="s">
        <v>1305</v>
      </c>
      <c r="O5387" s="0" t="s">
        <v>3542</v>
      </c>
      <c r="Q5387" s="216" t="n">
        <v>1250</v>
      </c>
      <c r="S5387" s="0" t="s">
        <v>1026</v>
      </c>
      <c r="T5387" s="0" t="s">
        <v>784</v>
      </c>
      <c r="U5387" s="218" t="n">
        <v>3.99</v>
      </c>
      <c r="V5387" s="0" t="s">
        <v>2190</v>
      </c>
      <c r="W5387" s="0" t="s">
        <v>1434</v>
      </c>
      <c r="X5387" s="0" t="s">
        <v>1435</v>
      </c>
      <c r="Y5387" s="0" t="s">
        <v>1310</v>
      </c>
      <c r="Z5387" s="0" t="s">
        <v>571</v>
      </c>
      <c r="AA5387" s="0" t="n">
        <v>809968</v>
      </c>
      <c r="AB5387" s="215" t="n">
        <v>37037</v>
      </c>
      <c r="AC5387" s="215" t="n">
        <v>37040</v>
      </c>
    </row>
    <row r="5388" customFormat="false" ht="12.75" hidden="false" customHeight="false" outlineLevel="0" collapsed="false">
      <c r="A5388" s="208" t="str">
        <f aca="false">B5388&amp;" "&amp;C5388&amp;" "&amp;D5388</f>
        <v>US Natural Gas Financial</v>
      </c>
      <c r="B5388" s="208" t="str">
        <f aca="false">IF((LEFT(N5388,2)="US"),"US","")</f>
        <v>US</v>
      </c>
      <c r="C5388" s="208" t="str">
        <f aca="false">M5388</f>
        <v>Natural Gas</v>
      </c>
      <c r="D5388" s="208" t="str">
        <f aca="false">IF(ISNUMBER(FIND("Phy",N5388))=TRUE(),"Physical","Financial")</f>
        <v>Financial</v>
      </c>
      <c r="E5388" s="208" t="n">
        <f aca="false">IF(VLOOKUP(S5388,'DD-Lookup'!$J$6:$L$50,3,FALSE())="Monthly",(YEAR(AC5388)-YEAR(AB5388))*12+MONTH(AC5388)-MONTH(AB5388)+1,(AC5388-AB5388+1))</f>
        <v>30</v>
      </c>
      <c r="F5388" s="239" t="n">
        <f aca="false">E5388*SUM(P5388:Q5388)</f>
        <v>450000</v>
      </c>
      <c r="G5388" s="214" t="n">
        <v>1294660</v>
      </c>
      <c r="H5388" s="215" t="n">
        <v>37035.6553935185</v>
      </c>
      <c r="I5388" s="0" t="s">
        <v>1023</v>
      </c>
      <c r="M5388" s="0" t="s">
        <v>858</v>
      </c>
      <c r="N5388" s="0" t="s">
        <v>1024</v>
      </c>
      <c r="O5388" s="0" t="s">
        <v>1025</v>
      </c>
      <c r="P5388" s="216" t="n">
        <v>15000</v>
      </c>
      <c r="S5388" s="0" t="s">
        <v>1026</v>
      </c>
      <c r="T5388" s="0" t="s">
        <v>784</v>
      </c>
      <c r="U5388" s="218" t="n">
        <v>4.045</v>
      </c>
      <c r="V5388" s="0" t="s">
        <v>1027</v>
      </c>
      <c r="W5388" s="0" t="s">
        <v>1028</v>
      </c>
      <c r="X5388" s="0" t="s">
        <v>1029</v>
      </c>
      <c r="Y5388" s="0" t="s">
        <v>838</v>
      </c>
      <c r="Z5388" s="0" t="s">
        <v>571</v>
      </c>
      <c r="AA5388" s="0" t="s">
        <v>4225</v>
      </c>
      <c r="AB5388" s="215" t="n">
        <v>37043.875</v>
      </c>
      <c r="AC5388" s="215" t="n">
        <v>37072.875</v>
      </c>
    </row>
    <row r="5389" customFormat="false" ht="12.75" hidden="false" customHeight="false" outlineLevel="0" collapsed="false">
      <c r="A5389" s="208" t="str">
        <f aca="false">B5389&amp;" "&amp;C5389&amp;" "&amp;D5389</f>
        <v>US Natural Gas Physical</v>
      </c>
      <c r="B5389" s="208" t="str">
        <f aca="false">IF((LEFT(N5389,2)="US"),"US","")</f>
        <v>US</v>
      </c>
      <c r="C5389" s="208" t="str">
        <f aca="false">M5389</f>
        <v>Natural Gas</v>
      </c>
      <c r="D5389" s="208" t="str">
        <f aca="false">IF(ISNUMBER(FIND("Phy",N5389))=TRUE(),"Physical","Financial")</f>
        <v>Physical</v>
      </c>
      <c r="E5389" s="208" t="n">
        <f aca="false">IF(VLOOKUP(S5389,'DD-Lookup'!$J$6:$L$50,3,FALSE())="Monthly",(YEAR(AC5389)-YEAR(AB5389))*12+MONTH(AC5389)-MONTH(AB5389)+1,(AC5389-AB5389+1))</f>
        <v>30</v>
      </c>
      <c r="F5389" s="239" t="n">
        <f aca="false">E5389*SUM(P5389:Q5389)</f>
        <v>75000</v>
      </c>
      <c r="G5389" s="214" t="n">
        <v>1294661</v>
      </c>
      <c r="H5389" s="215" t="n">
        <v>37035.6566550926</v>
      </c>
      <c r="I5389" s="0" t="s">
        <v>1452</v>
      </c>
      <c r="M5389" s="0" t="s">
        <v>858</v>
      </c>
      <c r="N5389" s="0" t="s">
        <v>1305</v>
      </c>
      <c r="O5389" s="0" t="s">
        <v>2744</v>
      </c>
      <c r="Q5389" s="216" t="n">
        <v>2500</v>
      </c>
      <c r="S5389" s="0" t="s">
        <v>1026</v>
      </c>
      <c r="T5389" s="0" t="s">
        <v>784</v>
      </c>
      <c r="U5389" s="218" t="n">
        <v>2.81</v>
      </c>
      <c r="V5389" s="0" t="s">
        <v>1675</v>
      </c>
      <c r="W5389" s="0" t="s">
        <v>1605</v>
      </c>
      <c r="X5389" s="0" t="s">
        <v>1606</v>
      </c>
      <c r="Y5389" s="0" t="s">
        <v>1310</v>
      </c>
      <c r="Z5389" s="0" t="s">
        <v>571</v>
      </c>
      <c r="AA5389" s="0" t="s">
        <v>4226</v>
      </c>
      <c r="AB5389" s="215" t="n">
        <v>37043.875</v>
      </c>
      <c r="AC5389" s="215" t="n">
        <v>37072.875</v>
      </c>
    </row>
    <row r="5390" customFormat="false" ht="12.75" hidden="false" customHeight="false" outlineLevel="0" collapsed="false">
      <c r="A5390" s="208" t="str">
        <f aca="false">B5390&amp;" "&amp;C5390&amp;" "&amp;D5390</f>
        <v>US Natural Gas Physical</v>
      </c>
      <c r="B5390" s="208" t="str">
        <f aca="false">IF((LEFT(N5390,2)="US"),"US","")</f>
        <v>US</v>
      </c>
      <c r="C5390" s="208" t="str">
        <f aca="false">M5390</f>
        <v>Natural Gas</v>
      </c>
      <c r="D5390" s="208" t="str">
        <f aca="false">IF(ISNUMBER(FIND("Phy",N5390))=TRUE(),"Physical","Financial")</f>
        <v>Physical</v>
      </c>
      <c r="E5390" s="208" t="n">
        <f aca="false">IF(VLOOKUP(S5390,'DD-Lookup'!$J$6:$L$50,3,FALSE())="Monthly",(YEAR(AC5390)-YEAR(AB5390))*12+MONTH(AC5390)-MONTH(AB5390)+1,(AC5390-AB5390+1))</f>
        <v>30</v>
      </c>
      <c r="F5390" s="239" t="n">
        <f aca="false">E5390*SUM(P5390:Q5390)</f>
        <v>75000</v>
      </c>
      <c r="G5390" s="214" t="n">
        <v>1294662</v>
      </c>
      <c r="H5390" s="215" t="n">
        <v>37035.6570833333</v>
      </c>
      <c r="I5390" s="0" t="s">
        <v>1452</v>
      </c>
      <c r="M5390" s="0" t="s">
        <v>858</v>
      </c>
      <c r="N5390" s="0" t="s">
        <v>1305</v>
      </c>
      <c r="O5390" s="0" t="s">
        <v>2744</v>
      </c>
      <c r="Q5390" s="216" t="n">
        <v>2500</v>
      </c>
      <c r="S5390" s="0" t="s">
        <v>1026</v>
      </c>
      <c r="T5390" s="0" t="s">
        <v>784</v>
      </c>
      <c r="U5390" s="218" t="n">
        <v>2.84</v>
      </c>
      <c r="V5390" s="0" t="s">
        <v>1675</v>
      </c>
      <c r="W5390" s="0" t="s">
        <v>1605</v>
      </c>
      <c r="X5390" s="0" t="s">
        <v>1606</v>
      </c>
      <c r="Y5390" s="0" t="s">
        <v>1310</v>
      </c>
      <c r="Z5390" s="0" t="s">
        <v>571</v>
      </c>
      <c r="AA5390" s="0" t="s">
        <v>4227</v>
      </c>
      <c r="AB5390" s="215" t="n">
        <v>37043.875</v>
      </c>
      <c r="AC5390" s="215" t="n">
        <v>37072.875</v>
      </c>
    </row>
    <row r="5391" customFormat="false" ht="12.75" hidden="false" customHeight="false" outlineLevel="0" collapsed="false">
      <c r="A5391" s="208" t="str">
        <f aca="false">B5391&amp;" "&amp;C5391&amp;" "&amp;D5391</f>
        <v>US Natural Gas Physical</v>
      </c>
      <c r="B5391" s="208" t="str">
        <f aca="false">IF((LEFT(N5391,2)="US"),"US","")</f>
        <v>US</v>
      </c>
      <c r="C5391" s="208" t="str">
        <f aca="false">M5391</f>
        <v>Natural Gas</v>
      </c>
      <c r="D5391" s="208" t="str">
        <f aca="false">IF(ISNUMBER(FIND("Phy",N5391))=TRUE(),"Physical","Financial")</f>
        <v>Physical</v>
      </c>
      <c r="E5391" s="208" t="n">
        <f aca="false">IF(VLOOKUP(S5391,'DD-Lookup'!$J$6:$L$50,3,FALSE())="Monthly",(YEAR(AC5391)-YEAR(AB5391))*12+MONTH(AC5391)-MONTH(AB5391)+1,(AC5391-AB5391+1))</f>
        <v>4</v>
      </c>
      <c r="F5391" s="239" t="n">
        <f aca="false">E5391*SUM(P5391:Q5391)</f>
        <v>20000</v>
      </c>
      <c r="G5391" s="214" t="n">
        <v>1294663</v>
      </c>
      <c r="H5391" s="215" t="n">
        <v>37035.6578819445</v>
      </c>
      <c r="I5391" s="0" t="s">
        <v>1672</v>
      </c>
      <c r="M5391" s="0" t="s">
        <v>858</v>
      </c>
      <c r="N5391" s="0" t="s">
        <v>1305</v>
      </c>
      <c r="O5391" s="0" t="s">
        <v>4228</v>
      </c>
      <c r="P5391" s="216" t="n">
        <v>5000</v>
      </c>
      <c r="S5391" s="0" t="s">
        <v>1026</v>
      </c>
      <c r="T5391" s="0" t="s">
        <v>784</v>
      </c>
      <c r="U5391" s="218" t="n">
        <v>4.335</v>
      </c>
      <c r="V5391" s="0" t="s">
        <v>1673</v>
      </c>
      <c r="W5391" s="0" t="s">
        <v>1388</v>
      </c>
      <c r="X5391" s="0" t="s">
        <v>1389</v>
      </c>
      <c r="Y5391" s="0" t="s">
        <v>1310</v>
      </c>
      <c r="Z5391" s="0" t="s">
        <v>571</v>
      </c>
      <c r="AA5391" s="0" t="n">
        <v>809977</v>
      </c>
      <c r="AB5391" s="215" t="n">
        <v>37037</v>
      </c>
      <c r="AC5391" s="215" t="n">
        <v>37040</v>
      </c>
    </row>
    <row r="5392" customFormat="false" ht="12.75" hidden="false" customHeight="false" outlineLevel="0" collapsed="false">
      <c r="A5392" s="208" t="str">
        <f aca="false">B5392&amp;" "&amp;C5392&amp;" "&amp;D5392</f>
        <v>US Natural Gas Physical</v>
      </c>
      <c r="B5392" s="208" t="str">
        <f aca="false">IF((LEFT(N5392,2)="US"),"US","")</f>
        <v>US</v>
      </c>
      <c r="C5392" s="208" t="str">
        <f aca="false">M5392</f>
        <v>Natural Gas</v>
      </c>
      <c r="D5392" s="208" t="str">
        <f aca="false">IF(ISNUMBER(FIND("Phy",N5392))=TRUE(),"Physical","Financial")</f>
        <v>Physical</v>
      </c>
      <c r="E5392" s="208" t="n">
        <f aca="false">IF(VLOOKUP(S5392,'DD-Lookup'!$J$6:$L$50,3,FALSE())="Monthly",(YEAR(AC5392)-YEAR(AB5392))*12+MONTH(AC5392)-MONTH(AB5392)+1,(AC5392-AB5392+1))</f>
        <v>30</v>
      </c>
      <c r="F5392" s="239" t="n">
        <f aca="false">E5392*SUM(P5392:Q5392)</f>
        <v>150000</v>
      </c>
      <c r="G5392" s="214" t="n">
        <v>1294664</v>
      </c>
      <c r="H5392" s="215" t="n">
        <v>37035.6579976852</v>
      </c>
      <c r="I5392" s="0" t="s">
        <v>2457</v>
      </c>
      <c r="M5392" s="0" t="s">
        <v>858</v>
      </c>
      <c r="N5392" s="0" t="s">
        <v>1501</v>
      </c>
      <c r="O5392" s="0" t="s">
        <v>1918</v>
      </c>
      <c r="Q5392" s="216" t="n">
        <v>5000</v>
      </c>
      <c r="S5392" s="0" t="s">
        <v>1026</v>
      </c>
      <c r="T5392" s="0" t="s">
        <v>784</v>
      </c>
      <c r="U5392" s="218" t="n">
        <v>0.3625</v>
      </c>
      <c r="V5392" s="0" t="s">
        <v>2459</v>
      </c>
      <c r="W5392" s="0" t="s">
        <v>1388</v>
      </c>
      <c r="X5392" s="0" t="s">
        <v>1389</v>
      </c>
      <c r="Y5392" s="0" t="s">
        <v>1310</v>
      </c>
      <c r="Z5392" s="0" t="s">
        <v>571</v>
      </c>
      <c r="AA5392" s="0" t="s">
        <v>4229</v>
      </c>
      <c r="AB5392" s="215" t="n">
        <v>37043.875</v>
      </c>
      <c r="AC5392" s="215" t="n">
        <v>37072.875</v>
      </c>
    </row>
    <row r="5393" customFormat="false" ht="12.75" hidden="false" customHeight="false" outlineLevel="0" collapsed="false">
      <c r="A5393" s="208" t="str">
        <f aca="false">B5393&amp;" "&amp;C5393&amp;" "&amp;D5393</f>
        <v>US Natural Gas Physical</v>
      </c>
      <c r="B5393" s="208" t="str">
        <f aca="false">IF((LEFT(N5393,2)="US"),"US","")</f>
        <v>US</v>
      </c>
      <c r="C5393" s="208" t="str">
        <f aca="false">M5393</f>
        <v>Natural Gas</v>
      </c>
      <c r="D5393" s="208" t="str">
        <f aca="false">IF(ISNUMBER(FIND("Phy",N5393))=TRUE(),"Physical","Financial")</f>
        <v>Physical</v>
      </c>
      <c r="E5393" s="208" t="n">
        <f aca="false">IF(VLOOKUP(S5393,'DD-Lookup'!$J$6:$L$50,3,FALSE())="Monthly",(YEAR(AC5393)-YEAR(AB5393))*12+MONTH(AC5393)-MONTH(AB5393)+1,(AC5393-AB5393+1))</f>
        <v>4</v>
      </c>
      <c r="F5393" s="239" t="n">
        <f aca="false">E5393*SUM(P5393:Q5393)</f>
        <v>20000</v>
      </c>
      <c r="G5393" s="214" t="n">
        <v>1294665</v>
      </c>
      <c r="H5393" s="215" t="n">
        <v>37035.6587152778</v>
      </c>
      <c r="I5393" s="0" t="s">
        <v>1672</v>
      </c>
      <c r="M5393" s="0" t="s">
        <v>858</v>
      </c>
      <c r="N5393" s="0" t="s">
        <v>1305</v>
      </c>
      <c r="O5393" s="0" t="s">
        <v>4230</v>
      </c>
      <c r="P5393" s="216" t="n">
        <v>5000</v>
      </c>
      <c r="S5393" s="0" t="s">
        <v>1026</v>
      </c>
      <c r="T5393" s="0" t="s">
        <v>784</v>
      </c>
      <c r="U5393" s="218" t="n">
        <v>4.315</v>
      </c>
      <c r="V5393" s="0" t="s">
        <v>1673</v>
      </c>
      <c r="W5393" s="0" t="s">
        <v>1388</v>
      </c>
      <c r="X5393" s="0" t="s">
        <v>1389</v>
      </c>
      <c r="Y5393" s="0" t="s">
        <v>1310</v>
      </c>
      <c r="Z5393" s="0" t="s">
        <v>571</v>
      </c>
      <c r="AA5393" s="0" t="n">
        <v>809981</v>
      </c>
      <c r="AB5393" s="215" t="n">
        <v>37037</v>
      </c>
      <c r="AC5393" s="215" t="n">
        <v>37040</v>
      </c>
    </row>
    <row r="5394" customFormat="false" ht="12.75" hidden="false" customHeight="false" outlineLevel="0" collapsed="false">
      <c r="A5394" s="208" t="str">
        <f aca="false">B5394&amp;" "&amp;C5394&amp;" "&amp;D5394</f>
        <v>US Natural Gas Physical</v>
      </c>
      <c r="B5394" s="208" t="str">
        <f aca="false">IF((LEFT(N5394,2)="US"),"US","")</f>
        <v>US</v>
      </c>
      <c r="C5394" s="208" t="str">
        <f aca="false">M5394</f>
        <v>Natural Gas</v>
      </c>
      <c r="D5394" s="208" t="str">
        <f aca="false">IF(ISNUMBER(FIND("Phy",N5394))=TRUE(),"Physical","Financial")</f>
        <v>Physical</v>
      </c>
      <c r="E5394" s="208" t="n">
        <f aca="false">IF(VLOOKUP(S5394,'DD-Lookup'!$J$6:$L$50,3,FALSE())="Monthly",(YEAR(AC5394)-YEAR(AB5394))*12+MONTH(AC5394)-MONTH(AB5394)+1,(AC5394-AB5394+1))</f>
        <v>30</v>
      </c>
      <c r="F5394" s="239" t="n">
        <f aca="false">E5394*SUM(P5394:Q5394)</f>
        <v>300000</v>
      </c>
      <c r="G5394" s="214" t="n">
        <v>1294666</v>
      </c>
      <c r="H5394" s="215" t="n">
        <v>37035.6588310185</v>
      </c>
      <c r="I5394" s="0" t="s">
        <v>1073</v>
      </c>
      <c r="M5394" s="0" t="s">
        <v>858</v>
      </c>
      <c r="N5394" s="0" t="s">
        <v>1501</v>
      </c>
      <c r="O5394" s="0" t="s">
        <v>3776</v>
      </c>
      <c r="P5394" s="216" t="n">
        <v>10000</v>
      </c>
      <c r="S5394" s="0" t="s">
        <v>1026</v>
      </c>
      <c r="T5394" s="0" t="s">
        <v>784</v>
      </c>
      <c r="U5394" s="218" t="n">
        <v>-0.0125</v>
      </c>
      <c r="V5394" s="0" t="s">
        <v>3656</v>
      </c>
      <c r="W5394" s="0" t="s">
        <v>1667</v>
      </c>
      <c r="X5394" s="0" t="s">
        <v>1639</v>
      </c>
      <c r="Y5394" s="0" t="s">
        <v>1310</v>
      </c>
      <c r="Z5394" s="0" t="s">
        <v>571</v>
      </c>
      <c r="AA5394" s="0" t="s">
        <v>4231</v>
      </c>
      <c r="AB5394" s="215" t="n">
        <v>37043.875</v>
      </c>
      <c r="AC5394" s="215" t="n">
        <v>37072.875</v>
      </c>
    </row>
    <row r="5395" customFormat="false" ht="12.75" hidden="false" customHeight="false" outlineLevel="0" collapsed="false">
      <c r="A5395" s="208" t="str">
        <f aca="false">B5395&amp;" "&amp;C5395&amp;" "&amp;D5395</f>
        <v>US Crude Financial</v>
      </c>
      <c r="B5395" s="208" t="str">
        <f aca="false">IF((LEFT(N5395,2)="US"),"US","")</f>
        <v>US</v>
      </c>
      <c r="C5395" s="208" t="str">
        <f aca="false">M5395</f>
        <v>Crude</v>
      </c>
      <c r="D5395" s="208" t="str">
        <f aca="false">IF(ISNUMBER(FIND("Phy",N5395))=TRUE(),"Physical","Financial")</f>
        <v>Financial</v>
      </c>
      <c r="E5395" s="208" t="n">
        <f aca="false">IF(VLOOKUP(S5395,'DD-Lookup'!$J$6:$L$50,3,FALSE())="Monthly",(YEAR(AC5395)-YEAR(AB5395))*12+MONTH(AC5395)-MONTH(AB5395)+1,(AC5395-AB5395+1))</f>
        <v>1</v>
      </c>
      <c r="F5395" s="239" t="n">
        <f aca="false">E5395*SUM(P5395:Q5395)</f>
        <v>50000</v>
      </c>
      <c r="G5395" s="214" t="n">
        <v>1294667</v>
      </c>
      <c r="H5395" s="215" t="n">
        <v>37035.6589467593</v>
      </c>
      <c r="I5395" s="0" t="s">
        <v>2320</v>
      </c>
      <c r="M5395" s="0" t="s">
        <v>97</v>
      </c>
      <c r="N5395" s="0" t="s">
        <v>841</v>
      </c>
      <c r="O5395" s="0" t="s">
        <v>889</v>
      </c>
      <c r="P5395" s="216" t="n">
        <v>50000</v>
      </c>
      <c r="S5395" s="0" t="s">
        <v>843</v>
      </c>
      <c r="T5395" s="0" t="s">
        <v>784</v>
      </c>
      <c r="U5395" s="218" t="n">
        <v>28.33</v>
      </c>
      <c r="V5395" s="0" t="s">
        <v>2321</v>
      </c>
      <c r="W5395" s="0" t="s">
        <v>845</v>
      </c>
      <c r="X5395" s="0" t="s">
        <v>891</v>
      </c>
      <c r="Y5395" s="0" t="s">
        <v>847</v>
      </c>
      <c r="Z5395" s="0" t="s">
        <v>571</v>
      </c>
      <c r="AA5395" s="0" t="s">
        <v>4149</v>
      </c>
      <c r="AB5395" s="215" t="n">
        <v>37073</v>
      </c>
      <c r="AC5395" s="215" t="n">
        <v>37103</v>
      </c>
    </row>
    <row r="5396" customFormat="false" ht="12.75" hidden="false" customHeight="false" outlineLevel="0" collapsed="false">
      <c r="A5396" s="208" t="str">
        <f aca="false">B5396&amp;" "&amp;C5396&amp;" "&amp;D5396</f>
        <v>US Natural Gas Financial</v>
      </c>
      <c r="B5396" s="208" t="str">
        <f aca="false">IF((LEFT(N5396,2)="US"),"US","")</f>
        <v>US</v>
      </c>
      <c r="C5396" s="208" t="str">
        <f aca="false">M5396</f>
        <v>Natural Gas</v>
      </c>
      <c r="D5396" s="208" t="str">
        <f aca="false">IF(ISNUMBER(FIND("Phy",N5396))=TRUE(),"Physical","Financial")</f>
        <v>Financial</v>
      </c>
      <c r="E5396" s="208" t="n">
        <f aca="false">IF(VLOOKUP(S5396,'DD-Lookup'!$J$6:$L$50,3,FALSE())="Monthly",(YEAR(AC5396)-YEAR(AB5396))*12+MONTH(AC5396)-MONTH(AB5396)+1,(AC5396-AB5396+1))</f>
        <v>30</v>
      </c>
      <c r="F5396" s="239" t="n">
        <f aca="false">E5396*SUM(P5396:Q5396)</f>
        <v>450000</v>
      </c>
      <c r="G5396" s="214" t="n">
        <v>1294668</v>
      </c>
      <c r="H5396" s="215" t="n">
        <v>37035.6599768519</v>
      </c>
      <c r="I5396" s="0" t="s">
        <v>1023</v>
      </c>
      <c r="M5396" s="0" t="s">
        <v>858</v>
      </c>
      <c r="N5396" s="0" t="s">
        <v>1024</v>
      </c>
      <c r="O5396" s="0" t="s">
        <v>1025</v>
      </c>
      <c r="P5396" s="216" t="n">
        <v>15000</v>
      </c>
      <c r="S5396" s="0" t="s">
        <v>1026</v>
      </c>
      <c r="T5396" s="0" t="s">
        <v>784</v>
      </c>
      <c r="U5396" s="218" t="n">
        <v>4.04</v>
      </c>
      <c r="V5396" s="0" t="s">
        <v>1027</v>
      </c>
      <c r="W5396" s="0" t="s">
        <v>1028</v>
      </c>
      <c r="X5396" s="0" t="s">
        <v>1029</v>
      </c>
      <c r="Y5396" s="0" t="s">
        <v>838</v>
      </c>
      <c r="Z5396" s="0" t="s">
        <v>571</v>
      </c>
      <c r="AA5396" s="0" t="s">
        <v>4232</v>
      </c>
      <c r="AB5396" s="215" t="n">
        <v>37043.875</v>
      </c>
      <c r="AC5396" s="215" t="n">
        <v>37072.875</v>
      </c>
    </row>
    <row r="5397" customFormat="false" ht="12.75" hidden="false" customHeight="false" outlineLevel="0" collapsed="false">
      <c r="A5397" s="208" t="str">
        <f aca="false">B5397&amp;" "&amp;C5397&amp;" "&amp;D5397</f>
        <v>US Natural Gas Financial</v>
      </c>
      <c r="B5397" s="208" t="str">
        <f aca="false">IF((LEFT(N5397,2)="US"),"US","")</f>
        <v>US</v>
      </c>
      <c r="C5397" s="208" t="str">
        <f aca="false">M5397</f>
        <v>Natural Gas</v>
      </c>
      <c r="D5397" s="208" t="str">
        <f aca="false">IF(ISNUMBER(FIND("Phy",N5397))=TRUE(),"Physical","Financial")</f>
        <v>Financial</v>
      </c>
      <c r="E5397" s="208" t="n">
        <f aca="false">IF(VLOOKUP(S5397,'DD-Lookup'!$J$6:$L$50,3,FALSE())="Monthly",(YEAR(AC5397)-YEAR(AB5397))*12+MONTH(AC5397)-MONTH(AB5397)+1,(AC5397-AB5397+1))</f>
        <v>6</v>
      </c>
      <c r="F5397" s="239" t="n">
        <f aca="false">E5397*SUM(P5397:Q5397)</f>
        <v>330000</v>
      </c>
      <c r="G5397" s="214" t="n">
        <v>1294669</v>
      </c>
      <c r="H5397" s="215" t="n">
        <v>37035.6601736111</v>
      </c>
      <c r="I5397" s="0" t="s">
        <v>2157</v>
      </c>
      <c r="M5397" s="0" t="s">
        <v>858</v>
      </c>
      <c r="N5397" s="0" t="s">
        <v>1024</v>
      </c>
      <c r="O5397" s="0" t="s">
        <v>3347</v>
      </c>
      <c r="P5397" s="216" t="n">
        <v>55000</v>
      </c>
      <c r="S5397" s="0" t="s">
        <v>1026</v>
      </c>
      <c r="T5397" s="0" t="s">
        <v>784</v>
      </c>
      <c r="U5397" s="218" t="n">
        <v>4</v>
      </c>
      <c r="V5397" s="0" t="s">
        <v>2158</v>
      </c>
      <c r="W5397" s="0" t="s">
        <v>1851</v>
      </c>
      <c r="X5397" s="0" t="s">
        <v>1852</v>
      </c>
      <c r="Y5397" s="0" t="s">
        <v>838</v>
      </c>
      <c r="Z5397" s="0" t="s">
        <v>571</v>
      </c>
      <c r="AA5397" s="0" t="s">
        <v>4233</v>
      </c>
      <c r="AB5397" s="215" t="n">
        <v>37037.875</v>
      </c>
      <c r="AC5397" s="215" t="n">
        <v>37042.875</v>
      </c>
    </row>
    <row r="5398" customFormat="false" ht="12.75" hidden="false" customHeight="false" outlineLevel="0" collapsed="false">
      <c r="A5398" s="208" t="str">
        <f aca="false">B5398&amp;" "&amp;C5398&amp;" "&amp;D5398</f>
        <v>US Natural Gas Physical</v>
      </c>
      <c r="B5398" s="208" t="str">
        <f aca="false">IF((LEFT(N5398,2)="US"),"US","")</f>
        <v>US</v>
      </c>
      <c r="C5398" s="208" t="str">
        <f aca="false">M5398</f>
        <v>Natural Gas</v>
      </c>
      <c r="D5398" s="208" t="str">
        <f aca="false">IF(ISNUMBER(FIND("Phy",N5398))=TRUE(),"Physical","Financial")</f>
        <v>Physical</v>
      </c>
      <c r="E5398" s="208" t="n">
        <f aca="false">IF(VLOOKUP(S5398,'DD-Lookup'!$J$6:$L$50,3,FALSE())="Monthly",(YEAR(AC5398)-YEAR(AB5398))*12+MONTH(AC5398)-MONTH(AB5398)+1,(AC5398-AB5398+1))</f>
        <v>30</v>
      </c>
      <c r="F5398" s="239" t="n">
        <f aca="false">E5398*SUM(P5398:Q5398)</f>
        <v>22020</v>
      </c>
      <c r="G5398" s="214" t="n">
        <v>1294670</v>
      </c>
      <c r="H5398" s="215" t="n">
        <v>37035.6604050926</v>
      </c>
      <c r="I5398" s="0" t="s">
        <v>1925</v>
      </c>
      <c r="M5398" s="0" t="s">
        <v>858</v>
      </c>
      <c r="N5398" s="0" t="s">
        <v>1501</v>
      </c>
      <c r="O5398" s="0" t="s">
        <v>4234</v>
      </c>
      <c r="Q5398" s="216" t="n">
        <v>734</v>
      </c>
      <c r="S5398" s="0" t="s">
        <v>1026</v>
      </c>
      <c r="T5398" s="0" t="s">
        <v>784</v>
      </c>
      <c r="U5398" s="218" t="n">
        <v>-0.0025</v>
      </c>
      <c r="V5398" s="0" t="s">
        <v>3931</v>
      </c>
      <c r="W5398" s="0" t="s">
        <v>1388</v>
      </c>
      <c r="X5398" s="0" t="s">
        <v>1389</v>
      </c>
      <c r="Y5398" s="0" t="s">
        <v>1310</v>
      </c>
      <c r="Z5398" s="0" t="s">
        <v>571</v>
      </c>
      <c r="AA5398" s="0" t="s">
        <v>4235</v>
      </c>
      <c r="AB5398" s="215" t="n">
        <v>37043.875</v>
      </c>
      <c r="AC5398" s="215" t="n">
        <v>37072.875</v>
      </c>
    </row>
    <row r="5399" customFormat="false" ht="12.75" hidden="false" customHeight="false" outlineLevel="0" collapsed="false">
      <c r="A5399" s="208" t="str">
        <f aca="false">B5399&amp;" "&amp;C5399&amp;" "&amp;D5399</f>
        <v>US Natural Gas Physical</v>
      </c>
      <c r="B5399" s="208" t="str">
        <f aca="false">IF((LEFT(N5399,2)="US"),"US","")</f>
        <v>US</v>
      </c>
      <c r="C5399" s="208" t="str">
        <f aca="false">M5399</f>
        <v>Natural Gas</v>
      </c>
      <c r="D5399" s="208" t="str">
        <f aca="false">IF(ISNUMBER(FIND("Phy",N5399))=TRUE(),"Physical","Financial")</f>
        <v>Physical</v>
      </c>
      <c r="E5399" s="208" t="n">
        <f aca="false">IF(VLOOKUP(S5399,'DD-Lookup'!$J$6:$L$50,3,FALSE())="Monthly",(YEAR(AC5399)-YEAR(AB5399))*12+MONTH(AC5399)-MONTH(AB5399)+1,(AC5399-AB5399+1))</f>
        <v>4</v>
      </c>
      <c r="F5399" s="239" t="n">
        <f aca="false">E5399*SUM(P5399:Q5399)</f>
        <v>20000</v>
      </c>
      <c r="G5399" s="214" t="n">
        <v>1294671</v>
      </c>
      <c r="H5399" s="215" t="n">
        <v>37035.6606828704</v>
      </c>
      <c r="I5399" s="0" t="s">
        <v>1672</v>
      </c>
      <c r="M5399" s="0" t="s">
        <v>858</v>
      </c>
      <c r="N5399" s="0" t="s">
        <v>1305</v>
      </c>
      <c r="O5399" s="0" t="s">
        <v>3730</v>
      </c>
      <c r="P5399" s="216" t="n">
        <v>5000</v>
      </c>
      <c r="S5399" s="0" t="s">
        <v>1026</v>
      </c>
      <c r="T5399" s="0" t="s">
        <v>784</v>
      </c>
      <c r="U5399" s="218" t="n">
        <v>4.24</v>
      </c>
      <c r="V5399" s="0" t="s">
        <v>1673</v>
      </c>
      <c r="W5399" s="0" t="s">
        <v>1531</v>
      </c>
      <c r="X5399" s="0" t="s">
        <v>1532</v>
      </c>
      <c r="Y5399" s="0" t="s">
        <v>1310</v>
      </c>
      <c r="Z5399" s="0" t="s">
        <v>571</v>
      </c>
      <c r="AA5399" s="0" t="n">
        <v>809987</v>
      </c>
      <c r="AB5399" s="215" t="n">
        <v>37037</v>
      </c>
      <c r="AC5399" s="215" t="n">
        <v>37040</v>
      </c>
    </row>
    <row r="5400" customFormat="false" ht="12.75" hidden="false" customHeight="false" outlineLevel="0" collapsed="false">
      <c r="A5400" s="208" t="str">
        <f aca="false">B5400&amp;" "&amp;C5400&amp;" "&amp;D5400</f>
        <v>US Natural Gas Financial</v>
      </c>
      <c r="B5400" s="208" t="str">
        <f aca="false">IF((LEFT(N5400,2)="US"),"US","")</f>
        <v>US</v>
      </c>
      <c r="C5400" s="208" t="str">
        <f aca="false">M5400</f>
        <v>Natural Gas</v>
      </c>
      <c r="D5400" s="208" t="str">
        <f aca="false">IF(ISNUMBER(FIND("Phy",N5400))=TRUE(),"Physical","Financial")</f>
        <v>Financial</v>
      </c>
      <c r="E5400" s="208" t="n">
        <f aca="false">IF(VLOOKUP(S5400,'DD-Lookup'!$J$6:$L$50,3,FALSE())="Monthly",(YEAR(AC5400)-YEAR(AB5400))*12+MONTH(AC5400)-MONTH(AB5400)+1,(AC5400-AB5400+1))</f>
        <v>30</v>
      </c>
      <c r="F5400" s="239" t="n">
        <f aca="false">E5400*SUM(P5400:Q5400)</f>
        <v>300000</v>
      </c>
      <c r="G5400" s="214" t="n">
        <v>1294674</v>
      </c>
      <c r="H5400" s="215" t="n">
        <v>37035.6615277778</v>
      </c>
      <c r="I5400" s="0" t="s">
        <v>600</v>
      </c>
      <c r="M5400" s="0" t="s">
        <v>858</v>
      </c>
      <c r="N5400" s="0" t="s">
        <v>1482</v>
      </c>
      <c r="O5400" s="0" t="s">
        <v>2503</v>
      </c>
      <c r="Q5400" s="216" t="n">
        <v>10000</v>
      </c>
      <c r="S5400" s="0" t="s">
        <v>1026</v>
      </c>
      <c r="T5400" s="0" t="s">
        <v>784</v>
      </c>
      <c r="U5400" s="218" t="n">
        <v>-0.0875</v>
      </c>
      <c r="V5400" s="0" t="s">
        <v>2082</v>
      </c>
      <c r="W5400" s="0" t="s">
        <v>1881</v>
      </c>
      <c r="X5400" s="0" t="s">
        <v>2505</v>
      </c>
      <c r="Y5400" s="0" t="s">
        <v>838</v>
      </c>
      <c r="Z5400" s="0" t="s">
        <v>571</v>
      </c>
      <c r="AA5400" s="0" t="s">
        <v>4236</v>
      </c>
      <c r="AB5400" s="215" t="n">
        <v>37043.875</v>
      </c>
      <c r="AC5400" s="215" t="n">
        <v>37072.875</v>
      </c>
    </row>
    <row r="5401" customFormat="false" ht="12.75" hidden="false" customHeight="false" outlineLevel="0" collapsed="false">
      <c r="A5401" s="208" t="str">
        <f aca="false">B5401&amp;" "&amp;C5401&amp;" "&amp;D5401</f>
        <v>US Natural Gas Physical</v>
      </c>
      <c r="B5401" s="208" t="str">
        <f aca="false">IF((LEFT(N5401,2)="US"),"US","")</f>
        <v>US</v>
      </c>
      <c r="C5401" s="208" t="str">
        <f aca="false">M5401</f>
        <v>Natural Gas</v>
      </c>
      <c r="D5401" s="208" t="str">
        <f aca="false">IF(ISNUMBER(FIND("Phy",N5401))=TRUE(),"Physical","Financial")</f>
        <v>Physical</v>
      </c>
      <c r="E5401" s="208" t="n">
        <f aca="false">IF(VLOOKUP(S5401,'DD-Lookup'!$J$6:$L$50,3,FALSE())="Monthly",(YEAR(AC5401)-YEAR(AB5401))*12+MONTH(AC5401)-MONTH(AB5401)+1,(AC5401-AB5401+1))</f>
        <v>4</v>
      </c>
      <c r="F5401" s="239" t="n">
        <f aca="false">E5401*SUM(P5401:Q5401)</f>
        <v>40000</v>
      </c>
      <c r="G5401" s="214" t="n">
        <v>1294675</v>
      </c>
      <c r="H5401" s="215" t="n">
        <v>37035.6615740741</v>
      </c>
      <c r="I5401" s="0" t="s">
        <v>1738</v>
      </c>
      <c r="M5401" s="0" t="s">
        <v>858</v>
      </c>
      <c r="N5401" s="0" t="s">
        <v>1305</v>
      </c>
      <c r="O5401" s="0" t="s">
        <v>3542</v>
      </c>
      <c r="P5401" s="216" t="n">
        <v>10000</v>
      </c>
      <c r="S5401" s="0" t="s">
        <v>1026</v>
      </c>
      <c r="T5401" s="0" t="s">
        <v>784</v>
      </c>
      <c r="U5401" s="218" t="n">
        <v>3.985</v>
      </c>
      <c r="V5401" s="0" t="s">
        <v>1739</v>
      </c>
      <c r="W5401" s="0" t="s">
        <v>1434</v>
      </c>
      <c r="X5401" s="0" t="s">
        <v>1435</v>
      </c>
      <c r="Y5401" s="0" t="s">
        <v>1310</v>
      </c>
      <c r="Z5401" s="0" t="s">
        <v>571</v>
      </c>
      <c r="AA5401" s="0" t="n">
        <v>809991</v>
      </c>
      <c r="AB5401" s="215" t="n">
        <v>37037</v>
      </c>
      <c r="AC5401" s="215" t="n">
        <v>37040</v>
      </c>
    </row>
    <row r="5402" customFormat="false" ht="12.75" hidden="false" customHeight="false" outlineLevel="0" collapsed="false">
      <c r="A5402" s="208" t="str">
        <f aca="false">B5402&amp;" "&amp;C5402&amp;" "&amp;D5402</f>
        <v>US Natural Gas Financial</v>
      </c>
      <c r="B5402" s="208" t="str">
        <f aca="false">IF((LEFT(N5402,2)="US"),"US","")</f>
        <v>US</v>
      </c>
      <c r="C5402" s="208" t="str">
        <f aca="false">M5402</f>
        <v>Natural Gas</v>
      </c>
      <c r="D5402" s="208" t="str">
        <f aca="false">IF(ISNUMBER(FIND("Phy",N5402))=TRUE(),"Physical","Financial")</f>
        <v>Financial</v>
      </c>
      <c r="E5402" s="208" t="n">
        <f aca="false">IF(VLOOKUP(S5402,'DD-Lookup'!$J$6:$L$50,3,FALSE())="Monthly",(YEAR(AC5402)-YEAR(AB5402))*12+MONTH(AC5402)-MONTH(AB5402)+1,(AC5402-AB5402+1))</f>
        <v>30</v>
      </c>
      <c r="F5402" s="239" t="n">
        <f aca="false">E5402*SUM(P5402:Q5402)</f>
        <v>450000</v>
      </c>
      <c r="G5402" s="214" t="n">
        <v>1294676</v>
      </c>
      <c r="H5402" s="215" t="n">
        <v>37035.6617476852</v>
      </c>
      <c r="I5402" s="0" t="s">
        <v>1112</v>
      </c>
      <c r="M5402" s="0" t="s">
        <v>858</v>
      </c>
      <c r="N5402" s="0" t="s">
        <v>1024</v>
      </c>
      <c r="O5402" s="0" t="s">
        <v>1025</v>
      </c>
      <c r="P5402" s="216" t="n">
        <v>15000</v>
      </c>
      <c r="S5402" s="0" t="s">
        <v>1026</v>
      </c>
      <c r="T5402" s="0" t="s">
        <v>784</v>
      </c>
      <c r="U5402" s="218" t="n">
        <v>4.04</v>
      </c>
      <c r="V5402" s="0" t="s">
        <v>2269</v>
      </c>
      <c r="W5402" s="0" t="s">
        <v>1028</v>
      </c>
      <c r="X5402" s="0" t="s">
        <v>1029</v>
      </c>
      <c r="Y5402" s="0" t="s">
        <v>838</v>
      </c>
      <c r="Z5402" s="0" t="s">
        <v>571</v>
      </c>
      <c r="AA5402" s="0" t="s">
        <v>4237</v>
      </c>
      <c r="AB5402" s="215" t="n">
        <v>37043.875</v>
      </c>
      <c r="AC5402" s="215" t="n">
        <v>37072.875</v>
      </c>
    </row>
    <row r="5403" customFormat="false" ht="12.75" hidden="false" customHeight="false" outlineLevel="0" collapsed="false">
      <c r="A5403" s="208" t="str">
        <f aca="false">B5403&amp;" "&amp;C5403&amp;" "&amp;D5403</f>
        <v>US Natural Gas Financial</v>
      </c>
      <c r="B5403" s="208" t="str">
        <f aca="false">IF((LEFT(N5403,2)="US"),"US","")</f>
        <v>US</v>
      </c>
      <c r="C5403" s="208" t="str">
        <f aca="false">M5403</f>
        <v>Natural Gas</v>
      </c>
      <c r="D5403" s="208" t="str">
        <f aca="false">IF(ISNUMBER(FIND("Phy",N5403))=TRUE(),"Physical","Financial")</f>
        <v>Financial</v>
      </c>
      <c r="E5403" s="208" t="n">
        <f aca="false">IF(VLOOKUP(S5403,'DD-Lookup'!$J$6:$L$50,3,FALSE())="Monthly",(YEAR(AC5403)-YEAR(AB5403))*12+MONTH(AC5403)-MONTH(AB5403)+1,(AC5403-AB5403+1))</f>
        <v>31</v>
      </c>
      <c r="F5403" s="239" t="n">
        <f aca="false">E5403*SUM(P5403:Q5403)</f>
        <v>77500</v>
      </c>
      <c r="G5403" s="214" t="n">
        <v>1294677</v>
      </c>
      <c r="H5403" s="215" t="n">
        <v>37035.6626388889</v>
      </c>
      <c r="I5403" s="0" t="s">
        <v>1452</v>
      </c>
      <c r="M5403" s="0" t="s">
        <v>858</v>
      </c>
      <c r="N5403" s="0" t="s">
        <v>1024</v>
      </c>
      <c r="O5403" s="0" t="s">
        <v>1099</v>
      </c>
      <c r="P5403" s="216" t="n">
        <v>2500</v>
      </c>
      <c r="S5403" s="0" t="s">
        <v>1026</v>
      </c>
      <c r="T5403" s="0" t="s">
        <v>784</v>
      </c>
      <c r="U5403" s="218" t="n">
        <v>4.1</v>
      </c>
      <c r="V5403" s="0" t="s">
        <v>2921</v>
      </c>
      <c r="W5403" s="0" t="s">
        <v>1028</v>
      </c>
      <c r="X5403" s="0" t="s">
        <v>1029</v>
      </c>
      <c r="Y5403" s="0" t="s">
        <v>838</v>
      </c>
      <c r="Z5403" s="0" t="s">
        <v>571</v>
      </c>
      <c r="AA5403" s="0" t="s">
        <v>4238</v>
      </c>
      <c r="AB5403" s="215" t="n">
        <v>37073.875</v>
      </c>
      <c r="AC5403" s="215" t="n">
        <v>37103.875</v>
      </c>
    </row>
    <row r="5404" customFormat="false" ht="12.75" hidden="false" customHeight="false" outlineLevel="0" collapsed="false">
      <c r="A5404" s="208" t="str">
        <f aca="false">B5404&amp;" "&amp;C5404&amp;" "&amp;D5404</f>
        <v>US Natural Gas Financial</v>
      </c>
      <c r="B5404" s="208" t="str">
        <f aca="false">IF((LEFT(N5404,2)="US"),"US","")</f>
        <v>US</v>
      </c>
      <c r="C5404" s="208" t="str">
        <f aca="false">M5404</f>
        <v>Natural Gas</v>
      </c>
      <c r="D5404" s="208" t="str">
        <f aca="false">IF(ISNUMBER(FIND("Phy",N5404))=TRUE(),"Physical","Financial")</f>
        <v>Financial</v>
      </c>
      <c r="E5404" s="208" t="n">
        <f aca="false">IF(VLOOKUP(S5404,'DD-Lookup'!$J$6:$L$50,3,FALSE())="Monthly",(YEAR(AC5404)-YEAR(AB5404))*12+MONTH(AC5404)-MONTH(AB5404)+1,(AC5404-AB5404+1))</f>
        <v>30</v>
      </c>
      <c r="F5404" s="239" t="n">
        <f aca="false">E5404*SUM(P5404:Q5404)</f>
        <v>150000</v>
      </c>
      <c r="G5404" s="214" t="n">
        <v>1294680</v>
      </c>
      <c r="H5404" s="215" t="n">
        <v>37035.6629050926</v>
      </c>
      <c r="I5404" s="0" t="s">
        <v>1155</v>
      </c>
      <c r="M5404" s="0" t="s">
        <v>858</v>
      </c>
      <c r="N5404" s="0" t="s">
        <v>1024</v>
      </c>
      <c r="O5404" s="0" t="s">
        <v>1025</v>
      </c>
      <c r="P5404" s="216" t="n">
        <v>5000</v>
      </c>
      <c r="S5404" s="0" t="s">
        <v>1026</v>
      </c>
      <c r="T5404" s="0" t="s">
        <v>784</v>
      </c>
      <c r="U5404" s="218" t="n">
        <v>4.035</v>
      </c>
      <c r="V5404" s="0" t="s">
        <v>4239</v>
      </c>
      <c r="W5404" s="0" t="s">
        <v>1028</v>
      </c>
      <c r="X5404" s="0" t="s">
        <v>1029</v>
      </c>
      <c r="Y5404" s="0" t="s">
        <v>838</v>
      </c>
      <c r="Z5404" s="0" t="s">
        <v>571</v>
      </c>
      <c r="AA5404" s="0" t="s">
        <v>4240</v>
      </c>
      <c r="AB5404" s="215" t="n">
        <v>37043.875</v>
      </c>
      <c r="AC5404" s="215" t="n">
        <v>37072.875</v>
      </c>
    </row>
    <row r="5405" customFormat="false" ht="12.75" hidden="false" customHeight="false" outlineLevel="0" collapsed="false">
      <c r="A5405" s="208" t="str">
        <f aca="false">B5405&amp;" "&amp;C5405&amp;" "&amp;D5405</f>
        <v>US Natural Gas Physical</v>
      </c>
      <c r="B5405" s="208" t="str">
        <f aca="false">IF((LEFT(N5405,2)="US"),"US","")</f>
        <v>US</v>
      </c>
      <c r="C5405" s="208" t="str">
        <f aca="false">M5405</f>
        <v>Natural Gas</v>
      </c>
      <c r="D5405" s="208" t="str">
        <f aca="false">IF(ISNUMBER(FIND("Phy",N5405))=TRUE(),"Physical","Financial")</f>
        <v>Physical</v>
      </c>
      <c r="E5405" s="208" t="n">
        <f aca="false">IF(VLOOKUP(S5405,'DD-Lookup'!$J$6:$L$50,3,FALSE())="Monthly",(YEAR(AC5405)-YEAR(AB5405))*12+MONTH(AC5405)-MONTH(AB5405)+1,(AC5405-AB5405+1))</f>
        <v>30</v>
      </c>
      <c r="F5405" s="239" t="n">
        <f aca="false">E5405*SUM(P5405:Q5405)</f>
        <v>150000</v>
      </c>
      <c r="G5405" s="214" t="n">
        <v>1294681</v>
      </c>
      <c r="H5405" s="215" t="n">
        <v>37035.6630555556</v>
      </c>
      <c r="I5405" s="0" t="s">
        <v>2097</v>
      </c>
      <c r="M5405" s="0" t="s">
        <v>858</v>
      </c>
      <c r="N5405" s="0" t="s">
        <v>1305</v>
      </c>
      <c r="O5405" s="0" t="s">
        <v>3297</v>
      </c>
      <c r="Q5405" s="216" t="n">
        <v>5000</v>
      </c>
      <c r="S5405" s="0" t="s">
        <v>1026</v>
      </c>
      <c r="T5405" s="0" t="s">
        <v>784</v>
      </c>
      <c r="U5405" s="218" t="n">
        <v>4.0275</v>
      </c>
      <c r="V5405" s="0" t="s">
        <v>2123</v>
      </c>
      <c r="W5405" s="0" t="s">
        <v>1573</v>
      </c>
      <c r="X5405" s="0" t="s">
        <v>3298</v>
      </c>
      <c r="Y5405" s="0" t="s">
        <v>1310</v>
      </c>
      <c r="Z5405" s="0" t="s">
        <v>571</v>
      </c>
      <c r="AA5405" s="0" t="s">
        <v>4241</v>
      </c>
      <c r="AB5405" s="215" t="n">
        <v>37043</v>
      </c>
      <c r="AC5405" s="215" t="n">
        <v>37072</v>
      </c>
    </row>
    <row r="5406" customFormat="false" ht="12.75" hidden="false" customHeight="false" outlineLevel="0" collapsed="false">
      <c r="A5406" s="208" t="str">
        <f aca="false">B5406&amp;" "&amp;C5406&amp;" "&amp;D5406</f>
        <v>US Natural Gas Physical</v>
      </c>
      <c r="B5406" s="208" t="str">
        <f aca="false">IF((LEFT(N5406,2)="US"),"US","")</f>
        <v>US</v>
      </c>
      <c r="C5406" s="208" t="str">
        <f aca="false">M5406</f>
        <v>Natural Gas</v>
      </c>
      <c r="D5406" s="208" t="str">
        <f aca="false">IF(ISNUMBER(FIND("Phy",N5406))=TRUE(),"Physical","Financial")</f>
        <v>Physical</v>
      </c>
      <c r="E5406" s="208" t="n">
        <f aca="false">IF(VLOOKUP(S5406,'DD-Lookup'!$J$6:$L$50,3,FALSE())="Monthly",(YEAR(AC5406)-YEAR(AB5406))*12+MONTH(AC5406)-MONTH(AB5406)+1,(AC5406-AB5406+1))</f>
        <v>4</v>
      </c>
      <c r="F5406" s="239" t="n">
        <f aca="false">E5406*SUM(P5406:Q5406)</f>
        <v>40000</v>
      </c>
      <c r="G5406" s="214" t="n">
        <v>1294682</v>
      </c>
      <c r="H5406" s="215" t="n">
        <v>37035.6633912037</v>
      </c>
      <c r="I5406" s="0" t="s">
        <v>1738</v>
      </c>
      <c r="M5406" s="0" t="s">
        <v>858</v>
      </c>
      <c r="N5406" s="0" t="s">
        <v>1305</v>
      </c>
      <c r="O5406" s="0" t="s">
        <v>3542</v>
      </c>
      <c r="P5406" s="216" t="n">
        <v>10000</v>
      </c>
      <c r="S5406" s="0" t="s">
        <v>1026</v>
      </c>
      <c r="T5406" s="0" t="s">
        <v>784</v>
      </c>
      <c r="U5406" s="218" t="n">
        <v>3.98</v>
      </c>
      <c r="V5406" s="0" t="s">
        <v>2642</v>
      </c>
      <c r="W5406" s="0" t="s">
        <v>1434</v>
      </c>
      <c r="X5406" s="0" t="s">
        <v>1435</v>
      </c>
      <c r="Y5406" s="0" t="s">
        <v>1310</v>
      </c>
      <c r="Z5406" s="0" t="s">
        <v>571</v>
      </c>
      <c r="AA5406" s="0" t="n">
        <v>809998</v>
      </c>
      <c r="AB5406" s="215" t="n">
        <v>37037</v>
      </c>
      <c r="AC5406" s="215" t="n">
        <v>37040</v>
      </c>
    </row>
    <row r="5407" customFormat="false" ht="12.75" hidden="false" customHeight="false" outlineLevel="0" collapsed="false">
      <c r="A5407" s="208" t="str">
        <f aca="false">B5407&amp;" "&amp;C5407&amp;" "&amp;D5407</f>
        <v>US Natural Gas Financial</v>
      </c>
      <c r="B5407" s="208" t="str">
        <f aca="false">IF((LEFT(N5407,2)="US"),"US","")</f>
        <v>US</v>
      </c>
      <c r="C5407" s="208" t="str">
        <f aca="false">M5407</f>
        <v>Natural Gas</v>
      </c>
      <c r="D5407" s="208" t="str">
        <f aca="false">IF(ISNUMBER(FIND("Phy",N5407))=TRUE(),"Physical","Financial")</f>
        <v>Financial</v>
      </c>
      <c r="E5407" s="208" t="n">
        <f aca="false">IF(VLOOKUP(S5407,'DD-Lookup'!$J$6:$L$50,3,FALSE())="Monthly",(YEAR(AC5407)-YEAR(AB5407))*12+MONTH(AC5407)-MONTH(AB5407)+1,(AC5407-AB5407+1))</f>
        <v>31</v>
      </c>
      <c r="F5407" s="239" t="n">
        <f aca="false">E5407*SUM(P5407:Q5407)</f>
        <v>465000</v>
      </c>
      <c r="G5407" s="214" t="n">
        <v>1294683</v>
      </c>
      <c r="H5407" s="215" t="n">
        <v>37035.663912037</v>
      </c>
      <c r="I5407" s="0" t="s">
        <v>593</v>
      </c>
      <c r="M5407" s="0" t="s">
        <v>858</v>
      </c>
      <c r="N5407" s="0" t="s">
        <v>1024</v>
      </c>
      <c r="O5407" s="0" t="s">
        <v>1099</v>
      </c>
      <c r="P5407" s="216" t="n">
        <v>15000</v>
      </c>
      <c r="S5407" s="0" t="s">
        <v>1026</v>
      </c>
      <c r="T5407" s="0" t="s">
        <v>784</v>
      </c>
      <c r="U5407" s="218" t="n">
        <v>4.095</v>
      </c>
      <c r="V5407" s="0" t="s">
        <v>2196</v>
      </c>
      <c r="W5407" s="0" t="s">
        <v>1028</v>
      </c>
      <c r="X5407" s="0" t="s">
        <v>1029</v>
      </c>
      <c r="Y5407" s="0" t="s">
        <v>838</v>
      </c>
      <c r="Z5407" s="0" t="s">
        <v>571</v>
      </c>
      <c r="AA5407" s="0" t="s">
        <v>4242</v>
      </c>
      <c r="AB5407" s="215" t="n">
        <v>37073.875</v>
      </c>
      <c r="AC5407" s="215" t="n">
        <v>37103.875</v>
      </c>
    </row>
    <row r="5408" customFormat="false" ht="12.75" hidden="false" customHeight="false" outlineLevel="0" collapsed="false">
      <c r="A5408" s="208" t="str">
        <f aca="false">B5408&amp;" "&amp;C5408&amp;" "&amp;D5408</f>
        <v>US Natural Gas Financial</v>
      </c>
      <c r="B5408" s="208" t="str">
        <f aca="false">IF((LEFT(N5408,2)="US"),"US","")</f>
        <v>US</v>
      </c>
      <c r="C5408" s="208" t="str">
        <f aca="false">M5408</f>
        <v>Natural Gas</v>
      </c>
      <c r="D5408" s="208" t="str">
        <f aca="false">IF(ISNUMBER(FIND("Phy",N5408))=TRUE(),"Physical","Financial")</f>
        <v>Financial</v>
      </c>
      <c r="E5408" s="208" t="n">
        <f aca="false">IF(VLOOKUP(S5408,'DD-Lookup'!$J$6:$L$50,3,FALSE())="Monthly",(YEAR(AC5408)-YEAR(AB5408))*12+MONTH(AC5408)-MONTH(AB5408)+1,(AC5408-AB5408+1))</f>
        <v>365</v>
      </c>
      <c r="F5408" s="239" t="n">
        <f aca="false">E5408*SUM(P5408:Q5408)</f>
        <v>1825000</v>
      </c>
      <c r="G5408" s="214" t="n">
        <v>1294685</v>
      </c>
      <c r="H5408" s="215" t="n">
        <v>37035.6640856481</v>
      </c>
      <c r="I5408" s="0" t="s">
        <v>593</v>
      </c>
      <c r="M5408" s="0" t="s">
        <v>858</v>
      </c>
      <c r="N5408" s="0" t="s">
        <v>1024</v>
      </c>
      <c r="O5408" s="0" t="s">
        <v>1415</v>
      </c>
      <c r="P5408" s="216" t="n">
        <v>5000</v>
      </c>
      <c r="S5408" s="0" t="s">
        <v>1026</v>
      </c>
      <c r="T5408" s="0" t="s">
        <v>784</v>
      </c>
      <c r="U5408" s="218" t="n">
        <v>4.275</v>
      </c>
      <c r="V5408" s="0" t="s">
        <v>1175</v>
      </c>
      <c r="W5408" s="0" t="s">
        <v>1028</v>
      </c>
      <c r="X5408" s="0" t="s">
        <v>1029</v>
      </c>
      <c r="Y5408" s="0" t="s">
        <v>838</v>
      </c>
      <c r="Z5408" s="0" t="s">
        <v>571</v>
      </c>
      <c r="AA5408" s="0" t="s">
        <v>4243</v>
      </c>
      <c r="AB5408" s="215" t="n">
        <v>37257.875</v>
      </c>
      <c r="AC5408" s="215" t="n">
        <v>37621.875</v>
      </c>
    </row>
    <row r="5409" customFormat="false" ht="12.75" hidden="false" customHeight="false" outlineLevel="0" collapsed="false">
      <c r="A5409" s="208" t="str">
        <f aca="false">B5409&amp;" "&amp;C5409&amp;" "&amp;D5409</f>
        <v>US Natural Gas Physical</v>
      </c>
      <c r="B5409" s="208" t="str">
        <f aca="false">IF((LEFT(N5409,2)="US"),"US","")</f>
        <v>US</v>
      </c>
      <c r="C5409" s="208" t="str">
        <f aca="false">M5409</f>
        <v>Natural Gas</v>
      </c>
      <c r="D5409" s="208" t="str">
        <f aca="false">IF(ISNUMBER(FIND("Phy",N5409))=TRUE(),"Physical","Financial")</f>
        <v>Physical</v>
      </c>
      <c r="E5409" s="208" t="n">
        <f aca="false">IF(VLOOKUP(S5409,'DD-Lookup'!$J$6:$L$50,3,FALSE())="Monthly",(YEAR(AC5409)-YEAR(AB5409))*12+MONTH(AC5409)-MONTH(AB5409)+1,(AC5409-AB5409+1))</f>
        <v>4</v>
      </c>
      <c r="F5409" s="239" t="n">
        <f aca="false">E5409*SUM(P5409:Q5409)</f>
        <v>40000</v>
      </c>
      <c r="G5409" s="214" t="n">
        <v>1294686</v>
      </c>
      <c r="H5409" s="215" t="n">
        <v>37035.6641087963</v>
      </c>
      <c r="I5409" s="0" t="s">
        <v>1431</v>
      </c>
      <c r="M5409" s="0" t="s">
        <v>858</v>
      </c>
      <c r="N5409" s="0" t="s">
        <v>1305</v>
      </c>
      <c r="O5409" s="0" t="s">
        <v>3542</v>
      </c>
      <c r="P5409" s="216" t="n">
        <v>10000</v>
      </c>
      <c r="S5409" s="0" t="s">
        <v>1026</v>
      </c>
      <c r="T5409" s="0" t="s">
        <v>784</v>
      </c>
      <c r="U5409" s="218" t="n">
        <v>3.975</v>
      </c>
      <c r="V5409" s="0" t="s">
        <v>1433</v>
      </c>
      <c r="W5409" s="0" t="s">
        <v>1434</v>
      </c>
      <c r="X5409" s="0" t="s">
        <v>1435</v>
      </c>
      <c r="Y5409" s="0" t="s">
        <v>1310</v>
      </c>
      <c r="Z5409" s="0" t="s">
        <v>571</v>
      </c>
      <c r="AA5409" s="0" t="n">
        <v>810001</v>
      </c>
      <c r="AB5409" s="215" t="n">
        <v>37037</v>
      </c>
      <c r="AC5409" s="215" t="n">
        <v>37040</v>
      </c>
    </row>
    <row r="5410" customFormat="false" ht="12.75" hidden="false" customHeight="false" outlineLevel="0" collapsed="false">
      <c r="A5410" s="208" t="str">
        <f aca="false">B5410&amp;" "&amp;C5410&amp;" "&amp;D5410</f>
        <v>US Natural Gas Financial</v>
      </c>
      <c r="B5410" s="208" t="str">
        <f aca="false">IF((LEFT(N5410,2)="US"),"US","")</f>
        <v>US</v>
      </c>
      <c r="C5410" s="208" t="str">
        <f aca="false">M5410</f>
        <v>Natural Gas</v>
      </c>
      <c r="D5410" s="208" t="str">
        <f aca="false">IF(ISNUMBER(FIND("Phy",N5410))=TRUE(),"Physical","Financial")</f>
        <v>Financial</v>
      </c>
      <c r="E5410" s="208" t="n">
        <f aca="false">IF(VLOOKUP(S5410,'DD-Lookup'!$J$6:$L$50,3,FALSE())="Monthly",(YEAR(AC5410)-YEAR(AB5410))*12+MONTH(AC5410)-MONTH(AB5410)+1,(AC5410-AB5410+1))</f>
        <v>30</v>
      </c>
      <c r="F5410" s="239" t="n">
        <f aca="false">E5410*SUM(P5410:Q5410)</f>
        <v>150000</v>
      </c>
      <c r="G5410" s="214" t="n">
        <v>1294687</v>
      </c>
      <c r="H5410" s="215" t="n">
        <v>37035.6641550926</v>
      </c>
      <c r="I5410" s="0" t="s">
        <v>1109</v>
      </c>
      <c r="M5410" s="0" t="s">
        <v>858</v>
      </c>
      <c r="N5410" s="0" t="s">
        <v>1024</v>
      </c>
      <c r="O5410" s="0" t="s">
        <v>1025</v>
      </c>
      <c r="Q5410" s="216" t="n">
        <v>5000</v>
      </c>
      <c r="S5410" s="0" t="s">
        <v>1026</v>
      </c>
      <c r="T5410" s="0" t="s">
        <v>784</v>
      </c>
      <c r="U5410" s="218" t="n">
        <v>4.035</v>
      </c>
      <c r="V5410" s="0" t="s">
        <v>1454</v>
      </c>
      <c r="W5410" s="0" t="s">
        <v>1028</v>
      </c>
      <c r="X5410" s="0" t="s">
        <v>1029</v>
      </c>
      <c r="Y5410" s="0" t="s">
        <v>838</v>
      </c>
      <c r="Z5410" s="0" t="s">
        <v>571</v>
      </c>
      <c r="AA5410" s="0" t="s">
        <v>4244</v>
      </c>
      <c r="AB5410" s="215" t="n">
        <v>37043.875</v>
      </c>
      <c r="AC5410" s="215" t="n">
        <v>37072.875</v>
      </c>
    </row>
    <row r="5411" customFormat="false" ht="12.75" hidden="false" customHeight="false" outlineLevel="0" collapsed="false">
      <c r="A5411" s="208" t="str">
        <f aca="false">B5411&amp;" "&amp;C5411&amp;" "&amp;D5411</f>
        <v>US Natural Gas Financial</v>
      </c>
      <c r="B5411" s="208" t="str">
        <f aca="false">IF((LEFT(N5411,2)="US"),"US","")</f>
        <v>US</v>
      </c>
      <c r="C5411" s="208" t="str">
        <f aca="false">M5411</f>
        <v>Natural Gas</v>
      </c>
      <c r="D5411" s="208" t="str">
        <f aca="false">IF(ISNUMBER(FIND("Phy",N5411))=TRUE(),"Physical","Financial")</f>
        <v>Financial</v>
      </c>
      <c r="E5411" s="208" t="n">
        <f aca="false">IF(VLOOKUP(S5411,'DD-Lookup'!$J$6:$L$50,3,FALSE())="Monthly",(YEAR(AC5411)-YEAR(AB5411))*12+MONTH(AC5411)-MONTH(AB5411)+1,(AC5411-AB5411+1))</f>
        <v>30</v>
      </c>
      <c r="F5411" s="239" t="n">
        <f aca="false">E5411*SUM(P5411:Q5411)</f>
        <v>150000</v>
      </c>
      <c r="G5411" s="214" t="n">
        <v>1294688</v>
      </c>
      <c r="H5411" s="215" t="n">
        <v>37035.6643634259</v>
      </c>
      <c r="I5411" s="0" t="s">
        <v>2285</v>
      </c>
      <c r="M5411" s="0" t="s">
        <v>858</v>
      </c>
      <c r="N5411" s="0" t="s">
        <v>1024</v>
      </c>
      <c r="O5411" s="0" t="s">
        <v>1025</v>
      </c>
      <c r="Q5411" s="216" t="n">
        <v>5000</v>
      </c>
      <c r="S5411" s="0" t="s">
        <v>1026</v>
      </c>
      <c r="T5411" s="0" t="s">
        <v>784</v>
      </c>
      <c r="U5411" s="218" t="n">
        <v>4.035</v>
      </c>
      <c r="V5411" s="0" t="s">
        <v>3274</v>
      </c>
      <c r="W5411" s="0" t="s">
        <v>1028</v>
      </c>
      <c r="X5411" s="0" t="s">
        <v>1029</v>
      </c>
      <c r="Y5411" s="0" t="s">
        <v>838</v>
      </c>
      <c r="Z5411" s="0" t="s">
        <v>571</v>
      </c>
      <c r="AA5411" s="0" t="s">
        <v>4245</v>
      </c>
      <c r="AB5411" s="215" t="n">
        <v>37043.875</v>
      </c>
      <c r="AC5411" s="215" t="n">
        <v>37072.875</v>
      </c>
    </row>
    <row r="5412" customFormat="false" ht="12.75" hidden="false" customHeight="false" outlineLevel="0" collapsed="false">
      <c r="A5412" s="208" t="str">
        <f aca="false">B5412&amp;" "&amp;C5412&amp;" "&amp;D5412</f>
        <v>US Natural Gas Physical</v>
      </c>
      <c r="B5412" s="208" t="str">
        <f aca="false">IF((LEFT(N5412,2)="US"),"US","")</f>
        <v>US</v>
      </c>
      <c r="C5412" s="208" t="str">
        <f aca="false">M5412</f>
        <v>Natural Gas</v>
      </c>
      <c r="D5412" s="208" t="str">
        <f aca="false">IF(ISNUMBER(FIND("Phy",N5412))=TRUE(),"Physical","Financial")</f>
        <v>Physical</v>
      </c>
      <c r="E5412" s="208" t="n">
        <f aca="false">IF(VLOOKUP(S5412,'DD-Lookup'!$J$6:$L$50,3,FALSE())="Monthly",(YEAR(AC5412)-YEAR(AB5412))*12+MONTH(AC5412)-MONTH(AB5412)+1,(AC5412-AB5412+1))</f>
        <v>6</v>
      </c>
      <c r="F5412" s="239" t="n">
        <f aca="false">E5412*SUM(P5412:Q5412)</f>
        <v>60000</v>
      </c>
      <c r="G5412" s="214" t="n">
        <v>1294690</v>
      </c>
      <c r="H5412" s="215" t="n">
        <v>37035.6647800926</v>
      </c>
      <c r="I5412" s="0" t="s">
        <v>1431</v>
      </c>
      <c r="M5412" s="0" t="s">
        <v>858</v>
      </c>
      <c r="N5412" s="0" t="s">
        <v>1305</v>
      </c>
      <c r="O5412" s="0" t="s">
        <v>4246</v>
      </c>
      <c r="P5412" s="216" t="n">
        <v>10000</v>
      </c>
      <c r="S5412" s="0" t="s">
        <v>1026</v>
      </c>
      <c r="T5412" s="0" t="s">
        <v>784</v>
      </c>
      <c r="U5412" s="218" t="n">
        <v>3.975</v>
      </c>
      <c r="V5412" s="0" t="s">
        <v>1433</v>
      </c>
      <c r="W5412" s="0" t="s">
        <v>1434</v>
      </c>
      <c r="X5412" s="0" t="s">
        <v>1435</v>
      </c>
      <c r="Y5412" s="0" t="s">
        <v>1310</v>
      </c>
      <c r="Z5412" s="0" t="s">
        <v>571</v>
      </c>
      <c r="AA5412" s="0" t="n">
        <v>810003</v>
      </c>
      <c r="AB5412" s="215" t="n">
        <v>37037.875</v>
      </c>
      <c r="AC5412" s="215" t="n">
        <v>37042.875</v>
      </c>
    </row>
    <row r="5413" customFormat="false" ht="12.75" hidden="false" customHeight="false" outlineLevel="0" collapsed="false">
      <c r="A5413" s="208" t="str">
        <f aca="false">B5413&amp;" "&amp;C5413&amp;" "&amp;D5413</f>
        <v>US Natural Gas Financial</v>
      </c>
      <c r="B5413" s="208" t="str">
        <f aca="false">IF((LEFT(N5413,2)="US"),"US","")</f>
        <v>US</v>
      </c>
      <c r="C5413" s="208" t="str">
        <f aca="false">M5413</f>
        <v>Natural Gas</v>
      </c>
      <c r="D5413" s="208" t="str">
        <f aca="false">IF(ISNUMBER(FIND("Phy",N5413))=TRUE(),"Physical","Financial")</f>
        <v>Financial</v>
      </c>
      <c r="E5413" s="208" t="n">
        <f aca="false">IF(VLOOKUP(S5413,'DD-Lookup'!$J$6:$L$50,3,FALSE())="Monthly",(YEAR(AC5413)-YEAR(AB5413))*12+MONTH(AC5413)-MONTH(AB5413)+1,(AC5413-AB5413+1))</f>
        <v>30</v>
      </c>
      <c r="F5413" s="239" t="n">
        <f aca="false">E5413*SUM(P5413:Q5413)</f>
        <v>450000</v>
      </c>
      <c r="G5413" s="214" t="n">
        <v>1294692</v>
      </c>
      <c r="H5413" s="215" t="n">
        <v>37035.6661689815</v>
      </c>
      <c r="I5413" s="0" t="s">
        <v>1109</v>
      </c>
      <c r="M5413" s="0" t="s">
        <v>858</v>
      </c>
      <c r="N5413" s="0" t="s">
        <v>1024</v>
      </c>
      <c r="O5413" s="0" t="s">
        <v>1025</v>
      </c>
      <c r="P5413" s="216" t="n">
        <v>15000</v>
      </c>
      <c r="S5413" s="0" t="s">
        <v>1026</v>
      </c>
      <c r="T5413" s="0" t="s">
        <v>784</v>
      </c>
      <c r="U5413" s="218" t="n">
        <v>4.03</v>
      </c>
      <c r="V5413" s="0" t="s">
        <v>1454</v>
      </c>
      <c r="W5413" s="0" t="s">
        <v>1028</v>
      </c>
      <c r="X5413" s="0" t="s">
        <v>1029</v>
      </c>
      <c r="Y5413" s="0" t="s">
        <v>838</v>
      </c>
      <c r="Z5413" s="0" t="s">
        <v>571</v>
      </c>
      <c r="AA5413" s="0" t="s">
        <v>4247</v>
      </c>
      <c r="AB5413" s="215" t="n">
        <v>37043.875</v>
      </c>
      <c r="AC5413" s="215" t="n">
        <v>37072.875</v>
      </c>
    </row>
    <row r="5414" customFormat="false" ht="12.75" hidden="false" customHeight="false" outlineLevel="0" collapsed="false">
      <c r="A5414" s="208" t="str">
        <f aca="false">B5414&amp;" "&amp;C5414&amp;" "&amp;D5414</f>
        <v>US Crude Financial</v>
      </c>
      <c r="B5414" s="208" t="str">
        <f aca="false">IF((LEFT(N5414,2)="US"),"US","")</f>
        <v>US</v>
      </c>
      <c r="C5414" s="208" t="str">
        <f aca="false">M5414</f>
        <v>Crude</v>
      </c>
      <c r="D5414" s="208" t="str">
        <f aca="false">IF(ISNUMBER(FIND("Phy",N5414))=TRUE(),"Physical","Financial")</f>
        <v>Financial</v>
      </c>
      <c r="E5414" s="208" t="n">
        <f aca="false">IF(VLOOKUP(S5414,'DD-Lookup'!$J$6:$L$50,3,FALSE())="Monthly",(YEAR(AC5414)-YEAR(AB5414))*12+MONTH(AC5414)-MONTH(AB5414)+1,(AC5414-AB5414+1))</f>
        <v>1</v>
      </c>
      <c r="F5414" s="239" t="n">
        <f aca="false">E5414*SUM(P5414:Q5414)</f>
        <v>30000</v>
      </c>
      <c r="G5414" s="214" t="n">
        <v>1294693</v>
      </c>
      <c r="H5414" s="215" t="n">
        <v>37035.6662152778</v>
      </c>
      <c r="I5414" s="0" t="s">
        <v>1112</v>
      </c>
      <c r="M5414" s="0" t="s">
        <v>97</v>
      </c>
      <c r="N5414" s="0" t="s">
        <v>841</v>
      </c>
      <c r="O5414" s="0" t="s">
        <v>842</v>
      </c>
      <c r="Q5414" s="216" t="n">
        <v>30000</v>
      </c>
      <c r="S5414" s="0" t="s">
        <v>843</v>
      </c>
      <c r="T5414" s="0" t="s">
        <v>784</v>
      </c>
      <c r="U5414" s="218" t="n">
        <v>28.35</v>
      </c>
      <c r="V5414" s="0" t="s">
        <v>2690</v>
      </c>
      <c r="W5414" s="0" t="s">
        <v>845</v>
      </c>
      <c r="X5414" s="0" t="s">
        <v>846</v>
      </c>
      <c r="Y5414" s="0" t="s">
        <v>847</v>
      </c>
      <c r="Z5414" s="0" t="s">
        <v>571</v>
      </c>
      <c r="AA5414" s="0" t="s">
        <v>4149</v>
      </c>
      <c r="AB5414" s="215" t="n">
        <v>37073</v>
      </c>
      <c r="AC5414" s="215" t="n">
        <v>37103</v>
      </c>
    </row>
    <row r="5415" customFormat="false" ht="12.75" hidden="false" customHeight="false" outlineLevel="0" collapsed="false">
      <c r="A5415" s="208" t="str">
        <f aca="false">B5415&amp;" "&amp;C5415&amp;" "&amp;D5415</f>
        <v>US Natural Gas Financial</v>
      </c>
      <c r="B5415" s="208" t="str">
        <f aca="false">IF((LEFT(N5415,2)="US"),"US","")</f>
        <v>US</v>
      </c>
      <c r="C5415" s="208" t="str">
        <f aca="false">M5415</f>
        <v>Natural Gas</v>
      </c>
      <c r="D5415" s="208" t="str">
        <f aca="false">IF(ISNUMBER(FIND("Phy",N5415))=TRUE(),"Physical","Financial")</f>
        <v>Financial</v>
      </c>
      <c r="E5415" s="208" t="n">
        <f aca="false">IF(VLOOKUP(S5415,'DD-Lookup'!$J$6:$L$50,3,FALSE())="Monthly",(YEAR(AC5415)-YEAR(AB5415))*12+MONTH(AC5415)-MONTH(AB5415)+1,(AC5415-AB5415+1))</f>
        <v>31</v>
      </c>
      <c r="F5415" s="239" t="n">
        <f aca="false">E5415*SUM(P5415:Q5415)</f>
        <v>3100</v>
      </c>
      <c r="G5415" s="214" t="n">
        <v>1294694</v>
      </c>
      <c r="H5415" s="215" t="n">
        <v>37035.6664236111</v>
      </c>
      <c r="I5415" s="0" t="s">
        <v>1073</v>
      </c>
      <c r="M5415" s="0" t="s">
        <v>858</v>
      </c>
      <c r="N5415" s="0" t="s">
        <v>1350</v>
      </c>
      <c r="O5415" s="0" t="s">
        <v>2410</v>
      </c>
      <c r="Q5415" s="216" t="n">
        <v>100</v>
      </c>
      <c r="S5415" s="0" t="s">
        <v>1352</v>
      </c>
      <c r="T5415" s="0" t="s">
        <v>784</v>
      </c>
      <c r="U5415" s="218" t="n">
        <v>0.2225</v>
      </c>
      <c r="V5415" s="0" t="s">
        <v>3597</v>
      </c>
      <c r="W5415" s="0" t="s">
        <v>1354</v>
      </c>
      <c r="X5415" s="0" t="s">
        <v>1355</v>
      </c>
      <c r="Y5415" s="0" t="s">
        <v>838</v>
      </c>
      <c r="Z5415" s="0" t="s">
        <v>571</v>
      </c>
      <c r="AA5415" s="0" t="s">
        <v>4248</v>
      </c>
      <c r="AB5415" s="215" t="n">
        <v>37073</v>
      </c>
      <c r="AC5415" s="215" t="n">
        <v>37103</v>
      </c>
    </row>
    <row r="5416" customFormat="false" ht="12.75" hidden="false" customHeight="false" outlineLevel="0" collapsed="false">
      <c r="A5416" s="208" t="str">
        <f aca="false">B5416&amp;" "&amp;C5416&amp;" "&amp;D5416</f>
        <v>US Natural Gas Financial</v>
      </c>
      <c r="B5416" s="208" t="str">
        <f aca="false">IF((LEFT(N5416,2)="US"),"US","")</f>
        <v>US</v>
      </c>
      <c r="C5416" s="208" t="str">
        <f aca="false">M5416</f>
        <v>Natural Gas</v>
      </c>
      <c r="D5416" s="208" t="str">
        <f aca="false">IF(ISNUMBER(FIND("Phy",N5416))=TRUE(),"Physical","Financial")</f>
        <v>Financial</v>
      </c>
      <c r="E5416" s="208" t="n">
        <f aca="false">IF(VLOOKUP(S5416,'DD-Lookup'!$J$6:$L$50,3,FALSE())="Monthly",(YEAR(AC5416)-YEAR(AB5416))*12+MONTH(AC5416)-MONTH(AB5416)+1,(AC5416-AB5416+1))</f>
        <v>123</v>
      </c>
      <c r="F5416" s="239" t="n">
        <f aca="false">E5416*SUM(P5416:Q5416)</f>
        <v>1230000</v>
      </c>
      <c r="G5416" s="214" t="n">
        <v>1294697</v>
      </c>
      <c r="H5416" s="215" t="n">
        <v>37035.6664351852</v>
      </c>
      <c r="I5416" s="0" t="s">
        <v>600</v>
      </c>
      <c r="M5416" s="0" t="s">
        <v>858</v>
      </c>
      <c r="N5416" s="0" t="s">
        <v>1482</v>
      </c>
      <c r="O5416" s="0" t="s">
        <v>4249</v>
      </c>
      <c r="Q5416" s="216" t="n">
        <v>10000</v>
      </c>
      <c r="S5416" s="0" t="s">
        <v>1026</v>
      </c>
      <c r="T5416" s="0" t="s">
        <v>784</v>
      </c>
      <c r="U5416" s="218" t="n">
        <v>-0.09</v>
      </c>
      <c r="V5416" s="0" t="s">
        <v>1880</v>
      </c>
      <c r="W5416" s="0" t="s">
        <v>1881</v>
      </c>
      <c r="X5416" s="0" t="s">
        <v>2505</v>
      </c>
      <c r="Y5416" s="0" t="s">
        <v>838</v>
      </c>
      <c r="Z5416" s="0" t="s">
        <v>571</v>
      </c>
      <c r="AA5416" s="0" t="s">
        <v>4250</v>
      </c>
      <c r="AB5416" s="215" t="n">
        <v>37073</v>
      </c>
      <c r="AC5416" s="215" t="n">
        <v>37195</v>
      </c>
    </row>
    <row r="5417" customFormat="false" ht="12.75" hidden="false" customHeight="false" outlineLevel="0" collapsed="false">
      <c r="A5417" s="208" t="str">
        <f aca="false">B5417&amp;" "&amp;C5417&amp;" "&amp;D5417</f>
        <v>US Natural Gas Financial</v>
      </c>
      <c r="B5417" s="208" t="str">
        <f aca="false">IF((LEFT(N5417,2)="US"),"US","")</f>
        <v>US</v>
      </c>
      <c r="C5417" s="208" t="str">
        <f aca="false">M5417</f>
        <v>Natural Gas</v>
      </c>
      <c r="D5417" s="208" t="str">
        <f aca="false">IF(ISNUMBER(FIND("Phy",N5417))=TRUE(),"Physical","Financial")</f>
        <v>Financial</v>
      </c>
      <c r="E5417" s="208" t="n">
        <f aca="false">IF(VLOOKUP(S5417,'DD-Lookup'!$J$6:$L$50,3,FALSE())="Monthly",(YEAR(AC5417)-YEAR(AB5417))*12+MONTH(AC5417)-MONTH(AB5417)+1,(AC5417-AB5417+1))</f>
        <v>31</v>
      </c>
      <c r="F5417" s="239" t="n">
        <f aca="false">E5417*SUM(P5417:Q5417)</f>
        <v>3100</v>
      </c>
      <c r="G5417" s="214" t="n">
        <v>1294698</v>
      </c>
      <c r="H5417" s="215" t="n">
        <v>37035.6665625</v>
      </c>
      <c r="I5417" s="0" t="s">
        <v>1073</v>
      </c>
      <c r="M5417" s="0" t="s">
        <v>858</v>
      </c>
      <c r="N5417" s="0" t="s">
        <v>1350</v>
      </c>
      <c r="O5417" s="0" t="s">
        <v>2410</v>
      </c>
      <c r="Q5417" s="216" t="n">
        <v>100</v>
      </c>
      <c r="S5417" s="0" t="s">
        <v>1352</v>
      </c>
      <c r="T5417" s="0" t="s">
        <v>784</v>
      </c>
      <c r="U5417" s="218" t="n">
        <v>0.2225</v>
      </c>
      <c r="V5417" s="0" t="s">
        <v>3597</v>
      </c>
      <c r="W5417" s="0" t="s">
        <v>1354</v>
      </c>
      <c r="X5417" s="0" t="s">
        <v>1355</v>
      </c>
      <c r="Y5417" s="0" t="s">
        <v>838</v>
      </c>
      <c r="Z5417" s="0" t="s">
        <v>571</v>
      </c>
      <c r="AA5417" s="0" t="s">
        <v>4251</v>
      </c>
      <c r="AB5417" s="215" t="n">
        <v>37073</v>
      </c>
      <c r="AC5417" s="215" t="n">
        <v>37103</v>
      </c>
    </row>
    <row r="5418" customFormat="false" ht="12.75" hidden="false" customHeight="false" outlineLevel="0" collapsed="false">
      <c r="A5418" s="208" t="str">
        <f aca="false">B5418&amp;" "&amp;C5418&amp;" "&amp;D5418</f>
        <v>US Natural Gas Financial</v>
      </c>
      <c r="B5418" s="208" t="str">
        <f aca="false">IF((LEFT(N5418,2)="US"),"US","")</f>
        <v>US</v>
      </c>
      <c r="C5418" s="208" t="str">
        <f aca="false">M5418</f>
        <v>Natural Gas</v>
      </c>
      <c r="D5418" s="208" t="str">
        <f aca="false">IF(ISNUMBER(FIND("Phy",N5418))=TRUE(),"Physical","Financial")</f>
        <v>Financial</v>
      </c>
      <c r="E5418" s="208" t="n">
        <f aca="false">IF(VLOOKUP(S5418,'DD-Lookup'!$J$6:$L$50,3,FALSE())="Monthly",(YEAR(AC5418)-YEAR(AB5418))*12+MONTH(AC5418)-MONTH(AB5418)+1,(AC5418-AB5418+1))</f>
        <v>153</v>
      </c>
      <c r="F5418" s="239" t="n">
        <f aca="false">E5418*SUM(P5418:Q5418)</f>
        <v>765000</v>
      </c>
      <c r="G5418" s="214" t="n">
        <v>1294701</v>
      </c>
      <c r="H5418" s="215" t="n">
        <v>37035.6666087963</v>
      </c>
      <c r="I5418" s="0" t="s">
        <v>593</v>
      </c>
      <c r="M5418" s="0" t="s">
        <v>858</v>
      </c>
      <c r="N5418" s="0" t="s">
        <v>1024</v>
      </c>
      <c r="O5418" s="0" t="s">
        <v>1303</v>
      </c>
      <c r="P5418" s="216" t="n">
        <v>5000</v>
      </c>
      <c r="S5418" s="0" t="s">
        <v>1026</v>
      </c>
      <c r="T5418" s="0" t="s">
        <v>784</v>
      </c>
      <c r="U5418" s="218" t="n">
        <v>4.15</v>
      </c>
      <c r="V5418" s="0" t="s">
        <v>1064</v>
      </c>
      <c r="W5418" s="0" t="s">
        <v>1028</v>
      </c>
      <c r="X5418" s="0" t="s">
        <v>1029</v>
      </c>
      <c r="Y5418" s="0" t="s">
        <v>838</v>
      </c>
      <c r="Z5418" s="0" t="s">
        <v>571</v>
      </c>
      <c r="AA5418" s="0" t="s">
        <v>4252</v>
      </c>
      <c r="AB5418" s="215" t="n">
        <v>37043</v>
      </c>
      <c r="AC5418" s="215" t="n">
        <v>37195</v>
      </c>
    </row>
    <row r="5419" customFormat="false" ht="12.75" hidden="false" customHeight="false" outlineLevel="0" collapsed="false">
      <c r="A5419" s="208" t="str">
        <f aca="false">B5419&amp;" "&amp;C5419&amp;" "&amp;D5419</f>
        <v>US Natural Gas Financial</v>
      </c>
      <c r="B5419" s="208" t="str">
        <f aca="false">IF((LEFT(N5419,2)="US"),"US","")</f>
        <v>US</v>
      </c>
      <c r="C5419" s="208" t="str">
        <f aca="false">M5419</f>
        <v>Natural Gas</v>
      </c>
      <c r="D5419" s="208" t="str">
        <f aca="false">IF(ISNUMBER(FIND("Phy",N5419))=TRUE(),"Physical","Financial")</f>
        <v>Financial</v>
      </c>
      <c r="E5419" s="208" t="n">
        <f aca="false">IF(VLOOKUP(S5419,'DD-Lookup'!$J$6:$L$50,3,FALSE())="Monthly",(YEAR(AC5419)-YEAR(AB5419))*12+MONTH(AC5419)-MONTH(AB5419)+1,(AC5419-AB5419+1))</f>
        <v>31</v>
      </c>
      <c r="F5419" s="239" t="n">
        <f aca="false">E5419*SUM(P5419:Q5419)</f>
        <v>465000</v>
      </c>
      <c r="G5419" s="214" t="n">
        <v>1294702</v>
      </c>
      <c r="H5419" s="215" t="n">
        <v>37035.6669212963</v>
      </c>
      <c r="I5419" s="0" t="s">
        <v>593</v>
      </c>
      <c r="M5419" s="0" t="s">
        <v>858</v>
      </c>
      <c r="N5419" s="0" t="s">
        <v>1024</v>
      </c>
      <c r="O5419" s="0" t="s">
        <v>1099</v>
      </c>
      <c r="P5419" s="216" t="n">
        <v>15000</v>
      </c>
      <c r="S5419" s="0" t="s">
        <v>1026</v>
      </c>
      <c r="T5419" s="0" t="s">
        <v>784</v>
      </c>
      <c r="U5419" s="218" t="n">
        <v>4.085</v>
      </c>
      <c r="V5419" s="0" t="s">
        <v>2196</v>
      </c>
      <c r="W5419" s="0" t="s">
        <v>1028</v>
      </c>
      <c r="X5419" s="0" t="s">
        <v>1029</v>
      </c>
      <c r="Y5419" s="0" t="s">
        <v>838</v>
      </c>
      <c r="Z5419" s="0" t="s">
        <v>571</v>
      </c>
      <c r="AA5419" s="0" t="s">
        <v>4149</v>
      </c>
      <c r="AB5419" s="215" t="n">
        <v>37073.875</v>
      </c>
      <c r="AC5419" s="215" t="n">
        <v>37103.875</v>
      </c>
    </row>
    <row r="5420" customFormat="false" ht="12.75" hidden="false" customHeight="false" outlineLevel="0" collapsed="false">
      <c r="A5420" s="208" t="str">
        <f aca="false">B5420&amp;" "&amp;C5420&amp;" "&amp;D5420</f>
        <v>US Natural Gas Financial</v>
      </c>
      <c r="B5420" s="208" t="str">
        <f aca="false">IF((LEFT(N5420,2)="US"),"US","")</f>
        <v>US</v>
      </c>
      <c r="C5420" s="208" t="str">
        <f aca="false">M5420</f>
        <v>Natural Gas</v>
      </c>
      <c r="D5420" s="208" t="str">
        <f aca="false">IF(ISNUMBER(FIND("Phy",N5420))=TRUE(),"Physical","Financial")</f>
        <v>Financial</v>
      </c>
      <c r="E5420" s="208" t="n">
        <f aca="false">IF(VLOOKUP(S5420,'DD-Lookup'!$J$6:$L$50,3,FALSE())="Monthly",(YEAR(AC5420)-YEAR(AB5420))*12+MONTH(AC5420)-MONTH(AB5420)+1,(AC5420-AB5420+1))</f>
        <v>365</v>
      </c>
      <c r="F5420" s="239" t="n">
        <f aca="false">E5420*SUM(P5420:Q5420)</f>
        <v>1825000</v>
      </c>
      <c r="G5420" s="214" t="n">
        <v>1294704</v>
      </c>
      <c r="H5420" s="215" t="n">
        <v>37035.6670833333</v>
      </c>
      <c r="I5420" s="0" t="s">
        <v>1233</v>
      </c>
      <c r="M5420" s="0" t="s">
        <v>858</v>
      </c>
      <c r="N5420" s="0" t="s">
        <v>1024</v>
      </c>
      <c r="O5420" s="0" t="s">
        <v>1415</v>
      </c>
      <c r="P5420" s="216" t="n">
        <v>5000</v>
      </c>
      <c r="S5420" s="0" t="s">
        <v>1026</v>
      </c>
      <c r="T5420" s="0" t="s">
        <v>784</v>
      </c>
      <c r="U5420" s="218" t="n">
        <v>4.265</v>
      </c>
      <c r="V5420" s="0" t="s">
        <v>2027</v>
      </c>
      <c r="W5420" s="0" t="s">
        <v>1028</v>
      </c>
      <c r="X5420" s="0" t="s">
        <v>1029</v>
      </c>
      <c r="Y5420" s="0" t="s">
        <v>838</v>
      </c>
      <c r="Z5420" s="0" t="s">
        <v>571</v>
      </c>
      <c r="AA5420" s="0" t="s">
        <v>4149</v>
      </c>
      <c r="AB5420" s="215" t="n">
        <v>37257.875</v>
      </c>
      <c r="AC5420" s="215" t="n">
        <v>37621.875</v>
      </c>
    </row>
    <row r="5421" customFormat="false" ht="12.75" hidden="false" customHeight="false" outlineLevel="0" collapsed="false">
      <c r="A5421" s="208" t="str">
        <f aca="false">B5421&amp;" "&amp;C5421&amp;" "&amp;D5421</f>
        <v>US Natural Gas Financial</v>
      </c>
      <c r="B5421" s="208" t="str">
        <f aca="false">IF((LEFT(N5421,2)="US"),"US","")</f>
        <v>US</v>
      </c>
      <c r="C5421" s="208" t="str">
        <f aca="false">M5421</f>
        <v>Natural Gas</v>
      </c>
      <c r="D5421" s="208" t="str">
        <f aca="false">IF(ISNUMBER(FIND("Phy",N5421))=TRUE(),"Physical","Financial")</f>
        <v>Financial</v>
      </c>
      <c r="E5421" s="208" t="n">
        <f aca="false">IF(VLOOKUP(S5421,'DD-Lookup'!$J$6:$L$50,3,FALSE())="Monthly",(YEAR(AC5421)-YEAR(AB5421))*12+MONTH(AC5421)-MONTH(AB5421)+1,(AC5421-AB5421+1))</f>
        <v>365</v>
      </c>
      <c r="F5421" s="239" t="n">
        <f aca="false">E5421*SUM(P5421:Q5421)</f>
        <v>1825000</v>
      </c>
      <c r="G5421" s="214" t="n">
        <v>1294705</v>
      </c>
      <c r="H5421" s="215" t="n">
        <v>37035.6672337963</v>
      </c>
      <c r="I5421" s="0" t="s">
        <v>1233</v>
      </c>
      <c r="M5421" s="0" t="s">
        <v>858</v>
      </c>
      <c r="N5421" s="0" t="s">
        <v>1024</v>
      </c>
      <c r="O5421" s="0" t="s">
        <v>1415</v>
      </c>
      <c r="P5421" s="216" t="n">
        <v>5000</v>
      </c>
      <c r="S5421" s="0" t="s">
        <v>1026</v>
      </c>
      <c r="T5421" s="0" t="s">
        <v>784</v>
      </c>
      <c r="U5421" s="218" t="n">
        <v>4.26</v>
      </c>
      <c r="V5421" s="0" t="s">
        <v>2027</v>
      </c>
      <c r="W5421" s="0" t="s">
        <v>1028</v>
      </c>
      <c r="X5421" s="0" t="s">
        <v>1029</v>
      </c>
      <c r="Y5421" s="0" t="s">
        <v>838</v>
      </c>
      <c r="Z5421" s="0" t="s">
        <v>571</v>
      </c>
      <c r="AA5421" s="0" t="s">
        <v>4149</v>
      </c>
      <c r="AB5421" s="215" t="n">
        <v>37257.875</v>
      </c>
      <c r="AC5421" s="215" t="n">
        <v>37621.875</v>
      </c>
    </row>
    <row r="5422" customFormat="false" ht="12.75" hidden="false" customHeight="false" outlineLevel="0" collapsed="false">
      <c r="A5422" s="208" t="str">
        <f aca="false">B5422&amp;" "&amp;C5422&amp;" "&amp;D5422</f>
        <v>US Natural Gas Financial</v>
      </c>
      <c r="B5422" s="208" t="str">
        <f aca="false">IF((LEFT(N5422,2)="US"),"US","")</f>
        <v>US</v>
      </c>
      <c r="C5422" s="208" t="str">
        <f aca="false">M5422</f>
        <v>Natural Gas</v>
      </c>
      <c r="D5422" s="208" t="str">
        <f aca="false">IF(ISNUMBER(FIND("Phy",N5422))=TRUE(),"Physical","Financial")</f>
        <v>Financial</v>
      </c>
      <c r="E5422" s="208" t="n">
        <f aca="false">IF(VLOOKUP(S5422,'DD-Lookup'!$J$6:$L$50,3,FALSE())="Monthly",(YEAR(AC5422)-YEAR(AB5422))*12+MONTH(AC5422)-MONTH(AB5422)+1,(AC5422-AB5422+1))</f>
        <v>30</v>
      </c>
      <c r="F5422" s="239" t="n">
        <f aca="false">E5422*SUM(P5422:Q5422)</f>
        <v>150000</v>
      </c>
      <c r="G5422" s="214" t="n">
        <v>1294706</v>
      </c>
      <c r="H5422" s="215" t="n">
        <v>37035.6675231482</v>
      </c>
      <c r="I5422" s="0" t="s">
        <v>1073</v>
      </c>
      <c r="M5422" s="0" t="s">
        <v>858</v>
      </c>
      <c r="N5422" s="0" t="s">
        <v>1024</v>
      </c>
      <c r="O5422" s="0" t="s">
        <v>1025</v>
      </c>
      <c r="Q5422" s="216" t="n">
        <v>5000</v>
      </c>
      <c r="S5422" s="0" t="s">
        <v>1026</v>
      </c>
      <c r="T5422" s="0" t="s">
        <v>784</v>
      </c>
      <c r="U5422" s="218" t="n">
        <v>4.025</v>
      </c>
      <c r="V5422" s="0" t="s">
        <v>3611</v>
      </c>
      <c r="W5422" s="0" t="s">
        <v>1028</v>
      </c>
      <c r="X5422" s="0" t="s">
        <v>1029</v>
      </c>
      <c r="Y5422" s="0" t="s">
        <v>838</v>
      </c>
      <c r="Z5422" s="0" t="s">
        <v>571</v>
      </c>
      <c r="AA5422" s="0" t="s">
        <v>4149</v>
      </c>
      <c r="AB5422" s="215" t="n">
        <v>37043.875</v>
      </c>
      <c r="AC5422" s="215" t="n">
        <v>37072.875</v>
      </c>
    </row>
    <row r="5423" customFormat="false" ht="12.75" hidden="false" customHeight="false" outlineLevel="0" collapsed="false">
      <c r="A5423" s="208" t="str">
        <f aca="false">B5423&amp;" "&amp;C5423&amp;" "&amp;D5423</f>
        <v>US Crude Financial</v>
      </c>
      <c r="B5423" s="208" t="str">
        <f aca="false">IF((LEFT(N5423,2)="US"),"US","")</f>
        <v>US</v>
      </c>
      <c r="C5423" s="208" t="str">
        <f aca="false">M5423</f>
        <v>Crude</v>
      </c>
      <c r="D5423" s="208" t="str">
        <f aca="false">IF(ISNUMBER(FIND("Phy",N5423))=TRUE(),"Physical","Financial")</f>
        <v>Financial</v>
      </c>
      <c r="E5423" s="208" t="n">
        <f aca="false">IF(VLOOKUP(S5423,'DD-Lookup'!$J$6:$L$50,3,FALSE())="Monthly",(YEAR(AC5423)-YEAR(AB5423))*12+MONTH(AC5423)-MONTH(AB5423)+1,(AC5423-AB5423+1))</f>
        <v>1</v>
      </c>
      <c r="F5423" s="239" t="n">
        <f aca="false">E5423*SUM(P5423:Q5423)</f>
        <v>20000</v>
      </c>
      <c r="G5423" s="214" t="n">
        <v>1294707</v>
      </c>
      <c r="H5423" s="215" t="n">
        <v>37035.6675925926</v>
      </c>
      <c r="I5423" s="0" t="s">
        <v>1112</v>
      </c>
      <c r="M5423" s="0" t="s">
        <v>97</v>
      </c>
      <c r="N5423" s="0" t="s">
        <v>841</v>
      </c>
      <c r="O5423" s="0" t="s">
        <v>842</v>
      </c>
      <c r="Q5423" s="216" t="n">
        <v>20000</v>
      </c>
      <c r="S5423" s="0" t="s">
        <v>843</v>
      </c>
      <c r="T5423" s="0" t="s">
        <v>784</v>
      </c>
      <c r="U5423" s="218" t="n">
        <v>28.35</v>
      </c>
      <c r="V5423" s="0" t="s">
        <v>2690</v>
      </c>
      <c r="W5423" s="0" t="s">
        <v>845</v>
      </c>
      <c r="X5423" s="0" t="s">
        <v>846</v>
      </c>
      <c r="Y5423" s="0" t="s">
        <v>847</v>
      </c>
      <c r="Z5423" s="0" t="s">
        <v>571</v>
      </c>
      <c r="AA5423" s="0" t="s">
        <v>4149</v>
      </c>
      <c r="AB5423" s="215" t="n">
        <v>37073</v>
      </c>
      <c r="AC5423" s="215" t="n">
        <v>37103</v>
      </c>
    </row>
    <row r="5424" customFormat="false" ht="12.75" hidden="false" customHeight="false" outlineLevel="0" collapsed="false">
      <c r="A5424" s="208" t="str">
        <f aca="false">B5424&amp;" "&amp;C5424&amp;" "&amp;D5424</f>
        <v>US Natural Gas Physical</v>
      </c>
      <c r="B5424" s="208" t="str">
        <f aca="false">IF((LEFT(N5424,2)="US"),"US","")</f>
        <v>US</v>
      </c>
      <c r="C5424" s="208" t="str">
        <f aca="false">M5424</f>
        <v>Natural Gas</v>
      </c>
      <c r="D5424" s="208" t="str">
        <f aca="false">IF(ISNUMBER(FIND("Phy",N5424))=TRUE(),"Physical","Financial")</f>
        <v>Physical</v>
      </c>
      <c r="E5424" s="208" t="n">
        <f aca="false">IF(VLOOKUP(S5424,'DD-Lookup'!$J$6:$L$50,3,FALSE())="Monthly",(YEAR(AC5424)-YEAR(AB5424))*12+MONTH(AC5424)-MONTH(AB5424)+1,(AC5424-AB5424+1))</f>
        <v>30</v>
      </c>
      <c r="F5424" s="239" t="n">
        <f aca="false">E5424*SUM(P5424:Q5424)</f>
        <v>150000</v>
      </c>
      <c r="G5424" s="214" t="n">
        <v>1294708</v>
      </c>
      <c r="H5424" s="215" t="n">
        <v>37035.6679282407</v>
      </c>
      <c r="I5424" s="0" t="s">
        <v>1452</v>
      </c>
      <c r="M5424" s="0" t="s">
        <v>858</v>
      </c>
      <c r="N5424" s="0" t="s">
        <v>1305</v>
      </c>
      <c r="O5424" s="0" t="s">
        <v>4253</v>
      </c>
      <c r="P5424" s="216" t="n">
        <v>5000</v>
      </c>
      <c r="S5424" s="0" t="s">
        <v>1026</v>
      </c>
      <c r="T5424" s="0" t="s">
        <v>784</v>
      </c>
      <c r="U5424" s="218" t="n">
        <v>4.2325</v>
      </c>
      <c r="V5424" s="0" t="s">
        <v>2576</v>
      </c>
      <c r="W5424" s="0" t="s">
        <v>1531</v>
      </c>
      <c r="X5424" s="0" t="s">
        <v>1532</v>
      </c>
      <c r="Y5424" s="0" t="s">
        <v>1310</v>
      </c>
      <c r="Z5424" s="0" t="s">
        <v>571</v>
      </c>
      <c r="AA5424" s="0" t="s">
        <v>4149</v>
      </c>
      <c r="AB5424" s="215" t="n">
        <v>37043.875</v>
      </c>
      <c r="AC5424" s="215" t="n">
        <v>37072.875</v>
      </c>
    </row>
    <row r="5425" customFormat="false" ht="12.75" hidden="false" customHeight="false" outlineLevel="0" collapsed="false">
      <c r="A5425" s="208" t="str">
        <f aca="false">B5425&amp;" "&amp;C5425&amp;" "&amp;D5425</f>
        <v>US Natural Gas Financial</v>
      </c>
      <c r="B5425" s="208" t="str">
        <f aca="false">IF((LEFT(N5425,2)="US"),"US","")</f>
        <v>US</v>
      </c>
      <c r="C5425" s="208" t="str">
        <f aca="false">M5425</f>
        <v>Natural Gas</v>
      </c>
      <c r="D5425" s="208" t="str">
        <f aca="false">IF(ISNUMBER(FIND("Phy",N5425))=TRUE(),"Physical","Financial")</f>
        <v>Financial</v>
      </c>
      <c r="E5425" s="208" t="n">
        <f aca="false">IF(VLOOKUP(S5425,'DD-Lookup'!$J$6:$L$50,3,FALSE())="Monthly",(YEAR(AC5425)-YEAR(AB5425))*12+MONTH(AC5425)-MONTH(AB5425)+1,(AC5425-AB5425+1))</f>
        <v>30</v>
      </c>
      <c r="F5425" s="239" t="n">
        <f aca="false">E5425*SUM(P5425:Q5425)</f>
        <v>150000</v>
      </c>
      <c r="G5425" s="214" t="n">
        <v>1294710</v>
      </c>
      <c r="H5425" s="215" t="n">
        <v>37035.6680208333</v>
      </c>
      <c r="I5425" s="0" t="s">
        <v>3215</v>
      </c>
      <c r="M5425" s="0" t="s">
        <v>858</v>
      </c>
      <c r="N5425" s="0" t="s">
        <v>1024</v>
      </c>
      <c r="O5425" s="0" t="s">
        <v>1025</v>
      </c>
      <c r="P5425" s="216" t="n">
        <v>5000</v>
      </c>
      <c r="S5425" s="0" t="s">
        <v>1026</v>
      </c>
      <c r="T5425" s="0" t="s">
        <v>784</v>
      </c>
      <c r="U5425" s="218" t="n">
        <v>4.015</v>
      </c>
      <c r="V5425" s="0" t="s">
        <v>3283</v>
      </c>
      <c r="W5425" s="0" t="s">
        <v>1028</v>
      </c>
      <c r="X5425" s="0" t="s">
        <v>1029</v>
      </c>
      <c r="Y5425" s="0" t="s">
        <v>838</v>
      </c>
      <c r="Z5425" s="0" t="s">
        <v>571</v>
      </c>
      <c r="AA5425" s="0" t="s">
        <v>4149</v>
      </c>
      <c r="AB5425" s="215" t="n">
        <v>37043.875</v>
      </c>
      <c r="AC5425" s="215" t="n">
        <v>37072.875</v>
      </c>
    </row>
    <row r="5426" customFormat="false" ht="12.75" hidden="false" customHeight="false" outlineLevel="0" collapsed="false">
      <c r="A5426" s="208" t="str">
        <f aca="false">B5426&amp;" "&amp;C5426&amp;" "&amp;D5426</f>
        <v>US Natural Gas Financial</v>
      </c>
      <c r="B5426" s="208" t="str">
        <f aca="false">IF((LEFT(N5426,2)="US"),"US","")</f>
        <v>US</v>
      </c>
      <c r="C5426" s="208" t="str">
        <f aca="false">M5426</f>
        <v>Natural Gas</v>
      </c>
      <c r="D5426" s="208" t="str">
        <f aca="false">IF(ISNUMBER(FIND("Phy",N5426))=TRUE(),"Physical","Financial")</f>
        <v>Financial</v>
      </c>
      <c r="E5426" s="208" t="n">
        <f aca="false">IF(VLOOKUP(S5426,'DD-Lookup'!$J$6:$L$50,3,FALSE())="Monthly",(YEAR(AC5426)-YEAR(AB5426))*12+MONTH(AC5426)-MONTH(AB5426)+1,(AC5426-AB5426+1))</f>
        <v>30</v>
      </c>
      <c r="F5426" s="239" t="n">
        <f aca="false">E5426*SUM(P5426:Q5426)</f>
        <v>150000</v>
      </c>
      <c r="G5426" s="214" t="n">
        <v>1294711</v>
      </c>
      <c r="H5426" s="215" t="n">
        <v>37035.6688194444</v>
      </c>
      <c r="I5426" s="0" t="s">
        <v>1066</v>
      </c>
      <c r="M5426" s="0" t="s">
        <v>858</v>
      </c>
      <c r="N5426" s="0" t="s">
        <v>1024</v>
      </c>
      <c r="O5426" s="0" t="s">
        <v>1025</v>
      </c>
      <c r="P5426" s="216" t="n">
        <v>5000</v>
      </c>
      <c r="S5426" s="0" t="s">
        <v>1026</v>
      </c>
      <c r="T5426" s="0" t="s">
        <v>784</v>
      </c>
      <c r="U5426" s="218" t="n">
        <v>4.015</v>
      </c>
      <c r="V5426" s="0" t="s">
        <v>3046</v>
      </c>
      <c r="W5426" s="0" t="s">
        <v>1028</v>
      </c>
      <c r="X5426" s="0" t="s">
        <v>1029</v>
      </c>
      <c r="Y5426" s="0" t="s">
        <v>838</v>
      </c>
      <c r="Z5426" s="0" t="s">
        <v>571</v>
      </c>
      <c r="AA5426" s="0" t="s">
        <v>4149</v>
      </c>
      <c r="AB5426" s="215" t="n">
        <v>37043.875</v>
      </c>
      <c r="AC5426" s="215" t="n">
        <v>37072.875</v>
      </c>
    </row>
    <row r="5427" customFormat="false" ht="12.75" hidden="false" customHeight="false" outlineLevel="0" collapsed="false">
      <c r="A5427" s="208" t="str">
        <f aca="false">B5427&amp;" "&amp;C5427&amp;" "&amp;D5427</f>
        <v>US Crude Financial</v>
      </c>
      <c r="B5427" s="208" t="str">
        <f aca="false">IF((LEFT(N5427,2)="US"),"US","")</f>
        <v>US</v>
      </c>
      <c r="C5427" s="208" t="str">
        <f aca="false">M5427</f>
        <v>Crude</v>
      </c>
      <c r="D5427" s="208" t="str">
        <f aca="false">IF(ISNUMBER(FIND("Phy",N5427))=TRUE(),"Physical","Financial")</f>
        <v>Financial</v>
      </c>
      <c r="E5427" s="208" t="n">
        <f aca="false">IF(VLOOKUP(S5427,'DD-Lookup'!$J$6:$L$50,3,FALSE())="Monthly",(YEAR(AC5427)-YEAR(AB5427))*12+MONTH(AC5427)-MONTH(AB5427)+1,(AC5427-AB5427+1))</f>
        <v>1</v>
      </c>
      <c r="F5427" s="239" t="n">
        <f aca="false">E5427*SUM(P5427:Q5427)</f>
        <v>50000</v>
      </c>
      <c r="G5427" s="214" t="n">
        <v>1294712</v>
      </c>
      <c r="H5427" s="215" t="n">
        <v>37035.6690046296</v>
      </c>
      <c r="I5427" s="0" t="s">
        <v>1112</v>
      </c>
      <c r="M5427" s="0" t="s">
        <v>97</v>
      </c>
      <c r="N5427" s="0" t="s">
        <v>841</v>
      </c>
      <c r="O5427" s="0" t="s">
        <v>842</v>
      </c>
      <c r="Q5427" s="216" t="n">
        <v>50000</v>
      </c>
      <c r="S5427" s="0" t="s">
        <v>843</v>
      </c>
      <c r="T5427" s="0" t="s">
        <v>784</v>
      </c>
      <c r="U5427" s="218" t="n">
        <v>28.37</v>
      </c>
      <c r="V5427" s="0" t="s">
        <v>2690</v>
      </c>
      <c r="W5427" s="0" t="s">
        <v>845</v>
      </c>
      <c r="X5427" s="0" t="s">
        <v>846</v>
      </c>
      <c r="Y5427" s="0" t="s">
        <v>847</v>
      </c>
      <c r="Z5427" s="0" t="s">
        <v>571</v>
      </c>
      <c r="AA5427" s="0" t="s">
        <v>4149</v>
      </c>
      <c r="AB5427" s="215" t="n">
        <v>37073</v>
      </c>
      <c r="AC5427" s="215" t="n">
        <v>37103</v>
      </c>
    </row>
    <row r="5428" customFormat="false" ht="12.75" hidden="false" customHeight="false" outlineLevel="0" collapsed="false">
      <c r="A5428" s="208" t="str">
        <f aca="false">B5428&amp;" "&amp;C5428&amp;" "&amp;D5428</f>
        <v>US Natural Gas Financial</v>
      </c>
      <c r="B5428" s="208" t="str">
        <f aca="false">IF((LEFT(N5428,2)="US"),"US","")</f>
        <v>US</v>
      </c>
      <c r="C5428" s="208" t="str">
        <f aca="false">M5428</f>
        <v>Natural Gas</v>
      </c>
      <c r="D5428" s="208" t="str">
        <f aca="false">IF(ISNUMBER(FIND("Phy",N5428))=TRUE(),"Physical","Financial")</f>
        <v>Financial</v>
      </c>
      <c r="E5428" s="208" t="n">
        <f aca="false">IF(VLOOKUP(S5428,'DD-Lookup'!$J$6:$L$50,3,FALSE())="Monthly",(YEAR(AC5428)-YEAR(AB5428))*12+MONTH(AC5428)-MONTH(AB5428)+1,(AC5428-AB5428+1))</f>
        <v>30</v>
      </c>
      <c r="F5428" s="239" t="n">
        <f aca="false">E5428*SUM(P5428:Q5428)</f>
        <v>300000</v>
      </c>
      <c r="G5428" s="214" t="n">
        <v>1294713</v>
      </c>
      <c r="H5428" s="215" t="n">
        <v>37035.6690509259</v>
      </c>
      <c r="I5428" s="0" t="s">
        <v>600</v>
      </c>
      <c r="M5428" s="0" t="s">
        <v>858</v>
      </c>
      <c r="N5428" s="0" t="s">
        <v>1024</v>
      </c>
      <c r="O5428" s="0" t="s">
        <v>1025</v>
      </c>
      <c r="Q5428" s="216" t="n">
        <v>10000</v>
      </c>
      <c r="S5428" s="0" t="s">
        <v>1026</v>
      </c>
      <c r="T5428" s="0" t="s">
        <v>784</v>
      </c>
      <c r="U5428" s="218" t="n">
        <v>4.02</v>
      </c>
      <c r="V5428" s="0" t="s">
        <v>3182</v>
      </c>
      <c r="W5428" s="0" t="s">
        <v>1028</v>
      </c>
      <c r="X5428" s="0" t="s">
        <v>1029</v>
      </c>
      <c r="Y5428" s="0" t="s">
        <v>838</v>
      </c>
      <c r="Z5428" s="0" t="s">
        <v>571</v>
      </c>
      <c r="AA5428" s="0" t="s">
        <v>4149</v>
      </c>
      <c r="AB5428" s="215" t="n">
        <v>37043.875</v>
      </c>
      <c r="AC5428" s="215" t="n">
        <v>37072.875</v>
      </c>
    </row>
    <row r="5429" customFormat="false" ht="12.75" hidden="false" customHeight="false" outlineLevel="0" collapsed="false">
      <c r="A5429" s="208" t="str">
        <f aca="false">B5429&amp;" "&amp;C5429&amp;" "&amp;D5429</f>
        <v>US Natural Gas Financial</v>
      </c>
      <c r="B5429" s="208" t="str">
        <f aca="false">IF((LEFT(N5429,2)="US"),"US","")</f>
        <v>US</v>
      </c>
      <c r="C5429" s="208" t="str">
        <f aca="false">M5429</f>
        <v>Natural Gas</v>
      </c>
      <c r="D5429" s="208" t="str">
        <f aca="false">IF(ISNUMBER(FIND("Phy",N5429))=TRUE(),"Physical","Financial")</f>
        <v>Financial</v>
      </c>
      <c r="E5429" s="208" t="n">
        <f aca="false">IF(VLOOKUP(S5429,'DD-Lookup'!$J$6:$L$50,3,FALSE())="Monthly",(YEAR(AC5429)-YEAR(AB5429))*12+MONTH(AC5429)-MONTH(AB5429)+1,(AC5429-AB5429+1))</f>
        <v>30</v>
      </c>
      <c r="F5429" s="239" t="n">
        <f aca="false">E5429*SUM(P5429:Q5429)</f>
        <v>450000</v>
      </c>
      <c r="G5429" s="214" t="n">
        <v>1294714</v>
      </c>
      <c r="H5429" s="215" t="n">
        <v>37035.6691319444</v>
      </c>
      <c r="I5429" s="0" t="s">
        <v>1073</v>
      </c>
      <c r="M5429" s="0" t="s">
        <v>858</v>
      </c>
      <c r="N5429" s="0" t="s">
        <v>1024</v>
      </c>
      <c r="O5429" s="0" t="s">
        <v>1025</v>
      </c>
      <c r="P5429" s="216" t="n">
        <v>15000</v>
      </c>
      <c r="S5429" s="0" t="s">
        <v>1026</v>
      </c>
      <c r="T5429" s="0" t="s">
        <v>784</v>
      </c>
      <c r="U5429" s="218" t="n">
        <v>4.015</v>
      </c>
      <c r="V5429" s="0" t="s">
        <v>4254</v>
      </c>
      <c r="W5429" s="0" t="s">
        <v>1028</v>
      </c>
      <c r="X5429" s="0" t="s">
        <v>1029</v>
      </c>
      <c r="Y5429" s="0" t="s">
        <v>838</v>
      </c>
      <c r="Z5429" s="0" t="s">
        <v>571</v>
      </c>
      <c r="AA5429" s="0" t="s">
        <v>4149</v>
      </c>
      <c r="AB5429" s="215" t="n">
        <v>37043.875</v>
      </c>
      <c r="AC5429" s="215" t="n">
        <v>37072.875</v>
      </c>
    </row>
    <row r="5430" customFormat="false" ht="12.75" hidden="false" customHeight="false" outlineLevel="0" collapsed="false">
      <c r="A5430" s="208" t="str">
        <f aca="false">B5430&amp;" "&amp;C5430&amp;" "&amp;D5430</f>
        <v>US Natural Gas Financial</v>
      </c>
      <c r="B5430" s="208" t="str">
        <f aca="false">IF((LEFT(N5430,2)="US"),"US","")</f>
        <v>US</v>
      </c>
      <c r="C5430" s="208" t="str">
        <f aca="false">M5430</f>
        <v>Natural Gas</v>
      </c>
      <c r="D5430" s="208" t="str">
        <f aca="false">IF(ISNUMBER(FIND("Phy",N5430))=TRUE(),"Physical","Financial")</f>
        <v>Financial</v>
      </c>
      <c r="E5430" s="208" t="n">
        <f aca="false">IF(VLOOKUP(S5430,'DD-Lookup'!$J$6:$L$50,3,FALSE())="Monthly",(YEAR(AC5430)-YEAR(AB5430))*12+MONTH(AC5430)-MONTH(AB5430)+1,(AC5430-AB5430+1))</f>
        <v>30</v>
      </c>
      <c r="F5430" s="239" t="n">
        <f aca="false">E5430*SUM(P5430:Q5430)</f>
        <v>450000</v>
      </c>
      <c r="G5430" s="214" t="n">
        <v>1294715</v>
      </c>
      <c r="H5430" s="215" t="n">
        <v>37035.6693055556</v>
      </c>
      <c r="I5430" s="0" t="s">
        <v>1073</v>
      </c>
      <c r="M5430" s="0" t="s">
        <v>858</v>
      </c>
      <c r="N5430" s="0" t="s">
        <v>1024</v>
      </c>
      <c r="O5430" s="0" t="s">
        <v>1025</v>
      </c>
      <c r="Q5430" s="216" t="n">
        <v>15000</v>
      </c>
      <c r="S5430" s="0" t="s">
        <v>1026</v>
      </c>
      <c r="T5430" s="0" t="s">
        <v>784</v>
      </c>
      <c r="U5430" s="218" t="n">
        <v>4.02</v>
      </c>
      <c r="V5430" s="0" t="s">
        <v>3955</v>
      </c>
      <c r="W5430" s="0" t="s">
        <v>1028</v>
      </c>
      <c r="X5430" s="0" t="s">
        <v>1029</v>
      </c>
      <c r="Y5430" s="0" t="s">
        <v>838</v>
      </c>
      <c r="Z5430" s="0" t="s">
        <v>571</v>
      </c>
      <c r="AA5430" s="0" t="s">
        <v>4149</v>
      </c>
      <c r="AB5430" s="215" t="n">
        <v>37043.875</v>
      </c>
      <c r="AC5430" s="215" t="n">
        <v>37072.875</v>
      </c>
    </row>
    <row r="5431" customFormat="false" ht="12.75" hidden="false" customHeight="false" outlineLevel="0" collapsed="false">
      <c r="A5431" s="208" t="str">
        <f aca="false">B5431&amp;" "&amp;C5431&amp;" "&amp;D5431</f>
        <v>US Natural Gas Financial</v>
      </c>
      <c r="B5431" s="208" t="str">
        <f aca="false">IF((LEFT(N5431,2)="US"),"US","")</f>
        <v>US</v>
      </c>
      <c r="C5431" s="208" t="str">
        <f aca="false">M5431</f>
        <v>Natural Gas</v>
      </c>
      <c r="D5431" s="208" t="str">
        <f aca="false">IF(ISNUMBER(FIND("Phy",N5431))=TRUE(),"Physical","Financial")</f>
        <v>Financial</v>
      </c>
      <c r="E5431" s="208" t="n">
        <f aca="false">IF(VLOOKUP(S5431,'DD-Lookup'!$J$6:$L$50,3,FALSE())="Monthly",(YEAR(AC5431)-YEAR(AB5431))*12+MONTH(AC5431)-MONTH(AB5431)+1,(AC5431-AB5431+1))</f>
        <v>31</v>
      </c>
      <c r="F5431" s="239" t="n">
        <f aca="false">E5431*SUM(P5431:Q5431)</f>
        <v>310000</v>
      </c>
      <c r="G5431" s="214" t="n">
        <v>1294718</v>
      </c>
      <c r="H5431" s="215" t="n">
        <v>37035.6696180556</v>
      </c>
      <c r="I5431" s="0" t="s">
        <v>1066</v>
      </c>
      <c r="M5431" s="0" t="s">
        <v>858</v>
      </c>
      <c r="N5431" s="0" t="s">
        <v>1024</v>
      </c>
      <c r="O5431" s="0" t="s">
        <v>1099</v>
      </c>
      <c r="Q5431" s="216" t="n">
        <v>10000</v>
      </c>
      <c r="S5431" s="0" t="s">
        <v>1026</v>
      </c>
      <c r="T5431" s="0" t="s">
        <v>784</v>
      </c>
      <c r="U5431" s="218" t="n">
        <v>4.085</v>
      </c>
      <c r="V5431" s="0" t="s">
        <v>2352</v>
      </c>
      <c r="W5431" s="0" t="s">
        <v>1028</v>
      </c>
      <c r="X5431" s="0" t="s">
        <v>1029</v>
      </c>
      <c r="Y5431" s="0" t="s">
        <v>838</v>
      </c>
      <c r="Z5431" s="0" t="s">
        <v>571</v>
      </c>
      <c r="AA5431" s="0" t="s">
        <v>4149</v>
      </c>
      <c r="AB5431" s="215" t="n">
        <v>37073.875</v>
      </c>
      <c r="AC5431" s="215" t="n">
        <v>37103.875</v>
      </c>
    </row>
    <row r="5432" customFormat="false" ht="12.75" hidden="false" customHeight="false" outlineLevel="0" collapsed="false">
      <c r="A5432" s="208" t="str">
        <f aca="false">B5432&amp;" "&amp;C5432&amp;" "&amp;D5432</f>
        <v>US Natural Gas Financial</v>
      </c>
      <c r="B5432" s="208" t="str">
        <f aca="false">IF((LEFT(N5432,2)="US"),"US","")</f>
        <v>US</v>
      </c>
      <c r="C5432" s="208" t="str">
        <f aca="false">M5432</f>
        <v>Natural Gas</v>
      </c>
      <c r="D5432" s="208" t="str">
        <f aca="false">IF(ISNUMBER(FIND("Phy",N5432))=TRUE(),"Physical","Financial")</f>
        <v>Financial</v>
      </c>
      <c r="E5432" s="208" t="n">
        <f aca="false">IF(VLOOKUP(S5432,'DD-Lookup'!$J$6:$L$50,3,FALSE())="Monthly",(YEAR(AC5432)-YEAR(AB5432))*12+MONTH(AC5432)-MONTH(AB5432)+1,(AC5432-AB5432+1))</f>
        <v>30</v>
      </c>
      <c r="F5432" s="239" t="n">
        <f aca="false">E5432*SUM(P5432:Q5432)</f>
        <v>150000</v>
      </c>
      <c r="G5432" s="214" t="n">
        <v>1294720</v>
      </c>
      <c r="H5432" s="215" t="n">
        <v>37035.6697916667</v>
      </c>
      <c r="I5432" s="0" t="s">
        <v>1073</v>
      </c>
      <c r="M5432" s="0" t="s">
        <v>858</v>
      </c>
      <c r="N5432" s="0" t="s">
        <v>1024</v>
      </c>
      <c r="O5432" s="0" t="s">
        <v>1025</v>
      </c>
      <c r="Q5432" s="216" t="n">
        <v>5000</v>
      </c>
      <c r="S5432" s="0" t="s">
        <v>1026</v>
      </c>
      <c r="T5432" s="0" t="s">
        <v>784</v>
      </c>
      <c r="U5432" s="218" t="n">
        <v>4.02</v>
      </c>
      <c r="V5432" s="0" t="s">
        <v>1074</v>
      </c>
      <c r="W5432" s="0" t="s">
        <v>1028</v>
      </c>
      <c r="X5432" s="0" t="s">
        <v>1029</v>
      </c>
      <c r="Y5432" s="0" t="s">
        <v>838</v>
      </c>
      <c r="Z5432" s="0" t="s">
        <v>571</v>
      </c>
      <c r="AA5432" s="0" t="s">
        <v>4149</v>
      </c>
      <c r="AB5432" s="215" t="n">
        <v>37043.875</v>
      </c>
      <c r="AC5432" s="215" t="n">
        <v>37072.875</v>
      </c>
    </row>
    <row r="5433" customFormat="false" ht="12.75" hidden="false" customHeight="false" outlineLevel="0" collapsed="false">
      <c r="A5433" s="208" t="str">
        <f aca="false">B5433&amp;" "&amp;C5433&amp;" "&amp;D5433</f>
        <v>US Natural Gas Financial</v>
      </c>
      <c r="B5433" s="208" t="str">
        <f aca="false">IF((LEFT(N5433,2)="US"),"US","")</f>
        <v>US</v>
      </c>
      <c r="C5433" s="208" t="str">
        <f aca="false">M5433</f>
        <v>Natural Gas</v>
      </c>
      <c r="D5433" s="208" t="str">
        <f aca="false">IF(ISNUMBER(FIND("Phy",N5433))=TRUE(),"Physical","Financial")</f>
        <v>Financial</v>
      </c>
      <c r="E5433" s="208" t="n">
        <f aca="false">IF(VLOOKUP(S5433,'DD-Lookup'!$J$6:$L$50,3,FALSE())="Monthly",(YEAR(AC5433)-YEAR(AB5433))*12+MONTH(AC5433)-MONTH(AB5433)+1,(AC5433-AB5433+1))</f>
        <v>30</v>
      </c>
      <c r="F5433" s="239" t="n">
        <f aca="false">E5433*SUM(P5433:Q5433)</f>
        <v>450000</v>
      </c>
      <c r="G5433" s="214" t="n">
        <v>1294721</v>
      </c>
      <c r="H5433" s="215" t="n">
        <v>37035.6699768519</v>
      </c>
      <c r="I5433" s="0" t="s">
        <v>1023</v>
      </c>
      <c r="M5433" s="0" t="s">
        <v>858</v>
      </c>
      <c r="N5433" s="0" t="s">
        <v>1024</v>
      </c>
      <c r="O5433" s="0" t="s">
        <v>1025</v>
      </c>
      <c r="P5433" s="216" t="n">
        <v>15000</v>
      </c>
      <c r="S5433" s="0" t="s">
        <v>1026</v>
      </c>
      <c r="T5433" s="0" t="s">
        <v>784</v>
      </c>
      <c r="U5433" s="218" t="n">
        <v>4.015</v>
      </c>
      <c r="V5433" s="0" t="s">
        <v>1027</v>
      </c>
      <c r="W5433" s="0" t="s">
        <v>1028</v>
      </c>
      <c r="X5433" s="0" t="s">
        <v>1029</v>
      </c>
      <c r="Y5433" s="0" t="s">
        <v>838</v>
      </c>
      <c r="Z5433" s="0" t="s">
        <v>571</v>
      </c>
      <c r="AA5433" s="0" t="s">
        <v>4149</v>
      </c>
      <c r="AB5433" s="215" t="n">
        <v>37043.875</v>
      </c>
      <c r="AC5433" s="215" t="n">
        <v>37072.875</v>
      </c>
    </row>
    <row r="5434" customFormat="false" ht="12.75" hidden="false" customHeight="false" outlineLevel="0" collapsed="false">
      <c r="A5434" s="208" t="str">
        <f aca="false">B5434&amp;" "&amp;C5434&amp;" "&amp;D5434</f>
        <v>US Natural Gas Financial</v>
      </c>
      <c r="B5434" s="208" t="str">
        <f aca="false">IF((LEFT(N5434,2)="US"),"US","")</f>
        <v>US</v>
      </c>
      <c r="C5434" s="208" t="str">
        <f aca="false">M5434</f>
        <v>Natural Gas</v>
      </c>
      <c r="D5434" s="208" t="str">
        <f aca="false">IF(ISNUMBER(FIND("Phy",N5434))=TRUE(),"Physical","Financial")</f>
        <v>Financial</v>
      </c>
      <c r="E5434" s="208" t="n">
        <f aca="false">IF(VLOOKUP(S5434,'DD-Lookup'!$J$6:$L$50,3,FALSE())="Monthly",(YEAR(AC5434)-YEAR(AB5434))*12+MONTH(AC5434)-MONTH(AB5434)+1,(AC5434-AB5434+1))</f>
        <v>30</v>
      </c>
      <c r="F5434" s="239" t="n">
        <f aca="false">E5434*SUM(P5434:Q5434)</f>
        <v>450000</v>
      </c>
      <c r="G5434" s="214" t="n">
        <v>1294722</v>
      </c>
      <c r="H5434" s="215" t="n">
        <v>37035.6701157407</v>
      </c>
      <c r="I5434" s="0" t="s">
        <v>3215</v>
      </c>
      <c r="M5434" s="0" t="s">
        <v>858</v>
      </c>
      <c r="N5434" s="0" t="s">
        <v>1024</v>
      </c>
      <c r="O5434" s="0" t="s">
        <v>1025</v>
      </c>
      <c r="P5434" s="216" t="n">
        <v>15000</v>
      </c>
      <c r="S5434" s="0" t="s">
        <v>1026</v>
      </c>
      <c r="T5434" s="0" t="s">
        <v>784</v>
      </c>
      <c r="U5434" s="218" t="n">
        <v>4.01</v>
      </c>
      <c r="V5434" s="0" t="s">
        <v>3217</v>
      </c>
      <c r="W5434" s="0" t="s">
        <v>1028</v>
      </c>
      <c r="X5434" s="0" t="s">
        <v>1029</v>
      </c>
      <c r="Y5434" s="0" t="s">
        <v>838</v>
      </c>
      <c r="Z5434" s="0" t="s">
        <v>571</v>
      </c>
      <c r="AA5434" s="0" t="s">
        <v>4149</v>
      </c>
      <c r="AB5434" s="215" t="n">
        <v>37043.875</v>
      </c>
      <c r="AC5434" s="215" t="n">
        <v>37072.875</v>
      </c>
    </row>
    <row r="5435" customFormat="false" ht="12.75" hidden="false" customHeight="false" outlineLevel="0" collapsed="false">
      <c r="A5435" s="208" t="str">
        <f aca="false">B5435&amp;" "&amp;C5435&amp;" "&amp;D5435</f>
        <v>US Natural Gas Financial</v>
      </c>
      <c r="B5435" s="208" t="str">
        <f aca="false">IF((LEFT(N5435,2)="US"),"US","")</f>
        <v>US</v>
      </c>
      <c r="C5435" s="208" t="str">
        <f aca="false">M5435</f>
        <v>Natural Gas</v>
      </c>
      <c r="D5435" s="208" t="str">
        <f aca="false">IF(ISNUMBER(FIND("Phy",N5435))=TRUE(),"Physical","Financial")</f>
        <v>Financial</v>
      </c>
      <c r="E5435" s="208" t="n">
        <f aca="false">IF(VLOOKUP(S5435,'DD-Lookup'!$J$6:$L$50,3,FALSE())="Monthly",(YEAR(AC5435)-YEAR(AB5435))*12+MONTH(AC5435)-MONTH(AB5435)+1,(AC5435-AB5435+1))</f>
        <v>151</v>
      </c>
      <c r="F5435" s="239" t="n">
        <f aca="false">E5435*SUM(P5435:Q5435)</f>
        <v>377500</v>
      </c>
      <c r="G5435" s="214" t="n">
        <v>1294725</v>
      </c>
      <c r="H5435" s="215" t="n">
        <v>37035.6705555556</v>
      </c>
      <c r="I5435" s="0" t="s">
        <v>2285</v>
      </c>
      <c r="M5435" s="0" t="s">
        <v>858</v>
      </c>
      <c r="N5435" s="0" t="s">
        <v>1024</v>
      </c>
      <c r="O5435" s="0" t="s">
        <v>1289</v>
      </c>
      <c r="Q5435" s="216" t="n">
        <v>2500</v>
      </c>
      <c r="S5435" s="0" t="s">
        <v>1026</v>
      </c>
      <c r="T5435" s="0" t="s">
        <v>784</v>
      </c>
      <c r="U5435" s="218" t="n">
        <v>4.53</v>
      </c>
      <c r="V5435" s="0" t="s">
        <v>3274</v>
      </c>
      <c r="W5435" s="0" t="s">
        <v>1028</v>
      </c>
      <c r="X5435" s="0" t="s">
        <v>1029</v>
      </c>
      <c r="Y5435" s="0" t="s">
        <v>838</v>
      </c>
      <c r="Z5435" s="0" t="s">
        <v>571</v>
      </c>
      <c r="AA5435" s="0" t="s">
        <v>4149</v>
      </c>
      <c r="AB5435" s="215" t="n">
        <v>37196</v>
      </c>
      <c r="AC5435" s="215" t="n">
        <v>37346</v>
      </c>
    </row>
    <row r="5436" customFormat="false" ht="12.75" hidden="false" customHeight="false" outlineLevel="0" collapsed="false">
      <c r="A5436" s="208" t="str">
        <f aca="false">B5436&amp;" "&amp;C5436&amp;" "&amp;D5436</f>
        <v>US Natural Gas Financial</v>
      </c>
      <c r="B5436" s="208" t="str">
        <f aca="false">IF((LEFT(N5436,2)="US"),"US","")</f>
        <v>US</v>
      </c>
      <c r="C5436" s="208" t="str">
        <f aca="false">M5436</f>
        <v>Natural Gas</v>
      </c>
      <c r="D5436" s="208" t="str">
        <f aca="false">IF(ISNUMBER(FIND("Phy",N5436))=TRUE(),"Physical","Financial")</f>
        <v>Financial</v>
      </c>
      <c r="E5436" s="208" t="n">
        <f aca="false">IF(VLOOKUP(S5436,'DD-Lookup'!$J$6:$L$50,3,FALSE())="Monthly",(YEAR(AC5436)-YEAR(AB5436))*12+MONTH(AC5436)-MONTH(AB5436)+1,(AC5436-AB5436+1))</f>
        <v>153</v>
      </c>
      <c r="F5436" s="239" t="n">
        <f aca="false">E5436*SUM(P5436:Q5436)</f>
        <v>382500</v>
      </c>
      <c r="G5436" s="214" t="n">
        <v>1294726</v>
      </c>
      <c r="H5436" s="215" t="n">
        <v>37035.6707175926</v>
      </c>
      <c r="I5436" s="0" t="s">
        <v>2107</v>
      </c>
      <c r="M5436" s="0" t="s">
        <v>858</v>
      </c>
      <c r="N5436" s="0" t="s">
        <v>1024</v>
      </c>
      <c r="O5436" s="0" t="s">
        <v>1303</v>
      </c>
      <c r="P5436" s="216" t="n">
        <v>2500</v>
      </c>
      <c r="S5436" s="0" t="s">
        <v>1026</v>
      </c>
      <c r="T5436" s="0" t="s">
        <v>784</v>
      </c>
      <c r="U5436" s="218" t="n">
        <v>4.13</v>
      </c>
      <c r="V5436" s="0" t="s">
        <v>2406</v>
      </c>
      <c r="W5436" s="0" t="s">
        <v>1028</v>
      </c>
      <c r="X5436" s="0" t="s">
        <v>1029</v>
      </c>
      <c r="Y5436" s="0" t="s">
        <v>838</v>
      </c>
      <c r="Z5436" s="0" t="s">
        <v>571</v>
      </c>
      <c r="AA5436" s="0" t="s">
        <v>4149</v>
      </c>
      <c r="AB5436" s="215" t="n">
        <v>37043</v>
      </c>
      <c r="AC5436" s="215" t="n">
        <v>37195</v>
      </c>
    </row>
    <row r="5437" customFormat="false" ht="12.75" hidden="false" customHeight="false" outlineLevel="0" collapsed="false">
      <c r="A5437" s="208" t="str">
        <f aca="false">B5437&amp;" "&amp;C5437&amp;" "&amp;D5437</f>
        <v>US Natural Gas Financial</v>
      </c>
      <c r="B5437" s="208" t="str">
        <f aca="false">IF((LEFT(N5437,2)="US"),"US","")</f>
        <v>US</v>
      </c>
      <c r="C5437" s="208" t="str">
        <f aca="false">M5437</f>
        <v>Natural Gas</v>
      </c>
      <c r="D5437" s="208" t="str">
        <f aca="false">IF(ISNUMBER(FIND("Phy",N5437))=TRUE(),"Physical","Financial")</f>
        <v>Financial</v>
      </c>
      <c r="E5437" s="208" t="n">
        <f aca="false">IF(VLOOKUP(S5437,'DD-Lookup'!$J$6:$L$50,3,FALSE())="Monthly",(YEAR(AC5437)-YEAR(AB5437))*12+MONTH(AC5437)-MONTH(AB5437)+1,(AC5437-AB5437+1))</f>
        <v>30</v>
      </c>
      <c r="F5437" s="239" t="n">
        <f aca="false">E5437*SUM(P5437:Q5437)</f>
        <v>450000</v>
      </c>
      <c r="G5437" s="214" t="n">
        <v>1294728</v>
      </c>
      <c r="H5437" s="215" t="n">
        <v>37035.6709606481</v>
      </c>
      <c r="I5437" s="0" t="s">
        <v>1073</v>
      </c>
      <c r="M5437" s="0" t="s">
        <v>858</v>
      </c>
      <c r="N5437" s="0" t="s">
        <v>1024</v>
      </c>
      <c r="O5437" s="0" t="s">
        <v>1025</v>
      </c>
      <c r="P5437" s="216" t="n">
        <v>15000</v>
      </c>
      <c r="S5437" s="0" t="s">
        <v>1026</v>
      </c>
      <c r="T5437" s="0" t="s">
        <v>784</v>
      </c>
      <c r="U5437" s="218" t="n">
        <v>4.01</v>
      </c>
      <c r="V5437" s="0" t="s">
        <v>4254</v>
      </c>
      <c r="W5437" s="0" t="s">
        <v>1028</v>
      </c>
      <c r="X5437" s="0" t="s">
        <v>1029</v>
      </c>
      <c r="Y5437" s="0" t="s">
        <v>838</v>
      </c>
      <c r="Z5437" s="0" t="s">
        <v>571</v>
      </c>
      <c r="AA5437" s="0" t="s">
        <v>4149</v>
      </c>
      <c r="AB5437" s="215" t="n">
        <v>37043.875</v>
      </c>
      <c r="AC5437" s="215" t="n">
        <v>37072.875</v>
      </c>
    </row>
    <row r="5438" customFormat="false" ht="12.75" hidden="false" customHeight="false" outlineLevel="0" collapsed="false">
      <c r="A5438" s="208" t="str">
        <f aca="false">B5438&amp;" "&amp;C5438&amp;" "&amp;D5438</f>
        <v> Natural Gas Financial</v>
      </c>
      <c r="B5438" s="208" t="str">
        <f aca="false">IF((LEFT(N5438,2)="US"),"US","")</f>
        <v/>
      </c>
      <c r="C5438" s="208" t="str">
        <f aca="false">M5438</f>
        <v>Natural Gas</v>
      </c>
      <c r="D5438" s="208" t="str">
        <f aca="false">IF(ISNUMBER(FIND("Phy",N5438))=TRUE(),"Physical","Financial")</f>
        <v>Financial</v>
      </c>
      <c r="E5438" s="208" t="n">
        <f aca="false">IF(VLOOKUP(S5438,'DD-Lookup'!$J$6:$L$50,3,FALSE())="Monthly",(YEAR(AC5438)-YEAR(AB5438))*12+MONTH(AC5438)-MONTH(AB5438)+1,(AC5438-AB5438+1))</f>
        <v>123</v>
      </c>
      <c r="F5438" s="239" t="n">
        <f aca="false">E5438*SUM(P5438:Q5438)</f>
        <v>615000</v>
      </c>
      <c r="G5438" s="214" t="n">
        <v>1294729</v>
      </c>
      <c r="H5438" s="215" t="n">
        <v>37035.6714583333</v>
      </c>
      <c r="I5438" s="0" t="s">
        <v>2107</v>
      </c>
      <c r="M5438" s="0" t="s">
        <v>858</v>
      </c>
      <c r="N5438" s="0" t="s">
        <v>2540</v>
      </c>
      <c r="O5438" s="0" t="s">
        <v>3180</v>
      </c>
      <c r="P5438" s="216" t="n">
        <v>5000</v>
      </c>
      <c r="S5438" s="0" t="s">
        <v>1026</v>
      </c>
      <c r="T5438" s="0" t="s">
        <v>784</v>
      </c>
      <c r="U5438" s="218" t="n">
        <v>-0.375</v>
      </c>
      <c r="V5438" s="0" t="s">
        <v>3662</v>
      </c>
      <c r="W5438" s="0" t="s">
        <v>2543</v>
      </c>
      <c r="X5438" s="0" t="s">
        <v>2768</v>
      </c>
      <c r="Y5438" s="0" t="s">
        <v>838</v>
      </c>
      <c r="Z5438" s="0" t="s">
        <v>628</v>
      </c>
      <c r="AA5438" s="0" t="s">
        <v>4255</v>
      </c>
      <c r="AB5438" s="215" t="n">
        <v>37073</v>
      </c>
      <c r="AC5438" s="215" t="n">
        <v>37195</v>
      </c>
    </row>
    <row r="5439" customFormat="false" ht="12.75" hidden="false" customHeight="false" outlineLevel="0" collapsed="false">
      <c r="A5439" s="208" t="str">
        <f aca="false">B5439&amp;" "&amp;C5439&amp;" "&amp;D5439</f>
        <v>US Natural Gas Financial</v>
      </c>
      <c r="B5439" s="208" t="str">
        <f aca="false">IF((LEFT(N5439,2)="US"),"US","")</f>
        <v>US</v>
      </c>
      <c r="C5439" s="208" t="str">
        <f aca="false">M5439</f>
        <v>Natural Gas</v>
      </c>
      <c r="D5439" s="208" t="str">
        <f aca="false">IF(ISNUMBER(FIND("Phy",N5439))=TRUE(),"Physical","Financial")</f>
        <v>Financial</v>
      </c>
      <c r="E5439" s="208" t="n">
        <f aca="false">IF(VLOOKUP(S5439,'DD-Lookup'!$J$6:$L$50,3,FALSE())="Monthly",(YEAR(AC5439)-YEAR(AB5439))*12+MONTH(AC5439)-MONTH(AB5439)+1,(AC5439-AB5439+1))</f>
        <v>31</v>
      </c>
      <c r="F5439" s="239" t="n">
        <f aca="false">E5439*SUM(P5439:Q5439)</f>
        <v>3100</v>
      </c>
      <c r="G5439" s="214" t="n">
        <v>1294730</v>
      </c>
      <c r="H5439" s="215" t="n">
        <v>37035.6718865741</v>
      </c>
      <c r="I5439" s="0" t="s">
        <v>1045</v>
      </c>
      <c r="M5439" s="0" t="s">
        <v>858</v>
      </c>
      <c r="N5439" s="0" t="s">
        <v>1350</v>
      </c>
      <c r="O5439" s="0" t="s">
        <v>4256</v>
      </c>
      <c r="Q5439" s="216" t="n">
        <v>100</v>
      </c>
      <c r="S5439" s="0" t="s">
        <v>1352</v>
      </c>
      <c r="T5439" s="0" t="s">
        <v>784</v>
      </c>
      <c r="U5439" s="218" t="n">
        <v>0.13</v>
      </c>
      <c r="V5439" s="0" t="s">
        <v>1323</v>
      </c>
      <c r="W5439" s="0" t="s">
        <v>1354</v>
      </c>
      <c r="X5439" s="0" t="s">
        <v>1355</v>
      </c>
      <c r="Y5439" s="0" t="s">
        <v>838</v>
      </c>
      <c r="Z5439" s="0" t="s">
        <v>571</v>
      </c>
      <c r="AA5439" s="0" t="s">
        <v>4149</v>
      </c>
      <c r="AB5439" s="215" t="n">
        <v>37073</v>
      </c>
      <c r="AC5439" s="215" t="n">
        <v>37103</v>
      </c>
    </row>
    <row r="5440" customFormat="false" ht="12.75" hidden="false" customHeight="false" outlineLevel="0" collapsed="false">
      <c r="A5440" s="208" t="str">
        <f aca="false">B5440&amp;" "&amp;C5440&amp;" "&amp;D5440</f>
        <v>US Natural Gas Financial</v>
      </c>
      <c r="B5440" s="208" t="str">
        <f aca="false">IF((LEFT(N5440,2)="US"),"US","")</f>
        <v>US</v>
      </c>
      <c r="C5440" s="208" t="str">
        <f aca="false">M5440</f>
        <v>Natural Gas</v>
      </c>
      <c r="D5440" s="208" t="str">
        <f aca="false">IF(ISNUMBER(FIND("Phy",N5440))=TRUE(),"Physical","Financial")</f>
        <v>Financial</v>
      </c>
      <c r="E5440" s="208" t="n">
        <f aca="false">IF(VLOOKUP(S5440,'DD-Lookup'!$J$6:$L$50,3,FALSE())="Monthly",(YEAR(AC5440)-YEAR(AB5440))*12+MONTH(AC5440)-MONTH(AB5440)+1,(AC5440-AB5440+1))</f>
        <v>30</v>
      </c>
      <c r="F5440" s="239" t="n">
        <f aca="false">E5440*SUM(P5440:Q5440)</f>
        <v>150000</v>
      </c>
      <c r="G5440" s="214" t="n">
        <v>1294733</v>
      </c>
      <c r="H5440" s="215" t="n">
        <v>37035.6722453704</v>
      </c>
      <c r="I5440" s="0" t="s">
        <v>1622</v>
      </c>
      <c r="M5440" s="0" t="s">
        <v>858</v>
      </c>
      <c r="N5440" s="0" t="s">
        <v>1024</v>
      </c>
      <c r="O5440" s="0" t="s">
        <v>1025</v>
      </c>
      <c r="P5440" s="216" t="n">
        <v>5000</v>
      </c>
      <c r="S5440" s="0" t="s">
        <v>1026</v>
      </c>
      <c r="T5440" s="0" t="s">
        <v>784</v>
      </c>
      <c r="U5440" s="218" t="n">
        <v>4.005</v>
      </c>
      <c r="V5440" s="0" t="s">
        <v>1623</v>
      </c>
      <c r="W5440" s="0" t="s">
        <v>1028</v>
      </c>
      <c r="X5440" s="0" t="s">
        <v>1029</v>
      </c>
      <c r="Y5440" s="0" t="s">
        <v>838</v>
      </c>
      <c r="Z5440" s="0" t="s">
        <v>571</v>
      </c>
      <c r="AA5440" s="0" t="s">
        <v>4149</v>
      </c>
      <c r="AB5440" s="215" t="n">
        <v>37043.875</v>
      </c>
      <c r="AC5440" s="215" t="n">
        <v>37072.875</v>
      </c>
    </row>
    <row r="5441" customFormat="false" ht="12.75" hidden="false" customHeight="false" outlineLevel="0" collapsed="false">
      <c r="A5441" s="208" t="str">
        <f aca="false">B5441&amp;" "&amp;C5441&amp;" "&amp;D5441</f>
        <v>US Natural Gas Financial</v>
      </c>
      <c r="B5441" s="208" t="str">
        <f aca="false">IF((LEFT(N5441,2)="US"),"US","")</f>
        <v>US</v>
      </c>
      <c r="C5441" s="208" t="str">
        <f aca="false">M5441</f>
        <v>Natural Gas</v>
      </c>
      <c r="D5441" s="208" t="str">
        <f aca="false">IF(ISNUMBER(FIND("Phy",N5441))=TRUE(),"Physical","Financial")</f>
        <v>Financial</v>
      </c>
      <c r="E5441" s="208" t="n">
        <f aca="false">IF(VLOOKUP(S5441,'DD-Lookup'!$J$6:$L$50,3,FALSE())="Monthly",(YEAR(AC5441)-YEAR(AB5441))*12+MONTH(AC5441)-MONTH(AB5441)+1,(AC5441-AB5441+1))</f>
        <v>30</v>
      </c>
      <c r="F5441" s="239" t="n">
        <f aca="false">E5441*SUM(P5441:Q5441)</f>
        <v>450000</v>
      </c>
      <c r="G5441" s="214" t="n">
        <v>1294734</v>
      </c>
      <c r="H5441" s="215" t="n">
        <v>37035.6724652778</v>
      </c>
      <c r="I5441" s="0" t="s">
        <v>1073</v>
      </c>
      <c r="M5441" s="0" t="s">
        <v>858</v>
      </c>
      <c r="N5441" s="0" t="s">
        <v>1024</v>
      </c>
      <c r="O5441" s="0" t="s">
        <v>1025</v>
      </c>
      <c r="P5441" s="216" t="n">
        <v>15000</v>
      </c>
      <c r="S5441" s="0" t="s">
        <v>1026</v>
      </c>
      <c r="T5441" s="0" t="s">
        <v>784</v>
      </c>
      <c r="U5441" s="218" t="n">
        <v>4</v>
      </c>
      <c r="V5441" s="0" t="s">
        <v>4254</v>
      </c>
      <c r="W5441" s="0" t="s">
        <v>1028</v>
      </c>
      <c r="X5441" s="0" t="s">
        <v>1029</v>
      </c>
      <c r="Y5441" s="0" t="s">
        <v>838</v>
      </c>
      <c r="Z5441" s="0" t="s">
        <v>571</v>
      </c>
      <c r="AA5441" s="0" t="s">
        <v>4149</v>
      </c>
      <c r="AB5441" s="215" t="n">
        <v>37043.875</v>
      </c>
      <c r="AC5441" s="215" t="n">
        <v>37072.875</v>
      </c>
    </row>
    <row r="5442" customFormat="false" ht="12.75" hidden="false" customHeight="false" outlineLevel="0" collapsed="false">
      <c r="A5442" s="208" t="str">
        <f aca="false">B5442&amp;" "&amp;C5442&amp;" "&amp;D5442</f>
        <v>US Natural Gas Financial</v>
      </c>
      <c r="B5442" s="208" t="str">
        <f aca="false">IF((LEFT(N5442,2)="US"),"US","")</f>
        <v>US</v>
      </c>
      <c r="C5442" s="208" t="str">
        <f aca="false">M5442</f>
        <v>Natural Gas</v>
      </c>
      <c r="D5442" s="208" t="str">
        <f aca="false">IF(ISNUMBER(FIND("Phy",N5442))=TRUE(),"Physical","Financial")</f>
        <v>Financial</v>
      </c>
      <c r="E5442" s="208" t="n">
        <f aca="false">IF(VLOOKUP(S5442,'DD-Lookup'!$J$6:$L$50,3,FALSE())="Monthly",(YEAR(AC5442)-YEAR(AB5442))*12+MONTH(AC5442)-MONTH(AB5442)+1,(AC5442-AB5442+1))</f>
        <v>31</v>
      </c>
      <c r="F5442" s="239" t="n">
        <f aca="false">E5442*SUM(P5442:Q5442)</f>
        <v>310000</v>
      </c>
      <c r="G5442" s="214" t="n">
        <v>1294735</v>
      </c>
      <c r="H5442" s="215" t="n">
        <v>37035.6728587963</v>
      </c>
      <c r="I5442" s="0" t="s">
        <v>1141</v>
      </c>
      <c r="M5442" s="0" t="s">
        <v>858</v>
      </c>
      <c r="N5442" s="0" t="s">
        <v>1024</v>
      </c>
      <c r="O5442" s="0" t="s">
        <v>1099</v>
      </c>
      <c r="P5442" s="216" t="n">
        <v>10000</v>
      </c>
      <c r="S5442" s="0" t="s">
        <v>1026</v>
      </c>
      <c r="T5442" s="0" t="s">
        <v>784</v>
      </c>
      <c r="U5442" s="218" t="n">
        <v>4.065</v>
      </c>
      <c r="V5442" s="0" t="s">
        <v>2248</v>
      </c>
      <c r="W5442" s="0" t="s">
        <v>1028</v>
      </c>
      <c r="X5442" s="0" t="s">
        <v>1029</v>
      </c>
      <c r="Y5442" s="0" t="s">
        <v>838</v>
      </c>
      <c r="Z5442" s="0" t="s">
        <v>571</v>
      </c>
      <c r="AA5442" s="0" t="s">
        <v>4149</v>
      </c>
      <c r="AB5442" s="215" t="n">
        <v>37073.875</v>
      </c>
      <c r="AC5442" s="215" t="n">
        <v>37103.875</v>
      </c>
    </row>
    <row r="5443" customFormat="false" ht="12.75" hidden="false" customHeight="false" outlineLevel="0" collapsed="false">
      <c r="A5443" s="208" t="str">
        <f aca="false">B5443&amp;" "&amp;C5443&amp;" "&amp;D5443</f>
        <v>US Natural Gas Financial</v>
      </c>
      <c r="B5443" s="208" t="str">
        <f aca="false">IF((LEFT(N5443,2)="US"),"US","")</f>
        <v>US</v>
      </c>
      <c r="C5443" s="208" t="str">
        <f aca="false">M5443</f>
        <v>Natural Gas</v>
      </c>
      <c r="D5443" s="208" t="str">
        <f aca="false">IF(ISNUMBER(FIND("Phy",N5443))=TRUE(),"Physical","Financial")</f>
        <v>Financial</v>
      </c>
      <c r="E5443" s="208" t="n">
        <f aca="false">IF(VLOOKUP(S5443,'DD-Lookup'!$J$6:$L$50,3,FALSE())="Monthly",(YEAR(AC5443)-YEAR(AB5443))*12+MONTH(AC5443)-MONTH(AB5443)+1,(AC5443-AB5443+1))</f>
        <v>30</v>
      </c>
      <c r="F5443" s="239" t="n">
        <f aca="false">E5443*SUM(P5443:Q5443)</f>
        <v>450000</v>
      </c>
      <c r="G5443" s="214" t="n">
        <v>1294737</v>
      </c>
      <c r="H5443" s="215" t="n">
        <v>37035.6729976852</v>
      </c>
      <c r="I5443" s="0" t="s">
        <v>4167</v>
      </c>
      <c r="M5443" s="0" t="s">
        <v>858</v>
      </c>
      <c r="N5443" s="0" t="s">
        <v>1024</v>
      </c>
      <c r="O5443" s="0" t="s">
        <v>1025</v>
      </c>
      <c r="Q5443" s="216" t="n">
        <v>15000</v>
      </c>
      <c r="S5443" s="0" t="s">
        <v>1026</v>
      </c>
      <c r="T5443" s="0" t="s">
        <v>784</v>
      </c>
      <c r="U5443" s="218" t="n">
        <v>4.01</v>
      </c>
      <c r="V5443" s="0" t="s">
        <v>4168</v>
      </c>
      <c r="W5443" s="0" t="s">
        <v>1028</v>
      </c>
      <c r="X5443" s="0" t="s">
        <v>1029</v>
      </c>
      <c r="Y5443" s="0" t="s">
        <v>838</v>
      </c>
      <c r="Z5443" s="0" t="s">
        <v>571</v>
      </c>
      <c r="AA5443" s="0" t="s">
        <v>4149</v>
      </c>
      <c r="AB5443" s="215" t="n">
        <v>37043.875</v>
      </c>
      <c r="AC5443" s="215" t="n">
        <v>37072.875</v>
      </c>
    </row>
    <row r="5444" customFormat="false" ht="12.75" hidden="false" customHeight="false" outlineLevel="0" collapsed="false">
      <c r="A5444" s="208" t="str">
        <f aca="false">B5444&amp;" "&amp;C5444&amp;" "&amp;D5444</f>
        <v>US Natural Gas Financial</v>
      </c>
      <c r="B5444" s="208" t="str">
        <f aca="false">IF((LEFT(N5444,2)="US"),"US","")</f>
        <v>US</v>
      </c>
      <c r="C5444" s="208" t="str">
        <f aca="false">M5444</f>
        <v>Natural Gas</v>
      </c>
      <c r="D5444" s="208" t="str">
        <f aca="false">IF(ISNUMBER(FIND("Phy",N5444))=TRUE(),"Physical","Financial")</f>
        <v>Financial</v>
      </c>
      <c r="E5444" s="208" t="n">
        <f aca="false">IF(VLOOKUP(S5444,'DD-Lookup'!$J$6:$L$50,3,FALSE())="Monthly",(YEAR(AC5444)-YEAR(AB5444))*12+MONTH(AC5444)-MONTH(AB5444)+1,(AC5444-AB5444+1))</f>
        <v>31</v>
      </c>
      <c r="F5444" s="239" t="n">
        <f aca="false">E5444*SUM(P5444:Q5444)</f>
        <v>155000</v>
      </c>
      <c r="G5444" s="214" t="n">
        <v>1294738</v>
      </c>
      <c r="H5444" s="215" t="n">
        <v>37035.6731481482</v>
      </c>
      <c r="I5444" s="0" t="s">
        <v>1141</v>
      </c>
      <c r="M5444" s="0" t="s">
        <v>858</v>
      </c>
      <c r="N5444" s="0" t="s">
        <v>1024</v>
      </c>
      <c r="O5444" s="0" t="s">
        <v>1145</v>
      </c>
      <c r="P5444" s="216" t="n">
        <v>5000</v>
      </c>
      <c r="S5444" s="0" t="s">
        <v>1026</v>
      </c>
      <c r="T5444" s="0" t="s">
        <v>784</v>
      </c>
      <c r="U5444" s="218" t="n">
        <v>4.15</v>
      </c>
      <c r="V5444" s="0" t="s">
        <v>2248</v>
      </c>
      <c r="W5444" s="0" t="s">
        <v>1028</v>
      </c>
      <c r="X5444" s="0" t="s">
        <v>1029</v>
      </c>
      <c r="Y5444" s="0" t="s">
        <v>838</v>
      </c>
      <c r="Z5444" s="0" t="s">
        <v>571</v>
      </c>
      <c r="AA5444" s="0" t="s">
        <v>4149</v>
      </c>
      <c r="AB5444" s="215" t="n">
        <v>37104.875</v>
      </c>
      <c r="AC5444" s="215" t="n">
        <v>37134.875</v>
      </c>
    </row>
    <row r="5445" customFormat="false" ht="12.75" hidden="false" customHeight="false" outlineLevel="0" collapsed="false">
      <c r="A5445" s="208" t="str">
        <f aca="false">B5445&amp;" "&amp;C5445&amp;" "&amp;D5445</f>
        <v>US Natural Gas Financial</v>
      </c>
      <c r="B5445" s="208" t="str">
        <f aca="false">IF((LEFT(N5445,2)="US"),"US","")</f>
        <v>US</v>
      </c>
      <c r="C5445" s="208" t="str">
        <f aca="false">M5445</f>
        <v>Natural Gas</v>
      </c>
      <c r="D5445" s="208" t="str">
        <f aca="false">IF(ISNUMBER(FIND("Phy",N5445))=TRUE(),"Physical","Financial")</f>
        <v>Financial</v>
      </c>
      <c r="E5445" s="208" t="n">
        <f aca="false">IF(VLOOKUP(S5445,'DD-Lookup'!$J$6:$L$50,3,FALSE())="Monthly",(YEAR(AC5445)-YEAR(AB5445))*12+MONTH(AC5445)-MONTH(AB5445)+1,(AC5445-AB5445+1))</f>
        <v>30</v>
      </c>
      <c r="F5445" s="239" t="n">
        <f aca="false">E5445*SUM(P5445:Q5445)</f>
        <v>450000</v>
      </c>
      <c r="G5445" s="214" t="n">
        <v>1294741</v>
      </c>
      <c r="H5445" s="215" t="n">
        <v>37035.6732986111</v>
      </c>
      <c r="I5445" s="0" t="s">
        <v>2107</v>
      </c>
      <c r="M5445" s="0" t="s">
        <v>858</v>
      </c>
      <c r="N5445" s="0" t="s">
        <v>1024</v>
      </c>
      <c r="O5445" s="0" t="s">
        <v>1025</v>
      </c>
      <c r="Q5445" s="216" t="n">
        <v>15000</v>
      </c>
      <c r="S5445" s="0" t="s">
        <v>1026</v>
      </c>
      <c r="T5445" s="0" t="s">
        <v>784</v>
      </c>
      <c r="U5445" s="218" t="n">
        <v>4.01</v>
      </c>
      <c r="V5445" s="0" t="s">
        <v>3662</v>
      </c>
      <c r="W5445" s="0" t="s">
        <v>1028</v>
      </c>
      <c r="X5445" s="0" t="s">
        <v>1029</v>
      </c>
      <c r="Y5445" s="0" t="s">
        <v>838</v>
      </c>
      <c r="Z5445" s="0" t="s">
        <v>571</v>
      </c>
      <c r="AA5445" s="0" t="s">
        <v>4149</v>
      </c>
      <c r="AB5445" s="215" t="n">
        <v>37043.875</v>
      </c>
      <c r="AC5445" s="215" t="n">
        <v>37072.875</v>
      </c>
    </row>
    <row r="5446" customFormat="false" ht="12.75" hidden="false" customHeight="false" outlineLevel="0" collapsed="false">
      <c r="A5446" s="208" t="str">
        <f aca="false">B5446&amp;" "&amp;C5446&amp;" "&amp;D5446</f>
        <v>US Natural Gas Financial</v>
      </c>
      <c r="B5446" s="208" t="str">
        <f aca="false">IF((LEFT(N5446,2)="US"),"US","")</f>
        <v>US</v>
      </c>
      <c r="C5446" s="208" t="str">
        <f aca="false">M5446</f>
        <v>Natural Gas</v>
      </c>
      <c r="D5446" s="208" t="str">
        <f aca="false">IF(ISNUMBER(FIND("Phy",N5446))=TRUE(),"Physical","Financial")</f>
        <v>Financial</v>
      </c>
      <c r="E5446" s="208" t="n">
        <f aca="false">IF(VLOOKUP(S5446,'DD-Lookup'!$J$6:$L$50,3,FALSE())="Monthly",(YEAR(AC5446)-YEAR(AB5446))*12+MONTH(AC5446)-MONTH(AB5446)+1,(AC5446-AB5446+1))</f>
        <v>31</v>
      </c>
      <c r="F5446" s="239" t="n">
        <f aca="false">E5446*SUM(P5446:Q5446)</f>
        <v>155000</v>
      </c>
      <c r="G5446" s="214" t="n">
        <v>1294742</v>
      </c>
      <c r="H5446" s="215" t="n">
        <v>37035.673587963</v>
      </c>
      <c r="I5446" s="0" t="s">
        <v>1141</v>
      </c>
      <c r="M5446" s="0" t="s">
        <v>858</v>
      </c>
      <c r="N5446" s="0" t="s">
        <v>1024</v>
      </c>
      <c r="O5446" s="0" t="s">
        <v>1145</v>
      </c>
      <c r="P5446" s="216" t="n">
        <v>5000</v>
      </c>
      <c r="S5446" s="0" t="s">
        <v>1026</v>
      </c>
      <c r="T5446" s="0" t="s">
        <v>784</v>
      </c>
      <c r="U5446" s="218" t="n">
        <v>4.15</v>
      </c>
      <c r="V5446" s="0" t="s">
        <v>2248</v>
      </c>
      <c r="W5446" s="0" t="s">
        <v>1028</v>
      </c>
      <c r="X5446" s="0" t="s">
        <v>1029</v>
      </c>
      <c r="Y5446" s="0" t="s">
        <v>838</v>
      </c>
      <c r="Z5446" s="0" t="s">
        <v>571</v>
      </c>
      <c r="AA5446" s="0" t="s">
        <v>4149</v>
      </c>
      <c r="AB5446" s="215" t="n">
        <v>37104.875</v>
      </c>
      <c r="AC5446" s="215" t="n">
        <v>37134.875</v>
      </c>
    </row>
    <row r="5447" customFormat="false" ht="12.75" hidden="false" customHeight="false" outlineLevel="0" collapsed="false">
      <c r="A5447" s="208" t="str">
        <f aca="false">B5447&amp;" "&amp;C5447&amp;" "&amp;D5447</f>
        <v>US Natural Gas Financial</v>
      </c>
      <c r="B5447" s="208" t="str">
        <f aca="false">IF((LEFT(N5447,2)="US"),"US","")</f>
        <v>US</v>
      </c>
      <c r="C5447" s="208" t="str">
        <f aca="false">M5447</f>
        <v>Natural Gas</v>
      </c>
      <c r="D5447" s="208" t="str">
        <f aca="false">IF(ISNUMBER(FIND("Phy",N5447))=TRUE(),"Physical","Financial")</f>
        <v>Financial</v>
      </c>
      <c r="E5447" s="208" t="n">
        <f aca="false">IF(VLOOKUP(S5447,'DD-Lookup'!$J$6:$L$50,3,FALSE())="Monthly",(YEAR(AC5447)-YEAR(AB5447))*12+MONTH(AC5447)-MONTH(AB5447)+1,(AC5447-AB5447+1))</f>
        <v>30</v>
      </c>
      <c r="F5447" s="239" t="n">
        <f aca="false">E5447*SUM(P5447:Q5447)</f>
        <v>450000</v>
      </c>
      <c r="G5447" s="214" t="n">
        <v>1294745</v>
      </c>
      <c r="H5447" s="215" t="n">
        <v>37035.6740856482</v>
      </c>
      <c r="I5447" s="0" t="s">
        <v>600</v>
      </c>
      <c r="M5447" s="0" t="s">
        <v>858</v>
      </c>
      <c r="N5447" s="0" t="s">
        <v>1024</v>
      </c>
      <c r="O5447" s="0" t="s">
        <v>1025</v>
      </c>
      <c r="Q5447" s="216" t="n">
        <v>15000</v>
      </c>
      <c r="S5447" s="0" t="s">
        <v>1026</v>
      </c>
      <c r="T5447" s="0" t="s">
        <v>784</v>
      </c>
      <c r="U5447" s="218" t="n">
        <v>4.015</v>
      </c>
      <c r="V5447" s="0" t="s">
        <v>1659</v>
      </c>
      <c r="W5447" s="0" t="s">
        <v>1028</v>
      </c>
      <c r="X5447" s="0" t="s">
        <v>1029</v>
      </c>
      <c r="Y5447" s="0" t="s">
        <v>838</v>
      </c>
      <c r="Z5447" s="0" t="s">
        <v>571</v>
      </c>
      <c r="AA5447" s="0" t="s">
        <v>4149</v>
      </c>
      <c r="AB5447" s="215" t="n">
        <v>37043.875</v>
      </c>
      <c r="AC5447" s="215" t="n">
        <v>37072.875</v>
      </c>
    </row>
    <row r="5448" customFormat="false" ht="12.75" hidden="false" customHeight="false" outlineLevel="0" collapsed="false">
      <c r="A5448" s="208" t="str">
        <f aca="false">B5448&amp;" "&amp;C5448&amp;" "&amp;D5448</f>
        <v>US Natural Gas Financial</v>
      </c>
      <c r="B5448" s="208" t="str">
        <f aca="false">IF((LEFT(N5448,2)="US"),"US","")</f>
        <v>US</v>
      </c>
      <c r="C5448" s="208" t="str">
        <f aca="false">M5448</f>
        <v>Natural Gas</v>
      </c>
      <c r="D5448" s="208" t="str">
        <f aca="false">IF(ISNUMBER(FIND("Phy",N5448))=TRUE(),"Physical","Financial")</f>
        <v>Financial</v>
      </c>
      <c r="E5448" s="208" t="n">
        <f aca="false">IF(VLOOKUP(S5448,'DD-Lookup'!$J$6:$L$50,3,FALSE())="Monthly",(YEAR(AC5448)-YEAR(AB5448))*12+MONTH(AC5448)-MONTH(AB5448)+1,(AC5448-AB5448+1))</f>
        <v>31</v>
      </c>
      <c r="F5448" s="239" t="n">
        <f aca="false">E5448*SUM(P5448:Q5448)</f>
        <v>465000</v>
      </c>
      <c r="G5448" s="214" t="n">
        <v>1294746</v>
      </c>
      <c r="H5448" s="215" t="n">
        <v>37035.6747222222</v>
      </c>
      <c r="I5448" s="0" t="s">
        <v>2107</v>
      </c>
      <c r="M5448" s="0" t="s">
        <v>858</v>
      </c>
      <c r="N5448" s="0" t="s">
        <v>1024</v>
      </c>
      <c r="O5448" s="0" t="s">
        <v>1099</v>
      </c>
      <c r="Q5448" s="216" t="n">
        <v>15000</v>
      </c>
      <c r="S5448" s="0" t="s">
        <v>1026</v>
      </c>
      <c r="T5448" s="0" t="s">
        <v>784</v>
      </c>
      <c r="U5448" s="218" t="n">
        <v>4.085</v>
      </c>
      <c r="V5448" s="0" t="s">
        <v>3662</v>
      </c>
      <c r="W5448" s="0" t="s">
        <v>1028</v>
      </c>
      <c r="X5448" s="0" t="s">
        <v>1029</v>
      </c>
      <c r="Y5448" s="0" t="s">
        <v>838</v>
      </c>
      <c r="Z5448" s="0" t="s">
        <v>571</v>
      </c>
      <c r="AA5448" s="0" t="s">
        <v>4149</v>
      </c>
      <c r="AB5448" s="215" t="n">
        <v>37073.875</v>
      </c>
      <c r="AC5448" s="215" t="n">
        <v>37103.875</v>
      </c>
    </row>
    <row r="5449" customFormat="false" ht="12.75" hidden="false" customHeight="false" outlineLevel="0" collapsed="false">
      <c r="A5449" s="208" t="str">
        <f aca="false">B5449&amp;" "&amp;C5449&amp;" "&amp;D5449</f>
        <v>US Crude Financial</v>
      </c>
      <c r="B5449" s="208" t="str">
        <f aca="false">IF((LEFT(N5449,2)="US"),"US","")</f>
        <v>US</v>
      </c>
      <c r="C5449" s="208" t="str">
        <f aca="false">M5449</f>
        <v>Crude</v>
      </c>
      <c r="D5449" s="208" t="str">
        <f aca="false">IF(ISNUMBER(FIND("Phy",N5449))=TRUE(),"Physical","Financial")</f>
        <v>Financial</v>
      </c>
      <c r="E5449" s="208" t="n">
        <f aca="false">IF(VLOOKUP(S5449,'DD-Lookup'!$J$6:$L$50,3,FALSE())="Monthly",(YEAR(AC5449)-YEAR(AB5449))*12+MONTH(AC5449)-MONTH(AB5449)+1,(AC5449-AB5449+1))</f>
        <v>1</v>
      </c>
      <c r="F5449" s="239" t="n">
        <f aca="false">E5449*SUM(P5449:Q5449)</f>
        <v>50000</v>
      </c>
      <c r="G5449" s="214" t="n">
        <v>1294748</v>
      </c>
      <c r="H5449" s="215" t="n">
        <v>37035.6751157407</v>
      </c>
      <c r="I5449" s="0" t="s">
        <v>2320</v>
      </c>
      <c r="M5449" s="0" t="s">
        <v>97</v>
      </c>
      <c r="N5449" s="0" t="s">
        <v>841</v>
      </c>
      <c r="O5449" s="0" t="s">
        <v>889</v>
      </c>
      <c r="Q5449" s="216" t="n">
        <v>50000</v>
      </c>
      <c r="S5449" s="0" t="s">
        <v>843</v>
      </c>
      <c r="T5449" s="0" t="s">
        <v>784</v>
      </c>
      <c r="U5449" s="218" t="n">
        <v>28.39</v>
      </c>
      <c r="V5449" s="0" t="s">
        <v>2321</v>
      </c>
      <c r="W5449" s="0" t="s">
        <v>845</v>
      </c>
      <c r="X5449" s="0" t="s">
        <v>891</v>
      </c>
      <c r="Y5449" s="0" t="s">
        <v>847</v>
      </c>
      <c r="Z5449" s="0" t="s">
        <v>571</v>
      </c>
      <c r="AA5449" s="0" t="s">
        <v>4149</v>
      </c>
      <c r="AB5449" s="215" t="n">
        <v>37073</v>
      </c>
      <c r="AC5449" s="215" t="n">
        <v>37103</v>
      </c>
    </row>
    <row r="5450" customFormat="false" ht="12.75" hidden="false" customHeight="false" outlineLevel="0" collapsed="false">
      <c r="A5450" s="208" t="str">
        <f aca="false">B5450&amp;" "&amp;C5450&amp;" "&amp;D5450</f>
        <v>US Natural Gas Financial</v>
      </c>
      <c r="B5450" s="208" t="str">
        <f aca="false">IF((LEFT(N5450,2)="US"),"US","")</f>
        <v>US</v>
      </c>
      <c r="C5450" s="208" t="str">
        <f aca="false">M5450</f>
        <v>Natural Gas</v>
      </c>
      <c r="D5450" s="208" t="str">
        <f aca="false">IF(ISNUMBER(FIND("Phy",N5450))=TRUE(),"Physical","Financial")</f>
        <v>Financial</v>
      </c>
      <c r="E5450" s="208" t="n">
        <f aca="false">IF(VLOOKUP(S5450,'DD-Lookup'!$J$6:$L$50,3,FALSE())="Monthly",(YEAR(AC5450)-YEAR(AB5450))*12+MONTH(AC5450)-MONTH(AB5450)+1,(AC5450-AB5450+1))</f>
        <v>30</v>
      </c>
      <c r="F5450" s="239" t="n">
        <f aca="false">E5450*SUM(P5450:Q5450)</f>
        <v>300000</v>
      </c>
      <c r="G5450" s="214" t="n">
        <v>1294749</v>
      </c>
      <c r="H5450" s="215" t="n">
        <v>37035.6752662037</v>
      </c>
      <c r="I5450" s="0" t="s">
        <v>600</v>
      </c>
      <c r="M5450" s="0" t="s">
        <v>858</v>
      </c>
      <c r="N5450" s="0" t="s">
        <v>1024</v>
      </c>
      <c r="O5450" s="0" t="s">
        <v>1025</v>
      </c>
      <c r="P5450" s="216" t="n">
        <v>10000</v>
      </c>
      <c r="S5450" s="0" t="s">
        <v>1026</v>
      </c>
      <c r="T5450" s="0" t="s">
        <v>784</v>
      </c>
      <c r="U5450" s="218" t="n">
        <v>4.015</v>
      </c>
      <c r="V5450" s="0" t="s">
        <v>4257</v>
      </c>
      <c r="W5450" s="0" t="s">
        <v>1028</v>
      </c>
      <c r="X5450" s="0" t="s">
        <v>1029</v>
      </c>
      <c r="Y5450" s="0" t="s">
        <v>838</v>
      </c>
      <c r="Z5450" s="0" t="s">
        <v>571</v>
      </c>
      <c r="AA5450" s="0" t="s">
        <v>4149</v>
      </c>
      <c r="AB5450" s="215" t="n">
        <v>37043.875</v>
      </c>
      <c r="AC5450" s="215" t="n">
        <v>37072.875</v>
      </c>
    </row>
    <row r="5451" customFormat="false" ht="12.75" hidden="false" customHeight="false" outlineLevel="0" collapsed="false">
      <c r="A5451" s="208" t="str">
        <f aca="false">B5451&amp;" "&amp;C5451&amp;" "&amp;D5451</f>
        <v>US Natural Gas Financial</v>
      </c>
      <c r="B5451" s="208" t="str">
        <f aca="false">IF((LEFT(N5451,2)="US"),"US","")</f>
        <v>US</v>
      </c>
      <c r="C5451" s="208" t="str">
        <f aca="false">M5451</f>
        <v>Natural Gas</v>
      </c>
      <c r="D5451" s="208" t="str">
        <f aca="false">IF(ISNUMBER(FIND("Phy",N5451))=TRUE(),"Physical","Financial")</f>
        <v>Financial</v>
      </c>
      <c r="E5451" s="208" t="n">
        <f aca="false">IF(VLOOKUP(S5451,'DD-Lookup'!$J$6:$L$50,3,FALSE())="Monthly",(YEAR(AC5451)-YEAR(AB5451))*12+MONTH(AC5451)-MONTH(AB5451)+1,(AC5451-AB5451+1))</f>
        <v>30</v>
      </c>
      <c r="F5451" s="239" t="n">
        <f aca="false">E5451*SUM(P5451:Q5451)</f>
        <v>150000</v>
      </c>
      <c r="G5451" s="214" t="n">
        <v>1294750</v>
      </c>
      <c r="H5451" s="215" t="n">
        <v>37035.6753587963</v>
      </c>
      <c r="I5451" s="0" t="s">
        <v>2157</v>
      </c>
      <c r="M5451" s="0" t="s">
        <v>858</v>
      </c>
      <c r="N5451" s="0" t="s">
        <v>1024</v>
      </c>
      <c r="O5451" s="0" t="s">
        <v>1025</v>
      </c>
      <c r="Q5451" s="216" t="n">
        <v>5000</v>
      </c>
      <c r="S5451" s="0" t="s">
        <v>1026</v>
      </c>
      <c r="T5451" s="0" t="s">
        <v>784</v>
      </c>
      <c r="U5451" s="218" t="n">
        <v>4.02</v>
      </c>
      <c r="V5451" s="0" t="s">
        <v>2158</v>
      </c>
      <c r="W5451" s="0" t="s">
        <v>1028</v>
      </c>
      <c r="X5451" s="0" t="s">
        <v>1029</v>
      </c>
      <c r="Y5451" s="0" t="s">
        <v>838</v>
      </c>
      <c r="Z5451" s="0" t="s">
        <v>571</v>
      </c>
      <c r="AA5451" s="0" t="s">
        <v>4149</v>
      </c>
      <c r="AB5451" s="215" t="n">
        <v>37043.875</v>
      </c>
      <c r="AC5451" s="215" t="n">
        <v>37072.875</v>
      </c>
    </row>
    <row r="5452" customFormat="false" ht="12.75" hidden="false" customHeight="false" outlineLevel="0" collapsed="false">
      <c r="A5452" s="208" t="str">
        <f aca="false">B5452&amp;" "&amp;C5452&amp;" "&amp;D5452</f>
        <v>US Crude Financial</v>
      </c>
      <c r="B5452" s="208" t="str">
        <f aca="false">IF((LEFT(N5452,2)="US"),"US","")</f>
        <v>US</v>
      </c>
      <c r="C5452" s="208" t="str">
        <f aca="false">M5452</f>
        <v>Crude</v>
      </c>
      <c r="D5452" s="208" t="str">
        <f aca="false">IF(ISNUMBER(FIND("Phy",N5452))=TRUE(),"Physical","Financial")</f>
        <v>Financial</v>
      </c>
      <c r="E5452" s="208" t="n">
        <f aca="false">IF(VLOOKUP(S5452,'DD-Lookup'!$J$6:$L$50,3,FALSE())="Monthly",(YEAR(AC5452)-YEAR(AB5452))*12+MONTH(AC5452)-MONTH(AB5452)+1,(AC5452-AB5452+1))</f>
        <v>1</v>
      </c>
      <c r="F5452" s="239" t="n">
        <f aca="false">E5452*SUM(P5452:Q5452)</f>
        <v>50000</v>
      </c>
      <c r="G5452" s="214" t="n">
        <v>1294751</v>
      </c>
      <c r="H5452" s="215" t="n">
        <v>37035.675462963</v>
      </c>
      <c r="I5452" s="0" t="s">
        <v>2320</v>
      </c>
      <c r="M5452" s="0" t="s">
        <v>97</v>
      </c>
      <c r="N5452" s="0" t="s">
        <v>841</v>
      </c>
      <c r="O5452" s="0" t="s">
        <v>889</v>
      </c>
      <c r="Q5452" s="216" t="n">
        <v>50000</v>
      </c>
      <c r="S5452" s="0" t="s">
        <v>843</v>
      </c>
      <c r="T5452" s="0" t="s">
        <v>784</v>
      </c>
      <c r="U5452" s="218" t="n">
        <v>28.41</v>
      </c>
      <c r="V5452" s="0" t="s">
        <v>2321</v>
      </c>
      <c r="W5452" s="0" t="s">
        <v>845</v>
      </c>
      <c r="X5452" s="0" t="s">
        <v>891</v>
      </c>
      <c r="Y5452" s="0" t="s">
        <v>847</v>
      </c>
      <c r="Z5452" s="0" t="s">
        <v>571</v>
      </c>
      <c r="AA5452" s="0" t="s">
        <v>4149</v>
      </c>
      <c r="AB5452" s="215" t="n">
        <v>37073</v>
      </c>
      <c r="AC5452" s="215" t="n">
        <v>37103</v>
      </c>
    </row>
    <row r="5453" customFormat="false" ht="12.75" hidden="false" customHeight="false" outlineLevel="0" collapsed="false">
      <c r="A5453" s="208" t="str">
        <f aca="false">B5453&amp;" "&amp;C5453&amp;" "&amp;D5453</f>
        <v>US Natural Gas Financial</v>
      </c>
      <c r="B5453" s="208" t="str">
        <f aca="false">IF((LEFT(N5453,2)="US"),"US","")</f>
        <v>US</v>
      </c>
      <c r="C5453" s="208" t="str">
        <f aca="false">M5453</f>
        <v>Natural Gas</v>
      </c>
      <c r="D5453" s="208" t="str">
        <f aca="false">IF(ISNUMBER(FIND("Phy",N5453))=TRUE(),"Physical","Financial")</f>
        <v>Financial</v>
      </c>
      <c r="E5453" s="208" t="n">
        <f aca="false">IF(VLOOKUP(S5453,'DD-Lookup'!$J$6:$L$50,3,FALSE())="Monthly",(YEAR(AC5453)-YEAR(AB5453))*12+MONTH(AC5453)-MONTH(AB5453)+1,(AC5453-AB5453+1))</f>
        <v>30</v>
      </c>
      <c r="F5453" s="239" t="n">
        <f aca="false">E5453*SUM(P5453:Q5453)</f>
        <v>150000</v>
      </c>
      <c r="G5453" s="214" t="n">
        <v>1294752</v>
      </c>
      <c r="H5453" s="215" t="n">
        <v>37035.6755555556</v>
      </c>
      <c r="I5453" s="0" t="s">
        <v>1452</v>
      </c>
      <c r="M5453" s="0" t="s">
        <v>858</v>
      </c>
      <c r="N5453" s="0" t="s">
        <v>1024</v>
      </c>
      <c r="O5453" s="0" t="s">
        <v>1025</v>
      </c>
      <c r="Q5453" s="216" t="n">
        <v>5000</v>
      </c>
      <c r="S5453" s="0" t="s">
        <v>1026</v>
      </c>
      <c r="T5453" s="0" t="s">
        <v>784</v>
      </c>
      <c r="U5453" s="218" t="n">
        <v>4.02</v>
      </c>
      <c r="V5453" s="0" t="s">
        <v>2921</v>
      </c>
      <c r="W5453" s="0" t="s">
        <v>1028</v>
      </c>
      <c r="X5453" s="0" t="s">
        <v>1029</v>
      </c>
      <c r="Y5453" s="0" t="s">
        <v>838</v>
      </c>
      <c r="Z5453" s="0" t="s">
        <v>571</v>
      </c>
      <c r="AA5453" s="0" t="s">
        <v>4149</v>
      </c>
      <c r="AB5453" s="215" t="n">
        <v>37043.875</v>
      </c>
      <c r="AC5453" s="215" t="n">
        <v>37072.875</v>
      </c>
    </row>
    <row r="5454" customFormat="false" ht="12.75" hidden="false" customHeight="false" outlineLevel="0" collapsed="false">
      <c r="A5454" s="208" t="str">
        <f aca="false">B5454&amp;" "&amp;C5454&amp;" "&amp;D5454</f>
        <v>US Crude Financial</v>
      </c>
      <c r="B5454" s="208" t="str">
        <f aca="false">IF((LEFT(N5454,2)="US"),"US","")</f>
        <v>US</v>
      </c>
      <c r="C5454" s="208" t="str">
        <f aca="false">M5454</f>
        <v>Crude</v>
      </c>
      <c r="D5454" s="208" t="str">
        <f aca="false">IF(ISNUMBER(FIND("Phy",N5454))=TRUE(),"Physical","Financial")</f>
        <v>Financial</v>
      </c>
      <c r="E5454" s="208" t="n">
        <f aca="false">IF(VLOOKUP(S5454,'DD-Lookup'!$J$6:$L$50,3,FALSE())="Monthly",(YEAR(AC5454)-YEAR(AB5454))*12+MONTH(AC5454)-MONTH(AB5454)+1,(AC5454-AB5454+1))</f>
        <v>1</v>
      </c>
      <c r="F5454" s="239" t="n">
        <f aca="false">E5454*SUM(P5454:Q5454)</f>
        <v>50000</v>
      </c>
      <c r="G5454" s="214" t="n">
        <v>1294753</v>
      </c>
      <c r="H5454" s="215" t="n">
        <v>37035.676099537</v>
      </c>
      <c r="I5454" s="0" t="s">
        <v>2320</v>
      </c>
      <c r="M5454" s="0" t="s">
        <v>97</v>
      </c>
      <c r="N5454" s="0" t="s">
        <v>841</v>
      </c>
      <c r="O5454" s="0" t="s">
        <v>889</v>
      </c>
      <c r="Q5454" s="216" t="n">
        <v>50000</v>
      </c>
      <c r="S5454" s="0" t="s">
        <v>843</v>
      </c>
      <c r="T5454" s="0" t="s">
        <v>784</v>
      </c>
      <c r="U5454" s="218" t="n">
        <v>28.43</v>
      </c>
      <c r="V5454" s="0" t="s">
        <v>2321</v>
      </c>
      <c r="W5454" s="0" t="s">
        <v>845</v>
      </c>
      <c r="X5454" s="0" t="s">
        <v>891</v>
      </c>
      <c r="Y5454" s="0" t="s">
        <v>847</v>
      </c>
      <c r="Z5454" s="0" t="s">
        <v>571</v>
      </c>
      <c r="AA5454" s="0" t="s">
        <v>4149</v>
      </c>
      <c r="AB5454" s="215" t="n">
        <v>37073</v>
      </c>
      <c r="AC5454" s="215" t="n">
        <v>37103</v>
      </c>
    </row>
    <row r="5455" customFormat="false" ht="12.75" hidden="false" customHeight="false" outlineLevel="0" collapsed="false">
      <c r="A5455" s="208" t="str">
        <f aca="false">B5455&amp;" "&amp;C5455&amp;" "&amp;D5455</f>
        <v>US Natural Gas Financial</v>
      </c>
      <c r="B5455" s="208" t="str">
        <f aca="false">IF((LEFT(N5455,2)="US"),"US","")</f>
        <v>US</v>
      </c>
      <c r="C5455" s="208" t="str">
        <f aca="false">M5455</f>
        <v>Natural Gas</v>
      </c>
      <c r="D5455" s="208" t="str">
        <f aca="false">IF(ISNUMBER(FIND("Phy",N5455))=TRUE(),"Physical","Financial")</f>
        <v>Financial</v>
      </c>
      <c r="E5455" s="208" t="n">
        <f aca="false">IF(VLOOKUP(S5455,'DD-Lookup'!$J$6:$L$50,3,FALSE())="Monthly",(YEAR(AC5455)-YEAR(AB5455))*12+MONTH(AC5455)-MONTH(AB5455)+1,(AC5455-AB5455+1))</f>
        <v>30</v>
      </c>
      <c r="F5455" s="239" t="n">
        <f aca="false">E5455*SUM(P5455:Q5455)</f>
        <v>150000</v>
      </c>
      <c r="G5455" s="214" t="n">
        <v>1294754</v>
      </c>
      <c r="H5455" s="215" t="n">
        <v>37035.6761111111</v>
      </c>
      <c r="I5455" s="0" t="s">
        <v>1066</v>
      </c>
      <c r="M5455" s="0" t="s">
        <v>858</v>
      </c>
      <c r="N5455" s="0" t="s">
        <v>1024</v>
      </c>
      <c r="O5455" s="0" t="s">
        <v>1025</v>
      </c>
      <c r="Q5455" s="216" t="n">
        <v>5000</v>
      </c>
      <c r="S5455" s="0" t="s">
        <v>1026</v>
      </c>
      <c r="T5455" s="0" t="s">
        <v>784</v>
      </c>
      <c r="U5455" s="218" t="n">
        <v>4.02</v>
      </c>
      <c r="V5455" s="0" t="s">
        <v>3046</v>
      </c>
      <c r="W5455" s="0" t="s">
        <v>1028</v>
      </c>
      <c r="X5455" s="0" t="s">
        <v>1029</v>
      </c>
      <c r="Y5455" s="0" t="s">
        <v>838</v>
      </c>
      <c r="Z5455" s="0" t="s">
        <v>571</v>
      </c>
      <c r="AA5455" s="0" t="s">
        <v>4149</v>
      </c>
      <c r="AB5455" s="215" t="n">
        <v>37043.875</v>
      </c>
      <c r="AC5455" s="215" t="n">
        <v>37072.875</v>
      </c>
    </row>
    <row r="5456" customFormat="false" ht="12.75" hidden="false" customHeight="false" outlineLevel="0" collapsed="false">
      <c r="A5456" s="208" t="str">
        <f aca="false">B5456&amp;" "&amp;C5456&amp;" "&amp;D5456</f>
        <v>US Natural Gas Financial</v>
      </c>
      <c r="B5456" s="208" t="str">
        <f aca="false">IF((LEFT(N5456,2)="US"),"US","")</f>
        <v>US</v>
      </c>
      <c r="C5456" s="208" t="str">
        <f aca="false">M5456</f>
        <v>Natural Gas</v>
      </c>
      <c r="D5456" s="208" t="str">
        <f aca="false">IF(ISNUMBER(FIND("Phy",N5456))=TRUE(),"Physical","Financial")</f>
        <v>Financial</v>
      </c>
      <c r="E5456" s="208" t="n">
        <f aca="false">IF(VLOOKUP(S5456,'DD-Lookup'!$J$6:$L$50,3,FALSE())="Monthly",(YEAR(AC5456)-YEAR(AB5456))*12+MONTH(AC5456)-MONTH(AB5456)+1,(AC5456-AB5456+1))</f>
        <v>30</v>
      </c>
      <c r="F5456" s="239" t="n">
        <f aca="false">E5456*SUM(P5456:Q5456)</f>
        <v>150000</v>
      </c>
      <c r="G5456" s="214" t="n">
        <v>1294755</v>
      </c>
      <c r="H5456" s="215" t="n">
        <v>37035.6768865741</v>
      </c>
      <c r="I5456" s="0" t="s">
        <v>1452</v>
      </c>
      <c r="M5456" s="0" t="s">
        <v>858</v>
      </c>
      <c r="N5456" s="0" t="s">
        <v>1482</v>
      </c>
      <c r="O5456" s="0" t="s">
        <v>2741</v>
      </c>
      <c r="Q5456" s="216" t="n">
        <v>5000</v>
      </c>
      <c r="S5456" s="0" t="s">
        <v>1026</v>
      </c>
      <c r="T5456" s="0" t="s">
        <v>784</v>
      </c>
      <c r="U5456" s="218" t="n">
        <v>-0.08</v>
      </c>
      <c r="V5456" s="0" t="s">
        <v>2921</v>
      </c>
      <c r="W5456" s="0" t="s">
        <v>2199</v>
      </c>
      <c r="X5456" s="0" t="s">
        <v>2200</v>
      </c>
      <c r="Y5456" s="0" t="s">
        <v>838</v>
      </c>
      <c r="Z5456" s="0" t="s">
        <v>571</v>
      </c>
      <c r="AA5456" s="0" t="s">
        <v>4258</v>
      </c>
      <c r="AB5456" s="215" t="n">
        <v>37043.875</v>
      </c>
      <c r="AC5456" s="215" t="n">
        <v>37072.875</v>
      </c>
    </row>
    <row r="5457" customFormat="false" ht="12.75" hidden="false" customHeight="false" outlineLevel="0" collapsed="false">
      <c r="A5457" s="208" t="str">
        <f aca="false">B5457&amp;" "&amp;C5457&amp;" "&amp;D5457</f>
        <v>US Natural Gas Financial</v>
      </c>
      <c r="B5457" s="208" t="str">
        <f aca="false">IF((LEFT(N5457,2)="US"),"US","")</f>
        <v>US</v>
      </c>
      <c r="C5457" s="208" t="str">
        <f aca="false">M5457</f>
        <v>Natural Gas</v>
      </c>
      <c r="D5457" s="208" t="str">
        <f aca="false">IF(ISNUMBER(FIND("Phy",N5457))=TRUE(),"Physical","Financial")</f>
        <v>Financial</v>
      </c>
      <c r="E5457" s="208" t="n">
        <f aca="false">IF(VLOOKUP(S5457,'DD-Lookup'!$J$6:$L$50,3,FALSE())="Monthly",(YEAR(AC5457)-YEAR(AB5457))*12+MONTH(AC5457)-MONTH(AB5457)+1,(AC5457-AB5457+1))</f>
        <v>30</v>
      </c>
      <c r="F5457" s="239" t="n">
        <f aca="false">E5457*SUM(P5457:Q5457)</f>
        <v>450000</v>
      </c>
      <c r="G5457" s="214" t="n">
        <v>1294756</v>
      </c>
      <c r="H5457" s="215" t="n">
        <v>37035.6770486111</v>
      </c>
      <c r="I5457" s="0" t="s">
        <v>2107</v>
      </c>
      <c r="M5457" s="0" t="s">
        <v>858</v>
      </c>
      <c r="N5457" s="0" t="s">
        <v>1024</v>
      </c>
      <c r="O5457" s="0" t="s">
        <v>1025</v>
      </c>
      <c r="P5457" s="216" t="n">
        <v>15000</v>
      </c>
      <c r="S5457" s="0" t="s">
        <v>1026</v>
      </c>
      <c r="T5457" s="0" t="s">
        <v>784</v>
      </c>
      <c r="U5457" s="218" t="n">
        <v>4.015</v>
      </c>
      <c r="V5457" s="0" t="s">
        <v>3662</v>
      </c>
      <c r="W5457" s="0" t="s">
        <v>1028</v>
      </c>
      <c r="X5457" s="0" t="s">
        <v>1029</v>
      </c>
      <c r="Y5457" s="0" t="s">
        <v>838</v>
      </c>
      <c r="Z5457" s="0" t="s">
        <v>571</v>
      </c>
      <c r="AA5457" s="0" t="s">
        <v>4149</v>
      </c>
      <c r="AB5457" s="215" t="n">
        <v>37043.875</v>
      </c>
      <c r="AC5457" s="215" t="n">
        <v>37072.875</v>
      </c>
    </row>
    <row r="5458" customFormat="false" ht="12.75" hidden="false" customHeight="false" outlineLevel="0" collapsed="false">
      <c r="A5458" s="208" t="str">
        <f aca="false">B5458&amp;" "&amp;C5458&amp;" "&amp;D5458</f>
        <v>US Crude Financial</v>
      </c>
      <c r="B5458" s="208" t="str">
        <f aca="false">IF((LEFT(N5458,2)="US"),"US","")</f>
        <v>US</v>
      </c>
      <c r="C5458" s="208" t="str">
        <f aca="false">M5458</f>
        <v>Crude</v>
      </c>
      <c r="D5458" s="208" t="str">
        <f aca="false">IF(ISNUMBER(FIND("Phy",N5458))=TRUE(),"Physical","Financial")</f>
        <v>Financial</v>
      </c>
      <c r="E5458" s="208" t="n">
        <f aca="false">IF(VLOOKUP(S5458,'DD-Lookup'!$J$6:$L$50,3,FALSE())="Monthly",(YEAR(AC5458)-YEAR(AB5458))*12+MONTH(AC5458)-MONTH(AB5458)+1,(AC5458-AB5458+1))</f>
        <v>1</v>
      </c>
      <c r="F5458" s="239" t="n">
        <f aca="false">E5458*SUM(P5458:Q5458)</f>
        <v>50000</v>
      </c>
      <c r="G5458" s="214" t="n">
        <v>1294757</v>
      </c>
      <c r="H5458" s="215" t="n">
        <v>37035.6797569444</v>
      </c>
      <c r="I5458" s="0" t="s">
        <v>2320</v>
      </c>
      <c r="M5458" s="0" t="s">
        <v>97</v>
      </c>
      <c r="N5458" s="0" t="s">
        <v>841</v>
      </c>
      <c r="O5458" s="0" t="s">
        <v>889</v>
      </c>
      <c r="Q5458" s="216" t="n">
        <v>50000</v>
      </c>
      <c r="S5458" s="0" t="s">
        <v>843</v>
      </c>
      <c r="T5458" s="0" t="s">
        <v>784</v>
      </c>
      <c r="U5458" s="218" t="n">
        <v>28.45</v>
      </c>
      <c r="V5458" s="0" t="s">
        <v>2321</v>
      </c>
      <c r="W5458" s="0" t="s">
        <v>845</v>
      </c>
      <c r="X5458" s="0" t="s">
        <v>891</v>
      </c>
      <c r="Y5458" s="0" t="s">
        <v>847</v>
      </c>
      <c r="Z5458" s="0" t="s">
        <v>571</v>
      </c>
      <c r="AA5458" s="0" t="s">
        <v>4149</v>
      </c>
      <c r="AB5458" s="215" t="n">
        <v>37073</v>
      </c>
      <c r="AC5458" s="215" t="n">
        <v>37103</v>
      </c>
    </row>
    <row r="5459" customFormat="false" ht="12.75" hidden="false" customHeight="false" outlineLevel="0" collapsed="false">
      <c r="A5459" s="208" t="str">
        <f aca="false">B5459&amp;" "&amp;C5459&amp;" "&amp;D5459</f>
        <v>US Natural Gas Financial</v>
      </c>
      <c r="B5459" s="208" t="str">
        <f aca="false">IF((LEFT(N5459,2)="US"),"US","")</f>
        <v>US</v>
      </c>
      <c r="C5459" s="208" t="str">
        <f aca="false">M5459</f>
        <v>Natural Gas</v>
      </c>
      <c r="D5459" s="208" t="str">
        <f aca="false">IF(ISNUMBER(FIND("Phy",N5459))=TRUE(),"Physical","Financial")</f>
        <v>Financial</v>
      </c>
      <c r="E5459" s="208" t="n">
        <f aca="false">IF(VLOOKUP(S5459,'DD-Lookup'!$J$6:$L$50,3,FALSE())="Monthly",(YEAR(AC5459)-YEAR(AB5459))*12+MONTH(AC5459)-MONTH(AB5459)+1,(AC5459-AB5459+1))</f>
        <v>30</v>
      </c>
      <c r="F5459" s="239" t="n">
        <f aca="false">E5459*SUM(P5459:Q5459)</f>
        <v>150000</v>
      </c>
      <c r="G5459" s="214" t="n">
        <v>1294758</v>
      </c>
      <c r="H5459" s="215" t="n">
        <v>37035.6815393519</v>
      </c>
      <c r="I5459" s="0" t="s">
        <v>2294</v>
      </c>
      <c r="M5459" s="0" t="s">
        <v>858</v>
      </c>
      <c r="N5459" s="0" t="s">
        <v>1024</v>
      </c>
      <c r="O5459" s="0" t="s">
        <v>1495</v>
      </c>
      <c r="P5459" s="216" t="n">
        <v>5000</v>
      </c>
      <c r="S5459" s="0" t="s">
        <v>1026</v>
      </c>
      <c r="T5459" s="0" t="s">
        <v>784</v>
      </c>
      <c r="U5459" s="218" t="n">
        <v>4.0075</v>
      </c>
      <c r="V5459" s="0" t="s">
        <v>4259</v>
      </c>
      <c r="W5459" s="0" t="s">
        <v>1028</v>
      </c>
      <c r="X5459" s="0" t="s">
        <v>1029</v>
      </c>
      <c r="Y5459" s="0" t="s">
        <v>838</v>
      </c>
      <c r="Z5459" s="0" t="s">
        <v>571</v>
      </c>
      <c r="AA5459" s="0" t="s">
        <v>4149</v>
      </c>
      <c r="AB5459" s="215" t="n">
        <v>37043.9159722222</v>
      </c>
      <c r="AC5459" s="215" t="n">
        <v>37072.9159722222</v>
      </c>
    </row>
    <row r="5460" customFormat="false" ht="12.75" hidden="false" customHeight="false" outlineLevel="0" collapsed="false">
      <c r="A5460" s="208" t="str">
        <f aca="false">B5460&amp;" "&amp;C5460&amp;" "&amp;D5460</f>
        <v>US Natural Gas Financial</v>
      </c>
      <c r="B5460" s="208" t="str">
        <f aca="false">IF((LEFT(N5460,2)="US"),"US","")</f>
        <v>US</v>
      </c>
      <c r="C5460" s="208" t="str">
        <f aca="false">M5460</f>
        <v>Natural Gas</v>
      </c>
      <c r="D5460" s="208" t="str">
        <f aca="false">IF(ISNUMBER(FIND("Phy",N5460))=TRUE(),"Physical","Financial")</f>
        <v>Financial</v>
      </c>
      <c r="E5460" s="208" t="n">
        <f aca="false">IF(VLOOKUP(S5460,'DD-Lookup'!$J$6:$L$50,3,FALSE())="Monthly",(YEAR(AC5460)-YEAR(AB5460))*12+MONTH(AC5460)-MONTH(AB5460)+1,(AC5460-AB5460+1))</f>
        <v>30</v>
      </c>
      <c r="F5460" s="239" t="n">
        <f aca="false">E5460*SUM(P5460:Q5460)</f>
        <v>300000</v>
      </c>
      <c r="G5460" s="214" t="n">
        <v>1294759</v>
      </c>
      <c r="H5460" s="215" t="n">
        <v>37035.6816203704</v>
      </c>
      <c r="I5460" s="0" t="s">
        <v>1381</v>
      </c>
      <c r="M5460" s="0" t="s">
        <v>858</v>
      </c>
      <c r="N5460" s="0" t="s">
        <v>1024</v>
      </c>
      <c r="O5460" s="0" t="s">
        <v>1025</v>
      </c>
      <c r="Q5460" s="216" t="n">
        <v>10000</v>
      </c>
      <c r="S5460" s="0" t="s">
        <v>1026</v>
      </c>
      <c r="T5460" s="0" t="s">
        <v>784</v>
      </c>
      <c r="U5460" s="218" t="n">
        <v>4.02</v>
      </c>
      <c r="V5460" s="0" t="s">
        <v>2461</v>
      </c>
      <c r="W5460" s="0" t="s">
        <v>1028</v>
      </c>
      <c r="X5460" s="0" t="s">
        <v>1029</v>
      </c>
      <c r="Y5460" s="0" t="s">
        <v>838</v>
      </c>
      <c r="Z5460" s="0" t="s">
        <v>571</v>
      </c>
      <c r="AA5460" s="0" t="s">
        <v>4149</v>
      </c>
      <c r="AB5460" s="215" t="n">
        <v>37043.875</v>
      </c>
      <c r="AC5460" s="215" t="n">
        <v>37072.875</v>
      </c>
    </row>
    <row r="5461" customFormat="false" ht="12.75" hidden="false" customHeight="false" outlineLevel="0" collapsed="false">
      <c r="A5461" s="208" t="str">
        <f aca="false">B5461&amp;" "&amp;C5461&amp;" "&amp;D5461</f>
        <v>US Gas Pipeline Capacity Financial</v>
      </c>
      <c r="B5461" s="208" t="str">
        <f aca="false">IF((LEFT(N5461,2)="US"),"US","")</f>
        <v>US</v>
      </c>
      <c r="C5461" s="208" t="str">
        <f aca="false">M5461</f>
        <v>Gas Pipeline Capacity</v>
      </c>
      <c r="D5461" s="208" t="str">
        <f aca="false">IF(ISNUMBER(FIND("Phy",N5461))=TRUE(),"Physical","Financial")</f>
        <v>Financial</v>
      </c>
      <c r="E5461" s="208" t="n">
        <f aca="false">IF(VLOOKUP(S5461,'DD-Lookup'!$J$6:$L$50,3,FALSE())="Monthly",(YEAR(AC5461)-YEAR(AB5461))*12+MONTH(AC5461)-MONTH(AB5461)+1,(AC5461-AB5461+1))</f>
        <v>30</v>
      </c>
      <c r="F5461" s="239" t="n">
        <f aca="false">E5461*SUM(P5461:Q5461)</f>
        <v>600000</v>
      </c>
      <c r="G5461" s="214" t="n">
        <v>1294760</v>
      </c>
      <c r="H5461" s="215" t="n">
        <v>37035.6871527778</v>
      </c>
      <c r="I5461" s="0" t="s">
        <v>600</v>
      </c>
      <c r="M5461" s="0" t="s">
        <v>2869</v>
      </c>
      <c r="N5461" s="0" t="s">
        <v>4260</v>
      </c>
      <c r="O5461" s="0" t="s">
        <v>4261</v>
      </c>
      <c r="Q5461" s="216" t="n">
        <v>20000</v>
      </c>
      <c r="S5461" s="0" t="s">
        <v>1026</v>
      </c>
      <c r="T5461" s="0" t="s">
        <v>784</v>
      </c>
      <c r="U5461" s="218" t="n">
        <v>0.0145</v>
      </c>
      <c r="V5461" s="0" t="s">
        <v>1880</v>
      </c>
      <c r="W5461" s="0" t="s">
        <v>4262</v>
      </c>
      <c r="Y5461" s="0" t="s">
        <v>4263</v>
      </c>
      <c r="Z5461" s="0" t="s">
        <v>4264</v>
      </c>
      <c r="AB5461" s="215" t="n">
        <v>37043.875</v>
      </c>
      <c r="AC5461" s="215" t="n">
        <v>37072.875</v>
      </c>
    </row>
    <row r="5462" customFormat="false" ht="12.75" hidden="false" customHeight="false" outlineLevel="0" collapsed="false">
      <c r="A5462" s="208" t="str">
        <f aca="false">B5462&amp;" "&amp;C5462&amp;" "&amp;D5462</f>
        <v>US Natural Gas Financial</v>
      </c>
      <c r="B5462" s="208" t="str">
        <f aca="false">IF((LEFT(N5462,2)="US"),"US","")</f>
        <v>US</v>
      </c>
      <c r="C5462" s="208" t="str">
        <f aca="false">M5462</f>
        <v>Natural Gas</v>
      </c>
      <c r="D5462" s="208" t="str">
        <f aca="false">IF(ISNUMBER(FIND("Phy",N5462))=TRUE(),"Physical","Financial")</f>
        <v>Financial</v>
      </c>
      <c r="E5462" s="208" t="n">
        <f aca="false">IF(VLOOKUP(S5462,'DD-Lookup'!$J$6:$L$50,3,FALSE())="Monthly",(YEAR(AC5462)-YEAR(AB5462))*12+MONTH(AC5462)-MONTH(AB5462)+1,(AC5462-AB5462+1))</f>
        <v>30</v>
      </c>
      <c r="F5462" s="239" t="n">
        <f aca="false">E5462*SUM(P5462:Q5462)</f>
        <v>150000</v>
      </c>
      <c r="G5462" s="214" t="n">
        <v>1294761</v>
      </c>
      <c r="H5462" s="215" t="n">
        <v>37035.6899074074</v>
      </c>
      <c r="I5462" s="0" t="s">
        <v>1073</v>
      </c>
      <c r="M5462" s="0" t="s">
        <v>858</v>
      </c>
      <c r="N5462" s="0" t="s">
        <v>1024</v>
      </c>
      <c r="O5462" s="0" t="s">
        <v>1025</v>
      </c>
      <c r="Q5462" s="216" t="n">
        <v>5000</v>
      </c>
      <c r="S5462" s="0" t="s">
        <v>1026</v>
      </c>
      <c r="T5462" s="0" t="s">
        <v>784</v>
      </c>
      <c r="U5462" s="218" t="n">
        <v>4.02</v>
      </c>
      <c r="V5462" s="0" t="s">
        <v>3611</v>
      </c>
      <c r="W5462" s="0" t="s">
        <v>1028</v>
      </c>
      <c r="X5462" s="0" t="s">
        <v>1029</v>
      </c>
      <c r="Y5462" s="0" t="s">
        <v>838</v>
      </c>
      <c r="Z5462" s="0" t="s">
        <v>571</v>
      </c>
      <c r="AA5462" s="0" t="s">
        <v>4149</v>
      </c>
      <c r="AB5462" s="215" t="n">
        <v>37043.875</v>
      </c>
      <c r="AC5462" s="215" t="n">
        <v>37072.875</v>
      </c>
    </row>
    <row r="5463" customFormat="false" ht="12.75" hidden="false" customHeight="false" outlineLevel="0" collapsed="false">
      <c r="A5463" s="208" t="str">
        <f aca="false">B5463&amp;" "&amp;C5463&amp;" "&amp;D5463</f>
        <v>US Natural Gas Financial</v>
      </c>
      <c r="B5463" s="208" t="str">
        <f aca="false">IF((LEFT(N5463,2)="US"),"US","")</f>
        <v>US</v>
      </c>
      <c r="C5463" s="208" t="str">
        <f aca="false">M5463</f>
        <v>Natural Gas</v>
      </c>
      <c r="D5463" s="208" t="str">
        <f aca="false">IF(ISNUMBER(FIND("Phy",N5463))=TRUE(),"Physical","Financial")</f>
        <v>Financial</v>
      </c>
      <c r="E5463" s="208" t="n">
        <f aca="false">IF(VLOOKUP(S5463,'DD-Lookup'!$J$6:$L$50,3,FALSE())="Monthly",(YEAR(AC5463)-YEAR(AB5463))*12+MONTH(AC5463)-MONTH(AB5463)+1,(AC5463-AB5463+1))</f>
        <v>30</v>
      </c>
      <c r="F5463" s="239" t="n">
        <f aca="false">E5463*SUM(P5463:Q5463)</f>
        <v>150000</v>
      </c>
      <c r="G5463" s="214" t="n">
        <v>1294762</v>
      </c>
      <c r="H5463" s="215" t="n">
        <v>37035.6903356482</v>
      </c>
      <c r="I5463" s="0" t="s">
        <v>1066</v>
      </c>
      <c r="M5463" s="0" t="s">
        <v>858</v>
      </c>
      <c r="N5463" s="0" t="s">
        <v>1024</v>
      </c>
      <c r="O5463" s="0" t="s">
        <v>1025</v>
      </c>
      <c r="Q5463" s="216" t="n">
        <v>5000</v>
      </c>
      <c r="S5463" s="0" t="s">
        <v>1026</v>
      </c>
      <c r="T5463" s="0" t="s">
        <v>784</v>
      </c>
      <c r="U5463" s="218" t="n">
        <v>4.02</v>
      </c>
      <c r="V5463" s="0" t="s">
        <v>2366</v>
      </c>
      <c r="W5463" s="0" t="s">
        <v>1028</v>
      </c>
      <c r="X5463" s="0" t="s">
        <v>1029</v>
      </c>
      <c r="Y5463" s="0" t="s">
        <v>838</v>
      </c>
      <c r="Z5463" s="0" t="s">
        <v>571</v>
      </c>
      <c r="AA5463" s="0" t="s">
        <v>4149</v>
      </c>
      <c r="AB5463" s="215" t="n">
        <v>37043.875</v>
      </c>
      <c r="AC5463" s="215" t="n">
        <v>37072.875</v>
      </c>
    </row>
    <row r="5464" customFormat="false" ht="12.75" hidden="false" customHeight="false" outlineLevel="0" collapsed="false">
      <c r="A5464" s="208" t="str">
        <f aca="false">B5464&amp;" "&amp;C5464&amp;" "&amp;D5464</f>
        <v>US Natural Gas Financial</v>
      </c>
      <c r="B5464" s="208" t="str">
        <f aca="false">IF((LEFT(N5464,2)="US"),"US","")</f>
        <v>US</v>
      </c>
      <c r="C5464" s="208" t="str">
        <f aca="false">M5464</f>
        <v>Natural Gas</v>
      </c>
      <c r="D5464" s="208" t="str">
        <f aca="false">IF(ISNUMBER(FIND("Phy",N5464))=TRUE(),"Physical","Financial")</f>
        <v>Financial</v>
      </c>
      <c r="E5464" s="208" t="n">
        <f aca="false">IF(VLOOKUP(S5464,'DD-Lookup'!$J$6:$L$50,3,FALSE())="Monthly",(YEAR(AC5464)-YEAR(AB5464))*12+MONTH(AC5464)-MONTH(AB5464)+1,(AC5464-AB5464+1))</f>
        <v>30</v>
      </c>
      <c r="F5464" s="239" t="n">
        <f aca="false">E5464*SUM(P5464:Q5464)</f>
        <v>150000</v>
      </c>
      <c r="G5464" s="214" t="n">
        <v>1294764</v>
      </c>
      <c r="H5464" s="215" t="n">
        <v>37035.6984143519</v>
      </c>
      <c r="I5464" s="0" t="s">
        <v>1694</v>
      </c>
      <c r="M5464" s="0" t="s">
        <v>858</v>
      </c>
      <c r="N5464" s="0" t="s">
        <v>1024</v>
      </c>
      <c r="O5464" s="0" t="s">
        <v>1025</v>
      </c>
      <c r="Q5464" s="216" t="n">
        <v>5000</v>
      </c>
      <c r="S5464" s="0" t="s">
        <v>1026</v>
      </c>
      <c r="T5464" s="0" t="s">
        <v>784</v>
      </c>
      <c r="U5464" s="218" t="n">
        <v>4.025</v>
      </c>
      <c r="V5464" s="0" t="s">
        <v>2448</v>
      </c>
      <c r="W5464" s="0" t="s">
        <v>1028</v>
      </c>
      <c r="X5464" s="0" t="s">
        <v>1029</v>
      </c>
      <c r="Y5464" s="0" t="s">
        <v>838</v>
      </c>
      <c r="Z5464" s="0" t="s">
        <v>571</v>
      </c>
      <c r="AA5464" s="0" t="s">
        <v>4149</v>
      </c>
      <c r="AB5464" s="215" t="n">
        <v>37043.875</v>
      </c>
      <c r="AC5464" s="215" t="n">
        <v>37072.875</v>
      </c>
    </row>
    <row r="5465" customFormat="false" ht="12.75" hidden="false" customHeight="false" outlineLevel="0" collapsed="false">
      <c r="A5465" s="208" t="str">
        <f aca="false">B5465&amp;" "&amp;C5465&amp;" "&amp;D5465</f>
        <v>US Natural Gas Financial</v>
      </c>
      <c r="B5465" s="208" t="str">
        <f aca="false">IF((LEFT(N5465,2)="US"),"US","")</f>
        <v>US</v>
      </c>
      <c r="C5465" s="208" t="str">
        <f aca="false">M5465</f>
        <v>Natural Gas</v>
      </c>
      <c r="D5465" s="208" t="str">
        <f aca="false">IF(ISNUMBER(FIND("Phy",N5465))=TRUE(),"Physical","Financial")</f>
        <v>Financial</v>
      </c>
      <c r="E5465" s="208" t="n">
        <f aca="false">IF(VLOOKUP(S5465,'DD-Lookup'!$J$6:$L$50,3,FALSE())="Monthly",(YEAR(AC5465)-YEAR(AB5465))*12+MONTH(AC5465)-MONTH(AB5465)+1,(AC5465-AB5465+1))</f>
        <v>31</v>
      </c>
      <c r="F5465" s="239" t="n">
        <f aca="false">E5465*SUM(P5465:Q5465)</f>
        <v>155000</v>
      </c>
      <c r="G5465" s="214" t="n">
        <v>1294765</v>
      </c>
      <c r="H5465" s="215" t="n">
        <v>37035.6990972222</v>
      </c>
      <c r="I5465" s="0" t="s">
        <v>600</v>
      </c>
      <c r="M5465" s="0" t="s">
        <v>858</v>
      </c>
      <c r="N5465" s="0" t="s">
        <v>1024</v>
      </c>
      <c r="O5465" s="0" t="s">
        <v>1099</v>
      </c>
      <c r="P5465" s="216" t="n">
        <v>5000</v>
      </c>
      <c r="S5465" s="0" t="s">
        <v>1026</v>
      </c>
      <c r="T5465" s="0" t="s">
        <v>784</v>
      </c>
      <c r="U5465" s="218" t="n">
        <v>4.08</v>
      </c>
      <c r="V5465" s="0" t="s">
        <v>1880</v>
      </c>
      <c r="W5465" s="0" t="s">
        <v>1028</v>
      </c>
      <c r="X5465" s="0" t="s">
        <v>1029</v>
      </c>
      <c r="Y5465" s="0" t="s">
        <v>838</v>
      </c>
      <c r="Z5465" s="0" t="s">
        <v>571</v>
      </c>
      <c r="AA5465" s="0" t="s">
        <v>4149</v>
      </c>
      <c r="AB5465" s="215" t="n">
        <v>37073.875</v>
      </c>
      <c r="AC5465" s="215" t="n">
        <v>37103.875</v>
      </c>
    </row>
    <row r="5466" customFormat="false" ht="12.75" hidden="false" customHeight="false" outlineLevel="0" collapsed="false">
      <c r="A5466" s="208" t="str">
        <f aca="false">B5466&amp;" "&amp;C5466&amp;" "&amp;D5466</f>
        <v>US Natural Gas Financial</v>
      </c>
      <c r="B5466" s="208" t="str">
        <f aca="false">IF((LEFT(N5466,2)="US"),"US","")</f>
        <v>US</v>
      </c>
      <c r="C5466" s="208" t="str">
        <f aca="false">M5466</f>
        <v>Natural Gas</v>
      </c>
      <c r="D5466" s="208" t="str">
        <f aca="false">IF(ISNUMBER(FIND("Phy",N5466))=TRUE(),"Physical","Financial")</f>
        <v>Financial</v>
      </c>
      <c r="E5466" s="208" t="n">
        <f aca="false">IF(VLOOKUP(S5466,'DD-Lookup'!$J$6:$L$50,3,FALSE())="Monthly",(YEAR(AC5466)-YEAR(AB5466))*12+MONTH(AC5466)-MONTH(AB5466)+1,(AC5466-AB5466+1))</f>
        <v>31</v>
      </c>
      <c r="F5466" s="239" t="n">
        <f aca="false">E5466*SUM(P5466:Q5466)</f>
        <v>310000</v>
      </c>
      <c r="G5466" s="214" t="n">
        <v>1294767</v>
      </c>
      <c r="H5466" s="215" t="n">
        <v>37035.7087731482</v>
      </c>
      <c r="I5466" s="0" t="s">
        <v>1452</v>
      </c>
      <c r="M5466" s="0" t="s">
        <v>858</v>
      </c>
      <c r="N5466" s="0" t="s">
        <v>1024</v>
      </c>
      <c r="O5466" s="0" t="s">
        <v>1099</v>
      </c>
      <c r="Q5466" s="216" t="n">
        <v>10000</v>
      </c>
      <c r="S5466" s="0" t="s">
        <v>1026</v>
      </c>
      <c r="T5466" s="0" t="s">
        <v>784</v>
      </c>
      <c r="U5466" s="218" t="n">
        <v>4.085</v>
      </c>
      <c r="V5466" s="0" t="s">
        <v>2921</v>
      </c>
      <c r="W5466" s="0" t="s">
        <v>1028</v>
      </c>
      <c r="X5466" s="0" t="s">
        <v>1029</v>
      </c>
      <c r="Y5466" s="0" t="s">
        <v>838</v>
      </c>
      <c r="Z5466" s="0" t="s">
        <v>571</v>
      </c>
      <c r="AA5466" s="0" t="s">
        <v>4149</v>
      </c>
      <c r="AB5466" s="215" t="n">
        <v>37073.875</v>
      </c>
      <c r="AC5466" s="215" t="n">
        <v>37103.875</v>
      </c>
    </row>
    <row r="5467" customFormat="false" ht="12.75" hidden="false" customHeight="false" outlineLevel="0" collapsed="false">
      <c r="A5467" s="208" t="str">
        <f aca="false">B5467&amp;" "&amp;C5467&amp;" "&amp;D5467</f>
        <v>US Natural Gas Financial</v>
      </c>
      <c r="B5467" s="208" t="str">
        <f aca="false">IF((LEFT(N5467,2)="US"),"US","")</f>
        <v>US</v>
      </c>
      <c r="C5467" s="208" t="str">
        <f aca="false">M5467</f>
        <v>Natural Gas</v>
      </c>
      <c r="D5467" s="208" t="str">
        <f aca="false">IF(ISNUMBER(FIND("Phy",N5467))=TRUE(),"Physical","Financial")</f>
        <v>Financial</v>
      </c>
      <c r="E5467" s="208" t="n">
        <f aca="false">IF(VLOOKUP(S5467,'DD-Lookup'!$J$6:$L$50,3,FALSE())="Monthly",(YEAR(AC5467)-YEAR(AB5467))*12+MONTH(AC5467)-MONTH(AB5467)+1,(AC5467-AB5467+1))</f>
        <v>30</v>
      </c>
      <c r="F5467" s="239" t="n">
        <f aca="false">E5467*SUM(P5467:Q5467)</f>
        <v>150000</v>
      </c>
      <c r="G5467" s="214" t="n">
        <v>1294769</v>
      </c>
      <c r="H5467" s="215" t="n">
        <v>37035.7122453704</v>
      </c>
      <c r="I5467" s="0" t="s">
        <v>1066</v>
      </c>
      <c r="M5467" s="0" t="s">
        <v>858</v>
      </c>
      <c r="N5467" s="0" t="s">
        <v>1024</v>
      </c>
      <c r="O5467" s="0" t="s">
        <v>1025</v>
      </c>
      <c r="P5467" s="216" t="n">
        <v>5000</v>
      </c>
      <c r="S5467" s="0" t="s">
        <v>1026</v>
      </c>
      <c r="T5467" s="0" t="s">
        <v>784</v>
      </c>
      <c r="U5467" s="218" t="n">
        <v>4.015</v>
      </c>
      <c r="V5467" s="0" t="s">
        <v>4265</v>
      </c>
      <c r="W5467" s="0" t="s">
        <v>1028</v>
      </c>
      <c r="X5467" s="0" t="s">
        <v>1029</v>
      </c>
      <c r="Y5467" s="0" t="s">
        <v>838</v>
      </c>
      <c r="Z5467" s="0" t="s">
        <v>571</v>
      </c>
      <c r="AA5467" s="0" t="s">
        <v>4149</v>
      </c>
      <c r="AB5467" s="215" t="n">
        <v>37043.875</v>
      </c>
      <c r="AC5467" s="215" t="n">
        <v>37072.875</v>
      </c>
    </row>
    <row r="5468" customFormat="false" ht="12.75" hidden="false" customHeight="false" outlineLevel="0" collapsed="false">
      <c r="A5468" s="208" t="str">
        <f aca="false">B5468&amp;" "&amp;C5468&amp;" "&amp;D5468</f>
        <v>US Natural Gas Financial</v>
      </c>
      <c r="B5468" s="208" t="str">
        <f aca="false">IF((LEFT(N5468,2)="US"),"US","")</f>
        <v>US</v>
      </c>
      <c r="C5468" s="208" t="str">
        <f aca="false">M5468</f>
        <v>Natural Gas</v>
      </c>
      <c r="D5468" s="208" t="str">
        <f aca="false">IF(ISNUMBER(FIND("Phy",N5468))=TRUE(),"Physical","Financial")</f>
        <v>Financial</v>
      </c>
      <c r="E5468" s="208" t="n">
        <f aca="false">IF(VLOOKUP(S5468,'DD-Lookup'!$J$6:$L$50,3,FALSE())="Monthly",(YEAR(AC5468)-YEAR(AB5468))*12+MONTH(AC5468)-MONTH(AB5468)+1,(AC5468-AB5468+1))</f>
        <v>31</v>
      </c>
      <c r="F5468" s="239" t="n">
        <f aca="false">E5468*SUM(P5468:Q5468)</f>
        <v>77500</v>
      </c>
      <c r="G5468" s="214" t="n">
        <v>1294770</v>
      </c>
      <c r="H5468" s="215" t="n">
        <v>37035.7156712963</v>
      </c>
      <c r="I5468" s="0" t="s">
        <v>1452</v>
      </c>
      <c r="M5468" s="0" t="s">
        <v>858</v>
      </c>
      <c r="N5468" s="0" t="s">
        <v>1024</v>
      </c>
      <c r="O5468" s="0" t="s">
        <v>1099</v>
      </c>
      <c r="P5468" s="216" t="n">
        <v>2500</v>
      </c>
      <c r="S5468" s="0" t="s">
        <v>1026</v>
      </c>
      <c r="T5468" s="0" t="s">
        <v>784</v>
      </c>
      <c r="U5468" s="218" t="n">
        <v>4.08</v>
      </c>
      <c r="V5468" s="0" t="s">
        <v>2921</v>
      </c>
      <c r="W5468" s="0" t="s">
        <v>1028</v>
      </c>
      <c r="X5468" s="0" t="s">
        <v>1029</v>
      </c>
      <c r="Y5468" s="0" t="s">
        <v>838</v>
      </c>
      <c r="Z5468" s="0" t="s">
        <v>571</v>
      </c>
      <c r="AA5468" s="0" t="s">
        <v>4149</v>
      </c>
      <c r="AB5468" s="215" t="n">
        <v>37073.875</v>
      </c>
      <c r="AC5468" s="215" t="n">
        <v>37103.875</v>
      </c>
    </row>
    <row r="5469" customFormat="false" ht="12.75" hidden="false" customHeight="false" outlineLevel="0" collapsed="false">
      <c r="A5469" s="208" t="str">
        <f aca="false">B5469&amp;" "&amp;C5469&amp;" "&amp;D5469</f>
        <v>US Natural Gas Financial</v>
      </c>
      <c r="B5469" s="208" t="str">
        <f aca="false">IF((LEFT(N5469,2)="US"),"US","")</f>
        <v>US</v>
      </c>
      <c r="C5469" s="208" t="str">
        <f aca="false">M5469</f>
        <v>Natural Gas</v>
      </c>
      <c r="D5469" s="208" t="str">
        <f aca="false">IF(ISNUMBER(FIND("Phy",N5469))=TRUE(),"Physical","Financial")</f>
        <v>Financial</v>
      </c>
      <c r="E5469" s="208" t="n">
        <f aca="false">IF(VLOOKUP(S5469,'DD-Lookup'!$J$6:$L$50,3,FALSE())="Monthly",(YEAR(AC5469)-YEAR(AB5469))*12+MONTH(AC5469)-MONTH(AB5469)+1,(AC5469-AB5469+1))</f>
        <v>31</v>
      </c>
      <c r="F5469" s="239" t="n">
        <f aca="false">E5469*SUM(P5469:Q5469)</f>
        <v>310000</v>
      </c>
      <c r="G5469" s="214" t="n">
        <v>1294772</v>
      </c>
      <c r="H5469" s="215" t="n">
        <v>37035.7163541667</v>
      </c>
      <c r="I5469" s="0" t="s">
        <v>1059</v>
      </c>
      <c r="M5469" s="0" t="s">
        <v>858</v>
      </c>
      <c r="N5469" s="0" t="s">
        <v>1024</v>
      </c>
      <c r="O5469" s="0" t="s">
        <v>1145</v>
      </c>
      <c r="Q5469" s="216" t="n">
        <v>10000</v>
      </c>
      <c r="S5469" s="0" t="s">
        <v>1026</v>
      </c>
      <c r="T5469" s="0" t="s">
        <v>784</v>
      </c>
      <c r="U5469" s="218" t="n">
        <v>4.17</v>
      </c>
      <c r="V5469" s="0" t="s">
        <v>2683</v>
      </c>
      <c r="W5469" s="0" t="s">
        <v>1028</v>
      </c>
      <c r="X5469" s="0" t="s">
        <v>1029</v>
      </c>
      <c r="Y5469" s="0" t="s">
        <v>838</v>
      </c>
      <c r="Z5469" s="0" t="s">
        <v>571</v>
      </c>
      <c r="AA5469" s="0" t="s">
        <v>4149</v>
      </c>
      <c r="AB5469" s="215" t="n">
        <v>37104.875</v>
      </c>
      <c r="AC5469" s="215" t="n">
        <v>37134.875</v>
      </c>
    </row>
    <row r="5470" customFormat="false" ht="12.75" hidden="false" customHeight="false" outlineLevel="0" collapsed="false">
      <c r="A5470" s="208" t="str">
        <f aca="false">B5470&amp;" "&amp;C5470&amp;" "&amp;D5470</f>
        <v>US Crude Financial</v>
      </c>
      <c r="B5470" s="208" t="str">
        <f aca="false">IF((LEFT(N5470,2)="US"),"US","")</f>
        <v>US</v>
      </c>
      <c r="C5470" s="208" t="str">
        <f aca="false">M5470</f>
        <v>Crude</v>
      </c>
      <c r="D5470" s="208" t="str">
        <f aca="false">IF(ISNUMBER(FIND("Phy",N5470))=TRUE(),"Physical","Financial")</f>
        <v>Financial</v>
      </c>
      <c r="E5470" s="208" t="n">
        <f aca="false">IF(VLOOKUP(S5470,'DD-Lookup'!$J$6:$L$50,3,FALSE())="Monthly",(YEAR(AC5470)-YEAR(AB5470))*12+MONTH(AC5470)-MONTH(AB5470)+1,(AC5470-AB5470+1))</f>
        <v>1</v>
      </c>
      <c r="F5470" s="239" t="n">
        <f aca="false">E5470*SUM(P5470:Q5470)</f>
        <v>5000</v>
      </c>
      <c r="G5470" s="214" t="n">
        <v>1294775</v>
      </c>
      <c r="H5470" s="215" t="n">
        <v>37035.7205902778</v>
      </c>
      <c r="I5470" s="0" t="s">
        <v>1112</v>
      </c>
      <c r="M5470" s="0" t="s">
        <v>97</v>
      </c>
      <c r="N5470" s="0" t="s">
        <v>841</v>
      </c>
      <c r="O5470" s="0" t="s">
        <v>842</v>
      </c>
      <c r="Q5470" s="216" t="n">
        <v>5000</v>
      </c>
      <c r="S5470" s="0" t="s">
        <v>843</v>
      </c>
      <c r="T5470" s="0" t="s">
        <v>784</v>
      </c>
      <c r="U5470" s="218" t="n">
        <v>28.47</v>
      </c>
      <c r="V5470" s="0" t="s">
        <v>2265</v>
      </c>
      <c r="W5470" s="0" t="s">
        <v>845</v>
      </c>
      <c r="X5470" s="0" t="s">
        <v>846</v>
      </c>
      <c r="Y5470" s="0" t="s">
        <v>847</v>
      </c>
      <c r="Z5470" s="0" t="s">
        <v>571</v>
      </c>
      <c r="AA5470" s="0" t="s">
        <v>4149</v>
      </c>
      <c r="AB5470" s="215" t="n">
        <v>37073</v>
      </c>
      <c r="AC5470" s="215" t="n">
        <v>37103</v>
      </c>
    </row>
    <row r="5471" customFormat="false" ht="12.75" hidden="false" customHeight="false" outlineLevel="0" collapsed="false">
      <c r="A5471" s="208" t="str">
        <f aca="false">B5471&amp;" "&amp;C5471&amp;" "&amp;D5471</f>
        <v>US Natural Gas Financial</v>
      </c>
      <c r="B5471" s="208" t="str">
        <f aca="false">IF((LEFT(N5471,2)="US"),"US","")</f>
        <v>US</v>
      </c>
      <c r="C5471" s="208" t="str">
        <f aca="false">M5471</f>
        <v>Natural Gas</v>
      </c>
      <c r="D5471" s="208" t="str">
        <f aca="false">IF(ISNUMBER(FIND("Phy",N5471))=TRUE(),"Physical","Financial")</f>
        <v>Financial</v>
      </c>
      <c r="E5471" s="208" t="n">
        <f aca="false">IF(VLOOKUP(S5471,'DD-Lookup'!$J$6:$L$50,3,FALSE())="Monthly",(YEAR(AC5471)-YEAR(AB5471))*12+MONTH(AC5471)-MONTH(AB5471)+1,(AC5471-AB5471+1))</f>
        <v>30</v>
      </c>
      <c r="F5471" s="239" t="n">
        <f aca="false">E5471*SUM(P5471:Q5471)</f>
        <v>225000</v>
      </c>
      <c r="G5471" s="214" t="n">
        <v>1294776</v>
      </c>
      <c r="H5471" s="215" t="n">
        <v>37035.7217708333</v>
      </c>
      <c r="I5471" s="0" t="s">
        <v>1059</v>
      </c>
      <c r="M5471" s="0" t="s">
        <v>858</v>
      </c>
      <c r="N5471" s="0" t="s">
        <v>1024</v>
      </c>
      <c r="O5471" s="0" t="s">
        <v>1025</v>
      </c>
      <c r="P5471" s="216" t="n">
        <v>7500</v>
      </c>
      <c r="S5471" s="0" t="s">
        <v>1026</v>
      </c>
      <c r="T5471" s="0" t="s">
        <v>784</v>
      </c>
      <c r="U5471" s="218" t="n">
        <v>4.02</v>
      </c>
      <c r="V5471" s="0" t="s">
        <v>1489</v>
      </c>
      <c r="W5471" s="0" t="s">
        <v>1028</v>
      </c>
      <c r="X5471" s="0" t="s">
        <v>1029</v>
      </c>
      <c r="Y5471" s="0" t="s">
        <v>838</v>
      </c>
      <c r="Z5471" s="0" t="s">
        <v>571</v>
      </c>
      <c r="AA5471" s="0" t="s">
        <v>4149</v>
      </c>
      <c r="AB5471" s="215" t="n">
        <v>37043.875</v>
      </c>
      <c r="AC5471" s="215" t="n">
        <v>37072.875</v>
      </c>
    </row>
    <row r="5472" customFormat="false" ht="12.75" hidden="false" customHeight="false" outlineLevel="0" collapsed="false">
      <c r="A5472" s="208" t="str">
        <f aca="false">B5472&amp;" "&amp;C5472&amp;" "&amp;D5472</f>
        <v>US Natural Gas Financial</v>
      </c>
      <c r="B5472" s="208" t="str">
        <f aca="false">IF((LEFT(N5472,2)="US"),"US","")</f>
        <v>US</v>
      </c>
      <c r="C5472" s="208" t="str">
        <f aca="false">M5472</f>
        <v>Natural Gas</v>
      </c>
      <c r="D5472" s="208" t="str">
        <f aca="false">IF(ISNUMBER(FIND("Phy",N5472))=TRUE(),"Physical","Financial")</f>
        <v>Financial</v>
      </c>
      <c r="E5472" s="208" t="n">
        <f aca="false">IF(VLOOKUP(S5472,'DD-Lookup'!$J$6:$L$50,3,FALSE())="Monthly",(YEAR(AC5472)-YEAR(AB5472))*12+MONTH(AC5472)-MONTH(AB5472)+1,(AC5472-AB5472+1))</f>
        <v>31</v>
      </c>
      <c r="F5472" s="239" t="n">
        <f aca="false">E5472*SUM(P5472:Q5472)</f>
        <v>310000</v>
      </c>
      <c r="G5472" s="214" t="n">
        <v>1294777</v>
      </c>
      <c r="H5472" s="215" t="n">
        <v>37035.7309722222</v>
      </c>
      <c r="I5472" s="0" t="s">
        <v>1865</v>
      </c>
      <c r="M5472" s="0" t="s">
        <v>858</v>
      </c>
      <c r="N5472" s="0" t="s">
        <v>1024</v>
      </c>
      <c r="O5472" s="0" t="s">
        <v>1099</v>
      </c>
      <c r="Q5472" s="216" t="n">
        <v>10000</v>
      </c>
      <c r="S5472" s="0" t="s">
        <v>1026</v>
      </c>
      <c r="T5472" s="0" t="s">
        <v>784</v>
      </c>
      <c r="U5472" s="218" t="n">
        <v>4.09</v>
      </c>
      <c r="V5472" s="0" t="s">
        <v>4079</v>
      </c>
      <c r="W5472" s="0" t="s">
        <v>1028</v>
      </c>
      <c r="X5472" s="0" t="s">
        <v>1029</v>
      </c>
      <c r="Y5472" s="0" t="s">
        <v>838</v>
      </c>
      <c r="Z5472" s="0" t="s">
        <v>571</v>
      </c>
      <c r="AA5472" s="0" t="s">
        <v>4149</v>
      </c>
      <c r="AB5472" s="215" t="n">
        <v>37073.875</v>
      </c>
      <c r="AC5472" s="215" t="n">
        <v>37103.875</v>
      </c>
    </row>
    <row r="5473" customFormat="false" ht="12.75" hidden="false" customHeight="false" outlineLevel="0" collapsed="false">
      <c r="A5473" s="208" t="str">
        <f aca="false">B5473&amp;" "&amp;C5473&amp;" "&amp;D5473</f>
        <v>US Natural Gas Financial</v>
      </c>
      <c r="B5473" s="208" t="str">
        <f aca="false">IF((LEFT(N5473,2)="US"),"US","")</f>
        <v>US</v>
      </c>
      <c r="C5473" s="208" t="str">
        <f aca="false">M5473</f>
        <v>Natural Gas</v>
      </c>
      <c r="D5473" s="208" t="str">
        <f aca="false">IF(ISNUMBER(FIND("Phy",N5473))=TRUE(),"Physical","Financial")</f>
        <v>Financial</v>
      </c>
      <c r="E5473" s="208" t="n">
        <f aca="false">IF(VLOOKUP(S5473,'DD-Lookup'!$J$6:$L$50,3,FALSE())="Monthly",(YEAR(AC5473)-YEAR(AB5473))*12+MONTH(AC5473)-MONTH(AB5473)+1,(AC5473-AB5473+1))</f>
        <v>31</v>
      </c>
      <c r="F5473" s="239" t="n">
        <f aca="false">E5473*SUM(P5473:Q5473)</f>
        <v>310000</v>
      </c>
      <c r="G5473" s="214" t="n">
        <v>1294779</v>
      </c>
      <c r="H5473" s="215" t="n">
        <v>37035.789525463</v>
      </c>
      <c r="I5473" s="0" t="s">
        <v>1376</v>
      </c>
      <c r="M5473" s="0" t="s">
        <v>858</v>
      </c>
      <c r="N5473" s="0" t="s">
        <v>1024</v>
      </c>
      <c r="O5473" s="0" t="s">
        <v>1145</v>
      </c>
      <c r="P5473" s="216" t="n">
        <v>10000</v>
      </c>
      <c r="S5473" s="0" t="s">
        <v>1026</v>
      </c>
      <c r="T5473" s="0" t="s">
        <v>784</v>
      </c>
      <c r="U5473" s="218" t="n">
        <v>4.165</v>
      </c>
      <c r="V5473" s="0" t="s">
        <v>2142</v>
      </c>
      <c r="W5473" s="0" t="s">
        <v>1028</v>
      </c>
      <c r="X5473" s="0" t="s">
        <v>1029</v>
      </c>
      <c r="Y5473" s="0" t="s">
        <v>838</v>
      </c>
      <c r="Z5473" s="0" t="s">
        <v>571</v>
      </c>
      <c r="AA5473" s="0" t="s">
        <v>4149</v>
      </c>
      <c r="AB5473" s="215" t="n">
        <v>37104.875</v>
      </c>
      <c r="AC5473" s="215" t="n">
        <v>37134.875</v>
      </c>
    </row>
    <row r="5474" customFormat="false" ht="12.75" hidden="false" customHeight="false" outlineLevel="0" collapsed="false">
      <c r="A5474" s="208" t="str">
        <f aca="false">B5474&amp;" "&amp;C5474&amp;" "&amp;D5474</f>
        <v>US Natural Gas Financial</v>
      </c>
      <c r="B5474" s="208" t="str">
        <f aca="false">IF((LEFT(N5474,2)="US"),"US","")</f>
        <v>US</v>
      </c>
      <c r="C5474" s="208" t="str">
        <f aca="false">M5474</f>
        <v>Natural Gas</v>
      </c>
      <c r="D5474" s="208" t="str">
        <f aca="false">IF(ISNUMBER(FIND("Phy",N5474))=TRUE(),"Physical","Financial")</f>
        <v>Financial</v>
      </c>
      <c r="E5474" s="208" t="n">
        <f aca="false">IF(VLOOKUP(S5474,'DD-Lookup'!$J$6:$L$50,3,FALSE())="Monthly",(YEAR(AC5474)-YEAR(AB5474))*12+MONTH(AC5474)-MONTH(AB5474)+1,(AC5474-AB5474+1))</f>
        <v>30</v>
      </c>
      <c r="F5474" s="239" t="n">
        <f aca="false">E5474*SUM(P5474:Q5474)</f>
        <v>75000</v>
      </c>
      <c r="G5474" s="214" t="n">
        <v>1294791</v>
      </c>
      <c r="H5474" s="215" t="n">
        <v>37035.854212963</v>
      </c>
      <c r="I5474" s="0" t="s">
        <v>1155</v>
      </c>
      <c r="M5474" s="0" t="s">
        <v>858</v>
      </c>
      <c r="N5474" s="0" t="s">
        <v>1024</v>
      </c>
      <c r="O5474" s="0" t="s">
        <v>1025</v>
      </c>
      <c r="Q5474" s="216" t="n">
        <v>2500</v>
      </c>
      <c r="S5474" s="0" t="s">
        <v>1026</v>
      </c>
      <c r="T5474" s="0" t="s">
        <v>784</v>
      </c>
      <c r="U5474" s="218" t="n">
        <v>4.015</v>
      </c>
      <c r="V5474" s="0" t="s">
        <v>1156</v>
      </c>
      <c r="W5474" s="0" t="s">
        <v>1028</v>
      </c>
      <c r="X5474" s="0" t="s">
        <v>1029</v>
      </c>
      <c r="Y5474" s="0" t="s">
        <v>838</v>
      </c>
      <c r="Z5474" s="0" t="s">
        <v>571</v>
      </c>
      <c r="AA5474" s="0" t="s">
        <v>4149</v>
      </c>
      <c r="AB5474" s="215" t="n">
        <v>37043.875</v>
      </c>
      <c r="AC5474" s="215" t="n">
        <v>37072.875</v>
      </c>
    </row>
    <row r="5475" customFormat="false" ht="12.75" hidden="false" customHeight="false" outlineLevel="0" collapsed="false">
      <c r="A5475" s="208" t="str">
        <f aca="false">B5475&amp;" "&amp;C5475&amp;" "&amp;D5475</f>
        <v>US Natural Gas Financial</v>
      </c>
      <c r="B5475" s="208" t="str">
        <f aca="false">IF((LEFT(N5475,2)="US"),"US","")</f>
        <v>US</v>
      </c>
      <c r="C5475" s="208" t="str">
        <f aca="false">M5475</f>
        <v>Natural Gas</v>
      </c>
      <c r="D5475" s="208" t="str">
        <f aca="false">IF(ISNUMBER(FIND("Phy",N5475))=TRUE(),"Physical","Financial")</f>
        <v>Financial</v>
      </c>
      <c r="E5475" s="208" t="n">
        <f aca="false">IF(VLOOKUP(S5475,'DD-Lookup'!$J$6:$L$50,3,FALSE())="Monthly",(YEAR(AC5475)-YEAR(AB5475))*12+MONTH(AC5475)-MONTH(AB5475)+1,(AC5475-AB5475+1))</f>
        <v>30</v>
      </c>
      <c r="F5475" s="239" t="n">
        <f aca="false">E5475*SUM(P5475:Q5475)</f>
        <v>75000</v>
      </c>
      <c r="G5475" s="214" t="n">
        <v>1294792</v>
      </c>
      <c r="H5475" s="215" t="n">
        <v>37035.8607407407</v>
      </c>
      <c r="I5475" s="0" t="s">
        <v>2023</v>
      </c>
      <c r="M5475" s="0" t="s">
        <v>858</v>
      </c>
      <c r="N5475" s="0" t="s">
        <v>1024</v>
      </c>
      <c r="O5475" s="0" t="s">
        <v>1025</v>
      </c>
      <c r="Q5475" s="216" t="n">
        <v>2500</v>
      </c>
      <c r="S5475" s="0" t="s">
        <v>1026</v>
      </c>
      <c r="T5475" s="0" t="s">
        <v>784</v>
      </c>
      <c r="U5475" s="218" t="n">
        <v>4.015</v>
      </c>
      <c r="V5475" s="0" t="s">
        <v>2024</v>
      </c>
      <c r="W5475" s="0" t="s">
        <v>1028</v>
      </c>
      <c r="X5475" s="0" t="s">
        <v>1029</v>
      </c>
      <c r="Y5475" s="0" t="s">
        <v>838</v>
      </c>
      <c r="Z5475" s="0" t="s">
        <v>571</v>
      </c>
      <c r="AA5475" s="0" t="s">
        <v>4149</v>
      </c>
      <c r="AB5475" s="215" t="n">
        <v>37043.875</v>
      </c>
      <c r="AC5475" s="215" t="n">
        <v>37072.875</v>
      </c>
    </row>
    <row r="5476" customFormat="false" ht="12.75" hidden="false" customHeight="false" outlineLevel="0" collapsed="false">
      <c r="A5476" s="208" t="str">
        <f aca="false">B5476&amp;" "&amp;C5476&amp;" "&amp;D5476</f>
        <v>US Crude Financial</v>
      </c>
      <c r="B5476" s="208" t="str">
        <f aca="false">IF((LEFT(N5476,2)="US"),"US","")</f>
        <v>US</v>
      </c>
      <c r="C5476" s="208" t="str">
        <f aca="false">M5476</f>
        <v>Crude</v>
      </c>
      <c r="D5476" s="208" t="str">
        <f aca="false">IF(ISNUMBER(FIND("Phy",N5476))=TRUE(),"Physical","Financial")</f>
        <v>Financial</v>
      </c>
      <c r="E5476" s="208" t="n">
        <f aca="false">IF(VLOOKUP(S5476,'DD-Lookup'!$J$6:$L$50,3,FALSE())="Monthly",(YEAR(AC5476)-YEAR(AB5476))*12+MONTH(AC5476)-MONTH(AB5476)+1,(AC5476-AB5476+1))</f>
        <v>1</v>
      </c>
      <c r="F5476" s="239" t="n">
        <f aca="false">E5476*SUM(P5476:Q5476)</f>
        <v>50000</v>
      </c>
      <c r="G5476" s="214" t="n">
        <v>1294794</v>
      </c>
      <c r="H5476" s="215" t="n">
        <v>37035.9144791667</v>
      </c>
      <c r="I5476" s="0" t="s">
        <v>2320</v>
      </c>
      <c r="M5476" s="0" t="s">
        <v>97</v>
      </c>
      <c r="N5476" s="0" t="s">
        <v>841</v>
      </c>
      <c r="O5476" s="0" t="s">
        <v>889</v>
      </c>
      <c r="P5476" s="216" t="n">
        <v>50000</v>
      </c>
      <c r="S5476" s="0" t="s">
        <v>843</v>
      </c>
      <c r="T5476" s="0" t="s">
        <v>784</v>
      </c>
      <c r="U5476" s="218" t="n">
        <v>28.43</v>
      </c>
      <c r="V5476" s="0" t="s">
        <v>2321</v>
      </c>
      <c r="W5476" s="0" t="s">
        <v>845</v>
      </c>
      <c r="X5476" s="0" t="s">
        <v>891</v>
      </c>
      <c r="Y5476" s="0" t="s">
        <v>847</v>
      </c>
      <c r="Z5476" s="0" t="s">
        <v>571</v>
      </c>
      <c r="AA5476" s="0" t="s">
        <v>4149</v>
      </c>
      <c r="AB5476" s="215" t="n">
        <v>37073</v>
      </c>
      <c r="AC5476" s="215" t="n">
        <v>37103</v>
      </c>
    </row>
    <row r="5477" customFormat="false" ht="12.75" hidden="false" customHeight="false" outlineLevel="0" collapsed="false">
      <c r="A5477" s="208" t="str">
        <f aca="false">B5477&amp;" "&amp;C5477&amp;" "&amp;D5477</f>
        <v>US Crude Financial</v>
      </c>
      <c r="B5477" s="208" t="str">
        <f aca="false">IF((LEFT(N5477,2)="US"),"US","")</f>
        <v>US</v>
      </c>
      <c r="C5477" s="208" t="str">
        <f aca="false">M5477</f>
        <v>Crude</v>
      </c>
      <c r="D5477" s="208" t="str">
        <f aca="false">IF(ISNUMBER(FIND("Phy",N5477))=TRUE(),"Physical","Financial")</f>
        <v>Financial</v>
      </c>
      <c r="E5477" s="208" t="n">
        <f aca="false">IF(VLOOKUP(S5477,'DD-Lookup'!$J$6:$L$50,3,FALSE())="Monthly",(YEAR(AC5477)-YEAR(AB5477))*12+MONTH(AC5477)-MONTH(AB5477)+1,(AC5477-AB5477+1))</f>
        <v>1</v>
      </c>
      <c r="F5477" s="239" t="n">
        <f aca="false">E5477*SUM(P5477:Q5477)</f>
        <v>50000</v>
      </c>
      <c r="G5477" s="214" t="n">
        <v>1294795</v>
      </c>
      <c r="H5477" s="215" t="n">
        <v>37035.9146643519</v>
      </c>
      <c r="I5477" s="0" t="s">
        <v>2320</v>
      </c>
      <c r="M5477" s="0" t="s">
        <v>97</v>
      </c>
      <c r="N5477" s="0" t="s">
        <v>841</v>
      </c>
      <c r="O5477" s="0" t="s">
        <v>889</v>
      </c>
      <c r="P5477" s="216" t="n">
        <v>50000</v>
      </c>
      <c r="S5477" s="0" t="s">
        <v>843</v>
      </c>
      <c r="T5477" s="0" t="s">
        <v>784</v>
      </c>
      <c r="U5477" s="218" t="n">
        <v>28.41</v>
      </c>
      <c r="V5477" s="0" t="s">
        <v>2321</v>
      </c>
      <c r="W5477" s="0" t="s">
        <v>845</v>
      </c>
      <c r="X5477" s="0" t="s">
        <v>891</v>
      </c>
      <c r="Y5477" s="0" t="s">
        <v>847</v>
      </c>
      <c r="Z5477" s="0" t="s">
        <v>571</v>
      </c>
      <c r="AA5477" s="0" t="s">
        <v>4149</v>
      </c>
      <c r="AB5477" s="215" t="n">
        <v>37073</v>
      </c>
      <c r="AC5477" s="215" t="n">
        <v>37103</v>
      </c>
    </row>
    <row r="5478" customFormat="false" ht="12.75" hidden="false" customHeight="false" outlineLevel="0" collapsed="false">
      <c r="A5478" s="208" t="str">
        <f aca="false">B5478&amp;" "&amp;C5478&amp;" "&amp;D5478</f>
        <v>US Crude Financial</v>
      </c>
      <c r="B5478" s="208" t="str">
        <f aca="false">IF((LEFT(N5478,2)="US"),"US","")</f>
        <v>US</v>
      </c>
      <c r="C5478" s="208" t="str">
        <f aca="false">M5478</f>
        <v>Crude</v>
      </c>
      <c r="D5478" s="208" t="str">
        <f aca="false">IF(ISNUMBER(FIND("Phy",N5478))=TRUE(),"Physical","Financial")</f>
        <v>Financial</v>
      </c>
      <c r="E5478" s="208" t="n">
        <f aca="false">IF(VLOOKUP(S5478,'DD-Lookup'!$J$6:$L$50,3,FALSE())="Monthly",(YEAR(AC5478)-YEAR(AB5478))*12+MONTH(AC5478)-MONTH(AB5478)+1,(AC5478-AB5478+1))</f>
        <v>1</v>
      </c>
      <c r="F5478" s="239" t="n">
        <f aca="false">E5478*SUM(P5478:Q5478)</f>
        <v>50000</v>
      </c>
      <c r="G5478" s="214" t="n">
        <v>1294796</v>
      </c>
      <c r="H5478" s="215" t="n">
        <v>37035.9151388889</v>
      </c>
      <c r="I5478" s="0" t="s">
        <v>2320</v>
      </c>
      <c r="M5478" s="0" t="s">
        <v>97</v>
      </c>
      <c r="N5478" s="0" t="s">
        <v>841</v>
      </c>
      <c r="O5478" s="0" t="s">
        <v>889</v>
      </c>
      <c r="P5478" s="216" t="n">
        <v>50000</v>
      </c>
      <c r="S5478" s="0" t="s">
        <v>843</v>
      </c>
      <c r="T5478" s="0" t="s">
        <v>784</v>
      </c>
      <c r="U5478" s="218" t="n">
        <v>28.39</v>
      </c>
      <c r="V5478" s="0" t="s">
        <v>2321</v>
      </c>
      <c r="W5478" s="0" t="s">
        <v>845</v>
      </c>
      <c r="X5478" s="0" t="s">
        <v>891</v>
      </c>
      <c r="Y5478" s="0" t="s">
        <v>847</v>
      </c>
      <c r="Z5478" s="0" t="s">
        <v>571</v>
      </c>
      <c r="AA5478" s="0" t="s">
        <v>4149</v>
      </c>
      <c r="AB5478" s="215" t="n">
        <v>37073</v>
      </c>
      <c r="AC5478" s="215" t="n">
        <v>37103</v>
      </c>
    </row>
    <row r="5479" customFormat="false" ht="12.75" hidden="false" customHeight="false" outlineLevel="0" collapsed="false">
      <c r="A5479" s="208" t="str">
        <f aca="false">B5479&amp;" "&amp;C5479&amp;" "&amp;D5479</f>
        <v>US Crude Financial</v>
      </c>
      <c r="B5479" s="208" t="str">
        <f aca="false">IF((LEFT(N5479,2)="US"),"US","")</f>
        <v>US</v>
      </c>
      <c r="C5479" s="208" t="str">
        <f aca="false">M5479</f>
        <v>Crude</v>
      </c>
      <c r="D5479" s="208" t="str">
        <f aca="false">IF(ISNUMBER(FIND("Phy",N5479))=TRUE(),"Physical","Financial")</f>
        <v>Financial</v>
      </c>
      <c r="E5479" s="208" t="n">
        <f aca="false">IF(VLOOKUP(S5479,'DD-Lookup'!$J$6:$L$50,3,FALSE())="Monthly",(YEAR(AC5479)-YEAR(AB5479))*12+MONTH(AC5479)-MONTH(AB5479)+1,(AC5479-AB5479+1))</f>
        <v>1</v>
      </c>
      <c r="F5479" s="239" t="n">
        <f aca="false">E5479*SUM(P5479:Q5479)</f>
        <v>45000</v>
      </c>
      <c r="G5479" s="214" t="n">
        <v>1294797</v>
      </c>
      <c r="H5479" s="215" t="n">
        <v>37035.923587963</v>
      </c>
      <c r="I5479" s="0" t="s">
        <v>1112</v>
      </c>
      <c r="M5479" s="0" t="s">
        <v>97</v>
      </c>
      <c r="N5479" s="0" t="s">
        <v>841</v>
      </c>
      <c r="O5479" s="0" t="s">
        <v>842</v>
      </c>
      <c r="Q5479" s="216" t="n">
        <v>45000</v>
      </c>
      <c r="S5479" s="0" t="s">
        <v>843</v>
      </c>
      <c r="T5479" s="0" t="s">
        <v>784</v>
      </c>
      <c r="U5479" s="218" t="n">
        <v>28.41</v>
      </c>
      <c r="V5479" s="0" t="s">
        <v>2690</v>
      </c>
      <c r="W5479" s="0" t="s">
        <v>845</v>
      </c>
      <c r="X5479" s="0" t="s">
        <v>846</v>
      </c>
      <c r="Y5479" s="0" t="s">
        <v>847</v>
      </c>
      <c r="Z5479" s="0" t="s">
        <v>571</v>
      </c>
      <c r="AA5479" s="0" t="s">
        <v>4149</v>
      </c>
      <c r="AB5479" s="215" t="n">
        <v>37073</v>
      </c>
      <c r="AC5479" s="215" t="n">
        <v>37103</v>
      </c>
    </row>
    <row r="5480" customFormat="false" ht="12.75" hidden="false" customHeight="false" outlineLevel="0" collapsed="false">
      <c r="A5480" s="208" t="str">
        <f aca="false">B5480&amp;" "&amp;C5480&amp;" "&amp;D5480</f>
        <v>US Natural Gas Financial</v>
      </c>
      <c r="B5480" s="208" t="str">
        <f aca="false">IF((LEFT(N5480,2)="US"),"US","")</f>
        <v>US</v>
      </c>
      <c r="C5480" s="208" t="str">
        <f aca="false">M5480</f>
        <v>Natural Gas</v>
      </c>
      <c r="D5480" s="208" t="str">
        <f aca="false">IF(ISNUMBER(FIND("Phy",N5480))=TRUE(),"Physical","Financial")</f>
        <v>Financial</v>
      </c>
      <c r="E5480" s="208" t="n">
        <f aca="false">IF(VLOOKUP(S5480,'DD-Lookup'!$J$6:$L$50,3,FALSE())="Monthly",(YEAR(AC5480)-YEAR(AB5480))*12+MONTH(AC5480)-MONTH(AB5480)+1,(AC5480-AB5480+1))</f>
        <v>30</v>
      </c>
      <c r="F5480" s="239" t="n">
        <f aca="false">E5480*SUM(P5480:Q5480)</f>
        <v>300000</v>
      </c>
      <c r="G5480" s="214" t="n">
        <v>1294800</v>
      </c>
      <c r="H5480" s="215" t="n">
        <v>37035.985625</v>
      </c>
      <c r="I5480" s="0" t="s">
        <v>1115</v>
      </c>
      <c r="M5480" s="0" t="s">
        <v>858</v>
      </c>
      <c r="N5480" s="0" t="s">
        <v>1024</v>
      </c>
      <c r="O5480" s="0" t="s">
        <v>1025</v>
      </c>
      <c r="Q5480" s="216" t="n">
        <v>10000</v>
      </c>
      <c r="S5480" s="0" t="s">
        <v>1026</v>
      </c>
      <c r="T5480" s="0" t="s">
        <v>784</v>
      </c>
      <c r="U5480" s="218" t="n">
        <v>4.02</v>
      </c>
      <c r="V5480" s="0" t="s">
        <v>1410</v>
      </c>
      <c r="W5480" s="0" t="s">
        <v>1028</v>
      </c>
      <c r="X5480" s="0" t="s">
        <v>1029</v>
      </c>
      <c r="Y5480" s="0" t="s">
        <v>838</v>
      </c>
      <c r="Z5480" s="0" t="s">
        <v>571</v>
      </c>
      <c r="AA5480" s="0" t="s">
        <v>4149</v>
      </c>
      <c r="AB5480" s="215" t="n">
        <v>37043.875</v>
      </c>
      <c r="AC5480" s="215" t="n">
        <v>37072.875</v>
      </c>
    </row>
    <row r="5481" customFormat="false" ht="12.75" hidden="false" customHeight="false" outlineLevel="0" collapsed="false">
      <c r="A5481" s="208" t="str">
        <f aca="false">B5481&amp;" "&amp;C5481&amp;" "&amp;D5481</f>
        <v> 0 Financial</v>
      </c>
      <c r="B5481" s="208" t="str">
        <f aca="false">IF((LEFT(N5481,2)="US"),"US","")</f>
        <v/>
      </c>
      <c r="C5481" s="208" t="n">
        <f aca="false">M5481</f>
        <v>0</v>
      </c>
      <c r="D5481" s="208" t="str">
        <f aca="false">IF(ISNUMBER(FIND("Phy",N5481))=TRUE(),"Physical","Financial")</f>
        <v>Financial</v>
      </c>
      <c r="E5481" s="208" t="e">
        <f aca="false">IF(VLOOKUP(S5481,'DD-Lookup'!$J$6:$L$50,3,FALSE())="Monthly",(YEAR(AC5481)-YEAR(AB5481))*12+MONTH(AC5481)-MONTH(AB5481)+1,(AC5481-AB5481+1))</f>
        <v>#N/A</v>
      </c>
      <c r="F5481" s="239" t="e">
        <f aca="false">E5481*SUM(P5481:Q5481)</f>
        <v>#N/A</v>
      </c>
    </row>
    <row r="5482" customFormat="false" ht="12.75" hidden="false" customHeight="false" outlineLevel="0" collapsed="false">
      <c r="A5482" s="208" t="str">
        <f aca="false">B5482&amp;" "&amp;C5482&amp;" "&amp;D5482</f>
        <v> 0 Financial</v>
      </c>
      <c r="B5482" s="208" t="str">
        <f aca="false">IF((LEFT(N5482,2)="US"),"US","")</f>
        <v/>
      </c>
      <c r="C5482" s="208" t="n">
        <f aca="false">M5482</f>
        <v>0</v>
      </c>
      <c r="D5482" s="208" t="str">
        <f aca="false">IF(ISNUMBER(FIND("Phy",N5482))=TRUE(),"Physical","Financial")</f>
        <v>Financial</v>
      </c>
      <c r="E5482" s="208" t="e">
        <f aca="false">IF(VLOOKUP(S5482,'DD-Lookup'!$J$6:$L$50,3,FALSE())="Monthly",(YEAR(AC5482)-YEAR(AB5482))*12+MONTH(AC5482)-MONTH(AB5482)+1,(AC5482-AB5482+1))</f>
        <v>#N/A</v>
      </c>
      <c r="F5482" s="239" t="e">
        <f aca="false">E5482*SUM(P5482:Q5482)</f>
        <v>#N/A</v>
      </c>
    </row>
    <row r="5483" customFormat="false" ht="12.75" hidden="false" customHeight="false" outlineLevel="0" collapsed="false">
      <c r="A5483" s="208" t="str">
        <f aca="false">B5483&amp;" "&amp;C5483&amp;" "&amp;D5483</f>
        <v> 0 Financial</v>
      </c>
      <c r="B5483" s="208" t="str">
        <f aca="false">IF((LEFT(N5483,2)="US"),"US","")</f>
        <v/>
      </c>
      <c r="C5483" s="208" t="n">
        <f aca="false">M5483</f>
        <v>0</v>
      </c>
      <c r="D5483" s="208" t="str">
        <f aca="false">IF(ISNUMBER(FIND("Phy",N5483))=TRUE(),"Physical","Financial")</f>
        <v>Financial</v>
      </c>
      <c r="E5483" s="208" t="e">
        <f aca="false">IF(VLOOKUP(S5483,'DD-Lookup'!$J$6:$L$50,3,FALSE())="Monthly",(YEAR(AC5483)-YEAR(AB5483))*12+MONTH(AC5483)-MONTH(AB5483)+1,(AC5483-AB5483+1))</f>
        <v>#N/A</v>
      </c>
      <c r="F5483" s="239" t="e">
        <f aca="false">E5483*SUM(P5483:Q5483)</f>
        <v>#N/A</v>
      </c>
    </row>
    <row r="5484" customFormat="false" ht="12.75" hidden="false" customHeight="false" outlineLevel="0" collapsed="false">
      <c r="A5484" s="208" t="str">
        <f aca="false">B5484&amp;" "&amp;C5484&amp;" "&amp;D5484</f>
        <v> 0 Financial</v>
      </c>
      <c r="B5484" s="208" t="str">
        <f aca="false">IF((LEFT(N5484,2)="US"),"US","")</f>
        <v/>
      </c>
      <c r="C5484" s="208" t="n">
        <f aca="false">M5484</f>
        <v>0</v>
      </c>
      <c r="D5484" s="208" t="str">
        <f aca="false">IF(ISNUMBER(FIND("Phy",N5484))=TRUE(),"Physical","Financial")</f>
        <v>Financial</v>
      </c>
      <c r="E5484" s="208" t="e">
        <f aca="false">IF(VLOOKUP(S5484,'DD-Lookup'!$J$6:$L$50,3,FALSE())="Monthly",(YEAR(AC5484)-YEAR(AB5484))*12+MONTH(AC5484)-MONTH(AB5484)+1,(AC5484-AB5484+1))</f>
        <v>#N/A</v>
      </c>
      <c r="F5484" s="239" t="e">
        <f aca="false">E5484*SUM(P5484:Q5484)</f>
        <v>#N/A</v>
      </c>
    </row>
    <row r="5485" customFormat="false" ht="12.75" hidden="false" customHeight="false" outlineLevel="0" collapsed="false">
      <c r="A5485" s="208" t="str">
        <f aca="false">B5485&amp;" "&amp;C5485&amp;" "&amp;D5485</f>
        <v> 0 Financial</v>
      </c>
      <c r="B5485" s="208" t="str">
        <f aca="false">IF((LEFT(N5485,2)="US"),"US","")</f>
        <v/>
      </c>
      <c r="C5485" s="208" t="n">
        <f aca="false">M5485</f>
        <v>0</v>
      </c>
      <c r="D5485" s="208" t="str">
        <f aca="false">IF(ISNUMBER(FIND("Phy",N5485))=TRUE(),"Physical","Financial")</f>
        <v>Financial</v>
      </c>
      <c r="E5485" s="208" t="e">
        <f aca="false">IF(VLOOKUP(S5485,'DD-Lookup'!$J$6:$L$50,3,FALSE())="Monthly",(YEAR(AC5485)-YEAR(AB5485))*12+MONTH(AC5485)-MONTH(AB5485)+1,(AC5485-AB5485+1))</f>
        <v>#N/A</v>
      </c>
      <c r="F5485" s="239" t="e">
        <f aca="false">E5485*SUM(P5485:Q5485)</f>
        <v>#N/A</v>
      </c>
    </row>
    <row r="5486" customFormat="false" ht="12.75" hidden="false" customHeight="false" outlineLevel="0" collapsed="false">
      <c r="A5486" s="208" t="str">
        <f aca="false">B5486&amp;" "&amp;C5486&amp;" "&amp;D5486</f>
        <v> 0 Financial</v>
      </c>
      <c r="B5486" s="208" t="str">
        <f aca="false">IF((LEFT(N5486,2)="US"),"US","")</f>
        <v/>
      </c>
      <c r="C5486" s="208" t="n">
        <f aca="false">M5486</f>
        <v>0</v>
      </c>
      <c r="D5486" s="208" t="str">
        <f aca="false">IF(ISNUMBER(FIND("Phy",N5486))=TRUE(),"Physical","Financial")</f>
        <v>Financial</v>
      </c>
      <c r="E5486" s="208" t="e">
        <f aca="false">IF(VLOOKUP(S5486,'DD-Lookup'!$J$6:$L$50,3,FALSE())="Monthly",(YEAR(AC5486)-YEAR(AB5486))*12+MONTH(AC5486)-MONTH(AB5486)+1,(AC5486-AB5486+1))</f>
        <v>#N/A</v>
      </c>
      <c r="F5486" s="239" t="e">
        <f aca="false">E5486*SUM(P5486:Q5486)</f>
        <v>#N/A</v>
      </c>
    </row>
    <row r="5487" customFormat="false" ht="12.75" hidden="false" customHeight="false" outlineLevel="0" collapsed="false">
      <c r="A5487" s="208" t="str">
        <f aca="false">B5487&amp;" "&amp;C5487&amp;" "&amp;D5487</f>
        <v> 0 Financial</v>
      </c>
      <c r="B5487" s="208" t="str">
        <f aca="false">IF((LEFT(N5487,2)="US"),"US","")</f>
        <v/>
      </c>
      <c r="C5487" s="208" t="n">
        <f aca="false">M5487</f>
        <v>0</v>
      </c>
      <c r="D5487" s="208" t="str">
        <f aca="false">IF(ISNUMBER(FIND("Phy",N5487))=TRUE(),"Physical","Financial")</f>
        <v>Financial</v>
      </c>
      <c r="E5487" s="208" t="e">
        <f aca="false">IF(VLOOKUP(S5487,'DD-Lookup'!$J$6:$L$50,3,FALSE())="Monthly",(YEAR(AC5487)-YEAR(AB5487))*12+MONTH(AC5487)-MONTH(AB5487)+1,(AC5487-AB5487+1))</f>
        <v>#N/A</v>
      </c>
      <c r="F5487" s="239" t="e">
        <f aca="false">E5487*SUM(P5487:Q5487)</f>
        <v>#N/A</v>
      </c>
    </row>
    <row r="5488" customFormat="false" ht="12.75" hidden="false" customHeight="false" outlineLevel="0" collapsed="false">
      <c r="A5488" s="208" t="str">
        <f aca="false">B5488&amp;" "&amp;C5488&amp;" "&amp;D5488</f>
        <v> 0 Financial</v>
      </c>
      <c r="B5488" s="208" t="str">
        <f aca="false">IF((LEFT(N5488,2)="US"),"US","")</f>
        <v/>
      </c>
      <c r="C5488" s="208" t="n">
        <f aca="false">M5488</f>
        <v>0</v>
      </c>
      <c r="D5488" s="208" t="str">
        <f aca="false">IF(ISNUMBER(FIND("Phy",N5488))=TRUE(),"Physical","Financial")</f>
        <v>Financial</v>
      </c>
      <c r="E5488" s="208" t="e">
        <f aca="false">IF(VLOOKUP(S5488,'DD-Lookup'!$J$6:$L$50,3,FALSE())="Monthly",(YEAR(AC5488)-YEAR(AB5488))*12+MONTH(AC5488)-MONTH(AB5488)+1,(AC5488-AB5488+1))</f>
        <v>#N/A</v>
      </c>
      <c r="F5488" s="239" t="e">
        <f aca="false">E5488*SUM(P5488:Q5488)</f>
        <v>#N/A</v>
      </c>
    </row>
    <row r="5489" customFormat="false" ht="12.75" hidden="false" customHeight="false" outlineLevel="0" collapsed="false">
      <c r="A5489" s="208" t="str">
        <f aca="false">B5489&amp;" "&amp;C5489&amp;" "&amp;D5489</f>
        <v> 0 Financial</v>
      </c>
      <c r="B5489" s="208" t="str">
        <f aca="false">IF((LEFT(N5489,2)="US"),"US","")</f>
        <v/>
      </c>
      <c r="C5489" s="208" t="n">
        <f aca="false">M5489</f>
        <v>0</v>
      </c>
      <c r="D5489" s="208" t="str">
        <f aca="false">IF(ISNUMBER(FIND("Phy",N5489))=TRUE(),"Physical","Financial")</f>
        <v>Financial</v>
      </c>
      <c r="E5489" s="208" t="e">
        <f aca="false">IF(VLOOKUP(S5489,'DD-Lookup'!$J$6:$L$50,3,FALSE())="Monthly",(YEAR(AC5489)-YEAR(AB5489))*12+MONTH(AC5489)-MONTH(AB5489)+1,(AC5489-AB5489+1))</f>
        <v>#N/A</v>
      </c>
      <c r="F5489" s="239" t="e">
        <f aca="false">E5489*SUM(P5489:Q5489)</f>
        <v>#N/A</v>
      </c>
    </row>
    <row r="5490" customFormat="false" ht="12.75" hidden="false" customHeight="false" outlineLevel="0" collapsed="false">
      <c r="A5490" s="208" t="str">
        <f aca="false">B5490&amp;" "&amp;C5490&amp;" "&amp;D5490</f>
        <v> 0 Financial</v>
      </c>
      <c r="B5490" s="208" t="str">
        <f aca="false">IF((LEFT(N5490,2)="US"),"US","")</f>
        <v/>
      </c>
      <c r="C5490" s="208" t="n">
        <f aca="false">M5490</f>
        <v>0</v>
      </c>
      <c r="D5490" s="208" t="str">
        <f aca="false">IF(ISNUMBER(FIND("Phy",N5490))=TRUE(),"Physical","Financial")</f>
        <v>Financial</v>
      </c>
      <c r="E5490" s="208" t="e">
        <f aca="false">IF(VLOOKUP(S5490,'DD-Lookup'!$J$6:$L$50,3,FALSE())="Monthly",(YEAR(AC5490)-YEAR(AB5490))*12+MONTH(AC5490)-MONTH(AB5490)+1,(AC5490-AB5490+1))</f>
        <v>#N/A</v>
      </c>
      <c r="F5490" s="239" t="e">
        <f aca="false">E5490*SUM(P5490:Q5490)</f>
        <v>#N/A</v>
      </c>
    </row>
    <row r="5491" customFormat="false" ht="12.75" hidden="false" customHeight="false" outlineLevel="0" collapsed="false">
      <c r="A5491" s="208" t="str">
        <f aca="false">B5491&amp;" "&amp;C5491&amp;" "&amp;D5491</f>
        <v> 0 Financial</v>
      </c>
      <c r="B5491" s="208" t="str">
        <f aca="false">IF((LEFT(N5491,2)="US"),"US","")</f>
        <v/>
      </c>
      <c r="C5491" s="208" t="n">
        <f aca="false">M5491</f>
        <v>0</v>
      </c>
      <c r="D5491" s="208" t="str">
        <f aca="false">IF(ISNUMBER(FIND("Phy",N5491))=TRUE(),"Physical","Financial")</f>
        <v>Financial</v>
      </c>
      <c r="E5491" s="208" t="e">
        <f aca="false">IF(VLOOKUP(S5491,'DD-Lookup'!$J$6:$L$50,3,FALSE())="Monthly",(YEAR(AC5491)-YEAR(AB5491))*12+MONTH(AC5491)-MONTH(AB5491)+1,(AC5491-AB5491+1))</f>
        <v>#N/A</v>
      </c>
      <c r="F5491" s="239" t="e">
        <f aca="false">E5491*SUM(P5491:Q5491)</f>
        <v>#N/A</v>
      </c>
    </row>
    <row r="5492" customFormat="false" ht="12.75" hidden="false" customHeight="false" outlineLevel="0" collapsed="false">
      <c r="A5492" s="208" t="str">
        <f aca="false">B5492&amp;" "&amp;C5492&amp;" "&amp;D5492</f>
        <v> 0 Financial</v>
      </c>
      <c r="B5492" s="208" t="str">
        <f aca="false">IF((LEFT(N5492,2)="US"),"US","")</f>
        <v/>
      </c>
      <c r="C5492" s="208" t="n">
        <f aca="false">M5492</f>
        <v>0</v>
      </c>
      <c r="D5492" s="208" t="str">
        <f aca="false">IF(ISNUMBER(FIND("Phy",N5492))=TRUE(),"Physical","Financial")</f>
        <v>Financial</v>
      </c>
      <c r="E5492" s="208" t="e">
        <f aca="false">IF(VLOOKUP(S5492,'DD-Lookup'!$J$6:$L$50,3,FALSE())="Monthly",(YEAR(AC5492)-YEAR(AB5492))*12+MONTH(AC5492)-MONTH(AB5492)+1,(AC5492-AB5492+1))</f>
        <v>#N/A</v>
      </c>
      <c r="F5492" s="239" t="e">
        <f aca="false">E5492*SUM(P5492:Q5492)</f>
        <v>#N/A</v>
      </c>
    </row>
    <row r="5493" customFormat="false" ht="12.75" hidden="false" customHeight="false" outlineLevel="0" collapsed="false">
      <c r="A5493" s="208" t="str">
        <f aca="false">B5493&amp;" "&amp;C5493&amp;" "&amp;D5493</f>
        <v> 0 Financial</v>
      </c>
      <c r="B5493" s="208" t="str">
        <f aca="false">IF((LEFT(N5493,2)="US"),"US","")</f>
        <v/>
      </c>
      <c r="C5493" s="208" t="n">
        <f aca="false">M5493</f>
        <v>0</v>
      </c>
      <c r="D5493" s="208" t="str">
        <f aca="false">IF(ISNUMBER(FIND("Phy",N5493))=TRUE(),"Physical","Financial")</f>
        <v>Financial</v>
      </c>
      <c r="E5493" s="208" t="e">
        <f aca="false">IF(VLOOKUP(S5493,'DD-Lookup'!$J$6:$L$50,3,FALSE())="Monthly",(YEAR(AC5493)-YEAR(AB5493))*12+MONTH(AC5493)-MONTH(AB5493)+1,(AC5493-AB5493+1))</f>
        <v>#N/A</v>
      </c>
      <c r="F5493" s="239" t="e">
        <f aca="false">E5493*SUM(P5493:Q5493)</f>
        <v>#N/A</v>
      </c>
    </row>
    <row r="5494" customFormat="false" ht="12.75" hidden="false" customHeight="false" outlineLevel="0" collapsed="false">
      <c r="A5494" s="208" t="str">
        <f aca="false">B5494&amp;" "&amp;C5494&amp;" "&amp;D5494</f>
        <v> 0 Financial</v>
      </c>
      <c r="B5494" s="208" t="str">
        <f aca="false">IF((LEFT(N5494,2)="US"),"US","")</f>
        <v/>
      </c>
      <c r="C5494" s="208" t="n">
        <f aca="false">M5494</f>
        <v>0</v>
      </c>
      <c r="D5494" s="208" t="str">
        <f aca="false">IF(ISNUMBER(FIND("Phy",N5494))=TRUE(),"Physical","Financial")</f>
        <v>Financial</v>
      </c>
      <c r="E5494" s="208" t="e">
        <f aca="false">IF(VLOOKUP(S5494,'DD-Lookup'!$J$6:$L$50,3,FALSE())="Monthly",(YEAR(AC5494)-YEAR(AB5494))*12+MONTH(AC5494)-MONTH(AB5494)+1,(AC5494-AB5494+1))</f>
        <v>#N/A</v>
      </c>
      <c r="F5494" s="239" t="e">
        <f aca="false">E5494*SUM(P5494:Q5494)</f>
        <v>#N/A</v>
      </c>
    </row>
    <row r="5495" customFormat="false" ht="12.75" hidden="false" customHeight="false" outlineLevel="0" collapsed="false">
      <c r="A5495" s="208" t="str">
        <f aca="false">B5495&amp;" "&amp;C5495&amp;" "&amp;D5495</f>
        <v> 0 Financial</v>
      </c>
      <c r="B5495" s="208" t="str">
        <f aca="false">IF((LEFT(N5495,2)="US"),"US","")</f>
        <v/>
      </c>
      <c r="C5495" s="208" t="n">
        <f aca="false">M5495</f>
        <v>0</v>
      </c>
      <c r="D5495" s="208" t="str">
        <f aca="false">IF(ISNUMBER(FIND("Phy",N5495))=TRUE(),"Physical","Financial")</f>
        <v>Financial</v>
      </c>
      <c r="E5495" s="208" t="e">
        <f aca="false">IF(VLOOKUP(S5495,'DD-Lookup'!$J$6:$L$50,3,FALSE())="Monthly",(YEAR(AC5495)-YEAR(AB5495))*12+MONTH(AC5495)-MONTH(AB5495)+1,(AC5495-AB5495+1))</f>
        <v>#N/A</v>
      </c>
      <c r="F5495" s="239" t="e">
        <f aca="false">E5495*SUM(P5495:Q5495)</f>
        <v>#N/A</v>
      </c>
    </row>
    <row r="5496" customFormat="false" ht="12.75" hidden="false" customHeight="false" outlineLevel="0" collapsed="false">
      <c r="A5496" s="208" t="str">
        <f aca="false">B5496&amp;" "&amp;C5496&amp;" "&amp;D5496</f>
        <v> 0 Financial</v>
      </c>
      <c r="B5496" s="208" t="str">
        <f aca="false">IF((LEFT(N5496,2)="US"),"US","")</f>
        <v/>
      </c>
      <c r="C5496" s="208" t="n">
        <f aca="false">M5496</f>
        <v>0</v>
      </c>
      <c r="D5496" s="208" t="str">
        <f aca="false">IF(ISNUMBER(FIND("Phy",N5496))=TRUE(),"Physical","Financial")</f>
        <v>Financial</v>
      </c>
      <c r="E5496" s="208" t="e">
        <f aca="false">IF(VLOOKUP(S5496,'DD-Lookup'!$J$6:$L$50,3,FALSE())="Monthly",(YEAR(AC5496)-YEAR(AB5496))*12+MONTH(AC5496)-MONTH(AB5496)+1,(AC5496-AB5496+1))</f>
        <v>#N/A</v>
      </c>
      <c r="F5496" s="239" t="e">
        <f aca="false">E5496*SUM(P5496:Q5496)</f>
        <v>#N/A</v>
      </c>
    </row>
    <row r="5497" customFormat="false" ht="12.75" hidden="false" customHeight="false" outlineLevel="0" collapsed="false">
      <c r="A5497" s="208" t="str">
        <f aca="false">B5497&amp;" "&amp;C5497&amp;" "&amp;D5497</f>
        <v> 0 Financial</v>
      </c>
      <c r="B5497" s="208" t="str">
        <f aca="false">IF((LEFT(N5497,2)="US"),"US","")</f>
        <v/>
      </c>
      <c r="C5497" s="208" t="n">
        <f aca="false">M5497</f>
        <v>0</v>
      </c>
      <c r="D5497" s="208" t="str">
        <f aca="false">IF(ISNUMBER(FIND("Phy",N5497))=TRUE(),"Physical","Financial")</f>
        <v>Financial</v>
      </c>
      <c r="E5497" s="208" t="e">
        <f aca="false">IF(VLOOKUP(S5497,'DD-Lookup'!$J$6:$L$50,3,FALSE())="Monthly",(YEAR(AC5497)-YEAR(AB5497))*12+MONTH(AC5497)-MONTH(AB5497)+1,(AC5497-AB5497+1))</f>
        <v>#N/A</v>
      </c>
      <c r="F5497" s="239" t="e">
        <f aca="false">E5497*SUM(P5497:Q5497)</f>
        <v>#N/A</v>
      </c>
    </row>
    <row r="5498" customFormat="false" ht="12.75" hidden="false" customHeight="false" outlineLevel="0" collapsed="false">
      <c r="A5498" s="208" t="str">
        <f aca="false">B5498&amp;" "&amp;C5498&amp;" "&amp;D5498</f>
        <v> 0 Financial</v>
      </c>
      <c r="B5498" s="208" t="str">
        <f aca="false">IF((LEFT(N5498,2)="US"),"US","")</f>
        <v/>
      </c>
      <c r="C5498" s="208" t="n">
        <f aca="false">M5498</f>
        <v>0</v>
      </c>
      <c r="D5498" s="208" t="str">
        <f aca="false">IF(ISNUMBER(FIND("Phy",N5498))=TRUE(),"Physical","Financial")</f>
        <v>Financial</v>
      </c>
      <c r="E5498" s="208" t="e">
        <f aca="false">IF(VLOOKUP(S5498,'DD-Lookup'!$J$6:$L$50,3,FALSE())="Monthly",(YEAR(AC5498)-YEAR(AB5498))*12+MONTH(AC5498)-MONTH(AB5498)+1,(AC5498-AB5498+1))</f>
        <v>#N/A</v>
      </c>
      <c r="F5498" s="239" t="e">
        <f aca="false">E5498*SUM(P5498:Q5498)</f>
        <v>#N/A</v>
      </c>
    </row>
    <row r="5499" customFormat="false" ht="12.75" hidden="false" customHeight="false" outlineLevel="0" collapsed="false">
      <c r="A5499" s="208" t="str">
        <f aca="false">B5499&amp;" "&amp;C5499&amp;" "&amp;D5499</f>
        <v> 0 Financial</v>
      </c>
      <c r="B5499" s="208" t="str">
        <f aca="false">IF((LEFT(N5499,2)="US"),"US","")</f>
        <v/>
      </c>
      <c r="C5499" s="208" t="n">
        <f aca="false">M5499</f>
        <v>0</v>
      </c>
      <c r="D5499" s="208" t="str">
        <f aca="false">IF(ISNUMBER(FIND("Phy",N5499))=TRUE(),"Physical","Financial")</f>
        <v>Financial</v>
      </c>
      <c r="E5499" s="208" t="e">
        <f aca="false">IF(VLOOKUP(S5499,'DD-Lookup'!$J$6:$L$50,3,FALSE())="Monthly",(YEAR(AC5499)-YEAR(AB5499))*12+MONTH(AC5499)-MONTH(AB5499)+1,(AC5499-AB5499+1))</f>
        <v>#N/A</v>
      </c>
      <c r="F5499" s="239" t="e">
        <f aca="false">E5499*SUM(P5499:Q5499)</f>
        <v>#N/A</v>
      </c>
    </row>
    <row r="5500" customFormat="false" ht="12.75" hidden="false" customHeight="false" outlineLevel="0" collapsed="false">
      <c r="A5500" s="208" t="str">
        <f aca="false">B5500&amp;" "&amp;C5500&amp;" "&amp;D5500</f>
        <v> 0 Financial</v>
      </c>
      <c r="B5500" s="208" t="str">
        <f aca="false">IF((LEFT(N5500,2)="US"),"US","")</f>
        <v/>
      </c>
      <c r="C5500" s="208" t="n">
        <f aca="false">M5500</f>
        <v>0</v>
      </c>
      <c r="D5500" s="208" t="str">
        <f aca="false">IF(ISNUMBER(FIND("Phy",N5500))=TRUE(),"Physical","Financial")</f>
        <v>Financial</v>
      </c>
      <c r="E5500" s="208" t="e">
        <f aca="false">IF(VLOOKUP(S5500,'DD-Lookup'!$J$6:$L$50,3,FALSE())="Monthly",(YEAR(AC5500)-YEAR(AB5500))*12+MONTH(AC5500)-MONTH(AB5500)+1,(AC5500-AB5500+1))</f>
        <v>#N/A</v>
      </c>
      <c r="F5500" s="239" t="e">
        <f aca="false">E5500*SUM(P5500:Q5500)</f>
        <v>#N/A</v>
      </c>
    </row>
    <row r="5501" customFormat="false" ht="12.75" hidden="false" customHeight="false" outlineLevel="0" collapsed="false">
      <c r="A5501" s="208" t="str">
        <f aca="false">B5501&amp;" "&amp;C5501&amp;" "&amp;D5501</f>
        <v> 0 Financial</v>
      </c>
      <c r="B5501" s="208" t="str">
        <f aca="false">IF((LEFT(N5501,2)="US"),"US","")</f>
        <v/>
      </c>
      <c r="C5501" s="208" t="n">
        <f aca="false">M5501</f>
        <v>0</v>
      </c>
      <c r="D5501" s="208" t="str">
        <f aca="false">IF(ISNUMBER(FIND("Phy",N5501))=TRUE(),"Physical","Financial")</f>
        <v>Financial</v>
      </c>
      <c r="E5501" s="208" t="e">
        <f aca="false">IF(VLOOKUP(S5501,'DD-Lookup'!$J$6:$L$50,3,FALSE())="Monthly",(YEAR(AC5501)-YEAR(AB5501))*12+MONTH(AC5501)-MONTH(AB5501)+1,(AC5501-AB5501+1))</f>
        <v>#N/A</v>
      </c>
      <c r="F5501" s="239" t="e">
        <f aca="false">E5501*SUM(P5501:Q5501)</f>
        <v>#N/A</v>
      </c>
    </row>
    <row r="5502" customFormat="false" ht="12.75" hidden="false" customHeight="false" outlineLevel="0" collapsed="false">
      <c r="A5502" s="208" t="str">
        <f aca="false">B5502&amp;" "&amp;C5502&amp;" "&amp;D5502</f>
        <v> 0 Financial</v>
      </c>
      <c r="B5502" s="208" t="str">
        <f aca="false">IF((LEFT(N5502,2)="US"),"US","")</f>
        <v/>
      </c>
      <c r="C5502" s="208" t="n">
        <f aca="false">M5502</f>
        <v>0</v>
      </c>
      <c r="D5502" s="208" t="str">
        <f aca="false">IF(ISNUMBER(FIND("Phy",N5502))=TRUE(),"Physical","Financial")</f>
        <v>Financial</v>
      </c>
      <c r="E5502" s="208" t="e">
        <f aca="false">IF(VLOOKUP(S5502,'DD-Lookup'!$J$6:$L$50,3,FALSE())="Monthly",(YEAR(AC5502)-YEAR(AB5502))*12+MONTH(AC5502)-MONTH(AB5502)+1,(AC5502-AB5502+1))</f>
        <v>#N/A</v>
      </c>
      <c r="F5502" s="239" t="e">
        <f aca="false">E5502*SUM(P5502:Q5502)</f>
        <v>#N/A</v>
      </c>
    </row>
    <row r="5503" customFormat="false" ht="12.75" hidden="false" customHeight="false" outlineLevel="0" collapsed="false">
      <c r="A5503" s="208" t="str">
        <f aca="false">B5503&amp;" "&amp;C5503&amp;" "&amp;D5503</f>
        <v> 0 Financial</v>
      </c>
      <c r="B5503" s="208" t="str">
        <f aca="false">IF((LEFT(N5503,2)="US"),"US","")</f>
        <v/>
      </c>
      <c r="C5503" s="208" t="n">
        <f aca="false">M5503</f>
        <v>0</v>
      </c>
      <c r="D5503" s="208" t="str">
        <f aca="false">IF(ISNUMBER(FIND("Phy",N5503))=TRUE(),"Physical","Financial")</f>
        <v>Financial</v>
      </c>
      <c r="E5503" s="208" t="e">
        <f aca="false">IF(VLOOKUP(S5503,'DD-Lookup'!$J$6:$L$50,3,FALSE())="Monthly",(YEAR(AC5503)-YEAR(AB5503))*12+MONTH(AC5503)-MONTH(AB5503)+1,(AC5503-AB5503+1))</f>
        <v>#N/A</v>
      </c>
      <c r="F5503" s="239" t="e">
        <f aca="false">E5503*SUM(P5503:Q5503)</f>
        <v>#N/A</v>
      </c>
    </row>
    <row r="5504" customFormat="false" ht="12.75" hidden="false" customHeight="false" outlineLevel="0" collapsed="false">
      <c r="A5504" s="208" t="str">
        <f aca="false">B5504&amp;" "&amp;C5504&amp;" "&amp;D5504</f>
        <v> 0 Financial</v>
      </c>
      <c r="B5504" s="208" t="str">
        <f aca="false">IF((LEFT(N5504,2)="US"),"US","")</f>
        <v/>
      </c>
      <c r="C5504" s="208" t="n">
        <f aca="false">M5504</f>
        <v>0</v>
      </c>
      <c r="D5504" s="208" t="str">
        <f aca="false">IF(ISNUMBER(FIND("Phy",N5504))=TRUE(),"Physical","Financial")</f>
        <v>Financial</v>
      </c>
      <c r="E5504" s="208" t="e">
        <f aca="false">IF(VLOOKUP(S5504,'DD-Lookup'!$J$6:$L$50,3,FALSE())="Monthly",(YEAR(AC5504)-YEAR(AB5504))*12+MONTH(AC5504)-MONTH(AB5504)+1,(AC5504-AB5504+1))</f>
        <v>#N/A</v>
      </c>
      <c r="F5504" s="239" t="e">
        <f aca="false">E5504*SUM(P5504:Q5504)</f>
        <v>#N/A</v>
      </c>
    </row>
    <row r="5505" customFormat="false" ht="12.75" hidden="false" customHeight="false" outlineLevel="0" collapsed="false">
      <c r="A5505" s="208" t="str">
        <f aca="false">B5505&amp;" "&amp;C5505&amp;" "&amp;D5505</f>
        <v> 0 Financial</v>
      </c>
      <c r="B5505" s="208" t="str">
        <f aca="false">IF((LEFT(N5505,2)="US"),"US","")</f>
        <v/>
      </c>
      <c r="C5505" s="208" t="n">
        <f aca="false">M5505</f>
        <v>0</v>
      </c>
      <c r="D5505" s="208" t="str">
        <f aca="false">IF(ISNUMBER(FIND("Phy",N5505))=TRUE(),"Physical","Financial")</f>
        <v>Financial</v>
      </c>
      <c r="E5505" s="208" t="e">
        <f aca="false">IF(VLOOKUP(S5505,'DD-Lookup'!$J$6:$L$50,3,FALSE())="Monthly",(YEAR(AC5505)-YEAR(AB5505))*12+MONTH(AC5505)-MONTH(AB5505)+1,(AC5505-AB5505+1))</f>
        <v>#N/A</v>
      </c>
      <c r="F5505" s="239" t="e">
        <f aca="false">E5505*SUM(P5505:Q5505)</f>
        <v>#N/A</v>
      </c>
    </row>
    <row r="5506" customFormat="false" ht="12.75" hidden="false" customHeight="false" outlineLevel="0" collapsed="false">
      <c r="A5506" s="208" t="str">
        <f aca="false">B5506&amp;" "&amp;C5506&amp;" "&amp;D5506</f>
        <v> 0 Financial</v>
      </c>
      <c r="B5506" s="208" t="str">
        <f aca="false">IF((LEFT(N5506,2)="US"),"US","")</f>
        <v/>
      </c>
      <c r="C5506" s="208" t="n">
        <f aca="false">M5506</f>
        <v>0</v>
      </c>
      <c r="D5506" s="208" t="str">
        <f aca="false">IF(ISNUMBER(FIND("Phy",N5506))=TRUE(),"Physical","Financial")</f>
        <v>Financial</v>
      </c>
      <c r="E5506" s="208" t="e">
        <f aca="false">IF(VLOOKUP(S5506,'DD-Lookup'!$J$6:$L$50,3,FALSE())="Monthly",(YEAR(AC5506)-YEAR(AB5506))*12+MONTH(AC5506)-MONTH(AB5506)+1,(AC5506-AB5506+1))</f>
        <v>#N/A</v>
      </c>
      <c r="F5506" s="239" t="e">
        <f aca="false">E5506*SUM(P5506:Q5506)</f>
        <v>#N/A</v>
      </c>
    </row>
    <row r="5507" customFormat="false" ht="12.75" hidden="false" customHeight="false" outlineLevel="0" collapsed="false">
      <c r="A5507" s="208" t="str">
        <f aca="false">B5507&amp;" "&amp;C5507&amp;" "&amp;D5507</f>
        <v> 0 Financial</v>
      </c>
      <c r="B5507" s="208" t="str">
        <f aca="false">IF((LEFT(N5507,2)="US"),"US","")</f>
        <v/>
      </c>
      <c r="C5507" s="208" t="n">
        <f aca="false">M5507</f>
        <v>0</v>
      </c>
      <c r="D5507" s="208" t="str">
        <f aca="false">IF(ISNUMBER(FIND("Phy",N5507))=TRUE(),"Physical","Financial")</f>
        <v>Financial</v>
      </c>
      <c r="E5507" s="208" t="e">
        <f aca="false">IF(VLOOKUP(S5507,'DD-Lookup'!$J$6:$L$50,3,FALSE())="Monthly",(YEAR(AC5507)-YEAR(AB5507))*12+MONTH(AC5507)-MONTH(AB5507)+1,(AC5507-AB5507+1))</f>
        <v>#N/A</v>
      </c>
      <c r="F5507" s="239" t="e">
        <f aca="false">E5507*SUM(P5507:Q5507)</f>
        <v>#N/A</v>
      </c>
    </row>
    <row r="5508" customFormat="false" ht="12.75" hidden="false" customHeight="false" outlineLevel="0" collapsed="false">
      <c r="A5508" s="208" t="str">
        <f aca="false">B5508&amp;" "&amp;C5508&amp;" "&amp;D5508</f>
        <v> 0 Financial</v>
      </c>
      <c r="B5508" s="208" t="str">
        <f aca="false">IF((LEFT(N5508,2)="US"),"US","")</f>
        <v/>
      </c>
      <c r="C5508" s="208" t="n">
        <f aca="false">M5508</f>
        <v>0</v>
      </c>
      <c r="D5508" s="208" t="str">
        <f aca="false">IF(ISNUMBER(FIND("Phy",N5508))=TRUE(),"Physical","Financial")</f>
        <v>Financial</v>
      </c>
      <c r="E5508" s="208" t="e">
        <f aca="false">IF(VLOOKUP(S5508,'DD-Lookup'!$J$6:$L$50,3,FALSE())="Monthly",(YEAR(AC5508)-YEAR(AB5508))*12+MONTH(AC5508)-MONTH(AB5508)+1,(AC5508-AB5508+1))</f>
        <v>#N/A</v>
      </c>
      <c r="F5508" s="239" t="e">
        <f aca="false">E5508*SUM(P5508:Q5508)</f>
        <v>#N/A</v>
      </c>
    </row>
    <row r="5509" customFormat="false" ht="12.75" hidden="false" customHeight="false" outlineLevel="0" collapsed="false">
      <c r="A5509" s="208" t="str">
        <f aca="false">B5509&amp;" "&amp;C5509&amp;" "&amp;D5509</f>
        <v> 0 Financial</v>
      </c>
      <c r="B5509" s="208" t="str">
        <f aca="false">IF((LEFT(N5509,2)="US"),"US","")</f>
        <v/>
      </c>
      <c r="C5509" s="208" t="n">
        <f aca="false">M5509</f>
        <v>0</v>
      </c>
      <c r="D5509" s="208" t="str">
        <f aca="false">IF(ISNUMBER(FIND("Phy",N5509))=TRUE(),"Physical","Financial")</f>
        <v>Financial</v>
      </c>
      <c r="E5509" s="208" t="e">
        <f aca="false">IF(VLOOKUP(S5509,'DD-Lookup'!$J$6:$L$50,3,FALSE())="Monthly",(YEAR(AC5509)-YEAR(AB5509))*12+MONTH(AC5509)-MONTH(AB5509)+1,(AC5509-AB5509+1))</f>
        <v>#N/A</v>
      </c>
      <c r="F5509" s="239" t="e">
        <f aca="false">E5509*SUM(P5509:Q5509)</f>
        <v>#N/A</v>
      </c>
    </row>
    <row r="5510" customFormat="false" ht="12.75" hidden="false" customHeight="false" outlineLevel="0" collapsed="false">
      <c r="A5510" s="208" t="str">
        <f aca="false">B5510&amp;" "&amp;C5510&amp;" "&amp;D5510</f>
        <v> 0 Financial</v>
      </c>
      <c r="B5510" s="208" t="str">
        <f aca="false">IF((LEFT(N5510,2)="US"),"US","")</f>
        <v/>
      </c>
      <c r="C5510" s="208" t="n">
        <f aca="false">M5510</f>
        <v>0</v>
      </c>
      <c r="D5510" s="208" t="str">
        <f aca="false">IF(ISNUMBER(FIND("Phy",N5510))=TRUE(),"Physical","Financial")</f>
        <v>Financial</v>
      </c>
      <c r="E5510" s="208" t="e">
        <f aca="false">IF(VLOOKUP(S5510,'DD-Lookup'!$J$6:$L$50,3,FALSE())="Monthly",(YEAR(AC5510)-YEAR(AB5510))*12+MONTH(AC5510)-MONTH(AB5510)+1,(AC5510-AB5510+1))</f>
        <v>#N/A</v>
      </c>
      <c r="F5510" s="239" t="e">
        <f aca="false">E5510*SUM(P5510:Q5510)</f>
        <v>#N/A</v>
      </c>
    </row>
    <row r="5511" customFormat="false" ht="12.75" hidden="false" customHeight="false" outlineLevel="0" collapsed="false">
      <c r="A5511" s="208" t="str">
        <f aca="false">B5511&amp;" "&amp;C5511&amp;" "&amp;D5511</f>
        <v> 0 Financial</v>
      </c>
      <c r="B5511" s="208" t="str">
        <f aca="false">IF((LEFT(N5511,2)="US"),"US","")</f>
        <v/>
      </c>
      <c r="C5511" s="208" t="n">
        <f aca="false">M5511</f>
        <v>0</v>
      </c>
      <c r="D5511" s="208" t="str">
        <f aca="false">IF(ISNUMBER(FIND("Phy",N5511))=TRUE(),"Physical","Financial")</f>
        <v>Financial</v>
      </c>
      <c r="E5511" s="208" t="e">
        <f aca="false">IF(VLOOKUP(S5511,'DD-Lookup'!$J$6:$L$50,3,FALSE())="Monthly",(YEAR(AC5511)-YEAR(AB5511))*12+MONTH(AC5511)-MONTH(AB5511)+1,(AC5511-AB5511+1))</f>
        <v>#N/A</v>
      </c>
      <c r="F5511" s="239" t="e">
        <f aca="false">E5511*SUM(P5511:Q5511)</f>
        <v>#N/A</v>
      </c>
    </row>
    <row r="5512" customFormat="false" ht="12.75" hidden="false" customHeight="false" outlineLevel="0" collapsed="false">
      <c r="A5512" s="208" t="str">
        <f aca="false">B5512&amp;" "&amp;C5512&amp;" "&amp;D5512</f>
        <v> 0 Financial</v>
      </c>
      <c r="B5512" s="208" t="str">
        <f aca="false">IF((LEFT(N5512,2)="US"),"US","")</f>
        <v/>
      </c>
      <c r="C5512" s="208" t="n">
        <f aca="false">M5512</f>
        <v>0</v>
      </c>
      <c r="D5512" s="208" t="str">
        <f aca="false">IF(ISNUMBER(FIND("Phy",N5512))=TRUE(),"Physical","Financial")</f>
        <v>Financial</v>
      </c>
      <c r="E5512" s="208" t="e">
        <f aca="false">IF(VLOOKUP(S5512,'DD-Lookup'!$J$6:$L$50,3,FALSE())="Monthly",(YEAR(AC5512)-YEAR(AB5512))*12+MONTH(AC5512)-MONTH(AB5512)+1,(AC5512-AB5512+1))</f>
        <v>#N/A</v>
      </c>
      <c r="F5512" s="239" t="e">
        <f aca="false">E5512*SUM(P5512:Q5512)</f>
        <v>#N/A</v>
      </c>
    </row>
    <row r="5513" customFormat="false" ht="12.75" hidden="false" customHeight="false" outlineLevel="0" collapsed="false">
      <c r="A5513" s="208" t="str">
        <f aca="false">B5513&amp;" "&amp;C5513&amp;" "&amp;D5513</f>
        <v> 0 Financial</v>
      </c>
      <c r="B5513" s="208" t="str">
        <f aca="false">IF((LEFT(N5513,2)="US"),"US","")</f>
        <v/>
      </c>
      <c r="C5513" s="208" t="n">
        <f aca="false">M5513</f>
        <v>0</v>
      </c>
      <c r="D5513" s="208" t="str">
        <f aca="false">IF(ISNUMBER(FIND("Phy",N5513))=TRUE(),"Physical","Financial")</f>
        <v>Financial</v>
      </c>
      <c r="E5513" s="208" t="e">
        <f aca="false">IF(VLOOKUP(S5513,'DD-Lookup'!$J$6:$L$50,3,FALSE())="Monthly",(YEAR(AC5513)-YEAR(AB5513))*12+MONTH(AC5513)-MONTH(AB5513)+1,(AC5513-AB5513+1))</f>
        <v>#N/A</v>
      </c>
      <c r="F5513" s="239" t="e">
        <f aca="false">E5513*SUM(P5513:Q5513)</f>
        <v>#N/A</v>
      </c>
    </row>
    <row r="5514" customFormat="false" ht="12.75" hidden="false" customHeight="false" outlineLevel="0" collapsed="false">
      <c r="A5514" s="208" t="str">
        <f aca="false">B5514&amp;" "&amp;C5514&amp;" "&amp;D5514</f>
        <v> 0 Financial</v>
      </c>
      <c r="B5514" s="208" t="str">
        <f aca="false">IF((LEFT(N5514,2)="US"),"US","")</f>
        <v/>
      </c>
      <c r="C5514" s="208" t="n">
        <f aca="false">M5514</f>
        <v>0</v>
      </c>
      <c r="D5514" s="208" t="str">
        <f aca="false">IF(ISNUMBER(FIND("Phy",N5514))=TRUE(),"Physical","Financial")</f>
        <v>Financial</v>
      </c>
      <c r="E5514" s="208" t="e">
        <f aca="false">IF(VLOOKUP(S5514,'DD-Lookup'!$J$6:$L$50,3,FALSE())="Monthly",(YEAR(AC5514)-YEAR(AB5514))*12+MONTH(AC5514)-MONTH(AB5514)+1,(AC5514-AB5514+1))</f>
        <v>#N/A</v>
      </c>
      <c r="F5514" s="239" t="e">
        <f aca="false">E5514*SUM(P5514:Q5514)</f>
        <v>#N/A</v>
      </c>
    </row>
    <row r="5515" customFormat="false" ht="12.75" hidden="false" customHeight="false" outlineLevel="0" collapsed="false">
      <c r="A5515" s="208" t="str">
        <f aca="false">B5515&amp;" "&amp;C5515&amp;" "&amp;D5515</f>
        <v> 0 Financial</v>
      </c>
      <c r="B5515" s="208" t="str">
        <f aca="false">IF((LEFT(N5515,2)="US"),"US","")</f>
        <v/>
      </c>
      <c r="C5515" s="208" t="n">
        <f aca="false">M5515</f>
        <v>0</v>
      </c>
      <c r="D5515" s="208" t="str">
        <f aca="false">IF(ISNUMBER(FIND("Phy",N5515))=TRUE(),"Physical","Financial")</f>
        <v>Financial</v>
      </c>
      <c r="E5515" s="208" t="e">
        <f aca="false">IF(VLOOKUP(S5515,'DD-Lookup'!$J$6:$L$50,3,FALSE())="Monthly",(YEAR(AC5515)-YEAR(AB5515))*12+MONTH(AC5515)-MONTH(AB5515)+1,(AC5515-AB5515+1))</f>
        <v>#N/A</v>
      </c>
      <c r="F5515" s="239" t="e">
        <f aca="false">E5515*SUM(P5515:Q5515)</f>
        <v>#N/A</v>
      </c>
    </row>
    <row r="5516" customFormat="false" ht="12.75" hidden="false" customHeight="false" outlineLevel="0" collapsed="false">
      <c r="A5516" s="208" t="str">
        <f aca="false">B5516&amp;" "&amp;C5516&amp;" "&amp;D5516</f>
        <v> 0 Financial</v>
      </c>
      <c r="B5516" s="208" t="str">
        <f aca="false">IF((LEFT(N5516,2)="US"),"US","")</f>
        <v/>
      </c>
      <c r="C5516" s="208" t="n">
        <f aca="false">M5516</f>
        <v>0</v>
      </c>
      <c r="D5516" s="208" t="str">
        <f aca="false">IF(ISNUMBER(FIND("Phy",N5516))=TRUE(),"Physical","Financial")</f>
        <v>Financial</v>
      </c>
      <c r="E5516" s="208" t="e">
        <f aca="false">IF(VLOOKUP(S5516,'DD-Lookup'!$J$6:$L$50,3,FALSE())="Monthly",(YEAR(AC5516)-YEAR(AB5516))*12+MONTH(AC5516)-MONTH(AB5516)+1,(AC5516-AB5516+1))</f>
        <v>#N/A</v>
      </c>
      <c r="F5516" s="239" t="e">
        <f aca="false">E5516*SUM(P5516:Q5516)</f>
        <v>#N/A</v>
      </c>
    </row>
    <row r="5517" customFormat="false" ht="12.75" hidden="false" customHeight="false" outlineLevel="0" collapsed="false">
      <c r="A5517" s="208" t="str">
        <f aca="false">B5517&amp;" "&amp;C5517&amp;" "&amp;D5517</f>
        <v> 0 Financial</v>
      </c>
      <c r="B5517" s="208" t="str">
        <f aca="false">IF((LEFT(N5517,2)="US"),"US","")</f>
        <v/>
      </c>
      <c r="C5517" s="208" t="n">
        <f aca="false">M5517</f>
        <v>0</v>
      </c>
      <c r="D5517" s="208" t="str">
        <f aca="false">IF(ISNUMBER(FIND("Phy",N5517))=TRUE(),"Physical","Financial")</f>
        <v>Financial</v>
      </c>
      <c r="E5517" s="208" t="e">
        <f aca="false">IF(VLOOKUP(S5517,'DD-Lookup'!$J$6:$L$50,3,FALSE())="Monthly",(YEAR(AC5517)-YEAR(AB5517))*12+MONTH(AC5517)-MONTH(AB5517)+1,(AC5517-AB5517+1))</f>
        <v>#N/A</v>
      </c>
      <c r="F5517" s="239" t="e">
        <f aca="false">E5517*SUM(P5517:Q5517)</f>
        <v>#N/A</v>
      </c>
    </row>
    <row r="5518" customFormat="false" ht="12.75" hidden="false" customHeight="false" outlineLevel="0" collapsed="false">
      <c r="A5518" s="208" t="str">
        <f aca="false">B5518&amp;" "&amp;C5518&amp;" "&amp;D5518</f>
        <v> 0 Financial</v>
      </c>
      <c r="B5518" s="208" t="str">
        <f aca="false">IF((LEFT(N5518,2)="US"),"US","")</f>
        <v/>
      </c>
      <c r="C5518" s="208" t="n">
        <f aca="false">M5518</f>
        <v>0</v>
      </c>
      <c r="D5518" s="208" t="str">
        <f aca="false">IF(ISNUMBER(FIND("Phy",N5518))=TRUE(),"Physical","Financial")</f>
        <v>Financial</v>
      </c>
      <c r="E5518" s="208" t="e">
        <f aca="false">IF(VLOOKUP(S5518,'DD-Lookup'!$J$6:$L$50,3,FALSE())="Monthly",(YEAR(AC5518)-YEAR(AB5518))*12+MONTH(AC5518)-MONTH(AB5518)+1,(AC5518-AB5518+1))</f>
        <v>#N/A</v>
      </c>
      <c r="F5518" s="239" t="e">
        <f aca="false">E5518*SUM(P5518:Q5518)</f>
        <v>#N/A</v>
      </c>
    </row>
    <row r="5519" customFormat="false" ht="12.75" hidden="false" customHeight="false" outlineLevel="0" collapsed="false">
      <c r="A5519" s="208" t="str">
        <f aca="false">B5519&amp;" "&amp;C5519&amp;" "&amp;D5519</f>
        <v> 0 Financial</v>
      </c>
      <c r="B5519" s="208" t="str">
        <f aca="false">IF((LEFT(N5519,2)="US"),"US","")</f>
        <v/>
      </c>
      <c r="C5519" s="208" t="n">
        <f aca="false">M5519</f>
        <v>0</v>
      </c>
      <c r="D5519" s="208" t="str">
        <f aca="false">IF(ISNUMBER(FIND("Phy",N5519))=TRUE(),"Physical","Financial")</f>
        <v>Financial</v>
      </c>
      <c r="E5519" s="208" t="e">
        <f aca="false">IF(VLOOKUP(S5519,'DD-Lookup'!$J$6:$L$50,3,FALSE())="Monthly",(YEAR(AC5519)-YEAR(AB5519))*12+MONTH(AC5519)-MONTH(AB5519)+1,(AC5519-AB5519+1))</f>
        <v>#N/A</v>
      </c>
      <c r="F5519" s="239" t="e">
        <f aca="false">E5519*SUM(P5519:Q5519)</f>
        <v>#N/A</v>
      </c>
    </row>
    <row r="5520" customFormat="false" ht="12.75" hidden="false" customHeight="false" outlineLevel="0" collapsed="false">
      <c r="A5520" s="208" t="str">
        <f aca="false">B5520&amp;" "&amp;C5520&amp;" "&amp;D5520</f>
        <v> 0 Financial</v>
      </c>
      <c r="B5520" s="208" t="str">
        <f aca="false">IF((LEFT(N5520,2)="US"),"US","")</f>
        <v/>
      </c>
      <c r="C5520" s="208" t="n">
        <f aca="false">M5520</f>
        <v>0</v>
      </c>
      <c r="D5520" s="208" t="str">
        <f aca="false">IF(ISNUMBER(FIND("Phy",N5520))=TRUE(),"Physical","Financial")</f>
        <v>Financial</v>
      </c>
      <c r="E5520" s="208" t="e">
        <f aca="false">IF(VLOOKUP(S5520,'DD-Lookup'!$J$6:$L$50,3,FALSE())="Monthly",(YEAR(AC5520)-YEAR(AB5520))*12+MONTH(AC5520)-MONTH(AB5520)+1,(AC5520-AB5520+1))</f>
        <v>#N/A</v>
      </c>
      <c r="F5520" s="239" t="e">
        <f aca="false">E5520*SUM(P5520:Q5520)</f>
        <v>#N/A</v>
      </c>
    </row>
    <row r="5521" customFormat="false" ht="12.75" hidden="false" customHeight="false" outlineLevel="0" collapsed="false">
      <c r="A5521" s="208" t="str">
        <f aca="false">B5521&amp;" "&amp;C5521&amp;" "&amp;D5521</f>
        <v> 0 Financial</v>
      </c>
      <c r="B5521" s="208" t="str">
        <f aca="false">IF((LEFT(N5521,2)="US"),"US","")</f>
        <v/>
      </c>
      <c r="C5521" s="208" t="n">
        <f aca="false">M5521</f>
        <v>0</v>
      </c>
      <c r="D5521" s="208" t="str">
        <f aca="false">IF(ISNUMBER(FIND("Phy",N5521))=TRUE(),"Physical","Financial")</f>
        <v>Financial</v>
      </c>
      <c r="E5521" s="208" t="e">
        <f aca="false">IF(VLOOKUP(S5521,'DD-Lookup'!$J$6:$L$50,3,FALSE())="Monthly",(YEAR(AC5521)-YEAR(AB5521))*12+MONTH(AC5521)-MONTH(AB5521)+1,(AC5521-AB5521+1))</f>
        <v>#N/A</v>
      </c>
      <c r="F5521" s="239" t="e">
        <f aca="false">E5521*SUM(P5521:Q5521)</f>
        <v>#N/A</v>
      </c>
    </row>
    <row r="5522" customFormat="false" ht="12.75" hidden="false" customHeight="false" outlineLevel="0" collapsed="false">
      <c r="A5522" s="208" t="str">
        <f aca="false">B5522&amp;" "&amp;C5522&amp;" "&amp;D5522</f>
        <v> 0 Financial</v>
      </c>
      <c r="B5522" s="208" t="str">
        <f aca="false">IF((LEFT(N5522,2)="US"),"US","")</f>
        <v/>
      </c>
      <c r="C5522" s="208" t="n">
        <f aca="false">M5522</f>
        <v>0</v>
      </c>
      <c r="D5522" s="208" t="str">
        <f aca="false">IF(ISNUMBER(FIND("Phy",N5522))=TRUE(),"Physical","Financial")</f>
        <v>Financial</v>
      </c>
      <c r="E5522" s="208" t="e">
        <f aca="false">IF(VLOOKUP(S5522,'DD-Lookup'!$J$6:$L$50,3,FALSE())="Monthly",(YEAR(AC5522)-YEAR(AB5522))*12+MONTH(AC5522)-MONTH(AB5522)+1,(AC5522-AB5522+1))</f>
        <v>#N/A</v>
      </c>
      <c r="F5522" s="239" t="e">
        <f aca="false">E5522*SUM(P5522:Q5522)</f>
        <v>#N/A</v>
      </c>
    </row>
    <row r="5523" customFormat="false" ht="12.75" hidden="false" customHeight="false" outlineLevel="0" collapsed="false">
      <c r="A5523" s="208" t="str">
        <f aca="false">B5523&amp;" "&amp;C5523&amp;" "&amp;D5523</f>
        <v> 0 Financial</v>
      </c>
      <c r="B5523" s="208" t="str">
        <f aca="false">IF((LEFT(N5523,2)="US"),"US","")</f>
        <v/>
      </c>
      <c r="C5523" s="208" t="n">
        <f aca="false">M5523</f>
        <v>0</v>
      </c>
      <c r="D5523" s="208" t="str">
        <f aca="false">IF(ISNUMBER(FIND("Phy",N5523))=TRUE(),"Physical","Financial")</f>
        <v>Financial</v>
      </c>
      <c r="E5523" s="208" t="e">
        <f aca="false">IF(VLOOKUP(S5523,'DD-Lookup'!$J$6:$L$50,3,FALSE())="Monthly",(YEAR(AC5523)-YEAR(AB5523))*12+MONTH(AC5523)-MONTH(AB5523)+1,(AC5523-AB5523+1))</f>
        <v>#N/A</v>
      </c>
      <c r="F5523" s="239" t="e">
        <f aca="false">E5523*SUM(P5523:Q5523)</f>
        <v>#N/A</v>
      </c>
    </row>
    <row r="5524" customFormat="false" ht="12.75" hidden="false" customHeight="false" outlineLevel="0" collapsed="false">
      <c r="A5524" s="208" t="str">
        <f aca="false">B5524&amp;" "&amp;C5524&amp;" "&amp;D5524</f>
        <v> 0 Financial</v>
      </c>
      <c r="B5524" s="208" t="str">
        <f aca="false">IF((LEFT(N5524,2)="US"),"US","")</f>
        <v/>
      </c>
      <c r="C5524" s="208" t="n">
        <f aca="false">M5524</f>
        <v>0</v>
      </c>
      <c r="D5524" s="208" t="str">
        <f aca="false">IF(ISNUMBER(FIND("Phy",N5524))=TRUE(),"Physical","Financial")</f>
        <v>Financial</v>
      </c>
      <c r="E5524" s="208" t="e">
        <f aca="false">IF(VLOOKUP(S5524,'DD-Lookup'!$J$6:$L$50,3,FALSE())="Monthly",(YEAR(AC5524)-YEAR(AB5524))*12+MONTH(AC5524)-MONTH(AB5524)+1,(AC5524-AB5524+1))</f>
        <v>#N/A</v>
      </c>
      <c r="F5524" s="239" t="e">
        <f aca="false">E5524*SUM(P5524:Q5524)</f>
        <v>#N/A</v>
      </c>
    </row>
    <row r="5525" customFormat="false" ht="12.75" hidden="false" customHeight="false" outlineLevel="0" collapsed="false">
      <c r="A5525" s="208" t="str">
        <f aca="false">B5525&amp;" "&amp;C5525&amp;" "&amp;D5525</f>
        <v> 0 Financial</v>
      </c>
      <c r="B5525" s="208" t="str">
        <f aca="false">IF((LEFT(N5525,2)="US"),"US","")</f>
        <v/>
      </c>
      <c r="C5525" s="208" t="n">
        <f aca="false">M5525</f>
        <v>0</v>
      </c>
      <c r="D5525" s="208" t="str">
        <f aca="false">IF(ISNUMBER(FIND("Phy",N5525))=TRUE(),"Physical","Financial")</f>
        <v>Financial</v>
      </c>
      <c r="E5525" s="208" t="e">
        <f aca="false">IF(VLOOKUP(S5525,'DD-Lookup'!$J$6:$L$50,3,FALSE())="Monthly",(YEAR(AC5525)-YEAR(AB5525))*12+MONTH(AC5525)-MONTH(AB5525)+1,(AC5525-AB5525+1))</f>
        <v>#N/A</v>
      </c>
      <c r="F5525" s="239" t="e">
        <f aca="false">E5525*SUM(P5525:Q5525)</f>
        <v>#N/A</v>
      </c>
    </row>
    <row r="5526" customFormat="false" ht="12.75" hidden="false" customHeight="false" outlineLevel="0" collapsed="false">
      <c r="A5526" s="208" t="str">
        <f aca="false">B5526&amp;" "&amp;C5526&amp;" "&amp;D5526</f>
        <v> 0 Financial</v>
      </c>
      <c r="B5526" s="208" t="str">
        <f aca="false">IF((LEFT(N5526,2)="US"),"US","")</f>
        <v/>
      </c>
      <c r="C5526" s="208" t="n">
        <f aca="false">M5526</f>
        <v>0</v>
      </c>
      <c r="D5526" s="208" t="str">
        <f aca="false">IF(ISNUMBER(FIND("Phy",N5526))=TRUE(),"Physical","Financial")</f>
        <v>Financial</v>
      </c>
      <c r="E5526" s="208" t="e">
        <f aca="false">IF(VLOOKUP(S5526,'DD-Lookup'!$J$6:$L$50,3,FALSE())="Monthly",(YEAR(AC5526)-YEAR(AB5526))*12+MONTH(AC5526)-MONTH(AB5526)+1,(AC5526-AB5526+1))</f>
        <v>#N/A</v>
      </c>
      <c r="F5526" s="239" t="e">
        <f aca="false">E5526*SUM(P5526:Q5526)</f>
        <v>#N/A</v>
      </c>
    </row>
    <row r="5527" customFormat="false" ht="12.75" hidden="false" customHeight="false" outlineLevel="0" collapsed="false">
      <c r="A5527" s="208" t="str">
        <f aca="false">B5527&amp;" "&amp;C5527&amp;" "&amp;D5527</f>
        <v> 0 Financial</v>
      </c>
      <c r="B5527" s="208" t="str">
        <f aca="false">IF((LEFT(N5527,2)="US"),"US","")</f>
        <v/>
      </c>
      <c r="C5527" s="208" t="n">
        <f aca="false">M5527</f>
        <v>0</v>
      </c>
      <c r="D5527" s="208" t="str">
        <f aca="false">IF(ISNUMBER(FIND("Phy",N5527))=TRUE(),"Physical","Financial")</f>
        <v>Financial</v>
      </c>
      <c r="E5527" s="208" t="e">
        <f aca="false">IF(VLOOKUP(S5527,'DD-Lookup'!$J$6:$L$50,3,FALSE())="Monthly",(YEAR(AC5527)-YEAR(AB5527))*12+MONTH(AC5527)-MONTH(AB5527)+1,(AC5527-AB5527+1))</f>
        <v>#N/A</v>
      </c>
      <c r="F5527" s="239" t="e">
        <f aca="false">E5527*SUM(P5527:Q5527)</f>
        <v>#N/A</v>
      </c>
    </row>
    <row r="5528" customFormat="false" ht="12.75" hidden="false" customHeight="false" outlineLevel="0" collapsed="false">
      <c r="A5528" s="208" t="str">
        <f aca="false">B5528&amp;" "&amp;C5528&amp;" "&amp;D5528</f>
        <v> 0 Financial</v>
      </c>
      <c r="B5528" s="208" t="str">
        <f aca="false">IF((LEFT(N5528,2)="US"),"US","")</f>
        <v/>
      </c>
      <c r="C5528" s="208" t="n">
        <f aca="false">M5528</f>
        <v>0</v>
      </c>
      <c r="D5528" s="208" t="str">
        <f aca="false">IF(ISNUMBER(FIND("Phy",N5528))=TRUE(),"Physical","Financial")</f>
        <v>Financial</v>
      </c>
      <c r="E5528" s="208" t="e">
        <f aca="false">IF(VLOOKUP(S5528,'DD-Lookup'!$J$6:$L$50,3,FALSE())="Monthly",(YEAR(AC5528)-YEAR(AB5528))*12+MONTH(AC5528)-MONTH(AB5528)+1,(AC5528-AB5528+1))</f>
        <v>#N/A</v>
      </c>
      <c r="F5528" s="239" t="e">
        <f aca="false">E5528*SUM(P5528:Q5528)</f>
        <v>#N/A</v>
      </c>
    </row>
    <row r="5529" customFormat="false" ht="12.75" hidden="false" customHeight="false" outlineLevel="0" collapsed="false">
      <c r="A5529" s="208" t="str">
        <f aca="false">B5529&amp;" "&amp;C5529&amp;" "&amp;D5529</f>
        <v> 0 Financial</v>
      </c>
      <c r="B5529" s="208" t="str">
        <f aca="false">IF((LEFT(N5529,2)="US"),"US","")</f>
        <v/>
      </c>
      <c r="C5529" s="208" t="n">
        <f aca="false">M5529</f>
        <v>0</v>
      </c>
      <c r="D5529" s="208" t="str">
        <f aca="false">IF(ISNUMBER(FIND("Phy",N5529))=TRUE(),"Physical","Financial")</f>
        <v>Financial</v>
      </c>
      <c r="E5529" s="208" t="e">
        <f aca="false">IF(VLOOKUP(S5529,'DD-Lookup'!$J$6:$L$50,3,FALSE())="Monthly",(YEAR(AC5529)-YEAR(AB5529))*12+MONTH(AC5529)-MONTH(AB5529)+1,(AC5529-AB5529+1))</f>
        <v>#N/A</v>
      </c>
      <c r="F5529" s="239" t="e">
        <f aca="false">E5529*SUM(P5529:Q5529)</f>
        <v>#N/A</v>
      </c>
    </row>
    <row r="5530" customFormat="false" ht="12.75" hidden="false" customHeight="false" outlineLevel="0" collapsed="false">
      <c r="A5530" s="208" t="str">
        <f aca="false">B5530&amp;" "&amp;C5530&amp;" "&amp;D5530</f>
        <v> 0 Financial</v>
      </c>
      <c r="B5530" s="208" t="str">
        <f aca="false">IF((LEFT(N5530,2)="US"),"US","")</f>
        <v/>
      </c>
      <c r="C5530" s="208" t="n">
        <f aca="false">M5530</f>
        <v>0</v>
      </c>
      <c r="D5530" s="208" t="str">
        <f aca="false">IF(ISNUMBER(FIND("Phy",N5530))=TRUE(),"Physical","Financial")</f>
        <v>Financial</v>
      </c>
      <c r="E5530" s="208" t="e">
        <f aca="false">IF(VLOOKUP(S5530,'DD-Lookup'!$J$6:$L$50,3,FALSE())="Monthly",(YEAR(AC5530)-YEAR(AB5530))*12+MONTH(AC5530)-MONTH(AB5530)+1,(AC5530-AB5530+1))</f>
        <v>#N/A</v>
      </c>
      <c r="F5530" s="239" t="e">
        <f aca="false">E5530*SUM(P5530:Q5530)</f>
        <v>#N/A</v>
      </c>
    </row>
    <row r="5531" customFormat="false" ht="12.75" hidden="false" customHeight="false" outlineLevel="0" collapsed="false">
      <c r="A5531" s="208" t="str">
        <f aca="false">B5531&amp;" "&amp;C5531&amp;" "&amp;D5531</f>
        <v> 0 Financial</v>
      </c>
      <c r="B5531" s="208" t="str">
        <f aca="false">IF((LEFT(N5531,2)="US"),"US","")</f>
        <v/>
      </c>
      <c r="C5531" s="208" t="n">
        <f aca="false">M5531</f>
        <v>0</v>
      </c>
      <c r="D5531" s="208" t="str">
        <f aca="false">IF(ISNUMBER(FIND("Phy",N5531))=TRUE(),"Physical","Financial")</f>
        <v>Financial</v>
      </c>
      <c r="E5531" s="208" t="e">
        <f aca="false">IF(VLOOKUP(S5531,'DD-Lookup'!$J$6:$L$50,3,FALSE())="Monthly",(YEAR(AC5531)-YEAR(AB5531))*12+MONTH(AC5531)-MONTH(AB5531)+1,(AC5531-AB5531+1))</f>
        <v>#N/A</v>
      </c>
      <c r="F5531" s="239" t="e">
        <f aca="false">E5531*SUM(P5531:Q5531)</f>
        <v>#N/A</v>
      </c>
    </row>
    <row r="5532" customFormat="false" ht="12.75" hidden="false" customHeight="false" outlineLevel="0" collapsed="false">
      <c r="A5532" s="208" t="str">
        <f aca="false">B5532&amp;" "&amp;C5532&amp;" "&amp;D5532</f>
        <v> 0 Financial</v>
      </c>
      <c r="B5532" s="208" t="str">
        <f aca="false">IF((LEFT(N5532,2)="US"),"US","")</f>
        <v/>
      </c>
      <c r="C5532" s="208" t="n">
        <f aca="false">M5532</f>
        <v>0</v>
      </c>
      <c r="D5532" s="208" t="str">
        <f aca="false">IF(ISNUMBER(FIND("Phy",N5532))=TRUE(),"Physical","Financial")</f>
        <v>Financial</v>
      </c>
      <c r="E5532" s="208" t="e">
        <f aca="false">IF(VLOOKUP(S5532,'DD-Lookup'!$J$6:$L$50,3,FALSE())="Monthly",(YEAR(AC5532)-YEAR(AB5532))*12+MONTH(AC5532)-MONTH(AB5532)+1,(AC5532-AB5532+1))</f>
        <v>#N/A</v>
      </c>
      <c r="F5532" s="239" t="e">
        <f aca="false">E5532*SUM(P5532:Q5532)</f>
        <v>#N/A</v>
      </c>
    </row>
    <row r="5533" customFormat="false" ht="12.75" hidden="false" customHeight="false" outlineLevel="0" collapsed="false">
      <c r="A5533" s="208" t="str">
        <f aca="false">B5533&amp;" "&amp;C5533&amp;" "&amp;D5533</f>
        <v> 0 Financial</v>
      </c>
      <c r="B5533" s="208" t="str">
        <f aca="false">IF((LEFT(N5533,2)="US"),"US","")</f>
        <v/>
      </c>
      <c r="C5533" s="208" t="n">
        <f aca="false">M5533</f>
        <v>0</v>
      </c>
      <c r="D5533" s="208" t="str">
        <f aca="false">IF(ISNUMBER(FIND("Phy",N5533))=TRUE(),"Physical","Financial")</f>
        <v>Financial</v>
      </c>
      <c r="E5533" s="208" t="e">
        <f aca="false">IF(VLOOKUP(S5533,'DD-Lookup'!$J$6:$L$50,3,FALSE())="Monthly",(YEAR(AC5533)-YEAR(AB5533))*12+MONTH(AC5533)-MONTH(AB5533)+1,(AC5533-AB5533+1))</f>
        <v>#N/A</v>
      </c>
      <c r="F5533" s="239" t="e">
        <f aca="false">E5533*SUM(P5533:Q5533)</f>
        <v>#N/A</v>
      </c>
    </row>
    <row r="5534" customFormat="false" ht="12.75" hidden="false" customHeight="false" outlineLevel="0" collapsed="false">
      <c r="A5534" s="208" t="str">
        <f aca="false">B5534&amp;" "&amp;C5534&amp;" "&amp;D5534</f>
        <v> 0 Financial</v>
      </c>
      <c r="B5534" s="208" t="str">
        <f aca="false">IF((LEFT(N5534,2)="US"),"US","")</f>
        <v/>
      </c>
      <c r="C5534" s="208" t="n">
        <f aca="false">M5534</f>
        <v>0</v>
      </c>
      <c r="D5534" s="208" t="str">
        <f aca="false">IF(ISNUMBER(FIND("Phy",N5534))=TRUE(),"Physical","Financial")</f>
        <v>Financial</v>
      </c>
      <c r="E5534" s="208" t="e">
        <f aca="false">IF(VLOOKUP(S5534,'DD-Lookup'!$J$6:$L$50,3,FALSE())="Monthly",(YEAR(AC5534)-YEAR(AB5534))*12+MONTH(AC5534)-MONTH(AB5534)+1,(AC5534-AB5534+1))</f>
        <v>#N/A</v>
      </c>
      <c r="F5534" s="239" t="e">
        <f aca="false">E5534*SUM(P5534:Q5534)</f>
        <v>#N/A</v>
      </c>
    </row>
    <row r="5535" customFormat="false" ht="12.75" hidden="false" customHeight="false" outlineLevel="0" collapsed="false">
      <c r="A5535" s="208" t="str">
        <f aca="false">B5535&amp;" "&amp;C5535&amp;" "&amp;D5535</f>
        <v> 0 Financial</v>
      </c>
      <c r="B5535" s="208" t="str">
        <f aca="false">IF((LEFT(N5535,2)="US"),"US","")</f>
        <v/>
      </c>
      <c r="C5535" s="208" t="n">
        <f aca="false">M5535</f>
        <v>0</v>
      </c>
      <c r="D5535" s="208" t="str">
        <f aca="false">IF(ISNUMBER(FIND("Phy",N5535))=TRUE(),"Physical","Financial")</f>
        <v>Financial</v>
      </c>
      <c r="E5535" s="208" t="e">
        <f aca="false">IF(VLOOKUP(S5535,'DD-Lookup'!$J$6:$L$50,3,FALSE())="Monthly",(YEAR(AC5535)-YEAR(AB5535))*12+MONTH(AC5535)-MONTH(AB5535)+1,(AC5535-AB5535+1))</f>
        <v>#N/A</v>
      </c>
      <c r="F5535" s="239" t="e">
        <f aca="false">E5535*SUM(P5535:Q5535)</f>
        <v>#N/A</v>
      </c>
    </row>
    <row r="5536" customFormat="false" ht="12.75" hidden="false" customHeight="false" outlineLevel="0" collapsed="false">
      <c r="A5536" s="208" t="str">
        <f aca="false">B5536&amp;" "&amp;C5536&amp;" "&amp;D5536</f>
        <v> 0 Financial</v>
      </c>
      <c r="B5536" s="208" t="str">
        <f aca="false">IF((LEFT(N5536,2)="US"),"US","")</f>
        <v/>
      </c>
      <c r="C5536" s="208" t="n">
        <f aca="false">M5536</f>
        <v>0</v>
      </c>
      <c r="D5536" s="208" t="str">
        <f aca="false">IF(ISNUMBER(FIND("Phy",N5536))=TRUE(),"Physical","Financial")</f>
        <v>Financial</v>
      </c>
      <c r="E5536" s="208" t="e">
        <f aca="false">IF(VLOOKUP(S5536,'DD-Lookup'!$J$6:$L$50,3,FALSE())="Monthly",(YEAR(AC5536)-YEAR(AB5536))*12+MONTH(AC5536)-MONTH(AB5536)+1,(AC5536-AB5536+1))</f>
        <v>#N/A</v>
      </c>
      <c r="F5536" s="239" t="e">
        <f aca="false">E5536*SUM(P5536:Q5536)</f>
        <v>#N/A</v>
      </c>
    </row>
    <row r="5537" customFormat="false" ht="12.75" hidden="false" customHeight="false" outlineLevel="0" collapsed="false">
      <c r="A5537" s="208" t="str">
        <f aca="false">B5537&amp;" "&amp;C5537&amp;" "&amp;D5537</f>
        <v> 0 Financial</v>
      </c>
      <c r="B5537" s="208" t="str">
        <f aca="false">IF((LEFT(N5537,2)="US"),"US","")</f>
        <v/>
      </c>
      <c r="C5537" s="208" t="n">
        <f aca="false">M5537</f>
        <v>0</v>
      </c>
      <c r="D5537" s="208" t="str">
        <f aca="false">IF(ISNUMBER(FIND("Phy",N5537))=TRUE(),"Physical","Financial")</f>
        <v>Financial</v>
      </c>
      <c r="E5537" s="208" t="e">
        <f aca="false">IF(VLOOKUP(S5537,'DD-Lookup'!$J$6:$L$50,3,FALSE())="Monthly",(YEAR(AC5537)-YEAR(AB5537))*12+MONTH(AC5537)-MONTH(AB5537)+1,(AC5537-AB5537+1))</f>
        <v>#N/A</v>
      </c>
      <c r="F5537" s="239" t="e">
        <f aca="false">E5537*SUM(P5537:Q5537)</f>
        <v>#N/A</v>
      </c>
    </row>
    <row r="5538" customFormat="false" ht="12.75" hidden="false" customHeight="false" outlineLevel="0" collapsed="false">
      <c r="A5538" s="208" t="str">
        <f aca="false">B5538&amp;" "&amp;C5538&amp;" "&amp;D5538</f>
        <v> 0 Financial</v>
      </c>
      <c r="B5538" s="208" t="str">
        <f aca="false">IF((LEFT(N5538,2)="US"),"US","")</f>
        <v/>
      </c>
      <c r="C5538" s="208" t="n">
        <f aca="false">M5538</f>
        <v>0</v>
      </c>
      <c r="D5538" s="208" t="str">
        <f aca="false">IF(ISNUMBER(FIND("Phy",N5538))=TRUE(),"Physical","Financial")</f>
        <v>Financial</v>
      </c>
      <c r="E5538" s="208" t="e">
        <f aca="false">IF(VLOOKUP(S5538,'DD-Lookup'!$J$6:$L$50,3,FALSE())="Monthly",(YEAR(AC5538)-YEAR(AB5538))*12+MONTH(AC5538)-MONTH(AB5538)+1,(AC5538-AB5538+1))</f>
        <v>#N/A</v>
      </c>
      <c r="F5538" s="239" t="e">
        <f aca="false">E5538*SUM(P5538:Q5538)</f>
        <v>#N/A</v>
      </c>
    </row>
    <row r="5539" customFormat="false" ht="12.75" hidden="false" customHeight="false" outlineLevel="0" collapsed="false">
      <c r="A5539" s="208" t="str">
        <f aca="false">B5539&amp;" "&amp;C5539&amp;" "&amp;D5539</f>
        <v> 0 Financial</v>
      </c>
      <c r="B5539" s="208" t="str">
        <f aca="false">IF((LEFT(N5539,2)="US"),"US","")</f>
        <v/>
      </c>
      <c r="C5539" s="208" t="n">
        <f aca="false">M5539</f>
        <v>0</v>
      </c>
      <c r="D5539" s="208" t="str">
        <f aca="false">IF(ISNUMBER(FIND("Phy",N5539))=TRUE(),"Physical","Financial")</f>
        <v>Financial</v>
      </c>
      <c r="E5539" s="208" t="e">
        <f aca="false">IF(VLOOKUP(S5539,'DD-Lookup'!$J$6:$L$50,3,FALSE())="Monthly",(YEAR(AC5539)-YEAR(AB5539))*12+MONTH(AC5539)-MONTH(AB5539)+1,(AC5539-AB5539+1))</f>
        <v>#N/A</v>
      </c>
      <c r="F5539" s="239" t="e">
        <f aca="false">E5539*SUM(P5539:Q5539)</f>
        <v>#N/A</v>
      </c>
    </row>
    <row r="5540" customFormat="false" ht="12.75" hidden="false" customHeight="false" outlineLevel="0" collapsed="false">
      <c r="A5540" s="208" t="str">
        <f aca="false">B5540&amp;" "&amp;C5540&amp;" "&amp;D5540</f>
        <v> 0 Financial</v>
      </c>
      <c r="B5540" s="208" t="str">
        <f aca="false">IF((LEFT(N5540,2)="US"),"US","")</f>
        <v/>
      </c>
      <c r="C5540" s="208" t="n">
        <f aca="false">M5540</f>
        <v>0</v>
      </c>
      <c r="D5540" s="208" t="str">
        <f aca="false">IF(ISNUMBER(FIND("Phy",N5540))=TRUE(),"Physical","Financial")</f>
        <v>Financial</v>
      </c>
      <c r="E5540" s="208" t="e">
        <f aca="false">IF(VLOOKUP(S5540,'DD-Lookup'!$J$6:$L$50,3,FALSE())="Monthly",(YEAR(AC5540)-YEAR(AB5540))*12+MONTH(AC5540)-MONTH(AB5540)+1,(AC5540-AB5540+1))</f>
        <v>#N/A</v>
      </c>
      <c r="F5540" s="239" t="e">
        <f aca="false">E5540*SUM(P5540:Q5540)</f>
        <v>#N/A</v>
      </c>
    </row>
    <row r="5541" customFormat="false" ht="12.75" hidden="false" customHeight="false" outlineLevel="0" collapsed="false">
      <c r="A5541" s="208" t="str">
        <f aca="false">B5541&amp;" "&amp;C5541&amp;" "&amp;D5541</f>
        <v> 0 Financial</v>
      </c>
      <c r="B5541" s="208" t="str">
        <f aca="false">IF((LEFT(N5541,2)="US"),"US","")</f>
        <v/>
      </c>
      <c r="C5541" s="208" t="n">
        <f aca="false">M5541</f>
        <v>0</v>
      </c>
      <c r="D5541" s="208" t="str">
        <f aca="false">IF(ISNUMBER(FIND("Phy",N5541))=TRUE(),"Physical","Financial")</f>
        <v>Financial</v>
      </c>
      <c r="E5541" s="208" t="e">
        <f aca="false">IF(VLOOKUP(S5541,'DD-Lookup'!$J$6:$L$50,3,FALSE())="Monthly",(YEAR(AC5541)-YEAR(AB5541))*12+MONTH(AC5541)-MONTH(AB5541)+1,(AC5541-AB5541+1))</f>
        <v>#N/A</v>
      </c>
      <c r="F5541" s="239" t="e">
        <f aca="false">E5541*SUM(P5541:Q5541)</f>
        <v>#N/A</v>
      </c>
    </row>
    <row r="5542" customFormat="false" ht="12.75" hidden="false" customHeight="false" outlineLevel="0" collapsed="false">
      <c r="A5542" s="208" t="str">
        <f aca="false">B5542&amp;" "&amp;C5542&amp;" "&amp;D5542</f>
        <v> 0 Financial</v>
      </c>
      <c r="B5542" s="208" t="str">
        <f aca="false">IF((LEFT(N5542,2)="US"),"US","")</f>
        <v/>
      </c>
      <c r="C5542" s="208" t="n">
        <f aca="false">M5542</f>
        <v>0</v>
      </c>
      <c r="D5542" s="208" t="str">
        <f aca="false">IF(ISNUMBER(FIND("Phy",N5542))=TRUE(),"Physical","Financial")</f>
        <v>Financial</v>
      </c>
      <c r="E5542" s="208" t="e">
        <f aca="false">IF(VLOOKUP(S5542,'DD-Lookup'!$J$6:$L$50,3,FALSE())="Monthly",(YEAR(AC5542)-YEAR(AB5542))*12+MONTH(AC5542)-MONTH(AB5542)+1,(AC5542-AB5542+1))</f>
        <v>#N/A</v>
      </c>
      <c r="F5542" s="239" t="e">
        <f aca="false">E5542*SUM(P5542:Q5542)</f>
        <v>#N/A</v>
      </c>
    </row>
    <row r="5543" customFormat="false" ht="12.75" hidden="false" customHeight="false" outlineLevel="0" collapsed="false">
      <c r="A5543" s="208" t="str">
        <f aca="false">B5543&amp;" "&amp;C5543&amp;" "&amp;D5543</f>
        <v> 0 Financial</v>
      </c>
      <c r="B5543" s="208" t="str">
        <f aca="false">IF((LEFT(N5543,2)="US"),"US","")</f>
        <v/>
      </c>
      <c r="C5543" s="208" t="n">
        <f aca="false">M5543</f>
        <v>0</v>
      </c>
      <c r="D5543" s="208" t="str">
        <f aca="false">IF(ISNUMBER(FIND("Phy",N5543))=TRUE(),"Physical","Financial")</f>
        <v>Financial</v>
      </c>
      <c r="E5543" s="208" t="e">
        <f aca="false">IF(VLOOKUP(S5543,'DD-Lookup'!$J$6:$L$50,3,FALSE())="Monthly",(YEAR(AC5543)-YEAR(AB5543))*12+MONTH(AC5543)-MONTH(AB5543)+1,(AC5543-AB5543+1))</f>
        <v>#N/A</v>
      </c>
      <c r="F5543" s="239" t="e">
        <f aca="false">E5543*SUM(P5543:Q5543)</f>
        <v>#N/A</v>
      </c>
    </row>
    <row r="5544" customFormat="false" ht="12.75" hidden="false" customHeight="false" outlineLevel="0" collapsed="false">
      <c r="A5544" s="208" t="str">
        <f aca="false">B5544&amp;" "&amp;C5544&amp;" "&amp;D5544</f>
        <v> 0 Financial</v>
      </c>
      <c r="B5544" s="208" t="str">
        <f aca="false">IF((LEFT(N5544,2)="US"),"US","")</f>
        <v/>
      </c>
      <c r="C5544" s="208" t="n">
        <f aca="false">M5544</f>
        <v>0</v>
      </c>
      <c r="D5544" s="208" t="str">
        <f aca="false">IF(ISNUMBER(FIND("Phy",N5544))=TRUE(),"Physical","Financial")</f>
        <v>Financial</v>
      </c>
      <c r="E5544" s="208" t="e">
        <f aca="false">IF(VLOOKUP(S5544,'DD-Lookup'!$J$6:$L$50,3,FALSE())="Monthly",(YEAR(AC5544)-YEAR(AB5544))*12+MONTH(AC5544)-MONTH(AB5544)+1,(AC5544-AB5544+1))</f>
        <v>#N/A</v>
      </c>
      <c r="F5544" s="239" t="e">
        <f aca="false">E5544*SUM(P5544:Q5544)</f>
        <v>#N/A</v>
      </c>
    </row>
    <row r="5545" customFormat="false" ht="12.75" hidden="false" customHeight="false" outlineLevel="0" collapsed="false">
      <c r="A5545" s="208" t="str">
        <f aca="false">B5545&amp;" "&amp;C5545&amp;" "&amp;D5545</f>
        <v> 0 Financial</v>
      </c>
      <c r="B5545" s="208" t="str">
        <f aca="false">IF((LEFT(N5545,2)="US"),"US","")</f>
        <v/>
      </c>
      <c r="C5545" s="208" t="n">
        <f aca="false">M5545</f>
        <v>0</v>
      </c>
      <c r="D5545" s="208" t="str">
        <f aca="false">IF(ISNUMBER(FIND("Phy",N5545))=TRUE(),"Physical","Financial")</f>
        <v>Financial</v>
      </c>
      <c r="E5545" s="208" t="e">
        <f aca="false">IF(VLOOKUP(S5545,'DD-Lookup'!$J$6:$L$50,3,FALSE())="Monthly",(YEAR(AC5545)-YEAR(AB5545))*12+MONTH(AC5545)-MONTH(AB5545)+1,(AC5545-AB5545+1))</f>
        <v>#N/A</v>
      </c>
      <c r="F5545" s="239" t="e">
        <f aca="false">E5545*SUM(P5545:Q5545)</f>
        <v>#N/A</v>
      </c>
    </row>
    <row r="5546" customFormat="false" ht="12.75" hidden="false" customHeight="false" outlineLevel="0" collapsed="false">
      <c r="A5546" s="208" t="str">
        <f aca="false">B5546&amp;" "&amp;C5546&amp;" "&amp;D5546</f>
        <v> 0 Financial</v>
      </c>
      <c r="B5546" s="208" t="str">
        <f aca="false">IF((LEFT(N5546,2)="US"),"US","")</f>
        <v/>
      </c>
      <c r="C5546" s="208" t="n">
        <f aca="false">M5546</f>
        <v>0</v>
      </c>
      <c r="D5546" s="208" t="str">
        <f aca="false">IF(ISNUMBER(FIND("Phy",N5546))=TRUE(),"Physical","Financial")</f>
        <v>Financial</v>
      </c>
      <c r="E5546" s="208" t="e">
        <f aca="false">IF(VLOOKUP(S5546,'DD-Lookup'!$J$6:$L$50,3,FALSE())="Monthly",(YEAR(AC5546)-YEAR(AB5546))*12+MONTH(AC5546)-MONTH(AB5546)+1,(AC5546-AB5546+1))</f>
        <v>#N/A</v>
      </c>
      <c r="F5546" s="239" t="e">
        <f aca="false">E5546*SUM(P5546:Q5546)</f>
        <v>#N/A</v>
      </c>
    </row>
    <row r="5547" customFormat="false" ht="12.75" hidden="false" customHeight="false" outlineLevel="0" collapsed="false">
      <c r="A5547" s="208" t="str">
        <f aca="false">B5547&amp;" "&amp;C5547&amp;" "&amp;D5547</f>
        <v> 0 Financial</v>
      </c>
      <c r="B5547" s="208" t="str">
        <f aca="false">IF((LEFT(N5547,2)="US"),"US","")</f>
        <v/>
      </c>
      <c r="C5547" s="208" t="n">
        <f aca="false">M5547</f>
        <v>0</v>
      </c>
      <c r="D5547" s="208" t="str">
        <f aca="false">IF(ISNUMBER(FIND("Phy",N5547))=TRUE(),"Physical","Financial")</f>
        <v>Financial</v>
      </c>
      <c r="E5547" s="208" t="e">
        <f aca="false">IF(VLOOKUP(S5547,'DD-Lookup'!$J$6:$L$50,3,FALSE())="Monthly",(YEAR(AC5547)-YEAR(AB5547))*12+MONTH(AC5547)-MONTH(AB5547)+1,(AC5547-AB5547+1))</f>
        <v>#N/A</v>
      </c>
      <c r="F5547" s="239" t="e">
        <f aca="false">E5547*SUM(P5547:Q5547)</f>
        <v>#N/A</v>
      </c>
    </row>
    <row r="5548" customFormat="false" ht="12.75" hidden="false" customHeight="false" outlineLevel="0" collapsed="false">
      <c r="A5548" s="208" t="str">
        <f aca="false">B5548&amp;" "&amp;C5548&amp;" "&amp;D5548</f>
        <v> 0 Financial</v>
      </c>
      <c r="B5548" s="208" t="str">
        <f aca="false">IF((LEFT(N5548,2)="US"),"US","")</f>
        <v/>
      </c>
      <c r="C5548" s="208" t="n">
        <f aca="false">M5548</f>
        <v>0</v>
      </c>
      <c r="D5548" s="208" t="str">
        <f aca="false">IF(ISNUMBER(FIND("Phy",N5548))=TRUE(),"Physical","Financial")</f>
        <v>Financial</v>
      </c>
      <c r="E5548" s="208" t="e">
        <f aca="false">IF(VLOOKUP(S5548,'DD-Lookup'!$J$6:$L$50,3,FALSE())="Monthly",(YEAR(AC5548)-YEAR(AB5548))*12+MONTH(AC5548)-MONTH(AB5548)+1,(AC5548-AB5548+1))</f>
        <v>#N/A</v>
      </c>
      <c r="F5548" s="239" t="e">
        <f aca="false">E5548*SUM(P5548:Q5548)</f>
        <v>#N/A</v>
      </c>
    </row>
    <row r="5549" customFormat="false" ht="12.75" hidden="false" customHeight="false" outlineLevel="0" collapsed="false">
      <c r="A5549" s="208" t="str">
        <f aca="false">B5549&amp;" "&amp;C5549&amp;" "&amp;D5549</f>
        <v> 0 Financial</v>
      </c>
      <c r="B5549" s="208" t="str">
        <f aca="false">IF((LEFT(N5549,2)="US"),"US","")</f>
        <v/>
      </c>
      <c r="C5549" s="208" t="n">
        <f aca="false">M5549</f>
        <v>0</v>
      </c>
      <c r="D5549" s="208" t="str">
        <f aca="false">IF(ISNUMBER(FIND("Phy",N5549))=TRUE(),"Physical","Financial")</f>
        <v>Financial</v>
      </c>
      <c r="E5549" s="208" t="e">
        <f aca="false">IF(VLOOKUP(S5549,'DD-Lookup'!$J$6:$L$50,3,FALSE())="Monthly",(YEAR(AC5549)-YEAR(AB5549))*12+MONTH(AC5549)-MONTH(AB5549)+1,(AC5549-AB5549+1))</f>
        <v>#N/A</v>
      </c>
      <c r="F5549" s="239" t="e">
        <f aca="false">E5549*SUM(P5549:Q5549)</f>
        <v>#N/A</v>
      </c>
    </row>
    <row r="5550" customFormat="false" ht="12.75" hidden="false" customHeight="false" outlineLevel="0" collapsed="false">
      <c r="A5550" s="208" t="str">
        <f aca="false">B5550&amp;" "&amp;C5550&amp;" "&amp;D5550</f>
        <v> 0 Financial</v>
      </c>
      <c r="B5550" s="208" t="str">
        <f aca="false">IF((LEFT(N5550,2)="US"),"US","")</f>
        <v/>
      </c>
      <c r="C5550" s="208" t="n">
        <f aca="false">M5550</f>
        <v>0</v>
      </c>
      <c r="D5550" s="208" t="str">
        <f aca="false">IF(ISNUMBER(FIND("Phy",N5550))=TRUE(),"Physical","Financial")</f>
        <v>Financial</v>
      </c>
      <c r="E5550" s="208" t="e">
        <f aca="false">IF(VLOOKUP(S5550,'DD-Lookup'!$J$6:$L$50,3,FALSE())="Monthly",(YEAR(AC5550)-YEAR(AB5550))*12+MONTH(AC5550)-MONTH(AB5550)+1,(AC5550-AB5550+1))</f>
        <v>#N/A</v>
      </c>
      <c r="F5550" s="239" t="e">
        <f aca="false">E5550*SUM(P5550:Q5550)</f>
        <v>#N/A</v>
      </c>
    </row>
    <row r="5551" customFormat="false" ht="12.75" hidden="false" customHeight="false" outlineLevel="0" collapsed="false">
      <c r="A5551" s="208" t="str">
        <f aca="false">B5551&amp;" "&amp;C5551&amp;" "&amp;D5551</f>
        <v> 0 Financial</v>
      </c>
      <c r="B5551" s="208" t="str">
        <f aca="false">IF((LEFT(N5551,2)="US"),"US","")</f>
        <v/>
      </c>
      <c r="C5551" s="208" t="n">
        <f aca="false">M5551</f>
        <v>0</v>
      </c>
      <c r="D5551" s="208" t="str">
        <f aca="false">IF(ISNUMBER(FIND("Phy",N5551))=TRUE(),"Physical","Financial")</f>
        <v>Financial</v>
      </c>
      <c r="E5551" s="208" t="e">
        <f aca="false">IF(VLOOKUP(S5551,'DD-Lookup'!$J$6:$L$50,3,FALSE())="Monthly",(YEAR(AC5551)-YEAR(AB5551))*12+MONTH(AC5551)-MONTH(AB5551)+1,(AC5551-AB5551+1))</f>
        <v>#N/A</v>
      </c>
      <c r="F5551" s="239" t="e">
        <f aca="false">E5551*SUM(P5551:Q5551)</f>
        <v>#N/A</v>
      </c>
    </row>
    <row r="5552" customFormat="false" ht="12.75" hidden="false" customHeight="false" outlineLevel="0" collapsed="false">
      <c r="A5552" s="208" t="str">
        <f aca="false">B5552&amp;" "&amp;C5552&amp;" "&amp;D5552</f>
        <v> 0 Financial</v>
      </c>
      <c r="B5552" s="208" t="str">
        <f aca="false">IF((LEFT(N5552,2)="US"),"US","")</f>
        <v/>
      </c>
      <c r="C5552" s="208" t="n">
        <f aca="false">M5552</f>
        <v>0</v>
      </c>
      <c r="D5552" s="208" t="str">
        <f aca="false">IF(ISNUMBER(FIND("Phy",N5552))=TRUE(),"Physical","Financial")</f>
        <v>Financial</v>
      </c>
      <c r="E5552" s="208" t="e">
        <f aca="false">IF(VLOOKUP(S5552,'DD-Lookup'!$J$6:$L$50,3,FALSE())="Monthly",(YEAR(AC5552)-YEAR(AB5552))*12+MONTH(AC5552)-MONTH(AB5552)+1,(AC5552-AB5552+1))</f>
        <v>#N/A</v>
      </c>
      <c r="F5552" s="239" t="e">
        <f aca="false">E5552*SUM(P5552:Q5552)</f>
        <v>#N/A</v>
      </c>
    </row>
    <row r="5553" customFormat="false" ht="12.75" hidden="false" customHeight="false" outlineLevel="0" collapsed="false">
      <c r="A5553" s="208" t="str">
        <f aca="false">B5553&amp;" "&amp;C5553&amp;" "&amp;D5553</f>
        <v> 0 Financial</v>
      </c>
      <c r="B5553" s="208" t="str">
        <f aca="false">IF((LEFT(N5553,2)="US"),"US","")</f>
        <v/>
      </c>
      <c r="C5553" s="208" t="n">
        <f aca="false">M5553</f>
        <v>0</v>
      </c>
      <c r="D5553" s="208" t="str">
        <f aca="false">IF(ISNUMBER(FIND("Phy",N5553))=TRUE(),"Physical","Financial")</f>
        <v>Financial</v>
      </c>
      <c r="E5553" s="208" t="e">
        <f aca="false">IF(VLOOKUP(S5553,'DD-Lookup'!$J$6:$L$50,3,FALSE())="Monthly",(YEAR(AC5553)-YEAR(AB5553))*12+MONTH(AC5553)-MONTH(AB5553)+1,(AC5553-AB5553+1))</f>
        <v>#N/A</v>
      </c>
      <c r="F5553" s="239" t="e">
        <f aca="false">E5553*SUM(P5553:Q5553)</f>
        <v>#N/A</v>
      </c>
    </row>
    <row r="5554" customFormat="false" ht="12.75" hidden="false" customHeight="false" outlineLevel="0" collapsed="false">
      <c r="A5554" s="208" t="str">
        <f aca="false">B5554&amp;" "&amp;C5554&amp;" "&amp;D5554</f>
        <v> 0 Financial</v>
      </c>
      <c r="B5554" s="208" t="str">
        <f aca="false">IF((LEFT(N5554,2)="US"),"US","")</f>
        <v/>
      </c>
      <c r="C5554" s="208" t="n">
        <f aca="false">M5554</f>
        <v>0</v>
      </c>
      <c r="D5554" s="208" t="str">
        <f aca="false">IF(ISNUMBER(FIND("Phy",N5554))=TRUE(),"Physical","Financial")</f>
        <v>Financial</v>
      </c>
      <c r="E5554" s="208" t="e">
        <f aca="false">IF(VLOOKUP(S5554,'DD-Lookup'!$J$6:$L$50,3,FALSE())="Monthly",(YEAR(AC5554)-YEAR(AB5554))*12+MONTH(AC5554)-MONTH(AB5554)+1,(AC5554-AB5554+1))</f>
        <v>#N/A</v>
      </c>
      <c r="F5554" s="239" t="e">
        <f aca="false">E5554*SUM(P5554:Q5554)</f>
        <v>#N/A</v>
      </c>
    </row>
    <row r="5555" customFormat="false" ht="12.75" hidden="false" customHeight="false" outlineLevel="0" collapsed="false">
      <c r="A5555" s="208" t="str">
        <f aca="false">B5555&amp;" "&amp;C5555&amp;" "&amp;D5555</f>
        <v> 0 Financial</v>
      </c>
      <c r="B5555" s="208" t="str">
        <f aca="false">IF((LEFT(N5555,2)="US"),"US","")</f>
        <v/>
      </c>
      <c r="C5555" s="208" t="n">
        <f aca="false">M5555</f>
        <v>0</v>
      </c>
      <c r="D5555" s="208" t="str">
        <f aca="false">IF(ISNUMBER(FIND("Phy",N5555))=TRUE(),"Physical","Financial")</f>
        <v>Financial</v>
      </c>
      <c r="E5555" s="208" t="e">
        <f aca="false">IF(VLOOKUP(S5555,'DD-Lookup'!$J$6:$L$50,3,FALSE())="Monthly",(YEAR(AC5555)-YEAR(AB5555))*12+MONTH(AC5555)-MONTH(AB5555)+1,(AC5555-AB5555+1))</f>
        <v>#N/A</v>
      </c>
      <c r="F5555" s="239" t="e">
        <f aca="false">E5555*SUM(P5555:Q5555)</f>
        <v>#N/A</v>
      </c>
    </row>
    <row r="5556" customFormat="false" ht="12.75" hidden="false" customHeight="false" outlineLevel="0" collapsed="false">
      <c r="A5556" s="208" t="str">
        <f aca="false">B5556&amp;" "&amp;C5556&amp;" "&amp;D5556</f>
        <v> 0 Financial</v>
      </c>
      <c r="B5556" s="208" t="str">
        <f aca="false">IF((LEFT(N5556,2)="US"),"US","")</f>
        <v/>
      </c>
      <c r="C5556" s="208" t="n">
        <f aca="false">M5556</f>
        <v>0</v>
      </c>
      <c r="D5556" s="208" t="str">
        <f aca="false">IF(ISNUMBER(FIND("Phy",N5556))=TRUE(),"Physical","Financial")</f>
        <v>Financial</v>
      </c>
      <c r="E5556" s="208" t="e">
        <f aca="false">IF(VLOOKUP(S5556,'DD-Lookup'!$J$6:$L$50,3,FALSE())="Monthly",(YEAR(AC5556)-YEAR(AB5556))*12+MONTH(AC5556)-MONTH(AB5556)+1,(AC5556-AB5556+1))</f>
        <v>#N/A</v>
      </c>
      <c r="F5556" s="239" t="e">
        <f aca="false">E5556*SUM(P5556:Q5556)</f>
        <v>#N/A</v>
      </c>
    </row>
    <row r="5557" customFormat="false" ht="12.75" hidden="false" customHeight="false" outlineLevel="0" collapsed="false">
      <c r="A5557" s="208" t="str">
        <f aca="false">B5557&amp;" "&amp;C5557&amp;" "&amp;D5557</f>
        <v> 0 Financial</v>
      </c>
      <c r="B5557" s="208" t="str">
        <f aca="false">IF((LEFT(N5557,2)="US"),"US","")</f>
        <v/>
      </c>
      <c r="C5557" s="208" t="n">
        <f aca="false">M5557</f>
        <v>0</v>
      </c>
      <c r="D5557" s="208" t="str">
        <f aca="false">IF(ISNUMBER(FIND("Phy",N5557))=TRUE(),"Physical","Financial")</f>
        <v>Financial</v>
      </c>
      <c r="E5557" s="208" t="e">
        <f aca="false">IF(VLOOKUP(S5557,'DD-Lookup'!$J$6:$L$50,3,FALSE())="Monthly",(YEAR(AC5557)-YEAR(AB5557))*12+MONTH(AC5557)-MONTH(AB5557)+1,(AC5557-AB5557+1))</f>
        <v>#N/A</v>
      </c>
      <c r="F5557" s="239" t="e">
        <f aca="false">E5557*SUM(P5557:Q5557)</f>
        <v>#N/A</v>
      </c>
    </row>
    <row r="5558" customFormat="false" ht="12.75" hidden="false" customHeight="false" outlineLevel="0" collapsed="false">
      <c r="A5558" s="208" t="str">
        <f aca="false">B5558&amp;" "&amp;C5558&amp;" "&amp;D5558</f>
        <v> 0 Financial</v>
      </c>
      <c r="B5558" s="208" t="str">
        <f aca="false">IF((LEFT(N5558,2)="US"),"US","")</f>
        <v/>
      </c>
      <c r="C5558" s="208" t="n">
        <f aca="false">M5558</f>
        <v>0</v>
      </c>
      <c r="D5558" s="208" t="str">
        <f aca="false">IF(ISNUMBER(FIND("Phy",N5558))=TRUE(),"Physical","Financial")</f>
        <v>Financial</v>
      </c>
      <c r="E5558" s="208" t="e">
        <f aca="false">IF(VLOOKUP(S5558,'DD-Lookup'!$J$6:$L$50,3,FALSE())="Monthly",(YEAR(AC5558)-YEAR(AB5558))*12+MONTH(AC5558)-MONTH(AB5558)+1,(AC5558-AB5558+1))</f>
        <v>#N/A</v>
      </c>
      <c r="F5558" s="239" t="e">
        <f aca="false">E5558*SUM(P5558:Q5558)</f>
        <v>#N/A</v>
      </c>
    </row>
    <row r="5559" customFormat="false" ht="12.75" hidden="false" customHeight="false" outlineLevel="0" collapsed="false">
      <c r="A5559" s="208" t="str">
        <f aca="false">B5559&amp;" "&amp;C5559&amp;" "&amp;D5559</f>
        <v> 0 Financial</v>
      </c>
      <c r="B5559" s="208" t="str">
        <f aca="false">IF((LEFT(N5559,2)="US"),"US","")</f>
        <v/>
      </c>
      <c r="C5559" s="208" t="n">
        <f aca="false">M5559</f>
        <v>0</v>
      </c>
      <c r="D5559" s="208" t="str">
        <f aca="false">IF(ISNUMBER(FIND("Phy",N5559))=TRUE(),"Physical","Financial")</f>
        <v>Financial</v>
      </c>
      <c r="E5559" s="208" t="e">
        <f aca="false">IF(VLOOKUP(S5559,'DD-Lookup'!$J$6:$L$50,3,FALSE())="Monthly",(YEAR(AC5559)-YEAR(AB5559))*12+MONTH(AC5559)-MONTH(AB5559)+1,(AC5559-AB5559+1))</f>
        <v>#N/A</v>
      </c>
      <c r="F5559" s="239" t="e">
        <f aca="false">E5559*SUM(P5559:Q5559)</f>
        <v>#N/A</v>
      </c>
    </row>
    <row r="5560" customFormat="false" ht="12.75" hidden="false" customHeight="false" outlineLevel="0" collapsed="false">
      <c r="A5560" s="208" t="str">
        <f aca="false">B5560&amp;" "&amp;C5560&amp;" "&amp;D5560</f>
        <v> 0 Financial</v>
      </c>
      <c r="B5560" s="208" t="str">
        <f aca="false">IF((LEFT(N5560,2)="US"),"US","")</f>
        <v/>
      </c>
      <c r="C5560" s="208" t="n">
        <f aca="false">M5560</f>
        <v>0</v>
      </c>
      <c r="D5560" s="208" t="str">
        <f aca="false">IF(ISNUMBER(FIND("Phy",N5560))=TRUE(),"Physical","Financial")</f>
        <v>Financial</v>
      </c>
      <c r="E5560" s="208" t="e">
        <f aca="false">IF(VLOOKUP(S5560,'DD-Lookup'!$J$6:$L$50,3,FALSE())="Monthly",(YEAR(AC5560)-YEAR(AB5560))*12+MONTH(AC5560)-MONTH(AB5560)+1,(AC5560-AB5560+1))</f>
        <v>#N/A</v>
      </c>
      <c r="F5560" s="239" t="e">
        <f aca="false">E5560*SUM(P5560:Q5560)</f>
        <v>#N/A</v>
      </c>
    </row>
    <row r="5561" customFormat="false" ht="12.75" hidden="false" customHeight="false" outlineLevel="0" collapsed="false">
      <c r="A5561" s="208" t="str">
        <f aca="false">B5561&amp;" "&amp;C5561&amp;" "&amp;D5561</f>
        <v> 0 Financial</v>
      </c>
      <c r="B5561" s="208" t="str">
        <f aca="false">IF((LEFT(N5561,2)="US"),"US","")</f>
        <v/>
      </c>
      <c r="C5561" s="208" t="n">
        <f aca="false">M5561</f>
        <v>0</v>
      </c>
      <c r="D5561" s="208" t="str">
        <f aca="false">IF(ISNUMBER(FIND("Phy",N5561))=TRUE(),"Physical","Financial")</f>
        <v>Financial</v>
      </c>
      <c r="E5561" s="208" t="e">
        <f aca="false">IF(VLOOKUP(S5561,'DD-Lookup'!$J$6:$L$50,3,FALSE())="Monthly",(YEAR(AC5561)-YEAR(AB5561))*12+MONTH(AC5561)-MONTH(AB5561)+1,(AC5561-AB5561+1))</f>
        <v>#N/A</v>
      </c>
      <c r="F5561" s="239" t="e">
        <f aca="false">E5561*SUM(P5561:Q5561)</f>
        <v>#N/A</v>
      </c>
    </row>
    <row r="5562" customFormat="false" ht="12.75" hidden="false" customHeight="false" outlineLevel="0" collapsed="false">
      <c r="A5562" s="208" t="str">
        <f aca="false">B5562&amp;" "&amp;C5562&amp;" "&amp;D5562</f>
        <v> 0 Financial</v>
      </c>
      <c r="B5562" s="208" t="str">
        <f aca="false">IF((LEFT(N5562,2)="US"),"US","")</f>
        <v/>
      </c>
      <c r="C5562" s="208" t="n">
        <f aca="false">M5562</f>
        <v>0</v>
      </c>
      <c r="D5562" s="208" t="str">
        <f aca="false">IF(ISNUMBER(FIND("Phy",N5562))=TRUE(),"Physical","Financial")</f>
        <v>Financial</v>
      </c>
      <c r="E5562" s="208" t="e">
        <f aca="false">IF(VLOOKUP(S5562,'DD-Lookup'!$J$6:$L$50,3,FALSE())="Monthly",(YEAR(AC5562)-YEAR(AB5562))*12+MONTH(AC5562)-MONTH(AB5562)+1,(AC5562-AB5562+1))</f>
        <v>#N/A</v>
      </c>
      <c r="F5562" s="239" t="e">
        <f aca="false">E5562*SUM(P5562:Q5562)</f>
        <v>#N/A</v>
      </c>
    </row>
    <row r="5563" customFormat="false" ht="12.75" hidden="false" customHeight="false" outlineLevel="0" collapsed="false">
      <c r="A5563" s="208" t="str">
        <f aca="false">B5563&amp;" "&amp;C5563&amp;" "&amp;D5563</f>
        <v> 0 Financial</v>
      </c>
      <c r="B5563" s="208" t="str">
        <f aca="false">IF((LEFT(N5563,2)="US"),"US","")</f>
        <v/>
      </c>
      <c r="C5563" s="208" t="n">
        <f aca="false">M5563</f>
        <v>0</v>
      </c>
      <c r="D5563" s="208" t="str">
        <f aca="false">IF(ISNUMBER(FIND("Phy",N5563))=TRUE(),"Physical","Financial")</f>
        <v>Financial</v>
      </c>
      <c r="E5563" s="208" t="e">
        <f aca="false">IF(VLOOKUP(S5563,'DD-Lookup'!$J$6:$L$50,3,FALSE())="Monthly",(YEAR(AC5563)-YEAR(AB5563))*12+MONTH(AC5563)-MONTH(AB5563)+1,(AC5563-AB5563+1))</f>
        <v>#N/A</v>
      </c>
      <c r="F5563" s="239" t="e">
        <f aca="false">E5563*SUM(P5563:Q5563)</f>
        <v>#N/A</v>
      </c>
    </row>
    <row r="5564" customFormat="false" ht="12.75" hidden="false" customHeight="false" outlineLevel="0" collapsed="false">
      <c r="A5564" s="208" t="str">
        <f aca="false">B5564&amp;" "&amp;C5564&amp;" "&amp;D5564</f>
        <v> 0 Financial</v>
      </c>
      <c r="B5564" s="208" t="str">
        <f aca="false">IF((LEFT(N5564,2)="US"),"US","")</f>
        <v/>
      </c>
      <c r="C5564" s="208" t="n">
        <f aca="false">M5564</f>
        <v>0</v>
      </c>
      <c r="D5564" s="208" t="str">
        <f aca="false">IF(ISNUMBER(FIND("Phy",N5564))=TRUE(),"Physical","Financial")</f>
        <v>Financial</v>
      </c>
      <c r="E5564" s="208" t="e">
        <f aca="false">IF(VLOOKUP(S5564,'DD-Lookup'!$J$6:$L$50,3,FALSE())="Monthly",(YEAR(AC5564)-YEAR(AB5564))*12+MONTH(AC5564)-MONTH(AB5564)+1,(AC5564-AB5564+1))</f>
        <v>#N/A</v>
      </c>
      <c r="F5564" s="239" t="e">
        <f aca="false">E5564*SUM(P5564:Q5564)</f>
        <v>#N/A</v>
      </c>
    </row>
    <row r="5565" customFormat="false" ht="12.75" hidden="false" customHeight="false" outlineLevel="0" collapsed="false">
      <c r="A5565" s="208" t="str">
        <f aca="false">B5565&amp;" "&amp;C5565&amp;" "&amp;D5565</f>
        <v> 0 Financial</v>
      </c>
      <c r="B5565" s="208" t="str">
        <f aca="false">IF((LEFT(N5565,2)="US"),"US","")</f>
        <v/>
      </c>
      <c r="C5565" s="208" t="n">
        <f aca="false">M5565</f>
        <v>0</v>
      </c>
      <c r="D5565" s="208" t="str">
        <f aca="false">IF(ISNUMBER(FIND("Phy",N5565))=TRUE(),"Physical","Financial")</f>
        <v>Financial</v>
      </c>
      <c r="E5565" s="208" t="e">
        <f aca="false">IF(VLOOKUP(S5565,'DD-Lookup'!$J$6:$L$50,3,FALSE())="Monthly",(YEAR(AC5565)-YEAR(AB5565))*12+MONTH(AC5565)-MONTH(AB5565)+1,(AC5565-AB5565+1))</f>
        <v>#N/A</v>
      </c>
      <c r="F5565" s="239" t="e">
        <f aca="false">E5565*SUM(P5565:Q5565)</f>
        <v>#N/A</v>
      </c>
    </row>
    <row r="5566" customFormat="false" ht="12.75" hidden="false" customHeight="false" outlineLevel="0" collapsed="false">
      <c r="A5566" s="208" t="str">
        <f aca="false">B5566&amp;" "&amp;C5566&amp;" "&amp;D5566</f>
        <v> 0 Financial</v>
      </c>
      <c r="B5566" s="208" t="str">
        <f aca="false">IF((LEFT(N5566,2)="US"),"US","")</f>
        <v/>
      </c>
      <c r="C5566" s="208" t="n">
        <f aca="false">M5566</f>
        <v>0</v>
      </c>
      <c r="D5566" s="208" t="str">
        <f aca="false">IF(ISNUMBER(FIND("Phy",N5566))=TRUE(),"Physical","Financial")</f>
        <v>Financial</v>
      </c>
      <c r="E5566" s="208" t="e">
        <f aca="false">IF(VLOOKUP(S5566,'DD-Lookup'!$J$6:$L$50,3,FALSE())="Monthly",(YEAR(AC5566)-YEAR(AB5566))*12+MONTH(AC5566)-MONTH(AB5566)+1,(AC5566-AB5566+1))</f>
        <v>#N/A</v>
      </c>
      <c r="F5566" s="239" t="e">
        <f aca="false">E5566*SUM(P5566:Q5566)</f>
        <v>#N/A</v>
      </c>
    </row>
    <row r="5567" customFormat="false" ht="12.75" hidden="false" customHeight="false" outlineLevel="0" collapsed="false">
      <c r="A5567" s="208" t="str">
        <f aca="false">B5567&amp;" "&amp;C5567&amp;" "&amp;D5567</f>
        <v> 0 Financial</v>
      </c>
      <c r="B5567" s="208" t="str">
        <f aca="false">IF((LEFT(N5567,2)="US"),"US","")</f>
        <v/>
      </c>
      <c r="C5567" s="208" t="n">
        <f aca="false">M5567</f>
        <v>0</v>
      </c>
      <c r="D5567" s="208" t="str">
        <f aca="false">IF(ISNUMBER(FIND("Phy",N5567))=TRUE(),"Physical","Financial")</f>
        <v>Financial</v>
      </c>
      <c r="E5567" s="208" t="e">
        <f aca="false">IF(VLOOKUP(S5567,'DD-Lookup'!$J$6:$L$50,3,FALSE())="Monthly",(YEAR(AC5567)-YEAR(AB5567))*12+MONTH(AC5567)-MONTH(AB5567)+1,(AC5567-AB5567+1))</f>
        <v>#N/A</v>
      </c>
      <c r="F5567" s="239" t="e">
        <f aca="false">E5567*SUM(P5567:Q5567)</f>
        <v>#N/A</v>
      </c>
    </row>
    <row r="5568" customFormat="false" ht="12.75" hidden="false" customHeight="false" outlineLevel="0" collapsed="false">
      <c r="A5568" s="208" t="str">
        <f aca="false">B5568&amp;" "&amp;C5568&amp;" "&amp;D5568</f>
        <v> 0 Financial</v>
      </c>
      <c r="B5568" s="208" t="str">
        <f aca="false">IF((LEFT(N5568,2)="US"),"US","")</f>
        <v/>
      </c>
      <c r="C5568" s="208" t="n">
        <f aca="false">M5568</f>
        <v>0</v>
      </c>
      <c r="D5568" s="208" t="str">
        <f aca="false">IF(ISNUMBER(FIND("Phy",N5568))=TRUE(),"Physical","Financial")</f>
        <v>Financial</v>
      </c>
      <c r="E5568" s="208" t="e">
        <f aca="false">IF(VLOOKUP(S5568,'DD-Lookup'!$J$6:$L$50,3,FALSE())="Monthly",(YEAR(AC5568)-YEAR(AB5568))*12+MONTH(AC5568)-MONTH(AB5568)+1,(AC5568-AB5568+1))</f>
        <v>#N/A</v>
      </c>
      <c r="F5568" s="239" t="e">
        <f aca="false">E5568*SUM(P5568:Q5568)</f>
        <v>#N/A</v>
      </c>
    </row>
    <row r="5569" customFormat="false" ht="12.75" hidden="false" customHeight="false" outlineLevel="0" collapsed="false">
      <c r="A5569" s="208" t="str">
        <f aca="false">B5569&amp;" "&amp;C5569&amp;" "&amp;D5569</f>
        <v> 0 Financial</v>
      </c>
      <c r="B5569" s="208" t="str">
        <f aca="false">IF((LEFT(N5569,2)="US"),"US","")</f>
        <v/>
      </c>
      <c r="C5569" s="208" t="n">
        <f aca="false">M5569</f>
        <v>0</v>
      </c>
      <c r="D5569" s="208" t="str">
        <f aca="false">IF(ISNUMBER(FIND("Phy",N5569))=TRUE(),"Physical","Financial")</f>
        <v>Financial</v>
      </c>
      <c r="E5569" s="208" t="e">
        <f aca="false">IF(VLOOKUP(S5569,'DD-Lookup'!$J$6:$L$50,3,FALSE())="Monthly",(YEAR(AC5569)-YEAR(AB5569))*12+MONTH(AC5569)-MONTH(AB5569)+1,(AC5569-AB5569+1))</f>
        <v>#N/A</v>
      </c>
      <c r="F5569" s="239" t="e">
        <f aca="false">E5569*SUM(P5569:Q5569)</f>
        <v>#N/A</v>
      </c>
    </row>
    <row r="5570" customFormat="false" ht="12.75" hidden="false" customHeight="false" outlineLevel="0" collapsed="false">
      <c r="A5570" s="208" t="str">
        <f aca="false">B5570&amp;" "&amp;C5570&amp;" "&amp;D5570</f>
        <v> 0 Financial</v>
      </c>
      <c r="B5570" s="208" t="str">
        <f aca="false">IF((LEFT(N5570,2)="US"),"US","")</f>
        <v/>
      </c>
      <c r="C5570" s="208" t="n">
        <f aca="false">M5570</f>
        <v>0</v>
      </c>
      <c r="D5570" s="208" t="str">
        <f aca="false">IF(ISNUMBER(FIND("Phy",N5570))=TRUE(),"Physical","Financial")</f>
        <v>Financial</v>
      </c>
      <c r="E5570" s="208" t="e">
        <f aca="false">IF(VLOOKUP(S5570,'DD-Lookup'!$J$6:$L$50,3,FALSE())="Monthly",(YEAR(AC5570)-YEAR(AB5570))*12+MONTH(AC5570)-MONTH(AB5570)+1,(AC5570-AB5570+1))</f>
        <v>#N/A</v>
      </c>
      <c r="F5570" s="239" t="e">
        <f aca="false">E5570*SUM(P5570:Q5570)</f>
        <v>#N/A</v>
      </c>
    </row>
    <row r="5571" customFormat="false" ht="12.75" hidden="false" customHeight="false" outlineLevel="0" collapsed="false">
      <c r="A5571" s="208" t="str">
        <f aca="false">B5571&amp;" "&amp;C5571&amp;" "&amp;D5571</f>
        <v> 0 Financial</v>
      </c>
      <c r="B5571" s="208" t="str">
        <f aca="false">IF((LEFT(N5571,2)="US"),"US","")</f>
        <v/>
      </c>
      <c r="C5571" s="208" t="n">
        <f aca="false">M5571</f>
        <v>0</v>
      </c>
      <c r="D5571" s="208" t="str">
        <f aca="false">IF(ISNUMBER(FIND("Phy",N5571))=TRUE(),"Physical","Financial")</f>
        <v>Financial</v>
      </c>
      <c r="E5571" s="208" t="e">
        <f aca="false">IF(VLOOKUP(S5571,'DD-Lookup'!$J$6:$L$50,3,FALSE())="Monthly",(YEAR(AC5571)-YEAR(AB5571))*12+MONTH(AC5571)-MONTH(AB5571)+1,(AC5571-AB5571+1))</f>
        <v>#N/A</v>
      </c>
      <c r="F5571" s="239" t="e">
        <f aca="false">E5571*SUM(P5571:Q5571)</f>
        <v>#N/A</v>
      </c>
    </row>
    <row r="5572" customFormat="false" ht="12.75" hidden="false" customHeight="false" outlineLevel="0" collapsed="false">
      <c r="A5572" s="208" t="str">
        <f aca="false">B5572&amp;" "&amp;C5572&amp;" "&amp;D5572</f>
        <v> 0 Financial</v>
      </c>
      <c r="B5572" s="208" t="str">
        <f aca="false">IF((LEFT(N5572,2)="US"),"US","")</f>
        <v/>
      </c>
      <c r="C5572" s="208" t="n">
        <f aca="false">M5572</f>
        <v>0</v>
      </c>
      <c r="D5572" s="208" t="str">
        <f aca="false">IF(ISNUMBER(FIND("Phy",N5572))=TRUE(),"Physical","Financial")</f>
        <v>Financial</v>
      </c>
      <c r="E5572" s="208" t="e">
        <f aca="false">IF(VLOOKUP(S5572,'DD-Lookup'!$J$6:$L$50,3,FALSE())="Monthly",(YEAR(AC5572)-YEAR(AB5572))*12+MONTH(AC5572)-MONTH(AB5572)+1,(AC5572-AB5572+1))</f>
        <v>#N/A</v>
      </c>
      <c r="F5572" s="239" t="e">
        <f aca="false">E5572*SUM(P5572:Q5572)</f>
        <v>#N/A</v>
      </c>
    </row>
    <row r="5573" customFormat="false" ht="12.75" hidden="false" customHeight="false" outlineLevel="0" collapsed="false">
      <c r="A5573" s="208" t="str">
        <f aca="false">B5573&amp;" "&amp;C5573&amp;" "&amp;D5573</f>
        <v> 0 Financial</v>
      </c>
      <c r="B5573" s="208" t="str">
        <f aca="false">IF((LEFT(N5573,2)="US"),"US","")</f>
        <v/>
      </c>
      <c r="C5573" s="208" t="n">
        <f aca="false">M5573</f>
        <v>0</v>
      </c>
      <c r="D5573" s="208" t="str">
        <f aca="false">IF(ISNUMBER(FIND("Phy",N5573))=TRUE(),"Physical","Financial")</f>
        <v>Financial</v>
      </c>
      <c r="E5573" s="208" t="e">
        <f aca="false">IF(VLOOKUP(S5573,'DD-Lookup'!$J$6:$L$50,3,FALSE())="Monthly",(YEAR(AC5573)-YEAR(AB5573))*12+MONTH(AC5573)-MONTH(AB5573)+1,(AC5573-AB5573+1))</f>
        <v>#N/A</v>
      </c>
      <c r="F5573" s="239" t="e">
        <f aca="false">E5573*SUM(P5573:Q5573)</f>
        <v>#N/A</v>
      </c>
    </row>
    <row r="5574" customFormat="false" ht="12.75" hidden="false" customHeight="false" outlineLevel="0" collapsed="false">
      <c r="A5574" s="208" t="str">
        <f aca="false">B5574&amp;" "&amp;C5574&amp;" "&amp;D5574</f>
        <v> 0 Financial</v>
      </c>
      <c r="B5574" s="208" t="str">
        <f aca="false">IF((LEFT(N5574,2)="US"),"US","")</f>
        <v/>
      </c>
      <c r="C5574" s="208" t="n">
        <f aca="false">M5574</f>
        <v>0</v>
      </c>
      <c r="D5574" s="208" t="str">
        <f aca="false">IF(ISNUMBER(FIND("Phy",N5574))=TRUE(),"Physical","Financial")</f>
        <v>Financial</v>
      </c>
      <c r="E5574" s="208" t="e">
        <f aca="false">IF(VLOOKUP(S5574,'DD-Lookup'!$J$6:$L$50,3,FALSE())="Monthly",(YEAR(AC5574)-YEAR(AB5574))*12+MONTH(AC5574)-MONTH(AB5574)+1,(AC5574-AB5574+1))</f>
        <v>#N/A</v>
      </c>
      <c r="F5574" s="239" t="e">
        <f aca="false">E5574*SUM(P5574:Q5574)</f>
        <v>#N/A</v>
      </c>
    </row>
    <row r="5575" customFormat="false" ht="12.75" hidden="false" customHeight="false" outlineLevel="0" collapsed="false">
      <c r="A5575" s="208" t="str">
        <f aca="false">B5575&amp;" "&amp;C5575&amp;" "&amp;D5575</f>
        <v> 0 Financial</v>
      </c>
      <c r="B5575" s="208" t="str">
        <f aca="false">IF((LEFT(N5575,2)="US"),"US","")</f>
        <v/>
      </c>
      <c r="C5575" s="208" t="n">
        <f aca="false">M5575</f>
        <v>0</v>
      </c>
      <c r="D5575" s="208" t="str">
        <f aca="false">IF(ISNUMBER(FIND("Phy",N5575))=TRUE(),"Physical","Financial")</f>
        <v>Financial</v>
      </c>
      <c r="E5575" s="208" t="e">
        <f aca="false">IF(VLOOKUP(S5575,'DD-Lookup'!$J$6:$L$50,3,FALSE())="Monthly",(YEAR(AC5575)-YEAR(AB5575))*12+MONTH(AC5575)-MONTH(AB5575)+1,(AC5575-AB5575+1))</f>
        <v>#N/A</v>
      </c>
      <c r="F5575" s="239" t="e">
        <f aca="false">E5575*SUM(P5575:Q5575)</f>
        <v>#N/A</v>
      </c>
    </row>
    <row r="5576" customFormat="false" ht="12.75" hidden="false" customHeight="false" outlineLevel="0" collapsed="false">
      <c r="A5576" s="208" t="str">
        <f aca="false">B5576&amp;" "&amp;C5576&amp;" "&amp;D5576</f>
        <v> 0 Financial</v>
      </c>
      <c r="B5576" s="208" t="str">
        <f aca="false">IF((LEFT(N5576,2)="US"),"US","")</f>
        <v/>
      </c>
      <c r="C5576" s="208" t="n">
        <f aca="false">M5576</f>
        <v>0</v>
      </c>
      <c r="D5576" s="208" t="str">
        <f aca="false">IF(ISNUMBER(FIND("Phy",N5576))=TRUE(),"Physical","Financial")</f>
        <v>Financial</v>
      </c>
      <c r="E5576" s="208" t="e">
        <f aca="false">IF(VLOOKUP(S5576,'DD-Lookup'!$J$6:$L$50,3,FALSE())="Monthly",(YEAR(AC5576)-YEAR(AB5576))*12+MONTH(AC5576)-MONTH(AB5576)+1,(AC5576-AB5576+1))</f>
        <v>#N/A</v>
      </c>
      <c r="F5576" s="239" t="e">
        <f aca="false">E5576*SUM(P5576:Q5576)</f>
        <v>#N/A</v>
      </c>
    </row>
    <row r="5577" customFormat="false" ht="12.75" hidden="false" customHeight="false" outlineLevel="0" collapsed="false">
      <c r="A5577" s="208" t="str">
        <f aca="false">B5577&amp;" "&amp;C5577&amp;" "&amp;D5577</f>
        <v> 0 Financial</v>
      </c>
      <c r="B5577" s="208" t="str">
        <f aca="false">IF((LEFT(N5577,2)="US"),"US","")</f>
        <v/>
      </c>
      <c r="C5577" s="208" t="n">
        <f aca="false">M5577</f>
        <v>0</v>
      </c>
      <c r="D5577" s="208" t="str">
        <f aca="false">IF(ISNUMBER(FIND("Phy",N5577))=TRUE(),"Physical","Financial")</f>
        <v>Financial</v>
      </c>
      <c r="E5577" s="208" t="e">
        <f aca="false">IF(VLOOKUP(S5577,'DD-Lookup'!$J$6:$L$50,3,FALSE())="Monthly",(YEAR(AC5577)-YEAR(AB5577))*12+MONTH(AC5577)-MONTH(AB5577)+1,(AC5577-AB5577+1))</f>
        <v>#N/A</v>
      </c>
      <c r="F5577" s="239" t="e">
        <f aca="false">E5577*SUM(P5577:Q5577)</f>
        <v>#N/A</v>
      </c>
    </row>
    <row r="5578" customFormat="false" ht="12.75" hidden="false" customHeight="false" outlineLevel="0" collapsed="false">
      <c r="A5578" s="208" t="str">
        <f aca="false">B5578&amp;" "&amp;C5578&amp;" "&amp;D5578</f>
        <v> 0 Financial</v>
      </c>
      <c r="B5578" s="208" t="str">
        <f aca="false">IF((LEFT(N5578,2)="US"),"US","")</f>
        <v/>
      </c>
      <c r="C5578" s="208" t="n">
        <f aca="false">M5578</f>
        <v>0</v>
      </c>
      <c r="D5578" s="208" t="str">
        <f aca="false">IF(ISNUMBER(FIND("Phy",N5578))=TRUE(),"Physical","Financial")</f>
        <v>Financial</v>
      </c>
      <c r="E5578" s="208" t="e">
        <f aca="false">IF(VLOOKUP(S5578,'DD-Lookup'!$J$6:$L$50,3,FALSE())="Monthly",(YEAR(AC5578)-YEAR(AB5578))*12+MONTH(AC5578)-MONTH(AB5578)+1,(AC5578-AB5578+1))</f>
        <v>#N/A</v>
      </c>
      <c r="F5578" s="239" t="e">
        <f aca="false">E5578*SUM(P5578:Q5578)</f>
        <v>#N/A</v>
      </c>
    </row>
    <row r="5579" customFormat="false" ht="12.75" hidden="false" customHeight="false" outlineLevel="0" collapsed="false">
      <c r="A5579" s="208" t="str">
        <f aca="false">B5579&amp;" "&amp;C5579&amp;" "&amp;D5579</f>
        <v> 0 Financial</v>
      </c>
      <c r="B5579" s="208" t="str">
        <f aca="false">IF((LEFT(N5579,2)="US"),"US","")</f>
        <v/>
      </c>
      <c r="C5579" s="208" t="n">
        <f aca="false">M5579</f>
        <v>0</v>
      </c>
      <c r="D5579" s="208" t="str">
        <f aca="false">IF(ISNUMBER(FIND("Phy",N5579))=TRUE(),"Physical","Financial")</f>
        <v>Financial</v>
      </c>
      <c r="E5579" s="208" t="e">
        <f aca="false">IF(VLOOKUP(S5579,'DD-Lookup'!$J$6:$L$50,3,FALSE())="Monthly",(YEAR(AC5579)-YEAR(AB5579))*12+MONTH(AC5579)-MONTH(AB5579)+1,(AC5579-AB5579+1))</f>
        <v>#N/A</v>
      </c>
      <c r="F5579" s="239" t="e">
        <f aca="false">E5579*SUM(P5579:Q5579)</f>
        <v>#N/A</v>
      </c>
    </row>
    <row r="5580" customFormat="false" ht="12.75" hidden="false" customHeight="false" outlineLevel="0" collapsed="false">
      <c r="A5580" s="208" t="str">
        <f aca="false">B5580&amp;" "&amp;C5580&amp;" "&amp;D5580</f>
        <v> 0 Financial</v>
      </c>
      <c r="B5580" s="208" t="str">
        <f aca="false">IF((LEFT(N5580,2)="US"),"US","")</f>
        <v/>
      </c>
      <c r="C5580" s="208" t="n">
        <f aca="false">M5580</f>
        <v>0</v>
      </c>
      <c r="D5580" s="208" t="str">
        <f aca="false">IF(ISNUMBER(FIND("Phy",N5580))=TRUE(),"Physical","Financial")</f>
        <v>Financial</v>
      </c>
      <c r="E5580" s="208" t="e">
        <f aca="false">IF(VLOOKUP(S5580,'DD-Lookup'!$J$6:$L$50,3,FALSE())="Monthly",(YEAR(AC5580)-YEAR(AB5580))*12+MONTH(AC5580)-MONTH(AB5580)+1,(AC5580-AB5580+1))</f>
        <v>#N/A</v>
      </c>
      <c r="F5580" s="239" t="e">
        <f aca="false">E5580*SUM(P5580:Q5580)</f>
        <v>#N/A</v>
      </c>
    </row>
    <row r="5581" customFormat="false" ht="12.75" hidden="false" customHeight="false" outlineLevel="0" collapsed="false">
      <c r="A5581" s="208" t="str">
        <f aca="false">B5581&amp;" "&amp;C5581&amp;" "&amp;D5581</f>
        <v> 0 Financial</v>
      </c>
      <c r="B5581" s="208" t="str">
        <f aca="false">IF((LEFT(N5581,2)="US"),"US","")</f>
        <v/>
      </c>
      <c r="C5581" s="208" t="n">
        <f aca="false">M5581</f>
        <v>0</v>
      </c>
      <c r="D5581" s="208" t="str">
        <f aca="false">IF(ISNUMBER(FIND("Phy",N5581))=TRUE(),"Physical","Financial")</f>
        <v>Financial</v>
      </c>
      <c r="E5581" s="208" t="e">
        <f aca="false">IF(VLOOKUP(S5581,'DD-Lookup'!$J$6:$L$50,3,FALSE())="Monthly",(YEAR(AC5581)-YEAR(AB5581))*12+MONTH(AC5581)-MONTH(AB5581)+1,(AC5581-AB5581+1))</f>
        <v>#N/A</v>
      </c>
      <c r="F5581" s="239" t="e">
        <f aca="false">E5581*SUM(P5581:Q5581)</f>
        <v>#N/A</v>
      </c>
    </row>
    <row r="5582" customFormat="false" ht="12.75" hidden="false" customHeight="false" outlineLevel="0" collapsed="false">
      <c r="A5582" s="208" t="str">
        <f aca="false">B5582&amp;" "&amp;C5582&amp;" "&amp;D5582</f>
        <v> 0 Financial</v>
      </c>
      <c r="B5582" s="208" t="str">
        <f aca="false">IF((LEFT(N5582,2)="US"),"US","")</f>
        <v/>
      </c>
      <c r="C5582" s="208" t="n">
        <f aca="false">M5582</f>
        <v>0</v>
      </c>
      <c r="D5582" s="208" t="str">
        <f aca="false">IF(ISNUMBER(FIND("Phy",N5582))=TRUE(),"Physical","Financial")</f>
        <v>Financial</v>
      </c>
      <c r="E5582" s="208" t="e">
        <f aca="false">IF(VLOOKUP(S5582,'DD-Lookup'!$J$6:$L$50,3,FALSE())="Monthly",(YEAR(AC5582)-YEAR(AB5582))*12+MONTH(AC5582)-MONTH(AB5582)+1,(AC5582-AB5582+1))</f>
        <v>#N/A</v>
      </c>
      <c r="F5582" s="239" t="e">
        <f aca="false">E5582*SUM(P5582:Q5582)</f>
        <v>#N/A</v>
      </c>
    </row>
    <row r="5583" customFormat="false" ht="12.75" hidden="false" customHeight="false" outlineLevel="0" collapsed="false">
      <c r="A5583" s="208" t="str">
        <f aca="false">B5583&amp;" "&amp;C5583&amp;" "&amp;D5583</f>
        <v> 0 Financial</v>
      </c>
      <c r="B5583" s="208" t="str">
        <f aca="false">IF((LEFT(N5583,2)="US"),"US","")</f>
        <v/>
      </c>
      <c r="C5583" s="208" t="n">
        <f aca="false">M5583</f>
        <v>0</v>
      </c>
      <c r="D5583" s="208" t="str">
        <f aca="false">IF(ISNUMBER(FIND("Phy",N5583))=TRUE(),"Physical","Financial")</f>
        <v>Financial</v>
      </c>
      <c r="E5583" s="208" t="e">
        <f aca="false">IF(VLOOKUP(S5583,'DD-Lookup'!$J$6:$L$50,3,FALSE())="Monthly",(YEAR(AC5583)-YEAR(AB5583))*12+MONTH(AC5583)-MONTH(AB5583)+1,(AC5583-AB5583+1))</f>
        <v>#N/A</v>
      </c>
      <c r="F5583" s="239" t="e">
        <f aca="false">E5583*SUM(P5583:Q5583)</f>
        <v>#N/A</v>
      </c>
    </row>
    <row r="5584" customFormat="false" ht="12.75" hidden="false" customHeight="false" outlineLevel="0" collapsed="false">
      <c r="A5584" s="208" t="str">
        <f aca="false">B5584&amp;" "&amp;C5584&amp;" "&amp;D5584</f>
        <v> 0 Financial</v>
      </c>
      <c r="B5584" s="208" t="str">
        <f aca="false">IF((LEFT(N5584,2)="US"),"US","")</f>
        <v/>
      </c>
      <c r="C5584" s="208" t="n">
        <f aca="false">M5584</f>
        <v>0</v>
      </c>
      <c r="D5584" s="208" t="str">
        <f aca="false">IF(ISNUMBER(FIND("Phy",N5584))=TRUE(),"Physical","Financial")</f>
        <v>Financial</v>
      </c>
      <c r="E5584" s="208" t="e">
        <f aca="false">IF(VLOOKUP(S5584,'DD-Lookup'!$J$6:$L$50,3,FALSE())="Monthly",(YEAR(AC5584)-YEAR(AB5584))*12+MONTH(AC5584)-MONTH(AB5584)+1,(AC5584-AB5584+1))</f>
        <v>#N/A</v>
      </c>
      <c r="F5584" s="239" t="e">
        <f aca="false">E5584*SUM(P5584:Q5584)</f>
        <v>#N/A</v>
      </c>
    </row>
    <row r="5585" customFormat="false" ht="12.75" hidden="false" customHeight="false" outlineLevel="0" collapsed="false">
      <c r="A5585" s="208" t="str">
        <f aca="false">B5585&amp;" "&amp;C5585&amp;" "&amp;D5585</f>
        <v> 0 Financial</v>
      </c>
      <c r="B5585" s="208" t="str">
        <f aca="false">IF((LEFT(N5585,2)="US"),"US","")</f>
        <v/>
      </c>
      <c r="C5585" s="208" t="n">
        <f aca="false">M5585</f>
        <v>0</v>
      </c>
      <c r="D5585" s="208" t="str">
        <f aca="false">IF(ISNUMBER(FIND("Phy",N5585))=TRUE(),"Physical","Financial")</f>
        <v>Financial</v>
      </c>
      <c r="E5585" s="208" t="e">
        <f aca="false">IF(VLOOKUP(S5585,'DD-Lookup'!$J$6:$L$50,3,FALSE())="Monthly",(YEAR(AC5585)-YEAR(AB5585))*12+MONTH(AC5585)-MONTH(AB5585)+1,(AC5585-AB5585+1))</f>
        <v>#N/A</v>
      </c>
      <c r="F5585" s="239" t="e">
        <f aca="false">E5585*SUM(P5585:Q5585)</f>
        <v>#N/A</v>
      </c>
    </row>
    <row r="5586" customFormat="false" ht="12.75" hidden="false" customHeight="false" outlineLevel="0" collapsed="false">
      <c r="A5586" s="208" t="str">
        <f aca="false">B5586&amp;" "&amp;C5586&amp;" "&amp;D5586</f>
        <v> 0 Financial</v>
      </c>
      <c r="B5586" s="208" t="str">
        <f aca="false">IF((LEFT(N5586,2)="US"),"US","")</f>
        <v/>
      </c>
      <c r="C5586" s="208" t="n">
        <f aca="false">M5586</f>
        <v>0</v>
      </c>
      <c r="D5586" s="208" t="str">
        <f aca="false">IF(ISNUMBER(FIND("Phy",N5586))=TRUE(),"Physical","Financial")</f>
        <v>Financial</v>
      </c>
      <c r="E5586" s="208" t="e">
        <f aca="false">IF(VLOOKUP(S5586,'DD-Lookup'!$J$6:$L$50,3,FALSE())="Monthly",(YEAR(AC5586)-YEAR(AB5586))*12+MONTH(AC5586)-MONTH(AB5586)+1,(AC5586-AB5586+1))</f>
        <v>#N/A</v>
      </c>
      <c r="F5586" s="239" t="e">
        <f aca="false">E5586*SUM(P5586:Q5586)</f>
        <v>#N/A</v>
      </c>
    </row>
    <row r="5587" customFormat="false" ht="12.75" hidden="false" customHeight="false" outlineLevel="0" collapsed="false">
      <c r="A5587" s="208" t="str">
        <f aca="false">B5587&amp;" "&amp;C5587&amp;" "&amp;D5587</f>
        <v> 0 Financial</v>
      </c>
      <c r="B5587" s="208" t="str">
        <f aca="false">IF((LEFT(N5587,2)="US"),"US","")</f>
        <v/>
      </c>
      <c r="C5587" s="208" t="n">
        <f aca="false">M5587</f>
        <v>0</v>
      </c>
      <c r="D5587" s="208" t="str">
        <f aca="false">IF(ISNUMBER(FIND("Phy",N5587))=TRUE(),"Physical","Financial")</f>
        <v>Financial</v>
      </c>
      <c r="E5587" s="208" t="e">
        <f aca="false">IF(VLOOKUP(S5587,'DD-Lookup'!$J$6:$L$50,3,FALSE())="Monthly",(YEAR(AC5587)-YEAR(AB5587))*12+MONTH(AC5587)-MONTH(AB5587)+1,(AC5587-AB5587+1))</f>
        <v>#N/A</v>
      </c>
      <c r="F5587" s="239" t="e">
        <f aca="false">E5587*SUM(P5587:Q5587)</f>
        <v>#N/A</v>
      </c>
    </row>
    <row r="5588" customFormat="false" ht="12.75" hidden="false" customHeight="false" outlineLevel="0" collapsed="false">
      <c r="A5588" s="208" t="str">
        <f aca="false">B5588&amp;" "&amp;C5588&amp;" "&amp;D5588</f>
        <v> 0 Financial</v>
      </c>
      <c r="B5588" s="208" t="str">
        <f aca="false">IF((LEFT(N5588,2)="US"),"US","")</f>
        <v/>
      </c>
      <c r="C5588" s="208" t="n">
        <f aca="false">M5588</f>
        <v>0</v>
      </c>
      <c r="D5588" s="208" t="str">
        <f aca="false">IF(ISNUMBER(FIND("Phy",N5588))=TRUE(),"Physical","Financial")</f>
        <v>Financial</v>
      </c>
      <c r="E5588" s="208" t="e">
        <f aca="false">IF(VLOOKUP(S5588,'DD-Lookup'!$J$6:$L$50,3,FALSE())="Monthly",(YEAR(AC5588)-YEAR(AB5588))*12+MONTH(AC5588)-MONTH(AB5588)+1,(AC5588-AB5588+1))</f>
        <v>#N/A</v>
      </c>
      <c r="F5588" s="239" t="e">
        <f aca="false">E5588*SUM(P5588:Q5588)</f>
        <v>#N/A</v>
      </c>
    </row>
    <row r="5589" customFormat="false" ht="12.75" hidden="false" customHeight="false" outlineLevel="0" collapsed="false">
      <c r="A5589" s="208" t="str">
        <f aca="false">B5589&amp;" "&amp;C5589&amp;" "&amp;D5589</f>
        <v> 0 Financial</v>
      </c>
      <c r="B5589" s="208" t="str">
        <f aca="false">IF((LEFT(N5589,2)="US"),"US","")</f>
        <v/>
      </c>
      <c r="C5589" s="208" t="n">
        <f aca="false">M5589</f>
        <v>0</v>
      </c>
      <c r="D5589" s="208" t="str">
        <f aca="false">IF(ISNUMBER(FIND("Phy",N5589))=TRUE(),"Physical","Financial")</f>
        <v>Financial</v>
      </c>
      <c r="E5589" s="208" t="e">
        <f aca="false">IF(VLOOKUP(S5589,'DD-Lookup'!$J$6:$L$50,3,FALSE())="Monthly",(YEAR(AC5589)-YEAR(AB5589))*12+MONTH(AC5589)-MONTH(AB5589)+1,(AC5589-AB5589+1))</f>
        <v>#N/A</v>
      </c>
      <c r="F5589" s="239" t="e">
        <f aca="false">E5589*SUM(P5589:Q5589)</f>
        <v>#N/A</v>
      </c>
    </row>
    <row r="5590" customFormat="false" ht="12.75" hidden="false" customHeight="false" outlineLevel="0" collapsed="false">
      <c r="A5590" s="208" t="str">
        <f aca="false">B5590&amp;" "&amp;C5590&amp;" "&amp;D5590</f>
        <v> 0 Financial</v>
      </c>
      <c r="B5590" s="208" t="str">
        <f aca="false">IF((LEFT(N5590,2)="US"),"US","")</f>
        <v/>
      </c>
      <c r="C5590" s="208" t="n">
        <f aca="false">M5590</f>
        <v>0</v>
      </c>
      <c r="D5590" s="208" t="str">
        <f aca="false">IF(ISNUMBER(FIND("Phy",N5590))=TRUE(),"Physical","Financial")</f>
        <v>Financial</v>
      </c>
      <c r="E5590" s="208" t="e">
        <f aca="false">IF(VLOOKUP(S5590,'DD-Lookup'!$J$6:$L$50,3,FALSE())="Monthly",(YEAR(AC5590)-YEAR(AB5590))*12+MONTH(AC5590)-MONTH(AB5590)+1,(AC5590-AB5590+1))</f>
        <v>#N/A</v>
      </c>
      <c r="F5590" s="239" t="e">
        <f aca="false">E5590*SUM(P5590:Q5590)</f>
        <v>#N/A</v>
      </c>
    </row>
    <row r="5591" customFormat="false" ht="12.75" hidden="false" customHeight="false" outlineLevel="0" collapsed="false">
      <c r="A5591" s="208" t="str">
        <f aca="false">B5591&amp;" "&amp;C5591&amp;" "&amp;D5591</f>
        <v> 0 Financial</v>
      </c>
      <c r="B5591" s="208" t="str">
        <f aca="false">IF((LEFT(N5591,2)="US"),"US","")</f>
        <v/>
      </c>
      <c r="C5591" s="208" t="n">
        <f aca="false">M5591</f>
        <v>0</v>
      </c>
      <c r="D5591" s="208" t="str">
        <f aca="false">IF(ISNUMBER(FIND("Phy",N5591))=TRUE(),"Physical","Financial")</f>
        <v>Financial</v>
      </c>
      <c r="E5591" s="208" t="e">
        <f aca="false">IF(VLOOKUP(S5591,'DD-Lookup'!$J$6:$L$50,3,FALSE())="Monthly",(YEAR(AC5591)-YEAR(AB5591))*12+MONTH(AC5591)-MONTH(AB5591)+1,(AC5591-AB5591+1))</f>
        <v>#N/A</v>
      </c>
      <c r="F5591" s="239" t="e">
        <f aca="false">E5591*SUM(P5591:Q5591)</f>
        <v>#N/A</v>
      </c>
    </row>
    <row r="5592" customFormat="false" ht="12.75" hidden="false" customHeight="false" outlineLevel="0" collapsed="false">
      <c r="A5592" s="208" t="str">
        <f aca="false">B5592&amp;" "&amp;C5592&amp;" "&amp;D5592</f>
        <v> 0 Financial</v>
      </c>
      <c r="B5592" s="208" t="str">
        <f aca="false">IF((LEFT(N5592,2)="US"),"US","")</f>
        <v/>
      </c>
      <c r="C5592" s="208" t="n">
        <f aca="false">M5592</f>
        <v>0</v>
      </c>
      <c r="D5592" s="208" t="str">
        <f aca="false">IF(ISNUMBER(FIND("Phy",N5592))=TRUE(),"Physical","Financial")</f>
        <v>Financial</v>
      </c>
      <c r="E5592" s="208" t="e">
        <f aca="false">IF(VLOOKUP(S5592,'DD-Lookup'!$J$6:$L$50,3,FALSE())="Monthly",(YEAR(AC5592)-YEAR(AB5592))*12+MONTH(AC5592)-MONTH(AB5592)+1,(AC5592-AB5592+1))</f>
        <v>#N/A</v>
      </c>
      <c r="F5592" s="239" t="e">
        <f aca="false">E5592*SUM(P5592:Q5592)</f>
        <v>#N/A</v>
      </c>
    </row>
    <row r="5593" customFormat="false" ht="12.75" hidden="false" customHeight="false" outlineLevel="0" collapsed="false">
      <c r="A5593" s="208" t="str">
        <f aca="false">B5593&amp;" "&amp;C5593&amp;" "&amp;D5593</f>
        <v> 0 Financial</v>
      </c>
      <c r="B5593" s="208" t="str">
        <f aca="false">IF((LEFT(N5593,2)="US"),"US","")</f>
        <v/>
      </c>
      <c r="C5593" s="208" t="n">
        <f aca="false">M5593</f>
        <v>0</v>
      </c>
      <c r="D5593" s="208" t="str">
        <f aca="false">IF(ISNUMBER(FIND("Phy",N5593))=TRUE(),"Physical","Financial")</f>
        <v>Financial</v>
      </c>
      <c r="E5593" s="208" t="e">
        <f aca="false">IF(VLOOKUP(S5593,'DD-Lookup'!$J$6:$L$50,3,FALSE())="Monthly",(YEAR(AC5593)-YEAR(AB5593))*12+MONTH(AC5593)-MONTH(AB5593)+1,(AC5593-AB5593+1))</f>
        <v>#N/A</v>
      </c>
      <c r="F5593" s="239" t="e">
        <f aca="false">E5593*SUM(P5593:Q5593)</f>
        <v>#N/A</v>
      </c>
    </row>
    <row r="5594" customFormat="false" ht="12.75" hidden="false" customHeight="false" outlineLevel="0" collapsed="false">
      <c r="A5594" s="208" t="str">
        <f aca="false">B5594&amp;" "&amp;C5594&amp;" "&amp;D5594</f>
        <v> 0 Financial</v>
      </c>
      <c r="B5594" s="208" t="str">
        <f aca="false">IF((LEFT(N5594,2)="US"),"US","")</f>
        <v/>
      </c>
      <c r="C5594" s="208" t="n">
        <f aca="false">M5594</f>
        <v>0</v>
      </c>
      <c r="D5594" s="208" t="str">
        <f aca="false">IF(ISNUMBER(FIND("Phy",N5594))=TRUE(),"Physical","Financial")</f>
        <v>Financial</v>
      </c>
      <c r="E5594" s="208" t="e">
        <f aca="false">IF(VLOOKUP(S5594,'DD-Lookup'!$J$6:$L$50,3,FALSE())="Monthly",(YEAR(AC5594)-YEAR(AB5594))*12+MONTH(AC5594)-MONTH(AB5594)+1,(AC5594-AB5594+1))</f>
        <v>#N/A</v>
      </c>
      <c r="F5594" s="239" t="e">
        <f aca="false">E5594*SUM(P5594:Q5594)</f>
        <v>#N/A</v>
      </c>
    </row>
    <row r="5595" customFormat="false" ht="12.75" hidden="false" customHeight="false" outlineLevel="0" collapsed="false">
      <c r="A5595" s="208" t="str">
        <f aca="false">B5595&amp;" "&amp;C5595&amp;" "&amp;D5595</f>
        <v> 0 Financial</v>
      </c>
      <c r="B5595" s="208" t="str">
        <f aca="false">IF((LEFT(N5595,2)="US"),"US","")</f>
        <v/>
      </c>
      <c r="C5595" s="208" t="n">
        <f aca="false">M5595</f>
        <v>0</v>
      </c>
      <c r="D5595" s="208" t="str">
        <f aca="false">IF(ISNUMBER(FIND("Phy",N5595))=TRUE(),"Physical","Financial")</f>
        <v>Financial</v>
      </c>
      <c r="E5595" s="208" t="e">
        <f aca="false">IF(VLOOKUP(S5595,'DD-Lookup'!$J$6:$L$50,3,FALSE())="Monthly",(YEAR(AC5595)-YEAR(AB5595))*12+MONTH(AC5595)-MONTH(AB5595)+1,(AC5595-AB5595+1))</f>
        <v>#N/A</v>
      </c>
      <c r="F5595" s="239" t="e">
        <f aca="false">E5595*SUM(P5595:Q5595)</f>
        <v>#N/A</v>
      </c>
    </row>
    <row r="5596" customFormat="false" ht="12.75" hidden="false" customHeight="false" outlineLevel="0" collapsed="false">
      <c r="A5596" s="208" t="str">
        <f aca="false">B5596&amp;" "&amp;C5596&amp;" "&amp;D5596</f>
        <v> 0 Financial</v>
      </c>
      <c r="B5596" s="208" t="str">
        <f aca="false">IF((LEFT(N5596,2)="US"),"US","")</f>
        <v/>
      </c>
      <c r="C5596" s="208" t="n">
        <f aca="false">M5596</f>
        <v>0</v>
      </c>
      <c r="D5596" s="208" t="str">
        <f aca="false">IF(ISNUMBER(FIND("Phy",N5596))=TRUE(),"Physical","Financial")</f>
        <v>Financial</v>
      </c>
      <c r="E5596" s="208" t="e">
        <f aca="false">IF(VLOOKUP(S5596,'DD-Lookup'!$J$6:$L$50,3,FALSE())="Monthly",(YEAR(AC5596)-YEAR(AB5596))*12+MONTH(AC5596)-MONTH(AB5596)+1,(AC5596-AB5596+1))</f>
        <v>#N/A</v>
      </c>
      <c r="F5596" s="239" t="e">
        <f aca="false">E5596*SUM(P5596:Q5596)</f>
        <v>#N/A</v>
      </c>
    </row>
    <row r="5597" customFormat="false" ht="12.75" hidden="false" customHeight="false" outlineLevel="0" collapsed="false">
      <c r="A5597" s="208" t="str">
        <f aca="false">B5597&amp;" "&amp;C5597&amp;" "&amp;D5597</f>
        <v> 0 Financial</v>
      </c>
      <c r="B5597" s="208" t="str">
        <f aca="false">IF((LEFT(N5597,2)="US"),"US","")</f>
        <v/>
      </c>
      <c r="C5597" s="208" t="n">
        <f aca="false">M5597</f>
        <v>0</v>
      </c>
      <c r="D5597" s="208" t="str">
        <f aca="false">IF(ISNUMBER(FIND("Phy",N5597))=TRUE(),"Physical","Financial")</f>
        <v>Financial</v>
      </c>
      <c r="E5597" s="208" t="e">
        <f aca="false">IF(VLOOKUP(S5597,'DD-Lookup'!$J$6:$L$50,3,FALSE())="Monthly",(YEAR(AC5597)-YEAR(AB5597))*12+MONTH(AC5597)-MONTH(AB5597)+1,(AC5597-AB5597+1))</f>
        <v>#N/A</v>
      </c>
      <c r="F5597" s="239" t="e">
        <f aca="false">E5597*SUM(P5597:Q5597)</f>
        <v>#N/A</v>
      </c>
    </row>
    <row r="5598" customFormat="false" ht="12.75" hidden="false" customHeight="false" outlineLevel="0" collapsed="false">
      <c r="A5598" s="208" t="str">
        <f aca="false">B5598&amp;" "&amp;C5598&amp;" "&amp;D5598</f>
        <v> 0 Financial</v>
      </c>
      <c r="B5598" s="208" t="str">
        <f aca="false">IF((LEFT(N5598,2)="US"),"US","")</f>
        <v/>
      </c>
      <c r="C5598" s="208" t="n">
        <f aca="false">M5598</f>
        <v>0</v>
      </c>
      <c r="D5598" s="208" t="str">
        <f aca="false">IF(ISNUMBER(FIND("Phy",N5598))=TRUE(),"Physical","Financial")</f>
        <v>Financial</v>
      </c>
      <c r="E5598" s="208" t="e">
        <f aca="false">IF(VLOOKUP(S5598,'DD-Lookup'!$J$6:$L$50,3,FALSE())="Monthly",(YEAR(AC5598)-YEAR(AB5598))*12+MONTH(AC5598)-MONTH(AB5598)+1,(AC5598-AB5598+1))</f>
        <v>#N/A</v>
      </c>
      <c r="F5598" s="239" t="e">
        <f aca="false">E5598*SUM(P5598:Q5598)</f>
        <v>#N/A</v>
      </c>
    </row>
    <row r="5599" customFormat="false" ht="12.75" hidden="false" customHeight="false" outlineLevel="0" collapsed="false">
      <c r="A5599" s="208" t="str">
        <f aca="false">B5599&amp;" "&amp;C5599&amp;" "&amp;D5599</f>
        <v> 0 Financial</v>
      </c>
      <c r="B5599" s="208" t="str">
        <f aca="false">IF((LEFT(N5599,2)="US"),"US","")</f>
        <v/>
      </c>
      <c r="C5599" s="208" t="n">
        <f aca="false">M5599</f>
        <v>0</v>
      </c>
      <c r="D5599" s="208" t="str">
        <f aca="false">IF(ISNUMBER(FIND("Phy",N5599))=TRUE(),"Physical","Financial")</f>
        <v>Financial</v>
      </c>
      <c r="E5599" s="208" t="e">
        <f aca="false">IF(VLOOKUP(S5599,'DD-Lookup'!$J$6:$L$50,3,FALSE())="Monthly",(YEAR(AC5599)-YEAR(AB5599))*12+MONTH(AC5599)-MONTH(AB5599)+1,(AC5599-AB5599+1))</f>
        <v>#N/A</v>
      </c>
      <c r="F5599" s="239" t="e">
        <f aca="false">E5599*SUM(P5599:Q5599)</f>
        <v>#N/A</v>
      </c>
    </row>
    <row r="5600" customFormat="false" ht="12.75" hidden="false" customHeight="false" outlineLevel="0" collapsed="false">
      <c r="A5600" s="208" t="str">
        <f aca="false">B5600&amp;" "&amp;C5600&amp;" "&amp;D5600</f>
        <v> 0 Financial</v>
      </c>
      <c r="B5600" s="208" t="str">
        <f aca="false">IF((LEFT(N5600,2)="US"),"US","")</f>
        <v/>
      </c>
      <c r="C5600" s="208" t="n">
        <f aca="false">M5600</f>
        <v>0</v>
      </c>
      <c r="D5600" s="208" t="str">
        <f aca="false">IF(ISNUMBER(FIND("Phy",N5600))=TRUE(),"Physical","Financial")</f>
        <v>Financial</v>
      </c>
      <c r="E5600" s="208" t="e">
        <f aca="false">IF(VLOOKUP(S5600,'DD-Lookup'!$J$6:$L$50,3,FALSE())="Monthly",(YEAR(AC5600)-YEAR(AB5600))*12+MONTH(AC5600)-MONTH(AB5600)+1,(AC5600-AB5600+1))</f>
        <v>#N/A</v>
      </c>
      <c r="F5600" s="239" t="e">
        <f aca="false">E5600*SUM(P5600:Q5600)</f>
        <v>#N/A</v>
      </c>
    </row>
    <row r="5601" customFormat="false" ht="12.75" hidden="false" customHeight="false" outlineLevel="0" collapsed="false">
      <c r="A5601" s="208" t="str">
        <f aca="false">B5601&amp;" "&amp;C5601&amp;" "&amp;D5601</f>
        <v> 0 Financial</v>
      </c>
      <c r="B5601" s="208" t="str">
        <f aca="false">IF((LEFT(N5601,2)="US"),"US","")</f>
        <v/>
      </c>
      <c r="C5601" s="208" t="n">
        <f aca="false">M5601</f>
        <v>0</v>
      </c>
      <c r="D5601" s="208" t="str">
        <f aca="false">IF(ISNUMBER(FIND("Phy",N5601))=TRUE(),"Physical","Financial")</f>
        <v>Financial</v>
      </c>
      <c r="E5601" s="208" t="e">
        <f aca="false">IF(VLOOKUP(S5601,'DD-Lookup'!$J$6:$L$50,3,FALSE())="Monthly",(YEAR(AC5601)-YEAR(AB5601))*12+MONTH(AC5601)-MONTH(AB5601)+1,(AC5601-AB5601+1))</f>
        <v>#N/A</v>
      </c>
      <c r="F5601" s="239" t="e">
        <f aca="false">E5601*SUM(P5601:Q5601)</f>
        <v>#N/A</v>
      </c>
    </row>
    <row r="5602" customFormat="false" ht="12.75" hidden="false" customHeight="false" outlineLevel="0" collapsed="false">
      <c r="A5602" s="208" t="str">
        <f aca="false">B5602&amp;" "&amp;C5602&amp;" "&amp;D5602</f>
        <v> 0 Financial</v>
      </c>
      <c r="B5602" s="208" t="str">
        <f aca="false">IF((LEFT(N5602,2)="US"),"US","")</f>
        <v/>
      </c>
      <c r="C5602" s="208" t="n">
        <f aca="false">M5602</f>
        <v>0</v>
      </c>
      <c r="D5602" s="208" t="str">
        <f aca="false">IF(ISNUMBER(FIND("Phy",N5602))=TRUE(),"Physical","Financial")</f>
        <v>Financial</v>
      </c>
      <c r="E5602" s="208" t="e">
        <f aca="false">IF(VLOOKUP(S5602,'DD-Lookup'!$J$6:$L$50,3,FALSE())="Monthly",(YEAR(AC5602)-YEAR(AB5602))*12+MONTH(AC5602)-MONTH(AB5602)+1,(AC5602-AB5602+1))</f>
        <v>#N/A</v>
      </c>
      <c r="F5602" s="239" t="e">
        <f aca="false">E5602*SUM(P5602:Q5602)</f>
        <v>#N/A</v>
      </c>
    </row>
    <row r="5603" customFormat="false" ht="12.75" hidden="false" customHeight="false" outlineLevel="0" collapsed="false">
      <c r="A5603" s="208" t="str">
        <f aca="false">B5603&amp;" "&amp;C5603&amp;" "&amp;D5603</f>
        <v> 0 Financial</v>
      </c>
      <c r="B5603" s="208" t="str">
        <f aca="false">IF((LEFT(N5603,2)="US"),"US","")</f>
        <v/>
      </c>
      <c r="C5603" s="208" t="n">
        <f aca="false">M5603</f>
        <v>0</v>
      </c>
      <c r="D5603" s="208" t="str">
        <f aca="false">IF(ISNUMBER(FIND("Phy",N5603))=TRUE(),"Physical","Financial")</f>
        <v>Financial</v>
      </c>
      <c r="E5603" s="208" t="e">
        <f aca="false">IF(VLOOKUP(S5603,'DD-Lookup'!$J$6:$L$50,3,FALSE())="Monthly",(YEAR(AC5603)-YEAR(AB5603))*12+MONTH(AC5603)-MONTH(AB5603)+1,(AC5603-AB5603+1))</f>
        <v>#N/A</v>
      </c>
      <c r="F5603" s="239" t="e">
        <f aca="false">E5603*SUM(P5603:Q5603)</f>
        <v>#N/A</v>
      </c>
    </row>
    <row r="5604" customFormat="false" ht="12.75" hidden="false" customHeight="false" outlineLevel="0" collapsed="false">
      <c r="A5604" s="208" t="str">
        <f aca="false">B5604&amp;" "&amp;C5604&amp;" "&amp;D5604</f>
        <v> 0 Financial</v>
      </c>
      <c r="B5604" s="208" t="str">
        <f aca="false">IF((LEFT(N5604,2)="US"),"US","")</f>
        <v/>
      </c>
      <c r="C5604" s="208" t="n">
        <f aca="false">M5604</f>
        <v>0</v>
      </c>
      <c r="D5604" s="208" t="str">
        <f aca="false">IF(ISNUMBER(FIND("Phy",N5604))=TRUE(),"Physical","Financial")</f>
        <v>Financial</v>
      </c>
      <c r="E5604" s="208" t="e">
        <f aca="false">IF(VLOOKUP(S5604,'DD-Lookup'!$J$6:$L$50,3,FALSE())="Monthly",(YEAR(AC5604)-YEAR(AB5604))*12+MONTH(AC5604)-MONTH(AB5604)+1,(AC5604-AB5604+1))</f>
        <v>#N/A</v>
      </c>
      <c r="F5604" s="239" t="e">
        <f aca="false">E5604*SUM(P5604:Q5604)</f>
        <v>#N/A</v>
      </c>
    </row>
    <row r="5605" customFormat="false" ht="12.75" hidden="false" customHeight="false" outlineLevel="0" collapsed="false">
      <c r="A5605" s="208" t="str">
        <f aca="false">B5605&amp;" "&amp;C5605&amp;" "&amp;D5605</f>
        <v> 0 Financial</v>
      </c>
      <c r="B5605" s="208" t="str">
        <f aca="false">IF((LEFT(N5605,2)="US"),"US","")</f>
        <v/>
      </c>
      <c r="C5605" s="208" t="n">
        <f aca="false">M5605</f>
        <v>0</v>
      </c>
      <c r="D5605" s="208" t="str">
        <f aca="false">IF(ISNUMBER(FIND("Phy",N5605))=TRUE(),"Physical","Financial")</f>
        <v>Financial</v>
      </c>
      <c r="E5605" s="208" t="e">
        <f aca="false">IF(VLOOKUP(S5605,'DD-Lookup'!$J$6:$L$50,3,FALSE())="Monthly",(YEAR(AC5605)-YEAR(AB5605))*12+MONTH(AC5605)-MONTH(AB5605)+1,(AC5605-AB5605+1))</f>
        <v>#N/A</v>
      </c>
      <c r="F5605" s="239" t="e">
        <f aca="false">E5605*SUM(P5605:Q5605)</f>
        <v>#N/A</v>
      </c>
    </row>
    <row r="5606" customFormat="false" ht="12.75" hidden="false" customHeight="false" outlineLevel="0" collapsed="false">
      <c r="A5606" s="208" t="str">
        <f aca="false">B5606&amp;" "&amp;C5606&amp;" "&amp;D5606</f>
        <v> 0 Financial</v>
      </c>
      <c r="B5606" s="208" t="str">
        <f aca="false">IF((LEFT(N5606,2)="US"),"US","")</f>
        <v/>
      </c>
      <c r="C5606" s="208" t="n">
        <f aca="false">M5606</f>
        <v>0</v>
      </c>
      <c r="D5606" s="208" t="str">
        <f aca="false">IF(ISNUMBER(FIND("Phy",N5606))=TRUE(),"Physical","Financial")</f>
        <v>Financial</v>
      </c>
      <c r="E5606" s="208" t="e">
        <f aca="false">IF(VLOOKUP(S5606,'DD-Lookup'!$J$6:$L$50,3,FALSE())="Monthly",(YEAR(AC5606)-YEAR(AB5606))*12+MONTH(AC5606)-MONTH(AB5606)+1,(AC5606-AB5606+1))</f>
        <v>#N/A</v>
      </c>
      <c r="F5606" s="239" t="e">
        <f aca="false">E5606*SUM(P5606:Q5606)</f>
        <v>#N/A</v>
      </c>
    </row>
    <row r="5607" customFormat="false" ht="12.75" hidden="false" customHeight="false" outlineLevel="0" collapsed="false">
      <c r="A5607" s="208" t="str">
        <f aca="false">B5607&amp;" "&amp;C5607&amp;" "&amp;D5607</f>
        <v> 0 Financial</v>
      </c>
      <c r="B5607" s="208" t="str">
        <f aca="false">IF((LEFT(N5607,2)="US"),"US","")</f>
        <v/>
      </c>
      <c r="C5607" s="208" t="n">
        <f aca="false">M5607</f>
        <v>0</v>
      </c>
      <c r="D5607" s="208" t="str">
        <f aca="false">IF(ISNUMBER(FIND("Phy",N5607))=TRUE(),"Physical","Financial")</f>
        <v>Financial</v>
      </c>
      <c r="E5607" s="208" t="e">
        <f aca="false">IF(VLOOKUP(S5607,'DD-Lookup'!$J$6:$L$50,3,FALSE())="Monthly",(YEAR(AC5607)-YEAR(AB5607))*12+MONTH(AC5607)-MONTH(AB5607)+1,(AC5607-AB5607+1))</f>
        <v>#N/A</v>
      </c>
      <c r="F5607" s="239" t="e">
        <f aca="false">E5607*SUM(P5607:Q5607)</f>
        <v>#N/A</v>
      </c>
    </row>
    <row r="5608" customFormat="false" ht="12.75" hidden="false" customHeight="false" outlineLevel="0" collapsed="false">
      <c r="A5608" s="208" t="str">
        <f aca="false">B5608&amp;" "&amp;C5608&amp;" "&amp;D5608</f>
        <v> 0 Financial</v>
      </c>
      <c r="B5608" s="208" t="str">
        <f aca="false">IF((LEFT(N5608,2)="US"),"US","")</f>
        <v/>
      </c>
      <c r="C5608" s="208" t="n">
        <f aca="false">M5608</f>
        <v>0</v>
      </c>
      <c r="D5608" s="208" t="str">
        <f aca="false">IF(ISNUMBER(FIND("Phy",N5608))=TRUE(),"Physical","Financial")</f>
        <v>Financial</v>
      </c>
      <c r="E5608" s="208" t="e">
        <f aca="false">IF(VLOOKUP(S5608,'DD-Lookup'!$J$6:$L$50,3,FALSE())="Monthly",(YEAR(AC5608)-YEAR(AB5608))*12+MONTH(AC5608)-MONTH(AB5608)+1,(AC5608-AB5608+1))</f>
        <v>#N/A</v>
      </c>
      <c r="F5608" s="239" t="e">
        <f aca="false">E5608*SUM(P5608:Q5608)</f>
        <v>#N/A</v>
      </c>
    </row>
    <row r="5609" customFormat="false" ht="12.75" hidden="false" customHeight="false" outlineLevel="0" collapsed="false">
      <c r="A5609" s="208" t="str">
        <f aca="false">B5609&amp;" "&amp;C5609&amp;" "&amp;D5609</f>
        <v> 0 Financial</v>
      </c>
      <c r="B5609" s="208" t="str">
        <f aca="false">IF((LEFT(N5609,2)="US"),"US","")</f>
        <v/>
      </c>
      <c r="C5609" s="208" t="n">
        <f aca="false">M5609</f>
        <v>0</v>
      </c>
      <c r="D5609" s="208" t="str">
        <f aca="false">IF(ISNUMBER(FIND("Phy",N5609))=TRUE(),"Physical","Financial")</f>
        <v>Financial</v>
      </c>
      <c r="E5609" s="208" t="e">
        <f aca="false">IF(VLOOKUP(S5609,'DD-Lookup'!$J$6:$L$50,3,FALSE())="Monthly",(YEAR(AC5609)-YEAR(AB5609))*12+MONTH(AC5609)-MONTH(AB5609)+1,(AC5609-AB5609+1))</f>
        <v>#N/A</v>
      </c>
      <c r="F5609" s="239" t="e">
        <f aca="false">E5609*SUM(P5609:Q5609)</f>
        <v>#N/A</v>
      </c>
    </row>
    <row r="5610" customFormat="false" ht="12.75" hidden="false" customHeight="false" outlineLevel="0" collapsed="false">
      <c r="A5610" s="208" t="str">
        <f aca="false">B5610&amp;" "&amp;C5610&amp;" "&amp;D5610</f>
        <v> 0 Financial</v>
      </c>
      <c r="B5610" s="208" t="str">
        <f aca="false">IF((LEFT(N5610,2)="US"),"US","")</f>
        <v/>
      </c>
      <c r="C5610" s="208" t="n">
        <f aca="false">M5610</f>
        <v>0</v>
      </c>
      <c r="D5610" s="208" t="str">
        <f aca="false">IF(ISNUMBER(FIND("Phy",N5610))=TRUE(),"Physical","Financial")</f>
        <v>Financial</v>
      </c>
      <c r="E5610" s="208" t="e">
        <f aca="false">IF(VLOOKUP(S5610,'DD-Lookup'!$J$6:$L$50,3,FALSE())="Monthly",(YEAR(AC5610)-YEAR(AB5610))*12+MONTH(AC5610)-MONTH(AB5610)+1,(AC5610-AB5610+1))</f>
        <v>#N/A</v>
      </c>
      <c r="F5610" s="239" t="e">
        <f aca="false">E5610*SUM(P5610:Q5610)</f>
        <v>#N/A</v>
      </c>
    </row>
    <row r="5611" customFormat="false" ht="12.75" hidden="false" customHeight="false" outlineLevel="0" collapsed="false">
      <c r="A5611" s="208" t="str">
        <f aca="false">B5611&amp;" "&amp;C5611&amp;" "&amp;D5611</f>
        <v> 0 Financial</v>
      </c>
      <c r="B5611" s="208" t="str">
        <f aca="false">IF((LEFT(N5611,2)="US"),"US","")</f>
        <v/>
      </c>
      <c r="C5611" s="208" t="n">
        <f aca="false">M5611</f>
        <v>0</v>
      </c>
      <c r="D5611" s="208" t="str">
        <f aca="false">IF(ISNUMBER(FIND("Phy",N5611))=TRUE(),"Physical","Financial")</f>
        <v>Financial</v>
      </c>
      <c r="E5611" s="208" t="e">
        <f aca="false">IF(VLOOKUP(S5611,'DD-Lookup'!$J$6:$L$50,3,FALSE())="Monthly",(YEAR(AC5611)-YEAR(AB5611))*12+MONTH(AC5611)-MONTH(AB5611)+1,(AC5611-AB5611+1))</f>
        <v>#N/A</v>
      </c>
      <c r="F5611" s="239" t="e">
        <f aca="false">E5611*SUM(P5611:Q5611)</f>
        <v>#N/A</v>
      </c>
    </row>
    <row r="5612" customFormat="false" ht="12.75" hidden="false" customHeight="false" outlineLevel="0" collapsed="false">
      <c r="A5612" s="208" t="str">
        <f aca="false">B5612&amp;" "&amp;C5612&amp;" "&amp;D5612</f>
        <v> 0 Financial</v>
      </c>
      <c r="B5612" s="208" t="str">
        <f aca="false">IF((LEFT(N5612,2)="US"),"US","")</f>
        <v/>
      </c>
      <c r="C5612" s="208" t="n">
        <f aca="false">M5612</f>
        <v>0</v>
      </c>
      <c r="D5612" s="208" t="str">
        <f aca="false">IF(ISNUMBER(FIND("Phy",N5612))=TRUE(),"Physical","Financial")</f>
        <v>Financial</v>
      </c>
      <c r="E5612" s="208" t="e">
        <f aca="false">IF(VLOOKUP(S5612,'DD-Lookup'!$J$6:$L$50,3,FALSE())="Monthly",(YEAR(AC5612)-YEAR(AB5612))*12+MONTH(AC5612)-MONTH(AB5612)+1,(AC5612-AB5612+1))</f>
        <v>#N/A</v>
      </c>
      <c r="F5612" s="239" t="e">
        <f aca="false">E5612*SUM(P5612:Q5612)</f>
        <v>#N/A</v>
      </c>
    </row>
    <row r="5613" customFormat="false" ht="12.75" hidden="false" customHeight="false" outlineLevel="0" collapsed="false">
      <c r="A5613" s="208" t="str">
        <f aca="false">B5613&amp;" "&amp;C5613&amp;" "&amp;D5613</f>
        <v> 0 Financial</v>
      </c>
      <c r="B5613" s="208" t="str">
        <f aca="false">IF((LEFT(N5613,2)="US"),"US","")</f>
        <v/>
      </c>
      <c r="C5613" s="208" t="n">
        <f aca="false">M5613</f>
        <v>0</v>
      </c>
      <c r="D5613" s="208" t="str">
        <f aca="false">IF(ISNUMBER(FIND("Phy",N5613))=TRUE(),"Physical","Financial")</f>
        <v>Financial</v>
      </c>
      <c r="E5613" s="208" t="e">
        <f aca="false">IF(VLOOKUP(S5613,'DD-Lookup'!$J$6:$L$50,3,FALSE())="Monthly",(YEAR(AC5613)-YEAR(AB5613))*12+MONTH(AC5613)-MONTH(AB5613)+1,(AC5613-AB5613+1))</f>
        <v>#N/A</v>
      </c>
      <c r="F5613" s="239" t="e">
        <f aca="false">E5613*SUM(P5613:Q5613)</f>
        <v>#N/A</v>
      </c>
    </row>
    <row r="5614" customFormat="false" ht="12.75" hidden="false" customHeight="false" outlineLevel="0" collapsed="false">
      <c r="A5614" s="208" t="str">
        <f aca="false">B5614&amp;" "&amp;C5614&amp;" "&amp;D5614</f>
        <v> 0 Financial</v>
      </c>
      <c r="B5614" s="208" t="str">
        <f aca="false">IF((LEFT(N5614,2)="US"),"US","")</f>
        <v/>
      </c>
      <c r="C5614" s="208" t="n">
        <f aca="false">M5614</f>
        <v>0</v>
      </c>
      <c r="D5614" s="208" t="str">
        <f aca="false">IF(ISNUMBER(FIND("Phy",N5614))=TRUE(),"Physical","Financial")</f>
        <v>Financial</v>
      </c>
      <c r="E5614" s="208" t="e">
        <f aca="false">IF(VLOOKUP(S5614,'DD-Lookup'!$J$6:$L$50,3,FALSE())="Monthly",(YEAR(AC5614)-YEAR(AB5614))*12+MONTH(AC5614)-MONTH(AB5614)+1,(AC5614-AB5614+1))</f>
        <v>#N/A</v>
      </c>
      <c r="F5614" s="239" t="e">
        <f aca="false">E5614*SUM(P5614:Q5614)</f>
        <v>#N/A</v>
      </c>
    </row>
    <row r="5615" customFormat="false" ht="12.75" hidden="false" customHeight="false" outlineLevel="0" collapsed="false">
      <c r="A5615" s="208" t="str">
        <f aca="false">B5615&amp;" "&amp;C5615&amp;" "&amp;D5615</f>
        <v> 0 Financial</v>
      </c>
      <c r="B5615" s="208" t="str">
        <f aca="false">IF((LEFT(N5615,2)="US"),"US","")</f>
        <v/>
      </c>
      <c r="C5615" s="208" t="n">
        <f aca="false">M5615</f>
        <v>0</v>
      </c>
      <c r="D5615" s="208" t="str">
        <f aca="false">IF(ISNUMBER(FIND("Phy",N5615))=TRUE(),"Physical","Financial")</f>
        <v>Financial</v>
      </c>
      <c r="E5615" s="208" t="e">
        <f aca="false">IF(VLOOKUP(S5615,'DD-Lookup'!$J$6:$L$50,3,FALSE())="Monthly",(YEAR(AC5615)-YEAR(AB5615))*12+MONTH(AC5615)-MONTH(AB5615)+1,(AC5615-AB5615+1))</f>
        <v>#N/A</v>
      </c>
      <c r="F5615" s="239" t="e">
        <f aca="false">E5615*SUM(P5615:Q5615)</f>
        <v>#N/A</v>
      </c>
    </row>
    <row r="5616" customFormat="false" ht="12.75" hidden="false" customHeight="false" outlineLevel="0" collapsed="false">
      <c r="A5616" s="208" t="str">
        <f aca="false">B5616&amp;" "&amp;C5616&amp;" "&amp;D5616</f>
        <v> 0 Financial</v>
      </c>
      <c r="B5616" s="208" t="str">
        <f aca="false">IF((LEFT(N5616,2)="US"),"US","")</f>
        <v/>
      </c>
      <c r="C5616" s="208" t="n">
        <f aca="false">M5616</f>
        <v>0</v>
      </c>
      <c r="D5616" s="208" t="str">
        <f aca="false">IF(ISNUMBER(FIND("Phy",N5616))=TRUE(),"Physical","Financial")</f>
        <v>Financial</v>
      </c>
      <c r="E5616" s="208" t="e">
        <f aca="false">IF(VLOOKUP(S5616,'DD-Lookup'!$J$6:$L$50,3,FALSE())="Monthly",(YEAR(AC5616)-YEAR(AB5616))*12+MONTH(AC5616)-MONTH(AB5616)+1,(AC5616-AB5616+1))</f>
        <v>#N/A</v>
      </c>
      <c r="F5616" s="239" t="e">
        <f aca="false">E5616*SUM(P5616:Q5616)</f>
        <v>#N/A</v>
      </c>
    </row>
    <row r="5617" customFormat="false" ht="12.75" hidden="false" customHeight="false" outlineLevel="0" collapsed="false">
      <c r="A5617" s="208" t="str">
        <f aca="false">B5617&amp;" "&amp;C5617&amp;" "&amp;D5617</f>
        <v> 0 Financial</v>
      </c>
      <c r="B5617" s="208" t="str">
        <f aca="false">IF((LEFT(N5617,2)="US"),"US","")</f>
        <v/>
      </c>
      <c r="C5617" s="208" t="n">
        <f aca="false">M5617</f>
        <v>0</v>
      </c>
      <c r="D5617" s="208" t="str">
        <f aca="false">IF(ISNUMBER(FIND("Phy",N5617))=TRUE(),"Physical","Financial")</f>
        <v>Financial</v>
      </c>
      <c r="E5617" s="208" t="e">
        <f aca="false">IF(VLOOKUP(S5617,'DD-Lookup'!$J$6:$L$50,3,FALSE())="Monthly",(YEAR(AC5617)-YEAR(AB5617))*12+MONTH(AC5617)-MONTH(AB5617)+1,(AC5617-AB5617+1))</f>
        <v>#N/A</v>
      </c>
      <c r="F5617" s="239" t="e">
        <f aca="false">E5617*SUM(P5617:Q5617)</f>
        <v>#N/A</v>
      </c>
    </row>
    <row r="5618" customFormat="false" ht="12.75" hidden="false" customHeight="false" outlineLevel="0" collapsed="false">
      <c r="A5618" s="208" t="str">
        <f aca="false">B5618&amp;" "&amp;C5618&amp;" "&amp;D5618</f>
        <v> 0 Financial</v>
      </c>
      <c r="B5618" s="208" t="str">
        <f aca="false">IF((LEFT(N5618,2)="US"),"US","")</f>
        <v/>
      </c>
      <c r="C5618" s="208" t="n">
        <f aca="false">M5618</f>
        <v>0</v>
      </c>
      <c r="D5618" s="208" t="str">
        <f aca="false">IF(ISNUMBER(FIND("Phy",N5618))=TRUE(),"Physical","Financial")</f>
        <v>Financial</v>
      </c>
      <c r="E5618" s="208" t="e">
        <f aca="false">IF(VLOOKUP(S5618,'DD-Lookup'!$J$6:$L$50,3,FALSE())="Monthly",(YEAR(AC5618)-YEAR(AB5618))*12+MONTH(AC5618)-MONTH(AB5618)+1,(AC5618-AB5618+1))</f>
        <v>#N/A</v>
      </c>
      <c r="F5618" s="239" t="e">
        <f aca="false">E5618*SUM(P5618:Q5618)</f>
        <v>#N/A</v>
      </c>
    </row>
    <row r="5619" customFormat="false" ht="12.75" hidden="false" customHeight="false" outlineLevel="0" collapsed="false">
      <c r="A5619" s="208" t="str">
        <f aca="false">B5619&amp;" "&amp;C5619&amp;" "&amp;D5619</f>
        <v> 0 Financial</v>
      </c>
      <c r="B5619" s="208" t="str">
        <f aca="false">IF((LEFT(N5619,2)="US"),"US","")</f>
        <v/>
      </c>
      <c r="C5619" s="208" t="n">
        <f aca="false">M5619</f>
        <v>0</v>
      </c>
      <c r="D5619" s="208" t="str">
        <f aca="false">IF(ISNUMBER(FIND("Phy",N5619))=TRUE(),"Physical","Financial")</f>
        <v>Financial</v>
      </c>
      <c r="E5619" s="208" t="e">
        <f aca="false">IF(VLOOKUP(S5619,'DD-Lookup'!$J$6:$L$50,3,FALSE())="Monthly",(YEAR(AC5619)-YEAR(AB5619))*12+MONTH(AC5619)-MONTH(AB5619)+1,(AC5619-AB5619+1))</f>
        <v>#N/A</v>
      </c>
      <c r="F5619" s="239" t="e">
        <f aca="false">E5619*SUM(P5619:Q5619)</f>
        <v>#N/A</v>
      </c>
    </row>
    <row r="5620" customFormat="false" ht="12.75" hidden="false" customHeight="false" outlineLevel="0" collapsed="false">
      <c r="A5620" s="208" t="str">
        <f aca="false">B5620&amp;" "&amp;C5620&amp;" "&amp;D5620</f>
        <v> 0 Financial</v>
      </c>
      <c r="B5620" s="208" t="str">
        <f aca="false">IF((LEFT(N5620,2)="US"),"US","")</f>
        <v/>
      </c>
      <c r="C5620" s="208" t="n">
        <f aca="false">M5620</f>
        <v>0</v>
      </c>
      <c r="D5620" s="208" t="str">
        <f aca="false">IF(ISNUMBER(FIND("Phy",N5620))=TRUE(),"Physical","Financial")</f>
        <v>Financial</v>
      </c>
      <c r="E5620" s="208" t="e">
        <f aca="false">IF(VLOOKUP(S5620,'DD-Lookup'!$J$6:$L$50,3,FALSE())="Monthly",(YEAR(AC5620)-YEAR(AB5620))*12+MONTH(AC5620)-MONTH(AB5620)+1,(AC5620-AB5620+1))</f>
        <v>#N/A</v>
      </c>
      <c r="F5620" s="239" t="e">
        <f aca="false">E5620*SUM(P5620:Q5620)</f>
        <v>#N/A</v>
      </c>
    </row>
    <row r="5621" customFormat="false" ht="12.75" hidden="false" customHeight="false" outlineLevel="0" collapsed="false">
      <c r="A5621" s="208" t="str">
        <f aca="false">B5621&amp;" "&amp;C5621&amp;" "&amp;D5621</f>
        <v> 0 Financial</v>
      </c>
      <c r="B5621" s="208" t="str">
        <f aca="false">IF((LEFT(N5621,2)="US"),"US","")</f>
        <v/>
      </c>
      <c r="C5621" s="208" t="n">
        <f aca="false">M5621</f>
        <v>0</v>
      </c>
      <c r="D5621" s="208" t="str">
        <f aca="false">IF(ISNUMBER(FIND("Phy",N5621))=TRUE(),"Physical","Financial")</f>
        <v>Financial</v>
      </c>
      <c r="E5621" s="208" t="e">
        <f aca="false">IF(VLOOKUP(S5621,'DD-Lookup'!$J$6:$L$50,3,FALSE())="Monthly",(YEAR(AC5621)-YEAR(AB5621))*12+MONTH(AC5621)-MONTH(AB5621)+1,(AC5621-AB5621+1))</f>
        <v>#N/A</v>
      </c>
      <c r="F5621" s="239" t="e">
        <f aca="false">E5621*SUM(P5621:Q5621)</f>
        <v>#N/A</v>
      </c>
    </row>
    <row r="5622" customFormat="false" ht="12.75" hidden="false" customHeight="false" outlineLevel="0" collapsed="false">
      <c r="A5622" s="208" t="str">
        <f aca="false">B5622&amp;" "&amp;C5622&amp;" "&amp;D5622</f>
        <v> 0 Financial</v>
      </c>
      <c r="B5622" s="208" t="str">
        <f aca="false">IF((LEFT(N5622,2)="US"),"US","")</f>
        <v/>
      </c>
      <c r="C5622" s="208" t="n">
        <f aca="false">M5622</f>
        <v>0</v>
      </c>
      <c r="D5622" s="208" t="str">
        <f aca="false">IF(ISNUMBER(FIND("Phy",N5622))=TRUE(),"Physical","Financial")</f>
        <v>Financial</v>
      </c>
      <c r="E5622" s="208" t="e">
        <f aca="false">IF(VLOOKUP(S5622,'DD-Lookup'!$J$6:$L$50,3,FALSE())="Monthly",(YEAR(AC5622)-YEAR(AB5622))*12+MONTH(AC5622)-MONTH(AB5622)+1,(AC5622-AB5622+1))</f>
        <v>#N/A</v>
      </c>
      <c r="F5622" s="239" t="e">
        <f aca="false">E5622*SUM(P5622:Q5622)</f>
        <v>#N/A</v>
      </c>
    </row>
    <row r="5623" customFormat="false" ht="12.75" hidden="false" customHeight="false" outlineLevel="0" collapsed="false">
      <c r="A5623" s="208" t="str">
        <f aca="false">B5623&amp;" "&amp;C5623&amp;" "&amp;D5623</f>
        <v> 0 Financial</v>
      </c>
      <c r="B5623" s="208" t="str">
        <f aca="false">IF((LEFT(N5623,2)="US"),"US","")</f>
        <v/>
      </c>
      <c r="C5623" s="208" t="n">
        <f aca="false">M5623</f>
        <v>0</v>
      </c>
      <c r="D5623" s="208" t="str">
        <f aca="false">IF(ISNUMBER(FIND("Phy",N5623))=TRUE(),"Physical","Financial")</f>
        <v>Financial</v>
      </c>
      <c r="E5623" s="208" t="e">
        <f aca="false">IF(VLOOKUP(S5623,'DD-Lookup'!$J$6:$L$50,3,FALSE())="Monthly",(YEAR(AC5623)-YEAR(AB5623))*12+MONTH(AC5623)-MONTH(AB5623)+1,(AC5623-AB5623+1))</f>
        <v>#N/A</v>
      </c>
      <c r="F5623" s="239" t="e">
        <f aca="false">E5623*SUM(P5623:Q5623)</f>
        <v>#N/A</v>
      </c>
    </row>
    <row r="5624" customFormat="false" ht="12.75" hidden="false" customHeight="false" outlineLevel="0" collapsed="false">
      <c r="A5624" s="208" t="str">
        <f aca="false">B5624&amp;" "&amp;C5624&amp;" "&amp;D5624</f>
        <v> 0 Financial</v>
      </c>
      <c r="B5624" s="208" t="str">
        <f aca="false">IF((LEFT(N5624,2)="US"),"US","")</f>
        <v/>
      </c>
      <c r="C5624" s="208" t="n">
        <f aca="false">M5624</f>
        <v>0</v>
      </c>
      <c r="D5624" s="208" t="str">
        <f aca="false">IF(ISNUMBER(FIND("Phy",N5624))=TRUE(),"Physical","Financial")</f>
        <v>Financial</v>
      </c>
      <c r="E5624" s="208" t="e">
        <f aca="false">IF(VLOOKUP(S5624,'DD-Lookup'!$J$6:$L$50,3,FALSE())="Monthly",(YEAR(AC5624)-YEAR(AB5624))*12+MONTH(AC5624)-MONTH(AB5624)+1,(AC5624-AB5624+1))</f>
        <v>#N/A</v>
      </c>
      <c r="F5624" s="239" t="e">
        <f aca="false">E5624*SUM(P5624:Q5624)</f>
        <v>#N/A</v>
      </c>
    </row>
    <row r="5625" customFormat="false" ht="12.75" hidden="false" customHeight="false" outlineLevel="0" collapsed="false">
      <c r="A5625" s="208" t="str">
        <f aca="false">B5625&amp;" "&amp;C5625&amp;" "&amp;D5625</f>
        <v> 0 Financial</v>
      </c>
      <c r="B5625" s="208" t="str">
        <f aca="false">IF((LEFT(N5625,2)="US"),"US","")</f>
        <v/>
      </c>
      <c r="C5625" s="208" t="n">
        <f aca="false">M5625</f>
        <v>0</v>
      </c>
      <c r="D5625" s="208" t="str">
        <f aca="false">IF(ISNUMBER(FIND("Phy",N5625))=TRUE(),"Physical","Financial")</f>
        <v>Financial</v>
      </c>
      <c r="E5625" s="208" t="e">
        <f aca="false">IF(VLOOKUP(S5625,'DD-Lookup'!$J$6:$L$50,3,FALSE())="Monthly",(YEAR(AC5625)-YEAR(AB5625))*12+MONTH(AC5625)-MONTH(AB5625)+1,(AC5625-AB5625+1))</f>
        <v>#N/A</v>
      </c>
      <c r="F5625" s="239" t="e">
        <f aca="false">E5625*SUM(P5625:Q5625)</f>
        <v>#N/A</v>
      </c>
    </row>
    <row r="5626" customFormat="false" ht="12.75" hidden="false" customHeight="false" outlineLevel="0" collapsed="false">
      <c r="A5626" s="208" t="str">
        <f aca="false">B5626&amp;" "&amp;C5626&amp;" "&amp;D5626</f>
        <v> 0 Financial</v>
      </c>
      <c r="B5626" s="208" t="str">
        <f aca="false">IF((LEFT(N5626,2)="US"),"US","")</f>
        <v/>
      </c>
      <c r="C5626" s="208" t="n">
        <f aca="false">M5626</f>
        <v>0</v>
      </c>
      <c r="D5626" s="208" t="str">
        <f aca="false">IF(ISNUMBER(FIND("Phy",N5626))=TRUE(),"Physical","Financial")</f>
        <v>Financial</v>
      </c>
      <c r="E5626" s="208" t="e">
        <f aca="false">IF(VLOOKUP(S5626,'DD-Lookup'!$J$6:$L$50,3,FALSE())="Monthly",(YEAR(AC5626)-YEAR(AB5626))*12+MONTH(AC5626)-MONTH(AB5626)+1,(AC5626-AB5626+1))</f>
        <v>#N/A</v>
      </c>
      <c r="F5626" s="239" t="e">
        <f aca="false">E5626*SUM(P5626:Q5626)</f>
        <v>#N/A</v>
      </c>
    </row>
    <row r="5627" customFormat="false" ht="12.75" hidden="false" customHeight="false" outlineLevel="0" collapsed="false">
      <c r="A5627" s="208" t="str">
        <f aca="false">B5627&amp;" "&amp;C5627&amp;" "&amp;D5627</f>
        <v> 0 Financial</v>
      </c>
      <c r="B5627" s="208" t="str">
        <f aca="false">IF((LEFT(N5627,2)="US"),"US","")</f>
        <v/>
      </c>
      <c r="C5627" s="208" t="n">
        <f aca="false">M5627</f>
        <v>0</v>
      </c>
      <c r="D5627" s="208" t="str">
        <f aca="false">IF(ISNUMBER(FIND("Phy",N5627))=TRUE(),"Physical","Financial")</f>
        <v>Financial</v>
      </c>
      <c r="E5627" s="208" t="e">
        <f aca="false">IF(VLOOKUP(S5627,'DD-Lookup'!$J$6:$L$50,3,FALSE())="Monthly",(YEAR(AC5627)-YEAR(AB5627))*12+MONTH(AC5627)-MONTH(AB5627)+1,(AC5627-AB5627+1))</f>
        <v>#N/A</v>
      </c>
      <c r="F5627" s="239" t="e">
        <f aca="false">E5627*SUM(P5627:Q5627)</f>
        <v>#N/A</v>
      </c>
    </row>
    <row r="5628" customFormat="false" ht="12.75" hidden="false" customHeight="false" outlineLevel="0" collapsed="false">
      <c r="A5628" s="208" t="str">
        <f aca="false">B5628&amp;" "&amp;C5628&amp;" "&amp;D5628</f>
        <v> 0 Financial</v>
      </c>
      <c r="B5628" s="208" t="str">
        <f aca="false">IF((LEFT(N5628,2)="US"),"US","")</f>
        <v/>
      </c>
      <c r="C5628" s="208" t="n">
        <f aca="false">M5628</f>
        <v>0</v>
      </c>
      <c r="D5628" s="208" t="str">
        <f aca="false">IF(ISNUMBER(FIND("Phy",N5628))=TRUE(),"Physical","Financial")</f>
        <v>Financial</v>
      </c>
      <c r="E5628" s="208" t="e">
        <f aca="false">IF(VLOOKUP(S5628,'DD-Lookup'!$J$6:$L$50,3,FALSE())="Monthly",(YEAR(AC5628)-YEAR(AB5628))*12+MONTH(AC5628)-MONTH(AB5628)+1,(AC5628-AB5628+1))</f>
        <v>#N/A</v>
      </c>
      <c r="F5628" s="239" t="e">
        <f aca="false">E5628*SUM(P5628:Q5628)</f>
        <v>#N/A</v>
      </c>
    </row>
    <row r="5629" customFormat="false" ht="12.75" hidden="false" customHeight="false" outlineLevel="0" collapsed="false">
      <c r="A5629" s="208" t="str">
        <f aca="false">B5629&amp;" "&amp;C5629&amp;" "&amp;D5629</f>
        <v> 0 Financial</v>
      </c>
      <c r="B5629" s="208" t="str">
        <f aca="false">IF((LEFT(N5629,2)="US"),"US","")</f>
        <v/>
      </c>
      <c r="C5629" s="208" t="n">
        <f aca="false">M5629</f>
        <v>0</v>
      </c>
      <c r="D5629" s="208" t="str">
        <f aca="false">IF(ISNUMBER(FIND("Phy",N5629))=TRUE(),"Physical","Financial")</f>
        <v>Financial</v>
      </c>
      <c r="E5629" s="208" t="e">
        <f aca="false">IF(VLOOKUP(S5629,'DD-Lookup'!$J$6:$L$50,3,FALSE())="Monthly",(YEAR(AC5629)-YEAR(AB5629))*12+MONTH(AC5629)-MONTH(AB5629)+1,(AC5629-AB5629+1))</f>
        <v>#N/A</v>
      </c>
      <c r="F5629" s="239" t="e">
        <f aca="false">E5629*SUM(P5629:Q5629)</f>
        <v>#N/A</v>
      </c>
    </row>
    <row r="5630" customFormat="false" ht="12.75" hidden="false" customHeight="false" outlineLevel="0" collapsed="false">
      <c r="A5630" s="208" t="str">
        <f aca="false">B5630&amp;" "&amp;C5630&amp;" "&amp;D5630</f>
        <v> 0 Financial</v>
      </c>
      <c r="B5630" s="208" t="str">
        <f aca="false">IF((LEFT(N5630,2)="US"),"US","")</f>
        <v/>
      </c>
      <c r="C5630" s="208" t="n">
        <f aca="false">M5630</f>
        <v>0</v>
      </c>
      <c r="D5630" s="208" t="str">
        <f aca="false">IF(ISNUMBER(FIND("Phy",N5630))=TRUE(),"Physical","Financial")</f>
        <v>Financial</v>
      </c>
      <c r="E5630" s="208" t="e">
        <f aca="false">IF(VLOOKUP(S5630,'DD-Lookup'!$J$6:$L$50,3,FALSE())="Monthly",(YEAR(AC5630)-YEAR(AB5630))*12+MONTH(AC5630)-MONTH(AB5630)+1,(AC5630-AB5630+1))</f>
        <v>#N/A</v>
      </c>
      <c r="F5630" s="239" t="e">
        <f aca="false">E5630*SUM(P5630:Q5630)</f>
        <v>#N/A</v>
      </c>
    </row>
    <row r="5631" customFormat="false" ht="12.75" hidden="false" customHeight="false" outlineLevel="0" collapsed="false">
      <c r="A5631" s="208" t="str">
        <f aca="false">B5631&amp;" "&amp;C5631&amp;" "&amp;D5631</f>
        <v> 0 Financial</v>
      </c>
      <c r="B5631" s="208" t="str">
        <f aca="false">IF((LEFT(N5631,2)="US"),"US","")</f>
        <v/>
      </c>
      <c r="C5631" s="208" t="n">
        <f aca="false">M5631</f>
        <v>0</v>
      </c>
      <c r="D5631" s="208" t="str">
        <f aca="false">IF(ISNUMBER(FIND("Phy",N5631))=TRUE(),"Physical","Financial")</f>
        <v>Financial</v>
      </c>
      <c r="E5631" s="208" t="e">
        <f aca="false">IF(VLOOKUP(S5631,'DD-Lookup'!$J$6:$L$50,3,FALSE())="Monthly",(YEAR(AC5631)-YEAR(AB5631))*12+MONTH(AC5631)-MONTH(AB5631)+1,(AC5631-AB5631+1))</f>
        <v>#N/A</v>
      </c>
      <c r="F5631" s="239" t="e">
        <f aca="false">E5631*SUM(P5631:Q5631)</f>
        <v>#N/A</v>
      </c>
    </row>
    <row r="5632" customFormat="false" ht="12.75" hidden="false" customHeight="false" outlineLevel="0" collapsed="false">
      <c r="A5632" s="208" t="str">
        <f aca="false">B5632&amp;" "&amp;C5632&amp;" "&amp;D5632</f>
        <v> 0 Financial</v>
      </c>
      <c r="B5632" s="208" t="str">
        <f aca="false">IF((LEFT(N5632,2)="US"),"US","")</f>
        <v/>
      </c>
      <c r="C5632" s="208" t="n">
        <f aca="false">M5632</f>
        <v>0</v>
      </c>
      <c r="D5632" s="208" t="str">
        <f aca="false">IF(ISNUMBER(FIND("Phy",N5632))=TRUE(),"Physical","Financial")</f>
        <v>Financial</v>
      </c>
      <c r="E5632" s="208" t="e">
        <f aca="false">IF(VLOOKUP(S5632,'DD-Lookup'!$J$6:$L$50,3,FALSE())="Monthly",(YEAR(AC5632)-YEAR(AB5632))*12+MONTH(AC5632)-MONTH(AB5632)+1,(AC5632-AB5632+1))</f>
        <v>#N/A</v>
      </c>
      <c r="F5632" s="239" t="e">
        <f aca="false">E5632*SUM(P5632:Q5632)</f>
        <v>#N/A</v>
      </c>
    </row>
    <row r="5633" customFormat="false" ht="12.75" hidden="false" customHeight="false" outlineLevel="0" collapsed="false">
      <c r="A5633" s="208" t="str">
        <f aca="false">B5633&amp;" "&amp;C5633&amp;" "&amp;D5633</f>
        <v> 0 Financial</v>
      </c>
      <c r="B5633" s="208" t="str">
        <f aca="false">IF((LEFT(N5633,2)="US"),"US","")</f>
        <v/>
      </c>
      <c r="C5633" s="208" t="n">
        <f aca="false">M5633</f>
        <v>0</v>
      </c>
      <c r="D5633" s="208" t="str">
        <f aca="false">IF(ISNUMBER(FIND("Phy",N5633))=TRUE(),"Physical","Financial")</f>
        <v>Financial</v>
      </c>
      <c r="E5633" s="208" t="e">
        <f aca="false">IF(VLOOKUP(S5633,'DD-Lookup'!$J$6:$L$50,3,FALSE())="Monthly",(YEAR(AC5633)-YEAR(AB5633))*12+MONTH(AC5633)-MONTH(AB5633)+1,(AC5633-AB5633+1))</f>
        <v>#N/A</v>
      </c>
      <c r="F5633" s="239" t="e">
        <f aca="false">E5633*SUM(P5633:Q5633)</f>
        <v>#N/A</v>
      </c>
    </row>
    <row r="5634" customFormat="false" ht="12.75" hidden="false" customHeight="false" outlineLevel="0" collapsed="false">
      <c r="A5634" s="208" t="str">
        <f aca="false">B5634&amp;" "&amp;C5634&amp;" "&amp;D5634</f>
        <v> 0 Financial</v>
      </c>
      <c r="B5634" s="208" t="str">
        <f aca="false">IF((LEFT(N5634,2)="US"),"US","")</f>
        <v/>
      </c>
      <c r="C5634" s="208" t="n">
        <f aca="false">M5634</f>
        <v>0</v>
      </c>
      <c r="D5634" s="208" t="str">
        <f aca="false">IF(ISNUMBER(FIND("Phy",N5634))=TRUE(),"Physical","Financial")</f>
        <v>Financial</v>
      </c>
      <c r="E5634" s="208" t="e">
        <f aca="false">IF(VLOOKUP(S5634,'DD-Lookup'!$J$6:$L$50,3,FALSE())="Monthly",(YEAR(AC5634)-YEAR(AB5634))*12+MONTH(AC5634)-MONTH(AB5634)+1,(AC5634-AB5634+1))</f>
        <v>#N/A</v>
      </c>
      <c r="F5634" s="239" t="e">
        <f aca="false">E5634*SUM(P5634:Q5634)</f>
        <v>#N/A</v>
      </c>
    </row>
    <row r="5635" customFormat="false" ht="12.75" hidden="false" customHeight="false" outlineLevel="0" collapsed="false">
      <c r="A5635" s="208" t="str">
        <f aca="false">B5635&amp;" "&amp;C5635&amp;" "&amp;D5635</f>
        <v> 0 Financial</v>
      </c>
      <c r="B5635" s="208" t="str">
        <f aca="false">IF((LEFT(N5635,2)="US"),"US","")</f>
        <v/>
      </c>
      <c r="C5635" s="208" t="n">
        <f aca="false">M5635</f>
        <v>0</v>
      </c>
      <c r="D5635" s="208" t="str">
        <f aca="false">IF(ISNUMBER(FIND("Phy",N5635))=TRUE(),"Physical","Financial")</f>
        <v>Financial</v>
      </c>
      <c r="E5635" s="208" t="e">
        <f aca="false">IF(VLOOKUP(S5635,'DD-Lookup'!$J$6:$L$50,3,FALSE())="Monthly",(YEAR(AC5635)-YEAR(AB5635))*12+MONTH(AC5635)-MONTH(AB5635)+1,(AC5635-AB5635+1))</f>
        <v>#N/A</v>
      </c>
      <c r="F5635" s="239" t="e">
        <f aca="false">E5635*SUM(P5635:Q5635)</f>
        <v>#N/A</v>
      </c>
    </row>
    <row r="5636" customFormat="false" ht="12.75" hidden="false" customHeight="false" outlineLevel="0" collapsed="false">
      <c r="A5636" s="208" t="str">
        <f aca="false">B5636&amp;" "&amp;C5636&amp;" "&amp;D5636</f>
        <v> 0 Financial</v>
      </c>
      <c r="B5636" s="208" t="str">
        <f aca="false">IF((LEFT(N5636,2)="US"),"US","")</f>
        <v/>
      </c>
      <c r="C5636" s="208" t="n">
        <f aca="false">M5636</f>
        <v>0</v>
      </c>
      <c r="D5636" s="208" t="str">
        <f aca="false">IF(ISNUMBER(FIND("Phy",N5636))=TRUE(),"Physical","Financial")</f>
        <v>Financial</v>
      </c>
      <c r="E5636" s="208" t="e">
        <f aca="false">IF(VLOOKUP(S5636,'DD-Lookup'!$J$6:$L$50,3,FALSE())="Monthly",(YEAR(AC5636)-YEAR(AB5636))*12+MONTH(AC5636)-MONTH(AB5636)+1,(AC5636-AB5636+1))</f>
        <v>#N/A</v>
      </c>
      <c r="F5636" s="239" t="e">
        <f aca="false">E5636*SUM(P5636:Q5636)</f>
        <v>#N/A</v>
      </c>
    </row>
    <row r="5637" customFormat="false" ht="12.75" hidden="false" customHeight="false" outlineLevel="0" collapsed="false">
      <c r="A5637" s="208" t="str">
        <f aca="false">B5637&amp;" "&amp;C5637&amp;" "&amp;D5637</f>
        <v> 0 Financial</v>
      </c>
      <c r="B5637" s="208" t="str">
        <f aca="false">IF((LEFT(N5637,2)="US"),"US","")</f>
        <v/>
      </c>
      <c r="C5637" s="208" t="n">
        <f aca="false">M5637</f>
        <v>0</v>
      </c>
      <c r="D5637" s="208" t="str">
        <f aca="false">IF(ISNUMBER(FIND("Phy",N5637))=TRUE(),"Physical","Financial")</f>
        <v>Financial</v>
      </c>
      <c r="E5637" s="208" t="e">
        <f aca="false">IF(VLOOKUP(S5637,'DD-Lookup'!$J$6:$L$50,3,FALSE())="Monthly",(YEAR(AC5637)-YEAR(AB5637))*12+MONTH(AC5637)-MONTH(AB5637)+1,(AC5637-AB5637+1))</f>
        <v>#N/A</v>
      </c>
      <c r="F5637" s="239" t="e">
        <f aca="false">E5637*SUM(P5637:Q5637)</f>
        <v>#N/A</v>
      </c>
    </row>
    <row r="5638" customFormat="false" ht="12.75" hidden="false" customHeight="false" outlineLevel="0" collapsed="false">
      <c r="A5638" s="208" t="str">
        <f aca="false">B5638&amp;" "&amp;C5638&amp;" "&amp;D5638</f>
        <v> 0 Financial</v>
      </c>
      <c r="B5638" s="208" t="str">
        <f aca="false">IF((LEFT(N5638,2)="US"),"US","")</f>
        <v/>
      </c>
      <c r="C5638" s="208" t="n">
        <f aca="false">M5638</f>
        <v>0</v>
      </c>
      <c r="D5638" s="208" t="str">
        <f aca="false">IF(ISNUMBER(FIND("Phy",N5638))=TRUE(),"Physical","Financial")</f>
        <v>Financial</v>
      </c>
      <c r="E5638" s="208" t="e">
        <f aca="false">IF(VLOOKUP(S5638,'DD-Lookup'!$J$6:$L$50,3,FALSE())="Monthly",(YEAR(AC5638)-YEAR(AB5638))*12+MONTH(AC5638)-MONTH(AB5638)+1,(AC5638-AB5638+1))</f>
        <v>#N/A</v>
      </c>
      <c r="F5638" s="239" t="e">
        <f aca="false">E5638*SUM(P5638:Q5638)</f>
        <v>#N/A</v>
      </c>
    </row>
    <row r="5639" customFormat="false" ht="12.75" hidden="false" customHeight="false" outlineLevel="0" collapsed="false">
      <c r="A5639" s="208" t="str">
        <f aca="false">B5639&amp;" "&amp;C5639&amp;" "&amp;D5639</f>
        <v> 0 Financial</v>
      </c>
      <c r="B5639" s="208" t="str">
        <f aca="false">IF((LEFT(N5639,2)="US"),"US","")</f>
        <v/>
      </c>
      <c r="C5639" s="208" t="n">
        <f aca="false">M5639</f>
        <v>0</v>
      </c>
      <c r="D5639" s="208" t="str">
        <f aca="false">IF(ISNUMBER(FIND("Phy",N5639))=TRUE(),"Physical","Financial")</f>
        <v>Financial</v>
      </c>
      <c r="E5639" s="208" t="e">
        <f aca="false">IF(VLOOKUP(S5639,'DD-Lookup'!$J$6:$L$50,3,FALSE())="Monthly",(YEAR(AC5639)-YEAR(AB5639))*12+MONTH(AC5639)-MONTH(AB5639)+1,(AC5639-AB5639+1))</f>
        <v>#N/A</v>
      </c>
      <c r="F5639" s="239" t="e">
        <f aca="false">E5639*SUM(P5639:Q5639)</f>
        <v>#N/A</v>
      </c>
    </row>
    <row r="5640" customFormat="false" ht="12.75" hidden="false" customHeight="false" outlineLevel="0" collapsed="false">
      <c r="A5640" s="208" t="str">
        <f aca="false">B5640&amp;" "&amp;C5640&amp;" "&amp;D5640</f>
        <v> 0 Financial</v>
      </c>
      <c r="B5640" s="208" t="str">
        <f aca="false">IF((LEFT(N5640,2)="US"),"US","")</f>
        <v/>
      </c>
      <c r="C5640" s="208" t="n">
        <f aca="false">M5640</f>
        <v>0</v>
      </c>
      <c r="D5640" s="208" t="str">
        <f aca="false">IF(ISNUMBER(FIND("Phy",N5640))=TRUE(),"Physical","Financial")</f>
        <v>Financial</v>
      </c>
      <c r="E5640" s="208" t="e">
        <f aca="false">IF(VLOOKUP(S5640,'DD-Lookup'!$J$6:$L$50,3,FALSE())="Monthly",(YEAR(AC5640)-YEAR(AB5640))*12+MONTH(AC5640)-MONTH(AB5640)+1,(AC5640-AB5640+1))</f>
        <v>#N/A</v>
      </c>
      <c r="F5640" s="239" t="e">
        <f aca="false">E5640*SUM(P5640:Q5640)</f>
        <v>#N/A</v>
      </c>
    </row>
    <row r="5641" customFormat="false" ht="12.75" hidden="false" customHeight="false" outlineLevel="0" collapsed="false">
      <c r="A5641" s="208" t="str">
        <f aca="false">B5641&amp;" "&amp;C5641&amp;" "&amp;D5641</f>
        <v> 0 Financial</v>
      </c>
      <c r="B5641" s="208" t="str">
        <f aca="false">IF((LEFT(N5641,2)="US"),"US","")</f>
        <v/>
      </c>
      <c r="C5641" s="208" t="n">
        <f aca="false">M5641</f>
        <v>0</v>
      </c>
      <c r="D5641" s="208" t="str">
        <f aca="false">IF(ISNUMBER(FIND("Phy",N5641))=TRUE(),"Physical","Financial")</f>
        <v>Financial</v>
      </c>
      <c r="E5641" s="208" t="e">
        <f aca="false">IF(VLOOKUP(S5641,'DD-Lookup'!$J$6:$L$50,3,FALSE())="Monthly",(YEAR(AC5641)-YEAR(AB5641))*12+MONTH(AC5641)-MONTH(AB5641)+1,(AC5641-AB5641+1))</f>
        <v>#N/A</v>
      </c>
      <c r="F5641" s="239" t="e">
        <f aca="false">E5641*SUM(P5641:Q5641)</f>
        <v>#N/A</v>
      </c>
    </row>
    <row r="5642" customFormat="false" ht="12.75" hidden="false" customHeight="false" outlineLevel="0" collapsed="false">
      <c r="A5642" s="208" t="str">
        <f aca="false">B5642&amp;" "&amp;C5642&amp;" "&amp;D5642</f>
        <v> 0 Financial</v>
      </c>
      <c r="B5642" s="208" t="str">
        <f aca="false">IF((LEFT(N5642,2)="US"),"US","")</f>
        <v/>
      </c>
      <c r="C5642" s="208" t="n">
        <f aca="false">M5642</f>
        <v>0</v>
      </c>
      <c r="D5642" s="208" t="str">
        <f aca="false">IF(ISNUMBER(FIND("Phy",N5642))=TRUE(),"Physical","Financial")</f>
        <v>Financial</v>
      </c>
      <c r="E5642" s="208" t="e">
        <f aca="false">IF(VLOOKUP(S5642,'DD-Lookup'!$J$6:$L$50,3,FALSE())="Monthly",(YEAR(AC5642)-YEAR(AB5642))*12+MONTH(AC5642)-MONTH(AB5642)+1,(AC5642-AB5642+1))</f>
        <v>#N/A</v>
      </c>
      <c r="F5642" s="239" t="e">
        <f aca="false">E5642*SUM(P5642:Q5642)</f>
        <v>#N/A</v>
      </c>
    </row>
    <row r="5643" customFormat="false" ht="12.75" hidden="false" customHeight="false" outlineLevel="0" collapsed="false">
      <c r="A5643" s="208" t="str">
        <f aca="false">B5643&amp;" "&amp;C5643&amp;" "&amp;D5643</f>
        <v> 0 Financial</v>
      </c>
      <c r="B5643" s="208" t="str">
        <f aca="false">IF((LEFT(N5643,2)="US"),"US","")</f>
        <v/>
      </c>
      <c r="C5643" s="208" t="n">
        <f aca="false">M5643</f>
        <v>0</v>
      </c>
      <c r="D5643" s="208" t="str">
        <f aca="false">IF(ISNUMBER(FIND("Phy",N5643))=TRUE(),"Physical","Financial")</f>
        <v>Financial</v>
      </c>
      <c r="E5643" s="208" t="e">
        <f aca="false">IF(VLOOKUP(S5643,'DD-Lookup'!$J$6:$L$50,3,FALSE())="Monthly",(YEAR(AC5643)-YEAR(AB5643))*12+MONTH(AC5643)-MONTH(AB5643)+1,(AC5643-AB5643+1))</f>
        <v>#N/A</v>
      </c>
      <c r="F5643" s="239" t="e">
        <f aca="false">E5643*SUM(P5643:Q5643)</f>
        <v>#N/A</v>
      </c>
    </row>
    <row r="5644" customFormat="false" ht="12.75" hidden="false" customHeight="false" outlineLevel="0" collapsed="false">
      <c r="A5644" s="208" t="str">
        <f aca="false">B5644&amp;" "&amp;C5644&amp;" "&amp;D5644</f>
        <v> 0 Financial</v>
      </c>
      <c r="B5644" s="208" t="str">
        <f aca="false">IF((LEFT(N5644,2)="US"),"US","")</f>
        <v/>
      </c>
      <c r="C5644" s="208" t="n">
        <f aca="false">M5644</f>
        <v>0</v>
      </c>
      <c r="D5644" s="208" t="str">
        <f aca="false">IF(ISNUMBER(FIND("Phy",N5644))=TRUE(),"Physical","Financial")</f>
        <v>Financial</v>
      </c>
      <c r="E5644" s="208" t="e">
        <f aca="false">IF(VLOOKUP(S5644,'DD-Lookup'!$J$6:$L$50,3,FALSE())="Monthly",(YEAR(AC5644)-YEAR(AB5644))*12+MONTH(AC5644)-MONTH(AB5644)+1,(AC5644-AB5644+1))</f>
        <v>#N/A</v>
      </c>
      <c r="F5644" s="239" t="e">
        <f aca="false">E5644*SUM(P5644:Q5644)</f>
        <v>#N/A</v>
      </c>
    </row>
    <row r="5645" customFormat="false" ht="12.75" hidden="false" customHeight="false" outlineLevel="0" collapsed="false">
      <c r="A5645" s="208" t="str">
        <f aca="false">B5645&amp;" "&amp;C5645&amp;" "&amp;D5645</f>
        <v> 0 Financial</v>
      </c>
      <c r="B5645" s="208" t="str">
        <f aca="false">IF((LEFT(N5645,2)="US"),"US","")</f>
        <v/>
      </c>
      <c r="C5645" s="208" t="n">
        <f aca="false">M5645</f>
        <v>0</v>
      </c>
      <c r="D5645" s="208" t="str">
        <f aca="false">IF(ISNUMBER(FIND("Phy",N5645))=TRUE(),"Physical","Financial")</f>
        <v>Financial</v>
      </c>
      <c r="E5645" s="208" t="e">
        <f aca="false">IF(VLOOKUP(S5645,'DD-Lookup'!$J$6:$L$50,3,FALSE())="Monthly",(YEAR(AC5645)-YEAR(AB5645))*12+MONTH(AC5645)-MONTH(AB5645)+1,(AC5645-AB5645+1))</f>
        <v>#N/A</v>
      </c>
      <c r="F5645" s="239" t="e">
        <f aca="false">E5645*SUM(P5645:Q5645)</f>
        <v>#N/A</v>
      </c>
    </row>
    <row r="5646" customFormat="false" ht="12.75" hidden="false" customHeight="false" outlineLevel="0" collapsed="false">
      <c r="A5646" s="208" t="str">
        <f aca="false">B5646&amp;" "&amp;C5646&amp;" "&amp;D5646</f>
        <v> 0 Financial</v>
      </c>
      <c r="B5646" s="208" t="str">
        <f aca="false">IF((LEFT(N5646,2)="US"),"US","")</f>
        <v/>
      </c>
      <c r="C5646" s="208" t="n">
        <f aca="false">M5646</f>
        <v>0</v>
      </c>
      <c r="D5646" s="208" t="str">
        <f aca="false">IF(ISNUMBER(FIND("Phy",N5646))=TRUE(),"Physical","Financial")</f>
        <v>Financial</v>
      </c>
      <c r="E5646" s="208" t="e">
        <f aca="false">IF(VLOOKUP(S5646,'DD-Lookup'!$J$6:$L$50,3,FALSE())="Monthly",(YEAR(AC5646)-YEAR(AB5646))*12+MONTH(AC5646)-MONTH(AB5646)+1,(AC5646-AB5646+1))</f>
        <v>#N/A</v>
      </c>
      <c r="F5646" s="239" t="e">
        <f aca="false">E5646*SUM(P5646:Q5646)</f>
        <v>#N/A</v>
      </c>
    </row>
    <row r="5647" customFormat="false" ht="12.75" hidden="false" customHeight="false" outlineLevel="0" collapsed="false">
      <c r="A5647" s="208" t="str">
        <f aca="false">B5647&amp;" "&amp;C5647&amp;" "&amp;D5647</f>
        <v> 0 Financial</v>
      </c>
      <c r="B5647" s="208" t="str">
        <f aca="false">IF((LEFT(N5647,2)="US"),"US","")</f>
        <v/>
      </c>
      <c r="C5647" s="208" t="n">
        <f aca="false">M5647</f>
        <v>0</v>
      </c>
      <c r="D5647" s="208" t="str">
        <f aca="false">IF(ISNUMBER(FIND("Phy",N5647))=TRUE(),"Physical","Financial")</f>
        <v>Financial</v>
      </c>
      <c r="E5647" s="208" t="e">
        <f aca="false">IF(VLOOKUP(S5647,'DD-Lookup'!$J$6:$L$50,3,FALSE())="Monthly",(YEAR(AC5647)-YEAR(AB5647))*12+MONTH(AC5647)-MONTH(AB5647)+1,(AC5647-AB5647+1))</f>
        <v>#N/A</v>
      </c>
      <c r="F5647" s="239" t="e">
        <f aca="false">E5647*SUM(P5647:Q5647)</f>
        <v>#N/A</v>
      </c>
    </row>
    <row r="5648" customFormat="false" ht="12.75" hidden="false" customHeight="false" outlineLevel="0" collapsed="false">
      <c r="A5648" s="208" t="str">
        <f aca="false">B5648&amp;" "&amp;C5648&amp;" "&amp;D5648</f>
        <v> 0 Financial</v>
      </c>
      <c r="B5648" s="208" t="str">
        <f aca="false">IF((LEFT(N5648,2)="US"),"US","")</f>
        <v/>
      </c>
      <c r="C5648" s="208" t="n">
        <f aca="false">M5648</f>
        <v>0</v>
      </c>
      <c r="D5648" s="208" t="str">
        <f aca="false">IF(ISNUMBER(FIND("Phy",N5648))=TRUE(),"Physical","Financial")</f>
        <v>Financial</v>
      </c>
      <c r="E5648" s="208" t="e">
        <f aca="false">IF(VLOOKUP(S5648,'DD-Lookup'!$J$6:$L$50,3,FALSE())="Monthly",(YEAR(AC5648)-YEAR(AB5648))*12+MONTH(AC5648)-MONTH(AB5648)+1,(AC5648-AB5648+1))</f>
        <v>#N/A</v>
      </c>
      <c r="F5648" s="239" t="e">
        <f aca="false">E5648*SUM(P5648:Q5648)</f>
        <v>#N/A</v>
      </c>
    </row>
    <row r="5649" customFormat="false" ht="12.75" hidden="false" customHeight="false" outlineLevel="0" collapsed="false">
      <c r="A5649" s="208" t="str">
        <f aca="false">B5649&amp;" "&amp;C5649&amp;" "&amp;D5649</f>
        <v> 0 Financial</v>
      </c>
      <c r="B5649" s="208" t="str">
        <f aca="false">IF((LEFT(N5649,2)="US"),"US","")</f>
        <v/>
      </c>
      <c r="C5649" s="208" t="n">
        <f aca="false">M5649</f>
        <v>0</v>
      </c>
      <c r="D5649" s="208" t="str">
        <f aca="false">IF(ISNUMBER(FIND("Phy",N5649))=TRUE(),"Physical","Financial")</f>
        <v>Financial</v>
      </c>
      <c r="E5649" s="208" t="e">
        <f aca="false">IF(VLOOKUP(S5649,'DD-Lookup'!$J$6:$L$50,3,FALSE())="Monthly",(YEAR(AC5649)-YEAR(AB5649))*12+MONTH(AC5649)-MONTH(AB5649)+1,(AC5649-AB5649+1))</f>
        <v>#N/A</v>
      </c>
      <c r="F5649" s="239" t="e">
        <f aca="false">E5649*SUM(P5649:Q5649)</f>
        <v>#N/A</v>
      </c>
    </row>
    <row r="5650" customFormat="false" ht="12.75" hidden="false" customHeight="false" outlineLevel="0" collapsed="false">
      <c r="A5650" s="208" t="str">
        <f aca="false">B5650&amp;" "&amp;C5650&amp;" "&amp;D5650</f>
        <v> 0 Financial</v>
      </c>
      <c r="B5650" s="208" t="str">
        <f aca="false">IF((LEFT(N5650,2)="US"),"US","")</f>
        <v/>
      </c>
      <c r="C5650" s="208" t="n">
        <f aca="false">M5650</f>
        <v>0</v>
      </c>
      <c r="D5650" s="208" t="str">
        <f aca="false">IF(ISNUMBER(FIND("Phy",N5650))=TRUE(),"Physical","Financial")</f>
        <v>Financial</v>
      </c>
      <c r="E5650" s="208" t="e">
        <f aca="false">IF(VLOOKUP(S5650,'DD-Lookup'!$J$6:$L$50,3,FALSE())="Monthly",(YEAR(AC5650)-YEAR(AB5650))*12+MONTH(AC5650)-MONTH(AB5650)+1,(AC5650-AB5650+1))</f>
        <v>#N/A</v>
      </c>
      <c r="F5650" s="239" t="e">
        <f aca="false">E5650*SUM(P5650:Q5650)</f>
        <v>#N/A</v>
      </c>
    </row>
    <row r="5651" customFormat="false" ht="12.75" hidden="false" customHeight="false" outlineLevel="0" collapsed="false">
      <c r="A5651" s="208" t="str">
        <f aca="false">B5651&amp;" "&amp;C5651&amp;" "&amp;D5651</f>
        <v> 0 Financial</v>
      </c>
      <c r="B5651" s="208" t="str">
        <f aca="false">IF((LEFT(N5651,2)="US"),"US","")</f>
        <v/>
      </c>
      <c r="C5651" s="208" t="n">
        <f aca="false">M5651</f>
        <v>0</v>
      </c>
      <c r="D5651" s="208" t="str">
        <f aca="false">IF(ISNUMBER(FIND("Phy",N5651))=TRUE(),"Physical","Financial")</f>
        <v>Financial</v>
      </c>
      <c r="E5651" s="208" t="e">
        <f aca="false">IF(VLOOKUP(S5651,'DD-Lookup'!$J$6:$L$50,3,FALSE())="Monthly",(YEAR(AC5651)-YEAR(AB5651))*12+MONTH(AC5651)-MONTH(AB5651)+1,(AC5651-AB5651+1))</f>
        <v>#N/A</v>
      </c>
      <c r="F5651" s="239" t="e">
        <f aca="false">E5651*SUM(P5651:Q5651)</f>
        <v>#N/A</v>
      </c>
    </row>
    <row r="5652" customFormat="false" ht="12.75" hidden="false" customHeight="false" outlineLevel="0" collapsed="false">
      <c r="A5652" s="208" t="str">
        <f aca="false">B5652&amp;" "&amp;C5652&amp;" "&amp;D5652</f>
        <v> 0 Financial</v>
      </c>
      <c r="B5652" s="208" t="str">
        <f aca="false">IF((LEFT(N5652,2)="US"),"US","")</f>
        <v/>
      </c>
      <c r="C5652" s="208" t="n">
        <f aca="false">M5652</f>
        <v>0</v>
      </c>
      <c r="D5652" s="208" t="str">
        <f aca="false">IF(ISNUMBER(FIND("Phy",N5652))=TRUE(),"Physical","Financial")</f>
        <v>Financial</v>
      </c>
      <c r="E5652" s="208" t="e">
        <f aca="false">IF(VLOOKUP(S5652,'DD-Lookup'!$J$6:$L$50,3,FALSE())="Monthly",(YEAR(AC5652)-YEAR(AB5652))*12+MONTH(AC5652)-MONTH(AB5652)+1,(AC5652-AB5652+1))</f>
        <v>#N/A</v>
      </c>
      <c r="F5652" s="239" t="e">
        <f aca="false">E5652*SUM(P5652:Q5652)</f>
        <v>#N/A</v>
      </c>
    </row>
    <row r="5653" customFormat="false" ht="12.75" hidden="false" customHeight="false" outlineLevel="0" collapsed="false">
      <c r="A5653" s="208" t="str">
        <f aca="false">B5653&amp;" "&amp;C5653&amp;" "&amp;D5653</f>
        <v> 0 Financial</v>
      </c>
      <c r="B5653" s="208" t="str">
        <f aca="false">IF((LEFT(N5653,2)="US"),"US","")</f>
        <v/>
      </c>
      <c r="C5653" s="208" t="n">
        <f aca="false">M5653</f>
        <v>0</v>
      </c>
      <c r="D5653" s="208" t="str">
        <f aca="false">IF(ISNUMBER(FIND("Phy",N5653))=TRUE(),"Physical","Financial")</f>
        <v>Financial</v>
      </c>
      <c r="E5653" s="208" t="e">
        <f aca="false">IF(VLOOKUP(S5653,'DD-Lookup'!$J$6:$L$50,3,FALSE())="Monthly",(YEAR(AC5653)-YEAR(AB5653))*12+MONTH(AC5653)-MONTH(AB5653)+1,(AC5653-AB5653+1))</f>
        <v>#N/A</v>
      </c>
      <c r="F5653" s="239" t="e">
        <f aca="false">E5653*SUM(P5653:Q5653)</f>
        <v>#N/A</v>
      </c>
    </row>
    <row r="5654" customFormat="false" ht="12.75" hidden="false" customHeight="false" outlineLevel="0" collapsed="false">
      <c r="A5654" s="208" t="str">
        <f aca="false">B5654&amp;" "&amp;C5654&amp;" "&amp;D5654</f>
        <v> 0 Financial</v>
      </c>
      <c r="B5654" s="208" t="str">
        <f aca="false">IF((LEFT(N5654,2)="US"),"US","")</f>
        <v/>
      </c>
      <c r="C5654" s="208" t="n">
        <f aca="false">M5654</f>
        <v>0</v>
      </c>
      <c r="D5654" s="208" t="str">
        <f aca="false">IF(ISNUMBER(FIND("Phy",N5654))=TRUE(),"Physical","Financial")</f>
        <v>Financial</v>
      </c>
      <c r="E5654" s="208" t="e">
        <f aca="false">IF(VLOOKUP(S5654,'DD-Lookup'!$J$6:$L$50,3,FALSE())="Monthly",(YEAR(AC5654)-YEAR(AB5654))*12+MONTH(AC5654)-MONTH(AB5654)+1,(AC5654-AB5654+1))</f>
        <v>#N/A</v>
      </c>
      <c r="F5654" s="239" t="e">
        <f aca="false">E5654*SUM(P5654:Q5654)</f>
        <v>#N/A</v>
      </c>
    </row>
    <row r="5655" customFormat="false" ht="12.75" hidden="false" customHeight="false" outlineLevel="0" collapsed="false">
      <c r="A5655" s="208" t="str">
        <f aca="false">B5655&amp;" "&amp;C5655&amp;" "&amp;D5655</f>
        <v> 0 Financial</v>
      </c>
      <c r="B5655" s="208" t="str">
        <f aca="false">IF((LEFT(N5655,2)="US"),"US","")</f>
        <v/>
      </c>
      <c r="C5655" s="208" t="n">
        <f aca="false">M5655</f>
        <v>0</v>
      </c>
      <c r="D5655" s="208" t="str">
        <f aca="false">IF(ISNUMBER(FIND("Phy",N5655))=TRUE(),"Physical","Financial")</f>
        <v>Financial</v>
      </c>
      <c r="E5655" s="208" t="e">
        <f aca="false">IF(VLOOKUP(S5655,'DD-Lookup'!$J$6:$L$50,3,FALSE())="Monthly",(YEAR(AC5655)-YEAR(AB5655))*12+MONTH(AC5655)-MONTH(AB5655)+1,(AC5655-AB5655+1))</f>
        <v>#N/A</v>
      </c>
      <c r="F5655" s="239" t="e">
        <f aca="false">E5655*SUM(P5655:Q5655)</f>
        <v>#N/A</v>
      </c>
    </row>
    <row r="5656" customFormat="false" ht="12.75" hidden="false" customHeight="false" outlineLevel="0" collapsed="false">
      <c r="A5656" s="208" t="str">
        <f aca="false">B5656&amp;" "&amp;C5656&amp;" "&amp;D5656</f>
        <v> 0 Financial</v>
      </c>
      <c r="B5656" s="208" t="str">
        <f aca="false">IF((LEFT(N5656,2)="US"),"US","")</f>
        <v/>
      </c>
      <c r="C5656" s="208" t="n">
        <f aca="false">M5656</f>
        <v>0</v>
      </c>
      <c r="D5656" s="208" t="str">
        <f aca="false">IF(ISNUMBER(FIND("Phy",N5656))=TRUE(),"Physical","Financial")</f>
        <v>Financial</v>
      </c>
      <c r="E5656" s="208" t="e">
        <f aca="false">IF(VLOOKUP(S5656,'DD-Lookup'!$J$6:$L$50,3,FALSE())="Monthly",(YEAR(AC5656)-YEAR(AB5656))*12+MONTH(AC5656)-MONTH(AB5656)+1,(AC5656-AB5656+1))</f>
        <v>#N/A</v>
      </c>
      <c r="F5656" s="239" t="e">
        <f aca="false">E5656*SUM(P5656:Q5656)</f>
        <v>#N/A</v>
      </c>
    </row>
    <row r="5657" customFormat="false" ht="12.75" hidden="false" customHeight="false" outlineLevel="0" collapsed="false">
      <c r="A5657" s="208" t="str">
        <f aca="false">B5657&amp;" "&amp;C5657&amp;" "&amp;D5657</f>
        <v> 0 Financial</v>
      </c>
      <c r="B5657" s="208" t="str">
        <f aca="false">IF((LEFT(N5657,2)="US"),"US","")</f>
        <v/>
      </c>
      <c r="C5657" s="208" t="n">
        <f aca="false">M5657</f>
        <v>0</v>
      </c>
      <c r="D5657" s="208" t="str">
        <f aca="false">IF(ISNUMBER(FIND("Phy",N5657))=TRUE(),"Physical","Financial")</f>
        <v>Financial</v>
      </c>
      <c r="E5657" s="208" t="e">
        <f aca="false">IF(VLOOKUP(S5657,'DD-Lookup'!$J$6:$L$50,3,FALSE())="Monthly",(YEAR(AC5657)-YEAR(AB5657))*12+MONTH(AC5657)-MONTH(AB5657)+1,(AC5657-AB5657+1))</f>
        <v>#N/A</v>
      </c>
      <c r="F5657" s="239" t="e">
        <f aca="false">E5657*SUM(P5657:Q5657)</f>
        <v>#N/A</v>
      </c>
    </row>
    <row r="5658" customFormat="false" ht="12.75" hidden="false" customHeight="false" outlineLevel="0" collapsed="false">
      <c r="A5658" s="208" t="str">
        <f aca="false">B5658&amp;" "&amp;C5658&amp;" "&amp;D5658</f>
        <v> 0 Financial</v>
      </c>
      <c r="B5658" s="208" t="str">
        <f aca="false">IF((LEFT(N5658,2)="US"),"US","")</f>
        <v/>
      </c>
      <c r="C5658" s="208" t="n">
        <f aca="false">M5658</f>
        <v>0</v>
      </c>
      <c r="D5658" s="208" t="str">
        <f aca="false">IF(ISNUMBER(FIND("Phy",N5658))=TRUE(),"Physical","Financial")</f>
        <v>Financial</v>
      </c>
      <c r="E5658" s="208" t="e">
        <f aca="false">IF(VLOOKUP(S5658,'DD-Lookup'!$J$6:$L$50,3,FALSE())="Monthly",(YEAR(AC5658)-YEAR(AB5658))*12+MONTH(AC5658)-MONTH(AB5658)+1,(AC5658-AB5658+1))</f>
        <v>#N/A</v>
      </c>
      <c r="F5658" s="239" t="e">
        <f aca="false">E5658*SUM(P5658:Q5658)</f>
        <v>#N/A</v>
      </c>
    </row>
    <row r="5659" customFormat="false" ht="12.75" hidden="false" customHeight="false" outlineLevel="0" collapsed="false">
      <c r="A5659" s="208" t="str">
        <f aca="false">B5659&amp;" "&amp;C5659&amp;" "&amp;D5659</f>
        <v> 0 Financial</v>
      </c>
      <c r="B5659" s="208" t="str">
        <f aca="false">IF((LEFT(N5659,2)="US"),"US","")</f>
        <v/>
      </c>
      <c r="C5659" s="208" t="n">
        <f aca="false">M5659</f>
        <v>0</v>
      </c>
      <c r="D5659" s="208" t="str">
        <f aca="false">IF(ISNUMBER(FIND("Phy",N5659))=TRUE(),"Physical","Financial")</f>
        <v>Financial</v>
      </c>
      <c r="E5659" s="208" t="e">
        <f aca="false">IF(VLOOKUP(S5659,'DD-Lookup'!$J$6:$L$50,3,FALSE())="Monthly",(YEAR(AC5659)-YEAR(AB5659))*12+MONTH(AC5659)-MONTH(AB5659)+1,(AC5659-AB5659+1))</f>
        <v>#N/A</v>
      </c>
      <c r="F5659" s="239" t="e">
        <f aca="false">E5659*SUM(P5659:Q5659)</f>
        <v>#N/A</v>
      </c>
    </row>
    <row r="5660" customFormat="false" ht="12.75" hidden="false" customHeight="false" outlineLevel="0" collapsed="false">
      <c r="A5660" s="208" t="str">
        <f aca="false">B5660&amp;" "&amp;C5660&amp;" "&amp;D5660</f>
        <v> 0 Financial</v>
      </c>
      <c r="B5660" s="208" t="str">
        <f aca="false">IF((LEFT(N5660,2)="US"),"US","")</f>
        <v/>
      </c>
      <c r="C5660" s="208" t="n">
        <f aca="false">M5660</f>
        <v>0</v>
      </c>
      <c r="D5660" s="208" t="str">
        <f aca="false">IF(ISNUMBER(FIND("Phy",N5660))=TRUE(),"Physical","Financial")</f>
        <v>Financial</v>
      </c>
      <c r="E5660" s="208" t="e">
        <f aca="false">IF(VLOOKUP(S5660,'DD-Lookup'!$J$6:$L$50,3,FALSE())="Monthly",(YEAR(AC5660)-YEAR(AB5660))*12+MONTH(AC5660)-MONTH(AB5660)+1,(AC5660-AB5660+1))</f>
        <v>#N/A</v>
      </c>
      <c r="F5660" s="239" t="e">
        <f aca="false">E5660*SUM(P5660:Q5660)</f>
        <v>#N/A</v>
      </c>
    </row>
    <row r="5661" customFormat="false" ht="12.75" hidden="false" customHeight="false" outlineLevel="0" collapsed="false">
      <c r="A5661" s="208" t="str">
        <f aca="false">B5661&amp;" "&amp;C5661&amp;" "&amp;D5661</f>
        <v> 0 Financial</v>
      </c>
      <c r="B5661" s="208" t="str">
        <f aca="false">IF((LEFT(N5661,2)="US"),"US","")</f>
        <v/>
      </c>
      <c r="C5661" s="208" t="n">
        <f aca="false">M5661</f>
        <v>0</v>
      </c>
      <c r="D5661" s="208" t="str">
        <f aca="false">IF(ISNUMBER(FIND("Phy",N5661))=TRUE(),"Physical","Financial")</f>
        <v>Financial</v>
      </c>
      <c r="E5661" s="208" t="e">
        <f aca="false">IF(VLOOKUP(S5661,'DD-Lookup'!$J$6:$L$50,3,FALSE())="Monthly",(YEAR(AC5661)-YEAR(AB5661))*12+MONTH(AC5661)-MONTH(AB5661)+1,(AC5661-AB5661+1))</f>
        <v>#N/A</v>
      </c>
      <c r="F5661" s="239" t="e">
        <f aca="false">E5661*SUM(P5661:Q5661)</f>
        <v>#N/A</v>
      </c>
    </row>
    <row r="5662" customFormat="false" ht="12.75" hidden="false" customHeight="false" outlineLevel="0" collapsed="false">
      <c r="A5662" s="208" t="str">
        <f aca="false">B5662&amp;" "&amp;C5662&amp;" "&amp;D5662</f>
        <v> 0 Financial</v>
      </c>
      <c r="B5662" s="208" t="str">
        <f aca="false">IF((LEFT(N5662,2)="US"),"US","")</f>
        <v/>
      </c>
      <c r="C5662" s="208" t="n">
        <f aca="false">M5662</f>
        <v>0</v>
      </c>
      <c r="D5662" s="208" t="str">
        <f aca="false">IF(ISNUMBER(FIND("Phy",N5662))=TRUE(),"Physical","Financial")</f>
        <v>Financial</v>
      </c>
      <c r="E5662" s="208" t="e">
        <f aca="false">IF(VLOOKUP(S5662,'DD-Lookup'!$J$6:$L$50,3,FALSE())="Monthly",(YEAR(AC5662)-YEAR(AB5662))*12+MONTH(AC5662)-MONTH(AB5662)+1,(AC5662-AB5662+1))</f>
        <v>#N/A</v>
      </c>
      <c r="F5662" s="239" t="e">
        <f aca="false">E5662*SUM(P5662:Q5662)</f>
        <v>#N/A</v>
      </c>
    </row>
    <row r="5663" customFormat="false" ht="12.75" hidden="false" customHeight="false" outlineLevel="0" collapsed="false">
      <c r="A5663" s="208" t="str">
        <f aca="false">B5663&amp;" "&amp;C5663&amp;" "&amp;D5663</f>
        <v> 0 Financial</v>
      </c>
      <c r="B5663" s="208" t="str">
        <f aca="false">IF((LEFT(N5663,2)="US"),"US","")</f>
        <v/>
      </c>
      <c r="C5663" s="208" t="n">
        <f aca="false">M5663</f>
        <v>0</v>
      </c>
      <c r="D5663" s="208" t="str">
        <f aca="false">IF(ISNUMBER(FIND("Phy",N5663))=TRUE(),"Physical","Financial")</f>
        <v>Financial</v>
      </c>
      <c r="E5663" s="208" t="e">
        <f aca="false">IF(VLOOKUP(S5663,'DD-Lookup'!$J$6:$L$50,3,FALSE())="Monthly",(YEAR(AC5663)-YEAR(AB5663))*12+MONTH(AC5663)-MONTH(AB5663)+1,(AC5663-AB5663+1))</f>
        <v>#N/A</v>
      </c>
      <c r="F5663" s="239" t="e">
        <f aca="false">E5663*SUM(P5663:Q5663)</f>
        <v>#N/A</v>
      </c>
    </row>
    <row r="5664" customFormat="false" ht="12.75" hidden="false" customHeight="false" outlineLevel="0" collapsed="false">
      <c r="A5664" s="208" t="str">
        <f aca="false">B5664&amp;" "&amp;C5664&amp;" "&amp;D5664</f>
        <v> 0 Financial</v>
      </c>
      <c r="B5664" s="208" t="str">
        <f aca="false">IF((LEFT(N5664,2)="US"),"US","")</f>
        <v/>
      </c>
      <c r="C5664" s="208" t="n">
        <f aca="false">M5664</f>
        <v>0</v>
      </c>
      <c r="D5664" s="208" t="str">
        <f aca="false">IF(ISNUMBER(FIND("Phy",N5664))=TRUE(),"Physical","Financial")</f>
        <v>Financial</v>
      </c>
      <c r="E5664" s="208" t="e">
        <f aca="false">IF(VLOOKUP(S5664,'DD-Lookup'!$J$6:$L$50,3,FALSE())="Monthly",(YEAR(AC5664)-YEAR(AB5664))*12+MONTH(AC5664)-MONTH(AB5664)+1,(AC5664-AB5664+1))</f>
        <v>#N/A</v>
      </c>
      <c r="F5664" s="239" t="e">
        <f aca="false">E5664*SUM(P5664:Q5664)</f>
        <v>#N/A</v>
      </c>
    </row>
    <row r="5665" customFormat="false" ht="12.75" hidden="false" customHeight="false" outlineLevel="0" collapsed="false">
      <c r="A5665" s="208" t="str">
        <f aca="false">B5665&amp;" "&amp;C5665&amp;" "&amp;D5665</f>
        <v> 0 Financial</v>
      </c>
      <c r="B5665" s="208" t="str">
        <f aca="false">IF((LEFT(N5665,2)="US"),"US","")</f>
        <v/>
      </c>
      <c r="C5665" s="208" t="n">
        <f aca="false">M5665</f>
        <v>0</v>
      </c>
      <c r="D5665" s="208" t="str">
        <f aca="false">IF(ISNUMBER(FIND("Phy",N5665))=TRUE(),"Physical","Financial")</f>
        <v>Financial</v>
      </c>
      <c r="E5665" s="208" t="e">
        <f aca="false">IF(VLOOKUP(S5665,'DD-Lookup'!$J$6:$L$50,3,FALSE())="Monthly",(YEAR(AC5665)-YEAR(AB5665))*12+MONTH(AC5665)-MONTH(AB5665)+1,(AC5665-AB5665+1))</f>
        <v>#N/A</v>
      </c>
      <c r="F5665" s="239" t="e">
        <f aca="false">E5665*SUM(P5665:Q5665)</f>
        <v>#N/A</v>
      </c>
    </row>
    <row r="5666" customFormat="false" ht="12.75" hidden="false" customHeight="false" outlineLevel="0" collapsed="false">
      <c r="A5666" s="208" t="str">
        <f aca="false">B5666&amp;" "&amp;C5666&amp;" "&amp;D5666</f>
        <v> 0 Financial</v>
      </c>
      <c r="B5666" s="208" t="str">
        <f aca="false">IF((LEFT(N5666,2)="US"),"US","")</f>
        <v/>
      </c>
      <c r="C5666" s="208" t="n">
        <f aca="false">M5666</f>
        <v>0</v>
      </c>
      <c r="D5666" s="208" t="str">
        <f aca="false">IF(ISNUMBER(FIND("Phy",N5666))=TRUE(),"Physical","Financial")</f>
        <v>Financial</v>
      </c>
      <c r="E5666" s="208" t="e">
        <f aca="false">IF(VLOOKUP(S5666,'DD-Lookup'!$J$6:$L$50,3,FALSE())="Monthly",(YEAR(AC5666)-YEAR(AB5666))*12+MONTH(AC5666)-MONTH(AB5666)+1,(AC5666-AB5666+1))</f>
        <v>#N/A</v>
      </c>
      <c r="F5666" s="239" t="e">
        <f aca="false">E5666*SUM(P5666:Q5666)</f>
        <v>#N/A</v>
      </c>
    </row>
    <row r="5667" customFormat="false" ht="12.75" hidden="false" customHeight="false" outlineLevel="0" collapsed="false">
      <c r="A5667" s="208" t="str">
        <f aca="false">B5667&amp;" "&amp;C5667&amp;" "&amp;D5667</f>
        <v> 0 Financial</v>
      </c>
      <c r="B5667" s="208" t="str">
        <f aca="false">IF((LEFT(N5667,2)="US"),"US","")</f>
        <v/>
      </c>
      <c r="C5667" s="208" t="n">
        <f aca="false">M5667</f>
        <v>0</v>
      </c>
      <c r="D5667" s="208" t="str">
        <f aca="false">IF(ISNUMBER(FIND("Phy",N5667))=TRUE(),"Physical","Financial")</f>
        <v>Financial</v>
      </c>
      <c r="E5667" s="208" t="e">
        <f aca="false">IF(VLOOKUP(S5667,'DD-Lookup'!$J$6:$L$50,3,FALSE())="Monthly",(YEAR(AC5667)-YEAR(AB5667))*12+MONTH(AC5667)-MONTH(AB5667)+1,(AC5667-AB5667+1))</f>
        <v>#N/A</v>
      </c>
      <c r="F5667" s="239" t="e">
        <f aca="false">E5667*SUM(P5667:Q5667)</f>
        <v>#N/A</v>
      </c>
    </row>
    <row r="5668" customFormat="false" ht="12.75" hidden="false" customHeight="false" outlineLevel="0" collapsed="false">
      <c r="A5668" s="208" t="str">
        <f aca="false">B5668&amp;" "&amp;C5668&amp;" "&amp;D5668</f>
        <v> 0 Financial</v>
      </c>
      <c r="B5668" s="208" t="str">
        <f aca="false">IF((LEFT(N5668,2)="US"),"US","")</f>
        <v/>
      </c>
      <c r="C5668" s="208" t="n">
        <f aca="false">M5668</f>
        <v>0</v>
      </c>
      <c r="D5668" s="208" t="str">
        <f aca="false">IF(ISNUMBER(FIND("Phy",N5668))=TRUE(),"Physical","Financial")</f>
        <v>Financial</v>
      </c>
      <c r="E5668" s="208" t="e">
        <f aca="false">IF(VLOOKUP(S5668,'DD-Lookup'!$J$6:$L$50,3,FALSE())="Monthly",(YEAR(AC5668)-YEAR(AB5668))*12+MONTH(AC5668)-MONTH(AB5668)+1,(AC5668-AB5668+1))</f>
        <v>#N/A</v>
      </c>
      <c r="F5668" s="239" t="e">
        <f aca="false">E5668*SUM(P5668:Q5668)</f>
        <v>#N/A</v>
      </c>
    </row>
    <row r="5669" customFormat="false" ht="12.75" hidden="false" customHeight="false" outlineLevel="0" collapsed="false">
      <c r="A5669" s="208" t="str">
        <f aca="false">B5669&amp;" "&amp;C5669&amp;" "&amp;D5669</f>
        <v> 0 Financial</v>
      </c>
      <c r="B5669" s="208" t="str">
        <f aca="false">IF((LEFT(N5669,2)="US"),"US","")</f>
        <v/>
      </c>
      <c r="C5669" s="208" t="n">
        <f aca="false">M5669</f>
        <v>0</v>
      </c>
      <c r="D5669" s="208" t="str">
        <f aca="false">IF(ISNUMBER(FIND("Phy",N5669))=TRUE(),"Physical","Financial")</f>
        <v>Financial</v>
      </c>
      <c r="E5669" s="208" t="e">
        <f aca="false">IF(VLOOKUP(S5669,'DD-Lookup'!$J$6:$L$50,3,FALSE())="Monthly",(YEAR(AC5669)-YEAR(AB5669))*12+MONTH(AC5669)-MONTH(AB5669)+1,(AC5669-AB5669+1))</f>
        <v>#N/A</v>
      </c>
      <c r="F5669" s="239" t="e">
        <f aca="false">E5669*SUM(P5669:Q5669)</f>
        <v>#N/A</v>
      </c>
    </row>
    <row r="5670" customFormat="false" ht="12.75" hidden="false" customHeight="false" outlineLevel="0" collapsed="false">
      <c r="A5670" s="208" t="str">
        <f aca="false">B5670&amp;" "&amp;C5670&amp;" "&amp;D5670</f>
        <v> 0 Financial</v>
      </c>
      <c r="B5670" s="208" t="str">
        <f aca="false">IF((LEFT(N5670,2)="US"),"US","")</f>
        <v/>
      </c>
      <c r="C5670" s="208" t="n">
        <f aca="false">M5670</f>
        <v>0</v>
      </c>
      <c r="D5670" s="208" t="str">
        <f aca="false">IF(ISNUMBER(FIND("Phy",N5670))=TRUE(),"Physical","Financial")</f>
        <v>Financial</v>
      </c>
      <c r="E5670" s="208" t="e">
        <f aca="false">IF(VLOOKUP(S5670,'DD-Lookup'!$J$6:$L$50,3,FALSE())="Monthly",(YEAR(AC5670)-YEAR(AB5670))*12+MONTH(AC5670)-MONTH(AB5670)+1,(AC5670-AB5670+1))</f>
        <v>#N/A</v>
      </c>
      <c r="F5670" s="239" t="e">
        <f aca="false">E5670*SUM(P5670:Q5670)</f>
        <v>#N/A</v>
      </c>
    </row>
    <row r="5671" customFormat="false" ht="12.75" hidden="false" customHeight="false" outlineLevel="0" collapsed="false">
      <c r="A5671" s="208" t="str">
        <f aca="false">B5671&amp;" "&amp;C5671&amp;" "&amp;D5671</f>
        <v> 0 Financial</v>
      </c>
      <c r="B5671" s="208" t="str">
        <f aca="false">IF((LEFT(N5671,2)="US"),"US","")</f>
        <v/>
      </c>
      <c r="C5671" s="208" t="n">
        <f aca="false">M5671</f>
        <v>0</v>
      </c>
      <c r="D5671" s="208" t="str">
        <f aca="false">IF(ISNUMBER(FIND("Phy",N5671))=TRUE(),"Physical","Financial")</f>
        <v>Financial</v>
      </c>
      <c r="E5671" s="208" t="e">
        <f aca="false">IF(VLOOKUP(S5671,'DD-Lookup'!$J$6:$L$50,3,FALSE())="Monthly",(YEAR(AC5671)-YEAR(AB5671))*12+MONTH(AC5671)-MONTH(AB5671)+1,(AC5671-AB5671+1))</f>
        <v>#N/A</v>
      </c>
      <c r="F5671" s="239" t="e">
        <f aca="false">E5671*SUM(P5671:Q5671)</f>
        <v>#N/A</v>
      </c>
    </row>
    <row r="5672" customFormat="false" ht="12.75" hidden="false" customHeight="false" outlineLevel="0" collapsed="false">
      <c r="A5672" s="208" t="str">
        <f aca="false">B5672&amp;" "&amp;C5672&amp;" "&amp;D5672</f>
        <v> 0 Financial</v>
      </c>
      <c r="B5672" s="208" t="str">
        <f aca="false">IF((LEFT(N5672,2)="US"),"US","")</f>
        <v/>
      </c>
      <c r="C5672" s="208" t="n">
        <f aca="false">M5672</f>
        <v>0</v>
      </c>
      <c r="D5672" s="208" t="str">
        <f aca="false">IF(ISNUMBER(FIND("Phy",N5672))=TRUE(),"Physical","Financial")</f>
        <v>Financial</v>
      </c>
      <c r="E5672" s="208" t="e">
        <f aca="false">IF(VLOOKUP(S5672,'DD-Lookup'!$J$6:$L$50,3,FALSE())="Monthly",(YEAR(AC5672)-YEAR(AB5672))*12+MONTH(AC5672)-MONTH(AB5672)+1,(AC5672-AB5672+1))</f>
        <v>#N/A</v>
      </c>
      <c r="F5672" s="239" t="e">
        <f aca="false">E5672*SUM(P5672:Q5672)</f>
        <v>#N/A</v>
      </c>
    </row>
    <row r="5673" customFormat="false" ht="12.75" hidden="false" customHeight="false" outlineLevel="0" collapsed="false">
      <c r="A5673" s="208" t="str">
        <f aca="false">B5673&amp;" "&amp;C5673&amp;" "&amp;D5673</f>
        <v> 0 Financial</v>
      </c>
      <c r="B5673" s="208" t="str">
        <f aca="false">IF((LEFT(N5673,2)="US"),"US","")</f>
        <v/>
      </c>
      <c r="C5673" s="208" t="n">
        <f aca="false">M5673</f>
        <v>0</v>
      </c>
      <c r="D5673" s="208" t="str">
        <f aca="false">IF(ISNUMBER(FIND("Phy",N5673))=TRUE(),"Physical","Financial")</f>
        <v>Financial</v>
      </c>
      <c r="E5673" s="208" t="e">
        <f aca="false">IF(VLOOKUP(S5673,'DD-Lookup'!$J$6:$L$50,3,FALSE())="Monthly",(YEAR(AC5673)-YEAR(AB5673))*12+MONTH(AC5673)-MONTH(AB5673)+1,(AC5673-AB5673+1))</f>
        <v>#N/A</v>
      </c>
      <c r="F5673" s="239" t="e">
        <f aca="false">E5673*SUM(P5673:Q5673)</f>
        <v>#N/A</v>
      </c>
    </row>
    <row r="5674" customFormat="false" ht="12.75" hidden="false" customHeight="false" outlineLevel="0" collapsed="false">
      <c r="A5674" s="208" t="str">
        <f aca="false">B5674&amp;" "&amp;C5674&amp;" "&amp;D5674</f>
        <v> 0 Financial</v>
      </c>
      <c r="B5674" s="208" t="str">
        <f aca="false">IF((LEFT(N5674,2)="US"),"US","")</f>
        <v/>
      </c>
      <c r="C5674" s="208" t="n">
        <f aca="false">M5674</f>
        <v>0</v>
      </c>
      <c r="D5674" s="208" t="str">
        <f aca="false">IF(ISNUMBER(FIND("Phy",N5674))=TRUE(),"Physical","Financial")</f>
        <v>Financial</v>
      </c>
      <c r="E5674" s="208" t="e">
        <f aca="false">IF(VLOOKUP(S5674,'DD-Lookup'!$J$6:$L$50,3,FALSE())="Monthly",(YEAR(AC5674)-YEAR(AB5674))*12+MONTH(AC5674)-MONTH(AB5674)+1,(AC5674-AB5674+1))</f>
        <v>#N/A</v>
      </c>
      <c r="F5674" s="239" t="e">
        <f aca="false">E5674*SUM(P5674:Q5674)</f>
        <v>#N/A</v>
      </c>
    </row>
    <row r="5675" customFormat="false" ht="12.75" hidden="false" customHeight="false" outlineLevel="0" collapsed="false">
      <c r="A5675" s="208" t="str">
        <f aca="false">B5675&amp;" "&amp;C5675&amp;" "&amp;D5675</f>
        <v> 0 Financial</v>
      </c>
      <c r="B5675" s="208" t="str">
        <f aca="false">IF((LEFT(N5675,2)="US"),"US","")</f>
        <v/>
      </c>
      <c r="C5675" s="208" t="n">
        <f aca="false">M5675</f>
        <v>0</v>
      </c>
      <c r="D5675" s="208" t="str">
        <f aca="false">IF(ISNUMBER(FIND("Phy",N5675))=TRUE(),"Physical","Financial")</f>
        <v>Financial</v>
      </c>
      <c r="E5675" s="208" t="e">
        <f aca="false">IF(VLOOKUP(S5675,'DD-Lookup'!$J$6:$L$50,3,FALSE())="Monthly",(YEAR(AC5675)-YEAR(AB5675))*12+MONTH(AC5675)-MONTH(AB5675)+1,(AC5675-AB5675+1))</f>
        <v>#N/A</v>
      </c>
      <c r="F5675" s="239" t="e">
        <f aca="false">E5675*SUM(P5675:Q5675)</f>
        <v>#N/A</v>
      </c>
    </row>
    <row r="5676" customFormat="false" ht="12.75" hidden="false" customHeight="false" outlineLevel="0" collapsed="false">
      <c r="A5676" s="208" t="str">
        <f aca="false">B5676&amp;" "&amp;C5676&amp;" "&amp;D5676</f>
        <v> 0 Financial</v>
      </c>
      <c r="B5676" s="208" t="str">
        <f aca="false">IF((LEFT(N5676,2)="US"),"US","")</f>
        <v/>
      </c>
      <c r="C5676" s="208" t="n">
        <f aca="false">M5676</f>
        <v>0</v>
      </c>
      <c r="D5676" s="208" t="str">
        <f aca="false">IF(ISNUMBER(FIND("Phy",N5676))=TRUE(),"Physical","Financial")</f>
        <v>Financial</v>
      </c>
      <c r="E5676" s="208" t="e">
        <f aca="false">IF(VLOOKUP(S5676,'DD-Lookup'!$J$6:$L$50,3,FALSE())="Monthly",(YEAR(AC5676)-YEAR(AB5676))*12+MONTH(AC5676)-MONTH(AB5676)+1,(AC5676-AB5676+1))</f>
        <v>#N/A</v>
      </c>
      <c r="F5676" s="239" t="e">
        <f aca="false">E5676*SUM(P5676:Q5676)</f>
        <v>#N/A</v>
      </c>
    </row>
    <row r="5677" customFormat="false" ht="12.75" hidden="false" customHeight="false" outlineLevel="0" collapsed="false">
      <c r="A5677" s="208" t="str">
        <f aca="false">B5677&amp;" "&amp;C5677&amp;" "&amp;D5677</f>
        <v> 0 Financial</v>
      </c>
      <c r="B5677" s="208" t="str">
        <f aca="false">IF((LEFT(N5677,2)="US"),"US","")</f>
        <v/>
      </c>
      <c r="C5677" s="208" t="n">
        <f aca="false">M5677</f>
        <v>0</v>
      </c>
      <c r="D5677" s="208" t="str">
        <f aca="false">IF(ISNUMBER(FIND("Phy",N5677))=TRUE(),"Physical","Financial")</f>
        <v>Financial</v>
      </c>
      <c r="E5677" s="208" t="e">
        <f aca="false">IF(VLOOKUP(S5677,'DD-Lookup'!$J$6:$L$50,3,FALSE())="Monthly",(YEAR(AC5677)-YEAR(AB5677))*12+MONTH(AC5677)-MONTH(AB5677)+1,(AC5677-AB5677+1))</f>
        <v>#N/A</v>
      </c>
      <c r="F5677" s="239" t="e">
        <f aca="false">E5677*SUM(P5677:Q5677)</f>
        <v>#N/A</v>
      </c>
    </row>
    <row r="5678" customFormat="false" ht="12.75" hidden="false" customHeight="false" outlineLevel="0" collapsed="false">
      <c r="A5678" s="208" t="str">
        <f aca="false">B5678&amp;" "&amp;C5678&amp;" "&amp;D5678</f>
        <v> 0 Financial</v>
      </c>
      <c r="B5678" s="208" t="str">
        <f aca="false">IF((LEFT(N5678,2)="US"),"US","")</f>
        <v/>
      </c>
      <c r="C5678" s="208" t="n">
        <f aca="false">M5678</f>
        <v>0</v>
      </c>
      <c r="D5678" s="208" t="str">
        <f aca="false">IF(ISNUMBER(FIND("Phy",N5678))=TRUE(),"Physical","Financial")</f>
        <v>Financial</v>
      </c>
      <c r="E5678" s="208" t="e">
        <f aca="false">IF(VLOOKUP(S5678,'DD-Lookup'!$J$6:$L$50,3,FALSE())="Monthly",(YEAR(AC5678)-YEAR(AB5678))*12+MONTH(AC5678)-MONTH(AB5678)+1,(AC5678-AB5678+1))</f>
        <v>#N/A</v>
      </c>
      <c r="F5678" s="239" t="e">
        <f aca="false">E5678*SUM(P5678:Q5678)</f>
        <v>#N/A</v>
      </c>
    </row>
    <row r="5679" customFormat="false" ht="12.75" hidden="false" customHeight="false" outlineLevel="0" collapsed="false">
      <c r="A5679" s="208" t="str">
        <f aca="false">B5679&amp;" "&amp;C5679&amp;" "&amp;D5679</f>
        <v> 0 Financial</v>
      </c>
      <c r="B5679" s="208" t="str">
        <f aca="false">IF((LEFT(N5679,2)="US"),"US","")</f>
        <v/>
      </c>
      <c r="C5679" s="208" t="n">
        <f aca="false">M5679</f>
        <v>0</v>
      </c>
      <c r="D5679" s="208" t="str">
        <f aca="false">IF(ISNUMBER(FIND("Phy",N5679))=TRUE(),"Physical","Financial")</f>
        <v>Financial</v>
      </c>
      <c r="E5679" s="208" t="e">
        <f aca="false">IF(VLOOKUP(S5679,'DD-Lookup'!$J$6:$L$50,3,FALSE())="Monthly",(YEAR(AC5679)-YEAR(AB5679))*12+MONTH(AC5679)-MONTH(AB5679)+1,(AC5679-AB5679+1))</f>
        <v>#N/A</v>
      </c>
      <c r="F5679" s="239" t="e">
        <f aca="false">E5679*SUM(P5679:Q5679)</f>
        <v>#N/A</v>
      </c>
    </row>
    <row r="5680" customFormat="false" ht="12.75" hidden="false" customHeight="false" outlineLevel="0" collapsed="false">
      <c r="A5680" s="208" t="str">
        <f aca="false">B5680&amp;" "&amp;C5680&amp;" "&amp;D5680</f>
        <v> 0 Financial</v>
      </c>
      <c r="B5680" s="208" t="str">
        <f aca="false">IF((LEFT(N5680,2)="US"),"US","")</f>
        <v/>
      </c>
      <c r="C5680" s="208" t="n">
        <f aca="false">M5680</f>
        <v>0</v>
      </c>
      <c r="D5680" s="208" t="str">
        <f aca="false">IF(ISNUMBER(FIND("Phy",N5680))=TRUE(),"Physical","Financial")</f>
        <v>Financial</v>
      </c>
      <c r="E5680" s="208" t="e">
        <f aca="false">IF(VLOOKUP(S5680,'DD-Lookup'!$J$6:$L$50,3,FALSE())="Monthly",(YEAR(AC5680)-YEAR(AB5680))*12+MONTH(AC5680)-MONTH(AB5680)+1,(AC5680-AB5680+1))</f>
        <v>#N/A</v>
      </c>
      <c r="F5680" s="239" t="e">
        <f aca="false">E5680*SUM(P5680:Q5680)</f>
        <v>#N/A</v>
      </c>
    </row>
    <row r="5681" customFormat="false" ht="12.75" hidden="false" customHeight="false" outlineLevel="0" collapsed="false">
      <c r="A5681" s="208" t="str">
        <f aca="false">B5681&amp;" "&amp;C5681&amp;" "&amp;D5681</f>
        <v> 0 Financial</v>
      </c>
      <c r="B5681" s="208" t="str">
        <f aca="false">IF((LEFT(N5681,2)="US"),"US","")</f>
        <v/>
      </c>
      <c r="C5681" s="208" t="n">
        <f aca="false">M5681</f>
        <v>0</v>
      </c>
      <c r="D5681" s="208" t="str">
        <f aca="false">IF(ISNUMBER(FIND("Phy",N5681))=TRUE(),"Physical","Financial")</f>
        <v>Financial</v>
      </c>
      <c r="E5681" s="208" t="e">
        <f aca="false">IF(VLOOKUP(S5681,'DD-Lookup'!$J$6:$L$50,3,FALSE())="Monthly",(YEAR(AC5681)-YEAR(AB5681))*12+MONTH(AC5681)-MONTH(AB5681)+1,(AC5681-AB5681+1))</f>
        <v>#N/A</v>
      </c>
      <c r="F5681" s="239" t="e">
        <f aca="false">E5681*SUM(P5681:Q5681)</f>
        <v>#N/A</v>
      </c>
    </row>
    <row r="5682" customFormat="false" ht="12.75" hidden="false" customHeight="false" outlineLevel="0" collapsed="false">
      <c r="A5682" s="208" t="str">
        <f aca="false">B5682&amp;" "&amp;C5682&amp;" "&amp;D5682</f>
        <v> 0 Financial</v>
      </c>
      <c r="B5682" s="208" t="str">
        <f aca="false">IF((LEFT(N5682,2)="US"),"US","")</f>
        <v/>
      </c>
      <c r="C5682" s="208" t="n">
        <f aca="false">M5682</f>
        <v>0</v>
      </c>
      <c r="D5682" s="208" t="str">
        <f aca="false">IF(ISNUMBER(FIND("Phy",N5682))=TRUE(),"Physical","Financial")</f>
        <v>Financial</v>
      </c>
      <c r="E5682" s="208" t="e">
        <f aca="false">IF(VLOOKUP(S5682,'DD-Lookup'!$J$6:$L$50,3,FALSE())="Monthly",(YEAR(AC5682)-YEAR(AB5682))*12+MONTH(AC5682)-MONTH(AB5682)+1,(AC5682-AB5682+1))</f>
        <v>#N/A</v>
      </c>
      <c r="F5682" s="239" t="e">
        <f aca="false">E5682*SUM(P5682:Q5682)</f>
        <v>#N/A</v>
      </c>
    </row>
    <row r="5683" customFormat="false" ht="12.75" hidden="false" customHeight="false" outlineLevel="0" collapsed="false">
      <c r="A5683" s="208" t="str">
        <f aca="false">B5683&amp;" "&amp;C5683&amp;" "&amp;D5683</f>
        <v> 0 Financial</v>
      </c>
      <c r="B5683" s="208" t="str">
        <f aca="false">IF((LEFT(N5683,2)="US"),"US","")</f>
        <v/>
      </c>
      <c r="C5683" s="208" t="n">
        <f aca="false">M5683</f>
        <v>0</v>
      </c>
      <c r="D5683" s="208" t="str">
        <f aca="false">IF(ISNUMBER(FIND("Phy",N5683))=TRUE(),"Physical","Financial")</f>
        <v>Financial</v>
      </c>
      <c r="E5683" s="208" t="e">
        <f aca="false">IF(VLOOKUP(S5683,'DD-Lookup'!$J$6:$L$50,3,FALSE())="Monthly",(YEAR(AC5683)-YEAR(AB5683))*12+MONTH(AC5683)-MONTH(AB5683)+1,(AC5683-AB5683+1))</f>
        <v>#N/A</v>
      </c>
      <c r="F5683" s="239" t="e">
        <f aca="false">E5683*SUM(P5683:Q5683)</f>
        <v>#N/A</v>
      </c>
    </row>
    <row r="5684" customFormat="false" ht="12.75" hidden="false" customHeight="false" outlineLevel="0" collapsed="false">
      <c r="A5684" s="208" t="str">
        <f aca="false">B5684&amp;" "&amp;C5684&amp;" "&amp;D5684</f>
        <v> 0 Financial</v>
      </c>
      <c r="B5684" s="208" t="str">
        <f aca="false">IF((LEFT(N5684,2)="US"),"US","")</f>
        <v/>
      </c>
      <c r="C5684" s="208" t="n">
        <f aca="false">M5684</f>
        <v>0</v>
      </c>
      <c r="D5684" s="208" t="str">
        <f aca="false">IF(ISNUMBER(FIND("Phy",N5684))=TRUE(),"Physical","Financial")</f>
        <v>Financial</v>
      </c>
      <c r="E5684" s="208" t="e">
        <f aca="false">IF(VLOOKUP(S5684,'DD-Lookup'!$J$6:$L$50,3,FALSE())="Monthly",(YEAR(AC5684)-YEAR(AB5684))*12+MONTH(AC5684)-MONTH(AB5684)+1,(AC5684-AB5684+1))</f>
        <v>#N/A</v>
      </c>
      <c r="F5684" s="239" t="e">
        <f aca="false">E5684*SUM(P5684:Q5684)</f>
        <v>#N/A</v>
      </c>
    </row>
    <row r="5685" customFormat="false" ht="12.75" hidden="false" customHeight="false" outlineLevel="0" collapsed="false">
      <c r="A5685" s="208" t="str">
        <f aca="false">B5685&amp;" "&amp;C5685&amp;" "&amp;D5685</f>
        <v> 0 Financial</v>
      </c>
      <c r="B5685" s="208" t="str">
        <f aca="false">IF((LEFT(N5685,2)="US"),"US","")</f>
        <v/>
      </c>
      <c r="C5685" s="208" t="n">
        <f aca="false">M5685</f>
        <v>0</v>
      </c>
      <c r="D5685" s="208" t="str">
        <f aca="false">IF(ISNUMBER(FIND("Phy",N5685))=TRUE(),"Physical","Financial")</f>
        <v>Financial</v>
      </c>
      <c r="E5685" s="208" t="e">
        <f aca="false">IF(VLOOKUP(S5685,'DD-Lookup'!$J$6:$L$50,3,FALSE())="Monthly",(YEAR(AC5685)-YEAR(AB5685))*12+MONTH(AC5685)-MONTH(AB5685)+1,(AC5685-AB5685+1))</f>
        <v>#N/A</v>
      </c>
      <c r="F5685" s="239" t="e">
        <f aca="false">E5685*SUM(P5685:Q5685)</f>
        <v>#N/A</v>
      </c>
    </row>
    <row r="5686" customFormat="false" ht="12.75" hidden="false" customHeight="false" outlineLevel="0" collapsed="false">
      <c r="A5686" s="208" t="str">
        <f aca="false">B5686&amp;" "&amp;C5686&amp;" "&amp;D5686</f>
        <v> 0 Financial</v>
      </c>
      <c r="B5686" s="208" t="str">
        <f aca="false">IF((LEFT(N5686,2)="US"),"US","")</f>
        <v/>
      </c>
      <c r="C5686" s="208" t="n">
        <f aca="false">M5686</f>
        <v>0</v>
      </c>
      <c r="D5686" s="208" t="str">
        <f aca="false">IF(ISNUMBER(FIND("Phy",N5686))=TRUE(),"Physical","Financial")</f>
        <v>Financial</v>
      </c>
      <c r="E5686" s="208" t="e">
        <f aca="false">IF(VLOOKUP(S5686,'DD-Lookup'!$J$6:$L$50,3,FALSE())="Monthly",(YEAR(AC5686)-YEAR(AB5686))*12+MONTH(AC5686)-MONTH(AB5686)+1,(AC5686-AB5686+1))</f>
        <v>#N/A</v>
      </c>
      <c r="F5686" s="239" t="e">
        <f aca="false">E5686*SUM(P5686:Q5686)</f>
        <v>#N/A</v>
      </c>
    </row>
    <row r="5687" customFormat="false" ht="12.75" hidden="false" customHeight="false" outlineLevel="0" collapsed="false">
      <c r="A5687" s="208" t="str">
        <f aca="false">B5687&amp;" "&amp;C5687&amp;" "&amp;D5687</f>
        <v> 0 Financial</v>
      </c>
      <c r="B5687" s="208" t="str">
        <f aca="false">IF((LEFT(N5687,2)="US"),"US","")</f>
        <v/>
      </c>
      <c r="C5687" s="208" t="n">
        <f aca="false">M5687</f>
        <v>0</v>
      </c>
      <c r="D5687" s="208" t="str">
        <f aca="false">IF(ISNUMBER(FIND("Phy",N5687))=TRUE(),"Physical","Financial")</f>
        <v>Financial</v>
      </c>
      <c r="E5687" s="208" t="e">
        <f aca="false">IF(VLOOKUP(S5687,'DD-Lookup'!$J$6:$L$50,3,FALSE())="Monthly",(YEAR(AC5687)-YEAR(AB5687))*12+MONTH(AC5687)-MONTH(AB5687)+1,(AC5687-AB5687+1))</f>
        <v>#N/A</v>
      </c>
      <c r="F5687" s="239" t="e">
        <f aca="false">E5687*SUM(P5687:Q5687)</f>
        <v>#N/A</v>
      </c>
    </row>
    <row r="5688" customFormat="false" ht="12.75" hidden="false" customHeight="false" outlineLevel="0" collapsed="false">
      <c r="A5688" s="208" t="str">
        <f aca="false">B5688&amp;" "&amp;C5688&amp;" "&amp;D5688</f>
        <v> 0 Financial</v>
      </c>
      <c r="B5688" s="208" t="str">
        <f aca="false">IF((LEFT(N5688,2)="US"),"US","")</f>
        <v/>
      </c>
      <c r="C5688" s="208" t="n">
        <f aca="false">M5688</f>
        <v>0</v>
      </c>
      <c r="D5688" s="208" t="str">
        <f aca="false">IF(ISNUMBER(FIND("Phy",N5688))=TRUE(),"Physical","Financial")</f>
        <v>Financial</v>
      </c>
      <c r="E5688" s="208" t="e">
        <f aca="false">IF(VLOOKUP(S5688,'DD-Lookup'!$J$6:$L$50,3,FALSE())="Monthly",(YEAR(AC5688)-YEAR(AB5688))*12+MONTH(AC5688)-MONTH(AB5688)+1,(AC5688-AB5688+1))</f>
        <v>#N/A</v>
      </c>
      <c r="F5688" s="239" t="e">
        <f aca="false">E5688*SUM(P5688:Q5688)</f>
        <v>#N/A</v>
      </c>
    </row>
    <row r="5689" customFormat="false" ht="12.75" hidden="false" customHeight="false" outlineLevel="0" collapsed="false">
      <c r="A5689" s="208" t="str">
        <f aca="false">B5689&amp;" "&amp;C5689&amp;" "&amp;D5689</f>
        <v> 0 Financial</v>
      </c>
      <c r="B5689" s="208" t="str">
        <f aca="false">IF((LEFT(N5689,2)="US"),"US","")</f>
        <v/>
      </c>
      <c r="C5689" s="208" t="n">
        <f aca="false">M5689</f>
        <v>0</v>
      </c>
      <c r="D5689" s="208" t="str">
        <f aca="false">IF(ISNUMBER(FIND("Phy",N5689))=TRUE(),"Physical","Financial")</f>
        <v>Financial</v>
      </c>
      <c r="E5689" s="208" t="e">
        <f aca="false">IF(VLOOKUP(S5689,'DD-Lookup'!$J$6:$L$50,3,FALSE())="Monthly",(YEAR(AC5689)-YEAR(AB5689))*12+MONTH(AC5689)-MONTH(AB5689)+1,(AC5689-AB5689+1))</f>
        <v>#N/A</v>
      </c>
      <c r="F5689" s="239" t="e">
        <f aca="false">E5689*SUM(P5689:Q5689)</f>
        <v>#N/A</v>
      </c>
    </row>
    <row r="5690" customFormat="false" ht="12.75" hidden="false" customHeight="false" outlineLevel="0" collapsed="false">
      <c r="A5690" s="208" t="str">
        <f aca="false">B5690&amp;" "&amp;C5690&amp;" "&amp;D5690</f>
        <v> 0 Financial</v>
      </c>
      <c r="B5690" s="208" t="str">
        <f aca="false">IF((LEFT(N5690,2)="US"),"US","")</f>
        <v/>
      </c>
      <c r="C5690" s="208" t="n">
        <f aca="false">M5690</f>
        <v>0</v>
      </c>
      <c r="D5690" s="208" t="str">
        <f aca="false">IF(ISNUMBER(FIND("Phy",N5690))=TRUE(),"Physical","Financial")</f>
        <v>Financial</v>
      </c>
      <c r="E5690" s="208" t="e">
        <f aca="false">IF(VLOOKUP(S5690,'DD-Lookup'!$J$6:$L$50,3,FALSE())="Monthly",(YEAR(AC5690)-YEAR(AB5690))*12+MONTH(AC5690)-MONTH(AB5690)+1,(AC5690-AB5690+1))</f>
        <v>#N/A</v>
      </c>
      <c r="F5690" s="239" t="e">
        <f aca="false">E5690*SUM(P5690:Q5690)</f>
        <v>#N/A</v>
      </c>
    </row>
    <row r="5691" customFormat="false" ht="12.75" hidden="false" customHeight="false" outlineLevel="0" collapsed="false">
      <c r="A5691" s="208" t="str">
        <f aca="false">B5691&amp;" "&amp;C5691&amp;" "&amp;D5691</f>
        <v> 0 Financial</v>
      </c>
      <c r="B5691" s="208" t="str">
        <f aca="false">IF((LEFT(N5691,2)="US"),"US","")</f>
        <v/>
      </c>
      <c r="C5691" s="208" t="n">
        <f aca="false">M5691</f>
        <v>0</v>
      </c>
      <c r="D5691" s="208" t="str">
        <f aca="false">IF(ISNUMBER(FIND("Phy",N5691))=TRUE(),"Physical","Financial")</f>
        <v>Financial</v>
      </c>
      <c r="E5691" s="208" t="e">
        <f aca="false">IF(VLOOKUP(S5691,'DD-Lookup'!$J$6:$L$50,3,FALSE())="Monthly",(YEAR(AC5691)-YEAR(AB5691))*12+MONTH(AC5691)-MONTH(AB5691)+1,(AC5691-AB5691+1))</f>
        <v>#N/A</v>
      </c>
      <c r="F5691" s="239" t="e">
        <f aca="false">E5691*SUM(P5691:Q5691)</f>
        <v>#N/A</v>
      </c>
    </row>
    <row r="5692" customFormat="false" ht="12.75" hidden="false" customHeight="false" outlineLevel="0" collapsed="false">
      <c r="A5692" s="208" t="str">
        <f aca="false">B5692&amp;" "&amp;C5692&amp;" "&amp;D5692</f>
        <v> 0 Financial</v>
      </c>
      <c r="B5692" s="208" t="str">
        <f aca="false">IF((LEFT(N5692,2)="US"),"US","")</f>
        <v/>
      </c>
      <c r="C5692" s="208" t="n">
        <f aca="false">M5692</f>
        <v>0</v>
      </c>
      <c r="D5692" s="208" t="str">
        <f aca="false">IF(ISNUMBER(FIND("Phy",N5692))=TRUE(),"Physical","Financial")</f>
        <v>Financial</v>
      </c>
      <c r="E5692" s="208" t="e">
        <f aca="false">IF(VLOOKUP(S5692,'DD-Lookup'!$J$6:$L$50,3,FALSE())="Monthly",(YEAR(AC5692)-YEAR(AB5692))*12+MONTH(AC5692)-MONTH(AB5692)+1,(AC5692-AB5692+1))</f>
        <v>#N/A</v>
      </c>
      <c r="F5692" s="239" t="e">
        <f aca="false">E5692*SUM(P5692:Q5692)</f>
        <v>#N/A</v>
      </c>
    </row>
    <row r="5693" customFormat="false" ht="12.75" hidden="false" customHeight="false" outlineLevel="0" collapsed="false">
      <c r="A5693" s="208" t="str">
        <f aca="false">B5693&amp;" "&amp;C5693&amp;" "&amp;D5693</f>
        <v> 0 Financial</v>
      </c>
      <c r="B5693" s="208" t="str">
        <f aca="false">IF((LEFT(N5693,2)="US"),"US","")</f>
        <v/>
      </c>
      <c r="C5693" s="208" t="n">
        <f aca="false">M5693</f>
        <v>0</v>
      </c>
      <c r="D5693" s="208" t="str">
        <f aca="false">IF(ISNUMBER(FIND("Phy",N5693))=TRUE(),"Physical","Financial")</f>
        <v>Financial</v>
      </c>
      <c r="E5693" s="208" t="e">
        <f aca="false">IF(VLOOKUP(S5693,'DD-Lookup'!$J$6:$L$50,3,FALSE())="Monthly",(YEAR(AC5693)-YEAR(AB5693))*12+MONTH(AC5693)-MONTH(AB5693)+1,(AC5693-AB5693+1))</f>
        <v>#N/A</v>
      </c>
      <c r="F5693" s="239" t="e">
        <f aca="false">E5693*SUM(P5693:Q5693)</f>
        <v>#N/A</v>
      </c>
    </row>
    <row r="5694" customFormat="false" ht="12.75" hidden="false" customHeight="false" outlineLevel="0" collapsed="false">
      <c r="A5694" s="208" t="str">
        <f aca="false">B5694&amp;" "&amp;C5694&amp;" "&amp;D5694</f>
        <v> 0 Financial</v>
      </c>
      <c r="B5694" s="208" t="str">
        <f aca="false">IF((LEFT(N5694,2)="US"),"US","")</f>
        <v/>
      </c>
      <c r="C5694" s="208" t="n">
        <f aca="false">M5694</f>
        <v>0</v>
      </c>
      <c r="D5694" s="208" t="str">
        <f aca="false">IF(ISNUMBER(FIND("Phy",N5694))=TRUE(),"Physical","Financial")</f>
        <v>Financial</v>
      </c>
      <c r="E5694" s="208" t="e">
        <f aca="false">IF(VLOOKUP(S5694,'DD-Lookup'!$J$6:$L$50,3,FALSE())="Monthly",(YEAR(AC5694)-YEAR(AB5694))*12+MONTH(AC5694)-MONTH(AB5694)+1,(AC5694-AB5694+1))</f>
        <v>#N/A</v>
      </c>
      <c r="F5694" s="239" t="e">
        <f aca="false">E5694*SUM(P5694:Q5694)</f>
        <v>#N/A</v>
      </c>
    </row>
    <row r="5695" customFormat="false" ht="12.75" hidden="false" customHeight="false" outlineLevel="0" collapsed="false">
      <c r="A5695" s="208" t="str">
        <f aca="false">B5695&amp;" "&amp;C5695&amp;" "&amp;D5695</f>
        <v> 0 Financial</v>
      </c>
      <c r="B5695" s="208" t="str">
        <f aca="false">IF((LEFT(N5695,2)="US"),"US","")</f>
        <v/>
      </c>
      <c r="C5695" s="208" t="n">
        <f aca="false">M5695</f>
        <v>0</v>
      </c>
      <c r="D5695" s="208" t="str">
        <f aca="false">IF(ISNUMBER(FIND("Phy",N5695))=TRUE(),"Physical","Financial")</f>
        <v>Financial</v>
      </c>
      <c r="E5695" s="208" t="e">
        <f aca="false">IF(VLOOKUP(S5695,'DD-Lookup'!$J$6:$L$50,3,FALSE())="Monthly",(YEAR(AC5695)-YEAR(AB5695))*12+MONTH(AC5695)-MONTH(AB5695)+1,(AC5695-AB5695+1))</f>
        <v>#N/A</v>
      </c>
      <c r="F5695" s="239" t="e">
        <f aca="false">E5695*SUM(P5695:Q5695)</f>
        <v>#N/A</v>
      </c>
    </row>
    <row r="5696" customFormat="false" ht="12.75" hidden="false" customHeight="false" outlineLevel="0" collapsed="false">
      <c r="A5696" s="208" t="str">
        <f aca="false">B5696&amp;" "&amp;C5696&amp;" "&amp;D5696</f>
        <v> 0 Financial</v>
      </c>
      <c r="B5696" s="208" t="str">
        <f aca="false">IF((LEFT(N5696,2)="US"),"US","")</f>
        <v/>
      </c>
      <c r="C5696" s="208" t="n">
        <f aca="false">M5696</f>
        <v>0</v>
      </c>
      <c r="D5696" s="208" t="str">
        <f aca="false">IF(ISNUMBER(FIND("Phy",N5696))=TRUE(),"Physical","Financial")</f>
        <v>Financial</v>
      </c>
      <c r="E5696" s="208" t="e">
        <f aca="false">IF(VLOOKUP(S5696,'DD-Lookup'!$J$6:$L$50,3,FALSE())="Monthly",(YEAR(AC5696)-YEAR(AB5696))*12+MONTH(AC5696)-MONTH(AB5696)+1,(AC5696-AB5696+1))</f>
        <v>#N/A</v>
      </c>
      <c r="F5696" s="239" t="e">
        <f aca="false">E5696*SUM(P5696:Q5696)</f>
        <v>#N/A</v>
      </c>
    </row>
    <row r="5697" customFormat="false" ht="12.75" hidden="false" customHeight="false" outlineLevel="0" collapsed="false">
      <c r="A5697" s="208" t="str">
        <f aca="false">B5697&amp;" "&amp;C5697&amp;" "&amp;D5697</f>
        <v> 0 Financial</v>
      </c>
      <c r="B5697" s="208" t="str">
        <f aca="false">IF((LEFT(N5697,2)="US"),"US","")</f>
        <v/>
      </c>
      <c r="C5697" s="208" t="n">
        <f aca="false">M5697</f>
        <v>0</v>
      </c>
      <c r="D5697" s="208" t="str">
        <f aca="false">IF(ISNUMBER(FIND("Phy",N5697))=TRUE(),"Physical","Financial")</f>
        <v>Financial</v>
      </c>
      <c r="E5697" s="208" t="e">
        <f aca="false">IF(VLOOKUP(S5697,'DD-Lookup'!$J$6:$L$50,3,FALSE())="Monthly",(YEAR(AC5697)-YEAR(AB5697))*12+MONTH(AC5697)-MONTH(AB5697)+1,(AC5697-AB5697+1))</f>
        <v>#N/A</v>
      </c>
      <c r="F5697" s="239" t="e">
        <f aca="false">E5697*SUM(P5697:Q5697)</f>
        <v>#N/A</v>
      </c>
    </row>
    <row r="5698" customFormat="false" ht="12.75" hidden="false" customHeight="false" outlineLevel="0" collapsed="false">
      <c r="A5698" s="208" t="str">
        <f aca="false">B5698&amp;" "&amp;C5698&amp;" "&amp;D5698</f>
        <v> 0 Financial</v>
      </c>
      <c r="B5698" s="208" t="str">
        <f aca="false">IF((LEFT(N5698,2)="US"),"US","")</f>
        <v/>
      </c>
      <c r="C5698" s="208" t="n">
        <f aca="false">M5698</f>
        <v>0</v>
      </c>
      <c r="D5698" s="208" t="str">
        <f aca="false">IF(ISNUMBER(FIND("Phy",N5698))=TRUE(),"Physical","Financial")</f>
        <v>Financial</v>
      </c>
      <c r="E5698" s="208" t="e">
        <f aca="false">IF(VLOOKUP(S5698,'DD-Lookup'!$J$6:$L$50,3,FALSE())="Monthly",(YEAR(AC5698)-YEAR(AB5698))*12+MONTH(AC5698)-MONTH(AB5698)+1,(AC5698-AB5698+1))</f>
        <v>#N/A</v>
      </c>
      <c r="F5698" s="239" t="e">
        <f aca="false">E5698*SUM(P5698:Q5698)</f>
        <v>#N/A</v>
      </c>
    </row>
    <row r="5699" customFormat="false" ht="12.75" hidden="false" customHeight="false" outlineLevel="0" collapsed="false">
      <c r="A5699" s="208" t="str">
        <f aca="false">B5699&amp;" "&amp;C5699&amp;" "&amp;D5699</f>
        <v> 0 Financial</v>
      </c>
      <c r="B5699" s="208" t="str">
        <f aca="false">IF((LEFT(N5699,2)="US"),"US","")</f>
        <v/>
      </c>
      <c r="C5699" s="208" t="n">
        <f aca="false">M5699</f>
        <v>0</v>
      </c>
      <c r="D5699" s="208" t="str">
        <f aca="false">IF(ISNUMBER(FIND("Phy",N5699))=TRUE(),"Physical","Financial")</f>
        <v>Financial</v>
      </c>
      <c r="E5699" s="208" t="e">
        <f aca="false">IF(VLOOKUP(S5699,'DD-Lookup'!$J$6:$L$50,3,FALSE())="Monthly",(YEAR(AC5699)-YEAR(AB5699))*12+MONTH(AC5699)-MONTH(AB5699)+1,(AC5699-AB5699+1))</f>
        <v>#N/A</v>
      </c>
      <c r="F5699" s="239" t="e">
        <f aca="false">E5699*SUM(P5699:Q5699)</f>
        <v>#N/A</v>
      </c>
    </row>
    <row r="5700" customFormat="false" ht="12.75" hidden="false" customHeight="false" outlineLevel="0" collapsed="false">
      <c r="A5700" s="208" t="str">
        <f aca="false">B5700&amp;" "&amp;C5700&amp;" "&amp;D5700</f>
        <v> 0 Financial</v>
      </c>
      <c r="B5700" s="208" t="str">
        <f aca="false">IF((LEFT(N5700,2)="US"),"US","")</f>
        <v/>
      </c>
      <c r="C5700" s="208" t="n">
        <f aca="false">M5700</f>
        <v>0</v>
      </c>
      <c r="D5700" s="208" t="str">
        <f aca="false">IF(ISNUMBER(FIND("Phy",N5700))=TRUE(),"Physical","Financial")</f>
        <v>Financial</v>
      </c>
      <c r="E5700" s="208" t="e">
        <f aca="false">IF(VLOOKUP(S5700,'DD-Lookup'!$J$6:$L$50,3,FALSE())="Monthly",(YEAR(AC5700)-YEAR(AB5700))*12+MONTH(AC5700)-MONTH(AB5700)+1,(AC5700-AB5700+1))</f>
        <v>#N/A</v>
      </c>
      <c r="F5700" s="239" t="e">
        <f aca="false">E5700*SUM(P5700:Q5700)</f>
        <v>#N/A</v>
      </c>
    </row>
    <row r="5701" customFormat="false" ht="12.75" hidden="false" customHeight="false" outlineLevel="0" collapsed="false">
      <c r="A5701" s="208" t="str">
        <f aca="false">B5701&amp;" "&amp;C5701&amp;" "&amp;D5701</f>
        <v> 0 Financial</v>
      </c>
      <c r="B5701" s="208" t="str">
        <f aca="false">IF((LEFT(N5701,2)="US"),"US","")</f>
        <v/>
      </c>
      <c r="C5701" s="208" t="n">
        <f aca="false">M5701</f>
        <v>0</v>
      </c>
      <c r="D5701" s="208" t="str">
        <f aca="false">IF(ISNUMBER(FIND("Phy",N5701))=TRUE(),"Physical","Financial")</f>
        <v>Financial</v>
      </c>
      <c r="E5701" s="208" t="e">
        <f aca="false">IF(VLOOKUP(S5701,'DD-Lookup'!$J$6:$L$50,3,FALSE())="Monthly",(YEAR(AC5701)-YEAR(AB5701))*12+MONTH(AC5701)-MONTH(AB5701)+1,(AC5701-AB5701+1))</f>
        <v>#N/A</v>
      </c>
      <c r="F5701" s="239" t="e">
        <f aca="false">E5701*SUM(P5701:Q5701)</f>
        <v>#N/A</v>
      </c>
    </row>
    <row r="5702" customFormat="false" ht="12.75" hidden="false" customHeight="false" outlineLevel="0" collapsed="false">
      <c r="A5702" s="208" t="str">
        <f aca="false">B5702&amp;" "&amp;C5702&amp;" "&amp;D5702</f>
        <v> 0 Financial</v>
      </c>
      <c r="B5702" s="208" t="str">
        <f aca="false">IF((LEFT(N5702,2)="US"),"US","")</f>
        <v/>
      </c>
      <c r="C5702" s="208" t="n">
        <f aca="false">M5702</f>
        <v>0</v>
      </c>
      <c r="D5702" s="208" t="str">
        <f aca="false">IF(ISNUMBER(FIND("Phy",N5702))=TRUE(),"Physical","Financial")</f>
        <v>Financial</v>
      </c>
      <c r="E5702" s="208" t="e">
        <f aca="false">IF(VLOOKUP(S5702,'DD-Lookup'!$J$6:$L$50,3,FALSE())="Monthly",(YEAR(AC5702)-YEAR(AB5702))*12+MONTH(AC5702)-MONTH(AB5702)+1,(AC5702-AB5702+1))</f>
        <v>#N/A</v>
      </c>
      <c r="F5702" s="239" t="e">
        <f aca="false">E5702*SUM(P5702:Q5702)</f>
        <v>#N/A</v>
      </c>
    </row>
    <row r="5703" customFormat="false" ht="12.75" hidden="false" customHeight="false" outlineLevel="0" collapsed="false">
      <c r="A5703" s="208" t="str">
        <f aca="false">B5703&amp;" "&amp;C5703&amp;" "&amp;D5703</f>
        <v> 0 Financial</v>
      </c>
      <c r="B5703" s="208" t="str">
        <f aca="false">IF((LEFT(N5703,2)="US"),"US","")</f>
        <v/>
      </c>
      <c r="C5703" s="208" t="n">
        <f aca="false">M5703</f>
        <v>0</v>
      </c>
      <c r="D5703" s="208" t="str">
        <f aca="false">IF(ISNUMBER(FIND("Phy",N5703))=TRUE(),"Physical","Financial")</f>
        <v>Financial</v>
      </c>
      <c r="E5703" s="208" t="e">
        <f aca="false">IF(VLOOKUP(S5703,'DD-Lookup'!$J$6:$L$50,3,FALSE())="Monthly",(YEAR(AC5703)-YEAR(AB5703))*12+MONTH(AC5703)-MONTH(AB5703)+1,(AC5703-AB5703+1))</f>
        <v>#N/A</v>
      </c>
      <c r="F5703" s="239" t="e">
        <f aca="false">E5703*SUM(P5703:Q5703)</f>
        <v>#N/A</v>
      </c>
    </row>
    <row r="5704" customFormat="false" ht="12.75" hidden="false" customHeight="false" outlineLevel="0" collapsed="false">
      <c r="A5704" s="208" t="str">
        <f aca="false">B5704&amp;" "&amp;C5704&amp;" "&amp;D5704</f>
        <v> 0 Financial</v>
      </c>
      <c r="B5704" s="208" t="str">
        <f aca="false">IF((LEFT(N5704,2)="US"),"US","")</f>
        <v/>
      </c>
      <c r="C5704" s="208" t="n">
        <f aca="false">M5704</f>
        <v>0</v>
      </c>
      <c r="D5704" s="208" t="str">
        <f aca="false">IF(ISNUMBER(FIND("Phy",N5704))=TRUE(),"Physical","Financial")</f>
        <v>Financial</v>
      </c>
      <c r="E5704" s="208" t="e">
        <f aca="false">IF(VLOOKUP(S5704,'DD-Lookup'!$J$6:$L$50,3,FALSE())="Monthly",(YEAR(AC5704)-YEAR(AB5704))*12+MONTH(AC5704)-MONTH(AB5704)+1,(AC5704-AB5704+1))</f>
        <v>#N/A</v>
      </c>
      <c r="F5704" s="239" t="e">
        <f aca="false">E5704*SUM(P5704:Q5704)</f>
        <v>#N/A</v>
      </c>
    </row>
    <row r="5705" customFormat="false" ht="12.75" hidden="false" customHeight="false" outlineLevel="0" collapsed="false">
      <c r="A5705" s="208" t="str">
        <f aca="false">B5705&amp;" "&amp;C5705&amp;" "&amp;D5705</f>
        <v> 0 Financial</v>
      </c>
      <c r="B5705" s="208" t="str">
        <f aca="false">IF((LEFT(N5705,2)="US"),"US","")</f>
        <v/>
      </c>
      <c r="C5705" s="208" t="n">
        <f aca="false">M5705</f>
        <v>0</v>
      </c>
      <c r="D5705" s="208" t="str">
        <f aca="false">IF(ISNUMBER(FIND("Phy",N5705))=TRUE(),"Physical","Financial")</f>
        <v>Financial</v>
      </c>
      <c r="E5705" s="208" t="e">
        <f aca="false">IF(VLOOKUP(S5705,'DD-Lookup'!$J$6:$L$50,3,FALSE())="Monthly",(YEAR(AC5705)-YEAR(AB5705))*12+MONTH(AC5705)-MONTH(AB5705)+1,(AC5705-AB5705+1))</f>
        <v>#N/A</v>
      </c>
      <c r="F5705" s="239" t="e">
        <f aca="false">E5705*SUM(P5705:Q5705)</f>
        <v>#N/A</v>
      </c>
    </row>
    <row r="5706" customFormat="false" ht="12.75" hidden="false" customHeight="false" outlineLevel="0" collapsed="false">
      <c r="A5706" s="208" t="str">
        <f aca="false">B5706&amp;" "&amp;C5706&amp;" "&amp;D5706</f>
        <v> 0 Financial</v>
      </c>
      <c r="B5706" s="208" t="str">
        <f aca="false">IF((LEFT(N5706,2)="US"),"US","")</f>
        <v/>
      </c>
      <c r="C5706" s="208" t="n">
        <f aca="false">M5706</f>
        <v>0</v>
      </c>
      <c r="D5706" s="208" t="str">
        <f aca="false">IF(ISNUMBER(FIND("Phy",N5706))=TRUE(),"Physical","Financial")</f>
        <v>Financial</v>
      </c>
      <c r="E5706" s="208" t="e">
        <f aca="false">IF(VLOOKUP(S5706,'DD-Lookup'!$J$6:$L$50,3,FALSE())="Monthly",(YEAR(AC5706)-YEAR(AB5706))*12+MONTH(AC5706)-MONTH(AB5706)+1,(AC5706-AB5706+1))</f>
        <v>#N/A</v>
      </c>
      <c r="F5706" s="239" t="e">
        <f aca="false">E5706*SUM(P5706:Q5706)</f>
        <v>#N/A</v>
      </c>
    </row>
    <row r="5707" customFormat="false" ht="12.75" hidden="false" customHeight="false" outlineLevel="0" collapsed="false">
      <c r="A5707" s="208" t="str">
        <f aca="false">B5707&amp;" "&amp;C5707&amp;" "&amp;D5707</f>
        <v> 0 Financial</v>
      </c>
      <c r="B5707" s="208" t="str">
        <f aca="false">IF((LEFT(N5707,2)="US"),"US","")</f>
        <v/>
      </c>
      <c r="C5707" s="208" t="n">
        <f aca="false">M5707</f>
        <v>0</v>
      </c>
      <c r="D5707" s="208" t="str">
        <f aca="false">IF(ISNUMBER(FIND("Phy",N5707))=TRUE(),"Physical","Financial")</f>
        <v>Financial</v>
      </c>
      <c r="E5707" s="208" t="e">
        <f aca="false">IF(VLOOKUP(S5707,'DD-Lookup'!$J$6:$L$50,3,FALSE())="Monthly",(YEAR(AC5707)-YEAR(AB5707))*12+MONTH(AC5707)-MONTH(AB5707)+1,(AC5707-AB5707+1))</f>
        <v>#N/A</v>
      </c>
      <c r="F5707" s="239" t="e">
        <f aca="false">E5707*SUM(P5707:Q5707)</f>
        <v>#N/A</v>
      </c>
    </row>
    <row r="5708" customFormat="false" ht="12.75" hidden="false" customHeight="false" outlineLevel="0" collapsed="false">
      <c r="A5708" s="208" t="str">
        <f aca="false">B5708&amp;" "&amp;C5708&amp;" "&amp;D5708</f>
        <v> 0 Financial</v>
      </c>
      <c r="B5708" s="208" t="str">
        <f aca="false">IF((LEFT(N5708,2)="US"),"US","")</f>
        <v/>
      </c>
      <c r="C5708" s="208" t="n">
        <f aca="false">M5708</f>
        <v>0</v>
      </c>
      <c r="D5708" s="208" t="str">
        <f aca="false">IF(ISNUMBER(FIND("Phy",N5708))=TRUE(),"Physical","Financial")</f>
        <v>Financial</v>
      </c>
      <c r="E5708" s="208" t="e">
        <f aca="false">IF(VLOOKUP(S5708,'DD-Lookup'!$J$6:$L$50,3,FALSE())="Monthly",(YEAR(AC5708)-YEAR(AB5708))*12+MONTH(AC5708)-MONTH(AB5708)+1,(AC5708-AB5708+1))</f>
        <v>#N/A</v>
      </c>
      <c r="F5708" s="239" t="e">
        <f aca="false">E5708*SUM(P5708:Q5708)</f>
        <v>#N/A</v>
      </c>
    </row>
    <row r="5709" customFormat="false" ht="12.75" hidden="false" customHeight="false" outlineLevel="0" collapsed="false">
      <c r="A5709" s="208" t="str">
        <f aca="false">B5709&amp;" "&amp;C5709&amp;" "&amp;D5709</f>
        <v> 0 Financial</v>
      </c>
      <c r="B5709" s="208" t="str">
        <f aca="false">IF((LEFT(N5709,2)="US"),"US","")</f>
        <v/>
      </c>
      <c r="C5709" s="208" t="n">
        <f aca="false">M5709</f>
        <v>0</v>
      </c>
      <c r="D5709" s="208" t="str">
        <f aca="false">IF(ISNUMBER(FIND("Phy",N5709))=TRUE(),"Physical","Financial")</f>
        <v>Financial</v>
      </c>
      <c r="E5709" s="208" t="e">
        <f aca="false">IF(VLOOKUP(S5709,'DD-Lookup'!$J$6:$L$50,3,FALSE())="Monthly",(YEAR(AC5709)-YEAR(AB5709))*12+MONTH(AC5709)-MONTH(AB5709)+1,(AC5709-AB5709+1))</f>
        <v>#N/A</v>
      </c>
      <c r="F5709" s="239" t="e">
        <f aca="false">E5709*SUM(P5709:Q5709)</f>
        <v>#N/A</v>
      </c>
    </row>
    <row r="5710" customFormat="false" ht="12.75" hidden="false" customHeight="false" outlineLevel="0" collapsed="false">
      <c r="A5710" s="208" t="str">
        <f aca="false">B5710&amp;" "&amp;C5710&amp;" "&amp;D5710</f>
        <v> 0 Financial</v>
      </c>
      <c r="B5710" s="208" t="str">
        <f aca="false">IF((LEFT(N5710,2)="US"),"US","")</f>
        <v/>
      </c>
      <c r="C5710" s="208" t="n">
        <f aca="false">M5710</f>
        <v>0</v>
      </c>
      <c r="D5710" s="208" t="str">
        <f aca="false">IF(ISNUMBER(FIND("Phy",N5710))=TRUE(),"Physical","Financial")</f>
        <v>Financial</v>
      </c>
      <c r="E5710" s="208" t="e">
        <f aca="false">IF(VLOOKUP(S5710,'DD-Lookup'!$J$6:$L$50,3,FALSE())="Monthly",(YEAR(AC5710)-YEAR(AB5710))*12+MONTH(AC5710)-MONTH(AB5710)+1,(AC5710-AB5710+1))</f>
        <v>#N/A</v>
      </c>
      <c r="F5710" s="239" t="e">
        <f aca="false">E5710*SUM(P5710:Q5710)</f>
        <v>#N/A</v>
      </c>
    </row>
    <row r="5711" customFormat="false" ht="12.75" hidden="false" customHeight="false" outlineLevel="0" collapsed="false">
      <c r="A5711" s="208" t="str">
        <f aca="false">B5711&amp;" "&amp;C5711&amp;" "&amp;D5711</f>
        <v> 0 Financial</v>
      </c>
      <c r="B5711" s="208" t="str">
        <f aca="false">IF((LEFT(N5711,2)="US"),"US","")</f>
        <v/>
      </c>
      <c r="C5711" s="208" t="n">
        <f aca="false">M5711</f>
        <v>0</v>
      </c>
      <c r="D5711" s="208" t="str">
        <f aca="false">IF(ISNUMBER(FIND("Phy",N5711))=TRUE(),"Physical","Financial")</f>
        <v>Financial</v>
      </c>
      <c r="E5711" s="208" t="e">
        <f aca="false">IF(VLOOKUP(S5711,'DD-Lookup'!$J$6:$L$50,3,FALSE())="Monthly",(YEAR(AC5711)-YEAR(AB5711))*12+MONTH(AC5711)-MONTH(AB5711)+1,(AC5711-AB5711+1))</f>
        <v>#N/A</v>
      </c>
      <c r="F5711" s="239" t="e">
        <f aca="false">E5711*SUM(P5711:Q5711)</f>
        <v>#N/A</v>
      </c>
    </row>
    <row r="5712" customFormat="false" ht="12.75" hidden="false" customHeight="false" outlineLevel="0" collapsed="false">
      <c r="A5712" s="208" t="str">
        <f aca="false">B5712&amp;" "&amp;C5712&amp;" "&amp;D5712</f>
        <v> 0 Financial</v>
      </c>
      <c r="B5712" s="208" t="str">
        <f aca="false">IF((LEFT(N5712,2)="US"),"US","")</f>
        <v/>
      </c>
      <c r="C5712" s="208" t="n">
        <f aca="false">M5712</f>
        <v>0</v>
      </c>
      <c r="D5712" s="208" t="str">
        <f aca="false">IF(ISNUMBER(FIND("Phy",N5712))=TRUE(),"Physical","Financial")</f>
        <v>Financial</v>
      </c>
      <c r="E5712" s="208" t="e">
        <f aca="false">IF(VLOOKUP(S5712,'DD-Lookup'!$J$6:$L$50,3,FALSE())="Monthly",(YEAR(AC5712)-YEAR(AB5712))*12+MONTH(AC5712)-MONTH(AB5712)+1,(AC5712-AB5712+1))</f>
        <v>#N/A</v>
      </c>
      <c r="F5712" s="239" t="e">
        <f aca="false">E5712*SUM(P5712:Q5712)</f>
        <v>#N/A</v>
      </c>
    </row>
    <row r="5713" customFormat="false" ht="12.75" hidden="false" customHeight="false" outlineLevel="0" collapsed="false">
      <c r="A5713" s="208" t="str">
        <f aca="false">B5713&amp;" "&amp;C5713&amp;" "&amp;D5713</f>
        <v> 0 Financial</v>
      </c>
      <c r="B5713" s="208" t="str">
        <f aca="false">IF((LEFT(N5713,2)="US"),"US","")</f>
        <v/>
      </c>
      <c r="C5713" s="208" t="n">
        <f aca="false">M5713</f>
        <v>0</v>
      </c>
      <c r="D5713" s="208" t="str">
        <f aca="false">IF(ISNUMBER(FIND("Phy",N5713))=TRUE(),"Physical","Financial")</f>
        <v>Financial</v>
      </c>
      <c r="E5713" s="208" t="e">
        <f aca="false">IF(VLOOKUP(S5713,'DD-Lookup'!$J$6:$L$50,3,FALSE())="Monthly",(YEAR(AC5713)-YEAR(AB5713))*12+MONTH(AC5713)-MONTH(AB5713)+1,(AC5713-AB5713+1))</f>
        <v>#N/A</v>
      </c>
      <c r="F5713" s="239" t="e">
        <f aca="false">E5713*SUM(P5713:Q5713)</f>
        <v>#N/A</v>
      </c>
    </row>
    <row r="5714" customFormat="false" ht="12.75" hidden="false" customHeight="false" outlineLevel="0" collapsed="false">
      <c r="A5714" s="208" t="str">
        <f aca="false">B5714&amp;" "&amp;C5714&amp;" "&amp;D5714</f>
        <v> 0 Financial</v>
      </c>
      <c r="B5714" s="208" t="str">
        <f aca="false">IF((LEFT(N5714,2)="US"),"US","")</f>
        <v/>
      </c>
      <c r="C5714" s="208" t="n">
        <f aca="false">M5714</f>
        <v>0</v>
      </c>
      <c r="D5714" s="208" t="str">
        <f aca="false">IF(ISNUMBER(FIND("Phy",N5714))=TRUE(),"Physical","Financial")</f>
        <v>Financial</v>
      </c>
      <c r="E5714" s="208" t="e">
        <f aca="false">IF(VLOOKUP(S5714,'DD-Lookup'!$J$6:$L$50,3,FALSE())="Monthly",(YEAR(AC5714)-YEAR(AB5714))*12+MONTH(AC5714)-MONTH(AB5714)+1,(AC5714-AB5714+1))</f>
        <v>#N/A</v>
      </c>
      <c r="F5714" s="239" t="e">
        <f aca="false">E5714*SUM(P5714:Q5714)</f>
        <v>#N/A</v>
      </c>
    </row>
    <row r="5715" customFormat="false" ht="12.75" hidden="false" customHeight="false" outlineLevel="0" collapsed="false">
      <c r="A5715" s="208" t="str">
        <f aca="false">B5715&amp;" "&amp;C5715&amp;" "&amp;D5715</f>
        <v> 0 Financial</v>
      </c>
      <c r="B5715" s="208" t="str">
        <f aca="false">IF((LEFT(N5715,2)="US"),"US","")</f>
        <v/>
      </c>
      <c r="C5715" s="208" t="n">
        <f aca="false">M5715</f>
        <v>0</v>
      </c>
      <c r="D5715" s="208" t="str">
        <f aca="false">IF(ISNUMBER(FIND("Phy",N5715))=TRUE(),"Physical","Financial")</f>
        <v>Financial</v>
      </c>
      <c r="E5715" s="208" t="e">
        <f aca="false">IF(VLOOKUP(S5715,'DD-Lookup'!$J$6:$L$50,3,FALSE())="Monthly",(YEAR(AC5715)-YEAR(AB5715))*12+MONTH(AC5715)-MONTH(AB5715)+1,(AC5715-AB5715+1))</f>
        <v>#N/A</v>
      </c>
      <c r="F5715" s="239" t="e">
        <f aca="false">E5715*SUM(P5715:Q5715)</f>
        <v>#N/A</v>
      </c>
    </row>
    <row r="5716" customFormat="false" ht="12.75" hidden="false" customHeight="false" outlineLevel="0" collapsed="false">
      <c r="A5716" s="208" t="str">
        <f aca="false">B5716&amp;" "&amp;C5716&amp;" "&amp;D5716</f>
        <v> 0 Financial</v>
      </c>
      <c r="B5716" s="208" t="str">
        <f aca="false">IF((LEFT(N5716,2)="US"),"US","")</f>
        <v/>
      </c>
      <c r="C5716" s="208" t="n">
        <f aca="false">M5716</f>
        <v>0</v>
      </c>
      <c r="D5716" s="208" t="str">
        <f aca="false">IF(ISNUMBER(FIND("Phy",N5716))=TRUE(),"Physical","Financial")</f>
        <v>Financial</v>
      </c>
      <c r="E5716" s="208" t="e">
        <f aca="false">IF(VLOOKUP(S5716,'DD-Lookup'!$J$6:$L$50,3,FALSE())="Monthly",(YEAR(AC5716)-YEAR(AB5716))*12+MONTH(AC5716)-MONTH(AB5716)+1,(AC5716-AB5716+1))</f>
        <v>#N/A</v>
      </c>
      <c r="F5716" s="239" t="e">
        <f aca="false">E5716*SUM(P5716:Q5716)</f>
        <v>#N/A</v>
      </c>
    </row>
    <row r="5717" customFormat="false" ht="12.75" hidden="false" customHeight="false" outlineLevel="0" collapsed="false">
      <c r="A5717" s="208" t="str">
        <f aca="false">B5717&amp;" "&amp;C5717&amp;" "&amp;D5717</f>
        <v> 0 Financial</v>
      </c>
      <c r="B5717" s="208" t="str">
        <f aca="false">IF((LEFT(N5717,2)="US"),"US","")</f>
        <v/>
      </c>
      <c r="C5717" s="208" t="n">
        <f aca="false">M5717</f>
        <v>0</v>
      </c>
      <c r="D5717" s="208" t="str">
        <f aca="false">IF(ISNUMBER(FIND("Phy",N5717))=TRUE(),"Physical","Financial")</f>
        <v>Financial</v>
      </c>
      <c r="E5717" s="208" t="e">
        <f aca="false">IF(VLOOKUP(S5717,'DD-Lookup'!$J$6:$L$50,3,FALSE())="Monthly",(YEAR(AC5717)-YEAR(AB5717))*12+MONTH(AC5717)-MONTH(AB5717)+1,(AC5717-AB5717+1))</f>
        <v>#N/A</v>
      </c>
      <c r="F5717" s="239" t="e">
        <f aca="false">E5717*SUM(P5717:Q5717)</f>
        <v>#N/A</v>
      </c>
    </row>
    <row r="5718" customFormat="false" ht="12.75" hidden="false" customHeight="false" outlineLevel="0" collapsed="false">
      <c r="A5718" s="208" t="str">
        <f aca="false">B5718&amp;" "&amp;C5718&amp;" "&amp;D5718</f>
        <v> 0 Financial</v>
      </c>
      <c r="B5718" s="208" t="str">
        <f aca="false">IF((LEFT(N5718,2)="US"),"US","")</f>
        <v/>
      </c>
      <c r="C5718" s="208" t="n">
        <f aca="false">M5718</f>
        <v>0</v>
      </c>
      <c r="D5718" s="208" t="str">
        <f aca="false">IF(ISNUMBER(FIND("Phy",N5718))=TRUE(),"Physical","Financial")</f>
        <v>Financial</v>
      </c>
      <c r="E5718" s="208" t="e">
        <f aca="false">IF(VLOOKUP(S5718,'DD-Lookup'!$J$6:$L$50,3,FALSE())="Monthly",(YEAR(AC5718)-YEAR(AB5718))*12+MONTH(AC5718)-MONTH(AB5718)+1,(AC5718-AB5718+1))</f>
        <v>#N/A</v>
      </c>
      <c r="F5718" s="239" t="e">
        <f aca="false">E5718*SUM(P5718:Q5718)</f>
        <v>#N/A</v>
      </c>
    </row>
    <row r="5719" customFormat="false" ht="12.75" hidden="false" customHeight="false" outlineLevel="0" collapsed="false">
      <c r="A5719" s="208" t="str">
        <f aca="false">B5719&amp;" "&amp;C5719&amp;" "&amp;D5719</f>
        <v> 0 Financial</v>
      </c>
      <c r="B5719" s="208" t="str">
        <f aca="false">IF((LEFT(N5719,2)="US"),"US","")</f>
        <v/>
      </c>
      <c r="C5719" s="208" t="n">
        <f aca="false">M5719</f>
        <v>0</v>
      </c>
      <c r="D5719" s="208" t="str">
        <f aca="false">IF(ISNUMBER(FIND("Phy",N5719))=TRUE(),"Physical","Financial")</f>
        <v>Financial</v>
      </c>
      <c r="E5719" s="208" t="e">
        <f aca="false">IF(VLOOKUP(S5719,'DD-Lookup'!$J$6:$L$50,3,FALSE())="Monthly",(YEAR(AC5719)-YEAR(AB5719))*12+MONTH(AC5719)-MONTH(AB5719)+1,(AC5719-AB5719+1))</f>
        <v>#N/A</v>
      </c>
      <c r="F5719" s="239" t="e">
        <f aca="false">E5719*SUM(P5719:Q5719)</f>
        <v>#N/A</v>
      </c>
    </row>
    <row r="5720" customFormat="false" ht="12.75" hidden="false" customHeight="false" outlineLevel="0" collapsed="false">
      <c r="A5720" s="208" t="str">
        <f aca="false">B5720&amp;" "&amp;C5720&amp;" "&amp;D5720</f>
        <v> 0 Financial</v>
      </c>
      <c r="B5720" s="208" t="str">
        <f aca="false">IF((LEFT(N5720,2)="US"),"US","")</f>
        <v/>
      </c>
      <c r="C5720" s="208" t="n">
        <f aca="false">M5720</f>
        <v>0</v>
      </c>
      <c r="D5720" s="208" t="str">
        <f aca="false">IF(ISNUMBER(FIND("Phy",N5720))=TRUE(),"Physical","Financial")</f>
        <v>Financial</v>
      </c>
      <c r="E5720" s="208" t="e">
        <f aca="false">IF(VLOOKUP(S5720,'DD-Lookup'!$J$6:$L$50,3,FALSE())="Monthly",(YEAR(AC5720)-YEAR(AB5720))*12+MONTH(AC5720)-MONTH(AB5720)+1,(AC5720-AB5720+1))</f>
        <v>#N/A</v>
      </c>
      <c r="F5720" s="239" t="e">
        <f aca="false">E5720*SUM(P5720:Q5720)</f>
        <v>#N/A</v>
      </c>
    </row>
    <row r="5721" customFormat="false" ht="12.75" hidden="false" customHeight="false" outlineLevel="0" collapsed="false">
      <c r="A5721" s="208" t="str">
        <f aca="false">B5721&amp;" "&amp;C5721&amp;" "&amp;D5721</f>
        <v> 0 Financial</v>
      </c>
      <c r="B5721" s="208" t="str">
        <f aca="false">IF((LEFT(N5721,2)="US"),"US","")</f>
        <v/>
      </c>
      <c r="C5721" s="208" t="n">
        <f aca="false">M5721</f>
        <v>0</v>
      </c>
      <c r="D5721" s="208" t="str">
        <f aca="false">IF(ISNUMBER(FIND("Phy",N5721))=TRUE(),"Physical","Financial")</f>
        <v>Financial</v>
      </c>
      <c r="E5721" s="208" t="e">
        <f aca="false">IF(VLOOKUP(S5721,'DD-Lookup'!$J$6:$L$50,3,FALSE())="Monthly",(YEAR(AC5721)-YEAR(AB5721))*12+MONTH(AC5721)-MONTH(AB5721)+1,(AC5721-AB5721+1))</f>
        <v>#N/A</v>
      </c>
      <c r="F5721" s="239" t="e">
        <f aca="false">E5721*SUM(P5721:Q5721)</f>
        <v>#N/A</v>
      </c>
    </row>
    <row r="5722" customFormat="false" ht="12.75" hidden="false" customHeight="false" outlineLevel="0" collapsed="false">
      <c r="A5722" s="208" t="str">
        <f aca="false">B5722&amp;" "&amp;C5722&amp;" "&amp;D5722</f>
        <v> 0 Financial</v>
      </c>
      <c r="B5722" s="208" t="str">
        <f aca="false">IF((LEFT(N5722,2)="US"),"US","")</f>
        <v/>
      </c>
      <c r="C5722" s="208" t="n">
        <f aca="false">M5722</f>
        <v>0</v>
      </c>
      <c r="D5722" s="208" t="str">
        <f aca="false">IF(ISNUMBER(FIND("Phy",N5722))=TRUE(),"Physical","Financial")</f>
        <v>Financial</v>
      </c>
      <c r="E5722" s="208" t="e">
        <f aca="false">IF(VLOOKUP(S5722,'DD-Lookup'!$J$6:$L$50,3,FALSE())="Monthly",(YEAR(AC5722)-YEAR(AB5722))*12+MONTH(AC5722)-MONTH(AB5722)+1,(AC5722-AB5722+1))</f>
        <v>#N/A</v>
      </c>
      <c r="F5722" s="239" t="e">
        <f aca="false">E5722*SUM(P5722:Q5722)</f>
        <v>#N/A</v>
      </c>
    </row>
    <row r="5723" customFormat="false" ht="12.75" hidden="false" customHeight="false" outlineLevel="0" collapsed="false">
      <c r="A5723" s="208" t="str">
        <f aca="false">B5723&amp;" "&amp;C5723&amp;" "&amp;D5723</f>
        <v> 0 Financial</v>
      </c>
      <c r="B5723" s="208" t="str">
        <f aca="false">IF((LEFT(N5723,2)="US"),"US","")</f>
        <v/>
      </c>
      <c r="C5723" s="208" t="n">
        <f aca="false">M5723</f>
        <v>0</v>
      </c>
      <c r="D5723" s="208" t="str">
        <f aca="false">IF(ISNUMBER(FIND("Phy",N5723))=TRUE(),"Physical","Financial")</f>
        <v>Financial</v>
      </c>
      <c r="E5723" s="208" t="e">
        <f aca="false">IF(VLOOKUP(S5723,'DD-Lookup'!$J$6:$L$50,3,FALSE())="Monthly",(YEAR(AC5723)-YEAR(AB5723))*12+MONTH(AC5723)-MONTH(AB5723)+1,(AC5723-AB5723+1))</f>
        <v>#N/A</v>
      </c>
      <c r="F5723" s="239" t="e">
        <f aca="false">E5723*SUM(P5723:Q5723)</f>
        <v>#N/A</v>
      </c>
    </row>
    <row r="5724" customFormat="false" ht="12.75" hidden="false" customHeight="false" outlineLevel="0" collapsed="false">
      <c r="A5724" s="208" t="str">
        <f aca="false">B5724&amp;" "&amp;C5724&amp;" "&amp;D5724</f>
        <v> 0 Financial</v>
      </c>
      <c r="B5724" s="208" t="str">
        <f aca="false">IF((LEFT(N5724,2)="US"),"US","")</f>
        <v/>
      </c>
      <c r="C5724" s="208" t="n">
        <f aca="false">M5724</f>
        <v>0</v>
      </c>
      <c r="D5724" s="208" t="str">
        <f aca="false">IF(ISNUMBER(FIND("Phy",N5724))=TRUE(),"Physical","Financial")</f>
        <v>Financial</v>
      </c>
      <c r="E5724" s="208" t="e">
        <f aca="false">IF(VLOOKUP(S5724,'DD-Lookup'!$J$6:$L$50,3,FALSE())="Monthly",(YEAR(AC5724)-YEAR(AB5724))*12+MONTH(AC5724)-MONTH(AB5724)+1,(AC5724-AB5724+1))</f>
        <v>#N/A</v>
      </c>
      <c r="F5724" s="239" t="e">
        <f aca="false">E5724*SUM(P5724:Q5724)</f>
        <v>#N/A</v>
      </c>
    </row>
    <row r="5725" customFormat="false" ht="12.75" hidden="false" customHeight="false" outlineLevel="0" collapsed="false">
      <c r="A5725" s="208" t="str">
        <f aca="false">B5725&amp;" "&amp;C5725&amp;" "&amp;D5725</f>
        <v> 0 Financial</v>
      </c>
      <c r="B5725" s="208" t="str">
        <f aca="false">IF((LEFT(N5725,2)="US"),"US","")</f>
        <v/>
      </c>
      <c r="C5725" s="208" t="n">
        <f aca="false">M5725</f>
        <v>0</v>
      </c>
      <c r="D5725" s="208" t="str">
        <f aca="false">IF(ISNUMBER(FIND("Phy",N5725))=TRUE(),"Physical","Financial")</f>
        <v>Financial</v>
      </c>
      <c r="E5725" s="208" t="e">
        <f aca="false">IF(VLOOKUP(S5725,'DD-Lookup'!$J$6:$L$50,3,FALSE())="Monthly",(YEAR(AC5725)-YEAR(AB5725))*12+MONTH(AC5725)-MONTH(AB5725)+1,(AC5725-AB5725+1))</f>
        <v>#N/A</v>
      </c>
      <c r="F5725" s="239" t="e">
        <f aca="false">E5725*SUM(P5725:Q5725)</f>
        <v>#N/A</v>
      </c>
    </row>
    <row r="5726" customFormat="false" ht="12.75" hidden="false" customHeight="false" outlineLevel="0" collapsed="false">
      <c r="A5726" s="208" t="str">
        <f aca="false">B5726&amp;" "&amp;C5726&amp;" "&amp;D5726</f>
        <v> 0 Financial</v>
      </c>
      <c r="B5726" s="208" t="str">
        <f aca="false">IF((LEFT(N5726,2)="US"),"US","")</f>
        <v/>
      </c>
      <c r="C5726" s="208" t="n">
        <f aca="false">M5726</f>
        <v>0</v>
      </c>
      <c r="D5726" s="208" t="str">
        <f aca="false">IF(ISNUMBER(FIND("Phy",N5726))=TRUE(),"Physical","Financial")</f>
        <v>Financial</v>
      </c>
      <c r="E5726" s="208" t="e">
        <f aca="false">IF(VLOOKUP(S5726,'DD-Lookup'!$J$6:$L$50,3,FALSE())="Monthly",(YEAR(AC5726)-YEAR(AB5726))*12+MONTH(AC5726)-MONTH(AB5726)+1,(AC5726-AB5726+1))</f>
        <v>#N/A</v>
      </c>
      <c r="F5726" s="239" t="e">
        <f aca="false">E5726*SUM(P5726:Q5726)</f>
        <v>#N/A</v>
      </c>
    </row>
    <row r="5727" customFormat="false" ht="12.75" hidden="false" customHeight="false" outlineLevel="0" collapsed="false">
      <c r="A5727" s="208" t="str">
        <f aca="false">B5727&amp;" "&amp;C5727&amp;" "&amp;D5727</f>
        <v> 0 Financial</v>
      </c>
      <c r="B5727" s="208" t="str">
        <f aca="false">IF((LEFT(N5727,2)="US"),"US","")</f>
        <v/>
      </c>
      <c r="C5727" s="208" t="n">
        <f aca="false">M5727</f>
        <v>0</v>
      </c>
      <c r="D5727" s="208" t="str">
        <f aca="false">IF(ISNUMBER(FIND("Phy",N5727))=TRUE(),"Physical","Financial")</f>
        <v>Financial</v>
      </c>
      <c r="E5727" s="208" t="e">
        <f aca="false">IF(VLOOKUP(S5727,'DD-Lookup'!$J$6:$L$50,3,FALSE())="Monthly",(YEAR(AC5727)-YEAR(AB5727))*12+MONTH(AC5727)-MONTH(AB5727)+1,(AC5727-AB5727+1))</f>
        <v>#N/A</v>
      </c>
      <c r="F5727" s="239" t="e">
        <f aca="false">E5727*SUM(P5727:Q5727)</f>
        <v>#N/A</v>
      </c>
    </row>
    <row r="5728" customFormat="false" ht="12.75" hidden="false" customHeight="false" outlineLevel="0" collapsed="false">
      <c r="A5728" s="208" t="str">
        <f aca="false">B5728&amp;" "&amp;C5728&amp;" "&amp;D5728</f>
        <v> 0 Financial</v>
      </c>
      <c r="B5728" s="208" t="str">
        <f aca="false">IF((LEFT(N5728,2)="US"),"US","")</f>
        <v/>
      </c>
      <c r="C5728" s="208" t="n">
        <f aca="false">M5728</f>
        <v>0</v>
      </c>
      <c r="D5728" s="208" t="str">
        <f aca="false">IF(ISNUMBER(FIND("Phy",N5728))=TRUE(),"Physical","Financial")</f>
        <v>Financial</v>
      </c>
      <c r="E5728" s="208" t="e">
        <f aca="false">IF(VLOOKUP(S5728,'DD-Lookup'!$J$6:$L$50,3,FALSE())="Monthly",(YEAR(AC5728)-YEAR(AB5728))*12+MONTH(AC5728)-MONTH(AB5728)+1,(AC5728-AB5728+1))</f>
        <v>#N/A</v>
      </c>
      <c r="F5728" s="239" t="e">
        <f aca="false">E5728*SUM(P5728:Q5728)</f>
        <v>#N/A</v>
      </c>
    </row>
    <row r="5729" customFormat="false" ht="12.75" hidden="false" customHeight="false" outlineLevel="0" collapsed="false">
      <c r="A5729" s="208" t="str">
        <f aca="false">B5729&amp;" "&amp;C5729&amp;" "&amp;D5729</f>
        <v> 0 Financial</v>
      </c>
      <c r="B5729" s="208" t="str">
        <f aca="false">IF((LEFT(N5729,2)="US"),"US","")</f>
        <v/>
      </c>
      <c r="C5729" s="208" t="n">
        <f aca="false">M5729</f>
        <v>0</v>
      </c>
      <c r="D5729" s="208" t="str">
        <f aca="false">IF(ISNUMBER(FIND("Phy",N5729))=TRUE(),"Physical","Financial")</f>
        <v>Financial</v>
      </c>
      <c r="E5729" s="208" t="e">
        <f aca="false">IF(VLOOKUP(S5729,'DD-Lookup'!$J$6:$L$50,3,FALSE())="Monthly",(YEAR(AC5729)-YEAR(AB5729))*12+MONTH(AC5729)-MONTH(AB5729)+1,(AC5729-AB5729+1))</f>
        <v>#N/A</v>
      </c>
      <c r="F5729" s="239" t="e">
        <f aca="false">E5729*SUM(P5729:Q5729)</f>
        <v>#N/A</v>
      </c>
    </row>
    <row r="5730" customFormat="false" ht="12.75" hidden="false" customHeight="false" outlineLevel="0" collapsed="false">
      <c r="A5730" s="208" t="str">
        <f aca="false">B5730&amp;" "&amp;C5730&amp;" "&amp;D5730</f>
        <v> 0 Financial</v>
      </c>
      <c r="B5730" s="208" t="str">
        <f aca="false">IF((LEFT(N5730,2)="US"),"US","")</f>
        <v/>
      </c>
      <c r="C5730" s="208" t="n">
        <f aca="false">M5730</f>
        <v>0</v>
      </c>
      <c r="D5730" s="208" t="str">
        <f aca="false">IF(ISNUMBER(FIND("Phy",N5730))=TRUE(),"Physical","Financial")</f>
        <v>Financial</v>
      </c>
      <c r="E5730" s="208" t="e">
        <f aca="false">IF(VLOOKUP(S5730,'DD-Lookup'!$J$6:$L$50,3,FALSE())="Monthly",(YEAR(AC5730)-YEAR(AB5730))*12+MONTH(AC5730)-MONTH(AB5730)+1,(AC5730-AB5730+1))</f>
        <v>#N/A</v>
      </c>
      <c r="F5730" s="239" t="e">
        <f aca="false">E5730*SUM(P5730:Q5730)</f>
        <v>#N/A</v>
      </c>
    </row>
    <row r="5731" customFormat="false" ht="12.75" hidden="false" customHeight="false" outlineLevel="0" collapsed="false">
      <c r="A5731" s="208" t="str">
        <f aca="false">B5731&amp;" "&amp;C5731&amp;" "&amp;D5731</f>
        <v> 0 Financial</v>
      </c>
      <c r="B5731" s="208" t="str">
        <f aca="false">IF((LEFT(N5731,2)="US"),"US","")</f>
        <v/>
      </c>
      <c r="C5731" s="208" t="n">
        <f aca="false">M5731</f>
        <v>0</v>
      </c>
      <c r="D5731" s="208" t="str">
        <f aca="false">IF(ISNUMBER(FIND("Phy",N5731))=TRUE(),"Physical","Financial")</f>
        <v>Financial</v>
      </c>
      <c r="E5731" s="208" t="e">
        <f aca="false">IF(VLOOKUP(S5731,'DD-Lookup'!$J$6:$L$50,3,FALSE())="Monthly",(YEAR(AC5731)-YEAR(AB5731))*12+MONTH(AC5731)-MONTH(AB5731)+1,(AC5731-AB5731+1))</f>
        <v>#N/A</v>
      </c>
      <c r="F5731" s="239" t="e">
        <f aca="false">E5731*SUM(P5731:Q5731)</f>
        <v>#N/A</v>
      </c>
    </row>
    <row r="5732" customFormat="false" ht="12.75" hidden="false" customHeight="false" outlineLevel="0" collapsed="false">
      <c r="A5732" s="208" t="str">
        <f aca="false">B5732&amp;" "&amp;C5732&amp;" "&amp;D5732</f>
        <v> 0 Financial</v>
      </c>
      <c r="B5732" s="208" t="str">
        <f aca="false">IF((LEFT(N5732,2)="US"),"US","")</f>
        <v/>
      </c>
      <c r="C5732" s="208" t="n">
        <f aca="false">M5732</f>
        <v>0</v>
      </c>
      <c r="D5732" s="208" t="str">
        <f aca="false">IF(ISNUMBER(FIND("Phy",N5732))=TRUE(),"Physical","Financial")</f>
        <v>Financial</v>
      </c>
      <c r="E5732" s="208" t="e">
        <f aca="false">IF(VLOOKUP(S5732,'DD-Lookup'!$J$6:$L$50,3,FALSE())="Monthly",(YEAR(AC5732)-YEAR(AB5732))*12+MONTH(AC5732)-MONTH(AB5732)+1,(AC5732-AB5732+1))</f>
        <v>#N/A</v>
      </c>
      <c r="F5732" s="239" t="e">
        <f aca="false">E5732*SUM(P5732:Q5732)</f>
        <v>#N/A</v>
      </c>
    </row>
    <row r="5733" customFormat="false" ht="12.75" hidden="false" customHeight="false" outlineLevel="0" collapsed="false">
      <c r="A5733" s="208" t="str">
        <f aca="false">B5733&amp;" "&amp;C5733&amp;" "&amp;D5733</f>
        <v> 0 Financial</v>
      </c>
      <c r="B5733" s="208" t="str">
        <f aca="false">IF((LEFT(N5733,2)="US"),"US","")</f>
        <v/>
      </c>
      <c r="C5733" s="208" t="n">
        <f aca="false">M5733</f>
        <v>0</v>
      </c>
      <c r="D5733" s="208" t="str">
        <f aca="false">IF(ISNUMBER(FIND("Phy",N5733))=TRUE(),"Physical","Financial")</f>
        <v>Financial</v>
      </c>
      <c r="E5733" s="208" t="e">
        <f aca="false">IF(VLOOKUP(S5733,'DD-Lookup'!$J$6:$L$50,3,FALSE())="Monthly",(YEAR(AC5733)-YEAR(AB5733))*12+MONTH(AC5733)-MONTH(AB5733)+1,(AC5733-AB5733+1))</f>
        <v>#N/A</v>
      </c>
      <c r="F5733" s="239" t="e">
        <f aca="false">E5733*SUM(P5733:Q5733)</f>
        <v>#N/A</v>
      </c>
    </row>
    <row r="5734" customFormat="false" ht="12.75" hidden="false" customHeight="false" outlineLevel="0" collapsed="false">
      <c r="A5734" s="208" t="str">
        <f aca="false">B5734&amp;" "&amp;C5734&amp;" "&amp;D5734</f>
        <v> 0 Financial</v>
      </c>
      <c r="B5734" s="208" t="str">
        <f aca="false">IF((LEFT(N5734,2)="US"),"US","")</f>
        <v/>
      </c>
      <c r="C5734" s="208" t="n">
        <f aca="false">M5734</f>
        <v>0</v>
      </c>
      <c r="D5734" s="208" t="str">
        <f aca="false">IF(ISNUMBER(FIND("Phy",N5734))=TRUE(),"Physical","Financial")</f>
        <v>Financial</v>
      </c>
      <c r="E5734" s="208" t="e">
        <f aca="false">IF(VLOOKUP(S5734,'DD-Lookup'!$J$6:$L$50,3,FALSE())="Monthly",(YEAR(AC5734)-YEAR(AB5734))*12+MONTH(AC5734)-MONTH(AB5734)+1,(AC5734-AB5734+1))</f>
        <v>#N/A</v>
      </c>
      <c r="F5734" s="239" t="e">
        <f aca="false">E5734*SUM(P5734:Q5734)</f>
        <v>#N/A</v>
      </c>
    </row>
    <row r="5735" customFormat="false" ht="12.75" hidden="false" customHeight="false" outlineLevel="0" collapsed="false">
      <c r="A5735" s="208" t="str">
        <f aca="false">B5735&amp;" "&amp;C5735&amp;" "&amp;D5735</f>
        <v> 0 Financial</v>
      </c>
      <c r="B5735" s="208" t="str">
        <f aca="false">IF((LEFT(N5735,2)="US"),"US","")</f>
        <v/>
      </c>
      <c r="C5735" s="208" t="n">
        <f aca="false">M5735</f>
        <v>0</v>
      </c>
      <c r="D5735" s="208" t="str">
        <f aca="false">IF(ISNUMBER(FIND("Phy",N5735))=TRUE(),"Physical","Financial")</f>
        <v>Financial</v>
      </c>
      <c r="E5735" s="208" t="e">
        <f aca="false">IF(VLOOKUP(S5735,'DD-Lookup'!$J$6:$L$50,3,FALSE())="Monthly",(YEAR(AC5735)-YEAR(AB5735))*12+MONTH(AC5735)-MONTH(AB5735)+1,(AC5735-AB5735+1))</f>
        <v>#N/A</v>
      </c>
      <c r="F5735" s="239" t="e">
        <f aca="false">E5735*SUM(P5735:Q5735)</f>
        <v>#N/A</v>
      </c>
    </row>
    <row r="5736" customFormat="false" ht="12.75" hidden="false" customHeight="false" outlineLevel="0" collapsed="false">
      <c r="A5736" s="208" t="str">
        <f aca="false">B5736&amp;" "&amp;C5736&amp;" "&amp;D5736</f>
        <v> 0 Financial</v>
      </c>
      <c r="B5736" s="208" t="str">
        <f aca="false">IF((LEFT(N5736,2)="US"),"US","")</f>
        <v/>
      </c>
      <c r="C5736" s="208" t="n">
        <f aca="false">M5736</f>
        <v>0</v>
      </c>
      <c r="D5736" s="208" t="str">
        <f aca="false">IF(ISNUMBER(FIND("Phy",N5736))=TRUE(),"Physical","Financial")</f>
        <v>Financial</v>
      </c>
      <c r="E5736" s="208" t="e">
        <f aca="false">IF(VLOOKUP(S5736,'DD-Lookup'!$J$6:$L$50,3,FALSE())="Monthly",(YEAR(AC5736)-YEAR(AB5736))*12+MONTH(AC5736)-MONTH(AB5736)+1,(AC5736-AB5736+1))</f>
        <v>#N/A</v>
      </c>
      <c r="F5736" s="239" t="e">
        <f aca="false">E5736*SUM(P5736:Q5736)</f>
        <v>#N/A</v>
      </c>
    </row>
    <row r="5737" customFormat="false" ht="12.75" hidden="false" customHeight="false" outlineLevel="0" collapsed="false">
      <c r="A5737" s="208" t="str">
        <f aca="false">B5737&amp;" "&amp;C5737&amp;" "&amp;D5737</f>
        <v> 0 Financial</v>
      </c>
      <c r="B5737" s="208" t="str">
        <f aca="false">IF((LEFT(N5737,2)="US"),"US","")</f>
        <v/>
      </c>
      <c r="C5737" s="208" t="n">
        <f aca="false">M5737</f>
        <v>0</v>
      </c>
      <c r="D5737" s="208" t="str">
        <f aca="false">IF(ISNUMBER(FIND("Phy",N5737))=TRUE(),"Physical","Financial")</f>
        <v>Financial</v>
      </c>
      <c r="E5737" s="208" t="e">
        <f aca="false">IF(VLOOKUP(S5737,'DD-Lookup'!$J$6:$L$50,3,FALSE())="Monthly",(YEAR(AC5737)-YEAR(AB5737))*12+MONTH(AC5737)-MONTH(AB5737)+1,(AC5737-AB5737+1))</f>
        <v>#N/A</v>
      </c>
      <c r="F5737" s="239" t="e">
        <f aca="false">E5737*SUM(P5737:Q5737)</f>
        <v>#N/A</v>
      </c>
    </row>
    <row r="5738" customFormat="false" ht="12.75" hidden="false" customHeight="false" outlineLevel="0" collapsed="false">
      <c r="A5738" s="208" t="str">
        <f aca="false">B5738&amp;" "&amp;C5738&amp;" "&amp;D5738</f>
        <v> 0 Financial</v>
      </c>
      <c r="B5738" s="208" t="str">
        <f aca="false">IF((LEFT(N5738,2)="US"),"US","")</f>
        <v/>
      </c>
      <c r="C5738" s="208" t="n">
        <f aca="false">M5738</f>
        <v>0</v>
      </c>
      <c r="D5738" s="208" t="str">
        <f aca="false">IF(ISNUMBER(FIND("Phy",N5738))=TRUE(),"Physical","Financial")</f>
        <v>Financial</v>
      </c>
      <c r="E5738" s="208" t="e">
        <f aca="false">IF(VLOOKUP(S5738,'DD-Lookup'!$J$6:$L$50,3,FALSE())="Monthly",(YEAR(AC5738)-YEAR(AB5738))*12+MONTH(AC5738)-MONTH(AB5738)+1,(AC5738-AB5738+1))</f>
        <v>#N/A</v>
      </c>
      <c r="F5738" s="239" t="e">
        <f aca="false">E5738*SUM(P5738:Q5738)</f>
        <v>#N/A</v>
      </c>
    </row>
    <row r="5739" customFormat="false" ht="12.75" hidden="false" customHeight="false" outlineLevel="0" collapsed="false">
      <c r="A5739" s="208" t="str">
        <f aca="false">B5739&amp;" "&amp;C5739&amp;" "&amp;D5739</f>
        <v> 0 Financial</v>
      </c>
      <c r="B5739" s="208" t="str">
        <f aca="false">IF((LEFT(N5739,2)="US"),"US","")</f>
        <v/>
      </c>
      <c r="C5739" s="208" t="n">
        <f aca="false">M5739</f>
        <v>0</v>
      </c>
      <c r="D5739" s="208" t="str">
        <f aca="false">IF(ISNUMBER(FIND("Phy",N5739))=TRUE(),"Physical","Financial")</f>
        <v>Financial</v>
      </c>
      <c r="E5739" s="208" t="e">
        <f aca="false">IF(VLOOKUP(S5739,'DD-Lookup'!$J$6:$L$50,3,FALSE())="Monthly",(YEAR(AC5739)-YEAR(AB5739))*12+MONTH(AC5739)-MONTH(AB5739)+1,(AC5739-AB5739+1))</f>
        <v>#N/A</v>
      </c>
      <c r="F5739" s="239" t="e">
        <f aca="false">E5739*SUM(P5739:Q5739)</f>
        <v>#N/A</v>
      </c>
    </row>
    <row r="5740" customFormat="false" ht="12.75" hidden="false" customHeight="false" outlineLevel="0" collapsed="false">
      <c r="A5740" s="208" t="str">
        <f aca="false">B5740&amp;" "&amp;C5740&amp;" "&amp;D5740</f>
        <v> 0 Financial</v>
      </c>
      <c r="B5740" s="208" t="str">
        <f aca="false">IF((LEFT(N5740,2)="US"),"US","")</f>
        <v/>
      </c>
      <c r="C5740" s="208" t="n">
        <f aca="false">M5740</f>
        <v>0</v>
      </c>
      <c r="D5740" s="208" t="str">
        <f aca="false">IF(ISNUMBER(FIND("Phy",N5740))=TRUE(),"Physical","Financial")</f>
        <v>Financial</v>
      </c>
      <c r="E5740" s="208" t="e">
        <f aca="false">IF(VLOOKUP(S5740,'DD-Lookup'!$J$6:$L$50,3,FALSE())="Monthly",(YEAR(AC5740)-YEAR(AB5740))*12+MONTH(AC5740)-MONTH(AB5740)+1,(AC5740-AB5740+1))</f>
        <v>#N/A</v>
      </c>
      <c r="F5740" s="239" t="e">
        <f aca="false">E5740*SUM(P5740:Q5740)</f>
        <v>#N/A</v>
      </c>
    </row>
    <row r="5741" customFormat="false" ht="12.75" hidden="false" customHeight="false" outlineLevel="0" collapsed="false">
      <c r="A5741" s="208" t="str">
        <f aca="false">B5741&amp;" "&amp;C5741&amp;" "&amp;D5741</f>
        <v> 0 Financial</v>
      </c>
      <c r="B5741" s="208" t="str">
        <f aca="false">IF((LEFT(N5741,2)="US"),"US","")</f>
        <v/>
      </c>
      <c r="C5741" s="208" t="n">
        <f aca="false">M5741</f>
        <v>0</v>
      </c>
      <c r="D5741" s="208" t="str">
        <f aca="false">IF(ISNUMBER(FIND("Phy",N5741))=TRUE(),"Physical","Financial")</f>
        <v>Financial</v>
      </c>
      <c r="E5741" s="208" t="e">
        <f aca="false">IF(VLOOKUP(S5741,'DD-Lookup'!$J$6:$L$50,3,FALSE())="Monthly",(YEAR(AC5741)-YEAR(AB5741))*12+MONTH(AC5741)-MONTH(AB5741)+1,(AC5741-AB5741+1))</f>
        <v>#N/A</v>
      </c>
      <c r="F5741" s="239" t="e">
        <f aca="false">E5741*SUM(P5741:Q5741)</f>
        <v>#N/A</v>
      </c>
    </row>
    <row r="5742" customFormat="false" ht="12.75" hidden="false" customHeight="false" outlineLevel="0" collapsed="false">
      <c r="A5742" s="208" t="str">
        <f aca="false">B5742&amp;" "&amp;C5742&amp;" "&amp;D5742</f>
        <v> 0 Financial</v>
      </c>
      <c r="B5742" s="208" t="str">
        <f aca="false">IF((LEFT(N5742,2)="US"),"US","")</f>
        <v/>
      </c>
      <c r="C5742" s="208" t="n">
        <f aca="false">M5742</f>
        <v>0</v>
      </c>
      <c r="D5742" s="208" t="str">
        <f aca="false">IF(ISNUMBER(FIND("Phy",N5742))=TRUE(),"Physical","Financial")</f>
        <v>Financial</v>
      </c>
      <c r="E5742" s="208" t="e">
        <f aca="false">IF(VLOOKUP(S5742,'DD-Lookup'!$J$6:$L$50,3,FALSE())="Monthly",(YEAR(AC5742)-YEAR(AB5742))*12+MONTH(AC5742)-MONTH(AB5742)+1,(AC5742-AB5742+1))</f>
        <v>#N/A</v>
      </c>
      <c r="F5742" s="239" t="e">
        <f aca="false">E5742*SUM(P5742:Q5742)</f>
        <v>#N/A</v>
      </c>
    </row>
    <row r="5743" customFormat="false" ht="12.75" hidden="false" customHeight="false" outlineLevel="0" collapsed="false">
      <c r="A5743" s="208" t="str">
        <f aca="false">B5743&amp;" "&amp;C5743&amp;" "&amp;D5743</f>
        <v> 0 Financial</v>
      </c>
      <c r="B5743" s="208" t="str">
        <f aca="false">IF((LEFT(N5743,2)="US"),"US","")</f>
        <v/>
      </c>
      <c r="C5743" s="208" t="n">
        <f aca="false">M5743</f>
        <v>0</v>
      </c>
      <c r="D5743" s="208" t="str">
        <f aca="false">IF(ISNUMBER(FIND("Phy",N5743))=TRUE(),"Physical","Financial")</f>
        <v>Financial</v>
      </c>
      <c r="E5743" s="208" t="e">
        <f aca="false">IF(VLOOKUP(S5743,'DD-Lookup'!$J$6:$L$50,3,FALSE())="Monthly",(YEAR(AC5743)-YEAR(AB5743))*12+MONTH(AC5743)-MONTH(AB5743)+1,(AC5743-AB5743+1))</f>
        <v>#N/A</v>
      </c>
      <c r="F5743" s="239" t="e">
        <f aca="false">E5743*SUM(P5743:Q5743)</f>
        <v>#N/A</v>
      </c>
    </row>
    <row r="5744" customFormat="false" ht="12.75" hidden="false" customHeight="false" outlineLevel="0" collapsed="false">
      <c r="A5744" s="208" t="str">
        <f aca="false">B5744&amp;" "&amp;C5744&amp;" "&amp;D5744</f>
        <v> 0 Financial</v>
      </c>
      <c r="B5744" s="208" t="str">
        <f aca="false">IF((LEFT(N5744,2)="US"),"US","")</f>
        <v/>
      </c>
      <c r="C5744" s="208" t="n">
        <f aca="false">M5744</f>
        <v>0</v>
      </c>
      <c r="D5744" s="208" t="str">
        <f aca="false">IF(ISNUMBER(FIND("Phy",N5744))=TRUE(),"Physical","Financial")</f>
        <v>Financial</v>
      </c>
      <c r="E5744" s="208" t="e">
        <f aca="false">IF(VLOOKUP(S5744,'DD-Lookup'!$J$6:$L$50,3,FALSE())="Monthly",(YEAR(AC5744)-YEAR(AB5744))*12+MONTH(AC5744)-MONTH(AB5744)+1,(AC5744-AB5744+1))</f>
        <v>#N/A</v>
      </c>
      <c r="F5744" s="239" t="e">
        <f aca="false">E5744*SUM(P5744:Q5744)</f>
        <v>#N/A</v>
      </c>
    </row>
    <row r="5745" customFormat="false" ht="12.75" hidden="false" customHeight="false" outlineLevel="0" collapsed="false">
      <c r="A5745" s="208" t="str">
        <f aca="false">B5745&amp;" "&amp;C5745&amp;" "&amp;D5745</f>
        <v> 0 Financial</v>
      </c>
      <c r="B5745" s="208" t="str">
        <f aca="false">IF((LEFT(N5745,2)="US"),"US","")</f>
        <v/>
      </c>
      <c r="C5745" s="208" t="n">
        <f aca="false">M5745</f>
        <v>0</v>
      </c>
      <c r="D5745" s="208" t="str">
        <f aca="false">IF(ISNUMBER(FIND("Phy",N5745))=TRUE(),"Physical","Financial")</f>
        <v>Financial</v>
      </c>
      <c r="E5745" s="208" t="e">
        <f aca="false">IF(VLOOKUP(S5745,'DD-Lookup'!$J$6:$L$50,3,FALSE())="Monthly",(YEAR(AC5745)-YEAR(AB5745))*12+MONTH(AC5745)-MONTH(AB5745)+1,(AC5745-AB5745+1))</f>
        <v>#N/A</v>
      </c>
      <c r="F5745" s="239" t="e">
        <f aca="false">E5745*SUM(P5745:Q5745)</f>
        <v>#N/A</v>
      </c>
    </row>
    <row r="5746" customFormat="false" ht="12.75" hidden="false" customHeight="false" outlineLevel="0" collapsed="false">
      <c r="A5746" s="208" t="str">
        <f aca="false">B5746&amp;" "&amp;C5746&amp;" "&amp;D5746</f>
        <v> 0 Financial</v>
      </c>
      <c r="B5746" s="208" t="str">
        <f aca="false">IF((LEFT(N5746,2)="US"),"US","")</f>
        <v/>
      </c>
      <c r="C5746" s="208" t="n">
        <f aca="false">M5746</f>
        <v>0</v>
      </c>
      <c r="D5746" s="208" t="str">
        <f aca="false">IF(ISNUMBER(FIND("Phy",N5746))=TRUE(),"Physical","Financial")</f>
        <v>Financial</v>
      </c>
      <c r="E5746" s="208" t="e">
        <f aca="false">IF(VLOOKUP(S5746,'DD-Lookup'!$J$6:$L$50,3,FALSE())="Monthly",(YEAR(AC5746)-YEAR(AB5746))*12+MONTH(AC5746)-MONTH(AB5746)+1,(AC5746-AB5746+1))</f>
        <v>#N/A</v>
      </c>
      <c r="F5746" s="239" t="e">
        <f aca="false">E5746*SUM(P5746:Q5746)</f>
        <v>#N/A</v>
      </c>
    </row>
    <row r="5747" customFormat="false" ht="12.75" hidden="false" customHeight="false" outlineLevel="0" collapsed="false">
      <c r="A5747" s="208" t="str">
        <f aca="false">B5747&amp;" "&amp;C5747&amp;" "&amp;D5747</f>
        <v> 0 Financial</v>
      </c>
      <c r="B5747" s="208" t="str">
        <f aca="false">IF((LEFT(N5747,2)="US"),"US","")</f>
        <v/>
      </c>
      <c r="C5747" s="208" t="n">
        <f aca="false">M5747</f>
        <v>0</v>
      </c>
      <c r="D5747" s="208" t="str">
        <f aca="false">IF(ISNUMBER(FIND("Phy",N5747))=TRUE(),"Physical","Financial")</f>
        <v>Financial</v>
      </c>
      <c r="E5747" s="208" t="e">
        <f aca="false">IF(VLOOKUP(S5747,'DD-Lookup'!$J$6:$L$50,3,FALSE())="Monthly",(YEAR(AC5747)-YEAR(AB5747))*12+MONTH(AC5747)-MONTH(AB5747)+1,(AC5747-AB5747+1))</f>
        <v>#N/A</v>
      </c>
      <c r="F5747" s="239" t="e">
        <f aca="false">E5747*SUM(P5747:Q5747)</f>
        <v>#N/A</v>
      </c>
    </row>
    <row r="5748" customFormat="false" ht="12.75" hidden="false" customHeight="false" outlineLevel="0" collapsed="false">
      <c r="A5748" s="208" t="str">
        <f aca="false">B5748&amp;" "&amp;C5748&amp;" "&amp;D5748</f>
        <v> 0 Financial</v>
      </c>
      <c r="B5748" s="208" t="str">
        <f aca="false">IF((LEFT(N5748,2)="US"),"US","")</f>
        <v/>
      </c>
      <c r="C5748" s="208" t="n">
        <f aca="false">M5748</f>
        <v>0</v>
      </c>
      <c r="D5748" s="208" t="str">
        <f aca="false">IF(ISNUMBER(FIND("Phy",N5748))=TRUE(),"Physical","Financial")</f>
        <v>Financial</v>
      </c>
      <c r="E5748" s="208" t="e">
        <f aca="false">IF(VLOOKUP(S5748,'DD-Lookup'!$J$6:$L$50,3,FALSE())="Monthly",(YEAR(AC5748)-YEAR(AB5748))*12+MONTH(AC5748)-MONTH(AB5748)+1,(AC5748-AB5748+1))</f>
        <v>#N/A</v>
      </c>
      <c r="F5748" s="239" t="e">
        <f aca="false">E5748*SUM(P5748:Q5748)</f>
        <v>#N/A</v>
      </c>
    </row>
    <row r="5749" customFormat="false" ht="12.75" hidden="false" customHeight="false" outlineLevel="0" collapsed="false">
      <c r="A5749" s="208" t="str">
        <f aca="false">B5749&amp;" "&amp;C5749&amp;" "&amp;D5749</f>
        <v> 0 Financial</v>
      </c>
      <c r="B5749" s="208" t="str">
        <f aca="false">IF((LEFT(N5749,2)="US"),"US","")</f>
        <v/>
      </c>
      <c r="C5749" s="208" t="n">
        <f aca="false">M5749</f>
        <v>0</v>
      </c>
      <c r="D5749" s="208" t="str">
        <f aca="false">IF(ISNUMBER(FIND("Phy",N5749))=TRUE(),"Physical","Financial")</f>
        <v>Financial</v>
      </c>
      <c r="E5749" s="208" t="e">
        <f aca="false">IF(VLOOKUP(S5749,'DD-Lookup'!$J$6:$L$50,3,FALSE())="Monthly",(YEAR(AC5749)-YEAR(AB5749))*12+MONTH(AC5749)-MONTH(AB5749)+1,(AC5749-AB5749+1))</f>
        <v>#N/A</v>
      </c>
      <c r="F5749" s="239" t="e">
        <f aca="false">E5749*SUM(P5749:Q5749)</f>
        <v>#N/A</v>
      </c>
    </row>
    <row r="5750" customFormat="false" ht="12.75" hidden="false" customHeight="false" outlineLevel="0" collapsed="false">
      <c r="A5750" s="208" t="str">
        <f aca="false">B5750&amp;" "&amp;C5750&amp;" "&amp;D5750</f>
        <v> 0 Financial</v>
      </c>
      <c r="B5750" s="208" t="str">
        <f aca="false">IF((LEFT(N5750,2)="US"),"US","")</f>
        <v/>
      </c>
      <c r="C5750" s="208" t="n">
        <f aca="false">M5750</f>
        <v>0</v>
      </c>
      <c r="D5750" s="208" t="str">
        <f aca="false">IF(ISNUMBER(FIND("Phy",N5750))=TRUE(),"Physical","Financial")</f>
        <v>Financial</v>
      </c>
      <c r="E5750" s="208" t="e">
        <f aca="false">IF(VLOOKUP(S5750,'DD-Lookup'!$J$6:$L$50,3,FALSE())="Monthly",(YEAR(AC5750)-YEAR(AB5750))*12+MONTH(AC5750)-MONTH(AB5750)+1,(AC5750-AB5750+1))</f>
        <v>#N/A</v>
      </c>
      <c r="F5750" s="239" t="e">
        <f aca="false">E5750*SUM(P5750:Q5750)</f>
        <v>#N/A</v>
      </c>
    </row>
    <row r="5751" customFormat="false" ht="12.75" hidden="false" customHeight="false" outlineLevel="0" collapsed="false">
      <c r="A5751" s="208" t="str">
        <f aca="false">B5751&amp;" "&amp;C5751&amp;" "&amp;D5751</f>
        <v> 0 Financial</v>
      </c>
      <c r="B5751" s="208" t="str">
        <f aca="false">IF((LEFT(N5751,2)="US"),"US","")</f>
        <v/>
      </c>
      <c r="C5751" s="208" t="n">
        <f aca="false">M5751</f>
        <v>0</v>
      </c>
      <c r="D5751" s="208" t="str">
        <f aca="false">IF(ISNUMBER(FIND("Phy",N5751))=TRUE(),"Physical","Financial")</f>
        <v>Financial</v>
      </c>
      <c r="E5751" s="208" t="e">
        <f aca="false">IF(VLOOKUP(S5751,'DD-Lookup'!$J$6:$L$50,3,FALSE())="Monthly",(YEAR(AC5751)-YEAR(AB5751))*12+MONTH(AC5751)-MONTH(AB5751)+1,(AC5751-AB5751+1))</f>
        <v>#N/A</v>
      </c>
      <c r="F5751" s="239" t="e">
        <f aca="false">E5751*SUM(P5751:Q5751)</f>
        <v>#N/A</v>
      </c>
    </row>
    <row r="5752" customFormat="false" ht="12.75" hidden="false" customHeight="false" outlineLevel="0" collapsed="false">
      <c r="A5752" s="208" t="str">
        <f aca="false">B5752&amp;" "&amp;C5752&amp;" "&amp;D5752</f>
        <v> 0 Financial</v>
      </c>
      <c r="B5752" s="208" t="str">
        <f aca="false">IF((LEFT(N5752,2)="US"),"US","")</f>
        <v/>
      </c>
      <c r="C5752" s="208" t="n">
        <f aca="false">M5752</f>
        <v>0</v>
      </c>
      <c r="D5752" s="208" t="str">
        <f aca="false">IF(ISNUMBER(FIND("Phy",N5752))=TRUE(),"Physical","Financial")</f>
        <v>Financial</v>
      </c>
      <c r="E5752" s="208" t="e">
        <f aca="false">IF(VLOOKUP(S5752,'DD-Lookup'!$J$6:$L$50,3,FALSE())="Monthly",(YEAR(AC5752)-YEAR(AB5752))*12+MONTH(AC5752)-MONTH(AB5752)+1,(AC5752-AB5752+1))</f>
        <v>#N/A</v>
      </c>
      <c r="F5752" s="239" t="e">
        <f aca="false">E5752*SUM(P5752:Q5752)</f>
        <v>#N/A</v>
      </c>
    </row>
    <row r="5753" customFormat="false" ht="12.75" hidden="false" customHeight="false" outlineLevel="0" collapsed="false">
      <c r="A5753" s="208" t="str">
        <f aca="false">B5753&amp;" "&amp;C5753&amp;" "&amp;D5753</f>
        <v> 0 Financial</v>
      </c>
      <c r="B5753" s="208" t="str">
        <f aca="false">IF((LEFT(N5753,2)="US"),"US","")</f>
        <v/>
      </c>
      <c r="C5753" s="208" t="n">
        <f aca="false">M5753</f>
        <v>0</v>
      </c>
      <c r="D5753" s="208" t="str">
        <f aca="false">IF(ISNUMBER(FIND("Phy",N5753))=TRUE(),"Physical","Financial")</f>
        <v>Financial</v>
      </c>
      <c r="E5753" s="208" t="e">
        <f aca="false">IF(VLOOKUP(S5753,'DD-Lookup'!$J$6:$L$50,3,FALSE())="Monthly",(YEAR(AC5753)-YEAR(AB5753))*12+MONTH(AC5753)-MONTH(AB5753)+1,(AC5753-AB5753+1))</f>
        <v>#N/A</v>
      </c>
      <c r="F5753" s="239" t="e">
        <f aca="false">E5753*SUM(P5753:Q5753)</f>
        <v>#N/A</v>
      </c>
    </row>
    <row r="5754" customFormat="false" ht="12.75" hidden="false" customHeight="false" outlineLevel="0" collapsed="false">
      <c r="A5754" s="208" t="str">
        <f aca="false">B5754&amp;" "&amp;C5754&amp;" "&amp;D5754</f>
        <v> 0 Financial</v>
      </c>
      <c r="B5754" s="208" t="str">
        <f aca="false">IF((LEFT(N5754,2)="US"),"US","")</f>
        <v/>
      </c>
      <c r="C5754" s="208" t="n">
        <f aca="false">M5754</f>
        <v>0</v>
      </c>
      <c r="D5754" s="208" t="str">
        <f aca="false">IF(ISNUMBER(FIND("Phy",N5754))=TRUE(),"Physical","Financial")</f>
        <v>Financial</v>
      </c>
      <c r="E5754" s="208" t="e">
        <f aca="false">IF(VLOOKUP(S5754,'DD-Lookup'!$J$6:$L$50,3,FALSE())="Monthly",(YEAR(AC5754)-YEAR(AB5754))*12+MONTH(AC5754)-MONTH(AB5754)+1,(AC5754-AB5754+1))</f>
        <v>#N/A</v>
      </c>
      <c r="F5754" s="239" t="e">
        <f aca="false">E5754*SUM(P5754:Q5754)</f>
        <v>#N/A</v>
      </c>
    </row>
    <row r="5755" customFormat="false" ht="12.75" hidden="false" customHeight="false" outlineLevel="0" collapsed="false">
      <c r="A5755" s="208" t="str">
        <f aca="false">B5755&amp;" "&amp;C5755&amp;" "&amp;D5755</f>
        <v> 0 Financial</v>
      </c>
      <c r="B5755" s="208" t="str">
        <f aca="false">IF((LEFT(N5755,2)="US"),"US","")</f>
        <v/>
      </c>
      <c r="C5755" s="208" t="n">
        <f aca="false">M5755</f>
        <v>0</v>
      </c>
      <c r="D5755" s="208" t="str">
        <f aca="false">IF(ISNUMBER(FIND("Phy",N5755))=TRUE(),"Physical","Financial")</f>
        <v>Financial</v>
      </c>
      <c r="E5755" s="208" t="e">
        <f aca="false">IF(VLOOKUP(S5755,'DD-Lookup'!$J$6:$L$50,3,FALSE())="Monthly",(YEAR(AC5755)-YEAR(AB5755))*12+MONTH(AC5755)-MONTH(AB5755)+1,(AC5755-AB5755+1))</f>
        <v>#N/A</v>
      </c>
      <c r="F5755" s="239" t="e">
        <f aca="false">E5755*SUM(P5755:Q5755)</f>
        <v>#N/A</v>
      </c>
    </row>
    <row r="5756" customFormat="false" ht="12.75" hidden="false" customHeight="false" outlineLevel="0" collapsed="false">
      <c r="A5756" s="208" t="str">
        <f aca="false">B5756&amp;" "&amp;C5756&amp;" "&amp;D5756</f>
        <v> 0 Financial</v>
      </c>
      <c r="B5756" s="208" t="str">
        <f aca="false">IF((LEFT(N5756,2)="US"),"US","")</f>
        <v/>
      </c>
      <c r="C5756" s="208" t="n">
        <f aca="false">M5756</f>
        <v>0</v>
      </c>
      <c r="D5756" s="208" t="str">
        <f aca="false">IF(ISNUMBER(FIND("Phy",N5756))=TRUE(),"Physical","Financial")</f>
        <v>Financial</v>
      </c>
      <c r="E5756" s="208" t="e">
        <f aca="false">IF(VLOOKUP(S5756,'DD-Lookup'!$J$6:$L$50,3,FALSE())="Monthly",(YEAR(AC5756)-YEAR(AB5756))*12+MONTH(AC5756)-MONTH(AB5756)+1,(AC5756-AB5756+1))</f>
        <v>#N/A</v>
      </c>
      <c r="F5756" s="239" t="e">
        <f aca="false">E5756*SUM(P5756:Q5756)</f>
        <v>#N/A</v>
      </c>
    </row>
    <row r="5757" customFormat="false" ht="12.75" hidden="false" customHeight="false" outlineLevel="0" collapsed="false">
      <c r="A5757" s="208" t="str">
        <f aca="false">B5757&amp;" "&amp;C5757&amp;" "&amp;D5757</f>
        <v> 0 Financial</v>
      </c>
      <c r="B5757" s="208" t="str">
        <f aca="false">IF((LEFT(N5757,2)="US"),"US","")</f>
        <v/>
      </c>
      <c r="C5757" s="208" t="n">
        <f aca="false">M5757</f>
        <v>0</v>
      </c>
      <c r="D5757" s="208" t="str">
        <f aca="false">IF(ISNUMBER(FIND("Phy",N5757))=TRUE(),"Physical","Financial")</f>
        <v>Financial</v>
      </c>
      <c r="E5757" s="208" t="e">
        <f aca="false">IF(VLOOKUP(S5757,'DD-Lookup'!$J$6:$L$50,3,FALSE())="Monthly",(YEAR(AC5757)-YEAR(AB5757))*12+MONTH(AC5757)-MONTH(AB5757)+1,(AC5757-AB5757+1))</f>
        <v>#N/A</v>
      </c>
      <c r="F5757" s="239" t="e">
        <f aca="false">E5757*SUM(P5757:Q5757)</f>
        <v>#N/A</v>
      </c>
    </row>
    <row r="5758" customFormat="false" ht="12.75" hidden="false" customHeight="false" outlineLevel="0" collapsed="false">
      <c r="A5758" s="208" t="str">
        <f aca="false">B5758&amp;" "&amp;C5758&amp;" "&amp;D5758</f>
        <v> 0 Financial</v>
      </c>
      <c r="B5758" s="208" t="str">
        <f aca="false">IF((LEFT(N5758,2)="US"),"US","")</f>
        <v/>
      </c>
      <c r="C5758" s="208" t="n">
        <f aca="false">M5758</f>
        <v>0</v>
      </c>
      <c r="D5758" s="208" t="str">
        <f aca="false">IF(ISNUMBER(FIND("Phy",N5758))=TRUE(),"Physical","Financial")</f>
        <v>Financial</v>
      </c>
      <c r="E5758" s="208" t="e">
        <f aca="false">IF(VLOOKUP(S5758,'DD-Lookup'!$J$6:$L$50,3,FALSE())="Monthly",(YEAR(AC5758)-YEAR(AB5758))*12+MONTH(AC5758)-MONTH(AB5758)+1,(AC5758-AB5758+1))</f>
        <v>#N/A</v>
      </c>
      <c r="F5758" s="239" t="e">
        <f aca="false">E5758*SUM(P5758:Q5758)</f>
        <v>#N/A</v>
      </c>
    </row>
    <row r="5759" customFormat="false" ht="12.75" hidden="false" customHeight="false" outlineLevel="0" collapsed="false">
      <c r="A5759" s="208" t="str">
        <f aca="false">B5759&amp;" "&amp;C5759&amp;" "&amp;D5759</f>
        <v> 0 Financial</v>
      </c>
      <c r="B5759" s="208" t="str">
        <f aca="false">IF((LEFT(N5759,2)="US"),"US","")</f>
        <v/>
      </c>
      <c r="C5759" s="208" t="n">
        <f aca="false">M5759</f>
        <v>0</v>
      </c>
      <c r="D5759" s="208" t="str">
        <f aca="false">IF(ISNUMBER(FIND("Phy",N5759))=TRUE(),"Physical","Financial")</f>
        <v>Financial</v>
      </c>
      <c r="E5759" s="208" t="e">
        <f aca="false">IF(VLOOKUP(S5759,'DD-Lookup'!$J$6:$L$50,3,FALSE())="Monthly",(YEAR(AC5759)-YEAR(AB5759))*12+MONTH(AC5759)-MONTH(AB5759)+1,(AC5759-AB5759+1))</f>
        <v>#N/A</v>
      </c>
      <c r="F5759" s="239" t="e">
        <f aca="false">E5759*SUM(P5759:Q5759)</f>
        <v>#N/A</v>
      </c>
    </row>
    <row r="5760" customFormat="false" ht="12.75" hidden="false" customHeight="false" outlineLevel="0" collapsed="false">
      <c r="A5760" s="208" t="str">
        <f aca="false">B5760&amp;" "&amp;C5760&amp;" "&amp;D5760</f>
        <v> 0 Financial</v>
      </c>
      <c r="B5760" s="208" t="str">
        <f aca="false">IF((LEFT(N5760,2)="US"),"US","")</f>
        <v/>
      </c>
      <c r="C5760" s="208" t="n">
        <f aca="false">M5760</f>
        <v>0</v>
      </c>
      <c r="D5760" s="208" t="str">
        <f aca="false">IF(ISNUMBER(FIND("Phy",N5760))=TRUE(),"Physical","Financial")</f>
        <v>Financial</v>
      </c>
      <c r="E5760" s="208" t="e">
        <f aca="false">IF(VLOOKUP(S5760,'DD-Lookup'!$J$6:$L$50,3,FALSE())="Monthly",(YEAR(AC5760)-YEAR(AB5760))*12+MONTH(AC5760)-MONTH(AB5760)+1,(AC5760-AB5760+1))</f>
        <v>#N/A</v>
      </c>
      <c r="F5760" s="239" t="e">
        <f aca="false">E5760*SUM(P5760:Q5760)</f>
        <v>#N/A</v>
      </c>
    </row>
    <row r="5761" customFormat="false" ht="12.75" hidden="false" customHeight="false" outlineLevel="0" collapsed="false">
      <c r="A5761" s="208" t="str">
        <f aca="false">B5761&amp;" "&amp;C5761&amp;" "&amp;D5761</f>
        <v> 0 Financial</v>
      </c>
      <c r="B5761" s="208" t="str">
        <f aca="false">IF((LEFT(N5761,2)="US"),"US","")</f>
        <v/>
      </c>
      <c r="C5761" s="208" t="n">
        <f aca="false">M5761</f>
        <v>0</v>
      </c>
      <c r="D5761" s="208" t="str">
        <f aca="false">IF(ISNUMBER(FIND("Phy",N5761))=TRUE(),"Physical","Financial")</f>
        <v>Financial</v>
      </c>
      <c r="E5761" s="208" t="e">
        <f aca="false">IF(VLOOKUP(S5761,'DD-Lookup'!$J$6:$L$50,3,FALSE())="Monthly",(YEAR(AC5761)-YEAR(AB5761))*12+MONTH(AC5761)-MONTH(AB5761)+1,(AC5761-AB5761+1))</f>
        <v>#N/A</v>
      </c>
      <c r="F5761" s="239" t="e">
        <f aca="false">E5761*SUM(P5761:Q5761)</f>
        <v>#N/A</v>
      </c>
    </row>
    <row r="5762" customFormat="false" ht="12.75" hidden="false" customHeight="false" outlineLevel="0" collapsed="false">
      <c r="A5762" s="208" t="str">
        <f aca="false">B5762&amp;" "&amp;C5762&amp;" "&amp;D5762</f>
        <v> 0 Financial</v>
      </c>
      <c r="B5762" s="208" t="str">
        <f aca="false">IF((LEFT(N5762,2)="US"),"US","")</f>
        <v/>
      </c>
      <c r="C5762" s="208" t="n">
        <f aca="false">M5762</f>
        <v>0</v>
      </c>
      <c r="D5762" s="208" t="str">
        <f aca="false">IF(ISNUMBER(FIND("Phy",N5762))=TRUE(),"Physical","Financial")</f>
        <v>Financial</v>
      </c>
      <c r="E5762" s="208" t="e">
        <f aca="false">IF(VLOOKUP(S5762,'DD-Lookup'!$J$6:$L$50,3,FALSE())="Monthly",(YEAR(AC5762)-YEAR(AB5762))*12+MONTH(AC5762)-MONTH(AB5762)+1,(AC5762-AB5762+1))</f>
        <v>#N/A</v>
      </c>
      <c r="F5762" s="239" t="e">
        <f aca="false">E5762*SUM(P5762:Q5762)</f>
        <v>#N/A</v>
      </c>
    </row>
    <row r="5763" customFormat="false" ht="12.75" hidden="false" customHeight="false" outlineLevel="0" collapsed="false">
      <c r="A5763" s="208" t="str">
        <f aca="false">B5763&amp;" "&amp;C5763&amp;" "&amp;D5763</f>
        <v> 0 Financial</v>
      </c>
      <c r="B5763" s="208" t="str">
        <f aca="false">IF((LEFT(N5763,2)="US"),"US","")</f>
        <v/>
      </c>
      <c r="C5763" s="208" t="n">
        <f aca="false">M5763</f>
        <v>0</v>
      </c>
      <c r="D5763" s="208" t="str">
        <f aca="false">IF(ISNUMBER(FIND("Phy",N5763))=TRUE(),"Physical","Financial")</f>
        <v>Financial</v>
      </c>
      <c r="E5763" s="208" t="e">
        <f aca="false">IF(VLOOKUP(S5763,'DD-Lookup'!$J$6:$L$50,3,FALSE())="Monthly",(YEAR(AC5763)-YEAR(AB5763))*12+MONTH(AC5763)-MONTH(AB5763)+1,(AC5763-AB5763+1))</f>
        <v>#N/A</v>
      </c>
      <c r="F5763" s="239" t="e">
        <f aca="false">E5763*SUM(P5763:Q5763)</f>
        <v>#N/A</v>
      </c>
    </row>
    <row r="5764" customFormat="false" ht="12.75" hidden="false" customHeight="false" outlineLevel="0" collapsed="false">
      <c r="A5764" s="208" t="str">
        <f aca="false">B5764&amp;" "&amp;C5764&amp;" "&amp;D5764</f>
        <v> 0 Financial</v>
      </c>
      <c r="B5764" s="208" t="str">
        <f aca="false">IF((LEFT(N5764,2)="US"),"US","")</f>
        <v/>
      </c>
      <c r="C5764" s="208" t="n">
        <f aca="false">M5764</f>
        <v>0</v>
      </c>
      <c r="D5764" s="208" t="str">
        <f aca="false">IF(ISNUMBER(FIND("Phy",N5764))=TRUE(),"Physical","Financial")</f>
        <v>Financial</v>
      </c>
      <c r="E5764" s="208" t="e">
        <f aca="false">IF(VLOOKUP(S5764,'DD-Lookup'!$J$6:$L$50,3,FALSE())="Monthly",(YEAR(AC5764)-YEAR(AB5764))*12+MONTH(AC5764)-MONTH(AB5764)+1,(AC5764-AB5764+1))</f>
        <v>#N/A</v>
      </c>
      <c r="F5764" s="239" t="e">
        <f aca="false">E5764*SUM(P5764:Q5764)</f>
        <v>#N/A</v>
      </c>
    </row>
    <row r="5765" customFormat="false" ht="12.75" hidden="false" customHeight="false" outlineLevel="0" collapsed="false">
      <c r="A5765" s="208" t="str">
        <f aca="false">B5765&amp;" "&amp;C5765&amp;" "&amp;D5765</f>
        <v> 0 Financial</v>
      </c>
      <c r="B5765" s="208" t="str">
        <f aca="false">IF((LEFT(N5765,2)="US"),"US","")</f>
        <v/>
      </c>
      <c r="C5765" s="208" t="n">
        <f aca="false">M5765</f>
        <v>0</v>
      </c>
      <c r="D5765" s="208" t="str">
        <f aca="false">IF(ISNUMBER(FIND("Phy",N5765))=TRUE(),"Physical","Financial")</f>
        <v>Financial</v>
      </c>
      <c r="E5765" s="208" t="e">
        <f aca="false">IF(VLOOKUP(S5765,'DD-Lookup'!$J$6:$L$50,3,FALSE())="Monthly",(YEAR(AC5765)-YEAR(AB5765))*12+MONTH(AC5765)-MONTH(AB5765)+1,(AC5765-AB5765+1))</f>
        <v>#N/A</v>
      </c>
      <c r="F5765" s="239" t="e">
        <f aca="false">E5765*SUM(P5765:Q5765)</f>
        <v>#N/A</v>
      </c>
    </row>
    <row r="5766" customFormat="false" ht="12.75" hidden="false" customHeight="false" outlineLevel="0" collapsed="false">
      <c r="A5766" s="208" t="str">
        <f aca="false">B5766&amp;" "&amp;C5766&amp;" "&amp;D5766</f>
        <v> 0 Financial</v>
      </c>
      <c r="B5766" s="208" t="str">
        <f aca="false">IF((LEFT(N5766,2)="US"),"US","")</f>
        <v/>
      </c>
      <c r="C5766" s="208" t="n">
        <f aca="false">M5766</f>
        <v>0</v>
      </c>
      <c r="D5766" s="208" t="str">
        <f aca="false">IF(ISNUMBER(FIND("Phy",N5766))=TRUE(),"Physical","Financial")</f>
        <v>Financial</v>
      </c>
      <c r="E5766" s="208" t="e">
        <f aca="false">IF(VLOOKUP(S5766,'DD-Lookup'!$J$6:$L$50,3,FALSE())="Monthly",(YEAR(AC5766)-YEAR(AB5766))*12+MONTH(AC5766)-MONTH(AB5766)+1,(AC5766-AB5766+1))</f>
        <v>#N/A</v>
      </c>
      <c r="F5766" s="239" t="e">
        <f aca="false">E5766*SUM(P5766:Q5766)</f>
        <v>#N/A</v>
      </c>
    </row>
    <row r="5767" customFormat="false" ht="12.75" hidden="false" customHeight="false" outlineLevel="0" collapsed="false">
      <c r="A5767" s="208" t="str">
        <f aca="false">B5767&amp;" "&amp;C5767&amp;" "&amp;D5767</f>
        <v> 0 Financial</v>
      </c>
      <c r="B5767" s="208" t="str">
        <f aca="false">IF((LEFT(N5767,2)="US"),"US","")</f>
        <v/>
      </c>
      <c r="C5767" s="208" t="n">
        <f aca="false">M5767</f>
        <v>0</v>
      </c>
      <c r="D5767" s="208" t="str">
        <f aca="false">IF(ISNUMBER(FIND("Phy",N5767))=TRUE(),"Physical","Financial")</f>
        <v>Financial</v>
      </c>
      <c r="E5767" s="208" t="e">
        <f aca="false">IF(VLOOKUP(S5767,'DD-Lookup'!$J$6:$L$50,3,FALSE())="Monthly",(YEAR(AC5767)-YEAR(AB5767))*12+MONTH(AC5767)-MONTH(AB5767)+1,(AC5767-AB5767+1))</f>
        <v>#N/A</v>
      </c>
      <c r="F5767" s="239" t="e">
        <f aca="false">E5767*SUM(P5767:Q5767)</f>
        <v>#N/A</v>
      </c>
    </row>
    <row r="5768" customFormat="false" ht="12.75" hidden="false" customHeight="false" outlineLevel="0" collapsed="false">
      <c r="A5768" s="208" t="str">
        <f aca="false">B5768&amp;" "&amp;C5768&amp;" "&amp;D5768</f>
        <v> 0 Financial</v>
      </c>
      <c r="B5768" s="208" t="str">
        <f aca="false">IF((LEFT(N5768,2)="US"),"US","")</f>
        <v/>
      </c>
      <c r="C5768" s="208" t="n">
        <f aca="false">M5768</f>
        <v>0</v>
      </c>
      <c r="D5768" s="208" t="str">
        <f aca="false">IF(ISNUMBER(FIND("Phy",N5768))=TRUE(),"Physical","Financial")</f>
        <v>Financial</v>
      </c>
      <c r="E5768" s="208" t="e">
        <f aca="false">IF(VLOOKUP(S5768,'DD-Lookup'!$J$6:$L$50,3,FALSE())="Monthly",(YEAR(AC5768)-YEAR(AB5768))*12+MONTH(AC5768)-MONTH(AB5768)+1,(AC5768-AB5768+1))</f>
        <v>#N/A</v>
      </c>
      <c r="F5768" s="239" t="e">
        <f aca="false">E5768*SUM(P5768:Q5768)</f>
        <v>#N/A</v>
      </c>
    </row>
    <row r="5769" customFormat="false" ht="12.75" hidden="false" customHeight="false" outlineLevel="0" collapsed="false">
      <c r="A5769" s="208" t="str">
        <f aca="false">B5769&amp;" "&amp;C5769&amp;" "&amp;D5769</f>
        <v> 0 Financial</v>
      </c>
      <c r="B5769" s="208" t="str">
        <f aca="false">IF((LEFT(N5769,2)="US"),"US","")</f>
        <v/>
      </c>
      <c r="C5769" s="208" t="n">
        <f aca="false">M5769</f>
        <v>0</v>
      </c>
      <c r="D5769" s="208" t="str">
        <f aca="false">IF(ISNUMBER(FIND("Phy",N5769))=TRUE(),"Physical","Financial")</f>
        <v>Financial</v>
      </c>
      <c r="E5769" s="208" t="e">
        <f aca="false">IF(VLOOKUP(S5769,'DD-Lookup'!$J$6:$L$50,3,FALSE())="Monthly",(YEAR(AC5769)-YEAR(AB5769))*12+MONTH(AC5769)-MONTH(AB5769)+1,(AC5769-AB5769+1))</f>
        <v>#N/A</v>
      </c>
      <c r="F5769" s="239" t="e">
        <f aca="false">E5769*SUM(P5769:Q5769)</f>
        <v>#N/A</v>
      </c>
    </row>
    <row r="5770" customFormat="false" ht="12.75" hidden="false" customHeight="false" outlineLevel="0" collapsed="false">
      <c r="A5770" s="208" t="str">
        <f aca="false">B5770&amp;" "&amp;C5770&amp;" "&amp;D5770</f>
        <v> 0 Financial</v>
      </c>
      <c r="B5770" s="208" t="str">
        <f aca="false">IF((LEFT(N5770,2)="US"),"US","")</f>
        <v/>
      </c>
      <c r="C5770" s="208" t="n">
        <f aca="false">M5770</f>
        <v>0</v>
      </c>
      <c r="D5770" s="208" t="str">
        <f aca="false">IF(ISNUMBER(FIND("Phy",N5770))=TRUE(),"Physical","Financial")</f>
        <v>Financial</v>
      </c>
      <c r="E5770" s="208" t="e">
        <f aca="false">IF(VLOOKUP(S5770,'DD-Lookup'!$J$6:$L$50,3,FALSE())="Monthly",(YEAR(AC5770)-YEAR(AB5770))*12+MONTH(AC5770)-MONTH(AB5770)+1,(AC5770-AB5770+1))</f>
        <v>#N/A</v>
      </c>
      <c r="F5770" s="239" t="e">
        <f aca="false">E5770*SUM(P5770:Q5770)</f>
        <v>#N/A</v>
      </c>
    </row>
    <row r="5771" customFormat="false" ht="12.75" hidden="false" customHeight="false" outlineLevel="0" collapsed="false">
      <c r="A5771" s="208" t="str">
        <f aca="false">B5771&amp;" "&amp;C5771&amp;" "&amp;D5771</f>
        <v> 0 Financial</v>
      </c>
      <c r="B5771" s="208" t="str">
        <f aca="false">IF((LEFT(N5771,2)="US"),"US","")</f>
        <v/>
      </c>
      <c r="C5771" s="208" t="n">
        <f aca="false">M5771</f>
        <v>0</v>
      </c>
      <c r="D5771" s="208" t="str">
        <f aca="false">IF(ISNUMBER(FIND("Phy",N5771))=TRUE(),"Physical","Financial")</f>
        <v>Financial</v>
      </c>
      <c r="E5771" s="208" t="e">
        <f aca="false">IF(VLOOKUP(S5771,'DD-Lookup'!$J$6:$L$50,3,FALSE())="Monthly",(YEAR(AC5771)-YEAR(AB5771))*12+MONTH(AC5771)-MONTH(AB5771)+1,(AC5771-AB5771+1))</f>
        <v>#N/A</v>
      </c>
      <c r="F5771" s="239" t="e">
        <f aca="false">E5771*SUM(P5771:Q5771)</f>
        <v>#N/A</v>
      </c>
    </row>
    <row r="5772" customFormat="false" ht="12.75" hidden="false" customHeight="false" outlineLevel="0" collapsed="false">
      <c r="A5772" s="208" t="str">
        <f aca="false">B5772&amp;" "&amp;C5772&amp;" "&amp;D5772</f>
        <v> 0 Financial</v>
      </c>
      <c r="B5772" s="208" t="str">
        <f aca="false">IF((LEFT(N5772,2)="US"),"US","")</f>
        <v/>
      </c>
      <c r="C5772" s="208" t="n">
        <f aca="false">M5772</f>
        <v>0</v>
      </c>
      <c r="D5772" s="208" t="str">
        <f aca="false">IF(ISNUMBER(FIND("Phy",N5772))=TRUE(),"Physical","Financial")</f>
        <v>Financial</v>
      </c>
      <c r="E5772" s="208" t="e">
        <f aca="false">IF(VLOOKUP(S5772,'DD-Lookup'!$J$6:$L$50,3,FALSE())="Monthly",(YEAR(AC5772)-YEAR(AB5772))*12+MONTH(AC5772)-MONTH(AB5772)+1,(AC5772-AB5772+1))</f>
        <v>#N/A</v>
      </c>
      <c r="F5772" s="239" t="e">
        <f aca="false">E5772*SUM(P5772:Q5772)</f>
        <v>#N/A</v>
      </c>
    </row>
    <row r="5773" customFormat="false" ht="12.75" hidden="false" customHeight="false" outlineLevel="0" collapsed="false">
      <c r="A5773" s="208" t="str">
        <f aca="false">B5773&amp;" "&amp;C5773&amp;" "&amp;D5773</f>
        <v> 0 Financial</v>
      </c>
      <c r="B5773" s="208" t="str">
        <f aca="false">IF((LEFT(N5773,2)="US"),"US","")</f>
        <v/>
      </c>
      <c r="C5773" s="208" t="n">
        <f aca="false">M5773</f>
        <v>0</v>
      </c>
      <c r="D5773" s="208" t="str">
        <f aca="false">IF(ISNUMBER(FIND("Phy",N5773))=TRUE(),"Physical","Financial")</f>
        <v>Financial</v>
      </c>
      <c r="E5773" s="208" t="e">
        <f aca="false">IF(VLOOKUP(S5773,'DD-Lookup'!$J$6:$L$50,3,FALSE())="Monthly",(YEAR(AC5773)-YEAR(AB5773))*12+MONTH(AC5773)-MONTH(AB5773)+1,(AC5773-AB5773+1))</f>
        <v>#N/A</v>
      </c>
      <c r="F5773" s="239" t="e">
        <f aca="false">E5773*SUM(P5773:Q5773)</f>
        <v>#N/A</v>
      </c>
    </row>
    <row r="5774" customFormat="false" ht="12.75" hidden="false" customHeight="false" outlineLevel="0" collapsed="false">
      <c r="A5774" s="208" t="str">
        <f aca="false">B5774&amp;" "&amp;C5774&amp;" "&amp;D5774</f>
        <v> 0 Financial</v>
      </c>
      <c r="B5774" s="208" t="str">
        <f aca="false">IF((LEFT(N5774,2)="US"),"US","")</f>
        <v/>
      </c>
      <c r="C5774" s="208" t="n">
        <f aca="false">M5774</f>
        <v>0</v>
      </c>
      <c r="D5774" s="208" t="str">
        <f aca="false">IF(ISNUMBER(FIND("Phy",N5774))=TRUE(),"Physical","Financial")</f>
        <v>Financial</v>
      </c>
      <c r="E5774" s="208" t="e">
        <f aca="false">IF(VLOOKUP(S5774,'DD-Lookup'!$J$6:$L$50,3,FALSE())="Monthly",(YEAR(AC5774)-YEAR(AB5774))*12+MONTH(AC5774)-MONTH(AB5774)+1,(AC5774-AB5774+1))</f>
        <v>#N/A</v>
      </c>
      <c r="F5774" s="239" t="e">
        <f aca="false">E5774*SUM(P5774:Q5774)</f>
        <v>#N/A</v>
      </c>
    </row>
    <row r="5775" customFormat="false" ht="12.75" hidden="false" customHeight="false" outlineLevel="0" collapsed="false">
      <c r="A5775" s="208" t="str">
        <f aca="false">B5775&amp;" "&amp;C5775&amp;" "&amp;D5775</f>
        <v> 0 Financial</v>
      </c>
      <c r="B5775" s="208" t="str">
        <f aca="false">IF((LEFT(N5775,2)="US"),"US","")</f>
        <v/>
      </c>
      <c r="C5775" s="208" t="n">
        <f aca="false">M5775</f>
        <v>0</v>
      </c>
      <c r="D5775" s="208" t="str">
        <f aca="false">IF(ISNUMBER(FIND("Phy",N5775))=TRUE(),"Physical","Financial")</f>
        <v>Financial</v>
      </c>
      <c r="E5775" s="208" t="e">
        <f aca="false">IF(VLOOKUP(S5775,'DD-Lookup'!$J$6:$L$50,3,FALSE())="Monthly",(YEAR(AC5775)-YEAR(AB5775))*12+MONTH(AC5775)-MONTH(AB5775)+1,(AC5775-AB5775+1))</f>
        <v>#N/A</v>
      </c>
      <c r="F5775" s="239" t="e">
        <f aca="false">E5775*SUM(P5775:Q5775)</f>
        <v>#N/A</v>
      </c>
    </row>
    <row r="5776" customFormat="false" ht="12.75" hidden="false" customHeight="false" outlineLevel="0" collapsed="false">
      <c r="A5776" s="208" t="str">
        <f aca="false">B5776&amp;" "&amp;C5776&amp;" "&amp;D5776</f>
        <v> 0 Financial</v>
      </c>
      <c r="B5776" s="208" t="str">
        <f aca="false">IF((LEFT(N5776,2)="US"),"US","")</f>
        <v/>
      </c>
      <c r="C5776" s="208" t="n">
        <f aca="false">M5776</f>
        <v>0</v>
      </c>
      <c r="D5776" s="208" t="str">
        <f aca="false">IF(ISNUMBER(FIND("Phy",N5776))=TRUE(),"Physical","Financial")</f>
        <v>Financial</v>
      </c>
      <c r="E5776" s="208" t="e">
        <f aca="false">IF(VLOOKUP(S5776,'DD-Lookup'!$J$6:$L$50,3,FALSE())="Monthly",(YEAR(AC5776)-YEAR(AB5776))*12+MONTH(AC5776)-MONTH(AB5776)+1,(AC5776-AB5776+1))</f>
        <v>#N/A</v>
      </c>
      <c r="F5776" s="239" t="e">
        <f aca="false">E5776*SUM(P5776:Q5776)</f>
        <v>#N/A</v>
      </c>
    </row>
    <row r="5777" customFormat="false" ht="12.75" hidden="false" customHeight="false" outlineLevel="0" collapsed="false">
      <c r="A5777" s="208" t="str">
        <f aca="false">B5777&amp;" "&amp;C5777&amp;" "&amp;D5777</f>
        <v> 0 Financial</v>
      </c>
      <c r="B5777" s="208" t="str">
        <f aca="false">IF((LEFT(N5777,2)="US"),"US","")</f>
        <v/>
      </c>
      <c r="C5777" s="208" t="n">
        <f aca="false">M5777</f>
        <v>0</v>
      </c>
      <c r="D5777" s="208" t="str">
        <f aca="false">IF(ISNUMBER(FIND("Phy",N5777))=TRUE(),"Physical","Financial")</f>
        <v>Financial</v>
      </c>
      <c r="E5777" s="208" t="e">
        <f aca="false">IF(VLOOKUP(S5777,'DD-Lookup'!$J$6:$L$50,3,FALSE())="Monthly",(YEAR(AC5777)-YEAR(AB5777))*12+MONTH(AC5777)-MONTH(AB5777)+1,(AC5777-AB5777+1))</f>
        <v>#N/A</v>
      </c>
      <c r="F5777" s="239" t="e">
        <f aca="false">E5777*SUM(P5777:Q5777)</f>
        <v>#N/A</v>
      </c>
    </row>
    <row r="5778" customFormat="false" ht="12.75" hidden="false" customHeight="false" outlineLevel="0" collapsed="false">
      <c r="A5778" s="208" t="str">
        <f aca="false">B5778&amp;" "&amp;C5778&amp;" "&amp;D5778</f>
        <v> 0 Financial</v>
      </c>
      <c r="B5778" s="208" t="str">
        <f aca="false">IF((LEFT(N5778,2)="US"),"US","")</f>
        <v/>
      </c>
      <c r="C5778" s="208" t="n">
        <f aca="false">M5778</f>
        <v>0</v>
      </c>
      <c r="D5778" s="208" t="str">
        <f aca="false">IF(ISNUMBER(FIND("Phy",N5778))=TRUE(),"Physical","Financial")</f>
        <v>Financial</v>
      </c>
      <c r="E5778" s="208" t="e">
        <f aca="false">IF(VLOOKUP(S5778,'DD-Lookup'!$J$6:$L$50,3,FALSE())="Monthly",(YEAR(AC5778)-YEAR(AB5778))*12+MONTH(AC5778)-MONTH(AB5778)+1,(AC5778-AB5778+1))</f>
        <v>#N/A</v>
      </c>
      <c r="F5778" s="239" t="e">
        <f aca="false">E5778*SUM(P5778:Q5778)</f>
        <v>#N/A</v>
      </c>
    </row>
    <row r="5779" customFormat="false" ht="12.75" hidden="false" customHeight="false" outlineLevel="0" collapsed="false">
      <c r="A5779" s="208" t="str">
        <f aca="false">B5779&amp;" "&amp;C5779&amp;" "&amp;D5779</f>
        <v> 0 Financial</v>
      </c>
      <c r="B5779" s="208" t="str">
        <f aca="false">IF((LEFT(N5779,2)="US"),"US","")</f>
        <v/>
      </c>
      <c r="C5779" s="208" t="n">
        <f aca="false">M5779</f>
        <v>0</v>
      </c>
      <c r="D5779" s="208" t="str">
        <f aca="false">IF(ISNUMBER(FIND("Phy",N5779))=TRUE(),"Physical","Financial")</f>
        <v>Financial</v>
      </c>
      <c r="E5779" s="208" t="e">
        <f aca="false">IF(VLOOKUP(S5779,'DD-Lookup'!$J$6:$L$50,3,FALSE())="Monthly",(YEAR(AC5779)-YEAR(AB5779))*12+MONTH(AC5779)-MONTH(AB5779)+1,(AC5779-AB5779+1))</f>
        <v>#N/A</v>
      </c>
      <c r="F5779" s="239" t="e">
        <f aca="false">E5779*SUM(P5779:Q5779)</f>
        <v>#N/A</v>
      </c>
    </row>
    <row r="5780" customFormat="false" ht="12.75" hidden="false" customHeight="false" outlineLevel="0" collapsed="false">
      <c r="A5780" s="208" t="str">
        <f aca="false">B5780&amp;" "&amp;C5780&amp;" "&amp;D5780</f>
        <v> 0 Financial</v>
      </c>
      <c r="B5780" s="208" t="str">
        <f aca="false">IF((LEFT(N5780,2)="US"),"US","")</f>
        <v/>
      </c>
      <c r="C5780" s="208" t="n">
        <f aca="false">M5780</f>
        <v>0</v>
      </c>
      <c r="D5780" s="208" t="str">
        <f aca="false">IF(ISNUMBER(FIND("Phy",N5780))=TRUE(),"Physical","Financial")</f>
        <v>Financial</v>
      </c>
      <c r="E5780" s="208" t="e">
        <f aca="false">IF(VLOOKUP(S5780,'DD-Lookup'!$J$6:$L$50,3,FALSE())="Monthly",(YEAR(AC5780)-YEAR(AB5780))*12+MONTH(AC5780)-MONTH(AB5780)+1,(AC5780-AB5780+1))</f>
        <v>#N/A</v>
      </c>
      <c r="F5780" s="239" t="e">
        <f aca="false">E5780*SUM(P5780:Q5780)</f>
        <v>#N/A</v>
      </c>
    </row>
    <row r="5781" customFormat="false" ht="12.75" hidden="false" customHeight="false" outlineLevel="0" collapsed="false">
      <c r="A5781" s="208" t="str">
        <f aca="false">B5781&amp;" "&amp;C5781&amp;" "&amp;D5781</f>
        <v> 0 Financial</v>
      </c>
      <c r="B5781" s="208" t="str">
        <f aca="false">IF((LEFT(N5781,2)="US"),"US","")</f>
        <v/>
      </c>
      <c r="C5781" s="208" t="n">
        <f aca="false">M5781</f>
        <v>0</v>
      </c>
      <c r="D5781" s="208" t="str">
        <f aca="false">IF(ISNUMBER(FIND("Phy",N5781))=TRUE(),"Physical","Financial")</f>
        <v>Financial</v>
      </c>
      <c r="E5781" s="208" t="e">
        <f aca="false">IF(VLOOKUP(S5781,'DD-Lookup'!$J$6:$L$50,3,FALSE())="Monthly",(YEAR(AC5781)-YEAR(AB5781))*12+MONTH(AC5781)-MONTH(AB5781)+1,(AC5781-AB5781+1))</f>
        <v>#N/A</v>
      </c>
      <c r="F5781" s="239" t="e">
        <f aca="false">E5781*SUM(P5781:Q5781)</f>
        <v>#N/A</v>
      </c>
    </row>
    <row r="5782" customFormat="false" ht="12.75" hidden="false" customHeight="false" outlineLevel="0" collapsed="false">
      <c r="A5782" s="208" t="str">
        <f aca="false">B5782&amp;" "&amp;C5782&amp;" "&amp;D5782</f>
        <v> 0 Financial</v>
      </c>
      <c r="B5782" s="208" t="str">
        <f aca="false">IF((LEFT(N5782,2)="US"),"US","")</f>
        <v/>
      </c>
      <c r="C5782" s="208" t="n">
        <f aca="false">M5782</f>
        <v>0</v>
      </c>
      <c r="D5782" s="208" t="str">
        <f aca="false">IF(ISNUMBER(FIND("Phy",N5782))=TRUE(),"Physical","Financial")</f>
        <v>Financial</v>
      </c>
      <c r="E5782" s="208" t="e">
        <f aca="false">IF(VLOOKUP(S5782,'DD-Lookup'!$J$6:$L$50,3,FALSE())="Monthly",(YEAR(AC5782)-YEAR(AB5782))*12+MONTH(AC5782)-MONTH(AB5782)+1,(AC5782-AB5782+1))</f>
        <v>#N/A</v>
      </c>
      <c r="F5782" s="239" t="e">
        <f aca="false">E5782*SUM(P5782:Q5782)</f>
        <v>#N/A</v>
      </c>
    </row>
    <row r="5783" customFormat="false" ht="12.75" hidden="false" customHeight="false" outlineLevel="0" collapsed="false">
      <c r="A5783" s="208" t="str">
        <f aca="false">B5783&amp;" "&amp;C5783&amp;" "&amp;D5783</f>
        <v> 0 Financial</v>
      </c>
      <c r="B5783" s="208" t="str">
        <f aca="false">IF((LEFT(N5783,2)="US"),"US","")</f>
        <v/>
      </c>
      <c r="C5783" s="208" t="n">
        <f aca="false">M5783</f>
        <v>0</v>
      </c>
      <c r="D5783" s="208" t="str">
        <f aca="false">IF(ISNUMBER(FIND("Phy",N5783))=TRUE(),"Physical","Financial")</f>
        <v>Financial</v>
      </c>
      <c r="E5783" s="208" t="e">
        <f aca="false">IF(VLOOKUP(S5783,'DD-Lookup'!$J$6:$L$50,3,FALSE())="Monthly",(YEAR(AC5783)-YEAR(AB5783))*12+MONTH(AC5783)-MONTH(AB5783)+1,(AC5783-AB5783+1))</f>
        <v>#N/A</v>
      </c>
      <c r="F5783" s="239" t="e">
        <f aca="false">E5783*SUM(P5783:Q5783)</f>
        <v>#N/A</v>
      </c>
    </row>
    <row r="5784" customFormat="false" ht="12.75" hidden="false" customHeight="false" outlineLevel="0" collapsed="false">
      <c r="A5784" s="208" t="str">
        <f aca="false">B5784&amp;" "&amp;C5784&amp;" "&amp;D5784</f>
        <v> 0 Financial</v>
      </c>
      <c r="B5784" s="208" t="str">
        <f aca="false">IF((LEFT(N5784,2)="US"),"US","")</f>
        <v/>
      </c>
      <c r="C5784" s="208" t="n">
        <f aca="false">M5784</f>
        <v>0</v>
      </c>
      <c r="D5784" s="208" t="str">
        <f aca="false">IF(ISNUMBER(FIND("Phy",N5784))=TRUE(),"Physical","Financial")</f>
        <v>Financial</v>
      </c>
      <c r="E5784" s="208" t="e">
        <f aca="false">IF(VLOOKUP(S5784,'DD-Lookup'!$J$6:$L$50,3,FALSE())="Monthly",(YEAR(AC5784)-YEAR(AB5784))*12+MONTH(AC5784)-MONTH(AB5784)+1,(AC5784-AB5784+1))</f>
        <v>#N/A</v>
      </c>
      <c r="F5784" s="239" t="e">
        <f aca="false">E5784*SUM(P5784:Q5784)</f>
        <v>#N/A</v>
      </c>
    </row>
    <row r="5785" customFormat="false" ht="12.75" hidden="false" customHeight="false" outlineLevel="0" collapsed="false">
      <c r="A5785" s="208" t="str">
        <f aca="false">B5785&amp;" "&amp;C5785&amp;" "&amp;D5785</f>
        <v> 0 Financial</v>
      </c>
      <c r="B5785" s="208" t="str">
        <f aca="false">IF((LEFT(N5785,2)="US"),"US","")</f>
        <v/>
      </c>
      <c r="C5785" s="208" t="n">
        <f aca="false">M5785</f>
        <v>0</v>
      </c>
      <c r="D5785" s="208" t="str">
        <f aca="false">IF(ISNUMBER(FIND("Phy",N5785))=TRUE(),"Physical","Financial")</f>
        <v>Financial</v>
      </c>
      <c r="E5785" s="208" t="e">
        <f aca="false">IF(VLOOKUP(S5785,'DD-Lookup'!$J$6:$L$50,3,FALSE())="Monthly",(YEAR(AC5785)-YEAR(AB5785))*12+MONTH(AC5785)-MONTH(AB5785)+1,(AC5785-AB5785+1))</f>
        <v>#N/A</v>
      </c>
      <c r="F5785" s="239" t="e">
        <f aca="false">E5785*SUM(P5785:Q5785)</f>
        <v>#N/A</v>
      </c>
    </row>
    <row r="5786" customFormat="false" ht="12.75" hidden="false" customHeight="false" outlineLevel="0" collapsed="false">
      <c r="A5786" s="208" t="str">
        <f aca="false">B5786&amp;" "&amp;C5786&amp;" "&amp;D5786</f>
        <v> 0 Financial</v>
      </c>
      <c r="B5786" s="208" t="str">
        <f aca="false">IF((LEFT(N5786,2)="US"),"US","")</f>
        <v/>
      </c>
      <c r="C5786" s="208" t="n">
        <f aca="false">M5786</f>
        <v>0</v>
      </c>
      <c r="D5786" s="208" t="str">
        <f aca="false">IF(ISNUMBER(FIND("Phy",N5786))=TRUE(),"Physical","Financial")</f>
        <v>Financial</v>
      </c>
      <c r="E5786" s="208" t="e">
        <f aca="false">IF(VLOOKUP(S5786,'DD-Lookup'!$J$6:$L$50,3,FALSE())="Monthly",(YEAR(AC5786)-YEAR(AB5786))*12+MONTH(AC5786)-MONTH(AB5786)+1,(AC5786-AB5786+1))</f>
        <v>#N/A</v>
      </c>
      <c r="F5786" s="239" t="e">
        <f aca="false">E5786*SUM(P5786:Q5786)</f>
        <v>#N/A</v>
      </c>
    </row>
    <row r="5787" customFormat="false" ht="12.75" hidden="false" customHeight="false" outlineLevel="0" collapsed="false">
      <c r="A5787" s="208" t="str">
        <f aca="false">B5787&amp;" "&amp;C5787&amp;" "&amp;D5787</f>
        <v> 0 Financial</v>
      </c>
      <c r="B5787" s="208" t="str">
        <f aca="false">IF((LEFT(N5787,2)="US"),"US","")</f>
        <v/>
      </c>
      <c r="C5787" s="208" t="n">
        <f aca="false">M5787</f>
        <v>0</v>
      </c>
      <c r="D5787" s="208" t="str">
        <f aca="false">IF(ISNUMBER(FIND("Phy",N5787))=TRUE(),"Physical","Financial")</f>
        <v>Financial</v>
      </c>
      <c r="E5787" s="208" t="e">
        <f aca="false">IF(VLOOKUP(S5787,'DD-Lookup'!$J$6:$L$50,3,FALSE())="Monthly",(YEAR(AC5787)-YEAR(AB5787))*12+MONTH(AC5787)-MONTH(AB5787)+1,(AC5787-AB5787+1))</f>
        <v>#N/A</v>
      </c>
      <c r="F5787" s="239" t="e">
        <f aca="false">E5787*SUM(P5787:Q5787)</f>
        <v>#N/A</v>
      </c>
    </row>
    <row r="5788" customFormat="false" ht="12.75" hidden="false" customHeight="false" outlineLevel="0" collapsed="false">
      <c r="A5788" s="208" t="str">
        <f aca="false">B5788&amp;" "&amp;C5788&amp;" "&amp;D5788</f>
        <v> 0 Financial</v>
      </c>
      <c r="B5788" s="208" t="str">
        <f aca="false">IF((LEFT(N5788,2)="US"),"US","")</f>
        <v/>
      </c>
      <c r="C5788" s="208" t="n">
        <f aca="false">M5788</f>
        <v>0</v>
      </c>
      <c r="D5788" s="208" t="str">
        <f aca="false">IF(ISNUMBER(FIND("Phy",N5788))=TRUE(),"Physical","Financial")</f>
        <v>Financial</v>
      </c>
      <c r="E5788" s="208" t="e">
        <f aca="false">IF(VLOOKUP(S5788,'DD-Lookup'!$J$6:$L$50,3,FALSE())="Monthly",(YEAR(AC5788)-YEAR(AB5788))*12+MONTH(AC5788)-MONTH(AB5788)+1,(AC5788-AB5788+1))</f>
        <v>#N/A</v>
      </c>
      <c r="F5788" s="239" t="e">
        <f aca="false">E5788*SUM(P5788:Q5788)</f>
        <v>#N/A</v>
      </c>
    </row>
    <row r="5789" customFormat="false" ht="12.75" hidden="false" customHeight="false" outlineLevel="0" collapsed="false">
      <c r="A5789" s="208" t="str">
        <f aca="false">B5789&amp;" "&amp;C5789&amp;" "&amp;D5789</f>
        <v> 0 Financial</v>
      </c>
      <c r="B5789" s="208" t="str">
        <f aca="false">IF((LEFT(N5789,2)="US"),"US","")</f>
        <v/>
      </c>
      <c r="C5789" s="208" t="n">
        <f aca="false">M5789</f>
        <v>0</v>
      </c>
      <c r="D5789" s="208" t="str">
        <f aca="false">IF(ISNUMBER(FIND("Phy",N5789))=TRUE(),"Physical","Financial")</f>
        <v>Financial</v>
      </c>
      <c r="E5789" s="208" t="e">
        <f aca="false">IF(VLOOKUP(S5789,'DD-Lookup'!$J$6:$L$50,3,FALSE())="Monthly",(YEAR(AC5789)-YEAR(AB5789))*12+MONTH(AC5789)-MONTH(AB5789)+1,(AC5789-AB5789+1))</f>
        <v>#N/A</v>
      </c>
      <c r="F5789" s="239" t="e">
        <f aca="false">E5789*SUM(P5789:Q5789)</f>
        <v>#N/A</v>
      </c>
    </row>
    <row r="5790" customFormat="false" ht="12.75" hidden="false" customHeight="false" outlineLevel="0" collapsed="false">
      <c r="A5790" s="208" t="str">
        <f aca="false">B5790&amp;" "&amp;C5790&amp;" "&amp;D5790</f>
        <v> 0 Financial</v>
      </c>
      <c r="B5790" s="208" t="str">
        <f aca="false">IF((LEFT(N5790,2)="US"),"US","")</f>
        <v/>
      </c>
      <c r="C5790" s="208" t="n">
        <f aca="false">M5790</f>
        <v>0</v>
      </c>
      <c r="D5790" s="208" t="str">
        <f aca="false">IF(ISNUMBER(FIND("Phy",N5790))=TRUE(),"Physical","Financial")</f>
        <v>Financial</v>
      </c>
      <c r="E5790" s="208" t="e">
        <f aca="false">IF(VLOOKUP(S5790,'DD-Lookup'!$J$6:$L$50,3,FALSE())="Monthly",(YEAR(AC5790)-YEAR(AB5790))*12+MONTH(AC5790)-MONTH(AB5790)+1,(AC5790-AB5790+1))</f>
        <v>#N/A</v>
      </c>
      <c r="F5790" s="239" t="e">
        <f aca="false">E5790*SUM(P5790:Q5790)</f>
        <v>#N/A</v>
      </c>
    </row>
    <row r="5791" customFormat="false" ht="12.75" hidden="false" customHeight="false" outlineLevel="0" collapsed="false">
      <c r="A5791" s="208" t="str">
        <f aca="false">B5791&amp;" "&amp;C5791&amp;" "&amp;D5791</f>
        <v> 0 Financial</v>
      </c>
      <c r="B5791" s="208" t="str">
        <f aca="false">IF((LEFT(N5791,2)="US"),"US","")</f>
        <v/>
      </c>
      <c r="C5791" s="208" t="n">
        <f aca="false">M5791</f>
        <v>0</v>
      </c>
      <c r="D5791" s="208" t="str">
        <f aca="false">IF(ISNUMBER(FIND("Phy",N5791))=TRUE(),"Physical","Financial")</f>
        <v>Financial</v>
      </c>
      <c r="E5791" s="208" t="e">
        <f aca="false">IF(VLOOKUP(S5791,'DD-Lookup'!$J$6:$L$50,3,FALSE())="Monthly",(YEAR(AC5791)-YEAR(AB5791))*12+MONTH(AC5791)-MONTH(AB5791)+1,(AC5791-AB5791+1))</f>
        <v>#N/A</v>
      </c>
      <c r="F5791" s="239" t="e">
        <f aca="false">E5791*SUM(P5791:Q5791)</f>
        <v>#N/A</v>
      </c>
    </row>
    <row r="5792" customFormat="false" ht="12.75" hidden="false" customHeight="false" outlineLevel="0" collapsed="false">
      <c r="A5792" s="208" t="str">
        <f aca="false">B5792&amp;" "&amp;C5792&amp;" "&amp;D5792</f>
        <v> 0 Financial</v>
      </c>
      <c r="B5792" s="208" t="str">
        <f aca="false">IF((LEFT(N5792,2)="US"),"US","")</f>
        <v/>
      </c>
      <c r="C5792" s="208" t="n">
        <f aca="false">M5792</f>
        <v>0</v>
      </c>
      <c r="D5792" s="208" t="str">
        <f aca="false">IF(ISNUMBER(FIND("Phy",N5792))=TRUE(),"Physical","Financial")</f>
        <v>Financial</v>
      </c>
      <c r="E5792" s="208" t="e">
        <f aca="false">IF(VLOOKUP(S5792,'DD-Lookup'!$J$6:$L$50,3,FALSE())="Monthly",(YEAR(AC5792)-YEAR(AB5792))*12+MONTH(AC5792)-MONTH(AB5792)+1,(AC5792-AB5792+1))</f>
        <v>#N/A</v>
      </c>
      <c r="F5792" s="239" t="e">
        <f aca="false">E5792*SUM(P5792:Q5792)</f>
        <v>#N/A</v>
      </c>
    </row>
    <row r="5793" customFormat="false" ht="12.75" hidden="false" customHeight="false" outlineLevel="0" collapsed="false">
      <c r="A5793" s="208" t="str">
        <f aca="false">B5793&amp;" "&amp;C5793&amp;" "&amp;D5793</f>
        <v> 0 Financial</v>
      </c>
      <c r="B5793" s="208" t="str">
        <f aca="false">IF((LEFT(N5793,2)="US"),"US","")</f>
        <v/>
      </c>
      <c r="C5793" s="208" t="n">
        <f aca="false">M5793</f>
        <v>0</v>
      </c>
      <c r="D5793" s="208" t="str">
        <f aca="false">IF(ISNUMBER(FIND("Phy",N5793))=TRUE(),"Physical","Financial")</f>
        <v>Financial</v>
      </c>
      <c r="E5793" s="208" t="e">
        <f aca="false">IF(VLOOKUP(S5793,'DD-Lookup'!$J$6:$L$50,3,FALSE())="Monthly",(YEAR(AC5793)-YEAR(AB5793))*12+MONTH(AC5793)-MONTH(AB5793)+1,(AC5793-AB5793+1))</f>
        <v>#N/A</v>
      </c>
      <c r="F5793" s="239" t="e">
        <f aca="false">E5793*SUM(P5793:Q5793)</f>
        <v>#N/A</v>
      </c>
    </row>
    <row r="5794" customFormat="false" ht="12.75" hidden="false" customHeight="false" outlineLevel="0" collapsed="false">
      <c r="A5794" s="208" t="str">
        <f aca="false">B5794&amp;" "&amp;C5794&amp;" "&amp;D5794</f>
        <v> 0 Financial</v>
      </c>
      <c r="B5794" s="208" t="str">
        <f aca="false">IF((LEFT(N5794,2)="US"),"US","")</f>
        <v/>
      </c>
      <c r="C5794" s="208" t="n">
        <f aca="false">M5794</f>
        <v>0</v>
      </c>
      <c r="D5794" s="208" t="str">
        <f aca="false">IF(ISNUMBER(FIND("Phy",N5794))=TRUE(),"Physical","Financial")</f>
        <v>Financial</v>
      </c>
      <c r="E5794" s="208" t="e">
        <f aca="false">IF(VLOOKUP(S5794,'DD-Lookup'!$J$6:$L$50,3,FALSE())="Monthly",(YEAR(AC5794)-YEAR(AB5794))*12+MONTH(AC5794)-MONTH(AB5794)+1,(AC5794-AB5794+1))</f>
        <v>#N/A</v>
      </c>
      <c r="F5794" s="239" t="e">
        <f aca="false">E5794*SUM(P5794:Q5794)</f>
        <v>#N/A</v>
      </c>
    </row>
    <row r="5795" customFormat="false" ht="12.75" hidden="false" customHeight="false" outlineLevel="0" collapsed="false">
      <c r="A5795" s="208" t="str">
        <f aca="false">B5795&amp;" "&amp;C5795&amp;" "&amp;D5795</f>
        <v> 0 Financial</v>
      </c>
      <c r="B5795" s="208" t="str">
        <f aca="false">IF((LEFT(N5795,2)="US"),"US","")</f>
        <v/>
      </c>
      <c r="C5795" s="208" t="n">
        <f aca="false">M5795</f>
        <v>0</v>
      </c>
      <c r="D5795" s="208" t="str">
        <f aca="false">IF(ISNUMBER(FIND("Phy",N5795))=TRUE(),"Physical","Financial")</f>
        <v>Financial</v>
      </c>
      <c r="E5795" s="208" t="e">
        <f aca="false">IF(VLOOKUP(S5795,'DD-Lookup'!$J$6:$L$50,3,FALSE())="Monthly",(YEAR(AC5795)-YEAR(AB5795))*12+MONTH(AC5795)-MONTH(AB5795)+1,(AC5795-AB5795+1))</f>
        <v>#N/A</v>
      </c>
      <c r="F5795" s="239" t="e">
        <f aca="false">E5795*SUM(P5795:Q5795)</f>
        <v>#N/A</v>
      </c>
    </row>
    <row r="5796" customFormat="false" ht="12.75" hidden="false" customHeight="false" outlineLevel="0" collapsed="false">
      <c r="A5796" s="208" t="str">
        <f aca="false">B5796&amp;" "&amp;C5796&amp;" "&amp;D5796</f>
        <v> 0 Financial</v>
      </c>
      <c r="B5796" s="208" t="str">
        <f aca="false">IF((LEFT(N5796,2)="US"),"US","")</f>
        <v/>
      </c>
      <c r="C5796" s="208" t="n">
        <f aca="false">M5796</f>
        <v>0</v>
      </c>
      <c r="D5796" s="208" t="str">
        <f aca="false">IF(ISNUMBER(FIND("Phy",N5796))=TRUE(),"Physical","Financial")</f>
        <v>Financial</v>
      </c>
      <c r="E5796" s="208" t="e">
        <f aca="false">IF(VLOOKUP(S5796,'DD-Lookup'!$J$6:$L$50,3,FALSE())="Monthly",(YEAR(AC5796)-YEAR(AB5796))*12+MONTH(AC5796)-MONTH(AB5796)+1,(AC5796-AB5796+1))</f>
        <v>#N/A</v>
      </c>
      <c r="F5796" s="239" t="e">
        <f aca="false">E5796*SUM(P5796:Q5796)</f>
        <v>#N/A</v>
      </c>
    </row>
    <row r="5797" customFormat="false" ht="12.75" hidden="false" customHeight="false" outlineLevel="0" collapsed="false">
      <c r="A5797" s="208" t="str">
        <f aca="false">B5797&amp;" "&amp;C5797&amp;" "&amp;D5797</f>
        <v> 0 Financial</v>
      </c>
      <c r="B5797" s="208" t="str">
        <f aca="false">IF((LEFT(N5797,2)="US"),"US","")</f>
        <v/>
      </c>
      <c r="C5797" s="208" t="n">
        <f aca="false">M5797</f>
        <v>0</v>
      </c>
      <c r="D5797" s="208" t="str">
        <f aca="false">IF(ISNUMBER(FIND("Phy",N5797))=TRUE(),"Physical","Financial")</f>
        <v>Financial</v>
      </c>
      <c r="E5797" s="208" t="e">
        <f aca="false">IF(VLOOKUP(S5797,'DD-Lookup'!$J$6:$L$50,3,FALSE())="Monthly",(YEAR(AC5797)-YEAR(AB5797))*12+MONTH(AC5797)-MONTH(AB5797)+1,(AC5797-AB5797+1))</f>
        <v>#N/A</v>
      </c>
      <c r="F5797" s="239" t="e">
        <f aca="false">E5797*SUM(P5797:Q5797)</f>
        <v>#N/A</v>
      </c>
    </row>
    <row r="5798" customFormat="false" ht="12.75" hidden="false" customHeight="false" outlineLevel="0" collapsed="false">
      <c r="A5798" s="208" t="str">
        <f aca="false">B5798&amp;" "&amp;C5798&amp;" "&amp;D5798</f>
        <v> 0 Financial</v>
      </c>
      <c r="B5798" s="208" t="str">
        <f aca="false">IF((LEFT(N5798,2)="US"),"US","")</f>
        <v/>
      </c>
      <c r="C5798" s="208" t="n">
        <f aca="false">M5798</f>
        <v>0</v>
      </c>
      <c r="D5798" s="208" t="str">
        <f aca="false">IF(ISNUMBER(FIND("Phy",N5798))=TRUE(),"Physical","Financial")</f>
        <v>Financial</v>
      </c>
      <c r="E5798" s="208" t="e">
        <f aca="false">IF(VLOOKUP(S5798,'DD-Lookup'!$J$6:$L$50,3,FALSE())="Monthly",(YEAR(AC5798)-YEAR(AB5798))*12+MONTH(AC5798)-MONTH(AB5798)+1,(AC5798-AB5798+1))</f>
        <v>#N/A</v>
      </c>
      <c r="F5798" s="239" t="e">
        <f aca="false">E5798*SUM(P5798:Q5798)</f>
        <v>#N/A</v>
      </c>
    </row>
    <row r="5799" customFormat="false" ht="12.75" hidden="false" customHeight="false" outlineLevel="0" collapsed="false">
      <c r="A5799" s="208" t="str">
        <f aca="false">B5799&amp;" "&amp;C5799&amp;" "&amp;D5799</f>
        <v> 0 Financial</v>
      </c>
      <c r="B5799" s="208" t="str">
        <f aca="false">IF((LEFT(N5799,2)="US"),"US","")</f>
        <v/>
      </c>
      <c r="C5799" s="208" t="n">
        <f aca="false">M5799</f>
        <v>0</v>
      </c>
      <c r="D5799" s="208" t="str">
        <f aca="false">IF(ISNUMBER(FIND("Phy",N5799))=TRUE(),"Physical","Financial")</f>
        <v>Financial</v>
      </c>
      <c r="E5799" s="208" t="e">
        <f aca="false">IF(VLOOKUP(S5799,'DD-Lookup'!$J$6:$L$50,3,FALSE())="Monthly",(YEAR(AC5799)-YEAR(AB5799))*12+MONTH(AC5799)-MONTH(AB5799)+1,(AC5799-AB5799+1))</f>
        <v>#N/A</v>
      </c>
      <c r="F5799" s="239" t="e">
        <f aca="false">E5799*SUM(P5799:Q5799)</f>
        <v>#N/A</v>
      </c>
    </row>
    <row r="5800" customFormat="false" ht="12.75" hidden="false" customHeight="false" outlineLevel="0" collapsed="false">
      <c r="A5800" s="208" t="str">
        <f aca="false">B5800&amp;" "&amp;C5800&amp;" "&amp;D5800</f>
        <v> 0 Financial</v>
      </c>
      <c r="B5800" s="208" t="str">
        <f aca="false">IF((LEFT(N5800,2)="US"),"US","")</f>
        <v/>
      </c>
      <c r="C5800" s="208" t="n">
        <f aca="false">M5800</f>
        <v>0</v>
      </c>
      <c r="D5800" s="208" t="str">
        <f aca="false">IF(ISNUMBER(FIND("Phy",N5800))=TRUE(),"Physical","Financial")</f>
        <v>Financial</v>
      </c>
      <c r="E5800" s="208" t="e">
        <f aca="false">IF(VLOOKUP(S5800,'DD-Lookup'!$J$6:$L$50,3,FALSE())="Monthly",(YEAR(AC5800)-YEAR(AB5800))*12+MONTH(AC5800)-MONTH(AB5800)+1,(AC5800-AB5800+1))</f>
        <v>#N/A</v>
      </c>
      <c r="F5800" s="239" t="e">
        <f aca="false">E5800*SUM(P5800:Q5800)</f>
        <v>#N/A</v>
      </c>
    </row>
    <row r="5801" customFormat="false" ht="12.75" hidden="false" customHeight="false" outlineLevel="0" collapsed="false">
      <c r="A5801" s="208" t="str">
        <f aca="false">B5801&amp;" "&amp;C5801&amp;" "&amp;D5801</f>
        <v> 0 Financial</v>
      </c>
      <c r="B5801" s="208" t="str">
        <f aca="false">IF((LEFT(N5801,2)="US"),"US","")</f>
        <v/>
      </c>
      <c r="C5801" s="208" t="n">
        <f aca="false">M5801</f>
        <v>0</v>
      </c>
      <c r="D5801" s="208" t="str">
        <f aca="false">IF(ISNUMBER(FIND("Phy",N5801))=TRUE(),"Physical","Financial")</f>
        <v>Financial</v>
      </c>
      <c r="E5801" s="208" t="e">
        <f aca="false">IF(VLOOKUP(S5801,'DD-Lookup'!$J$6:$L$50,3,FALSE())="Monthly",(YEAR(AC5801)-YEAR(AB5801))*12+MONTH(AC5801)-MONTH(AB5801)+1,(AC5801-AB5801+1))</f>
        <v>#N/A</v>
      </c>
      <c r="F5801" s="239" t="e">
        <f aca="false">E5801*SUM(P5801:Q5801)</f>
        <v>#N/A</v>
      </c>
    </row>
    <row r="5802" customFormat="false" ht="12.75" hidden="false" customHeight="false" outlineLevel="0" collapsed="false">
      <c r="A5802" s="208" t="str">
        <f aca="false">B5802&amp;" "&amp;C5802&amp;" "&amp;D5802</f>
        <v> 0 Financial</v>
      </c>
      <c r="B5802" s="208" t="str">
        <f aca="false">IF((LEFT(N5802,2)="US"),"US","")</f>
        <v/>
      </c>
      <c r="C5802" s="208" t="n">
        <f aca="false">M5802</f>
        <v>0</v>
      </c>
      <c r="D5802" s="208" t="str">
        <f aca="false">IF(ISNUMBER(FIND("Phy",N5802))=TRUE(),"Physical","Financial")</f>
        <v>Financial</v>
      </c>
      <c r="E5802" s="208" t="e">
        <f aca="false">IF(VLOOKUP(S5802,'DD-Lookup'!$J$6:$L$50,3,FALSE())="Monthly",(YEAR(AC5802)-YEAR(AB5802))*12+MONTH(AC5802)-MONTH(AB5802)+1,(AC5802-AB5802+1))</f>
        <v>#N/A</v>
      </c>
      <c r="F5802" s="239" t="e">
        <f aca="false">E5802*SUM(P5802:Q5802)</f>
        <v>#N/A</v>
      </c>
    </row>
    <row r="5803" customFormat="false" ht="12.75" hidden="false" customHeight="false" outlineLevel="0" collapsed="false">
      <c r="A5803" s="208" t="str">
        <f aca="false">B5803&amp;" "&amp;C5803&amp;" "&amp;D5803</f>
        <v> 0 Financial</v>
      </c>
      <c r="B5803" s="208" t="str">
        <f aca="false">IF((LEFT(N5803,2)="US"),"US","")</f>
        <v/>
      </c>
      <c r="C5803" s="208" t="n">
        <f aca="false">M5803</f>
        <v>0</v>
      </c>
      <c r="D5803" s="208" t="str">
        <f aca="false">IF(ISNUMBER(FIND("Phy",N5803))=TRUE(),"Physical","Financial")</f>
        <v>Financial</v>
      </c>
      <c r="E5803" s="208" t="e">
        <f aca="false">IF(VLOOKUP(S5803,'DD-Lookup'!$J$6:$L$50,3,FALSE())="Monthly",(YEAR(AC5803)-YEAR(AB5803))*12+MONTH(AC5803)-MONTH(AB5803)+1,(AC5803-AB5803+1))</f>
        <v>#N/A</v>
      </c>
      <c r="F5803" s="239" t="e">
        <f aca="false">E5803*SUM(P5803:Q5803)</f>
        <v>#N/A</v>
      </c>
    </row>
    <row r="5804" customFormat="false" ht="12.75" hidden="false" customHeight="false" outlineLevel="0" collapsed="false">
      <c r="A5804" s="208" t="str">
        <f aca="false">B5804&amp;" "&amp;C5804&amp;" "&amp;D5804</f>
        <v> 0 Financial</v>
      </c>
      <c r="B5804" s="208" t="str">
        <f aca="false">IF((LEFT(N5804,2)="US"),"US","")</f>
        <v/>
      </c>
      <c r="C5804" s="208" t="n">
        <f aca="false">M5804</f>
        <v>0</v>
      </c>
      <c r="D5804" s="208" t="str">
        <f aca="false">IF(ISNUMBER(FIND("Phy",N5804))=TRUE(),"Physical","Financial")</f>
        <v>Financial</v>
      </c>
      <c r="E5804" s="208" t="e">
        <f aca="false">IF(VLOOKUP(S5804,'DD-Lookup'!$J$6:$L$50,3,FALSE())="Monthly",(YEAR(AC5804)-YEAR(AB5804))*12+MONTH(AC5804)-MONTH(AB5804)+1,(AC5804-AB5804+1))</f>
        <v>#N/A</v>
      </c>
      <c r="F5804" s="239" t="e">
        <f aca="false">E5804*SUM(P5804:Q5804)</f>
        <v>#N/A</v>
      </c>
    </row>
    <row r="5805" customFormat="false" ht="12.75" hidden="false" customHeight="false" outlineLevel="0" collapsed="false">
      <c r="A5805" s="208" t="str">
        <f aca="false">B5805&amp;" "&amp;C5805&amp;" "&amp;D5805</f>
        <v> 0 Financial</v>
      </c>
      <c r="B5805" s="208" t="str">
        <f aca="false">IF((LEFT(N5805,2)="US"),"US","")</f>
        <v/>
      </c>
      <c r="C5805" s="208" t="n">
        <f aca="false">M5805</f>
        <v>0</v>
      </c>
      <c r="D5805" s="208" t="str">
        <f aca="false">IF(ISNUMBER(FIND("Phy",N5805))=TRUE(),"Physical","Financial")</f>
        <v>Financial</v>
      </c>
      <c r="E5805" s="208" t="e">
        <f aca="false">IF(VLOOKUP(S5805,'DD-Lookup'!$J$6:$L$50,3,FALSE())="Monthly",(YEAR(AC5805)-YEAR(AB5805))*12+MONTH(AC5805)-MONTH(AB5805)+1,(AC5805-AB5805+1))</f>
        <v>#N/A</v>
      </c>
      <c r="F5805" s="239" t="e">
        <f aca="false">E5805*SUM(P5805:Q5805)</f>
        <v>#N/A</v>
      </c>
    </row>
    <row r="5806" customFormat="false" ht="12.75" hidden="false" customHeight="false" outlineLevel="0" collapsed="false">
      <c r="A5806" s="208" t="str">
        <f aca="false">B5806&amp;" "&amp;C5806&amp;" "&amp;D5806</f>
        <v> 0 Financial</v>
      </c>
      <c r="B5806" s="208" t="str">
        <f aca="false">IF((LEFT(N5806,2)="US"),"US","")</f>
        <v/>
      </c>
      <c r="C5806" s="208" t="n">
        <f aca="false">M5806</f>
        <v>0</v>
      </c>
      <c r="D5806" s="208" t="str">
        <f aca="false">IF(ISNUMBER(FIND("Phy",N5806))=TRUE(),"Physical","Financial")</f>
        <v>Financial</v>
      </c>
      <c r="E5806" s="208" t="e">
        <f aca="false">IF(VLOOKUP(S5806,'DD-Lookup'!$J$6:$L$50,3,FALSE())="Monthly",(YEAR(AC5806)-YEAR(AB5806))*12+MONTH(AC5806)-MONTH(AB5806)+1,(AC5806-AB5806+1))</f>
        <v>#N/A</v>
      </c>
      <c r="F5806" s="239" t="e">
        <f aca="false">E5806*SUM(P5806:Q5806)</f>
        <v>#N/A</v>
      </c>
    </row>
    <row r="5807" customFormat="false" ht="12.75" hidden="false" customHeight="false" outlineLevel="0" collapsed="false">
      <c r="A5807" s="208" t="str">
        <f aca="false">B5807&amp;" "&amp;C5807&amp;" "&amp;D5807</f>
        <v> 0 Financial</v>
      </c>
      <c r="B5807" s="208" t="str">
        <f aca="false">IF((LEFT(N5807,2)="US"),"US","")</f>
        <v/>
      </c>
      <c r="C5807" s="208" t="n">
        <f aca="false">M5807</f>
        <v>0</v>
      </c>
      <c r="D5807" s="208" t="str">
        <f aca="false">IF(ISNUMBER(FIND("Phy",N5807))=TRUE(),"Physical","Financial")</f>
        <v>Financial</v>
      </c>
      <c r="E5807" s="208" t="e">
        <f aca="false">IF(VLOOKUP(S5807,'DD-Lookup'!$J$6:$L$50,3,FALSE())="Monthly",(YEAR(AC5807)-YEAR(AB5807))*12+MONTH(AC5807)-MONTH(AB5807)+1,(AC5807-AB5807+1))</f>
        <v>#N/A</v>
      </c>
      <c r="F5807" s="239" t="e">
        <f aca="false">E5807*SUM(P5807:Q5807)</f>
        <v>#N/A</v>
      </c>
    </row>
    <row r="5808" customFormat="false" ht="12.75" hidden="false" customHeight="false" outlineLevel="0" collapsed="false">
      <c r="A5808" s="208" t="str">
        <f aca="false">B5808&amp;" "&amp;C5808&amp;" "&amp;D5808</f>
        <v> 0 Financial</v>
      </c>
      <c r="B5808" s="208" t="str">
        <f aca="false">IF((LEFT(N5808,2)="US"),"US","")</f>
        <v/>
      </c>
      <c r="C5808" s="208" t="n">
        <f aca="false">M5808</f>
        <v>0</v>
      </c>
      <c r="D5808" s="208" t="str">
        <f aca="false">IF(ISNUMBER(FIND("Phy",N5808))=TRUE(),"Physical","Financial")</f>
        <v>Financial</v>
      </c>
      <c r="E5808" s="208" t="e">
        <f aca="false">IF(VLOOKUP(S5808,'DD-Lookup'!$J$6:$L$50,3,FALSE())="Monthly",(YEAR(AC5808)-YEAR(AB5808))*12+MONTH(AC5808)-MONTH(AB5808)+1,(AC5808-AB5808+1))</f>
        <v>#N/A</v>
      </c>
      <c r="F5808" s="239" t="e">
        <f aca="false">E5808*SUM(P5808:Q5808)</f>
        <v>#N/A</v>
      </c>
    </row>
    <row r="5809" customFormat="false" ht="12.75" hidden="false" customHeight="false" outlineLevel="0" collapsed="false">
      <c r="A5809" s="208" t="str">
        <f aca="false">B5809&amp;" "&amp;C5809&amp;" "&amp;D5809</f>
        <v> 0 Financial</v>
      </c>
      <c r="B5809" s="208" t="str">
        <f aca="false">IF((LEFT(N5809,2)="US"),"US","")</f>
        <v/>
      </c>
      <c r="C5809" s="208" t="n">
        <f aca="false">M5809</f>
        <v>0</v>
      </c>
      <c r="D5809" s="208" t="str">
        <f aca="false">IF(ISNUMBER(FIND("Phy",N5809))=TRUE(),"Physical","Financial")</f>
        <v>Financial</v>
      </c>
      <c r="E5809" s="208" t="e">
        <f aca="false">IF(VLOOKUP(S5809,'DD-Lookup'!$J$6:$L$50,3,FALSE())="Monthly",(YEAR(AC5809)-YEAR(AB5809))*12+MONTH(AC5809)-MONTH(AB5809)+1,(AC5809-AB5809+1))</f>
        <v>#N/A</v>
      </c>
      <c r="F5809" s="239" t="e">
        <f aca="false">E5809*SUM(P5809:Q5809)</f>
        <v>#N/A</v>
      </c>
    </row>
    <row r="5810" customFormat="false" ht="12.75" hidden="false" customHeight="false" outlineLevel="0" collapsed="false">
      <c r="A5810" s="208" t="str">
        <f aca="false">B5810&amp;" "&amp;C5810&amp;" "&amp;D5810</f>
        <v> 0 Financial</v>
      </c>
      <c r="B5810" s="208" t="str">
        <f aca="false">IF((LEFT(N5810,2)="US"),"US","")</f>
        <v/>
      </c>
      <c r="C5810" s="208" t="n">
        <f aca="false">M5810</f>
        <v>0</v>
      </c>
      <c r="D5810" s="208" t="str">
        <f aca="false">IF(ISNUMBER(FIND("Phy",N5810))=TRUE(),"Physical","Financial")</f>
        <v>Financial</v>
      </c>
      <c r="E5810" s="208" t="e">
        <f aca="false">IF(VLOOKUP(S5810,'DD-Lookup'!$J$6:$L$50,3,FALSE())="Monthly",(YEAR(AC5810)-YEAR(AB5810))*12+MONTH(AC5810)-MONTH(AB5810)+1,(AC5810-AB5810+1))</f>
        <v>#N/A</v>
      </c>
      <c r="F5810" s="239" t="e">
        <f aca="false">E5810*SUM(P5810:Q5810)</f>
        <v>#N/A</v>
      </c>
    </row>
    <row r="5811" customFormat="false" ht="12.75" hidden="false" customHeight="false" outlineLevel="0" collapsed="false">
      <c r="A5811" s="208" t="str">
        <f aca="false">B5811&amp;" "&amp;C5811&amp;" "&amp;D5811</f>
        <v> 0 Financial</v>
      </c>
      <c r="B5811" s="208" t="str">
        <f aca="false">IF((LEFT(N5811,2)="US"),"US","")</f>
        <v/>
      </c>
      <c r="C5811" s="208" t="n">
        <f aca="false">M5811</f>
        <v>0</v>
      </c>
      <c r="D5811" s="208" t="str">
        <f aca="false">IF(ISNUMBER(FIND("Phy",N5811))=TRUE(),"Physical","Financial")</f>
        <v>Financial</v>
      </c>
      <c r="E5811" s="208" t="e">
        <f aca="false">IF(VLOOKUP(S5811,'DD-Lookup'!$J$6:$L$50,3,FALSE())="Monthly",(YEAR(AC5811)-YEAR(AB5811))*12+MONTH(AC5811)-MONTH(AB5811)+1,(AC5811-AB5811+1))</f>
        <v>#N/A</v>
      </c>
      <c r="F5811" s="239" t="e">
        <f aca="false">E5811*SUM(P5811:Q5811)</f>
        <v>#N/A</v>
      </c>
    </row>
    <row r="5812" customFormat="false" ht="12.75" hidden="false" customHeight="false" outlineLevel="0" collapsed="false">
      <c r="A5812" s="208" t="str">
        <f aca="false">B5812&amp;" "&amp;C5812&amp;" "&amp;D5812</f>
        <v> 0 Financial</v>
      </c>
      <c r="B5812" s="208" t="str">
        <f aca="false">IF((LEFT(N5812,2)="US"),"US","")</f>
        <v/>
      </c>
      <c r="C5812" s="208" t="n">
        <f aca="false">M5812</f>
        <v>0</v>
      </c>
      <c r="D5812" s="208" t="str">
        <f aca="false">IF(ISNUMBER(FIND("Phy",N5812))=TRUE(),"Physical","Financial")</f>
        <v>Financial</v>
      </c>
      <c r="E5812" s="208" t="e">
        <f aca="false">IF(VLOOKUP(S5812,'DD-Lookup'!$J$6:$L$50,3,FALSE())="Monthly",(YEAR(AC5812)-YEAR(AB5812))*12+MONTH(AC5812)-MONTH(AB5812)+1,(AC5812-AB5812+1))</f>
        <v>#N/A</v>
      </c>
      <c r="F5812" s="239" t="e">
        <f aca="false">E5812*SUM(P5812:Q5812)</f>
        <v>#N/A</v>
      </c>
    </row>
    <row r="5813" customFormat="false" ht="12.75" hidden="false" customHeight="false" outlineLevel="0" collapsed="false">
      <c r="A5813" s="208" t="str">
        <f aca="false">B5813&amp;" "&amp;C5813&amp;" "&amp;D5813</f>
        <v> 0 Financial</v>
      </c>
      <c r="B5813" s="208" t="str">
        <f aca="false">IF((LEFT(N5813,2)="US"),"US","")</f>
        <v/>
      </c>
      <c r="C5813" s="208" t="n">
        <f aca="false">M5813</f>
        <v>0</v>
      </c>
      <c r="D5813" s="208" t="str">
        <f aca="false">IF(ISNUMBER(FIND("Phy",N5813))=TRUE(),"Physical","Financial")</f>
        <v>Financial</v>
      </c>
      <c r="E5813" s="208" t="e">
        <f aca="false">IF(VLOOKUP(S5813,'DD-Lookup'!$J$6:$L$50,3,FALSE())="Monthly",(YEAR(AC5813)-YEAR(AB5813))*12+MONTH(AC5813)-MONTH(AB5813)+1,(AC5813-AB5813+1))</f>
        <v>#N/A</v>
      </c>
      <c r="F5813" s="239" t="e">
        <f aca="false">E5813*SUM(P5813:Q5813)</f>
        <v>#N/A</v>
      </c>
    </row>
    <row r="5814" customFormat="false" ht="12.75" hidden="false" customHeight="false" outlineLevel="0" collapsed="false">
      <c r="A5814" s="208" t="str">
        <f aca="false">B5814&amp;" "&amp;C5814&amp;" "&amp;D5814</f>
        <v> 0 Financial</v>
      </c>
      <c r="B5814" s="208" t="str">
        <f aca="false">IF((LEFT(N5814,2)="US"),"US","")</f>
        <v/>
      </c>
      <c r="C5814" s="208" t="n">
        <f aca="false">M5814</f>
        <v>0</v>
      </c>
      <c r="D5814" s="208" t="str">
        <f aca="false">IF(ISNUMBER(FIND("Phy",N5814))=TRUE(),"Physical","Financial")</f>
        <v>Financial</v>
      </c>
      <c r="E5814" s="208" t="e">
        <f aca="false">IF(VLOOKUP(S5814,'DD-Lookup'!$J$6:$L$50,3,FALSE())="Monthly",(YEAR(AC5814)-YEAR(AB5814))*12+MONTH(AC5814)-MONTH(AB5814)+1,(AC5814-AB5814+1))</f>
        <v>#N/A</v>
      </c>
      <c r="F5814" s="239" t="e">
        <f aca="false">E5814*SUM(P5814:Q5814)</f>
        <v>#N/A</v>
      </c>
    </row>
    <row r="5815" customFormat="false" ht="12.75" hidden="false" customHeight="false" outlineLevel="0" collapsed="false">
      <c r="A5815" s="208" t="str">
        <f aca="false">B5815&amp;" "&amp;C5815&amp;" "&amp;D5815</f>
        <v> 0 Financial</v>
      </c>
      <c r="B5815" s="208" t="str">
        <f aca="false">IF((LEFT(N5815,2)="US"),"US","")</f>
        <v/>
      </c>
      <c r="C5815" s="208" t="n">
        <f aca="false">M5815</f>
        <v>0</v>
      </c>
      <c r="D5815" s="208" t="str">
        <f aca="false">IF(ISNUMBER(FIND("Phy",N5815))=TRUE(),"Physical","Financial")</f>
        <v>Financial</v>
      </c>
      <c r="E5815" s="208" t="e">
        <f aca="false">IF(VLOOKUP(S5815,'DD-Lookup'!$J$6:$L$50,3,FALSE())="Monthly",(YEAR(AC5815)-YEAR(AB5815))*12+MONTH(AC5815)-MONTH(AB5815)+1,(AC5815-AB5815+1))</f>
        <v>#N/A</v>
      </c>
      <c r="F5815" s="239" t="e">
        <f aca="false">E5815*SUM(P5815:Q5815)</f>
        <v>#N/A</v>
      </c>
    </row>
    <row r="5816" customFormat="false" ht="12.75" hidden="false" customHeight="false" outlineLevel="0" collapsed="false">
      <c r="A5816" s="208" t="str">
        <f aca="false">B5816&amp;" "&amp;C5816&amp;" "&amp;D5816</f>
        <v> 0 Financial</v>
      </c>
      <c r="B5816" s="208" t="str">
        <f aca="false">IF((LEFT(N5816,2)="US"),"US","")</f>
        <v/>
      </c>
      <c r="C5816" s="208" t="n">
        <f aca="false">M5816</f>
        <v>0</v>
      </c>
      <c r="D5816" s="208" t="str">
        <f aca="false">IF(ISNUMBER(FIND("Phy",N5816))=TRUE(),"Physical","Financial")</f>
        <v>Financial</v>
      </c>
      <c r="E5816" s="208" t="e">
        <f aca="false">IF(VLOOKUP(S5816,'DD-Lookup'!$J$6:$L$50,3,FALSE())="Monthly",(YEAR(AC5816)-YEAR(AB5816))*12+MONTH(AC5816)-MONTH(AB5816)+1,(AC5816-AB5816+1))</f>
        <v>#N/A</v>
      </c>
      <c r="F5816" s="239" t="e">
        <f aca="false">E5816*SUM(P5816:Q5816)</f>
        <v>#N/A</v>
      </c>
    </row>
    <row r="5817" customFormat="false" ht="12.75" hidden="false" customHeight="false" outlineLevel="0" collapsed="false">
      <c r="A5817" s="208" t="str">
        <f aca="false">B5817&amp;" "&amp;C5817&amp;" "&amp;D5817</f>
        <v> 0 Financial</v>
      </c>
      <c r="B5817" s="208" t="str">
        <f aca="false">IF((LEFT(N5817,2)="US"),"US","")</f>
        <v/>
      </c>
      <c r="C5817" s="208" t="n">
        <f aca="false">M5817</f>
        <v>0</v>
      </c>
      <c r="D5817" s="208" t="str">
        <f aca="false">IF(ISNUMBER(FIND("Phy",N5817))=TRUE(),"Physical","Financial")</f>
        <v>Financial</v>
      </c>
      <c r="E5817" s="208" t="e">
        <f aca="false">IF(VLOOKUP(S5817,'DD-Lookup'!$J$6:$L$50,3,FALSE())="Monthly",(YEAR(AC5817)-YEAR(AB5817))*12+MONTH(AC5817)-MONTH(AB5817)+1,(AC5817-AB5817+1))</f>
        <v>#N/A</v>
      </c>
      <c r="F5817" s="239" t="e">
        <f aca="false">E5817*SUM(P5817:Q5817)</f>
        <v>#N/A</v>
      </c>
    </row>
    <row r="5818" customFormat="false" ht="12.75" hidden="false" customHeight="false" outlineLevel="0" collapsed="false">
      <c r="A5818" s="208" t="str">
        <f aca="false">B5818&amp;" "&amp;C5818&amp;" "&amp;D5818</f>
        <v> 0 Financial</v>
      </c>
      <c r="B5818" s="208" t="str">
        <f aca="false">IF((LEFT(N5818,2)="US"),"US","")</f>
        <v/>
      </c>
      <c r="C5818" s="208" t="n">
        <f aca="false">M5818</f>
        <v>0</v>
      </c>
      <c r="D5818" s="208" t="str">
        <f aca="false">IF(ISNUMBER(FIND("Phy",N5818))=TRUE(),"Physical","Financial")</f>
        <v>Financial</v>
      </c>
      <c r="E5818" s="208" t="e">
        <f aca="false">IF(VLOOKUP(S5818,'DD-Lookup'!$J$6:$L$50,3,FALSE())="Monthly",(YEAR(AC5818)-YEAR(AB5818))*12+MONTH(AC5818)-MONTH(AB5818)+1,(AC5818-AB5818+1))</f>
        <v>#N/A</v>
      </c>
      <c r="F5818" s="239" t="e">
        <f aca="false">E5818*SUM(P5818:Q5818)</f>
        <v>#N/A</v>
      </c>
    </row>
    <row r="5819" customFormat="false" ht="12.75" hidden="false" customHeight="false" outlineLevel="0" collapsed="false">
      <c r="A5819" s="208" t="str">
        <f aca="false">B5819&amp;" "&amp;C5819&amp;" "&amp;D5819</f>
        <v> 0 Financial</v>
      </c>
      <c r="B5819" s="208" t="str">
        <f aca="false">IF((LEFT(N5819,2)="US"),"US","")</f>
        <v/>
      </c>
      <c r="C5819" s="208" t="n">
        <f aca="false">M5819</f>
        <v>0</v>
      </c>
      <c r="D5819" s="208" t="str">
        <f aca="false">IF(ISNUMBER(FIND("Phy",N5819))=TRUE(),"Physical","Financial")</f>
        <v>Financial</v>
      </c>
      <c r="E5819" s="208" t="e">
        <f aca="false">IF(VLOOKUP(S5819,'DD-Lookup'!$J$6:$L$50,3,FALSE())="Monthly",(YEAR(AC5819)-YEAR(AB5819))*12+MONTH(AC5819)-MONTH(AB5819)+1,(AC5819-AB5819+1))</f>
        <v>#N/A</v>
      </c>
      <c r="F5819" s="239" t="e">
        <f aca="false">E5819*SUM(P5819:Q5819)</f>
        <v>#N/A</v>
      </c>
    </row>
    <row r="5820" customFormat="false" ht="12.75" hidden="false" customHeight="false" outlineLevel="0" collapsed="false">
      <c r="A5820" s="208" t="str">
        <f aca="false">B5820&amp;" "&amp;C5820&amp;" "&amp;D5820</f>
        <v> 0 Financial</v>
      </c>
      <c r="B5820" s="208" t="str">
        <f aca="false">IF((LEFT(N5820,2)="US"),"US","")</f>
        <v/>
      </c>
      <c r="C5820" s="208" t="n">
        <f aca="false">M5820</f>
        <v>0</v>
      </c>
      <c r="D5820" s="208" t="str">
        <f aca="false">IF(ISNUMBER(FIND("Phy",N5820))=TRUE(),"Physical","Financial")</f>
        <v>Financial</v>
      </c>
      <c r="E5820" s="208" t="e">
        <f aca="false">IF(VLOOKUP(S5820,'DD-Lookup'!$J$6:$L$50,3,FALSE())="Monthly",(YEAR(AC5820)-YEAR(AB5820))*12+MONTH(AC5820)-MONTH(AB5820)+1,(AC5820-AB5820+1))</f>
        <v>#N/A</v>
      </c>
      <c r="F5820" s="239" t="e">
        <f aca="false">E5820*SUM(P5820:Q5820)</f>
        <v>#N/A</v>
      </c>
    </row>
    <row r="5821" customFormat="false" ht="12.75" hidden="false" customHeight="false" outlineLevel="0" collapsed="false">
      <c r="A5821" s="208" t="str">
        <f aca="false">B5821&amp;" "&amp;C5821&amp;" "&amp;D5821</f>
        <v> 0 Financial</v>
      </c>
      <c r="B5821" s="208" t="str">
        <f aca="false">IF((LEFT(N5821,2)="US"),"US","")</f>
        <v/>
      </c>
      <c r="C5821" s="208" t="n">
        <f aca="false">M5821</f>
        <v>0</v>
      </c>
      <c r="D5821" s="208" t="str">
        <f aca="false">IF(ISNUMBER(FIND("Phy",N5821))=TRUE(),"Physical","Financial")</f>
        <v>Financial</v>
      </c>
      <c r="E5821" s="208" t="e">
        <f aca="false">IF(VLOOKUP(S5821,'DD-Lookup'!$J$6:$L$50,3,FALSE())="Monthly",(YEAR(AC5821)-YEAR(AB5821))*12+MONTH(AC5821)-MONTH(AB5821)+1,(AC5821-AB5821+1))</f>
        <v>#N/A</v>
      </c>
      <c r="F5821" s="239" t="e">
        <f aca="false">E5821*SUM(P5821:Q5821)</f>
        <v>#N/A</v>
      </c>
    </row>
    <row r="5822" customFormat="false" ht="12.75" hidden="false" customHeight="false" outlineLevel="0" collapsed="false">
      <c r="A5822" s="208" t="str">
        <f aca="false">B5822&amp;" "&amp;C5822&amp;" "&amp;D5822</f>
        <v> 0 Financial</v>
      </c>
      <c r="B5822" s="208" t="str">
        <f aca="false">IF((LEFT(N5822,2)="US"),"US","")</f>
        <v/>
      </c>
      <c r="C5822" s="208" t="n">
        <f aca="false">M5822</f>
        <v>0</v>
      </c>
      <c r="D5822" s="208" t="str">
        <f aca="false">IF(ISNUMBER(FIND("Phy",N5822))=TRUE(),"Physical","Financial")</f>
        <v>Financial</v>
      </c>
      <c r="E5822" s="208" t="e">
        <f aca="false">IF(VLOOKUP(S5822,'DD-Lookup'!$J$6:$L$50,3,FALSE())="Monthly",(YEAR(AC5822)-YEAR(AB5822))*12+MONTH(AC5822)-MONTH(AB5822)+1,(AC5822-AB5822+1))</f>
        <v>#N/A</v>
      </c>
      <c r="F5822" s="239" t="e">
        <f aca="false">E5822*SUM(P5822:Q5822)</f>
        <v>#N/A</v>
      </c>
    </row>
    <row r="5823" customFormat="false" ht="12.75" hidden="false" customHeight="false" outlineLevel="0" collapsed="false">
      <c r="A5823" s="208" t="str">
        <f aca="false">B5823&amp;" "&amp;C5823&amp;" "&amp;D5823</f>
        <v> 0 Financial</v>
      </c>
      <c r="B5823" s="208" t="str">
        <f aca="false">IF((LEFT(N5823,2)="US"),"US","")</f>
        <v/>
      </c>
      <c r="C5823" s="208" t="n">
        <f aca="false">M5823</f>
        <v>0</v>
      </c>
      <c r="D5823" s="208" t="str">
        <f aca="false">IF(ISNUMBER(FIND("Phy",N5823))=TRUE(),"Physical","Financial")</f>
        <v>Financial</v>
      </c>
      <c r="E5823" s="208" t="e">
        <f aca="false">IF(VLOOKUP(S5823,'DD-Lookup'!$J$6:$L$50,3,FALSE())="Monthly",(YEAR(AC5823)-YEAR(AB5823))*12+MONTH(AC5823)-MONTH(AB5823)+1,(AC5823-AB5823+1))</f>
        <v>#N/A</v>
      </c>
      <c r="F5823" s="239" t="e">
        <f aca="false">E5823*SUM(P5823:Q5823)</f>
        <v>#N/A</v>
      </c>
    </row>
    <row r="5824" customFormat="false" ht="12.75" hidden="false" customHeight="false" outlineLevel="0" collapsed="false">
      <c r="A5824" s="208" t="str">
        <f aca="false">B5824&amp;" "&amp;C5824&amp;" "&amp;D5824</f>
        <v> 0 Financial</v>
      </c>
      <c r="B5824" s="208" t="str">
        <f aca="false">IF((LEFT(N5824,2)="US"),"US","")</f>
        <v/>
      </c>
      <c r="C5824" s="208" t="n">
        <f aca="false">M5824</f>
        <v>0</v>
      </c>
      <c r="D5824" s="208" t="str">
        <f aca="false">IF(ISNUMBER(FIND("Phy",N5824))=TRUE(),"Physical","Financial")</f>
        <v>Financial</v>
      </c>
      <c r="E5824" s="208" t="e">
        <f aca="false">IF(VLOOKUP(S5824,'DD-Lookup'!$J$6:$L$50,3,FALSE())="Monthly",(YEAR(AC5824)-YEAR(AB5824))*12+MONTH(AC5824)-MONTH(AB5824)+1,(AC5824-AB5824+1))</f>
        <v>#N/A</v>
      </c>
      <c r="F5824" s="239" t="e">
        <f aca="false">E5824*SUM(P5824:Q5824)</f>
        <v>#N/A</v>
      </c>
    </row>
    <row r="5825" customFormat="false" ht="12.75" hidden="false" customHeight="false" outlineLevel="0" collapsed="false">
      <c r="A5825" s="208" t="str">
        <f aca="false">B5825&amp;" "&amp;C5825&amp;" "&amp;D5825</f>
        <v> 0 Financial</v>
      </c>
      <c r="B5825" s="208" t="str">
        <f aca="false">IF((LEFT(N5825,2)="US"),"US","")</f>
        <v/>
      </c>
      <c r="C5825" s="208" t="n">
        <f aca="false">M5825</f>
        <v>0</v>
      </c>
      <c r="D5825" s="208" t="str">
        <f aca="false">IF(ISNUMBER(FIND("Phy",N5825))=TRUE(),"Physical","Financial")</f>
        <v>Financial</v>
      </c>
      <c r="E5825" s="208" t="e">
        <f aca="false">IF(VLOOKUP(S5825,'DD-Lookup'!$J$6:$L$50,3,FALSE())="Monthly",(YEAR(AC5825)-YEAR(AB5825))*12+MONTH(AC5825)-MONTH(AB5825)+1,(AC5825-AB5825+1))</f>
        <v>#N/A</v>
      </c>
      <c r="F5825" s="239" t="e">
        <f aca="false">E5825*SUM(P5825:Q5825)</f>
        <v>#N/A</v>
      </c>
    </row>
    <row r="5826" customFormat="false" ht="12.75" hidden="false" customHeight="false" outlineLevel="0" collapsed="false">
      <c r="A5826" s="208" t="str">
        <f aca="false">B5826&amp;" "&amp;C5826&amp;" "&amp;D5826</f>
        <v> 0 Financial</v>
      </c>
      <c r="B5826" s="208" t="str">
        <f aca="false">IF((LEFT(N5826,2)="US"),"US","")</f>
        <v/>
      </c>
      <c r="C5826" s="208" t="n">
        <f aca="false">M5826</f>
        <v>0</v>
      </c>
      <c r="D5826" s="208" t="str">
        <f aca="false">IF(ISNUMBER(FIND("Phy",N5826))=TRUE(),"Physical","Financial")</f>
        <v>Financial</v>
      </c>
      <c r="E5826" s="208" t="e">
        <f aca="false">IF(VLOOKUP(S5826,'DD-Lookup'!$J$6:$L$50,3,FALSE())="Monthly",(YEAR(AC5826)-YEAR(AB5826))*12+MONTH(AC5826)-MONTH(AB5826)+1,(AC5826-AB5826+1))</f>
        <v>#N/A</v>
      </c>
      <c r="F5826" s="239" t="e">
        <f aca="false">E5826*SUM(P5826:Q5826)</f>
        <v>#N/A</v>
      </c>
    </row>
    <row r="5827" customFormat="false" ht="12.75" hidden="false" customHeight="false" outlineLevel="0" collapsed="false">
      <c r="A5827" s="208" t="str">
        <f aca="false">B5827&amp;" "&amp;C5827&amp;" "&amp;D5827</f>
        <v> 0 Financial</v>
      </c>
      <c r="B5827" s="208" t="str">
        <f aca="false">IF((LEFT(N5827,2)="US"),"US","")</f>
        <v/>
      </c>
      <c r="C5827" s="208" t="n">
        <f aca="false">M5827</f>
        <v>0</v>
      </c>
      <c r="D5827" s="208" t="str">
        <f aca="false">IF(ISNUMBER(FIND("Phy",N5827))=TRUE(),"Physical","Financial")</f>
        <v>Financial</v>
      </c>
      <c r="E5827" s="208" t="e">
        <f aca="false">IF(VLOOKUP(S5827,'DD-Lookup'!$J$6:$L$50,3,FALSE())="Monthly",(YEAR(AC5827)-YEAR(AB5827))*12+MONTH(AC5827)-MONTH(AB5827)+1,(AC5827-AB5827+1))</f>
        <v>#N/A</v>
      </c>
      <c r="F5827" s="239" t="e">
        <f aca="false">E5827*SUM(P5827:Q5827)</f>
        <v>#N/A</v>
      </c>
    </row>
    <row r="5828" customFormat="false" ht="12.75" hidden="false" customHeight="false" outlineLevel="0" collapsed="false">
      <c r="A5828" s="208" t="str">
        <f aca="false">B5828&amp;" "&amp;C5828&amp;" "&amp;D5828</f>
        <v> 0 Financial</v>
      </c>
      <c r="B5828" s="208" t="str">
        <f aca="false">IF((LEFT(N5828,2)="US"),"US","")</f>
        <v/>
      </c>
      <c r="C5828" s="208" t="n">
        <f aca="false">M5828</f>
        <v>0</v>
      </c>
      <c r="D5828" s="208" t="str">
        <f aca="false">IF(ISNUMBER(FIND("Phy",N5828))=TRUE(),"Physical","Financial")</f>
        <v>Financial</v>
      </c>
      <c r="E5828" s="208" t="e">
        <f aca="false">IF(VLOOKUP(S5828,'DD-Lookup'!$J$6:$L$50,3,FALSE())="Monthly",(YEAR(AC5828)-YEAR(AB5828))*12+MONTH(AC5828)-MONTH(AB5828)+1,(AC5828-AB5828+1))</f>
        <v>#N/A</v>
      </c>
      <c r="F5828" s="239" t="e">
        <f aca="false">E5828*SUM(P5828:Q5828)</f>
        <v>#N/A</v>
      </c>
    </row>
    <row r="5829" customFormat="false" ht="12.75" hidden="false" customHeight="false" outlineLevel="0" collapsed="false">
      <c r="A5829" s="208" t="str">
        <f aca="false">B5829&amp;" "&amp;C5829&amp;" "&amp;D5829</f>
        <v> 0 Financial</v>
      </c>
      <c r="B5829" s="208" t="str">
        <f aca="false">IF((LEFT(N5829,2)="US"),"US","")</f>
        <v/>
      </c>
      <c r="C5829" s="208" t="n">
        <f aca="false">M5829</f>
        <v>0</v>
      </c>
      <c r="D5829" s="208" t="str">
        <f aca="false">IF(ISNUMBER(FIND("Phy",N5829))=TRUE(),"Physical","Financial")</f>
        <v>Financial</v>
      </c>
      <c r="E5829" s="208" t="e">
        <f aca="false">IF(VLOOKUP(S5829,'DD-Lookup'!$J$6:$L$50,3,FALSE())="Monthly",(YEAR(AC5829)-YEAR(AB5829))*12+MONTH(AC5829)-MONTH(AB5829)+1,(AC5829-AB5829+1))</f>
        <v>#N/A</v>
      </c>
      <c r="F5829" s="239" t="e">
        <f aca="false">E5829*SUM(P5829:Q5829)</f>
        <v>#N/A</v>
      </c>
    </row>
    <row r="5830" customFormat="false" ht="12.75" hidden="false" customHeight="false" outlineLevel="0" collapsed="false">
      <c r="A5830" s="208" t="str">
        <f aca="false">B5830&amp;" "&amp;C5830&amp;" "&amp;D5830</f>
        <v> 0 Financial</v>
      </c>
      <c r="B5830" s="208" t="str">
        <f aca="false">IF((LEFT(N5830,2)="US"),"US","")</f>
        <v/>
      </c>
      <c r="C5830" s="208" t="n">
        <f aca="false">M5830</f>
        <v>0</v>
      </c>
      <c r="D5830" s="208" t="str">
        <f aca="false">IF(ISNUMBER(FIND("Phy",N5830))=TRUE(),"Physical","Financial")</f>
        <v>Financial</v>
      </c>
      <c r="E5830" s="208" t="e">
        <f aca="false">IF(VLOOKUP(S5830,'DD-Lookup'!$J$6:$L$50,3,FALSE())="Monthly",(YEAR(AC5830)-YEAR(AB5830))*12+MONTH(AC5830)-MONTH(AB5830)+1,(AC5830-AB5830+1))</f>
        <v>#N/A</v>
      </c>
      <c r="F5830" s="239" t="e">
        <f aca="false">E5830*SUM(P5830:Q5830)</f>
        <v>#N/A</v>
      </c>
    </row>
    <row r="5831" customFormat="false" ht="12.75" hidden="false" customHeight="false" outlineLevel="0" collapsed="false">
      <c r="A5831" s="208" t="str">
        <f aca="false">B5831&amp;" "&amp;C5831&amp;" "&amp;D5831</f>
        <v> 0 Financial</v>
      </c>
      <c r="B5831" s="208" t="str">
        <f aca="false">IF((LEFT(N5831,2)="US"),"US","")</f>
        <v/>
      </c>
      <c r="C5831" s="208" t="n">
        <f aca="false">M5831</f>
        <v>0</v>
      </c>
      <c r="D5831" s="208" t="str">
        <f aca="false">IF(ISNUMBER(FIND("Phy",N5831))=TRUE(),"Physical","Financial")</f>
        <v>Financial</v>
      </c>
      <c r="E5831" s="208" t="e">
        <f aca="false">IF(VLOOKUP(S5831,'DD-Lookup'!$J$6:$L$50,3,FALSE())="Monthly",(YEAR(AC5831)-YEAR(AB5831))*12+MONTH(AC5831)-MONTH(AB5831)+1,(AC5831-AB5831+1))</f>
        <v>#N/A</v>
      </c>
      <c r="F5831" s="239" t="e">
        <f aca="false">E5831*SUM(P5831:Q5831)</f>
        <v>#N/A</v>
      </c>
    </row>
    <row r="5832" customFormat="false" ht="12.75" hidden="false" customHeight="false" outlineLevel="0" collapsed="false">
      <c r="A5832" s="208" t="str">
        <f aca="false">B5832&amp;" "&amp;C5832&amp;" "&amp;D5832</f>
        <v> 0 Financial</v>
      </c>
      <c r="B5832" s="208" t="str">
        <f aca="false">IF((LEFT(N5832,2)="US"),"US","")</f>
        <v/>
      </c>
      <c r="C5832" s="208" t="n">
        <f aca="false">M5832</f>
        <v>0</v>
      </c>
      <c r="D5832" s="208" t="str">
        <f aca="false">IF(ISNUMBER(FIND("Phy",N5832))=TRUE(),"Physical","Financial")</f>
        <v>Financial</v>
      </c>
      <c r="E5832" s="208" t="e">
        <f aca="false">IF(VLOOKUP(S5832,'DD-Lookup'!$J$6:$L$50,3,FALSE())="Monthly",(YEAR(AC5832)-YEAR(AB5832))*12+MONTH(AC5832)-MONTH(AB5832)+1,(AC5832-AB5832+1))</f>
        <v>#N/A</v>
      </c>
      <c r="F5832" s="239" t="e">
        <f aca="false">E5832*SUM(P5832:Q5832)</f>
        <v>#N/A</v>
      </c>
    </row>
    <row r="5833" customFormat="false" ht="12.75" hidden="false" customHeight="false" outlineLevel="0" collapsed="false">
      <c r="A5833" s="208" t="str">
        <f aca="false">B5833&amp;" "&amp;C5833&amp;" "&amp;D5833</f>
        <v> 0 Financial</v>
      </c>
      <c r="B5833" s="208" t="str">
        <f aca="false">IF((LEFT(N5833,2)="US"),"US","")</f>
        <v/>
      </c>
      <c r="C5833" s="208" t="n">
        <f aca="false">M5833</f>
        <v>0</v>
      </c>
      <c r="D5833" s="208" t="str">
        <f aca="false">IF(ISNUMBER(FIND("Phy",N5833))=TRUE(),"Physical","Financial")</f>
        <v>Financial</v>
      </c>
      <c r="E5833" s="208" t="e">
        <f aca="false">IF(VLOOKUP(S5833,'DD-Lookup'!$J$6:$L$50,3,FALSE())="Monthly",(YEAR(AC5833)-YEAR(AB5833))*12+MONTH(AC5833)-MONTH(AB5833)+1,(AC5833-AB5833+1))</f>
        <v>#N/A</v>
      </c>
      <c r="F5833" s="239" t="e">
        <f aca="false">E5833*SUM(P5833:Q5833)</f>
        <v>#N/A</v>
      </c>
    </row>
    <row r="5834" customFormat="false" ht="12.75" hidden="false" customHeight="false" outlineLevel="0" collapsed="false">
      <c r="A5834" s="208" t="str">
        <f aca="false">B5834&amp;" "&amp;C5834&amp;" "&amp;D5834</f>
        <v> 0 Financial</v>
      </c>
      <c r="B5834" s="208" t="str">
        <f aca="false">IF((LEFT(N5834,2)="US"),"US","")</f>
        <v/>
      </c>
      <c r="C5834" s="208" t="n">
        <f aca="false">M5834</f>
        <v>0</v>
      </c>
      <c r="D5834" s="208" t="str">
        <f aca="false">IF(ISNUMBER(FIND("Phy",N5834))=TRUE(),"Physical","Financial")</f>
        <v>Financial</v>
      </c>
      <c r="E5834" s="208" t="e">
        <f aca="false">IF(VLOOKUP(S5834,'DD-Lookup'!$J$6:$L$50,3,FALSE())="Monthly",(YEAR(AC5834)-YEAR(AB5834))*12+MONTH(AC5834)-MONTH(AB5834)+1,(AC5834-AB5834+1))</f>
        <v>#N/A</v>
      </c>
      <c r="F5834" s="239" t="e">
        <f aca="false">E5834*SUM(P5834:Q5834)</f>
        <v>#N/A</v>
      </c>
    </row>
    <row r="5835" customFormat="false" ht="12.75" hidden="false" customHeight="false" outlineLevel="0" collapsed="false">
      <c r="A5835" s="208" t="str">
        <f aca="false">B5835&amp;" "&amp;C5835&amp;" "&amp;D5835</f>
        <v> 0 Financial</v>
      </c>
      <c r="B5835" s="208" t="str">
        <f aca="false">IF((LEFT(N5835,2)="US"),"US","")</f>
        <v/>
      </c>
      <c r="C5835" s="208" t="n">
        <f aca="false">M5835</f>
        <v>0</v>
      </c>
      <c r="D5835" s="208" t="str">
        <f aca="false">IF(ISNUMBER(FIND("Phy",N5835))=TRUE(),"Physical","Financial")</f>
        <v>Financial</v>
      </c>
      <c r="E5835" s="208" t="e">
        <f aca="false">IF(VLOOKUP(S5835,'DD-Lookup'!$J$6:$L$50,3,FALSE())="Monthly",(YEAR(AC5835)-YEAR(AB5835))*12+MONTH(AC5835)-MONTH(AB5835)+1,(AC5835-AB5835+1))</f>
        <v>#N/A</v>
      </c>
      <c r="F5835" s="239" t="e">
        <f aca="false">E5835*SUM(P5835:Q5835)</f>
        <v>#N/A</v>
      </c>
    </row>
    <row r="5836" customFormat="false" ht="12.75" hidden="false" customHeight="false" outlineLevel="0" collapsed="false">
      <c r="A5836" s="208" t="str">
        <f aca="false">B5836&amp;" "&amp;C5836&amp;" "&amp;D5836</f>
        <v> 0 Financial</v>
      </c>
      <c r="B5836" s="208" t="str">
        <f aca="false">IF((LEFT(N5836,2)="US"),"US","")</f>
        <v/>
      </c>
      <c r="C5836" s="208" t="n">
        <f aca="false">M5836</f>
        <v>0</v>
      </c>
      <c r="D5836" s="208" t="str">
        <f aca="false">IF(ISNUMBER(FIND("Phy",N5836))=TRUE(),"Physical","Financial")</f>
        <v>Financial</v>
      </c>
      <c r="E5836" s="208" t="e">
        <f aca="false">IF(VLOOKUP(S5836,'DD-Lookup'!$J$6:$L$50,3,FALSE())="Monthly",(YEAR(AC5836)-YEAR(AB5836))*12+MONTH(AC5836)-MONTH(AB5836)+1,(AC5836-AB5836+1))</f>
        <v>#N/A</v>
      </c>
      <c r="F5836" s="239" t="e">
        <f aca="false">E5836*SUM(P5836:Q5836)</f>
        <v>#N/A</v>
      </c>
    </row>
    <row r="5837" customFormat="false" ht="12.75" hidden="false" customHeight="false" outlineLevel="0" collapsed="false">
      <c r="A5837" s="208" t="str">
        <f aca="false">B5837&amp;" "&amp;C5837&amp;" "&amp;D5837</f>
        <v> 0 Financial</v>
      </c>
      <c r="B5837" s="208" t="str">
        <f aca="false">IF((LEFT(N5837,2)="US"),"US","")</f>
        <v/>
      </c>
      <c r="C5837" s="208" t="n">
        <f aca="false">M5837</f>
        <v>0</v>
      </c>
      <c r="D5837" s="208" t="str">
        <f aca="false">IF(ISNUMBER(FIND("Phy",N5837))=TRUE(),"Physical","Financial")</f>
        <v>Financial</v>
      </c>
      <c r="E5837" s="208" t="e">
        <f aca="false">IF(VLOOKUP(S5837,'DD-Lookup'!$J$6:$L$50,3,FALSE())="Monthly",(YEAR(AC5837)-YEAR(AB5837))*12+MONTH(AC5837)-MONTH(AB5837)+1,(AC5837-AB5837+1))</f>
        <v>#N/A</v>
      </c>
      <c r="F5837" s="239" t="e">
        <f aca="false">E5837*SUM(P5837:Q5837)</f>
        <v>#N/A</v>
      </c>
    </row>
    <row r="5838" customFormat="false" ht="12.75" hidden="false" customHeight="false" outlineLevel="0" collapsed="false">
      <c r="A5838" s="208" t="str">
        <f aca="false">B5838&amp;" "&amp;C5838&amp;" "&amp;D5838</f>
        <v> 0 Financial</v>
      </c>
      <c r="B5838" s="208" t="str">
        <f aca="false">IF((LEFT(N5838,2)="US"),"US","")</f>
        <v/>
      </c>
      <c r="C5838" s="208" t="n">
        <f aca="false">M5838</f>
        <v>0</v>
      </c>
      <c r="D5838" s="208" t="str">
        <f aca="false">IF(ISNUMBER(FIND("Phy",N5838))=TRUE(),"Physical","Financial")</f>
        <v>Financial</v>
      </c>
      <c r="E5838" s="208" t="e">
        <f aca="false">IF(VLOOKUP(S5838,'DD-Lookup'!$J$6:$L$50,3,FALSE())="Monthly",(YEAR(AC5838)-YEAR(AB5838))*12+MONTH(AC5838)-MONTH(AB5838)+1,(AC5838-AB5838+1))</f>
        <v>#N/A</v>
      </c>
      <c r="F5838" s="239" t="e">
        <f aca="false">E5838*SUM(P5838:Q5838)</f>
        <v>#N/A</v>
      </c>
    </row>
    <row r="5839" customFormat="false" ht="12.75" hidden="false" customHeight="false" outlineLevel="0" collapsed="false">
      <c r="A5839" s="208" t="str">
        <f aca="false">B5839&amp;" "&amp;C5839&amp;" "&amp;D5839</f>
        <v> 0 Financial</v>
      </c>
      <c r="B5839" s="208" t="str">
        <f aca="false">IF((LEFT(N5839,2)="US"),"US","")</f>
        <v/>
      </c>
      <c r="C5839" s="208" t="n">
        <f aca="false">M5839</f>
        <v>0</v>
      </c>
      <c r="D5839" s="208" t="str">
        <f aca="false">IF(ISNUMBER(FIND("Phy",N5839))=TRUE(),"Physical","Financial")</f>
        <v>Financial</v>
      </c>
      <c r="E5839" s="208" t="e">
        <f aca="false">IF(VLOOKUP(S5839,'DD-Lookup'!$J$6:$L$50,3,FALSE())="Monthly",(YEAR(AC5839)-YEAR(AB5839))*12+MONTH(AC5839)-MONTH(AB5839)+1,(AC5839-AB5839+1))</f>
        <v>#N/A</v>
      </c>
      <c r="F5839" s="239" t="e">
        <f aca="false">E5839*SUM(P5839:Q5839)</f>
        <v>#N/A</v>
      </c>
    </row>
    <row r="5840" customFormat="false" ht="12.75" hidden="false" customHeight="false" outlineLevel="0" collapsed="false">
      <c r="A5840" s="208" t="str">
        <f aca="false">B5840&amp;" "&amp;C5840&amp;" "&amp;D5840</f>
        <v> 0 Financial</v>
      </c>
      <c r="B5840" s="208" t="str">
        <f aca="false">IF((LEFT(N5840,2)="US"),"US","")</f>
        <v/>
      </c>
      <c r="C5840" s="208" t="n">
        <f aca="false">M5840</f>
        <v>0</v>
      </c>
      <c r="D5840" s="208" t="str">
        <f aca="false">IF(ISNUMBER(FIND("Phy",N5840))=TRUE(),"Physical","Financial")</f>
        <v>Financial</v>
      </c>
      <c r="E5840" s="208" t="e">
        <f aca="false">IF(VLOOKUP(S5840,'DD-Lookup'!$J$6:$L$50,3,FALSE())="Monthly",(YEAR(AC5840)-YEAR(AB5840))*12+MONTH(AC5840)-MONTH(AB5840)+1,(AC5840-AB5840+1))</f>
        <v>#N/A</v>
      </c>
      <c r="F5840" s="239" t="e">
        <f aca="false">E5840*SUM(P5840:Q5840)</f>
        <v>#N/A</v>
      </c>
    </row>
    <row r="5841" customFormat="false" ht="12.75" hidden="false" customHeight="false" outlineLevel="0" collapsed="false">
      <c r="A5841" s="208" t="str">
        <f aca="false">B5841&amp;" "&amp;C5841&amp;" "&amp;D5841</f>
        <v> 0 Financial</v>
      </c>
      <c r="B5841" s="208" t="str">
        <f aca="false">IF((LEFT(N5841,2)="US"),"US","")</f>
        <v/>
      </c>
      <c r="C5841" s="208" t="n">
        <f aca="false">M5841</f>
        <v>0</v>
      </c>
      <c r="D5841" s="208" t="str">
        <f aca="false">IF(ISNUMBER(FIND("Phy",N5841))=TRUE(),"Physical","Financial")</f>
        <v>Financial</v>
      </c>
      <c r="E5841" s="208" t="e">
        <f aca="false">IF(VLOOKUP(S5841,'DD-Lookup'!$J$6:$L$50,3,FALSE())="Monthly",(YEAR(AC5841)-YEAR(AB5841))*12+MONTH(AC5841)-MONTH(AB5841)+1,(AC5841-AB5841+1))</f>
        <v>#N/A</v>
      </c>
      <c r="F5841" s="239" t="e">
        <f aca="false">E5841*SUM(P5841:Q5841)</f>
        <v>#N/A</v>
      </c>
    </row>
    <row r="5842" customFormat="false" ht="12.75" hidden="false" customHeight="false" outlineLevel="0" collapsed="false">
      <c r="A5842" s="208" t="str">
        <f aca="false">B5842&amp;" "&amp;C5842&amp;" "&amp;D5842</f>
        <v> 0 Financial</v>
      </c>
      <c r="B5842" s="208" t="str">
        <f aca="false">IF((LEFT(N5842,2)="US"),"US","")</f>
        <v/>
      </c>
      <c r="C5842" s="208" t="n">
        <f aca="false">M5842</f>
        <v>0</v>
      </c>
      <c r="D5842" s="208" t="str">
        <f aca="false">IF(ISNUMBER(FIND("Phy",N5842))=TRUE(),"Physical","Financial")</f>
        <v>Financial</v>
      </c>
      <c r="E5842" s="208" t="e">
        <f aca="false">IF(VLOOKUP(S5842,'DD-Lookup'!$J$6:$L$50,3,FALSE())="Monthly",(YEAR(AC5842)-YEAR(AB5842))*12+MONTH(AC5842)-MONTH(AB5842)+1,(AC5842-AB5842+1))</f>
        <v>#N/A</v>
      </c>
      <c r="F5842" s="239" t="e">
        <f aca="false">E5842*SUM(P5842:Q5842)</f>
        <v>#N/A</v>
      </c>
    </row>
    <row r="5843" customFormat="false" ht="12.75" hidden="false" customHeight="false" outlineLevel="0" collapsed="false">
      <c r="A5843" s="208" t="str">
        <f aca="false">B5843&amp;" "&amp;C5843&amp;" "&amp;D5843</f>
        <v> 0 Financial</v>
      </c>
      <c r="B5843" s="208" t="str">
        <f aca="false">IF((LEFT(N5843,2)="US"),"US","")</f>
        <v/>
      </c>
      <c r="C5843" s="208" t="n">
        <f aca="false">M5843</f>
        <v>0</v>
      </c>
      <c r="D5843" s="208" t="str">
        <f aca="false">IF(ISNUMBER(FIND("Phy",N5843))=TRUE(),"Physical","Financial")</f>
        <v>Financial</v>
      </c>
      <c r="E5843" s="208" t="e">
        <f aca="false">IF(VLOOKUP(S5843,'DD-Lookup'!$J$6:$L$50,3,FALSE())="Monthly",(YEAR(AC5843)-YEAR(AB5843))*12+MONTH(AC5843)-MONTH(AB5843)+1,(AC5843-AB5843+1))</f>
        <v>#N/A</v>
      </c>
      <c r="F5843" s="239" t="e">
        <f aca="false">E5843*SUM(P5843:Q5843)</f>
        <v>#N/A</v>
      </c>
    </row>
    <row r="5844" customFormat="false" ht="12.75" hidden="false" customHeight="false" outlineLevel="0" collapsed="false">
      <c r="A5844" s="208" t="str">
        <f aca="false">B5844&amp;" "&amp;C5844&amp;" "&amp;D5844</f>
        <v> 0 Financial</v>
      </c>
      <c r="B5844" s="208" t="str">
        <f aca="false">IF((LEFT(N5844,2)="US"),"US","")</f>
        <v/>
      </c>
      <c r="C5844" s="208" t="n">
        <f aca="false">M5844</f>
        <v>0</v>
      </c>
      <c r="D5844" s="208" t="str">
        <f aca="false">IF(ISNUMBER(FIND("Phy",N5844))=TRUE(),"Physical","Financial")</f>
        <v>Financial</v>
      </c>
      <c r="E5844" s="208" t="e">
        <f aca="false">IF(VLOOKUP(S5844,'DD-Lookup'!$J$6:$L$50,3,FALSE())="Monthly",(YEAR(AC5844)-YEAR(AB5844))*12+MONTH(AC5844)-MONTH(AB5844)+1,(AC5844-AB5844+1))</f>
        <v>#N/A</v>
      </c>
      <c r="F5844" s="239" t="e">
        <f aca="false">E5844*SUM(P5844:Q5844)</f>
        <v>#N/A</v>
      </c>
    </row>
    <row r="5845" customFormat="false" ht="12.75" hidden="false" customHeight="false" outlineLevel="0" collapsed="false">
      <c r="A5845" s="208" t="str">
        <f aca="false">B5845&amp;" "&amp;C5845&amp;" "&amp;D5845</f>
        <v> 0 Financial</v>
      </c>
      <c r="B5845" s="208" t="str">
        <f aca="false">IF((LEFT(N5845,2)="US"),"US","")</f>
        <v/>
      </c>
      <c r="C5845" s="208" t="n">
        <f aca="false">M5845</f>
        <v>0</v>
      </c>
      <c r="D5845" s="208" t="str">
        <f aca="false">IF(ISNUMBER(FIND("Phy",N5845))=TRUE(),"Physical","Financial")</f>
        <v>Financial</v>
      </c>
      <c r="E5845" s="208" t="e">
        <f aca="false">IF(VLOOKUP(S5845,'DD-Lookup'!$J$6:$L$50,3,FALSE())="Monthly",(YEAR(AC5845)-YEAR(AB5845))*12+MONTH(AC5845)-MONTH(AB5845)+1,(AC5845-AB5845+1))</f>
        <v>#N/A</v>
      </c>
      <c r="F5845" s="239" t="e">
        <f aca="false">E5845*SUM(P5845:Q5845)</f>
        <v>#N/A</v>
      </c>
    </row>
    <row r="5846" customFormat="false" ht="12.75" hidden="false" customHeight="false" outlineLevel="0" collapsed="false">
      <c r="A5846" s="208" t="str">
        <f aca="false">B5846&amp;" "&amp;C5846&amp;" "&amp;D5846</f>
        <v> 0 Financial</v>
      </c>
      <c r="B5846" s="208" t="str">
        <f aca="false">IF((LEFT(N5846,2)="US"),"US","")</f>
        <v/>
      </c>
      <c r="C5846" s="208" t="n">
        <f aca="false">M5846</f>
        <v>0</v>
      </c>
      <c r="D5846" s="208" t="str">
        <f aca="false">IF(ISNUMBER(FIND("Phy",N5846))=TRUE(),"Physical","Financial")</f>
        <v>Financial</v>
      </c>
      <c r="E5846" s="208" t="e">
        <f aca="false">IF(VLOOKUP(S5846,'DD-Lookup'!$J$6:$L$50,3,FALSE())="Monthly",(YEAR(AC5846)-YEAR(AB5846))*12+MONTH(AC5846)-MONTH(AB5846)+1,(AC5846-AB5846+1))</f>
        <v>#N/A</v>
      </c>
      <c r="F5846" s="239" t="e">
        <f aca="false">E5846*SUM(P5846:Q5846)</f>
        <v>#N/A</v>
      </c>
    </row>
    <row r="5847" customFormat="false" ht="12.75" hidden="false" customHeight="false" outlineLevel="0" collapsed="false">
      <c r="A5847" s="208" t="str">
        <f aca="false">B5847&amp;" "&amp;C5847&amp;" "&amp;D5847</f>
        <v> 0 Financial</v>
      </c>
      <c r="B5847" s="208" t="str">
        <f aca="false">IF((LEFT(N5847,2)="US"),"US","")</f>
        <v/>
      </c>
      <c r="C5847" s="208" t="n">
        <f aca="false">M5847</f>
        <v>0</v>
      </c>
      <c r="D5847" s="208" t="str">
        <f aca="false">IF(ISNUMBER(FIND("Phy",N5847))=TRUE(),"Physical","Financial")</f>
        <v>Financial</v>
      </c>
      <c r="E5847" s="208" t="e">
        <f aca="false">IF(VLOOKUP(S5847,'DD-Lookup'!$J$6:$L$50,3,FALSE())="Monthly",(YEAR(AC5847)-YEAR(AB5847))*12+MONTH(AC5847)-MONTH(AB5847)+1,(AC5847-AB5847+1))</f>
        <v>#N/A</v>
      </c>
      <c r="F5847" s="239" t="e">
        <f aca="false">E5847*SUM(P5847:Q5847)</f>
        <v>#N/A</v>
      </c>
    </row>
    <row r="5848" customFormat="false" ht="12.75" hidden="false" customHeight="false" outlineLevel="0" collapsed="false">
      <c r="A5848" s="208" t="str">
        <f aca="false">B5848&amp;" "&amp;C5848&amp;" "&amp;D5848</f>
        <v> 0 Financial</v>
      </c>
      <c r="B5848" s="208" t="str">
        <f aca="false">IF((LEFT(N5848,2)="US"),"US","")</f>
        <v/>
      </c>
      <c r="C5848" s="208" t="n">
        <f aca="false">M5848</f>
        <v>0</v>
      </c>
      <c r="D5848" s="208" t="str">
        <f aca="false">IF(ISNUMBER(FIND("Phy",N5848))=TRUE(),"Physical","Financial")</f>
        <v>Financial</v>
      </c>
      <c r="E5848" s="208" t="e">
        <f aca="false">IF(VLOOKUP(S5848,'DD-Lookup'!$J$6:$L$50,3,FALSE())="Monthly",(YEAR(AC5848)-YEAR(AB5848))*12+MONTH(AC5848)-MONTH(AB5848)+1,(AC5848-AB5848+1))</f>
        <v>#N/A</v>
      </c>
      <c r="F5848" s="239" t="e">
        <f aca="false">E5848*SUM(P5848:Q5848)</f>
        <v>#N/A</v>
      </c>
    </row>
    <row r="5849" customFormat="false" ht="12.75" hidden="false" customHeight="false" outlineLevel="0" collapsed="false">
      <c r="A5849" s="208" t="str">
        <f aca="false">B5849&amp;" "&amp;C5849&amp;" "&amp;D5849</f>
        <v> 0 Financial</v>
      </c>
      <c r="B5849" s="208" t="str">
        <f aca="false">IF((LEFT(N5849,2)="US"),"US","")</f>
        <v/>
      </c>
      <c r="C5849" s="208" t="n">
        <f aca="false">M5849</f>
        <v>0</v>
      </c>
      <c r="D5849" s="208" t="str">
        <f aca="false">IF(ISNUMBER(FIND("Phy",N5849))=TRUE(),"Physical","Financial")</f>
        <v>Financial</v>
      </c>
      <c r="E5849" s="208" t="e">
        <f aca="false">IF(VLOOKUP(S5849,'DD-Lookup'!$J$6:$L$50,3,FALSE())="Monthly",(YEAR(AC5849)-YEAR(AB5849))*12+MONTH(AC5849)-MONTH(AB5849)+1,(AC5849-AB5849+1))</f>
        <v>#N/A</v>
      </c>
      <c r="F5849" s="239" t="e">
        <f aca="false">E5849*SUM(P5849:Q5849)</f>
        <v>#N/A</v>
      </c>
    </row>
    <row r="5850" customFormat="false" ht="12.75" hidden="false" customHeight="false" outlineLevel="0" collapsed="false">
      <c r="A5850" s="208" t="str">
        <f aca="false">B5850&amp;" "&amp;C5850&amp;" "&amp;D5850</f>
        <v> 0 Financial</v>
      </c>
      <c r="B5850" s="208" t="str">
        <f aca="false">IF((LEFT(N5850,2)="US"),"US","")</f>
        <v/>
      </c>
      <c r="C5850" s="208" t="n">
        <f aca="false">M5850</f>
        <v>0</v>
      </c>
      <c r="D5850" s="208" t="str">
        <f aca="false">IF(ISNUMBER(FIND("Phy",N5850))=TRUE(),"Physical","Financial")</f>
        <v>Financial</v>
      </c>
      <c r="E5850" s="208" t="e">
        <f aca="false">IF(VLOOKUP(S5850,'DD-Lookup'!$J$6:$L$50,3,FALSE())="Monthly",(YEAR(AC5850)-YEAR(AB5850))*12+MONTH(AC5850)-MONTH(AB5850)+1,(AC5850-AB5850+1))</f>
        <v>#N/A</v>
      </c>
      <c r="F5850" s="239" t="e">
        <f aca="false">E5850*SUM(P5850:Q5850)</f>
        <v>#N/A</v>
      </c>
    </row>
    <row r="5851" customFormat="false" ht="12.75" hidden="false" customHeight="false" outlineLevel="0" collapsed="false">
      <c r="A5851" s="208" t="str">
        <f aca="false">B5851&amp;" "&amp;C5851&amp;" "&amp;D5851</f>
        <v> 0 Financial</v>
      </c>
      <c r="B5851" s="208" t="str">
        <f aca="false">IF((LEFT(N5851,2)="US"),"US","")</f>
        <v/>
      </c>
      <c r="C5851" s="208" t="n">
        <f aca="false">M5851</f>
        <v>0</v>
      </c>
      <c r="D5851" s="208" t="str">
        <f aca="false">IF(ISNUMBER(FIND("Phy",N5851))=TRUE(),"Physical","Financial")</f>
        <v>Financial</v>
      </c>
      <c r="E5851" s="208" t="e">
        <f aca="false">IF(VLOOKUP(S5851,'DD-Lookup'!$J$6:$L$50,3,FALSE())="Monthly",(YEAR(AC5851)-YEAR(AB5851))*12+MONTH(AC5851)-MONTH(AB5851)+1,(AC5851-AB5851+1))</f>
        <v>#N/A</v>
      </c>
      <c r="F5851" s="239" t="e">
        <f aca="false">E5851*SUM(P5851:Q5851)</f>
        <v>#N/A</v>
      </c>
    </row>
    <row r="5852" customFormat="false" ht="12.75" hidden="false" customHeight="false" outlineLevel="0" collapsed="false">
      <c r="A5852" s="208" t="str">
        <f aca="false">B5852&amp;" "&amp;C5852&amp;" "&amp;D5852</f>
        <v> 0 Financial</v>
      </c>
      <c r="B5852" s="208" t="str">
        <f aca="false">IF((LEFT(N5852,2)="US"),"US","")</f>
        <v/>
      </c>
      <c r="C5852" s="208" t="n">
        <f aca="false">M5852</f>
        <v>0</v>
      </c>
      <c r="D5852" s="208" t="str">
        <f aca="false">IF(ISNUMBER(FIND("Phy",N5852))=TRUE(),"Physical","Financial")</f>
        <v>Financial</v>
      </c>
      <c r="E5852" s="208" t="e">
        <f aca="false">IF(VLOOKUP(S5852,'DD-Lookup'!$J$6:$L$50,3,FALSE())="Monthly",(YEAR(AC5852)-YEAR(AB5852))*12+MONTH(AC5852)-MONTH(AB5852)+1,(AC5852-AB5852+1))</f>
        <v>#N/A</v>
      </c>
      <c r="F5852" s="239" t="e">
        <f aca="false">E5852*SUM(P5852:Q5852)</f>
        <v>#N/A</v>
      </c>
    </row>
    <row r="5853" customFormat="false" ht="12.75" hidden="false" customHeight="false" outlineLevel="0" collapsed="false">
      <c r="A5853" s="208" t="str">
        <f aca="false">B5853&amp;" "&amp;C5853&amp;" "&amp;D5853</f>
        <v> 0 Financial</v>
      </c>
      <c r="B5853" s="208" t="str">
        <f aca="false">IF((LEFT(N5853,2)="US"),"US","")</f>
        <v/>
      </c>
      <c r="C5853" s="208" t="n">
        <f aca="false">M5853</f>
        <v>0</v>
      </c>
      <c r="D5853" s="208" t="str">
        <f aca="false">IF(ISNUMBER(FIND("Phy",N5853))=TRUE(),"Physical","Financial")</f>
        <v>Financial</v>
      </c>
      <c r="E5853" s="208" t="e">
        <f aca="false">IF(VLOOKUP(S5853,'DD-Lookup'!$J$6:$L$50,3,FALSE())="Monthly",(YEAR(AC5853)-YEAR(AB5853))*12+MONTH(AC5853)-MONTH(AB5853)+1,(AC5853-AB5853+1))</f>
        <v>#N/A</v>
      </c>
      <c r="F5853" s="239" t="e">
        <f aca="false">E5853*SUM(P5853:Q5853)</f>
        <v>#N/A</v>
      </c>
    </row>
    <row r="5854" customFormat="false" ht="12.75" hidden="false" customHeight="false" outlineLevel="0" collapsed="false">
      <c r="A5854" s="208" t="str">
        <f aca="false">B5854&amp;" "&amp;C5854&amp;" "&amp;D5854</f>
        <v> 0 Financial</v>
      </c>
      <c r="B5854" s="208" t="str">
        <f aca="false">IF((LEFT(N5854,2)="US"),"US","")</f>
        <v/>
      </c>
      <c r="C5854" s="208" t="n">
        <f aca="false">M5854</f>
        <v>0</v>
      </c>
      <c r="D5854" s="208" t="str">
        <f aca="false">IF(ISNUMBER(FIND("Phy",N5854))=TRUE(),"Physical","Financial")</f>
        <v>Financial</v>
      </c>
      <c r="E5854" s="208" t="e">
        <f aca="false">IF(VLOOKUP(S5854,'DD-Lookup'!$J$6:$L$50,3,FALSE())="Monthly",(YEAR(AC5854)-YEAR(AB5854))*12+MONTH(AC5854)-MONTH(AB5854)+1,(AC5854-AB5854+1))</f>
        <v>#N/A</v>
      </c>
      <c r="F5854" s="239" t="e">
        <f aca="false">E5854*SUM(P5854:Q5854)</f>
        <v>#N/A</v>
      </c>
    </row>
    <row r="5855" customFormat="false" ht="12.75" hidden="false" customHeight="false" outlineLevel="0" collapsed="false">
      <c r="A5855" s="208" t="str">
        <f aca="false">B5855&amp;" "&amp;C5855&amp;" "&amp;D5855</f>
        <v> 0 Financial</v>
      </c>
      <c r="B5855" s="208" t="str">
        <f aca="false">IF((LEFT(N5855,2)="US"),"US","")</f>
        <v/>
      </c>
      <c r="C5855" s="208" t="n">
        <f aca="false">M5855</f>
        <v>0</v>
      </c>
      <c r="D5855" s="208" t="str">
        <f aca="false">IF(ISNUMBER(FIND("Phy",N5855))=TRUE(),"Physical","Financial")</f>
        <v>Financial</v>
      </c>
      <c r="E5855" s="208" t="e">
        <f aca="false">IF(VLOOKUP(S5855,'DD-Lookup'!$J$6:$L$50,3,FALSE())="Monthly",(YEAR(AC5855)-YEAR(AB5855))*12+MONTH(AC5855)-MONTH(AB5855)+1,(AC5855-AB5855+1))</f>
        <v>#N/A</v>
      </c>
      <c r="F5855" s="239" t="e">
        <f aca="false">E5855*SUM(P5855:Q5855)</f>
        <v>#N/A</v>
      </c>
    </row>
    <row r="5856" customFormat="false" ht="12.75" hidden="false" customHeight="false" outlineLevel="0" collapsed="false">
      <c r="A5856" s="208" t="str">
        <f aca="false">B5856&amp;" "&amp;C5856&amp;" "&amp;D5856</f>
        <v> 0 Financial</v>
      </c>
      <c r="B5856" s="208" t="str">
        <f aca="false">IF((LEFT(N5856,2)="US"),"US","")</f>
        <v/>
      </c>
      <c r="C5856" s="208" t="n">
        <f aca="false">M5856</f>
        <v>0</v>
      </c>
      <c r="D5856" s="208" t="str">
        <f aca="false">IF(ISNUMBER(FIND("Phy",N5856))=TRUE(),"Physical","Financial")</f>
        <v>Financial</v>
      </c>
      <c r="E5856" s="208" t="e">
        <f aca="false">IF(VLOOKUP(S5856,'DD-Lookup'!$J$6:$L$50,3,FALSE())="Monthly",(YEAR(AC5856)-YEAR(AB5856))*12+MONTH(AC5856)-MONTH(AB5856)+1,(AC5856-AB5856+1))</f>
        <v>#N/A</v>
      </c>
      <c r="F5856" s="239" t="e">
        <f aca="false">E5856*SUM(P5856:Q5856)</f>
        <v>#N/A</v>
      </c>
    </row>
    <row r="5857" customFormat="false" ht="12.75" hidden="false" customHeight="false" outlineLevel="0" collapsed="false">
      <c r="A5857" s="208" t="str">
        <f aca="false">B5857&amp;" "&amp;C5857&amp;" "&amp;D5857</f>
        <v> 0 Financial</v>
      </c>
      <c r="B5857" s="208" t="str">
        <f aca="false">IF((LEFT(N5857,2)="US"),"US","")</f>
        <v/>
      </c>
      <c r="C5857" s="208" t="n">
        <f aca="false">M5857</f>
        <v>0</v>
      </c>
      <c r="D5857" s="208" t="str">
        <f aca="false">IF(ISNUMBER(FIND("Phy",N5857))=TRUE(),"Physical","Financial")</f>
        <v>Financial</v>
      </c>
      <c r="E5857" s="208" t="e">
        <f aca="false">IF(VLOOKUP(S5857,'DD-Lookup'!$J$6:$L$50,3,FALSE())="Monthly",(YEAR(AC5857)-YEAR(AB5857))*12+MONTH(AC5857)-MONTH(AB5857)+1,(AC5857-AB5857+1))</f>
        <v>#N/A</v>
      </c>
      <c r="F5857" s="239" t="e">
        <f aca="false">E5857*SUM(P5857:Q5857)</f>
        <v>#N/A</v>
      </c>
    </row>
    <row r="5858" customFormat="false" ht="12.75" hidden="false" customHeight="false" outlineLevel="0" collapsed="false">
      <c r="A5858" s="208" t="str">
        <f aca="false">B5858&amp;" "&amp;C5858&amp;" "&amp;D5858</f>
        <v> 0 Financial</v>
      </c>
      <c r="B5858" s="208" t="str">
        <f aca="false">IF((LEFT(N5858,2)="US"),"US","")</f>
        <v/>
      </c>
      <c r="C5858" s="208" t="n">
        <f aca="false">M5858</f>
        <v>0</v>
      </c>
      <c r="D5858" s="208" t="str">
        <f aca="false">IF(ISNUMBER(FIND("Phy",N5858))=TRUE(),"Physical","Financial")</f>
        <v>Financial</v>
      </c>
      <c r="E5858" s="208" t="e">
        <f aca="false">IF(VLOOKUP(S5858,'DD-Lookup'!$J$6:$L$50,3,FALSE())="Monthly",(YEAR(AC5858)-YEAR(AB5858))*12+MONTH(AC5858)-MONTH(AB5858)+1,(AC5858-AB5858+1))</f>
        <v>#N/A</v>
      </c>
      <c r="F5858" s="239" t="e">
        <f aca="false">E5858*SUM(P5858:Q5858)</f>
        <v>#N/A</v>
      </c>
    </row>
    <row r="5859" customFormat="false" ht="12.75" hidden="false" customHeight="false" outlineLevel="0" collapsed="false">
      <c r="A5859" s="208" t="str">
        <f aca="false">B5859&amp;" "&amp;C5859&amp;" "&amp;D5859</f>
        <v> 0 Financial</v>
      </c>
      <c r="B5859" s="208" t="str">
        <f aca="false">IF((LEFT(N5859,2)="US"),"US","")</f>
        <v/>
      </c>
      <c r="C5859" s="208" t="n">
        <f aca="false">M5859</f>
        <v>0</v>
      </c>
      <c r="D5859" s="208" t="str">
        <f aca="false">IF(ISNUMBER(FIND("Phy",N5859))=TRUE(),"Physical","Financial")</f>
        <v>Financial</v>
      </c>
      <c r="E5859" s="208" t="e">
        <f aca="false">IF(VLOOKUP(S5859,'DD-Lookup'!$J$6:$L$50,3,FALSE())="Monthly",(YEAR(AC5859)-YEAR(AB5859))*12+MONTH(AC5859)-MONTH(AB5859)+1,(AC5859-AB5859+1))</f>
        <v>#N/A</v>
      </c>
      <c r="F5859" s="239" t="e">
        <f aca="false">E5859*SUM(P5859:Q5859)</f>
        <v>#N/A</v>
      </c>
    </row>
    <row r="5860" customFormat="false" ht="12.75" hidden="false" customHeight="false" outlineLevel="0" collapsed="false">
      <c r="A5860" s="208" t="str">
        <f aca="false">B5860&amp;" "&amp;C5860&amp;" "&amp;D5860</f>
        <v> 0 Financial</v>
      </c>
      <c r="B5860" s="208" t="str">
        <f aca="false">IF((LEFT(N5860,2)="US"),"US","")</f>
        <v/>
      </c>
      <c r="C5860" s="208" t="n">
        <f aca="false">M5860</f>
        <v>0</v>
      </c>
      <c r="D5860" s="208" t="str">
        <f aca="false">IF(ISNUMBER(FIND("Phy",N5860))=TRUE(),"Physical","Financial")</f>
        <v>Financial</v>
      </c>
      <c r="E5860" s="208" t="e">
        <f aca="false">IF(VLOOKUP(S5860,'DD-Lookup'!$J$6:$L$50,3,FALSE())="Monthly",(YEAR(AC5860)-YEAR(AB5860))*12+MONTH(AC5860)-MONTH(AB5860)+1,(AC5860-AB5860+1))</f>
        <v>#N/A</v>
      </c>
      <c r="F5860" s="239" t="e">
        <f aca="false">E5860*SUM(P5860:Q5860)</f>
        <v>#N/A</v>
      </c>
    </row>
    <row r="5861" customFormat="false" ht="12.75" hidden="false" customHeight="false" outlineLevel="0" collapsed="false">
      <c r="A5861" s="208" t="str">
        <f aca="false">B5861&amp;" "&amp;C5861&amp;" "&amp;D5861</f>
        <v> 0 Financial</v>
      </c>
      <c r="B5861" s="208" t="str">
        <f aca="false">IF((LEFT(N5861,2)="US"),"US","")</f>
        <v/>
      </c>
      <c r="C5861" s="208" t="n">
        <f aca="false">M5861</f>
        <v>0</v>
      </c>
      <c r="D5861" s="208" t="str">
        <f aca="false">IF(ISNUMBER(FIND("Phy",N5861))=TRUE(),"Physical","Financial")</f>
        <v>Financial</v>
      </c>
      <c r="E5861" s="208" t="e">
        <f aca="false">IF(VLOOKUP(S5861,'DD-Lookup'!$J$6:$L$50,3,FALSE())="Monthly",(YEAR(AC5861)-YEAR(AB5861))*12+MONTH(AC5861)-MONTH(AB5861)+1,(AC5861-AB5861+1))</f>
        <v>#N/A</v>
      </c>
      <c r="F5861" s="239" t="e">
        <f aca="false">E5861*SUM(P5861:Q5861)</f>
        <v>#N/A</v>
      </c>
    </row>
    <row r="5862" customFormat="false" ht="12.75" hidden="false" customHeight="false" outlineLevel="0" collapsed="false">
      <c r="A5862" s="208" t="str">
        <f aca="false">B5862&amp;" "&amp;C5862&amp;" "&amp;D5862</f>
        <v> 0 Financial</v>
      </c>
      <c r="B5862" s="208" t="str">
        <f aca="false">IF((LEFT(N5862,2)="US"),"US","")</f>
        <v/>
      </c>
      <c r="C5862" s="208" t="n">
        <f aca="false">M5862</f>
        <v>0</v>
      </c>
      <c r="D5862" s="208" t="str">
        <f aca="false">IF(ISNUMBER(FIND("Phy",N5862))=TRUE(),"Physical","Financial")</f>
        <v>Financial</v>
      </c>
      <c r="E5862" s="208" t="e">
        <f aca="false">IF(VLOOKUP(S5862,'DD-Lookup'!$J$6:$L$50,3,FALSE())="Monthly",(YEAR(AC5862)-YEAR(AB5862))*12+MONTH(AC5862)-MONTH(AB5862)+1,(AC5862-AB5862+1))</f>
        <v>#N/A</v>
      </c>
      <c r="F5862" s="239" t="e">
        <f aca="false">E5862*SUM(P5862:Q5862)</f>
        <v>#N/A</v>
      </c>
    </row>
    <row r="5863" customFormat="false" ht="12.75" hidden="false" customHeight="false" outlineLevel="0" collapsed="false">
      <c r="A5863" s="208" t="str">
        <f aca="false">B5863&amp;" "&amp;C5863&amp;" "&amp;D5863</f>
        <v> 0 Financial</v>
      </c>
      <c r="B5863" s="208" t="str">
        <f aca="false">IF((LEFT(N5863,2)="US"),"US","")</f>
        <v/>
      </c>
      <c r="C5863" s="208" t="n">
        <f aca="false">M5863</f>
        <v>0</v>
      </c>
      <c r="D5863" s="208" t="str">
        <f aca="false">IF(ISNUMBER(FIND("Phy",N5863))=TRUE(),"Physical","Financial")</f>
        <v>Financial</v>
      </c>
      <c r="E5863" s="208" t="e">
        <f aca="false">IF(VLOOKUP(S5863,'DD-Lookup'!$J$6:$L$50,3,FALSE())="Monthly",(YEAR(AC5863)-YEAR(AB5863))*12+MONTH(AC5863)-MONTH(AB5863)+1,(AC5863-AB5863+1))</f>
        <v>#N/A</v>
      </c>
      <c r="F5863" s="239" t="e">
        <f aca="false">E5863*SUM(P5863:Q5863)</f>
        <v>#N/A</v>
      </c>
    </row>
    <row r="5864" customFormat="false" ht="12.75" hidden="false" customHeight="false" outlineLevel="0" collapsed="false">
      <c r="A5864" s="208" t="str">
        <f aca="false">B5864&amp;" "&amp;C5864&amp;" "&amp;D5864</f>
        <v> 0 Financial</v>
      </c>
      <c r="B5864" s="208" t="str">
        <f aca="false">IF((LEFT(N5864,2)="US"),"US","")</f>
        <v/>
      </c>
      <c r="C5864" s="208" t="n">
        <f aca="false">M5864</f>
        <v>0</v>
      </c>
      <c r="D5864" s="208" t="str">
        <f aca="false">IF(ISNUMBER(FIND("Phy",N5864))=TRUE(),"Physical","Financial")</f>
        <v>Financial</v>
      </c>
      <c r="E5864" s="208" t="e">
        <f aca="false">IF(VLOOKUP(S5864,'DD-Lookup'!$J$6:$L$50,3,FALSE())="Monthly",(YEAR(AC5864)-YEAR(AB5864))*12+MONTH(AC5864)-MONTH(AB5864)+1,(AC5864-AB5864+1))</f>
        <v>#N/A</v>
      </c>
      <c r="F5864" s="239" t="e">
        <f aca="false">E5864*SUM(P5864:Q5864)</f>
        <v>#N/A</v>
      </c>
    </row>
    <row r="5865" customFormat="false" ht="12.75" hidden="false" customHeight="false" outlineLevel="0" collapsed="false">
      <c r="A5865" s="208" t="str">
        <f aca="false">B5865&amp;" "&amp;C5865&amp;" "&amp;D5865</f>
        <v> 0 Financial</v>
      </c>
      <c r="B5865" s="208" t="str">
        <f aca="false">IF((LEFT(N5865,2)="US"),"US","")</f>
        <v/>
      </c>
      <c r="C5865" s="208" t="n">
        <f aca="false">M5865</f>
        <v>0</v>
      </c>
      <c r="D5865" s="208" t="str">
        <f aca="false">IF(ISNUMBER(FIND("Phy",N5865))=TRUE(),"Physical","Financial")</f>
        <v>Financial</v>
      </c>
      <c r="E5865" s="208" t="e">
        <f aca="false">IF(VLOOKUP(S5865,'DD-Lookup'!$J$6:$L$50,3,FALSE())="Monthly",(YEAR(AC5865)-YEAR(AB5865))*12+MONTH(AC5865)-MONTH(AB5865)+1,(AC5865-AB5865+1))</f>
        <v>#N/A</v>
      </c>
      <c r="F5865" s="239" t="e">
        <f aca="false">E5865*SUM(P5865:Q5865)</f>
        <v>#N/A</v>
      </c>
    </row>
    <row r="5866" customFormat="false" ht="12.75" hidden="false" customHeight="false" outlineLevel="0" collapsed="false">
      <c r="A5866" s="208" t="str">
        <f aca="false">B5866&amp;" "&amp;C5866&amp;" "&amp;D5866</f>
        <v> 0 Financial</v>
      </c>
      <c r="B5866" s="208" t="str">
        <f aca="false">IF((LEFT(N5866,2)="US"),"US","")</f>
        <v/>
      </c>
      <c r="C5866" s="208" t="n">
        <f aca="false">M5866</f>
        <v>0</v>
      </c>
      <c r="D5866" s="208" t="str">
        <f aca="false">IF(ISNUMBER(FIND("Phy",N5866))=TRUE(),"Physical","Financial")</f>
        <v>Financial</v>
      </c>
      <c r="E5866" s="208" t="e">
        <f aca="false">IF(VLOOKUP(S5866,'DD-Lookup'!$J$6:$L$50,3,FALSE())="Monthly",(YEAR(AC5866)-YEAR(AB5866))*12+MONTH(AC5866)-MONTH(AB5866)+1,(AC5866-AB5866+1))</f>
        <v>#N/A</v>
      </c>
      <c r="F5866" s="239" t="e">
        <f aca="false">E5866*SUM(P5866:Q5866)</f>
        <v>#N/A</v>
      </c>
    </row>
    <row r="5867" customFormat="false" ht="12.75" hidden="false" customHeight="false" outlineLevel="0" collapsed="false">
      <c r="A5867" s="208" t="str">
        <f aca="false">B5867&amp;" "&amp;C5867&amp;" "&amp;D5867</f>
        <v> 0 Financial</v>
      </c>
      <c r="B5867" s="208" t="str">
        <f aca="false">IF((LEFT(N5867,2)="US"),"US","")</f>
        <v/>
      </c>
      <c r="C5867" s="208" t="n">
        <f aca="false">M5867</f>
        <v>0</v>
      </c>
      <c r="D5867" s="208" t="str">
        <f aca="false">IF(ISNUMBER(FIND("Phy",N5867))=TRUE(),"Physical","Financial")</f>
        <v>Financial</v>
      </c>
      <c r="E5867" s="208" t="e">
        <f aca="false">IF(VLOOKUP(S5867,'DD-Lookup'!$J$6:$L$50,3,FALSE())="Monthly",(YEAR(AC5867)-YEAR(AB5867))*12+MONTH(AC5867)-MONTH(AB5867)+1,(AC5867-AB5867+1))</f>
        <v>#N/A</v>
      </c>
      <c r="F5867" s="239" t="e">
        <f aca="false">E5867*SUM(P5867:Q5867)</f>
        <v>#N/A</v>
      </c>
    </row>
    <row r="5868" customFormat="false" ht="12.75" hidden="false" customHeight="false" outlineLevel="0" collapsed="false">
      <c r="A5868" s="208" t="str">
        <f aca="false">B5868&amp;" "&amp;C5868&amp;" "&amp;D5868</f>
        <v> 0 Financial</v>
      </c>
      <c r="B5868" s="208" t="str">
        <f aca="false">IF((LEFT(N5868,2)="US"),"US","")</f>
        <v/>
      </c>
      <c r="C5868" s="208" t="n">
        <f aca="false">M5868</f>
        <v>0</v>
      </c>
      <c r="D5868" s="208" t="str">
        <f aca="false">IF(ISNUMBER(FIND("Phy",N5868))=TRUE(),"Physical","Financial")</f>
        <v>Financial</v>
      </c>
      <c r="E5868" s="208" t="e">
        <f aca="false">IF(VLOOKUP(S5868,'DD-Lookup'!$J$6:$L$50,3,FALSE())="Monthly",(YEAR(AC5868)-YEAR(AB5868))*12+MONTH(AC5868)-MONTH(AB5868)+1,(AC5868-AB5868+1))</f>
        <v>#N/A</v>
      </c>
      <c r="F5868" s="239" t="e">
        <f aca="false">E5868*SUM(P5868:Q5868)</f>
        <v>#N/A</v>
      </c>
    </row>
    <row r="5869" customFormat="false" ht="12.75" hidden="false" customHeight="false" outlineLevel="0" collapsed="false">
      <c r="A5869" s="208" t="str">
        <f aca="false">B5869&amp;" "&amp;C5869&amp;" "&amp;D5869</f>
        <v> 0 Financial</v>
      </c>
      <c r="B5869" s="208" t="str">
        <f aca="false">IF((LEFT(N5869,2)="US"),"US","")</f>
        <v/>
      </c>
      <c r="C5869" s="208" t="n">
        <f aca="false">M5869</f>
        <v>0</v>
      </c>
      <c r="D5869" s="208" t="str">
        <f aca="false">IF(ISNUMBER(FIND("Phy",N5869))=TRUE(),"Physical","Financial")</f>
        <v>Financial</v>
      </c>
      <c r="E5869" s="208" t="e">
        <f aca="false">IF(VLOOKUP(S5869,'DD-Lookup'!$J$6:$L$50,3,FALSE())="Monthly",(YEAR(AC5869)-YEAR(AB5869))*12+MONTH(AC5869)-MONTH(AB5869)+1,(AC5869-AB5869+1))</f>
        <v>#N/A</v>
      </c>
      <c r="F5869" s="239" t="e">
        <f aca="false">E5869*SUM(P5869:Q5869)</f>
        <v>#N/A</v>
      </c>
    </row>
    <row r="5870" customFormat="false" ht="12.75" hidden="false" customHeight="false" outlineLevel="0" collapsed="false">
      <c r="A5870" s="208" t="str">
        <f aca="false">B5870&amp;" "&amp;C5870&amp;" "&amp;D5870</f>
        <v> 0 Financial</v>
      </c>
      <c r="B5870" s="208" t="str">
        <f aca="false">IF((LEFT(N5870,2)="US"),"US","")</f>
        <v/>
      </c>
      <c r="C5870" s="208" t="n">
        <f aca="false">M5870</f>
        <v>0</v>
      </c>
      <c r="D5870" s="208" t="str">
        <f aca="false">IF(ISNUMBER(FIND("Phy",N5870))=TRUE(),"Physical","Financial")</f>
        <v>Financial</v>
      </c>
      <c r="E5870" s="208" t="e">
        <f aca="false">IF(VLOOKUP(S5870,'DD-Lookup'!$J$6:$L$50,3,FALSE())="Monthly",(YEAR(AC5870)-YEAR(AB5870))*12+MONTH(AC5870)-MONTH(AB5870)+1,(AC5870-AB5870+1))</f>
        <v>#N/A</v>
      </c>
      <c r="F5870" s="239" t="e">
        <f aca="false">E5870*SUM(P5870:Q5870)</f>
        <v>#N/A</v>
      </c>
    </row>
    <row r="5871" customFormat="false" ht="12.75" hidden="false" customHeight="false" outlineLevel="0" collapsed="false">
      <c r="A5871" s="208" t="str">
        <f aca="false">B5871&amp;" "&amp;C5871&amp;" "&amp;D5871</f>
        <v> 0 Financial</v>
      </c>
      <c r="B5871" s="208" t="str">
        <f aca="false">IF((LEFT(N5871,2)="US"),"US","")</f>
        <v/>
      </c>
      <c r="C5871" s="208" t="n">
        <f aca="false">M5871</f>
        <v>0</v>
      </c>
      <c r="D5871" s="208" t="str">
        <f aca="false">IF(ISNUMBER(FIND("Phy",N5871))=TRUE(),"Physical","Financial")</f>
        <v>Financial</v>
      </c>
      <c r="E5871" s="208" t="e">
        <f aca="false">IF(VLOOKUP(S5871,'DD-Lookup'!$J$6:$L$50,3,FALSE())="Monthly",(YEAR(AC5871)-YEAR(AB5871))*12+MONTH(AC5871)-MONTH(AB5871)+1,(AC5871-AB5871+1))</f>
        <v>#N/A</v>
      </c>
      <c r="F5871" s="239" t="e">
        <f aca="false">E5871*SUM(P5871:Q5871)</f>
        <v>#N/A</v>
      </c>
    </row>
    <row r="5872" customFormat="false" ht="12.75" hidden="false" customHeight="false" outlineLevel="0" collapsed="false">
      <c r="A5872" s="208" t="str">
        <f aca="false">B5872&amp;" "&amp;C5872&amp;" "&amp;D5872</f>
        <v> 0 Financial</v>
      </c>
      <c r="B5872" s="208" t="str">
        <f aca="false">IF((LEFT(N5872,2)="US"),"US","")</f>
        <v/>
      </c>
      <c r="C5872" s="208" t="n">
        <f aca="false">M5872</f>
        <v>0</v>
      </c>
      <c r="D5872" s="208" t="str">
        <f aca="false">IF(ISNUMBER(FIND("Phy",N5872))=TRUE(),"Physical","Financial")</f>
        <v>Financial</v>
      </c>
      <c r="E5872" s="208" t="e">
        <f aca="false">IF(VLOOKUP(S5872,'DD-Lookup'!$J$6:$L$50,3,FALSE())="Monthly",(YEAR(AC5872)-YEAR(AB5872))*12+MONTH(AC5872)-MONTH(AB5872)+1,(AC5872-AB5872+1))</f>
        <v>#N/A</v>
      </c>
      <c r="F5872" s="239" t="e">
        <f aca="false">E5872*SUM(P5872:Q5872)</f>
        <v>#N/A</v>
      </c>
    </row>
    <row r="5873" customFormat="false" ht="12.75" hidden="false" customHeight="false" outlineLevel="0" collapsed="false">
      <c r="A5873" s="208" t="str">
        <f aca="false">B5873&amp;" "&amp;C5873&amp;" "&amp;D5873</f>
        <v> 0 Financial</v>
      </c>
      <c r="B5873" s="208" t="str">
        <f aca="false">IF((LEFT(N5873,2)="US"),"US","")</f>
        <v/>
      </c>
      <c r="C5873" s="208" t="n">
        <f aca="false">M5873</f>
        <v>0</v>
      </c>
      <c r="D5873" s="208" t="str">
        <f aca="false">IF(ISNUMBER(FIND("Phy",N5873))=TRUE(),"Physical","Financial")</f>
        <v>Financial</v>
      </c>
      <c r="E5873" s="208" t="e">
        <f aca="false">IF(VLOOKUP(S5873,'DD-Lookup'!$J$6:$L$50,3,FALSE())="Monthly",(YEAR(AC5873)-YEAR(AB5873))*12+MONTH(AC5873)-MONTH(AB5873)+1,(AC5873-AB5873+1))</f>
        <v>#N/A</v>
      </c>
      <c r="F5873" s="239" t="e">
        <f aca="false">E5873*SUM(P5873:Q5873)</f>
        <v>#N/A</v>
      </c>
    </row>
    <row r="5874" customFormat="false" ht="12.75" hidden="false" customHeight="false" outlineLevel="0" collapsed="false">
      <c r="A5874" s="208" t="str">
        <f aca="false">B5874&amp;" "&amp;C5874&amp;" "&amp;D5874</f>
        <v> 0 Financial</v>
      </c>
      <c r="B5874" s="208" t="str">
        <f aca="false">IF((LEFT(N5874,2)="US"),"US","")</f>
        <v/>
      </c>
      <c r="C5874" s="208" t="n">
        <f aca="false">M5874</f>
        <v>0</v>
      </c>
      <c r="D5874" s="208" t="str">
        <f aca="false">IF(ISNUMBER(FIND("Phy",N5874))=TRUE(),"Physical","Financial")</f>
        <v>Financial</v>
      </c>
      <c r="E5874" s="208" t="e">
        <f aca="false">IF(VLOOKUP(S5874,'DD-Lookup'!$J$6:$L$50,3,FALSE())="Monthly",(YEAR(AC5874)-YEAR(AB5874))*12+MONTH(AC5874)-MONTH(AB5874)+1,(AC5874-AB5874+1))</f>
        <v>#N/A</v>
      </c>
      <c r="F5874" s="239" t="e">
        <f aca="false">E5874*SUM(P5874:Q5874)</f>
        <v>#N/A</v>
      </c>
    </row>
    <row r="5875" customFormat="false" ht="12.75" hidden="false" customHeight="false" outlineLevel="0" collapsed="false">
      <c r="A5875" s="208" t="str">
        <f aca="false">B5875&amp;" "&amp;C5875&amp;" "&amp;D5875</f>
        <v> 0 Financial</v>
      </c>
      <c r="B5875" s="208" t="str">
        <f aca="false">IF((LEFT(N5875,2)="US"),"US","")</f>
        <v/>
      </c>
      <c r="C5875" s="208" t="n">
        <f aca="false">M5875</f>
        <v>0</v>
      </c>
      <c r="D5875" s="208" t="str">
        <f aca="false">IF(ISNUMBER(FIND("Phy",N5875))=TRUE(),"Physical","Financial")</f>
        <v>Financial</v>
      </c>
      <c r="E5875" s="208" t="e">
        <f aca="false">IF(VLOOKUP(S5875,'DD-Lookup'!$J$6:$L$50,3,FALSE())="Monthly",(YEAR(AC5875)-YEAR(AB5875))*12+MONTH(AC5875)-MONTH(AB5875)+1,(AC5875-AB5875+1))</f>
        <v>#N/A</v>
      </c>
      <c r="F5875" s="239" t="e">
        <f aca="false">E5875*SUM(P5875:Q5875)</f>
        <v>#N/A</v>
      </c>
    </row>
    <row r="5876" customFormat="false" ht="12.75" hidden="false" customHeight="false" outlineLevel="0" collapsed="false">
      <c r="A5876" s="208" t="str">
        <f aca="false">B5876&amp;" "&amp;C5876&amp;" "&amp;D5876</f>
        <v> 0 Financial</v>
      </c>
      <c r="B5876" s="208" t="str">
        <f aca="false">IF((LEFT(N5876,2)="US"),"US","")</f>
        <v/>
      </c>
      <c r="C5876" s="208" t="n">
        <f aca="false">M5876</f>
        <v>0</v>
      </c>
      <c r="D5876" s="208" t="str">
        <f aca="false">IF(ISNUMBER(FIND("Phy",N5876))=TRUE(),"Physical","Financial")</f>
        <v>Financial</v>
      </c>
      <c r="E5876" s="208" t="e">
        <f aca="false">IF(VLOOKUP(S5876,'DD-Lookup'!$J$6:$L$50,3,FALSE())="Monthly",(YEAR(AC5876)-YEAR(AB5876))*12+MONTH(AC5876)-MONTH(AB5876)+1,(AC5876-AB5876+1))</f>
        <v>#N/A</v>
      </c>
      <c r="F5876" s="239" t="e">
        <f aca="false">E5876*SUM(P5876:Q5876)</f>
        <v>#N/A</v>
      </c>
    </row>
    <row r="5877" customFormat="false" ht="12.75" hidden="false" customHeight="false" outlineLevel="0" collapsed="false">
      <c r="A5877" s="208" t="str">
        <f aca="false">B5877&amp;" "&amp;C5877&amp;" "&amp;D5877</f>
        <v> 0 Financial</v>
      </c>
      <c r="B5877" s="208" t="str">
        <f aca="false">IF((LEFT(N5877,2)="US"),"US","")</f>
        <v/>
      </c>
      <c r="C5877" s="208" t="n">
        <f aca="false">M5877</f>
        <v>0</v>
      </c>
      <c r="D5877" s="208" t="str">
        <f aca="false">IF(ISNUMBER(FIND("Phy",N5877))=TRUE(),"Physical","Financial")</f>
        <v>Financial</v>
      </c>
      <c r="E5877" s="208" t="e">
        <f aca="false">IF(VLOOKUP(S5877,'DD-Lookup'!$J$6:$L$50,3,FALSE())="Monthly",(YEAR(AC5877)-YEAR(AB5877))*12+MONTH(AC5877)-MONTH(AB5877)+1,(AC5877-AB5877+1))</f>
        <v>#N/A</v>
      </c>
      <c r="F5877" s="239" t="e">
        <f aca="false">E5877*SUM(P5877:Q5877)</f>
        <v>#N/A</v>
      </c>
    </row>
    <row r="5878" customFormat="false" ht="12.75" hidden="false" customHeight="false" outlineLevel="0" collapsed="false">
      <c r="A5878" s="208" t="str">
        <f aca="false">B5878&amp;" "&amp;C5878&amp;" "&amp;D5878</f>
        <v> 0 Financial</v>
      </c>
      <c r="B5878" s="208" t="str">
        <f aca="false">IF((LEFT(N5878,2)="US"),"US","")</f>
        <v/>
      </c>
      <c r="C5878" s="208" t="n">
        <f aca="false">M5878</f>
        <v>0</v>
      </c>
      <c r="D5878" s="208" t="str">
        <f aca="false">IF(ISNUMBER(FIND("Phy",N5878))=TRUE(),"Physical","Financial")</f>
        <v>Financial</v>
      </c>
      <c r="E5878" s="208" t="e">
        <f aca="false">IF(VLOOKUP(S5878,'DD-Lookup'!$J$6:$L$50,3,FALSE())="Monthly",(YEAR(AC5878)-YEAR(AB5878))*12+MONTH(AC5878)-MONTH(AB5878)+1,(AC5878-AB5878+1))</f>
        <v>#N/A</v>
      </c>
      <c r="F5878" s="239" t="e">
        <f aca="false">E5878*SUM(P5878:Q5878)</f>
        <v>#N/A</v>
      </c>
    </row>
    <row r="5879" customFormat="false" ht="12.75" hidden="false" customHeight="false" outlineLevel="0" collapsed="false">
      <c r="A5879" s="208" t="str">
        <f aca="false">B5879&amp;" "&amp;C5879&amp;" "&amp;D5879</f>
        <v> 0 Financial</v>
      </c>
      <c r="B5879" s="208" t="str">
        <f aca="false">IF((LEFT(N5879,2)="US"),"US","")</f>
        <v/>
      </c>
      <c r="C5879" s="208" t="n">
        <f aca="false">M5879</f>
        <v>0</v>
      </c>
      <c r="D5879" s="208" t="str">
        <f aca="false">IF(ISNUMBER(FIND("Phy",N5879))=TRUE(),"Physical","Financial")</f>
        <v>Financial</v>
      </c>
      <c r="E5879" s="208" t="e">
        <f aca="false">IF(VLOOKUP(S5879,'DD-Lookup'!$J$6:$L$50,3,FALSE())="Monthly",(YEAR(AC5879)-YEAR(AB5879))*12+MONTH(AC5879)-MONTH(AB5879)+1,(AC5879-AB5879+1))</f>
        <v>#N/A</v>
      </c>
      <c r="F5879" s="239" t="e">
        <f aca="false">E5879*SUM(P5879:Q5879)</f>
        <v>#N/A</v>
      </c>
    </row>
    <row r="5880" customFormat="false" ht="12.75" hidden="false" customHeight="false" outlineLevel="0" collapsed="false">
      <c r="A5880" s="208" t="str">
        <f aca="false">B5880&amp;" "&amp;C5880&amp;" "&amp;D5880</f>
        <v> 0 Financial</v>
      </c>
      <c r="B5880" s="208" t="str">
        <f aca="false">IF((LEFT(N5880,2)="US"),"US","")</f>
        <v/>
      </c>
      <c r="C5880" s="208" t="n">
        <f aca="false">M5880</f>
        <v>0</v>
      </c>
      <c r="D5880" s="208" t="str">
        <f aca="false">IF(ISNUMBER(FIND("Phy",N5880))=TRUE(),"Physical","Financial")</f>
        <v>Financial</v>
      </c>
      <c r="E5880" s="208" t="e">
        <f aca="false">IF(VLOOKUP(S5880,'DD-Lookup'!$J$6:$L$50,3,FALSE())="Monthly",(YEAR(AC5880)-YEAR(AB5880))*12+MONTH(AC5880)-MONTH(AB5880)+1,(AC5880-AB5880+1))</f>
        <v>#N/A</v>
      </c>
      <c r="F5880" s="239" t="e">
        <f aca="false">E5880*SUM(P5880:Q5880)</f>
        <v>#N/A</v>
      </c>
    </row>
    <row r="5881" customFormat="false" ht="12.75" hidden="false" customHeight="false" outlineLevel="0" collapsed="false">
      <c r="A5881" s="208" t="str">
        <f aca="false">B5881&amp;" "&amp;C5881&amp;" "&amp;D5881</f>
        <v> 0 Financial</v>
      </c>
      <c r="B5881" s="208" t="str">
        <f aca="false">IF((LEFT(N5881,2)="US"),"US","")</f>
        <v/>
      </c>
      <c r="C5881" s="208" t="n">
        <f aca="false">M5881</f>
        <v>0</v>
      </c>
      <c r="D5881" s="208" t="str">
        <f aca="false">IF(ISNUMBER(FIND("Phy",N5881))=TRUE(),"Physical","Financial")</f>
        <v>Financial</v>
      </c>
      <c r="E5881" s="208" t="e">
        <f aca="false">IF(VLOOKUP(S5881,'DD-Lookup'!$J$6:$L$50,3,FALSE())="Monthly",(YEAR(AC5881)-YEAR(AB5881))*12+MONTH(AC5881)-MONTH(AB5881)+1,(AC5881-AB5881+1))</f>
        <v>#N/A</v>
      </c>
      <c r="F5881" s="239" t="e">
        <f aca="false">E5881*SUM(P5881:Q5881)</f>
        <v>#N/A</v>
      </c>
    </row>
    <row r="5882" customFormat="false" ht="12.75" hidden="false" customHeight="false" outlineLevel="0" collapsed="false">
      <c r="A5882" s="208" t="str">
        <f aca="false">B5882&amp;" "&amp;C5882&amp;" "&amp;D5882</f>
        <v> 0 Financial</v>
      </c>
      <c r="B5882" s="208" t="str">
        <f aca="false">IF((LEFT(N5882,2)="US"),"US","")</f>
        <v/>
      </c>
      <c r="C5882" s="208" t="n">
        <f aca="false">M5882</f>
        <v>0</v>
      </c>
      <c r="D5882" s="208" t="str">
        <f aca="false">IF(ISNUMBER(FIND("Phy",N5882))=TRUE(),"Physical","Financial")</f>
        <v>Financial</v>
      </c>
      <c r="E5882" s="208" t="e">
        <f aca="false">IF(VLOOKUP(S5882,'DD-Lookup'!$J$6:$L$50,3,FALSE())="Monthly",(YEAR(AC5882)-YEAR(AB5882))*12+MONTH(AC5882)-MONTH(AB5882)+1,(AC5882-AB5882+1))</f>
        <v>#N/A</v>
      </c>
      <c r="F5882" s="239" t="e">
        <f aca="false">E5882*SUM(P5882:Q5882)</f>
        <v>#N/A</v>
      </c>
    </row>
    <row r="5883" customFormat="false" ht="12.75" hidden="false" customHeight="false" outlineLevel="0" collapsed="false">
      <c r="A5883" s="208" t="str">
        <f aca="false">B5883&amp;" "&amp;C5883&amp;" "&amp;D5883</f>
        <v> 0 Financial</v>
      </c>
      <c r="B5883" s="208" t="str">
        <f aca="false">IF((LEFT(N5883,2)="US"),"US","")</f>
        <v/>
      </c>
      <c r="C5883" s="208" t="n">
        <f aca="false">M5883</f>
        <v>0</v>
      </c>
      <c r="D5883" s="208" t="str">
        <f aca="false">IF(ISNUMBER(FIND("Phy",N5883))=TRUE(),"Physical","Financial")</f>
        <v>Financial</v>
      </c>
      <c r="E5883" s="208" t="e">
        <f aca="false">IF(VLOOKUP(S5883,'DD-Lookup'!$J$6:$L$50,3,FALSE())="Monthly",(YEAR(AC5883)-YEAR(AB5883))*12+MONTH(AC5883)-MONTH(AB5883)+1,(AC5883-AB5883+1))</f>
        <v>#N/A</v>
      </c>
      <c r="F5883" s="239" t="e">
        <f aca="false">E5883*SUM(P5883:Q5883)</f>
        <v>#N/A</v>
      </c>
    </row>
    <row r="5884" customFormat="false" ht="12.75" hidden="false" customHeight="false" outlineLevel="0" collapsed="false">
      <c r="A5884" s="208" t="str">
        <f aca="false">B5884&amp;" "&amp;C5884&amp;" "&amp;D5884</f>
        <v> 0 Financial</v>
      </c>
      <c r="B5884" s="208" t="str">
        <f aca="false">IF((LEFT(N5884,2)="US"),"US","")</f>
        <v/>
      </c>
      <c r="C5884" s="208" t="n">
        <f aca="false">M5884</f>
        <v>0</v>
      </c>
      <c r="D5884" s="208" t="str">
        <f aca="false">IF(ISNUMBER(FIND("Phy",N5884))=TRUE(),"Physical","Financial")</f>
        <v>Financial</v>
      </c>
      <c r="E5884" s="208" t="e">
        <f aca="false">IF(VLOOKUP(S5884,'DD-Lookup'!$J$6:$L$50,3,FALSE())="Monthly",(YEAR(AC5884)-YEAR(AB5884))*12+MONTH(AC5884)-MONTH(AB5884)+1,(AC5884-AB5884+1))</f>
        <v>#N/A</v>
      </c>
      <c r="F5884" s="239" t="e">
        <f aca="false">E5884*SUM(P5884:Q5884)</f>
        <v>#N/A</v>
      </c>
    </row>
    <row r="5885" customFormat="false" ht="12.75" hidden="false" customHeight="false" outlineLevel="0" collapsed="false">
      <c r="A5885" s="208" t="str">
        <f aca="false">B5885&amp;" "&amp;C5885&amp;" "&amp;D5885</f>
        <v> 0 Financial</v>
      </c>
      <c r="B5885" s="208" t="str">
        <f aca="false">IF((LEFT(N5885,2)="US"),"US","")</f>
        <v/>
      </c>
      <c r="C5885" s="208" t="n">
        <f aca="false">M5885</f>
        <v>0</v>
      </c>
      <c r="D5885" s="208" t="str">
        <f aca="false">IF(ISNUMBER(FIND("Phy",N5885))=TRUE(),"Physical","Financial")</f>
        <v>Financial</v>
      </c>
      <c r="E5885" s="208" t="e">
        <f aca="false">IF(VLOOKUP(S5885,'DD-Lookup'!$J$6:$L$50,3,FALSE())="Monthly",(YEAR(AC5885)-YEAR(AB5885))*12+MONTH(AC5885)-MONTH(AB5885)+1,(AC5885-AB5885+1))</f>
        <v>#N/A</v>
      </c>
      <c r="F5885" s="239" t="e">
        <f aca="false">E5885*SUM(P5885:Q5885)</f>
        <v>#N/A</v>
      </c>
    </row>
    <row r="5886" customFormat="false" ht="12.75" hidden="false" customHeight="false" outlineLevel="0" collapsed="false">
      <c r="A5886" s="208" t="str">
        <f aca="false">B5886&amp;" "&amp;C5886&amp;" "&amp;D5886</f>
        <v> 0 Financial</v>
      </c>
      <c r="B5886" s="208" t="str">
        <f aca="false">IF((LEFT(N5886,2)="US"),"US","")</f>
        <v/>
      </c>
      <c r="C5886" s="208" t="n">
        <f aca="false">M5886</f>
        <v>0</v>
      </c>
      <c r="D5886" s="208" t="str">
        <f aca="false">IF(ISNUMBER(FIND("Phy",N5886))=TRUE(),"Physical","Financial")</f>
        <v>Financial</v>
      </c>
      <c r="E5886" s="208" t="e">
        <f aca="false">IF(VLOOKUP(S5886,'DD-Lookup'!$J$6:$L$50,3,FALSE())="Monthly",(YEAR(AC5886)-YEAR(AB5886))*12+MONTH(AC5886)-MONTH(AB5886)+1,(AC5886-AB5886+1))</f>
        <v>#N/A</v>
      </c>
      <c r="F5886" s="239" t="e">
        <f aca="false">E5886*SUM(P5886:Q5886)</f>
        <v>#N/A</v>
      </c>
    </row>
    <row r="5887" customFormat="false" ht="12.75" hidden="false" customHeight="false" outlineLevel="0" collapsed="false">
      <c r="A5887" s="208" t="str">
        <f aca="false">B5887&amp;" "&amp;C5887&amp;" "&amp;D5887</f>
        <v> 0 Financial</v>
      </c>
      <c r="B5887" s="208" t="str">
        <f aca="false">IF((LEFT(N5887,2)="US"),"US","")</f>
        <v/>
      </c>
      <c r="C5887" s="208" t="n">
        <f aca="false">M5887</f>
        <v>0</v>
      </c>
      <c r="D5887" s="208" t="str">
        <f aca="false">IF(ISNUMBER(FIND("Phy",N5887))=TRUE(),"Physical","Financial")</f>
        <v>Financial</v>
      </c>
      <c r="E5887" s="208" t="e">
        <f aca="false">IF(VLOOKUP(S5887,'DD-Lookup'!$J$6:$L$50,3,FALSE())="Monthly",(YEAR(AC5887)-YEAR(AB5887))*12+MONTH(AC5887)-MONTH(AB5887)+1,(AC5887-AB5887+1))</f>
        <v>#N/A</v>
      </c>
      <c r="F5887" s="239" t="e">
        <f aca="false">E5887*SUM(P5887:Q5887)</f>
        <v>#N/A</v>
      </c>
    </row>
    <row r="5888" customFormat="false" ht="12.75" hidden="false" customHeight="false" outlineLevel="0" collapsed="false">
      <c r="A5888" s="208" t="str">
        <f aca="false">B5888&amp;" "&amp;C5888&amp;" "&amp;D5888</f>
        <v> 0 Financial</v>
      </c>
      <c r="B5888" s="208" t="str">
        <f aca="false">IF((LEFT(N5888,2)="US"),"US","")</f>
        <v/>
      </c>
      <c r="C5888" s="208" t="n">
        <f aca="false">M5888</f>
        <v>0</v>
      </c>
      <c r="D5888" s="208" t="str">
        <f aca="false">IF(ISNUMBER(FIND("Phy",N5888))=TRUE(),"Physical","Financial")</f>
        <v>Financial</v>
      </c>
      <c r="E5888" s="208" t="e">
        <f aca="false">IF(VLOOKUP(S5888,'DD-Lookup'!$J$6:$L$50,3,FALSE())="Monthly",(YEAR(AC5888)-YEAR(AB5888))*12+MONTH(AC5888)-MONTH(AB5888)+1,(AC5888-AB5888+1))</f>
        <v>#N/A</v>
      </c>
      <c r="F5888" s="239" t="e">
        <f aca="false">E5888*SUM(P5888:Q5888)</f>
        <v>#N/A</v>
      </c>
    </row>
    <row r="5889" customFormat="false" ht="12.75" hidden="false" customHeight="false" outlineLevel="0" collapsed="false">
      <c r="A5889" s="208" t="str">
        <f aca="false">B5889&amp;" "&amp;C5889&amp;" "&amp;D5889</f>
        <v> 0 Financial</v>
      </c>
      <c r="B5889" s="208" t="str">
        <f aca="false">IF((LEFT(N5889,2)="US"),"US","")</f>
        <v/>
      </c>
      <c r="C5889" s="208" t="n">
        <f aca="false">M5889</f>
        <v>0</v>
      </c>
      <c r="D5889" s="208" t="str">
        <f aca="false">IF(ISNUMBER(FIND("Phy",N5889))=TRUE(),"Physical","Financial")</f>
        <v>Financial</v>
      </c>
      <c r="E5889" s="208" t="e">
        <f aca="false">IF(VLOOKUP(S5889,'DD-Lookup'!$J$6:$L$50,3,FALSE())="Monthly",(YEAR(AC5889)-YEAR(AB5889))*12+MONTH(AC5889)-MONTH(AB5889)+1,(AC5889-AB5889+1))</f>
        <v>#N/A</v>
      </c>
      <c r="F5889" s="239" t="e">
        <f aca="false">E5889*SUM(P5889:Q5889)</f>
        <v>#N/A</v>
      </c>
    </row>
    <row r="5890" customFormat="false" ht="12.75" hidden="false" customHeight="false" outlineLevel="0" collapsed="false">
      <c r="A5890" s="208" t="str">
        <f aca="false">B5890&amp;" "&amp;C5890&amp;" "&amp;D5890</f>
        <v> 0 Financial</v>
      </c>
      <c r="B5890" s="208" t="str">
        <f aca="false">IF((LEFT(N5890,2)="US"),"US","")</f>
        <v/>
      </c>
      <c r="C5890" s="208" t="n">
        <f aca="false">M5890</f>
        <v>0</v>
      </c>
      <c r="D5890" s="208" t="str">
        <f aca="false">IF(ISNUMBER(FIND("Phy",N5890))=TRUE(),"Physical","Financial")</f>
        <v>Financial</v>
      </c>
      <c r="E5890" s="208" t="e">
        <f aca="false">IF(VLOOKUP(S5890,'DD-Lookup'!$J$6:$L$50,3,FALSE())="Monthly",(YEAR(AC5890)-YEAR(AB5890))*12+MONTH(AC5890)-MONTH(AB5890)+1,(AC5890-AB5890+1))</f>
        <v>#N/A</v>
      </c>
      <c r="F5890" s="239" t="e">
        <f aca="false">E5890*SUM(P5890:Q5890)</f>
        <v>#N/A</v>
      </c>
    </row>
    <row r="5891" customFormat="false" ht="12.75" hidden="false" customHeight="false" outlineLevel="0" collapsed="false">
      <c r="A5891" s="208" t="str">
        <f aca="false">B5891&amp;" "&amp;C5891&amp;" "&amp;D5891</f>
        <v> 0 Financial</v>
      </c>
      <c r="B5891" s="208" t="str">
        <f aca="false">IF((LEFT(N5891,2)="US"),"US","")</f>
        <v/>
      </c>
      <c r="C5891" s="208" t="n">
        <f aca="false">M5891</f>
        <v>0</v>
      </c>
      <c r="D5891" s="208" t="str">
        <f aca="false">IF(ISNUMBER(FIND("Phy",N5891))=TRUE(),"Physical","Financial")</f>
        <v>Financial</v>
      </c>
      <c r="E5891" s="208" t="e">
        <f aca="false">IF(VLOOKUP(S5891,'DD-Lookup'!$J$6:$L$50,3,FALSE())="Monthly",(YEAR(AC5891)-YEAR(AB5891))*12+MONTH(AC5891)-MONTH(AB5891)+1,(AC5891-AB5891+1))</f>
        <v>#N/A</v>
      </c>
      <c r="F5891" s="239" t="e">
        <f aca="false">E5891*SUM(P5891:Q5891)</f>
        <v>#N/A</v>
      </c>
    </row>
    <row r="5892" customFormat="false" ht="12.75" hidden="false" customHeight="false" outlineLevel="0" collapsed="false">
      <c r="A5892" s="208" t="str">
        <f aca="false">B5892&amp;" "&amp;C5892&amp;" "&amp;D5892</f>
        <v> 0 Financial</v>
      </c>
      <c r="B5892" s="208" t="str">
        <f aca="false">IF((LEFT(N5892,2)="US"),"US","")</f>
        <v/>
      </c>
      <c r="C5892" s="208" t="n">
        <f aca="false">M5892</f>
        <v>0</v>
      </c>
      <c r="D5892" s="208" t="str">
        <f aca="false">IF(ISNUMBER(FIND("Phy",N5892))=TRUE(),"Physical","Financial")</f>
        <v>Financial</v>
      </c>
      <c r="E5892" s="208" t="e">
        <f aca="false">IF(VLOOKUP(S5892,'DD-Lookup'!$J$6:$L$50,3,FALSE())="Monthly",(YEAR(AC5892)-YEAR(AB5892))*12+MONTH(AC5892)-MONTH(AB5892)+1,(AC5892-AB5892+1))</f>
        <v>#N/A</v>
      </c>
      <c r="F5892" s="239" t="e">
        <f aca="false">E5892*SUM(P5892:Q5892)</f>
        <v>#N/A</v>
      </c>
    </row>
    <row r="5893" customFormat="false" ht="12.75" hidden="false" customHeight="false" outlineLevel="0" collapsed="false">
      <c r="A5893" s="208" t="str">
        <f aca="false">B5893&amp;" "&amp;C5893&amp;" "&amp;D5893</f>
        <v> 0 Financial</v>
      </c>
      <c r="B5893" s="208" t="str">
        <f aca="false">IF((LEFT(N5893,2)="US"),"US","")</f>
        <v/>
      </c>
      <c r="C5893" s="208" t="n">
        <f aca="false">M5893</f>
        <v>0</v>
      </c>
      <c r="D5893" s="208" t="str">
        <f aca="false">IF(ISNUMBER(FIND("Phy",N5893))=TRUE(),"Physical","Financial")</f>
        <v>Financial</v>
      </c>
      <c r="E5893" s="208" t="e">
        <f aca="false">IF(VLOOKUP(S5893,'DD-Lookup'!$J$6:$L$50,3,FALSE())="Monthly",(YEAR(AC5893)-YEAR(AB5893))*12+MONTH(AC5893)-MONTH(AB5893)+1,(AC5893-AB5893+1))</f>
        <v>#N/A</v>
      </c>
      <c r="F5893" s="239" t="e">
        <f aca="false">E5893*SUM(P5893:Q5893)</f>
        <v>#N/A</v>
      </c>
    </row>
    <row r="5894" customFormat="false" ht="12.75" hidden="false" customHeight="false" outlineLevel="0" collapsed="false">
      <c r="A5894" s="208" t="str">
        <f aca="false">B5894&amp;" "&amp;C5894&amp;" "&amp;D5894</f>
        <v> 0 Financial</v>
      </c>
      <c r="B5894" s="208" t="str">
        <f aca="false">IF((LEFT(N5894,2)="US"),"US","")</f>
        <v/>
      </c>
      <c r="C5894" s="208" t="n">
        <f aca="false">M5894</f>
        <v>0</v>
      </c>
      <c r="D5894" s="208" t="str">
        <f aca="false">IF(ISNUMBER(FIND("Phy",N5894))=TRUE(),"Physical","Financial")</f>
        <v>Financial</v>
      </c>
      <c r="E5894" s="208" t="e">
        <f aca="false">IF(VLOOKUP(S5894,'DD-Lookup'!$J$6:$L$50,3,FALSE())="Monthly",(YEAR(AC5894)-YEAR(AB5894))*12+MONTH(AC5894)-MONTH(AB5894)+1,(AC5894-AB5894+1))</f>
        <v>#N/A</v>
      </c>
      <c r="F5894" s="239" t="e">
        <f aca="false">E5894*SUM(P5894:Q5894)</f>
        <v>#N/A</v>
      </c>
    </row>
    <row r="5895" customFormat="false" ht="12.75" hidden="false" customHeight="false" outlineLevel="0" collapsed="false">
      <c r="A5895" s="208" t="str">
        <f aca="false">B5895&amp;" "&amp;C5895&amp;" "&amp;D5895</f>
        <v> 0 Financial</v>
      </c>
      <c r="B5895" s="208" t="str">
        <f aca="false">IF((LEFT(N5895,2)="US"),"US","")</f>
        <v/>
      </c>
      <c r="C5895" s="208" t="n">
        <f aca="false">M5895</f>
        <v>0</v>
      </c>
      <c r="D5895" s="208" t="str">
        <f aca="false">IF(ISNUMBER(FIND("Phy",N5895))=TRUE(),"Physical","Financial")</f>
        <v>Financial</v>
      </c>
      <c r="E5895" s="208" t="e">
        <f aca="false">IF(VLOOKUP(S5895,'DD-Lookup'!$J$6:$L$50,3,FALSE())="Monthly",(YEAR(AC5895)-YEAR(AB5895))*12+MONTH(AC5895)-MONTH(AB5895)+1,(AC5895-AB5895+1))</f>
        <v>#N/A</v>
      </c>
      <c r="F5895" s="239" t="e">
        <f aca="false">E5895*SUM(P5895:Q5895)</f>
        <v>#N/A</v>
      </c>
    </row>
    <row r="5896" customFormat="false" ht="12.75" hidden="false" customHeight="false" outlineLevel="0" collapsed="false">
      <c r="A5896" s="208" t="str">
        <f aca="false">B5896&amp;" "&amp;C5896&amp;" "&amp;D5896</f>
        <v> 0 Financial</v>
      </c>
      <c r="B5896" s="208" t="str">
        <f aca="false">IF((LEFT(N5896,2)="US"),"US","")</f>
        <v/>
      </c>
      <c r="C5896" s="208" t="n">
        <f aca="false">M5896</f>
        <v>0</v>
      </c>
      <c r="D5896" s="208" t="str">
        <f aca="false">IF(ISNUMBER(FIND("Phy",N5896))=TRUE(),"Physical","Financial")</f>
        <v>Financial</v>
      </c>
      <c r="E5896" s="208" t="e">
        <f aca="false">IF(VLOOKUP(S5896,'DD-Lookup'!$J$6:$L$50,3,FALSE())="Monthly",(YEAR(AC5896)-YEAR(AB5896))*12+MONTH(AC5896)-MONTH(AB5896)+1,(AC5896-AB5896+1))</f>
        <v>#N/A</v>
      </c>
      <c r="F5896" s="239" t="e">
        <f aca="false">E5896*SUM(P5896:Q5896)</f>
        <v>#N/A</v>
      </c>
    </row>
    <row r="5897" customFormat="false" ht="12.75" hidden="false" customHeight="false" outlineLevel="0" collapsed="false">
      <c r="A5897" s="208" t="str">
        <f aca="false">B5897&amp;" "&amp;C5897&amp;" "&amp;D5897</f>
        <v> 0 Financial</v>
      </c>
      <c r="B5897" s="208" t="str">
        <f aca="false">IF((LEFT(N5897,2)="US"),"US","")</f>
        <v/>
      </c>
      <c r="C5897" s="208" t="n">
        <f aca="false">M5897</f>
        <v>0</v>
      </c>
      <c r="D5897" s="208" t="str">
        <f aca="false">IF(ISNUMBER(FIND("Phy",N5897))=TRUE(),"Physical","Financial")</f>
        <v>Financial</v>
      </c>
      <c r="E5897" s="208" t="e">
        <f aca="false">IF(VLOOKUP(S5897,'DD-Lookup'!$J$6:$L$50,3,FALSE())="Monthly",(YEAR(AC5897)-YEAR(AB5897))*12+MONTH(AC5897)-MONTH(AB5897)+1,(AC5897-AB5897+1))</f>
        <v>#N/A</v>
      </c>
      <c r="F5897" s="239" t="e">
        <f aca="false">E5897*SUM(P5897:Q5897)</f>
        <v>#N/A</v>
      </c>
    </row>
    <row r="5898" customFormat="false" ht="12.75" hidden="false" customHeight="false" outlineLevel="0" collapsed="false">
      <c r="A5898" s="208" t="str">
        <f aca="false">B5898&amp;" "&amp;C5898&amp;" "&amp;D5898</f>
        <v> 0 Financial</v>
      </c>
      <c r="B5898" s="208" t="str">
        <f aca="false">IF((LEFT(N5898,2)="US"),"US","")</f>
        <v/>
      </c>
      <c r="C5898" s="208" t="n">
        <f aca="false">M5898</f>
        <v>0</v>
      </c>
      <c r="D5898" s="208" t="str">
        <f aca="false">IF(ISNUMBER(FIND("Phy",N5898))=TRUE(),"Physical","Financial")</f>
        <v>Financial</v>
      </c>
      <c r="E5898" s="208" t="e">
        <f aca="false">IF(VLOOKUP(S5898,'DD-Lookup'!$J$6:$L$50,3,FALSE())="Monthly",(YEAR(AC5898)-YEAR(AB5898))*12+MONTH(AC5898)-MONTH(AB5898)+1,(AC5898-AB5898+1))</f>
        <v>#N/A</v>
      </c>
      <c r="F5898" s="239" t="e">
        <f aca="false">E5898*SUM(P5898:Q5898)</f>
        <v>#N/A</v>
      </c>
    </row>
    <row r="5899" customFormat="false" ht="12.75" hidden="false" customHeight="false" outlineLevel="0" collapsed="false">
      <c r="A5899" s="208" t="str">
        <f aca="false">B5899&amp;" "&amp;C5899&amp;" "&amp;D5899</f>
        <v> 0 Financial</v>
      </c>
      <c r="B5899" s="208" t="str">
        <f aca="false">IF((LEFT(N5899,2)="US"),"US","")</f>
        <v/>
      </c>
      <c r="C5899" s="208" t="n">
        <f aca="false">M5899</f>
        <v>0</v>
      </c>
      <c r="D5899" s="208" t="str">
        <f aca="false">IF(ISNUMBER(FIND("Phy",N5899))=TRUE(),"Physical","Financial")</f>
        <v>Financial</v>
      </c>
      <c r="E5899" s="208" t="e">
        <f aca="false">IF(VLOOKUP(S5899,'DD-Lookup'!$J$6:$L$50,3,FALSE())="Monthly",(YEAR(AC5899)-YEAR(AB5899))*12+MONTH(AC5899)-MONTH(AB5899)+1,(AC5899-AB5899+1))</f>
        <v>#N/A</v>
      </c>
      <c r="F5899" s="239" t="e">
        <f aca="false">E5899*SUM(P5899:Q5899)</f>
        <v>#N/A</v>
      </c>
    </row>
    <row r="5900" customFormat="false" ht="12.75" hidden="false" customHeight="false" outlineLevel="0" collapsed="false">
      <c r="A5900" s="208" t="str">
        <f aca="false">B5900&amp;" "&amp;C5900&amp;" "&amp;D5900</f>
        <v> 0 Financial</v>
      </c>
      <c r="B5900" s="208" t="str">
        <f aca="false">IF((LEFT(N5900,2)="US"),"US","")</f>
        <v/>
      </c>
      <c r="C5900" s="208" t="n">
        <f aca="false">M5900</f>
        <v>0</v>
      </c>
      <c r="D5900" s="208" t="str">
        <f aca="false">IF(ISNUMBER(FIND("Phy",N5900))=TRUE(),"Physical","Financial")</f>
        <v>Financial</v>
      </c>
      <c r="E5900" s="208" t="e">
        <f aca="false">IF(VLOOKUP(S5900,'DD-Lookup'!$J$6:$L$50,3,FALSE())="Monthly",(YEAR(AC5900)-YEAR(AB5900))*12+MONTH(AC5900)-MONTH(AB5900)+1,(AC5900-AB5900+1))</f>
        <v>#N/A</v>
      </c>
      <c r="F5900" s="239" t="e">
        <f aca="false">E5900*SUM(P5900:Q5900)</f>
        <v>#N/A</v>
      </c>
    </row>
    <row r="5901" customFormat="false" ht="12.75" hidden="false" customHeight="false" outlineLevel="0" collapsed="false">
      <c r="A5901" s="208" t="str">
        <f aca="false">B5901&amp;" "&amp;C5901&amp;" "&amp;D5901</f>
        <v> 0 Financial</v>
      </c>
      <c r="B5901" s="208" t="str">
        <f aca="false">IF((LEFT(N5901,2)="US"),"US","")</f>
        <v/>
      </c>
      <c r="C5901" s="208" t="n">
        <f aca="false">M5901</f>
        <v>0</v>
      </c>
      <c r="D5901" s="208" t="str">
        <f aca="false">IF(ISNUMBER(FIND("Phy",N5901))=TRUE(),"Physical","Financial")</f>
        <v>Financial</v>
      </c>
      <c r="E5901" s="208" t="e">
        <f aca="false">IF(VLOOKUP(S5901,'DD-Lookup'!$J$6:$L$50,3,FALSE())="Monthly",(YEAR(AC5901)-YEAR(AB5901))*12+MONTH(AC5901)-MONTH(AB5901)+1,(AC5901-AB5901+1))</f>
        <v>#N/A</v>
      </c>
      <c r="F5901" s="239" t="e">
        <f aca="false">E5901*SUM(P5901:Q5901)</f>
        <v>#N/A</v>
      </c>
    </row>
    <row r="5902" customFormat="false" ht="12.75" hidden="false" customHeight="false" outlineLevel="0" collapsed="false">
      <c r="A5902" s="208" t="str">
        <f aca="false">B5902&amp;" "&amp;C5902&amp;" "&amp;D5902</f>
        <v> 0 Financial</v>
      </c>
      <c r="B5902" s="208" t="str">
        <f aca="false">IF((LEFT(N5902,2)="US"),"US","")</f>
        <v/>
      </c>
      <c r="C5902" s="208" t="n">
        <f aca="false">M5902</f>
        <v>0</v>
      </c>
      <c r="D5902" s="208" t="str">
        <f aca="false">IF(ISNUMBER(FIND("Phy",N5902))=TRUE(),"Physical","Financial")</f>
        <v>Financial</v>
      </c>
      <c r="E5902" s="208" t="e">
        <f aca="false">IF(VLOOKUP(S5902,'DD-Lookup'!$J$6:$L$50,3,FALSE())="Monthly",(YEAR(AC5902)-YEAR(AB5902))*12+MONTH(AC5902)-MONTH(AB5902)+1,(AC5902-AB5902+1))</f>
        <v>#N/A</v>
      </c>
      <c r="F5902" s="239" t="e">
        <f aca="false">E5902*SUM(P5902:Q5902)</f>
        <v>#N/A</v>
      </c>
    </row>
    <row r="5903" customFormat="false" ht="12.75" hidden="false" customHeight="false" outlineLevel="0" collapsed="false">
      <c r="A5903" s="208" t="str">
        <f aca="false">B5903&amp;" "&amp;C5903&amp;" "&amp;D5903</f>
        <v> 0 Financial</v>
      </c>
      <c r="B5903" s="208" t="str">
        <f aca="false">IF((LEFT(N5903,2)="US"),"US","")</f>
        <v/>
      </c>
      <c r="C5903" s="208" t="n">
        <f aca="false">M5903</f>
        <v>0</v>
      </c>
      <c r="D5903" s="208" t="str">
        <f aca="false">IF(ISNUMBER(FIND("Phy",N5903))=TRUE(),"Physical","Financial")</f>
        <v>Financial</v>
      </c>
      <c r="E5903" s="208" t="e">
        <f aca="false">IF(VLOOKUP(S5903,'DD-Lookup'!$J$6:$L$50,3,FALSE())="Monthly",(YEAR(AC5903)-YEAR(AB5903))*12+MONTH(AC5903)-MONTH(AB5903)+1,(AC5903-AB5903+1))</f>
        <v>#N/A</v>
      </c>
      <c r="F5903" s="239" t="e">
        <f aca="false">E5903*SUM(P5903:Q5903)</f>
        <v>#N/A</v>
      </c>
    </row>
    <row r="5904" customFormat="false" ht="12.75" hidden="false" customHeight="false" outlineLevel="0" collapsed="false">
      <c r="A5904" s="208" t="str">
        <f aca="false">B5904&amp;" "&amp;C5904&amp;" "&amp;D5904</f>
        <v> 0 Financial</v>
      </c>
      <c r="B5904" s="208" t="str">
        <f aca="false">IF((LEFT(N5904,2)="US"),"US","")</f>
        <v/>
      </c>
      <c r="C5904" s="208" t="n">
        <f aca="false">M5904</f>
        <v>0</v>
      </c>
      <c r="D5904" s="208" t="str">
        <f aca="false">IF(ISNUMBER(FIND("Phy",N5904))=TRUE(),"Physical","Financial")</f>
        <v>Financial</v>
      </c>
      <c r="E5904" s="208" t="e">
        <f aca="false">IF(VLOOKUP(S5904,'DD-Lookup'!$J$6:$L$50,3,FALSE())="Monthly",(YEAR(AC5904)-YEAR(AB5904))*12+MONTH(AC5904)-MONTH(AB5904)+1,(AC5904-AB5904+1))</f>
        <v>#N/A</v>
      </c>
      <c r="F5904" s="239" t="e">
        <f aca="false">E5904*SUM(P5904:Q5904)</f>
        <v>#N/A</v>
      </c>
    </row>
    <row r="5905" customFormat="false" ht="12.75" hidden="false" customHeight="false" outlineLevel="0" collapsed="false">
      <c r="A5905" s="208" t="str">
        <f aca="false">B5905&amp;" "&amp;C5905&amp;" "&amp;D5905</f>
        <v> 0 Financial</v>
      </c>
      <c r="B5905" s="208" t="str">
        <f aca="false">IF((LEFT(N5905,2)="US"),"US","")</f>
        <v/>
      </c>
      <c r="C5905" s="208" t="n">
        <f aca="false">M5905</f>
        <v>0</v>
      </c>
      <c r="D5905" s="208" t="str">
        <f aca="false">IF(ISNUMBER(FIND("Phy",N5905))=TRUE(),"Physical","Financial")</f>
        <v>Financial</v>
      </c>
      <c r="E5905" s="208" t="e">
        <f aca="false">IF(VLOOKUP(S5905,'DD-Lookup'!$J$6:$L$50,3,FALSE())="Monthly",(YEAR(AC5905)-YEAR(AB5905))*12+MONTH(AC5905)-MONTH(AB5905)+1,(AC5905-AB5905+1))</f>
        <v>#N/A</v>
      </c>
      <c r="F5905" s="239" t="e">
        <f aca="false">E5905*SUM(P5905:Q5905)</f>
        <v>#N/A</v>
      </c>
    </row>
    <row r="5906" customFormat="false" ht="12.75" hidden="false" customHeight="false" outlineLevel="0" collapsed="false">
      <c r="A5906" s="208" t="str">
        <f aca="false">B5906&amp;" "&amp;C5906&amp;" "&amp;D5906</f>
        <v> 0 Financial</v>
      </c>
      <c r="B5906" s="208" t="str">
        <f aca="false">IF((LEFT(N5906,2)="US"),"US","")</f>
        <v/>
      </c>
      <c r="C5906" s="208" t="n">
        <f aca="false">M5906</f>
        <v>0</v>
      </c>
      <c r="D5906" s="208" t="str">
        <f aca="false">IF(ISNUMBER(FIND("Phy",N5906))=TRUE(),"Physical","Financial")</f>
        <v>Financial</v>
      </c>
      <c r="E5906" s="208" t="e">
        <f aca="false">IF(VLOOKUP(S5906,'DD-Lookup'!$J$6:$L$50,3,FALSE())="Monthly",(YEAR(AC5906)-YEAR(AB5906))*12+MONTH(AC5906)-MONTH(AB5906)+1,(AC5906-AB5906+1))</f>
        <v>#N/A</v>
      </c>
      <c r="F5906" s="239" t="e">
        <f aca="false">E5906*SUM(P5906:Q5906)</f>
        <v>#N/A</v>
      </c>
    </row>
    <row r="5907" customFormat="false" ht="12.75" hidden="false" customHeight="false" outlineLevel="0" collapsed="false">
      <c r="A5907" s="208" t="str">
        <f aca="false">B5907&amp;" "&amp;C5907&amp;" "&amp;D5907</f>
        <v> 0 Financial</v>
      </c>
      <c r="B5907" s="208" t="str">
        <f aca="false">IF((LEFT(N5907,2)="US"),"US","")</f>
        <v/>
      </c>
      <c r="C5907" s="208" t="n">
        <f aca="false">M5907</f>
        <v>0</v>
      </c>
      <c r="D5907" s="208" t="str">
        <f aca="false">IF(ISNUMBER(FIND("Phy",N5907))=TRUE(),"Physical","Financial")</f>
        <v>Financial</v>
      </c>
      <c r="E5907" s="208" t="e">
        <f aca="false">IF(VLOOKUP(S5907,'DD-Lookup'!$J$6:$L$50,3,FALSE())="Monthly",(YEAR(AC5907)-YEAR(AB5907))*12+MONTH(AC5907)-MONTH(AB5907)+1,(AC5907-AB5907+1))</f>
        <v>#N/A</v>
      </c>
      <c r="F5907" s="239" t="e">
        <f aca="false">E5907*SUM(P5907:Q5907)</f>
        <v>#N/A</v>
      </c>
    </row>
    <row r="5908" customFormat="false" ht="12.75" hidden="false" customHeight="false" outlineLevel="0" collapsed="false">
      <c r="A5908" s="208" t="str">
        <f aca="false">B5908&amp;" "&amp;C5908&amp;" "&amp;D5908</f>
        <v> 0 Financial</v>
      </c>
      <c r="B5908" s="208" t="str">
        <f aca="false">IF((LEFT(N5908,2)="US"),"US","")</f>
        <v/>
      </c>
      <c r="C5908" s="208" t="n">
        <f aca="false">M5908</f>
        <v>0</v>
      </c>
      <c r="D5908" s="208" t="str">
        <f aca="false">IF(ISNUMBER(FIND("Phy",N5908))=TRUE(),"Physical","Financial")</f>
        <v>Financial</v>
      </c>
      <c r="E5908" s="208" t="e">
        <f aca="false">IF(VLOOKUP(S5908,'DD-Lookup'!$J$6:$L$50,3,FALSE())="Monthly",(YEAR(AC5908)-YEAR(AB5908))*12+MONTH(AC5908)-MONTH(AB5908)+1,(AC5908-AB5908+1))</f>
        <v>#N/A</v>
      </c>
      <c r="F5908" s="239" t="e">
        <f aca="false">E5908*SUM(P5908:Q5908)</f>
        <v>#N/A</v>
      </c>
    </row>
    <row r="5909" customFormat="false" ht="12.75" hidden="false" customHeight="false" outlineLevel="0" collapsed="false">
      <c r="A5909" s="208" t="str">
        <f aca="false">B5909&amp;" "&amp;C5909&amp;" "&amp;D5909</f>
        <v> 0 Financial</v>
      </c>
      <c r="B5909" s="208" t="str">
        <f aca="false">IF((LEFT(N5909,2)="US"),"US","")</f>
        <v/>
      </c>
      <c r="C5909" s="208" t="n">
        <f aca="false">M5909</f>
        <v>0</v>
      </c>
      <c r="D5909" s="208" t="str">
        <f aca="false">IF(ISNUMBER(FIND("Phy",N5909))=TRUE(),"Physical","Financial")</f>
        <v>Financial</v>
      </c>
      <c r="E5909" s="208" t="e">
        <f aca="false">IF(VLOOKUP(S5909,'DD-Lookup'!$J$6:$L$50,3,FALSE())="Monthly",(YEAR(AC5909)-YEAR(AB5909))*12+MONTH(AC5909)-MONTH(AB5909)+1,(AC5909-AB5909+1))</f>
        <v>#N/A</v>
      </c>
      <c r="F5909" s="239" t="e">
        <f aca="false">E5909*SUM(P5909:Q5909)</f>
        <v>#N/A</v>
      </c>
    </row>
    <row r="5910" customFormat="false" ht="12.75" hidden="false" customHeight="false" outlineLevel="0" collapsed="false">
      <c r="A5910" s="208" t="str">
        <f aca="false">B5910&amp;" "&amp;C5910&amp;" "&amp;D5910</f>
        <v> 0 Financial</v>
      </c>
      <c r="B5910" s="208" t="str">
        <f aca="false">IF((LEFT(N5910,2)="US"),"US","")</f>
        <v/>
      </c>
      <c r="C5910" s="208" t="n">
        <f aca="false">M5910</f>
        <v>0</v>
      </c>
      <c r="D5910" s="208" t="str">
        <f aca="false">IF(ISNUMBER(FIND("Phy",N5910))=TRUE(),"Physical","Financial")</f>
        <v>Financial</v>
      </c>
      <c r="E5910" s="208" t="e">
        <f aca="false">IF(VLOOKUP(S5910,'DD-Lookup'!$J$6:$L$50,3,FALSE())="Monthly",(YEAR(AC5910)-YEAR(AB5910))*12+MONTH(AC5910)-MONTH(AB5910)+1,(AC5910-AB5910+1))</f>
        <v>#N/A</v>
      </c>
      <c r="F5910" s="239" t="e">
        <f aca="false">E5910*SUM(P5910:Q5910)</f>
        <v>#N/A</v>
      </c>
    </row>
    <row r="5911" customFormat="false" ht="12.75" hidden="false" customHeight="false" outlineLevel="0" collapsed="false">
      <c r="A5911" s="208" t="str">
        <f aca="false">B5911&amp;" "&amp;C5911&amp;" "&amp;D5911</f>
        <v> 0 Financial</v>
      </c>
      <c r="B5911" s="208" t="str">
        <f aca="false">IF((LEFT(N5911,2)="US"),"US","")</f>
        <v/>
      </c>
      <c r="C5911" s="208" t="n">
        <f aca="false">M5911</f>
        <v>0</v>
      </c>
      <c r="D5911" s="208" t="str">
        <f aca="false">IF(ISNUMBER(FIND("Phy",N5911))=TRUE(),"Physical","Financial")</f>
        <v>Financial</v>
      </c>
      <c r="E5911" s="208" t="e">
        <f aca="false">IF(VLOOKUP(S5911,'DD-Lookup'!$J$6:$L$50,3,FALSE())="Monthly",(YEAR(AC5911)-YEAR(AB5911))*12+MONTH(AC5911)-MONTH(AB5911)+1,(AC5911-AB5911+1))</f>
        <v>#N/A</v>
      </c>
      <c r="F5911" s="239" t="e">
        <f aca="false">E5911*SUM(P5911:Q5911)</f>
        <v>#N/A</v>
      </c>
    </row>
    <row r="5912" customFormat="false" ht="12.75" hidden="false" customHeight="false" outlineLevel="0" collapsed="false">
      <c r="A5912" s="208" t="str">
        <f aca="false">B5912&amp;" "&amp;C5912&amp;" "&amp;D5912</f>
        <v> 0 Financial</v>
      </c>
      <c r="B5912" s="208" t="str">
        <f aca="false">IF((LEFT(N5912,2)="US"),"US","")</f>
        <v/>
      </c>
      <c r="C5912" s="208" t="n">
        <f aca="false">M5912</f>
        <v>0</v>
      </c>
      <c r="D5912" s="208" t="str">
        <f aca="false">IF(ISNUMBER(FIND("Phy",N5912))=TRUE(),"Physical","Financial")</f>
        <v>Financial</v>
      </c>
      <c r="E5912" s="208" t="e">
        <f aca="false">IF(VLOOKUP(S5912,'DD-Lookup'!$J$6:$L$50,3,FALSE())="Monthly",(YEAR(AC5912)-YEAR(AB5912))*12+MONTH(AC5912)-MONTH(AB5912)+1,(AC5912-AB5912+1))</f>
        <v>#N/A</v>
      </c>
      <c r="F5912" s="239" t="e">
        <f aca="false">E5912*SUM(P5912:Q5912)</f>
        <v>#N/A</v>
      </c>
    </row>
    <row r="5913" customFormat="false" ht="12.75" hidden="false" customHeight="false" outlineLevel="0" collapsed="false">
      <c r="A5913" s="208" t="str">
        <f aca="false">B5913&amp;" "&amp;C5913&amp;" "&amp;D5913</f>
        <v> 0 Financial</v>
      </c>
      <c r="B5913" s="208" t="str">
        <f aca="false">IF((LEFT(N5913,2)="US"),"US","")</f>
        <v/>
      </c>
      <c r="C5913" s="208" t="n">
        <f aca="false">M5913</f>
        <v>0</v>
      </c>
      <c r="D5913" s="208" t="str">
        <f aca="false">IF(ISNUMBER(FIND("Phy",N5913))=TRUE(),"Physical","Financial")</f>
        <v>Financial</v>
      </c>
      <c r="E5913" s="208" t="e">
        <f aca="false">IF(VLOOKUP(S5913,'DD-Lookup'!$J$6:$L$50,3,FALSE())="Monthly",(YEAR(AC5913)-YEAR(AB5913))*12+MONTH(AC5913)-MONTH(AB5913)+1,(AC5913-AB5913+1))</f>
        <v>#N/A</v>
      </c>
      <c r="F5913" s="239" t="e">
        <f aca="false">E5913*SUM(P5913:Q5913)</f>
        <v>#N/A</v>
      </c>
    </row>
    <row r="5914" customFormat="false" ht="12.75" hidden="false" customHeight="false" outlineLevel="0" collapsed="false">
      <c r="A5914" s="208" t="str">
        <f aca="false">B5914&amp;" "&amp;C5914&amp;" "&amp;D5914</f>
        <v> 0 Financial</v>
      </c>
      <c r="B5914" s="208" t="str">
        <f aca="false">IF((LEFT(N5914,2)="US"),"US","")</f>
        <v/>
      </c>
      <c r="C5914" s="208" t="n">
        <f aca="false">M5914</f>
        <v>0</v>
      </c>
      <c r="D5914" s="208" t="str">
        <f aca="false">IF(ISNUMBER(FIND("Phy",N5914))=TRUE(),"Physical","Financial")</f>
        <v>Financial</v>
      </c>
      <c r="E5914" s="208" t="e">
        <f aca="false">IF(VLOOKUP(S5914,'DD-Lookup'!$J$6:$L$50,3,FALSE())="Monthly",(YEAR(AC5914)-YEAR(AB5914))*12+MONTH(AC5914)-MONTH(AB5914)+1,(AC5914-AB5914+1))</f>
        <v>#N/A</v>
      </c>
      <c r="F5914" s="239" t="e">
        <f aca="false">E5914*SUM(P5914:Q5914)</f>
        <v>#N/A</v>
      </c>
    </row>
    <row r="5915" customFormat="false" ht="12.75" hidden="false" customHeight="false" outlineLevel="0" collapsed="false">
      <c r="A5915" s="208" t="str">
        <f aca="false">B5915&amp;" "&amp;C5915&amp;" "&amp;D5915</f>
        <v> 0 Financial</v>
      </c>
      <c r="B5915" s="208" t="str">
        <f aca="false">IF((LEFT(N5915,2)="US"),"US","")</f>
        <v/>
      </c>
      <c r="C5915" s="208" t="n">
        <f aca="false">M5915</f>
        <v>0</v>
      </c>
      <c r="D5915" s="208" t="str">
        <f aca="false">IF(ISNUMBER(FIND("Phy",N5915))=TRUE(),"Physical","Financial")</f>
        <v>Financial</v>
      </c>
      <c r="E5915" s="208" t="e">
        <f aca="false">IF(VLOOKUP(S5915,'DD-Lookup'!$J$6:$L$50,3,FALSE())="Monthly",(YEAR(AC5915)-YEAR(AB5915))*12+MONTH(AC5915)-MONTH(AB5915)+1,(AC5915-AB5915+1))</f>
        <v>#N/A</v>
      </c>
      <c r="F5915" s="239" t="e">
        <f aca="false">E5915*SUM(P5915:Q5915)</f>
        <v>#N/A</v>
      </c>
    </row>
    <row r="5916" customFormat="false" ht="12.75" hidden="false" customHeight="false" outlineLevel="0" collapsed="false">
      <c r="A5916" s="208" t="str">
        <f aca="false">B5916&amp;" "&amp;C5916&amp;" "&amp;D5916</f>
        <v> 0 Financial</v>
      </c>
      <c r="B5916" s="208" t="str">
        <f aca="false">IF((LEFT(N5916,2)="US"),"US","")</f>
        <v/>
      </c>
      <c r="C5916" s="208" t="n">
        <f aca="false">M5916</f>
        <v>0</v>
      </c>
      <c r="D5916" s="208" t="str">
        <f aca="false">IF(ISNUMBER(FIND("Phy",N5916))=TRUE(),"Physical","Financial")</f>
        <v>Financial</v>
      </c>
      <c r="E5916" s="208" t="e">
        <f aca="false">IF(VLOOKUP(S5916,'DD-Lookup'!$J$6:$L$50,3,FALSE())="Monthly",(YEAR(AC5916)-YEAR(AB5916))*12+MONTH(AC5916)-MONTH(AB5916)+1,(AC5916-AB5916+1))</f>
        <v>#N/A</v>
      </c>
      <c r="F5916" s="239" t="e">
        <f aca="false">E5916*SUM(P5916:Q5916)</f>
        <v>#N/A</v>
      </c>
    </row>
    <row r="5917" customFormat="false" ht="12.75" hidden="false" customHeight="false" outlineLevel="0" collapsed="false">
      <c r="A5917" s="208" t="str">
        <f aca="false">B5917&amp;" "&amp;C5917&amp;" "&amp;D5917</f>
        <v> 0 Financial</v>
      </c>
      <c r="B5917" s="208" t="str">
        <f aca="false">IF((LEFT(N5917,2)="US"),"US","")</f>
        <v/>
      </c>
      <c r="C5917" s="208" t="n">
        <f aca="false">M5917</f>
        <v>0</v>
      </c>
      <c r="D5917" s="208" t="str">
        <f aca="false">IF(ISNUMBER(FIND("Phy",N5917))=TRUE(),"Physical","Financial")</f>
        <v>Financial</v>
      </c>
      <c r="E5917" s="208" t="e">
        <f aca="false">IF(VLOOKUP(S5917,'DD-Lookup'!$J$6:$L$50,3,FALSE())="Monthly",(YEAR(AC5917)-YEAR(AB5917))*12+MONTH(AC5917)-MONTH(AB5917)+1,(AC5917-AB5917+1))</f>
        <v>#N/A</v>
      </c>
      <c r="F5917" s="239" t="e">
        <f aca="false">E5917*SUM(P5917:Q5917)</f>
        <v>#N/A</v>
      </c>
    </row>
    <row r="5918" customFormat="false" ht="12.75" hidden="false" customHeight="false" outlineLevel="0" collapsed="false">
      <c r="A5918" s="208" t="str">
        <f aca="false">B5918&amp;" "&amp;C5918&amp;" "&amp;D5918</f>
        <v> 0 Financial</v>
      </c>
      <c r="B5918" s="208" t="str">
        <f aca="false">IF((LEFT(N5918,2)="US"),"US","")</f>
        <v/>
      </c>
      <c r="C5918" s="208" t="n">
        <f aca="false">M5918</f>
        <v>0</v>
      </c>
      <c r="D5918" s="208" t="str">
        <f aca="false">IF(ISNUMBER(FIND("Phy",N5918))=TRUE(),"Physical","Financial")</f>
        <v>Financial</v>
      </c>
      <c r="E5918" s="208" t="e">
        <f aca="false">IF(VLOOKUP(S5918,'DD-Lookup'!$J$6:$L$50,3,FALSE())="Monthly",(YEAR(AC5918)-YEAR(AB5918))*12+MONTH(AC5918)-MONTH(AB5918)+1,(AC5918-AB5918+1))</f>
        <v>#N/A</v>
      </c>
      <c r="F5918" s="239" t="e">
        <f aca="false">E5918*SUM(P5918:Q5918)</f>
        <v>#N/A</v>
      </c>
    </row>
    <row r="5919" customFormat="false" ht="12.75" hidden="false" customHeight="false" outlineLevel="0" collapsed="false">
      <c r="A5919" s="208" t="str">
        <f aca="false">B5919&amp;" "&amp;C5919&amp;" "&amp;D5919</f>
        <v> 0 Financial</v>
      </c>
      <c r="B5919" s="208" t="str">
        <f aca="false">IF((LEFT(N5919,2)="US"),"US","")</f>
        <v/>
      </c>
      <c r="C5919" s="208" t="n">
        <f aca="false">M5919</f>
        <v>0</v>
      </c>
      <c r="D5919" s="208" t="str">
        <f aca="false">IF(ISNUMBER(FIND("Phy",N5919))=TRUE(),"Physical","Financial")</f>
        <v>Financial</v>
      </c>
      <c r="E5919" s="208" t="e">
        <f aca="false">IF(VLOOKUP(S5919,'DD-Lookup'!$J$6:$L$50,3,FALSE())="Monthly",(YEAR(AC5919)-YEAR(AB5919))*12+MONTH(AC5919)-MONTH(AB5919)+1,(AC5919-AB5919+1))</f>
        <v>#N/A</v>
      </c>
      <c r="F5919" s="239" t="e">
        <f aca="false">E5919*SUM(P5919:Q5919)</f>
        <v>#N/A</v>
      </c>
    </row>
    <row r="5920" customFormat="false" ht="12.75" hidden="false" customHeight="false" outlineLevel="0" collapsed="false">
      <c r="A5920" s="208" t="str">
        <f aca="false">B5920&amp;" "&amp;C5920&amp;" "&amp;D5920</f>
        <v> 0 Financial</v>
      </c>
      <c r="B5920" s="208" t="str">
        <f aca="false">IF((LEFT(N5920,2)="US"),"US","")</f>
        <v/>
      </c>
      <c r="C5920" s="208" t="n">
        <f aca="false">M5920</f>
        <v>0</v>
      </c>
      <c r="D5920" s="208" t="str">
        <f aca="false">IF(ISNUMBER(FIND("Phy",N5920))=TRUE(),"Physical","Financial")</f>
        <v>Financial</v>
      </c>
      <c r="E5920" s="208" t="e">
        <f aca="false">IF(VLOOKUP(S5920,'DD-Lookup'!$J$6:$L$50,3,FALSE())="Monthly",(YEAR(AC5920)-YEAR(AB5920))*12+MONTH(AC5920)-MONTH(AB5920)+1,(AC5920-AB5920+1))</f>
        <v>#N/A</v>
      </c>
      <c r="F5920" s="239" t="e">
        <f aca="false">E5920*SUM(P5920:Q5920)</f>
        <v>#N/A</v>
      </c>
    </row>
    <row r="5921" customFormat="false" ht="12.75" hidden="false" customHeight="false" outlineLevel="0" collapsed="false">
      <c r="A5921" s="208" t="str">
        <f aca="false">B5921&amp;" "&amp;C5921&amp;" "&amp;D5921</f>
        <v> 0 Financial</v>
      </c>
      <c r="B5921" s="208" t="str">
        <f aca="false">IF((LEFT(N5921,2)="US"),"US","")</f>
        <v/>
      </c>
      <c r="C5921" s="208" t="n">
        <f aca="false">M5921</f>
        <v>0</v>
      </c>
      <c r="D5921" s="208" t="str">
        <f aca="false">IF(ISNUMBER(FIND("Phy",N5921))=TRUE(),"Physical","Financial")</f>
        <v>Financial</v>
      </c>
      <c r="E5921" s="208" t="e">
        <f aca="false">IF(VLOOKUP(S5921,'DD-Lookup'!$J$6:$L$50,3,FALSE())="Monthly",(YEAR(AC5921)-YEAR(AB5921))*12+MONTH(AC5921)-MONTH(AB5921)+1,(AC5921-AB5921+1))</f>
        <v>#N/A</v>
      </c>
      <c r="F5921" s="239" t="e">
        <f aca="false">E5921*SUM(P5921:Q5921)</f>
        <v>#N/A</v>
      </c>
    </row>
    <row r="5922" customFormat="false" ht="12.75" hidden="false" customHeight="false" outlineLevel="0" collapsed="false">
      <c r="A5922" s="208" t="str">
        <f aca="false">B5922&amp;" "&amp;C5922&amp;" "&amp;D5922</f>
        <v> 0 Financial</v>
      </c>
      <c r="B5922" s="208" t="str">
        <f aca="false">IF((LEFT(N5922,2)="US"),"US","")</f>
        <v/>
      </c>
      <c r="C5922" s="208" t="n">
        <f aca="false">M5922</f>
        <v>0</v>
      </c>
      <c r="D5922" s="208" t="str">
        <f aca="false">IF(ISNUMBER(FIND("Phy",N5922))=TRUE(),"Physical","Financial")</f>
        <v>Financial</v>
      </c>
      <c r="E5922" s="208" t="e">
        <f aca="false">IF(VLOOKUP(S5922,'DD-Lookup'!$J$6:$L$50,3,FALSE())="Monthly",(YEAR(AC5922)-YEAR(AB5922))*12+MONTH(AC5922)-MONTH(AB5922)+1,(AC5922-AB5922+1))</f>
        <v>#N/A</v>
      </c>
      <c r="F5922" s="239" t="e">
        <f aca="false">E5922*SUM(P5922:Q5922)</f>
        <v>#N/A</v>
      </c>
    </row>
    <row r="5923" customFormat="false" ht="12.75" hidden="false" customHeight="false" outlineLevel="0" collapsed="false">
      <c r="A5923" s="208" t="str">
        <f aca="false">B5923&amp;" "&amp;C5923&amp;" "&amp;D5923</f>
        <v> 0 Financial</v>
      </c>
      <c r="B5923" s="208" t="str">
        <f aca="false">IF((LEFT(N5923,2)="US"),"US","")</f>
        <v/>
      </c>
      <c r="C5923" s="208" t="n">
        <f aca="false">M5923</f>
        <v>0</v>
      </c>
      <c r="D5923" s="208" t="str">
        <f aca="false">IF(ISNUMBER(FIND("Phy",N5923))=TRUE(),"Physical","Financial")</f>
        <v>Financial</v>
      </c>
      <c r="E5923" s="208" t="e">
        <f aca="false">IF(VLOOKUP(S5923,'DD-Lookup'!$J$6:$L$50,3,FALSE())="Monthly",(YEAR(AC5923)-YEAR(AB5923))*12+MONTH(AC5923)-MONTH(AB5923)+1,(AC5923-AB5923+1))</f>
        <v>#N/A</v>
      </c>
      <c r="F5923" s="239" t="e">
        <f aca="false">E5923*SUM(P5923:Q5923)</f>
        <v>#N/A</v>
      </c>
    </row>
    <row r="5924" customFormat="false" ht="12.75" hidden="false" customHeight="false" outlineLevel="0" collapsed="false">
      <c r="A5924" s="208" t="str">
        <f aca="false">B5924&amp;" "&amp;C5924&amp;" "&amp;D5924</f>
        <v> 0 Financial</v>
      </c>
      <c r="B5924" s="208" t="str">
        <f aca="false">IF((LEFT(N5924,2)="US"),"US","")</f>
        <v/>
      </c>
      <c r="C5924" s="208" t="n">
        <f aca="false">M5924</f>
        <v>0</v>
      </c>
      <c r="D5924" s="208" t="str">
        <f aca="false">IF(ISNUMBER(FIND("Phy",N5924))=TRUE(),"Physical","Financial")</f>
        <v>Financial</v>
      </c>
      <c r="E5924" s="208" t="e">
        <f aca="false">IF(VLOOKUP(S5924,'DD-Lookup'!$J$6:$L$50,3,FALSE())="Monthly",(YEAR(AC5924)-YEAR(AB5924))*12+MONTH(AC5924)-MONTH(AB5924)+1,(AC5924-AB5924+1))</f>
        <v>#N/A</v>
      </c>
      <c r="F5924" s="239" t="e">
        <f aca="false">E5924*SUM(P5924:Q5924)</f>
        <v>#N/A</v>
      </c>
    </row>
    <row r="5925" customFormat="false" ht="12.75" hidden="false" customHeight="false" outlineLevel="0" collapsed="false">
      <c r="A5925" s="208" t="str">
        <f aca="false">B5925&amp;" "&amp;C5925&amp;" "&amp;D5925</f>
        <v> 0 Financial</v>
      </c>
      <c r="B5925" s="208" t="str">
        <f aca="false">IF((LEFT(N5925,2)="US"),"US","")</f>
        <v/>
      </c>
      <c r="C5925" s="208" t="n">
        <f aca="false">M5925</f>
        <v>0</v>
      </c>
      <c r="D5925" s="208" t="str">
        <f aca="false">IF(ISNUMBER(FIND("Phy",N5925))=TRUE(),"Physical","Financial")</f>
        <v>Financial</v>
      </c>
      <c r="E5925" s="208" t="e">
        <f aca="false">IF(VLOOKUP(S5925,'DD-Lookup'!$J$6:$L$50,3,FALSE())="Monthly",(YEAR(AC5925)-YEAR(AB5925))*12+MONTH(AC5925)-MONTH(AB5925)+1,(AC5925-AB5925+1))</f>
        <v>#N/A</v>
      </c>
      <c r="F5925" s="239" t="e">
        <f aca="false">E5925*SUM(P5925:Q5925)</f>
        <v>#N/A</v>
      </c>
    </row>
    <row r="5926" customFormat="false" ht="12.75" hidden="false" customHeight="false" outlineLevel="0" collapsed="false">
      <c r="A5926" s="208" t="str">
        <f aca="false">B5926&amp;" "&amp;C5926&amp;" "&amp;D5926</f>
        <v> 0 Financial</v>
      </c>
      <c r="B5926" s="208" t="str">
        <f aca="false">IF((LEFT(N5926,2)="US"),"US","")</f>
        <v/>
      </c>
      <c r="C5926" s="208" t="n">
        <f aca="false">M5926</f>
        <v>0</v>
      </c>
      <c r="D5926" s="208" t="str">
        <f aca="false">IF(ISNUMBER(FIND("Phy",N5926))=TRUE(),"Physical","Financial")</f>
        <v>Financial</v>
      </c>
      <c r="E5926" s="208" t="e">
        <f aca="false">IF(VLOOKUP(S5926,'DD-Lookup'!$J$6:$L$50,3,FALSE())="Monthly",(YEAR(AC5926)-YEAR(AB5926))*12+MONTH(AC5926)-MONTH(AB5926)+1,(AC5926-AB5926+1))</f>
        <v>#N/A</v>
      </c>
      <c r="F5926" s="239" t="e">
        <f aca="false">E5926*SUM(P5926:Q5926)</f>
        <v>#N/A</v>
      </c>
    </row>
    <row r="5927" customFormat="false" ht="12.75" hidden="false" customHeight="false" outlineLevel="0" collapsed="false">
      <c r="A5927" s="208" t="str">
        <f aca="false">B5927&amp;" "&amp;C5927&amp;" "&amp;D5927</f>
        <v> 0 Financial</v>
      </c>
      <c r="B5927" s="208" t="str">
        <f aca="false">IF((LEFT(N5927,2)="US"),"US","")</f>
        <v/>
      </c>
      <c r="C5927" s="208" t="n">
        <f aca="false">M5927</f>
        <v>0</v>
      </c>
      <c r="D5927" s="208" t="str">
        <f aca="false">IF(ISNUMBER(FIND("Phy",N5927))=TRUE(),"Physical","Financial")</f>
        <v>Financial</v>
      </c>
      <c r="E5927" s="208" t="e">
        <f aca="false">IF(VLOOKUP(S5927,'DD-Lookup'!$J$6:$L$50,3,FALSE())="Monthly",(YEAR(AC5927)-YEAR(AB5927))*12+MONTH(AC5927)-MONTH(AB5927)+1,(AC5927-AB5927+1))</f>
        <v>#N/A</v>
      </c>
      <c r="F5927" s="239" t="e">
        <f aca="false">E5927*SUM(P5927:Q5927)</f>
        <v>#N/A</v>
      </c>
    </row>
    <row r="5928" customFormat="false" ht="12.75" hidden="false" customHeight="false" outlineLevel="0" collapsed="false">
      <c r="A5928" s="208" t="str">
        <f aca="false">B5928&amp;" "&amp;C5928&amp;" "&amp;D5928</f>
        <v> 0 Financial</v>
      </c>
      <c r="B5928" s="208" t="str">
        <f aca="false">IF((LEFT(N5928,2)="US"),"US","")</f>
        <v/>
      </c>
      <c r="C5928" s="208" t="n">
        <f aca="false">M5928</f>
        <v>0</v>
      </c>
      <c r="D5928" s="208" t="str">
        <f aca="false">IF(ISNUMBER(FIND("Phy",N5928))=TRUE(),"Physical","Financial")</f>
        <v>Financial</v>
      </c>
      <c r="E5928" s="208" t="e">
        <f aca="false">IF(VLOOKUP(S5928,'DD-Lookup'!$J$6:$L$50,3,FALSE())="Monthly",(YEAR(AC5928)-YEAR(AB5928))*12+MONTH(AC5928)-MONTH(AB5928)+1,(AC5928-AB5928+1))</f>
        <v>#N/A</v>
      </c>
      <c r="F5928" s="239" t="e">
        <f aca="false">E5928*SUM(P5928:Q5928)</f>
        <v>#N/A</v>
      </c>
    </row>
    <row r="5929" customFormat="false" ht="12.75" hidden="false" customHeight="false" outlineLevel="0" collapsed="false">
      <c r="A5929" s="208" t="str">
        <f aca="false">B5929&amp;" "&amp;C5929&amp;" "&amp;D5929</f>
        <v> 0 Financial</v>
      </c>
      <c r="B5929" s="208" t="str">
        <f aca="false">IF((LEFT(N5929,2)="US"),"US","")</f>
        <v/>
      </c>
      <c r="C5929" s="208" t="n">
        <f aca="false">M5929</f>
        <v>0</v>
      </c>
      <c r="D5929" s="208" t="str">
        <f aca="false">IF(ISNUMBER(FIND("Phy",N5929))=TRUE(),"Physical","Financial")</f>
        <v>Financial</v>
      </c>
      <c r="E5929" s="208" t="e">
        <f aca="false">IF(VLOOKUP(S5929,'DD-Lookup'!$J$6:$L$50,3,FALSE())="Monthly",(YEAR(AC5929)-YEAR(AB5929))*12+MONTH(AC5929)-MONTH(AB5929)+1,(AC5929-AB5929+1))</f>
        <v>#N/A</v>
      </c>
      <c r="F5929" s="239" t="e">
        <f aca="false">E5929*SUM(P5929:Q5929)</f>
        <v>#N/A</v>
      </c>
    </row>
    <row r="5930" customFormat="false" ht="12.75" hidden="false" customHeight="false" outlineLevel="0" collapsed="false">
      <c r="A5930" s="208" t="str">
        <f aca="false">B5930&amp;" "&amp;C5930&amp;" "&amp;D5930</f>
        <v> 0 Financial</v>
      </c>
      <c r="B5930" s="208" t="str">
        <f aca="false">IF((LEFT(N5930,2)="US"),"US","")</f>
        <v/>
      </c>
      <c r="C5930" s="208" t="n">
        <f aca="false">M5930</f>
        <v>0</v>
      </c>
      <c r="D5930" s="208" t="str">
        <f aca="false">IF(ISNUMBER(FIND("Phy",N5930))=TRUE(),"Physical","Financial")</f>
        <v>Financial</v>
      </c>
      <c r="E5930" s="208" t="e">
        <f aca="false">IF(VLOOKUP(S5930,'DD-Lookup'!$J$6:$L$50,3,FALSE())="Monthly",(YEAR(AC5930)-YEAR(AB5930))*12+MONTH(AC5930)-MONTH(AB5930)+1,(AC5930-AB5930+1))</f>
        <v>#N/A</v>
      </c>
      <c r="F5930" s="239" t="e">
        <f aca="false">E5930*SUM(P5930:Q5930)</f>
        <v>#N/A</v>
      </c>
    </row>
    <row r="5931" customFormat="false" ht="12.75" hidden="false" customHeight="false" outlineLevel="0" collapsed="false">
      <c r="A5931" s="208" t="str">
        <f aca="false">B5931&amp;" "&amp;C5931&amp;" "&amp;D5931</f>
        <v> 0 Financial</v>
      </c>
      <c r="B5931" s="208" t="str">
        <f aca="false">IF((LEFT(N5931,2)="US"),"US","")</f>
        <v/>
      </c>
      <c r="C5931" s="208" t="n">
        <f aca="false">M5931</f>
        <v>0</v>
      </c>
      <c r="D5931" s="208" t="str">
        <f aca="false">IF(ISNUMBER(FIND("Phy",N5931))=TRUE(),"Physical","Financial")</f>
        <v>Financial</v>
      </c>
      <c r="E5931" s="208" t="e">
        <f aca="false">IF(VLOOKUP(S5931,'DD-Lookup'!$J$6:$L$50,3,FALSE())="Monthly",(YEAR(AC5931)-YEAR(AB5931))*12+MONTH(AC5931)-MONTH(AB5931)+1,(AC5931-AB5931+1))</f>
        <v>#N/A</v>
      </c>
      <c r="F5931" s="239" t="e">
        <f aca="false">E5931*SUM(P5931:Q5931)</f>
        <v>#N/A</v>
      </c>
    </row>
    <row r="5932" customFormat="false" ht="12.75" hidden="false" customHeight="false" outlineLevel="0" collapsed="false">
      <c r="A5932" s="208" t="str">
        <f aca="false">B5932&amp;" "&amp;C5932&amp;" "&amp;D5932</f>
        <v> 0 Financial</v>
      </c>
      <c r="B5932" s="208" t="str">
        <f aca="false">IF((LEFT(N5932,2)="US"),"US","")</f>
        <v/>
      </c>
      <c r="C5932" s="208" t="n">
        <f aca="false">M5932</f>
        <v>0</v>
      </c>
      <c r="D5932" s="208" t="str">
        <f aca="false">IF(ISNUMBER(FIND("Phy",N5932))=TRUE(),"Physical","Financial")</f>
        <v>Financial</v>
      </c>
      <c r="E5932" s="208" t="e">
        <f aca="false">IF(VLOOKUP(S5932,'DD-Lookup'!$J$6:$L$50,3,FALSE())="Monthly",(YEAR(AC5932)-YEAR(AB5932))*12+MONTH(AC5932)-MONTH(AB5932)+1,(AC5932-AB5932+1))</f>
        <v>#N/A</v>
      </c>
      <c r="F5932" s="239" t="e">
        <f aca="false">E5932*SUM(P5932:Q5932)</f>
        <v>#N/A</v>
      </c>
    </row>
    <row r="5933" customFormat="false" ht="12.75" hidden="false" customHeight="false" outlineLevel="0" collapsed="false">
      <c r="A5933" s="208" t="str">
        <f aca="false">B5933&amp;" "&amp;C5933&amp;" "&amp;D5933</f>
        <v> 0 Financial</v>
      </c>
      <c r="B5933" s="208" t="str">
        <f aca="false">IF((LEFT(N5933,2)="US"),"US","")</f>
        <v/>
      </c>
      <c r="C5933" s="208" t="n">
        <f aca="false">M5933</f>
        <v>0</v>
      </c>
      <c r="D5933" s="208" t="str">
        <f aca="false">IF(ISNUMBER(FIND("Phy",N5933))=TRUE(),"Physical","Financial")</f>
        <v>Financial</v>
      </c>
      <c r="E5933" s="208" t="e">
        <f aca="false">IF(VLOOKUP(S5933,'DD-Lookup'!$J$6:$L$50,3,FALSE())="Monthly",(YEAR(AC5933)-YEAR(AB5933))*12+MONTH(AC5933)-MONTH(AB5933)+1,(AC5933-AB5933+1))</f>
        <v>#N/A</v>
      </c>
      <c r="F5933" s="239" t="e">
        <f aca="false">E5933*SUM(P5933:Q5933)</f>
        <v>#N/A</v>
      </c>
    </row>
    <row r="5934" customFormat="false" ht="12.75" hidden="false" customHeight="false" outlineLevel="0" collapsed="false">
      <c r="A5934" s="208" t="str">
        <f aca="false">B5934&amp;" "&amp;C5934&amp;" "&amp;D5934</f>
        <v> 0 Financial</v>
      </c>
      <c r="B5934" s="208" t="str">
        <f aca="false">IF((LEFT(N5934,2)="US"),"US","")</f>
        <v/>
      </c>
      <c r="C5934" s="208" t="n">
        <f aca="false">M5934</f>
        <v>0</v>
      </c>
      <c r="D5934" s="208" t="str">
        <f aca="false">IF(ISNUMBER(FIND("Phy",N5934))=TRUE(),"Physical","Financial")</f>
        <v>Financial</v>
      </c>
      <c r="E5934" s="208" t="e">
        <f aca="false">IF(VLOOKUP(S5934,'DD-Lookup'!$J$6:$L$50,3,FALSE())="Monthly",(YEAR(AC5934)-YEAR(AB5934))*12+MONTH(AC5934)-MONTH(AB5934)+1,(AC5934-AB5934+1))</f>
        <v>#N/A</v>
      </c>
      <c r="F5934" s="239" t="e">
        <f aca="false">E5934*SUM(P5934:Q5934)</f>
        <v>#N/A</v>
      </c>
    </row>
    <row r="5935" customFormat="false" ht="12.75" hidden="false" customHeight="false" outlineLevel="0" collapsed="false">
      <c r="A5935" s="208" t="str">
        <f aca="false">B5935&amp;" "&amp;C5935&amp;" "&amp;D5935</f>
        <v> 0 Financial</v>
      </c>
      <c r="B5935" s="208" t="str">
        <f aca="false">IF((LEFT(N5935,2)="US"),"US","")</f>
        <v/>
      </c>
      <c r="C5935" s="208" t="n">
        <f aca="false">M5935</f>
        <v>0</v>
      </c>
      <c r="D5935" s="208" t="str">
        <f aca="false">IF(ISNUMBER(FIND("Phy",N5935))=TRUE(),"Physical","Financial")</f>
        <v>Financial</v>
      </c>
      <c r="E5935" s="208" t="e">
        <f aca="false">IF(VLOOKUP(S5935,'DD-Lookup'!$J$6:$L$50,3,FALSE())="Monthly",(YEAR(AC5935)-YEAR(AB5935))*12+MONTH(AC5935)-MONTH(AB5935)+1,(AC5935-AB5935+1))</f>
        <v>#N/A</v>
      </c>
      <c r="F5935" s="239" t="e">
        <f aca="false">E5935*SUM(P5935:Q5935)</f>
        <v>#N/A</v>
      </c>
    </row>
    <row r="5936" customFormat="false" ht="12.75" hidden="false" customHeight="false" outlineLevel="0" collapsed="false">
      <c r="A5936" s="208" t="str">
        <f aca="false">B5936&amp;" "&amp;C5936&amp;" "&amp;D5936</f>
        <v> 0 Financial</v>
      </c>
      <c r="B5936" s="208" t="str">
        <f aca="false">IF((LEFT(N5936,2)="US"),"US","")</f>
        <v/>
      </c>
      <c r="C5936" s="208" t="n">
        <f aca="false">M5936</f>
        <v>0</v>
      </c>
      <c r="D5936" s="208" t="str">
        <f aca="false">IF(ISNUMBER(FIND("Phy",N5936))=TRUE(),"Physical","Financial")</f>
        <v>Financial</v>
      </c>
      <c r="E5936" s="208" t="e">
        <f aca="false">IF(VLOOKUP(S5936,'DD-Lookup'!$J$6:$L$50,3,FALSE())="Monthly",(YEAR(AC5936)-YEAR(AB5936))*12+MONTH(AC5936)-MONTH(AB5936)+1,(AC5936-AB5936+1))</f>
        <v>#N/A</v>
      </c>
      <c r="F5936" s="239" t="e">
        <f aca="false">E5936*SUM(P5936:Q5936)</f>
        <v>#N/A</v>
      </c>
    </row>
    <row r="5937" customFormat="false" ht="12.75" hidden="false" customHeight="false" outlineLevel="0" collapsed="false">
      <c r="A5937" s="208" t="str">
        <f aca="false">B5937&amp;" "&amp;C5937&amp;" "&amp;D5937</f>
        <v> 0 Financial</v>
      </c>
      <c r="B5937" s="208" t="str">
        <f aca="false">IF((LEFT(N5937,2)="US"),"US","")</f>
        <v/>
      </c>
      <c r="C5937" s="208" t="n">
        <f aca="false">M5937</f>
        <v>0</v>
      </c>
      <c r="D5937" s="208" t="str">
        <f aca="false">IF(ISNUMBER(FIND("Phy",N5937))=TRUE(),"Physical","Financial")</f>
        <v>Financial</v>
      </c>
      <c r="E5937" s="208" t="e">
        <f aca="false">IF(VLOOKUP(S5937,'DD-Lookup'!$J$6:$L$50,3,FALSE())="Monthly",(YEAR(AC5937)-YEAR(AB5937))*12+MONTH(AC5937)-MONTH(AB5937)+1,(AC5937-AB5937+1))</f>
        <v>#N/A</v>
      </c>
      <c r="F5937" s="239" t="e">
        <f aca="false">E5937*SUM(P5937:Q5937)</f>
        <v>#N/A</v>
      </c>
    </row>
    <row r="5938" customFormat="false" ht="12.75" hidden="false" customHeight="false" outlineLevel="0" collapsed="false">
      <c r="A5938" s="208" t="str">
        <f aca="false">B5938&amp;" "&amp;C5938&amp;" "&amp;D5938</f>
        <v> 0 Financial</v>
      </c>
      <c r="B5938" s="208" t="str">
        <f aca="false">IF((LEFT(N5938,2)="US"),"US","")</f>
        <v/>
      </c>
      <c r="C5938" s="208" t="n">
        <f aca="false">M5938</f>
        <v>0</v>
      </c>
      <c r="D5938" s="208" t="str">
        <f aca="false">IF(ISNUMBER(FIND("Phy",N5938))=TRUE(),"Physical","Financial")</f>
        <v>Financial</v>
      </c>
      <c r="E5938" s="208" t="e">
        <f aca="false">IF(VLOOKUP(S5938,'DD-Lookup'!$J$6:$L$50,3,FALSE())="Monthly",(YEAR(AC5938)-YEAR(AB5938))*12+MONTH(AC5938)-MONTH(AB5938)+1,(AC5938-AB5938+1))</f>
        <v>#N/A</v>
      </c>
      <c r="F5938" s="239" t="e">
        <f aca="false">E5938*SUM(P5938:Q5938)</f>
        <v>#N/A</v>
      </c>
    </row>
    <row r="5939" customFormat="false" ht="12.75" hidden="false" customHeight="false" outlineLevel="0" collapsed="false">
      <c r="A5939" s="208" t="str">
        <f aca="false">B5939&amp;" "&amp;C5939&amp;" "&amp;D5939</f>
        <v> 0 Financial</v>
      </c>
      <c r="B5939" s="208" t="str">
        <f aca="false">IF((LEFT(N5939,2)="US"),"US","")</f>
        <v/>
      </c>
      <c r="C5939" s="208" t="n">
        <f aca="false">M5939</f>
        <v>0</v>
      </c>
      <c r="D5939" s="208" t="str">
        <f aca="false">IF(ISNUMBER(FIND("Phy",N5939))=TRUE(),"Physical","Financial")</f>
        <v>Financial</v>
      </c>
      <c r="E5939" s="208" t="e">
        <f aca="false">IF(VLOOKUP(S5939,'DD-Lookup'!$J$6:$L$50,3,FALSE())="Monthly",(YEAR(AC5939)-YEAR(AB5939))*12+MONTH(AC5939)-MONTH(AB5939)+1,(AC5939-AB5939+1))</f>
        <v>#N/A</v>
      </c>
      <c r="F5939" s="239" t="e">
        <f aca="false">E5939*SUM(P5939:Q5939)</f>
        <v>#N/A</v>
      </c>
    </row>
    <row r="5940" customFormat="false" ht="12.75" hidden="false" customHeight="false" outlineLevel="0" collapsed="false">
      <c r="A5940" s="208" t="str">
        <f aca="false">B5940&amp;" "&amp;C5940&amp;" "&amp;D5940</f>
        <v> 0 Financial</v>
      </c>
      <c r="B5940" s="208" t="str">
        <f aca="false">IF((LEFT(N5940,2)="US"),"US","")</f>
        <v/>
      </c>
      <c r="C5940" s="208" t="n">
        <f aca="false">M5940</f>
        <v>0</v>
      </c>
      <c r="D5940" s="208" t="str">
        <f aca="false">IF(ISNUMBER(FIND("Phy",N5940))=TRUE(),"Physical","Financial")</f>
        <v>Financial</v>
      </c>
      <c r="E5940" s="208" t="e">
        <f aca="false">IF(VLOOKUP(S5940,'DD-Lookup'!$J$6:$L$50,3,FALSE())="Monthly",(YEAR(AC5940)-YEAR(AB5940))*12+MONTH(AC5940)-MONTH(AB5940)+1,(AC5940-AB5940+1))</f>
        <v>#N/A</v>
      </c>
      <c r="F5940" s="239" t="e">
        <f aca="false">E5940*SUM(P5940:Q5940)</f>
        <v>#N/A</v>
      </c>
    </row>
    <row r="5941" customFormat="false" ht="12.75" hidden="false" customHeight="false" outlineLevel="0" collapsed="false">
      <c r="A5941" s="208" t="str">
        <f aca="false">B5941&amp;" "&amp;C5941&amp;" "&amp;D5941</f>
        <v> 0 Financial</v>
      </c>
      <c r="B5941" s="208" t="str">
        <f aca="false">IF((LEFT(N5941,2)="US"),"US","")</f>
        <v/>
      </c>
      <c r="C5941" s="208" t="n">
        <f aca="false">M5941</f>
        <v>0</v>
      </c>
      <c r="D5941" s="208" t="str">
        <f aca="false">IF(ISNUMBER(FIND("Phy",N5941))=TRUE(),"Physical","Financial")</f>
        <v>Financial</v>
      </c>
      <c r="E5941" s="208" t="e">
        <f aca="false">IF(VLOOKUP(S5941,'DD-Lookup'!$J$6:$L$50,3,FALSE())="Monthly",(YEAR(AC5941)-YEAR(AB5941))*12+MONTH(AC5941)-MONTH(AB5941)+1,(AC5941-AB5941+1))</f>
        <v>#N/A</v>
      </c>
      <c r="F5941" s="239" t="e">
        <f aca="false">E5941*SUM(P5941:Q5941)</f>
        <v>#N/A</v>
      </c>
    </row>
    <row r="5942" customFormat="false" ht="12.75" hidden="false" customHeight="false" outlineLevel="0" collapsed="false">
      <c r="A5942" s="208" t="str">
        <f aca="false">B5942&amp;" "&amp;C5942&amp;" "&amp;D5942</f>
        <v> 0 Financial</v>
      </c>
      <c r="B5942" s="208" t="str">
        <f aca="false">IF((LEFT(N5942,2)="US"),"US","")</f>
        <v/>
      </c>
      <c r="C5942" s="208" t="n">
        <f aca="false">M5942</f>
        <v>0</v>
      </c>
      <c r="D5942" s="208" t="str">
        <f aca="false">IF(ISNUMBER(FIND("Phy",N5942))=TRUE(),"Physical","Financial")</f>
        <v>Financial</v>
      </c>
      <c r="E5942" s="208" t="e">
        <f aca="false">IF(VLOOKUP(S5942,'DD-Lookup'!$J$6:$L$50,3,FALSE())="Monthly",(YEAR(AC5942)-YEAR(AB5942))*12+MONTH(AC5942)-MONTH(AB5942)+1,(AC5942-AB5942+1))</f>
        <v>#N/A</v>
      </c>
      <c r="F5942" s="239" t="e">
        <f aca="false">E5942*SUM(P5942:Q5942)</f>
        <v>#N/A</v>
      </c>
    </row>
    <row r="5943" customFormat="false" ht="12.75" hidden="false" customHeight="false" outlineLevel="0" collapsed="false">
      <c r="A5943" s="208" t="str">
        <f aca="false">B5943&amp;" "&amp;C5943&amp;" "&amp;D5943</f>
        <v> 0 Financial</v>
      </c>
      <c r="B5943" s="208" t="str">
        <f aca="false">IF((LEFT(N5943,2)="US"),"US","")</f>
        <v/>
      </c>
      <c r="C5943" s="208" t="n">
        <f aca="false">M5943</f>
        <v>0</v>
      </c>
      <c r="D5943" s="208" t="str">
        <f aca="false">IF(ISNUMBER(FIND("Phy",N5943))=TRUE(),"Physical","Financial")</f>
        <v>Financial</v>
      </c>
      <c r="E5943" s="208" t="e">
        <f aca="false">IF(VLOOKUP(S5943,'DD-Lookup'!$J$6:$L$50,3,FALSE())="Monthly",(YEAR(AC5943)-YEAR(AB5943))*12+MONTH(AC5943)-MONTH(AB5943)+1,(AC5943-AB5943+1))</f>
        <v>#N/A</v>
      </c>
      <c r="F5943" s="239" t="e">
        <f aca="false">E5943*SUM(P5943:Q5943)</f>
        <v>#N/A</v>
      </c>
    </row>
    <row r="5944" customFormat="false" ht="12.75" hidden="false" customHeight="false" outlineLevel="0" collapsed="false">
      <c r="A5944" s="208" t="str">
        <f aca="false">B5944&amp;" "&amp;C5944&amp;" "&amp;D5944</f>
        <v> 0 Financial</v>
      </c>
      <c r="B5944" s="208" t="str">
        <f aca="false">IF((LEFT(N5944,2)="US"),"US","")</f>
        <v/>
      </c>
      <c r="C5944" s="208" t="n">
        <f aca="false">M5944</f>
        <v>0</v>
      </c>
      <c r="D5944" s="208" t="str">
        <f aca="false">IF(ISNUMBER(FIND("Phy",N5944))=TRUE(),"Physical","Financial")</f>
        <v>Financial</v>
      </c>
      <c r="E5944" s="208" t="e">
        <f aca="false">IF(VLOOKUP(S5944,'DD-Lookup'!$J$6:$L$50,3,FALSE())="Monthly",(YEAR(AC5944)-YEAR(AB5944))*12+MONTH(AC5944)-MONTH(AB5944)+1,(AC5944-AB5944+1))</f>
        <v>#N/A</v>
      </c>
      <c r="F5944" s="239" t="e">
        <f aca="false">E5944*SUM(P5944:Q5944)</f>
        <v>#N/A</v>
      </c>
    </row>
    <row r="5945" customFormat="false" ht="12.75" hidden="false" customHeight="false" outlineLevel="0" collapsed="false">
      <c r="A5945" s="208" t="str">
        <f aca="false">B5945&amp;" "&amp;C5945&amp;" "&amp;D5945</f>
        <v> 0 Financial</v>
      </c>
      <c r="B5945" s="208" t="str">
        <f aca="false">IF((LEFT(N5945,2)="US"),"US","")</f>
        <v/>
      </c>
      <c r="C5945" s="208" t="n">
        <f aca="false">M5945</f>
        <v>0</v>
      </c>
      <c r="D5945" s="208" t="str">
        <f aca="false">IF(ISNUMBER(FIND("Phy",N5945))=TRUE(),"Physical","Financial")</f>
        <v>Financial</v>
      </c>
      <c r="E5945" s="208" t="e">
        <f aca="false">IF(VLOOKUP(S5945,'DD-Lookup'!$J$6:$L$50,3,FALSE())="Monthly",(YEAR(AC5945)-YEAR(AB5945))*12+MONTH(AC5945)-MONTH(AB5945)+1,(AC5945-AB5945+1))</f>
        <v>#N/A</v>
      </c>
      <c r="F5945" s="239" t="e">
        <f aca="false">E5945*SUM(P5945:Q5945)</f>
        <v>#N/A</v>
      </c>
    </row>
    <row r="5946" customFormat="false" ht="12.75" hidden="false" customHeight="false" outlineLevel="0" collapsed="false">
      <c r="A5946" s="208" t="str">
        <f aca="false">B5946&amp;" "&amp;C5946&amp;" "&amp;D5946</f>
        <v> 0 Financial</v>
      </c>
      <c r="B5946" s="208" t="str">
        <f aca="false">IF((LEFT(N5946,2)="US"),"US","")</f>
        <v/>
      </c>
      <c r="C5946" s="208" t="n">
        <f aca="false">M5946</f>
        <v>0</v>
      </c>
      <c r="D5946" s="208" t="str">
        <f aca="false">IF(ISNUMBER(FIND("Phy",N5946))=TRUE(),"Physical","Financial")</f>
        <v>Financial</v>
      </c>
      <c r="E5946" s="208" t="e">
        <f aca="false">IF(VLOOKUP(S5946,'DD-Lookup'!$J$6:$L$50,3,FALSE())="Monthly",(YEAR(AC5946)-YEAR(AB5946))*12+MONTH(AC5946)-MONTH(AB5946)+1,(AC5946-AB5946+1))</f>
        <v>#N/A</v>
      </c>
      <c r="F5946" s="239" t="e">
        <f aca="false">E5946*SUM(P5946:Q5946)</f>
        <v>#N/A</v>
      </c>
    </row>
    <row r="5947" customFormat="false" ht="12.75" hidden="false" customHeight="false" outlineLevel="0" collapsed="false">
      <c r="A5947" s="208" t="str">
        <f aca="false">B5947&amp;" "&amp;C5947&amp;" "&amp;D5947</f>
        <v> 0 Financial</v>
      </c>
      <c r="B5947" s="208" t="str">
        <f aca="false">IF((LEFT(N5947,2)="US"),"US","")</f>
        <v/>
      </c>
      <c r="C5947" s="208" t="n">
        <f aca="false">M5947</f>
        <v>0</v>
      </c>
      <c r="D5947" s="208" t="str">
        <f aca="false">IF(ISNUMBER(FIND("Phy",N5947))=TRUE(),"Physical","Financial")</f>
        <v>Financial</v>
      </c>
      <c r="E5947" s="208" t="e">
        <f aca="false">IF(VLOOKUP(S5947,'DD-Lookup'!$J$6:$L$50,3,FALSE())="Monthly",(YEAR(AC5947)-YEAR(AB5947))*12+MONTH(AC5947)-MONTH(AB5947)+1,(AC5947-AB5947+1))</f>
        <v>#N/A</v>
      </c>
      <c r="F5947" s="239" t="e">
        <f aca="false">E5947*SUM(P5947:Q5947)</f>
        <v>#N/A</v>
      </c>
    </row>
    <row r="5948" customFormat="false" ht="12.75" hidden="false" customHeight="false" outlineLevel="0" collapsed="false">
      <c r="A5948" s="208" t="str">
        <f aca="false">B5948&amp;" "&amp;C5948&amp;" "&amp;D5948</f>
        <v> 0 Financial</v>
      </c>
      <c r="B5948" s="208" t="str">
        <f aca="false">IF((LEFT(N5948,2)="US"),"US","")</f>
        <v/>
      </c>
      <c r="C5948" s="208" t="n">
        <f aca="false">M5948</f>
        <v>0</v>
      </c>
      <c r="D5948" s="208" t="str">
        <f aca="false">IF(ISNUMBER(FIND("Phy",N5948))=TRUE(),"Physical","Financial")</f>
        <v>Financial</v>
      </c>
      <c r="E5948" s="208" t="e">
        <f aca="false">IF(VLOOKUP(S5948,'DD-Lookup'!$J$6:$L$50,3,FALSE())="Monthly",(YEAR(AC5948)-YEAR(AB5948))*12+MONTH(AC5948)-MONTH(AB5948)+1,(AC5948-AB5948+1))</f>
        <v>#N/A</v>
      </c>
      <c r="F5948" s="239" t="e">
        <f aca="false">E5948*SUM(P5948:Q5948)</f>
        <v>#N/A</v>
      </c>
    </row>
    <row r="5949" customFormat="false" ht="12.75" hidden="false" customHeight="false" outlineLevel="0" collapsed="false">
      <c r="A5949" s="208" t="str">
        <f aca="false">B5949&amp;" "&amp;C5949&amp;" "&amp;D5949</f>
        <v> 0 Financial</v>
      </c>
      <c r="B5949" s="208" t="str">
        <f aca="false">IF((LEFT(N5949,2)="US"),"US","")</f>
        <v/>
      </c>
      <c r="C5949" s="208" t="n">
        <f aca="false">M5949</f>
        <v>0</v>
      </c>
      <c r="D5949" s="208" t="str">
        <f aca="false">IF(ISNUMBER(FIND("Phy",N5949))=TRUE(),"Physical","Financial")</f>
        <v>Financial</v>
      </c>
      <c r="E5949" s="208" t="e">
        <f aca="false">IF(VLOOKUP(S5949,'DD-Lookup'!$J$6:$L$50,3,FALSE())="Monthly",(YEAR(AC5949)-YEAR(AB5949))*12+MONTH(AC5949)-MONTH(AB5949)+1,(AC5949-AB5949+1))</f>
        <v>#N/A</v>
      </c>
      <c r="F5949" s="239" t="e">
        <f aca="false">E5949*SUM(P5949:Q5949)</f>
        <v>#N/A</v>
      </c>
    </row>
    <row r="5950" customFormat="false" ht="12.75" hidden="false" customHeight="false" outlineLevel="0" collapsed="false">
      <c r="A5950" s="208" t="str">
        <f aca="false">B5950&amp;" "&amp;C5950&amp;" "&amp;D5950</f>
        <v> 0 Financial</v>
      </c>
      <c r="B5950" s="208" t="str">
        <f aca="false">IF((LEFT(N5950,2)="US"),"US","")</f>
        <v/>
      </c>
      <c r="C5950" s="208" t="n">
        <f aca="false">M5950</f>
        <v>0</v>
      </c>
      <c r="D5950" s="208" t="str">
        <f aca="false">IF(ISNUMBER(FIND("Phy",N5950))=TRUE(),"Physical","Financial")</f>
        <v>Financial</v>
      </c>
      <c r="E5950" s="208" t="e">
        <f aca="false">IF(VLOOKUP(S5950,'DD-Lookup'!$J$6:$L$50,3,FALSE())="Monthly",(YEAR(AC5950)-YEAR(AB5950))*12+MONTH(AC5950)-MONTH(AB5950)+1,(AC5950-AB5950+1))</f>
        <v>#N/A</v>
      </c>
      <c r="F5950" s="239" t="e">
        <f aca="false">E5950*SUM(P5950:Q5950)</f>
        <v>#N/A</v>
      </c>
    </row>
    <row r="5951" customFormat="false" ht="12.75" hidden="false" customHeight="false" outlineLevel="0" collapsed="false">
      <c r="A5951" s="208" t="str">
        <f aca="false">B5951&amp;" "&amp;C5951&amp;" "&amp;D5951</f>
        <v> 0 Financial</v>
      </c>
      <c r="B5951" s="208" t="str">
        <f aca="false">IF((LEFT(N5951,2)="US"),"US","")</f>
        <v/>
      </c>
      <c r="C5951" s="208" t="n">
        <f aca="false">M5951</f>
        <v>0</v>
      </c>
      <c r="D5951" s="208" t="str">
        <f aca="false">IF(ISNUMBER(FIND("Phy",N5951))=TRUE(),"Physical","Financial")</f>
        <v>Financial</v>
      </c>
      <c r="E5951" s="208" t="e">
        <f aca="false">IF(VLOOKUP(S5951,'DD-Lookup'!$J$6:$L$50,3,FALSE())="Monthly",(YEAR(AC5951)-YEAR(AB5951))*12+MONTH(AC5951)-MONTH(AB5951)+1,(AC5951-AB5951+1))</f>
        <v>#N/A</v>
      </c>
      <c r="F5951" s="239" t="e">
        <f aca="false">E5951*SUM(P5951:Q5951)</f>
        <v>#N/A</v>
      </c>
    </row>
    <row r="5952" customFormat="false" ht="12.75" hidden="false" customHeight="false" outlineLevel="0" collapsed="false">
      <c r="A5952" s="208" t="str">
        <f aca="false">B5952&amp;" "&amp;C5952&amp;" "&amp;D5952</f>
        <v> 0 Financial</v>
      </c>
      <c r="B5952" s="208" t="str">
        <f aca="false">IF((LEFT(N5952,2)="US"),"US","")</f>
        <v/>
      </c>
      <c r="C5952" s="208" t="n">
        <f aca="false">M5952</f>
        <v>0</v>
      </c>
      <c r="D5952" s="208" t="str">
        <f aca="false">IF(ISNUMBER(FIND("Phy",N5952))=TRUE(),"Physical","Financial")</f>
        <v>Financial</v>
      </c>
      <c r="E5952" s="208" t="e">
        <f aca="false">IF(VLOOKUP(S5952,'DD-Lookup'!$J$6:$L$50,3,FALSE())="Monthly",(YEAR(AC5952)-YEAR(AB5952))*12+MONTH(AC5952)-MONTH(AB5952)+1,(AC5952-AB5952+1))</f>
        <v>#N/A</v>
      </c>
      <c r="F5952" s="239" t="e">
        <f aca="false">E5952*SUM(P5952:Q5952)</f>
        <v>#N/A</v>
      </c>
    </row>
    <row r="5953" customFormat="false" ht="12.75" hidden="false" customHeight="false" outlineLevel="0" collapsed="false">
      <c r="A5953" s="208" t="str">
        <f aca="false">B5953&amp;" "&amp;C5953&amp;" "&amp;D5953</f>
        <v> 0 Financial</v>
      </c>
      <c r="B5953" s="208" t="str">
        <f aca="false">IF((LEFT(N5953,2)="US"),"US","")</f>
        <v/>
      </c>
      <c r="C5953" s="208" t="n">
        <f aca="false">M5953</f>
        <v>0</v>
      </c>
      <c r="D5953" s="208" t="str">
        <f aca="false">IF(ISNUMBER(FIND("Phy",N5953))=TRUE(),"Physical","Financial")</f>
        <v>Financial</v>
      </c>
      <c r="E5953" s="208" t="e">
        <f aca="false">IF(VLOOKUP(S5953,'DD-Lookup'!$J$6:$L$50,3,FALSE())="Monthly",(YEAR(AC5953)-YEAR(AB5953))*12+MONTH(AC5953)-MONTH(AB5953)+1,(AC5953-AB5953+1))</f>
        <v>#N/A</v>
      </c>
      <c r="F5953" s="239" t="e">
        <f aca="false">E5953*SUM(P5953:Q5953)</f>
        <v>#N/A</v>
      </c>
    </row>
    <row r="5954" customFormat="false" ht="12.75" hidden="false" customHeight="false" outlineLevel="0" collapsed="false">
      <c r="A5954" s="208" t="str">
        <f aca="false">B5954&amp;" "&amp;C5954&amp;" "&amp;D5954</f>
        <v> 0 Financial</v>
      </c>
      <c r="B5954" s="208" t="str">
        <f aca="false">IF((LEFT(N5954,2)="US"),"US","")</f>
        <v/>
      </c>
      <c r="C5954" s="208" t="n">
        <f aca="false">M5954</f>
        <v>0</v>
      </c>
      <c r="D5954" s="208" t="str">
        <f aca="false">IF(ISNUMBER(FIND("Phy",N5954))=TRUE(),"Physical","Financial")</f>
        <v>Financial</v>
      </c>
      <c r="E5954" s="208" t="e">
        <f aca="false">IF(VLOOKUP(S5954,'DD-Lookup'!$J$6:$L$50,3,FALSE())="Monthly",(YEAR(AC5954)-YEAR(AB5954))*12+MONTH(AC5954)-MONTH(AB5954)+1,(AC5954-AB5954+1))</f>
        <v>#N/A</v>
      </c>
      <c r="F5954" s="239" t="e">
        <f aca="false">E5954*SUM(P5954:Q5954)</f>
        <v>#N/A</v>
      </c>
    </row>
    <row r="5955" customFormat="false" ht="12.75" hidden="false" customHeight="false" outlineLevel="0" collapsed="false">
      <c r="A5955" s="208" t="str">
        <f aca="false">B5955&amp;" "&amp;C5955&amp;" "&amp;D5955</f>
        <v> 0 Financial</v>
      </c>
      <c r="B5955" s="208" t="str">
        <f aca="false">IF((LEFT(N5955,2)="US"),"US","")</f>
        <v/>
      </c>
      <c r="C5955" s="208" t="n">
        <f aca="false">M5955</f>
        <v>0</v>
      </c>
      <c r="D5955" s="208" t="str">
        <f aca="false">IF(ISNUMBER(FIND("Phy",N5955))=TRUE(),"Physical","Financial")</f>
        <v>Financial</v>
      </c>
      <c r="E5955" s="208" t="e">
        <f aca="false">IF(VLOOKUP(S5955,'DD-Lookup'!$J$6:$L$50,3,FALSE())="Monthly",(YEAR(AC5955)-YEAR(AB5955))*12+MONTH(AC5955)-MONTH(AB5955)+1,(AC5955-AB5955+1))</f>
        <v>#N/A</v>
      </c>
      <c r="F5955" s="239" t="e">
        <f aca="false">E5955*SUM(P5955:Q5955)</f>
        <v>#N/A</v>
      </c>
    </row>
    <row r="5956" customFormat="false" ht="12.75" hidden="false" customHeight="false" outlineLevel="0" collapsed="false">
      <c r="A5956" s="208" t="str">
        <f aca="false">B5956&amp;" "&amp;C5956&amp;" "&amp;D5956</f>
        <v> 0 Financial</v>
      </c>
      <c r="B5956" s="208" t="str">
        <f aca="false">IF((LEFT(N5956,2)="US"),"US","")</f>
        <v/>
      </c>
      <c r="C5956" s="208" t="n">
        <f aca="false">M5956</f>
        <v>0</v>
      </c>
      <c r="D5956" s="208" t="str">
        <f aca="false">IF(ISNUMBER(FIND("Phy",N5956))=TRUE(),"Physical","Financial")</f>
        <v>Financial</v>
      </c>
      <c r="E5956" s="208" t="e">
        <f aca="false">IF(VLOOKUP(S5956,'DD-Lookup'!$J$6:$L$50,3,FALSE())="Monthly",(YEAR(AC5956)-YEAR(AB5956))*12+MONTH(AC5956)-MONTH(AB5956)+1,(AC5956-AB5956+1))</f>
        <v>#N/A</v>
      </c>
      <c r="F5956" s="239" t="e">
        <f aca="false">E5956*SUM(P5956:Q5956)</f>
        <v>#N/A</v>
      </c>
    </row>
    <row r="5957" customFormat="false" ht="12.75" hidden="false" customHeight="false" outlineLevel="0" collapsed="false">
      <c r="A5957" s="208" t="str">
        <f aca="false">B5957&amp;" "&amp;C5957&amp;" "&amp;D5957</f>
        <v> 0 Financial</v>
      </c>
      <c r="B5957" s="208" t="str">
        <f aca="false">IF((LEFT(N5957,2)="US"),"US","")</f>
        <v/>
      </c>
      <c r="C5957" s="208" t="n">
        <f aca="false">M5957</f>
        <v>0</v>
      </c>
      <c r="D5957" s="208" t="str">
        <f aca="false">IF(ISNUMBER(FIND("Phy",N5957))=TRUE(),"Physical","Financial")</f>
        <v>Financial</v>
      </c>
      <c r="E5957" s="208" t="e">
        <f aca="false">IF(VLOOKUP(S5957,'DD-Lookup'!$J$6:$L$50,3,FALSE())="Monthly",(YEAR(AC5957)-YEAR(AB5957))*12+MONTH(AC5957)-MONTH(AB5957)+1,(AC5957-AB5957+1))</f>
        <v>#N/A</v>
      </c>
      <c r="F5957" s="239" t="e">
        <f aca="false">E5957*SUM(P5957:Q5957)</f>
        <v>#N/A</v>
      </c>
    </row>
    <row r="5958" customFormat="false" ht="12.75" hidden="false" customHeight="false" outlineLevel="0" collapsed="false">
      <c r="A5958" s="208" t="str">
        <f aca="false">B5958&amp;" "&amp;C5958&amp;" "&amp;D5958</f>
        <v> 0 Financial</v>
      </c>
      <c r="B5958" s="208" t="str">
        <f aca="false">IF((LEFT(N5958,2)="US"),"US","")</f>
        <v/>
      </c>
      <c r="C5958" s="208" t="n">
        <f aca="false">M5958</f>
        <v>0</v>
      </c>
      <c r="D5958" s="208" t="str">
        <f aca="false">IF(ISNUMBER(FIND("Phy",N5958))=TRUE(),"Physical","Financial")</f>
        <v>Financial</v>
      </c>
      <c r="E5958" s="208" t="e">
        <f aca="false">IF(VLOOKUP(S5958,'DD-Lookup'!$J$6:$L$50,3,FALSE())="Monthly",(YEAR(AC5958)-YEAR(AB5958))*12+MONTH(AC5958)-MONTH(AB5958)+1,(AC5958-AB5958+1))</f>
        <v>#N/A</v>
      </c>
      <c r="F5958" s="239" t="e">
        <f aca="false">E5958*SUM(P5958:Q5958)</f>
        <v>#N/A</v>
      </c>
    </row>
    <row r="5959" customFormat="false" ht="12.75" hidden="false" customHeight="false" outlineLevel="0" collapsed="false">
      <c r="A5959" s="208" t="str">
        <f aca="false">B5959&amp;" "&amp;C5959&amp;" "&amp;D5959</f>
        <v> 0 Financial</v>
      </c>
      <c r="B5959" s="208" t="str">
        <f aca="false">IF((LEFT(N5959,2)="US"),"US","")</f>
        <v/>
      </c>
      <c r="C5959" s="208" t="n">
        <f aca="false">M5959</f>
        <v>0</v>
      </c>
      <c r="D5959" s="208" t="str">
        <f aca="false">IF(ISNUMBER(FIND("Phy",N5959))=TRUE(),"Physical","Financial")</f>
        <v>Financial</v>
      </c>
      <c r="E5959" s="208" t="e">
        <f aca="false">IF(VLOOKUP(S5959,'DD-Lookup'!$J$6:$L$50,3,FALSE())="Monthly",(YEAR(AC5959)-YEAR(AB5959))*12+MONTH(AC5959)-MONTH(AB5959)+1,(AC5959-AB5959+1))</f>
        <v>#N/A</v>
      </c>
      <c r="F5959" s="239" t="e">
        <f aca="false">E5959*SUM(P5959:Q5959)</f>
        <v>#N/A</v>
      </c>
    </row>
    <row r="5960" customFormat="false" ht="12.75" hidden="false" customHeight="false" outlineLevel="0" collapsed="false">
      <c r="A5960" s="208" t="str">
        <f aca="false">B5960&amp;" "&amp;C5960&amp;" "&amp;D5960</f>
        <v> 0 Financial</v>
      </c>
      <c r="B5960" s="208" t="str">
        <f aca="false">IF((LEFT(N5960,2)="US"),"US","")</f>
        <v/>
      </c>
      <c r="C5960" s="208" t="n">
        <f aca="false">M5960</f>
        <v>0</v>
      </c>
      <c r="D5960" s="208" t="str">
        <f aca="false">IF(ISNUMBER(FIND("Phy",N5960))=TRUE(),"Physical","Financial")</f>
        <v>Financial</v>
      </c>
      <c r="E5960" s="208" t="e">
        <f aca="false">IF(VLOOKUP(S5960,'DD-Lookup'!$J$6:$L$50,3,FALSE())="Monthly",(YEAR(AC5960)-YEAR(AB5960))*12+MONTH(AC5960)-MONTH(AB5960)+1,(AC5960-AB5960+1))</f>
        <v>#N/A</v>
      </c>
      <c r="F5960" s="239" t="e">
        <f aca="false">E5960*SUM(P5960:Q5960)</f>
        <v>#N/A</v>
      </c>
    </row>
    <row r="5961" customFormat="false" ht="12.75" hidden="false" customHeight="false" outlineLevel="0" collapsed="false">
      <c r="A5961" s="208" t="str">
        <f aca="false">B5961&amp;" "&amp;C5961&amp;" "&amp;D5961</f>
        <v> 0 Financial</v>
      </c>
      <c r="B5961" s="208" t="str">
        <f aca="false">IF((LEFT(N5961,2)="US"),"US","")</f>
        <v/>
      </c>
      <c r="C5961" s="208" t="n">
        <f aca="false">M5961</f>
        <v>0</v>
      </c>
      <c r="D5961" s="208" t="str">
        <f aca="false">IF(ISNUMBER(FIND("Phy",N5961))=TRUE(),"Physical","Financial")</f>
        <v>Financial</v>
      </c>
      <c r="E5961" s="208" t="e">
        <f aca="false">IF(VLOOKUP(S5961,'DD-Lookup'!$J$6:$L$50,3,FALSE())="Monthly",(YEAR(AC5961)-YEAR(AB5961))*12+MONTH(AC5961)-MONTH(AB5961)+1,(AC5961-AB5961+1))</f>
        <v>#N/A</v>
      </c>
      <c r="F5961" s="239" t="e">
        <f aca="false">E5961*SUM(P5961:Q5961)</f>
        <v>#N/A</v>
      </c>
    </row>
    <row r="5962" customFormat="false" ht="12.75" hidden="false" customHeight="false" outlineLevel="0" collapsed="false">
      <c r="A5962" s="208" t="str">
        <f aca="false">B5962&amp;" "&amp;C5962&amp;" "&amp;D5962</f>
        <v> 0 Financial</v>
      </c>
      <c r="B5962" s="208" t="str">
        <f aca="false">IF((LEFT(N5962,2)="US"),"US","")</f>
        <v/>
      </c>
      <c r="C5962" s="208" t="n">
        <f aca="false">M5962</f>
        <v>0</v>
      </c>
      <c r="D5962" s="208" t="str">
        <f aca="false">IF(ISNUMBER(FIND("Phy",N5962))=TRUE(),"Physical","Financial")</f>
        <v>Financial</v>
      </c>
      <c r="E5962" s="208" t="e">
        <f aca="false">IF(VLOOKUP(S5962,'DD-Lookup'!$J$6:$L$50,3,FALSE())="Monthly",(YEAR(AC5962)-YEAR(AB5962))*12+MONTH(AC5962)-MONTH(AB5962)+1,(AC5962-AB5962+1))</f>
        <v>#N/A</v>
      </c>
      <c r="F5962" s="239" t="e">
        <f aca="false">E5962*SUM(P5962:Q5962)</f>
        <v>#N/A</v>
      </c>
    </row>
    <row r="5963" customFormat="false" ht="12.75" hidden="false" customHeight="false" outlineLevel="0" collapsed="false">
      <c r="A5963" s="208" t="str">
        <f aca="false">B5963&amp;" "&amp;C5963&amp;" "&amp;D5963</f>
        <v> 0 Financial</v>
      </c>
      <c r="B5963" s="208" t="str">
        <f aca="false">IF((LEFT(N5963,2)="US"),"US","")</f>
        <v/>
      </c>
      <c r="C5963" s="208" t="n">
        <f aca="false">M5963</f>
        <v>0</v>
      </c>
      <c r="D5963" s="208" t="str">
        <f aca="false">IF(ISNUMBER(FIND("Phy",N5963))=TRUE(),"Physical","Financial")</f>
        <v>Financial</v>
      </c>
      <c r="E5963" s="208" t="e">
        <f aca="false">IF(VLOOKUP(S5963,'DD-Lookup'!$J$6:$L$50,3,FALSE())="Monthly",(YEAR(AC5963)-YEAR(AB5963))*12+MONTH(AC5963)-MONTH(AB5963)+1,(AC5963-AB5963+1))</f>
        <v>#N/A</v>
      </c>
      <c r="F5963" s="239" t="e">
        <f aca="false">E5963*SUM(P5963:Q5963)</f>
        <v>#N/A</v>
      </c>
    </row>
    <row r="5964" customFormat="false" ht="12.75" hidden="false" customHeight="false" outlineLevel="0" collapsed="false">
      <c r="A5964" s="208" t="str">
        <f aca="false">B5964&amp;" "&amp;C5964&amp;" "&amp;D5964</f>
        <v> 0 Financial</v>
      </c>
      <c r="B5964" s="208" t="str">
        <f aca="false">IF((LEFT(N5964,2)="US"),"US","")</f>
        <v/>
      </c>
      <c r="C5964" s="208" t="n">
        <f aca="false">M5964</f>
        <v>0</v>
      </c>
      <c r="D5964" s="208" t="str">
        <f aca="false">IF(ISNUMBER(FIND("Phy",N5964))=TRUE(),"Physical","Financial")</f>
        <v>Financial</v>
      </c>
      <c r="E5964" s="208" t="e">
        <f aca="false">IF(VLOOKUP(S5964,'DD-Lookup'!$J$6:$L$50,3,FALSE())="Monthly",(YEAR(AC5964)-YEAR(AB5964))*12+MONTH(AC5964)-MONTH(AB5964)+1,(AC5964-AB5964+1))</f>
        <v>#N/A</v>
      </c>
      <c r="F5964" s="239" t="e">
        <f aca="false">E5964*SUM(P5964:Q5964)</f>
        <v>#N/A</v>
      </c>
    </row>
    <row r="5965" customFormat="false" ht="12.75" hidden="false" customHeight="false" outlineLevel="0" collapsed="false">
      <c r="A5965" s="208" t="str">
        <f aca="false">B5965&amp;" "&amp;C5965&amp;" "&amp;D5965</f>
        <v> 0 Financial</v>
      </c>
      <c r="B5965" s="208" t="str">
        <f aca="false">IF((LEFT(N5965,2)="US"),"US","")</f>
        <v/>
      </c>
      <c r="C5965" s="208" t="n">
        <f aca="false">M5965</f>
        <v>0</v>
      </c>
      <c r="D5965" s="208" t="str">
        <f aca="false">IF(ISNUMBER(FIND("Phy",N5965))=TRUE(),"Physical","Financial")</f>
        <v>Financial</v>
      </c>
      <c r="E5965" s="208" t="e">
        <f aca="false">IF(VLOOKUP(S5965,'DD-Lookup'!$J$6:$L$50,3,FALSE())="Monthly",(YEAR(AC5965)-YEAR(AB5965))*12+MONTH(AC5965)-MONTH(AB5965)+1,(AC5965-AB5965+1))</f>
        <v>#N/A</v>
      </c>
      <c r="F5965" s="239" t="e">
        <f aca="false">E5965*SUM(P5965:Q5965)</f>
        <v>#N/A</v>
      </c>
    </row>
    <row r="5966" customFormat="false" ht="12.75" hidden="false" customHeight="false" outlineLevel="0" collapsed="false">
      <c r="A5966" s="208" t="str">
        <f aca="false">B5966&amp;" "&amp;C5966&amp;" "&amp;D5966</f>
        <v> 0 Financial</v>
      </c>
      <c r="B5966" s="208" t="str">
        <f aca="false">IF((LEFT(N5966,2)="US"),"US","")</f>
        <v/>
      </c>
      <c r="C5966" s="208" t="n">
        <f aca="false">M5966</f>
        <v>0</v>
      </c>
      <c r="D5966" s="208" t="str">
        <f aca="false">IF(ISNUMBER(FIND("Phy",N5966))=TRUE(),"Physical","Financial")</f>
        <v>Financial</v>
      </c>
      <c r="E5966" s="208" t="e">
        <f aca="false">IF(VLOOKUP(S5966,'DD-Lookup'!$J$6:$L$50,3,FALSE())="Monthly",(YEAR(AC5966)-YEAR(AB5966))*12+MONTH(AC5966)-MONTH(AB5966)+1,(AC5966-AB5966+1))</f>
        <v>#N/A</v>
      </c>
      <c r="F5966" s="239" t="e">
        <f aca="false">E5966*SUM(P5966:Q5966)</f>
        <v>#N/A</v>
      </c>
    </row>
    <row r="5967" customFormat="false" ht="12.75" hidden="false" customHeight="false" outlineLevel="0" collapsed="false">
      <c r="A5967" s="208" t="str">
        <f aca="false">B5967&amp;" "&amp;C5967&amp;" "&amp;D5967</f>
        <v> 0 Financial</v>
      </c>
      <c r="B5967" s="208" t="str">
        <f aca="false">IF((LEFT(N5967,2)="US"),"US","")</f>
        <v/>
      </c>
      <c r="C5967" s="208" t="n">
        <f aca="false">M5967</f>
        <v>0</v>
      </c>
      <c r="D5967" s="208" t="str">
        <f aca="false">IF(ISNUMBER(FIND("Phy",N5967))=TRUE(),"Physical","Financial")</f>
        <v>Financial</v>
      </c>
      <c r="E5967" s="208" t="e">
        <f aca="false">IF(VLOOKUP(S5967,'DD-Lookup'!$J$6:$L$50,3,FALSE())="Monthly",(YEAR(AC5967)-YEAR(AB5967))*12+MONTH(AC5967)-MONTH(AB5967)+1,(AC5967-AB5967+1))</f>
        <v>#N/A</v>
      </c>
      <c r="F5967" s="239" t="e">
        <f aca="false">E5967*SUM(P5967:Q5967)</f>
        <v>#N/A</v>
      </c>
    </row>
    <row r="5968" customFormat="false" ht="12.75" hidden="false" customHeight="false" outlineLevel="0" collapsed="false">
      <c r="A5968" s="208" t="str">
        <f aca="false">B5968&amp;" "&amp;C5968&amp;" "&amp;D5968</f>
        <v> 0 Financial</v>
      </c>
      <c r="B5968" s="208" t="str">
        <f aca="false">IF((LEFT(N5968,2)="US"),"US","")</f>
        <v/>
      </c>
      <c r="C5968" s="208" t="n">
        <f aca="false">M5968</f>
        <v>0</v>
      </c>
      <c r="D5968" s="208" t="str">
        <f aca="false">IF(ISNUMBER(FIND("Phy",N5968))=TRUE(),"Physical","Financial")</f>
        <v>Financial</v>
      </c>
      <c r="E5968" s="208" t="e">
        <f aca="false">IF(VLOOKUP(S5968,'DD-Lookup'!$J$6:$L$50,3,FALSE())="Monthly",(YEAR(AC5968)-YEAR(AB5968))*12+MONTH(AC5968)-MONTH(AB5968)+1,(AC5968-AB5968+1))</f>
        <v>#N/A</v>
      </c>
      <c r="F5968" s="239" t="e">
        <f aca="false">E5968*SUM(P5968:Q5968)</f>
        <v>#N/A</v>
      </c>
    </row>
    <row r="5969" customFormat="false" ht="12.75" hidden="false" customHeight="false" outlineLevel="0" collapsed="false">
      <c r="A5969" s="208" t="str">
        <f aca="false">B5969&amp;" "&amp;C5969&amp;" "&amp;D5969</f>
        <v> 0 Financial</v>
      </c>
      <c r="B5969" s="208" t="str">
        <f aca="false">IF((LEFT(N5969,2)="US"),"US","")</f>
        <v/>
      </c>
      <c r="C5969" s="208" t="n">
        <f aca="false">M5969</f>
        <v>0</v>
      </c>
      <c r="D5969" s="208" t="str">
        <f aca="false">IF(ISNUMBER(FIND("Phy",N5969))=TRUE(),"Physical","Financial")</f>
        <v>Financial</v>
      </c>
      <c r="E5969" s="208" t="e">
        <f aca="false">IF(VLOOKUP(S5969,'DD-Lookup'!$J$6:$L$50,3,FALSE())="Monthly",(YEAR(AC5969)-YEAR(AB5969))*12+MONTH(AC5969)-MONTH(AB5969)+1,(AC5969-AB5969+1))</f>
        <v>#N/A</v>
      </c>
      <c r="F5969" s="239" t="e">
        <f aca="false">E5969*SUM(P5969:Q5969)</f>
        <v>#N/A</v>
      </c>
    </row>
    <row r="5970" customFormat="false" ht="12.75" hidden="false" customHeight="false" outlineLevel="0" collapsed="false">
      <c r="A5970" s="208" t="str">
        <f aca="false">B5970&amp;" "&amp;C5970&amp;" "&amp;D5970</f>
        <v> 0 Financial</v>
      </c>
      <c r="B5970" s="208" t="str">
        <f aca="false">IF((LEFT(N5970,2)="US"),"US","")</f>
        <v/>
      </c>
      <c r="C5970" s="208" t="n">
        <f aca="false">M5970</f>
        <v>0</v>
      </c>
      <c r="D5970" s="208" t="str">
        <f aca="false">IF(ISNUMBER(FIND("Phy",N5970))=TRUE(),"Physical","Financial")</f>
        <v>Financial</v>
      </c>
      <c r="E5970" s="208" t="e">
        <f aca="false">IF(VLOOKUP(S5970,'DD-Lookup'!$J$6:$L$50,3,FALSE())="Monthly",(YEAR(AC5970)-YEAR(AB5970))*12+MONTH(AC5970)-MONTH(AB5970)+1,(AC5970-AB5970+1))</f>
        <v>#N/A</v>
      </c>
      <c r="F5970" s="239" t="e">
        <f aca="false">E5970*SUM(P5970:Q5970)</f>
        <v>#N/A</v>
      </c>
    </row>
    <row r="5971" customFormat="false" ht="12.75" hidden="false" customHeight="false" outlineLevel="0" collapsed="false">
      <c r="A5971" s="208" t="str">
        <f aca="false">B5971&amp;" "&amp;C5971&amp;" "&amp;D5971</f>
        <v> 0 Financial</v>
      </c>
      <c r="B5971" s="208" t="str">
        <f aca="false">IF((LEFT(N5971,2)="US"),"US","")</f>
        <v/>
      </c>
      <c r="C5971" s="208" t="n">
        <f aca="false">M5971</f>
        <v>0</v>
      </c>
      <c r="D5971" s="208" t="str">
        <f aca="false">IF(ISNUMBER(FIND("Phy",N5971))=TRUE(),"Physical","Financial")</f>
        <v>Financial</v>
      </c>
      <c r="E5971" s="208" t="e">
        <f aca="false">IF(VLOOKUP(S5971,'DD-Lookup'!$J$6:$L$50,3,FALSE())="Monthly",(YEAR(AC5971)-YEAR(AB5971))*12+MONTH(AC5971)-MONTH(AB5971)+1,(AC5971-AB5971+1))</f>
        <v>#N/A</v>
      </c>
      <c r="F5971" s="239" t="e">
        <f aca="false">E5971*SUM(P5971:Q5971)</f>
        <v>#N/A</v>
      </c>
    </row>
    <row r="5972" customFormat="false" ht="12.75" hidden="false" customHeight="false" outlineLevel="0" collapsed="false">
      <c r="A5972" s="208" t="str">
        <f aca="false">B5972&amp;" "&amp;C5972&amp;" "&amp;D5972</f>
        <v> 0 Financial</v>
      </c>
      <c r="B5972" s="208" t="str">
        <f aca="false">IF((LEFT(N5972,2)="US"),"US","")</f>
        <v/>
      </c>
      <c r="C5972" s="208" t="n">
        <f aca="false">M5972</f>
        <v>0</v>
      </c>
      <c r="D5972" s="208" t="str">
        <f aca="false">IF(ISNUMBER(FIND("Phy",N5972))=TRUE(),"Physical","Financial")</f>
        <v>Financial</v>
      </c>
      <c r="E5972" s="208" t="e">
        <f aca="false">IF(VLOOKUP(S5972,'DD-Lookup'!$J$6:$L$50,3,FALSE())="Monthly",(YEAR(AC5972)-YEAR(AB5972))*12+MONTH(AC5972)-MONTH(AB5972)+1,(AC5972-AB5972+1))</f>
        <v>#N/A</v>
      </c>
      <c r="F5972" s="239" t="e">
        <f aca="false">E5972*SUM(P5972:Q5972)</f>
        <v>#N/A</v>
      </c>
    </row>
    <row r="5973" customFormat="false" ht="12.75" hidden="false" customHeight="false" outlineLevel="0" collapsed="false">
      <c r="A5973" s="208" t="str">
        <f aca="false">B5973&amp;" "&amp;C5973&amp;" "&amp;D5973</f>
        <v> 0 Financial</v>
      </c>
      <c r="B5973" s="208" t="str">
        <f aca="false">IF((LEFT(N5973,2)="US"),"US","")</f>
        <v/>
      </c>
      <c r="C5973" s="208" t="n">
        <f aca="false">M5973</f>
        <v>0</v>
      </c>
      <c r="D5973" s="208" t="str">
        <f aca="false">IF(ISNUMBER(FIND("Phy",N5973))=TRUE(),"Physical","Financial")</f>
        <v>Financial</v>
      </c>
      <c r="E5973" s="208" t="e">
        <f aca="false">IF(VLOOKUP(S5973,'DD-Lookup'!$J$6:$L$50,3,FALSE())="Monthly",(YEAR(AC5973)-YEAR(AB5973))*12+MONTH(AC5973)-MONTH(AB5973)+1,(AC5973-AB5973+1))</f>
        <v>#N/A</v>
      </c>
      <c r="F5973" s="239" t="e">
        <f aca="false">E5973*SUM(P5973:Q5973)</f>
        <v>#N/A</v>
      </c>
    </row>
    <row r="5974" customFormat="false" ht="12.75" hidden="false" customHeight="false" outlineLevel="0" collapsed="false">
      <c r="A5974" s="208" t="str">
        <f aca="false">B5974&amp;" "&amp;C5974&amp;" "&amp;D5974</f>
        <v> 0 Financial</v>
      </c>
      <c r="B5974" s="208" t="str">
        <f aca="false">IF((LEFT(N5974,2)="US"),"US","")</f>
        <v/>
      </c>
      <c r="C5974" s="208" t="n">
        <f aca="false">M5974</f>
        <v>0</v>
      </c>
      <c r="D5974" s="208" t="str">
        <f aca="false">IF(ISNUMBER(FIND("Phy",N5974))=TRUE(),"Physical","Financial")</f>
        <v>Financial</v>
      </c>
      <c r="E5974" s="208" t="e">
        <f aca="false">IF(VLOOKUP(S5974,'DD-Lookup'!$J$6:$L$50,3,FALSE())="Monthly",(YEAR(AC5974)-YEAR(AB5974))*12+MONTH(AC5974)-MONTH(AB5974)+1,(AC5974-AB5974+1))</f>
        <v>#N/A</v>
      </c>
      <c r="F5974" s="239" t="e">
        <f aca="false">E5974*SUM(P5974:Q5974)</f>
        <v>#N/A</v>
      </c>
    </row>
    <row r="5975" customFormat="false" ht="12.75" hidden="false" customHeight="false" outlineLevel="0" collapsed="false">
      <c r="A5975" s="208" t="str">
        <f aca="false">B5975&amp;" "&amp;C5975&amp;" "&amp;D5975</f>
        <v> 0 Financial</v>
      </c>
      <c r="B5975" s="208" t="str">
        <f aca="false">IF((LEFT(N5975,2)="US"),"US","")</f>
        <v/>
      </c>
      <c r="C5975" s="208" t="n">
        <f aca="false">M5975</f>
        <v>0</v>
      </c>
      <c r="D5975" s="208" t="str">
        <f aca="false">IF(ISNUMBER(FIND("Phy",N5975))=TRUE(),"Physical","Financial")</f>
        <v>Financial</v>
      </c>
      <c r="E5975" s="208" t="e">
        <f aca="false">IF(VLOOKUP(S5975,'DD-Lookup'!$J$6:$L$50,3,FALSE())="Monthly",(YEAR(AC5975)-YEAR(AB5975))*12+MONTH(AC5975)-MONTH(AB5975)+1,(AC5975-AB5975+1))</f>
        <v>#N/A</v>
      </c>
      <c r="F5975" s="239" t="e">
        <f aca="false">E5975*SUM(P5975:Q5975)</f>
        <v>#N/A</v>
      </c>
    </row>
    <row r="5976" customFormat="false" ht="12.75" hidden="false" customHeight="false" outlineLevel="0" collapsed="false">
      <c r="A5976" s="208" t="str">
        <f aca="false">B5976&amp;" "&amp;C5976&amp;" "&amp;D5976</f>
        <v> 0 Financial</v>
      </c>
      <c r="B5976" s="208" t="str">
        <f aca="false">IF((LEFT(N5976,2)="US"),"US","")</f>
        <v/>
      </c>
      <c r="C5976" s="208" t="n">
        <f aca="false">M5976</f>
        <v>0</v>
      </c>
      <c r="D5976" s="208" t="str">
        <f aca="false">IF(ISNUMBER(FIND("Phy",N5976))=TRUE(),"Physical","Financial")</f>
        <v>Financial</v>
      </c>
      <c r="E5976" s="208" t="e">
        <f aca="false">IF(VLOOKUP(S5976,'DD-Lookup'!$J$6:$L$50,3,FALSE())="Monthly",(YEAR(AC5976)-YEAR(AB5976))*12+MONTH(AC5976)-MONTH(AB5976)+1,(AC5976-AB5976+1))</f>
        <v>#N/A</v>
      </c>
      <c r="F5976" s="239" t="e">
        <f aca="false">E5976*SUM(P5976:Q5976)</f>
        <v>#N/A</v>
      </c>
    </row>
    <row r="5977" customFormat="false" ht="12.75" hidden="false" customHeight="false" outlineLevel="0" collapsed="false">
      <c r="A5977" s="208" t="str">
        <f aca="false">B5977&amp;" "&amp;C5977&amp;" "&amp;D5977</f>
        <v> 0 Financial</v>
      </c>
      <c r="B5977" s="208" t="str">
        <f aca="false">IF((LEFT(N5977,2)="US"),"US","")</f>
        <v/>
      </c>
      <c r="C5977" s="208" t="n">
        <f aca="false">M5977</f>
        <v>0</v>
      </c>
      <c r="D5977" s="208" t="str">
        <f aca="false">IF(ISNUMBER(FIND("Phy",N5977))=TRUE(),"Physical","Financial")</f>
        <v>Financial</v>
      </c>
      <c r="E5977" s="208" t="e">
        <f aca="false">IF(VLOOKUP(S5977,'DD-Lookup'!$J$6:$L$50,3,FALSE())="Monthly",(YEAR(AC5977)-YEAR(AB5977))*12+MONTH(AC5977)-MONTH(AB5977)+1,(AC5977-AB5977+1))</f>
        <v>#N/A</v>
      </c>
      <c r="F5977" s="239" t="e">
        <f aca="false">E5977*SUM(P5977:Q5977)</f>
        <v>#N/A</v>
      </c>
    </row>
    <row r="5978" customFormat="false" ht="12.75" hidden="false" customHeight="false" outlineLevel="0" collapsed="false">
      <c r="A5978" s="208" t="str">
        <f aca="false">B5978&amp;" "&amp;C5978&amp;" "&amp;D5978</f>
        <v> 0 Financial</v>
      </c>
      <c r="B5978" s="208" t="str">
        <f aca="false">IF((LEFT(N5978,2)="US"),"US","")</f>
        <v/>
      </c>
      <c r="C5978" s="208" t="n">
        <f aca="false">M5978</f>
        <v>0</v>
      </c>
      <c r="D5978" s="208" t="str">
        <f aca="false">IF(ISNUMBER(FIND("Phy",N5978))=TRUE(),"Physical","Financial")</f>
        <v>Financial</v>
      </c>
      <c r="E5978" s="208" t="e">
        <f aca="false">IF(VLOOKUP(S5978,'DD-Lookup'!$J$6:$L$50,3,FALSE())="Monthly",(YEAR(AC5978)-YEAR(AB5978))*12+MONTH(AC5978)-MONTH(AB5978)+1,(AC5978-AB5978+1))</f>
        <v>#N/A</v>
      </c>
      <c r="F5978" s="239" t="e">
        <f aca="false">E5978*SUM(P5978:Q5978)</f>
        <v>#N/A</v>
      </c>
    </row>
    <row r="5979" customFormat="false" ht="12.75" hidden="false" customHeight="false" outlineLevel="0" collapsed="false">
      <c r="A5979" s="208" t="str">
        <f aca="false">B5979&amp;" "&amp;C5979&amp;" "&amp;D5979</f>
        <v> 0 Financial</v>
      </c>
      <c r="B5979" s="208" t="str">
        <f aca="false">IF((LEFT(N5979,2)="US"),"US","")</f>
        <v/>
      </c>
      <c r="C5979" s="208" t="n">
        <f aca="false">M5979</f>
        <v>0</v>
      </c>
      <c r="D5979" s="208" t="str">
        <f aca="false">IF(ISNUMBER(FIND("Phy",N5979))=TRUE(),"Physical","Financial")</f>
        <v>Financial</v>
      </c>
      <c r="E5979" s="208" t="e">
        <f aca="false">IF(VLOOKUP(S5979,'DD-Lookup'!$J$6:$L$50,3,FALSE())="Monthly",(YEAR(AC5979)-YEAR(AB5979))*12+MONTH(AC5979)-MONTH(AB5979)+1,(AC5979-AB5979+1))</f>
        <v>#N/A</v>
      </c>
      <c r="F5979" s="239" t="e">
        <f aca="false">E5979*SUM(P5979:Q5979)</f>
        <v>#N/A</v>
      </c>
    </row>
    <row r="5980" customFormat="false" ht="12.75" hidden="false" customHeight="false" outlineLevel="0" collapsed="false">
      <c r="A5980" s="208" t="str">
        <f aca="false">B5980&amp;" "&amp;C5980&amp;" "&amp;D5980</f>
        <v> 0 Financial</v>
      </c>
      <c r="B5980" s="208" t="str">
        <f aca="false">IF((LEFT(N5980,2)="US"),"US","")</f>
        <v/>
      </c>
      <c r="C5980" s="208" t="n">
        <f aca="false">M5980</f>
        <v>0</v>
      </c>
      <c r="D5980" s="208" t="str">
        <f aca="false">IF(ISNUMBER(FIND("Phy",N5980))=TRUE(),"Physical","Financial")</f>
        <v>Financial</v>
      </c>
      <c r="E5980" s="208" t="e">
        <f aca="false">IF(VLOOKUP(S5980,'DD-Lookup'!$J$6:$L$50,3,FALSE())="Monthly",(YEAR(AC5980)-YEAR(AB5980))*12+MONTH(AC5980)-MONTH(AB5980)+1,(AC5980-AB5980+1))</f>
        <v>#N/A</v>
      </c>
      <c r="F5980" s="239" t="e">
        <f aca="false">E5980*SUM(P5980:Q5980)</f>
        <v>#N/A</v>
      </c>
    </row>
    <row r="5981" customFormat="false" ht="12.75" hidden="false" customHeight="false" outlineLevel="0" collapsed="false">
      <c r="A5981" s="208" t="str">
        <f aca="false">B5981&amp;" "&amp;C5981&amp;" "&amp;D5981</f>
        <v> 0 Financial</v>
      </c>
      <c r="B5981" s="208" t="str">
        <f aca="false">IF((LEFT(N5981,2)="US"),"US","")</f>
        <v/>
      </c>
      <c r="C5981" s="208" t="n">
        <f aca="false">M5981</f>
        <v>0</v>
      </c>
      <c r="D5981" s="208" t="str">
        <f aca="false">IF(ISNUMBER(FIND("Phy",N5981))=TRUE(),"Physical","Financial")</f>
        <v>Financial</v>
      </c>
      <c r="E5981" s="208" t="e">
        <f aca="false">IF(VLOOKUP(S5981,'DD-Lookup'!$J$6:$L$50,3,FALSE())="Monthly",(YEAR(AC5981)-YEAR(AB5981))*12+MONTH(AC5981)-MONTH(AB5981)+1,(AC5981-AB5981+1))</f>
        <v>#N/A</v>
      </c>
      <c r="F5981" s="239" t="e">
        <f aca="false">E5981*SUM(P5981:Q5981)</f>
        <v>#N/A</v>
      </c>
    </row>
    <row r="5982" customFormat="false" ht="12.75" hidden="false" customHeight="false" outlineLevel="0" collapsed="false">
      <c r="A5982" s="208" t="str">
        <f aca="false">B5982&amp;" "&amp;C5982&amp;" "&amp;D5982</f>
        <v> 0 Financial</v>
      </c>
      <c r="B5982" s="208" t="str">
        <f aca="false">IF((LEFT(N5982,2)="US"),"US","")</f>
        <v/>
      </c>
      <c r="C5982" s="208" t="n">
        <f aca="false">M5982</f>
        <v>0</v>
      </c>
      <c r="D5982" s="208" t="str">
        <f aca="false">IF(ISNUMBER(FIND("Phy",N5982))=TRUE(),"Physical","Financial")</f>
        <v>Financial</v>
      </c>
      <c r="E5982" s="208" t="e">
        <f aca="false">IF(VLOOKUP(S5982,'DD-Lookup'!$J$6:$L$50,3,FALSE())="Monthly",(YEAR(AC5982)-YEAR(AB5982))*12+MONTH(AC5982)-MONTH(AB5982)+1,(AC5982-AB5982+1))</f>
        <v>#N/A</v>
      </c>
      <c r="F5982" s="239" t="e">
        <f aca="false">E5982*SUM(P5982:Q5982)</f>
        <v>#N/A</v>
      </c>
    </row>
    <row r="5983" customFormat="false" ht="12.75" hidden="false" customHeight="false" outlineLevel="0" collapsed="false">
      <c r="A5983" s="208" t="str">
        <f aca="false">B5983&amp;" "&amp;C5983&amp;" "&amp;D5983</f>
        <v> 0 Financial</v>
      </c>
      <c r="B5983" s="208" t="str">
        <f aca="false">IF((LEFT(N5983,2)="US"),"US","")</f>
        <v/>
      </c>
      <c r="C5983" s="208" t="n">
        <f aca="false">M5983</f>
        <v>0</v>
      </c>
      <c r="D5983" s="208" t="str">
        <f aca="false">IF(ISNUMBER(FIND("Phy",N5983))=TRUE(),"Physical","Financial")</f>
        <v>Financial</v>
      </c>
      <c r="E5983" s="208" t="e">
        <f aca="false">IF(VLOOKUP(S5983,'DD-Lookup'!$J$6:$L$50,3,FALSE())="Monthly",(YEAR(AC5983)-YEAR(AB5983))*12+MONTH(AC5983)-MONTH(AB5983)+1,(AC5983-AB5983+1))</f>
        <v>#N/A</v>
      </c>
      <c r="F5983" s="239" t="e">
        <f aca="false">E5983*SUM(P5983:Q5983)</f>
        <v>#N/A</v>
      </c>
    </row>
    <row r="5984" customFormat="false" ht="12.75" hidden="false" customHeight="false" outlineLevel="0" collapsed="false">
      <c r="A5984" s="208" t="str">
        <f aca="false">B5984&amp;" "&amp;C5984&amp;" "&amp;D5984</f>
        <v> 0 Financial</v>
      </c>
      <c r="B5984" s="208" t="str">
        <f aca="false">IF((LEFT(N5984,2)="US"),"US","")</f>
        <v/>
      </c>
      <c r="C5984" s="208" t="n">
        <f aca="false">M5984</f>
        <v>0</v>
      </c>
      <c r="D5984" s="208" t="str">
        <f aca="false">IF(ISNUMBER(FIND("Phy",N5984))=TRUE(),"Physical","Financial")</f>
        <v>Financial</v>
      </c>
      <c r="E5984" s="208" t="e">
        <f aca="false">IF(VLOOKUP(S5984,'DD-Lookup'!$J$6:$L$50,3,FALSE())="Monthly",(YEAR(AC5984)-YEAR(AB5984))*12+MONTH(AC5984)-MONTH(AB5984)+1,(AC5984-AB5984+1))</f>
        <v>#N/A</v>
      </c>
      <c r="F5984" s="239" t="e">
        <f aca="false">E5984*SUM(P5984:Q5984)</f>
        <v>#N/A</v>
      </c>
    </row>
    <row r="5985" customFormat="false" ht="12.75" hidden="false" customHeight="false" outlineLevel="0" collapsed="false">
      <c r="A5985" s="208" t="str">
        <f aca="false">B5985&amp;" "&amp;C5985&amp;" "&amp;D5985</f>
        <v> 0 Financial</v>
      </c>
      <c r="B5985" s="208" t="str">
        <f aca="false">IF((LEFT(N5985,2)="US"),"US","")</f>
        <v/>
      </c>
      <c r="C5985" s="208" t="n">
        <f aca="false">M5985</f>
        <v>0</v>
      </c>
      <c r="D5985" s="208" t="str">
        <f aca="false">IF(ISNUMBER(FIND("Phy",N5985))=TRUE(),"Physical","Financial")</f>
        <v>Financial</v>
      </c>
      <c r="E5985" s="208" t="e">
        <f aca="false">IF(VLOOKUP(S5985,'DD-Lookup'!$J$6:$L$50,3,FALSE())="Monthly",(YEAR(AC5985)-YEAR(AB5985))*12+MONTH(AC5985)-MONTH(AB5985)+1,(AC5985-AB5985+1))</f>
        <v>#N/A</v>
      </c>
      <c r="F5985" s="239" t="e">
        <f aca="false">E5985*SUM(P5985:Q5985)</f>
        <v>#N/A</v>
      </c>
    </row>
    <row r="5986" customFormat="false" ht="12.75" hidden="false" customHeight="false" outlineLevel="0" collapsed="false">
      <c r="A5986" s="208" t="str">
        <f aca="false">B5986&amp;" "&amp;C5986&amp;" "&amp;D5986</f>
        <v> 0 Financial</v>
      </c>
      <c r="B5986" s="208" t="str">
        <f aca="false">IF((LEFT(N5986,2)="US"),"US","")</f>
        <v/>
      </c>
      <c r="C5986" s="208" t="n">
        <f aca="false">M5986</f>
        <v>0</v>
      </c>
      <c r="D5986" s="208" t="str">
        <f aca="false">IF(ISNUMBER(FIND("Phy",N5986))=TRUE(),"Physical","Financial")</f>
        <v>Financial</v>
      </c>
      <c r="E5986" s="208" t="e">
        <f aca="false">IF(VLOOKUP(S5986,'DD-Lookup'!$J$6:$L$50,3,FALSE())="Monthly",(YEAR(AC5986)-YEAR(AB5986))*12+MONTH(AC5986)-MONTH(AB5986)+1,(AC5986-AB5986+1))</f>
        <v>#N/A</v>
      </c>
      <c r="F5986" s="239" t="e">
        <f aca="false">E5986*SUM(P5986:Q5986)</f>
        <v>#N/A</v>
      </c>
    </row>
    <row r="5987" customFormat="false" ht="12.75" hidden="false" customHeight="false" outlineLevel="0" collapsed="false">
      <c r="A5987" s="208" t="str">
        <f aca="false">B5987&amp;" "&amp;C5987&amp;" "&amp;D5987</f>
        <v> 0 Financial</v>
      </c>
      <c r="B5987" s="208" t="str">
        <f aca="false">IF((LEFT(N5987,2)="US"),"US","")</f>
        <v/>
      </c>
      <c r="C5987" s="208" t="n">
        <f aca="false">M5987</f>
        <v>0</v>
      </c>
      <c r="D5987" s="208" t="str">
        <f aca="false">IF(ISNUMBER(FIND("Phy",N5987))=TRUE(),"Physical","Financial")</f>
        <v>Financial</v>
      </c>
      <c r="E5987" s="208" t="e">
        <f aca="false">IF(VLOOKUP(S5987,'DD-Lookup'!$J$6:$L$50,3,FALSE())="Monthly",(YEAR(AC5987)-YEAR(AB5987))*12+MONTH(AC5987)-MONTH(AB5987)+1,(AC5987-AB5987+1))</f>
        <v>#N/A</v>
      </c>
      <c r="F5987" s="239" t="e">
        <f aca="false">E5987*SUM(P5987:Q5987)</f>
        <v>#N/A</v>
      </c>
    </row>
    <row r="5988" customFormat="false" ht="12.75" hidden="false" customHeight="false" outlineLevel="0" collapsed="false">
      <c r="A5988" s="208" t="str">
        <f aca="false">B5988&amp;" "&amp;C5988&amp;" "&amp;D5988</f>
        <v> 0 Financial</v>
      </c>
      <c r="B5988" s="208" t="str">
        <f aca="false">IF((LEFT(N5988,2)="US"),"US","")</f>
        <v/>
      </c>
      <c r="C5988" s="208" t="n">
        <f aca="false">M5988</f>
        <v>0</v>
      </c>
      <c r="D5988" s="208" t="str">
        <f aca="false">IF(ISNUMBER(FIND("Phy",N5988))=TRUE(),"Physical","Financial")</f>
        <v>Financial</v>
      </c>
      <c r="E5988" s="208" t="e">
        <f aca="false">IF(VLOOKUP(S5988,'DD-Lookup'!$J$6:$L$50,3,FALSE())="Monthly",(YEAR(AC5988)-YEAR(AB5988))*12+MONTH(AC5988)-MONTH(AB5988)+1,(AC5988-AB5988+1))</f>
        <v>#N/A</v>
      </c>
      <c r="F5988" s="239" t="e">
        <f aca="false">E5988*SUM(P5988:Q5988)</f>
        <v>#N/A</v>
      </c>
    </row>
    <row r="5989" customFormat="false" ht="12.75" hidden="false" customHeight="false" outlineLevel="0" collapsed="false">
      <c r="A5989" s="208" t="str">
        <f aca="false">B5989&amp;" "&amp;C5989&amp;" "&amp;D5989</f>
        <v> 0 Financial</v>
      </c>
      <c r="B5989" s="208" t="str">
        <f aca="false">IF((LEFT(N5989,2)="US"),"US","")</f>
        <v/>
      </c>
      <c r="C5989" s="208" t="n">
        <f aca="false">M5989</f>
        <v>0</v>
      </c>
      <c r="D5989" s="208" t="str">
        <f aca="false">IF(ISNUMBER(FIND("Phy",N5989))=TRUE(),"Physical","Financial")</f>
        <v>Financial</v>
      </c>
      <c r="E5989" s="208" t="e">
        <f aca="false">IF(VLOOKUP(S5989,'DD-Lookup'!$J$6:$L$50,3,FALSE())="Monthly",(YEAR(AC5989)-YEAR(AB5989))*12+MONTH(AC5989)-MONTH(AB5989)+1,(AC5989-AB5989+1))</f>
        <v>#N/A</v>
      </c>
      <c r="F5989" s="239" t="e">
        <f aca="false">E5989*SUM(P5989:Q5989)</f>
        <v>#N/A</v>
      </c>
    </row>
    <row r="5990" customFormat="false" ht="12.75" hidden="false" customHeight="false" outlineLevel="0" collapsed="false">
      <c r="A5990" s="208" t="str">
        <f aca="false">B5990&amp;" "&amp;C5990&amp;" "&amp;D5990</f>
        <v> 0 Financial</v>
      </c>
      <c r="B5990" s="208" t="str">
        <f aca="false">IF((LEFT(N5990,2)="US"),"US","")</f>
        <v/>
      </c>
      <c r="C5990" s="208" t="n">
        <f aca="false">M5990</f>
        <v>0</v>
      </c>
      <c r="D5990" s="208" t="str">
        <f aca="false">IF(ISNUMBER(FIND("Phy",N5990))=TRUE(),"Physical","Financial")</f>
        <v>Financial</v>
      </c>
      <c r="E5990" s="208" t="e">
        <f aca="false">IF(VLOOKUP(S5990,'DD-Lookup'!$J$6:$L$50,3,FALSE())="Monthly",(YEAR(AC5990)-YEAR(AB5990))*12+MONTH(AC5990)-MONTH(AB5990)+1,(AC5990-AB5990+1))</f>
        <v>#N/A</v>
      </c>
      <c r="F5990" s="239" t="e">
        <f aca="false">E5990*SUM(P5990:Q5990)</f>
        <v>#N/A</v>
      </c>
    </row>
    <row r="5991" customFormat="false" ht="12.75" hidden="false" customHeight="false" outlineLevel="0" collapsed="false">
      <c r="A5991" s="208" t="str">
        <f aca="false">B5991&amp;" "&amp;C5991&amp;" "&amp;D5991</f>
        <v> 0 Financial</v>
      </c>
      <c r="B5991" s="208" t="str">
        <f aca="false">IF((LEFT(N5991,2)="US"),"US","")</f>
        <v/>
      </c>
      <c r="C5991" s="208" t="n">
        <f aca="false">M5991</f>
        <v>0</v>
      </c>
      <c r="D5991" s="208" t="str">
        <f aca="false">IF(ISNUMBER(FIND("Phy",N5991))=TRUE(),"Physical","Financial")</f>
        <v>Financial</v>
      </c>
      <c r="E5991" s="208" t="e">
        <f aca="false">IF(VLOOKUP(S5991,'DD-Lookup'!$J$6:$L$50,3,FALSE())="Monthly",(YEAR(AC5991)-YEAR(AB5991))*12+MONTH(AC5991)-MONTH(AB5991)+1,(AC5991-AB5991+1))</f>
        <v>#N/A</v>
      </c>
      <c r="F5991" s="239" t="e">
        <f aca="false">E5991*SUM(P5991:Q5991)</f>
        <v>#N/A</v>
      </c>
    </row>
    <row r="5992" customFormat="false" ht="12.75" hidden="false" customHeight="false" outlineLevel="0" collapsed="false">
      <c r="A5992" s="208" t="str">
        <f aca="false">B5992&amp;" "&amp;C5992&amp;" "&amp;D5992</f>
        <v> 0 Financial</v>
      </c>
      <c r="B5992" s="208" t="str">
        <f aca="false">IF((LEFT(N5992,2)="US"),"US","")</f>
        <v/>
      </c>
      <c r="C5992" s="208" t="n">
        <f aca="false">M5992</f>
        <v>0</v>
      </c>
      <c r="D5992" s="208" t="str">
        <f aca="false">IF(ISNUMBER(FIND("Phy",N5992))=TRUE(),"Physical","Financial")</f>
        <v>Financial</v>
      </c>
      <c r="E5992" s="208" t="e">
        <f aca="false">IF(VLOOKUP(S5992,'DD-Lookup'!$J$6:$L$50,3,FALSE())="Monthly",(YEAR(AC5992)-YEAR(AB5992))*12+MONTH(AC5992)-MONTH(AB5992)+1,(AC5992-AB5992+1))</f>
        <v>#N/A</v>
      </c>
      <c r="F5992" s="239" t="e">
        <f aca="false">E5992*SUM(P5992:Q5992)</f>
        <v>#N/A</v>
      </c>
    </row>
    <row r="5993" customFormat="false" ht="12.75" hidden="false" customHeight="false" outlineLevel="0" collapsed="false">
      <c r="A5993" s="208" t="str">
        <f aca="false">B5993&amp;" "&amp;C5993&amp;" "&amp;D5993</f>
        <v> 0 Financial</v>
      </c>
      <c r="B5993" s="208" t="str">
        <f aca="false">IF((LEFT(N5993,2)="US"),"US","")</f>
        <v/>
      </c>
      <c r="C5993" s="208" t="n">
        <f aca="false">M5993</f>
        <v>0</v>
      </c>
      <c r="D5993" s="208" t="str">
        <f aca="false">IF(ISNUMBER(FIND("Phy",N5993))=TRUE(),"Physical","Financial")</f>
        <v>Financial</v>
      </c>
      <c r="E5993" s="208" t="e">
        <f aca="false">IF(VLOOKUP(S5993,'DD-Lookup'!$J$6:$L$50,3,FALSE())="Monthly",(YEAR(AC5993)-YEAR(AB5993))*12+MONTH(AC5993)-MONTH(AB5993)+1,(AC5993-AB5993+1))</f>
        <v>#N/A</v>
      </c>
      <c r="F5993" s="239" t="e">
        <f aca="false">E5993*SUM(P5993:Q5993)</f>
        <v>#N/A</v>
      </c>
    </row>
    <row r="5994" customFormat="false" ht="12.75" hidden="false" customHeight="false" outlineLevel="0" collapsed="false">
      <c r="A5994" s="208" t="str">
        <f aca="false">B5994&amp;" "&amp;C5994&amp;" "&amp;D5994</f>
        <v> 0 Financial</v>
      </c>
      <c r="B5994" s="208" t="str">
        <f aca="false">IF((LEFT(N5994,2)="US"),"US","")</f>
        <v/>
      </c>
      <c r="C5994" s="208" t="n">
        <f aca="false">M5994</f>
        <v>0</v>
      </c>
      <c r="D5994" s="208" t="str">
        <f aca="false">IF(ISNUMBER(FIND("Phy",N5994))=TRUE(),"Physical","Financial")</f>
        <v>Financial</v>
      </c>
      <c r="E5994" s="208" t="e">
        <f aca="false">IF(VLOOKUP(S5994,'DD-Lookup'!$J$6:$L$50,3,FALSE())="Monthly",(YEAR(AC5994)-YEAR(AB5994))*12+MONTH(AC5994)-MONTH(AB5994)+1,(AC5994-AB5994+1))</f>
        <v>#N/A</v>
      </c>
      <c r="F5994" s="239" t="e">
        <f aca="false">E5994*SUM(P5994:Q5994)</f>
        <v>#N/A</v>
      </c>
    </row>
    <row r="5995" customFormat="false" ht="12.75" hidden="false" customHeight="false" outlineLevel="0" collapsed="false">
      <c r="A5995" s="208" t="str">
        <f aca="false">B5995&amp;" "&amp;C5995&amp;" "&amp;D5995</f>
        <v> 0 Financial</v>
      </c>
      <c r="B5995" s="208" t="str">
        <f aca="false">IF((LEFT(N5995,2)="US"),"US","")</f>
        <v/>
      </c>
      <c r="C5995" s="208" t="n">
        <f aca="false">M5995</f>
        <v>0</v>
      </c>
      <c r="D5995" s="208" t="str">
        <f aca="false">IF(ISNUMBER(FIND("Phy",N5995))=TRUE(),"Physical","Financial")</f>
        <v>Financial</v>
      </c>
      <c r="E5995" s="208" t="e">
        <f aca="false">IF(VLOOKUP(S5995,'DD-Lookup'!$J$6:$L$50,3,FALSE())="Monthly",(YEAR(AC5995)-YEAR(AB5995))*12+MONTH(AC5995)-MONTH(AB5995)+1,(AC5995-AB5995+1))</f>
        <v>#N/A</v>
      </c>
      <c r="F5995" s="239" t="e">
        <f aca="false">E5995*SUM(P5995:Q5995)</f>
        <v>#N/A</v>
      </c>
    </row>
    <row r="5996" customFormat="false" ht="12.75" hidden="false" customHeight="false" outlineLevel="0" collapsed="false">
      <c r="A5996" s="208" t="str">
        <f aca="false">B5996&amp;" "&amp;C5996&amp;" "&amp;D5996</f>
        <v> 0 Financial</v>
      </c>
      <c r="B5996" s="208" t="str">
        <f aca="false">IF((LEFT(N5996,2)="US"),"US","")</f>
        <v/>
      </c>
      <c r="C5996" s="208" t="n">
        <f aca="false">M5996</f>
        <v>0</v>
      </c>
      <c r="D5996" s="208" t="str">
        <f aca="false">IF(ISNUMBER(FIND("Phy",N5996))=TRUE(),"Physical","Financial")</f>
        <v>Financial</v>
      </c>
      <c r="E5996" s="208" t="e">
        <f aca="false">IF(VLOOKUP(S5996,'DD-Lookup'!$J$6:$L$50,3,FALSE())="Monthly",(YEAR(AC5996)-YEAR(AB5996))*12+MONTH(AC5996)-MONTH(AB5996)+1,(AC5996-AB5996+1))</f>
        <v>#N/A</v>
      </c>
      <c r="F5996" s="239" t="e">
        <f aca="false">E5996*SUM(P5996:Q5996)</f>
        <v>#N/A</v>
      </c>
    </row>
    <row r="5997" customFormat="false" ht="12.75" hidden="false" customHeight="false" outlineLevel="0" collapsed="false">
      <c r="A5997" s="208" t="str">
        <f aca="false">B5997&amp;" "&amp;C5997&amp;" "&amp;D5997</f>
        <v> 0 Financial</v>
      </c>
      <c r="B5997" s="208" t="str">
        <f aca="false">IF((LEFT(N5997,2)="US"),"US","")</f>
        <v/>
      </c>
      <c r="C5997" s="208" t="n">
        <f aca="false">M5997</f>
        <v>0</v>
      </c>
      <c r="D5997" s="208" t="str">
        <f aca="false">IF(ISNUMBER(FIND("Phy",N5997))=TRUE(),"Physical","Financial")</f>
        <v>Financial</v>
      </c>
      <c r="E5997" s="208" t="e">
        <f aca="false">IF(VLOOKUP(S5997,'DD-Lookup'!$J$6:$L$50,3,FALSE())="Monthly",(YEAR(AC5997)-YEAR(AB5997))*12+MONTH(AC5997)-MONTH(AB5997)+1,(AC5997-AB5997+1))</f>
        <v>#N/A</v>
      </c>
      <c r="F5997" s="239" t="e">
        <f aca="false">E5997*SUM(P5997:Q5997)</f>
        <v>#N/A</v>
      </c>
    </row>
    <row r="5998" customFormat="false" ht="12.75" hidden="false" customHeight="false" outlineLevel="0" collapsed="false">
      <c r="A5998" s="208" t="str">
        <f aca="false">B5998&amp;" "&amp;C5998&amp;" "&amp;D5998</f>
        <v> 0 Financial</v>
      </c>
      <c r="B5998" s="208" t="str">
        <f aca="false">IF((LEFT(N5998,2)="US"),"US","")</f>
        <v/>
      </c>
      <c r="C5998" s="208" t="n">
        <f aca="false">M5998</f>
        <v>0</v>
      </c>
      <c r="D5998" s="208" t="str">
        <f aca="false">IF(ISNUMBER(FIND("Phy",N5998))=TRUE(),"Physical","Financial")</f>
        <v>Financial</v>
      </c>
      <c r="E5998" s="208" t="e">
        <f aca="false">IF(VLOOKUP(S5998,'DD-Lookup'!$J$6:$L$50,3,FALSE())="Monthly",(YEAR(AC5998)-YEAR(AB5998))*12+MONTH(AC5998)-MONTH(AB5998)+1,(AC5998-AB5998+1))</f>
        <v>#N/A</v>
      </c>
      <c r="F5998" s="239" t="e">
        <f aca="false">E5998*SUM(P5998:Q5998)</f>
        <v>#N/A</v>
      </c>
    </row>
    <row r="5999" customFormat="false" ht="12.75" hidden="false" customHeight="false" outlineLevel="0" collapsed="false">
      <c r="A5999" s="208" t="str">
        <f aca="false">B5999&amp;" "&amp;C5999&amp;" "&amp;D5999</f>
        <v> 0 Financial</v>
      </c>
      <c r="B5999" s="208" t="str">
        <f aca="false">IF((LEFT(N5999,2)="US"),"US","")</f>
        <v/>
      </c>
      <c r="C5999" s="208" t="n">
        <f aca="false">M5999</f>
        <v>0</v>
      </c>
      <c r="D5999" s="208" t="str">
        <f aca="false">IF(ISNUMBER(FIND("Phy",N5999))=TRUE(),"Physical","Financial")</f>
        <v>Financial</v>
      </c>
      <c r="E5999" s="208" t="e">
        <f aca="false">IF(VLOOKUP(S5999,'DD-Lookup'!$J$6:$L$50,3,FALSE())="Monthly",(YEAR(AC5999)-YEAR(AB5999))*12+MONTH(AC5999)-MONTH(AB5999)+1,(AC5999-AB5999+1))</f>
        <v>#N/A</v>
      </c>
      <c r="F5999" s="239" t="e">
        <f aca="false">E5999*SUM(P5999:Q5999)</f>
        <v>#N/A</v>
      </c>
    </row>
    <row r="6000" customFormat="false" ht="12.75" hidden="false" customHeight="false" outlineLevel="0" collapsed="false">
      <c r="A6000" s="208" t="str">
        <f aca="false">B6000&amp;" "&amp;C6000&amp;" "&amp;D6000</f>
        <v> 0 Financial</v>
      </c>
      <c r="B6000" s="208" t="str">
        <f aca="false">IF((LEFT(N6000,2)="US"),"US","")</f>
        <v/>
      </c>
      <c r="C6000" s="208" t="n">
        <f aca="false">M6000</f>
        <v>0</v>
      </c>
      <c r="D6000" s="208" t="str">
        <f aca="false">IF(ISNUMBER(FIND("Phy",N6000))=TRUE(),"Physical","Financial")</f>
        <v>Financial</v>
      </c>
      <c r="E6000" s="208" t="e">
        <f aca="false">IF(VLOOKUP(S6000,'DD-Lookup'!$J$6:$L$50,3,FALSE())="Monthly",(YEAR(AC6000)-YEAR(AB6000))*12+MONTH(AC6000)-MONTH(AB6000)+1,(AC6000-AB6000+1))</f>
        <v>#N/A</v>
      </c>
      <c r="F6000" s="239" t="e">
        <f aca="false">E6000*SUM(P6000:Q6000)</f>
        <v>#N/A</v>
      </c>
    </row>
    <row r="6001" customFormat="false" ht="12.75" hidden="false" customHeight="false" outlineLevel="0" collapsed="false">
      <c r="A6001" s="208" t="str">
        <f aca="false">B6001&amp;" "&amp;C6001&amp;" "&amp;D6001</f>
        <v> 0 Financial</v>
      </c>
      <c r="B6001" s="208" t="str">
        <f aca="false">IF((LEFT(N6001,2)="US"),"US","")</f>
        <v/>
      </c>
      <c r="C6001" s="208" t="n">
        <f aca="false">M6001</f>
        <v>0</v>
      </c>
      <c r="D6001" s="208" t="str">
        <f aca="false">IF(ISNUMBER(FIND("Phy",N6001))=TRUE(),"Physical","Financial")</f>
        <v>Financial</v>
      </c>
      <c r="E6001" s="208" t="e">
        <f aca="false">IF(VLOOKUP(S6001,'DD-Lookup'!$J$6:$L$50,3,FALSE())="Monthly",(YEAR(AC6001)-YEAR(AB6001))*12+MONTH(AC6001)-MONTH(AB6001)+1,(AC6001-AB6001+1))</f>
        <v>#N/A</v>
      </c>
      <c r="F6001" s="239" t="e">
        <f aca="false">E6001*SUM(P6001:Q6001)</f>
        <v>#N/A</v>
      </c>
    </row>
    <row r="6002" customFormat="false" ht="12.75" hidden="false" customHeight="false" outlineLevel="0" collapsed="false">
      <c r="A6002" s="208" t="str">
        <f aca="false">B6002&amp;" "&amp;C6002&amp;" "&amp;D6002</f>
        <v> 0 Financial</v>
      </c>
      <c r="B6002" s="208" t="str">
        <f aca="false">IF((LEFT(N6002,2)="US"),"US","")</f>
        <v/>
      </c>
      <c r="C6002" s="208" t="n">
        <f aca="false">M6002</f>
        <v>0</v>
      </c>
      <c r="D6002" s="208" t="str">
        <f aca="false">IF(ISNUMBER(FIND("Phy",N6002))=TRUE(),"Physical","Financial")</f>
        <v>Financial</v>
      </c>
      <c r="E6002" s="208" t="e">
        <f aca="false">IF(VLOOKUP(S6002,'DD-Lookup'!$J$6:$L$50,3,FALSE())="Monthly",(YEAR(AC6002)-YEAR(AB6002))*12+MONTH(AC6002)-MONTH(AB6002)+1,(AC6002-AB6002+1))</f>
        <v>#N/A</v>
      </c>
      <c r="F6002" s="239" t="e">
        <f aca="false">E6002*SUM(P6002:Q6002)</f>
        <v>#N/A</v>
      </c>
    </row>
    <row r="6003" customFormat="false" ht="12.75" hidden="false" customHeight="false" outlineLevel="0" collapsed="false">
      <c r="A6003" s="208" t="str">
        <f aca="false">B6003&amp;" "&amp;C6003&amp;" "&amp;D6003</f>
        <v> 0 Financial</v>
      </c>
      <c r="B6003" s="208" t="str">
        <f aca="false">IF((LEFT(N6003,2)="US"),"US","")</f>
        <v/>
      </c>
      <c r="C6003" s="208" t="n">
        <f aca="false">M6003</f>
        <v>0</v>
      </c>
      <c r="D6003" s="208" t="str">
        <f aca="false">IF(ISNUMBER(FIND("Phy",N6003))=TRUE(),"Physical","Financial")</f>
        <v>Financial</v>
      </c>
      <c r="E6003" s="208" t="e">
        <f aca="false">IF(VLOOKUP(S6003,'DD-Lookup'!$J$6:$L$50,3,FALSE())="Monthly",(YEAR(AC6003)-YEAR(AB6003))*12+MONTH(AC6003)-MONTH(AB6003)+1,(AC6003-AB6003+1))</f>
        <v>#N/A</v>
      </c>
      <c r="F6003" s="239" t="e">
        <f aca="false">E6003*SUM(P6003:Q6003)</f>
        <v>#N/A</v>
      </c>
    </row>
    <row r="6004" customFormat="false" ht="12.75" hidden="false" customHeight="false" outlineLevel="0" collapsed="false">
      <c r="A6004" s="208" t="str">
        <f aca="false">B6004&amp;" "&amp;C6004&amp;" "&amp;D6004</f>
        <v> 0 Financial</v>
      </c>
      <c r="B6004" s="208" t="str">
        <f aca="false">IF((LEFT(N6004,2)="US"),"US","")</f>
        <v/>
      </c>
      <c r="C6004" s="208" t="n">
        <f aca="false">M6004</f>
        <v>0</v>
      </c>
      <c r="D6004" s="208" t="str">
        <f aca="false">IF(ISNUMBER(FIND("Phy",N6004))=TRUE(),"Physical","Financial")</f>
        <v>Financial</v>
      </c>
      <c r="E6004" s="208" t="e">
        <f aca="false">IF(VLOOKUP(S6004,'DD-Lookup'!$J$6:$L$50,3,FALSE())="Monthly",(YEAR(AC6004)-YEAR(AB6004))*12+MONTH(AC6004)-MONTH(AB6004)+1,(AC6004-AB6004+1))</f>
        <v>#N/A</v>
      </c>
      <c r="F6004" s="239" t="e">
        <f aca="false">E6004*SUM(P6004:Q6004)</f>
        <v>#N/A</v>
      </c>
    </row>
    <row r="6005" customFormat="false" ht="12.75" hidden="false" customHeight="false" outlineLevel="0" collapsed="false">
      <c r="A6005" s="208" t="str">
        <f aca="false">B6005&amp;" "&amp;C6005&amp;" "&amp;D6005</f>
        <v> 0 Financial</v>
      </c>
      <c r="B6005" s="208" t="str">
        <f aca="false">IF((LEFT(N6005,2)="US"),"US","")</f>
        <v/>
      </c>
      <c r="C6005" s="208" t="n">
        <f aca="false">M6005</f>
        <v>0</v>
      </c>
      <c r="D6005" s="208" t="str">
        <f aca="false">IF(ISNUMBER(FIND("Phy",N6005))=TRUE(),"Physical","Financial")</f>
        <v>Financial</v>
      </c>
      <c r="E6005" s="208" t="e">
        <f aca="false">IF(VLOOKUP(S6005,'DD-Lookup'!$J$6:$L$50,3,FALSE())="Monthly",(YEAR(AC6005)-YEAR(AB6005))*12+MONTH(AC6005)-MONTH(AB6005)+1,(AC6005-AB6005+1))</f>
        <v>#N/A</v>
      </c>
      <c r="F6005" s="239" t="e">
        <f aca="false">E6005*SUM(P6005:Q6005)</f>
        <v>#N/A</v>
      </c>
    </row>
    <row r="6006" customFormat="false" ht="12.75" hidden="false" customHeight="false" outlineLevel="0" collapsed="false">
      <c r="A6006" s="208" t="str">
        <f aca="false">B6006&amp;" "&amp;C6006&amp;" "&amp;D6006</f>
        <v> 0 Financial</v>
      </c>
      <c r="B6006" s="208" t="str">
        <f aca="false">IF((LEFT(N6006,2)="US"),"US","")</f>
        <v/>
      </c>
      <c r="C6006" s="208" t="n">
        <f aca="false">M6006</f>
        <v>0</v>
      </c>
      <c r="D6006" s="208" t="str">
        <f aca="false">IF(ISNUMBER(FIND("Phy",N6006))=TRUE(),"Physical","Financial")</f>
        <v>Financial</v>
      </c>
      <c r="E6006" s="208" t="e">
        <f aca="false">IF(VLOOKUP(S6006,'DD-Lookup'!$J$6:$L$50,3,FALSE())="Monthly",(YEAR(AC6006)-YEAR(AB6006))*12+MONTH(AC6006)-MONTH(AB6006)+1,(AC6006-AB6006+1))</f>
        <v>#N/A</v>
      </c>
      <c r="F6006" s="239" t="e">
        <f aca="false">E6006*SUM(P6006:Q6006)</f>
        <v>#N/A</v>
      </c>
    </row>
    <row r="6007" customFormat="false" ht="12.75" hidden="false" customHeight="false" outlineLevel="0" collapsed="false">
      <c r="A6007" s="208" t="str">
        <f aca="false">B6007&amp;" "&amp;C6007&amp;" "&amp;D6007</f>
        <v> 0 Financial</v>
      </c>
      <c r="B6007" s="208" t="str">
        <f aca="false">IF((LEFT(N6007,2)="US"),"US","")</f>
        <v/>
      </c>
      <c r="C6007" s="208" t="n">
        <f aca="false">M6007</f>
        <v>0</v>
      </c>
      <c r="D6007" s="208" t="str">
        <f aca="false">IF(ISNUMBER(FIND("Phy",N6007))=TRUE(),"Physical","Financial")</f>
        <v>Financial</v>
      </c>
      <c r="E6007" s="208" t="e">
        <f aca="false">IF(VLOOKUP(S6007,'DD-Lookup'!$J$6:$L$50,3,FALSE())="Monthly",(YEAR(AC6007)-YEAR(AB6007))*12+MONTH(AC6007)-MONTH(AB6007)+1,(AC6007-AB6007+1))</f>
        <v>#N/A</v>
      </c>
      <c r="F6007" s="239" t="e">
        <f aca="false">E6007*SUM(P6007:Q6007)</f>
        <v>#N/A</v>
      </c>
    </row>
    <row r="6008" customFormat="false" ht="12.75" hidden="false" customHeight="false" outlineLevel="0" collapsed="false">
      <c r="A6008" s="208" t="str">
        <f aca="false">B6008&amp;" "&amp;C6008&amp;" "&amp;D6008</f>
        <v> 0 Financial</v>
      </c>
      <c r="B6008" s="208" t="str">
        <f aca="false">IF((LEFT(N6008,2)="US"),"US","")</f>
        <v/>
      </c>
      <c r="C6008" s="208" t="n">
        <f aca="false">M6008</f>
        <v>0</v>
      </c>
      <c r="D6008" s="208" t="str">
        <f aca="false">IF(ISNUMBER(FIND("Phy",N6008))=TRUE(),"Physical","Financial")</f>
        <v>Financial</v>
      </c>
      <c r="E6008" s="208" t="e">
        <f aca="false">IF(VLOOKUP(S6008,'DD-Lookup'!$J$6:$L$50,3,FALSE())="Monthly",(YEAR(AC6008)-YEAR(AB6008))*12+MONTH(AC6008)-MONTH(AB6008)+1,(AC6008-AB6008+1))</f>
        <v>#N/A</v>
      </c>
      <c r="F6008" s="239" t="e">
        <f aca="false">E6008*SUM(P6008:Q6008)</f>
        <v>#N/A</v>
      </c>
    </row>
    <row r="6009" customFormat="false" ht="12.75" hidden="false" customHeight="false" outlineLevel="0" collapsed="false">
      <c r="A6009" s="208" t="str">
        <f aca="false">B6009&amp;" "&amp;C6009&amp;" "&amp;D6009</f>
        <v> 0 Financial</v>
      </c>
      <c r="B6009" s="208" t="str">
        <f aca="false">IF((LEFT(N6009,2)="US"),"US","")</f>
        <v/>
      </c>
      <c r="C6009" s="208" t="n">
        <f aca="false">M6009</f>
        <v>0</v>
      </c>
      <c r="D6009" s="208" t="str">
        <f aca="false">IF(ISNUMBER(FIND("Phy",N6009))=TRUE(),"Physical","Financial")</f>
        <v>Financial</v>
      </c>
      <c r="E6009" s="208" t="e">
        <f aca="false">IF(VLOOKUP(S6009,'DD-Lookup'!$J$6:$L$50,3,FALSE())="Monthly",(YEAR(AC6009)-YEAR(AB6009))*12+MONTH(AC6009)-MONTH(AB6009)+1,(AC6009-AB6009+1))</f>
        <v>#N/A</v>
      </c>
      <c r="F6009" s="239" t="e">
        <f aca="false">E6009*SUM(P6009:Q6009)</f>
        <v>#N/A</v>
      </c>
    </row>
    <row r="6010" customFormat="false" ht="12.75" hidden="false" customHeight="false" outlineLevel="0" collapsed="false">
      <c r="A6010" s="208" t="str">
        <f aca="false">B6010&amp;" "&amp;C6010&amp;" "&amp;D6010</f>
        <v> 0 Financial</v>
      </c>
      <c r="B6010" s="208" t="str">
        <f aca="false">IF((LEFT(N6010,2)="US"),"US","")</f>
        <v/>
      </c>
      <c r="C6010" s="208" t="n">
        <f aca="false">M6010</f>
        <v>0</v>
      </c>
      <c r="D6010" s="208" t="str">
        <f aca="false">IF(ISNUMBER(FIND("Phy",N6010))=TRUE(),"Physical","Financial")</f>
        <v>Financial</v>
      </c>
      <c r="E6010" s="208" t="e">
        <f aca="false">IF(VLOOKUP(S6010,'DD-Lookup'!$J$6:$L$50,3,FALSE())="Monthly",(YEAR(AC6010)-YEAR(AB6010))*12+MONTH(AC6010)-MONTH(AB6010)+1,(AC6010-AB6010+1))</f>
        <v>#N/A</v>
      </c>
      <c r="F6010" s="239" t="e">
        <f aca="false">E6010*SUM(P6010:Q6010)</f>
        <v>#N/A</v>
      </c>
    </row>
    <row r="6011" customFormat="false" ht="12.75" hidden="false" customHeight="false" outlineLevel="0" collapsed="false">
      <c r="A6011" s="208" t="str">
        <f aca="false">B6011&amp;" "&amp;C6011&amp;" "&amp;D6011</f>
        <v> 0 Financial</v>
      </c>
      <c r="B6011" s="208" t="str">
        <f aca="false">IF((LEFT(N6011,2)="US"),"US","")</f>
        <v/>
      </c>
      <c r="C6011" s="208" t="n">
        <f aca="false">M6011</f>
        <v>0</v>
      </c>
      <c r="D6011" s="208" t="str">
        <f aca="false">IF(ISNUMBER(FIND("Phy",N6011))=TRUE(),"Physical","Financial")</f>
        <v>Financial</v>
      </c>
      <c r="E6011" s="208" t="e">
        <f aca="false">IF(VLOOKUP(S6011,'DD-Lookup'!$J$6:$L$50,3,FALSE())="Monthly",(YEAR(AC6011)-YEAR(AB6011))*12+MONTH(AC6011)-MONTH(AB6011)+1,(AC6011-AB6011+1))</f>
        <v>#N/A</v>
      </c>
      <c r="F6011" s="239" t="e">
        <f aca="false">E6011*SUM(P6011:Q6011)</f>
        <v>#N/A</v>
      </c>
    </row>
    <row r="6012" customFormat="false" ht="12.75" hidden="false" customHeight="false" outlineLevel="0" collapsed="false">
      <c r="A6012" s="208" t="str">
        <f aca="false">B6012&amp;" "&amp;C6012&amp;" "&amp;D6012</f>
        <v> 0 Financial</v>
      </c>
      <c r="B6012" s="208" t="str">
        <f aca="false">IF((LEFT(N6012,2)="US"),"US","")</f>
        <v/>
      </c>
      <c r="C6012" s="208" t="n">
        <f aca="false">M6012</f>
        <v>0</v>
      </c>
      <c r="D6012" s="208" t="str">
        <f aca="false">IF(ISNUMBER(FIND("Phy",N6012))=TRUE(),"Physical","Financial")</f>
        <v>Financial</v>
      </c>
      <c r="E6012" s="208" t="e">
        <f aca="false">IF(VLOOKUP(S6012,'DD-Lookup'!$J$6:$L$50,3,FALSE())="Monthly",(YEAR(AC6012)-YEAR(AB6012))*12+MONTH(AC6012)-MONTH(AB6012)+1,(AC6012-AB6012+1))</f>
        <v>#N/A</v>
      </c>
      <c r="F6012" s="239" t="e">
        <f aca="false">E6012*SUM(P6012:Q6012)</f>
        <v>#N/A</v>
      </c>
    </row>
    <row r="6013" customFormat="false" ht="12.75" hidden="false" customHeight="false" outlineLevel="0" collapsed="false">
      <c r="A6013" s="208" t="str">
        <f aca="false">B6013&amp;" "&amp;C6013&amp;" "&amp;D6013</f>
        <v> 0 Financial</v>
      </c>
      <c r="B6013" s="208" t="str">
        <f aca="false">IF((LEFT(N6013,2)="US"),"US","")</f>
        <v/>
      </c>
      <c r="C6013" s="208" t="n">
        <f aca="false">M6013</f>
        <v>0</v>
      </c>
      <c r="D6013" s="208" t="str">
        <f aca="false">IF(ISNUMBER(FIND("Phy",N6013))=TRUE(),"Physical","Financial")</f>
        <v>Financial</v>
      </c>
      <c r="E6013" s="208" t="e">
        <f aca="false">IF(VLOOKUP(S6013,'DD-Lookup'!$J$6:$L$50,3,FALSE())="Monthly",(YEAR(AC6013)-YEAR(AB6013))*12+MONTH(AC6013)-MONTH(AB6013)+1,(AC6013-AB6013+1))</f>
        <v>#N/A</v>
      </c>
      <c r="F6013" s="239" t="e">
        <f aca="false">E6013*SUM(P6013:Q6013)</f>
        <v>#N/A</v>
      </c>
    </row>
    <row r="6014" customFormat="false" ht="12.75" hidden="false" customHeight="false" outlineLevel="0" collapsed="false">
      <c r="A6014" s="208" t="str">
        <f aca="false">B6014&amp;" "&amp;C6014&amp;" "&amp;D6014</f>
        <v> 0 Financial</v>
      </c>
      <c r="B6014" s="208" t="str">
        <f aca="false">IF((LEFT(N6014,2)="US"),"US","")</f>
        <v/>
      </c>
      <c r="C6014" s="208" t="n">
        <f aca="false">M6014</f>
        <v>0</v>
      </c>
      <c r="D6014" s="208" t="str">
        <f aca="false">IF(ISNUMBER(FIND("Phy",N6014))=TRUE(),"Physical","Financial")</f>
        <v>Financial</v>
      </c>
      <c r="E6014" s="208" t="e">
        <f aca="false">IF(VLOOKUP(S6014,'DD-Lookup'!$J$6:$L$50,3,FALSE())="Monthly",(YEAR(AC6014)-YEAR(AB6014))*12+MONTH(AC6014)-MONTH(AB6014)+1,(AC6014-AB6014+1))</f>
        <v>#N/A</v>
      </c>
      <c r="F6014" s="239" t="e">
        <f aca="false">E6014*SUM(P6014:Q6014)</f>
        <v>#N/A</v>
      </c>
    </row>
    <row r="6015" customFormat="false" ht="12.75" hidden="false" customHeight="false" outlineLevel="0" collapsed="false">
      <c r="A6015" s="208" t="str">
        <f aca="false">B6015&amp;" "&amp;C6015&amp;" "&amp;D6015</f>
        <v> 0 Financial</v>
      </c>
      <c r="B6015" s="208" t="str">
        <f aca="false">IF((LEFT(N6015,2)="US"),"US","")</f>
        <v/>
      </c>
      <c r="C6015" s="208" t="n">
        <f aca="false">M6015</f>
        <v>0</v>
      </c>
      <c r="D6015" s="208" t="str">
        <f aca="false">IF(ISNUMBER(FIND("Phy",N6015))=TRUE(),"Physical","Financial")</f>
        <v>Financial</v>
      </c>
      <c r="E6015" s="208" t="e">
        <f aca="false">IF(VLOOKUP(S6015,'DD-Lookup'!$J$6:$L$50,3,FALSE())="Monthly",(YEAR(AC6015)-YEAR(AB6015))*12+MONTH(AC6015)-MONTH(AB6015)+1,(AC6015-AB6015+1))</f>
        <v>#N/A</v>
      </c>
      <c r="F6015" s="239" t="e">
        <f aca="false">E6015*SUM(P6015:Q6015)</f>
        <v>#N/A</v>
      </c>
    </row>
    <row r="6016" customFormat="false" ht="12.75" hidden="false" customHeight="false" outlineLevel="0" collapsed="false">
      <c r="A6016" s="208" t="str">
        <f aca="false">B6016&amp;" "&amp;C6016&amp;" "&amp;D6016</f>
        <v> 0 Financial</v>
      </c>
      <c r="B6016" s="208" t="str">
        <f aca="false">IF((LEFT(N6016,2)="US"),"US","")</f>
        <v/>
      </c>
      <c r="C6016" s="208" t="n">
        <f aca="false">M6016</f>
        <v>0</v>
      </c>
      <c r="D6016" s="208" t="str">
        <f aca="false">IF(ISNUMBER(FIND("Phy",N6016))=TRUE(),"Physical","Financial")</f>
        <v>Financial</v>
      </c>
      <c r="E6016" s="208" t="e">
        <f aca="false">IF(VLOOKUP(S6016,'DD-Lookup'!$J$6:$L$50,3,FALSE())="Monthly",(YEAR(AC6016)-YEAR(AB6016))*12+MONTH(AC6016)-MONTH(AB6016)+1,(AC6016-AB6016+1))</f>
        <v>#N/A</v>
      </c>
      <c r="F6016" s="239" t="e">
        <f aca="false">E6016*SUM(P6016:Q6016)</f>
        <v>#N/A</v>
      </c>
    </row>
    <row r="6017" customFormat="false" ht="12.75" hidden="false" customHeight="false" outlineLevel="0" collapsed="false">
      <c r="A6017" s="208" t="str">
        <f aca="false">B6017&amp;" "&amp;C6017&amp;" "&amp;D6017</f>
        <v> 0 Financial</v>
      </c>
      <c r="B6017" s="208" t="str">
        <f aca="false">IF((LEFT(N6017,2)="US"),"US","")</f>
        <v/>
      </c>
      <c r="C6017" s="208" t="n">
        <f aca="false">M6017</f>
        <v>0</v>
      </c>
      <c r="D6017" s="208" t="str">
        <f aca="false">IF(ISNUMBER(FIND("Phy",N6017))=TRUE(),"Physical","Financial")</f>
        <v>Financial</v>
      </c>
      <c r="E6017" s="208" t="e">
        <f aca="false">IF(VLOOKUP(S6017,'DD-Lookup'!$J$6:$L$50,3,FALSE())="Monthly",(YEAR(AC6017)-YEAR(AB6017))*12+MONTH(AC6017)-MONTH(AB6017)+1,(AC6017-AB6017+1))</f>
        <v>#N/A</v>
      </c>
      <c r="F6017" s="239" t="e">
        <f aca="false">E6017*SUM(P6017:Q6017)</f>
        <v>#N/A</v>
      </c>
    </row>
    <row r="6018" customFormat="false" ht="12.75" hidden="false" customHeight="false" outlineLevel="0" collapsed="false">
      <c r="A6018" s="208" t="str">
        <f aca="false">B6018&amp;" "&amp;C6018&amp;" "&amp;D6018</f>
        <v> 0 Financial</v>
      </c>
      <c r="B6018" s="208" t="str">
        <f aca="false">IF((LEFT(N6018,2)="US"),"US","")</f>
        <v/>
      </c>
      <c r="C6018" s="208" t="n">
        <f aca="false">M6018</f>
        <v>0</v>
      </c>
      <c r="D6018" s="208" t="str">
        <f aca="false">IF(ISNUMBER(FIND("Phy",N6018))=TRUE(),"Physical","Financial")</f>
        <v>Financial</v>
      </c>
      <c r="E6018" s="208" t="e">
        <f aca="false">IF(VLOOKUP(S6018,'DD-Lookup'!$J$6:$L$50,3,FALSE())="Monthly",(YEAR(AC6018)-YEAR(AB6018))*12+MONTH(AC6018)-MONTH(AB6018)+1,(AC6018-AB6018+1))</f>
        <v>#N/A</v>
      </c>
      <c r="F6018" s="239" t="e">
        <f aca="false">E6018*SUM(P6018:Q6018)</f>
        <v>#N/A</v>
      </c>
    </row>
    <row r="6019" customFormat="false" ht="12.75" hidden="false" customHeight="false" outlineLevel="0" collapsed="false">
      <c r="A6019" s="208" t="str">
        <f aca="false">B6019&amp;" "&amp;C6019&amp;" "&amp;D6019</f>
        <v> 0 Financial</v>
      </c>
      <c r="B6019" s="208" t="str">
        <f aca="false">IF((LEFT(N6019,2)="US"),"US","")</f>
        <v/>
      </c>
      <c r="C6019" s="208" t="n">
        <f aca="false">M6019</f>
        <v>0</v>
      </c>
      <c r="D6019" s="208" t="str">
        <f aca="false">IF(ISNUMBER(FIND("Phy",N6019))=TRUE(),"Physical","Financial")</f>
        <v>Financial</v>
      </c>
      <c r="E6019" s="208" t="e">
        <f aca="false">IF(VLOOKUP(S6019,'DD-Lookup'!$J$6:$L$50,3,FALSE())="Monthly",(YEAR(AC6019)-YEAR(AB6019))*12+MONTH(AC6019)-MONTH(AB6019)+1,(AC6019-AB6019+1))</f>
        <v>#N/A</v>
      </c>
      <c r="F6019" s="239" t="e">
        <f aca="false">E6019*SUM(P6019:Q6019)</f>
        <v>#N/A</v>
      </c>
    </row>
    <row r="6020" customFormat="false" ht="12.75" hidden="false" customHeight="false" outlineLevel="0" collapsed="false">
      <c r="A6020" s="208" t="str">
        <f aca="false">B6020&amp;" "&amp;C6020&amp;" "&amp;D6020</f>
        <v> 0 Financial</v>
      </c>
      <c r="B6020" s="208" t="str">
        <f aca="false">IF((LEFT(N6020,2)="US"),"US","")</f>
        <v/>
      </c>
      <c r="C6020" s="208" t="n">
        <f aca="false">M6020</f>
        <v>0</v>
      </c>
      <c r="D6020" s="208" t="str">
        <f aca="false">IF(ISNUMBER(FIND("Phy",N6020))=TRUE(),"Physical","Financial")</f>
        <v>Financial</v>
      </c>
      <c r="E6020" s="208" t="e">
        <f aca="false">IF(VLOOKUP(S6020,'DD-Lookup'!$J$6:$L$50,3,FALSE())="Monthly",(YEAR(AC6020)-YEAR(AB6020))*12+MONTH(AC6020)-MONTH(AB6020)+1,(AC6020-AB6020+1))</f>
        <v>#N/A</v>
      </c>
      <c r="F6020" s="239" t="e">
        <f aca="false">E6020*SUM(P6020:Q6020)</f>
        <v>#N/A</v>
      </c>
    </row>
    <row r="6021" customFormat="false" ht="12.75" hidden="false" customHeight="false" outlineLevel="0" collapsed="false">
      <c r="A6021" s="208" t="str">
        <f aca="false">B6021&amp;" "&amp;C6021&amp;" "&amp;D6021</f>
        <v> 0 Financial</v>
      </c>
      <c r="B6021" s="208" t="str">
        <f aca="false">IF((LEFT(N6021,2)="US"),"US","")</f>
        <v/>
      </c>
      <c r="C6021" s="208" t="n">
        <f aca="false">M6021</f>
        <v>0</v>
      </c>
      <c r="D6021" s="208" t="str">
        <f aca="false">IF(ISNUMBER(FIND("Phy",N6021))=TRUE(),"Physical","Financial")</f>
        <v>Financial</v>
      </c>
      <c r="E6021" s="208" t="e">
        <f aca="false">IF(VLOOKUP(S6021,'DD-Lookup'!$J$6:$L$50,3,FALSE())="Monthly",(YEAR(AC6021)-YEAR(AB6021))*12+MONTH(AC6021)-MONTH(AB6021)+1,(AC6021-AB6021+1))</f>
        <v>#N/A</v>
      </c>
      <c r="F6021" s="239" t="e">
        <f aca="false">E6021*SUM(P6021:Q6021)</f>
        <v>#N/A</v>
      </c>
    </row>
    <row r="6022" customFormat="false" ht="12.75" hidden="false" customHeight="false" outlineLevel="0" collapsed="false">
      <c r="A6022" s="208" t="str">
        <f aca="false">B6022&amp;" "&amp;C6022&amp;" "&amp;D6022</f>
        <v> 0 Financial</v>
      </c>
      <c r="B6022" s="208" t="str">
        <f aca="false">IF((LEFT(N6022,2)="US"),"US","")</f>
        <v/>
      </c>
      <c r="C6022" s="208" t="n">
        <f aca="false">M6022</f>
        <v>0</v>
      </c>
      <c r="D6022" s="208" t="str">
        <f aca="false">IF(ISNUMBER(FIND("Phy",N6022))=TRUE(),"Physical","Financial")</f>
        <v>Financial</v>
      </c>
      <c r="E6022" s="208" t="e">
        <f aca="false">IF(VLOOKUP(S6022,'DD-Lookup'!$J$6:$L$50,3,FALSE())="Monthly",(YEAR(AC6022)-YEAR(AB6022))*12+MONTH(AC6022)-MONTH(AB6022)+1,(AC6022-AB6022+1))</f>
        <v>#N/A</v>
      </c>
      <c r="F6022" s="239" t="e">
        <f aca="false">E6022*SUM(P6022:Q6022)</f>
        <v>#N/A</v>
      </c>
    </row>
    <row r="6023" customFormat="false" ht="12.75" hidden="false" customHeight="false" outlineLevel="0" collapsed="false">
      <c r="A6023" s="208" t="str">
        <f aca="false">B6023&amp;" "&amp;C6023&amp;" "&amp;D6023</f>
        <v> 0 Financial</v>
      </c>
      <c r="B6023" s="208" t="str">
        <f aca="false">IF((LEFT(N6023,2)="US"),"US","")</f>
        <v/>
      </c>
      <c r="C6023" s="208" t="n">
        <f aca="false">M6023</f>
        <v>0</v>
      </c>
      <c r="D6023" s="208" t="str">
        <f aca="false">IF(ISNUMBER(FIND("Phy",N6023))=TRUE(),"Physical","Financial")</f>
        <v>Financial</v>
      </c>
      <c r="E6023" s="208" t="e">
        <f aca="false">IF(VLOOKUP(S6023,'DD-Lookup'!$J$6:$L$50,3,FALSE())="Monthly",(YEAR(AC6023)-YEAR(AB6023))*12+MONTH(AC6023)-MONTH(AB6023)+1,(AC6023-AB6023+1))</f>
        <v>#N/A</v>
      </c>
      <c r="F6023" s="239" t="e">
        <f aca="false">E6023*SUM(P6023:Q6023)</f>
        <v>#N/A</v>
      </c>
    </row>
    <row r="6024" customFormat="false" ht="12.75" hidden="false" customHeight="false" outlineLevel="0" collapsed="false">
      <c r="A6024" s="208" t="str">
        <f aca="false">B6024&amp;" "&amp;C6024&amp;" "&amp;D6024</f>
        <v> 0 Financial</v>
      </c>
      <c r="B6024" s="208" t="str">
        <f aca="false">IF((LEFT(N6024,2)="US"),"US","")</f>
        <v/>
      </c>
      <c r="C6024" s="208" t="n">
        <f aca="false">M6024</f>
        <v>0</v>
      </c>
      <c r="D6024" s="208" t="str">
        <f aca="false">IF(ISNUMBER(FIND("Phy",N6024))=TRUE(),"Physical","Financial")</f>
        <v>Financial</v>
      </c>
      <c r="E6024" s="208" t="e">
        <f aca="false">IF(VLOOKUP(S6024,'DD-Lookup'!$J$6:$L$50,3,FALSE())="Monthly",(YEAR(AC6024)-YEAR(AB6024))*12+MONTH(AC6024)-MONTH(AB6024)+1,(AC6024-AB6024+1))</f>
        <v>#N/A</v>
      </c>
      <c r="F6024" s="239" t="e">
        <f aca="false">E6024*SUM(P6024:Q6024)</f>
        <v>#N/A</v>
      </c>
    </row>
    <row r="6025" customFormat="false" ht="12.75" hidden="false" customHeight="false" outlineLevel="0" collapsed="false">
      <c r="A6025" s="208" t="str">
        <f aca="false">B6025&amp;" "&amp;C6025&amp;" "&amp;D6025</f>
        <v> 0 Financial</v>
      </c>
      <c r="B6025" s="208" t="str">
        <f aca="false">IF((LEFT(N6025,2)="US"),"US","")</f>
        <v/>
      </c>
      <c r="C6025" s="208" t="n">
        <f aca="false">M6025</f>
        <v>0</v>
      </c>
      <c r="D6025" s="208" t="str">
        <f aca="false">IF(ISNUMBER(FIND("Phy",N6025))=TRUE(),"Physical","Financial")</f>
        <v>Financial</v>
      </c>
      <c r="E6025" s="208" t="e">
        <f aca="false">IF(VLOOKUP(S6025,'DD-Lookup'!$J$6:$L$50,3,FALSE())="Monthly",(YEAR(AC6025)-YEAR(AB6025))*12+MONTH(AC6025)-MONTH(AB6025)+1,(AC6025-AB6025+1))</f>
        <v>#N/A</v>
      </c>
      <c r="F6025" s="239" t="e">
        <f aca="false">E6025*SUM(P6025:Q6025)</f>
        <v>#N/A</v>
      </c>
    </row>
    <row r="6026" customFormat="false" ht="12.75" hidden="false" customHeight="false" outlineLevel="0" collapsed="false">
      <c r="A6026" s="208" t="str">
        <f aca="false">B6026&amp;" "&amp;C6026&amp;" "&amp;D6026</f>
        <v> 0 Financial</v>
      </c>
      <c r="B6026" s="208" t="str">
        <f aca="false">IF((LEFT(N6026,2)="US"),"US","")</f>
        <v/>
      </c>
      <c r="C6026" s="208" t="n">
        <f aca="false">M6026</f>
        <v>0</v>
      </c>
      <c r="D6026" s="208" t="str">
        <f aca="false">IF(ISNUMBER(FIND("Phy",N6026))=TRUE(),"Physical","Financial")</f>
        <v>Financial</v>
      </c>
      <c r="E6026" s="208" t="e">
        <f aca="false">IF(VLOOKUP(S6026,'DD-Lookup'!$J$6:$L$50,3,FALSE())="Monthly",(YEAR(AC6026)-YEAR(AB6026))*12+MONTH(AC6026)-MONTH(AB6026)+1,(AC6026-AB6026+1))</f>
        <v>#N/A</v>
      </c>
      <c r="F6026" s="239" t="e">
        <f aca="false">E6026*SUM(P6026:Q6026)</f>
        <v>#N/A</v>
      </c>
    </row>
    <row r="6027" customFormat="false" ht="12.75" hidden="false" customHeight="false" outlineLevel="0" collapsed="false">
      <c r="A6027" s="208" t="str">
        <f aca="false">B6027&amp;" "&amp;C6027&amp;" "&amp;D6027</f>
        <v> 0 Financial</v>
      </c>
      <c r="B6027" s="208" t="str">
        <f aca="false">IF((LEFT(N6027,2)="US"),"US","")</f>
        <v/>
      </c>
      <c r="C6027" s="208" t="n">
        <f aca="false">M6027</f>
        <v>0</v>
      </c>
      <c r="D6027" s="208" t="str">
        <f aca="false">IF(ISNUMBER(FIND("Phy",N6027))=TRUE(),"Physical","Financial")</f>
        <v>Financial</v>
      </c>
      <c r="E6027" s="208" t="e">
        <f aca="false">IF(VLOOKUP(S6027,'DD-Lookup'!$J$6:$L$50,3,FALSE())="Monthly",(YEAR(AC6027)-YEAR(AB6027))*12+MONTH(AC6027)-MONTH(AB6027)+1,(AC6027-AB6027+1))</f>
        <v>#N/A</v>
      </c>
      <c r="F6027" s="239" t="e">
        <f aca="false">E6027*SUM(P6027:Q6027)</f>
        <v>#N/A</v>
      </c>
    </row>
    <row r="6028" customFormat="false" ht="12.75" hidden="false" customHeight="false" outlineLevel="0" collapsed="false">
      <c r="A6028" s="208" t="str">
        <f aca="false">B6028&amp;" "&amp;C6028&amp;" "&amp;D6028</f>
        <v> 0 Financial</v>
      </c>
      <c r="B6028" s="208" t="str">
        <f aca="false">IF((LEFT(N6028,2)="US"),"US","")</f>
        <v/>
      </c>
      <c r="C6028" s="208" t="n">
        <f aca="false">M6028</f>
        <v>0</v>
      </c>
      <c r="D6028" s="208" t="str">
        <f aca="false">IF(ISNUMBER(FIND("Phy",N6028))=TRUE(),"Physical","Financial")</f>
        <v>Financial</v>
      </c>
      <c r="E6028" s="208" t="e">
        <f aca="false">IF(VLOOKUP(S6028,'DD-Lookup'!$J$6:$L$50,3,FALSE())="Monthly",(YEAR(AC6028)-YEAR(AB6028))*12+MONTH(AC6028)-MONTH(AB6028)+1,(AC6028-AB6028+1))</f>
        <v>#N/A</v>
      </c>
      <c r="F6028" s="239" t="e">
        <f aca="false">E6028*SUM(P6028:Q6028)</f>
        <v>#N/A</v>
      </c>
    </row>
    <row r="6029" customFormat="false" ht="12.75" hidden="false" customHeight="false" outlineLevel="0" collapsed="false">
      <c r="A6029" s="208" t="str">
        <f aca="false">B6029&amp;" "&amp;C6029&amp;" "&amp;D6029</f>
        <v> 0 Financial</v>
      </c>
      <c r="B6029" s="208" t="str">
        <f aca="false">IF((LEFT(N6029,2)="US"),"US","")</f>
        <v/>
      </c>
      <c r="C6029" s="208" t="n">
        <f aca="false">M6029</f>
        <v>0</v>
      </c>
      <c r="D6029" s="208" t="str">
        <f aca="false">IF(ISNUMBER(FIND("Phy",N6029))=TRUE(),"Physical","Financial")</f>
        <v>Financial</v>
      </c>
      <c r="E6029" s="208" t="e">
        <f aca="false">IF(VLOOKUP(S6029,'DD-Lookup'!$J$6:$L$50,3,FALSE())="Monthly",(YEAR(AC6029)-YEAR(AB6029))*12+MONTH(AC6029)-MONTH(AB6029)+1,(AC6029-AB6029+1))</f>
        <v>#N/A</v>
      </c>
      <c r="F6029" s="239" t="e">
        <f aca="false">E6029*SUM(P6029:Q6029)</f>
        <v>#N/A</v>
      </c>
    </row>
    <row r="6030" customFormat="false" ht="12.75" hidden="false" customHeight="false" outlineLevel="0" collapsed="false">
      <c r="A6030" s="208" t="str">
        <f aca="false">B6030&amp;" "&amp;C6030&amp;" "&amp;D6030</f>
        <v> 0 Financial</v>
      </c>
      <c r="B6030" s="208" t="str">
        <f aca="false">IF((LEFT(N6030,2)="US"),"US","")</f>
        <v/>
      </c>
      <c r="C6030" s="208" t="n">
        <f aca="false">M6030</f>
        <v>0</v>
      </c>
      <c r="D6030" s="208" t="str">
        <f aca="false">IF(ISNUMBER(FIND("Phy",N6030))=TRUE(),"Physical","Financial")</f>
        <v>Financial</v>
      </c>
      <c r="E6030" s="208" t="e">
        <f aca="false">IF(VLOOKUP(S6030,'DD-Lookup'!$J$6:$L$50,3,FALSE())="Monthly",(YEAR(AC6030)-YEAR(AB6030))*12+MONTH(AC6030)-MONTH(AB6030)+1,(AC6030-AB6030+1))</f>
        <v>#N/A</v>
      </c>
      <c r="F6030" s="239" t="e">
        <f aca="false">E6030*SUM(P6030:Q6030)</f>
        <v>#N/A</v>
      </c>
    </row>
    <row r="6031" customFormat="false" ht="12.75" hidden="false" customHeight="false" outlineLevel="0" collapsed="false">
      <c r="A6031" s="208" t="str">
        <f aca="false">B6031&amp;" "&amp;C6031&amp;" "&amp;D6031</f>
        <v> 0 Financial</v>
      </c>
      <c r="B6031" s="208" t="str">
        <f aca="false">IF((LEFT(N6031,2)="US"),"US","")</f>
        <v/>
      </c>
      <c r="C6031" s="208" t="n">
        <f aca="false">M6031</f>
        <v>0</v>
      </c>
      <c r="D6031" s="208" t="str">
        <f aca="false">IF(ISNUMBER(FIND("Phy",N6031))=TRUE(),"Physical","Financial")</f>
        <v>Financial</v>
      </c>
      <c r="E6031" s="208" t="e">
        <f aca="false">IF(VLOOKUP(S6031,'DD-Lookup'!$J$6:$L$50,3,FALSE())="Monthly",(YEAR(AC6031)-YEAR(AB6031))*12+MONTH(AC6031)-MONTH(AB6031)+1,(AC6031-AB6031+1))</f>
        <v>#N/A</v>
      </c>
      <c r="F6031" s="239" t="e">
        <f aca="false">E6031*SUM(P6031:Q6031)</f>
        <v>#N/A</v>
      </c>
    </row>
    <row r="6032" customFormat="false" ht="12.75" hidden="false" customHeight="false" outlineLevel="0" collapsed="false">
      <c r="A6032" s="208" t="str">
        <f aca="false">B6032&amp;" "&amp;C6032&amp;" "&amp;D6032</f>
        <v> 0 Financial</v>
      </c>
      <c r="B6032" s="208" t="str">
        <f aca="false">IF((LEFT(N6032,2)="US"),"US","")</f>
        <v/>
      </c>
      <c r="C6032" s="208" t="n">
        <f aca="false">M6032</f>
        <v>0</v>
      </c>
      <c r="D6032" s="208" t="str">
        <f aca="false">IF(ISNUMBER(FIND("Phy",N6032))=TRUE(),"Physical","Financial")</f>
        <v>Financial</v>
      </c>
      <c r="E6032" s="208" t="e">
        <f aca="false">IF(VLOOKUP(S6032,'DD-Lookup'!$J$6:$L$50,3,FALSE())="Monthly",(YEAR(AC6032)-YEAR(AB6032))*12+MONTH(AC6032)-MONTH(AB6032)+1,(AC6032-AB6032+1))</f>
        <v>#N/A</v>
      </c>
      <c r="F6032" s="239" t="e">
        <f aca="false">E6032*SUM(P6032:Q6032)</f>
        <v>#N/A</v>
      </c>
    </row>
    <row r="6033" customFormat="false" ht="12.75" hidden="false" customHeight="false" outlineLevel="0" collapsed="false">
      <c r="A6033" s="208" t="str">
        <f aca="false">B6033&amp;" "&amp;C6033&amp;" "&amp;D6033</f>
        <v> 0 Financial</v>
      </c>
      <c r="B6033" s="208" t="str">
        <f aca="false">IF((LEFT(N6033,2)="US"),"US","")</f>
        <v/>
      </c>
      <c r="C6033" s="208" t="n">
        <f aca="false">M6033</f>
        <v>0</v>
      </c>
      <c r="D6033" s="208" t="str">
        <f aca="false">IF(ISNUMBER(FIND("Phy",N6033))=TRUE(),"Physical","Financial")</f>
        <v>Financial</v>
      </c>
      <c r="E6033" s="208" t="e">
        <f aca="false">IF(VLOOKUP(S6033,'DD-Lookup'!$J$6:$L$50,3,FALSE())="Monthly",(YEAR(AC6033)-YEAR(AB6033))*12+MONTH(AC6033)-MONTH(AB6033)+1,(AC6033-AB6033+1))</f>
        <v>#N/A</v>
      </c>
      <c r="F6033" s="239" t="e">
        <f aca="false">E6033*SUM(P6033:Q6033)</f>
        <v>#N/A</v>
      </c>
    </row>
    <row r="6034" customFormat="false" ht="12.75" hidden="false" customHeight="false" outlineLevel="0" collapsed="false">
      <c r="A6034" s="208" t="str">
        <f aca="false">B6034&amp;" "&amp;C6034&amp;" "&amp;D6034</f>
        <v> 0 Financial</v>
      </c>
      <c r="B6034" s="208" t="str">
        <f aca="false">IF((LEFT(N6034,2)="US"),"US","")</f>
        <v/>
      </c>
      <c r="C6034" s="208" t="n">
        <f aca="false">M6034</f>
        <v>0</v>
      </c>
      <c r="D6034" s="208" t="str">
        <f aca="false">IF(ISNUMBER(FIND("Phy",N6034))=TRUE(),"Physical","Financial")</f>
        <v>Financial</v>
      </c>
      <c r="E6034" s="208" t="e">
        <f aca="false">IF(VLOOKUP(S6034,'DD-Lookup'!$J$6:$L$50,3,FALSE())="Monthly",(YEAR(AC6034)-YEAR(AB6034))*12+MONTH(AC6034)-MONTH(AB6034)+1,(AC6034-AB6034+1))</f>
        <v>#N/A</v>
      </c>
      <c r="F6034" s="239" t="e">
        <f aca="false">E6034*SUM(P6034:Q6034)</f>
        <v>#N/A</v>
      </c>
    </row>
    <row r="6035" customFormat="false" ht="12.75" hidden="false" customHeight="false" outlineLevel="0" collapsed="false">
      <c r="A6035" s="208" t="str">
        <f aca="false">B6035&amp;" "&amp;C6035&amp;" "&amp;D6035</f>
        <v> 0 Financial</v>
      </c>
      <c r="B6035" s="208" t="str">
        <f aca="false">IF((LEFT(N6035,2)="US"),"US","")</f>
        <v/>
      </c>
      <c r="C6035" s="208" t="n">
        <f aca="false">M6035</f>
        <v>0</v>
      </c>
      <c r="D6035" s="208" t="str">
        <f aca="false">IF(ISNUMBER(FIND("Phy",N6035))=TRUE(),"Physical","Financial")</f>
        <v>Financial</v>
      </c>
      <c r="E6035" s="208" t="e">
        <f aca="false">IF(VLOOKUP(S6035,'DD-Lookup'!$J$6:$L$50,3,FALSE())="Monthly",(YEAR(AC6035)-YEAR(AB6035))*12+MONTH(AC6035)-MONTH(AB6035)+1,(AC6035-AB6035+1))</f>
        <v>#N/A</v>
      </c>
      <c r="F6035" s="239" t="e">
        <f aca="false">E6035*SUM(P6035:Q6035)</f>
        <v>#N/A</v>
      </c>
    </row>
    <row r="6036" customFormat="false" ht="12.75" hidden="false" customHeight="false" outlineLevel="0" collapsed="false">
      <c r="A6036" s="208" t="str">
        <f aca="false">B6036&amp;" "&amp;C6036&amp;" "&amp;D6036</f>
        <v> 0 Financial</v>
      </c>
      <c r="B6036" s="208" t="str">
        <f aca="false">IF((LEFT(N6036,2)="US"),"US","")</f>
        <v/>
      </c>
      <c r="C6036" s="208" t="n">
        <f aca="false">M6036</f>
        <v>0</v>
      </c>
      <c r="D6036" s="208" t="str">
        <f aca="false">IF(ISNUMBER(FIND("Phy",N6036))=TRUE(),"Physical","Financial")</f>
        <v>Financial</v>
      </c>
      <c r="E6036" s="208" t="e">
        <f aca="false">IF(VLOOKUP(S6036,'DD-Lookup'!$J$6:$L$50,3,FALSE())="Monthly",(YEAR(AC6036)-YEAR(AB6036))*12+MONTH(AC6036)-MONTH(AB6036)+1,(AC6036-AB6036+1))</f>
        <v>#N/A</v>
      </c>
      <c r="F6036" s="239" t="e">
        <f aca="false">E6036*SUM(P6036:Q6036)</f>
        <v>#N/A</v>
      </c>
    </row>
    <row r="6037" customFormat="false" ht="12.75" hidden="false" customHeight="false" outlineLevel="0" collapsed="false">
      <c r="A6037" s="208" t="str">
        <f aca="false">B6037&amp;" "&amp;C6037&amp;" "&amp;D6037</f>
        <v> 0 Financial</v>
      </c>
      <c r="B6037" s="208" t="str">
        <f aca="false">IF((LEFT(N6037,2)="US"),"US","")</f>
        <v/>
      </c>
      <c r="C6037" s="208" t="n">
        <f aca="false">M6037</f>
        <v>0</v>
      </c>
      <c r="D6037" s="208" t="str">
        <f aca="false">IF(ISNUMBER(FIND("Phy",N6037))=TRUE(),"Physical","Financial")</f>
        <v>Financial</v>
      </c>
      <c r="E6037" s="208" t="e">
        <f aca="false">IF(VLOOKUP(S6037,'DD-Lookup'!$J$6:$L$50,3,FALSE())="Monthly",(YEAR(AC6037)-YEAR(AB6037))*12+MONTH(AC6037)-MONTH(AB6037)+1,(AC6037-AB6037+1))</f>
        <v>#N/A</v>
      </c>
      <c r="F6037" s="239" t="e">
        <f aca="false">E6037*SUM(P6037:Q6037)</f>
        <v>#N/A</v>
      </c>
    </row>
    <row r="6038" customFormat="false" ht="12.75" hidden="false" customHeight="false" outlineLevel="0" collapsed="false">
      <c r="A6038" s="208" t="str">
        <f aca="false">B6038&amp;" "&amp;C6038&amp;" "&amp;D6038</f>
        <v> 0 Financial</v>
      </c>
      <c r="B6038" s="208" t="str">
        <f aca="false">IF((LEFT(N6038,2)="US"),"US","")</f>
        <v/>
      </c>
      <c r="C6038" s="208" t="n">
        <f aca="false">M6038</f>
        <v>0</v>
      </c>
      <c r="D6038" s="208" t="str">
        <f aca="false">IF(ISNUMBER(FIND("Phy",N6038))=TRUE(),"Physical","Financial")</f>
        <v>Financial</v>
      </c>
      <c r="E6038" s="208" t="e">
        <f aca="false">IF(VLOOKUP(S6038,'DD-Lookup'!$J$6:$L$50,3,FALSE())="Monthly",(YEAR(AC6038)-YEAR(AB6038))*12+MONTH(AC6038)-MONTH(AB6038)+1,(AC6038-AB6038+1))</f>
        <v>#N/A</v>
      </c>
      <c r="F6038" s="239" t="e">
        <f aca="false">E6038*SUM(P6038:Q6038)</f>
        <v>#N/A</v>
      </c>
    </row>
    <row r="6039" customFormat="false" ht="12.75" hidden="false" customHeight="false" outlineLevel="0" collapsed="false">
      <c r="A6039" s="208" t="str">
        <f aca="false">B6039&amp;" "&amp;C6039&amp;" "&amp;D6039</f>
        <v> 0 Financial</v>
      </c>
      <c r="B6039" s="208" t="str">
        <f aca="false">IF((LEFT(N6039,2)="US"),"US","")</f>
        <v/>
      </c>
      <c r="C6039" s="208" t="n">
        <f aca="false">M6039</f>
        <v>0</v>
      </c>
      <c r="D6039" s="208" t="str">
        <f aca="false">IF(ISNUMBER(FIND("Phy",N6039))=TRUE(),"Physical","Financial")</f>
        <v>Financial</v>
      </c>
      <c r="E6039" s="208" t="e">
        <f aca="false">IF(VLOOKUP(S6039,'DD-Lookup'!$J$6:$L$50,3,FALSE())="Monthly",(YEAR(AC6039)-YEAR(AB6039))*12+MONTH(AC6039)-MONTH(AB6039)+1,(AC6039-AB6039+1))</f>
        <v>#N/A</v>
      </c>
      <c r="F6039" s="239" t="e">
        <f aca="false">E6039*SUM(P6039:Q6039)</f>
        <v>#N/A</v>
      </c>
    </row>
    <row r="6040" customFormat="false" ht="12.75" hidden="false" customHeight="false" outlineLevel="0" collapsed="false">
      <c r="A6040" s="208" t="str">
        <f aca="false">B6040&amp;" "&amp;C6040&amp;" "&amp;D6040</f>
        <v> 0 Financial</v>
      </c>
      <c r="B6040" s="208" t="str">
        <f aca="false">IF((LEFT(N6040,2)="US"),"US","")</f>
        <v/>
      </c>
      <c r="C6040" s="208" t="n">
        <f aca="false">M6040</f>
        <v>0</v>
      </c>
      <c r="D6040" s="208" t="str">
        <f aca="false">IF(ISNUMBER(FIND("Phy",N6040))=TRUE(),"Physical","Financial")</f>
        <v>Financial</v>
      </c>
      <c r="E6040" s="208" t="e">
        <f aca="false">IF(VLOOKUP(S6040,'DD-Lookup'!$J$6:$L$50,3,FALSE())="Monthly",(YEAR(AC6040)-YEAR(AB6040))*12+MONTH(AC6040)-MONTH(AB6040)+1,(AC6040-AB6040+1))</f>
        <v>#N/A</v>
      </c>
      <c r="F6040" s="239" t="e">
        <f aca="false">E6040*SUM(P6040:Q6040)</f>
        <v>#N/A</v>
      </c>
    </row>
    <row r="6041" customFormat="false" ht="12.75" hidden="false" customHeight="false" outlineLevel="0" collapsed="false">
      <c r="A6041" s="208" t="str">
        <f aca="false">B6041&amp;" "&amp;C6041&amp;" "&amp;D6041</f>
        <v> 0 Financial</v>
      </c>
      <c r="B6041" s="208" t="str">
        <f aca="false">IF((LEFT(N6041,2)="US"),"US","")</f>
        <v/>
      </c>
      <c r="C6041" s="208" t="n">
        <f aca="false">M6041</f>
        <v>0</v>
      </c>
      <c r="D6041" s="208" t="str">
        <f aca="false">IF(ISNUMBER(FIND("Phy",N6041))=TRUE(),"Physical","Financial")</f>
        <v>Financial</v>
      </c>
      <c r="E6041" s="208" t="e">
        <f aca="false">IF(VLOOKUP(S6041,'DD-Lookup'!$J$6:$L$50,3,FALSE())="Monthly",(YEAR(AC6041)-YEAR(AB6041))*12+MONTH(AC6041)-MONTH(AB6041)+1,(AC6041-AB6041+1))</f>
        <v>#N/A</v>
      </c>
      <c r="F6041" s="239" t="e">
        <f aca="false">E6041*SUM(P6041:Q6041)</f>
        <v>#N/A</v>
      </c>
    </row>
    <row r="6042" customFormat="false" ht="12.75" hidden="false" customHeight="false" outlineLevel="0" collapsed="false">
      <c r="A6042" s="208" t="str">
        <f aca="false">B6042&amp;" "&amp;C6042&amp;" "&amp;D6042</f>
        <v> 0 Financial</v>
      </c>
      <c r="B6042" s="208" t="str">
        <f aca="false">IF((LEFT(N6042,2)="US"),"US","")</f>
        <v/>
      </c>
      <c r="C6042" s="208" t="n">
        <f aca="false">M6042</f>
        <v>0</v>
      </c>
      <c r="D6042" s="208" t="str">
        <f aca="false">IF(ISNUMBER(FIND("Phy",N6042))=TRUE(),"Physical","Financial")</f>
        <v>Financial</v>
      </c>
      <c r="E6042" s="208" t="e">
        <f aca="false">IF(VLOOKUP(S6042,'DD-Lookup'!$J$6:$L$50,3,FALSE())="Monthly",(YEAR(AC6042)-YEAR(AB6042))*12+MONTH(AC6042)-MONTH(AB6042)+1,(AC6042-AB6042+1))</f>
        <v>#N/A</v>
      </c>
      <c r="F6042" s="239" t="e">
        <f aca="false">E6042*SUM(P6042:Q6042)</f>
        <v>#N/A</v>
      </c>
    </row>
    <row r="6043" customFormat="false" ht="12.75" hidden="false" customHeight="false" outlineLevel="0" collapsed="false">
      <c r="A6043" s="208" t="str">
        <f aca="false">B6043&amp;" "&amp;C6043&amp;" "&amp;D6043</f>
        <v> 0 Financial</v>
      </c>
      <c r="B6043" s="208" t="str">
        <f aca="false">IF((LEFT(N6043,2)="US"),"US","")</f>
        <v/>
      </c>
      <c r="C6043" s="208" t="n">
        <f aca="false">M6043</f>
        <v>0</v>
      </c>
      <c r="D6043" s="208" t="str">
        <f aca="false">IF(ISNUMBER(FIND("Phy",N6043))=TRUE(),"Physical","Financial")</f>
        <v>Financial</v>
      </c>
      <c r="E6043" s="208" t="e">
        <f aca="false">IF(VLOOKUP(S6043,'DD-Lookup'!$J$6:$L$50,3,FALSE())="Monthly",(YEAR(AC6043)-YEAR(AB6043))*12+MONTH(AC6043)-MONTH(AB6043)+1,(AC6043-AB6043+1))</f>
        <v>#N/A</v>
      </c>
      <c r="F6043" s="239" t="e">
        <f aca="false">E6043*SUM(P6043:Q6043)</f>
        <v>#N/A</v>
      </c>
    </row>
    <row r="6044" customFormat="false" ht="12.75" hidden="false" customHeight="false" outlineLevel="0" collapsed="false">
      <c r="A6044" s="208" t="str">
        <f aca="false">B6044&amp;" "&amp;C6044&amp;" "&amp;D6044</f>
        <v> 0 Financial</v>
      </c>
      <c r="B6044" s="208" t="str">
        <f aca="false">IF((LEFT(N6044,2)="US"),"US","")</f>
        <v/>
      </c>
      <c r="C6044" s="208" t="n">
        <f aca="false">M6044</f>
        <v>0</v>
      </c>
      <c r="D6044" s="208" t="str">
        <f aca="false">IF(ISNUMBER(FIND("Phy",N6044))=TRUE(),"Physical","Financial")</f>
        <v>Financial</v>
      </c>
      <c r="E6044" s="208" t="e">
        <f aca="false">IF(VLOOKUP(S6044,'DD-Lookup'!$J$6:$L$50,3,FALSE())="Monthly",(YEAR(AC6044)-YEAR(AB6044))*12+MONTH(AC6044)-MONTH(AB6044)+1,(AC6044-AB6044+1))</f>
        <v>#N/A</v>
      </c>
      <c r="F6044" s="239" t="e">
        <f aca="false">E6044*SUM(P6044:Q6044)</f>
        <v>#N/A</v>
      </c>
    </row>
    <row r="6045" customFormat="false" ht="12.75" hidden="false" customHeight="false" outlineLevel="0" collapsed="false">
      <c r="A6045" s="208" t="str">
        <f aca="false">B6045&amp;" "&amp;C6045&amp;" "&amp;D6045</f>
        <v> 0 Financial</v>
      </c>
      <c r="B6045" s="208" t="str">
        <f aca="false">IF((LEFT(N6045,2)="US"),"US","")</f>
        <v/>
      </c>
      <c r="C6045" s="208" t="n">
        <f aca="false">M6045</f>
        <v>0</v>
      </c>
      <c r="D6045" s="208" t="str">
        <f aca="false">IF(ISNUMBER(FIND("Phy",N6045))=TRUE(),"Physical","Financial")</f>
        <v>Financial</v>
      </c>
      <c r="E6045" s="208" t="e">
        <f aca="false">IF(VLOOKUP(S6045,'DD-Lookup'!$J$6:$L$50,3,FALSE())="Monthly",(YEAR(AC6045)-YEAR(AB6045))*12+MONTH(AC6045)-MONTH(AB6045)+1,(AC6045-AB6045+1))</f>
        <v>#N/A</v>
      </c>
      <c r="F6045" s="239" t="e">
        <f aca="false">E6045*SUM(P6045:Q6045)</f>
        <v>#N/A</v>
      </c>
    </row>
    <row r="6046" customFormat="false" ht="12.75" hidden="false" customHeight="false" outlineLevel="0" collapsed="false">
      <c r="A6046" s="208" t="str">
        <f aca="false">B6046&amp;" "&amp;C6046&amp;" "&amp;D6046</f>
        <v> 0 Financial</v>
      </c>
      <c r="B6046" s="208" t="str">
        <f aca="false">IF((LEFT(N6046,2)="US"),"US","")</f>
        <v/>
      </c>
      <c r="C6046" s="208" t="n">
        <f aca="false">M6046</f>
        <v>0</v>
      </c>
      <c r="D6046" s="208" t="str">
        <f aca="false">IF(ISNUMBER(FIND("Phy",N6046))=TRUE(),"Physical","Financial")</f>
        <v>Financial</v>
      </c>
      <c r="E6046" s="208" t="e">
        <f aca="false">IF(VLOOKUP(S6046,'DD-Lookup'!$J$6:$L$50,3,FALSE())="Monthly",(YEAR(AC6046)-YEAR(AB6046))*12+MONTH(AC6046)-MONTH(AB6046)+1,(AC6046-AB6046+1))</f>
        <v>#N/A</v>
      </c>
      <c r="F6046" s="239" t="e">
        <f aca="false">E6046*SUM(P6046:Q6046)</f>
        <v>#N/A</v>
      </c>
    </row>
    <row r="6047" customFormat="false" ht="12.75" hidden="false" customHeight="false" outlineLevel="0" collapsed="false">
      <c r="A6047" s="208" t="str">
        <f aca="false">B6047&amp;" "&amp;C6047&amp;" "&amp;D6047</f>
        <v> 0 Financial</v>
      </c>
      <c r="B6047" s="208" t="str">
        <f aca="false">IF((LEFT(N6047,2)="US"),"US","")</f>
        <v/>
      </c>
      <c r="C6047" s="208" t="n">
        <f aca="false">M6047</f>
        <v>0</v>
      </c>
      <c r="D6047" s="208" t="str">
        <f aca="false">IF(ISNUMBER(FIND("Phy",N6047))=TRUE(),"Physical","Financial")</f>
        <v>Financial</v>
      </c>
      <c r="E6047" s="208" t="e">
        <f aca="false">IF(VLOOKUP(S6047,'DD-Lookup'!$J$6:$L$50,3,FALSE())="Monthly",(YEAR(AC6047)-YEAR(AB6047))*12+MONTH(AC6047)-MONTH(AB6047)+1,(AC6047-AB6047+1))</f>
        <v>#N/A</v>
      </c>
      <c r="F6047" s="239" t="e">
        <f aca="false">E6047*SUM(P6047:Q6047)</f>
        <v>#N/A</v>
      </c>
    </row>
    <row r="6048" customFormat="false" ht="12.75" hidden="false" customHeight="false" outlineLevel="0" collapsed="false">
      <c r="A6048" s="208" t="str">
        <f aca="false">B6048&amp;" "&amp;C6048&amp;" "&amp;D6048</f>
        <v> 0 Financial</v>
      </c>
      <c r="B6048" s="208" t="str">
        <f aca="false">IF((LEFT(N6048,2)="US"),"US","")</f>
        <v/>
      </c>
      <c r="C6048" s="208" t="n">
        <f aca="false">M6048</f>
        <v>0</v>
      </c>
      <c r="D6048" s="208" t="str">
        <f aca="false">IF(ISNUMBER(FIND("Phy",N6048))=TRUE(),"Physical","Financial")</f>
        <v>Financial</v>
      </c>
      <c r="E6048" s="208" t="e">
        <f aca="false">IF(VLOOKUP(S6048,'DD-Lookup'!$J$6:$L$50,3,FALSE())="Monthly",(YEAR(AC6048)-YEAR(AB6048))*12+MONTH(AC6048)-MONTH(AB6048)+1,(AC6048-AB6048+1))</f>
        <v>#N/A</v>
      </c>
      <c r="F6048" s="239" t="e">
        <f aca="false">E6048*SUM(P6048:Q6048)</f>
        <v>#N/A</v>
      </c>
    </row>
    <row r="6049" customFormat="false" ht="12.75" hidden="false" customHeight="false" outlineLevel="0" collapsed="false">
      <c r="A6049" s="208" t="str">
        <f aca="false">B6049&amp;" "&amp;C6049&amp;" "&amp;D6049</f>
        <v> 0 Financial</v>
      </c>
      <c r="B6049" s="208" t="str">
        <f aca="false">IF((LEFT(N6049,2)="US"),"US","")</f>
        <v/>
      </c>
      <c r="C6049" s="208" t="n">
        <f aca="false">M6049</f>
        <v>0</v>
      </c>
      <c r="D6049" s="208" t="str">
        <f aca="false">IF(ISNUMBER(FIND("Phy",N6049))=TRUE(),"Physical","Financial")</f>
        <v>Financial</v>
      </c>
      <c r="E6049" s="208" t="e">
        <f aca="false">IF(VLOOKUP(S6049,'DD-Lookup'!$J$6:$L$50,3,FALSE())="Monthly",(YEAR(AC6049)-YEAR(AB6049))*12+MONTH(AC6049)-MONTH(AB6049)+1,(AC6049-AB6049+1))</f>
        <v>#N/A</v>
      </c>
      <c r="F6049" s="239" t="e">
        <f aca="false">E6049*SUM(P6049:Q6049)</f>
        <v>#N/A</v>
      </c>
    </row>
    <row r="6050" customFormat="false" ht="12.75" hidden="false" customHeight="false" outlineLevel="0" collapsed="false">
      <c r="A6050" s="208" t="str">
        <f aca="false">B6050&amp;" "&amp;C6050&amp;" "&amp;D6050</f>
        <v> 0 Financial</v>
      </c>
      <c r="B6050" s="208" t="str">
        <f aca="false">IF((LEFT(N6050,2)="US"),"US","")</f>
        <v/>
      </c>
      <c r="C6050" s="208" t="n">
        <f aca="false">M6050</f>
        <v>0</v>
      </c>
      <c r="D6050" s="208" t="str">
        <f aca="false">IF(ISNUMBER(FIND("Phy",N6050))=TRUE(),"Physical","Financial")</f>
        <v>Financial</v>
      </c>
      <c r="E6050" s="208" t="e">
        <f aca="false">IF(VLOOKUP(S6050,'DD-Lookup'!$J$6:$L$50,3,FALSE())="Monthly",(YEAR(AC6050)-YEAR(AB6050))*12+MONTH(AC6050)-MONTH(AB6050)+1,(AC6050-AB6050+1))</f>
        <v>#N/A</v>
      </c>
      <c r="F6050" s="239" t="e">
        <f aca="false">E6050*SUM(P6050:Q6050)</f>
        <v>#N/A</v>
      </c>
    </row>
    <row r="6051" customFormat="false" ht="12.75" hidden="false" customHeight="false" outlineLevel="0" collapsed="false">
      <c r="A6051" s="208" t="str">
        <f aca="false">B6051&amp;" "&amp;C6051&amp;" "&amp;D6051</f>
        <v> 0 Financial</v>
      </c>
      <c r="B6051" s="208" t="str">
        <f aca="false">IF((LEFT(N6051,2)="US"),"US","")</f>
        <v/>
      </c>
      <c r="C6051" s="208" t="n">
        <f aca="false">M6051</f>
        <v>0</v>
      </c>
      <c r="D6051" s="208" t="str">
        <f aca="false">IF(ISNUMBER(FIND("Phy",N6051))=TRUE(),"Physical","Financial")</f>
        <v>Financial</v>
      </c>
      <c r="E6051" s="208" t="e">
        <f aca="false">IF(VLOOKUP(S6051,'DD-Lookup'!$J$6:$L$50,3,FALSE())="Monthly",(YEAR(AC6051)-YEAR(AB6051))*12+MONTH(AC6051)-MONTH(AB6051)+1,(AC6051-AB6051+1))</f>
        <v>#N/A</v>
      </c>
      <c r="F6051" s="239" t="e">
        <f aca="false">E6051*SUM(P6051:Q6051)</f>
        <v>#N/A</v>
      </c>
    </row>
    <row r="6052" customFormat="false" ht="12.75" hidden="false" customHeight="false" outlineLevel="0" collapsed="false">
      <c r="A6052" s="208" t="str">
        <f aca="false">B6052&amp;" "&amp;C6052&amp;" "&amp;D6052</f>
        <v> 0 Financial</v>
      </c>
      <c r="B6052" s="208" t="str">
        <f aca="false">IF((LEFT(N6052,2)="US"),"US","")</f>
        <v/>
      </c>
      <c r="C6052" s="208" t="n">
        <f aca="false">M6052</f>
        <v>0</v>
      </c>
      <c r="D6052" s="208" t="str">
        <f aca="false">IF(ISNUMBER(FIND("Phy",N6052))=TRUE(),"Physical","Financial")</f>
        <v>Financial</v>
      </c>
      <c r="E6052" s="208" t="e">
        <f aca="false">IF(VLOOKUP(S6052,'DD-Lookup'!$J$6:$L$50,3,FALSE())="Monthly",(YEAR(AC6052)-YEAR(AB6052))*12+MONTH(AC6052)-MONTH(AB6052)+1,(AC6052-AB6052+1))</f>
        <v>#N/A</v>
      </c>
      <c r="F6052" s="239" t="e">
        <f aca="false">E6052*SUM(P6052:Q6052)</f>
        <v>#N/A</v>
      </c>
    </row>
    <row r="6053" customFormat="false" ht="12.75" hidden="false" customHeight="false" outlineLevel="0" collapsed="false">
      <c r="A6053" s="208" t="str">
        <f aca="false">B6053&amp;" "&amp;C6053&amp;" "&amp;D6053</f>
        <v> 0 Financial</v>
      </c>
      <c r="B6053" s="208" t="str">
        <f aca="false">IF((LEFT(N6053,2)="US"),"US","")</f>
        <v/>
      </c>
      <c r="C6053" s="208" t="n">
        <f aca="false">M6053</f>
        <v>0</v>
      </c>
      <c r="D6053" s="208" t="str">
        <f aca="false">IF(ISNUMBER(FIND("Phy",N6053))=TRUE(),"Physical","Financial")</f>
        <v>Financial</v>
      </c>
      <c r="E6053" s="208" t="e">
        <f aca="false">IF(VLOOKUP(S6053,'DD-Lookup'!$J$6:$L$50,3,FALSE())="Monthly",(YEAR(AC6053)-YEAR(AB6053))*12+MONTH(AC6053)-MONTH(AB6053)+1,(AC6053-AB6053+1))</f>
        <v>#N/A</v>
      </c>
      <c r="F6053" s="239" t="e">
        <f aca="false">E6053*SUM(P6053:Q6053)</f>
        <v>#N/A</v>
      </c>
    </row>
    <row r="6054" customFormat="false" ht="12.75" hidden="false" customHeight="false" outlineLevel="0" collapsed="false">
      <c r="A6054" s="208" t="str">
        <f aca="false">B6054&amp;" "&amp;C6054&amp;" "&amp;D6054</f>
        <v> 0 Financial</v>
      </c>
      <c r="B6054" s="208" t="str">
        <f aca="false">IF((LEFT(N6054,2)="US"),"US","")</f>
        <v/>
      </c>
      <c r="C6054" s="208" t="n">
        <f aca="false">M6054</f>
        <v>0</v>
      </c>
      <c r="D6054" s="208" t="str">
        <f aca="false">IF(ISNUMBER(FIND("Phy",N6054))=TRUE(),"Physical","Financial")</f>
        <v>Financial</v>
      </c>
      <c r="E6054" s="208" t="e">
        <f aca="false">IF(VLOOKUP(S6054,'DD-Lookup'!$J$6:$L$50,3,FALSE())="Monthly",(YEAR(AC6054)-YEAR(AB6054))*12+MONTH(AC6054)-MONTH(AB6054)+1,(AC6054-AB6054+1))</f>
        <v>#N/A</v>
      </c>
      <c r="F6054" s="239" t="e">
        <f aca="false">E6054*SUM(P6054:Q6054)</f>
        <v>#N/A</v>
      </c>
    </row>
    <row r="6055" customFormat="false" ht="12.75" hidden="false" customHeight="false" outlineLevel="0" collapsed="false">
      <c r="A6055" s="208" t="str">
        <f aca="false">B6055&amp;" "&amp;C6055&amp;" "&amp;D6055</f>
        <v> 0 Financial</v>
      </c>
      <c r="B6055" s="208" t="str">
        <f aca="false">IF((LEFT(N6055,2)="US"),"US","")</f>
        <v/>
      </c>
      <c r="C6055" s="208" t="n">
        <f aca="false">M6055</f>
        <v>0</v>
      </c>
      <c r="D6055" s="208" t="str">
        <f aca="false">IF(ISNUMBER(FIND("Phy",N6055))=TRUE(),"Physical","Financial")</f>
        <v>Financial</v>
      </c>
      <c r="E6055" s="208" t="e">
        <f aca="false">IF(VLOOKUP(S6055,'DD-Lookup'!$J$6:$L$50,3,FALSE())="Monthly",(YEAR(AC6055)-YEAR(AB6055))*12+MONTH(AC6055)-MONTH(AB6055)+1,(AC6055-AB6055+1))</f>
        <v>#N/A</v>
      </c>
      <c r="F6055" s="239" t="e">
        <f aca="false">E6055*SUM(P6055:Q6055)</f>
        <v>#N/A</v>
      </c>
    </row>
    <row r="6056" customFormat="false" ht="12.75" hidden="false" customHeight="false" outlineLevel="0" collapsed="false">
      <c r="A6056" s="208" t="str">
        <f aca="false">B6056&amp;" "&amp;C6056&amp;" "&amp;D6056</f>
        <v> 0 Financial</v>
      </c>
      <c r="B6056" s="208" t="str">
        <f aca="false">IF((LEFT(N6056,2)="US"),"US","")</f>
        <v/>
      </c>
      <c r="C6056" s="208" t="n">
        <f aca="false">M6056</f>
        <v>0</v>
      </c>
      <c r="D6056" s="208" t="str">
        <f aca="false">IF(ISNUMBER(FIND("Phy",N6056))=TRUE(),"Physical","Financial")</f>
        <v>Financial</v>
      </c>
      <c r="E6056" s="208" t="e">
        <f aca="false">IF(VLOOKUP(S6056,'DD-Lookup'!$J$6:$L$50,3,FALSE())="Monthly",(YEAR(AC6056)-YEAR(AB6056))*12+MONTH(AC6056)-MONTH(AB6056)+1,(AC6056-AB6056+1))</f>
        <v>#N/A</v>
      </c>
      <c r="F6056" s="239" t="e">
        <f aca="false">E6056*SUM(P6056:Q6056)</f>
        <v>#N/A</v>
      </c>
    </row>
    <row r="6057" customFormat="false" ht="12.75" hidden="false" customHeight="false" outlineLevel="0" collapsed="false">
      <c r="A6057" s="208" t="str">
        <f aca="false">B6057&amp;" "&amp;C6057&amp;" "&amp;D6057</f>
        <v> 0 Financial</v>
      </c>
      <c r="B6057" s="208" t="str">
        <f aca="false">IF((LEFT(N6057,2)="US"),"US","")</f>
        <v/>
      </c>
      <c r="C6057" s="208" t="n">
        <f aca="false">M6057</f>
        <v>0</v>
      </c>
      <c r="D6057" s="208" t="str">
        <f aca="false">IF(ISNUMBER(FIND("Phy",N6057))=TRUE(),"Physical","Financial")</f>
        <v>Financial</v>
      </c>
      <c r="E6057" s="208" t="e">
        <f aca="false">IF(VLOOKUP(S6057,'DD-Lookup'!$J$6:$L$50,3,FALSE())="Monthly",(YEAR(AC6057)-YEAR(AB6057))*12+MONTH(AC6057)-MONTH(AB6057)+1,(AC6057-AB6057+1))</f>
        <v>#N/A</v>
      </c>
      <c r="F6057" s="239" t="e">
        <f aca="false">E6057*SUM(P6057:Q6057)</f>
        <v>#N/A</v>
      </c>
    </row>
    <row r="6058" customFormat="false" ht="12.75" hidden="false" customHeight="false" outlineLevel="0" collapsed="false">
      <c r="A6058" s="208" t="str">
        <f aca="false">B6058&amp;" "&amp;C6058&amp;" "&amp;D6058</f>
        <v> 0 Financial</v>
      </c>
      <c r="B6058" s="208" t="str">
        <f aca="false">IF((LEFT(N6058,2)="US"),"US","")</f>
        <v/>
      </c>
      <c r="C6058" s="208" t="n">
        <f aca="false">M6058</f>
        <v>0</v>
      </c>
      <c r="D6058" s="208" t="str">
        <f aca="false">IF(ISNUMBER(FIND("Phy",N6058))=TRUE(),"Physical","Financial")</f>
        <v>Financial</v>
      </c>
      <c r="E6058" s="208" t="e">
        <f aca="false">IF(VLOOKUP(S6058,'DD-Lookup'!$J$6:$L$50,3,FALSE())="Monthly",(YEAR(AC6058)-YEAR(AB6058))*12+MONTH(AC6058)-MONTH(AB6058)+1,(AC6058-AB6058+1))</f>
        <v>#N/A</v>
      </c>
      <c r="F6058" s="239" t="e">
        <f aca="false">E6058*SUM(P6058:Q6058)</f>
        <v>#N/A</v>
      </c>
    </row>
    <row r="6059" customFormat="false" ht="12.75" hidden="false" customHeight="false" outlineLevel="0" collapsed="false">
      <c r="A6059" s="208" t="str">
        <f aca="false">B6059&amp;" "&amp;C6059&amp;" "&amp;D6059</f>
        <v> 0 Financial</v>
      </c>
      <c r="B6059" s="208" t="str">
        <f aca="false">IF((LEFT(N6059,2)="US"),"US","")</f>
        <v/>
      </c>
      <c r="C6059" s="208" t="n">
        <f aca="false">M6059</f>
        <v>0</v>
      </c>
      <c r="D6059" s="208" t="str">
        <f aca="false">IF(ISNUMBER(FIND("Phy",N6059))=TRUE(),"Physical","Financial")</f>
        <v>Financial</v>
      </c>
      <c r="E6059" s="208" t="e">
        <f aca="false">IF(VLOOKUP(S6059,'DD-Lookup'!$J$6:$L$50,3,FALSE())="Monthly",(YEAR(AC6059)-YEAR(AB6059))*12+MONTH(AC6059)-MONTH(AB6059)+1,(AC6059-AB6059+1))</f>
        <v>#N/A</v>
      </c>
      <c r="F6059" s="239" t="e">
        <f aca="false">E6059*SUM(P6059:Q6059)</f>
        <v>#N/A</v>
      </c>
    </row>
    <row r="6060" customFormat="false" ht="12.75" hidden="false" customHeight="false" outlineLevel="0" collapsed="false">
      <c r="A6060" s="208" t="str">
        <f aca="false">B6060&amp;" "&amp;C6060&amp;" "&amp;D6060</f>
        <v> 0 Financial</v>
      </c>
      <c r="B6060" s="208" t="str">
        <f aca="false">IF((LEFT(N6060,2)="US"),"US","")</f>
        <v/>
      </c>
      <c r="C6060" s="208" t="n">
        <f aca="false">M6060</f>
        <v>0</v>
      </c>
      <c r="D6060" s="208" t="str">
        <f aca="false">IF(ISNUMBER(FIND("Phy",N6060))=TRUE(),"Physical","Financial")</f>
        <v>Financial</v>
      </c>
      <c r="E6060" s="208" t="e">
        <f aca="false">IF(VLOOKUP(S6060,'DD-Lookup'!$J$6:$L$50,3,FALSE())="Monthly",(YEAR(AC6060)-YEAR(AB6060))*12+MONTH(AC6060)-MONTH(AB6060)+1,(AC6060-AB6060+1))</f>
        <v>#N/A</v>
      </c>
      <c r="F6060" s="239" t="e">
        <f aca="false">E6060*SUM(P6060:Q6060)</f>
        <v>#N/A</v>
      </c>
    </row>
    <row r="6061" customFormat="false" ht="12.75" hidden="false" customHeight="false" outlineLevel="0" collapsed="false">
      <c r="A6061" s="208" t="str">
        <f aca="false">B6061&amp;" "&amp;C6061&amp;" "&amp;D6061</f>
        <v> 0 Financial</v>
      </c>
      <c r="B6061" s="208" t="str">
        <f aca="false">IF((LEFT(N6061,2)="US"),"US","")</f>
        <v/>
      </c>
      <c r="C6061" s="208" t="n">
        <f aca="false">M6061</f>
        <v>0</v>
      </c>
      <c r="D6061" s="208" t="str">
        <f aca="false">IF(ISNUMBER(FIND("Phy",N6061))=TRUE(),"Physical","Financial")</f>
        <v>Financial</v>
      </c>
      <c r="E6061" s="208" t="e">
        <f aca="false">IF(VLOOKUP(S6061,'DD-Lookup'!$J$6:$L$50,3,FALSE())="Monthly",(YEAR(AC6061)-YEAR(AB6061))*12+MONTH(AC6061)-MONTH(AB6061)+1,(AC6061-AB6061+1))</f>
        <v>#N/A</v>
      </c>
      <c r="F6061" s="239" t="e">
        <f aca="false">E6061*SUM(P6061:Q6061)</f>
        <v>#N/A</v>
      </c>
    </row>
    <row r="6062" customFormat="false" ht="12.75" hidden="false" customHeight="false" outlineLevel="0" collapsed="false">
      <c r="A6062" s="208" t="str">
        <f aca="false">B6062&amp;" "&amp;C6062&amp;" "&amp;D6062</f>
        <v> 0 Financial</v>
      </c>
      <c r="B6062" s="208" t="str">
        <f aca="false">IF((LEFT(N6062,2)="US"),"US","")</f>
        <v/>
      </c>
      <c r="C6062" s="208" t="n">
        <f aca="false">M6062</f>
        <v>0</v>
      </c>
      <c r="D6062" s="208" t="str">
        <f aca="false">IF(ISNUMBER(FIND("Phy",N6062))=TRUE(),"Physical","Financial")</f>
        <v>Financial</v>
      </c>
      <c r="E6062" s="208" t="e">
        <f aca="false">IF(VLOOKUP(S6062,'DD-Lookup'!$J$6:$L$50,3,FALSE())="Monthly",(YEAR(AC6062)-YEAR(AB6062))*12+MONTH(AC6062)-MONTH(AB6062)+1,(AC6062-AB6062+1))</f>
        <v>#N/A</v>
      </c>
      <c r="F6062" s="239" t="e">
        <f aca="false">E6062*SUM(P6062:Q6062)</f>
        <v>#N/A</v>
      </c>
    </row>
    <row r="6063" customFormat="false" ht="12.75" hidden="false" customHeight="false" outlineLevel="0" collapsed="false">
      <c r="A6063" s="208" t="str">
        <f aca="false">B6063&amp;" "&amp;C6063&amp;" "&amp;D6063</f>
        <v> 0 Financial</v>
      </c>
      <c r="B6063" s="208" t="str">
        <f aca="false">IF((LEFT(N6063,2)="US"),"US","")</f>
        <v/>
      </c>
      <c r="C6063" s="208" t="n">
        <f aca="false">M6063</f>
        <v>0</v>
      </c>
      <c r="D6063" s="208" t="str">
        <f aca="false">IF(ISNUMBER(FIND("Phy",N6063))=TRUE(),"Physical","Financial")</f>
        <v>Financial</v>
      </c>
      <c r="E6063" s="208" t="e">
        <f aca="false">IF(VLOOKUP(S6063,'DD-Lookup'!$J$6:$L$50,3,FALSE())="Monthly",(YEAR(AC6063)-YEAR(AB6063))*12+MONTH(AC6063)-MONTH(AB6063)+1,(AC6063-AB6063+1))</f>
        <v>#N/A</v>
      </c>
      <c r="F6063" s="239" t="e">
        <f aca="false">E6063*SUM(P6063:Q6063)</f>
        <v>#N/A</v>
      </c>
    </row>
    <row r="6064" customFormat="false" ht="12.75" hidden="false" customHeight="false" outlineLevel="0" collapsed="false">
      <c r="A6064" s="208" t="str">
        <f aca="false">B6064&amp;" "&amp;C6064&amp;" "&amp;D6064</f>
        <v> 0 Financial</v>
      </c>
      <c r="B6064" s="208" t="str">
        <f aca="false">IF((LEFT(N6064,2)="US"),"US","")</f>
        <v/>
      </c>
      <c r="C6064" s="208" t="n">
        <f aca="false">M6064</f>
        <v>0</v>
      </c>
      <c r="D6064" s="208" t="str">
        <f aca="false">IF(ISNUMBER(FIND("Phy",N6064))=TRUE(),"Physical","Financial")</f>
        <v>Financial</v>
      </c>
      <c r="E6064" s="208" t="e">
        <f aca="false">IF(VLOOKUP(S6064,'DD-Lookup'!$J$6:$L$50,3,FALSE())="Monthly",(YEAR(AC6064)-YEAR(AB6064))*12+MONTH(AC6064)-MONTH(AB6064)+1,(AC6064-AB6064+1))</f>
        <v>#N/A</v>
      </c>
      <c r="F6064" s="239" t="e">
        <f aca="false">E6064*SUM(P6064:Q6064)</f>
        <v>#N/A</v>
      </c>
    </row>
    <row r="6065" customFormat="false" ht="12.75" hidden="false" customHeight="false" outlineLevel="0" collapsed="false">
      <c r="A6065" s="208" t="str">
        <f aca="false">B6065&amp;" "&amp;C6065&amp;" "&amp;D6065</f>
        <v> 0 Financial</v>
      </c>
      <c r="B6065" s="208" t="str">
        <f aca="false">IF((LEFT(N6065,2)="US"),"US","")</f>
        <v/>
      </c>
      <c r="C6065" s="208" t="n">
        <f aca="false">M6065</f>
        <v>0</v>
      </c>
      <c r="D6065" s="208" t="str">
        <f aca="false">IF(ISNUMBER(FIND("Phy",N6065))=TRUE(),"Physical","Financial")</f>
        <v>Financial</v>
      </c>
      <c r="E6065" s="208" t="e">
        <f aca="false">IF(VLOOKUP(S6065,'DD-Lookup'!$J$6:$L$50,3,FALSE())="Monthly",(YEAR(AC6065)-YEAR(AB6065))*12+MONTH(AC6065)-MONTH(AB6065)+1,(AC6065-AB6065+1))</f>
        <v>#N/A</v>
      </c>
      <c r="F6065" s="239" t="e">
        <f aca="false">E6065*SUM(P6065:Q6065)</f>
        <v>#N/A</v>
      </c>
    </row>
    <row r="6066" customFormat="false" ht="12.75" hidden="false" customHeight="false" outlineLevel="0" collapsed="false">
      <c r="A6066" s="208" t="str">
        <f aca="false">B6066&amp;" "&amp;C6066&amp;" "&amp;D6066</f>
        <v> 0 Financial</v>
      </c>
      <c r="B6066" s="208" t="str">
        <f aca="false">IF((LEFT(N6066,2)="US"),"US","")</f>
        <v/>
      </c>
      <c r="C6066" s="208" t="n">
        <f aca="false">M6066</f>
        <v>0</v>
      </c>
      <c r="D6066" s="208" t="str">
        <f aca="false">IF(ISNUMBER(FIND("Phy",N6066))=TRUE(),"Physical","Financial")</f>
        <v>Financial</v>
      </c>
      <c r="E6066" s="208" t="e">
        <f aca="false">IF(VLOOKUP(S6066,'DD-Lookup'!$J$6:$L$50,3,FALSE())="Monthly",(YEAR(AC6066)-YEAR(AB6066))*12+MONTH(AC6066)-MONTH(AB6066)+1,(AC6066-AB6066+1))</f>
        <v>#N/A</v>
      </c>
      <c r="F6066" s="239" t="e">
        <f aca="false">E6066*SUM(P6066:Q6066)</f>
        <v>#N/A</v>
      </c>
    </row>
    <row r="6067" customFormat="false" ht="12.75" hidden="false" customHeight="false" outlineLevel="0" collapsed="false">
      <c r="A6067" s="208" t="str">
        <f aca="false">B6067&amp;" "&amp;C6067&amp;" "&amp;D6067</f>
        <v> 0 Financial</v>
      </c>
      <c r="B6067" s="208" t="str">
        <f aca="false">IF((LEFT(N6067,2)="US"),"US","")</f>
        <v/>
      </c>
      <c r="C6067" s="208" t="n">
        <f aca="false">M6067</f>
        <v>0</v>
      </c>
      <c r="D6067" s="208" t="str">
        <f aca="false">IF(ISNUMBER(FIND("Phy",N6067))=TRUE(),"Physical","Financial")</f>
        <v>Financial</v>
      </c>
      <c r="E6067" s="208" t="e">
        <f aca="false">IF(VLOOKUP(S6067,'DD-Lookup'!$J$6:$L$50,3,FALSE())="Monthly",(YEAR(AC6067)-YEAR(AB6067))*12+MONTH(AC6067)-MONTH(AB6067)+1,(AC6067-AB6067+1))</f>
        <v>#N/A</v>
      </c>
      <c r="F6067" s="239" t="e">
        <f aca="false">E6067*SUM(P6067:Q6067)</f>
        <v>#N/A</v>
      </c>
    </row>
    <row r="6068" customFormat="false" ht="12.75" hidden="false" customHeight="false" outlineLevel="0" collapsed="false">
      <c r="A6068" s="208" t="str">
        <f aca="false">B6068&amp;" "&amp;C6068&amp;" "&amp;D6068</f>
        <v> 0 Financial</v>
      </c>
      <c r="B6068" s="208" t="str">
        <f aca="false">IF((LEFT(N6068,2)="US"),"US","")</f>
        <v/>
      </c>
      <c r="C6068" s="208" t="n">
        <f aca="false">M6068</f>
        <v>0</v>
      </c>
      <c r="D6068" s="208" t="str">
        <f aca="false">IF(ISNUMBER(FIND("Phy",N6068))=TRUE(),"Physical","Financial")</f>
        <v>Financial</v>
      </c>
      <c r="E6068" s="208" t="e">
        <f aca="false">IF(VLOOKUP(S6068,'DD-Lookup'!$J$6:$L$50,3,FALSE())="Monthly",(YEAR(AC6068)-YEAR(AB6068))*12+MONTH(AC6068)-MONTH(AB6068)+1,(AC6068-AB6068+1))</f>
        <v>#N/A</v>
      </c>
      <c r="F6068" s="239" t="e">
        <f aca="false">E6068*SUM(P6068:Q6068)</f>
        <v>#N/A</v>
      </c>
    </row>
    <row r="6069" customFormat="false" ht="12.75" hidden="false" customHeight="false" outlineLevel="0" collapsed="false">
      <c r="A6069" s="208" t="str">
        <f aca="false">B6069&amp;" "&amp;C6069&amp;" "&amp;D6069</f>
        <v> 0 Financial</v>
      </c>
      <c r="B6069" s="208" t="str">
        <f aca="false">IF((LEFT(N6069,2)="US"),"US","")</f>
        <v/>
      </c>
      <c r="C6069" s="208" t="n">
        <f aca="false">M6069</f>
        <v>0</v>
      </c>
      <c r="D6069" s="208" t="str">
        <f aca="false">IF(ISNUMBER(FIND("Phy",N6069))=TRUE(),"Physical","Financial")</f>
        <v>Financial</v>
      </c>
      <c r="E6069" s="208" t="e">
        <f aca="false">IF(VLOOKUP(S6069,'DD-Lookup'!$J$6:$L$50,3,FALSE())="Monthly",(YEAR(AC6069)-YEAR(AB6069))*12+MONTH(AC6069)-MONTH(AB6069)+1,(AC6069-AB6069+1))</f>
        <v>#N/A</v>
      </c>
      <c r="F6069" s="239" t="e">
        <f aca="false">E6069*SUM(P6069:Q6069)</f>
        <v>#N/A</v>
      </c>
    </row>
    <row r="6070" customFormat="false" ht="12.75" hidden="false" customHeight="false" outlineLevel="0" collapsed="false">
      <c r="A6070" s="208" t="str">
        <f aca="false">B6070&amp;" "&amp;C6070&amp;" "&amp;D6070</f>
        <v> 0 Financial</v>
      </c>
      <c r="B6070" s="208" t="str">
        <f aca="false">IF((LEFT(N6070,2)="US"),"US","")</f>
        <v/>
      </c>
      <c r="C6070" s="208" t="n">
        <f aca="false">M6070</f>
        <v>0</v>
      </c>
      <c r="D6070" s="208" t="str">
        <f aca="false">IF(ISNUMBER(FIND("Phy",N6070))=TRUE(),"Physical","Financial")</f>
        <v>Financial</v>
      </c>
      <c r="E6070" s="208" t="e">
        <f aca="false">IF(VLOOKUP(S6070,'DD-Lookup'!$J$6:$L$50,3,FALSE())="Monthly",(YEAR(AC6070)-YEAR(AB6070))*12+MONTH(AC6070)-MONTH(AB6070)+1,(AC6070-AB6070+1))</f>
        <v>#N/A</v>
      </c>
      <c r="F6070" s="239" t="e">
        <f aca="false">E6070*SUM(P6070:Q6070)</f>
        <v>#N/A</v>
      </c>
    </row>
    <row r="6071" customFormat="false" ht="12.75" hidden="false" customHeight="false" outlineLevel="0" collapsed="false">
      <c r="A6071" s="208" t="str">
        <f aca="false">B6071&amp;" "&amp;C6071&amp;" "&amp;D6071</f>
        <v> 0 Financial</v>
      </c>
      <c r="B6071" s="208" t="str">
        <f aca="false">IF((LEFT(N6071,2)="US"),"US","")</f>
        <v/>
      </c>
      <c r="C6071" s="208" t="n">
        <f aca="false">M6071</f>
        <v>0</v>
      </c>
      <c r="D6071" s="208" t="str">
        <f aca="false">IF(ISNUMBER(FIND("Phy",N6071))=TRUE(),"Physical","Financial")</f>
        <v>Financial</v>
      </c>
      <c r="E6071" s="208" t="e">
        <f aca="false">IF(VLOOKUP(S6071,'DD-Lookup'!$J$6:$L$50,3,FALSE())="Monthly",(YEAR(AC6071)-YEAR(AB6071))*12+MONTH(AC6071)-MONTH(AB6071)+1,(AC6071-AB6071+1))</f>
        <v>#N/A</v>
      </c>
      <c r="F6071" s="239" t="e">
        <f aca="false">E6071*SUM(P6071:Q6071)</f>
        <v>#N/A</v>
      </c>
    </row>
    <row r="6072" customFormat="false" ht="12.75" hidden="false" customHeight="false" outlineLevel="0" collapsed="false">
      <c r="A6072" s="208" t="str">
        <f aca="false">B6072&amp;" "&amp;C6072&amp;" "&amp;D6072</f>
        <v> 0 Financial</v>
      </c>
      <c r="B6072" s="208" t="str">
        <f aca="false">IF((LEFT(N6072,2)="US"),"US","")</f>
        <v/>
      </c>
      <c r="C6072" s="208" t="n">
        <f aca="false">M6072</f>
        <v>0</v>
      </c>
      <c r="D6072" s="208" t="str">
        <f aca="false">IF(ISNUMBER(FIND("Phy",N6072))=TRUE(),"Physical","Financial")</f>
        <v>Financial</v>
      </c>
      <c r="E6072" s="208" t="e">
        <f aca="false">IF(VLOOKUP(S6072,'DD-Lookup'!$J$6:$L$50,3,FALSE())="Monthly",(YEAR(AC6072)-YEAR(AB6072))*12+MONTH(AC6072)-MONTH(AB6072)+1,(AC6072-AB6072+1))</f>
        <v>#N/A</v>
      </c>
      <c r="F6072" s="239" t="e">
        <f aca="false">E6072*SUM(P6072:Q6072)</f>
        <v>#N/A</v>
      </c>
    </row>
    <row r="6073" customFormat="false" ht="12.75" hidden="false" customHeight="false" outlineLevel="0" collapsed="false">
      <c r="A6073" s="208" t="str">
        <f aca="false">B6073&amp;" "&amp;C6073&amp;" "&amp;D6073</f>
        <v> 0 Financial</v>
      </c>
      <c r="B6073" s="208" t="str">
        <f aca="false">IF((LEFT(N6073,2)="US"),"US","")</f>
        <v/>
      </c>
      <c r="C6073" s="208" t="n">
        <f aca="false">M6073</f>
        <v>0</v>
      </c>
      <c r="D6073" s="208" t="str">
        <f aca="false">IF(ISNUMBER(FIND("Phy",N6073))=TRUE(),"Physical","Financial")</f>
        <v>Financial</v>
      </c>
      <c r="E6073" s="208" t="e">
        <f aca="false">IF(VLOOKUP(S6073,'DD-Lookup'!$J$6:$L$50,3,FALSE())="Monthly",(YEAR(AC6073)-YEAR(AB6073))*12+MONTH(AC6073)-MONTH(AB6073)+1,(AC6073-AB6073+1))</f>
        <v>#N/A</v>
      </c>
      <c r="F6073" s="239" t="e">
        <f aca="false">E6073*SUM(P6073:Q6073)</f>
        <v>#N/A</v>
      </c>
    </row>
    <row r="6074" customFormat="false" ht="12.75" hidden="false" customHeight="false" outlineLevel="0" collapsed="false">
      <c r="A6074" s="208" t="str">
        <f aca="false">B6074&amp;" "&amp;C6074&amp;" "&amp;D6074</f>
        <v> 0 Financial</v>
      </c>
      <c r="B6074" s="208" t="str">
        <f aca="false">IF((LEFT(N6074,2)="US"),"US","")</f>
        <v/>
      </c>
      <c r="C6074" s="208" t="n">
        <f aca="false">M6074</f>
        <v>0</v>
      </c>
      <c r="D6074" s="208" t="str">
        <f aca="false">IF(ISNUMBER(FIND("Phy",N6074))=TRUE(),"Physical","Financial")</f>
        <v>Financial</v>
      </c>
      <c r="E6074" s="208" t="e">
        <f aca="false">IF(VLOOKUP(S6074,'DD-Lookup'!$J$6:$L$50,3,FALSE())="Monthly",(YEAR(AC6074)-YEAR(AB6074))*12+MONTH(AC6074)-MONTH(AB6074)+1,(AC6074-AB6074+1))</f>
        <v>#N/A</v>
      </c>
      <c r="F6074" s="239" t="e">
        <f aca="false">E6074*SUM(P6074:Q6074)</f>
        <v>#N/A</v>
      </c>
    </row>
    <row r="6075" customFormat="false" ht="12.75" hidden="false" customHeight="false" outlineLevel="0" collapsed="false">
      <c r="A6075" s="208" t="str">
        <f aca="false">B6075&amp;" "&amp;C6075&amp;" "&amp;D6075</f>
        <v> 0 Financial</v>
      </c>
      <c r="B6075" s="208" t="str">
        <f aca="false">IF((LEFT(N6075,2)="US"),"US","")</f>
        <v/>
      </c>
      <c r="C6075" s="208" t="n">
        <f aca="false">M6075</f>
        <v>0</v>
      </c>
      <c r="D6075" s="208" t="str">
        <f aca="false">IF(ISNUMBER(FIND("Phy",N6075))=TRUE(),"Physical","Financial")</f>
        <v>Financial</v>
      </c>
      <c r="E6075" s="208" t="e">
        <f aca="false">IF(VLOOKUP(S6075,'DD-Lookup'!$J$6:$L$50,3,FALSE())="Monthly",(YEAR(AC6075)-YEAR(AB6075))*12+MONTH(AC6075)-MONTH(AB6075)+1,(AC6075-AB6075+1))</f>
        <v>#N/A</v>
      </c>
      <c r="F6075" s="239" t="e">
        <f aca="false">E6075*SUM(P6075:Q6075)</f>
        <v>#N/A</v>
      </c>
    </row>
    <row r="6076" customFormat="false" ht="12.75" hidden="false" customHeight="false" outlineLevel="0" collapsed="false">
      <c r="A6076" s="208" t="str">
        <f aca="false">B6076&amp;" "&amp;C6076&amp;" "&amp;D6076</f>
        <v> 0 Financial</v>
      </c>
      <c r="B6076" s="208" t="str">
        <f aca="false">IF((LEFT(N6076,2)="US"),"US","")</f>
        <v/>
      </c>
      <c r="C6076" s="208" t="n">
        <f aca="false">M6076</f>
        <v>0</v>
      </c>
      <c r="D6076" s="208" t="str">
        <f aca="false">IF(ISNUMBER(FIND("Phy",N6076))=TRUE(),"Physical","Financial")</f>
        <v>Financial</v>
      </c>
      <c r="E6076" s="208" t="e">
        <f aca="false">IF(VLOOKUP(S6076,'DD-Lookup'!$J$6:$L$50,3,FALSE())="Monthly",(YEAR(AC6076)-YEAR(AB6076))*12+MONTH(AC6076)-MONTH(AB6076)+1,(AC6076-AB6076+1))</f>
        <v>#N/A</v>
      </c>
      <c r="F6076" s="239" t="e">
        <f aca="false">E6076*SUM(P6076:Q6076)</f>
        <v>#N/A</v>
      </c>
    </row>
    <row r="6077" customFormat="false" ht="12.75" hidden="false" customHeight="false" outlineLevel="0" collapsed="false">
      <c r="A6077" s="208" t="str">
        <f aca="false">B6077&amp;" "&amp;C6077&amp;" "&amp;D6077</f>
        <v> 0 Financial</v>
      </c>
      <c r="B6077" s="208" t="str">
        <f aca="false">IF((LEFT(N6077,2)="US"),"US","")</f>
        <v/>
      </c>
      <c r="C6077" s="208" t="n">
        <f aca="false">M6077</f>
        <v>0</v>
      </c>
      <c r="D6077" s="208" t="str">
        <f aca="false">IF(ISNUMBER(FIND("Phy",N6077))=TRUE(),"Physical","Financial")</f>
        <v>Financial</v>
      </c>
      <c r="E6077" s="208" t="e">
        <f aca="false">IF(VLOOKUP(S6077,'DD-Lookup'!$J$6:$L$50,3,FALSE())="Monthly",(YEAR(AC6077)-YEAR(AB6077))*12+MONTH(AC6077)-MONTH(AB6077)+1,(AC6077-AB6077+1))</f>
        <v>#N/A</v>
      </c>
      <c r="F6077" s="239" t="e">
        <f aca="false">E6077*SUM(P6077:Q6077)</f>
        <v>#N/A</v>
      </c>
    </row>
    <row r="6078" customFormat="false" ht="12.75" hidden="false" customHeight="false" outlineLevel="0" collapsed="false">
      <c r="A6078" s="208" t="str">
        <f aca="false">B6078&amp;" "&amp;C6078&amp;" "&amp;D6078</f>
        <v> 0 Financial</v>
      </c>
      <c r="B6078" s="208" t="str">
        <f aca="false">IF((LEFT(N6078,2)="US"),"US","")</f>
        <v/>
      </c>
      <c r="C6078" s="208" t="n">
        <f aca="false">M6078</f>
        <v>0</v>
      </c>
      <c r="D6078" s="208" t="str">
        <f aca="false">IF(ISNUMBER(FIND("Phy",N6078))=TRUE(),"Physical","Financial")</f>
        <v>Financial</v>
      </c>
      <c r="E6078" s="208" t="e">
        <f aca="false">IF(VLOOKUP(S6078,'DD-Lookup'!$J$6:$L$50,3,FALSE())="Monthly",(YEAR(AC6078)-YEAR(AB6078))*12+MONTH(AC6078)-MONTH(AB6078)+1,(AC6078-AB6078+1))</f>
        <v>#N/A</v>
      </c>
      <c r="F6078" s="239" t="e">
        <f aca="false">E6078*SUM(P6078:Q6078)</f>
        <v>#N/A</v>
      </c>
    </row>
    <row r="6079" customFormat="false" ht="12.75" hidden="false" customHeight="false" outlineLevel="0" collapsed="false">
      <c r="A6079" s="208" t="str">
        <f aca="false">B6079&amp;" "&amp;C6079&amp;" "&amp;D6079</f>
        <v> 0 Financial</v>
      </c>
      <c r="B6079" s="208" t="str">
        <f aca="false">IF((LEFT(N6079,2)="US"),"US","")</f>
        <v/>
      </c>
      <c r="C6079" s="208" t="n">
        <f aca="false">M6079</f>
        <v>0</v>
      </c>
      <c r="D6079" s="208" t="str">
        <f aca="false">IF(ISNUMBER(FIND("Phy",N6079))=TRUE(),"Physical","Financial")</f>
        <v>Financial</v>
      </c>
      <c r="E6079" s="208" t="e">
        <f aca="false">IF(VLOOKUP(S6079,'DD-Lookup'!$J$6:$L$50,3,FALSE())="Monthly",(YEAR(AC6079)-YEAR(AB6079))*12+MONTH(AC6079)-MONTH(AB6079)+1,(AC6079-AB6079+1))</f>
        <v>#N/A</v>
      </c>
      <c r="F6079" s="239" t="e">
        <f aca="false">E6079*SUM(P6079:Q6079)</f>
        <v>#N/A</v>
      </c>
    </row>
    <row r="6080" customFormat="false" ht="12.75" hidden="false" customHeight="false" outlineLevel="0" collapsed="false">
      <c r="A6080" s="208" t="str">
        <f aca="false">B6080&amp;" "&amp;C6080&amp;" "&amp;D6080</f>
        <v> 0 Financial</v>
      </c>
      <c r="B6080" s="208" t="str">
        <f aca="false">IF((LEFT(N6080,2)="US"),"US","")</f>
        <v/>
      </c>
      <c r="C6080" s="208" t="n">
        <f aca="false">M6080</f>
        <v>0</v>
      </c>
      <c r="D6080" s="208" t="str">
        <f aca="false">IF(ISNUMBER(FIND("Phy",N6080))=TRUE(),"Physical","Financial")</f>
        <v>Financial</v>
      </c>
      <c r="E6080" s="208" t="e">
        <f aca="false">IF(VLOOKUP(S6080,'DD-Lookup'!$J$6:$L$50,3,FALSE())="Monthly",(YEAR(AC6080)-YEAR(AB6080))*12+MONTH(AC6080)-MONTH(AB6080)+1,(AC6080-AB6080+1))</f>
        <v>#N/A</v>
      </c>
      <c r="F6080" s="239" t="e">
        <f aca="false">E6080*SUM(P6080:Q6080)</f>
        <v>#N/A</v>
      </c>
    </row>
    <row r="6081" customFormat="false" ht="12.75" hidden="false" customHeight="false" outlineLevel="0" collapsed="false">
      <c r="A6081" s="208" t="str">
        <f aca="false">B6081&amp;" "&amp;C6081&amp;" "&amp;D6081</f>
        <v> 0 Financial</v>
      </c>
      <c r="B6081" s="208" t="str">
        <f aca="false">IF((LEFT(N6081,2)="US"),"US","")</f>
        <v/>
      </c>
      <c r="C6081" s="208" t="n">
        <f aca="false">M6081</f>
        <v>0</v>
      </c>
      <c r="D6081" s="208" t="str">
        <f aca="false">IF(ISNUMBER(FIND("Phy",N6081))=TRUE(),"Physical","Financial")</f>
        <v>Financial</v>
      </c>
      <c r="E6081" s="208" t="e">
        <f aca="false">IF(VLOOKUP(S6081,'DD-Lookup'!$J$6:$L$50,3,FALSE())="Monthly",(YEAR(AC6081)-YEAR(AB6081))*12+MONTH(AC6081)-MONTH(AB6081)+1,(AC6081-AB6081+1))</f>
        <v>#N/A</v>
      </c>
      <c r="F6081" s="239" t="e">
        <f aca="false">E6081*SUM(P6081:Q6081)</f>
        <v>#N/A</v>
      </c>
    </row>
    <row r="6082" customFormat="false" ht="12.75" hidden="false" customHeight="false" outlineLevel="0" collapsed="false">
      <c r="A6082" s="208" t="str">
        <f aca="false">B6082&amp;" "&amp;C6082&amp;" "&amp;D6082</f>
        <v> 0 Financial</v>
      </c>
      <c r="B6082" s="208" t="str">
        <f aca="false">IF((LEFT(N6082,2)="US"),"US","")</f>
        <v/>
      </c>
      <c r="C6082" s="208" t="n">
        <f aca="false">M6082</f>
        <v>0</v>
      </c>
      <c r="D6082" s="208" t="str">
        <f aca="false">IF(ISNUMBER(FIND("Phy",N6082))=TRUE(),"Physical","Financial")</f>
        <v>Financial</v>
      </c>
      <c r="E6082" s="208" t="e">
        <f aca="false">IF(VLOOKUP(S6082,'DD-Lookup'!$J$6:$L$50,3,FALSE())="Monthly",(YEAR(AC6082)-YEAR(AB6082))*12+MONTH(AC6082)-MONTH(AB6082)+1,(AC6082-AB6082+1))</f>
        <v>#N/A</v>
      </c>
      <c r="F6082" s="239" t="e">
        <f aca="false">E6082*SUM(P6082:Q6082)</f>
        <v>#N/A</v>
      </c>
    </row>
    <row r="6083" customFormat="false" ht="12.75" hidden="false" customHeight="false" outlineLevel="0" collapsed="false">
      <c r="A6083" s="208" t="str">
        <f aca="false">B6083&amp;" "&amp;C6083&amp;" "&amp;D6083</f>
        <v> 0 Financial</v>
      </c>
      <c r="B6083" s="208" t="str">
        <f aca="false">IF((LEFT(N6083,2)="US"),"US","")</f>
        <v/>
      </c>
      <c r="C6083" s="208" t="n">
        <f aca="false">M6083</f>
        <v>0</v>
      </c>
      <c r="D6083" s="208" t="str">
        <f aca="false">IF(ISNUMBER(FIND("Phy",N6083))=TRUE(),"Physical","Financial")</f>
        <v>Financial</v>
      </c>
      <c r="E6083" s="208" t="e">
        <f aca="false">IF(VLOOKUP(S6083,'DD-Lookup'!$J$6:$L$50,3,FALSE())="Monthly",(YEAR(AC6083)-YEAR(AB6083))*12+MONTH(AC6083)-MONTH(AB6083)+1,(AC6083-AB6083+1))</f>
        <v>#N/A</v>
      </c>
      <c r="F6083" s="239" t="e">
        <f aca="false">E6083*SUM(P6083:Q6083)</f>
        <v>#N/A</v>
      </c>
    </row>
    <row r="6084" customFormat="false" ht="12.75" hidden="false" customHeight="false" outlineLevel="0" collapsed="false">
      <c r="A6084" s="208" t="str">
        <f aca="false">B6084&amp;" "&amp;C6084&amp;" "&amp;D6084</f>
        <v> 0 Financial</v>
      </c>
      <c r="B6084" s="208" t="str">
        <f aca="false">IF((LEFT(N6084,2)="US"),"US","")</f>
        <v/>
      </c>
      <c r="C6084" s="208" t="n">
        <f aca="false">M6084</f>
        <v>0</v>
      </c>
      <c r="D6084" s="208" t="str">
        <f aca="false">IF(ISNUMBER(FIND("Phy",N6084))=TRUE(),"Physical","Financial")</f>
        <v>Financial</v>
      </c>
      <c r="E6084" s="208" t="e">
        <f aca="false">IF(VLOOKUP(S6084,'DD-Lookup'!$J$6:$L$50,3,FALSE())="Monthly",(YEAR(AC6084)-YEAR(AB6084))*12+MONTH(AC6084)-MONTH(AB6084)+1,(AC6084-AB6084+1))</f>
        <v>#N/A</v>
      </c>
      <c r="F6084" s="239" t="e">
        <f aca="false">E6084*SUM(P6084:Q6084)</f>
        <v>#N/A</v>
      </c>
    </row>
    <row r="6085" customFormat="false" ht="12.75" hidden="false" customHeight="false" outlineLevel="0" collapsed="false">
      <c r="A6085" s="208" t="str">
        <f aca="false">B6085&amp;" "&amp;C6085&amp;" "&amp;D6085</f>
        <v> 0 Financial</v>
      </c>
      <c r="B6085" s="208" t="str">
        <f aca="false">IF((LEFT(N6085,2)="US"),"US","")</f>
        <v/>
      </c>
      <c r="C6085" s="208" t="n">
        <f aca="false">M6085</f>
        <v>0</v>
      </c>
      <c r="D6085" s="208" t="str">
        <f aca="false">IF(ISNUMBER(FIND("Phy",N6085))=TRUE(),"Physical","Financial")</f>
        <v>Financial</v>
      </c>
      <c r="E6085" s="208" t="e">
        <f aca="false">IF(VLOOKUP(S6085,'DD-Lookup'!$J$6:$L$50,3,FALSE())="Monthly",(YEAR(AC6085)-YEAR(AB6085))*12+MONTH(AC6085)-MONTH(AB6085)+1,(AC6085-AB6085+1))</f>
        <v>#N/A</v>
      </c>
      <c r="F6085" s="239" t="e">
        <f aca="false">E6085*SUM(P6085:Q6085)</f>
        <v>#N/A</v>
      </c>
    </row>
    <row r="6086" customFormat="false" ht="12.75" hidden="false" customHeight="false" outlineLevel="0" collapsed="false">
      <c r="A6086" s="208" t="str">
        <f aca="false">B6086&amp;" "&amp;C6086&amp;" "&amp;D6086</f>
        <v> 0 Financial</v>
      </c>
      <c r="B6086" s="208" t="str">
        <f aca="false">IF((LEFT(N6086,2)="US"),"US","")</f>
        <v/>
      </c>
      <c r="C6086" s="208" t="n">
        <f aca="false">M6086</f>
        <v>0</v>
      </c>
      <c r="D6086" s="208" t="str">
        <f aca="false">IF(ISNUMBER(FIND("Phy",N6086))=TRUE(),"Physical","Financial")</f>
        <v>Financial</v>
      </c>
      <c r="E6086" s="208" t="e">
        <f aca="false">IF(VLOOKUP(S6086,'DD-Lookup'!$J$6:$L$50,3,FALSE())="Monthly",(YEAR(AC6086)-YEAR(AB6086))*12+MONTH(AC6086)-MONTH(AB6086)+1,(AC6086-AB6086+1))</f>
        <v>#N/A</v>
      </c>
      <c r="F6086" s="239" t="e">
        <f aca="false">E6086*SUM(P6086:Q6086)</f>
        <v>#N/A</v>
      </c>
    </row>
    <row r="6087" customFormat="false" ht="12.75" hidden="false" customHeight="false" outlineLevel="0" collapsed="false">
      <c r="A6087" s="208" t="str">
        <f aca="false">B6087&amp;" "&amp;C6087&amp;" "&amp;D6087</f>
        <v> 0 Financial</v>
      </c>
      <c r="B6087" s="208" t="str">
        <f aca="false">IF((LEFT(N6087,2)="US"),"US","")</f>
        <v/>
      </c>
      <c r="C6087" s="208" t="n">
        <f aca="false">M6087</f>
        <v>0</v>
      </c>
      <c r="D6087" s="208" t="str">
        <f aca="false">IF(ISNUMBER(FIND("Phy",N6087))=TRUE(),"Physical","Financial")</f>
        <v>Financial</v>
      </c>
      <c r="E6087" s="208" t="e">
        <f aca="false">IF(VLOOKUP(S6087,'DD-Lookup'!$J$6:$L$50,3,FALSE())="Monthly",(YEAR(AC6087)-YEAR(AB6087))*12+MONTH(AC6087)-MONTH(AB6087)+1,(AC6087-AB6087+1))</f>
        <v>#N/A</v>
      </c>
      <c r="F6087" s="239" t="e">
        <f aca="false">E6087*SUM(P6087:Q6087)</f>
        <v>#N/A</v>
      </c>
    </row>
    <row r="6088" customFormat="false" ht="12.75" hidden="false" customHeight="false" outlineLevel="0" collapsed="false">
      <c r="A6088" s="208" t="str">
        <f aca="false">B6088&amp;" "&amp;C6088&amp;" "&amp;D6088</f>
        <v> 0 Financial</v>
      </c>
      <c r="B6088" s="208" t="str">
        <f aca="false">IF((LEFT(N6088,2)="US"),"US","")</f>
        <v/>
      </c>
      <c r="C6088" s="208" t="n">
        <f aca="false">M6088</f>
        <v>0</v>
      </c>
      <c r="D6088" s="208" t="str">
        <f aca="false">IF(ISNUMBER(FIND("Phy",N6088))=TRUE(),"Physical","Financial")</f>
        <v>Financial</v>
      </c>
      <c r="E6088" s="208" t="e">
        <f aca="false">IF(VLOOKUP(S6088,'DD-Lookup'!$J$6:$L$50,3,FALSE())="Monthly",(YEAR(AC6088)-YEAR(AB6088))*12+MONTH(AC6088)-MONTH(AB6088)+1,(AC6088-AB6088+1))</f>
        <v>#N/A</v>
      </c>
      <c r="F6088" s="239" t="e">
        <f aca="false">E6088*SUM(P6088:Q6088)</f>
        <v>#N/A</v>
      </c>
    </row>
    <row r="6089" customFormat="false" ht="12.75" hidden="false" customHeight="false" outlineLevel="0" collapsed="false">
      <c r="A6089" s="208" t="str">
        <f aca="false">B6089&amp;" "&amp;C6089&amp;" "&amp;D6089</f>
        <v> 0 Financial</v>
      </c>
      <c r="B6089" s="208" t="str">
        <f aca="false">IF((LEFT(N6089,2)="US"),"US","")</f>
        <v/>
      </c>
      <c r="C6089" s="208" t="n">
        <f aca="false">M6089</f>
        <v>0</v>
      </c>
      <c r="D6089" s="208" t="str">
        <f aca="false">IF(ISNUMBER(FIND("Phy",N6089))=TRUE(),"Physical","Financial")</f>
        <v>Financial</v>
      </c>
      <c r="E6089" s="208" t="e">
        <f aca="false">IF(VLOOKUP(S6089,'DD-Lookup'!$J$6:$L$50,3,FALSE())="Monthly",(YEAR(AC6089)-YEAR(AB6089))*12+MONTH(AC6089)-MONTH(AB6089)+1,(AC6089-AB6089+1))</f>
        <v>#N/A</v>
      </c>
      <c r="F6089" s="239" t="e">
        <f aca="false">E6089*SUM(P6089:Q6089)</f>
        <v>#N/A</v>
      </c>
    </row>
    <row r="6090" customFormat="false" ht="12.75" hidden="false" customHeight="false" outlineLevel="0" collapsed="false">
      <c r="A6090" s="208" t="str">
        <f aca="false">B6090&amp;" "&amp;C6090&amp;" "&amp;D6090</f>
        <v> 0 Financial</v>
      </c>
      <c r="B6090" s="208" t="str">
        <f aca="false">IF((LEFT(N6090,2)="US"),"US","")</f>
        <v/>
      </c>
      <c r="C6090" s="208" t="n">
        <f aca="false">M6090</f>
        <v>0</v>
      </c>
      <c r="D6090" s="208" t="str">
        <f aca="false">IF(ISNUMBER(FIND("Phy",N6090))=TRUE(),"Physical","Financial")</f>
        <v>Financial</v>
      </c>
      <c r="E6090" s="208" t="e">
        <f aca="false">IF(VLOOKUP(S6090,'DD-Lookup'!$J$6:$L$50,3,FALSE())="Monthly",(YEAR(AC6090)-YEAR(AB6090))*12+MONTH(AC6090)-MONTH(AB6090)+1,(AC6090-AB6090+1))</f>
        <v>#N/A</v>
      </c>
      <c r="F6090" s="239" t="e">
        <f aca="false">E6090*SUM(P6090:Q6090)</f>
        <v>#N/A</v>
      </c>
    </row>
    <row r="6091" customFormat="false" ht="12.75" hidden="false" customHeight="false" outlineLevel="0" collapsed="false">
      <c r="A6091" s="208" t="str">
        <f aca="false">B6091&amp;" "&amp;C6091&amp;" "&amp;D6091</f>
        <v> 0 Financial</v>
      </c>
      <c r="B6091" s="208" t="str">
        <f aca="false">IF((LEFT(N6091,2)="US"),"US","")</f>
        <v/>
      </c>
      <c r="C6091" s="208" t="n">
        <f aca="false">M6091</f>
        <v>0</v>
      </c>
      <c r="D6091" s="208" t="str">
        <f aca="false">IF(ISNUMBER(FIND("Phy",N6091))=TRUE(),"Physical","Financial")</f>
        <v>Financial</v>
      </c>
      <c r="E6091" s="208" t="e">
        <f aca="false">IF(VLOOKUP(S6091,'DD-Lookup'!$J$6:$L$50,3,FALSE())="Monthly",(YEAR(AC6091)-YEAR(AB6091))*12+MONTH(AC6091)-MONTH(AB6091)+1,(AC6091-AB6091+1))</f>
        <v>#N/A</v>
      </c>
      <c r="F6091" s="239" t="e">
        <f aca="false">E6091*SUM(P6091:Q6091)</f>
        <v>#N/A</v>
      </c>
    </row>
    <row r="6092" customFormat="false" ht="12.75" hidden="false" customHeight="false" outlineLevel="0" collapsed="false">
      <c r="A6092" s="208" t="str">
        <f aca="false">B6092&amp;" "&amp;C6092&amp;" "&amp;D6092</f>
        <v> 0 Financial</v>
      </c>
      <c r="B6092" s="208" t="str">
        <f aca="false">IF((LEFT(N6092,2)="US"),"US","")</f>
        <v/>
      </c>
      <c r="C6092" s="208" t="n">
        <f aca="false">M6092</f>
        <v>0</v>
      </c>
      <c r="D6092" s="208" t="str">
        <f aca="false">IF(ISNUMBER(FIND("Phy",N6092))=TRUE(),"Physical","Financial")</f>
        <v>Financial</v>
      </c>
      <c r="E6092" s="208" t="e">
        <f aca="false">IF(VLOOKUP(S6092,'DD-Lookup'!$J$6:$L$50,3,FALSE())="Monthly",(YEAR(AC6092)-YEAR(AB6092))*12+MONTH(AC6092)-MONTH(AB6092)+1,(AC6092-AB6092+1))</f>
        <v>#N/A</v>
      </c>
      <c r="F6092" s="239" t="e">
        <f aca="false">E6092*SUM(P6092:Q6092)</f>
        <v>#N/A</v>
      </c>
    </row>
    <row r="6093" customFormat="false" ht="12.75" hidden="false" customHeight="false" outlineLevel="0" collapsed="false">
      <c r="A6093" s="208" t="str">
        <f aca="false">B6093&amp;" "&amp;C6093&amp;" "&amp;D6093</f>
        <v> 0 Financial</v>
      </c>
      <c r="B6093" s="208" t="str">
        <f aca="false">IF((LEFT(N6093,2)="US"),"US","")</f>
        <v/>
      </c>
      <c r="C6093" s="208" t="n">
        <f aca="false">M6093</f>
        <v>0</v>
      </c>
      <c r="D6093" s="208" t="str">
        <f aca="false">IF(ISNUMBER(FIND("Phy",N6093))=TRUE(),"Physical","Financial")</f>
        <v>Financial</v>
      </c>
      <c r="E6093" s="208" t="e">
        <f aca="false">IF(VLOOKUP(S6093,'DD-Lookup'!$J$6:$L$50,3,FALSE())="Monthly",(YEAR(AC6093)-YEAR(AB6093))*12+MONTH(AC6093)-MONTH(AB6093)+1,(AC6093-AB6093+1))</f>
        <v>#N/A</v>
      </c>
      <c r="F6093" s="239" t="e">
        <f aca="false">E6093*SUM(P6093:Q6093)</f>
        <v>#N/A</v>
      </c>
    </row>
    <row r="6094" customFormat="false" ht="12.75" hidden="false" customHeight="false" outlineLevel="0" collapsed="false">
      <c r="A6094" s="208" t="str">
        <f aca="false">B6094&amp;" "&amp;C6094&amp;" "&amp;D6094</f>
        <v> 0 Financial</v>
      </c>
      <c r="B6094" s="208" t="str">
        <f aca="false">IF((LEFT(N6094,2)="US"),"US","")</f>
        <v/>
      </c>
      <c r="C6094" s="208" t="n">
        <f aca="false">M6094</f>
        <v>0</v>
      </c>
      <c r="D6094" s="208" t="str">
        <f aca="false">IF(ISNUMBER(FIND("Phy",N6094))=TRUE(),"Physical","Financial")</f>
        <v>Financial</v>
      </c>
      <c r="E6094" s="208" t="e">
        <f aca="false">IF(VLOOKUP(S6094,'DD-Lookup'!$J$6:$L$50,3,FALSE())="Monthly",(YEAR(AC6094)-YEAR(AB6094))*12+MONTH(AC6094)-MONTH(AB6094)+1,(AC6094-AB6094+1))</f>
        <v>#N/A</v>
      </c>
      <c r="F6094" s="239" t="e">
        <f aca="false">E6094*SUM(P6094:Q6094)</f>
        <v>#N/A</v>
      </c>
    </row>
    <row r="6095" customFormat="false" ht="12.75" hidden="false" customHeight="false" outlineLevel="0" collapsed="false">
      <c r="A6095" s="208" t="str">
        <f aca="false">B6095&amp;" "&amp;C6095&amp;" "&amp;D6095</f>
        <v> 0 Financial</v>
      </c>
      <c r="B6095" s="208" t="str">
        <f aca="false">IF((LEFT(N6095,2)="US"),"US","")</f>
        <v/>
      </c>
      <c r="C6095" s="208" t="n">
        <f aca="false">M6095</f>
        <v>0</v>
      </c>
      <c r="D6095" s="208" t="str">
        <f aca="false">IF(ISNUMBER(FIND("Phy",N6095))=TRUE(),"Physical","Financial")</f>
        <v>Financial</v>
      </c>
      <c r="E6095" s="208" t="e">
        <f aca="false">IF(VLOOKUP(S6095,'DD-Lookup'!$J$6:$L$50,3,FALSE())="Monthly",(YEAR(AC6095)-YEAR(AB6095))*12+MONTH(AC6095)-MONTH(AB6095)+1,(AC6095-AB6095+1))</f>
        <v>#N/A</v>
      </c>
      <c r="F6095" s="239" t="e">
        <f aca="false">E6095*SUM(P6095:Q6095)</f>
        <v>#N/A</v>
      </c>
    </row>
    <row r="6096" customFormat="false" ht="12.75" hidden="false" customHeight="false" outlineLevel="0" collapsed="false">
      <c r="A6096" s="208" t="str">
        <f aca="false">B6096&amp;" "&amp;C6096&amp;" "&amp;D6096</f>
        <v> 0 Financial</v>
      </c>
      <c r="B6096" s="208" t="str">
        <f aca="false">IF((LEFT(N6096,2)="US"),"US","")</f>
        <v/>
      </c>
      <c r="C6096" s="208" t="n">
        <f aca="false">M6096</f>
        <v>0</v>
      </c>
      <c r="D6096" s="208" t="str">
        <f aca="false">IF(ISNUMBER(FIND("Phy",N6096))=TRUE(),"Physical","Financial")</f>
        <v>Financial</v>
      </c>
      <c r="E6096" s="208" t="e">
        <f aca="false">IF(VLOOKUP(S6096,'DD-Lookup'!$J$6:$L$50,3,FALSE())="Monthly",(YEAR(AC6096)-YEAR(AB6096))*12+MONTH(AC6096)-MONTH(AB6096)+1,(AC6096-AB6096+1))</f>
        <v>#N/A</v>
      </c>
      <c r="F6096" s="239" t="e">
        <f aca="false">E6096*SUM(P6096:Q6096)</f>
        <v>#N/A</v>
      </c>
    </row>
    <row r="6097" customFormat="false" ht="12.75" hidden="false" customHeight="false" outlineLevel="0" collapsed="false">
      <c r="A6097" s="208" t="str">
        <f aca="false">B6097&amp;" "&amp;C6097&amp;" "&amp;D6097</f>
        <v> 0 Financial</v>
      </c>
      <c r="B6097" s="208" t="str">
        <f aca="false">IF((LEFT(N6097,2)="US"),"US","")</f>
        <v/>
      </c>
      <c r="C6097" s="208" t="n">
        <f aca="false">M6097</f>
        <v>0</v>
      </c>
      <c r="D6097" s="208" t="str">
        <f aca="false">IF(ISNUMBER(FIND("Phy",N6097))=TRUE(),"Physical","Financial")</f>
        <v>Financial</v>
      </c>
      <c r="E6097" s="208" t="e">
        <f aca="false">IF(VLOOKUP(S6097,'DD-Lookup'!$J$6:$L$50,3,FALSE())="Monthly",(YEAR(AC6097)-YEAR(AB6097))*12+MONTH(AC6097)-MONTH(AB6097)+1,(AC6097-AB6097+1))</f>
        <v>#N/A</v>
      </c>
      <c r="F6097" s="239" t="e">
        <f aca="false">E6097*SUM(P6097:Q6097)</f>
        <v>#N/A</v>
      </c>
    </row>
    <row r="6098" customFormat="false" ht="12.75" hidden="false" customHeight="false" outlineLevel="0" collapsed="false">
      <c r="A6098" s="208" t="str">
        <f aca="false">B6098&amp;" "&amp;C6098&amp;" "&amp;D6098</f>
        <v> 0 Financial</v>
      </c>
      <c r="B6098" s="208" t="str">
        <f aca="false">IF((LEFT(N6098,2)="US"),"US","")</f>
        <v/>
      </c>
      <c r="C6098" s="208" t="n">
        <f aca="false">M6098</f>
        <v>0</v>
      </c>
      <c r="D6098" s="208" t="str">
        <f aca="false">IF(ISNUMBER(FIND("Phy",N6098))=TRUE(),"Physical","Financial")</f>
        <v>Financial</v>
      </c>
      <c r="E6098" s="208" t="e">
        <f aca="false">IF(VLOOKUP(S6098,'DD-Lookup'!$J$6:$L$50,3,FALSE())="Monthly",(YEAR(AC6098)-YEAR(AB6098))*12+MONTH(AC6098)-MONTH(AB6098)+1,(AC6098-AB6098+1))</f>
        <v>#N/A</v>
      </c>
      <c r="F6098" s="239" t="e">
        <f aca="false">E6098*SUM(P6098:Q6098)</f>
        <v>#N/A</v>
      </c>
    </row>
    <row r="6099" customFormat="false" ht="12.75" hidden="false" customHeight="false" outlineLevel="0" collapsed="false">
      <c r="A6099" s="208" t="str">
        <f aca="false">B6099&amp;" "&amp;C6099&amp;" "&amp;D6099</f>
        <v> 0 Financial</v>
      </c>
      <c r="B6099" s="208" t="str">
        <f aca="false">IF((LEFT(N6099,2)="US"),"US","")</f>
        <v/>
      </c>
      <c r="C6099" s="208" t="n">
        <f aca="false">M6099</f>
        <v>0</v>
      </c>
      <c r="D6099" s="208" t="str">
        <f aca="false">IF(ISNUMBER(FIND("Phy",N6099))=TRUE(),"Physical","Financial")</f>
        <v>Financial</v>
      </c>
      <c r="E6099" s="208" t="e">
        <f aca="false">IF(VLOOKUP(S6099,'DD-Lookup'!$J$6:$L$50,3,FALSE())="Monthly",(YEAR(AC6099)-YEAR(AB6099))*12+MONTH(AC6099)-MONTH(AB6099)+1,(AC6099-AB6099+1))</f>
        <v>#N/A</v>
      </c>
      <c r="F6099" s="239" t="e">
        <f aca="false">E6099*SUM(P6099:Q6099)</f>
        <v>#N/A</v>
      </c>
    </row>
    <row r="6100" customFormat="false" ht="12.75" hidden="false" customHeight="false" outlineLevel="0" collapsed="false">
      <c r="A6100" s="208" t="str">
        <f aca="false">B6100&amp;" "&amp;C6100&amp;" "&amp;D6100</f>
        <v> 0 Financial</v>
      </c>
      <c r="B6100" s="208" t="str">
        <f aca="false">IF((LEFT(N6100,2)="US"),"US","")</f>
        <v/>
      </c>
      <c r="C6100" s="208" t="n">
        <f aca="false">M6100</f>
        <v>0</v>
      </c>
      <c r="D6100" s="208" t="str">
        <f aca="false">IF(ISNUMBER(FIND("Phy",N6100))=TRUE(),"Physical","Financial")</f>
        <v>Financial</v>
      </c>
      <c r="E6100" s="208" t="e">
        <f aca="false">IF(VLOOKUP(S6100,'DD-Lookup'!$J$6:$L$50,3,FALSE())="Monthly",(YEAR(AC6100)-YEAR(AB6100))*12+MONTH(AC6100)-MONTH(AB6100)+1,(AC6100-AB6100+1))</f>
        <v>#N/A</v>
      </c>
      <c r="F6100" s="239" t="e">
        <f aca="false">E6100*SUM(P6100:Q6100)</f>
        <v>#N/A</v>
      </c>
    </row>
    <row r="6101" customFormat="false" ht="12.75" hidden="false" customHeight="false" outlineLevel="0" collapsed="false">
      <c r="A6101" s="208" t="str">
        <f aca="false">B6101&amp;" "&amp;C6101&amp;" "&amp;D6101</f>
        <v> 0 Financial</v>
      </c>
      <c r="B6101" s="208" t="str">
        <f aca="false">IF((LEFT(N6101,2)="US"),"US","")</f>
        <v/>
      </c>
      <c r="C6101" s="208" t="n">
        <f aca="false">M6101</f>
        <v>0</v>
      </c>
      <c r="D6101" s="208" t="str">
        <f aca="false">IF(ISNUMBER(FIND("Phy",N6101))=TRUE(),"Physical","Financial")</f>
        <v>Financial</v>
      </c>
      <c r="E6101" s="208" t="e">
        <f aca="false">IF(VLOOKUP(S6101,'DD-Lookup'!$J$6:$L$50,3,FALSE())="Monthly",(YEAR(AC6101)-YEAR(AB6101))*12+MONTH(AC6101)-MONTH(AB6101)+1,(AC6101-AB6101+1))</f>
        <v>#N/A</v>
      </c>
      <c r="F6101" s="239" t="e">
        <f aca="false">E6101*SUM(P6101:Q6101)</f>
        <v>#N/A</v>
      </c>
    </row>
    <row r="6102" customFormat="false" ht="12.75" hidden="false" customHeight="false" outlineLevel="0" collapsed="false">
      <c r="A6102" s="208" t="str">
        <f aca="false">B6102&amp;" "&amp;C6102&amp;" "&amp;D6102</f>
        <v> 0 Financial</v>
      </c>
      <c r="B6102" s="208" t="str">
        <f aca="false">IF((LEFT(N6102,2)="US"),"US","")</f>
        <v/>
      </c>
      <c r="C6102" s="208" t="n">
        <f aca="false">M6102</f>
        <v>0</v>
      </c>
      <c r="D6102" s="208" t="str">
        <f aca="false">IF(ISNUMBER(FIND("Phy",N6102))=TRUE(),"Physical","Financial")</f>
        <v>Financial</v>
      </c>
      <c r="E6102" s="208" t="e">
        <f aca="false">IF(VLOOKUP(S6102,'DD-Lookup'!$J$6:$L$50,3,FALSE())="Monthly",(YEAR(AC6102)-YEAR(AB6102))*12+MONTH(AC6102)-MONTH(AB6102)+1,(AC6102-AB6102+1))</f>
        <v>#N/A</v>
      </c>
      <c r="F6102" s="239" t="e">
        <f aca="false">E6102*SUM(P6102:Q6102)</f>
        <v>#N/A</v>
      </c>
    </row>
    <row r="6103" customFormat="false" ht="12.75" hidden="false" customHeight="false" outlineLevel="0" collapsed="false">
      <c r="A6103" s="208" t="str">
        <f aca="false">B6103&amp;" "&amp;C6103&amp;" "&amp;D6103</f>
        <v> 0 Financial</v>
      </c>
      <c r="B6103" s="208" t="str">
        <f aca="false">IF((LEFT(N6103,2)="US"),"US","")</f>
        <v/>
      </c>
      <c r="C6103" s="208" t="n">
        <f aca="false">M6103</f>
        <v>0</v>
      </c>
      <c r="D6103" s="208" t="str">
        <f aca="false">IF(ISNUMBER(FIND("Phy",N6103))=TRUE(),"Physical","Financial")</f>
        <v>Financial</v>
      </c>
      <c r="E6103" s="208" t="e">
        <f aca="false">IF(VLOOKUP(S6103,'DD-Lookup'!$J$6:$L$50,3,FALSE())="Monthly",(YEAR(AC6103)-YEAR(AB6103))*12+MONTH(AC6103)-MONTH(AB6103)+1,(AC6103-AB6103+1))</f>
        <v>#N/A</v>
      </c>
      <c r="F6103" s="239" t="e">
        <f aca="false">E6103*SUM(P6103:Q6103)</f>
        <v>#N/A</v>
      </c>
    </row>
    <row r="6104" customFormat="false" ht="12.75" hidden="false" customHeight="false" outlineLevel="0" collapsed="false">
      <c r="A6104" s="208" t="str">
        <f aca="false">B6104&amp;" "&amp;C6104&amp;" "&amp;D6104</f>
        <v> 0 Financial</v>
      </c>
      <c r="B6104" s="208" t="str">
        <f aca="false">IF((LEFT(N6104,2)="US"),"US","")</f>
        <v/>
      </c>
      <c r="C6104" s="208" t="n">
        <f aca="false">M6104</f>
        <v>0</v>
      </c>
      <c r="D6104" s="208" t="str">
        <f aca="false">IF(ISNUMBER(FIND("Phy",N6104))=TRUE(),"Physical","Financial")</f>
        <v>Financial</v>
      </c>
      <c r="E6104" s="208" t="e">
        <f aca="false">IF(VLOOKUP(S6104,'DD-Lookup'!$J$6:$L$50,3,FALSE())="Monthly",(YEAR(AC6104)-YEAR(AB6104))*12+MONTH(AC6104)-MONTH(AB6104)+1,(AC6104-AB6104+1))</f>
        <v>#N/A</v>
      </c>
      <c r="F6104" s="239" t="e">
        <f aca="false">E6104*SUM(P6104:Q6104)</f>
        <v>#N/A</v>
      </c>
    </row>
    <row r="6105" customFormat="false" ht="12.75" hidden="false" customHeight="false" outlineLevel="0" collapsed="false">
      <c r="A6105" s="208" t="str">
        <f aca="false">B6105&amp;" "&amp;C6105&amp;" "&amp;D6105</f>
        <v> 0 Financial</v>
      </c>
      <c r="B6105" s="208" t="str">
        <f aca="false">IF((LEFT(N6105,2)="US"),"US","")</f>
        <v/>
      </c>
      <c r="C6105" s="208" t="n">
        <f aca="false">M6105</f>
        <v>0</v>
      </c>
      <c r="D6105" s="208" t="str">
        <f aca="false">IF(ISNUMBER(FIND("Phy",N6105))=TRUE(),"Physical","Financial")</f>
        <v>Financial</v>
      </c>
      <c r="E6105" s="208" t="e">
        <f aca="false">IF(VLOOKUP(S6105,'DD-Lookup'!$J$6:$L$50,3,FALSE())="Monthly",(YEAR(AC6105)-YEAR(AB6105))*12+MONTH(AC6105)-MONTH(AB6105)+1,(AC6105-AB6105+1))</f>
        <v>#N/A</v>
      </c>
      <c r="F6105" s="239" t="e">
        <f aca="false">E6105*SUM(P6105:Q6105)</f>
        <v>#N/A</v>
      </c>
    </row>
    <row r="6106" customFormat="false" ht="12.75" hidden="false" customHeight="false" outlineLevel="0" collapsed="false">
      <c r="A6106" s="208" t="str">
        <f aca="false">B6106&amp;" "&amp;C6106&amp;" "&amp;D6106</f>
        <v> 0 Financial</v>
      </c>
      <c r="B6106" s="208" t="str">
        <f aca="false">IF((LEFT(N6106,2)="US"),"US","")</f>
        <v/>
      </c>
      <c r="C6106" s="208" t="n">
        <f aca="false">M6106</f>
        <v>0</v>
      </c>
      <c r="D6106" s="208" t="str">
        <f aca="false">IF(ISNUMBER(FIND("Phy",N6106))=TRUE(),"Physical","Financial")</f>
        <v>Financial</v>
      </c>
      <c r="E6106" s="208" t="e">
        <f aca="false">IF(VLOOKUP(S6106,'DD-Lookup'!$J$6:$L$50,3,FALSE())="Monthly",(YEAR(AC6106)-YEAR(AB6106))*12+MONTH(AC6106)-MONTH(AB6106)+1,(AC6106-AB6106+1))</f>
        <v>#N/A</v>
      </c>
      <c r="F6106" s="239" t="e">
        <f aca="false">E6106*SUM(P6106:Q6106)</f>
        <v>#N/A</v>
      </c>
    </row>
    <row r="6107" customFormat="false" ht="12.75" hidden="false" customHeight="false" outlineLevel="0" collapsed="false">
      <c r="A6107" s="208" t="str">
        <f aca="false">B6107&amp;" "&amp;C6107&amp;" "&amp;D6107</f>
        <v> 0 Financial</v>
      </c>
      <c r="B6107" s="208" t="str">
        <f aca="false">IF((LEFT(N6107,2)="US"),"US","")</f>
        <v/>
      </c>
      <c r="C6107" s="208" t="n">
        <f aca="false">M6107</f>
        <v>0</v>
      </c>
      <c r="D6107" s="208" t="str">
        <f aca="false">IF(ISNUMBER(FIND("Phy",N6107))=TRUE(),"Physical","Financial")</f>
        <v>Financial</v>
      </c>
      <c r="E6107" s="208" t="e">
        <f aca="false">IF(VLOOKUP(S6107,'DD-Lookup'!$J$6:$L$50,3,FALSE())="Monthly",(YEAR(AC6107)-YEAR(AB6107))*12+MONTH(AC6107)-MONTH(AB6107)+1,(AC6107-AB6107+1))</f>
        <v>#N/A</v>
      </c>
      <c r="F6107" s="239" t="e">
        <f aca="false">E6107*SUM(P6107:Q6107)</f>
        <v>#N/A</v>
      </c>
    </row>
    <row r="6108" customFormat="false" ht="12.75" hidden="false" customHeight="false" outlineLevel="0" collapsed="false">
      <c r="A6108" s="208" t="str">
        <f aca="false">B6108&amp;" "&amp;C6108&amp;" "&amp;D6108</f>
        <v> 0 Financial</v>
      </c>
      <c r="B6108" s="208" t="str">
        <f aca="false">IF((LEFT(N6108,2)="US"),"US","")</f>
        <v/>
      </c>
      <c r="C6108" s="208" t="n">
        <f aca="false">M6108</f>
        <v>0</v>
      </c>
      <c r="D6108" s="208" t="str">
        <f aca="false">IF(ISNUMBER(FIND("Phy",N6108))=TRUE(),"Physical","Financial")</f>
        <v>Financial</v>
      </c>
      <c r="E6108" s="208" t="e">
        <f aca="false">IF(VLOOKUP(S6108,'DD-Lookup'!$J$6:$L$50,3,FALSE())="Monthly",(YEAR(AC6108)-YEAR(AB6108))*12+MONTH(AC6108)-MONTH(AB6108)+1,(AC6108-AB6108+1))</f>
        <v>#N/A</v>
      </c>
      <c r="F6108" s="239" t="e">
        <f aca="false">E6108*SUM(P6108:Q6108)</f>
        <v>#N/A</v>
      </c>
    </row>
    <row r="6109" customFormat="false" ht="12.75" hidden="false" customHeight="false" outlineLevel="0" collapsed="false">
      <c r="A6109" s="208" t="str">
        <f aca="false">B6109&amp;" "&amp;C6109&amp;" "&amp;D6109</f>
        <v> 0 Financial</v>
      </c>
      <c r="B6109" s="208" t="str">
        <f aca="false">IF((LEFT(N6109,2)="US"),"US","")</f>
        <v/>
      </c>
      <c r="C6109" s="208" t="n">
        <f aca="false">M6109</f>
        <v>0</v>
      </c>
      <c r="D6109" s="208" t="str">
        <f aca="false">IF(ISNUMBER(FIND("Phy",N6109))=TRUE(),"Physical","Financial")</f>
        <v>Financial</v>
      </c>
      <c r="E6109" s="208" t="e">
        <f aca="false">IF(VLOOKUP(S6109,'DD-Lookup'!$J$6:$L$50,3,FALSE())="Monthly",(YEAR(AC6109)-YEAR(AB6109))*12+MONTH(AC6109)-MONTH(AB6109)+1,(AC6109-AB6109+1))</f>
        <v>#N/A</v>
      </c>
      <c r="F6109" s="239" t="e">
        <f aca="false">E6109*SUM(P6109:Q6109)</f>
        <v>#N/A</v>
      </c>
    </row>
    <row r="6110" customFormat="false" ht="12.75" hidden="false" customHeight="false" outlineLevel="0" collapsed="false">
      <c r="A6110" s="208" t="str">
        <f aca="false">B6110&amp;" "&amp;C6110&amp;" "&amp;D6110</f>
        <v> 0 Financial</v>
      </c>
      <c r="B6110" s="208" t="str">
        <f aca="false">IF((LEFT(N6110,2)="US"),"US","")</f>
        <v/>
      </c>
      <c r="C6110" s="208" t="n">
        <f aca="false">M6110</f>
        <v>0</v>
      </c>
      <c r="D6110" s="208" t="str">
        <f aca="false">IF(ISNUMBER(FIND("Phy",N6110))=TRUE(),"Physical","Financial")</f>
        <v>Financial</v>
      </c>
      <c r="E6110" s="208" t="e">
        <f aca="false">IF(VLOOKUP(S6110,'DD-Lookup'!$J$6:$L$50,3,FALSE())="Monthly",(YEAR(AC6110)-YEAR(AB6110))*12+MONTH(AC6110)-MONTH(AB6110)+1,(AC6110-AB6110+1))</f>
        <v>#N/A</v>
      </c>
      <c r="F6110" s="239" t="e">
        <f aca="false">E6110*SUM(P6110:Q6110)</f>
        <v>#N/A</v>
      </c>
    </row>
    <row r="6111" customFormat="false" ht="12.75" hidden="false" customHeight="false" outlineLevel="0" collapsed="false">
      <c r="A6111" s="208" t="str">
        <f aca="false">B6111&amp;" "&amp;C6111&amp;" "&amp;D6111</f>
        <v> 0 Financial</v>
      </c>
      <c r="B6111" s="208" t="str">
        <f aca="false">IF((LEFT(N6111,2)="US"),"US","")</f>
        <v/>
      </c>
      <c r="C6111" s="208" t="n">
        <f aca="false">M6111</f>
        <v>0</v>
      </c>
      <c r="D6111" s="208" t="str">
        <f aca="false">IF(ISNUMBER(FIND("Phy",N6111))=TRUE(),"Physical","Financial")</f>
        <v>Financial</v>
      </c>
      <c r="E6111" s="208" t="e">
        <f aca="false">IF(VLOOKUP(S6111,'DD-Lookup'!$J$6:$L$50,3,FALSE())="Monthly",(YEAR(AC6111)-YEAR(AB6111))*12+MONTH(AC6111)-MONTH(AB6111)+1,(AC6111-AB6111+1))</f>
        <v>#N/A</v>
      </c>
      <c r="F6111" s="239" t="e">
        <f aca="false">E6111*SUM(P6111:Q6111)</f>
        <v>#N/A</v>
      </c>
    </row>
    <row r="6112" customFormat="false" ht="12.75" hidden="false" customHeight="false" outlineLevel="0" collapsed="false">
      <c r="A6112" s="208" t="str">
        <f aca="false">B6112&amp;" "&amp;C6112&amp;" "&amp;D6112</f>
        <v> 0 Financial</v>
      </c>
      <c r="B6112" s="208" t="str">
        <f aca="false">IF((LEFT(N6112,2)="US"),"US","")</f>
        <v/>
      </c>
      <c r="C6112" s="208" t="n">
        <f aca="false">M6112</f>
        <v>0</v>
      </c>
      <c r="D6112" s="208" t="str">
        <f aca="false">IF(ISNUMBER(FIND("Phy",N6112))=TRUE(),"Physical","Financial")</f>
        <v>Financial</v>
      </c>
      <c r="E6112" s="208" t="e">
        <f aca="false">IF(VLOOKUP(S6112,'DD-Lookup'!$J$6:$L$50,3,FALSE())="Monthly",(YEAR(AC6112)-YEAR(AB6112))*12+MONTH(AC6112)-MONTH(AB6112)+1,(AC6112-AB6112+1))</f>
        <v>#N/A</v>
      </c>
      <c r="F6112" s="239" t="e">
        <f aca="false">E6112*SUM(P6112:Q6112)</f>
        <v>#N/A</v>
      </c>
    </row>
    <row r="6113" customFormat="false" ht="12.75" hidden="false" customHeight="false" outlineLevel="0" collapsed="false">
      <c r="A6113" s="208" t="str">
        <f aca="false">B6113&amp;" "&amp;C6113&amp;" "&amp;D6113</f>
        <v> 0 Financial</v>
      </c>
      <c r="B6113" s="208" t="str">
        <f aca="false">IF((LEFT(N6113,2)="US"),"US","")</f>
        <v/>
      </c>
      <c r="C6113" s="208" t="n">
        <f aca="false">M6113</f>
        <v>0</v>
      </c>
      <c r="D6113" s="208" t="str">
        <f aca="false">IF(ISNUMBER(FIND("Phy",N6113))=TRUE(),"Physical","Financial")</f>
        <v>Financial</v>
      </c>
      <c r="E6113" s="208" t="e">
        <f aca="false">IF(VLOOKUP(S6113,'DD-Lookup'!$J$6:$L$50,3,FALSE())="Monthly",(YEAR(AC6113)-YEAR(AB6113))*12+MONTH(AC6113)-MONTH(AB6113)+1,(AC6113-AB6113+1))</f>
        <v>#N/A</v>
      </c>
      <c r="F6113" s="239" t="e">
        <f aca="false">E6113*SUM(P6113:Q6113)</f>
        <v>#N/A</v>
      </c>
    </row>
    <row r="6114" customFormat="false" ht="12.75" hidden="false" customHeight="false" outlineLevel="0" collapsed="false">
      <c r="A6114" s="208" t="str">
        <f aca="false">B6114&amp;" "&amp;C6114&amp;" "&amp;D6114</f>
        <v> 0 Financial</v>
      </c>
      <c r="B6114" s="208" t="str">
        <f aca="false">IF((LEFT(N6114,2)="US"),"US","")</f>
        <v/>
      </c>
      <c r="C6114" s="208" t="n">
        <f aca="false">M6114</f>
        <v>0</v>
      </c>
      <c r="D6114" s="208" t="str">
        <f aca="false">IF(ISNUMBER(FIND("Phy",N6114))=TRUE(),"Physical","Financial")</f>
        <v>Financial</v>
      </c>
      <c r="E6114" s="208" t="e">
        <f aca="false">IF(VLOOKUP(S6114,'DD-Lookup'!$J$6:$L$50,3,FALSE())="Monthly",(YEAR(AC6114)-YEAR(AB6114))*12+MONTH(AC6114)-MONTH(AB6114)+1,(AC6114-AB6114+1))</f>
        <v>#N/A</v>
      </c>
      <c r="F6114" s="239" t="e">
        <f aca="false">E6114*SUM(P6114:Q6114)</f>
        <v>#N/A</v>
      </c>
    </row>
    <row r="6115" customFormat="false" ht="12.75" hidden="false" customHeight="false" outlineLevel="0" collapsed="false">
      <c r="A6115" s="208" t="str">
        <f aca="false">B6115&amp;" "&amp;C6115&amp;" "&amp;D6115</f>
        <v> 0 Financial</v>
      </c>
      <c r="B6115" s="208" t="str">
        <f aca="false">IF((LEFT(N6115,2)="US"),"US","")</f>
        <v/>
      </c>
      <c r="C6115" s="208" t="n">
        <f aca="false">M6115</f>
        <v>0</v>
      </c>
      <c r="D6115" s="208" t="str">
        <f aca="false">IF(ISNUMBER(FIND("Phy",N6115))=TRUE(),"Physical","Financial")</f>
        <v>Financial</v>
      </c>
      <c r="E6115" s="208" t="e">
        <f aca="false">IF(VLOOKUP(S6115,'DD-Lookup'!$J$6:$L$50,3,FALSE())="Monthly",(YEAR(AC6115)-YEAR(AB6115))*12+MONTH(AC6115)-MONTH(AB6115)+1,(AC6115-AB6115+1))</f>
        <v>#N/A</v>
      </c>
      <c r="F6115" s="239" t="e">
        <f aca="false">E6115*SUM(P6115:Q6115)</f>
        <v>#N/A</v>
      </c>
    </row>
    <row r="6116" customFormat="false" ht="12.75" hidden="false" customHeight="false" outlineLevel="0" collapsed="false">
      <c r="A6116" s="208" t="str">
        <f aca="false">B6116&amp;" "&amp;C6116&amp;" "&amp;D6116</f>
        <v> 0 Financial</v>
      </c>
      <c r="B6116" s="208" t="str">
        <f aca="false">IF((LEFT(N6116,2)="US"),"US","")</f>
        <v/>
      </c>
      <c r="C6116" s="208" t="n">
        <f aca="false">M6116</f>
        <v>0</v>
      </c>
      <c r="D6116" s="208" t="str">
        <f aca="false">IF(ISNUMBER(FIND("Phy",N6116))=TRUE(),"Physical","Financial")</f>
        <v>Financial</v>
      </c>
      <c r="E6116" s="208" t="e">
        <f aca="false">IF(VLOOKUP(S6116,'DD-Lookup'!$J$6:$L$50,3,FALSE())="Monthly",(YEAR(AC6116)-YEAR(AB6116))*12+MONTH(AC6116)-MONTH(AB6116)+1,(AC6116-AB6116+1))</f>
        <v>#N/A</v>
      </c>
      <c r="F6116" s="239" t="e">
        <f aca="false">E6116*SUM(P6116:Q6116)</f>
        <v>#N/A</v>
      </c>
    </row>
    <row r="6117" customFormat="false" ht="12.75" hidden="false" customHeight="false" outlineLevel="0" collapsed="false">
      <c r="A6117" s="208" t="str">
        <f aca="false">B6117&amp;" "&amp;C6117&amp;" "&amp;D6117</f>
        <v> 0 Financial</v>
      </c>
      <c r="B6117" s="208" t="str">
        <f aca="false">IF((LEFT(N6117,2)="US"),"US","")</f>
        <v/>
      </c>
      <c r="C6117" s="208" t="n">
        <f aca="false">M6117</f>
        <v>0</v>
      </c>
      <c r="D6117" s="208" t="str">
        <f aca="false">IF(ISNUMBER(FIND("Phy",N6117))=TRUE(),"Physical","Financial")</f>
        <v>Financial</v>
      </c>
      <c r="E6117" s="208" t="e">
        <f aca="false">IF(VLOOKUP(S6117,'DD-Lookup'!$J$6:$L$50,3,FALSE())="Monthly",(YEAR(AC6117)-YEAR(AB6117))*12+MONTH(AC6117)-MONTH(AB6117)+1,(AC6117-AB6117+1))</f>
        <v>#N/A</v>
      </c>
      <c r="F6117" s="239" t="e">
        <f aca="false">E6117*SUM(P6117:Q6117)</f>
        <v>#N/A</v>
      </c>
    </row>
    <row r="6118" customFormat="false" ht="12.75" hidden="false" customHeight="false" outlineLevel="0" collapsed="false">
      <c r="A6118" s="208" t="str">
        <f aca="false">B6118&amp;" "&amp;C6118&amp;" "&amp;D6118</f>
        <v> 0 Financial</v>
      </c>
      <c r="B6118" s="208" t="str">
        <f aca="false">IF((LEFT(N6118,2)="US"),"US","")</f>
        <v/>
      </c>
      <c r="C6118" s="208" t="n">
        <f aca="false">M6118</f>
        <v>0</v>
      </c>
      <c r="D6118" s="208" t="str">
        <f aca="false">IF(ISNUMBER(FIND("Phy",N6118))=TRUE(),"Physical","Financial")</f>
        <v>Financial</v>
      </c>
      <c r="E6118" s="208" t="e">
        <f aca="false">IF(VLOOKUP(S6118,'DD-Lookup'!$J$6:$L$50,3,FALSE())="Monthly",(YEAR(AC6118)-YEAR(AB6118))*12+MONTH(AC6118)-MONTH(AB6118)+1,(AC6118-AB6118+1))</f>
        <v>#N/A</v>
      </c>
      <c r="F6118" s="239" t="e">
        <f aca="false">E6118*SUM(P6118:Q6118)</f>
        <v>#N/A</v>
      </c>
    </row>
    <row r="6119" customFormat="false" ht="12.75" hidden="false" customHeight="false" outlineLevel="0" collapsed="false">
      <c r="A6119" s="208" t="str">
        <f aca="false">B6119&amp;" "&amp;C6119&amp;" "&amp;D6119</f>
        <v> 0 Financial</v>
      </c>
      <c r="B6119" s="208" t="str">
        <f aca="false">IF((LEFT(N6119,2)="US"),"US","")</f>
        <v/>
      </c>
      <c r="C6119" s="208" t="n">
        <f aca="false">M6119</f>
        <v>0</v>
      </c>
      <c r="D6119" s="208" t="str">
        <f aca="false">IF(ISNUMBER(FIND("Phy",N6119))=TRUE(),"Physical","Financial")</f>
        <v>Financial</v>
      </c>
      <c r="E6119" s="208" t="e">
        <f aca="false">IF(VLOOKUP(S6119,'DD-Lookup'!$J$6:$L$50,3,FALSE())="Monthly",(YEAR(AC6119)-YEAR(AB6119))*12+MONTH(AC6119)-MONTH(AB6119)+1,(AC6119-AB6119+1))</f>
        <v>#N/A</v>
      </c>
      <c r="F6119" s="239" t="e">
        <f aca="false">E6119*SUM(P6119:Q6119)</f>
        <v>#N/A</v>
      </c>
    </row>
    <row r="6120" customFormat="false" ht="12.75" hidden="false" customHeight="false" outlineLevel="0" collapsed="false">
      <c r="A6120" s="208" t="str">
        <f aca="false">B6120&amp;" "&amp;C6120&amp;" "&amp;D6120</f>
        <v> 0 Financial</v>
      </c>
      <c r="B6120" s="208" t="str">
        <f aca="false">IF((LEFT(N6120,2)="US"),"US","")</f>
        <v/>
      </c>
      <c r="C6120" s="208" t="n">
        <f aca="false">M6120</f>
        <v>0</v>
      </c>
      <c r="D6120" s="208" t="str">
        <f aca="false">IF(ISNUMBER(FIND("Phy",N6120))=TRUE(),"Physical","Financial")</f>
        <v>Financial</v>
      </c>
      <c r="E6120" s="208" t="e">
        <f aca="false">IF(VLOOKUP(S6120,'DD-Lookup'!$J$6:$L$50,3,FALSE())="Monthly",(YEAR(AC6120)-YEAR(AB6120))*12+MONTH(AC6120)-MONTH(AB6120)+1,(AC6120-AB6120+1))</f>
        <v>#N/A</v>
      </c>
      <c r="F6120" s="239" t="e">
        <f aca="false">E6120*SUM(P6120:Q6120)</f>
        <v>#N/A</v>
      </c>
    </row>
    <row r="6121" customFormat="false" ht="12.75" hidden="false" customHeight="false" outlineLevel="0" collapsed="false">
      <c r="A6121" s="208" t="str">
        <f aca="false">B6121&amp;" "&amp;C6121&amp;" "&amp;D6121</f>
        <v> 0 Financial</v>
      </c>
      <c r="B6121" s="208" t="str">
        <f aca="false">IF((LEFT(N6121,2)="US"),"US","")</f>
        <v/>
      </c>
      <c r="C6121" s="208" t="n">
        <f aca="false">M6121</f>
        <v>0</v>
      </c>
      <c r="D6121" s="208" t="str">
        <f aca="false">IF(ISNUMBER(FIND("Phy",N6121))=TRUE(),"Physical","Financial")</f>
        <v>Financial</v>
      </c>
      <c r="E6121" s="208" t="e">
        <f aca="false">IF(VLOOKUP(S6121,'DD-Lookup'!$J$6:$L$50,3,FALSE())="Monthly",(YEAR(AC6121)-YEAR(AB6121))*12+MONTH(AC6121)-MONTH(AB6121)+1,(AC6121-AB6121+1))</f>
        <v>#N/A</v>
      </c>
      <c r="F6121" s="239" t="e">
        <f aca="false">E6121*SUM(P6121:Q6121)</f>
        <v>#N/A</v>
      </c>
    </row>
    <row r="6122" customFormat="false" ht="12.75" hidden="false" customHeight="false" outlineLevel="0" collapsed="false">
      <c r="A6122" s="208" t="str">
        <f aca="false">B6122&amp;" "&amp;C6122&amp;" "&amp;D6122</f>
        <v> 0 Financial</v>
      </c>
      <c r="B6122" s="208" t="str">
        <f aca="false">IF((LEFT(N6122,2)="US"),"US","")</f>
        <v/>
      </c>
      <c r="C6122" s="208" t="n">
        <f aca="false">M6122</f>
        <v>0</v>
      </c>
      <c r="D6122" s="208" t="str">
        <f aca="false">IF(ISNUMBER(FIND("Phy",N6122))=TRUE(),"Physical","Financial")</f>
        <v>Financial</v>
      </c>
      <c r="E6122" s="208" t="e">
        <f aca="false">IF(VLOOKUP(S6122,'DD-Lookup'!$J$6:$L$50,3,FALSE())="Monthly",(YEAR(AC6122)-YEAR(AB6122))*12+MONTH(AC6122)-MONTH(AB6122)+1,(AC6122-AB6122+1))</f>
        <v>#N/A</v>
      </c>
      <c r="F6122" s="239" t="e">
        <f aca="false">E6122*SUM(P6122:Q6122)</f>
        <v>#N/A</v>
      </c>
    </row>
    <row r="6123" customFormat="false" ht="12.75" hidden="false" customHeight="false" outlineLevel="0" collapsed="false">
      <c r="A6123" s="208" t="str">
        <f aca="false">B6123&amp;" "&amp;C6123&amp;" "&amp;D6123</f>
        <v> 0 Financial</v>
      </c>
      <c r="B6123" s="208" t="str">
        <f aca="false">IF((LEFT(N6123,2)="US"),"US","")</f>
        <v/>
      </c>
      <c r="C6123" s="208" t="n">
        <f aca="false">M6123</f>
        <v>0</v>
      </c>
      <c r="D6123" s="208" t="str">
        <f aca="false">IF(ISNUMBER(FIND("Phy",N6123))=TRUE(),"Physical","Financial")</f>
        <v>Financial</v>
      </c>
      <c r="E6123" s="208" t="e">
        <f aca="false">IF(VLOOKUP(S6123,'DD-Lookup'!$J$6:$L$50,3,FALSE())="Monthly",(YEAR(AC6123)-YEAR(AB6123))*12+MONTH(AC6123)-MONTH(AB6123)+1,(AC6123-AB6123+1))</f>
        <v>#N/A</v>
      </c>
      <c r="F6123" s="239" t="e">
        <f aca="false">E6123*SUM(P6123:Q6123)</f>
        <v>#N/A</v>
      </c>
    </row>
    <row r="6124" customFormat="false" ht="12.75" hidden="false" customHeight="false" outlineLevel="0" collapsed="false">
      <c r="A6124" s="208" t="str">
        <f aca="false">B6124&amp;" "&amp;C6124&amp;" "&amp;D6124</f>
        <v> 0 Financial</v>
      </c>
      <c r="B6124" s="208" t="str">
        <f aca="false">IF((LEFT(N6124,2)="US"),"US","")</f>
        <v/>
      </c>
      <c r="C6124" s="208" t="n">
        <f aca="false">M6124</f>
        <v>0</v>
      </c>
      <c r="D6124" s="208" t="str">
        <f aca="false">IF(ISNUMBER(FIND("Phy",N6124))=TRUE(),"Physical","Financial")</f>
        <v>Financial</v>
      </c>
      <c r="E6124" s="208" t="e">
        <f aca="false">IF(VLOOKUP(S6124,'DD-Lookup'!$J$6:$L$50,3,FALSE())="Monthly",(YEAR(AC6124)-YEAR(AB6124))*12+MONTH(AC6124)-MONTH(AB6124)+1,(AC6124-AB6124+1))</f>
        <v>#N/A</v>
      </c>
      <c r="F6124" s="239" t="e">
        <f aca="false">E6124*SUM(P6124:Q6124)</f>
        <v>#N/A</v>
      </c>
    </row>
    <row r="6125" customFormat="false" ht="12.75" hidden="false" customHeight="false" outlineLevel="0" collapsed="false">
      <c r="A6125" s="208" t="str">
        <f aca="false">B6125&amp;" "&amp;C6125&amp;" "&amp;D6125</f>
        <v> 0 Financial</v>
      </c>
      <c r="B6125" s="208" t="str">
        <f aca="false">IF((LEFT(N6125,2)="US"),"US","")</f>
        <v/>
      </c>
      <c r="C6125" s="208" t="n">
        <f aca="false">M6125</f>
        <v>0</v>
      </c>
      <c r="D6125" s="208" t="str">
        <f aca="false">IF(ISNUMBER(FIND("Phy",N6125))=TRUE(),"Physical","Financial")</f>
        <v>Financial</v>
      </c>
      <c r="E6125" s="208" t="e">
        <f aca="false">IF(VLOOKUP(S6125,'DD-Lookup'!$J$6:$L$50,3,FALSE())="Monthly",(YEAR(AC6125)-YEAR(AB6125))*12+MONTH(AC6125)-MONTH(AB6125)+1,(AC6125-AB6125+1))</f>
        <v>#N/A</v>
      </c>
      <c r="F6125" s="239" t="e">
        <f aca="false">E6125*SUM(P6125:Q6125)</f>
        <v>#N/A</v>
      </c>
    </row>
    <row r="6126" customFormat="false" ht="12.75" hidden="false" customHeight="false" outlineLevel="0" collapsed="false">
      <c r="A6126" s="208" t="str">
        <f aca="false">B6126&amp;" "&amp;C6126&amp;" "&amp;D6126</f>
        <v> 0 Financial</v>
      </c>
      <c r="B6126" s="208" t="str">
        <f aca="false">IF((LEFT(N6126,2)="US"),"US","")</f>
        <v/>
      </c>
      <c r="C6126" s="208" t="n">
        <f aca="false">M6126</f>
        <v>0</v>
      </c>
      <c r="D6126" s="208" t="str">
        <f aca="false">IF(ISNUMBER(FIND("Phy",N6126))=TRUE(),"Physical","Financial")</f>
        <v>Financial</v>
      </c>
      <c r="E6126" s="208" t="e">
        <f aca="false">IF(VLOOKUP(S6126,'DD-Lookup'!$J$6:$L$50,3,FALSE())="Monthly",(YEAR(AC6126)-YEAR(AB6126))*12+MONTH(AC6126)-MONTH(AB6126)+1,(AC6126-AB6126+1))</f>
        <v>#N/A</v>
      </c>
      <c r="F6126" s="239" t="e">
        <f aca="false">E6126*SUM(P6126:Q6126)</f>
        <v>#N/A</v>
      </c>
    </row>
    <row r="6127" customFormat="false" ht="12.75" hidden="false" customHeight="false" outlineLevel="0" collapsed="false">
      <c r="A6127" s="208" t="str">
        <f aca="false">B6127&amp;" "&amp;C6127&amp;" "&amp;D6127</f>
        <v> 0 Financial</v>
      </c>
      <c r="B6127" s="208" t="str">
        <f aca="false">IF((LEFT(N6127,2)="US"),"US","")</f>
        <v/>
      </c>
      <c r="C6127" s="208" t="n">
        <f aca="false">M6127</f>
        <v>0</v>
      </c>
      <c r="D6127" s="208" t="str">
        <f aca="false">IF(ISNUMBER(FIND("Phy",N6127))=TRUE(),"Physical","Financial")</f>
        <v>Financial</v>
      </c>
      <c r="E6127" s="208" t="e">
        <f aca="false">IF(VLOOKUP(S6127,'DD-Lookup'!$J$6:$L$50,3,FALSE())="Monthly",(YEAR(AC6127)-YEAR(AB6127))*12+MONTH(AC6127)-MONTH(AB6127)+1,(AC6127-AB6127+1))</f>
        <v>#N/A</v>
      </c>
      <c r="F6127" s="239" t="e">
        <f aca="false">E6127*SUM(P6127:Q6127)</f>
        <v>#N/A</v>
      </c>
    </row>
    <row r="6128" customFormat="false" ht="12.75" hidden="false" customHeight="false" outlineLevel="0" collapsed="false">
      <c r="A6128" s="208" t="str">
        <f aca="false">B6128&amp;" "&amp;C6128&amp;" "&amp;D6128</f>
        <v> 0 Financial</v>
      </c>
      <c r="B6128" s="208" t="str">
        <f aca="false">IF((LEFT(N6128,2)="US"),"US","")</f>
        <v/>
      </c>
      <c r="C6128" s="208" t="n">
        <f aca="false">M6128</f>
        <v>0</v>
      </c>
      <c r="D6128" s="208" t="str">
        <f aca="false">IF(ISNUMBER(FIND("Phy",N6128))=TRUE(),"Physical","Financial")</f>
        <v>Financial</v>
      </c>
      <c r="E6128" s="208" t="e">
        <f aca="false">IF(VLOOKUP(S6128,'DD-Lookup'!$J$6:$L$50,3,FALSE())="Monthly",(YEAR(AC6128)-YEAR(AB6128))*12+MONTH(AC6128)-MONTH(AB6128)+1,(AC6128-AB6128+1))</f>
        <v>#N/A</v>
      </c>
      <c r="F6128" s="239" t="e">
        <f aca="false">E6128*SUM(P6128:Q6128)</f>
        <v>#N/A</v>
      </c>
    </row>
    <row r="6129" customFormat="false" ht="12.75" hidden="false" customHeight="false" outlineLevel="0" collapsed="false">
      <c r="A6129" s="208" t="str">
        <f aca="false">B6129&amp;" "&amp;C6129&amp;" "&amp;D6129</f>
        <v> 0 Financial</v>
      </c>
      <c r="B6129" s="208" t="str">
        <f aca="false">IF((LEFT(N6129,2)="US"),"US","")</f>
        <v/>
      </c>
      <c r="C6129" s="208" t="n">
        <f aca="false">M6129</f>
        <v>0</v>
      </c>
      <c r="D6129" s="208" t="str">
        <f aca="false">IF(ISNUMBER(FIND("Phy",N6129))=TRUE(),"Physical","Financial")</f>
        <v>Financial</v>
      </c>
      <c r="E6129" s="208" t="e">
        <f aca="false">IF(VLOOKUP(S6129,'DD-Lookup'!$J$6:$L$50,3,FALSE())="Monthly",(YEAR(AC6129)-YEAR(AB6129))*12+MONTH(AC6129)-MONTH(AB6129)+1,(AC6129-AB6129+1))</f>
        <v>#N/A</v>
      </c>
      <c r="F6129" s="239" t="e">
        <f aca="false">E6129*SUM(P6129:Q6129)</f>
        <v>#N/A</v>
      </c>
    </row>
    <row r="6130" customFormat="false" ht="12.75" hidden="false" customHeight="false" outlineLevel="0" collapsed="false">
      <c r="A6130" s="208" t="str">
        <f aca="false">B6130&amp;" "&amp;C6130&amp;" "&amp;D6130</f>
        <v> 0 Financial</v>
      </c>
      <c r="B6130" s="208" t="str">
        <f aca="false">IF((LEFT(N6130,2)="US"),"US","")</f>
        <v/>
      </c>
      <c r="C6130" s="208" t="n">
        <f aca="false">M6130</f>
        <v>0</v>
      </c>
      <c r="D6130" s="208" t="str">
        <f aca="false">IF(ISNUMBER(FIND("Phy",N6130))=TRUE(),"Physical","Financial")</f>
        <v>Financial</v>
      </c>
      <c r="E6130" s="208" t="e">
        <f aca="false">IF(VLOOKUP(S6130,'DD-Lookup'!$J$6:$L$50,3,FALSE())="Monthly",(YEAR(AC6130)-YEAR(AB6130))*12+MONTH(AC6130)-MONTH(AB6130)+1,(AC6130-AB6130+1))</f>
        <v>#N/A</v>
      </c>
      <c r="F6130" s="239" t="e">
        <f aca="false">E6130*SUM(P6130:Q6130)</f>
        <v>#N/A</v>
      </c>
    </row>
    <row r="6131" customFormat="false" ht="12.75" hidden="false" customHeight="false" outlineLevel="0" collapsed="false">
      <c r="A6131" s="208" t="str">
        <f aca="false">B6131&amp;" "&amp;C6131&amp;" "&amp;D6131</f>
        <v> 0 Financial</v>
      </c>
      <c r="B6131" s="208" t="str">
        <f aca="false">IF((LEFT(N6131,2)="US"),"US","")</f>
        <v/>
      </c>
      <c r="C6131" s="208" t="n">
        <f aca="false">M6131</f>
        <v>0</v>
      </c>
      <c r="D6131" s="208" t="str">
        <f aca="false">IF(ISNUMBER(FIND("Phy",N6131))=TRUE(),"Physical","Financial")</f>
        <v>Financial</v>
      </c>
      <c r="E6131" s="208" t="e">
        <f aca="false">IF(VLOOKUP(S6131,'DD-Lookup'!$J$6:$L$50,3,FALSE())="Monthly",(YEAR(AC6131)-YEAR(AB6131))*12+MONTH(AC6131)-MONTH(AB6131)+1,(AC6131-AB6131+1))</f>
        <v>#N/A</v>
      </c>
      <c r="F6131" s="239" t="e">
        <f aca="false">E6131*SUM(P6131:Q6131)</f>
        <v>#N/A</v>
      </c>
    </row>
    <row r="6132" customFormat="false" ht="12.75" hidden="false" customHeight="false" outlineLevel="0" collapsed="false">
      <c r="A6132" s="208" t="str">
        <f aca="false">B6132&amp;" "&amp;C6132&amp;" "&amp;D6132</f>
        <v> 0 Financial</v>
      </c>
      <c r="B6132" s="208" t="str">
        <f aca="false">IF((LEFT(N6132,2)="US"),"US","")</f>
        <v/>
      </c>
      <c r="C6132" s="208" t="n">
        <f aca="false">M6132</f>
        <v>0</v>
      </c>
      <c r="D6132" s="208" t="str">
        <f aca="false">IF(ISNUMBER(FIND("Phy",N6132))=TRUE(),"Physical","Financial")</f>
        <v>Financial</v>
      </c>
      <c r="E6132" s="208" t="e">
        <f aca="false">IF(VLOOKUP(S6132,'DD-Lookup'!$J$6:$L$50,3,FALSE())="Monthly",(YEAR(AC6132)-YEAR(AB6132))*12+MONTH(AC6132)-MONTH(AB6132)+1,(AC6132-AB6132+1))</f>
        <v>#N/A</v>
      </c>
      <c r="F6132" s="239" t="e">
        <f aca="false">E6132*SUM(P6132:Q6132)</f>
        <v>#N/A</v>
      </c>
    </row>
    <row r="6133" customFormat="false" ht="12.75" hidden="false" customHeight="false" outlineLevel="0" collapsed="false">
      <c r="A6133" s="208" t="str">
        <f aca="false">B6133&amp;" "&amp;C6133&amp;" "&amp;D6133</f>
        <v> 0 Financial</v>
      </c>
      <c r="B6133" s="208" t="str">
        <f aca="false">IF((LEFT(N6133,2)="US"),"US","")</f>
        <v/>
      </c>
      <c r="C6133" s="208" t="n">
        <f aca="false">M6133</f>
        <v>0</v>
      </c>
      <c r="D6133" s="208" t="str">
        <f aca="false">IF(ISNUMBER(FIND("Phy",N6133))=TRUE(),"Physical","Financial")</f>
        <v>Financial</v>
      </c>
      <c r="E6133" s="208" t="e">
        <f aca="false">IF(VLOOKUP(S6133,'DD-Lookup'!$J$6:$L$50,3,FALSE())="Monthly",(YEAR(AC6133)-YEAR(AB6133))*12+MONTH(AC6133)-MONTH(AB6133)+1,(AC6133-AB6133+1))</f>
        <v>#N/A</v>
      </c>
      <c r="F6133" s="239" t="e">
        <f aca="false">E6133*SUM(P6133:Q6133)</f>
        <v>#N/A</v>
      </c>
    </row>
    <row r="6134" customFormat="false" ht="12.75" hidden="false" customHeight="false" outlineLevel="0" collapsed="false">
      <c r="A6134" s="208" t="str">
        <f aca="false">B6134&amp;" "&amp;C6134&amp;" "&amp;D6134</f>
        <v> 0 Financial</v>
      </c>
      <c r="B6134" s="208" t="str">
        <f aca="false">IF((LEFT(N6134,2)="US"),"US","")</f>
        <v/>
      </c>
      <c r="C6134" s="208" t="n">
        <f aca="false">M6134</f>
        <v>0</v>
      </c>
      <c r="D6134" s="208" t="str">
        <f aca="false">IF(ISNUMBER(FIND("Phy",N6134))=TRUE(),"Physical","Financial")</f>
        <v>Financial</v>
      </c>
      <c r="E6134" s="208" t="e">
        <f aca="false">IF(VLOOKUP(S6134,'DD-Lookup'!$J$6:$L$50,3,FALSE())="Monthly",(YEAR(AC6134)-YEAR(AB6134))*12+MONTH(AC6134)-MONTH(AB6134)+1,(AC6134-AB6134+1))</f>
        <v>#N/A</v>
      </c>
      <c r="F6134" s="239" t="e">
        <f aca="false">E6134*SUM(P6134:Q6134)</f>
        <v>#N/A</v>
      </c>
    </row>
    <row r="6135" customFormat="false" ht="12.75" hidden="false" customHeight="false" outlineLevel="0" collapsed="false">
      <c r="A6135" s="208" t="str">
        <f aca="false">B6135&amp;" "&amp;C6135&amp;" "&amp;D6135</f>
        <v> 0 Financial</v>
      </c>
      <c r="B6135" s="208" t="str">
        <f aca="false">IF((LEFT(N6135,2)="US"),"US","")</f>
        <v/>
      </c>
      <c r="C6135" s="208" t="n">
        <f aca="false">M6135</f>
        <v>0</v>
      </c>
      <c r="D6135" s="208" t="str">
        <f aca="false">IF(ISNUMBER(FIND("Phy",N6135))=TRUE(),"Physical","Financial")</f>
        <v>Financial</v>
      </c>
      <c r="E6135" s="208" t="e">
        <f aca="false">IF(VLOOKUP(S6135,'DD-Lookup'!$J$6:$L$50,3,FALSE())="Monthly",(YEAR(AC6135)-YEAR(AB6135))*12+MONTH(AC6135)-MONTH(AB6135)+1,(AC6135-AB6135+1))</f>
        <v>#N/A</v>
      </c>
      <c r="F6135" s="239" t="e">
        <f aca="false">E6135*SUM(P6135:Q6135)</f>
        <v>#N/A</v>
      </c>
    </row>
    <row r="6136" customFormat="false" ht="12.75" hidden="false" customHeight="false" outlineLevel="0" collapsed="false">
      <c r="A6136" s="208" t="str">
        <f aca="false">B6136&amp;" "&amp;C6136&amp;" "&amp;D6136</f>
        <v> 0 Financial</v>
      </c>
      <c r="B6136" s="208" t="str">
        <f aca="false">IF((LEFT(N6136,2)="US"),"US","")</f>
        <v/>
      </c>
      <c r="C6136" s="208" t="n">
        <f aca="false">M6136</f>
        <v>0</v>
      </c>
      <c r="D6136" s="208" t="str">
        <f aca="false">IF(ISNUMBER(FIND("Phy",N6136))=TRUE(),"Physical","Financial")</f>
        <v>Financial</v>
      </c>
      <c r="E6136" s="208" t="e">
        <f aca="false">IF(VLOOKUP(S6136,'DD-Lookup'!$J$6:$L$50,3,FALSE())="Monthly",(YEAR(AC6136)-YEAR(AB6136))*12+MONTH(AC6136)-MONTH(AB6136)+1,(AC6136-AB6136+1))</f>
        <v>#N/A</v>
      </c>
      <c r="F6136" s="239" t="e">
        <f aca="false">E6136*SUM(P6136:Q6136)</f>
        <v>#N/A</v>
      </c>
    </row>
    <row r="6137" customFormat="false" ht="12.75" hidden="false" customHeight="false" outlineLevel="0" collapsed="false">
      <c r="A6137" s="208" t="str">
        <f aca="false">B6137&amp;" "&amp;C6137&amp;" "&amp;D6137</f>
        <v> 0 Financial</v>
      </c>
      <c r="B6137" s="208" t="str">
        <f aca="false">IF((LEFT(N6137,2)="US"),"US","")</f>
        <v/>
      </c>
      <c r="C6137" s="208" t="n">
        <f aca="false">M6137</f>
        <v>0</v>
      </c>
      <c r="D6137" s="208" t="str">
        <f aca="false">IF(ISNUMBER(FIND("Phy",N6137))=TRUE(),"Physical","Financial")</f>
        <v>Financial</v>
      </c>
      <c r="E6137" s="208" t="e">
        <f aca="false">IF(VLOOKUP(S6137,'DD-Lookup'!$J$6:$L$50,3,FALSE())="Monthly",(YEAR(AC6137)-YEAR(AB6137))*12+MONTH(AC6137)-MONTH(AB6137)+1,(AC6137-AB6137+1))</f>
        <v>#N/A</v>
      </c>
      <c r="F6137" s="239" t="e">
        <f aca="false">E6137*SUM(P6137:Q6137)</f>
        <v>#N/A</v>
      </c>
    </row>
    <row r="6138" customFormat="false" ht="12.75" hidden="false" customHeight="false" outlineLevel="0" collapsed="false">
      <c r="A6138" s="208" t="str">
        <f aca="false">B6138&amp;" "&amp;C6138&amp;" "&amp;D6138</f>
        <v> 0 Financial</v>
      </c>
      <c r="B6138" s="208" t="str">
        <f aca="false">IF((LEFT(N6138,2)="US"),"US","")</f>
        <v/>
      </c>
      <c r="C6138" s="208" t="n">
        <f aca="false">M6138</f>
        <v>0</v>
      </c>
      <c r="D6138" s="208" t="str">
        <f aca="false">IF(ISNUMBER(FIND("Phy",N6138))=TRUE(),"Physical","Financial")</f>
        <v>Financial</v>
      </c>
      <c r="E6138" s="208" t="e">
        <f aca="false">IF(VLOOKUP(S6138,'DD-Lookup'!$J$6:$L$50,3,FALSE())="Monthly",(YEAR(AC6138)-YEAR(AB6138))*12+MONTH(AC6138)-MONTH(AB6138)+1,(AC6138-AB6138+1))</f>
        <v>#N/A</v>
      </c>
      <c r="F6138" s="239" t="e">
        <f aca="false">E6138*SUM(P6138:Q6138)</f>
        <v>#N/A</v>
      </c>
    </row>
    <row r="6139" customFormat="false" ht="12.75" hidden="false" customHeight="false" outlineLevel="0" collapsed="false">
      <c r="A6139" s="208" t="str">
        <f aca="false">B6139&amp;" "&amp;C6139&amp;" "&amp;D6139</f>
        <v> 0 Financial</v>
      </c>
      <c r="B6139" s="208" t="str">
        <f aca="false">IF((LEFT(N6139,2)="US"),"US","")</f>
        <v/>
      </c>
      <c r="C6139" s="208" t="n">
        <f aca="false">M6139</f>
        <v>0</v>
      </c>
      <c r="D6139" s="208" t="str">
        <f aca="false">IF(ISNUMBER(FIND("Phy",N6139))=TRUE(),"Physical","Financial")</f>
        <v>Financial</v>
      </c>
      <c r="E6139" s="208" t="e">
        <f aca="false">IF(VLOOKUP(S6139,'DD-Lookup'!$J$6:$L$50,3,FALSE())="Monthly",(YEAR(AC6139)-YEAR(AB6139))*12+MONTH(AC6139)-MONTH(AB6139)+1,(AC6139-AB6139+1))</f>
        <v>#N/A</v>
      </c>
      <c r="F6139" s="239" t="e">
        <f aca="false">E6139*SUM(P6139:Q6139)</f>
        <v>#N/A</v>
      </c>
    </row>
    <row r="6140" customFormat="false" ht="12.75" hidden="false" customHeight="false" outlineLevel="0" collapsed="false">
      <c r="A6140" s="208" t="str">
        <f aca="false">B6140&amp;" "&amp;C6140&amp;" "&amp;D6140</f>
        <v> 0 Financial</v>
      </c>
      <c r="B6140" s="208" t="str">
        <f aca="false">IF((LEFT(N6140,2)="US"),"US","")</f>
        <v/>
      </c>
      <c r="C6140" s="208" t="n">
        <f aca="false">M6140</f>
        <v>0</v>
      </c>
      <c r="D6140" s="208" t="str">
        <f aca="false">IF(ISNUMBER(FIND("Phy",N6140))=TRUE(),"Physical","Financial")</f>
        <v>Financial</v>
      </c>
      <c r="E6140" s="208" t="e">
        <f aca="false">IF(VLOOKUP(S6140,'DD-Lookup'!$J$6:$L$50,3,FALSE())="Monthly",(YEAR(AC6140)-YEAR(AB6140))*12+MONTH(AC6140)-MONTH(AB6140)+1,(AC6140-AB6140+1))</f>
        <v>#N/A</v>
      </c>
      <c r="F6140" s="239" t="e">
        <f aca="false">E6140*SUM(P6140:Q6140)</f>
        <v>#N/A</v>
      </c>
    </row>
    <row r="6141" customFormat="false" ht="12.75" hidden="false" customHeight="false" outlineLevel="0" collapsed="false">
      <c r="A6141" s="208" t="str">
        <f aca="false">B6141&amp;" "&amp;C6141&amp;" "&amp;D6141</f>
        <v> 0 Financial</v>
      </c>
      <c r="B6141" s="208" t="str">
        <f aca="false">IF((LEFT(N6141,2)="US"),"US","")</f>
        <v/>
      </c>
      <c r="C6141" s="208" t="n">
        <f aca="false">M6141</f>
        <v>0</v>
      </c>
      <c r="D6141" s="208" t="str">
        <f aca="false">IF(ISNUMBER(FIND("Phy",N6141))=TRUE(),"Physical","Financial")</f>
        <v>Financial</v>
      </c>
      <c r="E6141" s="208" t="e">
        <f aca="false">IF(VLOOKUP(S6141,'DD-Lookup'!$J$6:$L$50,3,FALSE())="Monthly",(YEAR(AC6141)-YEAR(AB6141))*12+MONTH(AC6141)-MONTH(AB6141)+1,(AC6141-AB6141+1))</f>
        <v>#N/A</v>
      </c>
      <c r="F6141" s="239" t="e">
        <f aca="false">E6141*SUM(P6141:Q6141)</f>
        <v>#N/A</v>
      </c>
    </row>
    <row r="6142" customFormat="false" ht="12.75" hidden="false" customHeight="false" outlineLevel="0" collapsed="false">
      <c r="A6142" s="208" t="str">
        <f aca="false">B6142&amp;" "&amp;C6142&amp;" "&amp;D6142</f>
        <v> 0 Financial</v>
      </c>
      <c r="B6142" s="208" t="str">
        <f aca="false">IF((LEFT(N6142,2)="US"),"US","")</f>
        <v/>
      </c>
      <c r="C6142" s="208" t="n">
        <f aca="false">M6142</f>
        <v>0</v>
      </c>
      <c r="D6142" s="208" t="str">
        <f aca="false">IF(ISNUMBER(FIND("Phy",N6142))=TRUE(),"Physical","Financial")</f>
        <v>Financial</v>
      </c>
      <c r="E6142" s="208" t="e">
        <f aca="false">IF(VLOOKUP(S6142,'DD-Lookup'!$J$6:$L$50,3,FALSE())="Monthly",(YEAR(AC6142)-YEAR(AB6142))*12+MONTH(AC6142)-MONTH(AB6142)+1,(AC6142-AB6142+1))</f>
        <v>#N/A</v>
      </c>
      <c r="F6142" s="239" t="e">
        <f aca="false">E6142*SUM(P6142:Q6142)</f>
        <v>#N/A</v>
      </c>
    </row>
    <row r="6143" customFormat="false" ht="12.75" hidden="false" customHeight="false" outlineLevel="0" collapsed="false">
      <c r="A6143" s="208" t="str">
        <f aca="false">B6143&amp;" "&amp;C6143&amp;" "&amp;D6143</f>
        <v> 0 Financial</v>
      </c>
      <c r="B6143" s="208" t="str">
        <f aca="false">IF((LEFT(N6143,2)="US"),"US","")</f>
        <v/>
      </c>
      <c r="C6143" s="208" t="n">
        <f aca="false">M6143</f>
        <v>0</v>
      </c>
      <c r="D6143" s="208" t="str">
        <f aca="false">IF(ISNUMBER(FIND("Phy",N6143))=TRUE(),"Physical","Financial")</f>
        <v>Financial</v>
      </c>
      <c r="E6143" s="208" t="e">
        <f aca="false">IF(VLOOKUP(S6143,'DD-Lookup'!$J$6:$L$50,3,FALSE())="Monthly",(YEAR(AC6143)-YEAR(AB6143))*12+MONTH(AC6143)-MONTH(AB6143)+1,(AC6143-AB6143+1))</f>
        <v>#N/A</v>
      </c>
      <c r="F6143" s="239" t="e">
        <f aca="false">E6143*SUM(P6143:Q6143)</f>
        <v>#N/A</v>
      </c>
    </row>
    <row r="6144" customFormat="false" ht="12.75" hidden="false" customHeight="false" outlineLevel="0" collapsed="false">
      <c r="A6144" s="208" t="str">
        <f aca="false">B6144&amp;" "&amp;C6144&amp;" "&amp;D6144</f>
        <v> 0 Financial</v>
      </c>
      <c r="B6144" s="208" t="str">
        <f aca="false">IF((LEFT(N6144,2)="US"),"US","")</f>
        <v/>
      </c>
      <c r="C6144" s="208" t="n">
        <f aca="false">M6144</f>
        <v>0</v>
      </c>
      <c r="D6144" s="208" t="str">
        <f aca="false">IF(ISNUMBER(FIND("Phy",N6144))=TRUE(),"Physical","Financial")</f>
        <v>Financial</v>
      </c>
      <c r="E6144" s="208" t="e">
        <f aca="false">IF(VLOOKUP(S6144,'DD-Lookup'!$J$6:$L$50,3,FALSE())="Monthly",(YEAR(AC6144)-YEAR(AB6144))*12+MONTH(AC6144)-MONTH(AB6144)+1,(AC6144-AB6144+1))</f>
        <v>#N/A</v>
      </c>
      <c r="F6144" s="239" t="e">
        <f aca="false">E6144*SUM(P6144:Q6144)</f>
        <v>#N/A</v>
      </c>
    </row>
    <row r="6145" customFormat="false" ht="12.75" hidden="false" customHeight="false" outlineLevel="0" collapsed="false">
      <c r="A6145" s="208" t="str">
        <f aca="false">B6145&amp;" "&amp;C6145&amp;" "&amp;D6145</f>
        <v> 0 Financial</v>
      </c>
      <c r="B6145" s="208" t="str">
        <f aca="false">IF((LEFT(N6145,2)="US"),"US","")</f>
        <v/>
      </c>
      <c r="C6145" s="208" t="n">
        <f aca="false">M6145</f>
        <v>0</v>
      </c>
      <c r="D6145" s="208" t="str">
        <f aca="false">IF(ISNUMBER(FIND("Phy",N6145))=TRUE(),"Physical","Financial")</f>
        <v>Financial</v>
      </c>
      <c r="E6145" s="208" t="e">
        <f aca="false">IF(VLOOKUP(S6145,'DD-Lookup'!$J$6:$L$50,3,FALSE())="Monthly",(YEAR(AC6145)-YEAR(AB6145))*12+MONTH(AC6145)-MONTH(AB6145)+1,(AC6145-AB6145+1))</f>
        <v>#N/A</v>
      </c>
      <c r="F6145" s="239" t="e">
        <f aca="false">E6145*SUM(P6145:Q6145)</f>
        <v>#N/A</v>
      </c>
    </row>
    <row r="6146" customFormat="false" ht="12.75" hidden="false" customHeight="false" outlineLevel="0" collapsed="false">
      <c r="A6146" s="208" t="str">
        <f aca="false">B6146&amp;" "&amp;C6146&amp;" "&amp;D6146</f>
        <v> 0 Financial</v>
      </c>
      <c r="B6146" s="208" t="str">
        <f aca="false">IF((LEFT(N6146,2)="US"),"US","")</f>
        <v/>
      </c>
      <c r="C6146" s="208" t="n">
        <f aca="false">M6146</f>
        <v>0</v>
      </c>
      <c r="D6146" s="208" t="str">
        <f aca="false">IF(ISNUMBER(FIND("Phy",N6146))=TRUE(),"Physical","Financial")</f>
        <v>Financial</v>
      </c>
      <c r="E6146" s="208" t="e">
        <f aca="false">IF(VLOOKUP(S6146,'DD-Lookup'!$J$6:$L$50,3,FALSE())="Monthly",(YEAR(AC6146)-YEAR(AB6146))*12+MONTH(AC6146)-MONTH(AB6146)+1,(AC6146-AB6146+1))</f>
        <v>#N/A</v>
      </c>
      <c r="F6146" s="239" t="e">
        <f aca="false">E6146*SUM(P6146:Q6146)</f>
        <v>#N/A</v>
      </c>
    </row>
    <row r="6147" customFormat="false" ht="12.75" hidden="false" customHeight="false" outlineLevel="0" collapsed="false">
      <c r="A6147" s="208" t="str">
        <f aca="false">B6147&amp;" "&amp;C6147&amp;" "&amp;D6147</f>
        <v> 0 Financial</v>
      </c>
      <c r="B6147" s="208" t="str">
        <f aca="false">IF((LEFT(N6147,2)="US"),"US","")</f>
        <v/>
      </c>
      <c r="C6147" s="208" t="n">
        <f aca="false">M6147</f>
        <v>0</v>
      </c>
      <c r="D6147" s="208" t="str">
        <f aca="false">IF(ISNUMBER(FIND("Phy",N6147))=TRUE(),"Physical","Financial")</f>
        <v>Financial</v>
      </c>
      <c r="E6147" s="208" t="e">
        <f aca="false">IF(VLOOKUP(S6147,'DD-Lookup'!$J$6:$L$50,3,FALSE())="Monthly",(YEAR(AC6147)-YEAR(AB6147))*12+MONTH(AC6147)-MONTH(AB6147)+1,(AC6147-AB6147+1))</f>
        <v>#N/A</v>
      </c>
      <c r="F6147" s="239" t="e">
        <f aca="false">E6147*SUM(P6147:Q6147)</f>
        <v>#N/A</v>
      </c>
    </row>
    <row r="6148" customFormat="false" ht="12.75" hidden="false" customHeight="false" outlineLevel="0" collapsed="false">
      <c r="A6148" s="208" t="str">
        <f aca="false">B6148&amp;" "&amp;C6148&amp;" "&amp;D6148</f>
        <v> 0 Financial</v>
      </c>
      <c r="B6148" s="208" t="str">
        <f aca="false">IF((LEFT(N6148,2)="US"),"US","")</f>
        <v/>
      </c>
      <c r="C6148" s="208" t="n">
        <f aca="false">M6148</f>
        <v>0</v>
      </c>
      <c r="D6148" s="208" t="str">
        <f aca="false">IF(ISNUMBER(FIND("Phy",N6148))=TRUE(),"Physical","Financial")</f>
        <v>Financial</v>
      </c>
      <c r="E6148" s="208" t="e">
        <f aca="false">IF(VLOOKUP(S6148,'DD-Lookup'!$J$6:$L$50,3,FALSE())="Monthly",(YEAR(AC6148)-YEAR(AB6148))*12+MONTH(AC6148)-MONTH(AB6148)+1,(AC6148-AB6148+1))</f>
        <v>#N/A</v>
      </c>
      <c r="F6148" s="239" t="e">
        <f aca="false">E6148*SUM(P6148:Q6148)</f>
        <v>#N/A</v>
      </c>
    </row>
    <row r="6149" customFormat="false" ht="12.75" hidden="false" customHeight="false" outlineLevel="0" collapsed="false">
      <c r="A6149" s="208" t="str">
        <f aca="false">B6149&amp;" "&amp;C6149&amp;" "&amp;D6149</f>
        <v> 0 Financial</v>
      </c>
      <c r="B6149" s="208" t="str">
        <f aca="false">IF((LEFT(N6149,2)="US"),"US","")</f>
        <v/>
      </c>
      <c r="C6149" s="208" t="n">
        <f aca="false">M6149</f>
        <v>0</v>
      </c>
      <c r="D6149" s="208" t="str">
        <f aca="false">IF(ISNUMBER(FIND("Phy",N6149))=TRUE(),"Physical","Financial")</f>
        <v>Financial</v>
      </c>
      <c r="E6149" s="208" t="e">
        <f aca="false">IF(VLOOKUP(S6149,'DD-Lookup'!$J$6:$L$50,3,FALSE())="Monthly",(YEAR(AC6149)-YEAR(AB6149))*12+MONTH(AC6149)-MONTH(AB6149)+1,(AC6149-AB6149+1))</f>
        <v>#N/A</v>
      </c>
      <c r="F6149" s="239" t="e">
        <f aca="false">E6149*SUM(P6149:Q6149)</f>
        <v>#N/A</v>
      </c>
    </row>
    <row r="6150" customFormat="false" ht="12.75" hidden="false" customHeight="false" outlineLevel="0" collapsed="false">
      <c r="A6150" s="208" t="str">
        <f aca="false">B6150&amp;" "&amp;C6150&amp;" "&amp;D6150</f>
        <v> 0 Financial</v>
      </c>
      <c r="B6150" s="208" t="str">
        <f aca="false">IF((LEFT(N6150,2)="US"),"US","")</f>
        <v/>
      </c>
      <c r="C6150" s="208" t="n">
        <f aca="false">M6150</f>
        <v>0</v>
      </c>
      <c r="D6150" s="208" t="str">
        <f aca="false">IF(ISNUMBER(FIND("Phy",N6150))=TRUE(),"Physical","Financial")</f>
        <v>Financial</v>
      </c>
      <c r="E6150" s="208" t="e">
        <f aca="false">IF(VLOOKUP(S6150,'DD-Lookup'!$J$6:$L$50,3,FALSE())="Monthly",(YEAR(AC6150)-YEAR(AB6150))*12+MONTH(AC6150)-MONTH(AB6150)+1,(AC6150-AB6150+1))</f>
        <v>#N/A</v>
      </c>
      <c r="F6150" s="239" t="e">
        <f aca="false">E6150*SUM(P6150:Q6150)</f>
        <v>#N/A</v>
      </c>
    </row>
    <row r="6151" customFormat="false" ht="12.75" hidden="false" customHeight="false" outlineLevel="0" collapsed="false">
      <c r="A6151" s="208" t="str">
        <f aca="false">B6151&amp;" "&amp;C6151&amp;" "&amp;D6151</f>
        <v> 0 Financial</v>
      </c>
      <c r="B6151" s="208" t="str">
        <f aca="false">IF((LEFT(N6151,2)="US"),"US","")</f>
        <v/>
      </c>
      <c r="C6151" s="208" t="n">
        <f aca="false">M6151</f>
        <v>0</v>
      </c>
      <c r="D6151" s="208" t="str">
        <f aca="false">IF(ISNUMBER(FIND("Phy",N6151))=TRUE(),"Physical","Financial")</f>
        <v>Financial</v>
      </c>
      <c r="E6151" s="208" t="e">
        <f aca="false">IF(VLOOKUP(S6151,'DD-Lookup'!$J$6:$L$50,3,FALSE())="Monthly",(YEAR(AC6151)-YEAR(AB6151))*12+MONTH(AC6151)-MONTH(AB6151)+1,(AC6151-AB6151+1))</f>
        <v>#N/A</v>
      </c>
      <c r="F6151" s="239" t="e">
        <f aca="false">E6151*SUM(P6151:Q6151)</f>
        <v>#N/A</v>
      </c>
    </row>
    <row r="6152" customFormat="false" ht="12.75" hidden="false" customHeight="false" outlineLevel="0" collapsed="false">
      <c r="A6152" s="208" t="str">
        <f aca="false">B6152&amp;" "&amp;C6152&amp;" "&amp;D6152</f>
        <v> 0 Financial</v>
      </c>
      <c r="B6152" s="208" t="str">
        <f aca="false">IF((LEFT(N6152,2)="US"),"US","")</f>
        <v/>
      </c>
      <c r="C6152" s="208" t="n">
        <f aca="false">M6152</f>
        <v>0</v>
      </c>
      <c r="D6152" s="208" t="str">
        <f aca="false">IF(ISNUMBER(FIND("Phy",N6152))=TRUE(),"Physical","Financial")</f>
        <v>Financial</v>
      </c>
      <c r="E6152" s="208" t="e">
        <f aca="false">IF(VLOOKUP(S6152,'DD-Lookup'!$J$6:$L$50,3,FALSE())="Monthly",(YEAR(AC6152)-YEAR(AB6152))*12+MONTH(AC6152)-MONTH(AB6152)+1,(AC6152-AB6152+1))</f>
        <v>#N/A</v>
      </c>
      <c r="F6152" s="239" t="e">
        <f aca="false">E6152*SUM(P6152:Q6152)</f>
        <v>#N/A</v>
      </c>
    </row>
    <row r="6153" customFormat="false" ht="12.75" hidden="false" customHeight="false" outlineLevel="0" collapsed="false">
      <c r="A6153" s="208" t="str">
        <f aca="false">B6153&amp;" "&amp;C6153&amp;" "&amp;D6153</f>
        <v> 0 Financial</v>
      </c>
      <c r="B6153" s="208" t="str">
        <f aca="false">IF((LEFT(N6153,2)="US"),"US","")</f>
        <v/>
      </c>
      <c r="C6153" s="208" t="n">
        <f aca="false">M6153</f>
        <v>0</v>
      </c>
      <c r="D6153" s="208" t="str">
        <f aca="false">IF(ISNUMBER(FIND("Phy",N6153))=TRUE(),"Physical","Financial")</f>
        <v>Financial</v>
      </c>
      <c r="E6153" s="208" t="e">
        <f aca="false">IF(VLOOKUP(S6153,'DD-Lookup'!$J$6:$L$50,3,FALSE())="Monthly",(YEAR(AC6153)-YEAR(AB6153))*12+MONTH(AC6153)-MONTH(AB6153)+1,(AC6153-AB6153+1))</f>
        <v>#N/A</v>
      </c>
      <c r="F6153" s="239" t="e">
        <f aca="false">E6153*SUM(P6153:Q6153)</f>
        <v>#N/A</v>
      </c>
    </row>
    <row r="6154" customFormat="false" ht="12.75" hidden="false" customHeight="false" outlineLevel="0" collapsed="false">
      <c r="A6154" s="208" t="str">
        <f aca="false">B6154&amp;" "&amp;C6154&amp;" "&amp;D6154</f>
        <v> 0 Financial</v>
      </c>
      <c r="B6154" s="208" t="str">
        <f aca="false">IF((LEFT(N6154,2)="US"),"US","")</f>
        <v/>
      </c>
      <c r="C6154" s="208" t="n">
        <f aca="false">M6154</f>
        <v>0</v>
      </c>
      <c r="D6154" s="208" t="str">
        <f aca="false">IF(ISNUMBER(FIND("Phy",N6154))=TRUE(),"Physical","Financial")</f>
        <v>Financial</v>
      </c>
      <c r="E6154" s="208" t="e">
        <f aca="false">IF(VLOOKUP(S6154,'DD-Lookup'!$J$6:$L$50,3,FALSE())="Monthly",(YEAR(AC6154)-YEAR(AB6154))*12+MONTH(AC6154)-MONTH(AB6154)+1,(AC6154-AB6154+1))</f>
        <v>#N/A</v>
      </c>
      <c r="F6154" s="239" t="e">
        <f aca="false">E6154*SUM(P6154:Q6154)</f>
        <v>#N/A</v>
      </c>
    </row>
    <row r="6155" customFormat="false" ht="12.75" hidden="false" customHeight="false" outlineLevel="0" collapsed="false">
      <c r="A6155" s="208" t="str">
        <f aca="false">B6155&amp;" "&amp;C6155&amp;" "&amp;D6155</f>
        <v> 0 Financial</v>
      </c>
      <c r="B6155" s="208" t="str">
        <f aca="false">IF((LEFT(N6155,2)="US"),"US","")</f>
        <v/>
      </c>
      <c r="C6155" s="208" t="n">
        <f aca="false">M6155</f>
        <v>0</v>
      </c>
      <c r="D6155" s="208" t="str">
        <f aca="false">IF(ISNUMBER(FIND("Phy",N6155))=TRUE(),"Physical","Financial")</f>
        <v>Financial</v>
      </c>
      <c r="E6155" s="208" t="e">
        <f aca="false">IF(VLOOKUP(S6155,'DD-Lookup'!$J$6:$L$50,3,FALSE())="Monthly",(YEAR(AC6155)-YEAR(AB6155))*12+MONTH(AC6155)-MONTH(AB6155)+1,(AC6155-AB6155+1))</f>
        <v>#N/A</v>
      </c>
      <c r="F6155" s="239" t="e">
        <f aca="false">E6155*SUM(P6155:Q6155)</f>
        <v>#N/A</v>
      </c>
    </row>
    <row r="6156" customFormat="false" ht="12.75" hidden="false" customHeight="false" outlineLevel="0" collapsed="false">
      <c r="A6156" s="208" t="str">
        <f aca="false">B6156&amp;" "&amp;C6156&amp;" "&amp;D6156</f>
        <v> 0 Financial</v>
      </c>
      <c r="B6156" s="208" t="str">
        <f aca="false">IF((LEFT(N6156,2)="US"),"US","")</f>
        <v/>
      </c>
      <c r="C6156" s="208" t="n">
        <f aca="false">M6156</f>
        <v>0</v>
      </c>
      <c r="D6156" s="208" t="str">
        <f aca="false">IF(ISNUMBER(FIND("Phy",N6156))=TRUE(),"Physical","Financial")</f>
        <v>Financial</v>
      </c>
      <c r="E6156" s="208" t="e">
        <f aca="false">IF(VLOOKUP(S6156,'DD-Lookup'!$J$6:$L$50,3,FALSE())="Monthly",(YEAR(AC6156)-YEAR(AB6156))*12+MONTH(AC6156)-MONTH(AB6156)+1,(AC6156-AB6156+1))</f>
        <v>#N/A</v>
      </c>
      <c r="F6156" s="239" t="e">
        <f aca="false">E6156*SUM(P6156:Q6156)</f>
        <v>#N/A</v>
      </c>
    </row>
    <row r="6157" customFormat="false" ht="12.75" hidden="false" customHeight="false" outlineLevel="0" collapsed="false">
      <c r="A6157" s="208" t="str">
        <f aca="false">B6157&amp;" "&amp;C6157&amp;" "&amp;D6157</f>
        <v> 0 Financial</v>
      </c>
      <c r="B6157" s="208" t="str">
        <f aca="false">IF((LEFT(N6157,2)="US"),"US","")</f>
        <v/>
      </c>
      <c r="C6157" s="208" t="n">
        <f aca="false">M6157</f>
        <v>0</v>
      </c>
      <c r="D6157" s="208" t="str">
        <f aca="false">IF(ISNUMBER(FIND("Phy",N6157))=TRUE(),"Physical","Financial")</f>
        <v>Financial</v>
      </c>
      <c r="E6157" s="208" t="e">
        <f aca="false">IF(VLOOKUP(S6157,'DD-Lookup'!$J$6:$L$50,3,FALSE())="Monthly",(YEAR(AC6157)-YEAR(AB6157))*12+MONTH(AC6157)-MONTH(AB6157)+1,(AC6157-AB6157+1))</f>
        <v>#N/A</v>
      </c>
      <c r="F6157" s="239" t="e">
        <f aca="false">E6157*SUM(P6157:Q6157)</f>
        <v>#N/A</v>
      </c>
    </row>
    <row r="6158" customFormat="false" ht="12.75" hidden="false" customHeight="false" outlineLevel="0" collapsed="false">
      <c r="A6158" s="208" t="str">
        <f aca="false">B6158&amp;" "&amp;C6158&amp;" "&amp;D6158</f>
        <v> 0 Financial</v>
      </c>
      <c r="B6158" s="208" t="str">
        <f aca="false">IF((LEFT(N6158,2)="US"),"US","")</f>
        <v/>
      </c>
      <c r="C6158" s="208" t="n">
        <f aca="false">M6158</f>
        <v>0</v>
      </c>
      <c r="D6158" s="208" t="str">
        <f aca="false">IF(ISNUMBER(FIND("Phy",N6158))=TRUE(),"Physical","Financial")</f>
        <v>Financial</v>
      </c>
      <c r="E6158" s="208" t="e">
        <f aca="false">IF(VLOOKUP(S6158,'DD-Lookup'!$J$6:$L$50,3,FALSE())="Monthly",(YEAR(AC6158)-YEAR(AB6158))*12+MONTH(AC6158)-MONTH(AB6158)+1,(AC6158-AB6158+1))</f>
        <v>#N/A</v>
      </c>
      <c r="F6158" s="239" t="e">
        <f aca="false">E6158*SUM(P6158:Q6158)</f>
        <v>#N/A</v>
      </c>
    </row>
    <row r="6159" customFormat="false" ht="12.75" hidden="false" customHeight="false" outlineLevel="0" collapsed="false">
      <c r="A6159" s="208" t="str">
        <f aca="false">B6159&amp;" "&amp;C6159&amp;" "&amp;D6159</f>
        <v> 0 Financial</v>
      </c>
      <c r="B6159" s="208" t="str">
        <f aca="false">IF((LEFT(N6159,2)="US"),"US","")</f>
        <v/>
      </c>
      <c r="C6159" s="208" t="n">
        <f aca="false">M6159</f>
        <v>0</v>
      </c>
      <c r="D6159" s="208" t="str">
        <f aca="false">IF(ISNUMBER(FIND("Phy",N6159))=TRUE(),"Physical","Financial")</f>
        <v>Financial</v>
      </c>
      <c r="E6159" s="208" t="e">
        <f aca="false">IF(VLOOKUP(S6159,'DD-Lookup'!$J$6:$L$50,3,FALSE())="Monthly",(YEAR(AC6159)-YEAR(AB6159))*12+MONTH(AC6159)-MONTH(AB6159)+1,(AC6159-AB6159+1))</f>
        <v>#N/A</v>
      </c>
      <c r="F6159" s="239" t="e">
        <f aca="false">E6159*SUM(P6159:Q6159)</f>
        <v>#N/A</v>
      </c>
    </row>
    <row r="6160" customFormat="false" ht="12.75" hidden="false" customHeight="false" outlineLevel="0" collapsed="false">
      <c r="A6160" s="208" t="str">
        <f aca="false">B6160&amp;" "&amp;C6160&amp;" "&amp;D6160</f>
        <v> 0 Financial</v>
      </c>
      <c r="B6160" s="208" t="str">
        <f aca="false">IF((LEFT(N6160,2)="US"),"US","")</f>
        <v/>
      </c>
      <c r="C6160" s="208" t="n">
        <f aca="false">M6160</f>
        <v>0</v>
      </c>
      <c r="D6160" s="208" t="str">
        <f aca="false">IF(ISNUMBER(FIND("Phy",N6160))=TRUE(),"Physical","Financial")</f>
        <v>Financial</v>
      </c>
      <c r="E6160" s="208" t="e">
        <f aca="false">IF(VLOOKUP(S6160,'DD-Lookup'!$J$6:$L$50,3,FALSE())="Monthly",(YEAR(AC6160)-YEAR(AB6160))*12+MONTH(AC6160)-MONTH(AB6160)+1,(AC6160-AB6160+1))</f>
        <v>#N/A</v>
      </c>
      <c r="F6160" s="239" t="e">
        <f aca="false">E6160*SUM(P6160:Q6160)</f>
        <v>#N/A</v>
      </c>
    </row>
    <row r="6161" customFormat="false" ht="12.75" hidden="false" customHeight="false" outlineLevel="0" collapsed="false">
      <c r="A6161" s="208" t="str">
        <f aca="false">B6161&amp;" "&amp;C6161&amp;" "&amp;D6161</f>
        <v> 0 Financial</v>
      </c>
      <c r="B6161" s="208" t="str">
        <f aca="false">IF((LEFT(N6161,2)="US"),"US","")</f>
        <v/>
      </c>
      <c r="C6161" s="208" t="n">
        <f aca="false">M6161</f>
        <v>0</v>
      </c>
      <c r="D6161" s="208" t="str">
        <f aca="false">IF(ISNUMBER(FIND("Phy",N6161))=TRUE(),"Physical","Financial")</f>
        <v>Financial</v>
      </c>
      <c r="E6161" s="208" t="e">
        <f aca="false">IF(VLOOKUP(S6161,'DD-Lookup'!$J$6:$L$50,3,FALSE())="Monthly",(YEAR(AC6161)-YEAR(AB6161))*12+MONTH(AC6161)-MONTH(AB6161)+1,(AC6161-AB6161+1))</f>
        <v>#N/A</v>
      </c>
      <c r="F6161" s="239" t="e">
        <f aca="false">E6161*SUM(P6161:Q6161)</f>
        <v>#N/A</v>
      </c>
    </row>
    <row r="6162" customFormat="false" ht="12.75" hidden="false" customHeight="false" outlineLevel="0" collapsed="false">
      <c r="A6162" s="208" t="str">
        <f aca="false">B6162&amp;" "&amp;C6162&amp;" "&amp;D6162</f>
        <v> 0 Financial</v>
      </c>
      <c r="B6162" s="208" t="str">
        <f aca="false">IF((LEFT(N6162,2)="US"),"US","")</f>
        <v/>
      </c>
      <c r="C6162" s="208" t="n">
        <f aca="false">M6162</f>
        <v>0</v>
      </c>
      <c r="D6162" s="208" t="str">
        <f aca="false">IF(ISNUMBER(FIND("Phy",N6162))=TRUE(),"Physical","Financial")</f>
        <v>Financial</v>
      </c>
      <c r="E6162" s="208" t="e">
        <f aca="false">IF(VLOOKUP(S6162,'DD-Lookup'!$J$6:$L$50,3,FALSE())="Monthly",(YEAR(AC6162)-YEAR(AB6162))*12+MONTH(AC6162)-MONTH(AB6162)+1,(AC6162-AB6162+1))</f>
        <v>#N/A</v>
      </c>
      <c r="F6162" s="239" t="e">
        <f aca="false">E6162*SUM(P6162:Q6162)</f>
        <v>#N/A</v>
      </c>
    </row>
    <row r="6163" customFormat="false" ht="12.75" hidden="false" customHeight="false" outlineLevel="0" collapsed="false">
      <c r="A6163" s="208" t="str">
        <f aca="false">B6163&amp;" "&amp;C6163&amp;" "&amp;D6163</f>
        <v> 0 Financial</v>
      </c>
      <c r="B6163" s="208" t="str">
        <f aca="false">IF((LEFT(N6163,2)="US"),"US","")</f>
        <v/>
      </c>
      <c r="C6163" s="208" t="n">
        <f aca="false">M6163</f>
        <v>0</v>
      </c>
      <c r="D6163" s="208" t="str">
        <f aca="false">IF(ISNUMBER(FIND("Phy",N6163))=TRUE(),"Physical","Financial")</f>
        <v>Financial</v>
      </c>
      <c r="E6163" s="208" t="e">
        <f aca="false">IF(VLOOKUP(S6163,'DD-Lookup'!$J$6:$L$50,3,FALSE())="Monthly",(YEAR(AC6163)-YEAR(AB6163))*12+MONTH(AC6163)-MONTH(AB6163)+1,(AC6163-AB6163+1))</f>
        <v>#N/A</v>
      </c>
      <c r="F6163" s="239" t="e">
        <f aca="false">E6163*SUM(P6163:Q6163)</f>
        <v>#N/A</v>
      </c>
    </row>
    <row r="6164" customFormat="false" ht="12.75" hidden="false" customHeight="false" outlineLevel="0" collapsed="false">
      <c r="A6164" s="208" t="str">
        <f aca="false">B6164&amp;" "&amp;C6164&amp;" "&amp;D6164</f>
        <v> 0 Financial</v>
      </c>
      <c r="B6164" s="208" t="str">
        <f aca="false">IF((LEFT(N6164,2)="US"),"US","")</f>
        <v/>
      </c>
      <c r="C6164" s="208" t="n">
        <f aca="false">M6164</f>
        <v>0</v>
      </c>
      <c r="D6164" s="208" t="str">
        <f aca="false">IF(ISNUMBER(FIND("Phy",N6164))=TRUE(),"Physical","Financial")</f>
        <v>Financial</v>
      </c>
      <c r="E6164" s="208" t="e">
        <f aca="false">IF(VLOOKUP(S6164,'DD-Lookup'!$J$6:$L$50,3,FALSE())="Monthly",(YEAR(AC6164)-YEAR(AB6164))*12+MONTH(AC6164)-MONTH(AB6164)+1,(AC6164-AB6164+1))</f>
        <v>#N/A</v>
      </c>
      <c r="F6164" s="239" t="e">
        <f aca="false">E6164*SUM(P6164:Q6164)</f>
        <v>#N/A</v>
      </c>
    </row>
    <row r="6165" customFormat="false" ht="12.75" hidden="false" customHeight="false" outlineLevel="0" collapsed="false">
      <c r="A6165" s="208" t="str">
        <f aca="false">B6165&amp;" "&amp;C6165&amp;" "&amp;D6165</f>
        <v> 0 Financial</v>
      </c>
      <c r="B6165" s="208" t="str">
        <f aca="false">IF((LEFT(N6165,2)="US"),"US","")</f>
        <v/>
      </c>
      <c r="C6165" s="208" t="n">
        <f aca="false">M6165</f>
        <v>0</v>
      </c>
      <c r="D6165" s="208" t="str">
        <f aca="false">IF(ISNUMBER(FIND("Phy",N6165))=TRUE(),"Physical","Financial")</f>
        <v>Financial</v>
      </c>
      <c r="E6165" s="208" t="e">
        <f aca="false">IF(VLOOKUP(S6165,'DD-Lookup'!$J$6:$L$50,3,FALSE())="Monthly",(YEAR(AC6165)-YEAR(AB6165))*12+MONTH(AC6165)-MONTH(AB6165)+1,(AC6165-AB6165+1))</f>
        <v>#N/A</v>
      </c>
      <c r="F6165" s="239" t="e">
        <f aca="false">E6165*SUM(P6165:Q6165)</f>
        <v>#N/A</v>
      </c>
    </row>
    <row r="6166" customFormat="false" ht="12.75" hidden="false" customHeight="false" outlineLevel="0" collapsed="false">
      <c r="A6166" s="208" t="str">
        <f aca="false">B6166&amp;" "&amp;C6166&amp;" "&amp;D6166</f>
        <v> 0 Financial</v>
      </c>
      <c r="B6166" s="208" t="str">
        <f aca="false">IF((LEFT(N6166,2)="US"),"US","")</f>
        <v/>
      </c>
      <c r="C6166" s="208" t="n">
        <f aca="false">M6166</f>
        <v>0</v>
      </c>
      <c r="D6166" s="208" t="str">
        <f aca="false">IF(ISNUMBER(FIND("Phy",N6166))=TRUE(),"Physical","Financial")</f>
        <v>Financial</v>
      </c>
      <c r="E6166" s="208" t="e">
        <f aca="false">IF(VLOOKUP(S6166,'DD-Lookup'!$J$6:$L$50,3,FALSE())="Monthly",(YEAR(AC6166)-YEAR(AB6166))*12+MONTH(AC6166)-MONTH(AB6166)+1,(AC6166-AB6166+1))</f>
        <v>#N/A</v>
      </c>
      <c r="F6166" s="239" t="e">
        <f aca="false">E6166*SUM(P6166:Q6166)</f>
        <v>#N/A</v>
      </c>
    </row>
    <row r="6167" customFormat="false" ht="12.75" hidden="false" customHeight="false" outlineLevel="0" collapsed="false">
      <c r="A6167" s="208" t="str">
        <f aca="false">B6167&amp;" "&amp;C6167&amp;" "&amp;D6167</f>
        <v> 0 Financial</v>
      </c>
      <c r="B6167" s="208" t="str">
        <f aca="false">IF((LEFT(N6167,2)="US"),"US","")</f>
        <v/>
      </c>
      <c r="C6167" s="208" t="n">
        <f aca="false">M6167</f>
        <v>0</v>
      </c>
      <c r="D6167" s="208" t="str">
        <f aca="false">IF(ISNUMBER(FIND("Phy",N6167))=TRUE(),"Physical","Financial")</f>
        <v>Financial</v>
      </c>
      <c r="E6167" s="208" t="e">
        <f aca="false">IF(VLOOKUP(S6167,'DD-Lookup'!$J$6:$L$50,3,FALSE())="Monthly",(YEAR(AC6167)-YEAR(AB6167))*12+MONTH(AC6167)-MONTH(AB6167)+1,(AC6167-AB6167+1))</f>
        <v>#N/A</v>
      </c>
      <c r="F6167" s="239" t="e">
        <f aca="false">E6167*SUM(P6167:Q6167)</f>
        <v>#N/A</v>
      </c>
    </row>
    <row r="6168" customFormat="false" ht="12.75" hidden="false" customHeight="false" outlineLevel="0" collapsed="false">
      <c r="A6168" s="208" t="str">
        <f aca="false">B6168&amp;" "&amp;C6168&amp;" "&amp;D6168</f>
        <v> 0 Financial</v>
      </c>
      <c r="B6168" s="208" t="str">
        <f aca="false">IF((LEFT(N6168,2)="US"),"US","")</f>
        <v/>
      </c>
      <c r="C6168" s="208" t="n">
        <f aca="false">M6168</f>
        <v>0</v>
      </c>
      <c r="D6168" s="208" t="str">
        <f aca="false">IF(ISNUMBER(FIND("Phy",N6168))=TRUE(),"Physical","Financial")</f>
        <v>Financial</v>
      </c>
      <c r="E6168" s="208" t="e">
        <f aca="false">IF(VLOOKUP(S6168,'DD-Lookup'!$J$6:$L$50,3,FALSE())="Monthly",(YEAR(AC6168)-YEAR(AB6168))*12+MONTH(AC6168)-MONTH(AB6168)+1,(AC6168-AB6168+1))</f>
        <v>#N/A</v>
      </c>
      <c r="F6168" s="239" t="e">
        <f aca="false">E6168*SUM(P6168:Q6168)</f>
        <v>#N/A</v>
      </c>
    </row>
    <row r="6169" customFormat="false" ht="12.75" hidden="false" customHeight="false" outlineLevel="0" collapsed="false">
      <c r="A6169" s="208" t="str">
        <f aca="false">B6169&amp;" "&amp;C6169&amp;" "&amp;D6169</f>
        <v> 0 Financial</v>
      </c>
      <c r="B6169" s="208" t="str">
        <f aca="false">IF((LEFT(N6169,2)="US"),"US","")</f>
        <v/>
      </c>
      <c r="C6169" s="208" t="n">
        <f aca="false">M6169</f>
        <v>0</v>
      </c>
      <c r="D6169" s="208" t="str">
        <f aca="false">IF(ISNUMBER(FIND("Phy",N6169))=TRUE(),"Physical","Financial")</f>
        <v>Financial</v>
      </c>
      <c r="E6169" s="208" t="e">
        <f aca="false">IF(VLOOKUP(S6169,'DD-Lookup'!$J$6:$L$50,3,FALSE())="Monthly",(YEAR(AC6169)-YEAR(AB6169))*12+MONTH(AC6169)-MONTH(AB6169)+1,(AC6169-AB6169+1))</f>
        <v>#N/A</v>
      </c>
      <c r="F6169" s="239" t="e">
        <f aca="false">E6169*SUM(P6169:Q6169)</f>
        <v>#N/A</v>
      </c>
    </row>
    <row r="6170" customFormat="false" ht="12.75" hidden="false" customHeight="false" outlineLevel="0" collapsed="false">
      <c r="A6170" s="208" t="str">
        <f aca="false">B6170&amp;" "&amp;C6170&amp;" "&amp;D6170</f>
        <v> 0 Financial</v>
      </c>
      <c r="B6170" s="208" t="str">
        <f aca="false">IF((LEFT(N6170,2)="US"),"US","")</f>
        <v/>
      </c>
      <c r="C6170" s="208" t="n">
        <f aca="false">M6170</f>
        <v>0</v>
      </c>
      <c r="D6170" s="208" t="str">
        <f aca="false">IF(ISNUMBER(FIND("Phy",N6170))=TRUE(),"Physical","Financial")</f>
        <v>Financial</v>
      </c>
      <c r="E6170" s="208" t="e">
        <f aca="false">IF(VLOOKUP(S6170,'DD-Lookup'!$J$6:$L$50,3,FALSE())="Monthly",(YEAR(AC6170)-YEAR(AB6170))*12+MONTH(AC6170)-MONTH(AB6170)+1,(AC6170-AB6170+1))</f>
        <v>#N/A</v>
      </c>
      <c r="F6170" s="239" t="e">
        <f aca="false">E6170*SUM(P6170:Q6170)</f>
        <v>#N/A</v>
      </c>
    </row>
    <row r="6171" customFormat="false" ht="12.75" hidden="false" customHeight="false" outlineLevel="0" collapsed="false">
      <c r="A6171" s="208" t="str">
        <f aca="false">B6171&amp;" "&amp;C6171&amp;" "&amp;D6171</f>
        <v> 0 Financial</v>
      </c>
      <c r="B6171" s="208" t="str">
        <f aca="false">IF((LEFT(N6171,2)="US"),"US","")</f>
        <v/>
      </c>
      <c r="C6171" s="208" t="n">
        <f aca="false">M6171</f>
        <v>0</v>
      </c>
      <c r="D6171" s="208" t="str">
        <f aca="false">IF(ISNUMBER(FIND("Phy",N6171))=TRUE(),"Physical","Financial")</f>
        <v>Financial</v>
      </c>
      <c r="E6171" s="208" t="e">
        <f aca="false">IF(VLOOKUP(S6171,'DD-Lookup'!$J$6:$L$50,3,FALSE())="Monthly",(YEAR(AC6171)-YEAR(AB6171))*12+MONTH(AC6171)-MONTH(AB6171)+1,(AC6171-AB6171+1))</f>
        <v>#N/A</v>
      </c>
      <c r="F6171" s="239" t="e">
        <f aca="false">E6171*SUM(P6171:Q6171)</f>
        <v>#N/A</v>
      </c>
    </row>
    <row r="6172" customFormat="false" ht="12.75" hidden="false" customHeight="false" outlineLevel="0" collapsed="false">
      <c r="A6172" s="208" t="str">
        <f aca="false">B6172&amp;" "&amp;C6172&amp;" "&amp;D6172</f>
        <v> 0 Financial</v>
      </c>
      <c r="B6172" s="208" t="str">
        <f aca="false">IF((LEFT(N6172,2)="US"),"US","")</f>
        <v/>
      </c>
      <c r="C6172" s="208" t="n">
        <f aca="false">M6172</f>
        <v>0</v>
      </c>
      <c r="D6172" s="208" t="str">
        <f aca="false">IF(ISNUMBER(FIND("Phy",N6172))=TRUE(),"Physical","Financial")</f>
        <v>Financial</v>
      </c>
      <c r="E6172" s="208" t="e">
        <f aca="false">IF(VLOOKUP(S6172,'DD-Lookup'!$J$6:$L$50,3,FALSE())="Monthly",(YEAR(AC6172)-YEAR(AB6172))*12+MONTH(AC6172)-MONTH(AB6172)+1,(AC6172-AB6172+1))</f>
        <v>#N/A</v>
      </c>
      <c r="F6172" s="239" t="e">
        <f aca="false">E6172*SUM(P6172:Q6172)</f>
        <v>#N/A</v>
      </c>
    </row>
    <row r="6173" customFormat="false" ht="12.75" hidden="false" customHeight="false" outlineLevel="0" collapsed="false">
      <c r="A6173" s="208" t="str">
        <f aca="false">B6173&amp;" "&amp;C6173&amp;" "&amp;D6173</f>
        <v> 0 Financial</v>
      </c>
      <c r="B6173" s="208" t="str">
        <f aca="false">IF((LEFT(N6173,2)="US"),"US","")</f>
        <v/>
      </c>
      <c r="C6173" s="208" t="n">
        <f aca="false">M6173</f>
        <v>0</v>
      </c>
      <c r="D6173" s="208" t="str">
        <f aca="false">IF(ISNUMBER(FIND("Phy",N6173))=TRUE(),"Physical","Financial")</f>
        <v>Financial</v>
      </c>
      <c r="E6173" s="208" t="e">
        <f aca="false">IF(VLOOKUP(S6173,'DD-Lookup'!$J$6:$L$50,3,FALSE())="Monthly",(YEAR(AC6173)-YEAR(AB6173))*12+MONTH(AC6173)-MONTH(AB6173)+1,(AC6173-AB6173+1))</f>
        <v>#N/A</v>
      </c>
      <c r="F6173" s="239" t="e">
        <f aca="false">E6173*SUM(P6173:Q6173)</f>
        <v>#N/A</v>
      </c>
    </row>
    <row r="6174" customFormat="false" ht="12.75" hidden="false" customHeight="false" outlineLevel="0" collapsed="false">
      <c r="A6174" s="208" t="str">
        <f aca="false">B6174&amp;" "&amp;C6174&amp;" "&amp;D6174</f>
        <v> 0 Financial</v>
      </c>
      <c r="B6174" s="208" t="str">
        <f aca="false">IF((LEFT(N6174,2)="US"),"US","")</f>
        <v/>
      </c>
      <c r="C6174" s="208" t="n">
        <f aca="false">M6174</f>
        <v>0</v>
      </c>
      <c r="D6174" s="208" t="str">
        <f aca="false">IF(ISNUMBER(FIND("Phy",N6174))=TRUE(),"Physical","Financial")</f>
        <v>Financial</v>
      </c>
      <c r="E6174" s="208" t="e">
        <f aca="false">IF(VLOOKUP(S6174,'DD-Lookup'!$J$6:$L$50,3,FALSE())="Monthly",(YEAR(AC6174)-YEAR(AB6174))*12+MONTH(AC6174)-MONTH(AB6174)+1,(AC6174-AB6174+1))</f>
        <v>#N/A</v>
      </c>
      <c r="F6174" s="239" t="e">
        <f aca="false">E6174*SUM(P6174:Q6174)</f>
        <v>#N/A</v>
      </c>
    </row>
    <row r="6175" customFormat="false" ht="12.75" hidden="false" customHeight="false" outlineLevel="0" collapsed="false">
      <c r="A6175" s="208" t="str">
        <f aca="false">B6175&amp;" "&amp;C6175&amp;" "&amp;D6175</f>
        <v> 0 Financial</v>
      </c>
      <c r="B6175" s="208" t="str">
        <f aca="false">IF((LEFT(N6175,2)="US"),"US","")</f>
        <v/>
      </c>
      <c r="C6175" s="208" t="n">
        <f aca="false">M6175</f>
        <v>0</v>
      </c>
      <c r="D6175" s="208" t="str">
        <f aca="false">IF(ISNUMBER(FIND("Phy",N6175))=TRUE(),"Physical","Financial")</f>
        <v>Financial</v>
      </c>
      <c r="E6175" s="208" t="e">
        <f aca="false">IF(VLOOKUP(S6175,'DD-Lookup'!$J$6:$L$50,3,FALSE())="Monthly",(YEAR(AC6175)-YEAR(AB6175))*12+MONTH(AC6175)-MONTH(AB6175)+1,(AC6175-AB6175+1))</f>
        <v>#N/A</v>
      </c>
      <c r="F6175" s="239" t="e">
        <f aca="false">E6175*SUM(P6175:Q6175)</f>
        <v>#N/A</v>
      </c>
    </row>
    <row r="6176" customFormat="false" ht="12.75" hidden="false" customHeight="false" outlineLevel="0" collapsed="false">
      <c r="A6176" s="208" t="str">
        <f aca="false">B6176&amp;" "&amp;C6176&amp;" "&amp;D6176</f>
        <v> 0 Financial</v>
      </c>
      <c r="B6176" s="208" t="str">
        <f aca="false">IF((LEFT(N6176,2)="US"),"US","")</f>
        <v/>
      </c>
      <c r="C6176" s="208" t="n">
        <f aca="false">M6176</f>
        <v>0</v>
      </c>
      <c r="D6176" s="208" t="str">
        <f aca="false">IF(ISNUMBER(FIND("Phy",N6176))=TRUE(),"Physical","Financial")</f>
        <v>Financial</v>
      </c>
      <c r="E6176" s="208" t="e">
        <f aca="false">IF(VLOOKUP(S6176,'DD-Lookup'!$J$6:$L$50,3,FALSE())="Monthly",(YEAR(AC6176)-YEAR(AB6176))*12+MONTH(AC6176)-MONTH(AB6176)+1,(AC6176-AB6176+1))</f>
        <v>#N/A</v>
      </c>
      <c r="F6176" s="239" t="e">
        <f aca="false">E6176*SUM(P6176:Q6176)</f>
        <v>#N/A</v>
      </c>
    </row>
    <row r="6177" customFormat="false" ht="12.75" hidden="false" customHeight="false" outlineLevel="0" collapsed="false">
      <c r="A6177" s="208" t="str">
        <f aca="false">B6177&amp;" "&amp;C6177&amp;" "&amp;D6177</f>
        <v> 0 Financial</v>
      </c>
      <c r="B6177" s="208" t="str">
        <f aca="false">IF((LEFT(N6177,2)="US"),"US","")</f>
        <v/>
      </c>
      <c r="C6177" s="208" t="n">
        <f aca="false">M6177</f>
        <v>0</v>
      </c>
      <c r="D6177" s="208" t="str">
        <f aca="false">IF(ISNUMBER(FIND("Phy",N6177))=TRUE(),"Physical","Financial")</f>
        <v>Financial</v>
      </c>
      <c r="E6177" s="208" t="e">
        <f aca="false">IF(VLOOKUP(S6177,'DD-Lookup'!$J$6:$L$50,3,FALSE())="Monthly",(YEAR(AC6177)-YEAR(AB6177))*12+MONTH(AC6177)-MONTH(AB6177)+1,(AC6177-AB6177+1))</f>
        <v>#N/A</v>
      </c>
      <c r="F6177" s="239" t="e">
        <f aca="false">E6177*SUM(P6177:Q6177)</f>
        <v>#N/A</v>
      </c>
    </row>
    <row r="6178" customFormat="false" ht="12.75" hidden="false" customHeight="false" outlineLevel="0" collapsed="false">
      <c r="A6178" s="208" t="str">
        <f aca="false">B6178&amp;" "&amp;C6178&amp;" "&amp;D6178</f>
        <v> 0 Financial</v>
      </c>
      <c r="B6178" s="208" t="str">
        <f aca="false">IF((LEFT(N6178,2)="US"),"US","")</f>
        <v/>
      </c>
      <c r="C6178" s="208" t="n">
        <f aca="false">M6178</f>
        <v>0</v>
      </c>
      <c r="D6178" s="208" t="str">
        <f aca="false">IF(ISNUMBER(FIND("Phy",N6178))=TRUE(),"Physical","Financial")</f>
        <v>Financial</v>
      </c>
      <c r="E6178" s="208" t="e">
        <f aca="false">IF(VLOOKUP(S6178,'DD-Lookup'!$J$6:$L$50,3,FALSE())="Monthly",(YEAR(AC6178)-YEAR(AB6178))*12+MONTH(AC6178)-MONTH(AB6178)+1,(AC6178-AB6178+1))</f>
        <v>#N/A</v>
      </c>
      <c r="F6178" s="239" t="e">
        <f aca="false">E6178*SUM(P6178:Q6178)</f>
        <v>#N/A</v>
      </c>
    </row>
    <row r="6179" customFormat="false" ht="12.75" hidden="false" customHeight="false" outlineLevel="0" collapsed="false">
      <c r="A6179" s="208" t="str">
        <f aca="false">B6179&amp;" "&amp;C6179&amp;" "&amp;D6179</f>
        <v> 0 Financial</v>
      </c>
      <c r="B6179" s="208" t="str">
        <f aca="false">IF((LEFT(N6179,2)="US"),"US","")</f>
        <v/>
      </c>
      <c r="C6179" s="208" t="n">
        <f aca="false">M6179</f>
        <v>0</v>
      </c>
      <c r="D6179" s="208" t="str">
        <f aca="false">IF(ISNUMBER(FIND("Phy",N6179))=TRUE(),"Physical","Financial")</f>
        <v>Financial</v>
      </c>
      <c r="E6179" s="208" t="e">
        <f aca="false">IF(VLOOKUP(S6179,'DD-Lookup'!$J$6:$L$50,3,FALSE())="Monthly",(YEAR(AC6179)-YEAR(AB6179))*12+MONTH(AC6179)-MONTH(AB6179)+1,(AC6179-AB6179+1))</f>
        <v>#N/A</v>
      </c>
      <c r="F6179" s="239" t="e">
        <f aca="false">E6179*SUM(P6179:Q6179)</f>
        <v>#N/A</v>
      </c>
    </row>
    <row r="6180" customFormat="false" ht="12.75" hidden="false" customHeight="false" outlineLevel="0" collapsed="false">
      <c r="A6180" s="208" t="str">
        <f aca="false">B6180&amp;" "&amp;C6180&amp;" "&amp;D6180</f>
        <v> 0 Financial</v>
      </c>
      <c r="B6180" s="208" t="str">
        <f aca="false">IF((LEFT(N6180,2)="US"),"US","")</f>
        <v/>
      </c>
      <c r="C6180" s="208" t="n">
        <f aca="false">M6180</f>
        <v>0</v>
      </c>
      <c r="D6180" s="208" t="str">
        <f aca="false">IF(ISNUMBER(FIND("Phy",N6180))=TRUE(),"Physical","Financial")</f>
        <v>Financial</v>
      </c>
      <c r="E6180" s="208" t="e">
        <f aca="false">IF(VLOOKUP(S6180,'DD-Lookup'!$J$6:$L$50,3,FALSE())="Monthly",(YEAR(AC6180)-YEAR(AB6180))*12+MONTH(AC6180)-MONTH(AB6180)+1,(AC6180-AB6180+1))</f>
        <v>#N/A</v>
      </c>
      <c r="F6180" s="239" t="e">
        <f aca="false">E6180*SUM(P6180:Q6180)</f>
        <v>#N/A</v>
      </c>
    </row>
    <row r="6181" customFormat="false" ht="12.75" hidden="false" customHeight="false" outlineLevel="0" collapsed="false">
      <c r="A6181" s="208" t="str">
        <f aca="false">B6181&amp;" "&amp;C6181&amp;" "&amp;D6181</f>
        <v> 0 Financial</v>
      </c>
      <c r="B6181" s="208" t="str">
        <f aca="false">IF((LEFT(N6181,2)="US"),"US","")</f>
        <v/>
      </c>
      <c r="C6181" s="208" t="n">
        <f aca="false">M6181</f>
        <v>0</v>
      </c>
      <c r="D6181" s="208" t="str">
        <f aca="false">IF(ISNUMBER(FIND("Phy",N6181))=TRUE(),"Physical","Financial")</f>
        <v>Financial</v>
      </c>
      <c r="E6181" s="208" t="e">
        <f aca="false">IF(VLOOKUP(S6181,'DD-Lookup'!$J$6:$L$50,3,FALSE())="Monthly",(YEAR(AC6181)-YEAR(AB6181))*12+MONTH(AC6181)-MONTH(AB6181)+1,(AC6181-AB6181+1))</f>
        <v>#N/A</v>
      </c>
      <c r="F6181" s="239" t="e">
        <f aca="false">E6181*SUM(P6181:Q6181)</f>
        <v>#N/A</v>
      </c>
    </row>
    <row r="6182" customFormat="false" ht="12.75" hidden="false" customHeight="false" outlineLevel="0" collapsed="false">
      <c r="A6182" s="208" t="str">
        <f aca="false">B6182&amp;" "&amp;C6182&amp;" "&amp;D6182</f>
        <v> 0 Financial</v>
      </c>
      <c r="B6182" s="208" t="str">
        <f aca="false">IF((LEFT(N6182,2)="US"),"US","")</f>
        <v/>
      </c>
      <c r="C6182" s="208" t="n">
        <f aca="false">M6182</f>
        <v>0</v>
      </c>
      <c r="D6182" s="208" t="str">
        <f aca="false">IF(ISNUMBER(FIND("Phy",N6182))=TRUE(),"Physical","Financial")</f>
        <v>Financial</v>
      </c>
      <c r="E6182" s="208" t="e">
        <f aca="false">IF(VLOOKUP(S6182,'DD-Lookup'!$J$6:$L$50,3,FALSE())="Monthly",(YEAR(AC6182)-YEAR(AB6182))*12+MONTH(AC6182)-MONTH(AB6182)+1,(AC6182-AB6182+1))</f>
        <v>#N/A</v>
      </c>
      <c r="F6182" s="239" t="e">
        <f aca="false">E6182*SUM(P6182:Q6182)</f>
        <v>#N/A</v>
      </c>
    </row>
    <row r="6183" customFormat="false" ht="12.75" hidden="false" customHeight="false" outlineLevel="0" collapsed="false">
      <c r="A6183" s="208" t="str">
        <f aca="false">B6183&amp;" "&amp;C6183&amp;" "&amp;D6183</f>
        <v> 0 Financial</v>
      </c>
      <c r="B6183" s="208" t="str">
        <f aca="false">IF((LEFT(N6183,2)="US"),"US","")</f>
        <v/>
      </c>
      <c r="C6183" s="208" t="n">
        <f aca="false">M6183</f>
        <v>0</v>
      </c>
      <c r="D6183" s="208" t="str">
        <f aca="false">IF(ISNUMBER(FIND("Phy",N6183))=TRUE(),"Physical","Financial")</f>
        <v>Financial</v>
      </c>
      <c r="E6183" s="208" t="e">
        <f aca="false">IF(VLOOKUP(S6183,'DD-Lookup'!$J$6:$L$50,3,FALSE())="Monthly",(YEAR(AC6183)-YEAR(AB6183))*12+MONTH(AC6183)-MONTH(AB6183)+1,(AC6183-AB6183+1))</f>
        <v>#N/A</v>
      </c>
      <c r="F6183" s="239" t="e">
        <f aca="false">E6183*SUM(P6183:Q6183)</f>
        <v>#N/A</v>
      </c>
    </row>
    <row r="6184" customFormat="false" ht="12.75" hidden="false" customHeight="false" outlineLevel="0" collapsed="false">
      <c r="A6184" s="208" t="str">
        <f aca="false">B6184&amp;" "&amp;C6184&amp;" "&amp;D6184</f>
        <v> 0 Financial</v>
      </c>
      <c r="B6184" s="208" t="str">
        <f aca="false">IF((LEFT(N6184,2)="US"),"US","")</f>
        <v/>
      </c>
      <c r="C6184" s="208" t="n">
        <f aca="false">M6184</f>
        <v>0</v>
      </c>
      <c r="D6184" s="208" t="str">
        <f aca="false">IF(ISNUMBER(FIND("Phy",N6184))=TRUE(),"Physical","Financial")</f>
        <v>Financial</v>
      </c>
      <c r="E6184" s="208" t="e">
        <f aca="false">IF(VLOOKUP(S6184,'DD-Lookup'!$J$6:$L$50,3,FALSE())="Monthly",(YEAR(AC6184)-YEAR(AB6184))*12+MONTH(AC6184)-MONTH(AB6184)+1,(AC6184-AB6184+1))</f>
        <v>#N/A</v>
      </c>
      <c r="F6184" s="239" t="e">
        <f aca="false">E6184*SUM(P6184:Q6184)</f>
        <v>#N/A</v>
      </c>
    </row>
    <row r="6185" customFormat="false" ht="12.75" hidden="false" customHeight="false" outlineLevel="0" collapsed="false">
      <c r="A6185" s="208" t="str">
        <f aca="false">B6185&amp;" "&amp;C6185&amp;" "&amp;D6185</f>
        <v> 0 Financial</v>
      </c>
      <c r="B6185" s="208" t="str">
        <f aca="false">IF((LEFT(N6185,2)="US"),"US","")</f>
        <v/>
      </c>
      <c r="C6185" s="208" t="n">
        <f aca="false">M6185</f>
        <v>0</v>
      </c>
      <c r="D6185" s="208" t="str">
        <f aca="false">IF(ISNUMBER(FIND("Phy",N6185))=TRUE(),"Physical","Financial")</f>
        <v>Financial</v>
      </c>
      <c r="E6185" s="208" t="e">
        <f aca="false">IF(VLOOKUP(S6185,'DD-Lookup'!$J$6:$L$50,3,FALSE())="Monthly",(YEAR(AC6185)-YEAR(AB6185))*12+MONTH(AC6185)-MONTH(AB6185)+1,(AC6185-AB6185+1))</f>
        <v>#N/A</v>
      </c>
      <c r="F6185" s="239" t="e">
        <f aca="false">E6185*SUM(P6185:Q6185)</f>
        <v>#N/A</v>
      </c>
    </row>
    <row r="6186" customFormat="false" ht="12.75" hidden="false" customHeight="false" outlineLevel="0" collapsed="false">
      <c r="A6186" s="208" t="str">
        <f aca="false">B6186&amp;" "&amp;C6186&amp;" "&amp;D6186</f>
        <v> 0 Financial</v>
      </c>
      <c r="B6186" s="208" t="str">
        <f aca="false">IF((LEFT(N6186,2)="US"),"US","")</f>
        <v/>
      </c>
      <c r="C6186" s="208" t="n">
        <f aca="false">M6186</f>
        <v>0</v>
      </c>
      <c r="D6186" s="208" t="str">
        <f aca="false">IF(ISNUMBER(FIND("Phy",N6186))=TRUE(),"Physical","Financial")</f>
        <v>Financial</v>
      </c>
      <c r="E6186" s="208" t="e">
        <f aca="false">IF(VLOOKUP(S6186,'DD-Lookup'!$J$6:$L$50,3,FALSE())="Monthly",(YEAR(AC6186)-YEAR(AB6186))*12+MONTH(AC6186)-MONTH(AB6186)+1,(AC6186-AB6186+1))</f>
        <v>#N/A</v>
      </c>
      <c r="F6186" s="239" t="e">
        <f aca="false">E6186*SUM(P6186:Q6186)</f>
        <v>#N/A</v>
      </c>
    </row>
    <row r="6187" customFormat="false" ht="12.75" hidden="false" customHeight="false" outlineLevel="0" collapsed="false">
      <c r="A6187" s="208" t="str">
        <f aca="false">B6187&amp;" "&amp;C6187&amp;" "&amp;D6187</f>
        <v> 0 Financial</v>
      </c>
      <c r="B6187" s="208" t="str">
        <f aca="false">IF((LEFT(N6187,2)="US"),"US","")</f>
        <v/>
      </c>
      <c r="C6187" s="208" t="n">
        <f aca="false">M6187</f>
        <v>0</v>
      </c>
      <c r="D6187" s="208" t="str">
        <f aca="false">IF(ISNUMBER(FIND("Phy",N6187))=TRUE(),"Physical","Financial")</f>
        <v>Financial</v>
      </c>
      <c r="E6187" s="208" t="e">
        <f aca="false">IF(VLOOKUP(S6187,'DD-Lookup'!$J$6:$L$50,3,FALSE())="Monthly",(YEAR(AC6187)-YEAR(AB6187))*12+MONTH(AC6187)-MONTH(AB6187)+1,(AC6187-AB6187+1))</f>
        <v>#N/A</v>
      </c>
      <c r="F6187" s="239" t="e">
        <f aca="false">E6187*SUM(P6187:Q6187)</f>
        <v>#N/A</v>
      </c>
    </row>
    <row r="6188" customFormat="false" ht="12.75" hidden="false" customHeight="false" outlineLevel="0" collapsed="false">
      <c r="A6188" s="208" t="str">
        <f aca="false">B6188&amp;" "&amp;C6188&amp;" "&amp;D6188</f>
        <v> 0 Financial</v>
      </c>
      <c r="B6188" s="208" t="str">
        <f aca="false">IF((LEFT(N6188,2)="US"),"US","")</f>
        <v/>
      </c>
      <c r="C6188" s="208" t="n">
        <f aca="false">M6188</f>
        <v>0</v>
      </c>
      <c r="D6188" s="208" t="str">
        <f aca="false">IF(ISNUMBER(FIND("Phy",N6188))=TRUE(),"Physical","Financial")</f>
        <v>Financial</v>
      </c>
      <c r="E6188" s="208" t="e">
        <f aca="false">IF(VLOOKUP(S6188,'DD-Lookup'!$J$6:$L$50,3,FALSE())="Monthly",(YEAR(AC6188)-YEAR(AB6188))*12+MONTH(AC6188)-MONTH(AB6188)+1,(AC6188-AB6188+1))</f>
        <v>#N/A</v>
      </c>
      <c r="F6188" s="239" t="e">
        <f aca="false">E6188*SUM(P6188:Q6188)</f>
        <v>#N/A</v>
      </c>
    </row>
    <row r="6189" customFormat="false" ht="12.75" hidden="false" customHeight="false" outlineLevel="0" collapsed="false">
      <c r="A6189" s="208" t="str">
        <f aca="false">B6189&amp;" "&amp;C6189&amp;" "&amp;D6189</f>
        <v> 0 Financial</v>
      </c>
      <c r="B6189" s="208" t="str">
        <f aca="false">IF((LEFT(N6189,2)="US"),"US","")</f>
        <v/>
      </c>
      <c r="C6189" s="208" t="n">
        <f aca="false">M6189</f>
        <v>0</v>
      </c>
      <c r="D6189" s="208" t="str">
        <f aca="false">IF(ISNUMBER(FIND("Phy",N6189))=TRUE(),"Physical","Financial")</f>
        <v>Financial</v>
      </c>
      <c r="E6189" s="208" t="e">
        <f aca="false">IF(VLOOKUP(S6189,'DD-Lookup'!$J$6:$L$50,3,FALSE())="Monthly",(YEAR(AC6189)-YEAR(AB6189))*12+MONTH(AC6189)-MONTH(AB6189)+1,(AC6189-AB6189+1))</f>
        <v>#N/A</v>
      </c>
      <c r="F6189" s="239" t="e">
        <f aca="false">E6189*SUM(P6189:Q6189)</f>
        <v>#N/A</v>
      </c>
    </row>
    <row r="6190" customFormat="false" ht="12.75" hidden="false" customHeight="false" outlineLevel="0" collapsed="false">
      <c r="A6190" s="208" t="str">
        <f aca="false">B6190&amp;" "&amp;C6190&amp;" "&amp;D6190</f>
        <v> 0 Financial</v>
      </c>
      <c r="B6190" s="208" t="str">
        <f aca="false">IF((LEFT(N6190,2)="US"),"US","")</f>
        <v/>
      </c>
      <c r="C6190" s="208" t="n">
        <f aca="false">M6190</f>
        <v>0</v>
      </c>
      <c r="D6190" s="208" t="str">
        <f aca="false">IF(ISNUMBER(FIND("Phy",N6190))=TRUE(),"Physical","Financial")</f>
        <v>Financial</v>
      </c>
      <c r="E6190" s="208" t="e">
        <f aca="false">IF(VLOOKUP(S6190,'DD-Lookup'!$J$6:$L$50,3,FALSE())="Monthly",(YEAR(AC6190)-YEAR(AB6190))*12+MONTH(AC6190)-MONTH(AB6190)+1,(AC6190-AB6190+1))</f>
        <v>#N/A</v>
      </c>
      <c r="F6190" s="239" t="e">
        <f aca="false">E6190*SUM(P6190:Q6190)</f>
        <v>#N/A</v>
      </c>
    </row>
    <row r="6191" customFormat="false" ht="12.75" hidden="false" customHeight="false" outlineLevel="0" collapsed="false">
      <c r="A6191" s="208" t="str">
        <f aca="false">B6191&amp;" "&amp;C6191&amp;" "&amp;D6191</f>
        <v> 0 Financial</v>
      </c>
      <c r="B6191" s="208" t="str">
        <f aca="false">IF((LEFT(N6191,2)="US"),"US","")</f>
        <v/>
      </c>
      <c r="C6191" s="208" t="n">
        <f aca="false">M6191</f>
        <v>0</v>
      </c>
      <c r="D6191" s="208" t="str">
        <f aca="false">IF(ISNUMBER(FIND("Phy",N6191))=TRUE(),"Physical","Financial")</f>
        <v>Financial</v>
      </c>
      <c r="E6191" s="208" t="e">
        <f aca="false">IF(VLOOKUP(S6191,'DD-Lookup'!$J$6:$L$50,3,FALSE())="Monthly",(YEAR(AC6191)-YEAR(AB6191))*12+MONTH(AC6191)-MONTH(AB6191)+1,(AC6191-AB6191+1))</f>
        <v>#N/A</v>
      </c>
      <c r="F6191" s="239" t="e">
        <f aca="false">E6191*SUM(P6191:Q6191)</f>
        <v>#N/A</v>
      </c>
    </row>
    <row r="6192" customFormat="false" ht="12.75" hidden="false" customHeight="false" outlineLevel="0" collapsed="false">
      <c r="A6192" s="208" t="str">
        <f aca="false">B6192&amp;" "&amp;C6192&amp;" "&amp;D6192</f>
        <v> 0 Financial</v>
      </c>
      <c r="B6192" s="208" t="str">
        <f aca="false">IF((LEFT(N6192,2)="US"),"US","")</f>
        <v/>
      </c>
      <c r="C6192" s="208" t="n">
        <f aca="false">M6192</f>
        <v>0</v>
      </c>
      <c r="D6192" s="208" t="str">
        <f aca="false">IF(ISNUMBER(FIND("Phy",N6192))=TRUE(),"Physical","Financial")</f>
        <v>Financial</v>
      </c>
      <c r="E6192" s="208" t="e">
        <f aca="false">IF(VLOOKUP(S6192,'DD-Lookup'!$J$6:$L$50,3,FALSE())="Monthly",(YEAR(AC6192)-YEAR(AB6192))*12+MONTH(AC6192)-MONTH(AB6192)+1,(AC6192-AB6192+1))</f>
        <v>#N/A</v>
      </c>
      <c r="F6192" s="239" t="e">
        <f aca="false">E6192*SUM(P6192:Q6192)</f>
        <v>#N/A</v>
      </c>
    </row>
    <row r="6193" customFormat="false" ht="12.75" hidden="false" customHeight="false" outlineLevel="0" collapsed="false">
      <c r="A6193" s="208" t="str">
        <f aca="false">B6193&amp;" "&amp;C6193&amp;" "&amp;D6193</f>
        <v> 0 Financial</v>
      </c>
      <c r="B6193" s="208" t="str">
        <f aca="false">IF((LEFT(N6193,2)="US"),"US","")</f>
        <v/>
      </c>
      <c r="C6193" s="208" t="n">
        <f aca="false">M6193</f>
        <v>0</v>
      </c>
      <c r="D6193" s="208" t="str">
        <f aca="false">IF(ISNUMBER(FIND("Phy",N6193))=TRUE(),"Physical","Financial")</f>
        <v>Financial</v>
      </c>
      <c r="E6193" s="208" t="e">
        <f aca="false">IF(VLOOKUP(S6193,'DD-Lookup'!$J$6:$L$50,3,FALSE())="Monthly",(YEAR(AC6193)-YEAR(AB6193))*12+MONTH(AC6193)-MONTH(AB6193)+1,(AC6193-AB6193+1))</f>
        <v>#N/A</v>
      </c>
      <c r="F6193" s="239" t="e">
        <f aca="false">E6193*SUM(P6193:Q6193)</f>
        <v>#N/A</v>
      </c>
    </row>
    <row r="6194" customFormat="false" ht="12.75" hidden="false" customHeight="false" outlineLevel="0" collapsed="false">
      <c r="A6194" s="208" t="str">
        <f aca="false">B6194&amp;" "&amp;C6194&amp;" "&amp;D6194</f>
        <v> 0 Financial</v>
      </c>
      <c r="B6194" s="208" t="str">
        <f aca="false">IF((LEFT(N6194,2)="US"),"US","")</f>
        <v/>
      </c>
      <c r="C6194" s="208" t="n">
        <f aca="false">M6194</f>
        <v>0</v>
      </c>
      <c r="D6194" s="208" t="str">
        <f aca="false">IF(ISNUMBER(FIND("Phy",N6194))=TRUE(),"Physical","Financial")</f>
        <v>Financial</v>
      </c>
      <c r="E6194" s="208" t="e">
        <f aca="false">IF(VLOOKUP(S6194,'DD-Lookup'!$J$6:$L$50,3,FALSE())="Monthly",(YEAR(AC6194)-YEAR(AB6194))*12+MONTH(AC6194)-MONTH(AB6194)+1,(AC6194-AB6194+1))</f>
        <v>#N/A</v>
      </c>
      <c r="F6194" s="239" t="e">
        <f aca="false">E6194*SUM(P6194:Q6194)</f>
        <v>#N/A</v>
      </c>
    </row>
    <row r="6195" customFormat="false" ht="12.75" hidden="false" customHeight="false" outlineLevel="0" collapsed="false">
      <c r="A6195" s="208" t="str">
        <f aca="false">B6195&amp;" "&amp;C6195&amp;" "&amp;D6195</f>
        <v> 0 Financial</v>
      </c>
      <c r="B6195" s="208" t="str">
        <f aca="false">IF((LEFT(N6195,2)="US"),"US","")</f>
        <v/>
      </c>
      <c r="C6195" s="208" t="n">
        <f aca="false">M6195</f>
        <v>0</v>
      </c>
      <c r="D6195" s="208" t="str">
        <f aca="false">IF(ISNUMBER(FIND("Phy",N6195))=TRUE(),"Physical","Financial")</f>
        <v>Financial</v>
      </c>
      <c r="E6195" s="208" t="e">
        <f aca="false">IF(VLOOKUP(S6195,'DD-Lookup'!$J$6:$L$50,3,FALSE())="Monthly",(YEAR(AC6195)-YEAR(AB6195))*12+MONTH(AC6195)-MONTH(AB6195)+1,(AC6195-AB6195+1))</f>
        <v>#N/A</v>
      </c>
      <c r="F6195" s="239" t="e">
        <f aca="false">E6195*SUM(P6195:Q6195)</f>
        <v>#N/A</v>
      </c>
    </row>
    <row r="6196" customFormat="false" ht="12.75" hidden="false" customHeight="false" outlineLevel="0" collapsed="false">
      <c r="A6196" s="208" t="str">
        <f aca="false">B6196&amp;" "&amp;C6196&amp;" "&amp;D6196</f>
        <v> 0 Financial</v>
      </c>
      <c r="B6196" s="208" t="str">
        <f aca="false">IF((LEFT(N6196,2)="US"),"US","")</f>
        <v/>
      </c>
      <c r="C6196" s="208" t="n">
        <f aca="false">M6196</f>
        <v>0</v>
      </c>
      <c r="D6196" s="208" t="str">
        <f aca="false">IF(ISNUMBER(FIND("Phy",N6196))=TRUE(),"Physical","Financial")</f>
        <v>Financial</v>
      </c>
      <c r="E6196" s="208" t="e">
        <f aca="false">IF(VLOOKUP(S6196,'DD-Lookup'!$J$6:$L$50,3,FALSE())="Monthly",(YEAR(AC6196)-YEAR(AB6196))*12+MONTH(AC6196)-MONTH(AB6196)+1,(AC6196-AB6196+1))</f>
        <v>#N/A</v>
      </c>
      <c r="F6196" s="239" t="e">
        <f aca="false">E6196*SUM(P6196:Q6196)</f>
        <v>#N/A</v>
      </c>
    </row>
    <row r="6197" customFormat="false" ht="12.75" hidden="false" customHeight="false" outlineLevel="0" collapsed="false">
      <c r="A6197" s="208" t="str">
        <f aca="false">B6197&amp;" "&amp;C6197&amp;" "&amp;D6197</f>
        <v> 0 Financial</v>
      </c>
      <c r="B6197" s="208" t="str">
        <f aca="false">IF((LEFT(N6197,2)="US"),"US","")</f>
        <v/>
      </c>
      <c r="C6197" s="208" t="n">
        <f aca="false">M6197</f>
        <v>0</v>
      </c>
      <c r="D6197" s="208" t="str">
        <f aca="false">IF(ISNUMBER(FIND("Phy",N6197))=TRUE(),"Physical","Financial")</f>
        <v>Financial</v>
      </c>
      <c r="E6197" s="208" t="e">
        <f aca="false">IF(VLOOKUP(S6197,'DD-Lookup'!$J$6:$L$50,3,FALSE())="Monthly",(YEAR(AC6197)-YEAR(AB6197))*12+MONTH(AC6197)-MONTH(AB6197)+1,(AC6197-AB6197+1))</f>
        <v>#N/A</v>
      </c>
      <c r="F6197" s="239" t="e">
        <f aca="false">E6197*SUM(P6197:Q6197)</f>
        <v>#N/A</v>
      </c>
    </row>
    <row r="6198" customFormat="false" ht="12.75" hidden="false" customHeight="false" outlineLevel="0" collapsed="false">
      <c r="A6198" s="208" t="str">
        <f aca="false">B6198&amp;" "&amp;C6198&amp;" "&amp;D6198</f>
        <v> 0 Financial</v>
      </c>
      <c r="B6198" s="208" t="str">
        <f aca="false">IF((LEFT(N6198,2)="US"),"US","")</f>
        <v/>
      </c>
      <c r="C6198" s="208" t="n">
        <f aca="false">M6198</f>
        <v>0</v>
      </c>
      <c r="D6198" s="208" t="str">
        <f aca="false">IF(ISNUMBER(FIND("Phy",N6198))=TRUE(),"Physical","Financial")</f>
        <v>Financial</v>
      </c>
      <c r="E6198" s="208" t="e">
        <f aca="false">IF(VLOOKUP(S6198,'DD-Lookup'!$J$6:$L$50,3,FALSE())="Monthly",(YEAR(AC6198)-YEAR(AB6198))*12+MONTH(AC6198)-MONTH(AB6198)+1,(AC6198-AB6198+1))</f>
        <v>#N/A</v>
      </c>
      <c r="F6198" s="239" t="e">
        <f aca="false">E6198*SUM(P6198:Q6198)</f>
        <v>#N/A</v>
      </c>
    </row>
    <row r="6199" customFormat="false" ht="12.75" hidden="false" customHeight="false" outlineLevel="0" collapsed="false">
      <c r="A6199" s="208" t="str">
        <f aca="false">B6199&amp;" "&amp;C6199&amp;" "&amp;D6199</f>
        <v> 0 Financial</v>
      </c>
      <c r="B6199" s="208" t="str">
        <f aca="false">IF((LEFT(N6199,2)="US"),"US","")</f>
        <v/>
      </c>
      <c r="C6199" s="208" t="n">
        <f aca="false">M6199</f>
        <v>0</v>
      </c>
      <c r="D6199" s="208" t="str">
        <f aca="false">IF(ISNUMBER(FIND("Phy",N6199))=TRUE(),"Physical","Financial")</f>
        <v>Financial</v>
      </c>
      <c r="E6199" s="208" t="e">
        <f aca="false">IF(VLOOKUP(S6199,'DD-Lookup'!$J$6:$L$50,3,FALSE())="Monthly",(YEAR(AC6199)-YEAR(AB6199))*12+MONTH(AC6199)-MONTH(AB6199)+1,(AC6199-AB6199+1))</f>
        <v>#N/A</v>
      </c>
      <c r="F6199" s="239" t="e">
        <f aca="false">E6199*SUM(P6199:Q6199)</f>
        <v>#N/A</v>
      </c>
    </row>
    <row r="6200" customFormat="false" ht="12.75" hidden="false" customHeight="false" outlineLevel="0" collapsed="false">
      <c r="A6200" s="208" t="str">
        <f aca="false">B6200&amp;" "&amp;C6200&amp;" "&amp;D6200</f>
        <v> 0 Financial</v>
      </c>
      <c r="B6200" s="208" t="str">
        <f aca="false">IF((LEFT(N6200,2)="US"),"US","")</f>
        <v/>
      </c>
      <c r="C6200" s="208" t="n">
        <f aca="false">M6200</f>
        <v>0</v>
      </c>
      <c r="D6200" s="208" t="str">
        <f aca="false">IF(ISNUMBER(FIND("Phy",N6200))=TRUE(),"Physical","Financial")</f>
        <v>Financial</v>
      </c>
      <c r="E6200" s="208" t="e">
        <f aca="false">IF(VLOOKUP(S6200,'DD-Lookup'!$J$6:$L$50,3,FALSE())="Monthly",(YEAR(AC6200)-YEAR(AB6200))*12+MONTH(AC6200)-MONTH(AB6200)+1,(AC6200-AB6200+1))</f>
        <v>#N/A</v>
      </c>
      <c r="F6200" s="239" t="e">
        <f aca="false">E6200*SUM(P6200:Q6200)</f>
        <v>#N/A</v>
      </c>
    </row>
    <row r="6201" customFormat="false" ht="12.75" hidden="false" customHeight="false" outlineLevel="0" collapsed="false">
      <c r="A6201" s="208" t="str">
        <f aca="false">B6201&amp;" "&amp;C6201&amp;" "&amp;D6201</f>
        <v> 0 Financial</v>
      </c>
      <c r="B6201" s="208" t="str">
        <f aca="false">IF((LEFT(N6201,2)="US"),"US","")</f>
        <v/>
      </c>
      <c r="C6201" s="208" t="n">
        <f aca="false">M6201</f>
        <v>0</v>
      </c>
      <c r="D6201" s="208" t="str">
        <f aca="false">IF(ISNUMBER(FIND("Phy",N6201))=TRUE(),"Physical","Financial")</f>
        <v>Financial</v>
      </c>
      <c r="E6201" s="208" t="e">
        <f aca="false">IF(VLOOKUP(S6201,'DD-Lookup'!$J$6:$L$50,3,FALSE())="Monthly",(YEAR(AC6201)-YEAR(AB6201))*12+MONTH(AC6201)-MONTH(AB6201)+1,(AC6201-AB6201+1))</f>
        <v>#N/A</v>
      </c>
      <c r="F6201" s="239" t="e">
        <f aca="false">E6201*SUM(P6201:Q6201)</f>
        <v>#N/A</v>
      </c>
    </row>
    <row r="6202" customFormat="false" ht="12.75" hidden="false" customHeight="false" outlineLevel="0" collapsed="false">
      <c r="A6202" s="208" t="str">
        <f aca="false">B6202&amp;" "&amp;C6202&amp;" "&amp;D6202</f>
        <v> 0 Financial</v>
      </c>
      <c r="B6202" s="208" t="str">
        <f aca="false">IF((LEFT(N6202,2)="US"),"US","")</f>
        <v/>
      </c>
      <c r="C6202" s="208" t="n">
        <f aca="false">M6202</f>
        <v>0</v>
      </c>
      <c r="D6202" s="208" t="str">
        <f aca="false">IF(ISNUMBER(FIND("Phy",N6202))=TRUE(),"Physical","Financial")</f>
        <v>Financial</v>
      </c>
      <c r="E6202" s="208" t="e">
        <f aca="false">IF(VLOOKUP(S6202,'DD-Lookup'!$J$6:$L$50,3,FALSE())="Monthly",(YEAR(AC6202)-YEAR(AB6202))*12+MONTH(AC6202)-MONTH(AB6202)+1,(AC6202-AB6202+1))</f>
        <v>#N/A</v>
      </c>
      <c r="F6202" s="239" t="e">
        <f aca="false">E6202*SUM(P6202:Q6202)</f>
        <v>#N/A</v>
      </c>
    </row>
    <row r="6203" customFormat="false" ht="12.75" hidden="false" customHeight="false" outlineLevel="0" collapsed="false">
      <c r="A6203" s="208" t="str">
        <f aca="false">B6203&amp;" "&amp;C6203&amp;" "&amp;D6203</f>
        <v> 0 Financial</v>
      </c>
      <c r="B6203" s="208" t="str">
        <f aca="false">IF((LEFT(N6203,2)="US"),"US","")</f>
        <v/>
      </c>
      <c r="C6203" s="208" t="n">
        <f aca="false">M6203</f>
        <v>0</v>
      </c>
      <c r="D6203" s="208" t="str">
        <f aca="false">IF(ISNUMBER(FIND("Phy",N6203))=TRUE(),"Physical","Financial")</f>
        <v>Financial</v>
      </c>
      <c r="E6203" s="208" t="e">
        <f aca="false">IF(VLOOKUP(S6203,'DD-Lookup'!$J$6:$L$50,3,FALSE())="Monthly",(YEAR(AC6203)-YEAR(AB6203))*12+MONTH(AC6203)-MONTH(AB6203)+1,(AC6203-AB6203+1))</f>
        <v>#N/A</v>
      </c>
      <c r="F6203" s="239" t="e">
        <f aca="false">E6203*SUM(P6203:Q6203)</f>
        <v>#N/A</v>
      </c>
    </row>
    <row r="6204" customFormat="false" ht="12.75" hidden="false" customHeight="false" outlineLevel="0" collapsed="false">
      <c r="A6204" s="208" t="str">
        <f aca="false">B6204&amp;" "&amp;C6204&amp;" "&amp;D6204</f>
        <v> 0 Financial</v>
      </c>
      <c r="B6204" s="208" t="str">
        <f aca="false">IF((LEFT(N6204,2)="US"),"US","")</f>
        <v/>
      </c>
      <c r="C6204" s="208" t="n">
        <f aca="false">M6204</f>
        <v>0</v>
      </c>
      <c r="D6204" s="208" t="str">
        <f aca="false">IF(ISNUMBER(FIND("Phy",N6204))=TRUE(),"Physical","Financial")</f>
        <v>Financial</v>
      </c>
      <c r="E6204" s="208" t="e">
        <f aca="false">IF(VLOOKUP(S6204,'DD-Lookup'!$J$6:$L$50,3,FALSE())="Monthly",(YEAR(AC6204)-YEAR(AB6204))*12+MONTH(AC6204)-MONTH(AB6204)+1,(AC6204-AB6204+1))</f>
        <v>#N/A</v>
      </c>
      <c r="F6204" s="239" t="e">
        <f aca="false">E6204*SUM(P6204:Q6204)</f>
        <v>#N/A</v>
      </c>
    </row>
    <row r="6205" customFormat="false" ht="12.75" hidden="false" customHeight="false" outlineLevel="0" collapsed="false">
      <c r="A6205" s="208" t="str">
        <f aca="false">B6205&amp;" "&amp;C6205&amp;" "&amp;D6205</f>
        <v> 0 Financial</v>
      </c>
      <c r="B6205" s="208" t="str">
        <f aca="false">IF((LEFT(N6205,2)="US"),"US","")</f>
        <v/>
      </c>
      <c r="C6205" s="208" t="n">
        <f aca="false">M6205</f>
        <v>0</v>
      </c>
      <c r="D6205" s="208" t="str">
        <f aca="false">IF(ISNUMBER(FIND("Phy",N6205))=TRUE(),"Physical","Financial")</f>
        <v>Financial</v>
      </c>
      <c r="E6205" s="208" t="e">
        <f aca="false">IF(VLOOKUP(S6205,'DD-Lookup'!$J$6:$L$50,3,FALSE())="Monthly",(YEAR(AC6205)-YEAR(AB6205))*12+MONTH(AC6205)-MONTH(AB6205)+1,(AC6205-AB6205+1))</f>
        <v>#N/A</v>
      </c>
      <c r="F6205" s="239" t="e">
        <f aca="false">E6205*SUM(P6205:Q6205)</f>
        <v>#N/A</v>
      </c>
    </row>
    <row r="6206" customFormat="false" ht="12.75" hidden="false" customHeight="false" outlineLevel="0" collapsed="false">
      <c r="A6206" s="208" t="str">
        <f aca="false">B6206&amp;" "&amp;C6206&amp;" "&amp;D6206</f>
        <v> 0 Financial</v>
      </c>
      <c r="B6206" s="208" t="str">
        <f aca="false">IF((LEFT(N6206,2)="US"),"US","")</f>
        <v/>
      </c>
      <c r="C6206" s="208" t="n">
        <f aca="false">M6206</f>
        <v>0</v>
      </c>
      <c r="D6206" s="208" t="str">
        <f aca="false">IF(ISNUMBER(FIND("Phy",N6206))=TRUE(),"Physical","Financial")</f>
        <v>Financial</v>
      </c>
      <c r="E6206" s="208" t="e">
        <f aca="false">IF(VLOOKUP(S6206,'DD-Lookup'!$J$6:$L$50,3,FALSE())="Monthly",(YEAR(AC6206)-YEAR(AB6206))*12+MONTH(AC6206)-MONTH(AB6206)+1,(AC6206-AB6206+1))</f>
        <v>#N/A</v>
      </c>
      <c r="F6206" s="239" t="e">
        <f aca="false">E6206*SUM(P6206:Q6206)</f>
        <v>#N/A</v>
      </c>
    </row>
    <row r="6207" customFormat="false" ht="12.75" hidden="false" customHeight="false" outlineLevel="0" collapsed="false">
      <c r="A6207" s="208" t="str">
        <f aca="false">B6207&amp;" "&amp;C6207&amp;" "&amp;D6207</f>
        <v> 0 Financial</v>
      </c>
      <c r="B6207" s="208" t="str">
        <f aca="false">IF((LEFT(N6207,2)="US"),"US","")</f>
        <v/>
      </c>
      <c r="C6207" s="208" t="n">
        <f aca="false">M6207</f>
        <v>0</v>
      </c>
      <c r="D6207" s="208" t="str">
        <f aca="false">IF(ISNUMBER(FIND("Phy",N6207))=TRUE(),"Physical","Financial")</f>
        <v>Financial</v>
      </c>
      <c r="E6207" s="208" t="e">
        <f aca="false">IF(VLOOKUP(S6207,'DD-Lookup'!$J$6:$L$50,3,FALSE())="Monthly",(YEAR(AC6207)-YEAR(AB6207))*12+MONTH(AC6207)-MONTH(AB6207)+1,(AC6207-AB6207+1))</f>
        <v>#N/A</v>
      </c>
      <c r="F6207" s="239" t="e">
        <f aca="false">E6207*SUM(P6207:Q6207)</f>
        <v>#N/A</v>
      </c>
    </row>
    <row r="6208" customFormat="false" ht="12.75" hidden="false" customHeight="false" outlineLevel="0" collapsed="false">
      <c r="A6208" s="208" t="str">
        <f aca="false">B6208&amp;" "&amp;C6208&amp;" "&amp;D6208</f>
        <v> 0 Financial</v>
      </c>
      <c r="B6208" s="208" t="str">
        <f aca="false">IF((LEFT(N6208,2)="US"),"US","")</f>
        <v/>
      </c>
      <c r="C6208" s="208" t="n">
        <f aca="false">M6208</f>
        <v>0</v>
      </c>
      <c r="D6208" s="208" t="str">
        <f aca="false">IF(ISNUMBER(FIND("Phy",N6208))=TRUE(),"Physical","Financial")</f>
        <v>Financial</v>
      </c>
      <c r="E6208" s="208" t="e">
        <f aca="false">IF(VLOOKUP(S6208,'DD-Lookup'!$J$6:$L$50,3,FALSE())="Monthly",(YEAR(AC6208)-YEAR(AB6208))*12+MONTH(AC6208)-MONTH(AB6208)+1,(AC6208-AB6208+1))</f>
        <v>#N/A</v>
      </c>
      <c r="F6208" s="239" t="e">
        <f aca="false">E6208*SUM(P6208:Q6208)</f>
        <v>#N/A</v>
      </c>
    </row>
    <row r="6209" customFormat="false" ht="12.75" hidden="false" customHeight="false" outlineLevel="0" collapsed="false">
      <c r="A6209" s="208" t="str">
        <f aca="false">B6209&amp;" "&amp;C6209&amp;" "&amp;D6209</f>
        <v> 0 Financial</v>
      </c>
      <c r="B6209" s="208" t="str">
        <f aca="false">IF((LEFT(N6209,2)="US"),"US","")</f>
        <v/>
      </c>
      <c r="C6209" s="208" t="n">
        <f aca="false">M6209</f>
        <v>0</v>
      </c>
      <c r="D6209" s="208" t="str">
        <f aca="false">IF(ISNUMBER(FIND("Phy",N6209))=TRUE(),"Physical","Financial")</f>
        <v>Financial</v>
      </c>
      <c r="E6209" s="208" t="e">
        <f aca="false">IF(VLOOKUP(S6209,'DD-Lookup'!$J$6:$L$50,3,FALSE())="Monthly",(YEAR(AC6209)-YEAR(AB6209))*12+MONTH(AC6209)-MONTH(AB6209)+1,(AC6209-AB6209+1))</f>
        <v>#N/A</v>
      </c>
      <c r="F6209" s="239" t="e">
        <f aca="false">E6209*SUM(P6209:Q6209)</f>
        <v>#N/A</v>
      </c>
    </row>
    <row r="6210" customFormat="false" ht="12.75" hidden="false" customHeight="false" outlineLevel="0" collapsed="false">
      <c r="A6210" s="208" t="str">
        <f aca="false">B6210&amp;" "&amp;C6210&amp;" "&amp;D6210</f>
        <v> 0 Financial</v>
      </c>
      <c r="B6210" s="208" t="str">
        <f aca="false">IF((LEFT(N6210,2)="US"),"US","")</f>
        <v/>
      </c>
      <c r="C6210" s="208" t="n">
        <f aca="false">M6210</f>
        <v>0</v>
      </c>
      <c r="D6210" s="208" t="str">
        <f aca="false">IF(ISNUMBER(FIND("Phy",N6210))=TRUE(),"Physical","Financial")</f>
        <v>Financial</v>
      </c>
      <c r="E6210" s="208" t="e">
        <f aca="false">IF(VLOOKUP(S6210,'DD-Lookup'!$J$6:$L$50,3,FALSE())="Monthly",(YEAR(AC6210)-YEAR(AB6210))*12+MONTH(AC6210)-MONTH(AB6210)+1,(AC6210-AB6210+1))</f>
        <v>#N/A</v>
      </c>
      <c r="F6210" s="239" t="e">
        <f aca="false">E6210*SUM(P6210:Q6210)</f>
        <v>#N/A</v>
      </c>
    </row>
    <row r="6211" customFormat="false" ht="12.75" hidden="false" customHeight="false" outlineLevel="0" collapsed="false">
      <c r="A6211" s="208" t="str">
        <f aca="false">B6211&amp;" "&amp;C6211&amp;" "&amp;D6211</f>
        <v> 0 Financial</v>
      </c>
      <c r="B6211" s="208" t="str">
        <f aca="false">IF((LEFT(N6211,2)="US"),"US","")</f>
        <v/>
      </c>
      <c r="C6211" s="208" t="n">
        <f aca="false">M6211</f>
        <v>0</v>
      </c>
      <c r="D6211" s="208" t="str">
        <f aca="false">IF(ISNUMBER(FIND("Phy",N6211))=TRUE(),"Physical","Financial")</f>
        <v>Financial</v>
      </c>
      <c r="E6211" s="208" t="e">
        <f aca="false">IF(VLOOKUP(S6211,'DD-Lookup'!$J$6:$L$50,3,FALSE())="Monthly",(YEAR(AC6211)-YEAR(AB6211))*12+MONTH(AC6211)-MONTH(AB6211)+1,(AC6211-AB6211+1))</f>
        <v>#N/A</v>
      </c>
      <c r="F6211" s="239" t="e">
        <f aca="false">E6211*SUM(P6211:Q6211)</f>
        <v>#N/A</v>
      </c>
    </row>
    <row r="6212" customFormat="false" ht="12.75" hidden="false" customHeight="false" outlineLevel="0" collapsed="false">
      <c r="A6212" s="208" t="str">
        <f aca="false">B6212&amp;" "&amp;C6212&amp;" "&amp;D6212</f>
        <v> 0 Financial</v>
      </c>
      <c r="B6212" s="208" t="str">
        <f aca="false">IF((LEFT(N6212,2)="US"),"US","")</f>
        <v/>
      </c>
      <c r="C6212" s="208" t="n">
        <f aca="false">M6212</f>
        <v>0</v>
      </c>
      <c r="D6212" s="208" t="str">
        <f aca="false">IF(ISNUMBER(FIND("Phy",N6212))=TRUE(),"Physical","Financial")</f>
        <v>Financial</v>
      </c>
      <c r="E6212" s="208" t="e">
        <f aca="false">IF(VLOOKUP(S6212,'DD-Lookup'!$J$6:$L$50,3,FALSE())="Monthly",(YEAR(AC6212)-YEAR(AB6212))*12+MONTH(AC6212)-MONTH(AB6212)+1,(AC6212-AB6212+1))</f>
        <v>#N/A</v>
      </c>
      <c r="F6212" s="239" t="e">
        <f aca="false">E6212*SUM(P6212:Q6212)</f>
        <v>#N/A</v>
      </c>
    </row>
    <row r="6213" customFormat="false" ht="12.75" hidden="false" customHeight="false" outlineLevel="0" collapsed="false">
      <c r="A6213" s="208" t="str">
        <f aca="false">B6213&amp;" "&amp;C6213&amp;" "&amp;D6213</f>
        <v> 0 Financial</v>
      </c>
      <c r="B6213" s="208" t="str">
        <f aca="false">IF((LEFT(N6213,2)="US"),"US","")</f>
        <v/>
      </c>
      <c r="C6213" s="208" t="n">
        <f aca="false">M6213</f>
        <v>0</v>
      </c>
      <c r="D6213" s="208" t="str">
        <f aca="false">IF(ISNUMBER(FIND("Phy",N6213))=TRUE(),"Physical","Financial")</f>
        <v>Financial</v>
      </c>
      <c r="E6213" s="208" t="e">
        <f aca="false">IF(VLOOKUP(S6213,'DD-Lookup'!$J$6:$L$50,3,FALSE())="Monthly",(YEAR(AC6213)-YEAR(AB6213))*12+MONTH(AC6213)-MONTH(AB6213)+1,(AC6213-AB6213+1))</f>
        <v>#N/A</v>
      </c>
      <c r="F6213" s="239" t="e">
        <f aca="false">E6213*SUM(P6213:Q6213)</f>
        <v>#N/A</v>
      </c>
    </row>
    <row r="6214" customFormat="false" ht="12.75" hidden="false" customHeight="false" outlineLevel="0" collapsed="false">
      <c r="A6214" s="208" t="str">
        <f aca="false">B6214&amp;" "&amp;C6214&amp;" "&amp;D6214</f>
        <v> 0 Financial</v>
      </c>
      <c r="B6214" s="208" t="str">
        <f aca="false">IF((LEFT(N6214,2)="US"),"US","")</f>
        <v/>
      </c>
      <c r="C6214" s="208" t="n">
        <f aca="false">M6214</f>
        <v>0</v>
      </c>
      <c r="D6214" s="208" t="str">
        <f aca="false">IF(ISNUMBER(FIND("Phy",N6214))=TRUE(),"Physical","Financial")</f>
        <v>Financial</v>
      </c>
      <c r="E6214" s="208" t="e">
        <f aca="false">IF(VLOOKUP(S6214,'DD-Lookup'!$J$6:$L$50,3,FALSE())="Monthly",(YEAR(AC6214)-YEAR(AB6214))*12+MONTH(AC6214)-MONTH(AB6214)+1,(AC6214-AB6214+1))</f>
        <v>#N/A</v>
      </c>
      <c r="F6214" s="239" t="e">
        <f aca="false">E6214*SUM(P6214:Q6214)</f>
        <v>#N/A</v>
      </c>
    </row>
    <row r="6215" customFormat="false" ht="12.75" hidden="false" customHeight="false" outlineLevel="0" collapsed="false">
      <c r="A6215" s="208" t="str">
        <f aca="false">B6215&amp;" "&amp;C6215&amp;" "&amp;D6215</f>
        <v> 0 Financial</v>
      </c>
      <c r="B6215" s="208" t="str">
        <f aca="false">IF((LEFT(N6215,2)="US"),"US","")</f>
        <v/>
      </c>
      <c r="C6215" s="208" t="n">
        <f aca="false">M6215</f>
        <v>0</v>
      </c>
      <c r="D6215" s="208" t="str">
        <f aca="false">IF(ISNUMBER(FIND("Phy",N6215))=TRUE(),"Physical","Financial")</f>
        <v>Financial</v>
      </c>
      <c r="E6215" s="208" t="e">
        <f aca="false">IF(VLOOKUP(S6215,'DD-Lookup'!$J$6:$L$50,3,FALSE())="Monthly",(YEAR(AC6215)-YEAR(AB6215))*12+MONTH(AC6215)-MONTH(AB6215)+1,(AC6215-AB6215+1))</f>
        <v>#N/A</v>
      </c>
      <c r="F6215" s="239" t="e">
        <f aca="false">E6215*SUM(P6215:Q6215)</f>
        <v>#N/A</v>
      </c>
    </row>
    <row r="6216" customFormat="false" ht="12.75" hidden="false" customHeight="false" outlineLevel="0" collapsed="false">
      <c r="A6216" s="208" t="str">
        <f aca="false">B6216&amp;" "&amp;C6216&amp;" "&amp;D6216</f>
        <v> 0 Financial</v>
      </c>
      <c r="B6216" s="208" t="str">
        <f aca="false">IF((LEFT(N6216,2)="US"),"US","")</f>
        <v/>
      </c>
      <c r="C6216" s="208" t="n">
        <f aca="false">M6216</f>
        <v>0</v>
      </c>
      <c r="D6216" s="208" t="str">
        <f aca="false">IF(ISNUMBER(FIND("Phy",N6216))=TRUE(),"Physical","Financial")</f>
        <v>Financial</v>
      </c>
      <c r="E6216" s="208" t="e">
        <f aca="false">IF(VLOOKUP(S6216,'DD-Lookup'!$J$6:$L$50,3,FALSE())="Monthly",(YEAR(AC6216)-YEAR(AB6216))*12+MONTH(AC6216)-MONTH(AB6216)+1,(AC6216-AB6216+1))</f>
        <v>#N/A</v>
      </c>
      <c r="F6216" s="239" t="e">
        <f aca="false">E6216*SUM(P6216:Q6216)</f>
        <v>#N/A</v>
      </c>
    </row>
    <row r="6217" customFormat="false" ht="12.75" hidden="false" customHeight="false" outlineLevel="0" collapsed="false">
      <c r="A6217" s="208" t="str">
        <f aca="false">B6217&amp;" "&amp;C6217&amp;" "&amp;D6217</f>
        <v> 0 Financial</v>
      </c>
      <c r="B6217" s="208" t="str">
        <f aca="false">IF((LEFT(N6217,2)="US"),"US","")</f>
        <v/>
      </c>
      <c r="C6217" s="208" t="n">
        <f aca="false">M6217</f>
        <v>0</v>
      </c>
      <c r="D6217" s="208" t="str">
        <f aca="false">IF(ISNUMBER(FIND("Phy",N6217))=TRUE(),"Physical","Financial")</f>
        <v>Financial</v>
      </c>
      <c r="E6217" s="208" t="e">
        <f aca="false">IF(VLOOKUP(S6217,'DD-Lookup'!$J$6:$L$50,3,FALSE())="Monthly",(YEAR(AC6217)-YEAR(AB6217))*12+MONTH(AC6217)-MONTH(AB6217)+1,(AC6217-AB6217+1))</f>
        <v>#N/A</v>
      </c>
      <c r="F6217" s="239" t="e">
        <f aca="false">E6217*SUM(P6217:Q6217)</f>
        <v>#N/A</v>
      </c>
    </row>
    <row r="6218" customFormat="false" ht="12.75" hidden="false" customHeight="false" outlineLevel="0" collapsed="false">
      <c r="A6218" s="208" t="str">
        <f aca="false">B6218&amp;" "&amp;C6218&amp;" "&amp;D6218</f>
        <v> 0 Financial</v>
      </c>
      <c r="B6218" s="208" t="str">
        <f aca="false">IF((LEFT(N6218,2)="US"),"US","")</f>
        <v/>
      </c>
      <c r="C6218" s="208" t="n">
        <f aca="false">M6218</f>
        <v>0</v>
      </c>
      <c r="D6218" s="208" t="str">
        <f aca="false">IF(ISNUMBER(FIND("Phy",N6218))=TRUE(),"Physical","Financial")</f>
        <v>Financial</v>
      </c>
      <c r="E6218" s="208" t="e">
        <f aca="false">IF(VLOOKUP(S6218,'DD-Lookup'!$J$6:$L$50,3,FALSE())="Monthly",(YEAR(AC6218)-YEAR(AB6218))*12+MONTH(AC6218)-MONTH(AB6218)+1,(AC6218-AB6218+1))</f>
        <v>#N/A</v>
      </c>
      <c r="F6218" s="239" t="e">
        <f aca="false">E6218*SUM(P6218:Q6218)</f>
        <v>#N/A</v>
      </c>
    </row>
    <row r="6219" customFormat="false" ht="12.75" hidden="false" customHeight="false" outlineLevel="0" collapsed="false">
      <c r="A6219" s="208" t="str">
        <f aca="false">B6219&amp;" "&amp;C6219&amp;" "&amp;D6219</f>
        <v> 0 Financial</v>
      </c>
      <c r="B6219" s="208" t="str">
        <f aca="false">IF((LEFT(N6219,2)="US"),"US","")</f>
        <v/>
      </c>
      <c r="C6219" s="208" t="n">
        <f aca="false">M6219</f>
        <v>0</v>
      </c>
      <c r="D6219" s="208" t="str">
        <f aca="false">IF(ISNUMBER(FIND("Phy",N6219))=TRUE(),"Physical","Financial")</f>
        <v>Financial</v>
      </c>
      <c r="E6219" s="208" t="e">
        <f aca="false">IF(VLOOKUP(S6219,'DD-Lookup'!$J$6:$L$50,3,FALSE())="Monthly",(YEAR(AC6219)-YEAR(AB6219))*12+MONTH(AC6219)-MONTH(AB6219)+1,(AC6219-AB6219+1))</f>
        <v>#N/A</v>
      </c>
      <c r="F6219" s="239" t="e">
        <f aca="false">E6219*SUM(P6219:Q6219)</f>
        <v>#N/A</v>
      </c>
    </row>
    <row r="6220" customFormat="false" ht="12.75" hidden="false" customHeight="false" outlineLevel="0" collapsed="false">
      <c r="A6220" s="208" t="str">
        <f aca="false">B6220&amp;" "&amp;C6220&amp;" "&amp;D6220</f>
        <v> 0 Financial</v>
      </c>
      <c r="B6220" s="208" t="str">
        <f aca="false">IF((LEFT(N6220,2)="US"),"US","")</f>
        <v/>
      </c>
      <c r="C6220" s="208" t="n">
        <f aca="false">M6220</f>
        <v>0</v>
      </c>
      <c r="D6220" s="208" t="str">
        <f aca="false">IF(ISNUMBER(FIND("Phy",N6220))=TRUE(),"Physical","Financial")</f>
        <v>Financial</v>
      </c>
      <c r="E6220" s="208" t="e">
        <f aca="false">IF(VLOOKUP(S6220,'DD-Lookup'!$J$6:$L$50,3,FALSE())="Monthly",(YEAR(AC6220)-YEAR(AB6220))*12+MONTH(AC6220)-MONTH(AB6220)+1,(AC6220-AB6220+1))</f>
        <v>#N/A</v>
      </c>
      <c r="F6220" s="239" t="e">
        <f aca="false">E6220*SUM(P6220:Q6220)</f>
        <v>#N/A</v>
      </c>
    </row>
    <row r="6221" customFormat="false" ht="12.75" hidden="false" customHeight="false" outlineLevel="0" collapsed="false">
      <c r="A6221" s="208" t="str">
        <f aca="false">B6221&amp;" "&amp;C6221&amp;" "&amp;D6221</f>
        <v> 0 Financial</v>
      </c>
      <c r="B6221" s="208" t="str">
        <f aca="false">IF((LEFT(N6221,2)="US"),"US","")</f>
        <v/>
      </c>
      <c r="C6221" s="208" t="n">
        <f aca="false">M6221</f>
        <v>0</v>
      </c>
      <c r="D6221" s="208" t="str">
        <f aca="false">IF(ISNUMBER(FIND("Phy",N6221))=TRUE(),"Physical","Financial")</f>
        <v>Financial</v>
      </c>
      <c r="E6221" s="208" t="e">
        <f aca="false">IF(VLOOKUP(S6221,'DD-Lookup'!$J$6:$L$50,3,FALSE())="Monthly",(YEAR(AC6221)-YEAR(AB6221))*12+MONTH(AC6221)-MONTH(AB6221)+1,(AC6221-AB6221+1))</f>
        <v>#N/A</v>
      </c>
      <c r="F6221" s="239" t="e">
        <f aca="false">E6221*SUM(P6221:Q6221)</f>
        <v>#N/A</v>
      </c>
    </row>
    <row r="6222" customFormat="false" ht="12.75" hidden="false" customHeight="false" outlineLevel="0" collapsed="false">
      <c r="A6222" s="208" t="str">
        <f aca="false">B6222&amp;" "&amp;C6222&amp;" "&amp;D6222</f>
        <v> 0 Financial</v>
      </c>
      <c r="B6222" s="208" t="str">
        <f aca="false">IF((LEFT(N6222,2)="US"),"US","")</f>
        <v/>
      </c>
      <c r="C6222" s="208" t="n">
        <f aca="false">M6222</f>
        <v>0</v>
      </c>
      <c r="D6222" s="208" t="str">
        <f aca="false">IF(ISNUMBER(FIND("Phy",N6222))=TRUE(),"Physical","Financial")</f>
        <v>Financial</v>
      </c>
      <c r="E6222" s="208" t="e">
        <f aca="false">IF(VLOOKUP(S6222,'DD-Lookup'!$J$6:$L$50,3,FALSE())="Monthly",(YEAR(AC6222)-YEAR(AB6222))*12+MONTH(AC6222)-MONTH(AB6222)+1,(AC6222-AB6222+1))</f>
        <v>#N/A</v>
      </c>
      <c r="F6222" s="239" t="e">
        <f aca="false">E6222*SUM(P6222:Q6222)</f>
        <v>#N/A</v>
      </c>
    </row>
    <row r="6223" customFormat="false" ht="12.75" hidden="false" customHeight="false" outlineLevel="0" collapsed="false">
      <c r="A6223" s="208" t="str">
        <f aca="false">B6223&amp;" "&amp;C6223&amp;" "&amp;D6223</f>
        <v> 0 Financial</v>
      </c>
      <c r="B6223" s="208" t="str">
        <f aca="false">IF((LEFT(N6223,2)="US"),"US","")</f>
        <v/>
      </c>
      <c r="C6223" s="208" t="n">
        <f aca="false">M6223</f>
        <v>0</v>
      </c>
      <c r="D6223" s="208" t="str">
        <f aca="false">IF(ISNUMBER(FIND("Phy",N6223))=TRUE(),"Physical","Financial")</f>
        <v>Financial</v>
      </c>
      <c r="E6223" s="208" t="e">
        <f aca="false">IF(VLOOKUP(S6223,'DD-Lookup'!$J$6:$L$50,3,FALSE())="Monthly",(YEAR(AC6223)-YEAR(AB6223))*12+MONTH(AC6223)-MONTH(AB6223)+1,(AC6223-AB6223+1))</f>
        <v>#N/A</v>
      </c>
      <c r="F6223" s="239" t="e">
        <f aca="false">E6223*SUM(P6223:Q6223)</f>
        <v>#N/A</v>
      </c>
    </row>
    <row r="6224" customFormat="false" ht="12.75" hidden="false" customHeight="false" outlineLevel="0" collapsed="false">
      <c r="A6224" s="208" t="str">
        <f aca="false">B6224&amp;" "&amp;C6224&amp;" "&amp;D6224</f>
        <v> 0 Financial</v>
      </c>
      <c r="B6224" s="208" t="str">
        <f aca="false">IF((LEFT(N6224,2)="US"),"US","")</f>
        <v/>
      </c>
      <c r="C6224" s="208" t="n">
        <f aca="false">M6224</f>
        <v>0</v>
      </c>
      <c r="D6224" s="208" t="str">
        <f aca="false">IF(ISNUMBER(FIND("Phy",N6224))=TRUE(),"Physical","Financial")</f>
        <v>Financial</v>
      </c>
      <c r="E6224" s="208" t="e">
        <f aca="false">IF(VLOOKUP(S6224,'DD-Lookup'!$J$6:$L$50,3,FALSE())="Monthly",(YEAR(AC6224)-YEAR(AB6224))*12+MONTH(AC6224)-MONTH(AB6224)+1,(AC6224-AB6224+1))</f>
        <v>#N/A</v>
      </c>
      <c r="F6224" s="239" t="e">
        <f aca="false">E6224*SUM(P6224:Q6224)</f>
        <v>#N/A</v>
      </c>
    </row>
    <row r="6225" customFormat="false" ht="12.75" hidden="false" customHeight="false" outlineLevel="0" collapsed="false">
      <c r="A6225" s="208" t="str">
        <f aca="false">B6225&amp;" "&amp;C6225&amp;" "&amp;D6225</f>
        <v> 0 Financial</v>
      </c>
      <c r="B6225" s="208" t="str">
        <f aca="false">IF((LEFT(N6225,2)="US"),"US","")</f>
        <v/>
      </c>
      <c r="C6225" s="208" t="n">
        <f aca="false">M6225</f>
        <v>0</v>
      </c>
      <c r="D6225" s="208" t="str">
        <f aca="false">IF(ISNUMBER(FIND("Phy",N6225))=TRUE(),"Physical","Financial")</f>
        <v>Financial</v>
      </c>
      <c r="E6225" s="208" t="e">
        <f aca="false">IF(VLOOKUP(S6225,'DD-Lookup'!$J$6:$L$50,3,FALSE())="Monthly",(YEAR(AC6225)-YEAR(AB6225))*12+MONTH(AC6225)-MONTH(AB6225)+1,(AC6225-AB6225+1))</f>
        <v>#N/A</v>
      </c>
      <c r="F6225" s="239" t="e">
        <f aca="false">E6225*SUM(P6225:Q6225)</f>
        <v>#N/A</v>
      </c>
    </row>
    <row r="6226" customFormat="false" ht="12.75" hidden="false" customHeight="false" outlineLevel="0" collapsed="false">
      <c r="A6226" s="208" t="str">
        <f aca="false">B6226&amp;" "&amp;C6226&amp;" "&amp;D6226</f>
        <v> 0 Financial</v>
      </c>
      <c r="B6226" s="208" t="str">
        <f aca="false">IF((LEFT(N6226,2)="US"),"US","")</f>
        <v/>
      </c>
      <c r="C6226" s="208" t="n">
        <f aca="false">M6226</f>
        <v>0</v>
      </c>
      <c r="D6226" s="208" t="str">
        <f aca="false">IF(ISNUMBER(FIND("Phy",N6226))=TRUE(),"Physical","Financial")</f>
        <v>Financial</v>
      </c>
      <c r="E6226" s="208" t="e">
        <f aca="false">IF(VLOOKUP(S6226,'DD-Lookup'!$J$6:$L$50,3,FALSE())="Monthly",(YEAR(AC6226)-YEAR(AB6226))*12+MONTH(AC6226)-MONTH(AB6226)+1,(AC6226-AB6226+1))</f>
        <v>#N/A</v>
      </c>
      <c r="F6226" s="239" t="e">
        <f aca="false">E6226*SUM(P6226:Q6226)</f>
        <v>#N/A</v>
      </c>
    </row>
    <row r="6227" customFormat="false" ht="12.75" hidden="false" customHeight="false" outlineLevel="0" collapsed="false">
      <c r="A6227" s="208" t="str">
        <f aca="false">B6227&amp;" "&amp;C6227&amp;" "&amp;D6227</f>
        <v> 0 Financial</v>
      </c>
      <c r="B6227" s="208" t="str">
        <f aca="false">IF((LEFT(N6227,2)="US"),"US","")</f>
        <v/>
      </c>
      <c r="C6227" s="208" t="n">
        <f aca="false">M6227</f>
        <v>0</v>
      </c>
      <c r="D6227" s="208" t="str">
        <f aca="false">IF(ISNUMBER(FIND("Phy",N6227))=TRUE(),"Physical","Financial")</f>
        <v>Financial</v>
      </c>
      <c r="E6227" s="208" t="e">
        <f aca="false">IF(VLOOKUP(S6227,'DD-Lookup'!$J$6:$L$50,3,FALSE())="Monthly",(YEAR(AC6227)-YEAR(AB6227))*12+MONTH(AC6227)-MONTH(AB6227)+1,(AC6227-AB6227+1))</f>
        <v>#N/A</v>
      </c>
      <c r="F6227" s="239" t="e">
        <f aca="false">E6227*SUM(P6227:Q6227)</f>
        <v>#N/A</v>
      </c>
    </row>
    <row r="6228" customFormat="false" ht="12.75" hidden="false" customHeight="false" outlineLevel="0" collapsed="false">
      <c r="A6228" s="208" t="str">
        <f aca="false">B6228&amp;" "&amp;C6228&amp;" "&amp;D6228</f>
        <v> 0 Financial</v>
      </c>
      <c r="B6228" s="208" t="str">
        <f aca="false">IF((LEFT(N6228,2)="US"),"US","")</f>
        <v/>
      </c>
      <c r="C6228" s="208" t="n">
        <f aca="false">M6228</f>
        <v>0</v>
      </c>
      <c r="D6228" s="208" t="str">
        <f aca="false">IF(ISNUMBER(FIND("Phy",N6228))=TRUE(),"Physical","Financial")</f>
        <v>Financial</v>
      </c>
      <c r="E6228" s="208" t="e">
        <f aca="false">IF(VLOOKUP(S6228,'DD-Lookup'!$J$6:$L$50,3,FALSE())="Monthly",(YEAR(AC6228)-YEAR(AB6228))*12+MONTH(AC6228)-MONTH(AB6228)+1,(AC6228-AB6228+1))</f>
        <v>#N/A</v>
      </c>
      <c r="F6228" s="239" t="e">
        <f aca="false">E6228*SUM(P6228:Q6228)</f>
        <v>#N/A</v>
      </c>
    </row>
    <row r="6229" customFormat="false" ht="12.75" hidden="false" customHeight="false" outlineLevel="0" collapsed="false">
      <c r="A6229" s="208" t="str">
        <f aca="false">B6229&amp;" "&amp;C6229&amp;" "&amp;D6229</f>
        <v> 0 Financial</v>
      </c>
      <c r="B6229" s="208" t="str">
        <f aca="false">IF((LEFT(N6229,2)="US"),"US","")</f>
        <v/>
      </c>
      <c r="C6229" s="208" t="n">
        <f aca="false">M6229</f>
        <v>0</v>
      </c>
      <c r="D6229" s="208" t="str">
        <f aca="false">IF(ISNUMBER(FIND("Phy",N6229))=TRUE(),"Physical","Financial")</f>
        <v>Financial</v>
      </c>
      <c r="E6229" s="208" t="e">
        <f aca="false">IF(VLOOKUP(S6229,'DD-Lookup'!$J$6:$L$50,3,FALSE())="Monthly",(YEAR(AC6229)-YEAR(AB6229))*12+MONTH(AC6229)-MONTH(AB6229)+1,(AC6229-AB6229+1))</f>
        <v>#N/A</v>
      </c>
      <c r="F6229" s="239" t="e">
        <f aca="false">E6229*SUM(P6229:Q6229)</f>
        <v>#N/A</v>
      </c>
    </row>
    <row r="6230" customFormat="false" ht="12.75" hidden="false" customHeight="false" outlineLevel="0" collapsed="false">
      <c r="A6230" s="208" t="str">
        <f aca="false">B6230&amp;" "&amp;C6230&amp;" "&amp;D6230</f>
        <v> 0 Financial</v>
      </c>
      <c r="B6230" s="208" t="str">
        <f aca="false">IF((LEFT(N6230,2)="US"),"US","")</f>
        <v/>
      </c>
      <c r="C6230" s="208" t="n">
        <f aca="false">M6230</f>
        <v>0</v>
      </c>
      <c r="D6230" s="208" t="str">
        <f aca="false">IF(ISNUMBER(FIND("Phy",N6230))=TRUE(),"Physical","Financial")</f>
        <v>Financial</v>
      </c>
      <c r="E6230" s="208" t="e">
        <f aca="false">IF(VLOOKUP(S6230,'DD-Lookup'!$J$6:$L$50,3,FALSE())="Monthly",(YEAR(AC6230)-YEAR(AB6230))*12+MONTH(AC6230)-MONTH(AB6230)+1,(AC6230-AB6230+1))</f>
        <v>#N/A</v>
      </c>
      <c r="F6230" s="239" t="e">
        <f aca="false">E6230*SUM(P6230:Q6230)</f>
        <v>#N/A</v>
      </c>
    </row>
    <row r="6231" customFormat="false" ht="12.75" hidden="false" customHeight="false" outlineLevel="0" collapsed="false">
      <c r="A6231" s="208" t="str">
        <f aca="false">B6231&amp;" "&amp;C6231&amp;" "&amp;D6231</f>
        <v> 0 Financial</v>
      </c>
      <c r="B6231" s="208" t="str">
        <f aca="false">IF((LEFT(N6231,2)="US"),"US","")</f>
        <v/>
      </c>
      <c r="C6231" s="208" t="n">
        <f aca="false">M6231</f>
        <v>0</v>
      </c>
      <c r="D6231" s="208" t="str">
        <f aca="false">IF(ISNUMBER(FIND("Phy",N6231))=TRUE(),"Physical","Financial")</f>
        <v>Financial</v>
      </c>
      <c r="E6231" s="208" t="e">
        <f aca="false">IF(VLOOKUP(S6231,'DD-Lookup'!$J$6:$L$50,3,FALSE())="Monthly",(YEAR(AC6231)-YEAR(AB6231))*12+MONTH(AC6231)-MONTH(AB6231)+1,(AC6231-AB6231+1))</f>
        <v>#N/A</v>
      </c>
      <c r="F6231" s="239" t="e">
        <f aca="false">E6231*SUM(P6231:Q6231)</f>
        <v>#N/A</v>
      </c>
    </row>
    <row r="6232" customFormat="false" ht="12.75" hidden="false" customHeight="false" outlineLevel="0" collapsed="false">
      <c r="A6232" s="208" t="str">
        <f aca="false">B6232&amp;" "&amp;C6232&amp;" "&amp;D6232</f>
        <v> 0 Financial</v>
      </c>
      <c r="B6232" s="208" t="str">
        <f aca="false">IF((LEFT(N6232,2)="US"),"US","")</f>
        <v/>
      </c>
      <c r="C6232" s="208" t="n">
        <f aca="false">M6232</f>
        <v>0</v>
      </c>
      <c r="D6232" s="208" t="str">
        <f aca="false">IF(ISNUMBER(FIND("Phy",N6232))=TRUE(),"Physical","Financial")</f>
        <v>Financial</v>
      </c>
      <c r="E6232" s="208" t="e">
        <f aca="false">IF(VLOOKUP(S6232,'DD-Lookup'!$J$6:$L$50,3,FALSE())="Monthly",(YEAR(AC6232)-YEAR(AB6232))*12+MONTH(AC6232)-MONTH(AB6232)+1,(AC6232-AB6232+1))</f>
        <v>#N/A</v>
      </c>
      <c r="F6232" s="239" t="e">
        <f aca="false">E6232*SUM(P6232:Q6232)</f>
        <v>#N/A</v>
      </c>
    </row>
    <row r="6233" customFormat="false" ht="12.75" hidden="false" customHeight="false" outlineLevel="0" collapsed="false">
      <c r="A6233" s="208" t="str">
        <f aca="false">B6233&amp;" "&amp;C6233&amp;" "&amp;D6233</f>
        <v> 0 Financial</v>
      </c>
      <c r="B6233" s="208" t="str">
        <f aca="false">IF((LEFT(N6233,2)="US"),"US","")</f>
        <v/>
      </c>
      <c r="C6233" s="208" t="n">
        <f aca="false">M6233</f>
        <v>0</v>
      </c>
      <c r="D6233" s="208" t="str">
        <f aca="false">IF(ISNUMBER(FIND("Phy",N6233))=TRUE(),"Physical","Financial")</f>
        <v>Financial</v>
      </c>
      <c r="E6233" s="208" t="e">
        <f aca="false">IF(VLOOKUP(S6233,'DD-Lookup'!$J$6:$L$50,3,FALSE())="Monthly",(YEAR(AC6233)-YEAR(AB6233))*12+MONTH(AC6233)-MONTH(AB6233)+1,(AC6233-AB6233+1))</f>
        <v>#N/A</v>
      </c>
      <c r="F6233" s="239" t="e">
        <f aca="false">E6233*SUM(P6233:Q6233)</f>
        <v>#N/A</v>
      </c>
    </row>
    <row r="6234" customFormat="false" ht="12.75" hidden="false" customHeight="false" outlineLevel="0" collapsed="false">
      <c r="A6234" s="208" t="str">
        <f aca="false">B6234&amp;" "&amp;C6234&amp;" "&amp;D6234</f>
        <v> 0 Financial</v>
      </c>
      <c r="B6234" s="208" t="str">
        <f aca="false">IF((LEFT(N6234,2)="US"),"US","")</f>
        <v/>
      </c>
      <c r="C6234" s="208" t="n">
        <f aca="false">M6234</f>
        <v>0</v>
      </c>
      <c r="D6234" s="208" t="str">
        <f aca="false">IF(ISNUMBER(FIND("Phy",N6234))=TRUE(),"Physical","Financial")</f>
        <v>Financial</v>
      </c>
      <c r="E6234" s="208" t="e">
        <f aca="false">IF(VLOOKUP(S6234,'DD-Lookup'!$J$6:$L$50,3,FALSE())="Monthly",(YEAR(AC6234)-YEAR(AB6234))*12+MONTH(AC6234)-MONTH(AB6234)+1,(AC6234-AB6234+1))</f>
        <v>#N/A</v>
      </c>
      <c r="F6234" s="239" t="e">
        <f aca="false">E6234*SUM(P6234:Q6234)</f>
        <v>#N/A</v>
      </c>
    </row>
    <row r="6235" customFormat="false" ht="12.75" hidden="false" customHeight="false" outlineLevel="0" collapsed="false">
      <c r="A6235" s="208" t="str">
        <f aca="false">B6235&amp;" "&amp;C6235&amp;" "&amp;D6235</f>
        <v> 0 Financial</v>
      </c>
      <c r="B6235" s="208" t="str">
        <f aca="false">IF((LEFT(N6235,2)="US"),"US","")</f>
        <v/>
      </c>
      <c r="C6235" s="208" t="n">
        <f aca="false">M6235</f>
        <v>0</v>
      </c>
      <c r="D6235" s="208" t="str">
        <f aca="false">IF(ISNUMBER(FIND("Phy",N6235))=TRUE(),"Physical","Financial")</f>
        <v>Financial</v>
      </c>
      <c r="E6235" s="208" t="e">
        <f aca="false">IF(VLOOKUP(S6235,'DD-Lookup'!$J$6:$L$50,3,FALSE())="Monthly",(YEAR(AC6235)-YEAR(AB6235))*12+MONTH(AC6235)-MONTH(AB6235)+1,(AC6235-AB6235+1))</f>
        <v>#N/A</v>
      </c>
      <c r="F6235" s="239" t="e">
        <f aca="false">E6235*SUM(P6235:Q6235)</f>
        <v>#N/A</v>
      </c>
    </row>
    <row r="6236" customFormat="false" ht="12.75" hidden="false" customHeight="false" outlineLevel="0" collapsed="false">
      <c r="A6236" s="208" t="str">
        <f aca="false">B6236&amp;" "&amp;C6236&amp;" "&amp;D6236</f>
        <v> 0 Financial</v>
      </c>
      <c r="B6236" s="208" t="str">
        <f aca="false">IF((LEFT(N6236,2)="US"),"US","")</f>
        <v/>
      </c>
      <c r="C6236" s="208" t="n">
        <f aca="false">M6236</f>
        <v>0</v>
      </c>
      <c r="D6236" s="208" t="str">
        <f aca="false">IF(ISNUMBER(FIND("Phy",N6236))=TRUE(),"Physical","Financial")</f>
        <v>Financial</v>
      </c>
      <c r="E6236" s="208" t="e">
        <f aca="false">IF(VLOOKUP(S6236,'DD-Lookup'!$J$6:$L$50,3,FALSE())="Monthly",(YEAR(AC6236)-YEAR(AB6236))*12+MONTH(AC6236)-MONTH(AB6236)+1,(AC6236-AB6236+1))</f>
        <v>#N/A</v>
      </c>
      <c r="F6236" s="239" t="e">
        <f aca="false">E6236*SUM(P6236:Q6236)</f>
        <v>#N/A</v>
      </c>
    </row>
    <row r="6237" customFormat="false" ht="12.75" hidden="false" customHeight="false" outlineLevel="0" collapsed="false">
      <c r="A6237" s="208" t="str">
        <f aca="false">B6237&amp;" "&amp;C6237&amp;" "&amp;D6237</f>
        <v> 0 Financial</v>
      </c>
      <c r="B6237" s="208" t="str">
        <f aca="false">IF((LEFT(N6237,2)="US"),"US","")</f>
        <v/>
      </c>
      <c r="C6237" s="208" t="n">
        <f aca="false">M6237</f>
        <v>0</v>
      </c>
      <c r="D6237" s="208" t="str">
        <f aca="false">IF(ISNUMBER(FIND("Phy",N6237))=TRUE(),"Physical","Financial")</f>
        <v>Financial</v>
      </c>
      <c r="E6237" s="208" t="e">
        <f aca="false">IF(VLOOKUP(S6237,'DD-Lookup'!$J$6:$L$50,3,FALSE())="Monthly",(YEAR(AC6237)-YEAR(AB6237))*12+MONTH(AC6237)-MONTH(AB6237)+1,(AC6237-AB6237+1))</f>
        <v>#N/A</v>
      </c>
      <c r="F6237" s="239" t="e">
        <f aca="false">E6237*SUM(P6237:Q6237)</f>
        <v>#N/A</v>
      </c>
    </row>
    <row r="6238" customFormat="false" ht="12.75" hidden="false" customHeight="false" outlineLevel="0" collapsed="false">
      <c r="A6238" s="208" t="str">
        <f aca="false">B6238&amp;" "&amp;C6238&amp;" "&amp;D6238</f>
        <v> 0 Financial</v>
      </c>
      <c r="B6238" s="208" t="str">
        <f aca="false">IF((LEFT(N6238,2)="US"),"US","")</f>
        <v/>
      </c>
      <c r="C6238" s="208" t="n">
        <f aca="false">M6238</f>
        <v>0</v>
      </c>
      <c r="D6238" s="208" t="str">
        <f aca="false">IF(ISNUMBER(FIND("Phy",N6238))=TRUE(),"Physical","Financial")</f>
        <v>Financial</v>
      </c>
      <c r="E6238" s="208" t="e">
        <f aca="false">IF(VLOOKUP(S6238,'DD-Lookup'!$J$6:$L$50,3,FALSE())="Monthly",(YEAR(AC6238)-YEAR(AB6238))*12+MONTH(AC6238)-MONTH(AB6238)+1,(AC6238-AB6238+1))</f>
        <v>#N/A</v>
      </c>
      <c r="F6238" s="239" t="e">
        <f aca="false">E6238*SUM(P6238:Q6238)</f>
        <v>#N/A</v>
      </c>
    </row>
    <row r="6239" customFormat="false" ht="12.75" hidden="false" customHeight="false" outlineLevel="0" collapsed="false">
      <c r="A6239" s="208" t="str">
        <f aca="false">B6239&amp;" "&amp;C6239&amp;" "&amp;D6239</f>
        <v> 0 Financial</v>
      </c>
      <c r="B6239" s="208" t="str">
        <f aca="false">IF((LEFT(N6239,2)="US"),"US","")</f>
        <v/>
      </c>
      <c r="C6239" s="208" t="n">
        <f aca="false">M6239</f>
        <v>0</v>
      </c>
      <c r="D6239" s="208" t="str">
        <f aca="false">IF(ISNUMBER(FIND("Phy",N6239))=TRUE(),"Physical","Financial")</f>
        <v>Financial</v>
      </c>
      <c r="E6239" s="208" t="e">
        <f aca="false">IF(VLOOKUP(S6239,'DD-Lookup'!$J$6:$L$50,3,FALSE())="Monthly",(YEAR(AC6239)-YEAR(AB6239))*12+MONTH(AC6239)-MONTH(AB6239)+1,(AC6239-AB6239+1))</f>
        <v>#N/A</v>
      </c>
      <c r="F6239" s="239" t="e">
        <f aca="false">E6239*SUM(P6239:Q6239)</f>
        <v>#N/A</v>
      </c>
    </row>
    <row r="6240" customFormat="false" ht="12.75" hidden="false" customHeight="false" outlineLevel="0" collapsed="false">
      <c r="A6240" s="208" t="str">
        <f aca="false">B6240&amp;" "&amp;C6240&amp;" "&amp;D6240</f>
        <v> 0 Financial</v>
      </c>
      <c r="B6240" s="208" t="str">
        <f aca="false">IF((LEFT(N6240,2)="US"),"US","")</f>
        <v/>
      </c>
      <c r="C6240" s="208" t="n">
        <f aca="false">M6240</f>
        <v>0</v>
      </c>
      <c r="D6240" s="208" t="str">
        <f aca="false">IF(ISNUMBER(FIND("Phy",N6240))=TRUE(),"Physical","Financial")</f>
        <v>Financial</v>
      </c>
      <c r="E6240" s="208" t="e">
        <f aca="false">IF(VLOOKUP(S6240,'DD-Lookup'!$J$6:$L$50,3,FALSE())="Monthly",(YEAR(AC6240)-YEAR(AB6240))*12+MONTH(AC6240)-MONTH(AB6240)+1,(AC6240-AB6240+1))</f>
        <v>#N/A</v>
      </c>
      <c r="F6240" s="239" t="e">
        <f aca="false">E6240*SUM(P6240:Q6240)</f>
        <v>#N/A</v>
      </c>
    </row>
    <row r="6241" customFormat="false" ht="12.75" hidden="false" customHeight="false" outlineLevel="0" collapsed="false">
      <c r="A6241" s="208" t="str">
        <f aca="false">B6241&amp;" "&amp;C6241&amp;" "&amp;D6241</f>
        <v> 0 Financial</v>
      </c>
      <c r="B6241" s="208" t="str">
        <f aca="false">IF((LEFT(N6241,2)="US"),"US","")</f>
        <v/>
      </c>
      <c r="C6241" s="208" t="n">
        <f aca="false">M6241</f>
        <v>0</v>
      </c>
      <c r="D6241" s="208" t="str">
        <f aca="false">IF(ISNUMBER(FIND("Phy",N6241))=TRUE(),"Physical","Financial")</f>
        <v>Financial</v>
      </c>
      <c r="E6241" s="208" t="e">
        <f aca="false">IF(VLOOKUP(S6241,'DD-Lookup'!$J$6:$L$50,3,FALSE())="Monthly",(YEAR(AC6241)-YEAR(AB6241))*12+MONTH(AC6241)-MONTH(AB6241)+1,(AC6241-AB6241+1))</f>
        <v>#N/A</v>
      </c>
      <c r="F6241" s="239" t="e">
        <f aca="false">E6241*SUM(P6241:Q6241)</f>
        <v>#N/A</v>
      </c>
    </row>
    <row r="6242" customFormat="false" ht="12.75" hidden="false" customHeight="false" outlineLevel="0" collapsed="false">
      <c r="A6242" s="208" t="str">
        <f aca="false">B6242&amp;" "&amp;C6242&amp;" "&amp;D6242</f>
        <v> 0 Financial</v>
      </c>
      <c r="B6242" s="208" t="str">
        <f aca="false">IF((LEFT(N6242,2)="US"),"US","")</f>
        <v/>
      </c>
      <c r="C6242" s="208" t="n">
        <f aca="false">M6242</f>
        <v>0</v>
      </c>
      <c r="D6242" s="208" t="str">
        <f aca="false">IF(ISNUMBER(FIND("Phy",N6242))=TRUE(),"Physical","Financial")</f>
        <v>Financial</v>
      </c>
      <c r="E6242" s="208" t="e">
        <f aca="false">IF(VLOOKUP(S6242,'DD-Lookup'!$J$6:$L$50,3,FALSE())="Monthly",(YEAR(AC6242)-YEAR(AB6242))*12+MONTH(AC6242)-MONTH(AB6242)+1,(AC6242-AB6242+1))</f>
        <v>#N/A</v>
      </c>
      <c r="F6242" s="239" t="e">
        <f aca="false">E6242*SUM(P6242:Q6242)</f>
        <v>#N/A</v>
      </c>
    </row>
    <row r="6243" customFormat="false" ht="12.75" hidden="false" customHeight="false" outlineLevel="0" collapsed="false">
      <c r="A6243" s="208" t="str">
        <f aca="false">B6243&amp;" "&amp;C6243&amp;" "&amp;D6243</f>
        <v> 0 Financial</v>
      </c>
      <c r="B6243" s="208" t="str">
        <f aca="false">IF((LEFT(N6243,2)="US"),"US","")</f>
        <v/>
      </c>
      <c r="C6243" s="208" t="n">
        <f aca="false">M6243</f>
        <v>0</v>
      </c>
      <c r="D6243" s="208" t="str">
        <f aca="false">IF(ISNUMBER(FIND("Phy",N6243))=TRUE(),"Physical","Financial")</f>
        <v>Financial</v>
      </c>
      <c r="E6243" s="208" t="e">
        <f aca="false">IF(VLOOKUP(S6243,'DD-Lookup'!$J$6:$L$50,3,FALSE())="Monthly",(YEAR(AC6243)-YEAR(AB6243))*12+MONTH(AC6243)-MONTH(AB6243)+1,(AC6243-AB6243+1))</f>
        <v>#N/A</v>
      </c>
      <c r="F6243" s="239" t="e">
        <f aca="false">E6243*SUM(P6243:Q6243)</f>
        <v>#N/A</v>
      </c>
    </row>
    <row r="6244" customFormat="false" ht="12.75" hidden="false" customHeight="false" outlineLevel="0" collapsed="false">
      <c r="A6244" s="208" t="str">
        <f aca="false">B6244&amp;" "&amp;C6244&amp;" "&amp;D6244</f>
        <v> 0 Financial</v>
      </c>
      <c r="B6244" s="208" t="str">
        <f aca="false">IF((LEFT(N6244,2)="US"),"US","")</f>
        <v/>
      </c>
      <c r="C6244" s="208" t="n">
        <f aca="false">M6244</f>
        <v>0</v>
      </c>
      <c r="D6244" s="208" t="str">
        <f aca="false">IF(ISNUMBER(FIND("Phy",N6244))=TRUE(),"Physical","Financial")</f>
        <v>Financial</v>
      </c>
      <c r="E6244" s="208" t="e">
        <f aca="false">IF(VLOOKUP(S6244,'DD-Lookup'!$J$6:$L$50,3,FALSE())="Monthly",(YEAR(AC6244)-YEAR(AB6244))*12+MONTH(AC6244)-MONTH(AB6244)+1,(AC6244-AB6244+1))</f>
        <v>#N/A</v>
      </c>
      <c r="F6244" s="239" t="e">
        <f aca="false">E6244*SUM(P6244:Q6244)</f>
        <v>#N/A</v>
      </c>
    </row>
    <row r="6245" customFormat="false" ht="12.75" hidden="false" customHeight="false" outlineLevel="0" collapsed="false">
      <c r="A6245" s="208" t="str">
        <f aca="false">B6245&amp;" "&amp;C6245&amp;" "&amp;D6245</f>
        <v> 0 Financial</v>
      </c>
      <c r="B6245" s="208" t="str">
        <f aca="false">IF((LEFT(N6245,2)="US"),"US","")</f>
        <v/>
      </c>
      <c r="C6245" s="208" t="n">
        <f aca="false">M6245</f>
        <v>0</v>
      </c>
      <c r="D6245" s="208" t="str">
        <f aca="false">IF(ISNUMBER(FIND("Phy",N6245))=TRUE(),"Physical","Financial")</f>
        <v>Financial</v>
      </c>
      <c r="E6245" s="208" t="e">
        <f aca="false">IF(VLOOKUP(S6245,'DD-Lookup'!$J$6:$L$50,3,FALSE())="Monthly",(YEAR(AC6245)-YEAR(AB6245))*12+MONTH(AC6245)-MONTH(AB6245)+1,(AC6245-AB6245+1))</f>
        <v>#N/A</v>
      </c>
      <c r="F6245" s="239" t="e">
        <f aca="false">E6245*SUM(P6245:Q6245)</f>
        <v>#N/A</v>
      </c>
    </row>
    <row r="6246" customFormat="false" ht="12.75" hidden="false" customHeight="false" outlineLevel="0" collapsed="false">
      <c r="A6246" s="208" t="str">
        <f aca="false">B6246&amp;" "&amp;C6246&amp;" "&amp;D6246</f>
        <v> 0 Financial</v>
      </c>
      <c r="B6246" s="208" t="str">
        <f aca="false">IF((LEFT(N6246,2)="US"),"US","")</f>
        <v/>
      </c>
      <c r="C6246" s="208" t="n">
        <f aca="false">M6246</f>
        <v>0</v>
      </c>
      <c r="D6246" s="208" t="str">
        <f aca="false">IF(ISNUMBER(FIND("Phy",N6246))=TRUE(),"Physical","Financial")</f>
        <v>Financial</v>
      </c>
      <c r="E6246" s="208" t="e">
        <f aca="false">IF(VLOOKUP(S6246,'DD-Lookup'!$J$6:$L$50,3,FALSE())="Monthly",(YEAR(AC6246)-YEAR(AB6246))*12+MONTH(AC6246)-MONTH(AB6246)+1,(AC6246-AB6246+1))</f>
        <v>#N/A</v>
      </c>
      <c r="F6246" s="239" t="e">
        <f aca="false">E6246*SUM(P6246:Q6246)</f>
        <v>#N/A</v>
      </c>
    </row>
    <row r="6247" customFormat="false" ht="12.75" hidden="false" customHeight="false" outlineLevel="0" collapsed="false">
      <c r="A6247" s="208" t="str">
        <f aca="false">B6247&amp;" "&amp;C6247&amp;" "&amp;D6247</f>
        <v> 0 Financial</v>
      </c>
      <c r="B6247" s="208" t="str">
        <f aca="false">IF((LEFT(N6247,2)="US"),"US","")</f>
        <v/>
      </c>
      <c r="C6247" s="208" t="n">
        <f aca="false">M6247</f>
        <v>0</v>
      </c>
      <c r="D6247" s="208" t="str">
        <f aca="false">IF(ISNUMBER(FIND("Phy",N6247))=TRUE(),"Physical","Financial")</f>
        <v>Financial</v>
      </c>
      <c r="E6247" s="208" t="e">
        <f aca="false">IF(VLOOKUP(S6247,'DD-Lookup'!$J$6:$L$50,3,FALSE())="Monthly",(YEAR(AC6247)-YEAR(AB6247))*12+MONTH(AC6247)-MONTH(AB6247)+1,(AC6247-AB6247+1))</f>
        <v>#N/A</v>
      </c>
      <c r="F6247" s="239" t="e">
        <f aca="false">E6247*SUM(P6247:Q6247)</f>
        <v>#N/A</v>
      </c>
    </row>
    <row r="6248" customFormat="false" ht="12.75" hidden="false" customHeight="false" outlineLevel="0" collapsed="false">
      <c r="A6248" s="208" t="str">
        <f aca="false">B6248&amp;" "&amp;C6248&amp;" "&amp;D6248</f>
        <v> 0 Financial</v>
      </c>
      <c r="B6248" s="208" t="str">
        <f aca="false">IF((LEFT(N6248,2)="US"),"US","")</f>
        <v/>
      </c>
      <c r="C6248" s="208" t="n">
        <f aca="false">M6248</f>
        <v>0</v>
      </c>
      <c r="D6248" s="208" t="str">
        <f aca="false">IF(ISNUMBER(FIND("Phy",N6248))=TRUE(),"Physical","Financial")</f>
        <v>Financial</v>
      </c>
      <c r="E6248" s="208" t="e">
        <f aca="false">IF(VLOOKUP(S6248,'DD-Lookup'!$J$6:$L$50,3,FALSE())="Monthly",(YEAR(AC6248)-YEAR(AB6248))*12+MONTH(AC6248)-MONTH(AB6248)+1,(AC6248-AB6248+1))</f>
        <v>#N/A</v>
      </c>
      <c r="F6248" s="239" t="e">
        <f aca="false">E6248*SUM(P6248:Q6248)</f>
        <v>#N/A</v>
      </c>
    </row>
    <row r="6249" customFormat="false" ht="12.75" hidden="false" customHeight="false" outlineLevel="0" collapsed="false">
      <c r="A6249" s="208" t="str">
        <f aca="false">B6249&amp;" "&amp;C6249&amp;" "&amp;D6249</f>
        <v> 0 Financial</v>
      </c>
      <c r="B6249" s="208" t="str">
        <f aca="false">IF((LEFT(N6249,2)="US"),"US","")</f>
        <v/>
      </c>
      <c r="C6249" s="208" t="n">
        <f aca="false">M6249</f>
        <v>0</v>
      </c>
      <c r="D6249" s="208" t="str">
        <f aca="false">IF(ISNUMBER(FIND("Phy",N6249))=TRUE(),"Physical","Financial")</f>
        <v>Financial</v>
      </c>
      <c r="E6249" s="208" t="e">
        <f aca="false">IF(VLOOKUP(S6249,'DD-Lookup'!$J$6:$L$50,3,FALSE())="Monthly",(YEAR(AC6249)-YEAR(AB6249))*12+MONTH(AC6249)-MONTH(AB6249)+1,(AC6249-AB6249+1))</f>
        <v>#N/A</v>
      </c>
      <c r="F6249" s="239" t="e">
        <f aca="false">E6249*SUM(P6249:Q6249)</f>
        <v>#N/A</v>
      </c>
    </row>
    <row r="6250" customFormat="false" ht="12.75" hidden="false" customHeight="false" outlineLevel="0" collapsed="false">
      <c r="A6250" s="208" t="str">
        <f aca="false">B6250&amp;" "&amp;C6250&amp;" "&amp;D6250</f>
        <v> 0 Financial</v>
      </c>
      <c r="B6250" s="208" t="str">
        <f aca="false">IF((LEFT(N6250,2)="US"),"US","")</f>
        <v/>
      </c>
      <c r="C6250" s="208" t="n">
        <f aca="false">M6250</f>
        <v>0</v>
      </c>
      <c r="D6250" s="208" t="str">
        <f aca="false">IF(ISNUMBER(FIND("Phy",N6250))=TRUE(),"Physical","Financial")</f>
        <v>Financial</v>
      </c>
      <c r="E6250" s="208" t="e">
        <f aca="false">IF(VLOOKUP(S6250,'DD-Lookup'!$J$6:$L$50,3,FALSE())="Monthly",(YEAR(AC6250)-YEAR(AB6250))*12+MONTH(AC6250)-MONTH(AB6250)+1,(AC6250-AB6250+1))</f>
        <v>#N/A</v>
      </c>
      <c r="F6250" s="239" t="e">
        <f aca="false">E6250*SUM(P6250:Q6250)</f>
        <v>#N/A</v>
      </c>
    </row>
    <row r="6251" customFormat="false" ht="12.75" hidden="false" customHeight="false" outlineLevel="0" collapsed="false">
      <c r="A6251" s="208" t="str">
        <f aca="false">B6251&amp;" "&amp;C6251&amp;" "&amp;D6251</f>
        <v> 0 Financial</v>
      </c>
      <c r="B6251" s="208" t="str">
        <f aca="false">IF((LEFT(N6251,2)="US"),"US","")</f>
        <v/>
      </c>
      <c r="C6251" s="208" t="n">
        <f aca="false">M6251</f>
        <v>0</v>
      </c>
      <c r="D6251" s="208" t="str">
        <f aca="false">IF(ISNUMBER(FIND("Phy",N6251))=TRUE(),"Physical","Financial")</f>
        <v>Financial</v>
      </c>
      <c r="E6251" s="208" t="e">
        <f aca="false">IF(VLOOKUP(S6251,'DD-Lookup'!$J$6:$L$50,3,FALSE())="Monthly",(YEAR(AC6251)-YEAR(AB6251))*12+MONTH(AC6251)-MONTH(AB6251)+1,(AC6251-AB6251+1))</f>
        <v>#N/A</v>
      </c>
      <c r="F6251" s="239" t="e">
        <f aca="false">E6251*SUM(P6251:Q6251)</f>
        <v>#N/A</v>
      </c>
    </row>
    <row r="6252" customFormat="false" ht="12.75" hidden="false" customHeight="false" outlineLevel="0" collapsed="false">
      <c r="A6252" s="208" t="str">
        <f aca="false">B6252&amp;" "&amp;C6252&amp;" "&amp;D6252</f>
        <v> 0 Financial</v>
      </c>
      <c r="B6252" s="208" t="str">
        <f aca="false">IF((LEFT(N6252,2)="US"),"US","")</f>
        <v/>
      </c>
      <c r="C6252" s="208" t="n">
        <f aca="false">M6252</f>
        <v>0</v>
      </c>
      <c r="D6252" s="208" t="str">
        <f aca="false">IF(ISNUMBER(FIND("Phy",N6252))=TRUE(),"Physical","Financial")</f>
        <v>Financial</v>
      </c>
      <c r="E6252" s="208" t="e">
        <f aca="false">IF(VLOOKUP(S6252,'DD-Lookup'!$J$6:$L$50,3,FALSE())="Monthly",(YEAR(AC6252)-YEAR(AB6252))*12+MONTH(AC6252)-MONTH(AB6252)+1,(AC6252-AB6252+1))</f>
        <v>#N/A</v>
      </c>
      <c r="F6252" s="239" t="e">
        <f aca="false">E6252*SUM(P6252:Q6252)</f>
        <v>#N/A</v>
      </c>
    </row>
    <row r="6253" customFormat="false" ht="12.75" hidden="false" customHeight="false" outlineLevel="0" collapsed="false">
      <c r="A6253" s="208" t="str">
        <f aca="false">B6253&amp;" "&amp;C6253&amp;" "&amp;D6253</f>
        <v> 0 Financial</v>
      </c>
      <c r="B6253" s="208" t="str">
        <f aca="false">IF((LEFT(N6253,2)="US"),"US","")</f>
        <v/>
      </c>
      <c r="C6253" s="208" t="n">
        <f aca="false">M6253</f>
        <v>0</v>
      </c>
      <c r="D6253" s="208" t="str">
        <f aca="false">IF(ISNUMBER(FIND("Phy",N6253))=TRUE(),"Physical","Financial")</f>
        <v>Financial</v>
      </c>
      <c r="E6253" s="208" t="e">
        <f aca="false">IF(VLOOKUP(S6253,'DD-Lookup'!$J$6:$L$50,3,FALSE())="Monthly",(YEAR(AC6253)-YEAR(AB6253))*12+MONTH(AC6253)-MONTH(AB6253)+1,(AC6253-AB6253+1))</f>
        <v>#N/A</v>
      </c>
      <c r="F6253" s="239" t="e">
        <f aca="false">E6253*SUM(P6253:Q6253)</f>
        <v>#N/A</v>
      </c>
    </row>
    <row r="6254" customFormat="false" ht="12.75" hidden="false" customHeight="false" outlineLevel="0" collapsed="false">
      <c r="A6254" s="208" t="str">
        <f aca="false">B6254&amp;" "&amp;C6254&amp;" "&amp;D6254</f>
        <v> 0 Financial</v>
      </c>
      <c r="B6254" s="208" t="str">
        <f aca="false">IF((LEFT(N6254,2)="US"),"US","")</f>
        <v/>
      </c>
      <c r="C6254" s="208" t="n">
        <f aca="false">M6254</f>
        <v>0</v>
      </c>
      <c r="D6254" s="208" t="str">
        <f aca="false">IF(ISNUMBER(FIND("Phy",N6254))=TRUE(),"Physical","Financial")</f>
        <v>Financial</v>
      </c>
      <c r="E6254" s="208" t="e">
        <f aca="false">IF(VLOOKUP(S6254,'DD-Lookup'!$J$6:$L$50,3,FALSE())="Monthly",(YEAR(AC6254)-YEAR(AB6254))*12+MONTH(AC6254)-MONTH(AB6254)+1,(AC6254-AB6254+1))</f>
        <v>#N/A</v>
      </c>
      <c r="F6254" s="239" t="e">
        <f aca="false">E6254*SUM(P6254:Q6254)</f>
        <v>#N/A</v>
      </c>
    </row>
    <row r="6255" customFormat="false" ht="12.75" hidden="false" customHeight="false" outlineLevel="0" collapsed="false">
      <c r="A6255" s="208" t="str">
        <f aca="false">B6255&amp;" "&amp;C6255&amp;" "&amp;D6255</f>
        <v> 0 Financial</v>
      </c>
      <c r="B6255" s="208" t="str">
        <f aca="false">IF((LEFT(N6255,2)="US"),"US","")</f>
        <v/>
      </c>
      <c r="C6255" s="208" t="n">
        <f aca="false">M6255</f>
        <v>0</v>
      </c>
      <c r="D6255" s="208" t="str">
        <f aca="false">IF(ISNUMBER(FIND("Phy",N6255))=TRUE(),"Physical","Financial")</f>
        <v>Financial</v>
      </c>
      <c r="E6255" s="208" t="e">
        <f aca="false">IF(VLOOKUP(S6255,'DD-Lookup'!$J$6:$L$50,3,FALSE())="Monthly",(YEAR(AC6255)-YEAR(AB6255))*12+MONTH(AC6255)-MONTH(AB6255)+1,(AC6255-AB6255+1))</f>
        <v>#N/A</v>
      </c>
      <c r="F6255" s="239" t="e">
        <f aca="false">E6255*SUM(P6255:Q6255)</f>
        <v>#N/A</v>
      </c>
    </row>
    <row r="6256" customFormat="false" ht="12.75" hidden="false" customHeight="false" outlineLevel="0" collapsed="false">
      <c r="A6256" s="208" t="str">
        <f aca="false">B6256&amp;" "&amp;C6256&amp;" "&amp;D6256</f>
        <v> 0 Financial</v>
      </c>
      <c r="B6256" s="208" t="str">
        <f aca="false">IF((LEFT(N6256,2)="US"),"US","")</f>
        <v/>
      </c>
      <c r="C6256" s="208" t="n">
        <f aca="false">M6256</f>
        <v>0</v>
      </c>
      <c r="D6256" s="208" t="str">
        <f aca="false">IF(ISNUMBER(FIND("Phy",N6256))=TRUE(),"Physical","Financial")</f>
        <v>Financial</v>
      </c>
      <c r="E6256" s="208" t="e">
        <f aca="false">IF(VLOOKUP(S6256,'DD-Lookup'!$J$6:$L$50,3,FALSE())="Monthly",(YEAR(AC6256)-YEAR(AB6256))*12+MONTH(AC6256)-MONTH(AB6256)+1,(AC6256-AB6256+1))</f>
        <v>#N/A</v>
      </c>
      <c r="F6256" s="239" t="e">
        <f aca="false">E6256*SUM(P6256:Q6256)</f>
        <v>#N/A</v>
      </c>
    </row>
    <row r="6257" customFormat="false" ht="12.75" hidden="false" customHeight="false" outlineLevel="0" collapsed="false">
      <c r="A6257" s="208" t="str">
        <f aca="false">B6257&amp;" "&amp;C6257&amp;" "&amp;D6257</f>
        <v> 0 Financial</v>
      </c>
      <c r="B6257" s="208" t="str">
        <f aca="false">IF((LEFT(N6257,2)="US"),"US","")</f>
        <v/>
      </c>
      <c r="C6257" s="208" t="n">
        <f aca="false">M6257</f>
        <v>0</v>
      </c>
      <c r="D6257" s="208" t="str">
        <f aca="false">IF(ISNUMBER(FIND("Phy",N6257))=TRUE(),"Physical","Financial")</f>
        <v>Financial</v>
      </c>
      <c r="E6257" s="208" t="e">
        <f aca="false">IF(VLOOKUP(S6257,'DD-Lookup'!$J$6:$L$50,3,FALSE())="Monthly",(YEAR(AC6257)-YEAR(AB6257))*12+MONTH(AC6257)-MONTH(AB6257)+1,(AC6257-AB6257+1))</f>
        <v>#N/A</v>
      </c>
      <c r="F6257" s="239" t="e">
        <f aca="false">E6257*SUM(P6257:Q6257)</f>
        <v>#N/A</v>
      </c>
    </row>
    <row r="6258" customFormat="false" ht="12.75" hidden="false" customHeight="false" outlineLevel="0" collapsed="false">
      <c r="A6258" s="208" t="str">
        <f aca="false">B6258&amp;" "&amp;C6258&amp;" "&amp;D6258</f>
        <v> 0 Financial</v>
      </c>
      <c r="B6258" s="208" t="str">
        <f aca="false">IF((LEFT(N6258,2)="US"),"US","")</f>
        <v/>
      </c>
      <c r="C6258" s="208" t="n">
        <f aca="false">M6258</f>
        <v>0</v>
      </c>
      <c r="D6258" s="208" t="str">
        <f aca="false">IF(ISNUMBER(FIND("Phy",N6258))=TRUE(),"Physical","Financial")</f>
        <v>Financial</v>
      </c>
      <c r="E6258" s="208" t="e">
        <f aca="false">IF(VLOOKUP(S6258,'DD-Lookup'!$J$6:$L$50,3,FALSE())="Monthly",(YEAR(AC6258)-YEAR(AB6258))*12+MONTH(AC6258)-MONTH(AB6258)+1,(AC6258-AB6258+1))</f>
        <v>#N/A</v>
      </c>
      <c r="F6258" s="239" t="e">
        <f aca="false">E6258*SUM(P6258:Q6258)</f>
        <v>#N/A</v>
      </c>
    </row>
    <row r="6259" customFormat="false" ht="12.75" hidden="false" customHeight="false" outlineLevel="0" collapsed="false">
      <c r="A6259" s="208" t="str">
        <f aca="false">B6259&amp;" "&amp;C6259&amp;" "&amp;D6259</f>
        <v> 0 Financial</v>
      </c>
      <c r="B6259" s="208" t="str">
        <f aca="false">IF((LEFT(N6259,2)="US"),"US","")</f>
        <v/>
      </c>
      <c r="C6259" s="208" t="n">
        <f aca="false">M6259</f>
        <v>0</v>
      </c>
      <c r="D6259" s="208" t="str">
        <f aca="false">IF(ISNUMBER(FIND("Phy",N6259))=TRUE(),"Physical","Financial")</f>
        <v>Financial</v>
      </c>
      <c r="E6259" s="208" t="e">
        <f aca="false">IF(VLOOKUP(S6259,'DD-Lookup'!$J$6:$L$50,3,FALSE())="Monthly",(YEAR(AC6259)-YEAR(AB6259))*12+MONTH(AC6259)-MONTH(AB6259)+1,(AC6259-AB6259+1))</f>
        <v>#N/A</v>
      </c>
      <c r="F6259" s="239" t="e">
        <f aca="false">E6259*SUM(P6259:Q6259)</f>
        <v>#N/A</v>
      </c>
    </row>
    <row r="6260" customFormat="false" ht="12.75" hidden="false" customHeight="false" outlineLevel="0" collapsed="false">
      <c r="A6260" s="208" t="str">
        <f aca="false">B6260&amp;" "&amp;C6260&amp;" "&amp;D6260</f>
        <v> 0 Financial</v>
      </c>
      <c r="B6260" s="208" t="str">
        <f aca="false">IF((LEFT(N6260,2)="US"),"US","")</f>
        <v/>
      </c>
      <c r="C6260" s="208" t="n">
        <f aca="false">M6260</f>
        <v>0</v>
      </c>
      <c r="D6260" s="208" t="str">
        <f aca="false">IF(ISNUMBER(FIND("Phy",N6260))=TRUE(),"Physical","Financial")</f>
        <v>Financial</v>
      </c>
      <c r="E6260" s="208" t="e">
        <f aca="false">IF(VLOOKUP(S6260,'DD-Lookup'!$J$6:$L$50,3,FALSE())="Monthly",(YEAR(AC6260)-YEAR(AB6260))*12+MONTH(AC6260)-MONTH(AB6260)+1,(AC6260-AB6260+1))</f>
        <v>#N/A</v>
      </c>
      <c r="F6260" s="239" t="e">
        <f aca="false">E6260*SUM(P6260:Q6260)</f>
        <v>#N/A</v>
      </c>
    </row>
    <row r="6261" customFormat="false" ht="12.75" hidden="false" customHeight="false" outlineLevel="0" collapsed="false">
      <c r="A6261" s="208" t="str">
        <f aca="false">B6261&amp;" "&amp;C6261&amp;" "&amp;D6261</f>
        <v> 0 Financial</v>
      </c>
      <c r="B6261" s="208" t="str">
        <f aca="false">IF((LEFT(N6261,2)="US"),"US","")</f>
        <v/>
      </c>
      <c r="C6261" s="208" t="n">
        <f aca="false">M6261</f>
        <v>0</v>
      </c>
      <c r="D6261" s="208" t="str">
        <f aca="false">IF(ISNUMBER(FIND("Phy",N6261))=TRUE(),"Physical","Financial")</f>
        <v>Financial</v>
      </c>
      <c r="E6261" s="208" t="e">
        <f aca="false">IF(VLOOKUP(S6261,'DD-Lookup'!$J$6:$L$50,3,FALSE())="Monthly",(YEAR(AC6261)-YEAR(AB6261))*12+MONTH(AC6261)-MONTH(AB6261)+1,(AC6261-AB6261+1))</f>
        <v>#N/A</v>
      </c>
      <c r="F6261" s="239" t="e">
        <f aca="false">E6261*SUM(P6261:Q6261)</f>
        <v>#N/A</v>
      </c>
    </row>
    <row r="6262" customFormat="false" ht="12.75" hidden="false" customHeight="false" outlineLevel="0" collapsed="false">
      <c r="A6262" s="208" t="str">
        <f aca="false">B6262&amp;" "&amp;C6262&amp;" "&amp;D6262</f>
        <v> 0 Financial</v>
      </c>
      <c r="B6262" s="208" t="str">
        <f aca="false">IF((LEFT(N6262,2)="US"),"US","")</f>
        <v/>
      </c>
      <c r="C6262" s="208" t="n">
        <f aca="false">M6262</f>
        <v>0</v>
      </c>
      <c r="D6262" s="208" t="str">
        <f aca="false">IF(ISNUMBER(FIND("Phy",N6262))=TRUE(),"Physical","Financial")</f>
        <v>Financial</v>
      </c>
      <c r="E6262" s="208" t="e">
        <f aca="false">IF(VLOOKUP(S6262,'DD-Lookup'!$J$6:$L$50,3,FALSE())="Monthly",(YEAR(AC6262)-YEAR(AB6262))*12+MONTH(AC6262)-MONTH(AB6262)+1,(AC6262-AB6262+1))</f>
        <v>#N/A</v>
      </c>
      <c r="F6262" s="239" t="e">
        <f aca="false">E6262*SUM(P6262:Q6262)</f>
        <v>#N/A</v>
      </c>
    </row>
    <row r="6263" customFormat="false" ht="12.75" hidden="false" customHeight="false" outlineLevel="0" collapsed="false">
      <c r="A6263" s="208" t="str">
        <f aca="false">B6263&amp;" "&amp;C6263&amp;" "&amp;D6263</f>
        <v> 0 Financial</v>
      </c>
      <c r="B6263" s="208" t="str">
        <f aca="false">IF((LEFT(N6263,2)="US"),"US","")</f>
        <v/>
      </c>
      <c r="C6263" s="208" t="n">
        <f aca="false">M6263</f>
        <v>0</v>
      </c>
      <c r="D6263" s="208" t="str">
        <f aca="false">IF(ISNUMBER(FIND("Phy",N6263))=TRUE(),"Physical","Financial")</f>
        <v>Financial</v>
      </c>
      <c r="E6263" s="208" t="e">
        <f aca="false">IF(VLOOKUP(S6263,'DD-Lookup'!$J$6:$L$50,3,FALSE())="Monthly",(YEAR(AC6263)-YEAR(AB6263))*12+MONTH(AC6263)-MONTH(AB6263)+1,(AC6263-AB6263+1))</f>
        <v>#N/A</v>
      </c>
      <c r="F6263" s="239" t="e">
        <f aca="false">E6263*SUM(P6263:Q6263)</f>
        <v>#N/A</v>
      </c>
    </row>
    <row r="6264" customFormat="false" ht="12.75" hidden="false" customHeight="false" outlineLevel="0" collapsed="false">
      <c r="A6264" s="208" t="str">
        <f aca="false">B6264&amp;" "&amp;C6264&amp;" "&amp;D6264</f>
        <v> 0 Financial</v>
      </c>
      <c r="B6264" s="208" t="str">
        <f aca="false">IF((LEFT(N6264,2)="US"),"US","")</f>
        <v/>
      </c>
      <c r="C6264" s="208" t="n">
        <f aca="false">M6264</f>
        <v>0</v>
      </c>
      <c r="D6264" s="208" t="str">
        <f aca="false">IF(ISNUMBER(FIND("Phy",N6264))=TRUE(),"Physical","Financial")</f>
        <v>Financial</v>
      </c>
      <c r="E6264" s="208" t="e">
        <f aca="false">IF(VLOOKUP(S6264,'DD-Lookup'!$J$6:$L$50,3,FALSE())="Monthly",(YEAR(AC6264)-YEAR(AB6264))*12+MONTH(AC6264)-MONTH(AB6264)+1,(AC6264-AB6264+1))</f>
        <v>#N/A</v>
      </c>
      <c r="F6264" s="239" t="e">
        <f aca="false">E6264*SUM(P6264:Q6264)</f>
        <v>#N/A</v>
      </c>
    </row>
    <row r="6265" customFormat="false" ht="12.75" hidden="false" customHeight="false" outlineLevel="0" collapsed="false">
      <c r="A6265" s="208" t="str">
        <f aca="false">B6265&amp;" "&amp;C6265&amp;" "&amp;D6265</f>
        <v> 0 Financial</v>
      </c>
      <c r="B6265" s="208" t="str">
        <f aca="false">IF((LEFT(N6265,2)="US"),"US","")</f>
        <v/>
      </c>
      <c r="C6265" s="208" t="n">
        <f aca="false">M6265</f>
        <v>0</v>
      </c>
      <c r="D6265" s="208" t="str">
        <f aca="false">IF(ISNUMBER(FIND("Phy",N6265))=TRUE(),"Physical","Financial")</f>
        <v>Financial</v>
      </c>
      <c r="E6265" s="208" t="e">
        <f aca="false">IF(VLOOKUP(S6265,'DD-Lookup'!$J$6:$L$50,3,FALSE())="Monthly",(YEAR(AC6265)-YEAR(AB6265))*12+MONTH(AC6265)-MONTH(AB6265)+1,(AC6265-AB6265+1))</f>
        <v>#N/A</v>
      </c>
      <c r="F6265" s="239" t="e">
        <f aca="false">E6265*SUM(P6265:Q6265)</f>
        <v>#N/A</v>
      </c>
    </row>
    <row r="6266" customFormat="false" ht="12.75" hidden="false" customHeight="false" outlineLevel="0" collapsed="false">
      <c r="A6266" s="208" t="str">
        <f aca="false">B6266&amp;" "&amp;C6266&amp;" "&amp;D6266</f>
        <v> 0 Financial</v>
      </c>
      <c r="B6266" s="208" t="str">
        <f aca="false">IF((LEFT(N6266,2)="US"),"US","")</f>
        <v/>
      </c>
      <c r="C6266" s="208" t="n">
        <f aca="false">M6266</f>
        <v>0</v>
      </c>
      <c r="D6266" s="208" t="str">
        <f aca="false">IF(ISNUMBER(FIND("Phy",N6266))=TRUE(),"Physical","Financial")</f>
        <v>Financial</v>
      </c>
      <c r="E6266" s="208" t="e">
        <f aca="false">IF(VLOOKUP(S6266,'DD-Lookup'!$J$6:$L$50,3,FALSE())="Monthly",(YEAR(AC6266)-YEAR(AB6266))*12+MONTH(AC6266)-MONTH(AB6266)+1,(AC6266-AB6266+1))</f>
        <v>#N/A</v>
      </c>
      <c r="F6266" s="239" t="e">
        <f aca="false">E6266*SUM(P6266:Q6266)</f>
        <v>#N/A</v>
      </c>
    </row>
    <row r="6267" customFormat="false" ht="12.75" hidden="false" customHeight="false" outlineLevel="0" collapsed="false">
      <c r="A6267" s="208" t="str">
        <f aca="false">B6267&amp;" "&amp;C6267&amp;" "&amp;D6267</f>
        <v> 0 Financial</v>
      </c>
      <c r="B6267" s="208" t="str">
        <f aca="false">IF((LEFT(N6267,2)="US"),"US","")</f>
        <v/>
      </c>
      <c r="C6267" s="208" t="n">
        <f aca="false">M6267</f>
        <v>0</v>
      </c>
      <c r="D6267" s="208" t="str">
        <f aca="false">IF(ISNUMBER(FIND("Phy",N6267))=TRUE(),"Physical","Financial")</f>
        <v>Financial</v>
      </c>
      <c r="E6267" s="208" t="e">
        <f aca="false">IF(VLOOKUP(S6267,'DD-Lookup'!$J$6:$L$50,3,FALSE())="Monthly",(YEAR(AC6267)-YEAR(AB6267))*12+MONTH(AC6267)-MONTH(AB6267)+1,(AC6267-AB6267+1))</f>
        <v>#N/A</v>
      </c>
      <c r="F6267" s="239" t="e">
        <f aca="false">E6267*SUM(P6267:Q6267)</f>
        <v>#N/A</v>
      </c>
    </row>
    <row r="6268" customFormat="false" ht="12.75" hidden="false" customHeight="false" outlineLevel="0" collapsed="false">
      <c r="A6268" s="208" t="str">
        <f aca="false">B6268&amp;" "&amp;C6268&amp;" "&amp;D6268</f>
        <v> 0 Financial</v>
      </c>
      <c r="B6268" s="208" t="str">
        <f aca="false">IF((LEFT(N6268,2)="US"),"US","")</f>
        <v/>
      </c>
      <c r="C6268" s="208" t="n">
        <f aca="false">M6268</f>
        <v>0</v>
      </c>
      <c r="D6268" s="208" t="str">
        <f aca="false">IF(ISNUMBER(FIND("Phy",N6268))=TRUE(),"Physical","Financial")</f>
        <v>Financial</v>
      </c>
      <c r="E6268" s="208" t="e">
        <f aca="false">IF(VLOOKUP(S6268,'DD-Lookup'!$J$6:$L$50,3,FALSE())="Monthly",(YEAR(AC6268)-YEAR(AB6268))*12+MONTH(AC6268)-MONTH(AB6268)+1,(AC6268-AB6268+1))</f>
        <v>#N/A</v>
      </c>
      <c r="F6268" s="239" t="e">
        <f aca="false">E6268*SUM(P6268:Q6268)</f>
        <v>#N/A</v>
      </c>
    </row>
    <row r="6269" customFormat="false" ht="12.75" hidden="false" customHeight="false" outlineLevel="0" collapsed="false">
      <c r="A6269" s="208" t="str">
        <f aca="false">B6269&amp;" "&amp;C6269&amp;" "&amp;D6269</f>
        <v> 0 Financial</v>
      </c>
      <c r="B6269" s="208" t="str">
        <f aca="false">IF((LEFT(N6269,2)="US"),"US","")</f>
        <v/>
      </c>
      <c r="C6269" s="208" t="n">
        <f aca="false">M6269</f>
        <v>0</v>
      </c>
      <c r="D6269" s="208" t="str">
        <f aca="false">IF(ISNUMBER(FIND("Phy",N6269))=TRUE(),"Physical","Financial")</f>
        <v>Financial</v>
      </c>
      <c r="E6269" s="208" t="e">
        <f aca="false">IF(VLOOKUP(S6269,'DD-Lookup'!$J$6:$L$50,3,FALSE())="Monthly",(YEAR(AC6269)-YEAR(AB6269))*12+MONTH(AC6269)-MONTH(AB6269)+1,(AC6269-AB6269+1))</f>
        <v>#N/A</v>
      </c>
      <c r="F6269" s="239" t="e">
        <f aca="false">E6269*SUM(P6269:Q6269)</f>
        <v>#N/A</v>
      </c>
    </row>
    <row r="6270" customFormat="false" ht="12.75" hidden="false" customHeight="false" outlineLevel="0" collapsed="false">
      <c r="A6270" s="208" t="str">
        <f aca="false">B6270&amp;" "&amp;C6270&amp;" "&amp;D6270</f>
        <v> 0 Financial</v>
      </c>
      <c r="B6270" s="208" t="str">
        <f aca="false">IF((LEFT(N6270,2)="US"),"US","")</f>
        <v/>
      </c>
      <c r="C6270" s="208" t="n">
        <f aca="false">M6270</f>
        <v>0</v>
      </c>
      <c r="D6270" s="208" t="str">
        <f aca="false">IF(ISNUMBER(FIND("Phy",N6270))=TRUE(),"Physical","Financial")</f>
        <v>Financial</v>
      </c>
      <c r="E6270" s="208" t="e">
        <f aca="false">IF(VLOOKUP(S6270,'DD-Lookup'!$J$6:$L$50,3,FALSE())="Monthly",(YEAR(AC6270)-YEAR(AB6270))*12+MONTH(AC6270)-MONTH(AB6270)+1,(AC6270-AB6270+1))</f>
        <v>#N/A</v>
      </c>
      <c r="F6270" s="239" t="e">
        <f aca="false">E6270*SUM(P6270:Q6270)</f>
        <v>#N/A</v>
      </c>
    </row>
    <row r="6271" customFormat="false" ht="12.75" hidden="false" customHeight="false" outlineLevel="0" collapsed="false">
      <c r="A6271" s="208" t="str">
        <f aca="false">B6271&amp;" "&amp;C6271&amp;" "&amp;D6271</f>
        <v> 0 Financial</v>
      </c>
      <c r="B6271" s="208" t="str">
        <f aca="false">IF((LEFT(N6271,2)="US"),"US","")</f>
        <v/>
      </c>
      <c r="C6271" s="208" t="n">
        <f aca="false">M6271</f>
        <v>0</v>
      </c>
      <c r="D6271" s="208" t="str">
        <f aca="false">IF(ISNUMBER(FIND("Phy",N6271))=TRUE(),"Physical","Financial")</f>
        <v>Financial</v>
      </c>
      <c r="E6271" s="208" t="e">
        <f aca="false">IF(VLOOKUP(S6271,'DD-Lookup'!$J$6:$L$50,3,FALSE())="Monthly",(YEAR(AC6271)-YEAR(AB6271))*12+MONTH(AC6271)-MONTH(AB6271)+1,(AC6271-AB6271+1))</f>
        <v>#N/A</v>
      </c>
      <c r="F6271" s="239" t="e">
        <f aca="false">E6271*SUM(P6271:Q6271)</f>
        <v>#N/A</v>
      </c>
    </row>
    <row r="6272" customFormat="false" ht="12.75" hidden="false" customHeight="false" outlineLevel="0" collapsed="false">
      <c r="A6272" s="208" t="str">
        <f aca="false">B6272&amp;" "&amp;C6272&amp;" "&amp;D6272</f>
        <v> 0 Financial</v>
      </c>
      <c r="B6272" s="208" t="str">
        <f aca="false">IF((LEFT(N6272,2)="US"),"US","")</f>
        <v/>
      </c>
      <c r="C6272" s="208" t="n">
        <f aca="false">M6272</f>
        <v>0</v>
      </c>
      <c r="D6272" s="208" t="str">
        <f aca="false">IF(ISNUMBER(FIND("Phy",N6272))=TRUE(),"Physical","Financial")</f>
        <v>Financial</v>
      </c>
      <c r="E6272" s="208" t="e">
        <f aca="false">IF(VLOOKUP(S6272,'DD-Lookup'!$J$6:$L$50,3,FALSE())="Monthly",(YEAR(AC6272)-YEAR(AB6272))*12+MONTH(AC6272)-MONTH(AB6272)+1,(AC6272-AB6272+1))</f>
        <v>#N/A</v>
      </c>
      <c r="F6272" s="239" t="e">
        <f aca="false">E6272*SUM(P6272:Q6272)</f>
        <v>#N/A</v>
      </c>
    </row>
    <row r="6273" customFormat="false" ht="12.75" hidden="false" customHeight="false" outlineLevel="0" collapsed="false">
      <c r="A6273" s="208" t="str">
        <f aca="false">B6273&amp;" "&amp;C6273&amp;" "&amp;D6273</f>
        <v> 0 Financial</v>
      </c>
      <c r="B6273" s="208" t="str">
        <f aca="false">IF((LEFT(N6273,2)="US"),"US","")</f>
        <v/>
      </c>
      <c r="C6273" s="208" t="n">
        <f aca="false">M6273</f>
        <v>0</v>
      </c>
      <c r="D6273" s="208" t="str">
        <f aca="false">IF(ISNUMBER(FIND("Phy",N6273))=TRUE(),"Physical","Financial")</f>
        <v>Financial</v>
      </c>
      <c r="E6273" s="208" t="e">
        <f aca="false">IF(VLOOKUP(S6273,'DD-Lookup'!$J$6:$L$50,3,FALSE())="Monthly",(YEAR(AC6273)-YEAR(AB6273))*12+MONTH(AC6273)-MONTH(AB6273)+1,(AC6273-AB6273+1))</f>
        <v>#N/A</v>
      </c>
      <c r="F6273" s="239" t="e">
        <f aca="false">E6273*SUM(P6273:Q6273)</f>
        <v>#N/A</v>
      </c>
    </row>
    <row r="6274" customFormat="false" ht="12.75" hidden="false" customHeight="false" outlineLevel="0" collapsed="false">
      <c r="A6274" s="208" t="str">
        <f aca="false">B6274&amp;" "&amp;C6274&amp;" "&amp;D6274</f>
        <v> 0 Financial</v>
      </c>
      <c r="B6274" s="208" t="str">
        <f aca="false">IF((LEFT(N6274,2)="US"),"US","")</f>
        <v/>
      </c>
      <c r="C6274" s="208" t="n">
        <f aca="false">M6274</f>
        <v>0</v>
      </c>
      <c r="D6274" s="208" t="str">
        <f aca="false">IF(ISNUMBER(FIND("Phy",N6274))=TRUE(),"Physical","Financial")</f>
        <v>Financial</v>
      </c>
      <c r="E6274" s="208" t="e">
        <f aca="false">IF(VLOOKUP(S6274,'DD-Lookup'!$J$6:$L$50,3,FALSE())="Monthly",(YEAR(AC6274)-YEAR(AB6274))*12+MONTH(AC6274)-MONTH(AB6274)+1,(AC6274-AB6274+1))</f>
        <v>#N/A</v>
      </c>
      <c r="F6274" s="239" t="e">
        <f aca="false">E6274*SUM(P6274:Q6274)</f>
        <v>#N/A</v>
      </c>
    </row>
    <row r="6275" customFormat="false" ht="12.75" hidden="false" customHeight="false" outlineLevel="0" collapsed="false">
      <c r="A6275" s="208" t="str">
        <f aca="false">B6275&amp;" "&amp;C6275&amp;" "&amp;D6275</f>
        <v> 0 Financial</v>
      </c>
      <c r="B6275" s="208" t="str">
        <f aca="false">IF((LEFT(N6275,2)="US"),"US","")</f>
        <v/>
      </c>
      <c r="C6275" s="208" t="n">
        <f aca="false">M6275</f>
        <v>0</v>
      </c>
      <c r="D6275" s="208" t="str">
        <f aca="false">IF(ISNUMBER(FIND("Phy",N6275))=TRUE(),"Physical","Financial")</f>
        <v>Financial</v>
      </c>
      <c r="E6275" s="208" t="e">
        <f aca="false">IF(VLOOKUP(S6275,'DD-Lookup'!$J$6:$L$50,3,FALSE())="Monthly",(YEAR(AC6275)-YEAR(AB6275))*12+MONTH(AC6275)-MONTH(AB6275)+1,(AC6275-AB6275+1))</f>
        <v>#N/A</v>
      </c>
      <c r="F6275" s="239" t="e">
        <f aca="false">E6275*SUM(P6275:Q6275)</f>
        <v>#N/A</v>
      </c>
    </row>
    <row r="6276" customFormat="false" ht="12.75" hidden="false" customHeight="false" outlineLevel="0" collapsed="false">
      <c r="A6276" s="208" t="str">
        <f aca="false">B6276&amp;" "&amp;C6276&amp;" "&amp;D6276</f>
        <v> 0 Financial</v>
      </c>
      <c r="B6276" s="208" t="str">
        <f aca="false">IF((LEFT(N6276,2)="US"),"US","")</f>
        <v/>
      </c>
      <c r="C6276" s="208" t="n">
        <f aca="false">M6276</f>
        <v>0</v>
      </c>
      <c r="D6276" s="208" t="str">
        <f aca="false">IF(ISNUMBER(FIND("Phy",N6276))=TRUE(),"Physical","Financial")</f>
        <v>Financial</v>
      </c>
      <c r="E6276" s="208" t="e">
        <f aca="false">IF(VLOOKUP(S6276,'DD-Lookup'!$J$6:$L$50,3,FALSE())="Monthly",(YEAR(AC6276)-YEAR(AB6276))*12+MONTH(AC6276)-MONTH(AB6276)+1,(AC6276-AB6276+1))</f>
        <v>#N/A</v>
      </c>
      <c r="F6276" s="239" t="e">
        <f aca="false">E6276*SUM(P6276:Q6276)</f>
        <v>#N/A</v>
      </c>
    </row>
    <row r="6277" customFormat="false" ht="12.75" hidden="false" customHeight="false" outlineLevel="0" collapsed="false">
      <c r="A6277" s="208" t="str">
        <f aca="false">B6277&amp;" "&amp;C6277&amp;" "&amp;D6277</f>
        <v> 0 Financial</v>
      </c>
      <c r="B6277" s="208" t="str">
        <f aca="false">IF((LEFT(N6277,2)="US"),"US","")</f>
        <v/>
      </c>
      <c r="C6277" s="208" t="n">
        <f aca="false">M6277</f>
        <v>0</v>
      </c>
      <c r="D6277" s="208" t="str">
        <f aca="false">IF(ISNUMBER(FIND("Phy",N6277))=TRUE(),"Physical","Financial")</f>
        <v>Financial</v>
      </c>
      <c r="E6277" s="208" t="e">
        <f aca="false">IF(VLOOKUP(S6277,'DD-Lookup'!$J$6:$L$50,3,FALSE())="Monthly",(YEAR(AC6277)-YEAR(AB6277))*12+MONTH(AC6277)-MONTH(AB6277)+1,(AC6277-AB6277+1))</f>
        <v>#N/A</v>
      </c>
      <c r="F6277" s="239" t="e">
        <f aca="false">E6277*SUM(P6277:Q6277)</f>
        <v>#N/A</v>
      </c>
    </row>
    <row r="6278" customFormat="false" ht="12.75" hidden="false" customHeight="false" outlineLevel="0" collapsed="false">
      <c r="A6278" s="208" t="str">
        <f aca="false">B6278&amp;" "&amp;C6278&amp;" "&amp;D6278</f>
        <v> 0 Financial</v>
      </c>
      <c r="B6278" s="208" t="str">
        <f aca="false">IF((LEFT(N6278,2)="US"),"US","")</f>
        <v/>
      </c>
      <c r="C6278" s="208" t="n">
        <f aca="false">M6278</f>
        <v>0</v>
      </c>
      <c r="D6278" s="208" t="str">
        <f aca="false">IF(ISNUMBER(FIND("Phy",N6278))=TRUE(),"Physical","Financial")</f>
        <v>Financial</v>
      </c>
      <c r="E6278" s="208" t="e">
        <f aca="false">IF(VLOOKUP(S6278,'DD-Lookup'!$J$6:$L$50,3,FALSE())="Monthly",(YEAR(AC6278)-YEAR(AB6278))*12+MONTH(AC6278)-MONTH(AB6278)+1,(AC6278-AB6278+1))</f>
        <v>#N/A</v>
      </c>
      <c r="F6278" s="239" t="e">
        <f aca="false">E6278*SUM(P6278:Q6278)</f>
        <v>#N/A</v>
      </c>
    </row>
    <row r="6279" customFormat="false" ht="12.75" hidden="false" customHeight="false" outlineLevel="0" collapsed="false">
      <c r="A6279" s="208" t="str">
        <f aca="false">B6279&amp;" "&amp;C6279&amp;" "&amp;D6279</f>
        <v> 0 Financial</v>
      </c>
      <c r="B6279" s="208" t="str">
        <f aca="false">IF((LEFT(N6279,2)="US"),"US","")</f>
        <v/>
      </c>
      <c r="C6279" s="208" t="n">
        <f aca="false">M6279</f>
        <v>0</v>
      </c>
      <c r="D6279" s="208" t="str">
        <f aca="false">IF(ISNUMBER(FIND("Phy",N6279))=TRUE(),"Physical","Financial")</f>
        <v>Financial</v>
      </c>
      <c r="E6279" s="208" t="e">
        <f aca="false">IF(VLOOKUP(S6279,'DD-Lookup'!$J$6:$L$50,3,FALSE())="Monthly",(YEAR(AC6279)-YEAR(AB6279))*12+MONTH(AC6279)-MONTH(AB6279)+1,(AC6279-AB6279+1))</f>
        <v>#N/A</v>
      </c>
      <c r="F6279" s="239" t="e">
        <f aca="false">E6279*SUM(P6279:Q6279)</f>
        <v>#N/A</v>
      </c>
    </row>
    <row r="6280" customFormat="false" ht="12.75" hidden="false" customHeight="false" outlineLevel="0" collapsed="false">
      <c r="A6280" s="208" t="str">
        <f aca="false">B6280&amp;" "&amp;C6280&amp;" "&amp;D6280</f>
        <v> 0 Financial</v>
      </c>
      <c r="B6280" s="208" t="str">
        <f aca="false">IF((LEFT(N6280,2)="US"),"US","")</f>
        <v/>
      </c>
      <c r="C6280" s="208" t="n">
        <f aca="false">M6280</f>
        <v>0</v>
      </c>
      <c r="D6280" s="208" t="str">
        <f aca="false">IF(ISNUMBER(FIND("Phy",N6280))=TRUE(),"Physical","Financial")</f>
        <v>Financial</v>
      </c>
      <c r="E6280" s="208" t="e">
        <f aca="false">IF(VLOOKUP(S6280,'DD-Lookup'!$J$6:$L$50,3,FALSE())="Monthly",(YEAR(AC6280)-YEAR(AB6280))*12+MONTH(AC6280)-MONTH(AB6280)+1,(AC6280-AB6280+1))</f>
        <v>#N/A</v>
      </c>
      <c r="F6280" s="239" t="e">
        <f aca="false">E6280*SUM(P6280:Q6280)</f>
        <v>#N/A</v>
      </c>
    </row>
    <row r="6281" customFormat="false" ht="12.75" hidden="false" customHeight="false" outlineLevel="0" collapsed="false">
      <c r="A6281" s="208" t="str">
        <f aca="false">B6281&amp;" "&amp;C6281&amp;" "&amp;D6281</f>
        <v> 0 Financial</v>
      </c>
      <c r="B6281" s="208" t="str">
        <f aca="false">IF((LEFT(N6281,2)="US"),"US","")</f>
        <v/>
      </c>
      <c r="C6281" s="208" t="n">
        <f aca="false">M6281</f>
        <v>0</v>
      </c>
      <c r="D6281" s="208" t="str">
        <f aca="false">IF(ISNUMBER(FIND("Phy",N6281))=TRUE(),"Physical","Financial")</f>
        <v>Financial</v>
      </c>
      <c r="E6281" s="208" t="e">
        <f aca="false">IF(VLOOKUP(S6281,'DD-Lookup'!$J$6:$L$50,3,FALSE())="Monthly",(YEAR(AC6281)-YEAR(AB6281))*12+MONTH(AC6281)-MONTH(AB6281)+1,(AC6281-AB6281+1))</f>
        <v>#N/A</v>
      </c>
      <c r="F6281" s="239" t="e">
        <f aca="false">E6281*SUM(P6281:Q6281)</f>
        <v>#N/A</v>
      </c>
    </row>
    <row r="6282" customFormat="false" ht="12.75" hidden="false" customHeight="false" outlineLevel="0" collapsed="false">
      <c r="A6282" s="208" t="str">
        <f aca="false">B6282&amp;" "&amp;C6282&amp;" "&amp;D6282</f>
        <v> 0 Financial</v>
      </c>
      <c r="B6282" s="208" t="str">
        <f aca="false">IF((LEFT(N6282,2)="US"),"US","")</f>
        <v/>
      </c>
      <c r="C6282" s="208" t="n">
        <f aca="false">M6282</f>
        <v>0</v>
      </c>
      <c r="D6282" s="208" t="str">
        <f aca="false">IF(ISNUMBER(FIND("Phy",N6282))=TRUE(),"Physical","Financial")</f>
        <v>Financial</v>
      </c>
      <c r="E6282" s="208" t="e">
        <f aca="false">IF(VLOOKUP(S6282,'DD-Lookup'!$J$6:$L$50,3,FALSE())="Monthly",(YEAR(AC6282)-YEAR(AB6282))*12+MONTH(AC6282)-MONTH(AB6282)+1,(AC6282-AB6282+1))</f>
        <v>#N/A</v>
      </c>
      <c r="F6282" s="239" t="e">
        <f aca="false">E6282*SUM(P6282:Q6282)</f>
        <v>#N/A</v>
      </c>
    </row>
    <row r="6283" customFormat="false" ht="12.75" hidden="false" customHeight="false" outlineLevel="0" collapsed="false">
      <c r="A6283" s="208" t="str">
        <f aca="false">B6283&amp;" "&amp;C6283&amp;" "&amp;D6283</f>
        <v> 0 Financial</v>
      </c>
      <c r="B6283" s="208" t="str">
        <f aca="false">IF((LEFT(N6283,2)="US"),"US","")</f>
        <v/>
      </c>
      <c r="C6283" s="208" t="n">
        <f aca="false">M6283</f>
        <v>0</v>
      </c>
      <c r="D6283" s="208" t="str">
        <f aca="false">IF(ISNUMBER(FIND("Phy",N6283))=TRUE(),"Physical","Financial")</f>
        <v>Financial</v>
      </c>
      <c r="E6283" s="208" t="e">
        <f aca="false">IF(VLOOKUP(S6283,'DD-Lookup'!$J$6:$L$50,3,FALSE())="Monthly",(YEAR(AC6283)-YEAR(AB6283))*12+MONTH(AC6283)-MONTH(AB6283)+1,(AC6283-AB6283+1))</f>
        <v>#N/A</v>
      </c>
      <c r="F6283" s="239" t="e">
        <f aca="false">E6283*SUM(P6283:Q6283)</f>
        <v>#N/A</v>
      </c>
    </row>
    <row r="6284" customFormat="false" ht="12.75" hidden="false" customHeight="false" outlineLevel="0" collapsed="false">
      <c r="A6284" s="208" t="str">
        <f aca="false">B6284&amp;" "&amp;C6284&amp;" "&amp;D6284</f>
        <v> 0 Financial</v>
      </c>
      <c r="B6284" s="208" t="str">
        <f aca="false">IF((LEFT(N6284,2)="US"),"US","")</f>
        <v/>
      </c>
      <c r="C6284" s="208" t="n">
        <f aca="false">M6284</f>
        <v>0</v>
      </c>
      <c r="D6284" s="208" t="str">
        <f aca="false">IF(ISNUMBER(FIND("Phy",N6284))=TRUE(),"Physical","Financial")</f>
        <v>Financial</v>
      </c>
      <c r="E6284" s="208" t="e">
        <f aca="false">IF(VLOOKUP(S6284,'DD-Lookup'!$J$6:$L$50,3,FALSE())="Monthly",(YEAR(AC6284)-YEAR(AB6284))*12+MONTH(AC6284)-MONTH(AB6284)+1,(AC6284-AB6284+1))</f>
        <v>#N/A</v>
      </c>
      <c r="F6284" s="239" t="e">
        <f aca="false">E6284*SUM(P6284:Q6284)</f>
        <v>#N/A</v>
      </c>
    </row>
    <row r="6285" customFormat="false" ht="12.75" hidden="false" customHeight="false" outlineLevel="0" collapsed="false">
      <c r="A6285" s="208" t="str">
        <f aca="false">B6285&amp;" "&amp;C6285&amp;" "&amp;D6285</f>
        <v> 0 Financial</v>
      </c>
      <c r="B6285" s="208" t="str">
        <f aca="false">IF((LEFT(N6285,2)="US"),"US","")</f>
        <v/>
      </c>
      <c r="C6285" s="208" t="n">
        <f aca="false">M6285</f>
        <v>0</v>
      </c>
      <c r="D6285" s="208" t="str">
        <f aca="false">IF(ISNUMBER(FIND("Phy",N6285))=TRUE(),"Physical","Financial")</f>
        <v>Financial</v>
      </c>
      <c r="E6285" s="208" t="e">
        <f aca="false">IF(VLOOKUP(S6285,'DD-Lookup'!$J$6:$L$50,3,FALSE())="Monthly",(YEAR(AC6285)-YEAR(AB6285))*12+MONTH(AC6285)-MONTH(AB6285)+1,(AC6285-AB6285+1))</f>
        <v>#N/A</v>
      </c>
      <c r="F6285" s="239" t="e">
        <f aca="false">E6285*SUM(P6285:Q6285)</f>
        <v>#N/A</v>
      </c>
    </row>
    <row r="6286" customFormat="false" ht="12.75" hidden="false" customHeight="false" outlineLevel="0" collapsed="false">
      <c r="A6286" s="208" t="str">
        <f aca="false">B6286&amp;" "&amp;C6286&amp;" "&amp;D6286</f>
        <v> 0 Financial</v>
      </c>
      <c r="B6286" s="208" t="str">
        <f aca="false">IF((LEFT(N6286,2)="US"),"US","")</f>
        <v/>
      </c>
      <c r="C6286" s="208" t="n">
        <f aca="false">M6286</f>
        <v>0</v>
      </c>
      <c r="D6286" s="208" t="str">
        <f aca="false">IF(ISNUMBER(FIND("Phy",N6286))=TRUE(),"Physical","Financial")</f>
        <v>Financial</v>
      </c>
      <c r="E6286" s="208" t="e">
        <f aca="false">IF(VLOOKUP(S6286,'DD-Lookup'!$J$6:$L$50,3,FALSE())="Monthly",(YEAR(AC6286)-YEAR(AB6286))*12+MONTH(AC6286)-MONTH(AB6286)+1,(AC6286-AB6286+1))</f>
        <v>#N/A</v>
      </c>
      <c r="F6286" s="239" t="e">
        <f aca="false">E6286*SUM(P6286:Q6286)</f>
        <v>#N/A</v>
      </c>
    </row>
    <row r="6287" customFormat="false" ht="12.75" hidden="false" customHeight="false" outlineLevel="0" collapsed="false">
      <c r="A6287" s="208" t="str">
        <f aca="false">B6287&amp;" "&amp;C6287&amp;" "&amp;D6287</f>
        <v> 0 Financial</v>
      </c>
      <c r="B6287" s="208" t="str">
        <f aca="false">IF((LEFT(N6287,2)="US"),"US","")</f>
        <v/>
      </c>
      <c r="C6287" s="208" t="n">
        <f aca="false">M6287</f>
        <v>0</v>
      </c>
      <c r="D6287" s="208" t="str">
        <f aca="false">IF(ISNUMBER(FIND("Phy",N6287))=TRUE(),"Physical","Financial")</f>
        <v>Financial</v>
      </c>
      <c r="E6287" s="208" t="e">
        <f aca="false">IF(VLOOKUP(S6287,'DD-Lookup'!$J$6:$L$50,3,FALSE())="Monthly",(YEAR(AC6287)-YEAR(AB6287))*12+MONTH(AC6287)-MONTH(AB6287)+1,(AC6287-AB6287+1))</f>
        <v>#N/A</v>
      </c>
      <c r="F6287" s="239" t="e">
        <f aca="false">E6287*SUM(P6287:Q6287)</f>
        <v>#N/A</v>
      </c>
    </row>
    <row r="6288" customFormat="false" ht="12.75" hidden="false" customHeight="false" outlineLevel="0" collapsed="false">
      <c r="A6288" s="208" t="str">
        <f aca="false">B6288&amp;" "&amp;C6288&amp;" "&amp;D6288</f>
        <v> 0 Financial</v>
      </c>
      <c r="B6288" s="208" t="str">
        <f aca="false">IF((LEFT(N6288,2)="US"),"US","")</f>
        <v/>
      </c>
      <c r="C6288" s="208" t="n">
        <f aca="false">M6288</f>
        <v>0</v>
      </c>
      <c r="D6288" s="208" t="str">
        <f aca="false">IF(ISNUMBER(FIND("Phy",N6288))=TRUE(),"Physical","Financial")</f>
        <v>Financial</v>
      </c>
      <c r="E6288" s="208" t="e">
        <f aca="false">IF(VLOOKUP(S6288,'DD-Lookup'!$J$6:$L$50,3,FALSE())="Monthly",(YEAR(AC6288)-YEAR(AB6288))*12+MONTH(AC6288)-MONTH(AB6288)+1,(AC6288-AB6288+1))</f>
        <v>#N/A</v>
      </c>
      <c r="F6288" s="239" t="e">
        <f aca="false">E6288*SUM(P6288:Q6288)</f>
        <v>#N/A</v>
      </c>
    </row>
    <row r="6289" customFormat="false" ht="12.75" hidden="false" customHeight="false" outlineLevel="0" collapsed="false">
      <c r="A6289" s="208" t="str">
        <f aca="false">B6289&amp;" "&amp;C6289&amp;" "&amp;D6289</f>
        <v> 0 Financial</v>
      </c>
      <c r="B6289" s="208" t="str">
        <f aca="false">IF((LEFT(N6289,2)="US"),"US","")</f>
        <v/>
      </c>
      <c r="C6289" s="208" t="n">
        <f aca="false">M6289</f>
        <v>0</v>
      </c>
      <c r="D6289" s="208" t="str">
        <f aca="false">IF(ISNUMBER(FIND("Phy",N6289))=TRUE(),"Physical","Financial")</f>
        <v>Financial</v>
      </c>
      <c r="E6289" s="208" t="e">
        <f aca="false">IF(VLOOKUP(S6289,'DD-Lookup'!$J$6:$L$50,3,FALSE())="Monthly",(YEAR(AC6289)-YEAR(AB6289))*12+MONTH(AC6289)-MONTH(AB6289)+1,(AC6289-AB6289+1))</f>
        <v>#N/A</v>
      </c>
      <c r="F6289" s="239" t="e">
        <f aca="false">E6289*SUM(P6289:Q6289)</f>
        <v>#N/A</v>
      </c>
    </row>
    <row r="6290" customFormat="false" ht="12.75" hidden="false" customHeight="false" outlineLevel="0" collapsed="false">
      <c r="A6290" s="208" t="str">
        <f aca="false">B6290&amp;" "&amp;C6290&amp;" "&amp;D6290</f>
        <v> 0 Financial</v>
      </c>
      <c r="B6290" s="208" t="str">
        <f aca="false">IF((LEFT(N6290,2)="US"),"US","")</f>
        <v/>
      </c>
      <c r="C6290" s="208" t="n">
        <f aca="false">M6290</f>
        <v>0</v>
      </c>
      <c r="D6290" s="208" t="str">
        <f aca="false">IF(ISNUMBER(FIND("Phy",N6290))=TRUE(),"Physical","Financial")</f>
        <v>Financial</v>
      </c>
      <c r="E6290" s="208" t="e">
        <f aca="false">IF(VLOOKUP(S6290,'DD-Lookup'!$J$6:$L$50,3,FALSE())="Monthly",(YEAR(AC6290)-YEAR(AB6290))*12+MONTH(AC6290)-MONTH(AB6290)+1,(AC6290-AB6290+1))</f>
        <v>#N/A</v>
      </c>
      <c r="F6290" s="239" t="e">
        <f aca="false">E6290*SUM(P6290:Q6290)</f>
        <v>#N/A</v>
      </c>
    </row>
    <row r="6291" customFormat="false" ht="12.75" hidden="false" customHeight="false" outlineLevel="0" collapsed="false">
      <c r="A6291" s="208" t="str">
        <f aca="false">B6291&amp;" "&amp;C6291&amp;" "&amp;D6291</f>
        <v> 0 Financial</v>
      </c>
      <c r="B6291" s="208" t="str">
        <f aca="false">IF((LEFT(N6291,2)="US"),"US","")</f>
        <v/>
      </c>
      <c r="C6291" s="208" t="n">
        <f aca="false">M6291</f>
        <v>0</v>
      </c>
      <c r="D6291" s="208" t="str">
        <f aca="false">IF(ISNUMBER(FIND("Phy",N6291))=TRUE(),"Physical","Financial")</f>
        <v>Financial</v>
      </c>
      <c r="E6291" s="208" t="e">
        <f aca="false">IF(VLOOKUP(S6291,'DD-Lookup'!$J$6:$L$50,3,FALSE())="Monthly",(YEAR(AC6291)-YEAR(AB6291))*12+MONTH(AC6291)-MONTH(AB6291)+1,(AC6291-AB6291+1))</f>
        <v>#N/A</v>
      </c>
      <c r="F6291" s="239" t="e">
        <f aca="false">E6291*SUM(P6291:Q6291)</f>
        <v>#N/A</v>
      </c>
    </row>
    <row r="6292" customFormat="false" ht="12.75" hidden="false" customHeight="false" outlineLevel="0" collapsed="false">
      <c r="A6292" s="208" t="str">
        <f aca="false">B6292&amp;" "&amp;C6292&amp;" "&amp;D6292</f>
        <v> 0 Financial</v>
      </c>
      <c r="B6292" s="208" t="str">
        <f aca="false">IF((LEFT(N6292,2)="US"),"US","")</f>
        <v/>
      </c>
      <c r="C6292" s="208" t="n">
        <f aca="false">M6292</f>
        <v>0</v>
      </c>
      <c r="D6292" s="208" t="str">
        <f aca="false">IF(ISNUMBER(FIND("Phy",N6292))=TRUE(),"Physical","Financial")</f>
        <v>Financial</v>
      </c>
      <c r="E6292" s="208" t="e">
        <f aca="false">IF(VLOOKUP(S6292,'DD-Lookup'!$J$6:$L$50,3,FALSE())="Monthly",(YEAR(AC6292)-YEAR(AB6292))*12+MONTH(AC6292)-MONTH(AB6292)+1,(AC6292-AB6292+1))</f>
        <v>#N/A</v>
      </c>
      <c r="F6292" s="239" t="e">
        <f aca="false">E6292*SUM(P6292:Q6292)</f>
        <v>#N/A</v>
      </c>
    </row>
    <row r="6293" customFormat="false" ht="12.75" hidden="false" customHeight="false" outlineLevel="0" collapsed="false">
      <c r="A6293" s="208" t="str">
        <f aca="false">B6293&amp;" "&amp;C6293&amp;" "&amp;D6293</f>
        <v> 0 Financial</v>
      </c>
      <c r="B6293" s="208" t="str">
        <f aca="false">IF((LEFT(N6293,2)="US"),"US","")</f>
        <v/>
      </c>
      <c r="C6293" s="208" t="n">
        <f aca="false">M6293</f>
        <v>0</v>
      </c>
      <c r="D6293" s="208" t="str">
        <f aca="false">IF(ISNUMBER(FIND("Phy",N6293))=TRUE(),"Physical","Financial")</f>
        <v>Financial</v>
      </c>
      <c r="E6293" s="208" t="e">
        <f aca="false">IF(VLOOKUP(S6293,'DD-Lookup'!$J$6:$L$50,3,FALSE())="Monthly",(YEAR(AC6293)-YEAR(AB6293))*12+MONTH(AC6293)-MONTH(AB6293)+1,(AC6293-AB6293+1))</f>
        <v>#N/A</v>
      </c>
      <c r="F6293" s="239" t="e">
        <f aca="false">E6293*SUM(P6293:Q6293)</f>
        <v>#N/A</v>
      </c>
    </row>
    <row r="6294" customFormat="false" ht="12.75" hidden="false" customHeight="false" outlineLevel="0" collapsed="false">
      <c r="A6294" s="208" t="str">
        <f aca="false">B6294&amp;" "&amp;C6294&amp;" "&amp;D6294</f>
        <v> 0 Financial</v>
      </c>
      <c r="B6294" s="208" t="str">
        <f aca="false">IF((LEFT(N6294,2)="US"),"US","")</f>
        <v/>
      </c>
      <c r="C6294" s="208" t="n">
        <f aca="false">M6294</f>
        <v>0</v>
      </c>
      <c r="D6294" s="208" t="str">
        <f aca="false">IF(ISNUMBER(FIND("Phy",N6294))=TRUE(),"Physical","Financial")</f>
        <v>Financial</v>
      </c>
      <c r="E6294" s="208" t="e">
        <f aca="false">IF(VLOOKUP(S6294,'DD-Lookup'!$J$6:$L$50,3,FALSE())="Monthly",(YEAR(AC6294)-YEAR(AB6294))*12+MONTH(AC6294)-MONTH(AB6294)+1,(AC6294-AB6294+1))</f>
        <v>#N/A</v>
      </c>
      <c r="F6294" s="239" t="e">
        <f aca="false">E6294*SUM(P6294:Q6294)</f>
        <v>#N/A</v>
      </c>
    </row>
    <row r="6295" customFormat="false" ht="12.75" hidden="false" customHeight="false" outlineLevel="0" collapsed="false">
      <c r="A6295" s="208" t="str">
        <f aca="false">B6295&amp;" "&amp;C6295&amp;" "&amp;D6295</f>
        <v> 0 Financial</v>
      </c>
      <c r="B6295" s="208" t="str">
        <f aca="false">IF((LEFT(N6295,2)="US"),"US","")</f>
        <v/>
      </c>
      <c r="C6295" s="208" t="n">
        <f aca="false">M6295</f>
        <v>0</v>
      </c>
      <c r="D6295" s="208" t="str">
        <f aca="false">IF(ISNUMBER(FIND("Phy",N6295))=TRUE(),"Physical","Financial")</f>
        <v>Financial</v>
      </c>
      <c r="E6295" s="208" t="e">
        <f aca="false">IF(VLOOKUP(S6295,'DD-Lookup'!$J$6:$L$50,3,FALSE())="Monthly",(YEAR(AC6295)-YEAR(AB6295))*12+MONTH(AC6295)-MONTH(AB6295)+1,(AC6295-AB6295+1))</f>
        <v>#N/A</v>
      </c>
      <c r="F6295" s="239" t="e">
        <f aca="false">E6295*SUM(P6295:Q6295)</f>
        <v>#N/A</v>
      </c>
    </row>
    <row r="6296" customFormat="false" ht="12.75" hidden="false" customHeight="false" outlineLevel="0" collapsed="false">
      <c r="A6296" s="208" t="str">
        <f aca="false">B6296&amp;" "&amp;C6296&amp;" "&amp;D6296</f>
        <v> 0 Financial</v>
      </c>
      <c r="B6296" s="208" t="str">
        <f aca="false">IF((LEFT(N6296,2)="US"),"US","")</f>
        <v/>
      </c>
      <c r="C6296" s="208" t="n">
        <f aca="false">M6296</f>
        <v>0</v>
      </c>
      <c r="D6296" s="208" t="str">
        <f aca="false">IF(ISNUMBER(FIND("Phy",N6296))=TRUE(),"Physical","Financial")</f>
        <v>Financial</v>
      </c>
      <c r="E6296" s="208" t="e">
        <f aca="false">IF(VLOOKUP(S6296,'DD-Lookup'!$J$6:$L$50,3,FALSE())="Monthly",(YEAR(AC6296)-YEAR(AB6296))*12+MONTH(AC6296)-MONTH(AB6296)+1,(AC6296-AB6296+1))</f>
        <v>#N/A</v>
      </c>
      <c r="F6296" s="239" t="e">
        <f aca="false">E6296*SUM(P6296:Q6296)</f>
        <v>#N/A</v>
      </c>
    </row>
    <row r="6297" customFormat="false" ht="12.75" hidden="false" customHeight="false" outlineLevel="0" collapsed="false">
      <c r="A6297" s="208" t="str">
        <f aca="false">B6297&amp;" "&amp;C6297&amp;" "&amp;D6297</f>
        <v> 0 Financial</v>
      </c>
      <c r="B6297" s="208" t="str">
        <f aca="false">IF((LEFT(N6297,2)="US"),"US","")</f>
        <v/>
      </c>
      <c r="C6297" s="208" t="n">
        <f aca="false">M6297</f>
        <v>0</v>
      </c>
      <c r="D6297" s="208" t="str">
        <f aca="false">IF(ISNUMBER(FIND("Phy",N6297))=TRUE(),"Physical","Financial")</f>
        <v>Financial</v>
      </c>
      <c r="E6297" s="208" t="e">
        <f aca="false">IF(VLOOKUP(S6297,'DD-Lookup'!$J$6:$L$50,3,FALSE())="Monthly",(YEAR(AC6297)-YEAR(AB6297))*12+MONTH(AC6297)-MONTH(AB6297)+1,(AC6297-AB6297+1))</f>
        <v>#N/A</v>
      </c>
      <c r="F6297" s="239" t="e">
        <f aca="false">E6297*SUM(P6297:Q6297)</f>
        <v>#N/A</v>
      </c>
    </row>
    <row r="6298" customFormat="false" ht="12.75" hidden="false" customHeight="false" outlineLevel="0" collapsed="false">
      <c r="A6298" s="208" t="str">
        <f aca="false">B6298&amp;" "&amp;C6298&amp;" "&amp;D6298</f>
        <v> 0 Financial</v>
      </c>
      <c r="B6298" s="208" t="str">
        <f aca="false">IF((LEFT(N6298,2)="US"),"US","")</f>
        <v/>
      </c>
      <c r="C6298" s="208" t="n">
        <f aca="false">M6298</f>
        <v>0</v>
      </c>
      <c r="D6298" s="208" t="str">
        <f aca="false">IF(ISNUMBER(FIND("Phy",N6298))=TRUE(),"Physical","Financial")</f>
        <v>Financial</v>
      </c>
      <c r="E6298" s="208" t="e">
        <f aca="false">IF(VLOOKUP(S6298,'DD-Lookup'!$J$6:$L$50,3,FALSE())="Monthly",(YEAR(AC6298)-YEAR(AB6298))*12+MONTH(AC6298)-MONTH(AB6298)+1,(AC6298-AB6298+1))</f>
        <v>#N/A</v>
      </c>
      <c r="F6298" s="239" t="e">
        <f aca="false">E6298*SUM(P6298:Q6298)</f>
        <v>#N/A</v>
      </c>
    </row>
    <row r="6299" customFormat="false" ht="12.75" hidden="false" customHeight="false" outlineLevel="0" collapsed="false">
      <c r="A6299" s="208" t="str">
        <f aca="false">B6299&amp;" "&amp;C6299&amp;" "&amp;D6299</f>
        <v> 0 Financial</v>
      </c>
      <c r="B6299" s="208" t="str">
        <f aca="false">IF((LEFT(N6299,2)="US"),"US","")</f>
        <v/>
      </c>
      <c r="C6299" s="208" t="n">
        <f aca="false">M6299</f>
        <v>0</v>
      </c>
      <c r="D6299" s="208" t="str">
        <f aca="false">IF(ISNUMBER(FIND("Phy",N6299))=TRUE(),"Physical","Financial")</f>
        <v>Financial</v>
      </c>
      <c r="E6299" s="208" t="e">
        <f aca="false">IF(VLOOKUP(S6299,'DD-Lookup'!$J$6:$L$50,3,FALSE())="Monthly",(YEAR(AC6299)-YEAR(AB6299))*12+MONTH(AC6299)-MONTH(AB6299)+1,(AC6299-AB6299+1))</f>
        <v>#N/A</v>
      </c>
      <c r="F6299" s="239" t="e">
        <f aca="false">E6299*SUM(P6299:Q6299)</f>
        <v>#N/A</v>
      </c>
    </row>
    <row r="6300" customFormat="false" ht="12.75" hidden="false" customHeight="false" outlineLevel="0" collapsed="false">
      <c r="A6300" s="208" t="str">
        <f aca="false">B6300&amp;" "&amp;C6300&amp;" "&amp;D6300</f>
        <v> 0 Financial</v>
      </c>
      <c r="B6300" s="208" t="str">
        <f aca="false">IF((LEFT(N6300,2)="US"),"US","")</f>
        <v/>
      </c>
      <c r="C6300" s="208" t="n">
        <f aca="false">M6300</f>
        <v>0</v>
      </c>
      <c r="D6300" s="208" t="str">
        <f aca="false">IF(ISNUMBER(FIND("Phy",N6300))=TRUE(),"Physical","Financial")</f>
        <v>Financial</v>
      </c>
      <c r="E6300" s="208" t="e">
        <f aca="false">IF(VLOOKUP(S6300,'DD-Lookup'!$J$6:$L$50,3,FALSE())="Monthly",(YEAR(AC6300)-YEAR(AB6300))*12+MONTH(AC6300)-MONTH(AB6300)+1,(AC6300-AB6300+1))</f>
        <v>#N/A</v>
      </c>
      <c r="F6300" s="239" t="e">
        <f aca="false">E6300*SUM(P6300:Q6300)</f>
        <v>#N/A</v>
      </c>
    </row>
    <row r="6301" customFormat="false" ht="12.75" hidden="false" customHeight="false" outlineLevel="0" collapsed="false">
      <c r="A6301" s="208" t="str">
        <f aca="false">B6301&amp;" "&amp;C6301&amp;" "&amp;D6301</f>
        <v> 0 Financial</v>
      </c>
      <c r="B6301" s="208" t="str">
        <f aca="false">IF((LEFT(N6301,2)="US"),"US","")</f>
        <v/>
      </c>
      <c r="C6301" s="208" t="n">
        <f aca="false">M6301</f>
        <v>0</v>
      </c>
      <c r="D6301" s="208" t="str">
        <f aca="false">IF(ISNUMBER(FIND("Phy",N6301))=TRUE(),"Physical","Financial")</f>
        <v>Financial</v>
      </c>
      <c r="E6301" s="208" t="e">
        <f aca="false">IF(VLOOKUP(S6301,'DD-Lookup'!$J$6:$L$50,3,FALSE())="Monthly",(YEAR(AC6301)-YEAR(AB6301))*12+MONTH(AC6301)-MONTH(AB6301)+1,(AC6301-AB6301+1))</f>
        <v>#N/A</v>
      </c>
      <c r="F6301" s="239" t="e">
        <f aca="false">E6301*SUM(P6301:Q6301)</f>
        <v>#N/A</v>
      </c>
    </row>
    <row r="6302" customFormat="false" ht="12.75" hidden="false" customHeight="false" outlineLevel="0" collapsed="false">
      <c r="A6302" s="208" t="str">
        <f aca="false">B6302&amp;" "&amp;C6302&amp;" "&amp;D6302</f>
        <v> 0 Financial</v>
      </c>
      <c r="B6302" s="208" t="str">
        <f aca="false">IF((LEFT(N6302,2)="US"),"US","")</f>
        <v/>
      </c>
      <c r="C6302" s="208" t="n">
        <f aca="false">M6302</f>
        <v>0</v>
      </c>
      <c r="D6302" s="208" t="str">
        <f aca="false">IF(ISNUMBER(FIND("Phy",N6302))=TRUE(),"Physical","Financial")</f>
        <v>Financial</v>
      </c>
      <c r="E6302" s="208" t="e">
        <f aca="false">IF(VLOOKUP(S6302,'DD-Lookup'!$J$6:$L$50,3,FALSE())="Monthly",(YEAR(AC6302)-YEAR(AB6302))*12+MONTH(AC6302)-MONTH(AB6302)+1,(AC6302-AB6302+1))</f>
        <v>#N/A</v>
      </c>
      <c r="F6302" s="239" t="e">
        <f aca="false">E6302*SUM(P6302:Q6302)</f>
        <v>#N/A</v>
      </c>
    </row>
    <row r="6303" customFormat="false" ht="12.75" hidden="false" customHeight="false" outlineLevel="0" collapsed="false">
      <c r="A6303" s="208" t="str">
        <f aca="false">B6303&amp;" "&amp;C6303&amp;" "&amp;D6303</f>
        <v> 0 Financial</v>
      </c>
      <c r="B6303" s="208" t="str">
        <f aca="false">IF((LEFT(N6303,2)="US"),"US","")</f>
        <v/>
      </c>
      <c r="C6303" s="208" t="n">
        <f aca="false">M6303</f>
        <v>0</v>
      </c>
      <c r="D6303" s="208" t="str">
        <f aca="false">IF(ISNUMBER(FIND("Phy",N6303))=TRUE(),"Physical","Financial")</f>
        <v>Financial</v>
      </c>
      <c r="E6303" s="208" t="e">
        <f aca="false">IF(VLOOKUP(S6303,'DD-Lookup'!$J$6:$L$50,3,FALSE())="Monthly",(YEAR(AC6303)-YEAR(AB6303))*12+MONTH(AC6303)-MONTH(AB6303)+1,(AC6303-AB6303+1))</f>
        <v>#N/A</v>
      </c>
      <c r="F6303" s="239" t="e">
        <f aca="false">E6303*SUM(P6303:Q6303)</f>
        <v>#N/A</v>
      </c>
    </row>
    <row r="6304" customFormat="false" ht="12.75" hidden="false" customHeight="false" outlineLevel="0" collapsed="false">
      <c r="A6304" s="208" t="str">
        <f aca="false">B6304&amp;" "&amp;C6304&amp;" "&amp;D6304</f>
        <v> 0 Financial</v>
      </c>
      <c r="B6304" s="208" t="str">
        <f aca="false">IF((LEFT(N6304,2)="US"),"US","")</f>
        <v/>
      </c>
      <c r="C6304" s="208" t="n">
        <f aca="false">M6304</f>
        <v>0</v>
      </c>
      <c r="D6304" s="208" t="str">
        <f aca="false">IF(ISNUMBER(FIND("Phy",N6304))=TRUE(),"Physical","Financial")</f>
        <v>Financial</v>
      </c>
      <c r="E6304" s="208" t="e">
        <f aca="false">IF(VLOOKUP(S6304,'DD-Lookup'!$J$6:$L$50,3,FALSE())="Monthly",(YEAR(AC6304)-YEAR(AB6304))*12+MONTH(AC6304)-MONTH(AB6304)+1,(AC6304-AB6304+1))</f>
        <v>#N/A</v>
      </c>
      <c r="F6304" s="239" t="e">
        <f aca="false">E6304*SUM(P6304:Q6304)</f>
        <v>#N/A</v>
      </c>
    </row>
    <row r="6305" customFormat="false" ht="12.75" hidden="false" customHeight="false" outlineLevel="0" collapsed="false">
      <c r="A6305" s="208" t="str">
        <f aca="false">B6305&amp;" "&amp;C6305&amp;" "&amp;D6305</f>
        <v> 0 Financial</v>
      </c>
      <c r="B6305" s="208" t="str">
        <f aca="false">IF((LEFT(N6305,2)="US"),"US","")</f>
        <v/>
      </c>
      <c r="C6305" s="208" t="n">
        <f aca="false">M6305</f>
        <v>0</v>
      </c>
      <c r="D6305" s="208" t="str">
        <f aca="false">IF(ISNUMBER(FIND("Phy",N6305))=TRUE(),"Physical","Financial")</f>
        <v>Financial</v>
      </c>
      <c r="E6305" s="208" t="e">
        <f aca="false">IF(VLOOKUP(S6305,'DD-Lookup'!$J$6:$L$50,3,FALSE())="Monthly",(YEAR(AC6305)-YEAR(AB6305))*12+MONTH(AC6305)-MONTH(AB6305)+1,(AC6305-AB6305+1))</f>
        <v>#N/A</v>
      </c>
      <c r="F6305" s="239" t="e">
        <f aca="false">E6305*SUM(P6305:Q6305)</f>
        <v>#N/A</v>
      </c>
    </row>
    <row r="6306" customFormat="false" ht="12.75" hidden="false" customHeight="false" outlineLevel="0" collapsed="false">
      <c r="A6306" s="208" t="str">
        <f aca="false">B6306&amp;" "&amp;C6306&amp;" "&amp;D6306</f>
        <v> 0 Financial</v>
      </c>
      <c r="B6306" s="208" t="str">
        <f aca="false">IF((LEFT(N6306,2)="US"),"US","")</f>
        <v/>
      </c>
      <c r="C6306" s="208" t="n">
        <f aca="false">M6306</f>
        <v>0</v>
      </c>
      <c r="D6306" s="208" t="str">
        <f aca="false">IF(ISNUMBER(FIND("Phy",N6306))=TRUE(),"Physical","Financial")</f>
        <v>Financial</v>
      </c>
      <c r="E6306" s="208" t="e">
        <f aca="false">IF(VLOOKUP(S6306,'DD-Lookup'!$J$6:$L$50,3,FALSE())="Monthly",(YEAR(AC6306)-YEAR(AB6306))*12+MONTH(AC6306)-MONTH(AB6306)+1,(AC6306-AB6306+1))</f>
        <v>#N/A</v>
      </c>
      <c r="F6306" s="239" t="e">
        <f aca="false">E6306*SUM(P6306:Q6306)</f>
        <v>#N/A</v>
      </c>
    </row>
    <row r="6307" customFormat="false" ht="12.75" hidden="false" customHeight="false" outlineLevel="0" collapsed="false">
      <c r="A6307" s="208" t="str">
        <f aca="false">B6307&amp;" "&amp;C6307&amp;" "&amp;D6307</f>
        <v> 0 Financial</v>
      </c>
      <c r="B6307" s="208" t="str">
        <f aca="false">IF((LEFT(N6307,2)="US"),"US","")</f>
        <v/>
      </c>
      <c r="C6307" s="208" t="n">
        <f aca="false">M6307</f>
        <v>0</v>
      </c>
      <c r="D6307" s="208" t="str">
        <f aca="false">IF(ISNUMBER(FIND("Phy",N6307))=TRUE(),"Physical","Financial")</f>
        <v>Financial</v>
      </c>
      <c r="E6307" s="208" t="e">
        <f aca="false">IF(VLOOKUP(S6307,'DD-Lookup'!$J$6:$L$50,3,FALSE())="Monthly",(YEAR(AC6307)-YEAR(AB6307))*12+MONTH(AC6307)-MONTH(AB6307)+1,(AC6307-AB6307+1))</f>
        <v>#N/A</v>
      </c>
      <c r="F6307" s="239" t="e">
        <f aca="false">E6307*SUM(P6307:Q6307)</f>
        <v>#N/A</v>
      </c>
    </row>
    <row r="6308" customFormat="false" ht="12.75" hidden="false" customHeight="false" outlineLevel="0" collapsed="false">
      <c r="A6308" s="208" t="str">
        <f aca="false">B6308&amp;" "&amp;C6308&amp;" "&amp;D6308</f>
        <v> 0 Financial</v>
      </c>
      <c r="B6308" s="208" t="str">
        <f aca="false">IF((LEFT(N6308,2)="US"),"US","")</f>
        <v/>
      </c>
      <c r="C6308" s="208" t="n">
        <f aca="false">M6308</f>
        <v>0</v>
      </c>
      <c r="D6308" s="208" t="str">
        <f aca="false">IF(ISNUMBER(FIND("Phy",N6308))=TRUE(),"Physical","Financial")</f>
        <v>Financial</v>
      </c>
      <c r="E6308" s="208" t="e">
        <f aca="false">IF(VLOOKUP(S6308,'DD-Lookup'!$J$6:$L$50,3,FALSE())="Monthly",(YEAR(AC6308)-YEAR(AB6308))*12+MONTH(AC6308)-MONTH(AB6308)+1,(AC6308-AB6308+1))</f>
        <v>#N/A</v>
      </c>
      <c r="F6308" s="239" t="e">
        <f aca="false">E6308*SUM(P6308:Q6308)</f>
        <v>#N/A</v>
      </c>
    </row>
    <row r="6309" customFormat="false" ht="12.75" hidden="false" customHeight="false" outlineLevel="0" collapsed="false">
      <c r="A6309" s="208" t="str">
        <f aca="false">B6309&amp;" "&amp;C6309&amp;" "&amp;D6309</f>
        <v> 0 Financial</v>
      </c>
      <c r="B6309" s="208" t="str">
        <f aca="false">IF((LEFT(N6309,2)="US"),"US","")</f>
        <v/>
      </c>
      <c r="C6309" s="208" t="n">
        <f aca="false">M6309</f>
        <v>0</v>
      </c>
      <c r="D6309" s="208" t="str">
        <f aca="false">IF(ISNUMBER(FIND("Phy",N6309))=TRUE(),"Physical","Financial")</f>
        <v>Financial</v>
      </c>
      <c r="E6309" s="208" t="e">
        <f aca="false">IF(VLOOKUP(S6309,'DD-Lookup'!$J$6:$L$50,3,FALSE())="Monthly",(YEAR(AC6309)-YEAR(AB6309))*12+MONTH(AC6309)-MONTH(AB6309)+1,(AC6309-AB6309+1))</f>
        <v>#N/A</v>
      </c>
      <c r="F6309" s="239" t="e">
        <f aca="false">E6309*SUM(P6309:Q6309)</f>
        <v>#N/A</v>
      </c>
    </row>
    <row r="6310" customFormat="false" ht="12.75" hidden="false" customHeight="false" outlineLevel="0" collapsed="false">
      <c r="A6310" s="208" t="str">
        <f aca="false">B6310&amp;" "&amp;C6310&amp;" "&amp;D6310</f>
        <v> 0 Financial</v>
      </c>
      <c r="B6310" s="208" t="str">
        <f aca="false">IF((LEFT(N6310,2)="US"),"US","")</f>
        <v/>
      </c>
      <c r="C6310" s="208" t="n">
        <f aca="false">M6310</f>
        <v>0</v>
      </c>
      <c r="D6310" s="208" t="str">
        <f aca="false">IF(ISNUMBER(FIND("Phy",N6310))=TRUE(),"Physical","Financial")</f>
        <v>Financial</v>
      </c>
      <c r="E6310" s="208" t="e">
        <f aca="false">IF(VLOOKUP(S6310,'DD-Lookup'!$J$6:$L$50,3,FALSE())="Monthly",(YEAR(AC6310)-YEAR(AB6310))*12+MONTH(AC6310)-MONTH(AB6310)+1,(AC6310-AB6310+1))</f>
        <v>#N/A</v>
      </c>
      <c r="F6310" s="239" t="e">
        <f aca="false">E6310*SUM(P6310:Q6310)</f>
        <v>#N/A</v>
      </c>
    </row>
    <row r="6311" customFormat="false" ht="12.75" hidden="false" customHeight="false" outlineLevel="0" collapsed="false">
      <c r="A6311" s="208" t="str">
        <f aca="false">B6311&amp;" "&amp;C6311&amp;" "&amp;D6311</f>
        <v> 0 Financial</v>
      </c>
      <c r="B6311" s="208" t="str">
        <f aca="false">IF((LEFT(N6311,2)="US"),"US","")</f>
        <v/>
      </c>
      <c r="C6311" s="208" t="n">
        <f aca="false">M6311</f>
        <v>0</v>
      </c>
      <c r="D6311" s="208" t="str">
        <f aca="false">IF(ISNUMBER(FIND("Phy",N6311))=TRUE(),"Physical","Financial")</f>
        <v>Financial</v>
      </c>
      <c r="E6311" s="208" t="e">
        <f aca="false">IF(VLOOKUP(S6311,'DD-Lookup'!$J$6:$L$50,3,FALSE())="Monthly",(YEAR(AC6311)-YEAR(AB6311))*12+MONTH(AC6311)-MONTH(AB6311)+1,(AC6311-AB6311+1))</f>
        <v>#N/A</v>
      </c>
      <c r="F6311" s="239" t="e">
        <f aca="false">E6311*SUM(P6311:Q6311)</f>
        <v>#N/A</v>
      </c>
    </row>
    <row r="6312" customFormat="false" ht="12.75" hidden="false" customHeight="false" outlineLevel="0" collapsed="false">
      <c r="A6312" s="208" t="str">
        <f aca="false">B6312&amp;" "&amp;C6312&amp;" "&amp;D6312</f>
        <v> 0 Financial</v>
      </c>
      <c r="B6312" s="208" t="str">
        <f aca="false">IF((LEFT(N6312,2)="US"),"US","")</f>
        <v/>
      </c>
      <c r="C6312" s="208" t="n">
        <f aca="false">M6312</f>
        <v>0</v>
      </c>
      <c r="D6312" s="208" t="str">
        <f aca="false">IF(ISNUMBER(FIND("Phy",N6312))=TRUE(),"Physical","Financial")</f>
        <v>Financial</v>
      </c>
      <c r="E6312" s="208" t="e">
        <f aca="false">IF(VLOOKUP(S6312,'DD-Lookup'!$J$6:$L$50,3,FALSE())="Monthly",(YEAR(AC6312)-YEAR(AB6312))*12+MONTH(AC6312)-MONTH(AB6312)+1,(AC6312-AB6312+1))</f>
        <v>#N/A</v>
      </c>
      <c r="F6312" s="239" t="e">
        <f aca="false">E6312*SUM(P6312:Q6312)</f>
        <v>#N/A</v>
      </c>
    </row>
    <row r="6313" customFormat="false" ht="12.75" hidden="false" customHeight="false" outlineLevel="0" collapsed="false">
      <c r="A6313" s="208" t="str">
        <f aca="false">B6313&amp;" "&amp;C6313&amp;" "&amp;D6313</f>
        <v> 0 Financial</v>
      </c>
      <c r="B6313" s="208" t="str">
        <f aca="false">IF((LEFT(N6313,2)="US"),"US","")</f>
        <v/>
      </c>
      <c r="C6313" s="208" t="n">
        <f aca="false">M6313</f>
        <v>0</v>
      </c>
      <c r="D6313" s="208" t="str">
        <f aca="false">IF(ISNUMBER(FIND("Phy",N6313))=TRUE(),"Physical","Financial")</f>
        <v>Financial</v>
      </c>
      <c r="E6313" s="208" t="e">
        <f aca="false">IF(VLOOKUP(S6313,'DD-Lookup'!$J$6:$L$50,3,FALSE())="Monthly",(YEAR(AC6313)-YEAR(AB6313))*12+MONTH(AC6313)-MONTH(AB6313)+1,(AC6313-AB6313+1))</f>
        <v>#N/A</v>
      </c>
      <c r="F6313" s="239" t="e">
        <f aca="false">E6313*SUM(P6313:Q6313)</f>
        <v>#N/A</v>
      </c>
    </row>
    <row r="6314" customFormat="false" ht="12.75" hidden="false" customHeight="false" outlineLevel="0" collapsed="false">
      <c r="A6314" s="208" t="str">
        <f aca="false">B6314&amp;" "&amp;C6314&amp;" "&amp;D6314</f>
        <v> 0 Financial</v>
      </c>
      <c r="B6314" s="208" t="str">
        <f aca="false">IF((LEFT(N6314,2)="US"),"US","")</f>
        <v/>
      </c>
      <c r="C6314" s="208" t="n">
        <f aca="false">M6314</f>
        <v>0</v>
      </c>
      <c r="D6314" s="208" t="str">
        <f aca="false">IF(ISNUMBER(FIND("Phy",N6314))=TRUE(),"Physical","Financial")</f>
        <v>Financial</v>
      </c>
      <c r="E6314" s="208" t="e">
        <f aca="false">IF(VLOOKUP(S6314,'DD-Lookup'!$J$6:$L$50,3,FALSE())="Monthly",(YEAR(AC6314)-YEAR(AB6314))*12+MONTH(AC6314)-MONTH(AB6314)+1,(AC6314-AB6314+1))</f>
        <v>#N/A</v>
      </c>
      <c r="F6314" s="239" t="e">
        <f aca="false">E6314*SUM(P6314:Q6314)</f>
        <v>#N/A</v>
      </c>
    </row>
    <row r="6315" customFormat="false" ht="12.75" hidden="false" customHeight="false" outlineLevel="0" collapsed="false">
      <c r="A6315" s="208" t="str">
        <f aca="false">B6315&amp;" "&amp;C6315&amp;" "&amp;D6315</f>
        <v> 0 Financial</v>
      </c>
      <c r="B6315" s="208" t="str">
        <f aca="false">IF((LEFT(N6315,2)="US"),"US","")</f>
        <v/>
      </c>
      <c r="C6315" s="208" t="n">
        <f aca="false">M6315</f>
        <v>0</v>
      </c>
      <c r="D6315" s="208" t="str">
        <f aca="false">IF(ISNUMBER(FIND("Phy",N6315))=TRUE(),"Physical","Financial")</f>
        <v>Financial</v>
      </c>
      <c r="E6315" s="208" t="e">
        <f aca="false">IF(VLOOKUP(S6315,'DD-Lookup'!$J$6:$L$50,3,FALSE())="Monthly",(YEAR(AC6315)-YEAR(AB6315))*12+MONTH(AC6315)-MONTH(AB6315)+1,(AC6315-AB6315+1))</f>
        <v>#N/A</v>
      </c>
      <c r="F6315" s="239" t="e">
        <f aca="false">E6315*SUM(P6315:Q6315)</f>
        <v>#N/A</v>
      </c>
    </row>
    <row r="6316" customFormat="false" ht="12.75" hidden="false" customHeight="false" outlineLevel="0" collapsed="false">
      <c r="A6316" s="208" t="str">
        <f aca="false">B6316&amp;" "&amp;C6316&amp;" "&amp;D6316</f>
        <v> 0 Financial</v>
      </c>
      <c r="B6316" s="208" t="str">
        <f aca="false">IF((LEFT(N6316,2)="US"),"US","")</f>
        <v/>
      </c>
      <c r="C6316" s="208" t="n">
        <f aca="false">M6316</f>
        <v>0</v>
      </c>
      <c r="D6316" s="208" t="str">
        <f aca="false">IF(ISNUMBER(FIND("Phy",N6316))=TRUE(),"Physical","Financial")</f>
        <v>Financial</v>
      </c>
      <c r="E6316" s="208" t="e">
        <f aca="false">IF(VLOOKUP(S6316,'DD-Lookup'!$J$6:$L$50,3,FALSE())="Monthly",(YEAR(AC6316)-YEAR(AB6316))*12+MONTH(AC6316)-MONTH(AB6316)+1,(AC6316-AB6316+1))</f>
        <v>#N/A</v>
      </c>
      <c r="F6316" s="239" t="e">
        <f aca="false">E6316*SUM(P6316:Q6316)</f>
        <v>#N/A</v>
      </c>
    </row>
    <row r="6317" customFormat="false" ht="12.75" hidden="false" customHeight="false" outlineLevel="0" collapsed="false">
      <c r="A6317" s="208" t="str">
        <f aca="false">B6317&amp;" "&amp;C6317&amp;" "&amp;D6317</f>
        <v> 0 Financial</v>
      </c>
      <c r="B6317" s="208" t="str">
        <f aca="false">IF((LEFT(N6317,2)="US"),"US","")</f>
        <v/>
      </c>
      <c r="C6317" s="208" t="n">
        <f aca="false">M6317</f>
        <v>0</v>
      </c>
      <c r="D6317" s="208" t="str">
        <f aca="false">IF(ISNUMBER(FIND("Phy",N6317))=TRUE(),"Physical","Financial")</f>
        <v>Financial</v>
      </c>
      <c r="E6317" s="208" t="e">
        <f aca="false">IF(VLOOKUP(S6317,'DD-Lookup'!$J$6:$L$50,3,FALSE())="Monthly",(YEAR(AC6317)-YEAR(AB6317))*12+MONTH(AC6317)-MONTH(AB6317)+1,(AC6317-AB6317+1))</f>
        <v>#N/A</v>
      </c>
      <c r="F6317" s="239" t="e">
        <f aca="false">E6317*SUM(P6317:Q6317)</f>
        <v>#N/A</v>
      </c>
    </row>
    <row r="6318" customFormat="false" ht="12.75" hidden="false" customHeight="false" outlineLevel="0" collapsed="false">
      <c r="A6318" s="208" t="str">
        <f aca="false">B6318&amp;" "&amp;C6318&amp;" "&amp;D6318</f>
        <v> 0 Financial</v>
      </c>
      <c r="B6318" s="208" t="str">
        <f aca="false">IF((LEFT(N6318,2)="US"),"US","")</f>
        <v/>
      </c>
      <c r="C6318" s="208" t="n">
        <f aca="false">M6318</f>
        <v>0</v>
      </c>
      <c r="D6318" s="208" t="str">
        <f aca="false">IF(ISNUMBER(FIND("Phy",N6318))=TRUE(),"Physical","Financial")</f>
        <v>Financial</v>
      </c>
      <c r="E6318" s="208" t="e">
        <f aca="false">IF(VLOOKUP(S6318,'DD-Lookup'!$J$6:$L$50,3,FALSE())="Monthly",(YEAR(AC6318)-YEAR(AB6318))*12+MONTH(AC6318)-MONTH(AB6318)+1,(AC6318-AB6318+1))</f>
        <v>#N/A</v>
      </c>
      <c r="F6318" s="239" t="e">
        <f aca="false">E6318*SUM(P6318:Q6318)</f>
        <v>#N/A</v>
      </c>
    </row>
    <row r="6319" customFormat="false" ht="12.75" hidden="false" customHeight="false" outlineLevel="0" collapsed="false">
      <c r="A6319" s="208" t="str">
        <f aca="false">B6319&amp;" "&amp;C6319&amp;" "&amp;D6319</f>
        <v> 0 Financial</v>
      </c>
      <c r="B6319" s="208" t="str">
        <f aca="false">IF((LEFT(N6319,2)="US"),"US","")</f>
        <v/>
      </c>
      <c r="C6319" s="208" t="n">
        <f aca="false">M6319</f>
        <v>0</v>
      </c>
      <c r="D6319" s="208" t="str">
        <f aca="false">IF(ISNUMBER(FIND("Phy",N6319))=TRUE(),"Physical","Financial")</f>
        <v>Financial</v>
      </c>
      <c r="E6319" s="208" t="e">
        <f aca="false">IF(VLOOKUP(S6319,'DD-Lookup'!$J$6:$L$50,3,FALSE())="Monthly",(YEAR(AC6319)-YEAR(AB6319))*12+MONTH(AC6319)-MONTH(AB6319)+1,(AC6319-AB6319+1))</f>
        <v>#N/A</v>
      </c>
      <c r="F6319" s="239" t="e">
        <f aca="false">E6319*SUM(P6319:Q6319)</f>
        <v>#N/A</v>
      </c>
    </row>
    <row r="6320" customFormat="false" ht="12.75" hidden="false" customHeight="false" outlineLevel="0" collapsed="false">
      <c r="A6320" s="208" t="str">
        <f aca="false">B6320&amp;" "&amp;C6320&amp;" "&amp;D6320</f>
        <v> 0 Financial</v>
      </c>
      <c r="B6320" s="208" t="str">
        <f aca="false">IF((LEFT(N6320,2)="US"),"US","")</f>
        <v/>
      </c>
      <c r="C6320" s="208" t="n">
        <f aca="false">M6320</f>
        <v>0</v>
      </c>
      <c r="D6320" s="208" t="str">
        <f aca="false">IF(ISNUMBER(FIND("Phy",N6320))=TRUE(),"Physical","Financial")</f>
        <v>Financial</v>
      </c>
      <c r="E6320" s="208" t="e">
        <f aca="false">IF(VLOOKUP(S6320,'DD-Lookup'!$J$6:$L$50,3,FALSE())="Monthly",(YEAR(AC6320)-YEAR(AB6320))*12+MONTH(AC6320)-MONTH(AB6320)+1,(AC6320-AB6320+1))</f>
        <v>#N/A</v>
      </c>
      <c r="F6320" s="239" t="e">
        <f aca="false">E6320*SUM(P6320:Q6320)</f>
        <v>#N/A</v>
      </c>
    </row>
    <row r="6321" customFormat="false" ht="12.75" hidden="false" customHeight="false" outlineLevel="0" collapsed="false">
      <c r="A6321" s="208" t="str">
        <f aca="false">B6321&amp;" "&amp;C6321&amp;" "&amp;D6321</f>
        <v> 0 Financial</v>
      </c>
      <c r="B6321" s="208" t="str">
        <f aca="false">IF((LEFT(N6321,2)="US"),"US","")</f>
        <v/>
      </c>
      <c r="C6321" s="208" t="n">
        <f aca="false">M6321</f>
        <v>0</v>
      </c>
      <c r="D6321" s="208" t="str">
        <f aca="false">IF(ISNUMBER(FIND("Phy",N6321))=TRUE(),"Physical","Financial")</f>
        <v>Financial</v>
      </c>
      <c r="E6321" s="208" t="e">
        <f aca="false">IF(VLOOKUP(S6321,'DD-Lookup'!$J$6:$L$50,3,FALSE())="Monthly",(YEAR(AC6321)-YEAR(AB6321))*12+MONTH(AC6321)-MONTH(AB6321)+1,(AC6321-AB6321+1))</f>
        <v>#N/A</v>
      </c>
      <c r="F6321" s="239" t="e">
        <f aca="false">E6321*SUM(P6321:Q6321)</f>
        <v>#N/A</v>
      </c>
    </row>
    <row r="6322" customFormat="false" ht="12.75" hidden="false" customHeight="false" outlineLevel="0" collapsed="false">
      <c r="A6322" s="208" t="str">
        <f aca="false">B6322&amp;" "&amp;C6322&amp;" "&amp;D6322</f>
        <v> 0 Financial</v>
      </c>
      <c r="B6322" s="208" t="str">
        <f aca="false">IF((LEFT(N6322,2)="US"),"US","")</f>
        <v/>
      </c>
      <c r="C6322" s="208" t="n">
        <f aca="false">M6322</f>
        <v>0</v>
      </c>
      <c r="D6322" s="208" t="str">
        <f aca="false">IF(ISNUMBER(FIND("Phy",N6322))=TRUE(),"Physical","Financial")</f>
        <v>Financial</v>
      </c>
      <c r="E6322" s="208" t="e">
        <f aca="false">IF(VLOOKUP(S6322,'DD-Lookup'!$J$6:$L$50,3,FALSE())="Monthly",(YEAR(AC6322)-YEAR(AB6322))*12+MONTH(AC6322)-MONTH(AB6322)+1,(AC6322-AB6322+1))</f>
        <v>#N/A</v>
      </c>
      <c r="F6322" s="239" t="e">
        <f aca="false">E6322*SUM(P6322:Q6322)</f>
        <v>#N/A</v>
      </c>
    </row>
    <row r="6323" customFormat="false" ht="12.75" hidden="false" customHeight="false" outlineLevel="0" collapsed="false">
      <c r="A6323" s="208" t="str">
        <f aca="false">B6323&amp;" "&amp;C6323&amp;" "&amp;D6323</f>
        <v> 0 Financial</v>
      </c>
      <c r="B6323" s="208" t="str">
        <f aca="false">IF((LEFT(N6323,2)="US"),"US","")</f>
        <v/>
      </c>
      <c r="C6323" s="208" t="n">
        <f aca="false">M6323</f>
        <v>0</v>
      </c>
      <c r="D6323" s="208" t="str">
        <f aca="false">IF(ISNUMBER(FIND("Phy",N6323))=TRUE(),"Physical","Financial")</f>
        <v>Financial</v>
      </c>
      <c r="E6323" s="208" t="e">
        <f aca="false">IF(VLOOKUP(S6323,'DD-Lookup'!$J$6:$L$50,3,FALSE())="Monthly",(YEAR(AC6323)-YEAR(AB6323))*12+MONTH(AC6323)-MONTH(AB6323)+1,(AC6323-AB6323+1))</f>
        <v>#N/A</v>
      </c>
      <c r="F6323" s="239" t="e">
        <f aca="false">E6323*SUM(P6323:Q6323)</f>
        <v>#N/A</v>
      </c>
    </row>
    <row r="6324" customFormat="false" ht="12.75" hidden="false" customHeight="false" outlineLevel="0" collapsed="false">
      <c r="A6324" s="208" t="str">
        <f aca="false">B6324&amp;" "&amp;C6324&amp;" "&amp;D6324</f>
        <v> 0 Financial</v>
      </c>
      <c r="B6324" s="208" t="str">
        <f aca="false">IF((LEFT(N6324,2)="US"),"US","")</f>
        <v/>
      </c>
      <c r="C6324" s="208" t="n">
        <f aca="false">M6324</f>
        <v>0</v>
      </c>
      <c r="D6324" s="208" t="str">
        <f aca="false">IF(ISNUMBER(FIND("Phy",N6324))=TRUE(),"Physical","Financial")</f>
        <v>Financial</v>
      </c>
      <c r="E6324" s="208" t="e">
        <f aca="false">IF(VLOOKUP(S6324,'DD-Lookup'!$J$6:$L$50,3,FALSE())="Monthly",(YEAR(AC6324)-YEAR(AB6324))*12+MONTH(AC6324)-MONTH(AB6324)+1,(AC6324-AB6324+1))</f>
        <v>#N/A</v>
      </c>
      <c r="F6324" s="239" t="e">
        <f aca="false">E6324*SUM(P6324:Q6324)</f>
        <v>#N/A</v>
      </c>
    </row>
    <row r="6325" customFormat="false" ht="12.75" hidden="false" customHeight="false" outlineLevel="0" collapsed="false">
      <c r="A6325" s="208" t="str">
        <f aca="false">B6325&amp;" "&amp;C6325&amp;" "&amp;D6325</f>
        <v> 0 Financial</v>
      </c>
      <c r="B6325" s="208" t="str">
        <f aca="false">IF((LEFT(N6325,2)="US"),"US","")</f>
        <v/>
      </c>
      <c r="C6325" s="208" t="n">
        <f aca="false">M6325</f>
        <v>0</v>
      </c>
      <c r="D6325" s="208" t="str">
        <f aca="false">IF(ISNUMBER(FIND("Phy",N6325))=TRUE(),"Physical","Financial")</f>
        <v>Financial</v>
      </c>
      <c r="E6325" s="208" t="e">
        <f aca="false">IF(VLOOKUP(S6325,'DD-Lookup'!$J$6:$L$50,3,FALSE())="Monthly",(YEAR(AC6325)-YEAR(AB6325))*12+MONTH(AC6325)-MONTH(AB6325)+1,(AC6325-AB6325+1))</f>
        <v>#N/A</v>
      </c>
      <c r="F6325" s="239" t="e">
        <f aca="false">E6325*SUM(P6325:Q6325)</f>
        <v>#N/A</v>
      </c>
    </row>
    <row r="6326" customFormat="false" ht="12.75" hidden="false" customHeight="false" outlineLevel="0" collapsed="false">
      <c r="A6326" s="208" t="str">
        <f aca="false">B6326&amp;" "&amp;C6326&amp;" "&amp;D6326</f>
        <v> 0 Financial</v>
      </c>
      <c r="B6326" s="208" t="str">
        <f aca="false">IF((LEFT(N6326,2)="US"),"US","")</f>
        <v/>
      </c>
      <c r="C6326" s="208" t="n">
        <f aca="false">M6326</f>
        <v>0</v>
      </c>
      <c r="D6326" s="208" t="str">
        <f aca="false">IF(ISNUMBER(FIND("Phy",N6326))=TRUE(),"Physical","Financial")</f>
        <v>Financial</v>
      </c>
      <c r="E6326" s="208" t="e">
        <f aca="false">IF(VLOOKUP(S6326,'DD-Lookup'!$J$6:$L$50,3,FALSE())="Monthly",(YEAR(AC6326)-YEAR(AB6326))*12+MONTH(AC6326)-MONTH(AB6326)+1,(AC6326-AB6326+1))</f>
        <v>#N/A</v>
      </c>
      <c r="F6326" s="239" t="e">
        <f aca="false">E6326*SUM(P6326:Q6326)</f>
        <v>#N/A</v>
      </c>
    </row>
    <row r="6327" customFormat="false" ht="12.75" hidden="false" customHeight="false" outlineLevel="0" collapsed="false">
      <c r="A6327" s="208" t="str">
        <f aca="false">B6327&amp;" "&amp;C6327&amp;" "&amp;D6327</f>
        <v> 0 Financial</v>
      </c>
      <c r="B6327" s="208" t="str">
        <f aca="false">IF((LEFT(N6327,2)="US"),"US","")</f>
        <v/>
      </c>
      <c r="C6327" s="208" t="n">
        <f aca="false">M6327</f>
        <v>0</v>
      </c>
      <c r="D6327" s="208" t="str">
        <f aca="false">IF(ISNUMBER(FIND("Phy",N6327))=TRUE(),"Physical","Financial")</f>
        <v>Financial</v>
      </c>
      <c r="E6327" s="208" t="e">
        <f aca="false">IF(VLOOKUP(S6327,'DD-Lookup'!$J$6:$L$50,3,FALSE())="Monthly",(YEAR(AC6327)-YEAR(AB6327))*12+MONTH(AC6327)-MONTH(AB6327)+1,(AC6327-AB6327+1))</f>
        <v>#N/A</v>
      </c>
      <c r="F6327" s="239" t="e">
        <f aca="false">E6327*SUM(P6327:Q6327)</f>
        <v>#N/A</v>
      </c>
    </row>
    <row r="6328" customFormat="false" ht="12.75" hidden="false" customHeight="false" outlineLevel="0" collapsed="false">
      <c r="A6328" s="208" t="str">
        <f aca="false">B6328&amp;" "&amp;C6328&amp;" "&amp;D6328</f>
        <v> 0 Financial</v>
      </c>
      <c r="B6328" s="208" t="str">
        <f aca="false">IF((LEFT(N6328,2)="US"),"US","")</f>
        <v/>
      </c>
      <c r="C6328" s="208" t="n">
        <f aca="false">M6328</f>
        <v>0</v>
      </c>
      <c r="D6328" s="208" t="str">
        <f aca="false">IF(ISNUMBER(FIND("Phy",N6328))=TRUE(),"Physical","Financial")</f>
        <v>Financial</v>
      </c>
      <c r="E6328" s="208" t="e">
        <f aca="false">IF(VLOOKUP(S6328,'DD-Lookup'!$J$6:$L$50,3,FALSE())="Monthly",(YEAR(AC6328)-YEAR(AB6328))*12+MONTH(AC6328)-MONTH(AB6328)+1,(AC6328-AB6328+1))</f>
        <v>#N/A</v>
      </c>
      <c r="F6328" s="239" t="e">
        <f aca="false">E6328*SUM(P6328:Q6328)</f>
        <v>#N/A</v>
      </c>
    </row>
    <row r="6329" customFormat="false" ht="12.75" hidden="false" customHeight="false" outlineLevel="0" collapsed="false">
      <c r="A6329" s="208" t="str">
        <f aca="false">B6329&amp;" "&amp;C6329&amp;" "&amp;D6329</f>
        <v> 0 Financial</v>
      </c>
      <c r="B6329" s="208" t="str">
        <f aca="false">IF((LEFT(N6329,2)="US"),"US","")</f>
        <v/>
      </c>
      <c r="C6329" s="208" t="n">
        <f aca="false">M6329</f>
        <v>0</v>
      </c>
      <c r="D6329" s="208" t="str">
        <f aca="false">IF(ISNUMBER(FIND("Phy",N6329))=TRUE(),"Physical","Financial")</f>
        <v>Financial</v>
      </c>
      <c r="E6329" s="208" t="e">
        <f aca="false">IF(VLOOKUP(S6329,'DD-Lookup'!$J$6:$L$50,3,FALSE())="Monthly",(YEAR(AC6329)-YEAR(AB6329))*12+MONTH(AC6329)-MONTH(AB6329)+1,(AC6329-AB6329+1))</f>
        <v>#N/A</v>
      </c>
      <c r="F6329" s="239" t="e">
        <f aca="false">E6329*SUM(P6329:Q6329)</f>
        <v>#N/A</v>
      </c>
    </row>
    <row r="6330" customFormat="false" ht="12.75" hidden="false" customHeight="false" outlineLevel="0" collapsed="false">
      <c r="A6330" s="208" t="str">
        <f aca="false">B6330&amp;" "&amp;C6330&amp;" "&amp;D6330</f>
        <v> 0 Financial</v>
      </c>
      <c r="B6330" s="208" t="str">
        <f aca="false">IF((LEFT(N6330,2)="US"),"US","")</f>
        <v/>
      </c>
      <c r="C6330" s="208" t="n">
        <f aca="false">M6330</f>
        <v>0</v>
      </c>
      <c r="D6330" s="208" t="str">
        <f aca="false">IF(ISNUMBER(FIND("Phy",N6330))=TRUE(),"Physical","Financial")</f>
        <v>Financial</v>
      </c>
      <c r="E6330" s="208" t="e">
        <f aca="false">IF(VLOOKUP(S6330,'DD-Lookup'!$J$6:$L$50,3,FALSE())="Monthly",(YEAR(AC6330)-YEAR(AB6330))*12+MONTH(AC6330)-MONTH(AB6330)+1,(AC6330-AB6330+1))</f>
        <v>#N/A</v>
      </c>
      <c r="F6330" s="239" t="e">
        <f aca="false">E6330*SUM(P6330:Q6330)</f>
        <v>#N/A</v>
      </c>
    </row>
    <row r="6331" customFormat="false" ht="12.75" hidden="false" customHeight="false" outlineLevel="0" collapsed="false">
      <c r="A6331" s="208" t="str">
        <f aca="false">B6331&amp;" "&amp;C6331&amp;" "&amp;D6331</f>
        <v> 0 Financial</v>
      </c>
      <c r="B6331" s="208" t="str">
        <f aca="false">IF((LEFT(N6331,2)="US"),"US","")</f>
        <v/>
      </c>
      <c r="C6331" s="208" t="n">
        <f aca="false">M6331</f>
        <v>0</v>
      </c>
      <c r="D6331" s="208" t="str">
        <f aca="false">IF(ISNUMBER(FIND("Phy",N6331))=TRUE(),"Physical","Financial")</f>
        <v>Financial</v>
      </c>
      <c r="E6331" s="208" t="e">
        <f aca="false">IF(VLOOKUP(S6331,'DD-Lookup'!$J$6:$L$50,3,FALSE())="Monthly",(YEAR(AC6331)-YEAR(AB6331))*12+MONTH(AC6331)-MONTH(AB6331)+1,(AC6331-AB6331+1))</f>
        <v>#N/A</v>
      </c>
      <c r="F6331" s="239" t="e">
        <f aca="false">E6331*SUM(P6331:Q6331)</f>
        <v>#N/A</v>
      </c>
    </row>
    <row r="6332" customFormat="false" ht="12.75" hidden="false" customHeight="false" outlineLevel="0" collapsed="false">
      <c r="A6332" s="208" t="str">
        <f aca="false">B6332&amp;" "&amp;C6332&amp;" "&amp;D6332</f>
        <v> 0 Financial</v>
      </c>
      <c r="B6332" s="208" t="str">
        <f aca="false">IF((LEFT(N6332,2)="US"),"US","")</f>
        <v/>
      </c>
      <c r="C6332" s="208" t="n">
        <f aca="false">M6332</f>
        <v>0</v>
      </c>
      <c r="D6332" s="208" t="str">
        <f aca="false">IF(ISNUMBER(FIND("Phy",N6332))=TRUE(),"Physical","Financial")</f>
        <v>Financial</v>
      </c>
      <c r="E6332" s="208" t="e">
        <f aca="false">IF(VLOOKUP(S6332,'DD-Lookup'!$J$6:$L$50,3,FALSE())="Monthly",(YEAR(AC6332)-YEAR(AB6332))*12+MONTH(AC6332)-MONTH(AB6332)+1,(AC6332-AB6332+1))</f>
        <v>#N/A</v>
      </c>
      <c r="F6332" s="239" t="e">
        <f aca="false">E6332*SUM(P6332:Q6332)</f>
        <v>#N/A</v>
      </c>
    </row>
    <row r="6333" customFormat="false" ht="12.75" hidden="false" customHeight="false" outlineLevel="0" collapsed="false">
      <c r="A6333" s="208" t="str">
        <f aca="false">B6333&amp;" "&amp;C6333&amp;" "&amp;D6333</f>
        <v> 0 Financial</v>
      </c>
      <c r="B6333" s="208" t="str">
        <f aca="false">IF((LEFT(N6333,2)="US"),"US","")</f>
        <v/>
      </c>
      <c r="C6333" s="208" t="n">
        <f aca="false">M6333</f>
        <v>0</v>
      </c>
      <c r="D6333" s="208" t="str">
        <f aca="false">IF(ISNUMBER(FIND("Phy",N6333))=TRUE(),"Physical","Financial")</f>
        <v>Financial</v>
      </c>
      <c r="E6333" s="208" t="e">
        <f aca="false">IF(VLOOKUP(S6333,'DD-Lookup'!$J$6:$L$50,3,FALSE())="Monthly",(YEAR(AC6333)-YEAR(AB6333))*12+MONTH(AC6333)-MONTH(AB6333)+1,(AC6333-AB6333+1))</f>
        <v>#N/A</v>
      </c>
      <c r="F6333" s="239" t="e">
        <f aca="false">E6333*SUM(P6333:Q6333)</f>
        <v>#N/A</v>
      </c>
    </row>
    <row r="6334" customFormat="false" ht="12.75" hidden="false" customHeight="false" outlineLevel="0" collapsed="false">
      <c r="A6334" s="208" t="str">
        <f aca="false">B6334&amp;" "&amp;C6334&amp;" "&amp;D6334</f>
        <v> 0 Financial</v>
      </c>
      <c r="B6334" s="208" t="str">
        <f aca="false">IF((LEFT(N6334,2)="US"),"US","")</f>
        <v/>
      </c>
      <c r="C6334" s="208" t="n">
        <f aca="false">M6334</f>
        <v>0</v>
      </c>
      <c r="D6334" s="208" t="str">
        <f aca="false">IF(ISNUMBER(FIND("Phy",N6334))=TRUE(),"Physical","Financial")</f>
        <v>Financial</v>
      </c>
      <c r="E6334" s="208" t="e">
        <f aca="false">IF(VLOOKUP(S6334,'DD-Lookup'!$J$6:$L$50,3,FALSE())="Monthly",(YEAR(AC6334)-YEAR(AB6334))*12+MONTH(AC6334)-MONTH(AB6334)+1,(AC6334-AB6334+1))</f>
        <v>#N/A</v>
      </c>
      <c r="F6334" s="239" t="e">
        <f aca="false">E6334*SUM(P6334:Q6334)</f>
        <v>#N/A</v>
      </c>
    </row>
    <row r="6335" customFormat="false" ht="12.75" hidden="false" customHeight="false" outlineLevel="0" collapsed="false">
      <c r="A6335" s="208" t="str">
        <f aca="false">B6335&amp;" "&amp;C6335&amp;" "&amp;D6335</f>
        <v> 0 Financial</v>
      </c>
      <c r="B6335" s="208" t="str">
        <f aca="false">IF((LEFT(N6335,2)="US"),"US","")</f>
        <v/>
      </c>
      <c r="C6335" s="208" t="n">
        <f aca="false">M6335</f>
        <v>0</v>
      </c>
      <c r="D6335" s="208" t="str">
        <f aca="false">IF(ISNUMBER(FIND("Phy",N6335))=TRUE(),"Physical","Financial")</f>
        <v>Financial</v>
      </c>
      <c r="E6335" s="208" t="e">
        <f aca="false">IF(VLOOKUP(S6335,'DD-Lookup'!$J$6:$L$50,3,FALSE())="Monthly",(YEAR(AC6335)-YEAR(AB6335))*12+MONTH(AC6335)-MONTH(AB6335)+1,(AC6335-AB6335+1))</f>
        <v>#N/A</v>
      </c>
      <c r="F6335" s="239" t="e">
        <f aca="false">E6335*SUM(P6335:Q6335)</f>
        <v>#N/A</v>
      </c>
    </row>
    <row r="6336" customFormat="false" ht="12.75" hidden="false" customHeight="false" outlineLevel="0" collapsed="false">
      <c r="A6336" s="208" t="str">
        <f aca="false">B6336&amp;" "&amp;C6336&amp;" "&amp;D6336</f>
        <v> 0 Financial</v>
      </c>
      <c r="B6336" s="208" t="str">
        <f aca="false">IF((LEFT(N6336,2)="US"),"US","")</f>
        <v/>
      </c>
      <c r="C6336" s="208" t="n">
        <f aca="false">M6336</f>
        <v>0</v>
      </c>
      <c r="D6336" s="208" t="str">
        <f aca="false">IF(ISNUMBER(FIND("Phy",N6336))=TRUE(),"Physical","Financial")</f>
        <v>Financial</v>
      </c>
      <c r="E6336" s="208" t="e">
        <f aca="false">IF(VLOOKUP(S6336,'DD-Lookup'!$J$6:$L$50,3,FALSE())="Monthly",(YEAR(AC6336)-YEAR(AB6336))*12+MONTH(AC6336)-MONTH(AB6336)+1,(AC6336-AB6336+1))</f>
        <v>#N/A</v>
      </c>
      <c r="F6336" s="239" t="e">
        <f aca="false">E6336*SUM(P6336:Q6336)</f>
        <v>#N/A</v>
      </c>
    </row>
    <row r="6337" customFormat="false" ht="12.75" hidden="false" customHeight="false" outlineLevel="0" collapsed="false">
      <c r="A6337" s="208" t="str">
        <f aca="false">B6337&amp;" "&amp;C6337&amp;" "&amp;D6337</f>
        <v> 0 Financial</v>
      </c>
      <c r="B6337" s="208" t="str">
        <f aca="false">IF((LEFT(N6337,2)="US"),"US","")</f>
        <v/>
      </c>
      <c r="C6337" s="208" t="n">
        <f aca="false">M6337</f>
        <v>0</v>
      </c>
      <c r="D6337" s="208" t="str">
        <f aca="false">IF(ISNUMBER(FIND("Phy",N6337))=TRUE(),"Physical","Financial")</f>
        <v>Financial</v>
      </c>
      <c r="E6337" s="208" t="e">
        <f aca="false">IF(VLOOKUP(S6337,'DD-Lookup'!$J$6:$L$50,3,FALSE())="Monthly",(YEAR(AC6337)-YEAR(AB6337))*12+MONTH(AC6337)-MONTH(AB6337)+1,(AC6337-AB6337+1))</f>
        <v>#N/A</v>
      </c>
      <c r="F6337" s="239" t="e">
        <f aca="false">E6337*SUM(P6337:Q6337)</f>
        <v>#N/A</v>
      </c>
    </row>
    <row r="6338" customFormat="false" ht="12.75" hidden="false" customHeight="false" outlineLevel="0" collapsed="false">
      <c r="A6338" s="208" t="str">
        <f aca="false">B6338&amp;" "&amp;C6338&amp;" "&amp;D6338</f>
        <v> 0 Financial</v>
      </c>
      <c r="B6338" s="208" t="str">
        <f aca="false">IF((LEFT(N6338,2)="US"),"US","")</f>
        <v/>
      </c>
      <c r="C6338" s="208" t="n">
        <f aca="false">M6338</f>
        <v>0</v>
      </c>
      <c r="D6338" s="208" t="str">
        <f aca="false">IF(ISNUMBER(FIND("Phy",N6338))=TRUE(),"Physical","Financial")</f>
        <v>Financial</v>
      </c>
      <c r="E6338" s="208" t="e">
        <f aca="false">IF(VLOOKUP(S6338,'DD-Lookup'!$J$6:$L$50,3,FALSE())="Monthly",(YEAR(AC6338)-YEAR(AB6338))*12+MONTH(AC6338)-MONTH(AB6338)+1,(AC6338-AB6338+1))</f>
        <v>#N/A</v>
      </c>
      <c r="F6338" s="239" t="e">
        <f aca="false">E6338*SUM(P6338:Q6338)</f>
        <v>#N/A</v>
      </c>
    </row>
    <row r="6339" customFormat="false" ht="12.75" hidden="false" customHeight="false" outlineLevel="0" collapsed="false">
      <c r="A6339" s="208" t="str">
        <f aca="false">B6339&amp;" "&amp;C6339&amp;" "&amp;D6339</f>
        <v> 0 Financial</v>
      </c>
      <c r="B6339" s="208" t="str">
        <f aca="false">IF((LEFT(N6339,2)="US"),"US","")</f>
        <v/>
      </c>
      <c r="C6339" s="208" t="n">
        <f aca="false">M6339</f>
        <v>0</v>
      </c>
      <c r="D6339" s="208" t="str">
        <f aca="false">IF(ISNUMBER(FIND("Phy",N6339))=TRUE(),"Physical","Financial")</f>
        <v>Financial</v>
      </c>
      <c r="E6339" s="208" t="e">
        <f aca="false">IF(VLOOKUP(S6339,'DD-Lookup'!$J$6:$L$50,3,FALSE())="Monthly",(YEAR(AC6339)-YEAR(AB6339))*12+MONTH(AC6339)-MONTH(AB6339)+1,(AC6339-AB6339+1))</f>
        <v>#N/A</v>
      </c>
      <c r="F6339" s="239" t="e">
        <f aca="false">E6339*SUM(P6339:Q6339)</f>
        <v>#N/A</v>
      </c>
    </row>
    <row r="6340" customFormat="false" ht="12.75" hidden="false" customHeight="false" outlineLevel="0" collapsed="false">
      <c r="A6340" s="208" t="str">
        <f aca="false">B6340&amp;" "&amp;C6340&amp;" "&amp;D6340</f>
        <v> 0 Financial</v>
      </c>
      <c r="B6340" s="208" t="str">
        <f aca="false">IF((LEFT(N6340,2)="US"),"US","")</f>
        <v/>
      </c>
      <c r="C6340" s="208" t="n">
        <f aca="false">M6340</f>
        <v>0</v>
      </c>
      <c r="D6340" s="208" t="str">
        <f aca="false">IF(ISNUMBER(FIND("Phy",N6340))=TRUE(),"Physical","Financial")</f>
        <v>Financial</v>
      </c>
      <c r="E6340" s="208" t="e">
        <f aca="false">IF(VLOOKUP(S6340,'DD-Lookup'!$J$6:$L$50,3,FALSE())="Monthly",(YEAR(AC6340)-YEAR(AB6340))*12+MONTH(AC6340)-MONTH(AB6340)+1,(AC6340-AB6340+1))</f>
        <v>#N/A</v>
      </c>
      <c r="F6340" s="239" t="e">
        <f aca="false">E6340*SUM(P6340:Q6340)</f>
        <v>#N/A</v>
      </c>
    </row>
    <row r="6341" customFormat="false" ht="12.75" hidden="false" customHeight="false" outlineLevel="0" collapsed="false">
      <c r="A6341" s="208" t="str">
        <f aca="false">B6341&amp;" "&amp;C6341&amp;" "&amp;D6341</f>
        <v> 0 Financial</v>
      </c>
      <c r="B6341" s="208" t="str">
        <f aca="false">IF((LEFT(N6341,2)="US"),"US","")</f>
        <v/>
      </c>
      <c r="C6341" s="208" t="n">
        <f aca="false">M6341</f>
        <v>0</v>
      </c>
      <c r="D6341" s="208" t="str">
        <f aca="false">IF(ISNUMBER(FIND("Phy",N6341))=TRUE(),"Physical","Financial")</f>
        <v>Financial</v>
      </c>
      <c r="E6341" s="208" t="e">
        <f aca="false">IF(VLOOKUP(S6341,'DD-Lookup'!$J$6:$L$50,3,FALSE())="Monthly",(YEAR(AC6341)-YEAR(AB6341))*12+MONTH(AC6341)-MONTH(AB6341)+1,(AC6341-AB6341+1))</f>
        <v>#N/A</v>
      </c>
      <c r="F6341" s="239" t="e">
        <f aca="false">E6341*SUM(P6341:Q6341)</f>
        <v>#N/A</v>
      </c>
    </row>
    <row r="6342" customFormat="false" ht="12.75" hidden="false" customHeight="false" outlineLevel="0" collapsed="false">
      <c r="A6342" s="208" t="str">
        <f aca="false">B6342&amp;" "&amp;C6342&amp;" "&amp;D6342</f>
        <v> 0 Financial</v>
      </c>
      <c r="B6342" s="208" t="str">
        <f aca="false">IF((LEFT(N6342,2)="US"),"US","")</f>
        <v/>
      </c>
      <c r="C6342" s="208" t="n">
        <f aca="false">M6342</f>
        <v>0</v>
      </c>
      <c r="D6342" s="208" t="str">
        <f aca="false">IF(ISNUMBER(FIND("Phy",N6342))=TRUE(),"Physical","Financial")</f>
        <v>Financial</v>
      </c>
      <c r="E6342" s="208" t="e">
        <f aca="false">IF(VLOOKUP(S6342,'DD-Lookup'!$J$6:$L$50,3,FALSE())="Monthly",(YEAR(AC6342)-YEAR(AB6342))*12+MONTH(AC6342)-MONTH(AB6342)+1,(AC6342-AB6342+1))</f>
        <v>#N/A</v>
      </c>
      <c r="F6342" s="239" t="e">
        <f aca="false">E6342*SUM(P6342:Q6342)</f>
        <v>#N/A</v>
      </c>
    </row>
    <row r="6343" customFormat="false" ht="12.75" hidden="false" customHeight="false" outlineLevel="0" collapsed="false">
      <c r="A6343" s="208" t="str">
        <f aca="false">B6343&amp;" "&amp;C6343&amp;" "&amp;D6343</f>
        <v> 0 Financial</v>
      </c>
      <c r="B6343" s="208" t="str">
        <f aca="false">IF((LEFT(N6343,2)="US"),"US","")</f>
        <v/>
      </c>
      <c r="C6343" s="208" t="n">
        <f aca="false">M6343</f>
        <v>0</v>
      </c>
      <c r="D6343" s="208" t="str">
        <f aca="false">IF(ISNUMBER(FIND("Phy",N6343))=TRUE(),"Physical","Financial")</f>
        <v>Financial</v>
      </c>
      <c r="E6343" s="208" t="e">
        <f aca="false">IF(VLOOKUP(S6343,'DD-Lookup'!$J$6:$L$50,3,FALSE())="Monthly",(YEAR(AC6343)-YEAR(AB6343))*12+MONTH(AC6343)-MONTH(AB6343)+1,(AC6343-AB6343+1))</f>
        <v>#N/A</v>
      </c>
      <c r="F6343" s="239" t="e">
        <f aca="false">E6343*SUM(P6343:Q6343)</f>
        <v>#N/A</v>
      </c>
    </row>
    <row r="6344" customFormat="false" ht="12.75" hidden="false" customHeight="false" outlineLevel="0" collapsed="false">
      <c r="A6344" s="208" t="str">
        <f aca="false">B6344&amp;" "&amp;C6344&amp;" "&amp;D6344</f>
        <v> 0 Financial</v>
      </c>
      <c r="B6344" s="208" t="str">
        <f aca="false">IF((LEFT(N6344,2)="US"),"US","")</f>
        <v/>
      </c>
      <c r="C6344" s="208" t="n">
        <f aca="false">M6344</f>
        <v>0</v>
      </c>
      <c r="D6344" s="208" t="str">
        <f aca="false">IF(ISNUMBER(FIND("Phy",N6344))=TRUE(),"Physical","Financial")</f>
        <v>Financial</v>
      </c>
      <c r="E6344" s="208" t="e">
        <f aca="false">IF(VLOOKUP(S6344,'DD-Lookup'!$J$6:$L$50,3,FALSE())="Monthly",(YEAR(AC6344)-YEAR(AB6344))*12+MONTH(AC6344)-MONTH(AB6344)+1,(AC6344-AB6344+1))</f>
        <v>#N/A</v>
      </c>
      <c r="F6344" s="239" t="e">
        <f aca="false">E6344*SUM(P6344:Q6344)</f>
        <v>#N/A</v>
      </c>
    </row>
    <row r="6345" customFormat="false" ht="12.75" hidden="false" customHeight="false" outlineLevel="0" collapsed="false">
      <c r="A6345" s="208" t="str">
        <f aca="false">B6345&amp;" "&amp;C6345&amp;" "&amp;D6345</f>
        <v> 0 Financial</v>
      </c>
      <c r="B6345" s="208" t="str">
        <f aca="false">IF((LEFT(N6345,2)="US"),"US","")</f>
        <v/>
      </c>
      <c r="C6345" s="208" t="n">
        <f aca="false">M6345</f>
        <v>0</v>
      </c>
      <c r="D6345" s="208" t="str">
        <f aca="false">IF(ISNUMBER(FIND("Phy",N6345))=TRUE(),"Physical","Financial")</f>
        <v>Financial</v>
      </c>
      <c r="E6345" s="208" t="e">
        <f aca="false">IF(VLOOKUP(S6345,'DD-Lookup'!$J$6:$L$50,3,FALSE())="Monthly",(YEAR(AC6345)-YEAR(AB6345))*12+MONTH(AC6345)-MONTH(AB6345)+1,(AC6345-AB6345+1))</f>
        <v>#N/A</v>
      </c>
      <c r="F6345" s="239" t="e">
        <f aca="false">E6345*SUM(P6345:Q6345)</f>
        <v>#N/A</v>
      </c>
    </row>
    <row r="6346" customFormat="false" ht="12.75" hidden="false" customHeight="false" outlineLevel="0" collapsed="false">
      <c r="A6346" s="208" t="str">
        <f aca="false">B6346&amp;" "&amp;C6346&amp;" "&amp;D6346</f>
        <v> 0 Financial</v>
      </c>
      <c r="B6346" s="208" t="str">
        <f aca="false">IF((LEFT(N6346,2)="US"),"US","")</f>
        <v/>
      </c>
      <c r="C6346" s="208" t="n">
        <f aca="false">M6346</f>
        <v>0</v>
      </c>
      <c r="D6346" s="208" t="str">
        <f aca="false">IF(ISNUMBER(FIND("Phy",N6346))=TRUE(),"Physical","Financial")</f>
        <v>Financial</v>
      </c>
      <c r="E6346" s="208" t="e">
        <f aca="false">IF(VLOOKUP(S6346,'DD-Lookup'!$J$6:$L$50,3,FALSE())="Monthly",(YEAR(AC6346)-YEAR(AB6346))*12+MONTH(AC6346)-MONTH(AB6346)+1,(AC6346-AB6346+1))</f>
        <v>#N/A</v>
      </c>
      <c r="F6346" s="239" t="e">
        <f aca="false">E6346*SUM(P6346:Q6346)</f>
        <v>#N/A</v>
      </c>
    </row>
    <row r="6347" customFormat="false" ht="12.75" hidden="false" customHeight="false" outlineLevel="0" collapsed="false">
      <c r="A6347" s="208" t="str">
        <f aca="false">B6347&amp;" "&amp;C6347&amp;" "&amp;D6347</f>
        <v> 0 Financial</v>
      </c>
      <c r="B6347" s="208" t="str">
        <f aca="false">IF((LEFT(N6347,2)="US"),"US","")</f>
        <v/>
      </c>
      <c r="C6347" s="208" t="n">
        <f aca="false">M6347</f>
        <v>0</v>
      </c>
      <c r="D6347" s="208" t="str">
        <f aca="false">IF(ISNUMBER(FIND("Phy",N6347))=TRUE(),"Physical","Financial")</f>
        <v>Financial</v>
      </c>
      <c r="E6347" s="208" t="e">
        <f aca="false">IF(VLOOKUP(S6347,'DD-Lookup'!$J$6:$L$50,3,FALSE())="Monthly",(YEAR(AC6347)-YEAR(AB6347))*12+MONTH(AC6347)-MONTH(AB6347)+1,(AC6347-AB6347+1))</f>
        <v>#N/A</v>
      </c>
      <c r="F6347" s="239" t="e">
        <f aca="false">E6347*SUM(P6347:Q6347)</f>
        <v>#N/A</v>
      </c>
    </row>
    <row r="6348" customFormat="false" ht="12.75" hidden="false" customHeight="false" outlineLevel="0" collapsed="false">
      <c r="A6348" s="208" t="str">
        <f aca="false">B6348&amp;" "&amp;C6348&amp;" "&amp;D6348</f>
        <v> 0 Financial</v>
      </c>
      <c r="B6348" s="208" t="str">
        <f aca="false">IF((LEFT(N6348,2)="US"),"US","")</f>
        <v/>
      </c>
      <c r="C6348" s="208" t="n">
        <f aca="false">M6348</f>
        <v>0</v>
      </c>
      <c r="D6348" s="208" t="str">
        <f aca="false">IF(ISNUMBER(FIND("Phy",N6348))=TRUE(),"Physical","Financial")</f>
        <v>Financial</v>
      </c>
      <c r="E6348" s="208" t="e">
        <f aca="false">IF(VLOOKUP(S6348,'DD-Lookup'!$J$6:$L$50,3,FALSE())="Monthly",(YEAR(AC6348)-YEAR(AB6348))*12+MONTH(AC6348)-MONTH(AB6348)+1,(AC6348-AB6348+1))</f>
        <v>#N/A</v>
      </c>
      <c r="F6348" s="239" t="e">
        <f aca="false">E6348*SUM(P6348:Q6348)</f>
        <v>#N/A</v>
      </c>
    </row>
    <row r="6349" customFormat="false" ht="12.75" hidden="false" customHeight="false" outlineLevel="0" collapsed="false">
      <c r="A6349" s="208" t="str">
        <f aca="false">B6349&amp;" "&amp;C6349&amp;" "&amp;D6349</f>
        <v> 0 Financial</v>
      </c>
      <c r="B6349" s="208" t="str">
        <f aca="false">IF((LEFT(N6349,2)="US"),"US","")</f>
        <v/>
      </c>
      <c r="C6349" s="208" t="n">
        <f aca="false">M6349</f>
        <v>0</v>
      </c>
      <c r="D6349" s="208" t="str">
        <f aca="false">IF(ISNUMBER(FIND("Phy",N6349))=TRUE(),"Physical","Financial")</f>
        <v>Financial</v>
      </c>
      <c r="E6349" s="208" t="e">
        <f aca="false">IF(VLOOKUP(S6349,'DD-Lookup'!$J$6:$L$50,3,FALSE())="Monthly",(YEAR(AC6349)-YEAR(AB6349))*12+MONTH(AC6349)-MONTH(AB6349)+1,(AC6349-AB6349+1))</f>
        <v>#N/A</v>
      </c>
      <c r="F6349" s="239" t="e">
        <f aca="false">E6349*SUM(P6349:Q6349)</f>
        <v>#N/A</v>
      </c>
    </row>
    <row r="6350" customFormat="false" ht="12.75" hidden="false" customHeight="false" outlineLevel="0" collapsed="false">
      <c r="A6350" s="208" t="str">
        <f aca="false">B6350&amp;" "&amp;C6350&amp;" "&amp;D6350</f>
        <v> 0 Financial</v>
      </c>
      <c r="B6350" s="208" t="str">
        <f aca="false">IF((LEFT(N6350,2)="US"),"US","")</f>
        <v/>
      </c>
      <c r="C6350" s="208" t="n">
        <f aca="false">M6350</f>
        <v>0</v>
      </c>
      <c r="D6350" s="208" t="str">
        <f aca="false">IF(ISNUMBER(FIND("Phy",N6350))=TRUE(),"Physical","Financial")</f>
        <v>Financial</v>
      </c>
      <c r="E6350" s="208" t="e">
        <f aca="false">IF(VLOOKUP(S6350,'DD-Lookup'!$J$6:$L$50,3,FALSE())="Monthly",(YEAR(AC6350)-YEAR(AB6350))*12+MONTH(AC6350)-MONTH(AB6350)+1,(AC6350-AB6350+1))</f>
        <v>#N/A</v>
      </c>
      <c r="F6350" s="239" t="e">
        <f aca="false">E6350*SUM(P6350:Q6350)</f>
        <v>#N/A</v>
      </c>
    </row>
    <row r="6351" customFormat="false" ht="12.75" hidden="false" customHeight="false" outlineLevel="0" collapsed="false">
      <c r="A6351" s="208" t="str">
        <f aca="false">B6351&amp;" "&amp;C6351&amp;" "&amp;D6351</f>
        <v> 0 Financial</v>
      </c>
      <c r="B6351" s="208" t="str">
        <f aca="false">IF((LEFT(N6351,2)="US"),"US","")</f>
        <v/>
      </c>
      <c r="C6351" s="208" t="n">
        <f aca="false">M6351</f>
        <v>0</v>
      </c>
      <c r="D6351" s="208" t="str">
        <f aca="false">IF(ISNUMBER(FIND("Phy",N6351))=TRUE(),"Physical","Financial")</f>
        <v>Financial</v>
      </c>
      <c r="E6351" s="208" t="e">
        <f aca="false">IF(VLOOKUP(S6351,'DD-Lookup'!$J$6:$L$50,3,FALSE())="Monthly",(YEAR(AC6351)-YEAR(AB6351))*12+MONTH(AC6351)-MONTH(AB6351)+1,(AC6351-AB6351+1))</f>
        <v>#N/A</v>
      </c>
      <c r="F6351" s="239" t="e">
        <f aca="false">E6351*SUM(P6351:Q6351)</f>
        <v>#N/A</v>
      </c>
    </row>
    <row r="6352" customFormat="false" ht="12.75" hidden="false" customHeight="false" outlineLevel="0" collapsed="false">
      <c r="A6352" s="208" t="str">
        <f aca="false">B6352&amp;" "&amp;C6352&amp;" "&amp;D6352</f>
        <v> 0 Financial</v>
      </c>
      <c r="B6352" s="208" t="str">
        <f aca="false">IF((LEFT(N6352,2)="US"),"US","")</f>
        <v/>
      </c>
      <c r="C6352" s="208" t="n">
        <f aca="false">M6352</f>
        <v>0</v>
      </c>
      <c r="D6352" s="208" t="str">
        <f aca="false">IF(ISNUMBER(FIND("Phy",N6352))=TRUE(),"Physical","Financial")</f>
        <v>Financial</v>
      </c>
      <c r="E6352" s="208" t="e">
        <f aca="false">IF(VLOOKUP(S6352,'DD-Lookup'!$J$6:$L$50,3,FALSE())="Monthly",(YEAR(AC6352)-YEAR(AB6352))*12+MONTH(AC6352)-MONTH(AB6352)+1,(AC6352-AB6352+1))</f>
        <v>#N/A</v>
      </c>
      <c r="F6352" s="239" t="e">
        <f aca="false">E6352*SUM(P6352:Q6352)</f>
        <v>#N/A</v>
      </c>
    </row>
    <row r="6353" customFormat="false" ht="12.75" hidden="false" customHeight="false" outlineLevel="0" collapsed="false">
      <c r="A6353" s="208" t="str">
        <f aca="false">B6353&amp;" "&amp;C6353&amp;" "&amp;D6353</f>
        <v> 0 Financial</v>
      </c>
      <c r="B6353" s="208" t="str">
        <f aca="false">IF((LEFT(N6353,2)="US"),"US","")</f>
        <v/>
      </c>
      <c r="C6353" s="208" t="n">
        <f aca="false">M6353</f>
        <v>0</v>
      </c>
      <c r="D6353" s="208" t="str">
        <f aca="false">IF(ISNUMBER(FIND("Phy",N6353))=TRUE(),"Physical","Financial")</f>
        <v>Financial</v>
      </c>
      <c r="E6353" s="208" t="e">
        <f aca="false">IF(VLOOKUP(S6353,'DD-Lookup'!$J$6:$L$50,3,FALSE())="Monthly",(YEAR(AC6353)-YEAR(AB6353))*12+MONTH(AC6353)-MONTH(AB6353)+1,(AC6353-AB6353+1))</f>
        <v>#N/A</v>
      </c>
      <c r="F6353" s="239" t="e">
        <f aca="false">E6353*SUM(P6353:Q6353)</f>
        <v>#N/A</v>
      </c>
    </row>
    <row r="6354" customFormat="false" ht="12.75" hidden="false" customHeight="false" outlineLevel="0" collapsed="false">
      <c r="A6354" s="208" t="str">
        <f aca="false">B6354&amp;" "&amp;C6354&amp;" "&amp;D6354</f>
        <v> 0 Financial</v>
      </c>
      <c r="B6354" s="208" t="str">
        <f aca="false">IF((LEFT(N6354,2)="US"),"US","")</f>
        <v/>
      </c>
      <c r="C6354" s="208" t="n">
        <f aca="false">M6354</f>
        <v>0</v>
      </c>
      <c r="D6354" s="208" t="str">
        <f aca="false">IF(ISNUMBER(FIND("Phy",N6354))=TRUE(),"Physical","Financial")</f>
        <v>Financial</v>
      </c>
      <c r="E6354" s="208" t="e">
        <f aca="false">IF(VLOOKUP(S6354,'DD-Lookup'!$J$6:$L$50,3,FALSE())="Monthly",(YEAR(AC6354)-YEAR(AB6354))*12+MONTH(AC6354)-MONTH(AB6354)+1,(AC6354-AB6354+1))</f>
        <v>#N/A</v>
      </c>
      <c r="F6354" s="239" t="e">
        <f aca="false">E6354*SUM(P6354:Q6354)</f>
        <v>#N/A</v>
      </c>
    </row>
    <row r="6355" customFormat="false" ht="12.75" hidden="false" customHeight="false" outlineLevel="0" collapsed="false">
      <c r="A6355" s="208" t="str">
        <f aca="false">B6355&amp;" "&amp;C6355&amp;" "&amp;D6355</f>
        <v> 0 Financial</v>
      </c>
      <c r="B6355" s="208" t="str">
        <f aca="false">IF((LEFT(N6355,2)="US"),"US","")</f>
        <v/>
      </c>
      <c r="C6355" s="208" t="n">
        <f aca="false">M6355</f>
        <v>0</v>
      </c>
      <c r="D6355" s="208" t="str">
        <f aca="false">IF(ISNUMBER(FIND("Phy",N6355))=TRUE(),"Physical","Financial")</f>
        <v>Financial</v>
      </c>
      <c r="E6355" s="208" t="e">
        <f aca="false">IF(VLOOKUP(S6355,'DD-Lookup'!$J$6:$L$50,3,FALSE())="Monthly",(YEAR(AC6355)-YEAR(AB6355))*12+MONTH(AC6355)-MONTH(AB6355)+1,(AC6355-AB6355+1))</f>
        <v>#N/A</v>
      </c>
      <c r="F6355" s="239" t="e">
        <f aca="false">E6355*SUM(P6355:Q6355)</f>
        <v>#N/A</v>
      </c>
    </row>
    <row r="6356" customFormat="false" ht="12.75" hidden="false" customHeight="false" outlineLevel="0" collapsed="false">
      <c r="A6356" s="208" t="str">
        <f aca="false">B6356&amp;" "&amp;C6356&amp;" "&amp;D6356</f>
        <v> 0 Financial</v>
      </c>
      <c r="B6356" s="208" t="str">
        <f aca="false">IF((LEFT(N6356,2)="US"),"US","")</f>
        <v/>
      </c>
      <c r="C6356" s="208" t="n">
        <f aca="false">M6356</f>
        <v>0</v>
      </c>
      <c r="D6356" s="208" t="str">
        <f aca="false">IF(ISNUMBER(FIND("Phy",N6356))=TRUE(),"Physical","Financial")</f>
        <v>Financial</v>
      </c>
      <c r="E6356" s="208" t="e">
        <f aca="false">IF(VLOOKUP(S6356,'DD-Lookup'!$J$6:$L$50,3,FALSE())="Monthly",(YEAR(AC6356)-YEAR(AB6356))*12+MONTH(AC6356)-MONTH(AB6356)+1,(AC6356-AB6356+1))</f>
        <v>#N/A</v>
      </c>
      <c r="F6356" s="239" t="e">
        <f aca="false">E6356*SUM(P6356:Q6356)</f>
        <v>#N/A</v>
      </c>
    </row>
    <row r="6357" customFormat="false" ht="12.75" hidden="false" customHeight="false" outlineLevel="0" collapsed="false">
      <c r="A6357" s="208" t="str">
        <f aca="false">B6357&amp;" "&amp;C6357&amp;" "&amp;D6357</f>
        <v> 0 Financial</v>
      </c>
      <c r="B6357" s="208" t="str">
        <f aca="false">IF((LEFT(N6357,2)="US"),"US","")</f>
        <v/>
      </c>
      <c r="C6357" s="208" t="n">
        <f aca="false">M6357</f>
        <v>0</v>
      </c>
      <c r="D6357" s="208" t="str">
        <f aca="false">IF(ISNUMBER(FIND("Phy",N6357))=TRUE(),"Physical","Financial")</f>
        <v>Financial</v>
      </c>
      <c r="E6357" s="208" t="e">
        <f aca="false">IF(VLOOKUP(S6357,'DD-Lookup'!$J$6:$L$50,3,FALSE())="Monthly",(YEAR(AC6357)-YEAR(AB6357))*12+MONTH(AC6357)-MONTH(AB6357)+1,(AC6357-AB6357+1))</f>
        <v>#N/A</v>
      </c>
      <c r="F6357" s="239" t="e">
        <f aca="false">E6357*SUM(P6357:Q6357)</f>
        <v>#N/A</v>
      </c>
    </row>
    <row r="6358" customFormat="false" ht="12.75" hidden="false" customHeight="false" outlineLevel="0" collapsed="false">
      <c r="A6358" s="208" t="str">
        <f aca="false">B6358&amp;" "&amp;C6358&amp;" "&amp;D6358</f>
        <v> 0 Financial</v>
      </c>
      <c r="B6358" s="208" t="str">
        <f aca="false">IF((LEFT(N6358,2)="US"),"US","")</f>
        <v/>
      </c>
      <c r="C6358" s="208" t="n">
        <f aca="false">M6358</f>
        <v>0</v>
      </c>
      <c r="D6358" s="208" t="str">
        <f aca="false">IF(ISNUMBER(FIND("Phy",N6358))=TRUE(),"Physical","Financial")</f>
        <v>Financial</v>
      </c>
      <c r="E6358" s="208" t="e">
        <f aca="false">IF(VLOOKUP(S6358,'DD-Lookup'!$J$6:$L$50,3,FALSE())="Monthly",(YEAR(AC6358)-YEAR(AB6358))*12+MONTH(AC6358)-MONTH(AB6358)+1,(AC6358-AB6358+1))</f>
        <v>#N/A</v>
      </c>
      <c r="F6358" s="239" t="e">
        <f aca="false">E6358*SUM(P6358:Q6358)</f>
        <v>#N/A</v>
      </c>
    </row>
    <row r="6359" customFormat="false" ht="12.75" hidden="false" customHeight="false" outlineLevel="0" collapsed="false">
      <c r="A6359" s="208" t="str">
        <f aca="false">B6359&amp;" "&amp;C6359&amp;" "&amp;D6359</f>
        <v> 0 Financial</v>
      </c>
      <c r="B6359" s="208" t="str">
        <f aca="false">IF((LEFT(N6359,2)="US"),"US","")</f>
        <v/>
      </c>
      <c r="C6359" s="208" t="n">
        <f aca="false">M6359</f>
        <v>0</v>
      </c>
      <c r="D6359" s="208" t="str">
        <f aca="false">IF(ISNUMBER(FIND("Phy",N6359))=TRUE(),"Physical","Financial")</f>
        <v>Financial</v>
      </c>
      <c r="E6359" s="208" t="e">
        <f aca="false">IF(VLOOKUP(S6359,'DD-Lookup'!$J$6:$L$50,3,FALSE())="Monthly",(YEAR(AC6359)-YEAR(AB6359))*12+MONTH(AC6359)-MONTH(AB6359)+1,(AC6359-AB6359+1))</f>
        <v>#N/A</v>
      </c>
      <c r="F6359" s="239" t="e">
        <f aca="false">E6359*SUM(P6359:Q6359)</f>
        <v>#N/A</v>
      </c>
    </row>
    <row r="6360" customFormat="false" ht="12.75" hidden="false" customHeight="false" outlineLevel="0" collapsed="false">
      <c r="A6360" s="208" t="str">
        <f aca="false">B6360&amp;" "&amp;C6360&amp;" "&amp;D6360</f>
        <v> 0 Financial</v>
      </c>
      <c r="B6360" s="208" t="str">
        <f aca="false">IF((LEFT(N6360,2)="US"),"US","")</f>
        <v/>
      </c>
      <c r="C6360" s="208" t="n">
        <f aca="false">M6360</f>
        <v>0</v>
      </c>
      <c r="D6360" s="208" t="str">
        <f aca="false">IF(ISNUMBER(FIND("Phy",N6360))=TRUE(),"Physical","Financial")</f>
        <v>Financial</v>
      </c>
      <c r="E6360" s="208" t="e">
        <f aca="false">IF(VLOOKUP(S6360,'DD-Lookup'!$J$6:$L$50,3,FALSE())="Monthly",(YEAR(AC6360)-YEAR(AB6360))*12+MONTH(AC6360)-MONTH(AB6360)+1,(AC6360-AB6360+1))</f>
        <v>#N/A</v>
      </c>
      <c r="F6360" s="239" t="e">
        <f aca="false">E6360*SUM(P6360:Q6360)</f>
        <v>#N/A</v>
      </c>
    </row>
    <row r="6361" customFormat="false" ht="12.75" hidden="false" customHeight="false" outlineLevel="0" collapsed="false">
      <c r="A6361" s="208" t="str">
        <f aca="false">B6361&amp;" "&amp;C6361&amp;" "&amp;D6361</f>
        <v> 0 Financial</v>
      </c>
      <c r="B6361" s="208" t="str">
        <f aca="false">IF((LEFT(N6361,2)="US"),"US","")</f>
        <v/>
      </c>
      <c r="C6361" s="208" t="n">
        <f aca="false">M6361</f>
        <v>0</v>
      </c>
      <c r="D6361" s="208" t="str">
        <f aca="false">IF(ISNUMBER(FIND("Phy",N6361))=TRUE(),"Physical","Financial")</f>
        <v>Financial</v>
      </c>
      <c r="E6361" s="208" t="e">
        <f aca="false">IF(VLOOKUP(S6361,'DD-Lookup'!$J$6:$L$50,3,FALSE())="Monthly",(YEAR(AC6361)-YEAR(AB6361))*12+MONTH(AC6361)-MONTH(AB6361)+1,(AC6361-AB6361+1))</f>
        <v>#N/A</v>
      </c>
      <c r="F6361" s="239" t="e">
        <f aca="false">E6361*SUM(P6361:Q6361)</f>
        <v>#N/A</v>
      </c>
    </row>
    <row r="6362" customFormat="false" ht="12.75" hidden="false" customHeight="false" outlineLevel="0" collapsed="false">
      <c r="A6362" s="208" t="str">
        <f aca="false">B6362&amp;" "&amp;C6362&amp;" "&amp;D6362</f>
        <v> 0 Financial</v>
      </c>
      <c r="B6362" s="208" t="str">
        <f aca="false">IF((LEFT(N6362,2)="US"),"US","")</f>
        <v/>
      </c>
      <c r="C6362" s="208" t="n">
        <f aca="false">M6362</f>
        <v>0</v>
      </c>
      <c r="D6362" s="208" t="str">
        <f aca="false">IF(ISNUMBER(FIND("Phy",N6362))=TRUE(),"Physical","Financial")</f>
        <v>Financial</v>
      </c>
      <c r="E6362" s="208" t="e">
        <f aca="false">IF(VLOOKUP(S6362,'DD-Lookup'!$J$6:$L$50,3,FALSE())="Monthly",(YEAR(AC6362)-YEAR(AB6362))*12+MONTH(AC6362)-MONTH(AB6362)+1,(AC6362-AB6362+1))</f>
        <v>#N/A</v>
      </c>
      <c r="F6362" s="239" t="e">
        <f aca="false">E6362*SUM(P6362:Q6362)</f>
        <v>#N/A</v>
      </c>
    </row>
    <row r="6363" customFormat="false" ht="12.75" hidden="false" customHeight="false" outlineLevel="0" collapsed="false">
      <c r="A6363" s="208" t="str">
        <f aca="false">B6363&amp;" "&amp;C6363&amp;" "&amp;D6363</f>
        <v> 0 Financial</v>
      </c>
      <c r="B6363" s="208" t="str">
        <f aca="false">IF((LEFT(N6363,2)="US"),"US","")</f>
        <v/>
      </c>
      <c r="C6363" s="208" t="n">
        <f aca="false">M6363</f>
        <v>0</v>
      </c>
      <c r="D6363" s="208" t="str">
        <f aca="false">IF(ISNUMBER(FIND("Phy",N6363))=TRUE(),"Physical","Financial")</f>
        <v>Financial</v>
      </c>
      <c r="E6363" s="208" t="e">
        <f aca="false">IF(VLOOKUP(S6363,'DD-Lookup'!$J$6:$L$50,3,FALSE())="Monthly",(YEAR(AC6363)-YEAR(AB6363))*12+MONTH(AC6363)-MONTH(AB6363)+1,(AC6363-AB6363+1))</f>
        <v>#N/A</v>
      </c>
      <c r="F6363" s="239" t="e">
        <f aca="false">E6363*SUM(P6363:Q6363)</f>
        <v>#N/A</v>
      </c>
    </row>
    <row r="6364" customFormat="false" ht="12.75" hidden="false" customHeight="false" outlineLevel="0" collapsed="false">
      <c r="A6364" s="208" t="str">
        <f aca="false">B6364&amp;" "&amp;C6364&amp;" "&amp;D6364</f>
        <v> 0 Financial</v>
      </c>
      <c r="B6364" s="208" t="str">
        <f aca="false">IF((LEFT(N6364,2)="US"),"US","")</f>
        <v/>
      </c>
      <c r="C6364" s="208" t="n">
        <f aca="false">M6364</f>
        <v>0</v>
      </c>
      <c r="D6364" s="208" t="str">
        <f aca="false">IF(ISNUMBER(FIND("Phy",N6364))=TRUE(),"Physical","Financial")</f>
        <v>Financial</v>
      </c>
      <c r="E6364" s="208" t="e">
        <f aca="false">IF(VLOOKUP(S6364,'DD-Lookup'!$J$6:$L$50,3,FALSE())="Monthly",(YEAR(AC6364)-YEAR(AB6364))*12+MONTH(AC6364)-MONTH(AB6364)+1,(AC6364-AB6364+1))</f>
        <v>#N/A</v>
      </c>
      <c r="F6364" s="239" t="e">
        <f aca="false">E6364*SUM(P6364:Q6364)</f>
        <v>#N/A</v>
      </c>
    </row>
    <row r="6365" customFormat="false" ht="12.75" hidden="false" customHeight="false" outlineLevel="0" collapsed="false">
      <c r="A6365" s="208" t="str">
        <f aca="false">B6365&amp;" "&amp;C6365&amp;" "&amp;D6365</f>
        <v> 0 Financial</v>
      </c>
      <c r="B6365" s="208" t="str">
        <f aca="false">IF((LEFT(N6365,2)="US"),"US","")</f>
        <v/>
      </c>
      <c r="C6365" s="208" t="n">
        <f aca="false">M6365</f>
        <v>0</v>
      </c>
      <c r="D6365" s="208" t="str">
        <f aca="false">IF(ISNUMBER(FIND("Phy",N6365))=TRUE(),"Physical","Financial")</f>
        <v>Financial</v>
      </c>
      <c r="E6365" s="208" t="e">
        <f aca="false">IF(VLOOKUP(S6365,'DD-Lookup'!$J$6:$L$50,3,FALSE())="Monthly",(YEAR(AC6365)-YEAR(AB6365))*12+MONTH(AC6365)-MONTH(AB6365)+1,(AC6365-AB6365+1))</f>
        <v>#N/A</v>
      </c>
      <c r="F6365" s="239" t="e">
        <f aca="false">E6365*SUM(P6365:Q6365)</f>
        <v>#N/A</v>
      </c>
    </row>
    <row r="6366" customFormat="false" ht="12.75" hidden="false" customHeight="false" outlineLevel="0" collapsed="false">
      <c r="A6366" s="208" t="str">
        <f aca="false">B6366&amp;" "&amp;C6366&amp;" "&amp;D6366</f>
        <v> 0 Financial</v>
      </c>
      <c r="B6366" s="208" t="str">
        <f aca="false">IF((LEFT(N6366,2)="US"),"US","")</f>
        <v/>
      </c>
      <c r="C6366" s="208" t="n">
        <f aca="false">M6366</f>
        <v>0</v>
      </c>
      <c r="D6366" s="208" t="str">
        <f aca="false">IF(ISNUMBER(FIND("Phy",N6366))=TRUE(),"Physical","Financial")</f>
        <v>Financial</v>
      </c>
      <c r="E6366" s="208" t="e">
        <f aca="false">IF(VLOOKUP(S6366,'DD-Lookup'!$J$6:$L$50,3,FALSE())="Monthly",(YEAR(AC6366)-YEAR(AB6366))*12+MONTH(AC6366)-MONTH(AB6366)+1,(AC6366-AB6366+1))</f>
        <v>#N/A</v>
      </c>
      <c r="F6366" s="239" t="e">
        <f aca="false">E6366*SUM(P6366:Q6366)</f>
        <v>#N/A</v>
      </c>
    </row>
    <row r="6367" customFormat="false" ht="12.75" hidden="false" customHeight="false" outlineLevel="0" collapsed="false">
      <c r="A6367" s="208" t="str">
        <f aca="false">B6367&amp;" "&amp;C6367&amp;" "&amp;D6367</f>
        <v> 0 Financial</v>
      </c>
      <c r="B6367" s="208" t="str">
        <f aca="false">IF((LEFT(N6367,2)="US"),"US","")</f>
        <v/>
      </c>
      <c r="C6367" s="208" t="n">
        <f aca="false">M6367</f>
        <v>0</v>
      </c>
      <c r="D6367" s="208" t="str">
        <f aca="false">IF(ISNUMBER(FIND("Phy",N6367))=TRUE(),"Physical","Financial")</f>
        <v>Financial</v>
      </c>
      <c r="E6367" s="208" t="e">
        <f aca="false">IF(VLOOKUP(S6367,'DD-Lookup'!$J$6:$L$50,3,FALSE())="Monthly",(YEAR(AC6367)-YEAR(AB6367))*12+MONTH(AC6367)-MONTH(AB6367)+1,(AC6367-AB6367+1))</f>
        <v>#N/A</v>
      </c>
      <c r="F6367" s="239" t="e">
        <f aca="false">E6367*SUM(P6367:Q6367)</f>
        <v>#N/A</v>
      </c>
    </row>
    <row r="6368" customFormat="false" ht="12.75" hidden="false" customHeight="false" outlineLevel="0" collapsed="false">
      <c r="A6368" s="208" t="str">
        <f aca="false">B6368&amp;" "&amp;C6368&amp;" "&amp;D6368</f>
        <v> 0 Financial</v>
      </c>
      <c r="B6368" s="208" t="str">
        <f aca="false">IF((LEFT(N6368,2)="US"),"US","")</f>
        <v/>
      </c>
      <c r="C6368" s="208" t="n">
        <f aca="false">M6368</f>
        <v>0</v>
      </c>
      <c r="D6368" s="208" t="str">
        <f aca="false">IF(ISNUMBER(FIND("Phy",N6368))=TRUE(),"Physical","Financial")</f>
        <v>Financial</v>
      </c>
      <c r="E6368" s="208" t="e">
        <f aca="false">IF(VLOOKUP(S6368,'DD-Lookup'!$J$6:$L$50,3,FALSE())="Monthly",(YEAR(AC6368)-YEAR(AB6368))*12+MONTH(AC6368)-MONTH(AB6368)+1,(AC6368-AB6368+1))</f>
        <v>#N/A</v>
      </c>
      <c r="F6368" s="239" t="e">
        <f aca="false">E6368*SUM(P6368:Q6368)</f>
        <v>#N/A</v>
      </c>
    </row>
    <row r="6369" customFormat="false" ht="12.75" hidden="false" customHeight="false" outlineLevel="0" collapsed="false">
      <c r="A6369" s="208" t="str">
        <f aca="false">B6369&amp;" "&amp;C6369&amp;" "&amp;D6369</f>
        <v> 0 Financial</v>
      </c>
      <c r="B6369" s="208" t="str">
        <f aca="false">IF((LEFT(N6369,2)="US"),"US","")</f>
        <v/>
      </c>
      <c r="C6369" s="208" t="n">
        <f aca="false">M6369</f>
        <v>0</v>
      </c>
      <c r="D6369" s="208" t="str">
        <f aca="false">IF(ISNUMBER(FIND("Phy",N6369))=TRUE(),"Physical","Financial")</f>
        <v>Financial</v>
      </c>
      <c r="E6369" s="208" t="e">
        <f aca="false">IF(VLOOKUP(S6369,'DD-Lookup'!$J$6:$L$50,3,FALSE())="Monthly",(YEAR(AC6369)-YEAR(AB6369))*12+MONTH(AC6369)-MONTH(AB6369)+1,(AC6369-AB6369+1))</f>
        <v>#N/A</v>
      </c>
      <c r="F6369" s="239" t="e">
        <f aca="false">E6369*SUM(P6369:Q6369)</f>
        <v>#N/A</v>
      </c>
    </row>
    <row r="6370" customFormat="false" ht="12.75" hidden="false" customHeight="false" outlineLevel="0" collapsed="false">
      <c r="A6370" s="208" t="str">
        <f aca="false">B6370&amp;" "&amp;C6370&amp;" "&amp;D6370</f>
        <v> 0 Financial</v>
      </c>
      <c r="B6370" s="208" t="str">
        <f aca="false">IF((LEFT(N6370,2)="US"),"US","")</f>
        <v/>
      </c>
      <c r="C6370" s="208" t="n">
        <f aca="false">M6370</f>
        <v>0</v>
      </c>
      <c r="D6370" s="208" t="str">
        <f aca="false">IF(ISNUMBER(FIND("Phy",N6370))=TRUE(),"Physical","Financial")</f>
        <v>Financial</v>
      </c>
      <c r="E6370" s="208" t="e">
        <f aca="false">IF(VLOOKUP(S6370,'DD-Lookup'!$J$6:$L$50,3,FALSE())="Monthly",(YEAR(AC6370)-YEAR(AB6370))*12+MONTH(AC6370)-MONTH(AB6370)+1,(AC6370-AB6370+1))</f>
        <v>#N/A</v>
      </c>
      <c r="F6370" s="239" t="e">
        <f aca="false">E6370*SUM(P6370:Q6370)</f>
        <v>#N/A</v>
      </c>
    </row>
    <row r="6371" customFormat="false" ht="12.75" hidden="false" customHeight="false" outlineLevel="0" collapsed="false">
      <c r="A6371" s="208" t="str">
        <f aca="false">B6371&amp;" "&amp;C6371&amp;" "&amp;D6371</f>
        <v> 0 Financial</v>
      </c>
      <c r="B6371" s="208" t="str">
        <f aca="false">IF((LEFT(N6371,2)="US"),"US","")</f>
        <v/>
      </c>
      <c r="C6371" s="208" t="n">
        <f aca="false">M6371</f>
        <v>0</v>
      </c>
      <c r="D6371" s="208" t="str">
        <f aca="false">IF(ISNUMBER(FIND("Phy",N6371))=TRUE(),"Physical","Financial")</f>
        <v>Financial</v>
      </c>
      <c r="E6371" s="208" t="e">
        <f aca="false">IF(VLOOKUP(S6371,'DD-Lookup'!$J$6:$L$50,3,FALSE())="Monthly",(YEAR(AC6371)-YEAR(AB6371))*12+MONTH(AC6371)-MONTH(AB6371)+1,(AC6371-AB6371+1))</f>
        <v>#N/A</v>
      </c>
      <c r="F6371" s="239" t="e">
        <f aca="false">E6371*SUM(P6371:Q6371)</f>
        <v>#N/A</v>
      </c>
    </row>
    <row r="6372" customFormat="false" ht="12.75" hidden="false" customHeight="false" outlineLevel="0" collapsed="false">
      <c r="A6372" s="208" t="str">
        <f aca="false">B6372&amp;" "&amp;C6372&amp;" "&amp;D6372</f>
        <v> 0 Financial</v>
      </c>
      <c r="B6372" s="208" t="str">
        <f aca="false">IF((LEFT(N6372,2)="US"),"US","")</f>
        <v/>
      </c>
      <c r="C6372" s="208" t="n">
        <f aca="false">M6372</f>
        <v>0</v>
      </c>
      <c r="D6372" s="208" t="str">
        <f aca="false">IF(ISNUMBER(FIND("Phy",N6372))=TRUE(),"Physical","Financial")</f>
        <v>Financial</v>
      </c>
      <c r="E6372" s="208" t="e">
        <f aca="false">IF(VLOOKUP(S6372,'DD-Lookup'!$J$6:$L$50,3,FALSE())="Monthly",(YEAR(AC6372)-YEAR(AB6372))*12+MONTH(AC6372)-MONTH(AB6372)+1,(AC6372-AB6372+1))</f>
        <v>#N/A</v>
      </c>
      <c r="F6372" s="239" t="e">
        <f aca="false">E6372*SUM(P6372:Q6372)</f>
        <v>#N/A</v>
      </c>
    </row>
    <row r="6373" customFormat="false" ht="12.75" hidden="false" customHeight="false" outlineLevel="0" collapsed="false">
      <c r="A6373" s="208" t="str">
        <f aca="false">B6373&amp;" "&amp;C6373&amp;" "&amp;D6373</f>
        <v> 0 Financial</v>
      </c>
      <c r="B6373" s="208" t="str">
        <f aca="false">IF((LEFT(N6373,2)="US"),"US","")</f>
        <v/>
      </c>
      <c r="C6373" s="208" t="n">
        <f aca="false">M6373</f>
        <v>0</v>
      </c>
      <c r="D6373" s="208" t="str">
        <f aca="false">IF(ISNUMBER(FIND("Phy",N6373))=TRUE(),"Physical","Financial")</f>
        <v>Financial</v>
      </c>
      <c r="E6373" s="208" t="e">
        <f aca="false">IF(VLOOKUP(S6373,'DD-Lookup'!$J$6:$L$50,3,FALSE())="Monthly",(YEAR(AC6373)-YEAR(AB6373))*12+MONTH(AC6373)-MONTH(AB6373)+1,(AC6373-AB6373+1))</f>
        <v>#N/A</v>
      </c>
      <c r="F6373" s="239" t="e">
        <f aca="false">E6373*SUM(P6373:Q6373)</f>
        <v>#N/A</v>
      </c>
    </row>
    <row r="6374" customFormat="false" ht="12.75" hidden="false" customHeight="false" outlineLevel="0" collapsed="false">
      <c r="A6374" s="208" t="str">
        <f aca="false">B6374&amp;" "&amp;C6374&amp;" "&amp;D6374</f>
        <v> 0 Financial</v>
      </c>
      <c r="B6374" s="208" t="str">
        <f aca="false">IF((LEFT(N6374,2)="US"),"US","")</f>
        <v/>
      </c>
      <c r="C6374" s="208" t="n">
        <f aca="false">M6374</f>
        <v>0</v>
      </c>
      <c r="D6374" s="208" t="str">
        <f aca="false">IF(ISNUMBER(FIND("Phy",N6374))=TRUE(),"Physical","Financial")</f>
        <v>Financial</v>
      </c>
      <c r="E6374" s="208" t="e">
        <f aca="false">IF(VLOOKUP(S6374,'DD-Lookup'!$J$6:$L$50,3,FALSE())="Monthly",(YEAR(AC6374)-YEAR(AB6374))*12+MONTH(AC6374)-MONTH(AB6374)+1,(AC6374-AB6374+1))</f>
        <v>#N/A</v>
      </c>
      <c r="F6374" s="239" t="e">
        <f aca="false">E6374*SUM(P6374:Q6374)</f>
        <v>#N/A</v>
      </c>
    </row>
    <row r="6375" customFormat="false" ht="12.75" hidden="false" customHeight="false" outlineLevel="0" collapsed="false">
      <c r="A6375" s="208" t="str">
        <f aca="false">B6375&amp;" "&amp;C6375&amp;" "&amp;D6375</f>
        <v> 0 Financial</v>
      </c>
      <c r="B6375" s="208" t="str">
        <f aca="false">IF((LEFT(N6375,2)="US"),"US","")</f>
        <v/>
      </c>
      <c r="C6375" s="208" t="n">
        <f aca="false">M6375</f>
        <v>0</v>
      </c>
      <c r="D6375" s="208" t="str">
        <f aca="false">IF(ISNUMBER(FIND("Phy",N6375))=TRUE(),"Physical","Financial")</f>
        <v>Financial</v>
      </c>
      <c r="E6375" s="208" t="e">
        <f aca="false">IF(VLOOKUP(S6375,'DD-Lookup'!$J$6:$L$50,3,FALSE())="Monthly",(YEAR(AC6375)-YEAR(AB6375))*12+MONTH(AC6375)-MONTH(AB6375)+1,(AC6375-AB6375+1))</f>
        <v>#N/A</v>
      </c>
      <c r="F6375" s="239" t="e">
        <f aca="false">E6375*SUM(P6375:Q6375)</f>
        <v>#N/A</v>
      </c>
    </row>
    <row r="6376" customFormat="false" ht="12.75" hidden="false" customHeight="false" outlineLevel="0" collapsed="false">
      <c r="A6376" s="208" t="str">
        <f aca="false">B6376&amp;" "&amp;C6376&amp;" "&amp;D6376</f>
        <v> 0 Financial</v>
      </c>
      <c r="B6376" s="208" t="str">
        <f aca="false">IF((LEFT(N6376,2)="US"),"US","")</f>
        <v/>
      </c>
      <c r="C6376" s="208" t="n">
        <f aca="false">M6376</f>
        <v>0</v>
      </c>
      <c r="D6376" s="208" t="str">
        <f aca="false">IF(ISNUMBER(FIND("Phy",N6376))=TRUE(),"Physical","Financial")</f>
        <v>Financial</v>
      </c>
      <c r="E6376" s="208" t="e">
        <f aca="false">IF(VLOOKUP(S6376,'DD-Lookup'!$J$6:$L$50,3,FALSE())="Monthly",(YEAR(AC6376)-YEAR(AB6376))*12+MONTH(AC6376)-MONTH(AB6376)+1,(AC6376-AB6376+1))</f>
        <v>#N/A</v>
      </c>
      <c r="F6376" s="239" t="e">
        <f aca="false">E6376*SUM(P6376:Q6376)</f>
        <v>#N/A</v>
      </c>
    </row>
    <row r="6377" customFormat="false" ht="12.75" hidden="false" customHeight="false" outlineLevel="0" collapsed="false">
      <c r="A6377" s="208" t="str">
        <f aca="false">B6377&amp;" "&amp;C6377&amp;" "&amp;D6377</f>
        <v> 0 Financial</v>
      </c>
      <c r="B6377" s="208" t="str">
        <f aca="false">IF((LEFT(N6377,2)="US"),"US","")</f>
        <v/>
      </c>
      <c r="C6377" s="208" t="n">
        <f aca="false">M6377</f>
        <v>0</v>
      </c>
      <c r="D6377" s="208" t="str">
        <f aca="false">IF(ISNUMBER(FIND("Phy",N6377))=TRUE(),"Physical","Financial")</f>
        <v>Financial</v>
      </c>
      <c r="E6377" s="208" t="e">
        <f aca="false">IF(VLOOKUP(S6377,'DD-Lookup'!$J$6:$L$50,3,FALSE())="Monthly",(YEAR(AC6377)-YEAR(AB6377))*12+MONTH(AC6377)-MONTH(AB6377)+1,(AC6377-AB6377+1))</f>
        <v>#N/A</v>
      </c>
      <c r="F6377" s="239" t="e">
        <f aca="false">E6377*SUM(P6377:Q6377)</f>
        <v>#N/A</v>
      </c>
    </row>
    <row r="6378" customFormat="false" ht="12.75" hidden="false" customHeight="false" outlineLevel="0" collapsed="false">
      <c r="A6378" s="208" t="str">
        <f aca="false">B6378&amp;" "&amp;C6378&amp;" "&amp;D6378</f>
        <v> 0 Financial</v>
      </c>
      <c r="B6378" s="208" t="str">
        <f aca="false">IF((LEFT(N6378,2)="US"),"US","")</f>
        <v/>
      </c>
      <c r="C6378" s="208" t="n">
        <f aca="false">M6378</f>
        <v>0</v>
      </c>
      <c r="D6378" s="208" t="str">
        <f aca="false">IF(ISNUMBER(FIND("Phy",N6378))=TRUE(),"Physical","Financial")</f>
        <v>Financial</v>
      </c>
      <c r="E6378" s="208" t="e">
        <f aca="false">IF(VLOOKUP(S6378,'DD-Lookup'!$J$6:$L$50,3,FALSE())="Monthly",(YEAR(AC6378)-YEAR(AB6378))*12+MONTH(AC6378)-MONTH(AB6378)+1,(AC6378-AB6378+1))</f>
        <v>#N/A</v>
      </c>
      <c r="F6378" s="239" t="e">
        <f aca="false">E6378*SUM(P6378:Q6378)</f>
        <v>#N/A</v>
      </c>
    </row>
    <row r="6379" customFormat="false" ht="12.75" hidden="false" customHeight="false" outlineLevel="0" collapsed="false">
      <c r="A6379" s="208" t="str">
        <f aca="false">B6379&amp;" "&amp;C6379&amp;" "&amp;D6379</f>
        <v> 0 Financial</v>
      </c>
      <c r="B6379" s="208" t="str">
        <f aca="false">IF((LEFT(N6379,2)="US"),"US","")</f>
        <v/>
      </c>
      <c r="C6379" s="208" t="n">
        <f aca="false">M6379</f>
        <v>0</v>
      </c>
      <c r="D6379" s="208" t="str">
        <f aca="false">IF(ISNUMBER(FIND("Phy",N6379))=TRUE(),"Physical","Financial")</f>
        <v>Financial</v>
      </c>
      <c r="E6379" s="208" t="e">
        <f aca="false">IF(VLOOKUP(S6379,'DD-Lookup'!$J$6:$L$50,3,FALSE())="Monthly",(YEAR(AC6379)-YEAR(AB6379))*12+MONTH(AC6379)-MONTH(AB6379)+1,(AC6379-AB6379+1))</f>
        <v>#N/A</v>
      </c>
      <c r="F6379" s="239" t="e">
        <f aca="false">E6379*SUM(P6379:Q6379)</f>
        <v>#N/A</v>
      </c>
    </row>
    <row r="6380" customFormat="false" ht="12.75" hidden="false" customHeight="false" outlineLevel="0" collapsed="false">
      <c r="A6380" s="208" t="str">
        <f aca="false">B6380&amp;" "&amp;C6380&amp;" "&amp;D6380</f>
        <v> 0 Financial</v>
      </c>
      <c r="B6380" s="208" t="str">
        <f aca="false">IF((LEFT(N6380,2)="US"),"US","")</f>
        <v/>
      </c>
      <c r="C6380" s="208" t="n">
        <f aca="false">M6380</f>
        <v>0</v>
      </c>
      <c r="D6380" s="208" t="str">
        <f aca="false">IF(ISNUMBER(FIND("Phy",N6380))=TRUE(),"Physical","Financial")</f>
        <v>Financial</v>
      </c>
      <c r="E6380" s="208" t="e">
        <f aca="false">IF(VLOOKUP(S6380,'DD-Lookup'!$J$6:$L$50,3,FALSE())="Monthly",(YEAR(AC6380)-YEAR(AB6380))*12+MONTH(AC6380)-MONTH(AB6380)+1,(AC6380-AB6380+1))</f>
        <v>#N/A</v>
      </c>
      <c r="F6380" s="239" t="e">
        <f aca="false">E6380*SUM(P6380:Q6380)</f>
        <v>#N/A</v>
      </c>
    </row>
    <row r="6381" customFormat="false" ht="12.75" hidden="false" customHeight="false" outlineLevel="0" collapsed="false">
      <c r="A6381" s="208" t="str">
        <f aca="false">B6381&amp;" "&amp;C6381&amp;" "&amp;D6381</f>
        <v> 0 Financial</v>
      </c>
      <c r="B6381" s="208" t="str">
        <f aca="false">IF((LEFT(N6381,2)="US"),"US","")</f>
        <v/>
      </c>
      <c r="C6381" s="208" t="n">
        <f aca="false">M6381</f>
        <v>0</v>
      </c>
      <c r="D6381" s="208" t="str">
        <f aca="false">IF(ISNUMBER(FIND("Phy",N6381))=TRUE(),"Physical","Financial")</f>
        <v>Financial</v>
      </c>
      <c r="E6381" s="208" t="e">
        <f aca="false">IF(VLOOKUP(S6381,'DD-Lookup'!$J$6:$L$50,3,FALSE())="Monthly",(YEAR(AC6381)-YEAR(AB6381))*12+MONTH(AC6381)-MONTH(AB6381)+1,(AC6381-AB6381+1))</f>
        <v>#N/A</v>
      </c>
      <c r="F6381" s="239" t="e">
        <f aca="false">E6381*SUM(P6381:Q6381)</f>
        <v>#N/A</v>
      </c>
    </row>
    <row r="6382" customFormat="false" ht="12.75" hidden="false" customHeight="false" outlineLevel="0" collapsed="false">
      <c r="A6382" s="208" t="str">
        <f aca="false">B6382&amp;" "&amp;C6382&amp;" "&amp;D6382</f>
        <v> 0 Financial</v>
      </c>
      <c r="B6382" s="208" t="str">
        <f aca="false">IF((LEFT(N6382,2)="US"),"US","")</f>
        <v/>
      </c>
      <c r="C6382" s="208" t="n">
        <f aca="false">M6382</f>
        <v>0</v>
      </c>
      <c r="D6382" s="208" t="str">
        <f aca="false">IF(ISNUMBER(FIND("Phy",N6382))=TRUE(),"Physical","Financial")</f>
        <v>Financial</v>
      </c>
      <c r="E6382" s="208" t="e">
        <f aca="false">IF(VLOOKUP(S6382,'DD-Lookup'!$J$6:$L$50,3,FALSE())="Monthly",(YEAR(AC6382)-YEAR(AB6382))*12+MONTH(AC6382)-MONTH(AB6382)+1,(AC6382-AB6382+1))</f>
        <v>#N/A</v>
      </c>
      <c r="F6382" s="239" t="e">
        <f aca="false">E6382*SUM(P6382:Q6382)</f>
        <v>#N/A</v>
      </c>
    </row>
    <row r="6383" customFormat="false" ht="12.75" hidden="false" customHeight="false" outlineLevel="0" collapsed="false">
      <c r="A6383" s="208" t="str">
        <f aca="false">B6383&amp;" "&amp;C6383&amp;" "&amp;D6383</f>
        <v> 0 Financial</v>
      </c>
      <c r="B6383" s="208" t="str">
        <f aca="false">IF((LEFT(N6383,2)="US"),"US","")</f>
        <v/>
      </c>
      <c r="C6383" s="208" t="n">
        <f aca="false">M6383</f>
        <v>0</v>
      </c>
      <c r="D6383" s="208" t="str">
        <f aca="false">IF(ISNUMBER(FIND("Phy",N6383))=TRUE(),"Physical","Financial")</f>
        <v>Financial</v>
      </c>
      <c r="E6383" s="208" t="e">
        <f aca="false">IF(VLOOKUP(S6383,'DD-Lookup'!$J$6:$L$50,3,FALSE())="Monthly",(YEAR(AC6383)-YEAR(AB6383))*12+MONTH(AC6383)-MONTH(AB6383)+1,(AC6383-AB6383+1))</f>
        <v>#N/A</v>
      </c>
      <c r="F6383" s="239" t="e">
        <f aca="false">E6383*SUM(P6383:Q6383)</f>
        <v>#N/A</v>
      </c>
    </row>
    <row r="6384" customFormat="false" ht="12.75" hidden="false" customHeight="false" outlineLevel="0" collapsed="false">
      <c r="A6384" s="208" t="str">
        <f aca="false">B6384&amp;" "&amp;C6384&amp;" "&amp;D6384</f>
        <v> 0 Financial</v>
      </c>
      <c r="B6384" s="208" t="str">
        <f aca="false">IF((LEFT(N6384,2)="US"),"US","")</f>
        <v/>
      </c>
      <c r="C6384" s="208" t="n">
        <f aca="false">M6384</f>
        <v>0</v>
      </c>
      <c r="D6384" s="208" t="str">
        <f aca="false">IF(ISNUMBER(FIND("Phy",N6384))=TRUE(),"Physical","Financial")</f>
        <v>Financial</v>
      </c>
      <c r="E6384" s="208" t="e">
        <f aca="false">IF(VLOOKUP(S6384,'DD-Lookup'!$J$6:$L$50,3,FALSE())="Monthly",(YEAR(AC6384)-YEAR(AB6384))*12+MONTH(AC6384)-MONTH(AB6384)+1,(AC6384-AB6384+1))</f>
        <v>#N/A</v>
      </c>
      <c r="F6384" s="239" t="e">
        <f aca="false">E6384*SUM(P6384:Q6384)</f>
        <v>#N/A</v>
      </c>
    </row>
    <row r="6385" customFormat="false" ht="12.75" hidden="false" customHeight="false" outlineLevel="0" collapsed="false">
      <c r="A6385" s="208" t="str">
        <f aca="false">B6385&amp;" "&amp;C6385&amp;" "&amp;D6385</f>
        <v> 0 Financial</v>
      </c>
      <c r="B6385" s="208" t="str">
        <f aca="false">IF((LEFT(N6385,2)="US"),"US","")</f>
        <v/>
      </c>
      <c r="C6385" s="208" t="n">
        <f aca="false">M6385</f>
        <v>0</v>
      </c>
      <c r="D6385" s="208" t="str">
        <f aca="false">IF(ISNUMBER(FIND("Phy",N6385))=TRUE(),"Physical","Financial")</f>
        <v>Financial</v>
      </c>
      <c r="E6385" s="208" t="e">
        <f aca="false">IF(VLOOKUP(S6385,'DD-Lookup'!$J$6:$L$50,3,FALSE())="Monthly",(YEAR(AC6385)-YEAR(AB6385))*12+MONTH(AC6385)-MONTH(AB6385)+1,(AC6385-AB6385+1))</f>
        <v>#N/A</v>
      </c>
      <c r="F6385" s="239" t="e">
        <f aca="false">E6385*SUM(P6385:Q6385)</f>
        <v>#N/A</v>
      </c>
    </row>
    <row r="6386" customFormat="false" ht="12.75" hidden="false" customHeight="false" outlineLevel="0" collapsed="false">
      <c r="A6386" s="208" t="str">
        <f aca="false">B6386&amp;" "&amp;C6386&amp;" "&amp;D6386</f>
        <v> 0 Financial</v>
      </c>
      <c r="B6386" s="208" t="str">
        <f aca="false">IF((LEFT(N6386,2)="US"),"US","")</f>
        <v/>
      </c>
      <c r="C6386" s="208" t="n">
        <f aca="false">M6386</f>
        <v>0</v>
      </c>
      <c r="D6386" s="208" t="str">
        <f aca="false">IF(ISNUMBER(FIND("Phy",N6386))=TRUE(),"Physical","Financial")</f>
        <v>Financial</v>
      </c>
      <c r="E6386" s="208" t="e">
        <f aca="false">IF(VLOOKUP(S6386,'DD-Lookup'!$J$6:$L$50,3,FALSE())="Monthly",(YEAR(AC6386)-YEAR(AB6386))*12+MONTH(AC6386)-MONTH(AB6386)+1,(AC6386-AB6386+1))</f>
        <v>#N/A</v>
      </c>
      <c r="F6386" s="239" t="e">
        <f aca="false">E6386*SUM(P6386:Q6386)</f>
        <v>#N/A</v>
      </c>
    </row>
    <row r="6387" customFormat="false" ht="12.75" hidden="false" customHeight="false" outlineLevel="0" collapsed="false">
      <c r="A6387" s="208" t="str">
        <f aca="false">B6387&amp;" "&amp;C6387&amp;" "&amp;D6387</f>
        <v> 0 Financial</v>
      </c>
      <c r="B6387" s="208" t="str">
        <f aca="false">IF((LEFT(N6387,2)="US"),"US","")</f>
        <v/>
      </c>
      <c r="C6387" s="208" t="n">
        <f aca="false">M6387</f>
        <v>0</v>
      </c>
      <c r="D6387" s="208" t="str">
        <f aca="false">IF(ISNUMBER(FIND("Phy",N6387))=TRUE(),"Physical","Financial")</f>
        <v>Financial</v>
      </c>
      <c r="E6387" s="208" t="e">
        <f aca="false">IF(VLOOKUP(S6387,'DD-Lookup'!$J$6:$L$50,3,FALSE())="Monthly",(YEAR(AC6387)-YEAR(AB6387))*12+MONTH(AC6387)-MONTH(AB6387)+1,(AC6387-AB6387+1))</f>
        <v>#N/A</v>
      </c>
      <c r="F6387" s="239" t="e">
        <f aca="false">E6387*SUM(P6387:Q6387)</f>
        <v>#N/A</v>
      </c>
    </row>
    <row r="6388" customFormat="false" ht="12.75" hidden="false" customHeight="false" outlineLevel="0" collapsed="false">
      <c r="A6388" s="208" t="str">
        <f aca="false">B6388&amp;" "&amp;C6388&amp;" "&amp;D6388</f>
        <v> 0 Financial</v>
      </c>
      <c r="B6388" s="208" t="str">
        <f aca="false">IF((LEFT(N6388,2)="US"),"US","")</f>
        <v/>
      </c>
      <c r="C6388" s="208" t="n">
        <f aca="false">M6388</f>
        <v>0</v>
      </c>
      <c r="D6388" s="208" t="str">
        <f aca="false">IF(ISNUMBER(FIND("Phy",N6388))=TRUE(),"Physical","Financial")</f>
        <v>Financial</v>
      </c>
      <c r="E6388" s="208" t="e">
        <f aca="false">IF(VLOOKUP(S6388,'DD-Lookup'!$J$6:$L$50,3,FALSE())="Monthly",(YEAR(AC6388)-YEAR(AB6388))*12+MONTH(AC6388)-MONTH(AB6388)+1,(AC6388-AB6388+1))</f>
        <v>#N/A</v>
      </c>
      <c r="F6388" s="239" t="e">
        <f aca="false">E6388*SUM(P6388:Q6388)</f>
        <v>#N/A</v>
      </c>
    </row>
    <row r="6389" customFormat="false" ht="12.75" hidden="false" customHeight="false" outlineLevel="0" collapsed="false">
      <c r="A6389" s="208" t="str">
        <f aca="false">B6389&amp;" "&amp;C6389&amp;" "&amp;D6389</f>
        <v> 0 Financial</v>
      </c>
      <c r="B6389" s="208" t="str">
        <f aca="false">IF((LEFT(N6389,2)="US"),"US","")</f>
        <v/>
      </c>
      <c r="C6389" s="208" t="n">
        <f aca="false">M6389</f>
        <v>0</v>
      </c>
      <c r="D6389" s="208" t="str">
        <f aca="false">IF(ISNUMBER(FIND("Phy",N6389))=TRUE(),"Physical","Financial")</f>
        <v>Financial</v>
      </c>
      <c r="E6389" s="208" t="e">
        <f aca="false">IF(VLOOKUP(S6389,'DD-Lookup'!$J$6:$L$50,3,FALSE())="Monthly",(YEAR(AC6389)-YEAR(AB6389))*12+MONTH(AC6389)-MONTH(AB6389)+1,(AC6389-AB6389+1))</f>
        <v>#N/A</v>
      </c>
      <c r="F6389" s="239" t="e">
        <f aca="false">E6389*SUM(P6389:Q6389)</f>
        <v>#N/A</v>
      </c>
    </row>
    <row r="6390" customFormat="false" ht="12.75" hidden="false" customHeight="false" outlineLevel="0" collapsed="false">
      <c r="A6390" s="208" t="str">
        <f aca="false">B6390&amp;" "&amp;C6390&amp;" "&amp;D6390</f>
        <v> 0 Financial</v>
      </c>
      <c r="B6390" s="208" t="str">
        <f aca="false">IF((LEFT(N6390,2)="US"),"US","")</f>
        <v/>
      </c>
      <c r="C6390" s="208" t="n">
        <f aca="false">M6390</f>
        <v>0</v>
      </c>
      <c r="D6390" s="208" t="str">
        <f aca="false">IF(ISNUMBER(FIND("Phy",N6390))=TRUE(),"Physical","Financial")</f>
        <v>Financial</v>
      </c>
      <c r="E6390" s="208" t="e">
        <f aca="false">IF(VLOOKUP(S6390,'DD-Lookup'!$J$6:$L$50,3,FALSE())="Monthly",(YEAR(AC6390)-YEAR(AB6390))*12+MONTH(AC6390)-MONTH(AB6390)+1,(AC6390-AB6390+1))</f>
        <v>#N/A</v>
      </c>
      <c r="F6390" s="239" t="e">
        <f aca="false">E6390*SUM(P6390:Q6390)</f>
        <v>#N/A</v>
      </c>
    </row>
    <row r="6391" customFormat="false" ht="12.75" hidden="false" customHeight="false" outlineLevel="0" collapsed="false">
      <c r="A6391" s="208" t="str">
        <f aca="false">B6391&amp;" "&amp;C6391&amp;" "&amp;D6391</f>
        <v> 0 Financial</v>
      </c>
      <c r="B6391" s="208" t="str">
        <f aca="false">IF((LEFT(N6391,2)="US"),"US","")</f>
        <v/>
      </c>
      <c r="C6391" s="208" t="n">
        <f aca="false">M6391</f>
        <v>0</v>
      </c>
      <c r="D6391" s="208" t="str">
        <f aca="false">IF(ISNUMBER(FIND("Phy",N6391))=TRUE(),"Physical","Financial")</f>
        <v>Financial</v>
      </c>
      <c r="E6391" s="208" t="e">
        <f aca="false">IF(VLOOKUP(S6391,'DD-Lookup'!$J$6:$L$50,3,FALSE())="Monthly",(YEAR(AC6391)-YEAR(AB6391))*12+MONTH(AC6391)-MONTH(AB6391)+1,(AC6391-AB6391+1))</f>
        <v>#N/A</v>
      </c>
      <c r="F6391" s="239" t="e">
        <f aca="false">E6391*SUM(P6391:Q6391)</f>
        <v>#N/A</v>
      </c>
    </row>
    <row r="6392" customFormat="false" ht="12.75" hidden="false" customHeight="false" outlineLevel="0" collapsed="false">
      <c r="A6392" s="208" t="str">
        <f aca="false">B6392&amp;" "&amp;C6392&amp;" "&amp;D6392</f>
        <v> 0 Financial</v>
      </c>
      <c r="B6392" s="208" t="str">
        <f aca="false">IF((LEFT(N6392,2)="US"),"US","")</f>
        <v/>
      </c>
      <c r="C6392" s="208" t="n">
        <f aca="false">M6392</f>
        <v>0</v>
      </c>
      <c r="D6392" s="208" t="str">
        <f aca="false">IF(ISNUMBER(FIND("Phy",N6392))=TRUE(),"Physical","Financial")</f>
        <v>Financial</v>
      </c>
      <c r="E6392" s="208" t="e">
        <f aca="false">IF(VLOOKUP(S6392,'DD-Lookup'!$J$6:$L$50,3,FALSE())="Monthly",(YEAR(AC6392)-YEAR(AB6392))*12+MONTH(AC6392)-MONTH(AB6392)+1,(AC6392-AB6392+1))</f>
        <v>#N/A</v>
      </c>
      <c r="F6392" s="239" t="e">
        <f aca="false">E6392*SUM(P6392:Q6392)</f>
        <v>#N/A</v>
      </c>
    </row>
    <row r="6393" customFormat="false" ht="12.75" hidden="false" customHeight="false" outlineLevel="0" collapsed="false">
      <c r="A6393" s="208" t="str">
        <f aca="false">B6393&amp;" "&amp;C6393&amp;" "&amp;D6393</f>
        <v> 0 Financial</v>
      </c>
      <c r="B6393" s="208" t="str">
        <f aca="false">IF((LEFT(N6393,2)="US"),"US","")</f>
        <v/>
      </c>
      <c r="C6393" s="208" t="n">
        <f aca="false">M6393</f>
        <v>0</v>
      </c>
      <c r="D6393" s="208" t="str">
        <f aca="false">IF(ISNUMBER(FIND("Phy",N6393))=TRUE(),"Physical","Financial")</f>
        <v>Financial</v>
      </c>
      <c r="E6393" s="208" t="e">
        <f aca="false">IF(VLOOKUP(S6393,'DD-Lookup'!$J$6:$L$50,3,FALSE())="Monthly",(YEAR(AC6393)-YEAR(AB6393))*12+MONTH(AC6393)-MONTH(AB6393)+1,(AC6393-AB6393+1))</f>
        <v>#N/A</v>
      </c>
      <c r="F6393" s="239" t="e">
        <f aca="false">E6393*SUM(P6393:Q6393)</f>
        <v>#N/A</v>
      </c>
    </row>
    <row r="6394" customFormat="false" ht="12.75" hidden="false" customHeight="false" outlineLevel="0" collapsed="false">
      <c r="A6394" s="208" t="str">
        <f aca="false">B6394&amp;" "&amp;C6394&amp;" "&amp;D6394</f>
        <v> 0 Financial</v>
      </c>
      <c r="B6394" s="208" t="str">
        <f aca="false">IF((LEFT(N6394,2)="US"),"US","")</f>
        <v/>
      </c>
      <c r="C6394" s="208" t="n">
        <f aca="false">M6394</f>
        <v>0</v>
      </c>
      <c r="D6394" s="208" t="str">
        <f aca="false">IF(ISNUMBER(FIND("Phy",N6394))=TRUE(),"Physical","Financial")</f>
        <v>Financial</v>
      </c>
      <c r="E6394" s="208" t="e">
        <f aca="false">IF(VLOOKUP(S6394,'DD-Lookup'!$J$6:$L$50,3,FALSE())="Monthly",(YEAR(AC6394)-YEAR(AB6394))*12+MONTH(AC6394)-MONTH(AB6394)+1,(AC6394-AB6394+1))</f>
        <v>#N/A</v>
      </c>
      <c r="F6394" s="239" t="e">
        <f aca="false">E6394*SUM(P6394:Q6394)</f>
        <v>#N/A</v>
      </c>
    </row>
    <row r="6395" customFormat="false" ht="12.75" hidden="false" customHeight="false" outlineLevel="0" collapsed="false">
      <c r="A6395" s="208" t="str">
        <f aca="false">B6395&amp;" "&amp;C6395&amp;" "&amp;D6395</f>
        <v> 0 Financial</v>
      </c>
      <c r="B6395" s="208" t="str">
        <f aca="false">IF((LEFT(N6395,2)="US"),"US","")</f>
        <v/>
      </c>
      <c r="C6395" s="208" t="n">
        <f aca="false">M6395</f>
        <v>0</v>
      </c>
      <c r="D6395" s="208" t="str">
        <f aca="false">IF(ISNUMBER(FIND("Phy",N6395))=TRUE(),"Physical","Financial")</f>
        <v>Financial</v>
      </c>
      <c r="E6395" s="208" t="e">
        <f aca="false">IF(VLOOKUP(S6395,'DD-Lookup'!$J$6:$L$50,3,FALSE())="Monthly",(YEAR(AC6395)-YEAR(AB6395))*12+MONTH(AC6395)-MONTH(AB6395)+1,(AC6395-AB6395+1))</f>
        <v>#N/A</v>
      </c>
      <c r="F6395" s="239" t="e">
        <f aca="false">E6395*SUM(P6395:Q6395)</f>
        <v>#N/A</v>
      </c>
    </row>
    <row r="6396" customFormat="false" ht="12.75" hidden="false" customHeight="false" outlineLevel="0" collapsed="false">
      <c r="A6396" s="208" t="str">
        <f aca="false">B6396&amp;" "&amp;C6396&amp;" "&amp;D6396</f>
        <v> 0 Financial</v>
      </c>
      <c r="B6396" s="208" t="str">
        <f aca="false">IF((LEFT(N6396,2)="US"),"US","")</f>
        <v/>
      </c>
      <c r="C6396" s="208" t="n">
        <f aca="false">M6396</f>
        <v>0</v>
      </c>
      <c r="D6396" s="208" t="str">
        <f aca="false">IF(ISNUMBER(FIND("Phy",N6396))=TRUE(),"Physical","Financial")</f>
        <v>Financial</v>
      </c>
      <c r="E6396" s="208" t="e">
        <f aca="false">IF(VLOOKUP(S6396,'DD-Lookup'!$J$6:$L$50,3,FALSE())="Monthly",(YEAR(AC6396)-YEAR(AB6396))*12+MONTH(AC6396)-MONTH(AB6396)+1,(AC6396-AB6396+1))</f>
        <v>#N/A</v>
      </c>
      <c r="F6396" s="239" t="e">
        <f aca="false">E6396*SUM(P6396:Q6396)</f>
        <v>#N/A</v>
      </c>
    </row>
    <row r="6397" customFormat="false" ht="12.75" hidden="false" customHeight="false" outlineLevel="0" collapsed="false">
      <c r="A6397" s="208" t="str">
        <f aca="false">B6397&amp;" "&amp;C6397&amp;" "&amp;D6397</f>
        <v> 0 Financial</v>
      </c>
      <c r="B6397" s="208" t="str">
        <f aca="false">IF((LEFT(N6397,2)="US"),"US","")</f>
        <v/>
      </c>
      <c r="C6397" s="208" t="n">
        <f aca="false">M6397</f>
        <v>0</v>
      </c>
      <c r="D6397" s="208" t="str">
        <f aca="false">IF(ISNUMBER(FIND("Phy",N6397))=TRUE(),"Physical","Financial")</f>
        <v>Financial</v>
      </c>
      <c r="E6397" s="208" t="e">
        <f aca="false">IF(VLOOKUP(S6397,'DD-Lookup'!$J$6:$L$50,3,FALSE())="Monthly",(YEAR(AC6397)-YEAR(AB6397))*12+MONTH(AC6397)-MONTH(AB6397)+1,(AC6397-AB6397+1))</f>
        <v>#N/A</v>
      </c>
      <c r="F6397" s="239" t="e">
        <f aca="false">E6397*SUM(P6397:Q6397)</f>
        <v>#N/A</v>
      </c>
    </row>
    <row r="6398" customFormat="false" ht="12.75" hidden="false" customHeight="false" outlineLevel="0" collapsed="false">
      <c r="A6398" s="208" t="str">
        <f aca="false">B6398&amp;" "&amp;C6398&amp;" "&amp;D6398</f>
        <v> 0 Financial</v>
      </c>
      <c r="B6398" s="208" t="str">
        <f aca="false">IF((LEFT(N6398,2)="US"),"US","")</f>
        <v/>
      </c>
      <c r="C6398" s="208" t="n">
        <f aca="false">M6398</f>
        <v>0</v>
      </c>
      <c r="D6398" s="208" t="str">
        <f aca="false">IF(ISNUMBER(FIND("Phy",N6398))=TRUE(),"Physical","Financial")</f>
        <v>Financial</v>
      </c>
      <c r="E6398" s="208" t="e">
        <f aca="false">IF(VLOOKUP(S6398,'DD-Lookup'!$J$6:$L$50,3,FALSE())="Monthly",(YEAR(AC6398)-YEAR(AB6398))*12+MONTH(AC6398)-MONTH(AB6398)+1,(AC6398-AB6398+1))</f>
        <v>#N/A</v>
      </c>
      <c r="F6398" s="239" t="e">
        <f aca="false">E6398*SUM(P6398:Q6398)</f>
        <v>#N/A</v>
      </c>
    </row>
    <row r="6399" customFormat="false" ht="12.75" hidden="false" customHeight="false" outlineLevel="0" collapsed="false">
      <c r="A6399" s="208" t="str">
        <f aca="false">B6399&amp;" "&amp;C6399&amp;" "&amp;D6399</f>
        <v> 0 Financial</v>
      </c>
      <c r="B6399" s="208" t="str">
        <f aca="false">IF((LEFT(N6399,2)="US"),"US","")</f>
        <v/>
      </c>
      <c r="C6399" s="208" t="n">
        <f aca="false">M6399</f>
        <v>0</v>
      </c>
      <c r="D6399" s="208" t="str">
        <f aca="false">IF(ISNUMBER(FIND("Phy",N6399))=TRUE(),"Physical","Financial")</f>
        <v>Financial</v>
      </c>
      <c r="E6399" s="208" t="e">
        <f aca="false">IF(VLOOKUP(S6399,'DD-Lookup'!$J$6:$L$50,3,FALSE())="Monthly",(YEAR(AC6399)-YEAR(AB6399))*12+MONTH(AC6399)-MONTH(AB6399)+1,(AC6399-AB6399+1))</f>
        <v>#N/A</v>
      </c>
      <c r="F6399" s="239" t="e">
        <f aca="false">E6399*SUM(P6399:Q6399)</f>
        <v>#N/A</v>
      </c>
    </row>
    <row r="6400" customFormat="false" ht="12.75" hidden="false" customHeight="false" outlineLevel="0" collapsed="false">
      <c r="A6400" s="208" t="str">
        <f aca="false">B6400&amp;" "&amp;C6400&amp;" "&amp;D6400</f>
        <v> 0 Financial</v>
      </c>
      <c r="B6400" s="208" t="str">
        <f aca="false">IF((LEFT(N6400,2)="US"),"US","")</f>
        <v/>
      </c>
      <c r="C6400" s="208" t="n">
        <f aca="false">M6400</f>
        <v>0</v>
      </c>
      <c r="D6400" s="208" t="str">
        <f aca="false">IF(ISNUMBER(FIND("Phy",N6400))=TRUE(),"Physical","Financial")</f>
        <v>Financial</v>
      </c>
      <c r="E6400" s="208" t="e">
        <f aca="false">IF(VLOOKUP(S6400,'DD-Lookup'!$J$6:$L$50,3,FALSE())="Monthly",(YEAR(AC6400)-YEAR(AB6400))*12+MONTH(AC6400)-MONTH(AB6400)+1,(AC6400-AB6400+1))</f>
        <v>#N/A</v>
      </c>
      <c r="F6400" s="239" t="e">
        <f aca="false">E6400*SUM(P6400:Q6400)</f>
        <v>#N/A</v>
      </c>
    </row>
    <row r="6401" customFormat="false" ht="12.75" hidden="false" customHeight="false" outlineLevel="0" collapsed="false">
      <c r="A6401" s="208" t="str">
        <f aca="false">B6401&amp;" "&amp;C6401&amp;" "&amp;D6401</f>
        <v> 0 Financial</v>
      </c>
      <c r="B6401" s="208" t="str">
        <f aca="false">IF((LEFT(N6401,2)="US"),"US","")</f>
        <v/>
      </c>
      <c r="C6401" s="208" t="n">
        <f aca="false">M6401</f>
        <v>0</v>
      </c>
      <c r="D6401" s="208" t="str">
        <f aca="false">IF(ISNUMBER(FIND("Phy",N6401))=TRUE(),"Physical","Financial")</f>
        <v>Financial</v>
      </c>
      <c r="E6401" s="208" t="e">
        <f aca="false">IF(VLOOKUP(S6401,'DD-Lookup'!$J$6:$L$50,3,FALSE())="Monthly",(YEAR(AC6401)-YEAR(AB6401))*12+MONTH(AC6401)-MONTH(AB6401)+1,(AC6401-AB6401+1))</f>
        <v>#N/A</v>
      </c>
      <c r="F6401" s="239" t="e">
        <f aca="false">E6401*SUM(P6401:Q6401)</f>
        <v>#N/A</v>
      </c>
    </row>
    <row r="6402" customFormat="false" ht="12.75" hidden="false" customHeight="false" outlineLevel="0" collapsed="false">
      <c r="A6402" s="208" t="str">
        <f aca="false">B6402&amp;" "&amp;C6402&amp;" "&amp;D6402</f>
        <v> 0 Financial</v>
      </c>
      <c r="B6402" s="208" t="str">
        <f aca="false">IF((LEFT(N6402,2)="US"),"US","")</f>
        <v/>
      </c>
      <c r="C6402" s="208" t="n">
        <f aca="false">M6402</f>
        <v>0</v>
      </c>
      <c r="D6402" s="208" t="str">
        <f aca="false">IF(ISNUMBER(FIND("Phy",N6402))=TRUE(),"Physical","Financial")</f>
        <v>Financial</v>
      </c>
      <c r="E6402" s="208" t="e">
        <f aca="false">IF(VLOOKUP(S6402,'DD-Lookup'!$J$6:$L$50,3,FALSE())="Monthly",(YEAR(AC6402)-YEAR(AB6402))*12+MONTH(AC6402)-MONTH(AB6402)+1,(AC6402-AB6402+1))</f>
        <v>#N/A</v>
      </c>
      <c r="F6402" s="239" t="e">
        <f aca="false">E6402*SUM(P6402:Q6402)</f>
        <v>#N/A</v>
      </c>
    </row>
    <row r="6403" customFormat="false" ht="12.75" hidden="false" customHeight="false" outlineLevel="0" collapsed="false">
      <c r="A6403" s="208" t="str">
        <f aca="false">B6403&amp;" "&amp;C6403&amp;" "&amp;D6403</f>
        <v> 0 Financial</v>
      </c>
      <c r="B6403" s="208" t="str">
        <f aca="false">IF((LEFT(N6403,2)="US"),"US","")</f>
        <v/>
      </c>
      <c r="C6403" s="208" t="n">
        <f aca="false">M6403</f>
        <v>0</v>
      </c>
      <c r="D6403" s="208" t="str">
        <f aca="false">IF(ISNUMBER(FIND("Phy",N6403))=TRUE(),"Physical","Financial")</f>
        <v>Financial</v>
      </c>
      <c r="E6403" s="208" t="e">
        <f aca="false">IF(VLOOKUP(S6403,'DD-Lookup'!$J$6:$L$50,3,FALSE())="Monthly",(YEAR(AC6403)-YEAR(AB6403))*12+MONTH(AC6403)-MONTH(AB6403)+1,(AC6403-AB6403+1))</f>
        <v>#N/A</v>
      </c>
      <c r="F6403" s="239" t="e">
        <f aca="false">E6403*SUM(P6403:Q6403)</f>
        <v>#N/A</v>
      </c>
    </row>
    <row r="6404" customFormat="false" ht="12.75" hidden="false" customHeight="false" outlineLevel="0" collapsed="false">
      <c r="A6404" s="208" t="str">
        <f aca="false">B6404&amp;" "&amp;C6404&amp;" "&amp;D6404</f>
        <v> 0 Financial</v>
      </c>
      <c r="B6404" s="208" t="str">
        <f aca="false">IF((LEFT(N6404,2)="US"),"US","")</f>
        <v/>
      </c>
      <c r="C6404" s="208" t="n">
        <f aca="false">M6404</f>
        <v>0</v>
      </c>
      <c r="D6404" s="208" t="str">
        <f aca="false">IF(ISNUMBER(FIND("Phy",N6404))=TRUE(),"Physical","Financial")</f>
        <v>Financial</v>
      </c>
      <c r="E6404" s="208" t="e">
        <f aca="false">IF(VLOOKUP(S6404,'DD-Lookup'!$J$6:$L$50,3,FALSE())="Monthly",(YEAR(AC6404)-YEAR(AB6404))*12+MONTH(AC6404)-MONTH(AB6404)+1,(AC6404-AB6404+1))</f>
        <v>#N/A</v>
      </c>
      <c r="F6404" s="239" t="e">
        <f aca="false">E6404*SUM(P6404:Q6404)</f>
        <v>#N/A</v>
      </c>
    </row>
    <row r="6405" customFormat="false" ht="12.75" hidden="false" customHeight="false" outlineLevel="0" collapsed="false">
      <c r="A6405" s="208" t="str">
        <f aca="false">B6405&amp;" "&amp;C6405&amp;" "&amp;D6405</f>
        <v> 0 Financial</v>
      </c>
      <c r="B6405" s="208" t="str">
        <f aca="false">IF((LEFT(N6405,2)="US"),"US","")</f>
        <v/>
      </c>
      <c r="C6405" s="208" t="n">
        <f aca="false">M6405</f>
        <v>0</v>
      </c>
      <c r="D6405" s="208" t="str">
        <f aca="false">IF(ISNUMBER(FIND("Phy",N6405))=TRUE(),"Physical","Financial")</f>
        <v>Financial</v>
      </c>
      <c r="E6405" s="208" t="e">
        <f aca="false">IF(VLOOKUP(S6405,'DD-Lookup'!$J$6:$L$50,3,FALSE())="Monthly",(YEAR(AC6405)-YEAR(AB6405))*12+MONTH(AC6405)-MONTH(AB6405)+1,(AC6405-AB6405+1))</f>
        <v>#N/A</v>
      </c>
      <c r="F6405" s="239" t="e">
        <f aca="false">E6405*SUM(P6405:Q6405)</f>
        <v>#N/A</v>
      </c>
    </row>
    <row r="6406" customFormat="false" ht="12.75" hidden="false" customHeight="false" outlineLevel="0" collapsed="false">
      <c r="A6406" s="208" t="str">
        <f aca="false">B6406&amp;" "&amp;C6406&amp;" "&amp;D6406</f>
        <v> 0 Financial</v>
      </c>
      <c r="B6406" s="208" t="str">
        <f aca="false">IF((LEFT(N6406,2)="US"),"US","")</f>
        <v/>
      </c>
      <c r="C6406" s="208" t="n">
        <f aca="false">M6406</f>
        <v>0</v>
      </c>
      <c r="D6406" s="208" t="str">
        <f aca="false">IF(ISNUMBER(FIND("Phy",N6406))=TRUE(),"Physical","Financial")</f>
        <v>Financial</v>
      </c>
      <c r="E6406" s="208" t="e">
        <f aca="false">IF(VLOOKUP(S6406,'DD-Lookup'!$J$6:$L$50,3,FALSE())="Monthly",(YEAR(AC6406)-YEAR(AB6406))*12+MONTH(AC6406)-MONTH(AB6406)+1,(AC6406-AB6406+1))</f>
        <v>#N/A</v>
      </c>
      <c r="F6406" s="239" t="e">
        <f aca="false">E6406*SUM(P6406:Q6406)</f>
        <v>#N/A</v>
      </c>
    </row>
    <row r="6407" customFormat="false" ht="12.75" hidden="false" customHeight="false" outlineLevel="0" collapsed="false">
      <c r="A6407" s="208" t="str">
        <f aca="false">B6407&amp;" "&amp;C6407&amp;" "&amp;D6407</f>
        <v> 0 Financial</v>
      </c>
      <c r="B6407" s="208" t="str">
        <f aca="false">IF((LEFT(N6407,2)="US"),"US","")</f>
        <v/>
      </c>
      <c r="C6407" s="208" t="n">
        <f aca="false">M6407</f>
        <v>0</v>
      </c>
      <c r="D6407" s="208" t="str">
        <f aca="false">IF(ISNUMBER(FIND("Phy",N6407))=TRUE(),"Physical","Financial")</f>
        <v>Financial</v>
      </c>
      <c r="E6407" s="208" t="e">
        <f aca="false">IF(VLOOKUP(S6407,'DD-Lookup'!$J$6:$L$50,3,FALSE())="Monthly",(YEAR(AC6407)-YEAR(AB6407))*12+MONTH(AC6407)-MONTH(AB6407)+1,(AC6407-AB6407+1))</f>
        <v>#N/A</v>
      </c>
      <c r="F6407" s="239" t="e">
        <f aca="false">E6407*SUM(P6407:Q6407)</f>
        <v>#N/A</v>
      </c>
    </row>
    <row r="6408" customFormat="false" ht="12.75" hidden="false" customHeight="false" outlineLevel="0" collapsed="false">
      <c r="A6408" s="208" t="str">
        <f aca="false">B6408&amp;" "&amp;C6408&amp;" "&amp;D6408</f>
        <v> 0 Financial</v>
      </c>
      <c r="B6408" s="208" t="str">
        <f aca="false">IF((LEFT(N6408,2)="US"),"US","")</f>
        <v/>
      </c>
      <c r="C6408" s="208" t="n">
        <f aca="false">M6408</f>
        <v>0</v>
      </c>
      <c r="D6408" s="208" t="str">
        <f aca="false">IF(ISNUMBER(FIND("Phy",N6408))=TRUE(),"Physical","Financial")</f>
        <v>Financial</v>
      </c>
      <c r="E6408" s="208" t="e">
        <f aca="false">IF(VLOOKUP(S6408,'DD-Lookup'!$J$6:$L$50,3,FALSE())="Monthly",(YEAR(AC6408)-YEAR(AB6408))*12+MONTH(AC6408)-MONTH(AB6408)+1,(AC6408-AB6408+1))</f>
        <v>#N/A</v>
      </c>
      <c r="F6408" s="239" t="e">
        <f aca="false">E6408*SUM(P6408:Q6408)</f>
        <v>#N/A</v>
      </c>
    </row>
    <row r="6409" customFormat="false" ht="12.75" hidden="false" customHeight="false" outlineLevel="0" collapsed="false">
      <c r="A6409" s="208" t="str">
        <f aca="false">B6409&amp;" "&amp;C6409&amp;" "&amp;D6409</f>
        <v> 0 Financial</v>
      </c>
      <c r="B6409" s="208" t="str">
        <f aca="false">IF((LEFT(N6409,2)="US"),"US","")</f>
        <v/>
      </c>
      <c r="C6409" s="208" t="n">
        <f aca="false">M6409</f>
        <v>0</v>
      </c>
      <c r="D6409" s="208" t="str">
        <f aca="false">IF(ISNUMBER(FIND("Phy",N6409))=TRUE(),"Physical","Financial")</f>
        <v>Financial</v>
      </c>
      <c r="E6409" s="208" t="e">
        <f aca="false">IF(VLOOKUP(S6409,'DD-Lookup'!$J$6:$L$50,3,FALSE())="Monthly",(YEAR(AC6409)-YEAR(AB6409))*12+MONTH(AC6409)-MONTH(AB6409)+1,(AC6409-AB6409+1))</f>
        <v>#N/A</v>
      </c>
      <c r="F6409" s="239" t="e">
        <f aca="false">E6409*SUM(P6409:Q6409)</f>
        <v>#N/A</v>
      </c>
    </row>
    <row r="6410" customFormat="false" ht="12.75" hidden="false" customHeight="false" outlineLevel="0" collapsed="false">
      <c r="A6410" s="208" t="str">
        <f aca="false">B6410&amp;" "&amp;C6410&amp;" "&amp;D6410</f>
        <v> 0 Financial</v>
      </c>
      <c r="B6410" s="208" t="str">
        <f aca="false">IF((LEFT(N6410,2)="US"),"US","")</f>
        <v/>
      </c>
      <c r="C6410" s="208" t="n">
        <f aca="false">M6410</f>
        <v>0</v>
      </c>
      <c r="D6410" s="208" t="str">
        <f aca="false">IF(ISNUMBER(FIND("Phy",N6410))=TRUE(),"Physical","Financial")</f>
        <v>Financial</v>
      </c>
      <c r="E6410" s="208" t="e">
        <f aca="false">IF(VLOOKUP(S6410,'DD-Lookup'!$J$6:$L$50,3,FALSE())="Monthly",(YEAR(AC6410)-YEAR(AB6410))*12+MONTH(AC6410)-MONTH(AB6410)+1,(AC6410-AB6410+1))</f>
        <v>#N/A</v>
      </c>
      <c r="F6410" s="239" t="e">
        <f aca="false">E6410*SUM(P6410:Q6410)</f>
        <v>#N/A</v>
      </c>
    </row>
    <row r="6411" customFormat="false" ht="12.75" hidden="false" customHeight="false" outlineLevel="0" collapsed="false">
      <c r="A6411" s="208" t="str">
        <f aca="false">B6411&amp;" "&amp;C6411&amp;" "&amp;D6411</f>
        <v> 0 Financial</v>
      </c>
      <c r="B6411" s="208" t="str">
        <f aca="false">IF((LEFT(N6411,2)="US"),"US","")</f>
        <v/>
      </c>
      <c r="C6411" s="208" t="n">
        <f aca="false">M6411</f>
        <v>0</v>
      </c>
      <c r="D6411" s="208" t="str">
        <f aca="false">IF(ISNUMBER(FIND("Phy",N6411))=TRUE(),"Physical","Financial")</f>
        <v>Financial</v>
      </c>
      <c r="E6411" s="208" t="e">
        <f aca="false">IF(VLOOKUP(S6411,'DD-Lookup'!$J$6:$L$50,3,FALSE())="Monthly",(YEAR(AC6411)-YEAR(AB6411))*12+MONTH(AC6411)-MONTH(AB6411)+1,(AC6411-AB6411+1))</f>
        <v>#N/A</v>
      </c>
      <c r="F6411" s="239" t="e">
        <f aca="false">E6411*SUM(P6411:Q6411)</f>
        <v>#N/A</v>
      </c>
    </row>
    <row r="6412" customFormat="false" ht="12.75" hidden="false" customHeight="false" outlineLevel="0" collapsed="false">
      <c r="A6412" s="208" t="str">
        <f aca="false">B6412&amp;" "&amp;C6412&amp;" "&amp;D6412</f>
        <v> 0 Financial</v>
      </c>
      <c r="B6412" s="208" t="str">
        <f aca="false">IF((LEFT(N6412,2)="US"),"US","")</f>
        <v/>
      </c>
      <c r="C6412" s="208" t="n">
        <f aca="false">M6412</f>
        <v>0</v>
      </c>
      <c r="D6412" s="208" t="str">
        <f aca="false">IF(ISNUMBER(FIND("Phy",N6412))=TRUE(),"Physical","Financial")</f>
        <v>Financial</v>
      </c>
      <c r="E6412" s="208" t="e">
        <f aca="false">IF(VLOOKUP(S6412,'DD-Lookup'!$J$6:$L$50,3,FALSE())="Monthly",(YEAR(AC6412)-YEAR(AB6412))*12+MONTH(AC6412)-MONTH(AB6412)+1,(AC6412-AB6412+1))</f>
        <v>#N/A</v>
      </c>
      <c r="F6412" s="239" t="e">
        <f aca="false">E6412*SUM(P6412:Q6412)</f>
        <v>#N/A</v>
      </c>
    </row>
    <row r="6413" customFormat="false" ht="12.75" hidden="false" customHeight="false" outlineLevel="0" collapsed="false">
      <c r="A6413" s="208" t="str">
        <f aca="false">B6413&amp;" "&amp;C6413&amp;" "&amp;D6413</f>
        <v> 0 Financial</v>
      </c>
      <c r="B6413" s="208" t="str">
        <f aca="false">IF((LEFT(N6413,2)="US"),"US","")</f>
        <v/>
      </c>
      <c r="C6413" s="208" t="n">
        <f aca="false">M6413</f>
        <v>0</v>
      </c>
      <c r="D6413" s="208" t="str">
        <f aca="false">IF(ISNUMBER(FIND("Phy",N6413))=TRUE(),"Physical","Financial")</f>
        <v>Financial</v>
      </c>
      <c r="E6413" s="208" t="e">
        <f aca="false">IF(VLOOKUP(S6413,'DD-Lookup'!$J$6:$L$50,3,FALSE())="Monthly",(YEAR(AC6413)-YEAR(AB6413))*12+MONTH(AC6413)-MONTH(AB6413)+1,(AC6413-AB6413+1))</f>
        <v>#N/A</v>
      </c>
      <c r="F6413" s="239" t="e">
        <f aca="false">E6413*SUM(P6413:Q6413)</f>
        <v>#N/A</v>
      </c>
    </row>
    <row r="6414" customFormat="false" ht="12.75" hidden="false" customHeight="false" outlineLevel="0" collapsed="false">
      <c r="A6414" s="208" t="str">
        <f aca="false">B6414&amp;" "&amp;C6414&amp;" "&amp;D6414</f>
        <v> 0 Financial</v>
      </c>
      <c r="B6414" s="208" t="str">
        <f aca="false">IF((LEFT(N6414,2)="US"),"US","")</f>
        <v/>
      </c>
      <c r="C6414" s="208" t="n">
        <f aca="false">M6414</f>
        <v>0</v>
      </c>
      <c r="D6414" s="208" t="str">
        <f aca="false">IF(ISNUMBER(FIND("Phy",N6414))=TRUE(),"Physical","Financial")</f>
        <v>Financial</v>
      </c>
      <c r="E6414" s="208" t="e">
        <f aca="false">IF(VLOOKUP(S6414,'DD-Lookup'!$J$6:$L$50,3,FALSE())="Monthly",(YEAR(AC6414)-YEAR(AB6414))*12+MONTH(AC6414)-MONTH(AB6414)+1,(AC6414-AB6414+1))</f>
        <v>#N/A</v>
      </c>
      <c r="F6414" s="239" t="e">
        <f aca="false">E6414*SUM(P6414:Q6414)</f>
        <v>#N/A</v>
      </c>
    </row>
    <row r="6415" customFormat="false" ht="12.75" hidden="false" customHeight="false" outlineLevel="0" collapsed="false">
      <c r="A6415" s="208" t="str">
        <f aca="false">B6415&amp;" "&amp;C6415&amp;" "&amp;D6415</f>
        <v> 0 Financial</v>
      </c>
      <c r="B6415" s="208" t="str">
        <f aca="false">IF((LEFT(N6415,2)="US"),"US","")</f>
        <v/>
      </c>
      <c r="C6415" s="208" t="n">
        <f aca="false">M6415</f>
        <v>0</v>
      </c>
      <c r="D6415" s="208" t="str">
        <f aca="false">IF(ISNUMBER(FIND("Phy",N6415))=TRUE(),"Physical","Financial")</f>
        <v>Financial</v>
      </c>
      <c r="E6415" s="208" t="e">
        <f aca="false">IF(VLOOKUP(S6415,'DD-Lookup'!$J$6:$L$50,3,FALSE())="Monthly",(YEAR(AC6415)-YEAR(AB6415))*12+MONTH(AC6415)-MONTH(AB6415)+1,(AC6415-AB6415+1))</f>
        <v>#N/A</v>
      </c>
      <c r="F6415" s="239" t="e">
        <f aca="false">E6415*SUM(P6415:Q6415)</f>
        <v>#N/A</v>
      </c>
    </row>
    <row r="6416" customFormat="false" ht="12.75" hidden="false" customHeight="false" outlineLevel="0" collapsed="false">
      <c r="A6416" s="208" t="str">
        <f aca="false">B6416&amp;" "&amp;C6416&amp;" "&amp;D6416</f>
        <v> 0 Financial</v>
      </c>
      <c r="B6416" s="208" t="str">
        <f aca="false">IF((LEFT(N6416,2)="US"),"US","")</f>
        <v/>
      </c>
      <c r="C6416" s="208" t="n">
        <f aca="false">M6416</f>
        <v>0</v>
      </c>
      <c r="D6416" s="208" t="str">
        <f aca="false">IF(ISNUMBER(FIND("Phy",N6416))=TRUE(),"Physical","Financial")</f>
        <v>Financial</v>
      </c>
      <c r="E6416" s="208" t="e">
        <f aca="false">IF(VLOOKUP(S6416,'DD-Lookup'!$J$6:$L$50,3,FALSE())="Monthly",(YEAR(AC6416)-YEAR(AB6416))*12+MONTH(AC6416)-MONTH(AB6416)+1,(AC6416-AB6416+1))</f>
        <v>#N/A</v>
      </c>
      <c r="F6416" s="239" t="e">
        <f aca="false">E6416*SUM(P6416:Q6416)</f>
        <v>#N/A</v>
      </c>
    </row>
    <row r="6417" customFormat="false" ht="12.75" hidden="false" customHeight="false" outlineLevel="0" collapsed="false">
      <c r="A6417" s="208" t="str">
        <f aca="false">B6417&amp;" "&amp;C6417&amp;" "&amp;D6417</f>
        <v> 0 Financial</v>
      </c>
      <c r="B6417" s="208" t="str">
        <f aca="false">IF((LEFT(N6417,2)="US"),"US","")</f>
        <v/>
      </c>
      <c r="C6417" s="208" t="n">
        <f aca="false">M6417</f>
        <v>0</v>
      </c>
      <c r="D6417" s="208" t="str">
        <f aca="false">IF(ISNUMBER(FIND("Phy",N6417))=TRUE(),"Physical","Financial")</f>
        <v>Financial</v>
      </c>
      <c r="E6417" s="208" t="e">
        <f aca="false">IF(VLOOKUP(S6417,'DD-Lookup'!$J$6:$L$50,3,FALSE())="Monthly",(YEAR(AC6417)-YEAR(AB6417))*12+MONTH(AC6417)-MONTH(AB6417)+1,(AC6417-AB6417+1))</f>
        <v>#N/A</v>
      </c>
      <c r="F6417" s="239" t="e">
        <f aca="false">E6417*SUM(P6417:Q6417)</f>
        <v>#N/A</v>
      </c>
    </row>
    <row r="6418" customFormat="false" ht="12.75" hidden="false" customHeight="false" outlineLevel="0" collapsed="false">
      <c r="A6418" s="208" t="str">
        <f aca="false">B6418&amp;" "&amp;C6418&amp;" "&amp;D6418</f>
        <v> 0 Financial</v>
      </c>
      <c r="B6418" s="208" t="str">
        <f aca="false">IF((LEFT(N6418,2)="US"),"US","")</f>
        <v/>
      </c>
      <c r="C6418" s="208" t="n">
        <f aca="false">M6418</f>
        <v>0</v>
      </c>
      <c r="D6418" s="208" t="str">
        <f aca="false">IF(ISNUMBER(FIND("Phy",N6418))=TRUE(),"Physical","Financial")</f>
        <v>Financial</v>
      </c>
      <c r="E6418" s="208" t="e">
        <f aca="false">IF(VLOOKUP(S6418,'DD-Lookup'!$J$6:$L$50,3,FALSE())="Monthly",(YEAR(AC6418)-YEAR(AB6418))*12+MONTH(AC6418)-MONTH(AB6418)+1,(AC6418-AB6418+1))</f>
        <v>#N/A</v>
      </c>
      <c r="F6418" s="239" t="e">
        <f aca="false">E6418*SUM(P6418:Q6418)</f>
        <v>#N/A</v>
      </c>
    </row>
    <row r="6419" customFormat="false" ht="12.75" hidden="false" customHeight="false" outlineLevel="0" collapsed="false">
      <c r="A6419" s="208" t="str">
        <f aca="false">B6419&amp;" "&amp;C6419&amp;" "&amp;D6419</f>
        <v> 0 Financial</v>
      </c>
      <c r="B6419" s="208" t="str">
        <f aca="false">IF((LEFT(N6419,2)="US"),"US","")</f>
        <v/>
      </c>
      <c r="C6419" s="208" t="n">
        <f aca="false">M6419</f>
        <v>0</v>
      </c>
      <c r="D6419" s="208" t="str">
        <f aca="false">IF(ISNUMBER(FIND("Phy",N6419))=TRUE(),"Physical","Financial")</f>
        <v>Financial</v>
      </c>
      <c r="E6419" s="208" t="e">
        <f aca="false">IF(VLOOKUP(S6419,'DD-Lookup'!$J$6:$L$50,3,FALSE())="Monthly",(YEAR(AC6419)-YEAR(AB6419))*12+MONTH(AC6419)-MONTH(AB6419)+1,(AC6419-AB6419+1))</f>
        <v>#N/A</v>
      </c>
      <c r="F6419" s="239" t="e">
        <f aca="false">E6419*SUM(P6419:Q6419)</f>
        <v>#N/A</v>
      </c>
    </row>
    <row r="6420" customFormat="false" ht="12.75" hidden="false" customHeight="false" outlineLevel="0" collapsed="false">
      <c r="A6420" s="208" t="str">
        <f aca="false">B6420&amp;" "&amp;C6420&amp;" "&amp;D6420</f>
        <v> 0 Financial</v>
      </c>
      <c r="B6420" s="208" t="str">
        <f aca="false">IF((LEFT(N6420,2)="US"),"US","")</f>
        <v/>
      </c>
      <c r="C6420" s="208" t="n">
        <f aca="false">M6420</f>
        <v>0</v>
      </c>
      <c r="D6420" s="208" t="str">
        <f aca="false">IF(ISNUMBER(FIND("Phy",N6420))=TRUE(),"Physical","Financial")</f>
        <v>Financial</v>
      </c>
      <c r="E6420" s="208" t="e">
        <f aca="false">IF(VLOOKUP(S6420,'DD-Lookup'!$J$6:$L$50,3,FALSE())="Monthly",(YEAR(AC6420)-YEAR(AB6420))*12+MONTH(AC6420)-MONTH(AB6420)+1,(AC6420-AB6420+1))</f>
        <v>#N/A</v>
      </c>
      <c r="F6420" s="239" t="e">
        <f aca="false">E6420*SUM(P6420:Q6420)</f>
        <v>#N/A</v>
      </c>
    </row>
    <row r="6421" customFormat="false" ht="12.75" hidden="false" customHeight="false" outlineLevel="0" collapsed="false">
      <c r="A6421" s="208" t="str">
        <f aca="false">B6421&amp;" "&amp;C6421&amp;" "&amp;D6421</f>
        <v> 0 Financial</v>
      </c>
      <c r="B6421" s="208" t="str">
        <f aca="false">IF((LEFT(N6421,2)="US"),"US","")</f>
        <v/>
      </c>
      <c r="C6421" s="208" t="n">
        <f aca="false">M6421</f>
        <v>0</v>
      </c>
      <c r="D6421" s="208" t="str">
        <f aca="false">IF(ISNUMBER(FIND("Phy",N6421))=TRUE(),"Physical","Financial")</f>
        <v>Financial</v>
      </c>
      <c r="E6421" s="208" t="e">
        <f aca="false">IF(VLOOKUP(S6421,'DD-Lookup'!$J$6:$L$50,3,FALSE())="Monthly",(YEAR(AC6421)-YEAR(AB6421))*12+MONTH(AC6421)-MONTH(AB6421)+1,(AC6421-AB6421+1))</f>
        <v>#N/A</v>
      </c>
      <c r="F6421" s="239" t="e">
        <f aca="false">E6421*SUM(P6421:Q6421)</f>
        <v>#N/A</v>
      </c>
    </row>
    <row r="6422" customFormat="false" ht="12.75" hidden="false" customHeight="false" outlineLevel="0" collapsed="false">
      <c r="A6422" s="208" t="str">
        <f aca="false">B6422&amp;" "&amp;C6422&amp;" "&amp;D6422</f>
        <v> 0 Financial</v>
      </c>
      <c r="B6422" s="208" t="str">
        <f aca="false">IF((LEFT(N6422,2)="US"),"US","")</f>
        <v/>
      </c>
      <c r="C6422" s="208" t="n">
        <f aca="false">M6422</f>
        <v>0</v>
      </c>
      <c r="D6422" s="208" t="str">
        <f aca="false">IF(ISNUMBER(FIND("Phy",N6422))=TRUE(),"Physical","Financial")</f>
        <v>Financial</v>
      </c>
      <c r="E6422" s="208" t="e">
        <f aca="false">IF(VLOOKUP(S6422,'DD-Lookup'!$J$6:$L$50,3,FALSE())="Monthly",(YEAR(AC6422)-YEAR(AB6422))*12+MONTH(AC6422)-MONTH(AB6422)+1,(AC6422-AB6422+1))</f>
        <v>#N/A</v>
      </c>
      <c r="F6422" s="239" t="e">
        <f aca="false">E6422*SUM(P6422:Q6422)</f>
        <v>#N/A</v>
      </c>
    </row>
    <row r="6423" customFormat="false" ht="12.75" hidden="false" customHeight="false" outlineLevel="0" collapsed="false">
      <c r="A6423" s="208" t="str">
        <f aca="false">B6423&amp;" "&amp;C6423&amp;" "&amp;D6423</f>
        <v> 0 Financial</v>
      </c>
      <c r="B6423" s="208" t="str">
        <f aca="false">IF((LEFT(N6423,2)="US"),"US","")</f>
        <v/>
      </c>
      <c r="C6423" s="208" t="n">
        <f aca="false">M6423</f>
        <v>0</v>
      </c>
      <c r="D6423" s="208" t="str">
        <f aca="false">IF(ISNUMBER(FIND("Phy",N6423))=TRUE(),"Physical","Financial")</f>
        <v>Financial</v>
      </c>
      <c r="E6423" s="208" t="e">
        <f aca="false">IF(VLOOKUP(S6423,'DD-Lookup'!$J$6:$L$50,3,FALSE())="Monthly",(YEAR(AC6423)-YEAR(AB6423))*12+MONTH(AC6423)-MONTH(AB6423)+1,(AC6423-AB6423+1))</f>
        <v>#N/A</v>
      </c>
      <c r="F6423" s="239" t="e">
        <f aca="false">E6423*SUM(P6423:Q6423)</f>
        <v>#N/A</v>
      </c>
    </row>
    <row r="6424" customFormat="false" ht="12.75" hidden="false" customHeight="false" outlineLevel="0" collapsed="false">
      <c r="A6424" s="208" t="str">
        <f aca="false">B6424&amp;" "&amp;C6424&amp;" "&amp;D6424</f>
        <v> 0 Financial</v>
      </c>
      <c r="B6424" s="208" t="str">
        <f aca="false">IF((LEFT(N6424,2)="US"),"US","")</f>
        <v/>
      </c>
      <c r="C6424" s="208" t="n">
        <f aca="false">M6424</f>
        <v>0</v>
      </c>
      <c r="D6424" s="208" t="str">
        <f aca="false">IF(ISNUMBER(FIND("Phy",N6424))=TRUE(),"Physical","Financial")</f>
        <v>Financial</v>
      </c>
      <c r="E6424" s="208" t="e">
        <f aca="false">IF(VLOOKUP(S6424,'DD-Lookup'!$J$6:$L$50,3,FALSE())="Monthly",(YEAR(AC6424)-YEAR(AB6424))*12+MONTH(AC6424)-MONTH(AB6424)+1,(AC6424-AB6424+1))</f>
        <v>#N/A</v>
      </c>
      <c r="F6424" s="239" t="e">
        <f aca="false">E6424*SUM(P6424:Q6424)</f>
        <v>#N/A</v>
      </c>
    </row>
    <row r="6425" customFormat="false" ht="12.75" hidden="false" customHeight="false" outlineLevel="0" collapsed="false">
      <c r="A6425" s="208" t="str">
        <f aca="false">B6425&amp;" "&amp;C6425&amp;" "&amp;D6425</f>
        <v> 0 Financial</v>
      </c>
      <c r="B6425" s="208" t="str">
        <f aca="false">IF((LEFT(N6425,2)="US"),"US","")</f>
        <v/>
      </c>
      <c r="C6425" s="208" t="n">
        <f aca="false">M6425</f>
        <v>0</v>
      </c>
      <c r="D6425" s="208" t="str">
        <f aca="false">IF(ISNUMBER(FIND("Phy",N6425))=TRUE(),"Physical","Financial")</f>
        <v>Financial</v>
      </c>
      <c r="E6425" s="208" t="e">
        <f aca="false">IF(VLOOKUP(S6425,'DD-Lookup'!$J$6:$L$50,3,FALSE())="Monthly",(YEAR(AC6425)-YEAR(AB6425))*12+MONTH(AC6425)-MONTH(AB6425)+1,(AC6425-AB6425+1))</f>
        <v>#N/A</v>
      </c>
      <c r="F6425" s="239" t="e">
        <f aca="false">E6425*SUM(P6425:Q6425)</f>
        <v>#N/A</v>
      </c>
    </row>
    <row r="6426" customFormat="false" ht="12.75" hidden="false" customHeight="false" outlineLevel="0" collapsed="false">
      <c r="A6426" s="208" t="str">
        <f aca="false">B6426&amp;" "&amp;C6426&amp;" "&amp;D6426</f>
        <v> 0 Financial</v>
      </c>
      <c r="B6426" s="208" t="str">
        <f aca="false">IF((LEFT(N6426,2)="US"),"US","")</f>
        <v/>
      </c>
      <c r="C6426" s="208" t="n">
        <f aca="false">M6426</f>
        <v>0</v>
      </c>
      <c r="D6426" s="208" t="str">
        <f aca="false">IF(ISNUMBER(FIND("Phy",N6426))=TRUE(),"Physical","Financial")</f>
        <v>Financial</v>
      </c>
      <c r="E6426" s="208" t="e">
        <f aca="false">IF(VLOOKUP(S6426,'DD-Lookup'!$J$6:$L$50,3,FALSE())="Monthly",(YEAR(AC6426)-YEAR(AB6426))*12+MONTH(AC6426)-MONTH(AB6426)+1,(AC6426-AB6426+1))</f>
        <v>#N/A</v>
      </c>
      <c r="F6426" s="239" t="e">
        <f aca="false">E6426*SUM(P6426:Q6426)</f>
        <v>#N/A</v>
      </c>
    </row>
    <row r="6427" customFormat="false" ht="12.75" hidden="false" customHeight="false" outlineLevel="0" collapsed="false">
      <c r="A6427" s="208" t="str">
        <f aca="false">B6427&amp;" "&amp;C6427&amp;" "&amp;D6427</f>
        <v> 0 Financial</v>
      </c>
      <c r="B6427" s="208" t="str">
        <f aca="false">IF((LEFT(N6427,2)="US"),"US","")</f>
        <v/>
      </c>
      <c r="C6427" s="208" t="n">
        <f aca="false">M6427</f>
        <v>0</v>
      </c>
      <c r="D6427" s="208" t="str">
        <f aca="false">IF(ISNUMBER(FIND("Phy",N6427))=TRUE(),"Physical","Financial")</f>
        <v>Financial</v>
      </c>
      <c r="E6427" s="208" t="e">
        <f aca="false">IF(VLOOKUP(S6427,'DD-Lookup'!$J$6:$L$50,3,FALSE())="Monthly",(YEAR(AC6427)-YEAR(AB6427))*12+MONTH(AC6427)-MONTH(AB6427)+1,(AC6427-AB6427+1))</f>
        <v>#N/A</v>
      </c>
      <c r="F6427" s="239" t="e">
        <f aca="false">E6427*SUM(P6427:Q6427)</f>
        <v>#N/A</v>
      </c>
    </row>
    <row r="6428" customFormat="false" ht="12.75" hidden="false" customHeight="false" outlineLevel="0" collapsed="false">
      <c r="A6428" s="208" t="str">
        <f aca="false">B6428&amp;" "&amp;C6428&amp;" "&amp;D6428</f>
        <v> 0 Financial</v>
      </c>
      <c r="B6428" s="208" t="str">
        <f aca="false">IF((LEFT(N6428,2)="US"),"US","")</f>
        <v/>
      </c>
      <c r="C6428" s="208" t="n">
        <f aca="false">M6428</f>
        <v>0</v>
      </c>
      <c r="D6428" s="208" t="str">
        <f aca="false">IF(ISNUMBER(FIND("Phy",N6428))=TRUE(),"Physical","Financial")</f>
        <v>Financial</v>
      </c>
      <c r="E6428" s="208" t="e">
        <f aca="false">IF(VLOOKUP(S6428,'DD-Lookup'!$J$6:$L$50,3,FALSE())="Monthly",(YEAR(AC6428)-YEAR(AB6428))*12+MONTH(AC6428)-MONTH(AB6428)+1,(AC6428-AB6428+1))</f>
        <v>#N/A</v>
      </c>
      <c r="F6428" s="239" t="e">
        <f aca="false">E6428*SUM(P6428:Q6428)</f>
        <v>#N/A</v>
      </c>
    </row>
    <row r="6429" customFormat="false" ht="12.75" hidden="false" customHeight="false" outlineLevel="0" collapsed="false">
      <c r="A6429" s="208" t="str">
        <f aca="false">B6429&amp;" "&amp;C6429&amp;" "&amp;D6429</f>
        <v> 0 Financial</v>
      </c>
      <c r="B6429" s="208" t="str">
        <f aca="false">IF((LEFT(N6429,2)="US"),"US","")</f>
        <v/>
      </c>
      <c r="C6429" s="208" t="n">
        <f aca="false">M6429</f>
        <v>0</v>
      </c>
      <c r="D6429" s="208" t="str">
        <f aca="false">IF(ISNUMBER(FIND("Phy",N6429))=TRUE(),"Physical","Financial")</f>
        <v>Financial</v>
      </c>
      <c r="E6429" s="208" t="e">
        <f aca="false">IF(VLOOKUP(S6429,'DD-Lookup'!$J$6:$L$50,3,FALSE())="Monthly",(YEAR(AC6429)-YEAR(AB6429))*12+MONTH(AC6429)-MONTH(AB6429)+1,(AC6429-AB6429+1))</f>
        <v>#N/A</v>
      </c>
      <c r="F6429" s="239" t="e">
        <f aca="false">E6429*SUM(P6429:Q6429)</f>
        <v>#N/A</v>
      </c>
    </row>
    <row r="6430" customFormat="false" ht="12.75" hidden="false" customHeight="false" outlineLevel="0" collapsed="false">
      <c r="A6430" s="208" t="str">
        <f aca="false">B6430&amp;" "&amp;C6430&amp;" "&amp;D6430</f>
        <v> 0 Financial</v>
      </c>
      <c r="B6430" s="208" t="str">
        <f aca="false">IF((LEFT(N6430,2)="US"),"US","")</f>
        <v/>
      </c>
      <c r="C6430" s="208" t="n">
        <f aca="false">M6430</f>
        <v>0</v>
      </c>
      <c r="D6430" s="208" t="str">
        <f aca="false">IF(ISNUMBER(FIND("Phy",N6430))=TRUE(),"Physical","Financial")</f>
        <v>Financial</v>
      </c>
      <c r="E6430" s="208" t="e">
        <f aca="false">IF(VLOOKUP(S6430,'DD-Lookup'!$J$6:$L$50,3,FALSE())="Monthly",(YEAR(AC6430)-YEAR(AB6430))*12+MONTH(AC6430)-MONTH(AB6430)+1,(AC6430-AB6430+1))</f>
        <v>#N/A</v>
      </c>
      <c r="F6430" s="239" t="e">
        <f aca="false">E6430*SUM(P6430:Q6430)</f>
        <v>#N/A</v>
      </c>
    </row>
    <row r="6431" customFormat="false" ht="12.75" hidden="false" customHeight="false" outlineLevel="0" collapsed="false">
      <c r="A6431" s="208" t="str">
        <f aca="false">B6431&amp;" "&amp;C6431&amp;" "&amp;D6431</f>
        <v> 0 Financial</v>
      </c>
      <c r="B6431" s="208" t="str">
        <f aca="false">IF((LEFT(N6431,2)="US"),"US","")</f>
        <v/>
      </c>
      <c r="C6431" s="208" t="n">
        <f aca="false">M6431</f>
        <v>0</v>
      </c>
      <c r="D6431" s="208" t="str">
        <f aca="false">IF(ISNUMBER(FIND("Phy",N6431))=TRUE(),"Physical","Financial")</f>
        <v>Financial</v>
      </c>
      <c r="E6431" s="208" t="e">
        <f aca="false">IF(VLOOKUP(S6431,'DD-Lookup'!$J$6:$L$50,3,FALSE())="Monthly",(YEAR(AC6431)-YEAR(AB6431))*12+MONTH(AC6431)-MONTH(AB6431)+1,(AC6431-AB6431+1))</f>
        <v>#N/A</v>
      </c>
      <c r="F6431" s="239" t="e">
        <f aca="false">E6431*SUM(P6431:Q6431)</f>
        <v>#N/A</v>
      </c>
    </row>
    <row r="6432" customFormat="false" ht="12.75" hidden="false" customHeight="false" outlineLevel="0" collapsed="false">
      <c r="A6432" s="208" t="str">
        <f aca="false">B6432&amp;" "&amp;C6432&amp;" "&amp;D6432</f>
        <v> 0 Financial</v>
      </c>
      <c r="B6432" s="208" t="str">
        <f aca="false">IF((LEFT(N6432,2)="US"),"US","")</f>
        <v/>
      </c>
      <c r="C6432" s="208" t="n">
        <f aca="false">M6432</f>
        <v>0</v>
      </c>
      <c r="D6432" s="208" t="str">
        <f aca="false">IF(ISNUMBER(FIND("Phy",N6432))=TRUE(),"Physical","Financial")</f>
        <v>Financial</v>
      </c>
      <c r="E6432" s="208" t="e">
        <f aca="false">IF(VLOOKUP(S6432,'DD-Lookup'!$J$6:$L$50,3,FALSE())="Monthly",(YEAR(AC6432)-YEAR(AB6432))*12+MONTH(AC6432)-MONTH(AB6432)+1,(AC6432-AB6432+1))</f>
        <v>#N/A</v>
      </c>
      <c r="F6432" s="239" t="e">
        <f aca="false">E6432*SUM(P6432:Q6432)</f>
        <v>#N/A</v>
      </c>
    </row>
    <row r="6433" customFormat="false" ht="12.75" hidden="false" customHeight="false" outlineLevel="0" collapsed="false">
      <c r="A6433" s="208" t="str">
        <f aca="false">B6433&amp;" "&amp;C6433&amp;" "&amp;D6433</f>
        <v> 0 Financial</v>
      </c>
      <c r="B6433" s="208" t="str">
        <f aca="false">IF((LEFT(N6433,2)="US"),"US","")</f>
        <v/>
      </c>
      <c r="C6433" s="208" t="n">
        <f aca="false">M6433</f>
        <v>0</v>
      </c>
      <c r="D6433" s="208" t="str">
        <f aca="false">IF(ISNUMBER(FIND("Phy",N6433))=TRUE(),"Physical","Financial")</f>
        <v>Financial</v>
      </c>
      <c r="E6433" s="208" t="e">
        <f aca="false">IF(VLOOKUP(S6433,'DD-Lookup'!$J$6:$L$50,3,FALSE())="Monthly",(YEAR(AC6433)-YEAR(AB6433))*12+MONTH(AC6433)-MONTH(AB6433)+1,(AC6433-AB6433+1))</f>
        <v>#N/A</v>
      </c>
      <c r="F6433" s="239" t="e">
        <f aca="false">E6433*SUM(P6433:Q6433)</f>
        <v>#N/A</v>
      </c>
    </row>
    <row r="6434" customFormat="false" ht="12.75" hidden="false" customHeight="false" outlineLevel="0" collapsed="false">
      <c r="A6434" s="208" t="str">
        <f aca="false">B6434&amp;" "&amp;C6434&amp;" "&amp;D6434</f>
        <v> 0 Financial</v>
      </c>
      <c r="B6434" s="208" t="str">
        <f aca="false">IF((LEFT(N6434,2)="US"),"US","")</f>
        <v/>
      </c>
      <c r="C6434" s="208" t="n">
        <f aca="false">M6434</f>
        <v>0</v>
      </c>
      <c r="D6434" s="208" t="str">
        <f aca="false">IF(ISNUMBER(FIND("Phy",N6434))=TRUE(),"Physical","Financial")</f>
        <v>Financial</v>
      </c>
      <c r="E6434" s="208" t="e">
        <f aca="false">IF(VLOOKUP(S6434,'DD-Lookup'!$J$6:$L$50,3,FALSE())="Monthly",(YEAR(AC6434)-YEAR(AB6434))*12+MONTH(AC6434)-MONTH(AB6434)+1,(AC6434-AB6434+1))</f>
        <v>#N/A</v>
      </c>
      <c r="F6434" s="239" t="e">
        <f aca="false">E6434*SUM(P6434:Q6434)</f>
        <v>#N/A</v>
      </c>
    </row>
    <row r="6435" customFormat="false" ht="12.75" hidden="false" customHeight="false" outlineLevel="0" collapsed="false">
      <c r="A6435" s="208" t="str">
        <f aca="false">B6435&amp;" "&amp;C6435&amp;" "&amp;D6435</f>
        <v> 0 Financial</v>
      </c>
      <c r="B6435" s="208" t="str">
        <f aca="false">IF((LEFT(N6435,2)="US"),"US","")</f>
        <v/>
      </c>
      <c r="C6435" s="208" t="n">
        <f aca="false">M6435</f>
        <v>0</v>
      </c>
      <c r="D6435" s="208" t="str">
        <f aca="false">IF(ISNUMBER(FIND("Phy",N6435))=TRUE(),"Physical","Financial")</f>
        <v>Financial</v>
      </c>
      <c r="E6435" s="208" t="e">
        <f aca="false">IF(VLOOKUP(S6435,'DD-Lookup'!$J$6:$L$50,3,FALSE())="Monthly",(YEAR(AC6435)-YEAR(AB6435))*12+MONTH(AC6435)-MONTH(AB6435)+1,(AC6435-AB6435+1))</f>
        <v>#N/A</v>
      </c>
      <c r="F6435" s="239" t="e">
        <f aca="false">E6435*SUM(P6435:Q6435)</f>
        <v>#N/A</v>
      </c>
    </row>
    <row r="6436" customFormat="false" ht="12.75" hidden="false" customHeight="false" outlineLevel="0" collapsed="false">
      <c r="A6436" s="208" t="str">
        <f aca="false">B6436&amp;" "&amp;C6436&amp;" "&amp;D6436</f>
        <v> 0 Financial</v>
      </c>
      <c r="B6436" s="208" t="str">
        <f aca="false">IF((LEFT(N6436,2)="US"),"US","")</f>
        <v/>
      </c>
      <c r="C6436" s="208" t="n">
        <f aca="false">M6436</f>
        <v>0</v>
      </c>
      <c r="D6436" s="208" t="str">
        <f aca="false">IF(ISNUMBER(FIND("Phy",N6436))=TRUE(),"Physical","Financial")</f>
        <v>Financial</v>
      </c>
      <c r="E6436" s="208" t="e">
        <f aca="false">IF(VLOOKUP(S6436,'DD-Lookup'!$J$6:$L$50,3,FALSE())="Monthly",(YEAR(AC6436)-YEAR(AB6436))*12+MONTH(AC6436)-MONTH(AB6436)+1,(AC6436-AB6436+1))</f>
        <v>#N/A</v>
      </c>
      <c r="F6436" s="239" t="e">
        <f aca="false">E6436*SUM(P6436:Q6436)</f>
        <v>#N/A</v>
      </c>
    </row>
    <row r="6437" customFormat="false" ht="12.75" hidden="false" customHeight="false" outlineLevel="0" collapsed="false">
      <c r="A6437" s="208" t="str">
        <f aca="false">B6437&amp;" "&amp;C6437&amp;" "&amp;D6437</f>
        <v> 0 Financial</v>
      </c>
      <c r="B6437" s="208" t="str">
        <f aca="false">IF((LEFT(N6437,2)="US"),"US","")</f>
        <v/>
      </c>
      <c r="C6437" s="208" t="n">
        <f aca="false">M6437</f>
        <v>0</v>
      </c>
      <c r="D6437" s="208" t="str">
        <f aca="false">IF(ISNUMBER(FIND("Phy",N6437))=TRUE(),"Physical","Financial")</f>
        <v>Financial</v>
      </c>
      <c r="E6437" s="208" t="e">
        <f aca="false">IF(VLOOKUP(S6437,'DD-Lookup'!$J$6:$L$50,3,FALSE())="Monthly",(YEAR(AC6437)-YEAR(AB6437))*12+MONTH(AC6437)-MONTH(AB6437)+1,(AC6437-AB6437+1))</f>
        <v>#N/A</v>
      </c>
      <c r="F6437" s="239" t="e">
        <f aca="false">E6437*SUM(P6437:Q6437)</f>
        <v>#N/A</v>
      </c>
    </row>
    <row r="6438" customFormat="false" ht="12.75" hidden="false" customHeight="false" outlineLevel="0" collapsed="false">
      <c r="A6438" s="208" t="str">
        <f aca="false">B6438&amp;" "&amp;C6438&amp;" "&amp;D6438</f>
        <v> 0 Financial</v>
      </c>
      <c r="B6438" s="208" t="str">
        <f aca="false">IF((LEFT(N6438,2)="US"),"US","")</f>
        <v/>
      </c>
      <c r="C6438" s="208" t="n">
        <f aca="false">M6438</f>
        <v>0</v>
      </c>
      <c r="D6438" s="208" t="str">
        <f aca="false">IF(ISNUMBER(FIND("Phy",N6438))=TRUE(),"Physical","Financial")</f>
        <v>Financial</v>
      </c>
      <c r="E6438" s="208" t="e">
        <f aca="false">IF(VLOOKUP(S6438,'DD-Lookup'!$J$6:$L$50,3,FALSE())="Monthly",(YEAR(AC6438)-YEAR(AB6438))*12+MONTH(AC6438)-MONTH(AB6438)+1,(AC6438-AB6438+1))</f>
        <v>#N/A</v>
      </c>
      <c r="F6438" s="239" t="e">
        <f aca="false">E6438*SUM(P6438:Q6438)</f>
        <v>#N/A</v>
      </c>
    </row>
    <row r="6439" customFormat="false" ht="12.75" hidden="false" customHeight="false" outlineLevel="0" collapsed="false">
      <c r="A6439" s="208" t="str">
        <f aca="false">B6439&amp;" "&amp;C6439&amp;" "&amp;D6439</f>
        <v> 0 Financial</v>
      </c>
      <c r="B6439" s="208" t="str">
        <f aca="false">IF((LEFT(N6439,2)="US"),"US","")</f>
        <v/>
      </c>
      <c r="C6439" s="208" t="n">
        <f aca="false">M6439</f>
        <v>0</v>
      </c>
      <c r="D6439" s="208" t="str">
        <f aca="false">IF(ISNUMBER(FIND("Phy",N6439))=TRUE(),"Physical","Financial")</f>
        <v>Financial</v>
      </c>
      <c r="E6439" s="208" t="e">
        <f aca="false">IF(VLOOKUP(S6439,'DD-Lookup'!$J$6:$L$50,3,FALSE())="Monthly",(YEAR(AC6439)-YEAR(AB6439))*12+MONTH(AC6439)-MONTH(AB6439)+1,(AC6439-AB6439+1))</f>
        <v>#N/A</v>
      </c>
      <c r="F6439" s="239" t="e">
        <f aca="false">E6439*SUM(P6439:Q6439)</f>
        <v>#N/A</v>
      </c>
    </row>
    <row r="6440" customFormat="false" ht="12.75" hidden="false" customHeight="false" outlineLevel="0" collapsed="false">
      <c r="A6440" s="208" t="str">
        <f aca="false">B6440&amp;" "&amp;C6440&amp;" "&amp;D6440</f>
        <v> 0 Financial</v>
      </c>
      <c r="B6440" s="208" t="str">
        <f aca="false">IF((LEFT(N6440,2)="US"),"US","")</f>
        <v/>
      </c>
      <c r="C6440" s="208" t="n">
        <f aca="false">M6440</f>
        <v>0</v>
      </c>
      <c r="D6440" s="208" t="str">
        <f aca="false">IF(ISNUMBER(FIND("Phy",N6440))=TRUE(),"Physical","Financial")</f>
        <v>Financial</v>
      </c>
      <c r="E6440" s="208" t="e">
        <f aca="false">IF(VLOOKUP(S6440,'DD-Lookup'!$J$6:$L$50,3,FALSE())="Monthly",(YEAR(AC6440)-YEAR(AB6440))*12+MONTH(AC6440)-MONTH(AB6440)+1,(AC6440-AB6440+1))</f>
        <v>#N/A</v>
      </c>
      <c r="F6440" s="239" t="e">
        <f aca="false">E6440*SUM(P6440:Q6440)</f>
        <v>#N/A</v>
      </c>
    </row>
    <row r="6441" customFormat="false" ht="12.75" hidden="false" customHeight="false" outlineLevel="0" collapsed="false">
      <c r="A6441" s="208" t="str">
        <f aca="false">B6441&amp;" "&amp;C6441&amp;" "&amp;D6441</f>
        <v> 0 Financial</v>
      </c>
      <c r="B6441" s="208" t="str">
        <f aca="false">IF((LEFT(N6441,2)="US"),"US","")</f>
        <v/>
      </c>
      <c r="C6441" s="208" t="n">
        <f aca="false">M6441</f>
        <v>0</v>
      </c>
      <c r="D6441" s="208" t="str">
        <f aca="false">IF(ISNUMBER(FIND("Phy",N6441))=TRUE(),"Physical","Financial")</f>
        <v>Financial</v>
      </c>
      <c r="E6441" s="208" t="e">
        <f aca="false">IF(VLOOKUP(S6441,'DD-Lookup'!$J$6:$L$50,3,FALSE())="Monthly",(YEAR(AC6441)-YEAR(AB6441))*12+MONTH(AC6441)-MONTH(AB6441)+1,(AC6441-AB6441+1))</f>
        <v>#N/A</v>
      </c>
      <c r="F6441" s="239" t="e">
        <f aca="false">E6441*SUM(P6441:Q6441)</f>
        <v>#N/A</v>
      </c>
    </row>
    <row r="6442" customFormat="false" ht="12.75" hidden="false" customHeight="false" outlineLevel="0" collapsed="false">
      <c r="A6442" s="208" t="str">
        <f aca="false">B6442&amp;" "&amp;C6442&amp;" "&amp;D6442</f>
        <v> 0 Financial</v>
      </c>
      <c r="B6442" s="208" t="str">
        <f aca="false">IF((LEFT(N6442,2)="US"),"US","")</f>
        <v/>
      </c>
      <c r="C6442" s="208" t="n">
        <f aca="false">M6442</f>
        <v>0</v>
      </c>
      <c r="D6442" s="208" t="str">
        <f aca="false">IF(ISNUMBER(FIND("Phy",N6442))=TRUE(),"Physical","Financial")</f>
        <v>Financial</v>
      </c>
      <c r="E6442" s="208" t="e">
        <f aca="false">IF(VLOOKUP(S6442,'DD-Lookup'!$J$6:$L$50,3,FALSE())="Monthly",(YEAR(AC6442)-YEAR(AB6442))*12+MONTH(AC6442)-MONTH(AB6442)+1,(AC6442-AB6442+1))</f>
        <v>#N/A</v>
      </c>
      <c r="F6442" s="239" t="e">
        <f aca="false">E6442*SUM(P6442:Q6442)</f>
        <v>#N/A</v>
      </c>
    </row>
    <row r="6443" customFormat="false" ht="12.75" hidden="false" customHeight="false" outlineLevel="0" collapsed="false">
      <c r="A6443" s="208" t="str">
        <f aca="false">B6443&amp;" "&amp;C6443&amp;" "&amp;D6443</f>
        <v> 0 Financial</v>
      </c>
      <c r="B6443" s="208" t="str">
        <f aca="false">IF((LEFT(N6443,2)="US"),"US","")</f>
        <v/>
      </c>
      <c r="C6443" s="208" t="n">
        <f aca="false">M6443</f>
        <v>0</v>
      </c>
      <c r="D6443" s="208" t="str">
        <f aca="false">IF(ISNUMBER(FIND("Phy",N6443))=TRUE(),"Physical","Financial")</f>
        <v>Financial</v>
      </c>
      <c r="E6443" s="208" t="e">
        <f aca="false">IF(VLOOKUP(S6443,'DD-Lookup'!$J$6:$L$50,3,FALSE())="Monthly",(YEAR(AC6443)-YEAR(AB6443))*12+MONTH(AC6443)-MONTH(AB6443)+1,(AC6443-AB6443+1))</f>
        <v>#N/A</v>
      </c>
      <c r="F6443" s="239" t="e">
        <f aca="false">E6443*SUM(P6443:Q6443)</f>
        <v>#N/A</v>
      </c>
    </row>
    <row r="6444" customFormat="false" ht="12.75" hidden="false" customHeight="false" outlineLevel="0" collapsed="false">
      <c r="A6444" s="208" t="str">
        <f aca="false">B6444&amp;" "&amp;C6444&amp;" "&amp;D6444</f>
        <v> 0 Financial</v>
      </c>
      <c r="B6444" s="208" t="str">
        <f aca="false">IF((LEFT(N6444,2)="US"),"US","")</f>
        <v/>
      </c>
      <c r="C6444" s="208" t="n">
        <f aca="false">M6444</f>
        <v>0</v>
      </c>
      <c r="D6444" s="208" t="str">
        <f aca="false">IF(ISNUMBER(FIND("Phy",N6444))=TRUE(),"Physical","Financial")</f>
        <v>Financial</v>
      </c>
      <c r="E6444" s="208" t="e">
        <f aca="false">IF(VLOOKUP(S6444,'DD-Lookup'!$J$6:$L$50,3,FALSE())="Monthly",(YEAR(AC6444)-YEAR(AB6444))*12+MONTH(AC6444)-MONTH(AB6444)+1,(AC6444-AB6444+1))</f>
        <v>#N/A</v>
      </c>
      <c r="F6444" s="239" t="e">
        <f aca="false">E6444*SUM(P6444:Q6444)</f>
        <v>#N/A</v>
      </c>
    </row>
    <row r="6445" customFormat="false" ht="12.75" hidden="false" customHeight="false" outlineLevel="0" collapsed="false">
      <c r="A6445" s="208" t="str">
        <f aca="false">B6445&amp;" "&amp;C6445&amp;" "&amp;D6445</f>
        <v> 0 Financial</v>
      </c>
      <c r="B6445" s="208" t="str">
        <f aca="false">IF((LEFT(N6445,2)="US"),"US","")</f>
        <v/>
      </c>
      <c r="C6445" s="208" t="n">
        <f aca="false">M6445</f>
        <v>0</v>
      </c>
      <c r="D6445" s="208" t="str">
        <f aca="false">IF(ISNUMBER(FIND("Phy",N6445))=TRUE(),"Physical","Financial")</f>
        <v>Financial</v>
      </c>
      <c r="E6445" s="208" t="e">
        <f aca="false">IF(VLOOKUP(S6445,'DD-Lookup'!$J$6:$L$50,3,FALSE())="Monthly",(YEAR(AC6445)-YEAR(AB6445))*12+MONTH(AC6445)-MONTH(AB6445)+1,(AC6445-AB6445+1))</f>
        <v>#N/A</v>
      </c>
      <c r="F6445" s="239" t="e">
        <f aca="false">E6445*SUM(P6445:Q6445)</f>
        <v>#N/A</v>
      </c>
    </row>
    <row r="6446" customFormat="false" ht="12.75" hidden="false" customHeight="false" outlineLevel="0" collapsed="false">
      <c r="A6446" s="208" t="str">
        <f aca="false">B6446&amp;" "&amp;C6446&amp;" "&amp;D6446</f>
        <v> 0 Financial</v>
      </c>
      <c r="B6446" s="208" t="str">
        <f aca="false">IF((LEFT(N6446,2)="US"),"US","")</f>
        <v/>
      </c>
      <c r="C6446" s="208" t="n">
        <f aca="false">M6446</f>
        <v>0</v>
      </c>
      <c r="D6446" s="208" t="str">
        <f aca="false">IF(ISNUMBER(FIND("Phy",N6446))=TRUE(),"Physical","Financial")</f>
        <v>Financial</v>
      </c>
      <c r="E6446" s="208" t="e">
        <f aca="false">IF(VLOOKUP(S6446,'DD-Lookup'!$J$6:$L$50,3,FALSE())="Monthly",(YEAR(AC6446)-YEAR(AB6446))*12+MONTH(AC6446)-MONTH(AB6446)+1,(AC6446-AB6446+1))</f>
        <v>#N/A</v>
      </c>
      <c r="F6446" s="239" t="e">
        <f aca="false">E6446*SUM(P6446:Q6446)</f>
        <v>#N/A</v>
      </c>
    </row>
    <row r="6447" customFormat="false" ht="12.75" hidden="false" customHeight="false" outlineLevel="0" collapsed="false">
      <c r="A6447" s="208" t="str">
        <f aca="false">B6447&amp;" "&amp;C6447&amp;" "&amp;D6447</f>
        <v> 0 Financial</v>
      </c>
      <c r="B6447" s="208" t="str">
        <f aca="false">IF((LEFT(N6447,2)="US"),"US","")</f>
        <v/>
      </c>
      <c r="C6447" s="208" t="n">
        <f aca="false">M6447</f>
        <v>0</v>
      </c>
      <c r="D6447" s="208" t="str">
        <f aca="false">IF(ISNUMBER(FIND("Phy",N6447))=TRUE(),"Physical","Financial")</f>
        <v>Financial</v>
      </c>
      <c r="E6447" s="208" t="e">
        <f aca="false">IF(VLOOKUP(S6447,'DD-Lookup'!$J$6:$L$50,3,FALSE())="Monthly",(YEAR(AC6447)-YEAR(AB6447))*12+MONTH(AC6447)-MONTH(AB6447)+1,(AC6447-AB6447+1))</f>
        <v>#N/A</v>
      </c>
      <c r="F6447" s="239" t="e">
        <f aca="false">E6447*SUM(P6447:Q6447)</f>
        <v>#N/A</v>
      </c>
    </row>
    <row r="6448" customFormat="false" ht="12.75" hidden="false" customHeight="false" outlineLevel="0" collapsed="false">
      <c r="A6448" s="208" t="str">
        <f aca="false">B6448&amp;" "&amp;C6448&amp;" "&amp;D6448</f>
        <v> 0 Financial</v>
      </c>
      <c r="B6448" s="208" t="str">
        <f aca="false">IF((LEFT(N6448,2)="US"),"US","")</f>
        <v/>
      </c>
      <c r="C6448" s="208" t="n">
        <f aca="false">M6448</f>
        <v>0</v>
      </c>
      <c r="D6448" s="208" t="str">
        <f aca="false">IF(ISNUMBER(FIND("Phy",N6448))=TRUE(),"Physical","Financial")</f>
        <v>Financial</v>
      </c>
      <c r="E6448" s="208" t="e">
        <f aca="false">IF(VLOOKUP(S6448,'DD-Lookup'!$J$6:$L$50,3,FALSE())="Monthly",(YEAR(AC6448)-YEAR(AB6448))*12+MONTH(AC6448)-MONTH(AB6448)+1,(AC6448-AB6448+1))</f>
        <v>#N/A</v>
      </c>
      <c r="F6448" s="239" t="e">
        <f aca="false">E6448*SUM(P6448:Q6448)</f>
        <v>#N/A</v>
      </c>
    </row>
    <row r="6449" customFormat="false" ht="12.75" hidden="false" customHeight="false" outlineLevel="0" collapsed="false">
      <c r="A6449" s="208" t="str">
        <f aca="false">B6449&amp;" "&amp;C6449&amp;" "&amp;D6449</f>
        <v> 0 Financial</v>
      </c>
      <c r="B6449" s="208" t="str">
        <f aca="false">IF((LEFT(N6449,2)="US"),"US","")</f>
        <v/>
      </c>
      <c r="C6449" s="208" t="n">
        <f aca="false">M6449</f>
        <v>0</v>
      </c>
      <c r="D6449" s="208" t="str">
        <f aca="false">IF(ISNUMBER(FIND("Phy",N6449))=TRUE(),"Physical","Financial")</f>
        <v>Financial</v>
      </c>
      <c r="E6449" s="208" t="e">
        <f aca="false">IF(VLOOKUP(S6449,'DD-Lookup'!$J$6:$L$50,3,FALSE())="Monthly",(YEAR(AC6449)-YEAR(AB6449))*12+MONTH(AC6449)-MONTH(AB6449)+1,(AC6449-AB6449+1))</f>
        <v>#N/A</v>
      </c>
      <c r="F6449" s="239" t="e">
        <f aca="false">E6449*SUM(P6449:Q6449)</f>
        <v>#N/A</v>
      </c>
    </row>
    <row r="6450" customFormat="false" ht="12.75" hidden="false" customHeight="false" outlineLevel="0" collapsed="false">
      <c r="A6450" s="208" t="str">
        <f aca="false">B6450&amp;" "&amp;C6450&amp;" "&amp;D6450</f>
        <v> 0 Financial</v>
      </c>
      <c r="B6450" s="208" t="str">
        <f aca="false">IF((LEFT(N6450,2)="US"),"US","")</f>
        <v/>
      </c>
      <c r="C6450" s="208" t="n">
        <f aca="false">M6450</f>
        <v>0</v>
      </c>
      <c r="D6450" s="208" t="str">
        <f aca="false">IF(ISNUMBER(FIND("Phy",N6450))=TRUE(),"Physical","Financial")</f>
        <v>Financial</v>
      </c>
      <c r="E6450" s="208" t="e">
        <f aca="false">IF(VLOOKUP(S6450,'DD-Lookup'!$J$6:$L$50,3,FALSE())="Monthly",(YEAR(AC6450)-YEAR(AB6450))*12+MONTH(AC6450)-MONTH(AB6450)+1,(AC6450-AB6450+1))</f>
        <v>#N/A</v>
      </c>
      <c r="F6450" s="239" t="e">
        <f aca="false">E6450*SUM(P6450:Q6450)</f>
        <v>#N/A</v>
      </c>
    </row>
    <row r="6451" customFormat="false" ht="12.75" hidden="false" customHeight="false" outlineLevel="0" collapsed="false">
      <c r="A6451" s="208" t="str">
        <f aca="false">B6451&amp;" "&amp;C6451&amp;" "&amp;D6451</f>
        <v> 0 Financial</v>
      </c>
      <c r="B6451" s="208" t="str">
        <f aca="false">IF((LEFT(N6451,2)="US"),"US","")</f>
        <v/>
      </c>
      <c r="C6451" s="208" t="n">
        <f aca="false">M6451</f>
        <v>0</v>
      </c>
      <c r="D6451" s="208" t="str">
        <f aca="false">IF(ISNUMBER(FIND("Phy",N6451))=TRUE(),"Physical","Financial")</f>
        <v>Financial</v>
      </c>
      <c r="E6451" s="208" t="e">
        <f aca="false">IF(VLOOKUP(S6451,'DD-Lookup'!$J$6:$L$50,3,FALSE())="Monthly",(YEAR(AC6451)-YEAR(AB6451))*12+MONTH(AC6451)-MONTH(AB6451)+1,(AC6451-AB6451+1))</f>
        <v>#N/A</v>
      </c>
      <c r="F6451" s="239" t="e">
        <f aca="false">E6451*SUM(P6451:Q6451)</f>
        <v>#N/A</v>
      </c>
    </row>
    <row r="6452" customFormat="false" ht="12.75" hidden="false" customHeight="false" outlineLevel="0" collapsed="false">
      <c r="A6452" s="208" t="str">
        <f aca="false">B6452&amp;" "&amp;C6452&amp;" "&amp;D6452</f>
        <v> 0 Financial</v>
      </c>
      <c r="B6452" s="208" t="str">
        <f aca="false">IF((LEFT(N6452,2)="US"),"US","")</f>
        <v/>
      </c>
      <c r="C6452" s="208" t="n">
        <f aca="false">M6452</f>
        <v>0</v>
      </c>
      <c r="D6452" s="208" t="str">
        <f aca="false">IF(ISNUMBER(FIND("Phy",N6452))=TRUE(),"Physical","Financial")</f>
        <v>Financial</v>
      </c>
      <c r="E6452" s="208" t="e">
        <f aca="false">IF(VLOOKUP(S6452,'DD-Lookup'!$J$6:$L$50,3,FALSE())="Monthly",(YEAR(AC6452)-YEAR(AB6452))*12+MONTH(AC6452)-MONTH(AB6452)+1,(AC6452-AB6452+1))</f>
        <v>#N/A</v>
      </c>
      <c r="F6452" s="239" t="e">
        <f aca="false">E6452*SUM(P6452:Q6452)</f>
        <v>#N/A</v>
      </c>
    </row>
    <row r="6453" customFormat="false" ht="12.75" hidden="false" customHeight="false" outlineLevel="0" collapsed="false">
      <c r="A6453" s="208" t="str">
        <f aca="false">B6453&amp;" "&amp;C6453&amp;" "&amp;D6453</f>
        <v> 0 Financial</v>
      </c>
      <c r="B6453" s="208" t="str">
        <f aca="false">IF((LEFT(N6453,2)="US"),"US","")</f>
        <v/>
      </c>
      <c r="C6453" s="208" t="n">
        <f aca="false">M6453</f>
        <v>0</v>
      </c>
      <c r="D6453" s="208" t="str">
        <f aca="false">IF(ISNUMBER(FIND("Phy",N6453))=TRUE(),"Physical","Financial")</f>
        <v>Financial</v>
      </c>
      <c r="E6453" s="208" t="e">
        <f aca="false">IF(VLOOKUP(S6453,'DD-Lookup'!$J$6:$L$50,3,FALSE())="Monthly",(YEAR(AC6453)-YEAR(AB6453))*12+MONTH(AC6453)-MONTH(AB6453)+1,(AC6453-AB6453+1))</f>
        <v>#N/A</v>
      </c>
      <c r="F6453" s="239" t="e">
        <f aca="false">E6453*SUM(P6453:Q6453)</f>
        <v>#N/A</v>
      </c>
    </row>
    <row r="6454" customFormat="false" ht="12.75" hidden="false" customHeight="false" outlineLevel="0" collapsed="false">
      <c r="A6454" s="208" t="str">
        <f aca="false">B6454&amp;" "&amp;C6454&amp;" "&amp;D6454</f>
        <v> 0 Financial</v>
      </c>
      <c r="B6454" s="208" t="str">
        <f aca="false">IF((LEFT(N6454,2)="US"),"US","")</f>
        <v/>
      </c>
      <c r="C6454" s="208" t="n">
        <f aca="false">M6454</f>
        <v>0</v>
      </c>
      <c r="D6454" s="208" t="str">
        <f aca="false">IF(ISNUMBER(FIND("Phy",N6454))=TRUE(),"Physical","Financial")</f>
        <v>Financial</v>
      </c>
      <c r="E6454" s="208" t="e">
        <f aca="false">IF(VLOOKUP(S6454,'DD-Lookup'!$J$6:$L$50,3,FALSE())="Monthly",(YEAR(AC6454)-YEAR(AB6454))*12+MONTH(AC6454)-MONTH(AB6454)+1,(AC6454-AB6454+1))</f>
        <v>#N/A</v>
      </c>
      <c r="F6454" s="239" t="e">
        <f aca="false">E6454*SUM(P6454:Q6454)</f>
        <v>#N/A</v>
      </c>
    </row>
    <row r="6455" customFormat="false" ht="12.75" hidden="false" customHeight="false" outlineLevel="0" collapsed="false">
      <c r="A6455" s="208" t="str">
        <f aca="false">B6455&amp;" "&amp;C6455&amp;" "&amp;D6455</f>
        <v> 0 Financial</v>
      </c>
      <c r="B6455" s="208" t="str">
        <f aca="false">IF((LEFT(N6455,2)="US"),"US","")</f>
        <v/>
      </c>
      <c r="C6455" s="208" t="n">
        <f aca="false">M6455</f>
        <v>0</v>
      </c>
      <c r="D6455" s="208" t="str">
        <f aca="false">IF(ISNUMBER(FIND("Phy",N6455))=TRUE(),"Physical","Financial")</f>
        <v>Financial</v>
      </c>
      <c r="E6455" s="208" t="e">
        <f aca="false">IF(VLOOKUP(S6455,'DD-Lookup'!$J$6:$L$50,3,FALSE())="Monthly",(YEAR(AC6455)-YEAR(AB6455))*12+MONTH(AC6455)-MONTH(AB6455)+1,(AC6455-AB6455+1))</f>
        <v>#N/A</v>
      </c>
      <c r="F6455" s="239" t="e">
        <f aca="false">E6455*SUM(P6455:Q6455)</f>
        <v>#N/A</v>
      </c>
    </row>
    <row r="6456" customFormat="false" ht="12.75" hidden="false" customHeight="false" outlineLevel="0" collapsed="false">
      <c r="A6456" s="208" t="str">
        <f aca="false">B6456&amp;" "&amp;C6456&amp;" "&amp;D6456</f>
        <v> 0 Financial</v>
      </c>
      <c r="B6456" s="208" t="str">
        <f aca="false">IF((LEFT(N6456,2)="US"),"US","")</f>
        <v/>
      </c>
      <c r="C6456" s="208" t="n">
        <f aca="false">M6456</f>
        <v>0</v>
      </c>
      <c r="D6456" s="208" t="str">
        <f aca="false">IF(ISNUMBER(FIND("Phy",N6456))=TRUE(),"Physical","Financial")</f>
        <v>Financial</v>
      </c>
      <c r="E6456" s="208" t="e">
        <f aca="false">IF(VLOOKUP(S6456,'DD-Lookup'!$J$6:$L$50,3,FALSE())="Monthly",(YEAR(AC6456)-YEAR(AB6456))*12+MONTH(AC6456)-MONTH(AB6456)+1,(AC6456-AB6456+1))</f>
        <v>#N/A</v>
      </c>
      <c r="F6456" s="239" t="e">
        <f aca="false">E6456*SUM(P6456:Q6456)</f>
        <v>#N/A</v>
      </c>
    </row>
    <row r="6457" customFormat="false" ht="12.75" hidden="false" customHeight="false" outlineLevel="0" collapsed="false">
      <c r="A6457" s="208" t="str">
        <f aca="false">B6457&amp;" "&amp;C6457&amp;" "&amp;D6457</f>
        <v> 0 Financial</v>
      </c>
      <c r="B6457" s="208" t="str">
        <f aca="false">IF((LEFT(N6457,2)="US"),"US","")</f>
        <v/>
      </c>
      <c r="C6457" s="208" t="n">
        <f aca="false">M6457</f>
        <v>0</v>
      </c>
      <c r="D6457" s="208" t="str">
        <f aca="false">IF(ISNUMBER(FIND("Phy",N6457))=TRUE(),"Physical","Financial")</f>
        <v>Financial</v>
      </c>
      <c r="E6457" s="208" t="e">
        <f aca="false">IF(VLOOKUP(S6457,'DD-Lookup'!$J$6:$L$50,3,FALSE())="Monthly",(YEAR(AC6457)-YEAR(AB6457))*12+MONTH(AC6457)-MONTH(AB6457)+1,(AC6457-AB6457+1))</f>
        <v>#N/A</v>
      </c>
      <c r="F6457" s="239" t="e">
        <f aca="false">E6457*SUM(P6457:Q6457)</f>
        <v>#N/A</v>
      </c>
    </row>
    <row r="6458" customFormat="false" ht="12.75" hidden="false" customHeight="false" outlineLevel="0" collapsed="false">
      <c r="A6458" s="208" t="str">
        <f aca="false">B6458&amp;" "&amp;C6458&amp;" "&amp;D6458</f>
        <v> 0 Financial</v>
      </c>
      <c r="B6458" s="208" t="str">
        <f aca="false">IF((LEFT(N6458,2)="US"),"US","")</f>
        <v/>
      </c>
      <c r="C6458" s="208" t="n">
        <f aca="false">M6458</f>
        <v>0</v>
      </c>
      <c r="D6458" s="208" t="str">
        <f aca="false">IF(ISNUMBER(FIND("Phy",N6458))=TRUE(),"Physical","Financial")</f>
        <v>Financial</v>
      </c>
      <c r="E6458" s="208" t="e">
        <f aca="false">IF(VLOOKUP(S6458,'DD-Lookup'!$J$6:$L$50,3,FALSE())="Monthly",(YEAR(AC6458)-YEAR(AB6458))*12+MONTH(AC6458)-MONTH(AB6458)+1,(AC6458-AB6458+1))</f>
        <v>#N/A</v>
      </c>
      <c r="F6458" s="239" t="e">
        <f aca="false">E6458*SUM(P6458:Q6458)</f>
        <v>#N/A</v>
      </c>
    </row>
    <row r="6459" customFormat="false" ht="12.75" hidden="false" customHeight="false" outlineLevel="0" collapsed="false">
      <c r="A6459" s="208" t="str">
        <f aca="false">B6459&amp;" "&amp;C6459&amp;" "&amp;D6459</f>
        <v> 0 Financial</v>
      </c>
      <c r="B6459" s="208" t="str">
        <f aca="false">IF((LEFT(N6459,2)="US"),"US","")</f>
        <v/>
      </c>
      <c r="C6459" s="208" t="n">
        <f aca="false">M6459</f>
        <v>0</v>
      </c>
      <c r="D6459" s="208" t="str">
        <f aca="false">IF(ISNUMBER(FIND("Phy",N6459))=TRUE(),"Physical","Financial")</f>
        <v>Financial</v>
      </c>
      <c r="E6459" s="208" t="e">
        <f aca="false">IF(VLOOKUP(S6459,'DD-Lookup'!$J$6:$L$50,3,FALSE())="Monthly",(YEAR(AC6459)-YEAR(AB6459))*12+MONTH(AC6459)-MONTH(AB6459)+1,(AC6459-AB6459+1))</f>
        <v>#N/A</v>
      </c>
      <c r="F6459" s="239" t="e">
        <f aca="false">E6459*SUM(P6459:Q6459)</f>
        <v>#N/A</v>
      </c>
    </row>
    <row r="6460" customFormat="false" ht="12.75" hidden="false" customHeight="false" outlineLevel="0" collapsed="false">
      <c r="A6460" s="208" t="str">
        <f aca="false">B6460&amp;" "&amp;C6460&amp;" "&amp;D6460</f>
        <v> 0 Financial</v>
      </c>
      <c r="B6460" s="208" t="str">
        <f aca="false">IF((LEFT(N6460,2)="US"),"US","")</f>
        <v/>
      </c>
      <c r="C6460" s="208" t="n">
        <f aca="false">M6460</f>
        <v>0</v>
      </c>
      <c r="D6460" s="208" t="str">
        <f aca="false">IF(ISNUMBER(FIND("Phy",N6460))=TRUE(),"Physical","Financial")</f>
        <v>Financial</v>
      </c>
      <c r="E6460" s="208" t="e">
        <f aca="false">IF(VLOOKUP(S6460,'DD-Lookup'!$J$6:$L$50,3,FALSE())="Monthly",(YEAR(AC6460)-YEAR(AB6460))*12+MONTH(AC6460)-MONTH(AB6460)+1,(AC6460-AB6460+1))</f>
        <v>#N/A</v>
      </c>
      <c r="F6460" s="239" t="e">
        <f aca="false">E6460*SUM(P6460:Q6460)</f>
        <v>#N/A</v>
      </c>
    </row>
    <row r="6461" customFormat="false" ht="12.75" hidden="false" customHeight="false" outlineLevel="0" collapsed="false">
      <c r="A6461" s="208" t="str">
        <f aca="false">B6461&amp;" "&amp;C6461&amp;" "&amp;D6461</f>
        <v> 0 Financial</v>
      </c>
      <c r="B6461" s="208" t="str">
        <f aca="false">IF((LEFT(N6461,2)="US"),"US","")</f>
        <v/>
      </c>
      <c r="C6461" s="208" t="n">
        <f aca="false">M6461</f>
        <v>0</v>
      </c>
      <c r="D6461" s="208" t="str">
        <f aca="false">IF(ISNUMBER(FIND("Phy",N6461))=TRUE(),"Physical","Financial")</f>
        <v>Financial</v>
      </c>
      <c r="E6461" s="208" t="e">
        <f aca="false">IF(VLOOKUP(S6461,'DD-Lookup'!$J$6:$L$50,3,FALSE())="Monthly",(YEAR(AC6461)-YEAR(AB6461))*12+MONTH(AC6461)-MONTH(AB6461)+1,(AC6461-AB6461+1))</f>
        <v>#N/A</v>
      </c>
      <c r="F6461" s="239" t="e">
        <f aca="false">E6461*SUM(P6461:Q6461)</f>
        <v>#N/A</v>
      </c>
    </row>
    <row r="6462" customFormat="false" ht="12.75" hidden="false" customHeight="false" outlineLevel="0" collapsed="false">
      <c r="A6462" s="208" t="str">
        <f aca="false">B6462&amp;" "&amp;C6462&amp;" "&amp;D6462</f>
        <v> 0 Financial</v>
      </c>
      <c r="B6462" s="208" t="str">
        <f aca="false">IF((LEFT(N6462,2)="US"),"US","")</f>
        <v/>
      </c>
      <c r="C6462" s="208" t="n">
        <f aca="false">M6462</f>
        <v>0</v>
      </c>
      <c r="D6462" s="208" t="str">
        <f aca="false">IF(ISNUMBER(FIND("Phy",N6462))=TRUE(),"Physical","Financial")</f>
        <v>Financial</v>
      </c>
      <c r="E6462" s="208" t="e">
        <f aca="false">IF(VLOOKUP(S6462,'DD-Lookup'!$J$6:$L$50,3,FALSE())="Monthly",(YEAR(AC6462)-YEAR(AB6462))*12+MONTH(AC6462)-MONTH(AB6462)+1,(AC6462-AB6462+1))</f>
        <v>#N/A</v>
      </c>
      <c r="F6462" s="239" t="e">
        <f aca="false">E6462*SUM(P6462:Q6462)</f>
        <v>#N/A</v>
      </c>
    </row>
    <row r="6463" customFormat="false" ht="12.75" hidden="false" customHeight="false" outlineLevel="0" collapsed="false">
      <c r="A6463" s="208" t="str">
        <f aca="false">B6463&amp;" "&amp;C6463&amp;" "&amp;D6463</f>
        <v> 0 Financial</v>
      </c>
      <c r="B6463" s="208" t="str">
        <f aca="false">IF((LEFT(N6463,2)="US"),"US","")</f>
        <v/>
      </c>
      <c r="C6463" s="208" t="n">
        <f aca="false">M6463</f>
        <v>0</v>
      </c>
      <c r="D6463" s="208" t="str">
        <f aca="false">IF(ISNUMBER(FIND("Phy",N6463))=TRUE(),"Physical","Financial")</f>
        <v>Financial</v>
      </c>
      <c r="E6463" s="208" t="e">
        <f aca="false">IF(VLOOKUP(S6463,'DD-Lookup'!$J$6:$L$50,3,FALSE())="Monthly",(YEAR(AC6463)-YEAR(AB6463))*12+MONTH(AC6463)-MONTH(AB6463)+1,(AC6463-AB6463+1))</f>
        <v>#N/A</v>
      </c>
      <c r="F6463" s="239" t="e">
        <f aca="false">E6463*SUM(P6463:Q6463)</f>
        <v>#N/A</v>
      </c>
    </row>
    <row r="6464" customFormat="false" ht="12.75" hidden="false" customHeight="false" outlineLevel="0" collapsed="false">
      <c r="A6464" s="208" t="str">
        <f aca="false">B6464&amp;" "&amp;C6464&amp;" "&amp;D6464</f>
        <v> 0 Financial</v>
      </c>
      <c r="B6464" s="208" t="str">
        <f aca="false">IF((LEFT(N6464,2)="US"),"US","")</f>
        <v/>
      </c>
      <c r="C6464" s="208" t="n">
        <f aca="false">M6464</f>
        <v>0</v>
      </c>
      <c r="D6464" s="208" t="str">
        <f aca="false">IF(ISNUMBER(FIND("Phy",N6464))=TRUE(),"Physical","Financial")</f>
        <v>Financial</v>
      </c>
      <c r="E6464" s="208" t="e">
        <f aca="false">IF(VLOOKUP(S6464,'DD-Lookup'!$J$6:$L$50,3,FALSE())="Monthly",(YEAR(AC6464)-YEAR(AB6464))*12+MONTH(AC6464)-MONTH(AB6464)+1,(AC6464-AB6464+1))</f>
        <v>#N/A</v>
      </c>
      <c r="F6464" s="239" t="e">
        <f aca="false">E6464*SUM(P6464:Q6464)</f>
        <v>#N/A</v>
      </c>
    </row>
    <row r="6465" customFormat="false" ht="12.75" hidden="false" customHeight="false" outlineLevel="0" collapsed="false">
      <c r="A6465" s="208" t="str">
        <f aca="false">B6465&amp;" "&amp;C6465&amp;" "&amp;D6465</f>
        <v> 0 Financial</v>
      </c>
      <c r="B6465" s="208" t="str">
        <f aca="false">IF((LEFT(N6465,2)="US"),"US","")</f>
        <v/>
      </c>
      <c r="C6465" s="208" t="n">
        <f aca="false">M6465</f>
        <v>0</v>
      </c>
      <c r="D6465" s="208" t="str">
        <f aca="false">IF(ISNUMBER(FIND("Phy",N6465))=TRUE(),"Physical","Financial")</f>
        <v>Financial</v>
      </c>
      <c r="E6465" s="208" t="e">
        <f aca="false">IF(VLOOKUP(S6465,'DD-Lookup'!$J$6:$L$50,3,FALSE())="Monthly",(YEAR(AC6465)-YEAR(AB6465))*12+MONTH(AC6465)-MONTH(AB6465)+1,(AC6465-AB6465+1))</f>
        <v>#N/A</v>
      </c>
      <c r="F6465" s="239" t="e">
        <f aca="false">E6465*SUM(P6465:Q6465)</f>
        <v>#N/A</v>
      </c>
    </row>
    <row r="6466" customFormat="false" ht="12.75" hidden="false" customHeight="false" outlineLevel="0" collapsed="false">
      <c r="A6466" s="208" t="str">
        <f aca="false">B6466&amp;" "&amp;C6466&amp;" "&amp;D6466</f>
        <v> 0 Financial</v>
      </c>
      <c r="B6466" s="208" t="str">
        <f aca="false">IF((LEFT(N6466,2)="US"),"US","")</f>
        <v/>
      </c>
      <c r="C6466" s="208" t="n">
        <f aca="false">M6466</f>
        <v>0</v>
      </c>
      <c r="D6466" s="208" t="str">
        <f aca="false">IF(ISNUMBER(FIND("Phy",N6466))=TRUE(),"Physical","Financial")</f>
        <v>Financial</v>
      </c>
      <c r="E6466" s="208" t="e">
        <f aca="false">IF(VLOOKUP(S6466,'DD-Lookup'!$J$6:$L$50,3,FALSE())="Monthly",(YEAR(AC6466)-YEAR(AB6466))*12+MONTH(AC6466)-MONTH(AB6466)+1,(AC6466-AB6466+1))</f>
        <v>#N/A</v>
      </c>
      <c r="F6466" s="239" t="e">
        <f aca="false">E6466*SUM(P6466:Q6466)</f>
        <v>#N/A</v>
      </c>
    </row>
    <row r="6467" customFormat="false" ht="12.75" hidden="false" customHeight="false" outlineLevel="0" collapsed="false">
      <c r="A6467" s="208" t="str">
        <f aca="false">B6467&amp;" "&amp;C6467&amp;" "&amp;D6467</f>
        <v> 0 Financial</v>
      </c>
      <c r="B6467" s="208" t="str">
        <f aca="false">IF((LEFT(N6467,2)="US"),"US","")</f>
        <v/>
      </c>
      <c r="C6467" s="208" t="n">
        <f aca="false">M6467</f>
        <v>0</v>
      </c>
      <c r="D6467" s="208" t="str">
        <f aca="false">IF(ISNUMBER(FIND("Phy",N6467))=TRUE(),"Physical","Financial")</f>
        <v>Financial</v>
      </c>
      <c r="E6467" s="208" t="e">
        <f aca="false">IF(VLOOKUP(S6467,'DD-Lookup'!$J$6:$L$50,3,FALSE())="Monthly",(YEAR(AC6467)-YEAR(AB6467))*12+MONTH(AC6467)-MONTH(AB6467)+1,(AC6467-AB6467+1))</f>
        <v>#N/A</v>
      </c>
      <c r="F6467" s="239" t="e">
        <f aca="false">E6467*SUM(P6467:Q6467)</f>
        <v>#N/A</v>
      </c>
    </row>
    <row r="6468" customFormat="false" ht="12.75" hidden="false" customHeight="false" outlineLevel="0" collapsed="false">
      <c r="A6468" s="208" t="str">
        <f aca="false">B6468&amp;" "&amp;C6468&amp;" "&amp;D6468</f>
        <v> 0 Financial</v>
      </c>
      <c r="B6468" s="208" t="str">
        <f aca="false">IF((LEFT(N6468,2)="US"),"US","")</f>
        <v/>
      </c>
      <c r="C6468" s="208" t="n">
        <f aca="false">M6468</f>
        <v>0</v>
      </c>
      <c r="D6468" s="208" t="str">
        <f aca="false">IF(ISNUMBER(FIND("Phy",N6468))=TRUE(),"Physical","Financial")</f>
        <v>Financial</v>
      </c>
      <c r="E6468" s="208" t="e">
        <f aca="false">IF(VLOOKUP(S6468,'DD-Lookup'!$J$6:$L$50,3,FALSE())="Monthly",(YEAR(AC6468)-YEAR(AB6468))*12+MONTH(AC6468)-MONTH(AB6468)+1,(AC6468-AB6468+1))</f>
        <v>#N/A</v>
      </c>
      <c r="F6468" s="239" t="e">
        <f aca="false">E6468*SUM(P6468:Q6468)</f>
        <v>#N/A</v>
      </c>
    </row>
    <row r="6469" customFormat="false" ht="12.75" hidden="false" customHeight="false" outlineLevel="0" collapsed="false">
      <c r="A6469" s="208" t="str">
        <f aca="false">B6469&amp;" "&amp;C6469&amp;" "&amp;D6469</f>
        <v> 0 Financial</v>
      </c>
      <c r="B6469" s="208" t="str">
        <f aca="false">IF((LEFT(N6469,2)="US"),"US","")</f>
        <v/>
      </c>
      <c r="C6469" s="208" t="n">
        <f aca="false">M6469</f>
        <v>0</v>
      </c>
      <c r="D6469" s="208" t="str">
        <f aca="false">IF(ISNUMBER(FIND("Phy",N6469))=TRUE(),"Physical","Financial")</f>
        <v>Financial</v>
      </c>
      <c r="E6469" s="208" t="e">
        <f aca="false">IF(VLOOKUP(S6469,'DD-Lookup'!$J$6:$L$50,3,FALSE())="Monthly",(YEAR(AC6469)-YEAR(AB6469))*12+MONTH(AC6469)-MONTH(AB6469)+1,(AC6469-AB6469+1))</f>
        <v>#N/A</v>
      </c>
      <c r="F6469" s="239" t="e">
        <f aca="false">E6469*SUM(P6469:Q6469)</f>
        <v>#N/A</v>
      </c>
    </row>
    <row r="6470" customFormat="false" ht="12.75" hidden="false" customHeight="false" outlineLevel="0" collapsed="false">
      <c r="A6470" s="208" t="str">
        <f aca="false">B6470&amp;" "&amp;C6470&amp;" "&amp;D6470</f>
        <v> 0 Financial</v>
      </c>
      <c r="B6470" s="208" t="str">
        <f aca="false">IF((LEFT(N6470,2)="US"),"US","")</f>
        <v/>
      </c>
      <c r="C6470" s="208" t="n">
        <f aca="false">M6470</f>
        <v>0</v>
      </c>
      <c r="D6470" s="208" t="str">
        <f aca="false">IF(ISNUMBER(FIND("Phy",N6470))=TRUE(),"Physical","Financial")</f>
        <v>Financial</v>
      </c>
      <c r="E6470" s="208" t="e">
        <f aca="false">IF(VLOOKUP(S6470,'DD-Lookup'!$J$6:$L$50,3,FALSE())="Monthly",(YEAR(AC6470)-YEAR(AB6470))*12+MONTH(AC6470)-MONTH(AB6470)+1,(AC6470-AB6470+1))</f>
        <v>#N/A</v>
      </c>
      <c r="F6470" s="239" t="e">
        <f aca="false">E6470*SUM(P6470:Q6470)</f>
        <v>#N/A</v>
      </c>
    </row>
    <row r="6471" customFormat="false" ht="12.75" hidden="false" customHeight="false" outlineLevel="0" collapsed="false">
      <c r="A6471" s="208" t="str">
        <f aca="false">B6471&amp;" "&amp;C6471&amp;" "&amp;D6471</f>
        <v> 0 Financial</v>
      </c>
      <c r="B6471" s="208" t="str">
        <f aca="false">IF((LEFT(N6471,2)="US"),"US","")</f>
        <v/>
      </c>
      <c r="C6471" s="208" t="n">
        <f aca="false">M6471</f>
        <v>0</v>
      </c>
      <c r="D6471" s="208" t="str">
        <f aca="false">IF(ISNUMBER(FIND("Phy",N6471))=TRUE(),"Physical","Financial")</f>
        <v>Financial</v>
      </c>
      <c r="E6471" s="208" t="e">
        <f aca="false">IF(VLOOKUP(S6471,'DD-Lookup'!$J$6:$L$50,3,FALSE())="Monthly",(YEAR(AC6471)-YEAR(AB6471))*12+MONTH(AC6471)-MONTH(AB6471)+1,(AC6471-AB6471+1))</f>
        <v>#N/A</v>
      </c>
      <c r="F6471" s="239" t="e">
        <f aca="false">E6471*SUM(P6471:Q6471)</f>
        <v>#N/A</v>
      </c>
    </row>
    <row r="6472" customFormat="false" ht="12.75" hidden="false" customHeight="false" outlineLevel="0" collapsed="false">
      <c r="A6472" s="208" t="str">
        <f aca="false">B6472&amp;" "&amp;C6472&amp;" "&amp;D6472</f>
        <v> 0 Financial</v>
      </c>
      <c r="B6472" s="208" t="str">
        <f aca="false">IF((LEFT(N6472,2)="US"),"US","")</f>
        <v/>
      </c>
      <c r="C6472" s="208" t="n">
        <f aca="false">M6472</f>
        <v>0</v>
      </c>
      <c r="D6472" s="208" t="str">
        <f aca="false">IF(ISNUMBER(FIND("Phy",N6472))=TRUE(),"Physical","Financial")</f>
        <v>Financial</v>
      </c>
      <c r="E6472" s="208" t="e">
        <f aca="false">IF(VLOOKUP(S6472,'DD-Lookup'!$J$6:$L$50,3,FALSE())="Monthly",(YEAR(AC6472)-YEAR(AB6472))*12+MONTH(AC6472)-MONTH(AB6472)+1,(AC6472-AB6472+1))</f>
        <v>#N/A</v>
      </c>
      <c r="F6472" s="239" t="e">
        <f aca="false">E6472*SUM(P6472:Q6472)</f>
        <v>#N/A</v>
      </c>
    </row>
    <row r="6473" customFormat="false" ht="12.75" hidden="false" customHeight="false" outlineLevel="0" collapsed="false">
      <c r="A6473" s="208" t="str">
        <f aca="false">B6473&amp;" "&amp;C6473&amp;" "&amp;D6473</f>
        <v> 0 Financial</v>
      </c>
      <c r="B6473" s="208" t="str">
        <f aca="false">IF((LEFT(N6473,2)="US"),"US","")</f>
        <v/>
      </c>
      <c r="C6473" s="208" t="n">
        <f aca="false">M6473</f>
        <v>0</v>
      </c>
      <c r="D6473" s="208" t="str">
        <f aca="false">IF(ISNUMBER(FIND("Phy",N6473))=TRUE(),"Physical","Financial")</f>
        <v>Financial</v>
      </c>
      <c r="E6473" s="208" t="e">
        <f aca="false">IF(VLOOKUP(S6473,'DD-Lookup'!$J$6:$L$50,3,FALSE())="Monthly",(YEAR(AC6473)-YEAR(AB6473))*12+MONTH(AC6473)-MONTH(AB6473)+1,(AC6473-AB6473+1))</f>
        <v>#N/A</v>
      </c>
      <c r="F6473" s="239" t="e">
        <f aca="false">E6473*SUM(P6473:Q6473)</f>
        <v>#N/A</v>
      </c>
    </row>
    <row r="6474" customFormat="false" ht="12.75" hidden="false" customHeight="false" outlineLevel="0" collapsed="false">
      <c r="A6474" s="208" t="str">
        <f aca="false">B6474&amp;" "&amp;C6474&amp;" "&amp;D6474</f>
        <v> 0 Financial</v>
      </c>
      <c r="B6474" s="208" t="str">
        <f aca="false">IF((LEFT(N6474,2)="US"),"US","")</f>
        <v/>
      </c>
      <c r="C6474" s="208" t="n">
        <f aca="false">M6474</f>
        <v>0</v>
      </c>
      <c r="D6474" s="208" t="str">
        <f aca="false">IF(ISNUMBER(FIND("Phy",N6474))=TRUE(),"Physical","Financial")</f>
        <v>Financial</v>
      </c>
      <c r="E6474" s="208" t="e">
        <f aca="false">IF(VLOOKUP(S6474,'DD-Lookup'!$J$6:$L$50,3,FALSE())="Monthly",(YEAR(AC6474)-YEAR(AB6474))*12+MONTH(AC6474)-MONTH(AB6474)+1,(AC6474-AB6474+1))</f>
        <v>#N/A</v>
      </c>
      <c r="F6474" s="239" t="e">
        <f aca="false">E6474*SUM(P6474:Q6474)</f>
        <v>#N/A</v>
      </c>
    </row>
    <row r="6475" customFormat="false" ht="12.75" hidden="false" customHeight="false" outlineLevel="0" collapsed="false">
      <c r="A6475" s="208" t="str">
        <f aca="false">B6475&amp;" "&amp;C6475&amp;" "&amp;D6475</f>
        <v> 0 Financial</v>
      </c>
      <c r="B6475" s="208" t="str">
        <f aca="false">IF((LEFT(N6475,2)="US"),"US","")</f>
        <v/>
      </c>
      <c r="C6475" s="208" t="n">
        <f aca="false">M6475</f>
        <v>0</v>
      </c>
      <c r="D6475" s="208" t="str">
        <f aca="false">IF(ISNUMBER(FIND("Phy",N6475))=TRUE(),"Physical","Financial")</f>
        <v>Financial</v>
      </c>
      <c r="E6475" s="208" t="e">
        <f aca="false">IF(VLOOKUP(S6475,'DD-Lookup'!$J$6:$L$50,3,FALSE())="Monthly",(YEAR(AC6475)-YEAR(AB6475))*12+MONTH(AC6475)-MONTH(AB6475)+1,(AC6475-AB6475+1))</f>
        <v>#N/A</v>
      </c>
      <c r="F6475" s="239" t="e">
        <f aca="false">E6475*SUM(P6475:Q6475)</f>
        <v>#N/A</v>
      </c>
    </row>
    <row r="6476" customFormat="false" ht="12.75" hidden="false" customHeight="false" outlineLevel="0" collapsed="false">
      <c r="A6476" s="208" t="str">
        <f aca="false">B6476&amp;" "&amp;C6476&amp;" "&amp;D6476</f>
        <v> 0 Financial</v>
      </c>
      <c r="B6476" s="208" t="str">
        <f aca="false">IF((LEFT(N6476,2)="US"),"US","")</f>
        <v/>
      </c>
      <c r="C6476" s="208" t="n">
        <f aca="false">M6476</f>
        <v>0</v>
      </c>
      <c r="D6476" s="208" t="str">
        <f aca="false">IF(ISNUMBER(FIND("Phy",N6476))=TRUE(),"Physical","Financial")</f>
        <v>Financial</v>
      </c>
      <c r="E6476" s="208" t="e">
        <f aca="false">IF(VLOOKUP(S6476,'DD-Lookup'!$J$6:$L$50,3,FALSE())="Monthly",(YEAR(AC6476)-YEAR(AB6476))*12+MONTH(AC6476)-MONTH(AB6476)+1,(AC6476-AB6476+1))</f>
        <v>#N/A</v>
      </c>
      <c r="F6476" s="239" t="e">
        <f aca="false">E6476*SUM(P6476:Q6476)</f>
        <v>#N/A</v>
      </c>
    </row>
    <row r="6477" customFormat="false" ht="12.75" hidden="false" customHeight="false" outlineLevel="0" collapsed="false">
      <c r="A6477" s="208" t="str">
        <f aca="false">B6477&amp;" "&amp;C6477&amp;" "&amp;D6477</f>
        <v> 0 Financial</v>
      </c>
      <c r="B6477" s="208" t="str">
        <f aca="false">IF((LEFT(N6477,2)="US"),"US","")</f>
        <v/>
      </c>
      <c r="C6477" s="208" t="n">
        <f aca="false">M6477</f>
        <v>0</v>
      </c>
      <c r="D6477" s="208" t="str">
        <f aca="false">IF(ISNUMBER(FIND("Phy",N6477))=TRUE(),"Physical","Financial")</f>
        <v>Financial</v>
      </c>
      <c r="E6477" s="208" t="e">
        <f aca="false">IF(VLOOKUP(S6477,'DD-Lookup'!$J$6:$L$50,3,FALSE())="Monthly",(YEAR(AC6477)-YEAR(AB6477))*12+MONTH(AC6477)-MONTH(AB6477)+1,(AC6477-AB6477+1))</f>
        <v>#N/A</v>
      </c>
      <c r="F6477" s="239" t="e">
        <f aca="false">E6477*SUM(P6477:Q6477)</f>
        <v>#N/A</v>
      </c>
    </row>
    <row r="6478" customFormat="false" ht="12.75" hidden="false" customHeight="false" outlineLevel="0" collapsed="false">
      <c r="A6478" s="208" t="str">
        <f aca="false">B6478&amp;" "&amp;C6478&amp;" "&amp;D6478</f>
        <v> 0 Financial</v>
      </c>
      <c r="B6478" s="208" t="str">
        <f aca="false">IF((LEFT(N6478,2)="US"),"US","")</f>
        <v/>
      </c>
      <c r="C6478" s="208" t="n">
        <f aca="false">M6478</f>
        <v>0</v>
      </c>
      <c r="D6478" s="208" t="str">
        <f aca="false">IF(ISNUMBER(FIND("Phy",N6478))=TRUE(),"Physical","Financial")</f>
        <v>Financial</v>
      </c>
      <c r="E6478" s="208" t="e">
        <f aca="false">IF(VLOOKUP(S6478,'DD-Lookup'!$J$6:$L$50,3,FALSE())="Monthly",(YEAR(AC6478)-YEAR(AB6478))*12+MONTH(AC6478)-MONTH(AB6478)+1,(AC6478-AB6478+1))</f>
        <v>#N/A</v>
      </c>
      <c r="F6478" s="239" t="e">
        <f aca="false">E6478*SUM(P6478:Q6478)</f>
        <v>#N/A</v>
      </c>
    </row>
    <row r="6479" customFormat="false" ht="12.75" hidden="false" customHeight="false" outlineLevel="0" collapsed="false">
      <c r="A6479" s="208" t="str">
        <f aca="false">B6479&amp;" "&amp;C6479&amp;" "&amp;D6479</f>
        <v> 0 Financial</v>
      </c>
      <c r="B6479" s="208" t="str">
        <f aca="false">IF((LEFT(N6479,2)="US"),"US","")</f>
        <v/>
      </c>
      <c r="C6479" s="208" t="n">
        <f aca="false">M6479</f>
        <v>0</v>
      </c>
      <c r="D6479" s="208" t="str">
        <f aca="false">IF(ISNUMBER(FIND("Phy",N6479))=TRUE(),"Physical","Financial")</f>
        <v>Financial</v>
      </c>
      <c r="E6479" s="208" t="e">
        <f aca="false">IF(VLOOKUP(S6479,'DD-Lookup'!$J$6:$L$50,3,FALSE())="Monthly",(YEAR(AC6479)-YEAR(AB6479))*12+MONTH(AC6479)-MONTH(AB6479)+1,(AC6479-AB6479+1))</f>
        <v>#N/A</v>
      </c>
      <c r="F6479" s="239" t="e">
        <f aca="false">E6479*SUM(P6479:Q6479)</f>
        <v>#N/A</v>
      </c>
    </row>
    <row r="6480" customFormat="false" ht="12.75" hidden="false" customHeight="false" outlineLevel="0" collapsed="false">
      <c r="A6480" s="208" t="str">
        <f aca="false">B6480&amp;" "&amp;C6480&amp;" "&amp;D6480</f>
        <v> 0 Financial</v>
      </c>
      <c r="B6480" s="208" t="str">
        <f aca="false">IF((LEFT(N6480,2)="US"),"US","")</f>
        <v/>
      </c>
      <c r="C6480" s="208" t="n">
        <f aca="false">M6480</f>
        <v>0</v>
      </c>
      <c r="D6480" s="208" t="str">
        <f aca="false">IF(ISNUMBER(FIND("Phy",N6480))=TRUE(),"Physical","Financial")</f>
        <v>Financial</v>
      </c>
      <c r="E6480" s="208" t="e">
        <f aca="false">IF(VLOOKUP(S6480,'DD-Lookup'!$J$6:$L$50,3,FALSE())="Monthly",(YEAR(AC6480)-YEAR(AB6480))*12+MONTH(AC6480)-MONTH(AB6480)+1,(AC6480-AB6480+1))</f>
        <v>#N/A</v>
      </c>
      <c r="F6480" s="239" t="e">
        <f aca="false">E6480*SUM(P6480:Q6480)</f>
        <v>#N/A</v>
      </c>
    </row>
    <row r="6481" customFormat="false" ht="12.75" hidden="false" customHeight="false" outlineLevel="0" collapsed="false">
      <c r="A6481" s="208" t="str">
        <f aca="false">B6481&amp;" "&amp;C6481&amp;" "&amp;D6481</f>
        <v> 0 Financial</v>
      </c>
      <c r="B6481" s="208" t="str">
        <f aca="false">IF((LEFT(N6481,2)="US"),"US","")</f>
        <v/>
      </c>
      <c r="C6481" s="208" t="n">
        <f aca="false">M6481</f>
        <v>0</v>
      </c>
      <c r="D6481" s="208" t="str">
        <f aca="false">IF(ISNUMBER(FIND("Phy",N6481))=TRUE(),"Physical","Financial")</f>
        <v>Financial</v>
      </c>
      <c r="E6481" s="208" t="e">
        <f aca="false">IF(VLOOKUP(S6481,'DD-Lookup'!$J$6:$L$50,3,FALSE())="Monthly",(YEAR(AC6481)-YEAR(AB6481))*12+MONTH(AC6481)-MONTH(AB6481)+1,(AC6481-AB6481+1))</f>
        <v>#N/A</v>
      </c>
      <c r="F6481" s="239" t="e">
        <f aca="false">E6481*SUM(P6481:Q6481)</f>
        <v>#N/A</v>
      </c>
    </row>
    <row r="6482" customFormat="false" ht="12.75" hidden="false" customHeight="false" outlineLevel="0" collapsed="false">
      <c r="A6482" s="208" t="str">
        <f aca="false">B6482&amp;" "&amp;C6482&amp;" "&amp;D6482</f>
        <v> 0 Financial</v>
      </c>
      <c r="B6482" s="208" t="str">
        <f aca="false">IF((LEFT(N6482,2)="US"),"US","")</f>
        <v/>
      </c>
      <c r="C6482" s="208" t="n">
        <f aca="false">M6482</f>
        <v>0</v>
      </c>
      <c r="D6482" s="208" t="str">
        <f aca="false">IF(ISNUMBER(FIND("Phy",N6482))=TRUE(),"Physical","Financial")</f>
        <v>Financial</v>
      </c>
      <c r="E6482" s="208" t="e">
        <f aca="false">IF(VLOOKUP(S6482,'DD-Lookup'!$J$6:$L$50,3,FALSE())="Monthly",(YEAR(AC6482)-YEAR(AB6482))*12+MONTH(AC6482)-MONTH(AB6482)+1,(AC6482-AB6482+1))</f>
        <v>#N/A</v>
      </c>
      <c r="F6482" s="239" t="e">
        <f aca="false">E6482*SUM(P6482:Q6482)</f>
        <v>#N/A</v>
      </c>
    </row>
    <row r="6483" customFormat="false" ht="12.75" hidden="false" customHeight="false" outlineLevel="0" collapsed="false">
      <c r="A6483" s="208" t="str">
        <f aca="false">B6483&amp;" "&amp;C6483&amp;" "&amp;D6483</f>
        <v> 0 Financial</v>
      </c>
      <c r="B6483" s="208" t="str">
        <f aca="false">IF((LEFT(N6483,2)="US"),"US","")</f>
        <v/>
      </c>
      <c r="C6483" s="208" t="n">
        <f aca="false">M6483</f>
        <v>0</v>
      </c>
      <c r="D6483" s="208" t="str">
        <f aca="false">IF(ISNUMBER(FIND("Phy",N6483))=TRUE(),"Physical","Financial")</f>
        <v>Financial</v>
      </c>
      <c r="E6483" s="208" t="e">
        <f aca="false">IF(VLOOKUP(S6483,'DD-Lookup'!$J$6:$L$50,3,FALSE())="Monthly",(YEAR(AC6483)-YEAR(AB6483))*12+MONTH(AC6483)-MONTH(AB6483)+1,(AC6483-AB6483+1))</f>
        <v>#N/A</v>
      </c>
      <c r="F6483" s="239" t="e">
        <f aca="false">E6483*SUM(P6483:Q6483)</f>
        <v>#N/A</v>
      </c>
    </row>
    <row r="6484" customFormat="false" ht="12.75" hidden="false" customHeight="false" outlineLevel="0" collapsed="false">
      <c r="A6484" s="208" t="str">
        <f aca="false">B6484&amp;" "&amp;C6484&amp;" "&amp;D6484</f>
        <v> 0 Financial</v>
      </c>
      <c r="B6484" s="208" t="str">
        <f aca="false">IF((LEFT(N6484,2)="US"),"US","")</f>
        <v/>
      </c>
      <c r="C6484" s="208" t="n">
        <f aca="false">M6484</f>
        <v>0</v>
      </c>
      <c r="D6484" s="208" t="str">
        <f aca="false">IF(ISNUMBER(FIND("Phy",N6484))=TRUE(),"Physical","Financial")</f>
        <v>Financial</v>
      </c>
      <c r="E6484" s="208" t="e">
        <f aca="false">IF(VLOOKUP(S6484,'DD-Lookup'!$J$6:$L$50,3,FALSE())="Monthly",(YEAR(AC6484)-YEAR(AB6484))*12+MONTH(AC6484)-MONTH(AB6484)+1,(AC6484-AB6484+1))</f>
        <v>#N/A</v>
      </c>
      <c r="F6484" s="239" t="e">
        <f aca="false">E6484*SUM(P6484:Q6484)</f>
        <v>#N/A</v>
      </c>
    </row>
    <row r="6485" customFormat="false" ht="12.75" hidden="false" customHeight="false" outlineLevel="0" collapsed="false">
      <c r="A6485" s="208" t="str">
        <f aca="false">B6485&amp;" "&amp;C6485&amp;" "&amp;D6485</f>
        <v> 0 Financial</v>
      </c>
      <c r="B6485" s="208" t="str">
        <f aca="false">IF((LEFT(N6485,2)="US"),"US","")</f>
        <v/>
      </c>
      <c r="C6485" s="208" t="n">
        <f aca="false">M6485</f>
        <v>0</v>
      </c>
      <c r="D6485" s="208" t="str">
        <f aca="false">IF(ISNUMBER(FIND("Phy",N6485))=TRUE(),"Physical","Financial")</f>
        <v>Financial</v>
      </c>
      <c r="E6485" s="208" t="e">
        <f aca="false">IF(VLOOKUP(S6485,'DD-Lookup'!$J$6:$L$50,3,FALSE())="Monthly",(YEAR(AC6485)-YEAR(AB6485))*12+MONTH(AC6485)-MONTH(AB6485)+1,(AC6485-AB6485+1))</f>
        <v>#N/A</v>
      </c>
      <c r="F6485" s="239" t="e">
        <f aca="false">E6485*SUM(P6485:Q6485)</f>
        <v>#N/A</v>
      </c>
    </row>
    <row r="6486" customFormat="false" ht="12.75" hidden="false" customHeight="false" outlineLevel="0" collapsed="false">
      <c r="A6486" s="208" t="str">
        <f aca="false">B6486&amp;" "&amp;C6486&amp;" "&amp;D6486</f>
        <v> 0 Financial</v>
      </c>
      <c r="B6486" s="208" t="str">
        <f aca="false">IF((LEFT(N6486,2)="US"),"US","")</f>
        <v/>
      </c>
      <c r="C6486" s="208" t="n">
        <f aca="false">M6486</f>
        <v>0</v>
      </c>
      <c r="D6486" s="208" t="str">
        <f aca="false">IF(ISNUMBER(FIND("Phy",N6486))=TRUE(),"Physical","Financial")</f>
        <v>Financial</v>
      </c>
      <c r="E6486" s="208" t="e">
        <f aca="false">IF(VLOOKUP(S6486,'DD-Lookup'!$J$6:$L$50,3,FALSE())="Monthly",(YEAR(AC6486)-YEAR(AB6486))*12+MONTH(AC6486)-MONTH(AB6486)+1,(AC6486-AB6486+1))</f>
        <v>#N/A</v>
      </c>
      <c r="F6486" s="239" t="e">
        <f aca="false">E6486*SUM(P6486:Q6486)</f>
        <v>#N/A</v>
      </c>
    </row>
    <row r="6487" customFormat="false" ht="12.75" hidden="false" customHeight="false" outlineLevel="0" collapsed="false">
      <c r="A6487" s="208" t="str">
        <f aca="false">B6487&amp;" "&amp;C6487&amp;" "&amp;D6487</f>
        <v> 0 Financial</v>
      </c>
      <c r="B6487" s="208" t="str">
        <f aca="false">IF((LEFT(N6487,2)="US"),"US","")</f>
        <v/>
      </c>
      <c r="C6487" s="208" t="n">
        <f aca="false">M6487</f>
        <v>0</v>
      </c>
      <c r="D6487" s="208" t="str">
        <f aca="false">IF(ISNUMBER(FIND("Phy",N6487))=TRUE(),"Physical","Financial")</f>
        <v>Financial</v>
      </c>
      <c r="E6487" s="208" t="e">
        <f aca="false">IF(VLOOKUP(S6487,'DD-Lookup'!$J$6:$L$50,3,FALSE())="Monthly",(YEAR(AC6487)-YEAR(AB6487))*12+MONTH(AC6487)-MONTH(AB6487)+1,(AC6487-AB6487+1))</f>
        <v>#N/A</v>
      </c>
      <c r="F6487" s="239" t="e">
        <f aca="false">E6487*SUM(P6487:Q6487)</f>
        <v>#N/A</v>
      </c>
    </row>
    <row r="6488" customFormat="false" ht="12.75" hidden="false" customHeight="false" outlineLevel="0" collapsed="false">
      <c r="A6488" s="208" t="str">
        <f aca="false">B6488&amp;" "&amp;C6488&amp;" "&amp;D6488</f>
        <v> 0 Financial</v>
      </c>
      <c r="B6488" s="208" t="str">
        <f aca="false">IF((LEFT(N6488,2)="US"),"US","")</f>
        <v/>
      </c>
      <c r="C6488" s="208" t="n">
        <f aca="false">M6488</f>
        <v>0</v>
      </c>
      <c r="D6488" s="208" t="str">
        <f aca="false">IF(ISNUMBER(FIND("Phy",N6488))=TRUE(),"Physical","Financial")</f>
        <v>Financial</v>
      </c>
      <c r="E6488" s="208" t="e">
        <f aca="false">IF(VLOOKUP(S6488,'DD-Lookup'!$J$6:$L$50,3,FALSE())="Monthly",(YEAR(AC6488)-YEAR(AB6488))*12+MONTH(AC6488)-MONTH(AB6488)+1,(AC6488-AB6488+1))</f>
        <v>#N/A</v>
      </c>
      <c r="F6488" s="239" t="e">
        <f aca="false">E6488*SUM(P6488:Q6488)</f>
        <v>#N/A</v>
      </c>
    </row>
    <row r="6489" customFormat="false" ht="12.75" hidden="false" customHeight="false" outlineLevel="0" collapsed="false">
      <c r="A6489" s="208" t="str">
        <f aca="false">B6489&amp;" "&amp;C6489&amp;" "&amp;D6489</f>
        <v> 0 Financial</v>
      </c>
      <c r="B6489" s="208" t="str">
        <f aca="false">IF((LEFT(N6489,2)="US"),"US","")</f>
        <v/>
      </c>
      <c r="C6489" s="208" t="n">
        <f aca="false">M6489</f>
        <v>0</v>
      </c>
      <c r="D6489" s="208" t="str">
        <f aca="false">IF(ISNUMBER(FIND("Phy",N6489))=TRUE(),"Physical","Financial")</f>
        <v>Financial</v>
      </c>
      <c r="E6489" s="208" t="e">
        <f aca="false">IF(VLOOKUP(S6489,'DD-Lookup'!$J$6:$L$50,3,FALSE())="Monthly",(YEAR(AC6489)-YEAR(AB6489))*12+MONTH(AC6489)-MONTH(AB6489)+1,(AC6489-AB6489+1))</f>
        <v>#N/A</v>
      </c>
      <c r="F6489" s="239" t="e">
        <f aca="false">E6489*SUM(P6489:Q6489)</f>
        <v>#N/A</v>
      </c>
    </row>
    <row r="6490" customFormat="false" ht="12.75" hidden="false" customHeight="false" outlineLevel="0" collapsed="false">
      <c r="A6490" s="208" t="str">
        <f aca="false">B6490&amp;" "&amp;C6490&amp;" "&amp;D6490</f>
        <v> 0 Financial</v>
      </c>
      <c r="B6490" s="208" t="str">
        <f aca="false">IF((LEFT(N6490,2)="US"),"US","")</f>
        <v/>
      </c>
      <c r="C6490" s="208" t="n">
        <f aca="false">M6490</f>
        <v>0</v>
      </c>
      <c r="D6490" s="208" t="str">
        <f aca="false">IF(ISNUMBER(FIND("Phy",N6490))=TRUE(),"Physical","Financial")</f>
        <v>Financial</v>
      </c>
      <c r="E6490" s="208" t="e">
        <f aca="false">IF(VLOOKUP(S6490,'DD-Lookup'!$J$6:$L$50,3,FALSE())="Monthly",(YEAR(AC6490)-YEAR(AB6490))*12+MONTH(AC6490)-MONTH(AB6490)+1,(AC6490-AB6490+1))</f>
        <v>#N/A</v>
      </c>
      <c r="F6490" s="239" t="e">
        <f aca="false">E6490*SUM(P6490:Q6490)</f>
        <v>#N/A</v>
      </c>
    </row>
    <row r="6491" customFormat="false" ht="12.75" hidden="false" customHeight="false" outlineLevel="0" collapsed="false">
      <c r="A6491" s="208" t="str">
        <f aca="false">B6491&amp;" "&amp;C6491&amp;" "&amp;D6491</f>
        <v> 0 Financial</v>
      </c>
      <c r="B6491" s="208" t="str">
        <f aca="false">IF((LEFT(N6491,2)="US"),"US","")</f>
        <v/>
      </c>
      <c r="C6491" s="208" t="n">
        <f aca="false">M6491</f>
        <v>0</v>
      </c>
      <c r="D6491" s="208" t="str">
        <f aca="false">IF(ISNUMBER(FIND("Phy",N6491))=TRUE(),"Physical","Financial")</f>
        <v>Financial</v>
      </c>
      <c r="E6491" s="208" t="e">
        <f aca="false">IF(VLOOKUP(S6491,'DD-Lookup'!$J$6:$L$50,3,FALSE())="Monthly",(YEAR(AC6491)-YEAR(AB6491))*12+MONTH(AC6491)-MONTH(AB6491)+1,(AC6491-AB6491+1))</f>
        <v>#N/A</v>
      </c>
      <c r="F6491" s="239" t="e">
        <f aca="false">E6491*SUM(P6491:Q6491)</f>
        <v>#N/A</v>
      </c>
    </row>
    <row r="6492" customFormat="false" ht="12.75" hidden="false" customHeight="false" outlineLevel="0" collapsed="false">
      <c r="A6492" s="208" t="str">
        <f aca="false">B6492&amp;" "&amp;C6492&amp;" "&amp;D6492</f>
        <v> 0 Financial</v>
      </c>
      <c r="B6492" s="208" t="str">
        <f aca="false">IF((LEFT(N6492,2)="US"),"US","")</f>
        <v/>
      </c>
      <c r="C6492" s="208" t="n">
        <f aca="false">M6492</f>
        <v>0</v>
      </c>
      <c r="D6492" s="208" t="str">
        <f aca="false">IF(ISNUMBER(FIND("Phy",N6492))=TRUE(),"Physical","Financial")</f>
        <v>Financial</v>
      </c>
      <c r="E6492" s="208" t="e">
        <f aca="false">IF(VLOOKUP(S6492,'DD-Lookup'!$J$6:$L$50,3,FALSE())="Monthly",(YEAR(AC6492)-YEAR(AB6492))*12+MONTH(AC6492)-MONTH(AB6492)+1,(AC6492-AB6492+1))</f>
        <v>#N/A</v>
      </c>
      <c r="F6492" s="239" t="e">
        <f aca="false">E6492*SUM(P6492:Q6492)</f>
        <v>#N/A</v>
      </c>
    </row>
    <row r="6493" customFormat="false" ht="12.75" hidden="false" customHeight="false" outlineLevel="0" collapsed="false">
      <c r="A6493" s="208" t="str">
        <f aca="false">B6493&amp;" "&amp;C6493&amp;" "&amp;D6493</f>
        <v> 0 Financial</v>
      </c>
      <c r="B6493" s="208" t="str">
        <f aca="false">IF((LEFT(N6493,2)="US"),"US","")</f>
        <v/>
      </c>
      <c r="C6493" s="208" t="n">
        <f aca="false">M6493</f>
        <v>0</v>
      </c>
      <c r="D6493" s="208" t="str">
        <f aca="false">IF(ISNUMBER(FIND("Phy",N6493))=TRUE(),"Physical","Financial")</f>
        <v>Financial</v>
      </c>
      <c r="E6493" s="208" t="e">
        <f aca="false">IF(VLOOKUP(S6493,'DD-Lookup'!$J$6:$L$50,3,FALSE())="Monthly",(YEAR(AC6493)-YEAR(AB6493))*12+MONTH(AC6493)-MONTH(AB6493)+1,(AC6493-AB6493+1))</f>
        <v>#N/A</v>
      </c>
      <c r="F6493" s="239" t="e">
        <f aca="false">E6493*SUM(P6493:Q6493)</f>
        <v>#N/A</v>
      </c>
    </row>
    <row r="6494" customFormat="false" ht="12.75" hidden="false" customHeight="false" outlineLevel="0" collapsed="false">
      <c r="A6494" s="208" t="str">
        <f aca="false">B6494&amp;" "&amp;C6494&amp;" "&amp;D6494</f>
        <v> 0 Financial</v>
      </c>
      <c r="B6494" s="208" t="str">
        <f aca="false">IF((LEFT(N6494,2)="US"),"US","")</f>
        <v/>
      </c>
      <c r="C6494" s="208" t="n">
        <f aca="false">M6494</f>
        <v>0</v>
      </c>
      <c r="D6494" s="208" t="str">
        <f aca="false">IF(ISNUMBER(FIND("Phy",N6494))=TRUE(),"Physical","Financial")</f>
        <v>Financial</v>
      </c>
      <c r="E6494" s="208" t="e">
        <f aca="false">IF(VLOOKUP(S6494,'DD-Lookup'!$J$6:$L$50,3,FALSE())="Monthly",(YEAR(AC6494)-YEAR(AB6494))*12+MONTH(AC6494)-MONTH(AB6494)+1,(AC6494-AB6494+1))</f>
        <v>#N/A</v>
      </c>
      <c r="F6494" s="239" t="e">
        <f aca="false">E6494*SUM(P6494:Q6494)</f>
        <v>#N/A</v>
      </c>
    </row>
    <row r="6495" customFormat="false" ht="12.75" hidden="false" customHeight="false" outlineLevel="0" collapsed="false">
      <c r="A6495" s="208" t="str">
        <f aca="false">B6495&amp;" "&amp;C6495&amp;" "&amp;D6495</f>
        <v> 0 Financial</v>
      </c>
      <c r="B6495" s="208" t="str">
        <f aca="false">IF((LEFT(N6495,2)="US"),"US","")</f>
        <v/>
      </c>
      <c r="C6495" s="208" t="n">
        <f aca="false">M6495</f>
        <v>0</v>
      </c>
      <c r="D6495" s="208" t="str">
        <f aca="false">IF(ISNUMBER(FIND("Phy",N6495))=TRUE(),"Physical","Financial")</f>
        <v>Financial</v>
      </c>
      <c r="E6495" s="208" t="e">
        <f aca="false">IF(VLOOKUP(S6495,'DD-Lookup'!$J$6:$L$50,3,FALSE())="Monthly",(YEAR(AC6495)-YEAR(AB6495))*12+MONTH(AC6495)-MONTH(AB6495)+1,(AC6495-AB6495+1))</f>
        <v>#N/A</v>
      </c>
      <c r="F6495" s="239" t="e">
        <f aca="false">E6495*SUM(P6495:Q6495)</f>
        <v>#N/A</v>
      </c>
    </row>
    <row r="6496" customFormat="false" ht="12.75" hidden="false" customHeight="false" outlineLevel="0" collapsed="false">
      <c r="A6496" s="208" t="str">
        <f aca="false">B6496&amp;" "&amp;C6496&amp;" "&amp;D6496</f>
        <v> 0 Financial</v>
      </c>
      <c r="B6496" s="208" t="str">
        <f aca="false">IF((LEFT(N6496,2)="US"),"US","")</f>
        <v/>
      </c>
      <c r="C6496" s="208" t="n">
        <f aca="false">M6496</f>
        <v>0</v>
      </c>
      <c r="D6496" s="208" t="str">
        <f aca="false">IF(ISNUMBER(FIND("Phy",N6496))=TRUE(),"Physical","Financial")</f>
        <v>Financial</v>
      </c>
      <c r="E6496" s="208" t="e">
        <f aca="false">IF(VLOOKUP(S6496,'DD-Lookup'!$J$6:$L$50,3,FALSE())="Monthly",(YEAR(AC6496)-YEAR(AB6496))*12+MONTH(AC6496)-MONTH(AB6496)+1,(AC6496-AB6496+1))</f>
        <v>#N/A</v>
      </c>
      <c r="F6496" s="239" t="e">
        <f aca="false">E6496*SUM(P6496:Q6496)</f>
        <v>#N/A</v>
      </c>
    </row>
    <row r="6497" customFormat="false" ht="12.75" hidden="false" customHeight="false" outlineLevel="0" collapsed="false">
      <c r="A6497" s="208" t="str">
        <f aca="false">B6497&amp;" "&amp;C6497&amp;" "&amp;D6497</f>
        <v> 0 Financial</v>
      </c>
      <c r="B6497" s="208" t="str">
        <f aca="false">IF((LEFT(N6497,2)="US"),"US","")</f>
        <v/>
      </c>
      <c r="C6497" s="208" t="n">
        <f aca="false">M6497</f>
        <v>0</v>
      </c>
      <c r="D6497" s="208" t="str">
        <f aca="false">IF(ISNUMBER(FIND("Phy",N6497))=TRUE(),"Physical","Financial")</f>
        <v>Financial</v>
      </c>
      <c r="E6497" s="208" t="e">
        <f aca="false">IF(VLOOKUP(S6497,'DD-Lookup'!$J$6:$L$50,3,FALSE())="Monthly",(YEAR(AC6497)-YEAR(AB6497))*12+MONTH(AC6497)-MONTH(AB6497)+1,(AC6497-AB6497+1))</f>
        <v>#N/A</v>
      </c>
      <c r="F6497" s="239" t="e">
        <f aca="false">E6497*SUM(P6497:Q6497)</f>
        <v>#N/A</v>
      </c>
    </row>
    <row r="6498" customFormat="false" ht="12.75" hidden="false" customHeight="false" outlineLevel="0" collapsed="false">
      <c r="A6498" s="208" t="str">
        <f aca="false">B6498&amp;" "&amp;C6498&amp;" "&amp;D6498</f>
        <v> 0 Financial</v>
      </c>
      <c r="B6498" s="208" t="str">
        <f aca="false">IF((LEFT(N6498,2)="US"),"US","")</f>
        <v/>
      </c>
      <c r="C6498" s="208" t="n">
        <f aca="false">M6498</f>
        <v>0</v>
      </c>
      <c r="D6498" s="208" t="str">
        <f aca="false">IF(ISNUMBER(FIND("Phy",N6498))=TRUE(),"Physical","Financial")</f>
        <v>Financial</v>
      </c>
      <c r="E6498" s="208" t="e">
        <f aca="false">IF(VLOOKUP(S6498,'DD-Lookup'!$J$6:$L$50,3,FALSE())="Monthly",(YEAR(AC6498)-YEAR(AB6498))*12+MONTH(AC6498)-MONTH(AB6498)+1,(AC6498-AB6498+1))</f>
        <v>#N/A</v>
      </c>
      <c r="F6498" s="239" t="e">
        <f aca="false">E6498*SUM(P6498:Q6498)</f>
        <v>#N/A</v>
      </c>
    </row>
    <row r="6499" customFormat="false" ht="12.75" hidden="false" customHeight="false" outlineLevel="0" collapsed="false">
      <c r="A6499" s="208" t="str">
        <f aca="false">B6499&amp;" "&amp;C6499&amp;" "&amp;D6499</f>
        <v> 0 Financial</v>
      </c>
      <c r="B6499" s="208" t="str">
        <f aca="false">IF((LEFT(N6499,2)="US"),"US","")</f>
        <v/>
      </c>
      <c r="C6499" s="208" t="n">
        <f aca="false">M6499</f>
        <v>0</v>
      </c>
      <c r="D6499" s="208" t="str">
        <f aca="false">IF(ISNUMBER(FIND("Phy",N6499))=TRUE(),"Physical","Financial")</f>
        <v>Financial</v>
      </c>
      <c r="E6499" s="208" t="e">
        <f aca="false">IF(VLOOKUP(S6499,'DD-Lookup'!$J$6:$L$50,3,FALSE())="Monthly",(YEAR(AC6499)-YEAR(AB6499))*12+MONTH(AC6499)-MONTH(AB6499)+1,(AC6499-AB6499+1))</f>
        <v>#N/A</v>
      </c>
      <c r="F6499" s="239" t="e">
        <f aca="false">E6499*SUM(P6499:Q6499)</f>
        <v>#N/A</v>
      </c>
    </row>
    <row r="6500" customFormat="false" ht="12.75" hidden="false" customHeight="false" outlineLevel="0" collapsed="false">
      <c r="A6500" s="208" t="str">
        <f aca="false">B6500&amp;" "&amp;C6500&amp;" "&amp;D6500</f>
        <v> 0 Financial</v>
      </c>
      <c r="B6500" s="208" t="str">
        <f aca="false">IF((LEFT(N6500,2)="US"),"US","")</f>
        <v/>
      </c>
      <c r="C6500" s="208" t="n">
        <f aca="false">M6500</f>
        <v>0</v>
      </c>
      <c r="D6500" s="208" t="str">
        <f aca="false">IF(ISNUMBER(FIND("Phy",N6500))=TRUE(),"Physical","Financial")</f>
        <v>Financial</v>
      </c>
      <c r="E6500" s="208" t="e">
        <f aca="false">IF(VLOOKUP(S6500,'DD-Lookup'!$J$6:$L$50,3,FALSE())="Monthly",(YEAR(AC6500)-YEAR(AB6500))*12+MONTH(AC6500)-MONTH(AB6500)+1,(AC6500-AB6500+1))</f>
        <v>#N/A</v>
      </c>
      <c r="F6500" s="239" t="e">
        <f aca="false">E6500*SUM(P6500:Q6500)</f>
        <v>#N/A</v>
      </c>
    </row>
    <row r="6501" customFormat="false" ht="12.75" hidden="false" customHeight="false" outlineLevel="0" collapsed="false">
      <c r="A6501" s="208" t="str">
        <f aca="false">B6501&amp;" "&amp;C6501&amp;" "&amp;D6501</f>
        <v> 0 Financial</v>
      </c>
      <c r="B6501" s="208" t="str">
        <f aca="false">IF((LEFT(N6501,2)="US"),"US","")</f>
        <v/>
      </c>
      <c r="C6501" s="208" t="n">
        <f aca="false">M6501</f>
        <v>0</v>
      </c>
      <c r="D6501" s="208" t="str">
        <f aca="false">IF(ISNUMBER(FIND("Phy",N6501))=TRUE(),"Physical","Financial")</f>
        <v>Financial</v>
      </c>
      <c r="E6501" s="208" t="e">
        <f aca="false">IF(VLOOKUP(S6501,'DD-Lookup'!$J$6:$L$50,3,FALSE())="Monthly",(YEAR(AC6501)-YEAR(AB6501))*12+MONTH(AC6501)-MONTH(AB6501)+1,(AC6501-AB6501+1))</f>
        <v>#N/A</v>
      </c>
      <c r="F6501" s="239" t="e">
        <f aca="false">E6501*SUM(P6501:Q6501)</f>
        <v>#N/A</v>
      </c>
    </row>
    <row r="6502" customFormat="false" ht="12.75" hidden="false" customHeight="false" outlineLevel="0" collapsed="false">
      <c r="A6502" s="208" t="str">
        <f aca="false">B6502&amp;" "&amp;C6502&amp;" "&amp;D6502</f>
        <v> 0 Financial</v>
      </c>
      <c r="B6502" s="208" t="str">
        <f aca="false">IF((LEFT(N6502,2)="US"),"US","")</f>
        <v/>
      </c>
      <c r="C6502" s="208" t="n">
        <f aca="false">M6502</f>
        <v>0</v>
      </c>
      <c r="D6502" s="208" t="str">
        <f aca="false">IF(ISNUMBER(FIND("Phy",N6502))=TRUE(),"Physical","Financial")</f>
        <v>Financial</v>
      </c>
      <c r="E6502" s="208" t="e">
        <f aca="false">IF(VLOOKUP(S6502,'DD-Lookup'!$J$6:$L$50,3,FALSE())="Monthly",(YEAR(AC6502)-YEAR(AB6502))*12+MONTH(AC6502)-MONTH(AB6502)+1,(AC6502-AB6502+1))</f>
        <v>#N/A</v>
      </c>
      <c r="F6502" s="239" t="e">
        <f aca="false">E6502*SUM(P6502:Q6502)</f>
        <v>#N/A</v>
      </c>
    </row>
    <row r="6503" customFormat="false" ht="12.75" hidden="false" customHeight="false" outlineLevel="0" collapsed="false">
      <c r="A6503" s="208" t="str">
        <f aca="false">B6503&amp;" "&amp;C6503&amp;" "&amp;D6503</f>
        <v> 0 Financial</v>
      </c>
      <c r="B6503" s="208" t="str">
        <f aca="false">IF((LEFT(N6503,2)="US"),"US","")</f>
        <v/>
      </c>
      <c r="C6503" s="208" t="n">
        <f aca="false">M6503</f>
        <v>0</v>
      </c>
      <c r="D6503" s="208" t="str">
        <f aca="false">IF(ISNUMBER(FIND("Phy",N6503))=TRUE(),"Physical","Financial")</f>
        <v>Financial</v>
      </c>
      <c r="E6503" s="208" t="e">
        <f aca="false">IF(VLOOKUP(S6503,'DD-Lookup'!$J$6:$L$50,3,FALSE())="Monthly",(YEAR(AC6503)-YEAR(AB6503))*12+MONTH(AC6503)-MONTH(AB6503)+1,(AC6503-AB6503+1))</f>
        <v>#N/A</v>
      </c>
      <c r="F6503" s="239" t="e">
        <f aca="false">E6503*SUM(P6503:Q6503)</f>
        <v>#N/A</v>
      </c>
    </row>
    <row r="6504" customFormat="false" ht="12.75" hidden="false" customHeight="false" outlineLevel="0" collapsed="false">
      <c r="A6504" s="208" t="str">
        <f aca="false">B6504&amp;" "&amp;C6504&amp;" "&amp;D6504</f>
        <v> 0 Financial</v>
      </c>
      <c r="B6504" s="208" t="str">
        <f aca="false">IF((LEFT(N6504,2)="US"),"US","")</f>
        <v/>
      </c>
      <c r="C6504" s="208" t="n">
        <f aca="false">M6504</f>
        <v>0</v>
      </c>
      <c r="D6504" s="208" t="str">
        <f aca="false">IF(ISNUMBER(FIND("Phy",N6504))=TRUE(),"Physical","Financial")</f>
        <v>Financial</v>
      </c>
      <c r="E6504" s="208" t="e">
        <f aca="false">IF(VLOOKUP(S6504,'DD-Lookup'!$J$6:$L$50,3,FALSE())="Monthly",(YEAR(AC6504)-YEAR(AB6504))*12+MONTH(AC6504)-MONTH(AB6504)+1,(AC6504-AB6504+1))</f>
        <v>#N/A</v>
      </c>
      <c r="F6504" s="239" t="e">
        <f aca="false">E6504*SUM(P6504:Q6504)</f>
        <v>#N/A</v>
      </c>
    </row>
    <row r="6505" customFormat="false" ht="12.75" hidden="false" customHeight="false" outlineLevel="0" collapsed="false">
      <c r="A6505" s="208" t="str">
        <f aca="false">B6505&amp;" "&amp;C6505&amp;" "&amp;D6505</f>
        <v> 0 Financial</v>
      </c>
      <c r="B6505" s="208" t="str">
        <f aca="false">IF((LEFT(N6505,2)="US"),"US","")</f>
        <v/>
      </c>
      <c r="C6505" s="208" t="n">
        <f aca="false">M6505</f>
        <v>0</v>
      </c>
      <c r="D6505" s="208" t="str">
        <f aca="false">IF(ISNUMBER(FIND("Phy",N6505))=TRUE(),"Physical","Financial")</f>
        <v>Financial</v>
      </c>
      <c r="E6505" s="208" t="e">
        <f aca="false">IF(VLOOKUP(S6505,'DD-Lookup'!$J$6:$L$50,3,FALSE())="Monthly",(YEAR(AC6505)-YEAR(AB6505))*12+MONTH(AC6505)-MONTH(AB6505)+1,(AC6505-AB6505+1))</f>
        <v>#N/A</v>
      </c>
      <c r="F6505" s="239" t="e">
        <f aca="false">E6505*SUM(P6505:Q6505)</f>
        <v>#N/A</v>
      </c>
    </row>
    <row r="6506" customFormat="false" ht="12.75" hidden="false" customHeight="false" outlineLevel="0" collapsed="false">
      <c r="A6506" s="208" t="str">
        <f aca="false">B6506&amp;" "&amp;C6506&amp;" "&amp;D6506</f>
        <v> 0 Financial</v>
      </c>
      <c r="B6506" s="208" t="str">
        <f aca="false">IF((LEFT(N6506,2)="US"),"US","")</f>
        <v/>
      </c>
      <c r="C6506" s="208" t="n">
        <f aca="false">M6506</f>
        <v>0</v>
      </c>
      <c r="D6506" s="208" t="str">
        <f aca="false">IF(ISNUMBER(FIND("Phy",N6506))=TRUE(),"Physical","Financial")</f>
        <v>Financial</v>
      </c>
      <c r="E6506" s="208" t="e">
        <f aca="false">IF(VLOOKUP(S6506,'DD-Lookup'!$J$6:$L$50,3,FALSE())="Monthly",(YEAR(AC6506)-YEAR(AB6506))*12+MONTH(AC6506)-MONTH(AB6506)+1,(AC6506-AB6506+1))</f>
        <v>#N/A</v>
      </c>
      <c r="F6506" s="239" t="e">
        <f aca="false">E6506*SUM(P6506:Q6506)</f>
        <v>#N/A</v>
      </c>
    </row>
    <row r="6507" customFormat="false" ht="12.75" hidden="false" customHeight="false" outlineLevel="0" collapsed="false">
      <c r="A6507" s="208" t="str">
        <f aca="false">B6507&amp;" "&amp;C6507&amp;" "&amp;D6507</f>
        <v> 0 Financial</v>
      </c>
      <c r="B6507" s="208" t="str">
        <f aca="false">IF((LEFT(N6507,2)="US"),"US","")</f>
        <v/>
      </c>
      <c r="C6507" s="208" t="n">
        <f aca="false">M6507</f>
        <v>0</v>
      </c>
      <c r="D6507" s="208" t="str">
        <f aca="false">IF(ISNUMBER(FIND("Phy",N6507))=TRUE(),"Physical","Financial")</f>
        <v>Financial</v>
      </c>
      <c r="E6507" s="208" t="e">
        <f aca="false">IF(VLOOKUP(S6507,'DD-Lookup'!$J$6:$L$50,3,FALSE())="Monthly",(YEAR(AC6507)-YEAR(AB6507))*12+MONTH(AC6507)-MONTH(AB6507)+1,(AC6507-AB6507+1))</f>
        <v>#N/A</v>
      </c>
      <c r="F6507" s="239" t="e">
        <f aca="false">E6507*SUM(P6507:Q6507)</f>
        <v>#N/A</v>
      </c>
    </row>
    <row r="6508" customFormat="false" ht="12.75" hidden="false" customHeight="false" outlineLevel="0" collapsed="false">
      <c r="A6508" s="208" t="str">
        <f aca="false">B6508&amp;" "&amp;C6508&amp;" "&amp;D6508</f>
        <v> 0 Financial</v>
      </c>
      <c r="B6508" s="208" t="str">
        <f aca="false">IF((LEFT(N6508,2)="US"),"US","")</f>
        <v/>
      </c>
      <c r="C6508" s="208" t="n">
        <f aca="false">M6508</f>
        <v>0</v>
      </c>
      <c r="D6508" s="208" t="str">
        <f aca="false">IF(ISNUMBER(FIND("Phy",N6508))=TRUE(),"Physical","Financial")</f>
        <v>Financial</v>
      </c>
      <c r="E6508" s="208" t="e">
        <f aca="false">IF(VLOOKUP(S6508,'DD-Lookup'!$J$6:$L$50,3,FALSE())="Monthly",(YEAR(AC6508)-YEAR(AB6508))*12+MONTH(AC6508)-MONTH(AB6508)+1,(AC6508-AB6508+1))</f>
        <v>#N/A</v>
      </c>
      <c r="F6508" s="239" t="e">
        <f aca="false">E6508*SUM(P6508:Q6508)</f>
        <v>#N/A</v>
      </c>
    </row>
    <row r="6509" customFormat="false" ht="12.75" hidden="false" customHeight="false" outlineLevel="0" collapsed="false">
      <c r="A6509" s="208" t="str">
        <f aca="false">B6509&amp;" "&amp;C6509&amp;" "&amp;D6509</f>
        <v> 0 Financial</v>
      </c>
      <c r="B6509" s="208" t="str">
        <f aca="false">IF((LEFT(N6509,2)="US"),"US","")</f>
        <v/>
      </c>
      <c r="C6509" s="208" t="n">
        <f aca="false">M6509</f>
        <v>0</v>
      </c>
      <c r="D6509" s="208" t="str">
        <f aca="false">IF(ISNUMBER(FIND("Phy",N6509))=TRUE(),"Physical","Financial")</f>
        <v>Financial</v>
      </c>
      <c r="E6509" s="208" t="e">
        <f aca="false">IF(VLOOKUP(S6509,'DD-Lookup'!$J$6:$L$50,3,FALSE())="Monthly",(YEAR(AC6509)-YEAR(AB6509))*12+MONTH(AC6509)-MONTH(AB6509)+1,(AC6509-AB6509+1))</f>
        <v>#N/A</v>
      </c>
      <c r="F6509" s="239" t="e">
        <f aca="false">E6509*SUM(P6509:Q6509)</f>
        <v>#N/A</v>
      </c>
    </row>
    <row r="6510" customFormat="false" ht="12.75" hidden="false" customHeight="false" outlineLevel="0" collapsed="false">
      <c r="A6510" s="208" t="str">
        <f aca="false">B6510&amp;" "&amp;C6510&amp;" "&amp;D6510</f>
        <v> 0 Financial</v>
      </c>
      <c r="B6510" s="208" t="str">
        <f aca="false">IF((LEFT(N6510,2)="US"),"US","")</f>
        <v/>
      </c>
      <c r="C6510" s="208" t="n">
        <f aca="false">M6510</f>
        <v>0</v>
      </c>
      <c r="D6510" s="208" t="str">
        <f aca="false">IF(ISNUMBER(FIND("Phy",N6510))=TRUE(),"Physical","Financial")</f>
        <v>Financial</v>
      </c>
      <c r="E6510" s="208" t="e">
        <f aca="false">IF(VLOOKUP(S6510,'DD-Lookup'!$J$6:$L$50,3,FALSE())="Monthly",(YEAR(AC6510)-YEAR(AB6510))*12+MONTH(AC6510)-MONTH(AB6510)+1,(AC6510-AB6510+1))</f>
        <v>#N/A</v>
      </c>
      <c r="F6510" s="239" t="e">
        <f aca="false">E6510*SUM(P6510:Q6510)</f>
        <v>#N/A</v>
      </c>
    </row>
    <row r="6511" customFormat="false" ht="12.75" hidden="false" customHeight="false" outlineLevel="0" collapsed="false">
      <c r="A6511" s="208" t="str">
        <f aca="false">B6511&amp;" "&amp;C6511&amp;" "&amp;D6511</f>
        <v> 0 Financial</v>
      </c>
      <c r="B6511" s="208" t="str">
        <f aca="false">IF((LEFT(N6511,2)="US"),"US","")</f>
        <v/>
      </c>
      <c r="C6511" s="208" t="n">
        <f aca="false">M6511</f>
        <v>0</v>
      </c>
      <c r="D6511" s="208" t="str">
        <f aca="false">IF(ISNUMBER(FIND("Phy",N6511))=TRUE(),"Physical","Financial")</f>
        <v>Financial</v>
      </c>
      <c r="E6511" s="208" t="e">
        <f aca="false">IF(VLOOKUP(S6511,'DD-Lookup'!$J$6:$L$50,3,FALSE())="Monthly",(YEAR(AC6511)-YEAR(AB6511))*12+MONTH(AC6511)-MONTH(AB6511)+1,(AC6511-AB6511+1))</f>
        <v>#N/A</v>
      </c>
      <c r="F6511" s="239" t="e">
        <f aca="false">E6511*SUM(P6511:Q6511)</f>
        <v>#N/A</v>
      </c>
    </row>
    <row r="6512" customFormat="false" ht="12.75" hidden="false" customHeight="false" outlineLevel="0" collapsed="false">
      <c r="A6512" s="208" t="str">
        <f aca="false">B6512&amp;" "&amp;C6512&amp;" "&amp;D6512</f>
        <v> 0 Financial</v>
      </c>
      <c r="B6512" s="208" t="str">
        <f aca="false">IF((LEFT(N6512,2)="US"),"US","")</f>
        <v/>
      </c>
      <c r="C6512" s="208" t="n">
        <f aca="false">M6512</f>
        <v>0</v>
      </c>
      <c r="D6512" s="208" t="str">
        <f aca="false">IF(ISNUMBER(FIND("Phy",N6512))=TRUE(),"Physical","Financial")</f>
        <v>Financial</v>
      </c>
      <c r="E6512" s="208" t="e">
        <f aca="false">IF(VLOOKUP(S6512,'DD-Lookup'!$J$6:$L$50,3,FALSE())="Monthly",(YEAR(AC6512)-YEAR(AB6512))*12+MONTH(AC6512)-MONTH(AB6512)+1,(AC6512-AB6512+1))</f>
        <v>#N/A</v>
      </c>
      <c r="F6512" s="239" t="e">
        <f aca="false">E6512*SUM(P6512:Q6512)</f>
        <v>#N/A</v>
      </c>
    </row>
    <row r="6513" customFormat="false" ht="12.75" hidden="false" customHeight="false" outlineLevel="0" collapsed="false">
      <c r="A6513" s="208" t="str">
        <f aca="false">B6513&amp;" "&amp;C6513&amp;" "&amp;D6513</f>
        <v> 0 Financial</v>
      </c>
      <c r="B6513" s="208" t="str">
        <f aca="false">IF((LEFT(N6513,2)="US"),"US","")</f>
        <v/>
      </c>
      <c r="C6513" s="208" t="n">
        <f aca="false">M6513</f>
        <v>0</v>
      </c>
      <c r="D6513" s="208" t="str">
        <f aca="false">IF(ISNUMBER(FIND("Phy",N6513))=TRUE(),"Physical","Financial")</f>
        <v>Financial</v>
      </c>
      <c r="E6513" s="208" t="e">
        <f aca="false">IF(VLOOKUP(S6513,'DD-Lookup'!$J$6:$L$50,3,FALSE())="Monthly",(YEAR(AC6513)-YEAR(AB6513))*12+MONTH(AC6513)-MONTH(AB6513)+1,(AC6513-AB6513+1))</f>
        <v>#N/A</v>
      </c>
      <c r="F6513" s="239" t="e">
        <f aca="false">E6513*SUM(P6513:Q6513)</f>
        <v>#N/A</v>
      </c>
    </row>
    <row r="6514" customFormat="false" ht="12.75" hidden="false" customHeight="false" outlineLevel="0" collapsed="false">
      <c r="A6514" s="208" t="str">
        <f aca="false">B6514&amp;" "&amp;C6514&amp;" "&amp;D6514</f>
        <v> 0 Financial</v>
      </c>
      <c r="B6514" s="208" t="str">
        <f aca="false">IF((LEFT(N6514,2)="US"),"US","")</f>
        <v/>
      </c>
      <c r="C6514" s="208" t="n">
        <f aca="false">M6514</f>
        <v>0</v>
      </c>
      <c r="D6514" s="208" t="str">
        <f aca="false">IF(ISNUMBER(FIND("Phy",N6514))=TRUE(),"Physical","Financial")</f>
        <v>Financial</v>
      </c>
      <c r="E6514" s="208" t="e">
        <f aca="false">IF(VLOOKUP(S6514,'DD-Lookup'!$J$6:$L$50,3,FALSE())="Monthly",(YEAR(AC6514)-YEAR(AB6514))*12+MONTH(AC6514)-MONTH(AB6514)+1,(AC6514-AB6514+1))</f>
        <v>#N/A</v>
      </c>
      <c r="F6514" s="239" t="e">
        <f aca="false">E6514*SUM(P6514:Q6514)</f>
        <v>#N/A</v>
      </c>
    </row>
    <row r="6515" customFormat="false" ht="12.75" hidden="false" customHeight="false" outlineLevel="0" collapsed="false">
      <c r="A6515" s="208" t="str">
        <f aca="false">B6515&amp;" "&amp;C6515&amp;" "&amp;D6515</f>
        <v> 0 Financial</v>
      </c>
      <c r="B6515" s="208" t="str">
        <f aca="false">IF((LEFT(N6515,2)="US"),"US","")</f>
        <v/>
      </c>
      <c r="C6515" s="208" t="n">
        <f aca="false">M6515</f>
        <v>0</v>
      </c>
      <c r="D6515" s="208" t="str">
        <f aca="false">IF(ISNUMBER(FIND("Phy",N6515))=TRUE(),"Physical","Financial")</f>
        <v>Financial</v>
      </c>
      <c r="E6515" s="208" t="e">
        <f aca="false">IF(VLOOKUP(S6515,'DD-Lookup'!$J$6:$L$50,3,FALSE())="Monthly",(YEAR(AC6515)-YEAR(AB6515))*12+MONTH(AC6515)-MONTH(AB6515)+1,(AC6515-AB6515+1))</f>
        <v>#N/A</v>
      </c>
      <c r="F6515" s="239" t="e">
        <f aca="false">E6515*SUM(P6515:Q6515)</f>
        <v>#N/A</v>
      </c>
    </row>
    <row r="6516" customFormat="false" ht="12.75" hidden="false" customHeight="false" outlineLevel="0" collapsed="false">
      <c r="A6516" s="208" t="str">
        <f aca="false">B6516&amp;" "&amp;C6516&amp;" "&amp;D6516</f>
        <v> 0 Financial</v>
      </c>
      <c r="B6516" s="208" t="str">
        <f aca="false">IF((LEFT(N6516,2)="US"),"US","")</f>
        <v/>
      </c>
      <c r="C6516" s="208" t="n">
        <f aca="false">M6516</f>
        <v>0</v>
      </c>
      <c r="D6516" s="208" t="str">
        <f aca="false">IF(ISNUMBER(FIND("Phy",N6516))=TRUE(),"Physical","Financial")</f>
        <v>Financial</v>
      </c>
      <c r="E6516" s="208" t="e">
        <f aca="false">IF(VLOOKUP(S6516,'DD-Lookup'!$J$6:$L$50,3,FALSE())="Monthly",(YEAR(AC6516)-YEAR(AB6516))*12+MONTH(AC6516)-MONTH(AB6516)+1,(AC6516-AB6516+1))</f>
        <v>#N/A</v>
      </c>
      <c r="F6516" s="239" t="e">
        <f aca="false">E6516*SUM(P6516:Q6516)</f>
        <v>#N/A</v>
      </c>
    </row>
    <row r="6517" customFormat="false" ht="12.75" hidden="false" customHeight="false" outlineLevel="0" collapsed="false">
      <c r="A6517" s="208" t="str">
        <f aca="false">B6517&amp;" "&amp;C6517&amp;" "&amp;D6517</f>
        <v> 0 Financial</v>
      </c>
      <c r="B6517" s="208" t="str">
        <f aca="false">IF((LEFT(N6517,2)="US"),"US","")</f>
        <v/>
      </c>
      <c r="C6517" s="208" t="n">
        <f aca="false">M6517</f>
        <v>0</v>
      </c>
      <c r="D6517" s="208" t="str">
        <f aca="false">IF(ISNUMBER(FIND("Phy",N6517))=TRUE(),"Physical","Financial")</f>
        <v>Financial</v>
      </c>
      <c r="E6517" s="208" t="e">
        <f aca="false">IF(VLOOKUP(S6517,'DD-Lookup'!$J$6:$L$50,3,FALSE())="Monthly",(YEAR(AC6517)-YEAR(AB6517))*12+MONTH(AC6517)-MONTH(AB6517)+1,(AC6517-AB6517+1))</f>
        <v>#N/A</v>
      </c>
      <c r="F6517" s="239" t="e">
        <f aca="false">E6517*SUM(P6517:Q6517)</f>
        <v>#N/A</v>
      </c>
    </row>
    <row r="6518" customFormat="false" ht="12.75" hidden="false" customHeight="false" outlineLevel="0" collapsed="false">
      <c r="A6518" s="208" t="str">
        <f aca="false">B6518&amp;" "&amp;C6518&amp;" "&amp;D6518</f>
        <v> 0 Financial</v>
      </c>
      <c r="B6518" s="208" t="str">
        <f aca="false">IF((LEFT(N6518,2)="US"),"US","")</f>
        <v/>
      </c>
      <c r="C6518" s="208" t="n">
        <f aca="false">M6518</f>
        <v>0</v>
      </c>
      <c r="D6518" s="208" t="str">
        <f aca="false">IF(ISNUMBER(FIND("Phy",N6518))=TRUE(),"Physical","Financial")</f>
        <v>Financial</v>
      </c>
      <c r="E6518" s="208" t="e">
        <f aca="false">IF(VLOOKUP(S6518,'DD-Lookup'!$J$6:$L$50,3,FALSE())="Monthly",(YEAR(AC6518)-YEAR(AB6518))*12+MONTH(AC6518)-MONTH(AB6518)+1,(AC6518-AB6518+1))</f>
        <v>#N/A</v>
      </c>
      <c r="F6518" s="239" t="e">
        <f aca="false">E6518*SUM(P6518:Q6518)</f>
        <v>#N/A</v>
      </c>
    </row>
    <row r="6519" customFormat="false" ht="12.75" hidden="false" customHeight="false" outlineLevel="0" collapsed="false">
      <c r="A6519" s="208" t="str">
        <f aca="false">B6519&amp;" "&amp;C6519&amp;" "&amp;D6519</f>
        <v> 0 Financial</v>
      </c>
      <c r="B6519" s="208" t="str">
        <f aca="false">IF((LEFT(N6519,2)="US"),"US","")</f>
        <v/>
      </c>
      <c r="C6519" s="208" t="n">
        <f aca="false">M6519</f>
        <v>0</v>
      </c>
      <c r="D6519" s="208" t="str">
        <f aca="false">IF(ISNUMBER(FIND("Phy",N6519))=TRUE(),"Physical","Financial")</f>
        <v>Financial</v>
      </c>
      <c r="E6519" s="208" t="e">
        <f aca="false">IF(VLOOKUP(S6519,'DD-Lookup'!$J$6:$L$50,3,FALSE())="Monthly",(YEAR(AC6519)-YEAR(AB6519))*12+MONTH(AC6519)-MONTH(AB6519)+1,(AC6519-AB6519+1))</f>
        <v>#N/A</v>
      </c>
      <c r="F6519" s="239" t="e">
        <f aca="false">E6519*SUM(P6519:Q6519)</f>
        <v>#N/A</v>
      </c>
    </row>
    <row r="6520" customFormat="false" ht="12.75" hidden="false" customHeight="false" outlineLevel="0" collapsed="false">
      <c r="A6520" s="208" t="str">
        <f aca="false">B6520&amp;" "&amp;C6520&amp;" "&amp;D6520</f>
        <v> 0 Financial</v>
      </c>
      <c r="B6520" s="208" t="str">
        <f aca="false">IF((LEFT(N6520,2)="US"),"US","")</f>
        <v/>
      </c>
      <c r="C6520" s="208" t="n">
        <f aca="false">M6520</f>
        <v>0</v>
      </c>
      <c r="D6520" s="208" t="str">
        <f aca="false">IF(ISNUMBER(FIND("Phy",N6520))=TRUE(),"Physical","Financial")</f>
        <v>Financial</v>
      </c>
      <c r="E6520" s="208" t="e">
        <f aca="false">IF(VLOOKUP(S6520,'DD-Lookup'!$J$6:$L$50,3,FALSE())="Monthly",(YEAR(AC6520)-YEAR(AB6520))*12+MONTH(AC6520)-MONTH(AB6520)+1,(AC6520-AB6520+1))</f>
        <v>#N/A</v>
      </c>
      <c r="F6520" s="239" t="e">
        <f aca="false">E6520*SUM(P6520:Q6520)</f>
        <v>#N/A</v>
      </c>
    </row>
    <row r="6521" customFormat="false" ht="12.75" hidden="false" customHeight="false" outlineLevel="0" collapsed="false">
      <c r="A6521" s="208" t="str">
        <f aca="false">B6521&amp;" "&amp;C6521&amp;" "&amp;D6521</f>
        <v> 0 Financial</v>
      </c>
      <c r="B6521" s="208" t="str">
        <f aca="false">IF((LEFT(N6521,2)="US"),"US","")</f>
        <v/>
      </c>
      <c r="C6521" s="208" t="n">
        <f aca="false">M6521</f>
        <v>0</v>
      </c>
      <c r="D6521" s="208" t="str">
        <f aca="false">IF(ISNUMBER(FIND("Phy",N6521))=TRUE(),"Physical","Financial")</f>
        <v>Financial</v>
      </c>
      <c r="E6521" s="208" t="e">
        <f aca="false">IF(VLOOKUP(S6521,'DD-Lookup'!$J$6:$L$50,3,FALSE())="Monthly",(YEAR(AC6521)-YEAR(AB6521))*12+MONTH(AC6521)-MONTH(AB6521)+1,(AC6521-AB6521+1))</f>
        <v>#N/A</v>
      </c>
      <c r="F6521" s="239" t="e">
        <f aca="false">E6521*SUM(P6521:Q6521)</f>
        <v>#N/A</v>
      </c>
    </row>
    <row r="6522" customFormat="false" ht="12.75" hidden="false" customHeight="false" outlineLevel="0" collapsed="false">
      <c r="A6522" s="208" t="str">
        <f aca="false">B6522&amp;" "&amp;C6522&amp;" "&amp;D6522</f>
        <v> 0 Financial</v>
      </c>
      <c r="B6522" s="208" t="str">
        <f aca="false">IF((LEFT(N6522,2)="US"),"US","")</f>
        <v/>
      </c>
      <c r="C6522" s="208" t="n">
        <f aca="false">M6522</f>
        <v>0</v>
      </c>
      <c r="D6522" s="208" t="str">
        <f aca="false">IF(ISNUMBER(FIND("Phy",N6522))=TRUE(),"Physical","Financial")</f>
        <v>Financial</v>
      </c>
      <c r="E6522" s="208" t="e">
        <f aca="false">IF(VLOOKUP(S6522,'DD-Lookup'!$J$6:$L$50,3,FALSE())="Monthly",(YEAR(AC6522)-YEAR(AB6522))*12+MONTH(AC6522)-MONTH(AB6522)+1,(AC6522-AB6522+1))</f>
        <v>#N/A</v>
      </c>
      <c r="F6522" s="239" t="e">
        <f aca="false">E6522*SUM(P6522:Q6522)</f>
        <v>#N/A</v>
      </c>
    </row>
    <row r="6523" customFormat="false" ht="12.75" hidden="false" customHeight="false" outlineLevel="0" collapsed="false">
      <c r="A6523" s="208" t="str">
        <f aca="false">B6523&amp;" "&amp;C6523&amp;" "&amp;D6523</f>
        <v> 0 Financial</v>
      </c>
      <c r="B6523" s="208" t="str">
        <f aca="false">IF((LEFT(N6523,2)="US"),"US","")</f>
        <v/>
      </c>
      <c r="C6523" s="208" t="n">
        <f aca="false">M6523</f>
        <v>0</v>
      </c>
      <c r="D6523" s="208" t="str">
        <f aca="false">IF(ISNUMBER(FIND("Phy",N6523))=TRUE(),"Physical","Financial")</f>
        <v>Financial</v>
      </c>
      <c r="E6523" s="208" t="e">
        <f aca="false">IF(VLOOKUP(S6523,'DD-Lookup'!$J$6:$L$50,3,FALSE())="Monthly",(YEAR(AC6523)-YEAR(AB6523))*12+MONTH(AC6523)-MONTH(AB6523)+1,(AC6523-AB6523+1))</f>
        <v>#N/A</v>
      </c>
      <c r="F6523" s="239" t="e">
        <f aca="false">E6523*SUM(P6523:Q6523)</f>
        <v>#N/A</v>
      </c>
    </row>
    <row r="6524" customFormat="false" ht="12.75" hidden="false" customHeight="false" outlineLevel="0" collapsed="false">
      <c r="A6524" s="208" t="str">
        <f aca="false">B6524&amp;" "&amp;C6524&amp;" "&amp;D6524</f>
        <v> 0 Financial</v>
      </c>
      <c r="B6524" s="208" t="str">
        <f aca="false">IF((LEFT(N6524,2)="US"),"US","")</f>
        <v/>
      </c>
      <c r="C6524" s="208" t="n">
        <f aca="false">M6524</f>
        <v>0</v>
      </c>
      <c r="D6524" s="208" t="str">
        <f aca="false">IF(ISNUMBER(FIND("Phy",N6524))=TRUE(),"Physical","Financial")</f>
        <v>Financial</v>
      </c>
      <c r="E6524" s="208" t="e">
        <f aca="false">IF(VLOOKUP(S6524,'DD-Lookup'!$J$6:$L$50,3,FALSE())="Monthly",(YEAR(AC6524)-YEAR(AB6524))*12+MONTH(AC6524)-MONTH(AB6524)+1,(AC6524-AB6524+1))</f>
        <v>#N/A</v>
      </c>
      <c r="F6524" s="239" t="e">
        <f aca="false">E6524*SUM(P6524:Q6524)</f>
        <v>#N/A</v>
      </c>
    </row>
    <row r="6525" customFormat="false" ht="12.75" hidden="false" customHeight="false" outlineLevel="0" collapsed="false">
      <c r="A6525" s="208" t="str">
        <f aca="false">B6525&amp;" "&amp;C6525&amp;" "&amp;D6525</f>
        <v> 0 Financial</v>
      </c>
      <c r="B6525" s="208" t="str">
        <f aca="false">IF((LEFT(N6525,2)="US"),"US","")</f>
        <v/>
      </c>
      <c r="C6525" s="208" t="n">
        <f aca="false">M6525</f>
        <v>0</v>
      </c>
      <c r="D6525" s="208" t="str">
        <f aca="false">IF(ISNUMBER(FIND("Phy",N6525))=TRUE(),"Physical","Financial")</f>
        <v>Financial</v>
      </c>
      <c r="E6525" s="208" t="e">
        <f aca="false">IF(VLOOKUP(S6525,'DD-Lookup'!$J$6:$L$50,3,FALSE())="Monthly",(YEAR(AC6525)-YEAR(AB6525))*12+MONTH(AC6525)-MONTH(AB6525)+1,(AC6525-AB6525+1))</f>
        <v>#N/A</v>
      </c>
      <c r="F6525" s="239" t="e">
        <f aca="false">E6525*SUM(P6525:Q6525)</f>
        <v>#N/A</v>
      </c>
    </row>
    <row r="6526" customFormat="false" ht="12.75" hidden="false" customHeight="false" outlineLevel="0" collapsed="false">
      <c r="A6526" s="208" t="str">
        <f aca="false">B6526&amp;" "&amp;C6526&amp;" "&amp;D6526</f>
        <v> 0 Financial</v>
      </c>
      <c r="B6526" s="208" t="str">
        <f aca="false">IF((LEFT(N6526,2)="US"),"US","")</f>
        <v/>
      </c>
      <c r="C6526" s="208" t="n">
        <f aca="false">M6526</f>
        <v>0</v>
      </c>
      <c r="D6526" s="208" t="str">
        <f aca="false">IF(ISNUMBER(FIND("Phy",N6526))=TRUE(),"Physical","Financial")</f>
        <v>Financial</v>
      </c>
      <c r="E6526" s="208" t="e">
        <f aca="false">IF(VLOOKUP(S6526,'DD-Lookup'!$J$6:$L$50,3,FALSE())="Monthly",(YEAR(AC6526)-YEAR(AB6526))*12+MONTH(AC6526)-MONTH(AB6526)+1,(AC6526-AB6526+1))</f>
        <v>#N/A</v>
      </c>
      <c r="F6526" s="239" t="e">
        <f aca="false">E6526*SUM(P6526:Q6526)</f>
        <v>#N/A</v>
      </c>
    </row>
    <row r="6527" customFormat="false" ht="12.75" hidden="false" customHeight="false" outlineLevel="0" collapsed="false">
      <c r="A6527" s="208" t="str">
        <f aca="false">B6527&amp;" "&amp;C6527&amp;" "&amp;D6527</f>
        <v> 0 Financial</v>
      </c>
      <c r="B6527" s="208" t="str">
        <f aca="false">IF((LEFT(N6527,2)="US"),"US","")</f>
        <v/>
      </c>
      <c r="C6527" s="208" t="n">
        <f aca="false">M6527</f>
        <v>0</v>
      </c>
      <c r="D6527" s="208" t="str">
        <f aca="false">IF(ISNUMBER(FIND("Phy",N6527))=TRUE(),"Physical","Financial")</f>
        <v>Financial</v>
      </c>
      <c r="E6527" s="208" t="e">
        <f aca="false">IF(VLOOKUP(S6527,'DD-Lookup'!$J$6:$L$50,3,FALSE())="Monthly",(YEAR(AC6527)-YEAR(AB6527))*12+MONTH(AC6527)-MONTH(AB6527)+1,(AC6527-AB6527+1))</f>
        <v>#N/A</v>
      </c>
      <c r="F6527" s="239" t="e">
        <f aca="false">E6527*SUM(P6527:Q6527)</f>
        <v>#N/A</v>
      </c>
    </row>
    <row r="6528" customFormat="false" ht="12.75" hidden="false" customHeight="false" outlineLevel="0" collapsed="false">
      <c r="A6528" s="208" t="str">
        <f aca="false">B6528&amp;" "&amp;C6528&amp;" "&amp;D6528</f>
        <v> 0 Financial</v>
      </c>
      <c r="B6528" s="208" t="str">
        <f aca="false">IF((LEFT(N6528,2)="US"),"US","")</f>
        <v/>
      </c>
      <c r="C6528" s="208" t="n">
        <f aca="false">M6528</f>
        <v>0</v>
      </c>
      <c r="D6528" s="208" t="str">
        <f aca="false">IF(ISNUMBER(FIND("Phy",N6528))=TRUE(),"Physical","Financial")</f>
        <v>Financial</v>
      </c>
      <c r="E6528" s="208" t="e">
        <f aca="false">IF(VLOOKUP(S6528,'DD-Lookup'!$J$6:$L$50,3,FALSE())="Monthly",(YEAR(AC6528)-YEAR(AB6528))*12+MONTH(AC6528)-MONTH(AB6528)+1,(AC6528-AB6528+1))</f>
        <v>#N/A</v>
      </c>
      <c r="F6528" s="239" t="e">
        <f aca="false">E6528*SUM(P6528:Q6528)</f>
        <v>#N/A</v>
      </c>
    </row>
    <row r="6529" customFormat="false" ht="12.75" hidden="false" customHeight="false" outlineLevel="0" collapsed="false">
      <c r="A6529" s="208" t="str">
        <f aca="false">B6529&amp;" "&amp;C6529&amp;" "&amp;D6529</f>
        <v> 0 Financial</v>
      </c>
      <c r="B6529" s="208" t="str">
        <f aca="false">IF((LEFT(N6529,2)="US"),"US","")</f>
        <v/>
      </c>
      <c r="C6529" s="208" t="n">
        <f aca="false">M6529</f>
        <v>0</v>
      </c>
      <c r="D6529" s="208" t="str">
        <f aca="false">IF(ISNUMBER(FIND("Phy",N6529))=TRUE(),"Physical","Financial")</f>
        <v>Financial</v>
      </c>
      <c r="E6529" s="208" t="e">
        <f aca="false">IF(VLOOKUP(S6529,'DD-Lookup'!$J$6:$L$50,3,FALSE())="Monthly",(YEAR(AC6529)-YEAR(AB6529))*12+MONTH(AC6529)-MONTH(AB6529)+1,(AC6529-AB6529+1))</f>
        <v>#N/A</v>
      </c>
      <c r="F6529" s="239" t="e">
        <f aca="false">E6529*SUM(P6529:Q6529)</f>
        <v>#N/A</v>
      </c>
    </row>
    <row r="6530" customFormat="false" ht="12.75" hidden="false" customHeight="false" outlineLevel="0" collapsed="false">
      <c r="A6530" s="208" t="str">
        <f aca="false">B6530&amp;" "&amp;C6530&amp;" "&amp;D6530</f>
        <v> 0 Financial</v>
      </c>
      <c r="B6530" s="208" t="str">
        <f aca="false">IF((LEFT(N6530,2)="US"),"US","")</f>
        <v/>
      </c>
      <c r="C6530" s="208" t="n">
        <f aca="false">M6530</f>
        <v>0</v>
      </c>
      <c r="D6530" s="208" t="str">
        <f aca="false">IF(ISNUMBER(FIND("Phy",N6530))=TRUE(),"Physical","Financial")</f>
        <v>Financial</v>
      </c>
      <c r="E6530" s="208" t="e">
        <f aca="false">IF(VLOOKUP(S6530,'DD-Lookup'!$J$6:$L$50,3,FALSE())="Monthly",(YEAR(AC6530)-YEAR(AB6530))*12+MONTH(AC6530)-MONTH(AB6530)+1,(AC6530-AB6530+1))</f>
        <v>#N/A</v>
      </c>
      <c r="F6530" s="239" t="e">
        <f aca="false">E6530*SUM(P6530:Q6530)</f>
        <v>#N/A</v>
      </c>
    </row>
    <row r="6531" customFormat="false" ht="12.75" hidden="false" customHeight="false" outlineLevel="0" collapsed="false">
      <c r="A6531" s="208" t="str">
        <f aca="false">B6531&amp;" "&amp;C6531&amp;" "&amp;D6531</f>
        <v> 0 Financial</v>
      </c>
      <c r="B6531" s="208" t="str">
        <f aca="false">IF((LEFT(N6531,2)="US"),"US","")</f>
        <v/>
      </c>
      <c r="C6531" s="208" t="n">
        <f aca="false">M6531</f>
        <v>0</v>
      </c>
      <c r="D6531" s="208" t="str">
        <f aca="false">IF(ISNUMBER(FIND("Phy",N6531))=TRUE(),"Physical","Financial")</f>
        <v>Financial</v>
      </c>
      <c r="E6531" s="208" t="e">
        <f aca="false">IF(VLOOKUP(S6531,'DD-Lookup'!$J$6:$L$50,3,FALSE())="Monthly",(YEAR(AC6531)-YEAR(AB6531))*12+MONTH(AC6531)-MONTH(AB6531)+1,(AC6531-AB6531+1))</f>
        <v>#N/A</v>
      </c>
      <c r="F6531" s="239" t="e">
        <f aca="false">E6531*SUM(P6531:Q6531)</f>
        <v>#N/A</v>
      </c>
    </row>
    <row r="6532" customFormat="false" ht="12.75" hidden="false" customHeight="false" outlineLevel="0" collapsed="false">
      <c r="A6532" s="208" t="str">
        <f aca="false">B6532&amp;" "&amp;C6532&amp;" "&amp;D6532</f>
        <v> 0 Financial</v>
      </c>
      <c r="B6532" s="208" t="str">
        <f aca="false">IF((LEFT(N6532,2)="US"),"US","")</f>
        <v/>
      </c>
      <c r="C6532" s="208" t="n">
        <f aca="false">M6532</f>
        <v>0</v>
      </c>
      <c r="D6532" s="208" t="str">
        <f aca="false">IF(ISNUMBER(FIND("Phy",N6532))=TRUE(),"Physical","Financial")</f>
        <v>Financial</v>
      </c>
      <c r="E6532" s="208" t="e">
        <f aca="false">IF(VLOOKUP(S6532,'DD-Lookup'!$J$6:$L$50,3,FALSE())="Monthly",(YEAR(AC6532)-YEAR(AB6532))*12+MONTH(AC6532)-MONTH(AB6532)+1,(AC6532-AB6532+1))</f>
        <v>#N/A</v>
      </c>
      <c r="F6532" s="239" t="e">
        <f aca="false">E6532*SUM(P6532:Q6532)</f>
        <v>#N/A</v>
      </c>
    </row>
    <row r="6533" customFormat="false" ht="12.75" hidden="false" customHeight="false" outlineLevel="0" collapsed="false">
      <c r="A6533" s="208" t="str">
        <f aca="false">B6533&amp;" "&amp;C6533&amp;" "&amp;D6533</f>
        <v> 0 Financial</v>
      </c>
      <c r="B6533" s="208" t="str">
        <f aca="false">IF((LEFT(N6533,2)="US"),"US","")</f>
        <v/>
      </c>
      <c r="C6533" s="208" t="n">
        <f aca="false">M6533</f>
        <v>0</v>
      </c>
      <c r="D6533" s="208" t="str">
        <f aca="false">IF(ISNUMBER(FIND("Phy",N6533))=TRUE(),"Physical","Financial")</f>
        <v>Financial</v>
      </c>
      <c r="E6533" s="208" t="e">
        <f aca="false">IF(VLOOKUP(S6533,'DD-Lookup'!$J$6:$L$50,3,FALSE())="Monthly",(YEAR(AC6533)-YEAR(AB6533))*12+MONTH(AC6533)-MONTH(AB6533)+1,(AC6533-AB6533+1))</f>
        <v>#N/A</v>
      </c>
      <c r="F6533" s="239" t="e">
        <f aca="false">E6533*SUM(P6533:Q6533)</f>
        <v>#N/A</v>
      </c>
    </row>
    <row r="6534" customFormat="false" ht="12.75" hidden="false" customHeight="false" outlineLevel="0" collapsed="false">
      <c r="A6534" s="208" t="str">
        <f aca="false">B6534&amp;" "&amp;C6534&amp;" "&amp;D6534</f>
        <v> 0 Financial</v>
      </c>
      <c r="B6534" s="208" t="str">
        <f aca="false">IF((LEFT(N6534,2)="US"),"US","")</f>
        <v/>
      </c>
      <c r="C6534" s="208" t="n">
        <f aca="false">M6534</f>
        <v>0</v>
      </c>
      <c r="D6534" s="208" t="str">
        <f aca="false">IF(ISNUMBER(FIND("Phy",N6534))=TRUE(),"Physical","Financial")</f>
        <v>Financial</v>
      </c>
      <c r="E6534" s="208" t="e">
        <f aca="false">IF(VLOOKUP(S6534,'DD-Lookup'!$J$6:$L$50,3,FALSE())="Monthly",(YEAR(AC6534)-YEAR(AB6534))*12+MONTH(AC6534)-MONTH(AB6534)+1,(AC6534-AB6534+1))</f>
        <v>#N/A</v>
      </c>
      <c r="F6534" s="239" t="e">
        <f aca="false">E6534*SUM(P6534:Q6534)</f>
        <v>#N/A</v>
      </c>
    </row>
    <row r="6535" customFormat="false" ht="12.75" hidden="false" customHeight="false" outlineLevel="0" collapsed="false">
      <c r="A6535" s="208" t="str">
        <f aca="false">B6535&amp;" "&amp;C6535&amp;" "&amp;D6535</f>
        <v> 0 Financial</v>
      </c>
      <c r="B6535" s="208" t="str">
        <f aca="false">IF((LEFT(N6535,2)="US"),"US","")</f>
        <v/>
      </c>
      <c r="C6535" s="208" t="n">
        <f aca="false">M6535</f>
        <v>0</v>
      </c>
      <c r="D6535" s="208" t="str">
        <f aca="false">IF(ISNUMBER(FIND("Phy",N6535))=TRUE(),"Physical","Financial")</f>
        <v>Financial</v>
      </c>
      <c r="E6535" s="208" t="e">
        <f aca="false">IF(VLOOKUP(S6535,'DD-Lookup'!$J$6:$L$50,3,FALSE())="Monthly",(YEAR(AC6535)-YEAR(AB6535))*12+MONTH(AC6535)-MONTH(AB6535)+1,(AC6535-AB6535+1))</f>
        <v>#N/A</v>
      </c>
      <c r="F6535" s="239" t="e">
        <f aca="false">E6535*SUM(P6535:Q6535)</f>
        <v>#N/A</v>
      </c>
    </row>
    <row r="6536" customFormat="false" ht="12.75" hidden="false" customHeight="false" outlineLevel="0" collapsed="false">
      <c r="A6536" s="208" t="str">
        <f aca="false">B6536&amp;" "&amp;C6536&amp;" "&amp;D6536</f>
        <v> 0 Financial</v>
      </c>
      <c r="B6536" s="208" t="str">
        <f aca="false">IF((LEFT(N6536,2)="US"),"US","")</f>
        <v/>
      </c>
      <c r="C6536" s="208" t="n">
        <f aca="false">M6536</f>
        <v>0</v>
      </c>
      <c r="D6536" s="208" t="str">
        <f aca="false">IF(ISNUMBER(FIND("Phy",N6536))=TRUE(),"Physical","Financial")</f>
        <v>Financial</v>
      </c>
      <c r="E6536" s="208" t="e">
        <f aca="false">IF(VLOOKUP(S6536,'DD-Lookup'!$J$6:$L$50,3,FALSE())="Monthly",(YEAR(AC6536)-YEAR(AB6536))*12+MONTH(AC6536)-MONTH(AB6536)+1,(AC6536-AB6536+1))</f>
        <v>#N/A</v>
      </c>
      <c r="F6536" s="239" t="e">
        <f aca="false">E6536*SUM(P6536:Q6536)</f>
        <v>#N/A</v>
      </c>
    </row>
    <row r="6537" customFormat="false" ht="12.75" hidden="false" customHeight="false" outlineLevel="0" collapsed="false">
      <c r="A6537" s="208" t="str">
        <f aca="false">B6537&amp;" "&amp;C6537&amp;" "&amp;D6537</f>
        <v> 0 Financial</v>
      </c>
      <c r="B6537" s="208" t="str">
        <f aca="false">IF((LEFT(N6537,2)="US"),"US","")</f>
        <v/>
      </c>
      <c r="C6537" s="208" t="n">
        <f aca="false">M6537</f>
        <v>0</v>
      </c>
      <c r="D6537" s="208" t="str">
        <f aca="false">IF(ISNUMBER(FIND("Phy",N6537))=TRUE(),"Physical","Financial")</f>
        <v>Financial</v>
      </c>
      <c r="E6537" s="208" t="e">
        <f aca="false">IF(VLOOKUP(S6537,'DD-Lookup'!$J$6:$L$50,3,FALSE())="Monthly",(YEAR(AC6537)-YEAR(AB6537))*12+MONTH(AC6537)-MONTH(AB6537)+1,(AC6537-AB6537+1))</f>
        <v>#N/A</v>
      </c>
      <c r="F6537" s="239" t="e">
        <f aca="false">E6537*SUM(P6537:Q6537)</f>
        <v>#N/A</v>
      </c>
    </row>
    <row r="6538" customFormat="false" ht="12.75" hidden="false" customHeight="false" outlineLevel="0" collapsed="false">
      <c r="A6538" s="208" t="str">
        <f aca="false">B6538&amp;" "&amp;C6538&amp;" "&amp;D6538</f>
        <v> 0 Financial</v>
      </c>
      <c r="B6538" s="208" t="str">
        <f aca="false">IF((LEFT(N6538,2)="US"),"US","")</f>
        <v/>
      </c>
      <c r="C6538" s="208" t="n">
        <f aca="false">M6538</f>
        <v>0</v>
      </c>
      <c r="D6538" s="208" t="str">
        <f aca="false">IF(ISNUMBER(FIND("Phy",N6538))=TRUE(),"Physical","Financial")</f>
        <v>Financial</v>
      </c>
      <c r="E6538" s="208" t="e">
        <f aca="false">IF(VLOOKUP(S6538,'DD-Lookup'!$J$6:$L$50,3,FALSE())="Monthly",(YEAR(AC6538)-YEAR(AB6538))*12+MONTH(AC6538)-MONTH(AB6538)+1,(AC6538-AB6538+1))</f>
        <v>#N/A</v>
      </c>
      <c r="F6538" s="239" t="e">
        <f aca="false">E6538*SUM(P6538:Q6538)</f>
        <v>#N/A</v>
      </c>
    </row>
    <row r="6539" customFormat="false" ht="12.75" hidden="false" customHeight="false" outlineLevel="0" collapsed="false">
      <c r="A6539" s="208" t="str">
        <f aca="false">B6539&amp;" "&amp;C6539&amp;" "&amp;D6539</f>
        <v> 0 Financial</v>
      </c>
      <c r="B6539" s="208" t="str">
        <f aca="false">IF((LEFT(N6539,2)="US"),"US","")</f>
        <v/>
      </c>
      <c r="C6539" s="208" t="n">
        <f aca="false">M6539</f>
        <v>0</v>
      </c>
      <c r="D6539" s="208" t="str">
        <f aca="false">IF(ISNUMBER(FIND("Phy",N6539))=TRUE(),"Physical","Financial")</f>
        <v>Financial</v>
      </c>
      <c r="E6539" s="208" t="e">
        <f aca="false">IF(VLOOKUP(S6539,'DD-Lookup'!$J$6:$L$50,3,FALSE())="Monthly",(YEAR(AC6539)-YEAR(AB6539))*12+MONTH(AC6539)-MONTH(AB6539)+1,(AC6539-AB6539+1))</f>
        <v>#N/A</v>
      </c>
      <c r="F6539" s="239" t="e">
        <f aca="false">E6539*SUM(P6539:Q6539)</f>
        <v>#N/A</v>
      </c>
    </row>
    <row r="6540" customFormat="false" ht="12.75" hidden="false" customHeight="false" outlineLevel="0" collapsed="false">
      <c r="A6540" s="208" t="str">
        <f aca="false">B6540&amp;" "&amp;C6540&amp;" "&amp;D6540</f>
        <v> 0 Financial</v>
      </c>
      <c r="B6540" s="208" t="str">
        <f aca="false">IF((LEFT(N6540,2)="US"),"US","")</f>
        <v/>
      </c>
      <c r="C6540" s="208" t="n">
        <f aca="false">M6540</f>
        <v>0</v>
      </c>
      <c r="D6540" s="208" t="str">
        <f aca="false">IF(ISNUMBER(FIND("Phy",N6540))=TRUE(),"Physical","Financial")</f>
        <v>Financial</v>
      </c>
      <c r="E6540" s="208" t="e">
        <f aca="false">IF(VLOOKUP(S6540,'DD-Lookup'!$J$6:$L$50,3,FALSE())="Monthly",(YEAR(AC6540)-YEAR(AB6540))*12+MONTH(AC6540)-MONTH(AB6540)+1,(AC6540-AB6540+1))</f>
        <v>#N/A</v>
      </c>
      <c r="F6540" s="239" t="e">
        <f aca="false">E6540*SUM(P6540:Q6540)</f>
        <v>#N/A</v>
      </c>
    </row>
    <row r="6541" customFormat="false" ht="12.75" hidden="false" customHeight="false" outlineLevel="0" collapsed="false">
      <c r="A6541" s="208" t="str">
        <f aca="false">B6541&amp;" "&amp;C6541&amp;" "&amp;D6541</f>
        <v> 0 Financial</v>
      </c>
      <c r="B6541" s="208" t="str">
        <f aca="false">IF((LEFT(N6541,2)="US"),"US","")</f>
        <v/>
      </c>
      <c r="C6541" s="208" t="n">
        <f aca="false">M6541</f>
        <v>0</v>
      </c>
      <c r="D6541" s="208" t="str">
        <f aca="false">IF(ISNUMBER(FIND("Phy",N6541))=TRUE(),"Physical","Financial")</f>
        <v>Financial</v>
      </c>
      <c r="E6541" s="208" t="e">
        <f aca="false">IF(VLOOKUP(S6541,'DD-Lookup'!$J$6:$L$50,3,FALSE())="Monthly",(YEAR(AC6541)-YEAR(AB6541))*12+MONTH(AC6541)-MONTH(AB6541)+1,(AC6541-AB6541+1))</f>
        <v>#N/A</v>
      </c>
      <c r="F6541" s="239" t="e">
        <f aca="false">E6541*SUM(P6541:Q6541)</f>
        <v>#N/A</v>
      </c>
    </row>
    <row r="6542" customFormat="false" ht="12.75" hidden="false" customHeight="false" outlineLevel="0" collapsed="false">
      <c r="A6542" s="208" t="str">
        <f aca="false">B6542&amp;" "&amp;C6542&amp;" "&amp;D6542</f>
        <v> 0 Financial</v>
      </c>
      <c r="B6542" s="208" t="str">
        <f aca="false">IF((LEFT(N6542,2)="US"),"US","")</f>
        <v/>
      </c>
      <c r="C6542" s="208" t="n">
        <f aca="false">M6542</f>
        <v>0</v>
      </c>
      <c r="D6542" s="208" t="str">
        <f aca="false">IF(ISNUMBER(FIND("Phy",N6542))=TRUE(),"Physical","Financial")</f>
        <v>Financial</v>
      </c>
      <c r="E6542" s="208" t="e">
        <f aca="false">IF(VLOOKUP(S6542,'DD-Lookup'!$J$6:$L$50,3,FALSE())="Monthly",(YEAR(AC6542)-YEAR(AB6542))*12+MONTH(AC6542)-MONTH(AB6542)+1,(AC6542-AB6542+1))</f>
        <v>#N/A</v>
      </c>
      <c r="F6542" s="239" t="e">
        <f aca="false">E6542*SUM(P6542:Q6542)</f>
        <v>#N/A</v>
      </c>
    </row>
    <row r="6543" customFormat="false" ht="12.75" hidden="false" customHeight="false" outlineLevel="0" collapsed="false">
      <c r="A6543" s="208" t="str">
        <f aca="false">B6543&amp;" "&amp;C6543&amp;" "&amp;D6543</f>
        <v> 0 Financial</v>
      </c>
      <c r="B6543" s="208" t="str">
        <f aca="false">IF((LEFT(N6543,2)="US"),"US","")</f>
        <v/>
      </c>
      <c r="C6543" s="208" t="n">
        <f aca="false">M6543</f>
        <v>0</v>
      </c>
      <c r="D6543" s="208" t="str">
        <f aca="false">IF(ISNUMBER(FIND("Phy",N6543))=TRUE(),"Physical","Financial")</f>
        <v>Financial</v>
      </c>
      <c r="E6543" s="208" t="e">
        <f aca="false">IF(VLOOKUP(S6543,'DD-Lookup'!$J$6:$L$50,3,FALSE())="Monthly",(YEAR(AC6543)-YEAR(AB6543))*12+MONTH(AC6543)-MONTH(AB6543)+1,(AC6543-AB6543+1))</f>
        <v>#N/A</v>
      </c>
      <c r="F6543" s="239" t="e">
        <f aca="false">E6543*SUM(P6543:Q6543)</f>
        <v>#N/A</v>
      </c>
    </row>
    <row r="6544" customFormat="false" ht="12.75" hidden="false" customHeight="false" outlineLevel="0" collapsed="false">
      <c r="A6544" s="208" t="str">
        <f aca="false">B6544&amp;" "&amp;C6544&amp;" "&amp;D6544</f>
        <v> 0 Financial</v>
      </c>
      <c r="B6544" s="208" t="str">
        <f aca="false">IF((LEFT(N6544,2)="US"),"US","")</f>
        <v/>
      </c>
      <c r="C6544" s="208" t="n">
        <f aca="false">M6544</f>
        <v>0</v>
      </c>
      <c r="D6544" s="208" t="str">
        <f aca="false">IF(ISNUMBER(FIND("Phy",N6544))=TRUE(),"Physical","Financial")</f>
        <v>Financial</v>
      </c>
      <c r="E6544" s="208" t="e">
        <f aca="false">IF(VLOOKUP(S6544,'DD-Lookup'!$J$6:$L$50,3,FALSE())="Monthly",(YEAR(AC6544)-YEAR(AB6544))*12+MONTH(AC6544)-MONTH(AB6544)+1,(AC6544-AB6544+1))</f>
        <v>#N/A</v>
      </c>
      <c r="F6544" s="239" t="e">
        <f aca="false">E6544*SUM(P6544:Q6544)</f>
        <v>#N/A</v>
      </c>
    </row>
    <row r="6545" customFormat="false" ht="12.75" hidden="false" customHeight="false" outlineLevel="0" collapsed="false">
      <c r="A6545" s="208" t="str">
        <f aca="false">B6545&amp;" "&amp;C6545&amp;" "&amp;D6545</f>
        <v> 0 Financial</v>
      </c>
      <c r="B6545" s="208" t="str">
        <f aca="false">IF((LEFT(N6545,2)="US"),"US","")</f>
        <v/>
      </c>
      <c r="C6545" s="208" t="n">
        <f aca="false">M6545</f>
        <v>0</v>
      </c>
      <c r="D6545" s="208" t="str">
        <f aca="false">IF(ISNUMBER(FIND("Phy",N6545))=TRUE(),"Physical","Financial")</f>
        <v>Financial</v>
      </c>
      <c r="E6545" s="208" t="e">
        <f aca="false">IF(VLOOKUP(S6545,'DD-Lookup'!$J$6:$L$50,3,FALSE())="Monthly",(YEAR(AC6545)-YEAR(AB6545))*12+MONTH(AC6545)-MONTH(AB6545)+1,(AC6545-AB6545+1))</f>
        <v>#N/A</v>
      </c>
      <c r="F6545" s="239" t="e">
        <f aca="false">E6545*SUM(P6545:Q6545)</f>
        <v>#N/A</v>
      </c>
    </row>
    <row r="6546" customFormat="false" ht="12.75" hidden="false" customHeight="false" outlineLevel="0" collapsed="false">
      <c r="A6546" s="208" t="str">
        <f aca="false">B6546&amp;" "&amp;C6546&amp;" "&amp;D6546</f>
        <v> 0 Financial</v>
      </c>
      <c r="B6546" s="208" t="str">
        <f aca="false">IF((LEFT(N6546,2)="US"),"US","")</f>
        <v/>
      </c>
      <c r="C6546" s="208" t="n">
        <f aca="false">M6546</f>
        <v>0</v>
      </c>
      <c r="D6546" s="208" t="str">
        <f aca="false">IF(ISNUMBER(FIND("Phy",N6546))=TRUE(),"Physical","Financial")</f>
        <v>Financial</v>
      </c>
      <c r="E6546" s="208" t="e">
        <f aca="false">IF(VLOOKUP(S6546,'DD-Lookup'!$J$6:$L$50,3,FALSE())="Monthly",(YEAR(AC6546)-YEAR(AB6546))*12+MONTH(AC6546)-MONTH(AB6546)+1,(AC6546-AB6546+1))</f>
        <v>#N/A</v>
      </c>
      <c r="F6546" s="239" t="e">
        <f aca="false">E6546*SUM(P6546:Q6546)</f>
        <v>#N/A</v>
      </c>
    </row>
    <row r="6547" customFormat="false" ht="12.75" hidden="false" customHeight="false" outlineLevel="0" collapsed="false">
      <c r="A6547" s="208" t="str">
        <f aca="false">B6547&amp;" "&amp;C6547&amp;" "&amp;D6547</f>
        <v> 0 Financial</v>
      </c>
      <c r="B6547" s="208" t="str">
        <f aca="false">IF((LEFT(N6547,2)="US"),"US","")</f>
        <v/>
      </c>
      <c r="C6547" s="208" t="n">
        <f aca="false">M6547</f>
        <v>0</v>
      </c>
      <c r="D6547" s="208" t="str">
        <f aca="false">IF(ISNUMBER(FIND("Phy",N6547))=TRUE(),"Physical","Financial")</f>
        <v>Financial</v>
      </c>
      <c r="E6547" s="208" t="e">
        <f aca="false">IF(VLOOKUP(S6547,'DD-Lookup'!$J$6:$L$50,3,FALSE())="Monthly",(YEAR(AC6547)-YEAR(AB6547))*12+MONTH(AC6547)-MONTH(AB6547)+1,(AC6547-AB6547+1))</f>
        <v>#N/A</v>
      </c>
      <c r="F6547" s="239" t="e">
        <f aca="false">E6547*SUM(P6547:Q6547)</f>
        <v>#N/A</v>
      </c>
    </row>
    <row r="6548" customFormat="false" ht="12.75" hidden="false" customHeight="false" outlineLevel="0" collapsed="false">
      <c r="A6548" s="208" t="str">
        <f aca="false">B6548&amp;" "&amp;C6548&amp;" "&amp;D6548</f>
        <v> 0 Financial</v>
      </c>
      <c r="B6548" s="208" t="str">
        <f aca="false">IF((LEFT(N6548,2)="US"),"US","")</f>
        <v/>
      </c>
      <c r="C6548" s="208" t="n">
        <f aca="false">M6548</f>
        <v>0</v>
      </c>
      <c r="D6548" s="208" t="str">
        <f aca="false">IF(ISNUMBER(FIND("Phy",N6548))=TRUE(),"Physical","Financial")</f>
        <v>Financial</v>
      </c>
      <c r="E6548" s="208" t="e">
        <f aca="false">IF(VLOOKUP(S6548,'DD-Lookup'!$J$6:$L$50,3,FALSE())="Monthly",(YEAR(AC6548)-YEAR(AB6548))*12+MONTH(AC6548)-MONTH(AB6548)+1,(AC6548-AB6548+1))</f>
        <v>#N/A</v>
      </c>
      <c r="F6548" s="239" t="e">
        <f aca="false">E6548*SUM(P6548:Q6548)</f>
        <v>#N/A</v>
      </c>
    </row>
    <row r="6549" customFormat="false" ht="12.75" hidden="false" customHeight="false" outlineLevel="0" collapsed="false">
      <c r="A6549" s="208" t="str">
        <f aca="false">B6549&amp;" "&amp;C6549&amp;" "&amp;D6549</f>
        <v> 0 Financial</v>
      </c>
      <c r="B6549" s="208" t="str">
        <f aca="false">IF((LEFT(N6549,2)="US"),"US","")</f>
        <v/>
      </c>
      <c r="C6549" s="208" t="n">
        <f aca="false">M6549</f>
        <v>0</v>
      </c>
      <c r="D6549" s="208" t="str">
        <f aca="false">IF(ISNUMBER(FIND("Phy",N6549))=TRUE(),"Physical","Financial")</f>
        <v>Financial</v>
      </c>
      <c r="E6549" s="208" t="e">
        <f aca="false">IF(VLOOKUP(S6549,'DD-Lookup'!$J$6:$L$50,3,FALSE())="Monthly",(YEAR(AC6549)-YEAR(AB6549))*12+MONTH(AC6549)-MONTH(AB6549)+1,(AC6549-AB6549+1))</f>
        <v>#N/A</v>
      </c>
      <c r="F6549" s="239" t="e">
        <f aca="false">E6549*SUM(P6549:Q6549)</f>
        <v>#N/A</v>
      </c>
    </row>
    <row r="6550" customFormat="false" ht="12.75" hidden="false" customHeight="false" outlineLevel="0" collapsed="false">
      <c r="A6550" s="208" t="str">
        <f aca="false">B6550&amp;" "&amp;C6550&amp;" "&amp;D6550</f>
        <v> 0 Financial</v>
      </c>
      <c r="B6550" s="208" t="str">
        <f aca="false">IF((LEFT(N6550,2)="US"),"US","")</f>
        <v/>
      </c>
      <c r="C6550" s="208" t="n">
        <f aca="false">M6550</f>
        <v>0</v>
      </c>
      <c r="D6550" s="208" t="str">
        <f aca="false">IF(ISNUMBER(FIND("Phy",N6550))=TRUE(),"Physical","Financial")</f>
        <v>Financial</v>
      </c>
      <c r="E6550" s="208" t="e">
        <f aca="false">IF(VLOOKUP(S6550,'DD-Lookup'!$J$6:$L$50,3,FALSE())="Monthly",(YEAR(AC6550)-YEAR(AB6550))*12+MONTH(AC6550)-MONTH(AB6550)+1,(AC6550-AB6550+1))</f>
        <v>#N/A</v>
      </c>
      <c r="F6550" s="239" t="e">
        <f aca="false">E6550*SUM(P6550:Q6550)</f>
        <v>#N/A</v>
      </c>
    </row>
    <row r="6551" customFormat="false" ht="12.75" hidden="false" customHeight="false" outlineLevel="0" collapsed="false">
      <c r="A6551" s="208" t="str">
        <f aca="false">B6551&amp;" "&amp;C6551&amp;" "&amp;D6551</f>
        <v> 0 Financial</v>
      </c>
      <c r="B6551" s="208" t="str">
        <f aca="false">IF((LEFT(N6551,2)="US"),"US","")</f>
        <v/>
      </c>
      <c r="C6551" s="208" t="n">
        <f aca="false">M6551</f>
        <v>0</v>
      </c>
      <c r="D6551" s="208" t="str">
        <f aca="false">IF(ISNUMBER(FIND("Phy",N6551))=TRUE(),"Physical","Financial")</f>
        <v>Financial</v>
      </c>
      <c r="E6551" s="208" t="e">
        <f aca="false">IF(VLOOKUP(S6551,'DD-Lookup'!$J$6:$L$50,3,FALSE())="Monthly",(YEAR(AC6551)-YEAR(AB6551))*12+MONTH(AC6551)-MONTH(AB6551)+1,(AC6551-AB6551+1))</f>
        <v>#N/A</v>
      </c>
      <c r="F6551" s="239" t="e">
        <f aca="false">E6551*SUM(P6551:Q6551)</f>
        <v>#N/A</v>
      </c>
    </row>
    <row r="6552" customFormat="false" ht="12.75" hidden="false" customHeight="false" outlineLevel="0" collapsed="false">
      <c r="A6552" s="208" t="str">
        <f aca="false">B6552&amp;" "&amp;C6552&amp;" "&amp;D6552</f>
        <v> 0 Financial</v>
      </c>
      <c r="B6552" s="208" t="str">
        <f aca="false">IF((LEFT(N6552,2)="US"),"US","")</f>
        <v/>
      </c>
      <c r="C6552" s="208" t="n">
        <f aca="false">M6552</f>
        <v>0</v>
      </c>
      <c r="D6552" s="208" t="str">
        <f aca="false">IF(ISNUMBER(FIND("Phy",N6552))=TRUE(),"Physical","Financial")</f>
        <v>Financial</v>
      </c>
      <c r="E6552" s="208" t="e">
        <f aca="false">IF(VLOOKUP(S6552,'DD-Lookup'!$J$6:$L$50,3,FALSE())="Monthly",(YEAR(AC6552)-YEAR(AB6552))*12+MONTH(AC6552)-MONTH(AB6552)+1,(AC6552-AB6552+1))</f>
        <v>#N/A</v>
      </c>
      <c r="F6552" s="239" t="e">
        <f aca="false">E6552*SUM(P6552:Q6552)</f>
        <v>#N/A</v>
      </c>
    </row>
    <row r="6553" customFormat="false" ht="12.75" hidden="false" customHeight="false" outlineLevel="0" collapsed="false">
      <c r="A6553" s="208" t="str">
        <f aca="false">B6553&amp;" "&amp;C6553&amp;" "&amp;D6553</f>
        <v> 0 Financial</v>
      </c>
      <c r="B6553" s="208" t="str">
        <f aca="false">IF((LEFT(N6553,2)="US"),"US","")</f>
        <v/>
      </c>
      <c r="C6553" s="208" t="n">
        <f aca="false">M6553</f>
        <v>0</v>
      </c>
      <c r="D6553" s="208" t="str">
        <f aca="false">IF(ISNUMBER(FIND("Phy",N6553))=TRUE(),"Physical","Financial")</f>
        <v>Financial</v>
      </c>
      <c r="E6553" s="208" t="e">
        <f aca="false">IF(VLOOKUP(S6553,'DD-Lookup'!$J$6:$L$50,3,FALSE())="Monthly",(YEAR(AC6553)-YEAR(AB6553))*12+MONTH(AC6553)-MONTH(AB6553)+1,(AC6553-AB6553+1))</f>
        <v>#N/A</v>
      </c>
      <c r="F6553" s="239" t="e">
        <f aca="false">E6553*SUM(P6553:Q6553)</f>
        <v>#N/A</v>
      </c>
    </row>
    <row r="6554" customFormat="false" ht="12.75" hidden="false" customHeight="false" outlineLevel="0" collapsed="false">
      <c r="A6554" s="208" t="str">
        <f aca="false">B6554&amp;" "&amp;C6554&amp;" "&amp;D6554</f>
        <v> 0 Financial</v>
      </c>
      <c r="B6554" s="208" t="str">
        <f aca="false">IF((LEFT(N6554,2)="US"),"US","")</f>
        <v/>
      </c>
      <c r="C6554" s="208" t="n">
        <f aca="false">M6554</f>
        <v>0</v>
      </c>
      <c r="D6554" s="208" t="str">
        <f aca="false">IF(ISNUMBER(FIND("Phy",N6554))=TRUE(),"Physical","Financial")</f>
        <v>Financial</v>
      </c>
      <c r="E6554" s="208" t="e">
        <f aca="false">IF(VLOOKUP(S6554,'DD-Lookup'!$J$6:$L$50,3,FALSE())="Monthly",(YEAR(AC6554)-YEAR(AB6554))*12+MONTH(AC6554)-MONTH(AB6554)+1,(AC6554-AB6554+1))</f>
        <v>#N/A</v>
      </c>
      <c r="F6554" s="239" t="e">
        <f aca="false">E6554*SUM(P6554:Q6554)</f>
        <v>#N/A</v>
      </c>
    </row>
    <row r="6555" customFormat="false" ht="12.75" hidden="false" customHeight="false" outlineLevel="0" collapsed="false">
      <c r="A6555" s="208" t="str">
        <f aca="false">B6555&amp;" "&amp;C6555&amp;" "&amp;D6555</f>
        <v> 0 Financial</v>
      </c>
      <c r="B6555" s="208" t="str">
        <f aca="false">IF((LEFT(N6555,2)="US"),"US","")</f>
        <v/>
      </c>
      <c r="C6555" s="208" t="n">
        <f aca="false">M6555</f>
        <v>0</v>
      </c>
      <c r="D6555" s="208" t="str">
        <f aca="false">IF(ISNUMBER(FIND("Phy",N6555))=TRUE(),"Physical","Financial")</f>
        <v>Financial</v>
      </c>
      <c r="E6555" s="208" t="e">
        <f aca="false">IF(VLOOKUP(S6555,'DD-Lookup'!$J$6:$L$50,3,FALSE())="Monthly",(YEAR(AC6555)-YEAR(AB6555))*12+MONTH(AC6555)-MONTH(AB6555)+1,(AC6555-AB6555+1))</f>
        <v>#N/A</v>
      </c>
      <c r="F6555" s="239" t="e">
        <f aca="false">E6555*SUM(P6555:Q6555)</f>
        <v>#N/A</v>
      </c>
    </row>
    <row r="6556" customFormat="false" ht="12.75" hidden="false" customHeight="false" outlineLevel="0" collapsed="false">
      <c r="A6556" s="208" t="str">
        <f aca="false">B6556&amp;" "&amp;C6556&amp;" "&amp;D6556</f>
        <v> 0 Financial</v>
      </c>
      <c r="B6556" s="208" t="str">
        <f aca="false">IF((LEFT(N6556,2)="US"),"US","")</f>
        <v/>
      </c>
      <c r="C6556" s="208" t="n">
        <f aca="false">M6556</f>
        <v>0</v>
      </c>
      <c r="D6556" s="208" t="str">
        <f aca="false">IF(ISNUMBER(FIND("Phy",N6556))=TRUE(),"Physical","Financial")</f>
        <v>Financial</v>
      </c>
      <c r="E6556" s="208" t="e">
        <f aca="false">IF(VLOOKUP(S6556,'DD-Lookup'!$J$6:$L$50,3,FALSE())="Monthly",(YEAR(AC6556)-YEAR(AB6556))*12+MONTH(AC6556)-MONTH(AB6556)+1,(AC6556-AB6556+1))</f>
        <v>#N/A</v>
      </c>
      <c r="F6556" s="239" t="e">
        <f aca="false">E6556*SUM(P6556:Q6556)</f>
        <v>#N/A</v>
      </c>
    </row>
    <row r="6557" customFormat="false" ht="12.75" hidden="false" customHeight="false" outlineLevel="0" collapsed="false">
      <c r="A6557" s="208" t="str">
        <f aca="false">B6557&amp;" "&amp;C6557&amp;" "&amp;D6557</f>
        <v> 0 Financial</v>
      </c>
      <c r="B6557" s="208" t="str">
        <f aca="false">IF((LEFT(N6557,2)="US"),"US","")</f>
        <v/>
      </c>
      <c r="C6557" s="208" t="n">
        <f aca="false">M6557</f>
        <v>0</v>
      </c>
      <c r="D6557" s="208" t="str">
        <f aca="false">IF(ISNUMBER(FIND("Phy",N6557))=TRUE(),"Physical","Financial")</f>
        <v>Financial</v>
      </c>
      <c r="E6557" s="208" t="e">
        <f aca="false">IF(VLOOKUP(S6557,'DD-Lookup'!$J$6:$L$50,3,FALSE())="Monthly",(YEAR(AC6557)-YEAR(AB6557))*12+MONTH(AC6557)-MONTH(AB6557)+1,(AC6557-AB6557+1))</f>
        <v>#N/A</v>
      </c>
      <c r="F6557" s="239" t="e">
        <f aca="false">E6557*SUM(P6557:Q6557)</f>
        <v>#N/A</v>
      </c>
    </row>
    <row r="6558" customFormat="false" ht="12.75" hidden="false" customHeight="false" outlineLevel="0" collapsed="false">
      <c r="A6558" s="208" t="str">
        <f aca="false">B6558&amp;" "&amp;C6558&amp;" "&amp;D6558</f>
        <v> 0 Financial</v>
      </c>
      <c r="B6558" s="208" t="str">
        <f aca="false">IF((LEFT(N6558,2)="US"),"US","")</f>
        <v/>
      </c>
      <c r="C6558" s="208" t="n">
        <f aca="false">M6558</f>
        <v>0</v>
      </c>
      <c r="D6558" s="208" t="str">
        <f aca="false">IF(ISNUMBER(FIND("Phy",N6558))=TRUE(),"Physical","Financial")</f>
        <v>Financial</v>
      </c>
      <c r="E6558" s="208" t="e">
        <f aca="false">IF(VLOOKUP(S6558,'DD-Lookup'!$J$6:$L$50,3,FALSE())="Monthly",(YEAR(AC6558)-YEAR(AB6558))*12+MONTH(AC6558)-MONTH(AB6558)+1,(AC6558-AB6558+1))</f>
        <v>#N/A</v>
      </c>
      <c r="F6558" s="239" t="e">
        <f aca="false">E6558*SUM(P6558:Q6558)</f>
        <v>#N/A</v>
      </c>
    </row>
    <row r="6559" customFormat="false" ht="12.75" hidden="false" customHeight="false" outlineLevel="0" collapsed="false">
      <c r="A6559" s="208" t="str">
        <f aca="false">B6559&amp;" "&amp;C6559&amp;" "&amp;D6559</f>
        <v> 0 Financial</v>
      </c>
      <c r="B6559" s="208" t="str">
        <f aca="false">IF((LEFT(N6559,2)="US"),"US","")</f>
        <v/>
      </c>
      <c r="C6559" s="208" t="n">
        <f aca="false">M6559</f>
        <v>0</v>
      </c>
      <c r="D6559" s="208" t="str">
        <f aca="false">IF(ISNUMBER(FIND("Phy",N6559))=TRUE(),"Physical","Financial")</f>
        <v>Financial</v>
      </c>
      <c r="E6559" s="208" t="e">
        <f aca="false">IF(VLOOKUP(S6559,'DD-Lookup'!$J$6:$L$50,3,FALSE())="Monthly",(YEAR(AC6559)-YEAR(AB6559))*12+MONTH(AC6559)-MONTH(AB6559)+1,(AC6559-AB6559+1))</f>
        <v>#N/A</v>
      </c>
      <c r="F6559" s="239" t="e">
        <f aca="false">E6559*SUM(P6559:Q6559)</f>
        <v>#N/A</v>
      </c>
    </row>
    <row r="6560" customFormat="false" ht="12.75" hidden="false" customHeight="false" outlineLevel="0" collapsed="false">
      <c r="A6560" s="208" t="str">
        <f aca="false">B6560&amp;" "&amp;C6560&amp;" "&amp;D6560</f>
        <v> 0 Financial</v>
      </c>
      <c r="B6560" s="208" t="str">
        <f aca="false">IF((LEFT(N6560,2)="US"),"US","")</f>
        <v/>
      </c>
      <c r="C6560" s="208" t="n">
        <f aca="false">M6560</f>
        <v>0</v>
      </c>
      <c r="D6560" s="208" t="str">
        <f aca="false">IF(ISNUMBER(FIND("Phy",N6560))=TRUE(),"Physical","Financial")</f>
        <v>Financial</v>
      </c>
      <c r="E6560" s="208" t="e">
        <f aca="false">IF(VLOOKUP(S6560,'DD-Lookup'!$J$6:$L$50,3,FALSE())="Monthly",(YEAR(AC6560)-YEAR(AB6560))*12+MONTH(AC6560)-MONTH(AB6560)+1,(AC6560-AB6560+1))</f>
        <v>#N/A</v>
      </c>
      <c r="F6560" s="239" t="e">
        <f aca="false">E6560*SUM(P6560:Q6560)</f>
        <v>#N/A</v>
      </c>
    </row>
    <row r="6561" customFormat="false" ht="12.75" hidden="false" customHeight="false" outlineLevel="0" collapsed="false">
      <c r="A6561" s="208" t="str">
        <f aca="false">B6561&amp;" "&amp;C6561&amp;" "&amp;D6561</f>
        <v> 0 Financial</v>
      </c>
      <c r="B6561" s="208" t="str">
        <f aca="false">IF((LEFT(N6561,2)="US"),"US","")</f>
        <v/>
      </c>
      <c r="C6561" s="208" t="n">
        <f aca="false">M6561</f>
        <v>0</v>
      </c>
      <c r="D6561" s="208" t="str">
        <f aca="false">IF(ISNUMBER(FIND("Phy",N6561))=TRUE(),"Physical","Financial")</f>
        <v>Financial</v>
      </c>
      <c r="E6561" s="208" t="e">
        <f aca="false">IF(VLOOKUP(S6561,'DD-Lookup'!$J$6:$L$50,3,FALSE())="Monthly",(YEAR(AC6561)-YEAR(AB6561))*12+MONTH(AC6561)-MONTH(AB6561)+1,(AC6561-AB6561+1))</f>
        <v>#N/A</v>
      </c>
      <c r="F6561" s="239" t="e">
        <f aca="false">E6561*SUM(P6561:Q6561)</f>
        <v>#N/A</v>
      </c>
    </row>
    <row r="6562" customFormat="false" ht="12.75" hidden="false" customHeight="false" outlineLevel="0" collapsed="false">
      <c r="A6562" s="208" t="str">
        <f aca="false">B6562&amp;" "&amp;C6562&amp;" "&amp;D6562</f>
        <v> 0 Financial</v>
      </c>
      <c r="B6562" s="208" t="str">
        <f aca="false">IF((LEFT(N6562,2)="US"),"US","")</f>
        <v/>
      </c>
      <c r="C6562" s="208" t="n">
        <f aca="false">M6562</f>
        <v>0</v>
      </c>
      <c r="D6562" s="208" t="str">
        <f aca="false">IF(ISNUMBER(FIND("Phy",N6562))=TRUE(),"Physical","Financial")</f>
        <v>Financial</v>
      </c>
      <c r="E6562" s="208" t="e">
        <f aca="false">IF(VLOOKUP(S6562,'DD-Lookup'!$J$6:$L$50,3,FALSE())="Monthly",(YEAR(AC6562)-YEAR(AB6562))*12+MONTH(AC6562)-MONTH(AB6562)+1,(AC6562-AB6562+1))</f>
        <v>#N/A</v>
      </c>
      <c r="F6562" s="239" t="e">
        <f aca="false">E6562*SUM(P6562:Q6562)</f>
        <v>#N/A</v>
      </c>
    </row>
    <row r="6563" customFormat="false" ht="12.75" hidden="false" customHeight="false" outlineLevel="0" collapsed="false">
      <c r="A6563" s="208" t="str">
        <f aca="false">B6563&amp;" "&amp;C6563&amp;" "&amp;D6563</f>
        <v> 0 Financial</v>
      </c>
      <c r="B6563" s="208" t="str">
        <f aca="false">IF((LEFT(N6563,2)="US"),"US","")</f>
        <v/>
      </c>
      <c r="C6563" s="208" t="n">
        <f aca="false">M6563</f>
        <v>0</v>
      </c>
      <c r="D6563" s="208" t="str">
        <f aca="false">IF(ISNUMBER(FIND("Phy",N6563))=TRUE(),"Physical","Financial")</f>
        <v>Financial</v>
      </c>
      <c r="E6563" s="208" t="e">
        <f aca="false">IF(VLOOKUP(S6563,'DD-Lookup'!$J$6:$L$50,3,FALSE())="Monthly",(YEAR(AC6563)-YEAR(AB6563))*12+MONTH(AC6563)-MONTH(AB6563)+1,(AC6563-AB6563+1))</f>
        <v>#N/A</v>
      </c>
      <c r="F6563" s="239" t="e">
        <f aca="false">E6563*SUM(P6563:Q6563)</f>
        <v>#N/A</v>
      </c>
    </row>
    <row r="6564" customFormat="false" ht="12.75" hidden="false" customHeight="false" outlineLevel="0" collapsed="false">
      <c r="A6564" s="208" t="str">
        <f aca="false">B6564&amp;" "&amp;C6564&amp;" "&amp;D6564</f>
        <v> 0 Financial</v>
      </c>
      <c r="B6564" s="208" t="str">
        <f aca="false">IF((LEFT(N6564,2)="US"),"US","")</f>
        <v/>
      </c>
      <c r="C6564" s="208" t="n">
        <f aca="false">M6564</f>
        <v>0</v>
      </c>
      <c r="D6564" s="208" t="str">
        <f aca="false">IF(ISNUMBER(FIND("Phy",N6564))=TRUE(),"Physical","Financial")</f>
        <v>Financial</v>
      </c>
      <c r="E6564" s="208" t="e">
        <f aca="false">IF(VLOOKUP(S6564,'DD-Lookup'!$J$6:$L$50,3,FALSE())="Monthly",(YEAR(AC6564)-YEAR(AB6564))*12+MONTH(AC6564)-MONTH(AB6564)+1,(AC6564-AB6564+1))</f>
        <v>#N/A</v>
      </c>
      <c r="F6564" s="239" t="e">
        <f aca="false">E6564*SUM(P6564:Q6564)</f>
        <v>#N/A</v>
      </c>
    </row>
    <row r="6565" customFormat="false" ht="12.75" hidden="false" customHeight="false" outlineLevel="0" collapsed="false">
      <c r="A6565" s="208" t="str">
        <f aca="false">B6565&amp;" "&amp;C6565&amp;" "&amp;D6565</f>
        <v> 0 Financial</v>
      </c>
      <c r="B6565" s="208" t="str">
        <f aca="false">IF((LEFT(N6565,2)="US"),"US","")</f>
        <v/>
      </c>
      <c r="C6565" s="208" t="n">
        <f aca="false">M6565</f>
        <v>0</v>
      </c>
      <c r="D6565" s="208" t="str">
        <f aca="false">IF(ISNUMBER(FIND("Phy",N6565))=TRUE(),"Physical","Financial")</f>
        <v>Financial</v>
      </c>
      <c r="E6565" s="208" t="e">
        <f aca="false">IF(VLOOKUP(S6565,'DD-Lookup'!$J$6:$L$50,3,FALSE())="Monthly",(YEAR(AC6565)-YEAR(AB6565))*12+MONTH(AC6565)-MONTH(AB6565)+1,(AC6565-AB6565+1))</f>
        <v>#N/A</v>
      </c>
      <c r="F6565" s="239" t="e">
        <f aca="false">E6565*SUM(P6565:Q6565)</f>
        <v>#N/A</v>
      </c>
    </row>
    <row r="6566" customFormat="false" ht="12.75" hidden="false" customHeight="false" outlineLevel="0" collapsed="false">
      <c r="A6566" s="208" t="str">
        <f aca="false">B6566&amp;" "&amp;C6566&amp;" "&amp;D6566</f>
        <v> 0 Financial</v>
      </c>
      <c r="B6566" s="208" t="str">
        <f aca="false">IF((LEFT(N6566,2)="US"),"US","")</f>
        <v/>
      </c>
      <c r="C6566" s="208" t="n">
        <f aca="false">M6566</f>
        <v>0</v>
      </c>
      <c r="D6566" s="208" t="str">
        <f aca="false">IF(ISNUMBER(FIND("Phy",N6566))=TRUE(),"Physical","Financial")</f>
        <v>Financial</v>
      </c>
      <c r="E6566" s="208" t="e">
        <f aca="false">IF(VLOOKUP(S6566,'DD-Lookup'!$J$6:$L$50,3,FALSE())="Monthly",(YEAR(AC6566)-YEAR(AB6566))*12+MONTH(AC6566)-MONTH(AB6566)+1,(AC6566-AB6566+1))</f>
        <v>#N/A</v>
      </c>
      <c r="F6566" s="239" t="e">
        <f aca="false">E6566*SUM(P6566:Q6566)</f>
        <v>#N/A</v>
      </c>
    </row>
    <row r="6567" customFormat="false" ht="12.75" hidden="false" customHeight="false" outlineLevel="0" collapsed="false">
      <c r="A6567" s="208" t="str">
        <f aca="false">B6567&amp;" "&amp;C6567&amp;" "&amp;D6567</f>
        <v> 0 Financial</v>
      </c>
      <c r="B6567" s="208" t="str">
        <f aca="false">IF((LEFT(N6567,2)="US"),"US","")</f>
        <v/>
      </c>
      <c r="C6567" s="208" t="n">
        <f aca="false">M6567</f>
        <v>0</v>
      </c>
      <c r="D6567" s="208" t="str">
        <f aca="false">IF(ISNUMBER(FIND("Phy",N6567))=TRUE(),"Physical","Financial")</f>
        <v>Financial</v>
      </c>
      <c r="E6567" s="208" t="e">
        <f aca="false">IF(VLOOKUP(S6567,'DD-Lookup'!$J$6:$L$50,3,FALSE())="Monthly",(YEAR(AC6567)-YEAR(AB6567))*12+MONTH(AC6567)-MONTH(AB6567)+1,(AC6567-AB6567+1))</f>
        <v>#N/A</v>
      </c>
      <c r="F6567" s="239" t="e">
        <f aca="false">E6567*SUM(P6567:Q6567)</f>
        <v>#N/A</v>
      </c>
    </row>
    <row r="6568" customFormat="false" ht="12.75" hidden="false" customHeight="false" outlineLevel="0" collapsed="false">
      <c r="A6568" s="208" t="str">
        <f aca="false">B6568&amp;" "&amp;C6568&amp;" "&amp;D6568</f>
        <v> 0 Financial</v>
      </c>
      <c r="B6568" s="208" t="str">
        <f aca="false">IF((LEFT(N6568,2)="US"),"US","")</f>
        <v/>
      </c>
      <c r="C6568" s="208" t="n">
        <f aca="false">M6568</f>
        <v>0</v>
      </c>
      <c r="D6568" s="208" t="str">
        <f aca="false">IF(ISNUMBER(FIND("Phy",N6568))=TRUE(),"Physical","Financial")</f>
        <v>Financial</v>
      </c>
      <c r="E6568" s="208" t="e">
        <f aca="false">IF(VLOOKUP(S6568,'DD-Lookup'!$J$6:$L$50,3,FALSE())="Monthly",(YEAR(AC6568)-YEAR(AB6568))*12+MONTH(AC6568)-MONTH(AB6568)+1,(AC6568-AB6568+1))</f>
        <v>#N/A</v>
      </c>
      <c r="F6568" s="239" t="e">
        <f aca="false">E6568*SUM(P6568:Q6568)</f>
        <v>#N/A</v>
      </c>
    </row>
    <row r="6569" customFormat="false" ht="12.75" hidden="false" customHeight="false" outlineLevel="0" collapsed="false">
      <c r="A6569" s="208" t="str">
        <f aca="false">B6569&amp;" "&amp;C6569&amp;" "&amp;D6569</f>
        <v> 0 Financial</v>
      </c>
      <c r="B6569" s="208" t="str">
        <f aca="false">IF((LEFT(N6569,2)="US"),"US","")</f>
        <v/>
      </c>
      <c r="C6569" s="208" t="n">
        <f aca="false">M6569</f>
        <v>0</v>
      </c>
      <c r="D6569" s="208" t="str">
        <f aca="false">IF(ISNUMBER(FIND("Phy",N6569))=TRUE(),"Physical","Financial")</f>
        <v>Financial</v>
      </c>
      <c r="E6569" s="208" t="e">
        <f aca="false">IF(VLOOKUP(S6569,'DD-Lookup'!$J$6:$L$50,3,FALSE())="Monthly",(YEAR(AC6569)-YEAR(AB6569))*12+MONTH(AC6569)-MONTH(AB6569)+1,(AC6569-AB6569+1))</f>
        <v>#N/A</v>
      </c>
      <c r="F6569" s="239" t="e">
        <f aca="false">E6569*SUM(P6569:Q6569)</f>
        <v>#N/A</v>
      </c>
    </row>
    <row r="6570" customFormat="false" ht="12.75" hidden="false" customHeight="false" outlineLevel="0" collapsed="false">
      <c r="A6570" s="208" t="str">
        <f aca="false">B6570&amp;" "&amp;C6570&amp;" "&amp;D6570</f>
        <v> 0 Financial</v>
      </c>
      <c r="B6570" s="208" t="str">
        <f aca="false">IF((LEFT(N6570,2)="US"),"US","")</f>
        <v/>
      </c>
      <c r="C6570" s="208" t="n">
        <f aca="false">M6570</f>
        <v>0</v>
      </c>
      <c r="D6570" s="208" t="str">
        <f aca="false">IF(ISNUMBER(FIND("Phy",N6570))=TRUE(),"Physical","Financial")</f>
        <v>Financial</v>
      </c>
      <c r="E6570" s="208" t="e">
        <f aca="false">IF(VLOOKUP(S6570,'DD-Lookup'!$J$6:$L$50,3,FALSE())="Monthly",(YEAR(AC6570)-YEAR(AB6570))*12+MONTH(AC6570)-MONTH(AB6570)+1,(AC6570-AB6570+1))</f>
        <v>#N/A</v>
      </c>
      <c r="F6570" s="239" t="e">
        <f aca="false">E6570*SUM(P6570:Q6570)</f>
        <v>#N/A</v>
      </c>
    </row>
    <row r="6571" customFormat="false" ht="12.75" hidden="false" customHeight="false" outlineLevel="0" collapsed="false">
      <c r="A6571" s="208" t="str">
        <f aca="false">B6571&amp;" "&amp;C6571&amp;" "&amp;D6571</f>
        <v> 0 Financial</v>
      </c>
      <c r="B6571" s="208" t="str">
        <f aca="false">IF((LEFT(N6571,2)="US"),"US","")</f>
        <v/>
      </c>
      <c r="C6571" s="208" t="n">
        <f aca="false">M6571</f>
        <v>0</v>
      </c>
      <c r="D6571" s="208" t="str">
        <f aca="false">IF(ISNUMBER(FIND("Phy",N6571))=TRUE(),"Physical","Financial")</f>
        <v>Financial</v>
      </c>
      <c r="E6571" s="208" t="e">
        <f aca="false">IF(VLOOKUP(S6571,'DD-Lookup'!$J$6:$L$50,3,FALSE())="Monthly",(YEAR(AC6571)-YEAR(AB6571))*12+MONTH(AC6571)-MONTH(AB6571)+1,(AC6571-AB6571+1))</f>
        <v>#N/A</v>
      </c>
      <c r="F6571" s="239" t="e">
        <f aca="false">E6571*SUM(P6571:Q6571)</f>
        <v>#N/A</v>
      </c>
    </row>
    <row r="6572" customFormat="false" ht="12.75" hidden="false" customHeight="false" outlineLevel="0" collapsed="false">
      <c r="A6572" s="208" t="str">
        <f aca="false">B6572&amp;" "&amp;C6572&amp;" "&amp;D6572</f>
        <v> 0 Financial</v>
      </c>
      <c r="B6572" s="208" t="str">
        <f aca="false">IF((LEFT(N6572,2)="US"),"US","")</f>
        <v/>
      </c>
      <c r="C6572" s="208" t="n">
        <f aca="false">M6572</f>
        <v>0</v>
      </c>
      <c r="D6572" s="208" t="str">
        <f aca="false">IF(ISNUMBER(FIND("Phy",N6572))=TRUE(),"Physical","Financial")</f>
        <v>Financial</v>
      </c>
      <c r="E6572" s="208" t="e">
        <f aca="false">IF(VLOOKUP(S6572,'DD-Lookup'!$J$6:$L$50,3,FALSE())="Monthly",(YEAR(AC6572)-YEAR(AB6572))*12+MONTH(AC6572)-MONTH(AB6572)+1,(AC6572-AB6572+1))</f>
        <v>#N/A</v>
      </c>
      <c r="F6572" s="239" t="e">
        <f aca="false">E6572*SUM(P6572:Q6572)</f>
        <v>#N/A</v>
      </c>
    </row>
    <row r="6573" customFormat="false" ht="12.75" hidden="false" customHeight="false" outlineLevel="0" collapsed="false">
      <c r="A6573" s="208" t="str">
        <f aca="false">B6573&amp;" "&amp;C6573&amp;" "&amp;D6573</f>
        <v> 0 Financial</v>
      </c>
      <c r="B6573" s="208" t="str">
        <f aca="false">IF((LEFT(N6573,2)="US"),"US","")</f>
        <v/>
      </c>
      <c r="C6573" s="208" t="n">
        <f aca="false">M6573</f>
        <v>0</v>
      </c>
      <c r="D6573" s="208" t="str">
        <f aca="false">IF(ISNUMBER(FIND("Phy",N6573))=TRUE(),"Physical","Financial")</f>
        <v>Financial</v>
      </c>
      <c r="E6573" s="208" t="e">
        <f aca="false">IF(VLOOKUP(S6573,'DD-Lookup'!$J$6:$L$50,3,FALSE())="Monthly",(YEAR(AC6573)-YEAR(AB6573))*12+MONTH(AC6573)-MONTH(AB6573)+1,(AC6573-AB6573+1))</f>
        <v>#N/A</v>
      </c>
      <c r="F6573" s="239" t="e">
        <f aca="false">E6573*SUM(P6573:Q6573)</f>
        <v>#N/A</v>
      </c>
    </row>
    <row r="6574" customFormat="false" ht="12.75" hidden="false" customHeight="false" outlineLevel="0" collapsed="false">
      <c r="A6574" s="208" t="str">
        <f aca="false">B6574&amp;" "&amp;C6574&amp;" "&amp;D6574</f>
        <v> 0 Financial</v>
      </c>
      <c r="B6574" s="208" t="str">
        <f aca="false">IF((LEFT(N6574,2)="US"),"US","")</f>
        <v/>
      </c>
      <c r="C6574" s="208" t="n">
        <f aca="false">M6574</f>
        <v>0</v>
      </c>
      <c r="D6574" s="208" t="str">
        <f aca="false">IF(ISNUMBER(FIND("Phy",N6574))=TRUE(),"Physical","Financial")</f>
        <v>Financial</v>
      </c>
      <c r="E6574" s="208" t="e">
        <f aca="false">IF(VLOOKUP(S6574,'DD-Lookup'!$J$6:$L$50,3,FALSE())="Monthly",(YEAR(AC6574)-YEAR(AB6574))*12+MONTH(AC6574)-MONTH(AB6574)+1,(AC6574-AB6574+1))</f>
        <v>#N/A</v>
      </c>
      <c r="F6574" s="239" t="e">
        <f aca="false">E6574*SUM(P6574:Q6574)</f>
        <v>#N/A</v>
      </c>
    </row>
    <row r="6575" customFormat="false" ht="12.75" hidden="false" customHeight="false" outlineLevel="0" collapsed="false">
      <c r="A6575" s="208" t="str">
        <f aca="false">B6575&amp;" "&amp;C6575&amp;" "&amp;D6575</f>
        <v> 0 Financial</v>
      </c>
      <c r="B6575" s="208" t="str">
        <f aca="false">IF((LEFT(N6575,2)="US"),"US","")</f>
        <v/>
      </c>
      <c r="C6575" s="208" t="n">
        <f aca="false">M6575</f>
        <v>0</v>
      </c>
      <c r="D6575" s="208" t="str">
        <f aca="false">IF(ISNUMBER(FIND("Phy",N6575))=TRUE(),"Physical","Financial")</f>
        <v>Financial</v>
      </c>
      <c r="E6575" s="208" t="e">
        <f aca="false">IF(VLOOKUP(S6575,'DD-Lookup'!$J$6:$L$50,3,FALSE())="Monthly",(YEAR(AC6575)-YEAR(AB6575))*12+MONTH(AC6575)-MONTH(AB6575)+1,(AC6575-AB6575+1))</f>
        <v>#N/A</v>
      </c>
      <c r="F6575" s="239" t="e">
        <f aca="false">E6575*SUM(P6575:Q6575)</f>
        <v>#N/A</v>
      </c>
    </row>
    <row r="6576" customFormat="false" ht="12.75" hidden="false" customHeight="false" outlineLevel="0" collapsed="false">
      <c r="A6576" s="208" t="str">
        <f aca="false">B6576&amp;" "&amp;C6576&amp;" "&amp;D6576</f>
        <v> 0 Financial</v>
      </c>
      <c r="B6576" s="208" t="str">
        <f aca="false">IF((LEFT(N6576,2)="US"),"US","")</f>
        <v/>
      </c>
      <c r="C6576" s="208" t="n">
        <f aca="false">M6576</f>
        <v>0</v>
      </c>
      <c r="D6576" s="208" t="str">
        <f aca="false">IF(ISNUMBER(FIND("Phy",N6576))=TRUE(),"Physical","Financial")</f>
        <v>Financial</v>
      </c>
      <c r="E6576" s="208" t="e">
        <f aca="false">IF(VLOOKUP(S6576,'DD-Lookup'!$J$6:$L$50,3,FALSE())="Monthly",(YEAR(AC6576)-YEAR(AB6576))*12+MONTH(AC6576)-MONTH(AB6576)+1,(AC6576-AB6576+1))</f>
        <v>#N/A</v>
      </c>
      <c r="F6576" s="239" t="e">
        <f aca="false">E6576*SUM(P6576:Q6576)</f>
        <v>#N/A</v>
      </c>
    </row>
    <row r="6577" customFormat="false" ht="12.75" hidden="false" customHeight="false" outlineLevel="0" collapsed="false">
      <c r="A6577" s="208" t="str">
        <f aca="false">B6577&amp;" "&amp;C6577&amp;" "&amp;D6577</f>
        <v> 0 Financial</v>
      </c>
      <c r="B6577" s="208" t="str">
        <f aca="false">IF((LEFT(N6577,2)="US"),"US","")</f>
        <v/>
      </c>
      <c r="C6577" s="208" t="n">
        <f aca="false">M6577</f>
        <v>0</v>
      </c>
      <c r="D6577" s="208" t="str">
        <f aca="false">IF(ISNUMBER(FIND("Phy",N6577))=TRUE(),"Physical","Financial")</f>
        <v>Financial</v>
      </c>
      <c r="E6577" s="208" t="e">
        <f aca="false">IF(VLOOKUP(S6577,'DD-Lookup'!$J$6:$L$50,3,FALSE())="Monthly",(YEAR(AC6577)-YEAR(AB6577))*12+MONTH(AC6577)-MONTH(AB6577)+1,(AC6577-AB6577+1))</f>
        <v>#N/A</v>
      </c>
      <c r="F6577" s="239" t="e">
        <f aca="false">E6577*SUM(P6577:Q6577)</f>
        <v>#N/A</v>
      </c>
    </row>
    <row r="6578" customFormat="false" ht="12.75" hidden="false" customHeight="false" outlineLevel="0" collapsed="false">
      <c r="A6578" s="208" t="str">
        <f aca="false">B6578&amp;" "&amp;C6578&amp;" "&amp;D6578</f>
        <v> 0 Financial</v>
      </c>
      <c r="B6578" s="208" t="str">
        <f aca="false">IF((LEFT(N6578,2)="US"),"US","")</f>
        <v/>
      </c>
      <c r="C6578" s="208" t="n">
        <f aca="false">M6578</f>
        <v>0</v>
      </c>
      <c r="D6578" s="208" t="str">
        <f aca="false">IF(ISNUMBER(FIND("Phy",N6578))=TRUE(),"Physical","Financial")</f>
        <v>Financial</v>
      </c>
      <c r="E6578" s="208" t="e">
        <f aca="false">IF(VLOOKUP(S6578,'DD-Lookup'!$J$6:$L$50,3,FALSE())="Monthly",(YEAR(AC6578)-YEAR(AB6578))*12+MONTH(AC6578)-MONTH(AB6578)+1,(AC6578-AB6578+1))</f>
        <v>#N/A</v>
      </c>
      <c r="F6578" s="239" t="e">
        <f aca="false">E6578*SUM(P6578:Q6578)</f>
        <v>#N/A</v>
      </c>
    </row>
    <row r="6579" customFormat="false" ht="12.75" hidden="false" customHeight="false" outlineLevel="0" collapsed="false">
      <c r="A6579" s="208" t="str">
        <f aca="false">B6579&amp;" "&amp;C6579&amp;" "&amp;D6579</f>
        <v> 0 Financial</v>
      </c>
      <c r="B6579" s="208" t="str">
        <f aca="false">IF((LEFT(N6579,2)="US"),"US","")</f>
        <v/>
      </c>
      <c r="C6579" s="208" t="n">
        <f aca="false">M6579</f>
        <v>0</v>
      </c>
      <c r="D6579" s="208" t="str">
        <f aca="false">IF(ISNUMBER(FIND("Phy",N6579))=TRUE(),"Physical","Financial")</f>
        <v>Financial</v>
      </c>
      <c r="E6579" s="208" t="e">
        <f aca="false">IF(VLOOKUP(S6579,'DD-Lookup'!$J$6:$L$50,3,FALSE())="Monthly",(YEAR(AC6579)-YEAR(AB6579))*12+MONTH(AC6579)-MONTH(AB6579)+1,(AC6579-AB6579+1))</f>
        <v>#N/A</v>
      </c>
      <c r="F6579" s="239" t="e">
        <f aca="false">E6579*SUM(P6579:Q6579)</f>
        <v>#N/A</v>
      </c>
    </row>
    <row r="6580" customFormat="false" ht="12.75" hidden="false" customHeight="false" outlineLevel="0" collapsed="false">
      <c r="A6580" s="208" t="str">
        <f aca="false">B6580&amp;" "&amp;C6580&amp;" "&amp;D6580</f>
        <v> 0 Financial</v>
      </c>
      <c r="B6580" s="208" t="str">
        <f aca="false">IF((LEFT(N6580,2)="US"),"US","")</f>
        <v/>
      </c>
      <c r="C6580" s="208" t="n">
        <f aca="false">M6580</f>
        <v>0</v>
      </c>
      <c r="D6580" s="208" t="str">
        <f aca="false">IF(ISNUMBER(FIND("Phy",N6580))=TRUE(),"Physical","Financial")</f>
        <v>Financial</v>
      </c>
      <c r="E6580" s="208" t="e">
        <f aca="false">IF(VLOOKUP(S6580,'DD-Lookup'!$J$6:$L$50,3,FALSE())="Monthly",(YEAR(AC6580)-YEAR(AB6580))*12+MONTH(AC6580)-MONTH(AB6580)+1,(AC6580-AB6580+1))</f>
        <v>#N/A</v>
      </c>
      <c r="F6580" s="239" t="e">
        <f aca="false">E6580*SUM(P6580:Q6580)</f>
        <v>#N/A</v>
      </c>
    </row>
    <row r="6581" customFormat="false" ht="12.75" hidden="false" customHeight="false" outlineLevel="0" collapsed="false">
      <c r="A6581" s="208" t="str">
        <f aca="false">B6581&amp;" "&amp;C6581&amp;" "&amp;D6581</f>
        <v> 0 Financial</v>
      </c>
      <c r="B6581" s="208" t="str">
        <f aca="false">IF((LEFT(N6581,2)="US"),"US","")</f>
        <v/>
      </c>
      <c r="C6581" s="208" t="n">
        <f aca="false">M6581</f>
        <v>0</v>
      </c>
      <c r="D6581" s="208" t="str">
        <f aca="false">IF(ISNUMBER(FIND("Phy",N6581))=TRUE(),"Physical","Financial")</f>
        <v>Financial</v>
      </c>
      <c r="E6581" s="208" t="e">
        <f aca="false">IF(VLOOKUP(S6581,'DD-Lookup'!$J$6:$L$50,3,FALSE())="Monthly",(YEAR(AC6581)-YEAR(AB6581))*12+MONTH(AC6581)-MONTH(AB6581)+1,(AC6581-AB6581+1))</f>
        <v>#N/A</v>
      </c>
      <c r="F6581" s="239" t="e">
        <f aca="false">E6581*SUM(P6581:Q6581)</f>
        <v>#N/A</v>
      </c>
    </row>
    <row r="6582" customFormat="false" ht="12.75" hidden="false" customHeight="false" outlineLevel="0" collapsed="false">
      <c r="A6582" s="208" t="str">
        <f aca="false">B6582&amp;" "&amp;C6582&amp;" "&amp;D6582</f>
        <v> 0 Financial</v>
      </c>
      <c r="B6582" s="208" t="str">
        <f aca="false">IF((LEFT(N6582,2)="US"),"US","")</f>
        <v/>
      </c>
      <c r="C6582" s="208" t="n">
        <f aca="false">M6582</f>
        <v>0</v>
      </c>
      <c r="D6582" s="208" t="str">
        <f aca="false">IF(ISNUMBER(FIND("Phy",N6582))=TRUE(),"Physical","Financial")</f>
        <v>Financial</v>
      </c>
      <c r="E6582" s="208" t="e">
        <f aca="false">IF(VLOOKUP(S6582,'DD-Lookup'!$J$6:$L$50,3,FALSE())="Monthly",(YEAR(AC6582)-YEAR(AB6582))*12+MONTH(AC6582)-MONTH(AB6582)+1,(AC6582-AB6582+1))</f>
        <v>#N/A</v>
      </c>
      <c r="F6582" s="239" t="e">
        <f aca="false">E6582*SUM(P6582:Q6582)</f>
        <v>#N/A</v>
      </c>
    </row>
    <row r="6583" customFormat="false" ht="12.75" hidden="false" customHeight="false" outlineLevel="0" collapsed="false">
      <c r="A6583" s="208" t="str">
        <f aca="false">B6583&amp;" "&amp;C6583&amp;" "&amp;D6583</f>
        <v> 0 Financial</v>
      </c>
      <c r="B6583" s="208" t="str">
        <f aca="false">IF((LEFT(N6583,2)="US"),"US","")</f>
        <v/>
      </c>
      <c r="C6583" s="208" t="n">
        <f aca="false">M6583</f>
        <v>0</v>
      </c>
      <c r="D6583" s="208" t="str">
        <f aca="false">IF(ISNUMBER(FIND("Phy",N6583))=TRUE(),"Physical","Financial")</f>
        <v>Financial</v>
      </c>
      <c r="E6583" s="208" t="e">
        <f aca="false">IF(VLOOKUP(S6583,'DD-Lookup'!$J$6:$L$50,3,FALSE())="Monthly",(YEAR(AC6583)-YEAR(AB6583))*12+MONTH(AC6583)-MONTH(AB6583)+1,(AC6583-AB6583+1))</f>
        <v>#N/A</v>
      </c>
      <c r="F6583" s="239" t="e">
        <f aca="false">E6583*SUM(P6583:Q6583)</f>
        <v>#N/A</v>
      </c>
    </row>
    <row r="6584" customFormat="false" ht="12.75" hidden="false" customHeight="false" outlineLevel="0" collapsed="false">
      <c r="A6584" s="208" t="str">
        <f aca="false">B6584&amp;" "&amp;C6584&amp;" "&amp;D6584</f>
        <v> 0 Financial</v>
      </c>
      <c r="B6584" s="208" t="str">
        <f aca="false">IF((LEFT(N6584,2)="US"),"US","")</f>
        <v/>
      </c>
      <c r="C6584" s="208" t="n">
        <f aca="false">M6584</f>
        <v>0</v>
      </c>
      <c r="D6584" s="208" t="str">
        <f aca="false">IF(ISNUMBER(FIND("Phy",N6584))=TRUE(),"Physical","Financial")</f>
        <v>Financial</v>
      </c>
      <c r="E6584" s="208" t="e">
        <f aca="false">IF(VLOOKUP(S6584,'DD-Lookup'!$J$6:$L$50,3,FALSE())="Monthly",(YEAR(AC6584)-YEAR(AB6584))*12+MONTH(AC6584)-MONTH(AB6584)+1,(AC6584-AB6584+1))</f>
        <v>#N/A</v>
      </c>
      <c r="F6584" s="239" t="e">
        <f aca="false">E6584*SUM(P6584:Q6584)</f>
        <v>#N/A</v>
      </c>
    </row>
    <row r="6585" customFormat="false" ht="12.75" hidden="false" customHeight="false" outlineLevel="0" collapsed="false">
      <c r="A6585" s="208" t="str">
        <f aca="false">B6585&amp;" "&amp;C6585&amp;" "&amp;D6585</f>
        <v> 0 Financial</v>
      </c>
      <c r="B6585" s="208" t="str">
        <f aca="false">IF((LEFT(N6585,2)="US"),"US","")</f>
        <v/>
      </c>
      <c r="C6585" s="208" t="n">
        <f aca="false">M6585</f>
        <v>0</v>
      </c>
      <c r="D6585" s="208" t="str">
        <f aca="false">IF(ISNUMBER(FIND("Phy",N6585))=TRUE(),"Physical","Financial")</f>
        <v>Financial</v>
      </c>
      <c r="E6585" s="208" t="e">
        <f aca="false">IF(VLOOKUP(S6585,'DD-Lookup'!$J$6:$L$50,3,FALSE())="Monthly",(YEAR(AC6585)-YEAR(AB6585))*12+MONTH(AC6585)-MONTH(AB6585)+1,(AC6585-AB6585+1))</f>
        <v>#N/A</v>
      </c>
      <c r="F6585" s="239" t="e">
        <f aca="false">E6585*SUM(P6585:Q6585)</f>
        <v>#N/A</v>
      </c>
    </row>
    <row r="6586" customFormat="false" ht="12.75" hidden="false" customHeight="false" outlineLevel="0" collapsed="false">
      <c r="A6586" s="208" t="str">
        <f aca="false">B6586&amp;" "&amp;C6586&amp;" "&amp;D6586</f>
        <v> 0 Financial</v>
      </c>
      <c r="B6586" s="208" t="str">
        <f aca="false">IF((LEFT(N6586,2)="US"),"US","")</f>
        <v/>
      </c>
      <c r="C6586" s="208" t="n">
        <f aca="false">M6586</f>
        <v>0</v>
      </c>
      <c r="D6586" s="208" t="str">
        <f aca="false">IF(ISNUMBER(FIND("Phy",N6586))=TRUE(),"Physical","Financial")</f>
        <v>Financial</v>
      </c>
      <c r="E6586" s="208" t="e">
        <f aca="false">IF(VLOOKUP(S6586,'DD-Lookup'!$J$6:$L$50,3,FALSE())="Monthly",(YEAR(AC6586)-YEAR(AB6586))*12+MONTH(AC6586)-MONTH(AB6586)+1,(AC6586-AB6586+1))</f>
        <v>#N/A</v>
      </c>
      <c r="F6586" s="239" t="e">
        <f aca="false">E6586*SUM(P6586:Q6586)</f>
        <v>#N/A</v>
      </c>
    </row>
    <row r="6587" customFormat="false" ht="12.75" hidden="false" customHeight="false" outlineLevel="0" collapsed="false">
      <c r="A6587" s="208" t="str">
        <f aca="false">B6587&amp;" "&amp;C6587&amp;" "&amp;D6587</f>
        <v> 0 Financial</v>
      </c>
      <c r="B6587" s="208" t="str">
        <f aca="false">IF((LEFT(N6587,2)="US"),"US","")</f>
        <v/>
      </c>
      <c r="C6587" s="208" t="n">
        <f aca="false">M6587</f>
        <v>0</v>
      </c>
      <c r="D6587" s="208" t="str">
        <f aca="false">IF(ISNUMBER(FIND("Phy",N6587))=TRUE(),"Physical","Financial")</f>
        <v>Financial</v>
      </c>
      <c r="E6587" s="208" t="e">
        <f aca="false">IF(VLOOKUP(S6587,'DD-Lookup'!$J$6:$L$50,3,FALSE())="Monthly",(YEAR(AC6587)-YEAR(AB6587))*12+MONTH(AC6587)-MONTH(AB6587)+1,(AC6587-AB6587+1))</f>
        <v>#N/A</v>
      </c>
      <c r="F6587" s="239" t="e">
        <f aca="false">E6587*SUM(P6587:Q6587)</f>
        <v>#N/A</v>
      </c>
    </row>
    <row r="6588" customFormat="false" ht="12.75" hidden="false" customHeight="false" outlineLevel="0" collapsed="false">
      <c r="A6588" s="208" t="str">
        <f aca="false">B6588&amp;" "&amp;C6588&amp;" "&amp;D6588</f>
        <v> 0 Financial</v>
      </c>
      <c r="B6588" s="208" t="str">
        <f aca="false">IF((LEFT(N6588,2)="US"),"US","")</f>
        <v/>
      </c>
      <c r="C6588" s="208" t="n">
        <f aca="false">M6588</f>
        <v>0</v>
      </c>
      <c r="D6588" s="208" t="str">
        <f aca="false">IF(ISNUMBER(FIND("Phy",N6588))=TRUE(),"Physical","Financial")</f>
        <v>Financial</v>
      </c>
      <c r="E6588" s="208" t="e">
        <f aca="false">IF(VLOOKUP(S6588,'DD-Lookup'!$J$6:$L$50,3,FALSE())="Monthly",(YEAR(AC6588)-YEAR(AB6588))*12+MONTH(AC6588)-MONTH(AB6588)+1,(AC6588-AB6588+1))</f>
        <v>#N/A</v>
      </c>
      <c r="F6588" s="239" t="e">
        <f aca="false">E6588*SUM(P6588:Q6588)</f>
        <v>#N/A</v>
      </c>
    </row>
    <row r="6589" customFormat="false" ht="12.75" hidden="false" customHeight="false" outlineLevel="0" collapsed="false">
      <c r="A6589" s="208" t="str">
        <f aca="false">B6589&amp;" "&amp;C6589&amp;" "&amp;D6589</f>
        <v> 0 Financial</v>
      </c>
      <c r="B6589" s="208" t="str">
        <f aca="false">IF((LEFT(N6589,2)="US"),"US","")</f>
        <v/>
      </c>
      <c r="C6589" s="208" t="n">
        <f aca="false">M6589</f>
        <v>0</v>
      </c>
      <c r="D6589" s="208" t="str">
        <f aca="false">IF(ISNUMBER(FIND("Phy",N6589))=TRUE(),"Physical","Financial")</f>
        <v>Financial</v>
      </c>
      <c r="E6589" s="208" t="e">
        <f aca="false">IF(VLOOKUP(S6589,'DD-Lookup'!$J$6:$L$50,3,FALSE())="Monthly",(YEAR(AC6589)-YEAR(AB6589))*12+MONTH(AC6589)-MONTH(AB6589)+1,(AC6589-AB6589+1))</f>
        <v>#N/A</v>
      </c>
      <c r="F6589" s="239" t="e">
        <f aca="false">E6589*SUM(P6589:Q6589)</f>
        <v>#N/A</v>
      </c>
    </row>
    <row r="6590" customFormat="false" ht="12.75" hidden="false" customHeight="false" outlineLevel="0" collapsed="false">
      <c r="A6590" s="208" t="str">
        <f aca="false">B6590&amp;" "&amp;C6590&amp;" "&amp;D6590</f>
        <v> 0 Financial</v>
      </c>
      <c r="B6590" s="208" t="str">
        <f aca="false">IF((LEFT(N6590,2)="US"),"US","")</f>
        <v/>
      </c>
      <c r="C6590" s="208" t="n">
        <f aca="false">M6590</f>
        <v>0</v>
      </c>
      <c r="D6590" s="208" t="str">
        <f aca="false">IF(ISNUMBER(FIND("Phy",N6590))=TRUE(),"Physical","Financial")</f>
        <v>Financial</v>
      </c>
      <c r="E6590" s="208" t="e">
        <f aca="false">IF(VLOOKUP(S6590,'DD-Lookup'!$J$6:$L$50,3,FALSE())="Monthly",(YEAR(AC6590)-YEAR(AB6590))*12+MONTH(AC6590)-MONTH(AB6590)+1,(AC6590-AB6590+1))</f>
        <v>#N/A</v>
      </c>
      <c r="F6590" s="239" t="e">
        <f aca="false">E6590*SUM(P6590:Q6590)</f>
        <v>#N/A</v>
      </c>
    </row>
    <row r="6591" customFormat="false" ht="12.75" hidden="false" customHeight="false" outlineLevel="0" collapsed="false">
      <c r="A6591" s="208" t="str">
        <f aca="false">B6591&amp;" "&amp;C6591&amp;" "&amp;D6591</f>
        <v> 0 Financial</v>
      </c>
      <c r="B6591" s="208" t="str">
        <f aca="false">IF((LEFT(N6591,2)="US"),"US","")</f>
        <v/>
      </c>
      <c r="C6591" s="208" t="n">
        <f aca="false">M6591</f>
        <v>0</v>
      </c>
      <c r="D6591" s="208" t="str">
        <f aca="false">IF(ISNUMBER(FIND("Phy",N6591))=TRUE(),"Physical","Financial")</f>
        <v>Financial</v>
      </c>
      <c r="E6591" s="208" t="e">
        <f aca="false">IF(VLOOKUP(S6591,'DD-Lookup'!$J$6:$L$50,3,FALSE())="Monthly",(YEAR(AC6591)-YEAR(AB6591))*12+MONTH(AC6591)-MONTH(AB6591)+1,(AC6591-AB6591+1))</f>
        <v>#N/A</v>
      </c>
      <c r="F6591" s="239" t="e">
        <f aca="false">E6591*SUM(P6591:Q6591)</f>
        <v>#N/A</v>
      </c>
    </row>
    <row r="6592" customFormat="false" ht="12.75" hidden="false" customHeight="false" outlineLevel="0" collapsed="false">
      <c r="A6592" s="208" t="str">
        <f aca="false">B6592&amp;" "&amp;C6592&amp;" "&amp;D6592</f>
        <v> 0 Financial</v>
      </c>
      <c r="B6592" s="208" t="str">
        <f aca="false">IF((LEFT(N6592,2)="US"),"US","")</f>
        <v/>
      </c>
      <c r="C6592" s="208" t="n">
        <f aca="false">M6592</f>
        <v>0</v>
      </c>
      <c r="D6592" s="208" t="str">
        <f aca="false">IF(ISNUMBER(FIND("Phy",N6592))=TRUE(),"Physical","Financial")</f>
        <v>Financial</v>
      </c>
      <c r="E6592" s="208" t="e">
        <f aca="false">IF(VLOOKUP(S6592,'DD-Lookup'!$J$6:$L$50,3,FALSE())="Monthly",(YEAR(AC6592)-YEAR(AB6592))*12+MONTH(AC6592)-MONTH(AB6592)+1,(AC6592-AB6592+1))</f>
        <v>#N/A</v>
      </c>
      <c r="F6592" s="239" t="e">
        <f aca="false">E6592*SUM(P6592:Q6592)</f>
        <v>#N/A</v>
      </c>
    </row>
    <row r="6593" customFormat="false" ht="12.75" hidden="false" customHeight="false" outlineLevel="0" collapsed="false">
      <c r="A6593" s="208" t="str">
        <f aca="false">B6593&amp;" "&amp;C6593&amp;" "&amp;D6593</f>
        <v> 0 Financial</v>
      </c>
      <c r="B6593" s="208" t="str">
        <f aca="false">IF((LEFT(N6593,2)="US"),"US","")</f>
        <v/>
      </c>
      <c r="C6593" s="208" t="n">
        <f aca="false">M6593</f>
        <v>0</v>
      </c>
      <c r="D6593" s="208" t="str">
        <f aca="false">IF(ISNUMBER(FIND("Phy",N6593))=TRUE(),"Physical","Financial")</f>
        <v>Financial</v>
      </c>
      <c r="E6593" s="208" t="e">
        <f aca="false">IF(VLOOKUP(S6593,'DD-Lookup'!$J$6:$L$50,3,FALSE())="Monthly",(YEAR(AC6593)-YEAR(AB6593))*12+MONTH(AC6593)-MONTH(AB6593)+1,(AC6593-AB6593+1))</f>
        <v>#N/A</v>
      </c>
      <c r="F6593" s="239" t="e">
        <f aca="false">E6593*SUM(P6593:Q6593)</f>
        <v>#N/A</v>
      </c>
    </row>
    <row r="6594" customFormat="false" ht="12.75" hidden="false" customHeight="false" outlineLevel="0" collapsed="false">
      <c r="A6594" s="208" t="str">
        <f aca="false">B6594&amp;" "&amp;C6594&amp;" "&amp;D6594</f>
        <v> 0 Financial</v>
      </c>
      <c r="B6594" s="208" t="str">
        <f aca="false">IF((LEFT(N6594,2)="US"),"US","")</f>
        <v/>
      </c>
      <c r="C6594" s="208" t="n">
        <f aca="false">M6594</f>
        <v>0</v>
      </c>
      <c r="D6594" s="208" t="str">
        <f aca="false">IF(ISNUMBER(FIND("Phy",N6594))=TRUE(),"Physical","Financial")</f>
        <v>Financial</v>
      </c>
      <c r="E6594" s="208" t="e">
        <f aca="false">IF(VLOOKUP(S6594,'DD-Lookup'!$J$6:$L$50,3,FALSE())="Monthly",(YEAR(AC6594)-YEAR(AB6594))*12+MONTH(AC6594)-MONTH(AB6594)+1,(AC6594-AB6594+1))</f>
        <v>#N/A</v>
      </c>
      <c r="F6594" s="239" t="e">
        <f aca="false">E6594*SUM(P6594:Q6594)</f>
        <v>#N/A</v>
      </c>
    </row>
    <row r="6595" customFormat="false" ht="12.75" hidden="false" customHeight="false" outlineLevel="0" collapsed="false">
      <c r="A6595" s="208" t="str">
        <f aca="false">B6595&amp;" "&amp;C6595&amp;" "&amp;D6595</f>
        <v> 0 Financial</v>
      </c>
      <c r="B6595" s="208" t="str">
        <f aca="false">IF((LEFT(N6595,2)="US"),"US","")</f>
        <v/>
      </c>
      <c r="C6595" s="208" t="n">
        <f aca="false">M6595</f>
        <v>0</v>
      </c>
      <c r="D6595" s="208" t="str">
        <f aca="false">IF(ISNUMBER(FIND("Phy",N6595))=TRUE(),"Physical","Financial")</f>
        <v>Financial</v>
      </c>
      <c r="E6595" s="208" t="e">
        <f aca="false">IF(VLOOKUP(S6595,'DD-Lookup'!$J$6:$L$50,3,FALSE())="Monthly",(YEAR(AC6595)-YEAR(AB6595))*12+MONTH(AC6595)-MONTH(AB6595)+1,(AC6595-AB6595+1))</f>
        <v>#N/A</v>
      </c>
      <c r="F6595" s="239" t="e">
        <f aca="false">E6595*SUM(P6595:Q6595)</f>
        <v>#N/A</v>
      </c>
    </row>
    <row r="6596" customFormat="false" ht="12.75" hidden="false" customHeight="false" outlineLevel="0" collapsed="false">
      <c r="A6596" s="208" t="str">
        <f aca="false">B6596&amp;" "&amp;C6596&amp;" "&amp;D6596</f>
        <v> 0 Financial</v>
      </c>
      <c r="B6596" s="208" t="str">
        <f aca="false">IF((LEFT(N6596,2)="US"),"US","")</f>
        <v/>
      </c>
      <c r="C6596" s="208" t="n">
        <f aca="false">M6596</f>
        <v>0</v>
      </c>
      <c r="D6596" s="208" t="str">
        <f aca="false">IF(ISNUMBER(FIND("Phy",N6596))=TRUE(),"Physical","Financial")</f>
        <v>Financial</v>
      </c>
      <c r="E6596" s="208" t="e">
        <f aca="false">IF(VLOOKUP(S6596,'DD-Lookup'!$J$6:$L$50,3,FALSE())="Monthly",(YEAR(AC6596)-YEAR(AB6596))*12+MONTH(AC6596)-MONTH(AB6596)+1,(AC6596-AB6596+1))</f>
        <v>#N/A</v>
      </c>
      <c r="F6596" s="239" t="e">
        <f aca="false">E6596*SUM(P6596:Q6596)</f>
        <v>#N/A</v>
      </c>
    </row>
    <row r="6597" customFormat="false" ht="12.75" hidden="false" customHeight="false" outlineLevel="0" collapsed="false">
      <c r="A6597" s="208" t="str">
        <f aca="false">B6597&amp;" "&amp;C6597&amp;" "&amp;D6597</f>
        <v> 0 Financial</v>
      </c>
      <c r="B6597" s="208" t="str">
        <f aca="false">IF((LEFT(N6597,2)="US"),"US","")</f>
        <v/>
      </c>
      <c r="C6597" s="208" t="n">
        <f aca="false">M6597</f>
        <v>0</v>
      </c>
      <c r="D6597" s="208" t="str">
        <f aca="false">IF(ISNUMBER(FIND("Phy",N6597))=TRUE(),"Physical","Financial")</f>
        <v>Financial</v>
      </c>
      <c r="E6597" s="208" t="e">
        <f aca="false">IF(VLOOKUP(S6597,'DD-Lookup'!$J$6:$L$50,3,FALSE())="Monthly",(YEAR(AC6597)-YEAR(AB6597))*12+MONTH(AC6597)-MONTH(AB6597)+1,(AC6597-AB6597+1))</f>
        <v>#N/A</v>
      </c>
      <c r="F6597" s="239" t="e">
        <f aca="false">E6597*SUM(P6597:Q6597)</f>
        <v>#N/A</v>
      </c>
    </row>
    <row r="6598" customFormat="false" ht="12.75" hidden="false" customHeight="false" outlineLevel="0" collapsed="false">
      <c r="A6598" s="208" t="str">
        <f aca="false">B6598&amp;" "&amp;C6598&amp;" "&amp;D6598</f>
        <v> 0 Financial</v>
      </c>
      <c r="B6598" s="208" t="str">
        <f aca="false">IF((LEFT(N6598,2)="US"),"US","")</f>
        <v/>
      </c>
      <c r="C6598" s="208" t="n">
        <f aca="false">M6598</f>
        <v>0</v>
      </c>
      <c r="D6598" s="208" t="str">
        <f aca="false">IF(ISNUMBER(FIND("Phy",N6598))=TRUE(),"Physical","Financial")</f>
        <v>Financial</v>
      </c>
      <c r="E6598" s="208" t="e">
        <f aca="false">IF(VLOOKUP(S6598,'DD-Lookup'!$J$6:$L$50,3,FALSE())="Monthly",(YEAR(AC6598)-YEAR(AB6598))*12+MONTH(AC6598)-MONTH(AB6598)+1,(AC6598-AB6598+1))</f>
        <v>#N/A</v>
      </c>
      <c r="F6598" s="239" t="e">
        <f aca="false">E6598*SUM(P6598:Q6598)</f>
        <v>#N/A</v>
      </c>
    </row>
    <row r="6599" customFormat="false" ht="12.75" hidden="false" customHeight="false" outlineLevel="0" collapsed="false">
      <c r="A6599" s="208" t="str">
        <f aca="false">B6599&amp;" "&amp;C6599&amp;" "&amp;D6599</f>
        <v> 0 Financial</v>
      </c>
      <c r="B6599" s="208" t="str">
        <f aca="false">IF((LEFT(N6599,2)="US"),"US","")</f>
        <v/>
      </c>
      <c r="C6599" s="208" t="n">
        <f aca="false">M6599</f>
        <v>0</v>
      </c>
      <c r="D6599" s="208" t="str">
        <f aca="false">IF(ISNUMBER(FIND("Phy",N6599))=TRUE(),"Physical","Financial")</f>
        <v>Financial</v>
      </c>
      <c r="E6599" s="208" t="e">
        <f aca="false">IF(VLOOKUP(S6599,'DD-Lookup'!$J$6:$L$50,3,FALSE())="Monthly",(YEAR(AC6599)-YEAR(AB6599))*12+MONTH(AC6599)-MONTH(AB6599)+1,(AC6599-AB6599+1))</f>
        <v>#N/A</v>
      </c>
      <c r="F6599" s="239" t="e">
        <f aca="false">E6599*SUM(P6599:Q6599)</f>
        <v>#N/A</v>
      </c>
    </row>
    <row r="6600" customFormat="false" ht="12.75" hidden="false" customHeight="false" outlineLevel="0" collapsed="false">
      <c r="A6600" s="208" t="str">
        <f aca="false">B6600&amp;" "&amp;C6600&amp;" "&amp;D6600</f>
        <v> 0 Financial</v>
      </c>
      <c r="B6600" s="208" t="str">
        <f aca="false">IF((LEFT(N6600,2)="US"),"US","")</f>
        <v/>
      </c>
      <c r="C6600" s="208" t="n">
        <f aca="false">M6600</f>
        <v>0</v>
      </c>
      <c r="D6600" s="208" t="str">
        <f aca="false">IF(ISNUMBER(FIND("Phy",N6600))=TRUE(),"Physical","Financial")</f>
        <v>Financial</v>
      </c>
      <c r="E6600" s="208" t="e">
        <f aca="false">IF(VLOOKUP(S6600,'DD-Lookup'!$J$6:$L$50,3,FALSE())="Monthly",(YEAR(AC6600)-YEAR(AB6600))*12+MONTH(AC6600)-MONTH(AB6600)+1,(AC6600-AB6600+1))</f>
        <v>#N/A</v>
      </c>
      <c r="F6600" s="239" t="e">
        <f aca="false">E6600*SUM(P6600:Q6600)</f>
        <v>#N/A</v>
      </c>
    </row>
    <row r="6601" customFormat="false" ht="12.75" hidden="false" customHeight="false" outlineLevel="0" collapsed="false">
      <c r="A6601" s="208" t="str">
        <f aca="false">B6601&amp;" "&amp;C6601&amp;" "&amp;D6601</f>
        <v> 0 Financial</v>
      </c>
      <c r="B6601" s="208" t="str">
        <f aca="false">IF((LEFT(N6601,2)="US"),"US","")</f>
        <v/>
      </c>
      <c r="C6601" s="208" t="n">
        <f aca="false">M6601</f>
        <v>0</v>
      </c>
      <c r="D6601" s="208" t="str">
        <f aca="false">IF(ISNUMBER(FIND("Phy",N6601))=TRUE(),"Physical","Financial")</f>
        <v>Financial</v>
      </c>
      <c r="E6601" s="208" t="e">
        <f aca="false">IF(VLOOKUP(S6601,'DD-Lookup'!$J$6:$L$50,3,FALSE())="Monthly",(YEAR(AC6601)-YEAR(AB6601))*12+MONTH(AC6601)-MONTH(AB6601)+1,(AC6601-AB6601+1))</f>
        <v>#N/A</v>
      </c>
      <c r="F6601" s="239" t="e">
        <f aca="false">E6601*SUM(P6601:Q6601)</f>
        <v>#N/A</v>
      </c>
    </row>
    <row r="6602" customFormat="false" ht="12.75" hidden="false" customHeight="false" outlineLevel="0" collapsed="false">
      <c r="A6602" s="208" t="str">
        <f aca="false">B6602&amp;" "&amp;C6602&amp;" "&amp;D6602</f>
        <v> 0 Financial</v>
      </c>
      <c r="B6602" s="208" t="str">
        <f aca="false">IF((LEFT(N6602,2)="US"),"US","")</f>
        <v/>
      </c>
      <c r="C6602" s="208" t="n">
        <f aca="false">M6602</f>
        <v>0</v>
      </c>
      <c r="D6602" s="208" t="str">
        <f aca="false">IF(ISNUMBER(FIND("Phy",N6602))=TRUE(),"Physical","Financial")</f>
        <v>Financial</v>
      </c>
      <c r="E6602" s="208" t="e">
        <f aca="false">IF(VLOOKUP(S6602,'DD-Lookup'!$J$6:$L$50,3,FALSE())="Monthly",(YEAR(AC6602)-YEAR(AB6602))*12+MONTH(AC6602)-MONTH(AB6602)+1,(AC6602-AB6602+1))</f>
        <v>#N/A</v>
      </c>
      <c r="F6602" s="239" t="e">
        <f aca="false">E6602*SUM(P6602:Q6602)</f>
        <v>#N/A</v>
      </c>
    </row>
    <row r="6603" customFormat="false" ht="12.75" hidden="false" customHeight="false" outlineLevel="0" collapsed="false">
      <c r="A6603" s="208" t="str">
        <f aca="false">B6603&amp;" "&amp;C6603&amp;" "&amp;D6603</f>
        <v> 0 Financial</v>
      </c>
      <c r="B6603" s="208" t="str">
        <f aca="false">IF((LEFT(N6603,2)="US"),"US","")</f>
        <v/>
      </c>
      <c r="C6603" s="208" t="n">
        <f aca="false">M6603</f>
        <v>0</v>
      </c>
      <c r="D6603" s="208" t="str">
        <f aca="false">IF(ISNUMBER(FIND("Phy",N6603))=TRUE(),"Physical","Financial")</f>
        <v>Financial</v>
      </c>
      <c r="E6603" s="208" t="e">
        <f aca="false">IF(VLOOKUP(S6603,'DD-Lookup'!$J$6:$L$50,3,FALSE())="Monthly",(YEAR(AC6603)-YEAR(AB6603))*12+MONTH(AC6603)-MONTH(AB6603)+1,(AC6603-AB6603+1))</f>
        <v>#N/A</v>
      </c>
      <c r="F6603" s="239" t="e">
        <f aca="false">E6603*SUM(P6603:Q6603)</f>
        <v>#N/A</v>
      </c>
    </row>
    <row r="6604" customFormat="false" ht="12.75" hidden="false" customHeight="false" outlineLevel="0" collapsed="false">
      <c r="A6604" s="208" t="str">
        <f aca="false">B6604&amp;" "&amp;C6604&amp;" "&amp;D6604</f>
        <v> 0 Financial</v>
      </c>
      <c r="B6604" s="208" t="str">
        <f aca="false">IF((LEFT(N6604,2)="US"),"US","")</f>
        <v/>
      </c>
      <c r="C6604" s="208" t="n">
        <f aca="false">M6604</f>
        <v>0</v>
      </c>
      <c r="D6604" s="208" t="str">
        <f aca="false">IF(ISNUMBER(FIND("Phy",N6604))=TRUE(),"Physical","Financial")</f>
        <v>Financial</v>
      </c>
      <c r="E6604" s="208" t="e">
        <f aca="false">IF(VLOOKUP(S6604,'DD-Lookup'!$J$6:$L$50,3,FALSE())="Monthly",(YEAR(AC6604)-YEAR(AB6604))*12+MONTH(AC6604)-MONTH(AB6604)+1,(AC6604-AB6604+1))</f>
        <v>#N/A</v>
      </c>
      <c r="F6604" s="239" t="e">
        <f aca="false">E6604*SUM(P6604:Q6604)</f>
        <v>#N/A</v>
      </c>
    </row>
    <row r="6605" customFormat="false" ht="12.75" hidden="false" customHeight="false" outlineLevel="0" collapsed="false">
      <c r="A6605" s="208" t="str">
        <f aca="false">B6605&amp;" "&amp;C6605&amp;" "&amp;D6605</f>
        <v> 0 Financial</v>
      </c>
      <c r="B6605" s="208" t="str">
        <f aca="false">IF((LEFT(N6605,2)="US"),"US","")</f>
        <v/>
      </c>
      <c r="C6605" s="208" t="n">
        <f aca="false">M6605</f>
        <v>0</v>
      </c>
      <c r="D6605" s="208" t="str">
        <f aca="false">IF(ISNUMBER(FIND("Phy",N6605))=TRUE(),"Physical","Financial")</f>
        <v>Financial</v>
      </c>
      <c r="E6605" s="208" t="e">
        <f aca="false">IF(VLOOKUP(S6605,'DD-Lookup'!$J$6:$L$50,3,FALSE())="Monthly",(YEAR(AC6605)-YEAR(AB6605))*12+MONTH(AC6605)-MONTH(AB6605)+1,(AC6605-AB6605+1))</f>
        <v>#N/A</v>
      </c>
      <c r="F6605" s="239" t="e">
        <f aca="false">E6605*SUM(P6605:Q6605)</f>
        <v>#N/A</v>
      </c>
    </row>
    <row r="6606" customFormat="false" ht="12.75" hidden="false" customHeight="false" outlineLevel="0" collapsed="false">
      <c r="A6606" s="208" t="str">
        <f aca="false">B6606&amp;" "&amp;C6606&amp;" "&amp;D6606</f>
        <v> 0 Financial</v>
      </c>
      <c r="B6606" s="208" t="str">
        <f aca="false">IF((LEFT(N6606,2)="US"),"US","")</f>
        <v/>
      </c>
      <c r="C6606" s="208" t="n">
        <f aca="false">M6606</f>
        <v>0</v>
      </c>
      <c r="D6606" s="208" t="str">
        <f aca="false">IF(ISNUMBER(FIND("Phy",N6606))=TRUE(),"Physical","Financial")</f>
        <v>Financial</v>
      </c>
      <c r="E6606" s="208" t="e">
        <f aca="false">IF(VLOOKUP(S6606,'DD-Lookup'!$J$6:$L$50,3,FALSE())="Monthly",(YEAR(AC6606)-YEAR(AB6606))*12+MONTH(AC6606)-MONTH(AB6606)+1,(AC6606-AB6606+1))</f>
        <v>#N/A</v>
      </c>
      <c r="F6606" s="239" t="e">
        <f aca="false">E6606*SUM(P6606:Q6606)</f>
        <v>#N/A</v>
      </c>
    </row>
    <row r="6607" customFormat="false" ht="12.75" hidden="false" customHeight="false" outlineLevel="0" collapsed="false">
      <c r="A6607" s="208" t="str">
        <f aca="false">B6607&amp;" "&amp;C6607&amp;" "&amp;D6607</f>
        <v> 0 Financial</v>
      </c>
      <c r="B6607" s="208" t="str">
        <f aca="false">IF((LEFT(N6607,2)="US"),"US","")</f>
        <v/>
      </c>
      <c r="C6607" s="208" t="n">
        <f aca="false">M6607</f>
        <v>0</v>
      </c>
      <c r="D6607" s="208" t="str">
        <f aca="false">IF(ISNUMBER(FIND("Phy",N6607))=TRUE(),"Physical","Financial")</f>
        <v>Financial</v>
      </c>
      <c r="E6607" s="208" t="e">
        <f aca="false">IF(VLOOKUP(S6607,'DD-Lookup'!$J$6:$L$50,3,FALSE())="Monthly",(YEAR(AC6607)-YEAR(AB6607))*12+MONTH(AC6607)-MONTH(AB6607)+1,(AC6607-AB6607+1))</f>
        <v>#N/A</v>
      </c>
      <c r="F6607" s="239" t="e">
        <f aca="false">E6607*SUM(P6607:Q6607)</f>
        <v>#N/A</v>
      </c>
    </row>
    <row r="6608" customFormat="false" ht="12.75" hidden="false" customHeight="false" outlineLevel="0" collapsed="false">
      <c r="A6608" s="208" t="str">
        <f aca="false">B6608&amp;" "&amp;C6608&amp;" "&amp;D6608</f>
        <v> 0 Financial</v>
      </c>
      <c r="B6608" s="208" t="str">
        <f aca="false">IF((LEFT(N6608,2)="US"),"US","")</f>
        <v/>
      </c>
      <c r="C6608" s="208" t="n">
        <f aca="false">M6608</f>
        <v>0</v>
      </c>
      <c r="D6608" s="208" t="str">
        <f aca="false">IF(ISNUMBER(FIND("Phy",N6608))=TRUE(),"Physical","Financial")</f>
        <v>Financial</v>
      </c>
      <c r="E6608" s="208" t="e">
        <f aca="false">IF(VLOOKUP(S6608,'DD-Lookup'!$J$6:$L$50,3,FALSE())="Monthly",(YEAR(AC6608)-YEAR(AB6608))*12+MONTH(AC6608)-MONTH(AB6608)+1,(AC6608-AB6608+1))</f>
        <v>#N/A</v>
      </c>
      <c r="F6608" s="239" t="e">
        <f aca="false">E6608*SUM(P6608:Q6608)</f>
        <v>#N/A</v>
      </c>
    </row>
    <row r="6609" customFormat="false" ht="12.75" hidden="false" customHeight="false" outlineLevel="0" collapsed="false">
      <c r="A6609" s="208" t="str">
        <f aca="false">B6609&amp;" "&amp;C6609&amp;" "&amp;D6609</f>
        <v> 0 Financial</v>
      </c>
      <c r="B6609" s="208" t="str">
        <f aca="false">IF((LEFT(N6609,2)="US"),"US","")</f>
        <v/>
      </c>
      <c r="C6609" s="208" t="n">
        <f aca="false">M6609</f>
        <v>0</v>
      </c>
      <c r="D6609" s="208" t="str">
        <f aca="false">IF(ISNUMBER(FIND("Phy",N6609))=TRUE(),"Physical","Financial")</f>
        <v>Financial</v>
      </c>
      <c r="E6609" s="208" t="e">
        <f aca="false">IF(VLOOKUP(S6609,'DD-Lookup'!$J$6:$L$50,3,FALSE())="Monthly",(YEAR(AC6609)-YEAR(AB6609))*12+MONTH(AC6609)-MONTH(AB6609)+1,(AC6609-AB6609+1))</f>
        <v>#N/A</v>
      </c>
      <c r="F6609" s="239" t="e">
        <f aca="false">E6609*SUM(P6609:Q6609)</f>
        <v>#N/A</v>
      </c>
    </row>
    <row r="6610" customFormat="false" ht="12.75" hidden="false" customHeight="false" outlineLevel="0" collapsed="false">
      <c r="A6610" s="208" t="str">
        <f aca="false">B6610&amp;" "&amp;C6610&amp;" "&amp;D6610</f>
        <v> 0 Financial</v>
      </c>
      <c r="B6610" s="208" t="str">
        <f aca="false">IF((LEFT(N6610,2)="US"),"US","")</f>
        <v/>
      </c>
      <c r="C6610" s="208" t="n">
        <f aca="false">M6610</f>
        <v>0</v>
      </c>
      <c r="D6610" s="208" t="str">
        <f aca="false">IF(ISNUMBER(FIND("Phy",N6610))=TRUE(),"Physical","Financial")</f>
        <v>Financial</v>
      </c>
      <c r="E6610" s="208" t="e">
        <f aca="false">IF(VLOOKUP(S6610,'DD-Lookup'!$J$6:$L$50,3,FALSE())="Monthly",(YEAR(AC6610)-YEAR(AB6610))*12+MONTH(AC6610)-MONTH(AB6610)+1,(AC6610-AB6610+1))</f>
        <v>#N/A</v>
      </c>
      <c r="F6610" s="239" t="e">
        <f aca="false">E6610*SUM(P6610:Q6610)</f>
        <v>#N/A</v>
      </c>
    </row>
    <row r="6611" customFormat="false" ht="12.75" hidden="false" customHeight="false" outlineLevel="0" collapsed="false">
      <c r="A6611" s="208" t="str">
        <f aca="false">B6611&amp;" "&amp;C6611&amp;" "&amp;D6611</f>
        <v> 0 Financial</v>
      </c>
      <c r="B6611" s="208" t="str">
        <f aca="false">IF((LEFT(N6611,2)="US"),"US","")</f>
        <v/>
      </c>
      <c r="C6611" s="208" t="n">
        <f aca="false">M6611</f>
        <v>0</v>
      </c>
      <c r="D6611" s="208" t="str">
        <f aca="false">IF(ISNUMBER(FIND("Phy",N6611))=TRUE(),"Physical","Financial")</f>
        <v>Financial</v>
      </c>
      <c r="E6611" s="208" t="e">
        <f aca="false">IF(VLOOKUP(S6611,'DD-Lookup'!$J$6:$L$50,3,FALSE())="Monthly",(YEAR(AC6611)-YEAR(AB6611))*12+MONTH(AC6611)-MONTH(AB6611)+1,(AC6611-AB6611+1))</f>
        <v>#N/A</v>
      </c>
      <c r="F6611" s="239" t="e">
        <f aca="false">E6611*SUM(P6611:Q6611)</f>
        <v>#N/A</v>
      </c>
    </row>
    <row r="6612" customFormat="false" ht="12.75" hidden="false" customHeight="false" outlineLevel="0" collapsed="false">
      <c r="A6612" s="208" t="str">
        <f aca="false">B6612&amp;" "&amp;C6612&amp;" "&amp;D6612</f>
        <v> 0 Financial</v>
      </c>
      <c r="B6612" s="208" t="str">
        <f aca="false">IF((LEFT(N6612,2)="US"),"US","")</f>
        <v/>
      </c>
      <c r="C6612" s="208" t="n">
        <f aca="false">M6612</f>
        <v>0</v>
      </c>
      <c r="D6612" s="208" t="str">
        <f aca="false">IF(ISNUMBER(FIND("Phy",N6612))=TRUE(),"Physical","Financial")</f>
        <v>Financial</v>
      </c>
      <c r="E6612" s="208" t="e">
        <f aca="false">IF(VLOOKUP(S6612,'DD-Lookup'!$J$6:$L$50,3,FALSE())="Monthly",(YEAR(AC6612)-YEAR(AB6612))*12+MONTH(AC6612)-MONTH(AB6612)+1,(AC6612-AB6612+1))</f>
        <v>#N/A</v>
      </c>
      <c r="F6612" s="239" t="e">
        <f aca="false">E6612*SUM(P6612:Q6612)</f>
        <v>#N/A</v>
      </c>
    </row>
    <row r="6613" customFormat="false" ht="12.75" hidden="false" customHeight="false" outlineLevel="0" collapsed="false">
      <c r="A6613" s="208" t="str">
        <f aca="false">B6613&amp;" "&amp;C6613&amp;" "&amp;D6613</f>
        <v> 0 Financial</v>
      </c>
      <c r="B6613" s="208" t="str">
        <f aca="false">IF((LEFT(N6613,2)="US"),"US","")</f>
        <v/>
      </c>
      <c r="C6613" s="208" t="n">
        <f aca="false">M6613</f>
        <v>0</v>
      </c>
      <c r="D6613" s="208" t="str">
        <f aca="false">IF(ISNUMBER(FIND("Phy",N6613))=TRUE(),"Physical","Financial")</f>
        <v>Financial</v>
      </c>
      <c r="E6613" s="208" t="e">
        <f aca="false">IF(VLOOKUP(S6613,'DD-Lookup'!$J$6:$L$50,3,FALSE())="Monthly",(YEAR(AC6613)-YEAR(AB6613))*12+MONTH(AC6613)-MONTH(AB6613)+1,(AC6613-AB6613+1))</f>
        <v>#N/A</v>
      </c>
      <c r="F6613" s="239" t="e">
        <f aca="false">E6613*SUM(P6613:Q6613)</f>
        <v>#N/A</v>
      </c>
    </row>
    <row r="6614" customFormat="false" ht="12.75" hidden="false" customHeight="false" outlineLevel="0" collapsed="false">
      <c r="A6614" s="208" t="str">
        <f aca="false">B6614&amp;" "&amp;C6614&amp;" "&amp;D6614</f>
        <v> 0 Financial</v>
      </c>
      <c r="B6614" s="208" t="str">
        <f aca="false">IF((LEFT(N6614,2)="US"),"US","")</f>
        <v/>
      </c>
      <c r="C6614" s="208" t="n">
        <f aca="false">M6614</f>
        <v>0</v>
      </c>
      <c r="D6614" s="208" t="str">
        <f aca="false">IF(ISNUMBER(FIND("Phy",N6614))=TRUE(),"Physical","Financial")</f>
        <v>Financial</v>
      </c>
      <c r="E6614" s="208" t="e">
        <f aca="false">IF(VLOOKUP(S6614,'DD-Lookup'!$J$6:$L$50,3,FALSE())="Monthly",(YEAR(AC6614)-YEAR(AB6614))*12+MONTH(AC6614)-MONTH(AB6614)+1,(AC6614-AB6614+1))</f>
        <v>#N/A</v>
      </c>
      <c r="F6614" s="239" t="e">
        <f aca="false">E6614*SUM(P6614:Q6614)</f>
        <v>#N/A</v>
      </c>
    </row>
    <row r="6615" customFormat="false" ht="12.75" hidden="false" customHeight="false" outlineLevel="0" collapsed="false">
      <c r="A6615" s="208" t="str">
        <f aca="false">B6615&amp;" "&amp;C6615&amp;" "&amp;D6615</f>
        <v> 0 Financial</v>
      </c>
      <c r="B6615" s="208" t="str">
        <f aca="false">IF((LEFT(N6615,2)="US"),"US","")</f>
        <v/>
      </c>
      <c r="C6615" s="208" t="n">
        <f aca="false">M6615</f>
        <v>0</v>
      </c>
      <c r="D6615" s="208" t="str">
        <f aca="false">IF(ISNUMBER(FIND("Phy",N6615))=TRUE(),"Physical","Financial")</f>
        <v>Financial</v>
      </c>
      <c r="E6615" s="208" t="e">
        <f aca="false">IF(VLOOKUP(S6615,'DD-Lookup'!$J$6:$L$50,3,FALSE())="Monthly",(YEAR(AC6615)-YEAR(AB6615))*12+MONTH(AC6615)-MONTH(AB6615)+1,(AC6615-AB6615+1))</f>
        <v>#N/A</v>
      </c>
      <c r="F6615" s="239" t="e">
        <f aca="false">E6615*SUM(P6615:Q6615)</f>
        <v>#N/A</v>
      </c>
    </row>
    <row r="6616" customFormat="false" ht="12.75" hidden="false" customHeight="false" outlineLevel="0" collapsed="false">
      <c r="A6616" s="208" t="str">
        <f aca="false">B6616&amp;" "&amp;C6616&amp;" "&amp;D6616</f>
        <v> 0 Financial</v>
      </c>
      <c r="B6616" s="208" t="str">
        <f aca="false">IF((LEFT(N6616,2)="US"),"US","")</f>
        <v/>
      </c>
      <c r="C6616" s="208" t="n">
        <f aca="false">M6616</f>
        <v>0</v>
      </c>
      <c r="D6616" s="208" t="str">
        <f aca="false">IF(ISNUMBER(FIND("Phy",N6616))=TRUE(),"Physical","Financial")</f>
        <v>Financial</v>
      </c>
      <c r="E6616" s="208" t="e">
        <f aca="false">IF(VLOOKUP(S6616,'DD-Lookup'!$J$6:$L$50,3,FALSE())="Monthly",(YEAR(AC6616)-YEAR(AB6616))*12+MONTH(AC6616)-MONTH(AB6616)+1,(AC6616-AB6616+1))</f>
        <v>#N/A</v>
      </c>
      <c r="F6616" s="239" t="e">
        <f aca="false">E6616*SUM(P6616:Q6616)</f>
        <v>#N/A</v>
      </c>
    </row>
    <row r="6617" customFormat="false" ht="12.75" hidden="false" customHeight="false" outlineLevel="0" collapsed="false">
      <c r="A6617" s="208" t="str">
        <f aca="false">B6617&amp;" "&amp;C6617&amp;" "&amp;D6617</f>
        <v> 0 Financial</v>
      </c>
      <c r="B6617" s="208" t="str">
        <f aca="false">IF((LEFT(N6617,2)="US"),"US","")</f>
        <v/>
      </c>
      <c r="C6617" s="208" t="n">
        <f aca="false">M6617</f>
        <v>0</v>
      </c>
      <c r="D6617" s="208" t="str">
        <f aca="false">IF(ISNUMBER(FIND("Phy",N6617))=TRUE(),"Physical","Financial")</f>
        <v>Financial</v>
      </c>
      <c r="E6617" s="208" t="e">
        <f aca="false">IF(VLOOKUP(S6617,'DD-Lookup'!$J$6:$L$50,3,FALSE())="Monthly",(YEAR(AC6617)-YEAR(AB6617))*12+MONTH(AC6617)-MONTH(AB6617)+1,(AC6617-AB6617+1))</f>
        <v>#N/A</v>
      </c>
      <c r="F6617" s="239" t="e">
        <f aca="false">E6617*SUM(P6617:Q6617)</f>
        <v>#N/A</v>
      </c>
    </row>
    <row r="6618" customFormat="false" ht="12.75" hidden="false" customHeight="false" outlineLevel="0" collapsed="false">
      <c r="A6618" s="208" t="str">
        <f aca="false">B6618&amp;" "&amp;C6618&amp;" "&amp;D6618</f>
        <v> 0 Financial</v>
      </c>
      <c r="B6618" s="208" t="str">
        <f aca="false">IF((LEFT(N6618,2)="US"),"US","")</f>
        <v/>
      </c>
      <c r="C6618" s="208" t="n">
        <f aca="false">M6618</f>
        <v>0</v>
      </c>
      <c r="D6618" s="208" t="str">
        <f aca="false">IF(ISNUMBER(FIND("Phy",N6618))=TRUE(),"Physical","Financial")</f>
        <v>Financial</v>
      </c>
      <c r="E6618" s="208" t="e">
        <f aca="false">IF(VLOOKUP(S6618,'DD-Lookup'!$J$6:$L$50,3,FALSE())="Monthly",(YEAR(AC6618)-YEAR(AB6618))*12+MONTH(AC6618)-MONTH(AB6618)+1,(AC6618-AB6618+1))</f>
        <v>#N/A</v>
      </c>
      <c r="F6618" s="239" t="e">
        <f aca="false">E6618*SUM(P6618:Q6618)</f>
        <v>#N/A</v>
      </c>
    </row>
    <row r="6619" customFormat="false" ht="12.75" hidden="false" customHeight="false" outlineLevel="0" collapsed="false">
      <c r="A6619" s="208" t="str">
        <f aca="false">B6619&amp;" "&amp;C6619&amp;" "&amp;D6619</f>
        <v> 0 Financial</v>
      </c>
      <c r="B6619" s="208" t="str">
        <f aca="false">IF((LEFT(N6619,2)="US"),"US","")</f>
        <v/>
      </c>
      <c r="C6619" s="208" t="n">
        <f aca="false">M6619</f>
        <v>0</v>
      </c>
      <c r="D6619" s="208" t="str">
        <f aca="false">IF(ISNUMBER(FIND("Phy",N6619))=TRUE(),"Physical","Financial")</f>
        <v>Financial</v>
      </c>
      <c r="E6619" s="208" t="e">
        <f aca="false">IF(VLOOKUP(S6619,'DD-Lookup'!$J$6:$L$50,3,FALSE())="Monthly",(YEAR(AC6619)-YEAR(AB6619))*12+MONTH(AC6619)-MONTH(AB6619)+1,(AC6619-AB6619+1))</f>
        <v>#N/A</v>
      </c>
      <c r="F6619" s="239" t="e">
        <f aca="false">E6619*SUM(P6619:Q6619)</f>
        <v>#N/A</v>
      </c>
    </row>
    <row r="6620" customFormat="false" ht="12.75" hidden="false" customHeight="false" outlineLevel="0" collapsed="false">
      <c r="A6620" s="208" t="str">
        <f aca="false">B6620&amp;" "&amp;C6620&amp;" "&amp;D6620</f>
        <v> 0 Financial</v>
      </c>
      <c r="B6620" s="208" t="str">
        <f aca="false">IF((LEFT(N6620,2)="US"),"US","")</f>
        <v/>
      </c>
      <c r="C6620" s="208" t="n">
        <f aca="false">M6620</f>
        <v>0</v>
      </c>
      <c r="D6620" s="208" t="str">
        <f aca="false">IF(ISNUMBER(FIND("Phy",N6620))=TRUE(),"Physical","Financial")</f>
        <v>Financial</v>
      </c>
      <c r="E6620" s="208" t="e">
        <f aca="false">IF(VLOOKUP(S6620,'DD-Lookup'!$J$6:$L$50,3,FALSE())="Monthly",(YEAR(AC6620)-YEAR(AB6620))*12+MONTH(AC6620)-MONTH(AB6620)+1,(AC6620-AB6620+1))</f>
        <v>#N/A</v>
      </c>
      <c r="F6620" s="239" t="e">
        <f aca="false">E6620*SUM(P6620:Q6620)</f>
        <v>#N/A</v>
      </c>
    </row>
    <row r="6621" customFormat="false" ht="12.75" hidden="false" customHeight="false" outlineLevel="0" collapsed="false">
      <c r="A6621" s="208" t="str">
        <f aca="false">B6621&amp;" "&amp;C6621&amp;" "&amp;D6621</f>
        <v> 0 Financial</v>
      </c>
      <c r="B6621" s="208" t="str">
        <f aca="false">IF((LEFT(N6621,2)="US"),"US","")</f>
        <v/>
      </c>
      <c r="C6621" s="208" t="n">
        <f aca="false">M6621</f>
        <v>0</v>
      </c>
      <c r="D6621" s="208" t="str">
        <f aca="false">IF(ISNUMBER(FIND("Phy",N6621))=TRUE(),"Physical","Financial")</f>
        <v>Financial</v>
      </c>
      <c r="E6621" s="208" t="e">
        <f aca="false">IF(VLOOKUP(S6621,'DD-Lookup'!$J$6:$L$50,3,FALSE())="Monthly",(YEAR(AC6621)-YEAR(AB6621))*12+MONTH(AC6621)-MONTH(AB6621)+1,(AC6621-AB6621+1))</f>
        <v>#N/A</v>
      </c>
      <c r="F6621" s="239" t="e">
        <f aca="false">E6621*SUM(P6621:Q6621)</f>
        <v>#N/A</v>
      </c>
    </row>
    <row r="6622" customFormat="false" ht="12.75" hidden="false" customHeight="false" outlineLevel="0" collapsed="false">
      <c r="A6622" s="208" t="str">
        <f aca="false">B6622&amp;" "&amp;C6622&amp;" "&amp;D6622</f>
        <v> 0 Financial</v>
      </c>
      <c r="B6622" s="208" t="str">
        <f aca="false">IF((LEFT(N6622,2)="US"),"US","")</f>
        <v/>
      </c>
      <c r="C6622" s="208" t="n">
        <f aca="false">M6622</f>
        <v>0</v>
      </c>
      <c r="D6622" s="208" t="str">
        <f aca="false">IF(ISNUMBER(FIND("Phy",N6622))=TRUE(),"Physical","Financial")</f>
        <v>Financial</v>
      </c>
      <c r="E6622" s="208" t="e">
        <f aca="false">IF(VLOOKUP(S6622,'DD-Lookup'!$J$6:$L$50,3,FALSE())="Monthly",(YEAR(AC6622)-YEAR(AB6622))*12+MONTH(AC6622)-MONTH(AB6622)+1,(AC6622-AB6622+1))</f>
        <v>#N/A</v>
      </c>
      <c r="F6622" s="239" t="e">
        <f aca="false">E6622*SUM(P6622:Q6622)</f>
        <v>#N/A</v>
      </c>
    </row>
    <row r="6623" customFormat="false" ht="12.75" hidden="false" customHeight="false" outlineLevel="0" collapsed="false">
      <c r="A6623" s="208" t="str">
        <f aca="false">B6623&amp;" "&amp;C6623&amp;" "&amp;D6623</f>
        <v> 0 Financial</v>
      </c>
      <c r="B6623" s="208" t="str">
        <f aca="false">IF((LEFT(N6623,2)="US"),"US","")</f>
        <v/>
      </c>
      <c r="C6623" s="208" t="n">
        <f aca="false">M6623</f>
        <v>0</v>
      </c>
      <c r="D6623" s="208" t="str">
        <f aca="false">IF(ISNUMBER(FIND("Phy",N6623))=TRUE(),"Physical","Financial")</f>
        <v>Financial</v>
      </c>
      <c r="E6623" s="208" t="e">
        <f aca="false">IF(VLOOKUP(S6623,'DD-Lookup'!$J$6:$L$50,3,FALSE())="Monthly",(YEAR(AC6623)-YEAR(AB6623))*12+MONTH(AC6623)-MONTH(AB6623)+1,(AC6623-AB6623+1))</f>
        <v>#N/A</v>
      </c>
      <c r="F6623" s="239" t="e">
        <f aca="false">E6623*SUM(P6623:Q6623)</f>
        <v>#N/A</v>
      </c>
    </row>
    <row r="6624" customFormat="false" ht="12.75" hidden="false" customHeight="false" outlineLevel="0" collapsed="false">
      <c r="A6624" s="208" t="str">
        <f aca="false">B6624&amp;" "&amp;C6624&amp;" "&amp;D6624</f>
        <v> 0 Financial</v>
      </c>
      <c r="B6624" s="208" t="str">
        <f aca="false">IF((LEFT(N6624,2)="US"),"US","")</f>
        <v/>
      </c>
      <c r="C6624" s="208" t="n">
        <f aca="false">M6624</f>
        <v>0</v>
      </c>
      <c r="D6624" s="208" t="str">
        <f aca="false">IF(ISNUMBER(FIND("Phy",N6624))=TRUE(),"Physical","Financial")</f>
        <v>Financial</v>
      </c>
      <c r="E6624" s="208" t="e">
        <f aca="false">IF(VLOOKUP(S6624,'DD-Lookup'!$J$6:$L$50,3,FALSE())="Monthly",(YEAR(AC6624)-YEAR(AB6624))*12+MONTH(AC6624)-MONTH(AB6624)+1,(AC6624-AB6624+1))</f>
        <v>#N/A</v>
      </c>
      <c r="F6624" s="239" t="e">
        <f aca="false">E6624*SUM(P6624:Q6624)</f>
        <v>#N/A</v>
      </c>
    </row>
    <row r="6625" customFormat="false" ht="12.75" hidden="false" customHeight="false" outlineLevel="0" collapsed="false">
      <c r="A6625" s="208" t="str">
        <f aca="false">B6625&amp;" "&amp;C6625&amp;" "&amp;D6625</f>
        <v> 0 Financial</v>
      </c>
      <c r="B6625" s="208" t="str">
        <f aca="false">IF((LEFT(N6625,2)="US"),"US","")</f>
        <v/>
      </c>
      <c r="C6625" s="208" t="n">
        <f aca="false">M6625</f>
        <v>0</v>
      </c>
      <c r="D6625" s="208" t="str">
        <f aca="false">IF(ISNUMBER(FIND("Phy",N6625))=TRUE(),"Physical","Financial")</f>
        <v>Financial</v>
      </c>
      <c r="E6625" s="208" t="e">
        <f aca="false">IF(VLOOKUP(S6625,'DD-Lookup'!$J$6:$L$50,3,FALSE())="Monthly",(YEAR(AC6625)-YEAR(AB6625))*12+MONTH(AC6625)-MONTH(AB6625)+1,(AC6625-AB6625+1))</f>
        <v>#N/A</v>
      </c>
      <c r="F6625" s="239" t="e">
        <f aca="false">E6625*SUM(P6625:Q6625)</f>
        <v>#N/A</v>
      </c>
    </row>
    <row r="6626" customFormat="false" ht="12.75" hidden="false" customHeight="false" outlineLevel="0" collapsed="false">
      <c r="A6626" s="208" t="str">
        <f aca="false">B6626&amp;" "&amp;C6626&amp;" "&amp;D6626</f>
        <v> 0 Financial</v>
      </c>
      <c r="B6626" s="208" t="str">
        <f aca="false">IF((LEFT(N6626,2)="US"),"US","")</f>
        <v/>
      </c>
      <c r="C6626" s="208" t="n">
        <f aca="false">M6626</f>
        <v>0</v>
      </c>
      <c r="D6626" s="208" t="str">
        <f aca="false">IF(ISNUMBER(FIND("Phy",N6626))=TRUE(),"Physical","Financial")</f>
        <v>Financial</v>
      </c>
      <c r="E6626" s="208" t="e">
        <f aca="false">IF(VLOOKUP(S6626,'DD-Lookup'!$J$6:$L$50,3,FALSE())="Monthly",(YEAR(AC6626)-YEAR(AB6626))*12+MONTH(AC6626)-MONTH(AB6626)+1,(AC6626-AB6626+1))</f>
        <v>#N/A</v>
      </c>
      <c r="F6626" s="239" t="e">
        <f aca="false">E6626*SUM(P6626:Q6626)</f>
        <v>#N/A</v>
      </c>
    </row>
    <row r="6627" customFormat="false" ht="12.75" hidden="false" customHeight="false" outlineLevel="0" collapsed="false">
      <c r="A6627" s="208" t="str">
        <f aca="false">B6627&amp;" "&amp;C6627&amp;" "&amp;D6627</f>
        <v> 0 Financial</v>
      </c>
      <c r="B6627" s="208" t="str">
        <f aca="false">IF((LEFT(N6627,2)="US"),"US","")</f>
        <v/>
      </c>
      <c r="C6627" s="208" t="n">
        <f aca="false">M6627</f>
        <v>0</v>
      </c>
      <c r="D6627" s="208" t="str">
        <f aca="false">IF(ISNUMBER(FIND("Phy",N6627))=TRUE(),"Physical","Financial")</f>
        <v>Financial</v>
      </c>
      <c r="E6627" s="208" t="e">
        <f aca="false">IF(VLOOKUP(S6627,'DD-Lookup'!$J$6:$L$50,3,FALSE())="Monthly",(YEAR(AC6627)-YEAR(AB6627))*12+MONTH(AC6627)-MONTH(AB6627)+1,(AC6627-AB6627+1))</f>
        <v>#N/A</v>
      </c>
      <c r="F6627" s="239" t="e">
        <f aca="false">E6627*SUM(P6627:Q6627)</f>
        <v>#N/A</v>
      </c>
    </row>
    <row r="6628" customFormat="false" ht="12.75" hidden="false" customHeight="false" outlineLevel="0" collapsed="false">
      <c r="A6628" s="208" t="str">
        <f aca="false">B6628&amp;" "&amp;C6628&amp;" "&amp;D6628</f>
        <v> 0 Financial</v>
      </c>
      <c r="B6628" s="208" t="str">
        <f aca="false">IF((LEFT(N6628,2)="US"),"US","")</f>
        <v/>
      </c>
      <c r="C6628" s="208" t="n">
        <f aca="false">M6628</f>
        <v>0</v>
      </c>
      <c r="D6628" s="208" t="str">
        <f aca="false">IF(ISNUMBER(FIND("Phy",N6628))=TRUE(),"Physical","Financial")</f>
        <v>Financial</v>
      </c>
      <c r="E6628" s="208" t="e">
        <f aca="false">IF(VLOOKUP(S6628,'DD-Lookup'!$J$6:$L$50,3,FALSE())="Monthly",(YEAR(AC6628)-YEAR(AB6628))*12+MONTH(AC6628)-MONTH(AB6628)+1,(AC6628-AB6628+1))</f>
        <v>#N/A</v>
      </c>
      <c r="F6628" s="239" t="e">
        <f aca="false">E6628*SUM(P6628:Q6628)</f>
        <v>#N/A</v>
      </c>
    </row>
    <row r="6629" customFormat="false" ht="12.75" hidden="false" customHeight="false" outlineLevel="0" collapsed="false">
      <c r="A6629" s="208" t="str">
        <f aca="false">B6629&amp;" "&amp;C6629&amp;" "&amp;D6629</f>
        <v> 0 Financial</v>
      </c>
      <c r="B6629" s="208" t="str">
        <f aca="false">IF((LEFT(N6629,2)="US"),"US","")</f>
        <v/>
      </c>
      <c r="C6629" s="208" t="n">
        <f aca="false">M6629</f>
        <v>0</v>
      </c>
      <c r="D6629" s="208" t="str">
        <f aca="false">IF(ISNUMBER(FIND("Phy",N6629))=TRUE(),"Physical","Financial")</f>
        <v>Financial</v>
      </c>
      <c r="E6629" s="208" t="e">
        <f aca="false">IF(VLOOKUP(S6629,'DD-Lookup'!$J$6:$L$50,3,FALSE())="Monthly",(YEAR(AC6629)-YEAR(AB6629))*12+MONTH(AC6629)-MONTH(AB6629)+1,(AC6629-AB6629+1))</f>
        <v>#N/A</v>
      </c>
      <c r="F6629" s="239" t="e">
        <f aca="false">E6629*SUM(P6629:Q6629)</f>
        <v>#N/A</v>
      </c>
    </row>
    <row r="6630" customFormat="false" ht="12.75" hidden="false" customHeight="false" outlineLevel="0" collapsed="false">
      <c r="A6630" s="208" t="str">
        <f aca="false">B6630&amp;" "&amp;C6630&amp;" "&amp;D6630</f>
        <v> 0 Financial</v>
      </c>
      <c r="B6630" s="208" t="str">
        <f aca="false">IF((LEFT(N6630,2)="US"),"US","")</f>
        <v/>
      </c>
      <c r="C6630" s="208" t="n">
        <f aca="false">M6630</f>
        <v>0</v>
      </c>
      <c r="D6630" s="208" t="str">
        <f aca="false">IF(ISNUMBER(FIND("Phy",N6630))=TRUE(),"Physical","Financial")</f>
        <v>Financial</v>
      </c>
      <c r="E6630" s="208" t="e">
        <f aca="false">IF(VLOOKUP(S6630,'DD-Lookup'!$J$6:$L$50,3,FALSE())="Monthly",(YEAR(AC6630)-YEAR(AB6630))*12+MONTH(AC6630)-MONTH(AB6630)+1,(AC6630-AB6630+1))</f>
        <v>#N/A</v>
      </c>
      <c r="F6630" s="239" t="e">
        <f aca="false">E6630*SUM(P6630:Q6630)</f>
        <v>#N/A</v>
      </c>
    </row>
    <row r="6631" customFormat="false" ht="12.75" hidden="false" customHeight="false" outlineLevel="0" collapsed="false">
      <c r="A6631" s="208" t="str">
        <f aca="false">B6631&amp;" "&amp;C6631&amp;" "&amp;D6631</f>
        <v> 0 Financial</v>
      </c>
      <c r="B6631" s="208" t="str">
        <f aca="false">IF((LEFT(N6631,2)="US"),"US","")</f>
        <v/>
      </c>
      <c r="C6631" s="208" t="n">
        <f aca="false">M6631</f>
        <v>0</v>
      </c>
      <c r="D6631" s="208" t="str">
        <f aca="false">IF(ISNUMBER(FIND("Phy",N6631))=TRUE(),"Physical","Financial")</f>
        <v>Financial</v>
      </c>
      <c r="E6631" s="208" t="e">
        <f aca="false">IF(VLOOKUP(S6631,'DD-Lookup'!$J$6:$L$50,3,FALSE())="Monthly",(YEAR(AC6631)-YEAR(AB6631))*12+MONTH(AC6631)-MONTH(AB6631)+1,(AC6631-AB6631+1))</f>
        <v>#N/A</v>
      </c>
      <c r="F6631" s="239" t="e">
        <f aca="false">E6631*SUM(P6631:Q6631)</f>
        <v>#N/A</v>
      </c>
    </row>
    <row r="6632" customFormat="false" ht="12.75" hidden="false" customHeight="false" outlineLevel="0" collapsed="false">
      <c r="A6632" s="208" t="str">
        <f aca="false">B6632&amp;" "&amp;C6632&amp;" "&amp;D6632</f>
        <v> 0 Financial</v>
      </c>
      <c r="B6632" s="208" t="str">
        <f aca="false">IF((LEFT(N6632,2)="US"),"US","")</f>
        <v/>
      </c>
      <c r="C6632" s="208" t="n">
        <f aca="false">M6632</f>
        <v>0</v>
      </c>
      <c r="D6632" s="208" t="str">
        <f aca="false">IF(ISNUMBER(FIND("Phy",N6632))=TRUE(),"Physical","Financial")</f>
        <v>Financial</v>
      </c>
      <c r="E6632" s="208" t="e">
        <f aca="false">IF(VLOOKUP(S6632,'DD-Lookup'!$J$6:$L$50,3,FALSE())="Monthly",(YEAR(AC6632)-YEAR(AB6632))*12+MONTH(AC6632)-MONTH(AB6632)+1,(AC6632-AB6632+1))</f>
        <v>#N/A</v>
      </c>
      <c r="F6632" s="239" t="e">
        <f aca="false">E6632*SUM(P6632:Q6632)</f>
        <v>#N/A</v>
      </c>
    </row>
    <row r="6633" customFormat="false" ht="12.75" hidden="false" customHeight="false" outlineLevel="0" collapsed="false">
      <c r="A6633" s="208" t="str">
        <f aca="false">B6633&amp;" "&amp;C6633&amp;" "&amp;D6633</f>
        <v> 0 Financial</v>
      </c>
      <c r="B6633" s="208" t="str">
        <f aca="false">IF((LEFT(N6633,2)="US"),"US","")</f>
        <v/>
      </c>
      <c r="C6633" s="208" t="n">
        <f aca="false">M6633</f>
        <v>0</v>
      </c>
      <c r="D6633" s="208" t="str">
        <f aca="false">IF(ISNUMBER(FIND("Phy",N6633))=TRUE(),"Physical","Financial")</f>
        <v>Financial</v>
      </c>
      <c r="E6633" s="208" t="e">
        <f aca="false">IF(VLOOKUP(S6633,'DD-Lookup'!$J$6:$L$50,3,FALSE())="Monthly",(YEAR(AC6633)-YEAR(AB6633))*12+MONTH(AC6633)-MONTH(AB6633)+1,(AC6633-AB6633+1))</f>
        <v>#N/A</v>
      </c>
      <c r="F6633" s="239" t="e">
        <f aca="false">E6633*SUM(P6633:Q6633)</f>
        <v>#N/A</v>
      </c>
    </row>
    <row r="6634" customFormat="false" ht="12.75" hidden="false" customHeight="false" outlineLevel="0" collapsed="false">
      <c r="A6634" s="208" t="str">
        <f aca="false">B6634&amp;" "&amp;C6634&amp;" "&amp;D6634</f>
        <v> 0 Financial</v>
      </c>
      <c r="B6634" s="208" t="str">
        <f aca="false">IF((LEFT(N6634,2)="US"),"US","")</f>
        <v/>
      </c>
      <c r="C6634" s="208" t="n">
        <f aca="false">M6634</f>
        <v>0</v>
      </c>
      <c r="D6634" s="208" t="str">
        <f aca="false">IF(ISNUMBER(FIND("Phy",N6634))=TRUE(),"Physical","Financial")</f>
        <v>Financial</v>
      </c>
      <c r="E6634" s="208" t="e">
        <f aca="false">IF(VLOOKUP(S6634,'DD-Lookup'!$J$6:$L$50,3,FALSE())="Monthly",(YEAR(AC6634)-YEAR(AB6634))*12+MONTH(AC6634)-MONTH(AB6634)+1,(AC6634-AB6634+1))</f>
        <v>#N/A</v>
      </c>
      <c r="F6634" s="239" t="e">
        <f aca="false">E6634*SUM(P6634:Q6634)</f>
        <v>#N/A</v>
      </c>
    </row>
    <row r="6635" customFormat="false" ht="12.75" hidden="false" customHeight="false" outlineLevel="0" collapsed="false">
      <c r="A6635" s="208" t="str">
        <f aca="false">B6635&amp;" "&amp;C6635&amp;" "&amp;D6635</f>
        <v> 0 Financial</v>
      </c>
      <c r="B6635" s="208" t="str">
        <f aca="false">IF((LEFT(N6635,2)="US"),"US","")</f>
        <v/>
      </c>
      <c r="C6635" s="208" t="n">
        <f aca="false">M6635</f>
        <v>0</v>
      </c>
      <c r="D6635" s="208" t="str">
        <f aca="false">IF(ISNUMBER(FIND("Phy",N6635))=TRUE(),"Physical","Financial")</f>
        <v>Financial</v>
      </c>
      <c r="E6635" s="208" t="e">
        <f aca="false">IF(VLOOKUP(S6635,'DD-Lookup'!$J$6:$L$50,3,FALSE())="Monthly",(YEAR(AC6635)-YEAR(AB6635))*12+MONTH(AC6635)-MONTH(AB6635)+1,(AC6635-AB6635+1))</f>
        <v>#N/A</v>
      </c>
      <c r="F6635" s="239" t="e">
        <f aca="false">E6635*SUM(P6635:Q6635)</f>
        <v>#N/A</v>
      </c>
    </row>
    <row r="6636" customFormat="false" ht="12.75" hidden="false" customHeight="false" outlineLevel="0" collapsed="false">
      <c r="A6636" s="208" t="str">
        <f aca="false">B6636&amp;" "&amp;C6636&amp;" "&amp;D6636</f>
        <v> 0 Financial</v>
      </c>
      <c r="B6636" s="208" t="str">
        <f aca="false">IF((LEFT(N6636,2)="US"),"US","")</f>
        <v/>
      </c>
      <c r="C6636" s="208" t="n">
        <f aca="false">M6636</f>
        <v>0</v>
      </c>
      <c r="D6636" s="208" t="str">
        <f aca="false">IF(ISNUMBER(FIND("Phy",N6636))=TRUE(),"Physical","Financial")</f>
        <v>Financial</v>
      </c>
      <c r="E6636" s="208" t="e">
        <f aca="false">IF(VLOOKUP(S6636,'DD-Lookup'!$J$6:$L$50,3,FALSE())="Monthly",(YEAR(AC6636)-YEAR(AB6636))*12+MONTH(AC6636)-MONTH(AB6636)+1,(AC6636-AB6636+1))</f>
        <v>#N/A</v>
      </c>
      <c r="F6636" s="239" t="e">
        <f aca="false">E6636*SUM(P6636:Q6636)</f>
        <v>#N/A</v>
      </c>
    </row>
    <row r="6637" customFormat="false" ht="12.75" hidden="false" customHeight="false" outlineLevel="0" collapsed="false">
      <c r="A6637" s="208" t="str">
        <f aca="false">B6637&amp;" "&amp;C6637&amp;" "&amp;D6637</f>
        <v> 0 Financial</v>
      </c>
      <c r="B6637" s="208" t="str">
        <f aca="false">IF((LEFT(N6637,2)="US"),"US","")</f>
        <v/>
      </c>
      <c r="C6637" s="208" t="n">
        <f aca="false">M6637</f>
        <v>0</v>
      </c>
      <c r="D6637" s="208" t="str">
        <f aca="false">IF(ISNUMBER(FIND("Phy",N6637))=TRUE(),"Physical","Financial")</f>
        <v>Financial</v>
      </c>
      <c r="E6637" s="208" t="e">
        <f aca="false">IF(VLOOKUP(S6637,'DD-Lookup'!$J$6:$L$50,3,FALSE())="Monthly",(YEAR(AC6637)-YEAR(AB6637))*12+MONTH(AC6637)-MONTH(AB6637)+1,(AC6637-AB6637+1))</f>
        <v>#N/A</v>
      </c>
      <c r="F6637" s="239" t="e">
        <f aca="false">E6637*SUM(P6637:Q6637)</f>
        <v>#N/A</v>
      </c>
    </row>
    <row r="6638" customFormat="false" ht="12.75" hidden="false" customHeight="false" outlineLevel="0" collapsed="false">
      <c r="A6638" s="208" t="str">
        <f aca="false">B6638&amp;" "&amp;C6638&amp;" "&amp;D6638</f>
        <v> 0 Financial</v>
      </c>
      <c r="B6638" s="208" t="str">
        <f aca="false">IF((LEFT(N6638,2)="US"),"US","")</f>
        <v/>
      </c>
      <c r="C6638" s="208" t="n">
        <f aca="false">M6638</f>
        <v>0</v>
      </c>
      <c r="D6638" s="208" t="str">
        <f aca="false">IF(ISNUMBER(FIND("Phy",N6638))=TRUE(),"Physical","Financial")</f>
        <v>Financial</v>
      </c>
      <c r="E6638" s="208" t="e">
        <f aca="false">IF(VLOOKUP(S6638,'DD-Lookup'!$J$6:$L$50,3,FALSE())="Monthly",(YEAR(AC6638)-YEAR(AB6638))*12+MONTH(AC6638)-MONTH(AB6638)+1,(AC6638-AB6638+1))</f>
        <v>#N/A</v>
      </c>
      <c r="F6638" s="239" t="e">
        <f aca="false">E6638*SUM(P6638:Q6638)</f>
        <v>#N/A</v>
      </c>
    </row>
    <row r="6639" customFormat="false" ht="12.75" hidden="false" customHeight="false" outlineLevel="0" collapsed="false">
      <c r="A6639" s="208" t="str">
        <f aca="false">B6639&amp;" "&amp;C6639&amp;" "&amp;D6639</f>
        <v> 0 Financial</v>
      </c>
      <c r="B6639" s="208" t="str">
        <f aca="false">IF((LEFT(N6639,2)="US"),"US","")</f>
        <v/>
      </c>
      <c r="C6639" s="208" t="n">
        <f aca="false">M6639</f>
        <v>0</v>
      </c>
      <c r="D6639" s="208" t="str">
        <f aca="false">IF(ISNUMBER(FIND("Phy",N6639))=TRUE(),"Physical","Financial")</f>
        <v>Financial</v>
      </c>
      <c r="E6639" s="208" t="e">
        <f aca="false">IF(VLOOKUP(S6639,'DD-Lookup'!$J$6:$L$50,3,FALSE())="Monthly",(YEAR(AC6639)-YEAR(AB6639))*12+MONTH(AC6639)-MONTH(AB6639)+1,(AC6639-AB6639+1))</f>
        <v>#N/A</v>
      </c>
      <c r="F6639" s="239" t="e">
        <f aca="false">E6639*SUM(P6639:Q6639)</f>
        <v>#N/A</v>
      </c>
    </row>
    <row r="6640" customFormat="false" ht="12.75" hidden="false" customHeight="false" outlineLevel="0" collapsed="false">
      <c r="A6640" s="208" t="str">
        <f aca="false">B6640&amp;" "&amp;C6640&amp;" "&amp;D6640</f>
        <v> 0 Financial</v>
      </c>
      <c r="B6640" s="208" t="str">
        <f aca="false">IF((LEFT(N6640,2)="US"),"US","")</f>
        <v/>
      </c>
      <c r="C6640" s="208" t="n">
        <f aca="false">M6640</f>
        <v>0</v>
      </c>
      <c r="D6640" s="208" t="str">
        <f aca="false">IF(ISNUMBER(FIND("Phy",N6640))=TRUE(),"Physical","Financial")</f>
        <v>Financial</v>
      </c>
      <c r="E6640" s="208" t="e">
        <f aca="false">IF(VLOOKUP(S6640,'DD-Lookup'!$J$6:$L$50,3,FALSE())="Monthly",(YEAR(AC6640)-YEAR(AB6640))*12+MONTH(AC6640)-MONTH(AB6640)+1,(AC6640-AB6640+1))</f>
        <v>#N/A</v>
      </c>
      <c r="F6640" s="239" t="e">
        <f aca="false">E6640*SUM(P6640:Q6640)</f>
        <v>#N/A</v>
      </c>
    </row>
    <row r="6641" customFormat="false" ht="12.75" hidden="false" customHeight="false" outlineLevel="0" collapsed="false">
      <c r="A6641" s="208" t="str">
        <f aca="false">B6641&amp;" "&amp;C6641&amp;" "&amp;D6641</f>
        <v> 0 Financial</v>
      </c>
      <c r="B6641" s="208" t="str">
        <f aca="false">IF((LEFT(N6641,2)="US"),"US","")</f>
        <v/>
      </c>
      <c r="C6641" s="208" t="n">
        <f aca="false">M6641</f>
        <v>0</v>
      </c>
      <c r="D6641" s="208" t="str">
        <f aca="false">IF(ISNUMBER(FIND("Phy",N6641))=TRUE(),"Physical","Financial")</f>
        <v>Financial</v>
      </c>
      <c r="E6641" s="208" t="e">
        <f aca="false">IF(VLOOKUP(S6641,'DD-Lookup'!$J$6:$L$50,3,FALSE())="Monthly",(YEAR(AC6641)-YEAR(AB6641))*12+MONTH(AC6641)-MONTH(AB6641)+1,(AC6641-AB6641+1))</f>
        <v>#N/A</v>
      </c>
      <c r="F6641" s="239" t="e">
        <f aca="false">E6641*SUM(P6641:Q6641)</f>
        <v>#N/A</v>
      </c>
    </row>
    <row r="6642" customFormat="false" ht="12.75" hidden="false" customHeight="false" outlineLevel="0" collapsed="false">
      <c r="A6642" s="208" t="str">
        <f aca="false">B6642&amp;" "&amp;C6642&amp;" "&amp;D6642</f>
        <v> 0 Financial</v>
      </c>
      <c r="B6642" s="208" t="str">
        <f aca="false">IF((LEFT(N6642,2)="US"),"US","")</f>
        <v/>
      </c>
      <c r="C6642" s="208" t="n">
        <f aca="false">M6642</f>
        <v>0</v>
      </c>
      <c r="D6642" s="208" t="str">
        <f aca="false">IF(ISNUMBER(FIND("Phy",N6642))=TRUE(),"Physical","Financial")</f>
        <v>Financial</v>
      </c>
      <c r="E6642" s="208" t="e">
        <f aca="false">IF(VLOOKUP(S6642,'DD-Lookup'!$J$6:$L$50,3,FALSE())="Monthly",(YEAR(AC6642)-YEAR(AB6642))*12+MONTH(AC6642)-MONTH(AB6642)+1,(AC6642-AB6642+1))</f>
        <v>#N/A</v>
      </c>
      <c r="F6642" s="239" t="e">
        <f aca="false">E6642*SUM(P6642:Q6642)</f>
        <v>#N/A</v>
      </c>
    </row>
    <row r="6643" customFormat="false" ht="12.75" hidden="false" customHeight="false" outlineLevel="0" collapsed="false">
      <c r="A6643" s="208" t="str">
        <f aca="false">B6643&amp;" "&amp;C6643&amp;" "&amp;D6643</f>
        <v> 0 Financial</v>
      </c>
      <c r="B6643" s="208" t="str">
        <f aca="false">IF((LEFT(N6643,2)="US"),"US","")</f>
        <v/>
      </c>
      <c r="C6643" s="208" t="n">
        <f aca="false">M6643</f>
        <v>0</v>
      </c>
      <c r="D6643" s="208" t="str">
        <f aca="false">IF(ISNUMBER(FIND("Phy",N6643))=TRUE(),"Physical","Financial")</f>
        <v>Financial</v>
      </c>
      <c r="E6643" s="208" t="e">
        <f aca="false">IF(VLOOKUP(S6643,'DD-Lookup'!$J$6:$L$50,3,FALSE())="Monthly",(YEAR(AC6643)-YEAR(AB6643))*12+MONTH(AC6643)-MONTH(AB6643)+1,(AC6643-AB6643+1))</f>
        <v>#N/A</v>
      </c>
      <c r="F6643" s="239" t="e">
        <f aca="false">E6643*SUM(P6643:Q6643)</f>
        <v>#N/A</v>
      </c>
    </row>
    <row r="6644" customFormat="false" ht="12.75" hidden="false" customHeight="false" outlineLevel="0" collapsed="false">
      <c r="A6644" s="208" t="str">
        <f aca="false">B6644&amp;" "&amp;C6644&amp;" "&amp;D6644</f>
        <v> 0 Financial</v>
      </c>
      <c r="B6644" s="208" t="str">
        <f aca="false">IF((LEFT(N6644,2)="US"),"US","")</f>
        <v/>
      </c>
      <c r="C6644" s="208" t="n">
        <f aca="false">M6644</f>
        <v>0</v>
      </c>
      <c r="D6644" s="208" t="str">
        <f aca="false">IF(ISNUMBER(FIND("Phy",N6644))=TRUE(),"Physical","Financial")</f>
        <v>Financial</v>
      </c>
      <c r="E6644" s="208" t="e">
        <f aca="false">IF(VLOOKUP(S6644,'DD-Lookup'!$J$6:$L$50,3,FALSE())="Monthly",(YEAR(AC6644)-YEAR(AB6644))*12+MONTH(AC6644)-MONTH(AB6644)+1,(AC6644-AB6644+1))</f>
        <v>#N/A</v>
      </c>
      <c r="F6644" s="239" t="e">
        <f aca="false">E6644*SUM(P6644:Q6644)</f>
        <v>#N/A</v>
      </c>
    </row>
    <row r="6645" customFormat="false" ht="12.75" hidden="false" customHeight="false" outlineLevel="0" collapsed="false">
      <c r="A6645" s="208" t="str">
        <f aca="false">B6645&amp;" "&amp;C6645&amp;" "&amp;D6645</f>
        <v> 0 Financial</v>
      </c>
      <c r="B6645" s="208" t="str">
        <f aca="false">IF((LEFT(N6645,2)="US"),"US","")</f>
        <v/>
      </c>
      <c r="C6645" s="208" t="n">
        <f aca="false">M6645</f>
        <v>0</v>
      </c>
      <c r="D6645" s="208" t="str">
        <f aca="false">IF(ISNUMBER(FIND("Phy",N6645))=TRUE(),"Physical","Financial")</f>
        <v>Financial</v>
      </c>
      <c r="E6645" s="208" t="e">
        <f aca="false">IF(VLOOKUP(S6645,'DD-Lookup'!$J$6:$L$50,3,FALSE())="Monthly",(YEAR(AC6645)-YEAR(AB6645))*12+MONTH(AC6645)-MONTH(AB6645)+1,(AC6645-AB6645+1))</f>
        <v>#N/A</v>
      </c>
      <c r="F6645" s="239" t="e">
        <f aca="false">E6645*SUM(P6645:Q6645)</f>
        <v>#N/A</v>
      </c>
    </row>
    <row r="6646" customFormat="false" ht="12.75" hidden="false" customHeight="false" outlineLevel="0" collapsed="false">
      <c r="A6646" s="208" t="str">
        <f aca="false">B6646&amp;" "&amp;C6646&amp;" "&amp;D6646</f>
        <v> 0 Financial</v>
      </c>
      <c r="B6646" s="208" t="str">
        <f aca="false">IF((LEFT(N6646,2)="US"),"US","")</f>
        <v/>
      </c>
      <c r="C6646" s="208" t="n">
        <f aca="false">M6646</f>
        <v>0</v>
      </c>
      <c r="D6646" s="208" t="str">
        <f aca="false">IF(ISNUMBER(FIND("Phy",N6646))=TRUE(),"Physical","Financial")</f>
        <v>Financial</v>
      </c>
      <c r="E6646" s="208" t="e">
        <f aca="false">IF(VLOOKUP(S6646,'DD-Lookup'!$J$6:$L$50,3,FALSE())="Monthly",(YEAR(AC6646)-YEAR(AB6646))*12+MONTH(AC6646)-MONTH(AB6646)+1,(AC6646-AB6646+1))</f>
        <v>#N/A</v>
      </c>
      <c r="F6646" s="239" t="e">
        <f aca="false">E6646*SUM(P6646:Q6646)</f>
        <v>#N/A</v>
      </c>
    </row>
    <row r="6647" customFormat="false" ht="12.75" hidden="false" customHeight="false" outlineLevel="0" collapsed="false">
      <c r="A6647" s="208" t="str">
        <f aca="false">B6647&amp;" "&amp;C6647&amp;" "&amp;D6647</f>
        <v> 0 Financial</v>
      </c>
      <c r="B6647" s="208" t="str">
        <f aca="false">IF((LEFT(N6647,2)="US"),"US","")</f>
        <v/>
      </c>
      <c r="C6647" s="208" t="n">
        <f aca="false">M6647</f>
        <v>0</v>
      </c>
      <c r="D6647" s="208" t="str">
        <f aca="false">IF(ISNUMBER(FIND("Phy",N6647))=TRUE(),"Physical","Financial")</f>
        <v>Financial</v>
      </c>
      <c r="E6647" s="208" t="e">
        <f aca="false">IF(VLOOKUP(S6647,'DD-Lookup'!$J$6:$L$50,3,FALSE())="Monthly",(YEAR(AC6647)-YEAR(AB6647))*12+MONTH(AC6647)-MONTH(AB6647)+1,(AC6647-AB6647+1))</f>
        <v>#N/A</v>
      </c>
      <c r="F6647" s="239" t="e">
        <f aca="false">E6647*SUM(P6647:Q6647)</f>
        <v>#N/A</v>
      </c>
    </row>
    <row r="6648" customFormat="false" ht="12.75" hidden="false" customHeight="false" outlineLevel="0" collapsed="false">
      <c r="A6648" s="208" t="str">
        <f aca="false">B6648&amp;" "&amp;C6648&amp;" "&amp;D6648</f>
        <v> 0 Financial</v>
      </c>
      <c r="B6648" s="208" t="str">
        <f aca="false">IF((LEFT(N6648,2)="US"),"US","")</f>
        <v/>
      </c>
      <c r="C6648" s="208" t="n">
        <f aca="false">M6648</f>
        <v>0</v>
      </c>
      <c r="D6648" s="208" t="str">
        <f aca="false">IF(ISNUMBER(FIND("Phy",N6648))=TRUE(),"Physical","Financial")</f>
        <v>Financial</v>
      </c>
      <c r="E6648" s="208" t="e">
        <f aca="false">IF(VLOOKUP(S6648,'DD-Lookup'!$J$6:$L$50,3,FALSE())="Monthly",(YEAR(AC6648)-YEAR(AB6648))*12+MONTH(AC6648)-MONTH(AB6648)+1,(AC6648-AB6648+1))</f>
        <v>#N/A</v>
      </c>
      <c r="F6648" s="239" t="e">
        <f aca="false">E6648*SUM(P6648:Q6648)</f>
        <v>#N/A</v>
      </c>
    </row>
    <row r="6649" customFormat="false" ht="12.75" hidden="false" customHeight="false" outlineLevel="0" collapsed="false">
      <c r="A6649" s="208" t="str">
        <f aca="false">B6649&amp;" "&amp;C6649&amp;" "&amp;D6649</f>
        <v> 0 Financial</v>
      </c>
      <c r="B6649" s="208" t="str">
        <f aca="false">IF((LEFT(N6649,2)="US"),"US","")</f>
        <v/>
      </c>
      <c r="C6649" s="208" t="n">
        <f aca="false">M6649</f>
        <v>0</v>
      </c>
      <c r="D6649" s="208" t="str">
        <f aca="false">IF(ISNUMBER(FIND("Phy",N6649))=TRUE(),"Physical","Financial")</f>
        <v>Financial</v>
      </c>
      <c r="E6649" s="208" t="e">
        <f aca="false">IF(VLOOKUP(S6649,'DD-Lookup'!$J$6:$L$50,3,FALSE())="Monthly",(YEAR(AC6649)-YEAR(AB6649))*12+MONTH(AC6649)-MONTH(AB6649)+1,(AC6649-AB6649+1))</f>
        <v>#N/A</v>
      </c>
      <c r="F6649" s="239" t="e">
        <f aca="false">E6649*SUM(P6649:Q6649)</f>
        <v>#N/A</v>
      </c>
    </row>
    <row r="6650" customFormat="false" ht="12.75" hidden="false" customHeight="false" outlineLevel="0" collapsed="false">
      <c r="A6650" s="208" t="str">
        <f aca="false">B6650&amp;" "&amp;C6650&amp;" "&amp;D6650</f>
        <v> 0 Financial</v>
      </c>
      <c r="B6650" s="208" t="str">
        <f aca="false">IF((LEFT(N6650,2)="US"),"US","")</f>
        <v/>
      </c>
      <c r="C6650" s="208" t="n">
        <f aca="false">M6650</f>
        <v>0</v>
      </c>
      <c r="D6650" s="208" t="str">
        <f aca="false">IF(ISNUMBER(FIND("Phy",N6650))=TRUE(),"Physical","Financial")</f>
        <v>Financial</v>
      </c>
      <c r="E6650" s="208" t="e">
        <f aca="false">IF(VLOOKUP(S6650,'DD-Lookup'!$J$6:$L$50,3,FALSE())="Monthly",(YEAR(AC6650)-YEAR(AB6650))*12+MONTH(AC6650)-MONTH(AB6650)+1,(AC6650-AB6650+1))</f>
        <v>#N/A</v>
      </c>
      <c r="F6650" s="239" t="e">
        <f aca="false">E6650*SUM(P6650:Q6650)</f>
        <v>#N/A</v>
      </c>
    </row>
    <row r="6651" customFormat="false" ht="12.75" hidden="false" customHeight="false" outlineLevel="0" collapsed="false">
      <c r="A6651" s="208" t="str">
        <f aca="false">B6651&amp;" "&amp;C6651&amp;" "&amp;D6651</f>
        <v> 0 Financial</v>
      </c>
      <c r="B6651" s="208" t="str">
        <f aca="false">IF((LEFT(N6651,2)="US"),"US","")</f>
        <v/>
      </c>
      <c r="C6651" s="208" t="n">
        <f aca="false">M6651</f>
        <v>0</v>
      </c>
      <c r="D6651" s="208" t="str">
        <f aca="false">IF(ISNUMBER(FIND("Phy",N6651))=TRUE(),"Physical","Financial")</f>
        <v>Financial</v>
      </c>
      <c r="E6651" s="208" t="e">
        <f aca="false">IF(VLOOKUP(S6651,'DD-Lookup'!$J$6:$L$50,3,FALSE())="Monthly",(YEAR(AC6651)-YEAR(AB6651))*12+MONTH(AC6651)-MONTH(AB6651)+1,(AC6651-AB6651+1))</f>
        <v>#N/A</v>
      </c>
      <c r="F6651" s="239" t="e">
        <f aca="false">E6651*SUM(P6651:Q6651)</f>
        <v>#N/A</v>
      </c>
    </row>
    <row r="6652" customFormat="false" ht="12.75" hidden="false" customHeight="false" outlineLevel="0" collapsed="false">
      <c r="A6652" s="208" t="str">
        <f aca="false">B6652&amp;" "&amp;C6652&amp;" "&amp;D6652</f>
        <v> 0 Financial</v>
      </c>
      <c r="B6652" s="208" t="str">
        <f aca="false">IF((LEFT(N6652,2)="US"),"US","")</f>
        <v/>
      </c>
      <c r="C6652" s="208" t="n">
        <f aca="false">M6652</f>
        <v>0</v>
      </c>
      <c r="D6652" s="208" t="str">
        <f aca="false">IF(ISNUMBER(FIND("Phy",N6652))=TRUE(),"Physical","Financial")</f>
        <v>Financial</v>
      </c>
      <c r="E6652" s="208" t="e">
        <f aca="false">IF(VLOOKUP(S6652,'DD-Lookup'!$J$6:$L$50,3,FALSE())="Monthly",(YEAR(AC6652)-YEAR(AB6652))*12+MONTH(AC6652)-MONTH(AB6652)+1,(AC6652-AB6652+1))</f>
        <v>#N/A</v>
      </c>
      <c r="F6652" s="239" t="e">
        <f aca="false">E6652*SUM(P6652:Q6652)</f>
        <v>#N/A</v>
      </c>
    </row>
    <row r="6653" customFormat="false" ht="12.75" hidden="false" customHeight="false" outlineLevel="0" collapsed="false">
      <c r="A6653" s="208" t="str">
        <f aca="false">B6653&amp;" "&amp;C6653&amp;" "&amp;D6653</f>
        <v> 0 Financial</v>
      </c>
      <c r="B6653" s="208" t="str">
        <f aca="false">IF((LEFT(N6653,2)="US"),"US","")</f>
        <v/>
      </c>
      <c r="C6653" s="208" t="n">
        <f aca="false">M6653</f>
        <v>0</v>
      </c>
      <c r="D6653" s="208" t="str">
        <f aca="false">IF(ISNUMBER(FIND("Phy",N6653))=TRUE(),"Physical","Financial")</f>
        <v>Financial</v>
      </c>
      <c r="E6653" s="208" t="e">
        <f aca="false">IF(VLOOKUP(S6653,'DD-Lookup'!$J$6:$L$50,3,FALSE())="Monthly",(YEAR(AC6653)-YEAR(AB6653))*12+MONTH(AC6653)-MONTH(AB6653)+1,(AC6653-AB6653+1))</f>
        <v>#N/A</v>
      </c>
      <c r="F6653" s="239" t="e">
        <f aca="false">E6653*SUM(P6653:Q6653)</f>
        <v>#N/A</v>
      </c>
    </row>
    <row r="6654" customFormat="false" ht="12.75" hidden="false" customHeight="false" outlineLevel="0" collapsed="false">
      <c r="A6654" s="208" t="str">
        <f aca="false">B6654&amp;" "&amp;C6654&amp;" "&amp;D6654</f>
        <v> 0 Financial</v>
      </c>
      <c r="B6654" s="208" t="str">
        <f aca="false">IF((LEFT(N6654,2)="US"),"US","")</f>
        <v/>
      </c>
      <c r="C6654" s="208" t="n">
        <f aca="false">M6654</f>
        <v>0</v>
      </c>
      <c r="D6654" s="208" t="str">
        <f aca="false">IF(ISNUMBER(FIND("Phy",N6654))=TRUE(),"Physical","Financial")</f>
        <v>Financial</v>
      </c>
      <c r="E6654" s="208" t="e">
        <f aca="false">IF(VLOOKUP(S6654,'DD-Lookup'!$J$6:$L$50,3,FALSE())="Monthly",(YEAR(AC6654)-YEAR(AB6654))*12+MONTH(AC6654)-MONTH(AB6654)+1,(AC6654-AB6654+1))</f>
        <v>#N/A</v>
      </c>
      <c r="F6654" s="239" t="e">
        <f aca="false">E6654*SUM(P6654:Q6654)</f>
        <v>#N/A</v>
      </c>
    </row>
    <row r="6655" customFormat="false" ht="12.75" hidden="false" customHeight="false" outlineLevel="0" collapsed="false">
      <c r="A6655" s="208" t="str">
        <f aca="false">B6655&amp;" "&amp;C6655&amp;" "&amp;D6655</f>
        <v> 0 Financial</v>
      </c>
      <c r="B6655" s="208" t="str">
        <f aca="false">IF((LEFT(N6655,2)="US"),"US","")</f>
        <v/>
      </c>
      <c r="C6655" s="208" t="n">
        <f aca="false">M6655</f>
        <v>0</v>
      </c>
      <c r="D6655" s="208" t="str">
        <f aca="false">IF(ISNUMBER(FIND("Phy",N6655))=TRUE(),"Physical","Financial")</f>
        <v>Financial</v>
      </c>
      <c r="E6655" s="208" t="e">
        <f aca="false">IF(VLOOKUP(S6655,'DD-Lookup'!$J$6:$L$50,3,FALSE())="Monthly",(YEAR(AC6655)-YEAR(AB6655))*12+MONTH(AC6655)-MONTH(AB6655)+1,(AC6655-AB6655+1))</f>
        <v>#N/A</v>
      </c>
      <c r="F6655" s="239" t="e">
        <f aca="false">E6655*SUM(P6655:Q6655)</f>
        <v>#N/A</v>
      </c>
    </row>
    <row r="6656" customFormat="false" ht="12.75" hidden="false" customHeight="false" outlineLevel="0" collapsed="false">
      <c r="A6656" s="208" t="str">
        <f aca="false">B6656&amp;" "&amp;C6656&amp;" "&amp;D6656</f>
        <v> 0 Financial</v>
      </c>
      <c r="B6656" s="208" t="str">
        <f aca="false">IF((LEFT(N6656,2)="US"),"US","")</f>
        <v/>
      </c>
      <c r="C6656" s="208" t="n">
        <f aca="false">M6656</f>
        <v>0</v>
      </c>
      <c r="D6656" s="208" t="str">
        <f aca="false">IF(ISNUMBER(FIND("Phy",N6656))=TRUE(),"Physical","Financial")</f>
        <v>Financial</v>
      </c>
      <c r="E6656" s="208" t="e">
        <f aca="false">IF(VLOOKUP(S6656,'DD-Lookup'!$J$6:$L$50,3,FALSE())="Monthly",(YEAR(AC6656)-YEAR(AB6656))*12+MONTH(AC6656)-MONTH(AB6656)+1,(AC6656-AB6656+1))</f>
        <v>#N/A</v>
      </c>
      <c r="F6656" s="239" t="e">
        <f aca="false">E6656*SUM(P6656:Q6656)</f>
        <v>#N/A</v>
      </c>
    </row>
    <row r="6657" customFormat="false" ht="12.75" hidden="false" customHeight="false" outlineLevel="0" collapsed="false">
      <c r="A6657" s="208" t="str">
        <f aca="false">B6657&amp;" "&amp;C6657&amp;" "&amp;D6657</f>
        <v> 0 Financial</v>
      </c>
      <c r="B6657" s="208" t="str">
        <f aca="false">IF((LEFT(N6657,2)="US"),"US","")</f>
        <v/>
      </c>
      <c r="C6657" s="208" t="n">
        <f aca="false">M6657</f>
        <v>0</v>
      </c>
      <c r="D6657" s="208" t="str">
        <f aca="false">IF(ISNUMBER(FIND("Phy",N6657))=TRUE(),"Physical","Financial")</f>
        <v>Financial</v>
      </c>
      <c r="E6657" s="208" t="e">
        <f aca="false">IF(VLOOKUP(S6657,'DD-Lookup'!$J$6:$L$50,3,FALSE())="Monthly",(YEAR(AC6657)-YEAR(AB6657))*12+MONTH(AC6657)-MONTH(AB6657)+1,(AC6657-AB6657+1))</f>
        <v>#N/A</v>
      </c>
      <c r="F6657" s="239" t="e">
        <f aca="false">E6657*SUM(P6657:Q6657)</f>
        <v>#N/A</v>
      </c>
    </row>
    <row r="6658" customFormat="false" ht="12.75" hidden="false" customHeight="false" outlineLevel="0" collapsed="false">
      <c r="A6658" s="208" t="str">
        <f aca="false">B6658&amp;" "&amp;C6658&amp;" "&amp;D6658</f>
        <v> 0 Financial</v>
      </c>
      <c r="B6658" s="208" t="str">
        <f aca="false">IF((LEFT(N6658,2)="US"),"US","")</f>
        <v/>
      </c>
      <c r="C6658" s="208" t="n">
        <f aca="false">M6658</f>
        <v>0</v>
      </c>
      <c r="D6658" s="208" t="str">
        <f aca="false">IF(ISNUMBER(FIND("Phy",N6658))=TRUE(),"Physical","Financial")</f>
        <v>Financial</v>
      </c>
      <c r="E6658" s="208" t="e">
        <f aca="false">IF(VLOOKUP(S6658,'DD-Lookup'!$J$6:$L$50,3,FALSE())="Monthly",(YEAR(AC6658)-YEAR(AB6658))*12+MONTH(AC6658)-MONTH(AB6658)+1,(AC6658-AB6658+1))</f>
        <v>#N/A</v>
      </c>
      <c r="F6658" s="239" t="e">
        <f aca="false">E6658*SUM(P6658:Q6658)</f>
        <v>#N/A</v>
      </c>
    </row>
    <row r="6659" customFormat="false" ht="12.75" hidden="false" customHeight="false" outlineLevel="0" collapsed="false">
      <c r="A6659" s="208" t="str">
        <f aca="false">B6659&amp;" "&amp;C6659&amp;" "&amp;D6659</f>
        <v> 0 Financial</v>
      </c>
      <c r="B6659" s="208" t="str">
        <f aca="false">IF((LEFT(N6659,2)="US"),"US","")</f>
        <v/>
      </c>
      <c r="C6659" s="208" t="n">
        <f aca="false">M6659</f>
        <v>0</v>
      </c>
      <c r="D6659" s="208" t="str">
        <f aca="false">IF(ISNUMBER(FIND("Phy",N6659))=TRUE(),"Physical","Financial")</f>
        <v>Financial</v>
      </c>
      <c r="E6659" s="208" t="e">
        <f aca="false">IF(VLOOKUP(S6659,'DD-Lookup'!$J$6:$L$50,3,FALSE())="Monthly",(YEAR(AC6659)-YEAR(AB6659))*12+MONTH(AC6659)-MONTH(AB6659)+1,(AC6659-AB6659+1))</f>
        <v>#N/A</v>
      </c>
      <c r="F6659" s="239" t="e">
        <f aca="false">E6659*SUM(P6659:Q6659)</f>
        <v>#N/A</v>
      </c>
    </row>
    <row r="6660" customFormat="false" ht="12.75" hidden="false" customHeight="false" outlineLevel="0" collapsed="false">
      <c r="A6660" s="208" t="str">
        <f aca="false">B6660&amp;" "&amp;C6660&amp;" "&amp;D6660</f>
        <v> 0 Financial</v>
      </c>
      <c r="B6660" s="208" t="str">
        <f aca="false">IF((LEFT(N6660,2)="US"),"US","")</f>
        <v/>
      </c>
      <c r="C6660" s="208" t="n">
        <f aca="false">M6660</f>
        <v>0</v>
      </c>
      <c r="D6660" s="208" t="str">
        <f aca="false">IF(ISNUMBER(FIND("Phy",N6660))=TRUE(),"Physical","Financial")</f>
        <v>Financial</v>
      </c>
      <c r="E6660" s="208" t="e">
        <f aca="false">IF(VLOOKUP(S6660,'DD-Lookup'!$J$6:$L$50,3,FALSE())="Monthly",(YEAR(AC6660)-YEAR(AB6660))*12+MONTH(AC6660)-MONTH(AB6660)+1,(AC6660-AB6660+1))</f>
        <v>#N/A</v>
      </c>
      <c r="F6660" s="239" t="e">
        <f aca="false">E6660*SUM(P6660:Q6660)</f>
        <v>#N/A</v>
      </c>
    </row>
    <row r="6661" customFormat="false" ht="12.75" hidden="false" customHeight="false" outlineLevel="0" collapsed="false">
      <c r="A6661" s="208" t="str">
        <f aca="false">B6661&amp;" "&amp;C6661&amp;" "&amp;D6661</f>
        <v> 0 Financial</v>
      </c>
      <c r="B6661" s="208" t="str">
        <f aca="false">IF((LEFT(N6661,2)="US"),"US","")</f>
        <v/>
      </c>
      <c r="C6661" s="208" t="n">
        <f aca="false">M6661</f>
        <v>0</v>
      </c>
      <c r="D6661" s="208" t="str">
        <f aca="false">IF(ISNUMBER(FIND("Phy",N6661))=TRUE(),"Physical","Financial")</f>
        <v>Financial</v>
      </c>
      <c r="E6661" s="208" t="e">
        <f aca="false">IF(VLOOKUP(S6661,'DD-Lookup'!$J$6:$L$50,3,FALSE())="Monthly",(YEAR(AC6661)-YEAR(AB6661))*12+MONTH(AC6661)-MONTH(AB6661)+1,(AC6661-AB6661+1))</f>
        <v>#N/A</v>
      </c>
      <c r="F6661" s="239" t="e">
        <f aca="false">E6661*SUM(P6661:Q6661)</f>
        <v>#N/A</v>
      </c>
    </row>
    <row r="6662" customFormat="false" ht="12.75" hidden="false" customHeight="false" outlineLevel="0" collapsed="false">
      <c r="A6662" s="208" t="str">
        <f aca="false">B6662&amp;" "&amp;C6662&amp;" "&amp;D6662</f>
        <v> 0 Financial</v>
      </c>
      <c r="B6662" s="208" t="str">
        <f aca="false">IF((LEFT(N6662,2)="US"),"US","")</f>
        <v/>
      </c>
      <c r="C6662" s="208" t="n">
        <f aca="false">M6662</f>
        <v>0</v>
      </c>
      <c r="D6662" s="208" t="str">
        <f aca="false">IF(ISNUMBER(FIND("Phy",N6662))=TRUE(),"Physical","Financial")</f>
        <v>Financial</v>
      </c>
      <c r="E6662" s="208" t="e">
        <f aca="false">IF(VLOOKUP(S6662,'DD-Lookup'!$J$6:$L$50,3,FALSE())="Monthly",(YEAR(AC6662)-YEAR(AB6662))*12+MONTH(AC6662)-MONTH(AB6662)+1,(AC6662-AB6662+1))</f>
        <v>#N/A</v>
      </c>
      <c r="F6662" s="239" t="e">
        <f aca="false">E6662*SUM(P6662:Q6662)</f>
        <v>#N/A</v>
      </c>
    </row>
    <row r="6663" customFormat="false" ht="12.75" hidden="false" customHeight="false" outlineLevel="0" collapsed="false">
      <c r="A6663" s="208" t="str">
        <f aca="false">B6663&amp;" "&amp;C6663&amp;" "&amp;D6663</f>
        <v> 0 Financial</v>
      </c>
      <c r="B6663" s="208" t="str">
        <f aca="false">IF((LEFT(N6663,2)="US"),"US","")</f>
        <v/>
      </c>
      <c r="C6663" s="208" t="n">
        <f aca="false">M6663</f>
        <v>0</v>
      </c>
      <c r="D6663" s="208" t="str">
        <f aca="false">IF(ISNUMBER(FIND("Phy",N6663))=TRUE(),"Physical","Financial")</f>
        <v>Financial</v>
      </c>
      <c r="E6663" s="208" t="e">
        <f aca="false">IF(VLOOKUP(S6663,'DD-Lookup'!$J$6:$L$50,3,FALSE())="Monthly",(YEAR(AC6663)-YEAR(AB6663))*12+MONTH(AC6663)-MONTH(AB6663)+1,(AC6663-AB6663+1))</f>
        <v>#N/A</v>
      </c>
      <c r="F6663" s="239" t="e">
        <f aca="false">E6663*SUM(P6663:Q6663)</f>
        <v>#N/A</v>
      </c>
    </row>
    <row r="6664" customFormat="false" ht="12.75" hidden="false" customHeight="false" outlineLevel="0" collapsed="false">
      <c r="A6664" s="208" t="str">
        <f aca="false">B6664&amp;" "&amp;C6664&amp;" "&amp;D6664</f>
        <v> 0 Financial</v>
      </c>
      <c r="B6664" s="208" t="str">
        <f aca="false">IF((LEFT(N6664,2)="US"),"US","")</f>
        <v/>
      </c>
      <c r="C6664" s="208" t="n">
        <f aca="false">M6664</f>
        <v>0</v>
      </c>
      <c r="D6664" s="208" t="str">
        <f aca="false">IF(ISNUMBER(FIND("Phy",N6664))=TRUE(),"Physical","Financial")</f>
        <v>Financial</v>
      </c>
      <c r="E6664" s="208" t="e">
        <f aca="false">IF(VLOOKUP(S6664,'DD-Lookup'!$J$6:$L$50,3,FALSE())="Monthly",(YEAR(AC6664)-YEAR(AB6664))*12+MONTH(AC6664)-MONTH(AB6664)+1,(AC6664-AB6664+1))</f>
        <v>#N/A</v>
      </c>
      <c r="F6664" s="239" t="e">
        <f aca="false">E6664*SUM(P6664:Q6664)</f>
        <v>#N/A</v>
      </c>
    </row>
    <row r="6665" customFormat="false" ht="12.75" hidden="false" customHeight="false" outlineLevel="0" collapsed="false">
      <c r="A6665" s="208" t="str">
        <f aca="false">B6665&amp;" "&amp;C6665&amp;" "&amp;D6665</f>
        <v> 0 Financial</v>
      </c>
      <c r="B6665" s="208" t="str">
        <f aca="false">IF((LEFT(N6665,2)="US"),"US","")</f>
        <v/>
      </c>
      <c r="C6665" s="208" t="n">
        <f aca="false">M6665</f>
        <v>0</v>
      </c>
      <c r="D6665" s="208" t="str">
        <f aca="false">IF(ISNUMBER(FIND("Phy",N6665))=TRUE(),"Physical","Financial")</f>
        <v>Financial</v>
      </c>
      <c r="E6665" s="208" t="e">
        <f aca="false">IF(VLOOKUP(S6665,'DD-Lookup'!$J$6:$L$50,3,FALSE())="Monthly",(YEAR(AC6665)-YEAR(AB6665))*12+MONTH(AC6665)-MONTH(AB6665)+1,(AC6665-AB6665+1))</f>
        <v>#N/A</v>
      </c>
      <c r="F6665" s="239" t="e">
        <f aca="false">E6665*SUM(P6665:Q6665)</f>
        <v>#N/A</v>
      </c>
    </row>
    <row r="6666" customFormat="false" ht="12.75" hidden="false" customHeight="false" outlineLevel="0" collapsed="false">
      <c r="A6666" s="208" t="str">
        <f aca="false">B6666&amp;" "&amp;C6666&amp;" "&amp;D6666</f>
        <v> 0 Financial</v>
      </c>
      <c r="B6666" s="208" t="str">
        <f aca="false">IF((LEFT(N6666,2)="US"),"US","")</f>
        <v/>
      </c>
      <c r="C6666" s="208" t="n">
        <f aca="false">M6666</f>
        <v>0</v>
      </c>
      <c r="D6666" s="208" t="str">
        <f aca="false">IF(ISNUMBER(FIND("Phy",N6666))=TRUE(),"Physical","Financial")</f>
        <v>Financial</v>
      </c>
      <c r="E6666" s="208" t="e">
        <f aca="false">IF(VLOOKUP(S6666,'DD-Lookup'!$J$6:$L$50,3,FALSE())="Monthly",(YEAR(AC6666)-YEAR(AB6666))*12+MONTH(AC6666)-MONTH(AB6666)+1,(AC6666-AB6666+1))</f>
        <v>#N/A</v>
      </c>
      <c r="F6666" s="239" t="e">
        <f aca="false">E6666*SUM(P6666:Q6666)</f>
        <v>#N/A</v>
      </c>
    </row>
    <row r="6667" customFormat="false" ht="12.75" hidden="false" customHeight="false" outlineLevel="0" collapsed="false">
      <c r="A6667" s="208" t="str">
        <f aca="false">B6667&amp;" "&amp;C6667&amp;" "&amp;D6667</f>
        <v> 0 Financial</v>
      </c>
      <c r="B6667" s="208" t="str">
        <f aca="false">IF((LEFT(N6667,2)="US"),"US","")</f>
        <v/>
      </c>
      <c r="C6667" s="208" t="n">
        <f aca="false">M6667</f>
        <v>0</v>
      </c>
      <c r="D6667" s="208" t="str">
        <f aca="false">IF(ISNUMBER(FIND("Phy",N6667))=TRUE(),"Physical","Financial")</f>
        <v>Financial</v>
      </c>
      <c r="E6667" s="208" t="e">
        <f aca="false">IF(VLOOKUP(S6667,'DD-Lookup'!$J$6:$L$50,3,FALSE())="Monthly",(YEAR(AC6667)-YEAR(AB6667))*12+MONTH(AC6667)-MONTH(AB6667)+1,(AC6667-AB6667+1))</f>
        <v>#N/A</v>
      </c>
      <c r="F6667" s="239" t="e">
        <f aca="false">E6667*SUM(P6667:Q6667)</f>
        <v>#N/A</v>
      </c>
    </row>
    <row r="6668" customFormat="false" ht="12.75" hidden="false" customHeight="false" outlineLevel="0" collapsed="false">
      <c r="A6668" s="208" t="str">
        <f aca="false">B6668&amp;" "&amp;C6668&amp;" "&amp;D6668</f>
        <v> 0 Financial</v>
      </c>
      <c r="B6668" s="208" t="str">
        <f aca="false">IF((LEFT(N6668,2)="US"),"US","")</f>
        <v/>
      </c>
      <c r="C6668" s="208" t="n">
        <f aca="false">M6668</f>
        <v>0</v>
      </c>
      <c r="D6668" s="208" t="str">
        <f aca="false">IF(ISNUMBER(FIND("Phy",N6668))=TRUE(),"Physical","Financial")</f>
        <v>Financial</v>
      </c>
      <c r="E6668" s="208" t="e">
        <f aca="false">IF(VLOOKUP(S6668,'DD-Lookup'!$J$6:$L$50,3,FALSE())="Monthly",(YEAR(AC6668)-YEAR(AB6668))*12+MONTH(AC6668)-MONTH(AB6668)+1,(AC6668-AB6668+1))</f>
        <v>#N/A</v>
      </c>
      <c r="F6668" s="239" t="e">
        <f aca="false">E6668*SUM(P6668:Q6668)</f>
        <v>#N/A</v>
      </c>
    </row>
    <row r="6669" customFormat="false" ht="12.75" hidden="false" customHeight="false" outlineLevel="0" collapsed="false">
      <c r="A6669" s="208" t="str">
        <f aca="false">B6669&amp;" "&amp;C6669&amp;" "&amp;D6669</f>
        <v> 0 Financial</v>
      </c>
      <c r="B6669" s="208" t="str">
        <f aca="false">IF((LEFT(N6669,2)="US"),"US","")</f>
        <v/>
      </c>
      <c r="C6669" s="208" t="n">
        <f aca="false">M6669</f>
        <v>0</v>
      </c>
      <c r="D6669" s="208" t="str">
        <f aca="false">IF(ISNUMBER(FIND("Phy",N6669))=TRUE(),"Physical","Financial")</f>
        <v>Financial</v>
      </c>
      <c r="E6669" s="208" t="e">
        <f aca="false">IF(VLOOKUP(S6669,'DD-Lookup'!$J$6:$L$50,3,FALSE())="Monthly",(YEAR(AC6669)-YEAR(AB6669))*12+MONTH(AC6669)-MONTH(AB6669)+1,(AC6669-AB6669+1))</f>
        <v>#N/A</v>
      </c>
      <c r="F6669" s="239" t="e">
        <f aca="false">E6669*SUM(P6669:Q6669)</f>
        <v>#N/A</v>
      </c>
    </row>
    <row r="6670" customFormat="false" ht="12.75" hidden="false" customHeight="false" outlineLevel="0" collapsed="false">
      <c r="A6670" s="208" t="str">
        <f aca="false">B6670&amp;" "&amp;C6670&amp;" "&amp;D6670</f>
        <v> 0 Financial</v>
      </c>
      <c r="B6670" s="208" t="str">
        <f aca="false">IF((LEFT(N6670,2)="US"),"US","")</f>
        <v/>
      </c>
      <c r="C6670" s="208" t="n">
        <f aca="false">M6670</f>
        <v>0</v>
      </c>
      <c r="D6670" s="208" t="str">
        <f aca="false">IF(ISNUMBER(FIND("Phy",N6670))=TRUE(),"Physical","Financial")</f>
        <v>Financial</v>
      </c>
      <c r="E6670" s="208" t="e">
        <f aca="false">IF(VLOOKUP(S6670,'DD-Lookup'!$J$6:$L$50,3,FALSE())="Monthly",(YEAR(AC6670)-YEAR(AB6670))*12+MONTH(AC6670)-MONTH(AB6670)+1,(AC6670-AB6670+1))</f>
        <v>#N/A</v>
      </c>
      <c r="F6670" s="239" t="e">
        <f aca="false">E6670*SUM(P6670:Q6670)</f>
        <v>#N/A</v>
      </c>
    </row>
    <row r="6671" customFormat="false" ht="12.75" hidden="false" customHeight="false" outlineLevel="0" collapsed="false">
      <c r="A6671" s="208" t="str">
        <f aca="false">B6671&amp;" "&amp;C6671&amp;" "&amp;D6671</f>
        <v> 0 Financial</v>
      </c>
      <c r="B6671" s="208" t="str">
        <f aca="false">IF((LEFT(N6671,2)="US"),"US","")</f>
        <v/>
      </c>
      <c r="C6671" s="208" t="n">
        <f aca="false">M6671</f>
        <v>0</v>
      </c>
      <c r="D6671" s="208" t="str">
        <f aca="false">IF(ISNUMBER(FIND("Phy",N6671))=TRUE(),"Physical","Financial")</f>
        <v>Financial</v>
      </c>
      <c r="E6671" s="208" t="e">
        <f aca="false">IF(VLOOKUP(S6671,'DD-Lookup'!$J$6:$L$50,3,FALSE())="Monthly",(YEAR(AC6671)-YEAR(AB6671))*12+MONTH(AC6671)-MONTH(AB6671)+1,(AC6671-AB6671+1))</f>
        <v>#N/A</v>
      </c>
      <c r="F6671" s="239" t="e">
        <f aca="false">E6671*SUM(P6671:Q6671)</f>
        <v>#N/A</v>
      </c>
    </row>
    <row r="6672" customFormat="false" ht="12.75" hidden="false" customHeight="false" outlineLevel="0" collapsed="false">
      <c r="A6672" s="208" t="str">
        <f aca="false">B6672&amp;" "&amp;C6672&amp;" "&amp;D6672</f>
        <v> 0 Financial</v>
      </c>
      <c r="B6672" s="208" t="str">
        <f aca="false">IF((LEFT(N6672,2)="US"),"US","")</f>
        <v/>
      </c>
      <c r="C6672" s="208" t="n">
        <f aca="false">M6672</f>
        <v>0</v>
      </c>
      <c r="D6672" s="208" t="str">
        <f aca="false">IF(ISNUMBER(FIND("Phy",N6672))=TRUE(),"Physical","Financial")</f>
        <v>Financial</v>
      </c>
      <c r="E6672" s="208" t="e">
        <f aca="false">IF(VLOOKUP(S6672,'DD-Lookup'!$J$6:$L$50,3,FALSE())="Monthly",(YEAR(AC6672)-YEAR(AB6672))*12+MONTH(AC6672)-MONTH(AB6672)+1,(AC6672-AB6672+1))</f>
        <v>#N/A</v>
      </c>
      <c r="F6672" s="239" t="e">
        <f aca="false">E6672*SUM(P6672:Q6672)</f>
        <v>#N/A</v>
      </c>
    </row>
    <row r="6673" customFormat="false" ht="12.75" hidden="false" customHeight="false" outlineLevel="0" collapsed="false">
      <c r="A6673" s="208" t="str">
        <f aca="false">B6673&amp;" "&amp;C6673&amp;" "&amp;D6673</f>
        <v> 0 Financial</v>
      </c>
      <c r="B6673" s="208" t="str">
        <f aca="false">IF((LEFT(N6673,2)="US"),"US","")</f>
        <v/>
      </c>
      <c r="C6673" s="208" t="n">
        <f aca="false">M6673</f>
        <v>0</v>
      </c>
      <c r="D6673" s="208" t="str">
        <f aca="false">IF(ISNUMBER(FIND("Phy",N6673))=TRUE(),"Physical","Financial")</f>
        <v>Financial</v>
      </c>
      <c r="E6673" s="208" t="e">
        <f aca="false">IF(VLOOKUP(S6673,'DD-Lookup'!$J$6:$L$50,3,FALSE())="Monthly",(YEAR(AC6673)-YEAR(AB6673))*12+MONTH(AC6673)-MONTH(AB6673)+1,(AC6673-AB6673+1))</f>
        <v>#N/A</v>
      </c>
      <c r="F6673" s="239" t="e">
        <f aca="false">E6673*SUM(P6673:Q6673)</f>
        <v>#N/A</v>
      </c>
    </row>
    <row r="6674" customFormat="false" ht="12.75" hidden="false" customHeight="false" outlineLevel="0" collapsed="false">
      <c r="A6674" s="208" t="str">
        <f aca="false">B6674&amp;" "&amp;C6674&amp;" "&amp;D6674</f>
        <v> 0 Financial</v>
      </c>
      <c r="B6674" s="208" t="str">
        <f aca="false">IF((LEFT(N6674,2)="US"),"US","")</f>
        <v/>
      </c>
      <c r="C6674" s="208" t="n">
        <f aca="false">M6674</f>
        <v>0</v>
      </c>
      <c r="D6674" s="208" t="str">
        <f aca="false">IF(ISNUMBER(FIND("Phy",N6674))=TRUE(),"Physical","Financial")</f>
        <v>Financial</v>
      </c>
      <c r="E6674" s="208" t="e">
        <f aca="false">IF(VLOOKUP(S6674,'DD-Lookup'!$J$6:$L$50,3,FALSE())="Monthly",(YEAR(AC6674)-YEAR(AB6674))*12+MONTH(AC6674)-MONTH(AB6674)+1,(AC6674-AB6674+1))</f>
        <v>#N/A</v>
      </c>
      <c r="F6674" s="239" t="e">
        <f aca="false">E6674*SUM(P6674:Q6674)</f>
        <v>#N/A</v>
      </c>
    </row>
    <row r="6675" customFormat="false" ht="12.75" hidden="false" customHeight="false" outlineLevel="0" collapsed="false">
      <c r="A6675" s="208" t="str">
        <f aca="false">B6675&amp;" "&amp;C6675&amp;" "&amp;D6675</f>
        <v> 0 Financial</v>
      </c>
      <c r="B6675" s="208" t="str">
        <f aca="false">IF((LEFT(N6675,2)="US"),"US","")</f>
        <v/>
      </c>
      <c r="C6675" s="208" t="n">
        <f aca="false">M6675</f>
        <v>0</v>
      </c>
      <c r="D6675" s="208" t="str">
        <f aca="false">IF(ISNUMBER(FIND("Phy",N6675))=TRUE(),"Physical","Financial")</f>
        <v>Financial</v>
      </c>
      <c r="E6675" s="208" t="e">
        <f aca="false">IF(VLOOKUP(S6675,'DD-Lookup'!$J$6:$L$50,3,FALSE())="Monthly",(YEAR(AC6675)-YEAR(AB6675))*12+MONTH(AC6675)-MONTH(AB6675)+1,(AC6675-AB6675+1))</f>
        <v>#N/A</v>
      </c>
      <c r="F6675" s="239" t="e">
        <f aca="false">E6675*SUM(P6675:Q6675)</f>
        <v>#N/A</v>
      </c>
    </row>
    <row r="6676" customFormat="false" ht="12.75" hidden="false" customHeight="false" outlineLevel="0" collapsed="false">
      <c r="A6676" s="208" t="str">
        <f aca="false">B6676&amp;" "&amp;C6676&amp;" "&amp;D6676</f>
        <v> 0 Financial</v>
      </c>
      <c r="B6676" s="208" t="str">
        <f aca="false">IF((LEFT(N6676,2)="US"),"US","")</f>
        <v/>
      </c>
      <c r="C6676" s="208" t="n">
        <f aca="false">M6676</f>
        <v>0</v>
      </c>
      <c r="D6676" s="208" t="str">
        <f aca="false">IF(ISNUMBER(FIND("Phy",N6676))=TRUE(),"Physical","Financial")</f>
        <v>Financial</v>
      </c>
      <c r="E6676" s="208" t="e">
        <f aca="false">IF(VLOOKUP(S6676,'DD-Lookup'!$J$6:$L$50,3,FALSE())="Monthly",(YEAR(AC6676)-YEAR(AB6676))*12+MONTH(AC6676)-MONTH(AB6676)+1,(AC6676-AB6676+1))</f>
        <v>#N/A</v>
      </c>
      <c r="F6676" s="239" t="e">
        <f aca="false">E6676*SUM(P6676:Q6676)</f>
        <v>#N/A</v>
      </c>
    </row>
    <row r="6677" customFormat="false" ht="12.75" hidden="false" customHeight="false" outlineLevel="0" collapsed="false">
      <c r="A6677" s="208" t="str">
        <f aca="false">B6677&amp;" "&amp;C6677&amp;" "&amp;D6677</f>
        <v> 0 Financial</v>
      </c>
      <c r="B6677" s="208" t="str">
        <f aca="false">IF((LEFT(N6677,2)="US"),"US","")</f>
        <v/>
      </c>
      <c r="C6677" s="208" t="n">
        <f aca="false">M6677</f>
        <v>0</v>
      </c>
      <c r="D6677" s="208" t="str">
        <f aca="false">IF(ISNUMBER(FIND("Phy",N6677))=TRUE(),"Physical","Financial")</f>
        <v>Financial</v>
      </c>
      <c r="E6677" s="208" t="e">
        <f aca="false">IF(VLOOKUP(S6677,'DD-Lookup'!$J$6:$L$50,3,FALSE())="Monthly",(YEAR(AC6677)-YEAR(AB6677))*12+MONTH(AC6677)-MONTH(AB6677)+1,(AC6677-AB6677+1))</f>
        <v>#N/A</v>
      </c>
      <c r="F6677" s="239" t="e">
        <f aca="false">E6677*SUM(P6677:Q6677)</f>
        <v>#N/A</v>
      </c>
    </row>
    <row r="6678" customFormat="false" ht="12.75" hidden="false" customHeight="false" outlineLevel="0" collapsed="false">
      <c r="A6678" s="208" t="str">
        <f aca="false">B6678&amp;" "&amp;C6678&amp;" "&amp;D6678</f>
        <v> 0 Financial</v>
      </c>
      <c r="B6678" s="208" t="str">
        <f aca="false">IF((LEFT(N6678,2)="US"),"US","")</f>
        <v/>
      </c>
      <c r="C6678" s="208" t="n">
        <f aca="false">M6678</f>
        <v>0</v>
      </c>
      <c r="D6678" s="208" t="str">
        <f aca="false">IF(ISNUMBER(FIND("Phy",N6678))=TRUE(),"Physical","Financial")</f>
        <v>Financial</v>
      </c>
      <c r="E6678" s="208" t="e">
        <f aca="false">IF(VLOOKUP(S6678,'DD-Lookup'!$J$6:$L$50,3,FALSE())="Monthly",(YEAR(AC6678)-YEAR(AB6678))*12+MONTH(AC6678)-MONTH(AB6678)+1,(AC6678-AB6678+1))</f>
        <v>#N/A</v>
      </c>
      <c r="F6678" s="239" t="e">
        <f aca="false">E6678*SUM(P6678:Q6678)</f>
        <v>#N/A</v>
      </c>
    </row>
    <row r="6679" customFormat="false" ht="12.75" hidden="false" customHeight="false" outlineLevel="0" collapsed="false">
      <c r="A6679" s="208" t="str">
        <f aca="false">B6679&amp;" "&amp;C6679&amp;" "&amp;D6679</f>
        <v> 0 Financial</v>
      </c>
      <c r="B6679" s="208" t="str">
        <f aca="false">IF((LEFT(N6679,2)="US"),"US","")</f>
        <v/>
      </c>
      <c r="C6679" s="208" t="n">
        <f aca="false">M6679</f>
        <v>0</v>
      </c>
      <c r="D6679" s="208" t="str">
        <f aca="false">IF(ISNUMBER(FIND("Phy",N6679))=TRUE(),"Physical","Financial")</f>
        <v>Financial</v>
      </c>
      <c r="E6679" s="208" t="e">
        <f aca="false">IF(VLOOKUP(S6679,'DD-Lookup'!$J$6:$L$50,3,FALSE())="Monthly",(YEAR(AC6679)-YEAR(AB6679))*12+MONTH(AC6679)-MONTH(AB6679)+1,(AC6679-AB6679+1))</f>
        <v>#N/A</v>
      </c>
      <c r="F6679" s="239" t="e">
        <f aca="false">E6679*SUM(P6679:Q6679)</f>
        <v>#N/A</v>
      </c>
    </row>
    <row r="6680" customFormat="false" ht="12.75" hidden="false" customHeight="false" outlineLevel="0" collapsed="false">
      <c r="A6680" s="208" t="str">
        <f aca="false">B6680&amp;" "&amp;C6680&amp;" "&amp;D6680</f>
        <v> 0 Financial</v>
      </c>
      <c r="B6680" s="208" t="str">
        <f aca="false">IF((LEFT(N6680,2)="US"),"US","")</f>
        <v/>
      </c>
      <c r="C6680" s="208" t="n">
        <f aca="false">M6680</f>
        <v>0</v>
      </c>
      <c r="D6680" s="208" t="str">
        <f aca="false">IF(ISNUMBER(FIND("Phy",N6680))=TRUE(),"Physical","Financial")</f>
        <v>Financial</v>
      </c>
      <c r="E6680" s="208" t="e">
        <f aca="false">IF(VLOOKUP(S6680,'DD-Lookup'!$J$6:$L$50,3,FALSE())="Monthly",(YEAR(AC6680)-YEAR(AB6680))*12+MONTH(AC6680)-MONTH(AB6680)+1,(AC6680-AB6680+1))</f>
        <v>#N/A</v>
      </c>
      <c r="F6680" s="239" t="e">
        <f aca="false">E6680*SUM(P6680:Q6680)</f>
        <v>#N/A</v>
      </c>
    </row>
    <row r="6681" customFormat="false" ht="12.75" hidden="false" customHeight="false" outlineLevel="0" collapsed="false">
      <c r="A6681" s="208" t="str">
        <f aca="false">B6681&amp;" "&amp;C6681&amp;" "&amp;D6681</f>
        <v> 0 Financial</v>
      </c>
      <c r="B6681" s="208" t="str">
        <f aca="false">IF((LEFT(N6681,2)="US"),"US","")</f>
        <v/>
      </c>
      <c r="C6681" s="208" t="n">
        <f aca="false">M6681</f>
        <v>0</v>
      </c>
      <c r="D6681" s="208" t="str">
        <f aca="false">IF(ISNUMBER(FIND("Phy",N6681))=TRUE(),"Physical","Financial")</f>
        <v>Financial</v>
      </c>
      <c r="E6681" s="208" t="e">
        <f aca="false">IF(VLOOKUP(S6681,'DD-Lookup'!$J$6:$L$50,3,FALSE())="Monthly",(YEAR(AC6681)-YEAR(AB6681))*12+MONTH(AC6681)-MONTH(AB6681)+1,(AC6681-AB6681+1))</f>
        <v>#N/A</v>
      </c>
      <c r="F6681" s="239" t="e">
        <f aca="false">E6681*SUM(P6681:Q6681)</f>
        <v>#N/A</v>
      </c>
    </row>
    <row r="6682" customFormat="false" ht="12.75" hidden="false" customHeight="false" outlineLevel="0" collapsed="false">
      <c r="A6682" s="208" t="str">
        <f aca="false">B6682&amp;" "&amp;C6682&amp;" "&amp;D6682</f>
        <v> 0 Financial</v>
      </c>
      <c r="B6682" s="208" t="str">
        <f aca="false">IF((LEFT(N6682,2)="US"),"US","")</f>
        <v/>
      </c>
      <c r="C6682" s="208" t="n">
        <f aca="false">M6682</f>
        <v>0</v>
      </c>
      <c r="D6682" s="208" t="str">
        <f aca="false">IF(ISNUMBER(FIND("Phy",N6682))=TRUE(),"Physical","Financial")</f>
        <v>Financial</v>
      </c>
      <c r="E6682" s="208" t="e">
        <f aca="false">IF(VLOOKUP(S6682,'DD-Lookup'!$J$6:$L$50,3,FALSE())="Monthly",(YEAR(AC6682)-YEAR(AB6682))*12+MONTH(AC6682)-MONTH(AB6682)+1,(AC6682-AB6682+1))</f>
        <v>#N/A</v>
      </c>
      <c r="F6682" s="239" t="e">
        <f aca="false">E6682*SUM(P6682:Q6682)</f>
        <v>#N/A</v>
      </c>
    </row>
    <row r="6683" customFormat="false" ht="12.75" hidden="false" customHeight="false" outlineLevel="0" collapsed="false">
      <c r="A6683" s="208" t="str">
        <f aca="false">B6683&amp;" "&amp;C6683&amp;" "&amp;D6683</f>
        <v> 0 Financial</v>
      </c>
      <c r="B6683" s="208" t="str">
        <f aca="false">IF((LEFT(N6683,2)="US"),"US","")</f>
        <v/>
      </c>
      <c r="C6683" s="208" t="n">
        <f aca="false">M6683</f>
        <v>0</v>
      </c>
      <c r="D6683" s="208" t="str">
        <f aca="false">IF(ISNUMBER(FIND("Phy",N6683))=TRUE(),"Physical","Financial")</f>
        <v>Financial</v>
      </c>
      <c r="E6683" s="208" t="e">
        <f aca="false">IF(VLOOKUP(S6683,'DD-Lookup'!$J$6:$L$50,3,FALSE())="Monthly",(YEAR(AC6683)-YEAR(AB6683))*12+MONTH(AC6683)-MONTH(AB6683)+1,(AC6683-AB6683+1))</f>
        <v>#N/A</v>
      </c>
      <c r="F6683" s="239" t="e">
        <f aca="false">E6683*SUM(P6683:Q6683)</f>
        <v>#N/A</v>
      </c>
    </row>
    <row r="6684" customFormat="false" ht="12.75" hidden="false" customHeight="false" outlineLevel="0" collapsed="false">
      <c r="A6684" s="208" t="str">
        <f aca="false">B6684&amp;" "&amp;C6684&amp;" "&amp;D6684</f>
        <v> 0 Financial</v>
      </c>
      <c r="B6684" s="208" t="str">
        <f aca="false">IF((LEFT(N6684,2)="US"),"US","")</f>
        <v/>
      </c>
      <c r="C6684" s="208" t="n">
        <f aca="false">M6684</f>
        <v>0</v>
      </c>
      <c r="D6684" s="208" t="str">
        <f aca="false">IF(ISNUMBER(FIND("Phy",N6684))=TRUE(),"Physical","Financial")</f>
        <v>Financial</v>
      </c>
      <c r="E6684" s="208" t="e">
        <f aca="false">IF(VLOOKUP(S6684,'DD-Lookup'!$J$6:$L$50,3,FALSE())="Monthly",(YEAR(AC6684)-YEAR(AB6684))*12+MONTH(AC6684)-MONTH(AB6684)+1,(AC6684-AB6684+1))</f>
        <v>#N/A</v>
      </c>
      <c r="F6684" s="239" t="e">
        <f aca="false">E6684*SUM(P6684:Q6684)</f>
        <v>#N/A</v>
      </c>
    </row>
    <row r="6685" customFormat="false" ht="12.75" hidden="false" customHeight="false" outlineLevel="0" collapsed="false">
      <c r="A6685" s="208" t="str">
        <f aca="false">B6685&amp;" "&amp;C6685&amp;" "&amp;D6685</f>
        <v> 0 Financial</v>
      </c>
      <c r="B6685" s="208" t="str">
        <f aca="false">IF((LEFT(N6685,2)="US"),"US","")</f>
        <v/>
      </c>
      <c r="C6685" s="208" t="n">
        <f aca="false">M6685</f>
        <v>0</v>
      </c>
      <c r="D6685" s="208" t="str">
        <f aca="false">IF(ISNUMBER(FIND("Phy",N6685))=TRUE(),"Physical","Financial")</f>
        <v>Financial</v>
      </c>
      <c r="E6685" s="208" t="e">
        <f aca="false">IF(VLOOKUP(S6685,'DD-Lookup'!$J$6:$L$50,3,FALSE())="Monthly",(YEAR(AC6685)-YEAR(AB6685))*12+MONTH(AC6685)-MONTH(AB6685)+1,(AC6685-AB6685+1))</f>
        <v>#N/A</v>
      </c>
      <c r="F6685" s="239" t="e">
        <f aca="false">E6685*SUM(P6685:Q6685)</f>
        <v>#N/A</v>
      </c>
    </row>
    <row r="6686" customFormat="false" ht="12.75" hidden="false" customHeight="false" outlineLevel="0" collapsed="false">
      <c r="A6686" s="208" t="str">
        <f aca="false">B6686&amp;" "&amp;C6686&amp;" "&amp;D6686</f>
        <v> 0 Financial</v>
      </c>
      <c r="B6686" s="208" t="str">
        <f aca="false">IF((LEFT(N6686,2)="US"),"US","")</f>
        <v/>
      </c>
      <c r="C6686" s="208" t="n">
        <f aca="false">M6686</f>
        <v>0</v>
      </c>
      <c r="D6686" s="208" t="str">
        <f aca="false">IF(ISNUMBER(FIND("Phy",N6686))=TRUE(),"Physical","Financial")</f>
        <v>Financial</v>
      </c>
      <c r="E6686" s="208" t="e">
        <f aca="false">IF(VLOOKUP(S6686,'DD-Lookup'!$J$6:$L$50,3,FALSE())="Monthly",(YEAR(AC6686)-YEAR(AB6686))*12+MONTH(AC6686)-MONTH(AB6686)+1,(AC6686-AB6686+1))</f>
        <v>#N/A</v>
      </c>
      <c r="F6686" s="239" t="e">
        <f aca="false">E6686*SUM(P6686:Q6686)</f>
        <v>#N/A</v>
      </c>
    </row>
    <row r="6687" customFormat="false" ht="12.75" hidden="false" customHeight="false" outlineLevel="0" collapsed="false">
      <c r="A6687" s="208" t="str">
        <f aca="false">B6687&amp;" "&amp;C6687&amp;" "&amp;D6687</f>
        <v> 0 Financial</v>
      </c>
      <c r="B6687" s="208" t="str">
        <f aca="false">IF((LEFT(N6687,2)="US"),"US","")</f>
        <v/>
      </c>
      <c r="C6687" s="208" t="n">
        <f aca="false">M6687</f>
        <v>0</v>
      </c>
      <c r="D6687" s="208" t="str">
        <f aca="false">IF(ISNUMBER(FIND("Phy",N6687))=TRUE(),"Physical","Financial")</f>
        <v>Financial</v>
      </c>
      <c r="E6687" s="208" t="e">
        <f aca="false">IF(VLOOKUP(S6687,'DD-Lookup'!$J$6:$L$50,3,FALSE())="Monthly",(YEAR(AC6687)-YEAR(AB6687))*12+MONTH(AC6687)-MONTH(AB6687)+1,(AC6687-AB6687+1))</f>
        <v>#N/A</v>
      </c>
      <c r="F6687" s="239" t="e">
        <f aca="false">E6687*SUM(P6687:Q6687)</f>
        <v>#N/A</v>
      </c>
    </row>
    <row r="6688" customFormat="false" ht="12.75" hidden="false" customHeight="false" outlineLevel="0" collapsed="false">
      <c r="A6688" s="208" t="str">
        <f aca="false">B6688&amp;" "&amp;C6688&amp;" "&amp;D6688</f>
        <v> 0 Financial</v>
      </c>
      <c r="B6688" s="208" t="str">
        <f aca="false">IF((LEFT(N6688,2)="US"),"US","")</f>
        <v/>
      </c>
      <c r="C6688" s="208" t="n">
        <f aca="false">M6688</f>
        <v>0</v>
      </c>
      <c r="D6688" s="208" t="str">
        <f aca="false">IF(ISNUMBER(FIND("Phy",N6688))=TRUE(),"Physical","Financial")</f>
        <v>Financial</v>
      </c>
      <c r="E6688" s="208" t="e">
        <f aca="false">IF(VLOOKUP(S6688,'DD-Lookup'!$J$6:$L$50,3,FALSE())="Monthly",(YEAR(AC6688)-YEAR(AB6688))*12+MONTH(AC6688)-MONTH(AB6688)+1,(AC6688-AB6688+1))</f>
        <v>#N/A</v>
      </c>
      <c r="F6688" s="239" t="e">
        <f aca="false">E6688*SUM(P6688:Q6688)</f>
        <v>#N/A</v>
      </c>
    </row>
    <row r="6689" customFormat="false" ht="12.75" hidden="false" customHeight="false" outlineLevel="0" collapsed="false">
      <c r="A6689" s="208" t="str">
        <f aca="false">B6689&amp;" "&amp;C6689&amp;" "&amp;D6689</f>
        <v> 0 Financial</v>
      </c>
      <c r="B6689" s="208" t="str">
        <f aca="false">IF((LEFT(N6689,2)="US"),"US","")</f>
        <v/>
      </c>
      <c r="C6689" s="208" t="n">
        <f aca="false">M6689</f>
        <v>0</v>
      </c>
      <c r="D6689" s="208" t="str">
        <f aca="false">IF(ISNUMBER(FIND("Phy",N6689))=TRUE(),"Physical","Financial")</f>
        <v>Financial</v>
      </c>
      <c r="E6689" s="208" t="e">
        <f aca="false">IF(VLOOKUP(S6689,'DD-Lookup'!$J$6:$L$50,3,FALSE())="Monthly",(YEAR(AC6689)-YEAR(AB6689))*12+MONTH(AC6689)-MONTH(AB6689)+1,(AC6689-AB6689+1))</f>
        <v>#N/A</v>
      </c>
      <c r="F6689" s="239" t="e">
        <f aca="false">E6689*SUM(P6689:Q6689)</f>
        <v>#N/A</v>
      </c>
    </row>
    <row r="6690" customFormat="false" ht="12.75" hidden="false" customHeight="false" outlineLevel="0" collapsed="false">
      <c r="A6690" s="208" t="str">
        <f aca="false">B6690&amp;" "&amp;C6690&amp;" "&amp;D6690</f>
        <v> 0 Financial</v>
      </c>
      <c r="B6690" s="208" t="str">
        <f aca="false">IF((LEFT(N6690,2)="US"),"US","")</f>
        <v/>
      </c>
      <c r="C6690" s="208" t="n">
        <f aca="false">M6690</f>
        <v>0</v>
      </c>
      <c r="D6690" s="208" t="str">
        <f aca="false">IF(ISNUMBER(FIND("Phy",N6690))=TRUE(),"Physical","Financial")</f>
        <v>Financial</v>
      </c>
      <c r="E6690" s="208" t="e">
        <f aca="false">IF(VLOOKUP(S6690,'DD-Lookup'!$J$6:$L$50,3,FALSE())="Monthly",(YEAR(AC6690)-YEAR(AB6690))*12+MONTH(AC6690)-MONTH(AB6690)+1,(AC6690-AB6690+1))</f>
        <v>#N/A</v>
      </c>
      <c r="F6690" s="239" t="e">
        <f aca="false">E6690*SUM(P6690:Q6690)</f>
        <v>#N/A</v>
      </c>
    </row>
    <row r="6691" customFormat="false" ht="12.75" hidden="false" customHeight="false" outlineLevel="0" collapsed="false">
      <c r="A6691" s="208" t="str">
        <f aca="false">B6691&amp;" "&amp;C6691&amp;" "&amp;D6691</f>
        <v> 0 Financial</v>
      </c>
      <c r="B6691" s="208" t="str">
        <f aca="false">IF((LEFT(N6691,2)="US"),"US","")</f>
        <v/>
      </c>
      <c r="C6691" s="208" t="n">
        <f aca="false">M6691</f>
        <v>0</v>
      </c>
      <c r="D6691" s="208" t="str">
        <f aca="false">IF(ISNUMBER(FIND("Phy",N6691))=TRUE(),"Physical","Financial")</f>
        <v>Financial</v>
      </c>
      <c r="E6691" s="208" t="e">
        <f aca="false">IF(VLOOKUP(S6691,'DD-Lookup'!$J$6:$L$50,3,FALSE())="Monthly",(YEAR(AC6691)-YEAR(AB6691))*12+MONTH(AC6691)-MONTH(AB6691)+1,(AC6691-AB6691+1))</f>
        <v>#N/A</v>
      </c>
      <c r="F6691" s="239" t="e">
        <f aca="false">E6691*SUM(P6691:Q6691)</f>
        <v>#N/A</v>
      </c>
    </row>
    <row r="6692" customFormat="false" ht="12.75" hidden="false" customHeight="false" outlineLevel="0" collapsed="false">
      <c r="A6692" s="208" t="str">
        <f aca="false">B6692&amp;" "&amp;C6692&amp;" "&amp;D6692</f>
        <v> 0 Financial</v>
      </c>
      <c r="B6692" s="208" t="str">
        <f aca="false">IF((LEFT(N6692,2)="US"),"US","")</f>
        <v/>
      </c>
      <c r="C6692" s="208" t="n">
        <f aca="false">M6692</f>
        <v>0</v>
      </c>
      <c r="D6692" s="208" t="str">
        <f aca="false">IF(ISNUMBER(FIND("Phy",N6692))=TRUE(),"Physical","Financial")</f>
        <v>Financial</v>
      </c>
      <c r="E6692" s="208" t="e">
        <f aca="false">IF(VLOOKUP(S6692,'DD-Lookup'!$J$6:$L$50,3,FALSE())="Monthly",(YEAR(AC6692)-YEAR(AB6692))*12+MONTH(AC6692)-MONTH(AB6692)+1,(AC6692-AB6692+1))</f>
        <v>#N/A</v>
      </c>
      <c r="F6692" s="239" t="e">
        <f aca="false">E6692*SUM(P6692:Q6692)</f>
        <v>#N/A</v>
      </c>
    </row>
    <row r="6693" customFormat="false" ht="12.75" hidden="false" customHeight="false" outlineLevel="0" collapsed="false">
      <c r="A6693" s="208" t="str">
        <f aca="false">B6693&amp;" "&amp;C6693&amp;" "&amp;D6693</f>
        <v> 0 Financial</v>
      </c>
      <c r="B6693" s="208" t="str">
        <f aca="false">IF((LEFT(N6693,2)="US"),"US","")</f>
        <v/>
      </c>
      <c r="C6693" s="208" t="n">
        <f aca="false">M6693</f>
        <v>0</v>
      </c>
      <c r="D6693" s="208" t="str">
        <f aca="false">IF(ISNUMBER(FIND("Phy",N6693))=TRUE(),"Physical","Financial")</f>
        <v>Financial</v>
      </c>
      <c r="E6693" s="208" t="e">
        <f aca="false">IF(VLOOKUP(S6693,'DD-Lookup'!$J$6:$L$50,3,FALSE())="Monthly",(YEAR(AC6693)-YEAR(AB6693))*12+MONTH(AC6693)-MONTH(AB6693)+1,(AC6693-AB6693+1))</f>
        <v>#N/A</v>
      </c>
      <c r="F6693" s="239" t="e">
        <f aca="false">E6693*SUM(P6693:Q6693)</f>
        <v>#N/A</v>
      </c>
    </row>
    <row r="6694" customFormat="false" ht="12.75" hidden="false" customHeight="false" outlineLevel="0" collapsed="false">
      <c r="A6694" s="208" t="str">
        <f aca="false">B6694&amp;" "&amp;C6694&amp;" "&amp;D6694</f>
        <v> 0 Financial</v>
      </c>
      <c r="B6694" s="208" t="str">
        <f aca="false">IF((LEFT(N6694,2)="US"),"US","")</f>
        <v/>
      </c>
      <c r="C6694" s="208" t="n">
        <f aca="false">M6694</f>
        <v>0</v>
      </c>
      <c r="D6694" s="208" t="str">
        <f aca="false">IF(ISNUMBER(FIND("Phy",N6694))=TRUE(),"Physical","Financial")</f>
        <v>Financial</v>
      </c>
      <c r="E6694" s="208" t="e">
        <f aca="false">IF(VLOOKUP(S6694,'DD-Lookup'!$J$6:$L$50,3,FALSE())="Monthly",(YEAR(AC6694)-YEAR(AB6694))*12+MONTH(AC6694)-MONTH(AB6694)+1,(AC6694-AB6694+1))</f>
        <v>#N/A</v>
      </c>
      <c r="F6694" s="239" t="e">
        <f aca="false">E6694*SUM(P6694:Q6694)</f>
        <v>#N/A</v>
      </c>
    </row>
    <row r="6695" customFormat="false" ht="12.75" hidden="false" customHeight="false" outlineLevel="0" collapsed="false">
      <c r="A6695" s="208" t="str">
        <f aca="false">B6695&amp;" "&amp;C6695&amp;" "&amp;D6695</f>
        <v> 0 Financial</v>
      </c>
      <c r="B6695" s="208" t="str">
        <f aca="false">IF((LEFT(N6695,2)="US"),"US","")</f>
        <v/>
      </c>
      <c r="C6695" s="208" t="n">
        <f aca="false">M6695</f>
        <v>0</v>
      </c>
      <c r="D6695" s="208" t="str">
        <f aca="false">IF(ISNUMBER(FIND("Phy",N6695))=TRUE(),"Physical","Financial")</f>
        <v>Financial</v>
      </c>
      <c r="E6695" s="208" t="e">
        <f aca="false">IF(VLOOKUP(S6695,'DD-Lookup'!$J$6:$L$50,3,FALSE())="Monthly",(YEAR(AC6695)-YEAR(AB6695))*12+MONTH(AC6695)-MONTH(AB6695)+1,(AC6695-AB6695+1))</f>
        <v>#N/A</v>
      </c>
      <c r="F6695" s="239" t="e">
        <f aca="false">E6695*SUM(P6695:Q6695)</f>
        <v>#N/A</v>
      </c>
    </row>
    <row r="6696" customFormat="false" ht="12.75" hidden="false" customHeight="false" outlineLevel="0" collapsed="false">
      <c r="A6696" s="208" t="str">
        <f aca="false">B6696&amp;" "&amp;C6696&amp;" "&amp;D6696</f>
        <v> 0 Financial</v>
      </c>
      <c r="B6696" s="208" t="str">
        <f aca="false">IF((LEFT(N6696,2)="US"),"US","")</f>
        <v/>
      </c>
      <c r="C6696" s="208" t="n">
        <f aca="false">M6696</f>
        <v>0</v>
      </c>
      <c r="D6696" s="208" t="str">
        <f aca="false">IF(ISNUMBER(FIND("Phy",N6696))=TRUE(),"Physical","Financial")</f>
        <v>Financial</v>
      </c>
      <c r="E6696" s="208" t="e">
        <f aca="false">IF(VLOOKUP(S6696,'DD-Lookup'!$J$6:$L$50,3,FALSE())="Monthly",(YEAR(AC6696)-YEAR(AB6696))*12+MONTH(AC6696)-MONTH(AB6696)+1,(AC6696-AB6696+1))</f>
        <v>#N/A</v>
      </c>
      <c r="F6696" s="239" t="e">
        <f aca="false">E6696*SUM(P6696:Q6696)</f>
        <v>#N/A</v>
      </c>
    </row>
    <row r="6697" customFormat="false" ht="12.75" hidden="false" customHeight="false" outlineLevel="0" collapsed="false">
      <c r="A6697" s="208" t="str">
        <f aca="false">B6697&amp;" "&amp;C6697&amp;" "&amp;D6697</f>
        <v> 0 Financial</v>
      </c>
      <c r="B6697" s="208" t="str">
        <f aca="false">IF((LEFT(N6697,2)="US"),"US","")</f>
        <v/>
      </c>
      <c r="C6697" s="208" t="n">
        <f aca="false">M6697</f>
        <v>0</v>
      </c>
      <c r="D6697" s="208" t="str">
        <f aca="false">IF(ISNUMBER(FIND("Phy",N6697))=TRUE(),"Physical","Financial")</f>
        <v>Financial</v>
      </c>
      <c r="E6697" s="208" t="e">
        <f aca="false">IF(VLOOKUP(S6697,'DD-Lookup'!$J$6:$L$50,3,FALSE())="Monthly",(YEAR(AC6697)-YEAR(AB6697))*12+MONTH(AC6697)-MONTH(AB6697)+1,(AC6697-AB6697+1))</f>
        <v>#N/A</v>
      </c>
      <c r="F6697" s="239" t="e">
        <f aca="false">E6697*SUM(P6697:Q6697)</f>
        <v>#N/A</v>
      </c>
    </row>
    <row r="6698" customFormat="false" ht="12.75" hidden="false" customHeight="false" outlineLevel="0" collapsed="false">
      <c r="A6698" s="208" t="str">
        <f aca="false">B6698&amp;" "&amp;C6698&amp;" "&amp;D6698</f>
        <v> 0 Financial</v>
      </c>
      <c r="B6698" s="208" t="str">
        <f aca="false">IF((LEFT(N6698,2)="US"),"US","")</f>
        <v/>
      </c>
      <c r="C6698" s="208" t="n">
        <f aca="false">M6698</f>
        <v>0</v>
      </c>
      <c r="D6698" s="208" t="str">
        <f aca="false">IF(ISNUMBER(FIND("Phy",N6698))=TRUE(),"Physical","Financial")</f>
        <v>Financial</v>
      </c>
      <c r="E6698" s="208" t="e">
        <f aca="false">IF(VLOOKUP(S6698,'DD-Lookup'!$J$6:$L$50,3,FALSE())="Monthly",(YEAR(AC6698)-YEAR(AB6698))*12+MONTH(AC6698)-MONTH(AB6698)+1,(AC6698-AB6698+1))</f>
        <v>#N/A</v>
      </c>
      <c r="F6698" s="239" t="e">
        <f aca="false">E6698*SUM(P6698:Q6698)</f>
        <v>#N/A</v>
      </c>
    </row>
    <row r="6699" customFormat="false" ht="12.75" hidden="false" customHeight="false" outlineLevel="0" collapsed="false">
      <c r="A6699" s="208" t="str">
        <f aca="false">B6699&amp;" "&amp;C6699&amp;" "&amp;D6699</f>
        <v> 0 Financial</v>
      </c>
      <c r="B6699" s="208" t="str">
        <f aca="false">IF((LEFT(N6699,2)="US"),"US","")</f>
        <v/>
      </c>
      <c r="C6699" s="208" t="n">
        <f aca="false">M6699</f>
        <v>0</v>
      </c>
      <c r="D6699" s="208" t="str">
        <f aca="false">IF(ISNUMBER(FIND("Phy",N6699))=TRUE(),"Physical","Financial")</f>
        <v>Financial</v>
      </c>
      <c r="E6699" s="208" t="e">
        <f aca="false">IF(VLOOKUP(S6699,'DD-Lookup'!$J$6:$L$50,3,FALSE())="Monthly",(YEAR(AC6699)-YEAR(AB6699))*12+MONTH(AC6699)-MONTH(AB6699)+1,(AC6699-AB6699+1))</f>
        <v>#N/A</v>
      </c>
      <c r="F6699" s="239" t="e">
        <f aca="false">E6699*SUM(P6699:Q6699)</f>
        <v>#N/A</v>
      </c>
    </row>
    <row r="6700" customFormat="false" ht="12.75" hidden="false" customHeight="false" outlineLevel="0" collapsed="false">
      <c r="A6700" s="208" t="str">
        <f aca="false">B6700&amp;" "&amp;C6700&amp;" "&amp;D6700</f>
        <v> 0 Financial</v>
      </c>
      <c r="B6700" s="208" t="str">
        <f aca="false">IF((LEFT(N6700,2)="US"),"US","")</f>
        <v/>
      </c>
      <c r="C6700" s="208" t="n">
        <f aca="false">M6700</f>
        <v>0</v>
      </c>
      <c r="D6700" s="208" t="str">
        <f aca="false">IF(ISNUMBER(FIND("Phy",N6700))=TRUE(),"Physical","Financial")</f>
        <v>Financial</v>
      </c>
      <c r="E6700" s="208" t="e">
        <f aca="false">IF(VLOOKUP(S6700,'DD-Lookup'!$J$6:$L$50,3,FALSE())="Monthly",(YEAR(AC6700)-YEAR(AB6700))*12+MONTH(AC6700)-MONTH(AB6700)+1,(AC6700-AB6700+1))</f>
        <v>#N/A</v>
      </c>
      <c r="F6700" s="239" t="e">
        <f aca="false">E6700*SUM(P6700:Q6700)</f>
        <v>#N/A</v>
      </c>
    </row>
    <row r="6701" customFormat="false" ht="12.75" hidden="false" customHeight="false" outlineLevel="0" collapsed="false">
      <c r="A6701" s="208" t="str">
        <f aca="false">B6701&amp;" "&amp;C6701&amp;" "&amp;D6701</f>
        <v> 0 Financial</v>
      </c>
      <c r="B6701" s="208" t="str">
        <f aca="false">IF((LEFT(N6701,2)="US"),"US","")</f>
        <v/>
      </c>
      <c r="C6701" s="208" t="n">
        <f aca="false">M6701</f>
        <v>0</v>
      </c>
      <c r="D6701" s="208" t="str">
        <f aca="false">IF(ISNUMBER(FIND("Phy",N6701))=TRUE(),"Physical","Financial")</f>
        <v>Financial</v>
      </c>
      <c r="E6701" s="208" t="e">
        <f aca="false">IF(VLOOKUP(S6701,'DD-Lookup'!$J$6:$L$50,3,FALSE())="Monthly",(YEAR(AC6701)-YEAR(AB6701))*12+MONTH(AC6701)-MONTH(AB6701)+1,(AC6701-AB6701+1))</f>
        <v>#N/A</v>
      </c>
      <c r="F6701" s="239" t="e">
        <f aca="false">E6701*SUM(P6701:Q6701)</f>
        <v>#N/A</v>
      </c>
    </row>
    <row r="6702" customFormat="false" ht="12.75" hidden="false" customHeight="false" outlineLevel="0" collapsed="false">
      <c r="A6702" s="208" t="str">
        <f aca="false">B6702&amp;" "&amp;C6702&amp;" "&amp;D6702</f>
        <v> 0 Financial</v>
      </c>
      <c r="B6702" s="208" t="str">
        <f aca="false">IF((LEFT(N6702,2)="US"),"US","")</f>
        <v/>
      </c>
      <c r="C6702" s="208" t="n">
        <f aca="false">M6702</f>
        <v>0</v>
      </c>
      <c r="D6702" s="208" t="str">
        <f aca="false">IF(ISNUMBER(FIND("Phy",N6702))=TRUE(),"Physical","Financial")</f>
        <v>Financial</v>
      </c>
      <c r="E6702" s="208" t="e">
        <f aca="false">IF(VLOOKUP(S6702,'DD-Lookup'!$J$6:$L$50,3,FALSE())="Monthly",(YEAR(AC6702)-YEAR(AB6702))*12+MONTH(AC6702)-MONTH(AB6702)+1,(AC6702-AB6702+1))</f>
        <v>#N/A</v>
      </c>
      <c r="F6702" s="239" t="e">
        <f aca="false">E6702*SUM(P6702:Q6702)</f>
        <v>#N/A</v>
      </c>
    </row>
    <row r="6703" customFormat="false" ht="12.75" hidden="false" customHeight="false" outlineLevel="0" collapsed="false">
      <c r="A6703" s="208" t="str">
        <f aca="false">B6703&amp;" "&amp;C6703&amp;" "&amp;D6703</f>
        <v> 0 Financial</v>
      </c>
      <c r="B6703" s="208" t="str">
        <f aca="false">IF((LEFT(N6703,2)="US"),"US","")</f>
        <v/>
      </c>
      <c r="C6703" s="208" t="n">
        <f aca="false">M6703</f>
        <v>0</v>
      </c>
      <c r="D6703" s="208" t="str">
        <f aca="false">IF(ISNUMBER(FIND("Phy",N6703))=TRUE(),"Physical","Financial")</f>
        <v>Financial</v>
      </c>
      <c r="E6703" s="208" t="e">
        <f aca="false">IF(VLOOKUP(S6703,'DD-Lookup'!$J$6:$L$50,3,FALSE())="Monthly",(YEAR(AC6703)-YEAR(AB6703))*12+MONTH(AC6703)-MONTH(AB6703)+1,(AC6703-AB6703+1))</f>
        <v>#N/A</v>
      </c>
      <c r="F6703" s="239" t="e">
        <f aca="false">E6703*SUM(P6703:Q6703)</f>
        <v>#N/A</v>
      </c>
    </row>
    <row r="6704" customFormat="false" ht="12.75" hidden="false" customHeight="false" outlineLevel="0" collapsed="false">
      <c r="A6704" s="208" t="str">
        <f aca="false">B6704&amp;" "&amp;C6704&amp;" "&amp;D6704</f>
        <v> 0 Financial</v>
      </c>
      <c r="B6704" s="208" t="str">
        <f aca="false">IF((LEFT(N6704,2)="US"),"US","")</f>
        <v/>
      </c>
      <c r="C6704" s="208" t="n">
        <f aca="false">M6704</f>
        <v>0</v>
      </c>
      <c r="D6704" s="208" t="str">
        <f aca="false">IF(ISNUMBER(FIND("Phy",N6704))=TRUE(),"Physical","Financial")</f>
        <v>Financial</v>
      </c>
      <c r="E6704" s="208" t="e">
        <f aca="false">IF(VLOOKUP(S6704,'DD-Lookup'!$J$6:$L$50,3,FALSE())="Monthly",(YEAR(AC6704)-YEAR(AB6704))*12+MONTH(AC6704)-MONTH(AB6704)+1,(AC6704-AB6704+1))</f>
        <v>#N/A</v>
      </c>
      <c r="F6704" s="239" t="e">
        <f aca="false">E6704*SUM(P6704:Q6704)</f>
        <v>#N/A</v>
      </c>
    </row>
    <row r="6705" customFormat="false" ht="12.75" hidden="false" customHeight="false" outlineLevel="0" collapsed="false">
      <c r="A6705" s="208" t="str">
        <f aca="false">B6705&amp;" "&amp;C6705&amp;" "&amp;D6705</f>
        <v> 0 Financial</v>
      </c>
      <c r="B6705" s="208" t="str">
        <f aca="false">IF((LEFT(N6705,2)="US"),"US","")</f>
        <v/>
      </c>
      <c r="C6705" s="208" t="n">
        <f aca="false">M6705</f>
        <v>0</v>
      </c>
      <c r="D6705" s="208" t="str">
        <f aca="false">IF(ISNUMBER(FIND("Phy",N6705))=TRUE(),"Physical","Financial")</f>
        <v>Financial</v>
      </c>
      <c r="E6705" s="208" t="e">
        <f aca="false">IF(VLOOKUP(S6705,'DD-Lookup'!$J$6:$L$50,3,FALSE())="Monthly",(YEAR(AC6705)-YEAR(AB6705))*12+MONTH(AC6705)-MONTH(AB6705)+1,(AC6705-AB6705+1))</f>
        <v>#N/A</v>
      </c>
      <c r="F6705" s="239" t="e">
        <f aca="false">E6705*SUM(P6705:Q6705)</f>
        <v>#N/A</v>
      </c>
    </row>
    <row r="6706" customFormat="false" ht="12.75" hidden="false" customHeight="false" outlineLevel="0" collapsed="false">
      <c r="A6706" s="208" t="str">
        <f aca="false">B6706&amp;" "&amp;C6706&amp;" "&amp;D6706</f>
        <v> 0 Financial</v>
      </c>
      <c r="B6706" s="208" t="str">
        <f aca="false">IF((LEFT(N6706,2)="US"),"US","")</f>
        <v/>
      </c>
      <c r="C6706" s="208" t="n">
        <f aca="false">M6706</f>
        <v>0</v>
      </c>
      <c r="D6706" s="208" t="str">
        <f aca="false">IF(ISNUMBER(FIND("Phy",N6706))=TRUE(),"Physical","Financial")</f>
        <v>Financial</v>
      </c>
      <c r="E6706" s="208" t="e">
        <f aca="false">IF(VLOOKUP(S6706,'DD-Lookup'!$J$6:$L$50,3,FALSE())="Monthly",(YEAR(AC6706)-YEAR(AB6706))*12+MONTH(AC6706)-MONTH(AB6706)+1,(AC6706-AB6706+1))</f>
        <v>#N/A</v>
      </c>
      <c r="F6706" s="239" t="e">
        <f aca="false">E6706*SUM(P6706:Q6706)</f>
        <v>#N/A</v>
      </c>
    </row>
    <row r="6707" customFormat="false" ht="12.75" hidden="false" customHeight="false" outlineLevel="0" collapsed="false">
      <c r="A6707" s="208" t="str">
        <f aca="false">B6707&amp;" "&amp;C6707&amp;" "&amp;D6707</f>
        <v> 0 Financial</v>
      </c>
      <c r="B6707" s="208" t="str">
        <f aca="false">IF((LEFT(N6707,2)="US"),"US","")</f>
        <v/>
      </c>
      <c r="C6707" s="208" t="n">
        <f aca="false">M6707</f>
        <v>0</v>
      </c>
      <c r="D6707" s="208" t="str">
        <f aca="false">IF(ISNUMBER(FIND("Phy",N6707))=TRUE(),"Physical","Financial")</f>
        <v>Financial</v>
      </c>
      <c r="E6707" s="208" t="e">
        <f aca="false">IF(VLOOKUP(S6707,'DD-Lookup'!$J$6:$L$50,3,FALSE())="Monthly",(YEAR(AC6707)-YEAR(AB6707))*12+MONTH(AC6707)-MONTH(AB6707)+1,(AC6707-AB6707+1))</f>
        <v>#N/A</v>
      </c>
      <c r="F6707" s="239" t="e">
        <f aca="false">E6707*SUM(P6707:Q6707)</f>
        <v>#N/A</v>
      </c>
    </row>
    <row r="6708" customFormat="false" ht="12.75" hidden="false" customHeight="false" outlineLevel="0" collapsed="false">
      <c r="A6708" s="208" t="str">
        <f aca="false">B6708&amp;" "&amp;C6708&amp;" "&amp;D6708</f>
        <v> 0 Financial</v>
      </c>
      <c r="B6708" s="208" t="str">
        <f aca="false">IF((LEFT(N6708,2)="US"),"US","")</f>
        <v/>
      </c>
      <c r="C6708" s="208" t="n">
        <f aca="false">M6708</f>
        <v>0</v>
      </c>
      <c r="D6708" s="208" t="str">
        <f aca="false">IF(ISNUMBER(FIND("Phy",N6708))=TRUE(),"Physical","Financial")</f>
        <v>Financial</v>
      </c>
      <c r="E6708" s="208" t="e">
        <f aca="false">IF(VLOOKUP(S6708,'DD-Lookup'!$J$6:$L$50,3,FALSE())="Monthly",(YEAR(AC6708)-YEAR(AB6708))*12+MONTH(AC6708)-MONTH(AB6708)+1,(AC6708-AB6708+1))</f>
        <v>#N/A</v>
      </c>
      <c r="F6708" s="239" t="e">
        <f aca="false">E6708*SUM(P6708:Q6708)</f>
        <v>#N/A</v>
      </c>
    </row>
    <row r="6709" customFormat="false" ht="12.75" hidden="false" customHeight="false" outlineLevel="0" collapsed="false">
      <c r="A6709" s="208" t="str">
        <f aca="false">B6709&amp;" "&amp;C6709&amp;" "&amp;D6709</f>
        <v> 0 Financial</v>
      </c>
      <c r="B6709" s="208" t="str">
        <f aca="false">IF((LEFT(N6709,2)="US"),"US","")</f>
        <v/>
      </c>
      <c r="C6709" s="208" t="n">
        <f aca="false">M6709</f>
        <v>0</v>
      </c>
      <c r="D6709" s="208" t="str">
        <f aca="false">IF(ISNUMBER(FIND("Phy",N6709))=TRUE(),"Physical","Financial")</f>
        <v>Financial</v>
      </c>
      <c r="E6709" s="208" t="e">
        <f aca="false">IF(VLOOKUP(S6709,'DD-Lookup'!$J$6:$L$50,3,FALSE())="Monthly",(YEAR(AC6709)-YEAR(AB6709))*12+MONTH(AC6709)-MONTH(AB6709)+1,(AC6709-AB6709+1))</f>
        <v>#N/A</v>
      </c>
      <c r="F6709" s="239" t="e">
        <f aca="false">E6709*SUM(P6709:Q6709)</f>
        <v>#N/A</v>
      </c>
    </row>
    <row r="6710" customFormat="false" ht="12.75" hidden="false" customHeight="false" outlineLevel="0" collapsed="false">
      <c r="A6710" s="208" t="str">
        <f aca="false">B6710&amp;" "&amp;C6710&amp;" "&amp;D6710</f>
        <v> 0 Financial</v>
      </c>
      <c r="B6710" s="208" t="str">
        <f aca="false">IF((LEFT(N6710,2)="US"),"US","")</f>
        <v/>
      </c>
      <c r="C6710" s="208" t="n">
        <f aca="false">M6710</f>
        <v>0</v>
      </c>
      <c r="D6710" s="208" t="str">
        <f aca="false">IF(ISNUMBER(FIND("Phy",N6710))=TRUE(),"Physical","Financial")</f>
        <v>Financial</v>
      </c>
      <c r="E6710" s="208" t="e">
        <f aca="false">IF(VLOOKUP(S6710,'DD-Lookup'!$J$6:$L$50,3,FALSE())="Monthly",(YEAR(AC6710)-YEAR(AB6710))*12+MONTH(AC6710)-MONTH(AB6710)+1,(AC6710-AB6710+1))</f>
        <v>#N/A</v>
      </c>
      <c r="F6710" s="239" t="e">
        <f aca="false">E6710*SUM(P6710:Q6710)</f>
        <v>#N/A</v>
      </c>
    </row>
    <row r="6711" customFormat="false" ht="12.75" hidden="false" customHeight="false" outlineLevel="0" collapsed="false">
      <c r="A6711" s="208" t="str">
        <f aca="false">B6711&amp;" "&amp;C6711&amp;" "&amp;D6711</f>
        <v> 0 Financial</v>
      </c>
      <c r="B6711" s="208" t="str">
        <f aca="false">IF((LEFT(N6711,2)="US"),"US","")</f>
        <v/>
      </c>
      <c r="C6711" s="208" t="n">
        <f aca="false">M6711</f>
        <v>0</v>
      </c>
      <c r="D6711" s="208" t="str">
        <f aca="false">IF(ISNUMBER(FIND("Phy",N6711))=TRUE(),"Physical","Financial")</f>
        <v>Financial</v>
      </c>
      <c r="E6711" s="208" t="e">
        <f aca="false">IF(VLOOKUP(S6711,'DD-Lookup'!$J$6:$L$50,3,FALSE())="Monthly",(YEAR(AC6711)-YEAR(AB6711))*12+MONTH(AC6711)-MONTH(AB6711)+1,(AC6711-AB6711+1))</f>
        <v>#N/A</v>
      </c>
      <c r="F6711" s="239" t="e">
        <f aca="false">E6711*SUM(P6711:Q6711)</f>
        <v>#N/A</v>
      </c>
    </row>
    <row r="6712" customFormat="false" ht="12.75" hidden="false" customHeight="false" outlineLevel="0" collapsed="false">
      <c r="A6712" s="208" t="str">
        <f aca="false">B6712&amp;" "&amp;C6712&amp;" "&amp;D6712</f>
        <v> 0 Financial</v>
      </c>
      <c r="B6712" s="208" t="str">
        <f aca="false">IF((LEFT(N6712,2)="US"),"US","")</f>
        <v/>
      </c>
      <c r="C6712" s="208" t="n">
        <f aca="false">M6712</f>
        <v>0</v>
      </c>
      <c r="D6712" s="208" t="str">
        <f aca="false">IF(ISNUMBER(FIND("Phy",N6712))=TRUE(),"Physical","Financial")</f>
        <v>Financial</v>
      </c>
      <c r="E6712" s="208" t="e">
        <f aca="false">IF(VLOOKUP(S6712,'DD-Lookup'!$J$6:$L$50,3,FALSE())="Monthly",(YEAR(AC6712)-YEAR(AB6712))*12+MONTH(AC6712)-MONTH(AB6712)+1,(AC6712-AB6712+1))</f>
        <v>#N/A</v>
      </c>
      <c r="F6712" s="239" t="e">
        <f aca="false">E6712*SUM(P6712:Q6712)</f>
        <v>#N/A</v>
      </c>
    </row>
    <row r="6713" customFormat="false" ht="12.75" hidden="false" customHeight="false" outlineLevel="0" collapsed="false">
      <c r="A6713" s="208" t="str">
        <f aca="false">B6713&amp;" "&amp;C6713&amp;" "&amp;D6713</f>
        <v> 0 Financial</v>
      </c>
      <c r="B6713" s="208" t="str">
        <f aca="false">IF((LEFT(N6713,2)="US"),"US","")</f>
        <v/>
      </c>
      <c r="C6713" s="208" t="n">
        <f aca="false">M6713</f>
        <v>0</v>
      </c>
      <c r="D6713" s="208" t="str">
        <f aca="false">IF(ISNUMBER(FIND("Phy",N6713))=TRUE(),"Physical","Financial")</f>
        <v>Financial</v>
      </c>
      <c r="E6713" s="208" t="e">
        <f aca="false">IF(VLOOKUP(S6713,'DD-Lookup'!$J$6:$L$50,3,FALSE())="Monthly",(YEAR(AC6713)-YEAR(AB6713))*12+MONTH(AC6713)-MONTH(AB6713)+1,(AC6713-AB6713+1))</f>
        <v>#N/A</v>
      </c>
      <c r="F6713" s="239" t="e">
        <f aca="false">E6713*SUM(P6713:Q6713)</f>
        <v>#N/A</v>
      </c>
    </row>
    <row r="6714" customFormat="false" ht="12.75" hidden="false" customHeight="false" outlineLevel="0" collapsed="false">
      <c r="A6714" s="208" t="str">
        <f aca="false">B6714&amp;" "&amp;C6714&amp;" "&amp;D6714</f>
        <v> 0 Financial</v>
      </c>
      <c r="B6714" s="208" t="str">
        <f aca="false">IF((LEFT(N6714,2)="US"),"US","")</f>
        <v/>
      </c>
      <c r="C6714" s="208" t="n">
        <f aca="false">M6714</f>
        <v>0</v>
      </c>
      <c r="D6714" s="208" t="str">
        <f aca="false">IF(ISNUMBER(FIND("Phy",N6714))=TRUE(),"Physical","Financial")</f>
        <v>Financial</v>
      </c>
      <c r="E6714" s="208" t="e">
        <f aca="false">IF(VLOOKUP(S6714,'DD-Lookup'!$J$6:$L$50,3,FALSE())="Monthly",(YEAR(AC6714)-YEAR(AB6714))*12+MONTH(AC6714)-MONTH(AB6714)+1,(AC6714-AB6714+1))</f>
        <v>#N/A</v>
      </c>
      <c r="F6714" s="239" t="e">
        <f aca="false">E6714*SUM(P6714:Q6714)</f>
        <v>#N/A</v>
      </c>
    </row>
    <row r="6715" customFormat="false" ht="12.75" hidden="false" customHeight="false" outlineLevel="0" collapsed="false">
      <c r="A6715" s="208" t="str">
        <f aca="false">B6715&amp;" "&amp;C6715&amp;" "&amp;D6715</f>
        <v> 0 Financial</v>
      </c>
      <c r="B6715" s="208" t="str">
        <f aca="false">IF((LEFT(N6715,2)="US"),"US","")</f>
        <v/>
      </c>
      <c r="C6715" s="208" t="n">
        <f aca="false">M6715</f>
        <v>0</v>
      </c>
      <c r="D6715" s="208" t="str">
        <f aca="false">IF(ISNUMBER(FIND("Phy",N6715))=TRUE(),"Physical","Financial")</f>
        <v>Financial</v>
      </c>
      <c r="E6715" s="208" t="e">
        <f aca="false">IF(VLOOKUP(S6715,'DD-Lookup'!$J$6:$L$50,3,FALSE())="Monthly",(YEAR(AC6715)-YEAR(AB6715))*12+MONTH(AC6715)-MONTH(AB6715)+1,(AC6715-AB6715+1))</f>
        <v>#N/A</v>
      </c>
      <c r="F6715" s="239" t="e">
        <f aca="false">E6715*SUM(P6715:Q6715)</f>
        <v>#N/A</v>
      </c>
    </row>
    <row r="6716" customFormat="false" ht="12.75" hidden="false" customHeight="false" outlineLevel="0" collapsed="false">
      <c r="A6716" s="208" t="str">
        <f aca="false">B6716&amp;" "&amp;C6716&amp;" "&amp;D6716</f>
        <v> 0 Financial</v>
      </c>
      <c r="B6716" s="208" t="str">
        <f aca="false">IF((LEFT(N6716,2)="US"),"US","")</f>
        <v/>
      </c>
      <c r="C6716" s="208" t="n">
        <f aca="false">M6716</f>
        <v>0</v>
      </c>
      <c r="D6716" s="208" t="str">
        <f aca="false">IF(ISNUMBER(FIND("Phy",N6716))=TRUE(),"Physical","Financial")</f>
        <v>Financial</v>
      </c>
      <c r="E6716" s="208" t="e">
        <f aca="false">IF(VLOOKUP(S6716,'DD-Lookup'!$J$6:$L$50,3,FALSE())="Monthly",(YEAR(AC6716)-YEAR(AB6716))*12+MONTH(AC6716)-MONTH(AB6716)+1,(AC6716-AB6716+1))</f>
        <v>#N/A</v>
      </c>
      <c r="F6716" s="239" t="e">
        <f aca="false">E6716*SUM(P6716:Q6716)</f>
        <v>#N/A</v>
      </c>
    </row>
    <row r="6717" customFormat="false" ht="12.75" hidden="false" customHeight="false" outlineLevel="0" collapsed="false">
      <c r="A6717" s="208" t="str">
        <f aca="false">B6717&amp;" "&amp;C6717&amp;" "&amp;D6717</f>
        <v> 0 Financial</v>
      </c>
      <c r="B6717" s="208" t="str">
        <f aca="false">IF((LEFT(N6717,2)="US"),"US","")</f>
        <v/>
      </c>
      <c r="C6717" s="208" t="n">
        <f aca="false">M6717</f>
        <v>0</v>
      </c>
      <c r="D6717" s="208" t="str">
        <f aca="false">IF(ISNUMBER(FIND("Phy",N6717))=TRUE(),"Physical","Financial")</f>
        <v>Financial</v>
      </c>
      <c r="E6717" s="208" t="e">
        <f aca="false">IF(VLOOKUP(S6717,'DD-Lookup'!$J$6:$L$50,3,FALSE())="Monthly",(YEAR(AC6717)-YEAR(AB6717))*12+MONTH(AC6717)-MONTH(AB6717)+1,(AC6717-AB6717+1))</f>
        <v>#N/A</v>
      </c>
      <c r="F6717" s="239" t="e">
        <f aca="false">E6717*SUM(P6717:Q6717)</f>
        <v>#N/A</v>
      </c>
    </row>
    <row r="6718" customFormat="false" ht="12.75" hidden="false" customHeight="false" outlineLevel="0" collapsed="false">
      <c r="A6718" s="208" t="str">
        <f aca="false">B6718&amp;" "&amp;C6718&amp;" "&amp;D6718</f>
        <v> 0 Financial</v>
      </c>
      <c r="B6718" s="208" t="str">
        <f aca="false">IF((LEFT(N6718,2)="US"),"US","")</f>
        <v/>
      </c>
      <c r="C6718" s="208" t="n">
        <f aca="false">M6718</f>
        <v>0</v>
      </c>
      <c r="D6718" s="208" t="str">
        <f aca="false">IF(ISNUMBER(FIND("Phy",N6718))=TRUE(),"Physical","Financial")</f>
        <v>Financial</v>
      </c>
      <c r="E6718" s="208" t="e">
        <f aca="false">IF(VLOOKUP(S6718,'DD-Lookup'!$J$6:$L$50,3,FALSE())="Monthly",(YEAR(AC6718)-YEAR(AB6718))*12+MONTH(AC6718)-MONTH(AB6718)+1,(AC6718-AB6718+1))</f>
        <v>#N/A</v>
      </c>
      <c r="F6718" s="239" t="e">
        <f aca="false">E6718*SUM(P6718:Q6718)</f>
        <v>#N/A</v>
      </c>
    </row>
    <row r="6719" customFormat="false" ht="12.75" hidden="false" customHeight="false" outlineLevel="0" collapsed="false">
      <c r="A6719" s="208" t="str">
        <f aca="false">B6719&amp;" "&amp;C6719&amp;" "&amp;D6719</f>
        <v> 0 Financial</v>
      </c>
      <c r="B6719" s="208" t="str">
        <f aca="false">IF((LEFT(N6719,2)="US"),"US","")</f>
        <v/>
      </c>
      <c r="C6719" s="208" t="n">
        <f aca="false">M6719</f>
        <v>0</v>
      </c>
      <c r="D6719" s="208" t="str">
        <f aca="false">IF(ISNUMBER(FIND("Phy",N6719))=TRUE(),"Physical","Financial")</f>
        <v>Financial</v>
      </c>
      <c r="E6719" s="208" t="e">
        <f aca="false">IF(VLOOKUP(S6719,'DD-Lookup'!$J$6:$L$50,3,FALSE())="Monthly",(YEAR(AC6719)-YEAR(AB6719))*12+MONTH(AC6719)-MONTH(AB6719)+1,(AC6719-AB6719+1))</f>
        <v>#N/A</v>
      </c>
      <c r="F6719" s="239" t="e">
        <f aca="false">E6719*SUM(P6719:Q6719)</f>
        <v>#N/A</v>
      </c>
    </row>
    <row r="6720" customFormat="false" ht="12.75" hidden="false" customHeight="false" outlineLevel="0" collapsed="false">
      <c r="A6720" s="208" t="str">
        <f aca="false">B6720&amp;" "&amp;C6720&amp;" "&amp;D6720</f>
        <v> 0 Financial</v>
      </c>
      <c r="B6720" s="208" t="str">
        <f aca="false">IF((LEFT(N6720,2)="US"),"US","")</f>
        <v/>
      </c>
      <c r="C6720" s="208" t="n">
        <f aca="false">M6720</f>
        <v>0</v>
      </c>
      <c r="D6720" s="208" t="str">
        <f aca="false">IF(ISNUMBER(FIND("Phy",N6720))=TRUE(),"Physical","Financial")</f>
        <v>Financial</v>
      </c>
      <c r="E6720" s="208" t="e">
        <f aca="false">IF(VLOOKUP(S6720,'DD-Lookup'!$J$6:$L$50,3,FALSE())="Monthly",(YEAR(AC6720)-YEAR(AB6720))*12+MONTH(AC6720)-MONTH(AB6720)+1,(AC6720-AB6720+1))</f>
        <v>#N/A</v>
      </c>
      <c r="F6720" s="239" t="e">
        <f aca="false">E6720*SUM(P6720:Q6720)</f>
        <v>#N/A</v>
      </c>
    </row>
    <row r="6721" customFormat="false" ht="12.75" hidden="false" customHeight="false" outlineLevel="0" collapsed="false">
      <c r="A6721" s="208" t="str">
        <f aca="false">B6721&amp;" "&amp;C6721&amp;" "&amp;D6721</f>
        <v> 0 Financial</v>
      </c>
      <c r="B6721" s="208" t="str">
        <f aca="false">IF((LEFT(N6721,2)="US"),"US","")</f>
        <v/>
      </c>
      <c r="C6721" s="208" t="n">
        <f aca="false">M6721</f>
        <v>0</v>
      </c>
      <c r="D6721" s="208" t="str">
        <f aca="false">IF(ISNUMBER(FIND("Phy",N6721))=TRUE(),"Physical","Financial")</f>
        <v>Financial</v>
      </c>
      <c r="E6721" s="208" t="e">
        <f aca="false">IF(VLOOKUP(S6721,'DD-Lookup'!$J$6:$L$50,3,FALSE())="Monthly",(YEAR(AC6721)-YEAR(AB6721))*12+MONTH(AC6721)-MONTH(AB6721)+1,(AC6721-AB6721+1))</f>
        <v>#N/A</v>
      </c>
      <c r="F6721" s="239" t="e">
        <f aca="false">E6721*SUM(P6721:Q6721)</f>
        <v>#N/A</v>
      </c>
    </row>
    <row r="6722" customFormat="false" ht="12.75" hidden="false" customHeight="false" outlineLevel="0" collapsed="false">
      <c r="A6722" s="208" t="str">
        <f aca="false">B6722&amp;" "&amp;C6722&amp;" "&amp;D6722</f>
        <v> 0 Financial</v>
      </c>
      <c r="B6722" s="208" t="str">
        <f aca="false">IF((LEFT(N6722,2)="US"),"US","")</f>
        <v/>
      </c>
      <c r="C6722" s="208" t="n">
        <f aca="false">M6722</f>
        <v>0</v>
      </c>
      <c r="D6722" s="208" t="str">
        <f aca="false">IF(ISNUMBER(FIND("Phy",N6722))=TRUE(),"Physical","Financial")</f>
        <v>Financial</v>
      </c>
      <c r="E6722" s="208" t="e">
        <f aca="false">IF(VLOOKUP(S6722,'DD-Lookup'!$J$6:$L$50,3,FALSE())="Monthly",(YEAR(AC6722)-YEAR(AB6722))*12+MONTH(AC6722)-MONTH(AB6722)+1,(AC6722-AB6722+1))</f>
        <v>#N/A</v>
      </c>
      <c r="F6722" s="239" t="e">
        <f aca="false">E6722*SUM(P6722:Q6722)</f>
        <v>#N/A</v>
      </c>
    </row>
    <row r="6723" customFormat="false" ht="12.75" hidden="false" customHeight="false" outlineLevel="0" collapsed="false">
      <c r="A6723" s="208" t="str">
        <f aca="false">B6723&amp;" "&amp;C6723&amp;" "&amp;D6723</f>
        <v> 0 Financial</v>
      </c>
      <c r="B6723" s="208" t="str">
        <f aca="false">IF((LEFT(N6723,2)="US"),"US","")</f>
        <v/>
      </c>
      <c r="C6723" s="208" t="n">
        <f aca="false">M6723</f>
        <v>0</v>
      </c>
      <c r="D6723" s="208" t="str">
        <f aca="false">IF(ISNUMBER(FIND("Phy",N6723))=TRUE(),"Physical","Financial")</f>
        <v>Financial</v>
      </c>
      <c r="E6723" s="208" t="e">
        <f aca="false">IF(VLOOKUP(S6723,'DD-Lookup'!$J$6:$L$50,3,FALSE())="Monthly",(YEAR(AC6723)-YEAR(AB6723))*12+MONTH(AC6723)-MONTH(AB6723)+1,(AC6723-AB6723+1))</f>
        <v>#N/A</v>
      </c>
      <c r="F6723" s="239" t="e">
        <f aca="false">E6723*SUM(P6723:Q6723)</f>
        <v>#N/A</v>
      </c>
    </row>
    <row r="6724" customFormat="false" ht="12.75" hidden="false" customHeight="false" outlineLevel="0" collapsed="false">
      <c r="A6724" s="208" t="str">
        <f aca="false">B6724&amp;" "&amp;C6724&amp;" "&amp;D6724</f>
        <v> 0 Financial</v>
      </c>
      <c r="B6724" s="208" t="str">
        <f aca="false">IF((LEFT(N6724,2)="US"),"US","")</f>
        <v/>
      </c>
      <c r="C6724" s="208" t="n">
        <f aca="false">M6724</f>
        <v>0</v>
      </c>
      <c r="D6724" s="208" t="str">
        <f aca="false">IF(ISNUMBER(FIND("Phy",N6724))=TRUE(),"Physical","Financial")</f>
        <v>Financial</v>
      </c>
      <c r="E6724" s="208" t="e">
        <f aca="false">IF(VLOOKUP(S6724,'DD-Lookup'!$J$6:$L$50,3,FALSE())="Monthly",(YEAR(AC6724)-YEAR(AB6724))*12+MONTH(AC6724)-MONTH(AB6724)+1,(AC6724-AB6724+1))</f>
        <v>#N/A</v>
      </c>
      <c r="F6724" s="239" t="e">
        <f aca="false">E6724*SUM(P6724:Q6724)</f>
        <v>#N/A</v>
      </c>
    </row>
    <row r="6725" customFormat="false" ht="12.75" hidden="false" customHeight="false" outlineLevel="0" collapsed="false">
      <c r="A6725" s="208" t="str">
        <f aca="false">B6725&amp;" "&amp;C6725&amp;" "&amp;D6725</f>
        <v> 0 Financial</v>
      </c>
      <c r="B6725" s="208" t="str">
        <f aca="false">IF((LEFT(N6725,2)="US"),"US","")</f>
        <v/>
      </c>
      <c r="C6725" s="208" t="n">
        <f aca="false">M6725</f>
        <v>0</v>
      </c>
      <c r="D6725" s="208" t="str">
        <f aca="false">IF(ISNUMBER(FIND("Phy",N6725))=TRUE(),"Physical","Financial")</f>
        <v>Financial</v>
      </c>
      <c r="E6725" s="208" t="e">
        <f aca="false">IF(VLOOKUP(S6725,'DD-Lookup'!$J$6:$L$50,3,FALSE())="Monthly",(YEAR(AC6725)-YEAR(AB6725))*12+MONTH(AC6725)-MONTH(AB6725)+1,(AC6725-AB6725+1))</f>
        <v>#N/A</v>
      </c>
      <c r="F6725" s="239" t="e">
        <f aca="false">E6725*SUM(P6725:Q6725)</f>
        <v>#N/A</v>
      </c>
    </row>
    <row r="6726" customFormat="false" ht="12.75" hidden="false" customHeight="false" outlineLevel="0" collapsed="false">
      <c r="A6726" s="208" t="str">
        <f aca="false">B6726&amp;" "&amp;C6726&amp;" "&amp;D6726</f>
        <v> 0 Financial</v>
      </c>
      <c r="B6726" s="208" t="str">
        <f aca="false">IF((LEFT(N6726,2)="US"),"US","")</f>
        <v/>
      </c>
      <c r="C6726" s="208" t="n">
        <f aca="false">M6726</f>
        <v>0</v>
      </c>
      <c r="D6726" s="208" t="str">
        <f aca="false">IF(ISNUMBER(FIND("Phy",N6726))=TRUE(),"Physical","Financial")</f>
        <v>Financial</v>
      </c>
      <c r="E6726" s="208" t="e">
        <f aca="false">IF(VLOOKUP(S6726,'DD-Lookup'!$J$6:$L$50,3,FALSE())="Monthly",(YEAR(AC6726)-YEAR(AB6726))*12+MONTH(AC6726)-MONTH(AB6726)+1,(AC6726-AB6726+1))</f>
        <v>#N/A</v>
      </c>
      <c r="F6726" s="239" t="e">
        <f aca="false">E6726*SUM(P6726:Q6726)</f>
        <v>#N/A</v>
      </c>
    </row>
    <row r="6727" customFormat="false" ht="12.75" hidden="false" customHeight="false" outlineLevel="0" collapsed="false">
      <c r="A6727" s="208" t="str">
        <f aca="false">B6727&amp;" "&amp;C6727&amp;" "&amp;D6727</f>
        <v> 0 Financial</v>
      </c>
      <c r="B6727" s="208" t="str">
        <f aca="false">IF((LEFT(N6727,2)="US"),"US","")</f>
        <v/>
      </c>
      <c r="C6727" s="208" t="n">
        <f aca="false">M6727</f>
        <v>0</v>
      </c>
      <c r="D6727" s="208" t="str">
        <f aca="false">IF(ISNUMBER(FIND("Phy",N6727))=TRUE(),"Physical","Financial")</f>
        <v>Financial</v>
      </c>
      <c r="E6727" s="208" t="e">
        <f aca="false">IF(VLOOKUP(S6727,'DD-Lookup'!$J$6:$L$50,3,FALSE())="Monthly",(YEAR(AC6727)-YEAR(AB6727))*12+MONTH(AC6727)-MONTH(AB6727)+1,(AC6727-AB6727+1))</f>
        <v>#N/A</v>
      </c>
      <c r="F6727" s="239" t="e">
        <f aca="false">E6727*SUM(P6727:Q6727)</f>
        <v>#N/A</v>
      </c>
    </row>
    <row r="6728" customFormat="false" ht="12.75" hidden="false" customHeight="false" outlineLevel="0" collapsed="false">
      <c r="A6728" s="208" t="str">
        <f aca="false">B6728&amp;" "&amp;C6728&amp;" "&amp;D6728</f>
        <v> 0 Financial</v>
      </c>
      <c r="B6728" s="208" t="str">
        <f aca="false">IF((LEFT(N6728,2)="US"),"US","")</f>
        <v/>
      </c>
      <c r="C6728" s="208" t="n">
        <f aca="false">M6728</f>
        <v>0</v>
      </c>
      <c r="D6728" s="208" t="str">
        <f aca="false">IF(ISNUMBER(FIND("Phy",N6728))=TRUE(),"Physical","Financial")</f>
        <v>Financial</v>
      </c>
      <c r="E6728" s="208" t="e">
        <f aca="false">IF(VLOOKUP(S6728,'DD-Lookup'!$J$6:$L$50,3,FALSE())="Monthly",(YEAR(AC6728)-YEAR(AB6728))*12+MONTH(AC6728)-MONTH(AB6728)+1,(AC6728-AB6728+1))</f>
        <v>#N/A</v>
      </c>
      <c r="F6728" s="239" t="e">
        <f aca="false">E6728*SUM(P6728:Q6728)</f>
        <v>#N/A</v>
      </c>
    </row>
    <row r="6729" customFormat="false" ht="12.75" hidden="false" customHeight="false" outlineLevel="0" collapsed="false">
      <c r="A6729" s="208" t="str">
        <f aca="false">B6729&amp;" "&amp;C6729&amp;" "&amp;D6729</f>
        <v> 0 Financial</v>
      </c>
      <c r="B6729" s="208" t="str">
        <f aca="false">IF((LEFT(N6729,2)="US"),"US","")</f>
        <v/>
      </c>
      <c r="C6729" s="208" t="n">
        <f aca="false">M6729</f>
        <v>0</v>
      </c>
      <c r="D6729" s="208" t="str">
        <f aca="false">IF(ISNUMBER(FIND("Phy",N6729))=TRUE(),"Physical","Financial")</f>
        <v>Financial</v>
      </c>
      <c r="E6729" s="208" t="e">
        <f aca="false">IF(VLOOKUP(S6729,'DD-Lookup'!$J$6:$L$50,3,FALSE())="Monthly",(YEAR(AC6729)-YEAR(AB6729))*12+MONTH(AC6729)-MONTH(AB6729)+1,(AC6729-AB6729+1))</f>
        <v>#N/A</v>
      </c>
      <c r="F6729" s="239" t="e">
        <f aca="false">E6729*SUM(P6729:Q6729)</f>
        <v>#N/A</v>
      </c>
    </row>
    <row r="6730" customFormat="false" ht="12.75" hidden="false" customHeight="false" outlineLevel="0" collapsed="false">
      <c r="A6730" s="208" t="str">
        <f aca="false">B6730&amp;" "&amp;C6730&amp;" "&amp;D6730</f>
        <v> 0 Financial</v>
      </c>
      <c r="B6730" s="208" t="str">
        <f aca="false">IF((LEFT(N6730,2)="US"),"US","")</f>
        <v/>
      </c>
      <c r="C6730" s="208" t="n">
        <f aca="false">M6730</f>
        <v>0</v>
      </c>
      <c r="D6730" s="208" t="str">
        <f aca="false">IF(ISNUMBER(FIND("Phy",N6730))=TRUE(),"Physical","Financial")</f>
        <v>Financial</v>
      </c>
      <c r="E6730" s="208" t="e">
        <f aca="false">IF(VLOOKUP(S6730,'DD-Lookup'!$J$6:$L$50,3,FALSE())="Monthly",(YEAR(AC6730)-YEAR(AB6730))*12+MONTH(AC6730)-MONTH(AB6730)+1,(AC6730-AB6730+1))</f>
        <v>#N/A</v>
      </c>
      <c r="F6730" s="239" t="e">
        <f aca="false">E6730*SUM(P6730:Q6730)</f>
        <v>#N/A</v>
      </c>
    </row>
    <row r="6731" customFormat="false" ht="12.75" hidden="false" customHeight="false" outlineLevel="0" collapsed="false">
      <c r="A6731" s="208" t="str">
        <f aca="false">B6731&amp;" "&amp;C6731&amp;" "&amp;D6731</f>
        <v> 0 Financial</v>
      </c>
      <c r="B6731" s="208" t="str">
        <f aca="false">IF((LEFT(N6731,2)="US"),"US","")</f>
        <v/>
      </c>
      <c r="C6731" s="208" t="n">
        <f aca="false">M6731</f>
        <v>0</v>
      </c>
      <c r="D6731" s="208" t="str">
        <f aca="false">IF(ISNUMBER(FIND("Phy",N6731))=TRUE(),"Physical","Financial")</f>
        <v>Financial</v>
      </c>
      <c r="E6731" s="208" t="e">
        <f aca="false">IF(VLOOKUP(S6731,'DD-Lookup'!$J$6:$L$50,3,FALSE())="Monthly",(YEAR(AC6731)-YEAR(AB6731))*12+MONTH(AC6731)-MONTH(AB6731)+1,(AC6731-AB6731+1))</f>
        <v>#N/A</v>
      </c>
      <c r="F6731" s="239" t="e">
        <f aca="false">E6731*SUM(P6731:Q6731)</f>
        <v>#N/A</v>
      </c>
    </row>
    <row r="6732" customFormat="false" ht="12.75" hidden="false" customHeight="false" outlineLevel="0" collapsed="false">
      <c r="A6732" s="208" t="str">
        <f aca="false">B6732&amp;" "&amp;C6732&amp;" "&amp;D6732</f>
        <v> 0 Financial</v>
      </c>
      <c r="B6732" s="208" t="str">
        <f aca="false">IF((LEFT(N6732,2)="US"),"US","")</f>
        <v/>
      </c>
      <c r="C6732" s="208" t="n">
        <f aca="false">M6732</f>
        <v>0</v>
      </c>
      <c r="D6732" s="208" t="str">
        <f aca="false">IF(ISNUMBER(FIND("Phy",N6732))=TRUE(),"Physical","Financial")</f>
        <v>Financial</v>
      </c>
      <c r="E6732" s="208" t="e">
        <f aca="false">IF(VLOOKUP(S6732,'DD-Lookup'!$J$6:$L$50,3,FALSE())="Monthly",(YEAR(AC6732)-YEAR(AB6732))*12+MONTH(AC6732)-MONTH(AB6732)+1,(AC6732-AB6732+1))</f>
        <v>#N/A</v>
      </c>
      <c r="F6732" s="239" t="e">
        <f aca="false">E6732*SUM(P6732:Q6732)</f>
        <v>#N/A</v>
      </c>
    </row>
    <row r="6733" customFormat="false" ht="12.75" hidden="false" customHeight="false" outlineLevel="0" collapsed="false">
      <c r="A6733" s="208" t="str">
        <f aca="false">B6733&amp;" "&amp;C6733&amp;" "&amp;D6733</f>
        <v> 0 Financial</v>
      </c>
      <c r="B6733" s="208" t="str">
        <f aca="false">IF((LEFT(N6733,2)="US"),"US","")</f>
        <v/>
      </c>
      <c r="C6733" s="208" t="n">
        <f aca="false">M6733</f>
        <v>0</v>
      </c>
      <c r="D6733" s="208" t="str">
        <f aca="false">IF(ISNUMBER(FIND("Phy",N6733))=TRUE(),"Physical","Financial")</f>
        <v>Financial</v>
      </c>
      <c r="E6733" s="208" t="e">
        <f aca="false">IF(VLOOKUP(S6733,'DD-Lookup'!$J$6:$L$50,3,FALSE())="Monthly",(YEAR(AC6733)-YEAR(AB6733))*12+MONTH(AC6733)-MONTH(AB6733)+1,(AC6733-AB6733+1))</f>
        <v>#N/A</v>
      </c>
      <c r="F6733" s="239" t="e">
        <f aca="false">E6733*SUM(P6733:Q6733)</f>
        <v>#N/A</v>
      </c>
    </row>
    <row r="6734" customFormat="false" ht="12.75" hidden="false" customHeight="false" outlineLevel="0" collapsed="false">
      <c r="A6734" s="208" t="str">
        <f aca="false">B6734&amp;" "&amp;C6734&amp;" "&amp;D6734</f>
        <v> 0 Financial</v>
      </c>
      <c r="B6734" s="208" t="str">
        <f aca="false">IF((LEFT(N6734,2)="US"),"US","")</f>
        <v/>
      </c>
      <c r="C6734" s="208" t="n">
        <f aca="false">M6734</f>
        <v>0</v>
      </c>
      <c r="D6734" s="208" t="str">
        <f aca="false">IF(ISNUMBER(FIND("Phy",N6734))=TRUE(),"Physical","Financial")</f>
        <v>Financial</v>
      </c>
      <c r="E6734" s="208" t="e">
        <f aca="false">IF(VLOOKUP(S6734,'DD-Lookup'!$J$6:$L$50,3,FALSE())="Monthly",(YEAR(AC6734)-YEAR(AB6734))*12+MONTH(AC6734)-MONTH(AB6734)+1,(AC6734-AB6734+1))</f>
        <v>#N/A</v>
      </c>
      <c r="F6734" s="239" t="e">
        <f aca="false">E6734*SUM(P6734:Q6734)</f>
        <v>#N/A</v>
      </c>
    </row>
    <row r="6735" customFormat="false" ht="12.75" hidden="false" customHeight="false" outlineLevel="0" collapsed="false">
      <c r="A6735" s="208" t="str">
        <f aca="false">B6735&amp;" "&amp;C6735&amp;" "&amp;D6735</f>
        <v> 0 Financial</v>
      </c>
      <c r="B6735" s="208" t="str">
        <f aca="false">IF((LEFT(N6735,2)="US"),"US","")</f>
        <v/>
      </c>
      <c r="C6735" s="208" t="n">
        <f aca="false">M6735</f>
        <v>0</v>
      </c>
      <c r="D6735" s="208" t="str">
        <f aca="false">IF(ISNUMBER(FIND("Phy",N6735))=TRUE(),"Physical","Financial")</f>
        <v>Financial</v>
      </c>
      <c r="E6735" s="208" t="e">
        <f aca="false">IF(VLOOKUP(S6735,'DD-Lookup'!$J$6:$L$50,3,FALSE())="Monthly",(YEAR(AC6735)-YEAR(AB6735))*12+MONTH(AC6735)-MONTH(AB6735)+1,(AC6735-AB6735+1))</f>
        <v>#N/A</v>
      </c>
      <c r="F6735" s="239" t="e">
        <f aca="false">E6735*SUM(P6735:Q6735)</f>
        <v>#N/A</v>
      </c>
    </row>
    <row r="6736" customFormat="false" ht="12.75" hidden="false" customHeight="false" outlineLevel="0" collapsed="false">
      <c r="A6736" s="208" t="str">
        <f aca="false">B6736&amp;" "&amp;C6736&amp;" "&amp;D6736</f>
        <v> 0 Financial</v>
      </c>
      <c r="B6736" s="208" t="str">
        <f aca="false">IF((LEFT(N6736,2)="US"),"US","")</f>
        <v/>
      </c>
      <c r="C6736" s="208" t="n">
        <f aca="false">M6736</f>
        <v>0</v>
      </c>
      <c r="D6736" s="208" t="str">
        <f aca="false">IF(ISNUMBER(FIND("Phy",N6736))=TRUE(),"Physical","Financial")</f>
        <v>Financial</v>
      </c>
      <c r="E6736" s="208" t="e">
        <f aca="false">IF(VLOOKUP(S6736,'DD-Lookup'!$J$6:$L$50,3,FALSE())="Monthly",(YEAR(AC6736)-YEAR(AB6736))*12+MONTH(AC6736)-MONTH(AB6736)+1,(AC6736-AB6736+1))</f>
        <v>#N/A</v>
      </c>
      <c r="F6736" s="239" t="e">
        <f aca="false">E6736*SUM(P6736:Q6736)</f>
        <v>#N/A</v>
      </c>
    </row>
    <row r="6737" customFormat="false" ht="12.75" hidden="false" customHeight="false" outlineLevel="0" collapsed="false">
      <c r="A6737" s="208" t="str">
        <f aca="false">B6737&amp;" "&amp;C6737&amp;" "&amp;D6737</f>
        <v> 0 Financial</v>
      </c>
      <c r="B6737" s="208" t="str">
        <f aca="false">IF((LEFT(N6737,2)="US"),"US","")</f>
        <v/>
      </c>
      <c r="C6737" s="208" t="n">
        <f aca="false">M6737</f>
        <v>0</v>
      </c>
      <c r="D6737" s="208" t="str">
        <f aca="false">IF(ISNUMBER(FIND("Phy",N6737))=TRUE(),"Physical","Financial")</f>
        <v>Financial</v>
      </c>
      <c r="E6737" s="208" t="e">
        <f aca="false">IF(VLOOKUP(S6737,'DD-Lookup'!$J$6:$L$50,3,FALSE())="Monthly",(YEAR(AC6737)-YEAR(AB6737))*12+MONTH(AC6737)-MONTH(AB6737)+1,(AC6737-AB6737+1))</f>
        <v>#N/A</v>
      </c>
      <c r="F6737" s="239" t="e">
        <f aca="false">E6737*SUM(P6737:Q6737)</f>
        <v>#N/A</v>
      </c>
    </row>
    <row r="6738" customFormat="false" ht="12.75" hidden="false" customHeight="false" outlineLevel="0" collapsed="false">
      <c r="A6738" s="208" t="str">
        <f aca="false">B6738&amp;" "&amp;C6738&amp;" "&amp;D6738</f>
        <v> 0 Financial</v>
      </c>
      <c r="B6738" s="208" t="str">
        <f aca="false">IF((LEFT(N6738,2)="US"),"US","")</f>
        <v/>
      </c>
      <c r="C6738" s="208" t="n">
        <f aca="false">M6738</f>
        <v>0</v>
      </c>
      <c r="D6738" s="208" t="str">
        <f aca="false">IF(ISNUMBER(FIND("Phy",N6738))=TRUE(),"Physical","Financial")</f>
        <v>Financial</v>
      </c>
      <c r="E6738" s="208" t="e">
        <f aca="false">IF(VLOOKUP(S6738,'DD-Lookup'!$J$6:$L$50,3,FALSE())="Monthly",(YEAR(AC6738)-YEAR(AB6738))*12+MONTH(AC6738)-MONTH(AB6738)+1,(AC6738-AB6738+1))</f>
        <v>#N/A</v>
      </c>
      <c r="F6738" s="239" t="e">
        <f aca="false">E6738*SUM(P6738:Q6738)</f>
        <v>#N/A</v>
      </c>
    </row>
    <row r="6739" customFormat="false" ht="12.75" hidden="false" customHeight="false" outlineLevel="0" collapsed="false">
      <c r="A6739" s="208" t="str">
        <f aca="false">B6739&amp;" "&amp;C6739&amp;" "&amp;D6739</f>
        <v> 0 Financial</v>
      </c>
      <c r="B6739" s="208" t="str">
        <f aca="false">IF((LEFT(N6739,2)="US"),"US","")</f>
        <v/>
      </c>
      <c r="C6739" s="208" t="n">
        <f aca="false">M6739</f>
        <v>0</v>
      </c>
      <c r="D6739" s="208" t="str">
        <f aca="false">IF(ISNUMBER(FIND("Phy",N6739))=TRUE(),"Physical","Financial")</f>
        <v>Financial</v>
      </c>
      <c r="E6739" s="208" t="e">
        <f aca="false">IF(VLOOKUP(S6739,'DD-Lookup'!$J$6:$L$50,3,FALSE())="Monthly",(YEAR(AC6739)-YEAR(AB6739))*12+MONTH(AC6739)-MONTH(AB6739)+1,(AC6739-AB6739+1))</f>
        <v>#N/A</v>
      </c>
      <c r="F6739" s="239" t="e">
        <f aca="false">E6739*SUM(P6739:Q6739)</f>
        <v>#N/A</v>
      </c>
    </row>
    <row r="6740" customFormat="false" ht="12.75" hidden="false" customHeight="false" outlineLevel="0" collapsed="false">
      <c r="A6740" s="208" t="str">
        <f aca="false">B6740&amp;" "&amp;C6740&amp;" "&amp;D6740</f>
        <v> 0 Financial</v>
      </c>
      <c r="B6740" s="208" t="str">
        <f aca="false">IF((LEFT(N6740,2)="US"),"US","")</f>
        <v/>
      </c>
      <c r="C6740" s="208" t="n">
        <f aca="false">M6740</f>
        <v>0</v>
      </c>
      <c r="D6740" s="208" t="str">
        <f aca="false">IF(ISNUMBER(FIND("Phy",N6740))=TRUE(),"Physical","Financial")</f>
        <v>Financial</v>
      </c>
      <c r="E6740" s="208" t="e">
        <f aca="false">IF(VLOOKUP(S6740,'DD-Lookup'!$J$6:$L$50,3,FALSE())="Monthly",(YEAR(AC6740)-YEAR(AB6740))*12+MONTH(AC6740)-MONTH(AB6740)+1,(AC6740-AB6740+1))</f>
        <v>#N/A</v>
      </c>
      <c r="F6740" s="239" t="e">
        <f aca="false">E6740*SUM(P6740:Q6740)</f>
        <v>#N/A</v>
      </c>
    </row>
    <row r="6741" customFormat="false" ht="12.75" hidden="false" customHeight="false" outlineLevel="0" collapsed="false">
      <c r="A6741" s="208" t="str">
        <f aca="false">B6741&amp;" "&amp;C6741&amp;" "&amp;D6741</f>
        <v> 0 Financial</v>
      </c>
      <c r="B6741" s="208" t="str">
        <f aca="false">IF((LEFT(N6741,2)="US"),"US","")</f>
        <v/>
      </c>
      <c r="C6741" s="208" t="n">
        <f aca="false">M6741</f>
        <v>0</v>
      </c>
      <c r="D6741" s="208" t="str">
        <f aca="false">IF(ISNUMBER(FIND("Phy",N6741))=TRUE(),"Physical","Financial")</f>
        <v>Financial</v>
      </c>
      <c r="E6741" s="208" t="e">
        <f aca="false">IF(VLOOKUP(S6741,'DD-Lookup'!$J$6:$L$50,3,FALSE())="Monthly",(YEAR(AC6741)-YEAR(AB6741))*12+MONTH(AC6741)-MONTH(AB6741)+1,(AC6741-AB6741+1))</f>
        <v>#N/A</v>
      </c>
      <c r="F6741" s="239" t="e">
        <f aca="false">E6741*SUM(P6741:Q6741)</f>
        <v>#N/A</v>
      </c>
    </row>
    <row r="6742" customFormat="false" ht="12.75" hidden="false" customHeight="false" outlineLevel="0" collapsed="false">
      <c r="A6742" s="208" t="str">
        <f aca="false">B6742&amp;" "&amp;C6742&amp;" "&amp;D6742</f>
        <v> 0 Financial</v>
      </c>
      <c r="B6742" s="208" t="str">
        <f aca="false">IF((LEFT(N6742,2)="US"),"US","")</f>
        <v/>
      </c>
      <c r="C6742" s="208" t="n">
        <f aca="false">M6742</f>
        <v>0</v>
      </c>
      <c r="D6742" s="208" t="str">
        <f aca="false">IF(ISNUMBER(FIND("Phy",N6742))=TRUE(),"Physical","Financial")</f>
        <v>Financial</v>
      </c>
      <c r="E6742" s="208" t="e">
        <f aca="false">IF(VLOOKUP(S6742,'DD-Lookup'!$J$6:$L$50,3,FALSE())="Monthly",(YEAR(AC6742)-YEAR(AB6742))*12+MONTH(AC6742)-MONTH(AB6742)+1,(AC6742-AB6742+1))</f>
        <v>#N/A</v>
      </c>
      <c r="F6742" s="239" t="e">
        <f aca="false">E6742*SUM(P6742:Q6742)</f>
        <v>#N/A</v>
      </c>
    </row>
    <row r="6743" customFormat="false" ht="12.75" hidden="false" customHeight="false" outlineLevel="0" collapsed="false">
      <c r="A6743" s="208" t="str">
        <f aca="false">B6743&amp;" "&amp;C6743&amp;" "&amp;D6743</f>
        <v> 0 Financial</v>
      </c>
      <c r="B6743" s="208" t="str">
        <f aca="false">IF((LEFT(N6743,2)="US"),"US","")</f>
        <v/>
      </c>
      <c r="C6743" s="208" t="n">
        <f aca="false">M6743</f>
        <v>0</v>
      </c>
      <c r="D6743" s="208" t="str">
        <f aca="false">IF(ISNUMBER(FIND("Phy",N6743))=TRUE(),"Physical","Financial")</f>
        <v>Financial</v>
      </c>
      <c r="E6743" s="208" t="e">
        <f aca="false">IF(VLOOKUP(S6743,'DD-Lookup'!$J$6:$L$50,3,FALSE())="Monthly",(YEAR(AC6743)-YEAR(AB6743))*12+MONTH(AC6743)-MONTH(AB6743)+1,(AC6743-AB6743+1))</f>
        <v>#N/A</v>
      </c>
      <c r="F6743" s="239" t="e">
        <f aca="false">E6743*SUM(P6743:Q6743)</f>
        <v>#N/A</v>
      </c>
    </row>
    <row r="6744" customFormat="false" ht="12.75" hidden="false" customHeight="false" outlineLevel="0" collapsed="false">
      <c r="A6744" s="208" t="str">
        <f aca="false">B6744&amp;" "&amp;C6744&amp;" "&amp;D6744</f>
        <v> 0 Financial</v>
      </c>
      <c r="B6744" s="208" t="str">
        <f aca="false">IF((LEFT(N6744,2)="US"),"US","")</f>
        <v/>
      </c>
      <c r="C6744" s="208" t="n">
        <f aca="false">M6744</f>
        <v>0</v>
      </c>
      <c r="D6744" s="208" t="str">
        <f aca="false">IF(ISNUMBER(FIND("Phy",N6744))=TRUE(),"Physical","Financial")</f>
        <v>Financial</v>
      </c>
      <c r="E6744" s="208" t="e">
        <f aca="false">IF(VLOOKUP(S6744,'DD-Lookup'!$J$6:$L$50,3,FALSE())="Monthly",(YEAR(AC6744)-YEAR(AB6744))*12+MONTH(AC6744)-MONTH(AB6744)+1,(AC6744-AB6744+1))</f>
        <v>#N/A</v>
      </c>
      <c r="F6744" s="239" t="e">
        <f aca="false">E6744*SUM(P6744:Q6744)</f>
        <v>#N/A</v>
      </c>
    </row>
    <row r="6745" customFormat="false" ht="12.75" hidden="false" customHeight="false" outlineLevel="0" collapsed="false">
      <c r="A6745" s="208" t="str">
        <f aca="false">B6745&amp;" "&amp;C6745&amp;" "&amp;D6745</f>
        <v> 0 Financial</v>
      </c>
      <c r="B6745" s="208" t="str">
        <f aca="false">IF((LEFT(N6745,2)="US"),"US","")</f>
        <v/>
      </c>
      <c r="C6745" s="208" t="n">
        <f aca="false">M6745</f>
        <v>0</v>
      </c>
      <c r="D6745" s="208" t="str">
        <f aca="false">IF(ISNUMBER(FIND("Phy",N6745))=TRUE(),"Physical","Financial")</f>
        <v>Financial</v>
      </c>
      <c r="E6745" s="208" t="e">
        <f aca="false">IF(VLOOKUP(S6745,'DD-Lookup'!$J$6:$L$50,3,FALSE())="Monthly",(YEAR(AC6745)-YEAR(AB6745))*12+MONTH(AC6745)-MONTH(AB6745)+1,(AC6745-AB6745+1))</f>
        <v>#N/A</v>
      </c>
      <c r="F6745" s="239" t="e">
        <f aca="false">E6745*SUM(P6745:Q6745)</f>
        <v>#N/A</v>
      </c>
    </row>
    <row r="6746" customFormat="false" ht="12.75" hidden="false" customHeight="false" outlineLevel="0" collapsed="false">
      <c r="A6746" s="208" t="str">
        <f aca="false">B6746&amp;" "&amp;C6746&amp;" "&amp;D6746</f>
        <v> 0 Financial</v>
      </c>
      <c r="B6746" s="208" t="str">
        <f aca="false">IF((LEFT(N6746,2)="US"),"US","")</f>
        <v/>
      </c>
      <c r="C6746" s="208" t="n">
        <f aca="false">M6746</f>
        <v>0</v>
      </c>
      <c r="D6746" s="208" t="str">
        <f aca="false">IF(ISNUMBER(FIND("Phy",N6746))=TRUE(),"Physical","Financial")</f>
        <v>Financial</v>
      </c>
      <c r="E6746" s="208" t="e">
        <f aca="false">IF(VLOOKUP(S6746,'DD-Lookup'!$J$6:$L$50,3,FALSE())="Monthly",(YEAR(AC6746)-YEAR(AB6746))*12+MONTH(AC6746)-MONTH(AB6746)+1,(AC6746-AB6746+1))</f>
        <v>#N/A</v>
      </c>
      <c r="F6746" s="239" t="e">
        <f aca="false">E6746*SUM(P6746:Q6746)</f>
        <v>#N/A</v>
      </c>
    </row>
    <row r="6747" customFormat="false" ht="12.75" hidden="false" customHeight="false" outlineLevel="0" collapsed="false">
      <c r="A6747" s="208" t="str">
        <f aca="false">B6747&amp;" "&amp;C6747&amp;" "&amp;D6747</f>
        <v> 0 Financial</v>
      </c>
      <c r="B6747" s="208" t="str">
        <f aca="false">IF((LEFT(N6747,2)="US"),"US","")</f>
        <v/>
      </c>
      <c r="C6747" s="208" t="n">
        <f aca="false">M6747</f>
        <v>0</v>
      </c>
      <c r="D6747" s="208" t="str">
        <f aca="false">IF(ISNUMBER(FIND("Phy",N6747))=TRUE(),"Physical","Financial")</f>
        <v>Financial</v>
      </c>
      <c r="E6747" s="208" t="e">
        <f aca="false">IF(VLOOKUP(S6747,'DD-Lookup'!$J$6:$L$50,3,FALSE())="Monthly",(YEAR(AC6747)-YEAR(AB6747))*12+MONTH(AC6747)-MONTH(AB6747)+1,(AC6747-AB6747+1))</f>
        <v>#N/A</v>
      </c>
      <c r="F6747" s="239" t="e">
        <f aca="false">E6747*SUM(P6747:Q6747)</f>
        <v>#N/A</v>
      </c>
    </row>
    <row r="6748" customFormat="false" ht="12.75" hidden="false" customHeight="false" outlineLevel="0" collapsed="false">
      <c r="A6748" s="208" t="str">
        <f aca="false">B6748&amp;" "&amp;C6748&amp;" "&amp;D6748</f>
        <v> 0 Financial</v>
      </c>
      <c r="B6748" s="208" t="str">
        <f aca="false">IF((LEFT(N6748,2)="US"),"US","")</f>
        <v/>
      </c>
      <c r="C6748" s="208" t="n">
        <f aca="false">M6748</f>
        <v>0</v>
      </c>
      <c r="D6748" s="208" t="str">
        <f aca="false">IF(ISNUMBER(FIND("Phy",N6748))=TRUE(),"Physical","Financial")</f>
        <v>Financial</v>
      </c>
      <c r="E6748" s="208" t="e">
        <f aca="false">IF(VLOOKUP(S6748,'DD-Lookup'!$J$6:$L$50,3,FALSE())="Monthly",(YEAR(AC6748)-YEAR(AB6748))*12+MONTH(AC6748)-MONTH(AB6748)+1,(AC6748-AB6748+1))</f>
        <v>#N/A</v>
      </c>
      <c r="F6748" s="239" t="e">
        <f aca="false">E6748*SUM(P6748:Q6748)</f>
        <v>#N/A</v>
      </c>
    </row>
    <row r="6749" customFormat="false" ht="12.75" hidden="false" customHeight="false" outlineLevel="0" collapsed="false">
      <c r="A6749" s="208" t="str">
        <f aca="false">B6749&amp;" "&amp;C6749&amp;" "&amp;D6749</f>
        <v> 0 Financial</v>
      </c>
      <c r="B6749" s="208" t="str">
        <f aca="false">IF((LEFT(N6749,2)="US"),"US","")</f>
        <v/>
      </c>
      <c r="C6749" s="208" t="n">
        <f aca="false">M6749</f>
        <v>0</v>
      </c>
      <c r="D6749" s="208" t="str">
        <f aca="false">IF(ISNUMBER(FIND("Phy",N6749))=TRUE(),"Physical","Financial")</f>
        <v>Financial</v>
      </c>
      <c r="E6749" s="208" t="e">
        <f aca="false">IF(VLOOKUP(S6749,'DD-Lookup'!$J$6:$L$50,3,FALSE())="Monthly",(YEAR(AC6749)-YEAR(AB6749))*12+MONTH(AC6749)-MONTH(AB6749)+1,(AC6749-AB6749+1))</f>
        <v>#N/A</v>
      </c>
      <c r="F6749" s="239" t="e">
        <f aca="false">E6749*SUM(P6749:Q6749)</f>
        <v>#N/A</v>
      </c>
    </row>
    <row r="6750" customFormat="false" ht="12.75" hidden="false" customHeight="false" outlineLevel="0" collapsed="false">
      <c r="A6750" s="208" t="str">
        <f aca="false">B6750&amp;" "&amp;C6750&amp;" "&amp;D6750</f>
        <v> 0 Financial</v>
      </c>
      <c r="B6750" s="208" t="str">
        <f aca="false">IF((LEFT(N6750,2)="US"),"US","")</f>
        <v/>
      </c>
      <c r="C6750" s="208" t="n">
        <f aca="false">M6750</f>
        <v>0</v>
      </c>
      <c r="D6750" s="208" t="str">
        <f aca="false">IF(ISNUMBER(FIND("Phy",N6750))=TRUE(),"Physical","Financial")</f>
        <v>Financial</v>
      </c>
      <c r="E6750" s="208" t="e">
        <f aca="false">IF(VLOOKUP(S6750,'DD-Lookup'!$J$6:$L$50,3,FALSE())="Monthly",(YEAR(AC6750)-YEAR(AB6750))*12+MONTH(AC6750)-MONTH(AB6750)+1,(AC6750-AB6750+1))</f>
        <v>#N/A</v>
      </c>
      <c r="F6750" s="239" t="e">
        <f aca="false">E6750*SUM(P6750:Q6750)</f>
        <v>#N/A</v>
      </c>
    </row>
    <row r="6751" customFormat="false" ht="12.75" hidden="false" customHeight="false" outlineLevel="0" collapsed="false">
      <c r="A6751" s="208" t="str">
        <f aca="false">B6751&amp;" "&amp;C6751&amp;" "&amp;D6751</f>
        <v> 0 Financial</v>
      </c>
      <c r="B6751" s="208" t="str">
        <f aca="false">IF((LEFT(N6751,2)="US"),"US","")</f>
        <v/>
      </c>
      <c r="C6751" s="208" t="n">
        <f aca="false">M6751</f>
        <v>0</v>
      </c>
      <c r="D6751" s="208" t="str">
        <f aca="false">IF(ISNUMBER(FIND("Phy",N6751))=TRUE(),"Physical","Financial")</f>
        <v>Financial</v>
      </c>
      <c r="E6751" s="208" t="e">
        <f aca="false">IF(VLOOKUP(S6751,'DD-Lookup'!$J$6:$L$50,3,FALSE())="Monthly",(YEAR(AC6751)-YEAR(AB6751))*12+MONTH(AC6751)-MONTH(AB6751)+1,(AC6751-AB6751+1))</f>
        <v>#N/A</v>
      </c>
      <c r="F6751" s="239" t="e">
        <f aca="false">E6751*SUM(P6751:Q6751)</f>
        <v>#N/A</v>
      </c>
    </row>
    <row r="6752" customFormat="false" ht="12.75" hidden="false" customHeight="false" outlineLevel="0" collapsed="false">
      <c r="A6752" s="208" t="str">
        <f aca="false">B6752&amp;" "&amp;C6752&amp;" "&amp;D6752</f>
        <v> 0 Financial</v>
      </c>
      <c r="B6752" s="208" t="str">
        <f aca="false">IF((LEFT(N6752,2)="US"),"US","")</f>
        <v/>
      </c>
      <c r="C6752" s="208" t="n">
        <f aca="false">M6752</f>
        <v>0</v>
      </c>
      <c r="D6752" s="208" t="str">
        <f aca="false">IF(ISNUMBER(FIND("Phy",N6752))=TRUE(),"Physical","Financial")</f>
        <v>Financial</v>
      </c>
      <c r="E6752" s="208" t="e">
        <f aca="false">IF(VLOOKUP(S6752,'DD-Lookup'!$J$6:$L$50,3,FALSE())="Monthly",(YEAR(AC6752)-YEAR(AB6752))*12+MONTH(AC6752)-MONTH(AB6752)+1,(AC6752-AB6752+1))</f>
        <v>#N/A</v>
      </c>
      <c r="F6752" s="239" t="e">
        <f aca="false">E6752*SUM(P6752:Q6752)</f>
        <v>#N/A</v>
      </c>
    </row>
    <row r="6753" customFormat="false" ht="12.75" hidden="false" customHeight="false" outlineLevel="0" collapsed="false">
      <c r="A6753" s="208" t="str">
        <f aca="false">B6753&amp;" "&amp;C6753&amp;" "&amp;D6753</f>
        <v> 0 Financial</v>
      </c>
      <c r="B6753" s="208" t="str">
        <f aca="false">IF((LEFT(N6753,2)="US"),"US","")</f>
        <v/>
      </c>
      <c r="C6753" s="208" t="n">
        <f aca="false">M6753</f>
        <v>0</v>
      </c>
      <c r="D6753" s="208" t="str">
        <f aca="false">IF(ISNUMBER(FIND("Phy",N6753))=TRUE(),"Physical","Financial")</f>
        <v>Financial</v>
      </c>
      <c r="E6753" s="208" t="e">
        <f aca="false">IF(VLOOKUP(S6753,'DD-Lookup'!$J$6:$L$50,3,FALSE())="Monthly",(YEAR(AC6753)-YEAR(AB6753))*12+MONTH(AC6753)-MONTH(AB6753)+1,(AC6753-AB6753+1))</f>
        <v>#N/A</v>
      </c>
      <c r="F6753" s="239" t="e">
        <f aca="false">E6753*SUM(P6753:Q6753)</f>
        <v>#N/A</v>
      </c>
    </row>
    <row r="6754" customFormat="false" ht="12.75" hidden="false" customHeight="false" outlineLevel="0" collapsed="false">
      <c r="A6754" s="208" t="str">
        <f aca="false">B6754&amp;" "&amp;C6754&amp;" "&amp;D6754</f>
        <v> 0 Financial</v>
      </c>
      <c r="B6754" s="208" t="str">
        <f aca="false">IF((LEFT(N6754,2)="US"),"US","")</f>
        <v/>
      </c>
      <c r="C6754" s="208" t="n">
        <f aca="false">M6754</f>
        <v>0</v>
      </c>
      <c r="D6754" s="208" t="str">
        <f aca="false">IF(ISNUMBER(FIND("Phy",N6754))=TRUE(),"Physical","Financial")</f>
        <v>Financial</v>
      </c>
      <c r="E6754" s="208" t="e">
        <f aca="false">IF(VLOOKUP(S6754,'DD-Lookup'!$J$6:$L$50,3,FALSE())="Monthly",(YEAR(AC6754)-YEAR(AB6754))*12+MONTH(AC6754)-MONTH(AB6754)+1,(AC6754-AB6754+1))</f>
        <v>#N/A</v>
      </c>
      <c r="F6754" s="239" t="e">
        <f aca="false">E6754*SUM(P6754:Q6754)</f>
        <v>#N/A</v>
      </c>
    </row>
    <row r="6755" customFormat="false" ht="12.75" hidden="false" customHeight="false" outlineLevel="0" collapsed="false">
      <c r="A6755" s="208" t="str">
        <f aca="false">B6755&amp;" "&amp;C6755&amp;" "&amp;D6755</f>
        <v> 0 Financial</v>
      </c>
      <c r="B6755" s="208" t="str">
        <f aca="false">IF((LEFT(N6755,2)="US"),"US","")</f>
        <v/>
      </c>
      <c r="C6755" s="208" t="n">
        <f aca="false">M6755</f>
        <v>0</v>
      </c>
      <c r="D6755" s="208" t="str">
        <f aca="false">IF(ISNUMBER(FIND("Phy",N6755))=TRUE(),"Physical","Financial")</f>
        <v>Financial</v>
      </c>
      <c r="E6755" s="208" t="e">
        <f aca="false">IF(VLOOKUP(S6755,'DD-Lookup'!$J$6:$L$50,3,FALSE())="Monthly",(YEAR(AC6755)-YEAR(AB6755))*12+MONTH(AC6755)-MONTH(AB6755)+1,(AC6755-AB6755+1))</f>
        <v>#N/A</v>
      </c>
      <c r="F6755" s="239" t="e">
        <f aca="false">E6755*SUM(P6755:Q6755)</f>
        <v>#N/A</v>
      </c>
    </row>
    <row r="6756" customFormat="false" ht="12.75" hidden="false" customHeight="false" outlineLevel="0" collapsed="false">
      <c r="A6756" s="208" t="str">
        <f aca="false">B6756&amp;" "&amp;C6756&amp;" "&amp;D6756</f>
        <v> 0 Financial</v>
      </c>
      <c r="B6756" s="208" t="str">
        <f aca="false">IF((LEFT(N6756,2)="US"),"US","")</f>
        <v/>
      </c>
      <c r="C6756" s="208" t="n">
        <f aca="false">M6756</f>
        <v>0</v>
      </c>
      <c r="D6756" s="208" t="str">
        <f aca="false">IF(ISNUMBER(FIND("Phy",N6756))=TRUE(),"Physical","Financial")</f>
        <v>Financial</v>
      </c>
      <c r="E6756" s="208" t="e">
        <f aca="false">IF(VLOOKUP(S6756,'DD-Lookup'!$J$6:$L$50,3,FALSE())="Monthly",(YEAR(AC6756)-YEAR(AB6756))*12+MONTH(AC6756)-MONTH(AB6756)+1,(AC6756-AB6756+1))</f>
        <v>#N/A</v>
      </c>
      <c r="F6756" s="239" t="e">
        <f aca="false">E6756*SUM(P6756:Q6756)</f>
        <v>#N/A</v>
      </c>
    </row>
    <row r="6757" customFormat="false" ht="12.75" hidden="false" customHeight="false" outlineLevel="0" collapsed="false">
      <c r="A6757" s="208" t="str">
        <f aca="false">B6757&amp;" "&amp;C6757&amp;" "&amp;D6757</f>
        <v> 0 Financial</v>
      </c>
      <c r="B6757" s="208" t="str">
        <f aca="false">IF((LEFT(N6757,2)="US"),"US","")</f>
        <v/>
      </c>
      <c r="C6757" s="208" t="n">
        <f aca="false">M6757</f>
        <v>0</v>
      </c>
      <c r="D6757" s="208" t="str">
        <f aca="false">IF(ISNUMBER(FIND("Phy",N6757))=TRUE(),"Physical","Financial")</f>
        <v>Financial</v>
      </c>
      <c r="E6757" s="208" t="e">
        <f aca="false">IF(VLOOKUP(S6757,'DD-Lookup'!$J$6:$L$50,3,FALSE())="Monthly",(YEAR(AC6757)-YEAR(AB6757))*12+MONTH(AC6757)-MONTH(AB6757)+1,(AC6757-AB6757+1))</f>
        <v>#N/A</v>
      </c>
      <c r="F6757" s="239" t="e">
        <f aca="false">E6757*SUM(P6757:Q6757)</f>
        <v>#N/A</v>
      </c>
    </row>
    <row r="6758" customFormat="false" ht="12.75" hidden="false" customHeight="false" outlineLevel="0" collapsed="false">
      <c r="A6758" s="208" t="str">
        <f aca="false">B6758&amp;" "&amp;C6758&amp;" "&amp;D6758</f>
        <v> 0 Financial</v>
      </c>
      <c r="B6758" s="208" t="str">
        <f aca="false">IF((LEFT(N6758,2)="US"),"US","")</f>
        <v/>
      </c>
      <c r="C6758" s="208" t="n">
        <f aca="false">M6758</f>
        <v>0</v>
      </c>
      <c r="D6758" s="208" t="str">
        <f aca="false">IF(ISNUMBER(FIND("Phy",N6758))=TRUE(),"Physical","Financial")</f>
        <v>Financial</v>
      </c>
      <c r="E6758" s="208" t="e">
        <f aca="false">IF(VLOOKUP(S6758,'DD-Lookup'!$J$6:$L$50,3,FALSE())="Monthly",(YEAR(AC6758)-YEAR(AB6758))*12+MONTH(AC6758)-MONTH(AB6758)+1,(AC6758-AB6758+1))</f>
        <v>#N/A</v>
      </c>
      <c r="F6758" s="239" t="e">
        <f aca="false">E6758*SUM(P6758:Q6758)</f>
        <v>#N/A</v>
      </c>
    </row>
    <row r="6759" customFormat="false" ht="12.75" hidden="false" customHeight="false" outlineLevel="0" collapsed="false">
      <c r="A6759" s="208" t="str">
        <f aca="false">B6759&amp;" "&amp;C6759&amp;" "&amp;D6759</f>
        <v> 0 Financial</v>
      </c>
      <c r="B6759" s="208" t="str">
        <f aca="false">IF((LEFT(N6759,2)="US"),"US","")</f>
        <v/>
      </c>
      <c r="C6759" s="208" t="n">
        <f aca="false">M6759</f>
        <v>0</v>
      </c>
      <c r="D6759" s="208" t="str">
        <f aca="false">IF(ISNUMBER(FIND("Phy",N6759))=TRUE(),"Physical","Financial")</f>
        <v>Financial</v>
      </c>
      <c r="E6759" s="208" t="e">
        <f aca="false">IF(VLOOKUP(S6759,'DD-Lookup'!$J$6:$L$50,3,FALSE())="Monthly",(YEAR(AC6759)-YEAR(AB6759))*12+MONTH(AC6759)-MONTH(AB6759)+1,(AC6759-AB6759+1))</f>
        <v>#N/A</v>
      </c>
      <c r="F6759" s="239" t="e">
        <f aca="false">E6759*SUM(P6759:Q6759)</f>
        <v>#N/A</v>
      </c>
    </row>
    <row r="6760" customFormat="false" ht="12.75" hidden="false" customHeight="false" outlineLevel="0" collapsed="false">
      <c r="A6760" s="208" t="str">
        <f aca="false">B6760&amp;" "&amp;C6760&amp;" "&amp;D6760</f>
        <v> 0 Financial</v>
      </c>
      <c r="B6760" s="208" t="str">
        <f aca="false">IF((LEFT(N6760,2)="US"),"US","")</f>
        <v/>
      </c>
      <c r="C6760" s="208" t="n">
        <f aca="false">M6760</f>
        <v>0</v>
      </c>
      <c r="D6760" s="208" t="str">
        <f aca="false">IF(ISNUMBER(FIND("Phy",N6760))=TRUE(),"Physical","Financial")</f>
        <v>Financial</v>
      </c>
      <c r="E6760" s="208" t="e">
        <f aca="false">IF(VLOOKUP(S6760,'DD-Lookup'!$J$6:$L$50,3,FALSE())="Monthly",(YEAR(AC6760)-YEAR(AB6760))*12+MONTH(AC6760)-MONTH(AB6760)+1,(AC6760-AB6760+1))</f>
        <v>#N/A</v>
      </c>
      <c r="F6760" s="239" t="e">
        <f aca="false">E6760*SUM(P6760:Q6760)</f>
        <v>#N/A</v>
      </c>
    </row>
    <row r="6761" customFormat="false" ht="12.75" hidden="false" customHeight="false" outlineLevel="0" collapsed="false">
      <c r="A6761" s="208" t="str">
        <f aca="false">B6761&amp;" "&amp;C6761&amp;" "&amp;D6761</f>
        <v> 0 Financial</v>
      </c>
      <c r="B6761" s="208" t="str">
        <f aca="false">IF((LEFT(N6761,2)="US"),"US","")</f>
        <v/>
      </c>
      <c r="C6761" s="208" t="n">
        <f aca="false">M6761</f>
        <v>0</v>
      </c>
      <c r="D6761" s="208" t="str">
        <f aca="false">IF(ISNUMBER(FIND("Phy",N6761))=TRUE(),"Physical","Financial")</f>
        <v>Financial</v>
      </c>
      <c r="E6761" s="208" t="e">
        <f aca="false">IF(VLOOKUP(S6761,'DD-Lookup'!$J$6:$L$50,3,FALSE())="Monthly",(YEAR(AC6761)-YEAR(AB6761))*12+MONTH(AC6761)-MONTH(AB6761)+1,(AC6761-AB6761+1))</f>
        <v>#N/A</v>
      </c>
      <c r="F6761" s="239" t="e">
        <f aca="false">E6761*SUM(P6761:Q6761)</f>
        <v>#N/A</v>
      </c>
    </row>
    <row r="6762" customFormat="false" ht="12.75" hidden="false" customHeight="false" outlineLevel="0" collapsed="false">
      <c r="A6762" s="208" t="str">
        <f aca="false">B6762&amp;" "&amp;C6762&amp;" "&amp;D6762</f>
        <v> 0 Financial</v>
      </c>
      <c r="B6762" s="208" t="str">
        <f aca="false">IF((LEFT(N6762,2)="US"),"US","")</f>
        <v/>
      </c>
      <c r="C6762" s="208" t="n">
        <f aca="false">M6762</f>
        <v>0</v>
      </c>
      <c r="D6762" s="208" t="str">
        <f aca="false">IF(ISNUMBER(FIND("Phy",N6762))=TRUE(),"Physical","Financial")</f>
        <v>Financial</v>
      </c>
      <c r="E6762" s="208" t="e">
        <f aca="false">IF(VLOOKUP(S6762,'DD-Lookup'!$J$6:$L$50,3,FALSE())="Monthly",(YEAR(AC6762)-YEAR(AB6762))*12+MONTH(AC6762)-MONTH(AB6762)+1,(AC6762-AB6762+1))</f>
        <v>#N/A</v>
      </c>
      <c r="F6762" s="239" t="e">
        <f aca="false">E6762*SUM(P6762:Q6762)</f>
        <v>#N/A</v>
      </c>
    </row>
    <row r="6763" customFormat="false" ht="12.75" hidden="false" customHeight="false" outlineLevel="0" collapsed="false">
      <c r="A6763" s="208" t="str">
        <f aca="false">B6763&amp;" "&amp;C6763&amp;" "&amp;D6763</f>
        <v> 0 Financial</v>
      </c>
      <c r="B6763" s="208" t="str">
        <f aca="false">IF((LEFT(N6763,2)="US"),"US","")</f>
        <v/>
      </c>
      <c r="C6763" s="208" t="n">
        <f aca="false">M6763</f>
        <v>0</v>
      </c>
      <c r="D6763" s="208" t="str">
        <f aca="false">IF(ISNUMBER(FIND("Phy",N6763))=TRUE(),"Physical","Financial")</f>
        <v>Financial</v>
      </c>
      <c r="E6763" s="208" t="e">
        <f aca="false">IF(VLOOKUP(S6763,'DD-Lookup'!$J$6:$L$50,3,FALSE())="Monthly",(YEAR(AC6763)-YEAR(AB6763))*12+MONTH(AC6763)-MONTH(AB6763)+1,(AC6763-AB6763+1))</f>
        <v>#N/A</v>
      </c>
      <c r="F6763" s="239" t="e">
        <f aca="false">E6763*SUM(P6763:Q6763)</f>
        <v>#N/A</v>
      </c>
    </row>
    <row r="6764" customFormat="false" ht="12.75" hidden="false" customHeight="false" outlineLevel="0" collapsed="false">
      <c r="A6764" s="208" t="str">
        <f aca="false">B6764&amp;" "&amp;C6764&amp;" "&amp;D6764</f>
        <v> 0 Financial</v>
      </c>
      <c r="B6764" s="208" t="str">
        <f aca="false">IF((LEFT(N6764,2)="US"),"US","")</f>
        <v/>
      </c>
      <c r="C6764" s="208" t="n">
        <f aca="false">M6764</f>
        <v>0</v>
      </c>
      <c r="D6764" s="208" t="str">
        <f aca="false">IF(ISNUMBER(FIND("Phy",N6764))=TRUE(),"Physical","Financial")</f>
        <v>Financial</v>
      </c>
      <c r="E6764" s="208" t="e">
        <f aca="false">IF(VLOOKUP(S6764,'DD-Lookup'!$J$6:$L$50,3,FALSE())="Monthly",(YEAR(AC6764)-YEAR(AB6764))*12+MONTH(AC6764)-MONTH(AB6764)+1,(AC6764-AB6764+1))</f>
        <v>#N/A</v>
      </c>
      <c r="F6764" s="239" t="e">
        <f aca="false">E6764*SUM(P6764:Q6764)</f>
        <v>#N/A</v>
      </c>
    </row>
    <row r="6765" customFormat="false" ht="12.75" hidden="false" customHeight="false" outlineLevel="0" collapsed="false">
      <c r="A6765" s="208" t="str">
        <f aca="false">B6765&amp;" "&amp;C6765&amp;" "&amp;D6765</f>
        <v> 0 Financial</v>
      </c>
      <c r="B6765" s="208" t="str">
        <f aca="false">IF((LEFT(N6765,2)="US"),"US","")</f>
        <v/>
      </c>
      <c r="C6765" s="208" t="n">
        <f aca="false">M6765</f>
        <v>0</v>
      </c>
      <c r="D6765" s="208" t="str">
        <f aca="false">IF(ISNUMBER(FIND("Phy",N6765))=TRUE(),"Physical","Financial")</f>
        <v>Financial</v>
      </c>
      <c r="E6765" s="208" t="e">
        <f aca="false">IF(VLOOKUP(S6765,'DD-Lookup'!$J$6:$L$50,3,FALSE())="Monthly",(YEAR(AC6765)-YEAR(AB6765))*12+MONTH(AC6765)-MONTH(AB6765)+1,(AC6765-AB6765+1))</f>
        <v>#N/A</v>
      </c>
      <c r="F6765" s="239" t="e">
        <f aca="false">E6765*SUM(P6765:Q6765)</f>
        <v>#N/A</v>
      </c>
    </row>
    <row r="6766" customFormat="false" ht="12.75" hidden="false" customHeight="false" outlineLevel="0" collapsed="false">
      <c r="A6766" s="208" t="str">
        <f aca="false">B6766&amp;" "&amp;C6766&amp;" "&amp;D6766</f>
        <v> 0 Financial</v>
      </c>
      <c r="B6766" s="208" t="str">
        <f aca="false">IF((LEFT(N6766,2)="US"),"US","")</f>
        <v/>
      </c>
      <c r="C6766" s="208" t="n">
        <f aca="false">M6766</f>
        <v>0</v>
      </c>
      <c r="D6766" s="208" t="str">
        <f aca="false">IF(ISNUMBER(FIND("Phy",N6766))=TRUE(),"Physical","Financial")</f>
        <v>Financial</v>
      </c>
      <c r="E6766" s="208" t="e">
        <f aca="false">IF(VLOOKUP(S6766,'DD-Lookup'!$J$6:$L$50,3,FALSE())="Monthly",(YEAR(AC6766)-YEAR(AB6766))*12+MONTH(AC6766)-MONTH(AB6766)+1,(AC6766-AB6766+1))</f>
        <v>#N/A</v>
      </c>
      <c r="F6766" s="239" t="e">
        <f aca="false">E6766*SUM(P6766:Q6766)</f>
        <v>#N/A</v>
      </c>
    </row>
    <row r="6767" customFormat="false" ht="12.75" hidden="false" customHeight="false" outlineLevel="0" collapsed="false">
      <c r="A6767" s="208" t="str">
        <f aca="false">B6767&amp;" "&amp;C6767&amp;" "&amp;D6767</f>
        <v> 0 Financial</v>
      </c>
      <c r="B6767" s="208" t="str">
        <f aca="false">IF((LEFT(N6767,2)="US"),"US","")</f>
        <v/>
      </c>
      <c r="C6767" s="208" t="n">
        <f aca="false">M6767</f>
        <v>0</v>
      </c>
      <c r="D6767" s="208" t="str">
        <f aca="false">IF(ISNUMBER(FIND("Phy",N6767))=TRUE(),"Physical","Financial")</f>
        <v>Financial</v>
      </c>
      <c r="E6767" s="208" t="e">
        <f aca="false">IF(VLOOKUP(S6767,'DD-Lookup'!$J$6:$L$50,3,FALSE())="Monthly",(YEAR(AC6767)-YEAR(AB6767))*12+MONTH(AC6767)-MONTH(AB6767)+1,(AC6767-AB6767+1))</f>
        <v>#N/A</v>
      </c>
      <c r="F6767" s="239" t="e">
        <f aca="false">E6767*SUM(P6767:Q6767)</f>
        <v>#N/A</v>
      </c>
    </row>
    <row r="6768" customFormat="false" ht="12.75" hidden="false" customHeight="false" outlineLevel="0" collapsed="false">
      <c r="A6768" s="208" t="str">
        <f aca="false">B6768&amp;" "&amp;C6768&amp;" "&amp;D6768</f>
        <v> 0 Financial</v>
      </c>
      <c r="B6768" s="208" t="str">
        <f aca="false">IF((LEFT(N6768,2)="US"),"US","")</f>
        <v/>
      </c>
      <c r="C6768" s="208" t="n">
        <f aca="false">M6768</f>
        <v>0</v>
      </c>
      <c r="D6768" s="208" t="str">
        <f aca="false">IF(ISNUMBER(FIND("Phy",N6768))=TRUE(),"Physical","Financial")</f>
        <v>Financial</v>
      </c>
      <c r="E6768" s="208" t="e">
        <f aca="false">IF(VLOOKUP(S6768,'DD-Lookup'!$J$6:$L$50,3,FALSE())="Monthly",(YEAR(AC6768)-YEAR(AB6768))*12+MONTH(AC6768)-MONTH(AB6768)+1,(AC6768-AB6768+1))</f>
        <v>#N/A</v>
      </c>
      <c r="F6768" s="239" t="e">
        <f aca="false">E6768*SUM(P6768:Q6768)</f>
        <v>#N/A</v>
      </c>
    </row>
    <row r="6769" customFormat="false" ht="12.75" hidden="false" customHeight="false" outlineLevel="0" collapsed="false">
      <c r="A6769" s="208" t="str">
        <f aca="false">B6769&amp;" "&amp;C6769&amp;" "&amp;D6769</f>
        <v> 0 Financial</v>
      </c>
      <c r="B6769" s="208" t="str">
        <f aca="false">IF((LEFT(N6769,2)="US"),"US","")</f>
        <v/>
      </c>
      <c r="C6769" s="208" t="n">
        <f aca="false">M6769</f>
        <v>0</v>
      </c>
      <c r="D6769" s="208" t="str">
        <f aca="false">IF(ISNUMBER(FIND("Phy",N6769))=TRUE(),"Physical","Financial")</f>
        <v>Financial</v>
      </c>
      <c r="E6769" s="208" t="e">
        <f aca="false">IF(VLOOKUP(S6769,'DD-Lookup'!$J$6:$L$50,3,FALSE())="Monthly",(YEAR(AC6769)-YEAR(AB6769))*12+MONTH(AC6769)-MONTH(AB6769)+1,(AC6769-AB6769+1))</f>
        <v>#N/A</v>
      </c>
      <c r="F6769" s="239" t="e">
        <f aca="false">E6769*SUM(P6769:Q6769)</f>
        <v>#N/A</v>
      </c>
    </row>
    <row r="6770" customFormat="false" ht="12.75" hidden="false" customHeight="false" outlineLevel="0" collapsed="false">
      <c r="A6770" s="208" t="str">
        <f aca="false">B6770&amp;" "&amp;C6770&amp;" "&amp;D6770</f>
        <v> 0 Financial</v>
      </c>
      <c r="B6770" s="208" t="str">
        <f aca="false">IF((LEFT(N6770,2)="US"),"US","")</f>
        <v/>
      </c>
      <c r="C6770" s="208" t="n">
        <f aca="false">M6770</f>
        <v>0</v>
      </c>
      <c r="D6770" s="208" t="str">
        <f aca="false">IF(ISNUMBER(FIND("Phy",N6770))=TRUE(),"Physical","Financial")</f>
        <v>Financial</v>
      </c>
      <c r="E6770" s="208" t="e">
        <f aca="false">IF(VLOOKUP(S6770,'DD-Lookup'!$J$6:$L$50,3,FALSE())="Monthly",(YEAR(AC6770)-YEAR(AB6770))*12+MONTH(AC6770)-MONTH(AB6770)+1,(AC6770-AB6770+1))</f>
        <v>#N/A</v>
      </c>
      <c r="F6770" s="239" t="e">
        <f aca="false">E6770*SUM(P6770:Q6770)</f>
        <v>#N/A</v>
      </c>
    </row>
    <row r="6771" customFormat="false" ht="12.75" hidden="false" customHeight="false" outlineLevel="0" collapsed="false">
      <c r="A6771" s="208" t="str">
        <f aca="false">B6771&amp;" "&amp;C6771&amp;" "&amp;D6771</f>
        <v> 0 Financial</v>
      </c>
      <c r="B6771" s="208" t="str">
        <f aca="false">IF((LEFT(N6771,2)="US"),"US","")</f>
        <v/>
      </c>
      <c r="C6771" s="208" t="n">
        <f aca="false">M6771</f>
        <v>0</v>
      </c>
      <c r="D6771" s="208" t="str">
        <f aca="false">IF(ISNUMBER(FIND("Phy",N6771))=TRUE(),"Physical","Financial")</f>
        <v>Financial</v>
      </c>
      <c r="E6771" s="208" t="e">
        <f aca="false">IF(VLOOKUP(S6771,'DD-Lookup'!$J$6:$L$50,3,FALSE())="Monthly",(YEAR(AC6771)-YEAR(AB6771))*12+MONTH(AC6771)-MONTH(AB6771)+1,(AC6771-AB6771+1))</f>
        <v>#N/A</v>
      </c>
      <c r="F6771" s="239" t="e">
        <f aca="false">E6771*SUM(P6771:Q6771)</f>
        <v>#N/A</v>
      </c>
    </row>
    <row r="6772" customFormat="false" ht="12.75" hidden="false" customHeight="false" outlineLevel="0" collapsed="false">
      <c r="A6772" s="208" t="str">
        <f aca="false">B6772&amp;" "&amp;C6772&amp;" "&amp;D6772</f>
        <v> 0 Financial</v>
      </c>
      <c r="B6772" s="208" t="str">
        <f aca="false">IF((LEFT(N6772,2)="US"),"US","")</f>
        <v/>
      </c>
      <c r="C6772" s="208" t="n">
        <f aca="false">M6772</f>
        <v>0</v>
      </c>
      <c r="D6772" s="208" t="str">
        <f aca="false">IF(ISNUMBER(FIND("Phy",N6772))=TRUE(),"Physical","Financial")</f>
        <v>Financial</v>
      </c>
      <c r="E6772" s="208" t="e">
        <f aca="false">IF(VLOOKUP(S6772,'DD-Lookup'!$J$6:$L$50,3,FALSE())="Monthly",(YEAR(AC6772)-YEAR(AB6772))*12+MONTH(AC6772)-MONTH(AB6772)+1,(AC6772-AB6772+1))</f>
        <v>#N/A</v>
      </c>
      <c r="F6772" s="239" t="e">
        <f aca="false">E6772*SUM(P6772:Q6772)</f>
        <v>#N/A</v>
      </c>
    </row>
    <row r="6773" customFormat="false" ht="12.75" hidden="false" customHeight="false" outlineLevel="0" collapsed="false">
      <c r="A6773" s="208" t="str">
        <f aca="false">B6773&amp;" "&amp;C6773&amp;" "&amp;D6773</f>
        <v> 0 Financial</v>
      </c>
      <c r="B6773" s="208" t="str">
        <f aca="false">IF((LEFT(N6773,2)="US"),"US","")</f>
        <v/>
      </c>
      <c r="C6773" s="208" t="n">
        <f aca="false">M6773</f>
        <v>0</v>
      </c>
      <c r="D6773" s="208" t="str">
        <f aca="false">IF(ISNUMBER(FIND("Phy",N6773))=TRUE(),"Physical","Financial")</f>
        <v>Financial</v>
      </c>
      <c r="E6773" s="208" t="e">
        <f aca="false">IF(VLOOKUP(S6773,'DD-Lookup'!$J$6:$L$50,3,FALSE())="Monthly",(YEAR(AC6773)-YEAR(AB6773))*12+MONTH(AC6773)-MONTH(AB6773)+1,(AC6773-AB6773+1))</f>
        <v>#N/A</v>
      </c>
      <c r="F6773" s="239" t="e">
        <f aca="false">E6773*SUM(P6773:Q6773)</f>
        <v>#N/A</v>
      </c>
    </row>
    <row r="6774" customFormat="false" ht="12.75" hidden="false" customHeight="false" outlineLevel="0" collapsed="false">
      <c r="A6774" s="208" t="str">
        <f aca="false">B6774&amp;" "&amp;C6774&amp;" "&amp;D6774</f>
        <v> 0 Financial</v>
      </c>
      <c r="B6774" s="208" t="str">
        <f aca="false">IF((LEFT(N6774,2)="US"),"US","")</f>
        <v/>
      </c>
      <c r="C6774" s="208" t="n">
        <f aca="false">M6774</f>
        <v>0</v>
      </c>
      <c r="D6774" s="208" t="str">
        <f aca="false">IF(ISNUMBER(FIND("Phy",N6774))=TRUE(),"Physical","Financial")</f>
        <v>Financial</v>
      </c>
      <c r="E6774" s="208" t="e">
        <f aca="false">IF(VLOOKUP(S6774,'DD-Lookup'!$J$6:$L$50,3,FALSE())="Monthly",(YEAR(AC6774)-YEAR(AB6774))*12+MONTH(AC6774)-MONTH(AB6774)+1,(AC6774-AB6774+1))</f>
        <v>#N/A</v>
      </c>
      <c r="F6774" s="239" t="e">
        <f aca="false">E6774*SUM(P6774:Q6774)</f>
        <v>#N/A</v>
      </c>
    </row>
    <row r="6775" customFormat="false" ht="12.75" hidden="false" customHeight="false" outlineLevel="0" collapsed="false">
      <c r="A6775" s="208" t="str">
        <f aca="false">B6775&amp;" "&amp;C6775&amp;" "&amp;D6775</f>
        <v> 0 Financial</v>
      </c>
      <c r="B6775" s="208" t="str">
        <f aca="false">IF((LEFT(N6775,2)="US"),"US","")</f>
        <v/>
      </c>
      <c r="C6775" s="208" t="n">
        <f aca="false">M6775</f>
        <v>0</v>
      </c>
      <c r="D6775" s="208" t="str">
        <f aca="false">IF(ISNUMBER(FIND("Phy",N6775))=TRUE(),"Physical","Financial")</f>
        <v>Financial</v>
      </c>
      <c r="E6775" s="208" t="e">
        <f aca="false">IF(VLOOKUP(S6775,'DD-Lookup'!$J$6:$L$50,3,FALSE())="Monthly",(YEAR(AC6775)-YEAR(AB6775))*12+MONTH(AC6775)-MONTH(AB6775)+1,(AC6775-AB6775+1))</f>
        <v>#N/A</v>
      </c>
      <c r="F6775" s="239" t="e">
        <f aca="false">E6775*SUM(P6775:Q6775)</f>
        <v>#N/A</v>
      </c>
    </row>
    <row r="6776" customFormat="false" ht="12.75" hidden="false" customHeight="false" outlineLevel="0" collapsed="false">
      <c r="A6776" s="208" t="str">
        <f aca="false">B6776&amp;" "&amp;C6776&amp;" "&amp;D6776</f>
        <v> 0 Financial</v>
      </c>
      <c r="B6776" s="208" t="str">
        <f aca="false">IF((LEFT(N6776,2)="US"),"US","")</f>
        <v/>
      </c>
      <c r="C6776" s="208" t="n">
        <f aca="false">M6776</f>
        <v>0</v>
      </c>
      <c r="D6776" s="208" t="str">
        <f aca="false">IF(ISNUMBER(FIND("Phy",N6776))=TRUE(),"Physical","Financial")</f>
        <v>Financial</v>
      </c>
      <c r="E6776" s="208" t="e">
        <f aca="false">IF(VLOOKUP(S6776,'DD-Lookup'!$J$6:$L$50,3,FALSE())="Monthly",(YEAR(AC6776)-YEAR(AB6776))*12+MONTH(AC6776)-MONTH(AB6776)+1,(AC6776-AB6776+1))</f>
        <v>#N/A</v>
      </c>
      <c r="F6776" s="239" t="e">
        <f aca="false">E6776*SUM(P6776:Q6776)</f>
        <v>#N/A</v>
      </c>
    </row>
    <row r="6777" customFormat="false" ht="12.75" hidden="false" customHeight="false" outlineLevel="0" collapsed="false">
      <c r="A6777" s="208" t="str">
        <f aca="false">B6777&amp;" "&amp;C6777&amp;" "&amp;D6777</f>
        <v> 0 Financial</v>
      </c>
      <c r="B6777" s="208" t="str">
        <f aca="false">IF((LEFT(N6777,2)="US"),"US","")</f>
        <v/>
      </c>
      <c r="C6777" s="208" t="n">
        <f aca="false">M6777</f>
        <v>0</v>
      </c>
      <c r="D6777" s="208" t="str">
        <f aca="false">IF(ISNUMBER(FIND("Phy",N6777))=TRUE(),"Physical","Financial")</f>
        <v>Financial</v>
      </c>
      <c r="E6777" s="208" t="e">
        <f aca="false">IF(VLOOKUP(S6777,'DD-Lookup'!$J$6:$L$50,3,FALSE())="Monthly",(YEAR(AC6777)-YEAR(AB6777))*12+MONTH(AC6777)-MONTH(AB6777)+1,(AC6777-AB6777+1))</f>
        <v>#N/A</v>
      </c>
      <c r="F6777" s="239" t="e">
        <f aca="false">E6777*SUM(P6777:Q6777)</f>
        <v>#N/A</v>
      </c>
    </row>
    <row r="6778" customFormat="false" ht="12.75" hidden="false" customHeight="false" outlineLevel="0" collapsed="false">
      <c r="A6778" s="208" t="str">
        <f aca="false">B6778&amp;" "&amp;C6778&amp;" "&amp;D6778</f>
        <v> 0 Financial</v>
      </c>
      <c r="B6778" s="208" t="str">
        <f aca="false">IF((LEFT(N6778,2)="US"),"US","")</f>
        <v/>
      </c>
      <c r="C6778" s="208" t="n">
        <f aca="false">M6778</f>
        <v>0</v>
      </c>
      <c r="D6778" s="208" t="str">
        <f aca="false">IF(ISNUMBER(FIND("Phy",N6778))=TRUE(),"Physical","Financial")</f>
        <v>Financial</v>
      </c>
      <c r="E6778" s="208" t="e">
        <f aca="false">IF(VLOOKUP(S6778,'DD-Lookup'!$J$6:$L$50,3,FALSE())="Monthly",(YEAR(AC6778)-YEAR(AB6778))*12+MONTH(AC6778)-MONTH(AB6778)+1,(AC6778-AB6778+1))</f>
        <v>#N/A</v>
      </c>
      <c r="F6778" s="239" t="e">
        <f aca="false">E6778*SUM(P6778:Q6778)</f>
        <v>#N/A</v>
      </c>
    </row>
    <row r="6779" customFormat="false" ht="12.75" hidden="false" customHeight="false" outlineLevel="0" collapsed="false">
      <c r="A6779" s="208" t="str">
        <f aca="false">B6779&amp;" "&amp;C6779&amp;" "&amp;D6779</f>
        <v> 0 Financial</v>
      </c>
      <c r="B6779" s="208" t="str">
        <f aca="false">IF((LEFT(N6779,2)="US"),"US","")</f>
        <v/>
      </c>
      <c r="C6779" s="208" t="n">
        <f aca="false">M6779</f>
        <v>0</v>
      </c>
      <c r="D6779" s="208" t="str">
        <f aca="false">IF(ISNUMBER(FIND("Phy",N6779))=TRUE(),"Physical","Financial")</f>
        <v>Financial</v>
      </c>
      <c r="E6779" s="208" t="e">
        <f aca="false">IF(VLOOKUP(S6779,'DD-Lookup'!$J$6:$L$50,3,FALSE())="Monthly",(YEAR(AC6779)-YEAR(AB6779))*12+MONTH(AC6779)-MONTH(AB6779)+1,(AC6779-AB6779+1))</f>
        <v>#N/A</v>
      </c>
      <c r="F6779" s="239" t="e">
        <f aca="false">E6779*SUM(P6779:Q6779)</f>
        <v>#N/A</v>
      </c>
    </row>
    <row r="6780" customFormat="false" ht="12.75" hidden="false" customHeight="false" outlineLevel="0" collapsed="false">
      <c r="A6780" s="208" t="str">
        <f aca="false">B6780&amp;" "&amp;C6780&amp;" "&amp;D6780</f>
        <v> 0 Financial</v>
      </c>
      <c r="B6780" s="208" t="str">
        <f aca="false">IF((LEFT(N6780,2)="US"),"US","")</f>
        <v/>
      </c>
      <c r="C6780" s="208" t="n">
        <f aca="false">M6780</f>
        <v>0</v>
      </c>
      <c r="D6780" s="208" t="str">
        <f aca="false">IF(ISNUMBER(FIND("Phy",N6780))=TRUE(),"Physical","Financial")</f>
        <v>Financial</v>
      </c>
      <c r="E6780" s="208" t="e">
        <f aca="false">IF(VLOOKUP(S6780,'DD-Lookup'!$J$6:$L$50,3,FALSE())="Monthly",(YEAR(AC6780)-YEAR(AB6780))*12+MONTH(AC6780)-MONTH(AB6780)+1,(AC6780-AB6780+1))</f>
        <v>#N/A</v>
      </c>
      <c r="F6780" s="239" t="e">
        <f aca="false">E6780*SUM(P6780:Q6780)</f>
        <v>#N/A</v>
      </c>
    </row>
    <row r="6781" customFormat="false" ht="12.75" hidden="false" customHeight="false" outlineLevel="0" collapsed="false">
      <c r="A6781" s="208" t="str">
        <f aca="false">B6781&amp;" "&amp;C6781&amp;" "&amp;D6781</f>
        <v> 0 Financial</v>
      </c>
      <c r="B6781" s="208" t="str">
        <f aca="false">IF((LEFT(N6781,2)="US"),"US","")</f>
        <v/>
      </c>
      <c r="C6781" s="208" t="n">
        <f aca="false">M6781</f>
        <v>0</v>
      </c>
      <c r="D6781" s="208" t="str">
        <f aca="false">IF(ISNUMBER(FIND("Phy",N6781))=TRUE(),"Physical","Financial")</f>
        <v>Financial</v>
      </c>
      <c r="E6781" s="208" t="e">
        <f aca="false">IF(VLOOKUP(S6781,'DD-Lookup'!$J$6:$L$50,3,FALSE())="Monthly",(YEAR(AC6781)-YEAR(AB6781))*12+MONTH(AC6781)-MONTH(AB6781)+1,(AC6781-AB6781+1))</f>
        <v>#N/A</v>
      </c>
      <c r="F6781" s="239" t="e">
        <f aca="false">E6781*SUM(P6781:Q6781)</f>
        <v>#N/A</v>
      </c>
    </row>
    <row r="6782" customFormat="false" ht="12.75" hidden="false" customHeight="false" outlineLevel="0" collapsed="false">
      <c r="A6782" s="208" t="str">
        <f aca="false">B6782&amp;" "&amp;C6782&amp;" "&amp;D6782</f>
        <v> 0 Financial</v>
      </c>
      <c r="B6782" s="208" t="str">
        <f aca="false">IF((LEFT(N6782,2)="US"),"US","")</f>
        <v/>
      </c>
      <c r="C6782" s="208" t="n">
        <f aca="false">M6782</f>
        <v>0</v>
      </c>
      <c r="D6782" s="208" t="str">
        <f aca="false">IF(ISNUMBER(FIND("Phy",N6782))=TRUE(),"Physical","Financial")</f>
        <v>Financial</v>
      </c>
      <c r="E6782" s="208" t="e">
        <f aca="false">IF(VLOOKUP(S6782,'DD-Lookup'!$J$6:$L$50,3,FALSE())="Monthly",(YEAR(AC6782)-YEAR(AB6782))*12+MONTH(AC6782)-MONTH(AB6782)+1,(AC6782-AB6782+1))</f>
        <v>#N/A</v>
      </c>
      <c r="F6782" s="239" t="e">
        <f aca="false">E6782*SUM(P6782:Q6782)</f>
        <v>#N/A</v>
      </c>
    </row>
    <row r="6783" customFormat="false" ht="12.75" hidden="false" customHeight="false" outlineLevel="0" collapsed="false">
      <c r="A6783" s="208" t="str">
        <f aca="false">B6783&amp;" "&amp;C6783&amp;" "&amp;D6783</f>
        <v> 0 Financial</v>
      </c>
      <c r="B6783" s="208" t="str">
        <f aca="false">IF((LEFT(N6783,2)="US"),"US","")</f>
        <v/>
      </c>
      <c r="C6783" s="208" t="n">
        <f aca="false">M6783</f>
        <v>0</v>
      </c>
      <c r="D6783" s="208" t="str">
        <f aca="false">IF(ISNUMBER(FIND("Phy",N6783))=TRUE(),"Physical","Financial")</f>
        <v>Financial</v>
      </c>
      <c r="E6783" s="208" t="e">
        <f aca="false">IF(VLOOKUP(S6783,'DD-Lookup'!$J$6:$L$50,3,FALSE())="Monthly",(YEAR(AC6783)-YEAR(AB6783))*12+MONTH(AC6783)-MONTH(AB6783)+1,(AC6783-AB6783+1))</f>
        <v>#N/A</v>
      </c>
      <c r="F6783" s="239" t="e">
        <f aca="false">E6783*SUM(P6783:Q6783)</f>
        <v>#N/A</v>
      </c>
    </row>
    <row r="6784" customFormat="false" ht="12.75" hidden="false" customHeight="false" outlineLevel="0" collapsed="false">
      <c r="A6784" s="208" t="str">
        <f aca="false">B6784&amp;" "&amp;C6784&amp;" "&amp;D6784</f>
        <v> 0 Financial</v>
      </c>
      <c r="B6784" s="208" t="str">
        <f aca="false">IF((LEFT(N6784,2)="US"),"US","")</f>
        <v/>
      </c>
      <c r="C6784" s="208" t="n">
        <f aca="false">M6784</f>
        <v>0</v>
      </c>
      <c r="D6784" s="208" t="str">
        <f aca="false">IF(ISNUMBER(FIND("Phy",N6784))=TRUE(),"Physical","Financial")</f>
        <v>Financial</v>
      </c>
      <c r="E6784" s="208" t="e">
        <f aca="false">IF(VLOOKUP(S6784,'DD-Lookup'!$J$6:$L$50,3,FALSE())="Monthly",(YEAR(AC6784)-YEAR(AB6784))*12+MONTH(AC6784)-MONTH(AB6784)+1,(AC6784-AB6784+1))</f>
        <v>#N/A</v>
      </c>
      <c r="F6784" s="239" t="e">
        <f aca="false">E6784*SUM(P6784:Q6784)</f>
        <v>#N/A</v>
      </c>
    </row>
    <row r="6785" customFormat="false" ht="12.75" hidden="false" customHeight="false" outlineLevel="0" collapsed="false">
      <c r="A6785" s="208" t="str">
        <f aca="false">B6785&amp;" "&amp;C6785&amp;" "&amp;D6785</f>
        <v> 0 Financial</v>
      </c>
      <c r="B6785" s="208" t="str">
        <f aca="false">IF((LEFT(N6785,2)="US"),"US","")</f>
        <v/>
      </c>
      <c r="C6785" s="208" t="n">
        <f aca="false">M6785</f>
        <v>0</v>
      </c>
      <c r="D6785" s="208" t="str">
        <f aca="false">IF(ISNUMBER(FIND("Phy",N6785))=TRUE(),"Physical","Financial")</f>
        <v>Financial</v>
      </c>
      <c r="E6785" s="208" t="e">
        <f aca="false">IF(VLOOKUP(S6785,'DD-Lookup'!$J$6:$L$50,3,FALSE())="Monthly",(YEAR(AC6785)-YEAR(AB6785))*12+MONTH(AC6785)-MONTH(AB6785)+1,(AC6785-AB6785+1))</f>
        <v>#N/A</v>
      </c>
      <c r="F6785" s="239" t="e">
        <f aca="false">E6785*SUM(P6785:Q6785)</f>
        <v>#N/A</v>
      </c>
    </row>
    <row r="6786" customFormat="false" ht="12.75" hidden="false" customHeight="false" outlineLevel="0" collapsed="false">
      <c r="A6786" s="208" t="str">
        <f aca="false">B6786&amp;" "&amp;C6786&amp;" "&amp;D6786</f>
        <v> 0 Financial</v>
      </c>
      <c r="B6786" s="208" t="str">
        <f aca="false">IF((LEFT(N6786,2)="US"),"US","")</f>
        <v/>
      </c>
      <c r="C6786" s="208" t="n">
        <f aca="false">M6786</f>
        <v>0</v>
      </c>
      <c r="D6786" s="208" t="str">
        <f aca="false">IF(ISNUMBER(FIND("Phy",N6786))=TRUE(),"Physical","Financial")</f>
        <v>Financial</v>
      </c>
      <c r="E6786" s="208" t="e">
        <f aca="false">IF(VLOOKUP(S6786,'DD-Lookup'!$J$6:$L$50,3,FALSE())="Monthly",(YEAR(AC6786)-YEAR(AB6786))*12+MONTH(AC6786)-MONTH(AB6786)+1,(AC6786-AB6786+1))</f>
        <v>#N/A</v>
      </c>
      <c r="F6786" s="239" t="e">
        <f aca="false">E6786*SUM(P6786:Q6786)</f>
        <v>#N/A</v>
      </c>
    </row>
    <row r="6787" customFormat="false" ht="12.75" hidden="false" customHeight="false" outlineLevel="0" collapsed="false">
      <c r="A6787" s="208" t="str">
        <f aca="false">B6787&amp;" "&amp;C6787&amp;" "&amp;D6787</f>
        <v> 0 Financial</v>
      </c>
      <c r="B6787" s="208" t="str">
        <f aca="false">IF((LEFT(N6787,2)="US"),"US","")</f>
        <v/>
      </c>
      <c r="C6787" s="208" t="n">
        <f aca="false">M6787</f>
        <v>0</v>
      </c>
      <c r="D6787" s="208" t="str">
        <f aca="false">IF(ISNUMBER(FIND("Phy",N6787))=TRUE(),"Physical","Financial")</f>
        <v>Financial</v>
      </c>
      <c r="E6787" s="208" t="e">
        <f aca="false">IF(VLOOKUP(S6787,'DD-Lookup'!$J$6:$L$50,3,FALSE())="Monthly",(YEAR(AC6787)-YEAR(AB6787))*12+MONTH(AC6787)-MONTH(AB6787)+1,(AC6787-AB6787+1))</f>
        <v>#N/A</v>
      </c>
      <c r="F6787" s="239" t="e">
        <f aca="false">E6787*SUM(P6787:Q6787)</f>
        <v>#N/A</v>
      </c>
    </row>
    <row r="6788" customFormat="false" ht="12.75" hidden="false" customHeight="false" outlineLevel="0" collapsed="false">
      <c r="A6788" s="208" t="str">
        <f aca="false">B6788&amp;" "&amp;C6788&amp;" "&amp;D6788</f>
        <v> 0 Financial</v>
      </c>
      <c r="B6788" s="208" t="str">
        <f aca="false">IF((LEFT(N6788,2)="US"),"US","")</f>
        <v/>
      </c>
      <c r="C6788" s="208" t="n">
        <f aca="false">M6788</f>
        <v>0</v>
      </c>
      <c r="D6788" s="208" t="str">
        <f aca="false">IF(ISNUMBER(FIND("Phy",N6788))=TRUE(),"Physical","Financial")</f>
        <v>Financial</v>
      </c>
      <c r="E6788" s="208" t="e">
        <f aca="false">IF(VLOOKUP(S6788,'DD-Lookup'!$J$6:$L$50,3,FALSE())="Monthly",(YEAR(AC6788)-YEAR(AB6788))*12+MONTH(AC6788)-MONTH(AB6788)+1,(AC6788-AB6788+1))</f>
        <v>#N/A</v>
      </c>
      <c r="F6788" s="239" t="e">
        <f aca="false">E6788*SUM(P6788:Q6788)</f>
        <v>#N/A</v>
      </c>
    </row>
    <row r="6789" customFormat="false" ht="12.75" hidden="false" customHeight="false" outlineLevel="0" collapsed="false">
      <c r="A6789" s="208" t="str">
        <f aca="false">B6789&amp;" "&amp;C6789&amp;" "&amp;D6789</f>
        <v> 0 Financial</v>
      </c>
      <c r="B6789" s="208" t="str">
        <f aca="false">IF((LEFT(N6789,2)="US"),"US","")</f>
        <v/>
      </c>
      <c r="C6789" s="208" t="n">
        <f aca="false">M6789</f>
        <v>0</v>
      </c>
      <c r="D6789" s="208" t="str">
        <f aca="false">IF(ISNUMBER(FIND("Phy",N6789))=TRUE(),"Physical","Financial")</f>
        <v>Financial</v>
      </c>
      <c r="E6789" s="208" t="e">
        <f aca="false">IF(VLOOKUP(S6789,'DD-Lookup'!$J$6:$L$50,3,FALSE())="Monthly",(YEAR(AC6789)-YEAR(AB6789))*12+MONTH(AC6789)-MONTH(AB6789)+1,(AC6789-AB6789+1))</f>
        <v>#N/A</v>
      </c>
      <c r="F6789" s="239" t="e">
        <f aca="false">E6789*SUM(P6789:Q6789)</f>
        <v>#N/A</v>
      </c>
    </row>
    <row r="6790" customFormat="false" ht="12.75" hidden="false" customHeight="false" outlineLevel="0" collapsed="false">
      <c r="A6790" s="208" t="str">
        <f aca="false">B6790&amp;" "&amp;C6790&amp;" "&amp;D6790</f>
        <v> 0 Financial</v>
      </c>
      <c r="B6790" s="208" t="str">
        <f aca="false">IF((LEFT(N6790,2)="US"),"US","")</f>
        <v/>
      </c>
      <c r="C6790" s="208" t="n">
        <f aca="false">M6790</f>
        <v>0</v>
      </c>
      <c r="D6790" s="208" t="str">
        <f aca="false">IF(ISNUMBER(FIND("Phy",N6790))=TRUE(),"Physical","Financial")</f>
        <v>Financial</v>
      </c>
      <c r="E6790" s="208" t="e">
        <f aca="false">IF(VLOOKUP(S6790,'DD-Lookup'!$J$6:$L$50,3,FALSE())="Monthly",(YEAR(AC6790)-YEAR(AB6790))*12+MONTH(AC6790)-MONTH(AB6790)+1,(AC6790-AB6790+1))</f>
        <v>#N/A</v>
      </c>
      <c r="F6790" s="239" t="e">
        <f aca="false">E6790*SUM(P6790:Q6790)</f>
        <v>#N/A</v>
      </c>
    </row>
    <row r="6791" customFormat="false" ht="12.75" hidden="false" customHeight="false" outlineLevel="0" collapsed="false">
      <c r="A6791" s="208" t="str">
        <f aca="false">B6791&amp;" "&amp;C6791&amp;" "&amp;D6791</f>
        <v> 0 Financial</v>
      </c>
      <c r="B6791" s="208" t="str">
        <f aca="false">IF((LEFT(N6791,2)="US"),"US","")</f>
        <v/>
      </c>
      <c r="C6791" s="208" t="n">
        <f aca="false">M6791</f>
        <v>0</v>
      </c>
      <c r="D6791" s="208" t="str">
        <f aca="false">IF(ISNUMBER(FIND("Phy",N6791))=TRUE(),"Physical","Financial")</f>
        <v>Financial</v>
      </c>
      <c r="E6791" s="208" t="e">
        <f aca="false">IF(VLOOKUP(S6791,'DD-Lookup'!$J$6:$L$50,3,FALSE())="Monthly",(YEAR(AC6791)-YEAR(AB6791))*12+MONTH(AC6791)-MONTH(AB6791)+1,(AC6791-AB6791+1))</f>
        <v>#N/A</v>
      </c>
      <c r="F6791" s="239" t="e">
        <f aca="false">E6791*SUM(P6791:Q6791)</f>
        <v>#N/A</v>
      </c>
    </row>
    <row r="6792" customFormat="false" ht="12.75" hidden="false" customHeight="false" outlineLevel="0" collapsed="false">
      <c r="A6792" s="208" t="str">
        <f aca="false">B6792&amp;" "&amp;C6792&amp;" "&amp;D6792</f>
        <v> 0 Financial</v>
      </c>
      <c r="B6792" s="208" t="str">
        <f aca="false">IF((LEFT(N6792,2)="US"),"US","")</f>
        <v/>
      </c>
      <c r="C6792" s="208" t="n">
        <f aca="false">M6792</f>
        <v>0</v>
      </c>
      <c r="D6792" s="208" t="str">
        <f aca="false">IF(ISNUMBER(FIND("Phy",N6792))=TRUE(),"Physical","Financial")</f>
        <v>Financial</v>
      </c>
      <c r="E6792" s="208" t="e">
        <f aca="false">IF(VLOOKUP(S6792,'DD-Lookup'!$J$6:$L$50,3,FALSE())="Monthly",(YEAR(AC6792)-YEAR(AB6792))*12+MONTH(AC6792)-MONTH(AB6792)+1,(AC6792-AB6792+1))</f>
        <v>#N/A</v>
      </c>
      <c r="F6792" s="239" t="e">
        <f aca="false">E6792*SUM(P6792:Q6792)</f>
        <v>#N/A</v>
      </c>
    </row>
    <row r="6793" customFormat="false" ht="12.75" hidden="false" customHeight="false" outlineLevel="0" collapsed="false">
      <c r="A6793" s="208" t="str">
        <f aca="false">B6793&amp;" "&amp;C6793&amp;" "&amp;D6793</f>
        <v> 0 Financial</v>
      </c>
      <c r="B6793" s="208" t="str">
        <f aca="false">IF((LEFT(N6793,2)="US"),"US","")</f>
        <v/>
      </c>
      <c r="C6793" s="208" t="n">
        <f aca="false">M6793</f>
        <v>0</v>
      </c>
      <c r="D6793" s="208" t="str">
        <f aca="false">IF(ISNUMBER(FIND("Phy",N6793))=TRUE(),"Physical","Financial")</f>
        <v>Financial</v>
      </c>
      <c r="E6793" s="208" t="e">
        <f aca="false">IF(VLOOKUP(S6793,'DD-Lookup'!$J$6:$L$50,3,FALSE())="Monthly",(YEAR(AC6793)-YEAR(AB6793))*12+MONTH(AC6793)-MONTH(AB6793)+1,(AC6793-AB6793+1))</f>
        <v>#N/A</v>
      </c>
      <c r="F6793" s="239" t="e">
        <f aca="false">E6793*SUM(P6793:Q6793)</f>
        <v>#N/A</v>
      </c>
    </row>
    <row r="6794" customFormat="false" ht="12.75" hidden="false" customHeight="false" outlineLevel="0" collapsed="false">
      <c r="A6794" s="208" t="str">
        <f aca="false">B6794&amp;" "&amp;C6794&amp;" "&amp;D6794</f>
        <v> 0 Financial</v>
      </c>
      <c r="B6794" s="208" t="str">
        <f aca="false">IF((LEFT(N6794,2)="US"),"US","")</f>
        <v/>
      </c>
      <c r="C6794" s="208" t="n">
        <f aca="false">M6794</f>
        <v>0</v>
      </c>
      <c r="D6794" s="208" t="str">
        <f aca="false">IF(ISNUMBER(FIND("Phy",N6794))=TRUE(),"Physical","Financial")</f>
        <v>Financial</v>
      </c>
      <c r="E6794" s="208" t="e">
        <f aca="false">IF(VLOOKUP(S6794,'DD-Lookup'!$J$6:$L$50,3,FALSE())="Monthly",(YEAR(AC6794)-YEAR(AB6794))*12+MONTH(AC6794)-MONTH(AB6794)+1,(AC6794-AB6794+1))</f>
        <v>#N/A</v>
      </c>
      <c r="F6794" s="239" t="e">
        <f aca="false">E6794*SUM(P6794:Q6794)</f>
        <v>#N/A</v>
      </c>
    </row>
    <row r="6795" customFormat="false" ht="12.75" hidden="false" customHeight="false" outlineLevel="0" collapsed="false">
      <c r="A6795" s="208" t="str">
        <f aca="false">B6795&amp;" "&amp;C6795&amp;" "&amp;D6795</f>
        <v> 0 Financial</v>
      </c>
      <c r="B6795" s="208" t="str">
        <f aca="false">IF((LEFT(N6795,2)="US"),"US","")</f>
        <v/>
      </c>
      <c r="C6795" s="208" t="n">
        <f aca="false">M6795</f>
        <v>0</v>
      </c>
      <c r="D6795" s="208" t="str">
        <f aca="false">IF(ISNUMBER(FIND("Phy",N6795))=TRUE(),"Physical","Financial")</f>
        <v>Financial</v>
      </c>
      <c r="E6795" s="208" t="e">
        <f aca="false">IF(VLOOKUP(S6795,'DD-Lookup'!$J$6:$L$50,3,FALSE())="Monthly",(YEAR(AC6795)-YEAR(AB6795))*12+MONTH(AC6795)-MONTH(AB6795)+1,(AC6795-AB6795+1))</f>
        <v>#N/A</v>
      </c>
      <c r="F6795" s="239" t="e">
        <f aca="false">E6795*SUM(P6795:Q6795)</f>
        <v>#N/A</v>
      </c>
    </row>
    <row r="6796" customFormat="false" ht="12.75" hidden="false" customHeight="false" outlineLevel="0" collapsed="false">
      <c r="A6796" s="208" t="str">
        <f aca="false">B6796&amp;" "&amp;C6796&amp;" "&amp;D6796</f>
        <v> 0 Financial</v>
      </c>
      <c r="B6796" s="208" t="str">
        <f aca="false">IF((LEFT(N6796,2)="US"),"US","")</f>
        <v/>
      </c>
      <c r="C6796" s="208" t="n">
        <f aca="false">M6796</f>
        <v>0</v>
      </c>
      <c r="D6796" s="208" t="str">
        <f aca="false">IF(ISNUMBER(FIND("Phy",N6796))=TRUE(),"Physical","Financial")</f>
        <v>Financial</v>
      </c>
      <c r="E6796" s="208" t="e">
        <f aca="false">IF(VLOOKUP(S6796,'DD-Lookup'!$J$6:$L$50,3,FALSE())="Monthly",(YEAR(AC6796)-YEAR(AB6796))*12+MONTH(AC6796)-MONTH(AB6796)+1,(AC6796-AB6796+1))</f>
        <v>#N/A</v>
      </c>
      <c r="F6796" s="239" t="e">
        <f aca="false">E6796*SUM(P6796:Q6796)</f>
        <v>#N/A</v>
      </c>
    </row>
    <row r="6797" customFormat="false" ht="12.75" hidden="false" customHeight="false" outlineLevel="0" collapsed="false">
      <c r="A6797" s="208" t="str">
        <f aca="false">B6797&amp;" "&amp;C6797&amp;" "&amp;D6797</f>
        <v> 0 Financial</v>
      </c>
      <c r="B6797" s="208" t="str">
        <f aca="false">IF((LEFT(N6797,2)="US"),"US","")</f>
        <v/>
      </c>
      <c r="C6797" s="208" t="n">
        <f aca="false">M6797</f>
        <v>0</v>
      </c>
      <c r="D6797" s="208" t="str">
        <f aca="false">IF(ISNUMBER(FIND("Phy",N6797))=TRUE(),"Physical","Financial")</f>
        <v>Financial</v>
      </c>
      <c r="E6797" s="208" t="e">
        <f aca="false">IF(VLOOKUP(S6797,'DD-Lookup'!$J$6:$L$50,3,FALSE())="Monthly",(YEAR(AC6797)-YEAR(AB6797))*12+MONTH(AC6797)-MONTH(AB6797)+1,(AC6797-AB6797+1))</f>
        <v>#N/A</v>
      </c>
      <c r="F6797" s="239" t="e">
        <f aca="false">E6797*SUM(P6797:Q6797)</f>
        <v>#N/A</v>
      </c>
    </row>
    <row r="6798" customFormat="false" ht="12.75" hidden="false" customHeight="false" outlineLevel="0" collapsed="false">
      <c r="A6798" s="208" t="str">
        <f aca="false">B6798&amp;" "&amp;C6798&amp;" "&amp;D6798</f>
        <v> 0 Financial</v>
      </c>
      <c r="B6798" s="208" t="str">
        <f aca="false">IF((LEFT(N6798,2)="US"),"US","")</f>
        <v/>
      </c>
      <c r="C6798" s="208" t="n">
        <f aca="false">M6798</f>
        <v>0</v>
      </c>
      <c r="D6798" s="208" t="str">
        <f aca="false">IF(ISNUMBER(FIND("Phy",N6798))=TRUE(),"Physical","Financial")</f>
        <v>Financial</v>
      </c>
      <c r="E6798" s="208" t="e">
        <f aca="false">IF(VLOOKUP(S6798,'DD-Lookup'!$J$6:$L$50,3,FALSE())="Monthly",(YEAR(AC6798)-YEAR(AB6798))*12+MONTH(AC6798)-MONTH(AB6798)+1,(AC6798-AB6798+1))</f>
        <v>#N/A</v>
      </c>
      <c r="F6798" s="239" t="e">
        <f aca="false">E6798*SUM(P6798:Q6798)</f>
        <v>#N/A</v>
      </c>
    </row>
    <row r="6799" customFormat="false" ht="12.75" hidden="false" customHeight="false" outlineLevel="0" collapsed="false">
      <c r="A6799" s="208" t="str">
        <f aca="false">B6799&amp;" "&amp;C6799&amp;" "&amp;D6799</f>
        <v> 0 Financial</v>
      </c>
      <c r="B6799" s="208" t="str">
        <f aca="false">IF((LEFT(N6799,2)="US"),"US","")</f>
        <v/>
      </c>
      <c r="C6799" s="208" t="n">
        <f aca="false">M6799</f>
        <v>0</v>
      </c>
      <c r="D6799" s="208" t="str">
        <f aca="false">IF(ISNUMBER(FIND("Phy",N6799))=TRUE(),"Physical","Financial")</f>
        <v>Financial</v>
      </c>
      <c r="E6799" s="208" t="e">
        <f aca="false">IF(VLOOKUP(S6799,'DD-Lookup'!$J$6:$L$50,3,FALSE())="Monthly",(YEAR(AC6799)-YEAR(AB6799))*12+MONTH(AC6799)-MONTH(AB6799)+1,(AC6799-AB6799+1))</f>
        <v>#N/A</v>
      </c>
      <c r="F6799" s="239" t="e">
        <f aca="false">E6799*SUM(P6799:Q6799)</f>
        <v>#N/A</v>
      </c>
    </row>
    <row r="6800" customFormat="false" ht="12.75" hidden="false" customHeight="false" outlineLevel="0" collapsed="false">
      <c r="A6800" s="208" t="str">
        <f aca="false">B6800&amp;" "&amp;C6800&amp;" "&amp;D6800</f>
        <v> 0 Financial</v>
      </c>
      <c r="B6800" s="208" t="str">
        <f aca="false">IF((LEFT(N6800,2)="US"),"US","")</f>
        <v/>
      </c>
      <c r="C6800" s="208" t="n">
        <f aca="false">M6800</f>
        <v>0</v>
      </c>
      <c r="D6800" s="208" t="str">
        <f aca="false">IF(ISNUMBER(FIND("Phy",N6800))=TRUE(),"Physical","Financial")</f>
        <v>Financial</v>
      </c>
      <c r="E6800" s="208" t="e">
        <f aca="false">IF(VLOOKUP(S6800,'DD-Lookup'!$J$6:$L$50,3,FALSE())="Monthly",(YEAR(AC6800)-YEAR(AB6800))*12+MONTH(AC6800)-MONTH(AB6800)+1,(AC6800-AB6800+1))</f>
        <v>#N/A</v>
      </c>
      <c r="F6800" s="239" t="e">
        <f aca="false">E6800*SUM(P6800:Q6800)</f>
        <v>#N/A</v>
      </c>
    </row>
    <row r="6801" customFormat="false" ht="12.75" hidden="false" customHeight="false" outlineLevel="0" collapsed="false">
      <c r="A6801" s="208" t="str">
        <f aca="false">B6801&amp;" "&amp;C6801&amp;" "&amp;D6801</f>
        <v> 0 Financial</v>
      </c>
      <c r="B6801" s="208" t="str">
        <f aca="false">IF((LEFT(N6801,2)="US"),"US","")</f>
        <v/>
      </c>
      <c r="C6801" s="208" t="n">
        <f aca="false">M6801</f>
        <v>0</v>
      </c>
      <c r="D6801" s="208" t="str">
        <f aca="false">IF(ISNUMBER(FIND("Phy",N6801))=TRUE(),"Physical","Financial")</f>
        <v>Financial</v>
      </c>
      <c r="E6801" s="208" t="e">
        <f aca="false">IF(VLOOKUP(S6801,'DD-Lookup'!$J$6:$L$50,3,FALSE())="Monthly",(YEAR(AC6801)-YEAR(AB6801))*12+MONTH(AC6801)-MONTH(AB6801)+1,(AC6801-AB6801+1))</f>
        <v>#N/A</v>
      </c>
      <c r="F6801" s="239" t="e">
        <f aca="false">E6801*SUM(P6801:Q6801)</f>
        <v>#N/A</v>
      </c>
    </row>
    <row r="6802" customFormat="false" ht="12.75" hidden="false" customHeight="false" outlineLevel="0" collapsed="false">
      <c r="A6802" s="208" t="str">
        <f aca="false">B6802&amp;" "&amp;C6802&amp;" "&amp;D6802</f>
        <v> 0 Financial</v>
      </c>
      <c r="B6802" s="208" t="str">
        <f aca="false">IF((LEFT(N6802,2)="US"),"US","")</f>
        <v/>
      </c>
      <c r="C6802" s="208" t="n">
        <f aca="false">M6802</f>
        <v>0</v>
      </c>
      <c r="D6802" s="208" t="str">
        <f aca="false">IF(ISNUMBER(FIND("Phy",N6802))=TRUE(),"Physical","Financial")</f>
        <v>Financial</v>
      </c>
      <c r="E6802" s="208" t="e">
        <f aca="false">IF(VLOOKUP(S6802,'DD-Lookup'!$J$6:$L$50,3,FALSE())="Monthly",(YEAR(AC6802)-YEAR(AB6802))*12+MONTH(AC6802)-MONTH(AB6802)+1,(AC6802-AB6802+1))</f>
        <v>#N/A</v>
      </c>
      <c r="F6802" s="239" t="e">
        <f aca="false">E6802*SUM(P6802:Q6802)</f>
        <v>#N/A</v>
      </c>
    </row>
    <row r="6803" customFormat="false" ht="12.75" hidden="false" customHeight="false" outlineLevel="0" collapsed="false">
      <c r="A6803" s="208" t="str">
        <f aca="false">B6803&amp;" "&amp;C6803&amp;" "&amp;D6803</f>
        <v> 0 Financial</v>
      </c>
      <c r="B6803" s="208" t="str">
        <f aca="false">IF((LEFT(N6803,2)="US"),"US","")</f>
        <v/>
      </c>
      <c r="C6803" s="208" t="n">
        <f aca="false">M6803</f>
        <v>0</v>
      </c>
      <c r="D6803" s="208" t="str">
        <f aca="false">IF(ISNUMBER(FIND("Phy",N6803))=TRUE(),"Physical","Financial")</f>
        <v>Financial</v>
      </c>
      <c r="E6803" s="208" t="e">
        <f aca="false">IF(VLOOKUP(S6803,'DD-Lookup'!$J$6:$L$50,3,FALSE())="Monthly",(YEAR(AC6803)-YEAR(AB6803))*12+MONTH(AC6803)-MONTH(AB6803)+1,(AC6803-AB6803+1))</f>
        <v>#N/A</v>
      </c>
      <c r="F6803" s="239" t="e">
        <f aca="false">E6803*SUM(P6803:Q6803)</f>
        <v>#N/A</v>
      </c>
    </row>
    <row r="6804" customFormat="false" ht="12.75" hidden="false" customHeight="false" outlineLevel="0" collapsed="false">
      <c r="A6804" s="208" t="str">
        <f aca="false">B6804&amp;" "&amp;C6804&amp;" "&amp;D6804</f>
        <v> 0 Financial</v>
      </c>
      <c r="B6804" s="208" t="str">
        <f aca="false">IF((LEFT(N6804,2)="US"),"US","")</f>
        <v/>
      </c>
      <c r="C6804" s="208" t="n">
        <f aca="false">M6804</f>
        <v>0</v>
      </c>
      <c r="D6804" s="208" t="str">
        <f aca="false">IF(ISNUMBER(FIND("Phy",N6804))=TRUE(),"Physical","Financial")</f>
        <v>Financial</v>
      </c>
      <c r="E6804" s="208" t="e">
        <f aca="false">IF(VLOOKUP(S6804,'DD-Lookup'!$J$6:$L$50,3,FALSE())="Monthly",(YEAR(AC6804)-YEAR(AB6804))*12+MONTH(AC6804)-MONTH(AB6804)+1,(AC6804-AB6804+1))</f>
        <v>#N/A</v>
      </c>
      <c r="F6804" s="239" t="e">
        <f aca="false">E6804*SUM(P6804:Q6804)</f>
        <v>#N/A</v>
      </c>
    </row>
    <row r="6805" customFormat="false" ht="12.75" hidden="false" customHeight="false" outlineLevel="0" collapsed="false">
      <c r="A6805" s="208" t="str">
        <f aca="false">B6805&amp;" "&amp;C6805&amp;" "&amp;D6805</f>
        <v> 0 Financial</v>
      </c>
      <c r="B6805" s="208" t="str">
        <f aca="false">IF((LEFT(N6805,2)="US"),"US","")</f>
        <v/>
      </c>
      <c r="C6805" s="208" t="n">
        <f aca="false">M6805</f>
        <v>0</v>
      </c>
      <c r="D6805" s="208" t="str">
        <f aca="false">IF(ISNUMBER(FIND("Phy",N6805))=TRUE(),"Physical","Financial")</f>
        <v>Financial</v>
      </c>
      <c r="E6805" s="208" t="e">
        <f aca="false">IF(VLOOKUP(S6805,'DD-Lookup'!$J$6:$L$50,3,FALSE())="Monthly",(YEAR(AC6805)-YEAR(AB6805))*12+MONTH(AC6805)-MONTH(AB6805)+1,(AC6805-AB6805+1))</f>
        <v>#N/A</v>
      </c>
      <c r="F6805" s="239" t="e">
        <f aca="false">E6805*SUM(P6805:Q6805)</f>
        <v>#N/A</v>
      </c>
    </row>
    <row r="6806" customFormat="false" ht="12.75" hidden="false" customHeight="false" outlineLevel="0" collapsed="false">
      <c r="A6806" s="208" t="str">
        <f aca="false">B6806&amp;" "&amp;C6806&amp;" "&amp;D6806</f>
        <v> 0 Financial</v>
      </c>
      <c r="B6806" s="208" t="str">
        <f aca="false">IF((LEFT(N6806,2)="US"),"US","")</f>
        <v/>
      </c>
      <c r="C6806" s="208" t="n">
        <f aca="false">M6806</f>
        <v>0</v>
      </c>
      <c r="D6806" s="208" t="str">
        <f aca="false">IF(ISNUMBER(FIND("Phy",N6806))=TRUE(),"Physical","Financial")</f>
        <v>Financial</v>
      </c>
      <c r="E6806" s="208" t="e">
        <f aca="false">IF(VLOOKUP(S6806,'DD-Lookup'!$J$6:$L$50,3,FALSE())="Monthly",(YEAR(AC6806)-YEAR(AB6806))*12+MONTH(AC6806)-MONTH(AB6806)+1,(AC6806-AB6806+1))</f>
        <v>#N/A</v>
      </c>
      <c r="F6806" s="239" t="e">
        <f aca="false">E6806*SUM(P6806:Q6806)</f>
        <v>#N/A</v>
      </c>
    </row>
    <row r="6807" customFormat="false" ht="12.75" hidden="false" customHeight="false" outlineLevel="0" collapsed="false">
      <c r="A6807" s="208" t="str">
        <f aca="false">B6807&amp;" "&amp;C6807&amp;" "&amp;D6807</f>
        <v> 0 Financial</v>
      </c>
      <c r="B6807" s="208" t="str">
        <f aca="false">IF((LEFT(N6807,2)="US"),"US","")</f>
        <v/>
      </c>
      <c r="C6807" s="208" t="n">
        <f aca="false">M6807</f>
        <v>0</v>
      </c>
      <c r="D6807" s="208" t="str">
        <f aca="false">IF(ISNUMBER(FIND("Phy",N6807))=TRUE(),"Physical","Financial")</f>
        <v>Financial</v>
      </c>
      <c r="E6807" s="208" t="e">
        <f aca="false">IF(VLOOKUP(S6807,'DD-Lookup'!$J$6:$L$50,3,FALSE())="Monthly",(YEAR(AC6807)-YEAR(AB6807))*12+MONTH(AC6807)-MONTH(AB6807)+1,(AC6807-AB6807+1))</f>
        <v>#N/A</v>
      </c>
      <c r="F6807" s="239" t="e">
        <f aca="false">E6807*SUM(P6807:Q6807)</f>
        <v>#N/A</v>
      </c>
    </row>
    <row r="6808" customFormat="false" ht="12.75" hidden="false" customHeight="false" outlineLevel="0" collapsed="false">
      <c r="A6808" s="208" t="str">
        <f aca="false">B6808&amp;" "&amp;C6808&amp;" "&amp;D6808</f>
        <v> 0 Financial</v>
      </c>
      <c r="B6808" s="208" t="str">
        <f aca="false">IF((LEFT(N6808,2)="US"),"US","")</f>
        <v/>
      </c>
      <c r="C6808" s="208" t="n">
        <f aca="false">M6808</f>
        <v>0</v>
      </c>
      <c r="D6808" s="208" t="str">
        <f aca="false">IF(ISNUMBER(FIND("Phy",N6808))=TRUE(),"Physical","Financial")</f>
        <v>Financial</v>
      </c>
      <c r="E6808" s="208" t="e">
        <f aca="false">IF(VLOOKUP(S6808,'DD-Lookup'!$J$6:$L$50,3,FALSE())="Monthly",(YEAR(AC6808)-YEAR(AB6808))*12+MONTH(AC6808)-MONTH(AB6808)+1,(AC6808-AB6808+1))</f>
        <v>#N/A</v>
      </c>
      <c r="F6808" s="239" t="e">
        <f aca="false">E6808*SUM(P6808:Q6808)</f>
        <v>#N/A</v>
      </c>
    </row>
    <row r="6809" customFormat="false" ht="12.75" hidden="false" customHeight="false" outlineLevel="0" collapsed="false">
      <c r="A6809" s="208" t="str">
        <f aca="false">B6809&amp;" "&amp;C6809&amp;" "&amp;D6809</f>
        <v> 0 Financial</v>
      </c>
      <c r="B6809" s="208" t="str">
        <f aca="false">IF((LEFT(N6809,2)="US"),"US","")</f>
        <v/>
      </c>
      <c r="C6809" s="208" t="n">
        <f aca="false">M6809</f>
        <v>0</v>
      </c>
      <c r="D6809" s="208" t="str">
        <f aca="false">IF(ISNUMBER(FIND("Phy",N6809))=TRUE(),"Physical","Financial")</f>
        <v>Financial</v>
      </c>
      <c r="E6809" s="208" t="e">
        <f aca="false">IF(VLOOKUP(S6809,'DD-Lookup'!$J$6:$L$50,3,FALSE())="Monthly",(YEAR(AC6809)-YEAR(AB6809))*12+MONTH(AC6809)-MONTH(AB6809)+1,(AC6809-AB6809+1))</f>
        <v>#N/A</v>
      </c>
      <c r="F6809" s="239" t="e">
        <f aca="false">E6809*SUM(P6809:Q6809)</f>
        <v>#N/A</v>
      </c>
    </row>
    <row r="6810" customFormat="false" ht="12.75" hidden="false" customHeight="false" outlineLevel="0" collapsed="false">
      <c r="A6810" s="208" t="str">
        <f aca="false">B6810&amp;" "&amp;C6810&amp;" "&amp;D6810</f>
        <v> 0 Financial</v>
      </c>
      <c r="B6810" s="208" t="str">
        <f aca="false">IF((LEFT(N6810,2)="US"),"US","")</f>
        <v/>
      </c>
      <c r="C6810" s="208" t="n">
        <f aca="false">M6810</f>
        <v>0</v>
      </c>
      <c r="D6810" s="208" t="str">
        <f aca="false">IF(ISNUMBER(FIND("Phy",N6810))=TRUE(),"Physical","Financial")</f>
        <v>Financial</v>
      </c>
      <c r="E6810" s="208" t="e">
        <f aca="false">IF(VLOOKUP(S6810,'DD-Lookup'!$J$6:$L$50,3,FALSE())="Monthly",(YEAR(AC6810)-YEAR(AB6810))*12+MONTH(AC6810)-MONTH(AB6810)+1,(AC6810-AB6810+1))</f>
        <v>#N/A</v>
      </c>
      <c r="F6810" s="239" t="e">
        <f aca="false">E6810*SUM(P6810:Q6810)</f>
        <v>#N/A</v>
      </c>
    </row>
    <row r="6811" customFormat="false" ht="12.75" hidden="false" customHeight="false" outlineLevel="0" collapsed="false">
      <c r="A6811" s="208" t="str">
        <f aca="false">B6811&amp;" "&amp;C6811&amp;" "&amp;D6811</f>
        <v> 0 Financial</v>
      </c>
      <c r="B6811" s="208" t="str">
        <f aca="false">IF((LEFT(N6811,2)="US"),"US","")</f>
        <v/>
      </c>
      <c r="C6811" s="208" t="n">
        <f aca="false">M6811</f>
        <v>0</v>
      </c>
      <c r="D6811" s="208" t="str">
        <f aca="false">IF(ISNUMBER(FIND("Phy",N6811))=TRUE(),"Physical","Financial")</f>
        <v>Financial</v>
      </c>
      <c r="E6811" s="208" t="e">
        <f aca="false">IF(VLOOKUP(S6811,'DD-Lookup'!$J$6:$L$50,3,FALSE())="Monthly",(YEAR(AC6811)-YEAR(AB6811))*12+MONTH(AC6811)-MONTH(AB6811)+1,(AC6811-AB6811+1))</f>
        <v>#N/A</v>
      </c>
      <c r="F6811" s="239" t="e">
        <f aca="false">E6811*SUM(P6811:Q6811)</f>
        <v>#N/A</v>
      </c>
    </row>
    <row r="6812" customFormat="false" ht="12.75" hidden="false" customHeight="false" outlineLevel="0" collapsed="false">
      <c r="A6812" s="208" t="str">
        <f aca="false">B6812&amp;" "&amp;C6812&amp;" "&amp;D6812</f>
        <v> 0 Financial</v>
      </c>
      <c r="B6812" s="208" t="str">
        <f aca="false">IF((LEFT(N6812,2)="US"),"US","")</f>
        <v/>
      </c>
      <c r="C6812" s="208" t="n">
        <f aca="false">M6812</f>
        <v>0</v>
      </c>
      <c r="D6812" s="208" t="str">
        <f aca="false">IF(ISNUMBER(FIND("Phy",N6812))=TRUE(),"Physical","Financial")</f>
        <v>Financial</v>
      </c>
      <c r="E6812" s="208" t="e">
        <f aca="false">IF(VLOOKUP(S6812,'DD-Lookup'!$J$6:$L$50,3,FALSE())="Monthly",(YEAR(AC6812)-YEAR(AB6812))*12+MONTH(AC6812)-MONTH(AB6812)+1,(AC6812-AB6812+1))</f>
        <v>#N/A</v>
      </c>
      <c r="F6812" s="239" t="e">
        <f aca="false">E6812*SUM(P6812:Q6812)</f>
        <v>#N/A</v>
      </c>
    </row>
    <row r="6813" customFormat="false" ht="12.75" hidden="false" customHeight="false" outlineLevel="0" collapsed="false">
      <c r="A6813" s="208" t="str">
        <f aca="false">B6813&amp;" "&amp;C6813&amp;" "&amp;D6813</f>
        <v> 0 Financial</v>
      </c>
      <c r="B6813" s="208" t="str">
        <f aca="false">IF((LEFT(N6813,2)="US"),"US","")</f>
        <v/>
      </c>
      <c r="C6813" s="208" t="n">
        <f aca="false">M6813</f>
        <v>0</v>
      </c>
      <c r="D6813" s="208" t="str">
        <f aca="false">IF(ISNUMBER(FIND("Phy",N6813))=TRUE(),"Physical","Financial")</f>
        <v>Financial</v>
      </c>
      <c r="E6813" s="208" t="e">
        <f aca="false">IF(VLOOKUP(S6813,'DD-Lookup'!$J$6:$L$50,3,FALSE())="Monthly",(YEAR(AC6813)-YEAR(AB6813))*12+MONTH(AC6813)-MONTH(AB6813)+1,(AC6813-AB6813+1))</f>
        <v>#N/A</v>
      </c>
      <c r="F6813" s="239" t="e">
        <f aca="false">E6813*SUM(P6813:Q6813)</f>
        <v>#N/A</v>
      </c>
    </row>
    <row r="6814" customFormat="false" ht="12.75" hidden="false" customHeight="false" outlineLevel="0" collapsed="false">
      <c r="A6814" s="208" t="str">
        <f aca="false">B6814&amp;" "&amp;C6814&amp;" "&amp;D6814</f>
        <v> 0 Financial</v>
      </c>
      <c r="B6814" s="208" t="str">
        <f aca="false">IF((LEFT(N6814,2)="US"),"US","")</f>
        <v/>
      </c>
      <c r="C6814" s="208" t="n">
        <f aca="false">M6814</f>
        <v>0</v>
      </c>
      <c r="D6814" s="208" t="str">
        <f aca="false">IF(ISNUMBER(FIND("Phy",N6814))=TRUE(),"Physical","Financial")</f>
        <v>Financial</v>
      </c>
      <c r="E6814" s="208" t="e">
        <f aca="false">IF(VLOOKUP(S6814,'DD-Lookup'!$J$6:$L$50,3,FALSE())="Monthly",(YEAR(AC6814)-YEAR(AB6814))*12+MONTH(AC6814)-MONTH(AB6814)+1,(AC6814-AB6814+1))</f>
        <v>#N/A</v>
      </c>
      <c r="F6814" s="239" t="e">
        <f aca="false">E6814*SUM(P6814:Q6814)</f>
        <v>#N/A</v>
      </c>
    </row>
    <row r="6815" customFormat="false" ht="12.75" hidden="false" customHeight="false" outlineLevel="0" collapsed="false">
      <c r="A6815" s="208" t="str">
        <f aca="false">B6815&amp;" "&amp;C6815&amp;" "&amp;D6815</f>
        <v> 0 Financial</v>
      </c>
      <c r="B6815" s="208" t="str">
        <f aca="false">IF((LEFT(N6815,2)="US"),"US","")</f>
        <v/>
      </c>
      <c r="C6815" s="208" t="n">
        <f aca="false">M6815</f>
        <v>0</v>
      </c>
      <c r="D6815" s="208" t="str">
        <f aca="false">IF(ISNUMBER(FIND("Phy",N6815))=TRUE(),"Physical","Financial")</f>
        <v>Financial</v>
      </c>
      <c r="E6815" s="208" t="e">
        <f aca="false">IF(VLOOKUP(S6815,'DD-Lookup'!$J$6:$L$50,3,FALSE())="Monthly",(YEAR(AC6815)-YEAR(AB6815))*12+MONTH(AC6815)-MONTH(AB6815)+1,(AC6815-AB6815+1))</f>
        <v>#N/A</v>
      </c>
      <c r="F6815" s="239" t="e">
        <f aca="false">E6815*SUM(P6815:Q6815)</f>
        <v>#N/A</v>
      </c>
    </row>
    <row r="6816" customFormat="false" ht="12.75" hidden="false" customHeight="false" outlineLevel="0" collapsed="false">
      <c r="A6816" s="208" t="str">
        <f aca="false">B6816&amp;" "&amp;C6816&amp;" "&amp;D6816</f>
        <v> 0 Financial</v>
      </c>
      <c r="B6816" s="208" t="str">
        <f aca="false">IF((LEFT(N6816,2)="US"),"US","")</f>
        <v/>
      </c>
      <c r="C6816" s="208" t="n">
        <f aca="false">M6816</f>
        <v>0</v>
      </c>
      <c r="D6816" s="208" t="str">
        <f aca="false">IF(ISNUMBER(FIND("Phy",N6816))=TRUE(),"Physical","Financial")</f>
        <v>Financial</v>
      </c>
      <c r="E6816" s="208" t="e">
        <f aca="false">IF(VLOOKUP(S6816,'DD-Lookup'!$J$6:$L$50,3,FALSE())="Monthly",(YEAR(AC6816)-YEAR(AB6816))*12+MONTH(AC6816)-MONTH(AB6816)+1,(AC6816-AB6816+1))</f>
        <v>#N/A</v>
      </c>
      <c r="F6816" s="239" t="e">
        <f aca="false">E6816*SUM(P6816:Q6816)</f>
        <v>#N/A</v>
      </c>
    </row>
    <row r="6817" customFormat="false" ht="12.75" hidden="false" customHeight="false" outlineLevel="0" collapsed="false">
      <c r="A6817" s="208" t="str">
        <f aca="false">B6817&amp;" "&amp;C6817&amp;" "&amp;D6817</f>
        <v> 0 Financial</v>
      </c>
      <c r="B6817" s="208" t="str">
        <f aca="false">IF((LEFT(N6817,2)="US"),"US","")</f>
        <v/>
      </c>
      <c r="C6817" s="208" t="n">
        <f aca="false">M6817</f>
        <v>0</v>
      </c>
      <c r="D6817" s="208" t="str">
        <f aca="false">IF(ISNUMBER(FIND("Phy",N6817))=TRUE(),"Physical","Financial")</f>
        <v>Financial</v>
      </c>
      <c r="E6817" s="208" t="e">
        <f aca="false">IF(VLOOKUP(S6817,'DD-Lookup'!$J$6:$L$50,3,FALSE())="Monthly",(YEAR(AC6817)-YEAR(AB6817))*12+MONTH(AC6817)-MONTH(AB6817)+1,(AC6817-AB6817+1))</f>
        <v>#N/A</v>
      </c>
      <c r="F6817" s="239" t="e">
        <f aca="false">E6817*SUM(P6817:Q6817)</f>
        <v>#N/A</v>
      </c>
    </row>
    <row r="6818" customFormat="false" ht="12.75" hidden="false" customHeight="false" outlineLevel="0" collapsed="false">
      <c r="A6818" s="208" t="str">
        <f aca="false">B6818&amp;" "&amp;C6818&amp;" "&amp;D6818</f>
        <v> 0 Financial</v>
      </c>
      <c r="B6818" s="208" t="str">
        <f aca="false">IF((LEFT(N6818,2)="US"),"US","")</f>
        <v/>
      </c>
      <c r="C6818" s="208" t="n">
        <f aca="false">M6818</f>
        <v>0</v>
      </c>
      <c r="D6818" s="208" t="str">
        <f aca="false">IF(ISNUMBER(FIND("Phy",N6818))=TRUE(),"Physical","Financial")</f>
        <v>Financial</v>
      </c>
      <c r="E6818" s="208" t="e">
        <f aca="false">IF(VLOOKUP(S6818,'DD-Lookup'!$J$6:$L$50,3,FALSE())="Monthly",(YEAR(AC6818)-YEAR(AB6818))*12+MONTH(AC6818)-MONTH(AB6818)+1,(AC6818-AB6818+1))</f>
        <v>#N/A</v>
      </c>
      <c r="F6818" s="239" t="e">
        <f aca="false">E6818*SUM(P6818:Q6818)</f>
        <v>#N/A</v>
      </c>
    </row>
    <row r="6819" customFormat="false" ht="12.75" hidden="false" customHeight="false" outlineLevel="0" collapsed="false">
      <c r="A6819" s="208" t="str">
        <f aca="false">B6819&amp;" "&amp;C6819&amp;" "&amp;D6819</f>
        <v> 0 Financial</v>
      </c>
      <c r="B6819" s="208" t="str">
        <f aca="false">IF((LEFT(N6819,2)="US"),"US","")</f>
        <v/>
      </c>
      <c r="C6819" s="208" t="n">
        <f aca="false">M6819</f>
        <v>0</v>
      </c>
      <c r="D6819" s="208" t="str">
        <f aca="false">IF(ISNUMBER(FIND("Phy",N6819))=TRUE(),"Physical","Financial")</f>
        <v>Financial</v>
      </c>
      <c r="E6819" s="208" t="e">
        <f aca="false">IF(VLOOKUP(S6819,'DD-Lookup'!$J$6:$L$50,3,FALSE())="Monthly",(YEAR(AC6819)-YEAR(AB6819))*12+MONTH(AC6819)-MONTH(AB6819)+1,(AC6819-AB6819+1))</f>
        <v>#N/A</v>
      </c>
      <c r="F6819" s="239" t="e">
        <f aca="false">E6819*SUM(P6819:Q6819)</f>
        <v>#N/A</v>
      </c>
    </row>
    <row r="6820" customFormat="false" ht="12.75" hidden="false" customHeight="false" outlineLevel="0" collapsed="false">
      <c r="A6820" s="208" t="str">
        <f aca="false">B6820&amp;" "&amp;C6820&amp;" "&amp;D6820</f>
        <v> 0 Financial</v>
      </c>
      <c r="B6820" s="208" t="str">
        <f aca="false">IF((LEFT(N6820,2)="US"),"US","")</f>
        <v/>
      </c>
      <c r="C6820" s="208" t="n">
        <f aca="false">M6820</f>
        <v>0</v>
      </c>
      <c r="D6820" s="208" t="str">
        <f aca="false">IF(ISNUMBER(FIND("Phy",N6820))=TRUE(),"Physical","Financial")</f>
        <v>Financial</v>
      </c>
      <c r="E6820" s="208" t="e">
        <f aca="false">IF(VLOOKUP(S6820,'DD-Lookup'!$J$6:$L$50,3,FALSE())="Monthly",(YEAR(AC6820)-YEAR(AB6820))*12+MONTH(AC6820)-MONTH(AB6820)+1,(AC6820-AB6820+1))</f>
        <v>#N/A</v>
      </c>
      <c r="F6820" s="239" t="e">
        <f aca="false">E6820*SUM(P6820:Q6820)</f>
        <v>#N/A</v>
      </c>
    </row>
    <row r="6821" customFormat="false" ht="12.75" hidden="false" customHeight="false" outlineLevel="0" collapsed="false">
      <c r="A6821" s="208" t="str">
        <f aca="false">B6821&amp;" "&amp;C6821&amp;" "&amp;D6821</f>
        <v> 0 Financial</v>
      </c>
      <c r="B6821" s="208" t="str">
        <f aca="false">IF((LEFT(N6821,2)="US"),"US","")</f>
        <v/>
      </c>
      <c r="C6821" s="208" t="n">
        <f aca="false">M6821</f>
        <v>0</v>
      </c>
      <c r="D6821" s="208" t="str">
        <f aca="false">IF(ISNUMBER(FIND("Phy",N6821))=TRUE(),"Physical","Financial")</f>
        <v>Financial</v>
      </c>
      <c r="E6821" s="208" t="e">
        <f aca="false">IF(VLOOKUP(S6821,'DD-Lookup'!$J$6:$L$50,3,FALSE())="Monthly",(YEAR(AC6821)-YEAR(AB6821))*12+MONTH(AC6821)-MONTH(AB6821)+1,(AC6821-AB6821+1))</f>
        <v>#N/A</v>
      </c>
      <c r="F6821" s="239" t="e">
        <f aca="false">E6821*SUM(P6821:Q6821)</f>
        <v>#N/A</v>
      </c>
    </row>
    <row r="6822" customFormat="false" ht="12.75" hidden="false" customHeight="false" outlineLevel="0" collapsed="false">
      <c r="A6822" s="208" t="str">
        <f aca="false">B6822&amp;" "&amp;C6822&amp;" "&amp;D6822</f>
        <v> 0 Financial</v>
      </c>
      <c r="B6822" s="208" t="str">
        <f aca="false">IF((LEFT(N6822,2)="US"),"US","")</f>
        <v/>
      </c>
      <c r="C6822" s="208" t="n">
        <f aca="false">M6822</f>
        <v>0</v>
      </c>
      <c r="D6822" s="208" t="str">
        <f aca="false">IF(ISNUMBER(FIND("Phy",N6822))=TRUE(),"Physical","Financial")</f>
        <v>Financial</v>
      </c>
      <c r="E6822" s="208" t="e">
        <f aca="false">IF(VLOOKUP(S6822,'DD-Lookup'!$J$6:$L$50,3,FALSE())="Monthly",(YEAR(AC6822)-YEAR(AB6822))*12+MONTH(AC6822)-MONTH(AB6822)+1,(AC6822-AB6822+1))</f>
        <v>#N/A</v>
      </c>
      <c r="F6822" s="239" t="e">
        <f aca="false">E6822*SUM(P6822:Q6822)</f>
        <v>#N/A</v>
      </c>
    </row>
    <row r="6823" customFormat="false" ht="12.75" hidden="false" customHeight="false" outlineLevel="0" collapsed="false">
      <c r="A6823" s="208" t="str">
        <f aca="false">B6823&amp;" "&amp;C6823&amp;" "&amp;D6823</f>
        <v> 0 Financial</v>
      </c>
      <c r="B6823" s="208" t="str">
        <f aca="false">IF((LEFT(N6823,2)="US"),"US","")</f>
        <v/>
      </c>
      <c r="C6823" s="208" t="n">
        <f aca="false">M6823</f>
        <v>0</v>
      </c>
      <c r="D6823" s="208" t="str">
        <f aca="false">IF(ISNUMBER(FIND("Phy",N6823))=TRUE(),"Physical","Financial")</f>
        <v>Financial</v>
      </c>
      <c r="E6823" s="208" t="e">
        <f aca="false">IF(VLOOKUP(S6823,'DD-Lookup'!$J$6:$L$50,3,FALSE())="Monthly",(YEAR(AC6823)-YEAR(AB6823))*12+MONTH(AC6823)-MONTH(AB6823)+1,(AC6823-AB6823+1))</f>
        <v>#N/A</v>
      </c>
      <c r="F6823" s="239" t="e">
        <f aca="false">E6823*SUM(P6823:Q6823)</f>
        <v>#N/A</v>
      </c>
    </row>
    <row r="6824" customFormat="false" ht="12.75" hidden="false" customHeight="false" outlineLevel="0" collapsed="false">
      <c r="A6824" s="208" t="str">
        <f aca="false">B6824&amp;" "&amp;C6824&amp;" "&amp;D6824</f>
        <v> 0 Financial</v>
      </c>
      <c r="B6824" s="208" t="str">
        <f aca="false">IF((LEFT(N6824,2)="US"),"US","")</f>
        <v/>
      </c>
      <c r="C6824" s="208" t="n">
        <f aca="false">M6824</f>
        <v>0</v>
      </c>
      <c r="D6824" s="208" t="str">
        <f aca="false">IF(ISNUMBER(FIND("Phy",N6824))=TRUE(),"Physical","Financial")</f>
        <v>Financial</v>
      </c>
      <c r="E6824" s="208" t="e">
        <f aca="false">IF(VLOOKUP(S6824,'DD-Lookup'!$J$6:$L$50,3,FALSE())="Monthly",(YEAR(AC6824)-YEAR(AB6824))*12+MONTH(AC6824)-MONTH(AB6824)+1,(AC6824-AB6824+1))</f>
        <v>#N/A</v>
      </c>
      <c r="F6824" s="239" t="e">
        <f aca="false">E6824*SUM(P6824:Q6824)</f>
        <v>#N/A</v>
      </c>
    </row>
    <row r="6825" customFormat="false" ht="12.75" hidden="false" customHeight="false" outlineLevel="0" collapsed="false">
      <c r="A6825" s="208" t="str">
        <f aca="false">B6825&amp;" "&amp;C6825&amp;" "&amp;D6825</f>
        <v> 0 Financial</v>
      </c>
      <c r="B6825" s="208" t="str">
        <f aca="false">IF((LEFT(N6825,2)="US"),"US","")</f>
        <v/>
      </c>
      <c r="C6825" s="208" t="n">
        <f aca="false">M6825</f>
        <v>0</v>
      </c>
      <c r="D6825" s="208" t="str">
        <f aca="false">IF(ISNUMBER(FIND("Phy",N6825))=TRUE(),"Physical","Financial")</f>
        <v>Financial</v>
      </c>
      <c r="E6825" s="208" t="e">
        <f aca="false">IF(VLOOKUP(S6825,'DD-Lookup'!$J$6:$L$50,3,FALSE())="Monthly",(YEAR(AC6825)-YEAR(AB6825))*12+MONTH(AC6825)-MONTH(AB6825)+1,(AC6825-AB6825+1))</f>
        <v>#N/A</v>
      </c>
      <c r="F6825" s="239" t="e">
        <f aca="false">E6825*SUM(P6825:Q6825)</f>
        <v>#N/A</v>
      </c>
    </row>
    <row r="6826" customFormat="false" ht="12.75" hidden="false" customHeight="false" outlineLevel="0" collapsed="false">
      <c r="A6826" s="208" t="str">
        <f aca="false">B6826&amp;" "&amp;C6826&amp;" "&amp;D6826</f>
        <v> 0 Financial</v>
      </c>
      <c r="B6826" s="208" t="str">
        <f aca="false">IF((LEFT(N6826,2)="US"),"US","")</f>
        <v/>
      </c>
      <c r="C6826" s="208" t="n">
        <f aca="false">M6826</f>
        <v>0</v>
      </c>
      <c r="D6826" s="208" t="str">
        <f aca="false">IF(ISNUMBER(FIND("Phy",N6826))=TRUE(),"Physical","Financial")</f>
        <v>Financial</v>
      </c>
      <c r="E6826" s="208" t="e">
        <f aca="false">IF(VLOOKUP(S6826,'DD-Lookup'!$J$6:$L$50,3,FALSE())="Monthly",(YEAR(AC6826)-YEAR(AB6826))*12+MONTH(AC6826)-MONTH(AB6826)+1,(AC6826-AB6826+1))</f>
        <v>#N/A</v>
      </c>
      <c r="F6826" s="239" t="e">
        <f aca="false">E6826*SUM(P6826:Q6826)</f>
        <v>#N/A</v>
      </c>
    </row>
    <row r="6827" customFormat="false" ht="12.75" hidden="false" customHeight="false" outlineLevel="0" collapsed="false">
      <c r="A6827" s="208" t="str">
        <f aca="false">B6827&amp;" "&amp;C6827&amp;" "&amp;D6827</f>
        <v> 0 Financial</v>
      </c>
      <c r="B6827" s="208" t="str">
        <f aca="false">IF((LEFT(N6827,2)="US"),"US","")</f>
        <v/>
      </c>
      <c r="C6827" s="208" t="n">
        <f aca="false">M6827</f>
        <v>0</v>
      </c>
      <c r="D6827" s="208" t="str">
        <f aca="false">IF(ISNUMBER(FIND("Phy",N6827))=TRUE(),"Physical","Financial")</f>
        <v>Financial</v>
      </c>
      <c r="E6827" s="208" t="e">
        <f aca="false">IF(VLOOKUP(S6827,'DD-Lookup'!$J$6:$L$50,3,FALSE())="Monthly",(YEAR(AC6827)-YEAR(AB6827))*12+MONTH(AC6827)-MONTH(AB6827)+1,(AC6827-AB6827+1))</f>
        <v>#N/A</v>
      </c>
      <c r="F6827" s="239" t="e">
        <f aca="false">E6827*SUM(P6827:Q6827)</f>
        <v>#N/A</v>
      </c>
    </row>
    <row r="6828" customFormat="false" ht="12.75" hidden="false" customHeight="false" outlineLevel="0" collapsed="false">
      <c r="A6828" s="208" t="str">
        <f aca="false">B6828&amp;" "&amp;C6828&amp;" "&amp;D6828</f>
        <v> 0 Financial</v>
      </c>
      <c r="B6828" s="208" t="str">
        <f aca="false">IF((LEFT(N6828,2)="US"),"US","")</f>
        <v/>
      </c>
      <c r="C6828" s="208" t="n">
        <f aca="false">M6828</f>
        <v>0</v>
      </c>
      <c r="D6828" s="208" t="str">
        <f aca="false">IF(ISNUMBER(FIND("Phy",N6828))=TRUE(),"Physical","Financial")</f>
        <v>Financial</v>
      </c>
      <c r="E6828" s="208" t="e">
        <f aca="false">IF(VLOOKUP(S6828,'DD-Lookup'!$J$6:$L$50,3,FALSE())="Monthly",(YEAR(AC6828)-YEAR(AB6828))*12+MONTH(AC6828)-MONTH(AB6828)+1,(AC6828-AB6828+1))</f>
        <v>#N/A</v>
      </c>
      <c r="F6828" s="239" t="e">
        <f aca="false">E6828*SUM(P6828:Q6828)</f>
        <v>#N/A</v>
      </c>
    </row>
    <row r="6829" customFormat="false" ht="12.75" hidden="false" customHeight="false" outlineLevel="0" collapsed="false">
      <c r="A6829" s="208" t="str">
        <f aca="false">B6829&amp;" "&amp;C6829&amp;" "&amp;D6829</f>
        <v> 0 Financial</v>
      </c>
      <c r="B6829" s="208" t="str">
        <f aca="false">IF((LEFT(N6829,2)="US"),"US","")</f>
        <v/>
      </c>
      <c r="C6829" s="208" t="n">
        <f aca="false">M6829</f>
        <v>0</v>
      </c>
      <c r="D6829" s="208" t="str">
        <f aca="false">IF(ISNUMBER(FIND("Phy",N6829))=TRUE(),"Physical","Financial")</f>
        <v>Financial</v>
      </c>
      <c r="E6829" s="208" t="e">
        <f aca="false">IF(VLOOKUP(S6829,'DD-Lookup'!$J$6:$L$50,3,FALSE())="Monthly",(YEAR(AC6829)-YEAR(AB6829))*12+MONTH(AC6829)-MONTH(AB6829)+1,(AC6829-AB6829+1))</f>
        <v>#N/A</v>
      </c>
      <c r="F6829" s="239" t="e">
        <f aca="false">E6829*SUM(P6829:Q6829)</f>
        <v>#N/A</v>
      </c>
    </row>
    <row r="6830" customFormat="false" ht="12.75" hidden="false" customHeight="false" outlineLevel="0" collapsed="false">
      <c r="A6830" s="208" t="str">
        <f aca="false">B6830&amp;" "&amp;C6830&amp;" "&amp;D6830</f>
        <v> 0 Financial</v>
      </c>
      <c r="B6830" s="208" t="str">
        <f aca="false">IF((LEFT(N6830,2)="US"),"US","")</f>
        <v/>
      </c>
      <c r="C6830" s="208" t="n">
        <f aca="false">M6830</f>
        <v>0</v>
      </c>
      <c r="D6830" s="208" t="str">
        <f aca="false">IF(ISNUMBER(FIND("Phy",N6830))=TRUE(),"Physical","Financial")</f>
        <v>Financial</v>
      </c>
      <c r="E6830" s="208" t="e">
        <f aca="false">IF(VLOOKUP(S6830,'DD-Lookup'!$J$6:$L$50,3,FALSE())="Monthly",(YEAR(AC6830)-YEAR(AB6830))*12+MONTH(AC6830)-MONTH(AB6830)+1,(AC6830-AB6830+1))</f>
        <v>#N/A</v>
      </c>
      <c r="F6830" s="239" t="e">
        <f aca="false">E6830*SUM(P6830:Q6830)</f>
        <v>#N/A</v>
      </c>
    </row>
    <row r="6831" customFormat="false" ht="12.75" hidden="false" customHeight="false" outlineLevel="0" collapsed="false">
      <c r="A6831" s="208" t="str">
        <f aca="false">B6831&amp;" "&amp;C6831&amp;" "&amp;D6831</f>
        <v> 0 Financial</v>
      </c>
      <c r="B6831" s="208" t="str">
        <f aca="false">IF((LEFT(N6831,2)="US"),"US","")</f>
        <v/>
      </c>
      <c r="C6831" s="208" t="n">
        <f aca="false">M6831</f>
        <v>0</v>
      </c>
      <c r="D6831" s="208" t="str">
        <f aca="false">IF(ISNUMBER(FIND("Phy",N6831))=TRUE(),"Physical","Financial")</f>
        <v>Financial</v>
      </c>
      <c r="E6831" s="208" t="e">
        <f aca="false">IF(VLOOKUP(S6831,'DD-Lookup'!$J$6:$L$50,3,FALSE())="Monthly",(YEAR(AC6831)-YEAR(AB6831))*12+MONTH(AC6831)-MONTH(AB6831)+1,(AC6831-AB6831+1))</f>
        <v>#N/A</v>
      </c>
      <c r="F6831" s="239" t="e">
        <f aca="false">E6831*SUM(P6831:Q6831)</f>
        <v>#N/A</v>
      </c>
    </row>
    <row r="6832" customFormat="false" ht="12.75" hidden="false" customHeight="false" outlineLevel="0" collapsed="false">
      <c r="A6832" s="208" t="str">
        <f aca="false">B6832&amp;" "&amp;C6832&amp;" "&amp;D6832</f>
        <v> 0 Financial</v>
      </c>
      <c r="B6832" s="208" t="str">
        <f aca="false">IF((LEFT(N6832,2)="US"),"US","")</f>
        <v/>
      </c>
      <c r="C6832" s="208" t="n">
        <f aca="false">M6832</f>
        <v>0</v>
      </c>
      <c r="D6832" s="208" t="str">
        <f aca="false">IF(ISNUMBER(FIND("Phy",N6832))=TRUE(),"Physical","Financial")</f>
        <v>Financial</v>
      </c>
      <c r="E6832" s="208" t="e">
        <f aca="false">IF(VLOOKUP(S6832,'DD-Lookup'!$J$6:$L$50,3,FALSE())="Monthly",(YEAR(AC6832)-YEAR(AB6832))*12+MONTH(AC6832)-MONTH(AB6832)+1,(AC6832-AB6832+1))</f>
        <v>#N/A</v>
      </c>
      <c r="F6832" s="239" t="e">
        <f aca="false">E6832*SUM(P6832:Q6832)</f>
        <v>#N/A</v>
      </c>
    </row>
    <row r="6833" customFormat="false" ht="12.75" hidden="false" customHeight="false" outlineLevel="0" collapsed="false">
      <c r="A6833" s="208" t="str">
        <f aca="false">B6833&amp;" "&amp;C6833&amp;" "&amp;D6833</f>
        <v> 0 Financial</v>
      </c>
      <c r="B6833" s="208" t="str">
        <f aca="false">IF((LEFT(N6833,2)="US"),"US","")</f>
        <v/>
      </c>
      <c r="C6833" s="208" t="n">
        <f aca="false">M6833</f>
        <v>0</v>
      </c>
      <c r="D6833" s="208" t="str">
        <f aca="false">IF(ISNUMBER(FIND("Phy",N6833))=TRUE(),"Physical","Financial")</f>
        <v>Financial</v>
      </c>
      <c r="E6833" s="208" t="e">
        <f aca="false">IF(VLOOKUP(S6833,'DD-Lookup'!$J$6:$L$50,3,FALSE())="Monthly",(YEAR(AC6833)-YEAR(AB6833))*12+MONTH(AC6833)-MONTH(AB6833)+1,(AC6833-AB6833+1))</f>
        <v>#N/A</v>
      </c>
      <c r="F6833" s="239" t="e">
        <f aca="false">E6833*SUM(P6833:Q6833)</f>
        <v>#N/A</v>
      </c>
    </row>
    <row r="6834" customFormat="false" ht="12.75" hidden="false" customHeight="false" outlineLevel="0" collapsed="false">
      <c r="A6834" s="208" t="str">
        <f aca="false">B6834&amp;" "&amp;C6834&amp;" "&amp;D6834</f>
        <v> 0 Financial</v>
      </c>
      <c r="B6834" s="208" t="str">
        <f aca="false">IF((LEFT(N6834,2)="US"),"US","")</f>
        <v/>
      </c>
      <c r="C6834" s="208" t="n">
        <f aca="false">M6834</f>
        <v>0</v>
      </c>
      <c r="D6834" s="208" t="str">
        <f aca="false">IF(ISNUMBER(FIND("Phy",N6834))=TRUE(),"Physical","Financial")</f>
        <v>Financial</v>
      </c>
      <c r="E6834" s="208" t="e">
        <f aca="false">IF(VLOOKUP(S6834,'DD-Lookup'!$J$6:$L$50,3,FALSE())="Monthly",(YEAR(AC6834)-YEAR(AB6834))*12+MONTH(AC6834)-MONTH(AB6834)+1,(AC6834-AB6834+1))</f>
        <v>#N/A</v>
      </c>
      <c r="F6834" s="239" t="e">
        <f aca="false">E6834*SUM(P6834:Q6834)</f>
        <v>#N/A</v>
      </c>
    </row>
    <row r="6835" customFormat="false" ht="12.75" hidden="false" customHeight="false" outlineLevel="0" collapsed="false">
      <c r="A6835" s="208" t="str">
        <f aca="false">B6835&amp;" "&amp;C6835&amp;" "&amp;D6835</f>
        <v> 0 Financial</v>
      </c>
      <c r="B6835" s="208" t="str">
        <f aca="false">IF((LEFT(N6835,2)="US"),"US","")</f>
        <v/>
      </c>
      <c r="C6835" s="208" t="n">
        <f aca="false">M6835</f>
        <v>0</v>
      </c>
      <c r="D6835" s="208" t="str">
        <f aca="false">IF(ISNUMBER(FIND("Phy",N6835))=TRUE(),"Physical","Financial")</f>
        <v>Financial</v>
      </c>
      <c r="E6835" s="208" t="e">
        <f aca="false">IF(VLOOKUP(S6835,'DD-Lookup'!$J$6:$L$50,3,FALSE())="Monthly",(YEAR(AC6835)-YEAR(AB6835))*12+MONTH(AC6835)-MONTH(AB6835)+1,(AC6835-AB6835+1))</f>
        <v>#N/A</v>
      </c>
      <c r="F6835" s="239" t="e">
        <f aca="false">E6835*SUM(P6835:Q6835)</f>
        <v>#N/A</v>
      </c>
    </row>
    <row r="6836" customFormat="false" ht="12.75" hidden="false" customHeight="false" outlineLevel="0" collapsed="false">
      <c r="A6836" s="208" t="str">
        <f aca="false">B6836&amp;" "&amp;C6836&amp;" "&amp;D6836</f>
        <v> 0 Financial</v>
      </c>
      <c r="B6836" s="208" t="str">
        <f aca="false">IF((LEFT(N6836,2)="US"),"US","")</f>
        <v/>
      </c>
      <c r="C6836" s="208" t="n">
        <f aca="false">M6836</f>
        <v>0</v>
      </c>
      <c r="D6836" s="208" t="str">
        <f aca="false">IF(ISNUMBER(FIND("Phy",N6836))=TRUE(),"Physical","Financial")</f>
        <v>Financial</v>
      </c>
      <c r="E6836" s="208" t="e">
        <f aca="false">IF(VLOOKUP(S6836,'DD-Lookup'!$J$6:$L$50,3,FALSE())="Monthly",(YEAR(AC6836)-YEAR(AB6836))*12+MONTH(AC6836)-MONTH(AB6836)+1,(AC6836-AB6836+1))</f>
        <v>#N/A</v>
      </c>
      <c r="F6836" s="239" t="e">
        <f aca="false">E6836*SUM(P6836:Q6836)</f>
        <v>#N/A</v>
      </c>
    </row>
    <row r="6837" customFormat="false" ht="12.75" hidden="false" customHeight="false" outlineLevel="0" collapsed="false">
      <c r="A6837" s="208" t="str">
        <f aca="false">B6837&amp;" "&amp;C6837&amp;" "&amp;D6837</f>
        <v> 0 Financial</v>
      </c>
      <c r="B6837" s="208" t="str">
        <f aca="false">IF((LEFT(N6837,2)="US"),"US","")</f>
        <v/>
      </c>
      <c r="C6837" s="208" t="n">
        <f aca="false">M6837</f>
        <v>0</v>
      </c>
      <c r="D6837" s="208" t="str">
        <f aca="false">IF(ISNUMBER(FIND("Phy",N6837))=TRUE(),"Physical","Financial")</f>
        <v>Financial</v>
      </c>
      <c r="E6837" s="208" t="e">
        <f aca="false">IF(VLOOKUP(S6837,'DD-Lookup'!$J$6:$L$50,3,FALSE())="Monthly",(YEAR(AC6837)-YEAR(AB6837))*12+MONTH(AC6837)-MONTH(AB6837)+1,(AC6837-AB6837+1))</f>
        <v>#N/A</v>
      </c>
      <c r="F6837" s="239" t="e">
        <f aca="false">E6837*SUM(P6837:Q6837)</f>
        <v>#N/A</v>
      </c>
    </row>
    <row r="6838" customFormat="false" ht="12.75" hidden="false" customHeight="false" outlineLevel="0" collapsed="false">
      <c r="A6838" s="208" t="str">
        <f aca="false">B6838&amp;" "&amp;C6838&amp;" "&amp;D6838</f>
        <v> 0 Financial</v>
      </c>
      <c r="B6838" s="208" t="str">
        <f aca="false">IF((LEFT(N6838,2)="US"),"US","")</f>
        <v/>
      </c>
      <c r="C6838" s="208" t="n">
        <f aca="false">M6838</f>
        <v>0</v>
      </c>
      <c r="D6838" s="208" t="str">
        <f aca="false">IF(ISNUMBER(FIND("Phy",N6838))=TRUE(),"Physical","Financial")</f>
        <v>Financial</v>
      </c>
      <c r="E6838" s="208" t="e">
        <f aca="false">IF(VLOOKUP(S6838,'DD-Lookup'!$J$6:$L$50,3,FALSE())="Monthly",(YEAR(AC6838)-YEAR(AB6838))*12+MONTH(AC6838)-MONTH(AB6838)+1,(AC6838-AB6838+1))</f>
        <v>#N/A</v>
      </c>
      <c r="F6838" s="239" t="e">
        <f aca="false">E6838*SUM(P6838:Q6838)</f>
        <v>#N/A</v>
      </c>
    </row>
    <row r="6839" customFormat="false" ht="12.75" hidden="false" customHeight="false" outlineLevel="0" collapsed="false">
      <c r="A6839" s="208" t="str">
        <f aca="false">B6839&amp;" "&amp;C6839&amp;" "&amp;D6839</f>
        <v> 0 Financial</v>
      </c>
      <c r="B6839" s="208" t="str">
        <f aca="false">IF((LEFT(N6839,2)="US"),"US","")</f>
        <v/>
      </c>
      <c r="C6839" s="208" t="n">
        <f aca="false">M6839</f>
        <v>0</v>
      </c>
      <c r="D6839" s="208" t="str">
        <f aca="false">IF(ISNUMBER(FIND("Phy",N6839))=TRUE(),"Physical","Financial")</f>
        <v>Financial</v>
      </c>
      <c r="E6839" s="208" t="e">
        <f aca="false">IF(VLOOKUP(S6839,'DD-Lookup'!$J$6:$L$50,3,FALSE())="Monthly",(YEAR(AC6839)-YEAR(AB6839))*12+MONTH(AC6839)-MONTH(AB6839)+1,(AC6839-AB6839+1))</f>
        <v>#N/A</v>
      </c>
      <c r="F6839" s="239" t="e">
        <f aca="false">E6839*SUM(P6839:Q6839)</f>
        <v>#N/A</v>
      </c>
    </row>
    <row r="6840" customFormat="false" ht="12.75" hidden="false" customHeight="false" outlineLevel="0" collapsed="false">
      <c r="A6840" s="208" t="str">
        <f aca="false">B6840&amp;" "&amp;C6840&amp;" "&amp;D6840</f>
        <v> 0 Financial</v>
      </c>
      <c r="B6840" s="208" t="str">
        <f aca="false">IF((LEFT(N6840,2)="US"),"US","")</f>
        <v/>
      </c>
      <c r="C6840" s="208" t="n">
        <f aca="false">M6840</f>
        <v>0</v>
      </c>
      <c r="D6840" s="208" t="str">
        <f aca="false">IF(ISNUMBER(FIND("Phy",N6840))=TRUE(),"Physical","Financial")</f>
        <v>Financial</v>
      </c>
      <c r="E6840" s="208" t="e">
        <f aca="false">IF(VLOOKUP(S6840,'DD-Lookup'!$J$6:$L$50,3,FALSE())="Monthly",(YEAR(AC6840)-YEAR(AB6840))*12+MONTH(AC6840)-MONTH(AB6840)+1,(AC6840-AB6840+1))</f>
        <v>#N/A</v>
      </c>
      <c r="F6840" s="239" t="e">
        <f aca="false">E6840*SUM(P6840:Q6840)</f>
        <v>#N/A</v>
      </c>
    </row>
    <row r="6841" customFormat="false" ht="12.75" hidden="false" customHeight="false" outlineLevel="0" collapsed="false">
      <c r="A6841" s="208" t="str">
        <f aca="false">B6841&amp;" "&amp;C6841&amp;" "&amp;D6841</f>
        <v> 0 Financial</v>
      </c>
      <c r="B6841" s="208" t="str">
        <f aca="false">IF((LEFT(N6841,2)="US"),"US","")</f>
        <v/>
      </c>
      <c r="C6841" s="208" t="n">
        <f aca="false">M6841</f>
        <v>0</v>
      </c>
      <c r="D6841" s="208" t="str">
        <f aca="false">IF(ISNUMBER(FIND("Phy",N6841))=TRUE(),"Physical","Financial")</f>
        <v>Financial</v>
      </c>
      <c r="E6841" s="208" t="e">
        <f aca="false">IF(VLOOKUP(S6841,'DD-Lookup'!$J$6:$L$50,3,FALSE())="Monthly",(YEAR(AC6841)-YEAR(AB6841))*12+MONTH(AC6841)-MONTH(AB6841)+1,(AC6841-AB6841+1))</f>
        <v>#N/A</v>
      </c>
      <c r="F6841" s="239" t="e">
        <f aca="false">E6841*SUM(P6841:Q6841)</f>
        <v>#N/A</v>
      </c>
    </row>
    <row r="6842" customFormat="false" ht="12.75" hidden="false" customHeight="false" outlineLevel="0" collapsed="false">
      <c r="A6842" s="208" t="str">
        <f aca="false">B6842&amp;" "&amp;C6842&amp;" "&amp;D6842</f>
        <v> 0 Financial</v>
      </c>
      <c r="B6842" s="208" t="str">
        <f aca="false">IF((LEFT(N6842,2)="US"),"US","")</f>
        <v/>
      </c>
      <c r="C6842" s="208" t="n">
        <f aca="false">M6842</f>
        <v>0</v>
      </c>
      <c r="D6842" s="208" t="str">
        <f aca="false">IF(ISNUMBER(FIND("Phy",N6842))=TRUE(),"Physical","Financial")</f>
        <v>Financial</v>
      </c>
      <c r="E6842" s="208" t="e">
        <f aca="false">IF(VLOOKUP(S6842,'DD-Lookup'!$J$6:$L$50,3,FALSE())="Monthly",(YEAR(AC6842)-YEAR(AB6842))*12+MONTH(AC6842)-MONTH(AB6842)+1,(AC6842-AB6842+1))</f>
        <v>#N/A</v>
      </c>
      <c r="F6842" s="239" t="e">
        <f aca="false">E6842*SUM(P6842:Q6842)</f>
        <v>#N/A</v>
      </c>
    </row>
    <row r="6843" customFormat="false" ht="12.75" hidden="false" customHeight="false" outlineLevel="0" collapsed="false">
      <c r="A6843" s="208" t="str">
        <f aca="false">B6843&amp;" "&amp;C6843&amp;" "&amp;D6843</f>
        <v> 0 Financial</v>
      </c>
      <c r="B6843" s="208" t="str">
        <f aca="false">IF((LEFT(N6843,2)="US"),"US","")</f>
        <v/>
      </c>
      <c r="C6843" s="208" t="n">
        <f aca="false">M6843</f>
        <v>0</v>
      </c>
      <c r="D6843" s="208" t="str">
        <f aca="false">IF(ISNUMBER(FIND("Phy",N6843))=TRUE(),"Physical","Financial")</f>
        <v>Financial</v>
      </c>
      <c r="E6843" s="208" t="e">
        <f aca="false">IF(VLOOKUP(S6843,'DD-Lookup'!$J$6:$L$50,3,FALSE())="Monthly",(YEAR(AC6843)-YEAR(AB6843))*12+MONTH(AC6843)-MONTH(AB6843)+1,(AC6843-AB6843+1))</f>
        <v>#N/A</v>
      </c>
      <c r="F6843" s="239" t="e">
        <f aca="false">E6843*SUM(P6843:Q6843)</f>
        <v>#N/A</v>
      </c>
    </row>
    <row r="6844" customFormat="false" ht="12.75" hidden="false" customHeight="false" outlineLevel="0" collapsed="false">
      <c r="A6844" s="208" t="str">
        <f aca="false">B6844&amp;" "&amp;C6844&amp;" "&amp;D6844</f>
        <v> 0 Financial</v>
      </c>
      <c r="B6844" s="208" t="str">
        <f aca="false">IF((LEFT(N6844,2)="US"),"US","")</f>
        <v/>
      </c>
      <c r="C6844" s="208" t="n">
        <f aca="false">M6844</f>
        <v>0</v>
      </c>
      <c r="D6844" s="208" t="str">
        <f aca="false">IF(ISNUMBER(FIND("Phy",N6844))=TRUE(),"Physical","Financial")</f>
        <v>Financial</v>
      </c>
      <c r="E6844" s="208" t="e">
        <f aca="false">IF(VLOOKUP(S6844,'DD-Lookup'!$J$6:$L$50,3,FALSE())="Monthly",(YEAR(AC6844)-YEAR(AB6844))*12+MONTH(AC6844)-MONTH(AB6844)+1,(AC6844-AB6844+1))</f>
        <v>#N/A</v>
      </c>
      <c r="F6844" s="239" t="e">
        <f aca="false">E6844*SUM(P6844:Q6844)</f>
        <v>#N/A</v>
      </c>
    </row>
    <row r="6845" customFormat="false" ht="12.75" hidden="false" customHeight="false" outlineLevel="0" collapsed="false">
      <c r="A6845" s="208" t="str">
        <f aca="false">B6845&amp;" "&amp;C6845&amp;" "&amp;D6845</f>
        <v> 0 Financial</v>
      </c>
      <c r="B6845" s="208" t="str">
        <f aca="false">IF((LEFT(N6845,2)="US"),"US","")</f>
        <v/>
      </c>
      <c r="C6845" s="208" t="n">
        <f aca="false">M6845</f>
        <v>0</v>
      </c>
      <c r="D6845" s="208" t="str">
        <f aca="false">IF(ISNUMBER(FIND("Phy",N6845))=TRUE(),"Physical","Financial")</f>
        <v>Financial</v>
      </c>
      <c r="E6845" s="208" t="e">
        <f aca="false">IF(VLOOKUP(S6845,'DD-Lookup'!$J$6:$L$50,3,FALSE())="Monthly",(YEAR(AC6845)-YEAR(AB6845))*12+MONTH(AC6845)-MONTH(AB6845)+1,(AC6845-AB6845+1))</f>
        <v>#N/A</v>
      </c>
      <c r="F6845" s="239" t="e">
        <f aca="false">E6845*SUM(P6845:Q6845)</f>
        <v>#N/A</v>
      </c>
    </row>
    <row r="6846" customFormat="false" ht="12.75" hidden="false" customHeight="false" outlineLevel="0" collapsed="false">
      <c r="A6846" s="208" t="str">
        <f aca="false">B6846&amp;" "&amp;C6846&amp;" "&amp;D6846</f>
        <v> 0 Financial</v>
      </c>
      <c r="B6846" s="208" t="str">
        <f aca="false">IF((LEFT(N6846,2)="US"),"US","")</f>
        <v/>
      </c>
      <c r="C6846" s="208" t="n">
        <f aca="false">M6846</f>
        <v>0</v>
      </c>
      <c r="D6846" s="208" t="str">
        <f aca="false">IF(ISNUMBER(FIND("Phy",N6846))=TRUE(),"Physical","Financial")</f>
        <v>Financial</v>
      </c>
      <c r="E6846" s="208" t="e">
        <f aca="false">IF(VLOOKUP(S6846,'DD-Lookup'!$J$6:$L$50,3,FALSE())="Monthly",(YEAR(AC6846)-YEAR(AB6846))*12+MONTH(AC6846)-MONTH(AB6846)+1,(AC6846-AB6846+1))</f>
        <v>#N/A</v>
      </c>
      <c r="F6846" s="239" t="e">
        <f aca="false">E6846*SUM(P6846:Q6846)</f>
        <v>#N/A</v>
      </c>
    </row>
    <row r="6847" customFormat="false" ht="12.75" hidden="false" customHeight="false" outlineLevel="0" collapsed="false">
      <c r="A6847" s="208" t="str">
        <f aca="false">B6847&amp;" "&amp;C6847&amp;" "&amp;D6847</f>
        <v> 0 Financial</v>
      </c>
      <c r="B6847" s="208" t="str">
        <f aca="false">IF((LEFT(N6847,2)="US"),"US","")</f>
        <v/>
      </c>
      <c r="C6847" s="208" t="n">
        <f aca="false">M6847</f>
        <v>0</v>
      </c>
      <c r="D6847" s="208" t="str">
        <f aca="false">IF(ISNUMBER(FIND("Phy",N6847))=TRUE(),"Physical","Financial")</f>
        <v>Financial</v>
      </c>
      <c r="E6847" s="208" t="e">
        <f aca="false">IF(VLOOKUP(S6847,'DD-Lookup'!$J$6:$L$50,3,FALSE())="Monthly",(YEAR(AC6847)-YEAR(AB6847))*12+MONTH(AC6847)-MONTH(AB6847)+1,(AC6847-AB6847+1))</f>
        <v>#N/A</v>
      </c>
      <c r="F6847" s="239" t="e">
        <f aca="false">E6847*SUM(P6847:Q6847)</f>
        <v>#N/A</v>
      </c>
    </row>
    <row r="6848" customFormat="false" ht="12.75" hidden="false" customHeight="false" outlineLevel="0" collapsed="false">
      <c r="A6848" s="208" t="str">
        <f aca="false">B6848&amp;" "&amp;C6848&amp;" "&amp;D6848</f>
        <v> 0 Financial</v>
      </c>
      <c r="B6848" s="208" t="str">
        <f aca="false">IF((LEFT(N6848,2)="US"),"US","")</f>
        <v/>
      </c>
      <c r="C6848" s="208" t="n">
        <f aca="false">M6848</f>
        <v>0</v>
      </c>
      <c r="D6848" s="208" t="str">
        <f aca="false">IF(ISNUMBER(FIND("Phy",N6848))=TRUE(),"Physical","Financial")</f>
        <v>Financial</v>
      </c>
      <c r="E6848" s="208" t="e">
        <f aca="false">IF(VLOOKUP(S6848,'DD-Lookup'!$J$6:$L$50,3,FALSE())="Monthly",(YEAR(AC6848)-YEAR(AB6848))*12+MONTH(AC6848)-MONTH(AB6848)+1,(AC6848-AB6848+1))</f>
        <v>#N/A</v>
      </c>
      <c r="F6848" s="239" t="e">
        <f aca="false">E6848*SUM(P6848:Q6848)</f>
        <v>#N/A</v>
      </c>
    </row>
    <row r="6849" customFormat="false" ht="12.75" hidden="false" customHeight="false" outlineLevel="0" collapsed="false">
      <c r="A6849" s="208" t="str">
        <f aca="false">B6849&amp;" "&amp;C6849&amp;" "&amp;D6849</f>
        <v> 0 Financial</v>
      </c>
      <c r="B6849" s="208" t="str">
        <f aca="false">IF((LEFT(N6849,2)="US"),"US","")</f>
        <v/>
      </c>
      <c r="C6849" s="208" t="n">
        <f aca="false">M6849</f>
        <v>0</v>
      </c>
      <c r="D6849" s="208" t="str">
        <f aca="false">IF(ISNUMBER(FIND("Phy",N6849))=TRUE(),"Physical","Financial")</f>
        <v>Financial</v>
      </c>
      <c r="E6849" s="208" t="e">
        <f aca="false">IF(VLOOKUP(S6849,'DD-Lookup'!$J$6:$L$50,3,FALSE())="Monthly",(YEAR(AC6849)-YEAR(AB6849))*12+MONTH(AC6849)-MONTH(AB6849)+1,(AC6849-AB6849+1))</f>
        <v>#N/A</v>
      </c>
      <c r="F6849" s="239" t="e">
        <f aca="false">E6849*SUM(P6849:Q6849)</f>
        <v>#N/A</v>
      </c>
    </row>
    <row r="6850" customFormat="false" ht="12.75" hidden="false" customHeight="false" outlineLevel="0" collapsed="false">
      <c r="A6850" s="208" t="str">
        <f aca="false">B6850&amp;" "&amp;C6850&amp;" "&amp;D6850</f>
        <v> 0 Financial</v>
      </c>
      <c r="B6850" s="208" t="str">
        <f aca="false">IF((LEFT(N6850,2)="US"),"US","")</f>
        <v/>
      </c>
      <c r="C6850" s="208" t="n">
        <f aca="false">M6850</f>
        <v>0</v>
      </c>
      <c r="D6850" s="208" t="str">
        <f aca="false">IF(ISNUMBER(FIND("Phy",N6850))=TRUE(),"Physical","Financial")</f>
        <v>Financial</v>
      </c>
      <c r="E6850" s="208" t="e">
        <f aca="false">IF(VLOOKUP(S6850,'DD-Lookup'!$J$6:$L$50,3,FALSE())="Monthly",(YEAR(AC6850)-YEAR(AB6850))*12+MONTH(AC6850)-MONTH(AB6850)+1,(AC6850-AB6850+1))</f>
        <v>#N/A</v>
      </c>
      <c r="F6850" s="239" t="e">
        <f aca="false">E6850*SUM(P6850:Q6850)</f>
        <v>#N/A</v>
      </c>
    </row>
    <row r="6851" customFormat="false" ht="12.75" hidden="false" customHeight="false" outlineLevel="0" collapsed="false">
      <c r="A6851" s="208" t="str">
        <f aca="false">B6851&amp;" "&amp;C6851&amp;" "&amp;D6851</f>
        <v> 0 Financial</v>
      </c>
      <c r="B6851" s="208" t="str">
        <f aca="false">IF((LEFT(N6851,2)="US"),"US","")</f>
        <v/>
      </c>
      <c r="C6851" s="208" t="n">
        <f aca="false">M6851</f>
        <v>0</v>
      </c>
      <c r="D6851" s="208" t="str">
        <f aca="false">IF(ISNUMBER(FIND("Phy",N6851))=TRUE(),"Physical","Financial")</f>
        <v>Financial</v>
      </c>
      <c r="E6851" s="208" t="e">
        <f aca="false">IF(VLOOKUP(S6851,'DD-Lookup'!$J$6:$L$50,3,FALSE())="Monthly",(YEAR(AC6851)-YEAR(AB6851))*12+MONTH(AC6851)-MONTH(AB6851)+1,(AC6851-AB6851+1))</f>
        <v>#N/A</v>
      </c>
      <c r="F6851" s="239" t="e">
        <f aca="false">E6851*SUM(P6851:Q6851)</f>
        <v>#N/A</v>
      </c>
    </row>
    <row r="6852" customFormat="false" ht="12.75" hidden="false" customHeight="false" outlineLevel="0" collapsed="false">
      <c r="A6852" s="208" t="str">
        <f aca="false">B6852&amp;" "&amp;C6852&amp;" "&amp;D6852</f>
        <v> 0 Financial</v>
      </c>
      <c r="B6852" s="208" t="str">
        <f aca="false">IF((LEFT(N6852,2)="US"),"US","")</f>
        <v/>
      </c>
      <c r="C6852" s="208" t="n">
        <f aca="false">M6852</f>
        <v>0</v>
      </c>
      <c r="D6852" s="208" t="str">
        <f aca="false">IF(ISNUMBER(FIND("Phy",N6852))=TRUE(),"Physical","Financial")</f>
        <v>Financial</v>
      </c>
      <c r="E6852" s="208" t="e">
        <f aca="false">IF(VLOOKUP(S6852,'DD-Lookup'!$J$6:$L$50,3,FALSE())="Monthly",(YEAR(AC6852)-YEAR(AB6852))*12+MONTH(AC6852)-MONTH(AB6852)+1,(AC6852-AB6852+1))</f>
        <v>#N/A</v>
      </c>
      <c r="F6852" s="239" t="e">
        <f aca="false">E6852*SUM(P6852:Q6852)</f>
        <v>#N/A</v>
      </c>
    </row>
    <row r="6853" customFormat="false" ht="12.75" hidden="false" customHeight="false" outlineLevel="0" collapsed="false">
      <c r="A6853" s="208" t="str">
        <f aca="false">B6853&amp;" "&amp;C6853&amp;" "&amp;D6853</f>
        <v> 0 Financial</v>
      </c>
      <c r="B6853" s="208" t="str">
        <f aca="false">IF((LEFT(N6853,2)="US"),"US","")</f>
        <v/>
      </c>
      <c r="C6853" s="208" t="n">
        <f aca="false">M6853</f>
        <v>0</v>
      </c>
      <c r="D6853" s="208" t="str">
        <f aca="false">IF(ISNUMBER(FIND("Phy",N6853))=TRUE(),"Physical","Financial")</f>
        <v>Financial</v>
      </c>
      <c r="E6853" s="208" t="e">
        <f aca="false">IF(VLOOKUP(S6853,'DD-Lookup'!$J$6:$L$50,3,FALSE())="Monthly",(YEAR(AC6853)-YEAR(AB6853))*12+MONTH(AC6853)-MONTH(AB6853)+1,(AC6853-AB6853+1))</f>
        <v>#N/A</v>
      </c>
      <c r="F6853" s="239" t="e">
        <f aca="false">E6853*SUM(P6853:Q6853)</f>
        <v>#N/A</v>
      </c>
    </row>
    <row r="6854" customFormat="false" ht="12.75" hidden="false" customHeight="false" outlineLevel="0" collapsed="false">
      <c r="A6854" s="208" t="str">
        <f aca="false">B6854&amp;" "&amp;C6854&amp;" "&amp;D6854</f>
        <v> 0 Financial</v>
      </c>
      <c r="B6854" s="208" t="str">
        <f aca="false">IF((LEFT(N6854,2)="US"),"US","")</f>
        <v/>
      </c>
      <c r="C6854" s="208" t="n">
        <f aca="false">M6854</f>
        <v>0</v>
      </c>
      <c r="D6854" s="208" t="str">
        <f aca="false">IF(ISNUMBER(FIND("Phy",N6854))=TRUE(),"Physical","Financial")</f>
        <v>Financial</v>
      </c>
      <c r="E6854" s="208" t="e">
        <f aca="false">IF(VLOOKUP(S6854,'DD-Lookup'!$J$6:$L$50,3,FALSE())="Monthly",(YEAR(AC6854)-YEAR(AB6854))*12+MONTH(AC6854)-MONTH(AB6854)+1,(AC6854-AB6854+1))</f>
        <v>#N/A</v>
      </c>
      <c r="F6854" s="239" t="e">
        <f aca="false">E6854*SUM(P6854:Q6854)</f>
        <v>#N/A</v>
      </c>
    </row>
    <row r="6855" customFormat="false" ht="12.75" hidden="false" customHeight="false" outlineLevel="0" collapsed="false">
      <c r="A6855" s="208" t="str">
        <f aca="false">B6855&amp;" "&amp;C6855&amp;" "&amp;D6855</f>
        <v> 0 Financial</v>
      </c>
      <c r="B6855" s="208" t="str">
        <f aca="false">IF((LEFT(N6855,2)="US"),"US","")</f>
        <v/>
      </c>
      <c r="C6855" s="208" t="n">
        <f aca="false">M6855</f>
        <v>0</v>
      </c>
      <c r="D6855" s="208" t="str">
        <f aca="false">IF(ISNUMBER(FIND("Phy",N6855))=TRUE(),"Physical","Financial")</f>
        <v>Financial</v>
      </c>
      <c r="E6855" s="208" t="e">
        <f aca="false">IF(VLOOKUP(S6855,'DD-Lookup'!$J$6:$L$50,3,FALSE())="Monthly",(YEAR(AC6855)-YEAR(AB6855))*12+MONTH(AC6855)-MONTH(AB6855)+1,(AC6855-AB6855+1))</f>
        <v>#N/A</v>
      </c>
      <c r="F6855" s="239" t="e">
        <f aca="false">E6855*SUM(P6855:Q6855)</f>
        <v>#N/A</v>
      </c>
    </row>
    <row r="6856" customFormat="false" ht="12.75" hidden="false" customHeight="false" outlineLevel="0" collapsed="false">
      <c r="A6856" s="208" t="str">
        <f aca="false">B6856&amp;" "&amp;C6856&amp;" "&amp;D6856</f>
        <v> 0 Financial</v>
      </c>
      <c r="B6856" s="208" t="str">
        <f aca="false">IF((LEFT(N6856,2)="US"),"US","")</f>
        <v/>
      </c>
      <c r="C6856" s="208" t="n">
        <f aca="false">M6856</f>
        <v>0</v>
      </c>
      <c r="D6856" s="208" t="str">
        <f aca="false">IF(ISNUMBER(FIND("Phy",N6856))=TRUE(),"Physical","Financial")</f>
        <v>Financial</v>
      </c>
      <c r="E6856" s="208" t="e">
        <f aca="false">IF(VLOOKUP(S6856,'DD-Lookup'!$J$6:$L$50,3,FALSE())="Monthly",(YEAR(AC6856)-YEAR(AB6856))*12+MONTH(AC6856)-MONTH(AB6856)+1,(AC6856-AB6856+1))</f>
        <v>#N/A</v>
      </c>
      <c r="F6856" s="239" t="e">
        <f aca="false">E6856*SUM(P6856:Q6856)</f>
        <v>#N/A</v>
      </c>
    </row>
    <row r="6857" customFormat="false" ht="12.75" hidden="false" customHeight="false" outlineLevel="0" collapsed="false">
      <c r="A6857" s="208" t="str">
        <f aca="false">B6857&amp;" "&amp;C6857&amp;" "&amp;D6857</f>
        <v> 0 Financial</v>
      </c>
      <c r="B6857" s="208" t="str">
        <f aca="false">IF((LEFT(N6857,2)="US"),"US","")</f>
        <v/>
      </c>
      <c r="C6857" s="208" t="n">
        <f aca="false">M6857</f>
        <v>0</v>
      </c>
      <c r="D6857" s="208" t="str">
        <f aca="false">IF(ISNUMBER(FIND("Phy",N6857))=TRUE(),"Physical","Financial")</f>
        <v>Financial</v>
      </c>
      <c r="E6857" s="208" t="e">
        <f aca="false">IF(VLOOKUP(S6857,'DD-Lookup'!$J$6:$L$50,3,FALSE())="Monthly",(YEAR(AC6857)-YEAR(AB6857))*12+MONTH(AC6857)-MONTH(AB6857)+1,(AC6857-AB6857+1))</f>
        <v>#N/A</v>
      </c>
      <c r="F6857" s="239" t="e">
        <f aca="false">E6857*SUM(P6857:Q6857)</f>
        <v>#N/A</v>
      </c>
    </row>
    <row r="6858" customFormat="false" ht="12.75" hidden="false" customHeight="false" outlineLevel="0" collapsed="false">
      <c r="A6858" s="208" t="str">
        <f aca="false">B6858&amp;" "&amp;C6858&amp;" "&amp;D6858</f>
        <v> 0 Financial</v>
      </c>
      <c r="B6858" s="208" t="str">
        <f aca="false">IF((LEFT(N6858,2)="US"),"US","")</f>
        <v/>
      </c>
      <c r="C6858" s="208" t="n">
        <f aca="false">M6858</f>
        <v>0</v>
      </c>
      <c r="D6858" s="208" t="str">
        <f aca="false">IF(ISNUMBER(FIND("Phy",N6858))=TRUE(),"Physical","Financial")</f>
        <v>Financial</v>
      </c>
      <c r="E6858" s="208" t="e">
        <f aca="false">IF(VLOOKUP(S6858,'DD-Lookup'!$J$6:$L$50,3,FALSE())="Monthly",(YEAR(AC6858)-YEAR(AB6858))*12+MONTH(AC6858)-MONTH(AB6858)+1,(AC6858-AB6858+1))</f>
        <v>#N/A</v>
      </c>
      <c r="F6858" s="239" t="e">
        <f aca="false">E6858*SUM(P6858:Q6858)</f>
        <v>#N/A</v>
      </c>
    </row>
    <row r="6859" customFormat="false" ht="12.75" hidden="false" customHeight="false" outlineLevel="0" collapsed="false">
      <c r="A6859" s="208" t="str">
        <f aca="false">B6859&amp;" "&amp;C6859&amp;" "&amp;D6859</f>
        <v> 0 Financial</v>
      </c>
      <c r="B6859" s="208" t="str">
        <f aca="false">IF((LEFT(N6859,2)="US"),"US","")</f>
        <v/>
      </c>
      <c r="C6859" s="208" t="n">
        <f aca="false">M6859</f>
        <v>0</v>
      </c>
      <c r="D6859" s="208" t="str">
        <f aca="false">IF(ISNUMBER(FIND("Phy",N6859))=TRUE(),"Physical","Financial")</f>
        <v>Financial</v>
      </c>
      <c r="E6859" s="208" t="e">
        <f aca="false">IF(VLOOKUP(S6859,'DD-Lookup'!$J$6:$L$50,3,FALSE())="Monthly",(YEAR(AC6859)-YEAR(AB6859))*12+MONTH(AC6859)-MONTH(AB6859)+1,(AC6859-AB6859+1))</f>
        <v>#N/A</v>
      </c>
      <c r="F6859" s="239" t="e">
        <f aca="false">E6859*SUM(P6859:Q6859)</f>
        <v>#N/A</v>
      </c>
    </row>
    <row r="6860" customFormat="false" ht="12.75" hidden="false" customHeight="false" outlineLevel="0" collapsed="false">
      <c r="A6860" s="208" t="str">
        <f aca="false">B6860&amp;" "&amp;C6860&amp;" "&amp;D6860</f>
        <v> 0 Financial</v>
      </c>
      <c r="B6860" s="208" t="str">
        <f aca="false">IF((LEFT(N6860,2)="US"),"US","")</f>
        <v/>
      </c>
      <c r="C6860" s="208" t="n">
        <f aca="false">M6860</f>
        <v>0</v>
      </c>
      <c r="D6860" s="208" t="str">
        <f aca="false">IF(ISNUMBER(FIND("Phy",N6860))=TRUE(),"Physical","Financial")</f>
        <v>Financial</v>
      </c>
      <c r="E6860" s="208" t="e">
        <f aca="false">IF(VLOOKUP(S6860,'DD-Lookup'!$J$6:$L$50,3,FALSE())="Monthly",(YEAR(AC6860)-YEAR(AB6860))*12+MONTH(AC6860)-MONTH(AB6860)+1,(AC6860-AB6860+1))</f>
        <v>#N/A</v>
      </c>
      <c r="F6860" s="239" t="e">
        <f aca="false">E6860*SUM(P6860:Q6860)</f>
        <v>#N/A</v>
      </c>
    </row>
    <row r="6861" customFormat="false" ht="12.75" hidden="false" customHeight="false" outlineLevel="0" collapsed="false">
      <c r="A6861" s="208" t="str">
        <f aca="false">B6861&amp;" "&amp;C6861&amp;" "&amp;D6861</f>
        <v> 0 Financial</v>
      </c>
      <c r="B6861" s="208" t="str">
        <f aca="false">IF((LEFT(N6861,2)="US"),"US","")</f>
        <v/>
      </c>
      <c r="C6861" s="208" t="n">
        <f aca="false">M6861</f>
        <v>0</v>
      </c>
      <c r="D6861" s="208" t="str">
        <f aca="false">IF(ISNUMBER(FIND("Phy",N6861))=TRUE(),"Physical","Financial")</f>
        <v>Financial</v>
      </c>
      <c r="E6861" s="208" t="e">
        <f aca="false">IF(VLOOKUP(S6861,'DD-Lookup'!$J$6:$L$50,3,FALSE())="Monthly",(YEAR(AC6861)-YEAR(AB6861))*12+MONTH(AC6861)-MONTH(AB6861)+1,(AC6861-AB6861+1))</f>
        <v>#N/A</v>
      </c>
      <c r="F6861" s="239" t="e">
        <f aca="false">E6861*SUM(P6861:Q6861)</f>
        <v>#N/A</v>
      </c>
    </row>
    <row r="6862" customFormat="false" ht="12.75" hidden="false" customHeight="false" outlineLevel="0" collapsed="false">
      <c r="A6862" s="208" t="str">
        <f aca="false">B6862&amp;" "&amp;C6862&amp;" "&amp;D6862</f>
        <v> 0 Financial</v>
      </c>
      <c r="B6862" s="208" t="str">
        <f aca="false">IF((LEFT(N6862,2)="US"),"US","")</f>
        <v/>
      </c>
      <c r="C6862" s="208" t="n">
        <f aca="false">M6862</f>
        <v>0</v>
      </c>
      <c r="D6862" s="208" t="str">
        <f aca="false">IF(ISNUMBER(FIND("Phy",N6862))=TRUE(),"Physical","Financial")</f>
        <v>Financial</v>
      </c>
      <c r="E6862" s="208" t="e">
        <f aca="false">IF(VLOOKUP(S6862,'DD-Lookup'!$J$6:$L$50,3,FALSE())="Monthly",(YEAR(AC6862)-YEAR(AB6862))*12+MONTH(AC6862)-MONTH(AB6862)+1,(AC6862-AB6862+1))</f>
        <v>#N/A</v>
      </c>
      <c r="F6862" s="239" t="e">
        <f aca="false">E6862*SUM(P6862:Q6862)</f>
        <v>#N/A</v>
      </c>
    </row>
    <row r="6863" customFormat="false" ht="12.75" hidden="false" customHeight="false" outlineLevel="0" collapsed="false">
      <c r="A6863" s="208" t="str">
        <f aca="false">B6863&amp;" "&amp;C6863&amp;" "&amp;D6863</f>
        <v> 0 Financial</v>
      </c>
      <c r="B6863" s="208" t="str">
        <f aca="false">IF((LEFT(N6863,2)="US"),"US","")</f>
        <v/>
      </c>
      <c r="C6863" s="208" t="n">
        <f aca="false">M6863</f>
        <v>0</v>
      </c>
      <c r="D6863" s="208" t="str">
        <f aca="false">IF(ISNUMBER(FIND("Phy",N6863))=TRUE(),"Physical","Financial")</f>
        <v>Financial</v>
      </c>
      <c r="E6863" s="208" t="e">
        <f aca="false">IF(VLOOKUP(S6863,'DD-Lookup'!$J$6:$L$50,3,FALSE())="Monthly",(YEAR(AC6863)-YEAR(AB6863))*12+MONTH(AC6863)-MONTH(AB6863)+1,(AC6863-AB6863+1))</f>
        <v>#N/A</v>
      </c>
      <c r="F6863" s="239" t="e">
        <f aca="false">E6863*SUM(P6863:Q6863)</f>
        <v>#N/A</v>
      </c>
    </row>
    <row r="6864" customFormat="false" ht="12.75" hidden="false" customHeight="false" outlineLevel="0" collapsed="false">
      <c r="A6864" s="208" t="str">
        <f aca="false">B6864&amp;" "&amp;C6864&amp;" "&amp;D6864</f>
        <v> 0 Financial</v>
      </c>
      <c r="B6864" s="208" t="str">
        <f aca="false">IF((LEFT(N6864,2)="US"),"US","")</f>
        <v/>
      </c>
      <c r="C6864" s="208" t="n">
        <f aca="false">M6864</f>
        <v>0</v>
      </c>
      <c r="D6864" s="208" t="str">
        <f aca="false">IF(ISNUMBER(FIND("Phy",N6864))=TRUE(),"Physical","Financial")</f>
        <v>Financial</v>
      </c>
      <c r="E6864" s="208" t="e">
        <f aca="false">IF(VLOOKUP(S6864,'DD-Lookup'!$J$6:$L$50,3,FALSE())="Monthly",(YEAR(AC6864)-YEAR(AB6864))*12+MONTH(AC6864)-MONTH(AB6864)+1,(AC6864-AB6864+1))</f>
        <v>#N/A</v>
      </c>
      <c r="F6864" s="239" t="e">
        <f aca="false">E6864*SUM(P6864:Q6864)</f>
        <v>#N/A</v>
      </c>
    </row>
    <row r="6865" customFormat="false" ht="12.75" hidden="false" customHeight="false" outlineLevel="0" collapsed="false">
      <c r="A6865" s="208" t="str">
        <f aca="false">B6865&amp;" "&amp;C6865&amp;" "&amp;D6865</f>
        <v> 0 Financial</v>
      </c>
      <c r="B6865" s="208" t="str">
        <f aca="false">IF((LEFT(N6865,2)="US"),"US","")</f>
        <v/>
      </c>
      <c r="C6865" s="208" t="n">
        <f aca="false">M6865</f>
        <v>0</v>
      </c>
      <c r="D6865" s="208" t="str">
        <f aca="false">IF(ISNUMBER(FIND("Phy",N6865))=TRUE(),"Physical","Financial")</f>
        <v>Financial</v>
      </c>
      <c r="E6865" s="208" t="e">
        <f aca="false">IF(VLOOKUP(S6865,'DD-Lookup'!$J$6:$L$50,3,FALSE())="Monthly",(YEAR(AC6865)-YEAR(AB6865))*12+MONTH(AC6865)-MONTH(AB6865)+1,(AC6865-AB6865+1))</f>
        <v>#N/A</v>
      </c>
      <c r="F6865" s="239" t="e">
        <f aca="false">E6865*SUM(P6865:Q6865)</f>
        <v>#N/A</v>
      </c>
    </row>
    <row r="6866" customFormat="false" ht="12.75" hidden="false" customHeight="false" outlineLevel="0" collapsed="false">
      <c r="A6866" s="208" t="str">
        <f aca="false">B6866&amp;" "&amp;C6866&amp;" "&amp;D6866</f>
        <v> 0 Financial</v>
      </c>
      <c r="B6866" s="208" t="str">
        <f aca="false">IF((LEFT(N6866,2)="US"),"US","")</f>
        <v/>
      </c>
      <c r="C6866" s="208" t="n">
        <f aca="false">M6866</f>
        <v>0</v>
      </c>
      <c r="D6866" s="208" t="str">
        <f aca="false">IF(ISNUMBER(FIND("Phy",N6866))=TRUE(),"Physical","Financial")</f>
        <v>Financial</v>
      </c>
      <c r="E6866" s="208" t="e">
        <f aca="false">IF(VLOOKUP(S6866,'DD-Lookup'!$J$6:$L$50,3,FALSE())="Monthly",(YEAR(AC6866)-YEAR(AB6866))*12+MONTH(AC6866)-MONTH(AB6866)+1,(AC6866-AB6866+1))</f>
        <v>#N/A</v>
      </c>
      <c r="F6866" s="239" t="e">
        <f aca="false">E6866*SUM(P6866:Q6866)</f>
        <v>#N/A</v>
      </c>
    </row>
    <row r="6867" customFormat="false" ht="12.75" hidden="false" customHeight="false" outlineLevel="0" collapsed="false">
      <c r="A6867" s="208" t="str">
        <f aca="false">B6867&amp;" "&amp;C6867&amp;" "&amp;D6867</f>
        <v> 0 Financial</v>
      </c>
      <c r="B6867" s="208" t="str">
        <f aca="false">IF((LEFT(N6867,2)="US"),"US","")</f>
        <v/>
      </c>
      <c r="C6867" s="208" t="n">
        <f aca="false">M6867</f>
        <v>0</v>
      </c>
      <c r="D6867" s="208" t="str">
        <f aca="false">IF(ISNUMBER(FIND("Phy",N6867))=TRUE(),"Physical","Financial")</f>
        <v>Financial</v>
      </c>
      <c r="E6867" s="208" t="e">
        <f aca="false">IF(VLOOKUP(S6867,'DD-Lookup'!$J$6:$L$50,3,FALSE())="Monthly",(YEAR(AC6867)-YEAR(AB6867))*12+MONTH(AC6867)-MONTH(AB6867)+1,(AC6867-AB6867+1))</f>
        <v>#N/A</v>
      </c>
      <c r="F6867" s="239" t="e">
        <f aca="false">E6867*SUM(P6867:Q6867)</f>
        <v>#N/A</v>
      </c>
    </row>
    <row r="6868" customFormat="false" ht="12.75" hidden="false" customHeight="false" outlineLevel="0" collapsed="false">
      <c r="A6868" s="208" t="str">
        <f aca="false">B6868&amp;" "&amp;C6868&amp;" "&amp;D6868</f>
        <v> 0 Financial</v>
      </c>
      <c r="B6868" s="208" t="str">
        <f aca="false">IF((LEFT(N6868,2)="US"),"US","")</f>
        <v/>
      </c>
      <c r="C6868" s="208" t="n">
        <f aca="false">M6868</f>
        <v>0</v>
      </c>
      <c r="D6868" s="208" t="str">
        <f aca="false">IF(ISNUMBER(FIND("Phy",N6868))=TRUE(),"Physical","Financial")</f>
        <v>Financial</v>
      </c>
      <c r="E6868" s="208" t="e">
        <f aca="false">IF(VLOOKUP(S6868,'DD-Lookup'!$J$6:$L$50,3,FALSE())="Monthly",(YEAR(AC6868)-YEAR(AB6868))*12+MONTH(AC6868)-MONTH(AB6868)+1,(AC6868-AB6868+1))</f>
        <v>#N/A</v>
      </c>
      <c r="F6868" s="239" t="e">
        <f aca="false">E6868*SUM(P6868:Q6868)</f>
        <v>#N/A</v>
      </c>
    </row>
    <row r="6869" customFormat="false" ht="12.75" hidden="false" customHeight="false" outlineLevel="0" collapsed="false">
      <c r="A6869" s="208" t="str">
        <f aca="false">B6869&amp;" "&amp;C6869&amp;" "&amp;D6869</f>
        <v> 0 Financial</v>
      </c>
      <c r="B6869" s="208" t="str">
        <f aca="false">IF((LEFT(N6869,2)="US"),"US","")</f>
        <v/>
      </c>
      <c r="C6869" s="208" t="n">
        <f aca="false">M6869</f>
        <v>0</v>
      </c>
      <c r="D6869" s="208" t="str">
        <f aca="false">IF(ISNUMBER(FIND("Phy",N6869))=TRUE(),"Physical","Financial")</f>
        <v>Financial</v>
      </c>
      <c r="E6869" s="208" t="e">
        <f aca="false">IF(VLOOKUP(S6869,'DD-Lookup'!$J$6:$L$50,3,FALSE())="Monthly",(YEAR(AC6869)-YEAR(AB6869))*12+MONTH(AC6869)-MONTH(AB6869)+1,(AC6869-AB6869+1))</f>
        <v>#N/A</v>
      </c>
      <c r="F6869" s="239" t="e">
        <f aca="false">E6869*SUM(P6869:Q6869)</f>
        <v>#N/A</v>
      </c>
    </row>
    <row r="6870" customFormat="false" ht="12.75" hidden="false" customHeight="false" outlineLevel="0" collapsed="false">
      <c r="A6870" s="208" t="str">
        <f aca="false">B6870&amp;" "&amp;C6870&amp;" "&amp;D6870</f>
        <v> 0 Financial</v>
      </c>
      <c r="B6870" s="208" t="str">
        <f aca="false">IF((LEFT(N6870,2)="US"),"US","")</f>
        <v/>
      </c>
      <c r="C6870" s="208" t="n">
        <f aca="false">M6870</f>
        <v>0</v>
      </c>
      <c r="D6870" s="208" t="str">
        <f aca="false">IF(ISNUMBER(FIND("Phy",N6870))=TRUE(),"Physical","Financial")</f>
        <v>Financial</v>
      </c>
      <c r="E6870" s="208" t="e">
        <f aca="false">IF(VLOOKUP(S6870,'DD-Lookup'!$J$6:$L$50,3,FALSE())="Monthly",(YEAR(AC6870)-YEAR(AB6870))*12+MONTH(AC6870)-MONTH(AB6870)+1,(AC6870-AB6870+1))</f>
        <v>#N/A</v>
      </c>
      <c r="F6870" s="239" t="e">
        <f aca="false">E6870*SUM(P6870:Q6870)</f>
        <v>#N/A</v>
      </c>
    </row>
    <row r="6871" customFormat="false" ht="12.75" hidden="false" customHeight="false" outlineLevel="0" collapsed="false">
      <c r="A6871" s="208" t="str">
        <f aca="false">B6871&amp;" "&amp;C6871&amp;" "&amp;D6871</f>
        <v> 0 Financial</v>
      </c>
      <c r="B6871" s="208" t="str">
        <f aca="false">IF((LEFT(N6871,2)="US"),"US","")</f>
        <v/>
      </c>
      <c r="C6871" s="208" t="n">
        <f aca="false">M6871</f>
        <v>0</v>
      </c>
      <c r="D6871" s="208" t="str">
        <f aca="false">IF(ISNUMBER(FIND("Phy",N6871))=TRUE(),"Physical","Financial")</f>
        <v>Financial</v>
      </c>
      <c r="E6871" s="208" t="e">
        <f aca="false">IF(VLOOKUP(S6871,'DD-Lookup'!$J$6:$L$50,3,FALSE())="Monthly",(YEAR(AC6871)-YEAR(AB6871))*12+MONTH(AC6871)-MONTH(AB6871)+1,(AC6871-AB6871+1))</f>
        <v>#N/A</v>
      </c>
      <c r="F6871" s="239" t="e">
        <f aca="false">E6871*SUM(P6871:Q6871)</f>
        <v>#N/A</v>
      </c>
    </row>
    <row r="6872" customFormat="false" ht="12.75" hidden="false" customHeight="false" outlineLevel="0" collapsed="false">
      <c r="A6872" s="208" t="str">
        <f aca="false">B6872&amp;" "&amp;C6872&amp;" "&amp;D6872</f>
        <v> 0 Financial</v>
      </c>
      <c r="B6872" s="208" t="str">
        <f aca="false">IF((LEFT(N6872,2)="US"),"US","")</f>
        <v/>
      </c>
      <c r="C6872" s="208" t="n">
        <f aca="false">M6872</f>
        <v>0</v>
      </c>
      <c r="D6872" s="208" t="str">
        <f aca="false">IF(ISNUMBER(FIND("Phy",N6872))=TRUE(),"Physical","Financial")</f>
        <v>Financial</v>
      </c>
      <c r="E6872" s="208" t="e">
        <f aca="false">IF(VLOOKUP(S6872,'DD-Lookup'!$J$6:$L$50,3,FALSE())="Monthly",(YEAR(AC6872)-YEAR(AB6872))*12+MONTH(AC6872)-MONTH(AB6872)+1,(AC6872-AB6872+1))</f>
        <v>#N/A</v>
      </c>
      <c r="F6872" s="239" t="e">
        <f aca="false">E6872*SUM(P6872:Q6872)</f>
        <v>#N/A</v>
      </c>
    </row>
    <row r="6873" customFormat="false" ht="12.75" hidden="false" customHeight="false" outlineLevel="0" collapsed="false">
      <c r="A6873" s="208" t="str">
        <f aca="false">B6873&amp;" "&amp;C6873&amp;" "&amp;D6873</f>
        <v> 0 Financial</v>
      </c>
      <c r="B6873" s="208" t="str">
        <f aca="false">IF((LEFT(N6873,2)="US"),"US","")</f>
        <v/>
      </c>
      <c r="C6873" s="208" t="n">
        <f aca="false">M6873</f>
        <v>0</v>
      </c>
      <c r="D6873" s="208" t="str">
        <f aca="false">IF(ISNUMBER(FIND("Phy",N6873))=TRUE(),"Physical","Financial")</f>
        <v>Financial</v>
      </c>
      <c r="E6873" s="208" t="e">
        <f aca="false">IF(VLOOKUP(S6873,'DD-Lookup'!$J$6:$L$50,3,FALSE())="Monthly",(YEAR(AC6873)-YEAR(AB6873))*12+MONTH(AC6873)-MONTH(AB6873)+1,(AC6873-AB6873+1))</f>
        <v>#N/A</v>
      </c>
      <c r="F6873" s="239" t="e">
        <f aca="false">E6873*SUM(P6873:Q6873)</f>
        <v>#N/A</v>
      </c>
    </row>
    <row r="6874" customFormat="false" ht="12.75" hidden="false" customHeight="false" outlineLevel="0" collapsed="false">
      <c r="A6874" s="208" t="str">
        <f aca="false">B6874&amp;" "&amp;C6874&amp;" "&amp;D6874</f>
        <v> 0 Financial</v>
      </c>
      <c r="B6874" s="208" t="str">
        <f aca="false">IF((LEFT(N6874,2)="US"),"US","")</f>
        <v/>
      </c>
      <c r="C6874" s="208" t="n">
        <f aca="false">M6874</f>
        <v>0</v>
      </c>
      <c r="D6874" s="208" t="str">
        <f aca="false">IF(ISNUMBER(FIND("Phy",N6874))=TRUE(),"Physical","Financial")</f>
        <v>Financial</v>
      </c>
      <c r="E6874" s="208" t="e">
        <f aca="false">IF(VLOOKUP(S6874,'DD-Lookup'!$J$6:$L$50,3,FALSE())="Monthly",(YEAR(AC6874)-YEAR(AB6874))*12+MONTH(AC6874)-MONTH(AB6874)+1,(AC6874-AB6874+1))</f>
        <v>#N/A</v>
      </c>
      <c r="F6874" s="239" t="e">
        <f aca="false">E6874*SUM(P6874:Q6874)</f>
        <v>#N/A</v>
      </c>
    </row>
    <row r="6875" customFormat="false" ht="12.75" hidden="false" customHeight="false" outlineLevel="0" collapsed="false">
      <c r="A6875" s="208" t="str">
        <f aca="false">B6875&amp;" "&amp;C6875&amp;" "&amp;D6875</f>
        <v> 0 Financial</v>
      </c>
      <c r="B6875" s="208" t="str">
        <f aca="false">IF((LEFT(N6875,2)="US"),"US","")</f>
        <v/>
      </c>
      <c r="C6875" s="208" t="n">
        <f aca="false">M6875</f>
        <v>0</v>
      </c>
      <c r="D6875" s="208" t="str">
        <f aca="false">IF(ISNUMBER(FIND("Phy",N6875))=TRUE(),"Physical","Financial")</f>
        <v>Financial</v>
      </c>
      <c r="E6875" s="208" t="e">
        <f aca="false">IF(VLOOKUP(S6875,'DD-Lookup'!$J$6:$L$50,3,FALSE())="Monthly",(YEAR(AC6875)-YEAR(AB6875))*12+MONTH(AC6875)-MONTH(AB6875)+1,(AC6875-AB6875+1))</f>
        <v>#N/A</v>
      </c>
      <c r="F6875" s="239" t="e">
        <f aca="false">E6875*SUM(P6875:Q6875)</f>
        <v>#N/A</v>
      </c>
    </row>
    <row r="6876" customFormat="false" ht="12.75" hidden="false" customHeight="false" outlineLevel="0" collapsed="false">
      <c r="A6876" s="208" t="str">
        <f aca="false">B6876&amp;" "&amp;C6876&amp;" "&amp;D6876</f>
        <v> 0 Financial</v>
      </c>
      <c r="B6876" s="208" t="str">
        <f aca="false">IF((LEFT(N6876,2)="US"),"US","")</f>
        <v/>
      </c>
      <c r="C6876" s="208" t="n">
        <f aca="false">M6876</f>
        <v>0</v>
      </c>
      <c r="D6876" s="208" t="str">
        <f aca="false">IF(ISNUMBER(FIND("Phy",N6876))=TRUE(),"Physical","Financial")</f>
        <v>Financial</v>
      </c>
      <c r="E6876" s="208" t="e">
        <f aca="false">IF(VLOOKUP(S6876,'DD-Lookup'!$J$6:$L$50,3,FALSE())="Monthly",(YEAR(AC6876)-YEAR(AB6876))*12+MONTH(AC6876)-MONTH(AB6876)+1,(AC6876-AB6876+1))</f>
        <v>#N/A</v>
      </c>
      <c r="F6876" s="239" t="e">
        <f aca="false">E6876*SUM(P6876:Q6876)</f>
        <v>#N/A</v>
      </c>
    </row>
    <row r="6877" customFormat="false" ht="12.75" hidden="false" customHeight="false" outlineLevel="0" collapsed="false">
      <c r="A6877" s="208" t="str">
        <f aca="false">B6877&amp;" "&amp;C6877&amp;" "&amp;D6877</f>
        <v> 0 Financial</v>
      </c>
      <c r="B6877" s="208" t="str">
        <f aca="false">IF((LEFT(N6877,2)="US"),"US","")</f>
        <v/>
      </c>
      <c r="C6877" s="208" t="n">
        <f aca="false">M6877</f>
        <v>0</v>
      </c>
      <c r="D6877" s="208" t="str">
        <f aca="false">IF(ISNUMBER(FIND("Phy",N6877))=TRUE(),"Physical","Financial")</f>
        <v>Financial</v>
      </c>
      <c r="E6877" s="208" t="e">
        <f aca="false">IF(VLOOKUP(S6877,'DD-Lookup'!$J$6:$L$50,3,FALSE())="Monthly",(YEAR(AC6877)-YEAR(AB6877))*12+MONTH(AC6877)-MONTH(AB6877)+1,(AC6877-AB6877+1))</f>
        <v>#N/A</v>
      </c>
      <c r="F6877" s="239" t="e">
        <f aca="false">E6877*SUM(P6877:Q6877)</f>
        <v>#N/A</v>
      </c>
    </row>
    <row r="6878" customFormat="false" ht="12.75" hidden="false" customHeight="false" outlineLevel="0" collapsed="false">
      <c r="A6878" s="208" t="str">
        <f aca="false">B6878&amp;" "&amp;C6878&amp;" "&amp;D6878</f>
        <v> 0 Financial</v>
      </c>
      <c r="B6878" s="208" t="str">
        <f aca="false">IF((LEFT(N6878,2)="US"),"US","")</f>
        <v/>
      </c>
      <c r="C6878" s="208" t="n">
        <f aca="false">M6878</f>
        <v>0</v>
      </c>
      <c r="D6878" s="208" t="str">
        <f aca="false">IF(ISNUMBER(FIND("Phy",N6878))=TRUE(),"Physical","Financial")</f>
        <v>Financial</v>
      </c>
      <c r="E6878" s="208" t="e">
        <f aca="false">IF(VLOOKUP(S6878,'DD-Lookup'!$J$6:$L$50,3,FALSE())="Monthly",(YEAR(AC6878)-YEAR(AB6878))*12+MONTH(AC6878)-MONTH(AB6878)+1,(AC6878-AB6878+1))</f>
        <v>#N/A</v>
      </c>
      <c r="F6878" s="239" t="e">
        <f aca="false">E6878*SUM(P6878:Q6878)</f>
        <v>#N/A</v>
      </c>
    </row>
    <row r="6879" customFormat="false" ht="12.75" hidden="false" customHeight="false" outlineLevel="0" collapsed="false">
      <c r="A6879" s="208" t="str">
        <f aca="false">B6879&amp;" "&amp;C6879&amp;" "&amp;D6879</f>
        <v> 0 Financial</v>
      </c>
      <c r="B6879" s="208" t="str">
        <f aca="false">IF((LEFT(N6879,2)="US"),"US","")</f>
        <v/>
      </c>
      <c r="C6879" s="208" t="n">
        <f aca="false">M6879</f>
        <v>0</v>
      </c>
      <c r="D6879" s="208" t="str">
        <f aca="false">IF(ISNUMBER(FIND("Phy",N6879))=TRUE(),"Physical","Financial")</f>
        <v>Financial</v>
      </c>
      <c r="E6879" s="208" t="e">
        <f aca="false">IF(VLOOKUP(S6879,'DD-Lookup'!$J$6:$L$50,3,FALSE())="Monthly",(YEAR(AC6879)-YEAR(AB6879))*12+MONTH(AC6879)-MONTH(AB6879)+1,(AC6879-AB6879+1))</f>
        <v>#N/A</v>
      </c>
      <c r="F6879" s="239" t="e">
        <f aca="false">E6879*SUM(P6879:Q6879)</f>
        <v>#N/A</v>
      </c>
    </row>
    <row r="6880" customFormat="false" ht="12.75" hidden="false" customHeight="false" outlineLevel="0" collapsed="false">
      <c r="A6880" s="208" t="str">
        <f aca="false">B6880&amp;" "&amp;C6880&amp;" "&amp;D6880</f>
        <v> 0 Financial</v>
      </c>
      <c r="B6880" s="208" t="str">
        <f aca="false">IF((LEFT(N6880,2)="US"),"US","")</f>
        <v/>
      </c>
      <c r="C6880" s="208" t="n">
        <f aca="false">M6880</f>
        <v>0</v>
      </c>
      <c r="D6880" s="208" t="str">
        <f aca="false">IF(ISNUMBER(FIND("Phy",N6880))=TRUE(),"Physical","Financial")</f>
        <v>Financial</v>
      </c>
      <c r="E6880" s="208" t="e">
        <f aca="false">IF(VLOOKUP(S6880,'DD-Lookup'!$J$6:$L$50,3,FALSE())="Monthly",(YEAR(AC6880)-YEAR(AB6880))*12+MONTH(AC6880)-MONTH(AB6880)+1,(AC6880-AB6880+1))</f>
        <v>#N/A</v>
      </c>
      <c r="F6880" s="239" t="e">
        <f aca="false">E6880*SUM(P6880:Q6880)</f>
        <v>#N/A</v>
      </c>
    </row>
    <row r="6881" customFormat="false" ht="12.75" hidden="false" customHeight="false" outlineLevel="0" collapsed="false">
      <c r="A6881" s="208" t="str">
        <f aca="false">B6881&amp;" "&amp;C6881&amp;" "&amp;D6881</f>
        <v> 0 Financial</v>
      </c>
      <c r="B6881" s="208" t="str">
        <f aca="false">IF((LEFT(N6881,2)="US"),"US","")</f>
        <v/>
      </c>
      <c r="C6881" s="208" t="n">
        <f aca="false">M6881</f>
        <v>0</v>
      </c>
      <c r="D6881" s="208" t="str">
        <f aca="false">IF(ISNUMBER(FIND("Phy",N6881))=TRUE(),"Physical","Financial")</f>
        <v>Financial</v>
      </c>
      <c r="E6881" s="208" t="e">
        <f aca="false">IF(VLOOKUP(S6881,'DD-Lookup'!$J$6:$L$50,3,FALSE())="Monthly",(YEAR(AC6881)-YEAR(AB6881))*12+MONTH(AC6881)-MONTH(AB6881)+1,(AC6881-AB6881+1))</f>
        <v>#N/A</v>
      </c>
      <c r="F6881" s="239" t="e">
        <f aca="false">E6881*SUM(P6881:Q6881)</f>
        <v>#N/A</v>
      </c>
    </row>
    <row r="6882" customFormat="false" ht="12.75" hidden="false" customHeight="false" outlineLevel="0" collapsed="false">
      <c r="A6882" s="208" t="str">
        <f aca="false">B6882&amp;" "&amp;C6882&amp;" "&amp;D6882</f>
        <v> 0 Financial</v>
      </c>
      <c r="B6882" s="208" t="str">
        <f aca="false">IF((LEFT(N6882,2)="US"),"US","")</f>
        <v/>
      </c>
      <c r="C6882" s="208" t="n">
        <f aca="false">M6882</f>
        <v>0</v>
      </c>
      <c r="D6882" s="208" t="str">
        <f aca="false">IF(ISNUMBER(FIND("Phy",N6882))=TRUE(),"Physical","Financial")</f>
        <v>Financial</v>
      </c>
      <c r="E6882" s="208" t="e">
        <f aca="false">IF(VLOOKUP(S6882,'DD-Lookup'!$J$6:$L$50,3,FALSE())="Monthly",(YEAR(AC6882)-YEAR(AB6882))*12+MONTH(AC6882)-MONTH(AB6882)+1,(AC6882-AB6882+1))</f>
        <v>#N/A</v>
      </c>
      <c r="F6882" s="239" t="e">
        <f aca="false">E6882*SUM(P6882:Q6882)</f>
        <v>#N/A</v>
      </c>
    </row>
    <row r="6883" customFormat="false" ht="12.75" hidden="false" customHeight="false" outlineLevel="0" collapsed="false">
      <c r="A6883" s="208" t="str">
        <f aca="false">B6883&amp;" "&amp;C6883&amp;" "&amp;D6883</f>
        <v> 0 Financial</v>
      </c>
      <c r="B6883" s="208" t="str">
        <f aca="false">IF((LEFT(N6883,2)="US"),"US","")</f>
        <v/>
      </c>
      <c r="C6883" s="208" t="n">
        <f aca="false">M6883</f>
        <v>0</v>
      </c>
      <c r="D6883" s="208" t="str">
        <f aca="false">IF(ISNUMBER(FIND("Phy",N6883))=TRUE(),"Physical","Financial")</f>
        <v>Financial</v>
      </c>
      <c r="E6883" s="208" t="e">
        <f aca="false">IF(VLOOKUP(S6883,'DD-Lookup'!$J$6:$L$50,3,FALSE())="Monthly",(YEAR(AC6883)-YEAR(AB6883))*12+MONTH(AC6883)-MONTH(AB6883)+1,(AC6883-AB6883+1))</f>
        <v>#N/A</v>
      </c>
      <c r="F6883" s="239" t="e">
        <f aca="false">E6883*SUM(P6883:Q6883)</f>
        <v>#N/A</v>
      </c>
    </row>
    <row r="6884" customFormat="false" ht="12.75" hidden="false" customHeight="false" outlineLevel="0" collapsed="false">
      <c r="A6884" s="208" t="str">
        <f aca="false">B6884&amp;" "&amp;C6884&amp;" "&amp;D6884</f>
        <v> 0 Financial</v>
      </c>
      <c r="B6884" s="208" t="str">
        <f aca="false">IF((LEFT(N6884,2)="US"),"US","")</f>
        <v/>
      </c>
      <c r="C6884" s="208" t="n">
        <f aca="false">M6884</f>
        <v>0</v>
      </c>
      <c r="D6884" s="208" t="str">
        <f aca="false">IF(ISNUMBER(FIND("Phy",N6884))=TRUE(),"Physical","Financial")</f>
        <v>Financial</v>
      </c>
      <c r="E6884" s="208" t="e">
        <f aca="false">IF(VLOOKUP(S6884,'DD-Lookup'!$J$6:$L$50,3,FALSE())="Monthly",(YEAR(AC6884)-YEAR(AB6884))*12+MONTH(AC6884)-MONTH(AB6884)+1,(AC6884-AB6884+1))</f>
        <v>#N/A</v>
      </c>
      <c r="F6884" s="239" t="e">
        <f aca="false">E6884*SUM(P6884:Q6884)</f>
        <v>#N/A</v>
      </c>
    </row>
    <row r="6885" customFormat="false" ht="12.75" hidden="false" customHeight="false" outlineLevel="0" collapsed="false">
      <c r="A6885" s="208" t="str">
        <f aca="false">B6885&amp;" "&amp;C6885&amp;" "&amp;D6885</f>
        <v> 0 Financial</v>
      </c>
      <c r="B6885" s="208" t="str">
        <f aca="false">IF((LEFT(N6885,2)="US"),"US","")</f>
        <v/>
      </c>
      <c r="C6885" s="208" t="n">
        <f aca="false">M6885</f>
        <v>0</v>
      </c>
      <c r="D6885" s="208" t="str">
        <f aca="false">IF(ISNUMBER(FIND("Phy",N6885))=TRUE(),"Physical","Financial")</f>
        <v>Financial</v>
      </c>
      <c r="E6885" s="208" t="e">
        <f aca="false">IF(VLOOKUP(S6885,'DD-Lookup'!$J$6:$L$50,3,FALSE())="Monthly",(YEAR(AC6885)-YEAR(AB6885))*12+MONTH(AC6885)-MONTH(AB6885)+1,(AC6885-AB6885+1))</f>
        <v>#N/A</v>
      </c>
      <c r="F6885" s="239" t="e">
        <f aca="false">E6885*SUM(P6885:Q6885)</f>
        <v>#N/A</v>
      </c>
    </row>
    <row r="6886" customFormat="false" ht="12.75" hidden="false" customHeight="false" outlineLevel="0" collapsed="false">
      <c r="A6886" s="208" t="str">
        <f aca="false">B6886&amp;" "&amp;C6886&amp;" "&amp;D6886</f>
        <v> 0 Financial</v>
      </c>
      <c r="B6886" s="208" t="str">
        <f aca="false">IF((LEFT(N6886,2)="US"),"US","")</f>
        <v/>
      </c>
      <c r="C6886" s="208" t="n">
        <f aca="false">M6886</f>
        <v>0</v>
      </c>
      <c r="D6886" s="208" t="str">
        <f aca="false">IF(ISNUMBER(FIND("Phy",N6886))=TRUE(),"Physical","Financial")</f>
        <v>Financial</v>
      </c>
      <c r="E6886" s="208" t="e">
        <f aca="false">IF(VLOOKUP(S6886,'DD-Lookup'!$J$6:$L$50,3,FALSE())="Monthly",(YEAR(AC6886)-YEAR(AB6886))*12+MONTH(AC6886)-MONTH(AB6886)+1,(AC6886-AB6886+1))</f>
        <v>#N/A</v>
      </c>
      <c r="F6886" s="239" t="e">
        <f aca="false">E6886*SUM(P6886:Q6886)</f>
        <v>#N/A</v>
      </c>
    </row>
    <row r="6887" customFormat="false" ht="12.75" hidden="false" customHeight="false" outlineLevel="0" collapsed="false">
      <c r="A6887" s="208" t="str">
        <f aca="false">B6887&amp;" "&amp;C6887&amp;" "&amp;D6887</f>
        <v> 0 Financial</v>
      </c>
      <c r="B6887" s="208" t="str">
        <f aca="false">IF((LEFT(N6887,2)="US"),"US","")</f>
        <v/>
      </c>
      <c r="C6887" s="208" t="n">
        <f aca="false">M6887</f>
        <v>0</v>
      </c>
      <c r="D6887" s="208" t="str">
        <f aca="false">IF(ISNUMBER(FIND("Phy",N6887))=TRUE(),"Physical","Financial")</f>
        <v>Financial</v>
      </c>
      <c r="E6887" s="208" t="e">
        <f aca="false">IF(VLOOKUP(S6887,'DD-Lookup'!$J$6:$L$50,3,FALSE())="Monthly",(YEAR(AC6887)-YEAR(AB6887))*12+MONTH(AC6887)-MONTH(AB6887)+1,(AC6887-AB6887+1))</f>
        <v>#N/A</v>
      </c>
      <c r="F6887" s="239" t="e">
        <f aca="false">E6887*SUM(P6887:Q6887)</f>
        <v>#N/A</v>
      </c>
    </row>
    <row r="6888" customFormat="false" ht="12.75" hidden="false" customHeight="false" outlineLevel="0" collapsed="false">
      <c r="A6888" s="208" t="str">
        <f aca="false">B6888&amp;" "&amp;C6888&amp;" "&amp;D6888</f>
        <v> 0 Financial</v>
      </c>
      <c r="B6888" s="208" t="str">
        <f aca="false">IF((LEFT(N6888,2)="US"),"US","")</f>
        <v/>
      </c>
      <c r="C6888" s="208" t="n">
        <f aca="false">M6888</f>
        <v>0</v>
      </c>
      <c r="D6888" s="208" t="str">
        <f aca="false">IF(ISNUMBER(FIND("Phy",N6888))=TRUE(),"Physical","Financial")</f>
        <v>Financial</v>
      </c>
      <c r="E6888" s="208" t="e">
        <f aca="false">IF(VLOOKUP(S6888,'DD-Lookup'!$J$6:$L$50,3,FALSE())="Monthly",(YEAR(AC6888)-YEAR(AB6888))*12+MONTH(AC6888)-MONTH(AB6888)+1,(AC6888-AB6888+1))</f>
        <v>#N/A</v>
      </c>
      <c r="F6888" s="239" t="e">
        <f aca="false">E6888*SUM(P6888:Q6888)</f>
        <v>#N/A</v>
      </c>
    </row>
    <row r="6889" customFormat="false" ht="12.75" hidden="false" customHeight="false" outlineLevel="0" collapsed="false">
      <c r="A6889" s="208" t="str">
        <f aca="false">B6889&amp;" "&amp;C6889&amp;" "&amp;D6889</f>
        <v> 0 Financial</v>
      </c>
      <c r="B6889" s="208" t="str">
        <f aca="false">IF((LEFT(N6889,2)="US"),"US","")</f>
        <v/>
      </c>
      <c r="C6889" s="208" t="n">
        <f aca="false">M6889</f>
        <v>0</v>
      </c>
      <c r="D6889" s="208" t="str">
        <f aca="false">IF(ISNUMBER(FIND("Phy",N6889))=TRUE(),"Physical","Financial")</f>
        <v>Financial</v>
      </c>
      <c r="E6889" s="208" t="e">
        <f aca="false">IF(VLOOKUP(S6889,'DD-Lookup'!$J$6:$L$50,3,FALSE())="Monthly",(YEAR(AC6889)-YEAR(AB6889))*12+MONTH(AC6889)-MONTH(AB6889)+1,(AC6889-AB6889+1))</f>
        <v>#N/A</v>
      </c>
      <c r="F6889" s="239" t="e">
        <f aca="false">E6889*SUM(P6889:Q6889)</f>
        <v>#N/A</v>
      </c>
    </row>
    <row r="6890" customFormat="false" ht="12.75" hidden="false" customHeight="false" outlineLevel="0" collapsed="false">
      <c r="A6890" s="208" t="str">
        <f aca="false">B6890&amp;" "&amp;C6890&amp;" "&amp;D6890</f>
        <v> 0 Financial</v>
      </c>
      <c r="B6890" s="208" t="str">
        <f aca="false">IF((LEFT(N6890,2)="US"),"US","")</f>
        <v/>
      </c>
      <c r="C6890" s="208" t="n">
        <f aca="false">M6890</f>
        <v>0</v>
      </c>
      <c r="D6890" s="208" t="str">
        <f aca="false">IF(ISNUMBER(FIND("Phy",N6890))=TRUE(),"Physical","Financial")</f>
        <v>Financial</v>
      </c>
      <c r="E6890" s="208" t="e">
        <f aca="false">IF(VLOOKUP(S6890,'DD-Lookup'!$J$6:$L$50,3,FALSE())="Monthly",(YEAR(AC6890)-YEAR(AB6890))*12+MONTH(AC6890)-MONTH(AB6890)+1,(AC6890-AB6890+1))</f>
        <v>#N/A</v>
      </c>
      <c r="F6890" s="239" t="e">
        <f aca="false">E6890*SUM(P6890:Q6890)</f>
        <v>#N/A</v>
      </c>
    </row>
    <row r="6891" customFormat="false" ht="12.75" hidden="false" customHeight="false" outlineLevel="0" collapsed="false">
      <c r="A6891" s="208" t="str">
        <f aca="false">B6891&amp;" "&amp;C6891&amp;" "&amp;D6891</f>
        <v> 0 Financial</v>
      </c>
      <c r="B6891" s="208" t="str">
        <f aca="false">IF((LEFT(N6891,2)="US"),"US","")</f>
        <v/>
      </c>
      <c r="C6891" s="208" t="n">
        <f aca="false">M6891</f>
        <v>0</v>
      </c>
      <c r="D6891" s="208" t="str">
        <f aca="false">IF(ISNUMBER(FIND("Phy",N6891))=TRUE(),"Physical","Financial")</f>
        <v>Financial</v>
      </c>
      <c r="E6891" s="208" t="e">
        <f aca="false">IF(VLOOKUP(S6891,'DD-Lookup'!$J$6:$L$50,3,FALSE())="Monthly",(YEAR(AC6891)-YEAR(AB6891))*12+MONTH(AC6891)-MONTH(AB6891)+1,(AC6891-AB6891+1))</f>
        <v>#N/A</v>
      </c>
      <c r="F6891" s="239" t="e">
        <f aca="false">E6891*SUM(P6891:Q6891)</f>
        <v>#N/A</v>
      </c>
    </row>
    <row r="6892" customFormat="false" ht="12.75" hidden="false" customHeight="false" outlineLevel="0" collapsed="false">
      <c r="A6892" s="208" t="str">
        <f aca="false">B6892&amp;" "&amp;C6892&amp;" "&amp;D6892</f>
        <v> 0 Financial</v>
      </c>
      <c r="B6892" s="208" t="str">
        <f aca="false">IF((LEFT(N6892,2)="US"),"US","")</f>
        <v/>
      </c>
      <c r="C6892" s="208" t="n">
        <f aca="false">M6892</f>
        <v>0</v>
      </c>
      <c r="D6892" s="208" t="str">
        <f aca="false">IF(ISNUMBER(FIND("Phy",N6892))=TRUE(),"Physical","Financial")</f>
        <v>Financial</v>
      </c>
      <c r="E6892" s="208" t="e">
        <f aca="false">IF(VLOOKUP(S6892,'DD-Lookup'!$J$6:$L$50,3,FALSE())="Monthly",(YEAR(AC6892)-YEAR(AB6892))*12+MONTH(AC6892)-MONTH(AB6892)+1,(AC6892-AB6892+1))</f>
        <v>#N/A</v>
      </c>
      <c r="F6892" s="239" t="e">
        <f aca="false">E6892*SUM(P6892:Q6892)</f>
        <v>#N/A</v>
      </c>
    </row>
    <row r="6893" customFormat="false" ht="12.75" hidden="false" customHeight="false" outlineLevel="0" collapsed="false">
      <c r="A6893" s="208" t="str">
        <f aca="false">B6893&amp;" "&amp;C6893&amp;" "&amp;D6893</f>
        <v> 0 Financial</v>
      </c>
      <c r="B6893" s="208" t="str">
        <f aca="false">IF((LEFT(N6893,2)="US"),"US","")</f>
        <v/>
      </c>
      <c r="C6893" s="208" t="n">
        <f aca="false">M6893</f>
        <v>0</v>
      </c>
      <c r="D6893" s="208" t="str">
        <f aca="false">IF(ISNUMBER(FIND("Phy",N6893))=TRUE(),"Physical","Financial")</f>
        <v>Financial</v>
      </c>
      <c r="E6893" s="208" t="e">
        <f aca="false">IF(VLOOKUP(S6893,'DD-Lookup'!$J$6:$L$50,3,FALSE())="Monthly",(YEAR(AC6893)-YEAR(AB6893))*12+MONTH(AC6893)-MONTH(AB6893)+1,(AC6893-AB6893+1))</f>
        <v>#N/A</v>
      </c>
      <c r="F6893" s="239" t="e">
        <f aca="false">E6893*SUM(P6893:Q6893)</f>
        <v>#N/A</v>
      </c>
    </row>
    <row r="6894" customFormat="false" ht="12.75" hidden="false" customHeight="false" outlineLevel="0" collapsed="false">
      <c r="A6894" s="208" t="str">
        <f aca="false">B6894&amp;" "&amp;C6894&amp;" "&amp;D6894</f>
        <v> 0 Financial</v>
      </c>
      <c r="B6894" s="208" t="str">
        <f aca="false">IF((LEFT(N6894,2)="US"),"US","")</f>
        <v/>
      </c>
      <c r="C6894" s="208" t="n">
        <f aca="false">M6894</f>
        <v>0</v>
      </c>
      <c r="D6894" s="208" t="str">
        <f aca="false">IF(ISNUMBER(FIND("Phy",N6894))=TRUE(),"Physical","Financial")</f>
        <v>Financial</v>
      </c>
      <c r="E6894" s="208" t="e">
        <f aca="false">IF(VLOOKUP(S6894,'DD-Lookup'!$J$6:$L$50,3,FALSE())="Monthly",(YEAR(AC6894)-YEAR(AB6894))*12+MONTH(AC6894)-MONTH(AB6894)+1,(AC6894-AB6894+1))</f>
        <v>#N/A</v>
      </c>
      <c r="F6894" s="239" t="e">
        <f aca="false">E6894*SUM(P6894:Q6894)</f>
        <v>#N/A</v>
      </c>
    </row>
    <row r="6895" customFormat="false" ht="12.75" hidden="false" customHeight="false" outlineLevel="0" collapsed="false">
      <c r="A6895" s="208" t="str">
        <f aca="false">B6895&amp;" "&amp;C6895&amp;" "&amp;D6895</f>
        <v> 0 Financial</v>
      </c>
      <c r="B6895" s="208" t="str">
        <f aca="false">IF((LEFT(N6895,2)="US"),"US","")</f>
        <v/>
      </c>
      <c r="C6895" s="208" t="n">
        <f aca="false">M6895</f>
        <v>0</v>
      </c>
      <c r="D6895" s="208" t="str">
        <f aca="false">IF(ISNUMBER(FIND("Phy",N6895))=TRUE(),"Physical","Financial")</f>
        <v>Financial</v>
      </c>
      <c r="E6895" s="208" t="e">
        <f aca="false">IF(VLOOKUP(S6895,'DD-Lookup'!$J$6:$L$50,3,FALSE())="Monthly",(YEAR(AC6895)-YEAR(AB6895))*12+MONTH(AC6895)-MONTH(AB6895)+1,(AC6895-AB6895+1))</f>
        <v>#N/A</v>
      </c>
      <c r="F6895" s="239" t="e">
        <f aca="false">E6895*SUM(P6895:Q6895)</f>
        <v>#N/A</v>
      </c>
    </row>
    <row r="6896" customFormat="false" ht="12.75" hidden="false" customHeight="false" outlineLevel="0" collapsed="false">
      <c r="A6896" s="208" t="str">
        <f aca="false">B6896&amp;" "&amp;C6896&amp;" "&amp;D6896</f>
        <v> 0 Financial</v>
      </c>
      <c r="B6896" s="208" t="str">
        <f aca="false">IF((LEFT(N6896,2)="US"),"US","")</f>
        <v/>
      </c>
      <c r="C6896" s="208" t="n">
        <f aca="false">M6896</f>
        <v>0</v>
      </c>
      <c r="D6896" s="208" t="str">
        <f aca="false">IF(ISNUMBER(FIND("Phy",N6896))=TRUE(),"Physical","Financial")</f>
        <v>Financial</v>
      </c>
      <c r="E6896" s="208" t="e">
        <f aca="false">IF(VLOOKUP(S6896,'DD-Lookup'!$J$6:$L$50,3,FALSE())="Monthly",(YEAR(AC6896)-YEAR(AB6896))*12+MONTH(AC6896)-MONTH(AB6896)+1,(AC6896-AB6896+1))</f>
        <v>#N/A</v>
      </c>
      <c r="F6896" s="239" t="e">
        <f aca="false">E6896*SUM(P6896:Q6896)</f>
        <v>#N/A</v>
      </c>
    </row>
    <row r="6897" customFormat="false" ht="12.75" hidden="false" customHeight="false" outlineLevel="0" collapsed="false">
      <c r="A6897" s="208" t="str">
        <f aca="false">B6897&amp;" "&amp;C6897&amp;" "&amp;D6897</f>
        <v> 0 Financial</v>
      </c>
      <c r="B6897" s="208" t="str">
        <f aca="false">IF((LEFT(N6897,2)="US"),"US","")</f>
        <v/>
      </c>
      <c r="C6897" s="208" t="n">
        <f aca="false">M6897</f>
        <v>0</v>
      </c>
      <c r="D6897" s="208" t="str">
        <f aca="false">IF(ISNUMBER(FIND("Phy",N6897))=TRUE(),"Physical","Financial")</f>
        <v>Financial</v>
      </c>
      <c r="E6897" s="208" t="e">
        <f aca="false">IF(VLOOKUP(S6897,'DD-Lookup'!$J$6:$L$50,3,FALSE())="Monthly",(YEAR(AC6897)-YEAR(AB6897))*12+MONTH(AC6897)-MONTH(AB6897)+1,(AC6897-AB6897+1))</f>
        <v>#N/A</v>
      </c>
      <c r="F6897" s="239" t="e">
        <f aca="false">E6897*SUM(P6897:Q6897)</f>
        <v>#N/A</v>
      </c>
    </row>
    <row r="6898" customFormat="false" ht="12.75" hidden="false" customHeight="false" outlineLevel="0" collapsed="false">
      <c r="A6898" s="208" t="str">
        <f aca="false">B6898&amp;" "&amp;C6898&amp;" "&amp;D6898</f>
        <v> 0 Financial</v>
      </c>
      <c r="B6898" s="208" t="str">
        <f aca="false">IF((LEFT(N6898,2)="US"),"US","")</f>
        <v/>
      </c>
      <c r="C6898" s="208" t="n">
        <f aca="false">M6898</f>
        <v>0</v>
      </c>
      <c r="D6898" s="208" t="str">
        <f aca="false">IF(ISNUMBER(FIND("Phy",N6898))=TRUE(),"Physical","Financial")</f>
        <v>Financial</v>
      </c>
      <c r="E6898" s="208" t="e">
        <f aca="false">IF(VLOOKUP(S6898,'DD-Lookup'!$J$6:$L$50,3,FALSE())="Monthly",(YEAR(AC6898)-YEAR(AB6898))*12+MONTH(AC6898)-MONTH(AB6898)+1,(AC6898-AB6898+1))</f>
        <v>#N/A</v>
      </c>
      <c r="F6898" s="239" t="e">
        <f aca="false">E6898*SUM(P6898:Q6898)</f>
        <v>#N/A</v>
      </c>
    </row>
    <row r="6899" customFormat="false" ht="12.75" hidden="false" customHeight="false" outlineLevel="0" collapsed="false">
      <c r="A6899" s="208" t="str">
        <f aca="false">B6899&amp;" "&amp;C6899&amp;" "&amp;D6899</f>
        <v> 0 Financial</v>
      </c>
      <c r="B6899" s="208" t="str">
        <f aca="false">IF((LEFT(N6899,2)="US"),"US","")</f>
        <v/>
      </c>
      <c r="C6899" s="208" t="n">
        <f aca="false">M6899</f>
        <v>0</v>
      </c>
      <c r="D6899" s="208" t="str">
        <f aca="false">IF(ISNUMBER(FIND("Phy",N6899))=TRUE(),"Physical","Financial")</f>
        <v>Financial</v>
      </c>
      <c r="E6899" s="208" t="e">
        <f aca="false">IF(VLOOKUP(S6899,'DD-Lookup'!$J$6:$L$50,3,FALSE())="Monthly",(YEAR(AC6899)-YEAR(AB6899))*12+MONTH(AC6899)-MONTH(AB6899)+1,(AC6899-AB6899+1))</f>
        <v>#N/A</v>
      </c>
      <c r="F6899" s="239" t="e">
        <f aca="false">E6899*SUM(P6899:Q6899)</f>
        <v>#N/A</v>
      </c>
    </row>
    <row r="6900" customFormat="false" ht="12.75" hidden="false" customHeight="false" outlineLevel="0" collapsed="false">
      <c r="A6900" s="208" t="str">
        <f aca="false">B6900&amp;" "&amp;C6900&amp;" "&amp;D6900</f>
        <v> 0 Financial</v>
      </c>
      <c r="B6900" s="208" t="str">
        <f aca="false">IF((LEFT(N6900,2)="US"),"US","")</f>
        <v/>
      </c>
      <c r="C6900" s="208" t="n">
        <f aca="false">M6900</f>
        <v>0</v>
      </c>
      <c r="D6900" s="208" t="str">
        <f aca="false">IF(ISNUMBER(FIND("Phy",N6900))=TRUE(),"Physical","Financial")</f>
        <v>Financial</v>
      </c>
      <c r="E6900" s="208" t="e">
        <f aca="false">IF(VLOOKUP(S6900,'DD-Lookup'!$J$6:$L$50,3,FALSE())="Monthly",(YEAR(AC6900)-YEAR(AB6900))*12+MONTH(AC6900)-MONTH(AB6900)+1,(AC6900-AB6900+1))</f>
        <v>#N/A</v>
      </c>
      <c r="F6900" s="239" t="e">
        <f aca="false">E6900*SUM(P6900:Q6900)</f>
        <v>#N/A</v>
      </c>
    </row>
    <row r="6901" customFormat="false" ht="12.75" hidden="false" customHeight="false" outlineLevel="0" collapsed="false">
      <c r="A6901" s="208" t="str">
        <f aca="false">B6901&amp;" "&amp;C6901&amp;" "&amp;D6901</f>
        <v> 0 Financial</v>
      </c>
      <c r="B6901" s="208" t="str">
        <f aca="false">IF((LEFT(N6901,2)="US"),"US","")</f>
        <v/>
      </c>
      <c r="C6901" s="208" t="n">
        <f aca="false">M6901</f>
        <v>0</v>
      </c>
      <c r="D6901" s="208" t="str">
        <f aca="false">IF(ISNUMBER(FIND("Phy",N6901))=TRUE(),"Physical","Financial")</f>
        <v>Financial</v>
      </c>
      <c r="E6901" s="208" t="e">
        <f aca="false">IF(VLOOKUP(S6901,'DD-Lookup'!$J$6:$L$50,3,FALSE())="Monthly",(YEAR(AC6901)-YEAR(AB6901))*12+MONTH(AC6901)-MONTH(AB6901)+1,(AC6901-AB6901+1))</f>
        <v>#N/A</v>
      </c>
      <c r="F6901" s="239" t="e">
        <f aca="false">E6901*SUM(P6901:Q6901)</f>
        <v>#N/A</v>
      </c>
    </row>
    <row r="6902" customFormat="false" ht="12.75" hidden="false" customHeight="false" outlineLevel="0" collapsed="false">
      <c r="A6902" s="208" t="str">
        <f aca="false">B6902&amp;" "&amp;C6902&amp;" "&amp;D6902</f>
        <v> 0 Financial</v>
      </c>
      <c r="B6902" s="208" t="str">
        <f aca="false">IF((LEFT(N6902,2)="US"),"US","")</f>
        <v/>
      </c>
      <c r="C6902" s="208" t="n">
        <f aca="false">M6902</f>
        <v>0</v>
      </c>
      <c r="D6902" s="208" t="str">
        <f aca="false">IF(ISNUMBER(FIND("Phy",N6902))=TRUE(),"Physical","Financial")</f>
        <v>Financial</v>
      </c>
      <c r="E6902" s="208" t="e">
        <f aca="false">IF(VLOOKUP(S6902,'DD-Lookup'!$J$6:$L$50,3,FALSE())="Monthly",(YEAR(AC6902)-YEAR(AB6902))*12+MONTH(AC6902)-MONTH(AB6902)+1,(AC6902-AB6902+1))</f>
        <v>#N/A</v>
      </c>
      <c r="F6902" s="239" t="e">
        <f aca="false">E6902*SUM(P6902:Q6902)</f>
        <v>#N/A</v>
      </c>
    </row>
    <row r="6903" customFormat="false" ht="12.75" hidden="false" customHeight="false" outlineLevel="0" collapsed="false">
      <c r="A6903" s="208" t="str">
        <f aca="false">B6903&amp;" "&amp;C6903&amp;" "&amp;D6903</f>
        <v> 0 Financial</v>
      </c>
      <c r="B6903" s="208" t="str">
        <f aca="false">IF((LEFT(N6903,2)="US"),"US","")</f>
        <v/>
      </c>
      <c r="C6903" s="208" t="n">
        <f aca="false">M6903</f>
        <v>0</v>
      </c>
      <c r="D6903" s="208" t="str">
        <f aca="false">IF(ISNUMBER(FIND("Phy",N6903))=TRUE(),"Physical","Financial")</f>
        <v>Financial</v>
      </c>
      <c r="E6903" s="208" t="e">
        <f aca="false">IF(VLOOKUP(S6903,'DD-Lookup'!$J$6:$L$50,3,FALSE())="Monthly",(YEAR(AC6903)-YEAR(AB6903))*12+MONTH(AC6903)-MONTH(AB6903)+1,(AC6903-AB6903+1))</f>
        <v>#N/A</v>
      </c>
      <c r="F6903" s="239" t="e">
        <f aca="false">E6903*SUM(P6903:Q6903)</f>
        <v>#N/A</v>
      </c>
    </row>
    <row r="6904" customFormat="false" ht="12.75" hidden="false" customHeight="false" outlineLevel="0" collapsed="false">
      <c r="A6904" s="208" t="str">
        <f aca="false">B6904&amp;" "&amp;C6904&amp;" "&amp;D6904</f>
        <v> 0 Financial</v>
      </c>
      <c r="B6904" s="208" t="str">
        <f aca="false">IF((LEFT(N6904,2)="US"),"US","")</f>
        <v/>
      </c>
      <c r="C6904" s="208" t="n">
        <f aca="false">M6904</f>
        <v>0</v>
      </c>
      <c r="D6904" s="208" t="str">
        <f aca="false">IF(ISNUMBER(FIND("Phy",N6904))=TRUE(),"Physical","Financial")</f>
        <v>Financial</v>
      </c>
      <c r="E6904" s="208" t="e">
        <f aca="false">IF(VLOOKUP(S6904,'DD-Lookup'!$J$6:$L$50,3,FALSE())="Monthly",(YEAR(AC6904)-YEAR(AB6904))*12+MONTH(AC6904)-MONTH(AB6904)+1,(AC6904-AB6904+1))</f>
        <v>#N/A</v>
      </c>
      <c r="F6904" s="239" t="e">
        <f aca="false">E6904*SUM(P6904:Q6904)</f>
        <v>#N/A</v>
      </c>
    </row>
    <row r="6905" customFormat="false" ht="12.75" hidden="false" customHeight="false" outlineLevel="0" collapsed="false">
      <c r="A6905" s="208" t="str">
        <f aca="false">B6905&amp;" "&amp;C6905&amp;" "&amp;D6905</f>
        <v> 0 Financial</v>
      </c>
      <c r="B6905" s="208" t="str">
        <f aca="false">IF((LEFT(N6905,2)="US"),"US","")</f>
        <v/>
      </c>
      <c r="C6905" s="208" t="n">
        <f aca="false">M6905</f>
        <v>0</v>
      </c>
      <c r="D6905" s="208" t="str">
        <f aca="false">IF(ISNUMBER(FIND("Phy",N6905))=TRUE(),"Physical","Financial")</f>
        <v>Financial</v>
      </c>
      <c r="E6905" s="208" t="e">
        <f aca="false">IF(VLOOKUP(S6905,'DD-Lookup'!$J$6:$L$50,3,FALSE())="Monthly",(YEAR(AC6905)-YEAR(AB6905))*12+MONTH(AC6905)-MONTH(AB6905)+1,(AC6905-AB6905+1))</f>
        <v>#N/A</v>
      </c>
      <c r="F6905" s="239" t="e">
        <f aca="false">E6905*SUM(P6905:Q6905)</f>
        <v>#N/A</v>
      </c>
    </row>
    <row r="6906" customFormat="false" ht="12.75" hidden="false" customHeight="false" outlineLevel="0" collapsed="false">
      <c r="A6906" s="208" t="str">
        <f aca="false">B6906&amp;" "&amp;C6906&amp;" "&amp;D6906</f>
        <v> 0 Financial</v>
      </c>
      <c r="B6906" s="208" t="str">
        <f aca="false">IF((LEFT(N6906,2)="US"),"US","")</f>
        <v/>
      </c>
      <c r="C6906" s="208" t="n">
        <f aca="false">M6906</f>
        <v>0</v>
      </c>
      <c r="D6906" s="208" t="str">
        <f aca="false">IF(ISNUMBER(FIND("Phy",N6906))=TRUE(),"Physical","Financial")</f>
        <v>Financial</v>
      </c>
      <c r="E6906" s="208" t="e">
        <f aca="false">IF(VLOOKUP(S6906,'DD-Lookup'!$J$6:$L$50,3,FALSE())="Monthly",(YEAR(AC6906)-YEAR(AB6906))*12+MONTH(AC6906)-MONTH(AB6906)+1,(AC6906-AB6906+1))</f>
        <v>#N/A</v>
      </c>
      <c r="F6906" s="239" t="e">
        <f aca="false">E6906*SUM(P6906:Q6906)</f>
        <v>#N/A</v>
      </c>
    </row>
    <row r="6907" customFormat="false" ht="12.75" hidden="false" customHeight="false" outlineLevel="0" collapsed="false">
      <c r="A6907" s="208" t="str">
        <f aca="false">B6907&amp;" "&amp;C6907&amp;" "&amp;D6907</f>
        <v> 0 Financial</v>
      </c>
      <c r="B6907" s="208" t="str">
        <f aca="false">IF((LEFT(N6907,2)="US"),"US","")</f>
        <v/>
      </c>
      <c r="C6907" s="208" t="n">
        <f aca="false">M6907</f>
        <v>0</v>
      </c>
      <c r="D6907" s="208" t="str">
        <f aca="false">IF(ISNUMBER(FIND("Phy",N6907))=TRUE(),"Physical","Financial")</f>
        <v>Financial</v>
      </c>
      <c r="E6907" s="208" t="e">
        <f aca="false">IF(VLOOKUP(S6907,'DD-Lookup'!$J$6:$L$50,3,FALSE())="Monthly",(YEAR(AC6907)-YEAR(AB6907))*12+MONTH(AC6907)-MONTH(AB6907)+1,(AC6907-AB6907+1))</f>
        <v>#N/A</v>
      </c>
      <c r="F6907" s="239" t="e">
        <f aca="false">E6907*SUM(P6907:Q6907)</f>
        <v>#N/A</v>
      </c>
    </row>
    <row r="6908" customFormat="false" ht="12.75" hidden="false" customHeight="false" outlineLevel="0" collapsed="false">
      <c r="A6908" s="208" t="str">
        <f aca="false">B6908&amp;" "&amp;C6908&amp;" "&amp;D6908</f>
        <v> 0 Financial</v>
      </c>
      <c r="B6908" s="208" t="str">
        <f aca="false">IF((LEFT(N6908,2)="US"),"US","")</f>
        <v/>
      </c>
      <c r="C6908" s="208" t="n">
        <f aca="false">M6908</f>
        <v>0</v>
      </c>
      <c r="D6908" s="208" t="str">
        <f aca="false">IF(ISNUMBER(FIND("Phy",N6908))=TRUE(),"Physical","Financial")</f>
        <v>Financial</v>
      </c>
      <c r="E6908" s="208" t="e">
        <f aca="false">IF(VLOOKUP(S6908,'DD-Lookup'!$J$6:$L$50,3,FALSE())="Monthly",(YEAR(AC6908)-YEAR(AB6908))*12+MONTH(AC6908)-MONTH(AB6908)+1,(AC6908-AB6908+1))</f>
        <v>#N/A</v>
      </c>
      <c r="F6908" s="239" t="e">
        <f aca="false">E6908*SUM(P6908:Q6908)</f>
        <v>#N/A</v>
      </c>
    </row>
    <row r="6909" customFormat="false" ht="12.75" hidden="false" customHeight="false" outlineLevel="0" collapsed="false">
      <c r="A6909" s="208" t="str">
        <f aca="false">B6909&amp;" "&amp;C6909&amp;" "&amp;D6909</f>
        <v> 0 Financial</v>
      </c>
      <c r="B6909" s="208" t="str">
        <f aca="false">IF((LEFT(N6909,2)="US"),"US","")</f>
        <v/>
      </c>
      <c r="C6909" s="208" t="n">
        <f aca="false">M6909</f>
        <v>0</v>
      </c>
      <c r="D6909" s="208" t="str">
        <f aca="false">IF(ISNUMBER(FIND("Phy",N6909))=TRUE(),"Physical","Financial")</f>
        <v>Financial</v>
      </c>
      <c r="E6909" s="208" t="e">
        <f aca="false">IF(VLOOKUP(S6909,'DD-Lookup'!$J$6:$L$50,3,FALSE())="Monthly",(YEAR(AC6909)-YEAR(AB6909))*12+MONTH(AC6909)-MONTH(AB6909)+1,(AC6909-AB6909+1))</f>
        <v>#N/A</v>
      </c>
      <c r="F6909" s="239" t="e">
        <f aca="false">E6909*SUM(P6909:Q6909)</f>
        <v>#N/A</v>
      </c>
    </row>
    <row r="6910" customFormat="false" ht="12.75" hidden="false" customHeight="false" outlineLevel="0" collapsed="false">
      <c r="A6910" s="208" t="str">
        <f aca="false">B6910&amp;" "&amp;C6910&amp;" "&amp;D6910</f>
        <v> 0 Financial</v>
      </c>
      <c r="B6910" s="208" t="str">
        <f aca="false">IF((LEFT(N6910,2)="US"),"US","")</f>
        <v/>
      </c>
      <c r="C6910" s="208" t="n">
        <f aca="false">M6910</f>
        <v>0</v>
      </c>
      <c r="D6910" s="208" t="str">
        <f aca="false">IF(ISNUMBER(FIND("Phy",N6910))=TRUE(),"Physical","Financial")</f>
        <v>Financial</v>
      </c>
      <c r="E6910" s="208" t="e">
        <f aca="false">IF(VLOOKUP(S6910,'DD-Lookup'!$J$6:$L$50,3,FALSE())="Monthly",(YEAR(AC6910)-YEAR(AB6910))*12+MONTH(AC6910)-MONTH(AB6910)+1,(AC6910-AB6910+1))</f>
        <v>#N/A</v>
      </c>
      <c r="F6910" s="239" t="e">
        <f aca="false">E6910*SUM(P6910:Q6910)</f>
        <v>#N/A</v>
      </c>
    </row>
    <row r="6911" customFormat="false" ht="12.75" hidden="false" customHeight="false" outlineLevel="0" collapsed="false">
      <c r="A6911" s="208" t="str">
        <f aca="false">B6911&amp;" "&amp;C6911&amp;" "&amp;D6911</f>
        <v> 0 Financial</v>
      </c>
      <c r="B6911" s="208" t="str">
        <f aca="false">IF((LEFT(N6911,2)="US"),"US","")</f>
        <v/>
      </c>
      <c r="C6911" s="208" t="n">
        <f aca="false">M6911</f>
        <v>0</v>
      </c>
      <c r="D6911" s="208" t="str">
        <f aca="false">IF(ISNUMBER(FIND("Phy",N6911))=TRUE(),"Physical","Financial")</f>
        <v>Financial</v>
      </c>
      <c r="E6911" s="208" t="e">
        <f aca="false">IF(VLOOKUP(S6911,'DD-Lookup'!$J$6:$L$50,3,FALSE())="Monthly",(YEAR(AC6911)-YEAR(AB6911))*12+MONTH(AC6911)-MONTH(AB6911)+1,(AC6911-AB6911+1))</f>
        <v>#N/A</v>
      </c>
      <c r="F6911" s="239" t="e">
        <f aca="false">E6911*SUM(P6911:Q6911)</f>
        <v>#N/A</v>
      </c>
    </row>
    <row r="6912" customFormat="false" ht="12.75" hidden="false" customHeight="false" outlineLevel="0" collapsed="false">
      <c r="A6912" s="208" t="str">
        <f aca="false">B6912&amp;" "&amp;C6912&amp;" "&amp;D6912</f>
        <v> 0 Financial</v>
      </c>
      <c r="B6912" s="208" t="str">
        <f aca="false">IF((LEFT(N6912,2)="US"),"US","")</f>
        <v/>
      </c>
      <c r="C6912" s="208" t="n">
        <f aca="false">M6912</f>
        <v>0</v>
      </c>
      <c r="D6912" s="208" t="str">
        <f aca="false">IF(ISNUMBER(FIND("Phy",N6912))=TRUE(),"Physical","Financial")</f>
        <v>Financial</v>
      </c>
      <c r="E6912" s="208" t="e">
        <f aca="false">IF(VLOOKUP(S6912,'DD-Lookup'!$J$6:$L$50,3,FALSE())="Monthly",(YEAR(AC6912)-YEAR(AB6912))*12+MONTH(AC6912)-MONTH(AB6912)+1,(AC6912-AB6912+1))</f>
        <v>#N/A</v>
      </c>
      <c r="F6912" s="239" t="e">
        <f aca="false">E6912*SUM(P6912:Q6912)</f>
        <v>#N/A</v>
      </c>
    </row>
    <row r="6913" customFormat="false" ht="12.75" hidden="false" customHeight="false" outlineLevel="0" collapsed="false">
      <c r="A6913" s="208" t="str">
        <f aca="false">B6913&amp;" "&amp;C6913&amp;" "&amp;D6913</f>
        <v> 0 Financial</v>
      </c>
      <c r="B6913" s="208" t="str">
        <f aca="false">IF((LEFT(N6913,2)="US"),"US","")</f>
        <v/>
      </c>
      <c r="C6913" s="208" t="n">
        <f aca="false">M6913</f>
        <v>0</v>
      </c>
      <c r="D6913" s="208" t="str">
        <f aca="false">IF(ISNUMBER(FIND("Phy",N6913))=TRUE(),"Physical","Financial")</f>
        <v>Financial</v>
      </c>
      <c r="E6913" s="208" t="e">
        <f aca="false">IF(VLOOKUP(S6913,'DD-Lookup'!$J$6:$L$50,3,FALSE())="Monthly",(YEAR(AC6913)-YEAR(AB6913))*12+MONTH(AC6913)-MONTH(AB6913)+1,(AC6913-AB6913+1))</f>
        <v>#N/A</v>
      </c>
      <c r="F6913" s="239" t="e">
        <f aca="false">E6913*SUM(P6913:Q6913)</f>
        <v>#N/A</v>
      </c>
    </row>
    <row r="6914" customFormat="false" ht="12.75" hidden="false" customHeight="false" outlineLevel="0" collapsed="false">
      <c r="A6914" s="208" t="str">
        <f aca="false">B6914&amp;" "&amp;C6914&amp;" "&amp;D6914</f>
        <v> 0 Financial</v>
      </c>
      <c r="B6914" s="208" t="str">
        <f aca="false">IF((LEFT(N6914,2)="US"),"US","")</f>
        <v/>
      </c>
      <c r="C6914" s="208" t="n">
        <f aca="false">M6914</f>
        <v>0</v>
      </c>
      <c r="D6914" s="208" t="str">
        <f aca="false">IF(ISNUMBER(FIND("Phy",N6914))=TRUE(),"Physical","Financial")</f>
        <v>Financial</v>
      </c>
      <c r="E6914" s="208" t="e">
        <f aca="false">IF(VLOOKUP(S6914,'DD-Lookup'!$J$6:$L$50,3,FALSE())="Monthly",(YEAR(AC6914)-YEAR(AB6914))*12+MONTH(AC6914)-MONTH(AB6914)+1,(AC6914-AB6914+1))</f>
        <v>#N/A</v>
      </c>
      <c r="F6914" s="239" t="e">
        <f aca="false">E6914*SUM(P6914:Q6914)</f>
        <v>#N/A</v>
      </c>
    </row>
    <row r="6915" customFormat="false" ht="12.75" hidden="false" customHeight="false" outlineLevel="0" collapsed="false">
      <c r="A6915" s="208" t="str">
        <f aca="false">B6915&amp;" "&amp;C6915&amp;" "&amp;D6915</f>
        <v> 0 Financial</v>
      </c>
      <c r="B6915" s="208" t="str">
        <f aca="false">IF((LEFT(N6915,2)="US"),"US","")</f>
        <v/>
      </c>
      <c r="C6915" s="208" t="n">
        <f aca="false">M6915</f>
        <v>0</v>
      </c>
      <c r="D6915" s="208" t="str">
        <f aca="false">IF(ISNUMBER(FIND("Phy",N6915))=TRUE(),"Physical","Financial")</f>
        <v>Financial</v>
      </c>
      <c r="E6915" s="208" t="e">
        <f aca="false">IF(VLOOKUP(S6915,'DD-Lookup'!$J$6:$L$50,3,FALSE())="Monthly",(YEAR(AC6915)-YEAR(AB6915))*12+MONTH(AC6915)-MONTH(AB6915)+1,(AC6915-AB6915+1))</f>
        <v>#N/A</v>
      </c>
      <c r="F6915" s="239" t="e">
        <f aca="false">E6915*SUM(P6915:Q6915)</f>
        <v>#N/A</v>
      </c>
    </row>
    <row r="6916" customFormat="false" ht="12.75" hidden="false" customHeight="false" outlineLevel="0" collapsed="false">
      <c r="A6916" s="208" t="str">
        <f aca="false">B6916&amp;" "&amp;C6916&amp;" "&amp;D6916</f>
        <v> 0 Financial</v>
      </c>
      <c r="B6916" s="208" t="str">
        <f aca="false">IF((LEFT(N6916,2)="US"),"US","")</f>
        <v/>
      </c>
      <c r="C6916" s="208" t="n">
        <f aca="false">M6916</f>
        <v>0</v>
      </c>
      <c r="D6916" s="208" t="str">
        <f aca="false">IF(ISNUMBER(FIND("Phy",N6916))=TRUE(),"Physical","Financial")</f>
        <v>Financial</v>
      </c>
      <c r="E6916" s="208" t="e">
        <f aca="false">IF(VLOOKUP(S6916,'DD-Lookup'!$J$6:$L$50,3,FALSE())="Monthly",(YEAR(AC6916)-YEAR(AB6916))*12+MONTH(AC6916)-MONTH(AB6916)+1,(AC6916-AB6916+1))</f>
        <v>#N/A</v>
      </c>
      <c r="F6916" s="239" t="e">
        <f aca="false">E6916*SUM(P6916:Q6916)</f>
        <v>#N/A</v>
      </c>
    </row>
    <row r="6917" customFormat="false" ht="12.75" hidden="false" customHeight="false" outlineLevel="0" collapsed="false">
      <c r="A6917" s="208" t="str">
        <f aca="false">B6917&amp;" "&amp;C6917&amp;" "&amp;D6917</f>
        <v> 0 Financial</v>
      </c>
      <c r="B6917" s="208" t="str">
        <f aca="false">IF((LEFT(N6917,2)="US"),"US","")</f>
        <v/>
      </c>
      <c r="C6917" s="208" t="n">
        <f aca="false">M6917</f>
        <v>0</v>
      </c>
      <c r="D6917" s="208" t="str">
        <f aca="false">IF(ISNUMBER(FIND("Phy",N6917))=TRUE(),"Physical","Financial")</f>
        <v>Financial</v>
      </c>
      <c r="E6917" s="208" t="e">
        <f aca="false">IF(VLOOKUP(S6917,'DD-Lookup'!$J$6:$L$50,3,FALSE())="Monthly",(YEAR(AC6917)-YEAR(AB6917))*12+MONTH(AC6917)-MONTH(AB6917)+1,(AC6917-AB6917+1))</f>
        <v>#N/A</v>
      </c>
      <c r="F6917" s="239" t="e">
        <f aca="false">E6917*SUM(P6917:Q6917)</f>
        <v>#N/A</v>
      </c>
    </row>
    <row r="6918" customFormat="false" ht="12.75" hidden="false" customHeight="false" outlineLevel="0" collapsed="false">
      <c r="A6918" s="208" t="str">
        <f aca="false">B6918&amp;" "&amp;C6918&amp;" "&amp;D6918</f>
        <v> 0 Financial</v>
      </c>
      <c r="B6918" s="208" t="str">
        <f aca="false">IF((LEFT(N6918,2)="US"),"US","")</f>
        <v/>
      </c>
      <c r="C6918" s="208" t="n">
        <f aca="false">M6918</f>
        <v>0</v>
      </c>
      <c r="D6918" s="208" t="str">
        <f aca="false">IF(ISNUMBER(FIND("Phy",N6918))=TRUE(),"Physical","Financial")</f>
        <v>Financial</v>
      </c>
      <c r="E6918" s="208" t="e">
        <f aca="false">IF(VLOOKUP(S6918,'DD-Lookup'!$J$6:$L$50,3,FALSE())="Monthly",(YEAR(AC6918)-YEAR(AB6918))*12+MONTH(AC6918)-MONTH(AB6918)+1,(AC6918-AB6918+1))</f>
        <v>#N/A</v>
      </c>
      <c r="F6918" s="239" t="e">
        <f aca="false">E6918*SUM(P6918:Q6918)</f>
        <v>#N/A</v>
      </c>
    </row>
    <row r="6919" customFormat="false" ht="12.75" hidden="false" customHeight="false" outlineLevel="0" collapsed="false">
      <c r="A6919" s="208" t="str">
        <f aca="false">B6919&amp;" "&amp;C6919&amp;" "&amp;D6919</f>
        <v> 0 Financial</v>
      </c>
      <c r="B6919" s="208" t="str">
        <f aca="false">IF((LEFT(N6919,2)="US"),"US","")</f>
        <v/>
      </c>
      <c r="C6919" s="208" t="n">
        <f aca="false">M6919</f>
        <v>0</v>
      </c>
      <c r="D6919" s="208" t="str">
        <f aca="false">IF(ISNUMBER(FIND("Phy",N6919))=TRUE(),"Physical","Financial")</f>
        <v>Financial</v>
      </c>
      <c r="E6919" s="208" t="e">
        <f aca="false">IF(VLOOKUP(S6919,'DD-Lookup'!$J$6:$L$50,3,FALSE())="Monthly",(YEAR(AC6919)-YEAR(AB6919))*12+MONTH(AC6919)-MONTH(AB6919)+1,(AC6919-AB6919+1))</f>
        <v>#N/A</v>
      </c>
      <c r="F6919" s="239" t="e">
        <f aca="false">E6919*SUM(P6919:Q6919)</f>
        <v>#N/A</v>
      </c>
    </row>
    <row r="6920" customFormat="false" ht="12.75" hidden="false" customHeight="false" outlineLevel="0" collapsed="false">
      <c r="A6920" s="208" t="str">
        <f aca="false">B6920&amp;" "&amp;C6920&amp;" "&amp;D6920</f>
        <v> 0 Financial</v>
      </c>
      <c r="B6920" s="208" t="str">
        <f aca="false">IF((LEFT(N6920,2)="US"),"US","")</f>
        <v/>
      </c>
      <c r="C6920" s="208" t="n">
        <f aca="false">M6920</f>
        <v>0</v>
      </c>
      <c r="D6920" s="208" t="str">
        <f aca="false">IF(ISNUMBER(FIND("Phy",N6920))=TRUE(),"Physical","Financial")</f>
        <v>Financial</v>
      </c>
      <c r="E6920" s="208" t="e">
        <f aca="false">IF(VLOOKUP(S6920,'DD-Lookup'!$J$6:$L$50,3,FALSE())="Monthly",(YEAR(AC6920)-YEAR(AB6920))*12+MONTH(AC6920)-MONTH(AB6920)+1,(AC6920-AB6920+1))</f>
        <v>#N/A</v>
      </c>
      <c r="F6920" s="239" t="e">
        <f aca="false">E6920*SUM(P6920:Q6920)</f>
        <v>#N/A</v>
      </c>
    </row>
    <row r="6921" customFormat="false" ht="12.75" hidden="false" customHeight="false" outlineLevel="0" collapsed="false">
      <c r="A6921" s="208" t="str">
        <f aca="false">B6921&amp;" "&amp;C6921&amp;" "&amp;D6921</f>
        <v> 0 Financial</v>
      </c>
      <c r="B6921" s="208" t="str">
        <f aca="false">IF((LEFT(N6921,2)="US"),"US","")</f>
        <v/>
      </c>
      <c r="C6921" s="208" t="n">
        <f aca="false">M6921</f>
        <v>0</v>
      </c>
      <c r="D6921" s="208" t="str">
        <f aca="false">IF(ISNUMBER(FIND("Phy",N6921))=TRUE(),"Physical","Financial")</f>
        <v>Financial</v>
      </c>
      <c r="E6921" s="208" t="e">
        <f aca="false">IF(VLOOKUP(S6921,'DD-Lookup'!$J$6:$L$50,3,FALSE())="Monthly",(YEAR(AC6921)-YEAR(AB6921))*12+MONTH(AC6921)-MONTH(AB6921)+1,(AC6921-AB6921+1))</f>
        <v>#N/A</v>
      </c>
      <c r="F6921" s="239" t="e">
        <f aca="false">E6921*SUM(P6921:Q6921)</f>
        <v>#N/A</v>
      </c>
    </row>
    <row r="6922" customFormat="false" ht="12.75" hidden="false" customHeight="false" outlineLevel="0" collapsed="false">
      <c r="A6922" s="208" t="str">
        <f aca="false">B6922&amp;" "&amp;C6922&amp;" "&amp;D6922</f>
        <v> 0 Financial</v>
      </c>
      <c r="B6922" s="208" t="str">
        <f aca="false">IF((LEFT(N6922,2)="US"),"US","")</f>
        <v/>
      </c>
      <c r="C6922" s="208" t="n">
        <f aca="false">M6922</f>
        <v>0</v>
      </c>
      <c r="D6922" s="208" t="str">
        <f aca="false">IF(ISNUMBER(FIND("Phy",N6922))=TRUE(),"Physical","Financial")</f>
        <v>Financial</v>
      </c>
      <c r="E6922" s="208" t="e">
        <f aca="false">IF(VLOOKUP(S6922,'DD-Lookup'!$J$6:$L$50,3,FALSE())="Monthly",(YEAR(AC6922)-YEAR(AB6922))*12+MONTH(AC6922)-MONTH(AB6922)+1,(AC6922-AB6922+1))</f>
        <v>#N/A</v>
      </c>
      <c r="F6922" s="239" t="e">
        <f aca="false">E6922*SUM(P6922:Q6922)</f>
        <v>#N/A</v>
      </c>
    </row>
    <row r="6923" customFormat="false" ht="12.75" hidden="false" customHeight="false" outlineLevel="0" collapsed="false">
      <c r="A6923" s="208" t="str">
        <f aca="false">B6923&amp;" "&amp;C6923&amp;" "&amp;D6923</f>
        <v> 0 Financial</v>
      </c>
      <c r="B6923" s="208" t="str">
        <f aca="false">IF((LEFT(N6923,2)="US"),"US","")</f>
        <v/>
      </c>
      <c r="C6923" s="208" t="n">
        <f aca="false">M6923</f>
        <v>0</v>
      </c>
      <c r="D6923" s="208" t="str">
        <f aca="false">IF(ISNUMBER(FIND("Phy",N6923))=TRUE(),"Physical","Financial")</f>
        <v>Financial</v>
      </c>
      <c r="E6923" s="208" t="e">
        <f aca="false">IF(VLOOKUP(S6923,'DD-Lookup'!$J$6:$L$50,3,FALSE())="Monthly",(YEAR(AC6923)-YEAR(AB6923))*12+MONTH(AC6923)-MONTH(AB6923)+1,(AC6923-AB6923+1))</f>
        <v>#N/A</v>
      </c>
      <c r="F6923" s="239" t="e">
        <f aca="false">E6923*SUM(P6923:Q6923)</f>
        <v>#N/A</v>
      </c>
    </row>
    <row r="6924" customFormat="false" ht="12.75" hidden="false" customHeight="false" outlineLevel="0" collapsed="false">
      <c r="A6924" s="208" t="str">
        <f aca="false">B6924&amp;" "&amp;C6924&amp;" "&amp;D6924</f>
        <v> 0 Financial</v>
      </c>
      <c r="B6924" s="208" t="str">
        <f aca="false">IF((LEFT(N6924,2)="US"),"US","")</f>
        <v/>
      </c>
      <c r="C6924" s="208" t="n">
        <f aca="false">M6924</f>
        <v>0</v>
      </c>
      <c r="D6924" s="208" t="str">
        <f aca="false">IF(ISNUMBER(FIND("Phy",N6924))=TRUE(),"Physical","Financial")</f>
        <v>Financial</v>
      </c>
      <c r="E6924" s="208" t="e">
        <f aca="false">IF(VLOOKUP(S6924,'DD-Lookup'!$J$6:$L$50,3,FALSE())="Monthly",(YEAR(AC6924)-YEAR(AB6924))*12+MONTH(AC6924)-MONTH(AB6924)+1,(AC6924-AB6924+1))</f>
        <v>#N/A</v>
      </c>
      <c r="F6924" s="239" t="e">
        <f aca="false">E6924*SUM(P6924:Q6924)</f>
        <v>#N/A</v>
      </c>
    </row>
    <row r="6925" customFormat="false" ht="12.75" hidden="false" customHeight="false" outlineLevel="0" collapsed="false">
      <c r="A6925" s="208" t="str">
        <f aca="false">B6925&amp;" "&amp;C6925&amp;" "&amp;D6925</f>
        <v> 0 Financial</v>
      </c>
      <c r="B6925" s="208" t="str">
        <f aca="false">IF((LEFT(N6925,2)="US"),"US","")</f>
        <v/>
      </c>
      <c r="C6925" s="208" t="n">
        <f aca="false">M6925</f>
        <v>0</v>
      </c>
      <c r="D6925" s="208" t="str">
        <f aca="false">IF(ISNUMBER(FIND("Phy",N6925))=TRUE(),"Physical","Financial")</f>
        <v>Financial</v>
      </c>
      <c r="E6925" s="208" t="e">
        <f aca="false">IF(VLOOKUP(S6925,'DD-Lookup'!$J$6:$L$50,3,FALSE())="Monthly",(YEAR(AC6925)-YEAR(AB6925))*12+MONTH(AC6925)-MONTH(AB6925)+1,(AC6925-AB6925+1))</f>
        <v>#N/A</v>
      </c>
      <c r="F6925" s="239" t="e">
        <f aca="false">E6925*SUM(P6925:Q6925)</f>
        <v>#N/A</v>
      </c>
    </row>
    <row r="6926" customFormat="false" ht="12.75" hidden="false" customHeight="false" outlineLevel="0" collapsed="false">
      <c r="A6926" s="208" t="str">
        <f aca="false">B6926&amp;" "&amp;C6926&amp;" "&amp;D6926</f>
        <v> 0 Financial</v>
      </c>
      <c r="B6926" s="208" t="str">
        <f aca="false">IF((LEFT(N6926,2)="US"),"US","")</f>
        <v/>
      </c>
      <c r="C6926" s="208" t="n">
        <f aca="false">M6926</f>
        <v>0</v>
      </c>
      <c r="D6926" s="208" t="str">
        <f aca="false">IF(ISNUMBER(FIND("Phy",N6926))=TRUE(),"Physical","Financial")</f>
        <v>Financial</v>
      </c>
      <c r="E6926" s="208" t="e">
        <f aca="false">IF(VLOOKUP(S6926,'DD-Lookup'!$J$6:$L$50,3,FALSE())="Monthly",(YEAR(AC6926)-YEAR(AB6926))*12+MONTH(AC6926)-MONTH(AB6926)+1,(AC6926-AB6926+1))</f>
        <v>#N/A</v>
      </c>
      <c r="F6926" s="239" t="e">
        <f aca="false">E6926*SUM(P6926:Q6926)</f>
        <v>#N/A</v>
      </c>
    </row>
    <row r="6927" customFormat="false" ht="12.75" hidden="false" customHeight="false" outlineLevel="0" collapsed="false">
      <c r="A6927" s="208" t="str">
        <f aca="false">B6927&amp;" "&amp;C6927&amp;" "&amp;D6927</f>
        <v> 0 Financial</v>
      </c>
      <c r="B6927" s="208" t="str">
        <f aca="false">IF((LEFT(N6927,2)="US"),"US","")</f>
        <v/>
      </c>
      <c r="C6927" s="208" t="n">
        <f aca="false">M6927</f>
        <v>0</v>
      </c>
      <c r="D6927" s="208" t="str">
        <f aca="false">IF(ISNUMBER(FIND("Phy",N6927))=TRUE(),"Physical","Financial")</f>
        <v>Financial</v>
      </c>
      <c r="E6927" s="208" t="e">
        <f aca="false">IF(VLOOKUP(S6927,'DD-Lookup'!$J$6:$L$50,3,FALSE())="Monthly",(YEAR(AC6927)-YEAR(AB6927))*12+MONTH(AC6927)-MONTH(AB6927)+1,(AC6927-AB6927+1))</f>
        <v>#N/A</v>
      </c>
      <c r="F6927" s="239" t="e">
        <f aca="false">E6927*SUM(P6927:Q6927)</f>
        <v>#N/A</v>
      </c>
    </row>
    <row r="6928" customFormat="false" ht="12.75" hidden="false" customHeight="false" outlineLevel="0" collapsed="false">
      <c r="A6928" s="208" t="str">
        <f aca="false">B6928&amp;" "&amp;C6928&amp;" "&amp;D6928</f>
        <v> 0 Financial</v>
      </c>
      <c r="B6928" s="208" t="str">
        <f aca="false">IF((LEFT(N6928,2)="US"),"US","")</f>
        <v/>
      </c>
      <c r="C6928" s="208" t="n">
        <f aca="false">M6928</f>
        <v>0</v>
      </c>
      <c r="D6928" s="208" t="str">
        <f aca="false">IF(ISNUMBER(FIND("Phy",N6928))=TRUE(),"Physical","Financial")</f>
        <v>Financial</v>
      </c>
      <c r="E6928" s="208" t="e">
        <f aca="false">IF(VLOOKUP(S6928,'DD-Lookup'!$J$6:$L$50,3,FALSE())="Monthly",(YEAR(AC6928)-YEAR(AB6928))*12+MONTH(AC6928)-MONTH(AB6928)+1,(AC6928-AB6928+1))</f>
        <v>#N/A</v>
      </c>
      <c r="F6928" s="239" t="e">
        <f aca="false">E6928*SUM(P6928:Q6928)</f>
        <v>#N/A</v>
      </c>
    </row>
    <row r="6929" customFormat="false" ht="12.75" hidden="false" customHeight="false" outlineLevel="0" collapsed="false">
      <c r="A6929" s="208" t="str">
        <f aca="false">B6929&amp;" "&amp;C6929&amp;" "&amp;D6929</f>
        <v> 0 Financial</v>
      </c>
      <c r="B6929" s="208" t="str">
        <f aca="false">IF((LEFT(N6929,2)="US"),"US","")</f>
        <v/>
      </c>
      <c r="C6929" s="208" t="n">
        <f aca="false">M6929</f>
        <v>0</v>
      </c>
      <c r="D6929" s="208" t="str">
        <f aca="false">IF(ISNUMBER(FIND("Phy",N6929))=TRUE(),"Physical","Financial")</f>
        <v>Financial</v>
      </c>
      <c r="E6929" s="208" t="e">
        <f aca="false">IF(VLOOKUP(S6929,'DD-Lookup'!$J$6:$L$50,3,FALSE())="Monthly",(YEAR(AC6929)-YEAR(AB6929))*12+MONTH(AC6929)-MONTH(AB6929)+1,(AC6929-AB6929+1))</f>
        <v>#N/A</v>
      </c>
      <c r="F6929" s="239" t="e">
        <f aca="false">E6929*SUM(P6929:Q6929)</f>
        <v>#N/A</v>
      </c>
    </row>
    <row r="6930" customFormat="false" ht="12.75" hidden="false" customHeight="false" outlineLevel="0" collapsed="false">
      <c r="A6930" s="208" t="str">
        <f aca="false">B6930&amp;" "&amp;C6930&amp;" "&amp;D6930</f>
        <v> 0 Financial</v>
      </c>
      <c r="B6930" s="208" t="str">
        <f aca="false">IF((LEFT(N6930,2)="US"),"US","")</f>
        <v/>
      </c>
      <c r="C6930" s="208" t="n">
        <f aca="false">M6930</f>
        <v>0</v>
      </c>
      <c r="D6930" s="208" t="str">
        <f aca="false">IF(ISNUMBER(FIND("Phy",N6930))=TRUE(),"Physical","Financial")</f>
        <v>Financial</v>
      </c>
      <c r="E6930" s="208" t="e">
        <f aca="false">IF(VLOOKUP(S6930,'DD-Lookup'!$J$6:$L$50,3,FALSE())="Monthly",(YEAR(AC6930)-YEAR(AB6930))*12+MONTH(AC6930)-MONTH(AB6930)+1,(AC6930-AB6930+1))</f>
        <v>#N/A</v>
      </c>
      <c r="F6930" s="239" t="e">
        <f aca="false">E6930*SUM(P6930:Q6930)</f>
        <v>#N/A</v>
      </c>
    </row>
    <row r="6931" customFormat="false" ht="12.75" hidden="false" customHeight="false" outlineLevel="0" collapsed="false">
      <c r="A6931" s="208" t="str">
        <f aca="false">B6931&amp;" "&amp;C6931&amp;" "&amp;D6931</f>
        <v> 0 Financial</v>
      </c>
      <c r="B6931" s="208" t="str">
        <f aca="false">IF((LEFT(N6931,2)="US"),"US","")</f>
        <v/>
      </c>
      <c r="C6931" s="208" t="n">
        <f aca="false">M6931</f>
        <v>0</v>
      </c>
      <c r="D6931" s="208" t="str">
        <f aca="false">IF(ISNUMBER(FIND("Phy",N6931))=TRUE(),"Physical","Financial")</f>
        <v>Financial</v>
      </c>
      <c r="E6931" s="208" t="e">
        <f aca="false">IF(VLOOKUP(S6931,'DD-Lookup'!$J$6:$L$50,3,FALSE())="Monthly",(YEAR(AC6931)-YEAR(AB6931))*12+MONTH(AC6931)-MONTH(AB6931)+1,(AC6931-AB6931+1))</f>
        <v>#N/A</v>
      </c>
      <c r="F6931" s="239" t="e">
        <f aca="false">E6931*SUM(P6931:Q6931)</f>
        <v>#N/A</v>
      </c>
    </row>
    <row r="6932" customFormat="false" ht="12.75" hidden="false" customHeight="false" outlineLevel="0" collapsed="false">
      <c r="A6932" s="208" t="str">
        <f aca="false">B6932&amp;" "&amp;C6932&amp;" "&amp;D6932</f>
        <v> 0 Financial</v>
      </c>
      <c r="B6932" s="208" t="str">
        <f aca="false">IF((LEFT(N6932,2)="US"),"US","")</f>
        <v/>
      </c>
      <c r="C6932" s="208" t="n">
        <f aca="false">M6932</f>
        <v>0</v>
      </c>
      <c r="D6932" s="208" t="str">
        <f aca="false">IF(ISNUMBER(FIND("Phy",N6932))=TRUE(),"Physical","Financial")</f>
        <v>Financial</v>
      </c>
      <c r="E6932" s="208" t="e">
        <f aca="false">IF(VLOOKUP(S6932,'DD-Lookup'!$J$6:$L$50,3,FALSE())="Monthly",(YEAR(AC6932)-YEAR(AB6932))*12+MONTH(AC6932)-MONTH(AB6932)+1,(AC6932-AB6932+1))</f>
        <v>#N/A</v>
      </c>
      <c r="F6932" s="239" t="e">
        <f aca="false">E6932*SUM(P6932:Q6932)</f>
        <v>#N/A</v>
      </c>
    </row>
    <row r="6933" customFormat="false" ht="12.75" hidden="false" customHeight="false" outlineLevel="0" collapsed="false">
      <c r="A6933" s="208" t="str">
        <f aca="false">B6933&amp;" "&amp;C6933&amp;" "&amp;D6933</f>
        <v> 0 Financial</v>
      </c>
      <c r="B6933" s="208" t="str">
        <f aca="false">IF((LEFT(N6933,2)="US"),"US","")</f>
        <v/>
      </c>
      <c r="C6933" s="208" t="n">
        <f aca="false">M6933</f>
        <v>0</v>
      </c>
      <c r="D6933" s="208" t="str">
        <f aca="false">IF(ISNUMBER(FIND("Phy",N6933))=TRUE(),"Physical","Financial")</f>
        <v>Financial</v>
      </c>
      <c r="E6933" s="208" t="e">
        <f aca="false">IF(VLOOKUP(S6933,'DD-Lookup'!$J$6:$L$50,3,FALSE())="Monthly",(YEAR(AC6933)-YEAR(AB6933))*12+MONTH(AC6933)-MONTH(AB6933)+1,(AC6933-AB6933+1))</f>
        <v>#N/A</v>
      </c>
      <c r="F6933" s="239" t="e">
        <f aca="false">E6933*SUM(P6933:Q6933)</f>
        <v>#N/A</v>
      </c>
    </row>
    <row r="6934" customFormat="false" ht="12.75" hidden="false" customHeight="false" outlineLevel="0" collapsed="false">
      <c r="A6934" s="208" t="str">
        <f aca="false">B6934&amp;" "&amp;C6934&amp;" "&amp;D6934</f>
        <v> 0 Financial</v>
      </c>
      <c r="B6934" s="208" t="str">
        <f aca="false">IF((LEFT(N6934,2)="US"),"US","")</f>
        <v/>
      </c>
      <c r="C6934" s="208" t="n">
        <f aca="false">M6934</f>
        <v>0</v>
      </c>
      <c r="D6934" s="208" t="str">
        <f aca="false">IF(ISNUMBER(FIND("Phy",N6934))=TRUE(),"Physical","Financial")</f>
        <v>Financial</v>
      </c>
      <c r="E6934" s="208" t="e">
        <f aca="false">IF(VLOOKUP(S6934,'DD-Lookup'!$J$6:$L$50,3,FALSE())="Monthly",(YEAR(AC6934)-YEAR(AB6934))*12+MONTH(AC6934)-MONTH(AB6934)+1,(AC6934-AB6934+1))</f>
        <v>#N/A</v>
      </c>
      <c r="F6934" s="239" t="e">
        <f aca="false">E6934*SUM(P6934:Q6934)</f>
        <v>#N/A</v>
      </c>
    </row>
    <row r="6935" customFormat="false" ht="12.75" hidden="false" customHeight="false" outlineLevel="0" collapsed="false">
      <c r="A6935" s="208" t="str">
        <f aca="false">B6935&amp;" "&amp;C6935&amp;" "&amp;D6935</f>
        <v> 0 Financial</v>
      </c>
      <c r="B6935" s="208" t="str">
        <f aca="false">IF((LEFT(N6935,2)="US"),"US","")</f>
        <v/>
      </c>
      <c r="C6935" s="208" t="n">
        <f aca="false">M6935</f>
        <v>0</v>
      </c>
      <c r="D6935" s="208" t="str">
        <f aca="false">IF(ISNUMBER(FIND("Phy",N6935))=TRUE(),"Physical","Financial")</f>
        <v>Financial</v>
      </c>
      <c r="E6935" s="208" t="e">
        <f aca="false">IF(VLOOKUP(S6935,'DD-Lookup'!$J$6:$L$50,3,FALSE())="Monthly",(YEAR(AC6935)-YEAR(AB6935))*12+MONTH(AC6935)-MONTH(AB6935)+1,(AC6935-AB6935+1))</f>
        <v>#N/A</v>
      </c>
      <c r="F6935" s="239" t="e">
        <f aca="false">E6935*SUM(P6935:Q6935)</f>
        <v>#N/A</v>
      </c>
    </row>
    <row r="6936" customFormat="false" ht="12.75" hidden="false" customHeight="false" outlineLevel="0" collapsed="false">
      <c r="A6936" s="208" t="str">
        <f aca="false">B6936&amp;" "&amp;C6936&amp;" "&amp;D6936</f>
        <v> 0 Financial</v>
      </c>
      <c r="B6936" s="208" t="str">
        <f aca="false">IF((LEFT(N6936,2)="US"),"US","")</f>
        <v/>
      </c>
      <c r="C6936" s="208" t="n">
        <f aca="false">M6936</f>
        <v>0</v>
      </c>
      <c r="D6936" s="208" t="str">
        <f aca="false">IF(ISNUMBER(FIND("Phy",N6936))=TRUE(),"Physical","Financial")</f>
        <v>Financial</v>
      </c>
      <c r="E6936" s="208" t="e">
        <f aca="false">IF(VLOOKUP(S6936,'DD-Lookup'!$J$6:$L$50,3,FALSE())="Monthly",(YEAR(AC6936)-YEAR(AB6936))*12+MONTH(AC6936)-MONTH(AB6936)+1,(AC6936-AB6936+1))</f>
        <v>#N/A</v>
      </c>
      <c r="F6936" s="239" t="e">
        <f aca="false">E6936*SUM(P6936:Q6936)</f>
        <v>#N/A</v>
      </c>
    </row>
    <row r="6937" customFormat="false" ht="12.75" hidden="false" customHeight="false" outlineLevel="0" collapsed="false">
      <c r="A6937" s="208" t="str">
        <f aca="false">B6937&amp;" "&amp;C6937&amp;" "&amp;D6937</f>
        <v> 0 Financial</v>
      </c>
      <c r="B6937" s="208" t="str">
        <f aca="false">IF((LEFT(N6937,2)="US"),"US","")</f>
        <v/>
      </c>
      <c r="C6937" s="208" t="n">
        <f aca="false">M6937</f>
        <v>0</v>
      </c>
      <c r="D6937" s="208" t="str">
        <f aca="false">IF(ISNUMBER(FIND("Phy",N6937))=TRUE(),"Physical","Financial")</f>
        <v>Financial</v>
      </c>
      <c r="E6937" s="208" t="e">
        <f aca="false">IF(VLOOKUP(S6937,'DD-Lookup'!$J$6:$L$50,3,FALSE())="Monthly",(YEAR(AC6937)-YEAR(AB6937))*12+MONTH(AC6937)-MONTH(AB6937)+1,(AC6937-AB6937+1))</f>
        <v>#N/A</v>
      </c>
      <c r="F6937" s="239" t="e">
        <f aca="false">E6937*SUM(P6937:Q6937)</f>
        <v>#N/A</v>
      </c>
    </row>
    <row r="6938" customFormat="false" ht="12.75" hidden="false" customHeight="false" outlineLevel="0" collapsed="false">
      <c r="A6938" s="208" t="str">
        <f aca="false">B6938&amp;" "&amp;C6938&amp;" "&amp;D6938</f>
        <v> 0 Financial</v>
      </c>
      <c r="B6938" s="208" t="str">
        <f aca="false">IF((LEFT(N6938,2)="US"),"US","")</f>
        <v/>
      </c>
      <c r="C6938" s="208" t="n">
        <f aca="false">M6938</f>
        <v>0</v>
      </c>
      <c r="D6938" s="208" t="str">
        <f aca="false">IF(ISNUMBER(FIND("Phy",N6938))=TRUE(),"Physical","Financial")</f>
        <v>Financial</v>
      </c>
      <c r="E6938" s="208" t="e">
        <f aca="false">IF(VLOOKUP(S6938,'DD-Lookup'!$J$6:$L$50,3,FALSE())="Monthly",(YEAR(AC6938)-YEAR(AB6938))*12+MONTH(AC6938)-MONTH(AB6938)+1,(AC6938-AB6938+1))</f>
        <v>#N/A</v>
      </c>
      <c r="F6938" s="239" t="e">
        <f aca="false">E6938*SUM(P6938:Q6938)</f>
        <v>#N/A</v>
      </c>
    </row>
    <row r="6939" customFormat="false" ht="12.75" hidden="false" customHeight="false" outlineLevel="0" collapsed="false">
      <c r="A6939" s="208" t="str">
        <f aca="false">B6939&amp;" "&amp;C6939&amp;" "&amp;D6939</f>
        <v> 0 Financial</v>
      </c>
      <c r="B6939" s="208" t="str">
        <f aca="false">IF((LEFT(N6939,2)="US"),"US","")</f>
        <v/>
      </c>
      <c r="C6939" s="208" t="n">
        <f aca="false">M6939</f>
        <v>0</v>
      </c>
      <c r="D6939" s="208" t="str">
        <f aca="false">IF(ISNUMBER(FIND("Phy",N6939))=TRUE(),"Physical","Financial")</f>
        <v>Financial</v>
      </c>
      <c r="E6939" s="208" t="e">
        <f aca="false">IF(VLOOKUP(S6939,'DD-Lookup'!$J$6:$L$50,3,FALSE())="Monthly",(YEAR(AC6939)-YEAR(AB6939))*12+MONTH(AC6939)-MONTH(AB6939)+1,(AC6939-AB6939+1))</f>
        <v>#N/A</v>
      </c>
      <c r="F6939" s="239" t="e">
        <f aca="false">E6939*SUM(P6939:Q6939)</f>
        <v>#N/A</v>
      </c>
    </row>
    <row r="6940" customFormat="false" ht="12.75" hidden="false" customHeight="false" outlineLevel="0" collapsed="false">
      <c r="A6940" s="208" t="str">
        <f aca="false">B6940&amp;" "&amp;C6940&amp;" "&amp;D6940</f>
        <v> 0 Financial</v>
      </c>
      <c r="B6940" s="208" t="str">
        <f aca="false">IF((LEFT(N6940,2)="US"),"US","")</f>
        <v/>
      </c>
      <c r="C6940" s="208" t="n">
        <f aca="false">M6940</f>
        <v>0</v>
      </c>
      <c r="D6940" s="208" t="str">
        <f aca="false">IF(ISNUMBER(FIND("Phy",N6940))=TRUE(),"Physical","Financial")</f>
        <v>Financial</v>
      </c>
      <c r="E6940" s="208" t="e">
        <f aca="false">IF(VLOOKUP(S6940,'DD-Lookup'!$J$6:$L$50,3,FALSE())="Monthly",(YEAR(AC6940)-YEAR(AB6940))*12+MONTH(AC6940)-MONTH(AB6940)+1,(AC6940-AB6940+1))</f>
        <v>#N/A</v>
      </c>
      <c r="F6940" s="239" t="e">
        <f aca="false">E6940*SUM(P6940:Q6940)</f>
        <v>#N/A</v>
      </c>
    </row>
    <row r="6941" customFormat="false" ht="12.75" hidden="false" customHeight="false" outlineLevel="0" collapsed="false">
      <c r="A6941" s="208" t="str">
        <f aca="false">B6941&amp;" "&amp;C6941&amp;" "&amp;D6941</f>
        <v> 0 Financial</v>
      </c>
      <c r="B6941" s="208" t="str">
        <f aca="false">IF((LEFT(N6941,2)="US"),"US","")</f>
        <v/>
      </c>
      <c r="C6941" s="208" t="n">
        <f aca="false">M6941</f>
        <v>0</v>
      </c>
      <c r="D6941" s="208" t="str">
        <f aca="false">IF(ISNUMBER(FIND("Phy",N6941))=TRUE(),"Physical","Financial")</f>
        <v>Financial</v>
      </c>
      <c r="E6941" s="208" t="e">
        <f aca="false">IF(VLOOKUP(S6941,'DD-Lookup'!$J$6:$L$50,3,FALSE())="Monthly",(YEAR(AC6941)-YEAR(AB6941))*12+MONTH(AC6941)-MONTH(AB6941)+1,(AC6941-AB6941+1))</f>
        <v>#N/A</v>
      </c>
      <c r="F6941" s="239" t="e">
        <f aca="false">E6941*SUM(P6941:Q6941)</f>
        <v>#N/A</v>
      </c>
    </row>
    <row r="6942" customFormat="false" ht="12.75" hidden="false" customHeight="false" outlineLevel="0" collapsed="false">
      <c r="A6942" s="208" t="str">
        <f aca="false">B6942&amp;" "&amp;C6942&amp;" "&amp;D6942</f>
        <v> 0 Financial</v>
      </c>
      <c r="B6942" s="208" t="str">
        <f aca="false">IF((LEFT(N6942,2)="US"),"US","")</f>
        <v/>
      </c>
      <c r="C6942" s="208" t="n">
        <f aca="false">M6942</f>
        <v>0</v>
      </c>
      <c r="D6942" s="208" t="str">
        <f aca="false">IF(ISNUMBER(FIND("Phy",N6942))=TRUE(),"Physical","Financial")</f>
        <v>Financial</v>
      </c>
      <c r="E6942" s="208" t="e">
        <f aca="false">IF(VLOOKUP(S6942,'DD-Lookup'!$J$6:$L$50,3,FALSE())="Monthly",(YEAR(AC6942)-YEAR(AB6942))*12+MONTH(AC6942)-MONTH(AB6942)+1,(AC6942-AB6942+1))</f>
        <v>#N/A</v>
      </c>
      <c r="F6942" s="239" t="e">
        <f aca="false">E6942*SUM(P6942:Q6942)</f>
        <v>#N/A</v>
      </c>
    </row>
    <row r="6943" customFormat="false" ht="12.75" hidden="false" customHeight="false" outlineLevel="0" collapsed="false">
      <c r="A6943" s="208" t="str">
        <f aca="false">B6943&amp;" "&amp;C6943&amp;" "&amp;D6943</f>
        <v> 0 Financial</v>
      </c>
      <c r="B6943" s="208" t="str">
        <f aca="false">IF((LEFT(N6943,2)="US"),"US","")</f>
        <v/>
      </c>
      <c r="C6943" s="208" t="n">
        <f aca="false">M6943</f>
        <v>0</v>
      </c>
      <c r="D6943" s="208" t="str">
        <f aca="false">IF(ISNUMBER(FIND("Phy",N6943))=TRUE(),"Physical","Financial")</f>
        <v>Financial</v>
      </c>
      <c r="E6943" s="208" t="e">
        <f aca="false">IF(VLOOKUP(S6943,'DD-Lookup'!$J$6:$L$50,3,FALSE())="Monthly",(YEAR(AC6943)-YEAR(AB6943))*12+MONTH(AC6943)-MONTH(AB6943)+1,(AC6943-AB6943+1))</f>
        <v>#N/A</v>
      </c>
      <c r="F6943" s="239" t="e">
        <f aca="false">E6943*SUM(P6943:Q6943)</f>
        <v>#N/A</v>
      </c>
    </row>
    <row r="6944" customFormat="false" ht="12.75" hidden="false" customHeight="false" outlineLevel="0" collapsed="false">
      <c r="A6944" s="208" t="str">
        <f aca="false">B6944&amp;" "&amp;C6944&amp;" "&amp;D6944</f>
        <v> 0 Financial</v>
      </c>
      <c r="B6944" s="208" t="str">
        <f aca="false">IF((LEFT(N6944,2)="US"),"US","")</f>
        <v/>
      </c>
      <c r="C6944" s="208" t="n">
        <f aca="false">M6944</f>
        <v>0</v>
      </c>
      <c r="D6944" s="208" t="str">
        <f aca="false">IF(ISNUMBER(FIND("Phy",N6944))=TRUE(),"Physical","Financial")</f>
        <v>Financial</v>
      </c>
      <c r="E6944" s="208" t="e">
        <f aca="false">IF(VLOOKUP(S6944,'DD-Lookup'!$J$6:$L$50,3,FALSE())="Monthly",(YEAR(AC6944)-YEAR(AB6944))*12+MONTH(AC6944)-MONTH(AB6944)+1,(AC6944-AB6944+1))</f>
        <v>#N/A</v>
      </c>
      <c r="F6944" s="239" t="e">
        <f aca="false">E6944*SUM(P6944:Q6944)</f>
        <v>#N/A</v>
      </c>
    </row>
    <row r="6945" customFormat="false" ht="12.75" hidden="false" customHeight="false" outlineLevel="0" collapsed="false">
      <c r="A6945" s="208" t="str">
        <f aca="false">B6945&amp;" "&amp;C6945&amp;" "&amp;D6945</f>
        <v> 0 Financial</v>
      </c>
      <c r="B6945" s="208" t="str">
        <f aca="false">IF((LEFT(N6945,2)="US"),"US","")</f>
        <v/>
      </c>
      <c r="C6945" s="208" t="n">
        <f aca="false">M6945</f>
        <v>0</v>
      </c>
      <c r="D6945" s="208" t="str">
        <f aca="false">IF(ISNUMBER(FIND("Phy",N6945))=TRUE(),"Physical","Financial")</f>
        <v>Financial</v>
      </c>
      <c r="E6945" s="208" t="e">
        <f aca="false">IF(VLOOKUP(S6945,'DD-Lookup'!$J$6:$L$50,3,FALSE())="Monthly",(YEAR(AC6945)-YEAR(AB6945))*12+MONTH(AC6945)-MONTH(AB6945)+1,(AC6945-AB6945+1))</f>
        <v>#N/A</v>
      </c>
      <c r="F6945" s="239" t="e">
        <f aca="false">E6945*SUM(P6945:Q6945)</f>
        <v>#N/A</v>
      </c>
    </row>
    <row r="6946" customFormat="false" ht="12.75" hidden="false" customHeight="false" outlineLevel="0" collapsed="false">
      <c r="A6946" s="208" t="str">
        <f aca="false">B6946&amp;" "&amp;C6946&amp;" "&amp;D6946</f>
        <v> 0 Financial</v>
      </c>
      <c r="B6946" s="208" t="str">
        <f aca="false">IF((LEFT(N6946,2)="US"),"US","")</f>
        <v/>
      </c>
      <c r="C6946" s="208" t="n">
        <f aca="false">M6946</f>
        <v>0</v>
      </c>
      <c r="D6946" s="208" t="str">
        <f aca="false">IF(ISNUMBER(FIND("Phy",N6946))=TRUE(),"Physical","Financial")</f>
        <v>Financial</v>
      </c>
      <c r="E6946" s="208" t="e">
        <f aca="false">IF(VLOOKUP(S6946,'DD-Lookup'!$J$6:$L$50,3,FALSE())="Monthly",(YEAR(AC6946)-YEAR(AB6946))*12+MONTH(AC6946)-MONTH(AB6946)+1,(AC6946-AB6946+1))</f>
        <v>#N/A</v>
      </c>
      <c r="F6946" s="239" t="e">
        <f aca="false">E6946*SUM(P6946:Q6946)</f>
        <v>#N/A</v>
      </c>
    </row>
    <row r="6947" customFormat="false" ht="12.75" hidden="false" customHeight="false" outlineLevel="0" collapsed="false">
      <c r="A6947" s="208" t="str">
        <f aca="false">B6947&amp;" "&amp;C6947&amp;" "&amp;D6947</f>
        <v> 0 Financial</v>
      </c>
      <c r="B6947" s="208" t="str">
        <f aca="false">IF((LEFT(N6947,2)="US"),"US","")</f>
        <v/>
      </c>
      <c r="C6947" s="208" t="n">
        <f aca="false">M6947</f>
        <v>0</v>
      </c>
      <c r="D6947" s="208" t="str">
        <f aca="false">IF(ISNUMBER(FIND("Phy",N6947))=TRUE(),"Physical","Financial")</f>
        <v>Financial</v>
      </c>
      <c r="E6947" s="208" t="e">
        <f aca="false">IF(VLOOKUP(S6947,'DD-Lookup'!$J$6:$L$50,3,FALSE())="Monthly",(YEAR(AC6947)-YEAR(AB6947))*12+MONTH(AC6947)-MONTH(AB6947)+1,(AC6947-AB6947+1))</f>
        <v>#N/A</v>
      </c>
      <c r="F6947" s="239" t="e">
        <f aca="false">E6947*SUM(P6947:Q6947)</f>
        <v>#N/A</v>
      </c>
    </row>
    <row r="6948" customFormat="false" ht="12.75" hidden="false" customHeight="false" outlineLevel="0" collapsed="false">
      <c r="A6948" s="208" t="str">
        <f aca="false">B6948&amp;" "&amp;C6948&amp;" "&amp;D6948</f>
        <v> 0 Financial</v>
      </c>
      <c r="B6948" s="208" t="str">
        <f aca="false">IF((LEFT(N6948,2)="US"),"US","")</f>
        <v/>
      </c>
      <c r="C6948" s="208" t="n">
        <f aca="false">M6948</f>
        <v>0</v>
      </c>
      <c r="D6948" s="208" t="str">
        <f aca="false">IF(ISNUMBER(FIND("Phy",N6948))=TRUE(),"Physical","Financial")</f>
        <v>Financial</v>
      </c>
      <c r="E6948" s="208" t="e">
        <f aca="false">IF(VLOOKUP(S6948,'DD-Lookup'!$J$6:$L$50,3,FALSE())="Monthly",(YEAR(AC6948)-YEAR(AB6948))*12+MONTH(AC6948)-MONTH(AB6948)+1,(AC6948-AB6948+1))</f>
        <v>#N/A</v>
      </c>
      <c r="F6948" s="239" t="e">
        <f aca="false">E6948*SUM(P6948:Q6948)</f>
        <v>#N/A</v>
      </c>
    </row>
    <row r="6949" customFormat="false" ht="12.75" hidden="false" customHeight="false" outlineLevel="0" collapsed="false">
      <c r="A6949" s="208" t="str">
        <f aca="false">B6949&amp;" "&amp;C6949&amp;" "&amp;D6949</f>
        <v> 0 Financial</v>
      </c>
      <c r="B6949" s="208" t="str">
        <f aca="false">IF((LEFT(N6949,2)="US"),"US","")</f>
        <v/>
      </c>
      <c r="C6949" s="208" t="n">
        <f aca="false">M6949</f>
        <v>0</v>
      </c>
      <c r="D6949" s="208" t="str">
        <f aca="false">IF(ISNUMBER(FIND("Phy",N6949))=TRUE(),"Physical","Financial")</f>
        <v>Financial</v>
      </c>
      <c r="E6949" s="208" t="e">
        <f aca="false">IF(VLOOKUP(S6949,'DD-Lookup'!$J$6:$L$50,3,FALSE())="Monthly",(YEAR(AC6949)-YEAR(AB6949))*12+MONTH(AC6949)-MONTH(AB6949)+1,(AC6949-AB6949+1))</f>
        <v>#N/A</v>
      </c>
      <c r="F6949" s="239" t="e">
        <f aca="false">E6949*SUM(P6949:Q6949)</f>
        <v>#N/A</v>
      </c>
    </row>
    <row r="6950" customFormat="false" ht="12.75" hidden="false" customHeight="false" outlineLevel="0" collapsed="false">
      <c r="A6950" s="208" t="str">
        <f aca="false">B6950&amp;" "&amp;C6950&amp;" "&amp;D6950</f>
        <v> 0 Financial</v>
      </c>
      <c r="B6950" s="208" t="str">
        <f aca="false">IF((LEFT(N6950,2)="US"),"US","")</f>
        <v/>
      </c>
      <c r="C6950" s="208" t="n">
        <f aca="false">M6950</f>
        <v>0</v>
      </c>
      <c r="D6950" s="208" t="str">
        <f aca="false">IF(ISNUMBER(FIND("Phy",N6950))=TRUE(),"Physical","Financial")</f>
        <v>Financial</v>
      </c>
      <c r="E6950" s="208" t="e">
        <f aca="false">IF(VLOOKUP(S6950,'DD-Lookup'!$J$6:$L$50,3,FALSE())="Monthly",(YEAR(AC6950)-YEAR(AB6950))*12+MONTH(AC6950)-MONTH(AB6950)+1,(AC6950-AB6950+1))</f>
        <v>#N/A</v>
      </c>
      <c r="F6950" s="239" t="e">
        <f aca="false">E6950*SUM(P6950:Q6950)</f>
        <v>#N/A</v>
      </c>
    </row>
    <row r="6951" customFormat="false" ht="12.75" hidden="false" customHeight="false" outlineLevel="0" collapsed="false">
      <c r="A6951" s="208" t="str">
        <f aca="false">B6951&amp;" "&amp;C6951&amp;" "&amp;D6951</f>
        <v> 0 Financial</v>
      </c>
      <c r="B6951" s="208" t="str">
        <f aca="false">IF((LEFT(N6951,2)="US"),"US","")</f>
        <v/>
      </c>
      <c r="C6951" s="208" t="n">
        <f aca="false">M6951</f>
        <v>0</v>
      </c>
      <c r="D6951" s="208" t="str">
        <f aca="false">IF(ISNUMBER(FIND("Phy",N6951))=TRUE(),"Physical","Financial")</f>
        <v>Financial</v>
      </c>
      <c r="E6951" s="208" t="e">
        <f aca="false">IF(VLOOKUP(S6951,'DD-Lookup'!$J$6:$L$50,3,FALSE())="Monthly",(YEAR(AC6951)-YEAR(AB6951))*12+MONTH(AC6951)-MONTH(AB6951)+1,(AC6951-AB6951+1))</f>
        <v>#N/A</v>
      </c>
      <c r="F6951" s="239" t="e">
        <f aca="false">E6951*SUM(P6951:Q6951)</f>
        <v>#N/A</v>
      </c>
    </row>
    <row r="6952" customFormat="false" ht="12.75" hidden="false" customHeight="false" outlineLevel="0" collapsed="false">
      <c r="A6952" s="208" t="str">
        <f aca="false">B6952&amp;" "&amp;C6952&amp;" "&amp;D6952</f>
        <v> 0 Financial</v>
      </c>
      <c r="B6952" s="208" t="str">
        <f aca="false">IF((LEFT(N6952,2)="US"),"US","")</f>
        <v/>
      </c>
      <c r="C6952" s="208" t="n">
        <f aca="false">M6952</f>
        <v>0</v>
      </c>
      <c r="D6952" s="208" t="str">
        <f aca="false">IF(ISNUMBER(FIND("Phy",N6952))=TRUE(),"Physical","Financial")</f>
        <v>Financial</v>
      </c>
      <c r="E6952" s="208" t="e">
        <f aca="false">IF(VLOOKUP(S6952,'DD-Lookup'!$J$6:$L$50,3,FALSE())="Monthly",(YEAR(AC6952)-YEAR(AB6952))*12+MONTH(AC6952)-MONTH(AB6952)+1,(AC6952-AB6952+1))</f>
        <v>#N/A</v>
      </c>
      <c r="F6952" s="239" t="e">
        <f aca="false">E6952*SUM(P6952:Q6952)</f>
        <v>#N/A</v>
      </c>
    </row>
    <row r="6953" customFormat="false" ht="12.75" hidden="false" customHeight="false" outlineLevel="0" collapsed="false">
      <c r="A6953" s="208" t="str">
        <f aca="false">B6953&amp;" "&amp;C6953&amp;" "&amp;D6953</f>
        <v> 0 Financial</v>
      </c>
      <c r="B6953" s="208" t="str">
        <f aca="false">IF((LEFT(N6953,2)="US"),"US","")</f>
        <v/>
      </c>
      <c r="C6953" s="208" t="n">
        <f aca="false">M6953</f>
        <v>0</v>
      </c>
      <c r="D6953" s="208" t="str">
        <f aca="false">IF(ISNUMBER(FIND("Phy",N6953))=TRUE(),"Physical","Financial")</f>
        <v>Financial</v>
      </c>
      <c r="E6953" s="208" t="e">
        <f aca="false">IF(VLOOKUP(S6953,'DD-Lookup'!$J$6:$L$50,3,FALSE())="Monthly",(YEAR(AC6953)-YEAR(AB6953))*12+MONTH(AC6953)-MONTH(AB6953)+1,(AC6953-AB6953+1))</f>
        <v>#N/A</v>
      </c>
      <c r="F6953" s="239" t="e">
        <f aca="false">E6953*SUM(P6953:Q6953)</f>
        <v>#N/A</v>
      </c>
    </row>
    <row r="6954" customFormat="false" ht="12.75" hidden="false" customHeight="false" outlineLevel="0" collapsed="false">
      <c r="A6954" s="208" t="str">
        <f aca="false">B6954&amp;" "&amp;C6954&amp;" "&amp;D6954</f>
        <v> 0 Financial</v>
      </c>
      <c r="B6954" s="208" t="str">
        <f aca="false">IF((LEFT(N6954,2)="US"),"US","")</f>
        <v/>
      </c>
      <c r="C6954" s="208" t="n">
        <f aca="false">M6954</f>
        <v>0</v>
      </c>
      <c r="D6954" s="208" t="str">
        <f aca="false">IF(ISNUMBER(FIND("Phy",N6954))=TRUE(),"Physical","Financial")</f>
        <v>Financial</v>
      </c>
      <c r="E6954" s="208" t="e">
        <f aca="false">IF(VLOOKUP(S6954,'DD-Lookup'!$J$6:$L$50,3,FALSE())="Monthly",(YEAR(AC6954)-YEAR(AB6954))*12+MONTH(AC6954)-MONTH(AB6954)+1,(AC6954-AB6954+1))</f>
        <v>#N/A</v>
      </c>
      <c r="F6954" s="239" t="e">
        <f aca="false">E6954*SUM(P6954:Q6954)</f>
        <v>#N/A</v>
      </c>
    </row>
    <row r="6955" customFormat="false" ht="12.75" hidden="false" customHeight="false" outlineLevel="0" collapsed="false">
      <c r="A6955" s="208" t="str">
        <f aca="false">B6955&amp;" "&amp;C6955&amp;" "&amp;D6955</f>
        <v> 0 Financial</v>
      </c>
      <c r="B6955" s="208" t="str">
        <f aca="false">IF((LEFT(N6955,2)="US"),"US","")</f>
        <v/>
      </c>
      <c r="C6955" s="208" t="n">
        <f aca="false">M6955</f>
        <v>0</v>
      </c>
      <c r="D6955" s="208" t="str">
        <f aca="false">IF(ISNUMBER(FIND("Phy",N6955))=TRUE(),"Physical","Financial")</f>
        <v>Financial</v>
      </c>
      <c r="E6955" s="208" t="e">
        <f aca="false">IF(VLOOKUP(S6955,'DD-Lookup'!$J$6:$L$50,3,FALSE())="Monthly",(YEAR(AC6955)-YEAR(AB6955))*12+MONTH(AC6955)-MONTH(AB6955)+1,(AC6955-AB6955+1))</f>
        <v>#N/A</v>
      </c>
      <c r="F6955" s="239" t="e">
        <f aca="false">E6955*SUM(P6955:Q6955)</f>
        <v>#N/A</v>
      </c>
    </row>
    <row r="6956" customFormat="false" ht="12.75" hidden="false" customHeight="false" outlineLevel="0" collapsed="false">
      <c r="A6956" s="208" t="str">
        <f aca="false">B6956&amp;" "&amp;C6956&amp;" "&amp;D6956</f>
        <v> 0 Financial</v>
      </c>
      <c r="B6956" s="208" t="str">
        <f aca="false">IF((LEFT(N6956,2)="US"),"US","")</f>
        <v/>
      </c>
      <c r="C6956" s="208" t="n">
        <f aca="false">M6956</f>
        <v>0</v>
      </c>
      <c r="D6956" s="208" t="str">
        <f aca="false">IF(ISNUMBER(FIND("Phy",N6956))=TRUE(),"Physical","Financial")</f>
        <v>Financial</v>
      </c>
      <c r="E6956" s="208" t="e">
        <f aca="false">IF(VLOOKUP(S6956,'DD-Lookup'!$J$6:$L$50,3,FALSE())="Monthly",(YEAR(AC6956)-YEAR(AB6956))*12+MONTH(AC6956)-MONTH(AB6956)+1,(AC6956-AB6956+1))</f>
        <v>#N/A</v>
      </c>
      <c r="F6956" s="239" t="e">
        <f aca="false">E6956*SUM(P6956:Q6956)</f>
        <v>#N/A</v>
      </c>
    </row>
    <row r="6957" customFormat="false" ht="12.75" hidden="false" customHeight="false" outlineLevel="0" collapsed="false">
      <c r="A6957" s="208" t="str">
        <f aca="false">B6957&amp;" "&amp;C6957&amp;" "&amp;D6957</f>
        <v> 0 Financial</v>
      </c>
      <c r="B6957" s="208" t="str">
        <f aca="false">IF((LEFT(N6957,2)="US"),"US","")</f>
        <v/>
      </c>
      <c r="C6957" s="208" t="n">
        <f aca="false">M6957</f>
        <v>0</v>
      </c>
      <c r="D6957" s="208" t="str">
        <f aca="false">IF(ISNUMBER(FIND("Phy",N6957))=TRUE(),"Physical","Financial")</f>
        <v>Financial</v>
      </c>
      <c r="E6957" s="208" t="e">
        <f aca="false">IF(VLOOKUP(S6957,'DD-Lookup'!$J$6:$L$50,3,FALSE())="Monthly",(YEAR(AC6957)-YEAR(AB6957))*12+MONTH(AC6957)-MONTH(AB6957)+1,(AC6957-AB6957+1))</f>
        <v>#N/A</v>
      </c>
      <c r="F6957" s="239" t="e">
        <f aca="false">E6957*SUM(P6957:Q6957)</f>
        <v>#N/A</v>
      </c>
    </row>
    <row r="6958" customFormat="false" ht="12.75" hidden="false" customHeight="false" outlineLevel="0" collapsed="false">
      <c r="A6958" s="208" t="str">
        <f aca="false">B6958&amp;" "&amp;C6958&amp;" "&amp;D6958</f>
        <v> 0 Financial</v>
      </c>
      <c r="B6958" s="208" t="str">
        <f aca="false">IF((LEFT(N6958,2)="US"),"US","")</f>
        <v/>
      </c>
      <c r="C6958" s="208" t="n">
        <f aca="false">M6958</f>
        <v>0</v>
      </c>
      <c r="D6958" s="208" t="str">
        <f aca="false">IF(ISNUMBER(FIND("Phy",N6958))=TRUE(),"Physical","Financial")</f>
        <v>Financial</v>
      </c>
      <c r="E6958" s="208" t="e">
        <f aca="false">IF(VLOOKUP(S6958,'DD-Lookup'!$J$6:$L$50,3,FALSE())="Monthly",(YEAR(AC6958)-YEAR(AB6958))*12+MONTH(AC6958)-MONTH(AB6958)+1,(AC6958-AB6958+1))</f>
        <v>#N/A</v>
      </c>
      <c r="F6958" s="239" t="e">
        <f aca="false">E6958*SUM(P6958:Q6958)</f>
        <v>#N/A</v>
      </c>
    </row>
    <row r="6959" customFormat="false" ht="12.75" hidden="false" customHeight="false" outlineLevel="0" collapsed="false">
      <c r="A6959" s="208" t="str">
        <f aca="false">B6959&amp;" "&amp;C6959&amp;" "&amp;D6959</f>
        <v> 0 Financial</v>
      </c>
      <c r="B6959" s="208" t="str">
        <f aca="false">IF((LEFT(N6959,2)="US"),"US","")</f>
        <v/>
      </c>
      <c r="C6959" s="208" t="n">
        <f aca="false">M6959</f>
        <v>0</v>
      </c>
      <c r="D6959" s="208" t="str">
        <f aca="false">IF(ISNUMBER(FIND("Phy",N6959))=TRUE(),"Physical","Financial")</f>
        <v>Financial</v>
      </c>
      <c r="E6959" s="208" t="e">
        <f aca="false">IF(VLOOKUP(S6959,'DD-Lookup'!$J$6:$L$50,3,FALSE())="Monthly",(YEAR(AC6959)-YEAR(AB6959))*12+MONTH(AC6959)-MONTH(AB6959)+1,(AC6959-AB6959+1))</f>
        <v>#N/A</v>
      </c>
      <c r="F6959" s="239" t="e">
        <f aca="false">E6959*SUM(P6959:Q6959)</f>
        <v>#N/A</v>
      </c>
    </row>
    <row r="6960" customFormat="false" ht="12.75" hidden="false" customHeight="false" outlineLevel="0" collapsed="false">
      <c r="A6960" s="208" t="str">
        <f aca="false">B6960&amp;" "&amp;C6960&amp;" "&amp;D6960</f>
        <v> 0 Financial</v>
      </c>
      <c r="B6960" s="208" t="str">
        <f aca="false">IF((LEFT(N6960,2)="US"),"US","")</f>
        <v/>
      </c>
      <c r="C6960" s="208" t="n">
        <f aca="false">M6960</f>
        <v>0</v>
      </c>
      <c r="D6960" s="208" t="str">
        <f aca="false">IF(ISNUMBER(FIND("Phy",N6960))=TRUE(),"Physical","Financial")</f>
        <v>Financial</v>
      </c>
      <c r="E6960" s="208" t="e">
        <f aca="false">IF(VLOOKUP(S6960,'DD-Lookup'!$J$6:$L$50,3,FALSE())="Monthly",(YEAR(AC6960)-YEAR(AB6960))*12+MONTH(AC6960)-MONTH(AB6960)+1,(AC6960-AB6960+1))</f>
        <v>#N/A</v>
      </c>
      <c r="F6960" s="239" t="e">
        <f aca="false">E6960*SUM(P6960:Q6960)</f>
        <v>#N/A</v>
      </c>
    </row>
    <row r="6961" customFormat="false" ht="12.75" hidden="false" customHeight="false" outlineLevel="0" collapsed="false">
      <c r="A6961" s="208" t="str">
        <f aca="false">B6961&amp;" "&amp;C6961&amp;" "&amp;D6961</f>
        <v> 0 Financial</v>
      </c>
      <c r="B6961" s="208" t="str">
        <f aca="false">IF((LEFT(N6961,2)="US"),"US","")</f>
        <v/>
      </c>
      <c r="C6961" s="208" t="n">
        <f aca="false">M6961</f>
        <v>0</v>
      </c>
      <c r="D6961" s="208" t="str">
        <f aca="false">IF(ISNUMBER(FIND("Phy",N6961))=TRUE(),"Physical","Financial")</f>
        <v>Financial</v>
      </c>
      <c r="E6961" s="208" t="e">
        <f aca="false">IF(VLOOKUP(S6961,'DD-Lookup'!$J$6:$L$50,3,FALSE())="Monthly",(YEAR(AC6961)-YEAR(AB6961))*12+MONTH(AC6961)-MONTH(AB6961)+1,(AC6961-AB6961+1))</f>
        <v>#N/A</v>
      </c>
      <c r="F6961" s="239" t="e">
        <f aca="false">E6961*SUM(P6961:Q6961)</f>
        <v>#N/A</v>
      </c>
    </row>
    <row r="6962" customFormat="false" ht="12.75" hidden="false" customHeight="false" outlineLevel="0" collapsed="false">
      <c r="A6962" s="208" t="str">
        <f aca="false">B6962&amp;" "&amp;C6962&amp;" "&amp;D6962</f>
        <v> 0 Financial</v>
      </c>
      <c r="B6962" s="208" t="str">
        <f aca="false">IF((LEFT(N6962,2)="US"),"US","")</f>
        <v/>
      </c>
      <c r="C6962" s="208" t="n">
        <f aca="false">M6962</f>
        <v>0</v>
      </c>
      <c r="D6962" s="208" t="str">
        <f aca="false">IF(ISNUMBER(FIND("Phy",N6962))=TRUE(),"Physical","Financial")</f>
        <v>Financial</v>
      </c>
      <c r="E6962" s="208" t="e">
        <f aca="false">IF(VLOOKUP(S6962,'DD-Lookup'!$J$6:$L$50,3,FALSE())="Monthly",(YEAR(AC6962)-YEAR(AB6962))*12+MONTH(AC6962)-MONTH(AB6962)+1,(AC6962-AB6962+1))</f>
        <v>#N/A</v>
      </c>
      <c r="F6962" s="239" t="e">
        <f aca="false">E6962*SUM(P6962:Q6962)</f>
        <v>#N/A</v>
      </c>
    </row>
    <row r="6963" customFormat="false" ht="12.75" hidden="false" customHeight="false" outlineLevel="0" collapsed="false">
      <c r="A6963" s="208" t="str">
        <f aca="false">B6963&amp;" "&amp;C6963&amp;" "&amp;D6963</f>
        <v> 0 Financial</v>
      </c>
      <c r="B6963" s="208" t="str">
        <f aca="false">IF((LEFT(N6963,2)="US"),"US","")</f>
        <v/>
      </c>
      <c r="C6963" s="208" t="n">
        <f aca="false">M6963</f>
        <v>0</v>
      </c>
      <c r="D6963" s="208" t="str">
        <f aca="false">IF(ISNUMBER(FIND("Phy",N6963))=TRUE(),"Physical","Financial")</f>
        <v>Financial</v>
      </c>
      <c r="E6963" s="208" t="e">
        <f aca="false">IF(VLOOKUP(S6963,'DD-Lookup'!$J$6:$L$50,3,FALSE())="Monthly",(YEAR(AC6963)-YEAR(AB6963))*12+MONTH(AC6963)-MONTH(AB6963)+1,(AC6963-AB6963+1))</f>
        <v>#N/A</v>
      </c>
      <c r="F6963" s="239" t="e">
        <f aca="false">E6963*SUM(P6963:Q6963)</f>
        <v>#N/A</v>
      </c>
    </row>
    <row r="6964" customFormat="false" ht="12.75" hidden="false" customHeight="false" outlineLevel="0" collapsed="false">
      <c r="A6964" s="208" t="str">
        <f aca="false">B6964&amp;" "&amp;C6964&amp;" "&amp;D6964</f>
        <v> 0 Financial</v>
      </c>
      <c r="B6964" s="208" t="str">
        <f aca="false">IF((LEFT(N6964,2)="US"),"US","")</f>
        <v/>
      </c>
      <c r="C6964" s="208" t="n">
        <f aca="false">M6964</f>
        <v>0</v>
      </c>
      <c r="D6964" s="208" t="str">
        <f aca="false">IF(ISNUMBER(FIND("Phy",N6964))=TRUE(),"Physical","Financial")</f>
        <v>Financial</v>
      </c>
      <c r="E6964" s="208" t="e">
        <f aca="false">IF(VLOOKUP(S6964,'DD-Lookup'!$J$6:$L$50,3,FALSE())="Monthly",(YEAR(AC6964)-YEAR(AB6964))*12+MONTH(AC6964)-MONTH(AB6964)+1,(AC6964-AB6964+1))</f>
        <v>#N/A</v>
      </c>
      <c r="F6964" s="239" t="e">
        <f aca="false">E6964*SUM(P6964:Q6964)</f>
        <v>#N/A</v>
      </c>
    </row>
    <row r="6965" customFormat="false" ht="12.75" hidden="false" customHeight="false" outlineLevel="0" collapsed="false">
      <c r="A6965" s="208" t="str">
        <f aca="false">B6965&amp;" "&amp;C6965&amp;" "&amp;D6965</f>
        <v> 0 Financial</v>
      </c>
      <c r="B6965" s="208" t="str">
        <f aca="false">IF((LEFT(N6965,2)="US"),"US","")</f>
        <v/>
      </c>
      <c r="C6965" s="208" t="n">
        <f aca="false">M6965</f>
        <v>0</v>
      </c>
      <c r="D6965" s="208" t="str">
        <f aca="false">IF(ISNUMBER(FIND("Phy",N6965))=TRUE(),"Physical","Financial")</f>
        <v>Financial</v>
      </c>
      <c r="E6965" s="208" t="e">
        <f aca="false">IF(VLOOKUP(S6965,'DD-Lookup'!$J$6:$L$50,3,FALSE())="Monthly",(YEAR(AC6965)-YEAR(AB6965))*12+MONTH(AC6965)-MONTH(AB6965)+1,(AC6965-AB6965+1))</f>
        <v>#N/A</v>
      </c>
      <c r="F6965" s="239" t="e">
        <f aca="false">E6965*SUM(P6965:Q6965)</f>
        <v>#N/A</v>
      </c>
    </row>
    <row r="6966" customFormat="false" ht="12.75" hidden="false" customHeight="false" outlineLevel="0" collapsed="false">
      <c r="A6966" s="208" t="str">
        <f aca="false">B6966&amp;" "&amp;C6966&amp;" "&amp;D6966</f>
        <v> 0 Financial</v>
      </c>
      <c r="B6966" s="208" t="str">
        <f aca="false">IF((LEFT(N6966,2)="US"),"US","")</f>
        <v/>
      </c>
      <c r="C6966" s="208" t="n">
        <f aca="false">M6966</f>
        <v>0</v>
      </c>
      <c r="D6966" s="208" t="str">
        <f aca="false">IF(ISNUMBER(FIND("Phy",N6966))=TRUE(),"Physical","Financial")</f>
        <v>Financial</v>
      </c>
      <c r="E6966" s="208" t="e">
        <f aca="false">IF(VLOOKUP(S6966,'DD-Lookup'!$J$6:$L$50,3,FALSE())="Monthly",(YEAR(AC6966)-YEAR(AB6966))*12+MONTH(AC6966)-MONTH(AB6966)+1,(AC6966-AB6966+1))</f>
        <v>#N/A</v>
      </c>
      <c r="F6966" s="239" t="e">
        <f aca="false">E6966*SUM(P6966:Q6966)</f>
        <v>#N/A</v>
      </c>
    </row>
    <row r="6967" customFormat="false" ht="12.75" hidden="false" customHeight="false" outlineLevel="0" collapsed="false">
      <c r="A6967" s="208" t="str">
        <f aca="false">B6967&amp;" "&amp;C6967&amp;" "&amp;D6967</f>
        <v> 0 Financial</v>
      </c>
      <c r="B6967" s="208" t="str">
        <f aca="false">IF((LEFT(N6967,2)="US"),"US","")</f>
        <v/>
      </c>
      <c r="C6967" s="208" t="n">
        <f aca="false">M6967</f>
        <v>0</v>
      </c>
      <c r="D6967" s="208" t="str">
        <f aca="false">IF(ISNUMBER(FIND("Phy",N6967))=TRUE(),"Physical","Financial")</f>
        <v>Financial</v>
      </c>
      <c r="E6967" s="208" t="e">
        <f aca="false">IF(VLOOKUP(S6967,'DD-Lookup'!$J$6:$L$50,3,FALSE())="Monthly",(YEAR(AC6967)-YEAR(AB6967))*12+MONTH(AC6967)-MONTH(AB6967)+1,(AC6967-AB6967+1))</f>
        <v>#N/A</v>
      </c>
      <c r="F6967" s="239" t="e">
        <f aca="false">E6967*SUM(P6967:Q6967)</f>
        <v>#N/A</v>
      </c>
    </row>
    <row r="6968" customFormat="false" ht="12.75" hidden="false" customHeight="false" outlineLevel="0" collapsed="false">
      <c r="A6968" s="208" t="str">
        <f aca="false">B6968&amp;" "&amp;C6968&amp;" "&amp;D6968</f>
        <v> 0 Financial</v>
      </c>
      <c r="B6968" s="208" t="str">
        <f aca="false">IF((LEFT(N6968,2)="US"),"US","")</f>
        <v/>
      </c>
      <c r="C6968" s="208" t="n">
        <f aca="false">M6968</f>
        <v>0</v>
      </c>
      <c r="D6968" s="208" t="str">
        <f aca="false">IF(ISNUMBER(FIND("Phy",N6968))=TRUE(),"Physical","Financial")</f>
        <v>Financial</v>
      </c>
      <c r="E6968" s="208" t="e">
        <f aca="false">IF(VLOOKUP(S6968,'DD-Lookup'!$J$6:$L$50,3,FALSE())="Monthly",(YEAR(AC6968)-YEAR(AB6968))*12+MONTH(AC6968)-MONTH(AB6968)+1,(AC6968-AB6968+1))</f>
        <v>#N/A</v>
      </c>
      <c r="F6968" s="239" t="e">
        <f aca="false">E6968*SUM(P6968:Q6968)</f>
        <v>#N/A</v>
      </c>
    </row>
    <row r="6969" customFormat="false" ht="12.75" hidden="false" customHeight="false" outlineLevel="0" collapsed="false">
      <c r="A6969" s="208" t="str">
        <f aca="false">B6969&amp;" "&amp;C6969&amp;" "&amp;D6969</f>
        <v> 0 Financial</v>
      </c>
      <c r="B6969" s="208" t="str">
        <f aca="false">IF((LEFT(N6969,2)="US"),"US","")</f>
        <v/>
      </c>
      <c r="C6969" s="208" t="n">
        <f aca="false">M6969</f>
        <v>0</v>
      </c>
      <c r="D6969" s="208" t="str">
        <f aca="false">IF(ISNUMBER(FIND("Phy",N6969))=TRUE(),"Physical","Financial")</f>
        <v>Financial</v>
      </c>
      <c r="E6969" s="208" t="e">
        <f aca="false">IF(VLOOKUP(S6969,'DD-Lookup'!$J$6:$L$50,3,FALSE())="Monthly",(YEAR(AC6969)-YEAR(AB6969))*12+MONTH(AC6969)-MONTH(AB6969)+1,(AC6969-AB6969+1))</f>
        <v>#N/A</v>
      </c>
      <c r="F6969" s="239" t="e">
        <f aca="false">E6969*SUM(P6969:Q6969)</f>
        <v>#N/A</v>
      </c>
    </row>
    <row r="6970" customFormat="false" ht="12.75" hidden="false" customHeight="false" outlineLevel="0" collapsed="false">
      <c r="A6970" s="208" t="str">
        <f aca="false">B6970&amp;" "&amp;C6970&amp;" "&amp;D6970</f>
        <v> 0 Financial</v>
      </c>
      <c r="B6970" s="208" t="str">
        <f aca="false">IF((LEFT(N6970,2)="US"),"US","")</f>
        <v/>
      </c>
      <c r="C6970" s="208" t="n">
        <f aca="false">M6970</f>
        <v>0</v>
      </c>
      <c r="D6970" s="208" t="str">
        <f aca="false">IF(ISNUMBER(FIND("Phy",N6970))=TRUE(),"Physical","Financial")</f>
        <v>Financial</v>
      </c>
      <c r="E6970" s="208" t="e">
        <f aca="false">IF(VLOOKUP(S6970,'DD-Lookup'!$J$6:$L$50,3,FALSE())="Monthly",(YEAR(AC6970)-YEAR(AB6970))*12+MONTH(AC6970)-MONTH(AB6970)+1,(AC6970-AB6970+1))</f>
        <v>#N/A</v>
      </c>
      <c r="F6970" s="239" t="e">
        <f aca="false">E6970*SUM(P6970:Q6970)</f>
        <v>#N/A</v>
      </c>
    </row>
    <row r="6971" customFormat="false" ht="12.75" hidden="false" customHeight="false" outlineLevel="0" collapsed="false">
      <c r="A6971" s="208" t="str">
        <f aca="false">B6971&amp;" "&amp;C6971&amp;" "&amp;D6971</f>
        <v> 0 Financial</v>
      </c>
      <c r="B6971" s="208" t="str">
        <f aca="false">IF((LEFT(N6971,2)="US"),"US","")</f>
        <v/>
      </c>
      <c r="C6971" s="208" t="n">
        <f aca="false">M6971</f>
        <v>0</v>
      </c>
      <c r="D6971" s="208" t="str">
        <f aca="false">IF(ISNUMBER(FIND("Phy",N6971))=TRUE(),"Physical","Financial")</f>
        <v>Financial</v>
      </c>
      <c r="E6971" s="208" t="e">
        <f aca="false">IF(VLOOKUP(S6971,'DD-Lookup'!$J$6:$L$50,3,FALSE())="Monthly",(YEAR(AC6971)-YEAR(AB6971))*12+MONTH(AC6971)-MONTH(AB6971)+1,(AC6971-AB6971+1))</f>
        <v>#N/A</v>
      </c>
      <c r="F6971" s="239" t="e">
        <f aca="false">E6971*SUM(P6971:Q6971)</f>
        <v>#N/A</v>
      </c>
    </row>
    <row r="6972" customFormat="false" ht="12.75" hidden="false" customHeight="false" outlineLevel="0" collapsed="false">
      <c r="A6972" s="208" t="str">
        <f aca="false">B6972&amp;" "&amp;C6972&amp;" "&amp;D6972</f>
        <v> 0 Financial</v>
      </c>
      <c r="B6972" s="208" t="str">
        <f aca="false">IF((LEFT(N6972,2)="US"),"US","")</f>
        <v/>
      </c>
      <c r="C6972" s="208" t="n">
        <f aca="false">M6972</f>
        <v>0</v>
      </c>
      <c r="D6972" s="208" t="str">
        <f aca="false">IF(ISNUMBER(FIND("Phy",N6972))=TRUE(),"Physical","Financial")</f>
        <v>Financial</v>
      </c>
      <c r="E6972" s="208" t="e">
        <f aca="false">IF(VLOOKUP(S6972,'DD-Lookup'!$J$6:$L$50,3,FALSE())="Monthly",(YEAR(AC6972)-YEAR(AB6972))*12+MONTH(AC6972)-MONTH(AB6972)+1,(AC6972-AB6972+1))</f>
        <v>#N/A</v>
      </c>
      <c r="F6972" s="239" t="e">
        <f aca="false">E6972*SUM(P6972:Q6972)</f>
        <v>#N/A</v>
      </c>
    </row>
    <row r="6973" customFormat="false" ht="12.75" hidden="false" customHeight="false" outlineLevel="0" collapsed="false">
      <c r="A6973" s="208" t="str">
        <f aca="false">B6973&amp;" "&amp;C6973&amp;" "&amp;D6973</f>
        <v> 0 Financial</v>
      </c>
      <c r="B6973" s="208" t="str">
        <f aca="false">IF((LEFT(N6973,2)="US"),"US","")</f>
        <v/>
      </c>
      <c r="C6973" s="208" t="n">
        <f aca="false">M6973</f>
        <v>0</v>
      </c>
      <c r="D6973" s="208" t="str">
        <f aca="false">IF(ISNUMBER(FIND("Phy",N6973))=TRUE(),"Physical","Financial")</f>
        <v>Financial</v>
      </c>
      <c r="E6973" s="208" t="e">
        <f aca="false">IF(VLOOKUP(S6973,'DD-Lookup'!$J$6:$L$50,3,FALSE())="Monthly",(YEAR(AC6973)-YEAR(AB6973))*12+MONTH(AC6973)-MONTH(AB6973)+1,(AC6973-AB6973+1))</f>
        <v>#N/A</v>
      </c>
      <c r="F6973" s="239" t="e">
        <f aca="false">E6973*SUM(P6973:Q6973)</f>
        <v>#N/A</v>
      </c>
    </row>
    <row r="6974" customFormat="false" ht="12.75" hidden="false" customHeight="false" outlineLevel="0" collapsed="false">
      <c r="A6974" s="208" t="str">
        <f aca="false">B6974&amp;" "&amp;C6974&amp;" "&amp;D6974</f>
        <v> 0 Financial</v>
      </c>
      <c r="B6974" s="208" t="str">
        <f aca="false">IF((LEFT(N6974,2)="US"),"US","")</f>
        <v/>
      </c>
      <c r="C6974" s="208" t="n">
        <f aca="false">M6974</f>
        <v>0</v>
      </c>
      <c r="D6974" s="208" t="str">
        <f aca="false">IF(ISNUMBER(FIND("Phy",N6974))=TRUE(),"Physical","Financial")</f>
        <v>Financial</v>
      </c>
      <c r="E6974" s="208" t="e">
        <f aca="false">IF(VLOOKUP(S6974,'DD-Lookup'!$J$6:$L$50,3,FALSE())="Monthly",(YEAR(AC6974)-YEAR(AB6974))*12+MONTH(AC6974)-MONTH(AB6974)+1,(AC6974-AB6974+1))</f>
        <v>#N/A</v>
      </c>
      <c r="F6974" s="239" t="e">
        <f aca="false">E6974*SUM(P6974:Q6974)</f>
        <v>#N/A</v>
      </c>
    </row>
    <row r="6975" customFormat="false" ht="12.75" hidden="false" customHeight="false" outlineLevel="0" collapsed="false">
      <c r="A6975" s="208" t="str">
        <f aca="false">B6975&amp;" "&amp;C6975&amp;" "&amp;D6975</f>
        <v> 0 Financial</v>
      </c>
      <c r="B6975" s="208" t="str">
        <f aca="false">IF((LEFT(N6975,2)="US"),"US","")</f>
        <v/>
      </c>
      <c r="C6975" s="208" t="n">
        <f aca="false">M6975</f>
        <v>0</v>
      </c>
      <c r="D6975" s="208" t="str">
        <f aca="false">IF(ISNUMBER(FIND("Phy",N6975))=TRUE(),"Physical","Financial")</f>
        <v>Financial</v>
      </c>
      <c r="E6975" s="208" t="e">
        <f aca="false">IF(VLOOKUP(S6975,'DD-Lookup'!$J$6:$L$50,3,FALSE())="Monthly",(YEAR(AC6975)-YEAR(AB6975))*12+MONTH(AC6975)-MONTH(AB6975)+1,(AC6975-AB6975+1))</f>
        <v>#N/A</v>
      </c>
      <c r="F6975" s="239" t="e">
        <f aca="false">E6975*SUM(P6975:Q6975)</f>
        <v>#N/A</v>
      </c>
    </row>
    <row r="6976" customFormat="false" ht="12.75" hidden="false" customHeight="false" outlineLevel="0" collapsed="false">
      <c r="A6976" s="208" t="str">
        <f aca="false">B6976&amp;" "&amp;C6976&amp;" "&amp;D6976</f>
        <v> 0 Financial</v>
      </c>
      <c r="B6976" s="208" t="str">
        <f aca="false">IF((LEFT(N6976,2)="US"),"US","")</f>
        <v/>
      </c>
      <c r="C6976" s="208" t="n">
        <f aca="false">M6976</f>
        <v>0</v>
      </c>
      <c r="D6976" s="208" t="str">
        <f aca="false">IF(ISNUMBER(FIND("Phy",N6976))=TRUE(),"Physical","Financial")</f>
        <v>Financial</v>
      </c>
      <c r="E6976" s="208" t="e">
        <f aca="false">IF(VLOOKUP(S6976,'DD-Lookup'!$J$6:$L$50,3,FALSE())="Monthly",(YEAR(AC6976)-YEAR(AB6976))*12+MONTH(AC6976)-MONTH(AB6976)+1,(AC6976-AB6976+1))</f>
        <v>#N/A</v>
      </c>
      <c r="F6976" s="239" t="e">
        <f aca="false">E6976*SUM(P6976:Q6976)</f>
        <v>#N/A</v>
      </c>
    </row>
    <row r="6977" customFormat="false" ht="12.75" hidden="false" customHeight="false" outlineLevel="0" collapsed="false">
      <c r="A6977" s="208" t="str">
        <f aca="false">B6977&amp;" "&amp;C6977&amp;" "&amp;D6977</f>
        <v> 0 Financial</v>
      </c>
      <c r="B6977" s="208" t="str">
        <f aca="false">IF((LEFT(N6977,2)="US"),"US","")</f>
        <v/>
      </c>
      <c r="C6977" s="208" t="n">
        <f aca="false">M6977</f>
        <v>0</v>
      </c>
      <c r="D6977" s="208" t="str">
        <f aca="false">IF(ISNUMBER(FIND("Phy",N6977))=TRUE(),"Physical","Financial")</f>
        <v>Financial</v>
      </c>
      <c r="E6977" s="208" t="e">
        <f aca="false">IF(VLOOKUP(S6977,'DD-Lookup'!$J$6:$L$50,3,FALSE())="Monthly",(YEAR(AC6977)-YEAR(AB6977))*12+MONTH(AC6977)-MONTH(AB6977)+1,(AC6977-AB6977+1))</f>
        <v>#N/A</v>
      </c>
      <c r="F6977" s="239" t="e">
        <f aca="false">E6977*SUM(P6977:Q6977)</f>
        <v>#N/A</v>
      </c>
    </row>
    <row r="6978" customFormat="false" ht="12.75" hidden="false" customHeight="false" outlineLevel="0" collapsed="false">
      <c r="A6978" s="208" t="str">
        <f aca="false">B6978&amp;" "&amp;C6978&amp;" "&amp;D6978</f>
        <v> 0 Financial</v>
      </c>
      <c r="B6978" s="208" t="str">
        <f aca="false">IF((LEFT(N6978,2)="US"),"US","")</f>
        <v/>
      </c>
      <c r="C6978" s="208" t="n">
        <f aca="false">M6978</f>
        <v>0</v>
      </c>
      <c r="D6978" s="208" t="str">
        <f aca="false">IF(ISNUMBER(FIND("Phy",N6978))=TRUE(),"Physical","Financial")</f>
        <v>Financial</v>
      </c>
      <c r="E6978" s="208" t="e">
        <f aca="false">IF(VLOOKUP(S6978,'DD-Lookup'!$J$6:$L$50,3,FALSE())="Monthly",(YEAR(AC6978)-YEAR(AB6978))*12+MONTH(AC6978)-MONTH(AB6978)+1,(AC6978-AB6978+1))</f>
        <v>#N/A</v>
      </c>
      <c r="F6978" s="239" t="e">
        <f aca="false">E6978*SUM(P6978:Q6978)</f>
        <v>#N/A</v>
      </c>
    </row>
    <row r="6979" customFormat="false" ht="12.75" hidden="false" customHeight="false" outlineLevel="0" collapsed="false">
      <c r="A6979" s="208" t="str">
        <f aca="false">B6979&amp;" "&amp;C6979&amp;" "&amp;D6979</f>
        <v> 0 Financial</v>
      </c>
      <c r="B6979" s="208" t="str">
        <f aca="false">IF((LEFT(N6979,2)="US"),"US","")</f>
        <v/>
      </c>
      <c r="C6979" s="208" t="n">
        <f aca="false">M6979</f>
        <v>0</v>
      </c>
      <c r="D6979" s="208" t="str">
        <f aca="false">IF(ISNUMBER(FIND("Phy",N6979))=TRUE(),"Physical","Financial")</f>
        <v>Financial</v>
      </c>
      <c r="E6979" s="208" t="e">
        <f aca="false">IF(VLOOKUP(S6979,'DD-Lookup'!$J$6:$L$50,3,FALSE())="Monthly",(YEAR(AC6979)-YEAR(AB6979))*12+MONTH(AC6979)-MONTH(AB6979)+1,(AC6979-AB6979+1))</f>
        <v>#N/A</v>
      </c>
      <c r="F6979" s="239" t="e">
        <f aca="false">E6979*SUM(P6979:Q6979)</f>
        <v>#N/A</v>
      </c>
    </row>
    <row r="6980" customFormat="false" ht="12.75" hidden="false" customHeight="false" outlineLevel="0" collapsed="false">
      <c r="A6980" s="208" t="str">
        <f aca="false">B6980&amp;" "&amp;C6980&amp;" "&amp;D6980</f>
        <v> 0 Financial</v>
      </c>
      <c r="B6980" s="208" t="str">
        <f aca="false">IF((LEFT(N6980,2)="US"),"US","")</f>
        <v/>
      </c>
      <c r="C6980" s="208" t="n">
        <f aca="false">M6980</f>
        <v>0</v>
      </c>
      <c r="D6980" s="208" t="str">
        <f aca="false">IF(ISNUMBER(FIND("Phy",N6980))=TRUE(),"Physical","Financial")</f>
        <v>Financial</v>
      </c>
      <c r="E6980" s="208" t="e">
        <f aca="false">IF(VLOOKUP(S6980,'DD-Lookup'!$J$6:$L$50,3,FALSE())="Monthly",(YEAR(AC6980)-YEAR(AB6980))*12+MONTH(AC6980)-MONTH(AB6980)+1,(AC6980-AB6980+1))</f>
        <v>#N/A</v>
      </c>
      <c r="F6980" s="239" t="e">
        <f aca="false">E6980*SUM(P6980:Q6980)</f>
        <v>#N/A</v>
      </c>
    </row>
    <row r="6981" customFormat="false" ht="12.75" hidden="false" customHeight="false" outlineLevel="0" collapsed="false">
      <c r="A6981" s="208" t="str">
        <f aca="false">B6981&amp;" "&amp;C6981&amp;" "&amp;D6981</f>
        <v> 0 Financial</v>
      </c>
      <c r="B6981" s="208" t="str">
        <f aca="false">IF((LEFT(N6981,2)="US"),"US","")</f>
        <v/>
      </c>
      <c r="C6981" s="208" t="n">
        <f aca="false">M6981</f>
        <v>0</v>
      </c>
      <c r="D6981" s="208" t="str">
        <f aca="false">IF(ISNUMBER(FIND("Phy",N6981))=TRUE(),"Physical","Financial")</f>
        <v>Financial</v>
      </c>
      <c r="E6981" s="208" t="e">
        <f aca="false">IF(VLOOKUP(S6981,'DD-Lookup'!$J$6:$L$50,3,FALSE())="Monthly",(YEAR(AC6981)-YEAR(AB6981))*12+MONTH(AC6981)-MONTH(AB6981)+1,(AC6981-AB6981+1))</f>
        <v>#N/A</v>
      </c>
      <c r="F6981" s="239" t="e">
        <f aca="false">E6981*SUM(P6981:Q6981)</f>
        <v>#N/A</v>
      </c>
    </row>
    <row r="6982" customFormat="false" ht="12.75" hidden="false" customHeight="false" outlineLevel="0" collapsed="false">
      <c r="A6982" s="208" t="str">
        <f aca="false">B6982&amp;" "&amp;C6982&amp;" "&amp;D6982</f>
        <v> 0 Financial</v>
      </c>
      <c r="B6982" s="208" t="str">
        <f aca="false">IF((LEFT(N6982,2)="US"),"US","")</f>
        <v/>
      </c>
      <c r="C6982" s="208" t="n">
        <f aca="false">M6982</f>
        <v>0</v>
      </c>
      <c r="D6982" s="208" t="str">
        <f aca="false">IF(ISNUMBER(FIND("Phy",N6982))=TRUE(),"Physical","Financial")</f>
        <v>Financial</v>
      </c>
      <c r="E6982" s="208" t="e">
        <f aca="false">IF(VLOOKUP(S6982,'DD-Lookup'!$J$6:$L$50,3,FALSE())="Monthly",(YEAR(AC6982)-YEAR(AB6982))*12+MONTH(AC6982)-MONTH(AB6982)+1,(AC6982-AB6982+1))</f>
        <v>#N/A</v>
      </c>
      <c r="F6982" s="239" t="e">
        <f aca="false">E6982*SUM(P6982:Q6982)</f>
        <v>#N/A</v>
      </c>
    </row>
    <row r="6983" customFormat="false" ht="12.75" hidden="false" customHeight="false" outlineLevel="0" collapsed="false">
      <c r="A6983" s="208" t="str">
        <f aca="false">B6983&amp;" "&amp;C6983&amp;" "&amp;D6983</f>
        <v> 0 Financial</v>
      </c>
      <c r="B6983" s="208" t="str">
        <f aca="false">IF((LEFT(N6983,2)="US"),"US","")</f>
        <v/>
      </c>
      <c r="C6983" s="208" t="n">
        <f aca="false">M6983</f>
        <v>0</v>
      </c>
      <c r="D6983" s="208" t="str">
        <f aca="false">IF(ISNUMBER(FIND("Phy",N6983))=TRUE(),"Physical","Financial")</f>
        <v>Financial</v>
      </c>
      <c r="E6983" s="208" t="e">
        <f aca="false">IF(VLOOKUP(S6983,'DD-Lookup'!$J$6:$L$50,3,FALSE())="Monthly",(YEAR(AC6983)-YEAR(AB6983))*12+MONTH(AC6983)-MONTH(AB6983)+1,(AC6983-AB6983+1))</f>
        <v>#N/A</v>
      </c>
      <c r="F6983" s="239" t="e">
        <f aca="false">E6983*SUM(P6983:Q6983)</f>
        <v>#N/A</v>
      </c>
    </row>
    <row r="6984" customFormat="false" ht="12.75" hidden="false" customHeight="false" outlineLevel="0" collapsed="false">
      <c r="A6984" s="208" t="str">
        <f aca="false">B6984&amp;" "&amp;C6984&amp;" "&amp;D6984</f>
        <v> 0 Financial</v>
      </c>
      <c r="B6984" s="208" t="str">
        <f aca="false">IF((LEFT(N6984,2)="US"),"US","")</f>
        <v/>
      </c>
      <c r="C6984" s="208" t="n">
        <f aca="false">M6984</f>
        <v>0</v>
      </c>
      <c r="D6984" s="208" t="str">
        <f aca="false">IF(ISNUMBER(FIND("Phy",N6984))=TRUE(),"Physical","Financial")</f>
        <v>Financial</v>
      </c>
      <c r="E6984" s="208" t="e">
        <f aca="false">IF(VLOOKUP(S6984,'DD-Lookup'!$J$6:$L$50,3,FALSE())="Monthly",(YEAR(AC6984)-YEAR(AB6984))*12+MONTH(AC6984)-MONTH(AB6984)+1,(AC6984-AB6984+1))</f>
        <v>#N/A</v>
      </c>
      <c r="F6984" s="239" t="e">
        <f aca="false">E6984*SUM(P6984:Q6984)</f>
        <v>#N/A</v>
      </c>
    </row>
    <row r="6985" customFormat="false" ht="12.75" hidden="false" customHeight="false" outlineLevel="0" collapsed="false">
      <c r="A6985" s="208" t="str">
        <f aca="false">B6985&amp;" "&amp;C6985&amp;" "&amp;D6985</f>
        <v> 0 Financial</v>
      </c>
      <c r="B6985" s="208" t="str">
        <f aca="false">IF((LEFT(N6985,2)="US"),"US","")</f>
        <v/>
      </c>
      <c r="C6985" s="208" t="n">
        <f aca="false">M6985</f>
        <v>0</v>
      </c>
      <c r="D6985" s="208" t="str">
        <f aca="false">IF(ISNUMBER(FIND("Phy",N6985))=TRUE(),"Physical","Financial")</f>
        <v>Financial</v>
      </c>
      <c r="E6985" s="208" t="e">
        <f aca="false">IF(VLOOKUP(S6985,'DD-Lookup'!$J$6:$L$50,3,FALSE())="Monthly",(YEAR(AC6985)-YEAR(AB6985))*12+MONTH(AC6985)-MONTH(AB6985)+1,(AC6985-AB6985+1))</f>
        <v>#N/A</v>
      </c>
      <c r="F6985" s="239" t="e">
        <f aca="false">E6985*SUM(P6985:Q6985)</f>
        <v>#N/A</v>
      </c>
    </row>
    <row r="6986" customFormat="false" ht="12.75" hidden="false" customHeight="false" outlineLevel="0" collapsed="false">
      <c r="A6986" s="208" t="str">
        <f aca="false">B6986&amp;" "&amp;C6986&amp;" "&amp;D6986</f>
        <v> 0 Financial</v>
      </c>
      <c r="B6986" s="208" t="str">
        <f aca="false">IF((LEFT(N6986,2)="US"),"US","")</f>
        <v/>
      </c>
      <c r="C6986" s="208" t="n">
        <f aca="false">M6986</f>
        <v>0</v>
      </c>
      <c r="D6986" s="208" t="str">
        <f aca="false">IF(ISNUMBER(FIND("Phy",N6986))=TRUE(),"Physical","Financial")</f>
        <v>Financial</v>
      </c>
      <c r="E6986" s="208" t="e">
        <f aca="false">IF(VLOOKUP(S6986,'DD-Lookup'!$J$6:$L$50,3,FALSE())="Monthly",(YEAR(AC6986)-YEAR(AB6986))*12+MONTH(AC6986)-MONTH(AB6986)+1,(AC6986-AB6986+1))</f>
        <v>#N/A</v>
      </c>
      <c r="F6986" s="239" t="e">
        <f aca="false">E6986*SUM(P6986:Q6986)</f>
        <v>#N/A</v>
      </c>
    </row>
    <row r="6987" customFormat="false" ht="12.75" hidden="false" customHeight="false" outlineLevel="0" collapsed="false">
      <c r="A6987" s="208" t="str">
        <f aca="false">B6987&amp;" "&amp;C6987&amp;" "&amp;D6987</f>
        <v> 0 Financial</v>
      </c>
      <c r="B6987" s="208" t="str">
        <f aca="false">IF((LEFT(N6987,2)="US"),"US","")</f>
        <v/>
      </c>
      <c r="C6987" s="208" t="n">
        <f aca="false">M6987</f>
        <v>0</v>
      </c>
      <c r="D6987" s="208" t="str">
        <f aca="false">IF(ISNUMBER(FIND("Phy",N6987))=TRUE(),"Physical","Financial")</f>
        <v>Financial</v>
      </c>
      <c r="E6987" s="208" t="e">
        <f aca="false">IF(VLOOKUP(S6987,'DD-Lookup'!$J$6:$L$50,3,FALSE())="Monthly",(YEAR(AC6987)-YEAR(AB6987))*12+MONTH(AC6987)-MONTH(AB6987)+1,(AC6987-AB6987+1))</f>
        <v>#N/A</v>
      </c>
      <c r="F6987" s="239" t="e">
        <f aca="false">E6987*SUM(P6987:Q6987)</f>
        <v>#N/A</v>
      </c>
    </row>
    <row r="6988" customFormat="false" ht="12.75" hidden="false" customHeight="false" outlineLevel="0" collapsed="false">
      <c r="A6988" s="208" t="str">
        <f aca="false">B6988&amp;" "&amp;C6988&amp;" "&amp;D6988</f>
        <v> 0 Financial</v>
      </c>
      <c r="B6988" s="208" t="str">
        <f aca="false">IF((LEFT(N6988,2)="US"),"US","")</f>
        <v/>
      </c>
      <c r="C6988" s="208" t="n">
        <f aca="false">M6988</f>
        <v>0</v>
      </c>
      <c r="D6988" s="208" t="str">
        <f aca="false">IF(ISNUMBER(FIND("Phy",N6988))=TRUE(),"Physical","Financial")</f>
        <v>Financial</v>
      </c>
      <c r="E6988" s="208" t="e">
        <f aca="false">IF(VLOOKUP(S6988,'DD-Lookup'!$J$6:$L$50,3,FALSE())="Monthly",(YEAR(AC6988)-YEAR(AB6988))*12+MONTH(AC6988)-MONTH(AB6988)+1,(AC6988-AB6988+1))</f>
        <v>#N/A</v>
      </c>
      <c r="F6988" s="239" t="e">
        <f aca="false">E6988*SUM(P6988:Q6988)</f>
        <v>#N/A</v>
      </c>
    </row>
    <row r="6989" customFormat="false" ht="12.75" hidden="false" customHeight="false" outlineLevel="0" collapsed="false">
      <c r="A6989" s="208" t="str">
        <f aca="false">B6989&amp;" "&amp;C6989&amp;" "&amp;D6989</f>
        <v> 0 Financial</v>
      </c>
      <c r="B6989" s="208" t="str">
        <f aca="false">IF((LEFT(N6989,2)="US"),"US","")</f>
        <v/>
      </c>
      <c r="C6989" s="208" t="n">
        <f aca="false">M6989</f>
        <v>0</v>
      </c>
      <c r="D6989" s="208" t="str">
        <f aca="false">IF(ISNUMBER(FIND("Phy",N6989))=TRUE(),"Physical","Financial")</f>
        <v>Financial</v>
      </c>
      <c r="E6989" s="208" t="e">
        <f aca="false">IF(VLOOKUP(S6989,'DD-Lookup'!$J$6:$L$50,3,FALSE())="Monthly",(YEAR(AC6989)-YEAR(AB6989))*12+MONTH(AC6989)-MONTH(AB6989)+1,(AC6989-AB6989+1))</f>
        <v>#N/A</v>
      </c>
      <c r="F6989" s="239" t="e">
        <f aca="false">E6989*SUM(P6989:Q6989)</f>
        <v>#N/A</v>
      </c>
    </row>
    <row r="6990" customFormat="false" ht="12.75" hidden="false" customHeight="false" outlineLevel="0" collapsed="false">
      <c r="A6990" s="208" t="str">
        <f aca="false">B6990&amp;" "&amp;C6990&amp;" "&amp;D6990</f>
        <v> 0 Financial</v>
      </c>
      <c r="B6990" s="208" t="str">
        <f aca="false">IF((LEFT(N6990,2)="US"),"US","")</f>
        <v/>
      </c>
      <c r="C6990" s="208" t="n">
        <f aca="false">M6990</f>
        <v>0</v>
      </c>
      <c r="D6990" s="208" t="str">
        <f aca="false">IF(ISNUMBER(FIND("Phy",N6990))=TRUE(),"Physical","Financial")</f>
        <v>Financial</v>
      </c>
      <c r="E6990" s="208" t="e">
        <f aca="false">IF(VLOOKUP(S6990,'DD-Lookup'!$J$6:$L$50,3,FALSE())="Monthly",(YEAR(AC6990)-YEAR(AB6990))*12+MONTH(AC6990)-MONTH(AB6990)+1,(AC6990-AB6990+1))</f>
        <v>#N/A</v>
      </c>
      <c r="F6990" s="239" t="e">
        <f aca="false">E6990*SUM(P6990:Q6990)</f>
        <v>#N/A</v>
      </c>
    </row>
    <row r="6991" customFormat="false" ht="12.75" hidden="false" customHeight="false" outlineLevel="0" collapsed="false">
      <c r="A6991" s="208" t="str">
        <f aca="false">B6991&amp;" "&amp;C6991&amp;" "&amp;D6991</f>
        <v> 0 Financial</v>
      </c>
      <c r="B6991" s="208" t="str">
        <f aca="false">IF((LEFT(N6991,2)="US"),"US","")</f>
        <v/>
      </c>
      <c r="C6991" s="208" t="n">
        <f aca="false">M6991</f>
        <v>0</v>
      </c>
      <c r="D6991" s="208" t="str">
        <f aca="false">IF(ISNUMBER(FIND("Phy",N6991))=TRUE(),"Physical","Financial")</f>
        <v>Financial</v>
      </c>
      <c r="E6991" s="208" t="e">
        <f aca="false">IF(VLOOKUP(S6991,'DD-Lookup'!$J$6:$L$50,3,FALSE())="Monthly",(YEAR(AC6991)-YEAR(AB6991))*12+MONTH(AC6991)-MONTH(AB6991)+1,(AC6991-AB6991+1))</f>
        <v>#N/A</v>
      </c>
      <c r="F6991" s="239" t="e">
        <f aca="false">E6991*SUM(P6991:Q6991)</f>
        <v>#N/A</v>
      </c>
    </row>
    <row r="6992" customFormat="false" ht="12.75" hidden="false" customHeight="false" outlineLevel="0" collapsed="false">
      <c r="A6992" s="208" t="str">
        <f aca="false">B6992&amp;" "&amp;C6992&amp;" "&amp;D6992</f>
        <v> 0 Financial</v>
      </c>
      <c r="B6992" s="208" t="str">
        <f aca="false">IF((LEFT(N6992,2)="US"),"US","")</f>
        <v/>
      </c>
      <c r="C6992" s="208" t="n">
        <f aca="false">M6992</f>
        <v>0</v>
      </c>
      <c r="D6992" s="208" t="str">
        <f aca="false">IF(ISNUMBER(FIND("Phy",N6992))=TRUE(),"Physical","Financial")</f>
        <v>Financial</v>
      </c>
      <c r="E6992" s="208" t="e">
        <f aca="false">IF(VLOOKUP(S6992,'DD-Lookup'!$J$6:$L$50,3,FALSE())="Monthly",(YEAR(AC6992)-YEAR(AB6992))*12+MONTH(AC6992)-MONTH(AB6992)+1,(AC6992-AB6992+1))</f>
        <v>#N/A</v>
      </c>
      <c r="F6992" s="239" t="e">
        <f aca="false">E6992*SUM(P6992:Q6992)</f>
        <v>#N/A</v>
      </c>
    </row>
    <row r="6993" customFormat="false" ht="12.75" hidden="false" customHeight="false" outlineLevel="0" collapsed="false">
      <c r="A6993" s="208" t="str">
        <f aca="false">B6993&amp;" "&amp;C6993&amp;" "&amp;D6993</f>
        <v> 0 Financial</v>
      </c>
      <c r="B6993" s="208" t="str">
        <f aca="false">IF((LEFT(N6993,2)="US"),"US","")</f>
        <v/>
      </c>
      <c r="C6993" s="208" t="n">
        <f aca="false">M6993</f>
        <v>0</v>
      </c>
      <c r="D6993" s="208" t="str">
        <f aca="false">IF(ISNUMBER(FIND("Phy",N6993))=TRUE(),"Physical","Financial")</f>
        <v>Financial</v>
      </c>
      <c r="E6993" s="208" t="e">
        <f aca="false">IF(VLOOKUP(S6993,'DD-Lookup'!$J$6:$L$50,3,FALSE())="Monthly",(YEAR(AC6993)-YEAR(AB6993))*12+MONTH(AC6993)-MONTH(AB6993)+1,(AC6993-AB6993+1))</f>
        <v>#N/A</v>
      </c>
      <c r="F6993" s="239" t="e">
        <f aca="false">E6993*SUM(P6993:Q6993)</f>
        <v>#N/A</v>
      </c>
    </row>
    <row r="6994" customFormat="false" ht="12.75" hidden="false" customHeight="false" outlineLevel="0" collapsed="false">
      <c r="A6994" s="208" t="str">
        <f aca="false">B6994&amp;" "&amp;C6994&amp;" "&amp;D6994</f>
        <v> 0 Financial</v>
      </c>
      <c r="B6994" s="208" t="str">
        <f aca="false">IF((LEFT(N6994,2)="US"),"US","")</f>
        <v/>
      </c>
      <c r="C6994" s="208" t="n">
        <f aca="false">M6994</f>
        <v>0</v>
      </c>
      <c r="D6994" s="208" t="str">
        <f aca="false">IF(ISNUMBER(FIND("Phy",N6994))=TRUE(),"Physical","Financial")</f>
        <v>Financial</v>
      </c>
      <c r="E6994" s="208" t="e">
        <f aca="false">IF(VLOOKUP(S6994,'DD-Lookup'!$J$6:$L$50,3,FALSE())="Monthly",(YEAR(AC6994)-YEAR(AB6994))*12+MONTH(AC6994)-MONTH(AB6994)+1,(AC6994-AB6994+1))</f>
        <v>#N/A</v>
      </c>
      <c r="F6994" s="239" t="e">
        <f aca="false">E6994*SUM(P6994:Q6994)</f>
        <v>#N/A</v>
      </c>
    </row>
    <row r="6995" customFormat="false" ht="12.75" hidden="false" customHeight="false" outlineLevel="0" collapsed="false">
      <c r="A6995" s="208" t="str">
        <f aca="false">B6995&amp;" "&amp;C6995&amp;" "&amp;D6995</f>
        <v> 0 Financial</v>
      </c>
      <c r="B6995" s="208" t="str">
        <f aca="false">IF((LEFT(N6995,2)="US"),"US","")</f>
        <v/>
      </c>
      <c r="C6995" s="208" t="n">
        <f aca="false">M6995</f>
        <v>0</v>
      </c>
      <c r="D6995" s="208" t="str">
        <f aca="false">IF(ISNUMBER(FIND("Phy",N6995))=TRUE(),"Physical","Financial")</f>
        <v>Financial</v>
      </c>
      <c r="E6995" s="208" t="e">
        <f aca="false">IF(VLOOKUP(S6995,'DD-Lookup'!$J$6:$L$50,3,FALSE())="Monthly",(YEAR(AC6995)-YEAR(AB6995))*12+MONTH(AC6995)-MONTH(AB6995)+1,(AC6995-AB6995+1))</f>
        <v>#N/A</v>
      </c>
      <c r="F6995" s="239" t="e">
        <f aca="false">E6995*SUM(P6995:Q6995)</f>
        <v>#N/A</v>
      </c>
    </row>
    <row r="6996" customFormat="false" ht="12.75" hidden="false" customHeight="false" outlineLevel="0" collapsed="false">
      <c r="A6996" s="208" t="str">
        <f aca="false">B6996&amp;" "&amp;C6996&amp;" "&amp;D6996</f>
        <v> 0 Financial</v>
      </c>
      <c r="B6996" s="208" t="str">
        <f aca="false">IF((LEFT(N6996,2)="US"),"US","")</f>
        <v/>
      </c>
      <c r="C6996" s="208" t="n">
        <f aca="false">M6996</f>
        <v>0</v>
      </c>
      <c r="D6996" s="208" t="str">
        <f aca="false">IF(ISNUMBER(FIND("Phy",N6996))=TRUE(),"Physical","Financial")</f>
        <v>Financial</v>
      </c>
      <c r="E6996" s="208" t="e">
        <f aca="false">IF(VLOOKUP(S6996,'DD-Lookup'!$J$6:$L$50,3,FALSE())="Monthly",(YEAR(AC6996)-YEAR(AB6996))*12+MONTH(AC6996)-MONTH(AB6996)+1,(AC6996-AB6996+1))</f>
        <v>#N/A</v>
      </c>
      <c r="F6996" s="239" t="e">
        <f aca="false">E6996*SUM(P6996:Q6996)</f>
        <v>#N/A</v>
      </c>
    </row>
    <row r="6997" customFormat="false" ht="12.75" hidden="false" customHeight="false" outlineLevel="0" collapsed="false">
      <c r="A6997" s="208" t="str">
        <f aca="false">B6997&amp;" "&amp;C6997&amp;" "&amp;D6997</f>
        <v> 0 Financial</v>
      </c>
      <c r="B6997" s="208" t="str">
        <f aca="false">IF((LEFT(N6997,2)="US"),"US","")</f>
        <v/>
      </c>
      <c r="C6997" s="208" t="n">
        <f aca="false">M6997</f>
        <v>0</v>
      </c>
      <c r="D6997" s="208" t="str">
        <f aca="false">IF(ISNUMBER(FIND("Phy",N6997))=TRUE(),"Physical","Financial")</f>
        <v>Financial</v>
      </c>
      <c r="E6997" s="208" t="e">
        <f aca="false">IF(VLOOKUP(S6997,'DD-Lookup'!$J$6:$L$50,3,FALSE())="Monthly",(YEAR(AC6997)-YEAR(AB6997))*12+MONTH(AC6997)-MONTH(AB6997)+1,(AC6997-AB6997+1))</f>
        <v>#N/A</v>
      </c>
      <c r="F6997" s="239" t="e">
        <f aca="false">E6997*SUM(P6997:Q6997)</f>
        <v>#N/A</v>
      </c>
    </row>
    <row r="6998" customFormat="false" ht="12.75" hidden="false" customHeight="false" outlineLevel="0" collapsed="false">
      <c r="A6998" s="208" t="str">
        <f aca="false">B6998&amp;" "&amp;C6998&amp;" "&amp;D6998</f>
        <v> 0 Financial</v>
      </c>
      <c r="B6998" s="208" t="str">
        <f aca="false">IF((LEFT(N6998,2)="US"),"US","")</f>
        <v/>
      </c>
      <c r="C6998" s="208" t="n">
        <f aca="false">M6998</f>
        <v>0</v>
      </c>
      <c r="D6998" s="208" t="str">
        <f aca="false">IF(ISNUMBER(FIND("Phy",N6998))=TRUE(),"Physical","Financial")</f>
        <v>Financial</v>
      </c>
      <c r="E6998" s="208" t="e">
        <f aca="false">IF(VLOOKUP(S6998,'DD-Lookup'!$J$6:$L$50,3,FALSE())="Monthly",(YEAR(AC6998)-YEAR(AB6998))*12+MONTH(AC6998)-MONTH(AB6998)+1,(AC6998-AB6998+1))</f>
        <v>#N/A</v>
      </c>
      <c r="F6998" s="239" t="e">
        <f aca="false">E6998*SUM(P6998:Q6998)</f>
        <v>#N/A</v>
      </c>
    </row>
    <row r="6999" customFormat="false" ht="12.75" hidden="false" customHeight="false" outlineLevel="0" collapsed="false">
      <c r="A6999" s="208" t="str">
        <f aca="false">B6999&amp;" "&amp;C6999&amp;" "&amp;D6999</f>
        <v> 0 Financial</v>
      </c>
      <c r="B6999" s="208" t="str">
        <f aca="false">IF((LEFT(N6999,2)="US"),"US","")</f>
        <v/>
      </c>
      <c r="C6999" s="208" t="n">
        <f aca="false">M6999</f>
        <v>0</v>
      </c>
      <c r="D6999" s="208" t="str">
        <f aca="false">IF(ISNUMBER(FIND("Phy",N6999))=TRUE(),"Physical","Financial")</f>
        <v>Financial</v>
      </c>
      <c r="E6999" s="208" t="e">
        <f aca="false">IF(VLOOKUP(S6999,'DD-Lookup'!$J$6:$L$50,3,FALSE())="Monthly",(YEAR(AC6999)-YEAR(AB6999))*12+MONTH(AC6999)-MONTH(AB6999)+1,(AC6999-AB6999+1))</f>
        <v>#N/A</v>
      </c>
      <c r="F6999" s="239" t="e">
        <f aca="false">E6999*SUM(P6999:Q6999)</f>
        <v>#N/A</v>
      </c>
    </row>
    <row r="7000" customFormat="false" ht="12.75" hidden="false" customHeight="false" outlineLevel="0" collapsed="false">
      <c r="A7000" s="208" t="str">
        <f aca="false">B7000&amp;" "&amp;C7000&amp;" "&amp;D7000</f>
        <v> 0 Financial</v>
      </c>
      <c r="B7000" s="208" t="str">
        <f aca="false">IF((LEFT(N7000,2)="US"),"US","")</f>
        <v/>
      </c>
      <c r="C7000" s="208" t="n">
        <f aca="false">M7000</f>
        <v>0</v>
      </c>
      <c r="D7000" s="208" t="str">
        <f aca="false">IF(ISNUMBER(FIND("Phy",N7000))=TRUE(),"Physical","Financial")</f>
        <v>Financial</v>
      </c>
      <c r="E7000" s="208" t="e">
        <f aca="false">IF(VLOOKUP(S7000,'DD-Lookup'!$J$6:$L$50,3,FALSE())="Monthly",(YEAR(AC7000)-YEAR(AB7000))*12+MONTH(AC7000)-MONTH(AB7000)+1,(AC7000-AB7000+1))</f>
        <v>#N/A</v>
      </c>
      <c r="F7000" s="239" t="e">
        <f aca="false">E7000*SUM(P7000:Q7000)</f>
        <v>#N/A</v>
      </c>
    </row>
    <row r="7001" customFormat="false" ht="12.75" hidden="false" customHeight="false" outlineLevel="0" collapsed="false">
      <c r="A7001" s="208" t="str">
        <f aca="false">B7001&amp;" "&amp;C7001&amp;" "&amp;D7001</f>
        <v> 0 Financial</v>
      </c>
      <c r="B7001" s="208" t="str">
        <f aca="false">IF((LEFT(N7001,2)="US"),"US","")</f>
        <v/>
      </c>
      <c r="C7001" s="208" t="n">
        <f aca="false">M7001</f>
        <v>0</v>
      </c>
      <c r="D7001" s="208" t="str">
        <f aca="false">IF(ISNUMBER(FIND("Phy",N7001))=TRUE(),"Physical","Financial")</f>
        <v>Financial</v>
      </c>
      <c r="E7001" s="208" t="e">
        <f aca="false">IF(VLOOKUP(S7001,'DD-Lookup'!$J$6:$L$50,3,FALSE())="Monthly",(YEAR(AC7001)-YEAR(AB7001))*12+MONTH(AC7001)-MONTH(AB7001)+1,(AC7001-AB7001+1))</f>
        <v>#N/A</v>
      </c>
      <c r="F7001" s="239" t="e">
        <f aca="false">E7001*SUM(P7001:Q7001)</f>
        <v>#N/A</v>
      </c>
    </row>
    <row r="7002" customFormat="false" ht="12.75" hidden="false" customHeight="false" outlineLevel="0" collapsed="false">
      <c r="A7002" s="208" t="str">
        <f aca="false">B7002&amp;" "&amp;C7002&amp;" "&amp;D7002</f>
        <v> 0 Financial</v>
      </c>
      <c r="B7002" s="208" t="str">
        <f aca="false">IF((LEFT(N7002,2)="US"),"US","")</f>
        <v/>
      </c>
      <c r="C7002" s="208" t="n">
        <f aca="false">M7002</f>
        <v>0</v>
      </c>
      <c r="D7002" s="208" t="str">
        <f aca="false">IF(ISNUMBER(FIND("Phy",N7002))=TRUE(),"Physical","Financial")</f>
        <v>Financial</v>
      </c>
      <c r="E7002" s="208" t="e">
        <f aca="false">IF(VLOOKUP(S7002,'DD-Lookup'!$J$6:$L$50,3,FALSE())="Monthly",(YEAR(AC7002)-YEAR(AB7002))*12+MONTH(AC7002)-MONTH(AB7002)+1,(AC7002-AB7002+1))</f>
        <v>#N/A</v>
      </c>
      <c r="F7002" s="239" t="e">
        <f aca="false">E7002*SUM(P7002:Q7002)</f>
        <v>#N/A</v>
      </c>
    </row>
    <row r="7003" customFormat="false" ht="12.75" hidden="false" customHeight="false" outlineLevel="0" collapsed="false">
      <c r="A7003" s="208" t="str">
        <f aca="false">B7003&amp;" "&amp;C7003&amp;" "&amp;D7003</f>
        <v> 0 Financial</v>
      </c>
      <c r="B7003" s="208" t="str">
        <f aca="false">IF((LEFT(N7003,2)="US"),"US","")</f>
        <v/>
      </c>
      <c r="C7003" s="208" t="n">
        <f aca="false">M7003</f>
        <v>0</v>
      </c>
      <c r="D7003" s="208" t="str">
        <f aca="false">IF(ISNUMBER(FIND("Phy",N7003))=TRUE(),"Physical","Financial")</f>
        <v>Financial</v>
      </c>
      <c r="E7003" s="208" t="e">
        <f aca="false">IF(VLOOKUP(S7003,'DD-Lookup'!$J$6:$L$50,3,FALSE())="Monthly",(YEAR(AC7003)-YEAR(AB7003))*12+MONTH(AC7003)-MONTH(AB7003)+1,(AC7003-AB7003+1))</f>
        <v>#N/A</v>
      </c>
      <c r="F7003" s="239" t="e">
        <f aca="false">E7003*SUM(P7003:Q7003)</f>
        <v>#N/A</v>
      </c>
    </row>
    <row r="7004" customFormat="false" ht="12.75" hidden="false" customHeight="false" outlineLevel="0" collapsed="false">
      <c r="A7004" s="208" t="str">
        <f aca="false">B7004&amp;" "&amp;C7004&amp;" "&amp;D7004</f>
        <v> 0 Financial</v>
      </c>
      <c r="B7004" s="208" t="str">
        <f aca="false">IF((LEFT(N7004,2)="US"),"US","")</f>
        <v/>
      </c>
      <c r="C7004" s="208" t="n">
        <f aca="false">M7004</f>
        <v>0</v>
      </c>
      <c r="D7004" s="208" t="str">
        <f aca="false">IF(ISNUMBER(FIND("Phy",N7004))=TRUE(),"Physical","Financial")</f>
        <v>Financial</v>
      </c>
      <c r="E7004" s="208" t="e">
        <f aca="false">IF(VLOOKUP(S7004,'DD-Lookup'!$J$6:$L$50,3,FALSE())="Monthly",(YEAR(AC7004)-YEAR(AB7004))*12+MONTH(AC7004)-MONTH(AB7004)+1,(AC7004-AB7004+1))</f>
        <v>#N/A</v>
      </c>
      <c r="F7004" s="239" t="e">
        <f aca="false">E7004*SUM(P7004:Q7004)</f>
        <v>#N/A</v>
      </c>
    </row>
    <row r="7005" customFormat="false" ht="12.75" hidden="false" customHeight="false" outlineLevel="0" collapsed="false">
      <c r="A7005" s="208" t="str">
        <f aca="false">B7005&amp;" "&amp;C7005&amp;" "&amp;D7005</f>
        <v> 0 Financial</v>
      </c>
      <c r="B7005" s="208" t="str">
        <f aca="false">IF((LEFT(N7005,2)="US"),"US","")</f>
        <v/>
      </c>
      <c r="C7005" s="208" t="n">
        <f aca="false">M7005</f>
        <v>0</v>
      </c>
      <c r="D7005" s="208" t="str">
        <f aca="false">IF(ISNUMBER(FIND("Phy",N7005))=TRUE(),"Physical","Financial")</f>
        <v>Financial</v>
      </c>
      <c r="E7005" s="208" t="e">
        <f aca="false">IF(VLOOKUP(S7005,'DD-Lookup'!$J$6:$L$50,3,FALSE())="Monthly",(YEAR(AC7005)-YEAR(AB7005))*12+MONTH(AC7005)-MONTH(AB7005)+1,(AC7005-AB7005+1))</f>
        <v>#N/A</v>
      </c>
      <c r="F7005" s="239" t="e">
        <f aca="false">E7005*SUM(P7005:Q7005)</f>
        <v>#N/A</v>
      </c>
    </row>
    <row r="7006" customFormat="false" ht="12.75" hidden="false" customHeight="false" outlineLevel="0" collapsed="false">
      <c r="A7006" s="208" t="str">
        <f aca="false">B7006&amp;" "&amp;C7006&amp;" "&amp;D7006</f>
        <v> 0 Financial</v>
      </c>
      <c r="B7006" s="208" t="str">
        <f aca="false">IF((LEFT(N7006,2)="US"),"US","")</f>
        <v/>
      </c>
      <c r="C7006" s="208" t="n">
        <f aca="false">M7006</f>
        <v>0</v>
      </c>
      <c r="D7006" s="208" t="str">
        <f aca="false">IF(ISNUMBER(FIND("Phy",N7006))=TRUE(),"Physical","Financial")</f>
        <v>Financial</v>
      </c>
      <c r="E7006" s="208" t="e">
        <f aca="false">IF(VLOOKUP(S7006,'DD-Lookup'!$J$6:$L$50,3,FALSE())="Monthly",(YEAR(AC7006)-YEAR(AB7006))*12+MONTH(AC7006)-MONTH(AB7006)+1,(AC7006-AB7006+1))</f>
        <v>#N/A</v>
      </c>
      <c r="F7006" s="239" t="e">
        <f aca="false">E7006*SUM(P7006:Q7006)</f>
        <v>#N/A</v>
      </c>
    </row>
    <row r="7007" customFormat="false" ht="12.75" hidden="false" customHeight="false" outlineLevel="0" collapsed="false">
      <c r="A7007" s="208" t="str">
        <f aca="false">B7007&amp;" "&amp;C7007&amp;" "&amp;D7007</f>
        <v> 0 Financial</v>
      </c>
      <c r="B7007" s="208" t="str">
        <f aca="false">IF((LEFT(N7007,2)="US"),"US","")</f>
        <v/>
      </c>
      <c r="C7007" s="208" t="n">
        <f aca="false">M7007</f>
        <v>0</v>
      </c>
      <c r="D7007" s="208" t="str">
        <f aca="false">IF(ISNUMBER(FIND("Phy",N7007))=TRUE(),"Physical","Financial")</f>
        <v>Financial</v>
      </c>
      <c r="E7007" s="208" t="e">
        <f aca="false">IF(VLOOKUP(S7007,'DD-Lookup'!$J$6:$L$50,3,FALSE())="Monthly",(YEAR(AC7007)-YEAR(AB7007))*12+MONTH(AC7007)-MONTH(AB7007)+1,(AC7007-AB7007+1))</f>
        <v>#N/A</v>
      </c>
      <c r="F7007" s="239" t="e">
        <f aca="false">E7007*SUM(P7007:Q7007)</f>
        <v>#N/A</v>
      </c>
    </row>
    <row r="7008" customFormat="false" ht="12.75" hidden="false" customHeight="false" outlineLevel="0" collapsed="false">
      <c r="A7008" s="208" t="str">
        <f aca="false">B7008&amp;" "&amp;C7008&amp;" "&amp;D7008</f>
        <v> 0 Financial</v>
      </c>
      <c r="B7008" s="208" t="str">
        <f aca="false">IF((LEFT(N7008,2)="US"),"US","")</f>
        <v/>
      </c>
      <c r="C7008" s="208" t="n">
        <f aca="false">M7008</f>
        <v>0</v>
      </c>
      <c r="D7008" s="208" t="str">
        <f aca="false">IF(ISNUMBER(FIND("Phy",N7008))=TRUE(),"Physical","Financial")</f>
        <v>Financial</v>
      </c>
      <c r="E7008" s="208" t="e">
        <f aca="false">IF(VLOOKUP(S7008,'DD-Lookup'!$J$6:$L$50,3,FALSE())="Monthly",(YEAR(AC7008)-YEAR(AB7008))*12+MONTH(AC7008)-MONTH(AB7008)+1,(AC7008-AB7008+1))</f>
        <v>#N/A</v>
      </c>
      <c r="F7008" s="239" t="e">
        <f aca="false">E7008*SUM(P7008:Q7008)</f>
        <v>#N/A</v>
      </c>
    </row>
    <row r="7009" customFormat="false" ht="12.75" hidden="false" customHeight="false" outlineLevel="0" collapsed="false">
      <c r="A7009" s="208" t="str">
        <f aca="false">B7009&amp;" "&amp;C7009&amp;" "&amp;D7009</f>
        <v> 0 Financial</v>
      </c>
      <c r="B7009" s="208" t="str">
        <f aca="false">IF((LEFT(N7009,2)="US"),"US","")</f>
        <v/>
      </c>
      <c r="C7009" s="208" t="n">
        <f aca="false">M7009</f>
        <v>0</v>
      </c>
      <c r="D7009" s="208" t="str">
        <f aca="false">IF(ISNUMBER(FIND("Phy",N7009))=TRUE(),"Physical","Financial")</f>
        <v>Financial</v>
      </c>
      <c r="E7009" s="208" t="e">
        <f aca="false">IF(VLOOKUP(S7009,'DD-Lookup'!$J$6:$L$50,3,FALSE())="Monthly",(YEAR(AC7009)-YEAR(AB7009))*12+MONTH(AC7009)-MONTH(AB7009)+1,(AC7009-AB7009+1))</f>
        <v>#N/A</v>
      </c>
      <c r="F7009" s="239" t="e">
        <f aca="false">E7009*SUM(P7009:Q7009)</f>
        <v>#N/A</v>
      </c>
    </row>
    <row r="7010" customFormat="false" ht="12.75" hidden="false" customHeight="false" outlineLevel="0" collapsed="false">
      <c r="A7010" s="208" t="str">
        <f aca="false">B7010&amp;" "&amp;C7010&amp;" "&amp;D7010</f>
        <v> 0 Financial</v>
      </c>
      <c r="B7010" s="208" t="str">
        <f aca="false">IF((LEFT(N7010,2)="US"),"US","")</f>
        <v/>
      </c>
      <c r="C7010" s="208" t="n">
        <f aca="false">M7010</f>
        <v>0</v>
      </c>
      <c r="D7010" s="208" t="str">
        <f aca="false">IF(ISNUMBER(FIND("Phy",N7010))=TRUE(),"Physical","Financial")</f>
        <v>Financial</v>
      </c>
      <c r="E7010" s="208" t="e">
        <f aca="false">IF(VLOOKUP(S7010,'DD-Lookup'!$J$6:$L$50,3,FALSE())="Monthly",(YEAR(AC7010)-YEAR(AB7010))*12+MONTH(AC7010)-MONTH(AB7010)+1,(AC7010-AB7010+1))</f>
        <v>#N/A</v>
      </c>
      <c r="F7010" s="239" t="e">
        <f aca="false">E7010*SUM(P7010:Q7010)</f>
        <v>#N/A</v>
      </c>
    </row>
    <row r="7011" customFormat="false" ht="12.75" hidden="false" customHeight="false" outlineLevel="0" collapsed="false">
      <c r="A7011" s="208" t="str">
        <f aca="false">B7011&amp;" "&amp;C7011&amp;" "&amp;D7011</f>
        <v> 0 Financial</v>
      </c>
      <c r="B7011" s="208" t="str">
        <f aca="false">IF((LEFT(N7011,2)="US"),"US","")</f>
        <v/>
      </c>
      <c r="C7011" s="208" t="n">
        <f aca="false">M7011</f>
        <v>0</v>
      </c>
      <c r="D7011" s="208" t="str">
        <f aca="false">IF(ISNUMBER(FIND("Phy",N7011))=TRUE(),"Physical","Financial")</f>
        <v>Financial</v>
      </c>
      <c r="E7011" s="208" t="e">
        <f aca="false">IF(VLOOKUP(S7011,'DD-Lookup'!$J$6:$L$50,3,FALSE())="Monthly",(YEAR(AC7011)-YEAR(AB7011))*12+MONTH(AC7011)-MONTH(AB7011)+1,(AC7011-AB7011+1))</f>
        <v>#N/A</v>
      </c>
      <c r="F7011" s="239" t="e">
        <f aca="false">E7011*SUM(P7011:Q7011)</f>
        <v>#N/A</v>
      </c>
    </row>
    <row r="7012" customFormat="false" ht="12.75" hidden="false" customHeight="false" outlineLevel="0" collapsed="false">
      <c r="A7012" s="208" t="str">
        <f aca="false">B7012&amp;" "&amp;C7012&amp;" "&amp;D7012</f>
        <v> 0 Financial</v>
      </c>
      <c r="B7012" s="208" t="str">
        <f aca="false">IF((LEFT(N7012,2)="US"),"US","")</f>
        <v/>
      </c>
      <c r="C7012" s="208" t="n">
        <f aca="false">M7012</f>
        <v>0</v>
      </c>
      <c r="D7012" s="208" t="str">
        <f aca="false">IF(ISNUMBER(FIND("Phy",N7012))=TRUE(),"Physical","Financial")</f>
        <v>Financial</v>
      </c>
      <c r="E7012" s="208" t="e">
        <f aca="false">IF(VLOOKUP(S7012,'DD-Lookup'!$J$6:$L$50,3,FALSE())="Monthly",(YEAR(AC7012)-YEAR(AB7012))*12+MONTH(AC7012)-MONTH(AB7012)+1,(AC7012-AB7012+1))</f>
        <v>#N/A</v>
      </c>
      <c r="F7012" s="239" t="e">
        <f aca="false">E7012*SUM(P7012:Q7012)</f>
        <v>#N/A</v>
      </c>
    </row>
    <row r="7013" customFormat="false" ht="12.75" hidden="false" customHeight="false" outlineLevel="0" collapsed="false">
      <c r="A7013" s="208" t="str">
        <f aca="false">B7013&amp;" "&amp;C7013&amp;" "&amp;D7013</f>
        <v> 0 Financial</v>
      </c>
      <c r="B7013" s="208" t="str">
        <f aca="false">IF((LEFT(N7013,2)="US"),"US","")</f>
        <v/>
      </c>
      <c r="C7013" s="208" t="n">
        <f aca="false">M7013</f>
        <v>0</v>
      </c>
      <c r="D7013" s="208" t="str">
        <f aca="false">IF(ISNUMBER(FIND("Phy",N7013))=TRUE(),"Physical","Financial")</f>
        <v>Financial</v>
      </c>
      <c r="E7013" s="208" t="e">
        <f aca="false">IF(VLOOKUP(S7013,'DD-Lookup'!$J$6:$L$50,3,FALSE())="Monthly",(YEAR(AC7013)-YEAR(AB7013))*12+MONTH(AC7013)-MONTH(AB7013)+1,(AC7013-AB7013+1))</f>
        <v>#N/A</v>
      </c>
      <c r="F7013" s="239" t="e">
        <f aca="false">E7013*SUM(P7013:Q7013)</f>
        <v>#N/A</v>
      </c>
    </row>
    <row r="7014" customFormat="false" ht="12.75" hidden="false" customHeight="false" outlineLevel="0" collapsed="false">
      <c r="A7014" s="208" t="str">
        <f aca="false">B7014&amp;" "&amp;C7014&amp;" "&amp;D7014</f>
        <v> 0 Financial</v>
      </c>
      <c r="B7014" s="208" t="str">
        <f aca="false">IF((LEFT(N7014,2)="US"),"US","")</f>
        <v/>
      </c>
      <c r="C7014" s="208" t="n">
        <f aca="false">M7014</f>
        <v>0</v>
      </c>
      <c r="D7014" s="208" t="str">
        <f aca="false">IF(ISNUMBER(FIND("Phy",N7014))=TRUE(),"Physical","Financial")</f>
        <v>Financial</v>
      </c>
      <c r="E7014" s="208" t="e">
        <f aca="false">IF(VLOOKUP(S7014,'DD-Lookup'!$J$6:$L$50,3,FALSE())="Monthly",(YEAR(AC7014)-YEAR(AB7014))*12+MONTH(AC7014)-MONTH(AB7014)+1,(AC7014-AB7014+1))</f>
        <v>#N/A</v>
      </c>
      <c r="F7014" s="239" t="e">
        <f aca="false">E7014*SUM(P7014:Q7014)</f>
        <v>#N/A</v>
      </c>
    </row>
    <row r="7015" customFormat="false" ht="12.75" hidden="false" customHeight="false" outlineLevel="0" collapsed="false">
      <c r="A7015" s="208" t="str">
        <f aca="false">B7015&amp;" "&amp;C7015&amp;" "&amp;D7015</f>
        <v> 0 Financial</v>
      </c>
      <c r="B7015" s="208" t="str">
        <f aca="false">IF((LEFT(N7015,2)="US"),"US","")</f>
        <v/>
      </c>
      <c r="C7015" s="208" t="n">
        <f aca="false">M7015</f>
        <v>0</v>
      </c>
      <c r="D7015" s="208" t="str">
        <f aca="false">IF(ISNUMBER(FIND("Phy",N7015))=TRUE(),"Physical","Financial")</f>
        <v>Financial</v>
      </c>
      <c r="E7015" s="208" t="e">
        <f aca="false">IF(VLOOKUP(S7015,'DD-Lookup'!$J$6:$L$50,3,FALSE())="Monthly",(YEAR(AC7015)-YEAR(AB7015))*12+MONTH(AC7015)-MONTH(AB7015)+1,(AC7015-AB7015+1))</f>
        <v>#N/A</v>
      </c>
      <c r="F7015" s="239" t="e">
        <f aca="false">E7015*SUM(P7015:Q7015)</f>
        <v>#N/A</v>
      </c>
    </row>
    <row r="7016" customFormat="false" ht="12.75" hidden="false" customHeight="false" outlineLevel="0" collapsed="false">
      <c r="A7016" s="208" t="str">
        <f aca="false">B7016&amp;" "&amp;C7016&amp;" "&amp;D7016</f>
        <v> 0 Financial</v>
      </c>
      <c r="B7016" s="208" t="str">
        <f aca="false">IF((LEFT(N7016,2)="US"),"US","")</f>
        <v/>
      </c>
      <c r="C7016" s="208" t="n">
        <f aca="false">M7016</f>
        <v>0</v>
      </c>
      <c r="D7016" s="208" t="str">
        <f aca="false">IF(ISNUMBER(FIND("Phy",N7016))=TRUE(),"Physical","Financial")</f>
        <v>Financial</v>
      </c>
      <c r="E7016" s="208" t="e">
        <f aca="false">IF(VLOOKUP(S7016,'DD-Lookup'!$J$6:$L$50,3,FALSE())="Monthly",(YEAR(AC7016)-YEAR(AB7016))*12+MONTH(AC7016)-MONTH(AB7016)+1,(AC7016-AB7016+1))</f>
        <v>#N/A</v>
      </c>
      <c r="F7016" s="239" t="e">
        <f aca="false">E7016*SUM(P7016:Q7016)</f>
        <v>#N/A</v>
      </c>
    </row>
    <row r="7017" customFormat="false" ht="12.75" hidden="false" customHeight="false" outlineLevel="0" collapsed="false">
      <c r="A7017" s="208" t="str">
        <f aca="false">B7017&amp;" "&amp;C7017&amp;" "&amp;D7017</f>
        <v> 0 Financial</v>
      </c>
      <c r="B7017" s="208" t="str">
        <f aca="false">IF((LEFT(N7017,2)="US"),"US","")</f>
        <v/>
      </c>
      <c r="C7017" s="208" t="n">
        <f aca="false">M7017</f>
        <v>0</v>
      </c>
      <c r="D7017" s="208" t="str">
        <f aca="false">IF(ISNUMBER(FIND("Phy",N7017))=TRUE(),"Physical","Financial")</f>
        <v>Financial</v>
      </c>
      <c r="E7017" s="208" t="e">
        <f aca="false">IF(VLOOKUP(S7017,'DD-Lookup'!$J$6:$L$50,3,FALSE())="Monthly",(YEAR(AC7017)-YEAR(AB7017))*12+MONTH(AC7017)-MONTH(AB7017)+1,(AC7017-AB7017+1))</f>
        <v>#N/A</v>
      </c>
      <c r="F7017" s="239" t="e">
        <f aca="false">E7017*SUM(P7017:Q7017)</f>
        <v>#N/A</v>
      </c>
    </row>
    <row r="7018" customFormat="false" ht="12.75" hidden="false" customHeight="false" outlineLevel="0" collapsed="false">
      <c r="A7018" s="208" t="str">
        <f aca="false">B7018&amp;" "&amp;C7018&amp;" "&amp;D7018</f>
        <v> 0 Financial</v>
      </c>
      <c r="B7018" s="208" t="str">
        <f aca="false">IF((LEFT(N7018,2)="US"),"US","")</f>
        <v/>
      </c>
      <c r="C7018" s="208" t="n">
        <f aca="false">M7018</f>
        <v>0</v>
      </c>
      <c r="D7018" s="208" t="str">
        <f aca="false">IF(ISNUMBER(FIND("Phy",N7018))=TRUE(),"Physical","Financial")</f>
        <v>Financial</v>
      </c>
      <c r="E7018" s="208" t="e">
        <f aca="false">IF(VLOOKUP(S7018,'DD-Lookup'!$J$6:$L$50,3,FALSE())="Monthly",(YEAR(AC7018)-YEAR(AB7018))*12+MONTH(AC7018)-MONTH(AB7018)+1,(AC7018-AB7018+1))</f>
        <v>#N/A</v>
      </c>
      <c r="F7018" s="239" t="e">
        <f aca="false">E7018*SUM(P7018:Q7018)</f>
        <v>#N/A</v>
      </c>
    </row>
    <row r="7019" customFormat="false" ht="12.75" hidden="false" customHeight="false" outlineLevel="0" collapsed="false">
      <c r="A7019" s="208" t="str">
        <f aca="false">B7019&amp;" "&amp;C7019&amp;" "&amp;D7019</f>
        <v> 0 Financial</v>
      </c>
      <c r="B7019" s="208" t="str">
        <f aca="false">IF((LEFT(N7019,2)="US"),"US","")</f>
        <v/>
      </c>
      <c r="C7019" s="208" t="n">
        <f aca="false">M7019</f>
        <v>0</v>
      </c>
      <c r="D7019" s="208" t="str">
        <f aca="false">IF(ISNUMBER(FIND("Phy",N7019))=TRUE(),"Physical","Financial")</f>
        <v>Financial</v>
      </c>
      <c r="E7019" s="208" t="e">
        <f aca="false">IF(VLOOKUP(S7019,'DD-Lookup'!$J$6:$L$50,3,FALSE())="Monthly",(YEAR(AC7019)-YEAR(AB7019))*12+MONTH(AC7019)-MONTH(AB7019)+1,(AC7019-AB7019+1))</f>
        <v>#N/A</v>
      </c>
      <c r="F7019" s="239" t="e">
        <f aca="false">E7019*SUM(P7019:Q7019)</f>
        <v>#N/A</v>
      </c>
    </row>
    <row r="7020" customFormat="false" ht="12.75" hidden="false" customHeight="false" outlineLevel="0" collapsed="false">
      <c r="A7020" s="208" t="str">
        <f aca="false">B7020&amp;" "&amp;C7020&amp;" "&amp;D7020</f>
        <v> 0 Financial</v>
      </c>
      <c r="B7020" s="208" t="str">
        <f aca="false">IF((LEFT(N7020,2)="US"),"US","")</f>
        <v/>
      </c>
      <c r="C7020" s="208" t="n">
        <f aca="false">M7020</f>
        <v>0</v>
      </c>
      <c r="D7020" s="208" t="str">
        <f aca="false">IF(ISNUMBER(FIND("Phy",N7020))=TRUE(),"Physical","Financial")</f>
        <v>Financial</v>
      </c>
      <c r="E7020" s="208" t="e">
        <f aca="false">IF(VLOOKUP(S7020,'DD-Lookup'!$J$6:$L$50,3,FALSE())="Monthly",(YEAR(AC7020)-YEAR(AB7020))*12+MONTH(AC7020)-MONTH(AB7020)+1,(AC7020-AB7020+1))</f>
        <v>#N/A</v>
      </c>
      <c r="F7020" s="239" t="e">
        <f aca="false">E7020*SUM(P7020:Q7020)</f>
        <v>#N/A</v>
      </c>
    </row>
    <row r="7021" customFormat="false" ht="12.75" hidden="false" customHeight="false" outlineLevel="0" collapsed="false">
      <c r="A7021" s="208" t="str">
        <f aca="false">B7021&amp;" "&amp;C7021&amp;" "&amp;D7021</f>
        <v> 0 Financial</v>
      </c>
      <c r="B7021" s="208" t="str">
        <f aca="false">IF((LEFT(N7021,2)="US"),"US","")</f>
        <v/>
      </c>
      <c r="C7021" s="208" t="n">
        <f aca="false">M7021</f>
        <v>0</v>
      </c>
      <c r="D7021" s="208" t="str">
        <f aca="false">IF(ISNUMBER(FIND("Phy",N7021))=TRUE(),"Physical","Financial")</f>
        <v>Financial</v>
      </c>
      <c r="E7021" s="208" t="e">
        <f aca="false">IF(VLOOKUP(S7021,'DD-Lookup'!$J$6:$L$50,3,FALSE())="Monthly",(YEAR(AC7021)-YEAR(AB7021))*12+MONTH(AC7021)-MONTH(AB7021)+1,(AC7021-AB7021+1))</f>
        <v>#N/A</v>
      </c>
      <c r="F7021" s="239" t="e">
        <f aca="false">E7021*SUM(P7021:Q7021)</f>
        <v>#N/A</v>
      </c>
    </row>
    <row r="7022" customFormat="false" ht="12.75" hidden="false" customHeight="false" outlineLevel="0" collapsed="false">
      <c r="A7022" s="208" t="str">
        <f aca="false">B7022&amp;" "&amp;C7022&amp;" "&amp;D7022</f>
        <v> 0 Financial</v>
      </c>
      <c r="B7022" s="208" t="str">
        <f aca="false">IF((LEFT(N7022,2)="US"),"US","")</f>
        <v/>
      </c>
      <c r="C7022" s="208" t="n">
        <f aca="false">M7022</f>
        <v>0</v>
      </c>
      <c r="D7022" s="208" t="str">
        <f aca="false">IF(ISNUMBER(FIND("Phy",N7022))=TRUE(),"Physical","Financial")</f>
        <v>Financial</v>
      </c>
      <c r="E7022" s="208" t="e">
        <f aca="false">IF(VLOOKUP(S7022,'DD-Lookup'!$J$6:$L$50,3,FALSE())="Monthly",(YEAR(AC7022)-YEAR(AB7022))*12+MONTH(AC7022)-MONTH(AB7022)+1,(AC7022-AB7022+1))</f>
        <v>#N/A</v>
      </c>
      <c r="F7022" s="239" t="e">
        <f aca="false">E7022*SUM(P7022:Q7022)</f>
        <v>#N/A</v>
      </c>
    </row>
    <row r="7023" customFormat="false" ht="12.75" hidden="false" customHeight="false" outlineLevel="0" collapsed="false">
      <c r="A7023" s="208" t="str">
        <f aca="false">B7023&amp;" "&amp;C7023&amp;" "&amp;D7023</f>
        <v> 0 Financial</v>
      </c>
      <c r="B7023" s="208" t="str">
        <f aca="false">IF((LEFT(N7023,2)="US"),"US","")</f>
        <v/>
      </c>
      <c r="C7023" s="208" t="n">
        <f aca="false">M7023</f>
        <v>0</v>
      </c>
      <c r="D7023" s="208" t="str">
        <f aca="false">IF(ISNUMBER(FIND("Phy",N7023))=TRUE(),"Physical","Financial")</f>
        <v>Financial</v>
      </c>
      <c r="E7023" s="208" t="e">
        <f aca="false">IF(VLOOKUP(S7023,'DD-Lookup'!$J$6:$L$50,3,FALSE())="Monthly",(YEAR(AC7023)-YEAR(AB7023))*12+MONTH(AC7023)-MONTH(AB7023)+1,(AC7023-AB7023+1))</f>
        <v>#N/A</v>
      </c>
      <c r="F7023" s="239" t="e">
        <f aca="false">E7023*SUM(P7023:Q7023)</f>
        <v>#N/A</v>
      </c>
    </row>
    <row r="7024" customFormat="false" ht="12.75" hidden="false" customHeight="false" outlineLevel="0" collapsed="false">
      <c r="A7024" s="208" t="str">
        <f aca="false">B7024&amp;" "&amp;C7024&amp;" "&amp;D7024</f>
        <v> 0 Financial</v>
      </c>
      <c r="B7024" s="208" t="str">
        <f aca="false">IF((LEFT(N7024,2)="US"),"US","")</f>
        <v/>
      </c>
      <c r="C7024" s="208" t="n">
        <f aca="false">M7024</f>
        <v>0</v>
      </c>
      <c r="D7024" s="208" t="str">
        <f aca="false">IF(ISNUMBER(FIND("Phy",N7024))=TRUE(),"Physical","Financial")</f>
        <v>Financial</v>
      </c>
      <c r="E7024" s="208" t="e">
        <f aca="false">IF(VLOOKUP(S7024,'DD-Lookup'!$J$6:$L$50,3,FALSE())="Monthly",(YEAR(AC7024)-YEAR(AB7024))*12+MONTH(AC7024)-MONTH(AB7024)+1,(AC7024-AB7024+1))</f>
        <v>#N/A</v>
      </c>
      <c r="F7024" s="239" t="e">
        <f aca="false">E7024*SUM(P7024:Q7024)</f>
        <v>#N/A</v>
      </c>
    </row>
    <row r="7025" customFormat="false" ht="12.75" hidden="false" customHeight="false" outlineLevel="0" collapsed="false">
      <c r="A7025" s="208" t="str">
        <f aca="false">B7025&amp;" "&amp;C7025&amp;" "&amp;D7025</f>
        <v> 0 Financial</v>
      </c>
      <c r="B7025" s="208" t="str">
        <f aca="false">IF((LEFT(N7025,2)="US"),"US","")</f>
        <v/>
      </c>
      <c r="C7025" s="208" t="n">
        <f aca="false">M7025</f>
        <v>0</v>
      </c>
      <c r="D7025" s="208" t="str">
        <f aca="false">IF(ISNUMBER(FIND("Phy",N7025))=TRUE(),"Physical","Financial")</f>
        <v>Financial</v>
      </c>
      <c r="E7025" s="208" t="e">
        <f aca="false">IF(VLOOKUP(S7025,'DD-Lookup'!$J$6:$L$50,3,FALSE())="Monthly",(YEAR(AC7025)-YEAR(AB7025))*12+MONTH(AC7025)-MONTH(AB7025)+1,(AC7025-AB7025+1))</f>
        <v>#N/A</v>
      </c>
      <c r="F7025" s="239" t="e">
        <f aca="false">E7025*SUM(P7025:Q7025)</f>
        <v>#N/A</v>
      </c>
    </row>
    <row r="7026" customFormat="false" ht="12.75" hidden="false" customHeight="false" outlineLevel="0" collapsed="false">
      <c r="A7026" s="208" t="str">
        <f aca="false">B7026&amp;" "&amp;C7026&amp;" "&amp;D7026</f>
        <v> 0 Financial</v>
      </c>
      <c r="B7026" s="208" t="str">
        <f aca="false">IF((LEFT(N7026,2)="US"),"US","")</f>
        <v/>
      </c>
      <c r="C7026" s="208" t="n">
        <f aca="false">M7026</f>
        <v>0</v>
      </c>
      <c r="D7026" s="208" t="str">
        <f aca="false">IF(ISNUMBER(FIND("Phy",N7026))=TRUE(),"Physical","Financial")</f>
        <v>Financial</v>
      </c>
      <c r="E7026" s="208" t="e">
        <f aca="false">IF(VLOOKUP(S7026,'DD-Lookup'!$J$6:$L$50,3,FALSE())="Monthly",(YEAR(AC7026)-YEAR(AB7026))*12+MONTH(AC7026)-MONTH(AB7026)+1,(AC7026-AB7026+1))</f>
        <v>#N/A</v>
      </c>
      <c r="F7026" s="239" t="e">
        <f aca="false">E7026*SUM(P7026:Q7026)</f>
        <v>#N/A</v>
      </c>
    </row>
    <row r="7027" customFormat="false" ht="12.75" hidden="false" customHeight="false" outlineLevel="0" collapsed="false">
      <c r="A7027" s="208" t="str">
        <f aca="false">B7027&amp;" "&amp;C7027&amp;" "&amp;D7027</f>
        <v> 0 Financial</v>
      </c>
      <c r="B7027" s="208" t="str">
        <f aca="false">IF((LEFT(N7027,2)="US"),"US","")</f>
        <v/>
      </c>
      <c r="C7027" s="208" t="n">
        <f aca="false">M7027</f>
        <v>0</v>
      </c>
      <c r="D7027" s="208" t="str">
        <f aca="false">IF(ISNUMBER(FIND("Phy",N7027))=TRUE(),"Physical","Financial")</f>
        <v>Financial</v>
      </c>
      <c r="E7027" s="208" t="e">
        <f aca="false">IF(VLOOKUP(S7027,'DD-Lookup'!$J$6:$L$50,3,FALSE())="Monthly",(YEAR(AC7027)-YEAR(AB7027))*12+MONTH(AC7027)-MONTH(AB7027)+1,(AC7027-AB7027+1))</f>
        <v>#N/A</v>
      </c>
      <c r="F7027" s="239" t="e">
        <f aca="false">E7027*SUM(P7027:Q7027)</f>
        <v>#N/A</v>
      </c>
    </row>
    <row r="7028" customFormat="false" ht="12.75" hidden="false" customHeight="false" outlineLevel="0" collapsed="false">
      <c r="A7028" s="208" t="str">
        <f aca="false">B7028&amp;" "&amp;C7028&amp;" "&amp;D7028</f>
        <v> 0 Financial</v>
      </c>
      <c r="B7028" s="208" t="str">
        <f aca="false">IF((LEFT(N7028,2)="US"),"US","")</f>
        <v/>
      </c>
      <c r="C7028" s="208" t="n">
        <f aca="false">M7028</f>
        <v>0</v>
      </c>
      <c r="D7028" s="208" t="str">
        <f aca="false">IF(ISNUMBER(FIND("Phy",N7028))=TRUE(),"Physical","Financial")</f>
        <v>Financial</v>
      </c>
      <c r="E7028" s="208" t="e">
        <f aca="false">IF(VLOOKUP(S7028,'DD-Lookup'!$J$6:$L$50,3,FALSE())="Monthly",(YEAR(AC7028)-YEAR(AB7028))*12+MONTH(AC7028)-MONTH(AB7028)+1,(AC7028-AB7028+1))</f>
        <v>#N/A</v>
      </c>
      <c r="F7028" s="239" t="e">
        <f aca="false">E7028*SUM(P7028:Q7028)</f>
        <v>#N/A</v>
      </c>
    </row>
    <row r="7029" customFormat="false" ht="12.75" hidden="false" customHeight="false" outlineLevel="0" collapsed="false">
      <c r="A7029" s="208" t="str">
        <f aca="false">B7029&amp;" "&amp;C7029&amp;" "&amp;D7029</f>
        <v> 0 Financial</v>
      </c>
      <c r="B7029" s="208" t="str">
        <f aca="false">IF((LEFT(N7029,2)="US"),"US","")</f>
        <v/>
      </c>
      <c r="C7029" s="208" t="n">
        <f aca="false">M7029</f>
        <v>0</v>
      </c>
      <c r="D7029" s="208" t="str">
        <f aca="false">IF(ISNUMBER(FIND("Phy",N7029))=TRUE(),"Physical","Financial")</f>
        <v>Financial</v>
      </c>
      <c r="E7029" s="208" t="e">
        <f aca="false">IF(VLOOKUP(S7029,'DD-Lookup'!$J$6:$L$50,3,FALSE())="Monthly",(YEAR(AC7029)-YEAR(AB7029))*12+MONTH(AC7029)-MONTH(AB7029)+1,(AC7029-AB7029+1))</f>
        <v>#N/A</v>
      </c>
      <c r="F7029" s="239" t="e">
        <f aca="false">E7029*SUM(P7029:Q7029)</f>
        <v>#N/A</v>
      </c>
    </row>
    <row r="7030" customFormat="false" ht="12.75" hidden="false" customHeight="false" outlineLevel="0" collapsed="false">
      <c r="A7030" s="208" t="str">
        <f aca="false">B7030&amp;" "&amp;C7030&amp;" "&amp;D7030</f>
        <v> 0 Financial</v>
      </c>
      <c r="B7030" s="208" t="str">
        <f aca="false">IF((LEFT(N7030,2)="US"),"US","")</f>
        <v/>
      </c>
      <c r="C7030" s="208" t="n">
        <f aca="false">M7030</f>
        <v>0</v>
      </c>
      <c r="D7030" s="208" t="str">
        <f aca="false">IF(ISNUMBER(FIND("Phy",N7030))=TRUE(),"Physical","Financial")</f>
        <v>Financial</v>
      </c>
      <c r="E7030" s="208" t="e">
        <f aca="false">IF(VLOOKUP(S7030,'DD-Lookup'!$J$6:$L$50,3,FALSE())="Monthly",(YEAR(AC7030)-YEAR(AB7030))*12+MONTH(AC7030)-MONTH(AB7030)+1,(AC7030-AB7030+1))</f>
        <v>#N/A</v>
      </c>
      <c r="F7030" s="239" t="e">
        <f aca="false">E7030*SUM(P7030:Q7030)</f>
        <v>#N/A</v>
      </c>
    </row>
    <row r="7031" customFormat="false" ht="12.75" hidden="false" customHeight="false" outlineLevel="0" collapsed="false">
      <c r="A7031" s="208" t="str">
        <f aca="false">B7031&amp;" "&amp;C7031&amp;" "&amp;D7031</f>
        <v> 0 Financial</v>
      </c>
      <c r="B7031" s="208" t="str">
        <f aca="false">IF((LEFT(N7031,2)="US"),"US","")</f>
        <v/>
      </c>
      <c r="C7031" s="208" t="n">
        <f aca="false">M7031</f>
        <v>0</v>
      </c>
      <c r="D7031" s="208" t="str">
        <f aca="false">IF(ISNUMBER(FIND("Phy",N7031))=TRUE(),"Physical","Financial")</f>
        <v>Financial</v>
      </c>
      <c r="E7031" s="208" t="e">
        <f aca="false">IF(VLOOKUP(S7031,'DD-Lookup'!$J$6:$L$50,3,FALSE())="Monthly",(YEAR(AC7031)-YEAR(AB7031))*12+MONTH(AC7031)-MONTH(AB7031)+1,(AC7031-AB7031+1))</f>
        <v>#N/A</v>
      </c>
      <c r="F7031" s="239" t="e">
        <f aca="false">E7031*SUM(P7031:Q7031)</f>
        <v>#N/A</v>
      </c>
    </row>
    <row r="7032" customFormat="false" ht="12.75" hidden="false" customHeight="false" outlineLevel="0" collapsed="false">
      <c r="A7032" s="208" t="str">
        <f aca="false">B7032&amp;" "&amp;C7032&amp;" "&amp;D7032</f>
        <v> 0 Financial</v>
      </c>
      <c r="B7032" s="208" t="str">
        <f aca="false">IF((LEFT(N7032,2)="US"),"US","")</f>
        <v/>
      </c>
      <c r="C7032" s="208" t="n">
        <f aca="false">M7032</f>
        <v>0</v>
      </c>
      <c r="D7032" s="208" t="str">
        <f aca="false">IF(ISNUMBER(FIND("Phy",N7032))=TRUE(),"Physical","Financial")</f>
        <v>Financial</v>
      </c>
      <c r="E7032" s="208" t="e">
        <f aca="false">IF(VLOOKUP(S7032,'DD-Lookup'!$J$6:$L$50,3,FALSE())="Monthly",(YEAR(AC7032)-YEAR(AB7032))*12+MONTH(AC7032)-MONTH(AB7032)+1,(AC7032-AB7032+1))</f>
        <v>#N/A</v>
      </c>
      <c r="F7032" s="239" t="e">
        <f aca="false">E7032*SUM(P7032:Q7032)</f>
        <v>#N/A</v>
      </c>
    </row>
    <row r="7033" customFormat="false" ht="12.75" hidden="false" customHeight="false" outlineLevel="0" collapsed="false">
      <c r="A7033" s="208" t="str">
        <f aca="false">B7033&amp;" "&amp;C7033&amp;" "&amp;D7033</f>
        <v> 0 Financial</v>
      </c>
      <c r="B7033" s="208" t="str">
        <f aca="false">IF((LEFT(N7033,2)="US"),"US","")</f>
        <v/>
      </c>
      <c r="C7033" s="208" t="n">
        <f aca="false">M7033</f>
        <v>0</v>
      </c>
      <c r="D7033" s="208" t="str">
        <f aca="false">IF(ISNUMBER(FIND("Phy",N7033))=TRUE(),"Physical","Financial")</f>
        <v>Financial</v>
      </c>
      <c r="E7033" s="208" t="e">
        <f aca="false">IF(VLOOKUP(S7033,'DD-Lookup'!$J$6:$L$50,3,FALSE())="Monthly",(YEAR(AC7033)-YEAR(AB7033))*12+MONTH(AC7033)-MONTH(AB7033)+1,(AC7033-AB7033+1))</f>
        <v>#N/A</v>
      </c>
      <c r="F7033" s="239" t="e">
        <f aca="false">E7033*SUM(P7033:Q7033)</f>
        <v>#N/A</v>
      </c>
    </row>
    <row r="7034" customFormat="false" ht="12.75" hidden="false" customHeight="false" outlineLevel="0" collapsed="false">
      <c r="A7034" s="208" t="str">
        <f aca="false">B7034&amp;" "&amp;C7034&amp;" "&amp;D7034</f>
        <v> 0 Financial</v>
      </c>
      <c r="B7034" s="208" t="str">
        <f aca="false">IF((LEFT(N7034,2)="US"),"US","")</f>
        <v/>
      </c>
      <c r="C7034" s="208" t="n">
        <f aca="false">M7034</f>
        <v>0</v>
      </c>
      <c r="D7034" s="208" t="str">
        <f aca="false">IF(ISNUMBER(FIND("Phy",N7034))=TRUE(),"Physical","Financial")</f>
        <v>Financial</v>
      </c>
      <c r="E7034" s="208" t="e">
        <f aca="false">IF(VLOOKUP(S7034,'DD-Lookup'!$J$6:$L$50,3,FALSE())="Monthly",(YEAR(AC7034)-YEAR(AB7034))*12+MONTH(AC7034)-MONTH(AB7034)+1,(AC7034-AB7034+1))</f>
        <v>#N/A</v>
      </c>
      <c r="F7034" s="239" t="e">
        <f aca="false">E7034*SUM(P7034:Q7034)</f>
        <v>#N/A</v>
      </c>
    </row>
    <row r="7035" customFormat="false" ht="12.75" hidden="false" customHeight="false" outlineLevel="0" collapsed="false">
      <c r="A7035" s="208" t="str">
        <f aca="false">B7035&amp;" "&amp;C7035&amp;" "&amp;D7035</f>
        <v> 0 Financial</v>
      </c>
      <c r="B7035" s="208" t="str">
        <f aca="false">IF((LEFT(N7035,2)="US"),"US","")</f>
        <v/>
      </c>
      <c r="C7035" s="208" t="n">
        <f aca="false">M7035</f>
        <v>0</v>
      </c>
      <c r="D7035" s="208" t="str">
        <f aca="false">IF(ISNUMBER(FIND("Phy",N7035))=TRUE(),"Physical","Financial")</f>
        <v>Financial</v>
      </c>
      <c r="E7035" s="208" t="e">
        <f aca="false">IF(VLOOKUP(S7035,'DD-Lookup'!$J$6:$L$50,3,FALSE())="Monthly",(YEAR(AC7035)-YEAR(AB7035))*12+MONTH(AC7035)-MONTH(AB7035)+1,(AC7035-AB7035+1))</f>
        <v>#N/A</v>
      </c>
      <c r="F7035" s="239" t="e">
        <f aca="false">E7035*SUM(P7035:Q7035)</f>
        <v>#N/A</v>
      </c>
    </row>
    <row r="7036" customFormat="false" ht="12.75" hidden="false" customHeight="false" outlineLevel="0" collapsed="false">
      <c r="A7036" s="208" t="str">
        <f aca="false">B7036&amp;" "&amp;C7036&amp;" "&amp;D7036</f>
        <v> 0 Financial</v>
      </c>
      <c r="B7036" s="208" t="str">
        <f aca="false">IF((LEFT(N7036,2)="US"),"US","")</f>
        <v/>
      </c>
      <c r="C7036" s="208" t="n">
        <f aca="false">M7036</f>
        <v>0</v>
      </c>
      <c r="D7036" s="208" t="str">
        <f aca="false">IF(ISNUMBER(FIND("Phy",N7036))=TRUE(),"Physical","Financial")</f>
        <v>Financial</v>
      </c>
      <c r="E7036" s="208" t="e">
        <f aca="false">IF(VLOOKUP(S7036,'DD-Lookup'!$J$6:$L$50,3,FALSE())="Monthly",(YEAR(AC7036)-YEAR(AB7036))*12+MONTH(AC7036)-MONTH(AB7036)+1,(AC7036-AB7036+1))</f>
        <v>#N/A</v>
      </c>
      <c r="F7036" s="239" t="e">
        <f aca="false">E7036*SUM(P7036:Q7036)</f>
        <v>#N/A</v>
      </c>
    </row>
    <row r="7037" customFormat="false" ht="12.75" hidden="false" customHeight="false" outlineLevel="0" collapsed="false">
      <c r="A7037" s="208" t="str">
        <f aca="false">B7037&amp;" "&amp;C7037&amp;" "&amp;D7037</f>
        <v> 0 Financial</v>
      </c>
      <c r="B7037" s="208" t="str">
        <f aca="false">IF((LEFT(N7037,2)="US"),"US","")</f>
        <v/>
      </c>
      <c r="C7037" s="208" t="n">
        <f aca="false">M7037</f>
        <v>0</v>
      </c>
      <c r="D7037" s="208" t="str">
        <f aca="false">IF(ISNUMBER(FIND("Phy",N7037))=TRUE(),"Physical","Financial")</f>
        <v>Financial</v>
      </c>
      <c r="E7037" s="208" t="e">
        <f aca="false">IF(VLOOKUP(S7037,'DD-Lookup'!$J$6:$L$50,3,FALSE())="Monthly",(YEAR(AC7037)-YEAR(AB7037))*12+MONTH(AC7037)-MONTH(AB7037)+1,(AC7037-AB7037+1))</f>
        <v>#N/A</v>
      </c>
      <c r="F7037" s="239" t="e">
        <f aca="false">E7037*SUM(P7037:Q7037)</f>
        <v>#N/A</v>
      </c>
    </row>
    <row r="7038" customFormat="false" ht="12.75" hidden="false" customHeight="false" outlineLevel="0" collapsed="false">
      <c r="A7038" s="208" t="str">
        <f aca="false">B7038&amp;" "&amp;C7038&amp;" "&amp;D7038</f>
        <v> 0 Financial</v>
      </c>
      <c r="B7038" s="208" t="str">
        <f aca="false">IF((LEFT(N7038,2)="US"),"US","")</f>
        <v/>
      </c>
      <c r="C7038" s="208" t="n">
        <f aca="false">M7038</f>
        <v>0</v>
      </c>
      <c r="D7038" s="208" t="str">
        <f aca="false">IF(ISNUMBER(FIND("Phy",N7038))=TRUE(),"Physical","Financial")</f>
        <v>Financial</v>
      </c>
      <c r="E7038" s="208" t="e">
        <f aca="false">IF(VLOOKUP(S7038,'DD-Lookup'!$J$6:$L$50,3,FALSE())="Monthly",(YEAR(AC7038)-YEAR(AB7038))*12+MONTH(AC7038)-MONTH(AB7038)+1,(AC7038-AB7038+1))</f>
        <v>#N/A</v>
      </c>
      <c r="F7038" s="239" t="e">
        <f aca="false">E7038*SUM(P7038:Q7038)</f>
        <v>#N/A</v>
      </c>
    </row>
    <row r="7039" customFormat="false" ht="12.75" hidden="false" customHeight="false" outlineLevel="0" collapsed="false">
      <c r="A7039" s="208" t="str">
        <f aca="false">B7039&amp;" "&amp;C7039&amp;" "&amp;D7039</f>
        <v> 0 Financial</v>
      </c>
      <c r="B7039" s="208" t="str">
        <f aca="false">IF((LEFT(N7039,2)="US"),"US","")</f>
        <v/>
      </c>
      <c r="C7039" s="208" t="n">
        <f aca="false">M7039</f>
        <v>0</v>
      </c>
      <c r="D7039" s="208" t="str">
        <f aca="false">IF(ISNUMBER(FIND("Phy",N7039))=TRUE(),"Physical","Financial")</f>
        <v>Financial</v>
      </c>
      <c r="E7039" s="208" t="e">
        <f aca="false">IF(VLOOKUP(S7039,'DD-Lookup'!$J$6:$L$50,3,FALSE())="Monthly",(YEAR(AC7039)-YEAR(AB7039))*12+MONTH(AC7039)-MONTH(AB7039)+1,(AC7039-AB7039+1))</f>
        <v>#N/A</v>
      </c>
      <c r="F7039" s="239" t="e">
        <f aca="false">E7039*SUM(P7039:Q7039)</f>
        <v>#N/A</v>
      </c>
    </row>
    <row r="7040" customFormat="false" ht="12.75" hidden="false" customHeight="false" outlineLevel="0" collapsed="false">
      <c r="A7040" s="208" t="str">
        <f aca="false">B7040&amp;" "&amp;C7040&amp;" "&amp;D7040</f>
        <v> 0 Financial</v>
      </c>
      <c r="B7040" s="208" t="str">
        <f aca="false">IF((LEFT(N7040,2)="US"),"US","")</f>
        <v/>
      </c>
      <c r="C7040" s="208" t="n">
        <f aca="false">M7040</f>
        <v>0</v>
      </c>
      <c r="D7040" s="208" t="str">
        <f aca="false">IF(ISNUMBER(FIND("Phy",N7040))=TRUE(),"Physical","Financial")</f>
        <v>Financial</v>
      </c>
      <c r="E7040" s="208" t="e">
        <f aca="false">IF(VLOOKUP(S7040,'DD-Lookup'!$J$6:$L$50,3,FALSE())="Monthly",(YEAR(AC7040)-YEAR(AB7040))*12+MONTH(AC7040)-MONTH(AB7040)+1,(AC7040-AB7040+1))</f>
        <v>#N/A</v>
      </c>
      <c r="F7040" s="239" t="e">
        <f aca="false">E7040*SUM(P7040:Q7040)</f>
        <v>#N/A</v>
      </c>
    </row>
    <row r="7041" customFormat="false" ht="12.75" hidden="false" customHeight="false" outlineLevel="0" collapsed="false">
      <c r="A7041" s="208" t="str">
        <f aca="false">B7041&amp;" "&amp;C7041&amp;" "&amp;D7041</f>
        <v> 0 Financial</v>
      </c>
      <c r="B7041" s="208" t="str">
        <f aca="false">IF((LEFT(N7041,2)="US"),"US","")</f>
        <v/>
      </c>
      <c r="C7041" s="208" t="n">
        <f aca="false">M7041</f>
        <v>0</v>
      </c>
      <c r="D7041" s="208" t="str">
        <f aca="false">IF(ISNUMBER(FIND("Phy",N7041))=TRUE(),"Physical","Financial")</f>
        <v>Financial</v>
      </c>
      <c r="E7041" s="208" t="e">
        <f aca="false">IF(VLOOKUP(S7041,'DD-Lookup'!$J$6:$L$50,3,FALSE())="Monthly",(YEAR(AC7041)-YEAR(AB7041))*12+MONTH(AC7041)-MONTH(AB7041)+1,(AC7041-AB7041+1))</f>
        <v>#N/A</v>
      </c>
      <c r="F7041" s="239" t="e">
        <f aca="false">E7041*SUM(P7041:Q7041)</f>
        <v>#N/A</v>
      </c>
    </row>
    <row r="7042" customFormat="false" ht="12.75" hidden="false" customHeight="false" outlineLevel="0" collapsed="false">
      <c r="A7042" s="208" t="str">
        <f aca="false">B7042&amp;" "&amp;C7042&amp;" "&amp;D7042</f>
        <v> 0 Financial</v>
      </c>
      <c r="B7042" s="208" t="str">
        <f aca="false">IF((LEFT(N7042,2)="US"),"US","")</f>
        <v/>
      </c>
      <c r="C7042" s="208" t="n">
        <f aca="false">M7042</f>
        <v>0</v>
      </c>
      <c r="D7042" s="208" t="str">
        <f aca="false">IF(ISNUMBER(FIND("Phy",N7042))=TRUE(),"Physical","Financial")</f>
        <v>Financial</v>
      </c>
      <c r="E7042" s="208" t="e">
        <f aca="false">IF(VLOOKUP(S7042,'DD-Lookup'!$J$6:$L$50,3,FALSE())="Monthly",(YEAR(AC7042)-YEAR(AB7042))*12+MONTH(AC7042)-MONTH(AB7042)+1,(AC7042-AB7042+1))</f>
        <v>#N/A</v>
      </c>
      <c r="F7042" s="239" t="e">
        <f aca="false">E7042*SUM(P7042:Q7042)</f>
        <v>#N/A</v>
      </c>
    </row>
    <row r="7043" customFormat="false" ht="12.75" hidden="false" customHeight="false" outlineLevel="0" collapsed="false">
      <c r="A7043" s="208" t="str">
        <f aca="false">B7043&amp;" "&amp;C7043&amp;" "&amp;D7043</f>
        <v> 0 Financial</v>
      </c>
      <c r="B7043" s="208" t="str">
        <f aca="false">IF((LEFT(N7043,2)="US"),"US","")</f>
        <v/>
      </c>
      <c r="C7043" s="208" t="n">
        <f aca="false">M7043</f>
        <v>0</v>
      </c>
      <c r="D7043" s="208" t="str">
        <f aca="false">IF(ISNUMBER(FIND("Phy",N7043))=TRUE(),"Physical","Financial")</f>
        <v>Financial</v>
      </c>
      <c r="E7043" s="208" t="e">
        <f aca="false">IF(VLOOKUP(S7043,'DD-Lookup'!$J$6:$L$50,3,FALSE())="Monthly",(YEAR(AC7043)-YEAR(AB7043))*12+MONTH(AC7043)-MONTH(AB7043)+1,(AC7043-AB7043+1))</f>
        <v>#N/A</v>
      </c>
      <c r="F7043" s="239" t="e">
        <f aca="false">E7043*SUM(P7043:Q7043)</f>
        <v>#N/A</v>
      </c>
    </row>
    <row r="7044" customFormat="false" ht="12.75" hidden="false" customHeight="false" outlineLevel="0" collapsed="false">
      <c r="A7044" s="208" t="str">
        <f aca="false">B7044&amp;" "&amp;C7044&amp;" "&amp;D7044</f>
        <v> 0 Financial</v>
      </c>
      <c r="B7044" s="208" t="str">
        <f aca="false">IF((LEFT(N7044,2)="US"),"US","")</f>
        <v/>
      </c>
      <c r="C7044" s="208" t="n">
        <f aca="false">M7044</f>
        <v>0</v>
      </c>
      <c r="D7044" s="208" t="str">
        <f aca="false">IF(ISNUMBER(FIND("Phy",N7044))=TRUE(),"Physical","Financial")</f>
        <v>Financial</v>
      </c>
      <c r="E7044" s="208" t="e">
        <f aca="false">IF(VLOOKUP(S7044,'DD-Lookup'!$J$6:$L$50,3,FALSE())="Monthly",(YEAR(AC7044)-YEAR(AB7044))*12+MONTH(AC7044)-MONTH(AB7044)+1,(AC7044-AB7044+1))</f>
        <v>#N/A</v>
      </c>
      <c r="F7044" s="239" t="e">
        <f aca="false">E7044*SUM(P7044:Q7044)</f>
        <v>#N/A</v>
      </c>
    </row>
    <row r="7045" customFormat="false" ht="12.75" hidden="false" customHeight="false" outlineLevel="0" collapsed="false">
      <c r="A7045" s="208" t="str">
        <f aca="false">B7045&amp;" "&amp;C7045&amp;" "&amp;D7045</f>
        <v> 0 Financial</v>
      </c>
      <c r="B7045" s="208" t="str">
        <f aca="false">IF((LEFT(N7045,2)="US"),"US","")</f>
        <v/>
      </c>
      <c r="C7045" s="208" t="n">
        <f aca="false">M7045</f>
        <v>0</v>
      </c>
      <c r="D7045" s="208" t="str">
        <f aca="false">IF(ISNUMBER(FIND("Phy",N7045))=TRUE(),"Physical","Financial")</f>
        <v>Financial</v>
      </c>
      <c r="E7045" s="208" t="e">
        <f aca="false">IF(VLOOKUP(S7045,'DD-Lookup'!$J$6:$L$50,3,FALSE())="Monthly",(YEAR(AC7045)-YEAR(AB7045))*12+MONTH(AC7045)-MONTH(AB7045)+1,(AC7045-AB7045+1))</f>
        <v>#N/A</v>
      </c>
      <c r="F7045" s="239" t="e">
        <f aca="false">E7045*SUM(P7045:Q7045)</f>
        <v>#N/A</v>
      </c>
    </row>
    <row r="7046" customFormat="false" ht="12.75" hidden="false" customHeight="false" outlineLevel="0" collapsed="false">
      <c r="A7046" s="208" t="str">
        <f aca="false">B7046&amp;" "&amp;C7046&amp;" "&amp;D7046</f>
        <v> 0 Financial</v>
      </c>
      <c r="B7046" s="208" t="str">
        <f aca="false">IF((LEFT(N7046,2)="US"),"US","")</f>
        <v/>
      </c>
      <c r="C7046" s="208" t="n">
        <f aca="false">M7046</f>
        <v>0</v>
      </c>
      <c r="D7046" s="208" t="str">
        <f aca="false">IF(ISNUMBER(FIND("Phy",N7046))=TRUE(),"Physical","Financial")</f>
        <v>Financial</v>
      </c>
      <c r="E7046" s="208" t="e">
        <f aca="false">IF(VLOOKUP(S7046,'DD-Lookup'!$J$6:$L$50,3,FALSE())="Monthly",(YEAR(AC7046)-YEAR(AB7046))*12+MONTH(AC7046)-MONTH(AB7046)+1,(AC7046-AB7046+1))</f>
        <v>#N/A</v>
      </c>
      <c r="F7046" s="239" t="e">
        <f aca="false">E7046*SUM(P7046:Q7046)</f>
        <v>#N/A</v>
      </c>
    </row>
    <row r="7047" customFormat="false" ht="12.75" hidden="false" customHeight="false" outlineLevel="0" collapsed="false">
      <c r="A7047" s="208" t="str">
        <f aca="false">B7047&amp;" "&amp;C7047&amp;" "&amp;D7047</f>
        <v> 0 Financial</v>
      </c>
      <c r="B7047" s="208" t="str">
        <f aca="false">IF((LEFT(N7047,2)="US"),"US","")</f>
        <v/>
      </c>
      <c r="C7047" s="208" t="n">
        <f aca="false">M7047</f>
        <v>0</v>
      </c>
      <c r="D7047" s="208" t="str">
        <f aca="false">IF(ISNUMBER(FIND("Phy",N7047))=TRUE(),"Physical","Financial")</f>
        <v>Financial</v>
      </c>
      <c r="E7047" s="208" t="e">
        <f aca="false">IF(VLOOKUP(S7047,'DD-Lookup'!$J$6:$L$50,3,FALSE())="Monthly",(YEAR(AC7047)-YEAR(AB7047))*12+MONTH(AC7047)-MONTH(AB7047)+1,(AC7047-AB7047+1))</f>
        <v>#N/A</v>
      </c>
      <c r="F7047" s="239" t="e">
        <f aca="false">E7047*SUM(P7047:Q7047)</f>
        <v>#N/A</v>
      </c>
    </row>
    <row r="7048" customFormat="false" ht="12.75" hidden="false" customHeight="false" outlineLevel="0" collapsed="false">
      <c r="A7048" s="208" t="str">
        <f aca="false">B7048&amp;" "&amp;C7048&amp;" "&amp;D7048</f>
        <v> 0 Financial</v>
      </c>
      <c r="B7048" s="208" t="str">
        <f aca="false">IF((LEFT(N7048,2)="US"),"US","")</f>
        <v/>
      </c>
      <c r="C7048" s="208" t="n">
        <f aca="false">M7048</f>
        <v>0</v>
      </c>
      <c r="D7048" s="208" t="str">
        <f aca="false">IF(ISNUMBER(FIND("Phy",N7048))=TRUE(),"Physical","Financial")</f>
        <v>Financial</v>
      </c>
      <c r="E7048" s="208" t="e">
        <f aca="false">IF(VLOOKUP(S7048,'DD-Lookup'!$J$6:$L$50,3,FALSE())="Monthly",(YEAR(AC7048)-YEAR(AB7048))*12+MONTH(AC7048)-MONTH(AB7048)+1,(AC7048-AB7048+1))</f>
        <v>#N/A</v>
      </c>
      <c r="F7048" s="239" t="e">
        <f aca="false">E7048*SUM(P7048:Q7048)</f>
        <v>#N/A</v>
      </c>
    </row>
    <row r="7049" customFormat="false" ht="12.75" hidden="false" customHeight="false" outlineLevel="0" collapsed="false">
      <c r="A7049" s="208" t="str">
        <f aca="false">B7049&amp;" "&amp;C7049&amp;" "&amp;D7049</f>
        <v> 0 Financial</v>
      </c>
      <c r="B7049" s="208" t="str">
        <f aca="false">IF((LEFT(N7049,2)="US"),"US","")</f>
        <v/>
      </c>
      <c r="C7049" s="208" t="n">
        <f aca="false">M7049</f>
        <v>0</v>
      </c>
      <c r="D7049" s="208" t="str">
        <f aca="false">IF(ISNUMBER(FIND("Phy",N7049))=TRUE(),"Physical","Financial")</f>
        <v>Financial</v>
      </c>
      <c r="E7049" s="208" t="e">
        <f aca="false">IF(VLOOKUP(S7049,'DD-Lookup'!$J$6:$L$50,3,FALSE())="Monthly",(YEAR(AC7049)-YEAR(AB7049))*12+MONTH(AC7049)-MONTH(AB7049)+1,(AC7049-AB7049+1))</f>
        <v>#N/A</v>
      </c>
      <c r="F7049" s="239" t="e">
        <f aca="false">E7049*SUM(P7049:Q7049)</f>
        <v>#N/A</v>
      </c>
    </row>
    <row r="7050" customFormat="false" ht="12.75" hidden="false" customHeight="false" outlineLevel="0" collapsed="false">
      <c r="A7050" s="208" t="str">
        <f aca="false">B7050&amp;" "&amp;C7050&amp;" "&amp;D7050</f>
        <v> 0 Financial</v>
      </c>
      <c r="B7050" s="208" t="str">
        <f aca="false">IF((LEFT(N7050,2)="US"),"US","")</f>
        <v/>
      </c>
      <c r="C7050" s="208" t="n">
        <f aca="false">M7050</f>
        <v>0</v>
      </c>
      <c r="D7050" s="208" t="str">
        <f aca="false">IF(ISNUMBER(FIND("Phy",N7050))=TRUE(),"Physical","Financial")</f>
        <v>Financial</v>
      </c>
      <c r="E7050" s="208" t="e">
        <f aca="false">IF(VLOOKUP(S7050,'DD-Lookup'!$J$6:$L$50,3,FALSE())="Monthly",(YEAR(AC7050)-YEAR(AB7050))*12+MONTH(AC7050)-MONTH(AB7050)+1,(AC7050-AB7050+1))</f>
        <v>#N/A</v>
      </c>
      <c r="F7050" s="239" t="e">
        <f aca="false">E7050*SUM(P7050:Q7050)</f>
        <v>#N/A</v>
      </c>
    </row>
    <row r="7051" customFormat="false" ht="12.75" hidden="false" customHeight="false" outlineLevel="0" collapsed="false">
      <c r="A7051" s="208" t="str">
        <f aca="false">B7051&amp;" "&amp;C7051&amp;" "&amp;D7051</f>
        <v> 0 Financial</v>
      </c>
      <c r="B7051" s="208" t="str">
        <f aca="false">IF((LEFT(N7051,2)="US"),"US","")</f>
        <v/>
      </c>
      <c r="C7051" s="208" t="n">
        <f aca="false">M7051</f>
        <v>0</v>
      </c>
      <c r="D7051" s="208" t="str">
        <f aca="false">IF(ISNUMBER(FIND("Phy",N7051))=TRUE(),"Physical","Financial")</f>
        <v>Financial</v>
      </c>
      <c r="E7051" s="208" t="e">
        <f aca="false">IF(VLOOKUP(S7051,'DD-Lookup'!$J$6:$L$50,3,FALSE())="Monthly",(YEAR(AC7051)-YEAR(AB7051))*12+MONTH(AC7051)-MONTH(AB7051)+1,(AC7051-AB7051+1))</f>
        <v>#N/A</v>
      </c>
      <c r="F7051" s="239" t="e">
        <f aca="false">E7051*SUM(P7051:Q7051)</f>
        <v>#N/A</v>
      </c>
    </row>
    <row r="7052" customFormat="false" ht="12.75" hidden="false" customHeight="false" outlineLevel="0" collapsed="false">
      <c r="A7052" s="208" t="str">
        <f aca="false">B7052&amp;" "&amp;C7052&amp;" "&amp;D7052</f>
        <v> 0 Financial</v>
      </c>
      <c r="B7052" s="208" t="str">
        <f aca="false">IF((LEFT(N7052,2)="US"),"US","")</f>
        <v/>
      </c>
      <c r="C7052" s="208" t="n">
        <f aca="false">M7052</f>
        <v>0</v>
      </c>
      <c r="D7052" s="208" t="str">
        <f aca="false">IF(ISNUMBER(FIND("Phy",N7052))=TRUE(),"Physical","Financial")</f>
        <v>Financial</v>
      </c>
      <c r="E7052" s="208" t="e">
        <f aca="false">IF(VLOOKUP(S7052,'DD-Lookup'!$J$6:$L$50,3,FALSE())="Monthly",(YEAR(AC7052)-YEAR(AB7052))*12+MONTH(AC7052)-MONTH(AB7052)+1,(AC7052-AB7052+1))</f>
        <v>#N/A</v>
      </c>
      <c r="F7052" s="239" t="e">
        <f aca="false">E7052*SUM(P7052:Q7052)</f>
        <v>#N/A</v>
      </c>
    </row>
    <row r="7053" customFormat="false" ht="12.75" hidden="false" customHeight="false" outlineLevel="0" collapsed="false">
      <c r="A7053" s="208" t="str">
        <f aca="false">B7053&amp;" "&amp;C7053&amp;" "&amp;D7053</f>
        <v> 0 Financial</v>
      </c>
      <c r="B7053" s="208" t="str">
        <f aca="false">IF((LEFT(N7053,2)="US"),"US","")</f>
        <v/>
      </c>
      <c r="C7053" s="208" t="n">
        <f aca="false">M7053</f>
        <v>0</v>
      </c>
      <c r="D7053" s="208" t="str">
        <f aca="false">IF(ISNUMBER(FIND("Phy",N7053))=TRUE(),"Physical","Financial")</f>
        <v>Financial</v>
      </c>
      <c r="E7053" s="208" t="e">
        <f aca="false">IF(VLOOKUP(S7053,'DD-Lookup'!$J$6:$L$50,3,FALSE())="Monthly",(YEAR(AC7053)-YEAR(AB7053))*12+MONTH(AC7053)-MONTH(AB7053)+1,(AC7053-AB7053+1))</f>
        <v>#N/A</v>
      </c>
      <c r="F7053" s="239" t="e">
        <f aca="false">E7053*SUM(P7053:Q7053)</f>
        <v>#N/A</v>
      </c>
    </row>
    <row r="7054" customFormat="false" ht="12.75" hidden="false" customHeight="false" outlineLevel="0" collapsed="false">
      <c r="A7054" s="208" t="str">
        <f aca="false">B7054&amp;" "&amp;C7054&amp;" "&amp;D7054</f>
        <v> 0 Financial</v>
      </c>
      <c r="B7054" s="208" t="str">
        <f aca="false">IF((LEFT(N7054,2)="US"),"US","")</f>
        <v/>
      </c>
      <c r="C7054" s="208" t="n">
        <f aca="false">M7054</f>
        <v>0</v>
      </c>
      <c r="D7054" s="208" t="str">
        <f aca="false">IF(ISNUMBER(FIND("Phy",N7054))=TRUE(),"Physical","Financial")</f>
        <v>Financial</v>
      </c>
      <c r="E7054" s="208" t="e">
        <f aca="false">IF(VLOOKUP(S7054,'DD-Lookup'!$J$6:$L$50,3,FALSE())="Monthly",(YEAR(AC7054)-YEAR(AB7054))*12+MONTH(AC7054)-MONTH(AB7054)+1,(AC7054-AB7054+1))</f>
        <v>#N/A</v>
      </c>
      <c r="F7054" s="239" t="e">
        <f aca="false">E7054*SUM(P7054:Q7054)</f>
        <v>#N/A</v>
      </c>
    </row>
    <row r="7055" customFormat="false" ht="12.75" hidden="false" customHeight="false" outlineLevel="0" collapsed="false">
      <c r="A7055" s="208" t="str">
        <f aca="false">B7055&amp;" "&amp;C7055&amp;" "&amp;D7055</f>
        <v> 0 Financial</v>
      </c>
      <c r="B7055" s="208" t="str">
        <f aca="false">IF((LEFT(N7055,2)="US"),"US","")</f>
        <v/>
      </c>
      <c r="C7055" s="208" t="n">
        <f aca="false">M7055</f>
        <v>0</v>
      </c>
      <c r="D7055" s="208" t="str">
        <f aca="false">IF(ISNUMBER(FIND("Phy",N7055))=TRUE(),"Physical","Financial")</f>
        <v>Financial</v>
      </c>
      <c r="E7055" s="208" t="e">
        <f aca="false">IF(VLOOKUP(S7055,'DD-Lookup'!$J$6:$L$50,3,FALSE())="Monthly",(YEAR(AC7055)-YEAR(AB7055))*12+MONTH(AC7055)-MONTH(AB7055)+1,(AC7055-AB7055+1))</f>
        <v>#N/A</v>
      </c>
      <c r="F7055" s="239" t="e">
        <f aca="false">E7055*SUM(P7055:Q7055)</f>
        <v>#N/A</v>
      </c>
    </row>
    <row r="7056" customFormat="false" ht="12.75" hidden="false" customHeight="false" outlineLevel="0" collapsed="false">
      <c r="A7056" s="208" t="str">
        <f aca="false">B7056&amp;" "&amp;C7056&amp;" "&amp;D7056</f>
        <v> 0 Financial</v>
      </c>
      <c r="B7056" s="208" t="str">
        <f aca="false">IF((LEFT(N7056,2)="US"),"US","")</f>
        <v/>
      </c>
      <c r="C7056" s="208" t="n">
        <f aca="false">M7056</f>
        <v>0</v>
      </c>
      <c r="D7056" s="208" t="str">
        <f aca="false">IF(ISNUMBER(FIND("Phy",N7056))=TRUE(),"Physical","Financial")</f>
        <v>Financial</v>
      </c>
      <c r="E7056" s="208" t="e">
        <f aca="false">IF(VLOOKUP(S7056,'DD-Lookup'!$J$6:$L$50,3,FALSE())="Monthly",(YEAR(AC7056)-YEAR(AB7056))*12+MONTH(AC7056)-MONTH(AB7056)+1,(AC7056-AB7056+1))</f>
        <v>#N/A</v>
      </c>
      <c r="F7056" s="239" t="e">
        <f aca="false">E7056*SUM(P7056:Q7056)</f>
        <v>#N/A</v>
      </c>
    </row>
    <row r="7057" customFormat="false" ht="12.75" hidden="false" customHeight="false" outlineLevel="0" collapsed="false">
      <c r="A7057" s="208" t="str">
        <f aca="false">B7057&amp;" "&amp;C7057&amp;" "&amp;D7057</f>
        <v> 0 Financial</v>
      </c>
      <c r="B7057" s="208" t="str">
        <f aca="false">IF((LEFT(N7057,2)="US"),"US","")</f>
        <v/>
      </c>
      <c r="C7057" s="208" t="n">
        <f aca="false">M7057</f>
        <v>0</v>
      </c>
      <c r="D7057" s="208" t="str">
        <f aca="false">IF(ISNUMBER(FIND("Phy",N7057))=TRUE(),"Physical","Financial")</f>
        <v>Financial</v>
      </c>
      <c r="E7057" s="208" t="e">
        <f aca="false">IF(VLOOKUP(S7057,'DD-Lookup'!$J$6:$L$50,3,FALSE())="Monthly",(YEAR(AC7057)-YEAR(AB7057))*12+MONTH(AC7057)-MONTH(AB7057)+1,(AC7057-AB7057+1))</f>
        <v>#N/A</v>
      </c>
      <c r="F7057" s="239" t="e">
        <f aca="false">E7057*SUM(P7057:Q7057)</f>
        <v>#N/A</v>
      </c>
    </row>
    <row r="7058" customFormat="false" ht="12.75" hidden="false" customHeight="false" outlineLevel="0" collapsed="false">
      <c r="A7058" s="208" t="str">
        <f aca="false">B7058&amp;" "&amp;C7058&amp;" "&amp;D7058</f>
        <v> 0 Financial</v>
      </c>
      <c r="B7058" s="208" t="str">
        <f aca="false">IF((LEFT(N7058,2)="US"),"US","")</f>
        <v/>
      </c>
      <c r="C7058" s="208" t="n">
        <f aca="false">M7058</f>
        <v>0</v>
      </c>
      <c r="D7058" s="208" t="str">
        <f aca="false">IF(ISNUMBER(FIND("Phy",N7058))=TRUE(),"Physical","Financial")</f>
        <v>Financial</v>
      </c>
      <c r="E7058" s="208" t="e">
        <f aca="false">IF(VLOOKUP(S7058,'DD-Lookup'!$J$6:$L$50,3,FALSE())="Monthly",(YEAR(AC7058)-YEAR(AB7058))*12+MONTH(AC7058)-MONTH(AB7058)+1,(AC7058-AB7058+1))</f>
        <v>#N/A</v>
      </c>
      <c r="F7058" s="239" t="e">
        <f aca="false">E7058*SUM(P7058:Q7058)</f>
        <v>#N/A</v>
      </c>
    </row>
    <row r="7059" customFormat="false" ht="12.75" hidden="false" customHeight="false" outlineLevel="0" collapsed="false">
      <c r="A7059" s="208" t="str">
        <f aca="false">B7059&amp;" "&amp;C7059&amp;" "&amp;D7059</f>
        <v> 0 Financial</v>
      </c>
      <c r="B7059" s="208" t="str">
        <f aca="false">IF((LEFT(N7059,2)="US"),"US","")</f>
        <v/>
      </c>
      <c r="C7059" s="208" t="n">
        <f aca="false">M7059</f>
        <v>0</v>
      </c>
      <c r="D7059" s="208" t="str">
        <f aca="false">IF(ISNUMBER(FIND("Phy",N7059))=TRUE(),"Physical","Financial")</f>
        <v>Financial</v>
      </c>
      <c r="E7059" s="208" t="e">
        <f aca="false">IF(VLOOKUP(S7059,'DD-Lookup'!$J$6:$L$50,3,FALSE())="Monthly",(YEAR(AC7059)-YEAR(AB7059))*12+MONTH(AC7059)-MONTH(AB7059)+1,(AC7059-AB7059+1))</f>
        <v>#N/A</v>
      </c>
      <c r="F7059" s="239" t="e">
        <f aca="false">E7059*SUM(P7059:Q7059)</f>
        <v>#N/A</v>
      </c>
    </row>
    <row r="7060" customFormat="false" ht="12.75" hidden="false" customHeight="false" outlineLevel="0" collapsed="false">
      <c r="A7060" s="208" t="str">
        <f aca="false">B7060&amp;" "&amp;C7060&amp;" "&amp;D7060</f>
        <v> 0 Financial</v>
      </c>
      <c r="B7060" s="208" t="str">
        <f aca="false">IF((LEFT(N7060,2)="US"),"US","")</f>
        <v/>
      </c>
      <c r="C7060" s="208" t="n">
        <f aca="false">M7060</f>
        <v>0</v>
      </c>
      <c r="D7060" s="208" t="str">
        <f aca="false">IF(ISNUMBER(FIND("Phy",N7060))=TRUE(),"Physical","Financial")</f>
        <v>Financial</v>
      </c>
      <c r="E7060" s="208" t="e">
        <f aca="false">IF(VLOOKUP(S7060,'DD-Lookup'!$J$6:$L$50,3,FALSE())="Monthly",(YEAR(AC7060)-YEAR(AB7060))*12+MONTH(AC7060)-MONTH(AB7060)+1,(AC7060-AB7060+1))</f>
        <v>#N/A</v>
      </c>
      <c r="F7060" s="239" t="e">
        <f aca="false">E7060*SUM(P7060:Q7060)</f>
        <v>#N/A</v>
      </c>
    </row>
    <row r="7061" customFormat="false" ht="12.75" hidden="false" customHeight="false" outlineLevel="0" collapsed="false">
      <c r="A7061" s="208" t="str">
        <f aca="false">B7061&amp;" "&amp;C7061&amp;" "&amp;D7061</f>
        <v> 0 Financial</v>
      </c>
      <c r="B7061" s="208" t="str">
        <f aca="false">IF((LEFT(N7061,2)="US"),"US","")</f>
        <v/>
      </c>
      <c r="C7061" s="208" t="n">
        <f aca="false">M7061</f>
        <v>0</v>
      </c>
      <c r="D7061" s="208" t="str">
        <f aca="false">IF(ISNUMBER(FIND("Phy",N7061))=TRUE(),"Physical","Financial")</f>
        <v>Financial</v>
      </c>
      <c r="E7061" s="208" t="e">
        <f aca="false">IF(VLOOKUP(S7061,'DD-Lookup'!$J$6:$L$50,3,FALSE())="Monthly",(YEAR(AC7061)-YEAR(AB7061))*12+MONTH(AC7061)-MONTH(AB7061)+1,(AC7061-AB7061+1))</f>
        <v>#N/A</v>
      </c>
      <c r="F7061" s="239" t="e">
        <f aca="false">E7061*SUM(P7061:Q7061)</f>
        <v>#N/A</v>
      </c>
    </row>
    <row r="7062" customFormat="false" ht="12.75" hidden="false" customHeight="false" outlineLevel="0" collapsed="false">
      <c r="A7062" s="208" t="str">
        <f aca="false">B7062&amp;" "&amp;C7062&amp;" "&amp;D7062</f>
        <v> 0 Financial</v>
      </c>
      <c r="B7062" s="208" t="str">
        <f aca="false">IF((LEFT(N7062,2)="US"),"US","")</f>
        <v/>
      </c>
      <c r="C7062" s="208" t="n">
        <f aca="false">M7062</f>
        <v>0</v>
      </c>
      <c r="D7062" s="208" t="str">
        <f aca="false">IF(ISNUMBER(FIND("Phy",N7062))=TRUE(),"Physical","Financial")</f>
        <v>Financial</v>
      </c>
      <c r="E7062" s="208" t="e">
        <f aca="false">IF(VLOOKUP(S7062,'DD-Lookup'!$J$6:$L$50,3,FALSE())="Monthly",(YEAR(AC7062)-YEAR(AB7062))*12+MONTH(AC7062)-MONTH(AB7062)+1,(AC7062-AB7062+1))</f>
        <v>#N/A</v>
      </c>
      <c r="F7062" s="239" t="e">
        <f aca="false">E7062*SUM(P7062:Q7062)</f>
        <v>#N/A</v>
      </c>
    </row>
    <row r="7063" customFormat="false" ht="12.75" hidden="false" customHeight="false" outlineLevel="0" collapsed="false">
      <c r="A7063" s="208" t="str">
        <f aca="false">B7063&amp;" "&amp;C7063&amp;" "&amp;D7063</f>
        <v> 0 Financial</v>
      </c>
      <c r="B7063" s="208" t="str">
        <f aca="false">IF((LEFT(N7063,2)="US"),"US","")</f>
        <v/>
      </c>
      <c r="C7063" s="208" t="n">
        <f aca="false">M7063</f>
        <v>0</v>
      </c>
      <c r="D7063" s="208" t="str">
        <f aca="false">IF(ISNUMBER(FIND("Phy",N7063))=TRUE(),"Physical","Financial")</f>
        <v>Financial</v>
      </c>
      <c r="E7063" s="208" t="e">
        <f aca="false">IF(VLOOKUP(S7063,'DD-Lookup'!$J$6:$L$50,3,FALSE())="Monthly",(YEAR(AC7063)-YEAR(AB7063))*12+MONTH(AC7063)-MONTH(AB7063)+1,(AC7063-AB7063+1))</f>
        <v>#N/A</v>
      </c>
      <c r="F7063" s="239" t="e">
        <f aca="false">E7063*SUM(P7063:Q7063)</f>
        <v>#N/A</v>
      </c>
    </row>
    <row r="7064" customFormat="false" ht="12.75" hidden="false" customHeight="false" outlineLevel="0" collapsed="false">
      <c r="A7064" s="208" t="str">
        <f aca="false">B7064&amp;" "&amp;C7064&amp;" "&amp;D7064</f>
        <v> 0 Financial</v>
      </c>
      <c r="B7064" s="208" t="str">
        <f aca="false">IF((LEFT(N7064,2)="US"),"US","")</f>
        <v/>
      </c>
      <c r="C7064" s="208" t="n">
        <f aca="false">M7064</f>
        <v>0</v>
      </c>
      <c r="D7064" s="208" t="str">
        <f aca="false">IF(ISNUMBER(FIND("Phy",N7064))=TRUE(),"Physical","Financial")</f>
        <v>Financial</v>
      </c>
      <c r="E7064" s="208" t="e">
        <f aca="false">IF(VLOOKUP(S7064,'DD-Lookup'!$J$6:$L$50,3,FALSE())="Monthly",(YEAR(AC7064)-YEAR(AB7064))*12+MONTH(AC7064)-MONTH(AB7064)+1,(AC7064-AB7064+1))</f>
        <v>#N/A</v>
      </c>
      <c r="F7064" s="239" t="e">
        <f aca="false">E7064*SUM(P7064:Q7064)</f>
        <v>#N/A</v>
      </c>
    </row>
    <row r="7065" customFormat="false" ht="12.75" hidden="false" customHeight="false" outlineLevel="0" collapsed="false">
      <c r="A7065" s="208" t="str">
        <f aca="false">B7065&amp;" "&amp;C7065&amp;" "&amp;D7065</f>
        <v> 0 Financial</v>
      </c>
      <c r="B7065" s="208" t="str">
        <f aca="false">IF((LEFT(N7065,2)="US"),"US","")</f>
        <v/>
      </c>
      <c r="C7065" s="208" t="n">
        <f aca="false">M7065</f>
        <v>0</v>
      </c>
      <c r="D7065" s="208" t="str">
        <f aca="false">IF(ISNUMBER(FIND("Phy",N7065))=TRUE(),"Physical","Financial")</f>
        <v>Financial</v>
      </c>
      <c r="E7065" s="208" t="e">
        <f aca="false">IF(VLOOKUP(S7065,'DD-Lookup'!$J$6:$L$50,3,FALSE())="Monthly",(YEAR(AC7065)-YEAR(AB7065))*12+MONTH(AC7065)-MONTH(AB7065)+1,(AC7065-AB7065+1))</f>
        <v>#N/A</v>
      </c>
      <c r="F7065" s="239" t="e">
        <f aca="false">E7065*SUM(P7065:Q7065)</f>
        <v>#N/A</v>
      </c>
    </row>
    <row r="7066" customFormat="false" ht="12.75" hidden="false" customHeight="false" outlineLevel="0" collapsed="false">
      <c r="A7066" s="208" t="str">
        <f aca="false">B7066&amp;" "&amp;C7066&amp;" "&amp;D7066</f>
        <v> 0 Financial</v>
      </c>
      <c r="B7066" s="208" t="str">
        <f aca="false">IF((LEFT(N7066,2)="US"),"US","")</f>
        <v/>
      </c>
      <c r="C7066" s="208" t="n">
        <f aca="false">M7066</f>
        <v>0</v>
      </c>
      <c r="D7066" s="208" t="str">
        <f aca="false">IF(ISNUMBER(FIND("Phy",N7066))=TRUE(),"Physical","Financial")</f>
        <v>Financial</v>
      </c>
      <c r="E7066" s="208" t="e">
        <f aca="false">IF(VLOOKUP(S7066,'DD-Lookup'!$J$6:$L$50,3,FALSE())="Monthly",(YEAR(AC7066)-YEAR(AB7066))*12+MONTH(AC7066)-MONTH(AB7066)+1,(AC7066-AB7066+1))</f>
        <v>#N/A</v>
      </c>
      <c r="F7066" s="239" t="e">
        <f aca="false">E7066*SUM(P7066:Q7066)</f>
        <v>#N/A</v>
      </c>
    </row>
    <row r="7067" customFormat="false" ht="12.75" hidden="false" customHeight="false" outlineLevel="0" collapsed="false">
      <c r="A7067" s="208" t="str">
        <f aca="false">B7067&amp;" "&amp;C7067&amp;" "&amp;D7067</f>
        <v> 0 Financial</v>
      </c>
      <c r="B7067" s="208" t="str">
        <f aca="false">IF((LEFT(N7067,2)="US"),"US","")</f>
        <v/>
      </c>
      <c r="C7067" s="208" t="n">
        <f aca="false">M7067</f>
        <v>0</v>
      </c>
      <c r="D7067" s="208" t="str">
        <f aca="false">IF(ISNUMBER(FIND("Phy",N7067))=TRUE(),"Physical","Financial")</f>
        <v>Financial</v>
      </c>
      <c r="E7067" s="208" t="e">
        <f aca="false">IF(VLOOKUP(S7067,'DD-Lookup'!$J$6:$L$50,3,FALSE())="Monthly",(YEAR(AC7067)-YEAR(AB7067))*12+MONTH(AC7067)-MONTH(AB7067)+1,(AC7067-AB7067+1))</f>
        <v>#N/A</v>
      </c>
      <c r="F7067" s="239" t="e">
        <f aca="false">E7067*SUM(P7067:Q7067)</f>
        <v>#N/A</v>
      </c>
    </row>
    <row r="7068" customFormat="false" ht="12.75" hidden="false" customHeight="false" outlineLevel="0" collapsed="false">
      <c r="A7068" s="208" t="str">
        <f aca="false">B7068&amp;" "&amp;C7068&amp;" "&amp;D7068</f>
        <v> 0 Financial</v>
      </c>
      <c r="B7068" s="208" t="str">
        <f aca="false">IF((LEFT(N7068,2)="US"),"US","")</f>
        <v/>
      </c>
      <c r="C7068" s="208" t="n">
        <f aca="false">M7068</f>
        <v>0</v>
      </c>
      <c r="D7068" s="208" t="str">
        <f aca="false">IF(ISNUMBER(FIND("Phy",N7068))=TRUE(),"Physical","Financial")</f>
        <v>Financial</v>
      </c>
      <c r="E7068" s="208" t="e">
        <f aca="false">IF(VLOOKUP(S7068,'DD-Lookup'!$J$6:$L$50,3,FALSE())="Monthly",(YEAR(AC7068)-YEAR(AB7068))*12+MONTH(AC7068)-MONTH(AB7068)+1,(AC7068-AB7068+1))</f>
        <v>#N/A</v>
      </c>
      <c r="F7068" s="239" t="e">
        <f aca="false">E7068*SUM(P7068:Q7068)</f>
        <v>#N/A</v>
      </c>
    </row>
    <row r="7069" customFormat="false" ht="12.75" hidden="false" customHeight="false" outlineLevel="0" collapsed="false">
      <c r="A7069" s="208" t="str">
        <f aca="false">B7069&amp;" "&amp;C7069&amp;" "&amp;D7069</f>
        <v> 0 Financial</v>
      </c>
      <c r="B7069" s="208" t="str">
        <f aca="false">IF((LEFT(N7069,2)="US"),"US","")</f>
        <v/>
      </c>
      <c r="C7069" s="208" t="n">
        <f aca="false">M7069</f>
        <v>0</v>
      </c>
      <c r="D7069" s="208" t="str">
        <f aca="false">IF(ISNUMBER(FIND("Phy",N7069))=TRUE(),"Physical","Financial")</f>
        <v>Financial</v>
      </c>
      <c r="E7069" s="208" t="e">
        <f aca="false">IF(VLOOKUP(S7069,'DD-Lookup'!$J$6:$L$50,3,FALSE())="Monthly",(YEAR(AC7069)-YEAR(AB7069))*12+MONTH(AC7069)-MONTH(AB7069)+1,(AC7069-AB7069+1))</f>
        <v>#N/A</v>
      </c>
      <c r="F7069" s="239" t="e">
        <f aca="false">E7069*SUM(P7069:Q7069)</f>
        <v>#N/A</v>
      </c>
    </row>
    <row r="7070" customFormat="false" ht="12.75" hidden="false" customHeight="false" outlineLevel="0" collapsed="false">
      <c r="A7070" s="208" t="str">
        <f aca="false">B7070&amp;" "&amp;C7070&amp;" "&amp;D7070</f>
        <v> 0 Financial</v>
      </c>
      <c r="B7070" s="208" t="str">
        <f aca="false">IF((LEFT(N7070,2)="US"),"US","")</f>
        <v/>
      </c>
      <c r="C7070" s="208" t="n">
        <f aca="false">M7070</f>
        <v>0</v>
      </c>
      <c r="D7070" s="208" t="str">
        <f aca="false">IF(ISNUMBER(FIND("Phy",N7070))=TRUE(),"Physical","Financial")</f>
        <v>Financial</v>
      </c>
      <c r="E7070" s="208" t="e">
        <f aca="false">IF(VLOOKUP(S7070,'DD-Lookup'!$J$6:$L$50,3,FALSE())="Monthly",(YEAR(AC7070)-YEAR(AB7070))*12+MONTH(AC7070)-MONTH(AB7070)+1,(AC7070-AB7070+1))</f>
        <v>#N/A</v>
      </c>
      <c r="F7070" s="239" t="e">
        <f aca="false">E7070*SUM(P7070:Q7070)</f>
        <v>#N/A</v>
      </c>
    </row>
    <row r="7071" customFormat="false" ht="12.75" hidden="false" customHeight="false" outlineLevel="0" collapsed="false">
      <c r="A7071" s="208" t="str">
        <f aca="false">B7071&amp;" "&amp;C7071&amp;" "&amp;D7071</f>
        <v> 0 Financial</v>
      </c>
      <c r="B7071" s="208" t="str">
        <f aca="false">IF((LEFT(N7071,2)="US"),"US","")</f>
        <v/>
      </c>
      <c r="C7071" s="208" t="n">
        <f aca="false">M7071</f>
        <v>0</v>
      </c>
      <c r="D7071" s="208" t="str">
        <f aca="false">IF(ISNUMBER(FIND("Phy",N7071))=TRUE(),"Physical","Financial")</f>
        <v>Financial</v>
      </c>
      <c r="E7071" s="208" t="e">
        <f aca="false">IF(VLOOKUP(S7071,'DD-Lookup'!$J$6:$L$50,3,FALSE())="Monthly",(YEAR(AC7071)-YEAR(AB7071))*12+MONTH(AC7071)-MONTH(AB7071)+1,(AC7071-AB7071+1))</f>
        <v>#N/A</v>
      </c>
      <c r="F7071" s="239" t="e">
        <f aca="false">E7071*SUM(P7071:Q7071)</f>
        <v>#N/A</v>
      </c>
    </row>
    <row r="7072" customFormat="false" ht="12.75" hidden="false" customHeight="false" outlineLevel="0" collapsed="false">
      <c r="A7072" s="208" t="str">
        <f aca="false">B7072&amp;" "&amp;C7072&amp;" "&amp;D7072</f>
        <v> 0 Financial</v>
      </c>
      <c r="B7072" s="208" t="str">
        <f aca="false">IF((LEFT(N7072,2)="US"),"US","")</f>
        <v/>
      </c>
      <c r="C7072" s="208" t="n">
        <f aca="false">M7072</f>
        <v>0</v>
      </c>
      <c r="D7072" s="208" t="str">
        <f aca="false">IF(ISNUMBER(FIND("Phy",N7072))=TRUE(),"Physical","Financial")</f>
        <v>Financial</v>
      </c>
      <c r="E7072" s="208" t="e">
        <f aca="false">IF(VLOOKUP(S7072,'DD-Lookup'!$J$6:$L$50,3,FALSE())="Monthly",(YEAR(AC7072)-YEAR(AB7072))*12+MONTH(AC7072)-MONTH(AB7072)+1,(AC7072-AB7072+1))</f>
        <v>#N/A</v>
      </c>
      <c r="F7072" s="239" t="e">
        <f aca="false">E7072*SUM(P7072:Q7072)</f>
        <v>#N/A</v>
      </c>
    </row>
    <row r="7073" customFormat="false" ht="12.75" hidden="false" customHeight="false" outlineLevel="0" collapsed="false">
      <c r="A7073" s="208" t="str">
        <f aca="false">B7073&amp;" "&amp;C7073&amp;" "&amp;D7073</f>
        <v> 0 Financial</v>
      </c>
      <c r="B7073" s="208" t="str">
        <f aca="false">IF((LEFT(N7073,2)="US"),"US","")</f>
        <v/>
      </c>
      <c r="C7073" s="208" t="n">
        <f aca="false">M7073</f>
        <v>0</v>
      </c>
      <c r="D7073" s="208" t="str">
        <f aca="false">IF(ISNUMBER(FIND("Phy",N7073))=TRUE(),"Physical","Financial")</f>
        <v>Financial</v>
      </c>
      <c r="E7073" s="208" t="e">
        <f aca="false">IF(VLOOKUP(S7073,'DD-Lookup'!$J$6:$L$50,3,FALSE())="Monthly",(YEAR(AC7073)-YEAR(AB7073))*12+MONTH(AC7073)-MONTH(AB7073)+1,(AC7073-AB7073+1))</f>
        <v>#N/A</v>
      </c>
      <c r="F7073" s="239" t="e">
        <f aca="false">E7073*SUM(P7073:Q7073)</f>
        <v>#N/A</v>
      </c>
    </row>
    <row r="7074" customFormat="false" ht="12.75" hidden="false" customHeight="false" outlineLevel="0" collapsed="false">
      <c r="A7074" s="208" t="str">
        <f aca="false">B7074&amp;" "&amp;C7074&amp;" "&amp;D7074</f>
        <v> 0 Financial</v>
      </c>
      <c r="B7074" s="208" t="str">
        <f aca="false">IF((LEFT(N7074,2)="US"),"US","")</f>
        <v/>
      </c>
      <c r="C7074" s="208" t="n">
        <f aca="false">M7074</f>
        <v>0</v>
      </c>
      <c r="D7074" s="208" t="str">
        <f aca="false">IF(ISNUMBER(FIND("Phy",N7074))=TRUE(),"Physical","Financial")</f>
        <v>Financial</v>
      </c>
      <c r="E7074" s="208" t="e">
        <f aca="false">IF(VLOOKUP(S7074,'DD-Lookup'!$J$6:$L$50,3,FALSE())="Monthly",(YEAR(AC7074)-YEAR(AB7074))*12+MONTH(AC7074)-MONTH(AB7074)+1,(AC7074-AB7074+1))</f>
        <v>#N/A</v>
      </c>
      <c r="F7074" s="239" t="e">
        <f aca="false">E7074*SUM(P7074:Q7074)</f>
        <v>#N/A</v>
      </c>
    </row>
    <row r="7075" customFormat="false" ht="12.75" hidden="false" customHeight="false" outlineLevel="0" collapsed="false">
      <c r="A7075" s="208" t="str">
        <f aca="false">B7075&amp;" "&amp;C7075&amp;" "&amp;D7075</f>
        <v> 0 Financial</v>
      </c>
      <c r="B7075" s="208" t="str">
        <f aca="false">IF((LEFT(N7075,2)="US"),"US","")</f>
        <v/>
      </c>
      <c r="C7075" s="208" t="n">
        <f aca="false">M7075</f>
        <v>0</v>
      </c>
      <c r="D7075" s="208" t="str">
        <f aca="false">IF(ISNUMBER(FIND("Phy",N7075))=TRUE(),"Physical","Financial")</f>
        <v>Financial</v>
      </c>
      <c r="E7075" s="208" t="e">
        <f aca="false">IF(VLOOKUP(S7075,'DD-Lookup'!$J$6:$L$50,3,FALSE())="Monthly",(YEAR(AC7075)-YEAR(AB7075))*12+MONTH(AC7075)-MONTH(AB7075)+1,(AC7075-AB7075+1))</f>
        <v>#N/A</v>
      </c>
      <c r="F7075" s="239" t="e">
        <f aca="false">E7075*SUM(P7075:Q7075)</f>
        <v>#N/A</v>
      </c>
    </row>
    <row r="7076" customFormat="false" ht="12.75" hidden="false" customHeight="false" outlineLevel="0" collapsed="false">
      <c r="A7076" s="208" t="str">
        <f aca="false">B7076&amp;" "&amp;C7076&amp;" "&amp;D7076</f>
        <v> 0 Financial</v>
      </c>
      <c r="B7076" s="208" t="str">
        <f aca="false">IF((LEFT(N7076,2)="US"),"US","")</f>
        <v/>
      </c>
      <c r="C7076" s="208" t="n">
        <f aca="false">M7076</f>
        <v>0</v>
      </c>
      <c r="D7076" s="208" t="str">
        <f aca="false">IF(ISNUMBER(FIND("Phy",N7076))=TRUE(),"Physical","Financial")</f>
        <v>Financial</v>
      </c>
      <c r="E7076" s="208" t="e">
        <f aca="false">IF(VLOOKUP(S7076,'DD-Lookup'!$J$6:$L$50,3,FALSE())="Monthly",(YEAR(AC7076)-YEAR(AB7076))*12+MONTH(AC7076)-MONTH(AB7076)+1,(AC7076-AB7076+1))</f>
        <v>#N/A</v>
      </c>
      <c r="F7076" s="239" t="e">
        <f aca="false">E7076*SUM(P7076:Q7076)</f>
        <v>#N/A</v>
      </c>
    </row>
    <row r="7077" customFormat="false" ht="12.75" hidden="false" customHeight="false" outlineLevel="0" collapsed="false">
      <c r="A7077" s="208" t="str">
        <f aca="false">B7077&amp;" "&amp;C7077&amp;" "&amp;D7077</f>
        <v> 0 Financial</v>
      </c>
      <c r="B7077" s="208" t="str">
        <f aca="false">IF((LEFT(N7077,2)="US"),"US","")</f>
        <v/>
      </c>
      <c r="C7077" s="208" t="n">
        <f aca="false">M7077</f>
        <v>0</v>
      </c>
      <c r="D7077" s="208" t="str">
        <f aca="false">IF(ISNUMBER(FIND("Phy",N7077))=TRUE(),"Physical","Financial")</f>
        <v>Financial</v>
      </c>
      <c r="E7077" s="208" t="e">
        <f aca="false">IF(VLOOKUP(S7077,'DD-Lookup'!$J$6:$L$50,3,FALSE())="Monthly",(YEAR(AC7077)-YEAR(AB7077))*12+MONTH(AC7077)-MONTH(AB7077)+1,(AC7077-AB7077+1))</f>
        <v>#N/A</v>
      </c>
      <c r="F7077" s="239" t="e">
        <f aca="false">E7077*SUM(P7077:Q7077)</f>
        <v>#N/A</v>
      </c>
    </row>
    <row r="7078" customFormat="false" ht="12.75" hidden="false" customHeight="false" outlineLevel="0" collapsed="false">
      <c r="A7078" s="208" t="str">
        <f aca="false">B7078&amp;" "&amp;C7078&amp;" "&amp;D7078</f>
        <v> 0 Financial</v>
      </c>
      <c r="B7078" s="208" t="str">
        <f aca="false">IF((LEFT(N7078,2)="US"),"US","")</f>
        <v/>
      </c>
      <c r="C7078" s="208" t="n">
        <f aca="false">M7078</f>
        <v>0</v>
      </c>
      <c r="D7078" s="208" t="str">
        <f aca="false">IF(ISNUMBER(FIND("Phy",N7078))=TRUE(),"Physical","Financial")</f>
        <v>Financial</v>
      </c>
      <c r="E7078" s="208" t="e">
        <f aca="false">IF(VLOOKUP(S7078,'DD-Lookup'!$J$6:$L$50,3,FALSE())="Monthly",(YEAR(AC7078)-YEAR(AB7078))*12+MONTH(AC7078)-MONTH(AB7078)+1,(AC7078-AB7078+1))</f>
        <v>#N/A</v>
      </c>
      <c r="F7078" s="239" t="e">
        <f aca="false">E7078*SUM(P7078:Q7078)</f>
        <v>#N/A</v>
      </c>
    </row>
    <row r="7079" customFormat="false" ht="12.75" hidden="false" customHeight="false" outlineLevel="0" collapsed="false">
      <c r="A7079" s="208" t="str">
        <f aca="false">B7079&amp;" "&amp;C7079&amp;" "&amp;D7079</f>
        <v> 0 Financial</v>
      </c>
      <c r="B7079" s="208" t="str">
        <f aca="false">IF((LEFT(N7079,2)="US"),"US","")</f>
        <v/>
      </c>
      <c r="C7079" s="208" t="n">
        <f aca="false">M7079</f>
        <v>0</v>
      </c>
      <c r="D7079" s="208" t="str">
        <f aca="false">IF(ISNUMBER(FIND("Phy",N7079))=TRUE(),"Physical","Financial")</f>
        <v>Financial</v>
      </c>
      <c r="E7079" s="208" t="e">
        <f aca="false">IF(VLOOKUP(S7079,'DD-Lookup'!$J$6:$L$50,3,FALSE())="Monthly",(YEAR(AC7079)-YEAR(AB7079))*12+MONTH(AC7079)-MONTH(AB7079)+1,(AC7079-AB7079+1))</f>
        <v>#N/A</v>
      </c>
      <c r="F7079" s="239" t="e">
        <f aca="false">E7079*SUM(P7079:Q7079)</f>
        <v>#N/A</v>
      </c>
    </row>
    <row r="7080" customFormat="false" ht="12.75" hidden="false" customHeight="false" outlineLevel="0" collapsed="false">
      <c r="A7080" s="208" t="str">
        <f aca="false">B7080&amp;" "&amp;C7080&amp;" "&amp;D7080</f>
        <v> 0 Financial</v>
      </c>
      <c r="B7080" s="208" t="str">
        <f aca="false">IF((LEFT(N7080,2)="US"),"US","")</f>
        <v/>
      </c>
      <c r="C7080" s="208" t="n">
        <f aca="false">M7080</f>
        <v>0</v>
      </c>
      <c r="D7080" s="208" t="str">
        <f aca="false">IF(ISNUMBER(FIND("Phy",N7080))=TRUE(),"Physical","Financial")</f>
        <v>Financial</v>
      </c>
      <c r="E7080" s="208" t="e">
        <f aca="false">IF(VLOOKUP(S7080,'DD-Lookup'!$J$6:$L$50,3,FALSE())="Monthly",(YEAR(AC7080)-YEAR(AB7080))*12+MONTH(AC7080)-MONTH(AB7080)+1,(AC7080-AB7080+1))</f>
        <v>#N/A</v>
      </c>
      <c r="F7080" s="239" t="e">
        <f aca="false">E7080*SUM(P7080:Q7080)</f>
        <v>#N/A</v>
      </c>
    </row>
    <row r="7081" customFormat="false" ht="12.75" hidden="false" customHeight="false" outlineLevel="0" collapsed="false">
      <c r="A7081" s="208" t="str">
        <f aca="false">B7081&amp;" "&amp;C7081&amp;" "&amp;D7081</f>
        <v> 0 Financial</v>
      </c>
      <c r="B7081" s="208" t="str">
        <f aca="false">IF((LEFT(N7081,2)="US"),"US","")</f>
        <v/>
      </c>
      <c r="C7081" s="208" t="n">
        <f aca="false">M7081</f>
        <v>0</v>
      </c>
      <c r="D7081" s="208" t="str">
        <f aca="false">IF(ISNUMBER(FIND("Phy",N7081))=TRUE(),"Physical","Financial")</f>
        <v>Financial</v>
      </c>
      <c r="E7081" s="208" t="e">
        <f aca="false">IF(VLOOKUP(S7081,'DD-Lookup'!$J$6:$L$50,3,FALSE())="Monthly",(YEAR(AC7081)-YEAR(AB7081))*12+MONTH(AC7081)-MONTH(AB7081)+1,(AC7081-AB7081+1))</f>
        <v>#N/A</v>
      </c>
      <c r="F7081" s="239" t="e">
        <f aca="false">E7081*SUM(P7081:Q7081)</f>
        <v>#N/A</v>
      </c>
    </row>
    <row r="7082" customFormat="false" ht="12.75" hidden="false" customHeight="false" outlineLevel="0" collapsed="false">
      <c r="A7082" s="208" t="str">
        <f aca="false">B7082&amp;" "&amp;C7082&amp;" "&amp;D7082</f>
        <v> 0 Financial</v>
      </c>
      <c r="B7082" s="208" t="str">
        <f aca="false">IF((LEFT(N7082,2)="US"),"US","")</f>
        <v/>
      </c>
      <c r="C7082" s="208" t="n">
        <f aca="false">M7082</f>
        <v>0</v>
      </c>
      <c r="D7082" s="208" t="str">
        <f aca="false">IF(ISNUMBER(FIND("Phy",N7082))=TRUE(),"Physical","Financial")</f>
        <v>Financial</v>
      </c>
      <c r="E7082" s="208" t="e">
        <f aca="false">IF(VLOOKUP(S7082,'DD-Lookup'!$J$6:$L$50,3,FALSE())="Monthly",(YEAR(AC7082)-YEAR(AB7082))*12+MONTH(AC7082)-MONTH(AB7082)+1,(AC7082-AB7082+1))</f>
        <v>#N/A</v>
      </c>
      <c r="F7082" s="239" t="e">
        <f aca="false">E7082*SUM(P7082:Q7082)</f>
        <v>#N/A</v>
      </c>
    </row>
    <row r="7083" customFormat="false" ht="12.75" hidden="false" customHeight="false" outlineLevel="0" collapsed="false">
      <c r="A7083" s="208" t="str">
        <f aca="false">B7083&amp;" "&amp;C7083&amp;" "&amp;D7083</f>
        <v> 0 Financial</v>
      </c>
      <c r="B7083" s="208" t="str">
        <f aca="false">IF((LEFT(N7083,2)="US"),"US","")</f>
        <v/>
      </c>
      <c r="C7083" s="208" t="n">
        <f aca="false">M7083</f>
        <v>0</v>
      </c>
      <c r="D7083" s="208" t="str">
        <f aca="false">IF(ISNUMBER(FIND("Phy",N7083))=TRUE(),"Physical","Financial")</f>
        <v>Financial</v>
      </c>
      <c r="E7083" s="208" t="e">
        <f aca="false">IF(VLOOKUP(S7083,'DD-Lookup'!$J$6:$L$50,3,FALSE())="Monthly",(YEAR(AC7083)-YEAR(AB7083))*12+MONTH(AC7083)-MONTH(AB7083)+1,(AC7083-AB7083+1))</f>
        <v>#N/A</v>
      </c>
      <c r="F7083" s="239" t="e">
        <f aca="false">E7083*SUM(P7083:Q7083)</f>
        <v>#N/A</v>
      </c>
    </row>
    <row r="7084" customFormat="false" ht="12.75" hidden="false" customHeight="false" outlineLevel="0" collapsed="false">
      <c r="A7084" s="208" t="str">
        <f aca="false">B7084&amp;" "&amp;C7084&amp;" "&amp;D7084</f>
        <v> 0 Financial</v>
      </c>
      <c r="B7084" s="208" t="str">
        <f aca="false">IF((LEFT(N7084,2)="US"),"US","")</f>
        <v/>
      </c>
      <c r="C7084" s="208" t="n">
        <f aca="false">M7084</f>
        <v>0</v>
      </c>
      <c r="D7084" s="208" t="str">
        <f aca="false">IF(ISNUMBER(FIND("Phy",N7084))=TRUE(),"Physical","Financial")</f>
        <v>Financial</v>
      </c>
      <c r="E7084" s="208" t="e">
        <f aca="false">IF(VLOOKUP(S7084,'DD-Lookup'!$J$6:$L$50,3,FALSE())="Monthly",(YEAR(AC7084)-YEAR(AB7084))*12+MONTH(AC7084)-MONTH(AB7084)+1,(AC7084-AB7084+1))</f>
        <v>#N/A</v>
      </c>
      <c r="F7084" s="239" t="e">
        <f aca="false">E7084*SUM(P7084:Q7084)</f>
        <v>#N/A</v>
      </c>
    </row>
    <row r="7085" customFormat="false" ht="12.75" hidden="false" customHeight="false" outlineLevel="0" collapsed="false">
      <c r="A7085" s="208" t="str">
        <f aca="false">B7085&amp;" "&amp;C7085&amp;" "&amp;D7085</f>
        <v> 0 Financial</v>
      </c>
      <c r="B7085" s="208" t="str">
        <f aca="false">IF((LEFT(N7085,2)="US"),"US","")</f>
        <v/>
      </c>
      <c r="C7085" s="208" t="n">
        <f aca="false">M7085</f>
        <v>0</v>
      </c>
      <c r="D7085" s="208" t="str">
        <f aca="false">IF(ISNUMBER(FIND("Phy",N7085))=TRUE(),"Physical","Financial")</f>
        <v>Financial</v>
      </c>
      <c r="E7085" s="208" t="e">
        <f aca="false">IF(VLOOKUP(S7085,'DD-Lookup'!$J$6:$L$50,3,FALSE())="Monthly",(YEAR(AC7085)-YEAR(AB7085))*12+MONTH(AC7085)-MONTH(AB7085)+1,(AC7085-AB7085+1))</f>
        <v>#N/A</v>
      </c>
      <c r="F7085" s="239" t="e">
        <f aca="false">E7085*SUM(P7085:Q7085)</f>
        <v>#N/A</v>
      </c>
    </row>
    <row r="7086" customFormat="false" ht="12.75" hidden="false" customHeight="false" outlineLevel="0" collapsed="false">
      <c r="A7086" s="208" t="str">
        <f aca="false">B7086&amp;" "&amp;C7086&amp;" "&amp;D7086</f>
        <v> 0 Financial</v>
      </c>
      <c r="B7086" s="208" t="str">
        <f aca="false">IF((LEFT(N7086,2)="US"),"US","")</f>
        <v/>
      </c>
      <c r="C7086" s="208" t="n">
        <f aca="false">M7086</f>
        <v>0</v>
      </c>
      <c r="D7086" s="208" t="str">
        <f aca="false">IF(ISNUMBER(FIND("Phy",N7086))=TRUE(),"Physical","Financial")</f>
        <v>Financial</v>
      </c>
      <c r="E7086" s="208" t="e">
        <f aca="false">IF(VLOOKUP(S7086,'DD-Lookup'!$J$6:$L$50,3,FALSE())="Monthly",(YEAR(AC7086)-YEAR(AB7086))*12+MONTH(AC7086)-MONTH(AB7086)+1,(AC7086-AB7086+1))</f>
        <v>#N/A</v>
      </c>
      <c r="F7086" s="239" t="e">
        <f aca="false">E7086*SUM(P7086:Q7086)</f>
        <v>#N/A</v>
      </c>
    </row>
    <row r="7087" customFormat="false" ht="12.75" hidden="false" customHeight="false" outlineLevel="0" collapsed="false">
      <c r="A7087" s="208" t="str">
        <f aca="false">B7087&amp;" "&amp;C7087&amp;" "&amp;D7087</f>
        <v> 0 Financial</v>
      </c>
      <c r="B7087" s="208" t="str">
        <f aca="false">IF((LEFT(N7087,2)="US"),"US","")</f>
        <v/>
      </c>
      <c r="C7087" s="208" t="n">
        <f aca="false">M7087</f>
        <v>0</v>
      </c>
      <c r="D7087" s="208" t="str">
        <f aca="false">IF(ISNUMBER(FIND("Phy",N7087))=TRUE(),"Physical","Financial")</f>
        <v>Financial</v>
      </c>
      <c r="E7087" s="208" t="e">
        <f aca="false">IF(VLOOKUP(S7087,'DD-Lookup'!$J$6:$L$50,3,FALSE())="Monthly",(YEAR(AC7087)-YEAR(AB7087))*12+MONTH(AC7087)-MONTH(AB7087)+1,(AC7087-AB7087+1))</f>
        <v>#N/A</v>
      </c>
      <c r="F7087" s="239" t="e">
        <f aca="false">E7087*SUM(P7087:Q7087)</f>
        <v>#N/A</v>
      </c>
    </row>
    <row r="7088" customFormat="false" ht="12.75" hidden="false" customHeight="false" outlineLevel="0" collapsed="false">
      <c r="A7088" s="208" t="str">
        <f aca="false">B7088&amp;" "&amp;C7088&amp;" "&amp;D7088</f>
        <v> 0 Financial</v>
      </c>
      <c r="B7088" s="208" t="str">
        <f aca="false">IF((LEFT(N7088,2)="US"),"US","")</f>
        <v/>
      </c>
      <c r="C7088" s="208" t="n">
        <f aca="false">M7088</f>
        <v>0</v>
      </c>
      <c r="D7088" s="208" t="str">
        <f aca="false">IF(ISNUMBER(FIND("Phy",N7088))=TRUE(),"Physical","Financial")</f>
        <v>Financial</v>
      </c>
      <c r="E7088" s="208" t="e">
        <f aca="false">IF(VLOOKUP(S7088,'DD-Lookup'!$J$6:$L$50,3,FALSE())="Monthly",(YEAR(AC7088)-YEAR(AB7088))*12+MONTH(AC7088)-MONTH(AB7088)+1,(AC7088-AB7088+1))</f>
        <v>#N/A</v>
      </c>
      <c r="F7088" s="239" t="e">
        <f aca="false">E7088*SUM(P7088:Q7088)</f>
        <v>#N/A</v>
      </c>
    </row>
    <row r="7089" customFormat="false" ht="12.75" hidden="false" customHeight="false" outlineLevel="0" collapsed="false">
      <c r="A7089" s="208" t="str">
        <f aca="false">B7089&amp;" "&amp;C7089&amp;" "&amp;D7089</f>
        <v> 0 Financial</v>
      </c>
      <c r="B7089" s="208" t="str">
        <f aca="false">IF((LEFT(N7089,2)="US"),"US","")</f>
        <v/>
      </c>
      <c r="C7089" s="208" t="n">
        <f aca="false">M7089</f>
        <v>0</v>
      </c>
      <c r="D7089" s="208" t="str">
        <f aca="false">IF(ISNUMBER(FIND("Phy",N7089))=TRUE(),"Physical","Financial")</f>
        <v>Financial</v>
      </c>
      <c r="E7089" s="208" t="e">
        <f aca="false">IF(VLOOKUP(S7089,'DD-Lookup'!$J$6:$L$50,3,FALSE())="Monthly",(YEAR(AC7089)-YEAR(AB7089))*12+MONTH(AC7089)-MONTH(AB7089)+1,(AC7089-AB7089+1))</f>
        <v>#N/A</v>
      </c>
      <c r="F7089" s="239" t="e">
        <f aca="false">E7089*SUM(P7089:Q7089)</f>
        <v>#N/A</v>
      </c>
    </row>
    <row r="7090" customFormat="false" ht="12.75" hidden="false" customHeight="false" outlineLevel="0" collapsed="false">
      <c r="A7090" s="208" t="str">
        <f aca="false">B7090&amp;" "&amp;C7090&amp;" "&amp;D7090</f>
        <v> 0 Financial</v>
      </c>
      <c r="B7090" s="208" t="str">
        <f aca="false">IF((LEFT(N7090,2)="US"),"US","")</f>
        <v/>
      </c>
      <c r="C7090" s="208" t="n">
        <f aca="false">M7090</f>
        <v>0</v>
      </c>
      <c r="D7090" s="208" t="str">
        <f aca="false">IF(ISNUMBER(FIND("Phy",N7090))=TRUE(),"Physical","Financial")</f>
        <v>Financial</v>
      </c>
      <c r="E7090" s="208" t="e">
        <f aca="false">IF(VLOOKUP(S7090,'DD-Lookup'!$J$6:$L$50,3,FALSE())="Monthly",(YEAR(AC7090)-YEAR(AB7090))*12+MONTH(AC7090)-MONTH(AB7090)+1,(AC7090-AB7090+1))</f>
        <v>#N/A</v>
      </c>
      <c r="F7090" s="239" t="e">
        <f aca="false">E7090*SUM(P7090:Q7090)</f>
        <v>#N/A</v>
      </c>
    </row>
    <row r="7091" customFormat="false" ht="12.75" hidden="false" customHeight="false" outlineLevel="0" collapsed="false">
      <c r="A7091" s="208" t="str">
        <f aca="false">B7091&amp;" "&amp;C7091&amp;" "&amp;D7091</f>
        <v> 0 Financial</v>
      </c>
      <c r="B7091" s="208" t="str">
        <f aca="false">IF((LEFT(N7091,2)="US"),"US","")</f>
        <v/>
      </c>
      <c r="C7091" s="208" t="n">
        <f aca="false">M7091</f>
        <v>0</v>
      </c>
      <c r="D7091" s="208" t="str">
        <f aca="false">IF(ISNUMBER(FIND("Phy",N7091))=TRUE(),"Physical","Financial")</f>
        <v>Financial</v>
      </c>
      <c r="E7091" s="208" t="e">
        <f aca="false">IF(VLOOKUP(S7091,'DD-Lookup'!$J$6:$L$50,3,FALSE())="Monthly",(YEAR(AC7091)-YEAR(AB7091))*12+MONTH(AC7091)-MONTH(AB7091)+1,(AC7091-AB7091+1))</f>
        <v>#N/A</v>
      </c>
      <c r="F7091" s="239" t="e">
        <f aca="false">E7091*SUM(P7091:Q7091)</f>
        <v>#N/A</v>
      </c>
    </row>
    <row r="7092" customFormat="false" ht="12.75" hidden="false" customHeight="false" outlineLevel="0" collapsed="false">
      <c r="A7092" s="208" t="str">
        <f aca="false">B7092&amp;" "&amp;C7092&amp;" "&amp;D7092</f>
        <v> 0 Financial</v>
      </c>
      <c r="B7092" s="208" t="str">
        <f aca="false">IF((LEFT(N7092,2)="US"),"US","")</f>
        <v/>
      </c>
      <c r="C7092" s="208" t="n">
        <f aca="false">M7092</f>
        <v>0</v>
      </c>
      <c r="D7092" s="208" t="str">
        <f aca="false">IF(ISNUMBER(FIND("Phy",N7092))=TRUE(),"Physical","Financial")</f>
        <v>Financial</v>
      </c>
      <c r="E7092" s="208" t="e">
        <f aca="false">IF(VLOOKUP(S7092,'DD-Lookup'!$J$6:$L$50,3,FALSE())="Monthly",(YEAR(AC7092)-YEAR(AB7092))*12+MONTH(AC7092)-MONTH(AB7092)+1,(AC7092-AB7092+1))</f>
        <v>#N/A</v>
      </c>
      <c r="F7092" s="239" t="e">
        <f aca="false">E7092*SUM(P7092:Q7092)</f>
        <v>#N/A</v>
      </c>
    </row>
    <row r="7093" customFormat="false" ht="12.75" hidden="false" customHeight="false" outlineLevel="0" collapsed="false">
      <c r="A7093" s="208" t="str">
        <f aca="false">B7093&amp;" "&amp;C7093&amp;" "&amp;D7093</f>
        <v> 0 Financial</v>
      </c>
      <c r="B7093" s="208" t="str">
        <f aca="false">IF((LEFT(N7093,2)="US"),"US","")</f>
        <v/>
      </c>
      <c r="C7093" s="208" t="n">
        <f aca="false">M7093</f>
        <v>0</v>
      </c>
      <c r="D7093" s="208" t="str">
        <f aca="false">IF(ISNUMBER(FIND("Phy",N7093))=TRUE(),"Physical","Financial")</f>
        <v>Financial</v>
      </c>
      <c r="E7093" s="208" t="e">
        <f aca="false">IF(VLOOKUP(S7093,'DD-Lookup'!$J$6:$L$50,3,FALSE())="Monthly",(YEAR(AC7093)-YEAR(AB7093))*12+MONTH(AC7093)-MONTH(AB7093)+1,(AC7093-AB7093+1))</f>
        <v>#N/A</v>
      </c>
      <c r="F7093" s="239" t="e">
        <f aca="false">E7093*SUM(P7093:Q7093)</f>
        <v>#N/A</v>
      </c>
    </row>
    <row r="7094" customFormat="false" ht="12.75" hidden="false" customHeight="false" outlineLevel="0" collapsed="false">
      <c r="A7094" s="208" t="str">
        <f aca="false">B7094&amp;" "&amp;C7094&amp;" "&amp;D7094</f>
        <v> 0 Financial</v>
      </c>
      <c r="B7094" s="208" t="str">
        <f aca="false">IF((LEFT(N7094,2)="US"),"US","")</f>
        <v/>
      </c>
      <c r="C7094" s="208" t="n">
        <f aca="false">M7094</f>
        <v>0</v>
      </c>
      <c r="D7094" s="208" t="str">
        <f aca="false">IF(ISNUMBER(FIND("Phy",N7094))=TRUE(),"Physical","Financial")</f>
        <v>Financial</v>
      </c>
      <c r="E7094" s="208" t="e">
        <f aca="false">IF(VLOOKUP(S7094,'DD-Lookup'!$J$6:$L$50,3,FALSE())="Monthly",(YEAR(AC7094)-YEAR(AB7094))*12+MONTH(AC7094)-MONTH(AB7094)+1,(AC7094-AB7094+1))</f>
        <v>#N/A</v>
      </c>
      <c r="F7094" s="239" t="e">
        <f aca="false">E7094*SUM(P7094:Q7094)</f>
        <v>#N/A</v>
      </c>
    </row>
    <row r="7095" customFormat="false" ht="12.75" hidden="false" customHeight="false" outlineLevel="0" collapsed="false">
      <c r="A7095" s="208" t="str">
        <f aca="false">B7095&amp;" "&amp;C7095&amp;" "&amp;D7095</f>
        <v> 0 Financial</v>
      </c>
      <c r="B7095" s="208" t="str">
        <f aca="false">IF((LEFT(N7095,2)="US"),"US","")</f>
        <v/>
      </c>
      <c r="C7095" s="208" t="n">
        <f aca="false">M7095</f>
        <v>0</v>
      </c>
      <c r="D7095" s="208" t="str">
        <f aca="false">IF(ISNUMBER(FIND("Phy",N7095))=TRUE(),"Physical","Financial")</f>
        <v>Financial</v>
      </c>
      <c r="E7095" s="208" t="e">
        <f aca="false">IF(VLOOKUP(S7095,'DD-Lookup'!$J$6:$L$50,3,FALSE())="Monthly",(YEAR(AC7095)-YEAR(AB7095))*12+MONTH(AC7095)-MONTH(AB7095)+1,(AC7095-AB7095+1))</f>
        <v>#N/A</v>
      </c>
      <c r="F7095" s="239" t="e">
        <f aca="false">E7095*SUM(P7095:Q7095)</f>
        <v>#N/A</v>
      </c>
    </row>
    <row r="7096" customFormat="false" ht="12.75" hidden="false" customHeight="false" outlineLevel="0" collapsed="false">
      <c r="A7096" s="208" t="str">
        <f aca="false">B7096&amp;" "&amp;C7096&amp;" "&amp;D7096</f>
        <v> 0 Financial</v>
      </c>
      <c r="B7096" s="208" t="str">
        <f aca="false">IF((LEFT(N7096,2)="US"),"US","")</f>
        <v/>
      </c>
      <c r="C7096" s="208" t="n">
        <f aca="false">M7096</f>
        <v>0</v>
      </c>
      <c r="D7096" s="208" t="str">
        <f aca="false">IF(ISNUMBER(FIND("Phy",N7096))=TRUE(),"Physical","Financial")</f>
        <v>Financial</v>
      </c>
      <c r="E7096" s="208" t="e">
        <f aca="false">IF(VLOOKUP(S7096,'DD-Lookup'!$J$6:$L$50,3,FALSE())="Monthly",(YEAR(AC7096)-YEAR(AB7096))*12+MONTH(AC7096)-MONTH(AB7096)+1,(AC7096-AB7096+1))</f>
        <v>#N/A</v>
      </c>
      <c r="F7096" s="239" t="e">
        <f aca="false">E7096*SUM(P7096:Q7096)</f>
        <v>#N/A</v>
      </c>
    </row>
    <row r="7097" customFormat="false" ht="12.75" hidden="false" customHeight="false" outlineLevel="0" collapsed="false">
      <c r="A7097" s="208" t="str">
        <f aca="false">B7097&amp;" "&amp;C7097&amp;" "&amp;D7097</f>
        <v> 0 Financial</v>
      </c>
      <c r="B7097" s="208" t="str">
        <f aca="false">IF((LEFT(N7097,2)="US"),"US","")</f>
        <v/>
      </c>
      <c r="C7097" s="208" t="n">
        <f aca="false">M7097</f>
        <v>0</v>
      </c>
      <c r="D7097" s="208" t="str">
        <f aca="false">IF(ISNUMBER(FIND("Phy",N7097))=TRUE(),"Physical","Financial")</f>
        <v>Financial</v>
      </c>
      <c r="E7097" s="208" t="e">
        <f aca="false">IF(VLOOKUP(S7097,'DD-Lookup'!$J$6:$L$50,3,FALSE())="Monthly",(YEAR(AC7097)-YEAR(AB7097))*12+MONTH(AC7097)-MONTH(AB7097)+1,(AC7097-AB7097+1))</f>
        <v>#N/A</v>
      </c>
      <c r="F7097" s="239" t="e">
        <f aca="false">E7097*SUM(P7097:Q7097)</f>
        <v>#N/A</v>
      </c>
    </row>
    <row r="7098" customFormat="false" ht="12.75" hidden="false" customHeight="false" outlineLevel="0" collapsed="false">
      <c r="A7098" s="208" t="str">
        <f aca="false">B7098&amp;" "&amp;C7098&amp;" "&amp;D7098</f>
        <v> 0 Financial</v>
      </c>
      <c r="B7098" s="208" t="str">
        <f aca="false">IF((LEFT(N7098,2)="US"),"US","")</f>
        <v/>
      </c>
      <c r="C7098" s="208" t="n">
        <f aca="false">M7098</f>
        <v>0</v>
      </c>
      <c r="D7098" s="208" t="str">
        <f aca="false">IF(ISNUMBER(FIND("Phy",N7098))=TRUE(),"Physical","Financial")</f>
        <v>Financial</v>
      </c>
      <c r="E7098" s="208" t="e">
        <f aca="false">IF(VLOOKUP(S7098,'DD-Lookup'!$J$6:$L$50,3,FALSE())="Monthly",(YEAR(AC7098)-YEAR(AB7098))*12+MONTH(AC7098)-MONTH(AB7098)+1,(AC7098-AB7098+1))</f>
        <v>#N/A</v>
      </c>
      <c r="F7098" s="239" t="e">
        <f aca="false">E7098*SUM(P7098:Q7098)</f>
        <v>#N/A</v>
      </c>
    </row>
    <row r="7099" customFormat="false" ht="12.75" hidden="false" customHeight="false" outlineLevel="0" collapsed="false">
      <c r="A7099" s="208" t="str">
        <f aca="false">B7099&amp;" "&amp;C7099&amp;" "&amp;D7099</f>
        <v> 0 Financial</v>
      </c>
      <c r="B7099" s="208" t="str">
        <f aca="false">IF((LEFT(N7099,2)="US"),"US","")</f>
        <v/>
      </c>
      <c r="C7099" s="208" t="n">
        <f aca="false">M7099</f>
        <v>0</v>
      </c>
      <c r="D7099" s="208" t="str">
        <f aca="false">IF(ISNUMBER(FIND("Phy",N7099))=TRUE(),"Physical","Financial")</f>
        <v>Financial</v>
      </c>
      <c r="E7099" s="208" t="e">
        <f aca="false">IF(VLOOKUP(S7099,'DD-Lookup'!$J$6:$L$50,3,FALSE())="Monthly",(YEAR(AC7099)-YEAR(AB7099))*12+MONTH(AC7099)-MONTH(AB7099)+1,(AC7099-AB7099+1))</f>
        <v>#N/A</v>
      </c>
      <c r="F7099" s="239" t="e">
        <f aca="false">E7099*SUM(P7099:Q7099)</f>
        <v>#N/A</v>
      </c>
    </row>
    <row r="7100" customFormat="false" ht="12.75" hidden="false" customHeight="false" outlineLevel="0" collapsed="false">
      <c r="A7100" s="208" t="str">
        <f aca="false">B7100&amp;" "&amp;C7100&amp;" "&amp;D7100</f>
        <v> 0 Financial</v>
      </c>
      <c r="B7100" s="208" t="str">
        <f aca="false">IF((LEFT(N7100,2)="US"),"US","")</f>
        <v/>
      </c>
      <c r="C7100" s="208" t="n">
        <f aca="false">M7100</f>
        <v>0</v>
      </c>
      <c r="D7100" s="208" t="str">
        <f aca="false">IF(ISNUMBER(FIND("Phy",N7100))=TRUE(),"Physical","Financial")</f>
        <v>Financial</v>
      </c>
      <c r="E7100" s="208" t="e">
        <f aca="false">IF(VLOOKUP(S7100,'DD-Lookup'!$J$6:$L$50,3,FALSE())="Monthly",(YEAR(AC7100)-YEAR(AB7100))*12+MONTH(AC7100)-MONTH(AB7100)+1,(AC7100-AB7100+1))</f>
        <v>#N/A</v>
      </c>
      <c r="F7100" s="239" t="e">
        <f aca="false">E7100*SUM(P7100:Q7100)</f>
        <v>#N/A</v>
      </c>
    </row>
    <row r="7101" customFormat="false" ht="12.75" hidden="false" customHeight="false" outlineLevel="0" collapsed="false">
      <c r="A7101" s="208" t="str">
        <f aca="false">B7101&amp;" "&amp;C7101&amp;" "&amp;D7101</f>
        <v> 0 Financial</v>
      </c>
      <c r="B7101" s="208" t="str">
        <f aca="false">IF((LEFT(N7101,2)="US"),"US","")</f>
        <v/>
      </c>
      <c r="C7101" s="208" t="n">
        <f aca="false">M7101</f>
        <v>0</v>
      </c>
      <c r="D7101" s="208" t="str">
        <f aca="false">IF(ISNUMBER(FIND("Phy",N7101))=TRUE(),"Physical","Financial")</f>
        <v>Financial</v>
      </c>
      <c r="E7101" s="208" t="e">
        <f aca="false">IF(VLOOKUP(S7101,'DD-Lookup'!$J$6:$L$50,3,FALSE())="Monthly",(YEAR(AC7101)-YEAR(AB7101))*12+MONTH(AC7101)-MONTH(AB7101)+1,(AC7101-AB7101+1))</f>
        <v>#N/A</v>
      </c>
      <c r="F7101" s="239" t="e">
        <f aca="false">E7101*SUM(P7101:Q7101)</f>
        <v>#N/A</v>
      </c>
    </row>
    <row r="7102" customFormat="false" ht="12.75" hidden="false" customHeight="false" outlineLevel="0" collapsed="false">
      <c r="A7102" s="208" t="str">
        <f aca="false">B7102&amp;" "&amp;C7102&amp;" "&amp;D7102</f>
        <v> 0 Financial</v>
      </c>
      <c r="B7102" s="208" t="str">
        <f aca="false">IF((LEFT(N7102,2)="US"),"US","")</f>
        <v/>
      </c>
      <c r="C7102" s="208" t="n">
        <f aca="false">M7102</f>
        <v>0</v>
      </c>
      <c r="D7102" s="208" t="str">
        <f aca="false">IF(ISNUMBER(FIND("Phy",N7102))=TRUE(),"Physical","Financial")</f>
        <v>Financial</v>
      </c>
      <c r="E7102" s="208" t="e">
        <f aca="false">IF(VLOOKUP(S7102,'DD-Lookup'!$J$6:$L$50,3,FALSE())="Monthly",(YEAR(AC7102)-YEAR(AB7102))*12+MONTH(AC7102)-MONTH(AB7102)+1,(AC7102-AB7102+1))</f>
        <v>#N/A</v>
      </c>
      <c r="F7102" s="239" t="e">
        <f aca="false">E7102*SUM(P7102:Q7102)</f>
        <v>#N/A</v>
      </c>
    </row>
    <row r="7103" customFormat="false" ht="12.75" hidden="false" customHeight="false" outlineLevel="0" collapsed="false">
      <c r="A7103" s="208" t="str">
        <f aca="false">B7103&amp;" "&amp;C7103&amp;" "&amp;D7103</f>
        <v> 0 Financial</v>
      </c>
      <c r="B7103" s="208" t="str">
        <f aca="false">IF((LEFT(N7103,2)="US"),"US","")</f>
        <v/>
      </c>
      <c r="C7103" s="208" t="n">
        <f aca="false">M7103</f>
        <v>0</v>
      </c>
      <c r="D7103" s="208" t="str">
        <f aca="false">IF(ISNUMBER(FIND("Phy",N7103))=TRUE(),"Physical","Financial")</f>
        <v>Financial</v>
      </c>
      <c r="E7103" s="208" t="e">
        <f aca="false">IF(VLOOKUP(S7103,'DD-Lookup'!$J$6:$L$50,3,FALSE())="Monthly",(YEAR(AC7103)-YEAR(AB7103))*12+MONTH(AC7103)-MONTH(AB7103)+1,(AC7103-AB7103+1))</f>
        <v>#N/A</v>
      </c>
      <c r="F7103" s="239" t="e">
        <f aca="false">E7103*SUM(P7103:Q7103)</f>
        <v>#N/A</v>
      </c>
    </row>
    <row r="7104" customFormat="false" ht="12.75" hidden="false" customHeight="false" outlineLevel="0" collapsed="false">
      <c r="A7104" s="208" t="str">
        <f aca="false">B7104&amp;" "&amp;C7104&amp;" "&amp;D7104</f>
        <v> 0 Financial</v>
      </c>
      <c r="B7104" s="208" t="str">
        <f aca="false">IF((LEFT(N7104,2)="US"),"US","")</f>
        <v/>
      </c>
      <c r="C7104" s="208" t="n">
        <f aca="false">M7104</f>
        <v>0</v>
      </c>
      <c r="D7104" s="208" t="str">
        <f aca="false">IF(ISNUMBER(FIND("Phy",N7104))=TRUE(),"Physical","Financial")</f>
        <v>Financial</v>
      </c>
      <c r="E7104" s="208" t="e">
        <f aca="false">IF(VLOOKUP(S7104,'DD-Lookup'!$J$6:$L$50,3,FALSE())="Monthly",(YEAR(AC7104)-YEAR(AB7104))*12+MONTH(AC7104)-MONTH(AB7104)+1,(AC7104-AB7104+1))</f>
        <v>#N/A</v>
      </c>
      <c r="F7104" s="239" t="e">
        <f aca="false">E7104*SUM(P7104:Q7104)</f>
        <v>#N/A</v>
      </c>
    </row>
    <row r="7105" customFormat="false" ht="12.75" hidden="false" customHeight="false" outlineLevel="0" collapsed="false">
      <c r="A7105" s="208" t="str">
        <f aca="false">B7105&amp;" "&amp;C7105&amp;" "&amp;D7105</f>
        <v> 0 Financial</v>
      </c>
      <c r="B7105" s="208" t="str">
        <f aca="false">IF((LEFT(N7105,2)="US"),"US","")</f>
        <v/>
      </c>
      <c r="C7105" s="208" t="n">
        <f aca="false">M7105</f>
        <v>0</v>
      </c>
      <c r="D7105" s="208" t="str">
        <f aca="false">IF(ISNUMBER(FIND("Phy",N7105))=TRUE(),"Physical","Financial")</f>
        <v>Financial</v>
      </c>
      <c r="E7105" s="208" t="e">
        <f aca="false">IF(VLOOKUP(S7105,'DD-Lookup'!$J$6:$L$50,3,FALSE())="Monthly",(YEAR(AC7105)-YEAR(AB7105))*12+MONTH(AC7105)-MONTH(AB7105)+1,(AC7105-AB7105+1))</f>
        <v>#N/A</v>
      </c>
      <c r="F7105" s="239" t="e">
        <f aca="false">E7105*SUM(P7105:Q7105)</f>
        <v>#N/A</v>
      </c>
    </row>
    <row r="7106" customFormat="false" ht="12.75" hidden="false" customHeight="false" outlineLevel="0" collapsed="false">
      <c r="A7106" s="208" t="str">
        <f aca="false">B7106&amp;" "&amp;C7106&amp;" "&amp;D7106</f>
        <v> 0 Financial</v>
      </c>
      <c r="B7106" s="208" t="str">
        <f aca="false">IF((LEFT(N7106,2)="US"),"US","")</f>
        <v/>
      </c>
      <c r="C7106" s="208" t="n">
        <f aca="false">M7106</f>
        <v>0</v>
      </c>
      <c r="D7106" s="208" t="str">
        <f aca="false">IF(ISNUMBER(FIND("Phy",N7106))=TRUE(),"Physical","Financial")</f>
        <v>Financial</v>
      </c>
      <c r="E7106" s="208" t="e">
        <f aca="false">IF(VLOOKUP(S7106,'DD-Lookup'!$J$6:$L$50,3,FALSE())="Monthly",(YEAR(AC7106)-YEAR(AB7106))*12+MONTH(AC7106)-MONTH(AB7106)+1,(AC7106-AB7106+1))</f>
        <v>#N/A</v>
      </c>
      <c r="F7106" s="239" t="e">
        <f aca="false">E7106*SUM(P7106:Q7106)</f>
        <v>#N/A</v>
      </c>
    </row>
    <row r="7107" customFormat="false" ht="12.75" hidden="false" customHeight="false" outlineLevel="0" collapsed="false">
      <c r="A7107" s="208" t="str">
        <f aca="false">B7107&amp;" "&amp;C7107&amp;" "&amp;D7107</f>
        <v> 0 Financial</v>
      </c>
      <c r="B7107" s="208" t="str">
        <f aca="false">IF((LEFT(N7107,2)="US"),"US","")</f>
        <v/>
      </c>
      <c r="C7107" s="208" t="n">
        <f aca="false">M7107</f>
        <v>0</v>
      </c>
      <c r="D7107" s="208" t="str">
        <f aca="false">IF(ISNUMBER(FIND("Phy",N7107))=TRUE(),"Physical","Financial")</f>
        <v>Financial</v>
      </c>
      <c r="E7107" s="208" t="e">
        <f aca="false">IF(VLOOKUP(S7107,'DD-Lookup'!$J$6:$L$50,3,FALSE())="Monthly",(YEAR(AC7107)-YEAR(AB7107))*12+MONTH(AC7107)-MONTH(AB7107)+1,(AC7107-AB7107+1))</f>
        <v>#N/A</v>
      </c>
      <c r="F7107" s="239" t="e">
        <f aca="false">E7107*SUM(P7107:Q7107)</f>
        <v>#N/A</v>
      </c>
    </row>
    <row r="7108" customFormat="false" ht="12.75" hidden="false" customHeight="false" outlineLevel="0" collapsed="false">
      <c r="A7108" s="208" t="str">
        <f aca="false">B7108&amp;" "&amp;C7108&amp;" "&amp;D7108</f>
        <v> 0 Financial</v>
      </c>
      <c r="B7108" s="208" t="str">
        <f aca="false">IF((LEFT(N7108,2)="US"),"US","")</f>
        <v/>
      </c>
      <c r="C7108" s="208" t="n">
        <f aca="false">M7108</f>
        <v>0</v>
      </c>
      <c r="D7108" s="208" t="str">
        <f aca="false">IF(ISNUMBER(FIND("Phy",N7108))=TRUE(),"Physical","Financial")</f>
        <v>Financial</v>
      </c>
      <c r="E7108" s="208" t="e">
        <f aca="false">IF(VLOOKUP(S7108,'DD-Lookup'!$J$6:$L$50,3,FALSE())="Monthly",(YEAR(AC7108)-YEAR(AB7108))*12+MONTH(AC7108)-MONTH(AB7108)+1,(AC7108-AB7108+1))</f>
        <v>#N/A</v>
      </c>
      <c r="F7108" s="239" t="e">
        <f aca="false">E7108*SUM(P7108:Q7108)</f>
        <v>#N/A</v>
      </c>
    </row>
    <row r="7109" customFormat="false" ht="12.75" hidden="false" customHeight="false" outlineLevel="0" collapsed="false">
      <c r="A7109" s="208" t="str">
        <f aca="false">B7109&amp;" "&amp;C7109&amp;" "&amp;D7109</f>
        <v> 0 Financial</v>
      </c>
      <c r="B7109" s="208" t="str">
        <f aca="false">IF((LEFT(N7109,2)="US"),"US","")</f>
        <v/>
      </c>
      <c r="C7109" s="208" t="n">
        <f aca="false">M7109</f>
        <v>0</v>
      </c>
      <c r="D7109" s="208" t="str">
        <f aca="false">IF(ISNUMBER(FIND("Phy",N7109))=TRUE(),"Physical","Financial")</f>
        <v>Financial</v>
      </c>
      <c r="E7109" s="208" t="e">
        <f aca="false">IF(VLOOKUP(S7109,'DD-Lookup'!$J$6:$L$50,3,FALSE())="Monthly",(YEAR(AC7109)-YEAR(AB7109))*12+MONTH(AC7109)-MONTH(AB7109)+1,(AC7109-AB7109+1))</f>
        <v>#N/A</v>
      </c>
      <c r="F7109" s="239" t="e">
        <f aca="false">E7109*SUM(P7109:Q7109)</f>
        <v>#N/A</v>
      </c>
    </row>
    <row r="7110" customFormat="false" ht="12.75" hidden="false" customHeight="false" outlineLevel="0" collapsed="false">
      <c r="A7110" s="208" t="str">
        <f aca="false">B7110&amp;" "&amp;C7110&amp;" "&amp;D7110</f>
        <v> 0 Financial</v>
      </c>
      <c r="B7110" s="208" t="str">
        <f aca="false">IF((LEFT(N7110,2)="US"),"US","")</f>
        <v/>
      </c>
      <c r="C7110" s="208" t="n">
        <f aca="false">M7110</f>
        <v>0</v>
      </c>
      <c r="D7110" s="208" t="str">
        <f aca="false">IF(ISNUMBER(FIND("Phy",N7110))=TRUE(),"Physical","Financial")</f>
        <v>Financial</v>
      </c>
      <c r="E7110" s="208" t="e">
        <f aca="false">IF(VLOOKUP(S7110,'DD-Lookup'!$J$6:$L$50,3,FALSE())="Monthly",(YEAR(AC7110)-YEAR(AB7110))*12+MONTH(AC7110)-MONTH(AB7110)+1,(AC7110-AB7110+1))</f>
        <v>#N/A</v>
      </c>
      <c r="F7110" s="239" t="e">
        <f aca="false">E7110*SUM(P7110:Q7110)</f>
        <v>#N/A</v>
      </c>
    </row>
    <row r="7111" customFormat="false" ht="12.75" hidden="false" customHeight="false" outlineLevel="0" collapsed="false">
      <c r="A7111" s="208" t="str">
        <f aca="false">B7111&amp;" "&amp;C7111&amp;" "&amp;D7111</f>
        <v> 0 Financial</v>
      </c>
      <c r="B7111" s="208" t="str">
        <f aca="false">IF((LEFT(N7111,2)="US"),"US","")</f>
        <v/>
      </c>
      <c r="C7111" s="208" t="n">
        <f aca="false">M7111</f>
        <v>0</v>
      </c>
      <c r="D7111" s="208" t="str">
        <f aca="false">IF(ISNUMBER(FIND("Phy",N7111))=TRUE(),"Physical","Financial")</f>
        <v>Financial</v>
      </c>
      <c r="E7111" s="208" t="e">
        <f aca="false">IF(VLOOKUP(S7111,'DD-Lookup'!$J$6:$L$50,3,FALSE())="Monthly",(YEAR(AC7111)-YEAR(AB7111))*12+MONTH(AC7111)-MONTH(AB7111)+1,(AC7111-AB7111+1))</f>
        <v>#N/A</v>
      </c>
      <c r="F7111" s="239" t="e">
        <f aca="false">E7111*SUM(P7111:Q7111)</f>
        <v>#N/A</v>
      </c>
    </row>
    <row r="7112" customFormat="false" ht="12.75" hidden="false" customHeight="false" outlineLevel="0" collapsed="false">
      <c r="A7112" s="208" t="str">
        <f aca="false">B7112&amp;" "&amp;C7112&amp;" "&amp;D7112</f>
        <v> 0 Financial</v>
      </c>
      <c r="B7112" s="208" t="str">
        <f aca="false">IF((LEFT(N7112,2)="US"),"US","")</f>
        <v/>
      </c>
      <c r="C7112" s="208" t="n">
        <f aca="false">M7112</f>
        <v>0</v>
      </c>
      <c r="D7112" s="208" t="str">
        <f aca="false">IF(ISNUMBER(FIND("Phy",N7112))=TRUE(),"Physical","Financial")</f>
        <v>Financial</v>
      </c>
      <c r="E7112" s="208" t="e">
        <f aca="false">IF(VLOOKUP(S7112,'DD-Lookup'!$J$6:$L$50,3,FALSE())="Monthly",(YEAR(AC7112)-YEAR(AB7112))*12+MONTH(AC7112)-MONTH(AB7112)+1,(AC7112-AB7112+1))</f>
        <v>#N/A</v>
      </c>
      <c r="F7112" s="239" t="e">
        <f aca="false">E7112*SUM(P7112:Q7112)</f>
        <v>#N/A</v>
      </c>
    </row>
    <row r="7113" customFormat="false" ht="12.75" hidden="false" customHeight="false" outlineLevel="0" collapsed="false">
      <c r="A7113" s="208" t="str">
        <f aca="false">B7113&amp;" "&amp;C7113&amp;" "&amp;D7113</f>
        <v> 0 Financial</v>
      </c>
      <c r="B7113" s="208" t="str">
        <f aca="false">IF((LEFT(N7113,2)="US"),"US","")</f>
        <v/>
      </c>
      <c r="C7113" s="208" t="n">
        <f aca="false">M7113</f>
        <v>0</v>
      </c>
      <c r="D7113" s="208" t="str">
        <f aca="false">IF(ISNUMBER(FIND("Phy",N7113))=TRUE(),"Physical","Financial")</f>
        <v>Financial</v>
      </c>
      <c r="E7113" s="208" t="e">
        <f aca="false">IF(VLOOKUP(S7113,'DD-Lookup'!$J$6:$L$50,3,FALSE())="Monthly",(YEAR(AC7113)-YEAR(AB7113))*12+MONTH(AC7113)-MONTH(AB7113)+1,(AC7113-AB7113+1))</f>
        <v>#N/A</v>
      </c>
      <c r="F7113" s="239" t="e">
        <f aca="false">E7113*SUM(P7113:Q7113)</f>
        <v>#N/A</v>
      </c>
    </row>
    <row r="7114" customFormat="false" ht="12.75" hidden="false" customHeight="false" outlineLevel="0" collapsed="false">
      <c r="A7114" s="208" t="str">
        <f aca="false">B7114&amp;" "&amp;C7114&amp;" "&amp;D7114</f>
        <v> 0 Financial</v>
      </c>
      <c r="B7114" s="208" t="str">
        <f aca="false">IF((LEFT(N7114,2)="US"),"US","")</f>
        <v/>
      </c>
      <c r="C7114" s="208" t="n">
        <f aca="false">M7114</f>
        <v>0</v>
      </c>
      <c r="D7114" s="208" t="str">
        <f aca="false">IF(ISNUMBER(FIND("Phy",N7114))=TRUE(),"Physical","Financial")</f>
        <v>Financial</v>
      </c>
      <c r="E7114" s="208" t="e">
        <f aca="false">IF(VLOOKUP(S7114,'DD-Lookup'!$J$6:$L$50,3,FALSE())="Monthly",(YEAR(AC7114)-YEAR(AB7114))*12+MONTH(AC7114)-MONTH(AB7114)+1,(AC7114-AB7114+1))</f>
        <v>#N/A</v>
      </c>
      <c r="F7114" s="239" t="e">
        <f aca="false">E7114*SUM(P7114:Q7114)</f>
        <v>#N/A</v>
      </c>
    </row>
    <row r="7115" customFormat="false" ht="12.75" hidden="false" customHeight="false" outlineLevel="0" collapsed="false">
      <c r="A7115" s="208" t="str">
        <f aca="false">B7115&amp;" "&amp;C7115&amp;" "&amp;D7115</f>
        <v> 0 Financial</v>
      </c>
      <c r="B7115" s="208" t="str">
        <f aca="false">IF((LEFT(N7115,2)="US"),"US","")</f>
        <v/>
      </c>
      <c r="C7115" s="208" t="n">
        <f aca="false">M7115</f>
        <v>0</v>
      </c>
      <c r="D7115" s="208" t="str">
        <f aca="false">IF(ISNUMBER(FIND("Phy",N7115))=TRUE(),"Physical","Financial")</f>
        <v>Financial</v>
      </c>
      <c r="E7115" s="208" t="e">
        <f aca="false">IF(VLOOKUP(S7115,'DD-Lookup'!$J$6:$L$50,3,FALSE())="Monthly",(YEAR(AC7115)-YEAR(AB7115))*12+MONTH(AC7115)-MONTH(AB7115)+1,(AC7115-AB7115+1))</f>
        <v>#N/A</v>
      </c>
      <c r="F7115" s="239" t="e">
        <f aca="false">E7115*SUM(P7115:Q7115)</f>
        <v>#N/A</v>
      </c>
    </row>
    <row r="7116" customFormat="false" ht="12.75" hidden="false" customHeight="false" outlineLevel="0" collapsed="false">
      <c r="A7116" s="208" t="str">
        <f aca="false">B7116&amp;" "&amp;C7116&amp;" "&amp;D7116</f>
        <v> 0 Financial</v>
      </c>
      <c r="B7116" s="208" t="str">
        <f aca="false">IF((LEFT(N7116,2)="US"),"US","")</f>
        <v/>
      </c>
      <c r="C7116" s="208" t="n">
        <f aca="false">M7116</f>
        <v>0</v>
      </c>
      <c r="D7116" s="208" t="str">
        <f aca="false">IF(ISNUMBER(FIND("Phy",N7116))=TRUE(),"Physical","Financial")</f>
        <v>Financial</v>
      </c>
      <c r="E7116" s="208" t="e">
        <f aca="false">IF(VLOOKUP(S7116,'DD-Lookup'!$J$6:$L$50,3,FALSE())="Monthly",(YEAR(AC7116)-YEAR(AB7116))*12+MONTH(AC7116)-MONTH(AB7116)+1,(AC7116-AB7116+1))</f>
        <v>#N/A</v>
      </c>
      <c r="F7116" s="239" t="e">
        <f aca="false">E7116*SUM(P7116:Q7116)</f>
        <v>#N/A</v>
      </c>
    </row>
    <row r="7117" customFormat="false" ht="12.75" hidden="false" customHeight="false" outlineLevel="0" collapsed="false">
      <c r="A7117" s="208" t="str">
        <f aca="false">B7117&amp;" "&amp;C7117&amp;" "&amp;D7117</f>
        <v> 0 Financial</v>
      </c>
      <c r="B7117" s="208" t="str">
        <f aca="false">IF((LEFT(N7117,2)="US"),"US","")</f>
        <v/>
      </c>
      <c r="C7117" s="208" t="n">
        <f aca="false">M7117</f>
        <v>0</v>
      </c>
      <c r="D7117" s="208" t="str">
        <f aca="false">IF(ISNUMBER(FIND("Phy",N7117))=TRUE(),"Physical","Financial")</f>
        <v>Financial</v>
      </c>
      <c r="E7117" s="208" t="e">
        <f aca="false">IF(VLOOKUP(S7117,'DD-Lookup'!$J$6:$L$50,3,FALSE())="Monthly",(YEAR(AC7117)-YEAR(AB7117))*12+MONTH(AC7117)-MONTH(AB7117)+1,(AC7117-AB7117+1))</f>
        <v>#N/A</v>
      </c>
      <c r="F7117" s="239" t="e">
        <f aca="false">E7117*SUM(P7117:Q7117)</f>
        <v>#N/A</v>
      </c>
    </row>
    <row r="7118" customFormat="false" ht="12.75" hidden="false" customHeight="false" outlineLevel="0" collapsed="false">
      <c r="A7118" s="208" t="str">
        <f aca="false">B7118&amp;" "&amp;C7118&amp;" "&amp;D7118</f>
        <v> 0 Financial</v>
      </c>
      <c r="B7118" s="208" t="str">
        <f aca="false">IF((LEFT(N7118,2)="US"),"US","")</f>
        <v/>
      </c>
      <c r="C7118" s="208" t="n">
        <f aca="false">M7118</f>
        <v>0</v>
      </c>
      <c r="D7118" s="208" t="str">
        <f aca="false">IF(ISNUMBER(FIND("Phy",N7118))=TRUE(),"Physical","Financial")</f>
        <v>Financial</v>
      </c>
      <c r="E7118" s="208" t="e">
        <f aca="false">IF(VLOOKUP(S7118,'DD-Lookup'!$J$6:$L$50,3,FALSE())="Monthly",(YEAR(AC7118)-YEAR(AB7118))*12+MONTH(AC7118)-MONTH(AB7118)+1,(AC7118-AB7118+1))</f>
        <v>#N/A</v>
      </c>
      <c r="F7118" s="239" t="e">
        <f aca="false">E7118*SUM(P7118:Q7118)</f>
        <v>#N/A</v>
      </c>
    </row>
    <row r="7119" customFormat="false" ht="12.75" hidden="false" customHeight="false" outlineLevel="0" collapsed="false">
      <c r="A7119" s="208" t="str">
        <f aca="false">B7119&amp;" "&amp;C7119&amp;" "&amp;D7119</f>
        <v> 0 Financial</v>
      </c>
      <c r="B7119" s="208" t="str">
        <f aca="false">IF((LEFT(N7119,2)="US"),"US","")</f>
        <v/>
      </c>
      <c r="C7119" s="208" t="n">
        <f aca="false">M7119</f>
        <v>0</v>
      </c>
      <c r="D7119" s="208" t="str">
        <f aca="false">IF(ISNUMBER(FIND("Phy",N7119))=TRUE(),"Physical","Financial")</f>
        <v>Financial</v>
      </c>
      <c r="E7119" s="208" t="e">
        <f aca="false">IF(VLOOKUP(S7119,'DD-Lookup'!$J$6:$L$50,3,FALSE())="Monthly",(YEAR(AC7119)-YEAR(AB7119))*12+MONTH(AC7119)-MONTH(AB7119)+1,(AC7119-AB7119+1))</f>
        <v>#N/A</v>
      </c>
      <c r="F7119" s="239" t="e">
        <f aca="false">E7119*SUM(P7119:Q7119)</f>
        <v>#N/A</v>
      </c>
    </row>
    <row r="7120" customFormat="false" ht="12.75" hidden="false" customHeight="false" outlineLevel="0" collapsed="false">
      <c r="A7120" s="208" t="str">
        <f aca="false">B7120&amp;" "&amp;C7120&amp;" "&amp;D7120</f>
        <v> 0 Financial</v>
      </c>
      <c r="B7120" s="208" t="str">
        <f aca="false">IF((LEFT(N7120,2)="US"),"US","")</f>
        <v/>
      </c>
      <c r="C7120" s="208" t="n">
        <f aca="false">M7120</f>
        <v>0</v>
      </c>
      <c r="D7120" s="208" t="str">
        <f aca="false">IF(ISNUMBER(FIND("Phy",N7120))=TRUE(),"Physical","Financial")</f>
        <v>Financial</v>
      </c>
      <c r="E7120" s="208" t="e">
        <f aca="false">IF(VLOOKUP(S7120,'DD-Lookup'!$J$6:$L$50,3,FALSE())="Monthly",(YEAR(AC7120)-YEAR(AB7120))*12+MONTH(AC7120)-MONTH(AB7120)+1,(AC7120-AB7120+1))</f>
        <v>#N/A</v>
      </c>
      <c r="F7120" s="239" t="e">
        <f aca="false">E7120*SUM(P7120:Q7120)</f>
        <v>#N/A</v>
      </c>
    </row>
    <row r="7121" customFormat="false" ht="12.75" hidden="false" customHeight="false" outlineLevel="0" collapsed="false">
      <c r="A7121" s="208" t="str">
        <f aca="false">B7121&amp;" "&amp;C7121&amp;" "&amp;D7121</f>
        <v> 0 Financial</v>
      </c>
      <c r="B7121" s="208" t="str">
        <f aca="false">IF((LEFT(N7121,2)="US"),"US","")</f>
        <v/>
      </c>
      <c r="C7121" s="208" t="n">
        <f aca="false">M7121</f>
        <v>0</v>
      </c>
      <c r="D7121" s="208" t="str">
        <f aca="false">IF(ISNUMBER(FIND("Phy",N7121))=TRUE(),"Physical","Financial")</f>
        <v>Financial</v>
      </c>
      <c r="E7121" s="208" t="e">
        <f aca="false">IF(VLOOKUP(S7121,'DD-Lookup'!$J$6:$L$50,3,FALSE())="Monthly",(YEAR(AC7121)-YEAR(AB7121))*12+MONTH(AC7121)-MONTH(AB7121)+1,(AC7121-AB7121+1))</f>
        <v>#N/A</v>
      </c>
      <c r="F7121" s="239" t="e">
        <f aca="false">E7121*SUM(P7121:Q7121)</f>
        <v>#N/A</v>
      </c>
    </row>
    <row r="7122" customFormat="false" ht="12.75" hidden="false" customHeight="false" outlineLevel="0" collapsed="false">
      <c r="A7122" s="208" t="str">
        <f aca="false">B7122&amp;" "&amp;C7122&amp;" "&amp;D7122</f>
        <v> 0 Financial</v>
      </c>
      <c r="B7122" s="208" t="str">
        <f aca="false">IF((LEFT(N7122,2)="US"),"US","")</f>
        <v/>
      </c>
      <c r="C7122" s="208" t="n">
        <f aca="false">M7122</f>
        <v>0</v>
      </c>
      <c r="D7122" s="208" t="str">
        <f aca="false">IF(ISNUMBER(FIND("Phy",N7122))=TRUE(),"Physical","Financial")</f>
        <v>Financial</v>
      </c>
      <c r="E7122" s="208" t="e">
        <f aca="false">IF(VLOOKUP(S7122,'DD-Lookup'!$J$6:$L$50,3,FALSE())="Monthly",(YEAR(AC7122)-YEAR(AB7122))*12+MONTH(AC7122)-MONTH(AB7122)+1,(AC7122-AB7122+1))</f>
        <v>#N/A</v>
      </c>
      <c r="F7122" s="239" t="e">
        <f aca="false">E7122*SUM(P7122:Q7122)</f>
        <v>#N/A</v>
      </c>
    </row>
    <row r="7123" customFormat="false" ht="12.75" hidden="false" customHeight="false" outlineLevel="0" collapsed="false">
      <c r="A7123" s="208" t="str">
        <f aca="false">B7123&amp;" "&amp;C7123&amp;" "&amp;D7123</f>
        <v> 0 Financial</v>
      </c>
      <c r="B7123" s="208" t="str">
        <f aca="false">IF((LEFT(N7123,2)="US"),"US","")</f>
        <v/>
      </c>
      <c r="C7123" s="208" t="n">
        <f aca="false">M7123</f>
        <v>0</v>
      </c>
      <c r="D7123" s="208" t="str">
        <f aca="false">IF(ISNUMBER(FIND("Phy",N7123))=TRUE(),"Physical","Financial")</f>
        <v>Financial</v>
      </c>
      <c r="E7123" s="208" t="e">
        <f aca="false">IF(VLOOKUP(S7123,'DD-Lookup'!$J$6:$L$50,3,FALSE())="Monthly",(YEAR(AC7123)-YEAR(AB7123))*12+MONTH(AC7123)-MONTH(AB7123)+1,(AC7123-AB7123+1))</f>
        <v>#N/A</v>
      </c>
      <c r="F7123" s="239" t="e">
        <f aca="false">E7123*SUM(P7123:Q7123)</f>
        <v>#N/A</v>
      </c>
    </row>
    <row r="7124" customFormat="false" ht="12.75" hidden="false" customHeight="false" outlineLevel="0" collapsed="false">
      <c r="A7124" s="208" t="str">
        <f aca="false">B7124&amp;" "&amp;C7124&amp;" "&amp;D7124</f>
        <v> 0 Financial</v>
      </c>
      <c r="B7124" s="208" t="str">
        <f aca="false">IF((LEFT(N7124,2)="US"),"US","")</f>
        <v/>
      </c>
      <c r="C7124" s="208" t="n">
        <f aca="false">M7124</f>
        <v>0</v>
      </c>
      <c r="D7124" s="208" t="str">
        <f aca="false">IF(ISNUMBER(FIND("Phy",N7124))=TRUE(),"Physical","Financial")</f>
        <v>Financial</v>
      </c>
      <c r="E7124" s="208" t="e">
        <f aca="false">IF(VLOOKUP(S7124,'DD-Lookup'!$J$6:$L$50,3,FALSE())="Monthly",(YEAR(AC7124)-YEAR(AB7124))*12+MONTH(AC7124)-MONTH(AB7124)+1,(AC7124-AB7124+1))</f>
        <v>#N/A</v>
      </c>
      <c r="F7124" s="239" t="e">
        <f aca="false">E7124*SUM(P7124:Q7124)</f>
        <v>#N/A</v>
      </c>
    </row>
    <row r="7125" customFormat="false" ht="12.75" hidden="false" customHeight="false" outlineLevel="0" collapsed="false">
      <c r="A7125" s="208" t="str">
        <f aca="false">B7125&amp;" "&amp;C7125&amp;" "&amp;D7125</f>
        <v> 0 Financial</v>
      </c>
      <c r="B7125" s="208" t="str">
        <f aca="false">IF((LEFT(N7125,2)="US"),"US","")</f>
        <v/>
      </c>
      <c r="C7125" s="208" t="n">
        <f aca="false">M7125</f>
        <v>0</v>
      </c>
      <c r="D7125" s="208" t="str">
        <f aca="false">IF(ISNUMBER(FIND("Phy",N7125))=TRUE(),"Physical","Financial")</f>
        <v>Financial</v>
      </c>
      <c r="E7125" s="208" t="e">
        <f aca="false">IF(VLOOKUP(S7125,'DD-Lookup'!$J$6:$L$50,3,FALSE())="Monthly",(YEAR(AC7125)-YEAR(AB7125))*12+MONTH(AC7125)-MONTH(AB7125)+1,(AC7125-AB7125+1))</f>
        <v>#N/A</v>
      </c>
      <c r="F7125" s="239" t="e">
        <f aca="false">E7125*SUM(P7125:Q7125)</f>
        <v>#N/A</v>
      </c>
    </row>
    <row r="7126" customFormat="false" ht="12.75" hidden="false" customHeight="false" outlineLevel="0" collapsed="false">
      <c r="A7126" s="208" t="str">
        <f aca="false">B7126&amp;" "&amp;C7126&amp;" "&amp;D7126</f>
        <v> 0 Financial</v>
      </c>
      <c r="B7126" s="208" t="str">
        <f aca="false">IF((LEFT(N7126,2)="US"),"US","")</f>
        <v/>
      </c>
      <c r="C7126" s="208" t="n">
        <f aca="false">M7126</f>
        <v>0</v>
      </c>
      <c r="D7126" s="208" t="str">
        <f aca="false">IF(ISNUMBER(FIND("Phy",N7126))=TRUE(),"Physical","Financial")</f>
        <v>Financial</v>
      </c>
      <c r="E7126" s="208" t="e">
        <f aca="false">IF(VLOOKUP(S7126,'DD-Lookup'!$J$6:$L$50,3,FALSE())="Monthly",(YEAR(AC7126)-YEAR(AB7126))*12+MONTH(AC7126)-MONTH(AB7126)+1,(AC7126-AB7126+1))</f>
        <v>#N/A</v>
      </c>
      <c r="F7126" s="239" t="e">
        <f aca="false">E7126*SUM(P7126:Q7126)</f>
        <v>#N/A</v>
      </c>
    </row>
    <row r="7127" customFormat="false" ht="12.75" hidden="false" customHeight="false" outlineLevel="0" collapsed="false">
      <c r="A7127" s="208" t="str">
        <f aca="false">B7127&amp;" "&amp;C7127&amp;" "&amp;D7127</f>
        <v> 0 Financial</v>
      </c>
      <c r="B7127" s="208" t="str">
        <f aca="false">IF((LEFT(N7127,2)="US"),"US","")</f>
        <v/>
      </c>
      <c r="C7127" s="208" t="n">
        <f aca="false">M7127</f>
        <v>0</v>
      </c>
      <c r="D7127" s="208" t="str">
        <f aca="false">IF(ISNUMBER(FIND("Phy",N7127))=TRUE(),"Physical","Financial")</f>
        <v>Financial</v>
      </c>
      <c r="E7127" s="208" t="e">
        <f aca="false">IF(VLOOKUP(S7127,'DD-Lookup'!$J$6:$L$50,3,FALSE())="Monthly",(YEAR(AC7127)-YEAR(AB7127))*12+MONTH(AC7127)-MONTH(AB7127)+1,(AC7127-AB7127+1))</f>
        <v>#N/A</v>
      </c>
      <c r="F7127" s="239" t="e">
        <f aca="false">E7127*SUM(P7127:Q7127)</f>
        <v>#N/A</v>
      </c>
    </row>
    <row r="7128" customFormat="false" ht="12.75" hidden="false" customHeight="false" outlineLevel="0" collapsed="false">
      <c r="A7128" s="208" t="str">
        <f aca="false">B7128&amp;" "&amp;C7128&amp;" "&amp;D7128</f>
        <v> 0 Financial</v>
      </c>
      <c r="B7128" s="208" t="str">
        <f aca="false">IF((LEFT(N7128,2)="US"),"US","")</f>
        <v/>
      </c>
      <c r="C7128" s="208" t="n">
        <f aca="false">M7128</f>
        <v>0</v>
      </c>
      <c r="D7128" s="208" t="str">
        <f aca="false">IF(ISNUMBER(FIND("Phy",N7128))=TRUE(),"Physical","Financial")</f>
        <v>Financial</v>
      </c>
      <c r="E7128" s="208" t="e">
        <f aca="false">IF(VLOOKUP(S7128,'DD-Lookup'!$J$6:$L$50,3,FALSE())="Monthly",(YEAR(AC7128)-YEAR(AB7128))*12+MONTH(AC7128)-MONTH(AB7128)+1,(AC7128-AB7128+1))</f>
        <v>#N/A</v>
      </c>
      <c r="F7128" s="239" t="e">
        <f aca="false">E7128*SUM(P7128:Q7128)</f>
        <v>#N/A</v>
      </c>
    </row>
    <row r="7129" customFormat="false" ht="12.75" hidden="false" customHeight="false" outlineLevel="0" collapsed="false">
      <c r="A7129" s="208" t="str">
        <f aca="false">B7129&amp;" "&amp;C7129&amp;" "&amp;D7129</f>
        <v> 0 Financial</v>
      </c>
      <c r="B7129" s="208" t="str">
        <f aca="false">IF((LEFT(N7129,2)="US"),"US","")</f>
        <v/>
      </c>
      <c r="C7129" s="208" t="n">
        <f aca="false">M7129</f>
        <v>0</v>
      </c>
      <c r="D7129" s="208" t="str">
        <f aca="false">IF(ISNUMBER(FIND("Phy",N7129))=TRUE(),"Physical","Financial")</f>
        <v>Financial</v>
      </c>
      <c r="E7129" s="208" t="e">
        <f aca="false">IF(VLOOKUP(S7129,'DD-Lookup'!$J$6:$L$50,3,FALSE())="Monthly",(YEAR(AC7129)-YEAR(AB7129))*12+MONTH(AC7129)-MONTH(AB7129)+1,(AC7129-AB7129+1))</f>
        <v>#N/A</v>
      </c>
      <c r="F7129" s="239" t="e">
        <f aca="false">E7129*SUM(P7129:Q7129)</f>
        <v>#N/A</v>
      </c>
    </row>
    <row r="7130" customFormat="false" ht="12.75" hidden="false" customHeight="false" outlineLevel="0" collapsed="false">
      <c r="A7130" s="208" t="str">
        <f aca="false">B7130&amp;" "&amp;C7130&amp;" "&amp;D7130</f>
        <v> 0 Financial</v>
      </c>
      <c r="B7130" s="208" t="str">
        <f aca="false">IF((LEFT(N7130,2)="US"),"US","")</f>
        <v/>
      </c>
      <c r="C7130" s="208" t="n">
        <f aca="false">M7130</f>
        <v>0</v>
      </c>
      <c r="D7130" s="208" t="str">
        <f aca="false">IF(ISNUMBER(FIND("Phy",N7130))=TRUE(),"Physical","Financial")</f>
        <v>Financial</v>
      </c>
      <c r="E7130" s="208" t="e">
        <f aca="false">IF(VLOOKUP(S7130,'DD-Lookup'!$J$6:$L$50,3,FALSE())="Monthly",(YEAR(AC7130)-YEAR(AB7130))*12+MONTH(AC7130)-MONTH(AB7130)+1,(AC7130-AB7130+1))</f>
        <v>#N/A</v>
      </c>
      <c r="F7130" s="239" t="e">
        <f aca="false">E7130*SUM(P7130:Q7130)</f>
        <v>#N/A</v>
      </c>
    </row>
    <row r="7131" customFormat="false" ht="12.75" hidden="false" customHeight="false" outlineLevel="0" collapsed="false">
      <c r="A7131" s="208" t="str">
        <f aca="false">B7131&amp;" "&amp;C7131&amp;" "&amp;D7131</f>
        <v> 0 Financial</v>
      </c>
      <c r="B7131" s="208" t="str">
        <f aca="false">IF((LEFT(N7131,2)="US"),"US","")</f>
        <v/>
      </c>
      <c r="C7131" s="208" t="n">
        <f aca="false">M7131</f>
        <v>0</v>
      </c>
      <c r="D7131" s="208" t="str">
        <f aca="false">IF(ISNUMBER(FIND("Phy",N7131))=TRUE(),"Physical","Financial")</f>
        <v>Financial</v>
      </c>
      <c r="E7131" s="208" t="e">
        <f aca="false">IF(VLOOKUP(S7131,'DD-Lookup'!$J$6:$L$50,3,FALSE())="Monthly",(YEAR(AC7131)-YEAR(AB7131))*12+MONTH(AC7131)-MONTH(AB7131)+1,(AC7131-AB7131+1))</f>
        <v>#N/A</v>
      </c>
      <c r="F7131" s="239" t="e">
        <f aca="false">E7131*SUM(P7131:Q7131)</f>
        <v>#N/A</v>
      </c>
    </row>
    <row r="7132" customFormat="false" ht="12.75" hidden="false" customHeight="false" outlineLevel="0" collapsed="false">
      <c r="A7132" s="208" t="str">
        <f aca="false">B7132&amp;" "&amp;C7132&amp;" "&amp;D7132</f>
        <v> 0 Financial</v>
      </c>
      <c r="B7132" s="208" t="str">
        <f aca="false">IF((LEFT(N7132,2)="US"),"US","")</f>
        <v/>
      </c>
      <c r="C7132" s="208" t="n">
        <f aca="false">M7132</f>
        <v>0</v>
      </c>
      <c r="D7132" s="208" t="str">
        <f aca="false">IF(ISNUMBER(FIND("Phy",N7132))=TRUE(),"Physical","Financial")</f>
        <v>Financial</v>
      </c>
      <c r="E7132" s="208" t="e">
        <f aca="false">IF(VLOOKUP(S7132,'DD-Lookup'!$J$6:$L$50,3,FALSE())="Monthly",(YEAR(AC7132)-YEAR(AB7132))*12+MONTH(AC7132)-MONTH(AB7132)+1,(AC7132-AB7132+1))</f>
        <v>#N/A</v>
      </c>
      <c r="F7132" s="239" t="e">
        <f aca="false">E7132*SUM(P7132:Q7132)</f>
        <v>#N/A</v>
      </c>
    </row>
    <row r="7133" customFormat="false" ht="12.75" hidden="false" customHeight="false" outlineLevel="0" collapsed="false">
      <c r="A7133" s="208" t="str">
        <f aca="false">B7133&amp;" "&amp;C7133&amp;" "&amp;D7133</f>
        <v> 0 Financial</v>
      </c>
      <c r="B7133" s="208" t="str">
        <f aca="false">IF((LEFT(N7133,2)="US"),"US","")</f>
        <v/>
      </c>
      <c r="C7133" s="208" t="n">
        <f aca="false">M7133</f>
        <v>0</v>
      </c>
      <c r="D7133" s="208" t="str">
        <f aca="false">IF(ISNUMBER(FIND("Phy",N7133))=TRUE(),"Physical","Financial")</f>
        <v>Financial</v>
      </c>
      <c r="E7133" s="208" t="e">
        <f aca="false">IF(VLOOKUP(S7133,'DD-Lookup'!$J$6:$L$50,3,FALSE())="Monthly",(YEAR(AC7133)-YEAR(AB7133))*12+MONTH(AC7133)-MONTH(AB7133)+1,(AC7133-AB7133+1))</f>
        <v>#N/A</v>
      </c>
      <c r="F7133" s="239" t="e">
        <f aca="false">E7133*SUM(P7133:Q7133)</f>
        <v>#N/A</v>
      </c>
    </row>
    <row r="7134" customFormat="false" ht="12.75" hidden="false" customHeight="false" outlineLevel="0" collapsed="false">
      <c r="A7134" s="208" t="str">
        <f aca="false">B7134&amp;" "&amp;C7134&amp;" "&amp;D7134</f>
        <v> 0 Financial</v>
      </c>
      <c r="B7134" s="208" t="str">
        <f aca="false">IF((LEFT(N7134,2)="US"),"US","")</f>
        <v/>
      </c>
      <c r="C7134" s="208" t="n">
        <f aca="false">M7134</f>
        <v>0</v>
      </c>
      <c r="D7134" s="208" t="str">
        <f aca="false">IF(ISNUMBER(FIND("Phy",N7134))=TRUE(),"Physical","Financial")</f>
        <v>Financial</v>
      </c>
      <c r="E7134" s="208" t="e">
        <f aca="false">IF(VLOOKUP(S7134,'DD-Lookup'!$J$6:$L$50,3,FALSE())="Monthly",(YEAR(AC7134)-YEAR(AB7134))*12+MONTH(AC7134)-MONTH(AB7134)+1,(AC7134-AB7134+1))</f>
        <v>#N/A</v>
      </c>
      <c r="F7134" s="239" t="e">
        <f aca="false">E7134*SUM(P7134:Q7134)</f>
        <v>#N/A</v>
      </c>
    </row>
    <row r="7135" customFormat="false" ht="12.75" hidden="false" customHeight="false" outlineLevel="0" collapsed="false">
      <c r="A7135" s="208" t="str">
        <f aca="false">B7135&amp;" "&amp;C7135&amp;" "&amp;D7135</f>
        <v> 0 Financial</v>
      </c>
      <c r="B7135" s="208" t="str">
        <f aca="false">IF((LEFT(N7135,2)="US"),"US","")</f>
        <v/>
      </c>
      <c r="C7135" s="208" t="n">
        <f aca="false">M7135</f>
        <v>0</v>
      </c>
      <c r="D7135" s="208" t="str">
        <f aca="false">IF(ISNUMBER(FIND("Phy",N7135))=TRUE(),"Physical","Financial")</f>
        <v>Financial</v>
      </c>
      <c r="E7135" s="208" t="e">
        <f aca="false">IF(VLOOKUP(S7135,'DD-Lookup'!$J$6:$L$50,3,FALSE())="Monthly",(YEAR(AC7135)-YEAR(AB7135))*12+MONTH(AC7135)-MONTH(AB7135)+1,(AC7135-AB7135+1))</f>
        <v>#N/A</v>
      </c>
      <c r="F7135" s="239" t="e">
        <f aca="false">E7135*SUM(P7135:Q7135)</f>
        <v>#N/A</v>
      </c>
    </row>
    <row r="7136" customFormat="false" ht="12.75" hidden="false" customHeight="false" outlineLevel="0" collapsed="false">
      <c r="A7136" s="208" t="str">
        <f aca="false">B7136&amp;" "&amp;C7136&amp;" "&amp;D7136</f>
        <v> 0 Financial</v>
      </c>
      <c r="B7136" s="208" t="str">
        <f aca="false">IF((LEFT(N7136,2)="US"),"US","")</f>
        <v/>
      </c>
      <c r="C7136" s="208" t="n">
        <f aca="false">M7136</f>
        <v>0</v>
      </c>
      <c r="D7136" s="208" t="str">
        <f aca="false">IF(ISNUMBER(FIND("Phy",N7136))=TRUE(),"Physical","Financial")</f>
        <v>Financial</v>
      </c>
      <c r="E7136" s="208" t="e">
        <f aca="false">IF(VLOOKUP(S7136,'DD-Lookup'!$J$6:$L$50,3,FALSE())="Monthly",(YEAR(AC7136)-YEAR(AB7136))*12+MONTH(AC7136)-MONTH(AB7136)+1,(AC7136-AB7136+1))</f>
        <v>#N/A</v>
      </c>
      <c r="F7136" s="239" t="e">
        <f aca="false">E7136*SUM(P7136:Q7136)</f>
        <v>#N/A</v>
      </c>
    </row>
    <row r="7137" customFormat="false" ht="12.75" hidden="false" customHeight="false" outlineLevel="0" collapsed="false">
      <c r="A7137" s="208" t="str">
        <f aca="false">B7137&amp;" "&amp;C7137&amp;" "&amp;D7137</f>
        <v> 0 Financial</v>
      </c>
      <c r="B7137" s="208" t="str">
        <f aca="false">IF((LEFT(N7137,2)="US"),"US","")</f>
        <v/>
      </c>
      <c r="C7137" s="208" t="n">
        <f aca="false">M7137</f>
        <v>0</v>
      </c>
      <c r="D7137" s="208" t="str">
        <f aca="false">IF(ISNUMBER(FIND("Phy",N7137))=TRUE(),"Physical","Financial")</f>
        <v>Financial</v>
      </c>
      <c r="E7137" s="208" t="e">
        <f aca="false">IF(VLOOKUP(S7137,'DD-Lookup'!$J$6:$L$50,3,FALSE())="Monthly",(YEAR(AC7137)-YEAR(AB7137))*12+MONTH(AC7137)-MONTH(AB7137)+1,(AC7137-AB7137+1))</f>
        <v>#N/A</v>
      </c>
      <c r="F7137" s="239" t="e">
        <f aca="false">E7137*SUM(P7137:Q7137)</f>
        <v>#N/A</v>
      </c>
    </row>
    <row r="7138" customFormat="false" ht="12.75" hidden="false" customHeight="false" outlineLevel="0" collapsed="false">
      <c r="A7138" s="208" t="str">
        <f aca="false">B7138&amp;" "&amp;C7138&amp;" "&amp;D7138</f>
        <v> 0 Financial</v>
      </c>
      <c r="B7138" s="208" t="str">
        <f aca="false">IF((LEFT(N7138,2)="US"),"US","")</f>
        <v/>
      </c>
      <c r="C7138" s="208" t="n">
        <f aca="false">M7138</f>
        <v>0</v>
      </c>
      <c r="D7138" s="208" t="str">
        <f aca="false">IF(ISNUMBER(FIND("Phy",N7138))=TRUE(),"Physical","Financial")</f>
        <v>Financial</v>
      </c>
      <c r="E7138" s="208" t="e">
        <f aca="false">IF(VLOOKUP(S7138,'DD-Lookup'!$J$6:$L$50,3,FALSE())="Monthly",(YEAR(AC7138)-YEAR(AB7138))*12+MONTH(AC7138)-MONTH(AB7138)+1,(AC7138-AB7138+1))</f>
        <v>#N/A</v>
      </c>
      <c r="F7138" s="239" t="e">
        <f aca="false">E7138*SUM(P7138:Q7138)</f>
        <v>#N/A</v>
      </c>
    </row>
    <row r="7139" customFormat="false" ht="12.75" hidden="false" customHeight="false" outlineLevel="0" collapsed="false">
      <c r="A7139" s="208" t="str">
        <f aca="false">B7139&amp;" "&amp;C7139&amp;" "&amp;D7139</f>
        <v> 0 Financial</v>
      </c>
      <c r="B7139" s="208" t="str">
        <f aca="false">IF((LEFT(N7139,2)="US"),"US","")</f>
        <v/>
      </c>
      <c r="C7139" s="208" t="n">
        <f aca="false">M7139</f>
        <v>0</v>
      </c>
      <c r="D7139" s="208" t="str">
        <f aca="false">IF(ISNUMBER(FIND("Phy",N7139))=TRUE(),"Physical","Financial")</f>
        <v>Financial</v>
      </c>
      <c r="E7139" s="208" t="e">
        <f aca="false">IF(VLOOKUP(S7139,'DD-Lookup'!$J$6:$L$50,3,FALSE())="Monthly",(YEAR(AC7139)-YEAR(AB7139))*12+MONTH(AC7139)-MONTH(AB7139)+1,(AC7139-AB7139+1))</f>
        <v>#N/A</v>
      </c>
      <c r="F7139" s="239" t="e">
        <f aca="false">E7139*SUM(P7139:Q7139)</f>
        <v>#N/A</v>
      </c>
    </row>
    <row r="7140" customFormat="false" ht="12.75" hidden="false" customHeight="false" outlineLevel="0" collapsed="false">
      <c r="A7140" s="208" t="str">
        <f aca="false">B7140&amp;" "&amp;C7140&amp;" "&amp;D7140</f>
        <v> 0 Financial</v>
      </c>
      <c r="B7140" s="208" t="str">
        <f aca="false">IF((LEFT(N7140,2)="US"),"US","")</f>
        <v/>
      </c>
      <c r="C7140" s="208" t="n">
        <f aca="false">M7140</f>
        <v>0</v>
      </c>
      <c r="D7140" s="208" t="str">
        <f aca="false">IF(ISNUMBER(FIND("Phy",N7140))=TRUE(),"Physical","Financial")</f>
        <v>Financial</v>
      </c>
      <c r="E7140" s="208" t="e">
        <f aca="false">IF(VLOOKUP(S7140,'DD-Lookup'!$J$6:$L$50,3,FALSE())="Monthly",(YEAR(AC7140)-YEAR(AB7140))*12+MONTH(AC7140)-MONTH(AB7140)+1,(AC7140-AB7140+1))</f>
        <v>#N/A</v>
      </c>
      <c r="F7140" s="239" t="e">
        <f aca="false">E7140*SUM(P7140:Q7140)</f>
        <v>#N/A</v>
      </c>
    </row>
    <row r="7141" customFormat="false" ht="12.75" hidden="false" customHeight="false" outlineLevel="0" collapsed="false">
      <c r="A7141" s="208" t="str">
        <f aca="false">B7141&amp;" "&amp;C7141&amp;" "&amp;D7141</f>
        <v> 0 Financial</v>
      </c>
      <c r="B7141" s="208" t="str">
        <f aca="false">IF((LEFT(N7141,2)="US"),"US","")</f>
        <v/>
      </c>
      <c r="C7141" s="208" t="n">
        <f aca="false">M7141</f>
        <v>0</v>
      </c>
      <c r="D7141" s="208" t="str">
        <f aca="false">IF(ISNUMBER(FIND("Phy",N7141))=TRUE(),"Physical","Financial")</f>
        <v>Financial</v>
      </c>
      <c r="E7141" s="208" t="e">
        <f aca="false">IF(VLOOKUP(S7141,'DD-Lookup'!$J$6:$L$50,3,FALSE())="Monthly",(YEAR(AC7141)-YEAR(AB7141))*12+MONTH(AC7141)-MONTH(AB7141)+1,(AC7141-AB7141+1))</f>
        <v>#N/A</v>
      </c>
      <c r="F7141" s="239" t="e">
        <f aca="false">E7141*SUM(P7141:Q7141)</f>
        <v>#N/A</v>
      </c>
    </row>
    <row r="7142" customFormat="false" ht="12.75" hidden="false" customHeight="false" outlineLevel="0" collapsed="false">
      <c r="A7142" s="208" t="str">
        <f aca="false">B7142&amp;" "&amp;C7142&amp;" "&amp;D7142</f>
        <v> 0 Financial</v>
      </c>
      <c r="B7142" s="208" t="str">
        <f aca="false">IF((LEFT(N7142,2)="US"),"US","")</f>
        <v/>
      </c>
      <c r="C7142" s="208" t="n">
        <f aca="false">M7142</f>
        <v>0</v>
      </c>
      <c r="D7142" s="208" t="str">
        <f aca="false">IF(ISNUMBER(FIND("Phy",N7142))=TRUE(),"Physical","Financial")</f>
        <v>Financial</v>
      </c>
      <c r="E7142" s="208" t="e">
        <f aca="false">IF(VLOOKUP(S7142,'DD-Lookup'!$J$6:$L$50,3,FALSE())="Monthly",(YEAR(AC7142)-YEAR(AB7142))*12+MONTH(AC7142)-MONTH(AB7142)+1,(AC7142-AB7142+1))</f>
        <v>#N/A</v>
      </c>
      <c r="F7142" s="239" t="e">
        <f aca="false">E7142*SUM(P7142:Q7142)</f>
        <v>#N/A</v>
      </c>
    </row>
    <row r="7143" customFormat="false" ht="12.75" hidden="false" customHeight="false" outlineLevel="0" collapsed="false">
      <c r="A7143" s="208" t="str">
        <f aca="false">B7143&amp;" "&amp;C7143&amp;" "&amp;D7143</f>
        <v> 0 Financial</v>
      </c>
      <c r="B7143" s="208" t="str">
        <f aca="false">IF((LEFT(N7143,2)="US"),"US","")</f>
        <v/>
      </c>
      <c r="C7143" s="208" t="n">
        <f aca="false">M7143</f>
        <v>0</v>
      </c>
      <c r="D7143" s="208" t="str">
        <f aca="false">IF(ISNUMBER(FIND("Phy",N7143))=TRUE(),"Physical","Financial")</f>
        <v>Financial</v>
      </c>
      <c r="E7143" s="208" t="e">
        <f aca="false">IF(VLOOKUP(S7143,'DD-Lookup'!$J$6:$L$50,3,FALSE())="Monthly",(YEAR(AC7143)-YEAR(AB7143))*12+MONTH(AC7143)-MONTH(AB7143)+1,(AC7143-AB7143+1))</f>
        <v>#N/A</v>
      </c>
      <c r="F7143" s="239" t="e">
        <f aca="false">E7143*SUM(P7143:Q7143)</f>
        <v>#N/A</v>
      </c>
    </row>
    <row r="7144" customFormat="false" ht="12.75" hidden="false" customHeight="false" outlineLevel="0" collapsed="false">
      <c r="A7144" s="208" t="str">
        <f aca="false">B7144&amp;" "&amp;C7144&amp;" "&amp;D7144</f>
        <v> 0 Financial</v>
      </c>
      <c r="B7144" s="208" t="str">
        <f aca="false">IF((LEFT(N7144,2)="US"),"US","")</f>
        <v/>
      </c>
      <c r="C7144" s="208" t="n">
        <f aca="false">M7144</f>
        <v>0</v>
      </c>
      <c r="D7144" s="208" t="str">
        <f aca="false">IF(ISNUMBER(FIND("Phy",N7144))=TRUE(),"Physical","Financial")</f>
        <v>Financial</v>
      </c>
      <c r="E7144" s="208" t="e">
        <f aca="false">IF(VLOOKUP(S7144,'DD-Lookup'!$J$6:$L$50,3,FALSE())="Monthly",(YEAR(AC7144)-YEAR(AB7144))*12+MONTH(AC7144)-MONTH(AB7144)+1,(AC7144-AB7144+1))</f>
        <v>#N/A</v>
      </c>
      <c r="F7144" s="239" t="e">
        <f aca="false">E7144*SUM(P7144:Q7144)</f>
        <v>#N/A</v>
      </c>
    </row>
    <row r="7145" customFormat="false" ht="12.75" hidden="false" customHeight="false" outlineLevel="0" collapsed="false">
      <c r="A7145" s="208" t="str">
        <f aca="false">B7145&amp;" "&amp;C7145&amp;" "&amp;D7145</f>
        <v> 0 Financial</v>
      </c>
      <c r="B7145" s="208" t="str">
        <f aca="false">IF((LEFT(N7145,2)="US"),"US","")</f>
        <v/>
      </c>
      <c r="C7145" s="208" t="n">
        <f aca="false">M7145</f>
        <v>0</v>
      </c>
      <c r="D7145" s="208" t="str">
        <f aca="false">IF(ISNUMBER(FIND("Phy",N7145))=TRUE(),"Physical","Financial")</f>
        <v>Financial</v>
      </c>
      <c r="E7145" s="208" t="e">
        <f aca="false">IF(VLOOKUP(S7145,'DD-Lookup'!$J$6:$L$50,3,FALSE())="Monthly",(YEAR(AC7145)-YEAR(AB7145))*12+MONTH(AC7145)-MONTH(AB7145)+1,(AC7145-AB7145+1))</f>
        <v>#N/A</v>
      </c>
      <c r="F7145" s="239" t="e">
        <f aca="false">E7145*SUM(P7145:Q7145)</f>
        <v>#N/A</v>
      </c>
    </row>
    <row r="7146" customFormat="false" ht="12.75" hidden="false" customHeight="false" outlineLevel="0" collapsed="false">
      <c r="A7146" s="208" t="str">
        <f aca="false">B7146&amp;" "&amp;C7146&amp;" "&amp;D7146</f>
        <v> 0 Financial</v>
      </c>
      <c r="B7146" s="208" t="str">
        <f aca="false">IF((LEFT(N7146,2)="US"),"US","")</f>
        <v/>
      </c>
      <c r="C7146" s="208" t="n">
        <f aca="false">M7146</f>
        <v>0</v>
      </c>
      <c r="D7146" s="208" t="str">
        <f aca="false">IF(ISNUMBER(FIND("Phy",N7146))=TRUE(),"Physical","Financial")</f>
        <v>Financial</v>
      </c>
      <c r="E7146" s="208" t="e">
        <f aca="false">IF(VLOOKUP(S7146,'DD-Lookup'!$J$6:$L$50,3,FALSE())="Monthly",(YEAR(AC7146)-YEAR(AB7146))*12+MONTH(AC7146)-MONTH(AB7146)+1,(AC7146-AB7146+1))</f>
        <v>#N/A</v>
      </c>
      <c r="F7146" s="239" t="e">
        <f aca="false">E7146*SUM(P7146:Q7146)</f>
        <v>#N/A</v>
      </c>
    </row>
    <row r="7147" customFormat="false" ht="12.75" hidden="false" customHeight="false" outlineLevel="0" collapsed="false">
      <c r="A7147" s="208" t="str">
        <f aca="false">B7147&amp;" "&amp;C7147&amp;" "&amp;D7147</f>
        <v> 0 Financial</v>
      </c>
      <c r="B7147" s="208" t="str">
        <f aca="false">IF((LEFT(N7147,2)="US"),"US","")</f>
        <v/>
      </c>
      <c r="C7147" s="208" t="n">
        <f aca="false">M7147</f>
        <v>0</v>
      </c>
      <c r="D7147" s="208" t="str">
        <f aca="false">IF(ISNUMBER(FIND("Phy",N7147))=TRUE(),"Physical","Financial")</f>
        <v>Financial</v>
      </c>
      <c r="E7147" s="208" t="e">
        <f aca="false">IF(VLOOKUP(S7147,'DD-Lookup'!$J$6:$L$50,3,FALSE())="Monthly",(YEAR(AC7147)-YEAR(AB7147))*12+MONTH(AC7147)-MONTH(AB7147)+1,(AC7147-AB7147+1))</f>
        <v>#N/A</v>
      </c>
      <c r="F7147" s="239" t="e">
        <f aca="false">E7147*SUM(P7147:Q7147)</f>
        <v>#N/A</v>
      </c>
    </row>
    <row r="7148" customFormat="false" ht="12.75" hidden="false" customHeight="false" outlineLevel="0" collapsed="false">
      <c r="A7148" s="208" t="str">
        <f aca="false">B7148&amp;" "&amp;C7148&amp;" "&amp;D7148</f>
        <v> 0 Financial</v>
      </c>
      <c r="B7148" s="208" t="str">
        <f aca="false">IF((LEFT(N7148,2)="US"),"US","")</f>
        <v/>
      </c>
      <c r="C7148" s="208" t="n">
        <f aca="false">M7148</f>
        <v>0</v>
      </c>
      <c r="D7148" s="208" t="str">
        <f aca="false">IF(ISNUMBER(FIND("Phy",N7148))=TRUE(),"Physical","Financial")</f>
        <v>Financial</v>
      </c>
      <c r="E7148" s="208" t="e">
        <f aca="false">IF(VLOOKUP(S7148,'DD-Lookup'!$J$6:$L$50,3,FALSE())="Monthly",(YEAR(AC7148)-YEAR(AB7148))*12+MONTH(AC7148)-MONTH(AB7148)+1,(AC7148-AB7148+1))</f>
        <v>#N/A</v>
      </c>
      <c r="F7148" s="239" t="e">
        <f aca="false">E7148*SUM(P7148:Q7148)</f>
        <v>#N/A</v>
      </c>
    </row>
    <row r="7149" customFormat="false" ht="12.75" hidden="false" customHeight="false" outlineLevel="0" collapsed="false">
      <c r="A7149" s="208" t="str">
        <f aca="false">B7149&amp;" "&amp;C7149&amp;" "&amp;D7149</f>
        <v> 0 Financial</v>
      </c>
      <c r="B7149" s="208" t="str">
        <f aca="false">IF((LEFT(N7149,2)="US"),"US","")</f>
        <v/>
      </c>
      <c r="C7149" s="208" t="n">
        <f aca="false">M7149</f>
        <v>0</v>
      </c>
      <c r="D7149" s="208" t="str">
        <f aca="false">IF(ISNUMBER(FIND("Phy",N7149))=TRUE(),"Physical","Financial")</f>
        <v>Financial</v>
      </c>
      <c r="E7149" s="208" t="e">
        <f aca="false">IF(VLOOKUP(S7149,'DD-Lookup'!$J$6:$L$50,3,FALSE())="Monthly",(YEAR(AC7149)-YEAR(AB7149))*12+MONTH(AC7149)-MONTH(AB7149)+1,(AC7149-AB7149+1))</f>
        <v>#N/A</v>
      </c>
      <c r="F7149" s="239" t="e">
        <f aca="false">E7149*SUM(P7149:Q7149)</f>
        <v>#N/A</v>
      </c>
    </row>
    <row r="7150" customFormat="false" ht="12.75" hidden="false" customHeight="false" outlineLevel="0" collapsed="false">
      <c r="A7150" s="208" t="str">
        <f aca="false">B7150&amp;" "&amp;C7150&amp;" "&amp;D7150</f>
        <v> 0 Financial</v>
      </c>
      <c r="B7150" s="208" t="str">
        <f aca="false">IF((LEFT(N7150,2)="US"),"US","")</f>
        <v/>
      </c>
      <c r="C7150" s="208" t="n">
        <f aca="false">M7150</f>
        <v>0</v>
      </c>
      <c r="D7150" s="208" t="str">
        <f aca="false">IF(ISNUMBER(FIND("Phy",N7150))=TRUE(),"Physical","Financial")</f>
        <v>Financial</v>
      </c>
      <c r="E7150" s="208" t="e">
        <f aca="false">IF(VLOOKUP(S7150,'DD-Lookup'!$J$6:$L$50,3,FALSE())="Monthly",(YEAR(AC7150)-YEAR(AB7150))*12+MONTH(AC7150)-MONTH(AB7150)+1,(AC7150-AB7150+1))</f>
        <v>#N/A</v>
      </c>
      <c r="F7150" s="239" t="e">
        <f aca="false">E7150*SUM(P7150:Q7150)</f>
        <v>#N/A</v>
      </c>
    </row>
    <row r="7151" customFormat="false" ht="12.75" hidden="false" customHeight="false" outlineLevel="0" collapsed="false">
      <c r="A7151" s="208" t="str">
        <f aca="false">B7151&amp;" "&amp;C7151&amp;" "&amp;D7151</f>
        <v> 0 Financial</v>
      </c>
      <c r="B7151" s="208" t="str">
        <f aca="false">IF((LEFT(N7151,2)="US"),"US","")</f>
        <v/>
      </c>
      <c r="C7151" s="208" t="n">
        <f aca="false">M7151</f>
        <v>0</v>
      </c>
      <c r="D7151" s="208" t="str">
        <f aca="false">IF(ISNUMBER(FIND("Phy",N7151))=TRUE(),"Physical","Financial")</f>
        <v>Financial</v>
      </c>
      <c r="E7151" s="208" t="e">
        <f aca="false">IF(VLOOKUP(S7151,'DD-Lookup'!$J$6:$L$50,3,FALSE())="Monthly",(YEAR(AC7151)-YEAR(AB7151))*12+MONTH(AC7151)-MONTH(AB7151)+1,(AC7151-AB7151+1))</f>
        <v>#N/A</v>
      </c>
      <c r="F7151" s="239" t="e">
        <f aca="false">E7151*SUM(P7151:Q7151)</f>
        <v>#N/A</v>
      </c>
    </row>
    <row r="7152" customFormat="false" ht="12.75" hidden="false" customHeight="false" outlineLevel="0" collapsed="false">
      <c r="A7152" s="208" t="str">
        <f aca="false">B7152&amp;" "&amp;C7152&amp;" "&amp;D7152</f>
        <v> 0 Financial</v>
      </c>
      <c r="B7152" s="208" t="str">
        <f aca="false">IF((LEFT(N7152,2)="US"),"US","")</f>
        <v/>
      </c>
      <c r="C7152" s="208" t="n">
        <f aca="false">M7152</f>
        <v>0</v>
      </c>
      <c r="D7152" s="208" t="str">
        <f aca="false">IF(ISNUMBER(FIND("Phy",N7152))=TRUE(),"Physical","Financial")</f>
        <v>Financial</v>
      </c>
      <c r="E7152" s="208" t="e">
        <f aca="false">IF(VLOOKUP(S7152,'DD-Lookup'!$J$6:$L$50,3,FALSE())="Monthly",(YEAR(AC7152)-YEAR(AB7152))*12+MONTH(AC7152)-MONTH(AB7152)+1,(AC7152-AB7152+1))</f>
        <v>#N/A</v>
      </c>
      <c r="F7152" s="239" t="e">
        <f aca="false">E7152*SUM(P7152:Q7152)</f>
        <v>#N/A</v>
      </c>
    </row>
    <row r="7153" customFormat="false" ht="12.75" hidden="false" customHeight="false" outlineLevel="0" collapsed="false">
      <c r="A7153" s="208" t="str">
        <f aca="false">B7153&amp;" "&amp;C7153&amp;" "&amp;D7153</f>
        <v> 0 Financial</v>
      </c>
      <c r="B7153" s="208" t="str">
        <f aca="false">IF((LEFT(N7153,2)="US"),"US","")</f>
        <v/>
      </c>
      <c r="C7153" s="208" t="n">
        <f aca="false">M7153</f>
        <v>0</v>
      </c>
      <c r="D7153" s="208" t="str">
        <f aca="false">IF(ISNUMBER(FIND("Phy",N7153))=TRUE(),"Physical","Financial")</f>
        <v>Financial</v>
      </c>
      <c r="E7153" s="208" t="e">
        <f aca="false">IF(VLOOKUP(S7153,'DD-Lookup'!$J$6:$L$50,3,FALSE())="Monthly",(YEAR(AC7153)-YEAR(AB7153))*12+MONTH(AC7153)-MONTH(AB7153)+1,(AC7153-AB7153+1))</f>
        <v>#N/A</v>
      </c>
      <c r="F7153" s="239" t="e">
        <f aca="false">E7153*SUM(P7153:Q7153)</f>
        <v>#N/A</v>
      </c>
    </row>
    <row r="7154" customFormat="false" ht="12.75" hidden="false" customHeight="false" outlineLevel="0" collapsed="false">
      <c r="A7154" s="208" t="str">
        <f aca="false">B7154&amp;" "&amp;C7154&amp;" "&amp;D7154</f>
        <v> 0 Financial</v>
      </c>
      <c r="B7154" s="208" t="str">
        <f aca="false">IF((LEFT(N7154,2)="US"),"US","")</f>
        <v/>
      </c>
      <c r="C7154" s="208" t="n">
        <f aca="false">M7154</f>
        <v>0</v>
      </c>
      <c r="D7154" s="208" t="str">
        <f aca="false">IF(ISNUMBER(FIND("Phy",N7154))=TRUE(),"Physical","Financial")</f>
        <v>Financial</v>
      </c>
      <c r="E7154" s="208" t="e">
        <f aca="false">IF(VLOOKUP(S7154,'DD-Lookup'!$J$6:$L$50,3,FALSE())="Monthly",(YEAR(AC7154)-YEAR(AB7154))*12+MONTH(AC7154)-MONTH(AB7154)+1,(AC7154-AB7154+1))</f>
        <v>#N/A</v>
      </c>
      <c r="F7154" s="239" t="e">
        <f aca="false">E7154*SUM(P7154:Q7154)</f>
        <v>#N/A</v>
      </c>
    </row>
    <row r="7155" customFormat="false" ht="12.75" hidden="false" customHeight="false" outlineLevel="0" collapsed="false">
      <c r="A7155" s="208" t="str">
        <f aca="false">B7155&amp;" "&amp;C7155&amp;" "&amp;D7155</f>
        <v> 0 Financial</v>
      </c>
      <c r="B7155" s="208" t="str">
        <f aca="false">IF((LEFT(N7155,2)="US"),"US","")</f>
        <v/>
      </c>
      <c r="C7155" s="208" t="n">
        <f aca="false">M7155</f>
        <v>0</v>
      </c>
      <c r="D7155" s="208" t="str">
        <f aca="false">IF(ISNUMBER(FIND("Phy",N7155))=TRUE(),"Physical","Financial")</f>
        <v>Financial</v>
      </c>
      <c r="E7155" s="208" t="e">
        <f aca="false">IF(VLOOKUP(S7155,'DD-Lookup'!$J$6:$L$50,3,FALSE())="Monthly",(YEAR(AC7155)-YEAR(AB7155))*12+MONTH(AC7155)-MONTH(AB7155)+1,(AC7155-AB7155+1))</f>
        <v>#N/A</v>
      </c>
      <c r="F7155" s="239" t="e">
        <f aca="false">E7155*SUM(P7155:Q7155)</f>
        <v>#N/A</v>
      </c>
    </row>
    <row r="7156" customFormat="false" ht="12.75" hidden="false" customHeight="false" outlineLevel="0" collapsed="false">
      <c r="A7156" s="208" t="str">
        <f aca="false">B7156&amp;" "&amp;C7156&amp;" "&amp;D7156</f>
        <v> 0 Financial</v>
      </c>
      <c r="B7156" s="208" t="str">
        <f aca="false">IF((LEFT(N7156,2)="US"),"US","")</f>
        <v/>
      </c>
      <c r="C7156" s="208" t="n">
        <f aca="false">M7156</f>
        <v>0</v>
      </c>
      <c r="D7156" s="208" t="str">
        <f aca="false">IF(ISNUMBER(FIND("Phy",N7156))=TRUE(),"Physical","Financial")</f>
        <v>Financial</v>
      </c>
      <c r="E7156" s="208" t="e">
        <f aca="false">IF(VLOOKUP(S7156,'DD-Lookup'!$J$6:$L$50,3,FALSE())="Monthly",(YEAR(AC7156)-YEAR(AB7156))*12+MONTH(AC7156)-MONTH(AB7156)+1,(AC7156-AB7156+1))</f>
        <v>#N/A</v>
      </c>
      <c r="F7156" s="239" t="e">
        <f aca="false">E7156*SUM(P7156:Q7156)</f>
        <v>#N/A</v>
      </c>
    </row>
    <row r="7157" customFormat="false" ht="12.75" hidden="false" customHeight="false" outlineLevel="0" collapsed="false">
      <c r="A7157" s="208" t="str">
        <f aca="false">B7157&amp;" "&amp;C7157&amp;" "&amp;D7157</f>
        <v> 0 Financial</v>
      </c>
      <c r="B7157" s="208" t="str">
        <f aca="false">IF((LEFT(N7157,2)="US"),"US","")</f>
        <v/>
      </c>
      <c r="C7157" s="208" t="n">
        <f aca="false">M7157</f>
        <v>0</v>
      </c>
      <c r="D7157" s="208" t="str">
        <f aca="false">IF(ISNUMBER(FIND("Phy",N7157))=TRUE(),"Physical","Financial")</f>
        <v>Financial</v>
      </c>
      <c r="E7157" s="208" t="e">
        <f aca="false">IF(VLOOKUP(S7157,'DD-Lookup'!$J$6:$L$50,3,FALSE())="Monthly",(YEAR(AC7157)-YEAR(AB7157))*12+MONTH(AC7157)-MONTH(AB7157)+1,(AC7157-AB7157+1))</f>
        <v>#N/A</v>
      </c>
      <c r="F7157" s="239" t="e">
        <f aca="false">E7157*SUM(P7157:Q7157)</f>
        <v>#N/A</v>
      </c>
    </row>
    <row r="7158" customFormat="false" ht="12.75" hidden="false" customHeight="false" outlineLevel="0" collapsed="false">
      <c r="A7158" s="208" t="str">
        <f aca="false">B7158&amp;" "&amp;C7158&amp;" "&amp;D7158</f>
        <v> 0 Financial</v>
      </c>
      <c r="B7158" s="208" t="str">
        <f aca="false">IF((LEFT(N7158,2)="US"),"US","")</f>
        <v/>
      </c>
      <c r="C7158" s="208" t="n">
        <f aca="false">M7158</f>
        <v>0</v>
      </c>
      <c r="D7158" s="208" t="str">
        <f aca="false">IF(ISNUMBER(FIND("Phy",N7158))=TRUE(),"Physical","Financial")</f>
        <v>Financial</v>
      </c>
      <c r="E7158" s="208" t="e">
        <f aca="false">IF(VLOOKUP(S7158,'DD-Lookup'!$J$6:$L$50,3,FALSE())="Monthly",(YEAR(AC7158)-YEAR(AB7158))*12+MONTH(AC7158)-MONTH(AB7158)+1,(AC7158-AB7158+1))</f>
        <v>#N/A</v>
      </c>
      <c r="F7158" s="239" t="e">
        <f aca="false">E7158*SUM(P7158:Q7158)</f>
        <v>#N/A</v>
      </c>
    </row>
    <row r="7159" customFormat="false" ht="12.75" hidden="false" customHeight="false" outlineLevel="0" collapsed="false">
      <c r="A7159" s="208" t="str">
        <f aca="false">B7159&amp;" "&amp;C7159&amp;" "&amp;D7159</f>
        <v> 0 Financial</v>
      </c>
      <c r="B7159" s="208" t="str">
        <f aca="false">IF((LEFT(N7159,2)="US"),"US","")</f>
        <v/>
      </c>
      <c r="C7159" s="208" t="n">
        <f aca="false">M7159</f>
        <v>0</v>
      </c>
      <c r="D7159" s="208" t="str">
        <f aca="false">IF(ISNUMBER(FIND("Phy",N7159))=TRUE(),"Physical","Financial")</f>
        <v>Financial</v>
      </c>
      <c r="E7159" s="208" t="e">
        <f aca="false">IF(VLOOKUP(S7159,'DD-Lookup'!$J$6:$L$50,3,FALSE())="Monthly",(YEAR(AC7159)-YEAR(AB7159))*12+MONTH(AC7159)-MONTH(AB7159)+1,(AC7159-AB7159+1))</f>
        <v>#N/A</v>
      </c>
      <c r="F7159" s="239" t="e">
        <f aca="false">E7159*SUM(P7159:Q7159)</f>
        <v>#N/A</v>
      </c>
    </row>
    <row r="7160" customFormat="false" ht="12.75" hidden="false" customHeight="false" outlineLevel="0" collapsed="false">
      <c r="A7160" s="208" t="str">
        <f aca="false">B7160&amp;" "&amp;C7160&amp;" "&amp;D7160</f>
        <v> 0 Financial</v>
      </c>
      <c r="B7160" s="208" t="str">
        <f aca="false">IF((LEFT(N7160,2)="US"),"US","")</f>
        <v/>
      </c>
      <c r="C7160" s="208" t="n">
        <f aca="false">M7160</f>
        <v>0</v>
      </c>
      <c r="D7160" s="208" t="str">
        <f aca="false">IF(ISNUMBER(FIND("Phy",N7160))=TRUE(),"Physical","Financial")</f>
        <v>Financial</v>
      </c>
      <c r="E7160" s="208" t="e">
        <f aca="false">IF(VLOOKUP(S7160,'DD-Lookup'!$J$6:$L$50,3,FALSE())="Monthly",(YEAR(AC7160)-YEAR(AB7160))*12+MONTH(AC7160)-MONTH(AB7160)+1,(AC7160-AB7160+1))</f>
        <v>#N/A</v>
      </c>
      <c r="F7160" s="239" t="e">
        <f aca="false">E7160*SUM(P7160:Q7160)</f>
        <v>#N/A</v>
      </c>
    </row>
    <row r="7161" customFormat="false" ht="12.75" hidden="false" customHeight="false" outlineLevel="0" collapsed="false">
      <c r="A7161" s="208" t="str">
        <f aca="false">B7161&amp;" "&amp;C7161&amp;" "&amp;D7161</f>
        <v> 0 Financial</v>
      </c>
      <c r="B7161" s="208" t="str">
        <f aca="false">IF((LEFT(N7161,2)="US"),"US","")</f>
        <v/>
      </c>
      <c r="C7161" s="208" t="n">
        <f aca="false">M7161</f>
        <v>0</v>
      </c>
      <c r="D7161" s="208" t="str">
        <f aca="false">IF(ISNUMBER(FIND("Phy",N7161))=TRUE(),"Physical","Financial")</f>
        <v>Financial</v>
      </c>
      <c r="E7161" s="208" t="e">
        <f aca="false">IF(VLOOKUP(S7161,'DD-Lookup'!$J$6:$L$50,3,FALSE())="Monthly",(YEAR(AC7161)-YEAR(AB7161))*12+MONTH(AC7161)-MONTH(AB7161)+1,(AC7161-AB7161+1))</f>
        <v>#N/A</v>
      </c>
      <c r="F7161" s="239" t="e">
        <f aca="false">E7161*SUM(P7161:Q7161)</f>
        <v>#N/A</v>
      </c>
    </row>
    <row r="7162" customFormat="false" ht="12.75" hidden="false" customHeight="false" outlineLevel="0" collapsed="false">
      <c r="A7162" s="208" t="str">
        <f aca="false">B7162&amp;" "&amp;C7162&amp;" "&amp;D7162</f>
        <v> 0 Financial</v>
      </c>
      <c r="B7162" s="208" t="str">
        <f aca="false">IF((LEFT(N7162,2)="US"),"US","")</f>
        <v/>
      </c>
      <c r="C7162" s="208" t="n">
        <f aca="false">M7162</f>
        <v>0</v>
      </c>
      <c r="D7162" s="208" t="str">
        <f aca="false">IF(ISNUMBER(FIND("Phy",N7162))=TRUE(),"Physical","Financial")</f>
        <v>Financial</v>
      </c>
      <c r="E7162" s="208" t="e">
        <f aca="false">IF(VLOOKUP(S7162,'DD-Lookup'!$J$6:$L$50,3,FALSE())="Monthly",(YEAR(AC7162)-YEAR(AB7162))*12+MONTH(AC7162)-MONTH(AB7162)+1,(AC7162-AB7162+1))</f>
        <v>#N/A</v>
      </c>
      <c r="F7162" s="239" t="e">
        <f aca="false">E7162*SUM(P7162:Q7162)</f>
        <v>#N/A</v>
      </c>
    </row>
    <row r="7163" customFormat="false" ht="12.75" hidden="false" customHeight="false" outlineLevel="0" collapsed="false">
      <c r="A7163" s="208" t="str">
        <f aca="false">B7163&amp;" "&amp;C7163&amp;" "&amp;D7163</f>
        <v> 0 Financial</v>
      </c>
      <c r="B7163" s="208" t="str">
        <f aca="false">IF((LEFT(N7163,2)="US"),"US","")</f>
        <v/>
      </c>
      <c r="C7163" s="208" t="n">
        <f aca="false">M7163</f>
        <v>0</v>
      </c>
      <c r="D7163" s="208" t="str">
        <f aca="false">IF(ISNUMBER(FIND("Phy",N7163))=TRUE(),"Physical","Financial")</f>
        <v>Financial</v>
      </c>
      <c r="E7163" s="208" t="e">
        <f aca="false">IF(VLOOKUP(S7163,'DD-Lookup'!$J$6:$L$50,3,FALSE())="Monthly",(YEAR(AC7163)-YEAR(AB7163))*12+MONTH(AC7163)-MONTH(AB7163)+1,(AC7163-AB7163+1))</f>
        <v>#N/A</v>
      </c>
      <c r="F7163" s="239" t="e">
        <f aca="false">E7163*SUM(P7163:Q7163)</f>
        <v>#N/A</v>
      </c>
    </row>
    <row r="7164" customFormat="false" ht="12.75" hidden="false" customHeight="false" outlineLevel="0" collapsed="false">
      <c r="A7164" s="208" t="str">
        <f aca="false">B7164&amp;" "&amp;C7164&amp;" "&amp;D7164</f>
        <v> 0 Financial</v>
      </c>
      <c r="B7164" s="208" t="str">
        <f aca="false">IF((LEFT(N7164,2)="US"),"US","")</f>
        <v/>
      </c>
      <c r="C7164" s="208" t="n">
        <f aca="false">M7164</f>
        <v>0</v>
      </c>
      <c r="D7164" s="208" t="str">
        <f aca="false">IF(ISNUMBER(FIND("Phy",N7164))=TRUE(),"Physical","Financial")</f>
        <v>Financial</v>
      </c>
      <c r="E7164" s="208" t="e">
        <f aca="false">IF(VLOOKUP(S7164,'DD-Lookup'!$J$6:$L$50,3,FALSE())="Monthly",(YEAR(AC7164)-YEAR(AB7164))*12+MONTH(AC7164)-MONTH(AB7164)+1,(AC7164-AB7164+1))</f>
        <v>#N/A</v>
      </c>
      <c r="F7164" s="239" t="e">
        <f aca="false">E7164*SUM(P7164:Q7164)</f>
        <v>#N/A</v>
      </c>
    </row>
    <row r="7165" customFormat="false" ht="12.75" hidden="false" customHeight="false" outlineLevel="0" collapsed="false">
      <c r="A7165" s="208" t="str">
        <f aca="false">B7165&amp;" "&amp;C7165&amp;" "&amp;D7165</f>
        <v> 0 Financial</v>
      </c>
      <c r="B7165" s="208" t="str">
        <f aca="false">IF((LEFT(N7165,2)="US"),"US","")</f>
        <v/>
      </c>
      <c r="C7165" s="208" t="n">
        <f aca="false">M7165</f>
        <v>0</v>
      </c>
      <c r="D7165" s="208" t="str">
        <f aca="false">IF(ISNUMBER(FIND("Phy",N7165))=TRUE(),"Physical","Financial")</f>
        <v>Financial</v>
      </c>
      <c r="E7165" s="208" t="e">
        <f aca="false">IF(VLOOKUP(S7165,'DD-Lookup'!$J$6:$L$50,3,FALSE())="Monthly",(YEAR(AC7165)-YEAR(AB7165))*12+MONTH(AC7165)-MONTH(AB7165)+1,(AC7165-AB7165+1))</f>
        <v>#N/A</v>
      </c>
      <c r="F7165" s="239" t="e">
        <f aca="false">E7165*SUM(P7165:Q7165)</f>
        <v>#N/A</v>
      </c>
    </row>
    <row r="7166" customFormat="false" ht="12.75" hidden="false" customHeight="false" outlineLevel="0" collapsed="false">
      <c r="A7166" s="208" t="str">
        <f aca="false">B7166&amp;" "&amp;C7166&amp;" "&amp;D7166</f>
        <v> 0 Financial</v>
      </c>
      <c r="B7166" s="208" t="str">
        <f aca="false">IF((LEFT(N7166,2)="US"),"US","")</f>
        <v/>
      </c>
      <c r="C7166" s="208" t="n">
        <f aca="false">M7166</f>
        <v>0</v>
      </c>
      <c r="D7166" s="208" t="str">
        <f aca="false">IF(ISNUMBER(FIND("Phy",N7166))=TRUE(),"Physical","Financial")</f>
        <v>Financial</v>
      </c>
      <c r="E7166" s="208" t="e">
        <f aca="false">IF(VLOOKUP(S7166,'DD-Lookup'!$J$6:$L$50,3,FALSE())="Monthly",(YEAR(AC7166)-YEAR(AB7166))*12+MONTH(AC7166)-MONTH(AB7166)+1,(AC7166-AB7166+1))</f>
        <v>#N/A</v>
      </c>
      <c r="F7166" s="239" t="e">
        <f aca="false">E7166*SUM(P7166:Q7166)</f>
        <v>#N/A</v>
      </c>
    </row>
    <row r="7167" customFormat="false" ht="12.75" hidden="false" customHeight="false" outlineLevel="0" collapsed="false">
      <c r="A7167" s="208" t="str">
        <f aca="false">B7167&amp;" "&amp;C7167&amp;" "&amp;D7167</f>
        <v> 0 Financial</v>
      </c>
      <c r="B7167" s="208" t="str">
        <f aca="false">IF((LEFT(N7167,2)="US"),"US","")</f>
        <v/>
      </c>
      <c r="C7167" s="208" t="n">
        <f aca="false">M7167</f>
        <v>0</v>
      </c>
      <c r="D7167" s="208" t="str">
        <f aca="false">IF(ISNUMBER(FIND("Phy",N7167))=TRUE(),"Physical","Financial")</f>
        <v>Financial</v>
      </c>
      <c r="E7167" s="208" t="e">
        <f aca="false">IF(VLOOKUP(S7167,'DD-Lookup'!$J$6:$L$50,3,FALSE())="Monthly",(YEAR(AC7167)-YEAR(AB7167))*12+MONTH(AC7167)-MONTH(AB7167)+1,(AC7167-AB7167+1))</f>
        <v>#N/A</v>
      </c>
      <c r="F7167" s="239" t="e">
        <f aca="false">E7167*SUM(P7167:Q7167)</f>
        <v>#N/A</v>
      </c>
    </row>
    <row r="7168" customFormat="false" ht="12.75" hidden="false" customHeight="false" outlineLevel="0" collapsed="false">
      <c r="A7168" s="208" t="str">
        <f aca="false">B7168&amp;" "&amp;C7168&amp;" "&amp;D7168</f>
        <v> 0 Financial</v>
      </c>
      <c r="B7168" s="208" t="str">
        <f aca="false">IF((LEFT(N7168,2)="US"),"US","")</f>
        <v/>
      </c>
      <c r="C7168" s="208" t="n">
        <f aca="false">M7168</f>
        <v>0</v>
      </c>
      <c r="D7168" s="208" t="str">
        <f aca="false">IF(ISNUMBER(FIND("Phy",N7168))=TRUE(),"Physical","Financial")</f>
        <v>Financial</v>
      </c>
      <c r="E7168" s="208" t="e">
        <f aca="false">IF(VLOOKUP(S7168,'DD-Lookup'!$J$6:$L$50,3,FALSE())="Monthly",(YEAR(AC7168)-YEAR(AB7168))*12+MONTH(AC7168)-MONTH(AB7168)+1,(AC7168-AB7168+1))</f>
        <v>#N/A</v>
      </c>
      <c r="F7168" s="239" t="e">
        <f aca="false">E7168*SUM(P7168:Q7168)</f>
        <v>#N/A</v>
      </c>
    </row>
    <row r="7169" customFormat="false" ht="12.75" hidden="false" customHeight="false" outlineLevel="0" collapsed="false">
      <c r="A7169" s="208" t="str">
        <f aca="false">B7169&amp;" "&amp;C7169&amp;" "&amp;D7169</f>
        <v> 0 Financial</v>
      </c>
      <c r="B7169" s="208" t="str">
        <f aca="false">IF((LEFT(N7169,2)="US"),"US","")</f>
        <v/>
      </c>
      <c r="C7169" s="208" t="n">
        <f aca="false">M7169</f>
        <v>0</v>
      </c>
      <c r="D7169" s="208" t="str">
        <f aca="false">IF(ISNUMBER(FIND("Phy",N7169))=TRUE(),"Physical","Financial")</f>
        <v>Financial</v>
      </c>
      <c r="E7169" s="208" t="e">
        <f aca="false">IF(VLOOKUP(S7169,'DD-Lookup'!$J$6:$L$50,3,FALSE())="Monthly",(YEAR(AC7169)-YEAR(AB7169))*12+MONTH(AC7169)-MONTH(AB7169)+1,(AC7169-AB7169+1))</f>
        <v>#N/A</v>
      </c>
      <c r="F7169" s="239" t="e">
        <f aca="false">E7169*SUM(P7169:Q7169)</f>
        <v>#N/A</v>
      </c>
    </row>
    <row r="7170" customFormat="false" ht="12.75" hidden="false" customHeight="false" outlineLevel="0" collapsed="false">
      <c r="A7170" s="208" t="str">
        <f aca="false">B7170&amp;" "&amp;C7170&amp;" "&amp;D7170</f>
        <v> 0 Financial</v>
      </c>
      <c r="B7170" s="208" t="str">
        <f aca="false">IF((LEFT(N7170,2)="US"),"US","")</f>
        <v/>
      </c>
      <c r="C7170" s="208" t="n">
        <f aca="false">M7170</f>
        <v>0</v>
      </c>
      <c r="D7170" s="208" t="str">
        <f aca="false">IF(ISNUMBER(FIND("Phy",N7170))=TRUE(),"Physical","Financial")</f>
        <v>Financial</v>
      </c>
      <c r="E7170" s="208" t="e">
        <f aca="false">IF(VLOOKUP(S7170,'DD-Lookup'!$J$6:$L$50,3,FALSE())="Monthly",(YEAR(AC7170)-YEAR(AB7170))*12+MONTH(AC7170)-MONTH(AB7170)+1,(AC7170-AB7170+1))</f>
        <v>#N/A</v>
      </c>
      <c r="F7170" s="239" t="e">
        <f aca="false">E7170*SUM(P7170:Q7170)</f>
        <v>#N/A</v>
      </c>
    </row>
    <row r="7171" customFormat="false" ht="12.75" hidden="false" customHeight="false" outlineLevel="0" collapsed="false">
      <c r="A7171" s="208" t="str">
        <f aca="false">B7171&amp;" "&amp;C7171&amp;" "&amp;D7171</f>
        <v> 0 Financial</v>
      </c>
      <c r="B7171" s="208" t="str">
        <f aca="false">IF((LEFT(N7171,2)="US"),"US","")</f>
        <v/>
      </c>
      <c r="C7171" s="208" t="n">
        <f aca="false">M7171</f>
        <v>0</v>
      </c>
      <c r="D7171" s="208" t="str">
        <f aca="false">IF(ISNUMBER(FIND("Phy",N7171))=TRUE(),"Physical","Financial")</f>
        <v>Financial</v>
      </c>
      <c r="E7171" s="208" t="e">
        <f aca="false">IF(VLOOKUP(S7171,'DD-Lookup'!$J$6:$L$50,3,FALSE())="Monthly",(YEAR(AC7171)-YEAR(AB7171))*12+MONTH(AC7171)-MONTH(AB7171)+1,(AC7171-AB7171+1))</f>
        <v>#N/A</v>
      </c>
      <c r="F7171" s="239" t="e">
        <f aca="false">E7171*SUM(P7171:Q7171)</f>
        <v>#N/A</v>
      </c>
    </row>
    <row r="7172" customFormat="false" ht="12.75" hidden="false" customHeight="false" outlineLevel="0" collapsed="false">
      <c r="A7172" s="208" t="str">
        <f aca="false">B7172&amp;" "&amp;C7172&amp;" "&amp;D7172</f>
        <v> 0 Financial</v>
      </c>
      <c r="B7172" s="208" t="str">
        <f aca="false">IF((LEFT(N7172,2)="US"),"US","")</f>
        <v/>
      </c>
      <c r="C7172" s="208" t="n">
        <f aca="false">M7172</f>
        <v>0</v>
      </c>
      <c r="D7172" s="208" t="str">
        <f aca="false">IF(ISNUMBER(FIND("Phy",N7172))=TRUE(),"Physical","Financial")</f>
        <v>Financial</v>
      </c>
      <c r="E7172" s="208" t="e">
        <f aca="false">IF(VLOOKUP(S7172,'DD-Lookup'!$J$6:$L$50,3,FALSE())="Monthly",(YEAR(AC7172)-YEAR(AB7172))*12+MONTH(AC7172)-MONTH(AB7172)+1,(AC7172-AB7172+1))</f>
        <v>#N/A</v>
      </c>
      <c r="F7172" s="239" t="e">
        <f aca="false">E7172*SUM(P7172:Q7172)</f>
        <v>#N/A</v>
      </c>
    </row>
    <row r="7173" customFormat="false" ht="12.75" hidden="false" customHeight="false" outlineLevel="0" collapsed="false">
      <c r="A7173" s="208" t="str">
        <f aca="false">B7173&amp;" "&amp;C7173&amp;" "&amp;D7173</f>
        <v> 0 Financial</v>
      </c>
      <c r="B7173" s="208" t="str">
        <f aca="false">IF((LEFT(N7173,2)="US"),"US","")</f>
        <v/>
      </c>
      <c r="C7173" s="208" t="n">
        <f aca="false">M7173</f>
        <v>0</v>
      </c>
      <c r="D7173" s="208" t="str">
        <f aca="false">IF(ISNUMBER(FIND("Phy",N7173))=TRUE(),"Physical","Financial")</f>
        <v>Financial</v>
      </c>
      <c r="E7173" s="208" t="e">
        <f aca="false">IF(VLOOKUP(S7173,'DD-Lookup'!$J$6:$L$50,3,FALSE())="Monthly",(YEAR(AC7173)-YEAR(AB7173))*12+MONTH(AC7173)-MONTH(AB7173)+1,(AC7173-AB7173+1))</f>
        <v>#N/A</v>
      </c>
      <c r="F7173" s="239" t="e">
        <f aca="false">E7173*SUM(P7173:Q7173)</f>
        <v>#N/A</v>
      </c>
    </row>
    <row r="7174" customFormat="false" ht="12.75" hidden="false" customHeight="false" outlineLevel="0" collapsed="false">
      <c r="A7174" s="208" t="str">
        <f aca="false">B7174&amp;" "&amp;C7174&amp;" "&amp;D7174</f>
        <v> 0 Financial</v>
      </c>
      <c r="B7174" s="208" t="str">
        <f aca="false">IF((LEFT(N7174,2)="US"),"US","")</f>
        <v/>
      </c>
      <c r="C7174" s="208" t="n">
        <f aca="false">M7174</f>
        <v>0</v>
      </c>
      <c r="D7174" s="208" t="str">
        <f aca="false">IF(ISNUMBER(FIND("Phy",N7174))=TRUE(),"Physical","Financial")</f>
        <v>Financial</v>
      </c>
      <c r="E7174" s="208" t="e">
        <f aca="false">IF(VLOOKUP(S7174,'DD-Lookup'!$J$6:$L$50,3,FALSE())="Monthly",(YEAR(AC7174)-YEAR(AB7174))*12+MONTH(AC7174)-MONTH(AB7174)+1,(AC7174-AB7174+1))</f>
        <v>#N/A</v>
      </c>
      <c r="F7174" s="239" t="e">
        <f aca="false">E7174*SUM(P7174:Q7174)</f>
        <v>#N/A</v>
      </c>
    </row>
    <row r="7175" customFormat="false" ht="12.75" hidden="false" customHeight="false" outlineLevel="0" collapsed="false">
      <c r="A7175" s="208" t="str">
        <f aca="false">B7175&amp;" "&amp;C7175&amp;" "&amp;D7175</f>
        <v> 0 Financial</v>
      </c>
      <c r="B7175" s="208" t="str">
        <f aca="false">IF((LEFT(N7175,2)="US"),"US","")</f>
        <v/>
      </c>
      <c r="C7175" s="208" t="n">
        <f aca="false">M7175</f>
        <v>0</v>
      </c>
      <c r="D7175" s="208" t="str">
        <f aca="false">IF(ISNUMBER(FIND("Phy",N7175))=TRUE(),"Physical","Financial")</f>
        <v>Financial</v>
      </c>
      <c r="E7175" s="208" t="e">
        <f aca="false">IF(VLOOKUP(S7175,'DD-Lookup'!$J$6:$L$50,3,FALSE())="Monthly",(YEAR(AC7175)-YEAR(AB7175))*12+MONTH(AC7175)-MONTH(AB7175)+1,(AC7175-AB7175+1))</f>
        <v>#N/A</v>
      </c>
      <c r="F7175" s="239" t="e">
        <f aca="false">E7175*SUM(P7175:Q7175)</f>
        <v>#N/A</v>
      </c>
    </row>
    <row r="7176" customFormat="false" ht="12.75" hidden="false" customHeight="false" outlineLevel="0" collapsed="false">
      <c r="A7176" s="208" t="str">
        <f aca="false">B7176&amp;" "&amp;C7176&amp;" "&amp;D7176</f>
        <v> 0 Financial</v>
      </c>
      <c r="B7176" s="208" t="str">
        <f aca="false">IF((LEFT(N7176,2)="US"),"US","")</f>
        <v/>
      </c>
      <c r="C7176" s="208" t="n">
        <f aca="false">M7176</f>
        <v>0</v>
      </c>
      <c r="D7176" s="208" t="str">
        <f aca="false">IF(ISNUMBER(FIND("Phy",N7176))=TRUE(),"Physical","Financial")</f>
        <v>Financial</v>
      </c>
      <c r="E7176" s="208" t="e">
        <f aca="false">IF(VLOOKUP(S7176,'DD-Lookup'!$J$6:$L$50,3,FALSE())="Monthly",(YEAR(AC7176)-YEAR(AB7176))*12+MONTH(AC7176)-MONTH(AB7176)+1,(AC7176-AB7176+1))</f>
        <v>#N/A</v>
      </c>
      <c r="F7176" s="239" t="e">
        <f aca="false">E7176*SUM(P7176:Q7176)</f>
        <v>#N/A</v>
      </c>
    </row>
    <row r="7177" customFormat="false" ht="12.75" hidden="false" customHeight="false" outlineLevel="0" collapsed="false">
      <c r="A7177" s="208" t="str">
        <f aca="false">B7177&amp;" "&amp;C7177&amp;" "&amp;D7177</f>
        <v> 0 Financial</v>
      </c>
      <c r="B7177" s="208" t="str">
        <f aca="false">IF((LEFT(N7177,2)="US"),"US","")</f>
        <v/>
      </c>
      <c r="C7177" s="208" t="n">
        <f aca="false">M7177</f>
        <v>0</v>
      </c>
      <c r="D7177" s="208" t="str">
        <f aca="false">IF(ISNUMBER(FIND("Phy",N7177))=TRUE(),"Physical","Financial")</f>
        <v>Financial</v>
      </c>
      <c r="E7177" s="208" t="e">
        <f aca="false">IF(VLOOKUP(S7177,'DD-Lookup'!$J$6:$L$50,3,FALSE())="Monthly",(YEAR(AC7177)-YEAR(AB7177))*12+MONTH(AC7177)-MONTH(AB7177)+1,(AC7177-AB7177+1))</f>
        <v>#N/A</v>
      </c>
      <c r="F7177" s="239" t="e">
        <f aca="false">E7177*SUM(P7177:Q7177)</f>
        <v>#N/A</v>
      </c>
    </row>
    <row r="7178" customFormat="false" ht="12.75" hidden="false" customHeight="false" outlineLevel="0" collapsed="false">
      <c r="A7178" s="208" t="str">
        <f aca="false">B7178&amp;" "&amp;C7178&amp;" "&amp;D7178</f>
        <v> 0 Financial</v>
      </c>
      <c r="B7178" s="208" t="str">
        <f aca="false">IF((LEFT(N7178,2)="US"),"US","")</f>
        <v/>
      </c>
      <c r="C7178" s="208" t="n">
        <f aca="false">M7178</f>
        <v>0</v>
      </c>
      <c r="D7178" s="208" t="str">
        <f aca="false">IF(ISNUMBER(FIND("Phy",N7178))=TRUE(),"Physical","Financial")</f>
        <v>Financial</v>
      </c>
      <c r="E7178" s="208" t="e">
        <f aca="false">IF(VLOOKUP(S7178,'DD-Lookup'!$J$6:$L$50,3,FALSE())="Monthly",(YEAR(AC7178)-YEAR(AB7178))*12+MONTH(AC7178)-MONTH(AB7178)+1,(AC7178-AB7178+1))</f>
        <v>#N/A</v>
      </c>
      <c r="F7178" s="239" t="e">
        <f aca="false">E7178*SUM(P7178:Q7178)</f>
        <v>#N/A</v>
      </c>
    </row>
    <row r="7179" customFormat="false" ht="12.75" hidden="false" customHeight="false" outlineLevel="0" collapsed="false">
      <c r="A7179" s="208" t="str">
        <f aca="false">B7179&amp;" "&amp;C7179&amp;" "&amp;D7179</f>
        <v> 0 Financial</v>
      </c>
      <c r="B7179" s="208" t="str">
        <f aca="false">IF((LEFT(N7179,2)="US"),"US","")</f>
        <v/>
      </c>
      <c r="C7179" s="208" t="n">
        <f aca="false">M7179</f>
        <v>0</v>
      </c>
      <c r="D7179" s="208" t="str">
        <f aca="false">IF(ISNUMBER(FIND("Phy",N7179))=TRUE(),"Physical","Financial")</f>
        <v>Financial</v>
      </c>
      <c r="E7179" s="208" t="e">
        <f aca="false">IF(VLOOKUP(S7179,'DD-Lookup'!$J$6:$L$50,3,FALSE())="Monthly",(YEAR(AC7179)-YEAR(AB7179))*12+MONTH(AC7179)-MONTH(AB7179)+1,(AC7179-AB7179+1))</f>
        <v>#N/A</v>
      </c>
      <c r="F7179" s="239" t="e">
        <f aca="false">E7179*SUM(P7179:Q7179)</f>
        <v>#N/A</v>
      </c>
    </row>
    <row r="7180" customFormat="false" ht="12.75" hidden="false" customHeight="false" outlineLevel="0" collapsed="false">
      <c r="A7180" s="208" t="str">
        <f aca="false">B7180&amp;" "&amp;C7180&amp;" "&amp;D7180</f>
        <v> 0 Financial</v>
      </c>
      <c r="B7180" s="208" t="str">
        <f aca="false">IF((LEFT(N7180,2)="US"),"US","")</f>
        <v/>
      </c>
      <c r="C7180" s="208" t="n">
        <f aca="false">M7180</f>
        <v>0</v>
      </c>
      <c r="D7180" s="208" t="str">
        <f aca="false">IF(ISNUMBER(FIND("Phy",N7180))=TRUE(),"Physical","Financial")</f>
        <v>Financial</v>
      </c>
      <c r="E7180" s="208" t="e">
        <f aca="false">IF(VLOOKUP(S7180,'DD-Lookup'!$J$6:$L$50,3,FALSE())="Monthly",(YEAR(AC7180)-YEAR(AB7180))*12+MONTH(AC7180)-MONTH(AB7180)+1,(AC7180-AB7180+1))</f>
        <v>#N/A</v>
      </c>
      <c r="F7180" s="239" t="e">
        <f aca="false">E7180*SUM(P7180:Q7180)</f>
        <v>#N/A</v>
      </c>
    </row>
    <row r="7181" customFormat="false" ht="12.75" hidden="false" customHeight="false" outlineLevel="0" collapsed="false">
      <c r="A7181" s="208" t="str">
        <f aca="false">B7181&amp;" "&amp;C7181&amp;" "&amp;D7181</f>
        <v> 0 Financial</v>
      </c>
      <c r="B7181" s="208" t="str">
        <f aca="false">IF((LEFT(N7181,2)="US"),"US","")</f>
        <v/>
      </c>
      <c r="C7181" s="208" t="n">
        <f aca="false">M7181</f>
        <v>0</v>
      </c>
      <c r="D7181" s="208" t="str">
        <f aca="false">IF(ISNUMBER(FIND("Phy",N7181))=TRUE(),"Physical","Financial")</f>
        <v>Financial</v>
      </c>
      <c r="E7181" s="208" t="e">
        <f aca="false">IF(VLOOKUP(S7181,'DD-Lookup'!$J$6:$L$50,3,FALSE())="Monthly",(YEAR(AC7181)-YEAR(AB7181))*12+MONTH(AC7181)-MONTH(AB7181)+1,(AC7181-AB7181+1))</f>
        <v>#N/A</v>
      </c>
      <c r="F7181" s="239" t="e">
        <f aca="false">E7181*SUM(P7181:Q7181)</f>
        <v>#N/A</v>
      </c>
    </row>
    <row r="7182" customFormat="false" ht="12.75" hidden="false" customHeight="false" outlineLevel="0" collapsed="false">
      <c r="A7182" s="208" t="str">
        <f aca="false">B7182&amp;" "&amp;C7182&amp;" "&amp;D7182</f>
        <v> 0 Financial</v>
      </c>
      <c r="B7182" s="208" t="str">
        <f aca="false">IF((LEFT(N7182,2)="US"),"US","")</f>
        <v/>
      </c>
      <c r="C7182" s="208" t="n">
        <f aca="false">M7182</f>
        <v>0</v>
      </c>
      <c r="D7182" s="208" t="str">
        <f aca="false">IF(ISNUMBER(FIND("Phy",N7182))=TRUE(),"Physical","Financial")</f>
        <v>Financial</v>
      </c>
      <c r="E7182" s="208" t="e">
        <f aca="false">IF(VLOOKUP(S7182,'DD-Lookup'!$J$6:$L$50,3,FALSE())="Monthly",(YEAR(AC7182)-YEAR(AB7182))*12+MONTH(AC7182)-MONTH(AB7182)+1,(AC7182-AB7182+1))</f>
        <v>#N/A</v>
      </c>
      <c r="F7182" s="239" t="e">
        <f aca="false">E7182*SUM(P7182:Q7182)</f>
        <v>#N/A</v>
      </c>
    </row>
    <row r="7183" customFormat="false" ht="12.75" hidden="false" customHeight="false" outlineLevel="0" collapsed="false">
      <c r="A7183" s="208" t="str">
        <f aca="false">B7183&amp;" "&amp;C7183&amp;" "&amp;D7183</f>
        <v> 0 Financial</v>
      </c>
      <c r="B7183" s="208" t="str">
        <f aca="false">IF((LEFT(N7183,2)="US"),"US","")</f>
        <v/>
      </c>
      <c r="C7183" s="208" t="n">
        <f aca="false">M7183</f>
        <v>0</v>
      </c>
      <c r="D7183" s="208" t="str">
        <f aca="false">IF(ISNUMBER(FIND("Phy",N7183))=TRUE(),"Physical","Financial")</f>
        <v>Financial</v>
      </c>
      <c r="E7183" s="208" t="e">
        <f aca="false">IF(VLOOKUP(S7183,'DD-Lookup'!$J$6:$L$50,3,FALSE())="Monthly",(YEAR(AC7183)-YEAR(AB7183))*12+MONTH(AC7183)-MONTH(AB7183)+1,(AC7183-AB7183+1))</f>
        <v>#N/A</v>
      </c>
      <c r="F7183" s="239" t="e">
        <f aca="false">E7183*SUM(P7183:Q7183)</f>
        <v>#N/A</v>
      </c>
    </row>
    <row r="7184" customFormat="false" ht="12.75" hidden="false" customHeight="false" outlineLevel="0" collapsed="false">
      <c r="A7184" s="208" t="str">
        <f aca="false">B7184&amp;" "&amp;C7184&amp;" "&amp;D7184</f>
        <v> 0 Financial</v>
      </c>
      <c r="B7184" s="208" t="str">
        <f aca="false">IF((LEFT(N7184,2)="US"),"US","")</f>
        <v/>
      </c>
      <c r="C7184" s="208" t="n">
        <f aca="false">M7184</f>
        <v>0</v>
      </c>
      <c r="D7184" s="208" t="str">
        <f aca="false">IF(ISNUMBER(FIND("Phy",N7184))=TRUE(),"Physical","Financial")</f>
        <v>Financial</v>
      </c>
      <c r="E7184" s="208" t="e">
        <f aca="false">IF(VLOOKUP(S7184,'DD-Lookup'!$J$6:$L$50,3,FALSE())="Monthly",(YEAR(AC7184)-YEAR(AB7184))*12+MONTH(AC7184)-MONTH(AB7184)+1,(AC7184-AB7184+1))</f>
        <v>#N/A</v>
      </c>
      <c r="F7184" s="239" t="e">
        <f aca="false">E7184*SUM(P7184:Q7184)</f>
        <v>#N/A</v>
      </c>
    </row>
    <row r="7185" customFormat="false" ht="12.75" hidden="false" customHeight="false" outlineLevel="0" collapsed="false">
      <c r="A7185" s="208" t="str">
        <f aca="false">B7185&amp;" "&amp;C7185&amp;" "&amp;D7185</f>
        <v> 0 Financial</v>
      </c>
      <c r="B7185" s="208" t="str">
        <f aca="false">IF((LEFT(N7185,2)="US"),"US","")</f>
        <v/>
      </c>
      <c r="C7185" s="208" t="n">
        <f aca="false">M7185</f>
        <v>0</v>
      </c>
      <c r="D7185" s="208" t="str">
        <f aca="false">IF(ISNUMBER(FIND("Phy",N7185))=TRUE(),"Physical","Financial")</f>
        <v>Financial</v>
      </c>
      <c r="E7185" s="208" t="e">
        <f aca="false">IF(VLOOKUP(S7185,'DD-Lookup'!$J$6:$L$50,3,FALSE())="Monthly",(YEAR(AC7185)-YEAR(AB7185))*12+MONTH(AC7185)-MONTH(AB7185)+1,(AC7185-AB7185+1))</f>
        <v>#N/A</v>
      </c>
      <c r="F7185" s="239" t="e">
        <f aca="false">E7185*SUM(P7185:Q7185)</f>
        <v>#N/A</v>
      </c>
    </row>
    <row r="7186" customFormat="false" ht="12.75" hidden="false" customHeight="false" outlineLevel="0" collapsed="false">
      <c r="A7186" s="208" t="str">
        <f aca="false">B7186&amp;" "&amp;C7186&amp;" "&amp;D7186</f>
        <v> 0 Financial</v>
      </c>
      <c r="B7186" s="208" t="str">
        <f aca="false">IF((LEFT(N7186,2)="US"),"US","")</f>
        <v/>
      </c>
      <c r="C7186" s="208" t="n">
        <f aca="false">M7186</f>
        <v>0</v>
      </c>
      <c r="D7186" s="208" t="str">
        <f aca="false">IF(ISNUMBER(FIND("Phy",N7186))=TRUE(),"Physical","Financial")</f>
        <v>Financial</v>
      </c>
      <c r="E7186" s="208" t="e">
        <f aca="false">IF(VLOOKUP(S7186,'DD-Lookup'!$J$6:$L$50,3,FALSE())="Monthly",(YEAR(AC7186)-YEAR(AB7186))*12+MONTH(AC7186)-MONTH(AB7186)+1,(AC7186-AB7186+1))</f>
        <v>#N/A</v>
      </c>
      <c r="F7186" s="239" t="e">
        <f aca="false">E7186*SUM(P7186:Q7186)</f>
        <v>#N/A</v>
      </c>
    </row>
    <row r="7187" customFormat="false" ht="12.75" hidden="false" customHeight="false" outlineLevel="0" collapsed="false">
      <c r="A7187" s="208" t="str">
        <f aca="false">B7187&amp;" "&amp;C7187&amp;" "&amp;D7187</f>
        <v> 0 Financial</v>
      </c>
      <c r="B7187" s="208" t="str">
        <f aca="false">IF((LEFT(N7187,2)="US"),"US","")</f>
        <v/>
      </c>
      <c r="C7187" s="208" t="n">
        <f aca="false">M7187</f>
        <v>0</v>
      </c>
      <c r="D7187" s="208" t="str">
        <f aca="false">IF(ISNUMBER(FIND("Phy",N7187))=TRUE(),"Physical","Financial")</f>
        <v>Financial</v>
      </c>
      <c r="E7187" s="208" t="e">
        <f aca="false">IF(VLOOKUP(S7187,'DD-Lookup'!$J$6:$L$50,3,FALSE())="Monthly",(YEAR(AC7187)-YEAR(AB7187))*12+MONTH(AC7187)-MONTH(AB7187)+1,(AC7187-AB7187+1))</f>
        <v>#N/A</v>
      </c>
      <c r="F7187" s="239" t="e">
        <f aca="false">E7187*SUM(P7187:Q7187)</f>
        <v>#N/A</v>
      </c>
    </row>
    <row r="7188" customFormat="false" ht="12.75" hidden="false" customHeight="false" outlineLevel="0" collapsed="false">
      <c r="A7188" s="208" t="str">
        <f aca="false">B7188&amp;" "&amp;C7188&amp;" "&amp;D7188</f>
        <v> 0 Financial</v>
      </c>
      <c r="B7188" s="208" t="str">
        <f aca="false">IF((LEFT(N7188,2)="US"),"US","")</f>
        <v/>
      </c>
      <c r="C7188" s="208" t="n">
        <f aca="false">M7188</f>
        <v>0</v>
      </c>
      <c r="D7188" s="208" t="str">
        <f aca="false">IF(ISNUMBER(FIND("Phy",N7188))=TRUE(),"Physical","Financial")</f>
        <v>Financial</v>
      </c>
      <c r="E7188" s="208" t="e">
        <f aca="false">IF(VLOOKUP(S7188,'DD-Lookup'!$J$6:$L$50,3,FALSE())="Monthly",(YEAR(AC7188)-YEAR(AB7188))*12+MONTH(AC7188)-MONTH(AB7188)+1,(AC7188-AB7188+1))</f>
        <v>#N/A</v>
      </c>
      <c r="F7188" s="239" t="e">
        <f aca="false">E7188*SUM(P7188:Q7188)</f>
        <v>#N/A</v>
      </c>
    </row>
    <row r="7189" customFormat="false" ht="12.75" hidden="false" customHeight="false" outlineLevel="0" collapsed="false">
      <c r="A7189" s="208" t="str">
        <f aca="false">B7189&amp;" "&amp;C7189&amp;" "&amp;D7189</f>
        <v> 0 Financial</v>
      </c>
      <c r="B7189" s="208" t="str">
        <f aca="false">IF((LEFT(N7189,2)="US"),"US","")</f>
        <v/>
      </c>
      <c r="C7189" s="208" t="n">
        <f aca="false">M7189</f>
        <v>0</v>
      </c>
      <c r="D7189" s="208" t="str">
        <f aca="false">IF(ISNUMBER(FIND("Phy",N7189))=TRUE(),"Physical","Financial")</f>
        <v>Financial</v>
      </c>
      <c r="E7189" s="208" t="e">
        <f aca="false">IF(VLOOKUP(S7189,'DD-Lookup'!$J$6:$L$50,3,FALSE())="Monthly",(YEAR(AC7189)-YEAR(AB7189))*12+MONTH(AC7189)-MONTH(AB7189)+1,(AC7189-AB7189+1))</f>
        <v>#N/A</v>
      </c>
      <c r="F7189" s="239" t="e">
        <f aca="false">E7189*SUM(P7189:Q7189)</f>
        <v>#N/A</v>
      </c>
    </row>
    <row r="7190" customFormat="false" ht="12.75" hidden="false" customHeight="false" outlineLevel="0" collapsed="false">
      <c r="A7190" s="208" t="str">
        <f aca="false">B7190&amp;" "&amp;C7190&amp;" "&amp;D7190</f>
        <v> 0 Financial</v>
      </c>
      <c r="B7190" s="208" t="str">
        <f aca="false">IF((LEFT(N7190,2)="US"),"US","")</f>
        <v/>
      </c>
      <c r="C7190" s="208" t="n">
        <f aca="false">M7190</f>
        <v>0</v>
      </c>
      <c r="D7190" s="208" t="str">
        <f aca="false">IF(ISNUMBER(FIND("Phy",N7190))=TRUE(),"Physical","Financial")</f>
        <v>Financial</v>
      </c>
      <c r="E7190" s="208" t="e">
        <f aca="false">IF(VLOOKUP(S7190,'DD-Lookup'!$J$6:$L$50,3,FALSE())="Monthly",(YEAR(AC7190)-YEAR(AB7190))*12+MONTH(AC7190)-MONTH(AB7190)+1,(AC7190-AB7190+1))</f>
        <v>#N/A</v>
      </c>
      <c r="F7190" s="239" t="e">
        <f aca="false">E7190*SUM(P7190:Q7190)</f>
        <v>#N/A</v>
      </c>
    </row>
    <row r="7191" customFormat="false" ht="12.75" hidden="false" customHeight="false" outlineLevel="0" collapsed="false">
      <c r="A7191" s="208" t="str">
        <f aca="false">B7191&amp;" "&amp;C7191&amp;" "&amp;D7191</f>
        <v> 0 Financial</v>
      </c>
      <c r="B7191" s="208" t="str">
        <f aca="false">IF((LEFT(N7191,2)="US"),"US","")</f>
        <v/>
      </c>
      <c r="C7191" s="208" t="n">
        <f aca="false">M7191</f>
        <v>0</v>
      </c>
      <c r="D7191" s="208" t="str">
        <f aca="false">IF(ISNUMBER(FIND("Phy",N7191))=TRUE(),"Physical","Financial")</f>
        <v>Financial</v>
      </c>
      <c r="E7191" s="208" t="e">
        <f aca="false">IF(VLOOKUP(S7191,'DD-Lookup'!$J$6:$L$50,3,FALSE())="Monthly",(YEAR(AC7191)-YEAR(AB7191))*12+MONTH(AC7191)-MONTH(AB7191)+1,(AC7191-AB7191+1))</f>
        <v>#N/A</v>
      </c>
      <c r="F7191" s="239" t="e">
        <f aca="false">E7191*SUM(P7191:Q7191)</f>
        <v>#N/A</v>
      </c>
    </row>
    <row r="7192" customFormat="false" ht="12.75" hidden="false" customHeight="false" outlineLevel="0" collapsed="false">
      <c r="A7192" s="208" t="str">
        <f aca="false">B7192&amp;" "&amp;C7192&amp;" "&amp;D7192</f>
        <v> 0 Financial</v>
      </c>
      <c r="B7192" s="208" t="str">
        <f aca="false">IF((LEFT(N7192,2)="US"),"US","")</f>
        <v/>
      </c>
      <c r="C7192" s="208" t="n">
        <f aca="false">M7192</f>
        <v>0</v>
      </c>
      <c r="D7192" s="208" t="str">
        <f aca="false">IF(ISNUMBER(FIND("Phy",N7192))=TRUE(),"Physical","Financial")</f>
        <v>Financial</v>
      </c>
      <c r="E7192" s="208" t="e">
        <f aca="false">IF(VLOOKUP(S7192,'DD-Lookup'!$J$6:$L$50,3,FALSE())="Monthly",(YEAR(AC7192)-YEAR(AB7192))*12+MONTH(AC7192)-MONTH(AB7192)+1,(AC7192-AB7192+1))</f>
        <v>#N/A</v>
      </c>
      <c r="F7192" s="239" t="e">
        <f aca="false">E7192*SUM(P7192:Q7192)</f>
        <v>#N/A</v>
      </c>
    </row>
    <row r="7193" customFormat="false" ht="12.75" hidden="false" customHeight="false" outlineLevel="0" collapsed="false">
      <c r="A7193" s="208" t="str">
        <f aca="false">B7193&amp;" "&amp;C7193&amp;" "&amp;D7193</f>
        <v> 0 Financial</v>
      </c>
      <c r="B7193" s="208" t="str">
        <f aca="false">IF((LEFT(N7193,2)="US"),"US","")</f>
        <v/>
      </c>
      <c r="C7193" s="208" t="n">
        <f aca="false">M7193</f>
        <v>0</v>
      </c>
      <c r="D7193" s="208" t="str">
        <f aca="false">IF(ISNUMBER(FIND("Phy",N7193))=TRUE(),"Physical","Financial")</f>
        <v>Financial</v>
      </c>
      <c r="E7193" s="208" t="e">
        <f aca="false">IF(VLOOKUP(S7193,'DD-Lookup'!$J$6:$L$50,3,FALSE())="Monthly",(YEAR(AC7193)-YEAR(AB7193))*12+MONTH(AC7193)-MONTH(AB7193)+1,(AC7193-AB7193+1))</f>
        <v>#N/A</v>
      </c>
      <c r="F7193" s="239" t="e">
        <f aca="false">E7193*SUM(P7193:Q7193)</f>
        <v>#N/A</v>
      </c>
    </row>
    <row r="7194" customFormat="false" ht="12.75" hidden="false" customHeight="false" outlineLevel="0" collapsed="false">
      <c r="A7194" s="208" t="str">
        <f aca="false">B7194&amp;" "&amp;C7194&amp;" "&amp;D7194</f>
        <v> 0 Financial</v>
      </c>
      <c r="B7194" s="208" t="str">
        <f aca="false">IF((LEFT(N7194,2)="US"),"US","")</f>
        <v/>
      </c>
      <c r="C7194" s="208" t="n">
        <f aca="false">M7194</f>
        <v>0</v>
      </c>
      <c r="D7194" s="208" t="str">
        <f aca="false">IF(ISNUMBER(FIND("Phy",N7194))=TRUE(),"Physical","Financial")</f>
        <v>Financial</v>
      </c>
      <c r="E7194" s="208" t="e">
        <f aca="false">IF(VLOOKUP(S7194,'DD-Lookup'!$J$6:$L$50,3,FALSE())="Monthly",(YEAR(AC7194)-YEAR(AB7194))*12+MONTH(AC7194)-MONTH(AB7194)+1,(AC7194-AB7194+1))</f>
        <v>#N/A</v>
      </c>
      <c r="F7194" s="239" t="e">
        <f aca="false">E7194*SUM(P7194:Q7194)</f>
        <v>#N/A</v>
      </c>
    </row>
    <row r="7195" customFormat="false" ht="12.75" hidden="false" customHeight="false" outlineLevel="0" collapsed="false">
      <c r="A7195" s="208" t="str">
        <f aca="false">B7195&amp;" "&amp;C7195&amp;" "&amp;D7195</f>
        <v> 0 Financial</v>
      </c>
      <c r="B7195" s="208" t="str">
        <f aca="false">IF((LEFT(N7195,2)="US"),"US","")</f>
        <v/>
      </c>
      <c r="C7195" s="208" t="n">
        <f aca="false">M7195</f>
        <v>0</v>
      </c>
      <c r="D7195" s="208" t="str">
        <f aca="false">IF(ISNUMBER(FIND("Phy",N7195))=TRUE(),"Physical","Financial")</f>
        <v>Financial</v>
      </c>
      <c r="E7195" s="208" t="e">
        <f aca="false">IF(VLOOKUP(S7195,'DD-Lookup'!$J$6:$L$50,3,FALSE())="Monthly",(YEAR(AC7195)-YEAR(AB7195))*12+MONTH(AC7195)-MONTH(AB7195)+1,(AC7195-AB7195+1))</f>
        <v>#N/A</v>
      </c>
      <c r="F7195" s="239" t="e">
        <f aca="false">E7195*SUM(P7195:Q7195)</f>
        <v>#N/A</v>
      </c>
    </row>
    <row r="7196" customFormat="false" ht="12.75" hidden="false" customHeight="false" outlineLevel="0" collapsed="false">
      <c r="A7196" s="208" t="str">
        <f aca="false">B7196&amp;" "&amp;C7196&amp;" "&amp;D7196</f>
        <v> 0 Financial</v>
      </c>
      <c r="B7196" s="208" t="str">
        <f aca="false">IF((LEFT(N7196,2)="US"),"US","")</f>
        <v/>
      </c>
      <c r="C7196" s="208" t="n">
        <f aca="false">M7196</f>
        <v>0</v>
      </c>
      <c r="D7196" s="208" t="str">
        <f aca="false">IF(ISNUMBER(FIND("Phy",N7196))=TRUE(),"Physical","Financial")</f>
        <v>Financial</v>
      </c>
      <c r="E7196" s="208" t="e">
        <f aca="false">IF(VLOOKUP(S7196,'DD-Lookup'!$J$6:$L$50,3,FALSE())="Monthly",(YEAR(AC7196)-YEAR(AB7196))*12+MONTH(AC7196)-MONTH(AB7196)+1,(AC7196-AB7196+1))</f>
        <v>#N/A</v>
      </c>
      <c r="F7196" s="239" t="e">
        <f aca="false">E7196*SUM(P7196:Q7196)</f>
        <v>#N/A</v>
      </c>
    </row>
    <row r="7197" customFormat="false" ht="12.75" hidden="false" customHeight="false" outlineLevel="0" collapsed="false">
      <c r="A7197" s="208" t="str">
        <f aca="false">B7197&amp;" "&amp;C7197&amp;" "&amp;D7197</f>
        <v> 0 Financial</v>
      </c>
      <c r="B7197" s="208" t="str">
        <f aca="false">IF((LEFT(N7197,2)="US"),"US","")</f>
        <v/>
      </c>
      <c r="C7197" s="208" t="n">
        <f aca="false">M7197</f>
        <v>0</v>
      </c>
      <c r="D7197" s="208" t="str">
        <f aca="false">IF(ISNUMBER(FIND("Phy",N7197))=TRUE(),"Physical","Financial")</f>
        <v>Financial</v>
      </c>
      <c r="E7197" s="208" t="e">
        <f aca="false">IF(VLOOKUP(S7197,'DD-Lookup'!$J$6:$L$50,3,FALSE())="Monthly",(YEAR(AC7197)-YEAR(AB7197))*12+MONTH(AC7197)-MONTH(AB7197)+1,(AC7197-AB7197+1))</f>
        <v>#N/A</v>
      </c>
      <c r="F7197" s="239" t="e">
        <f aca="false">E7197*SUM(P7197:Q7197)</f>
        <v>#N/A</v>
      </c>
    </row>
    <row r="7198" customFormat="false" ht="12.75" hidden="false" customHeight="false" outlineLevel="0" collapsed="false">
      <c r="A7198" s="208" t="str">
        <f aca="false">B7198&amp;" "&amp;C7198&amp;" "&amp;D7198</f>
        <v> 0 Financial</v>
      </c>
      <c r="B7198" s="208" t="str">
        <f aca="false">IF((LEFT(N7198,2)="US"),"US","")</f>
        <v/>
      </c>
      <c r="C7198" s="208" t="n">
        <f aca="false">M7198</f>
        <v>0</v>
      </c>
      <c r="D7198" s="208" t="str">
        <f aca="false">IF(ISNUMBER(FIND("Phy",N7198))=TRUE(),"Physical","Financial")</f>
        <v>Financial</v>
      </c>
      <c r="E7198" s="208" t="e">
        <f aca="false">IF(VLOOKUP(S7198,'DD-Lookup'!$J$6:$L$50,3,FALSE())="Monthly",(YEAR(AC7198)-YEAR(AB7198))*12+MONTH(AC7198)-MONTH(AB7198)+1,(AC7198-AB7198+1))</f>
        <v>#N/A</v>
      </c>
      <c r="F7198" s="239" t="e">
        <f aca="false">E7198*SUM(P7198:Q7198)</f>
        <v>#N/A</v>
      </c>
    </row>
    <row r="7199" customFormat="false" ht="12.75" hidden="false" customHeight="false" outlineLevel="0" collapsed="false">
      <c r="A7199" s="208" t="str">
        <f aca="false">B7199&amp;" "&amp;C7199&amp;" "&amp;D7199</f>
        <v> 0 Financial</v>
      </c>
      <c r="B7199" s="208" t="str">
        <f aca="false">IF((LEFT(N7199,2)="US"),"US","")</f>
        <v/>
      </c>
      <c r="C7199" s="208" t="n">
        <f aca="false">M7199</f>
        <v>0</v>
      </c>
      <c r="D7199" s="208" t="str">
        <f aca="false">IF(ISNUMBER(FIND("Phy",N7199))=TRUE(),"Physical","Financial")</f>
        <v>Financial</v>
      </c>
      <c r="E7199" s="208" t="e">
        <f aca="false">IF(VLOOKUP(S7199,'DD-Lookup'!$J$6:$L$50,3,FALSE())="Monthly",(YEAR(AC7199)-YEAR(AB7199))*12+MONTH(AC7199)-MONTH(AB7199)+1,(AC7199-AB7199+1))</f>
        <v>#N/A</v>
      </c>
      <c r="F7199" s="239" t="e">
        <f aca="false">E7199*SUM(P7199:Q7199)</f>
        <v>#N/A</v>
      </c>
    </row>
    <row r="7200" customFormat="false" ht="12.75" hidden="false" customHeight="false" outlineLevel="0" collapsed="false">
      <c r="A7200" s="208" t="str">
        <f aca="false">B7200&amp;" "&amp;C7200&amp;" "&amp;D7200</f>
        <v> 0 Financial</v>
      </c>
      <c r="B7200" s="208" t="str">
        <f aca="false">IF((LEFT(N7200,2)="US"),"US","")</f>
        <v/>
      </c>
      <c r="C7200" s="208" t="n">
        <f aca="false">M7200</f>
        <v>0</v>
      </c>
      <c r="D7200" s="208" t="str">
        <f aca="false">IF(ISNUMBER(FIND("Phy",N7200))=TRUE(),"Physical","Financial")</f>
        <v>Financial</v>
      </c>
      <c r="E7200" s="208" t="e">
        <f aca="false">IF(VLOOKUP(S7200,'DD-Lookup'!$J$6:$L$50,3,FALSE())="Monthly",(YEAR(AC7200)-YEAR(AB7200))*12+MONTH(AC7200)-MONTH(AB7200)+1,(AC7200-AB7200+1))</f>
        <v>#N/A</v>
      </c>
      <c r="F7200" s="239" t="e">
        <f aca="false">E7200*SUM(P7200:Q7200)</f>
        <v>#N/A</v>
      </c>
    </row>
    <row r="7201" customFormat="false" ht="12.75" hidden="false" customHeight="false" outlineLevel="0" collapsed="false">
      <c r="A7201" s="208" t="str">
        <f aca="false">B7201&amp;" "&amp;C7201&amp;" "&amp;D7201</f>
        <v> 0 Financial</v>
      </c>
      <c r="B7201" s="208" t="str">
        <f aca="false">IF((LEFT(N7201,2)="US"),"US","")</f>
        <v/>
      </c>
      <c r="C7201" s="208" t="n">
        <f aca="false">M7201</f>
        <v>0</v>
      </c>
      <c r="D7201" s="208" t="str">
        <f aca="false">IF(ISNUMBER(FIND("Phy",N7201))=TRUE(),"Physical","Financial")</f>
        <v>Financial</v>
      </c>
      <c r="E7201" s="208" t="e">
        <f aca="false">IF(VLOOKUP(S7201,'DD-Lookup'!$J$6:$L$50,3,FALSE())="Monthly",(YEAR(AC7201)-YEAR(AB7201))*12+MONTH(AC7201)-MONTH(AB7201)+1,(AC7201-AB7201+1))</f>
        <v>#N/A</v>
      </c>
      <c r="F7201" s="239" t="e">
        <f aca="false">E7201*SUM(P7201:Q7201)</f>
        <v>#N/A</v>
      </c>
    </row>
    <row r="7202" customFormat="false" ht="12.75" hidden="false" customHeight="false" outlineLevel="0" collapsed="false">
      <c r="A7202" s="208" t="str">
        <f aca="false">B7202&amp;" "&amp;C7202&amp;" "&amp;D7202</f>
        <v> 0 Financial</v>
      </c>
      <c r="B7202" s="208" t="str">
        <f aca="false">IF((LEFT(N7202,2)="US"),"US","")</f>
        <v/>
      </c>
      <c r="C7202" s="208" t="n">
        <f aca="false">M7202</f>
        <v>0</v>
      </c>
      <c r="D7202" s="208" t="str">
        <f aca="false">IF(ISNUMBER(FIND("Phy",N7202))=TRUE(),"Physical","Financial")</f>
        <v>Financial</v>
      </c>
      <c r="E7202" s="208" t="e">
        <f aca="false">IF(VLOOKUP(S7202,'DD-Lookup'!$J$6:$L$50,3,FALSE())="Monthly",(YEAR(AC7202)-YEAR(AB7202))*12+MONTH(AC7202)-MONTH(AB7202)+1,(AC7202-AB7202+1))</f>
        <v>#N/A</v>
      </c>
      <c r="F7202" s="239" t="e">
        <f aca="false">E7202*SUM(P7202:Q7202)</f>
        <v>#N/A</v>
      </c>
    </row>
    <row r="7203" customFormat="false" ht="12.75" hidden="false" customHeight="false" outlineLevel="0" collapsed="false">
      <c r="A7203" s="208" t="str">
        <f aca="false">B7203&amp;" "&amp;C7203&amp;" "&amp;D7203</f>
        <v> 0 Financial</v>
      </c>
      <c r="B7203" s="208" t="str">
        <f aca="false">IF((LEFT(N7203,2)="US"),"US","")</f>
        <v/>
      </c>
      <c r="C7203" s="208" t="n">
        <f aca="false">M7203</f>
        <v>0</v>
      </c>
      <c r="D7203" s="208" t="str">
        <f aca="false">IF(ISNUMBER(FIND("Phy",N7203))=TRUE(),"Physical","Financial")</f>
        <v>Financial</v>
      </c>
      <c r="E7203" s="208" t="e">
        <f aca="false">IF(VLOOKUP(S7203,'DD-Lookup'!$J$6:$L$50,3,FALSE())="Monthly",(YEAR(AC7203)-YEAR(AB7203))*12+MONTH(AC7203)-MONTH(AB7203)+1,(AC7203-AB7203+1))</f>
        <v>#N/A</v>
      </c>
      <c r="F7203" s="239" t="e">
        <f aca="false">E7203*SUM(P7203:Q7203)</f>
        <v>#N/A</v>
      </c>
    </row>
    <row r="7204" customFormat="false" ht="12.75" hidden="false" customHeight="false" outlineLevel="0" collapsed="false">
      <c r="A7204" s="208" t="str">
        <f aca="false">B7204&amp;" "&amp;C7204&amp;" "&amp;D7204</f>
        <v> 0 Financial</v>
      </c>
      <c r="B7204" s="208" t="str">
        <f aca="false">IF((LEFT(N7204,2)="US"),"US","")</f>
        <v/>
      </c>
      <c r="C7204" s="208" t="n">
        <f aca="false">M7204</f>
        <v>0</v>
      </c>
      <c r="D7204" s="208" t="str">
        <f aca="false">IF(ISNUMBER(FIND("Phy",N7204))=TRUE(),"Physical","Financial")</f>
        <v>Financial</v>
      </c>
      <c r="E7204" s="208" t="e">
        <f aca="false">IF(VLOOKUP(S7204,'DD-Lookup'!$J$6:$L$50,3,FALSE())="Monthly",(YEAR(AC7204)-YEAR(AB7204))*12+MONTH(AC7204)-MONTH(AB7204)+1,(AC7204-AB7204+1))</f>
        <v>#N/A</v>
      </c>
      <c r="F7204" s="239" t="e">
        <f aca="false">E7204*SUM(P7204:Q7204)</f>
        <v>#N/A</v>
      </c>
    </row>
    <row r="7205" customFormat="false" ht="12.75" hidden="false" customHeight="false" outlineLevel="0" collapsed="false">
      <c r="A7205" s="208" t="str">
        <f aca="false">B7205&amp;" "&amp;C7205&amp;" "&amp;D7205</f>
        <v> 0 Financial</v>
      </c>
      <c r="B7205" s="208" t="str">
        <f aca="false">IF((LEFT(N7205,2)="US"),"US","")</f>
        <v/>
      </c>
      <c r="C7205" s="208" t="n">
        <f aca="false">M7205</f>
        <v>0</v>
      </c>
      <c r="D7205" s="208" t="str">
        <f aca="false">IF(ISNUMBER(FIND("Phy",N7205))=TRUE(),"Physical","Financial")</f>
        <v>Financial</v>
      </c>
      <c r="E7205" s="208" t="e">
        <f aca="false">IF(VLOOKUP(S7205,'DD-Lookup'!$J$6:$L$50,3,FALSE())="Monthly",(YEAR(AC7205)-YEAR(AB7205))*12+MONTH(AC7205)-MONTH(AB7205)+1,(AC7205-AB7205+1))</f>
        <v>#N/A</v>
      </c>
      <c r="F7205" s="239" t="e">
        <f aca="false">E7205*SUM(P7205:Q7205)</f>
        <v>#N/A</v>
      </c>
    </row>
    <row r="7206" customFormat="false" ht="12.75" hidden="false" customHeight="false" outlineLevel="0" collapsed="false">
      <c r="A7206" s="208" t="str">
        <f aca="false">B7206&amp;" "&amp;C7206&amp;" "&amp;D7206</f>
        <v> 0 Financial</v>
      </c>
      <c r="B7206" s="208" t="str">
        <f aca="false">IF((LEFT(N7206,2)="US"),"US","")</f>
        <v/>
      </c>
      <c r="C7206" s="208" t="n">
        <f aca="false">M7206</f>
        <v>0</v>
      </c>
      <c r="D7206" s="208" t="str">
        <f aca="false">IF(ISNUMBER(FIND("Phy",N7206))=TRUE(),"Physical","Financial")</f>
        <v>Financial</v>
      </c>
      <c r="E7206" s="208" t="e">
        <f aca="false">IF(VLOOKUP(S7206,'DD-Lookup'!$J$6:$L$50,3,FALSE())="Monthly",(YEAR(AC7206)-YEAR(AB7206))*12+MONTH(AC7206)-MONTH(AB7206)+1,(AC7206-AB7206+1))</f>
        <v>#N/A</v>
      </c>
      <c r="F7206" s="239" t="e">
        <f aca="false">E7206*SUM(P7206:Q7206)</f>
        <v>#N/A</v>
      </c>
    </row>
    <row r="7207" customFormat="false" ht="12.75" hidden="false" customHeight="false" outlineLevel="0" collapsed="false">
      <c r="A7207" s="208" t="str">
        <f aca="false">B7207&amp;" "&amp;C7207&amp;" "&amp;D7207</f>
        <v> 0 Financial</v>
      </c>
      <c r="B7207" s="208" t="str">
        <f aca="false">IF((LEFT(N7207,2)="US"),"US","")</f>
        <v/>
      </c>
      <c r="C7207" s="208" t="n">
        <f aca="false">M7207</f>
        <v>0</v>
      </c>
      <c r="D7207" s="208" t="str">
        <f aca="false">IF(ISNUMBER(FIND("Phy",N7207))=TRUE(),"Physical","Financial")</f>
        <v>Financial</v>
      </c>
      <c r="E7207" s="208" t="e">
        <f aca="false">IF(VLOOKUP(S7207,'DD-Lookup'!$J$6:$L$50,3,FALSE())="Monthly",(YEAR(AC7207)-YEAR(AB7207))*12+MONTH(AC7207)-MONTH(AB7207)+1,(AC7207-AB7207+1))</f>
        <v>#N/A</v>
      </c>
      <c r="F7207" s="239" t="e">
        <f aca="false">E7207*SUM(P7207:Q7207)</f>
        <v>#N/A</v>
      </c>
    </row>
    <row r="7208" customFormat="false" ht="12.75" hidden="false" customHeight="false" outlineLevel="0" collapsed="false">
      <c r="A7208" s="208" t="str">
        <f aca="false">B7208&amp;" "&amp;C7208&amp;" "&amp;D7208</f>
        <v> 0 Financial</v>
      </c>
      <c r="B7208" s="208" t="str">
        <f aca="false">IF((LEFT(N7208,2)="US"),"US","")</f>
        <v/>
      </c>
      <c r="C7208" s="208" t="n">
        <f aca="false">M7208</f>
        <v>0</v>
      </c>
      <c r="D7208" s="208" t="str">
        <f aca="false">IF(ISNUMBER(FIND("Phy",N7208))=TRUE(),"Physical","Financial")</f>
        <v>Financial</v>
      </c>
      <c r="E7208" s="208" t="e">
        <f aca="false">IF(VLOOKUP(S7208,'DD-Lookup'!$J$6:$L$50,3,FALSE())="Monthly",(YEAR(AC7208)-YEAR(AB7208))*12+MONTH(AC7208)-MONTH(AB7208)+1,(AC7208-AB7208+1))</f>
        <v>#N/A</v>
      </c>
      <c r="F7208" s="239" t="e">
        <f aca="false">E7208*SUM(P7208:Q7208)</f>
        <v>#N/A</v>
      </c>
    </row>
    <row r="7209" customFormat="false" ht="12.75" hidden="false" customHeight="false" outlineLevel="0" collapsed="false">
      <c r="A7209" s="208" t="str">
        <f aca="false">B7209&amp;" "&amp;C7209&amp;" "&amp;D7209</f>
        <v> 0 Financial</v>
      </c>
      <c r="B7209" s="208" t="str">
        <f aca="false">IF((LEFT(N7209,2)="US"),"US","")</f>
        <v/>
      </c>
      <c r="C7209" s="208" t="n">
        <f aca="false">M7209</f>
        <v>0</v>
      </c>
      <c r="D7209" s="208" t="str">
        <f aca="false">IF(ISNUMBER(FIND("Phy",N7209))=TRUE(),"Physical","Financial")</f>
        <v>Financial</v>
      </c>
      <c r="E7209" s="208" t="e">
        <f aca="false">IF(VLOOKUP(S7209,'DD-Lookup'!$J$6:$L$50,3,FALSE())="Monthly",(YEAR(AC7209)-YEAR(AB7209))*12+MONTH(AC7209)-MONTH(AB7209)+1,(AC7209-AB7209+1))</f>
        <v>#N/A</v>
      </c>
      <c r="F7209" s="239" t="e">
        <f aca="false">E7209*SUM(P7209:Q7209)</f>
        <v>#N/A</v>
      </c>
    </row>
    <row r="7210" customFormat="false" ht="12.75" hidden="false" customHeight="false" outlineLevel="0" collapsed="false">
      <c r="A7210" s="208" t="str">
        <f aca="false">B7210&amp;" "&amp;C7210&amp;" "&amp;D7210</f>
        <v> 0 Financial</v>
      </c>
      <c r="B7210" s="208" t="str">
        <f aca="false">IF((LEFT(N7210,2)="US"),"US","")</f>
        <v/>
      </c>
      <c r="C7210" s="208" t="n">
        <f aca="false">M7210</f>
        <v>0</v>
      </c>
      <c r="D7210" s="208" t="str">
        <f aca="false">IF(ISNUMBER(FIND("Phy",N7210))=TRUE(),"Physical","Financial")</f>
        <v>Financial</v>
      </c>
      <c r="E7210" s="208" t="e">
        <f aca="false">IF(VLOOKUP(S7210,'DD-Lookup'!$J$6:$L$50,3,FALSE())="Monthly",(YEAR(AC7210)-YEAR(AB7210))*12+MONTH(AC7210)-MONTH(AB7210)+1,(AC7210-AB7210+1))</f>
        <v>#N/A</v>
      </c>
      <c r="F7210" s="239" t="e">
        <f aca="false">E7210*SUM(P7210:Q7210)</f>
        <v>#N/A</v>
      </c>
    </row>
    <row r="7211" customFormat="false" ht="12.75" hidden="false" customHeight="false" outlineLevel="0" collapsed="false">
      <c r="A7211" s="208" t="str">
        <f aca="false">B7211&amp;" "&amp;C7211&amp;" "&amp;D7211</f>
        <v> 0 Financial</v>
      </c>
      <c r="B7211" s="208" t="str">
        <f aca="false">IF((LEFT(N7211,2)="US"),"US","")</f>
        <v/>
      </c>
      <c r="C7211" s="208" t="n">
        <f aca="false">M7211</f>
        <v>0</v>
      </c>
      <c r="D7211" s="208" t="str">
        <f aca="false">IF(ISNUMBER(FIND("Phy",N7211))=TRUE(),"Physical","Financial")</f>
        <v>Financial</v>
      </c>
      <c r="E7211" s="208" t="e">
        <f aca="false">IF(VLOOKUP(S7211,'DD-Lookup'!$J$6:$L$50,3,FALSE())="Monthly",(YEAR(AC7211)-YEAR(AB7211))*12+MONTH(AC7211)-MONTH(AB7211)+1,(AC7211-AB7211+1))</f>
        <v>#N/A</v>
      </c>
      <c r="F7211" s="239" t="e">
        <f aca="false">E7211*SUM(P7211:Q7211)</f>
        <v>#N/A</v>
      </c>
    </row>
    <row r="7212" customFormat="false" ht="12.75" hidden="false" customHeight="false" outlineLevel="0" collapsed="false">
      <c r="A7212" s="208" t="str">
        <f aca="false">B7212&amp;" "&amp;C7212&amp;" "&amp;D7212</f>
        <v> 0 Financial</v>
      </c>
      <c r="B7212" s="208" t="str">
        <f aca="false">IF((LEFT(N7212,2)="US"),"US","")</f>
        <v/>
      </c>
      <c r="C7212" s="208" t="n">
        <f aca="false">M7212</f>
        <v>0</v>
      </c>
      <c r="D7212" s="208" t="str">
        <f aca="false">IF(ISNUMBER(FIND("Phy",N7212))=TRUE(),"Physical","Financial")</f>
        <v>Financial</v>
      </c>
      <c r="E7212" s="208" t="e">
        <f aca="false">IF(VLOOKUP(S7212,'DD-Lookup'!$J$6:$L$50,3,FALSE())="Monthly",(YEAR(AC7212)-YEAR(AB7212))*12+MONTH(AC7212)-MONTH(AB7212)+1,(AC7212-AB7212+1))</f>
        <v>#N/A</v>
      </c>
      <c r="F7212" s="239" t="e">
        <f aca="false">E7212*SUM(P7212:Q7212)</f>
        <v>#N/A</v>
      </c>
    </row>
    <row r="7213" customFormat="false" ht="12.75" hidden="false" customHeight="false" outlineLevel="0" collapsed="false">
      <c r="A7213" s="208" t="str">
        <f aca="false">B7213&amp;" "&amp;C7213&amp;" "&amp;D7213</f>
        <v> 0 Financial</v>
      </c>
      <c r="B7213" s="208" t="str">
        <f aca="false">IF((LEFT(N7213,2)="US"),"US","")</f>
        <v/>
      </c>
      <c r="C7213" s="208" t="n">
        <f aca="false">M7213</f>
        <v>0</v>
      </c>
      <c r="D7213" s="208" t="str">
        <f aca="false">IF(ISNUMBER(FIND("Phy",N7213))=TRUE(),"Physical","Financial")</f>
        <v>Financial</v>
      </c>
      <c r="E7213" s="208" t="e">
        <f aca="false">IF(VLOOKUP(S7213,'DD-Lookup'!$J$6:$L$50,3,FALSE())="Monthly",(YEAR(AC7213)-YEAR(AB7213))*12+MONTH(AC7213)-MONTH(AB7213)+1,(AC7213-AB7213+1))</f>
        <v>#N/A</v>
      </c>
      <c r="F7213" s="239" t="e">
        <f aca="false">E7213*SUM(P7213:Q7213)</f>
        <v>#N/A</v>
      </c>
    </row>
    <row r="7214" customFormat="false" ht="12.75" hidden="false" customHeight="false" outlineLevel="0" collapsed="false">
      <c r="A7214" s="208" t="str">
        <f aca="false">B7214&amp;" "&amp;C7214&amp;" "&amp;D7214</f>
        <v> 0 Financial</v>
      </c>
      <c r="B7214" s="208" t="str">
        <f aca="false">IF((LEFT(N7214,2)="US"),"US","")</f>
        <v/>
      </c>
      <c r="C7214" s="208" t="n">
        <f aca="false">M7214</f>
        <v>0</v>
      </c>
      <c r="D7214" s="208" t="str">
        <f aca="false">IF(ISNUMBER(FIND("Phy",N7214))=TRUE(),"Physical","Financial")</f>
        <v>Financial</v>
      </c>
      <c r="E7214" s="208" t="e">
        <f aca="false">IF(VLOOKUP(S7214,'DD-Lookup'!$J$6:$L$50,3,FALSE())="Monthly",(YEAR(AC7214)-YEAR(AB7214))*12+MONTH(AC7214)-MONTH(AB7214)+1,(AC7214-AB7214+1))</f>
        <v>#N/A</v>
      </c>
      <c r="F7214" s="239" t="e">
        <f aca="false">E7214*SUM(P7214:Q7214)</f>
        <v>#N/A</v>
      </c>
    </row>
    <row r="7215" customFormat="false" ht="12.75" hidden="false" customHeight="false" outlineLevel="0" collapsed="false">
      <c r="A7215" s="208" t="str">
        <f aca="false">B7215&amp;" "&amp;C7215&amp;" "&amp;D7215</f>
        <v> 0 Financial</v>
      </c>
      <c r="B7215" s="208" t="str">
        <f aca="false">IF((LEFT(N7215,2)="US"),"US","")</f>
        <v/>
      </c>
      <c r="C7215" s="208" t="n">
        <f aca="false">M7215</f>
        <v>0</v>
      </c>
      <c r="D7215" s="208" t="str">
        <f aca="false">IF(ISNUMBER(FIND("Phy",N7215))=TRUE(),"Physical","Financial")</f>
        <v>Financial</v>
      </c>
      <c r="E7215" s="208" t="e">
        <f aca="false">IF(VLOOKUP(S7215,'DD-Lookup'!$J$6:$L$50,3,FALSE())="Monthly",(YEAR(AC7215)-YEAR(AB7215))*12+MONTH(AC7215)-MONTH(AB7215)+1,(AC7215-AB7215+1))</f>
        <v>#N/A</v>
      </c>
      <c r="F7215" s="239" t="e">
        <f aca="false">E7215*SUM(P7215:Q7215)</f>
        <v>#N/A</v>
      </c>
    </row>
    <row r="7216" customFormat="false" ht="12.75" hidden="false" customHeight="false" outlineLevel="0" collapsed="false">
      <c r="A7216" s="208" t="str">
        <f aca="false">B7216&amp;" "&amp;C7216&amp;" "&amp;D7216</f>
        <v> 0 Financial</v>
      </c>
      <c r="B7216" s="208" t="str">
        <f aca="false">IF((LEFT(N7216,2)="US"),"US","")</f>
        <v/>
      </c>
      <c r="C7216" s="208" t="n">
        <f aca="false">M7216</f>
        <v>0</v>
      </c>
      <c r="D7216" s="208" t="str">
        <f aca="false">IF(ISNUMBER(FIND("Phy",N7216))=TRUE(),"Physical","Financial")</f>
        <v>Financial</v>
      </c>
      <c r="E7216" s="208" t="e">
        <f aca="false">IF(VLOOKUP(S7216,'DD-Lookup'!$J$6:$L$50,3,FALSE())="Monthly",(YEAR(AC7216)-YEAR(AB7216))*12+MONTH(AC7216)-MONTH(AB7216)+1,(AC7216-AB7216+1))</f>
        <v>#N/A</v>
      </c>
      <c r="F7216" s="239" t="e">
        <f aca="false">E7216*SUM(P7216:Q7216)</f>
        <v>#N/A</v>
      </c>
    </row>
    <row r="7217" customFormat="false" ht="12.75" hidden="false" customHeight="false" outlineLevel="0" collapsed="false">
      <c r="A7217" s="208" t="str">
        <f aca="false">B7217&amp;" "&amp;C7217&amp;" "&amp;D7217</f>
        <v> 0 Financial</v>
      </c>
      <c r="B7217" s="208" t="str">
        <f aca="false">IF((LEFT(N7217,2)="US"),"US","")</f>
        <v/>
      </c>
      <c r="C7217" s="208" t="n">
        <f aca="false">M7217</f>
        <v>0</v>
      </c>
      <c r="D7217" s="208" t="str">
        <f aca="false">IF(ISNUMBER(FIND("Phy",N7217))=TRUE(),"Physical","Financial")</f>
        <v>Financial</v>
      </c>
      <c r="E7217" s="208" t="e">
        <f aca="false">IF(VLOOKUP(S7217,'DD-Lookup'!$J$6:$L$50,3,FALSE())="Monthly",(YEAR(AC7217)-YEAR(AB7217))*12+MONTH(AC7217)-MONTH(AB7217)+1,(AC7217-AB7217+1))</f>
        <v>#N/A</v>
      </c>
      <c r="F7217" s="239" t="e">
        <f aca="false">E7217*SUM(P7217:Q7217)</f>
        <v>#N/A</v>
      </c>
    </row>
    <row r="7218" customFormat="false" ht="12.75" hidden="false" customHeight="false" outlineLevel="0" collapsed="false">
      <c r="A7218" s="208" t="str">
        <f aca="false">B7218&amp;" "&amp;C7218&amp;" "&amp;D7218</f>
        <v> 0 Financial</v>
      </c>
      <c r="B7218" s="208" t="str">
        <f aca="false">IF((LEFT(N7218,2)="US"),"US","")</f>
        <v/>
      </c>
      <c r="C7218" s="208" t="n">
        <f aca="false">M7218</f>
        <v>0</v>
      </c>
      <c r="D7218" s="208" t="str">
        <f aca="false">IF(ISNUMBER(FIND("Phy",N7218))=TRUE(),"Physical","Financial")</f>
        <v>Financial</v>
      </c>
      <c r="E7218" s="208" t="e">
        <f aca="false">IF(VLOOKUP(S7218,'DD-Lookup'!$J$6:$L$50,3,FALSE())="Monthly",(YEAR(AC7218)-YEAR(AB7218))*12+MONTH(AC7218)-MONTH(AB7218)+1,(AC7218-AB7218+1))</f>
        <v>#N/A</v>
      </c>
      <c r="F7218" s="239" t="e">
        <f aca="false">E7218*SUM(P7218:Q7218)</f>
        <v>#N/A</v>
      </c>
    </row>
    <row r="7219" customFormat="false" ht="12.75" hidden="false" customHeight="false" outlineLevel="0" collapsed="false">
      <c r="A7219" s="208" t="str">
        <f aca="false">B7219&amp;" "&amp;C7219&amp;" "&amp;D7219</f>
        <v> 0 Financial</v>
      </c>
      <c r="B7219" s="208" t="str">
        <f aca="false">IF((LEFT(N7219,2)="US"),"US","")</f>
        <v/>
      </c>
      <c r="C7219" s="208" t="n">
        <f aca="false">M7219</f>
        <v>0</v>
      </c>
      <c r="D7219" s="208" t="str">
        <f aca="false">IF(ISNUMBER(FIND("Phy",N7219))=TRUE(),"Physical","Financial")</f>
        <v>Financial</v>
      </c>
      <c r="E7219" s="208" t="e">
        <f aca="false">IF(VLOOKUP(S7219,'DD-Lookup'!$J$6:$L$50,3,FALSE())="Monthly",(YEAR(AC7219)-YEAR(AB7219))*12+MONTH(AC7219)-MONTH(AB7219)+1,(AC7219-AB7219+1))</f>
        <v>#N/A</v>
      </c>
      <c r="F7219" s="239" t="e">
        <f aca="false">E7219*SUM(P7219:Q7219)</f>
        <v>#N/A</v>
      </c>
    </row>
    <row r="7220" customFormat="false" ht="12.75" hidden="false" customHeight="false" outlineLevel="0" collapsed="false">
      <c r="A7220" s="208" t="str">
        <f aca="false">B7220&amp;" "&amp;C7220&amp;" "&amp;D7220</f>
        <v> 0 Financial</v>
      </c>
      <c r="B7220" s="208" t="str">
        <f aca="false">IF((LEFT(N7220,2)="US"),"US","")</f>
        <v/>
      </c>
      <c r="C7220" s="208" t="n">
        <f aca="false">M7220</f>
        <v>0</v>
      </c>
      <c r="D7220" s="208" t="str">
        <f aca="false">IF(ISNUMBER(FIND("Phy",N7220))=TRUE(),"Physical","Financial")</f>
        <v>Financial</v>
      </c>
      <c r="E7220" s="208" t="e">
        <f aca="false">IF(VLOOKUP(S7220,'DD-Lookup'!$J$6:$L$50,3,FALSE())="Monthly",(YEAR(AC7220)-YEAR(AB7220))*12+MONTH(AC7220)-MONTH(AB7220)+1,(AC7220-AB7220+1))</f>
        <v>#N/A</v>
      </c>
      <c r="F7220" s="239" t="e">
        <f aca="false">E7220*SUM(P7220:Q7220)</f>
        <v>#N/A</v>
      </c>
    </row>
    <row r="7221" customFormat="false" ht="12.75" hidden="false" customHeight="false" outlineLevel="0" collapsed="false">
      <c r="A7221" s="208" t="str">
        <f aca="false">B7221&amp;" "&amp;C7221&amp;" "&amp;D7221</f>
        <v> 0 Financial</v>
      </c>
      <c r="B7221" s="208" t="str">
        <f aca="false">IF((LEFT(N7221,2)="US"),"US","")</f>
        <v/>
      </c>
      <c r="C7221" s="208" t="n">
        <f aca="false">M7221</f>
        <v>0</v>
      </c>
      <c r="D7221" s="208" t="str">
        <f aca="false">IF(ISNUMBER(FIND("Phy",N7221))=TRUE(),"Physical","Financial")</f>
        <v>Financial</v>
      </c>
      <c r="E7221" s="208" t="e">
        <f aca="false">IF(VLOOKUP(S7221,'DD-Lookup'!$J$6:$L$50,3,FALSE())="Monthly",(YEAR(AC7221)-YEAR(AB7221))*12+MONTH(AC7221)-MONTH(AB7221)+1,(AC7221-AB7221+1))</f>
        <v>#N/A</v>
      </c>
      <c r="F7221" s="239" t="e">
        <f aca="false">E7221*SUM(P7221:Q7221)</f>
        <v>#N/A</v>
      </c>
    </row>
    <row r="7222" customFormat="false" ht="12.75" hidden="false" customHeight="false" outlineLevel="0" collapsed="false">
      <c r="A7222" s="208" t="str">
        <f aca="false">B7222&amp;" "&amp;C7222&amp;" "&amp;D7222</f>
        <v> 0 Financial</v>
      </c>
      <c r="B7222" s="208" t="str">
        <f aca="false">IF((LEFT(N7222,2)="US"),"US","")</f>
        <v/>
      </c>
      <c r="C7222" s="208" t="n">
        <f aca="false">M7222</f>
        <v>0</v>
      </c>
      <c r="D7222" s="208" t="str">
        <f aca="false">IF(ISNUMBER(FIND("Phy",N7222))=TRUE(),"Physical","Financial")</f>
        <v>Financial</v>
      </c>
      <c r="E7222" s="208" t="e">
        <f aca="false">IF(VLOOKUP(S7222,'DD-Lookup'!$J$6:$L$50,3,FALSE())="Monthly",(YEAR(AC7222)-YEAR(AB7222))*12+MONTH(AC7222)-MONTH(AB7222)+1,(AC7222-AB7222+1))</f>
        <v>#N/A</v>
      </c>
      <c r="F7222" s="239" t="e">
        <f aca="false">E7222*SUM(P7222:Q7222)</f>
        <v>#N/A</v>
      </c>
    </row>
    <row r="7223" customFormat="false" ht="12.75" hidden="false" customHeight="false" outlineLevel="0" collapsed="false">
      <c r="A7223" s="208" t="str">
        <f aca="false">B7223&amp;" "&amp;C7223&amp;" "&amp;D7223</f>
        <v> 0 Financial</v>
      </c>
      <c r="B7223" s="208" t="str">
        <f aca="false">IF((LEFT(N7223,2)="US"),"US","")</f>
        <v/>
      </c>
      <c r="C7223" s="208" t="n">
        <f aca="false">M7223</f>
        <v>0</v>
      </c>
      <c r="D7223" s="208" t="str">
        <f aca="false">IF(ISNUMBER(FIND("Phy",N7223))=TRUE(),"Physical","Financial")</f>
        <v>Financial</v>
      </c>
      <c r="E7223" s="208" t="e">
        <f aca="false">IF(VLOOKUP(S7223,'DD-Lookup'!$J$6:$L$50,3,FALSE())="Monthly",(YEAR(AC7223)-YEAR(AB7223))*12+MONTH(AC7223)-MONTH(AB7223)+1,(AC7223-AB7223+1))</f>
        <v>#N/A</v>
      </c>
      <c r="F7223" s="239" t="e">
        <f aca="false">E7223*SUM(P7223:Q7223)</f>
        <v>#N/A</v>
      </c>
    </row>
    <row r="7224" customFormat="false" ht="12.75" hidden="false" customHeight="false" outlineLevel="0" collapsed="false">
      <c r="A7224" s="208" t="str">
        <f aca="false">B7224&amp;" "&amp;C7224&amp;" "&amp;D7224</f>
        <v> 0 Financial</v>
      </c>
      <c r="B7224" s="208" t="str">
        <f aca="false">IF((LEFT(N7224,2)="US"),"US","")</f>
        <v/>
      </c>
      <c r="C7224" s="208" t="n">
        <f aca="false">M7224</f>
        <v>0</v>
      </c>
      <c r="D7224" s="208" t="str">
        <f aca="false">IF(ISNUMBER(FIND("Phy",N7224))=TRUE(),"Physical","Financial")</f>
        <v>Financial</v>
      </c>
      <c r="E7224" s="208" t="e">
        <f aca="false">IF(VLOOKUP(S7224,'DD-Lookup'!$J$6:$L$50,3,FALSE())="Monthly",(YEAR(AC7224)-YEAR(AB7224))*12+MONTH(AC7224)-MONTH(AB7224)+1,(AC7224-AB7224+1))</f>
        <v>#N/A</v>
      </c>
      <c r="F7224" s="239" t="e">
        <f aca="false">E7224*SUM(P7224:Q7224)</f>
        <v>#N/A</v>
      </c>
    </row>
    <row r="7225" customFormat="false" ht="12.75" hidden="false" customHeight="false" outlineLevel="0" collapsed="false">
      <c r="A7225" s="208" t="str">
        <f aca="false">B7225&amp;" "&amp;C7225&amp;" "&amp;D7225</f>
        <v> 0 Financial</v>
      </c>
      <c r="B7225" s="208" t="str">
        <f aca="false">IF((LEFT(N7225,2)="US"),"US","")</f>
        <v/>
      </c>
      <c r="C7225" s="208" t="n">
        <f aca="false">M7225</f>
        <v>0</v>
      </c>
      <c r="D7225" s="208" t="str">
        <f aca="false">IF(ISNUMBER(FIND("Phy",N7225))=TRUE(),"Physical","Financial")</f>
        <v>Financial</v>
      </c>
      <c r="E7225" s="208" t="e">
        <f aca="false">IF(VLOOKUP(S7225,'DD-Lookup'!$J$6:$L$50,3,FALSE())="Monthly",(YEAR(AC7225)-YEAR(AB7225))*12+MONTH(AC7225)-MONTH(AB7225)+1,(AC7225-AB7225+1))</f>
        <v>#N/A</v>
      </c>
      <c r="F7225" s="239" t="e">
        <f aca="false">E7225*SUM(P7225:Q7225)</f>
        <v>#N/A</v>
      </c>
    </row>
    <row r="7226" customFormat="false" ht="12.75" hidden="false" customHeight="false" outlineLevel="0" collapsed="false">
      <c r="A7226" s="208" t="str">
        <f aca="false">B7226&amp;" "&amp;C7226&amp;" "&amp;D7226</f>
        <v> 0 Financial</v>
      </c>
      <c r="B7226" s="208" t="str">
        <f aca="false">IF((LEFT(N7226,2)="US"),"US","")</f>
        <v/>
      </c>
      <c r="C7226" s="208" t="n">
        <f aca="false">M7226</f>
        <v>0</v>
      </c>
      <c r="D7226" s="208" t="str">
        <f aca="false">IF(ISNUMBER(FIND("Phy",N7226))=TRUE(),"Physical","Financial")</f>
        <v>Financial</v>
      </c>
      <c r="E7226" s="208" t="e">
        <f aca="false">IF(VLOOKUP(S7226,'DD-Lookup'!$J$6:$L$50,3,FALSE())="Monthly",(YEAR(AC7226)-YEAR(AB7226))*12+MONTH(AC7226)-MONTH(AB7226)+1,(AC7226-AB7226+1))</f>
        <v>#N/A</v>
      </c>
      <c r="F7226" s="239" t="e">
        <f aca="false">E7226*SUM(P7226:Q7226)</f>
        <v>#N/A</v>
      </c>
    </row>
    <row r="7227" customFormat="false" ht="12.75" hidden="false" customHeight="false" outlineLevel="0" collapsed="false">
      <c r="A7227" s="208" t="str">
        <f aca="false">B7227&amp;" "&amp;C7227&amp;" "&amp;D7227</f>
        <v> 0 Financial</v>
      </c>
      <c r="B7227" s="208" t="str">
        <f aca="false">IF((LEFT(N7227,2)="US"),"US","")</f>
        <v/>
      </c>
      <c r="C7227" s="208" t="n">
        <f aca="false">M7227</f>
        <v>0</v>
      </c>
      <c r="D7227" s="208" t="str">
        <f aca="false">IF(ISNUMBER(FIND("Phy",N7227))=TRUE(),"Physical","Financial")</f>
        <v>Financial</v>
      </c>
      <c r="E7227" s="208" t="e">
        <f aca="false">IF(VLOOKUP(S7227,'DD-Lookup'!$J$6:$L$50,3,FALSE())="Monthly",(YEAR(AC7227)-YEAR(AB7227))*12+MONTH(AC7227)-MONTH(AB7227)+1,(AC7227-AB7227+1))</f>
        <v>#N/A</v>
      </c>
      <c r="F7227" s="239" t="e">
        <f aca="false">E7227*SUM(P7227:Q7227)</f>
        <v>#N/A</v>
      </c>
    </row>
    <row r="7228" customFormat="false" ht="12.75" hidden="false" customHeight="false" outlineLevel="0" collapsed="false">
      <c r="A7228" s="208" t="str">
        <f aca="false">B7228&amp;" "&amp;C7228&amp;" "&amp;D7228</f>
        <v> 0 Financial</v>
      </c>
      <c r="B7228" s="208" t="str">
        <f aca="false">IF((LEFT(N7228,2)="US"),"US","")</f>
        <v/>
      </c>
      <c r="C7228" s="208" t="n">
        <f aca="false">M7228</f>
        <v>0</v>
      </c>
      <c r="D7228" s="208" t="str">
        <f aca="false">IF(ISNUMBER(FIND("Phy",N7228))=TRUE(),"Physical","Financial")</f>
        <v>Financial</v>
      </c>
      <c r="E7228" s="208" t="e">
        <f aca="false">IF(VLOOKUP(S7228,'DD-Lookup'!$J$6:$L$50,3,FALSE())="Monthly",(YEAR(AC7228)-YEAR(AB7228))*12+MONTH(AC7228)-MONTH(AB7228)+1,(AC7228-AB7228+1))</f>
        <v>#N/A</v>
      </c>
      <c r="F7228" s="239" t="e">
        <f aca="false">E7228*SUM(P7228:Q7228)</f>
        <v>#N/A</v>
      </c>
    </row>
    <row r="7229" customFormat="false" ht="12.75" hidden="false" customHeight="false" outlineLevel="0" collapsed="false">
      <c r="A7229" s="208" t="str">
        <f aca="false">B7229&amp;" "&amp;C7229&amp;" "&amp;D7229</f>
        <v> 0 Financial</v>
      </c>
      <c r="B7229" s="208" t="str">
        <f aca="false">IF((LEFT(N7229,2)="US"),"US","")</f>
        <v/>
      </c>
      <c r="C7229" s="208" t="n">
        <f aca="false">M7229</f>
        <v>0</v>
      </c>
      <c r="D7229" s="208" t="str">
        <f aca="false">IF(ISNUMBER(FIND("Phy",N7229))=TRUE(),"Physical","Financial")</f>
        <v>Financial</v>
      </c>
      <c r="E7229" s="208" t="e">
        <f aca="false">IF(VLOOKUP(S7229,'DD-Lookup'!$J$6:$L$50,3,FALSE())="Monthly",(YEAR(AC7229)-YEAR(AB7229))*12+MONTH(AC7229)-MONTH(AB7229)+1,(AC7229-AB7229+1))</f>
        <v>#N/A</v>
      </c>
      <c r="F7229" s="239" t="e">
        <f aca="false">E7229*SUM(P7229:Q7229)</f>
        <v>#N/A</v>
      </c>
    </row>
    <row r="7230" customFormat="false" ht="12.75" hidden="false" customHeight="false" outlineLevel="0" collapsed="false">
      <c r="A7230" s="208" t="str">
        <f aca="false">B7230&amp;" "&amp;C7230&amp;" "&amp;D7230</f>
        <v> 0 Financial</v>
      </c>
      <c r="B7230" s="208" t="str">
        <f aca="false">IF((LEFT(N7230,2)="US"),"US","")</f>
        <v/>
      </c>
      <c r="C7230" s="208" t="n">
        <f aca="false">M7230</f>
        <v>0</v>
      </c>
      <c r="D7230" s="208" t="str">
        <f aca="false">IF(ISNUMBER(FIND("Phy",N7230))=TRUE(),"Physical","Financial")</f>
        <v>Financial</v>
      </c>
      <c r="E7230" s="208" t="e">
        <f aca="false">IF(VLOOKUP(S7230,'DD-Lookup'!$J$6:$L$50,3,FALSE())="Monthly",(YEAR(AC7230)-YEAR(AB7230))*12+MONTH(AC7230)-MONTH(AB7230)+1,(AC7230-AB7230+1))</f>
        <v>#N/A</v>
      </c>
      <c r="F7230" s="239" t="e">
        <f aca="false">E7230*SUM(P7230:Q7230)</f>
        <v>#N/A</v>
      </c>
    </row>
    <row r="7231" customFormat="false" ht="12.75" hidden="false" customHeight="false" outlineLevel="0" collapsed="false">
      <c r="A7231" s="208" t="str">
        <f aca="false">B7231&amp;" "&amp;C7231&amp;" "&amp;D7231</f>
        <v> 0 Financial</v>
      </c>
      <c r="B7231" s="208" t="str">
        <f aca="false">IF((LEFT(N7231,2)="US"),"US","")</f>
        <v/>
      </c>
      <c r="C7231" s="208" t="n">
        <f aca="false">M7231</f>
        <v>0</v>
      </c>
      <c r="D7231" s="208" t="str">
        <f aca="false">IF(ISNUMBER(FIND("Phy",N7231))=TRUE(),"Physical","Financial")</f>
        <v>Financial</v>
      </c>
      <c r="E7231" s="208" t="e">
        <f aca="false">IF(VLOOKUP(S7231,'DD-Lookup'!$J$6:$L$50,3,FALSE())="Monthly",(YEAR(AC7231)-YEAR(AB7231))*12+MONTH(AC7231)-MONTH(AB7231)+1,(AC7231-AB7231+1))</f>
        <v>#N/A</v>
      </c>
      <c r="F7231" s="239" t="e">
        <f aca="false">E7231*SUM(P7231:Q7231)</f>
        <v>#N/A</v>
      </c>
    </row>
    <row r="7232" customFormat="false" ht="12.75" hidden="false" customHeight="false" outlineLevel="0" collapsed="false">
      <c r="A7232" s="208" t="str">
        <f aca="false">B7232&amp;" "&amp;C7232&amp;" "&amp;D7232</f>
        <v> 0 Financial</v>
      </c>
      <c r="B7232" s="208" t="str">
        <f aca="false">IF((LEFT(N7232,2)="US"),"US","")</f>
        <v/>
      </c>
      <c r="C7232" s="208" t="n">
        <f aca="false">M7232</f>
        <v>0</v>
      </c>
      <c r="D7232" s="208" t="str">
        <f aca="false">IF(ISNUMBER(FIND("Phy",N7232))=TRUE(),"Physical","Financial")</f>
        <v>Financial</v>
      </c>
      <c r="E7232" s="208" t="e">
        <f aca="false">IF(VLOOKUP(S7232,'DD-Lookup'!$J$6:$L$50,3,FALSE())="Monthly",(YEAR(AC7232)-YEAR(AB7232))*12+MONTH(AC7232)-MONTH(AB7232)+1,(AC7232-AB7232+1))</f>
        <v>#N/A</v>
      </c>
      <c r="F7232" s="239" t="e">
        <f aca="false">E7232*SUM(P7232:Q7232)</f>
        <v>#N/A</v>
      </c>
    </row>
    <row r="7233" customFormat="false" ht="12.75" hidden="false" customHeight="false" outlineLevel="0" collapsed="false">
      <c r="A7233" s="208" t="str">
        <f aca="false">B7233&amp;" "&amp;C7233&amp;" "&amp;D7233</f>
        <v> 0 Financial</v>
      </c>
      <c r="B7233" s="208" t="str">
        <f aca="false">IF((LEFT(N7233,2)="US"),"US","")</f>
        <v/>
      </c>
      <c r="C7233" s="208" t="n">
        <f aca="false">M7233</f>
        <v>0</v>
      </c>
      <c r="D7233" s="208" t="str">
        <f aca="false">IF(ISNUMBER(FIND("Phy",N7233))=TRUE(),"Physical","Financial")</f>
        <v>Financial</v>
      </c>
      <c r="E7233" s="208" t="e">
        <f aca="false">IF(VLOOKUP(S7233,'DD-Lookup'!$J$6:$L$50,3,FALSE())="Monthly",(YEAR(AC7233)-YEAR(AB7233))*12+MONTH(AC7233)-MONTH(AB7233)+1,(AC7233-AB7233+1))</f>
        <v>#N/A</v>
      </c>
      <c r="F7233" s="239" t="e">
        <f aca="false">E7233*SUM(P7233:Q7233)</f>
        <v>#N/A</v>
      </c>
    </row>
    <row r="7234" customFormat="false" ht="12.75" hidden="false" customHeight="false" outlineLevel="0" collapsed="false">
      <c r="A7234" s="208" t="str">
        <f aca="false">B7234&amp;" "&amp;C7234&amp;" "&amp;D7234</f>
        <v> 0 Financial</v>
      </c>
      <c r="B7234" s="208" t="str">
        <f aca="false">IF((LEFT(N7234,2)="US"),"US","")</f>
        <v/>
      </c>
      <c r="C7234" s="208" t="n">
        <f aca="false">M7234</f>
        <v>0</v>
      </c>
      <c r="D7234" s="208" t="str">
        <f aca="false">IF(ISNUMBER(FIND("Phy",N7234))=TRUE(),"Physical","Financial")</f>
        <v>Financial</v>
      </c>
      <c r="E7234" s="208" t="e">
        <f aca="false">IF(VLOOKUP(S7234,'DD-Lookup'!$J$6:$L$50,3,FALSE())="Monthly",(YEAR(AC7234)-YEAR(AB7234))*12+MONTH(AC7234)-MONTH(AB7234)+1,(AC7234-AB7234+1))</f>
        <v>#N/A</v>
      </c>
      <c r="F7234" s="239" t="e">
        <f aca="false">E7234*SUM(P7234:Q7234)</f>
        <v>#N/A</v>
      </c>
    </row>
    <row r="7235" customFormat="false" ht="12.75" hidden="false" customHeight="false" outlineLevel="0" collapsed="false">
      <c r="A7235" s="208" t="str">
        <f aca="false">B7235&amp;" "&amp;C7235&amp;" "&amp;D7235</f>
        <v> 0 Financial</v>
      </c>
      <c r="B7235" s="208" t="str">
        <f aca="false">IF((LEFT(N7235,2)="US"),"US","")</f>
        <v/>
      </c>
      <c r="C7235" s="208" t="n">
        <f aca="false">M7235</f>
        <v>0</v>
      </c>
      <c r="D7235" s="208" t="str">
        <f aca="false">IF(ISNUMBER(FIND("Phy",N7235))=TRUE(),"Physical","Financial")</f>
        <v>Financial</v>
      </c>
      <c r="E7235" s="208" t="e">
        <f aca="false">IF(VLOOKUP(S7235,'DD-Lookup'!$J$6:$L$50,3,FALSE())="Monthly",(YEAR(AC7235)-YEAR(AB7235))*12+MONTH(AC7235)-MONTH(AB7235)+1,(AC7235-AB7235+1))</f>
        <v>#N/A</v>
      </c>
      <c r="F7235" s="239" t="e">
        <f aca="false">E7235*SUM(P7235:Q7235)</f>
        <v>#N/A</v>
      </c>
    </row>
    <row r="7236" customFormat="false" ht="12.75" hidden="false" customHeight="false" outlineLevel="0" collapsed="false">
      <c r="A7236" s="208" t="str">
        <f aca="false">B7236&amp;" "&amp;C7236&amp;" "&amp;D7236</f>
        <v> 0 Financial</v>
      </c>
      <c r="B7236" s="208" t="str">
        <f aca="false">IF((LEFT(N7236,2)="US"),"US","")</f>
        <v/>
      </c>
      <c r="C7236" s="208" t="n">
        <f aca="false">M7236</f>
        <v>0</v>
      </c>
      <c r="D7236" s="208" t="str">
        <f aca="false">IF(ISNUMBER(FIND("Phy",N7236))=TRUE(),"Physical","Financial")</f>
        <v>Financial</v>
      </c>
      <c r="E7236" s="208" t="e">
        <f aca="false">IF(VLOOKUP(S7236,'DD-Lookup'!$J$6:$L$50,3,FALSE())="Monthly",(YEAR(AC7236)-YEAR(AB7236))*12+MONTH(AC7236)-MONTH(AB7236)+1,(AC7236-AB7236+1))</f>
        <v>#N/A</v>
      </c>
      <c r="F7236" s="239" t="e">
        <f aca="false">E7236*SUM(P7236:Q7236)</f>
        <v>#N/A</v>
      </c>
    </row>
    <row r="7237" customFormat="false" ht="12.75" hidden="false" customHeight="false" outlineLevel="0" collapsed="false">
      <c r="A7237" s="208" t="str">
        <f aca="false">B7237&amp;" "&amp;C7237&amp;" "&amp;D7237</f>
        <v> 0 Financial</v>
      </c>
      <c r="B7237" s="208" t="str">
        <f aca="false">IF((LEFT(N7237,2)="US"),"US","")</f>
        <v/>
      </c>
      <c r="C7237" s="208" t="n">
        <f aca="false">M7237</f>
        <v>0</v>
      </c>
      <c r="D7237" s="208" t="str">
        <f aca="false">IF(ISNUMBER(FIND("Phy",N7237))=TRUE(),"Physical","Financial")</f>
        <v>Financial</v>
      </c>
      <c r="E7237" s="208" t="e">
        <f aca="false">IF(VLOOKUP(S7237,'DD-Lookup'!$J$6:$L$50,3,FALSE())="Monthly",(YEAR(AC7237)-YEAR(AB7237))*12+MONTH(AC7237)-MONTH(AB7237)+1,(AC7237-AB7237+1))</f>
        <v>#N/A</v>
      </c>
      <c r="F7237" s="239" t="e">
        <f aca="false">E7237*SUM(P7237:Q7237)</f>
        <v>#N/A</v>
      </c>
    </row>
    <row r="7238" customFormat="false" ht="12.75" hidden="false" customHeight="false" outlineLevel="0" collapsed="false">
      <c r="A7238" s="208" t="str">
        <f aca="false">B7238&amp;" "&amp;C7238&amp;" "&amp;D7238</f>
        <v> 0 Financial</v>
      </c>
      <c r="B7238" s="208" t="str">
        <f aca="false">IF((LEFT(N7238,2)="US"),"US","")</f>
        <v/>
      </c>
      <c r="C7238" s="208" t="n">
        <f aca="false">M7238</f>
        <v>0</v>
      </c>
      <c r="D7238" s="208" t="str">
        <f aca="false">IF(ISNUMBER(FIND("Phy",N7238))=TRUE(),"Physical","Financial")</f>
        <v>Financial</v>
      </c>
      <c r="E7238" s="208" t="e">
        <f aca="false">IF(VLOOKUP(S7238,'DD-Lookup'!$J$6:$L$50,3,FALSE())="Monthly",(YEAR(AC7238)-YEAR(AB7238))*12+MONTH(AC7238)-MONTH(AB7238)+1,(AC7238-AB7238+1))</f>
        <v>#N/A</v>
      </c>
      <c r="F7238" s="239" t="e">
        <f aca="false">E7238*SUM(P7238:Q7238)</f>
        <v>#N/A</v>
      </c>
    </row>
    <row r="7239" customFormat="false" ht="12.75" hidden="false" customHeight="false" outlineLevel="0" collapsed="false">
      <c r="A7239" s="208" t="str">
        <f aca="false">B7239&amp;" "&amp;C7239&amp;" "&amp;D7239</f>
        <v> 0 Financial</v>
      </c>
      <c r="B7239" s="208" t="str">
        <f aca="false">IF((LEFT(N7239,2)="US"),"US","")</f>
        <v/>
      </c>
      <c r="C7239" s="208" t="n">
        <f aca="false">M7239</f>
        <v>0</v>
      </c>
      <c r="D7239" s="208" t="str">
        <f aca="false">IF(ISNUMBER(FIND("Phy",N7239))=TRUE(),"Physical","Financial")</f>
        <v>Financial</v>
      </c>
      <c r="E7239" s="208" t="e">
        <f aca="false">IF(VLOOKUP(S7239,'DD-Lookup'!$J$6:$L$50,3,FALSE())="Monthly",(YEAR(AC7239)-YEAR(AB7239))*12+MONTH(AC7239)-MONTH(AB7239)+1,(AC7239-AB7239+1))</f>
        <v>#N/A</v>
      </c>
      <c r="F7239" s="239" t="e">
        <f aca="false">E7239*SUM(P7239:Q7239)</f>
        <v>#N/A</v>
      </c>
    </row>
    <row r="7240" customFormat="false" ht="12.75" hidden="false" customHeight="false" outlineLevel="0" collapsed="false">
      <c r="A7240" s="208" t="str">
        <f aca="false">B7240&amp;" "&amp;C7240&amp;" "&amp;D7240</f>
        <v> 0 Financial</v>
      </c>
      <c r="B7240" s="208" t="str">
        <f aca="false">IF((LEFT(N7240,2)="US"),"US","")</f>
        <v/>
      </c>
      <c r="C7240" s="208" t="n">
        <f aca="false">M7240</f>
        <v>0</v>
      </c>
      <c r="D7240" s="208" t="str">
        <f aca="false">IF(ISNUMBER(FIND("Phy",N7240))=TRUE(),"Physical","Financial")</f>
        <v>Financial</v>
      </c>
      <c r="E7240" s="208" t="e">
        <f aca="false">IF(VLOOKUP(S7240,'DD-Lookup'!$J$6:$L$50,3,FALSE())="Monthly",(YEAR(AC7240)-YEAR(AB7240))*12+MONTH(AC7240)-MONTH(AB7240)+1,(AC7240-AB7240+1))</f>
        <v>#N/A</v>
      </c>
      <c r="F7240" s="239" t="e">
        <f aca="false">E7240*SUM(P7240:Q7240)</f>
        <v>#N/A</v>
      </c>
    </row>
    <row r="7241" customFormat="false" ht="12.75" hidden="false" customHeight="false" outlineLevel="0" collapsed="false">
      <c r="A7241" s="208" t="str">
        <f aca="false">B7241&amp;" "&amp;C7241&amp;" "&amp;D7241</f>
        <v> 0 Financial</v>
      </c>
      <c r="B7241" s="208" t="str">
        <f aca="false">IF((LEFT(N7241,2)="US"),"US","")</f>
        <v/>
      </c>
      <c r="C7241" s="208" t="n">
        <f aca="false">M7241</f>
        <v>0</v>
      </c>
      <c r="D7241" s="208" t="str">
        <f aca="false">IF(ISNUMBER(FIND("Phy",N7241))=TRUE(),"Physical","Financial")</f>
        <v>Financial</v>
      </c>
      <c r="E7241" s="208" t="e">
        <f aca="false">IF(VLOOKUP(S7241,'DD-Lookup'!$J$6:$L$50,3,FALSE())="Monthly",(YEAR(AC7241)-YEAR(AB7241))*12+MONTH(AC7241)-MONTH(AB7241)+1,(AC7241-AB7241+1))</f>
        <v>#N/A</v>
      </c>
      <c r="F7241" s="239" t="e">
        <f aca="false">E7241*SUM(P7241:Q7241)</f>
        <v>#N/A</v>
      </c>
    </row>
    <row r="7242" customFormat="false" ht="12.75" hidden="false" customHeight="false" outlineLevel="0" collapsed="false">
      <c r="A7242" s="208" t="str">
        <f aca="false">B7242&amp;" "&amp;C7242&amp;" "&amp;D7242</f>
        <v> 0 Financial</v>
      </c>
      <c r="B7242" s="208" t="str">
        <f aca="false">IF((LEFT(N7242,2)="US"),"US","")</f>
        <v/>
      </c>
      <c r="C7242" s="208" t="n">
        <f aca="false">M7242</f>
        <v>0</v>
      </c>
      <c r="D7242" s="208" t="str">
        <f aca="false">IF(ISNUMBER(FIND("Phy",N7242))=TRUE(),"Physical","Financial")</f>
        <v>Financial</v>
      </c>
      <c r="E7242" s="208" t="e">
        <f aca="false">IF(VLOOKUP(S7242,'DD-Lookup'!$J$6:$L$50,3,FALSE())="Monthly",(YEAR(AC7242)-YEAR(AB7242))*12+MONTH(AC7242)-MONTH(AB7242)+1,(AC7242-AB7242+1))</f>
        <v>#N/A</v>
      </c>
      <c r="F7242" s="239" t="e">
        <f aca="false">E7242*SUM(P7242:Q7242)</f>
        <v>#N/A</v>
      </c>
    </row>
    <row r="7243" customFormat="false" ht="12.75" hidden="false" customHeight="false" outlineLevel="0" collapsed="false">
      <c r="A7243" s="208" t="str">
        <f aca="false">B7243&amp;" "&amp;C7243&amp;" "&amp;D7243</f>
        <v> 0 Financial</v>
      </c>
      <c r="B7243" s="208" t="str">
        <f aca="false">IF((LEFT(N7243,2)="US"),"US","")</f>
        <v/>
      </c>
      <c r="C7243" s="208" t="n">
        <f aca="false">M7243</f>
        <v>0</v>
      </c>
      <c r="D7243" s="208" t="str">
        <f aca="false">IF(ISNUMBER(FIND("Phy",N7243))=TRUE(),"Physical","Financial")</f>
        <v>Financial</v>
      </c>
      <c r="E7243" s="208" t="e">
        <f aca="false">IF(VLOOKUP(S7243,'DD-Lookup'!$J$6:$L$50,3,FALSE())="Monthly",(YEAR(AC7243)-YEAR(AB7243))*12+MONTH(AC7243)-MONTH(AB7243)+1,(AC7243-AB7243+1))</f>
        <v>#N/A</v>
      </c>
      <c r="F7243" s="239" t="e">
        <f aca="false">E7243*SUM(P7243:Q7243)</f>
        <v>#N/A</v>
      </c>
    </row>
    <row r="7244" customFormat="false" ht="12.75" hidden="false" customHeight="false" outlineLevel="0" collapsed="false">
      <c r="A7244" s="208" t="str">
        <f aca="false">B7244&amp;" "&amp;C7244&amp;" "&amp;D7244</f>
        <v> 0 Financial</v>
      </c>
      <c r="B7244" s="208" t="str">
        <f aca="false">IF((LEFT(N7244,2)="US"),"US","")</f>
        <v/>
      </c>
      <c r="C7244" s="208" t="n">
        <f aca="false">M7244</f>
        <v>0</v>
      </c>
      <c r="D7244" s="208" t="str">
        <f aca="false">IF(ISNUMBER(FIND("Phy",N7244))=TRUE(),"Physical","Financial")</f>
        <v>Financial</v>
      </c>
      <c r="E7244" s="208" t="e">
        <f aca="false">IF(VLOOKUP(S7244,'DD-Lookup'!$J$6:$L$50,3,FALSE())="Monthly",(YEAR(AC7244)-YEAR(AB7244))*12+MONTH(AC7244)-MONTH(AB7244)+1,(AC7244-AB7244+1))</f>
        <v>#N/A</v>
      </c>
      <c r="F7244" s="239" t="e">
        <f aca="false">E7244*SUM(P7244:Q7244)</f>
        <v>#N/A</v>
      </c>
    </row>
    <row r="7245" customFormat="false" ht="12.75" hidden="false" customHeight="false" outlineLevel="0" collapsed="false">
      <c r="A7245" s="208" t="str">
        <f aca="false">B7245&amp;" "&amp;C7245&amp;" "&amp;D7245</f>
        <v> 0 Financial</v>
      </c>
      <c r="B7245" s="208" t="str">
        <f aca="false">IF((LEFT(N7245,2)="US"),"US","")</f>
        <v/>
      </c>
      <c r="C7245" s="208" t="n">
        <f aca="false">M7245</f>
        <v>0</v>
      </c>
      <c r="D7245" s="208" t="str">
        <f aca="false">IF(ISNUMBER(FIND("Phy",N7245))=TRUE(),"Physical","Financial")</f>
        <v>Financial</v>
      </c>
      <c r="E7245" s="208" t="e">
        <f aca="false">IF(VLOOKUP(S7245,'DD-Lookup'!$J$6:$L$50,3,FALSE())="Monthly",(YEAR(AC7245)-YEAR(AB7245))*12+MONTH(AC7245)-MONTH(AB7245)+1,(AC7245-AB7245+1))</f>
        <v>#N/A</v>
      </c>
      <c r="F7245" s="239" t="e">
        <f aca="false">E7245*SUM(P7245:Q7245)</f>
        <v>#N/A</v>
      </c>
    </row>
    <row r="7246" customFormat="false" ht="12.75" hidden="false" customHeight="false" outlineLevel="0" collapsed="false">
      <c r="A7246" s="208" t="str">
        <f aca="false">B7246&amp;" "&amp;C7246&amp;" "&amp;D7246</f>
        <v> 0 Financial</v>
      </c>
      <c r="B7246" s="208" t="str">
        <f aca="false">IF((LEFT(N7246,2)="US"),"US","")</f>
        <v/>
      </c>
      <c r="C7246" s="208" t="n">
        <f aca="false">M7246</f>
        <v>0</v>
      </c>
      <c r="D7246" s="208" t="str">
        <f aca="false">IF(ISNUMBER(FIND("Phy",N7246))=TRUE(),"Physical","Financial")</f>
        <v>Financial</v>
      </c>
      <c r="E7246" s="208" t="e">
        <f aca="false">IF(VLOOKUP(S7246,'DD-Lookup'!$J$6:$L$50,3,FALSE())="Monthly",(YEAR(AC7246)-YEAR(AB7246))*12+MONTH(AC7246)-MONTH(AB7246)+1,(AC7246-AB7246+1))</f>
        <v>#N/A</v>
      </c>
      <c r="F7246" s="239" t="e">
        <f aca="false">E7246*SUM(P7246:Q7246)</f>
        <v>#N/A</v>
      </c>
    </row>
    <row r="7247" customFormat="false" ht="12.75" hidden="false" customHeight="false" outlineLevel="0" collapsed="false">
      <c r="A7247" s="208" t="str">
        <f aca="false">B7247&amp;" "&amp;C7247&amp;" "&amp;D7247</f>
        <v> 0 Financial</v>
      </c>
      <c r="B7247" s="208" t="str">
        <f aca="false">IF((LEFT(N7247,2)="US"),"US","")</f>
        <v/>
      </c>
      <c r="C7247" s="208" t="n">
        <f aca="false">M7247</f>
        <v>0</v>
      </c>
      <c r="D7247" s="208" t="str">
        <f aca="false">IF(ISNUMBER(FIND("Phy",N7247))=TRUE(),"Physical","Financial")</f>
        <v>Financial</v>
      </c>
      <c r="E7247" s="208" t="e">
        <f aca="false">IF(VLOOKUP(S7247,'DD-Lookup'!$J$6:$L$50,3,FALSE())="Monthly",(YEAR(AC7247)-YEAR(AB7247))*12+MONTH(AC7247)-MONTH(AB7247)+1,(AC7247-AB7247+1))</f>
        <v>#N/A</v>
      </c>
      <c r="F7247" s="239" t="e">
        <f aca="false">E7247*SUM(P7247:Q7247)</f>
        <v>#N/A</v>
      </c>
    </row>
    <row r="7248" customFormat="false" ht="12.75" hidden="false" customHeight="false" outlineLevel="0" collapsed="false">
      <c r="A7248" s="208" t="str">
        <f aca="false">B7248&amp;" "&amp;C7248&amp;" "&amp;D7248</f>
        <v> 0 Financial</v>
      </c>
      <c r="B7248" s="208" t="str">
        <f aca="false">IF((LEFT(N7248,2)="US"),"US","")</f>
        <v/>
      </c>
      <c r="C7248" s="208" t="n">
        <f aca="false">M7248</f>
        <v>0</v>
      </c>
      <c r="D7248" s="208" t="str">
        <f aca="false">IF(ISNUMBER(FIND("Phy",N7248))=TRUE(),"Physical","Financial")</f>
        <v>Financial</v>
      </c>
      <c r="E7248" s="208" t="e">
        <f aca="false">IF(VLOOKUP(S7248,'DD-Lookup'!$J$6:$L$50,3,FALSE())="Monthly",(YEAR(AC7248)-YEAR(AB7248))*12+MONTH(AC7248)-MONTH(AB7248)+1,(AC7248-AB7248+1))</f>
        <v>#N/A</v>
      </c>
      <c r="F7248" s="239" t="e">
        <f aca="false">E7248*SUM(P7248:Q7248)</f>
        <v>#N/A</v>
      </c>
    </row>
    <row r="7249" customFormat="false" ht="12.75" hidden="false" customHeight="false" outlineLevel="0" collapsed="false">
      <c r="A7249" s="208" t="str">
        <f aca="false">B7249&amp;" "&amp;C7249&amp;" "&amp;D7249</f>
        <v> 0 Financial</v>
      </c>
      <c r="B7249" s="208" t="str">
        <f aca="false">IF((LEFT(N7249,2)="US"),"US","")</f>
        <v/>
      </c>
      <c r="C7249" s="208" t="n">
        <f aca="false">M7249</f>
        <v>0</v>
      </c>
      <c r="D7249" s="208" t="str">
        <f aca="false">IF(ISNUMBER(FIND("Phy",N7249))=TRUE(),"Physical","Financial")</f>
        <v>Financial</v>
      </c>
      <c r="E7249" s="208" t="e">
        <f aca="false">IF(VLOOKUP(S7249,'DD-Lookup'!$J$6:$L$50,3,FALSE())="Monthly",(YEAR(AC7249)-YEAR(AB7249))*12+MONTH(AC7249)-MONTH(AB7249)+1,(AC7249-AB7249+1))</f>
        <v>#N/A</v>
      </c>
      <c r="F7249" s="239" t="e">
        <f aca="false">E7249*SUM(P7249:Q7249)</f>
        <v>#N/A</v>
      </c>
    </row>
    <row r="7250" customFormat="false" ht="12.75" hidden="false" customHeight="false" outlineLevel="0" collapsed="false">
      <c r="A7250" s="208" t="str">
        <f aca="false">B7250&amp;" "&amp;C7250&amp;" "&amp;D7250</f>
        <v> 0 Financial</v>
      </c>
      <c r="B7250" s="208" t="str">
        <f aca="false">IF((LEFT(N7250,2)="US"),"US","")</f>
        <v/>
      </c>
      <c r="C7250" s="208" t="n">
        <f aca="false">M7250</f>
        <v>0</v>
      </c>
      <c r="D7250" s="208" t="str">
        <f aca="false">IF(ISNUMBER(FIND("Phy",N7250))=TRUE(),"Physical","Financial")</f>
        <v>Financial</v>
      </c>
      <c r="E7250" s="208" t="e">
        <f aca="false">IF(VLOOKUP(S7250,'DD-Lookup'!$J$6:$L$50,3,FALSE())="Monthly",(YEAR(AC7250)-YEAR(AB7250))*12+MONTH(AC7250)-MONTH(AB7250)+1,(AC7250-AB7250+1))</f>
        <v>#N/A</v>
      </c>
      <c r="F7250" s="239" t="e">
        <f aca="false">E7250*SUM(P7250:Q7250)</f>
        <v>#N/A</v>
      </c>
    </row>
    <row r="7251" customFormat="false" ht="12.75" hidden="false" customHeight="false" outlineLevel="0" collapsed="false">
      <c r="A7251" s="208" t="str">
        <f aca="false">B7251&amp;" "&amp;C7251&amp;" "&amp;D7251</f>
        <v> 0 Financial</v>
      </c>
      <c r="B7251" s="208" t="str">
        <f aca="false">IF((LEFT(N7251,2)="US"),"US","")</f>
        <v/>
      </c>
      <c r="C7251" s="208" t="n">
        <f aca="false">M7251</f>
        <v>0</v>
      </c>
      <c r="D7251" s="208" t="str">
        <f aca="false">IF(ISNUMBER(FIND("Phy",N7251))=TRUE(),"Physical","Financial")</f>
        <v>Financial</v>
      </c>
      <c r="E7251" s="208" t="e">
        <f aca="false">IF(VLOOKUP(S7251,'DD-Lookup'!$J$6:$L$50,3,FALSE())="Monthly",(YEAR(AC7251)-YEAR(AB7251))*12+MONTH(AC7251)-MONTH(AB7251)+1,(AC7251-AB7251+1))</f>
        <v>#N/A</v>
      </c>
      <c r="F7251" s="239" t="e">
        <f aca="false">E7251*SUM(P7251:Q7251)</f>
        <v>#N/A</v>
      </c>
    </row>
    <row r="7252" customFormat="false" ht="12.75" hidden="false" customHeight="false" outlineLevel="0" collapsed="false">
      <c r="A7252" s="208" t="str">
        <f aca="false">B7252&amp;" "&amp;C7252&amp;" "&amp;D7252</f>
        <v> 0 Financial</v>
      </c>
      <c r="B7252" s="208" t="str">
        <f aca="false">IF((LEFT(N7252,2)="US"),"US","")</f>
        <v/>
      </c>
      <c r="C7252" s="208" t="n">
        <f aca="false">M7252</f>
        <v>0</v>
      </c>
      <c r="D7252" s="208" t="str">
        <f aca="false">IF(ISNUMBER(FIND("Phy",N7252))=TRUE(),"Physical","Financial")</f>
        <v>Financial</v>
      </c>
      <c r="E7252" s="208" t="e">
        <f aca="false">IF(VLOOKUP(S7252,'DD-Lookup'!$J$6:$L$50,3,FALSE())="Monthly",(YEAR(AC7252)-YEAR(AB7252))*12+MONTH(AC7252)-MONTH(AB7252)+1,(AC7252-AB7252+1))</f>
        <v>#N/A</v>
      </c>
      <c r="F7252" s="239" t="e">
        <f aca="false">E7252*SUM(P7252:Q7252)</f>
        <v>#N/A</v>
      </c>
    </row>
    <row r="7253" customFormat="false" ht="12.75" hidden="false" customHeight="false" outlineLevel="0" collapsed="false">
      <c r="A7253" s="208" t="str">
        <f aca="false">B7253&amp;" "&amp;C7253&amp;" "&amp;D7253</f>
        <v> 0 Financial</v>
      </c>
      <c r="B7253" s="208" t="str">
        <f aca="false">IF((LEFT(N7253,2)="US"),"US","")</f>
        <v/>
      </c>
      <c r="C7253" s="208" t="n">
        <f aca="false">M7253</f>
        <v>0</v>
      </c>
      <c r="D7253" s="208" t="str">
        <f aca="false">IF(ISNUMBER(FIND("Phy",N7253))=TRUE(),"Physical","Financial")</f>
        <v>Financial</v>
      </c>
      <c r="E7253" s="208" t="e">
        <f aca="false">IF(VLOOKUP(S7253,'DD-Lookup'!$J$6:$L$50,3,FALSE())="Monthly",(YEAR(AC7253)-YEAR(AB7253))*12+MONTH(AC7253)-MONTH(AB7253)+1,(AC7253-AB7253+1))</f>
        <v>#N/A</v>
      </c>
      <c r="F7253" s="239" t="e">
        <f aca="false">E7253*SUM(P7253:Q7253)</f>
        <v>#N/A</v>
      </c>
    </row>
    <row r="7254" customFormat="false" ht="12.75" hidden="false" customHeight="false" outlineLevel="0" collapsed="false">
      <c r="A7254" s="208" t="str">
        <f aca="false">B7254&amp;" "&amp;C7254&amp;" "&amp;D7254</f>
        <v> 0 Financial</v>
      </c>
      <c r="B7254" s="208" t="str">
        <f aca="false">IF((LEFT(N7254,2)="US"),"US","")</f>
        <v/>
      </c>
      <c r="C7254" s="208" t="n">
        <f aca="false">M7254</f>
        <v>0</v>
      </c>
      <c r="D7254" s="208" t="str">
        <f aca="false">IF(ISNUMBER(FIND("Phy",N7254))=TRUE(),"Physical","Financial")</f>
        <v>Financial</v>
      </c>
      <c r="E7254" s="208" t="e">
        <f aca="false">IF(VLOOKUP(S7254,'DD-Lookup'!$J$6:$L$50,3,FALSE())="Monthly",(YEAR(AC7254)-YEAR(AB7254))*12+MONTH(AC7254)-MONTH(AB7254)+1,(AC7254-AB7254+1))</f>
        <v>#N/A</v>
      </c>
      <c r="F7254" s="239" t="e">
        <f aca="false">E7254*SUM(P7254:Q7254)</f>
        <v>#N/A</v>
      </c>
    </row>
    <row r="7255" customFormat="false" ht="12.75" hidden="false" customHeight="false" outlineLevel="0" collapsed="false">
      <c r="A7255" s="208" t="str">
        <f aca="false">B7255&amp;" "&amp;C7255&amp;" "&amp;D7255</f>
        <v> 0 Financial</v>
      </c>
      <c r="B7255" s="208" t="str">
        <f aca="false">IF((LEFT(N7255,2)="US"),"US","")</f>
        <v/>
      </c>
      <c r="C7255" s="208" t="n">
        <f aca="false">M7255</f>
        <v>0</v>
      </c>
      <c r="D7255" s="208" t="str">
        <f aca="false">IF(ISNUMBER(FIND("Phy",N7255))=TRUE(),"Physical","Financial")</f>
        <v>Financial</v>
      </c>
      <c r="E7255" s="208" t="e">
        <f aca="false">IF(VLOOKUP(S7255,'DD-Lookup'!$J$6:$L$50,3,FALSE())="Monthly",(YEAR(AC7255)-YEAR(AB7255))*12+MONTH(AC7255)-MONTH(AB7255)+1,(AC7255-AB7255+1))</f>
        <v>#N/A</v>
      </c>
      <c r="F7255" s="239" t="e">
        <f aca="false">E7255*SUM(P7255:Q7255)</f>
        <v>#N/A</v>
      </c>
    </row>
    <row r="7256" customFormat="false" ht="12.75" hidden="false" customHeight="false" outlineLevel="0" collapsed="false">
      <c r="A7256" s="208" t="str">
        <f aca="false">B7256&amp;" "&amp;C7256&amp;" "&amp;D7256</f>
        <v> 0 Financial</v>
      </c>
      <c r="B7256" s="208" t="str">
        <f aca="false">IF((LEFT(N7256,2)="US"),"US","")</f>
        <v/>
      </c>
      <c r="C7256" s="208" t="n">
        <f aca="false">M7256</f>
        <v>0</v>
      </c>
      <c r="D7256" s="208" t="str">
        <f aca="false">IF(ISNUMBER(FIND("Phy",N7256))=TRUE(),"Physical","Financial")</f>
        <v>Financial</v>
      </c>
      <c r="E7256" s="208" t="e">
        <f aca="false">IF(VLOOKUP(S7256,'DD-Lookup'!$J$6:$L$50,3,FALSE())="Monthly",(YEAR(AC7256)-YEAR(AB7256))*12+MONTH(AC7256)-MONTH(AB7256)+1,(AC7256-AB7256+1))</f>
        <v>#N/A</v>
      </c>
      <c r="F7256" s="239" t="e">
        <f aca="false">E7256*SUM(P7256:Q7256)</f>
        <v>#N/A</v>
      </c>
    </row>
    <row r="7257" customFormat="false" ht="12.75" hidden="false" customHeight="false" outlineLevel="0" collapsed="false">
      <c r="A7257" s="208" t="str">
        <f aca="false">B7257&amp;" "&amp;C7257&amp;" "&amp;D7257</f>
        <v> 0 Financial</v>
      </c>
      <c r="B7257" s="208" t="str">
        <f aca="false">IF((LEFT(N7257,2)="US"),"US","")</f>
        <v/>
      </c>
      <c r="C7257" s="208" t="n">
        <f aca="false">M7257</f>
        <v>0</v>
      </c>
      <c r="D7257" s="208" t="str">
        <f aca="false">IF(ISNUMBER(FIND("Phy",N7257))=TRUE(),"Physical","Financial")</f>
        <v>Financial</v>
      </c>
      <c r="E7257" s="208" t="e">
        <f aca="false">IF(VLOOKUP(S7257,'DD-Lookup'!$J$6:$L$50,3,FALSE())="Monthly",(YEAR(AC7257)-YEAR(AB7257))*12+MONTH(AC7257)-MONTH(AB7257)+1,(AC7257-AB7257+1))</f>
        <v>#N/A</v>
      </c>
      <c r="F7257" s="239" t="e">
        <f aca="false">E7257*SUM(P7257:Q7257)</f>
        <v>#N/A</v>
      </c>
    </row>
    <row r="7258" customFormat="false" ht="12.75" hidden="false" customHeight="false" outlineLevel="0" collapsed="false">
      <c r="A7258" s="208" t="str">
        <f aca="false">B7258&amp;" "&amp;C7258&amp;" "&amp;D7258</f>
        <v> 0 Financial</v>
      </c>
      <c r="B7258" s="208" t="str">
        <f aca="false">IF((LEFT(N7258,2)="US"),"US","")</f>
        <v/>
      </c>
      <c r="C7258" s="208" t="n">
        <f aca="false">M7258</f>
        <v>0</v>
      </c>
      <c r="D7258" s="208" t="str">
        <f aca="false">IF(ISNUMBER(FIND("Phy",N7258))=TRUE(),"Physical","Financial")</f>
        <v>Financial</v>
      </c>
      <c r="E7258" s="208" t="e">
        <f aca="false">IF(VLOOKUP(S7258,'DD-Lookup'!$J$6:$L$50,3,FALSE())="Monthly",(YEAR(AC7258)-YEAR(AB7258))*12+MONTH(AC7258)-MONTH(AB7258)+1,(AC7258-AB7258+1))</f>
        <v>#N/A</v>
      </c>
      <c r="F7258" s="239" t="e">
        <f aca="false">E7258*SUM(P7258:Q7258)</f>
        <v>#N/A</v>
      </c>
    </row>
    <row r="7259" customFormat="false" ht="12.75" hidden="false" customHeight="false" outlineLevel="0" collapsed="false">
      <c r="A7259" s="208" t="str">
        <f aca="false">B7259&amp;" "&amp;C7259&amp;" "&amp;D7259</f>
        <v> 0 Financial</v>
      </c>
      <c r="B7259" s="208" t="str">
        <f aca="false">IF((LEFT(N7259,2)="US"),"US","")</f>
        <v/>
      </c>
      <c r="C7259" s="208" t="n">
        <f aca="false">M7259</f>
        <v>0</v>
      </c>
      <c r="D7259" s="208" t="str">
        <f aca="false">IF(ISNUMBER(FIND("Phy",N7259))=TRUE(),"Physical","Financial")</f>
        <v>Financial</v>
      </c>
      <c r="E7259" s="208" t="e">
        <f aca="false">IF(VLOOKUP(S7259,'DD-Lookup'!$J$6:$L$50,3,FALSE())="Monthly",(YEAR(AC7259)-YEAR(AB7259))*12+MONTH(AC7259)-MONTH(AB7259)+1,(AC7259-AB7259+1))</f>
        <v>#N/A</v>
      </c>
      <c r="F7259" s="239" t="e">
        <f aca="false">E7259*SUM(P7259:Q7259)</f>
        <v>#N/A</v>
      </c>
    </row>
    <row r="7260" customFormat="false" ht="12.75" hidden="false" customHeight="false" outlineLevel="0" collapsed="false">
      <c r="A7260" s="208" t="str">
        <f aca="false">B7260&amp;" "&amp;C7260&amp;" "&amp;D7260</f>
        <v> 0 Financial</v>
      </c>
      <c r="B7260" s="208" t="str">
        <f aca="false">IF((LEFT(N7260,2)="US"),"US","")</f>
        <v/>
      </c>
      <c r="C7260" s="208" t="n">
        <f aca="false">M7260</f>
        <v>0</v>
      </c>
      <c r="D7260" s="208" t="str">
        <f aca="false">IF(ISNUMBER(FIND("Phy",N7260))=TRUE(),"Physical","Financial")</f>
        <v>Financial</v>
      </c>
      <c r="E7260" s="208" t="e">
        <f aca="false">IF(VLOOKUP(S7260,'DD-Lookup'!$J$6:$L$50,3,FALSE())="Monthly",(YEAR(AC7260)-YEAR(AB7260))*12+MONTH(AC7260)-MONTH(AB7260)+1,(AC7260-AB7260+1))</f>
        <v>#N/A</v>
      </c>
      <c r="F7260" s="239" t="e">
        <f aca="false">E7260*SUM(P7260:Q7260)</f>
        <v>#N/A</v>
      </c>
    </row>
    <row r="7261" customFormat="false" ht="12.75" hidden="false" customHeight="false" outlineLevel="0" collapsed="false">
      <c r="A7261" s="208" t="str">
        <f aca="false">B7261&amp;" "&amp;C7261&amp;" "&amp;D7261</f>
        <v> 0 Financial</v>
      </c>
      <c r="B7261" s="208" t="str">
        <f aca="false">IF((LEFT(N7261,2)="US"),"US","")</f>
        <v/>
      </c>
      <c r="C7261" s="208" t="n">
        <f aca="false">M7261</f>
        <v>0</v>
      </c>
      <c r="D7261" s="208" t="str">
        <f aca="false">IF(ISNUMBER(FIND("Phy",N7261))=TRUE(),"Physical","Financial")</f>
        <v>Financial</v>
      </c>
      <c r="E7261" s="208" t="e">
        <f aca="false">IF(VLOOKUP(S7261,'DD-Lookup'!$J$6:$L$50,3,FALSE())="Monthly",(YEAR(AC7261)-YEAR(AB7261))*12+MONTH(AC7261)-MONTH(AB7261)+1,(AC7261-AB7261+1))</f>
        <v>#N/A</v>
      </c>
      <c r="F7261" s="239" t="e">
        <f aca="false">E7261*SUM(P7261:Q7261)</f>
        <v>#N/A</v>
      </c>
    </row>
    <row r="7262" customFormat="false" ht="12.75" hidden="false" customHeight="false" outlineLevel="0" collapsed="false">
      <c r="A7262" s="208" t="str">
        <f aca="false">B7262&amp;" "&amp;C7262&amp;" "&amp;D7262</f>
        <v> 0 Financial</v>
      </c>
      <c r="B7262" s="208" t="str">
        <f aca="false">IF((LEFT(N7262,2)="US"),"US","")</f>
        <v/>
      </c>
      <c r="C7262" s="208" t="n">
        <f aca="false">M7262</f>
        <v>0</v>
      </c>
      <c r="D7262" s="208" t="str">
        <f aca="false">IF(ISNUMBER(FIND("Phy",N7262))=TRUE(),"Physical","Financial")</f>
        <v>Financial</v>
      </c>
      <c r="E7262" s="208" t="e">
        <f aca="false">IF(VLOOKUP(S7262,'DD-Lookup'!$J$6:$L$50,3,FALSE())="Monthly",(YEAR(AC7262)-YEAR(AB7262))*12+MONTH(AC7262)-MONTH(AB7262)+1,(AC7262-AB7262+1))</f>
        <v>#N/A</v>
      </c>
      <c r="F7262" s="239" t="e">
        <f aca="false">E7262*SUM(P7262:Q7262)</f>
        <v>#N/A</v>
      </c>
    </row>
    <row r="7263" customFormat="false" ht="12.75" hidden="false" customHeight="false" outlineLevel="0" collapsed="false">
      <c r="A7263" s="208" t="str">
        <f aca="false">B7263&amp;" "&amp;C7263&amp;" "&amp;D7263</f>
        <v> 0 Financial</v>
      </c>
      <c r="B7263" s="208" t="str">
        <f aca="false">IF((LEFT(N7263,2)="US"),"US","")</f>
        <v/>
      </c>
      <c r="C7263" s="208" t="n">
        <f aca="false">M7263</f>
        <v>0</v>
      </c>
      <c r="D7263" s="208" t="str">
        <f aca="false">IF(ISNUMBER(FIND("Phy",N7263))=TRUE(),"Physical","Financial")</f>
        <v>Financial</v>
      </c>
      <c r="E7263" s="208" t="e">
        <f aca="false">IF(VLOOKUP(S7263,'DD-Lookup'!$J$6:$L$50,3,FALSE())="Monthly",(YEAR(AC7263)-YEAR(AB7263))*12+MONTH(AC7263)-MONTH(AB7263)+1,(AC7263-AB7263+1))</f>
        <v>#N/A</v>
      </c>
      <c r="F7263" s="239" t="e">
        <f aca="false">E7263*SUM(P7263:Q7263)</f>
        <v>#N/A</v>
      </c>
    </row>
    <row r="7264" customFormat="false" ht="12.75" hidden="false" customHeight="false" outlineLevel="0" collapsed="false">
      <c r="A7264" s="208" t="str">
        <f aca="false">B7264&amp;" "&amp;C7264&amp;" "&amp;D7264</f>
        <v> 0 Financial</v>
      </c>
      <c r="B7264" s="208" t="str">
        <f aca="false">IF((LEFT(N7264,2)="US"),"US","")</f>
        <v/>
      </c>
      <c r="C7264" s="208" t="n">
        <f aca="false">M7264</f>
        <v>0</v>
      </c>
      <c r="D7264" s="208" t="str">
        <f aca="false">IF(ISNUMBER(FIND("Phy",N7264))=TRUE(),"Physical","Financial")</f>
        <v>Financial</v>
      </c>
      <c r="E7264" s="208" t="e">
        <f aca="false">IF(VLOOKUP(S7264,'DD-Lookup'!$J$6:$L$50,3,FALSE())="Monthly",(YEAR(AC7264)-YEAR(AB7264))*12+MONTH(AC7264)-MONTH(AB7264)+1,(AC7264-AB7264+1))</f>
        <v>#N/A</v>
      </c>
      <c r="F7264" s="239" t="e">
        <f aca="false">E7264*SUM(P7264:Q7264)</f>
        <v>#N/A</v>
      </c>
    </row>
    <row r="7265" customFormat="false" ht="12.75" hidden="false" customHeight="false" outlineLevel="0" collapsed="false">
      <c r="A7265" s="208" t="str">
        <f aca="false">B7265&amp;" "&amp;C7265&amp;" "&amp;D7265</f>
        <v> 0 Financial</v>
      </c>
      <c r="B7265" s="208" t="str">
        <f aca="false">IF((LEFT(N7265,2)="US"),"US","")</f>
        <v/>
      </c>
      <c r="C7265" s="208" t="n">
        <f aca="false">M7265</f>
        <v>0</v>
      </c>
      <c r="D7265" s="208" t="str">
        <f aca="false">IF(ISNUMBER(FIND("Phy",N7265))=TRUE(),"Physical","Financial")</f>
        <v>Financial</v>
      </c>
      <c r="E7265" s="208" t="e">
        <f aca="false">IF(VLOOKUP(S7265,'DD-Lookup'!$J$6:$L$50,3,FALSE())="Monthly",(YEAR(AC7265)-YEAR(AB7265))*12+MONTH(AC7265)-MONTH(AB7265)+1,(AC7265-AB7265+1))</f>
        <v>#N/A</v>
      </c>
      <c r="F7265" s="239" t="e">
        <f aca="false">E7265*SUM(P7265:Q7265)</f>
        <v>#N/A</v>
      </c>
    </row>
    <row r="7266" customFormat="false" ht="12.75" hidden="false" customHeight="false" outlineLevel="0" collapsed="false">
      <c r="A7266" s="208" t="str">
        <f aca="false">B7266&amp;" "&amp;C7266&amp;" "&amp;D7266</f>
        <v> 0 Financial</v>
      </c>
      <c r="B7266" s="208" t="str">
        <f aca="false">IF((LEFT(N7266,2)="US"),"US","")</f>
        <v/>
      </c>
      <c r="C7266" s="208" t="n">
        <f aca="false">M7266</f>
        <v>0</v>
      </c>
      <c r="D7266" s="208" t="str">
        <f aca="false">IF(ISNUMBER(FIND("Phy",N7266))=TRUE(),"Physical","Financial")</f>
        <v>Financial</v>
      </c>
      <c r="E7266" s="208" t="e">
        <f aca="false">IF(VLOOKUP(S7266,'DD-Lookup'!$J$6:$L$50,3,FALSE())="Monthly",(YEAR(AC7266)-YEAR(AB7266))*12+MONTH(AC7266)-MONTH(AB7266)+1,(AC7266-AB7266+1))</f>
        <v>#N/A</v>
      </c>
      <c r="F7266" s="239" t="e">
        <f aca="false">E7266*SUM(P7266:Q7266)</f>
        <v>#N/A</v>
      </c>
    </row>
    <row r="7267" customFormat="false" ht="12.75" hidden="false" customHeight="false" outlineLevel="0" collapsed="false">
      <c r="A7267" s="208" t="str">
        <f aca="false">B7267&amp;" "&amp;C7267&amp;" "&amp;D7267</f>
        <v> 0 Financial</v>
      </c>
      <c r="B7267" s="208" t="str">
        <f aca="false">IF((LEFT(N7267,2)="US"),"US","")</f>
        <v/>
      </c>
      <c r="C7267" s="208" t="n">
        <f aca="false">M7267</f>
        <v>0</v>
      </c>
      <c r="D7267" s="208" t="str">
        <f aca="false">IF(ISNUMBER(FIND("Phy",N7267))=TRUE(),"Physical","Financial")</f>
        <v>Financial</v>
      </c>
      <c r="E7267" s="208" t="e">
        <f aca="false">IF(VLOOKUP(S7267,'DD-Lookup'!$J$6:$L$50,3,FALSE())="Monthly",(YEAR(AC7267)-YEAR(AB7267))*12+MONTH(AC7267)-MONTH(AB7267)+1,(AC7267-AB7267+1))</f>
        <v>#N/A</v>
      </c>
      <c r="F7267" s="239" t="e">
        <f aca="false">E7267*SUM(P7267:Q7267)</f>
        <v>#N/A</v>
      </c>
    </row>
    <row r="7268" customFormat="false" ht="12.75" hidden="false" customHeight="false" outlineLevel="0" collapsed="false">
      <c r="A7268" s="208" t="str">
        <f aca="false">B7268&amp;" "&amp;C7268&amp;" "&amp;D7268</f>
        <v> 0 Financial</v>
      </c>
      <c r="B7268" s="208" t="str">
        <f aca="false">IF((LEFT(N7268,2)="US"),"US","")</f>
        <v/>
      </c>
      <c r="C7268" s="208" t="n">
        <f aca="false">M7268</f>
        <v>0</v>
      </c>
      <c r="D7268" s="208" t="str">
        <f aca="false">IF(ISNUMBER(FIND("Phy",N7268))=TRUE(),"Physical","Financial")</f>
        <v>Financial</v>
      </c>
      <c r="E7268" s="208" t="e">
        <f aca="false">IF(VLOOKUP(S7268,'DD-Lookup'!$J$6:$L$50,3,FALSE())="Monthly",(YEAR(AC7268)-YEAR(AB7268))*12+MONTH(AC7268)-MONTH(AB7268)+1,(AC7268-AB7268+1))</f>
        <v>#N/A</v>
      </c>
      <c r="F7268" s="239" t="e">
        <f aca="false">E7268*SUM(P7268:Q7268)</f>
        <v>#N/A</v>
      </c>
    </row>
    <row r="7269" customFormat="false" ht="12.75" hidden="false" customHeight="false" outlineLevel="0" collapsed="false">
      <c r="A7269" s="208" t="str">
        <f aca="false">B7269&amp;" "&amp;C7269&amp;" "&amp;D7269</f>
        <v> 0 Financial</v>
      </c>
      <c r="B7269" s="208" t="str">
        <f aca="false">IF((LEFT(N7269,2)="US"),"US","")</f>
        <v/>
      </c>
      <c r="C7269" s="208" t="n">
        <f aca="false">M7269</f>
        <v>0</v>
      </c>
      <c r="D7269" s="208" t="str">
        <f aca="false">IF(ISNUMBER(FIND("Phy",N7269))=TRUE(),"Physical","Financial")</f>
        <v>Financial</v>
      </c>
      <c r="E7269" s="208" t="e">
        <f aca="false">IF(VLOOKUP(S7269,'DD-Lookup'!$J$6:$L$50,3,FALSE())="Monthly",(YEAR(AC7269)-YEAR(AB7269))*12+MONTH(AC7269)-MONTH(AB7269)+1,(AC7269-AB7269+1))</f>
        <v>#N/A</v>
      </c>
      <c r="F7269" s="239" t="e">
        <f aca="false">E7269*SUM(P7269:Q7269)</f>
        <v>#N/A</v>
      </c>
    </row>
    <row r="7270" customFormat="false" ht="12.75" hidden="false" customHeight="false" outlineLevel="0" collapsed="false">
      <c r="A7270" s="208" t="str">
        <f aca="false">B7270&amp;" "&amp;C7270&amp;" "&amp;D7270</f>
        <v> 0 Financial</v>
      </c>
      <c r="B7270" s="208" t="str">
        <f aca="false">IF((LEFT(N7270,2)="US"),"US","")</f>
        <v/>
      </c>
      <c r="C7270" s="208" t="n">
        <f aca="false">M7270</f>
        <v>0</v>
      </c>
      <c r="D7270" s="208" t="str">
        <f aca="false">IF(ISNUMBER(FIND("Phy",N7270))=TRUE(),"Physical","Financial")</f>
        <v>Financial</v>
      </c>
      <c r="E7270" s="208" t="e">
        <f aca="false">IF(VLOOKUP(S7270,'DD-Lookup'!$J$6:$L$50,3,FALSE())="Monthly",(YEAR(AC7270)-YEAR(AB7270))*12+MONTH(AC7270)-MONTH(AB7270)+1,(AC7270-AB7270+1))</f>
        <v>#N/A</v>
      </c>
      <c r="F7270" s="239" t="e">
        <f aca="false">E7270*SUM(P7270:Q7270)</f>
        <v>#N/A</v>
      </c>
    </row>
    <row r="7271" customFormat="false" ht="12.75" hidden="false" customHeight="false" outlineLevel="0" collapsed="false">
      <c r="A7271" s="208" t="str">
        <f aca="false">B7271&amp;" "&amp;C7271&amp;" "&amp;D7271</f>
        <v> 0 Financial</v>
      </c>
      <c r="B7271" s="208" t="str">
        <f aca="false">IF((LEFT(N7271,2)="US"),"US","")</f>
        <v/>
      </c>
      <c r="C7271" s="208" t="n">
        <f aca="false">M7271</f>
        <v>0</v>
      </c>
      <c r="D7271" s="208" t="str">
        <f aca="false">IF(ISNUMBER(FIND("Phy",N7271))=TRUE(),"Physical","Financial")</f>
        <v>Financial</v>
      </c>
      <c r="E7271" s="208" t="e">
        <f aca="false">IF(VLOOKUP(S7271,'DD-Lookup'!$J$6:$L$50,3,FALSE())="Monthly",(YEAR(AC7271)-YEAR(AB7271))*12+MONTH(AC7271)-MONTH(AB7271)+1,(AC7271-AB7271+1))</f>
        <v>#N/A</v>
      </c>
      <c r="F7271" s="239" t="e">
        <f aca="false">E7271*SUM(P7271:Q7271)</f>
        <v>#N/A</v>
      </c>
    </row>
    <row r="7272" customFormat="false" ht="12.75" hidden="false" customHeight="false" outlineLevel="0" collapsed="false">
      <c r="A7272" s="208" t="str">
        <f aca="false">B7272&amp;" "&amp;C7272&amp;" "&amp;D7272</f>
        <v> 0 Financial</v>
      </c>
      <c r="B7272" s="208" t="str">
        <f aca="false">IF((LEFT(N7272,2)="US"),"US","")</f>
        <v/>
      </c>
      <c r="C7272" s="208" t="n">
        <f aca="false">M7272</f>
        <v>0</v>
      </c>
      <c r="D7272" s="208" t="str">
        <f aca="false">IF(ISNUMBER(FIND("Phy",N7272))=TRUE(),"Physical","Financial")</f>
        <v>Financial</v>
      </c>
      <c r="E7272" s="208" t="e">
        <f aca="false">IF(VLOOKUP(S7272,'DD-Lookup'!$J$6:$L$50,3,FALSE())="Monthly",(YEAR(AC7272)-YEAR(AB7272))*12+MONTH(AC7272)-MONTH(AB7272)+1,(AC7272-AB7272+1))</f>
        <v>#N/A</v>
      </c>
      <c r="F7272" s="239" t="e">
        <f aca="false">E7272*SUM(P7272:Q7272)</f>
        <v>#N/A</v>
      </c>
    </row>
    <row r="7273" customFormat="false" ht="12.75" hidden="false" customHeight="false" outlineLevel="0" collapsed="false">
      <c r="A7273" s="208" t="str">
        <f aca="false">B7273&amp;" "&amp;C7273&amp;" "&amp;D7273</f>
        <v> 0 Financial</v>
      </c>
      <c r="B7273" s="208" t="str">
        <f aca="false">IF((LEFT(N7273,2)="US"),"US","")</f>
        <v/>
      </c>
      <c r="C7273" s="208" t="n">
        <f aca="false">M7273</f>
        <v>0</v>
      </c>
      <c r="D7273" s="208" t="str">
        <f aca="false">IF(ISNUMBER(FIND("Phy",N7273))=TRUE(),"Physical","Financial")</f>
        <v>Financial</v>
      </c>
      <c r="E7273" s="208" t="e">
        <f aca="false">IF(VLOOKUP(S7273,'DD-Lookup'!$J$6:$L$50,3,FALSE())="Monthly",(YEAR(AC7273)-YEAR(AB7273))*12+MONTH(AC7273)-MONTH(AB7273)+1,(AC7273-AB7273+1))</f>
        <v>#N/A</v>
      </c>
      <c r="F7273" s="239" t="e">
        <f aca="false">E7273*SUM(P7273:Q7273)</f>
        <v>#N/A</v>
      </c>
    </row>
    <row r="7274" customFormat="false" ht="12.75" hidden="false" customHeight="false" outlineLevel="0" collapsed="false">
      <c r="A7274" s="208" t="str">
        <f aca="false">B7274&amp;" "&amp;C7274&amp;" "&amp;D7274</f>
        <v> 0 Financial</v>
      </c>
      <c r="B7274" s="208" t="str">
        <f aca="false">IF((LEFT(N7274,2)="US"),"US","")</f>
        <v/>
      </c>
      <c r="C7274" s="208" t="n">
        <f aca="false">M7274</f>
        <v>0</v>
      </c>
      <c r="D7274" s="208" t="str">
        <f aca="false">IF(ISNUMBER(FIND("Phy",N7274))=TRUE(),"Physical","Financial")</f>
        <v>Financial</v>
      </c>
      <c r="E7274" s="208" t="e">
        <f aca="false">IF(VLOOKUP(S7274,'DD-Lookup'!$J$6:$L$50,3,FALSE())="Monthly",(YEAR(AC7274)-YEAR(AB7274))*12+MONTH(AC7274)-MONTH(AB7274)+1,(AC7274-AB7274+1))</f>
        <v>#N/A</v>
      </c>
      <c r="F7274" s="239" t="e">
        <f aca="false">E7274*SUM(P7274:Q7274)</f>
        <v>#N/A</v>
      </c>
    </row>
    <row r="7275" customFormat="false" ht="12.75" hidden="false" customHeight="false" outlineLevel="0" collapsed="false">
      <c r="A7275" s="208" t="str">
        <f aca="false">B7275&amp;" "&amp;C7275&amp;" "&amp;D7275</f>
        <v> 0 Financial</v>
      </c>
      <c r="B7275" s="208" t="str">
        <f aca="false">IF((LEFT(N7275,2)="US"),"US","")</f>
        <v/>
      </c>
      <c r="C7275" s="208" t="n">
        <f aca="false">M7275</f>
        <v>0</v>
      </c>
      <c r="D7275" s="208" t="str">
        <f aca="false">IF(ISNUMBER(FIND("Phy",N7275))=TRUE(),"Physical","Financial")</f>
        <v>Financial</v>
      </c>
      <c r="E7275" s="208" t="e">
        <f aca="false">IF(VLOOKUP(S7275,'DD-Lookup'!$J$6:$L$50,3,FALSE())="Monthly",(YEAR(AC7275)-YEAR(AB7275))*12+MONTH(AC7275)-MONTH(AB7275)+1,(AC7275-AB7275+1))</f>
        <v>#N/A</v>
      </c>
      <c r="F7275" s="239" t="e">
        <f aca="false">E7275*SUM(P7275:Q7275)</f>
        <v>#N/A</v>
      </c>
    </row>
    <row r="7276" customFormat="false" ht="12.75" hidden="false" customHeight="false" outlineLevel="0" collapsed="false">
      <c r="A7276" s="208" t="str">
        <f aca="false">B7276&amp;" "&amp;C7276&amp;" "&amp;D7276</f>
        <v> 0 Financial</v>
      </c>
      <c r="B7276" s="208" t="str">
        <f aca="false">IF((LEFT(N7276,2)="US"),"US","")</f>
        <v/>
      </c>
      <c r="C7276" s="208" t="n">
        <f aca="false">M7276</f>
        <v>0</v>
      </c>
      <c r="D7276" s="208" t="str">
        <f aca="false">IF(ISNUMBER(FIND("Phy",N7276))=TRUE(),"Physical","Financial")</f>
        <v>Financial</v>
      </c>
      <c r="E7276" s="208" t="e">
        <f aca="false">IF(VLOOKUP(S7276,'DD-Lookup'!$J$6:$L$50,3,FALSE())="Monthly",(YEAR(AC7276)-YEAR(AB7276))*12+MONTH(AC7276)-MONTH(AB7276)+1,(AC7276-AB7276+1))</f>
        <v>#N/A</v>
      </c>
      <c r="F7276" s="239" t="e">
        <f aca="false">E7276*SUM(P7276:Q7276)</f>
        <v>#N/A</v>
      </c>
    </row>
    <row r="7277" customFormat="false" ht="12.75" hidden="false" customHeight="false" outlineLevel="0" collapsed="false">
      <c r="A7277" s="208" t="str">
        <f aca="false">B7277&amp;" "&amp;C7277&amp;" "&amp;D7277</f>
        <v> 0 Financial</v>
      </c>
      <c r="B7277" s="208" t="str">
        <f aca="false">IF((LEFT(N7277,2)="US"),"US","")</f>
        <v/>
      </c>
      <c r="C7277" s="208" t="n">
        <f aca="false">M7277</f>
        <v>0</v>
      </c>
      <c r="D7277" s="208" t="str">
        <f aca="false">IF(ISNUMBER(FIND("Phy",N7277))=TRUE(),"Physical","Financial")</f>
        <v>Financial</v>
      </c>
      <c r="E7277" s="208" t="e">
        <f aca="false">IF(VLOOKUP(S7277,'DD-Lookup'!$J$6:$L$50,3,FALSE())="Monthly",(YEAR(AC7277)-YEAR(AB7277))*12+MONTH(AC7277)-MONTH(AB7277)+1,(AC7277-AB7277+1))</f>
        <v>#N/A</v>
      </c>
      <c r="F7277" s="239" t="e">
        <f aca="false">E7277*SUM(P7277:Q7277)</f>
        <v>#N/A</v>
      </c>
    </row>
    <row r="7278" customFormat="false" ht="12.75" hidden="false" customHeight="false" outlineLevel="0" collapsed="false">
      <c r="A7278" s="208" t="str">
        <f aca="false">B7278&amp;" "&amp;C7278&amp;" "&amp;D7278</f>
        <v> 0 Financial</v>
      </c>
      <c r="B7278" s="208" t="str">
        <f aca="false">IF((LEFT(N7278,2)="US"),"US","")</f>
        <v/>
      </c>
      <c r="C7278" s="208" t="n">
        <f aca="false">M7278</f>
        <v>0</v>
      </c>
      <c r="D7278" s="208" t="str">
        <f aca="false">IF(ISNUMBER(FIND("Phy",N7278))=TRUE(),"Physical","Financial")</f>
        <v>Financial</v>
      </c>
      <c r="E7278" s="208" t="e">
        <f aca="false">IF(VLOOKUP(S7278,'DD-Lookup'!$J$6:$L$50,3,FALSE())="Monthly",(YEAR(AC7278)-YEAR(AB7278))*12+MONTH(AC7278)-MONTH(AB7278)+1,(AC7278-AB7278+1))</f>
        <v>#N/A</v>
      </c>
      <c r="F7278" s="239" t="e">
        <f aca="false">E7278*SUM(P7278:Q7278)</f>
        <v>#N/A</v>
      </c>
    </row>
    <row r="7279" customFormat="false" ht="12.75" hidden="false" customHeight="false" outlineLevel="0" collapsed="false">
      <c r="A7279" s="208" t="str">
        <f aca="false">B7279&amp;" "&amp;C7279&amp;" "&amp;D7279</f>
        <v> 0 Financial</v>
      </c>
      <c r="B7279" s="208" t="str">
        <f aca="false">IF((LEFT(N7279,2)="US"),"US","")</f>
        <v/>
      </c>
      <c r="C7279" s="208" t="n">
        <f aca="false">M7279</f>
        <v>0</v>
      </c>
      <c r="D7279" s="208" t="str">
        <f aca="false">IF(ISNUMBER(FIND("Phy",N7279))=TRUE(),"Physical","Financial")</f>
        <v>Financial</v>
      </c>
      <c r="E7279" s="208" t="e">
        <f aca="false">IF(VLOOKUP(S7279,'DD-Lookup'!$J$6:$L$50,3,FALSE())="Monthly",(YEAR(AC7279)-YEAR(AB7279))*12+MONTH(AC7279)-MONTH(AB7279)+1,(AC7279-AB7279+1))</f>
        <v>#N/A</v>
      </c>
      <c r="F7279" s="239" t="e">
        <f aca="false">E7279*SUM(P7279:Q7279)</f>
        <v>#N/A</v>
      </c>
    </row>
    <row r="7280" customFormat="false" ht="12.75" hidden="false" customHeight="false" outlineLevel="0" collapsed="false">
      <c r="A7280" s="208" t="str">
        <f aca="false">B7280&amp;" "&amp;C7280&amp;" "&amp;D7280</f>
        <v> 0 Financial</v>
      </c>
      <c r="B7280" s="208" t="str">
        <f aca="false">IF((LEFT(N7280,2)="US"),"US","")</f>
        <v/>
      </c>
      <c r="C7280" s="208" t="n">
        <f aca="false">M7280</f>
        <v>0</v>
      </c>
      <c r="D7280" s="208" t="str">
        <f aca="false">IF(ISNUMBER(FIND("Phy",N7280))=TRUE(),"Physical","Financial")</f>
        <v>Financial</v>
      </c>
      <c r="E7280" s="208" t="e">
        <f aca="false">IF(VLOOKUP(S7280,'DD-Lookup'!$J$6:$L$50,3,FALSE())="Monthly",(YEAR(AC7280)-YEAR(AB7280))*12+MONTH(AC7280)-MONTH(AB7280)+1,(AC7280-AB7280+1))</f>
        <v>#N/A</v>
      </c>
      <c r="F7280" s="239" t="e">
        <f aca="false">E7280*SUM(P7280:Q7280)</f>
        <v>#N/A</v>
      </c>
    </row>
    <row r="7281" customFormat="false" ht="12.75" hidden="false" customHeight="false" outlineLevel="0" collapsed="false">
      <c r="A7281" s="208" t="str">
        <f aca="false">B7281&amp;" "&amp;C7281&amp;" "&amp;D7281</f>
        <v> 0 Financial</v>
      </c>
      <c r="B7281" s="208" t="str">
        <f aca="false">IF((LEFT(N7281,2)="US"),"US","")</f>
        <v/>
      </c>
      <c r="C7281" s="208" t="n">
        <f aca="false">M7281</f>
        <v>0</v>
      </c>
      <c r="D7281" s="208" t="str">
        <f aca="false">IF(ISNUMBER(FIND("Phy",N7281))=TRUE(),"Physical","Financial")</f>
        <v>Financial</v>
      </c>
      <c r="E7281" s="208" t="e">
        <f aca="false">IF(VLOOKUP(S7281,'DD-Lookup'!$J$6:$L$50,3,FALSE())="Monthly",(YEAR(AC7281)-YEAR(AB7281))*12+MONTH(AC7281)-MONTH(AB7281)+1,(AC7281-AB7281+1))</f>
        <v>#N/A</v>
      </c>
      <c r="F7281" s="239" t="e">
        <f aca="false">E7281*SUM(P7281:Q7281)</f>
        <v>#N/A</v>
      </c>
    </row>
    <row r="7282" customFormat="false" ht="12.75" hidden="false" customHeight="false" outlineLevel="0" collapsed="false">
      <c r="A7282" s="208" t="str">
        <f aca="false">B7282&amp;" "&amp;C7282&amp;" "&amp;D7282</f>
        <v> 0 Financial</v>
      </c>
      <c r="B7282" s="208" t="str">
        <f aca="false">IF((LEFT(N7282,2)="US"),"US","")</f>
        <v/>
      </c>
      <c r="C7282" s="208" t="n">
        <f aca="false">M7282</f>
        <v>0</v>
      </c>
      <c r="D7282" s="208" t="str">
        <f aca="false">IF(ISNUMBER(FIND("Phy",N7282))=TRUE(),"Physical","Financial")</f>
        <v>Financial</v>
      </c>
      <c r="E7282" s="208" t="e">
        <f aca="false">IF(VLOOKUP(S7282,'DD-Lookup'!$J$6:$L$50,3,FALSE())="Monthly",(YEAR(AC7282)-YEAR(AB7282))*12+MONTH(AC7282)-MONTH(AB7282)+1,(AC7282-AB7282+1))</f>
        <v>#N/A</v>
      </c>
      <c r="F7282" s="239" t="e">
        <f aca="false">E7282*SUM(P7282:Q7282)</f>
        <v>#N/A</v>
      </c>
    </row>
    <row r="7283" customFormat="false" ht="12.75" hidden="false" customHeight="false" outlineLevel="0" collapsed="false">
      <c r="A7283" s="208" t="str">
        <f aca="false">B7283&amp;" "&amp;C7283&amp;" "&amp;D7283</f>
        <v> 0 Financial</v>
      </c>
      <c r="B7283" s="208" t="str">
        <f aca="false">IF((LEFT(N7283,2)="US"),"US","")</f>
        <v/>
      </c>
      <c r="C7283" s="208" t="n">
        <f aca="false">M7283</f>
        <v>0</v>
      </c>
      <c r="D7283" s="208" t="str">
        <f aca="false">IF(ISNUMBER(FIND("Phy",N7283))=TRUE(),"Physical","Financial")</f>
        <v>Financial</v>
      </c>
      <c r="E7283" s="208" t="e">
        <f aca="false">IF(VLOOKUP(S7283,'DD-Lookup'!$J$6:$L$50,3,FALSE())="Monthly",(YEAR(AC7283)-YEAR(AB7283))*12+MONTH(AC7283)-MONTH(AB7283)+1,(AC7283-AB7283+1))</f>
        <v>#N/A</v>
      </c>
      <c r="F7283" s="239" t="e">
        <f aca="false">E7283*SUM(P7283:Q7283)</f>
        <v>#N/A</v>
      </c>
    </row>
    <row r="7284" customFormat="false" ht="12.75" hidden="false" customHeight="false" outlineLevel="0" collapsed="false">
      <c r="A7284" s="208" t="str">
        <f aca="false">B7284&amp;" "&amp;C7284&amp;" "&amp;D7284</f>
        <v> 0 Financial</v>
      </c>
      <c r="B7284" s="208" t="str">
        <f aca="false">IF((LEFT(N7284,2)="US"),"US","")</f>
        <v/>
      </c>
      <c r="C7284" s="208" t="n">
        <f aca="false">M7284</f>
        <v>0</v>
      </c>
      <c r="D7284" s="208" t="str">
        <f aca="false">IF(ISNUMBER(FIND("Phy",N7284))=TRUE(),"Physical","Financial")</f>
        <v>Financial</v>
      </c>
      <c r="E7284" s="208" t="e">
        <f aca="false">IF(VLOOKUP(S7284,'DD-Lookup'!$J$6:$L$50,3,FALSE())="Monthly",(YEAR(AC7284)-YEAR(AB7284))*12+MONTH(AC7284)-MONTH(AB7284)+1,(AC7284-AB7284+1))</f>
        <v>#N/A</v>
      </c>
      <c r="F7284" s="239" t="e">
        <f aca="false">E7284*SUM(P7284:Q7284)</f>
        <v>#N/A</v>
      </c>
    </row>
    <row r="7285" customFormat="false" ht="12.75" hidden="false" customHeight="false" outlineLevel="0" collapsed="false">
      <c r="A7285" s="208" t="str">
        <f aca="false">B7285&amp;" "&amp;C7285&amp;" "&amp;D7285</f>
        <v> 0 Financial</v>
      </c>
      <c r="B7285" s="208" t="str">
        <f aca="false">IF((LEFT(N7285,2)="US"),"US","")</f>
        <v/>
      </c>
      <c r="C7285" s="208" t="n">
        <f aca="false">M7285</f>
        <v>0</v>
      </c>
      <c r="D7285" s="208" t="str">
        <f aca="false">IF(ISNUMBER(FIND("Phy",N7285))=TRUE(),"Physical","Financial")</f>
        <v>Financial</v>
      </c>
      <c r="E7285" s="208" t="e">
        <f aca="false">IF(VLOOKUP(S7285,'DD-Lookup'!$J$6:$L$50,3,FALSE())="Monthly",(YEAR(AC7285)-YEAR(AB7285))*12+MONTH(AC7285)-MONTH(AB7285)+1,(AC7285-AB7285+1))</f>
        <v>#N/A</v>
      </c>
      <c r="F7285" s="239" t="e">
        <f aca="false">E7285*SUM(P7285:Q7285)</f>
        <v>#N/A</v>
      </c>
    </row>
    <row r="7286" customFormat="false" ht="12.75" hidden="false" customHeight="false" outlineLevel="0" collapsed="false">
      <c r="A7286" s="208" t="str">
        <f aca="false">B7286&amp;" "&amp;C7286&amp;" "&amp;D7286</f>
        <v> 0 Financial</v>
      </c>
      <c r="B7286" s="208" t="str">
        <f aca="false">IF((LEFT(N7286,2)="US"),"US","")</f>
        <v/>
      </c>
      <c r="C7286" s="208" t="n">
        <f aca="false">M7286</f>
        <v>0</v>
      </c>
      <c r="D7286" s="208" t="str">
        <f aca="false">IF(ISNUMBER(FIND("Phy",N7286))=TRUE(),"Physical","Financial")</f>
        <v>Financial</v>
      </c>
      <c r="E7286" s="208" t="e">
        <f aca="false">IF(VLOOKUP(S7286,'DD-Lookup'!$J$6:$L$50,3,FALSE())="Monthly",(YEAR(AC7286)-YEAR(AB7286))*12+MONTH(AC7286)-MONTH(AB7286)+1,(AC7286-AB7286+1))</f>
        <v>#N/A</v>
      </c>
      <c r="F7286" s="239" t="e">
        <f aca="false">E7286*SUM(P7286:Q7286)</f>
        <v>#N/A</v>
      </c>
    </row>
    <row r="7287" customFormat="false" ht="12.75" hidden="false" customHeight="false" outlineLevel="0" collapsed="false">
      <c r="A7287" s="208" t="str">
        <f aca="false">B7287&amp;" "&amp;C7287&amp;" "&amp;D7287</f>
        <v> 0 Financial</v>
      </c>
      <c r="B7287" s="208" t="str">
        <f aca="false">IF((LEFT(N7287,2)="US"),"US","")</f>
        <v/>
      </c>
      <c r="C7287" s="208" t="n">
        <f aca="false">M7287</f>
        <v>0</v>
      </c>
      <c r="D7287" s="208" t="str">
        <f aca="false">IF(ISNUMBER(FIND("Phy",N7287))=TRUE(),"Physical","Financial")</f>
        <v>Financial</v>
      </c>
      <c r="E7287" s="208" t="e">
        <f aca="false">IF(VLOOKUP(S7287,'DD-Lookup'!$J$6:$L$50,3,FALSE())="Monthly",(YEAR(AC7287)-YEAR(AB7287))*12+MONTH(AC7287)-MONTH(AB7287)+1,(AC7287-AB7287+1))</f>
        <v>#N/A</v>
      </c>
      <c r="F7287" s="239" t="e">
        <f aca="false">E7287*SUM(P7287:Q7287)</f>
        <v>#N/A</v>
      </c>
    </row>
    <row r="7288" customFormat="false" ht="12.75" hidden="false" customHeight="false" outlineLevel="0" collapsed="false">
      <c r="A7288" s="208" t="str">
        <f aca="false">B7288&amp;" "&amp;C7288&amp;" "&amp;D7288</f>
        <v> 0 Financial</v>
      </c>
      <c r="B7288" s="208" t="str">
        <f aca="false">IF((LEFT(N7288,2)="US"),"US","")</f>
        <v/>
      </c>
      <c r="C7288" s="208" t="n">
        <f aca="false">M7288</f>
        <v>0</v>
      </c>
      <c r="D7288" s="208" t="str">
        <f aca="false">IF(ISNUMBER(FIND("Phy",N7288))=TRUE(),"Physical","Financial")</f>
        <v>Financial</v>
      </c>
      <c r="E7288" s="208" t="e">
        <f aca="false">IF(VLOOKUP(S7288,'DD-Lookup'!$J$6:$L$50,3,FALSE())="Monthly",(YEAR(AC7288)-YEAR(AB7288))*12+MONTH(AC7288)-MONTH(AB7288)+1,(AC7288-AB7288+1))</f>
        <v>#N/A</v>
      </c>
      <c r="F7288" s="239" t="e">
        <f aca="false">E7288*SUM(P7288:Q7288)</f>
        <v>#N/A</v>
      </c>
    </row>
    <row r="7289" customFormat="false" ht="12.75" hidden="false" customHeight="false" outlineLevel="0" collapsed="false">
      <c r="A7289" s="208" t="str">
        <f aca="false">B7289&amp;" "&amp;C7289&amp;" "&amp;D7289</f>
        <v> 0 Financial</v>
      </c>
      <c r="B7289" s="208" t="str">
        <f aca="false">IF((LEFT(N7289,2)="US"),"US","")</f>
        <v/>
      </c>
      <c r="C7289" s="208" t="n">
        <f aca="false">M7289</f>
        <v>0</v>
      </c>
      <c r="D7289" s="208" t="str">
        <f aca="false">IF(ISNUMBER(FIND("Phy",N7289))=TRUE(),"Physical","Financial")</f>
        <v>Financial</v>
      </c>
      <c r="E7289" s="208" t="e">
        <f aca="false">IF(VLOOKUP(S7289,'DD-Lookup'!$J$6:$L$50,3,FALSE())="Monthly",(YEAR(AC7289)-YEAR(AB7289))*12+MONTH(AC7289)-MONTH(AB7289)+1,(AC7289-AB7289+1))</f>
        <v>#N/A</v>
      </c>
      <c r="F7289" s="239" t="e">
        <f aca="false">E7289*SUM(P7289:Q7289)</f>
        <v>#N/A</v>
      </c>
    </row>
    <row r="7290" customFormat="false" ht="12.75" hidden="false" customHeight="false" outlineLevel="0" collapsed="false">
      <c r="A7290" s="208" t="str">
        <f aca="false">B7290&amp;" "&amp;C7290&amp;" "&amp;D7290</f>
        <v> 0 Financial</v>
      </c>
      <c r="B7290" s="208" t="str">
        <f aca="false">IF((LEFT(N7290,2)="US"),"US","")</f>
        <v/>
      </c>
      <c r="C7290" s="208" t="n">
        <f aca="false">M7290</f>
        <v>0</v>
      </c>
      <c r="D7290" s="208" t="str">
        <f aca="false">IF(ISNUMBER(FIND("Phy",N7290))=TRUE(),"Physical","Financial")</f>
        <v>Financial</v>
      </c>
      <c r="E7290" s="208" t="e">
        <f aca="false">IF(VLOOKUP(S7290,'DD-Lookup'!$J$6:$L$50,3,FALSE())="Monthly",(YEAR(AC7290)-YEAR(AB7290))*12+MONTH(AC7290)-MONTH(AB7290)+1,(AC7290-AB7290+1))</f>
        <v>#N/A</v>
      </c>
      <c r="F7290" s="239" t="e">
        <f aca="false">E7290*SUM(P7290:Q7290)</f>
        <v>#N/A</v>
      </c>
    </row>
    <row r="7291" customFormat="false" ht="12.75" hidden="false" customHeight="false" outlineLevel="0" collapsed="false">
      <c r="A7291" s="208" t="str">
        <f aca="false">B7291&amp;" "&amp;C7291&amp;" "&amp;D7291</f>
        <v> 0 Financial</v>
      </c>
      <c r="B7291" s="208" t="str">
        <f aca="false">IF((LEFT(N7291,2)="US"),"US","")</f>
        <v/>
      </c>
      <c r="C7291" s="208" t="n">
        <f aca="false">M7291</f>
        <v>0</v>
      </c>
      <c r="D7291" s="208" t="str">
        <f aca="false">IF(ISNUMBER(FIND("Phy",N7291))=TRUE(),"Physical","Financial")</f>
        <v>Financial</v>
      </c>
      <c r="E7291" s="208" t="e">
        <f aca="false">IF(VLOOKUP(S7291,'DD-Lookup'!$J$6:$L$50,3,FALSE())="Monthly",(YEAR(AC7291)-YEAR(AB7291))*12+MONTH(AC7291)-MONTH(AB7291)+1,(AC7291-AB7291+1))</f>
        <v>#N/A</v>
      </c>
      <c r="F7291" s="239" t="e">
        <f aca="false">E7291*SUM(P7291:Q7291)</f>
        <v>#N/A</v>
      </c>
    </row>
    <row r="7292" customFormat="false" ht="12.75" hidden="false" customHeight="false" outlineLevel="0" collapsed="false">
      <c r="A7292" s="208" t="str">
        <f aca="false">B7292&amp;" "&amp;C7292&amp;" "&amp;D7292</f>
        <v> 0 Financial</v>
      </c>
      <c r="B7292" s="208" t="str">
        <f aca="false">IF((LEFT(N7292,2)="US"),"US","")</f>
        <v/>
      </c>
      <c r="C7292" s="208" t="n">
        <f aca="false">M7292</f>
        <v>0</v>
      </c>
      <c r="D7292" s="208" t="str">
        <f aca="false">IF(ISNUMBER(FIND("Phy",N7292))=TRUE(),"Physical","Financial")</f>
        <v>Financial</v>
      </c>
      <c r="E7292" s="208" t="e">
        <f aca="false">IF(VLOOKUP(S7292,'DD-Lookup'!$J$6:$L$50,3,FALSE())="Monthly",(YEAR(AC7292)-YEAR(AB7292))*12+MONTH(AC7292)-MONTH(AB7292)+1,(AC7292-AB7292+1))</f>
        <v>#N/A</v>
      </c>
      <c r="F7292" s="239" t="e">
        <f aca="false">E7292*SUM(P7292:Q7292)</f>
        <v>#N/A</v>
      </c>
    </row>
    <row r="7293" customFormat="false" ht="12.75" hidden="false" customHeight="false" outlineLevel="0" collapsed="false">
      <c r="A7293" s="208" t="str">
        <f aca="false">B7293&amp;" "&amp;C7293&amp;" "&amp;D7293</f>
        <v> 0 Financial</v>
      </c>
      <c r="B7293" s="208" t="str">
        <f aca="false">IF((LEFT(N7293,2)="US"),"US","")</f>
        <v/>
      </c>
      <c r="C7293" s="208" t="n">
        <f aca="false">M7293</f>
        <v>0</v>
      </c>
      <c r="D7293" s="208" t="str">
        <f aca="false">IF(ISNUMBER(FIND("Phy",N7293))=TRUE(),"Physical","Financial")</f>
        <v>Financial</v>
      </c>
      <c r="E7293" s="208" t="e">
        <f aca="false">IF(VLOOKUP(S7293,'DD-Lookup'!$J$6:$L$50,3,FALSE())="Monthly",(YEAR(AC7293)-YEAR(AB7293))*12+MONTH(AC7293)-MONTH(AB7293)+1,(AC7293-AB7293+1))</f>
        <v>#N/A</v>
      </c>
      <c r="F7293" s="239" t="e">
        <f aca="false">E7293*SUM(P7293:Q7293)</f>
        <v>#N/A</v>
      </c>
    </row>
    <row r="7294" customFormat="false" ht="12.75" hidden="false" customHeight="false" outlineLevel="0" collapsed="false">
      <c r="A7294" s="208" t="str">
        <f aca="false">B7294&amp;" "&amp;C7294&amp;" "&amp;D7294</f>
        <v> 0 Financial</v>
      </c>
      <c r="B7294" s="208" t="str">
        <f aca="false">IF((LEFT(N7294,2)="US"),"US","")</f>
        <v/>
      </c>
      <c r="C7294" s="208" t="n">
        <f aca="false">M7294</f>
        <v>0</v>
      </c>
      <c r="D7294" s="208" t="str">
        <f aca="false">IF(ISNUMBER(FIND("Phy",N7294))=TRUE(),"Physical","Financial")</f>
        <v>Financial</v>
      </c>
      <c r="E7294" s="208" t="e">
        <f aca="false">IF(VLOOKUP(S7294,'DD-Lookup'!$J$6:$L$50,3,FALSE())="Monthly",(YEAR(AC7294)-YEAR(AB7294))*12+MONTH(AC7294)-MONTH(AB7294)+1,(AC7294-AB7294+1))</f>
        <v>#N/A</v>
      </c>
      <c r="F7294" s="239" t="e">
        <f aca="false">E7294*SUM(P7294:Q7294)</f>
        <v>#N/A</v>
      </c>
    </row>
    <row r="7295" customFormat="false" ht="12.75" hidden="false" customHeight="false" outlineLevel="0" collapsed="false">
      <c r="A7295" s="208" t="str">
        <f aca="false">B7295&amp;" "&amp;C7295&amp;" "&amp;D7295</f>
        <v> 0 Financial</v>
      </c>
      <c r="B7295" s="208" t="str">
        <f aca="false">IF((LEFT(N7295,2)="US"),"US","")</f>
        <v/>
      </c>
      <c r="C7295" s="208" t="n">
        <f aca="false">M7295</f>
        <v>0</v>
      </c>
      <c r="D7295" s="208" t="str">
        <f aca="false">IF(ISNUMBER(FIND("Phy",N7295))=TRUE(),"Physical","Financial")</f>
        <v>Financial</v>
      </c>
      <c r="E7295" s="208" t="e">
        <f aca="false">IF(VLOOKUP(S7295,'DD-Lookup'!$J$6:$L$50,3,FALSE())="Monthly",(YEAR(AC7295)-YEAR(AB7295))*12+MONTH(AC7295)-MONTH(AB7295)+1,(AC7295-AB7295+1))</f>
        <v>#N/A</v>
      </c>
      <c r="F7295" s="239" t="e">
        <f aca="false">E7295*SUM(P7295:Q7295)</f>
        <v>#N/A</v>
      </c>
    </row>
    <row r="7296" customFormat="false" ht="12.75" hidden="false" customHeight="false" outlineLevel="0" collapsed="false">
      <c r="A7296" s="208" t="str">
        <f aca="false">B7296&amp;" "&amp;C7296&amp;" "&amp;D7296</f>
        <v> 0 Financial</v>
      </c>
      <c r="B7296" s="208" t="str">
        <f aca="false">IF((LEFT(N7296,2)="US"),"US","")</f>
        <v/>
      </c>
      <c r="C7296" s="208" t="n">
        <f aca="false">M7296</f>
        <v>0</v>
      </c>
      <c r="D7296" s="208" t="str">
        <f aca="false">IF(ISNUMBER(FIND("Phy",N7296))=TRUE(),"Physical","Financial")</f>
        <v>Financial</v>
      </c>
      <c r="E7296" s="208" t="e">
        <f aca="false">IF(VLOOKUP(S7296,'DD-Lookup'!$J$6:$L$50,3,FALSE())="Monthly",(YEAR(AC7296)-YEAR(AB7296))*12+MONTH(AC7296)-MONTH(AB7296)+1,(AC7296-AB7296+1))</f>
        <v>#N/A</v>
      </c>
      <c r="F7296" s="239" t="e">
        <f aca="false">E7296*SUM(P7296:Q7296)</f>
        <v>#N/A</v>
      </c>
    </row>
    <row r="7297" customFormat="false" ht="12.75" hidden="false" customHeight="false" outlineLevel="0" collapsed="false">
      <c r="A7297" s="208" t="str">
        <f aca="false">B7297&amp;" "&amp;C7297&amp;" "&amp;D7297</f>
        <v> 0 Financial</v>
      </c>
      <c r="B7297" s="208" t="str">
        <f aca="false">IF((LEFT(N7297,2)="US"),"US","")</f>
        <v/>
      </c>
      <c r="C7297" s="208" t="n">
        <f aca="false">M7297</f>
        <v>0</v>
      </c>
      <c r="D7297" s="208" t="str">
        <f aca="false">IF(ISNUMBER(FIND("Phy",N7297))=TRUE(),"Physical","Financial")</f>
        <v>Financial</v>
      </c>
      <c r="E7297" s="208" t="e">
        <f aca="false">IF(VLOOKUP(S7297,'DD-Lookup'!$J$6:$L$50,3,FALSE())="Monthly",(YEAR(AC7297)-YEAR(AB7297))*12+MONTH(AC7297)-MONTH(AB7297)+1,(AC7297-AB7297+1))</f>
        <v>#N/A</v>
      </c>
      <c r="F7297" s="239" t="e">
        <f aca="false">E7297*SUM(P7297:Q7297)</f>
        <v>#N/A</v>
      </c>
    </row>
    <row r="7298" customFormat="false" ht="12.75" hidden="false" customHeight="false" outlineLevel="0" collapsed="false">
      <c r="A7298" s="208" t="str">
        <f aca="false">B7298&amp;" "&amp;C7298&amp;" "&amp;D7298</f>
        <v> 0 Financial</v>
      </c>
      <c r="B7298" s="208" t="str">
        <f aca="false">IF((LEFT(N7298,2)="US"),"US","")</f>
        <v/>
      </c>
      <c r="C7298" s="208" t="n">
        <f aca="false">M7298</f>
        <v>0</v>
      </c>
      <c r="D7298" s="208" t="str">
        <f aca="false">IF(ISNUMBER(FIND("Phy",N7298))=TRUE(),"Physical","Financial")</f>
        <v>Financial</v>
      </c>
      <c r="E7298" s="208" t="e">
        <f aca="false">IF(VLOOKUP(S7298,'DD-Lookup'!$J$6:$L$50,3,FALSE())="Monthly",(YEAR(AC7298)-YEAR(AB7298))*12+MONTH(AC7298)-MONTH(AB7298)+1,(AC7298-AB7298+1))</f>
        <v>#N/A</v>
      </c>
      <c r="F7298" s="239" t="e">
        <f aca="false">E7298*SUM(P7298:Q7298)</f>
        <v>#N/A</v>
      </c>
    </row>
    <row r="7299" customFormat="false" ht="12.75" hidden="false" customHeight="false" outlineLevel="0" collapsed="false">
      <c r="A7299" s="208" t="str">
        <f aca="false">B7299&amp;" "&amp;C7299&amp;" "&amp;D7299</f>
        <v> 0 Financial</v>
      </c>
      <c r="B7299" s="208" t="str">
        <f aca="false">IF((LEFT(N7299,2)="US"),"US","")</f>
        <v/>
      </c>
      <c r="C7299" s="208" t="n">
        <f aca="false">M7299</f>
        <v>0</v>
      </c>
      <c r="D7299" s="208" t="str">
        <f aca="false">IF(ISNUMBER(FIND("Phy",N7299))=TRUE(),"Physical","Financial")</f>
        <v>Financial</v>
      </c>
      <c r="E7299" s="208" t="e">
        <f aca="false">IF(VLOOKUP(S7299,'DD-Lookup'!$J$6:$L$50,3,FALSE())="Monthly",(YEAR(AC7299)-YEAR(AB7299))*12+MONTH(AC7299)-MONTH(AB7299)+1,(AC7299-AB7299+1))</f>
        <v>#N/A</v>
      </c>
      <c r="F7299" s="239" t="e">
        <f aca="false">E7299*SUM(P7299:Q7299)</f>
        <v>#N/A</v>
      </c>
    </row>
    <row r="7300" customFormat="false" ht="12.75" hidden="false" customHeight="false" outlineLevel="0" collapsed="false">
      <c r="A7300" s="208" t="str">
        <f aca="false">B7300&amp;" "&amp;C7300&amp;" "&amp;D7300</f>
        <v> 0 Financial</v>
      </c>
      <c r="B7300" s="208" t="str">
        <f aca="false">IF((LEFT(N7300,2)="US"),"US","")</f>
        <v/>
      </c>
      <c r="C7300" s="208" t="n">
        <f aca="false">M7300</f>
        <v>0</v>
      </c>
      <c r="D7300" s="208" t="str">
        <f aca="false">IF(ISNUMBER(FIND("Phy",N7300))=TRUE(),"Physical","Financial")</f>
        <v>Financial</v>
      </c>
      <c r="E7300" s="208" t="e">
        <f aca="false">IF(VLOOKUP(S7300,'DD-Lookup'!$J$6:$L$50,3,FALSE())="Monthly",(YEAR(AC7300)-YEAR(AB7300))*12+MONTH(AC7300)-MONTH(AB7300)+1,(AC7300-AB7300+1))</f>
        <v>#N/A</v>
      </c>
      <c r="F7300" s="239" t="e">
        <f aca="false">E7300*SUM(P7300:Q7300)</f>
        <v>#N/A</v>
      </c>
    </row>
    <row r="7301" customFormat="false" ht="12.75" hidden="false" customHeight="false" outlineLevel="0" collapsed="false">
      <c r="A7301" s="208" t="str">
        <f aca="false">B7301&amp;" "&amp;C7301&amp;" "&amp;D7301</f>
        <v> 0 Financial</v>
      </c>
      <c r="B7301" s="208" t="str">
        <f aca="false">IF((LEFT(N7301,2)="US"),"US","")</f>
        <v/>
      </c>
      <c r="C7301" s="208" t="n">
        <f aca="false">M7301</f>
        <v>0</v>
      </c>
      <c r="D7301" s="208" t="str">
        <f aca="false">IF(ISNUMBER(FIND("Phy",N7301))=TRUE(),"Physical","Financial")</f>
        <v>Financial</v>
      </c>
      <c r="E7301" s="208" t="e">
        <f aca="false">IF(VLOOKUP(S7301,'DD-Lookup'!$J$6:$L$50,3,FALSE())="Monthly",(YEAR(AC7301)-YEAR(AB7301))*12+MONTH(AC7301)-MONTH(AB7301)+1,(AC7301-AB7301+1))</f>
        <v>#N/A</v>
      </c>
      <c r="F7301" s="239" t="e">
        <f aca="false">E7301*SUM(P7301:Q7301)</f>
        <v>#N/A</v>
      </c>
    </row>
    <row r="7302" customFormat="false" ht="12.75" hidden="false" customHeight="false" outlineLevel="0" collapsed="false">
      <c r="A7302" s="208" t="str">
        <f aca="false">B7302&amp;" "&amp;C7302&amp;" "&amp;D7302</f>
        <v> 0 Financial</v>
      </c>
      <c r="B7302" s="208" t="str">
        <f aca="false">IF((LEFT(N7302,2)="US"),"US","")</f>
        <v/>
      </c>
      <c r="C7302" s="208" t="n">
        <f aca="false">M7302</f>
        <v>0</v>
      </c>
      <c r="D7302" s="208" t="str">
        <f aca="false">IF(ISNUMBER(FIND("Phy",N7302))=TRUE(),"Physical","Financial")</f>
        <v>Financial</v>
      </c>
      <c r="E7302" s="208" t="e">
        <f aca="false">IF(VLOOKUP(S7302,'DD-Lookup'!$J$6:$L$50,3,FALSE())="Monthly",(YEAR(AC7302)-YEAR(AB7302))*12+MONTH(AC7302)-MONTH(AB7302)+1,(AC7302-AB7302+1))</f>
        <v>#N/A</v>
      </c>
      <c r="F7302" s="239" t="e">
        <f aca="false">E7302*SUM(P7302:Q7302)</f>
        <v>#N/A</v>
      </c>
    </row>
    <row r="7303" customFormat="false" ht="12.75" hidden="false" customHeight="false" outlineLevel="0" collapsed="false">
      <c r="A7303" s="208" t="str">
        <f aca="false">B7303&amp;" "&amp;C7303&amp;" "&amp;D7303</f>
        <v> 0 Financial</v>
      </c>
      <c r="B7303" s="208" t="str">
        <f aca="false">IF((LEFT(N7303,2)="US"),"US","")</f>
        <v/>
      </c>
      <c r="C7303" s="208" t="n">
        <f aca="false">M7303</f>
        <v>0</v>
      </c>
      <c r="D7303" s="208" t="str">
        <f aca="false">IF(ISNUMBER(FIND("Phy",N7303))=TRUE(),"Physical","Financial")</f>
        <v>Financial</v>
      </c>
      <c r="E7303" s="208" t="e">
        <f aca="false">IF(VLOOKUP(S7303,'DD-Lookup'!$J$6:$L$50,3,FALSE())="Monthly",(YEAR(AC7303)-YEAR(AB7303))*12+MONTH(AC7303)-MONTH(AB7303)+1,(AC7303-AB7303+1))</f>
        <v>#N/A</v>
      </c>
      <c r="F7303" s="239" t="e">
        <f aca="false">E7303*SUM(P7303:Q7303)</f>
        <v>#N/A</v>
      </c>
    </row>
    <row r="7304" customFormat="false" ht="12.75" hidden="false" customHeight="false" outlineLevel="0" collapsed="false">
      <c r="A7304" s="208" t="str">
        <f aca="false">B7304&amp;" "&amp;C7304&amp;" "&amp;D7304</f>
        <v> 0 Financial</v>
      </c>
      <c r="B7304" s="208" t="str">
        <f aca="false">IF((LEFT(N7304,2)="US"),"US","")</f>
        <v/>
      </c>
      <c r="C7304" s="208" t="n">
        <f aca="false">M7304</f>
        <v>0</v>
      </c>
      <c r="D7304" s="208" t="str">
        <f aca="false">IF(ISNUMBER(FIND("Phy",N7304))=TRUE(),"Physical","Financial")</f>
        <v>Financial</v>
      </c>
      <c r="E7304" s="208" t="e">
        <f aca="false">IF(VLOOKUP(S7304,'DD-Lookup'!$J$6:$L$50,3,FALSE())="Monthly",(YEAR(AC7304)-YEAR(AB7304))*12+MONTH(AC7304)-MONTH(AB7304)+1,(AC7304-AB7304+1))</f>
        <v>#N/A</v>
      </c>
      <c r="F7304" s="239" t="e">
        <f aca="false">E7304*SUM(P7304:Q7304)</f>
        <v>#N/A</v>
      </c>
    </row>
    <row r="7305" customFormat="false" ht="12.75" hidden="false" customHeight="false" outlineLevel="0" collapsed="false">
      <c r="A7305" s="208" t="str">
        <f aca="false">B7305&amp;" "&amp;C7305&amp;" "&amp;D7305</f>
        <v> 0 Financial</v>
      </c>
      <c r="B7305" s="208" t="str">
        <f aca="false">IF((LEFT(N7305,2)="US"),"US","")</f>
        <v/>
      </c>
      <c r="C7305" s="208" t="n">
        <f aca="false">M7305</f>
        <v>0</v>
      </c>
      <c r="D7305" s="208" t="str">
        <f aca="false">IF(ISNUMBER(FIND("Phy",N7305))=TRUE(),"Physical","Financial")</f>
        <v>Financial</v>
      </c>
      <c r="E7305" s="208" t="e">
        <f aca="false">IF(VLOOKUP(S7305,'DD-Lookup'!$J$6:$L$50,3,FALSE())="Monthly",(YEAR(AC7305)-YEAR(AB7305))*12+MONTH(AC7305)-MONTH(AB7305)+1,(AC7305-AB7305+1))</f>
        <v>#N/A</v>
      </c>
      <c r="F7305" s="239" t="e">
        <f aca="false">E7305*SUM(P7305:Q7305)</f>
        <v>#N/A</v>
      </c>
    </row>
    <row r="7306" customFormat="false" ht="12.75" hidden="false" customHeight="false" outlineLevel="0" collapsed="false">
      <c r="A7306" s="208" t="str">
        <f aca="false">B7306&amp;" "&amp;C7306&amp;" "&amp;D7306</f>
        <v> 0 Financial</v>
      </c>
      <c r="B7306" s="208" t="str">
        <f aca="false">IF((LEFT(N7306,2)="US"),"US","")</f>
        <v/>
      </c>
      <c r="C7306" s="208" t="n">
        <f aca="false">M7306</f>
        <v>0</v>
      </c>
      <c r="D7306" s="208" t="str">
        <f aca="false">IF(ISNUMBER(FIND("Phy",N7306))=TRUE(),"Physical","Financial")</f>
        <v>Financial</v>
      </c>
      <c r="E7306" s="208" t="e">
        <f aca="false">IF(VLOOKUP(S7306,'DD-Lookup'!$J$6:$L$50,3,FALSE())="Monthly",(YEAR(AC7306)-YEAR(AB7306))*12+MONTH(AC7306)-MONTH(AB7306)+1,(AC7306-AB7306+1))</f>
        <v>#N/A</v>
      </c>
      <c r="F7306" s="239" t="e">
        <f aca="false">E7306*SUM(P7306:Q7306)</f>
        <v>#N/A</v>
      </c>
    </row>
    <row r="7307" customFormat="false" ht="12.75" hidden="false" customHeight="false" outlineLevel="0" collapsed="false">
      <c r="A7307" s="208" t="str">
        <f aca="false">B7307&amp;" "&amp;C7307&amp;" "&amp;D7307</f>
        <v> 0 Financial</v>
      </c>
      <c r="B7307" s="208" t="str">
        <f aca="false">IF((LEFT(N7307,2)="US"),"US","")</f>
        <v/>
      </c>
      <c r="C7307" s="208" t="n">
        <f aca="false">M7307</f>
        <v>0</v>
      </c>
      <c r="D7307" s="208" t="str">
        <f aca="false">IF(ISNUMBER(FIND("Phy",N7307))=TRUE(),"Physical","Financial")</f>
        <v>Financial</v>
      </c>
      <c r="E7307" s="208" t="e">
        <f aca="false">IF(VLOOKUP(S7307,'DD-Lookup'!$J$6:$L$50,3,FALSE())="Monthly",(YEAR(AC7307)-YEAR(AB7307))*12+MONTH(AC7307)-MONTH(AB7307)+1,(AC7307-AB7307+1))</f>
        <v>#N/A</v>
      </c>
      <c r="F7307" s="239" t="e">
        <f aca="false">E7307*SUM(P7307:Q7307)</f>
        <v>#N/A</v>
      </c>
    </row>
    <row r="7308" customFormat="false" ht="12.75" hidden="false" customHeight="false" outlineLevel="0" collapsed="false">
      <c r="A7308" s="208" t="str">
        <f aca="false">B7308&amp;" "&amp;C7308&amp;" "&amp;D7308</f>
        <v> 0 Financial</v>
      </c>
      <c r="B7308" s="208" t="str">
        <f aca="false">IF((LEFT(N7308,2)="US"),"US","")</f>
        <v/>
      </c>
      <c r="C7308" s="208" t="n">
        <f aca="false">M7308</f>
        <v>0</v>
      </c>
      <c r="D7308" s="208" t="str">
        <f aca="false">IF(ISNUMBER(FIND("Phy",N7308))=TRUE(),"Physical","Financial")</f>
        <v>Financial</v>
      </c>
      <c r="E7308" s="208" t="e">
        <f aca="false">IF(VLOOKUP(S7308,'DD-Lookup'!$J$6:$L$50,3,FALSE())="Monthly",(YEAR(AC7308)-YEAR(AB7308))*12+MONTH(AC7308)-MONTH(AB7308)+1,(AC7308-AB7308+1))</f>
        <v>#N/A</v>
      </c>
      <c r="F7308" s="239" t="e">
        <f aca="false">E7308*SUM(P7308:Q7308)</f>
        <v>#N/A</v>
      </c>
    </row>
    <row r="7309" customFormat="false" ht="12.75" hidden="false" customHeight="false" outlineLevel="0" collapsed="false">
      <c r="A7309" s="208" t="str">
        <f aca="false">B7309&amp;" "&amp;C7309&amp;" "&amp;D7309</f>
        <v> 0 Financial</v>
      </c>
      <c r="B7309" s="208" t="str">
        <f aca="false">IF((LEFT(N7309,2)="US"),"US","")</f>
        <v/>
      </c>
      <c r="C7309" s="208" t="n">
        <f aca="false">M7309</f>
        <v>0</v>
      </c>
      <c r="D7309" s="208" t="str">
        <f aca="false">IF(ISNUMBER(FIND("Phy",N7309))=TRUE(),"Physical","Financial")</f>
        <v>Financial</v>
      </c>
      <c r="E7309" s="208" t="e">
        <f aca="false">IF(VLOOKUP(S7309,'DD-Lookup'!$J$6:$L$50,3,FALSE())="Monthly",(YEAR(AC7309)-YEAR(AB7309))*12+MONTH(AC7309)-MONTH(AB7309)+1,(AC7309-AB7309+1))</f>
        <v>#N/A</v>
      </c>
      <c r="F7309" s="239" t="e">
        <f aca="false">E7309*SUM(P7309:Q7309)</f>
        <v>#N/A</v>
      </c>
    </row>
    <row r="7310" customFormat="false" ht="12.75" hidden="false" customHeight="false" outlineLevel="0" collapsed="false">
      <c r="A7310" s="208" t="str">
        <f aca="false">B7310&amp;" "&amp;C7310&amp;" "&amp;D7310</f>
        <v> 0 Financial</v>
      </c>
      <c r="B7310" s="208" t="str">
        <f aca="false">IF((LEFT(N7310,2)="US"),"US","")</f>
        <v/>
      </c>
      <c r="C7310" s="208" t="n">
        <f aca="false">M7310</f>
        <v>0</v>
      </c>
      <c r="D7310" s="208" t="str">
        <f aca="false">IF(ISNUMBER(FIND("Phy",N7310))=TRUE(),"Physical","Financial")</f>
        <v>Financial</v>
      </c>
      <c r="E7310" s="208" t="e">
        <f aca="false">IF(VLOOKUP(S7310,'DD-Lookup'!$J$6:$L$50,3,FALSE())="Monthly",(YEAR(AC7310)-YEAR(AB7310))*12+MONTH(AC7310)-MONTH(AB7310)+1,(AC7310-AB7310+1))</f>
        <v>#N/A</v>
      </c>
      <c r="F7310" s="239" t="e">
        <f aca="false">E7310*SUM(P7310:Q7310)</f>
        <v>#N/A</v>
      </c>
    </row>
    <row r="7311" customFormat="false" ht="12.75" hidden="false" customHeight="false" outlineLevel="0" collapsed="false">
      <c r="A7311" s="208" t="str">
        <f aca="false">B7311&amp;" "&amp;C7311&amp;" "&amp;D7311</f>
        <v> 0 Financial</v>
      </c>
      <c r="B7311" s="208" t="str">
        <f aca="false">IF((LEFT(N7311,2)="US"),"US","")</f>
        <v/>
      </c>
      <c r="C7311" s="208" t="n">
        <f aca="false">M7311</f>
        <v>0</v>
      </c>
      <c r="D7311" s="208" t="str">
        <f aca="false">IF(ISNUMBER(FIND("Phy",N7311))=TRUE(),"Physical","Financial")</f>
        <v>Financial</v>
      </c>
      <c r="E7311" s="208" t="e">
        <f aca="false">IF(VLOOKUP(S7311,'DD-Lookup'!$J$6:$L$50,3,FALSE())="Monthly",(YEAR(AC7311)-YEAR(AB7311))*12+MONTH(AC7311)-MONTH(AB7311)+1,(AC7311-AB7311+1))</f>
        <v>#N/A</v>
      </c>
      <c r="F7311" s="239" t="e">
        <f aca="false">E7311*SUM(P7311:Q7311)</f>
        <v>#N/A</v>
      </c>
    </row>
    <row r="7312" customFormat="false" ht="12.75" hidden="false" customHeight="false" outlineLevel="0" collapsed="false">
      <c r="A7312" s="208" t="str">
        <f aca="false">B7312&amp;" "&amp;C7312&amp;" "&amp;D7312</f>
        <v> 0 Financial</v>
      </c>
      <c r="B7312" s="208" t="str">
        <f aca="false">IF((LEFT(N7312,2)="US"),"US","")</f>
        <v/>
      </c>
      <c r="C7312" s="208" t="n">
        <f aca="false">M7312</f>
        <v>0</v>
      </c>
      <c r="D7312" s="208" t="str">
        <f aca="false">IF(ISNUMBER(FIND("Phy",N7312))=TRUE(),"Physical","Financial")</f>
        <v>Financial</v>
      </c>
      <c r="E7312" s="208" t="e">
        <f aca="false">IF(VLOOKUP(S7312,'DD-Lookup'!$J$6:$L$50,3,FALSE())="Monthly",(YEAR(AC7312)-YEAR(AB7312))*12+MONTH(AC7312)-MONTH(AB7312)+1,(AC7312-AB7312+1))</f>
        <v>#N/A</v>
      </c>
      <c r="F7312" s="239" t="e">
        <f aca="false">E7312*SUM(P7312:Q7312)</f>
        <v>#N/A</v>
      </c>
    </row>
    <row r="7313" customFormat="false" ht="12.75" hidden="false" customHeight="false" outlineLevel="0" collapsed="false">
      <c r="A7313" s="208" t="str">
        <f aca="false">B7313&amp;" "&amp;C7313&amp;" "&amp;D7313</f>
        <v> 0 Financial</v>
      </c>
      <c r="B7313" s="208" t="str">
        <f aca="false">IF((LEFT(N7313,2)="US"),"US","")</f>
        <v/>
      </c>
      <c r="C7313" s="208" t="n">
        <f aca="false">M7313</f>
        <v>0</v>
      </c>
      <c r="D7313" s="208" t="str">
        <f aca="false">IF(ISNUMBER(FIND("Phy",N7313))=TRUE(),"Physical","Financial")</f>
        <v>Financial</v>
      </c>
      <c r="E7313" s="208" t="e">
        <f aca="false">IF(VLOOKUP(S7313,'DD-Lookup'!$J$6:$L$50,3,FALSE())="Monthly",(YEAR(AC7313)-YEAR(AB7313))*12+MONTH(AC7313)-MONTH(AB7313)+1,(AC7313-AB7313+1))</f>
        <v>#N/A</v>
      </c>
      <c r="F7313" s="239" t="e">
        <f aca="false">E7313*SUM(P7313:Q7313)</f>
        <v>#N/A</v>
      </c>
    </row>
    <row r="7314" customFormat="false" ht="12.75" hidden="false" customHeight="false" outlineLevel="0" collapsed="false">
      <c r="A7314" s="208" t="str">
        <f aca="false">B7314&amp;" "&amp;C7314&amp;" "&amp;D7314</f>
        <v> 0 Financial</v>
      </c>
      <c r="B7314" s="208" t="str">
        <f aca="false">IF((LEFT(N7314,2)="US"),"US","")</f>
        <v/>
      </c>
      <c r="C7314" s="208" t="n">
        <f aca="false">M7314</f>
        <v>0</v>
      </c>
      <c r="D7314" s="208" t="str">
        <f aca="false">IF(ISNUMBER(FIND("Phy",N7314))=TRUE(),"Physical","Financial")</f>
        <v>Financial</v>
      </c>
      <c r="E7314" s="208" t="e">
        <f aca="false">IF(VLOOKUP(S7314,'DD-Lookup'!$J$6:$L$50,3,FALSE())="Monthly",(YEAR(AC7314)-YEAR(AB7314))*12+MONTH(AC7314)-MONTH(AB7314)+1,(AC7314-AB7314+1))</f>
        <v>#N/A</v>
      </c>
      <c r="F7314" s="239" t="e">
        <f aca="false">E7314*SUM(P7314:Q7314)</f>
        <v>#N/A</v>
      </c>
    </row>
    <row r="7315" customFormat="false" ht="12.75" hidden="false" customHeight="false" outlineLevel="0" collapsed="false">
      <c r="A7315" s="208" t="str">
        <f aca="false">B7315&amp;" "&amp;C7315&amp;" "&amp;D7315</f>
        <v> 0 Financial</v>
      </c>
      <c r="B7315" s="208" t="str">
        <f aca="false">IF((LEFT(N7315,2)="US"),"US","")</f>
        <v/>
      </c>
      <c r="C7315" s="208" t="n">
        <f aca="false">M7315</f>
        <v>0</v>
      </c>
      <c r="D7315" s="208" t="str">
        <f aca="false">IF(ISNUMBER(FIND("Phy",N7315))=TRUE(),"Physical","Financial")</f>
        <v>Financial</v>
      </c>
      <c r="E7315" s="208" t="e">
        <f aca="false">IF(VLOOKUP(S7315,'DD-Lookup'!$J$6:$L$50,3,FALSE())="Monthly",(YEAR(AC7315)-YEAR(AB7315))*12+MONTH(AC7315)-MONTH(AB7315)+1,(AC7315-AB7315+1))</f>
        <v>#N/A</v>
      </c>
      <c r="F7315" s="239" t="e">
        <f aca="false">E7315*SUM(P7315:Q7315)</f>
        <v>#N/A</v>
      </c>
    </row>
    <row r="7316" customFormat="false" ht="12.75" hidden="false" customHeight="false" outlineLevel="0" collapsed="false">
      <c r="A7316" s="208" t="str">
        <f aca="false">B7316&amp;" "&amp;C7316&amp;" "&amp;D7316</f>
        <v> 0 Financial</v>
      </c>
      <c r="B7316" s="208" t="str">
        <f aca="false">IF((LEFT(N7316,2)="US"),"US","")</f>
        <v/>
      </c>
      <c r="C7316" s="208" t="n">
        <f aca="false">M7316</f>
        <v>0</v>
      </c>
      <c r="D7316" s="208" t="str">
        <f aca="false">IF(ISNUMBER(FIND("Phy",N7316))=TRUE(),"Physical","Financial")</f>
        <v>Financial</v>
      </c>
      <c r="E7316" s="208" t="e">
        <f aca="false">IF(VLOOKUP(S7316,'DD-Lookup'!$J$6:$L$50,3,FALSE())="Monthly",(YEAR(AC7316)-YEAR(AB7316))*12+MONTH(AC7316)-MONTH(AB7316)+1,(AC7316-AB7316+1))</f>
        <v>#N/A</v>
      </c>
      <c r="F7316" s="239" t="e">
        <f aca="false">E7316*SUM(P7316:Q7316)</f>
        <v>#N/A</v>
      </c>
    </row>
    <row r="7317" customFormat="false" ht="12.75" hidden="false" customHeight="false" outlineLevel="0" collapsed="false">
      <c r="A7317" s="208" t="str">
        <f aca="false">B7317&amp;" "&amp;C7317&amp;" "&amp;D7317</f>
        <v> 0 Financial</v>
      </c>
      <c r="B7317" s="208" t="str">
        <f aca="false">IF((LEFT(N7317,2)="US"),"US","")</f>
        <v/>
      </c>
      <c r="C7317" s="208" t="n">
        <f aca="false">M7317</f>
        <v>0</v>
      </c>
      <c r="D7317" s="208" t="str">
        <f aca="false">IF(ISNUMBER(FIND("Phy",N7317))=TRUE(),"Physical","Financial")</f>
        <v>Financial</v>
      </c>
      <c r="E7317" s="208" t="e">
        <f aca="false">IF(VLOOKUP(S7317,'DD-Lookup'!$J$6:$L$50,3,FALSE())="Monthly",(YEAR(AC7317)-YEAR(AB7317))*12+MONTH(AC7317)-MONTH(AB7317)+1,(AC7317-AB7317+1))</f>
        <v>#N/A</v>
      </c>
      <c r="F7317" s="239" t="e">
        <f aca="false">E7317*SUM(P7317:Q7317)</f>
        <v>#N/A</v>
      </c>
    </row>
    <row r="7318" customFormat="false" ht="12.75" hidden="false" customHeight="false" outlineLevel="0" collapsed="false">
      <c r="A7318" s="208" t="str">
        <f aca="false">B7318&amp;" "&amp;C7318&amp;" "&amp;D7318</f>
        <v> 0 Financial</v>
      </c>
      <c r="B7318" s="208" t="str">
        <f aca="false">IF((LEFT(N7318,2)="US"),"US","")</f>
        <v/>
      </c>
      <c r="C7318" s="208" t="n">
        <f aca="false">M7318</f>
        <v>0</v>
      </c>
      <c r="D7318" s="208" t="str">
        <f aca="false">IF(ISNUMBER(FIND("Phy",N7318))=TRUE(),"Physical","Financial")</f>
        <v>Financial</v>
      </c>
      <c r="E7318" s="208" t="e">
        <f aca="false">IF(VLOOKUP(S7318,'DD-Lookup'!$J$6:$L$50,3,FALSE())="Monthly",(YEAR(AC7318)-YEAR(AB7318))*12+MONTH(AC7318)-MONTH(AB7318)+1,(AC7318-AB7318+1))</f>
        <v>#N/A</v>
      </c>
      <c r="F7318" s="239" t="e">
        <f aca="false">E7318*SUM(P7318:Q7318)</f>
        <v>#N/A</v>
      </c>
    </row>
    <row r="7319" customFormat="false" ht="12.75" hidden="false" customHeight="false" outlineLevel="0" collapsed="false">
      <c r="A7319" s="208" t="str">
        <f aca="false">B7319&amp;" "&amp;C7319&amp;" "&amp;D7319</f>
        <v> 0 Financial</v>
      </c>
      <c r="B7319" s="208" t="str">
        <f aca="false">IF((LEFT(N7319,2)="US"),"US","")</f>
        <v/>
      </c>
      <c r="C7319" s="208" t="n">
        <f aca="false">M7319</f>
        <v>0</v>
      </c>
      <c r="D7319" s="208" t="str">
        <f aca="false">IF(ISNUMBER(FIND("Phy",N7319))=TRUE(),"Physical","Financial")</f>
        <v>Financial</v>
      </c>
      <c r="E7319" s="208" t="e">
        <f aca="false">IF(VLOOKUP(S7319,'DD-Lookup'!$J$6:$L$50,3,FALSE())="Monthly",(YEAR(AC7319)-YEAR(AB7319))*12+MONTH(AC7319)-MONTH(AB7319)+1,(AC7319-AB7319+1))</f>
        <v>#N/A</v>
      </c>
      <c r="F7319" s="239" t="e">
        <f aca="false">E7319*SUM(P7319:Q7319)</f>
        <v>#N/A</v>
      </c>
    </row>
    <row r="7320" customFormat="false" ht="12.75" hidden="false" customHeight="false" outlineLevel="0" collapsed="false">
      <c r="A7320" s="208" t="str">
        <f aca="false">B7320&amp;" "&amp;C7320&amp;" "&amp;D7320</f>
        <v> 0 Financial</v>
      </c>
      <c r="B7320" s="208" t="str">
        <f aca="false">IF((LEFT(N7320,2)="US"),"US","")</f>
        <v/>
      </c>
      <c r="C7320" s="208" t="n">
        <f aca="false">M7320</f>
        <v>0</v>
      </c>
      <c r="D7320" s="208" t="str">
        <f aca="false">IF(ISNUMBER(FIND("Phy",N7320))=TRUE(),"Physical","Financial")</f>
        <v>Financial</v>
      </c>
      <c r="E7320" s="208" t="e">
        <f aca="false">IF(VLOOKUP(S7320,'DD-Lookup'!$J$6:$L$50,3,FALSE())="Monthly",(YEAR(AC7320)-YEAR(AB7320))*12+MONTH(AC7320)-MONTH(AB7320)+1,(AC7320-AB7320+1))</f>
        <v>#N/A</v>
      </c>
      <c r="F7320" s="239" t="e">
        <f aca="false">E7320*SUM(P7320:Q7320)</f>
        <v>#N/A</v>
      </c>
    </row>
    <row r="7321" customFormat="false" ht="12.75" hidden="false" customHeight="false" outlineLevel="0" collapsed="false">
      <c r="A7321" s="208" t="str">
        <f aca="false">B7321&amp;" "&amp;C7321&amp;" "&amp;D7321</f>
        <v> 0 Financial</v>
      </c>
      <c r="B7321" s="208" t="str">
        <f aca="false">IF((LEFT(N7321,2)="US"),"US","")</f>
        <v/>
      </c>
      <c r="C7321" s="208" t="n">
        <f aca="false">M7321</f>
        <v>0</v>
      </c>
      <c r="D7321" s="208" t="str">
        <f aca="false">IF(ISNUMBER(FIND("Phy",N7321))=TRUE(),"Physical","Financial")</f>
        <v>Financial</v>
      </c>
      <c r="E7321" s="208" t="e">
        <f aca="false">IF(VLOOKUP(S7321,'DD-Lookup'!$J$6:$L$50,3,FALSE())="Monthly",(YEAR(AC7321)-YEAR(AB7321))*12+MONTH(AC7321)-MONTH(AB7321)+1,(AC7321-AB7321+1))</f>
        <v>#N/A</v>
      </c>
      <c r="F7321" s="239" t="e">
        <f aca="false">E7321*SUM(P7321:Q7321)</f>
        <v>#N/A</v>
      </c>
    </row>
    <row r="7322" customFormat="false" ht="12.75" hidden="false" customHeight="false" outlineLevel="0" collapsed="false">
      <c r="A7322" s="208" t="str">
        <f aca="false">B7322&amp;" "&amp;C7322&amp;" "&amp;D7322</f>
        <v> 0 Financial</v>
      </c>
      <c r="B7322" s="208" t="str">
        <f aca="false">IF((LEFT(N7322,2)="US"),"US","")</f>
        <v/>
      </c>
      <c r="C7322" s="208" t="n">
        <f aca="false">M7322</f>
        <v>0</v>
      </c>
      <c r="D7322" s="208" t="str">
        <f aca="false">IF(ISNUMBER(FIND("Phy",N7322))=TRUE(),"Physical","Financial")</f>
        <v>Financial</v>
      </c>
      <c r="E7322" s="208" t="e">
        <f aca="false">IF(VLOOKUP(S7322,'DD-Lookup'!$J$6:$L$50,3,FALSE())="Monthly",(YEAR(AC7322)-YEAR(AB7322))*12+MONTH(AC7322)-MONTH(AB7322)+1,(AC7322-AB7322+1))</f>
        <v>#N/A</v>
      </c>
      <c r="F7322" s="239" t="e">
        <f aca="false">E7322*SUM(P7322:Q7322)</f>
        <v>#N/A</v>
      </c>
    </row>
    <row r="7323" customFormat="false" ht="12.75" hidden="false" customHeight="false" outlineLevel="0" collapsed="false">
      <c r="A7323" s="208" t="str">
        <f aca="false">B7323&amp;" "&amp;C7323&amp;" "&amp;D7323</f>
        <v> 0 Financial</v>
      </c>
      <c r="B7323" s="208" t="str">
        <f aca="false">IF((LEFT(N7323,2)="US"),"US","")</f>
        <v/>
      </c>
      <c r="C7323" s="208" t="n">
        <f aca="false">M7323</f>
        <v>0</v>
      </c>
      <c r="D7323" s="208" t="str">
        <f aca="false">IF(ISNUMBER(FIND("Phy",N7323))=TRUE(),"Physical","Financial")</f>
        <v>Financial</v>
      </c>
      <c r="E7323" s="208" t="e">
        <f aca="false">IF(VLOOKUP(S7323,'DD-Lookup'!$J$6:$L$50,3,FALSE())="Monthly",(YEAR(AC7323)-YEAR(AB7323))*12+MONTH(AC7323)-MONTH(AB7323)+1,(AC7323-AB7323+1))</f>
        <v>#N/A</v>
      </c>
      <c r="F7323" s="239" t="e">
        <f aca="false">E7323*SUM(P7323:Q7323)</f>
        <v>#N/A</v>
      </c>
    </row>
    <row r="7324" customFormat="false" ht="12.75" hidden="false" customHeight="false" outlineLevel="0" collapsed="false">
      <c r="A7324" s="208" t="str">
        <f aca="false">B7324&amp;" "&amp;C7324&amp;" "&amp;D7324</f>
        <v> 0 Financial</v>
      </c>
      <c r="B7324" s="208" t="str">
        <f aca="false">IF((LEFT(N7324,2)="US"),"US","")</f>
        <v/>
      </c>
      <c r="C7324" s="208" t="n">
        <f aca="false">M7324</f>
        <v>0</v>
      </c>
      <c r="D7324" s="208" t="str">
        <f aca="false">IF(ISNUMBER(FIND("Phy",N7324))=TRUE(),"Physical","Financial")</f>
        <v>Financial</v>
      </c>
      <c r="E7324" s="208" t="e">
        <f aca="false">IF(VLOOKUP(S7324,'DD-Lookup'!$J$6:$L$50,3,FALSE())="Monthly",(YEAR(AC7324)-YEAR(AB7324))*12+MONTH(AC7324)-MONTH(AB7324)+1,(AC7324-AB7324+1))</f>
        <v>#N/A</v>
      </c>
      <c r="F7324" s="239" t="e">
        <f aca="false">E7324*SUM(P7324:Q7324)</f>
        <v>#N/A</v>
      </c>
    </row>
    <row r="7325" customFormat="false" ht="12.75" hidden="false" customHeight="false" outlineLevel="0" collapsed="false">
      <c r="A7325" s="208" t="str">
        <f aca="false">B7325&amp;" "&amp;C7325&amp;" "&amp;D7325</f>
        <v> 0 Financial</v>
      </c>
      <c r="B7325" s="208" t="str">
        <f aca="false">IF((LEFT(N7325,2)="US"),"US","")</f>
        <v/>
      </c>
      <c r="C7325" s="208" t="n">
        <f aca="false">M7325</f>
        <v>0</v>
      </c>
      <c r="D7325" s="208" t="str">
        <f aca="false">IF(ISNUMBER(FIND("Phy",N7325))=TRUE(),"Physical","Financial")</f>
        <v>Financial</v>
      </c>
      <c r="E7325" s="208" t="e">
        <f aca="false">IF(VLOOKUP(S7325,'DD-Lookup'!$J$6:$L$50,3,FALSE())="Monthly",(YEAR(AC7325)-YEAR(AB7325))*12+MONTH(AC7325)-MONTH(AB7325)+1,(AC7325-AB7325+1))</f>
        <v>#N/A</v>
      </c>
      <c r="F7325" s="239" t="e">
        <f aca="false">E7325*SUM(P7325:Q7325)</f>
        <v>#N/A</v>
      </c>
    </row>
    <row r="7326" customFormat="false" ht="12.75" hidden="false" customHeight="false" outlineLevel="0" collapsed="false">
      <c r="A7326" s="208" t="str">
        <f aca="false">B7326&amp;" "&amp;C7326&amp;" "&amp;D7326</f>
        <v> 0 Financial</v>
      </c>
      <c r="B7326" s="208" t="str">
        <f aca="false">IF((LEFT(N7326,2)="US"),"US","")</f>
        <v/>
      </c>
      <c r="C7326" s="208" t="n">
        <f aca="false">M7326</f>
        <v>0</v>
      </c>
      <c r="D7326" s="208" t="str">
        <f aca="false">IF(ISNUMBER(FIND("Phy",N7326))=TRUE(),"Physical","Financial")</f>
        <v>Financial</v>
      </c>
      <c r="E7326" s="208" t="e">
        <f aca="false">IF(VLOOKUP(S7326,'DD-Lookup'!$J$6:$L$50,3,FALSE())="Monthly",(YEAR(AC7326)-YEAR(AB7326))*12+MONTH(AC7326)-MONTH(AB7326)+1,(AC7326-AB7326+1))</f>
        <v>#N/A</v>
      </c>
      <c r="F7326" s="239" t="e">
        <f aca="false">E7326*SUM(P7326:Q7326)</f>
        <v>#N/A</v>
      </c>
    </row>
    <row r="7327" customFormat="false" ht="12.75" hidden="false" customHeight="false" outlineLevel="0" collapsed="false">
      <c r="A7327" s="208" t="str">
        <f aca="false">B7327&amp;" "&amp;C7327&amp;" "&amp;D7327</f>
        <v> 0 Financial</v>
      </c>
      <c r="B7327" s="208" t="str">
        <f aca="false">IF((LEFT(N7327,2)="US"),"US","")</f>
        <v/>
      </c>
      <c r="C7327" s="208" t="n">
        <f aca="false">M7327</f>
        <v>0</v>
      </c>
      <c r="D7327" s="208" t="str">
        <f aca="false">IF(ISNUMBER(FIND("Phy",N7327))=TRUE(),"Physical","Financial")</f>
        <v>Financial</v>
      </c>
      <c r="E7327" s="208" t="e">
        <f aca="false">IF(VLOOKUP(S7327,'DD-Lookup'!$J$6:$L$50,3,FALSE())="Monthly",(YEAR(AC7327)-YEAR(AB7327))*12+MONTH(AC7327)-MONTH(AB7327)+1,(AC7327-AB7327+1))</f>
        <v>#N/A</v>
      </c>
      <c r="F7327" s="239" t="e">
        <f aca="false">E7327*SUM(P7327:Q7327)</f>
        <v>#N/A</v>
      </c>
    </row>
    <row r="7328" customFormat="false" ht="12.75" hidden="false" customHeight="false" outlineLevel="0" collapsed="false">
      <c r="A7328" s="208" t="str">
        <f aca="false">B7328&amp;" "&amp;C7328&amp;" "&amp;D7328</f>
        <v> 0 Financial</v>
      </c>
      <c r="B7328" s="208" t="str">
        <f aca="false">IF((LEFT(N7328,2)="US"),"US","")</f>
        <v/>
      </c>
      <c r="C7328" s="208" t="n">
        <f aca="false">M7328</f>
        <v>0</v>
      </c>
      <c r="D7328" s="208" t="str">
        <f aca="false">IF(ISNUMBER(FIND("Phy",N7328))=TRUE(),"Physical","Financial")</f>
        <v>Financial</v>
      </c>
      <c r="E7328" s="208" t="e">
        <f aca="false">IF(VLOOKUP(S7328,'DD-Lookup'!$J$6:$L$50,3,FALSE())="Monthly",(YEAR(AC7328)-YEAR(AB7328))*12+MONTH(AC7328)-MONTH(AB7328)+1,(AC7328-AB7328+1))</f>
        <v>#N/A</v>
      </c>
      <c r="F7328" s="239" t="e">
        <f aca="false">E7328*SUM(P7328:Q7328)</f>
        <v>#N/A</v>
      </c>
    </row>
    <row r="7329" customFormat="false" ht="12.75" hidden="false" customHeight="false" outlineLevel="0" collapsed="false">
      <c r="A7329" s="208" t="str">
        <f aca="false">B7329&amp;" "&amp;C7329&amp;" "&amp;D7329</f>
        <v> 0 Financial</v>
      </c>
      <c r="B7329" s="208" t="str">
        <f aca="false">IF((LEFT(N7329,2)="US"),"US","")</f>
        <v/>
      </c>
      <c r="C7329" s="208" t="n">
        <f aca="false">M7329</f>
        <v>0</v>
      </c>
      <c r="D7329" s="208" t="str">
        <f aca="false">IF(ISNUMBER(FIND("Phy",N7329))=TRUE(),"Physical","Financial")</f>
        <v>Financial</v>
      </c>
      <c r="E7329" s="208" t="e">
        <f aca="false">IF(VLOOKUP(S7329,'DD-Lookup'!$J$6:$L$50,3,FALSE())="Monthly",(YEAR(AC7329)-YEAR(AB7329))*12+MONTH(AC7329)-MONTH(AB7329)+1,(AC7329-AB7329+1))</f>
        <v>#N/A</v>
      </c>
      <c r="F7329" s="239" t="e">
        <f aca="false">E7329*SUM(P7329:Q7329)</f>
        <v>#N/A</v>
      </c>
    </row>
    <row r="7330" customFormat="false" ht="12.75" hidden="false" customHeight="false" outlineLevel="0" collapsed="false">
      <c r="A7330" s="208" t="str">
        <f aca="false">B7330&amp;" "&amp;C7330&amp;" "&amp;D7330</f>
        <v> 0 Financial</v>
      </c>
      <c r="B7330" s="208" t="str">
        <f aca="false">IF((LEFT(N7330,2)="US"),"US","")</f>
        <v/>
      </c>
      <c r="C7330" s="208" t="n">
        <f aca="false">M7330</f>
        <v>0</v>
      </c>
      <c r="D7330" s="208" t="str">
        <f aca="false">IF(ISNUMBER(FIND("Phy",N7330))=TRUE(),"Physical","Financial")</f>
        <v>Financial</v>
      </c>
      <c r="E7330" s="208" t="e">
        <f aca="false">IF(VLOOKUP(S7330,'DD-Lookup'!$J$6:$L$50,3,FALSE())="Monthly",(YEAR(AC7330)-YEAR(AB7330))*12+MONTH(AC7330)-MONTH(AB7330)+1,(AC7330-AB7330+1))</f>
        <v>#N/A</v>
      </c>
      <c r="F7330" s="239" t="e">
        <f aca="false">E7330*SUM(P7330:Q7330)</f>
        <v>#N/A</v>
      </c>
    </row>
    <row r="7331" customFormat="false" ht="12.75" hidden="false" customHeight="false" outlineLevel="0" collapsed="false">
      <c r="A7331" s="208" t="str">
        <f aca="false">B7331&amp;" "&amp;C7331&amp;" "&amp;D7331</f>
        <v> 0 Financial</v>
      </c>
      <c r="B7331" s="208" t="str">
        <f aca="false">IF((LEFT(N7331,2)="US"),"US","")</f>
        <v/>
      </c>
      <c r="C7331" s="208" t="n">
        <f aca="false">M7331</f>
        <v>0</v>
      </c>
      <c r="D7331" s="208" t="str">
        <f aca="false">IF(ISNUMBER(FIND("Phy",N7331))=TRUE(),"Physical","Financial")</f>
        <v>Financial</v>
      </c>
      <c r="E7331" s="208" t="e">
        <f aca="false">IF(VLOOKUP(S7331,'DD-Lookup'!$J$6:$L$50,3,FALSE())="Monthly",(YEAR(AC7331)-YEAR(AB7331))*12+MONTH(AC7331)-MONTH(AB7331)+1,(AC7331-AB7331+1))</f>
        <v>#N/A</v>
      </c>
      <c r="F7331" s="239" t="e">
        <f aca="false">E7331*SUM(P7331:Q7331)</f>
        <v>#N/A</v>
      </c>
    </row>
    <row r="7332" customFormat="false" ht="12.75" hidden="false" customHeight="false" outlineLevel="0" collapsed="false">
      <c r="A7332" s="208" t="str">
        <f aca="false">B7332&amp;" "&amp;C7332&amp;" "&amp;D7332</f>
        <v> 0 Financial</v>
      </c>
      <c r="B7332" s="208" t="str">
        <f aca="false">IF((LEFT(N7332,2)="US"),"US","")</f>
        <v/>
      </c>
      <c r="C7332" s="208" t="n">
        <f aca="false">M7332</f>
        <v>0</v>
      </c>
      <c r="D7332" s="208" t="str">
        <f aca="false">IF(ISNUMBER(FIND("Phy",N7332))=TRUE(),"Physical","Financial")</f>
        <v>Financial</v>
      </c>
      <c r="E7332" s="208" t="e">
        <f aca="false">IF(VLOOKUP(S7332,'DD-Lookup'!$J$6:$L$50,3,FALSE())="Monthly",(YEAR(AC7332)-YEAR(AB7332))*12+MONTH(AC7332)-MONTH(AB7332)+1,(AC7332-AB7332+1))</f>
        <v>#N/A</v>
      </c>
      <c r="F7332" s="239" t="e">
        <f aca="false">E7332*SUM(P7332:Q7332)</f>
        <v>#N/A</v>
      </c>
    </row>
    <row r="7333" customFormat="false" ht="12.75" hidden="false" customHeight="false" outlineLevel="0" collapsed="false">
      <c r="A7333" s="208" t="str">
        <f aca="false">B7333&amp;" "&amp;C7333&amp;" "&amp;D7333</f>
        <v> 0 Financial</v>
      </c>
      <c r="B7333" s="208" t="str">
        <f aca="false">IF((LEFT(N7333,2)="US"),"US","")</f>
        <v/>
      </c>
      <c r="C7333" s="208" t="n">
        <f aca="false">M7333</f>
        <v>0</v>
      </c>
      <c r="D7333" s="208" t="str">
        <f aca="false">IF(ISNUMBER(FIND("Phy",N7333))=TRUE(),"Physical","Financial")</f>
        <v>Financial</v>
      </c>
      <c r="E7333" s="208" t="e">
        <f aca="false">IF(VLOOKUP(S7333,'DD-Lookup'!$J$6:$L$50,3,FALSE())="Monthly",(YEAR(AC7333)-YEAR(AB7333))*12+MONTH(AC7333)-MONTH(AB7333)+1,(AC7333-AB7333+1))</f>
        <v>#N/A</v>
      </c>
      <c r="F7333" s="239" t="e">
        <f aca="false">E7333*SUM(P7333:Q7333)</f>
        <v>#N/A</v>
      </c>
    </row>
    <row r="7334" customFormat="false" ht="12.75" hidden="false" customHeight="false" outlineLevel="0" collapsed="false">
      <c r="A7334" s="208" t="str">
        <f aca="false">B7334&amp;" "&amp;C7334&amp;" "&amp;D7334</f>
        <v> 0 Financial</v>
      </c>
      <c r="B7334" s="208" t="str">
        <f aca="false">IF((LEFT(N7334,2)="US"),"US","")</f>
        <v/>
      </c>
      <c r="C7334" s="208" t="n">
        <f aca="false">M7334</f>
        <v>0</v>
      </c>
      <c r="D7334" s="208" t="str">
        <f aca="false">IF(ISNUMBER(FIND("Phy",N7334))=TRUE(),"Physical","Financial")</f>
        <v>Financial</v>
      </c>
      <c r="E7334" s="208" t="e">
        <f aca="false">IF(VLOOKUP(S7334,'DD-Lookup'!$J$6:$L$50,3,FALSE())="Monthly",(YEAR(AC7334)-YEAR(AB7334))*12+MONTH(AC7334)-MONTH(AB7334)+1,(AC7334-AB7334+1))</f>
        <v>#N/A</v>
      </c>
      <c r="F7334" s="239" t="e">
        <f aca="false">E7334*SUM(P7334:Q7334)</f>
        <v>#N/A</v>
      </c>
    </row>
    <row r="7335" customFormat="false" ht="12.75" hidden="false" customHeight="false" outlineLevel="0" collapsed="false">
      <c r="A7335" s="208" t="str">
        <f aca="false">B7335&amp;" "&amp;C7335&amp;" "&amp;D7335</f>
        <v> 0 Financial</v>
      </c>
      <c r="B7335" s="208" t="str">
        <f aca="false">IF((LEFT(N7335,2)="US"),"US","")</f>
        <v/>
      </c>
      <c r="C7335" s="208" t="n">
        <f aca="false">M7335</f>
        <v>0</v>
      </c>
      <c r="D7335" s="208" t="str">
        <f aca="false">IF(ISNUMBER(FIND("Phy",N7335))=TRUE(),"Physical","Financial")</f>
        <v>Financial</v>
      </c>
      <c r="E7335" s="208" t="e">
        <f aca="false">IF(VLOOKUP(S7335,'DD-Lookup'!$J$6:$L$50,3,FALSE())="Monthly",(YEAR(AC7335)-YEAR(AB7335))*12+MONTH(AC7335)-MONTH(AB7335)+1,(AC7335-AB7335+1))</f>
        <v>#N/A</v>
      </c>
      <c r="F7335" s="239" t="e">
        <f aca="false">E7335*SUM(P7335:Q7335)</f>
        <v>#N/A</v>
      </c>
    </row>
    <row r="7336" customFormat="false" ht="12.75" hidden="false" customHeight="false" outlineLevel="0" collapsed="false">
      <c r="A7336" s="208" t="str">
        <f aca="false">B7336&amp;" "&amp;C7336&amp;" "&amp;D7336</f>
        <v> 0 Financial</v>
      </c>
      <c r="B7336" s="208" t="str">
        <f aca="false">IF((LEFT(N7336,2)="US"),"US","")</f>
        <v/>
      </c>
      <c r="C7336" s="208" t="n">
        <f aca="false">M7336</f>
        <v>0</v>
      </c>
      <c r="D7336" s="208" t="str">
        <f aca="false">IF(ISNUMBER(FIND("Phy",N7336))=TRUE(),"Physical","Financial")</f>
        <v>Financial</v>
      </c>
      <c r="E7336" s="208" t="e">
        <f aca="false">IF(VLOOKUP(S7336,'DD-Lookup'!$J$6:$L$50,3,FALSE())="Monthly",(YEAR(AC7336)-YEAR(AB7336))*12+MONTH(AC7336)-MONTH(AB7336)+1,(AC7336-AB7336+1))</f>
        <v>#N/A</v>
      </c>
      <c r="F7336" s="239" t="e">
        <f aca="false">E7336*SUM(P7336:Q7336)</f>
        <v>#N/A</v>
      </c>
    </row>
    <row r="7337" customFormat="false" ht="12.75" hidden="false" customHeight="false" outlineLevel="0" collapsed="false">
      <c r="A7337" s="208" t="str">
        <f aca="false">B7337&amp;" "&amp;C7337&amp;" "&amp;D7337</f>
        <v> 0 Financial</v>
      </c>
      <c r="B7337" s="208" t="str">
        <f aca="false">IF((LEFT(N7337,2)="US"),"US","")</f>
        <v/>
      </c>
      <c r="C7337" s="208" t="n">
        <f aca="false">M7337</f>
        <v>0</v>
      </c>
      <c r="D7337" s="208" t="str">
        <f aca="false">IF(ISNUMBER(FIND("Phy",N7337))=TRUE(),"Physical","Financial")</f>
        <v>Financial</v>
      </c>
      <c r="E7337" s="208" t="e">
        <f aca="false">IF(VLOOKUP(S7337,'DD-Lookup'!$J$6:$L$50,3,FALSE())="Monthly",(YEAR(AC7337)-YEAR(AB7337))*12+MONTH(AC7337)-MONTH(AB7337)+1,(AC7337-AB7337+1))</f>
        <v>#N/A</v>
      </c>
      <c r="F7337" s="239" t="e">
        <f aca="false">E7337*SUM(P7337:Q7337)</f>
        <v>#N/A</v>
      </c>
    </row>
    <row r="7338" customFormat="false" ht="12.75" hidden="false" customHeight="false" outlineLevel="0" collapsed="false">
      <c r="A7338" s="208" t="str">
        <f aca="false">B7338&amp;" "&amp;C7338&amp;" "&amp;D7338</f>
        <v> 0 Financial</v>
      </c>
      <c r="B7338" s="208" t="str">
        <f aca="false">IF((LEFT(N7338,2)="US"),"US","")</f>
        <v/>
      </c>
      <c r="C7338" s="208" t="n">
        <f aca="false">M7338</f>
        <v>0</v>
      </c>
      <c r="D7338" s="208" t="str">
        <f aca="false">IF(ISNUMBER(FIND("Phy",N7338))=TRUE(),"Physical","Financial")</f>
        <v>Financial</v>
      </c>
      <c r="E7338" s="208" t="e">
        <f aca="false">IF(VLOOKUP(S7338,'DD-Lookup'!$J$6:$L$50,3,FALSE())="Monthly",(YEAR(AC7338)-YEAR(AB7338))*12+MONTH(AC7338)-MONTH(AB7338)+1,(AC7338-AB7338+1))</f>
        <v>#N/A</v>
      </c>
      <c r="F7338" s="239" t="e">
        <f aca="false">E7338*SUM(P7338:Q7338)</f>
        <v>#N/A</v>
      </c>
    </row>
    <row r="7339" customFormat="false" ht="12.75" hidden="false" customHeight="false" outlineLevel="0" collapsed="false">
      <c r="A7339" s="208" t="str">
        <f aca="false">B7339&amp;" "&amp;C7339&amp;" "&amp;D7339</f>
        <v> 0 Financial</v>
      </c>
      <c r="B7339" s="208" t="str">
        <f aca="false">IF((LEFT(N7339,2)="US"),"US","")</f>
        <v/>
      </c>
      <c r="C7339" s="208" t="n">
        <f aca="false">M7339</f>
        <v>0</v>
      </c>
      <c r="D7339" s="208" t="str">
        <f aca="false">IF(ISNUMBER(FIND("Phy",N7339))=TRUE(),"Physical","Financial")</f>
        <v>Financial</v>
      </c>
      <c r="E7339" s="208" t="e">
        <f aca="false">IF(VLOOKUP(S7339,'DD-Lookup'!$J$6:$L$50,3,FALSE())="Monthly",(YEAR(AC7339)-YEAR(AB7339))*12+MONTH(AC7339)-MONTH(AB7339)+1,(AC7339-AB7339+1))</f>
        <v>#N/A</v>
      </c>
      <c r="F7339" s="239" t="e">
        <f aca="false">E7339*SUM(P7339:Q7339)</f>
        <v>#N/A</v>
      </c>
    </row>
    <row r="7340" customFormat="false" ht="12.75" hidden="false" customHeight="false" outlineLevel="0" collapsed="false">
      <c r="A7340" s="208" t="str">
        <f aca="false">B7340&amp;" "&amp;C7340&amp;" "&amp;D7340</f>
        <v> 0 Financial</v>
      </c>
      <c r="B7340" s="208" t="str">
        <f aca="false">IF((LEFT(N7340,2)="US"),"US","")</f>
        <v/>
      </c>
      <c r="C7340" s="208" t="n">
        <f aca="false">M7340</f>
        <v>0</v>
      </c>
      <c r="D7340" s="208" t="str">
        <f aca="false">IF(ISNUMBER(FIND("Phy",N7340))=TRUE(),"Physical","Financial")</f>
        <v>Financial</v>
      </c>
      <c r="E7340" s="208" t="e">
        <f aca="false">IF(VLOOKUP(S7340,'DD-Lookup'!$J$6:$L$50,3,FALSE())="Monthly",(YEAR(AC7340)-YEAR(AB7340))*12+MONTH(AC7340)-MONTH(AB7340)+1,(AC7340-AB7340+1))</f>
        <v>#N/A</v>
      </c>
      <c r="F7340" s="239" t="e">
        <f aca="false">E7340*SUM(P7340:Q7340)</f>
        <v>#N/A</v>
      </c>
    </row>
    <row r="7341" customFormat="false" ht="12.75" hidden="false" customHeight="false" outlineLevel="0" collapsed="false">
      <c r="A7341" s="208" t="str">
        <f aca="false">B7341&amp;" "&amp;C7341&amp;" "&amp;D7341</f>
        <v> 0 Financial</v>
      </c>
      <c r="B7341" s="208" t="str">
        <f aca="false">IF((LEFT(N7341,2)="US"),"US","")</f>
        <v/>
      </c>
      <c r="C7341" s="208" t="n">
        <f aca="false">M7341</f>
        <v>0</v>
      </c>
      <c r="D7341" s="208" t="str">
        <f aca="false">IF(ISNUMBER(FIND("Phy",N7341))=TRUE(),"Physical","Financial")</f>
        <v>Financial</v>
      </c>
      <c r="E7341" s="208" t="e">
        <f aca="false">IF(VLOOKUP(S7341,'DD-Lookup'!$J$6:$L$50,3,FALSE())="Monthly",(YEAR(AC7341)-YEAR(AB7341))*12+MONTH(AC7341)-MONTH(AB7341)+1,(AC7341-AB7341+1))</f>
        <v>#N/A</v>
      </c>
      <c r="F7341" s="239" t="e">
        <f aca="false">E7341*SUM(P7341:Q7341)</f>
        <v>#N/A</v>
      </c>
    </row>
    <row r="7342" customFormat="false" ht="12.75" hidden="false" customHeight="false" outlineLevel="0" collapsed="false">
      <c r="A7342" s="208" t="str">
        <f aca="false">B7342&amp;" "&amp;C7342&amp;" "&amp;D7342</f>
        <v> 0 Financial</v>
      </c>
      <c r="B7342" s="208" t="str">
        <f aca="false">IF((LEFT(N7342,2)="US"),"US","")</f>
        <v/>
      </c>
      <c r="C7342" s="208" t="n">
        <f aca="false">M7342</f>
        <v>0</v>
      </c>
      <c r="D7342" s="208" t="str">
        <f aca="false">IF(ISNUMBER(FIND("Phy",N7342))=TRUE(),"Physical","Financial")</f>
        <v>Financial</v>
      </c>
      <c r="E7342" s="208" t="e">
        <f aca="false">IF(VLOOKUP(S7342,'DD-Lookup'!$J$6:$L$50,3,FALSE())="Monthly",(YEAR(AC7342)-YEAR(AB7342))*12+MONTH(AC7342)-MONTH(AB7342)+1,(AC7342-AB7342+1))</f>
        <v>#N/A</v>
      </c>
      <c r="F7342" s="239" t="e">
        <f aca="false">E7342*SUM(P7342:Q7342)</f>
        <v>#N/A</v>
      </c>
    </row>
    <row r="7343" customFormat="false" ht="12.75" hidden="false" customHeight="false" outlineLevel="0" collapsed="false">
      <c r="A7343" s="208" t="str">
        <f aca="false">B7343&amp;" "&amp;C7343&amp;" "&amp;D7343</f>
        <v> 0 Financial</v>
      </c>
      <c r="B7343" s="208" t="str">
        <f aca="false">IF((LEFT(N7343,2)="US"),"US","")</f>
        <v/>
      </c>
      <c r="C7343" s="208" t="n">
        <f aca="false">M7343</f>
        <v>0</v>
      </c>
      <c r="D7343" s="208" t="str">
        <f aca="false">IF(ISNUMBER(FIND("Phy",N7343))=TRUE(),"Physical","Financial")</f>
        <v>Financial</v>
      </c>
      <c r="E7343" s="208" t="e">
        <f aca="false">IF(VLOOKUP(S7343,'DD-Lookup'!$J$6:$L$50,3,FALSE())="Monthly",(YEAR(AC7343)-YEAR(AB7343))*12+MONTH(AC7343)-MONTH(AB7343)+1,(AC7343-AB7343+1))</f>
        <v>#N/A</v>
      </c>
      <c r="F7343" s="239" t="e">
        <f aca="false">E7343*SUM(P7343:Q7343)</f>
        <v>#N/A</v>
      </c>
    </row>
    <row r="7344" customFormat="false" ht="12.75" hidden="false" customHeight="false" outlineLevel="0" collapsed="false">
      <c r="A7344" s="208" t="str">
        <f aca="false">B7344&amp;" "&amp;C7344&amp;" "&amp;D7344</f>
        <v> 0 Financial</v>
      </c>
      <c r="B7344" s="208" t="str">
        <f aca="false">IF((LEFT(N7344,2)="US"),"US","")</f>
        <v/>
      </c>
      <c r="C7344" s="208" t="n">
        <f aca="false">M7344</f>
        <v>0</v>
      </c>
      <c r="D7344" s="208" t="str">
        <f aca="false">IF(ISNUMBER(FIND("Phy",N7344))=TRUE(),"Physical","Financial")</f>
        <v>Financial</v>
      </c>
      <c r="E7344" s="208" t="e">
        <f aca="false">IF(VLOOKUP(S7344,'DD-Lookup'!$J$6:$L$50,3,FALSE())="Monthly",(YEAR(AC7344)-YEAR(AB7344))*12+MONTH(AC7344)-MONTH(AB7344)+1,(AC7344-AB7344+1))</f>
        <v>#N/A</v>
      </c>
      <c r="F7344" s="239" t="e">
        <f aca="false">E7344*SUM(P7344:Q7344)</f>
        <v>#N/A</v>
      </c>
    </row>
    <row r="7345" customFormat="false" ht="12.75" hidden="false" customHeight="false" outlineLevel="0" collapsed="false">
      <c r="A7345" s="208" t="str">
        <f aca="false">B7345&amp;" "&amp;C7345&amp;" "&amp;D7345</f>
        <v> 0 Financial</v>
      </c>
      <c r="B7345" s="208" t="str">
        <f aca="false">IF((LEFT(N7345,2)="US"),"US","")</f>
        <v/>
      </c>
      <c r="C7345" s="208" t="n">
        <f aca="false">M7345</f>
        <v>0</v>
      </c>
      <c r="D7345" s="208" t="str">
        <f aca="false">IF(ISNUMBER(FIND("Phy",N7345))=TRUE(),"Physical","Financial")</f>
        <v>Financial</v>
      </c>
      <c r="E7345" s="208" t="e">
        <f aca="false">IF(VLOOKUP(S7345,'DD-Lookup'!$J$6:$L$50,3,FALSE())="Monthly",(YEAR(AC7345)-YEAR(AB7345))*12+MONTH(AC7345)-MONTH(AB7345)+1,(AC7345-AB7345+1))</f>
        <v>#N/A</v>
      </c>
      <c r="F7345" s="239" t="e">
        <f aca="false">E7345*SUM(P7345:Q7345)</f>
        <v>#N/A</v>
      </c>
    </row>
    <row r="7346" customFormat="false" ht="12.75" hidden="false" customHeight="false" outlineLevel="0" collapsed="false">
      <c r="A7346" s="208" t="str">
        <f aca="false">B7346&amp;" "&amp;C7346&amp;" "&amp;D7346</f>
        <v> 0 Financial</v>
      </c>
      <c r="B7346" s="208" t="str">
        <f aca="false">IF((LEFT(N7346,2)="US"),"US","")</f>
        <v/>
      </c>
      <c r="C7346" s="208" t="n">
        <f aca="false">M7346</f>
        <v>0</v>
      </c>
      <c r="D7346" s="208" t="str">
        <f aca="false">IF(ISNUMBER(FIND("Phy",N7346))=TRUE(),"Physical","Financial")</f>
        <v>Financial</v>
      </c>
      <c r="E7346" s="208" t="e">
        <f aca="false">IF(VLOOKUP(S7346,'DD-Lookup'!$J$6:$L$50,3,FALSE())="Monthly",(YEAR(AC7346)-YEAR(AB7346))*12+MONTH(AC7346)-MONTH(AB7346)+1,(AC7346-AB7346+1))</f>
        <v>#N/A</v>
      </c>
      <c r="F7346" s="239" t="e">
        <f aca="false">E7346*SUM(P7346:Q7346)</f>
        <v>#N/A</v>
      </c>
    </row>
    <row r="7347" customFormat="false" ht="12.75" hidden="false" customHeight="false" outlineLevel="0" collapsed="false">
      <c r="A7347" s="208" t="str">
        <f aca="false">B7347&amp;" "&amp;C7347&amp;" "&amp;D7347</f>
        <v> 0 Financial</v>
      </c>
      <c r="B7347" s="208" t="str">
        <f aca="false">IF((LEFT(N7347,2)="US"),"US","")</f>
        <v/>
      </c>
      <c r="C7347" s="208" t="n">
        <f aca="false">M7347</f>
        <v>0</v>
      </c>
      <c r="D7347" s="208" t="str">
        <f aca="false">IF(ISNUMBER(FIND("Phy",N7347))=TRUE(),"Physical","Financial")</f>
        <v>Financial</v>
      </c>
      <c r="E7347" s="208" t="e">
        <f aca="false">IF(VLOOKUP(S7347,'DD-Lookup'!$J$6:$L$50,3,FALSE())="Monthly",(YEAR(AC7347)-YEAR(AB7347))*12+MONTH(AC7347)-MONTH(AB7347)+1,(AC7347-AB7347+1))</f>
        <v>#N/A</v>
      </c>
      <c r="F7347" s="239" t="e">
        <f aca="false">E7347*SUM(P7347:Q7347)</f>
        <v>#N/A</v>
      </c>
    </row>
    <row r="7348" customFormat="false" ht="12.75" hidden="false" customHeight="false" outlineLevel="0" collapsed="false">
      <c r="A7348" s="208" t="str">
        <f aca="false">B7348&amp;" "&amp;C7348&amp;" "&amp;D7348</f>
        <v> 0 Financial</v>
      </c>
      <c r="B7348" s="208" t="str">
        <f aca="false">IF((LEFT(N7348,2)="US"),"US","")</f>
        <v/>
      </c>
      <c r="C7348" s="208" t="n">
        <f aca="false">M7348</f>
        <v>0</v>
      </c>
      <c r="D7348" s="208" t="str">
        <f aca="false">IF(ISNUMBER(FIND("Phy",N7348))=TRUE(),"Physical","Financial")</f>
        <v>Financial</v>
      </c>
      <c r="E7348" s="208" t="e">
        <f aca="false">IF(VLOOKUP(S7348,'DD-Lookup'!$J$6:$L$50,3,FALSE())="Monthly",(YEAR(AC7348)-YEAR(AB7348))*12+MONTH(AC7348)-MONTH(AB7348)+1,(AC7348-AB7348+1))</f>
        <v>#N/A</v>
      </c>
      <c r="F7348" s="239" t="e">
        <f aca="false">E7348*SUM(P7348:Q7348)</f>
        <v>#N/A</v>
      </c>
    </row>
    <row r="7349" customFormat="false" ht="12.75" hidden="false" customHeight="false" outlineLevel="0" collapsed="false">
      <c r="A7349" s="208" t="str">
        <f aca="false">B7349&amp;" "&amp;C7349&amp;" "&amp;D7349</f>
        <v> 0 Financial</v>
      </c>
      <c r="B7349" s="208" t="str">
        <f aca="false">IF((LEFT(N7349,2)="US"),"US","")</f>
        <v/>
      </c>
      <c r="C7349" s="208" t="n">
        <f aca="false">M7349</f>
        <v>0</v>
      </c>
      <c r="D7349" s="208" t="str">
        <f aca="false">IF(ISNUMBER(FIND("Phy",N7349))=TRUE(),"Physical","Financial")</f>
        <v>Financial</v>
      </c>
      <c r="E7349" s="208" t="e">
        <f aca="false">IF(VLOOKUP(S7349,'DD-Lookup'!$J$6:$L$50,3,FALSE())="Monthly",(YEAR(AC7349)-YEAR(AB7349))*12+MONTH(AC7349)-MONTH(AB7349)+1,(AC7349-AB7349+1))</f>
        <v>#N/A</v>
      </c>
      <c r="F7349" s="239" t="e">
        <f aca="false">E7349*SUM(P7349:Q7349)</f>
        <v>#N/A</v>
      </c>
    </row>
    <row r="7350" customFormat="false" ht="12.75" hidden="false" customHeight="false" outlineLevel="0" collapsed="false">
      <c r="A7350" s="208" t="str">
        <f aca="false">B7350&amp;" "&amp;C7350&amp;" "&amp;D7350</f>
        <v> 0 Financial</v>
      </c>
      <c r="B7350" s="208" t="str">
        <f aca="false">IF((LEFT(N7350,2)="US"),"US","")</f>
        <v/>
      </c>
      <c r="C7350" s="208" t="n">
        <f aca="false">M7350</f>
        <v>0</v>
      </c>
      <c r="D7350" s="208" t="str">
        <f aca="false">IF(ISNUMBER(FIND("Phy",N7350))=TRUE(),"Physical","Financial")</f>
        <v>Financial</v>
      </c>
      <c r="E7350" s="208" t="e">
        <f aca="false">IF(VLOOKUP(S7350,'DD-Lookup'!$J$6:$L$50,3,FALSE())="Monthly",(YEAR(AC7350)-YEAR(AB7350))*12+MONTH(AC7350)-MONTH(AB7350)+1,(AC7350-AB7350+1))</f>
        <v>#N/A</v>
      </c>
      <c r="F7350" s="239" t="e">
        <f aca="false">E7350*SUM(P7350:Q7350)</f>
        <v>#N/A</v>
      </c>
    </row>
    <row r="7351" customFormat="false" ht="12.75" hidden="false" customHeight="false" outlineLevel="0" collapsed="false">
      <c r="A7351" s="208" t="str">
        <f aca="false">B7351&amp;" "&amp;C7351&amp;" "&amp;D7351</f>
        <v> 0 Financial</v>
      </c>
      <c r="B7351" s="208" t="str">
        <f aca="false">IF((LEFT(N7351,2)="US"),"US","")</f>
        <v/>
      </c>
      <c r="C7351" s="208" t="n">
        <f aca="false">M7351</f>
        <v>0</v>
      </c>
      <c r="D7351" s="208" t="str">
        <f aca="false">IF(ISNUMBER(FIND("Phy",N7351))=TRUE(),"Physical","Financial")</f>
        <v>Financial</v>
      </c>
      <c r="E7351" s="208" t="e">
        <f aca="false">IF(VLOOKUP(S7351,'DD-Lookup'!$J$6:$L$50,3,FALSE())="Monthly",(YEAR(AC7351)-YEAR(AB7351))*12+MONTH(AC7351)-MONTH(AB7351)+1,(AC7351-AB7351+1))</f>
        <v>#N/A</v>
      </c>
      <c r="F7351" s="239" t="e">
        <f aca="false">E7351*SUM(P7351:Q7351)</f>
        <v>#N/A</v>
      </c>
    </row>
    <row r="7352" customFormat="false" ht="12.75" hidden="false" customHeight="false" outlineLevel="0" collapsed="false">
      <c r="A7352" s="208" t="str">
        <f aca="false">B7352&amp;" "&amp;C7352&amp;" "&amp;D7352</f>
        <v> 0 Financial</v>
      </c>
      <c r="B7352" s="208" t="str">
        <f aca="false">IF((LEFT(N7352,2)="US"),"US","")</f>
        <v/>
      </c>
      <c r="C7352" s="208" t="n">
        <f aca="false">M7352</f>
        <v>0</v>
      </c>
      <c r="D7352" s="208" t="str">
        <f aca="false">IF(ISNUMBER(FIND("Phy",N7352))=TRUE(),"Physical","Financial")</f>
        <v>Financial</v>
      </c>
      <c r="E7352" s="208" t="e">
        <f aca="false">IF(VLOOKUP(S7352,'DD-Lookup'!$J$6:$L$50,3,FALSE())="Monthly",(YEAR(AC7352)-YEAR(AB7352))*12+MONTH(AC7352)-MONTH(AB7352)+1,(AC7352-AB7352+1))</f>
        <v>#N/A</v>
      </c>
      <c r="F7352" s="239" t="e">
        <f aca="false">E7352*SUM(P7352:Q7352)</f>
        <v>#N/A</v>
      </c>
    </row>
    <row r="7353" customFormat="false" ht="12.75" hidden="false" customHeight="false" outlineLevel="0" collapsed="false">
      <c r="A7353" s="208" t="str">
        <f aca="false">B7353&amp;" "&amp;C7353&amp;" "&amp;D7353</f>
        <v> 0 Financial</v>
      </c>
      <c r="B7353" s="208" t="str">
        <f aca="false">IF((LEFT(N7353,2)="US"),"US","")</f>
        <v/>
      </c>
      <c r="C7353" s="208" t="n">
        <f aca="false">M7353</f>
        <v>0</v>
      </c>
      <c r="D7353" s="208" t="str">
        <f aca="false">IF(ISNUMBER(FIND("Phy",N7353))=TRUE(),"Physical","Financial")</f>
        <v>Financial</v>
      </c>
      <c r="E7353" s="208" t="e">
        <f aca="false">IF(VLOOKUP(S7353,'DD-Lookup'!$J$6:$L$50,3,FALSE())="Monthly",(YEAR(AC7353)-YEAR(AB7353))*12+MONTH(AC7353)-MONTH(AB7353)+1,(AC7353-AB7353+1))</f>
        <v>#N/A</v>
      </c>
      <c r="F7353" s="239" t="e">
        <f aca="false">E7353*SUM(P7353:Q7353)</f>
        <v>#N/A</v>
      </c>
    </row>
    <row r="7354" customFormat="false" ht="12.75" hidden="false" customHeight="false" outlineLevel="0" collapsed="false">
      <c r="A7354" s="208" t="str">
        <f aca="false">B7354&amp;" "&amp;C7354&amp;" "&amp;D7354</f>
        <v> 0 Financial</v>
      </c>
      <c r="B7354" s="208" t="str">
        <f aca="false">IF((LEFT(N7354,2)="US"),"US","")</f>
        <v/>
      </c>
      <c r="C7354" s="208" t="n">
        <f aca="false">M7354</f>
        <v>0</v>
      </c>
      <c r="D7354" s="208" t="str">
        <f aca="false">IF(ISNUMBER(FIND("Phy",N7354))=TRUE(),"Physical","Financial")</f>
        <v>Financial</v>
      </c>
      <c r="E7354" s="208" t="e">
        <f aca="false">IF(VLOOKUP(S7354,'DD-Lookup'!$J$6:$L$50,3,FALSE())="Monthly",(YEAR(AC7354)-YEAR(AB7354))*12+MONTH(AC7354)-MONTH(AB7354)+1,(AC7354-AB7354+1))</f>
        <v>#N/A</v>
      </c>
      <c r="F7354" s="239" t="e">
        <f aca="false">E7354*SUM(P7354:Q7354)</f>
        <v>#N/A</v>
      </c>
    </row>
    <row r="7355" customFormat="false" ht="12.75" hidden="false" customHeight="false" outlineLevel="0" collapsed="false">
      <c r="A7355" s="208" t="str">
        <f aca="false">B7355&amp;" "&amp;C7355&amp;" "&amp;D7355</f>
        <v> 0 Financial</v>
      </c>
      <c r="B7355" s="208" t="str">
        <f aca="false">IF((LEFT(N7355,2)="US"),"US","")</f>
        <v/>
      </c>
      <c r="C7355" s="208" t="n">
        <f aca="false">M7355</f>
        <v>0</v>
      </c>
      <c r="D7355" s="208" t="str">
        <f aca="false">IF(ISNUMBER(FIND("Phy",N7355))=TRUE(),"Physical","Financial")</f>
        <v>Financial</v>
      </c>
      <c r="E7355" s="208" t="e">
        <f aca="false">IF(VLOOKUP(S7355,'DD-Lookup'!$J$6:$L$50,3,FALSE())="Monthly",(YEAR(AC7355)-YEAR(AB7355))*12+MONTH(AC7355)-MONTH(AB7355)+1,(AC7355-AB7355+1))</f>
        <v>#N/A</v>
      </c>
      <c r="F7355" s="239" t="e">
        <f aca="false">E7355*SUM(P7355:Q7355)</f>
        <v>#N/A</v>
      </c>
    </row>
    <row r="7356" customFormat="false" ht="12.75" hidden="false" customHeight="false" outlineLevel="0" collapsed="false">
      <c r="A7356" s="208" t="str">
        <f aca="false">B7356&amp;" "&amp;C7356&amp;" "&amp;D7356</f>
        <v> 0 Financial</v>
      </c>
      <c r="B7356" s="208" t="str">
        <f aca="false">IF((LEFT(N7356,2)="US"),"US","")</f>
        <v/>
      </c>
      <c r="C7356" s="208" t="n">
        <f aca="false">M7356</f>
        <v>0</v>
      </c>
      <c r="D7356" s="208" t="str">
        <f aca="false">IF(ISNUMBER(FIND("Phy",N7356))=TRUE(),"Physical","Financial")</f>
        <v>Financial</v>
      </c>
      <c r="E7356" s="208" t="e">
        <f aca="false">IF(VLOOKUP(S7356,'DD-Lookup'!$J$6:$L$50,3,FALSE())="Monthly",(YEAR(AC7356)-YEAR(AB7356))*12+MONTH(AC7356)-MONTH(AB7356)+1,(AC7356-AB7356+1))</f>
        <v>#N/A</v>
      </c>
      <c r="F7356" s="239" t="e">
        <f aca="false">E7356*SUM(P7356:Q7356)</f>
        <v>#N/A</v>
      </c>
    </row>
    <row r="7357" customFormat="false" ht="12.75" hidden="false" customHeight="false" outlineLevel="0" collapsed="false">
      <c r="A7357" s="208" t="str">
        <f aca="false">B7357&amp;" "&amp;C7357&amp;" "&amp;D7357</f>
        <v> 0 Financial</v>
      </c>
      <c r="B7357" s="208" t="str">
        <f aca="false">IF((LEFT(N7357,2)="US"),"US","")</f>
        <v/>
      </c>
      <c r="C7357" s="208" t="n">
        <f aca="false">M7357</f>
        <v>0</v>
      </c>
      <c r="D7357" s="208" t="str">
        <f aca="false">IF(ISNUMBER(FIND("Phy",N7357))=TRUE(),"Physical","Financial")</f>
        <v>Financial</v>
      </c>
      <c r="E7357" s="208" t="e">
        <f aca="false">IF(VLOOKUP(S7357,'DD-Lookup'!$J$6:$L$50,3,FALSE())="Monthly",(YEAR(AC7357)-YEAR(AB7357))*12+MONTH(AC7357)-MONTH(AB7357)+1,(AC7357-AB7357+1))</f>
        <v>#N/A</v>
      </c>
      <c r="F7357" s="239" t="e">
        <f aca="false">E7357*SUM(P7357:Q7357)</f>
        <v>#N/A</v>
      </c>
    </row>
    <row r="7358" customFormat="false" ht="12.75" hidden="false" customHeight="false" outlineLevel="0" collapsed="false">
      <c r="A7358" s="208" t="str">
        <f aca="false">B7358&amp;" "&amp;C7358&amp;" "&amp;D7358</f>
        <v> 0 Financial</v>
      </c>
      <c r="B7358" s="208" t="str">
        <f aca="false">IF((LEFT(N7358,2)="US"),"US","")</f>
        <v/>
      </c>
      <c r="C7358" s="208" t="n">
        <f aca="false">M7358</f>
        <v>0</v>
      </c>
      <c r="D7358" s="208" t="str">
        <f aca="false">IF(ISNUMBER(FIND("Phy",N7358))=TRUE(),"Physical","Financial")</f>
        <v>Financial</v>
      </c>
      <c r="E7358" s="208" t="e">
        <f aca="false">IF(VLOOKUP(S7358,'DD-Lookup'!$J$6:$L$50,3,FALSE())="Monthly",(YEAR(AC7358)-YEAR(AB7358))*12+MONTH(AC7358)-MONTH(AB7358)+1,(AC7358-AB7358+1))</f>
        <v>#N/A</v>
      </c>
      <c r="F7358" s="239" t="e">
        <f aca="false">E7358*SUM(P7358:Q7358)</f>
        <v>#N/A</v>
      </c>
    </row>
    <row r="7359" customFormat="false" ht="12.75" hidden="false" customHeight="false" outlineLevel="0" collapsed="false">
      <c r="A7359" s="208" t="str">
        <f aca="false">B7359&amp;" "&amp;C7359&amp;" "&amp;D7359</f>
        <v> 0 Financial</v>
      </c>
      <c r="B7359" s="208" t="str">
        <f aca="false">IF((LEFT(N7359,2)="US"),"US","")</f>
        <v/>
      </c>
      <c r="C7359" s="208" t="n">
        <f aca="false">M7359</f>
        <v>0</v>
      </c>
      <c r="D7359" s="208" t="str">
        <f aca="false">IF(ISNUMBER(FIND("Phy",N7359))=TRUE(),"Physical","Financial")</f>
        <v>Financial</v>
      </c>
      <c r="E7359" s="208" t="e">
        <f aca="false">IF(VLOOKUP(S7359,'DD-Lookup'!$J$6:$L$50,3,FALSE())="Monthly",(YEAR(AC7359)-YEAR(AB7359))*12+MONTH(AC7359)-MONTH(AB7359)+1,(AC7359-AB7359+1))</f>
        <v>#N/A</v>
      </c>
      <c r="F7359" s="239" t="e">
        <f aca="false">E7359*SUM(P7359:Q7359)</f>
        <v>#N/A</v>
      </c>
    </row>
    <row r="7360" customFormat="false" ht="12.75" hidden="false" customHeight="false" outlineLevel="0" collapsed="false">
      <c r="A7360" s="208" t="str">
        <f aca="false">B7360&amp;" "&amp;C7360&amp;" "&amp;D7360</f>
        <v> 0 Financial</v>
      </c>
      <c r="B7360" s="208" t="str">
        <f aca="false">IF((LEFT(N7360,2)="US"),"US","")</f>
        <v/>
      </c>
      <c r="C7360" s="208" t="n">
        <f aca="false">M7360</f>
        <v>0</v>
      </c>
      <c r="D7360" s="208" t="str">
        <f aca="false">IF(ISNUMBER(FIND("Phy",N7360))=TRUE(),"Physical","Financial")</f>
        <v>Financial</v>
      </c>
      <c r="E7360" s="208" t="e">
        <f aca="false">IF(VLOOKUP(S7360,'DD-Lookup'!$J$6:$L$50,3,FALSE())="Monthly",(YEAR(AC7360)-YEAR(AB7360))*12+MONTH(AC7360)-MONTH(AB7360)+1,(AC7360-AB7360+1))</f>
        <v>#N/A</v>
      </c>
      <c r="F7360" s="239" t="e">
        <f aca="false">E7360*SUM(P7360:Q7360)</f>
        <v>#N/A</v>
      </c>
    </row>
    <row r="7361" customFormat="false" ht="12.75" hidden="false" customHeight="false" outlineLevel="0" collapsed="false">
      <c r="A7361" s="208" t="str">
        <f aca="false">B7361&amp;" "&amp;C7361&amp;" "&amp;D7361</f>
        <v> 0 Financial</v>
      </c>
      <c r="B7361" s="208" t="str">
        <f aca="false">IF((LEFT(N7361,2)="US"),"US","")</f>
        <v/>
      </c>
      <c r="C7361" s="208" t="n">
        <f aca="false">M7361</f>
        <v>0</v>
      </c>
      <c r="D7361" s="208" t="str">
        <f aca="false">IF(ISNUMBER(FIND("Phy",N7361))=TRUE(),"Physical","Financial")</f>
        <v>Financial</v>
      </c>
      <c r="E7361" s="208" t="e">
        <f aca="false">IF(VLOOKUP(S7361,'DD-Lookup'!$J$6:$L$50,3,FALSE())="Monthly",(YEAR(AC7361)-YEAR(AB7361))*12+MONTH(AC7361)-MONTH(AB7361)+1,(AC7361-AB7361+1))</f>
        <v>#N/A</v>
      </c>
      <c r="F7361" s="239" t="e">
        <f aca="false">E7361*SUM(P7361:Q7361)</f>
        <v>#N/A</v>
      </c>
    </row>
    <row r="7362" customFormat="false" ht="12.75" hidden="false" customHeight="false" outlineLevel="0" collapsed="false">
      <c r="A7362" s="208" t="str">
        <f aca="false">B7362&amp;" "&amp;C7362&amp;" "&amp;D7362</f>
        <v> 0 Financial</v>
      </c>
      <c r="B7362" s="208" t="str">
        <f aca="false">IF((LEFT(N7362,2)="US"),"US","")</f>
        <v/>
      </c>
      <c r="C7362" s="208" t="n">
        <f aca="false">M7362</f>
        <v>0</v>
      </c>
      <c r="D7362" s="208" t="str">
        <f aca="false">IF(ISNUMBER(FIND("Phy",N7362))=TRUE(),"Physical","Financial")</f>
        <v>Financial</v>
      </c>
      <c r="E7362" s="208" t="e">
        <f aca="false">IF(VLOOKUP(S7362,'DD-Lookup'!$J$6:$L$50,3,FALSE())="Monthly",(YEAR(AC7362)-YEAR(AB7362))*12+MONTH(AC7362)-MONTH(AB7362)+1,(AC7362-AB7362+1))</f>
        <v>#N/A</v>
      </c>
      <c r="F7362" s="239" t="e">
        <f aca="false">E7362*SUM(P7362:Q7362)</f>
        <v>#N/A</v>
      </c>
    </row>
    <row r="7363" customFormat="false" ht="12.75" hidden="false" customHeight="false" outlineLevel="0" collapsed="false">
      <c r="A7363" s="208" t="str">
        <f aca="false">B7363&amp;" "&amp;C7363&amp;" "&amp;D7363</f>
        <v> 0 Financial</v>
      </c>
      <c r="B7363" s="208" t="str">
        <f aca="false">IF((LEFT(N7363,2)="US"),"US","")</f>
        <v/>
      </c>
      <c r="C7363" s="208" t="n">
        <f aca="false">M7363</f>
        <v>0</v>
      </c>
      <c r="D7363" s="208" t="str">
        <f aca="false">IF(ISNUMBER(FIND("Phy",N7363))=TRUE(),"Physical","Financial")</f>
        <v>Financial</v>
      </c>
      <c r="E7363" s="208" t="e">
        <f aca="false">IF(VLOOKUP(S7363,'DD-Lookup'!$J$6:$L$50,3,FALSE())="Monthly",(YEAR(AC7363)-YEAR(AB7363))*12+MONTH(AC7363)-MONTH(AB7363)+1,(AC7363-AB7363+1))</f>
        <v>#N/A</v>
      </c>
      <c r="F7363" s="239" t="e">
        <f aca="false">E7363*SUM(P7363:Q7363)</f>
        <v>#N/A</v>
      </c>
    </row>
    <row r="7364" customFormat="false" ht="12.75" hidden="false" customHeight="false" outlineLevel="0" collapsed="false">
      <c r="A7364" s="208" t="str">
        <f aca="false">B7364&amp;" "&amp;C7364&amp;" "&amp;D7364</f>
        <v> 0 Financial</v>
      </c>
      <c r="B7364" s="208" t="str">
        <f aca="false">IF((LEFT(N7364,2)="US"),"US","")</f>
        <v/>
      </c>
      <c r="C7364" s="208" t="n">
        <f aca="false">M7364</f>
        <v>0</v>
      </c>
      <c r="D7364" s="208" t="str">
        <f aca="false">IF(ISNUMBER(FIND("Phy",N7364))=TRUE(),"Physical","Financial")</f>
        <v>Financial</v>
      </c>
      <c r="E7364" s="208" t="e">
        <f aca="false">IF(VLOOKUP(S7364,'DD-Lookup'!$J$6:$L$50,3,FALSE())="Monthly",(YEAR(AC7364)-YEAR(AB7364))*12+MONTH(AC7364)-MONTH(AB7364)+1,(AC7364-AB7364+1))</f>
        <v>#N/A</v>
      </c>
      <c r="F7364" s="239" t="e">
        <f aca="false">E7364*SUM(P7364:Q7364)</f>
        <v>#N/A</v>
      </c>
    </row>
    <row r="7365" customFormat="false" ht="12.75" hidden="false" customHeight="false" outlineLevel="0" collapsed="false">
      <c r="A7365" s="208" t="str">
        <f aca="false">B7365&amp;" "&amp;C7365&amp;" "&amp;D7365</f>
        <v> 0 Financial</v>
      </c>
      <c r="B7365" s="208" t="str">
        <f aca="false">IF((LEFT(N7365,2)="US"),"US","")</f>
        <v/>
      </c>
      <c r="C7365" s="208" t="n">
        <f aca="false">M7365</f>
        <v>0</v>
      </c>
      <c r="D7365" s="208" t="str">
        <f aca="false">IF(ISNUMBER(FIND("Phy",N7365))=TRUE(),"Physical","Financial")</f>
        <v>Financial</v>
      </c>
      <c r="E7365" s="208" t="e">
        <f aca="false">IF(VLOOKUP(S7365,'DD-Lookup'!$J$6:$L$50,3,FALSE())="Monthly",(YEAR(AC7365)-YEAR(AB7365))*12+MONTH(AC7365)-MONTH(AB7365)+1,(AC7365-AB7365+1))</f>
        <v>#N/A</v>
      </c>
      <c r="F7365" s="239" t="e">
        <f aca="false">E7365*SUM(P7365:Q7365)</f>
        <v>#N/A</v>
      </c>
    </row>
    <row r="7366" customFormat="false" ht="12.75" hidden="false" customHeight="false" outlineLevel="0" collapsed="false">
      <c r="A7366" s="208" t="str">
        <f aca="false">B7366&amp;" "&amp;C7366&amp;" "&amp;D7366</f>
        <v> 0 Financial</v>
      </c>
      <c r="B7366" s="208" t="str">
        <f aca="false">IF((LEFT(N7366,2)="US"),"US","")</f>
        <v/>
      </c>
      <c r="C7366" s="208" t="n">
        <f aca="false">M7366</f>
        <v>0</v>
      </c>
      <c r="D7366" s="208" t="str">
        <f aca="false">IF(ISNUMBER(FIND("Phy",N7366))=TRUE(),"Physical","Financial")</f>
        <v>Financial</v>
      </c>
      <c r="E7366" s="208" t="e">
        <f aca="false">IF(VLOOKUP(S7366,'DD-Lookup'!$J$6:$L$50,3,FALSE())="Monthly",(YEAR(AC7366)-YEAR(AB7366))*12+MONTH(AC7366)-MONTH(AB7366)+1,(AC7366-AB7366+1))</f>
        <v>#N/A</v>
      </c>
      <c r="F7366" s="239" t="e">
        <f aca="false">E7366*SUM(P7366:Q7366)</f>
        <v>#N/A</v>
      </c>
    </row>
    <row r="7367" customFormat="false" ht="12.75" hidden="false" customHeight="false" outlineLevel="0" collapsed="false">
      <c r="A7367" s="208" t="str">
        <f aca="false">B7367&amp;" "&amp;C7367&amp;" "&amp;D7367</f>
        <v> 0 Financial</v>
      </c>
      <c r="B7367" s="208" t="str">
        <f aca="false">IF((LEFT(N7367,2)="US"),"US","")</f>
        <v/>
      </c>
      <c r="C7367" s="208" t="n">
        <f aca="false">M7367</f>
        <v>0</v>
      </c>
      <c r="D7367" s="208" t="str">
        <f aca="false">IF(ISNUMBER(FIND("Phy",N7367))=TRUE(),"Physical","Financial")</f>
        <v>Financial</v>
      </c>
      <c r="E7367" s="208" t="e">
        <f aca="false">IF(VLOOKUP(S7367,'DD-Lookup'!$J$6:$L$50,3,FALSE())="Monthly",(YEAR(AC7367)-YEAR(AB7367))*12+MONTH(AC7367)-MONTH(AB7367)+1,(AC7367-AB7367+1))</f>
        <v>#N/A</v>
      </c>
      <c r="F7367" s="239" t="e">
        <f aca="false">E7367*SUM(P7367:Q7367)</f>
        <v>#N/A</v>
      </c>
    </row>
    <row r="7368" customFormat="false" ht="12.75" hidden="false" customHeight="false" outlineLevel="0" collapsed="false">
      <c r="A7368" s="208" t="str">
        <f aca="false">B7368&amp;" "&amp;C7368&amp;" "&amp;D7368</f>
        <v> 0 Financial</v>
      </c>
      <c r="B7368" s="208" t="str">
        <f aca="false">IF((LEFT(N7368,2)="US"),"US","")</f>
        <v/>
      </c>
      <c r="C7368" s="208" t="n">
        <f aca="false">M7368</f>
        <v>0</v>
      </c>
      <c r="D7368" s="208" t="str">
        <f aca="false">IF(ISNUMBER(FIND("Phy",N7368))=TRUE(),"Physical","Financial")</f>
        <v>Financial</v>
      </c>
      <c r="E7368" s="208" t="e">
        <f aca="false">IF(VLOOKUP(S7368,'DD-Lookup'!$J$6:$L$50,3,FALSE())="Monthly",(YEAR(AC7368)-YEAR(AB7368))*12+MONTH(AC7368)-MONTH(AB7368)+1,(AC7368-AB7368+1))</f>
        <v>#N/A</v>
      </c>
      <c r="F7368" s="239" t="e">
        <f aca="false">E7368*SUM(P7368:Q7368)</f>
        <v>#N/A</v>
      </c>
    </row>
    <row r="7369" customFormat="false" ht="12.75" hidden="false" customHeight="false" outlineLevel="0" collapsed="false">
      <c r="A7369" s="208" t="str">
        <f aca="false">B7369&amp;" "&amp;C7369&amp;" "&amp;D7369</f>
        <v> 0 Financial</v>
      </c>
      <c r="B7369" s="208" t="str">
        <f aca="false">IF((LEFT(N7369,2)="US"),"US","")</f>
        <v/>
      </c>
      <c r="C7369" s="208" t="n">
        <f aca="false">M7369</f>
        <v>0</v>
      </c>
      <c r="D7369" s="208" t="str">
        <f aca="false">IF(ISNUMBER(FIND("Phy",N7369))=TRUE(),"Physical","Financial")</f>
        <v>Financial</v>
      </c>
      <c r="E7369" s="208" t="e">
        <f aca="false">IF(VLOOKUP(S7369,'DD-Lookup'!$J$6:$L$50,3,FALSE())="Monthly",(YEAR(AC7369)-YEAR(AB7369))*12+MONTH(AC7369)-MONTH(AB7369)+1,(AC7369-AB7369+1))</f>
        <v>#N/A</v>
      </c>
      <c r="F7369" s="239" t="e">
        <f aca="false">E7369*SUM(P7369:Q7369)</f>
        <v>#N/A</v>
      </c>
    </row>
    <row r="7370" customFormat="false" ht="12.75" hidden="false" customHeight="false" outlineLevel="0" collapsed="false">
      <c r="A7370" s="208" t="str">
        <f aca="false">B7370&amp;" "&amp;C7370&amp;" "&amp;D7370</f>
        <v> 0 Financial</v>
      </c>
      <c r="B7370" s="208" t="str">
        <f aca="false">IF((LEFT(N7370,2)="US"),"US","")</f>
        <v/>
      </c>
      <c r="C7370" s="208" t="n">
        <f aca="false">M7370</f>
        <v>0</v>
      </c>
      <c r="D7370" s="208" t="str">
        <f aca="false">IF(ISNUMBER(FIND("Phy",N7370))=TRUE(),"Physical","Financial")</f>
        <v>Financial</v>
      </c>
      <c r="E7370" s="208" t="e">
        <f aca="false">IF(VLOOKUP(S7370,'DD-Lookup'!$J$6:$L$50,3,FALSE())="Monthly",(YEAR(AC7370)-YEAR(AB7370))*12+MONTH(AC7370)-MONTH(AB7370)+1,(AC7370-AB7370+1))</f>
        <v>#N/A</v>
      </c>
      <c r="F7370" s="239" t="e">
        <f aca="false">E7370*SUM(P7370:Q7370)</f>
        <v>#N/A</v>
      </c>
    </row>
    <row r="7371" customFormat="false" ht="12.75" hidden="false" customHeight="false" outlineLevel="0" collapsed="false">
      <c r="A7371" s="208" t="str">
        <f aca="false">B7371&amp;" "&amp;C7371&amp;" "&amp;D7371</f>
        <v> 0 Financial</v>
      </c>
      <c r="B7371" s="208" t="str">
        <f aca="false">IF((LEFT(N7371,2)="US"),"US","")</f>
        <v/>
      </c>
      <c r="C7371" s="208" t="n">
        <f aca="false">M7371</f>
        <v>0</v>
      </c>
      <c r="D7371" s="208" t="str">
        <f aca="false">IF(ISNUMBER(FIND("Phy",N7371))=TRUE(),"Physical","Financial")</f>
        <v>Financial</v>
      </c>
      <c r="E7371" s="208" t="e">
        <f aca="false">IF(VLOOKUP(S7371,'DD-Lookup'!$J$6:$L$50,3,FALSE())="Monthly",(YEAR(AC7371)-YEAR(AB7371))*12+MONTH(AC7371)-MONTH(AB7371)+1,(AC7371-AB7371+1))</f>
        <v>#N/A</v>
      </c>
      <c r="F7371" s="239" t="e">
        <f aca="false">E7371*SUM(P7371:Q7371)</f>
        <v>#N/A</v>
      </c>
    </row>
    <row r="7372" customFormat="false" ht="12.75" hidden="false" customHeight="false" outlineLevel="0" collapsed="false">
      <c r="A7372" s="208" t="str">
        <f aca="false">B7372&amp;" "&amp;C7372&amp;" "&amp;D7372</f>
        <v> 0 Financial</v>
      </c>
      <c r="B7372" s="208" t="str">
        <f aca="false">IF((LEFT(N7372,2)="US"),"US","")</f>
        <v/>
      </c>
      <c r="C7372" s="208" t="n">
        <f aca="false">M7372</f>
        <v>0</v>
      </c>
      <c r="D7372" s="208" t="str">
        <f aca="false">IF(ISNUMBER(FIND("Phy",N7372))=TRUE(),"Physical","Financial")</f>
        <v>Financial</v>
      </c>
      <c r="E7372" s="208" t="e">
        <f aca="false">IF(VLOOKUP(S7372,'DD-Lookup'!$J$6:$L$50,3,FALSE())="Monthly",(YEAR(AC7372)-YEAR(AB7372))*12+MONTH(AC7372)-MONTH(AB7372)+1,(AC7372-AB7372+1))</f>
        <v>#N/A</v>
      </c>
      <c r="F7372" s="239" t="e">
        <f aca="false">E7372*SUM(P7372:Q7372)</f>
        <v>#N/A</v>
      </c>
    </row>
    <row r="7373" customFormat="false" ht="12.75" hidden="false" customHeight="false" outlineLevel="0" collapsed="false">
      <c r="A7373" s="208" t="str">
        <f aca="false">B7373&amp;" "&amp;C7373&amp;" "&amp;D7373</f>
        <v> 0 Financial</v>
      </c>
      <c r="B7373" s="208" t="str">
        <f aca="false">IF((LEFT(N7373,2)="US"),"US","")</f>
        <v/>
      </c>
      <c r="C7373" s="208" t="n">
        <f aca="false">M7373</f>
        <v>0</v>
      </c>
      <c r="D7373" s="208" t="str">
        <f aca="false">IF(ISNUMBER(FIND("Phy",N7373))=TRUE(),"Physical","Financial")</f>
        <v>Financial</v>
      </c>
      <c r="E7373" s="208" t="e">
        <f aca="false">IF(VLOOKUP(S7373,'DD-Lookup'!$J$6:$L$50,3,FALSE())="Monthly",(YEAR(AC7373)-YEAR(AB7373))*12+MONTH(AC7373)-MONTH(AB7373)+1,(AC7373-AB7373+1))</f>
        <v>#N/A</v>
      </c>
      <c r="F7373" s="239" t="e">
        <f aca="false">E7373*SUM(P7373:Q7373)</f>
        <v>#N/A</v>
      </c>
    </row>
    <row r="7374" customFormat="false" ht="12.75" hidden="false" customHeight="false" outlineLevel="0" collapsed="false">
      <c r="A7374" s="208" t="str">
        <f aca="false">B7374&amp;" "&amp;C7374&amp;" "&amp;D7374</f>
        <v> 0 Financial</v>
      </c>
      <c r="B7374" s="208" t="str">
        <f aca="false">IF((LEFT(N7374,2)="US"),"US","")</f>
        <v/>
      </c>
      <c r="C7374" s="208" t="n">
        <f aca="false">M7374</f>
        <v>0</v>
      </c>
      <c r="D7374" s="208" t="str">
        <f aca="false">IF(ISNUMBER(FIND("Phy",N7374))=TRUE(),"Physical","Financial")</f>
        <v>Financial</v>
      </c>
      <c r="E7374" s="208" t="e">
        <f aca="false">IF(VLOOKUP(S7374,'DD-Lookup'!$J$6:$L$50,3,FALSE())="Monthly",(YEAR(AC7374)-YEAR(AB7374))*12+MONTH(AC7374)-MONTH(AB7374)+1,(AC7374-AB7374+1))</f>
        <v>#N/A</v>
      </c>
      <c r="F7374" s="239" t="e">
        <f aca="false">E7374*SUM(P7374:Q7374)</f>
        <v>#N/A</v>
      </c>
    </row>
    <row r="7375" customFormat="false" ht="12.75" hidden="false" customHeight="false" outlineLevel="0" collapsed="false">
      <c r="A7375" s="208" t="str">
        <f aca="false">B7375&amp;" "&amp;C7375&amp;" "&amp;D7375</f>
        <v> 0 Financial</v>
      </c>
      <c r="B7375" s="208" t="str">
        <f aca="false">IF((LEFT(N7375,2)="US"),"US","")</f>
        <v/>
      </c>
      <c r="C7375" s="208" t="n">
        <f aca="false">M7375</f>
        <v>0</v>
      </c>
      <c r="D7375" s="208" t="str">
        <f aca="false">IF(ISNUMBER(FIND("Phy",N7375))=TRUE(),"Physical","Financial")</f>
        <v>Financial</v>
      </c>
      <c r="E7375" s="208" t="e">
        <f aca="false">IF(VLOOKUP(S7375,'DD-Lookup'!$J$6:$L$50,3,FALSE())="Monthly",(YEAR(AC7375)-YEAR(AB7375))*12+MONTH(AC7375)-MONTH(AB7375)+1,(AC7375-AB7375+1))</f>
        <v>#N/A</v>
      </c>
      <c r="F7375" s="239" t="e">
        <f aca="false">E7375*SUM(P7375:Q7375)</f>
        <v>#N/A</v>
      </c>
    </row>
    <row r="7376" customFormat="false" ht="12.75" hidden="false" customHeight="false" outlineLevel="0" collapsed="false">
      <c r="A7376" s="208" t="str">
        <f aca="false">B7376&amp;" "&amp;C7376&amp;" "&amp;D7376</f>
        <v> 0 Financial</v>
      </c>
      <c r="B7376" s="208" t="str">
        <f aca="false">IF((LEFT(N7376,2)="US"),"US","")</f>
        <v/>
      </c>
      <c r="C7376" s="208" t="n">
        <f aca="false">M7376</f>
        <v>0</v>
      </c>
      <c r="D7376" s="208" t="str">
        <f aca="false">IF(ISNUMBER(FIND("Phy",N7376))=TRUE(),"Physical","Financial")</f>
        <v>Financial</v>
      </c>
      <c r="E7376" s="208" t="e">
        <f aca="false">IF(VLOOKUP(S7376,'DD-Lookup'!$J$6:$L$50,3,FALSE())="Monthly",(YEAR(AC7376)-YEAR(AB7376))*12+MONTH(AC7376)-MONTH(AB7376)+1,(AC7376-AB7376+1))</f>
        <v>#N/A</v>
      </c>
      <c r="F7376" s="239" t="e">
        <f aca="false">E7376*SUM(P7376:Q7376)</f>
        <v>#N/A</v>
      </c>
    </row>
    <row r="7377" customFormat="false" ht="12.75" hidden="false" customHeight="false" outlineLevel="0" collapsed="false">
      <c r="A7377" s="208" t="str">
        <f aca="false">B7377&amp;" "&amp;C7377&amp;" "&amp;D7377</f>
        <v> 0 Financial</v>
      </c>
      <c r="B7377" s="208" t="str">
        <f aca="false">IF((LEFT(N7377,2)="US"),"US","")</f>
        <v/>
      </c>
      <c r="C7377" s="208" t="n">
        <f aca="false">M7377</f>
        <v>0</v>
      </c>
      <c r="D7377" s="208" t="str">
        <f aca="false">IF(ISNUMBER(FIND("Phy",N7377))=TRUE(),"Physical","Financial")</f>
        <v>Financial</v>
      </c>
      <c r="E7377" s="208" t="e">
        <f aca="false">IF(VLOOKUP(S7377,'DD-Lookup'!$J$6:$L$50,3,FALSE())="Monthly",(YEAR(AC7377)-YEAR(AB7377))*12+MONTH(AC7377)-MONTH(AB7377)+1,(AC7377-AB7377+1))</f>
        <v>#N/A</v>
      </c>
      <c r="F7377" s="239" t="e">
        <f aca="false">E7377*SUM(P7377:Q7377)</f>
        <v>#N/A</v>
      </c>
    </row>
    <row r="7378" customFormat="false" ht="12.75" hidden="false" customHeight="false" outlineLevel="0" collapsed="false">
      <c r="A7378" s="208" t="str">
        <f aca="false">B7378&amp;" "&amp;C7378&amp;" "&amp;D7378</f>
        <v> 0 Financial</v>
      </c>
      <c r="B7378" s="208" t="str">
        <f aca="false">IF((LEFT(N7378,2)="US"),"US","")</f>
        <v/>
      </c>
      <c r="C7378" s="208" t="n">
        <f aca="false">M7378</f>
        <v>0</v>
      </c>
      <c r="D7378" s="208" t="str">
        <f aca="false">IF(ISNUMBER(FIND("Phy",N7378))=TRUE(),"Physical","Financial")</f>
        <v>Financial</v>
      </c>
      <c r="E7378" s="208" t="e">
        <f aca="false">IF(VLOOKUP(S7378,'DD-Lookup'!$J$6:$L$50,3,FALSE())="Monthly",(YEAR(AC7378)-YEAR(AB7378))*12+MONTH(AC7378)-MONTH(AB7378)+1,(AC7378-AB7378+1))</f>
        <v>#N/A</v>
      </c>
      <c r="F7378" s="239" t="e">
        <f aca="false">E7378*SUM(P7378:Q7378)</f>
        <v>#N/A</v>
      </c>
    </row>
    <row r="7379" customFormat="false" ht="12.75" hidden="false" customHeight="false" outlineLevel="0" collapsed="false">
      <c r="A7379" s="208" t="str">
        <f aca="false">B7379&amp;" "&amp;C7379&amp;" "&amp;D7379</f>
        <v> 0 Financial</v>
      </c>
      <c r="B7379" s="208" t="str">
        <f aca="false">IF((LEFT(N7379,2)="US"),"US","")</f>
        <v/>
      </c>
      <c r="C7379" s="208" t="n">
        <f aca="false">M7379</f>
        <v>0</v>
      </c>
      <c r="D7379" s="208" t="str">
        <f aca="false">IF(ISNUMBER(FIND("Phy",N7379))=TRUE(),"Physical","Financial")</f>
        <v>Financial</v>
      </c>
      <c r="E7379" s="208" t="e">
        <f aca="false">IF(VLOOKUP(S7379,'DD-Lookup'!$J$6:$L$50,3,FALSE())="Monthly",(YEAR(AC7379)-YEAR(AB7379))*12+MONTH(AC7379)-MONTH(AB7379)+1,(AC7379-AB7379+1))</f>
        <v>#N/A</v>
      </c>
      <c r="F7379" s="239" t="e">
        <f aca="false">E7379*SUM(P7379:Q7379)</f>
        <v>#N/A</v>
      </c>
    </row>
    <row r="7380" customFormat="false" ht="12.75" hidden="false" customHeight="false" outlineLevel="0" collapsed="false">
      <c r="A7380" s="208" t="str">
        <f aca="false">B7380&amp;" "&amp;C7380&amp;" "&amp;D7380</f>
        <v> 0 Financial</v>
      </c>
      <c r="B7380" s="208" t="str">
        <f aca="false">IF((LEFT(N7380,2)="US"),"US","")</f>
        <v/>
      </c>
      <c r="C7380" s="208" t="n">
        <f aca="false">M7380</f>
        <v>0</v>
      </c>
      <c r="D7380" s="208" t="str">
        <f aca="false">IF(ISNUMBER(FIND("Phy",N7380))=TRUE(),"Physical","Financial")</f>
        <v>Financial</v>
      </c>
      <c r="E7380" s="208" t="e">
        <f aca="false">IF(VLOOKUP(S7380,'DD-Lookup'!$J$6:$L$50,3,FALSE())="Monthly",(YEAR(AC7380)-YEAR(AB7380))*12+MONTH(AC7380)-MONTH(AB7380)+1,(AC7380-AB7380+1))</f>
        <v>#N/A</v>
      </c>
      <c r="F7380" s="239" t="e">
        <f aca="false">E7380*SUM(P7380:Q7380)</f>
        <v>#N/A</v>
      </c>
    </row>
    <row r="7381" customFormat="false" ht="12.75" hidden="false" customHeight="false" outlineLevel="0" collapsed="false">
      <c r="A7381" s="208" t="str">
        <f aca="false">B7381&amp;" "&amp;C7381&amp;" "&amp;D7381</f>
        <v> 0 Financial</v>
      </c>
      <c r="B7381" s="208" t="str">
        <f aca="false">IF((LEFT(N7381,2)="US"),"US","")</f>
        <v/>
      </c>
      <c r="C7381" s="208" t="n">
        <f aca="false">M7381</f>
        <v>0</v>
      </c>
      <c r="D7381" s="208" t="str">
        <f aca="false">IF(ISNUMBER(FIND("Phy",N7381))=TRUE(),"Physical","Financial")</f>
        <v>Financial</v>
      </c>
      <c r="E7381" s="208" t="e">
        <f aca="false">IF(VLOOKUP(S7381,'DD-Lookup'!$J$6:$L$50,3,FALSE())="Monthly",(YEAR(AC7381)-YEAR(AB7381))*12+MONTH(AC7381)-MONTH(AB7381)+1,(AC7381-AB7381+1))</f>
        <v>#N/A</v>
      </c>
      <c r="F7381" s="239" t="e">
        <f aca="false">E7381*SUM(P7381:Q7381)</f>
        <v>#N/A</v>
      </c>
    </row>
    <row r="7382" customFormat="false" ht="12.75" hidden="false" customHeight="false" outlineLevel="0" collapsed="false">
      <c r="A7382" s="208" t="str">
        <f aca="false">B7382&amp;" "&amp;C7382&amp;" "&amp;D7382</f>
        <v> 0 Financial</v>
      </c>
      <c r="B7382" s="208" t="str">
        <f aca="false">IF((LEFT(N7382,2)="US"),"US","")</f>
        <v/>
      </c>
      <c r="C7382" s="208" t="n">
        <f aca="false">M7382</f>
        <v>0</v>
      </c>
      <c r="D7382" s="208" t="str">
        <f aca="false">IF(ISNUMBER(FIND("Phy",N7382))=TRUE(),"Physical","Financial")</f>
        <v>Financial</v>
      </c>
      <c r="E7382" s="208" t="e">
        <f aca="false">IF(VLOOKUP(S7382,'DD-Lookup'!$J$6:$L$50,3,FALSE())="Monthly",(YEAR(AC7382)-YEAR(AB7382))*12+MONTH(AC7382)-MONTH(AB7382)+1,(AC7382-AB7382+1))</f>
        <v>#N/A</v>
      </c>
      <c r="F7382" s="239" t="e">
        <f aca="false">E7382*SUM(P7382:Q7382)</f>
        <v>#N/A</v>
      </c>
    </row>
    <row r="7383" customFormat="false" ht="12.75" hidden="false" customHeight="false" outlineLevel="0" collapsed="false">
      <c r="A7383" s="208" t="str">
        <f aca="false">B7383&amp;" "&amp;C7383&amp;" "&amp;D7383</f>
        <v> 0 Financial</v>
      </c>
      <c r="B7383" s="208" t="str">
        <f aca="false">IF((LEFT(N7383,2)="US"),"US","")</f>
        <v/>
      </c>
      <c r="C7383" s="208" t="n">
        <f aca="false">M7383</f>
        <v>0</v>
      </c>
      <c r="D7383" s="208" t="str">
        <f aca="false">IF(ISNUMBER(FIND("Phy",N7383))=TRUE(),"Physical","Financial")</f>
        <v>Financial</v>
      </c>
      <c r="E7383" s="208" t="e">
        <f aca="false">IF(VLOOKUP(S7383,'DD-Lookup'!$J$6:$L$50,3,FALSE())="Monthly",(YEAR(AC7383)-YEAR(AB7383))*12+MONTH(AC7383)-MONTH(AB7383)+1,(AC7383-AB7383+1))</f>
        <v>#N/A</v>
      </c>
      <c r="F7383" s="239" t="e">
        <f aca="false">E7383*SUM(P7383:Q7383)</f>
        <v>#N/A</v>
      </c>
    </row>
    <row r="7384" customFormat="false" ht="12.75" hidden="false" customHeight="false" outlineLevel="0" collapsed="false">
      <c r="A7384" s="208" t="str">
        <f aca="false">B7384&amp;" "&amp;C7384&amp;" "&amp;D7384</f>
        <v> 0 Financial</v>
      </c>
      <c r="B7384" s="208" t="str">
        <f aca="false">IF((LEFT(N7384,2)="US"),"US","")</f>
        <v/>
      </c>
      <c r="C7384" s="208" t="n">
        <f aca="false">M7384</f>
        <v>0</v>
      </c>
      <c r="D7384" s="208" t="str">
        <f aca="false">IF(ISNUMBER(FIND("Phy",N7384))=TRUE(),"Physical","Financial")</f>
        <v>Financial</v>
      </c>
      <c r="E7384" s="208" t="e">
        <f aca="false">IF(VLOOKUP(S7384,'DD-Lookup'!$J$6:$L$50,3,FALSE())="Monthly",(YEAR(AC7384)-YEAR(AB7384))*12+MONTH(AC7384)-MONTH(AB7384)+1,(AC7384-AB7384+1))</f>
        <v>#N/A</v>
      </c>
      <c r="F7384" s="239" t="e">
        <f aca="false">E7384*SUM(P7384:Q7384)</f>
        <v>#N/A</v>
      </c>
    </row>
    <row r="7385" customFormat="false" ht="12.75" hidden="false" customHeight="false" outlineLevel="0" collapsed="false">
      <c r="A7385" s="208" t="str">
        <f aca="false">B7385&amp;" "&amp;C7385&amp;" "&amp;D7385</f>
        <v> 0 Financial</v>
      </c>
      <c r="B7385" s="208" t="str">
        <f aca="false">IF((LEFT(N7385,2)="US"),"US","")</f>
        <v/>
      </c>
      <c r="C7385" s="208" t="n">
        <f aca="false">M7385</f>
        <v>0</v>
      </c>
      <c r="D7385" s="208" t="str">
        <f aca="false">IF(ISNUMBER(FIND("Phy",N7385))=TRUE(),"Physical","Financial")</f>
        <v>Financial</v>
      </c>
      <c r="E7385" s="208" t="e">
        <f aca="false">IF(VLOOKUP(S7385,'DD-Lookup'!$J$6:$L$50,3,FALSE())="Monthly",(YEAR(AC7385)-YEAR(AB7385))*12+MONTH(AC7385)-MONTH(AB7385)+1,(AC7385-AB7385+1))</f>
        <v>#N/A</v>
      </c>
      <c r="F7385" s="239" t="e">
        <f aca="false">E7385*SUM(P7385:Q7385)</f>
        <v>#N/A</v>
      </c>
    </row>
    <row r="7386" customFormat="false" ht="12.75" hidden="false" customHeight="false" outlineLevel="0" collapsed="false">
      <c r="A7386" s="208" t="str">
        <f aca="false">B7386&amp;" "&amp;C7386&amp;" "&amp;D7386</f>
        <v> 0 Financial</v>
      </c>
      <c r="B7386" s="208" t="str">
        <f aca="false">IF((LEFT(N7386,2)="US"),"US","")</f>
        <v/>
      </c>
      <c r="C7386" s="208" t="n">
        <f aca="false">M7386</f>
        <v>0</v>
      </c>
      <c r="D7386" s="208" t="str">
        <f aca="false">IF(ISNUMBER(FIND("Phy",N7386))=TRUE(),"Physical","Financial")</f>
        <v>Financial</v>
      </c>
      <c r="E7386" s="208" t="e">
        <f aca="false">IF(VLOOKUP(S7386,'DD-Lookup'!$J$6:$L$50,3,FALSE())="Monthly",(YEAR(AC7386)-YEAR(AB7386))*12+MONTH(AC7386)-MONTH(AB7386)+1,(AC7386-AB7386+1))</f>
        <v>#N/A</v>
      </c>
      <c r="F7386" s="239" t="e">
        <f aca="false">E7386*SUM(P7386:Q7386)</f>
        <v>#N/A</v>
      </c>
    </row>
    <row r="7387" customFormat="false" ht="12.75" hidden="false" customHeight="false" outlineLevel="0" collapsed="false">
      <c r="A7387" s="208" t="str">
        <f aca="false">B7387&amp;" "&amp;C7387&amp;" "&amp;D7387</f>
        <v> 0 Financial</v>
      </c>
      <c r="B7387" s="208" t="str">
        <f aca="false">IF((LEFT(N7387,2)="US"),"US","")</f>
        <v/>
      </c>
      <c r="C7387" s="208" t="n">
        <f aca="false">M7387</f>
        <v>0</v>
      </c>
      <c r="D7387" s="208" t="str">
        <f aca="false">IF(ISNUMBER(FIND("Phy",N7387))=TRUE(),"Physical","Financial")</f>
        <v>Financial</v>
      </c>
      <c r="E7387" s="208" t="e">
        <f aca="false">IF(VLOOKUP(S7387,'DD-Lookup'!$J$6:$L$50,3,FALSE())="Monthly",(YEAR(AC7387)-YEAR(AB7387))*12+MONTH(AC7387)-MONTH(AB7387)+1,(AC7387-AB7387+1))</f>
        <v>#N/A</v>
      </c>
      <c r="F7387" s="239" t="e">
        <f aca="false">E7387*SUM(P7387:Q7387)</f>
        <v>#N/A</v>
      </c>
    </row>
    <row r="7388" customFormat="false" ht="12.75" hidden="false" customHeight="false" outlineLevel="0" collapsed="false">
      <c r="A7388" s="208" t="str">
        <f aca="false">B7388&amp;" "&amp;C7388&amp;" "&amp;D7388</f>
        <v> 0 Financial</v>
      </c>
      <c r="B7388" s="208" t="str">
        <f aca="false">IF((LEFT(N7388,2)="US"),"US","")</f>
        <v/>
      </c>
      <c r="C7388" s="208" t="n">
        <f aca="false">M7388</f>
        <v>0</v>
      </c>
      <c r="D7388" s="208" t="str">
        <f aca="false">IF(ISNUMBER(FIND("Phy",N7388))=TRUE(),"Physical","Financial")</f>
        <v>Financial</v>
      </c>
      <c r="E7388" s="208" t="e">
        <f aca="false">IF(VLOOKUP(S7388,'DD-Lookup'!$J$6:$L$50,3,FALSE())="Monthly",(YEAR(AC7388)-YEAR(AB7388))*12+MONTH(AC7388)-MONTH(AB7388)+1,(AC7388-AB7388+1))</f>
        <v>#N/A</v>
      </c>
      <c r="F7388" s="239" t="e">
        <f aca="false">E7388*SUM(P7388:Q7388)</f>
        <v>#N/A</v>
      </c>
    </row>
    <row r="7389" customFormat="false" ht="12.75" hidden="false" customHeight="false" outlineLevel="0" collapsed="false">
      <c r="A7389" s="208" t="str">
        <f aca="false">B7389&amp;" "&amp;C7389&amp;" "&amp;D7389</f>
        <v> 0 Financial</v>
      </c>
      <c r="B7389" s="208" t="str">
        <f aca="false">IF((LEFT(N7389,2)="US"),"US","")</f>
        <v/>
      </c>
      <c r="C7389" s="208" t="n">
        <f aca="false">M7389</f>
        <v>0</v>
      </c>
      <c r="D7389" s="208" t="str">
        <f aca="false">IF(ISNUMBER(FIND("Phy",N7389))=TRUE(),"Physical","Financial")</f>
        <v>Financial</v>
      </c>
      <c r="E7389" s="208" t="e">
        <f aca="false">IF(VLOOKUP(S7389,'DD-Lookup'!$J$6:$L$50,3,FALSE())="Monthly",(YEAR(AC7389)-YEAR(AB7389))*12+MONTH(AC7389)-MONTH(AB7389)+1,(AC7389-AB7389+1))</f>
        <v>#N/A</v>
      </c>
      <c r="F7389" s="239" t="e">
        <f aca="false">E7389*SUM(P7389:Q7389)</f>
        <v>#N/A</v>
      </c>
    </row>
    <row r="7390" customFormat="false" ht="12.75" hidden="false" customHeight="false" outlineLevel="0" collapsed="false">
      <c r="A7390" s="208" t="str">
        <f aca="false">B7390&amp;" "&amp;C7390&amp;" "&amp;D7390</f>
        <v> 0 Financial</v>
      </c>
      <c r="B7390" s="208" t="str">
        <f aca="false">IF((LEFT(N7390,2)="US"),"US","")</f>
        <v/>
      </c>
      <c r="C7390" s="208" t="n">
        <f aca="false">M7390</f>
        <v>0</v>
      </c>
      <c r="D7390" s="208" t="str">
        <f aca="false">IF(ISNUMBER(FIND("Phy",N7390))=TRUE(),"Physical","Financial")</f>
        <v>Financial</v>
      </c>
      <c r="E7390" s="208" t="e">
        <f aca="false">IF(VLOOKUP(S7390,'DD-Lookup'!$J$6:$L$50,3,FALSE())="Monthly",(YEAR(AC7390)-YEAR(AB7390))*12+MONTH(AC7390)-MONTH(AB7390)+1,(AC7390-AB7390+1))</f>
        <v>#N/A</v>
      </c>
      <c r="F7390" s="239" t="e">
        <f aca="false">E7390*SUM(P7390:Q7390)</f>
        <v>#N/A</v>
      </c>
    </row>
    <row r="7391" customFormat="false" ht="12.75" hidden="false" customHeight="false" outlineLevel="0" collapsed="false">
      <c r="A7391" s="208" t="str">
        <f aca="false">B7391&amp;" "&amp;C7391&amp;" "&amp;D7391</f>
        <v> 0 Financial</v>
      </c>
      <c r="B7391" s="208" t="str">
        <f aca="false">IF((LEFT(N7391,2)="US"),"US","")</f>
        <v/>
      </c>
      <c r="C7391" s="208" t="n">
        <f aca="false">M7391</f>
        <v>0</v>
      </c>
      <c r="D7391" s="208" t="str">
        <f aca="false">IF(ISNUMBER(FIND("Phy",N7391))=TRUE(),"Physical","Financial")</f>
        <v>Financial</v>
      </c>
      <c r="E7391" s="208" t="e">
        <f aca="false">IF(VLOOKUP(S7391,'DD-Lookup'!$J$6:$L$50,3,FALSE())="Monthly",(YEAR(AC7391)-YEAR(AB7391))*12+MONTH(AC7391)-MONTH(AB7391)+1,(AC7391-AB7391+1))</f>
        <v>#N/A</v>
      </c>
      <c r="F7391" s="239" t="e">
        <f aca="false">E7391*SUM(P7391:Q7391)</f>
        <v>#N/A</v>
      </c>
    </row>
    <row r="7392" customFormat="false" ht="12.75" hidden="false" customHeight="false" outlineLevel="0" collapsed="false">
      <c r="A7392" s="208" t="str">
        <f aca="false">B7392&amp;" "&amp;C7392&amp;" "&amp;D7392</f>
        <v> 0 Financial</v>
      </c>
      <c r="B7392" s="208" t="str">
        <f aca="false">IF((LEFT(N7392,2)="US"),"US","")</f>
        <v/>
      </c>
      <c r="C7392" s="208" t="n">
        <f aca="false">M7392</f>
        <v>0</v>
      </c>
      <c r="D7392" s="208" t="str">
        <f aca="false">IF(ISNUMBER(FIND("Phy",N7392))=TRUE(),"Physical","Financial")</f>
        <v>Financial</v>
      </c>
      <c r="E7392" s="208" t="e">
        <f aca="false">IF(VLOOKUP(S7392,'DD-Lookup'!$J$6:$L$50,3,FALSE())="Monthly",(YEAR(AC7392)-YEAR(AB7392))*12+MONTH(AC7392)-MONTH(AB7392)+1,(AC7392-AB7392+1))</f>
        <v>#N/A</v>
      </c>
      <c r="F7392" s="239" t="e">
        <f aca="false">E7392*SUM(P7392:Q7392)</f>
        <v>#N/A</v>
      </c>
    </row>
    <row r="7393" customFormat="false" ht="12.75" hidden="false" customHeight="false" outlineLevel="0" collapsed="false">
      <c r="A7393" s="208" t="str">
        <f aca="false">B7393&amp;" "&amp;C7393&amp;" "&amp;D7393</f>
        <v> 0 Financial</v>
      </c>
      <c r="B7393" s="208" t="str">
        <f aca="false">IF((LEFT(N7393,2)="US"),"US","")</f>
        <v/>
      </c>
      <c r="C7393" s="208" t="n">
        <f aca="false">M7393</f>
        <v>0</v>
      </c>
      <c r="D7393" s="208" t="str">
        <f aca="false">IF(ISNUMBER(FIND("Phy",N7393))=TRUE(),"Physical","Financial")</f>
        <v>Financial</v>
      </c>
      <c r="E7393" s="208" t="e">
        <f aca="false">IF(VLOOKUP(S7393,'DD-Lookup'!$J$6:$L$50,3,FALSE())="Monthly",(YEAR(AC7393)-YEAR(AB7393))*12+MONTH(AC7393)-MONTH(AB7393)+1,(AC7393-AB7393+1))</f>
        <v>#N/A</v>
      </c>
      <c r="F7393" s="239" t="e">
        <f aca="false">E7393*SUM(P7393:Q7393)</f>
        <v>#N/A</v>
      </c>
    </row>
    <row r="7394" customFormat="false" ht="12.75" hidden="false" customHeight="false" outlineLevel="0" collapsed="false">
      <c r="A7394" s="208" t="str">
        <f aca="false">B7394&amp;" "&amp;C7394&amp;" "&amp;D7394</f>
        <v> 0 Financial</v>
      </c>
      <c r="B7394" s="208" t="str">
        <f aca="false">IF((LEFT(N7394,2)="US"),"US","")</f>
        <v/>
      </c>
      <c r="C7394" s="208" t="n">
        <f aca="false">M7394</f>
        <v>0</v>
      </c>
      <c r="D7394" s="208" t="str">
        <f aca="false">IF(ISNUMBER(FIND("Phy",N7394))=TRUE(),"Physical","Financial")</f>
        <v>Financial</v>
      </c>
      <c r="E7394" s="208" t="e">
        <f aca="false">IF(VLOOKUP(S7394,'DD-Lookup'!$J$6:$L$50,3,FALSE())="Monthly",(YEAR(AC7394)-YEAR(AB7394))*12+MONTH(AC7394)-MONTH(AB7394)+1,(AC7394-AB7394+1))</f>
        <v>#N/A</v>
      </c>
      <c r="F7394" s="239" t="e">
        <f aca="false">E7394*SUM(P7394:Q7394)</f>
        <v>#N/A</v>
      </c>
    </row>
    <row r="7395" customFormat="false" ht="12.75" hidden="false" customHeight="false" outlineLevel="0" collapsed="false">
      <c r="A7395" s="208" t="str">
        <f aca="false">B7395&amp;" "&amp;C7395&amp;" "&amp;D7395</f>
        <v> 0 Financial</v>
      </c>
      <c r="B7395" s="208" t="str">
        <f aca="false">IF((LEFT(N7395,2)="US"),"US","")</f>
        <v/>
      </c>
      <c r="C7395" s="208" t="n">
        <f aca="false">M7395</f>
        <v>0</v>
      </c>
      <c r="D7395" s="208" t="str">
        <f aca="false">IF(ISNUMBER(FIND("Phy",N7395))=TRUE(),"Physical","Financial")</f>
        <v>Financial</v>
      </c>
      <c r="E7395" s="208" t="e">
        <f aca="false">IF(VLOOKUP(S7395,'DD-Lookup'!$J$6:$L$50,3,FALSE())="Monthly",(YEAR(AC7395)-YEAR(AB7395))*12+MONTH(AC7395)-MONTH(AB7395)+1,(AC7395-AB7395+1))</f>
        <v>#N/A</v>
      </c>
      <c r="F7395" s="239" t="e">
        <f aca="false">E7395*SUM(P7395:Q7395)</f>
        <v>#N/A</v>
      </c>
    </row>
    <row r="7396" customFormat="false" ht="12.75" hidden="false" customHeight="false" outlineLevel="0" collapsed="false">
      <c r="A7396" s="208" t="str">
        <f aca="false">B7396&amp;" "&amp;C7396&amp;" "&amp;D7396</f>
        <v> 0 Financial</v>
      </c>
      <c r="B7396" s="208" t="str">
        <f aca="false">IF((LEFT(N7396,2)="US"),"US","")</f>
        <v/>
      </c>
      <c r="C7396" s="208" t="n">
        <f aca="false">M7396</f>
        <v>0</v>
      </c>
      <c r="D7396" s="208" t="str">
        <f aca="false">IF(ISNUMBER(FIND("Phy",N7396))=TRUE(),"Physical","Financial")</f>
        <v>Financial</v>
      </c>
      <c r="E7396" s="208" t="e">
        <f aca="false">IF(VLOOKUP(S7396,'DD-Lookup'!$J$6:$L$50,3,FALSE())="Monthly",(YEAR(AC7396)-YEAR(AB7396))*12+MONTH(AC7396)-MONTH(AB7396)+1,(AC7396-AB7396+1))</f>
        <v>#N/A</v>
      </c>
      <c r="F7396" s="239" t="e">
        <f aca="false">E7396*SUM(P7396:Q7396)</f>
        <v>#N/A</v>
      </c>
    </row>
    <row r="7397" customFormat="false" ht="12.75" hidden="false" customHeight="false" outlineLevel="0" collapsed="false">
      <c r="A7397" s="208" t="str">
        <f aca="false">B7397&amp;" "&amp;C7397&amp;" "&amp;D7397</f>
        <v> 0 Financial</v>
      </c>
      <c r="B7397" s="208" t="str">
        <f aca="false">IF((LEFT(N7397,2)="US"),"US","")</f>
        <v/>
      </c>
      <c r="C7397" s="208" t="n">
        <f aca="false">M7397</f>
        <v>0</v>
      </c>
      <c r="D7397" s="208" t="str">
        <f aca="false">IF(ISNUMBER(FIND("Phy",N7397))=TRUE(),"Physical","Financial")</f>
        <v>Financial</v>
      </c>
      <c r="E7397" s="208" t="e">
        <f aca="false">IF(VLOOKUP(S7397,'DD-Lookup'!$J$6:$L$50,3,FALSE())="Monthly",(YEAR(AC7397)-YEAR(AB7397))*12+MONTH(AC7397)-MONTH(AB7397)+1,(AC7397-AB7397+1))</f>
        <v>#N/A</v>
      </c>
      <c r="F7397" s="239" t="e">
        <f aca="false">E7397*SUM(P7397:Q7397)</f>
        <v>#N/A</v>
      </c>
    </row>
    <row r="7398" customFormat="false" ht="12.75" hidden="false" customHeight="false" outlineLevel="0" collapsed="false">
      <c r="A7398" s="208" t="str">
        <f aca="false">B7398&amp;" "&amp;C7398&amp;" "&amp;D7398</f>
        <v> 0 Financial</v>
      </c>
      <c r="B7398" s="208" t="str">
        <f aca="false">IF((LEFT(N7398,2)="US"),"US","")</f>
        <v/>
      </c>
      <c r="C7398" s="208" t="n">
        <f aca="false">M7398</f>
        <v>0</v>
      </c>
      <c r="D7398" s="208" t="str">
        <f aca="false">IF(ISNUMBER(FIND("Phy",N7398))=TRUE(),"Physical","Financial")</f>
        <v>Financial</v>
      </c>
      <c r="E7398" s="208" t="e">
        <f aca="false">IF(VLOOKUP(S7398,'DD-Lookup'!$J$6:$L$50,3,FALSE())="Monthly",(YEAR(AC7398)-YEAR(AB7398))*12+MONTH(AC7398)-MONTH(AB7398)+1,(AC7398-AB7398+1))</f>
        <v>#N/A</v>
      </c>
      <c r="F7398" s="239" t="e">
        <f aca="false">E7398*SUM(P7398:Q7398)</f>
        <v>#N/A</v>
      </c>
    </row>
    <row r="7399" customFormat="false" ht="12.75" hidden="false" customHeight="false" outlineLevel="0" collapsed="false">
      <c r="A7399" s="208" t="str">
        <f aca="false">B7399&amp;" "&amp;C7399&amp;" "&amp;D7399</f>
        <v> 0 Financial</v>
      </c>
      <c r="B7399" s="208" t="str">
        <f aca="false">IF((LEFT(N7399,2)="US"),"US","")</f>
        <v/>
      </c>
      <c r="C7399" s="208" t="n">
        <f aca="false">M7399</f>
        <v>0</v>
      </c>
      <c r="D7399" s="208" t="str">
        <f aca="false">IF(ISNUMBER(FIND("Phy",N7399))=TRUE(),"Physical","Financial")</f>
        <v>Financial</v>
      </c>
      <c r="E7399" s="208" t="e">
        <f aca="false">IF(VLOOKUP(S7399,'DD-Lookup'!$J$6:$L$50,3,FALSE())="Monthly",(YEAR(AC7399)-YEAR(AB7399))*12+MONTH(AC7399)-MONTH(AB7399)+1,(AC7399-AB7399+1))</f>
        <v>#N/A</v>
      </c>
      <c r="F7399" s="239" t="e">
        <f aca="false">E7399*SUM(P7399:Q7399)</f>
        <v>#N/A</v>
      </c>
    </row>
    <row r="7400" customFormat="false" ht="12.75" hidden="false" customHeight="false" outlineLevel="0" collapsed="false">
      <c r="A7400" s="208" t="str">
        <f aca="false">B7400&amp;" "&amp;C7400&amp;" "&amp;D7400</f>
        <v> 0 Financial</v>
      </c>
      <c r="B7400" s="208" t="str">
        <f aca="false">IF((LEFT(N7400,2)="US"),"US","")</f>
        <v/>
      </c>
      <c r="C7400" s="208" t="n">
        <f aca="false">M7400</f>
        <v>0</v>
      </c>
      <c r="D7400" s="208" t="str">
        <f aca="false">IF(ISNUMBER(FIND("Phy",N7400))=TRUE(),"Physical","Financial")</f>
        <v>Financial</v>
      </c>
      <c r="E7400" s="208" t="e">
        <f aca="false">IF(VLOOKUP(S7400,'DD-Lookup'!$J$6:$L$50,3,FALSE())="Monthly",(YEAR(AC7400)-YEAR(AB7400))*12+MONTH(AC7400)-MONTH(AB7400)+1,(AC7400-AB7400+1))</f>
        <v>#N/A</v>
      </c>
      <c r="F7400" s="239" t="e">
        <f aca="false">E7400*SUM(P7400:Q7400)</f>
        <v>#N/A</v>
      </c>
    </row>
    <row r="7401" customFormat="false" ht="12.75" hidden="false" customHeight="false" outlineLevel="0" collapsed="false">
      <c r="A7401" s="208" t="str">
        <f aca="false">B7401&amp;" "&amp;C7401&amp;" "&amp;D7401</f>
        <v> 0 Financial</v>
      </c>
      <c r="B7401" s="208" t="str">
        <f aca="false">IF((LEFT(N7401,2)="US"),"US","")</f>
        <v/>
      </c>
      <c r="C7401" s="208" t="n">
        <f aca="false">M7401</f>
        <v>0</v>
      </c>
      <c r="D7401" s="208" t="str">
        <f aca="false">IF(ISNUMBER(FIND("Phy",N7401))=TRUE(),"Physical","Financial")</f>
        <v>Financial</v>
      </c>
      <c r="E7401" s="208" t="e">
        <f aca="false">IF(VLOOKUP(S7401,'DD-Lookup'!$J$6:$L$50,3,FALSE())="Monthly",(YEAR(AC7401)-YEAR(AB7401))*12+MONTH(AC7401)-MONTH(AB7401)+1,(AC7401-AB7401+1))</f>
        <v>#N/A</v>
      </c>
      <c r="F7401" s="239" t="e">
        <f aca="false">E7401*SUM(P7401:Q7401)</f>
        <v>#N/A</v>
      </c>
    </row>
    <row r="7402" customFormat="false" ht="12.75" hidden="false" customHeight="false" outlineLevel="0" collapsed="false">
      <c r="A7402" s="208" t="str">
        <f aca="false">B7402&amp;" "&amp;C7402&amp;" "&amp;D7402</f>
        <v> 0 Financial</v>
      </c>
      <c r="B7402" s="208" t="str">
        <f aca="false">IF((LEFT(N7402,2)="US"),"US","")</f>
        <v/>
      </c>
      <c r="C7402" s="208" t="n">
        <f aca="false">M7402</f>
        <v>0</v>
      </c>
      <c r="D7402" s="208" t="str">
        <f aca="false">IF(ISNUMBER(FIND("Phy",N7402))=TRUE(),"Physical","Financial")</f>
        <v>Financial</v>
      </c>
      <c r="E7402" s="208" t="e">
        <f aca="false">IF(VLOOKUP(S7402,'DD-Lookup'!$J$6:$L$50,3,FALSE())="Monthly",(YEAR(AC7402)-YEAR(AB7402))*12+MONTH(AC7402)-MONTH(AB7402)+1,(AC7402-AB7402+1))</f>
        <v>#N/A</v>
      </c>
      <c r="F7402" s="239" t="e">
        <f aca="false">E7402*SUM(P7402:Q7402)</f>
        <v>#N/A</v>
      </c>
    </row>
    <row r="7403" customFormat="false" ht="12.75" hidden="false" customHeight="false" outlineLevel="0" collapsed="false">
      <c r="A7403" s="208" t="str">
        <f aca="false">B7403&amp;" "&amp;C7403&amp;" "&amp;D7403</f>
        <v> 0 Financial</v>
      </c>
      <c r="B7403" s="208" t="str">
        <f aca="false">IF((LEFT(N7403,2)="US"),"US","")</f>
        <v/>
      </c>
      <c r="C7403" s="208" t="n">
        <f aca="false">M7403</f>
        <v>0</v>
      </c>
      <c r="D7403" s="208" t="str">
        <f aca="false">IF(ISNUMBER(FIND("Phy",N7403))=TRUE(),"Physical","Financial")</f>
        <v>Financial</v>
      </c>
      <c r="E7403" s="208" t="e">
        <f aca="false">IF(VLOOKUP(S7403,'DD-Lookup'!$J$6:$L$50,3,FALSE())="Monthly",(YEAR(AC7403)-YEAR(AB7403))*12+MONTH(AC7403)-MONTH(AB7403)+1,(AC7403-AB7403+1))</f>
        <v>#N/A</v>
      </c>
      <c r="F7403" s="239" t="e">
        <f aca="false">E7403*SUM(P7403:Q7403)</f>
        <v>#N/A</v>
      </c>
    </row>
    <row r="7404" customFormat="false" ht="12.75" hidden="false" customHeight="false" outlineLevel="0" collapsed="false">
      <c r="A7404" s="208" t="str">
        <f aca="false">B7404&amp;" "&amp;C7404&amp;" "&amp;D7404</f>
        <v> 0 Financial</v>
      </c>
      <c r="B7404" s="208" t="str">
        <f aca="false">IF((LEFT(N7404,2)="US"),"US","")</f>
        <v/>
      </c>
      <c r="C7404" s="208" t="n">
        <f aca="false">M7404</f>
        <v>0</v>
      </c>
      <c r="D7404" s="208" t="str">
        <f aca="false">IF(ISNUMBER(FIND("Phy",N7404))=TRUE(),"Physical","Financial")</f>
        <v>Financial</v>
      </c>
      <c r="E7404" s="208" t="e">
        <f aca="false">IF(VLOOKUP(S7404,'DD-Lookup'!$J$6:$L$50,3,FALSE())="Monthly",(YEAR(AC7404)-YEAR(AB7404))*12+MONTH(AC7404)-MONTH(AB7404)+1,(AC7404-AB7404+1))</f>
        <v>#N/A</v>
      </c>
      <c r="F7404" s="239" t="e">
        <f aca="false">E7404*SUM(P7404:Q7404)</f>
        <v>#N/A</v>
      </c>
    </row>
    <row r="7405" customFormat="false" ht="12.75" hidden="false" customHeight="false" outlineLevel="0" collapsed="false">
      <c r="A7405" s="208" t="str">
        <f aca="false">B7405&amp;" "&amp;C7405&amp;" "&amp;D7405</f>
        <v> 0 Financial</v>
      </c>
      <c r="B7405" s="208" t="str">
        <f aca="false">IF((LEFT(N7405,2)="US"),"US","")</f>
        <v/>
      </c>
      <c r="C7405" s="208" t="n">
        <f aca="false">M7405</f>
        <v>0</v>
      </c>
      <c r="D7405" s="208" t="str">
        <f aca="false">IF(ISNUMBER(FIND("Phy",N7405))=TRUE(),"Physical","Financial")</f>
        <v>Financial</v>
      </c>
      <c r="E7405" s="208" t="e">
        <f aca="false">IF(VLOOKUP(S7405,'DD-Lookup'!$J$6:$L$50,3,FALSE())="Monthly",(YEAR(AC7405)-YEAR(AB7405))*12+MONTH(AC7405)-MONTH(AB7405)+1,(AC7405-AB7405+1))</f>
        <v>#N/A</v>
      </c>
      <c r="F7405" s="239" t="e">
        <f aca="false">E7405*SUM(P7405:Q7405)</f>
        <v>#N/A</v>
      </c>
    </row>
    <row r="7406" customFormat="false" ht="12.75" hidden="false" customHeight="false" outlineLevel="0" collapsed="false">
      <c r="A7406" s="208" t="str">
        <f aca="false">B7406&amp;" "&amp;C7406&amp;" "&amp;D7406</f>
        <v> 0 Financial</v>
      </c>
      <c r="B7406" s="208" t="str">
        <f aca="false">IF((LEFT(N7406,2)="US"),"US","")</f>
        <v/>
      </c>
      <c r="C7406" s="208" t="n">
        <f aca="false">M7406</f>
        <v>0</v>
      </c>
      <c r="D7406" s="208" t="str">
        <f aca="false">IF(ISNUMBER(FIND("Phy",N7406))=TRUE(),"Physical","Financial")</f>
        <v>Financial</v>
      </c>
      <c r="E7406" s="208" t="e">
        <f aca="false">IF(VLOOKUP(S7406,'DD-Lookup'!$J$6:$L$50,3,FALSE())="Monthly",(YEAR(AC7406)-YEAR(AB7406))*12+MONTH(AC7406)-MONTH(AB7406)+1,(AC7406-AB7406+1))</f>
        <v>#N/A</v>
      </c>
      <c r="F7406" s="239" t="e">
        <f aca="false">E7406*SUM(P7406:Q7406)</f>
        <v>#N/A</v>
      </c>
    </row>
    <row r="7407" customFormat="false" ht="12.75" hidden="false" customHeight="false" outlineLevel="0" collapsed="false">
      <c r="A7407" s="208" t="str">
        <f aca="false">B7407&amp;" "&amp;C7407&amp;" "&amp;D7407</f>
        <v> 0 Financial</v>
      </c>
      <c r="B7407" s="208" t="str">
        <f aca="false">IF((LEFT(N7407,2)="US"),"US","")</f>
        <v/>
      </c>
      <c r="C7407" s="208" t="n">
        <f aca="false">M7407</f>
        <v>0</v>
      </c>
      <c r="D7407" s="208" t="str">
        <f aca="false">IF(ISNUMBER(FIND("Phy",N7407))=TRUE(),"Physical","Financial")</f>
        <v>Financial</v>
      </c>
      <c r="E7407" s="208" t="e">
        <f aca="false">IF(VLOOKUP(S7407,'DD-Lookup'!$J$6:$L$50,3,FALSE())="Monthly",(YEAR(AC7407)-YEAR(AB7407))*12+MONTH(AC7407)-MONTH(AB7407)+1,(AC7407-AB7407+1))</f>
        <v>#N/A</v>
      </c>
      <c r="F7407" s="239" t="e">
        <f aca="false">E7407*SUM(P7407:Q7407)</f>
        <v>#N/A</v>
      </c>
    </row>
    <row r="7408" customFormat="false" ht="12.75" hidden="false" customHeight="false" outlineLevel="0" collapsed="false">
      <c r="A7408" s="208" t="str">
        <f aca="false">B7408&amp;" "&amp;C7408&amp;" "&amp;D7408</f>
        <v> 0 Financial</v>
      </c>
      <c r="B7408" s="208" t="str">
        <f aca="false">IF((LEFT(N7408,2)="US"),"US","")</f>
        <v/>
      </c>
      <c r="C7408" s="208" t="n">
        <f aca="false">M7408</f>
        <v>0</v>
      </c>
      <c r="D7408" s="208" t="str">
        <f aca="false">IF(ISNUMBER(FIND("Phy",N7408))=TRUE(),"Physical","Financial")</f>
        <v>Financial</v>
      </c>
      <c r="E7408" s="208" t="e">
        <f aca="false">IF(VLOOKUP(S7408,'DD-Lookup'!$J$6:$L$50,3,FALSE())="Monthly",(YEAR(AC7408)-YEAR(AB7408))*12+MONTH(AC7408)-MONTH(AB7408)+1,(AC7408-AB7408+1))</f>
        <v>#N/A</v>
      </c>
      <c r="F7408" s="239" t="e">
        <f aca="false">E7408*SUM(P7408:Q7408)</f>
        <v>#N/A</v>
      </c>
    </row>
    <row r="7409" customFormat="false" ht="12.75" hidden="false" customHeight="false" outlineLevel="0" collapsed="false">
      <c r="A7409" s="208" t="str">
        <f aca="false">B7409&amp;" "&amp;C7409&amp;" "&amp;D7409</f>
        <v> 0 Financial</v>
      </c>
      <c r="B7409" s="208" t="str">
        <f aca="false">IF((LEFT(N7409,2)="US"),"US","")</f>
        <v/>
      </c>
      <c r="C7409" s="208" t="n">
        <f aca="false">M7409</f>
        <v>0</v>
      </c>
      <c r="D7409" s="208" t="str">
        <f aca="false">IF(ISNUMBER(FIND("Phy",N7409))=TRUE(),"Physical","Financial")</f>
        <v>Financial</v>
      </c>
      <c r="E7409" s="208" t="e">
        <f aca="false">IF(VLOOKUP(S7409,'DD-Lookup'!$J$6:$L$50,3,FALSE())="Monthly",(YEAR(AC7409)-YEAR(AB7409))*12+MONTH(AC7409)-MONTH(AB7409)+1,(AC7409-AB7409+1))</f>
        <v>#N/A</v>
      </c>
      <c r="F7409" s="239" t="e">
        <f aca="false">E7409*SUM(P7409:Q7409)</f>
        <v>#N/A</v>
      </c>
    </row>
    <row r="7410" customFormat="false" ht="12.75" hidden="false" customHeight="false" outlineLevel="0" collapsed="false">
      <c r="A7410" s="208" t="str">
        <f aca="false">B7410&amp;" "&amp;C7410&amp;" "&amp;D7410</f>
        <v> 0 Financial</v>
      </c>
      <c r="B7410" s="208" t="str">
        <f aca="false">IF((LEFT(N7410,2)="US"),"US","")</f>
        <v/>
      </c>
      <c r="C7410" s="208" t="n">
        <f aca="false">M7410</f>
        <v>0</v>
      </c>
      <c r="D7410" s="208" t="str">
        <f aca="false">IF(ISNUMBER(FIND("Phy",N7410))=TRUE(),"Physical","Financial")</f>
        <v>Financial</v>
      </c>
      <c r="E7410" s="208" t="e">
        <f aca="false">IF(VLOOKUP(S7410,'DD-Lookup'!$J$6:$L$50,3,FALSE())="Monthly",(YEAR(AC7410)-YEAR(AB7410))*12+MONTH(AC7410)-MONTH(AB7410)+1,(AC7410-AB7410+1))</f>
        <v>#N/A</v>
      </c>
      <c r="F7410" s="239" t="e">
        <f aca="false">E7410*SUM(P7410:Q7410)</f>
        <v>#N/A</v>
      </c>
    </row>
    <row r="7411" customFormat="false" ht="12.75" hidden="false" customHeight="false" outlineLevel="0" collapsed="false">
      <c r="A7411" s="208" t="str">
        <f aca="false">B7411&amp;" "&amp;C7411&amp;" "&amp;D7411</f>
        <v> 0 Financial</v>
      </c>
      <c r="B7411" s="208" t="str">
        <f aca="false">IF((LEFT(N7411,2)="US"),"US","")</f>
        <v/>
      </c>
      <c r="C7411" s="208" t="n">
        <f aca="false">M7411</f>
        <v>0</v>
      </c>
      <c r="D7411" s="208" t="str">
        <f aca="false">IF(ISNUMBER(FIND("Phy",N7411))=TRUE(),"Physical","Financial")</f>
        <v>Financial</v>
      </c>
      <c r="E7411" s="208" t="e">
        <f aca="false">IF(VLOOKUP(S7411,'DD-Lookup'!$J$6:$L$50,3,FALSE())="Monthly",(YEAR(AC7411)-YEAR(AB7411))*12+MONTH(AC7411)-MONTH(AB7411)+1,(AC7411-AB7411+1))</f>
        <v>#N/A</v>
      </c>
      <c r="F7411" s="239" t="e">
        <f aca="false">E7411*SUM(P7411:Q7411)</f>
        <v>#N/A</v>
      </c>
    </row>
    <row r="7412" customFormat="false" ht="12.75" hidden="false" customHeight="false" outlineLevel="0" collapsed="false">
      <c r="A7412" s="208" t="str">
        <f aca="false">B7412&amp;" "&amp;C7412&amp;" "&amp;D7412</f>
        <v> 0 Financial</v>
      </c>
      <c r="B7412" s="208" t="str">
        <f aca="false">IF((LEFT(N7412,2)="US"),"US","")</f>
        <v/>
      </c>
      <c r="C7412" s="208" t="n">
        <f aca="false">M7412</f>
        <v>0</v>
      </c>
      <c r="D7412" s="208" t="str">
        <f aca="false">IF(ISNUMBER(FIND("Phy",N7412))=TRUE(),"Physical","Financial")</f>
        <v>Financial</v>
      </c>
      <c r="E7412" s="208" t="e">
        <f aca="false">IF(VLOOKUP(S7412,'DD-Lookup'!$J$6:$L$50,3,FALSE())="Monthly",(YEAR(AC7412)-YEAR(AB7412))*12+MONTH(AC7412)-MONTH(AB7412)+1,(AC7412-AB7412+1))</f>
        <v>#N/A</v>
      </c>
      <c r="F7412" s="239" t="e">
        <f aca="false">E7412*SUM(P7412:Q7412)</f>
        <v>#N/A</v>
      </c>
    </row>
    <row r="7413" customFormat="false" ht="12.75" hidden="false" customHeight="false" outlineLevel="0" collapsed="false">
      <c r="A7413" s="208" t="str">
        <f aca="false">B7413&amp;" "&amp;C7413&amp;" "&amp;D7413</f>
        <v> 0 Financial</v>
      </c>
      <c r="B7413" s="208" t="str">
        <f aca="false">IF((LEFT(N7413,2)="US"),"US","")</f>
        <v/>
      </c>
      <c r="C7413" s="208" t="n">
        <f aca="false">M7413</f>
        <v>0</v>
      </c>
      <c r="D7413" s="208" t="str">
        <f aca="false">IF(ISNUMBER(FIND("Phy",N7413))=TRUE(),"Physical","Financial")</f>
        <v>Financial</v>
      </c>
      <c r="E7413" s="208" t="e">
        <f aca="false">IF(VLOOKUP(S7413,'DD-Lookup'!$J$6:$L$50,3,FALSE())="Monthly",(YEAR(AC7413)-YEAR(AB7413))*12+MONTH(AC7413)-MONTH(AB7413)+1,(AC7413-AB7413+1))</f>
        <v>#N/A</v>
      </c>
      <c r="F7413" s="239" t="e">
        <f aca="false">E7413*SUM(P7413:Q7413)</f>
        <v>#N/A</v>
      </c>
    </row>
    <row r="7414" customFormat="false" ht="12.75" hidden="false" customHeight="false" outlineLevel="0" collapsed="false">
      <c r="A7414" s="208" t="str">
        <f aca="false">B7414&amp;" "&amp;C7414&amp;" "&amp;D7414</f>
        <v> 0 Financial</v>
      </c>
      <c r="B7414" s="208" t="str">
        <f aca="false">IF((LEFT(N7414,2)="US"),"US","")</f>
        <v/>
      </c>
      <c r="C7414" s="208" t="n">
        <f aca="false">M7414</f>
        <v>0</v>
      </c>
      <c r="D7414" s="208" t="str">
        <f aca="false">IF(ISNUMBER(FIND("Phy",N7414))=TRUE(),"Physical","Financial")</f>
        <v>Financial</v>
      </c>
      <c r="E7414" s="208" t="e">
        <f aca="false">IF(VLOOKUP(S7414,'DD-Lookup'!$J$6:$L$50,3,FALSE())="Monthly",(YEAR(AC7414)-YEAR(AB7414))*12+MONTH(AC7414)-MONTH(AB7414)+1,(AC7414-AB7414+1))</f>
        <v>#N/A</v>
      </c>
      <c r="F7414" s="239" t="e">
        <f aca="false">E7414*SUM(P7414:Q7414)</f>
        <v>#N/A</v>
      </c>
    </row>
    <row r="7415" customFormat="false" ht="12.75" hidden="false" customHeight="false" outlineLevel="0" collapsed="false">
      <c r="A7415" s="208" t="str">
        <f aca="false">B7415&amp;" "&amp;C7415&amp;" "&amp;D7415</f>
        <v> 0 Financial</v>
      </c>
      <c r="B7415" s="208" t="str">
        <f aca="false">IF((LEFT(N7415,2)="US"),"US","")</f>
        <v/>
      </c>
      <c r="C7415" s="208" t="n">
        <f aca="false">M7415</f>
        <v>0</v>
      </c>
      <c r="D7415" s="208" t="str">
        <f aca="false">IF(ISNUMBER(FIND("Phy",N7415))=TRUE(),"Physical","Financial")</f>
        <v>Financial</v>
      </c>
      <c r="E7415" s="208" t="e">
        <f aca="false">IF(VLOOKUP(S7415,'DD-Lookup'!$J$6:$L$50,3,FALSE())="Monthly",(YEAR(AC7415)-YEAR(AB7415))*12+MONTH(AC7415)-MONTH(AB7415)+1,(AC7415-AB7415+1))</f>
        <v>#N/A</v>
      </c>
      <c r="F7415" s="239" t="e">
        <f aca="false">E7415*SUM(P7415:Q7415)</f>
        <v>#N/A</v>
      </c>
    </row>
    <row r="7416" customFormat="false" ht="12.75" hidden="false" customHeight="false" outlineLevel="0" collapsed="false">
      <c r="A7416" s="208" t="str">
        <f aca="false">B7416&amp;" "&amp;C7416&amp;" "&amp;D7416</f>
        <v> 0 Financial</v>
      </c>
      <c r="B7416" s="208" t="str">
        <f aca="false">IF((LEFT(N7416,2)="US"),"US","")</f>
        <v/>
      </c>
      <c r="C7416" s="208" t="n">
        <f aca="false">M7416</f>
        <v>0</v>
      </c>
      <c r="D7416" s="208" t="str">
        <f aca="false">IF(ISNUMBER(FIND("Phy",N7416))=TRUE(),"Physical","Financial")</f>
        <v>Financial</v>
      </c>
      <c r="E7416" s="208" t="e">
        <f aca="false">IF(VLOOKUP(S7416,'DD-Lookup'!$J$6:$L$50,3,FALSE())="Monthly",(YEAR(AC7416)-YEAR(AB7416))*12+MONTH(AC7416)-MONTH(AB7416)+1,(AC7416-AB7416+1))</f>
        <v>#N/A</v>
      </c>
      <c r="F7416" s="239" t="e">
        <f aca="false">E7416*SUM(P7416:Q7416)</f>
        <v>#N/A</v>
      </c>
    </row>
    <row r="7417" customFormat="false" ht="12.75" hidden="false" customHeight="false" outlineLevel="0" collapsed="false">
      <c r="A7417" s="208" t="str">
        <f aca="false">B7417&amp;" "&amp;C7417&amp;" "&amp;D7417</f>
        <v> 0 Financial</v>
      </c>
      <c r="B7417" s="208" t="str">
        <f aca="false">IF((LEFT(N7417,2)="US"),"US","")</f>
        <v/>
      </c>
      <c r="C7417" s="208" t="n">
        <f aca="false">M7417</f>
        <v>0</v>
      </c>
      <c r="D7417" s="208" t="str">
        <f aca="false">IF(ISNUMBER(FIND("Phy",N7417))=TRUE(),"Physical","Financial")</f>
        <v>Financial</v>
      </c>
      <c r="E7417" s="208" t="e">
        <f aca="false">IF(VLOOKUP(S7417,'DD-Lookup'!$J$6:$L$50,3,FALSE())="Monthly",(YEAR(AC7417)-YEAR(AB7417))*12+MONTH(AC7417)-MONTH(AB7417)+1,(AC7417-AB7417+1))</f>
        <v>#N/A</v>
      </c>
      <c r="F7417" s="239" t="e">
        <f aca="false">E7417*SUM(P7417:Q7417)</f>
        <v>#N/A</v>
      </c>
    </row>
    <row r="7418" customFormat="false" ht="12.75" hidden="false" customHeight="false" outlineLevel="0" collapsed="false">
      <c r="A7418" s="208" t="str">
        <f aca="false">B7418&amp;" "&amp;C7418&amp;" "&amp;D7418</f>
        <v> 0 Financial</v>
      </c>
      <c r="B7418" s="208" t="str">
        <f aca="false">IF((LEFT(N7418,2)="US"),"US","")</f>
        <v/>
      </c>
      <c r="C7418" s="208" t="n">
        <f aca="false">M7418</f>
        <v>0</v>
      </c>
      <c r="D7418" s="208" t="str">
        <f aca="false">IF(ISNUMBER(FIND("Phy",N7418))=TRUE(),"Physical","Financial")</f>
        <v>Financial</v>
      </c>
      <c r="E7418" s="208" t="e">
        <f aca="false">IF(VLOOKUP(S7418,'DD-Lookup'!$J$6:$L$50,3,FALSE())="Monthly",(YEAR(AC7418)-YEAR(AB7418))*12+MONTH(AC7418)-MONTH(AB7418)+1,(AC7418-AB7418+1))</f>
        <v>#N/A</v>
      </c>
      <c r="F7418" s="239" t="e">
        <f aca="false">E7418*SUM(P7418:Q7418)</f>
        <v>#N/A</v>
      </c>
    </row>
    <row r="7419" customFormat="false" ht="12.75" hidden="false" customHeight="false" outlineLevel="0" collapsed="false">
      <c r="A7419" s="208" t="str">
        <f aca="false">B7419&amp;" "&amp;C7419&amp;" "&amp;D7419</f>
        <v> 0 Financial</v>
      </c>
      <c r="B7419" s="208" t="str">
        <f aca="false">IF((LEFT(N7419,2)="US"),"US","")</f>
        <v/>
      </c>
      <c r="C7419" s="208" t="n">
        <f aca="false">M7419</f>
        <v>0</v>
      </c>
      <c r="D7419" s="208" t="str">
        <f aca="false">IF(ISNUMBER(FIND("Phy",N7419))=TRUE(),"Physical","Financial")</f>
        <v>Financial</v>
      </c>
      <c r="E7419" s="208" t="e">
        <f aca="false">IF(VLOOKUP(S7419,'DD-Lookup'!$J$6:$L$50,3,FALSE())="Monthly",(YEAR(AC7419)-YEAR(AB7419))*12+MONTH(AC7419)-MONTH(AB7419)+1,(AC7419-AB7419+1))</f>
        <v>#N/A</v>
      </c>
      <c r="F7419" s="239" t="e">
        <f aca="false">E7419*SUM(P7419:Q7419)</f>
        <v>#N/A</v>
      </c>
    </row>
    <row r="7420" customFormat="false" ht="12.75" hidden="false" customHeight="false" outlineLevel="0" collapsed="false">
      <c r="A7420" s="208" t="str">
        <f aca="false">B7420&amp;" "&amp;C7420&amp;" "&amp;D7420</f>
        <v> 0 Financial</v>
      </c>
      <c r="B7420" s="208" t="str">
        <f aca="false">IF((LEFT(N7420,2)="US"),"US","")</f>
        <v/>
      </c>
      <c r="C7420" s="208" t="n">
        <f aca="false">M7420</f>
        <v>0</v>
      </c>
      <c r="D7420" s="208" t="str">
        <f aca="false">IF(ISNUMBER(FIND("Phy",N7420))=TRUE(),"Physical","Financial")</f>
        <v>Financial</v>
      </c>
      <c r="E7420" s="208" t="e">
        <f aca="false">IF(VLOOKUP(S7420,'DD-Lookup'!$J$6:$L$50,3,FALSE())="Monthly",(YEAR(AC7420)-YEAR(AB7420))*12+MONTH(AC7420)-MONTH(AB7420)+1,(AC7420-AB7420+1))</f>
        <v>#N/A</v>
      </c>
      <c r="F7420" s="239" t="e">
        <f aca="false">E7420*SUM(P7420:Q7420)</f>
        <v>#N/A</v>
      </c>
    </row>
    <row r="7421" customFormat="false" ht="12.75" hidden="false" customHeight="false" outlineLevel="0" collapsed="false">
      <c r="A7421" s="208" t="str">
        <f aca="false">B7421&amp;" "&amp;C7421&amp;" "&amp;D7421</f>
        <v> 0 Financial</v>
      </c>
      <c r="B7421" s="208" t="str">
        <f aca="false">IF((LEFT(N7421,2)="US"),"US","")</f>
        <v/>
      </c>
      <c r="C7421" s="208" t="n">
        <f aca="false">M7421</f>
        <v>0</v>
      </c>
      <c r="D7421" s="208" t="str">
        <f aca="false">IF(ISNUMBER(FIND("Phy",N7421))=TRUE(),"Physical","Financial")</f>
        <v>Financial</v>
      </c>
      <c r="E7421" s="208" t="e">
        <f aca="false">IF(VLOOKUP(S7421,'DD-Lookup'!$J$6:$L$50,3,FALSE())="Monthly",(YEAR(AC7421)-YEAR(AB7421))*12+MONTH(AC7421)-MONTH(AB7421)+1,(AC7421-AB7421+1))</f>
        <v>#N/A</v>
      </c>
      <c r="F7421" s="239" t="e">
        <f aca="false">E7421*SUM(P7421:Q7421)</f>
        <v>#N/A</v>
      </c>
    </row>
    <row r="7422" customFormat="false" ht="12.75" hidden="false" customHeight="false" outlineLevel="0" collapsed="false">
      <c r="A7422" s="208" t="str">
        <f aca="false">B7422&amp;" "&amp;C7422&amp;" "&amp;D7422</f>
        <v> 0 Financial</v>
      </c>
      <c r="B7422" s="208" t="str">
        <f aca="false">IF((LEFT(N7422,2)="US"),"US","")</f>
        <v/>
      </c>
      <c r="C7422" s="208" t="n">
        <f aca="false">M7422</f>
        <v>0</v>
      </c>
      <c r="D7422" s="208" t="str">
        <f aca="false">IF(ISNUMBER(FIND("Phy",N7422))=TRUE(),"Physical","Financial")</f>
        <v>Financial</v>
      </c>
      <c r="E7422" s="208" t="e">
        <f aca="false">IF(VLOOKUP(S7422,'DD-Lookup'!$J$6:$L$50,3,FALSE())="Monthly",(YEAR(AC7422)-YEAR(AB7422))*12+MONTH(AC7422)-MONTH(AB7422)+1,(AC7422-AB7422+1))</f>
        <v>#N/A</v>
      </c>
      <c r="F7422" s="239" t="e">
        <f aca="false">E7422*SUM(P7422:Q7422)</f>
        <v>#N/A</v>
      </c>
    </row>
    <row r="7423" customFormat="false" ht="12.75" hidden="false" customHeight="false" outlineLevel="0" collapsed="false">
      <c r="A7423" s="208" t="str">
        <f aca="false">B7423&amp;" "&amp;C7423&amp;" "&amp;D7423</f>
        <v> 0 Financial</v>
      </c>
      <c r="B7423" s="208" t="str">
        <f aca="false">IF((LEFT(N7423,2)="US"),"US","")</f>
        <v/>
      </c>
      <c r="C7423" s="208" t="n">
        <f aca="false">M7423</f>
        <v>0</v>
      </c>
      <c r="D7423" s="208" t="str">
        <f aca="false">IF(ISNUMBER(FIND("Phy",N7423))=TRUE(),"Physical","Financial")</f>
        <v>Financial</v>
      </c>
      <c r="E7423" s="208" t="e">
        <f aca="false">IF(VLOOKUP(S7423,'DD-Lookup'!$J$6:$L$50,3,FALSE())="Monthly",(YEAR(AC7423)-YEAR(AB7423))*12+MONTH(AC7423)-MONTH(AB7423)+1,(AC7423-AB7423+1))</f>
        <v>#N/A</v>
      </c>
      <c r="F7423" s="239" t="e">
        <f aca="false">E7423*SUM(P7423:Q7423)</f>
        <v>#N/A</v>
      </c>
    </row>
    <row r="7424" customFormat="false" ht="12.75" hidden="false" customHeight="false" outlineLevel="0" collapsed="false">
      <c r="A7424" s="208" t="str">
        <f aca="false">B7424&amp;" "&amp;C7424&amp;" "&amp;D7424</f>
        <v> 0 Financial</v>
      </c>
      <c r="B7424" s="208" t="str">
        <f aca="false">IF((LEFT(N7424,2)="US"),"US","")</f>
        <v/>
      </c>
      <c r="C7424" s="208" t="n">
        <f aca="false">M7424</f>
        <v>0</v>
      </c>
      <c r="D7424" s="208" t="str">
        <f aca="false">IF(ISNUMBER(FIND("Phy",N7424))=TRUE(),"Physical","Financial")</f>
        <v>Financial</v>
      </c>
      <c r="E7424" s="208" t="e">
        <f aca="false">IF(VLOOKUP(S7424,'DD-Lookup'!$J$6:$L$50,3,FALSE())="Monthly",(YEAR(AC7424)-YEAR(AB7424))*12+MONTH(AC7424)-MONTH(AB7424)+1,(AC7424-AB7424+1))</f>
        <v>#N/A</v>
      </c>
      <c r="F7424" s="239" t="e">
        <f aca="false">E7424*SUM(P7424:Q7424)</f>
        <v>#N/A</v>
      </c>
    </row>
    <row r="7425" customFormat="false" ht="12.75" hidden="false" customHeight="false" outlineLevel="0" collapsed="false">
      <c r="A7425" s="208" t="str">
        <f aca="false">B7425&amp;" "&amp;C7425&amp;" "&amp;D7425</f>
        <v> 0 Financial</v>
      </c>
      <c r="B7425" s="208" t="str">
        <f aca="false">IF((LEFT(N7425,2)="US"),"US","")</f>
        <v/>
      </c>
      <c r="C7425" s="208" t="n">
        <f aca="false">M7425</f>
        <v>0</v>
      </c>
      <c r="D7425" s="208" t="str">
        <f aca="false">IF(ISNUMBER(FIND("Phy",N7425))=TRUE(),"Physical","Financial")</f>
        <v>Financial</v>
      </c>
      <c r="E7425" s="208" t="e">
        <f aca="false">IF(VLOOKUP(S7425,'DD-Lookup'!$J$6:$L$50,3,FALSE())="Monthly",(YEAR(AC7425)-YEAR(AB7425))*12+MONTH(AC7425)-MONTH(AB7425)+1,(AC7425-AB7425+1))</f>
        <v>#N/A</v>
      </c>
      <c r="F7425" s="239" t="e">
        <f aca="false">E7425*SUM(P7425:Q7425)</f>
        <v>#N/A</v>
      </c>
    </row>
    <row r="7426" customFormat="false" ht="12.75" hidden="false" customHeight="false" outlineLevel="0" collapsed="false">
      <c r="A7426" s="208" t="str">
        <f aca="false">B7426&amp;" "&amp;C7426&amp;" "&amp;D7426</f>
        <v> 0 Financial</v>
      </c>
      <c r="B7426" s="208" t="str">
        <f aca="false">IF((LEFT(N7426,2)="US"),"US","")</f>
        <v/>
      </c>
      <c r="C7426" s="208" t="n">
        <f aca="false">M7426</f>
        <v>0</v>
      </c>
      <c r="D7426" s="208" t="str">
        <f aca="false">IF(ISNUMBER(FIND("Phy",N7426))=TRUE(),"Physical","Financial")</f>
        <v>Financial</v>
      </c>
      <c r="E7426" s="208" t="e">
        <f aca="false">IF(VLOOKUP(S7426,'DD-Lookup'!$J$6:$L$50,3,FALSE())="Monthly",(YEAR(AC7426)-YEAR(AB7426))*12+MONTH(AC7426)-MONTH(AB7426)+1,(AC7426-AB7426+1))</f>
        <v>#N/A</v>
      </c>
      <c r="F7426" s="239" t="e">
        <f aca="false">E7426*SUM(P7426:Q7426)</f>
        <v>#N/A</v>
      </c>
    </row>
    <row r="7427" customFormat="false" ht="12.75" hidden="false" customHeight="false" outlineLevel="0" collapsed="false">
      <c r="A7427" s="208" t="str">
        <f aca="false">B7427&amp;" "&amp;C7427&amp;" "&amp;D7427</f>
        <v> 0 Financial</v>
      </c>
      <c r="B7427" s="208" t="str">
        <f aca="false">IF((LEFT(N7427,2)="US"),"US","")</f>
        <v/>
      </c>
      <c r="C7427" s="208" t="n">
        <f aca="false">M7427</f>
        <v>0</v>
      </c>
      <c r="D7427" s="208" t="str">
        <f aca="false">IF(ISNUMBER(FIND("Phy",N7427))=TRUE(),"Physical","Financial")</f>
        <v>Financial</v>
      </c>
      <c r="E7427" s="208" t="e">
        <f aca="false">IF(VLOOKUP(S7427,'DD-Lookup'!$J$6:$L$50,3,FALSE())="Monthly",(YEAR(AC7427)-YEAR(AB7427))*12+MONTH(AC7427)-MONTH(AB7427)+1,(AC7427-AB7427+1))</f>
        <v>#N/A</v>
      </c>
      <c r="F7427" s="239" t="e">
        <f aca="false">E7427*SUM(P7427:Q7427)</f>
        <v>#N/A</v>
      </c>
    </row>
    <row r="7428" customFormat="false" ht="12.75" hidden="false" customHeight="false" outlineLevel="0" collapsed="false">
      <c r="A7428" s="208" t="str">
        <f aca="false">B7428&amp;" "&amp;C7428&amp;" "&amp;D7428</f>
        <v> 0 Financial</v>
      </c>
      <c r="B7428" s="208" t="str">
        <f aca="false">IF((LEFT(N7428,2)="US"),"US","")</f>
        <v/>
      </c>
      <c r="C7428" s="208" t="n">
        <f aca="false">M7428</f>
        <v>0</v>
      </c>
      <c r="D7428" s="208" t="str">
        <f aca="false">IF(ISNUMBER(FIND("Phy",N7428))=TRUE(),"Physical","Financial")</f>
        <v>Financial</v>
      </c>
      <c r="E7428" s="208" t="e">
        <f aca="false">IF(VLOOKUP(S7428,'DD-Lookup'!$J$6:$L$50,3,FALSE())="Monthly",(YEAR(AC7428)-YEAR(AB7428))*12+MONTH(AC7428)-MONTH(AB7428)+1,(AC7428-AB7428+1))</f>
        <v>#N/A</v>
      </c>
      <c r="F7428" s="239" t="e">
        <f aca="false">E7428*SUM(P7428:Q7428)</f>
        <v>#N/A</v>
      </c>
    </row>
    <row r="7429" customFormat="false" ht="12.75" hidden="false" customHeight="false" outlineLevel="0" collapsed="false">
      <c r="A7429" s="208" t="str">
        <f aca="false">B7429&amp;" "&amp;C7429&amp;" "&amp;D7429</f>
        <v> 0 Financial</v>
      </c>
      <c r="B7429" s="208" t="str">
        <f aca="false">IF((LEFT(N7429,2)="US"),"US","")</f>
        <v/>
      </c>
      <c r="C7429" s="208" t="n">
        <f aca="false">M7429</f>
        <v>0</v>
      </c>
      <c r="D7429" s="208" t="str">
        <f aca="false">IF(ISNUMBER(FIND("Phy",N7429))=TRUE(),"Physical","Financial")</f>
        <v>Financial</v>
      </c>
      <c r="E7429" s="208" t="e">
        <f aca="false">IF(VLOOKUP(S7429,'DD-Lookup'!$J$6:$L$50,3,FALSE())="Monthly",(YEAR(AC7429)-YEAR(AB7429))*12+MONTH(AC7429)-MONTH(AB7429)+1,(AC7429-AB7429+1))</f>
        <v>#N/A</v>
      </c>
      <c r="F7429" s="239" t="e">
        <f aca="false">E7429*SUM(P7429:Q7429)</f>
        <v>#N/A</v>
      </c>
    </row>
    <row r="7430" customFormat="false" ht="12.75" hidden="false" customHeight="false" outlineLevel="0" collapsed="false">
      <c r="A7430" s="208" t="str">
        <f aca="false">B7430&amp;" "&amp;C7430&amp;" "&amp;D7430</f>
        <v> 0 Financial</v>
      </c>
      <c r="B7430" s="208" t="str">
        <f aca="false">IF((LEFT(N7430,2)="US"),"US","")</f>
        <v/>
      </c>
      <c r="C7430" s="208" t="n">
        <f aca="false">M7430</f>
        <v>0</v>
      </c>
      <c r="D7430" s="208" t="str">
        <f aca="false">IF(ISNUMBER(FIND("Phy",N7430))=TRUE(),"Physical","Financial")</f>
        <v>Financial</v>
      </c>
      <c r="E7430" s="208" t="e">
        <f aca="false">IF(VLOOKUP(S7430,'DD-Lookup'!$J$6:$L$50,3,FALSE())="Monthly",(YEAR(AC7430)-YEAR(AB7430))*12+MONTH(AC7430)-MONTH(AB7430)+1,(AC7430-AB7430+1))</f>
        <v>#N/A</v>
      </c>
      <c r="F7430" s="239" t="e">
        <f aca="false">E7430*SUM(P7430:Q7430)</f>
        <v>#N/A</v>
      </c>
    </row>
    <row r="7431" customFormat="false" ht="12.75" hidden="false" customHeight="false" outlineLevel="0" collapsed="false">
      <c r="A7431" s="208" t="str">
        <f aca="false">B7431&amp;" "&amp;C7431&amp;" "&amp;D7431</f>
        <v> 0 Financial</v>
      </c>
      <c r="B7431" s="208" t="str">
        <f aca="false">IF((LEFT(N7431,2)="US"),"US","")</f>
        <v/>
      </c>
      <c r="C7431" s="208" t="n">
        <f aca="false">M7431</f>
        <v>0</v>
      </c>
      <c r="D7431" s="208" t="str">
        <f aca="false">IF(ISNUMBER(FIND("Phy",N7431))=TRUE(),"Physical","Financial")</f>
        <v>Financial</v>
      </c>
      <c r="E7431" s="208" t="e">
        <f aca="false">IF(VLOOKUP(S7431,'DD-Lookup'!$J$6:$L$50,3,FALSE())="Monthly",(YEAR(AC7431)-YEAR(AB7431))*12+MONTH(AC7431)-MONTH(AB7431)+1,(AC7431-AB7431+1))</f>
        <v>#N/A</v>
      </c>
      <c r="F7431" s="239" t="e">
        <f aca="false">E7431*SUM(P7431:Q7431)</f>
        <v>#N/A</v>
      </c>
    </row>
    <row r="7432" customFormat="false" ht="12.75" hidden="false" customHeight="false" outlineLevel="0" collapsed="false">
      <c r="A7432" s="208" t="str">
        <f aca="false">B7432&amp;" "&amp;C7432&amp;" "&amp;D7432</f>
        <v> 0 Financial</v>
      </c>
      <c r="B7432" s="208" t="str">
        <f aca="false">IF((LEFT(N7432,2)="US"),"US","")</f>
        <v/>
      </c>
      <c r="C7432" s="208" t="n">
        <f aca="false">M7432</f>
        <v>0</v>
      </c>
      <c r="D7432" s="208" t="str">
        <f aca="false">IF(ISNUMBER(FIND("Phy",N7432))=TRUE(),"Physical","Financial")</f>
        <v>Financial</v>
      </c>
      <c r="E7432" s="208" t="e">
        <f aca="false">IF(VLOOKUP(S7432,'DD-Lookup'!$J$6:$L$50,3,FALSE())="Monthly",(YEAR(AC7432)-YEAR(AB7432))*12+MONTH(AC7432)-MONTH(AB7432)+1,(AC7432-AB7432+1))</f>
        <v>#N/A</v>
      </c>
      <c r="F7432" s="239" t="e">
        <f aca="false">E7432*SUM(P7432:Q7432)</f>
        <v>#N/A</v>
      </c>
    </row>
    <row r="7433" customFormat="false" ht="12.75" hidden="false" customHeight="false" outlineLevel="0" collapsed="false">
      <c r="A7433" s="208" t="str">
        <f aca="false">B7433&amp;" "&amp;C7433&amp;" "&amp;D7433</f>
        <v> 0 Financial</v>
      </c>
      <c r="B7433" s="208" t="str">
        <f aca="false">IF((LEFT(N7433,2)="US"),"US","")</f>
        <v/>
      </c>
      <c r="C7433" s="208" t="n">
        <f aca="false">M7433</f>
        <v>0</v>
      </c>
      <c r="D7433" s="208" t="str">
        <f aca="false">IF(ISNUMBER(FIND("Phy",N7433))=TRUE(),"Physical","Financial")</f>
        <v>Financial</v>
      </c>
      <c r="E7433" s="208" t="e">
        <f aca="false">IF(VLOOKUP(S7433,'DD-Lookup'!$J$6:$L$50,3,FALSE())="Monthly",(YEAR(AC7433)-YEAR(AB7433))*12+MONTH(AC7433)-MONTH(AB7433)+1,(AC7433-AB7433+1))</f>
        <v>#N/A</v>
      </c>
      <c r="F7433" s="239" t="e">
        <f aca="false">E7433*SUM(P7433:Q7433)</f>
        <v>#N/A</v>
      </c>
    </row>
    <row r="7434" customFormat="false" ht="12.75" hidden="false" customHeight="false" outlineLevel="0" collapsed="false">
      <c r="A7434" s="208" t="str">
        <f aca="false">B7434&amp;" "&amp;C7434&amp;" "&amp;D7434</f>
        <v> 0 Financial</v>
      </c>
      <c r="B7434" s="208" t="str">
        <f aca="false">IF((LEFT(N7434,2)="US"),"US","")</f>
        <v/>
      </c>
      <c r="C7434" s="208" t="n">
        <f aca="false">M7434</f>
        <v>0</v>
      </c>
      <c r="D7434" s="208" t="str">
        <f aca="false">IF(ISNUMBER(FIND("Phy",N7434))=TRUE(),"Physical","Financial")</f>
        <v>Financial</v>
      </c>
      <c r="E7434" s="208" t="e">
        <f aca="false">IF(VLOOKUP(S7434,'DD-Lookup'!$J$6:$L$50,3,FALSE())="Monthly",(YEAR(AC7434)-YEAR(AB7434))*12+MONTH(AC7434)-MONTH(AB7434)+1,(AC7434-AB7434+1))</f>
        <v>#N/A</v>
      </c>
      <c r="F7434" s="239" t="e">
        <f aca="false">E7434*SUM(P7434:Q7434)</f>
        <v>#N/A</v>
      </c>
    </row>
    <row r="7435" customFormat="false" ht="12.75" hidden="false" customHeight="false" outlineLevel="0" collapsed="false">
      <c r="A7435" s="208" t="str">
        <f aca="false">B7435&amp;" "&amp;C7435&amp;" "&amp;D7435</f>
        <v> 0 Financial</v>
      </c>
      <c r="B7435" s="208" t="str">
        <f aca="false">IF((LEFT(N7435,2)="US"),"US","")</f>
        <v/>
      </c>
      <c r="C7435" s="208" t="n">
        <f aca="false">M7435</f>
        <v>0</v>
      </c>
      <c r="D7435" s="208" t="str">
        <f aca="false">IF(ISNUMBER(FIND("Phy",N7435))=TRUE(),"Physical","Financial")</f>
        <v>Financial</v>
      </c>
      <c r="E7435" s="208" t="e">
        <f aca="false">IF(VLOOKUP(S7435,'DD-Lookup'!$J$6:$L$50,3,FALSE())="Monthly",(YEAR(AC7435)-YEAR(AB7435))*12+MONTH(AC7435)-MONTH(AB7435)+1,(AC7435-AB7435+1))</f>
        <v>#N/A</v>
      </c>
      <c r="F7435" s="239" t="e">
        <f aca="false">E7435*SUM(P7435:Q7435)</f>
        <v>#N/A</v>
      </c>
    </row>
    <row r="7436" customFormat="false" ht="12.75" hidden="false" customHeight="false" outlineLevel="0" collapsed="false">
      <c r="A7436" s="208" t="str">
        <f aca="false">B7436&amp;" "&amp;C7436&amp;" "&amp;D7436</f>
        <v> 0 Financial</v>
      </c>
      <c r="B7436" s="208" t="str">
        <f aca="false">IF((LEFT(N7436,2)="US"),"US","")</f>
        <v/>
      </c>
      <c r="C7436" s="208" t="n">
        <f aca="false">M7436</f>
        <v>0</v>
      </c>
      <c r="D7436" s="208" t="str">
        <f aca="false">IF(ISNUMBER(FIND("Phy",N7436))=TRUE(),"Physical","Financial")</f>
        <v>Financial</v>
      </c>
      <c r="E7436" s="208" t="e">
        <f aca="false">IF(VLOOKUP(S7436,'DD-Lookup'!$J$6:$L$50,3,FALSE())="Monthly",(YEAR(AC7436)-YEAR(AB7436))*12+MONTH(AC7436)-MONTH(AB7436)+1,(AC7436-AB7436+1))</f>
        <v>#N/A</v>
      </c>
      <c r="F7436" s="239" t="e">
        <f aca="false">E7436*SUM(P7436:Q7436)</f>
        <v>#N/A</v>
      </c>
    </row>
    <row r="7437" customFormat="false" ht="12.75" hidden="false" customHeight="false" outlineLevel="0" collapsed="false">
      <c r="A7437" s="208" t="str">
        <f aca="false">B7437&amp;" "&amp;C7437&amp;" "&amp;D7437</f>
        <v> 0 Financial</v>
      </c>
      <c r="B7437" s="208" t="str">
        <f aca="false">IF((LEFT(N7437,2)="US"),"US","")</f>
        <v/>
      </c>
      <c r="C7437" s="208" t="n">
        <f aca="false">M7437</f>
        <v>0</v>
      </c>
      <c r="D7437" s="208" t="str">
        <f aca="false">IF(ISNUMBER(FIND("Phy",N7437))=TRUE(),"Physical","Financial")</f>
        <v>Financial</v>
      </c>
      <c r="E7437" s="208" t="e">
        <f aca="false">IF(VLOOKUP(S7437,'DD-Lookup'!$J$6:$L$50,3,FALSE())="Monthly",(YEAR(AC7437)-YEAR(AB7437))*12+MONTH(AC7437)-MONTH(AB7437)+1,(AC7437-AB7437+1))</f>
        <v>#N/A</v>
      </c>
      <c r="F7437" s="239" t="e">
        <f aca="false">E7437*SUM(P7437:Q7437)</f>
        <v>#N/A</v>
      </c>
    </row>
    <row r="7438" customFormat="false" ht="12.75" hidden="false" customHeight="false" outlineLevel="0" collapsed="false">
      <c r="A7438" s="208" t="str">
        <f aca="false">B7438&amp;" "&amp;C7438&amp;" "&amp;D7438</f>
        <v> 0 Financial</v>
      </c>
      <c r="B7438" s="208" t="str">
        <f aca="false">IF((LEFT(N7438,2)="US"),"US","")</f>
        <v/>
      </c>
      <c r="C7438" s="208" t="n">
        <f aca="false">M7438</f>
        <v>0</v>
      </c>
      <c r="D7438" s="208" t="str">
        <f aca="false">IF(ISNUMBER(FIND("Phy",N7438))=TRUE(),"Physical","Financial")</f>
        <v>Financial</v>
      </c>
      <c r="E7438" s="208" t="e">
        <f aca="false">IF(VLOOKUP(S7438,'DD-Lookup'!$J$6:$L$50,3,FALSE())="Monthly",(YEAR(AC7438)-YEAR(AB7438))*12+MONTH(AC7438)-MONTH(AB7438)+1,(AC7438-AB7438+1))</f>
        <v>#N/A</v>
      </c>
      <c r="F7438" s="239" t="e">
        <f aca="false">E7438*SUM(P7438:Q7438)</f>
        <v>#N/A</v>
      </c>
    </row>
    <row r="7439" customFormat="false" ht="12.75" hidden="false" customHeight="false" outlineLevel="0" collapsed="false">
      <c r="A7439" s="208" t="str">
        <f aca="false">B7439&amp;" "&amp;C7439&amp;" "&amp;D7439</f>
        <v> 0 Financial</v>
      </c>
      <c r="B7439" s="208" t="str">
        <f aca="false">IF((LEFT(N7439,2)="US"),"US","")</f>
        <v/>
      </c>
      <c r="C7439" s="208" t="n">
        <f aca="false">M7439</f>
        <v>0</v>
      </c>
      <c r="D7439" s="208" t="str">
        <f aca="false">IF(ISNUMBER(FIND("Phy",N7439))=TRUE(),"Physical","Financial")</f>
        <v>Financial</v>
      </c>
      <c r="E7439" s="208" t="e">
        <f aca="false">IF(VLOOKUP(S7439,'DD-Lookup'!$J$6:$L$50,3,FALSE())="Monthly",(YEAR(AC7439)-YEAR(AB7439))*12+MONTH(AC7439)-MONTH(AB7439)+1,(AC7439-AB7439+1))</f>
        <v>#N/A</v>
      </c>
      <c r="F7439" s="239" t="e">
        <f aca="false">E7439*SUM(P7439:Q7439)</f>
        <v>#N/A</v>
      </c>
    </row>
    <row r="7440" customFormat="false" ht="12.75" hidden="false" customHeight="false" outlineLevel="0" collapsed="false">
      <c r="A7440" s="208" t="str">
        <f aca="false">B7440&amp;" "&amp;C7440&amp;" "&amp;D7440</f>
        <v> 0 Financial</v>
      </c>
      <c r="B7440" s="208" t="str">
        <f aca="false">IF((LEFT(N7440,2)="US"),"US","")</f>
        <v/>
      </c>
      <c r="C7440" s="208" t="n">
        <f aca="false">M7440</f>
        <v>0</v>
      </c>
      <c r="D7440" s="208" t="str">
        <f aca="false">IF(ISNUMBER(FIND("Phy",N7440))=TRUE(),"Physical","Financial")</f>
        <v>Financial</v>
      </c>
      <c r="E7440" s="208" t="e">
        <f aca="false">IF(VLOOKUP(S7440,'DD-Lookup'!$J$6:$L$50,3,FALSE())="Monthly",(YEAR(AC7440)-YEAR(AB7440))*12+MONTH(AC7440)-MONTH(AB7440)+1,(AC7440-AB7440+1))</f>
        <v>#N/A</v>
      </c>
      <c r="F7440" s="239" t="e">
        <f aca="false">E7440*SUM(P7440:Q7440)</f>
        <v>#N/A</v>
      </c>
    </row>
    <row r="7441" customFormat="false" ht="12.75" hidden="false" customHeight="false" outlineLevel="0" collapsed="false">
      <c r="A7441" s="208" t="str">
        <f aca="false">B7441&amp;" "&amp;C7441&amp;" "&amp;D7441</f>
        <v> 0 Financial</v>
      </c>
      <c r="B7441" s="208" t="str">
        <f aca="false">IF((LEFT(N7441,2)="US"),"US","")</f>
        <v/>
      </c>
      <c r="C7441" s="208" t="n">
        <f aca="false">M7441</f>
        <v>0</v>
      </c>
      <c r="D7441" s="208" t="str">
        <f aca="false">IF(ISNUMBER(FIND("Phy",N7441))=TRUE(),"Physical","Financial")</f>
        <v>Financial</v>
      </c>
      <c r="E7441" s="208" t="e">
        <f aca="false">IF(VLOOKUP(S7441,'DD-Lookup'!$J$6:$L$50,3,FALSE())="Monthly",(YEAR(AC7441)-YEAR(AB7441))*12+MONTH(AC7441)-MONTH(AB7441)+1,(AC7441-AB7441+1))</f>
        <v>#N/A</v>
      </c>
      <c r="F7441" s="239" t="e">
        <f aca="false">E7441*SUM(P7441:Q7441)</f>
        <v>#N/A</v>
      </c>
    </row>
    <row r="7442" customFormat="false" ht="12.75" hidden="false" customHeight="false" outlineLevel="0" collapsed="false">
      <c r="A7442" s="208" t="str">
        <f aca="false">B7442&amp;" "&amp;C7442&amp;" "&amp;D7442</f>
        <v> 0 Financial</v>
      </c>
      <c r="B7442" s="208" t="str">
        <f aca="false">IF((LEFT(N7442,2)="US"),"US","")</f>
        <v/>
      </c>
      <c r="C7442" s="208" t="n">
        <f aca="false">M7442</f>
        <v>0</v>
      </c>
      <c r="D7442" s="208" t="str">
        <f aca="false">IF(ISNUMBER(FIND("Phy",N7442))=TRUE(),"Physical","Financial")</f>
        <v>Financial</v>
      </c>
      <c r="E7442" s="208" t="e">
        <f aca="false">IF(VLOOKUP(S7442,'DD-Lookup'!$J$6:$L$50,3,FALSE())="Monthly",(YEAR(AC7442)-YEAR(AB7442))*12+MONTH(AC7442)-MONTH(AB7442)+1,(AC7442-AB7442+1))</f>
        <v>#N/A</v>
      </c>
      <c r="F7442" s="239" t="e">
        <f aca="false">E7442*SUM(P7442:Q7442)</f>
        <v>#N/A</v>
      </c>
    </row>
    <row r="7443" customFormat="false" ht="12.75" hidden="false" customHeight="false" outlineLevel="0" collapsed="false">
      <c r="A7443" s="208" t="str">
        <f aca="false">B7443&amp;" "&amp;C7443&amp;" "&amp;D7443</f>
        <v> 0 Financial</v>
      </c>
      <c r="B7443" s="208" t="str">
        <f aca="false">IF((LEFT(N7443,2)="US"),"US","")</f>
        <v/>
      </c>
      <c r="C7443" s="208" t="n">
        <f aca="false">M7443</f>
        <v>0</v>
      </c>
      <c r="D7443" s="208" t="str">
        <f aca="false">IF(ISNUMBER(FIND("Phy",N7443))=TRUE(),"Physical","Financial")</f>
        <v>Financial</v>
      </c>
      <c r="E7443" s="208" t="e">
        <f aca="false">IF(VLOOKUP(S7443,'DD-Lookup'!$J$6:$L$50,3,FALSE())="Monthly",(YEAR(AC7443)-YEAR(AB7443))*12+MONTH(AC7443)-MONTH(AB7443)+1,(AC7443-AB7443+1))</f>
        <v>#N/A</v>
      </c>
      <c r="F7443" s="239" t="e">
        <f aca="false">E7443*SUM(P7443:Q7443)</f>
        <v>#N/A</v>
      </c>
    </row>
    <row r="7444" customFormat="false" ht="12.75" hidden="false" customHeight="false" outlineLevel="0" collapsed="false">
      <c r="A7444" s="208" t="str">
        <f aca="false">B7444&amp;" "&amp;C7444&amp;" "&amp;D7444</f>
        <v> 0 Financial</v>
      </c>
      <c r="B7444" s="208" t="str">
        <f aca="false">IF((LEFT(N7444,2)="US"),"US","")</f>
        <v/>
      </c>
      <c r="C7444" s="208" t="n">
        <f aca="false">M7444</f>
        <v>0</v>
      </c>
      <c r="D7444" s="208" t="str">
        <f aca="false">IF(ISNUMBER(FIND("Phy",N7444))=TRUE(),"Physical","Financial")</f>
        <v>Financial</v>
      </c>
      <c r="E7444" s="208" t="e">
        <f aca="false">IF(VLOOKUP(S7444,'DD-Lookup'!$J$6:$L$50,3,FALSE())="Monthly",(YEAR(AC7444)-YEAR(AB7444))*12+MONTH(AC7444)-MONTH(AB7444)+1,(AC7444-AB7444+1))</f>
        <v>#N/A</v>
      </c>
      <c r="F7444" s="239" t="e">
        <f aca="false">E7444*SUM(P7444:Q7444)</f>
        <v>#N/A</v>
      </c>
    </row>
    <row r="7445" customFormat="false" ht="12.75" hidden="false" customHeight="false" outlineLevel="0" collapsed="false">
      <c r="A7445" s="208" t="str">
        <f aca="false">B7445&amp;" "&amp;C7445&amp;" "&amp;D7445</f>
        <v> 0 Financial</v>
      </c>
      <c r="B7445" s="208" t="str">
        <f aca="false">IF((LEFT(N7445,2)="US"),"US","")</f>
        <v/>
      </c>
      <c r="C7445" s="208" t="n">
        <f aca="false">M7445</f>
        <v>0</v>
      </c>
      <c r="D7445" s="208" t="str">
        <f aca="false">IF(ISNUMBER(FIND("Phy",N7445))=TRUE(),"Physical","Financial")</f>
        <v>Financial</v>
      </c>
      <c r="E7445" s="208" t="e">
        <f aca="false">IF(VLOOKUP(S7445,'DD-Lookup'!$J$6:$L$50,3,FALSE())="Monthly",(YEAR(AC7445)-YEAR(AB7445))*12+MONTH(AC7445)-MONTH(AB7445)+1,(AC7445-AB7445+1))</f>
        <v>#N/A</v>
      </c>
      <c r="F7445" s="239" t="e">
        <f aca="false">E7445*SUM(P7445:Q7445)</f>
        <v>#N/A</v>
      </c>
    </row>
    <row r="7446" customFormat="false" ht="12.75" hidden="false" customHeight="false" outlineLevel="0" collapsed="false">
      <c r="A7446" s="208" t="str">
        <f aca="false">B7446&amp;" "&amp;C7446&amp;" "&amp;D7446</f>
        <v> 0 Financial</v>
      </c>
      <c r="B7446" s="208" t="str">
        <f aca="false">IF((LEFT(N7446,2)="US"),"US","")</f>
        <v/>
      </c>
      <c r="C7446" s="208" t="n">
        <f aca="false">M7446</f>
        <v>0</v>
      </c>
      <c r="D7446" s="208" t="str">
        <f aca="false">IF(ISNUMBER(FIND("Phy",N7446))=TRUE(),"Physical","Financial")</f>
        <v>Financial</v>
      </c>
      <c r="E7446" s="208" t="e">
        <f aca="false">IF(VLOOKUP(S7446,'DD-Lookup'!$J$6:$L$50,3,FALSE())="Monthly",(YEAR(AC7446)-YEAR(AB7446))*12+MONTH(AC7446)-MONTH(AB7446)+1,(AC7446-AB7446+1))</f>
        <v>#N/A</v>
      </c>
      <c r="F7446" s="239" t="e">
        <f aca="false">E7446*SUM(P7446:Q7446)</f>
        <v>#N/A</v>
      </c>
    </row>
    <row r="7447" customFormat="false" ht="12.75" hidden="false" customHeight="false" outlineLevel="0" collapsed="false">
      <c r="A7447" s="208" t="str">
        <f aca="false">B7447&amp;" "&amp;C7447&amp;" "&amp;D7447</f>
        <v> 0 Financial</v>
      </c>
      <c r="B7447" s="208" t="str">
        <f aca="false">IF((LEFT(N7447,2)="US"),"US","")</f>
        <v/>
      </c>
      <c r="C7447" s="208" t="n">
        <f aca="false">M7447</f>
        <v>0</v>
      </c>
      <c r="D7447" s="208" t="str">
        <f aca="false">IF(ISNUMBER(FIND("Phy",N7447))=TRUE(),"Physical","Financial")</f>
        <v>Financial</v>
      </c>
      <c r="E7447" s="208" t="e">
        <f aca="false">IF(VLOOKUP(S7447,'DD-Lookup'!$J$6:$L$50,3,FALSE())="Monthly",(YEAR(AC7447)-YEAR(AB7447))*12+MONTH(AC7447)-MONTH(AB7447)+1,(AC7447-AB7447+1))</f>
        <v>#N/A</v>
      </c>
      <c r="F7447" s="239" t="e">
        <f aca="false">E7447*SUM(P7447:Q7447)</f>
        <v>#N/A</v>
      </c>
    </row>
    <row r="7448" customFormat="false" ht="12.75" hidden="false" customHeight="false" outlineLevel="0" collapsed="false">
      <c r="A7448" s="208" t="str">
        <f aca="false">B7448&amp;" "&amp;C7448&amp;" "&amp;D7448</f>
        <v> 0 Financial</v>
      </c>
      <c r="B7448" s="208" t="str">
        <f aca="false">IF((LEFT(N7448,2)="US"),"US","")</f>
        <v/>
      </c>
      <c r="C7448" s="208" t="n">
        <f aca="false">M7448</f>
        <v>0</v>
      </c>
      <c r="D7448" s="208" t="str">
        <f aca="false">IF(ISNUMBER(FIND("Phy",N7448))=TRUE(),"Physical","Financial")</f>
        <v>Financial</v>
      </c>
      <c r="E7448" s="208" t="e">
        <f aca="false">IF(VLOOKUP(S7448,'DD-Lookup'!$J$6:$L$50,3,FALSE())="Monthly",(YEAR(AC7448)-YEAR(AB7448))*12+MONTH(AC7448)-MONTH(AB7448)+1,(AC7448-AB7448+1))</f>
        <v>#N/A</v>
      </c>
      <c r="F7448" s="239" t="e">
        <f aca="false">E7448*SUM(P7448:Q7448)</f>
        <v>#N/A</v>
      </c>
    </row>
    <row r="7449" customFormat="false" ht="12.75" hidden="false" customHeight="false" outlineLevel="0" collapsed="false">
      <c r="A7449" s="208" t="str">
        <f aca="false">B7449&amp;" "&amp;C7449&amp;" "&amp;D7449</f>
        <v> 0 Financial</v>
      </c>
      <c r="B7449" s="208" t="str">
        <f aca="false">IF((LEFT(N7449,2)="US"),"US","")</f>
        <v/>
      </c>
      <c r="C7449" s="208" t="n">
        <f aca="false">M7449</f>
        <v>0</v>
      </c>
      <c r="D7449" s="208" t="str">
        <f aca="false">IF(ISNUMBER(FIND("Phy",N7449))=TRUE(),"Physical","Financial")</f>
        <v>Financial</v>
      </c>
      <c r="E7449" s="208" t="e">
        <f aca="false">IF(VLOOKUP(S7449,'DD-Lookup'!$J$6:$L$50,3,FALSE())="Monthly",(YEAR(AC7449)-YEAR(AB7449))*12+MONTH(AC7449)-MONTH(AB7449)+1,(AC7449-AB7449+1))</f>
        <v>#N/A</v>
      </c>
      <c r="F7449" s="239" t="e">
        <f aca="false">E7449*SUM(P7449:Q7449)</f>
        <v>#N/A</v>
      </c>
    </row>
    <row r="7450" customFormat="false" ht="12.75" hidden="false" customHeight="false" outlineLevel="0" collapsed="false">
      <c r="A7450" s="208" t="str">
        <f aca="false">B7450&amp;" "&amp;C7450&amp;" "&amp;D7450</f>
        <v> 0 Financial</v>
      </c>
      <c r="B7450" s="208" t="str">
        <f aca="false">IF((LEFT(N7450,2)="US"),"US","")</f>
        <v/>
      </c>
      <c r="C7450" s="208" t="n">
        <f aca="false">M7450</f>
        <v>0</v>
      </c>
      <c r="D7450" s="208" t="str">
        <f aca="false">IF(ISNUMBER(FIND("Phy",N7450))=TRUE(),"Physical","Financial")</f>
        <v>Financial</v>
      </c>
      <c r="E7450" s="208" t="e">
        <f aca="false">IF(VLOOKUP(S7450,'DD-Lookup'!$J$6:$L$50,3,FALSE())="Monthly",(YEAR(AC7450)-YEAR(AB7450))*12+MONTH(AC7450)-MONTH(AB7450)+1,(AC7450-AB7450+1))</f>
        <v>#N/A</v>
      </c>
      <c r="F7450" s="239" t="e">
        <f aca="false">E7450*SUM(P7450:Q7450)</f>
        <v>#N/A</v>
      </c>
    </row>
    <row r="7451" customFormat="false" ht="12.75" hidden="false" customHeight="false" outlineLevel="0" collapsed="false">
      <c r="A7451" s="208" t="str">
        <f aca="false">B7451&amp;" "&amp;C7451&amp;" "&amp;D7451</f>
        <v> 0 Financial</v>
      </c>
      <c r="B7451" s="208" t="str">
        <f aca="false">IF((LEFT(N7451,2)="US"),"US","")</f>
        <v/>
      </c>
      <c r="C7451" s="208" t="n">
        <f aca="false">M7451</f>
        <v>0</v>
      </c>
      <c r="D7451" s="208" t="str">
        <f aca="false">IF(ISNUMBER(FIND("Phy",N7451))=TRUE(),"Physical","Financial")</f>
        <v>Financial</v>
      </c>
      <c r="E7451" s="208" t="e">
        <f aca="false">IF(VLOOKUP(S7451,'DD-Lookup'!$J$6:$L$50,3,FALSE())="Monthly",(YEAR(AC7451)-YEAR(AB7451))*12+MONTH(AC7451)-MONTH(AB7451)+1,(AC7451-AB7451+1))</f>
        <v>#N/A</v>
      </c>
      <c r="F7451" s="239" t="e">
        <f aca="false">E7451*SUM(P7451:Q7451)</f>
        <v>#N/A</v>
      </c>
    </row>
    <row r="7452" customFormat="false" ht="12.75" hidden="false" customHeight="false" outlineLevel="0" collapsed="false">
      <c r="A7452" s="208" t="str">
        <f aca="false">B7452&amp;" "&amp;C7452&amp;" "&amp;D7452</f>
        <v> 0 Financial</v>
      </c>
      <c r="B7452" s="208" t="str">
        <f aca="false">IF((LEFT(N7452,2)="US"),"US","")</f>
        <v/>
      </c>
      <c r="C7452" s="208" t="n">
        <f aca="false">M7452</f>
        <v>0</v>
      </c>
      <c r="D7452" s="208" t="str">
        <f aca="false">IF(ISNUMBER(FIND("Phy",N7452))=TRUE(),"Physical","Financial")</f>
        <v>Financial</v>
      </c>
      <c r="E7452" s="208" t="e">
        <f aca="false">IF(VLOOKUP(S7452,'DD-Lookup'!$J$6:$L$50,3,FALSE())="Monthly",(YEAR(AC7452)-YEAR(AB7452))*12+MONTH(AC7452)-MONTH(AB7452)+1,(AC7452-AB7452+1))</f>
        <v>#N/A</v>
      </c>
      <c r="F7452" s="239" t="e">
        <f aca="false">E7452*SUM(P7452:Q7452)</f>
        <v>#N/A</v>
      </c>
    </row>
    <row r="7453" customFormat="false" ht="12.75" hidden="false" customHeight="false" outlineLevel="0" collapsed="false">
      <c r="A7453" s="208" t="str">
        <f aca="false">B7453&amp;" "&amp;C7453&amp;" "&amp;D7453</f>
        <v> 0 Financial</v>
      </c>
      <c r="B7453" s="208" t="str">
        <f aca="false">IF((LEFT(N7453,2)="US"),"US","")</f>
        <v/>
      </c>
      <c r="C7453" s="208" t="n">
        <f aca="false">M7453</f>
        <v>0</v>
      </c>
      <c r="D7453" s="208" t="str">
        <f aca="false">IF(ISNUMBER(FIND("Phy",N7453))=TRUE(),"Physical","Financial")</f>
        <v>Financial</v>
      </c>
      <c r="E7453" s="208" t="e">
        <f aca="false">IF(VLOOKUP(S7453,'DD-Lookup'!$J$6:$L$50,3,FALSE())="Monthly",(YEAR(AC7453)-YEAR(AB7453))*12+MONTH(AC7453)-MONTH(AB7453)+1,(AC7453-AB7453+1))</f>
        <v>#N/A</v>
      </c>
      <c r="F7453" s="239" t="e">
        <f aca="false">E7453*SUM(P7453:Q7453)</f>
        <v>#N/A</v>
      </c>
    </row>
    <row r="7454" customFormat="false" ht="12.75" hidden="false" customHeight="false" outlineLevel="0" collapsed="false">
      <c r="A7454" s="208" t="str">
        <f aca="false">B7454&amp;" "&amp;C7454&amp;" "&amp;D7454</f>
        <v> 0 Financial</v>
      </c>
      <c r="B7454" s="208" t="str">
        <f aca="false">IF((LEFT(N7454,2)="US"),"US","")</f>
        <v/>
      </c>
      <c r="C7454" s="208" t="n">
        <f aca="false">M7454</f>
        <v>0</v>
      </c>
      <c r="D7454" s="208" t="str">
        <f aca="false">IF(ISNUMBER(FIND("Phy",N7454))=TRUE(),"Physical","Financial")</f>
        <v>Financial</v>
      </c>
      <c r="E7454" s="208" t="e">
        <f aca="false">IF(VLOOKUP(S7454,'DD-Lookup'!$J$6:$L$50,3,FALSE())="Monthly",(YEAR(AC7454)-YEAR(AB7454))*12+MONTH(AC7454)-MONTH(AB7454)+1,(AC7454-AB7454+1))</f>
        <v>#N/A</v>
      </c>
      <c r="F7454" s="239" t="e">
        <f aca="false">E7454*SUM(P7454:Q7454)</f>
        <v>#N/A</v>
      </c>
    </row>
    <row r="7455" customFormat="false" ht="12.75" hidden="false" customHeight="false" outlineLevel="0" collapsed="false">
      <c r="A7455" s="208" t="str">
        <f aca="false">B7455&amp;" "&amp;C7455&amp;" "&amp;D7455</f>
        <v> 0 Financial</v>
      </c>
      <c r="B7455" s="208" t="str">
        <f aca="false">IF((LEFT(N7455,2)="US"),"US","")</f>
        <v/>
      </c>
      <c r="C7455" s="208" t="n">
        <f aca="false">M7455</f>
        <v>0</v>
      </c>
      <c r="D7455" s="208" t="str">
        <f aca="false">IF(ISNUMBER(FIND("Phy",N7455))=TRUE(),"Physical","Financial")</f>
        <v>Financial</v>
      </c>
      <c r="E7455" s="208" t="e">
        <f aca="false">IF(VLOOKUP(S7455,'DD-Lookup'!$J$6:$L$50,3,FALSE())="Monthly",(YEAR(AC7455)-YEAR(AB7455))*12+MONTH(AC7455)-MONTH(AB7455)+1,(AC7455-AB7455+1))</f>
        <v>#N/A</v>
      </c>
      <c r="F7455" s="239" t="e">
        <f aca="false">E7455*SUM(P7455:Q7455)</f>
        <v>#N/A</v>
      </c>
    </row>
    <row r="7456" customFormat="false" ht="12.75" hidden="false" customHeight="false" outlineLevel="0" collapsed="false">
      <c r="A7456" s="208" t="str">
        <f aca="false">B7456&amp;" "&amp;C7456&amp;" "&amp;D7456</f>
        <v> 0 Financial</v>
      </c>
      <c r="B7456" s="208" t="str">
        <f aca="false">IF((LEFT(N7456,2)="US"),"US","")</f>
        <v/>
      </c>
      <c r="C7456" s="208" t="n">
        <f aca="false">M7456</f>
        <v>0</v>
      </c>
      <c r="D7456" s="208" t="str">
        <f aca="false">IF(ISNUMBER(FIND("Phy",N7456))=TRUE(),"Physical","Financial")</f>
        <v>Financial</v>
      </c>
      <c r="E7456" s="208" t="e">
        <f aca="false">IF(VLOOKUP(S7456,'DD-Lookup'!$J$6:$L$50,3,FALSE())="Monthly",(YEAR(AC7456)-YEAR(AB7456))*12+MONTH(AC7456)-MONTH(AB7456)+1,(AC7456-AB7456+1))</f>
        <v>#N/A</v>
      </c>
      <c r="F7456" s="239" t="e">
        <f aca="false">E7456*SUM(P7456:Q7456)</f>
        <v>#N/A</v>
      </c>
    </row>
    <row r="7457" customFormat="false" ht="12.75" hidden="false" customHeight="false" outlineLevel="0" collapsed="false">
      <c r="A7457" s="208" t="str">
        <f aca="false">B7457&amp;" "&amp;C7457&amp;" "&amp;D7457</f>
        <v> 0 Financial</v>
      </c>
      <c r="B7457" s="208" t="str">
        <f aca="false">IF((LEFT(N7457,2)="US"),"US","")</f>
        <v/>
      </c>
      <c r="C7457" s="208" t="n">
        <f aca="false">M7457</f>
        <v>0</v>
      </c>
      <c r="D7457" s="208" t="str">
        <f aca="false">IF(ISNUMBER(FIND("Phy",N7457))=TRUE(),"Physical","Financial")</f>
        <v>Financial</v>
      </c>
      <c r="E7457" s="208" t="e">
        <f aca="false">IF(VLOOKUP(S7457,'DD-Lookup'!$J$6:$L$50,3,FALSE())="Monthly",(YEAR(AC7457)-YEAR(AB7457))*12+MONTH(AC7457)-MONTH(AB7457)+1,(AC7457-AB7457+1))</f>
        <v>#N/A</v>
      </c>
      <c r="F7457" s="239" t="e">
        <f aca="false">E7457*SUM(P7457:Q7457)</f>
        <v>#N/A</v>
      </c>
    </row>
    <row r="7458" customFormat="false" ht="12.75" hidden="false" customHeight="false" outlineLevel="0" collapsed="false">
      <c r="A7458" s="208" t="str">
        <f aca="false">B7458&amp;" "&amp;C7458&amp;" "&amp;D7458</f>
        <v> 0 Financial</v>
      </c>
      <c r="B7458" s="208" t="str">
        <f aca="false">IF((LEFT(N7458,2)="US"),"US","")</f>
        <v/>
      </c>
      <c r="C7458" s="208" t="n">
        <f aca="false">M7458</f>
        <v>0</v>
      </c>
      <c r="D7458" s="208" t="str">
        <f aca="false">IF(ISNUMBER(FIND("Phy",N7458))=TRUE(),"Physical","Financial")</f>
        <v>Financial</v>
      </c>
      <c r="E7458" s="208" t="e">
        <f aca="false">IF(VLOOKUP(S7458,'DD-Lookup'!$J$6:$L$50,3,FALSE())="Monthly",(YEAR(AC7458)-YEAR(AB7458))*12+MONTH(AC7458)-MONTH(AB7458)+1,(AC7458-AB7458+1))</f>
        <v>#N/A</v>
      </c>
      <c r="F7458" s="239" t="e">
        <f aca="false">E7458*SUM(P7458:Q7458)</f>
        <v>#N/A</v>
      </c>
    </row>
    <row r="7459" customFormat="false" ht="12.75" hidden="false" customHeight="false" outlineLevel="0" collapsed="false">
      <c r="A7459" s="208" t="str">
        <f aca="false">B7459&amp;" "&amp;C7459&amp;" "&amp;D7459</f>
        <v> 0 Financial</v>
      </c>
      <c r="B7459" s="208" t="str">
        <f aca="false">IF((LEFT(N7459,2)="US"),"US","")</f>
        <v/>
      </c>
      <c r="C7459" s="208" t="n">
        <f aca="false">M7459</f>
        <v>0</v>
      </c>
      <c r="D7459" s="208" t="str">
        <f aca="false">IF(ISNUMBER(FIND("Phy",N7459))=TRUE(),"Physical","Financial")</f>
        <v>Financial</v>
      </c>
      <c r="E7459" s="208" t="e">
        <f aca="false">IF(VLOOKUP(S7459,'DD-Lookup'!$J$6:$L$50,3,FALSE())="Monthly",(YEAR(AC7459)-YEAR(AB7459))*12+MONTH(AC7459)-MONTH(AB7459)+1,(AC7459-AB7459+1))</f>
        <v>#N/A</v>
      </c>
      <c r="F7459" s="239" t="e">
        <f aca="false">E7459*SUM(P7459:Q7459)</f>
        <v>#N/A</v>
      </c>
    </row>
    <row r="7460" customFormat="false" ht="12.75" hidden="false" customHeight="false" outlineLevel="0" collapsed="false">
      <c r="A7460" s="208" t="str">
        <f aca="false">B7460&amp;" "&amp;C7460&amp;" "&amp;D7460</f>
        <v> 0 Financial</v>
      </c>
      <c r="B7460" s="208" t="str">
        <f aca="false">IF((LEFT(N7460,2)="US"),"US","")</f>
        <v/>
      </c>
      <c r="C7460" s="208" t="n">
        <f aca="false">M7460</f>
        <v>0</v>
      </c>
      <c r="D7460" s="208" t="str">
        <f aca="false">IF(ISNUMBER(FIND("Phy",N7460))=TRUE(),"Physical","Financial")</f>
        <v>Financial</v>
      </c>
      <c r="E7460" s="208" t="e">
        <f aca="false">IF(VLOOKUP(S7460,'DD-Lookup'!$J$6:$L$50,3,FALSE())="Monthly",(YEAR(AC7460)-YEAR(AB7460))*12+MONTH(AC7460)-MONTH(AB7460)+1,(AC7460-AB7460+1))</f>
        <v>#N/A</v>
      </c>
      <c r="F7460" s="239" t="e">
        <f aca="false">E7460*SUM(P7460:Q7460)</f>
        <v>#N/A</v>
      </c>
    </row>
    <row r="7461" customFormat="false" ht="12.75" hidden="false" customHeight="false" outlineLevel="0" collapsed="false">
      <c r="A7461" s="208" t="str">
        <f aca="false">B7461&amp;" "&amp;C7461&amp;" "&amp;D7461</f>
        <v> 0 Financial</v>
      </c>
      <c r="B7461" s="208" t="str">
        <f aca="false">IF((LEFT(N7461,2)="US"),"US","")</f>
        <v/>
      </c>
      <c r="C7461" s="208" t="n">
        <f aca="false">M7461</f>
        <v>0</v>
      </c>
      <c r="D7461" s="208" t="str">
        <f aca="false">IF(ISNUMBER(FIND("Phy",N7461))=TRUE(),"Physical","Financial")</f>
        <v>Financial</v>
      </c>
      <c r="E7461" s="208" t="e">
        <f aca="false">IF(VLOOKUP(S7461,'DD-Lookup'!$J$6:$L$50,3,FALSE())="Monthly",(YEAR(AC7461)-YEAR(AB7461))*12+MONTH(AC7461)-MONTH(AB7461)+1,(AC7461-AB7461+1))</f>
        <v>#N/A</v>
      </c>
      <c r="F7461" s="239" t="e">
        <f aca="false">E7461*SUM(P7461:Q7461)</f>
        <v>#N/A</v>
      </c>
    </row>
    <row r="7462" customFormat="false" ht="12.75" hidden="false" customHeight="false" outlineLevel="0" collapsed="false">
      <c r="A7462" s="208" t="str">
        <f aca="false">B7462&amp;" "&amp;C7462&amp;" "&amp;D7462</f>
        <v> 0 Financial</v>
      </c>
      <c r="B7462" s="208" t="str">
        <f aca="false">IF((LEFT(N7462,2)="US"),"US","")</f>
        <v/>
      </c>
      <c r="C7462" s="208" t="n">
        <f aca="false">M7462</f>
        <v>0</v>
      </c>
      <c r="D7462" s="208" t="str">
        <f aca="false">IF(ISNUMBER(FIND("Phy",N7462))=TRUE(),"Physical","Financial")</f>
        <v>Financial</v>
      </c>
      <c r="E7462" s="208" t="e">
        <f aca="false">IF(VLOOKUP(S7462,'DD-Lookup'!$J$6:$L$50,3,FALSE())="Monthly",(YEAR(AC7462)-YEAR(AB7462))*12+MONTH(AC7462)-MONTH(AB7462)+1,(AC7462-AB7462+1))</f>
        <v>#N/A</v>
      </c>
      <c r="F7462" s="239" t="e">
        <f aca="false">E7462*SUM(P7462:Q7462)</f>
        <v>#N/A</v>
      </c>
    </row>
    <row r="7463" customFormat="false" ht="12.75" hidden="false" customHeight="false" outlineLevel="0" collapsed="false">
      <c r="A7463" s="208" t="str">
        <f aca="false">B7463&amp;" "&amp;C7463&amp;" "&amp;D7463</f>
        <v> 0 Financial</v>
      </c>
      <c r="B7463" s="208" t="str">
        <f aca="false">IF((LEFT(N7463,2)="US"),"US","")</f>
        <v/>
      </c>
      <c r="C7463" s="208" t="n">
        <f aca="false">M7463</f>
        <v>0</v>
      </c>
      <c r="D7463" s="208" t="str">
        <f aca="false">IF(ISNUMBER(FIND("Phy",N7463))=TRUE(),"Physical","Financial")</f>
        <v>Financial</v>
      </c>
      <c r="E7463" s="208" t="e">
        <f aca="false">IF(VLOOKUP(S7463,'DD-Lookup'!$J$6:$L$50,3,FALSE())="Monthly",(YEAR(AC7463)-YEAR(AB7463))*12+MONTH(AC7463)-MONTH(AB7463)+1,(AC7463-AB7463+1))</f>
        <v>#N/A</v>
      </c>
      <c r="F7463" s="239" t="e">
        <f aca="false">E7463*SUM(P7463:Q7463)</f>
        <v>#N/A</v>
      </c>
    </row>
    <row r="7464" customFormat="false" ht="12.75" hidden="false" customHeight="false" outlineLevel="0" collapsed="false">
      <c r="A7464" s="208" t="str">
        <f aca="false">B7464&amp;" "&amp;C7464&amp;" "&amp;D7464</f>
        <v> 0 Financial</v>
      </c>
      <c r="B7464" s="208" t="str">
        <f aca="false">IF((LEFT(N7464,2)="US"),"US","")</f>
        <v/>
      </c>
      <c r="C7464" s="208" t="n">
        <f aca="false">M7464</f>
        <v>0</v>
      </c>
      <c r="D7464" s="208" t="str">
        <f aca="false">IF(ISNUMBER(FIND("Phy",N7464))=TRUE(),"Physical","Financial")</f>
        <v>Financial</v>
      </c>
      <c r="E7464" s="208" t="e">
        <f aca="false">IF(VLOOKUP(S7464,'DD-Lookup'!$J$6:$L$50,3,FALSE())="Monthly",(YEAR(AC7464)-YEAR(AB7464))*12+MONTH(AC7464)-MONTH(AB7464)+1,(AC7464-AB7464+1))</f>
        <v>#N/A</v>
      </c>
      <c r="F7464" s="239" t="e">
        <f aca="false">E7464*SUM(P7464:Q7464)</f>
        <v>#N/A</v>
      </c>
    </row>
    <row r="7465" customFormat="false" ht="12.75" hidden="false" customHeight="false" outlineLevel="0" collapsed="false">
      <c r="A7465" s="208" t="str">
        <f aca="false">B7465&amp;" "&amp;C7465&amp;" "&amp;D7465</f>
        <v> 0 Financial</v>
      </c>
      <c r="B7465" s="208" t="str">
        <f aca="false">IF((LEFT(N7465,2)="US"),"US","")</f>
        <v/>
      </c>
      <c r="C7465" s="208" t="n">
        <f aca="false">M7465</f>
        <v>0</v>
      </c>
      <c r="D7465" s="208" t="str">
        <f aca="false">IF(ISNUMBER(FIND("Phy",N7465))=TRUE(),"Physical","Financial")</f>
        <v>Financial</v>
      </c>
      <c r="E7465" s="208" t="e">
        <f aca="false">IF(VLOOKUP(S7465,'DD-Lookup'!$J$6:$L$50,3,FALSE())="Monthly",(YEAR(AC7465)-YEAR(AB7465))*12+MONTH(AC7465)-MONTH(AB7465)+1,(AC7465-AB7465+1))</f>
        <v>#N/A</v>
      </c>
      <c r="F7465" s="239" t="e">
        <f aca="false">E7465*SUM(P7465:Q7465)</f>
        <v>#N/A</v>
      </c>
    </row>
    <row r="7466" customFormat="false" ht="12.75" hidden="false" customHeight="false" outlineLevel="0" collapsed="false">
      <c r="A7466" s="208" t="str">
        <f aca="false">B7466&amp;" "&amp;C7466&amp;" "&amp;D7466</f>
        <v> 0 Financial</v>
      </c>
      <c r="B7466" s="208" t="str">
        <f aca="false">IF((LEFT(N7466,2)="US"),"US","")</f>
        <v/>
      </c>
      <c r="C7466" s="208" t="n">
        <f aca="false">M7466</f>
        <v>0</v>
      </c>
      <c r="D7466" s="208" t="str">
        <f aca="false">IF(ISNUMBER(FIND("Phy",N7466))=TRUE(),"Physical","Financial")</f>
        <v>Financial</v>
      </c>
      <c r="E7466" s="208" t="e">
        <f aca="false">IF(VLOOKUP(S7466,'DD-Lookup'!$J$6:$L$50,3,FALSE())="Monthly",(YEAR(AC7466)-YEAR(AB7466))*12+MONTH(AC7466)-MONTH(AB7466)+1,(AC7466-AB7466+1))</f>
        <v>#N/A</v>
      </c>
      <c r="F7466" s="239" t="e">
        <f aca="false">E7466*SUM(P7466:Q7466)</f>
        <v>#N/A</v>
      </c>
    </row>
    <row r="7467" customFormat="false" ht="12.75" hidden="false" customHeight="false" outlineLevel="0" collapsed="false">
      <c r="A7467" s="208" t="str">
        <f aca="false">B7467&amp;" "&amp;C7467&amp;" "&amp;D7467</f>
        <v> 0 Financial</v>
      </c>
      <c r="B7467" s="208" t="str">
        <f aca="false">IF((LEFT(N7467,2)="US"),"US","")</f>
        <v/>
      </c>
      <c r="C7467" s="208" t="n">
        <f aca="false">M7467</f>
        <v>0</v>
      </c>
      <c r="D7467" s="208" t="str">
        <f aca="false">IF(ISNUMBER(FIND("Phy",N7467))=TRUE(),"Physical","Financial")</f>
        <v>Financial</v>
      </c>
      <c r="E7467" s="208" t="e">
        <f aca="false">IF(VLOOKUP(S7467,'DD-Lookup'!$J$6:$L$50,3,FALSE())="Monthly",(YEAR(AC7467)-YEAR(AB7467))*12+MONTH(AC7467)-MONTH(AB7467)+1,(AC7467-AB7467+1))</f>
        <v>#N/A</v>
      </c>
      <c r="F7467" s="239" t="e">
        <f aca="false">E7467*SUM(P7467:Q7467)</f>
        <v>#N/A</v>
      </c>
    </row>
    <row r="7468" customFormat="false" ht="12.75" hidden="false" customHeight="false" outlineLevel="0" collapsed="false">
      <c r="A7468" s="208" t="str">
        <f aca="false">B7468&amp;" "&amp;C7468&amp;" "&amp;D7468</f>
        <v> 0 Financial</v>
      </c>
      <c r="B7468" s="208" t="str">
        <f aca="false">IF((LEFT(N7468,2)="US"),"US","")</f>
        <v/>
      </c>
      <c r="C7468" s="208" t="n">
        <f aca="false">M7468</f>
        <v>0</v>
      </c>
      <c r="D7468" s="208" t="str">
        <f aca="false">IF(ISNUMBER(FIND("Phy",N7468))=TRUE(),"Physical","Financial")</f>
        <v>Financial</v>
      </c>
      <c r="E7468" s="208" t="e">
        <f aca="false">IF(VLOOKUP(S7468,'DD-Lookup'!$J$6:$L$50,3,FALSE())="Monthly",(YEAR(AC7468)-YEAR(AB7468))*12+MONTH(AC7468)-MONTH(AB7468)+1,(AC7468-AB7468+1))</f>
        <v>#N/A</v>
      </c>
      <c r="F7468" s="239" t="e">
        <f aca="false">E7468*SUM(P7468:Q7468)</f>
        <v>#N/A</v>
      </c>
    </row>
    <row r="7469" customFormat="false" ht="12.75" hidden="false" customHeight="false" outlineLevel="0" collapsed="false">
      <c r="A7469" s="208" t="str">
        <f aca="false">B7469&amp;" "&amp;C7469&amp;" "&amp;D7469</f>
        <v> 0 Financial</v>
      </c>
      <c r="B7469" s="208" t="str">
        <f aca="false">IF((LEFT(N7469,2)="US"),"US","")</f>
        <v/>
      </c>
      <c r="C7469" s="208" t="n">
        <f aca="false">M7469</f>
        <v>0</v>
      </c>
      <c r="D7469" s="208" t="str">
        <f aca="false">IF(ISNUMBER(FIND("Phy",N7469))=TRUE(),"Physical","Financial")</f>
        <v>Financial</v>
      </c>
      <c r="E7469" s="208" t="e">
        <f aca="false">IF(VLOOKUP(S7469,'DD-Lookup'!$J$6:$L$50,3,FALSE())="Monthly",(YEAR(AC7469)-YEAR(AB7469))*12+MONTH(AC7469)-MONTH(AB7469)+1,(AC7469-AB7469+1))</f>
        <v>#N/A</v>
      </c>
      <c r="F7469" s="239" t="e">
        <f aca="false">E7469*SUM(P7469:Q7469)</f>
        <v>#N/A</v>
      </c>
    </row>
    <row r="7470" customFormat="false" ht="12.75" hidden="false" customHeight="false" outlineLevel="0" collapsed="false">
      <c r="A7470" s="208" t="str">
        <f aca="false">B7470&amp;" "&amp;C7470&amp;" "&amp;D7470</f>
        <v> 0 Financial</v>
      </c>
      <c r="B7470" s="208" t="str">
        <f aca="false">IF((LEFT(N7470,2)="US"),"US","")</f>
        <v/>
      </c>
      <c r="C7470" s="208" t="n">
        <f aca="false">M7470</f>
        <v>0</v>
      </c>
      <c r="D7470" s="208" t="str">
        <f aca="false">IF(ISNUMBER(FIND("Phy",N7470))=TRUE(),"Physical","Financial")</f>
        <v>Financial</v>
      </c>
      <c r="E7470" s="208" t="e">
        <f aca="false">IF(VLOOKUP(S7470,'DD-Lookup'!$J$6:$L$50,3,FALSE())="Monthly",(YEAR(AC7470)-YEAR(AB7470))*12+MONTH(AC7470)-MONTH(AB7470)+1,(AC7470-AB7470+1))</f>
        <v>#N/A</v>
      </c>
      <c r="F7470" s="239" t="e">
        <f aca="false">E7470*SUM(P7470:Q7470)</f>
        <v>#N/A</v>
      </c>
    </row>
    <row r="7471" customFormat="false" ht="12.75" hidden="false" customHeight="false" outlineLevel="0" collapsed="false">
      <c r="A7471" s="208" t="str">
        <f aca="false">B7471&amp;" "&amp;C7471&amp;" "&amp;D7471</f>
        <v> 0 Financial</v>
      </c>
      <c r="B7471" s="208" t="str">
        <f aca="false">IF((LEFT(N7471,2)="US"),"US","")</f>
        <v/>
      </c>
      <c r="C7471" s="208" t="n">
        <f aca="false">M7471</f>
        <v>0</v>
      </c>
      <c r="D7471" s="208" t="str">
        <f aca="false">IF(ISNUMBER(FIND("Phy",N7471))=TRUE(),"Physical","Financial")</f>
        <v>Financial</v>
      </c>
      <c r="E7471" s="208" t="e">
        <f aca="false">IF(VLOOKUP(S7471,'DD-Lookup'!$J$6:$L$50,3,FALSE())="Monthly",(YEAR(AC7471)-YEAR(AB7471))*12+MONTH(AC7471)-MONTH(AB7471)+1,(AC7471-AB7471+1))</f>
        <v>#N/A</v>
      </c>
      <c r="F7471" s="239" t="e">
        <f aca="false">E7471*SUM(P7471:Q7471)</f>
        <v>#N/A</v>
      </c>
    </row>
    <row r="7472" customFormat="false" ht="12.75" hidden="false" customHeight="false" outlineLevel="0" collapsed="false">
      <c r="A7472" s="208" t="str">
        <f aca="false">B7472&amp;" "&amp;C7472&amp;" "&amp;D7472</f>
        <v> 0 Financial</v>
      </c>
      <c r="B7472" s="208" t="str">
        <f aca="false">IF((LEFT(N7472,2)="US"),"US","")</f>
        <v/>
      </c>
      <c r="C7472" s="208" t="n">
        <f aca="false">M7472</f>
        <v>0</v>
      </c>
      <c r="D7472" s="208" t="str">
        <f aca="false">IF(ISNUMBER(FIND("Phy",N7472))=TRUE(),"Physical","Financial")</f>
        <v>Financial</v>
      </c>
      <c r="E7472" s="208" t="e">
        <f aca="false">IF(VLOOKUP(S7472,'DD-Lookup'!$J$6:$L$50,3,FALSE())="Monthly",(YEAR(AC7472)-YEAR(AB7472))*12+MONTH(AC7472)-MONTH(AB7472)+1,(AC7472-AB7472+1))</f>
        <v>#N/A</v>
      </c>
      <c r="F7472" s="239" t="e">
        <f aca="false">E7472*SUM(P7472:Q7472)</f>
        <v>#N/A</v>
      </c>
    </row>
    <row r="7473" customFormat="false" ht="12.75" hidden="false" customHeight="false" outlineLevel="0" collapsed="false">
      <c r="A7473" s="208" t="str">
        <f aca="false">B7473&amp;" "&amp;C7473&amp;" "&amp;D7473</f>
        <v> 0 Financial</v>
      </c>
      <c r="B7473" s="208" t="str">
        <f aca="false">IF((LEFT(N7473,2)="US"),"US","")</f>
        <v/>
      </c>
      <c r="C7473" s="208" t="n">
        <f aca="false">M7473</f>
        <v>0</v>
      </c>
      <c r="D7473" s="208" t="str">
        <f aca="false">IF(ISNUMBER(FIND("Phy",N7473))=TRUE(),"Physical","Financial")</f>
        <v>Financial</v>
      </c>
      <c r="E7473" s="208" t="e">
        <f aca="false">IF(VLOOKUP(S7473,'DD-Lookup'!$J$6:$L$50,3,FALSE())="Monthly",(YEAR(AC7473)-YEAR(AB7473))*12+MONTH(AC7473)-MONTH(AB7473)+1,(AC7473-AB7473+1))</f>
        <v>#N/A</v>
      </c>
      <c r="F7473" s="239" t="e">
        <f aca="false">E7473*SUM(P7473:Q7473)</f>
        <v>#N/A</v>
      </c>
    </row>
    <row r="7474" customFormat="false" ht="12.75" hidden="false" customHeight="false" outlineLevel="0" collapsed="false">
      <c r="A7474" s="208" t="str">
        <f aca="false">B7474&amp;" "&amp;C7474&amp;" "&amp;D7474</f>
        <v> 0 Financial</v>
      </c>
      <c r="B7474" s="208" t="str">
        <f aca="false">IF((LEFT(N7474,2)="US"),"US","")</f>
        <v/>
      </c>
      <c r="C7474" s="208" t="n">
        <f aca="false">M7474</f>
        <v>0</v>
      </c>
      <c r="D7474" s="208" t="str">
        <f aca="false">IF(ISNUMBER(FIND("Phy",N7474))=TRUE(),"Physical","Financial")</f>
        <v>Financial</v>
      </c>
      <c r="E7474" s="208" t="e">
        <f aca="false">IF(VLOOKUP(S7474,'DD-Lookup'!$J$6:$L$50,3,FALSE())="Monthly",(YEAR(AC7474)-YEAR(AB7474))*12+MONTH(AC7474)-MONTH(AB7474)+1,(AC7474-AB7474+1))</f>
        <v>#N/A</v>
      </c>
      <c r="F7474" s="239" t="e">
        <f aca="false">E7474*SUM(P7474:Q7474)</f>
        <v>#N/A</v>
      </c>
    </row>
    <row r="7475" customFormat="false" ht="12.75" hidden="false" customHeight="false" outlineLevel="0" collapsed="false">
      <c r="A7475" s="208" t="str">
        <f aca="false">B7475&amp;" "&amp;C7475&amp;" "&amp;D7475</f>
        <v> 0 Financial</v>
      </c>
      <c r="B7475" s="208" t="str">
        <f aca="false">IF((LEFT(N7475,2)="US"),"US","")</f>
        <v/>
      </c>
      <c r="C7475" s="208" t="n">
        <f aca="false">M7475</f>
        <v>0</v>
      </c>
      <c r="D7475" s="208" t="str">
        <f aca="false">IF(ISNUMBER(FIND("Phy",N7475))=TRUE(),"Physical","Financial")</f>
        <v>Financial</v>
      </c>
      <c r="E7475" s="208" t="e">
        <f aca="false">IF(VLOOKUP(S7475,'DD-Lookup'!$J$6:$L$50,3,FALSE())="Monthly",(YEAR(AC7475)-YEAR(AB7475))*12+MONTH(AC7475)-MONTH(AB7475)+1,(AC7475-AB7475+1))</f>
        <v>#N/A</v>
      </c>
      <c r="F7475" s="239" t="e">
        <f aca="false">E7475*SUM(P7475:Q7475)</f>
        <v>#N/A</v>
      </c>
    </row>
    <row r="7476" customFormat="false" ht="12.75" hidden="false" customHeight="false" outlineLevel="0" collapsed="false">
      <c r="A7476" s="208" t="str">
        <f aca="false">B7476&amp;" "&amp;C7476&amp;" "&amp;D7476</f>
        <v> 0 Financial</v>
      </c>
      <c r="B7476" s="208" t="str">
        <f aca="false">IF((LEFT(N7476,2)="US"),"US","")</f>
        <v/>
      </c>
      <c r="C7476" s="208" t="n">
        <f aca="false">M7476</f>
        <v>0</v>
      </c>
      <c r="D7476" s="208" t="str">
        <f aca="false">IF(ISNUMBER(FIND("Phy",N7476))=TRUE(),"Physical","Financial")</f>
        <v>Financial</v>
      </c>
      <c r="E7476" s="208" t="e">
        <f aca="false">IF(VLOOKUP(S7476,'DD-Lookup'!$J$6:$L$50,3,FALSE())="Monthly",(YEAR(AC7476)-YEAR(AB7476))*12+MONTH(AC7476)-MONTH(AB7476)+1,(AC7476-AB7476+1))</f>
        <v>#N/A</v>
      </c>
      <c r="F7476" s="239" t="e">
        <f aca="false">E7476*SUM(P7476:Q7476)</f>
        <v>#N/A</v>
      </c>
    </row>
    <row r="7477" customFormat="false" ht="12.75" hidden="false" customHeight="false" outlineLevel="0" collapsed="false">
      <c r="A7477" s="208" t="str">
        <f aca="false">B7477&amp;" "&amp;C7477&amp;" "&amp;D7477</f>
        <v> 0 Financial</v>
      </c>
      <c r="B7477" s="208" t="str">
        <f aca="false">IF((LEFT(N7477,2)="US"),"US","")</f>
        <v/>
      </c>
      <c r="C7477" s="208" t="n">
        <f aca="false">M7477</f>
        <v>0</v>
      </c>
      <c r="D7477" s="208" t="str">
        <f aca="false">IF(ISNUMBER(FIND("Phy",N7477))=TRUE(),"Physical","Financial")</f>
        <v>Financial</v>
      </c>
      <c r="E7477" s="208" t="e">
        <f aca="false">IF(VLOOKUP(S7477,'DD-Lookup'!$J$6:$L$50,3,FALSE())="Monthly",(YEAR(AC7477)-YEAR(AB7477))*12+MONTH(AC7477)-MONTH(AB7477)+1,(AC7477-AB7477+1))</f>
        <v>#N/A</v>
      </c>
      <c r="F7477" s="239" t="e">
        <f aca="false">E7477*SUM(P7477:Q7477)</f>
        <v>#N/A</v>
      </c>
    </row>
    <row r="7478" customFormat="false" ht="12.75" hidden="false" customHeight="false" outlineLevel="0" collapsed="false">
      <c r="A7478" s="208" t="str">
        <f aca="false">B7478&amp;" "&amp;C7478&amp;" "&amp;D7478</f>
        <v> 0 Financial</v>
      </c>
      <c r="B7478" s="208" t="str">
        <f aca="false">IF((LEFT(N7478,2)="US"),"US","")</f>
        <v/>
      </c>
      <c r="C7478" s="208" t="n">
        <f aca="false">M7478</f>
        <v>0</v>
      </c>
      <c r="D7478" s="208" t="str">
        <f aca="false">IF(ISNUMBER(FIND("Phy",N7478))=TRUE(),"Physical","Financial")</f>
        <v>Financial</v>
      </c>
      <c r="E7478" s="208" t="e">
        <f aca="false">IF(VLOOKUP(S7478,'DD-Lookup'!$J$6:$L$50,3,FALSE())="Monthly",(YEAR(AC7478)-YEAR(AB7478))*12+MONTH(AC7478)-MONTH(AB7478)+1,(AC7478-AB7478+1))</f>
        <v>#N/A</v>
      </c>
      <c r="F7478" s="239" t="e">
        <f aca="false">E7478*SUM(P7478:Q7478)</f>
        <v>#N/A</v>
      </c>
    </row>
    <row r="7479" customFormat="false" ht="12.75" hidden="false" customHeight="false" outlineLevel="0" collapsed="false">
      <c r="A7479" s="208" t="str">
        <f aca="false">B7479&amp;" "&amp;C7479&amp;" "&amp;D7479</f>
        <v> 0 Financial</v>
      </c>
      <c r="B7479" s="208" t="str">
        <f aca="false">IF((LEFT(N7479,2)="US"),"US","")</f>
        <v/>
      </c>
      <c r="C7479" s="208" t="n">
        <f aca="false">M7479</f>
        <v>0</v>
      </c>
      <c r="D7479" s="208" t="str">
        <f aca="false">IF(ISNUMBER(FIND("Phy",N7479))=TRUE(),"Physical","Financial")</f>
        <v>Financial</v>
      </c>
      <c r="E7479" s="208" t="e">
        <f aca="false">IF(VLOOKUP(S7479,'DD-Lookup'!$J$6:$L$50,3,FALSE())="Monthly",(YEAR(AC7479)-YEAR(AB7479))*12+MONTH(AC7479)-MONTH(AB7479)+1,(AC7479-AB7479+1))</f>
        <v>#N/A</v>
      </c>
      <c r="F7479" s="239" t="e">
        <f aca="false">E7479*SUM(P7479:Q7479)</f>
        <v>#N/A</v>
      </c>
    </row>
    <row r="7480" customFormat="false" ht="12.75" hidden="false" customHeight="false" outlineLevel="0" collapsed="false">
      <c r="A7480" s="208" t="str">
        <f aca="false">B7480&amp;" "&amp;C7480&amp;" "&amp;D7480</f>
        <v> 0 Financial</v>
      </c>
      <c r="B7480" s="208" t="str">
        <f aca="false">IF((LEFT(N7480,2)="US"),"US","")</f>
        <v/>
      </c>
      <c r="C7480" s="208" t="n">
        <f aca="false">M7480</f>
        <v>0</v>
      </c>
      <c r="D7480" s="208" t="str">
        <f aca="false">IF(ISNUMBER(FIND("Phy",N7480))=TRUE(),"Physical","Financial")</f>
        <v>Financial</v>
      </c>
      <c r="E7480" s="208" t="e">
        <f aca="false">IF(VLOOKUP(S7480,'DD-Lookup'!$J$6:$L$50,3,FALSE())="Monthly",(YEAR(AC7480)-YEAR(AB7480))*12+MONTH(AC7480)-MONTH(AB7480)+1,(AC7480-AB7480+1))</f>
        <v>#N/A</v>
      </c>
      <c r="F7480" s="239" t="e">
        <f aca="false">E7480*SUM(P7480:Q7480)</f>
        <v>#N/A</v>
      </c>
    </row>
    <row r="7481" customFormat="false" ht="12.75" hidden="false" customHeight="false" outlineLevel="0" collapsed="false">
      <c r="A7481" s="208" t="str">
        <f aca="false">B7481&amp;" "&amp;C7481&amp;" "&amp;D7481</f>
        <v> 0 Financial</v>
      </c>
      <c r="B7481" s="208" t="str">
        <f aca="false">IF((LEFT(N7481,2)="US"),"US","")</f>
        <v/>
      </c>
      <c r="C7481" s="208" t="n">
        <f aca="false">M7481</f>
        <v>0</v>
      </c>
      <c r="D7481" s="208" t="str">
        <f aca="false">IF(ISNUMBER(FIND("Phy",N7481))=TRUE(),"Physical","Financial")</f>
        <v>Financial</v>
      </c>
      <c r="E7481" s="208" t="e">
        <f aca="false">IF(VLOOKUP(S7481,'DD-Lookup'!$J$6:$L$50,3,FALSE())="Monthly",(YEAR(AC7481)-YEAR(AB7481))*12+MONTH(AC7481)-MONTH(AB7481)+1,(AC7481-AB7481+1))</f>
        <v>#N/A</v>
      </c>
      <c r="F7481" s="239" t="e">
        <f aca="false">E7481*SUM(P7481:Q7481)</f>
        <v>#N/A</v>
      </c>
    </row>
    <row r="7482" customFormat="false" ht="12.75" hidden="false" customHeight="false" outlineLevel="0" collapsed="false">
      <c r="A7482" s="208" t="str">
        <f aca="false">B7482&amp;" "&amp;C7482&amp;" "&amp;D7482</f>
        <v> 0 Financial</v>
      </c>
      <c r="B7482" s="208" t="str">
        <f aca="false">IF((LEFT(N7482,2)="US"),"US","")</f>
        <v/>
      </c>
      <c r="C7482" s="208" t="n">
        <f aca="false">M7482</f>
        <v>0</v>
      </c>
      <c r="D7482" s="208" t="str">
        <f aca="false">IF(ISNUMBER(FIND("Phy",N7482))=TRUE(),"Physical","Financial")</f>
        <v>Financial</v>
      </c>
      <c r="E7482" s="208" t="e">
        <f aca="false">IF(VLOOKUP(S7482,'DD-Lookup'!$J$6:$L$50,3,FALSE())="Monthly",(YEAR(AC7482)-YEAR(AB7482))*12+MONTH(AC7482)-MONTH(AB7482)+1,(AC7482-AB7482+1))</f>
        <v>#N/A</v>
      </c>
      <c r="F7482" s="239" t="e">
        <f aca="false">E7482*SUM(P7482:Q7482)</f>
        <v>#N/A</v>
      </c>
    </row>
    <row r="7483" customFormat="false" ht="12.75" hidden="false" customHeight="false" outlineLevel="0" collapsed="false">
      <c r="A7483" s="208" t="str">
        <f aca="false">B7483&amp;" "&amp;C7483&amp;" "&amp;D7483</f>
        <v> 0 Financial</v>
      </c>
      <c r="B7483" s="208" t="str">
        <f aca="false">IF((LEFT(N7483,2)="US"),"US","")</f>
        <v/>
      </c>
      <c r="C7483" s="208" t="n">
        <f aca="false">M7483</f>
        <v>0</v>
      </c>
      <c r="D7483" s="208" t="str">
        <f aca="false">IF(ISNUMBER(FIND("Phy",N7483))=TRUE(),"Physical","Financial")</f>
        <v>Financial</v>
      </c>
      <c r="E7483" s="208" t="e">
        <f aca="false">IF(VLOOKUP(S7483,'DD-Lookup'!$J$6:$L$50,3,FALSE())="Monthly",(YEAR(AC7483)-YEAR(AB7483))*12+MONTH(AC7483)-MONTH(AB7483)+1,(AC7483-AB7483+1))</f>
        <v>#N/A</v>
      </c>
      <c r="F7483" s="239" t="e">
        <f aca="false">E7483*SUM(P7483:Q7483)</f>
        <v>#N/A</v>
      </c>
    </row>
    <row r="7484" customFormat="false" ht="12.75" hidden="false" customHeight="false" outlineLevel="0" collapsed="false">
      <c r="A7484" s="208" t="str">
        <f aca="false">B7484&amp;" "&amp;C7484&amp;" "&amp;D7484</f>
        <v> 0 Financial</v>
      </c>
      <c r="B7484" s="208" t="str">
        <f aca="false">IF((LEFT(N7484,2)="US"),"US","")</f>
        <v/>
      </c>
      <c r="C7484" s="208" t="n">
        <f aca="false">M7484</f>
        <v>0</v>
      </c>
      <c r="D7484" s="208" t="str">
        <f aca="false">IF(ISNUMBER(FIND("Phy",N7484))=TRUE(),"Physical","Financial")</f>
        <v>Financial</v>
      </c>
      <c r="E7484" s="208" t="e">
        <f aca="false">IF(VLOOKUP(S7484,'DD-Lookup'!$J$6:$L$50,3,FALSE())="Monthly",(YEAR(AC7484)-YEAR(AB7484))*12+MONTH(AC7484)-MONTH(AB7484)+1,(AC7484-AB7484+1))</f>
        <v>#N/A</v>
      </c>
      <c r="F7484" s="239" t="e">
        <f aca="false">E7484*SUM(P7484:Q7484)</f>
        <v>#N/A</v>
      </c>
    </row>
    <row r="7485" customFormat="false" ht="12.75" hidden="false" customHeight="false" outlineLevel="0" collapsed="false">
      <c r="A7485" s="208" t="str">
        <f aca="false">B7485&amp;" "&amp;C7485&amp;" "&amp;D7485</f>
        <v> 0 Financial</v>
      </c>
      <c r="B7485" s="208" t="str">
        <f aca="false">IF((LEFT(N7485,2)="US"),"US","")</f>
        <v/>
      </c>
      <c r="C7485" s="208" t="n">
        <f aca="false">M7485</f>
        <v>0</v>
      </c>
      <c r="D7485" s="208" t="str">
        <f aca="false">IF(ISNUMBER(FIND("Phy",N7485))=TRUE(),"Physical","Financial")</f>
        <v>Financial</v>
      </c>
      <c r="E7485" s="208" t="e">
        <f aca="false">IF(VLOOKUP(S7485,'DD-Lookup'!$J$6:$L$50,3,FALSE())="Monthly",(YEAR(AC7485)-YEAR(AB7485))*12+MONTH(AC7485)-MONTH(AB7485)+1,(AC7485-AB7485+1))</f>
        <v>#N/A</v>
      </c>
      <c r="F7485" s="239" t="e">
        <f aca="false">E7485*SUM(P7485:Q7485)</f>
        <v>#N/A</v>
      </c>
    </row>
    <row r="7486" customFormat="false" ht="12.75" hidden="false" customHeight="false" outlineLevel="0" collapsed="false">
      <c r="A7486" s="208" t="str">
        <f aca="false">B7486&amp;" "&amp;C7486&amp;" "&amp;D7486</f>
        <v> 0 Financial</v>
      </c>
      <c r="B7486" s="208" t="str">
        <f aca="false">IF((LEFT(N7486,2)="US"),"US","")</f>
        <v/>
      </c>
      <c r="C7486" s="208" t="n">
        <f aca="false">M7486</f>
        <v>0</v>
      </c>
      <c r="D7486" s="208" t="str">
        <f aca="false">IF(ISNUMBER(FIND("Phy",N7486))=TRUE(),"Physical","Financial")</f>
        <v>Financial</v>
      </c>
      <c r="E7486" s="208" t="e">
        <f aca="false">IF(VLOOKUP(S7486,'DD-Lookup'!$J$6:$L$50,3,FALSE())="Monthly",(YEAR(AC7486)-YEAR(AB7486))*12+MONTH(AC7486)-MONTH(AB7486)+1,(AC7486-AB7486+1))</f>
        <v>#N/A</v>
      </c>
      <c r="F7486" s="239" t="e">
        <f aca="false">E7486*SUM(P7486:Q7486)</f>
        <v>#N/A</v>
      </c>
    </row>
    <row r="7487" customFormat="false" ht="12.75" hidden="false" customHeight="false" outlineLevel="0" collapsed="false">
      <c r="A7487" s="208" t="str">
        <f aca="false">B7487&amp;" "&amp;C7487&amp;" "&amp;D7487</f>
        <v> 0 Financial</v>
      </c>
      <c r="B7487" s="208" t="str">
        <f aca="false">IF((LEFT(N7487,2)="US"),"US","")</f>
        <v/>
      </c>
      <c r="C7487" s="208" t="n">
        <f aca="false">M7487</f>
        <v>0</v>
      </c>
      <c r="D7487" s="208" t="str">
        <f aca="false">IF(ISNUMBER(FIND("Phy",N7487))=TRUE(),"Physical","Financial")</f>
        <v>Financial</v>
      </c>
      <c r="E7487" s="208" t="e">
        <f aca="false">IF(VLOOKUP(S7487,'DD-Lookup'!$J$6:$L$50,3,FALSE())="Monthly",(YEAR(AC7487)-YEAR(AB7487))*12+MONTH(AC7487)-MONTH(AB7487)+1,(AC7487-AB7487+1))</f>
        <v>#N/A</v>
      </c>
      <c r="F7487" s="239" t="e">
        <f aca="false">E7487*SUM(P7487:Q7487)</f>
        <v>#N/A</v>
      </c>
    </row>
    <row r="7488" customFormat="false" ht="12.75" hidden="false" customHeight="false" outlineLevel="0" collapsed="false">
      <c r="A7488" s="208" t="str">
        <f aca="false">B7488&amp;" "&amp;C7488&amp;" "&amp;D7488</f>
        <v> 0 Financial</v>
      </c>
      <c r="B7488" s="208" t="str">
        <f aca="false">IF((LEFT(N7488,2)="US"),"US","")</f>
        <v/>
      </c>
      <c r="C7488" s="208" t="n">
        <f aca="false">M7488</f>
        <v>0</v>
      </c>
      <c r="D7488" s="208" t="str">
        <f aca="false">IF(ISNUMBER(FIND("Phy",N7488))=TRUE(),"Physical","Financial")</f>
        <v>Financial</v>
      </c>
      <c r="E7488" s="208" t="e">
        <f aca="false">IF(VLOOKUP(S7488,'DD-Lookup'!$J$6:$L$50,3,FALSE())="Monthly",(YEAR(AC7488)-YEAR(AB7488))*12+MONTH(AC7488)-MONTH(AB7488)+1,(AC7488-AB7488+1))</f>
        <v>#N/A</v>
      </c>
      <c r="F7488" s="239" t="e">
        <f aca="false">E7488*SUM(P7488:Q7488)</f>
        <v>#N/A</v>
      </c>
    </row>
    <row r="7489" customFormat="false" ht="12.75" hidden="false" customHeight="false" outlineLevel="0" collapsed="false">
      <c r="A7489" s="208" t="str">
        <f aca="false">B7489&amp;" "&amp;C7489&amp;" "&amp;D7489</f>
        <v> 0 Financial</v>
      </c>
      <c r="B7489" s="208" t="str">
        <f aca="false">IF((LEFT(N7489,2)="US"),"US","")</f>
        <v/>
      </c>
      <c r="C7489" s="208" t="n">
        <f aca="false">M7489</f>
        <v>0</v>
      </c>
      <c r="D7489" s="208" t="str">
        <f aca="false">IF(ISNUMBER(FIND("Phy",N7489))=TRUE(),"Physical","Financial")</f>
        <v>Financial</v>
      </c>
      <c r="E7489" s="208" t="e">
        <f aca="false">IF(VLOOKUP(S7489,'DD-Lookup'!$J$6:$L$50,3,FALSE())="Monthly",(YEAR(AC7489)-YEAR(AB7489))*12+MONTH(AC7489)-MONTH(AB7489)+1,(AC7489-AB7489+1))</f>
        <v>#N/A</v>
      </c>
      <c r="F7489" s="239" t="e">
        <f aca="false">E7489*SUM(P7489:Q7489)</f>
        <v>#N/A</v>
      </c>
    </row>
    <row r="7490" customFormat="false" ht="12.75" hidden="false" customHeight="false" outlineLevel="0" collapsed="false">
      <c r="A7490" s="208" t="str">
        <f aca="false">B7490&amp;" "&amp;C7490&amp;" "&amp;D7490</f>
        <v> 0 Financial</v>
      </c>
      <c r="B7490" s="208" t="str">
        <f aca="false">IF((LEFT(N7490,2)="US"),"US","")</f>
        <v/>
      </c>
      <c r="C7490" s="208" t="n">
        <f aca="false">M7490</f>
        <v>0</v>
      </c>
      <c r="D7490" s="208" t="str">
        <f aca="false">IF(ISNUMBER(FIND("Phy",N7490))=TRUE(),"Physical","Financial")</f>
        <v>Financial</v>
      </c>
      <c r="E7490" s="208" t="e">
        <f aca="false">IF(VLOOKUP(S7490,'DD-Lookup'!$J$6:$L$50,3,FALSE())="Monthly",(YEAR(AC7490)-YEAR(AB7490))*12+MONTH(AC7490)-MONTH(AB7490)+1,(AC7490-AB7490+1))</f>
        <v>#N/A</v>
      </c>
      <c r="F7490" s="239" t="e">
        <f aca="false">E7490*SUM(P7490:Q7490)</f>
        <v>#N/A</v>
      </c>
    </row>
    <row r="7491" customFormat="false" ht="12.75" hidden="false" customHeight="false" outlineLevel="0" collapsed="false">
      <c r="A7491" s="208" t="str">
        <f aca="false">B7491&amp;" "&amp;C7491&amp;" "&amp;D7491</f>
        <v> 0 Financial</v>
      </c>
      <c r="B7491" s="208" t="str">
        <f aca="false">IF((LEFT(N7491,2)="US"),"US","")</f>
        <v/>
      </c>
      <c r="C7491" s="208" t="n">
        <f aca="false">M7491</f>
        <v>0</v>
      </c>
      <c r="D7491" s="208" t="str">
        <f aca="false">IF(ISNUMBER(FIND("Phy",N7491))=TRUE(),"Physical","Financial")</f>
        <v>Financial</v>
      </c>
      <c r="E7491" s="208" t="e">
        <f aca="false">IF(VLOOKUP(S7491,'DD-Lookup'!$J$6:$L$50,3,FALSE())="Monthly",(YEAR(AC7491)-YEAR(AB7491))*12+MONTH(AC7491)-MONTH(AB7491)+1,(AC7491-AB7491+1))</f>
        <v>#N/A</v>
      </c>
      <c r="F7491" s="239" t="e">
        <f aca="false">E7491*SUM(P7491:Q7491)</f>
        <v>#N/A</v>
      </c>
    </row>
    <row r="7492" customFormat="false" ht="12.75" hidden="false" customHeight="false" outlineLevel="0" collapsed="false">
      <c r="A7492" s="208" t="str">
        <f aca="false">B7492&amp;" "&amp;C7492&amp;" "&amp;D7492</f>
        <v> 0 Financial</v>
      </c>
      <c r="B7492" s="208" t="str">
        <f aca="false">IF((LEFT(N7492,2)="US"),"US","")</f>
        <v/>
      </c>
      <c r="C7492" s="208" t="n">
        <f aca="false">M7492</f>
        <v>0</v>
      </c>
      <c r="D7492" s="208" t="str">
        <f aca="false">IF(ISNUMBER(FIND("Phy",N7492))=TRUE(),"Physical","Financial")</f>
        <v>Financial</v>
      </c>
      <c r="E7492" s="208" t="e">
        <f aca="false">IF(VLOOKUP(S7492,'DD-Lookup'!$J$6:$L$50,3,FALSE())="Monthly",(YEAR(AC7492)-YEAR(AB7492))*12+MONTH(AC7492)-MONTH(AB7492)+1,(AC7492-AB7492+1))</f>
        <v>#N/A</v>
      </c>
      <c r="F7492" s="239" t="e">
        <f aca="false">E7492*SUM(P7492:Q7492)</f>
        <v>#N/A</v>
      </c>
    </row>
    <row r="7493" customFormat="false" ht="12.75" hidden="false" customHeight="false" outlineLevel="0" collapsed="false">
      <c r="A7493" s="208" t="str">
        <f aca="false">B7493&amp;" "&amp;C7493&amp;" "&amp;D7493</f>
        <v> 0 Financial</v>
      </c>
      <c r="B7493" s="208" t="str">
        <f aca="false">IF((LEFT(N7493,2)="US"),"US","")</f>
        <v/>
      </c>
      <c r="C7493" s="208" t="n">
        <f aca="false">M7493</f>
        <v>0</v>
      </c>
      <c r="D7493" s="208" t="str">
        <f aca="false">IF(ISNUMBER(FIND("Phy",N7493))=TRUE(),"Physical","Financial")</f>
        <v>Financial</v>
      </c>
      <c r="E7493" s="208" t="e">
        <f aca="false">IF(VLOOKUP(S7493,'DD-Lookup'!$J$6:$L$50,3,FALSE())="Monthly",(YEAR(AC7493)-YEAR(AB7493))*12+MONTH(AC7493)-MONTH(AB7493)+1,(AC7493-AB7493+1))</f>
        <v>#N/A</v>
      </c>
      <c r="F7493" s="239" t="e">
        <f aca="false">E7493*SUM(P7493:Q7493)</f>
        <v>#N/A</v>
      </c>
    </row>
    <row r="7494" customFormat="false" ht="12.75" hidden="false" customHeight="false" outlineLevel="0" collapsed="false">
      <c r="A7494" s="208" t="str">
        <f aca="false">B7494&amp;" "&amp;C7494&amp;" "&amp;D7494</f>
        <v> 0 Financial</v>
      </c>
      <c r="B7494" s="208" t="str">
        <f aca="false">IF((LEFT(N7494,2)="US"),"US","")</f>
        <v/>
      </c>
      <c r="C7494" s="208" t="n">
        <f aca="false">M7494</f>
        <v>0</v>
      </c>
      <c r="D7494" s="208" t="str">
        <f aca="false">IF(ISNUMBER(FIND("Phy",N7494))=TRUE(),"Physical","Financial")</f>
        <v>Financial</v>
      </c>
      <c r="E7494" s="208" t="e">
        <f aca="false">IF(VLOOKUP(S7494,'DD-Lookup'!$J$6:$L$50,3,FALSE())="Monthly",(YEAR(AC7494)-YEAR(AB7494))*12+MONTH(AC7494)-MONTH(AB7494)+1,(AC7494-AB7494+1))</f>
        <v>#N/A</v>
      </c>
      <c r="F7494" s="239" t="e">
        <f aca="false">E7494*SUM(P7494:Q7494)</f>
        <v>#N/A</v>
      </c>
    </row>
    <row r="7495" customFormat="false" ht="12.75" hidden="false" customHeight="false" outlineLevel="0" collapsed="false">
      <c r="A7495" s="208" t="str">
        <f aca="false">B7495&amp;" "&amp;C7495&amp;" "&amp;D7495</f>
        <v> 0 Financial</v>
      </c>
      <c r="B7495" s="208" t="str">
        <f aca="false">IF((LEFT(N7495,2)="US"),"US","")</f>
        <v/>
      </c>
      <c r="C7495" s="208" t="n">
        <f aca="false">M7495</f>
        <v>0</v>
      </c>
      <c r="D7495" s="208" t="str">
        <f aca="false">IF(ISNUMBER(FIND("Phy",N7495))=TRUE(),"Physical","Financial")</f>
        <v>Financial</v>
      </c>
      <c r="E7495" s="208" t="e">
        <f aca="false">IF(VLOOKUP(S7495,'DD-Lookup'!$J$6:$L$50,3,FALSE())="Monthly",(YEAR(AC7495)-YEAR(AB7495))*12+MONTH(AC7495)-MONTH(AB7495)+1,(AC7495-AB7495+1))</f>
        <v>#N/A</v>
      </c>
      <c r="F7495" s="239" t="e">
        <f aca="false">E7495*SUM(P7495:Q7495)</f>
        <v>#N/A</v>
      </c>
    </row>
    <row r="7496" customFormat="false" ht="12.75" hidden="false" customHeight="false" outlineLevel="0" collapsed="false">
      <c r="A7496" s="208" t="str">
        <f aca="false">B7496&amp;" "&amp;C7496&amp;" "&amp;D7496</f>
        <v> 0 Financial</v>
      </c>
      <c r="B7496" s="208" t="str">
        <f aca="false">IF((LEFT(N7496,2)="US"),"US","")</f>
        <v/>
      </c>
      <c r="C7496" s="208" t="n">
        <f aca="false">M7496</f>
        <v>0</v>
      </c>
      <c r="D7496" s="208" t="str">
        <f aca="false">IF(ISNUMBER(FIND("Phy",N7496))=TRUE(),"Physical","Financial")</f>
        <v>Financial</v>
      </c>
      <c r="E7496" s="208" t="e">
        <f aca="false">IF(VLOOKUP(S7496,'DD-Lookup'!$J$6:$L$50,3,FALSE())="Monthly",(YEAR(AC7496)-YEAR(AB7496))*12+MONTH(AC7496)-MONTH(AB7496)+1,(AC7496-AB7496+1))</f>
        <v>#N/A</v>
      </c>
      <c r="F7496" s="239" t="e">
        <f aca="false">E7496*SUM(P7496:Q7496)</f>
        <v>#N/A</v>
      </c>
    </row>
    <row r="7497" customFormat="false" ht="12.75" hidden="false" customHeight="false" outlineLevel="0" collapsed="false">
      <c r="A7497" s="208" t="str">
        <f aca="false">B7497&amp;" "&amp;C7497&amp;" "&amp;D7497</f>
        <v> 0 Financial</v>
      </c>
      <c r="B7497" s="208" t="str">
        <f aca="false">IF((LEFT(N7497,2)="US"),"US","")</f>
        <v/>
      </c>
      <c r="C7497" s="208" t="n">
        <f aca="false">M7497</f>
        <v>0</v>
      </c>
      <c r="D7497" s="208" t="str">
        <f aca="false">IF(ISNUMBER(FIND("Phy",N7497))=TRUE(),"Physical","Financial")</f>
        <v>Financial</v>
      </c>
      <c r="E7497" s="208" t="e">
        <f aca="false">IF(VLOOKUP(S7497,'DD-Lookup'!$J$6:$L$50,3,FALSE())="Monthly",(YEAR(AC7497)-YEAR(AB7497))*12+MONTH(AC7497)-MONTH(AB7497)+1,(AC7497-AB7497+1))</f>
        <v>#N/A</v>
      </c>
      <c r="F7497" s="239" t="e">
        <f aca="false">E7497*SUM(P7497:Q7497)</f>
        <v>#N/A</v>
      </c>
    </row>
    <row r="7498" customFormat="false" ht="12.75" hidden="false" customHeight="false" outlineLevel="0" collapsed="false">
      <c r="A7498" s="208" t="str">
        <f aca="false">B7498&amp;" "&amp;C7498&amp;" "&amp;D7498</f>
        <v> 0 Financial</v>
      </c>
      <c r="B7498" s="208" t="str">
        <f aca="false">IF((LEFT(N7498,2)="US"),"US","")</f>
        <v/>
      </c>
      <c r="C7498" s="208" t="n">
        <f aca="false">M7498</f>
        <v>0</v>
      </c>
      <c r="D7498" s="208" t="str">
        <f aca="false">IF(ISNUMBER(FIND("Phy",N7498))=TRUE(),"Physical","Financial")</f>
        <v>Financial</v>
      </c>
      <c r="E7498" s="208" t="e">
        <f aca="false">IF(VLOOKUP(S7498,'DD-Lookup'!$J$6:$L$50,3,FALSE())="Monthly",(YEAR(AC7498)-YEAR(AB7498))*12+MONTH(AC7498)-MONTH(AB7498)+1,(AC7498-AB7498+1))</f>
        <v>#N/A</v>
      </c>
      <c r="F7498" s="239" t="e">
        <f aca="false">E7498*SUM(P7498:Q7498)</f>
        <v>#N/A</v>
      </c>
    </row>
    <row r="7499" customFormat="false" ht="12.75" hidden="false" customHeight="false" outlineLevel="0" collapsed="false">
      <c r="A7499" s="208" t="str">
        <f aca="false">B7499&amp;" "&amp;C7499&amp;" "&amp;D7499</f>
        <v> 0 Financial</v>
      </c>
      <c r="B7499" s="208" t="str">
        <f aca="false">IF((LEFT(N7499,2)="US"),"US","")</f>
        <v/>
      </c>
      <c r="C7499" s="208" t="n">
        <f aca="false">M7499</f>
        <v>0</v>
      </c>
      <c r="D7499" s="208" t="str">
        <f aca="false">IF(ISNUMBER(FIND("Phy",N7499))=TRUE(),"Physical","Financial")</f>
        <v>Financial</v>
      </c>
      <c r="E7499" s="208" t="e">
        <f aca="false">IF(VLOOKUP(S7499,'DD-Lookup'!$J$6:$L$50,3,FALSE())="Monthly",(YEAR(AC7499)-YEAR(AB7499))*12+MONTH(AC7499)-MONTH(AB7499)+1,(AC7499-AB7499+1))</f>
        <v>#N/A</v>
      </c>
      <c r="F7499" s="239" t="e">
        <f aca="false">E7499*SUM(P7499:Q7499)</f>
        <v>#N/A</v>
      </c>
    </row>
    <row r="7500" customFormat="false" ht="12.75" hidden="false" customHeight="false" outlineLevel="0" collapsed="false">
      <c r="A7500" s="208" t="str">
        <f aca="false">B7500&amp;" "&amp;C7500&amp;" "&amp;D7500</f>
        <v> 0 Financial</v>
      </c>
      <c r="B7500" s="208" t="str">
        <f aca="false">IF((LEFT(N7500,2)="US"),"US","")</f>
        <v/>
      </c>
      <c r="C7500" s="208" t="n">
        <f aca="false">M7500</f>
        <v>0</v>
      </c>
      <c r="D7500" s="208" t="str">
        <f aca="false">IF(ISNUMBER(FIND("Phy",N7500))=TRUE(),"Physical","Financial")</f>
        <v>Financial</v>
      </c>
      <c r="E7500" s="208" t="e">
        <f aca="false">IF(VLOOKUP(S7500,'DD-Lookup'!$J$6:$L$50,3,FALSE())="Monthly",(YEAR(AC7500)-YEAR(AB7500))*12+MONTH(AC7500)-MONTH(AB7500)+1,(AC7500-AB7500+1))</f>
        <v>#N/A</v>
      </c>
      <c r="F7500" s="239" t="e">
        <f aca="false">E7500*SUM(P7500:Q7500)</f>
        <v>#N/A</v>
      </c>
    </row>
    <row r="7501" customFormat="false" ht="12.75" hidden="false" customHeight="false" outlineLevel="0" collapsed="false">
      <c r="A7501" s="208" t="str">
        <f aca="false">B7501&amp;" "&amp;C7501&amp;" "&amp;D7501</f>
        <v> 0 Financial</v>
      </c>
      <c r="B7501" s="208" t="str">
        <f aca="false">IF((LEFT(N7501,2)="US"),"US","")</f>
        <v/>
      </c>
      <c r="C7501" s="208" t="n">
        <f aca="false">M7501</f>
        <v>0</v>
      </c>
      <c r="D7501" s="208" t="str">
        <f aca="false">IF(ISNUMBER(FIND("Phy",N7501))=TRUE(),"Physical","Financial")</f>
        <v>Financial</v>
      </c>
      <c r="E7501" s="208" t="e">
        <f aca="false">IF(VLOOKUP(S7501,'DD-Lookup'!$J$6:$L$50,3,FALSE())="Monthly",(YEAR(AC7501)-YEAR(AB7501))*12+MONTH(AC7501)-MONTH(AB7501)+1,(AC7501-AB7501+1))</f>
        <v>#N/A</v>
      </c>
      <c r="F7501" s="239" t="e">
        <f aca="false">E7501*SUM(P7501:Q7501)</f>
        <v>#N/A</v>
      </c>
    </row>
    <row r="7502" customFormat="false" ht="12.75" hidden="false" customHeight="false" outlineLevel="0" collapsed="false">
      <c r="A7502" s="208" t="str">
        <f aca="false">B7502&amp;" "&amp;C7502&amp;" "&amp;D7502</f>
        <v> 0 Financial</v>
      </c>
      <c r="B7502" s="208" t="str">
        <f aca="false">IF((LEFT(N7502,2)="US"),"US","")</f>
        <v/>
      </c>
      <c r="C7502" s="208" t="n">
        <f aca="false">M7502</f>
        <v>0</v>
      </c>
      <c r="D7502" s="208" t="str">
        <f aca="false">IF(ISNUMBER(FIND("Phy",N7502))=TRUE(),"Physical","Financial")</f>
        <v>Financial</v>
      </c>
      <c r="E7502" s="208" t="e">
        <f aca="false">IF(VLOOKUP(S7502,'DD-Lookup'!$J$6:$L$50,3,FALSE())="Monthly",(YEAR(AC7502)-YEAR(AB7502))*12+MONTH(AC7502)-MONTH(AB7502)+1,(AC7502-AB7502+1))</f>
        <v>#N/A</v>
      </c>
      <c r="F7502" s="239" t="e">
        <f aca="false">E7502*SUM(P7502:Q7502)</f>
        <v>#N/A</v>
      </c>
    </row>
    <row r="7503" customFormat="false" ht="12.75" hidden="false" customHeight="false" outlineLevel="0" collapsed="false">
      <c r="A7503" s="208" t="str">
        <f aca="false">B7503&amp;" "&amp;C7503&amp;" "&amp;D7503</f>
        <v> 0 Financial</v>
      </c>
      <c r="B7503" s="208" t="str">
        <f aca="false">IF((LEFT(N7503,2)="US"),"US","")</f>
        <v/>
      </c>
      <c r="C7503" s="208" t="n">
        <f aca="false">M7503</f>
        <v>0</v>
      </c>
      <c r="D7503" s="208" t="str">
        <f aca="false">IF(ISNUMBER(FIND("Phy",N7503))=TRUE(),"Physical","Financial")</f>
        <v>Financial</v>
      </c>
      <c r="E7503" s="208" t="e">
        <f aca="false">IF(VLOOKUP(S7503,'DD-Lookup'!$J$6:$L$50,3,FALSE())="Monthly",(YEAR(AC7503)-YEAR(AB7503))*12+MONTH(AC7503)-MONTH(AB7503)+1,(AC7503-AB7503+1))</f>
        <v>#N/A</v>
      </c>
      <c r="F7503" s="239" t="e">
        <f aca="false">E7503*SUM(P7503:Q7503)</f>
        <v>#N/A</v>
      </c>
    </row>
    <row r="7504" customFormat="false" ht="12.75" hidden="false" customHeight="false" outlineLevel="0" collapsed="false">
      <c r="A7504" s="208" t="str">
        <f aca="false">B7504&amp;" "&amp;C7504&amp;" "&amp;D7504</f>
        <v> 0 Financial</v>
      </c>
      <c r="B7504" s="208" t="str">
        <f aca="false">IF((LEFT(N7504,2)="US"),"US","")</f>
        <v/>
      </c>
      <c r="C7504" s="208" t="n">
        <f aca="false">M7504</f>
        <v>0</v>
      </c>
      <c r="D7504" s="208" t="str">
        <f aca="false">IF(ISNUMBER(FIND("Phy",N7504))=TRUE(),"Physical","Financial")</f>
        <v>Financial</v>
      </c>
      <c r="E7504" s="208" t="e">
        <f aca="false">IF(VLOOKUP(S7504,'DD-Lookup'!$J$6:$L$50,3,FALSE())="Monthly",(YEAR(AC7504)-YEAR(AB7504))*12+MONTH(AC7504)-MONTH(AB7504)+1,(AC7504-AB7504+1))</f>
        <v>#N/A</v>
      </c>
      <c r="F7504" s="239" t="e">
        <f aca="false">E7504*SUM(P7504:Q7504)</f>
        <v>#N/A</v>
      </c>
    </row>
    <row r="7505" customFormat="false" ht="12.75" hidden="false" customHeight="false" outlineLevel="0" collapsed="false">
      <c r="A7505" s="208" t="str">
        <f aca="false">B7505&amp;" "&amp;C7505&amp;" "&amp;D7505</f>
        <v> 0 Financial</v>
      </c>
      <c r="B7505" s="208" t="str">
        <f aca="false">IF((LEFT(N7505,2)="US"),"US","")</f>
        <v/>
      </c>
      <c r="C7505" s="208" t="n">
        <f aca="false">M7505</f>
        <v>0</v>
      </c>
      <c r="D7505" s="208" t="str">
        <f aca="false">IF(ISNUMBER(FIND("Phy",N7505))=TRUE(),"Physical","Financial")</f>
        <v>Financial</v>
      </c>
      <c r="E7505" s="208" t="e">
        <f aca="false">IF(VLOOKUP(S7505,'DD-Lookup'!$J$6:$L$50,3,FALSE())="Monthly",(YEAR(AC7505)-YEAR(AB7505))*12+MONTH(AC7505)-MONTH(AB7505)+1,(AC7505-AB7505+1))</f>
        <v>#N/A</v>
      </c>
      <c r="F7505" s="239" t="e">
        <f aca="false">E7505*SUM(P7505:Q7505)</f>
        <v>#N/A</v>
      </c>
    </row>
    <row r="7506" customFormat="false" ht="12.75" hidden="false" customHeight="false" outlineLevel="0" collapsed="false">
      <c r="A7506" s="208" t="str">
        <f aca="false">B7506&amp;" "&amp;C7506&amp;" "&amp;D7506</f>
        <v> 0 Financial</v>
      </c>
      <c r="B7506" s="208" t="str">
        <f aca="false">IF((LEFT(N7506,2)="US"),"US","")</f>
        <v/>
      </c>
      <c r="C7506" s="208" t="n">
        <f aca="false">M7506</f>
        <v>0</v>
      </c>
      <c r="D7506" s="208" t="str">
        <f aca="false">IF(ISNUMBER(FIND("Phy",N7506))=TRUE(),"Physical","Financial")</f>
        <v>Financial</v>
      </c>
      <c r="E7506" s="208" t="e">
        <f aca="false">IF(VLOOKUP(S7506,'DD-Lookup'!$J$6:$L$50,3,FALSE())="Monthly",(YEAR(AC7506)-YEAR(AB7506))*12+MONTH(AC7506)-MONTH(AB7506)+1,(AC7506-AB7506+1))</f>
        <v>#N/A</v>
      </c>
      <c r="F7506" s="239" t="e">
        <f aca="false">E7506*SUM(P7506:Q7506)</f>
        <v>#N/A</v>
      </c>
    </row>
    <row r="7507" customFormat="false" ht="12.75" hidden="false" customHeight="false" outlineLevel="0" collapsed="false">
      <c r="A7507" s="208" t="str">
        <f aca="false">B7507&amp;" "&amp;C7507&amp;" "&amp;D7507</f>
        <v> 0 Financial</v>
      </c>
      <c r="B7507" s="208" t="str">
        <f aca="false">IF((LEFT(N7507,2)="US"),"US","")</f>
        <v/>
      </c>
      <c r="C7507" s="208" t="n">
        <f aca="false">M7507</f>
        <v>0</v>
      </c>
      <c r="D7507" s="208" t="str">
        <f aca="false">IF(ISNUMBER(FIND("Phy",N7507))=TRUE(),"Physical","Financial")</f>
        <v>Financial</v>
      </c>
      <c r="E7507" s="208" t="e">
        <f aca="false">IF(VLOOKUP(S7507,'DD-Lookup'!$J$6:$L$50,3,FALSE())="Monthly",(YEAR(AC7507)-YEAR(AB7507))*12+MONTH(AC7507)-MONTH(AB7507)+1,(AC7507-AB7507+1))</f>
        <v>#N/A</v>
      </c>
      <c r="F7507" s="239" t="e">
        <f aca="false">E7507*SUM(P7507:Q7507)</f>
        <v>#N/A</v>
      </c>
    </row>
    <row r="7508" customFormat="false" ht="12.75" hidden="false" customHeight="false" outlineLevel="0" collapsed="false">
      <c r="A7508" s="208" t="str">
        <f aca="false">B7508&amp;" "&amp;C7508&amp;" "&amp;D7508</f>
        <v> 0 Financial</v>
      </c>
      <c r="B7508" s="208" t="str">
        <f aca="false">IF((LEFT(N7508,2)="US"),"US","")</f>
        <v/>
      </c>
      <c r="C7508" s="208" t="n">
        <f aca="false">M7508</f>
        <v>0</v>
      </c>
      <c r="D7508" s="208" t="str">
        <f aca="false">IF(ISNUMBER(FIND("Phy",N7508))=TRUE(),"Physical","Financial")</f>
        <v>Financial</v>
      </c>
      <c r="E7508" s="208" t="e">
        <f aca="false">IF(VLOOKUP(S7508,'DD-Lookup'!$J$6:$L$50,3,FALSE())="Monthly",(YEAR(AC7508)-YEAR(AB7508))*12+MONTH(AC7508)-MONTH(AB7508)+1,(AC7508-AB7508+1))</f>
        <v>#N/A</v>
      </c>
      <c r="F7508" s="239" t="e">
        <f aca="false">E7508*SUM(P7508:Q7508)</f>
        <v>#N/A</v>
      </c>
    </row>
    <row r="7509" customFormat="false" ht="12.75" hidden="false" customHeight="false" outlineLevel="0" collapsed="false">
      <c r="A7509" s="208" t="str">
        <f aca="false">B7509&amp;" "&amp;C7509&amp;" "&amp;D7509</f>
        <v> 0 Financial</v>
      </c>
      <c r="B7509" s="208" t="str">
        <f aca="false">IF((LEFT(N7509,2)="US"),"US","")</f>
        <v/>
      </c>
      <c r="C7509" s="208" t="n">
        <f aca="false">M7509</f>
        <v>0</v>
      </c>
      <c r="D7509" s="208" t="str">
        <f aca="false">IF(ISNUMBER(FIND("Phy",N7509))=TRUE(),"Physical","Financial")</f>
        <v>Financial</v>
      </c>
      <c r="E7509" s="208" t="e">
        <f aca="false">IF(VLOOKUP(S7509,'DD-Lookup'!$J$6:$L$50,3,FALSE())="Monthly",(YEAR(AC7509)-YEAR(AB7509))*12+MONTH(AC7509)-MONTH(AB7509)+1,(AC7509-AB7509+1))</f>
        <v>#N/A</v>
      </c>
      <c r="F7509" s="239" t="e">
        <f aca="false">E7509*SUM(P7509:Q7509)</f>
        <v>#N/A</v>
      </c>
    </row>
    <row r="7510" customFormat="false" ht="12.75" hidden="false" customHeight="false" outlineLevel="0" collapsed="false">
      <c r="A7510" s="208" t="str">
        <f aca="false">B7510&amp;" "&amp;C7510&amp;" "&amp;D7510</f>
        <v> 0 Financial</v>
      </c>
      <c r="B7510" s="208" t="str">
        <f aca="false">IF((LEFT(N7510,2)="US"),"US","")</f>
        <v/>
      </c>
      <c r="C7510" s="208" t="n">
        <f aca="false">M7510</f>
        <v>0</v>
      </c>
      <c r="D7510" s="208" t="str">
        <f aca="false">IF(ISNUMBER(FIND("Phy",N7510))=TRUE(),"Physical","Financial")</f>
        <v>Financial</v>
      </c>
      <c r="E7510" s="208" t="e">
        <f aca="false">IF(VLOOKUP(S7510,'DD-Lookup'!$J$6:$L$50,3,FALSE())="Monthly",(YEAR(AC7510)-YEAR(AB7510))*12+MONTH(AC7510)-MONTH(AB7510)+1,(AC7510-AB7510+1))</f>
        <v>#N/A</v>
      </c>
      <c r="F7510" s="239" t="e">
        <f aca="false">E7510*SUM(P7510:Q7510)</f>
        <v>#N/A</v>
      </c>
    </row>
    <row r="7511" customFormat="false" ht="12.75" hidden="false" customHeight="false" outlineLevel="0" collapsed="false">
      <c r="A7511" s="208" t="str">
        <f aca="false">B7511&amp;" "&amp;C7511&amp;" "&amp;D7511</f>
        <v> 0 Financial</v>
      </c>
      <c r="B7511" s="208" t="str">
        <f aca="false">IF((LEFT(N7511,2)="US"),"US","")</f>
        <v/>
      </c>
      <c r="C7511" s="208" t="n">
        <f aca="false">M7511</f>
        <v>0</v>
      </c>
      <c r="D7511" s="208" t="str">
        <f aca="false">IF(ISNUMBER(FIND("Phy",N7511))=TRUE(),"Physical","Financial")</f>
        <v>Financial</v>
      </c>
      <c r="E7511" s="208" t="e">
        <f aca="false">IF(VLOOKUP(S7511,'DD-Lookup'!$J$6:$L$50,3,FALSE())="Monthly",(YEAR(AC7511)-YEAR(AB7511))*12+MONTH(AC7511)-MONTH(AB7511)+1,(AC7511-AB7511+1))</f>
        <v>#N/A</v>
      </c>
      <c r="F7511" s="239" t="e">
        <f aca="false">E7511*SUM(P7511:Q7511)</f>
        <v>#N/A</v>
      </c>
    </row>
    <row r="7512" customFormat="false" ht="12.75" hidden="false" customHeight="false" outlineLevel="0" collapsed="false">
      <c r="A7512" s="208" t="str">
        <f aca="false">B7512&amp;" "&amp;C7512&amp;" "&amp;D7512</f>
        <v> 0 Financial</v>
      </c>
      <c r="B7512" s="208" t="str">
        <f aca="false">IF((LEFT(N7512,2)="US"),"US","")</f>
        <v/>
      </c>
      <c r="C7512" s="208" t="n">
        <f aca="false">M7512</f>
        <v>0</v>
      </c>
      <c r="D7512" s="208" t="str">
        <f aca="false">IF(ISNUMBER(FIND("Phy",N7512))=TRUE(),"Physical","Financial")</f>
        <v>Financial</v>
      </c>
      <c r="E7512" s="208" t="e">
        <f aca="false">IF(VLOOKUP(S7512,'DD-Lookup'!$J$6:$L$50,3,FALSE())="Monthly",(YEAR(AC7512)-YEAR(AB7512))*12+MONTH(AC7512)-MONTH(AB7512)+1,(AC7512-AB7512+1))</f>
        <v>#N/A</v>
      </c>
      <c r="F7512" s="239" t="e">
        <f aca="false">E7512*SUM(P7512:Q7512)</f>
        <v>#N/A</v>
      </c>
    </row>
    <row r="7513" customFormat="false" ht="12.75" hidden="false" customHeight="false" outlineLevel="0" collapsed="false">
      <c r="A7513" s="208" t="str">
        <f aca="false">B7513&amp;" "&amp;C7513&amp;" "&amp;D7513</f>
        <v> 0 Financial</v>
      </c>
      <c r="B7513" s="208" t="str">
        <f aca="false">IF((LEFT(N7513,2)="US"),"US","")</f>
        <v/>
      </c>
      <c r="C7513" s="208" t="n">
        <f aca="false">M7513</f>
        <v>0</v>
      </c>
      <c r="D7513" s="208" t="str">
        <f aca="false">IF(ISNUMBER(FIND("Phy",N7513))=TRUE(),"Physical","Financial")</f>
        <v>Financial</v>
      </c>
      <c r="E7513" s="208" t="e">
        <f aca="false">IF(VLOOKUP(S7513,'DD-Lookup'!$J$6:$L$50,3,FALSE())="Monthly",(YEAR(AC7513)-YEAR(AB7513))*12+MONTH(AC7513)-MONTH(AB7513)+1,(AC7513-AB7513+1))</f>
        <v>#N/A</v>
      </c>
      <c r="F7513" s="239" t="e">
        <f aca="false">E7513*SUM(P7513:Q7513)</f>
        <v>#N/A</v>
      </c>
    </row>
    <row r="7514" customFormat="false" ht="12.75" hidden="false" customHeight="false" outlineLevel="0" collapsed="false">
      <c r="A7514" s="208" t="str">
        <f aca="false">B7514&amp;" "&amp;C7514&amp;" "&amp;D7514</f>
        <v> 0 Financial</v>
      </c>
      <c r="B7514" s="208" t="str">
        <f aca="false">IF((LEFT(N7514,2)="US"),"US","")</f>
        <v/>
      </c>
      <c r="C7514" s="208" t="n">
        <f aca="false">M7514</f>
        <v>0</v>
      </c>
      <c r="D7514" s="208" t="str">
        <f aca="false">IF(ISNUMBER(FIND("Phy",N7514))=TRUE(),"Physical","Financial")</f>
        <v>Financial</v>
      </c>
      <c r="E7514" s="208" t="e">
        <f aca="false">IF(VLOOKUP(S7514,'DD-Lookup'!$J$6:$L$50,3,FALSE())="Monthly",(YEAR(AC7514)-YEAR(AB7514))*12+MONTH(AC7514)-MONTH(AB7514)+1,(AC7514-AB7514+1))</f>
        <v>#N/A</v>
      </c>
      <c r="F7514" s="239" t="e">
        <f aca="false">E7514*SUM(P7514:Q7514)</f>
        <v>#N/A</v>
      </c>
    </row>
    <row r="7515" customFormat="false" ht="12.75" hidden="false" customHeight="false" outlineLevel="0" collapsed="false">
      <c r="A7515" s="208" t="str">
        <f aca="false">B7515&amp;" "&amp;C7515&amp;" "&amp;D7515</f>
        <v> 0 Financial</v>
      </c>
      <c r="B7515" s="208" t="str">
        <f aca="false">IF((LEFT(N7515,2)="US"),"US","")</f>
        <v/>
      </c>
      <c r="C7515" s="208" t="n">
        <f aca="false">M7515</f>
        <v>0</v>
      </c>
      <c r="D7515" s="208" t="str">
        <f aca="false">IF(ISNUMBER(FIND("Phy",N7515))=TRUE(),"Physical","Financial")</f>
        <v>Financial</v>
      </c>
      <c r="E7515" s="208" t="e">
        <f aca="false">IF(VLOOKUP(S7515,'DD-Lookup'!$J$6:$L$50,3,FALSE())="Monthly",(YEAR(AC7515)-YEAR(AB7515))*12+MONTH(AC7515)-MONTH(AB7515)+1,(AC7515-AB7515+1))</f>
        <v>#N/A</v>
      </c>
      <c r="F7515" s="239" t="e">
        <f aca="false">E7515*SUM(P7515:Q7515)</f>
        <v>#N/A</v>
      </c>
    </row>
    <row r="7516" customFormat="false" ht="12.75" hidden="false" customHeight="false" outlineLevel="0" collapsed="false">
      <c r="A7516" s="208" t="str">
        <f aca="false">B7516&amp;" "&amp;C7516&amp;" "&amp;D7516</f>
        <v> 0 Financial</v>
      </c>
      <c r="B7516" s="208" t="str">
        <f aca="false">IF((LEFT(N7516,2)="US"),"US","")</f>
        <v/>
      </c>
      <c r="C7516" s="208" t="n">
        <f aca="false">M7516</f>
        <v>0</v>
      </c>
      <c r="D7516" s="208" t="str">
        <f aca="false">IF(ISNUMBER(FIND("Phy",N7516))=TRUE(),"Physical","Financial")</f>
        <v>Financial</v>
      </c>
      <c r="E7516" s="208" t="e">
        <f aca="false">IF(VLOOKUP(S7516,'DD-Lookup'!$J$6:$L$50,3,FALSE())="Monthly",(YEAR(AC7516)-YEAR(AB7516))*12+MONTH(AC7516)-MONTH(AB7516)+1,(AC7516-AB7516+1))</f>
        <v>#N/A</v>
      </c>
      <c r="F7516" s="239" t="e">
        <f aca="false">E7516*SUM(P7516:Q7516)</f>
        <v>#N/A</v>
      </c>
    </row>
    <row r="7517" customFormat="false" ht="12.75" hidden="false" customHeight="false" outlineLevel="0" collapsed="false">
      <c r="A7517" s="208" t="str">
        <f aca="false">B7517&amp;" "&amp;C7517&amp;" "&amp;D7517</f>
        <v> 0 Financial</v>
      </c>
      <c r="B7517" s="208" t="str">
        <f aca="false">IF((LEFT(N7517,2)="US"),"US","")</f>
        <v/>
      </c>
      <c r="C7517" s="208" t="n">
        <f aca="false">M7517</f>
        <v>0</v>
      </c>
      <c r="D7517" s="208" t="str">
        <f aca="false">IF(ISNUMBER(FIND("Phy",N7517))=TRUE(),"Physical","Financial")</f>
        <v>Financial</v>
      </c>
      <c r="E7517" s="208" t="e">
        <f aca="false">IF(VLOOKUP(S7517,'DD-Lookup'!$J$6:$L$50,3,FALSE())="Monthly",(YEAR(AC7517)-YEAR(AB7517))*12+MONTH(AC7517)-MONTH(AB7517)+1,(AC7517-AB7517+1))</f>
        <v>#N/A</v>
      </c>
      <c r="F7517" s="239" t="e">
        <f aca="false">E7517*SUM(P7517:Q7517)</f>
        <v>#N/A</v>
      </c>
    </row>
    <row r="7518" customFormat="false" ht="12.75" hidden="false" customHeight="false" outlineLevel="0" collapsed="false">
      <c r="A7518" s="208" t="str">
        <f aca="false">B7518&amp;" "&amp;C7518&amp;" "&amp;D7518</f>
        <v> 0 Financial</v>
      </c>
      <c r="B7518" s="208" t="str">
        <f aca="false">IF((LEFT(N7518,2)="US"),"US","")</f>
        <v/>
      </c>
      <c r="C7518" s="208" t="n">
        <f aca="false">M7518</f>
        <v>0</v>
      </c>
      <c r="D7518" s="208" t="str">
        <f aca="false">IF(ISNUMBER(FIND("Phy",N7518))=TRUE(),"Physical","Financial")</f>
        <v>Financial</v>
      </c>
      <c r="E7518" s="208" t="e">
        <f aca="false">IF(VLOOKUP(S7518,'DD-Lookup'!$J$6:$L$50,3,FALSE())="Monthly",(YEAR(AC7518)-YEAR(AB7518))*12+MONTH(AC7518)-MONTH(AB7518)+1,(AC7518-AB7518+1))</f>
        <v>#N/A</v>
      </c>
      <c r="F7518" s="239" t="e">
        <f aca="false">E7518*SUM(P7518:Q7518)</f>
        <v>#N/A</v>
      </c>
    </row>
    <row r="7519" customFormat="false" ht="12.75" hidden="false" customHeight="false" outlineLevel="0" collapsed="false">
      <c r="A7519" s="208" t="str">
        <f aca="false">B7519&amp;" "&amp;C7519&amp;" "&amp;D7519</f>
        <v> 0 Financial</v>
      </c>
      <c r="B7519" s="208" t="str">
        <f aca="false">IF((LEFT(N7519,2)="US"),"US","")</f>
        <v/>
      </c>
      <c r="C7519" s="208" t="n">
        <f aca="false">M7519</f>
        <v>0</v>
      </c>
      <c r="D7519" s="208" t="str">
        <f aca="false">IF(ISNUMBER(FIND("Phy",N7519))=TRUE(),"Physical","Financial")</f>
        <v>Financial</v>
      </c>
      <c r="E7519" s="208" t="e">
        <f aca="false">IF(VLOOKUP(S7519,'DD-Lookup'!$J$6:$L$50,3,FALSE())="Monthly",(YEAR(AC7519)-YEAR(AB7519))*12+MONTH(AC7519)-MONTH(AB7519)+1,(AC7519-AB7519+1))</f>
        <v>#N/A</v>
      </c>
      <c r="F7519" s="239" t="e">
        <f aca="false">E7519*SUM(P7519:Q7519)</f>
        <v>#N/A</v>
      </c>
    </row>
    <row r="7520" customFormat="false" ht="12.75" hidden="false" customHeight="false" outlineLevel="0" collapsed="false">
      <c r="A7520" s="208" t="str">
        <f aca="false">B7520&amp;" "&amp;C7520&amp;" "&amp;D7520</f>
        <v> 0 Financial</v>
      </c>
      <c r="B7520" s="208" t="str">
        <f aca="false">IF((LEFT(N7520,2)="US"),"US","")</f>
        <v/>
      </c>
      <c r="C7520" s="208" t="n">
        <f aca="false">M7520</f>
        <v>0</v>
      </c>
      <c r="D7520" s="208" t="str">
        <f aca="false">IF(ISNUMBER(FIND("Phy",N7520))=TRUE(),"Physical","Financial")</f>
        <v>Financial</v>
      </c>
      <c r="E7520" s="208" t="e">
        <f aca="false">IF(VLOOKUP(S7520,'DD-Lookup'!$J$6:$L$50,3,FALSE())="Monthly",(YEAR(AC7520)-YEAR(AB7520))*12+MONTH(AC7520)-MONTH(AB7520)+1,(AC7520-AB7520+1))</f>
        <v>#N/A</v>
      </c>
      <c r="F7520" s="239" t="e">
        <f aca="false">E7520*SUM(P7520:Q7520)</f>
        <v>#N/A</v>
      </c>
    </row>
    <row r="7521" customFormat="false" ht="12.75" hidden="false" customHeight="false" outlineLevel="0" collapsed="false">
      <c r="A7521" s="208" t="str">
        <f aca="false">B7521&amp;" "&amp;C7521&amp;" "&amp;D7521</f>
        <v> 0 Financial</v>
      </c>
      <c r="B7521" s="208" t="str">
        <f aca="false">IF((LEFT(N7521,2)="US"),"US","")</f>
        <v/>
      </c>
      <c r="C7521" s="208" t="n">
        <f aca="false">M7521</f>
        <v>0</v>
      </c>
      <c r="D7521" s="208" t="str">
        <f aca="false">IF(ISNUMBER(FIND("Phy",N7521))=TRUE(),"Physical","Financial")</f>
        <v>Financial</v>
      </c>
      <c r="E7521" s="208" t="e">
        <f aca="false">IF(VLOOKUP(S7521,'DD-Lookup'!$J$6:$L$50,3,FALSE())="Monthly",(YEAR(AC7521)-YEAR(AB7521))*12+MONTH(AC7521)-MONTH(AB7521)+1,(AC7521-AB7521+1))</f>
        <v>#N/A</v>
      </c>
      <c r="F7521" s="239" t="e">
        <f aca="false">E7521*SUM(P7521:Q7521)</f>
        <v>#N/A</v>
      </c>
    </row>
    <row r="7522" customFormat="false" ht="12.75" hidden="false" customHeight="false" outlineLevel="0" collapsed="false">
      <c r="A7522" s="208" t="str">
        <f aca="false">B7522&amp;" "&amp;C7522&amp;" "&amp;D7522</f>
        <v> 0 Financial</v>
      </c>
      <c r="B7522" s="208" t="str">
        <f aca="false">IF((LEFT(N7522,2)="US"),"US","")</f>
        <v/>
      </c>
      <c r="C7522" s="208" t="n">
        <f aca="false">M7522</f>
        <v>0</v>
      </c>
      <c r="D7522" s="208" t="str">
        <f aca="false">IF(ISNUMBER(FIND("Phy",N7522))=TRUE(),"Physical","Financial")</f>
        <v>Financial</v>
      </c>
      <c r="E7522" s="208" t="e">
        <f aca="false">IF(VLOOKUP(S7522,'DD-Lookup'!$J$6:$L$50,3,FALSE())="Monthly",(YEAR(AC7522)-YEAR(AB7522))*12+MONTH(AC7522)-MONTH(AB7522)+1,(AC7522-AB7522+1))</f>
        <v>#N/A</v>
      </c>
      <c r="F7522" s="239" t="e">
        <f aca="false">E7522*SUM(P7522:Q7522)</f>
        <v>#N/A</v>
      </c>
    </row>
    <row r="7523" customFormat="false" ht="12.75" hidden="false" customHeight="false" outlineLevel="0" collapsed="false">
      <c r="A7523" s="208" t="str">
        <f aca="false">B7523&amp;" "&amp;C7523&amp;" "&amp;D7523</f>
        <v> 0 Financial</v>
      </c>
      <c r="B7523" s="208" t="str">
        <f aca="false">IF((LEFT(N7523,2)="US"),"US","")</f>
        <v/>
      </c>
      <c r="C7523" s="208" t="n">
        <f aca="false">M7523</f>
        <v>0</v>
      </c>
      <c r="D7523" s="208" t="str">
        <f aca="false">IF(ISNUMBER(FIND("Phy",N7523))=TRUE(),"Physical","Financial")</f>
        <v>Financial</v>
      </c>
      <c r="E7523" s="208" t="e">
        <f aca="false">IF(VLOOKUP(S7523,'DD-Lookup'!$J$6:$L$50,3,FALSE())="Monthly",(YEAR(AC7523)-YEAR(AB7523))*12+MONTH(AC7523)-MONTH(AB7523)+1,(AC7523-AB7523+1))</f>
        <v>#N/A</v>
      </c>
      <c r="F7523" s="239" t="e">
        <f aca="false">E7523*SUM(P7523:Q7523)</f>
        <v>#N/A</v>
      </c>
    </row>
    <row r="7524" customFormat="false" ht="12.75" hidden="false" customHeight="false" outlineLevel="0" collapsed="false">
      <c r="A7524" s="208" t="str">
        <f aca="false">B7524&amp;" "&amp;C7524&amp;" "&amp;D7524</f>
        <v> 0 Financial</v>
      </c>
      <c r="B7524" s="208" t="str">
        <f aca="false">IF((LEFT(N7524,2)="US"),"US","")</f>
        <v/>
      </c>
      <c r="C7524" s="208" t="n">
        <f aca="false">M7524</f>
        <v>0</v>
      </c>
      <c r="D7524" s="208" t="str">
        <f aca="false">IF(ISNUMBER(FIND("Phy",N7524))=TRUE(),"Physical","Financial")</f>
        <v>Financial</v>
      </c>
      <c r="E7524" s="208" t="e">
        <f aca="false">IF(VLOOKUP(S7524,'DD-Lookup'!$J$6:$L$50,3,FALSE())="Monthly",(YEAR(AC7524)-YEAR(AB7524))*12+MONTH(AC7524)-MONTH(AB7524)+1,(AC7524-AB7524+1))</f>
        <v>#N/A</v>
      </c>
      <c r="F7524" s="239" t="e">
        <f aca="false">E7524*SUM(P7524:Q7524)</f>
        <v>#N/A</v>
      </c>
    </row>
    <row r="7525" customFormat="false" ht="12.75" hidden="false" customHeight="false" outlineLevel="0" collapsed="false">
      <c r="A7525" s="208" t="str">
        <f aca="false">B7525&amp;" "&amp;C7525&amp;" "&amp;D7525</f>
        <v> 0 Financial</v>
      </c>
      <c r="B7525" s="208" t="str">
        <f aca="false">IF((LEFT(N7525,2)="US"),"US","")</f>
        <v/>
      </c>
      <c r="C7525" s="208" t="n">
        <f aca="false">M7525</f>
        <v>0</v>
      </c>
      <c r="D7525" s="208" t="str">
        <f aca="false">IF(ISNUMBER(FIND("Phy",N7525))=TRUE(),"Physical","Financial")</f>
        <v>Financial</v>
      </c>
      <c r="E7525" s="208" t="e">
        <f aca="false">IF(VLOOKUP(S7525,'DD-Lookup'!$J$6:$L$50,3,FALSE())="Monthly",(YEAR(AC7525)-YEAR(AB7525))*12+MONTH(AC7525)-MONTH(AB7525)+1,(AC7525-AB7525+1))</f>
        <v>#N/A</v>
      </c>
      <c r="F7525" s="239" t="e">
        <f aca="false">E7525*SUM(P7525:Q7525)</f>
        <v>#N/A</v>
      </c>
    </row>
    <row r="7526" customFormat="false" ht="12.75" hidden="false" customHeight="false" outlineLevel="0" collapsed="false">
      <c r="A7526" s="208" t="str">
        <f aca="false">B7526&amp;" "&amp;C7526&amp;" "&amp;D7526</f>
        <v> 0 Financial</v>
      </c>
      <c r="B7526" s="208" t="str">
        <f aca="false">IF((LEFT(N7526,2)="US"),"US","")</f>
        <v/>
      </c>
      <c r="C7526" s="208" t="n">
        <f aca="false">M7526</f>
        <v>0</v>
      </c>
      <c r="D7526" s="208" t="str">
        <f aca="false">IF(ISNUMBER(FIND("Phy",N7526))=TRUE(),"Physical","Financial")</f>
        <v>Financial</v>
      </c>
      <c r="E7526" s="208" t="e">
        <f aca="false">IF(VLOOKUP(S7526,'DD-Lookup'!$J$6:$L$50,3,FALSE())="Monthly",(YEAR(AC7526)-YEAR(AB7526))*12+MONTH(AC7526)-MONTH(AB7526)+1,(AC7526-AB7526+1))</f>
        <v>#N/A</v>
      </c>
      <c r="F7526" s="239" t="e">
        <f aca="false">E7526*SUM(P7526:Q7526)</f>
        <v>#N/A</v>
      </c>
    </row>
    <row r="7527" customFormat="false" ht="12.75" hidden="false" customHeight="false" outlineLevel="0" collapsed="false">
      <c r="A7527" s="208" t="str">
        <f aca="false">B7527&amp;" "&amp;C7527&amp;" "&amp;D7527</f>
        <v> 0 Financial</v>
      </c>
      <c r="B7527" s="208" t="str">
        <f aca="false">IF((LEFT(N7527,2)="US"),"US","")</f>
        <v/>
      </c>
      <c r="C7527" s="208" t="n">
        <f aca="false">M7527</f>
        <v>0</v>
      </c>
      <c r="D7527" s="208" t="str">
        <f aca="false">IF(ISNUMBER(FIND("Phy",N7527))=TRUE(),"Physical","Financial")</f>
        <v>Financial</v>
      </c>
      <c r="E7527" s="208" t="e">
        <f aca="false">IF(VLOOKUP(S7527,'DD-Lookup'!$J$6:$L$50,3,FALSE())="Monthly",(YEAR(AC7527)-YEAR(AB7527))*12+MONTH(AC7527)-MONTH(AB7527)+1,(AC7527-AB7527+1))</f>
        <v>#N/A</v>
      </c>
      <c r="F7527" s="239" t="e">
        <f aca="false">E7527*SUM(P7527:Q7527)</f>
        <v>#N/A</v>
      </c>
    </row>
    <row r="7528" customFormat="false" ht="12.75" hidden="false" customHeight="false" outlineLevel="0" collapsed="false">
      <c r="A7528" s="208" t="str">
        <f aca="false">B7528&amp;" "&amp;C7528&amp;" "&amp;D7528</f>
        <v> 0 Financial</v>
      </c>
      <c r="B7528" s="208" t="str">
        <f aca="false">IF((LEFT(N7528,2)="US"),"US","")</f>
        <v/>
      </c>
      <c r="C7528" s="208" t="n">
        <f aca="false">M7528</f>
        <v>0</v>
      </c>
      <c r="D7528" s="208" t="str">
        <f aca="false">IF(ISNUMBER(FIND("Phy",N7528))=TRUE(),"Physical","Financial")</f>
        <v>Financial</v>
      </c>
      <c r="E7528" s="208" t="e">
        <f aca="false">IF(VLOOKUP(S7528,'DD-Lookup'!$J$6:$L$50,3,FALSE())="Monthly",(YEAR(AC7528)-YEAR(AB7528))*12+MONTH(AC7528)-MONTH(AB7528)+1,(AC7528-AB7528+1))</f>
        <v>#N/A</v>
      </c>
      <c r="F7528" s="239" t="e">
        <f aca="false">E7528*SUM(P7528:Q7528)</f>
        <v>#N/A</v>
      </c>
    </row>
    <row r="7529" customFormat="false" ht="12.75" hidden="false" customHeight="false" outlineLevel="0" collapsed="false">
      <c r="A7529" s="208" t="str">
        <f aca="false">B7529&amp;" "&amp;C7529&amp;" "&amp;D7529</f>
        <v> 0 Financial</v>
      </c>
      <c r="B7529" s="208" t="str">
        <f aca="false">IF((LEFT(N7529,2)="US"),"US","")</f>
        <v/>
      </c>
      <c r="C7529" s="208" t="n">
        <f aca="false">M7529</f>
        <v>0</v>
      </c>
      <c r="D7529" s="208" t="str">
        <f aca="false">IF(ISNUMBER(FIND("Phy",N7529))=TRUE(),"Physical","Financial")</f>
        <v>Financial</v>
      </c>
      <c r="E7529" s="208" t="e">
        <f aca="false">IF(VLOOKUP(S7529,'DD-Lookup'!$J$6:$L$50,3,FALSE())="Monthly",(YEAR(AC7529)-YEAR(AB7529))*12+MONTH(AC7529)-MONTH(AB7529)+1,(AC7529-AB7529+1))</f>
        <v>#N/A</v>
      </c>
      <c r="F7529" s="239" t="e">
        <f aca="false">E7529*SUM(P7529:Q7529)</f>
        <v>#N/A</v>
      </c>
    </row>
    <row r="7530" customFormat="false" ht="12.75" hidden="false" customHeight="false" outlineLevel="0" collapsed="false">
      <c r="A7530" s="208" t="str">
        <f aca="false">B7530&amp;" "&amp;C7530&amp;" "&amp;D7530</f>
        <v> 0 Financial</v>
      </c>
      <c r="B7530" s="208" t="str">
        <f aca="false">IF((LEFT(N7530,2)="US"),"US","")</f>
        <v/>
      </c>
      <c r="C7530" s="208" t="n">
        <f aca="false">M7530</f>
        <v>0</v>
      </c>
      <c r="D7530" s="208" t="str">
        <f aca="false">IF(ISNUMBER(FIND("Phy",N7530))=TRUE(),"Physical","Financial")</f>
        <v>Financial</v>
      </c>
      <c r="E7530" s="208" t="e">
        <f aca="false">IF(VLOOKUP(S7530,'DD-Lookup'!$J$6:$L$50,3,FALSE())="Monthly",(YEAR(AC7530)-YEAR(AB7530))*12+MONTH(AC7530)-MONTH(AB7530)+1,(AC7530-AB7530+1))</f>
        <v>#N/A</v>
      </c>
      <c r="F7530" s="239" t="e">
        <f aca="false">E7530*SUM(P7530:Q7530)</f>
        <v>#N/A</v>
      </c>
    </row>
    <row r="7531" customFormat="false" ht="12.75" hidden="false" customHeight="false" outlineLevel="0" collapsed="false">
      <c r="A7531" s="208" t="str">
        <f aca="false">B7531&amp;" "&amp;C7531&amp;" "&amp;D7531</f>
        <v> 0 Financial</v>
      </c>
      <c r="B7531" s="208" t="str">
        <f aca="false">IF((LEFT(N7531,2)="US"),"US","")</f>
        <v/>
      </c>
      <c r="C7531" s="208" t="n">
        <f aca="false">M7531</f>
        <v>0</v>
      </c>
      <c r="D7531" s="208" t="str">
        <f aca="false">IF(ISNUMBER(FIND("Phy",N7531))=TRUE(),"Physical","Financial")</f>
        <v>Financial</v>
      </c>
      <c r="E7531" s="208" t="e">
        <f aca="false">IF(VLOOKUP(S7531,'DD-Lookup'!$J$6:$L$50,3,FALSE())="Monthly",(YEAR(AC7531)-YEAR(AB7531))*12+MONTH(AC7531)-MONTH(AB7531)+1,(AC7531-AB7531+1))</f>
        <v>#N/A</v>
      </c>
      <c r="F7531" s="239" t="e">
        <f aca="false">E7531*SUM(P7531:Q7531)</f>
        <v>#N/A</v>
      </c>
    </row>
    <row r="7532" customFormat="false" ht="12.75" hidden="false" customHeight="false" outlineLevel="0" collapsed="false">
      <c r="A7532" s="208" t="str">
        <f aca="false">B7532&amp;" "&amp;C7532&amp;" "&amp;D7532</f>
        <v> 0 Financial</v>
      </c>
      <c r="B7532" s="208" t="str">
        <f aca="false">IF((LEFT(N7532,2)="US"),"US","")</f>
        <v/>
      </c>
      <c r="C7532" s="208" t="n">
        <f aca="false">M7532</f>
        <v>0</v>
      </c>
      <c r="D7532" s="208" t="str">
        <f aca="false">IF(ISNUMBER(FIND("Phy",N7532))=TRUE(),"Physical","Financial")</f>
        <v>Financial</v>
      </c>
      <c r="E7532" s="208" t="e">
        <f aca="false">IF(VLOOKUP(S7532,'DD-Lookup'!$J$6:$L$50,3,FALSE())="Monthly",(YEAR(AC7532)-YEAR(AB7532))*12+MONTH(AC7532)-MONTH(AB7532)+1,(AC7532-AB7532+1))</f>
        <v>#N/A</v>
      </c>
      <c r="F7532" s="239" t="e">
        <f aca="false">E7532*SUM(P7532:Q7532)</f>
        <v>#N/A</v>
      </c>
    </row>
    <row r="7533" customFormat="false" ht="12.75" hidden="false" customHeight="false" outlineLevel="0" collapsed="false">
      <c r="A7533" s="208" t="str">
        <f aca="false">B7533&amp;" "&amp;C7533&amp;" "&amp;D7533</f>
        <v> 0 Financial</v>
      </c>
      <c r="B7533" s="208" t="str">
        <f aca="false">IF((LEFT(N7533,2)="US"),"US","")</f>
        <v/>
      </c>
      <c r="C7533" s="208" t="n">
        <f aca="false">M7533</f>
        <v>0</v>
      </c>
      <c r="D7533" s="208" t="str">
        <f aca="false">IF(ISNUMBER(FIND("Phy",N7533))=TRUE(),"Physical","Financial")</f>
        <v>Financial</v>
      </c>
      <c r="E7533" s="208" t="e">
        <f aca="false">IF(VLOOKUP(S7533,'DD-Lookup'!$J$6:$L$50,3,FALSE())="Monthly",(YEAR(AC7533)-YEAR(AB7533))*12+MONTH(AC7533)-MONTH(AB7533)+1,(AC7533-AB7533+1))</f>
        <v>#N/A</v>
      </c>
      <c r="F7533" s="239" t="e">
        <f aca="false">E7533*SUM(P7533:Q7533)</f>
        <v>#N/A</v>
      </c>
    </row>
    <row r="7534" customFormat="false" ht="12.75" hidden="false" customHeight="false" outlineLevel="0" collapsed="false">
      <c r="A7534" s="208" t="str">
        <f aca="false">B7534&amp;" "&amp;C7534&amp;" "&amp;D7534</f>
        <v> 0 Financial</v>
      </c>
      <c r="B7534" s="208" t="str">
        <f aca="false">IF((LEFT(N7534,2)="US"),"US","")</f>
        <v/>
      </c>
      <c r="C7534" s="208" t="n">
        <f aca="false">M7534</f>
        <v>0</v>
      </c>
      <c r="D7534" s="208" t="str">
        <f aca="false">IF(ISNUMBER(FIND("Phy",N7534))=TRUE(),"Physical","Financial")</f>
        <v>Financial</v>
      </c>
      <c r="E7534" s="208" t="e">
        <f aca="false">IF(VLOOKUP(S7534,'DD-Lookup'!$J$6:$L$50,3,FALSE())="Monthly",(YEAR(AC7534)-YEAR(AB7534))*12+MONTH(AC7534)-MONTH(AB7534)+1,(AC7534-AB7534+1))</f>
        <v>#N/A</v>
      </c>
      <c r="F7534" s="239" t="e">
        <f aca="false">E7534*SUM(P7534:Q7534)</f>
        <v>#N/A</v>
      </c>
    </row>
    <row r="7535" customFormat="false" ht="12.75" hidden="false" customHeight="false" outlineLevel="0" collapsed="false">
      <c r="A7535" s="208" t="str">
        <f aca="false">B7535&amp;" "&amp;C7535&amp;" "&amp;D7535</f>
        <v> 0 Financial</v>
      </c>
      <c r="B7535" s="208" t="str">
        <f aca="false">IF((LEFT(N7535,2)="US"),"US","")</f>
        <v/>
      </c>
      <c r="C7535" s="208" t="n">
        <f aca="false">M7535</f>
        <v>0</v>
      </c>
      <c r="D7535" s="208" t="str">
        <f aca="false">IF(ISNUMBER(FIND("Phy",N7535))=TRUE(),"Physical","Financial")</f>
        <v>Financial</v>
      </c>
      <c r="E7535" s="208" t="e">
        <f aca="false">IF(VLOOKUP(S7535,'DD-Lookup'!$J$6:$L$50,3,FALSE())="Monthly",(YEAR(AC7535)-YEAR(AB7535))*12+MONTH(AC7535)-MONTH(AB7535)+1,(AC7535-AB7535+1))</f>
        <v>#N/A</v>
      </c>
      <c r="F7535" s="239" t="e">
        <f aca="false">E7535*SUM(P7535:Q7535)</f>
        <v>#N/A</v>
      </c>
    </row>
    <row r="7536" customFormat="false" ht="12.75" hidden="false" customHeight="false" outlineLevel="0" collapsed="false">
      <c r="A7536" s="208" t="str">
        <f aca="false">B7536&amp;" "&amp;C7536&amp;" "&amp;D7536</f>
        <v> 0 Financial</v>
      </c>
      <c r="B7536" s="208" t="str">
        <f aca="false">IF((LEFT(N7536,2)="US"),"US","")</f>
        <v/>
      </c>
      <c r="C7536" s="208" t="n">
        <f aca="false">M7536</f>
        <v>0</v>
      </c>
      <c r="D7536" s="208" t="str">
        <f aca="false">IF(ISNUMBER(FIND("Phy",N7536))=TRUE(),"Physical","Financial")</f>
        <v>Financial</v>
      </c>
      <c r="E7536" s="208" t="e">
        <f aca="false">IF(VLOOKUP(S7536,'DD-Lookup'!$J$6:$L$50,3,FALSE())="Monthly",(YEAR(AC7536)-YEAR(AB7536))*12+MONTH(AC7536)-MONTH(AB7536)+1,(AC7536-AB7536+1))</f>
        <v>#N/A</v>
      </c>
      <c r="F7536" s="239" t="e">
        <f aca="false">E7536*SUM(P7536:Q7536)</f>
        <v>#N/A</v>
      </c>
    </row>
    <row r="7537" customFormat="false" ht="12.75" hidden="false" customHeight="false" outlineLevel="0" collapsed="false">
      <c r="A7537" s="208" t="str">
        <f aca="false">B7537&amp;" "&amp;C7537&amp;" "&amp;D7537</f>
        <v> 0 Financial</v>
      </c>
      <c r="B7537" s="208" t="str">
        <f aca="false">IF((LEFT(N7537,2)="US"),"US","")</f>
        <v/>
      </c>
      <c r="C7537" s="208" t="n">
        <f aca="false">M7537</f>
        <v>0</v>
      </c>
      <c r="D7537" s="208" t="str">
        <f aca="false">IF(ISNUMBER(FIND("Phy",N7537))=TRUE(),"Physical","Financial")</f>
        <v>Financial</v>
      </c>
      <c r="E7537" s="208" t="e">
        <f aca="false">IF(VLOOKUP(S7537,'DD-Lookup'!$J$6:$L$50,3,FALSE())="Monthly",(YEAR(AC7537)-YEAR(AB7537))*12+MONTH(AC7537)-MONTH(AB7537)+1,(AC7537-AB7537+1))</f>
        <v>#N/A</v>
      </c>
      <c r="F7537" s="239" t="e">
        <f aca="false">E7537*SUM(P7537:Q7537)</f>
        <v>#N/A</v>
      </c>
    </row>
    <row r="7538" customFormat="false" ht="12.75" hidden="false" customHeight="false" outlineLevel="0" collapsed="false">
      <c r="A7538" s="208" t="str">
        <f aca="false">B7538&amp;" "&amp;C7538&amp;" "&amp;D7538</f>
        <v> 0 Financial</v>
      </c>
      <c r="B7538" s="208" t="str">
        <f aca="false">IF((LEFT(N7538,2)="US"),"US","")</f>
        <v/>
      </c>
      <c r="C7538" s="208" t="n">
        <f aca="false">M7538</f>
        <v>0</v>
      </c>
      <c r="D7538" s="208" t="str">
        <f aca="false">IF(ISNUMBER(FIND("Phy",N7538))=TRUE(),"Physical","Financial")</f>
        <v>Financial</v>
      </c>
      <c r="E7538" s="208" t="e">
        <f aca="false">IF(VLOOKUP(S7538,'DD-Lookup'!$J$6:$L$50,3,FALSE())="Monthly",(YEAR(AC7538)-YEAR(AB7538))*12+MONTH(AC7538)-MONTH(AB7538)+1,(AC7538-AB7538+1))</f>
        <v>#N/A</v>
      </c>
      <c r="F7538" s="239" t="e">
        <f aca="false">E7538*SUM(P7538:Q7538)</f>
        <v>#N/A</v>
      </c>
    </row>
    <row r="7539" customFormat="false" ht="12.75" hidden="false" customHeight="false" outlineLevel="0" collapsed="false">
      <c r="A7539" s="208" t="str">
        <f aca="false">B7539&amp;" "&amp;C7539&amp;" "&amp;D7539</f>
        <v> 0 Financial</v>
      </c>
      <c r="B7539" s="208" t="str">
        <f aca="false">IF((LEFT(N7539,2)="US"),"US","")</f>
        <v/>
      </c>
      <c r="C7539" s="208" t="n">
        <f aca="false">M7539</f>
        <v>0</v>
      </c>
      <c r="D7539" s="208" t="str">
        <f aca="false">IF(ISNUMBER(FIND("Phy",N7539))=TRUE(),"Physical","Financial")</f>
        <v>Financial</v>
      </c>
      <c r="E7539" s="208" t="e">
        <f aca="false">IF(VLOOKUP(S7539,'DD-Lookup'!$J$6:$L$50,3,FALSE())="Monthly",(YEAR(AC7539)-YEAR(AB7539))*12+MONTH(AC7539)-MONTH(AB7539)+1,(AC7539-AB7539+1))</f>
        <v>#N/A</v>
      </c>
      <c r="F7539" s="239" t="e">
        <f aca="false">E7539*SUM(P7539:Q7539)</f>
        <v>#N/A</v>
      </c>
    </row>
    <row r="7540" customFormat="false" ht="12.75" hidden="false" customHeight="false" outlineLevel="0" collapsed="false">
      <c r="A7540" s="208" t="str">
        <f aca="false">B7540&amp;" "&amp;C7540&amp;" "&amp;D7540</f>
        <v> 0 Financial</v>
      </c>
      <c r="B7540" s="208" t="str">
        <f aca="false">IF((LEFT(N7540,2)="US"),"US","")</f>
        <v/>
      </c>
      <c r="C7540" s="208" t="n">
        <f aca="false">M7540</f>
        <v>0</v>
      </c>
      <c r="D7540" s="208" t="str">
        <f aca="false">IF(ISNUMBER(FIND("Phy",N7540))=TRUE(),"Physical","Financial")</f>
        <v>Financial</v>
      </c>
      <c r="E7540" s="208" t="e">
        <f aca="false">IF(VLOOKUP(S7540,'DD-Lookup'!$J$6:$L$50,3,FALSE())="Monthly",(YEAR(AC7540)-YEAR(AB7540))*12+MONTH(AC7540)-MONTH(AB7540)+1,(AC7540-AB7540+1))</f>
        <v>#N/A</v>
      </c>
      <c r="F7540" s="239" t="e">
        <f aca="false">E7540*SUM(P7540:Q7540)</f>
        <v>#N/A</v>
      </c>
    </row>
    <row r="7541" customFormat="false" ht="12.75" hidden="false" customHeight="false" outlineLevel="0" collapsed="false">
      <c r="A7541" s="208" t="str">
        <f aca="false">B7541&amp;" "&amp;C7541&amp;" "&amp;D7541</f>
        <v> 0 Financial</v>
      </c>
      <c r="B7541" s="208" t="str">
        <f aca="false">IF((LEFT(N7541,2)="US"),"US","")</f>
        <v/>
      </c>
      <c r="C7541" s="208" t="n">
        <f aca="false">M7541</f>
        <v>0</v>
      </c>
      <c r="D7541" s="208" t="str">
        <f aca="false">IF(ISNUMBER(FIND("Phy",N7541))=TRUE(),"Physical","Financial")</f>
        <v>Financial</v>
      </c>
      <c r="E7541" s="208" t="e">
        <f aca="false">IF(VLOOKUP(S7541,'DD-Lookup'!$J$6:$L$50,3,FALSE())="Monthly",(YEAR(AC7541)-YEAR(AB7541))*12+MONTH(AC7541)-MONTH(AB7541)+1,(AC7541-AB7541+1))</f>
        <v>#N/A</v>
      </c>
      <c r="F7541" s="239" t="e">
        <f aca="false">E7541*SUM(P7541:Q7541)</f>
        <v>#N/A</v>
      </c>
    </row>
    <row r="7542" customFormat="false" ht="12.75" hidden="false" customHeight="false" outlineLevel="0" collapsed="false">
      <c r="A7542" s="208" t="str">
        <f aca="false">B7542&amp;" "&amp;C7542&amp;" "&amp;D7542</f>
        <v> 0 Financial</v>
      </c>
      <c r="B7542" s="208" t="str">
        <f aca="false">IF((LEFT(N7542,2)="US"),"US","")</f>
        <v/>
      </c>
      <c r="C7542" s="208" t="n">
        <f aca="false">M7542</f>
        <v>0</v>
      </c>
      <c r="D7542" s="208" t="str">
        <f aca="false">IF(ISNUMBER(FIND("Phy",N7542))=TRUE(),"Physical","Financial")</f>
        <v>Financial</v>
      </c>
      <c r="E7542" s="208" t="e">
        <f aca="false">IF(VLOOKUP(S7542,'DD-Lookup'!$J$6:$L$50,3,FALSE())="Monthly",(YEAR(AC7542)-YEAR(AB7542))*12+MONTH(AC7542)-MONTH(AB7542)+1,(AC7542-AB7542+1))</f>
        <v>#N/A</v>
      </c>
      <c r="F7542" s="239" t="e">
        <f aca="false">E7542*SUM(P7542:Q7542)</f>
        <v>#N/A</v>
      </c>
    </row>
    <row r="7543" customFormat="false" ht="12.75" hidden="false" customHeight="false" outlineLevel="0" collapsed="false">
      <c r="A7543" s="208" t="str">
        <f aca="false">B7543&amp;" "&amp;C7543&amp;" "&amp;D7543</f>
        <v> 0 Financial</v>
      </c>
      <c r="B7543" s="208" t="str">
        <f aca="false">IF((LEFT(N7543,2)="US"),"US","")</f>
        <v/>
      </c>
      <c r="C7543" s="208" t="n">
        <f aca="false">M7543</f>
        <v>0</v>
      </c>
      <c r="D7543" s="208" t="str">
        <f aca="false">IF(ISNUMBER(FIND("Phy",N7543))=TRUE(),"Physical","Financial")</f>
        <v>Financial</v>
      </c>
      <c r="E7543" s="208" t="e">
        <f aca="false">IF(VLOOKUP(S7543,'DD-Lookup'!$J$6:$L$50,3,FALSE())="Monthly",(YEAR(AC7543)-YEAR(AB7543))*12+MONTH(AC7543)-MONTH(AB7543)+1,(AC7543-AB7543+1))</f>
        <v>#N/A</v>
      </c>
      <c r="F7543" s="239" t="e">
        <f aca="false">E7543*SUM(P7543:Q7543)</f>
        <v>#N/A</v>
      </c>
    </row>
    <row r="7544" customFormat="false" ht="12.75" hidden="false" customHeight="false" outlineLevel="0" collapsed="false">
      <c r="A7544" s="208" t="str">
        <f aca="false">B7544&amp;" "&amp;C7544&amp;" "&amp;D7544</f>
        <v> 0 Financial</v>
      </c>
      <c r="B7544" s="208" t="str">
        <f aca="false">IF((LEFT(N7544,2)="US"),"US","")</f>
        <v/>
      </c>
      <c r="C7544" s="208" t="n">
        <f aca="false">M7544</f>
        <v>0</v>
      </c>
      <c r="D7544" s="208" t="str">
        <f aca="false">IF(ISNUMBER(FIND("Phy",N7544))=TRUE(),"Physical","Financial")</f>
        <v>Financial</v>
      </c>
      <c r="E7544" s="208" t="e">
        <f aca="false">IF(VLOOKUP(S7544,'DD-Lookup'!$J$6:$L$50,3,FALSE())="Monthly",(YEAR(AC7544)-YEAR(AB7544))*12+MONTH(AC7544)-MONTH(AB7544)+1,(AC7544-AB7544+1))</f>
        <v>#N/A</v>
      </c>
      <c r="F7544" s="239" t="e">
        <f aca="false">E7544*SUM(P7544:Q7544)</f>
        <v>#N/A</v>
      </c>
    </row>
    <row r="7545" customFormat="false" ht="12.75" hidden="false" customHeight="false" outlineLevel="0" collapsed="false">
      <c r="A7545" s="208" t="str">
        <f aca="false">B7545&amp;" "&amp;C7545&amp;" "&amp;D7545</f>
        <v> 0 Financial</v>
      </c>
      <c r="B7545" s="208" t="str">
        <f aca="false">IF((LEFT(N7545,2)="US"),"US","")</f>
        <v/>
      </c>
      <c r="C7545" s="208" t="n">
        <f aca="false">M7545</f>
        <v>0</v>
      </c>
      <c r="D7545" s="208" t="str">
        <f aca="false">IF(ISNUMBER(FIND("Phy",N7545))=TRUE(),"Physical","Financial")</f>
        <v>Financial</v>
      </c>
      <c r="E7545" s="208" t="e">
        <f aca="false">IF(VLOOKUP(S7545,'DD-Lookup'!$J$6:$L$50,3,FALSE())="Monthly",(YEAR(AC7545)-YEAR(AB7545))*12+MONTH(AC7545)-MONTH(AB7545)+1,(AC7545-AB7545+1))</f>
        <v>#N/A</v>
      </c>
      <c r="F7545" s="239" t="e">
        <f aca="false">E7545*SUM(P7545:Q7545)</f>
        <v>#N/A</v>
      </c>
    </row>
    <row r="7546" customFormat="false" ht="12.75" hidden="false" customHeight="false" outlineLevel="0" collapsed="false">
      <c r="A7546" s="208" t="str">
        <f aca="false">B7546&amp;" "&amp;C7546&amp;" "&amp;D7546</f>
        <v> 0 Financial</v>
      </c>
      <c r="B7546" s="208" t="str">
        <f aca="false">IF((LEFT(N7546,2)="US"),"US","")</f>
        <v/>
      </c>
      <c r="C7546" s="208" t="n">
        <f aca="false">M7546</f>
        <v>0</v>
      </c>
      <c r="D7546" s="208" t="str">
        <f aca="false">IF(ISNUMBER(FIND("Phy",N7546))=TRUE(),"Physical","Financial")</f>
        <v>Financial</v>
      </c>
      <c r="E7546" s="208" t="e">
        <f aca="false">IF(VLOOKUP(S7546,'DD-Lookup'!$J$6:$L$50,3,FALSE())="Monthly",(YEAR(AC7546)-YEAR(AB7546))*12+MONTH(AC7546)-MONTH(AB7546)+1,(AC7546-AB7546+1))</f>
        <v>#N/A</v>
      </c>
      <c r="F7546" s="239" t="e">
        <f aca="false">E7546*SUM(P7546:Q7546)</f>
        <v>#N/A</v>
      </c>
    </row>
    <row r="7547" customFormat="false" ht="12.75" hidden="false" customHeight="false" outlineLevel="0" collapsed="false">
      <c r="A7547" s="208" t="str">
        <f aca="false">B7547&amp;" "&amp;C7547&amp;" "&amp;D7547</f>
        <v> 0 Financial</v>
      </c>
      <c r="B7547" s="208" t="str">
        <f aca="false">IF((LEFT(N7547,2)="US"),"US","")</f>
        <v/>
      </c>
      <c r="C7547" s="208" t="n">
        <f aca="false">M7547</f>
        <v>0</v>
      </c>
      <c r="D7547" s="208" t="str">
        <f aca="false">IF(ISNUMBER(FIND("Phy",N7547))=TRUE(),"Physical","Financial")</f>
        <v>Financial</v>
      </c>
      <c r="E7547" s="208" t="e">
        <f aca="false">IF(VLOOKUP(S7547,'DD-Lookup'!$J$6:$L$50,3,FALSE())="Monthly",(YEAR(AC7547)-YEAR(AB7547))*12+MONTH(AC7547)-MONTH(AB7547)+1,(AC7547-AB7547+1))</f>
        <v>#N/A</v>
      </c>
      <c r="F7547" s="239" t="e">
        <f aca="false">E7547*SUM(P7547:Q7547)</f>
        <v>#N/A</v>
      </c>
    </row>
    <row r="7548" customFormat="false" ht="12.75" hidden="false" customHeight="false" outlineLevel="0" collapsed="false">
      <c r="A7548" s="208" t="str">
        <f aca="false">B7548&amp;" "&amp;C7548&amp;" "&amp;D7548</f>
        <v> 0 Financial</v>
      </c>
      <c r="B7548" s="208" t="str">
        <f aca="false">IF((LEFT(N7548,2)="US"),"US","")</f>
        <v/>
      </c>
      <c r="C7548" s="208" t="n">
        <f aca="false">M7548</f>
        <v>0</v>
      </c>
      <c r="D7548" s="208" t="str">
        <f aca="false">IF(ISNUMBER(FIND("Phy",N7548))=TRUE(),"Physical","Financial")</f>
        <v>Financial</v>
      </c>
      <c r="E7548" s="208" t="e">
        <f aca="false">IF(VLOOKUP(S7548,'DD-Lookup'!$J$6:$L$50,3,FALSE())="Monthly",(YEAR(AC7548)-YEAR(AB7548))*12+MONTH(AC7548)-MONTH(AB7548)+1,(AC7548-AB7548+1))</f>
        <v>#N/A</v>
      </c>
      <c r="F7548" s="239" t="e">
        <f aca="false">E7548*SUM(P7548:Q7548)</f>
        <v>#N/A</v>
      </c>
    </row>
    <row r="7549" customFormat="false" ht="12.75" hidden="false" customHeight="false" outlineLevel="0" collapsed="false">
      <c r="A7549" s="208" t="str">
        <f aca="false">B7549&amp;" "&amp;C7549&amp;" "&amp;D7549</f>
        <v> 0 Financial</v>
      </c>
      <c r="B7549" s="208" t="str">
        <f aca="false">IF((LEFT(N7549,2)="US"),"US","")</f>
        <v/>
      </c>
      <c r="C7549" s="208" t="n">
        <f aca="false">M7549</f>
        <v>0</v>
      </c>
      <c r="D7549" s="208" t="str">
        <f aca="false">IF(ISNUMBER(FIND("Phy",N7549))=TRUE(),"Physical","Financial")</f>
        <v>Financial</v>
      </c>
      <c r="E7549" s="208" t="e">
        <f aca="false">IF(VLOOKUP(S7549,'DD-Lookup'!$J$6:$L$50,3,FALSE())="Monthly",(YEAR(AC7549)-YEAR(AB7549))*12+MONTH(AC7549)-MONTH(AB7549)+1,(AC7549-AB7549+1))</f>
        <v>#N/A</v>
      </c>
      <c r="F7549" s="239" t="e">
        <f aca="false">E7549*SUM(P7549:Q7549)</f>
        <v>#N/A</v>
      </c>
    </row>
    <row r="7550" customFormat="false" ht="12.75" hidden="false" customHeight="false" outlineLevel="0" collapsed="false">
      <c r="A7550" s="208" t="str">
        <f aca="false">B7550&amp;" "&amp;C7550&amp;" "&amp;D7550</f>
        <v> 0 Financial</v>
      </c>
      <c r="B7550" s="208" t="str">
        <f aca="false">IF((LEFT(N7550,2)="US"),"US","")</f>
        <v/>
      </c>
      <c r="C7550" s="208" t="n">
        <f aca="false">M7550</f>
        <v>0</v>
      </c>
      <c r="D7550" s="208" t="str">
        <f aca="false">IF(ISNUMBER(FIND("Phy",N7550))=TRUE(),"Physical","Financial")</f>
        <v>Financial</v>
      </c>
      <c r="E7550" s="208" t="e">
        <f aca="false">IF(VLOOKUP(S7550,'DD-Lookup'!$J$6:$L$50,3,FALSE())="Monthly",(YEAR(AC7550)-YEAR(AB7550))*12+MONTH(AC7550)-MONTH(AB7550)+1,(AC7550-AB7550+1))</f>
        <v>#N/A</v>
      </c>
      <c r="F7550" s="239" t="e">
        <f aca="false">E7550*SUM(P7550:Q7550)</f>
        <v>#N/A</v>
      </c>
    </row>
    <row r="7551" customFormat="false" ht="12.75" hidden="false" customHeight="false" outlineLevel="0" collapsed="false">
      <c r="A7551" s="208" t="str">
        <f aca="false">B7551&amp;" "&amp;C7551&amp;" "&amp;D7551</f>
        <v> 0 Financial</v>
      </c>
      <c r="B7551" s="208" t="str">
        <f aca="false">IF((LEFT(N7551,2)="US"),"US","")</f>
        <v/>
      </c>
      <c r="C7551" s="208" t="n">
        <f aca="false">M7551</f>
        <v>0</v>
      </c>
      <c r="D7551" s="208" t="str">
        <f aca="false">IF(ISNUMBER(FIND("Phy",N7551))=TRUE(),"Physical","Financial")</f>
        <v>Financial</v>
      </c>
      <c r="E7551" s="208" t="e">
        <f aca="false">IF(VLOOKUP(S7551,'DD-Lookup'!$J$6:$L$50,3,FALSE())="Monthly",(YEAR(AC7551)-YEAR(AB7551))*12+MONTH(AC7551)-MONTH(AB7551)+1,(AC7551-AB7551+1))</f>
        <v>#N/A</v>
      </c>
      <c r="F7551" s="239" t="e">
        <f aca="false">E7551*SUM(P7551:Q7551)</f>
        <v>#N/A</v>
      </c>
    </row>
    <row r="7552" customFormat="false" ht="12.75" hidden="false" customHeight="false" outlineLevel="0" collapsed="false">
      <c r="A7552" s="208" t="str">
        <f aca="false">B7552&amp;" "&amp;C7552&amp;" "&amp;D7552</f>
        <v> 0 Financial</v>
      </c>
      <c r="B7552" s="208" t="str">
        <f aca="false">IF((LEFT(N7552,2)="US"),"US","")</f>
        <v/>
      </c>
      <c r="C7552" s="208" t="n">
        <f aca="false">M7552</f>
        <v>0</v>
      </c>
      <c r="D7552" s="208" t="str">
        <f aca="false">IF(ISNUMBER(FIND("Phy",N7552))=TRUE(),"Physical","Financial")</f>
        <v>Financial</v>
      </c>
      <c r="E7552" s="208" t="e">
        <f aca="false">IF(VLOOKUP(S7552,'DD-Lookup'!$J$6:$L$50,3,FALSE())="Monthly",(YEAR(AC7552)-YEAR(AB7552))*12+MONTH(AC7552)-MONTH(AB7552)+1,(AC7552-AB7552+1))</f>
        <v>#N/A</v>
      </c>
      <c r="F7552" s="239" t="e">
        <f aca="false">E7552*SUM(P7552:Q7552)</f>
        <v>#N/A</v>
      </c>
    </row>
    <row r="7553" customFormat="false" ht="12.75" hidden="false" customHeight="false" outlineLevel="0" collapsed="false">
      <c r="A7553" s="208" t="str">
        <f aca="false">B7553&amp;" "&amp;C7553&amp;" "&amp;D7553</f>
        <v> 0 Financial</v>
      </c>
      <c r="B7553" s="208" t="str">
        <f aca="false">IF((LEFT(N7553,2)="US"),"US","")</f>
        <v/>
      </c>
      <c r="C7553" s="208" t="n">
        <f aca="false">M7553</f>
        <v>0</v>
      </c>
      <c r="D7553" s="208" t="str">
        <f aca="false">IF(ISNUMBER(FIND("Phy",N7553))=TRUE(),"Physical","Financial")</f>
        <v>Financial</v>
      </c>
      <c r="E7553" s="208" t="e">
        <f aca="false">IF(VLOOKUP(S7553,'DD-Lookup'!$J$6:$L$50,3,FALSE())="Monthly",(YEAR(AC7553)-YEAR(AB7553))*12+MONTH(AC7553)-MONTH(AB7553)+1,(AC7553-AB7553+1))</f>
        <v>#N/A</v>
      </c>
      <c r="F7553" s="239" t="e">
        <f aca="false">E7553*SUM(P7553:Q7553)</f>
        <v>#N/A</v>
      </c>
    </row>
    <row r="7554" customFormat="false" ht="12.75" hidden="false" customHeight="false" outlineLevel="0" collapsed="false">
      <c r="A7554" s="208" t="str">
        <f aca="false">B7554&amp;" "&amp;C7554&amp;" "&amp;D7554</f>
        <v> 0 Financial</v>
      </c>
      <c r="B7554" s="208" t="str">
        <f aca="false">IF((LEFT(N7554,2)="US"),"US","")</f>
        <v/>
      </c>
      <c r="C7554" s="208" t="n">
        <f aca="false">M7554</f>
        <v>0</v>
      </c>
      <c r="D7554" s="208" t="str">
        <f aca="false">IF(ISNUMBER(FIND("Phy",N7554))=TRUE(),"Physical","Financial")</f>
        <v>Financial</v>
      </c>
      <c r="E7554" s="208" t="e">
        <f aca="false">IF(VLOOKUP(S7554,'DD-Lookup'!$J$6:$L$50,3,FALSE())="Monthly",(YEAR(AC7554)-YEAR(AB7554))*12+MONTH(AC7554)-MONTH(AB7554)+1,(AC7554-AB7554+1))</f>
        <v>#N/A</v>
      </c>
      <c r="F7554" s="239" t="e">
        <f aca="false">E7554*SUM(P7554:Q7554)</f>
        <v>#N/A</v>
      </c>
    </row>
    <row r="7555" customFormat="false" ht="12.75" hidden="false" customHeight="false" outlineLevel="0" collapsed="false">
      <c r="A7555" s="208" t="str">
        <f aca="false">B7555&amp;" "&amp;C7555&amp;" "&amp;D7555</f>
        <v> 0 Financial</v>
      </c>
      <c r="B7555" s="208" t="str">
        <f aca="false">IF((LEFT(N7555,2)="US"),"US","")</f>
        <v/>
      </c>
      <c r="C7555" s="208" t="n">
        <f aca="false">M7555</f>
        <v>0</v>
      </c>
      <c r="D7555" s="208" t="str">
        <f aca="false">IF(ISNUMBER(FIND("Phy",N7555))=TRUE(),"Physical","Financial")</f>
        <v>Financial</v>
      </c>
      <c r="E7555" s="208" t="e">
        <f aca="false">IF(VLOOKUP(S7555,'DD-Lookup'!$J$6:$L$50,3,FALSE())="Monthly",(YEAR(AC7555)-YEAR(AB7555))*12+MONTH(AC7555)-MONTH(AB7555)+1,(AC7555-AB7555+1))</f>
        <v>#N/A</v>
      </c>
      <c r="F7555" s="239" t="e">
        <f aca="false">E7555*SUM(P7555:Q7555)</f>
        <v>#N/A</v>
      </c>
    </row>
    <row r="7556" customFormat="false" ht="12.75" hidden="false" customHeight="false" outlineLevel="0" collapsed="false">
      <c r="A7556" s="208" t="str">
        <f aca="false">B7556&amp;" "&amp;C7556&amp;" "&amp;D7556</f>
        <v> 0 Financial</v>
      </c>
      <c r="B7556" s="208" t="str">
        <f aca="false">IF((LEFT(N7556,2)="US"),"US","")</f>
        <v/>
      </c>
      <c r="C7556" s="208" t="n">
        <f aca="false">M7556</f>
        <v>0</v>
      </c>
      <c r="D7556" s="208" t="str">
        <f aca="false">IF(ISNUMBER(FIND("Phy",N7556))=TRUE(),"Physical","Financial")</f>
        <v>Financial</v>
      </c>
      <c r="E7556" s="208" t="e">
        <f aca="false">IF(VLOOKUP(S7556,'DD-Lookup'!$J$6:$L$50,3,FALSE())="Monthly",(YEAR(AC7556)-YEAR(AB7556))*12+MONTH(AC7556)-MONTH(AB7556)+1,(AC7556-AB7556+1))</f>
        <v>#N/A</v>
      </c>
      <c r="F7556" s="239" t="e">
        <f aca="false">E7556*SUM(P7556:Q7556)</f>
        <v>#N/A</v>
      </c>
    </row>
    <row r="7557" customFormat="false" ht="12.75" hidden="false" customHeight="false" outlineLevel="0" collapsed="false">
      <c r="A7557" s="208" t="str">
        <f aca="false">B7557&amp;" "&amp;C7557&amp;" "&amp;D7557</f>
        <v> 0 Financial</v>
      </c>
      <c r="B7557" s="208" t="str">
        <f aca="false">IF((LEFT(N7557,2)="US"),"US","")</f>
        <v/>
      </c>
      <c r="C7557" s="208" t="n">
        <f aca="false">M7557</f>
        <v>0</v>
      </c>
      <c r="D7557" s="208" t="str">
        <f aca="false">IF(ISNUMBER(FIND("Phy",N7557))=TRUE(),"Physical","Financial")</f>
        <v>Financial</v>
      </c>
      <c r="E7557" s="208" t="e">
        <f aca="false">IF(VLOOKUP(S7557,'DD-Lookup'!$J$6:$L$50,3,FALSE())="Monthly",(YEAR(AC7557)-YEAR(AB7557))*12+MONTH(AC7557)-MONTH(AB7557)+1,(AC7557-AB7557+1))</f>
        <v>#N/A</v>
      </c>
      <c r="F7557" s="239" t="e">
        <f aca="false">E7557*SUM(P7557:Q7557)</f>
        <v>#N/A</v>
      </c>
    </row>
    <row r="7558" customFormat="false" ht="12.75" hidden="false" customHeight="false" outlineLevel="0" collapsed="false">
      <c r="A7558" s="208" t="str">
        <f aca="false">B7558&amp;" "&amp;C7558&amp;" "&amp;D7558</f>
        <v> 0 Financial</v>
      </c>
      <c r="B7558" s="208" t="str">
        <f aca="false">IF((LEFT(N7558,2)="US"),"US","")</f>
        <v/>
      </c>
      <c r="C7558" s="208" t="n">
        <f aca="false">M7558</f>
        <v>0</v>
      </c>
      <c r="D7558" s="208" t="str">
        <f aca="false">IF(ISNUMBER(FIND("Phy",N7558))=TRUE(),"Physical","Financial")</f>
        <v>Financial</v>
      </c>
      <c r="E7558" s="208" t="e">
        <f aca="false">IF(VLOOKUP(S7558,'DD-Lookup'!$J$6:$L$50,3,FALSE())="Monthly",(YEAR(AC7558)-YEAR(AB7558))*12+MONTH(AC7558)-MONTH(AB7558)+1,(AC7558-AB7558+1))</f>
        <v>#N/A</v>
      </c>
      <c r="F7558" s="239" t="e">
        <f aca="false">E7558*SUM(P7558:Q7558)</f>
        <v>#N/A</v>
      </c>
    </row>
    <row r="7559" customFormat="false" ht="12.75" hidden="false" customHeight="false" outlineLevel="0" collapsed="false">
      <c r="A7559" s="208" t="str">
        <f aca="false">B7559&amp;" "&amp;C7559&amp;" "&amp;D7559</f>
        <v> 0 Financial</v>
      </c>
      <c r="B7559" s="208" t="str">
        <f aca="false">IF((LEFT(N7559,2)="US"),"US","")</f>
        <v/>
      </c>
      <c r="C7559" s="208" t="n">
        <f aca="false">M7559</f>
        <v>0</v>
      </c>
      <c r="D7559" s="208" t="str">
        <f aca="false">IF(ISNUMBER(FIND("Phy",N7559))=TRUE(),"Physical","Financial")</f>
        <v>Financial</v>
      </c>
      <c r="E7559" s="208" t="e">
        <f aca="false">IF(VLOOKUP(S7559,'DD-Lookup'!$J$6:$L$50,3,FALSE())="Monthly",(YEAR(AC7559)-YEAR(AB7559))*12+MONTH(AC7559)-MONTH(AB7559)+1,(AC7559-AB7559+1))</f>
        <v>#N/A</v>
      </c>
      <c r="F7559" s="239" t="e">
        <f aca="false">E7559*SUM(P7559:Q7559)</f>
        <v>#N/A</v>
      </c>
    </row>
    <row r="7560" customFormat="false" ht="12.75" hidden="false" customHeight="false" outlineLevel="0" collapsed="false">
      <c r="A7560" s="208" t="str">
        <f aca="false">B7560&amp;" "&amp;C7560&amp;" "&amp;D7560</f>
        <v> 0 Financial</v>
      </c>
      <c r="B7560" s="208" t="str">
        <f aca="false">IF((LEFT(N7560,2)="US"),"US","")</f>
        <v/>
      </c>
      <c r="C7560" s="208" t="n">
        <f aca="false">M7560</f>
        <v>0</v>
      </c>
      <c r="D7560" s="208" t="str">
        <f aca="false">IF(ISNUMBER(FIND("Phy",N7560))=TRUE(),"Physical","Financial")</f>
        <v>Financial</v>
      </c>
      <c r="E7560" s="208" t="e">
        <f aca="false">IF(VLOOKUP(S7560,'DD-Lookup'!$J$6:$L$50,3,FALSE())="Monthly",(YEAR(AC7560)-YEAR(AB7560))*12+MONTH(AC7560)-MONTH(AB7560)+1,(AC7560-AB7560+1))</f>
        <v>#N/A</v>
      </c>
      <c r="F7560" s="239" t="e">
        <f aca="false">E7560*SUM(P7560:Q7560)</f>
        <v>#N/A</v>
      </c>
    </row>
    <row r="7561" customFormat="false" ht="12.75" hidden="false" customHeight="false" outlineLevel="0" collapsed="false">
      <c r="A7561" s="208" t="str">
        <f aca="false">B7561&amp;" "&amp;C7561&amp;" "&amp;D7561</f>
        <v> 0 Financial</v>
      </c>
      <c r="B7561" s="208" t="str">
        <f aca="false">IF((LEFT(N7561,2)="US"),"US","")</f>
        <v/>
      </c>
      <c r="C7561" s="208" t="n">
        <f aca="false">M7561</f>
        <v>0</v>
      </c>
      <c r="D7561" s="208" t="str">
        <f aca="false">IF(ISNUMBER(FIND("Phy",N7561))=TRUE(),"Physical","Financial")</f>
        <v>Financial</v>
      </c>
      <c r="E7561" s="208" t="e">
        <f aca="false">IF(VLOOKUP(S7561,'DD-Lookup'!$J$6:$L$50,3,FALSE())="Monthly",(YEAR(AC7561)-YEAR(AB7561))*12+MONTH(AC7561)-MONTH(AB7561)+1,(AC7561-AB7561+1))</f>
        <v>#N/A</v>
      </c>
      <c r="F7561" s="239" t="e">
        <f aca="false">E7561*SUM(P7561:Q7561)</f>
        <v>#N/A</v>
      </c>
    </row>
    <row r="7562" customFormat="false" ht="12.75" hidden="false" customHeight="false" outlineLevel="0" collapsed="false">
      <c r="A7562" s="208" t="str">
        <f aca="false">B7562&amp;" "&amp;C7562&amp;" "&amp;D7562</f>
        <v> 0 Financial</v>
      </c>
      <c r="B7562" s="208" t="str">
        <f aca="false">IF((LEFT(N7562,2)="US"),"US","")</f>
        <v/>
      </c>
      <c r="C7562" s="208" t="n">
        <f aca="false">M7562</f>
        <v>0</v>
      </c>
      <c r="D7562" s="208" t="str">
        <f aca="false">IF(ISNUMBER(FIND("Phy",N7562))=TRUE(),"Physical","Financial")</f>
        <v>Financial</v>
      </c>
      <c r="E7562" s="208" t="e">
        <f aca="false">IF(VLOOKUP(S7562,'DD-Lookup'!$J$6:$L$50,3,FALSE())="Monthly",(YEAR(AC7562)-YEAR(AB7562))*12+MONTH(AC7562)-MONTH(AB7562)+1,(AC7562-AB7562+1))</f>
        <v>#N/A</v>
      </c>
      <c r="F7562" s="239" t="e">
        <f aca="false">E7562*SUM(P7562:Q7562)</f>
        <v>#N/A</v>
      </c>
    </row>
    <row r="7563" customFormat="false" ht="12.75" hidden="false" customHeight="false" outlineLevel="0" collapsed="false">
      <c r="A7563" s="208" t="str">
        <f aca="false">B7563&amp;" "&amp;C7563&amp;" "&amp;D7563</f>
        <v> 0 Financial</v>
      </c>
      <c r="B7563" s="208" t="str">
        <f aca="false">IF((LEFT(N7563,2)="US"),"US","")</f>
        <v/>
      </c>
      <c r="C7563" s="208" t="n">
        <f aca="false">M7563</f>
        <v>0</v>
      </c>
      <c r="D7563" s="208" t="str">
        <f aca="false">IF(ISNUMBER(FIND("Phy",N7563))=TRUE(),"Physical","Financial")</f>
        <v>Financial</v>
      </c>
      <c r="E7563" s="208" t="e">
        <f aca="false">IF(VLOOKUP(S7563,'DD-Lookup'!$J$6:$L$50,3,FALSE())="Monthly",(YEAR(AC7563)-YEAR(AB7563))*12+MONTH(AC7563)-MONTH(AB7563)+1,(AC7563-AB7563+1))</f>
        <v>#N/A</v>
      </c>
      <c r="F7563" s="239" t="e">
        <f aca="false">E7563*SUM(P7563:Q7563)</f>
        <v>#N/A</v>
      </c>
    </row>
    <row r="7564" customFormat="false" ht="12.75" hidden="false" customHeight="false" outlineLevel="0" collapsed="false">
      <c r="A7564" s="208" t="str">
        <f aca="false">B7564&amp;" "&amp;C7564&amp;" "&amp;D7564</f>
        <v> 0 Financial</v>
      </c>
      <c r="B7564" s="208" t="str">
        <f aca="false">IF((LEFT(N7564,2)="US"),"US","")</f>
        <v/>
      </c>
      <c r="C7564" s="208" t="n">
        <f aca="false">M7564</f>
        <v>0</v>
      </c>
      <c r="D7564" s="208" t="str">
        <f aca="false">IF(ISNUMBER(FIND("Phy",N7564))=TRUE(),"Physical","Financial")</f>
        <v>Financial</v>
      </c>
      <c r="E7564" s="208" t="e">
        <f aca="false">IF(VLOOKUP(S7564,'DD-Lookup'!$J$6:$L$50,3,FALSE())="Monthly",(YEAR(AC7564)-YEAR(AB7564))*12+MONTH(AC7564)-MONTH(AB7564)+1,(AC7564-AB7564+1))</f>
        <v>#N/A</v>
      </c>
      <c r="F7564" s="239" t="e">
        <f aca="false">E7564*SUM(P7564:Q7564)</f>
        <v>#N/A</v>
      </c>
    </row>
    <row r="7565" customFormat="false" ht="12.75" hidden="false" customHeight="false" outlineLevel="0" collapsed="false">
      <c r="A7565" s="208" t="str">
        <f aca="false">B7565&amp;" "&amp;C7565&amp;" "&amp;D7565</f>
        <v> 0 Financial</v>
      </c>
      <c r="B7565" s="208" t="str">
        <f aca="false">IF((LEFT(N7565,2)="US"),"US","")</f>
        <v/>
      </c>
      <c r="C7565" s="208" t="n">
        <f aca="false">M7565</f>
        <v>0</v>
      </c>
      <c r="D7565" s="208" t="str">
        <f aca="false">IF(ISNUMBER(FIND("Phy",N7565))=TRUE(),"Physical","Financial")</f>
        <v>Financial</v>
      </c>
      <c r="E7565" s="208" t="e">
        <f aca="false">IF(VLOOKUP(S7565,'DD-Lookup'!$J$6:$L$50,3,FALSE())="Monthly",(YEAR(AC7565)-YEAR(AB7565))*12+MONTH(AC7565)-MONTH(AB7565)+1,(AC7565-AB7565+1))</f>
        <v>#N/A</v>
      </c>
      <c r="F7565" s="239" t="e">
        <f aca="false">E7565*SUM(P7565:Q7565)</f>
        <v>#N/A</v>
      </c>
    </row>
    <row r="7566" customFormat="false" ht="12.75" hidden="false" customHeight="false" outlineLevel="0" collapsed="false">
      <c r="A7566" s="208" t="str">
        <f aca="false">B7566&amp;" "&amp;C7566&amp;" "&amp;D7566</f>
        <v> 0 Financial</v>
      </c>
      <c r="B7566" s="208" t="str">
        <f aca="false">IF((LEFT(N7566,2)="US"),"US","")</f>
        <v/>
      </c>
      <c r="C7566" s="208" t="n">
        <f aca="false">M7566</f>
        <v>0</v>
      </c>
      <c r="D7566" s="208" t="str">
        <f aca="false">IF(ISNUMBER(FIND("Phy",N7566))=TRUE(),"Physical","Financial")</f>
        <v>Financial</v>
      </c>
      <c r="E7566" s="208" t="e">
        <f aca="false">IF(VLOOKUP(S7566,'DD-Lookup'!$J$6:$L$50,3,FALSE())="Monthly",(YEAR(AC7566)-YEAR(AB7566))*12+MONTH(AC7566)-MONTH(AB7566)+1,(AC7566-AB7566+1))</f>
        <v>#N/A</v>
      </c>
      <c r="F7566" s="239" t="e">
        <f aca="false">E7566*SUM(P7566:Q7566)</f>
        <v>#N/A</v>
      </c>
    </row>
    <row r="7567" customFormat="false" ht="12.75" hidden="false" customHeight="false" outlineLevel="0" collapsed="false">
      <c r="A7567" s="208" t="str">
        <f aca="false">B7567&amp;" "&amp;C7567&amp;" "&amp;D7567</f>
        <v> 0 Financial</v>
      </c>
      <c r="B7567" s="208" t="str">
        <f aca="false">IF((LEFT(N7567,2)="US"),"US","")</f>
        <v/>
      </c>
      <c r="C7567" s="208" t="n">
        <f aca="false">M7567</f>
        <v>0</v>
      </c>
      <c r="D7567" s="208" t="str">
        <f aca="false">IF(ISNUMBER(FIND("Phy",N7567))=TRUE(),"Physical","Financial")</f>
        <v>Financial</v>
      </c>
      <c r="E7567" s="208" t="e">
        <f aca="false">IF(VLOOKUP(S7567,'DD-Lookup'!$J$6:$L$50,3,FALSE())="Monthly",(YEAR(AC7567)-YEAR(AB7567))*12+MONTH(AC7567)-MONTH(AB7567)+1,(AC7567-AB7567+1))</f>
        <v>#N/A</v>
      </c>
      <c r="F7567" s="239" t="e">
        <f aca="false">E7567*SUM(P7567:Q7567)</f>
        <v>#N/A</v>
      </c>
    </row>
    <row r="7568" customFormat="false" ht="12.75" hidden="false" customHeight="false" outlineLevel="0" collapsed="false">
      <c r="A7568" s="208" t="str">
        <f aca="false">B7568&amp;" "&amp;C7568&amp;" "&amp;D7568</f>
        <v> 0 Financial</v>
      </c>
      <c r="B7568" s="208" t="str">
        <f aca="false">IF((LEFT(N7568,2)="US"),"US","")</f>
        <v/>
      </c>
      <c r="C7568" s="208" t="n">
        <f aca="false">M7568</f>
        <v>0</v>
      </c>
      <c r="D7568" s="208" t="str">
        <f aca="false">IF(ISNUMBER(FIND("Phy",N7568))=TRUE(),"Physical","Financial")</f>
        <v>Financial</v>
      </c>
      <c r="E7568" s="208" t="e">
        <f aca="false">IF(VLOOKUP(S7568,'DD-Lookup'!$J$6:$L$50,3,FALSE())="Monthly",(YEAR(AC7568)-YEAR(AB7568))*12+MONTH(AC7568)-MONTH(AB7568)+1,(AC7568-AB7568+1))</f>
        <v>#N/A</v>
      </c>
      <c r="F7568" s="239" t="e">
        <f aca="false">E7568*SUM(P7568:Q7568)</f>
        <v>#N/A</v>
      </c>
    </row>
    <row r="7569" customFormat="false" ht="12.75" hidden="false" customHeight="false" outlineLevel="0" collapsed="false">
      <c r="A7569" s="208" t="str">
        <f aca="false">B7569&amp;" "&amp;C7569&amp;" "&amp;D7569</f>
        <v> 0 Financial</v>
      </c>
      <c r="B7569" s="208" t="str">
        <f aca="false">IF((LEFT(N7569,2)="US"),"US","")</f>
        <v/>
      </c>
      <c r="C7569" s="208" t="n">
        <f aca="false">M7569</f>
        <v>0</v>
      </c>
      <c r="D7569" s="208" t="str">
        <f aca="false">IF(ISNUMBER(FIND("Phy",N7569))=TRUE(),"Physical","Financial")</f>
        <v>Financial</v>
      </c>
      <c r="E7569" s="208" t="e">
        <f aca="false">IF(VLOOKUP(S7569,'DD-Lookup'!$J$6:$L$50,3,FALSE())="Monthly",(YEAR(AC7569)-YEAR(AB7569))*12+MONTH(AC7569)-MONTH(AB7569)+1,(AC7569-AB7569+1))</f>
        <v>#N/A</v>
      </c>
      <c r="F7569" s="239" t="e">
        <f aca="false">E7569*SUM(P7569:Q7569)</f>
        <v>#N/A</v>
      </c>
    </row>
    <row r="7570" customFormat="false" ht="12.75" hidden="false" customHeight="false" outlineLevel="0" collapsed="false">
      <c r="A7570" s="208" t="str">
        <f aca="false">B7570&amp;" "&amp;C7570&amp;" "&amp;D7570</f>
        <v> 0 Financial</v>
      </c>
      <c r="B7570" s="208" t="str">
        <f aca="false">IF((LEFT(N7570,2)="US"),"US","")</f>
        <v/>
      </c>
      <c r="C7570" s="208" t="n">
        <f aca="false">M7570</f>
        <v>0</v>
      </c>
      <c r="D7570" s="208" t="str">
        <f aca="false">IF(ISNUMBER(FIND("Phy",N7570))=TRUE(),"Physical","Financial")</f>
        <v>Financial</v>
      </c>
      <c r="E7570" s="208" t="e">
        <f aca="false">IF(VLOOKUP(S7570,'DD-Lookup'!$J$6:$L$50,3,FALSE())="Monthly",(YEAR(AC7570)-YEAR(AB7570))*12+MONTH(AC7570)-MONTH(AB7570)+1,(AC7570-AB7570+1))</f>
        <v>#N/A</v>
      </c>
      <c r="F7570" s="239" t="e">
        <f aca="false">E7570*SUM(P7570:Q7570)</f>
        <v>#N/A</v>
      </c>
    </row>
    <row r="7571" customFormat="false" ht="12.75" hidden="false" customHeight="false" outlineLevel="0" collapsed="false">
      <c r="A7571" s="208" t="str">
        <f aca="false">B7571&amp;" "&amp;C7571&amp;" "&amp;D7571</f>
        <v> 0 Financial</v>
      </c>
      <c r="B7571" s="208" t="str">
        <f aca="false">IF((LEFT(N7571,2)="US"),"US","")</f>
        <v/>
      </c>
      <c r="C7571" s="208" t="n">
        <f aca="false">M7571</f>
        <v>0</v>
      </c>
      <c r="D7571" s="208" t="str">
        <f aca="false">IF(ISNUMBER(FIND("Phy",N7571))=TRUE(),"Physical","Financial")</f>
        <v>Financial</v>
      </c>
      <c r="E7571" s="208" t="e">
        <f aca="false">IF(VLOOKUP(S7571,'DD-Lookup'!$J$6:$L$50,3,FALSE())="Monthly",(YEAR(AC7571)-YEAR(AB7571))*12+MONTH(AC7571)-MONTH(AB7571)+1,(AC7571-AB7571+1))</f>
        <v>#N/A</v>
      </c>
      <c r="F7571" s="239" t="e">
        <f aca="false">E7571*SUM(P7571:Q7571)</f>
        <v>#N/A</v>
      </c>
    </row>
    <row r="7572" customFormat="false" ht="12.75" hidden="false" customHeight="false" outlineLevel="0" collapsed="false">
      <c r="A7572" s="208" t="str">
        <f aca="false">B7572&amp;" "&amp;C7572&amp;" "&amp;D7572</f>
        <v> 0 Financial</v>
      </c>
      <c r="B7572" s="208" t="str">
        <f aca="false">IF((LEFT(N7572,2)="US"),"US","")</f>
        <v/>
      </c>
      <c r="C7572" s="208" t="n">
        <f aca="false">M7572</f>
        <v>0</v>
      </c>
      <c r="D7572" s="208" t="str">
        <f aca="false">IF(ISNUMBER(FIND("Phy",N7572))=TRUE(),"Physical","Financial")</f>
        <v>Financial</v>
      </c>
      <c r="E7572" s="208" t="e">
        <f aca="false">IF(VLOOKUP(S7572,'DD-Lookup'!$J$6:$L$50,3,FALSE())="Monthly",(YEAR(AC7572)-YEAR(AB7572))*12+MONTH(AC7572)-MONTH(AB7572)+1,(AC7572-AB7572+1))</f>
        <v>#N/A</v>
      </c>
      <c r="F7572" s="239" t="e">
        <f aca="false">E7572*SUM(P7572:Q7572)</f>
        <v>#N/A</v>
      </c>
    </row>
    <row r="7573" customFormat="false" ht="12.75" hidden="false" customHeight="false" outlineLevel="0" collapsed="false">
      <c r="A7573" s="208" t="str">
        <f aca="false">B7573&amp;" "&amp;C7573&amp;" "&amp;D7573</f>
        <v> 0 Financial</v>
      </c>
      <c r="B7573" s="208" t="str">
        <f aca="false">IF((LEFT(N7573,2)="US"),"US","")</f>
        <v/>
      </c>
      <c r="C7573" s="208" t="n">
        <f aca="false">M7573</f>
        <v>0</v>
      </c>
      <c r="D7573" s="208" t="str">
        <f aca="false">IF(ISNUMBER(FIND("Phy",N7573))=TRUE(),"Physical","Financial")</f>
        <v>Financial</v>
      </c>
      <c r="E7573" s="208" t="e">
        <f aca="false">IF(VLOOKUP(S7573,'DD-Lookup'!$J$6:$L$50,3,FALSE())="Monthly",(YEAR(AC7573)-YEAR(AB7573))*12+MONTH(AC7573)-MONTH(AB7573)+1,(AC7573-AB7573+1))</f>
        <v>#N/A</v>
      </c>
      <c r="F7573" s="239" t="e">
        <f aca="false">E7573*SUM(P7573:Q7573)</f>
        <v>#N/A</v>
      </c>
    </row>
    <row r="7574" customFormat="false" ht="12.75" hidden="false" customHeight="false" outlineLevel="0" collapsed="false">
      <c r="A7574" s="208" t="str">
        <f aca="false">B7574&amp;" "&amp;C7574&amp;" "&amp;D7574</f>
        <v> 0 Financial</v>
      </c>
      <c r="B7574" s="208" t="str">
        <f aca="false">IF((LEFT(N7574,2)="US"),"US","")</f>
        <v/>
      </c>
      <c r="C7574" s="208" t="n">
        <f aca="false">M7574</f>
        <v>0</v>
      </c>
      <c r="D7574" s="208" t="str">
        <f aca="false">IF(ISNUMBER(FIND("Phy",N7574))=TRUE(),"Physical","Financial")</f>
        <v>Financial</v>
      </c>
      <c r="E7574" s="208" t="e">
        <f aca="false">IF(VLOOKUP(S7574,'DD-Lookup'!$J$6:$L$50,3,FALSE())="Monthly",(YEAR(AC7574)-YEAR(AB7574))*12+MONTH(AC7574)-MONTH(AB7574)+1,(AC7574-AB7574+1))</f>
        <v>#N/A</v>
      </c>
      <c r="F7574" s="239" t="e">
        <f aca="false">E7574*SUM(P7574:Q7574)</f>
        <v>#N/A</v>
      </c>
    </row>
    <row r="7575" customFormat="false" ht="12.75" hidden="false" customHeight="false" outlineLevel="0" collapsed="false">
      <c r="A7575" s="208" t="str">
        <f aca="false">B7575&amp;" "&amp;C7575&amp;" "&amp;D7575</f>
        <v> 0 Financial</v>
      </c>
      <c r="B7575" s="208" t="str">
        <f aca="false">IF((LEFT(N7575,2)="US"),"US","")</f>
        <v/>
      </c>
      <c r="C7575" s="208" t="n">
        <f aca="false">M7575</f>
        <v>0</v>
      </c>
      <c r="D7575" s="208" t="str">
        <f aca="false">IF(ISNUMBER(FIND("Phy",N7575))=TRUE(),"Physical","Financial")</f>
        <v>Financial</v>
      </c>
      <c r="E7575" s="208" t="e">
        <f aca="false">IF(VLOOKUP(S7575,'DD-Lookup'!$J$6:$L$50,3,FALSE())="Monthly",(YEAR(AC7575)-YEAR(AB7575))*12+MONTH(AC7575)-MONTH(AB7575)+1,(AC7575-AB7575+1))</f>
        <v>#N/A</v>
      </c>
      <c r="F7575" s="239" t="e">
        <f aca="false">E7575*SUM(P7575:Q7575)</f>
        <v>#N/A</v>
      </c>
    </row>
    <row r="7576" customFormat="false" ht="12.75" hidden="false" customHeight="false" outlineLevel="0" collapsed="false">
      <c r="A7576" s="208" t="str">
        <f aca="false">B7576&amp;" "&amp;C7576&amp;" "&amp;D7576</f>
        <v> 0 Financial</v>
      </c>
      <c r="B7576" s="208" t="str">
        <f aca="false">IF((LEFT(N7576,2)="US"),"US","")</f>
        <v/>
      </c>
      <c r="C7576" s="208" t="n">
        <f aca="false">M7576</f>
        <v>0</v>
      </c>
      <c r="D7576" s="208" t="str">
        <f aca="false">IF(ISNUMBER(FIND("Phy",N7576))=TRUE(),"Physical","Financial")</f>
        <v>Financial</v>
      </c>
      <c r="E7576" s="208" t="e">
        <f aca="false">IF(VLOOKUP(S7576,'DD-Lookup'!$J$6:$L$50,3,FALSE())="Monthly",(YEAR(AC7576)-YEAR(AB7576))*12+MONTH(AC7576)-MONTH(AB7576)+1,(AC7576-AB7576+1))</f>
        <v>#N/A</v>
      </c>
      <c r="F7576" s="239" t="e">
        <f aca="false">E7576*SUM(P7576:Q7576)</f>
        <v>#N/A</v>
      </c>
    </row>
    <row r="7577" customFormat="false" ht="12.75" hidden="false" customHeight="false" outlineLevel="0" collapsed="false">
      <c r="A7577" s="208" t="str">
        <f aca="false">B7577&amp;" "&amp;C7577&amp;" "&amp;D7577</f>
        <v> 0 Financial</v>
      </c>
      <c r="B7577" s="208" t="str">
        <f aca="false">IF((LEFT(N7577,2)="US"),"US","")</f>
        <v/>
      </c>
      <c r="C7577" s="208" t="n">
        <f aca="false">M7577</f>
        <v>0</v>
      </c>
      <c r="D7577" s="208" t="str">
        <f aca="false">IF(ISNUMBER(FIND("Phy",N7577))=TRUE(),"Physical","Financial")</f>
        <v>Financial</v>
      </c>
      <c r="E7577" s="208" t="e">
        <f aca="false">IF(VLOOKUP(S7577,'DD-Lookup'!$J$6:$L$50,3,FALSE())="Monthly",(YEAR(AC7577)-YEAR(AB7577))*12+MONTH(AC7577)-MONTH(AB7577)+1,(AC7577-AB7577+1))</f>
        <v>#N/A</v>
      </c>
      <c r="F7577" s="239" t="e">
        <f aca="false">E7577*SUM(P7577:Q7577)</f>
        <v>#N/A</v>
      </c>
    </row>
    <row r="7578" customFormat="false" ht="12.75" hidden="false" customHeight="false" outlineLevel="0" collapsed="false">
      <c r="A7578" s="208" t="str">
        <f aca="false">B7578&amp;" "&amp;C7578&amp;" "&amp;D7578</f>
        <v> 0 Financial</v>
      </c>
      <c r="B7578" s="208" t="str">
        <f aca="false">IF((LEFT(N7578,2)="US"),"US","")</f>
        <v/>
      </c>
      <c r="C7578" s="208" t="n">
        <f aca="false">M7578</f>
        <v>0</v>
      </c>
      <c r="D7578" s="208" t="str">
        <f aca="false">IF(ISNUMBER(FIND("Phy",N7578))=TRUE(),"Physical","Financial")</f>
        <v>Financial</v>
      </c>
      <c r="E7578" s="208" t="e">
        <f aca="false">IF(VLOOKUP(S7578,'DD-Lookup'!$J$6:$L$50,3,FALSE())="Monthly",(YEAR(AC7578)-YEAR(AB7578))*12+MONTH(AC7578)-MONTH(AB7578)+1,(AC7578-AB7578+1))</f>
        <v>#N/A</v>
      </c>
      <c r="F7578" s="239" t="e">
        <f aca="false">E7578*SUM(P7578:Q7578)</f>
        <v>#N/A</v>
      </c>
    </row>
    <row r="7579" customFormat="false" ht="12.75" hidden="false" customHeight="false" outlineLevel="0" collapsed="false">
      <c r="A7579" s="208" t="str">
        <f aca="false">B7579&amp;" "&amp;C7579&amp;" "&amp;D7579</f>
        <v> 0 Financial</v>
      </c>
      <c r="B7579" s="208" t="str">
        <f aca="false">IF((LEFT(N7579,2)="US"),"US","")</f>
        <v/>
      </c>
      <c r="C7579" s="208" t="n">
        <f aca="false">M7579</f>
        <v>0</v>
      </c>
      <c r="D7579" s="208" t="str">
        <f aca="false">IF(ISNUMBER(FIND("Phy",N7579))=TRUE(),"Physical","Financial")</f>
        <v>Financial</v>
      </c>
      <c r="E7579" s="208" t="e">
        <f aca="false">IF(VLOOKUP(S7579,'DD-Lookup'!$J$6:$L$50,3,FALSE())="Monthly",(YEAR(AC7579)-YEAR(AB7579))*12+MONTH(AC7579)-MONTH(AB7579)+1,(AC7579-AB7579+1))</f>
        <v>#N/A</v>
      </c>
      <c r="F7579" s="239" t="e">
        <f aca="false">E7579*SUM(P7579:Q7579)</f>
        <v>#N/A</v>
      </c>
    </row>
    <row r="7580" customFormat="false" ht="12.75" hidden="false" customHeight="false" outlineLevel="0" collapsed="false">
      <c r="A7580" s="208" t="str">
        <f aca="false">B7580&amp;" "&amp;C7580&amp;" "&amp;D7580</f>
        <v> 0 Financial</v>
      </c>
      <c r="B7580" s="208" t="str">
        <f aca="false">IF((LEFT(N7580,2)="US"),"US","")</f>
        <v/>
      </c>
      <c r="C7580" s="208" t="n">
        <f aca="false">M7580</f>
        <v>0</v>
      </c>
      <c r="D7580" s="208" t="str">
        <f aca="false">IF(ISNUMBER(FIND("Phy",N7580))=TRUE(),"Physical","Financial")</f>
        <v>Financial</v>
      </c>
      <c r="E7580" s="208" t="e">
        <f aca="false">IF(VLOOKUP(S7580,'DD-Lookup'!$J$6:$L$50,3,FALSE())="Monthly",(YEAR(AC7580)-YEAR(AB7580))*12+MONTH(AC7580)-MONTH(AB7580)+1,(AC7580-AB7580+1))</f>
        <v>#N/A</v>
      </c>
      <c r="F7580" s="239" t="e">
        <f aca="false">E7580*SUM(P7580:Q7580)</f>
        <v>#N/A</v>
      </c>
    </row>
    <row r="7581" customFormat="false" ht="12.75" hidden="false" customHeight="false" outlineLevel="0" collapsed="false">
      <c r="A7581" s="208" t="str">
        <f aca="false">B7581&amp;" "&amp;C7581&amp;" "&amp;D7581</f>
        <v> 0 Financial</v>
      </c>
      <c r="B7581" s="208" t="str">
        <f aca="false">IF((LEFT(N7581,2)="US"),"US","")</f>
        <v/>
      </c>
      <c r="C7581" s="208" t="n">
        <f aca="false">M7581</f>
        <v>0</v>
      </c>
      <c r="D7581" s="208" t="str">
        <f aca="false">IF(ISNUMBER(FIND("Phy",N7581))=TRUE(),"Physical","Financial")</f>
        <v>Financial</v>
      </c>
      <c r="E7581" s="208" t="e">
        <f aca="false">IF(VLOOKUP(S7581,'DD-Lookup'!$J$6:$L$50,3,FALSE())="Monthly",(YEAR(AC7581)-YEAR(AB7581))*12+MONTH(AC7581)-MONTH(AB7581)+1,(AC7581-AB7581+1))</f>
        <v>#N/A</v>
      </c>
      <c r="F7581" s="239" t="e">
        <f aca="false">E7581*SUM(P7581:Q7581)</f>
        <v>#N/A</v>
      </c>
    </row>
    <row r="7582" customFormat="false" ht="12.75" hidden="false" customHeight="false" outlineLevel="0" collapsed="false">
      <c r="A7582" s="208" t="str">
        <f aca="false">B7582&amp;" "&amp;C7582&amp;" "&amp;D7582</f>
        <v> 0 Financial</v>
      </c>
      <c r="B7582" s="208" t="str">
        <f aca="false">IF((LEFT(N7582,2)="US"),"US","")</f>
        <v/>
      </c>
      <c r="C7582" s="208" t="n">
        <f aca="false">M7582</f>
        <v>0</v>
      </c>
      <c r="D7582" s="208" t="str">
        <f aca="false">IF(ISNUMBER(FIND("Phy",N7582))=TRUE(),"Physical","Financial")</f>
        <v>Financial</v>
      </c>
      <c r="E7582" s="208" t="e">
        <f aca="false">IF(VLOOKUP(S7582,'DD-Lookup'!$J$6:$L$50,3,FALSE())="Monthly",(YEAR(AC7582)-YEAR(AB7582))*12+MONTH(AC7582)-MONTH(AB7582)+1,(AC7582-AB7582+1))</f>
        <v>#N/A</v>
      </c>
      <c r="F7582" s="239" t="e">
        <f aca="false">E7582*SUM(P7582:Q7582)</f>
        <v>#N/A</v>
      </c>
    </row>
    <row r="7583" customFormat="false" ht="12.75" hidden="false" customHeight="false" outlineLevel="0" collapsed="false">
      <c r="A7583" s="208" t="str">
        <f aca="false">B7583&amp;" "&amp;C7583&amp;" "&amp;D7583</f>
        <v> 0 Financial</v>
      </c>
      <c r="B7583" s="208" t="str">
        <f aca="false">IF((LEFT(N7583,2)="US"),"US","")</f>
        <v/>
      </c>
      <c r="C7583" s="208" t="n">
        <f aca="false">M7583</f>
        <v>0</v>
      </c>
      <c r="D7583" s="208" t="str">
        <f aca="false">IF(ISNUMBER(FIND("Phy",N7583))=TRUE(),"Physical","Financial")</f>
        <v>Financial</v>
      </c>
      <c r="E7583" s="208" t="e">
        <f aca="false">IF(VLOOKUP(S7583,'DD-Lookup'!$J$6:$L$50,3,FALSE())="Monthly",(YEAR(AC7583)-YEAR(AB7583))*12+MONTH(AC7583)-MONTH(AB7583)+1,(AC7583-AB7583+1))</f>
        <v>#N/A</v>
      </c>
      <c r="F7583" s="239" t="e">
        <f aca="false">E7583*SUM(P7583:Q7583)</f>
        <v>#N/A</v>
      </c>
    </row>
    <row r="7584" customFormat="false" ht="12.75" hidden="false" customHeight="false" outlineLevel="0" collapsed="false">
      <c r="A7584" s="208" t="str">
        <f aca="false">B7584&amp;" "&amp;C7584&amp;" "&amp;D7584</f>
        <v> 0 Financial</v>
      </c>
      <c r="B7584" s="208" t="str">
        <f aca="false">IF((LEFT(N7584,2)="US"),"US","")</f>
        <v/>
      </c>
      <c r="C7584" s="208" t="n">
        <f aca="false">M7584</f>
        <v>0</v>
      </c>
      <c r="D7584" s="208" t="str">
        <f aca="false">IF(ISNUMBER(FIND("Phy",N7584))=TRUE(),"Physical","Financial")</f>
        <v>Financial</v>
      </c>
      <c r="E7584" s="208" t="e">
        <f aca="false">IF(VLOOKUP(S7584,'DD-Lookup'!$J$6:$L$50,3,FALSE())="Monthly",(YEAR(AC7584)-YEAR(AB7584))*12+MONTH(AC7584)-MONTH(AB7584)+1,(AC7584-AB7584+1))</f>
        <v>#N/A</v>
      </c>
      <c r="F7584" s="239" t="e">
        <f aca="false">E7584*SUM(P7584:Q7584)</f>
        <v>#N/A</v>
      </c>
    </row>
    <row r="7585" customFormat="false" ht="12.75" hidden="false" customHeight="false" outlineLevel="0" collapsed="false">
      <c r="A7585" s="208" t="str">
        <f aca="false">B7585&amp;" "&amp;C7585&amp;" "&amp;D7585</f>
        <v> 0 Financial</v>
      </c>
      <c r="B7585" s="208" t="str">
        <f aca="false">IF((LEFT(N7585,2)="US"),"US","")</f>
        <v/>
      </c>
      <c r="C7585" s="208" t="n">
        <f aca="false">M7585</f>
        <v>0</v>
      </c>
      <c r="D7585" s="208" t="str">
        <f aca="false">IF(ISNUMBER(FIND("Phy",N7585))=TRUE(),"Physical","Financial")</f>
        <v>Financial</v>
      </c>
      <c r="E7585" s="208" t="e">
        <f aca="false">IF(VLOOKUP(S7585,'DD-Lookup'!$J$6:$L$50,3,FALSE())="Monthly",(YEAR(AC7585)-YEAR(AB7585))*12+MONTH(AC7585)-MONTH(AB7585)+1,(AC7585-AB7585+1))</f>
        <v>#N/A</v>
      </c>
      <c r="F7585" s="239" t="e">
        <f aca="false">E7585*SUM(P7585:Q7585)</f>
        <v>#N/A</v>
      </c>
    </row>
    <row r="7586" customFormat="false" ht="12.75" hidden="false" customHeight="false" outlineLevel="0" collapsed="false">
      <c r="A7586" s="208" t="str">
        <f aca="false">B7586&amp;" "&amp;C7586&amp;" "&amp;D7586</f>
        <v> 0 Financial</v>
      </c>
      <c r="B7586" s="208" t="str">
        <f aca="false">IF((LEFT(N7586,2)="US"),"US","")</f>
        <v/>
      </c>
      <c r="C7586" s="208" t="n">
        <f aca="false">M7586</f>
        <v>0</v>
      </c>
      <c r="D7586" s="208" t="str">
        <f aca="false">IF(ISNUMBER(FIND("Phy",N7586))=TRUE(),"Physical","Financial")</f>
        <v>Financial</v>
      </c>
      <c r="E7586" s="208" t="e">
        <f aca="false">IF(VLOOKUP(S7586,'DD-Lookup'!$J$6:$L$50,3,FALSE())="Monthly",(YEAR(AC7586)-YEAR(AB7586))*12+MONTH(AC7586)-MONTH(AB7586)+1,(AC7586-AB7586+1))</f>
        <v>#N/A</v>
      </c>
      <c r="F7586" s="239" t="e">
        <f aca="false">E7586*SUM(P7586:Q7586)</f>
        <v>#N/A</v>
      </c>
    </row>
    <row r="7587" customFormat="false" ht="12.75" hidden="false" customHeight="false" outlineLevel="0" collapsed="false">
      <c r="A7587" s="208" t="str">
        <f aca="false">B7587&amp;" "&amp;C7587&amp;" "&amp;D7587</f>
        <v> 0 Financial</v>
      </c>
      <c r="B7587" s="208" t="str">
        <f aca="false">IF((LEFT(N7587,2)="US"),"US","")</f>
        <v/>
      </c>
      <c r="C7587" s="208" t="n">
        <f aca="false">M7587</f>
        <v>0</v>
      </c>
      <c r="D7587" s="208" t="str">
        <f aca="false">IF(ISNUMBER(FIND("Phy",N7587))=TRUE(),"Physical","Financial")</f>
        <v>Financial</v>
      </c>
      <c r="E7587" s="208" t="e">
        <f aca="false">IF(VLOOKUP(S7587,'DD-Lookup'!$J$6:$L$50,3,FALSE())="Monthly",(YEAR(AC7587)-YEAR(AB7587))*12+MONTH(AC7587)-MONTH(AB7587)+1,(AC7587-AB7587+1))</f>
        <v>#N/A</v>
      </c>
      <c r="F7587" s="239" t="e">
        <f aca="false">E7587*SUM(P7587:Q7587)</f>
        <v>#N/A</v>
      </c>
    </row>
    <row r="7588" customFormat="false" ht="12.75" hidden="false" customHeight="false" outlineLevel="0" collapsed="false">
      <c r="A7588" s="208" t="str">
        <f aca="false">B7588&amp;" "&amp;C7588&amp;" "&amp;D7588</f>
        <v> 0 Financial</v>
      </c>
      <c r="B7588" s="208" t="str">
        <f aca="false">IF((LEFT(N7588,2)="US"),"US","")</f>
        <v/>
      </c>
      <c r="C7588" s="208" t="n">
        <f aca="false">M7588</f>
        <v>0</v>
      </c>
      <c r="D7588" s="208" t="str">
        <f aca="false">IF(ISNUMBER(FIND("Phy",N7588))=TRUE(),"Physical","Financial")</f>
        <v>Financial</v>
      </c>
      <c r="E7588" s="208" t="e">
        <f aca="false">IF(VLOOKUP(S7588,'DD-Lookup'!$J$6:$L$50,3,FALSE())="Monthly",(YEAR(AC7588)-YEAR(AB7588))*12+MONTH(AC7588)-MONTH(AB7588)+1,(AC7588-AB7588+1))</f>
        <v>#N/A</v>
      </c>
      <c r="F7588" s="239" t="e">
        <f aca="false">E7588*SUM(P7588:Q7588)</f>
        <v>#N/A</v>
      </c>
    </row>
    <row r="7589" customFormat="false" ht="12.75" hidden="false" customHeight="false" outlineLevel="0" collapsed="false">
      <c r="A7589" s="208" t="str">
        <f aca="false">B7589&amp;" "&amp;C7589&amp;" "&amp;D7589</f>
        <v> 0 Financial</v>
      </c>
      <c r="B7589" s="208" t="str">
        <f aca="false">IF((LEFT(N7589,2)="US"),"US","")</f>
        <v/>
      </c>
      <c r="C7589" s="208" t="n">
        <f aca="false">M7589</f>
        <v>0</v>
      </c>
      <c r="D7589" s="208" t="str">
        <f aca="false">IF(ISNUMBER(FIND("Phy",N7589))=TRUE(),"Physical","Financial")</f>
        <v>Financial</v>
      </c>
      <c r="E7589" s="208" t="e">
        <f aca="false">IF(VLOOKUP(S7589,'DD-Lookup'!$J$6:$L$50,3,FALSE())="Monthly",(YEAR(AC7589)-YEAR(AB7589))*12+MONTH(AC7589)-MONTH(AB7589)+1,(AC7589-AB7589+1))</f>
        <v>#N/A</v>
      </c>
      <c r="F7589" s="239" t="e">
        <f aca="false">E7589*SUM(P7589:Q7589)</f>
        <v>#N/A</v>
      </c>
    </row>
    <row r="7590" customFormat="false" ht="12.75" hidden="false" customHeight="false" outlineLevel="0" collapsed="false">
      <c r="A7590" s="208" t="str">
        <f aca="false">B7590&amp;" "&amp;C7590&amp;" "&amp;D7590</f>
        <v> 0 Financial</v>
      </c>
      <c r="B7590" s="208" t="str">
        <f aca="false">IF((LEFT(N7590,2)="US"),"US","")</f>
        <v/>
      </c>
      <c r="C7590" s="208" t="n">
        <f aca="false">M7590</f>
        <v>0</v>
      </c>
      <c r="D7590" s="208" t="str">
        <f aca="false">IF(ISNUMBER(FIND("Phy",N7590))=TRUE(),"Physical","Financial")</f>
        <v>Financial</v>
      </c>
      <c r="E7590" s="208" t="e">
        <f aca="false">IF(VLOOKUP(S7590,'DD-Lookup'!$J$6:$L$50,3,FALSE())="Monthly",(YEAR(AC7590)-YEAR(AB7590))*12+MONTH(AC7590)-MONTH(AB7590)+1,(AC7590-AB7590+1))</f>
        <v>#N/A</v>
      </c>
      <c r="F7590" s="239" t="e">
        <f aca="false">E7590*SUM(P7590:Q7590)</f>
        <v>#N/A</v>
      </c>
    </row>
    <row r="7591" customFormat="false" ht="12.75" hidden="false" customHeight="false" outlineLevel="0" collapsed="false">
      <c r="A7591" s="208" t="str">
        <f aca="false">B7591&amp;" "&amp;C7591&amp;" "&amp;D7591</f>
        <v> 0 Financial</v>
      </c>
      <c r="B7591" s="208" t="str">
        <f aca="false">IF((LEFT(N7591,2)="US"),"US","")</f>
        <v/>
      </c>
      <c r="C7591" s="208" t="n">
        <f aca="false">M7591</f>
        <v>0</v>
      </c>
      <c r="D7591" s="208" t="str">
        <f aca="false">IF(ISNUMBER(FIND("Phy",N7591))=TRUE(),"Physical","Financial")</f>
        <v>Financial</v>
      </c>
      <c r="E7591" s="208" t="e">
        <f aca="false">IF(VLOOKUP(S7591,'DD-Lookup'!$J$6:$L$50,3,FALSE())="Monthly",(YEAR(AC7591)-YEAR(AB7591))*12+MONTH(AC7591)-MONTH(AB7591)+1,(AC7591-AB7591+1))</f>
        <v>#N/A</v>
      </c>
      <c r="F7591" s="239" t="e">
        <f aca="false">E7591*SUM(P7591:Q7591)</f>
        <v>#N/A</v>
      </c>
    </row>
    <row r="7592" customFormat="false" ht="12.75" hidden="false" customHeight="false" outlineLevel="0" collapsed="false">
      <c r="A7592" s="208" t="str">
        <f aca="false">B7592&amp;" "&amp;C7592&amp;" "&amp;D7592</f>
        <v> 0 Financial</v>
      </c>
      <c r="B7592" s="208" t="str">
        <f aca="false">IF((LEFT(N7592,2)="US"),"US","")</f>
        <v/>
      </c>
      <c r="C7592" s="208" t="n">
        <f aca="false">M7592</f>
        <v>0</v>
      </c>
      <c r="D7592" s="208" t="str">
        <f aca="false">IF(ISNUMBER(FIND("Phy",N7592))=TRUE(),"Physical","Financial")</f>
        <v>Financial</v>
      </c>
      <c r="E7592" s="208" t="e">
        <f aca="false">IF(VLOOKUP(S7592,'DD-Lookup'!$J$6:$L$50,3,FALSE())="Monthly",(YEAR(AC7592)-YEAR(AB7592))*12+MONTH(AC7592)-MONTH(AB7592)+1,(AC7592-AB7592+1))</f>
        <v>#N/A</v>
      </c>
      <c r="F7592" s="239" t="e">
        <f aca="false">E7592*SUM(P7592:Q7592)</f>
        <v>#N/A</v>
      </c>
    </row>
    <row r="7593" customFormat="false" ht="12.75" hidden="false" customHeight="false" outlineLevel="0" collapsed="false">
      <c r="A7593" s="208" t="str">
        <f aca="false">B7593&amp;" "&amp;C7593&amp;" "&amp;D7593</f>
        <v> 0 Financial</v>
      </c>
      <c r="B7593" s="208" t="str">
        <f aca="false">IF((LEFT(N7593,2)="US"),"US","")</f>
        <v/>
      </c>
      <c r="C7593" s="208" t="n">
        <f aca="false">M7593</f>
        <v>0</v>
      </c>
      <c r="D7593" s="208" t="str">
        <f aca="false">IF(ISNUMBER(FIND("Phy",N7593))=TRUE(),"Physical","Financial")</f>
        <v>Financial</v>
      </c>
      <c r="E7593" s="208" t="e">
        <f aca="false">IF(VLOOKUP(S7593,'DD-Lookup'!$J$6:$L$50,3,FALSE())="Monthly",(YEAR(AC7593)-YEAR(AB7593))*12+MONTH(AC7593)-MONTH(AB7593)+1,(AC7593-AB7593+1))</f>
        <v>#N/A</v>
      </c>
      <c r="F7593" s="239" t="e">
        <f aca="false">E7593*SUM(P7593:Q7593)</f>
        <v>#N/A</v>
      </c>
    </row>
    <row r="7594" customFormat="false" ht="12.75" hidden="false" customHeight="false" outlineLevel="0" collapsed="false">
      <c r="A7594" s="208" t="str">
        <f aca="false">B7594&amp;" "&amp;C7594&amp;" "&amp;D7594</f>
        <v> 0 Financial</v>
      </c>
      <c r="B7594" s="208" t="str">
        <f aca="false">IF((LEFT(N7594,2)="US"),"US","")</f>
        <v/>
      </c>
      <c r="C7594" s="208" t="n">
        <f aca="false">M7594</f>
        <v>0</v>
      </c>
      <c r="D7594" s="208" t="str">
        <f aca="false">IF(ISNUMBER(FIND("Phy",N7594))=TRUE(),"Physical","Financial")</f>
        <v>Financial</v>
      </c>
      <c r="E7594" s="208" t="e">
        <f aca="false">IF(VLOOKUP(S7594,'DD-Lookup'!$J$6:$L$50,3,FALSE())="Monthly",(YEAR(AC7594)-YEAR(AB7594))*12+MONTH(AC7594)-MONTH(AB7594)+1,(AC7594-AB7594+1))</f>
        <v>#N/A</v>
      </c>
      <c r="F7594" s="239" t="e">
        <f aca="false">E7594*SUM(P7594:Q7594)</f>
        <v>#N/A</v>
      </c>
    </row>
    <row r="7595" customFormat="false" ht="12.75" hidden="false" customHeight="false" outlineLevel="0" collapsed="false">
      <c r="A7595" s="208" t="str">
        <f aca="false">B7595&amp;" "&amp;C7595&amp;" "&amp;D7595</f>
        <v> 0 Financial</v>
      </c>
      <c r="B7595" s="208" t="str">
        <f aca="false">IF((LEFT(N7595,2)="US"),"US","")</f>
        <v/>
      </c>
      <c r="C7595" s="208" t="n">
        <f aca="false">M7595</f>
        <v>0</v>
      </c>
      <c r="D7595" s="208" t="str">
        <f aca="false">IF(ISNUMBER(FIND("Phy",N7595))=TRUE(),"Physical","Financial")</f>
        <v>Financial</v>
      </c>
      <c r="E7595" s="208" t="e">
        <f aca="false">IF(VLOOKUP(S7595,'DD-Lookup'!$J$6:$L$50,3,FALSE())="Monthly",(YEAR(AC7595)-YEAR(AB7595))*12+MONTH(AC7595)-MONTH(AB7595)+1,(AC7595-AB7595+1))</f>
        <v>#N/A</v>
      </c>
      <c r="F7595" s="239" t="e">
        <f aca="false">E7595*SUM(P7595:Q7595)</f>
        <v>#N/A</v>
      </c>
    </row>
    <row r="7596" customFormat="false" ht="12.75" hidden="false" customHeight="false" outlineLevel="0" collapsed="false">
      <c r="A7596" s="208" t="str">
        <f aca="false">B7596&amp;" "&amp;C7596&amp;" "&amp;D7596</f>
        <v> 0 Financial</v>
      </c>
      <c r="B7596" s="208" t="str">
        <f aca="false">IF((LEFT(N7596,2)="US"),"US","")</f>
        <v/>
      </c>
      <c r="C7596" s="208" t="n">
        <f aca="false">M7596</f>
        <v>0</v>
      </c>
      <c r="D7596" s="208" t="str">
        <f aca="false">IF(ISNUMBER(FIND("Phy",N7596))=TRUE(),"Physical","Financial")</f>
        <v>Financial</v>
      </c>
      <c r="E7596" s="208" t="e">
        <f aca="false">IF(VLOOKUP(S7596,'DD-Lookup'!$J$6:$L$50,3,FALSE())="Monthly",(YEAR(AC7596)-YEAR(AB7596))*12+MONTH(AC7596)-MONTH(AB7596)+1,(AC7596-AB7596+1))</f>
        <v>#N/A</v>
      </c>
      <c r="F7596" s="239" t="e">
        <f aca="false">E7596*SUM(P7596:Q7596)</f>
        <v>#N/A</v>
      </c>
    </row>
    <row r="7597" customFormat="false" ht="12.75" hidden="false" customHeight="false" outlineLevel="0" collapsed="false">
      <c r="A7597" s="208" t="str">
        <f aca="false">B7597&amp;" "&amp;C7597&amp;" "&amp;D7597</f>
        <v> 0 Financial</v>
      </c>
      <c r="B7597" s="208" t="str">
        <f aca="false">IF((LEFT(N7597,2)="US"),"US","")</f>
        <v/>
      </c>
      <c r="C7597" s="208" t="n">
        <f aca="false">M7597</f>
        <v>0</v>
      </c>
      <c r="D7597" s="208" t="str">
        <f aca="false">IF(ISNUMBER(FIND("Phy",N7597))=TRUE(),"Physical","Financial")</f>
        <v>Financial</v>
      </c>
      <c r="E7597" s="208" t="e">
        <f aca="false">IF(VLOOKUP(S7597,'DD-Lookup'!$J$6:$L$50,3,FALSE())="Monthly",(YEAR(AC7597)-YEAR(AB7597))*12+MONTH(AC7597)-MONTH(AB7597)+1,(AC7597-AB7597+1))</f>
        <v>#N/A</v>
      </c>
      <c r="F7597" s="239" t="e">
        <f aca="false">E7597*SUM(P7597:Q7597)</f>
        <v>#N/A</v>
      </c>
    </row>
    <row r="7598" customFormat="false" ht="12.75" hidden="false" customHeight="false" outlineLevel="0" collapsed="false">
      <c r="A7598" s="208" t="str">
        <f aca="false">B7598&amp;" "&amp;C7598&amp;" "&amp;D7598</f>
        <v> 0 Financial</v>
      </c>
      <c r="B7598" s="208" t="str">
        <f aca="false">IF((LEFT(N7598,2)="US"),"US","")</f>
        <v/>
      </c>
      <c r="C7598" s="208" t="n">
        <f aca="false">M7598</f>
        <v>0</v>
      </c>
      <c r="D7598" s="208" t="str">
        <f aca="false">IF(ISNUMBER(FIND("Phy",N7598))=TRUE(),"Physical","Financial")</f>
        <v>Financial</v>
      </c>
      <c r="E7598" s="208" t="e">
        <f aca="false">IF(VLOOKUP(S7598,'DD-Lookup'!$J$6:$L$50,3,FALSE())="Monthly",(YEAR(AC7598)-YEAR(AB7598))*12+MONTH(AC7598)-MONTH(AB7598)+1,(AC7598-AB7598+1))</f>
        <v>#N/A</v>
      </c>
      <c r="F7598" s="239" t="e">
        <f aca="false">E7598*SUM(P7598:Q7598)</f>
        <v>#N/A</v>
      </c>
    </row>
    <row r="7599" customFormat="false" ht="12.75" hidden="false" customHeight="false" outlineLevel="0" collapsed="false">
      <c r="A7599" s="208" t="str">
        <f aca="false">B7599&amp;" "&amp;C7599&amp;" "&amp;D7599</f>
        <v> 0 Financial</v>
      </c>
      <c r="B7599" s="208" t="str">
        <f aca="false">IF((LEFT(N7599,2)="US"),"US","")</f>
        <v/>
      </c>
      <c r="C7599" s="208" t="n">
        <f aca="false">M7599</f>
        <v>0</v>
      </c>
      <c r="D7599" s="208" t="str">
        <f aca="false">IF(ISNUMBER(FIND("Phy",N7599))=TRUE(),"Physical","Financial")</f>
        <v>Financial</v>
      </c>
      <c r="E7599" s="208" t="e">
        <f aca="false">IF(VLOOKUP(S7599,'DD-Lookup'!$J$6:$L$50,3,FALSE())="Monthly",(YEAR(AC7599)-YEAR(AB7599))*12+MONTH(AC7599)-MONTH(AB7599)+1,(AC7599-AB7599+1))</f>
        <v>#N/A</v>
      </c>
      <c r="F7599" s="239" t="e">
        <f aca="false">E7599*SUM(P7599:Q7599)</f>
        <v>#N/A</v>
      </c>
    </row>
    <row r="7600" customFormat="false" ht="12.75" hidden="false" customHeight="false" outlineLevel="0" collapsed="false">
      <c r="A7600" s="208" t="str">
        <f aca="false">B7600&amp;" "&amp;C7600&amp;" "&amp;D7600</f>
        <v> 0 Financial</v>
      </c>
      <c r="B7600" s="208" t="str">
        <f aca="false">IF((LEFT(N7600,2)="US"),"US","")</f>
        <v/>
      </c>
      <c r="C7600" s="208" t="n">
        <f aca="false">M7600</f>
        <v>0</v>
      </c>
      <c r="D7600" s="208" t="str">
        <f aca="false">IF(ISNUMBER(FIND("Phy",N7600))=TRUE(),"Physical","Financial")</f>
        <v>Financial</v>
      </c>
      <c r="E7600" s="208" t="e">
        <f aca="false">IF(VLOOKUP(S7600,'DD-Lookup'!$J$6:$L$50,3,FALSE())="Monthly",(YEAR(AC7600)-YEAR(AB7600))*12+MONTH(AC7600)-MONTH(AB7600)+1,(AC7600-AB7600+1))</f>
        <v>#N/A</v>
      </c>
      <c r="F7600" s="239" t="e">
        <f aca="false">E7600*SUM(P7600:Q7600)</f>
        <v>#N/A</v>
      </c>
    </row>
    <row r="7601" customFormat="false" ht="12.75" hidden="false" customHeight="false" outlineLevel="0" collapsed="false">
      <c r="A7601" s="208" t="str">
        <f aca="false">B7601&amp;" "&amp;C7601&amp;" "&amp;D7601</f>
        <v> 0 Financial</v>
      </c>
      <c r="B7601" s="208" t="str">
        <f aca="false">IF((LEFT(N7601,2)="US"),"US","")</f>
        <v/>
      </c>
      <c r="C7601" s="208" t="n">
        <f aca="false">M7601</f>
        <v>0</v>
      </c>
      <c r="D7601" s="208" t="str">
        <f aca="false">IF(ISNUMBER(FIND("Phy",N7601))=TRUE(),"Physical","Financial")</f>
        <v>Financial</v>
      </c>
      <c r="E7601" s="208" t="e">
        <f aca="false">IF(VLOOKUP(S7601,'DD-Lookup'!$J$6:$L$50,3,FALSE())="Monthly",(YEAR(AC7601)-YEAR(AB7601))*12+MONTH(AC7601)-MONTH(AB7601)+1,(AC7601-AB7601+1))</f>
        <v>#N/A</v>
      </c>
      <c r="F7601" s="239" t="e">
        <f aca="false">E7601*SUM(P7601:Q7601)</f>
        <v>#N/A</v>
      </c>
    </row>
    <row r="7602" customFormat="false" ht="12.75" hidden="false" customHeight="false" outlineLevel="0" collapsed="false">
      <c r="A7602" s="208" t="str">
        <f aca="false">B7602&amp;" "&amp;C7602&amp;" "&amp;D7602</f>
        <v> 0 Financial</v>
      </c>
      <c r="B7602" s="208" t="str">
        <f aca="false">IF((LEFT(N7602,2)="US"),"US","")</f>
        <v/>
      </c>
      <c r="C7602" s="208" t="n">
        <f aca="false">M7602</f>
        <v>0</v>
      </c>
      <c r="D7602" s="208" t="str">
        <f aca="false">IF(ISNUMBER(FIND("Phy",N7602))=TRUE(),"Physical","Financial")</f>
        <v>Financial</v>
      </c>
      <c r="E7602" s="208" t="e">
        <f aca="false">IF(VLOOKUP(S7602,'DD-Lookup'!$J$6:$L$50,3,FALSE())="Monthly",(YEAR(AC7602)-YEAR(AB7602))*12+MONTH(AC7602)-MONTH(AB7602)+1,(AC7602-AB7602+1))</f>
        <v>#N/A</v>
      </c>
      <c r="F7602" s="239" t="e">
        <f aca="false">E7602*SUM(P7602:Q7602)</f>
        <v>#N/A</v>
      </c>
    </row>
    <row r="7603" customFormat="false" ht="12.75" hidden="false" customHeight="false" outlineLevel="0" collapsed="false">
      <c r="A7603" s="208" t="str">
        <f aca="false">B7603&amp;" "&amp;C7603&amp;" "&amp;D7603</f>
        <v> 0 Financial</v>
      </c>
      <c r="B7603" s="208" t="str">
        <f aca="false">IF((LEFT(N7603,2)="US"),"US","")</f>
        <v/>
      </c>
      <c r="C7603" s="208" t="n">
        <f aca="false">M7603</f>
        <v>0</v>
      </c>
      <c r="D7603" s="208" t="str">
        <f aca="false">IF(ISNUMBER(FIND("Phy",N7603))=TRUE(),"Physical","Financial")</f>
        <v>Financial</v>
      </c>
      <c r="E7603" s="208" t="e">
        <f aca="false">IF(VLOOKUP(S7603,'DD-Lookup'!$J$6:$L$50,3,FALSE())="Monthly",(YEAR(AC7603)-YEAR(AB7603))*12+MONTH(AC7603)-MONTH(AB7603)+1,(AC7603-AB7603+1))</f>
        <v>#N/A</v>
      </c>
      <c r="F7603" s="239" t="e">
        <f aca="false">E7603*SUM(P7603:Q7603)</f>
        <v>#N/A</v>
      </c>
    </row>
    <row r="7604" customFormat="false" ht="12.75" hidden="false" customHeight="false" outlineLevel="0" collapsed="false">
      <c r="A7604" s="208" t="str">
        <f aca="false">B7604&amp;" "&amp;C7604&amp;" "&amp;D7604</f>
        <v> 0 Financial</v>
      </c>
      <c r="B7604" s="208" t="str">
        <f aca="false">IF((LEFT(N7604,2)="US"),"US","")</f>
        <v/>
      </c>
      <c r="C7604" s="208" t="n">
        <f aca="false">M7604</f>
        <v>0</v>
      </c>
      <c r="D7604" s="208" t="str">
        <f aca="false">IF(ISNUMBER(FIND("Phy",N7604))=TRUE(),"Physical","Financial")</f>
        <v>Financial</v>
      </c>
      <c r="E7604" s="208" t="e">
        <f aca="false">IF(VLOOKUP(S7604,'DD-Lookup'!$J$6:$L$50,3,FALSE())="Monthly",(YEAR(AC7604)-YEAR(AB7604))*12+MONTH(AC7604)-MONTH(AB7604)+1,(AC7604-AB7604+1))</f>
        <v>#N/A</v>
      </c>
      <c r="F7604" s="239" t="e">
        <f aca="false">E7604*SUM(P7604:Q7604)</f>
        <v>#N/A</v>
      </c>
    </row>
    <row r="7605" customFormat="false" ht="12.75" hidden="false" customHeight="false" outlineLevel="0" collapsed="false">
      <c r="A7605" s="208" t="str">
        <f aca="false">B7605&amp;" "&amp;C7605&amp;" "&amp;D7605</f>
        <v> 0 Financial</v>
      </c>
      <c r="B7605" s="208" t="str">
        <f aca="false">IF((LEFT(N7605,2)="US"),"US","")</f>
        <v/>
      </c>
      <c r="C7605" s="208" t="n">
        <f aca="false">M7605</f>
        <v>0</v>
      </c>
      <c r="D7605" s="208" t="str">
        <f aca="false">IF(ISNUMBER(FIND("Phy",N7605))=TRUE(),"Physical","Financial")</f>
        <v>Financial</v>
      </c>
      <c r="E7605" s="208" t="e">
        <f aca="false">IF(VLOOKUP(S7605,'DD-Lookup'!$J$6:$L$50,3,FALSE())="Monthly",(YEAR(AC7605)-YEAR(AB7605))*12+MONTH(AC7605)-MONTH(AB7605)+1,(AC7605-AB7605+1))</f>
        <v>#N/A</v>
      </c>
      <c r="F7605" s="239" t="e">
        <f aca="false">E7605*SUM(P7605:Q7605)</f>
        <v>#N/A</v>
      </c>
    </row>
    <row r="7606" customFormat="false" ht="12.75" hidden="false" customHeight="false" outlineLevel="0" collapsed="false">
      <c r="A7606" s="208" t="str">
        <f aca="false">B7606&amp;" "&amp;C7606&amp;" "&amp;D7606</f>
        <v> 0 Financial</v>
      </c>
      <c r="B7606" s="208" t="str">
        <f aca="false">IF((LEFT(N7606,2)="US"),"US","")</f>
        <v/>
      </c>
      <c r="C7606" s="208" t="n">
        <f aca="false">M7606</f>
        <v>0</v>
      </c>
      <c r="D7606" s="208" t="str">
        <f aca="false">IF(ISNUMBER(FIND("Phy",N7606))=TRUE(),"Physical","Financial")</f>
        <v>Financial</v>
      </c>
      <c r="E7606" s="208" t="e">
        <f aca="false">IF(VLOOKUP(S7606,'DD-Lookup'!$J$6:$L$50,3,FALSE())="Monthly",(YEAR(AC7606)-YEAR(AB7606))*12+MONTH(AC7606)-MONTH(AB7606)+1,(AC7606-AB7606+1))</f>
        <v>#N/A</v>
      </c>
      <c r="F7606" s="239" t="e">
        <f aca="false">E7606*SUM(P7606:Q7606)</f>
        <v>#N/A</v>
      </c>
    </row>
    <row r="7607" customFormat="false" ht="12.75" hidden="false" customHeight="false" outlineLevel="0" collapsed="false">
      <c r="A7607" s="208" t="str">
        <f aca="false">B7607&amp;" "&amp;C7607&amp;" "&amp;D7607</f>
        <v> 0 Financial</v>
      </c>
      <c r="B7607" s="208" t="str">
        <f aca="false">IF((LEFT(N7607,2)="US"),"US","")</f>
        <v/>
      </c>
      <c r="C7607" s="208" t="n">
        <f aca="false">M7607</f>
        <v>0</v>
      </c>
      <c r="D7607" s="208" t="str">
        <f aca="false">IF(ISNUMBER(FIND("Phy",N7607))=TRUE(),"Physical","Financial")</f>
        <v>Financial</v>
      </c>
      <c r="E7607" s="208" t="e">
        <f aca="false">IF(VLOOKUP(S7607,'DD-Lookup'!$J$6:$L$50,3,FALSE())="Monthly",(YEAR(AC7607)-YEAR(AB7607))*12+MONTH(AC7607)-MONTH(AB7607)+1,(AC7607-AB7607+1))</f>
        <v>#N/A</v>
      </c>
      <c r="F7607" s="239" t="e">
        <f aca="false">E7607*SUM(P7607:Q7607)</f>
        <v>#N/A</v>
      </c>
    </row>
    <row r="7608" customFormat="false" ht="12.75" hidden="false" customHeight="false" outlineLevel="0" collapsed="false">
      <c r="A7608" s="208" t="str">
        <f aca="false">B7608&amp;" "&amp;C7608&amp;" "&amp;D7608</f>
        <v> 0 Financial</v>
      </c>
      <c r="B7608" s="208" t="str">
        <f aca="false">IF((LEFT(N7608,2)="US"),"US","")</f>
        <v/>
      </c>
      <c r="C7608" s="208" t="n">
        <f aca="false">M7608</f>
        <v>0</v>
      </c>
      <c r="D7608" s="208" t="str">
        <f aca="false">IF(ISNUMBER(FIND("Phy",N7608))=TRUE(),"Physical","Financial")</f>
        <v>Financial</v>
      </c>
      <c r="E7608" s="208" t="e">
        <f aca="false">IF(VLOOKUP(S7608,'DD-Lookup'!$J$6:$L$50,3,FALSE())="Monthly",(YEAR(AC7608)-YEAR(AB7608))*12+MONTH(AC7608)-MONTH(AB7608)+1,(AC7608-AB7608+1))</f>
        <v>#N/A</v>
      </c>
      <c r="F7608" s="239" t="e">
        <f aca="false">E7608*SUM(P7608:Q7608)</f>
        <v>#N/A</v>
      </c>
    </row>
    <row r="7609" customFormat="false" ht="12.75" hidden="false" customHeight="false" outlineLevel="0" collapsed="false">
      <c r="A7609" s="208" t="str">
        <f aca="false">B7609&amp;" "&amp;C7609&amp;" "&amp;D7609</f>
        <v> 0 Financial</v>
      </c>
      <c r="B7609" s="208" t="str">
        <f aca="false">IF((LEFT(N7609,2)="US"),"US","")</f>
        <v/>
      </c>
      <c r="C7609" s="208" t="n">
        <f aca="false">M7609</f>
        <v>0</v>
      </c>
      <c r="D7609" s="208" t="str">
        <f aca="false">IF(ISNUMBER(FIND("Phy",N7609))=TRUE(),"Physical","Financial")</f>
        <v>Financial</v>
      </c>
      <c r="E7609" s="208" t="e">
        <f aca="false">IF(VLOOKUP(S7609,'DD-Lookup'!$J$6:$L$50,3,FALSE())="Monthly",(YEAR(AC7609)-YEAR(AB7609))*12+MONTH(AC7609)-MONTH(AB7609)+1,(AC7609-AB7609+1))</f>
        <v>#N/A</v>
      </c>
      <c r="F7609" s="239" t="e">
        <f aca="false">E7609*SUM(P7609:Q7609)</f>
        <v>#N/A</v>
      </c>
    </row>
    <row r="7610" customFormat="false" ht="12.75" hidden="false" customHeight="false" outlineLevel="0" collapsed="false">
      <c r="A7610" s="208" t="str">
        <f aca="false">B7610&amp;" "&amp;C7610&amp;" "&amp;D7610</f>
        <v> 0 Financial</v>
      </c>
      <c r="B7610" s="208" t="str">
        <f aca="false">IF((LEFT(N7610,2)="US"),"US","")</f>
        <v/>
      </c>
      <c r="C7610" s="208" t="n">
        <f aca="false">M7610</f>
        <v>0</v>
      </c>
      <c r="D7610" s="208" t="str">
        <f aca="false">IF(ISNUMBER(FIND("Phy",N7610))=TRUE(),"Physical","Financial")</f>
        <v>Financial</v>
      </c>
      <c r="E7610" s="208" t="e">
        <f aca="false">IF(VLOOKUP(S7610,'DD-Lookup'!$J$6:$L$50,3,FALSE())="Monthly",(YEAR(AC7610)-YEAR(AB7610))*12+MONTH(AC7610)-MONTH(AB7610)+1,(AC7610-AB7610+1))</f>
        <v>#N/A</v>
      </c>
      <c r="F7610" s="239" t="e">
        <f aca="false">E7610*SUM(P7610:Q7610)</f>
        <v>#N/A</v>
      </c>
    </row>
    <row r="7611" customFormat="false" ht="12.75" hidden="false" customHeight="false" outlineLevel="0" collapsed="false">
      <c r="A7611" s="208" t="str">
        <f aca="false">B7611&amp;" "&amp;C7611&amp;" "&amp;D7611</f>
        <v> 0 Financial</v>
      </c>
      <c r="B7611" s="208" t="str">
        <f aca="false">IF((LEFT(N7611,2)="US"),"US","")</f>
        <v/>
      </c>
      <c r="C7611" s="208" t="n">
        <f aca="false">M7611</f>
        <v>0</v>
      </c>
      <c r="D7611" s="208" t="str">
        <f aca="false">IF(ISNUMBER(FIND("Phy",N7611))=TRUE(),"Physical","Financial")</f>
        <v>Financial</v>
      </c>
      <c r="E7611" s="208" t="e">
        <f aca="false">IF(VLOOKUP(S7611,'DD-Lookup'!$J$6:$L$50,3,FALSE())="Monthly",(YEAR(AC7611)-YEAR(AB7611))*12+MONTH(AC7611)-MONTH(AB7611)+1,(AC7611-AB7611+1))</f>
        <v>#N/A</v>
      </c>
      <c r="F7611" s="239" t="e">
        <f aca="false">E7611*SUM(P7611:Q7611)</f>
        <v>#N/A</v>
      </c>
    </row>
    <row r="7612" customFormat="false" ht="12.75" hidden="false" customHeight="false" outlineLevel="0" collapsed="false">
      <c r="A7612" s="208" t="str">
        <f aca="false">B7612&amp;" "&amp;C7612&amp;" "&amp;D7612</f>
        <v> 0 Financial</v>
      </c>
      <c r="B7612" s="208" t="str">
        <f aca="false">IF((LEFT(N7612,2)="US"),"US","")</f>
        <v/>
      </c>
      <c r="C7612" s="208" t="n">
        <f aca="false">M7612</f>
        <v>0</v>
      </c>
      <c r="D7612" s="208" t="str">
        <f aca="false">IF(ISNUMBER(FIND("Phy",N7612))=TRUE(),"Physical","Financial")</f>
        <v>Financial</v>
      </c>
      <c r="E7612" s="208" t="e">
        <f aca="false">IF(VLOOKUP(S7612,'DD-Lookup'!$J$6:$L$50,3,FALSE())="Monthly",(YEAR(AC7612)-YEAR(AB7612))*12+MONTH(AC7612)-MONTH(AB7612)+1,(AC7612-AB7612+1))</f>
        <v>#N/A</v>
      </c>
      <c r="F7612" s="239" t="e">
        <f aca="false">E7612*SUM(P7612:Q7612)</f>
        <v>#N/A</v>
      </c>
    </row>
    <row r="7613" customFormat="false" ht="12.75" hidden="false" customHeight="false" outlineLevel="0" collapsed="false">
      <c r="A7613" s="208" t="str">
        <f aca="false">B7613&amp;" "&amp;C7613&amp;" "&amp;D7613</f>
        <v> 0 Financial</v>
      </c>
      <c r="B7613" s="208" t="str">
        <f aca="false">IF((LEFT(N7613,2)="US"),"US","")</f>
        <v/>
      </c>
      <c r="C7613" s="208" t="n">
        <f aca="false">M7613</f>
        <v>0</v>
      </c>
      <c r="D7613" s="208" t="str">
        <f aca="false">IF(ISNUMBER(FIND("Phy",N7613))=TRUE(),"Physical","Financial")</f>
        <v>Financial</v>
      </c>
      <c r="E7613" s="208" t="e">
        <f aca="false">IF(VLOOKUP(S7613,'DD-Lookup'!$J$6:$L$50,3,FALSE())="Monthly",(YEAR(AC7613)-YEAR(AB7613))*12+MONTH(AC7613)-MONTH(AB7613)+1,(AC7613-AB7613+1))</f>
        <v>#N/A</v>
      </c>
      <c r="F7613" s="239" t="e">
        <f aca="false">E7613*SUM(P7613:Q7613)</f>
        <v>#N/A</v>
      </c>
    </row>
    <row r="7614" customFormat="false" ht="12.75" hidden="false" customHeight="false" outlineLevel="0" collapsed="false">
      <c r="A7614" s="208" t="str">
        <f aca="false">B7614&amp;" "&amp;C7614&amp;" "&amp;D7614</f>
        <v> 0 Financial</v>
      </c>
      <c r="B7614" s="208" t="str">
        <f aca="false">IF((LEFT(N7614,2)="US"),"US","")</f>
        <v/>
      </c>
      <c r="C7614" s="208" t="n">
        <f aca="false">M7614</f>
        <v>0</v>
      </c>
      <c r="D7614" s="208" t="str">
        <f aca="false">IF(ISNUMBER(FIND("Phy",N7614))=TRUE(),"Physical","Financial")</f>
        <v>Financial</v>
      </c>
      <c r="E7614" s="208" t="e">
        <f aca="false">IF(VLOOKUP(S7614,'DD-Lookup'!$J$6:$L$50,3,FALSE())="Monthly",(YEAR(AC7614)-YEAR(AB7614))*12+MONTH(AC7614)-MONTH(AB7614)+1,(AC7614-AB7614+1))</f>
        <v>#N/A</v>
      </c>
      <c r="F7614" s="239" t="e">
        <f aca="false">E7614*SUM(P7614:Q7614)</f>
        <v>#N/A</v>
      </c>
    </row>
    <row r="7615" customFormat="false" ht="12.75" hidden="false" customHeight="false" outlineLevel="0" collapsed="false">
      <c r="A7615" s="208" t="str">
        <f aca="false">B7615&amp;" "&amp;C7615&amp;" "&amp;D7615</f>
        <v> 0 Financial</v>
      </c>
      <c r="B7615" s="208" t="str">
        <f aca="false">IF((LEFT(N7615,2)="US"),"US","")</f>
        <v/>
      </c>
      <c r="C7615" s="208" t="n">
        <f aca="false">M7615</f>
        <v>0</v>
      </c>
      <c r="D7615" s="208" t="str">
        <f aca="false">IF(ISNUMBER(FIND("Phy",N7615))=TRUE(),"Physical","Financial")</f>
        <v>Financial</v>
      </c>
      <c r="E7615" s="208" t="e">
        <f aca="false">IF(VLOOKUP(S7615,'DD-Lookup'!$J$6:$L$50,3,FALSE())="Monthly",(YEAR(AC7615)-YEAR(AB7615))*12+MONTH(AC7615)-MONTH(AB7615)+1,(AC7615-AB7615+1))</f>
        <v>#N/A</v>
      </c>
      <c r="F7615" s="239" t="e">
        <f aca="false">E7615*SUM(P7615:Q7615)</f>
        <v>#N/A</v>
      </c>
    </row>
    <row r="7616" customFormat="false" ht="12.75" hidden="false" customHeight="false" outlineLevel="0" collapsed="false">
      <c r="A7616" s="208" t="str">
        <f aca="false">B7616&amp;" "&amp;C7616&amp;" "&amp;D7616</f>
        <v> 0 Financial</v>
      </c>
      <c r="B7616" s="208" t="str">
        <f aca="false">IF((LEFT(N7616,2)="US"),"US","")</f>
        <v/>
      </c>
      <c r="C7616" s="208" t="n">
        <f aca="false">M7616</f>
        <v>0</v>
      </c>
      <c r="D7616" s="208" t="str">
        <f aca="false">IF(ISNUMBER(FIND("Phy",N7616))=TRUE(),"Physical","Financial")</f>
        <v>Financial</v>
      </c>
      <c r="E7616" s="208" t="e">
        <f aca="false">IF(VLOOKUP(S7616,'DD-Lookup'!$J$6:$L$50,3,FALSE())="Monthly",(YEAR(AC7616)-YEAR(AB7616))*12+MONTH(AC7616)-MONTH(AB7616)+1,(AC7616-AB7616+1))</f>
        <v>#N/A</v>
      </c>
      <c r="F7616" s="239" t="e">
        <f aca="false">E7616*SUM(P7616:Q7616)</f>
        <v>#N/A</v>
      </c>
    </row>
    <row r="7617" customFormat="false" ht="12.75" hidden="false" customHeight="false" outlineLevel="0" collapsed="false">
      <c r="A7617" s="208" t="str">
        <f aca="false">B7617&amp;" "&amp;C7617&amp;" "&amp;D7617</f>
        <v> 0 Financial</v>
      </c>
      <c r="B7617" s="208" t="str">
        <f aca="false">IF((LEFT(N7617,2)="US"),"US","")</f>
        <v/>
      </c>
      <c r="C7617" s="208" t="n">
        <f aca="false">M7617</f>
        <v>0</v>
      </c>
      <c r="D7617" s="208" t="str">
        <f aca="false">IF(ISNUMBER(FIND("Phy",N7617))=TRUE(),"Physical","Financial")</f>
        <v>Financial</v>
      </c>
      <c r="E7617" s="208" t="e">
        <f aca="false">IF(VLOOKUP(S7617,'DD-Lookup'!$J$6:$L$50,3,FALSE())="Monthly",(YEAR(AC7617)-YEAR(AB7617))*12+MONTH(AC7617)-MONTH(AB7617)+1,(AC7617-AB7617+1))</f>
        <v>#N/A</v>
      </c>
      <c r="F7617" s="239" t="e">
        <f aca="false">E7617*SUM(P7617:Q7617)</f>
        <v>#N/A</v>
      </c>
    </row>
    <row r="7618" customFormat="false" ht="12.75" hidden="false" customHeight="false" outlineLevel="0" collapsed="false">
      <c r="A7618" s="208" t="str">
        <f aca="false">B7618&amp;" "&amp;C7618&amp;" "&amp;D7618</f>
        <v> 0 Financial</v>
      </c>
      <c r="B7618" s="208" t="str">
        <f aca="false">IF((LEFT(N7618,2)="US"),"US","")</f>
        <v/>
      </c>
      <c r="C7618" s="208" t="n">
        <f aca="false">M7618</f>
        <v>0</v>
      </c>
      <c r="D7618" s="208" t="str">
        <f aca="false">IF(ISNUMBER(FIND("Phy",N7618))=TRUE(),"Physical","Financial")</f>
        <v>Financial</v>
      </c>
      <c r="E7618" s="208" t="e">
        <f aca="false">IF(VLOOKUP(S7618,'DD-Lookup'!$J$6:$L$50,3,FALSE())="Monthly",(YEAR(AC7618)-YEAR(AB7618))*12+MONTH(AC7618)-MONTH(AB7618)+1,(AC7618-AB7618+1))</f>
        <v>#N/A</v>
      </c>
      <c r="F7618" s="239" t="e">
        <f aca="false">E7618*SUM(P7618:Q7618)</f>
        <v>#N/A</v>
      </c>
    </row>
    <row r="7619" customFormat="false" ht="12.75" hidden="false" customHeight="false" outlineLevel="0" collapsed="false">
      <c r="A7619" s="208" t="str">
        <f aca="false">B7619&amp;" "&amp;C7619&amp;" "&amp;D7619</f>
        <v> 0 Financial</v>
      </c>
      <c r="B7619" s="208" t="str">
        <f aca="false">IF((LEFT(N7619,2)="US"),"US","")</f>
        <v/>
      </c>
      <c r="C7619" s="208" t="n">
        <f aca="false">M7619</f>
        <v>0</v>
      </c>
      <c r="D7619" s="208" t="str">
        <f aca="false">IF(ISNUMBER(FIND("Phy",N7619))=TRUE(),"Physical","Financial")</f>
        <v>Financial</v>
      </c>
      <c r="E7619" s="208" t="e">
        <f aca="false">IF(VLOOKUP(S7619,'DD-Lookup'!$J$6:$L$50,3,FALSE())="Monthly",(YEAR(AC7619)-YEAR(AB7619))*12+MONTH(AC7619)-MONTH(AB7619)+1,(AC7619-AB7619+1))</f>
        <v>#N/A</v>
      </c>
      <c r="F7619" s="239" t="e">
        <f aca="false">E7619*SUM(P7619:Q7619)</f>
        <v>#N/A</v>
      </c>
    </row>
    <row r="7620" customFormat="false" ht="12.75" hidden="false" customHeight="false" outlineLevel="0" collapsed="false">
      <c r="A7620" s="208" t="str">
        <f aca="false">B7620&amp;" "&amp;C7620&amp;" "&amp;D7620</f>
        <v> 0 Financial</v>
      </c>
      <c r="B7620" s="208" t="str">
        <f aca="false">IF((LEFT(N7620,2)="US"),"US","")</f>
        <v/>
      </c>
      <c r="C7620" s="208" t="n">
        <f aca="false">M7620</f>
        <v>0</v>
      </c>
      <c r="D7620" s="208" t="str">
        <f aca="false">IF(ISNUMBER(FIND("Phy",N7620))=TRUE(),"Physical","Financial")</f>
        <v>Financial</v>
      </c>
      <c r="E7620" s="208" t="e">
        <f aca="false">IF(VLOOKUP(S7620,'DD-Lookup'!$J$6:$L$50,3,FALSE())="Monthly",(YEAR(AC7620)-YEAR(AB7620))*12+MONTH(AC7620)-MONTH(AB7620)+1,(AC7620-AB7620+1))</f>
        <v>#N/A</v>
      </c>
      <c r="F7620" s="239" t="e">
        <f aca="false">E7620*SUM(P7620:Q7620)</f>
        <v>#N/A</v>
      </c>
    </row>
    <row r="7621" customFormat="false" ht="12.75" hidden="false" customHeight="false" outlineLevel="0" collapsed="false">
      <c r="A7621" s="208" t="str">
        <f aca="false">B7621&amp;" "&amp;C7621&amp;" "&amp;D7621</f>
        <v> 0 Financial</v>
      </c>
      <c r="B7621" s="208" t="str">
        <f aca="false">IF((LEFT(N7621,2)="US"),"US","")</f>
        <v/>
      </c>
      <c r="C7621" s="208" t="n">
        <f aca="false">M7621</f>
        <v>0</v>
      </c>
      <c r="D7621" s="208" t="str">
        <f aca="false">IF(ISNUMBER(FIND("Phy",N7621))=TRUE(),"Physical","Financial")</f>
        <v>Financial</v>
      </c>
      <c r="E7621" s="208" t="e">
        <f aca="false">IF(VLOOKUP(S7621,'DD-Lookup'!$J$6:$L$50,3,FALSE())="Monthly",(YEAR(AC7621)-YEAR(AB7621))*12+MONTH(AC7621)-MONTH(AB7621)+1,(AC7621-AB7621+1))</f>
        <v>#N/A</v>
      </c>
      <c r="F7621" s="239" t="e">
        <f aca="false">E7621*SUM(P7621:Q7621)</f>
        <v>#N/A</v>
      </c>
    </row>
    <row r="7622" customFormat="false" ht="12.75" hidden="false" customHeight="false" outlineLevel="0" collapsed="false">
      <c r="A7622" s="208" t="str">
        <f aca="false">B7622&amp;" "&amp;C7622&amp;" "&amp;D7622</f>
        <v> 0 Financial</v>
      </c>
      <c r="B7622" s="208" t="str">
        <f aca="false">IF((LEFT(N7622,2)="US"),"US","")</f>
        <v/>
      </c>
      <c r="C7622" s="208" t="n">
        <f aca="false">M7622</f>
        <v>0</v>
      </c>
      <c r="D7622" s="208" t="str">
        <f aca="false">IF(ISNUMBER(FIND("Phy",N7622))=TRUE(),"Physical","Financial")</f>
        <v>Financial</v>
      </c>
      <c r="E7622" s="208" t="e">
        <f aca="false">IF(VLOOKUP(S7622,'DD-Lookup'!$J$6:$L$50,3,FALSE())="Monthly",(YEAR(AC7622)-YEAR(AB7622))*12+MONTH(AC7622)-MONTH(AB7622)+1,(AC7622-AB7622+1))</f>
        <v>#N/A</v>
      </c>
      <c r="F7622" s="239" t="e">
        <f aca="false">E7622*SUM(P7622:Q7622)</f>
        <v>#N/A</v>
      </c>
    </row>
    <row r="7623" customFormat="false" ht="12.75" hidden="false" customHeight="false" outlineLevel="0" collapsed="false">
      <c r="A7623" s="208" t="str">
        <f aca="false">B7623&amp;" "&amp;C7623&amp;" "&amp;D7623</f>
        <v> 0 Financial</v>
      </c>
      <c r="B7623" s="208" t="str">
        <f aca="false">IF((LEFT(N7623,2)="US"),"US","")</f>
        <v/>
      </c>
      <c r="C7623" s="208" t="n">
        <f aca="false">M7623</f>
        <v>0</v>
      </c>
      <c r="D7623" s="208" t="str">
        <f aca="false">IF(ISNUMBER(FIND("Phy",N7623))=TRUE(),"Physical","Financial")</f>
        <v>Financial</v>
      </c>
      <c r="E7623" s="208" t="e">
        <f aca="false">IF(VLOOKUP(S7623,'DD-Lookup'!$J$6:$L$50,3,FALSE())="Monthly",(YEAR(AC7623)-YEAR(AB7623))*12+MONTH(AC7623)-MONTH(AB7623)+1,(AC7623-AB7623+1))</f>
        <v>#N/A</v>
      </c>
      <c r="F7623" s="239" t="e">
        <f aca="false">E7623*SUM(P7623:Q7623)</f>
        <v>#N/A</v>
      </c>
    </row>
    <row r="7624" customFormat="false" ht="12.75" hidden="false" customHeight="false" outlineLevel="0" collapsed="false">
      <c r="A7624" s="208" t="str">
        <f aca="false">B7624&amp;" "&amp;C7624&amp;" "&amp;D7624</f>
        <v> 0 Financial</v>
      </c>
      <c r="B7624" s="208" t="str">
        <f aca="false">IF((LEFT(N7624,2)="US"),"US","")</f>
        <v/>
      </c>
      <c r="C7624" s="208" t="n">
        <f aca="false">M7624</f>
        <v>0</v>
      </c>
      <c r="D7624" s="208" t="str">
        <f aca="false">IF(ISNUMBER(FIND("Phy",N7624))=TRUE(),"Physical","Financial")</f>
        <v>Financial</v>
      </c>
      <c r="E7624" s="208" t="e">
        <f aca="false">IF(VLOOKUP(S7624,'DD-Lookup'!$J$6:$L$50,3,FALSE())="Monthly",(YEAR(AC7624)-YEAR(AB7624))*12+MONTH(AC7624)-MONTH(AB7624)+1,(AC7624-AB7624+1))</f>
        <v>#N/A</v>
      </c>
      <c r="F7624" s="239" t="e">
        <f aca="false">E7624*SUM(P7624:Q7624)</f>
        <v>#N/A</v>
      </c>
    </row>
    <row r="7625" customFormat="false" ht="12.75" hidden="false" customHeight="false" outlineLevel="0" collapsed="false">
      <c r="A7625" s="208" t="str">
        <f aca="false">B7625&amp;" "&amp;C7625&amp;" "&amp;D7625</f>
        <v> 0 Financial</v>
      </c>
      <c r="B7625" s="208" t="str">
        <f aca="false">IF((LEFT(N7625,2)="US"),"US","")</f>
        <v/>
      </c>
      <c r="C7625" s="208" t="n">
        <f aca="false">M7625</f>
        <v>0</v>
      </c>
      <c r="D7625" s="208" t="str">
        <f aca="false">IF(ISNUMBER(FIND("Phy",N7625))=TRUE(),"Physical","Financial")</f>
        <v>Financial</v>
      </c>
      <c r="E7625" s="208" t="e">
        <f aca="false">IF(VLOOKUP(S7625,'DD-Lookup'!$J$6:$L$50,3,FALSE())="Monthly",(YEAR(AC7625)-YEAR(AB7625))*12+MONTH(AC7625)-MONTH(AB7625)+1,(AC7625-AB7625+1))</f>
        <v>#N/A</v>
      </c>
      <c r="F7625" s="239" t="e">
        <f aca="false">E7625*SUM(P7625:Q7625)</f>
        <v>#N/A</v>
      </c>
    </row>
    <row r="7626" customFormat="false" ht="12.75" hidden="false" customHeight="false" outlineLevel="0" collapsed="false">
      <c r="A7626" s="208" t="str">
        <f aca="false">B7626&amp;" "&amp;C7626&amp;" "&amp;D7626</f>
        <v> 0 Financial</v>
      </c>
      <c r="B7626" s="208" t="str">
        <f aca="false">IF((LEFT(N7626,2)="US"),"US","")</f>
        <v/>
      </c>
      <c r="C7626" s="208" t="n">
        <f aca="false">M7626</f>
        <v>0</v>
      </c>
      <c r="D7626" s="208" t="str">
        <f aca="false">IF(ISNUMBER(FIND("Phy",N7626))=TRUE(),"Physical","Financial")</f>
        <v>Financial</v>
      </c>
      <c r="E7626" s="208" t="e">
        <f aca="false">IF(VLOOKUP(S7626,'DD-Lookup'!$J$6:$L$50,3,FALSE())="Monthly",(YEAR(AC7626)-YEAR(AB7626))*12+MONTH(AC7626)-MONTH(AB7626)+1,(AC7626-AB7626+1))</f>
        <v>#N/A</v>
      </c>
      <c r="F7626" s="239" t="e">
        <f aca="false">E7626*SUM(P7626:Q7626)</f>
        <v>#N/A</v>
      </c>
    </row>
    <row r="7627" customFormat="false" ht="12.75" hidden="false" customHeight="false" outlineLevel="0" collapsed="false">
      <c r="A7627" s="208" t="str">
        <f aca="false">B7627&amp;" "&amp;C7627&amp;" "&amp;D7627</f>
        <v> 0 Financial</v>
      </c>
      <c r="B7627" s="208" t="str">
        <f aca="false">IF((LEFT(N7627,2)="US"),"US","")</f>
        <v/>
      </c>
      <c r="C7627" s="208" t="n">
        <f aca="false">M7627</f>
        <v>0</v>
      </c>
      <c r="D7627" s="208" t="str">
        <f aca="false">IF(ISNUMBER(FIND("Phy",N7627))=TRUE(),"Physical","Financial")</f>
        <v>Financial</v>
      </c>
      <c r="E7627" s="208" t="e">
        <f aca="false">IF(VLOOKUP(S7627,'DD-Lookup'!$J$6:$L$50,3,FALSE())="Monthly",(YEAR(AC7627)-YEAR(AB7627))*12+MONTH(AC7627)-MONTH(AB7627)+1,(AC7627-AB7627+1))</f>
        <v>#N/A</v>
      </c>
      <c r="F7627" s="239" t="e">
        <f aca="false">E7627*SUM(P7627:Q7627)</f>
        <v>#N/A</v>
      </c>
    </row>
    <row r="7628" customFormat="false" ht="12.75" hidden="false" customHeight="false" outlineLevel="0" collapsed="false">
      <c r="A7628" s="208" t="str">
        <f aca="false">B7628&amp;" "&amp;C7628&amp;" "&amp;D7628</f>
        <v> 0 Financial</v>
      </c>
      <c r="B7628" s="208" t="str">
        <f aca="false">IF((LEFT(N7628,2)="US"),"US","")</f>
        <v/>
      </c>
      <c r="C7628" s="208" t="n">
        <f aca="false">M7628</f>
        <v>0</v>
      </c>
      <c r="D7628" s="208" t="str">
        <f aca="false">IF(ISNUMBER(FIND("Phy",N7628))=TRUE(),"Physical","Financial")</f>
        <v>Financial</v>
      </c>
      <c r="E7628" s="208" t="e">
        <f aca="false">IF(VLOOKUP(S7628,'DD-Lookup'!$J$6:$L$50,3,FALSE())="Monthly",(YEAR(AC7628)-YEAR(AB7628))*12+MONTH(AC7628)-MONTH(AB7628)+1,(AC7628-AB7628+1))</f>
        <v>#N/A</v>
      </c>
      <c r="F7628" s="239" t="e">
        <f aca="false">E7628*SUM(P7628:Q7628)</f>
        <v>#N/A</v>
      </c>
    </row>
    <row r="7629" customFormat="false" ht="12.75" hidden="false" customHeight="false" outlineLevel="0" collapsed="false">
      <c r="A7629" s="208" t="str">
        <f aca="false">B7629&amp;" "&amp;C7629&amp;" "&amp;D7629</f>
        <v> 0 Financial</v>
      </c>
      <c r="B7629" s="208" t="str">
        <f aca="false">IF((LEFT(N7629,2)="US"),"US","")</f>
        <v/>
      </c>
      <c r="C7629" s="208" t="n">
        <f aca="false">M7629</f>
        <v>0</v>
      </c>
      <c r="D7629" s="208" t="str">
        <f aca="false">IF(ISNUMBER(FIND("Phy",N7629))=TRUE(),"Physical","Financial")</f>
        <v>Financial</v>
      </c>
      <c r="E7629" s="208" t="e">
        <f aca="false">IF(VLOOKUP(S7629,'DD-Lookup'!$J$6:$L$50,3,FALSE())="Monthly",(YEAR(AC7629)-YEAR(AB7629))*12+MONTH(AC7629)-MONTH(AB7629)+1,(AC7629-AB7629+1))</f>
        <v>#N/A</v>
      </c>
      <c r="F7629" s="239" t="e">
        <f aca="false">E7629*SUM(P7629:Q7629)</f>
        <v>#N/A</v>
      </c>
    </row>
    <row r="7630" customFormat="false" ht="12.75" hidden="false" customHeight="false" outlineLevel="0" collapsed="false">
      <c r="A7630" s="208" t="str">
        <f aca="false">B7630&amp;" "&amp;C7630&amp;" "&amp;D7630</f>
        <v> 0 Financial</v>
      </c>
      <c r="B7630" s="208" t="str">
        <f aca="false">IF((LEFT(N7630,2)="US"),"US","")</f>
        <v/>
      </c>
      <c r="C7630" s="208" t="n">
        <f aca="false">M7630</f>
        <v>0</v>
      </c>
      <c r="D7630" s="208" t="str">
        <f aca="false">IF(ISNUMBER(FIND("Phy",N7630))=TRUE(),"Physical","Financial")</f>
        <v>Financial</v>
      </c>
      <c r="E7630" s="208" t="e">
        <f aca="false">IF(VLOOKUP(S7630,'DD-Lookup'!$J$6:$L$50,3,FALSE())="Monthly",(YEAR(AC7630)-YEAR(AB7630))*12+MONTH(AC7630)-MONTH(AB7630)+1,(AC7630-AB7630+1))</f>
        <v>#N/A</v>
      </c>
      <c r="F7630" s="239" t="e">
        <f aca="false">E7630*SUM(P7630:Q7630)</f>
        <v>#N/A</v>
      </c>
    </row>
    <row r="7631" customFormat="false" ht="12.75" hidden="false" customHeight="false" outlineLevel="0" collapsed="false">
      <c r="A7631" s="208" t="str">
        <f aca="false">B7631&amp;" "&amp;C7631&amp;" "&amp;D7631</f>
        <v> 0 Financial</v>
      </c>
      <c r="B7631" s="208" t="str">
        <f aca="false">IF((LEFT(N7631,2)="US"),"US","")</f>
        <v/>
      </c>
      <c r="C7631" s="208" t="n">
        <f aca="false">M7631</f>
        <v>0</v>
      </c>
      <c r="D7631" s="208" t="str">
        <f aca="false">IF(ISNUMBER(FIND("Phy",N7631))=TRUE(),"Physical","Financial")</f>
        <v>Financial</v>
      </c>
      <c r="E7631" s="208" t="e">
        <f aca="false">IF(VLOOKUP(S7631,'DD-Lookup'!$J$6:$L$50,3,FALSE())="Monthly",(YEAR(AC7631)-YEAR(AB7631))*12+MONTH(AC7631)-MONTH(AB7631)+1,(AC7631-AB7631+1))</f>
        <v>#N/A</v>
      </c>
      <c r="F7631" s="239" t="e">
        <f aca="false">E7631*SUM(P7631:Q7631)</f>
        <v>#N/A</v>
      </c>
    </row>
    <row r="7632" customFormat="false" ht="12.75" hidden="false" customHeight="false" outlineLevel="0" collapsed="false">
      <c r="A7632" s="208" t="str">
        <f aca="false">B7632&amp;" "&amp;C7632&amp;" "&amp;D7632</f>
        <v> 0 Financial</v>
      </c>
      <c r="B7632" s="208" t="str">
        <f aca="false">IF((LEFT(N7632,2)="US"),"US","")</f>
        <v/>
      </c>
      <c r="C7632" s="208" t="n">
        <f aca="false">M7632</f>
        <v>0</v>
      </c>
      <c r="D7632" s="208" t="str">
        <f aca="false">IF(ISNUMBER(FIND("Phy",N7632))=TRUE(),"Physical","Financial")</f>
        <v>Financial</v>
      </c>
      <c r="E7632" s="208" t="e">
        <f aca="false">IF(VLOOKUP(S7632,'DD-Lookup'!$J$6:$L$50,3,FALSE())="Monthly",(YEAR(AC7632)-YEAR(AB7632))*12+MONTH(AC7632)-MONTH(AB7632)+1,(AC7632-AB7632+1))</f>
        <v>#N/A</v>
      </c>
      <c r="F7632" s="239" t="e">
        <f aca="false">E7632*SUM(P7632:Q7632)</f>
        <v>#N/A</v>
      </c>
    </row>
    <row r="7633" customFormat="false" ht="12.75" hidden="false" customHeight="false" outlineLevel="0" collapsed="false">
      <c r="A7633" s="208" t="str">
        <f aca="false">B7633&amp;" "&amp;C7633&amp;" "&amp;D7633</f>
        <v> 0 Financial</v>
      </c>
      <c r="B7633" s="208" t="str">
        <f aca="false">IF((LEFT(N7633,2)="US"),"US","")</f>
        <v/>
      </c>
      <c r="C7633" s="208" t="n">
        <f aca="false">M7633</f>
        <v>0</v>
      </c>
      <c r="D7633" s="208" t="str">
        <f aca="false">IF(ISNUMBER(FIND("Phy",N7633))=TRUE(),"Physical","Financial")</f>
        <v>Financial</v>
      </c>
      <c r="E7633" s="208" t="e">
        <f aca="false">IF(VLOOKUP(S7633,'DD-Lookup'!$J$6:$L$50,3,FALSE())="Monthly",(YEAR(AC7633)-YEAR(AB7633))*12+MONTH(AC7633)-MONTH(AB7633)+1,(AC7633-AB7633+1))</f>
        <v>#N/A</v>
      </c>
      <c r="F7633" s="239" t="e">
        <f aca="false">E7633*SUM(P7633:Q7633)</f>
        <v>#N/A</v>
      </c>
    </row>
    <row r="7634" customFormat="false" ht="12.75" hidden="false" customHeight="false" outlineLevel="0" collapsed="false">
      <c r="A7634" s="208" t="str">
        <f aca="false">B7634&amp;" "&amp;C7634&amp;" "&amp;D7634</f>
        <v> 0 Financial</v>
      </c>
      <c r="B7634" s="208" t="str">
        <f aca="false">IF((LEFT(N7634,2)="US"),"US","")</f>
        <v/>
      </c>
      <c r="C7634" s="208" t="n">
        <f aca="false">M7634</f>
        <v>0</v>
      </c>
      <c r="D7634" s="208" t="str">
        <f aca="false">IF(ISNUMBER(FIND("Phy",N7634))=TRUE(),"Physical","Financial")</f>
        <v>Financial</v>
      </c>
      <c r="E7634" s="208" t="e">
        <f aca="false">IF(VLOOKUP(S7634,'DD-Lookup'!$J$6:$L$50,3,FALSE())="Monthly",(YEAR(AC7634)-YEAR(AB7634))*12+MONTH(AC7634)-MONTH(AB7634)+1,(AC7634-AB7634+1))</f>
        <v>#N/A</v>
      </c>
      <c r="F7634" s="239" t="e">
        <f aca="false">E7634*SUM(P7634:Q7634)</f>
        <v>#N/A</v>
      </c>
    </row>
    <row r="7635" customFormat="false" ht="12.75" hidden="false" customHeight="false" outlineLevel="0" collapsed="false">
      <c r="A7635" s="208" t="str">
        <f aca="false">B7635&amp;" "&amp;C7635&amp;" "&amp;D7635</f>
        <v> 0 Financial</v>
      </c>
      <c r="B7635" s="208" t="str">
        <f aca="false">IF((LEFT(N7635,2)="US"),"US","")</f>
        <v/>
      </c>
      <c r="C7635" s="208" t="n">
        <f aca="false">M7635</f>
        <v>0</v>
      </c>
      <c r="D7635" s="208" t="str">
        <f aca="false">IF(ISNUMBER(FIND("Phy",N7635))=TRUE(),"Physical","Financial")</f>
        <v>Financial</v>
      </c>
      <c r="E7635" s="208" t="e">
        <f aca="false">IF(VLOOKUP(S7635,'DD-Lookup'!$J$6:$L$50,3,FALSE())="Monthly",(YEAR(AC7635)-YEAR(AB7635))*12+MONTH(AC7635)-MONTH(AB7635)+1,(AC7635-AB7635+1))</f>
        <v>#N/A</v>
      </c>
      <c r="F7635" s="239" t="e">
        <f aca="false">E7635*SUM(P7635:Q7635)</f>
        <v>#N/A</v>
      </c>
    </row>
    <row r="7636" customFormat="false" ht="12.75" hidden="false" customHeight="false" outlineLevel="0" collapsed="false">
      <c r="A7636" s="208" t="str">
        <f aca="false">B7636&amp;" "&amp;C7636&amp;" "&amp;D7636</f>
        <v> 0 Financial</v>
      </c>
      <c r="B7636" s="208" t="str">
        <f aca="false">IF((LEFT(N7636,2)="US"),"US","")</f>
        <v/>
      </c>
      <c r="C7636" s="208" t="n">
        <f aca="false">M7636</f>
        <v>0</v>
      </c>
      <c r="D7636" s="208" t="str">
        <f aca="false">IF(ISNUMBER(FIND("Phy",N7636))=TRUE(),"Physical","Financial")</f>
        <v>Financial</v>
      </c>
      <c r="E7636" s="208" t="e">
        <f aca="false">IF(VLOOKUP(S7636,'DD-Lookup'!$J$6:$L$50,3,FALSE())="Monthly",(YEAR(AC7636)-YEAR(AB7636))*12+MONTH(AC7636)-MONTH(AB7636)+1,(AC7636-AB7636+1))</f>
        <v>#N/A</v>
      </c>
      <c r="F7636" s="239" t="e">
        <f aca="false">E7636*SUM(P7636:Q7636)</f>
        <v>#N/A</v>
      </c>
    </row>
    <row r="7637" customFormat="false" ht="12.75" hidden="false" customHeight="false" outlineLevel="0" collapsed="false">
      <c r="A7637" s="208" t="str">
        <f aca="false">B7637&amp;" "&amp;C7637&amp;" "&amp;D7637</f>
        <v> 0 Financial</v>
      </c>
      <c r="B7637" s="208" t="str">
        <f aca="false">IF((LEFT(N7637,2)="US"),"US","")</f>
        <v/>
      </c>
      <c r="C7637" s="208" t="n">
        <f aca="false">M7637</f>
        <v>0</v>
      </c>
      <c r="D7637" s="208" t="str">
        <f aca="false">IF(ISNUMBER(FIND("Phy",N7637))=TRUE(),"Physical","Financial")</f>
        <v>Financial</v>
      </c>
      <c r="E7637" s="208" t="e">
        <f aca="false">IF(VLOOKUP(S7637,'DD-Lookup'!$J$6:$L$50,3,FALSE())="Monthly",(YEAR(AC7637)-YEAR(AB7637))*12+MONTH(AC7637)-MONTH(AB7637)+1,(AC7637-AB7637+1))</f>
        <v>#N/A</v>
      </c>
      <c r="F7637" s="239" t="e">
        <f aca="false">E7637*SUM(P7637:Q7637)</f>
        <v>#N/A</v>
      </c>
    </row>
    <row r="7638" customFormat="false" ht="12.75" hidden="false" customHeight="false" outlineLevel="0" collapsed="false">
      <c r="A7638" s="208" t="str">
        <f aca="false">B7638&amp;" "&amp;C7638&amp;" "&amp;D7638</f>
        <v> 0 Financial</v>
      </c>
      <c r="B7638" s="208" t="str">
        <f aca="false">IF((LEFT(N7638,2)="US"),"US","")</f>
        <v/>
      </c>
      <c r="C7638" s="208" t="n">
        <f aca="false">M7638</f>
        <v>0</v>
      </c>
      <c r="D7638" s="208" t="str">
        <f aca="false">IF(ISNUMBER(FIND("Phy",N7638))=TRUE(),"Physical","Financial")</f>
        <v>Financial</v>
      </c>
      <c r="E7638" s="208" t="e">
        <f aca="false">IF(VLOOKUP(S7638,'DD-Lookup'!$J$6:$L$50,3,FALSE())="Monthly",(YEAR(AC7638)-YEAR(AB7638))*12+MONTH(AC7638)-MONTH(AB7638)+1,(AC7638-AB7638+1))</f>
        <v>#N/A</v>
      </c>
      <c r="F7638" s="239" t="e">
        <f aca="false">E7638*SUM(P7638:Q7638)</f>
        <v>#N/A</v>
      </c>
    </row>
    <row r="7639" customFormat="false" ht="12.75" hidden="false" customHeight="false" outlineLevel="0" collapsed="false">
      <c r="A7639" s="208" t="str">
        <f aca="false">B7639&amp;" "&amp;C7639&amp;" "&amp;D7639</f>
        <v> 0 Financial</v>
      </c>
      <c r="B7639" s="208" t="str">
        <f aca="false">IF((LEFT(N7639,2)="US"),"US","")</f>
        <v/>
      </c>
      <c r="C7639" s="208" t="n">
        <f aca="false">M7639</f>
        <v>0</v>
      </c>
      <c r="D7639" s="208" t="str">
        <f aca="false">IF(ISNUMBER(FIND("Phy",N7639))=TRUE(),"Physical","Financial")</f>
        <v>Financial</v>
      </c>
      <c r="E7639" s="208" t="e">
        <f aca="false">IF(VLOOKUP(S7639,'DD-Lookup'!$J$6:$L$50,3,FALSE())="Monthly",(YEAR(AC7639)-YEAR(AB7639))*12+MONTH(AC7639)-MONTH(AB7639)+1,(AC7639-AB7639+1))</f>
        <v>#N/A</v>
      </c>
      <c r="F7639" s="239" t="e">
        <f aca="false">E7639*SUM(P7639:Q7639)</f>
        <v>#N/A</v>
      </c>
    </row>
    <row r="7640" customFormat="false" ht="12.75" hidden="false" customHeight="false" outlineLevel="0" collapsed="false">
      <c r="A7640" s="208" t="str">
        <f aca="false">B7640&amp;" "&amp;C7640&amp;" "&amp;D7640</f>
        <v> 0 Financial</v>
      </c>
      <c r="B7640" s="208" t="str">
        <f aca="false">IF((LEFT(N7640,2)="US"),"US","")</f>
        <v/>
      </c>
      <c r="C7640" s="208" t="n">
        <f aca="false">M7640</f>
        <v>0</v>
      </c>
      <c r="D7640" s="208" t="str">
        <f aca="false">IF(ISNUMBER(FIND("Phy",N7640))=TRUE(),"Physical","Financial")</f>
        <v>Financial</v>
      </c>
      <c r="E7640" s="208" t="e">
        <f aca="false">IF(VLOOKUP(S7640,'DD-Lookup'!$J$6:$L$50,3,FALSE())="Monthly",(YEAR(AC7640)-YEAR(AB7640))*12+MONTH(AC7640)-MONTH(AB7640)+1,(AC7640-AB7640+1))</f>
        <v>#N/A</v>
      </c>
      <c r="F7640" s="239" t="e">
        <f aca="false">E7640*SUM(P7640:Q7640)</f>
        <v>#N/A</v>
      </c>
    </row>
    <row r="7641" customFormat="false" ht="12.75" hidden="false" customHeight="false" outlineLevel="0" collapsed="false">
      <c r="A7641" s="208" t="str">
        <f aca="false">B7641&amp;" "&amp;C7641&amp;" "&amp;D7641</f>
        <v> 0 Financial</v>
      </c>
      <c r="B7641" s="208" t="str">
        <f aca="false">IF((LEFT(N7641,2)="US"),"US","")</f>
        <v/>
      </c>
      <c r="C7641" s="208" t="n">
        <f aca="false">M7641</f>
        <v>0</v>
      </c>
      <c r="D7641" s="208" t="str">
        <f aca="false">IF(ISNUMBER(FIND("Phy",N7641))=TRUE(),"Physical","Financial")</f>
        <v>Financial</v>
      </c>
      <c r="E7641" s="208" t="e">
        <f aca="false">IF(VLOOKUP(S7641,'DD-Lookup'!$J$6:$L$50,3,FALSE())="Monthly",(YEAR(AC7641)-YEAR(AB7641))*12+MONTH(AC7641)-MONTH(AB7641)+1,(AC7641-AB7641+1))</f>
        <v>#N/A</v>
      </c>
      <c r="F7641" s="239" t="e">
        <f aca="false">E7641*SUM(P7641:Q7641)</f>
        <v>#N/A</v>
      </c>
    </row>
    <row r="7642" customFormat="false" ht="12.75" hidden="false" customHeight="false" outlineLevel="0" collapsed="false">
      <c r="A7642" s="208" t="str">
        <f aca="false">B7642&amp;" "&amp;C7642&amp;" "&amp;D7642</f>
        <v> 0 Financial</v>
      </c>
      <c r="B7642" s="208" t="str">
        <f aca="false">IF((LEFT(N7642,2)="US"),"US","")</f>
        <v/>
      </c>
      <c r="C7642" s="208" t="n">
        <f aca="false">M7642</f>
        <v>0</v>
      </c>
      <c r="D7642" s="208" t="str">
        <f aca="false">IF(ISNUMBER(FIND("Phy",N7642))=TRUE(),"Physical","Financial")</f>
        <v>Financial</v>
      </c>
      <c r="E7642" s="208" t="e">
        <f aca="false">IF(VLOOKUP(S7642,'DD-Lookup'!$J$6:$L$50,3,FALSE())="Monthly",(YEAR(AC7642)-YEAR(AB7642))*12+MONTH(AC7642)-MONTH(AB7642)+1,(AC7642-AB7642+1))</f>
        <v>#N/A</v>
      </c>
      <c r="F7642" s="239" t="e">
        <f aca="false">E7642*SUM(P7642:Q7642)</f>
        <v>#N/A</v>
      </c>
    </row>
    <row r="7643" customFormat="false" ht="12.75" hidden="false" customHeight="false" outlineLevel="0" collapsed="false">
      <c r="A7643" s="208" t="str">
        <f aca="false">B7643&amp;" "&amp;C7643&amp;" "&amp;D7643</f>
        <v> 0 Financial</v>
      </c>
      <c r="B7643" s="208" t="str">
        <f aca="false">IF((LEFT(N7643,2)="US"),"US","")</f>
        <v/>
      </c>
      <c r="C7643" s="208" t="n">
        <f aca="false">M7643</f>
        <v>0</v>
      </c>
      <c r="D7643" s="208" t="str">
        <f aca="false">IF(ISNUMBER(FIND("Phy",N7643))=TRUE(),"Physical","Financial")</f>
        <v>Financial</v>
      </c>
      <c r="E7643" s="208" t="e">
        <f aca="false">IF(VLOOKUP(S7643,'DD-Lookup'!$J$6:$L$50,3,FALSE())="Monthly",(YEAR(AC7643)-YEAR(AB7643))*12+MONTH(AC7643)-MONTH(AB7643)+1,(AC7643-AB7643+1))</f>
        <v>#N/A</v>
      </c>
      <c r="F7643" s="239" t="e">
        <f aca="false">E7643*SUM(P7643:Q7643)</f>
        <v>#N/A</v>
      </c>
    </row>
    <row r="7644" customFormat="false" ht="12.75" hidden="false" customHeight="false" outlineLevel="0" collapsed="false">
      <c r="A7644" s="208" t="str">
        <f aca="false">B7644&amp;" "&amp;C7644&amp;" "&amp;D7644</f>
        <v> 0 Financial</v>
      </c>
      <c r="B7644" s="208" t="str">
        <f aca="false">IF((LEFT(N7644,2)="US"),"US","")</f>
        <v/>
      </c>
      <c r="C7644" s="208" t="n">
        <f aca="false">M7644</f>
        <v>0</v>
      </c>
      <c r="D7644" s="208" t="str">
        <f aca="false">IF(ISNUMBER(FIND("Phy",N7644))=TRUE(),"Physical","Financial")</f>
        <v>Financial</v>
      </c>
      <c r="E7644" s="208" t="e">
        <f aca="false">IF(VLOOKUP(S7644,'DD-Lookup'!$J$6:$L$50,3,FALSE())="Monthly",(YEAR(AC7644)-YEAR(AB7644))*12+MONTH(AC7644)-MONTH(AB7644)+1,(AC7644-AB7644+1))</f>
        <v>#N/A</v>
      </c>
      <c r="F7644" s="239" t="e">
        <f aca="false">E7644*SUM(P7644:Q7644)</f>
        <v>#N/A</v>
      </c>
    </row>
    <row r="7645" customFormat="false" ht="12.75" hidden="false" customHeight="false" outlineLevel="0" collapsed="false">
      <c r="A7645" s="208" t="str">
        <f aca="false">B7645&amp;" "&amp;C7645&amp;" "&amp;D7645</f>
        <v> 0 Financial</v>
      </c>
      <c r="B7645" s="208" t="str">
        <f aca="false">IF((LEFT(N7645,2)="US"),"US","")</f>
        <v/>
      </c>
      <c r="C7645" s="208" t="n">
        <f aca="false">M7645</f>
        <v>0</v>
      </c>
      <c r="D7645" s="208" t="str">
        <f aca="false">IF(ISNUMBER(FIND("Phy",N7645))=TRUE(),"Physical","Financial")</f>
        <v>Financial</v>
      </c>
      <c r="E7645" s="208" t="e">
        <f aca="false">IF(VLOOKUP(S7645,'DD-Lookup'!$J$6:$L$50,3,FALSE())="Monthly",(YEAR(AC7645)-YEAR(AB7645))*12+MONTH(AC7645)-MONTH(AB7645)+1,(AC7645-AB7645+1))</f>
        <v>#N/A</v>
      </c>
      <c r="F7645" s="239" t="e">
        <f aca="false">E7645*SUM(P7645:Q7645)</f>
        <v>#N/A</v>
      </c>
    </row>
    <row r="7646" customFormat="false" ht="12.75" hidden="false" customHeight="false" outlineLevel="0" collapsed="false">
      <c r="A7646" s="208" t="str">
        <f aca="false">B7646&amp;" "&amp;C7646&amp;" "&amp;D7646</f>
        <v> 0 Financial</v>
      </c>
      <c r="B7646" s="208" t="str">
        <f aca="false">IF((LEFT(N7646,2)="US"),"US","")</f>
        <v/>
      </c>
      <c r="C7646" s="208" t="n">
        <f aca="false">M7646</f>
        <v>0</v>
      </c>
      <c r="D7646" s="208" t="str">
        <f aca="false">IF(ISNUMBER(FIND("Phy",N7646))=TRUE(),"Physical","Financial")</f>
        <v>Financial</v>
      </c>
      <c r="E7646" s="208" t="e">
        <f aca="false">IF(VLOOKUP(S7646,'DD-Lookup'!$J$6:$L$50,3,FALSE())="Monthly",(YEAR(AC7646)-YEAR(AB7646))*12+MONTH(AC7646)-MONTH(AB7646)+1,(AC7646-AB7646+1))</f>
        <v>#N/A</v>
      </c>
      <c r="F7646" s="239" t="e">
        <f aca="false">E7646*SUM(P7646:Q7646)</f>
        <v>#N/A</v>
      </c>
    </row>
    <row r="7647" customFormat="false" ht="12.75" hidden="false" customHeight="false" outlineLevel="0" collapsed="false">
      <c r="A7647" s="208" t="str">
        <f aca="false">B7647&amp;" "&amp;C7647&amp;" "&amp;D7647</f>
        <v> 0 Financial</v>
      </c>
      <c r="B7647" s="208" t="str">
        <f aca="false">IF((LEFT(N7647,2)="US"),"US","")</f>
        <v/>
      </c>
      <c r="C7647" s="208" t="n">
        <f aca="false">M7647</f>
        <v>0</v>
      </c>
      <c r="D7647" s="208" t="str">
        <f aca="false">IF(ISNUMBER(FIND("Phy",N7647))=TRUE(),"Physical","Financial")</f>
        <v>Financial</v>
      </c>
      <c r="E7647" s="208" t="e">
        <f aca="false">IF(VLOOKUP(S7647,'DD-Lookup'!$J$6:$L$50,3,FALSE())="Monthly",(YEAR(AC7647)-YEAR(AB7647))*12+MONTH(AC7647)-MONTH(AB7647)+1,(AC7647-AB7647+1))</f>
        <v>#N/A</v>
      </c>
      <c r="F7647" s="239" t="e">
        <f aca="false">E7647*SUM(P7647:Q7647)</f>
        <v>#N/A</v>
      </c>
    </row>
    <row r="7648" customFormat="false" ht="12.75" hidden="false" customHeight="false" outlineLevel="0" collapsed="false">
      <c r="A7648" s="208" t="str">
        <f aca="false">B7648&amp;" "&amp;C7648&amp;" "&amp;D7648</f>
        <v> 0 Financial</v>
      </c>
      <c r="B7648" s="208" t="str">
        <f aca="false">IF((LEFT(N7648,2)="US"),"US","")</f>
        <v/>
      </c>
      <c r="C7648" s="208" t="n">
        <f aca="false">M7648</f>
        <v>0</v>
      </c>
      <c r="D7648" s="208" t="str">
        <f aca="false">IF(ISNUMBER(FIND("Phy",N7648))=TRUE(),"Physical","Financial")</f>
        <v>Financial</v>
      </c>
      <c r="E7648" s="208" t="e">
        <f aca="false">IF(VLOOKUP(S7648,'DD-Lookup'!$J$6:$L$50,3,FALSE())="Monthly",(YEAR(AC7648)-YEAR(AB7648))*12+MONTH(AC7648)-MONTH(AB7648)+1,(AC7648-AB7648+1))</f>
        <v>#N/A</v>
      </c>
      <c r="F7648" s="239" t="e">
        <f aca="false">E7648*SUM(P7648:Q7648)</f>
        <v>#N/A</v>
      </c>
    </row>
    <row r="7649" customFormat="false" ht="12.75" hidden="false" customHeight="false" outlineLevel="0" collapsed="false">
      <c r="A7649" s="208" t="str">
        <f aca="false">B7649&amp;" "&amp;C7649&amp;" "&amp;D7649</f>
        <v> 0 Financial</v>
      </c>
      <c r="B7649" s="208" t="str">
        <f aca="false">IF((LEFT(N7649,2)="US"),"US","")</f>
        <v/>
      </c>
      <c r="C7649" s="208" t="n">
        <f aca="false">M7649</f>
        <v>0</v>
      </c>
      <c r="D7649" s="208" t="str">
        <f aca="false">IF(ISNUMBER(FIND("Phy",N7649))=TRUE(),"Physical","Financial")</f>
        <v>Financial</v>
      </c>
      <c r="E7649" s="208" t="e">
        <f aca="false">IF(VLOOKUP(S7649,'DD-Lookup'!$J$6:$L$50,3,FALSE())="Monthly",(YEAR(AC7649)-YEAR(AB7649))*12+MONTH(AC7649)-MONTH(AB7649)+1,(AC7649-AB7649+1))</f>
        <v>#N/A</v>
      </c>
      <c r="F7649" s="239" t="e">
        <f aca="false">E7649*SUM(P7649:Q7649)</f>
        <v>#N/A</v>
      </c>
    </row>
    <row r="7650" customFormat="false" ht="12.75" hidden="false" customHeight="false" outlineLevel="0" collapsed="false">
      <c r="A7650" s="208" t="str">
        <f aca="false">B7650&amp;" "&amp;C7650&amp;" "&amp;D7650</f>
        <v> 0 Financial</v>
      </c>
      <c r="B7650" s="208" t="str">
        <f aca="false">IF((LEFT(N7650,2)="US"),"US","")</f>
        <v/>
      </c>
      <c r="C7650" s="208" t="n">
        <f aca="false">M7650</f>
        <v>0</v>
      </c>
      <c r="D7650" s="208" t="str">
        <f aca="false">IF(ISNUMBER(FIND("Phy",N7650))=TRUE(),"Physical","Financial")</f>
        <v>Financial</v>
      </c>
      <c r="E7650" s="208" t="e">
        <f aca="false">IF(VLOOKUP(S7650,'DD-Lookup'!$J$6:$L$50,3,FALSE())="Monthly",(YEAR(AC7650)-YEAR(AB7650))*12+MONTH(AC7650)-MONTH(AB7650)+1,(AC7650-AB7650+1))</f>
        <v>#N/A</v>
      </c>
      <c r="F7650" s="239" t="e">
        <f aca="false">E7650*SUM(P7650:Q7650)</f>
        <v>#N/A</v>
      </c>
    </row>
    <row r="7651" customFormat="false" ht="12.75" hidden="false" customHeight="false" outlineLevel="0" collapsed="false">
      <c r="A7651" s="208" t="str">
        <f aca="false">B7651&amp;" "&amp;C7651&amp;" "&amp;D7651</f>
        <v> 0 Financial</v>
      </c>
      <c r="B7651" s="208" t="str">
        <f aca="false">IF((LEFT(N7651,2)="US"),"US","")</f>
        <v/>
      </c>
      <c r="C7651" s="208" t="n">
        <f aca="false">M7651</f>
        <v>0</v>
      </c>
      <c r="D7651" s="208" t="str">
        <f aca="false">IF(ISNUMBER(FIND("Phy",N7651))=TRUE(),"Physical","Financial")</f>
        <v>Financial</v>
      </c>
      <c r="E7651" s="208" t="e">
        <f aca="false">IF(VLOOKUP(S7651,'DD-Lookup'!$J$6:$L$50,3,FALSE())="Monthly",(YEAR(AC7651)-YEAR(AB7651))*12+MONTH(AC7651)-MONTH(AB7651)+1,(AC7651-AB7651+1))</f>
        <v>#N/A</v>
      </c>
      <c r="F7651" s="239" t="e">
        <f aca="false">E7651*SUM(P7651:Q7651)</f>
        <v>#N/A</v>
      </c>
    </row>
    <row r="7652" customFormat="false" ht="12.75" hidden="false" customHeight="false" outlineLevel="0" collapsed="false">
      <c r="A7652" s="208" t="str">
        <f aca="false">B7652&amp;" "&amp;C7652&amp;" "&amp;D7652</f>
        <v> 0 Financial</v>
      </c>
      <c r="B7652" s="208" t="str">
        <f aca="false">IF((LEFT(N7652,2)="US"),"US","")</f>
        <v/>
      </c>
      <c r="C7652" s="208" t="n">
        <f aca="false">M7652</f>
        <v>0</v>
      </c>
      <c r="D7652" s="208" t="str">
        <f aca="false">IF(ISNUMBER(FIND("Phy",N7652))=TRUE(),"Physical","Financial")</f>
        <v>Financial</v>
      </c>
      <c r="E7652" s="208" t="e">
        <f aca="false">IF(VLOOKUP(S7652,'DD-Lookup'!$J$6:$L$50,3,FALSE())="Monthly",(YEAR(AC7652)-YEAR(AB7652))*12+MONTH(AC7652)-MONTH(AB7652)+1,(AC7652-AB7652+1))</f>
        <v>#N/A</v>
      </c>
      <c r="F7652" s="239" t="e">
        <f aca="false">E7652*SUM(P7652:Q7652)</f>
        <v>#N/A</v>
      </c>
    </row>
    <row r="7653" customFormat="false" ht="12.75" hidden="false" customHeight="false" outlineLevel="0" collapsed="false">
      <c r="A7653" s="208" t="str">
        <f aca="false">B7653&amp;" "&amp;C7653&amp;" "&amp;D7653</f>
        <v> 0 Financial</v>
      </c>
      <c r="B7653" s="208" t="str">
        <f aca="false">IF((LEFT(N7653,2)="US"),"US","")</f>
        <v/>
      </c>
      <c r="C7653" s="208" t="n">
        <f aca="false">M7653</f>
        <v>0</v>
      </c>
      <c r="D7653" s="208" t="str">
        <f aca="false">IF(ISNUMBER(FIND("Phy",N7653))=TRUE(),"Physical","Financial")</f>
        <v>Financial</v>
      </c>
      <c r="E7653" s="208" t="e">
        <f aca="false">IF(VLOOKUP(S7653,'DD-Lookup'!$J$6:$L$50,3,FALSE())="Monthly",(YEAR(AC7653)-YEAR(AB7653))*12+MONTH(AC7653)-MONTH(AB7653)+1,(AC7653-AB7653+1))</f>
        <v>#N/A</v>
      </c>
      <c r="F7653" s="239" t="e">
        <f aca="false">E7653*SUM(P7653:Q7653)</f>
        <v>#N/A</v>
      </c>
    </row>
    <row r="7654" customFormat="false" ht="12.75" hidden="false" customHeight="false" outlineLevel="0" collapsed="false">
      <c r="A7654" s="208" t="str">
        <f aca="false">B7654&amp;" "&amp;C7654&amp;" "&amp;D7654</f>
        <v> 0 Financial</v>
      </c>
      <c r="B7654" s="208" t="str">
        <f aca="false">IF((LEFT(N7654,2)="US"),"US","")</f>
        <v/>
      </c>
      <c r="C7654" s="208" t="n">
        <f aca="false">M7654</f>
        <v>0</v>
      </c>
      <c r="D7654" s="208" t="str">
        <f aca="false">IF(ISNUMBER(FIND("Phy",N7654))=TRUE(),"Physical","Financial")</f>
        <v>Financial</v>
      </c>
      <c r="E7654" s="208" t="e">
        <f aca="false">IF(VLOOKUP(S7654,'DD-Lookup'!$J$6:$L$50,3,FALSE())="Monthly",(YEAR(AC7654)-YEAR(AB7654))*12+MONTH(AC7654)-MONTH(AB7654)+1,(AC7654-AB7654+1))</f>
        <v>#N/A</v>
      </c>
      <c r="F7654" s="239" t="e">
        <f aca="false">E7654*SUM(P7654:Q7654)</f>
        <v>#N/A</v>
      </c>
    </row>
    <row r="7655" customFormat="false" ht="12.75" hidden="false" customHeight="false" outlineLevel="0" collapsed="false">
      <c r="A7655" s="208" t="str">
        <f aca="false">B7655&amp;" "&amp;C7655&amp;" "&amp;D7655</f>
        <v> 0 Financial</v>
      </c>
      <c r="B7655" s="208" t="str">
        <f aca="false">IF((LEFT(N7655,2)="US"),"US","")</f>
        <v/>
      </c>
      <c r="C7655" s="208" t="n">
        <f aca="false">M7655</f>
        <v>0</v>
      </c>
      <c r="D7655" s="208" t="str">
        <f aca="false">IF(ISNUMBER(FIND("Phy",N7655))=TRUE(),"Physical","Financial")</f>
        <v>Financial</v>
      </c>
      <c r="E7655" s="208" t="e">
        <f aca="false">IF(VLOOKUP(S7655,'DD-Lookup'!$J$6:$L$50,3,FALSE())="Monthly",(YEAR(AC7655)-YEAR(AB7655))*12+MONTH(AC7655)-MONTH(AB7655)+1,(AC7655-AB7655+1))</f>
        <v>#N/A</v>
      </c>
      <c r="F7655" s="239" t="e">
        <f aca="false">E7655*SUM(P7655:Q7655)</f>
        <v>#N/A</v>
      </c>
    </row>
    <row r="7656" customFormat="false" ht="12.75" hidden="false" customHeight="false" outlineLevel="0" collapsed="false">
      <c r="A7656" s="208" t="str">
        <f aca="false">B7656&amp;" "&amp;C7656&amp;" "&amp;D7656</f>
        <v> 0 Financial</v>
      </c>
      <c r="B7656" s="208" t="str">
        <f aca="false">IF((LEFT(N7656,2)="US"),"US","")</f>
        <v/>
      </c>
      <c r="C7656" s="208" t="n">
        <f aca="false">M7656</f>
        <v>0</v>
      </c>
      <c r="D7656" s="208" t="str">
        <f aca="false">IF(ISNUMBER(FIND("Phy",N7656))=TRUE(),"Physical","Financial")</f>
        <v>Financial</v>
      </c>
      <c r="E7656" s="208" t="e">
        <f aca="false">IF(VLOOKUP(S7656,'DD-Lookup'!$J$6:$L$50,3,FALSE())="Monthly",(YEAR(AC7656)-YEAR(AB7656))*12+MONTH(AC7656)-MONTH(AB7656)+1,(AC7656-AB7656+1))</f>
        <v>#N/A</v>
      </c>
      <c r="F7656" s="239" t="e">
        <f aca="false">E7656*SUM(P7656:Q7656)</f>
        <v>#N/A</v>
      </c>
    </row>
    <row r="7657" customFormat="false" ht="12.75" hidden="false" customHeight="false" outlineLevel="0" collapsed="false">
      <c r="A7657" s="208" t="str">
        <f aca="false">B7657&amp;" "&amp;C7657&amp;" "&amp;D7657</f>
        <v> 0 Financial</v>
      </c>
      <c r="B7657" s="208" t="str">
        <f aca="false">IF((LEFT(N7657,2)="US"),"US","")</f>
        <v/>
      </c>
      <c r="C7657" s="208" t="n">
        <f aca="false">M7657</f>
        <v>0</v>
      </c>
      <c r="D7657" s="208" t="str">
        <f aca="false">IF(ISNUMBER(FIND("Phy",N7657))=TRUE(),"Physical","Financial")</f>
        <v>Financial</v>
      </c>
      <c r="E7657" s="208" t="e">
        <f aca="false">IF(VLOOKUP(S7657,'DD-Lookup'!$J$6:$L$50,3,FALSE())="Monthly",(YEAR(AC7657)-YEAR(AB7657))*12+MONTH(AC7657)-MONTH(AB7657)+1,(AC7657-AB7657+1))</f>
        <v>#N/A</v>
      </c>
      <c r="F7657" s="239" t="e">
        <f aca="false">E7657*SUM(P7657:Q7657)</f>
        <v>#N/A</v>
      </c>
    </row>
    <row r="7658" customFormat="false" ht="12.75" hidden="false" customHeight="false" outlineLevel="0" collapsed="false">
      <c r="A7658" s="208" t="str">
        <f aca="false">B7658&amp;" "&amp;C7658&amp;" "&amp;D7658</f>
        <v> 0 Financial</v>
      </c>
      <c r="B7658" s="208" t="str">
        <f aca="false">IF((LEFT(N7658,2)="US"),"US","")</f>
        <v/>
      </c>
      <c r="C7658" s="208" t="n">
        <f aca="false">M7658</f>
        <v>0</v>
      </c>
      <c r="D7658" s="208" t="str">
        <f aca="false">IF(ISNUMBER(FIND("Phy",N7658))=TRUE(),"Physical","Financial")</f>
        <v>Financial</v>
      </c>
      <c r="E7658" s="208" t="e">
        <f aca="false">IF(VLOOKUP(S7658,'DD-Lookup'!$J$6:$L$50,3,FALSE())="Monthly",(YEAR(AC7658)-YEAR(AB7658))*12+MONTH(AC7658)-MONTH(AB7658)+1,(AC7658-AB7658+1))</f>
        <v>#N/A</v>
      </c>
      <c r="F7658" s="239" t="e">
        <f aca="false">E7658*SUM(P7658:Q7658)</f>
        <v>#N/A</v>
      </c>
    </row>
    <row r="7659" customFormat="false" ht="12.75" hidden="false" customHeight="false" outlineLevel="0" collapsed="false">
      <c r="A7659" s="208" t="str">
        <f aca="false">B7659&amp;" "&amp;C7659&amp;" "&amp;D7659</f>
        <v> 0 Financial</v>
      </c>
      <c r="B7659" s="208" t="str">
        <f aca="false">IF((LEFT(N7659,2)="US"),"US","")</f>
        <v/>
      </c>
      <c r="C7659" s="208" t="n">
        <f aca="false">M7659</f>
        <v>0</v>
      </c>
      <c r="D7659" s="208" t="str">
        <f aca="false">IF(ISNUMBER(FIND("Phy",N7659))=TRUE(),"Physical","Financial")</f>
        <v>Financial</v>
      </c>
      <c r="E7659" s="208" t="e">
        <f aca="false">IF(VLOOKUP(S7659,'DD-Lookup'!$J$6:$L$50,3,FALSE())="Monthly",(YEAR(AC7659)-YEAR(AB7659))*12+MONTH(AC7659)-MONTH(AB7659)+1,(AC7659-AB7659+1))</f>
        <v>#N/A</v>
      </c>
      <c r="F7659" s="239" t="e">
        <f aca="false">E7659*SUM(P7659:Q7659)</f>
        <v>#N/A</v>
      </c>
    </row>
    <row r="7660" customFormat="false" ht="12.75" hidden="false" customHeight="false" outlineLevel="0" collapsed="false">
      <c r="A7660" s="208" t="str">
        <f aca="false">B7660&amp;" "&amp;C7660&amp;" "&amp;D7660</f>
        <v> 0 Financial</v>
      </c>
      <c r="B7660" s="208" t="str">
        <f aca="false">IF((LEFT(N7660,2)="US"),"US","")</f>
        <v/>
      </c>
      <c r="C7660" s="208" t="n">
        <f aca="false">M7660</f>
        <v>0</v>
      </c>
      <c r="D7660" s="208" t="str">
        <f aca="false">IF(ISNUMBER(FIND("Phy",N7660))=TRUE(),"Physical","Financial")</f>
        <v>Financial</v>
      </c>
      <c r="E7660" s="208" t="e">
        <f aca="false">IF(VLOOKUP(S7660,'DD-Lookup'!$J$6:$L$50,3,FALSE())="Monthly",(YEAR(AC7660)-YEAR(AB7660))*12+MONTH(AC7660)-MONTH(AB7660)+1,(AC7660-AB7660+1))</f>
        <v>#N/A</v>
      </c>
      <c r="F7660" s="239" t="e">
        <f aca="false">E7660*SUM(P7660:Q7660)</f>
        <v>#N/A</v>
      </c>
    </row>
    <row r="7661" customFormat="false" ht="12.75" hidden="false" customHeight="false" outlineLevel="0" collapsed="false">
      <c r="A7661" s="208" t="str">
        <f aca="false">B7661&amp;" "&amp;C7661&amp;" "&amp;D7661</f>
        <v> 0 Financial</v>
      </c>
      <c r="B7661" s="208" t="str">
        <f aca="false">IF((LEFT(N7661,2)="US"),"US","")</f>
        <v/>
      </c>
      <c r="C7661" s="208" t="n">
        <f aca="false">M7661</f>
        <v>0</v>
      </c>
      <c r="D7661" s="208" t="str">
        <f aca="false">IF(ISNUMBER(FIND("Phy",N7661))=TRUE(),"Physical","Financial")</f>
        <v>Financial</v>
      </c>
      <c r="E7661" s="208" t="e">
        <f aca="false">IF(VLOOKUP(S7661,'DD-Lookup'!$J$6:$L$50,3,FALSE())="Monthly",(YEAR(AC7661)-YEAR(AB7661))*12+MONTH(AC7661)-MONTH(AB7661)+1,(AC7661-AB7661+1))</f>
        <v>#N/A</v>
      </c>
      <c r="F7661" s="239" t="e">
        <f aca="false">E7661*SUM(P7661:Q7661)</f>
        <v>#N/A</v>
      </c>
    </row>
    <row r="7662" customFormat="false" ht="12.75" hidden="false" customHeight="false" outlineLevel="0" collapsed="false">
      <c r="A7662" s="208" t="str">
        <f aca="false">B7662&amp;" "&amp;C7662&amp;" "&amp;D7662</f>
        <v> 0 Financial</v>
      </c>
      <c r="B7662" s="208" t="str">
        <f aca="false">IF((LEFT(N7662,2)="US"),"US","")</f>
        <v/>
      </c>
      <c r="C7662" s="208" t="n">
        <f aca="false">M7662</f>
        <v>0</v>
      </c>
      <c r="D7662" s="208" t="str">
        <f aca="false">IF(ISNUMBER(FIND("Phy",N7662))=TRUE(),"Physical","Financial")</f>
        <v>Financial</v>
      </c>
      <c r="E7662" s="208" t="e">
        <f aca="false">IF(VLOOKUP(S7662,'DD-Lookup'!$J$6:$L$50,3,FALSE())="Monthly",(YEAR(AC7662)-YEAR(AB7662))*12+MONTH(AC7662)-MONTH(AB7662)+1,(AC7662-AB7662+1))</f>
        <v>#N/A</v>
      </c>
      <c r="F7662" s="239" t="e">
        <f aca="false">E7662*SUM(P7662:Q7662)</f>
        <v>#N/A</v>
      </c>
    </row>
    <row r="7663" customFormat="false" ht="12.75" hidden="false" customHeight="false" outlineLevel="0" collapsed="false">
      <c r="A7663" s="208" t="str">
        <f aca="false">B7663&amp;" "&amp;C7663&amp;" "&amp;D7663</f>
        <v> 0 Financial</v>
      </c>
      <c r="B7663" s="208" t="str">
        <f aca="false">IF((LEFT(N7663,2)="US"),"US","")</f>
        <v/>
      </c>
      <c r="C7663" s="208" t="n">
        <f aca="false">M7663</f>
        <v>0</v>
      </c>
      <c r="D7663" s="208" t="str">
        <f aca="false">IF(ISNUMBER(FIND("Phy",N7663))=TRUE(),"Physical","Financial")</f>
        <v>Financial</v>
      </c>
      <c r="E7663" s="208" t="e">
        <f aca="false">IF(VLOOKUP(S7663,'DD-Lookup'!$J$6:$L$50,3,FALSE())="Monthly",(YEAR(AC7663)-YEAR(AB7663))*12+MONTH(AC7663)-MONTH(AB7663)+1,(AC7663-AB7663+1))</f>
        <v>#N/A</v>
      </c>
      <c r="F7663" s="239" t="e">
        <f aca="false">E7663*SUM(P7663:Q7663)</f>
        <v>#N/A</v>
      </c>
    </row>
    <row r="7664" customFormat="false" ht="12.75" hidden="false" customHeight="false" outlineLevel="0" collapsed="false">
      <c r="A7664" s="208" t="str">
        <f aca="false">B7664&amp;" "&amp;C7664&amp;" "&amp;D7664</f>
        <v> 0 Financial</v>
      </c>
      <c r="B7664" s="208" t="str">
        <f aca="false">IF((LEFT(N7664,2)="US"),"US","")</f>
        <v/>
      </c>
      <c r="C7664" s="208" t="n">
        <f aca="false">M7664</f>
        <v>0</v>
      </c>
      <c r="D7664" s="208" t="str">
        <f aca="false">IF(ISNUMBER(FIND("Phy",N7664))=TRUE(),"Physical","Financial")</f>
        <v>Financial</v>
      </c>
      <c r="E7664" s="208" t="e">
        <f aca="false">IF(VLOOKUP(S7664,'DD-Lookup'!$J$6:$L$50,3,FALSE())="Monthly",(YEAR(AC7664)-YEAR(AB7664))*12+MONTH(AC7664)-MONTH(AB7664)+1,(AC7664-AB7664+1))</f>
        <v>#N/A</v>
      </c>
      <c r="F7664" s="239" t="e">
        <f aca="false">E7664*SUM(P7664:Q7664)</f>
        <v>#N/A</v>
      </c>
    </row>
    <row r="7665" customFormat="false" ht="12.75" hidden="false" customHeight="false" outlineLevel="0" collapsed="false">
      <c r="A7665" s="208" t="str">
        <f aca="false">B7665&amp;" "&amp;C7665&amp;" "&amp;D7665</f>
        <v> 0 Financial</v>
      </c>
      <c r="B7665" s="208" t="str">
        <f aca="false">IF((LEFT(N7665,2)="US"),"US","")</f>
        <v/>
      </c>
      <c r="C7665" s="208" t="n">
        <f aca="false">M7665</f>
        <v>0</v>
      </c>
      <c r="D7665" s="208" t="str">
        <f aca="false">IF(ISNUMBER(FIND("Phy",N7665))=TRUE(),"Physical","Financial")</f>
        <v>Financial</v>
      </c>
      <c r="E7665" s="208" t="e">
        <f aca="false">IF(VLOOKUP(S7665,'DD-Lookup'!$J$6:$L$50,3,FALSE())="Monthly",(YEAR(AC7665)-YEAR(AB7665))*12+MONTH(AC7665)-MONTH(AB7665)+1,(AC7665-AB7665+1))</f>
        <v>#N/A</v>
      </c>
      <c r="F7665" s="239" t="e">
        <f aca="false">E7665*SUM(P7665:Q7665)</f>
        <v>#N/A</v>
      </c>
    </row>
    <row r="7666" customFormat="false" ht="12.75" hidden="false" customHeight="false" outlineLevel="0" collapsed="false">
      <c r="A7666" s="208" t="str">
        <f aca="false">B7666&amp;" "&amp;C7666&amp;" "&amp;D7666</f>
        <v> 0 Financial</v>
      </c>
      <c r="B7666" s="208" t="str">
        <f aca="false">IF((LEFT(N7666,2)="US"),"US","")</f>
        <v/>
      </c>
      <c r="C7666" s="208" t="n">
        <f aca="false">M7666</f>
        <v>0</v>
      </c>
      <c r="D7666" s="208" t="str">
        <f aca="false">IF(ISNUMBER(FIND("Phy",N7666))=TRUE(),"Physical","Financial")</f>
        <v>Financial</v>
      </c>
      <c r="E7666" s="208" t="e">
        <f aca="false">IF(VLOOKUP(S7666,'DD-Lookup'!$J$6:$L$50,3,FALSE())="Monthly",(YEAR(AC7666)-YEAR(AB7666))*12+MONTH(AC7666)-MONTH(AB7666)+1,(AC7666-AB7666+1))</f>
        <v>#N/A</v>
      </c>
      <c r="F7666" s="239" t="e">
        <f aca="false">E7666*SUM(P7666:Q7666)</f>
        <v>#N/A</v>
      </c>
    </row>
    <row r="7667" customFormat="false" ht="12.75" hidden="false" customHeight="false" outlineLevel="0" collapsed="false">
      <c r="A7667" s="208" t="str">
        <f aca="false">B7667&amp;" "&amp;C7667&amp;" "&amp;D7667</f>
        <v> 0 Financial</v>
      </c>
      <c r="B7667" s="208" t="str">
        <f aca="false">IF((LEFT(N7667,2)="US"),"US","")</f>
        <v/>
      </c>
      <c r="C7667" s="208" t="n">
        <f aca="false">M7667</f>
        <v>0</v>
      </c>
      <c r="D7667" s="208" t="str">
        <f aca="false">IF(ISNUMBER(FIND("Phy",N7667))=TRUE(),"Physical","Financial")</f>
        <v>Financial</v>
      </c>
      <c r="E7667" s="208" t="e">
        <f aca="false">IF(VLOOKUP(S7667,'DD-Lookup'!$J$6:$L$50,3,FALSE())="Monthly",(YEAR(AC7667)-YEAR(AB7667))*12+MONTH(AC7667)-MONTH(AB7667)+1,(AC7667-AB7667+1))</f>
        <v>#N/A</v>
      </c>
      <c r="F7667" s="239" t="e">
        <f aca="false">E7667*SUM(P7667:Q7667)</f>
        <v>#N/A</v>
      </c>
    </row>
    <row r="7668" customFormat="false" ht="12.75" hidden="false" customHeight="false" outlineLevel="0" collapsed="false">
      <c r="A7668" s="208" t="str">
        <f aca="false">B7668&amp;" "&amp;C7668&amp;" "&amp;D7668</f>
        <v> 0 Financial</v>
      </c>
      <c r="B7668" s="208" t="str">
        <f aca="false">IF((LEFT(N7668,2)="US"),"US","")</f>
        <v/>
      </c>
      <c r="C7668" s="208" t="n">
        <f aca="false">M7668</f>
        <v>0</v>
      </c>
      <c r="D7668" s="208" t="str">
        <f aca="false">IF(ISNUMBER(FIND("Phy",N7668))=TRUE(),"Physical","Financial")</f>
        <v>Financial</v>
      </c>
      <c r="E7668" s="208" t="e">
        <f aca="false">IF(VLOOKUP(S7668,'DD-Lookup'!$J$6:$L$50,3,FALSE())="Monthly",(YEAR(AC7668)-YEAR(AB7668))*12+MONTH(AC7668)-MONTH(AB7668)+1,(AC7668-AB7668+1))</f>
        <v>#N/A</v>
      </c>
      <c r="F7668" s="239" t="e">
        <f aca="false">E7668*SUM(P7668:Q7668)</f>
        <v>#N/A</v>
      </c>
    </row>
    <row r="7669" customFormat="false" ht="12.75" hidden="false" customHeight="false" outlineLevel="0" collapsed="false">
      <c r="A7669" s="208" t="str">
        <f aca="false">B7669&amp;" "&amp;C7669&amp;" "&amp;D7669</f>
        <v> 0 Financial</v>
      </c>
      <c r="B7669" s="208" t="str">
        <f aca="false">IF((LEFT(N7669,2)="US"),"US","")</f>
        <v/>
      </c>
      <c r="C7669" s="208" t="n">
        <f aca="false">M7669</f>
        <v>0</v>
      </c>
      <c r="D7669" s="208" t="str">
        <f aca="false">IF(ISNUMBER(FIND("Phy",N7669))=TRUE(),"Physical","Financial")</f>
        <v>Financial</v>
      </c>
      <c r="E7669" s="208" t="e">
        <f aca="false">IF(VLOOKUP(S7669,'DD-Lookup'!$J$6:$L$50,3,FALSE())="Monthly",(YEAR(AC7669)-YEAR(AB7669))*12+MONTH(AC7669)-MONTH(AB7669)+1,(AC7669-AB7669+1))</f>
        <v>#N/A</v>
      </c>
      <c r="F7669" s="239" t="e">
        <f aca="false">E7669*SUM(P7669:Q7669)</f>
        <v>#N/A</v>
      </c>
    </row>
    <row r="7670" customFormat="false" ht="12.75" hidden="false" customHeight="false" outlineLevel="0" collapsed="false">
      <c r="A7670" s="208" t="str">
        <f aca="false">B7670&amp;" "&amp;C7670&amp;" "&amp;D7670</f>
        <v> 0 Financial</v>
      </c>
      <c r="B7670" s="208" t="str">
        <f aca="false">IF((LEFT(N7670,2)="US"),"US","")</f>
        <v/>
      </c>
      <c r="C7670" s="208" t="n">
        <f aca="false">M7670</f>
        <v>0</v>
      </c>
      <c r="D7670" s="208" t="str">
        <f aca="false">IF(ISNUMBER(FIND("Phy",N7670))=TRUE(),"Physical","Financial")</f>
        <v>Financial</v>
      </c>
      <c r="E7670" s="208" t="e">
        <f aca="false">IF(VLOOKUP(S7670,'DD-Lookup'!$J$6:$L$50,3,FALSE())="Monthly",(YEAR(AC7670)-YEAR(AB7670))*12+MONTH(AC7670)-MONTH(AB7670)+1,(AC7670-AB7670+1))</f>
        <v>#N/A</v>
      </c>
      <c r="F7670" s="239" t="e">
        <f aca="false">E7670*SUM(P7670:Q7670)</f>
        <v>#N/A</v>
      </c>
    </row>
    <row r="7671" customFormat="false" ht="12.75" hidden="false" customHeight="false" outlineLevel="0" collapsed="false">
      <c r="A7671" s="208" t="str">
        <f aca="false">B7671&amp;" "&amp;C7671&amp;" "&amp;D7671</f>
        <v> 0 Financial</v>
      </c>
      <c r="B7671" s="208" t="str">
        <f aca="false">IF((LEFT(N7671,2)="US"),"US","")</f>
        <v/>
      </c>
      <c r="C7671" s="208" t="n">
        <f aca="false">M7671</f>
        <v>0</v>
      </c>
      <c r="D7671" s="208" t="str">
        <f aca="false">IF(ISNUMBER(FIND("Phy",N7671))=TRUE(),"Physical","Financial")</f>
        <v>Financial</v>
      </c>
      <c r="E7671" s="208" t="e">
        <f aca="false">IF(VLOOKUP(S7671,'DD-Lookup'!$J$6:$L$50,3,FALSE())="Monthly",(YEAR(AC7671)-YEAR(AB7671))*12+MONTH(AC7671)-MONTH(AB7671)+1,(AC7671-AB7671+1))</f>
        <v>#N/A</v>
      </c>
      <c r="F7671" s="239" t="e">
        <f aca="false">E7671*SUM(P7671:Q7671)</f>
        <v>#N/A</v>
      </c>
    </row>
    <row r="7672" customFormat="false" ht="12.75" hidden="false" customHeight="false" outlineLevel="0" collapsed="false">
      <c r="A7672" s="208" t="str">
        <f aca="false">B7672&amp;" "&amp;C7672&amp;" "&amp;D7672</f>
        <v> 0 Financial</v>
      </c>
      <c r="B7672" s="208" t="str">
        <f aca="false">IF((LEFT(N7672,2)="US"),"US","")</f>
        <v/>
      </c>
      <c r="C7672" s="208" t="n">
        <f aca="false">M7672</f>
        <v>0</v>
      </c>
      <c r="D7672" s="208" t="str">
        <f aca="false">IF(ISNUMBER(FIND("Phy",N7672))=TRUE(),"Physical","Financial")</f>
        <v>Financial</v>
      </c>
      <c r="E7672" s="208" t="e">
        <f aca="false">IF(VLOOKUP(S7672,'DD-Lookup'!$J$6:$L$50,3,FALSE())="Monthly",(YEAR(AC7672)-YEAR(AB7672))*12+MONTH(AC7672)-MONTH(AB7672)+1,(AC7672-AB7672+1))</f>
        <v>#N/A</v>
      </c>
      <c r="F7672" s="239" t="e">
        <f aca="false">E7672*SUM(P7672:Q7672)</f>
        <v>#N/A</v>
      </c>
    </row>
    <row r="7673" customFormat="false" ht="12.75" hidden="false" customHeight="false" outlineLevel="0" collapsed="false">
      <c r="A7673" s="208" t="str">
        <f aca="false">B7673&amp;" "&amp;C7673&amp;" "&amp;D7673</f>
        <v> 0 Financial</v>
      </c>
      <c r="B7673" s="208" t="str">
        <f aca="false">IF((LEFT(N7673,2)="US"),"US","")</f>
        <v/>
      </c>
      <c r="C7673" s="208" t="n">
        <f aca="false">M7673</f>
        <v>0</v>
      </c>
      <c r="D7673" s="208" t="str">
        <f aca="false">IF(ISNUMBER(FIND("Phy",N7673))=TRUE(),"Physical","Financial")</f>
        <v>Financial</v>
      </c>
      <c r="E7673" s="208" t="e">
        <f aca="false">IF(VLOOKUP(S7673,'DD-Lookup'!$J$6:$L$50,3,FALSE())="Monthly",(YEAR(AC7673)-YEAR(AB7673))*12+MONTH(AC7673)-MONTH(AB7673)+1,(AC7673-AB7673+1))</f>
        <v>#N/A</v>
      </c>
      <c r="F7673" s="239" t="e">
        <f aca="false">E7673*SUM(P7673:Q7673)</f>
        <v>#N/A</v>
      </c>
    </row>
    <row r="7674" customFormat="false" ht="12.75" hidden="false" customHeight="false" outlineLevel="0" collapsed="false">
      <c r="A7674" s="208" t="str">
        <f aca="false">B7674&amp;" "&amp;C7674&amp;" "&amp;D7674</f>
        <v> 0 Financial</v>
      </c>
      <c r="B7674" s="208" t="str">
        <f aca="false">IF((LEFT(N7674,2)="US"),"US","")</f>
        <v/>
      </c>
      <c r="C7674" s="208" t="n">
        <f aca="false">M7674</f>
        <v>0</v>
      </c>
      <c r="D7674" s="208" t="str">
        <f aca="false">IF(ISNUMBER(FIND("Phy",N7674))=TRUE(),"Physical","Financial")</f>
        <v>Financial</v>
      </c>
      <c r="E7674" s="208" t="e">
        <f aca="false">IF(VLOOKUP(S7674,'DD-Lookup'!$J$6:$L$50,3,FALSE())="Monthly",(YEAR(AC7674)-YEAR(AB7674))*12+MONTH(AC7674)-MONTH(AB7674)+1,(AC7674-AB7674+1))</f>
        <v>#N/A</v>
      </c>
      <c r="F7674" s="239" t="e">
        <f aca="false">E7674*SUM(P7674:Q7674)</f>
        <v>#N/A</v>
      </c>
    </row>
    <row r="7675" customFormat="false" ht="12.75" hidden="false" customHeight="false" outlineLevel="0" collapsed="false">
      <c r="A7675" s="208" t="str">
        <f aca="false">B7675&amp;" "&amp;C7675&amp;" "&amp;D7675</f>
        <v> 0 Financial</v>
      </c>
      <c r="B7675" s="208" t="str">
        <f aca="false">IF((LEFT(N7675,2)="US"),"US","")</f>
        <v/>
      </c>
      <c r="C7675" s="208" t="n">
        <f aca="false">M7675</f>
        <v>0</v>
      </c>
      <c r="D7675" s="208" t="str">
        <f aca="false">IF(ISNUMBER(FIND("Phy",N7675))=TRUE(),"Physical","Financial")</f>
        <v>Financial</v>
      </c>
      <c r="E7675" s="208" t="e">
        <f aca="false">IF(VLOOKUP(S7675,'DD-Lookup'!$J$6:$L$50,3,FALSE())="Monthly",(YEAR(AC7675)-YEAR(AB7675))*12+MONTH(AC7675)-MONTH(AB7675)+1,(AC7675-AB7675+1))</f>
        <v>#N/A</v>
      </c>
      <c r="F7675" s="239" t="e">
        <f aca="false">E7675*SUM(P7675:Q7675)</f>
        <v>#N/A</v>
      </c>
    </row>
    <row r="7676" customFormat="false" ht="12.75" hidden="false" customHeight="false" outlineLevel="0" collapsed="false">
      <c r="A7676" s="208" t="str">
        <f aca="false">B7676&amp;" "&amp;C7676&amp;" "&amp;D7676</f>
        <v> 0 Financial</v>
      </c>
      <c r="B7676" s="208" t="str">
        <f aca="false">IF((LEFT(N7676,2)="US"),"US","")</f>
        <v/>
      </c>
      <c r="C7676" s="208" t="n">
        <f aca="false">M7676</f>
        <v>0</v>
      </c>
      <c r="D7676" s="208" t="str">
        <f aca="false">IF(ISNUMBER(FIND("Phy",N7676))=TRUE(),"Physical","Financial")</f>
        <v>Financial</v>
      </c>
      <c r="E7676" s="208" t="e">
        <f aca="false">IF(VLOOKUP(S7676,'DD-Lookup'!$J$6:$L$50,3,FALSE())="Monthly",(YEAR(AC7676)-YEAR(AB7676))*12+MONTH(AC7676)-MONTH(AB7676)+1,(AC7676-AB7676+1))</f>
        <v>#N/A</v>
      </c>
      <c r="F7676" s="239" t="e">
        <f aca="false">E7676*SUM(P7676:Q7676)</f>
        <v>#N/A</v>
      </c>
    </row>
    <row r="7677" customFormat="false" ht="12.75" hidden="false" customHeight="false" outlineLevel="0" collapsed="false">
      <c r="A7677" s="208" t="str">
        <f aca="false">B7677&amp;" "&amp;C7677&amp;" "&amp;D7677</f>
        <v> 0 Financial</v>
      </c>
      <c r="B7677" s="208" t="str">
        <f aca="false">IF((LEFT(N7677,2)="US"),"US","")</f>
        <v/>
      </c>
      <c r="C7677" s="208" t="n">
        <f aca="false">M7677</f>
        <v>0</v>
      </c>
      <c r="D7677" s="208" t="str">
        <f aca="false">IF(ISNUMBER(FIND("Phy",N7677))=TRUE(),"Physical","Financial")</f>
        <v>Financial</v>
      </c>
      <c r="E7677" s="208" t="e">
        <f aca="false">IF(VLOOKUP(S7677,'DD-Lookup'!$J$6:$L$50,3,FALSE())="Monthly",(YEAR(AC7677)-YEAR(AB7677))*12+MONTH(AC7677)-MONTH(AB7677)+1,(AC7677-AB7677+1))</f>
        <v>#N/A</v>
      </c>
      <c r="F7677" s="239" t="e">
        <f aca="false">E7677*SUM(P7677:Q7677)</f>
        <v>#N/A</v>
      </c>
    </row>
    <row r="7678" customFormat="false" ht="12.75" hidden="false" customHeight="false" outlineLevel="0" collapsed="false">
      <c r="A7678" s="208" t="str">
        <f aca="false">B7678&amp;" "&amp;C7678&amp;" "&amp;D7678</f>
        <v> 0 Financial</v>
      </c>
      <c r="B7678" s="208" t="str">
        <f aca="false">IF((LEFT(N7678,2)="US"),"US","")</f>
        <v/>
      </c>
      <c r="C7678" s="208" t="n">
        <f aca="false">M7678</f>
        <v>0</v>
      </c>
      <c r="D7678" s="208" t="str">
        <f aca="false">IF(ISNUMBER(FIND("Phy",N7678))=TRUE(),"Physical","Financial")</f>
        <v>Financial</v>
      </c>
      <c r="E7678" s="208" t="e">
        <f aca="false">IF(VLOOKUP(S7678,'DD-Lookup'!$J$6:$L$50,3,FALSE())="Monthly",(YEAR(AC7678)-YEAR(AB7678))*12+MONTH(AC7678)-MONTH(AB7678)+1,(AC7678-AB7678+1))</f>
        <v>#N/A</v>
      </c>
      <c r="F7678" s="239" t="e">
        <f aca="false">E7678*SUM(P7678:Q7678)</f>
        <v>#N/A</v>
      </c>
    </row>
    <row r="7679" customFormat="false" ht="12.75" hidden="false" customHeight="false" outlineLevel="0" collapsed="false">
      <c r="A7679" s="208" t="str">
        <f aca="false">B7679&amp;" "&amp;C7679&amp;" "&amp;D7679</f>
        <v> 0 Financial</v>
      </c>
      <c r="B7679" s="208" t="str">
        <f aca="false">IF((LEFT(N7679,2)="US"),"US","")</f>
        <v/>
      </c>
      <c r="C7679" s="208" t="n">
        <f aca="false">M7679</f>
        <v>0</v>
      </c>
      <c r="D7679" s="208" t="str">
        <f aca="false">IF(ISNUMBER(FIND("Phy",N7679))=TRUE(),"Physical","Financial")</f>
        <v>Financial</v>
      </c>
      <c r="E7679" s="208" t="e">
        <f aca="false">IF(VLOOKUP(S7679,'DD-Lookup'!$J$6:$L$50,3,FALSE())="Monthly",(YEAR(AC7679)-YEAR(AB7679))*12+MONTH(AC7679)-MONTH(AB7679)+1,(AC7679-AB7679+1))</f>
        <v>#N/A</v>
      </c>
      <c r="F7679" s="239" t="e">
        <f aca="false">E7679*SUM(P7679:Q7679)</f>
        <v>#N/A</v>
      </c>
    </row>
    <row r="7680" customFormat="false" ht="12.75" hidden="false" customHeight="false" outlineLevel="0" collapsed="false">
      <c r="A7680" s="208" t="str">
        <f aca="false">B7680&amp;" "&amp;C7680&amp;" "&amp;D7680</f>
        <v> 0 Financial</v>
      </c>
      <c r="B7680" s="208" t="str">
        <f aca="false">IF((LEFT(N7680,2)="US"),"US","")</f>
        <v/>
      </c>
      <c r="C7680" s="208" t="n">
        <f aca="false">M7680</f>
        <v>0</v>
      </c>
      <c r="D7680" s="208" t="str">
        <f aca="false">IF(ISNUMBER(FIND("Phy",N7680))=TRUE(),"Physical","Financial")</f>
        <v>Financial</v>
      </c>
      <c r="E7680" s="208" t="e">
        <f aca="false">IF(VLOOKUP(S7680,'DD-Lookup'!$J$6:$L$50,3,FALSE())="Monthly",(YEAR(AC7680)-YEAR(AB7680))*12+MONTH(AC7680)-MONTH(AB7680)+1,(AC7680-AB7680+1))</f>
        <v>#N/A</v>
      </c>
      <c r="F7680" s="239" t="e">
        <f aca="false">E7680*SUM(P7680:Q7680)</f>
        <v>#N/A</v>
      </c>
    </row>
    <row r="7681" customFormat="false" ht="12.75" hidden="false" customHeight="false" outlineLevel="0" collapsed="false">
      <c r="A7681" s="208" t="str">
        <f aca="false">B7681&amp;" "&amp;C7681&amp;" "&amp;D7681</f>
        <v> 0 Financial</v>
      </c>
      <c r="B7681" s="208" t="str">
        <f aca="false">IF((LEFT(N7681,2)="US"),"US","")</f>
        <v/>
      </c>
      <c r="C7681" s="208" t="n">
        <f aca="false">M7681</f>
        <v>0</v>
      </c>
      <c r="D7681" s="208" t="str">
        <f aca="false">IF(ISNUMBER(FIND("Phy",N7681))=TRUE(),"Physical","Financial")</f>
        <v>Financial</v>
      </c>
      <c r="E7681" s="208" t="e">
        <f aca="false">IF(VLOOKUP(S7681,'DD-Lookup'!$J$6:$L$50,3,FALSE())="Monthly",(YEAR(AC7681)-YEAR(AB7681))*12+MONTH(AC7681)-MONTH(AB7681)+1,(AC7681-AB7681+1))</f>
        <v>#N/A</v>
      </c>
      <c r="F7681" s="239" t="e">
        <f aca="false">E7681*SUM(P7681:Q7681)</f>
        <v>#N/A</v>
      </c>
    </row>
    <row r="7682" customFormat="false" ht="12.75" hidden="false" customHeight="false" outlineLevel="0" collapsed="false">
      <c r="A7682" s="208" t="str">
        <f aca="false">B7682&amp;" "&amp;C7682&amp;" "&amp;D7682</f>
        <v> 0 Financial</v>
      </c>
      <c r="B7682" s="208" t="str">
        <f aca="false">IF((LEFT(N7682,2)="US"),"US","")</f>
        <v/>
      </c>
      <c r="C7682" s="208" t="n">
        <f aca="false">M7682</f>
        <v>0</v>
      </c>
      <c r="D7682" s="208" t="str">
        <f aca="false">IF(ISNUMBER(FIND("Phy",N7682))=TRUE(),"Physical","Financial")</f>
        <v>Financial</v>
      </c>
      <c r="E7682" s="208" t="e">
        <f aca="false">IF(VLOOKUP(S7682,'DD-Lookup'!$J$6:$L$50,3,FALSE())="Monthly",(YEAR(AC7682)-YEAR(AB7682))*12+MONTH(AC7682)-MONTH(AB7682)+1,(AC7682-AB7682+1))</f>
        <v>#N/A</v>
      </c>
      <c r="F7682" s="239" t="e">
        <f aca="false">E7682*SUM(P7682:Q7682)</f>
        <v>#N/A</v>
      </c>
    </row>
    <row r="7683" customFormat="false" ht="12.75" hidden="false" customHeight="false" outlineLevel="0" collapsed="false">
      <c r="A7683" s="208" t="str">
        <f aca="false">B7683&amp;" "&amp;C7683&amp;" "&amp;D7683</f>
        <v> 0 Financial</v>
      </c>
      <c r="B7683" s="208" t="str">
        <f aca="false">IF((LEFT(N7683,2)="US"),"US","")</f>
        <v/>
      </c>
      <c r="C7683" s="208" t="n">
        <f aca="false">M7683</f>
        <v>0</v>
      </c>
      <c r="D7683" s="208" t="str">
        <f aca="false">IF(ISNUMBER(FIND("Phy",N7683))=TRUE(),"Physical","Financial")</f>
        <v>Financial</v>
      </c>
      <c r="E7683" s="208" t="e">
        <f aca="false">IF(VLOOKUP(S7683,'DD-Lookup'!$J$6:$L$50,3,FALSE())="Monthly",(YEAR(AC7683)-YEAR(AB7683))*12+MONTH(AC7683)-MONTH(AB7683)+1,(AC7683-AB7683+1))</f>
        <v>#N/A</v>
      </c>
      <c r="F7683" s="239" t="e">
        <f aca="false">E7683*SUM(P7683:Q7683)</f>
        <v>#N/A</v>
      </c>
    </row>
    <row r="7684" customFormat="false" ht="12.75" hidden="false" customHeight="false" outlineLevel="0" collapsed="false">
      <c r="A7684" s="208" t="str">
        <f aca="false">B7684&amp;" "&amp;C7684&amp;" "&amp;D7684</f>
        <v> 0 Financial</v>
      </c>
      <c r="B7684" s="208" t="str">
        <f aca="false">IF((LEFT(N7684,2)="US"),"US","")</f>
        <v/>
      </c>
      <c r="C7684" s="208" t="n">
        <f aca="false">M7684</f>
        <v>0</v>
      </c>
      <c r="D7684" s="208" t="str">
        <f aca="false">IF(ISNUMBER(FIND("Phy",N7684))=TRUE(),"Physical","Financial")</f>
        <v>Financial</v>
      </c>
      <c r="E7684" s="208" t="e">
        <f aca="false">IF(VLOOKUP(S7684,'DD-Lookup'!$J$6:$L$50,3,FALSE())="Monthly",(YEAR(AC7684)-YEAR(AB7684))*12+MONTH(AC7684)-MONTH(AB7684)+1,(AC7684-AB7684+1))</f>
        <v>#N/A</v>
      </c>
      <c r="F7684" s="239" t="e">
        <f aca="false">E7684*SUM(P7684:Q7684)</f>
        <v>#N/A</v>
      </c>
    </row>
    <row r="7685" customFormat="false" ht="12.75" hidden="false" customHeight="false" outlineLevel="0" collapsed="false">
      <c r="A7685" s="208" t="str">
        <f aca="false">B7685&amp;" "&amp;C7685&amp;" "&amp;D7685</f>
        <v> 0 Financial</v>
      </c>
      <c r="B7685" s="208" t="str">
        <f aca="false">IF((LEFT(N7685,2)="US"),"US","")</f>
        <v/>
      </c>
      <c r="C7685" s="208" t="n">
        <f aca="false">M7685</f>
        <v>0</v>
      </c>
      <c r="D7685" s="208" t="str">
        <f aca="false">IF(ISNUMBER(FIND("Phy",N7685))=TRUE(),"Physical","Financial")</f>
        <v>Financial</v>
      </c>
      <c r="E7685" s="208" t="e">
        <f aca="false">IF(VLOOKUP(S7685,'DD-Lookup'!$J$6:$L$50,3,FALSE())="Monthly",(YEAR(AC7685)-YEAR(AB7685))*12+MONTH(AC7685)-MONTH(AB7685)+1,(AC7685-AB7685+1))</f>
        <v>#N/A</v>
      </c>
      <c r="F7685" s="239" t="e">
        <f aca="false">E7685*SUM(P7685:Q7685)</f>
        <v>#N/A</v>
      </c>
    </row>
    <row r="7686" customFormat="false" ht="12.75" hidden="false" customHeight="false" outlineLevel="0" collapsed="false">
      <c r="A7686" s="208" t="str">
        <f aca="false">B7686&amp;" "&amp;C7686&amp;" "&amp;D7686</f>
        <v> 0 Financial</v>
      </c>
      <c r="B7686" s="208" t="str">
        <f aca="false">IF((LEFT(N7686,2)="US"),"US","")</f>
        <v/>
      </c>
      <c r="C7686" s="208" t="n">
        <f aca="false">M7686</f>
        <v>0</v>
      </c>
      <c r="D7686" s="208" t="str">
        <f aca="false">IF(ISNUMBER(FIND("Phy",N7686))=TRUE(),"Physical","Financial")</f>
        <v>Financial</v>
      </c>
      <c r="E7686" s="208" t="e">
        <f aca="false">IF(VLOOKUP(S7686,'DD-Lookup'!$J$6:$L$50,3,FALSE())="Monthly",(YEAR(AC7686)-YEAR(AB7686))*12+MONTH(AC7686)-MONTH(AB7686)+1,(AC7686-AB7686+1))</f>
        <v>#N/A</v>
      </c>
      <c r="F7686" s="239" t="e">
        <f aca="false">E7686*SUM(P7686:Q7686)</f>
        <v>#N/A</v>
      </c>
    </row>
    <row r="7687" customFormat="false" ht="12.75" hidden="false" customHeight="false" outlineLevel="0" collapsed="false">
      <c r="A7687" s="208" t="str">
        <f aca="false">B7687&amp;" "&amp;C7687&amp;" "&amp;D7687</f>
        <v> 0 Financial</v>
      </c>
      <c r="B7687" s="208" t="str">
        <f aca="false">IF((LEFT(N7687,2)="US"),"US","")</f>
        <v/>
      </c>
      <c r="C7687" s="208" t="n">
        <f aca="false">M7687</f>
        <v>0</v>
      </c>
      <c r="D7687" s="208" t="str">
        <f aca="false">IF(ISNUMBER(FIND("Phy",N7687))=TRUE(),"Physical","Financial")</f>
        <v>Financial</v>
      </c>
      <c r="E7687" s="208" t="e">
        <f aca="false">IF(VLOOKUP(S7687,'DD-Lookup'!$J$6:$L$50,3,FALSE())="Monthly",(YEAR(AC7687)-YEAR(AB7687))*12+MONTH(AC7687)-MONTH(AB7687)+1,(AC7687-AB7687+1))</f>
        <v>#N/A</v>
      </c>
      <c r="F7687" s="239" t="e">
        <f aca="false">E7687*SUM(P7687:Q7687)</f>
        <v>#N/A</v>
      </c>
    </row>
    <row r="7688" customFormat="false" ht="12.75" hidden="false" customHeight="false" outlineLevel="0" collapsed="false">
      <c r="A7688" s="208" t="str">
        <f aca="false">B7688&amp;" "&amp;C7688&amp;" "&amp;D7688</f>
        <v> 0 Financial</v>
      </c>
      <c r="B7688" s="208" t="str">
        <f aca="false">IF((LEFT(N7688,2)="US"),"US","")</f>
        <v/>
      </c>
      <c r="C7688" s="208" t="n">
        <f aca="false">M7688</f>
        <v>0</v>
      </c>
      <c r="D7688" s="208" t="str">
        <f aca="false">IF(ISNUMBER(FIND("Phy",N7688))=TRUE(),"Physical","Financial")</f>
        <v>Financial</v>
      </c>
      <c r="E7688" s="208" t="e">
        <f aca="false">IF(VLOOKUP(S7688,'DD-Lookup'!$J$6:$L$50,3,FALSE())="Monthly",(YEAR(AC7688)-YEAR(AB7688))*12+MONTH(AC7688)-MONTH(AB7688)+1,(AC7688-AB7688+1))</f>
        <v>#N/A</v>
      </c>
      <c r="F7688" s="239" t="e">
        <f aca="false">E7688*SUM(P7688:Q7688)</f>
        <v>#N/A</v>
      </c>
    </row>
    <row r="7689" customFormat="false" ht="12.75" hidden="false" customHeight="false" outlineLevel="0" collapsed="false">
      <c r="A7689" s="208" t="str">
        <f aca="false">B7689&amp;" "&amp;C7689&amp;" "&amp;D7689</f>
        <v> 0 Financial</v>
      </c>
      <c r="B7689" s="208" t="str">
        <f aca="false">IF((LEFT(N7689,2)="US"),"US","")</f>
        <v/>
      </c>
      <c r="C7689" s="208" t="n">
        <f aca="false">M7689</f>
        <v>0</v>
      </c>
      <c r="D7689" s="208" t="str">
        <f aca="false">IF(ISNUMBER(FIND("Phy",N7689))=TRUE(),"Physical","Financial")</f>
        <v>Financial</v>
      </c>
      <c r="E7689" s="208" t="e">
        <f aca="false">IF(VLOOKUP(S7689,'DD-Lookup'!$J$6:$L$50,3,FALSE())="Monthly",(YEAR(AC7689)-YEAR(AB7689))*12+MONTH(AC7689)-MONTH(AB7689)+1,(AC7689-AB7689+1))</f>
        <v>#N/A</v>
      </c>
      <c r="F7689" s="239" t="e">
        <f aca="false">E7689*SUM(P7689:Q7689)</f>
        <v>#N/A</v>
      </c>
    </row>
    <row r="7690" customFormat="false" ht="12.75" hidden="false" customHeight="false" outlineLevel="0" collapsed="false">
      <c r="A7690" s="208" t="str">
        <f aca="false">B7690&amp;" "&amp;C7690&amp;" "&amp;D7690</f>
        <v> 0 Financial</v>
      </c>
      <c r="B7690" s="208" t="str">
        <f aca="false">IF((LEFT(N7690,2)="US"),"US","")</f>
        <v/>
      </c>
      <c r="C7690" s="208" t="n">
        <f aca="false">M7690</f>
        <v>0</v>
      </c>
      <c r="D7690" s="208" t="str">
        <f aca="false">IF(ISNUMBER(FIND("Phy",N7690))=TRUE(),"Physical","Financial")</f>
        <v>Financial</v>
      </c>
      <c r="E7690" s="208" t="e">
        <f aca="false">IF(VLOOKUP(S7690,'DD-Lookup'!$J$6:$L$50,3,FALSE())="Monthly",(YEAR(AC7690)-YEAR(AB7690))*12+MONTH(AC7690)-MONTH(AB7690)+1,(AC7690-AB7690+1))</f>
        <v>#N/A</v>
      </c>
      <c r="F7690" s="239" t="e">
        <f aca="false">E7690*SUM(P7690:Q7690)</f>
        <v>#N/A</v>
      </c>
    </row>
    <row r="7691" customFormat="false" ht="12.75" hidden="false" customHeight="false" outlineLevel="0" collapsed="false">
      <c r="A7691" s="208" t="str">
        <f aca="false">B7691&amp;" "&amp;C7691&amp;" "&amp;D7691</f>
        <v> 0 Financial</v>
      </c>
      <c r="B7691" s="208" t="str">
        <f aca="false">IF((LEFT(N7691,2)="US"),"US","")</f>
        <v/>
      </c>
      <c r="C7691" s="208" t="n">
        <f aca="false">M7691</f>
        <v>0</v>
      </c>
      <c r="D7691" s="208" t="str">
        <f aca="false">IF(ISNUMBER(FIND("Phy",N7691))=TRUE(),"Physical","Financial")</f>
        <v>Financial</v>
      </c>
      <c r="E7691" s="208" t="e">
        <f aca="false">IF(VLOOKUP(S7691,'DD-Lookup'!$J$6:$L$50,3,FALSE())="Monthly",(YEAR(AC7691)-YEAR(AB7691))*12+MONTH(AC7691)-MONTH(AB7691)+1,(AC7691-AB7691+1))</f>
        <v>#N/A</v>
      </c>
      <c r="F7691" s="239" t="e">
        <f aca="false">E7691*SUM(P7691:Q7691)</f>
        <v>#N/A</v>
      </c>
    </row>
    <row r="7692" customFormat="false" ht="12.75" hidden="false" customHeight="false" outlineLevel="0" collapsed="false">
      <c r="A7692" s="208" t="str">
        <f aca="false">B7692&amp;" "&amp;C7692&amp;" "&amp;D7692</f>
        <v> 0 Financial</v>
      </c>
      <c r="B7692" s="208" t="str">
        <f aca="false">IF((LEFT(N7692,2)="US"),"US","")</f>
        <v/>
      </c>
      <c r="C7692" s="208" t="n">
        <f aca="false">M7692</f>
        <v>0</v>
      </c>
      <c r="D7692" s="208" t="str">
        <f aca="false">IF(ISNUMBER(FIND("Phy",N7692))=TRUE(),"Physical","Financial")</f>
        <v>Financial</v>
      </c>
      <c r="E7692" s="208" t="e">
        <f aca="false">IF(VLOOKUP(S7692,'DD-Lookup'!$J$6:$L$50,3,FALSE())="Monthly",(YEAR(AC7692)-YEAR(AB7692))*12+MONTH(AC7692)-MONTH(AB7692)+1,(AC7692-AB7692+1))</f>
        <v>#N/A</v>
      </c>
      <c r="F7692" s="239" t="e">
        <f aca="false">E7692*SUM(P7692:Q7692)</f>
        <v>#N/A</v>
      </c>
    </row>
    <row r="7693" customFormat="false" ht="12.75" hidden="false" customHeight="false" outlineLevel="0" collapsed="false">
      <c r="A7693" s="208" t="str">
        <f aca="false">B7693&amp;" "&amp;C7693&amp;" "&amp;D7693</f>
        <v> 0 Financial</v>
      </c>
      <c r="B7693" s="208" t="str">
        <f aca="false">IF((LEFT(N7693,2)="US"),"US","")</f>
        <v/>
      </c>
      <c r="C7693" s="208" t="n">
        <f aca="false">M7693</f>
        <v>0</v>
      </c>
      <c r="D7693" s="208" t="str">
        <f aca="false">IF(ISNUMBER(FIND("Phy",N7693))=TRUE(),"Physical","Financial")</f>
        <v>Financial</v>
      </c>
      <c r="E7693" s="208" t="e">
        <f aca="false">IF(VLOOKUP(S7693,'DD-Lookup'!$J$6:$L$50,3,FALSE())="Monthly",(YEAR(AC7693)-YEAR(AB7693))*12+MONTH(AC7693)-MONTH(AB7693)+1,(AC7693-AB7693+1))</f>
        <v>#N/A</v>
      </c>
      <c r="F7693" s="239" t="e">
        <f aca="false">E7693*SUM(P7693:Q7693)</f>
        <v>#N/A</v>
      </c>
    </row>
    <row r="7694" customFormat="false" ht="12.75" hidden="false" customHeight="false" outlineLevel="0" collapsed="false">
      <c r="A7694" s="208" t="str">
        <f aca="false">B7694&amp;" "&amp;C7694&amp;" "&amp;D7694</f>
        <v> 0 Financial</v>
      </c>
      <c r="B7694" s="208" t="str">
        <f aca="false">IF((LEFT(N7694,2)="US"),"US","")</f>
        <v/>
      </c>
      <c r="C7694" s="208" t="n">
        <f aca="false">M7694</f>
        <v>0</v>
      </c>
      <c r="D7694" s="208" t="str">
        <f aca="false">IF(ISNUMBER(FIND("Phy",N7694))=TRUE(),"Physical","Financial")</f>
        <v>Financial</v>
      </c>
      <c r="E7694" s="208" t="e">
        <f aca="false">IF(VLOOKUP(S7694,'DD-Lookup'!$J$6:$L$50,3,FALSE())="Monthly",(YEAR(AC7694)-YEAR(AB7694))*12+MONTH(AC7694)-MONTH(AB7694)+1,(AC7694-AB7694+1))</f>
        <v>#N/A</v>
      </c>
      <c r="F7694" s="239" t="e">
        <f aca="false">E7694*SUM(P7694:Q7694)</f>
        <v>#N/A</v>
      </c>
    </row>
    <row r="7695" customFormat="false" ht="12.75" hidden="false" customHeight="false" outlineLevel="0" collapsed="false">
      <c r="A7695" s="208" t="str">
        <f aca="false">B7695&amp;" "&amp;C7695&amp;" "&amp;D7695</f>
        <v> 0 Financial</v>
      </c>
      <c r="B7695" s="208" t="str">
        <f aca="false">IF((LEFT(N7695,2)="US"),"US","")</f>
        <v/>
      </c>
      <c r="C7695" s="208" t="n">
        <f aca="false">M7695</f>
        <v>0</v>
      </c>
      <c r="D7695" s="208" t="str">
        <f aca="false">IF(ISNUMBER(FIND("Phy",N7695))=TRUE(),"Physical","Financial")</f>
        <v>Financial</v>
      </c>
      <c r="E7695" s="208" t="e">
        <f aca="false">IF(VLOOKUP(S7695,'DD-Lookup'!$J$6:$L$50,3,FALSE())="Monthly",(YEAR(AC7695)-YEAR(AB7695))*12+MONTH(AC7695)-MONTH(AB7695)+1,(AC7695-AB7695+1))</f>
        <v>#N/A</v>
      </c>
      <c r="F7695" s="239" t="e">
        <f aca="false">E7695*SUM(P7695:Q7695)</f>
        <v>#N/A</v>
      </c>
    </row>
    <row r="7696" customFormat="false" ht="12.75" hidden="false" customHeight="false" outlineLevel="0" collapsed="false">
      <c r="A7696" s="208" t="str">
        <f aca="false">B7696&amp;" "&amp;C7696&amp;" "&amp;D7696</f>
        <v> 0 Financial</v>
      </c>
      <c r="B7696" s="208" t="str">
        <f aca="false">IF((LEFT(N7696,2)="US"),"US","")</f>
        <v/>
      </c>
      <c r="C7696" s="208" t="n">
        <f aca="false">M7696</f>
        <v>0</v>
      </c>
      <c r="D7696" s="208" t="str">
        <f aca="false">IF(ISNUMBER(FIND("Phy",N7696))=TRUE(),"Physical","Financial")</f>
        <v>Financial</v>
      </c>
      <c r="E7696" s="208" t="e">
        <f aca="false">IF(VLOOKUP(S7696,'DD-Lookup'!$J$6:$L$50,3,FALSE())="Monthly",(YEAR(AC7696)-YEAR(AB7696))*12+MONTH(AC7696)-MONTH(AB7696)+1,(AC7696-AB7696+1))</f>
        <v>#N/A</v>
      </c>
      <c r="F7696" s="239" t="e">
        <f aca="false">E7696*SUM(P7696:Q7696)</f>
        <v>#N/A</v>
      </c>
    </row>
    <row r="7697" customFormat="false" ht="12.75" hidden="false" customHeight="false" outlineLevel="0" collapsed="false">
      <c r="A7697" s="208" t="str">
        <f aca="false">B7697&amp;" "&amp;C7697&amp;" "&amp;D7697</f>
        <v> 0 Financial</v>
      </c>
      <c r="B7697" s="208" t="str">
        <f aca="false">IF((LEFT(N7697,2)="US"),"US","")</f>
        <v/>
      </c>
      <c r="C7697" s="208" t="n">
        <f aca="false">M7697</f>
        <v>0</v>
      </c>
      <c r="D7697" s="208" t="str">
        <f aca="false">IF(ISNUMBER(FIND("Phy",N7697))=TRUE(),"Physical","Financial")</f>
        <v>Financial</v>
      </c>
      <c r="E7697" s="208" t="e">
        <f aca="false">IF(VLOOKUP(S7697,'DD-Lookup'!$J$6:$L$50,3,FALSE())="Monthly",(YEAR(AC7697)-YEAR(AB7697))*12+MONTH(AC7697)-MONTH(AB7697)+1,(AC7697-AB7697+1))</f>
        <v>#N/A</v>
      </c>
      <c r="F7697" s="239" t="e">
        <f aca="false">E7697*SUM(P7697:Q7697)</f>
        <v>#N/A</v>
      </c>
    </row>
    <row r="7698" customFormat="false" ht="12.75" hidden="false" customHeight="false" outlineLevel="0" collapsed="false">
      <c r="A7698" s="208" t="str">
        <f aca="false">B7698&amp;" "&amp;C7698&amp;" "&amp;D7698</f>
        <v> 0 Financial</v>
      </c>
      <c r="B7698" s="208" t="str">
        <f aca="false">IF((LEFT(N7698,2)="US"),"US","")</f>
        <v/>
      </c>
      <c r="C7698" s="208" t="n">
        <f aca="false">M7698</f>
        <v>0</v>
      </c>
      <c r="D7698" s="208" t="str">
        <f aca="false">IF(ISNUMBER(FIND("Phy",N7698))=TRUE(),"Physical","Financial")</f>
        <v>Financial</v>
      </c>
      <c r="E7698" s="208" t="e">
        <f aca="false">IF(VLOOKUP(S7698,'DD-Lookup'!$J$6:$L$50,3,FALSE())="Monthly",(YEAR(AC7698)-YEAR(AB7698))*12+MONTH(AC7698)-MONTH(AB7698)+1,(AC7698-AB7698+1))</f>
        <v>#N/A</v>
      </c>
      <c r="F7698" s="239" t="e">
        <f aca="false">E7698*SUM(P7698:Q7698)</f>
        <v>#N/A</v>
      </c>
    </row>
    <row r="7699" customFormat="false" ht="12.75" hidden="false" customHeight="false" outlineLevel="0" collapsed="false">
      <c r="A7699" s="208" t="str">
        <f aca="false">B7699&amp;" "&amp;C7699&amp;" "&amp;D7699</f>
        <v> 0 Financial</v>
      </c>
      <c r="B7699" s="208" t="str">
        <f aca="false">IF((LEFT(N7699,2)="US"),"US","")</f>
        <v/>
      </c>
      <c r="C7699" s="208" t="n">
        <f aca="false">M7699</f>
        <v>0</v>
      </c>
      <c r="D7699" s="208" t="str">
        <f aca="false">IF(ISNUMBER(FIND("Phy",N7699))=TRUE(),"Physical","Financial")</f>
        <v>Financial</v>
      </c>
      <c r="E7699" s="208" t="e">
        <f aca="false">IF(VLOOKUP(S7699,'DD-Lookup'!$J$6:$L$50,3,FALSE())="Monthly",(YEAR(AC7699)-YEAR(AB7699))*12+MONTH(AC7699)-MONTH(AB7699)+1,(AC7699-AB7699+1))</f>
        <v>#N/A</v>
      </c>
      <c r="F7699" s="239" t="e">
        <f aca="false">E7699*SUM(P7699:Q7699)</f>
        <v>#N/A</v>
      </c>
    </row>
    <row r="7700" customFormat="false" ht="12.75" hidden="false" customHeight="false" outlineLevel="0" collapsed="false">
      <c r="A7700" s="208" t="str">
        <f aca="false">B7700&amp;" "&amp;C7700&amp;" "&amp;D7700</f>
        <v> 0 Financial</v>
      </c>
      <c r="B7700" s="208" t="str">
        <f aca="false">IF((LEFT(N7700,2)="US"),"US","")</f>
        <v/>
      </c>
      <c r="C7700" s="208" t="n">
        <f aca="false">M7700</f>
        <v>0</v>
      </c>
      <c r="D7700" s="208" t="str">
        <f aca="false">IF(ISNUMBER(FIND("Phy",N7700))=TRUE(),"Physical","Financial")</f>
        <v>Financial</v>
      </c>
      <c r="E7700" s="208" t="e">
        <f aca="false">IF(VLOOKUP(S7700,'DD-Lookup'!$J$6:$L$50,3,FALSE())="Monthly",(YEAR(AC7700)-YEAR(AB7700))*12+MONTH(AC7700)-MONTH(AB7700)+1,(AC7700-AB7700+1))</f>
        <v>#N/A</v>
      </c>
      <c r="F7700" s="239" t="e">
        <f aca="false">E7700*SUM(P7700:Q7700)</f>
        <v>#N/A</v>
      </c>
    </row>
    <row r="7701" customFormat="false" ht="12.75" hidden="false" customHeight="false" outlineLevel="0" collapsed="false">
      <c r="A7701" s="208" t="str">
        <f aca="false">B7701&amp;" "&amp;C7701&amp;" "&amp;D7701</f>
        <v> 0 Financial</v>
      </c>
      <c r="B7701" s="208" t="str">
        <f aca="false">IF((LEFT(N7701,2)="US"),"US","")</f>
        <v/>
      </c>
      <c r="C7701" s="208" t="n">
        <f aca="false">M7701</f>
        <v>0</v>
      </c>
      <c r="D7701" s="208" t="str">
        <f aca="false">IF(ISNUMBER(FIND("Phy",N7701))=TRUE(),"Physical","Financial")</f>
        <v>Financial</v>
      </c>
      <c r="E7701" s="208" t="e">
        <f aca="false">IF(VLOOKUP(S7701,'DD-Lookup'!$J$6:$L$50,3,FALSE())="Monthly",(YEAR(AC7701)-YEAR(AB7701))*12+MONTH(AC7701)-MONTH(AB7701)+1,(AC7701-AB7701+1))</f>
        <v>#N/A</v>
      </c>
      <c r="F7701" s="239" t="e">
        <f aca="false">E7701*SUM(P7701:Q7701)</f>
        <v>#N/A</v>
      </c>
    </row>
    <row r="7702" customFormat="false" ht="12.75" hidden="false" customHeight="false" outlineLevel="0" collapsed="false">
      <c r="A7702" s="208" t="str">
        <f aca="false">B7702&amp;" "&amp;C7702&amp;" "&amp;D7702</f>
        <v> 0 Financial</v>
      </c>
      <c r="B7702" s="208" t="str">
        <f aca="false">IF((LEFT(N7702,2)="US"),"US","")</f>
        <v/>
      </c>
      <c r="C7702" s="208" t="n">
        <f aca="false">M7702</f>
        <v>0</v>
      </c>
      <c r="D7702" s="208" t="str">
        <f aca="false">IF(ISNUMBER(FIND("Phy",N7702))=TRUE(),"Physical","Financial")</f>
        <v>Financial</v>
      </c>
      <c r="E7702" s="208" t="e">
        <f aca="false">IF(VLOOKUP(S7702,'DD-Lookup'!$J$6:$L$50,3,FALSE())="Monthly",(YEAR(AC7702)-YEAR(AB7702))*12+MONTH(AC7702)-MONTH(AB7702)+1,(AC7702-AB7702+1))</f>
        <v>#N/A</v>
      </c>
      <c r="F7702" s="239" t="e">
        <f aca="false">E7702*SUM(P7702:Q7702)</f>
        <v>#N/A</v>
      </c>
    </row>
    <row r="7703" customFormat="false" ht="12.75" hidden="false" customHeight="false" outlineLevel="0" collapsed="false">
      <c r="A7703" s="208" t="str">
        <f aca="false">B7703&amp;" "&amp;C7703&amp;" "&amp;D7703</f>
        <v> 0 Financial</v>
      </c>
      <c r="B7703" s="208" t="str">
        <f aca="false">IF((LEFT(N7703,2)="US"),"US","")</f>
        <v/>
      </c>
      <c r="C7703" s="208" t="n">
        <f aca="false">M7703</f>
        <v>0</v>
      </c>
      <c r="D7703" s="208" t="str">
        <f aca="false">IF(ISNUMBER(FIND("Phy",N7703))=TRUE(),"Physical","Financial")</f>
        <v>Financial</v>
      </c>
      <c r="E7703" s="208" t="e">
        <f aca="false">IF(VLOOKUP(S7703,'DD-Lookup'!$J$6:$L$50,3,FALSE())="Monthly",(YEAR(AC7703)-YEAR(AB7703))*12+MONTH(AC7703)-MONTH(AB7703)+1,(AC7703-AB7703+1))</f>
        <v>#N/A</v>
      </c>
      <c r="F7703" s="239" t="e">
        <f aca="false">E7703*SUM(P7703:Q7703)</f>
        <v>#N/A</v>
      </c>
    </row>
    <row r="7704" customFormat="false" ht="12.75" hidden="false" customHeight="false" outlineLevel="0" collapsed="false">
      <c r="A7704" s="208" t="str">
        <f aca="false">B7704&amp;" "&amp;C7704&amp;" "&amp;D7704</f>
        <v> 0 Financial</v>
      </c>
      <c r="B7704" s="208" t="str">
        <f aca="false">IF((LEFT(N7704,2)="US"),"US","")</f>
        <v/>
      </c>
      <c r="C7704" s="208" t="n">
        <f aca="false">M7704</f>
        <v>0</v>
      </c>
      <c r="D7704" s="208" t="str">
        <f aca="false">IF(ISNUMBER(FIND("Phy",N7704))=TRUE(),"Physical","Financial")</f>
        <v>Financial</v>
      </c>
      <c r="E7704" s="208" t="e">
        <f aca="false">IF(VLOOKUP(S7704,'DD-Lookup'!$J$6:$L$50,3,FALSE())="Monthly",(YEAR(AC7704)-YEAR(AB7704))*12+MONTH(AC7704)-MONTH(AB7704)+1,(AC7704-AB7704+1))</f>
        <v>#N/A</v>
      </c>
      <c r="F7704" s="239" t="e">
        <f aca="false">E7704*SUM(P7704:Q7704)</f>
        <v>#N/A</v>
      </c>
    </row>
    <row r="7705" customFormat="false" ht="12.75" hidden="false" customHeight="false" outlineLevel="0" collapsed="false">
      <c r="A7705" s="208" t="str">
        <f aca="false">B7705&amp;" "&amp;C7705&amp;" "&amp;D7705</f>
        <v> 0 Financial</v>
      </c>
      <c r="B7705" s="208" t="str">
        <f aca="false">IF((LEFT(N7705,2)="US"),"US","")</f>
        <v/>
      </c>
      <c r="C7705" s="208" t="n">
        <f aca="false">M7705</f>
        <v>0</v>
      </c>
      <c r="D7705" s="208" t="str">
        <f aca="false">IF(ISNUMBER(FIND("Phy",N7705))=TRUE(),"Physical","Financial")</f>
        <v>Financial</v>
      </c>
      <c r="E7705" s="208" t="e">
        <f aca="false">IF(VLOOKUP(S7705,'DD-Lookup'!$J$6:$L$50,3,FALSE())="Monthly",(YEAR(AC7705)-YEAR(AB7705))*12+MONTH(AC7705)-MONTH(AB7705)+1,(AC7705-AB7705+1))</f>
        <v>#N/A</v>
      </c>
      <c r="F7705" s="239" t="e">
        <f aca="false">E7705*SUM(P7705:Q7705)</f>
        <v>#N/A</v>
      </c>
    </row>
    <row r="7706" customFormat="false" ht="12.75" hidden="false" customHeight="false" outlineLevel="0" collapsed="false">
      <c r="A7706" s="208" t="str">
        <f aca="false">B7706&amp;" "&amp;C7706&amp;" "&amp;D7706</f>
        <v> 0 Financial</v>
      </c>
      <c r="B7706" s="208" t="str">
        <f aca="false">IF((LEFT(N7706,2)="US"),"US","")</f>
        <v/>
      </c>
      <c r="C7706" s="208" t="n">
        <f aca="false">M7706</f>
        <v>0</v>
      </c>
      <c r="D7706" s="208" t="str">
        <f aca="false">IF(ISNUMBER(FIND("Phy",N7706))=TRUE(),"Physical","Financial")</f>
        <v>Financial</v>
      </c>
      <c r="E7706" s="208" t="e">
        <f aca="false">IF(VLOOKUP(S7706,'DD-Lookup'!$J$6:$L$50,3,FALSE())="Monthly",(YEAR(AC7706)-YEAR(AB7706))*12+MONTH(AC7706)-MONTH(AB7706)+1,(AC7706-AB7706+1))</f>
        <v>#N/A</v>
      </c>
      <c r="F7706" s="239" t="e">
        <f aca="false">E7706*SUM(P7706:Q7706)</f>
        <v>#N/A</v>
      </c>
    </row>
    <row r="7707" customFormat="false" ht="12.75" hidden="false" customHeight="false" outlineLevel="0" collapsed="false">
      <c r="A7707" s="208" t="str">
        <f aca="false">B7707&amp;" "&amp;C7707&amp;" "&amp;D7707</f>
        <v> 0 Financial</v>
      </c>
      <c r="B7707" s="208" t="str">
        <f aca="false">IF((LEFT(N7707,2)="US"),"US","")</f>
        <v/>
      </c>
      <c r="C7707" s="208" t="n">
        <f aca="false">M7707</f>
        <v>0</v>
      </c>
      <c r="D7707" s="208" t="str">
        <f aca="false">IF(ISNUMBER(FIND("Phy",N7707))=TRUE(),"Physical","Financial")</f>
        <v>Financial</v>
      </c>
      <c r="E7707" s="208" t="e">
        <f aca="false">IF(VLOOKUP(S7707,'DD-Lookup'!$J$6:$L$50,3,FALSE())="Monthly",(YEAR(AC7707)-YEAR(AB7707))*12+MONTH(AC7707)-MONTH(AB7707)+1,(AC7707-AB7707+1))</f>
        <v>#N/A</v>
      </c>
      <c r="F7707" s="239" t="e">
        <f aca="false">E7707*SUM(P7707:Q7707)</f>
        <v>#N/A</v>
      </c>
    </row>
    <row r="7708" customFormat="false" ht="12.75" hidden="false" customHeight="false" outlineLevel="0" collapsed="false">
      <c r="A7708" s="208" t="str">
        <f aca="false">B7708&amp;" "&amp;C7708&amp;" "&amp;D7708</f>
        <v> 0 Financial</v>
      </c>
      <c r="B7708" s="208" t="str">
        <f aca="false">IF((LEFT(N7708,2)="US"),"US","")</f>
        <v/>
      </c>
      <c r="C7708" s="208" t="n">
        <f aca="false">M7708</f>
        <v>0</v>
      </c>
      <c r="D7708" s="208" t="str">
        <f aca="false">IF(ISNUMBER(FIND("Phy",N7708))=TRUE(),"Physical","Financial")</f>
        <v>Financial</v>
      </c>
      <c r="E7708" s="208" t="e">
        <f aca="false">IF(VLOOKUP(S7708,'DD-Lookup'!$J$6:$L$50,3,FALSE())="Monthly",(YEAR(AC7708)-YEAR(AB7708))*12+MONTH(AC7708)-MONTH(AB7708)+1,(AC7708-AB7708+1))</f>
        <v>#N/A</v>
      </c>
      <c r="F7708" s="239" t="e">
        <f aca="false">E7708*SUM(P7708:Q7708)</f>
        <v>#N/A</v>
      </c>
    </row>
    <row r="7709" customFormat="false" ht="12.75" hidden="false" customHeight="false" outlineLevel="0" collapsed="false">
      <c r="A7709" s="208" t="str">
        <f aca="false">B7709&amp;" "&amp;C7709&amp;" "&amp;D7709</f>
        <v> 0 Financial</v>
      </c>
      <c r="B7709" s="208" t="str">
        <f aca="false">IF((LEFT(N7709,2)="US"),"US","")</f>
        <v/>
      </c>
      <c r="C7709" s="208" t="n">
        <f aca="false">M7709</f>
        <v>0</v>
      </c>
      <c r="D7709" s="208" t="str">
        <f aca="false">IF(ISNUMBER(FIND("Phy",N7709))=TRUE(),"Physical","Financial")</f>
        <v>Financial</v>
      </c>
      <c r="E7709" s="208" t="e">
        <f aca="false">IF(VLOOKUP(S7709,'DD-Lookup'!$J$6:$L$50,3,FALSE())="Monthly",(YEAR(AC7709)-YEAR(AB7709))*12+MONTH(AC7709)-MONTH(AB7709)+1,(AC7709-AB7709+1))</f>
        <v>#N/A</v>
      </c>
      <c r="F7709" s="239" t="e">
        <f aca="false">E7709*SUM(P7709:Q7709)</f>
        <v>#N/A</v>
      </c>
    </row>
    <row r="7710" customFormat="false" ht="12.75" hidden="false" customHeight="false" outlineLevel="0" collapsed="false">
      <c r="A7710" s="208" t="str">
        <f aca="false">B7710&amp;" "&amp;C7710&amp;" "&amp;D7710</f>
        <v> 0 Financial</v>
      </c>
      <c r="B7710" s="208" t="str">
        <f aca="false">IF((LEFT(N7710,2)="US"),"US","")</f>
        <v/>
      </c>
      <c r="C7710" s="208" t="n">
        <f aca="false">M7710</f>
        <v>0</v>
      </c>
      <c r="D7710" s="208" t="str">
        <f aca="false">IF(ISNUMBER(FIND("Phy",N7710))=TRUE(),"Physical","Financial")</f>
        <v>Financial</v>
      </c>
      <c r="E7710" s="208" t="e">
        <f aca="false">IF(VLOOKUP(S7710,'DD-Lookup'!$J$6:$L$50,3,FALSE())="Monthly",(YEAR(AC7710)-YEAR(AB7710))*12+MONTH(AC7710)-MONTH(AB7710)+1,(AC7710-AB7710+1))</f>
        <v>#N/A</v>
      </c>
      <c r="F7710" s="239" t="e">
        <f aca="false">E7710*SUM(P7710:Q7710)</f>
        <v>#N/A</v>
      </c>
    </row>
    <row r="7711" customFormat="false" ht="12.75" hidden="false" customHeight="false" outlineLevel="0" collapsed="false">
      <c r="A7711" s="208" t="str">
        <f aca="false">B7711&amp;" "&amp;C7711&amp;" "&amp;D7711</f>
        <v> 0 Financial</v>
      </c>
      <c r="B7711" s="208" t="str">
        <f aca="false">IF((LEFT(N7711,2)="US"),"US","")</f>
        <v/>
      </c>
      <c r="C7711" s="208" t="n">
        <f aca="false">M7711</f>
        <v>0</v>
      </c>
      <c r="D7711" s="208" t="str">
        <f aca="false">IF(ISNUMBER(FIND("Phy",N7711))=TRUE(),"Physical","Financial")</f>
        <v>Financial</v>
      </c>
      <c r="E7711" s="208" t="e">
        <f aca="false">IF(VLOOKUP(S7711,'DD-Lookup'!$J$6:$L$50,3,FALSE())="Monthly",(YEAR(AC7711)-YEAR(AB7711))*12+MONTH(AC7711)-MONTH(AB7711)+1,(AC7711-AB7711+1))</f>
        <v>#N/A</v>
      </c>
      <c r="F7711" s="239" t="e">
        <f aca="false">E7711*SUM(P7711:Q7711)</f>
        <v>#N/A</v>
      </c>
    </row>
    <row r="7712" customFormat="false" ht="12.75" hidden="false" customHeight="false" outlineLevel="0" collapsed="false">
      <c r="A7712" s="208" t="str">
        <f aca="false">B7712&amp;" "&amp;C7712&amp;" "&amp;D7712</f>
        <v> 0 Financial</v>
      </c>
      <c r="B7712" s="208" t="str">
        <f aca="false">IF((LEFT(N7712,2)="US"),"US","")</f>
        <v/>
      </c>
      <c r="C7712" s="208" t="n">
        <f aca="false">M7712</f>
        <v>0</v>
      </c>
      <c r="D7712" s="208" t="str">
        <f aca="false">IF(ISNUMBER(FIND("Phy",N7712))=TRUE(),"Physical","Financial")</f>
        <v>Financial</v>
      </c>
      <c r="E7712" s="208" t="e">
        <f aca="false">IF(VLOOKUP(S7712,'DD-Lookup'!$J$6:$L$50,3,FALSE())="Monthly",(YEAR(AC7712)-YEAR(AB7712))*12+MONTH(AC7712)-MONTH(AB7712)+1,(AC7712-AB7712+1))</f>
        <v>#N/A</v>
      </c>
      <c r="F7712" s="239" t="e">
        <f aca="false">E7712*SUM(P7712:Q7712)</f>
        <v>#N/A</v>
      </c>
    </row>
    <row r="7713" customFormat="false" ht="12.75" hidden="false" customHeight="false" outlineLevel="0" collapsed="false">
      <c r="A7713" s="208" t="str">
        <f aca="false">B7713&amp;" "&amp;C7713&amp;" "&amp;D7713</f>
        <v> 0 Financial</v>
      </c>
      <c r="B7713" s="208" t="str">
        <f aca="false">IF((LEFT(N7713,2)="US"),"US","")</f>
        <v/>
      </c>
      <c r="C7713" s="208" t="n">
        <f aca="false">M7713</f>
        <v>0</v>
      </c>
      <c r="D7713" s="208" t="str">
        <f aca="false">IF(ISNUMBER(FIND("Phy",N7713))=TRUE(),"Physical","Financial")</f>
        <v>Financial</v>
      </c>
      <c r="E7713" s="208" t="e">
        <f aca="false">IF(VLOOKUP(S7713,'DD-Lookup'!$J$6:$L$50,3,FALSE())="Monthly",(YEAR(AC7713)-YEAR(AB7713))*12+MONTH(AC7713)-MONTH(AB7713)+1,(AC7713-AB7713+1))</f>
        <v>#N/A</v>
      </c>
      <c r="F7713" s="239" t="e">
        <f aca="false">E7713*SUM(P7713:Q7713)</f>
        <v>#N/A</v>
      </c>
    </row>
    <row r="7714" customFormat="false" ht="12.75" hidden="false" customHeight="false" outlineLevel="0" collapsed="false">
      <c r="A7714" s="208" t="str">
        <f aca="false">B7714&amp;" "&amp;C7714&amp;" "&amp;D7714</f>
        <v> 0 Financial</v>
      </c>
      <c r="B7714" s="208" t="str">
        <f aca="false">IF((LEFT(N7714,2)="US"),"US","")</f>
        <v/>
      </c>
      <c r="C7714" s="208" t="n">
        <f aca="false">M7714</f>
        <v>0</v>
      </c>
      <c r="D7714" s="208" t="str">
        <f aca="false">IF(ISNUMBER(FIND("Phy",N7714))=TRUE(),"Physical","Financial")</f>
        <v>Financial</v>
      </c>
      <c r="E7714" s="208" t="e">
        <f aca="false">IF(VLOOKUP(S7714,'DD-Lookup'!$J$6:$L$50,3,FALSE())="Monthly",(YEAR(AC7714)-YEAR(AB7714))*12+MONTH(AC7714)-MONTH(AB7714)+1,(AC7714-AB7714+1))</f>
        <v>#N/A</v>
      </c>
      <c r="F7714" s="239" t="e">
        <f aca="false">E7714*SUM(P7714:Q7714)</f>
        <v>#N/A</v>
      </c>
    </row>
    <row r="7715" customFormat="false" ht="12.75" hidden="false" customHeight="false" outlineLevel="0" collapsed="false">
      <c r="A7715" s="208" t="str">
        <f aca="false">B7715&amp;" "&amp;C7715&amp;" "&amp;D7715</f>
        <v> 0 Financial</v>
      </c>
      <c r="B7715" s="208" t="str">
        <f aca="false">IF((LEFT(N7715,2)="US"),"US","")</f>
        <v/>
      </c>
      <c r="C7715" s="208" t="n">
        <f aca="false">M7715</f>
        <v>0</v>
      </c>
      <c r="D7715" s="208" t="str">
        <f aca="false">IF(ISNUMBER(FIND("Phy",N7715))=TRUE(),"Physical","Financial")</f>
        <v>Financial</v>
      </c>
      <c r="E7715" s="208" t="e">
        <f aca="false">IF(VLOOKUP(S7715,'DD-Lookup'!$J$6:$L$50,3,FALSE())="Monthly",(YEAR(AC7715)-YEAR(AB7715))*12+MONTH(AC7715)-MONTH(AB7715)+1,(AC7715-AB7715+1))</f>
        <v>#N/A</v>
      </c>
      <c r="F7715" s="239" t="e">
        <f aca="false">E7715*SUM(P7715:Q7715)</f>
        <v>#N/A</v>
      </c>
    </row>
    <row r="7716" customFormat="false" ht="12.75" hidden="false" customHeight="false" outlineLevel="0" collapsed="false">
      <c r="A7716" s="208" t="str">
        <f aca="false">B7716&amp;" "&amp;C7716&amp;" "&amp;D7716</f>
        <v> 0 Financial</v>
      </c>
      <c r="B7716" s="208" t="str">
        <f aca="false">IF((LEFT(N7716,2)="US"),"US","")</f>
        <v/>
      </c>
      <c r="C7716" s="208" t="n">
        <f aca="false">M7716</f>
        <v>0</v>
      </c>
      <c r="D7716" s="208" t="str">
        <f aca="false">IF(ISNUMBER(FIND("Phy",N7716))=TRUE(),"Physical","Financial")</f>
        <v>Financial</v>
      </c>
      <c r="E7716" s="208" t="e">
        <f aca="false">IF(VLOOKUP(S7716,'DD-Lookup'!$J$6:$L$50,3,FALSE())="Monthly",(YEAR(AC7716)-YEAR(AB7716))*12+MONTH(AC7716)-MONTH(AB7716)+1,(AC7716-AB7716+1))</f>
        <v>#N/A</v>
      </c>
      <c r="F7716" s="239" t="e">
        <f aca="false">E7716*SUM(P7716:Q7716)</f>
        <v>#N/A</v>
      </c>
    </row>
    <row r="7717" customFormat="false" ht="12.75" hidden="false" customHeight="false" outlineLevel="0" collapsed="false">
      <c r="A7717" s="208" t="str">
        <f aca="false">B7717&amp;" "&amp;C7717&amp;" "&amp;D7717</f>
        <v> 0 Financial</v>
      </c>
      <c r="B7717" s="208" t="str">
        <f aca="false">IF((LEFT(N7717,2)="US"),"US","")</f>
        <v/>
      </c>
      <c r="C7717" s="208" t="n">
        <f aca="false">M7717</f>
        <v>0</v>
      </c>
      <c r="D7717" s="208" t="str">
        <f aca="false">IF(ISNUMBER(FIND("Phy",N7717))=TRUE(),"Physical","Financial")</f>
        <v>Financial</v>
      </c>
      <c r="E7717" s="208" t="e">
        <f aca="false">IF(VLOOKUP(S7717,'DD-Lookup'!$J$6:$L$50,3,FALSE())="Monthly",(YEAR(AC7717)-YEAR(AB7717))*12+MONTH(AC7717)-MONTH(AB7717)+1,(AC7717-AB7717+1))</f>
        <v>#N/A</v>
      </c>
      <c r="F7717" s="239" t="e">
        <f aca="false">E7717*SUM(P7717:Q7717)</f>
        <v>#N/A</v>
      </c>
    </row>
    <row r="7718" customFormat="false" ht="12.75" hidden="false" customHeight="false" outlineLevel="0" collapsed="false">
      <c r="A7718" s="208" t="str">
        <f aca="false">B7718&amp;" "&amp;C7718&amp;" "&amp;D7718</f>
        <v> 0 Financial</v>
      </c>
      <c r="B7718" s="208" t="str">
        <f aca="false">IF((LEFT(N7718,2)="US"),"US","")</f>
        <v/>
      </c>
      <c r="C7718" s="208" t="n">
        <f aca="false">M7718</f>
        <v>0</v>
      </c>
      <c r="D7718" s="208" t="str">
        <f aca="false">IF(ISNUMBER(FIND("Phy",N7718))=TRUE(),"Physical","Financial")</f>
        <v>Financial</v>
      </c>
      <c r="E7718" s="208" t="e">
        <f aca="false">IF(VLOOKUP(S7718,'DD-Lookup'!$J$6:$L$50,3,FALSE())="Monthly",(YEAR(AC7718)-YEAR(AB7718))*12+MONTH(AC7718)-MONTH(AB7718)+1,(AC7718-AB7718+1))</f>
        <v>#N/A</v>
      </c>
      <c r="F7718" s="239" t="e">
        <f aca="false">E7718*SUM(P7718:Q7718)</f>
        <v>#N/A</v>
      </c>
    </row>
    <row r="7719" customFormat="false" ht="12.75" hidden="false" customHeight="false" outlineLevel="0" collapsed="false">
      <c r="A7719" s="208" t="str">
        <f aca="false">B7719&amp;" "&amp;C7719&amp;" "&amp;D7719</f>
        <v> 0 Financial</v>
      </c>
      <c r="B7719" s="208" t="str">
        <f aca="false">IF((LEFT(N7719,2)="US"),"US","")</f>
        <v/>
      </c>
      <c r="C7719" s="208" t="n">
        <f aca="false">M7719</f>
        <v>0</v>
      </c>
      <c r="D7719" s="208" t="str">
        <f aca="false">IF(ISNUMBER(FIND("Phy",N7719))=TRUE(),"Physical","Financial")</f>
        <v>Financial</v>
      </c>
      <c r="E7719" s="208" t="e">
        <f aca="false">IF(VLOOKUP(S7719,'DD-Lookup'!$J$6:$L$50,3,FALSE())="Monthly",(YEAR(AC7719)-YEAR(AB7719))*12+MONTH(AC7719)-MONTH(AB7719)+1,(AC7719-AB7719+1))</f>
        <v>#N/A</v>
      </c>
      <c r="F7719" s="239" t="e">
        <f aca="false">E7719*SUM(P7719:Q7719)</f>
        <v>#N/A</v>
      </c>
    </row>
    <row r="7720" customFormat="false" ht="12.75" hidden="false" customHeight="false" outlineLevel="0" collapsed="false">
      <c r="A7720" s="208" t="str">
        <f aca="false">B7720&amp;" "&amp;C7720&amp;" "&amp;D7720</f>
        <v> 0 Financial</v>
      </c>
      <c r="B7720" s="208" t="str">
        <f aca="false">IF((LEFT(N7720,2)="US"),"US","")</f>
        <v/>
      </c>
      <c r="C7720" s="208" t="n">
        <f aca="false">M7720</f>
        <v>0</v>
      </c>
      <c r="D7720" s="208" t="str">
        <f aca="false">IF(ISNUMBER(FIND("Phy",N7720))=TRUE(),"Physical","Financial")</f>
        <v>Financial</v>
      </c>
      <c r="E7720" s="208" t="e">
        <f aca="false">IF(VLOOKUP(S7720,'DD-Lookup'!$J$6:$L$50,3,FALSE())="Monthly",(YEAR(AC7720)-YEAR(AB7720))*12+MONTH(AC7720)-MONTH(AB7720)+1,(AC7720-AB7720+1))</f>
        <v>#N/A</v>
      </c>
      <c r="F7720" s="239" t="e">
        <f aca="false">E7720*SUM(P7720:Q7720)</f>
        <v>#N/A</v>
      </c>
    </row>
    <row r="7721" customFormat="false" ht="12.75" hidden="false" customHeight="false" outlineLevel="0" collapsed="false">
      <c r="A7721" s="208" t="str">
        <f aca="false">B7721&amp;" "&amp;C7721&amp;" "&amp;D7721</f>
        <v> 0 Financial</v>
      </c>
      <c r="B7721" s="208" t="str">
        <f aca="false">IF((LEFT(N7721,2)="US"),"US","")</f>
        <v/>
      </c>
      <c r="C7721" s="208" t="n">
        <f aca="false">M7721</f>
        <v>0</v>
      </c>
      <c r="D7721" s="208" t="str">
        <f aca="false">IF(ISNUMBER(FIND("Phy",N7721))=TRUE(),"Physical","Financial")</f>
        <v>Financial</v>
      </c>
      <c r="E7721" s="208" t="e">
        <f aca="false">IF(VLOOKUP(S7721,'DD-Lookup'!$J$6:$L$50,3,FALSE())="Monthly",(YEAR(AC7721)-YEAR(AB7721))*12+MONTH(AC7721)-MONTH(AB7721)+1,(AC7721-AB7721+1))</f>
        <v>#N/A</v>
      </c>
      <c r="F7721" s="239" t="e">
        <f aca="false">E7721*SUM(P7721:Q7721)</f>
        <v>#N/A</v>
      </c>
    </row>
    <row r="7722" customFormat="false" ht="12.75" hidden="false" customHeight="false" outlineLevel="0" collapsed="false">
      <c r="A7722" s="208" t="str">
        <f aca="false">B7722&amp;" "&amp;C7722&amp;" "&amp;D7722</f>
        <v> 0 Financial</v>
      </c>
      <c r="B7722" s="208" t="str">
        <f aca="false">IF((LEFT(N7722,2)="US"),"US","")</f>
        <v/>
      </c>
      <c r="C7722" s="208" t="n">
        <f aca="false">M7722</f>
        <v>0</v>
      </c>
      <c r="D7722" s="208" t="str">
        <f aca="false">IF(ISNUMBER(FIND("Phy",N7722))=TRUE(),"Physical","Financial")</f>
        <v>Financial</v>
      </c>
      <c r="E7722" s="208" t="e">
        <f aca="false">IF(VLOOKUP(S7722,'DD-Lookup'!$J$6:$L$50,3,FALSE())="Monthly",(YEAR(AC7722)-YEAR(AB7722))*12+MONTH(AC7722)-MONTH(AB7722)+1,(AC7722-AB7722+1))</f>
        <v>#N/A</v>
      </c>
      <c r="F7722" s="239" t="e">
        <f aca="false">E7722*SUM(P7722:Q7722)</f>
        <v>#N/A</v>
      </c>
    </row>
    <row r="7723" customFormat="false" ht="12.75" hidden="false" customHeight="false" outlineLevel="0" collapsed="false">
      <c r="A7723" s="208" t="str">
        <f aca="false">B7723&amp;" "&amp;C7723&amp;" "&amp;D7723</f>
        <v> 0 Financial</v>
      </c>
      <c r="B7723" s="208" t="str">
        <f aca="false">IF((LEFT(N7723,2)="US"),"US","")</f>
        <v/>
      </c>
      <c r="C7723" s="208" t="n">
        <f aca="false">M7723</f>
        <v>0</v>
      </c>
      <c r="D7723" s="208" t="str">
        <f aca="false">IF(ISNUMBER(FIND("Phy",N7723))=TRUE(),"Physical","Financial")</f>
        <v>Financial</v>
      </c>
      <c r="E7723" s="208" t="e">
        <f aca="false">IF(VLOOKUP(S7723,'DD-Lookup'!$J$6:$L$50,3,FALSE())="Monthly",(YEAR(AC7723)-YEAR(AB7723))*12+MONTH(AC7723)-MONTH(AB7723)+1,(AC7723-AB7723+1))</f>
        <v>#N/A</v>
      </c>
      <c r="F7723" s="239" t="e">
        <f aca="false">E7723*SUM(P7723:Q7723)</f>
        <v>#N/A</v>
      </c>
    </row>
    <row r="7724" customFormat="false" ht="12.75" hidden="false" customHeight="false" outlineLevel="0" collapsed="false">
      <c r="A7724" s="208" t="str">
        <f aca="false">B7724&amp;" "&amp;C7724&amp;" "&amp;D7724</f>
        <v> 0 Financial</v>
      </c>
      <c r="B7724" s="208" t="str">
        <f aca="false">IF((LEFT(N7724,2)="US"),"US","")</f>
        <v/>
      </c>
      <c r="C7724" s="208" t="n">
        <f aca="false">M7724</f>
        <v>0</v>
      </c>
      <c r="D7724" s="208" t="str">
        <f aca="false">IF(ISNUMBER(FIND("Phy",N7724))=TRUE(),"Physical","Financial")</f>
        <v>Financial</v>
      </c>
      <c r="E7724" s="208" t="e">
        <f aca="false">IF(VLOOKUP(S7724,'DD-Lookup'!$J$6:$L$50,3,FALSE())="Monthly",(YEAR(AC7724)-YEAR(AB7724))*12+MONTH(AC7724)-MONTH(AB7724)+1,(AC7724-AB7724+1))</f>
        <v>#N/A</v>
      </c>
      <c r="F7724" s="239" t="e">
        <f aca="false">E7724*SUM(P7724:Q7724)</f>
        <v>#N/A</v>
      </c>
    </row>
    <row r="7725" customFormat="false" ht="12.75" hidden="false" customHeight="false" outlineLevel="0" collapsed="false">
      <c r="A7725" s="208" t="str">
        <f aca="false">B7725&amp;" "&amp;C7725&amp;" "&amp;D7725</f>
        <v> 0 Financial</v>
      </c>
      <c r="B7725" s="208" t="str">
        <f aca="false">IF((LEFT(N7725,2)="US"),"US","")</f>
        <v/>
      </c>
      <c r="C7725" s="208" t="n">
        <f aca="false">M7725</f>
        <v>0</v>
      </c>
      <c r="D7725" s="208" t="str">
        <f aca="false">IF(ISNUMBER(FIND("Phy",N7725))=TRUE(),"Physical","Financial")</f>
        <v>Financial</v>
      </c>
      <c r="E7725" s="208" t="e">
        <f aca="false">IF(VLOOKUP(S7725,'DD-Lookup'!$J$6:$L$50,3,FALSE())="Monthly",(YEAR(AC7725)-YEAR(AB7725))*12+MONTH(AC7725)-MONTH(AB7725)+1,(AC7725-AB7725+1))</f>
        <v>#N/A</v>
      </c>
      <c r="F7725" s="239" t="e">
        <f aca="false">E7725*SUM(P7725:Q7725)</f>
        <v>#N/A</v>
      </c>
    </row>
    <row r="7726" customFormat="false" ht="12.75" hidden="false" customHeight="false" outlineLevel="0" collapsed="false">
      <c r="A7726" s="208" t="str">
        <f aca="false">B7726&amp;" "&amp;C7726&amp;" "&amp;D7726</f>
        <v> 0 Financial</v>
      </c>
      <c r="B7726" s="208" t="str">
        <f aca="false">IF((LEFT(N7726,2)="US"),"US","")</f>
        <v/>
      </c>
      <c r="C7726" s="208" t="n">
        <f aca="false">M7726</f>
        <v>0</v>
      </c>
      <c r="D7726" s="208" t="str">
        <f aca="false">IF(ISNUMBER(FIND("Phy",N7726))=TRUE(),"Physical","Financial")</f>
        <v>Financial</v>
      </c>
      <c r="E7726" s="208" t="e">
        <f aca="false">IF(VLOOKUP(S7726,'DD-Lookup'!$J$6:$L$50,3,FALSE())="Monthly",(YEAR(AC7726)-YEAR(AB7726))*12+MONTH(AC7726)-MONTH(AB7726)+1,(AC7726-AB7726+1))</f>
        <v>#N/A</v>
      </c>
      <c r="F7726" s="239" t="e">
        <f aca="false">E7726*SUM(P7726:Q7726)</f>
        <v>#N/A</v>
      </c>
    </row>
    <row r="7727" customFormat="false" ht="12.75" hidden="false" customHeight="false" outlineLevel="0" collapsed="false">
      <c r="A7727" s="208" t="str">
        <f aca="false">B7727&amp;" "&amp;C7727&amp;" "&amp;D7727</f>
        <v> 0 Financial</v>
      </c>
      <c r="B7727" s="208" t="str">
        <f aca="false">IF((LEFT(N7727,2)="US"),"US","")</f>
        <v/>
      </c>
      <c r="C7727" s="208" t="n">
        <f aca="false">M7727</f>
        <v>0</v>
      </c>
      <c r="D7727" s="208" t="str">
        <f aca="false">IF(ISNUMBER(FIND("Phy",N7727))=TRUE(),"Physical","Financial")</f>
        <v>Financial</v>
      </c>
      <c r="E7727" s="208" t="e">
        <f aca="false">IF(VLOOKUP(S7727,'DD-Lookup'!$J$6:$L$50,3,FALSE())="Monthly",(YEAR(AC7727)-YEAR(AB7727))*12+MONTH(AC7727)-MONTH(AB7727)+1,(AC7727-AB7727+1))</f>
        <v>#N/A</v>
      </c>
      <c r="F7727" s="239" t="e">
        <f aca="false">E7727*SUM(P7727:Q7727)</f>
        <v>#N/A</v>
      </c>
    </row>
    <row r="7728" customFormat="false" ht="12.75" hidden="false" customHeight="false" outlineLevel="0" collapsed="false">
      <c r="A7728" s="208" t="str">
        <f aca="false">B7728&amp;" "&amp;C7728&amp;" "&amp;D7728</f>
        <v> 0 Financial</v>
      </c>
      <c r="B7728" s="208" t="str">
        <f aca="false">IF((LEFT(N7728,2)="US"),"US","")</f>
        <v/>
      </c>
      <c r="C7728" s="208" t="n">
        <f aca="false">M7728</f>
        <v>0</v>
      </c>
      <c r="D7728" s="208" t="str">
        <f aca="false">IF(ISNUMBER(FIND("Phy",N7728))=TRUE(),"Physical","Financial")</f>
        <v>Financial</v>
      </c>
      <c r="E7728" s="208" t="e">
        <f aca="false">IF(VLOOKUP(S7728,'DD-Lookup'!$J$6:$L$50,3,FALSE())="Monthly",(YEAR(AC7728)-YEAR(AB7728))*12+MONTH(AC7728)-MONTH(AB7728)+1,(AC7728-AB7728+1))</f>
        <v>#N/A</v>
      </c>
      <c r="F7728" s="239" t="e">
        <f aca="false">E7728*SUM(P7728:Q7728)</f>
        <v>#N/A</v>
      </c>
    </row>
    <row r="7729" customFormat="false" ht="12.75" hidden="false" customHeight="false" outlineLevel="0" collapsed="false">
      <c r="A7729" s="208" t="str">
        <f aca="false">B7729&amp;" "&amp;C7729&amp;" "&amp;D7729</f>
        <v> 0 Financial</v>
      </c>
      <c r="B7729" s="208" t="str">
        <f aca="false">IF((LEFT(N7729,2)="US"),"US","")</f>
        <v/>
      </c>
      <c r="C7729" s="208" t="n">
        <f aca="false">M7729</f>
        <v>0</v>
      </c>
      <c r="D7729" s="208" t="str">
        <f aca="false">IF(ISNUMBER(FIND("Phy",N7729))=TRUE(),"Physical","Financial")</f>
        <v>Financial</v>
      </c>
      <c r="E7729" s="208" t="e">
        <f aca="false">IF(VLOOKUP(S7729,'DD-Lookup'!$J$6:$L$50,3,FALSE())="Monthly",(YEAR(AC7729)-YEAR(AB7729))*12+MONTH(AC7729)-MONTH(AB7729)+1,(AC7729-AB7729+1))</f>
        <v>#N/A</v>
      </c>
      <c r="F7729" s="239" t="e">
        <f aca="false">E7729*SUM(P7729:Q7729)</f>
        <v>#N/A</v>
      </c>
    </row>
    <row r="7730" customFormat="false" ht="12.75" hidden="false" customHeight="false" outlineLevel="0" collapsed="false">
      <c r="A7730" s="208" t="str">
        <f aca="false">B7730&amp;" "&amp;C7730&amp;" "&amp;D7730</f>
        <v> 0 Financial</v>
      </c>
      <c r="B7730" s="208" t="str">
        <f aca="false">IF((LEFT(N7730,2)="US"),"US","")</f>
        <v/>
      </c>
      <c r="C7730" s="208" t="n">
        <f aca="false">M7730</f>
        <v>0</v>
      </c>
      <c r="D7730" s="208" t="str">
        <f aca="false">IF(ISNUMBER(FIND("Phy",N7730))=TRUE(),"Physical","Financial")</f>
        <v>Financial</v>
      </c>
      <c r="E7730" s="208" t="e">
        <f aca="false">IF(VLOOKUP(S7730,'DD-Lookup'!$J$6:$L$50,3,FALSE())="Monthly",(YEAR(AC7730)-YEAR(AB7730))*12+MONTH(AC7730)-MONTH(AB7730)+1,(AC7730-AB7730+1))</f>
        <v>#N/A</v>
      </c>
      <c r="F7730" s="239" t="e">
        <f aca="false">E7730*SUM(P7730:Q7730)</f>
        <v>#N/A</v>
      </c>
    </row>
    <row r="7731" customFormat="false" ht="12.75" hidden="false" customHeight="false" outlineLevel="0" collapsed="false">
      <c r="A7731" s="208" t="str">
        <f aca="false">B7731&amp;" "&amp;C7731&amp;" "&amp;D7731</f>
        <v> 0 Financial</v>
      </c>
      <c r="B7731" s="208" t="str">
        <f aca="false">IF((LEFT(N7731,2)="US"),"US","")</f>
        <v/>
      </c>
      <c r="C7731" s="208" t="n">
        <f aca="false">M7731</f>
        <v>0</v>
      </c>
      <c r="D7731" s="208" t="str">
        <f aca="false">IF(ISNUMBER(FIND("Phy",N7731))=TRUE(),"Physical","Financial")</f>
        <v>Financial</v>
      </c>
      <c r="E7731" s="208" t="e">
        <f aca="false">IF(VLOOKUP(S7731,'DD-Lookup'!$J$6:$L$50,3,FALSE())="Monthly",(YEAR(AC7731)-YEAR(AB7731))*12+MONTH(AC7731)-MONTH(AB7731)+1,(AC7731-AB7731+1))</f>
        <v>#N/A</v>
      </c>
      <c r="F7731" s="239" t="e">
        <f aca="false">E7731*SUM(P7731:Q7731)</f>
        <v>#N/A</v>
      </c>
    </row>
    <row r="7732" customFormat="false" ht="12.75" hidden="false" customHeight="false" outlineLevel="0" collapsed="false">
      <c r="A7732" s="208" t="str">
        <f aca="false">B7732&amp;" "&amp;C7732&amp;" "&amp;D7732</f>
        <v> 0 Financial</v>
      </c>
      <c r="B7732" s="208" t="str">
        <f aca="false">IF((LEFT(N7732,2)="US"),"US","")</f>
        <v/>
      </c>
      <c r="C7732" s="208" t="n">
        <f aca="false">M7732</f>
        <v>0</v>
      </c>
      <c r="D7732" s="208" t="str">
        <f aca="false">IF(ISNUMBER(FIND("Phy",N7732))=TRUE(),"Physical","Financial")</f>
        <v>Financial</v>
      </c>
      <c r="E7732" s="208" t="e">
        <f aca="false">IF(VLOOKUP(S7732,'DD-Lookup'!$J$6:$L$50,3,FALSE())="Monthly",(YEAR(AC7732)-YEAR(AB7732))*12+MONTH(AC7732)-MONTH(AB7732)+1,(AC7732-AB7732+1))</f>
        <v>#N/A</v>
      </c>
      <c r="F7732" s="239" t="e">
        <f aca="false">E7732*SUM(P7732:Q7732)</f>
        <v>#N/A</v>
      </c>
    </row>
    <row r="7733" customFormat="false" ht="12.75" hidden="false" customHeight="false" outlineLevel="0" collapsed="false">
      <c r="A7733" s="208" t="str">
        <f aca="false">B7733&amp;" "&amp;C7733&amp;" "&amp;D7733</f>
        <v> 0 Financial</v>
      </c>
      <c r="B7733" s="208" t="str">
        <f aca="false">IF((LEFT(N7733,2)="US"),"US","")</f>
        <v/>
      </c>
      <c r="C7733" s="208" t="n">
        <f aca="false">M7733</f>
        <v>0</v>
      </c>
      <c r="D7733" s="208" t="str">
        <f aca="false">IF(ISNUMBER(FIND("Phy",N7733))=TRUE(),"Physical","Financial")</f>
        <v>Financial</v>
      </c>
      <c r="E7733" s="208" t="e">
        <f aca="false">IF(VLOOKUP(S7733,'DD-Lookup'!$J$6:$L$50,3,FALSE())="Monthly",(YEAR(AC7733)-YEAR(AB7733))*12+MONTH(AC7733)-MONTH(AB7733)+1,(AC7733-AB7733+1))</f>
        <v>#N/A</v>
      </c>
      <c r="F7733" s="239" t="e">
        <f aca="false">E7733*SUM(P7733:Q7733)</f>
        <v>#N/A</v>
      </c>
    </row>
    <row r="7734" customFormat="false" ht="12.75" hidden="false" customHeight="false" outlineLevel="0" collapsed="false">
      <c r="A7734" s="208" t="str">
        <f aca="false">B7734&amp;" "&amp;C7734&amp;" "&amp;D7734</f>
        <v> 0 Financial</v>
      </c>
      <c r="B7734" s="208" t="str">
        <f aca="false">IF((LEFT(N7734,2)="US"),"US","")</f>
        <v/>
      </c>
      <c r="C7734" s="208" t="n">
        <f aca="false">M7734</f>
        <v>0</v>
      </c>
      <c r="D7734" s="208" t="str">
        <f aca="false">IF(ISNUMBER(FIND("Phy",N7734))=TRUE(),"Physical","Financial")</f>
        <v>Financial</v>
      </c>
      <c r="E7734" s="208" t="e">
        <f aca="false">IF(VLOOKUP(S7734,'DD-Lookup'!$J$6:$L$50,3,FALSE())="Monthly",(YEAR(AC7734)-YEAR(AB7734))*12+MONTH(AC7734)-MONTH(AB7734)+1,(AC7734-AB7734+1))</f>
        <v>#N/A</v>
      </c>
      <c r="F7734" s="239" t="e">
        <f aca="false">E7734*SUM(P7734:Q7734)</f>
        <v>#N/A</v>
      </c>
    </row>
    <row r="7735" customFormat="false" ht="12.75" hidden="false" customHeight="false" outlineLevel="0" collapsed="false">
      <c r="A7735" s="208" t="str">
        <f aca="false">B7735&amp;" "&amp;C7735&amp;" "&amp;D7735</f>
        <v> 0 Financial</v>
      </c>
      <c r="B7735" s="208" t="str">
        <f aca="false">IF((LEFT(N7735,2)="US"),"US","")</f>
        <v/>
      </c>
      <c r="C7735" s="208" t="n">
        <f aca="false">M7735</f>
        <v>0</v>
      </c>
      <c r="D7735" s="208" t="str">
        <f aca="false">IF(ISNUMBER(FIND("Phy",N7735))=TRUE(),"Physical","Financial")</f>
        <v>Financial</v>
      </c>
      <c r="E7735" s="208" t="e">
        <f aca="false">IF(VLOOKUP(S7735,'DD-Lookup'!$J$6:$L$50,3,FALSE())="Monthly",(YEAR(AC7735)-YEAR(AB7735))*12+MONTH(AC7735)-MONTH(AB7735)+1,(AC7735-AB7735+1))</f>
        <v>#N/A</v>
      </c>
      <c r="F7735" s="239" t="e">
        <f aca="false">E7735*SUM(P7735:Q7735)</f>
        <v>#N/A</v>
      </c>
    </row>
    <row r="7736" customFormat="false" ht="12.75" hidden="false" customHeight="false" outlineLevel="0" collapsed="false">
      <c r="A7736" s="208" t="str">
        <f aca="false">B7736&amp;" "&amp;C7736&amp;" "&amp;D7736</f>
        <v> 0 Financial</v>
      </c>
      <c r="B7736" s="208" t="str">
        <f aca="false">IF((LEFT(N7736,2)="US"),"US","")</f>
        <v/>
      </c>
      <c r="C7736" s="208" t="n">
        <f aca="false">M7736</f>
        <v>0</v>
      </c>
      <c r="D7736" s="208" t="str">
        <f aca="false">IF(ISNUMBER(FIND("Phy",N7736))=TRUE(),"Physical","Financial")</f>
        <v>Financial</v>
      </c>
      <c r="E7736" s="208" t="e">
        <f aca="false">IF(VLOOKUP(S7736,'DD-Lookup'!$J$6:$L$50,3,FALSE())="Monthly",(YEAR(AC7736)-YEAR(AB7736))*12+MONTH(AC7736)-MONTH(AB7736)+1,(AC7736-AB7736+1))</f>
        <v>#N/A</v>
      </c>
      <c r="F7736" s="239" t="e">
        <f aca="false">E7736*SUM(P7736:Q7736)</f>
        <v>#N/A</v>
      </c>
    </row>
    <row r="7737" customFormat="false" ht="12.75" hidden="false" customHeight="false" outlineLevel="0" collapsed="false">
      <c r="A7737" s="208" t="str">
        <f aca="false">B7737&amp;" "&amp;C7737&amp;" "&amp;D7737</f>
        <v> 0 Financial</v>
      </c>
      <c r="B7737" s="208" t="str">
        <f aca="false">IF((LEFT(N7737,2)="US"),"US","")</f>
        <v/>
      </c>
      <c r="C7737" s="208" t="n">
        <f aca="false">M7737</f>
        <v>0</v>
      </c>
      <c r="D7737" s="208" t="str">
        <f aca="false">IF(ISNUMBER(FIND("Phy",N7737))=TRUE(),"Physical","Financial")</f>
        <v>Financial</v>
      </c>
      <c r="E7737" s="208" t="e">
        <f aca="false">IF(VLOOKUP(S7737,'DD-Lookup'!$J$6:$L$50,3,FALSE())="Monthly",(YEAR(AC7737)-YEAR(AB7737))*12+MONTH(AC7737)-MONTH(AB7737)+1,(AC7737-AB7737+1))</f>
        <v>#N/A</v>
      </c>
      <c r="F7737" s="239" t="e">
        <f aca="false">E7737*SUM(P7737:Q7737)</f>
        <v>#N/A</v>
      </c>
    </row>
    <row r="7738" customFormat="false" ht="12.75" hidden="false" customHeight="false" outlineLevel="0" collapsed="false">
      <c r="A7738" s="208" t="str">
        <f aca="false">B7738&amp;" "&amp;C7738&amp;" "&amp;D7738</f>
        <v> 0 Financial</v>
      </c>
      <c r="B7738" s="208" t="str">
        <f aca="false">IF((LEFT(N7738,2)="US"),"US","")</f>
        <v/>
      </c>
      <c r="C7738" s="208" t="n">
        <f aca="false">M7738</f>
        <v>0</v>
      </c>
      <c r="D7738" s="208" t="str">
        <f aca="false">IF(ISNUMBER(FIND("Phy",N7738))=TRUE(),"Physical","Financial")</f>
        <v>Financial</v>
      </c>
      <c r="E7738" s="208" t="e">
        <f aca="false">IF(VLOOKUP(S7738,'DD-Lookup'!$J$6:$L$50,3,FALSE())="Monthly",(YEAR(AC7738)-YEAR(AB7738))*12+MONTH(AC7738)-MONTH(AB7738)+1,(AC7738-AB7738+1))</f>
        <v>#N/A</v>
      </c>
      <c r="F7738" s="239" t="e">
        <f aca="false">E7738*SUM(P7738:Q7738)</f>
        <v>#N/A</v>
      </c>
    </row>
    <row r="7739" customFormat="false" ht="12.75" hidden="false" customHeight="false" outlineLevel="0" collapsed="false">
      <c r="A7739" s="208" t="str">
        <f aca="false">B7739&amp;" "&amp;C7739&amp;" "&amp;D7739</f>
        <v> 0 Financial</v>
      </c>
      <c r="B7739" s="208" t="str">
        <f aca="false">IF((LEFT(N7739,2)="US"),"US","")</f>
        <v/>
      </c>
      <c r="C7739" s="208" t="n">
        <f aca="false">M7739</f>
        <v>0</v>
      </c>
      <c r="D7739" s="208" t="str">
        <f aca="false">IF(ISNUMBER(FIND("Phy",N7739))=TRUE(),"Physical","Financial")</f>
        <v>Financial</v>
      </c>
      <c r="E7739" s="208" t="e">
        <f aca="false">IF(VLOOKUP(S7739,'DD-Lookup'!$J$6:$L$50,3,FALSE())="Monthly",(YEAR(AC7739)-YEAR(AB7739))*12+MONTH(AC7739)-MONTH(AB7739)+1,(AC7739-AB7739+1))</f>
        <v>#N/A</v>
      </c>
      <c r="F7739" s="239" t="e">
        <f aca="false">E7739*SUM(P7739:Q7739)</f>
        <v>#N/A</v>
      </c>
    </row>
    <row r="7740" customFormat="false" ht="12.75" hidden="false" customHeight="false" outlineLevel="0" collapsed="false">
      <c r="A7740" s="208" t="str">
        <f aca="false">B7740&amp;" "&amp;C7740&amp;" "&amp;D7740</f>
        <v> 0 Financial</v>
      </c>
      <c r="B7740" s="208" t="str">
        <f aca="false">IF((LEFT(N7740,2)="US"),"US","")</f>
        <v/>
      </c>
      <c r="C7740" s="208" t="n">
        <f aca="false">M7740</f>
        <v>0</v>
      </c>
      <c r="D7740" s="208" t="str">
        <f aca="false">IF(ISNUMBER(FIND("Phy",N7740))=TRUE(),"Physical","Financial")</f>
        <v>Financial</v>
      </c>
      <c r="E7740" s="208" t="e">
        <f aca="false">IF(VLOOKUP(S7740,'DD-Lookup'!$J$6:$L$50,3,FALSE())="Monthly",(YEAR(AC7740)-YEAR(AB7740))*12+MONTH(AC7740)-MONTH(AB7740)+1,(AC7740-AB7740+1))</f>
        <v>#N/A</v>
      </c>
      <c r="F7740" s="239" t="e">
        <f aca="false">E7740*SUM(P7740:Q7740)</f>
        <v>#N/A</v>
      </c>
    </row>
    <row r="7741" customFormat="false" ht="12.75" hidden="false" customHeight="false" outlineLevel="0" collapsed="false">
      <c r="A7741" s="208" t="str">
        <f aca="false">B7741&amp;" "&amp;C7741&amp;" "&amp;D7741</f>
        <v> 0 Financial</v>
      </c>
      <c r="B7741" s="208" t="str">
        <f aca="false">IF((LEFT(N7741,2)="US"),"US","")</f>
        <v/>
      </c>
      <c r="C7741" s="208" t="n">
        <f aca="false">M7741</f>
        <v>0</v>
      </c>
      <c r="D7741" s="208" t="str">
        <f aca="false">IF(ISNUMBER(FIND("Phy",N7741))=TRUE(),"Physical","Financial")</f>
        <v>Financial</v>
      </c>
      <c r="E7741" s="208" t="e">
        <f aca="false">IF(VLOOKUP(S7741,'DD-Lookup'!$J$6:$L$50,3,FALSE())="Monthly",(YEAR(AC7741)-YEAR(AB7741))*12+MONTH(AC7741)-MONTH(AB7741)+1,(AC7741-AB7741+1))</f>
        <v>#N/A</v>
      </c>
      <c r="F7741" s="239" t="e">
        <f aca="false">E7741*SUM(P7741:Q7741)</f>
        <v>#N/A</v>
      </c>
    </row>
    <row r="7742" customFormat="false" ht="12.75" hidden="false" customHeight="false" outlineLevel="0" collapsed="false">
      <c r="A7742" s="208" t="str">
        <f aca="false">B7742&amp;" "&amp;C7742&amp;" "&amp;D7742</f>
        <v> 0 Financial</v>
      </c>
      <c r="B7742" s="208" t="str">
        <f aca="false">IF((LEFT(N7742,2)="US"),"US","")</f>
        <v/>
      </c>
      <c r="C7742" s="208" t="n">
        <f aca="false">M7742</f>
        <v>0</v>
      </c>
      <c r="D7742" s="208" t="str">
        <f aca="false">IF(ISNUMBER(FIND("Phy",N7742))=TRUE(),"Physical","Financial")</f>
        <v>Financial</v>
      </c>
      <c r="E7742" s="208" t="e">
        <f aca="false">IF(VLOOKUP(S7742,'DD-Lookup'!$J$6:$L$50,3,FALSE())="Monthly",(YEAR(AC7742)-YEAR(AB7742))*12+MONTH(AC7742)-MONTH(AB7742)+1,(AC7742-AB7742+1))</f>
        <v>#N/A</v>
      </c>
      <c r="F7742" s="239" t="e">
        <f aca="false">E7742*SUM(P7742:Q7742)</f>
        <v>#N/A</v>
      </c>
    </row>
    <row r="7743" customFormat="false" ht="12.75" hidden="false" customHeight="false" outlineLevel="0" collapsed="false">
      <c r="A7743" s="208" t="str">
        <f aca="false">B7743&amp;" "&amp;C7743&amp;" "&amp;D7743</f>
        <v> 0 Financial</v>
      </c>
      <c r="B7743" s="208" t="str">
        <f aca="false">IF((LEFT(N7743,2)="US"),"US","")</f>
        <v/>
      </c>
      <c r="C7743" s="208" t="n">
        <f aca="false">M7743</f>
        <v>0</v>
      </c>
      <c r="D7743" s="208" t="str">
        <f aca="false">IF(ISNUMBER(FIND("Phy",N7743))=TRUE(),"Physical","Financial")</f>
        <v>Financial</v>
      </c>
      <c r="E7743" s="208" t="e">
        <f aca="false">IF(VLOOKUP(S7743,'DD-Lookup'!$J$6:$L$50,3,FALSE())="Monthly",(YEAR(AC7743)-YEAR(AB7743))*12+MONTH(AC7743)-MONTH(AB7743)+1,(AC7743-AB7743+1))</f>
        <v>#N/A</v>
      </c>
      <c r="F7743" s="239" t="e">
        <f aca="false">E7743*SUM(P7743:Q7743)</f>
        <v>#N/A</v>
      </c>
    </row>
    <row r="7744" customFormat="false" ht="12.75" hidden="false" customHeight="false" outlineLevel="0" collapsed="false">
      <c r="A7744" s="208" t="str">
        <f aca="false">B7744&amp;" "&amp;C7744&amp;" "&amp;D7744</f>
        <v> 0 Financial</v>
      </c>
      <c r="B7744" s="208" t="str">
        <f aca="false">IF((LEFT(N7744,2)="US"),"US","")</f>
        <v/>
      </c>
      <c r="C7744" s="208" t="n">
        <f aca="false">M7744</f>
        <v>0</v>
      </c>
      <c r="D7744" s="208" t="str">
        <f aca="false">IF(ISNUMBER(FIND("Phy",N7744))=TRUE(),"Physical","Financial")</f>
        <v>Financial</v>
      </c>
      <c r="E7744" s="208" t="e">
        <f aca="false">IF(VLOOKUP(S7744,'DD-Lookup'!$J$6:$L$50,3,FALSE())="Monthly",(YEAR(AC7744)-YEAR(AB7744))*12+MONTH(AC7744)-MONTH(AB7744)+1,(AC7744-AB7744+1))</f>
        <v>#N/A</v>
      </c>
      <c r="F7744" s="239" t="e">
        <f aca="false">E7744*SUM(P7744:Q7744)</f>
        <v>#N/A</v>
      </c>
    </row>
    <row r="7745" customFormat="false" ht="12.75" hidden="false" customHeight="false" outlineLevel="0" collapsed="false">
      <c r="A7745" s="208" t="str">
        <f aca="false">B7745&amp;" "&amp;C7745&amp;" "&amp;D7745</f>
        <v> 0 Financial</v>
      </c>
      <c r="B7745" s="208" t="str">
        <f aca="false">IF((LEFT(N7745,2)="US"),"US","")</f>
        <v/>
      </c>
      <c r="C7745" s="208" t="n">
        <f aca="false">M7745</f>
        <v>0</v>
      </c>
      <c r="D7745" s="208" t="str">
        <f aca="false">IF(ISNUMBER(FIND("Phy",N7745))=TRUE(),"Physical","Financial")</f>
        <v>Financial</v>
      </c>
      <c r="E7745" s="208" t="e">
        <f aca="false">IF(VLOOKUP(S7745,'DD-Lookup'!$J$6:$L$50,3,FALSE())="Monthly",(YEAR(AC7745)-YEAR(AB7745))*12+MONTH(AC7745)-MONTH(AB7745)+1,(AC7745-AB7745+1))</f>
        <v>#N/A</v>
      </c>
      <c r="F7745" s="239" t="e">
        <f aca="false">E7745*SUM(P7745:Q7745)</f>
        <v>#N/A</v>
      </c>
    </row>
    <row r="7746" customFormat="false" ht="12.75" hidden="false" customHeight="false" outlineLevel="0" collapsed="false">
      <c r="A7746" s="208" t="str">
        <f aca="false">B7746&amp;" "&amp;C7746&amp;" "&amp;D7746</f>
        <v> 0 Financial</v>
      </c>
      <c r="B7746" s="208" t="str">
        <f aca="false">IF((LEFT(N7746,2)="US"),"US","")</f>
        <v/>
      </c>
      <c r="C7746" s="208" t="n">
        <f aca="false">M7746</f>
        <v>0</v>
      </c>
      <c r="D7746" s="208" t="str">
        <f aca="false">IF(ISNUMBER(FIND("Phy",N7746))=TRUE(),"Physical","Financial")</f>
        <v>Financial</v>
      </c>
      <c r="E7746" s="208" t="e">
        <f aca="false">IF(VLOOKUP(S7746,'DD-Lookup'!$J$6:$L$50,3,FALSE())="Monthly",(YEAR(AC7746)-YEAR(AB7746))*12+MONTH(AC7746)-MONTH(AB7746)+1,(AC7746-AB7746+1))</f>
        <v>#N/A</v>
      </c>
      <c r="F7746" s="239" t="e">
        <f aca="false">E7746*SUM(P7746:Q7746)</f>
        <v>#N/A</v>
      </c>
    </row>
    <row r="7747" customFormat="false" ht="12.75" hidden="false" customHeight="false" outlineLevel="0" collapsed="false">
      <c r="A7747" s="208" t="str">
        <f aca="false">B7747&amp;" "&amp;C7747&amp;" "&amp;D7747</f>
        <v> 0 Financial</v>
      </c>
      <c r="B7747" s="208" t="str">
        <f aca="false">IF((LEFT(N7747,2)="US"),"US","")</f>
        <v/>
      </c>
      <c r="C7747" s="208" t="n">
        <f aca="false">M7747</f>
        <v>0</v>
      </c>
      <c r="D7747" s="208" t="str">
        <f aca="false">IF(ISNUMBER(FIND("Phy",N7747))=TRUE(),"Physical","Financial")</f>
        <v>Financial</v>
      </c>
      <c r="E7747" s="208" t="e">
        <f aca="false">IF(VLOOKUP(S7747,'DD-Lookup'!$J$6:$L$50,3,FALSE())="Monthly",(YEAR(AC7747)-YEAR(AB7747))*12+MONTH(AC7747)-MONTH(AB7747)+1,(AC7747-AB7747+1))</f>
        <v>#N/A</v>
      </c>
      <c r="F7747" s="239" t="e">
        <f aca="false">E7747*SUM(P7747:Q7747)</f>
        <v>#N/A</v>
      </c>
    </row>
    <row r="7748" customFormat="false" ht="12.75" hidden="false" customHeight="false" outlineLevel="0" collapsed="false">
      <c r="A7748" s="208" t="str">
        <f aca="false">B7748&amp;" "&amp;C7748&amp;" "&amp;D7748</f>
        <v> 0 Financial</v>
      </c>
      <c r="B7748" s="208" t="str">
        <f aca="false">IF((LEFT(N7748,2)="US"),"US","")</f>
        <v/>
      </c>
      <c r="C7748" s="208" t="n">
        <f aca="false">M7748</f>
        <v>0</v>
      </c>
      <c r="D7748" s="208" t="str">
        <f aca="false">IF(ISNUMBER(FIND("Phy",N7748))=TRUE(),"Physical","Financial")</f>
        <v>Financial</v>
      </c>
      <c r="E7748" s="208" t="e">
        <f aca="false">IF(VLOOKUP(S7748,'DD-Lookup'!$J$6:$L$50,3,FALSE())="Monthly",(YEAR(AC7748)-YEAR(AB7748))*12+MONTH(AC7748)-MONTH(AB7748)+1,(AC7748-AB7748+1))</f>
        <v>#N/A</v>
      </c>
      <c r="F7748" s="239" t="e">
        <f aca="false">E7748*SUM(P7748:Q7748)</f>
        <v>#N/A</v>
      </c>
    </row>
    <row r="7749" customFormat="false" ht="12.75" hidden="false" customHeight="false" outlineLevel="0" collapsed="false">
      <c r="A7749" s="208" t="str">
        <f aca="false">B7749&amp;" "&amp;C7749&amp;" "&amp;D7749</f>
        <v> 0 Financial</v>
      </c>
      <c r="B7749" s="208" t="str">
        <f aca="false">IF((LEFT(N7749,2)="US"),"US","")</f>
        <v/>
      </c>
      <c r="C7749" s="208" t="n">
        <f aca="false">M7749</f>
        <v>0</v>
      </c>
      <c r="D7749" s="208" t="str">
        <f aca="false">IF(ISNUMBER(FIND("Phy",N7749))=TRUE(),"Physical","Financial")</f>
        <v>Financial</v>
      </c>
      <c r="E7749" s="208" t="e">
        <f aca="false">IF(VLOOKUP(S7749,'DD-Lookup'!$J$6:$L$50,3,FALSE())="Monthly",(YEAR(AC7749)-YEAR(AB7749))*12+MONTH(AC7749)-MONTH(AB7749)+1,(AC7749-AB7749+1))</f>
        <v>#N/A</v>
      </c>
      <c r="F7749" s="239" t="e">
        <f aca="false">E7749*SUM(P7749:Q7749)</f>
        <v>#N/A</v>
      </c>
    </row>
    <row r="7750" customFormat="false" ht="12.75" hidden="false" customHeight="false" outlineLevel="0" collapsed="false">
      <c r="A7750" s="208" t="str">
        <f aca="false">B7750&amp;" "&amp;C7750&amp;" "&amp;D7750</f>
        <v> 0 Financial</v>
      </c>
      <c r="B7750" s="208" t="str">
        <f aca="false">IF((LEFT(N7750,2)="US"),"US","")</f>
        <v/>
      </c>
      <c r="C7750" s="208" t="n">
        <f aca="false">M7750</f>
        <v>0</v>
      </c>
      <c r="D7750" s="208" t="str">
        <f aca="false">IF(ISNUMBER(FIND("Phy",N7750))=TRUE(),"Physical","Financial")</f>
        <v>Financial</v>
      </c>
      <c r="E7750" s="208" t="e">
        <f aca="false">IF(VLOOKUP(S7750,'DD-Lookup'!$J$6:$L$50,3,FALSE())="Monthly",(YEAR(AC7750)-YEAR(AB7750))*12+MONTH(AC7750)-MONTH(AB7750)+1,(AC7750-AB7750+1))</f>
        <v>#N/A</v>
      </c>
      <c r="F7750" s="239" t="e">
        <f aca="false">E7750*SUM(P7750:Q7750)</f>
        <v>#N/A</v>
      </c>
    </row>
    <row r="7751" customFormat="false" ht="12.75" hidden="false" customHeight="false" outlineLevel="0" collapsed="false">
      <c r="A7751" s="208" t="str">
        <f aca="false">B7751&amp;" "&amp;C7751&amp;" "&amp;D7751</f>
        <v> 0 Financial</v>
      </c>
      <c r="B7751" s="208" t="str">
        <f aca="false">IF((LEFT(N7751,2)="US"),"US","")</f>
        <v/>
      </c>
      <c r="C7751" s="208" t="n">
        <f aca="false">M7751</f>
        <v>0</v>
      </c>
      <c r="D7751" s="208" t="str">
        <f aca="false">IF(ISNUMBER(FIND("Phy",N7751))=TRUE(),"Physical","Financial")</f>
        <v>Financial</v>
      </c>
      <c r="E7751" s="208" t="e">
        <f aca="false">IF(VLOOKUP(S7751,'DD-Lookup'!$J$6:$L$50,3,FALSE())="Monthly",(YEAR(AC7751)-YEAR(AB7751))*12+MONTH(AC7751)-MONTH(AB7751)+1,(AC7751-AB7751+1))</f>
        <v>#N/A</v>
      </c>
      <c r="F7751" s="239" t="e">
        <f aca="false">E7751*SUM(P7751:Q7751)</f>
        <v>#N/A</v>
      </c>
    </row>
    <row r="7752" customFormat="false" ht="12.75" hidden="false" customHeight="false" outlineLevel="0" collapsed="false">
      <c r="A7752" s="208" t="str">
        <f aca="false">B7752&amp;" "&amp;C7752&amp;" "&amp;D7752</f>
        <v> 0 Financial</v>
      </c>
      <c r="B7752" s="208" t="str">
        <f aca="false">IF((LEFT(N7752,2)="US"),"US","")</f>
        <v/>
      </c>
      <c r="C7752" s="208" t="n">
        <f aca="false">M7752</f>
        <v>0</v>
      </c>
      <c r="D7752" s="208" t="str">
        <f aca="false">IF(ISNUMBER(FIND("Phy",N7752))=TRUE(),"Physical","Financial")</f>
        <v>Financial</v>
      </c>
      <c r="E7752" s="208" t="e">
        <f aca="false">IF(VLOOKUP(S7752,'DD-Lookup'!$J$6:$L$50,3,FALSE())="Monthly",(YEAR(AC7752)-YEAR(AB7752))*12+MONTH(AC7752)-MONTH(AB7752)+1,(AC7752-AB7752+1))</f>
        <v>#N/A</v>
      </c>
      <c r="F7752" s="239" t="e">
        <f aca="false">E7752*SUM(P7752:Q7752)</f>
        <v>#N/A</v>
      </c>
    </row>
    <row r="7753" customFormat="false" ht="12.75" hidden="false" customHeight="false" outlineLevel="0" collapsed="false">
      <c r="A7753" s="208" t="str">
        <f aca="false">B7753&amp;" "&amp;C7753&amp;" "&amp;D7753</f>
        <v> 0 Financial</v>
      </c>
      <c r="B7753" s="208" t="str">
        <f aca="false">IF((LEFT(N7753,2)="US"),"US","")</f>
        <v/>
      </c>
      <c r="C7753" s="208" t="n">
        <f aca="false">M7753</f>
        <v>0</v>
      </c>
      <c r="D7753" s="208" t="str">
        <f aca="false">IF(ISNUMBER(FIND("Phy",N7753))=TRUE(),"Physical","Financial")</f>
        <v>Financial</v>
      </c>
      <c r="E7753" s="208" t="e">
        <f aca="false">IF(VLOOKUP(S7753,'DD-Lookup'!$J$6:$L$50,3,FALSE())="Monthly",(YEAR(AC7753)-YEAR(AB7753))*12+MONTH(AC7753)-MONTH(AB7753)+1,(AC7753-AB7753+1))</f>
        <v>#N/A</v>
      </c>
      <c r="F7753" s="239" t="e">
        <f aca="false">E7753*SUM(P7753:Q7753)</f>
        <v>#N/A</v>
      </c>
    </row>
    <row r="7754" customFormat="false" ht="12.75" hidden="false" customHeight="false" outlineLevel="0" collapsed="false">
      <c r="A7754" s="208" t="str">
        <f aca="false">B7754&amp;" "&amp;C7754&amp;" "&amp;D7754</f>
        <v> 0 Financial</v>
      </c>
      <c r="B7754" s="208" t="str">
        <f aca="false">IF((LEFT(N7754,2)="US"),"US","")</f>
        <v/>
      </c>
      <c r="C7754" s="208" t="n">
        <f aca="false">M7754</f>
        <v>0</v>
      </c>
      <c r="D7754" s="208" t="str">
        <f aca="false">IF(ISNUMBER(FIND("Phy",N7754))=TRUE(),"Physical","Financial")</f>
        <v>Financial</v>
      </c>
      <c r="E7754" s="208" t="e">
        <f aca="false">IF(VLOOKUP(S7754,'DD-Lookup'!$J$6:$L$50,3,FALSE())="Monthly",(YEAR(AC7754)-YEAR(AB7754))*12+MONTH(AC7754)-MONTH(AB7754)+1,(AC7754-AB7754+1))</f>
        <v>#N/A</v>
      </c>
      <c r="F7754" s="239" t="e">
        <f aca="false">E7754*SUM(P7754:Q7754)</f>
        <v>#N/A</v>
      </c>
    </row>
    <row r="7755" customFormat="false" ht="12.75" hidden="false" customHeight="false" outlineLevel="0" collapsed="false">
      <c r="A7755" s="208" t="str">
        <f aca="false">B7755&amp;" "&amp;C7755&amp;" "&amp;D7755</f>
        <v> 0 Financial</v>
      </c>
      <c r="B7755" s="208" t="str">
        <f aca="false">IF((LEFT(N7755,2)="US"),"US","")</f>
        <v/>
      </c>
      <c r="C7755" s="208" t="n">
        <f aca="false">M7755</f>
        <v>0</v>
      </c>
      <c r="D7755" s="208" t="str">
        <f aca="false">IF(ISNUMBER(FIND("Phy",N7755))=TRUE(),"Physical","Financial")</f>
        <v>Financial</v>
      </c>
      <c r="E7755" s="208" t="e">
        <f aca="false">IF(VLOOKUP(S7755,'DD-Lookup'!$J$6:$L$50,3,FALSE())="Monthly",(YEAR(AC7755)-YEAR(AB7755))*12+MONTH(AC7755)-MONTH(AB7755)+1,(AC7755-AB7755+1))</f>
        <v>#N/A</v>
      </c>
      <c r="F7755" s="239" t="e">
        <f aca="false">E7755*SUM(P7755:Q7755)</f>
        <v>#N/A</v>
      </c>
    </row>
    <row r="7756" customFormat="false" ht="12.75" hidden="false" customHeight="false" outlineLevel="0" collapsed="false">
      <c r="A7756" s="208" t="str">
        <f aca="false">B7756&amp;" "&amp;C7756&amp;" "&amp;D7756</f>
        <v> 0 Financial</v>
      </c>
      <c r="B7756" s="208" t="str">
        <f aca="false">IF((LEFT(N7756,2)="US"),"US","")</f>
        <v/>
      </c>
      <c r="C7756" s="208" t="n">
        <f aca="false">M7756</f>
        <v>0</v>
      </c>
      <c r="D7756" s="208" t="str">
        <f aca="false">IF(ISNUMBER(FIND("Phy",N7756))=TRUE(),"Physical","Financial")</f>
        <v>Financial</v>
      </c>
      <c r="E7756" s="208" t="e">
        <f aca="false">IF(VLOOKUP(S7756,'DD-Lookup'!$J$6:$L$50,3,FALSE())="Monthly",(YEAR(AC7756)-YEAR(AB7756))*12+MONTH(AC7756)-MONTH(AB7756)+1,(AC7756-AB7756+1))</f>
        <v>#N/A</v>
      </c>
      <c r="F7756" s="239" t="e">
        <f aca="false">E7756*SUM(P7756:Q7756)</f>
        <v>#N/A</v>
      </c>
    </row>
    <row r="7757" customFormat="false" ht="12.75" hidden="false" customHeight="false" outlineLevel="0" collapsed="false">
      <c r="A7757" s="208" t="str">
        <f aca="false">B7757&amp;" "&amp;C7757&amp;" "&amp;D7757</f>
        <v> 0 Financial</v>
      </c>
      <c r="B7757" s="208" t="str">
        <f aca="false">IF((LEFT(N7757,2)="US"),"US","")</f>
        <v/>
      </c>
      <c r="C7757" s="208" t="n">
        <f aca="false">M7757</f>
        <v>0</v>
      </c>
      <c r="D7757" s="208" t="str">
        <f aca="false">IF(ISNUMBER(FIND("Phy",N7757))=TRUE(),"Physical","Financial")</f>
        <v>Financial</v>
      </c>
      <c r="E7757" s="208" t="e">
        <f aca="false">IF(VLOOKUP(S7757,'DD-Lookup'!$J$6:$L$50,3,FALSE())="Monthly",(YEAR(AC7757)-YEAR(AB7757))*12+MONTH(AC7757)-MONTH(AB7757)+1,(AC7757-AB7757+1))</f>
        <v>#N/A</v>
      </c>
      <c r="F7757" s="239" t="e">
        <f aca="false">E7757*SUM(P7757:Q7757)</f>
        <v>#N/A</v>
      </c>
    </row>
    <row r="7758" customFormat="false" ht="12.75" hidden="false" customHeight="false" outlineLevel="0" collapsed="false">
      <c r="A7758" s="208" t="str">
        <f aca="false">B7758&amp;" "&amp;C7758&amp;" "&amp;D7758</f>
        <v> 0 Financial</v>
      </c>
      <c r="B7758" s="208" t="str">
        <f aca="false">IF((LEFT(N7758,2)="US"),"US","")</f>
        <v/>
      </c>
      <c r="C7758" s="208" t="n">
        <f aca="false">M7758</f>
        <v>0</v>
      </c>
      <c r="D7758" s="208" t="str">
        <f aca="false">IF(ISNUMBER(FIND("Phy",N7758))=TRUE(),"Physical","Financial")</f>
        <v>Financial</v>
      </c>
      <c r="E7758" s="208" t="e">
        <f aca="false">IF(VLOOKUP(S7758,'DD-Lookup'!$J$6:$L$50,3,FALSE())="Monthly",(YEAR(AC7758)-YEAR(AB7758))*12+MONTH(AC7758)-MONTH(AB7758)+1,(AC7758-AB7758+1))</f>
        <v>#N/A</v>
      </c>
      <c r="F7758" s="239" t="e">
        <f aca="false">E7758*SUM(P7758:Q7758)</f>
        <v>#N/A</v>
      </c>
    </row>
    <row r="7759" customFormat="false" ht="12.75" hidden="false" customHeight="false" outlineLevel="0" collapsed="false">
      <c r="A7759" s="208" t="str">
        <f aca="false">B7759&amp;" "&amp;C7759&amp;" "&amp;D7759</f>
        <v> 0 Financial</v>
      </c>
      <c r="B7759" s="208" t="str">
        <f aca="false">IF((LEFT(N7759,2)="US"),"US","")</f>
        <v/>
      </c>
      <c r="C7759" s="208" t="n">
        <f aca="false">M7759</f>
        <v>0</v>
      </c>
      <c r="D7759" s="208" t="str">
        <f aca="false">IF(ISNUMBER(FIND("Phy",N7759))=TRUE(),"Physical","Financial")</f>
        <v>Financial</v>
      </c>
      <c r="E7759" s="208" t="e">
        <f aca="false">IF(VLOOKUP(S7759,'DD-Lookup'!$J$6:$L$50,3,FALSE())="Monthly",(YEAR(AC7759)-YEAR(AB7759))*12+MONTH(AC7759)-MONTH(AB7759)+1,(AC7759-AB7759+1))</f>
        <v>#N/A</v>
      </c>
      <c r="F7759" s="239" t="e">
        <f aca="false">E7759*SUM(P7759:Q7759)</f>
        <v>#N/A</v>
      </c>
    </row>
    <row r="7760" customFormat="false" ht="12.75" hidden="false" customHeight="false" outlineLevel="0" collapsed="false">
      <c r="A7760" s="208" t="str">
        <f aca="false">B7760&amp;" "&amp;C7760&amp;" "&amp;D7760</f>
        <v> 0 Financial</v>
      </c>
      <c r="B7760" s="208" t="str">
        <f aca="false">IF((LEFT(N7760,2)="US"),"US","")</f>
        <v/>
      </c>
      <c r="C7760" s="208" t="n">
        <f aca="false">M7760</f>
        <v>0</v>
      </c>
      <c r="D7760" s="208" t="str">
        <f aca="false">IF(ISNUMBER(FIND("Phy",N7760))=TRUE(),"Physical","Financial")</f>
        <v>Financial</v>
      </c>
      <c r="E7760" s="208" t="e">
        <f aca="false">IF(VLOOKUP(S7760,'DD-Lookup'!$J$6:$L$50,3,FALSE())="Monthly",(YEAR(AC7760)-YEAR(AB7760))*12+MONTH(AC7760)-MONTH(AB7760)+1,(AC7760-AB7760+1))</f>
        <v>#N/A</v>
      </c>
      <c r="F7760" s="239" t="e">
        <f aca="false">E7760*SUM(P7760:Q7760)</f>
        <v>#N/A</v>
      </c>
    </row>
    <row r="7761" customFormat="false" ht="12.75" hidden="false" customHeight="false" outlineLevel="0" collapsed="false">
      <c r="A7761" s="208" t="str">
        <f aca="false">B7761&amp;" "&amp;C7761&amp;" "&amp;D7761</f>
        <v> 0 Financial</v>
      </c>
      <c r="B7761" s="208" t="str">
        <f aca="false">IF((LEFT(N7761,2)="US"),"US","")</f>
        <v/>
      </c>
      <c r="C7761" s="208" t="n">
        <f aca="false">M7761</f>
        <v>0</v>
      </c>
      <c r="D7761" s="208" t="str">
        <f aca="false">IF(ISNUMBER(FIND("Phy",N7761))=TRUE(),"Physical","Financial")</f>
        <v>Financial</v>
      </c>
      <c r="E7761" s="208" t="e">
        <f aca="false">IF(VLOOKUP(S7761,'DD-Lookup'!$J$6:$L$50,3,FALSE())="Monthly",(YEAR(AC7761)-YEAR(AB7761))*12+MONTH(AC7761)-MONTH(AB7761)+1,(AC7761-AB7761+1))</f>
        <v>#N/A</v>
      </c>
      <c r="F7761" s="239" t="e">
        <f aca="false">E7761*SUM(P7761:Q7761)</f>
        <v>#N/A</v>
      </c>
    </row>
    <row r="7762" customFormat="false" ht="12.75" hidden="false" customHeight="false" outlineLevel="0" collapsed="false">
      <c r="A7762" s="208" t="str">
        <f aca="false">B7762&amp;" "&amp;C7762&amp;" "&amp;D7762</f>
        <v> 0 Financial</v>
      </c>
      <c r="B7762" s="208" t="str">
        <f aca="false">IF((LEFT(N7762,2)="US"),"US","")</f>
        <v/>
      </c>
      <c r="C7762" s="208" t="n">
        <f aca="false">M7762</f>
        <v>0</v>
      </c>
      <c r="D7762" s="208" t="str">
        <f aca="false">IF(ISNUMBER(FIND("Phy",N7762))=TRUE(),"Physical","Financial")</f>
        <v>Financial</v>
      </c>
      <c r="E7762" s="208" t="e">
        <f aca="false">IF(VLOOKUP(S7762,'DD-Lookup'!$J$6:$L$50,3,FALSE())="Monthly",(YEAR(AC7762)-YEAR(AB7762))*12+MONTH(AC7762)-MONTH(AB7762)+1,(AC7762-AB7762+1))</f>
        <v>#N/A</v>
      </c>
      <c r="F7762" s="239" t="e">
        <f aca="false">E7762*SUM(P7762:Q7762)</f>
        <v>#N/A</v>
      </c>
    </row>
    <row r="7763" customFormat="false" ht="12.75" hidden="false" customHeight="false" outlineLevel="0" collapsed="false">
      <c r="A7763" s="208" t="str">
        <f aca="false">B7763&amp;" "&amp;C7763&amp;" "&amp;D7763</f>
        <v> 0 Financial</v>
      </c>
      <c r="B7763" s="208" t="str">
        <f aca="false">IF((LEFT(N7763,2)="US"),"US","")</f>
        <v/>
      </c>
      <c r="C7763" s="208" t="n">
        <f aca="false">M7763</f>
        <v>0</v>
      </c>
      <c r="D7763" s="208" t="str">
        <f aca="false">IF(ISNUMBER(FIND("Phy",N7763))=TRUE(),"Physical","Financial")</f>
        <v>Financial</v>
      </c>
      <c r="E7763" s="208" t="e">
        <f aca="false">IF(VLOOKUP(S7763,'DD-Lookup'!$J$6:$L$50,3,FALSE())="Monthly",(YEAR(AC7763)-YEAR(AB7763))*12+MONTH(AC7763)-MONTH(AB7763)+1,(AC7763-AB7763+1))</f>
        <v>#N/A</v>
      </c>
      <c r="F7763" s="239" t="e">
        <f aca="false">E7763*SUM(P7763:Q7763)</f>
        <v>#N/A</v>
      </c>
    </row>
    <row r="7764" customFormat="false" ht="12.75" hidden="false" customHeight="false" outlineLevel="0" collapsed="false">
      <c r="A7764" s="208" t="str">
        <f aca="false">B7764&amp;" "&amp;C7764&amp;" "&amp;D7764</f>
        <v> 0 Financial</v>
      </c>
      <c r="B7764" s="208" t="str">
        <f aca="false">IF((LEFT(N7764,2)="US"),"US","")</f>
        <v/>
      </c>
      <c r="C7764" s="208" t="n">
        <f aca="false">M7764</f>
        <v>0</v>
      </c>
      <c r="D7764" s="208" t="str">
        <f aca="false">IF(ISNUMBER(FIND("Phy",N7764))=TRUE(),"Physical","Financial")</f>
        <v>Financial</v>
      </c>
      <c r="E7764" s="208" t="e">
        <f aca="false">IF(VLOOKUP(S7764,'DD-Lookup'!$J$6:$L$50,3,FALSE())="Monthly",(YEAR(AC7764)-YEAR(AB7764))*12+MONTH(AC7764)-MONTH(AB7764)+1,(AC7764-AB7764+1))</f>
        <v>#N/A</v>
      </c>
      <c r="F7764" s="239" t="e">
        <f aca="false">E7764*SUM(P7764:Q7764)</f>
        <v>#N/A</v>
      </c>
    </row>
    <row r="7765" customFormat="false" ht="12.75" hidden="false" customHeight="false" outlineLevel="0" collapsed="false">
      <c r="A7765" s="208" t="str">
        <f aca="false">B7765&amp;" "&amp;C7765&amp;" "&amp;D7765</f>
        <v> 0 Financial</v>
      </c>
      <c r="B7765" s="208" t="str">
        <f aca="false">IF((LEFT(N7765,2)="US"),"US","")</f>
        <v/>
      </c>
      <c r="C7765" s="208" t="n">
        <f aca="false">M7765</f>
        <v>0</v>
      </c>
      <c r="D7765" s="208" t="str">
        <f aca="false">IF(ISNUMBER(FIND("Phy",N7765))=TRUE(),"Physical","Financial")</f>
        <v>Financial</v>
      </c>
      <c r="E7765" s="208" t="e">
        <f aca="false">IF(VLOOKUP(S7765,'DD-Lookup'!$J$6:$L$50,3,FALSE())="Monthly",(YEAR(AC7765)-YEAR(AB7765))*12+MONTH(AC7765)-MONTH(AB7765)+1,(AC7765-AB7765+1))</f>
        <v>#N/A</v>
      </c>
      <c r="F7765" s="239" t="e">
        <f aca="false">E7765*SUM(P7765:Q7765)</f>
        <v>#N/A</v>
      </c>
    </row>
    <row r="7766" customFormat="false" ht="12.75" hidden="false" customHeight="false" outlineLevel="0" collapsed="false">
      <c r="A7766" s="208" t="str">
        <f aca="false">B7766&amp;" "&amp;C7766&amp;" "&amp;D7766</f>
        <v> 0 Financial</v>
      </c>
      <c r="B7766" s="208" t="str">
        <f aca="false">IF((LEFT(N7766,2)="US"),"US","")</f>
        <v/>
      </c>
      <c r="C7766" s="208" t="n">
        <f aca="false">M7766</f>
        <v>0</v>
      </c>
      <c r="D7766" s="208" t="str">
        <f aca="false">IF(ISNUMBER(FIND("Phy",N7766))=TRUE(),"Physical","Financial")</f>
        <v>Financial</v>
      </c>
      <c r="E7766" s="208" t="e">
        <f aca="false">IF(VLOOKUP(S7766,'DD-Lookup'!$J$6:$L$50,3,FALSE())="Monthly",(YEAR(AC7766)-YEAR(AB7766))*12+MONTH(AC7766)-MONTH(AB7766)+1,(AC7766-AB7766+1))</f>
        <v>#N/A</v>
      </c>
      <c r="F7766" s="239" t="e">
        <f aca="false">E7766*SUM(P7766:Q7766)</f>
        <v>#N/A</v>
      </c>
    </row>
    <row r="7767" customFormat="false" ht="12.75" hidden="false" customHeight="false" outlineLevel="0" collapsed="false">
      <c r="A7767" s="208" t="str">
        <f aca="false">B7767&amp;" "&amp;C7767&amp;" "&amp;D7767</f>
        <v> 0 Financial</v>
      </c>
      <c r="B7767" s="208" t="str">
        <f aca="false">IF((LEFT(N7767,2)="US"),"US","")</f>
        <v/>
      </c>
      <c r="C7767" s="208" t="n">
        <f aca="false">M7767</f>
        <v>0</v>
      </c>
      <c r="D7767" s="208" t="str">
        <f aca="false">IF(ISNUMBER(FIND("Phy",N7767))=TRUE(),"Physical","Financial")</f>
        <v>Financial</v>
      </c>
      <c r="E7767" s="208" t="e">
        <f aca="false">IF(VLOOKUP(S7767,'DD-Lookup'!$J$6:$L$50,3,FALSE())="Monthly",(YEAR(AC7767)-YEAR(AB7767))*12+MONTH(AC7767)-MONTH(AB7767)+1,(AC7767-AB7767+1))</f>
        <v>#N/A</v>
      </c>
      <c r="F7767" s="239" t="e">
        <f aca="false">E7767*SUM(P7767:Q7767)</f>
        <v>#N/A</v>
      </c>
    </row>
    <row r="7768" customFormat="false" ht="12.75" hidden="false" customHeight="false" outlineLevel="0" collapsed="false">
      <c r="A7768" s="208" t="str">
        <f aca="false">B7768&amp;" "&amp;C7768&amp;" "&amp;D7768</f>
        <v> 0 Financial</v>
      </c>
      <c r="B7768" s="208" t="str">
        <f aca="false">IF((LEFT(N7768,2)="US"),"US","")</f>
        <v/>
      </c>
      <c r="C7768" s="208" t="n">
        <f aca="false">M7768</f>
        <v>0</v>
      </c>
      <c r="D7768" s="208" t="str">
        <f aca="false">IF(ISNUMBER(FIND("Phy",N7768))=TRUE(),"Physical","Financial")</f>
        <v>Financial</v>
      </c>
      <c r="E7768" s="208" t="e">
        <f aca="false">IF(VLOOKUP(S7768,'DD-Lookup'!$J$6:$L$50,3,FALSE())="Monthly",(YEAR(AC7768)-YEAR(AB7768))*12+MONTH(AC7768)-MONTH(AB7768)+1,(AC7768-AB7768+1))</f>
        <v>#N/A</v>
      </c>
      <c r="F7768" s="239" t="e">
        <f aca="false">E7768*SUM(P7768:Q7768)</f>
        <v>#N/A</v>
      </c>
    </row>
    <row r="7769" customFormat="false" ht="12.75" hidden="false" customHeight="false" outlineLevel="0" collapsed="false">
      <c r="A7769" s="208" t="str">
        <f aca="false">B7769&amp;" "&amp;C7769&amp;" "&amp;D7769</f>
        <v> 0 Financial</v>
      </c>
      <c r="B7769" s="208" t="str">
        <f aca="false">IF((LEFT(N7769,2)="US"),"US","")</f>
        <v/>
      </c>
      <c r="C7769" s="208" t="n">
        <f aca="false">M7769</f>
        <v>0</v>
      </c>
      <c r="D7769" s="208" t="str">
        <f aca="false">IF(ISNUMBER(FIND("Phy",N7769))=TRUE(),"Physical","Financial")</f>
        <v>Financial</v>
      </c>
      <c r="E7769" s="208" t="e">
        <f aca="false">IF(VLOOKUP(S7769,'DD-Lookup'!$J$6:$L$50,3,FALSE())="Monthly",(YEAR(AC7769)-YEAR(AB7769))*12+MONTH(AC7769)-MONTH(AB7769)+1,(AC7769-AB7769+1))</f>
        <v>#N/A</v>
      </c>
      <c r="F7769" s="239" t="e">
        <f aca="false">E7769*SUM(P7769:Q7769)</f>
        <v>#N/A</v>
      </c>
    </row>
    <row r="7770" customFormat="false" ht="12.75" hidden="false" customHeight="false" outlineLevel="0" collapsed="false">
      <c r="A7770" s="208" t="str">
        <f aca="false">B7770&amp;" "&amp;C7770&amp;" "&amp;D7770</f>
        <v> 0 Financial</v>
      </c>
      <c r="B7770" s="208" t="str">
        <f aca="false">IF((LEFT(N7770,2)="US"),"US","")</f>
        <v/>
      </c>
      <c r="C7770" s="208" t="n">
        <f aca="false">M7770</f>
        <v>0</v>
      </c>
      <c r="D7770" s="208" t="str">
        <f aca="false">IF(ISNUMBER(FIND("Phy",N7770))=TRUE(),"Physical","Financial")</f>
        <v>Financial</v>
      </c>
      <c r="E7770" s="208" t="e">
        <f aca="false">IF(VLOOKUP(S7770,'DD-Lookup'!$J$6:$L$50,3,FALSE())="Monthly",(YEAR(AC7770)-YEAR(AB7770))*12+MONTH(AC7770)-MONTH(AB7770)+1,(AC7770-AB7770+1))</f>
        <v>#N/A</v>
      </c>
      <c r="F7770" s="239" t="e">
        <f aca="false">E7770*SUM(P7770:Q7770)</f>
        <v>#N/A</v>
      </c>
    </row>
    <row r="7771" customFormat="false" ht="12.75" hidden="false" customHeight="false" outlineLevel="0" collapsed="false">
      <c r="A7771" s="208" t="str">
        <f aca="false">B7771&amp;" "&amp;C7771&amp;" "&amp;D7771</f>
        <v> 0 Financial</v>
      </c>
      <c r="B7771" s="208" t="str">
        <f aca="false">IF((LEFT(N7771,2)="US"),"US","")</f>
        <v/>
      </c>
      <c r="C7771" s="208" t="n">
        <f aca="false">M7771</f>
        <v>0</v>
      </c>
      <c r="D7771" s="208" t="str">
        <f aca="false">IF(ISNUMBER(FIND("Phy",N7771))=TRUE(),"Physical","Financial")</f>
        <v>Financial</v>
      </c>
      <c r="E7771" s="208" t="e">
        <f aca="false">IF(VLOOKUP(S7771,'DD-Lookup'!$J$6:$L$50,3,FALSE())="Monthly",(YEAR(AC7771)-YEAR(AB7771))*12+MONTH(AC7771)-MONTH(AB7771)+1,(AC7771-AB7771+1))</f>
        <v>#N/A</v>
      </c>
      <c r="F7771" s="239" t="e">
        <f aca="false">E7771*SUM(P7771:Q7771)</f>
        <v>#N/A</v>
      </c>
    </row>
    <row r="7772" customFormat="false" ht="12.75" hidden="false" customHeight="false" outlineLevel="0" collapsed="false">
      <c r="A7772" s="208" t="str">
        <f aca="false">B7772&amp;" "&amp;C7772&amp;" "&amp;D7772</f>
        <v> 0 Financial</v>
      </c>
      <c r="B7772" s="208" t="str">
        <f aca="false">IF((LEFT(N7772,2)="US"),"US","")</f>
        <v/>
      </c>
      <c r="C7772" s="208" t="n">
        <f aca="false">M7772</f>
        <v>0</v>
      </c>
      <c r="D7772" s="208" t="str">
        <f aca="false">IF(ISNUMBER(FIND("Phy",N7772))=TRUE(),"Physical","Financial")</f>
        <v>Financial</v>
      </c>
      <c r="E7772" s="208" t="e">
        <f aca="false">IF(VLOOKUP(S7772,'DD-Lookup'!$J$6:$L$50,3,FALSE())="Monthly",(YEAR(AC7772)-YEAR(AB7772))*12+MONTH(AC7772)-MONTH(AB7772)+1,(AC7772-AB7772+1))</f>
        <v>#N/A</v>
      </c>
      <c r="F7772" s="239" t="e">
        <f aca="false">E7772*SUM(P7772:Q7772)</f>
        <v>#N/A</v>
      </c>
    </row>
    <row r="7773" customFormat="false" ht="12.75" hidden="false" customHeight="false" outlineLevel="0" collapsed="false">
      <c r="A7773" s="208" t="str">
        <f aca="false">B7773&amp;" "&amp;C7773&amp;" "&amp;D7773</f>
        <v> 0 Financial</v>
      </c>
      <c r="B7773" s="208" t="str">
        <f aca="false">IF((LEFT(N7773,2)="US"),"US","")</f>
        <v/>
      </c>
      <c r="C7773" s="208" t="n">
        <f aca="false">M7773</f>
        <v>0</v>
      </c>
      <c r="D7773" s="208" t="str">
        <f aca="false">IF(ISNUMBER(FIND("Phy",N7773))=TRUE(),"Physical","Financial")</f>
        <v>Financial</v>
      </c>
      <c r="E7773" s="208" t="e">
        <f aca="false">IF(VLOOKUP(S7773,'DD-Lookup'!$J$6:$L$50,3,FALSE())="Monthly",(YEAR(AC7773)-YEAR(AB7773))*12+MONTH(AC7773)-MONTH(AB7773)+1,(AC7773-AB7773+1))</f>
        <v>#N/A</v>
      </c>
      <c r="F7773" s="239" t="e">
        <f aca="false">E7773*SUM(P7773:Q7773)</f>
        <v>#N/A</v>
      </c>
    </row>
    <row r="7774" customFormat="false" ht="12.75" hidden="false" customHeight="false" outlineLevel="0" collapsed="false">
      <c r="A7774" s="208" t="str">
        <f aca="false">B7774&amp;" "&amp;C7774&amp;" "&amp;D7774</f>
        <v> 0 Financial</v>
      </c>
      <c r="B7774" s="208" t="str">
        <f aca="false">IF((LEFT(N7774,2)="US"),"US","")</f>
        <v/>
      </c>
      <c r="C7774" s="208" t="n">
        <f aca="false">M7774</f>
        <v>0</v>
      </c>
      <c r="D7774" s="208" t="str">
        <f aca="false">IF(ISNUMBER(FIND("Phy",N7774))=TRUE(),"Physical","Financial")</f>
        <v>Financial</v>
      </c>
      <c r="E7774" s="208" t="e">
        <f aca="false">IF(VLOOKUP(S7774,'DD-Lookup'!$J$6:$L$50,3,FALSE())="Monthly",(YEAR(AC7774)-YEAR(AB7774))*12+MONTH(AC7774)-MONTH(AB7774)+1,(AC7774-AB7774+1))</f>
        <v>#N/A</v>
      </c>
      <c r="F7774" s="239" t="e">
        <f aca="false">E7774*SUM(P7774:Q7774)</f>
        <v>#N/A</v>
      </c>
    </row>
    <row r="7775" customFormat="false" ht="12.75" hidden="false" customHeight="false" outlineLevel="0" collapsed="false">
      <c r="A7775" s="208" t="str">
        <f aca="false">B7775&amp;" "&amp;C7775&amp;" "&amp;D7775</f>
        <v> 0 Financial</v>
      </c>
      <c r="B7775" s="208" t="str">
        <f aca="false">IF((LEFT(N7775,2)="US"),"US","")</f>
        <v/>
      </c>
      <c r="C7775" s="208" t="n">
        <f aca="false">M7775</f>
        <v>0</v>
      </c>
      <c r="D7775" s="208" t="str">
        <f aca="false">IF(ISNUMBER(FIND("Phy",N7775))=TRUE(),"Physical","Financial")</f>
        <v>Financial</v>
      </c>
      <c r="E7775" s="208" t="e">
        <f aca="false">IF(VLOOKUP(S7775,'DD-Lookup'!$J$6:$L$50,3,FALSE())="Monthly",(YEAR(AC7775)-YEAR(AB7775))*12+MONTH(AC7775)-MONTH(AB7775)+1,(AC7775-AB7775+1))</f>
        <v>#N/A</v>
      </c>
      <c r="F7775" s="239" t="e">
        <f aca="false">E7775*SUM(P7775:Q7775)</f>
        <v>#N/A</v>
      </c>
    </row>
    <row r="7776" customFormat="false" ht="12.75" hidden="false" customHeight="false" outlineLevel="0" collapsed="false">
      <c r="A7776" s="208" t="str">
        <f aca="false">B7776&amp;" "&amp;C7776&amp;" "&amp;D7776</f>
        <v> 0 Financial</v>
      </c>
      <c r="B7776" s="208" t="str">
        <f aca="false">IF((LEFT(N7776,2)="US"),"US","")</f>
        <v/>
      </c>
      <c r="C7776" s="208" t="n">
        <f aca="false">M7776</f>
        <v>0</v>
      </c>
      <c r="D7776" s="208" t="str">
        <f aca="false">IF(ISNUMBER(FIND("Phy",N7776))=TRUE(),"Physical","Financial")</f>
        <v>Financial</v>
      </c>
      <c r="E7776" s="208" t="e">
        <f aca="false">IF(VLOOKUP(S7776,'DD-Lookup'!$J$6:$L$50,3,FALSE())="Monthly",(YEAR(AC7776)-YEAR(AB7776))*12+MONTH(AC7776)-MONTH(AB7776)+1,(AC7776-AB7776+1))</f>
        <v>#N/A</v>
      </c>
      <c r="F7776" s="239" t="e">
        <f aca="false">E7776*SUM(P7776:Q7776)</f>
        <v>#N/A</v>
      </c>
    </row>
    <row r="7777" customFormat="false" ht="12.75" hidden="false" customHeight="false" outlineLevel="0" collapsed="false">
      <c r="A7777" s="208" t="str">
        <f aca="false">B7777&amp;" "&amp;C7777&amp;" "&amp;D7777</f>
        <v> 0 Financial</v>
      </c>
      <c r="B7777" s="208" t="str">
        <f aca="false">IF((LEFT(N7777,2)="US"),"US","")</f>
        <v/>
      </c>
      <c r="C7777" s="208" t="n">
        <f aca="false">M7777</f>
        <v>0</v>
      </c>
      <c r="D7777" s="208" t="str">
        <f aca="false">IF(ISNUMBER(FIND("Phy",N7777))=TRUE(),"Physical","Financial")</f>
        <v>Financial</v>
      </c>
      <c r="E7777" s="208" t="e">
        <f aca="false">IF(VLOOKUP(S7777,'DD-Lookup'!$J$6:$L$50,3,FALSE())="Monthly",(YEAR(AC7777)-YEAR(AB7777))*12+MONTH(AC7777)-MONTH(AB7777)+1,(AC7777-AB7777+1))</f>
        <v>#N/A</v>
      </c>
      <c r="F7777" s="239" t="e">
        <f aca="false">E7777*SUM(P7777:Q7777)</f>
        <v>#N/A</v>
      </c>
    </row>
    <row r="7778" customFormat="false" ht="12.75" hidden="false" customHeight="false" outlineLevel="0" collapsed="false">
      <c r="A7778" s="208" t="str">
        <f aca="false">B7778&amp;" "&amp;C7778&amp;" "&amp;D7778</f>
        <v> 0 Financial</v>
      </c>
      <c r="B7778" s="208" t="str">
        <f aca="false">IF((LEFT(N7778,2)="US"),"US","")</f>
        <v/>
      </c>
      <c r="C7778" s="208" t="n">
        <f aca="false">M7778</f>
        <v>0</v>
      </c>
      <c r="D7778" s="208" t="str">
        <f aca="false">IF(ISNUMBER(FIND("Phy",N7778))=TRUE(),"Physical","Financial")</f>
        <v>Financial</v>
      </c>
      <c r="E7778" s="208" t="e">
        <f aca="false">IF(VLOOKUP(S7778,'DD-Lookup'!$J$6:$L$50,3,FALSE())="Monthly",(YEAR(AC7778)-YEAR(AB7778))*12+MONTH(AC7778)-MONTH(AB7778)+1,(AC7778-AB7778+1))</f>
        <v>#N/A</v>
      </c>
      <c r="F7778" s="239" t="e">
        <f aca="false">E7778*SUM(P7778:Q7778)</f>
        <v>#N/A</v>
      </c>
    </row>
    <row r="7779" customFormat="false" ht="12.75" hidden="false" customHeight="false" outlineLevel="0" collapsed="false">
      <c r="A7779" s="208" t="str">
        <f aca="false">B7779&amp;" "&amp;C7779&amp;" "&amp;D7779</f>
        <v> 0 Financial</v>
      </c>
      <c r="B7779" s="208" t="str">
        <f aca="false">IF((LEFT(N7779,2)="US"),"US","")</f>
        <v/>
      </c>
      <c r="C7779" s="208" t="n">
        <f aca="false">M7779</f>
        <v>0</v>
      </c>
      <c r="D7779" s="208" t="str">
        <f aca="false">IF(ISNUMBER(FIND("Phy",N7779))=TRUE(),"Physical","Financial")</f>
        <v>Financial</v>
      </c>
      <c r="E7779" s="208" t="e">
        <f aca="false">IF(VLOOKUP(S7779,'DD-Lookup'!$J$6:$L$50,3,FALSE())="Monthly",(YEAR(AC7779)-YEAR(AB7779))*12+MONTH(AC7779)-MONTH(AB7779)+1,(AC7779-AB7779+1))</f>
        <v>#N/A</v>
      </c>
      <c r="F7779" s="239" t="e">
        <f aca="false">E7779*SUM(P7779:Q7779)</f>
        <v>#N/A</v>
      </c>
    </row>
    <row r="7780" customFormat="false" ht="12.75" hidden="false" customHeight="false" outlineLevel="0" collapsed="false">
      <c r="A7780" s="208" t="str">
        <f aca="false">B7780&amp;" "&amp;C7780&amp;" "&amp;D7780</f>
        <v> 0 Financial</v>
      </c>
      <c r="B7780" s="208" t="str">
        <f aca="false">IF((LEFT(N7780,2)="US"),"US","")</f>
        <v/>
      </c>
      <c r="C7780" s="208" t="n">
        <f aca="false">M7780</f>
        <v>0</v>
      </c>
      <c r="D7780" s="208" t="str">
        <f aca="false">IF(ISNUMBER(FIND("Phy",N7780))=TRUE(),"Physical","Financial")</f>
        <v>Financial</v>
      </c>
      <c r="E7780" s="208" t="e">
        <f aca="false">IF(VLOOKUP(S7780,'DD-Lookup'!$J$6:$L$50,3,FALSE())="Monthly",(YEAR(AC7780)-YEAR(AB7780))*12+MONTH(AC7780)-MONTH(AB7780)+1,(AC7780-AB7780+1))</f>
        <v>#N/A</v>
      </c>
      <c r="F7780" s="239" t="e">
        <f aca="false">E7780*SUM(P7780:Q7780)</f>
        <v>#N/A</v>
      </c>
    </row>
    <row r="7781" customFormat="false" ht="12.75" hidden="false" customHeight="false" outlineLevel="0" collapsed="false">
      <c r="A7781" s="208" t="str">
        <f aca="false">B7781&amp;" "&amp;C7781&amp;" "&amp;D7781</f>
        <v> 0 Financial</v>
      </c>
      <c r="B7781" s="208" t="str">
        <f aca="false">IF((LEFT(N7781,2)="US"),"US","")</f>
        <v/>
      </c>
      <c r="C7781" s="208" t="n">
        <f aca="false">M7781</f>
        <v>0</v>
      </c>
      <c r="D7781" s="208" t="str">
        <f aca="false">IF(ISNUMBER(FIND("Phy",N7781))=TRUE(),"Physical","Financial")</f>
        <v>Financial</v>
      </c>
      <c r="E7781" s="208" t="e">
        <f aca="false">IF(VLOOKUP(S7781,'DD-Lookup'!$J$6:$L$50,3,FALSE())="Monthly",(YEAR(AC7781)-YEAR(AB7781))*12+MONTH(AC7781)-MONTH(AB7781)+1,(AC7781-AB7781+1))</f>
        <v>#N/A</v>
      </c>
      <c r="F7781" s="239" t="e">
        <f aca="false">E7781*SUM(P7781:Q7781)</f>
        <v>#N/A</v>
      </c>
    </row>
    <row r="7782" customFormat="false" ht="12.75" hidden="false" customHeight="false" outlineLevel="0" collapsed="false">
      <c r="A7782" s="208" t="str">
        <f aca="false">B7782&amp;" "&amp;C7782&amp;" "&amp;D7782</f>
        <v> 0 Financial</v>
      </c>
      <c r="B7782" s="208" t="str">
        <f aca="false">IF((LEFT(N7782,2)="US"),"US","")</f>
        <v/>
      </c>
      <c r="C7782" s="208" t="n">
        <f aca="false">M7782</f>
        <v>0</v>
      </c>
      <c r="D7782" s="208" t="str">
        <f aca="false">IF(ISNUMBER(FIND("Phy",N7782))=TRUE(),"Physical","Financial")</f>
        <v>Financial</v>
      </c>
      <c r="E7782" s="208" t="e">
        <f aca="false">IF(VLOOKUP(S7782,'DD-Lookup'!$J$6:$L$50,3,FALSE())="Monthly",(YEAR(AC7782)-YEAR(AB7782))*12+MONTH(AC7782)-MONTH(AB7782)+1,(AC7782-AB7782+1))</f>
        <v>#N/A</v>
      </c>
      <c r="F7782" s="239" t="e">
        <f aca="false">E7782*SUM(P7782:Q7782)</f>
        <v>#N/A</v>
      </c>
    </row>
    <row r="7783" customFormat="false" ht="12.75" hidden="false" customHeight="false" outlineLevel="0" collapsed="false">
      <c r="A7783" s="208" t="str">
        <f aca="false">B7783&amp;" "&amp;C7783&amp;" "&amp;D7783</f>
        <v> 0 Financial</v>
      </c>
      <c r="B7783" s="208" t="str">
        <f aca="false">IF((LEFT(N7783,2)="US"),"US","")</f>
        <v/>
      </c>
      <c r="C7783" s="208" t="n">
        <f aca="false">M7783</f>
        <v>0</v>
      </c>
      <c r="D7783" s="208" t="str">
        <f aca="false">IF(ISNUMBER(FIND("Phy",N7783))=TRUE(),"Physical","Financial")</f>
        <v>Financial</v>
      </c>
      <c r="E7783" s="208" t="e">
        <f aca="false">IF(VLOOKUP(S7783,'DD-Lookup'!$J$6:$L$50,3,FALSE())="Monthly",(YEAR(AC7783)-YEAR(AB7783))*12+MONTH(AC7783)-MONTH(AB7783)+1,(AC7783-AB7783+1))</f>
        <v>#N/A</v>
      </c>
      <c r="F7783" s="239" t="e">
        <f aca="false">E7783*SUM(P7783:Q7783)</f>
        <v>#N/A</v>
      </c>
    </row>
    <row r="7784" customFormat="false" ht="12.75" hidden="false" customHeight="false" outlineLevel="0" collapsed="false">
      <c r="A7784" s="208" t="str">
        <f aca="false">B7784&amp;" "&amp;C7784&amp;" "&amp;D7784</f>
        <v> 0 Financial</v>
      </c>
      <c r="B7784" s="208" t="str">
        <f aca="false">IF((LEFT(N7784,2)="US"),"US","")</f>
        <v/>
      </c>
      <c r="C7784" s="208" t="n">
        <f aca="false">M7784</f>
        <v>0</v>
      </c>
      <c r="D7784" s="208" t="str">
        <f aca="false">IF(ISNUMBER(FIND("Phy",N7784))=TRUE(),"Physical","Financial")</f>
        <v>Financial</v>
      </c>
      <c r="E7784" s="208" t="e">
        <f aca="false">IF(VLOOKUP(S7784,'DD-Lookup'!$J$6:$L$50,3,FALSE())="Monthly",(YEAR(AC7784)-YEAR(AB7784))*12+MONTH(AC7784)-MONTH(AB7784)+1,(AC7784-AB7784+1))</f>
        <v>#N/A</v>
      </c>
      <c r="F7784" s="239" t="e">
        <f aca="false">E7784*SUM(P7784:Q7784)</f>
        <v>#N/A</v>
      </c>
    </row>
    <row r="7785" customFormat="false" ht="12.75" hidden="false" customHeight="false" outlineLevel="0" collapsed="false">
      <c r="A7785" s="208" t="str">
        <f aca="false">B7785&amp;" "&amp;C7785&amp;" "&amp;D7785</f>
        <v> 0 Financial</v>
      </c>
      <c r="B7785" s="208" t="str">
        <f aca="false">IF((LEFT(N7785,2)="US"),"US","")</f>
        <v/>
      </c>
      <c r="C7785" s="208" t="n">
        <f aca="false">M7785</f>
        <v>0</v>
      </c>
      <c r="D7785" s="208" t="str">
        <f aca="false">IF(ISNUMBER(FIND("Phy",N7785))=TRUE(),"Physical","Financial")</f>
        <v>Financial</v>
      </c>
      <c r="E7785" s="208" t="e">
        <f aca="false">IF(VLOOKUP(S7785,'DD-Lookup'!$J$6:$L$50,3,FALSE())="Monthly",(YEAR(AC7785)-YEAR(AB7785))*12+MONTH(AC7785)-MONTH(AB7785)+1,(AC7785-AB7785+1))</f>
        <v>#N/A</v>
      </c>
      <c r="F7785" s="239" t="e">
        <f aca="false">E7785*SUM(P7785:Q7785)</f>
        <v>#N/A</v>
      </c>
    </row>
    <row r="7786" customFormat="false" ht="12.75" hidden="false" customHeight="false" outlineLevel="0" collapsed="false">
      <c r="A7786" s="208" t="str">
        <f aca="false">B7786&amp;" "&amp;C7786&amp;" "&amp;D7786</f>
        <v> 0 Financial</v>
      </c>
      <c r="B7786" s="208" t="str">
        <f aca="false">IF((LEFT(N7786,2)="US"),"US","")</f>
        <v/>
      </c>
      <c r="C7786" s="208" t="n">
        <f aca="false">M7786</f>
        <v>0</v>
      </c>
      <c r="D7786" s="208" t="str">
        <f aca="false">IF(ISNUMBER(FIND("Phy",N7786))=TRUE(),"Physical","Financial")</f>
        <v>Financial</v>
      </c>
      <c r="E7786" s="208" t="e">
        <f aca="false">IF(VLOOKUP(S7786,'DD-Lookup'!$J$6:$L$50,3,FALSE())="Monthly",(YEAR(AC7786)-YEAR(AB7786))*12+MONTH(AC7786)-MONTH(AB7786)+1,(AC7786-AB7786+1))</f>
        <v>#N/A</v>
      </c>
      <c r="F7786" s="239" t="e">
        <f aca="false">E7786*SUM(P7786:Q7786)</f>
        <v>#N/A</v>
      </c>
    </row>
    <row r="7787" customFormat="false" ht="12.75" hidden="false" customHeight="false" outlineLevel="0" collapsed="false">
      <c r="A7787" s="208" t="str">
        <f aca="false">B7787&amp;" "&amp;C7787&amp;" "&amp;D7787</f>
        <v> 0 Financial</v>
      </c>
      <c r="B7787" s="208" t="str">
        <f aca="false">IF((LEFT(N7787,2)="US"),"US","")</f>
        <v/>
      </c>
      <c r="C7787" s="208" t="n">
        <f aca="false">M7787</f>
        <v>0</v>
      </c>
      <c r="D7787" s="208" t="str">
        <f aca="false">IF(ISNUMBER(FIND("Phy",N7787))=TRUE(),"Physical","Financial")</f>
        <v>Financial</v>
      </c>
      <c r="E7787" s="208" t="e">
        <f aca="false">IF(VLOOKUP(S7787,'DD-Lookup'!$J$6:$L$50,3,FALSE())="Monthly",(YEAR(AC7787)-YEAR(AB7787))*12+MONTH(AC7787)-MONTH(AB7787)+1,(AC7787-AB7787+1))</f>
        <v>#N/A</v>
      </c>
      <c r="F7787" s="239" t="e">
        <f aca="false">E7787*SUM(P7787:Q7787)</f>
        <v>#N/A</v>
      </c>
    </row>
    <row r="7788" customFormat="false" ht="12.75" hidden="false" customHeight="false" outlineLevel="0" collapsed="false">
      <c r="A7788" s="208" t="str">
        <f aca="false">B7788&amp;" "&amp;C7788&amp;" "&amp;D7788</f>
        <v> 0 Financial</v>
      </c>
      <c r="B7788" s="208" t="str">
        <f aca="false">IF((LEFT(N7788,2)="US"),"US","")</f>
        <v/>
      </c>
      <c r="C7788" s="208" t="n">
        <f aca="false">M7788</f>
        <v>0</v>
      </c>
      <c r="D7788" s="208" t="str">
        <f aca="false">IF(ISNUMBER(FIND("Phy",N7788))=TRUE(),"Physical","Financial")</f>
        <v>Financial</v>
      </c>
      <c r="E7788" s="208" t="e">
        <f aca="false">IF(VLOOKUP(S7788,'DD-Lookup'!$J$6:$L$50,3,FALSE())="Monthly",(YEAR(AC7788)-YEAR(AB7788))*12+MONTH(AC7788)-MONTH(AB7788)+1,(AC7788-AB7788+1))</f>
        <v>#N/A</v>
      </c>
      <c r="F7788" s="239" t="e">
        <f aca="false">E7788*SUM(P7788:Q7788)</f>
        <v>#N/A</v>
      </c>
    </row>
    <row r="7789" customFormat="false" ht="12.75" hidden="false" customHeight="false" outlineLevel="0" collapsed="false">
      <c r="A7789" s="208" t="str">
        <f aca="false">B7789&amp;" "&amp;C7789&amp;" "&amp;D7789</f>
        <v> 0 Financial</v>
      </c>
      <c r="B7789" s="208" t="str">
        <f aca="false">IF((LEFT(N7789,2)="US"),"US","")</f>
        <v/>
      </c>
      <c r="C7789" s="208" t="n">
        <f aca="false">M7789</f>
        <v>0</v>
      </c>
      <c r="D7789" s="208" t="str">
        <f aca="false">IF(ISNUMBER(FIND("Phy",N7789))=TRUE(),"Physical","Financial")</f>
        <v>Financial</v>
      </c>
      <c r="E7789" s="208" t="e">
        <f aca="false">IF(VLOOKUP(S7789,'DD-Lookup'!$J$6:$L$50,3,FALSE())="Monthly",(YEAR(AC7789)-YEAR(AB7789))*12+MONTH(AC7789)-MONTH(AB7789)+1,(AC7789-AB7789+1))</f>
        <v>#N/A</v>
      </c>
      <c r="F7789" s="239" t="e">
        <f aca="false">E7789*SUM(P7789:Q7789)</f>
        <v>#N/A</v>
      </c>
    </row>
    <row r="7790" customFormat="false" ht="12.75" hidden="false" customHeight="false" outlineLevel="0" collapsed="false">
      <c r="A7790" s="208" t="str">
        <f aca="false">B7790&amp;" "&amp;C7790&amp;" "&amp;D7790</f>
        <v> 0 Financial</v>
      </c>
      <c r="B7790" s="208" t="str">
        <f aca="false">IF((LEFT(N7790,2)="US"),"US","")</f>
        <v/>
      </c>
      <c r="C7790" s="208" t="n">
        <f aca="false">M7790</f>
        <v>0</v>
      </c>
      <c r="D7790" s="208" t="str">
        <f aca="false">IF(ISNUMBER(FIND("Phy",N7790))=TRUE(),"Physical","Financial")</f>
        <v>Financial</v>
      </c>
      <c r="E7790" s="208" t="e">
        <f aca="false">IF(VLOOKUP(S7790,'DD-Lookup'!$J$6:$L$50,3,FALSE())="Monthly",(YEAR(AC7790)-YEAR(AB7790))*12+MONTH(AC7790)-MONTH(AB7790)+1,(AC7790-AB7790+1))</f>
        <v>#N/A</v>
      </c>
      <c r="F7790" s="239" t="e">
        <f aca="false">E7790*SUM(P7790:Q7790)</f>
        <v>#N/A</v>
      </c>
    </row>
    <row r="7791" customFormat="false" ht="12.75" hidden="false" customHeight="false" outlineLevel="0" collapsed="false">
      <c r="A7791" s="208" t="str">
        <f aca="false">B7791&amp;" "&amp;C7791&amp;" "&amp;D7791</f>
        <v> 0 Financial</v>
      </c>
      <c r="B7791" s="208" t="str">
        <f aca="false">IF((LEFT(N7791,2)="US"),"US","")</f>
        <v/>
      </c>
      <c r="C7791" s="208" t="n">
        <f aca="false">M7791</f>
        <v>0</v>
      </c>
      <c r="D7791" s="208" t="str">
        <f aca="false">IF(ISNUMBER(FIND("Phy",N7791))=TRUE(),"Physical","Financial")</f>
        <v>Financial</v>
      </c>
      <c r="E7791" s="208" t="e">
        <f aca="false">IF(VLOOKUP(S7791,'DD-Lookup'!$J$6:$L$50,3,FALSE())="Monthly",(YEAR(AC7791)-YEAR(AB7791))*12+MONTH(AC7791)-MONTH(AB7791)+1,(AC7791-AB7791+1))</f>
        <v>#N/A</v>
      </c>
      <c r="F7791" s="239" t="e">
        <f aca="false">E7791*SUM(P7791:Q7791)</f>
        <v>#N/A</v>
      </c>
    </row>
    <row r="7792" customFormat="false" ht="12.75" hidden="false" customHeight="false" outlineLevel="0" collapsed="false">
      <c r="A7792" s="208" t="str">
        <f aca="false">B7792&amp;" "&amp;C7792&amp;" "&amp;D7792</f>
        <v> 0 Financial</v>
      </c>
      <c r="B7792" s="208" t="str">
        <f aca="false">IF((LEFT(N7792,2)="US"),"US","")</f>
        <v/>
      </c>
      <c r="C7792" s="208" t="n">
        <f aca="false">M7792</f>
        <v>0</v>
      </c>
      <c r="D7792" s="208" t="str">
        <f aca="false">IF(ISNUMBER(FIND("Phy",N7792))=TRUE(),"Physical","Financial")</f>
        <v>Financial</v>
      </c>
      <c r="E7792" s="208" t="e">
        <f aca="false">IF(VLOOKUP(S7792,'DD-Lookup'!$J$6:$L$50,3,FALSE())="Monthly",(YEAR(AC7792)-YEAR(AB7792))*12+MONTH(AC7792)-MONTH(AB7792)+1,(AC7792-AB7792+1))</f>
        <v>#N/A</v>
      </c>
      <c r="F7792" s="239" t="e">
        <f aca="false">E7792*SUM(P7792:Q7792)</f>
        <v>#N/A</v>
      </c>
    </row>
    <row r="7793" customFormat="false" ht="12.75" hidden="false" customHeight="false" outlineLevel="0" collapsed="false">
      <c r="A7793" s="208" t="str">
        <f aca="false">B7793&amp;" "&amp;C7793&amp;" "&amp;D7793</f>
        <v> 0 Financial</v>
      </c>
      <c r="B7793" s="208" t="str">
        <f aca="false">IF((LEFT(N7793,2)="US"),"US","")</f>
        <v/>
      </c>
      <c r="C7793" s="208" t="n">
        <f aca="false">M7793</f>
        <v>0</v>
      </c>
      <c r="D7793" s="208" t="str">
        <f aca="false">IF(ISNUMBER(FIND("Phy",N7793))=TRUE(),"Physical","Financial")</f>
        <v>Financial</v>
      </c>
      <c r="E7793" s="208" t="e">
        <f aca="false">IF(VLOOKUP(S7793,'DD-Lookup'!$J$6:$L$50,3,FALSE())="Monthly",(YEAR(AC7793)-YEAR(AB7793))*12+MONTH(AC7793)-MONTH(AB7793)+1,(AC7793-AB7793+1))</f>
        <v>#N/A</v>
      </c>
      <c r="F7793" s="239" t="e">
        <f aca="false">E7793*SUM(P7793:Q7793)</f>
        <v>#N/A</v>
      </c>
    </row>
    <row r="7794" customFormat="false" ht="12.75" hidden="false" customHeight="false" outlineLevel="0" collapsed="false">
      <c r="A7794" s="208" t="str">
        <f aca="false">B7794&amp;" "&amp;C7794&amp;" "&amp;D7794</f>
        <v> 0 Financial</v>
      </c>
      <c r="B7794" s="208" t="str">
        <f aca="false">IF((LEFT(N7794,2)="US"),"US","")</f>
        <v/>
      </c>
      <c r="C7794" s="208" t="n">
        <f aca="false">M7794</f>
        <v>0</v>
      </c>
      <c r="D7794" s="208" t="str">
        <f aca="false">IF(ISNUMBER(FIND("Phy",N7794))=TRUE(),"Physical","Financial")</f>
        <v>Financial</v>
      </c>
      <c r="E7794" s="208" t="e">
        <f aca="false">IF(VLOOKUP(S7794,'DD-Lookup'!$J$6:$L$50,3,FALSE())="Monthly",(YEAR(AC7794)-YEAR(AB7794))*12+MONTH(AC7794)-MONTH(AB7794)+1,(AC7794-AB7794+1))</f>
        <v>#N/A</v>
      </c>
      <c r="F7794" s="239" t="e">
        <f aca="false">E7794*SUM(P7794:Q7794)</f>
        <v>#N/A</v>
      </c>
    </row>
    <row r="7795" customFormat="false" ht="12.75" hidden="false" customHeight="false" outlineLevel="0" collapsed="false">
      <c r="A7795" s="208" t="str">
        <f aca="false">B7795&amp;" "&amp;C7795&amp;" "&amp;D7795</f>
        <v> 0 Financial</v>
      </c>
      <c r="B7795" s="208" t="str">
        <f aca="false">IF((LEFT(N7795,2)="US"),"US","")</f>
        <v/>
      </c>
      <c r="C7795" s="208" t="n">
        <f aca="false">M7795</f>
        <v>0</v>
      </c>
      <c r="D7795" s="208" t="str">
        <f aca="false">IF(ISNUMBER(FIND("Phy",N7795))=TRUE(),"Physical","Financial")</f>
        <v>Financial</v>
      </c>
      <c r="E7795" s="208" t="e">
        <f aca="false">IF(VLOOKUP(S7795,'DD-Lookup'!$J$6:$L$50,3,FALSE())="Monthly",(YEAR(AC7795)-YEAR(AB7795))*12+MONTH(AC7795)-MONTH(AB7795)+1,(AC7795-AB7795+1))</f>
        <v>#N/A</v>
      </c>
      <c r="F7795" s="239" t="e">
        <f aca="false">E7795*SUM(P7795:Q7795)</f>
        <v>#N/A</v>
      </c>
    </row>
    <row r="7796" customFormat="false" ht="12.75" hidden="false" customHeight="false" outlineLevel="0" collapsed="false">
      <c r="A7796" s="208" t="str">
        <f aca="false">B7796&amp;" "&amp;C7796&amp;" "&amp;D7796</f>
        <v> 0 Financial</v>
      </c>
      <c r="B7796" s="208" t="str">
        <f aca="false">IF((LEFT(N7796,2)="US"),"US","")</f>
        <v/>
      </c>
      <c r="C7796" s="208" t="n">
        <f aca="false">M7796</f>
        <v>0</v>
      </c>
      <c r="D7796" s="208" t="str">
        <f aca="false">IF(ISNUMBER(FIND("Phy",N7796))=TRUE(),"Physical","Financial")</f>
        <v>Financial</v>
      </c>
      <c r="E7796" s="208" t="e">
        <f aca="false">IF(VLOOKUP(S7796,'DD-Lookup'!$J$6:$L$50,3,FALSE())="Monthly",(YEAR(AC7796)-YEAR(AB7796))*12+MONTH(AC7796)-MONTH(AB7796)+1,(AC7796-AB7796+1))</f>
        <v>#N/A</v>
      </c>
      <c r="F7796" s="239" t="e">
        <f aca="false">E7796*SUM(P7796:Q7796)</f>
        <v>#N/A</v>
      </c>
    </row>
    <row r="7797" customFormat="false" ht="12.75" hidden="false" customHeight="false" outlineLevel="0" collapsed="false">
      <c r="A7797" s="208" t="str">
        <f aca="false">B7797&amp;" "&amp;C7797&amp;" "&amp;D7797</f>
        <v> 0 Financial</v>
      </c>
      <c r="B7797" s="208" t="str">
        <f aca="false">IF((LEFT(N7797,2)="US"),"US","")</f>
        <v/>
      </c>
      <c r="C7797" s="208" t="n">
        <f aca="false">M7797</f>
        <v>0</v>
      </c>
      <c r="D7797" s="208" t="str">
        <f aca="false">IF(ISNUMBER(FIND("Phy",N7797))=TRUE(),"Physical","Financial")</f>
        <v>Financial</v>
      </c>
      <c r="E7797" s="208" t="e">
        <f aca="false">IF(VLOOKUP(S7797,'DD-Lookup'!$J$6:$L$50,3,FALSE())="Monthly",(YEAR(AC7797)-YEAR(AB7797))*12+MONTH(AC7797)-MONTH(AB7797)+1,(AC7797-AB7797+1))</f>
        <v>#N/A</v>
      </c>
      <c r="F7797" s="239" t="e">
        <f aca="false">E7797*SUM(P7797:Q7797)</f>
        <v>#N/A</v>
      </c>
    </row>
    <row r="7798" customFormat="false" ht="12.75" hidden="false" customHeight="false" outlineLevel="0" collapsed="false">
      <c r="A7798" s="208" t="str">
        <f aca="false">B7798&amp;" "&amp;C7798&amp;" "&amp;D7798</f>
        <v> 0 Financial</v>
      </c>
      <c r="B7798" s="208" t="str">
        <f aca="false">IF((LEFT(N7798,2)="US"),"US","")</f>
        <v/>
      </c>
      <c r="C7798" s="208" t="n">
        <f aca="false">M7798</f>
        <v>0</v>
      </c>
      <c r="D7798" s="208" t="str">
        <f aca="false">IF(ISNUMBER(FIND("Phy",N7798))=TRUE(),"Physical","Financial")</f>
        <v>Financial</v>
      </c>
      <c r="E7798" s="208" t="e">
        <f aca="false">IF(VLOOKUP(S7798,'DD-Lookup'!$J$6:$L$50,3,FALSE())="Monthly",(YEAR(AC7798)-YEAR(AB7798))*12+MONTH(AC7798)-MONTH(AB7798)+1,(AC7798-AB7798+1))</f>
        <v>#N/A</v>
      </c>
      <c r="F7798" s="239" t="e">
        <f aca="false">E7798*SUM(P7798:Q7798)</f>
        <v>#N/A</v>
      </c>
    </row>
    <row r="7799" customFormat="false" ht="12.75" hidden="false" customHeight="false" outlineLevel="0" collapsed="false">
      <c r="A7799" s="208" t="str">
        <f aca="false">B7799&amp;" "&amp;C7799&amp;" "&amp;D7799</f>
        <v> 0 Financial</v>
      </c>
      <c r="B7799" s="208" t="str">
        <f aca="false">IF((LEFT(N7799,2)="US"),"US","")</f>
        <v/>
      </c>
      <c r="C7799" s="208" t="n">
        <f aca="false">M7799</f>
        <v>0</v>
      </c>
      <c r="D7799" s="208" t="str">
        <f aca="false">IF(ISNUMBER(FIND("Phy",N7799))=TRUE(),"Physical","Financial")</f>
        <v>Financial</v>
      </c>
      <c r="E7799" s="208" t="e">
        <f aca="false">IF(VLOOKUP(S7799,'DD-Lookup'!$J$6:$L$50,3,FALSE())="Monthly",(YEAR(AC7799)-YEAR(AB7799))*12+MONTH(AC7799)-MONTH(AB7799)+1,(AC7799-AB7799+1))</f>
        <v>#N/A</v>
      </c>
      <c r="F7799" s="239" t="e">
        <f aca="false">E7799*SUM(P7799:Q7799)</f>
        <v>#N/A</v>
      </c>
    </row>
    <row r="7800" customFormat="false" ht="12.75" hidden="false" customHeight="false" outlineLevel="0" collapsed="false">
      <c r="A7800" s="208" t="str">
        <f aca="false">B7800&amp;" "&amp;C7800&amp;" "&amp;D7800</f>
        <v> 0 Financial</v>
      </c>
      <c r="B7800" s="208" t="str">
        <f aca="false">IF((LEFT(N7800,2)="US"),"US","")</f>
        <v/>
      </c>
      <c r="C7800" s="208" t="n">
        <f aca="false">M7800</f>
        <v>0</v>
      </c>
      <c r="D7800" s="208" t="str">
        <f aca="false">IF(ISNUMBER(FIND("Phy",N7800))=TRUE(),"Physical","Financial")</f>
        <v>Financial</v>
      </c>
      <c r="E7800" s="208" t="e">
        <f aca="false">IF(VLOOKUP(S7800,'DD-Lookup'!$J$6:$L$50,3,FALSE())="Monthly",(YEAR(AC7800)-YEAR(AB7800))*12+MONTH(AC7800)-MONTH(AB7800)+1,(AC7800-AB7800+1))</f>
        <v>#N/A</v>
      </c>
      <c r="F7800" s="239" t="e">
        <f aca="false">E7800*SUM(P7800:Q7800)</f>
        <v>#N/A</v>
      </c>
    </row>
    <row r="7801" customFormat="false" ht="12.75" hidden="false" customHeight="false" outlineLevel="0" collapsed="false">
      <c r="A7801" s="208" t="str">
        <f aca="false">B7801&amp;" "&amp;C7801&amp;" "&amp;D7801</f>
        <v> 0 Financial</v>
      </c>
      <c r="B7801" s="208" t="str">
        <f aca="false">IF((LEFT(N7801,2)="US"),"US","")</f>
        <v/>
      </c>
      <c r="C7801" s="208" t="n">
        <f aca="false">M7801</f>
        <v>0</v>
      </c>
      <c r="D7801" s="208" t="str">
        <f aca="false">IF(ISNUMBER(FIND("Phy",N7801))=TRUE(),"Physical","Financial")</f>
        <v>Financial</v>
      </c>
      <c r="E7801" s="208" t="e">
        <f aca="false">IF(VLOOKUP(S7801,'DD-Lookup'!$J$6:$L$50,3,FALSE())="Monthly",(YEAR(AC7801)-YEAR(AB7801))*12+MONTH(AC7801)-MONTH(AB7801)+1,(AC7801-AB7801+1))</f>
        <v>#N/A</v>
      </c>
      <c r="F7801" s="239" t="e">
        <f aca="false">E7801*SUM(P7801:Q7801)</f>
        <v>#N/A</v>
      </c>
    </row>
    <row r="7802" customFormat="false" ht="12.75" hidden="false" customHeight="false" outlineLevel="0" collapsed="false">
      <c r="A7802" s="208" t="str">
        <f aca="false">B7802&amp;" "&amp;C7802&amp;" "&amp;D7802</f>
        <v> 0 Financial</v>
      </c>
      <c r="B7802" s="208" t="str">
        <f aca="false">IF((LEFT(N7802,2)="US"),"US","")</f>
        <v/>
      </c>
      <c r="C7802" s="208" t="n">
        <f aca="false">M7802</f>
        <v>0</v>
      </c>
      <c r="D7802" s="208" t="str">
        <f aca="false">IF(ISNUMBER(FIND("Phy",N7802))=TRUE(),"Physical","Financial")</f>
        <v>Financial</v>
      </c>
      <c r="E7802" s="208" t="e">
        <f aca="false">IF(VLOOKUP(S7802,'DD-Lookup'!$J$6:$L$50,3,FALSE())="Monthly",(YEAR(AC7802)-YEAR(AB7802))*12+MONTH(AC7802)-MONTH(AB7802)+1,(AC7802-AB7802+1))</f>
        <v>#N/A</v>
      </c>
      <c r="F7802" s="239" t="e">
        <f aca="false">E7802*SUM(P7802:Q7802)</f>
        <v>#N/A</v>
      </c>
    </row>
    <row r="7803" customFormat="false" ht="12.75" hidden="false" customHeight="false" outlineLevel="0" collapsed="false">
      <c r="A7803" s="208" t="str">
        <f aca="false">B7803&amp;" "&amp;C7803&amp;" "&amp;D7803</f>
        <v> 0 Financial</v>
      </c>
      <c r="B7803" s="208" t="str">
        <f aca="false">IF((LEFT(N7803,2)="US"),"US","")</f>
        <v/>
      </c>
      <c r="C7803" s="208" t="n">
        <f aca="false">M7803</f>
        <v>0</v>
      </c>
      <c r="D7803" s="208" t="str">
        <f aca="false">IF(ISNUMBER(FIND("Phy",N7803))=TRUE(),"Physical","Financial")</f>
        <v>Financial</v>
      </c>
      <c r="E7803" s="208" t="e">
        <f aca="false">IF(VLOOKUP(S7803,'DD-Lookup'!$J$6:$L$50,3,FALSE())="Monthly",(YEAR(AC7803)-YEAR(AB7803))*12+MONTH(AC7803)-MONTH(AB7803)+1,(AC7803-AB7803+1))</f>
        <v>#N/A</v>
      </c>
      <c r="F7803" s="239" t="e">
        <f aca="false">E7803*SUM(P7803:Q7803)</f>
        <v>#N/A</v>
      </c>
    </row>
    <row r="7804" customFormat="false" ht="12.75" hidden="false" customHeight="false" outlineLevel="0" collapsed="false">
      <c r="A7804" s="208" t="str">
        <f aca="false">B7804&amp;" "&amp;C7804&amp;" "&amp;D7804</f>
        <v> 0 Financial</v>
      </c>
      <c r="B7804" s="208" t="str">
        <f aca="false">IF((LEFT(N7804,2)="US"),"US","")</f>
        <v/>
      </c>
      <c r="C7804" s="208" t="n">
        <f aca="false">M7804</f>
        <v>0</v>
      </c>
      <c r="D7804" s="208" t="str">
        <f aca="false">IF(ISNUMBER(FIND("Phy",N7804))=TRUE(),"Physical","Financial")</f>
        <v>Financial</v>
      </c>
      <c r="E7804" s="208" t="e">
        <f aca="false">IF(VLOOKUP(S7804,'DD-Lookup'!$J$6:$L$50,3,FALSE())="Monthly",(YEAR(AC7804)-YEAR(AB7804))*12+MONTH(AC7804)-MONTH(AB7804)+1,(AC7804-AB7804+1))</f>
        <v>#N/A</v>
      </c>
      <c r="F7804" s="239" t="e">
        <f aca="false">E7804*SUM(P7804:Q7804)</f>
        <v>#N/A</v>
      </c>
    </row>
    <row r="7805" customFormat="false" ht="12.75" hidden="false" customHeight="false" outlineLevel="0" collapsed="false">
      <c r="A7805" s="208" t="str">
        <f aca="false">B7805&amp;" "&amp;C7805&amp;" "&amp;D7805</f>
        <v> 0 Financial</v>
      </c>
      <c r="B7805" s="208" t="str">
        <f aca="false">IF((LEFT(N7805,2)="US"),"US","")</f>
        <v/>
      </c>
      <c r="C7805" s="208" t="n">
        <f aca="false">M7805</f>
        <v>0</v>
      </c>
      <c r="D7805" s="208" t="str">
        <f aca="false">IF(ISNUMBER(FIND("Phy",N7805))=TRUE(),"Physical","Financial")</f>
        <v>Financial</v>
      </c>
      <c r="E7805" s="208" t="e">
        <f aca="false">IF(VLOOKUP(S7805,'DD-Lookup'!$J$6:$L$50,3,FALSE())="Monthly",(YEAR(AC7805)-YEAR(AB7805))*12+MONTH(AC7805)-MONTH(AB7805)+1,(AC7805-AB7805+1))</f>
        <v>#N/A</v>
      </c>
      <c r="F7805" s="239" t="e">
        <f aca="false">E7805*SUM(P7805:Q7805)</f>
        <v>#N/A</v>
      </c>
    </row>
    <row r="7806" customFormat="false" ht="12.75" hidden="false" customHeight="false" outlineLevel="0" collapsed="false">
      <c r="A7806" s="208" t="str">
        <f aca="false">B7806&amp;" "&amp;C7806&amp;" "&amp;D7806</f>
        <v> 0 Financial</v>
      </c>
      <c r="B7806" s="208" t="str">
        <f aca="false">IF((LEFT(N7806,2)="US"),"US","")</f>
        <v/>
      </c>
      <c r="C7806" s="208" t="n">
        <f aca="false">M7806</f>
        <v>0</v>
      </c>
      <c r="D7806" s="208" t="str">
        <f aca="false">IF(ISNUMBER(FIND("Phy",N7806))=TRUE(),"Physical","Financial")</f>
        <v>Financial</v>
      </c>
      <c r="E7806" s="208" t="e">
        <f aca="false">IF(VLOOKUP(S7806,'DD-Lookup'!$J$6:$L$50,3,FALSE())="Monthly",(YEAR(AC7806)-YEAR(AB7806))*12+MONTH(AC7806)-MONTH(AB7806)+1,(AC7806-AB7806+1))</f>
        <v>#N/A</v>
      </c>
      <c r="F7806" s="239" t="e">
        <f aca="false">E7806*SUM(P7806:Q7806)</f>
        <v>#N/A</v>
      </c>
    </row>
    <row r="7807" customFormat="false" ht="12.75" hidden="false" customHeight="false" outlineLevel="0" collapsed="false">
      <c r="A7807" s="208" t="str">
        <f aca="false">B7807&amp;" "&amp;C7807&amp;" "&amp;D7807</f>
        <v> 0 Financial</v>
      </c>
      <c r="B7807" s="208" t="str">
        <f aca="false">IF((LEFT(N7807,2)="US"),"US","")</f>
        <v/>
      </c>
      <c r="C7807" s="208" t="n">
        <f aca="false">M7807</f>
        <v>0</v>
      </c>
      <c r="D7807" s="208" t="str">
        <f aca="false">IF(ISNUMBER(FIND("Phy",N7807))=TRUE(),"Physical","Financial")</f>
        <v>Financial</v>
      </c>
      <c r="E7807" s="208" t="e">
        <f aca="false">IF(VLOOKUP(S7807,'DD-Lookup'!$J$6:$L$50,3,FALSE())="Monthly",(YEAR(AC7807)-YEAR(AB7807))*12+MONTH(AC7807)-MONTH(AB7807)+1,(AC7807-AB7807+1))</f>
        <v>#N/A</v>
      </c>
      <c r="F7807" s="239" t="e">
        <f aca="false">E7807*SUM(P7807:Q7807)</f>
        <v>#N/A</v>
      </c>
    </row>
    <row r="7808" customFormat="false" ht="12.75" hidden="false" customHeight="false" outlineLevel="0" collapsed="false">
      <c r="A7808" s="208" t="str">
        <f aca="false">B7808&amp;" "&amp;C7808&amp;" "&amp;D7808</f>
        <v> 0 Financial</v>
      </c>
      <c r="B7808" s="208" t="str">
        <f aca="false">IF((LEFT(N7808,2)="US"),"US","")</f>
        <v/>
      </c>
      <c r="C7808" s="208" t="n">
        <f aca="false">M7808</f>
        <v>0</v>
      </c>
      <c r="D7808" s="208" t="str">
        <f aca="false">IF(ISNUMBER(FIND("Phy",N7808))=TRUE(),"Physical","Financial")</f>
        <v>Financial</v>
      </c>
      <c r="E7808" s="208" t="e">
        <f aca="false">IF(VLOOKUP(S7808,'DD-Lookup'!$J$6:$L$50,3,FALSE())="Monthly",(YEAR(AC7808)-YEAR(AB7808))*12+MONTH(AC7808)-MONTH(AB7808)+1,(AC7808-AB7808+1))</f>
        <v>#N/A</v>
      </c>
      <c r="F7808" s="239" t="e">
        <f aca="false">E7808*SUM(P7808:Q7808)</f>
        <v>#N/A</v>
      </c>
    </row>
    <row r="7809" customFormat="false" ht="12.75" hidden="false" customHeight="false" outlineLevel="0" collapsed="false">
      <c r="A7809" s="208" t="str">
        <f aca="false">B7809&amp;" "&amp;C7809&amp;" "&amp;D7809</f>
        <v> 0 Financial</v>
      </c>
      <c r="B7809" s="208" t="str">
        <f aca="false">IF((LEFT(N7809,2)="US"),"US","")</f>
        <v/>
      </c>
      <c r="C7809" s="208" t="n">
        <f aca="false">M7809</f>
        <v>0</v>
      </c>
      <c r="D7809" s="208" t="str">
        <f aca="false">IF(ISNUMBER(FIND("Phy",N7809))=TRUE(),"Physical","Financial")</f>
        <v>Financial</v>
      </c>
      <c r="E7809" s="208" t="e">
        <f aca="false">IF(VLOOKUP(S7809,'DD-Lookup'!$J$6:$L$50,3,FALSE())="Monthly",(YEAR(AC7809)-YEAR(AB7809))*12+MONTH(AC7809)-MONTH(AB7809)+1,(AC7809-AB7809+1))</f>
        <v>#N/A</v>
      </c>
      <c r="F7809" s="239" t="e">
        <f aca="false">E7809*SUM(P7809:Q7809)</f>
        <v>#N/A</v>
      </c>
    </row>
    <row r="7810" customFormat="false" ht="12.75" hidden="false" customHeight="false" outlineLevel="0" collapsed="false">
      <c r="A7810" s="208" t="str">
        <f aca="false">B7810&amp;" "&amp;C7810&amp;" "&amp;D7810</f>
        <v> 0 Financial</v>
      </c>
      <c r="B7810" s="208" t="str">
        <f aca="false">IF((LEFT(N7810,2)="US"),"US","")</f>
        <v/>
      </c>
      <c r="C7810" s="208" t="n">
        <f aca="false">M7810</f>
        <v>0</v>
      </c>
      <c r="D7810" s="208" t="str">
        <f aca="false">IF(ISNUMBER(FIND("Phy",N7810))=TRUE(),"Physical","Financial")</f>
        <v>Financial</v>
      </c>
      <c r="E7810" s="208" t="e">
        <f aca="false">IF(VLOOKUP(S7810,'DD-Lookup'!$J$6:$L$50,3,FALSE())="Monthly",(YEAR(AC7810)-YEAR(AB7810))*12+MONTH(AC7810)-MONTH(AB7810)+1,(AC7810-AB7810+1))</f>
        <v>#N/A</v>
      </c>
      <c r="F7810" s="239" t="e">
        <f aca="false">E7810*SUM(P7810:Q7810)</f>
        <v>#N/A</v>
      </c>
    </row>
    <row r="7811" customFormat="false" ht="12.75" hidden="false" customHeight="false" outlineLevel="0" collapsed="false">
      <c r="A7811" s="208" t="str">
        <f aca="false">B7811&amp;" "&amp;C7811&amp;" "&amp;D7811</f>
        <v> 0 Financial</v>
      </c>
      <c r="B7811" s="208" t="str">
        <f aca="false">IF((LEFT(N7811,2)="US"),"US","")</f>
        <v/>
      </c>
      <c r="C7811" s="208" t="n">
        <f aca="false">M7811</f>
        <v>0</v>
      </c>
      <c r="D7811" s="208" t="str">
        <f aca="false">IF(ISNUMBER(FIND("Phy",N7811))=TRUE(),"Physical","Financial")</f>
        <v>Financial</v>
      </c>
      <c r="E7811" s="208" t="e">
        <f aca="false">IF(VLOOKUP(S7811,'DD-Lookup'!$J$6:$L$50,3,FALSE())="Monthly",(YEAR(AC7811)-YEAR(AB7811))*12+MONTH(AC7811)-MONTH(AB7811)+1,(AC7811-AB7811+1))</f>
        <v>#N/A</v>
      </c>
      <c r="F7811" s="239" t="e">
        <f aca="false">E7811*SUM(P7811:Q7811)</f>
        <v>#N/A</v>
      </c>
    </row>
    <row r="7812" customFormat="false" ht="12.75" hidden="false" customHeight="false" outlineLevel="0" collapsed="false">
      <c r="A7812" s="208" t="str">
        <f aca="false">B7812&amp;" "&amp;C7812&amp;" "&amp;D7812</f>
        <v> 0 Financial</v>
      </c>
      <c r="B7812" s="208" t="str">
        <f aca="false">IF((LEFT(N7812,2)="US"),"US","")</f>
        <v/>
      </c>
      <c r="C7812" s="208" t="n">
        <f aca="false">M7812</f>
        <v>0</v>
      </c>
      <c r="D7812" s="208" t="str">
        <f aca="false">IF(ISNUMBER(FIND("Phy",N7812))=TRUE(),"Physical","Financial")</f>
        <v>Financial</v>
      </c>
      <c r="E7812" s="208" t="e">
        <f aca="false">IF(VLOOKUP(S7812,'DD-Lookup'!$J$6:$L$50,3,FALSE())="Monthly",(YEAR(AC7812)-YEAR(AB7812))*12+MONTH(AC7812)-MONTH(AB7812)+1,(AC7812-AB7812+1))</f>
        <v>#N/A</v>
      </c>
      <c r="F7812" s="239" t="e">
        <f aca="false">E7812*SUM(P7812:Q7812)</f>
        <v>#N/A</v>
      </c>
    </row>
    <row r="7813" customFormat="false" ht="12.75" hidden="false" customHeight="false" outlineLevel="0" collapsed="false">
      <c r="A7813" s="208" t="str">
        <f aca="false">B7813&amp;" "&amp;C7813&amp;" "&amp;D7813</f>
        <v> 0 Financial</v>
      </c>
      <c r="B7813" s="208" t="str">
        <f aca="false">IF((LEFT(N7813,2)="US"),"US","")</f>
        <v/>
      </c>
      <c r="C7813" s="208" t="n">
        <f aca="false">M7813</f>
        <v>0</v>
      </c>
      <c r="D7813" s="208" t="str">
        <f aca="false">IF(ISNUMBER(FIND("Phy",N7813))=TRUE(),"Physical","Financial")</f>
        <v>Financial</v>
      </c>
      <c r="E7813" s="208" t="e">
        <f aca="false">IF(VLOOKUP(S7813,'DD-Lookup'!$J$6:$L$50,3,FALSE())="Monthly",(YEAR(AC7813)-YEAR(AB7813))*12+MONTH(AC7813)-MONTH(AB7813)+1,(AC7813-AB7813+1))</f>
        <v>#N/A</v>
      </c>
      <c r="F7813" s="239" t="e">
        <f aca="false">E7813*SUM(P7813:Q7813)</f>
        <v>#N/A</v>
      </c>
    </row>
    <row r="7814" customFormat="false" ht="12.75" hidden="false" customHeight="false" outlineLevel="0" collapsed="false">
      <c r="A7814" s="208" t="str">
        <f aca="false">B7814&amp;" "&amp;C7814&amp;" "&amp;D7814</f>
        <v> 0 Financial</v>
      </c>
      <c r="B7814" s="208" t="str">
        <f aca="false">IF((LEFT(N7814,2)="US"),"US","")</f>
        <v/>
      </c>
      <c r="C7814" s="208" t="n">
        <f aca="false">M7814</f>
        <v>0</v>
      </c>
      <c r="D7814" s="208" t="str">
        <f aca="false">IF(ISNUMBER(FIND("Phy",N7814))=TRUE(),"Physical","Financial")</f>
        <v>Financial</v>
      </c>
      <c r="E7814" s="208" t="e">
        <f aca="false">IF(VLOOKUP(S7814,'DD-Lookup'!$J$6:$L$50,3,FALSE())="Monthly",(YEAR(AC7814)-YEAR(AB7814))*12+MONTH(AC7814)-MONTH(AB7814)+1,(AC7814-AB7814+1))</f>
        <v>#N/A</v>
      </c>
      <c r="F7814" s="239" t="e">
        <f aca="false">E7814*SUM(P7814:Q7814)</f>
        <v>#N/A</v>
      </c>
    </row>
    <row r="7815" customFormat="false" ht="12.75" hidden="false" customHeight="false" outlineLevel="0" collapsed="false">
      <c r="A7815" s="208" t="str">
        <f aca="false">B7815&amp;" "&amp;C7815&amp;" "&amp;D7815</f>
        <v> 0 Financial</v>
      </c>
      <c r="B7815" s="208" t="str">
        <f aca="false">IF((LEFT(N7815,2)="US"),"US","")</f>
        <v/>
      </c>
      <c r="C7815" s="208" t="n">
        <f aca="false">M7815</f>
        <v>0</v>
      </c>
      <c r="D7815" s="208" t="str">
        <f aca="false">IF(ISNUMBER(FIND("Phy",N7815))=TRUE(),"Physical","Financial")</f>
        <v>Financial</v>
      </c>
      <c r="E7815" s="208" t="e">
        <f aca="false">IF(VLOOKUP(S7815,'DD-Lookup'!$J$6:$L$50,3,FALSE())="Monthly",(YEAR(AC7815)-YEAR(AB7815))*12+MONTH(AC7815)-MONTH(AB7815)+1,(AC7815-AB7815+1))</f>
        <v>#N/A</v>
      </c>
      <c r="F7815" s="239" t="e">
        <f aca="false">E7815*SUM(P7815:Q7815)</f>
        <v>#N/A</v>
      </c>
    </row>
    <row r="7816" customFormat="false" ht="12.75" hidden="false" customHeight="false" outlineLevel="0" collapsed="false">
      <c r="A7816" s="208" t="str">
        <f aca="false">B7816&amp;" "&amp;C7816&amp;" "&amp;D7816</f>
        <v> 0 Financial</v>
      </c>
      <c r="B7816" s="208" t="str">
        <f aca="false">IF((LEFT(N7816,2)="US"),"US","")</f>
        <v/>
      </c>
      <c r="C7816" s="208" t="n">
        <f aca="false">M7816</f>
        <v>0</v>
      </c>
      <c r="D7816" s="208" t="str">
        <f aca="false">IF(ISNUMBER(FIND("Phy",N7816))=TRUE(),"Physical","Financial")</f>
        <v>Financial</v>
      </c>
      <c r="E7816" s="208" t="e">
        <f aca="false">IF(VLOOKUP(S7816,'DD-Lookup'!$J$6:$L$50,3,FALSE())="Monthly",(YEAR(AC7816)-YEAR(AB7816))*12+MONTH(AC7816)-MONTH(AB7816)+1,(AC7816-AB7816+1))</f>
        <v>#N/A</v>
      </c>
      <c r="F7816" s="239" t="e">
        <f aca="false">E7816*SUM(P7816:Q7816)</f>
        <v>#N/A</v>
      </c>
    </row>
    <row r="7817" customFormat="false" ht="12.75" hidden="false" customHeight="false" outlineLevel="0" collapsed="false">
      <c r="A7817" s="208" t="str">
        <f aca="false">B7817&amp;" "&amp;C7817&amp;" "&amp;D7817</f>
        <v> 0 Financial</v>
      </c>
      <c r="B7817" s="208" t="str">
        <f aca="false">IF((LEFT(N7817,2)="US"),"US","")</f>
        <v/>
      </c>
      <c r="C7817" s="208" t="n">
        <f aca="false">M7817</f>
        <v>0</v>
      </c>
      <c r="D7817" s="208" t="str">
        <f aca="false">IF(ISNUMBER(FIND("Phy",N7817))=TRUE(),"Physical","Financial")</f>
        <v>Financial</v>
      </c>
      <c r="E7817" s="208" t="e">
        <f aca="false">IF(VLOOKUP(S7817,'DD-Lookup'!$J$6:$L$50,3,FALSE())="Monthly",(YEAR(AC7817)-YEAR(AB7817))*12+MONTH(AC7817)-MONTH(AB7817)+1,(AC7817-AB7817+1))</f>
        <v>#N/A</v>
      </c>
      <c r="F7817" s="239" t="e">
        <f aca="false">E7817*SUM(P7817:Q7817)</f>
        <v>#N/A</v>
      </c>
    </row>
    <row r="7818" customFormat="false" ht="12.75" hidden="false" customHeight="false" outlineLevel="0" collapsed="false">
      <c r="A7818" s="208" t="str">
        <f aca="false">B7818&amp;" "&amp;C7818&amp;" "&amp;D7818</f>
        <v> 0 Financial</v>
      </c>
      <c r="B7818" s="208" t="str">
        <f aca="false">IF((LEFT(N7818,2)="US"),"US","")</f>
        <v/>
      </c>
      <c r="C7818" s="208" t="n">
        <f aca="false">M7818</f>
        <v>0</v>
      </c>
      <c r="D7818" s="208" t="str">
        <f aca="false">IF(ISNUMBER(FIND("Phy",N7818))=TRUE(),"Physical","Financial")</f>
        <v>Financial</v>
      </c>
      <c r="E7818" s="208" t="e">
        <f aca="false">IF(VLOOKUP(S7818,'DD-Lookup'!$J$6:$L$50,3,FALSE())="Monthly",(YEAR(AC7818)-YEAR(AB7818))*12+MONTH(AC7818)-MONTH(AB7818)+1,(AC7818-AB7818+1))</f>
        <v>#N/A</v>
      </c>
      <c r="F7818" s="239" t="e">
        <f aca="false">E7818*SUM(P7818:Q7818)</f>
        <v>#N/A</v>
      </c>
    </row>
    <row r="7819" customFormat="false" ht="12.75" hidden="false" customHeight="false" outlineLevel="0" collapsed="false">
      <c r="A7819" s="208" t="str">
        <f aca="false">B7819&amp;" "&amp;C7819&amp;" "&amp;D7819</f>
        <v> 0 Financial</v>
      </c>
      <c r="B7819" s="208" t="str">
        <f aca="false">IF((LEFT(N7819,2)="US"),"US","")</f>
        <v/>
      </c>
      <c r="C7819" s="208" t="n">
        <f aca="false">M7819</f>
        <v>0</v>
      </c>
      <c r="D7819" s="208" t="str">
        <f aca="false">IF(ISNUMBER(FIND("Phy",N7819))=TRUE(),"Physical","Financial")</f>
        <v>Financial</v>
      </c>
      <c r="E7819" s="208" t="e">
        <f aca="false">IF(VLOOKUP(S7819,'DD-Lookup'!$J$6:$L$50,3,FALSE())="Monthly",(YEAR(AC7819)-YEAR(AB7819))*12+MONTH(AC7819)-MONTH(AB7819)+1,(AC7819-AB7819+1))</f>
        <v>#N/A</v>
      </c>
      <c r="F7819" s="239" t="e">
        <f aca="false">E7819*SUM(P7819:Q7819)</f>
        <v>#N/A</v>
      </c>
    </row>
    <row r="7820" customFormat="false" ht="12.75" hidden="false" customHeight="false" outlineLevel="0" collapsed="false">
      <c r="A7820" s="208" t="str">
        <f aca="false">B7820&amp;" "&amp;C7820&amp;" "&amp;D7820</f>
        <v> 0 Financial</v>
      </c>
      <c r="B7820" s="208" t="str">
        <f aca="false">IF((LEFT(N7820,2)="US"),"US","")</f>
        <v/>
      </c>
      <c r="C7820" s="208" t="n">
        <f aca="false">M7820</f>
        <v>0</v>
      </c>
      <c r="D7820" s="208" t="str">
        <f aca="false">IF(ISNUMBER(FIND("Phy",N7820))=TRUE(),"Physical","Financial")</f>
        <v>Financial</v>
      </c>
      <c r="E7820" s="208" t="e">
        <f aca="false">IF(VLOOKUP(S7820,'DD-Lookup'!$J$6:$L$50,3,FALSE())="Monthly",(YEAR(AC7820)-YEAR(AB7820))*12+MONTH(AC7820)-MONTH(AB7820)+1,(AC7820-AB7820+1))</f>
        <v>#N/A</v>
      </c>
      <c r="F7820" s="239" t="e">
        <f aca="false">E7820*SUM(P7820:Q7820)</f>
        <v>#N/A</v>
      </c>
    </row>
    <row r="7821" customFormat="false" ht="12.75" hidden="false" customHeight="false" outlineLevel="0" collapsed="false">
      <c r="A7821" s="208" t="str">
        <f aca="false">B7821&amp;" "&amp;C7821&amp;" "&amp;D7821</f>
        <v> 0 Financial</v>
      </c>
      <c r="B7821" s="208" t="str">
        <f aca="false">IF((LEFT(N7821,2)="US"),"US","")</f>
        <v/>
      </c>
      <c r="C7821" s="208" t="n">
        <f aca="false">M7821</f>
        <v>0</v>
      </c>
      <c r="D7821" s="208" t="str">
        <f aca="false">IF(ISNUMBER(FIND("Phy",N7821))=TRUE(),"Physical","Financial")</f>
        <v>Financial</v>
      </c>
      <c r="E7821" s="208" t="e">
        <f aca="false">IF(VLOOKUP(S7821,'DD-Lookup'!$J$6:$L$50,3,FALSE())="Monthly",(YEAR(AC7821)-YEAR(AB7821))*12+MONTH(AC7821)-MONTH(AB7821)+1,(AC7821-AB7821+1))</f>
        <v>#N/A</v>
      </c>
      <c r="F7821" s="239" t="e">
        <f aca="false">E7821*SUM(P7821:Q7821)</f>
        <v>#N/A</v>
      </c>
    </row>
    <row r="7822" customFormat="false" ht="12.75" hidden="false" customHeight="false" outlineLevel="0" collapsed="false">
      <c r="A7822" s="208" t="str">
        <f aca="false">B7822&amp;" "&amp;C7822&amp;" "&amp;D7822</f>
        <v> 0 Financial</v>
      </c>
      <c r="B7822" s="208" t="str">
        <f aca="false">IF((LEFT(N7822,2)="US"),"US","")</f>
        <v/>
      </c>
      <c r="C7822" s="208" t="n">
        <f aca="false">M7822</f>
        <v>0</v>
      </c>
      <c r="D7822" s="208" t="str">
        <f aca="false">IF(ISNUMBER(FIND("Phy",N7822))=TRUE(),"Physical","Financial")</f>
        <v>Financial</v>
      </c>
      <c r="E7822" s="208" t="e">
        <f aca="false">IF(VLOOKUP(S7822,'DD-Lookup'!$J$6:$L$50,3,FALSE())="Monthly",(YEAR(AC7822)-YEAR(AB7822))*12+MONTH(AC7822)-MONTH(AB7822)+1,(AC7822-AB7822+1))</f>
        <v>#N/A</v>
      </c>
      <c r="F7822" s="239" t="e">
        <f aca="false">E7822*SUM(P7822:Q7822)</f>
        <v>#N/A</v>
      </c>
    </row>
    <row r="7823" customFormat="false" ht="12.75" hidden="false" customHeight="false" outlineLevel="0" collapsed="false">
      <c r="A7823" s="208" t="str">
        <f aca="false">B7823&amp;" "&amp;C7823&amp;" "&amp;D7823</f>
        <v> 0 Financial</v>
      </c>
      <c r="B7823" s="208" t="str">
        <f aca="false">IF((LEFT(N7823,2)="US"),"US","")</f>
        <v/>
      </c>
      <c r="C7823" s="208" t="n">
        <f aca="false">M7823</f>
        <v>0</v>
      </c>
      <c r="D7823" s="208" t="str">
        <f aca="false">IF(ISNUMBER(FIND("Phy",N7823))=TRUE(),"Physical","Financial")</f>
        <v>Financial</v>
      </c>
      <c r="E7823" s="208" t="e">
        <f aca="false">IF(VLOOKUP(S7823,'DD-Lookup'!$J$6:$L$50,3,FALSE())="Monthly",(YEAR(AC7823)-YEAR(AB7823))*12+MONTH(AC7823)-MONTH(AB7823)+1,(AC7823-AB7823+1))</f>
        <v>#N/A</v>
      </c>
      <c r="F7823" s="239" t="e">
        <f aca="false">E7823*SUM(P7823:Q7823)</f>
        <v>#N/A</v>
      </c>
    </row>
    <row r="7824" customFormat="false" ht="12.75" hidden="false" customHeight="false" outlineLevel="0" collapsed="false">
      <c r="A7824" s="208" t="str">
        <f aca="false">B7824&amp;" "&amp;C7824&amp;" "&amp;D7824</f>
        <v> 0 Financial</v>
      </c>
      <c r="B7824" s="208" t="str">
        <f aca="false">IF((LEFT(N7824,2)="US"),"US","")</f>
        <v/>
      </c>
      <c r="C7824" s="208" t="n">
        <f aca="false">M7824</f>
        <v>0</v>
      </c>
      <c r="D7824" s="208" t="str">
        <f aca="false">IF(ISNUMBER(FIND("Phy",N7824))=TRUE(),"Physical","Financial")</f>
        <v>Financial</v>
      </c>
      <c r="E7824" s="208" t="e">
        <f aca="false">IF(VLOOKUP(S7824,'DD-Lookup'!$J$6:$L$50,3,FALSE())="Monthly",(YEAR(AC7824)-YEAR(AB7824))*12+MONTH(AC7824)-MONTH(AB7824)+1,(AC7824-AB7824+1))</f>
        <v>#N/A</v>
      </c>
      <c r="F7824" s="239" t="e">
        <f aca="false">E7824*SUM(P7824:Q7824)</f>
        <v>#N/A</v>
      </c>
    </row>
    <row r="7825" customFormat="false" ht="12.75" hidden="false" customHeight="false" outlineLevel="0" collapsed="false">
      <c r="A7825" s="208" t="str">
        <f aca="false">B7825&amp;" "&amp;C7825&amp;" "&amp;D7825</f>
        <v> 0 Financial</v>
      </c>
      <c r="B7825" s="208" t="str">
        <f aca="false">IF((LEFT(N7825,2)="US"),"US","")</f>
        <v/>
      </c>
      <c r="C7825" s="208" t="n">
        <f aca="false">M7825</f>
        <v>0</v>
      </c>
      <c r="D7825" s="208" t="str">
        <f aca="false">IF(ISNUMBER(FIND("Phy",N7825))=TRUE(),"Physical","Financial")</f>
        <v>Financial</v>
      </c>
      <c r="E7825" s="208" t="e">
        <f aca="false">IF(VLOOKUP(S7825,'DD-Lookup'!$J$6:$L$50,3,FALSE())="Monthly",(YEAR(AC7825)-YEAR(AB7825))*12+MONTH(AC7825)-MONTH(AB7825)+1,(AC7825-AB7825+1))</f>
        <v>#N/A</v>
      </c>
      <c r="F7825" s="239" t="e">
        <f aca="false">E7825*SUM(P7825:Q7825)</f>
        <v>#N/A</v>
      </c>
    </row>
    <row r="7826" customFormat="false" ht="12.75" hidden="false" customHeight="false" outlineLevel="0" collapsed="false">
      <c r="A7826" s="208" t="str">
        <f aca="false">B7826&amp;" "&amp;C7826&amp;" "&amp;D7826</f>
        <v> 0 Financial</v>
      </c>
      <c r="B7826" s="208" t="str">
        <f aca="false">IF((LEFT(N7826,2)="US"),"US","")</f>
        <v/>
      </c>
      <c r="C7826" s="208" t="n">
        <f aca="false">M7826</f>
        <v>0</v>
      </c>
      <c r="D7826" s="208" t="str">
        <f aca="false">IF(ISNUMBER(FIND("Phy",N7826))=TRUE(),"Physical","Financial")</f>
        <v>Financial</v>
      </c>
      <c r="E7826" s="208" t="e">
        <f aca="false">IF(VLOOKUP(S7826,'DD-Lookup'!$J$6:$L$50,3,FALSE())="Monthly",(YEAR(AC7826)-YEAR(AB7826))*12+MONTH(AC7826)-MONTH(AB7826)+1,(AC7826-AB7826+1))</f>
        <v>#N/A</v>
      </c>
      <c r="F7826" s="239" t="e">
        <f aca="false">E7826*SUM(P7826:Q7826)</f>
        <v>#N/A</v>
      </c>
    </row>
    <row r="7827" customFormat="false" ht="12.75" hidden="false" customHeight="false" outlineLevel="0" collapsed="false">
      <c r="A7827" s="208" t="str">
        <f aca="false">B7827&amp;" "&amp;C7827&amp;" "&amp;D7827</f>
        <v> 0 Financial</v>
      </c>
      <c r="B7827" s="208" t="str">
        <f aca="false">IF((LEFT(N7827,2)="US"),"US","")</f>
        <v/>
      </c>
      <c r="C7827" s="208" t="n">
        <f aca="false">M7827</f>
        <v>0</v>
      </c>
      <c r="D7827" s="208" t="str">
        <f aca="false">IF(ISNUMBER(FIND("Phy",N7827))=TRUE(),"Physical","Financial")</f>
        <v>Financial</v>
      </c>
      <c r="E7827" s="208" t="e">
        <f aca="false">IF(VLOOKUP(S7827,'DD-Lookup'!$J$6:$L$50,3,FALSE())="Monthly",(YEAR(AC7827)-YEAR(AB7827))*12+MONTH(AC7827)-MONTH(AB7827)+1,(AC7827-AB7827+1))</f>
        <v>#N/A</v>
      </c>
      <c r="F7827" s="239" t="e">
        <f aca="false">E7827*SUM(P7827:Q7827)</f>
        <v>#N/A</v>
      </c>
    </row>
    <row r="7828" customFormat="false" ht="12.75" hidden="false" customHeight="false" outlineLevel="0" collapsed="false">
      <c r="A7828" s="208" t="str">
        <f aca="false">B7828&amp;" "&amp;C7828&amp;" "&amp;D7828</f>
        <v> 0 Financial</v>
      </c>
      <c r="B7828" s="208" t="str">
        <f aca="false">IF((LEFT(N7828,2)="US"),"US","")</f>
        <v/>
      </c>
      <c r="C7828" s="208" t="n">
        <f aca="false">M7828</f>
        <v>0</v>
      </c>
      <c r="D7828" s="208" t="str">
        <f aca="false">IF(ISNUMBER(FIND("Phy",N7828))=TRUE(),"Physical","Financial")</f>
        <v>Financial</v>
      </c>
      <c r="E7828" s="208" t="e">
        <f aca="false">IF(VLOOKUP(S7828,'DD-Lookup'!$J$6:$L$50,3,FALSE())="Monthly",(YEAR(AC7828)-YEAR(AB7828))*12+MONTH(AC7828)-MONTH(AB7828)+1,(AC7828-AB7828+1))</f>
        <v>#N/A</v>
      </c>
      <c r="F7828" s="239" t="e">
        <f aca="false">E7828*SUM(P7828:Q7828)</f>
        <v>#N/A</v>
      </c>
    </row>
    <row r="7829" customFormat="false" ht="12.75" hidden="false" customHeight="false" outlineLevel="0" collapsed="false">
      <c r="A7829" s="208" t="str">
        <f aca="false">B7829&amp;" "&amp;C7829&amp;" "&amp;D7829</f>
        <v> 0 Financial</v>
      </c>
      <c r="B7829" s="208" t="str">
        <f aca="false">IF((LEFT(N7829,2)="US"),"US","")</f>
        <v/>
      </c>
      <c r="C7829" s="208" t="n">
        <f aca="false">M7829</f>
        <v>0</v>
      </c>
      <c r="D7829" s="208" t="str">
        <f aca="false">IF(ISNUMBER(FIND("Phy",N7829))=TRUE(),"Physical","Financial")</f>
        <v>Financial</v>
      </c>
      <c r="E7829" s="208" t="e">
        <f aca="false">IF(VLOOKUP(S7829,'DD-Lookup'!$J$6:$L$50,3,FALSE())="Monthly",(YEAR(AC7829)-YEAR(AB7829))*12+MONTH(AC7829)-MONTH(AB7829)+1,(AC7829-AB7829+1))</f>
        <v>#N/A</v>
      </c>
      <c r="F7829" s="239" t="e">
        <f aca="false">E7829*SUM(P7829:Q7829)</f>
        <v>#N/A</v>
      </c>
    </row>
    <row r="7830" customFormat="false" ht="12.75" hidden="false" customHeight="false" outlineLevel="0" collapsed="false">
      <c r="A7830" s="208" t="str">
        <f aca="false">B7830&amp;" "&amp;C7830&amp;" "&amp;D7830</f>
        <v> 0 Financial</v>
      </c>
      <c r="B7830" s="208" t="str">
        <f aca="false">IF((LEFT(N7830,2)="US"),"US","")</f>
        <v/>
      </c>
      <c r="C7830" s="208" t="n">
        <f aca="false">M7830</f>
        <v>0</v>
      </c>
      <c r="D7830" s="208" t="str">
        <f aca="false">IF(ISNUMBER(FIND("Phy",N7830))=TRUE(),"Physical","Financial")</f>
        <v>Financial</v>
      </c>
      <c r="E7830" s="208" t="e">
        <f aca="false">IF(VLOOKUP(S7830,'DD-Lookup'!$J$6:$L$50,3,FALSE())="Monthly",(YEAR(AC7830)-YEAR(AB7830))*12+MONTH(AC7830)-MONTH(AB7830)+1,(AC7830-AB7830+1))</f>
        <v>#N/A</v>
      </c>
      <c r="F7830" s="239" t="e">
        <f aca="false">E7830*SUM(P7830:Q7830)</f>
        <v>#N/A</v>
      </c>
    </row>
    <row r="7831" customFormat="false" ht="12.75" hidden="false" customHeight="false" outlineLevel="0" collapsed="false">
      <c r="A7831" s="208" t="str">
        <f aca="false">B7831&amp;" "&amp;C7831&amp;" "&amp;D7831</f>
        <v> 0 Financial</v>
      </c>
      <c r="B7831" s="208" t="str">
        <f aca="false">IF((LEFT(N7831,2)="US"),"US","")</f>
        <v/>
      </c>
      <c r="C7831" s="208" t="n">
        <f aca="false">M7831</f>
        <v>0</v>
      </c>
      <c r="D7831" s="208" t="str">
        <f aca="false">IF(ISNUMBER(FIND("Phy",N7831))=TRUE(),"Physical","Financial")</f>
        <v>Financial</v>
      </c>
      <c r="E7831" s="208" t="e">
        <f aca="false">IF(VLOOKUP(S7831,'DD-Lookup'!$J$6:$L$50,3,FALSE())="Monthly",(YEAR(AC7831)-YEAR(AB7831))*12+MONTH(AC7831)-MONTH(AB7831)+1,(AC7831-AB7831+1))</f>
        <v>#N/A</v>
      </c>
      <c r="F7831" s="239" t="e">
        <f aca="false">E7831*SUM(P7831:Q7831)</f>
        <v>#N/A</v>
      </c>
    </row>
    <row r="7832" customFormat="false" ht="12.75" hidden="false" customHeight="false" outlineLevel="0" collapsed="false">
      <c r="A7832" s="208" t="str">
        <f aca="false">B7832&amp;" "&amp;C7832&amp;" "&amp;D7832</f>
        <v> 0 Financial</v>
      </c>
      <c r="B7832" s="208" t="str">
        <f aca="false">IF((LEFT(N7832,2)="US"),"US","")</f>
        <v/>
      </c>
      <c r="C7832" s="208" t="n">
        <f aca="false">M7832</f>
        <v>0</v>
      </c>
      <c r="D7832" s="208" t="str">
        <f aca="false">IF(ISNUMBER(FIND("Phy",N7832))=TRUE(),"Physical","Financial")</f>
        <v>Financial</v>
      </c>
      <c r="E7832" s="208" t="e">
        <f aca="false">IF(VLOOKUP(S7832,'DD-Lookup'!$J$6:$L$50,3,FALSE())="Monthly",(YEAR(AC7832)-YEAR(AB7832))*12+MONTH(AC7832)-MONTH(AB7832)+1,(AC7832-AB7832+1))</f>
        <v>#N/A</v>
      </c>
      <c r="F7832" s="239" t="e">
        <f aca="false">E7832*SUM(P7832:Q7832)</f>
        <v>#N/A</v>
      </c>
    </row>
    <row r="7833" customFormat="false" ht="12.75" hidden="false" customHeight="false" outlineLevel="0" collapsed="false">
      <c r="A7833" s="208" t="str">
        <f aca="false">B7833&amp;" "&amp;C7833&amp;" "&amp;D7833</f>
        <v> 0 Financial</v>
      </c>
      <c r="B7833" s="208" t="str">
        <f aca="false">IF((LEFT(N7833,2)="US"),"US","")</f>
        <v/>
      </c>
      <c r="C7833" s="208" t="n">
        <f aca="false">M7833</f>
        <v>0</v>
      </c>
      <c r="D7833" s="208" t="str">
        <f aca="false">IF(ISNUMBER(FIND("Phy",N7833))=TRUE(),"Physical","Financial")</f>
        <v>Financial</v>
      </c>
      <c r="E7833" s="208" t="e">
        <f aca="false">IF(VLOOKUP(S7833,'DD-Lookup'!$J$6:$L$50,3,FALSE())="Monthly",(YEAR(AC7833)-YEAR(AB7833))*12+MONTH(AC7833)-MONTH(AB7833)+1,(AC7833-AB7833+1))</f>
        <v>#N/A</v>
      </c>
      <c r="F7833" s="239" t="e">
        <f aca="false">E7833*SUM(P7833:Q7833)</f>
        <v>#N/A</v>
      </c>
    </row>
    <row r="7834" customFormat="false" ht="12.75" hidden="false" customHeight="false" outlineLevel="0" collapsed="false">
      <c r="A7834" s="208" t="str">
        <f aca="false">B7834&amp;" "&amp;C7834&amp;" "&amp;D7834</f>
        <v> 0 Financial</v>
      </c>
      <c r="B7834" s="208" t="str">
        <f aca="false">IF((LEFT(N7834,2)="US"),"US","")</f>
        <v/>
      </c>
      <c r="C7834" s="208" t="n">
        <f aca="false">M7834</f>
        <v>0</v>
      </c>
      <c r="D7834" s="208" t="str">
        <f aca="false">IF(ISNUMBER(FIND("Phy",N7834))=TRUE(),"Physical","Financial")</f>
        <v>Financial</v>
      </c>
      <c r="E7834" s="208" t="e">
        <f aca="false">IF(VLOOKUP(S7834,'DD-Lookup'!$J$6:$L$50,3,FALSE())="Monthly",(YEAR(AC7834)-YEAR(AB7834))*12+MONTH(AC7834)-MONTH(AB7834)+1,(AC7834-AB7834+1))</f>
        <v>#N/A</v>
      </c>
      <c r="F7834" s="239" t="e">
        <f aca="false">E7834*SUM(P7834:Q7834)</f>
        <v>#N/A</v>
      </c>
    </row>
    <row r="7835" customFormat="false" ht="12.75" hidden="false" customHeight="false" outlineLevel="0" collapsed="false">
      <c r="A7835" s="208" t="str">
        <f aca="false">B7835&amp;" "&amp;C7835&amp;" "&amp;D7835</f>
        <v> 0 Financial</v>
      </c>
      <c r="B7835" s="208" t="str">
        <f aca="false">IF((LEFT(N7835,2)="US"),"US","")</f>
        <v/>
      </c>
      <c r="C7835" s="208" t="n">
        <f aca="false">M7835</f>
        <v>0</v>
      </c>
      <c r="D7835" s="208" t="str">
        <f aca="false">IF(ISNUMBER(FIND("Phy",N7835))=TRUE(),"Physical","Financial")</f>
        <v>Financial</v>
      </c>
      <c r="E7835" s="208" t="e">
        <f aca="false">IF(VLOOKUP(S7835,'DD-Lookup'!$J$6:$L$50,3,FALSE())="Monthly",(YEAR(AC7835)-YEAR(AB7835))*12+MONTH(AC7835)-MONTH(AB7835)+1,(AC7835-AB7835+1))</f>
        <v>#N/A</v>
      </c>
      <c r="F7835" s="239" t="e">
        <f aca="false">E7835*SUM(P7835:Q7835)</f>
        <v>#N/A</v>
      </c>
    </row>
    <row r="7836" customFormat="false" ht="12.75" hidden="false" customHeight="false" outlineLevel="0" collapsed="false">
      <c r="A7836" s="208" t="str">
        <f aca="false">B7836&amp;" "&amp;C7836&amp;" "&amp;D7836</f>
        <v> 0 Financial</v>
      </c>
      <c r="B7836" s="208" t="str">
        <f aca="false">IF((LEFT(N7836,2)="US"),"US","")</f>
        <v/>
      </c>
      <c r="C7836" s="208" t="n">
        <f aca="false">M7836</f>
        <v>0</v>
      </c>
      <c r="D7836" s="208" t="str">
        <f aca="false">IF(ISNUMBER(FIND("Phy",N7836))=TRUE(),"Physical","Financial")</f>
        <v>Financial</v>
      </c>
      <c r="E7836" s="208" t="e">
        <f aca="false">IF(VLOOKUP(S7836,'DD-Lookup'!$J$6:$L$50,3,FALSE())="Monthly",(YEAR(AC7836)-YEAR(AB7836))*12+MONTH(AC7836)-MONTH(AB7836)+1,(AC7836-AB7836+1))</f>
        <v>#N/A</v>
      </c>
      <c r="F7836" s="239" t="e">
        <f aca="false">E7836*SUM(P7836:Q7836)</f>
        <v>#N/A</v>
      </c>
    </row>
    <row r="7837" customFormat="false" ht="12.75" hidden="false" customHeight="false" outlineLevel="0" collapsed="false">
      <c r="A7837" s="208" t="str">
        <f aca="false">B7837&amp;" "&amp;C7837&amp;" "&amp;D7837</f>
        <v> 0 Financial</v>
      </c>
      <c r="B7837" s="208" t="str">
        <f aca="false">IF((LEFT(N7837,2)="US"),"US","")</f>
        <v/>
      </c>
      <c r="C7837" s="208" t="n">
        <f aca="false">M7837</f>
        <v>0</v>
      </c>
      <c r="D7837" s="208" t="str">
        <f aca="false">IF(ISNUMBER(FIND("Phy",N7837))=TRUE(),"Physical","Financial")</f>
        <v>Financial</v>
      </c>
      <c r="E7837" s="208" t="e">
        <f aca="false">IF(VLOOKUP(S7837,'DD-Lookup'!$J$6:$L$50,3,FALSE())="Monthly",(YEAR(AC7837)-YEAR(AB7837))*12+MONTH(AC7837)-MONTH(AB7837)+1,(AC7837-AB7837+1))</f>
        <v>#N/A</v>
      </c>
      <c r="F7837" s="239" t="e">
        <f aca="false">E7837*SUM(P7837:Q7837)</f>
        <v>#N/A</v>
      </c>
    </row>
    <row r="7838" customFormat="false" ht="12.75" hidden="false" customHeight="false" outlineLevel="0" collapsed="false">
      <c r="A7838" s="208" t="str">
        <f aca="false">B7838&amp;" "&amp;C7838&amp;" "&amp;D7838</f>
        <v> 0 Financial</v>
      </c>
      <c r="B7838" s="208" t="str">
        <f aca="false">IF((LEFT(N7838,2)="US"),"US","")</f>
        <v/>
      </c>
      <c r="C7838" s="208" t="n">
        <f aca="false">M7838</f>
        <v>0</v>
      </c>
      <c r="D7838" s="208" t="str">
        <f aca="false">IF(ISNUMBER(FIND("Phy",N7838))=TRUE(),"Physical","Financial")</f>
        <v>Financial</v>
      </c>
      <c r="E7838" s="208" t="e">
        <f aca="false">IF(VLOOKUP(S7838,'DD-Lookup'!$J$6:$L$50,3,FALSE())="Monthly",(YEAR(AC7838)-YEAR(AB7838))*12+MONTH(AC7838)-MONTH(AB7838)+1,(AC7838-AB7838+1))</f>
        <v>#N/A</v>
      </c>
      <c r="F7838" s="239" t="e">
        <f aca="false">E7838*SUM(P7838:Q7838)</f>
        <v>#N/A</v>
      </c>
    </row>
    <row r="7839" customFormat="false" ht="12.75" hidden="false" customHeight="false" outlineLevel="0" collapsed="false">
      <c r="A7839" s="208" t="str">
        <f aca="false">B7839&amp;" "&amp;C7839&amp;" "&amp;D7839</f>
        <v> 0 Financial</v>
      </c>
      <c r="B7839" s="208" t="str">
        <f aca="false">IF((LEFT(N7839,2)="US"),"US","")</f>
        <v/>
      </c>
      <c r="C7839" s="208" t="n">
        <f aca="false">M7839</f>
        <v>0</v>
      </c>
      <c r="D7839" s="208" t="str">
        <f aca="false">IF(ISNUMBER(FIND("Phy",N7839))=TRUE(),"Physical","Financial")</f>
        <v>Financial</v>
      </c>
      <c r="E7839" s="208" t="e">
        <f aca="false">IF(VLOOKUP(S7839,'DD-Lookup'!$J$6:$L$50,3,FALSE())="Monthly",(YEAR(AC7839)-YEAR(AB7839))*12+MONTH(AC7839)-MONTH(AB7839)+1,(AC7839-AB7839+1))</f>
        <v>#N/A</v>
      </c>
      <c r="F7839" s="239" t="e">
        <f aca="false">E7839*SUM(P7839:Q7839)</f>
        <v>#N/A</v>
      </c>
    </row>
    <row r="7840" customFormat="false" ht="12.75" hidden="false" customHeight="false" outlineLevel="0" collapsed="false">
      <c r="A7840" s="208" t="str">
        <f aca="false">B7840&amp;" "&amp;C7840&amp;" "&amp;D7840</f>
        <v> 0 Financial</v>
      </c>
      <c r="B7840" s="208" t="str">
        <f aca="false">IF((LEFT(N7840,2)="US"),"US","")</f>
        <v/>
      </c>
      <c r="C7840" s="208" t="n">
        <f aca="false">M7840</f>
        <v>0</v>
      </c>
      <c r="D7840" s="208" t="str">
        <f aca="false">IF(ISNUMBER(FIND("Phy",N7840))=TRUE(),"Physical","Financial")</f>
        <v>Financial</v>
      </c>
      <c r="E7840" s="208" t="e">
        <f aca="false">IF(VLOOKUP(S7840,'DD-Lookup'!$J$6:$L$50,3,FALSE())="Monthly",(YEAR(AC7840)-YEAR(AB7840))*12+MONTH(AC7840)-MONTH(AB7840)+1,(AC7840-AB7840+1))</f>
        <v>#N/A</v>
      </c>
      <c r="F7840" s="239" t="e">
        <f aca="false">E7840*SUM(P7840:Q7840)</f>
        <v>#N/A</v>
      </c>
    </row>
    <row r="7841" customFormat="false" ht="12.75" hidden="false" customHeight="false" outlineLevel="0" collapsed="false">
      <c r="A7841" s="208" t="str">
        <f aca="false">B7841&amp;" "&amp;C7841&amp;" "&amp;D7841</f>
        <v> 0 Financial</v>
      </c>
      <c r="B7841" s="208" t="str">
        <f aca="false">IF((LEFT(N7841,2)="US"),"US","")</f>
        <v/>
      </c>
      <c r="C7841" s="208" t="n">
        <f aca="false">M7841</f>
        <v>0</v>
      </c>
      <c r="D7841" s="208" t="str">
        <f aca="false">IF(ISNUMBER(FIND("Phy",N7841))=TRUE(),"Physical","Financial")</f>
        <v>Financial</v>
      </c>
      <c r="E7841" s="208" t="e">
        <f aca="false">IF(VLOOKUP(S7841,'DD-Lookup'!$J$6:$L$50,3,FALSE())="Monthly",(YEAR(AC7841)-YEAR(AB7841))*12+MONTH(AC7841)-MONTH(AB7841)+1,(AC7841-AB7841+1))</f>
        <v>#N/A</v>
      </c>
      <c r="F7841" s="239" t="e">
        <f aca="false">E7841*SUM(P7841:Q7841)</f>
        <v>#N/A</v>
      </c>
    </row>
    <row r="7842" customFormat="false" ht="12.75" hidden="false" customHeight="false" outlineLevel="0" collapsed="false">
      <c r="A7842" s="208" t="str">
        <f aca="false">B7842&amp;" "&amp;C7842&amp;" "&amp;D7842</f>
        <v> 0 Financial</v>
      </c>
      <c r="B7842" s="208" t="str">
        <f aca="false">IF((LEFT(N7842,2)="US"),"US","")</f>
        <v/>
      </c>
      <c r="C7842" s="208" t="n">
        <f aca="false">M7842</f>
        <v>0</v>
      </c>
      <c r="D7842" s="208" t="str">
        <f aca="false">IF(ISNUMBER(FIND("Phy",N7842))=TRUE(),"Physical","Financial")</f>
        <v>Financial</v>
      </c>
      <c r="E7842" s="208" t="e">
        <f aca="false">IF(VLOOKUP(S7842,'DD-Lookup'!$J$6:$L$50,3,FALSE())="Monthly",(YEAR(AC7842)-YEAR(AB7842))*12+MONTH(AC7842)-MONTH(AB7842)+1,(AC7842-AB7842+1))</f>
        <v>#N/A</v>
      </c>
      <c r="F7842" s="239" t="e">
        <f aca="false">E7842*SUM(P7842:Q7842)</f>
        <v>#N/A</v>
      </c>
    </row>
    <row r="7843" customFormat="false" ht="12.75" hidden="false" customHeight="false" outlineLevel="0" collapsed="false">
      <c r="A7843" s="208" t="str">
        <f aca="false">B7843&amp;" "&amp;C7843&amp;" "&amp;D7843</f>
        <v> 0 Financial</v>
      </c>
      <c r="B7843" s="208" t="str">
        <f aca="false">IF((LEFT(N7843,2)="US"),"US","")</f>
        <v/>
      </c>
      <c r="C7843" s="208" t="n">
        <f aca="false">M7843</f>
        <v>0</v>
      </c>
      <c r="D7843" s="208" t="str">
        <f aca="false">IF(ISNUMBER(FIND("Phy",N7843))=TRUE(),"Physical","Financial")</f>
        <v>Financial</v>
      </c>
      <c r="E7843" s="208" t="e">
        <f aca="false">IF(VLOOKUP(S7843,'DD-Lookup'!$J$6:$L$50,3,FALSE())="Monthly",(YEAR(AC7843)-YEAR(AB7843))*12+MONTH(AC7843)-MONTH(AB7843)+1,(AC7843-AB7843+1))</f>
        <v>#N/A</v>
      </c>
      <c r="F7843" s="239" t="e">
        <f aca="false">E7843*SUM(P7843:Q7843)</f>
        <v>#N/A</v>
      </c>
    </row>
    <row r="7844" customFormat="false" ht="12.75" hidden="false" customHeight="false" outlineLevel="0" collapsed="false">
      <c r="A7844" s="208" t="str">
        <f aca="false">B7844&amp;" "&amp;C7844&amp;" "&amp;D7844</f>
        <v> 0 Financial</v>
      </c>
      <c r="B7844" s="208" t="str">
        <f aca="false">IF((LEFT(N7844,2)="US"),"US","")</f>
        <v/>
      </c>
      <c r="C7844" s="208" t="n">
        <f aca="false">M7844</f>
        <v>0</v>
      </c>
      <c r="D7844" s="208" t="str">
        <f aca="false">IF(ISNUMBER(FIND("Phy",N7844))=TRUE(),"Physical","Financial")</f>
        <v>Financial</v>
      </c>
      <c r="E7844" s="208" t="e">
        <f aca="false">IF(VLOOKUP(S7844,'DD-Lookup'!$J$6:$L$50,3,FALSE())="Monthly",(YEAR(AC7844)-YEAR(AB7844))*12+MONTH(AC7844)-MONTH(AB7844)+1,(AC7844-AB7844+1))</f>
        <v>#N/A</v>
      </c>
      <c r="F7844" s="239" t="e">
        <f aca="false">E7844*SUM(P7844:Q7844)</f>
        <v>#N/A</v>
      </c>
    </row>
    <row r="7845" customFormat="false" ht="12.75" hidden="false" customHeight="false" outlineLevel="0" collapsed="false">
      <c r="A7845" s="208" t="str">
        <f aca="false">B7845&amp;" "&amp;C7845&amp;" "&amp;D7845</f>
        <v> 0 Financial</v>
      </c>
      <c r="B7845" s="208" t="str">
        <f aca="false">IF((LEFT(N7845,2)="US"),"US","")</f>
        <v/>
      </c>
      <c r="C7845" s="208" t="n">
        <f aca="false">M7845</f>
        <v>0</v>
      </c>
      <c r="D7845" s="208" t="str">
        <f aca="false">IF(ISNUMBER(FIND("Phy",N7845))=TRUE(),"Physical","Financial")</f>
        <v>Financial</v>
      </c>
      <c r="E7845" s="208" t="e">
        <f aca="false">IF(VLOOKUP(S7845,'DD-Lookup'!$J$6:$L$50,3,FALSE())="Monthly",(YEAR(AC7845)-YEAR(AB7845))*12+MONTH(AC7845)-MONTH(AB7845)+1,(AC7845-AB7845+1))</f>
        <v>#N/A</v>
      </c>
      <c r="F7845" s="239" t="e">
        <f aca="false">E7845*SUM(P7845:Q7845)</f>
        <v>#N/A</v>
      </c>
    </row>
    <row r="7846" customFormat="false" ht="12.75" hidden="false" customHeight="false" outlineLevel="0" collapsed="false">
      <c r="A7846" s="208" t="str">
        <f aca="false">B7846&amp;" "&amp;C7846&amp;" "&amp;D7846</f>
        <v> 0 Financial</v>
      </c>
      <c r="B7846" s="208" t="str">
        <f aca="false">IF((LEFT(N7846,2)="US"),"US","")</f>
        <v/>
      </c>
      <c r="C7846" s="208" t="n">
        <f aca="false">M7846</f>
        <v>0</v>
      </c>
      <c r="D7846" s="208" t="str">
        <f aca="false">IF(ISNUMBER(FIND("Phy",N7846))=TRUE(),"Physical","Financial")</f>
        <v>Financial</v>
      </c>
      <c r="E7846" s="208" t="e">
        <f aca="false">IF(VLOOKUP(S7846,'DD-Lookup'!$J$6:$L$50,3,FALSE())="Monthly",(YEAR(AC7846)-YEAR(AB7846))*12+MONTH(AC7846)-MONTH(AB7846)+1,(AC7846-AB7846+1))</f>
        <v>#N/A</v>
      </c>
      <c r="F7846" s="239" t="e">
        <f aca="false">E7846*SUM(P7846:Q7846)</f>
        <v>#N/A</v>
      </c>
    </row>
    <row r="7847" customFormat="false" ht="12.75" hidden="false" customHeight="false" outlineLevel="0" collapsed="false">
      <c r="A7847" s="208" t="str">
        <f aca="false">B7847&amp;" "&amp;C7847&amp;" "&amp;D7847</f>
        <v> 0 Financial</v>
      </c>
      <c r="B7847" s="208" t="str">
        <f aca="false">IF((LEFT(N7847,2)="US"),"US","")</f>
        <v/>
      </c>
      <c r="C7847" s="208" t="n">
        <f aca="false">M7847</f>
        <v>0</v>
      </c>
      <c r="D7847" s="208" t="str">
        <f aca="false">IF(ISNUMBER(FIND("Phy",N7847))=TRUE(),"Physical","Financial")</f>
        <v>Financial</v>
      </c>
      <c r="E7847" s="208" t="e">
        <f aca="false">IF(VLOOKUP(S7847,'DD-Lookup'!$J$6:$L$50,3,FALSE())="Monthly",(YEAR(AC7847)-YEAR(AB7847))*12+MONTH(AC7847)-MONTH(AB7847)+1,(AC7847-AB7847+1))</f>
        <v>#N/A</v>
      </c>
      <c r="F7847" s="239" t="e">
        <f aca="false">E7847*SUM(P7847:Q7847)</f>
        <v>#N/A</v>
      </c>
    </row>
    <row r="7848" customFormat="false" ht="12.75" hidden="false" customHeight="false" outlineLevel="0" collapsed="false">
      <c r="A7848" s="208" t="str">
        <f aca="false">B7848&amp;" "&amp;C7848&amp;" "&amp;D7848</f>
        <v> 0 Financial</v>
      </c>
      <c r="B7848" s="208" t="str">
        <f aca="false">IF((LEFT(N7848,2)="US"),"US","")</f>
        <v/>
      </c>
      <c r="C7848" s="208" t="n">
        <f aca="false">M7848</f>
        <v>0</v>
      </c>
      <c r="D7848" s="208" t="str">
        <f aca="false">IF(ISNUMBER(FIND("Phy",N7848))=TRUE(),"Physical","Financial")</f>
        <v>Financial</v>
      </c>
      <c r="E7848" s="208" t="e">
        <f aca="false">IF(VLOOKUP(S7848,'DD-Lookup'!$J$6:$L$50,3,FALSE())="Monthly",(YEAR(AC7848)-YEAR(AB7848))*12+MONTH(AC7848)-MONTH(AB7848)+1,(AC7848-AB7848+1))</f>
        <v>#N/A</v>
      </c>
      <c r="F7848" s="239" t="e">
        <f aca="false">E7848*SUM(P7848:Q7848)</f>
        <v>#N/A</v>
      </c>
    </row>
    <row r="7849" customFormat="false" ht="12.75" hidden="false" customHeight="false" outlineLevel="0" collapsed="false">
      <c r="A7849" s="208" t="str">
        <f aca="false">B7849&amp;" "&amp;C7849&amp;" "&amp;D7849</f>
        <v> 0 Financial</v>
      </c>
      <c r="B7849" s="208" t="str">
        <f aca="false">IF((LEFT(N7849,2)="US"),"US","")</f>
        <v/>
      </c>
      <c r="C7849" s="208" t="n">
        <f aca="false">M7849</f>
        <v>0</v>
      </c>
      <c r="D7849" s="208" t="str">
        <f aca="false">IF(ISNUMBER(FIND("Phy",N7849))=TRUE(),"Physical","Financial")</f>
        <v>Financial</v>
      </c>
      <c r="E7849" s="208" t="e">
        <f aca="false">IF(VLOOKUP(S7849,'DD-Lookup'!$J$6:$L$50,3,FALSE())="Monthly",(YEAR(AC7849)-YEAR(AB7849))*12+MONTH(AC7849)-MONTH(AB7849)+1,(AC7849-AB7849+1))</f>
        <v>#N/A</v>
      </c>
      <c r="F7849" s="239" t="e">
        <f aca="false">E7849*SUM(P7849:Q7849)</f>
        <v>#N/A</v>
      </c>
    </row>
    <row r="7850" customFormat="false" ht="12.75" hidden="false" customHeight="false" outlineLevel="0" collapsed="false">
      <c r="A7850" s="208" t="str">
        <f aca="false">B7850&amp;" "&amp;C7850&amp;" "&amp;D7850</f>
        <v> 0 Financial</v>
      </c>
      <c r="B7850" s="208" t="str">
        <f aca="false">IF((LEFT(N7850,2)="US"),"US","")</f>
        <v/>
      </c>
      <c r="C7850" s="208" t="n">
        <f aca="false">M7850</f>
        <v>0</v>
      </c>
      <c r="D7850" s="208" t="str">
        <f aca="false">IF(ISNUMBER(FIND("Phy",N7850))=TRUE(),"Physical","Financial")</f>
        <v>Financial</v>
      </c>
      <c r="E7850" s="208" t="e">
        <f aca="false">IF(VLOOKUP(S7850,'DD-Lookup'!$J$6:$L$50,3,FALSE())="Monthly",(YEAR(AC7850)-YEAR(AB7850))*12+MONTH(AC7850)-MONTH(AB7850)+1,(AC7850-AB7850+1))</f>
        <v>#N/A</v>
      </c>
      <c r="F7850" s="239" t="e">
        <f aca="false">E7850*SUM(P7850:Q7850)</f>
        <v>#N/A</v>
      </c>
    </row>
    <row r="7851" customFormat="false" ht="12.75" hidden="false" customHeight="false" outlineLevel="0" collapsed="false">
      <c r="A7851" s="208" t="str">
        <f aca="false">B7851&amp;" "&amp;C7851&amp;" "&amp;D7851</f>
        <v> 0 Financial</v>
      </c>
      <c r="B7851" s="208" t="str">
        <f aca="false">IF((LEFT(N7851,2)="US"),"US","")</f>
        <v/>
      </c>
      <c r="C7851" s="208" t="n">
        <f aca="false">M7851</f>
        <v>0</v>
      </c>
      <c r="D7851" s="208" t="str">
        <f aca="false">IF(ISNUMBER(FIND("Phy",N7851))=TRUE(),"Physical","Financial")</f>
        <v>Financial</v>
      </c>
      <c r="E7851" s="208" t="e">
        <f aca="false">IF(VLOOKUP(S7851,'DD-Lookup'!$J$6:$L$50,3,FALSE())="Monthly",(YEAR(AC7851)-YEAR(AB7851))*12+MONTH(AC7851)-MONTH(AB7851)+1,(AC7851-AB7851+1))</f>
        <v>#N/A</v>
      </c>
      <c r="F7851" s="239" t="e">
        <f aca="false">E7851*SUM(P7851:Q7851)</f>
        <v>#N/A</v>
      </c>
    </row>
    <row r="7852" customFormat="false" ht="12.75" hidden="false" customHeight="false" outlineLevel="0" collapsed="false">
      <c r="A7852" s="208" t="str">
        <f aca="false">B7852&amp;" "&amp;C7852&amp;" "&amp;D7852</f>
        <v> 0 Financial</v>
      </c>
      <c r="B7852" s="208" t="str">
        <f aca="false">IF((LEFT(N7852,2)="US"),"US","")</f>
        <v/>
      </c>
      <c r="C7852" s="208" t="n">
        <f aca="false">M7852</f>
        <v>0</v>
      </c>
      <c r="D7852" s="208" t="str">
        <f aca="false">IF(ISNUMBER(FIND("Phy",N7852))=TRUE(),"Physical","Financial")</f>
        <v>Financial</v>
      </c>
      <c r="E7852" s="208" t="e">
        <f aca="false">IF(VLOOKUP(S7852,'DD-Lookup'!$J$6:$L$50,3,FALSE())="Monthly",(YEAR(AC7852)-YEAR(AB7852))*12+MONTH(AC7852)-MONTH(AB7852)+1,(AC7852-AB7852+1))</f>
        <v>#N/A</v>
      </c>
      <c r="F7852" s="239" t="e">
        <f aca="false">E7852*SUM(P7852:Q7852)</f>
        <v>#N/A</v>
      </c>
    </row>
    <row r="7853" customFormat="false" ht="12.75" hidden="false" customHeight="false" outlineLevel="0" collapsed="false">
      <c r="A7853" s="208" t="str">
        <f aca="false">B7853&amp;" "&amp;C7853&amp;" "&amp;D7853</f>
        <v> 0 Financial</v>
      </c>
      <c r="B7853" s="208" t="str">
        <f aca="false">IF((LEFT(N7853,2)="US"),"US","")</f>
        <v/>
      </c>
      <c r="C7853" s="208" t="n">
        <f aca="false">M7853</f>
        <v>0</v>
      </c>
      <c r="D7853" s="208" t="str">
        <f aca="false">IF(ISNUMBER(FIND("Phy",N7853))=TRUE(),"Physical","Financial")</f>
        <v>Financial</v>
      </c>
      <c r="E7853" s="208" t="e">
        <f aca="false">IF(VLOOKUP(S7853,'DD-Lookup'!$J$6:$L$50,3,FALSE())="Monthly",(YEAR(AC7853)-YEAR(AB7853))*12+MONTH(AC7853)-MONTH(AB7853)+1,(AC7853-AB7853+1))</f>
        <v>#N/A</v>
      </c>
      <c r="F7853" s="239" t="e">
        <f aca="false">E7853*SUM(P7853:Q7853)</f>
        <v>#N/A</v>
      </c>
    </row>
    <row r="7854" customFormat="false" ht="12.75" hidden="false" customHeight="false" outlineLevel="0" collapsed="false">
      <c r="A7854" s="208" t="str">
        <f aca="false">B7854&amp;" "&amp;C7854&amp;" "&amp;D7854</f>
        <v> 0 Financial</v>
      </c>
      <c r="B7854" s="208" t="str">
        <f aca="false">IF((LEFT(N7854,2)="US"),"US","")</f>
        <v/>
      </c>
      <c r="C7854" s="208" t="n">
        <f aca="false">M7854</f>
        <v>0</v>
      </c>
      <c r="D7854" s="208" t="str">
        <f aca="false">IF(ISNUMBER(FIND("Phy",N7854))=TRUE(),"Physical","Financial")</f>
        <v>Financial</v>
      </c>
      <c r="E7854" s="208" t="e">
        <f aca="false">IF(VLOOKUP(S7854,'DD-Lookup'!$J$6:$L$50,3,FALSE())="Monthly",(YEAR(AC7854)-YEAR(AB7854))*12+MONTH(AC7854)-MONTH(AB7854)+1,(AC7854-AB7854+1))</f>
        <v>#N/A</v>
      </c>
      <c r="F7854" s="239" t="e">
        <f aca="false">E7854*SUM(P7854:Q7854)</f>
        <v>#N/A</v>
      </c>
    </row>
    <row r="7855" customFormat="false" ht="12.75" hidden="false" customHeight="false" outlineLevel="0" collapsed="false">
      <c r="A7855" s="208" t="str">
        <f aca="false">B7855&amp;" "&amp;C7855&amp;" "&amp;D7855</f>
        <v> 0 Financial</v>
      </c>
      <c r="B7855" s="208" t="str">
        <f aca="false">IF((LEFT(N7855,2)="US"),"US","")</f>
        <v/>
      </c>
      <c r="C7855" s="208" t="n">
        <f aca="false">M7855</f>
        <v>0</v>
      </c>
      <c r="D7855" s="208" t="str">
        <f aca="false">IF(ISNUMBER(FIND("Phy",N7855))=TRUE(),"Physical","Financial")</f>
        <v>Financial</v>
      </c>
      <c r="E7855" s="208" t="e">
        <f aca="false">IF(VLOOKUP(S7855,'DD-Lookup'!$J$6:$L$50,3,FALSE())="Monthly",(YEAR(AC7855)-YEAR(AB7855))*12+MONTH(AC7855)-MONTH(AB7855)+1,(AC7855-AB7855+1))</f>
        <v>#N/A</v>
      </c>
      <c r="F7855" s="239" t="e">
        <f aca="false">E7855*SUM(P7855:Q7855)</f>
        <v>#N/A</v>
      </c>
    </row>
    <row r="7856" customFormat="false" ht="12.75" hidden="false" customHeight="false" outlineLevel="0" collapsed="false">
      <c r="A7856" s="208" t="str">
        <f aca="false">B7856&amp;" "&amp;C7856&amp;" "&amp;D7856</f>
        <v> 0 Financial</v>
      </c>
      <c r="B7856" s="208" t="str">
        <f aca="false">IF((LEFT(N7856,2)="US"),"US","")</f>
        <v/>
      </c>
      <c r="C7856" s="208" t="n">
        <f aca="false">M7856</f>
        <v>0</v>
      </c>
      <c r="D7856" s="208" t="str">
        <f aca="false">IF(ISNUMBER(FIND("Phy",N7856))=TRUE(),"Physical","Financial")</f>
        <v>Financial</v>
      </c>
      <c r="E7856" s="208" t="e">
        <f aca="false">IF(VLOOKUP(S7856,'DD-Lookup'!$J$6:$L$50,3,FALSE())="Monthly",(YEAR(AC7856)-YEAR(AB7856))*12+MONTH(AC7856)-MONTH(AB7856)+1,(AC7856-AB7856+1))</f>
        <v>#N/A</v>
      </c>
      <c r="F7856" s="239" t="e">
        <f aca="false">E7856*SUM(P7856:Q7856)</f>
        <v>#N/A</v>
      </c>
    </row>
    <row r="7857" customFormat="false" ht="12.75" hidden="false" customHeight="false" outlineLevel="0" collapsed="false">
      <c r="A7857" s="208" t="str">
        <f aca="false">B7857&amp;" "&amp;C7857&amp;" "&amp;D7857</f>
        <v> 0 Financial</v>
      </c>
      <c r="B7857" s="208" t="str">
        <f aca="false">IF((LEFT(N7857,2)="US"),"US","")</f>
        <v/>
      </c>
      <c r="C7857" s="208" t="n">
        <f aca="false">M7857</f>
        <v>0</v>
      </c>
      <c r="D7857" s="208" t="str">
        <f aca="false">IF(ISNUMBER(FIND("Phy",N7857))=TRUE(),"Physical","Financial")</f>
        <v>Financial</v>
      </c>
      <c r="E7857" s="208" t="e">
        <f aca="false">IF(VLOOKUP(S7857,'DD-Lookup'!$J$6:$L$50,3,FALSE())="Monthly",(YEAR(AC7857)-YEAR(AB7857))*12+MONTH(AC7857)-MONTH(AB7857)+1,(AC7857-AB7857+1))</f>
        <v>#N/A</v>
      </c>
      <c r="F7857" s="239" t="e">
        <f aca="false">E7857*SUM(P7857:Q7857)</f>
        <v>#N/A</v>
      </c>
    </row>
    <row r="7858" customFormat="false" ht="12.75" hidden="false" customHeight="false" outlineLevel="0" collapsed="false">
      <c r="A7858" s="208" t="str">
        <f aca="false">B7858&amp;" "&amp;C7858&amp;" "&amp;D7858</f>
        <v> 0 Financial</v>
      </c>
      <c r="B7858" s="208" t="str">
        <f aca="false">IF((LEFT(N7858,2)="US"),"US","")</f>
        <v/>
      </c>
      <c r="C7858" s="208" t="n">
        <f aca="false">M7858</f>
        <v>0</v>
      </c>
      <c r="D7858" s="208" t="str">
        <f aca="false">IF(ISNUMBER(FIND("Phy",N7858))=TRUE(),"Physical","Financial")</f>
        <v>Financial</v>
      </c>
      <c r="E7858" s="208" t="e">
        <f aca="false">IF(VLOOKUP(S7858,'DD-Lookup'!$J$6:$L$50,3,FALSE())="Monthly",(YEAR(AC7858)-YEAR(AB7858))*12+MONTH(AC7858)-MONTH(AB7858)+1,(AC7858-AB7858+1))</f>
        <v>#N/A</v>
      </c>
      <c r="F7858" s="239" t="e">
        <f aca="false">E7858*SUM(P7858:Q7858)</f>
        <v>#N/A</v>
      </c>
    </row>
    <row r="7859" customFormat="false" ht="12.75" hidden="false" customHeight="false" outlineLevel="0" collapsed="false">
      <c r="A7859" s="208" t="str">
        <f aca="false">B7859&amp;" "&amp;C7859&amp;" "&amp;D7859</f>
        <v> 0 Financial</v>
      </c>
      <c r="B7859" s="208" t="str">
        <f aca="false">IF((LEFT(N7859,2)="US"),"US","")</f>
        <v/>
      </c>
      <c r="C7859" s="208" t="n">
        <f aca="false">M7859</f>
        <v>0</v>
      </c>
      <c r="D7859" s="208" t="str">
        <f aca="false">IF(ISNUMBER(FIND("Phy",N7859))=TRUE(),"Physical","Financial")</f>
        <v>Financial</v>
      </c>
      <c r="E7859" s="208" t="e">
        <f aca="false">IF(VLOOKUP(S7859,'DD-Lookup'!$J$6:$L$50,3,FALSE())="Monthly",(YEAR(AC7859)-YEAR(AB7859))*12+MONTH(AC7859)-MONTH(AB7859)+1,(AC7859-AB7859+1))</f>
        <v>#N/A</v>
      </c>
      <c r="F7859" s="239" t="e">
        <f aca="false">E7859*SUM(P7859:Q7859)</f>
        <v>#N/A</v>
      </c>
    </row>
    <row r="7860" customFormat="false" ht="12.75" hidden="false" customHeight="false" outlineLevel="0" collapsed="false">
      <c r="A7860" s="208" t="str">
        <f aca="false">B7860&amp;" "&amp;C7860&amp;" "&amp;D7860</f>
        <v> 0 Financial</v>
      </c>
      <c r="B7860" s="208" t="str">
        <f aca="false">IF((LEFT(N7860,2)="US"),"US","")</f>
        <v/>
      </c>
      <c r="C7860" s="208" t="n">
        <f aca="false">M7860</f>
        <v>0</v>
      </c>
      <c r="D7860" s="208" t="str">
        <f aca="false">IF(ISNUMBER(FIND("Phy",N7860))=TRUE(),"Physical","Financial")</f>
        <v>Financial</v>
      </c>
      <c r="E7860" s="208" t="e">
        <f aca="false">IF(VLOOKUP(S7860,'DD-Lookup'!$J$6:$L$50,3,FALSE())="Monthly",(YEAR(AC7860)-YEAR(AB7860))*12+MONTH(AC7860)-MONTH(AB7860)+1,(AC7860-AB7860+1))</f>
        <v>#N/A</v>
      </c>
      <c r="F7860" s="239" t="e">
        <f aca="false">E7860*SUM(P7860:Q7860)</f>
        <v>#N/A</v>
      </c>
    </row>
    <row r="7861" customFormat="false" ht="12.75" hidden="false" customHeight="false" outlineLevel="0" collapsed="false">
      <c r="A7861" s="208" t="str">
        <f aca="false">B7861&amp;" "&amp;C7861&amp;" "&amp;D7861</f>
        <v> 0 Financial</v>
      </c>
      <c r="B7861" s="208" t="str">
        <f aca="false">IF((LEFT(N7861,2)="US"),"US","")</f>
        <v/>
      </c>
      <c r="C7861" s="208" t="n">
        <f aca="false">M7861</f>
        <v>0</v>
      </c>
      <c r="D7861" s="208" t="str">
        <f aca="false">IF(ISNUMBER(FIND("Phy",N7861))=TRUE(),"Physical","Financial")</f>
        <v>Financial</v>
      </c>
      <c r="E7861" s="208" t="e">
        <f aca="false">IF(VLOOKUP(S7861,'DD-Lookup'!$J$6:$L$50,3,FALSE())="Monthly",(YEAR(AC7861)-YEAR(AB7861))*12+MONTH(AC7861)-MONTH(AB7861)+1,(AC7861-AB7861+1))</f>
        <v>#N/A</v>
      </c>
      <c r="F7861" s="239" t="e">
        <f aca="false">E7861*SUM(P7861:Q7861)</f>
        <v>#N/A</v>
      </c>
    </row>
    <row r="7862" customFormat="false" ht="12.75" hidden="false" customHeight="false" outlineLevel="0" collapsed="false">
      <c r="A7862" s="208" t="str">
        <f aca="false">B7862&amp;" "&amp;C7862&amp;" "&amp;D7862</f>
        <v> 0 Financial</v>
      </c>
      <c r="B7862" s="208" t="str">
        <f aca="false">IF((LEFT(N7862,2)="US"),"US","")</f>
        <v/>
      </c>
      <c r="C7862" s="208" t="n">
        <f aca="false">M7862</f>
        <v>0</v>
      </c>
      <c r="D7862" s="208" t="str">
        <f aca="false">IF(ISNUMBER(FIND("Phy",N7862))=TRUE(),"Physical","Financial")</f>
        <v>Financial</v>
      </c>
      <c r="E7862" s="208" t="e">
        <f aca="false">IF(VLOOKUP(S7862,'DD-Lookup'!$J$6:$L$50,3,FALSE())="Monthly",(YEAR(AC7862)-YEAR(AB7862))*12+MONTH(AC7862)-MONTH(AB7862)+1,(AC7862-AB7862+1))</f>
        <v>#N/A</v>
      </c>
      <c r="F7862" s="239" t="e">
        <f aca="false">E7862*SUM(P7862:Q7862)</f>
        <v>#N/A</v>
      </c>
    </row>
    <row r="7863" customFormat="false" ht="12.75" hidden="false" customHeight="false" outlineLevel="0" collapsed="false">
      <c r="A7863" s="208" t="str">
        <f aca="false">B7863&amp;" "&amp;C7863&amp;" "&amp;D7863</f>
        <v> 0 Financial</v>
      </c>
      <c r="B7863" s="208" t="str">
        <f aca="false">IF((LEFT(N7863,2)="US"),"US","")</f>
        <v/>
      </c>
      <c r="C7863" s="208" t="n">
        <f aca="false">M7863</f>
        <v>0</v>
      </c>
      <c r="D7863" s="208" t="str">
        <f aca="false">IF(ISNUMBER(FIND("Phy",N7863))=TRUE(),"Physical","Financial")</f>
        <v>Financial</v>
      </c>
      <c r="E7863" s="208" t="e">
        <f aca="false">IF(VLOOKUP(S7863,'DD-Lookup'!$J$6:$L$50,3,FALSE())="Monthly",(YEAR(AC7863)-YEAR(AB7863))*12+MONTH(AC7863)-MONTH(AB7863)+1,(AC7863-AB7863+1))</f>
        <v>#N/A</v>
      </c>
      <c r="F7863" s="239" t="e">
        <f aca="false">E7863*SUM(P7863:Q7863)</f>
        <v>#N/A</v>
      </c>
    </row>
    <row r="7864" customFormat="false" ht="12.75" hidden="false" customHeight="false" outlineLevel="0" collapsed="false">
      <c r="A7864" s="208" t="str">
        <f aca="false">B7864&amp;" "&amp;C7864&amp;" "&amp;D7864</f>
        <v> 0 Financial</v>
      </c>
      <c r="B7864" s="208" t="str">
        <f aca="false">IF((LEFT(N7864,2)="US"),"US","")</f>
        <v/>
      </c>
      <c r="C7864" s="208" t="n">
        <f aca="false">M7864</f>
        <v>0</v>
      </c>
      <c r="D7864" s="208" t="str">
        <f aca="false">IF(ISNUMBER(FIND("Phy",N7864))=TRUE(),"Physical","Financial")</f>
        <v>Financial</v>
      </c>
      <c r="E7864" s="208" t="e">
        <f aca="false">IF(VLOOKUP(S7864,'DD-Lookup'!$J$6:$L$50,3,FALSE())="Monthly",(YEAR(AC7864)-YEAR(AB7864))*12+MONTH(AC7864)-MONTH(AB7864)+1,(AC7864-AB7864+1))</f>
        <v>#N/A</v>
      </c>
      <c r="F7864" s="239" t="e">
        <f aca="false">E7864*SUM(P7864:Q7864)</f>
        <v>#N/A</v>
      </c>
    </row>
    <row r="7865" customFormat="false" ht="12.75" hidden="false" customHeight="false" outlineLevel="0" collapsed="false">
      <c r="A7865" s="208" t="str">
        <f aca="false">B7865&amp;" "&amp;C7865&amp;" "&amp;D7865</f>
        <v> 0 Financial</v>
      </c>
      <c r="B7865" s="208" t="str">
        <f aca="false">IF((LEFT(N7865,2)="US"),"US","")</f>
        <v/>
      </c>
      <c r="C7865" s="208" t="n">
        <f aca="false">M7865</f>
        <v>0</v>
      </c>
      <c r="D7865" s="208" t="str">
        <f aca="false">IF(ISNUMBER(FIND("Phy",N7865))=TRUE(),"Physical","Financial")</f>
        <v>Financial</v>
      </c>
      <c r="E7865" s="208" t="e">
        <f aca="false">IF(VLOOKUP(S7865,'DD-Lookup'!$J$6:$L$50,3,FALSE())="Monthly",(YEAR(AC7865)-YEAR(AB7865))*12+MONTH(AC7865)-MONTH(AB7865)+1,(AC7865-AB7865+1))</f>
        <v>#N/A</v>
      </c>
      <c r="F7865" s="239" t="e">
        <f aca="false">E7865*SUM(P7865:Q7865)</f>
        <v>#N/A</v>
      </c>
    </row>
    <row r="7866" customFormat="false" ht="12.75" hidden="false" customHeight="false" outlineLevel="0" collapsed="false">
      <c r="A7866" s="208" t="str">
        <f aca="false">B7866&amp;" "&amp;C7866&amp;" "&amp;D7866</f>
        <v> 0 Financial</v>
      </c>
      <c r="B7866" s="208" t="str">
        <f aca="false">IF((LEFT(N7866,2)="US"),"US","")</f>
        <v/>
      </c>
      <c r="C7866" s="208" t="n">
        <f aca="false">M7866</f>
        <v>0</v>
      </c>
      <c r="D7866" s="208" t="str">
        <f aca="false">IF(ISNUMBER(FIND("Phy",N7866))=TRUE(),"Physical","Financial")</f>
        <v>Financial</v>
      </c>
      <c r="E7866" s="208" t="e">
        <f aca="false">IF(VLOOKUP(S7866,'DD-Lookup'!$J$6:$L$50,3,FALSE())="Monthly",(YEAR(AC7866)-YEAR(AB7866))*12+MONTH(AC7866)-MONTH(AB7866)+1,(AC7866-AB7866+1))</f>
        <v>#N/A</v>
      </c>
      <c r="F7866" s="239" t="e">
        <f aca="false">E7866*SUM(P7866:Q7866)</f>
        <v>#N/A</v>
      </c>
    </row>
    <row r="7867" customFormat="false" ht="12.75" hidden="false" customHeight="false" outlineLevel="0" collapsed="false">
      <c r="A7867" s="208" t="str">
        <f aca="false">B7867&amp;" "&amp;C7867&amp;" "&amp;D7867</f>
        <v> 0 Financial</v>
      </c>
      <c r="B7867" s="208" t="str">
        <f aca="false">IF((LEFT(N7867,2)="US"),"US","")</f>
        <v/>
      </c>
      <c r="C7867" s="208" t="n">
        <f aca="false">M7867</f>
        <v>0</v>
      </c>
      <c r="D7867" s="208" t="str">
        <f aca="false">IF(ISNUMBER(FIND("Phy",N7867))=TRUE(),"Physical","Financial")</f>
        <v>Financial</v>
      </c>
      <c r="E7867" s="208" t="e">
        <f aca="false">IF(VLOOKUP(S7867,'DD-Lookup'!$J$6:$L$50,3,FALSE())="Monthly",(YEAR(AC7867)-YEAR(AB7867))*12+MONTH(AC7867)-MONTH(AB7867)+1,(AC7867-AB7867+1))</f>
        <v>#N/A</v>
      </c>
      <c r="F7867" s="239" t="e">
        <f aca="false">E7867*SUM(P7867:Q7867)</f>
        <v>#N/A</v>
      </c>
    </row>
    <row r="7868" customFormat="false" ht="12.75" hidden="false" customHeight="false" outlineLevel="0" collapsed="false">
      <c r="A7868" s="208" t="str">
        <f aca="false">B7868&amp;" "&amp;C7868&amp;" "&amp;D7868</f>
        <v> 0 Financial</v>
      </c>
      <c r="B7868" s="208" t="str">
        <f aca="false">IF((LEFT(N7868,2)="US"),"US","")</f>
        <v/>
      </c>
      <c r="C7868" s="208" t="n">
        <f aca="false">M7868</f>
        <v>0</v>
      </c>
      <c r="D7868" s="208" t="str">
        <f aca="false">IF(ISNUMBER(FIND("Phy",N7868))=TRUE(),"Physical","Financial")</f>
        <v>Financial</v>
      </c>
      <c r="E7868" s="208" t="e">
        <f aca="false">IF(VLOOKUP(S7868,'DD-Lookup'!$J$6:$L$50,3,FALSE())="Monthly",(YEAR(AC7868)-YEAR(AB7868))*12+MONTH(AC7868)-MONTH(AB7868)+1,(AC7868-AB7868+1))</f>
        <v>#N/A</v>
      </c>
      <c r="F7868" s="239" t="e">
        <f aca="false">E7868*SUM(P7868:Q7868)</f>
        <v>#N/A</v>
      </c>
    </row>
    <row r="7869" customFormat="false" ht="12.75" hidden="false" customHeight="false" outlineLevel="0" collapsed="false">
      <c r="A7869" s="208" t="str">
        <f aca="false">B7869&amp;" "&amp;C7869&amp;" "&amp;D7869</f>
        <v> 0 Financial</v>
      </c>
      <c r="B7869" s="208" t="str">
        <f aca="false">IF((LEFT(N7869,2)="US"),"US","")</f>
        <v/>
      </c>
      <c r="C7869" s="208" t="n">
        <f aca="false">M7869</f>
        <v>0</v>
      </c>
      <c r="D7869" s="208" t="str">
        <f aca="false">IF(ISNUMBER(FIND("Phy",N7869))=TRUE(),"Physical","Financial")</f>
        <v>Financial</v>
      </c>
      <c r="E7869" s="208" t="e">
        <f aca="false">IF(VLOOKUP(S7869,'DD-Lookup'!$J$6:$L$50,3,FALSE())="Monthly",(YEAR(AC7869)-YEAR(AB7869))*12+MONTH(AC7869)-MONTH(AB7869)+1,(AC7869-AB7869+1))</f>
        <v>#N/A</v>
      </c>
      <c r="F7869" s="239" t="e">
        <f aca="false">E7869*SUM(P7869:Q7869)</f>
        <v>#N/A</v>
      </c>
    </row>
    <row r="7870" customFormat="false" ht="12.75" hidden="false" customHeight="false" outlineLevel="0" collapsed="false">
      <c r="A7870" s="208" t="str">
        <f aca="false">B7870&amp;" "&amp;C7870&amp;" "&amp;D7870</f>
        <v> 0 Financial</v>
      </c>
      <c r="B7870" s="208" t="str">
        <f aca="false">IF((LEFT(N7870,2)="US"),"US","")</f>
        <v/>
      </c>
      <c r="C7870" s="208" t="n">
        <f aca="false">M7870</f>
        <v>0</v>
      </c>
      <c r="D7870" s="208" t="str">
        <f aca="false">IF(ISNUMBER(FIND("Phy",N7870))=TRUE(),"Physical","Financial")</f>
        <v>Financial</v>
      </c>
      <c r="E7870" s="208" t="e">
        <f aca="false">IF(VLOOKUP(S7870,'DD-Lookup'!$J$6:$L$50,3,FALSE())="Monthly",(YEAR(AC7870)-YEAR(AB7870))*12+MONTH(AC7870)-MONTH(AB7870)+1,(AC7870-AB7870+1))</f>
        <v>#N/A</v>
      </c>
      <c r="F7870" s="239" t="e">
        <f aca="false">E7870*SUM(P7870:Q7870)</f>
        <v>#N/A</v>
      </c>
    </row>
    <row r="7871" customFormat="false" ht="12.75" hidden="false" customHeight="false" outlineLevel="0" collapsed="false">
      <c r="A7871" s="208" t="str">
        <f aca="false">B7871&amp;" "&amp;C7871&amp;" "&amp;D7871</f>
        <v> 0 Financial</v>
      </c>
      <c r="B7871" s="208" t="str">
        <f aca="false">IF((LEFT(N7871,2)="US"),"US","")</f>
        <v/>
      </c>
      <c r="C7871" s="208" t="n">
        <f aca="false">M7871</f>
        <v>0</v>
      </c>
      <c r="D7871" s="208" t="str">
        <f aca="false">IF(ISNUMBER(FIND("Phy",N7871))=TRUE(),"Physical","Financial")</f>
        <v>Financial</v>
      </c>
      <c r="E7871" s="208" t="e">
        <f aca="false">IF(VLOOKUP(S7871,'DD-Lookup'!$J$6:$L$50,3,FALSE())="Monthly",(YEAR(AC7871)-YEAR(AB7871))*12+MONTH(AC7871)-MONTH(AB7871)+1,(AC7871-AB7871+1))</f>
        <v>#N/A</v>
      </c>
      <c r="F7871" s="239" t="e">
        <f aca="false">E7871*SUM(P7871:Q7871)</f>
        <v>#N/A</v>
      </c>
    </row>
    <row r="7872" customFormat="false" ht="12.75" hidden="false" customHeight="false" outlineLevel="0" collapsed="false">
      <c r="A7872" s="208" t="str">
        <f aca="false">B7872&amp;" "&amp;C7872&amp;" "&amp;D7872</f>
        <v> 0 Financial</v>
      </c>
      <c r="B7872" s="208" t="str">
        <f aca="false">IF((LEFT(N7872,2)="US"),"US","")</f>
        <v/>
      </c>
      <c r="C7872" s="208" t="n">
        <f aca="false">M7872</f>
        <v>0</v>
      </c>
      <c r="D7872" s="208" t="str">
        <f aca="false">IF(ISNUMBER(FIND("Phy",N7872))=TRUE(),"Physical","Financial")</f>
        <v>Financial</v>
      </c>
      <c r="E7872" s="208" t="e">
        <f aca="false">IF(VLOOKUP(S7872,'DD-Lookup'!$J$6:$L$50,3,FALSE())="Monthly",(YEAR(AC7872)-YEAR(AB7872))*12+MONTH(AC7872)-MONTH(AB7872)+1,(AC7872-AB7872+1))</f>
        <v>#N/A</v>
      </c>
      <c r="F7872" s="239" t="e">
        <f aca="false">E7872*SUM(P7872:Q7872)</f>
        <v>#N/A</v>
      </c>
    </row>
    <row r="7873" customFormat="false" ht="12.75" hidden="false" customHeight="false" outlineLevel="0" collapsed="false">
      <c r="A7873" s="208" t="str">
        <f aca="false">B7873&amp;" "&amp;C7873&amp;" "&amp;D7873</f>
        <v> 0 Financial</v>
      </c>
      <c r="B7873" s="208" t="str">
        <f aca="false">IF((LEFT(N7873,2)="US"),"US","")</f>
        <v/>
      </c>
      <c r="C7873" s="208" t="n">
        <f aca="false">M7873</f>
        <v>0</v>
      </c>
      <c r="D7873" s="208" t="str">
        <f aca="false">IF(ISNUMBER(FIND("Phy",N7873))=TRUE(),"Physical","Financial")</f>
        <v>Financial</v>
      </c>
      <c r="E7873" s="208" t="e">
        <f aca="false">IF(VLOOKUP(S7873,'DD-Lookup'!$J$6:$L$50,3,FALSE())="Monthly",(YEAR(AC7873)-YEAR(AB7873))*12+MONTH(AC7873)-MONTH(AB7873)+1,(AC7873-AB7873+1))</f>
        <v>#N/A</v>
      </c>
      <c r="F7873" s="239" t="e">
        <f aca="false">E7873*SUM(P7873:Q7873)</f>
        <v>#N/A</v>
      </c>
    </row>
    <row r="7874" customFormat="false" ht="12.75" hidden="false" customHeight="false" outlineLevel="0" collapsed="false">
      <c r="A7874" s="208" t="str">
        <f aca="false">B7874&amp;" "&amp;C7874&amp;" "&amp;D7874</f>
        <v> 0 Financial</v>
      </c>
      <c r="B7874" s="208" t="str">
        <f aca="false">IF((LEFT(N7874,2)="US"),"US","")</f>
        <v/>
      </c>
      <c r="C7874" s="208" t="n">
        <f aca="false">M7874</f>
        <v>0</v>
      </c>
      <c r="D7874" s="208" t="str">
        <f aca="false">IF(ISNUMBER(FIND("Phy",N7874))=TRUE(),"Physical","Financial")</f>
        <v>Financial</v>
      </c>
      <c r="E7874" s="208" t="e">
        <f aca="false">IF(VLOOKUP(S7874,'DD-Lookup'!$J$6:$L$50,3,FALSE())="Monthly",(YEAR(AC7874)-YEAR(AB7874))*12+MONTH(AC7874)-MONTH(AB7874)+1,(AC7874-AB7874+1))</f>
        <v>#N/A</v>
      </c>
      <c r="F7874" s="239" t="e">
        <f aca="false">E7874*SUM(P7874:Q7874)</f>
        <v>#N/A</v>
      </c>
    </row>
    <row r="7875" customFormat="false" ht="12.75" hidden="false" customHeight="false" outlineLevel="0" collapsed="false">
      <c r="A7875" s="208" t="str">
        <f aca="false">B7875&amp;" "&amp;C7875&amp;" "&amp;D7875</f>
        <v> 0 Financial</v>
      </c>
      <c r="B7875" s="208" t="str">
        <f aca="false">IF((LEFT(N7875,2)="US"),"US","")</f>
        <v/>
      </c>
      <c r="C7875" s="208" t="n">
        <f aca="false">M7875</f>
        <v>0</v>
      </c>
      <c r="D7875" s="208" t="str">
        <f aca="false">IF(ISNUMBER(FIND("Phy",N7875))=TRUE(),"Physical","Financial")</f>
        <v>Financial</v>
      </c>
      <c r="E7875" s="208" t="e">
        <f aca="false">IF(VLOOKUP(S7875,'DD-Lookup'!$J$6:$L$50,3,FALSE())="Monthly",(YEAR(AC7875)-YEAR(AB7875))*12+MONTH(AC7875)-MONTH(AB7875)+1,(AC7875-AB7875+1))</f>
        <v>#N/A</v>
      </c>
      <c r="F7875" s="239" t="e">
        <f aca="false">E7875*SUM(P7875:Q7875)</f>
        <v>#N/A</v>
      </c>
    </row>
    <row r="7876" customFormat="false" ht="12.75" hidden="false" customHeight="false" outlineLevel="0" collapsed="false">
      <c r="A7876" s="208" t="str">
        <f aca="false">B7876&amp;" "&amp;C7876&amp;" "&amp;D7876</f>
        <v> 0 Financial</v>
      </c>
      <c r="B7876" s="208" t="str">
        <f aca="false">IF((LEFT(N7876,2)="US"),"US","")</f>
        <v/>
      </c>
      <c r="C7876" s="208" t="n">
        <f aca="false">M7876</f>
        <v>0</v>
      </c>
      <c r="D7876" s="208" t="str">
        <f aca="false">IF(ISNUMBER(FIND("Phy",N7876))=TRUE(),"Physical","Financial")</f>
        <v>Financial</v>
      </c>
      <c r="E7876" s="208" t="e">
        <f aca="false">IF(VLOOKUP(S7876,'DD-Lookup'!$J$6:$L$50,3,FALSE())="Monthly",(YEAR(AC7876)-YEAR(AB7876))*12+MONTH(AC7876)-MONTH(AB7876)+1,(AC7876-AB7876+1))</f>
        <v>#N/A</v>
      </c>
      <c r="F7876" s="239" t="e">
        <f aca="false">E7876*SUM(P7876:Q7876)</f>
        <v>#N/A</v>
      </c>
    </row>
    <row r="7877" customFormat="false" ht="12.75" hidden="false" customHeight="false" outlineLevel="0" collapsed="false">
      <c r="A7877" s="208" t="str">
        <f aca="false">B7877&amp;" "&amp;C7877&amp;" "&amp;D7877</f>
        <v> 0 Financial</v>
      </c>
      <c r="B7877" s="208" t="str">
        <f aca="false">IF((LEFT(N7877,2)="US"),"US","")</f>
        <v/>
      </c>
      <c r="C7877" s="208" t="n">
        <f aca="false">M7877</f>
        <v>0</v>
      </c>
      <c r="D7877" s="208" t="str">
        <f aca="false">IF(ISNUMBER(FIND("Phy",N7877))=TRUE(),"Physical","Financial")</f>
        <v>Financial</v>
      </c>
      <c r="E7877" s="208" t="e">
        <f aca="false">IF(VLOOKUP(S7877,'DD-Lookup'!$J$6:$L$50,3,FALSE())="Monthly",(YEAR(AC7877)-YEAR(AB7877))*12+MONTH(AC7877)-MONTH(AB7877)+1,(AC7877-AB7877+1))</f>
        <v>#N/A</v>
      </c>
      <c r="F7877" s="239" t="e">
        <f aca="false">E7877*SUM(P7877:Q7877)</f>
        <v>#N/A</v>
      </c>
    </row>
    <row r="7878" customFormat="false" ht="12.75" hidden="false" customHeight="false" outlineLevel="0" collapsed="false">
      <c r="A7878" s="208" t="str">
        <f aca="false">B7878&amp;" "&amp;C7878&amp;" "&amp;D7878</f>
        <v> 0 Financial</v>
      </c>
      <c r="B7878" s="208" t="str">
        <f aca="false">IF((LEFT(N7878,2)="US"),"US","")</f>
        <v/>
      </c>
      <c r="C7878" s="208" t="n">
        <f aca="false">M7878</f>
        <v>0</v>
      </c>
      <c r="D7878" s="208" t="str">
        <f aca="false">IF(ISNUMBER(FIND("Phy",N7878))=TRUE(),"Physical","Financial")</f>
        <v>Financial</v>
      </c>
      <c r="E7878" s="208" t="e">
        <f aca="false">IF(VLOOKUP(S7878,'DD-Lookup'!$J$6:$L$50,3,FALSE())="Monthly",(YEAR(AC7878)-YEAR(AB7878))*12+MONTH(AC7878)-MONTH(AB7878)+1,(AC7878-AB7878+1))</f>
        <v>#N/A</v>
      </c>
      <c r="F7878" s="239" t="e">
        <f aca="false">E7878*SUM(P7878:Q7878)</f>
        <v>#N/A</v>
      </c>
    </row>
    <row r="7879" customFormat="false" ht="12.75" hidden="false" customHeight="false" outlineLevel="0" collapsed="false">
      <c r="A7879" s="208" t="str">
        <f aca="false">B7879&amp;" "&amp;C7879&amp;" "&amp;D7879</f>
        <v> 0 Financial</v>
      </c>
      <c r="B7879" s="208" t="str">
        <f aca="false">IF((LEFT(N7879,2)="US"),"US","")</f>
        <v/>
      </c>
      <c r="C7879" s="208" t="n">
        <f aca="false">M7879</f>
        <v>0</v>
      </c>
      <c r="D7879" s="208" t="str">
        <f aca="false">IF(ISNUMBER(FIND("Phy",N7879))=TRUE(),"Physical","Financial")</f>
        <v>Financial</v>
      </c>
      <c r="E7879" s="208" t="e">
        <f aca="false">IF(VLOOKUP(S7879,'DD-Lookup'!$J$6:$L$50,3,FALSE())="Monthly",(YEAR(AC7879)-YEAR(AB7879))*12+MONTH(AC7879)-MONTH(AB7879)+1,(AC7879-AB7879+1))</f>
        <v>#N/A</v>
      </c>
      <c r="F7879" s="239" t="e">
        <f aca="false">E7879*SUM(P7879:Q7879)</f>
        <v>#N/A</v>
      </c>
    </row>
    <row r="7880" customFormat="false" ht="12.75" hidden="false" customHeight="false" outlineLevel="0" collapsed="false">
      <c r="A7880" s="208" t="str">
        <f aca="false">B7880&amp;" "&amp;C7880&amp;" "&amp;D7880</f>
        <v> 0 Financial</v>
      </c>
      <c r="B7880" s="208" t="str">
        <f aca="false">IF((LEFT(N7880,2)="US"),"US","")</f>
        <v/>
      </c>
      <c r="C7880" s="208" t="n">
        <f aca="false">M7880</f>
        <v>0</v>
      </c>
      <c r="D7880" s="208" t="str">
        <f aca="false">IF(ISNUMBER(FIND("Phy",N7880))=TRUE(),"Physical","Financial")</f>
        <v>Financial</v>
      </c>
      <c r="E7880" s="208" t="e">
        <f aca="false">IF(VLOOKUP(S7880,'DD-Lookup'!$J$6:$L$50,3,FALSE())="Monthly",(YEAR(AC7880)-YEAR(AB7880))*12+MONTH(AC7880)-MONTH(AB7880)+1,(AC7880-AB7880+1))</f>
        <v>#N/A</v>
      </c>
      <c r="F7880" s="239" t="e">
        <f aca="false">E7880*SUM(P7880:Q7880)</f>
        <v>#N/A</v>
      </c>
    </row>
    <row r="7881" customFormat="false" ht="12.75" hidden="false" customHeight="false" outlineLevel="0" collapsed="false">
      <c r="A7881" s="208" t="str">
        <f aca="false">B7881&amp;" "&amp;C7881&amp;" "&amp;D7881</f>
        <v> 0 Financial</v>
      </c>
      <c r="B7881" s="208" t="str">
        <f aca="false">IF((LEFT(N7881,2)="US"),"US","")</f>
        <v/>
      </c>
      <c r="C7881" s="208" t="n">
        <f aca="false">M7881</f>
        <v>0</v>
      </c>
      <c r="D7881" s="208" t="str">
        <f aca="false">IF(ISNUMBER(FIND("Phy",N7881))=TRUE(),"Physical","Financial")</f>
        <v>Financial</v>
      </c>
      <c r="E7881" s="208" t="e">
        <f aca="false">IF(VLOOKUP(S7881,'DD-Lookup'!$J$6:$L$50,3,FALSE())="Monthly",(YEAR(AC7881)-YEAR(AB7881))*12+MONTH(AC7881)-MONTH(AB7881)+1,(AC7881-AB7881+1))</f>
        <v>#N/A</v>
      </c>
      <c r="F7881" s="239" t="e">
        <f aca="false">E7881*SUM(P7881:Q7881)</f>
        <v>#N/A</v>
      </c>
    </row>
    <row r="7882" customFormat="false" ht="12.75" hidden="false" customHeight="false" outlineLevel="0" collapsed="false">
      <c r="A7882" s="208" t="str">
        <f aca="false">B7882&amp;" "&amp;C7882&amp;" "&amp;D7882</f>
        <v> 0 Financial</v>
      </c>
      <c r="B7882" s="208" t="str">
        <f aca="false">IF((LEFT(N7882,2)="US"),"US","")</f>
        <v/>
      </c>
      <c r="C7882" s="208" t="n">
        <f aca="false">M7882</f>
        <v>0</v>
      </c>
      <c r="D7882" s="208" t="str">
        <f aca="false">IF(ISNUMBER(FIND("Phy",N7882))=TRUE(),"Physical","Financial")</f>
        <v>Financial</v>
      </c>
      <c r="E7882" s="208" t="e">
        <f aca="false">IF(VLOOKUP(S7882,'DD-Lookup'!$J$6:$L$50,3,FALSE())="Monthly",(YEAR(AC7882)-YEAR(AB7882))*12+MONTH(AC7882)-MONTH(AB7882)+1,(AC7882-AB7882+1))</f>
        <v>#N/A</v>
      </c>
      <c r="F7882" s="239" t="e">
        <f aca="false">E7882*SUM(P7882:Q7882)</f>
        <v>#N/A</v>
      </c>
    </row>
    <row r="7883" customFormat="false" ht="12.75" hidden="false" customHeight="false" outlineLevel="0" collapsed="false">
      <c r="A7883" s="208" t="str">
        <f aca="false">B7883&amp;" "&amp;C7883&amp;" "&amp;D7883</f>
        <v> 0 Financial</v>
      </c>
      <c r="B7883" s="208" t="str">
        <f aca="false">IF((LEFT(N7883,2)="US"),"US","")</f>
        <v/>
      </c>
      <c r="C7883" s="208" t="n">
        <f aca="false">M7883</f>
        <v>0</v>
      </c>
      <c r="D7883" s="208" t="str">
        <f aca="false">IF(ISNUMBER(FIND("Phy",N7883))=TRUE(),"Physical","Financial")</f>
        <v>Financial</v>
      </c>
      <c r="E7883" s="208" t="e">
        <f aca="false">IF(VLOOKUP(S7883,'DD-Lookup'!$J$6:$L$50,3,FALSE())="Monthly",(YEAR(AC7883)-YEAR(AB7883))*12+MONTH(AC7883)-MONTH(AB7883)+1,(AC7883-AB7883+1))</f>
        <v>#N/A</v>
      </c>
      <c r="F7883" s="239" t="e">
        <f aca="false">E7883*SUM(P7883:Q7883)</f>
        <v>#N/A</v>
      </c>
    </row>
    <row r="7884" customFormat="false" ht="12.75" hidden="false" customHeight="false" outlineLevel="0" collapsed="false">
      <c r="A7884" s="208" t="str">
        <f aca="false">B7884&amp;" "&amp;C7884&amp;" "&amp;D7884</f>
        <v> 0 Financial</v>
      </c>
      <c r="B7884" s="208" t="str">
        <f aca="false">IF((LEFT(N7884,2)="US"),"US","")</f>
        <v/>
      </c>
      <c r="C7884" s="208" t="n">
        <f aca="false">M7884</f>
        <v>0</v>
      </c>
      <c r="D7884" s="208" t="str">
        <f aca="false">IF(ISNUMBER(FIND("Phy",N7884))=TRUE(),"Physical","Financial")</f>
        <v>Financial</v>
      </c>
      <c r="E7884" s="208" t="e">
        <f aca="false">IF(VLOOKUP(S7884,'DD-Lookup'!$J$6:$L$50,3,FALSE())="Monthly",(YEAR(AC7884)-YEAR(AB7884))*12+MONTH(AC7884)-MONTH(AB7884)+1,(AC7884-AB7884+1))</f>
        <v>#N/A</v>
      </c>
      <c r="F7884" s="239" t="e">
        <f aca="false">E7884*SUM(P7884:Q7884)</f>
        <v>#N/A</v>
      </c>
    </row>
    <row r="7885" customFormat="false" ht="12.75" hidden="false" customHeight="false" outlineLevel="0" collapsed="false">
      <c r="A7885" s="208" t="str">
        <f aca="false">B7885&amp;" "&amp;C7885&amp;" "&amp;D7885</f>
        <v> 0 Financial</v>
      </c>
      <c r="B7885" s="208" t="str">
        <f aca="false">IF((LEFT(N7885,2)="US"),"US","")</f>
        <v/>
      </c>
      <c r="C7885" s="208" t="n">
        <f aca="false">M7885</f>
        <v>0</v>
      </c>
      <c r="D7885" s="208" t="str">
        <f aca="false">IF(ISNUMBER(FIND("Phy",N7885))=TRUE(),"Physical","Financial")</f>
        <v>Financial</v>
      </c>
      <c r="E7885" s="208" t="e">
        <f aca="false">IF(VLOOKUP(S7885,'DD-Lookup'!$J$6:$L$50,3,FALSE())="Monthly",(YEAR(AC7885)-YEAR(AB7885))*12+MONTH(AC7885)-MONTH(AB7885)+1,(AC7885-AB7885+1))</f>
        <v>#N/A</v>
      </c>
      <c r="F7885" s="239" t="e">
        <f aca="false">E7885*SUM(P7885:Q7885)</f>
        <v>#N/A</v>
      </c>
    </row>
    <row r="7886" customFormat="false" ht="12.75" hidden="false" customHeight="false" outlineLevel="0" collapsed="false">
      <c r="A7886" s="208" t="str">
        <f aca="false">B7886&amp;" "&amp;C7886&amp;" "&amp;D7886</f>
        <v> 0 Financial</v>
      </c>
      <c r="B7886" s="208" t="str">
        <f aca="false">IF((LEFT(N7886,2)="US"),"US","")</f>
        <v/>
      </c>
      <c r="C7886" s="208" t="n">
        <f aca="false">M7886</f>
        <v>0</v>
      </c>
      <c r="D7886" s="208" t="str">
        <f aca="false">IF(ISNUMBER(FIND("Phy",N7886))=TRUE(),"Physical","Financial")</f>
        <v>Financial</v>
      </c>
      <c r="E7886" s="208" t="e">
        <f aca="false">IF(VLOOKUP(S7886,'DD-Lookup'!$J$6:$L$50,3,FALSE())="Monthly",(YEAR(AC7886)-YEAR(AB7886))*12+MONTH(AC7886)-MONTH(AB7886)+1,(AC7886-AB7886+1))</f>
        <v>#N/A</v>
      </c>
      <c r="F7886" s="239" t="e">
        <f aca="false">E7886*SUM(P7886:Q7886)</f>
        <v>#N/A</v>
      </c>
    </row>
    <row r="7887" customFormat="false" ht="12.75" hidden="false" customHeight="false" outlineLevel="0" collapsed="false">
      <c r="A7887" s="208" t="str">
        <f aca="false">B7887&amp;" "&amp;C7887&amp;" "&amp;D7887</f>
        <v> 0 Financial</v>
      </c>
      <c r="B7887" s="208" t="str">
        <f aca="false">IF((LEFT(N7887,2)="US"),"US","")</f>
        <v/>
      </c>
      <c r="C7887" s="208" t="n">
        <f aca="false">M7887</f>
        <v>0</v>
      </c>
      <c r="D7887" s="208" t="str">
        <f aca="false">IF(ISNUMBER(FIND("Phy",N7887))=TRUE(),"Physical","Financial")</f>
        <v>Financial</v>
      </c>
      <c r="E7887" s="208" t="e">
        <f aca="false">IF(VLOOKUP(S7887,'DD-Lookup'!$J$6:$L$50,3,FALSE())="Monthly",(YEAR(AC7887)-YEAR(AB7887))*12+MONTH(AC7887)-MONTH(AB7887)+1,(AC7887-AB7887+1))</f>
        <v>#N/A</v>
      </c>
      <c r="F7887" s="239" t="e">
        <f aca="false">E7887*SUM(P7887:Q7887)</f>
        <v>#N/A</v>
      </c>
    </row>
    <row r="7888" customFormat="false" ht="12.75" hidden="false" customHeight="false" outlineLevel="0" collapsed="false">
      <c r="A7888" s="208" t="str">
        <f aca="false">B7888&amp;" "&amp;C7888&amp;" "&amp;D7888</f>
        <v> 0 Financial</v>
      </c>
      <c r="B7888" s="208" t="str">
        <f aca="false">IF((LEFT(N7888,2)="US"),"US","")</f>
        <v/>
      </c>
      <c r="C7888" s="208" t="n">
        <f aca="false">M7888</f>
        <v>0</v>
      </c>
      <c r="D7888" s="208" t="str">
        <f aca="false">IF(ISNUMBER(FIND("Phy",N7888))=TRUE(),"Physical","Financial")</f>
        <v>Financial</v>
      </c>
      <c r="E7888" s="208" t="e">
        <f aca="false">IF(VLOOKUP(S7888,'DD-Lookup'!$J$6:$L$50,3,FALSE())="Monthly",(YEAR(AC7888)-YEAR(AB7888))*12+MONTH(AC7888)-MONTH(AB7888)+1,(AC7888-AB7888+1))</f>
        <v>#N/A</v>
      </c>
      <c r="F7888" s="239" t="e">
        <f aca="false">E7888*SUM(P7888:Q7888)</f>
        <v>#N/A</v>
      </c>
    </row>
    <row r="7889" customFormat="false" ht="12.75" hidden="false" customHeight="false" outlineLevel="0" collapsed="false">
      <c r="A7889" s="208" t="str">
        <f aca="false">B7889&amp;" "&amp;C7889&amp;" "&amp;D7889</f>
        <v> 0 Financial</v>
      </c>
      <c r="B7889" s="208" t="str">
        <f aca="false">IF((LEFT(N7889,2)="US"),"US","")</f>
        <v/>
      </c>
      <c r="C7889" s="208" t="n">
        <f aca="false">M7889</f>
        <v>0</v>
      </c>
      <c r="D7889" s="208" t="str">
        <f aca="false">IF(ISNUMBER(FIND("Phy",N7889))=TRUE(),"Physical","Financial")</f>
        <v>Financial</v>
      </c>
      <c r="E7889" s="208" t="e">
        <f aca="false">IF(VLOOKUP(S7889,'DD-Lookup'!$J$6:$L$50,3,FALSE())="Monthly",(YEAR(AC7889)-YEAR(AB7889))*12+MONTH(AC7889)-MONTH(AB7889)+1,(AC7889-AB7889+1))</f>
        <v>#N/A</v>
      </c>
      <c r="F7889" s="239" t="e">
        <f aca="false">E7889*SUM(P7889:Q7889)</f>
        <v>#N/A</v>
      </c>
    </row>
    <row r="7890" customFormat="false" ht="12.75" hidden="false" customHeight="false" outlineLevel="0" collapsed="false">
      <c r="A7890" s="208" t="str">
        <f aca="false">B7890&amp;" "&amp;C7890&amp;" "&amp;D7890</f>
        <v> 0 Financial</v>
      </c>
      <c r="B7890" s="208" t="str">
        <f aca="false">IF((LEFT(N7890,2)="US"),"US","")</f>
        <v/>
      </c>
      <c r="C7890" s="208" t="n">
        <f aca="false">M7890</f>
        <v>0</v>
      </c>
      <c r="D7890" s="208" t="str">
        <f aca="false">IF(ISNUMBER(FIND("Phy",N7890))=TRUE(),"Physical","Financial")</f>
        <v>Financial</v>
      </c>
      <c r="E7890" s="208" t="e">
        <f aca="false">IF(VLOOKUP(S7890,'DD-Lookup'!$J$6:$L$50,3,FALSE())="Monthly",(YEAR(AC7890)-YEAR(AB7890))*12+MONTH(AC7890)-MONTH(AB7890)+1,(AC7890-AB7890+1))</f>
        <v>#N/A</v>
      </c>
      <c r="F7890" s="239" t="e">
        <f aca="false">E7890*SUM(P7890:Q7890)</f>
        <v>#N/A</v>
      </c>
    </row>
    <row r="7891" customFormat="false" ht="12.75" hidden="false" customHeight="false" outlineLevel="0" collapsed="false">
      <c r="A7891" s="208" t="str">
        <f aca="false">B7891&amp;" "&amp;C7891&amp;" "&amp;D7891</f>
        <v> 0 Financial</v>
      </c>
      <c r="B7891" s="208" t="str">
        <f aca="false">IF((LEFT(N7891,2)="US"),"US","")</f>
        <v/>
      </c>
      <c r="C7891" s="208" t="n">
        <f aca="false">M7891</f>
        <v>0</v>
      </c>
      <c r="D7891" s="208" t="str">
        <f aca="false">IF(ISNUMBER(FIND("Phy",N7891))=TRUE(),"Physical","Financial")</f>
        <v>Financial</v>
      </c>
      <c r="E7891" s="208" t="e">
        <f aca="false">IF(VLOOKUP(S7891,'DD-Lookup'!$J$6:$L$50,3,FALSE())="Monthly",(YEAR(AC7891)-YEAR(AB7891))*12+MONTH(AC7891)-MONTH(AB7891)+1,(AC7891-AB7891+1))</f>
        <v>#N/A</v>
      </c>
      <c r="F7891" s="239" t="e">
        <f aca="false">E7891*SUM(P7891:Q7891)</f>
        <v>#N/A</v>
      </c>
    </row>
    <row r="7892" customFormat="false" ht="12.75" hidden="false" customHeight="false" outlineLevel="0" collapsed="false">
      <c r="A7892" s="208" t="str">
        <f aca="false">B7892&amp;" "&amp;C7892&amp;" "&amp;D7892</f>
        <v> 0 Financial</v>
      </c>
      <c r="B7892" s="208" t="str">
        <f aca="false">IF((LEFT(N7892,2)="US"),"US","")</f>
        <v/>
      </c>
      <c r="C7892" s="208" t="n">
        <f aca="false">M7892</f>
        <v>0</v>
      </c>
      <c r="D7892" s="208" t="str">
        <f aca="false">IF(ISNUMBER(FIND("Phy",N7892))=TRUE(),"Physical","Financial")</f>
        <v>Financial</v>
      </c>
      <c r="E7892" s="208" t="e">
        <f aca="false">IF(VLOOKUP(S7892,'DD-Lookup'!$J$6:$L$50,3,FALSE())="Monthly",(YEAR(AC7892)-YEAR(AB7892))*12+MONTH(AC7892)-MONTH(AB7892)+1,(AC7892-AB7892+1))</f>
        <v>#N/A</v>
      </c>
      <c r="F7892" s="239" t="e">
        <f aca="false">E7892*SUM(P7892:Q7892)</f>
        <v>#N/A</v>
      </c>
    </row>
    <row r="7893" customFormat="false" ht="12.75" hidden="false" customHeight="false" outlineLevel="0" collapsed="false">
      <c r="A7893" s="208" t="str">
        <f aca="false">B7893&amp;" "&amp;C7893&amp;" "&amp;D7893</f>
        <v> 0 Financial</v>
      </c>
      <c r="B7893" s="208" t="str">
        <f aca="false">IF((LEFT(N7893,2)="US"),"US","")</f>
        <v/>
      </c>
      <c r="C7893" s="208" t="n">
        <f aca="false">M7893</f>
        <v>0</v>
      </c>
      <c r="D7893" s="208" t="str">
        <f aca="false">IF(ISNUMBER(FIND("Phy",N7893))=TRUE(),"Physical","Financial")</f>
        <v>Financial</v>
      </c>
      <c r="E7893" s="208" t="e">
        <f aca="false">IF(VLOOKUP(S7893,'DD-Lookup'!$J$6:$L$50,3,FALSE())="Monthly",(YEAR(AC7893)-YEAR(AB7893))*12+MONTH(AC7893)-MONTH(AB7893)+1,(AC7893-AB7893+1))</f>
        <v>#N/A</v>
      </c>
      <c r="F7893" s="239" t="e">
        <f aca="false">E7893*SUM(P7893:Q7893)</f>
        <v>#N/A</v>
      </c>
    </row>
    <row r="7894" customFormat="false" ht="12.75" hidden="false" customHeight="false" outlineLevel="0" collapsed="false">
      <c r="A7894" s="208" t="str">
        <f aca="false">B7894&amp;" "&amp;C7894&amp;" "&amp;D7894</f>
        <v> 0 Financial</v>
      </c>
      <c r="B7894" s="208" t="str">
        <f aca="false">IF((LEFT(N7894,2)="US"),"US","")</f>
        <v/>
      </c>
      <c r="C7894" s="208" t="n">
        <f aca="false">M7894</f>
        <v>0</v>
      </c>
      <c r="D7894" s="208" t="str">
        <f aca="false">IF(ISNUMBER(FIND("Phy",N7894))=TRUE(),"Physical","Financial")</f>
        <v>Financial</v>
      </c>
      <c r="E7894" s="208" t="e">
        <f aca="false">IF(VLOOKUP(S7894,'DD-Lookup'!$J$6:$L$50,3,FALSE())="Monthly",(YEAR(AC7894)-YEAR(AB7894))*12+MONTH(AC7894)-MONTH(AB7894)+1,(AC7894-AB7894+1))</f>
        <v>#N/A</v>
      </c>
      <c r="F7894" s="239" t="e">
        <f aca="false">E7894*SUM(P7894:Q7894)</f>
        <v>#N/A</v>
      </c>
    </row>
    <row r="7895" customFormat="false" ht="12.75" hidden="false" customHeight="false" outlineLevel="0" collapsed="false">
      <c r="A7895" s="208" t="str">
        <f aca="false">B7895&amp;" "&amp;C7895&amp;" "&amp;D7895</f>
        <v> 0 Financial</v>
      </c>
      <c r="B7895" s="208" t="str">
        <f aca="false">IF((LEFT(N7895,2)="US"),"US","")</f>
        <v/>
      </c>
      <c r="C7895" s="208" t="n">
        <f aca="false">M7895</f>
        <v>0</v>
      </c>
      <c r="D7895" s="208" t="str">
        <f aca="false">IF(ISNUMBER(FIND("Phy",N7895))=TRUE(),"Physical","Financial")</f>
        <v>Financial</v>
      </c>
      <c r="E7895" s="208" t="e">
        <f aca="false">IF(VLOOKUP(S7895,'DD-Lookup'!$J$6:$L$50,3,FALSE())="Monthly",(YEAR(AC7895)-YEAR(AB7895))*12+MONTH(AC7895)-MONTH(AB7895)+1,(AC7895-AB7895+1))</f>
        <v>#N/A</v>
      </c>
      <c r="F7895" s="239" t="e">
        <f aca="false">E7895*SUM(P7895:Q7895)</f>
        <v>#N/A</v>
      </c>
    </row>
    <row r="7896" customFormat="false" ht="12.75" hidden="false" customHeight="false" outlineLevel="0" collapsed="false">
      <c r="A7896" s="208" t="str">
        <f aca="false">B7896&amp;" "&amp;C7896&amp;" "&amp;D7896</f>
        <v> 0 Financial</v>
      </c>
      <c r="B7896" s="208" t="str">
        <f aca="false">IF((LEFT(N7896,2)="US"),"US","")</f>
        <v/>
      </c>
      <c r="C7896" s="208" t="n">
        <f aca="false">M7896</f>
        <v>0</v>
      </c>
      <c r="D7896" s="208" t="str">
        <f aca="false">IF(ISNUMBER(FIND("Phy",N7896))=TRUE(),"Physical","Financial")</f>
        <v>Financial</v>
      </c>
      <c r="E7896" s="208" t="e">
        <f aca="false">IF(VLOOKUP(S7896,'DD-Lookup'!$J$6:$L$50,3,FALSE())="Monthly",(YEAR(AC7896)-YEAR(AB7896))*12+MONTH(AC7896)-MONTH(AB7896)+1,(AC7896-AB7896+1))</f>
        <v>#N/A</v>
      </c>
      <c r="F7896" s="239" t="e">
        <f aca="false">E7896*SUM(P7896:Q7896)</f>
        <v>#N/A</v>
      </c>
    </row>
    <row r="7897" customFormat="false" ht="12.75" hidden="false" customHeight="false" outlineLevel="0" collapsed="false">
      <c r="A7897" s="208" t="str">
        <f aca="false">B7897&amp;" "&amp;C7897&amp;" "&amp;D7897</f>
        <v> 0 Financial</v>
      </c>
      <c r="B7897" s="208" t="str">
        <f aca="false">IF((LEFT(N7897,2)="US"),"US","")</f>
        <v/>
      </c>
      <c r="C7897" s="208" t="n">
        <f aca="false">M7897</f>
        <v>0</v>
      </c>
      <c r="D7897" s="208" t="str">
        <f aca="false">IF(ISNUMBER(FIND("Phy",N7897))=TRUE(),"Physical","Financial")</f>
        <v>Financial</v>
      </c>
      <c r="E7897" s="208" t="e">
        <f aca="false">IF(VLOOKUP(S7897,'DD-Lookup'!$J$6:$L$50,3,FALSE())="Monthly",(YEAR(AC7897)-YEAR(AB7897))*12+MONTH(AC7897)-MONTH(AB7897)+1,(AC7897-AB7897+1))</f>
        <v>#N/A</v>
      </c>
      <c r="F7897" s="239" t="e">
        <f aca="false">E7897*SUM(P7897:Q7897)</f>
        <v>#N/A</v>
      </c>
    </row>
    <row r="7898" customFormat="false" ht="12.75" hidden="false" customHeight="false" outlineLevel="0" collapsed="false">
      <c r="A7898" s="208" t="str">
        <f aca="false">B7898&amp;" "&amp;C7898&amp;" "&amp;D7898</f>
        <v> 0 Financial</v>
      </c>
      <c r="B7898" s="208" t="str">
        <f aca="false">IF((LEFT(N7898,2)="US"),"US","")</f>
        <v/>
      </c>
      <c r="C7898" s="208" t="n">
        <f aca="false">M7898</f>
        <v>0</v>
      </c>
      <c r="D7898" s="208" t="str">
        <f aca="false">IF(ISNUMBER(FIND("Phy",N7898))=TRUE(),"Physical","Financial")</f>
        <v>Financial</v>
      </c>
      <c r="E7898" s="208" t="e">
        <f aca="false">IF(VLOOKUP(S7898,'DD-Lookup'!$J$6:$L$50,3,FALSE())="Monthly",(YEAR(AC7898)-YEAR(AB7898))*12+MONTH(AC7898)-MONTH(AB7898)+1,(AC7898-AB7898+1))</f>
        <v>#N/A</v>
      </c>
      <c r="F7898" s="239" t="e">
        <f aca="false">E7898*SUM(P7898:Q7898)</f>
        <v>#N/A</v>
      </c>
    </row>
    <row r="7899" customFormat="false" ht="12.75" hidden="false" customHeight="false" outlineLevel="0" collapsed="false">
      <c r="A7899" s="208" t="str">
        <f aca="false">B7899&amp;" "&amp;C7899&amp;" "&amp;D7899</f>
        <v> 0 Financial</v>
      </c>
      <c r="B7899" s="208" t="str">
        <f aca="false">IF((LEFT(N7899,2)="US"),"US","")</f>
        <v/>
      </c>
      <c r="C7899" s="208" t="n">
        <f aca="false">M7899</f>
        <v>0</v>
      </c>
      <c r="D7899" s="208" t="str">
        <f aca="false">IF(ISNUMBER(FIND("Phy",N7899))=TRUE(),"Physical","Financial")</f>
        <v>Financial</v>
      </c>
      <c r="E7899" s="208" t="e">
        <f aca="false">IF(VLOOKUP(S7899,'DD-Lookup'!$J$6:$L$50,3,FALSE())="Monthly",(YEAR(AC7899)-YEAR(AB7899))*12+MONTH(AC7899)-MONTH(AB7899)+1,(AC7899-AB7899+1))</f>
        <v>#N/A</v>
      </c>
      <c r="F7899" s="239" t="e">
        <f aca="false">E7899*SUM(P7899:Q7899)</f>
        <v>#N/A</v>
      </c>
    </row>
    <row r="7900" customFormat="false" ht="12.75" hidden="false" customHeight="false" outlineLevel="0" collapsed="false">
      <c r="A7900" s="208" t="str">
        <f aca="false">B7900&amp;" "&amp;C7900&amp;" "&amp;D7900</f>
        <v> 0 Financial</v>
      </c>
      <c r="B7900" s="208" t="str">
        <f aca="false">IF((LEFT(N7900,2)="US"),"US","")</f>
        <v/>
      </c>
      <c r="C7900" s="208" t="n">
        <f aca="false">M7900</f>
        <v>0</v>
      </c>
      <c r="D7900" s="208" t="str">
        <f aca="false">IF(ISNUMBER(FIND("Phy",N7900))=TRUE(),"Physical","Financial")</f>
        <v>Financial</v>
      </c>
      <c r="E7900" s="208" t="e">
        <f aca="false">IF(VLOOKUP(S7900,'DD-Lookup'!$J$6:$L$50,3,FALSE())="Monthly",(YEAR(AC7900)-YEAR(AB7900))*12+MONTH(AC7900)-MONTH(AB7900)+1,(AC7900-AB7900+1))</f>
        <v>#N/A</v>
      </c>
      <c r="F7900" s="239" t="e">
        <f aca="false">E7900*SUM(P7900:Q7900)</f>
        <v>#N/A</v>
      </c>
    </row>
    <row r="7901" customFormat="false" ht="12.75" hidden="false" customHeight="false" outlineLevel="0" collapsed="false">
      <c r="A7901" s="208" t="str">
        <f aca="false">B7901&amp;" "&amp;C7901&amp;" "&amp;D7901</f>
        <v> 0 Financial</v>
      </c>
      <c r="B7901" s="208" t="str">
        <f aca="false">IF((LEFT(N7901,2)="US"),"US","")</f>
        <v/>
      </c>
      <c r="C7901" s="208" t="n">
        <f aca="false">M7901</f>
        <v>0</v>
      </c>
      <c r="D7901" s="208" t="str">
        <f aca="false">IF(ISNUMBER(FIND("Phy",N7901))=TRUE(),"Physical","Financial")</f>
        <v>Financial</v>
      </c>
      <c r="E7901" s="208" t="e">
        <f aca="false">IF(VLOOKUP(S7901,'DD-Lookup'!$J$6:$L$50,3,FALSE())="Monthly",(YEAR(AC7901)-YEAR(AB7901))*12+MONTH(AC7901)-MONTH(AB7901)+1,(AC7901-AB7901+1))</f>
        <v>#N/A</v>
      </c>
      <c r="F7901" s="239" t="e">
        <f aca="false">E7901*SUM(P7901:Q7901)</f>
        <v>#N/A</v>
      </c>
    </row>
    <row r="7902" customFormat="false" ht="12.75" hidden="false" customHeight="false" outlineLevel="0" collapsed="false">
      <c r="A7902" s="208" t="str">
        <f aca="false">B7902&amp;" "&amp;C7902&amp;" "&amp;D7902</f>
        <v> 0 Financial</v>
      </c>
      <c r="B7902" s="208" t="str">
        <f aca="false">IF((LEFT(N7902,2)="US"),"US","")</f>
        <v/>
      </c>
      <c r="C7902" s="208" t="n">
        <f aca="false">M7902</f>
        <v>0</v>
      </c>
      <c r="D7902" s="208" t="str">
        <f aca="false">IF(ISNUMBER(FIND("Phy",N7902))=TRUE(),"Physical","Financial")</f>
        <v>Financial</v>
      </c>
      <c r="E7902" s="208" t="e">
        <f aca="false">IF(VLOOKUP(S7902,'DD-Lookup'!$J$6:$L$50,3,FALSE())="Monthly",(YEAR(AC7902)-YEAR(AB7902))*12+MONTH(AC7902)-MONTH(AB7902)+1,(AC7902-AB7902+1))</f>
        <v>#N/A</v>
      </c>
      <c r="F7902" s="239" t="e">
        <f aca="false">E7902*SUM(P7902:Q7902)</f>
        <v>#N/A</v>
      </c>
    </row>
    <row r="7903" customFormat="false" ht="12.75" hidden="false" customHeight="false" outlineLevel="0" collapsed="false">
      <c r="A7903" s="208" t="str">
        <f aca="false">B7903&amp;" "&amp;C7903&amp;" "&amp;D7903</f>
        <v> 0 Financial</v>
      </c>
      <c r="B7903" s="208" t="str">
        <f aca="false">IF((LEFT(N7903,2)="US"),"US","")</f>
        <v/>
      </c>
      <c r="C7903" s="208" t="n">
        <f aca="false">M7903</f>
        <v>0</v>
      </c>
      <c r="D7903" s="208" t="str">
        <f aca="false">IF(ISNUMBER(FIND("Phy",N7903))=TRUE(),"Physical","Financial")</f>
        <v>Financial</v>
      </c>
      <c r="E7903" s="208" t="e">
        <f aca="false">IF(VLOOKUP(S7903,'DD-Lookup'!$J$6:$L$50,3,FALSE())="Monthly",(YEAR(AC7903)-YEAR(AB7903))*12+MONTH(AC7903)-MONTH(AB7903)+1,(AC7903-AB7903+1))</f>
        <v>#N/A</v>
      </c>
      <c r="F7903" s="239" t="e">
        <f aca="false">E7903*SUM(P7903:Q7903)</f>
        <v>#N/A</v>
      </c>
    </row>
    <row r="7904" customFormat="false" ht="12.75" hidden="false" customHeight="false" outlineLevel="0" collapsed="false">
      <c r="A7904" s="208" t="str">
        <f aca="false">B7904&amp;" "&amp;C7904&amp;" "&amp;D7904</f>
        <v> 0 Financial</v>
      </c>
      <c r="B7904" s="208" t="str">
        <f aca="false">IF((LEFT(N7904,2)="US"),"US","")</f>
        <v/>
      </c>
      <c r="C7904" s="208" t="n">
        <f aca="false">M7904</f>
        <v>0</v>
      </c>
      <c r="D7904" s="208" t="str">
        <f aca="false">IF(ISNUMBER(FIND("Phy",N7904))=TRUE(),"Physical","Financial")</f>
        <v>Financial</v>
      </c>
      <c r="E7904" s="208" t="e">
        <f aca="false">IF(VLOOKUP(S7904,'DD-Lookup'!$J$6:$L$50,3,FALSE())="Monthly",(YEAR(AC7904)-YEAR(AB7904))*12+MONTH(AC7904)-MONTH(AB7904)+1,(AC7904-AB7904+1))</f>
        <v>#N/A</v>
      </c>
      <c r="F7904" s="239" t="e">
        <f aca="false">E7904*SUM(P7904:Q7904)</f>
        <v>#N/A</v>
      </c>
    </row>
    <row r="7905" customFormat="false" ht="12.75" hidden="false" customHeight="false" outlineLevel="0" collapsed="false">
      <c r="A7905" s="208" t="str">
        <f aca="false">B7905&amp;" "&amp;C7905&amp;" "&amp;D7905</f>
        <v> 0 Financial</v>
      </c>
      <c r="B7905" s="208" t="str">
        <f aca="false">IF((LEFT(N7905,2)="US"),"US","")</f>
        <v/>
      </c>
      <c r="C7905" s="208" t="n">
        <f aca="false">M7905</f>
        <v>0</v>
      </c>
      <c r="D7905" s="208" t="str">
        <f aca="false">IF(ISNUMBER(FIND("Phy",N7905))=TRUE(),"Physical","Financial")</f>
        <v>Financial</v>
      </c>
      <c r="E7905" s="208" t="e">
        <f aca="false">IF(VLOOKUP(S7905,'DD-Lookup'!$J$6:$L$50,3,FALSE())="Monthly",(YEAR(AC7905)-YEAR(AB7905))*12+MONTH(AC7905)-MONTH(AB7905)+1,(AC7905-AB7905+1))</f>
        <v>#N/A</v>
      </c>
      <c r="F7905" s="239" t="e">
        <f aca="false">E7905*SUM(P7905:Q7905)</f>
        <v>#N/A</v>
      </c>
    </row>
    <row r="7906" customFormat="false" ht="12.75" hidden="false" customHeight="false" outlineLevel="0" collapsed="false">
      <c r="A7906" s="208" t="str">
        <f aca="false">B7906&amp;" "&amp;C7906&amp;" "&amp;D7906</f>
        <v> 0 Financial</v>
      </c>
      <c r="B7906" s="208" t="str">
        <f aca="false">IF((LEFT(N7906,2)="US"),"US","")</f>
        <v/>
      </c>
      <c r="C7906" s="208" t="n">
        <f aca="false">M7906</f>
        <v>0</v>
      </c>
      <c r="D7906" s="208" t="str">
        <f aca="false">IF(ISNUMBER(FIND("Phy",N7906))=TRUE(),"Physical","Financial")</f>
        <v>Financial</v>
      </c>
      <c r="E7906" s="208" t="e">
        <f aca="false">IF(VLOOKUP(S7906,'DD-Lookup'!$J$6:$L$50,3,FALSE())="Monthly",(YEAR(AC7906)-YEAR(AB7906))*12+MONTH(AC7906)-MONTH(AB7906)+1,(AC7906-AB7906+1))</f>
        <v>#N/A</v>
      </c>
      <c r="F7906" s="239" t="e">
        <f aca="false">E7906*SUM(P7906:Q7906)</f>
        <v>#N/A</v>
      </c>
    </row>
    <row r="7907" customFormat="false" ht="12.75" hidden="false" customHeight="false" outlineLevel="0" collapsed="false">
      <c r="A7907" s="208" t="str">
        <f aca="false">B7907&amp;" "&amp;C7907&amp;" "&amp;D7907</f>
        <v> 0 Financial</v>
      </c>
      <c r="B7907" s="208" t="str">
        <f aca="false">IF((LEFT(N7907,2)="US"),"US","")</f>
        <v/>
      </c>
      <c r="C7907" s="208" t="n">
        <f aca="false">M7907</f>
        <v>0</v>
      </c>
      <c r="D7907" s="208" t="str">
        <f aca="false">IF(ISNUMBER(FIND("Phy",N7907))=TRUE(),"Physical","Financial")</f>
        <v>Financial</v>
      </c>
      <c r="E7907" s="208" t="e">
        <f aca="false">IF(VLOOKUP(S7907,'DD-Lookup'!$J$6:$L$50,3,FALSE())="Monthly",(YEAR(AC7907)-YEAR(AB7907))*12+MONTH(AC7907)-MONTH(AB7907)+1,(AC7907-AB7907+1))</f>
        <v>#N/A</v>
      </c>
      <c r="F7907" s="239" t="e">
        <f aca="false">E7907*SUM(P7907:Q7907)</f>
        <v>#N/A</v>
      </c>
    </row>
    <row r="7908" customFormat="false" ht="12.75" hidden="false" customHeight="false" outlineLevel="0" collapsed="false">
      <c r="A7908" s="208" t="str">
        <f aca="false">B7908&amp;" "&amp;C7908&amp;" "&amp;D7908</f>
        <v> 0 Financial</v>
      </c>
      <c r="B7908" s="208" t="str">
        <f aca="false">IF((LEFT(N7908,2)="US"),"US","")</f>
        <v/>
      </c>
      <c r="C7908" s="208" t="n">
        <f aca="false">M7908</f>
        <v>0</v>
      </c>
      <c r="D7908" s="208" t="str">
        <f aca="false">IF(ISNUMBER(FIND("Phy",N7908))=TRUE(),"Physical","Financial")</f>
        <v>Financial</v>
      </c>
      <c r="E7908" s="208" t="e">
        <f aca="false">IF(VLOOKUP(S7908,'DD-Lookup'!$J$6:$L$50,3,FALSE())="Monthly",(YEAR(AC7908)-YEAR(AB7908))*12+MONTH(AC7908)-MONTH(AB7908)+1,(AC7908-AB7908+1))</f>
        <v>#N/A</v>
      </c>
      <c r="F7908" s="239" t="e">
        <f aca="false">E7908*SUM(P7908:Q7908)</f>
        <v>#N/A</v>
      </c>
    </row>
    <row r="7909" customFormat="false" ht="12.75" hidden="false" customHeight="false" outlineLevel="0" collapsed="false">
      <c r="A7909" s="208" t="str">
        <f aca="false">B7909&amp;" "&amp;C7909&amp;" "&amp;D7909</f>
        <v> 0 Financial</v>
      </c>
      <c r="B7909" s="208" t="str">
        <f aca="false">IF((LEFT(N7909,2)="US"),"US","")</f>
        <v/>
      </c>
      <c r="C7909" s="208" t="n">
        <f aca="false">M7909</f>
        <v>0</v>
      </c>
      <c r="D7909" s="208" t="str">
        <f aca="false">IF(ISNUMBER(FIND("Phy",N7909))=TRUE(),"Physical","Financial")</f>
        <v>Financial</v>
      </c>
      <c r="E7909" s="208" t="e">
        <f aca="false">IF(VLOOKUP(S7909,'DD-Lookup'!$J$6:$L$50,3,FALSE())="Monthly",(YEAR(AC7909)-YEAR(AB7909))*12+MONTH(AC7909)-MONTH(AB7909)+1,(AC7909-AB7909+1))</f>
        <v>#N/A</v>
      </c>
      <c r="F7909" s="239" t="e">
        <f aca="false">E7909*SUM(P7909:Q7909)</f>
        <v>#N/A</v>
      </c>
    </row>
    <row r="7910" customFormat="false" ht="12.75" hidden="false" customHeight="false" outlineLevel="0" collapsed="false">
      <c r="A7910" s="208" t="str">
        <f aca="false">B7910&amp;" "&amp;C7910&amp;" "&amp;D7910</f>
        <v> 0 Financial</v>
      </c>
      <c r="B7910" s="208" t="str">
        <f aca="false">IF((LEFT(N7910,2)="US"),"US","")</f>
        <v/>
      </c>
      <c r="C7910" s="208" t="n">
        <f aca="false">M7910</f>
        <v>0</v>
      </c>
      <c r="D7910" s="208" t="str">
        <f aca="false">IF(ISNUMBER(FIND("Phy",N7910))=TRUE(),"Physical","Financial")</f>
        <v>Financial</v>
      </c>
      <c r="E7910" s="208" t="e">
        <f aca="false">IF(VLOOKUP(S7910,'DD-Lookup'!$J$6:$L$50,3,FALSE())="Monthly",(YEAR(AC7910)-YEAR(AB7910))*12+MONTH(AC7910)-MONTH(AB7910)+1,(AC7910-AB7910+1))</f>
        <v>#N/A</v>
      </c>
      <c r="F7910" s="239" t="e">
        <f aca="false">E7910*SUM(P7910:Q7910)</f>
        <v>#N/A</v>
      </c>
    </row>
    <row r="7911" customFormat="false" ht="12.75" hidden="false" customHeight="false" outlineLevel="0" collapsed="false">
      <c r="A7911" s="208" t="str">
        <f aca="false">B7911&amp;" "&amp;C7911&amp;" "&amp;D7911</f>
        <v> 0 Financial</v>
      </c>
      <c r="B7911" s="208" t="str">
        <f aca="false">IF((LEFT(N7911,2)="US"),"US","")</f>
        <v/>
      </c>
      <c r="C7911" s="208" t="n">
        <f aca="false">M7911</f>
        <v>0</v>
      </c>
      <c r="D7911" s="208" t="str">
        <f aca="false">IF(ISNUMBER(FIND("Phy",N7911))=TRUE(),"Physical","Financial")</f>
        <v>Financial</v>
      </c>
      <c r="E7911" s="208" t="e">
        <f aca="false">IF(VLOOKUP(S7911,'DD-Lookup'!$J$6:$L$50,3,FALSE())="Monthly",(YEAR(AC7911)-YEAR(AB7911))*12+MONTH(AC7911)-MONTH(AB7911)+1,(AC7911-AB7911+1))</f>
        <v>#N/A</v>
      </c>
      <c r="F7911" s="239" t="e">
        <f aca="false">E7911*SUM(P7911:Q7911)</f>
        <v>#N/A</v>
      </c>
    </row>
    <row r="7912" customFormat="false" ht="12.75" hidden="false" customHeight="false" outlineLevel="0" collapsed="false">
      <c r="A7912" s="208" t="str">
        <f aca="false">B7912&amp;" "&amp;C7912&amp;" "&amp;D7912</f>
        <v> 0 Financial</v>
      </c>
      <c r="B7912" s="208" t="str">
        <f aca="false">IF((LEFT(N7912,2)="US"),"US","")</f>
        <v/>
      </c>
      <c r="C7912" s="208" t="n">
        <f aca="false">M7912</f>
        <v>0</v>
      </c>
      <c r="D7912" s="208" t="str">
        <f aca="false">IF(ISNUMBER(FIND("Phy",N7912))=TRUE(),"Physical","Financial")</f>
        <v>Financial</v>
      </c>
      <c r="E7912" s="208" t="e">
        <f aca="false">IF(VLOOKUP(S7912,'DD-Lookup'!$J$6:$L$50,3,FALSE())="Monthly",(YEAR(AC7912)-YEAR(AB7912))*12+MONTH(AC7912)-MONTH(AB7912)+1,(AC7912-AB7912+1))</f>
        <v>#N/A</v>
      </c>
      <c r="F7912" s="239" t="e">
        <f aca="false">E7912*SUM(P7912:Q7912)</f>
        <v>#N/A</v>
      </c>
    </row>
    <row r="7913" customFormat="false" ht="12.75" hidden="false" customHeight="false" outlineLevel="0" collapsed="false">
      <c r="A7913" s="208" t="str">
        <f aca="false">B7913&amp;" "&amp;C7913&amp;" "&amp;D7913</f>
        <v> 0 Financial</v>
      </c>
      <c r="B7913" s="208" t="str">
        <f aca="false">IF((LEFT(N7913,2)="US"),"US","")</f>
        <v/>
      </c>
      <c r="C7913" s="208" t="n">
        <f aca="false">M7913</f>
        <v>0</v>
      </c>
      <c r="D7913" s="208" t="str">
        <f aca="false">IF(ISNUMBER(FIND("Phy",N7913))=TRUE(),"Physical","Financial")</f>
        <v>Financial</v>
      </c>
      <c r="E7913" s="208" t="e">
        <f aca="false">IF(VLOOKUP(S7913,'DD-Lookup'!$J$6:$L$50,3,FALSE())="Monthly",(YEAR(AC7913)-YEAR(AB7913))*12+MONTH(AC7913)-MONTH(AB7913)+1,(AC7913-AB7913+1))</f>
        <v>#N/A</v>
      </c>
      <c r="F7913" s="239" t="e">
        <f aca="false">E7913*SUM(P7913:Q7913)</f>
        <v>#N/A</v>
      </c>
    </row>
    <row r="7914" customFormat="false" ht="12.75" hidden="false" customHeight="false" outlineLevel="0" collapsed="false">
      <c r="A7914" s="208" t="str">
        <f aca="false">B7914&amp;" "&amp;C7914&amp;" "&amp;D7914</f>
        <v> 0 Financial</v>
      </c>
      <c r="B7914" s="208" t="str">
        <f aca="false">IF((LEFT(N7914,2)="US"),"US","")</f>
        <v/>
      </c>
      <c r="C7914" s="208" t="n">
        <f aca="false">M7914</f>
        <v>0</v>
      </c>
      <c r="D7914" s="208" t="str">
        <f aca="false">IF(ISNUMBER(FIND("Phy",N7914))=TRUE(),"Physical","Financial")</f>
        <v>Financial</v>
      </c>
      <c r="E7914" s="208" t="e">
        <f aca="false">IF(VLOOKUP(S7914,'DD-Lookup'!$J$6:$L$50,3,FALSE())="Monthly",(YEAR(AC7914)-YEAR(AB7914))*12+MONTH(AC7914)-MONTH(AB7914)+1,(AC7914-AB7914+1))</f>
        <v>#N/A</v>
      </c>
      <c r="F7914" s="239" t="e">
        <f aca="false">E7914*SUM(P7914:Q7914)</f>
        <v>#N/A</v>
      </c>
    </row>
    <row r="7915" customFormat="false" ht="12.75" hidden="false" customHeight="false" outlineLevel="0" collapsed="false">
      <c r="A7915" s="208" t="str">
        <f aca="false">B7915&amp;" "&amp;C7915&amp;" "&amp;D7915</f>
        <v> 0 Financial</v>
      </c>
      <c r="B7915" s="208" t="str">
        <f aca="false">IF((LEFT(N7915,2)="US"),"US","")</f>
        <v/>
      </c>
      <c r="C7915" s="208" t="n">
        <f aca="false">M7915</f>
        <v>0</v>
      </c>
      <c r="D7915" s="208" t="str">
        <f aca="false">IF(ISNUMBER(FIND("Phy",N7915))=TRUE(),"Physical","Financial")</f>
        <v>Financial</v>
      </c>
      <c r="E7915" s="208" t="e">
        <f aca="false">IF(VLOOKUP(S7915,'DD-Lookup'!$J$6:$L$50,3,FALSE())="Monthly",(YEAR(AC7915)-YEAR(AB7915))*12+MONTH(AC7915)-MONTH(AB7915)+1,(AC7915-AB7915+1))</f>
        <v>#N/A</v>
      </c>
      <c r="F7915" s="239" t="e">
        <f aca="false">E7915*SUM(P7915:Q7915)</f>
        <v>#N/A</v>
      </c>
    </row>
    <row r="7916" customFormat="false" ht="12.75" hidden="false" customHeight="false" outlineLevel="0" collapsed="false">
      <c r="A7916" s="208" t="str">
        <f aca="false">B7916&amp;" "&amp;C7916&amp;" "&amp;D7916</f>
        <v> 0 Financial</v>
      </c>
      <c r="B7916" s="208" t="str">
        <f aca="false">IF((LEFT(N7916,2)="US"),"US","")</f>
        <v/>
      </c>
      <c r="C7916" s="208" t="n">
        <f aca="false">M7916</f>
        <v>0</v>
      </c>
      <c r="D7916" s="208" t="str">
        <f aca="false">IF(ISNUMBER(FIND("Phy",N7916))=TRUE(),"Physical","Financial")</f>
        <v>Financial</v>
      </c>
      <c r="E7916" s="208" t="e">
        <f aca="false">IF(VLOOKUP(S7916,'DD-Lookup'!$J$6:$L$50,3,FALSE())="Monthly",(YEAR(AC7916)-YEAR(AB7916))*12+MONTH(AC7916)-MONTH(AB7916)+1,(AC7916-AB7916+1))</f>
        <v>#N/A</v>
      </c>
      <c r="F7916" s="239" t="e">
        <f aca="false">E7916*SUM(P7916:Q7916)</f>
        <v>#N/A</v>
      </c>
    </row>
    <row r="7917" customFormat="false" ht="12.75" hidden="false" customHeight="false" outlineLevel="0" collapsed="false">
      <c r="A7917" s="208" t="str">
        <f aca="false">B7917&amp;" "&amp;C7917&amp;" "&amp;D7917</f>
        <v> 0 Financial</v>
      </c>
      <c r="B7917" s="208" t="str">
        <f aca="false">IF((LEFT(N7917,2)="US"),"US","")</f>
        <v/>
      </c>
      <c r="C7917" s="208" t="n">
        <f aca="false">M7917</f>
        <v>0</v>
      </c>
      <c r="D7917" s="208" t="str">
        <f aca="false">IF(ISNUMBER(FIND("Phy",N7917))=TRUE(),"Physical","Financial")</f>
        <v>Financial</v>
      </c>
      <c r="E7917" s="208" t="e">
        <f aca="false">IF(VLOOKUP(S7917,'DD-Lookup'!$J$6:$L$50,3,FALSE())="Monthly",(YEAR(AC7917)-YEAR(AB7917))*12+MONTH(AC7917)-MONTH(AB7917)+1,(AC7917-AB7917+1))</f>
        <v>#N/A</v>
      </c>
      <c r="F7917" s="239" t="e">
        <f aca="false">E7917*SUM(P7917:Q7917)</f>
        <v>#N/A</v>
      </c>
    </row>
    <row r="7918" customFormat="false" ht="12.75" hidden="false" customHeight="false" outlineLevel="0" collapsed="false">
      <c r="A7918" s="208" t="str">
        <f aca="false">B7918&amp;" "&amp;C7918&amp;" "&amp;D7918</f>
        <v> 0 Financial</v>
      </c>
      <c r="B7918" s="208" t="str">
        <f aca="false">IF((LEFT(N7918,2)="US"),"US","")</f>
        <v/>
      </c>
      <c r="C7918" s="208" t="n">
        <f aca="false">M7918</f>
        <v>0</v>
      </c>
      <c r="D7918" s="208" t="str">
        <f aca="false">IF(ISNUMBER(FIND("Phy",N7918))=TRUE(),"Physical","Financial")</f>
        <v>Financial</v>
      </c>
      <c r="E7918" s="208" t="e">
        <f aca="false">IF(VLOOKUP(S7918,'DD-Lookup'!$J$6:$L$50,3,FALSE())="Monthly",(YEAR(AC7918)-YEAR(AB7918))*12+MONTH(AC7918)-MONTH(AB7918)+1,(AC7918-AB7918+1))</f>
        <v>#N/A</v>
      </c>
      <c r="F7918" s="239" t="e">
        <f aca="false">E7918*SUM(P7918:Q7918)</f>
        <v>#N/A</v>
      </c>
    </row>
    <row r="7919" customFormat="false" ht="12.75" hidden="false" customHeight="false" outlineLevel="0" collapsed="false">
      <c r="A7919" s="208" t="str">
        <f aca="false">B7919&amp;" "&amp;C7919&amp;" "&amp;D7919</f>
        <v> 0 Financial</v>
      </c>
      <c r="B7919" s="208" t="str">
        <f aca="false">IF((LEFT(N7919,2)="US"),"US","")</f>
        <v/>
      </c>
      <c r="C7919" s="208" t="n">
        <f aca="false">M7919</f>
        <v>0</v>
      </c>
      <c r="D7919" s="208" t="str">
        <f aca="false">IF(ISNUMBER(FIND("Phy",N7919))=TRUE(),"Physical","Financial")</f>
        <v>Financial</v>
      </c>
      <c r="E7919" s="208" t="e">
        <f aca="false">IF(VLOOKUP(S7919,'DD-Lookup'!$J$6:$L$50,3,FALSE())="Monthly",(YEAR(AC7919)-YEAR(AB7919))*12+MONTH(AC7919)-MONTH(AB7919)+1,(AC7919-AB7919+1))</f>
        <v>#N/A</v>
      </c>
      <c r="F7919" s="239" t="e">
        <f aca="false">E7919*SUM(P7919:Q7919)</f>
        <v>#N/A</v>
      </c>
    </row>
    <row r="7920" customFormat="false" ht="12.75" hidden="false" customHeight="false" outlineLevel="0" collapsed="false">
      <c r="A7920" s="208" t="str">
        <f aca="false">B7920&amp;" "&amp;C7920&amp;" "&amp;D7920</f>
        <v> 0 Financial</v>
      </c>
      <c r="B7920" s="208" t="str">
        <f aca="false">IF((LEFT(N7920,2)="US"),"US","")</f>
        <v/>
      </c>
      <c r="C7920" s="208" t="n">
        <f aca="false">M7920</f>
        <v>0</v>
      </c>
      <c r="D7920" s="208" t="str">
        <f aca="false">IF(ISNUMBER(FIND("Phy",N7920))=TRUE(),"Physical","Financial")</f>
        <v>Financial</v>
      </c>
      <c r="E7920" s="208" t="e">
        <f aca="false">IF(VLOOKUP(S7920,'DD-Lookup'!$J$6:$L$50,3,FALSE())="Monthly",(YEAR(AC7920)-YEAR(AB7920))*12+MONTH(AC7920)-MONTH(AB7920)+1,(AC7920-AB7920+1))</f>
        <v>#N/A</v>
      </c>
      <c r="F7920" s="239" t="e">
        <f aca="false">E7920*SUM(P7920:Q7920)</f>
        <v>#N/A</v>
      </c>
    </row>
    <row r="7921" customFormat="false" ht="12.75" hidden="false" customHeight="false" outlineLevel="0" collapsed="false">
      <c r="A7921" s="208" t="str">
        <f aca="false">B7921&amp;" "&amp;C7921&amp;" "&amp;D7921</f>
        <v> 0 Financial</v>
      </c>
      <c r="B7921" s="208" t="str">
        <f aca="false">IF((LEFT(N7921,2)="US"),"US","")</f>
        <v/>
      </c>
      <c r="C7921" s="208" t="n">
        <f aca="false">M7921</f>
        <v>0</v>
      </c>
      <c r="D7921" s="208" t="str">
        <f aca="false">IF(ISNUMBER(FIND("Phy",N7921))=TRUE(),"Physical","Financial")</f>
        <v>Financial</v>
      </c>
      <c r="E7921" s="208" t="e">
        <f aca="false">IF(VLOOKUP(S7921,'DD-Lookup'!$J$6:$L$50,3,FALSE())="Monthly",(YEAR(AC7921)-YEAR(AB7921))*12+MONTH(AC7921)-MONTH(AB7921)+1,(AC7921-AB7921+1))</f>
        <v>#N/A</v>
      </c>
      <c r="F7921" s="239" t="e">
        <f aca="false">E7921*SUM(P7921:Q7921)</f>
        <v>#N/A</v>
      </c>
    </row>
    <row r="7922" customFormat="false" ht="12.75" hidden="false" customHeight="false" outlineLevel="0" collapsed="false">
      <c r="A7922" s="208" t="str">
        <f aca="false">B7922&amp;" "&amp;C7922&amp;" "&amp;D7922</f>
        <v> 0 Financial</v>
      </c>
      <c r="B7922" s="208" t="str">
        <f aca="false">IF((LEFT(N7922,2)="US"),"US","")</f>
        <v/>
      </c>
      <c r="C7922" s="208" t="n">
        <f aca="false">M7922</f>
        <v>0</v>
      </c>
      <c r="D7922" s="208" t="str">
        <f aca="false">IF(ISNUMBER(FIND("Phy",N7922))=TRUE(),"Physical","Financial")</f>
        <v>Financial</v>
      </c>
      <c r="E7922" s="208" t="e">
        <f aca="false">IF(VLOOKUP(S7922,'DD-Lookup'!$J$6:$L$50,3,FALSE())="Monthly",(YEAR(AC7922)-YEAR(AB7922))*12+MONTH(AC7922)-MONTH(AB7922)+1,(AC7922-AB7922+1))</f>
        <v>#N/A</v>
      </c>
      <c r="F7922" s="239" t="e">
        <f aca="false">E7922*SUM(P7922:Q7922)</f>
        <v>#N/A</v>
      </c>
    </row>
    <row r="7923" customFormat="false" ht="12.75" hidden="false" customHeight="false" outlineLevel="0" collapsed="false">
      <c r="A7923" s="208" t="str">
        <f aca="false">B7923&amp;" "&amp;C7923&amp;" "&amp;D7923</f>
        <v> 0 Financial</v>
      </c>
      <c r="B7923" s="208" t="str">
        <f aca="false">IF((LEFT(N7923,2)="US"),"US","")</f>
        <v/>
      </c>
      <c r="C7923" s="208" t="n">
        <f aca="false">M7923</f>
        <v>0</v>
      </c>
      <c r="D7923" s="208" t="str">
        <f aca="false">IF(ISNUMBER(FIND("Phy",N7923))=TRUE(),"Physical","Financial")</f>
        <v>Financial</v>
      </c>
      <c r="E7923" s="208" t="e">
        <f aca="false">IF(VLOOKUP(S7923,'DD-Lookup'!$J$6:$L$50,3,FALSE())="Monthly",(YEAR(AC7923)-YEAR(AB7923))*12+MONTH(AC7923)-MONTH(AB7923)+1,(AC7923-AB7923+1))</f>
        <v>#N/A</v>
      </c>
      <c r="F7923" s="239" t="e">
        <f aca="false">E7923*SUM(P7923:Q7923)</f>
        <v>#N/A</v>
      </c>
    </row>
    <row r="7924" customFormat="false" ht="12.75" hidden="false" customHeight="false" outlineLevel="0" collapsed="false">
      <c r="A7924" s="208" t="str">
        <f aca="false">B7924&amp;" "&amp;C7924&amp;" "&amp;D7924</f>
        <v> 0 Financial</v>
      </c>
      <c r="B7924" s="208" t="str">
        <f aca="false">IF((LEFT(N7924,2)="US"),"US","")</f>
        <v/>
      </c>
      <c r="C7924" s="208" t="n">
        <f aca="false">M7924</f>
        <v>0</v>
      </c>
      <c r="D7924" s="208" t="str">
        <f aca="false">IF(ISNUMBER(FIND("Phy",N7924))=TRUE(),"Physical","Financial")</f>
        <v>Financial</v>
      </c>
      <c r="E7924" s="208" t="e">
        <f aca="false">IF(VLOOKUP(S7924,'DD-Lookup'!$J$6:$L$50,3,FALSE())="Monthly",(YEAR(AC7924)-YEAR(AB7924))*12+MONTH(AC7924)-MONTH(AB7924)+1,(AC7924-AB7924+1))</f>
        <v>#N/A</v>
      </c>
      <c r="F7924" s="239" t="e">
        <f aca="false">E7924*SUM(P7924:Q7924)</f>
        <v>#N/A</v>
      </c>
    </row>
    <row r="7925" customFormat="false" ht="12.75" hidden="false" customHeight="false" outlineLevel="0" collapsed="false">
      <c r="A7925" s="208" t="str">
        <f aca="false">B7925&amp;" "&amp;C7925&amp;" "&amp;D7925</f>
        <v> 0 Financial</v>
      </c>
      <c r="B7925" s="208" t="str">
        <f aca="false">IF((LEFT(N7925,2)="US"),"US","")</f>
        <v/>
      </c>
      <c r="C7925" s="208" t="n">
        <f aca="false">M7925</f>
        <v>0</v>
      </c>
      <c r="D7925" s="208" t="str">
        <f aca="false">IF(ISNUMBER(FIND("Phy",N7925))=TRUE(),"Physical","Financial")</f>
        <v>Financial</v>
      </c>
      <c r="E7925" s="208" t="e">
        <f aca="false">IF(VLOOKUP(S7925,'DD-Lookup'!$J$6:$L$50,3,FALSE())="Monthly",(YEAR(AC7925)-YEAR(AB7925))*12+MONTH(AC7925)-MONTH(AB7925)+1,(AC7925-AB7925+1))</f>
        <v>#N/A</v>
      </c>
      <c r="F7925" s="239" t="e">
        <f aca="false">E7925*SUM(P7925:Q7925)</f>
        <v>#N/A</v>
      </c>
    </row>
    <row r="7926" customFormat="false" ht="12.75" hidden="false" customHeight="false" outlineLevel="0" collapsed="false">
      <c r="A7926" s="208" t="str">
        <f aca="false">B7926&amp;" "&amp;C7926&amp;" "&amp;D7926</f>
        <v> 0 Financial</v>
      </c>
      <c r="B7926" s="208" t="str">
        <f aca="false">IF((LEFT(N7926,2)="US"),"US","")</f>
        <v/>
      </c>
      <c r="C7926" s="208" t="n">
        <f aca="false">M7926</f>
        <v>0</v>
      </c>
      <c r="D7926" s="208" t="str">
        <f aca="false">IF(ISNUMBER(FIND("Phy",N7926))=TRUE(),"Physical","Financial")</f>
        <v>Financial</v>
      </c>
      <c r="E7926" s="208" t="e">
        <f aca="false">IF(VLOOKUP(S7926,'DD-Lookup'!$J$6:$L$50,3,FALSE())="Monthly",(YEAR(AC7926)-YEAR(AB7926))*12+MONTH(AC7926)-MONTH(AB7926)+1,(AC7926-AB7926+1))</f>
        <v>#N/A</v>
      </c>
      <c r="F7926" s="239" t="e">
        <f aca="false">E7926*SUM(P7926:Q7926)</f>
        <v>#N/A</v>
      </c>
    </row>
    <row r="7927" customFormat="false" ht="12.75" hidden="false" customHeight="false" outlineLevel="0" collapsed="false">
      <c r="A7927" s="208" t="str">
        <f aca="false">B7927&amp;" "&amp;C7927&amp;" "&amp;D7927</f>
        <v> 0 Financial</v>
      </c>
      <c r="B7927" s="208" t="str">
        <f aca="false">IF((LEFT(N7927,2)="US"),"US","")</f>
        <v/>
      </c>
      <c r="C7927" s="208" t="n">
        <f aca="false">M7927</f>
        <v>0</v>
      </c>
      <c r="D7927" s="208" t="str">
        <f aca="false">IF(ISNUMBER(FIND("Phy",N7927))=TRUE(),"Physical","Financial")</f>
        <v>Financial</v>
      </c>
      <c r="E7927" s="208" t="e">
        <f aca="false">IF(VLOOKUP(S7927,'DD-Lookup'!$J$6:$L$50,3,FALSE())="Monthly",(YEAR(AC7927)-YEAR(AB7927))*12+MONTH(AC7927)-MONTH(AB7927)+1,(AC7927-AB7927+1))</f>
        <v>#N/A</v>
      </c>
      <c r="F7927" s="239" t="e">
        <f aca="false">E7927*SUM(P7927:Q7927)</f>
        <v>#N/A</v>
      </c>
    </row>
    <row r="7928" customFormat="false" ht="12.75" hidden="false" customHeight="false" outlineLevel="0" collapsed="false">
      <c r="A7928" s="208" t="str">
        <f aca="false">B7928&amp;" "&amp;C7928&amp;" "&amp;D7928</f>
        <v> 0 Financial</v>
      </c>
      <c r="B7928" s="208" t="str">
        <f aca="false">IF((LEFT(N7928,2)="US"),"US","")</f>
        <v/>
      </c>
      <c r="C7928" s="208" t="n">
        <f aca="false">M7928</f>
        <v>0</v>
      </c>
      <c r="D7928" s="208" t="str">
        <f aca="false">IF(ISNUMBER(FIND("Phy",N7928))=TRUE(),"Physical","Financial")</f>
        <v>Financial</v>
      </c>
      <c r="E7928" s="208" t="e">
        <f aca="false">IF(VLOOKUP(S7928,'DD-Lookup'!$J$6:$L$50,3,FALSE())="Monthly",(YEAR(AC7928)-YEAR(AB7928))*12+MONTH(AC7928)-MONTH(AB7928)+1,(AC7928-AB7928+1))</f>
        <v>#N/A</v>
      </c>
      <c r="F7928" s="239" t="e">
        <f aca="false">E7928*SUM(P7928:Q7928)</f>
        <v>#N/A</v>
      </c>
    </row>
    <row r="7929" customFormat="false" ht="12.75" hidden="false" customHeight="false" outlineLevel="0" collapsed="false">
      <c r="A7929" s="208" t="str">
        <f aca="false">B7929&amp;" "&amp;C7929&amp;" "&amp;D7929</f>
        <v> 0 Financial</v>
      </c>
      <c r="B7929" s="208" t="str">
        <f aca="false">IF((LEFT(N7929,2)="US"),"US","")</f>
        <v/>
      </c>
      <c r="C7929" s="208" t="n">
        <f aca="false">M7929</f>
        <v>0</v>
      </c>
      <c r="D7929" s="208" t="str">
        <f aca="false">IF(ISNUMBER(FIND("Phy",N7929))=TRUE(),"Physical","Financial")</f>
        <v>Financial</v>
      </c>
      <c r="E7929" s="208" t="e">
        <f aca="false">IF(VLOOKUP(S7929,'DD-Lookup'!$J$6:$L$50,3,FALSE())="Monthly",(YEAR(AC7929)-YEAR(AB7929))*12+MONTH(AC7929)-MONTH(AB7929)+1,(AC7929-AB7929+1))</f>
        <v>#N/A</v>
      </c>
      <c r="F7929" s="239" t="e">
        <f aca="false">E7929*SUM(P7929:Q7929)</f>
        <v>#N/A</v>
      </c>
    </row>
    <row r="7930" customFormat="false" ht="12.75" hidden="false" customHeight="false" outlineLevel="0" collapsed="false">
      <c r="A7930" s="208" t="str">
        <f aca="false">B7930&amp;" "&amp;C7930&amp;" "&amp;D7930</f>
        <v> 0 Financial</v>
      </c>
      <c r="B7930" s="208" t="str">
        <f aca="false">IF((LEFT(N7930,2)="US"),"US","")</f>
        <v/>
      </c>
      <c r="C7930" s="208" t="n">
        <f aca="false">M7930</f>
        <v>0</v>
      </c>
      <c r="D7930" s="208" t="str">
        <f aca="false">IF(ISNUMBER(FIND("Phy",N7930))=TRUE(),"Physical","Financial")</f>
        <v>Financial</v>
      </c>
      <c r="E7930" s="208" t="e">
        <f aca="false">IF(VLOOKUP(S7930,'DD-Lookup'!$J$6:$L$50,3,FALSE())="Monthly",(YEAR(AC7930)-YEAR(AB7930))*12+MONTH(AC7930)-MONTH(AB7930)+1,(AC7930-AB7930+1))</f>
        <v>#N/A</v>
      </c>
      <c r="F7930" s="239" t="e">
        <f aca="false">E7930*SUM(P7930:Q7930)</f>
        <v>#N/A</v>
      </c>
    </row>
    <row r="7931" customFormat="false" ht="12.75" hidden="false" customHeight="false" outlineLevel="0" collapsed="false">
      <c r="A7931" s="208" t="str">
        <f aca="false">B7931&amp;" "&amp;C7931&amp;" "&amp;D7931</f>
        <v> 0 Financial</v>
      </c>
      <c r="B7931" s="208" t="str">
        <f aca="false">IF((LEFT(N7931,2)="US"),"US","")</f>
        <v/>
      </c>
      <c r="C7931" s="208" t="n">
        <f aca="false">M7931</f>
        <v>0</v>
      </c>
      <c r="D7931" s="208" t="str">
        <f aca="false">IF(ISNUMBER(FIND("Phy",N7931))=TRUE(),"Physical","Financial")</f>
        <v>Financial</v>
      </c>
      <c r="E7931" s="208" t="e">
        <f aca="false">IF(VLOOKUP(S7931,'DD-Lookup'!$J$6:$L$50,3,FALSE())="Monthly",(YEAR(AC7931)-YEAR(AB7931))*12+MONTH(AC7931)-MONTH(AB7931)+1,(AC7931-AB7931+1))</f>
        <v>#N/A</v>
      </c>
      <c r="F7931" s="239" t="e">
        <f aca="false">E7931*SUM(P7931:Q7931)</f>
        <v>#N/A</v>
      </c>
    </row>
    <row r="7932" customFormat="false" ht="12.75" hidden="false" customHeight="false" outlineLevel="0" collapsed="false">
      <c r="A7932" s="208" t="str">
        <f aca="false">B7932&amp;" "&amp;C7932&amp;" "&amp;D7932</f>
        <v> 0 Financial</v>
      </c>
      <c r="B7932" s="208" t="str">
        <f aca="false">IF((LEFT(N7932,2)="US"),"US","")</f>
        <v/>
      </c>
      <c r="C7932" s="208" t="n">
        <f aca="false">M7932</f>
        <v>0</v>
      </c>
      <c r="D7932" s="208" t="str">
        <f aca="false">IF(ISNUMBER(FIND("Phy",N7932))=TRUE(),"Physical","Financial")</f>
        <v>Financial</v>
      </c>
      <c r="E7932" s="208" t="e">
        <f aca="false">IF(VLOOKUP(S7932,'DD-Lookup'!$J$6:$L$50,3,FALSE())="Monthly",(YEAR(AC7932)-YEAR(AB7932))*12+MONTH(AC7932)-MONTH(AB7932)+1,(AC7932-AB7932+1))</f>
        <v>#N/A</v>
      </c>
      <c r="F7932" s="239" t="e">
        <f aca="false">E7932*SUM(P7932:Q7932)</f>
        <v>#N/A</v>
      </c>
    </row>
    <row r="7933" customFormat="false" ht="12.75" hidden="false" customHeight="false" outlineLevel="0" collapsed="false">
      <c r="A7933" s="208" t="str">
        <f aca="false">B7933&amp;" "&amp;C7933&amp;" "&amp;D7933</f>
        <v> 0 Financial</v>
      </c>
      <c r="B7933" s="208" t="str">
        <f aca="false">IF((LEFT(N7933,2)="US"),"US","")</f>
        <v/>
      </c>
      <c r="C7933" s="208" t="n">
        <f aca="false">M7933</f>
        <v>0</v>
      </c>
      <c r="D7933" s="208" t="str">
        <f aca="false">IF(ISNUMBER(FIND("Phy",N7933))=TRUE(),"Physical","Financial")</f>
        <v>Financial</v>
      </c>
      <c r="E7933" s="208" t="e">
        <f aca="false">IF(VLOOKUP(S7933,'DD-Lookup'!$J$6:$L$50,3,FALSE())="Monthly",(YEAR(AC7933)-YEAR(AB7933))*12+MONTH(AC7933)-MONTH(AB7933)+1,(AC7933-AB7933+1))</f>
        <v>#N/A</v>
      </c>
      <c r="F7933" s="239" t="e">
        <f aca="false">E7933*SUM(P7933:Q7933)</f>
        <v>#N/A</v>
      </c>
    </row>
    <row r="7934" customFormat="false" ht="12.75" hidden="false" customHeight="false" outlineLevel="0" collapsed="false">
      <c r="A7934" s="208" t="str">
        <f aca="false">B7934&amp;" "&amp;C7934&amp;" "&amp;D7934</f>
        <v> 0 Financial</v>
      </c>
      <c r="B7934" s="208" t="str">
        <f aca="false">IF((LEFT(N7934,2)="US"),"US","")</f>
        <v/>
      </c>
      <c r="C7934" s="208" t="n">
        <f aca="false">M7934</f>
        <v>0</v>
      </c>
      <c r="D7934" s="208" t="str">
        <f aca="false">IF(ISNUMBER(FIND("Phy",N7934))=TRUE(),"Physical","Financial")</f>
        <v>Financial</v>
      </c>
      <c r="E7934" s="208" t="e">
        <f aca="false">IF(VLOOKUP(S7934,'DD-Lookup'!$J$6:$L$50,3,FALSE())="Monthly",(YEAR(AC7934)-YEAR(AB7934))*12+MONTH(AC7934)-MONTH(AB7934)+1,(AC7934-AB7934+1))</f>
        <v>#N/A</v>
      </c>
      <c r="F7934" s="239" t="e">
        <f aca="false">E7934*SUM(P7934:Q7934)</f>
        <v>#N/A</v>
      </c>
    </row>
    <row r="7935" customFormat="false" ht="12.75" hidden="false" customHeight="false" outlineLevel="0" collapsed="false">
      <c r="A7935" s="208" t="str">
        <f aca="false">B7935&amp;" "&amp;C7935&amp;" "&amp;D7935</f>
        <v> 0 Financial</v>
      </c>
      <c r="B7935" s="208" t="str">
        <f aca="false">IF((LEFT(N7935,2)="US"),"US","")</f>
        <v/>
      </c>
      <c r="C7935" s="208" t="n">
        <f aca="false">M7935</f>
        <v>0</v>
      </c>
      <c r="D7935" s="208" t="str">
        <f aca="false">IF(ISNUMBER(FIND("Phy",N7935))=TRUE(),"Physical","Financial")</f>
        <v>Financial</v>
      </c>
      <c r="E7935" s="208" t="e">
        <f aca="false">IF(VLOOKUP(S7935,'DD-Lookup'!$J$6:$L$50,3,FALSE())="Monthly",(YEAR(AC7935)-YEAR(AB7935))*12+MONTH(AC7935)-MONTH(AB7935)+1,(AC7935-AB7935+1))</f>
        <v>#N/A</v>
      </c>
      <c r="F7935" s="239" t="e">
        <f aca="false">E7935*SUM(P7935:Q7935)</f>
        <v>#N/A</v>
      </c>
    </row>
    <row r="7936" customFormat="false" ht="12.75" hidden="false" customHeight="false" outlineLevel="0" collapsed="false">
      <c r="A7936" s="208" t="str">
        <f aca="false">B7936&amp;" "&amp;C7936&amp;" "&amp;D7936</f>
        <v> 0 Financial</v>
      </c>
      <c r="B7936" s="208" t="str">
        <f aca="false">IF((LEFT(N7936,2)="US"),"US","")</f>
        <v/>
      </c>
      <c r="C7936" s="208" t="n">
        <f aca="false">M7936</f>
        <v>0</v>
      </c>
      <c r="D7936" s="208" t="str">
        <f aca="false">IF(ISNUMBER(FIND("Phy",N7936))=TRUE(),"Physical","Financial")</f>
        <v>Financial</v>
      </c>
      <c r="E7936" s="208" t="e">
        <f aca="false">IF(VLOOKUP(S7936,'DD-Lookup'!$J$6:$L$50,3,FALSE())="Monthly",(YEAR(AC7936)-YEAR(AB7936))*12+MONTH(AC7936)-MONTH(AB7936)+1,(AC7936-AB7936+1))</f>
        <v>#N/A</v>
      </c>
      <c r="F7936" s="239" t="e">
        <f aca="false">E7936*SUM(P7936:Q7936)</f>
        <v>#N/A</v>
      </c>
    </row>
    <row r="7937" customFormat="false" ht="12.75" hidden="false" customHeight="false" outlineLevel="0" collapsed="false">
      <c r="A7937" s="208" t="str">
        <f aca="false">B7937&amp;" "&amp;C7937&amp;" "&amp;D7937</f>
        <v> 0 Financial</v>
      </c>
      <c r="B7937" s="208" t="str">
        <f aca="false">IF((LEFT(N7937,2)="US"),"US","")</f>
        <v/>
      </c>
      <c r="C7937" s="208" t="n">
        <f aca="false">M7937</f>
        <v>0</v>
      </c>
      <c r="D7937" s="208" t="str">
        <f aca="false">IF(ISNUMBER(FIND("Phy",N7937))=TRUE(),"Physical","Financial")</f>
        <v>Financial</v>
      </c>
      <c r="E7937" s="208" t="e">
        <f aca="false">IF(VLOOKUP(S7937,'DD-Lookup'!$J$6:$L$50,3,FALSE())="Monthly",(YEAR(AC7937)-YEAR(AB7937))*12+MONTH(AC7937)-MONTH(AB7937)+1,(AC7937-AB7937+1))</f>
        <v>#N/A</v>
      </c>
      <c r="F7937" s="239" t="e">
        <f aca="false">E7937*SUM(P7937:Q7937)</f>
        <v>#N/A</v>
      </c>
    </row>
    <row r="7938" customFormat="false" ht="12.75" hidden="false" customHeight="false" outlineLevel="0" collapsed="false">
      <c r="A7938" s="208" t="str">
        <f aca="false">B7938&amp;" "&amp;C7938&amp;" "&amp;D7938</f>
        <v> 0 Financial</v>
      </c>
      <c r="B7938" s="208" t="str">
        <f aca="false">IF((LEFT(N7938,2)="US"),"US","")</f>
        <v/>
      </c>
      <c r="C7938" s="208" t="n">
        <f aca="false">M7938</f>
        <v>0</v>
      </c>
      <c r="D7938" s="208" t="str">
        <f aca="false">IF(ISNUMBER(FIND("Phy",N7938))=TRUE(),"Physical","Financial")</f>
        <v>Financial</v>
      </c>
      <c r="E7938" s="208" t="e">
        <f aca="false">IF(VLOOKUP(S7938,'DD-Lookup'!$J$6:$L$50,3,FALSE())="Monthly",(YEAR(AC7938)-YEAR(AB7938))*12+MONTH(AC7938)-MONTH(AB7938)+1,(AC7938-AB7938+1))</f>
        <v>#N/A</v>
      </c>
      <c r="F7938" s="239" t="e">
        <f aca="false">E7938*SUM(P7938:Q7938)</f>
        <v>#N/A</v>
      </c>
    </row>
    <row r="7939" customFormat="false" ht="12.75" hidden="false" customHeight="false" outlineLevel="0" collapsed="false">
      <c r="A7939" s="208" t="str">
        <f aca="false">B7939&amp;" "&amp;C7939&amp;" "&amp;D7939</f>
        <v> 0 Financial</v>
      </c>
      <c r="B7939" s="208" t="str">
        <f aca="false">IF((LEFT(N7939,2)="US"),"US","")</f>
        <v/>
      </c>
      <c r="C7939" s="208" t="n">
        <f aca="false">M7939</f>
        <v>0</v>
      </c>
      <c r="D7939" s="208" t="str">
        <f aca="false">IF(ISNUMBER(FIND("Phy",N7939))=TRUE(),"Physical","Financial")</f>
        <v>Financial</v>
      </c>
      <c r="E7939" s="208" t="e">
        <f aca="false">IF(VLOOKUP(S7939,'DD-Lookup'!$J$6:$L$50,3,FALSE())="Monthly",(YEAR(AC7939)-YEAR(AB7939))*12+MONTH(AC7939)-MONTH(AB7939)+1,(AC7939-AB7939+1))</f>
        <v>#N/A</v>
      </c>
      <c r="F7939" s="239" t="e">
        <f aca="false">E7939*SUM(P7939:Q7939)</f>
        <v>#N/A</v>
      </c>
    </row>
    <row r="7940" customFormat="false" ht="12.75" hidden="false" customHeight="false" outlineLevel="0" collapsed="false">
      <c r="A7940" s="208" t="str">
        <f aca="false">B7940&amp;" "&amp;C7940&amp;" "&amp;D7940</f>
        <v> 0 Financial</v>
      </c>
      <c r="B7940" s="208" t="str">
        <f aca="false">IF((LEFT(N7940,2)="US"),"US","")</f>
        <v/>
      </c>
      <c r="C7940" s="208" t="n">
        <f aca="false">M7940</f>
        <v>0</v>
      </c>
      <c r="D7940" s="208" t="str">
        <f aca="false">IF(ISNUMBER(FIND("Phy",N7940))=TRUE(),"Physical","Financial")</f>
        <v>Financial</v>
      </c>
      <c r="E7940" s="208" t="e">
        <f aca="false">IF(VLOOKUP(S7940,'DD-Lookup'!$J$6:$L$50,3,FALSE())="Monthly",(YEAR(AC7940)-YEAR(AB7940))*12+MONTH(AC7940)-MONTH(AB7940)+1,(AC7940-AB7940+1))</f>
        <v>#N/A</v>
      </c>
      <c r="F7940" s="239" t="e">
        <f aca="false">E7940*SUM(P7940:Q7940)</f>
        <v>#N/A</v>
      </c>
    </row>
    <row r="7941" customFormat="false" ht="12.75" hidden="false" customHeight="false" outlineLevel="0" collapsed="false">
      <c r="A7941" s="208" t="str">
        <f aca="false">B7941&amp;" "&amp;C7941&amp;" "&amp;D7941</f>
        <v> 0 Financial</v>
      </c>
      <c r="B7941" s="208" t="str">
        <f aca="false">IF((LEFT(N7941,2)="US"),"US","")</f>
        <v/>
      </c>
      <c r="C7941" s="208" t="n">
        <f aca="false">M7941</f>
        <v>0</v>
      </c>
      <c r="D7941" s="208" t="str">
        <f aca="false">IF(ISNUMBER(FIND("Phy",N7941))=TRUE(),"Physical","Financial")</f>
        <v>Financial</v>
      </c>
      <c r="E7941" s="208" t="e">
        <f aca="false">IF(VLOOKUP(S7941,'DD-Lookup'!$J$6:$L$50,3,FALSE())="Monthly",(YEAR(AC7941)-YEAR(AB7941))*12+MONTH(AC7941)-MONTH(AB7941)+1,(AC7941-AB7941+1))</f>
        <v>#N/A</v>
      </c>
      <c r="F7941" s="239" t="e">
        <f aca="false">E7941*SUM(P7941:Q7941)</f>
        <v>#N/A</v>
      </c>
    </row>
    <row r="7942" customFormat="false" ht="12.75" hidden="false" customHeight="false" outlineLevel="0" collapsed="false">
      <c r="A7942" s="208" t="str">
        <f aca="false">B7942&amp;" "&amp;C7942&amp;" "&amp;D7942</f>
        <v> 0 Financial</v>
      </c>
      <c r="B7942" s="208" t="str">
        <f aca="false">IF((LEFT(N7942,2)="US"),"US","")</f>
        <v/>
      </c>
      <c r="C7942" s="208" t="n">
        <f aca="false">M7942</f>
        <v>0</v>
      </c>
      <c r="D7942" s="208" t="str">
        <f aca="false">IF(ISNUMBER(FIND("Phy",N7942))=TRUE(),"Physical","Financial")</f>
        <v>Financial</v>
      </c>
      <c r="E7942" s="208" t="e">
        <f aca="false">IF(VLOOKUP(S7942,'DD-Lookup'!$J$6:$L$50,3,FALSE())="Monthly",(YEAR(AC7942)-YEAR(AB7942))*12+MONTH(AC7942)-MONTH(AB7942)+1,(AC7942-AB7942+1))</f>
        <v>#N/A</v>
      </c>
      <c r="F7942" s="239" t="e">
        <f aca="false">E7942*SUM(P7942:Q7942)</f>
        <v>#N/A</v>
      </c>
    </row>
    <row r="7943" customFormat="false" ht="12.75" hidden="false" customHeight="false" outlineLevel="0" collapsed="false">
      <c r="A7943" s="208" t="str">
        <f aca="false">B7943&amp;" "&amp;C7943&amp;" "&amp;D7943</f>
        <v> 0 Financial</v>
      </c>
      <c r="B7943" s="208" t="str">
        <f aca="false">IF((LEFT(N7943,2)="US"),"US","")</f>
        <v/>
      </c>
      <c r="C7943" s="208" t="n">
        <f aca="false">M7943</f>
        <v>0</v>
      </c>
      <c r="D7943" s="208" t="str">
        <f aca="false">IF(ISNUMBER(FIND("Phy",N7943))=TRUE(),"Physical","Financial")</f>
        <v>Financial</v>
      </c>
      <c r="E7943" s="208" t="e">
        <f aca="false">IF(VLOOKUP(S7943,'DD-Lookup'!$J$6:$L$50,3,FALSE())="Monthly",(YEAR(AC7943)-YEAR(AB7943))*12+MONTH(AC7943)-MONTH(AB7943)+1,(AC7943-AB7943+1))</f>
        <v>#N/A</v>
      </c>
      <c r="F7943" s="239" t="e">
        <f aca="false">E7943*SUM(P7943:Q7943)</f>
        <v>#N/A</v>
      </c>
    </row>
    <row r="7944" customFormat="false" ht="12.75" hidden="false" customHeight="false" outlineLevel="0" collapsed="false">
      <c r="A7944" s="208" t="str">
        <f aca="false">B7944&amp;" "&amp;C7944&amp;" "&amp;D7944</f>
        <v> 0 Financial</v>
      </c>
      <c r="B7944" s="208" t="str">
        <f aca="false">IF((LEFT(N7944,2)="US"),"US","")</f>
        <v/>
      </c>
      <c r="C7944" s="208" t="n">
        <f aca="false">M7944</f>
        <v>0</v>
      </c>
      <c r="D7944" s="208" t="str">
        <f aca="false">IF(ISNUMBER(FIND("Phy",N7944))=TRUE(),"Physical","Financial")</f>
        <v>Financial</v>
      </c>
      <c r="E7944" s="208" t="e">
        <f aca="false">IF(VLOOKUP(S7944,'DD-Lookup'!$J$6:$L$50,3,FALSE())="Monthly",(YEAR(AC7944)-YEAR(AB7944))*12+MONTH(AC7944)-MONTH(AB7944)+1,(AC7944-AB7944+1))</f>
        <v>#N/A</v>
      </c>
      <c r="F7944" s="239" t="e">
        <f aca="false">E7944*SUM(P7944:Q7944)</f>
        <v>#N/A</v>
      </c>
    </row>
    <row r="7945" customFormat="false" ht="12.75" hidden="false" customHeight="false" outlineLevel="0" collapsed="false">
      <c r="A7945" s="208" t="str">
        <f aca="false">B7945&amp;" "&amp;C7945&amp;" "&amp;D7945</f>
        <v> 0 Financial</v>
      </c>
      <c r="B7945" s="208" t="str">
        <f aca="false">IF((LEFT(N7945,2)="US"),"US","")</f>
        <v/>
      </c>
      <c r="C7945" s="208" t="n">
        <f aca="false">M7945</f>
        <v>0</v>
      </c>
      <c r="D7945" s="208" t="str">
        <f aca="false">IF(ISNUMBER(FIND("Phy",N7945))=TRUE(),"Physical","Financial")</f>
        <v>Financial</v>
      </c>
      <c r="E7945" s="208" t="e">
        <f aca="false">IF(VLOOKUP(S7945,'DD-Lookup'!$J$6:$L$50,3,FALSE())="Monthly",(YEAR(AC7945)-YEAR(AB7945))*12+MONTH(AC7945)-MONTH(AB7945)+1,(AC7945-AB7945+1))</f>
        <v>#N/A</v>
      </c>
      <c r="F7945" s="239" t="e">
        <f aca="false">E7945*SUM(P7945:Q7945)</f>
        <v>#N/A</v>
      </c>
    </row>
    <row r="7946" customFormat="false" ht="12.75" hidden="false" customHeight="false" outlineLevel="0" collapsed="false">
      <c r="A7946" s="208" t="str">
        <f aca="false">B7946&amp;" "&amp;C7946&amp;" "&amp;D7946</f>
        <v> 0 Financial</v>
      </c>
      <c r="B7946" s="208" t="str">
        <f aca="false">IF((LEFT(N7946,2)="US"),"US","")</f>
        <v/>
      </c>
      <c r="C7946" s="208" t="n">
        <f aca="false">M7946</f>
        <v>0</v>
      </c>
      <c r="D7946" s="208" t="str">
        <f aca="false">IF(ISNUMBER(FIND("Phy",N7946))=TRUE(),"Physical","Financial")</f>
        <v>Financial</v>
      </c>
      <c r="E7946" s="208" t="e">
        <f aca="false">IF(VLOOKUP(S7946,'DD-Lookup'!$J$6:$L$50,3,FALSE())="Monthly",(YEAR(AC7946)-YEAR(AB7946))*12+MONTH(AC7946)-MONTH(AB7946)+1,(AC7946-AB7946+1))</f>
        <v>#N/A</v>
      </c>
      <c r="F7946" s="239" t="e">
        <f aca="false">E7946*SUM(P7946:Q7946)</f>
        <v>#N/A</v>
      </c>
    </row>
    <row r="7947" customFormat="false" ht="12.75" hidden="false" customHeight="false" outlineLevel="0" collapsed="false">
      <c r="A7947" s="208" t="str">
        <f aca="false">B7947&amp;" "&amp;C7947&amp;" "&amp;D7947</f>
        <v> 0 Financial</v>
      </c>
      <c r="B7947" s="208" t="str">
        <f aca="false">IF((LEFT(N7947,2)="US"),"US","")</f>
        <v/>
      </c>
      <c r="C7947" s="208" t="n">
        <f aca="false">M7947</f>
        <v>0</v>
      </c>
      <c r="D7947" s="208" t="str">
        <f aca="false">IF(ISNUMBER(FIND("Phy",N7947))=TRUE(),"Physical","Financial")</f>
        <v>Financial</v>
      </c>
      <c r="E7947" s="208" t="e">
        <f aca="false">IF(VLOOKUP(S7947,'DD-Lookup'!$J$6:$L$50,3,FALSE())="Monthly",(YEAR(AC7947)-YEAR(AB7947))*12+MONTH(AC7947)-MONTH(AB7947)+1,(AC7947-AB7947+1))</f>
        <v>#N/A</v>
      </c>
      <c r="F7947" s="239" t="e">
        <f aca="false">E7947*SUM(P7947:Q7947)</f>
        <v>#N/A</v>
      </c>
    </row>
    <row r="7948" customFormat="false" ht="12.75" hidden="false" customHeight="false" outlineLevel="0" collapsed="false">
      <c r="A7948" s="208" t="str">
        <f aca="false">B7948&amp;" "&amp;C7948&amp;" "&amp;D7948</f>
        <v> 0 Financial</v>
      </c>
      <c r="B7948" s="208" t="str">
        <f aca="false">IF((LEFT(N7948,2)="US"),"US","")</f>
        <v/>
      </c>
      <c r="C7948" s="208" t="n">
        <f aca="false">M7948</f>
        <v>0</v>
      </c>
      <c r="D7948" s="208" t="str">
        <f aca="false">IF(ISNUMBER(FIND("Phy",N7948))=TRUE(),"Physical","Financial")</f>
        <v>Financial</v>
      </c>
      <c r="E7948" s="208" t="e">
        <f aca="false">IF(VLOOKUP(S7948,'DD-Lookup'!$J$6:$L$50,3,FALSE())="Monthly",(YEAR(AC7948)-YEAR(AB7948))*12+MONTH(AC7948)-MONTH(AB7948)+1,(AC7948-AB7948+1))</f>
        <v>#N/A</v>
      </c>
      <c r="F7948" s="239" t="e">
        <f aca="false">E7948*SUM(P7948:Q7948)</f>
        <v>#N/A</v>
      </c>
    </row>
    <row r="7949" customFormat="false" ht="12.75" hidden="false" customHeight="false" outlineLevel="0" collapsed="false">
      <c r="A7949" s="208" t="str">
        <f aca="false">B7949&amp;" "&amp;C7949&amp;" "&amp;D7949</f>
        <v> 0 Financial</v>
      </c>
      <c r="B7949" s="208" t="str">
        <f aca="false">IF((LEFT(N7949,2)="US"),"US","")</f>
        <v/>
      </c>
      <c r="C7949" s="208" t="n">
        <f aca="false">M7949</f>
        <v>0</v>
      </c>
      <c r="D7949" s="208" t="str">
        <f aca="false">IF(ISNUMBER(FIND("Phy",N7949))=TRUE(),"Physical","Financial")</f>
        <v>Financial</v>
      </c>
      <c r="E7949" s="208" t="e">
        <f aca="false">IF(VLOOKUP(S7949,'DD-Lookup'!$J$6:$L$50,3,FALSE())="Monthly",(YEAR(AC7949)-YEAR(AB7949))*12+MONTH(AC7949)-MONTH(AB7949)+1,(AC7949-AB7949+1))</f>
        <v>#N/A</v>
      </c>
      <c r="F7949" s="239" t="e">
        <f aca="false">E7949*SUM(P7949:Q7949)</f>
        <v>#N/A</v>
      </c>
    </row>
    <row r="7950" customFormat="false" ht="12.75" hidden="false" customHeight="false" outlineLevel="0" collapsed="false">
      <c r="A7950" s="208" t="str">
        <f aca="false">B7950&amp;" "&amp;C7950&amp;" "&amp;D7950</f>
        <v> 0 Financial</v>
      </c>
      <c r="B7950" s="208" t="str">
        <f aca="false">IF((LEFT(N7950,2)="US"),"US","")</f>
        <v/>
      </c>
      <c r="C7950" s="208" t="n">
        <f aca="false">M7950</f>
        <v>0</v>
      </c>
      <c r="D7950" s="208" t="str">
        <f aca="false">IF(ISNUMBER(FIND("Phy",N7950))=TRUE(),"Physical","Financial")</f>
        <v>Financial</v>
      </c>
      <c r="E7950" s="208" t="e">
        <f aca="false">IF(VLOOKUP(S7950,'DD-Lookup'!$J$6:$L$50,3,FALSE())="Monthly",(YEAR(AC7950)-YEAR(AB7950))*12+MONTH(AC7950)-MONTH(AB7950)+1,(AC7950-AB7950+1))</f>
        <v>#N/A</v>
      </c>
      <c r="F7950" s="239" t="e">
        <f aca="false">E7950*SUM(P7950:Q7950)</f>
        <v>#N/A</v>
      </c>
    </row>
    <row r="7951" customFormat="false" ht="12.75" hidden="false" customHeight="false" outlineLevel="0" collapsed="false">
      <c r="A7951" s="208" t="str">
        <f aca="false">B7951&amp;" "&amp;C7951&amp;" "&amp;D7951</f>
        <v> 0 Financial</v>
      </c>
      <c r="B7951" s="208" t="str">
        <f aca="false">IF((LEFT(N7951,2)="US"),"US","")</f>
        <v/>
      </c>
      <c r="C7951" s="208" t="n">
        <f aca="false">M7951</f>
        <v>0</v>
      </c>
      <c r="D7951" s="208" t="str">
        <f aca="false">IF(ISNUMBER(FIND("Phy",N7951))=TRUE(),"Physical","Financial")</f>
        <v>Financial</v>
      </c>
      <c r="E7951" s="208" t="e">
        <f aca="false">IF(VLOOKUP(S7951,'DD-Lookup'!$J$6:$L$50,3,FALSE())="Monthly",(YEAR(AC7951)-YEAR(AB7951))*12+MONTH(AC7951)-MONTH(AB7951)+1,(AC7951-AB7951+1))</f>
        <v>#N/A</v>
      </c>
      <c r="F7951" s="239" t="e">
        <f aca="false">E7951*SUM(P7951:Q7951)</f>
        <v>#N/A</v>
      </c>
    </row>
    <row r="7952" customFormat="false" ht="12.75" hidden="false" customHeight="false" outlineLevel="0" collapsed="false">
      <c r="A7952" s="208" t="str">
        <f aca="false">B7952&amp;" "&amp;C7952&amp;" "&amp;D7952</f>
        <v> 0 Financial</v>
      </c>
      <c r="B7952" s="208" t="str">
        <f aca="false">IF((LEFT(N7952,2)="US"),"US","")</f>
        <v/>
      </c>
      <c r="C7952" s="208" t="n">
        <f aca="false">M7952</f>
        <v>0</v>
      </c>
      <c r="D7952" s="208" t="str">
        <f aca="false">IF(ISNUMBER(FIND("Phy",N7952))=TRUE(),"Physical","Financial")</f>
        <v>Financial</v>
      </c>
      <c r="E7952" s="208" t="e">
        <f aca="false">IF(VLOOKUP(S7952,'DD-Lookup'!$J$6:$L$50,3,FALSE())="Monthly",(YEAR(AC7952)-YEAR(AB7952))*12+MONTH(AC7952)-MONTH(AB7952)+1,(AC7952-AB7952+1))</f>
        <v>#N/A</v>
      </c>
      <c r="F7952" s="239" t="e">
        <f aca="false">E7952*SUM(P7952:Q7952)</f>
        <v>#N/A</v>
      </c>
    </row>
    <row r="7953" customFormat="false" ht="12.75" hidden="false" customHeight="false" outlineLevel="0" collapsed="false">
      <c r="A7953" s="208" t="str">
        <f aca="false">B7953&amp;" "&amp;C7953&amp;" "&amp;D7953</f>
        <v> 0 Financial</v>
      </c>
      <c r="B7953" s="208" t="str">
        <f aca="false">IF((LEFT(N7953,2)="US"),"US","")</f>
        <v/>
      </c>
      <c r="C7953" s="208" t="n">
        <f aca="false">M7953</f>
        <v>0</v>
      </c>
      <c r="D7953" s="208" t="str">
        <f aca="false">IF(ISNUMBER(FIND("Phy",N7953))=TRUE(),"Physical","Financial")</f>
        <v>Financial</v>
      </c>
      <c r="E7953" s="208" t="e">
        <f aca="false">IF(VLOOKUP(S7953,'DD-Lookup'!$J$6:$L$50,3,FALSE())="Monthly",(YEAR(AC7953)-YEAR(AB7953))*12+MONTH(AC7953)-MONTH(AB7953)+1,(AC7953-AB7953+1))</f>
        <v>#N/A</v>
      </c>
      <c r="F7953" s="239" t="e">
        <f aca="false">E7953*SUM(P7953:Q7953)</f>
        <v>#N/A</v>
      </c>
    </row>
    <row r="7954" customFormat="false" ht="12.75" hidden="false" customHeight="false" outlineLevel="0" collapsed="false">
      <c r="A7954" s="208" t="str">
        <f aca="false">B7954&amp;" "&amp;C7954&amp;" "&amp;D7954</f>
        <v> 0 Financial</v>
      </c>
      <c r="B7954" s="208" t="str">
        <f aca="false">IF((LEFT(N7954,2)="US"),"US","")</f>
        <v/>
      </c>
      <c r="C7954" s="208" t="n">
        <f aca="false">M7954</f>
        <v>0</v>
      </c>
      <c r="D7954" s="208" t="str">
        <f aca="false">IF(ISNUMBER(FIND("Phy",N7954))=TRUE(),"Physical","Financial")</f>
        <v>Financial</v>
      </c>
      <c r="E7954" s="208" t="e">
        <f aca="false">IF(VLOOKUP(S7954,'DD-Lookup'!$J$6:$L$50,3,FALSE())="Monthly",(YEAR(AC7954)-YEAR(AB7954))*12+MONTH(AC7954)-MONTH(AB7954)+1,(AC7954-AB7954+1))</f>
        <v>#N/A</v>
      </c>
      <c r="F7954" s="239" t="e">
        <f aca="false">E7954*SUM(P7954:Q7954)</f>
        <v>#N/A</v>
      </c>
    </row>
    <row r="7955" customFormat="false" ht="12.75" hidden="false" customHeight="false" outlineLevel="0" collapsed="false">
      <c r="A7955" s="208" t="str">
        <f aca="false">B7955&amp;" "&amp;C7955&amp;" "&amp;D7955</f>
        <v> 0 Financial</v>
      </c>
      <c r="B7955" s="208" t="str">
        <f aca="false">IF((LEFT(N7955,2)="US"),"US","")</f>
        <v/>
      </c>
      <c r="C7955" s="208" t="n">
        <f aca="false">M7955</f>
        <v>0</v>
      </c>
      <c r="D7955" s="208" t="str">
        <f aca="false">IF(ISNUMBER(FIND("Phy",N7955))=TRUE(),"Physical","Financial")</f>
        <v>Financial</v>
      </c>
      <c r="E7955" s="208" t="e">
        <f aca="false">IF(VLOOKUP(S7955,'DD-Lookup'!$J$6:$L$50,3,FALSE())="Monthly",(YEAR(AC7955)-YEAR(AB7955))*12+MONTH(AC7955)-MONTH(AB7955)+1,(AC7955-AB7955+1))</f>
        <v>#N/A</v>
      </c>
      <c r="F7955" s="239" t="e">
        <f aca="false">E7955*SUM(P7955:Q7955)</f>
        <v>#N/A</v>
      </c>
    </row>
    <row r="7956" customFormat="false" ht="12.75" hidden="false" customHeight="false" outlineLevel="0" collapsed="false">
      <c r="A7956" s="208" t="str">
        <f aca="false">B7956&amp;" "&amp;C7956&amp;" "&amp;D7956</f>
        <v> 0 Financial</v>
      </c>
      <c r="B7956" s="208" t="str">
        <f aca="false">IF((LEFT(N7956,2)="US"),"US","")</f>
        <v/>
      </c>
      <c r="C7956" s="208" t="n">
        <f aca="false">M7956</f>
        <v>0</v>
      </c>
      <c r="D7956" s="208" t="str">
        <f aca="false">IF(ISNUMBER(FIND("Phy",N7956))=TRUE(),"Physical","Financial")</f>
        <v>Financial</v>
      </c>
      <c r="E7956" s="208" t="e">
        <f aca="false">IF(VLOOKUP(S7956,'DD-Lookup'!$J$6:$L$50,3,FALSE())="Monthly",(YEAR(AC7956)-YEAR(AB7956))*12+MONTH(AC7956)-MONTH(AB7956)+1,(AC7956-AB7956+1))</f>
        <v>#N/A</v>
      </c>
      <c r="F7956" s="239" t="e">
        <f aca="false">E7956*SUM(P7956:Q7956)</f>
        <v>#N/A</v>
      </c>
    </row>
    <row r="7957" customFormat="false" ht="12.75" hidden="false" customHeight="false" outlineLevel="0" collapsed="false">
      <c r="A7957" s="208" t="str">
        <f aca="false">B7957&amp;" "&amp;C7957&amp;" "&amp;D7957</f>
        <v> 0 Financial</v>
      </c>
      <c r="B7957" s="208" t="str">
        <f aca="false">IF((LEFT(N7957,2)="US"),"US","")</f>
        <v/>
      </c>
      <c r="C7957" s="208" t="n">
        <f aca="false">M7957</f>
        <v>0</v>
      </c>
      <c r="D7957" s="208" t="str">
        <f aca="false">IF(ISNUMBER(FIND("Phy",N7957))=TRUE(),"Physical","Financial")</f>
        <v>Financial</v>
      </c>
      <c r="E7957" s="208" t="e">
        <f aca="false">IF(VLOOKUP(S7957,'DD-Lookup'!$J$6:$L$50,3,FALSE())="Monthly",(YEAR(AC7957)-YEAR(AB7957))*12+MONTH(AC7957)-MONTH(AB7957)+1,(AC7957-AB7957+1))</f>
        <v>#N/A</v>
      </c>
      <c r="F7957" s="239" t="e">
        <f aca="false">E7957*SUM(P7957:Q7957)</f>
        <v>#N/A</v>
      </c>
    </row>
    <row r="7958" customFormat="false" ht="12.75" hidden="false" customHeight="false" outlineLevel="0" collapsed="false">
      <c r="A7958" s="208" t="str">
        <f aca="false">B7958&amp;" "&amp;C7958&amp;" "&amp;D7958</f>
        <v> 0 Financial</v>
      </c>
      <c r="B7958" s="208" t="str">
        <f aca="false">IF((LEFT(N7958,2)="US"),"US","")</f>
        <v/>
      </c>
      <c r="C7958" s="208" t="n">
        <f aca="false">M7958</f>
        <v>0</v>
      </c>
      <c r="D7958" s="208" t="str">
        <f aca="false">IF(ISNUMBER(FIND("Phy",N7958))=TRUE(),"Physical","Financial")</f>
        <v>Financial</v>
      </c>
      <c r="E7958" s="208" t="e">
        <f aca="false">IF(VLOOKUP(S7958,'DD-Lookup'!$J$6:$L$50,3,FALSE())="Monthly",(YEAR(AC7958)-YEAR(AB7958))*12+MONTH(AC7958)-MONTH(AB7958)+1,(AC7958-AB7958+1))</f>
        <v>#N/A</v>
      </c>
      <c r="F7958" s="239" t="e">
        <f aca="false">E7958*SUM(P7958:Q7958)</f>
        <v>#N/A</v>
      </c>
    </row>
    <row r="7959" customFormat="false" ht="12.75" hidden="false" customHeight="false" outlineLevel="0" collapsed="false">
      <c r="A7959" s="208" t="str">
        <f aca="false">B7959&amp;" "&amp;C7959&amp;" "&amp;D7959</f>
        <v> 0 Financial</v>
      </c>
      <c r="B7959" s="208" t="str">
        <f aca="false">IF((LEFT(N7959,2)="US"),"US","")</f>
        <v/>
      </c>
      <c r="C7959" s="208" t="n">
        <f aca="false">M7959</f>
        <v>0</v>
      </c>
      <c r="D7959" s="208" t="str">
        <f aca="false">IF(ISNUMBER(FIND("Phy",N7959))=TRUE(),"Physical","Financial")</f>
        <v>Financial</v>
      </c>
      <c r="E7959" s="208" t="e">
        <f aca="false">IF(VLOOKUP(S7959,'DD-Lookup'!$J$6:$L$50,3,FALSE())="Monthly",(YEAR(AC7959)-YEAR(AB7959))*12+MONTH(AC7959)-MONTH(AB7959)+1,(AC7959-AB7959+1))</f>
        <v>#N/A</v>
      </c>
      <c r="F7959" s="239" t="e">
        <f aca="false">E7959*SUM(P7959:Q7959)</f>
        <v>#N/A</v>
      </c>
    </row>
    <row r="7960" customFormat="false" ht="12.75" hidden="false" customHeight="false" outlineLevel="0" collapsed="false">
      <c r="A7960" s="208" t="str">
        <f aca="false">B7960&amp;" "&amp;C7960&amp;" "&amp;D7960</f>
        <v> 0 Financial</v>
      </c>
      <c r="B7960" s="208" t="str">
        <f aca="false">IF((LEFT(N7960,2)="US"),"US","")</f>
        <v/>
      </c>
      <c r="C7960" s="208" t="n">
        <f aca="false">M7960</f>
        <v>0</v>
      </c>
      <c r="D7960" s="208" t="str">
        <f aca="false">IF(ISNUMBER(FIND("Phy",N7960))=TRUE(),"Physical","Financial")</f>
        <v>Financial</v>
      </c>
      <c r="E7960" s="208" t="e">
        <f aca="false">IF(VLOOKUP(S7960,'DD-Lookup'!$J$6:$L$50,3,FALSE())="Monthly",(YEAR(AC7960)-YEAR(AB7960))*12+MONTH(AC7960)-MONTH(AB7960)+1,(AC7960-AB7960+1))</f>
        <v>#N/A</v>
      </c>
      <c r="F7960" s="239" t="e">
        <f aca="false">E7960*SUM(P7960:Q7960)</f>
        <v>#N/A</v>
      </c>
    </row>
    <row r="7961" customFormat="false" ht="12.75" hidden="false" customHeight="false" outlineLevel="0" collapsed="false">
      <c r="A7961" s="208" t="str">
        <f aca="false">B7961&amp;" "&amp;C7961&amp;" "&amp;D7961</f>
        <v> 0 Financial</v>
      </c>
      <c r="B7961" s="208" t="str">
        <f aca="false">IF((LEFT(N7961,2)="US"),"US","")</f>
        <v/>
      </c>
      <c r="C7961" s="208" t="n">
        <f aca="false">M7961</f>
        <v>0</v>
      </c>
      <c r="D7961" s="208" t="str">
        <f aca="false">IF(ISNUMBER(FIND("Phy",N7961))=TRUE(),"Physical","Financial")</f>
        <v>Financial</v>
      </c>
      <c r="E7961" s="208" t="e">
        <f aca="false">IF(VLOOKUP(S7961,'DD-Lookup'!$J$6:$L$50,3,FALSE())="Monthly",(YEAR(AC7961)-YEAR(AB7961))*12+MONTH(AC7961)-MONTH(AB7961)+1,(AC7961-AB7961+1))</f>
        <v>#N/A</v>
      </c>
      <c r="F7961" s="239" t="e">
        <f aca="false">E7961*SUM(P7961:Q7961)</f>
        <v>#N/A</v>
      </c>
    </row>
    <row r="7962" customFormat="false" ht="12.75" hidden="false" customHeight="false" outlineLevel="0" collapsed="false">
      <c r="A7962" s="208" t="str">
        <f aca="false">B7962&amp;" "&amp;C7962&amp;" "&amp;D7962</f>
        <v> 0 Financial</v>
      </c>
      <c r="B7962" s="208" t="str">
        <f aca="false">IF((LEFT(N7962,2)="US"),"US","")</f>
        <v/>
      </c>
      <c r="C7962" s="208" t="n">
        <f aca="false">M7962</f>
        <v>0</v>
      </c>
      <c r="D7962" s="208" t="str">
        <f aca="false">IF(ISNUMBER(FIND("Phy",N7962))=TRUE(),"Physical","Financial")</f>
        <v>Financial</v>
      </c>
      <c r="E7962" s="208" t="e">
        <f aca="false">IF(VLOOKUP(S7962,'DD-Lookup'!$J$6:$L$50,3,FALSE())="Monthly",(YEAR(AC7962)-YEAR(AB7962))*12+MONTH(AC7962)-MONTH(AB7962)+1,(AC7962-AB7962+1))</f>
        <v>#N/A</v>
      </c>
      <c r="F7962" s="239" t="e">
        <f aca="false">E7962*SUM(P7962:Q7962)</f>
        <v>#N/A</v>
      </c>
    </row>
    <row r="7963" customFormat="false" ht="12.75" hidden="false" customHeight="false" outlineLevel="0" collapsed="false">
      <c r="A7963" s="208" t="str">
        <f aca="false">B7963&amp;" "&amp;C7963&amp;" "&amp;D7963</f>
        <v> 0 Financial</v>
      </c>
      <c r="B7963" s="208" t="str">
        <f aca="false">IF((LEFT(N7963,2)="US"),"US","")</f>
        <v/>
      </c>
      <c r="C7963" s="208" t="n">
        <f aca="false">M7963</f>
        <v>0</v>
      </c>
      <c r="D7963" s="208" t="str">
        <f aca="false">IF(ISNUMBER(FIND("Phy",N7963))=TRUE(),"Physical","Financial")</f>
        <v>Financial</v>
      </c>
      <c r="E7963" s="208" t="e">
        <f aca="false">IF(VLOOKUP(S7963,'DD-Lookup'!$J$6:$L$50,3,FALSE())="Monthly",(YEAR(AC7963)-YEAR(AB7963))*12+MONTH(AC7963)-MONTH(AB7963)+1,(AC7963-AB7963+1))</f>
        <v>#N/A</v>
      </c>
      <c r="F7963" s="239" t="e">
        <f aca="false">E7963*SUM(P7963:Q7963)</f>
        <v>#N/A</v>
      </c>
    </row>
    <row r="7964" customFormat="false" ht="12.75" hidden="false" customHeight="false" outlineLevel="0" collapsed="false">
      <c r="A7964" s="208" t="str">
        <f aca="false">B7964&amp;" "&amp;C7964&amp;" "&amp;D7964</f>
        <v> 0 Financial</v>
      </c>
      <c r="B7964" s="208" t="str">
        <f aca="false">IF((LEFT(N7964,2)="US"),"US","")</f>
        <v/>
      </c>
      <c r="C7964" s="208" t="n">
        <f aca="false">M7964</f>
        <v>0</v>
      </c>
      <c r="D7964" s="208" t="str">
        <f aca="false">IF(ISNUMBER(FIND("Phy",N7964))=TRUE(),"Physical","Financial")</f>
        <v>Financial</v>
      </c>
      <c r="E7964" s="208" t="e">
        <f aca="false">IF(VLOOKUP(S7964,'DD-Lookup'!$J$6:$L$50,3,FALSE())="Monthly",(YEAR(AC7964)-YEAR(AB7964))*12+MONTH(AC7964)-MONTH(AB7964)+1,(AC7964-AB7964+1))</f>
        <v>#N/A</v>
      </c>
      <c r="F7964" s="239" t="e">
        <f aca="false">E7964*SUM(P7964:Q7964)</f>
        <v>#N/A</v>
      </c>
    </row>
    <row r="7965" customFormat="false" ht="12.75" hidden="false" customHeight="false" outlineLevel="0" collapsed="false">
      <c r="A7965" s="208" t="str">
        <f aca="false">B7965&amp;" "&amp;C7965&amp;" "&amp;D7965</f>
        <v> 0 Financial</v>
      </c>
      <c r="B7965" s="208" t="str">
        <f aca="false">IF((LEFT(N7965,2)="US"),"US","")</f>
        <v/>
      </c>
      <c r="C7965" s="208" t="n">
        <f aca="false">M7965</f>
        <v>0</v>
      </c>
      <c r="D7965" s="208" t="str">
        <f aca="false">IF(ISNUMBER(FIND("Phy",N7965))=TRUE(),"Physical","Financial")</f>
        <v>Financial</v>
      </c>
      <c r="E7965" s="208" t="e">
        <f aca="false">IF(VLOOKUP(S7965,'DD-Lookup'!$J$6:$L$50,3,FALSE())="Monthly",(YEAR(AC7965)-YEAR(AB7965))*12+MONTH(AC7965)-MONTH(AB7965)+1,(AC7965-AB7965+1))</f>
        <v>#N/A</v>
      </c>
      <c r="F7965" s="239" t="e">
        <f aca="false">E7965*SUM(P7965:Q7965)</f>
        <v>#N/A</v>
      </c>
    </row>
    <row r="7966" customFormat="false" ht="12.75" hidden="false" customHeight="false" outlineLevel="0" collapsed="false">
      <c r="A7966" s="208" t="str">
        <f aca="false">B7966&amp;" "&amp;C7966&amp;" "&amp;D7966</f>
        <v> 0 Financial</v>
      </c>
      <c r="B7966" s="208" t="str">
        <f aca="false">IF((LEFT(N7966,2)="US"),"US","")</f>
        <v/>
      </c>
      <c r="C7966" s="208" t="n">
        <f aca="false">M7966</f>
        <v>0</v>
      </c>
      <c r="D7966" s="208" t="str">
        <f aca="false">IF(ISNUMBER(FIND("Phy",N7966))=TRUE(),"Physical","Financial")</f>
        <v>Financial</v>
      </c>
      <c r="E7966" s="208" t="e">
        <f aca="false">IF(VLOOKUP(S7966,'DD-Lookup'!$J$6:$L$50,3,FALSE())="Monthly",(YEAR(AC7966)-YEAR(AB7966))*12+MONTH(AC7966)-MONTH(AB7966)+1,(AC7966-AB7966+1))</f>
        <v>#N/A</v>
      </c>
      <c r="F7966" s="239" t="e">
        <f aca="false">E7966*SUM(P7966:Q7966)</f>
        <v>#N/A</v>
      </c>
    </row>
    <row r="7967" customFormat="false" ht="12.75" hidden="false" customHeight="false" outlineLevel="0" collapsed="false">
      <c r="A7967" s="208" t="str">
        <f aca="false">B7967&amp;" "&amp;C7967&amp;" "&amp;D7967</f>
        <v> 0 Financial</v>
      </c>
      <c r="B7967" s="208" t="str">
        <f aca="false">IF((LEFT(N7967,2)="US"),"US","")</f>
        <v/>
      </c>
      <c r="C7967" s="208" t="n">
        <f aca="false">M7967</f>
        <v>0</v>
      </c>
      <c r="D7967" s="208" t="str">
        <f aca="false">IF(ISNUMBER(FIND("Phy",N7967))=TRUE(),"Physical","Financial")</f>
        <v>Financial</v>
      </c>
      <c r="E7967" s="208" t="e">
        <f aca="false">IF(VLOOKUP(S7967,'DD-Lookup'!$J$6:$L$50,3,FALSE())="Monthly",(YEAR(AC7967)-YEAR(AB7967))*12+MONTH(AC7967)-MONTH(AB7967)+1,(AC7967-AB7967+1))</f>
        <v>#N/A</v>
      </c>
      <c r="F7967" s="239" t="e">
        <f aca="false">E7967*SUM(P7967:Q7967)</f>
        <v>#N/A</v>
      </c>
    </row>
    <row r="7968" customFormat="false" ht="12.75" hidden="false" customHeight="false" outlineLevel="0" collapsed="false">
      <c r="A7968" s="208" t="str">
        <f aca="false">B7968&amp;" "&amp;C7968&amp;" "&amp;D7968</f>
        <v> 0 Financial</v>
      </c>
      <c r="B7968" s="208" t="str">
        <f aca="false">IF((LEFT(N7968,2)="US"),"US","")</f>
        <v/>
      </c>
      <c r="C7968" s="208" t="n">
        <f aca="false">M7968</f>
        <v>0</v>
      </c>
      <c r="D7968" s="208" t="str">
        <f aca="false">IF(ISNUMBER(FIND("Phy",N7968))=TRUE(),"Physical","Financial")</f>
        <v>Financial</v>
      </c>
      <c r="E7968" s="208" t="e">
        <f aca="false">IF(VLOOKUP(S7968,'DD-Lookup'!$J$6:$L$50,3,FALSE())="Monthly",(YEAR(AC7968)-YEAR(AB7968))*12+MONTH(AC7968)-MONTH(AB7968)+1,(AC7968-AB7968+1))</f>
        <v>#N/A</v>
      </c>
      <c r="F7968" s="239" t="e">
        <f aca="false">E7968*SUM(P7968:Q7968)</f>
        <v>#N/A</v>
      </c>
    </row>
    <row r="7969" customFormat="false" ht="12.75" hidden="false" customHeight="false" outlineLevel="0" collapsed="false">
      <c r="A7969" s="208" t="str">
        <f aca="false">B7969&amp;" "&amp;C7969&amp;" "&amp;D7969</f>
        <v> 0 Financial</v>
      </c>
      <c r="B7969" s="208" t="str">
        <f aca="false">IF((LEFT(N7969,2)="US"),"US","")</f>
        <v/>
      </c>
      <c r="C7969" s="208" t="n">
        <f aca="false">M7969</f>
        <v>0</v>
      </c>
      <c r="D7969" s="208" t="str">
        <f aca="false">IF(ISNUMBER(FIND("Phy",N7969))=TRUE(),"Physical","Financial")</f>
        <v>Financial</v>
      </c>
      <c r="E7969" s="208" t="e">
        <f aca="false">IF(VLOOKUP(S7969,'DD-Lookup'!$J$6:$L$50,3,FALSE())="Monthly",(YEAR(AC7969)-YEAR(AB7969))*12+MONTH(AC7969)-MONTH(AB7969)+1,(AC7969-AB7969+1))</f>
        <v>#N/A</v>
      </c>
      <c r="F7969" s="239" t="e">
        <f aca="false">E7969*SUM(P7969:Q7969)</f>
        <v>#N/A</v>
      </c>
    </row>
    <row r="7970" customFormat="false" ht="12.75" hidden="false" customHeight="false" outlineLevel="0" collapsed="false">
      <c r="A7970" s="208" t="str">
        <f aca="false">B7970&amp;" "&amp;C7970&amp;" "&amp;D7970</f>
        <v> 0 Financial</v>
      </c>
      <c r="B7970" s="208" t="str">
        <f aca="false">IF((LEFT(N7970,2)="US"),"US","")</f>
        <v/>
      </c>
      <c r="C7970" s="208" t="n">
        <f aca="false">M7970</f>
        <v>0</v>
      </c>
      <c r="D7970" s="208" t="str">
        <f aca="false">IF(ISNUMBER(FIND("Phy",N7970))=TRUE(),"Physical","Financial")</f>
        <v>Financial</v>
      </c>
      <c r="E7970" s="208" t="e">
        <f aca="false">IF(VLOOKUP(S7970,'DD-Lookup'!$J$6:$L$50,3,FALSE())="Monthly",(YEAR(AC7970)-YEAR(AB7970))*12+MONTH(AC7970)-MONTH(AB7970)+1,(AC7970-AB7970+1))</f>
        <v>#N/A</v>
      </c>
      <c r="F7970" s="239" t="e">
        <f aca="false">E7970*SUM(P7970:Q7970)</f>
        <v>#N/A</v>
      </c>
    </row>
    <row r="7971" customFormat="false" ht="12.75" hidden="false" customHeight="false" outlineLevel="0" collapsed="false">
      <c r="A7971" s="208" t="str">
        <f aca="false">B7971&amp;" "&amp;C7971&amp;" "&amp;D7971</f>
        <v> 0 Financial</v>
      </c>
      <c r="B7971" s="208" t="str">
        <f aca="false">IF((LEFT(N7971,2)="US"),"US","")</f>
        <v/>
      </c>
      <c r="C7971" s="208" t="n">
        <f aca="false">M7971</f>
        <v>0</v>
      </c>
      <c r="D7971" s="208" t="str">
        <f aca="false">IF(ISNUMBER(FIND("Phy",N7971))=TRUE(),"Physical","Financial")</f>
        <v>Financial</v>
      </c>
      <c r="E7971" s="208" t="e">
        <f aca="false">IF(VLOOKUP(S7971,'DD-Lookup'!$J$6:$L$50,3,FALSE())="Monthly",(YEAR(AC7971)-YEAR(AB7971))*12+MONTH(AC7971)-MONTH(AB7971)+1,(AC7971-AB7971+1))</f>
        <v>#N/A</v>
      </c>
      <c r="F7971" s="239" t="e">
        <f aca="false">E7971*SUM(P7971:Q7971)</f>
        <v>#N/A</v>
      </c>
    </row>
    <row r="7972" customFormat="false" ht="12.75" hidden="false" customHeight="false" outlineLevel="0" collapsed="false">
      <c r="A7972" s="208" t="str">
        <f aca="false">B7972&amp;" "&amp;C7972&amp;" "&amp;D7972</f>
        <v> 0 Financial</v>
      </c>
      <c r="B7972" s="208" t="str">
        <f aca="false">IF((LEFT(N7972,2)="US"),"US","")</f>
        <v/>
      </c>
      <c r="C7972" s="208" t="n">
        <f aca="false">M7972</f>
        <v>0</v>
      </c>
      <c r="D7972" s="208" t="str">
        <f aca="false">IF(ISNUMBER(FIND("Phy",N7972))=TRUE(),"Physical","Financial")</f>
        <v>Financial</v>
      </c>
      <c r="E7972" s="208" t="e">
        <f aca="false">IF(VLOOKUP(S7972,'DD-Lookup'!$J$6:$L$50,3,FALSE())="Monthly",(YEAR(AC7972)-YEAR(AB7972))*12+MONTH(AC7972)-MONTH(AB7972)+1,(AC7972-AB7972+1))</f>
        <v>#N/A</v>
      </c>
      <c r="F7972" s="239" t="e">
        <f aca="false">E7972*SUM(P7972:Q7972)</f>
        <v>#N/A</v>
      </c>
    </row>
    <row r="7973" customFormat="false" ht="12.75" hidden="false" customHeight="false" outlineLevel="0" collapsed="false">
      <c r="A7973" s="208" t="str">
        <f aca="false">B7973&amp;" "&amp;C7973&amp;" "&amp;D7973</f>
        <v> 0 Financial</v>
      </c>
      <c r="B7973" s="208" t="str">
        <f aca="false">IF((LEFT(N7973,2)="US"),"US","")</f>
        <v/>
      </c>
      <c r="C7973" s="208" t="n">
        <f aca="false">M7973</f>
        <v>0</v>
      </c>
      <c r="D7973" s="208" t="str">
        <f aca="false">IF(ISNUMBER(FIND("Phy",N7973))=TRUE(),"Physical","Financial")</f>
        <v>Financial</v>
      </c>
      <c r="E7973" s="208" t="e">
        <f aca="false">IF(VLOOKUP(S7973,'DD-Lookup'!$J$6:$L$50,3,FALSE())="Monthly",(YEAR(AC7973)-YEAR(AB7973))*12+MONTH(AC7973)-MONTH(AB7973)+1,(AC7973-AB7973+1))</f>
        <v>#N/A</v>
      </c>
      <c r="F7973" s="239" t="e">
        <f aca="false">E7973*SUM(P7973:Q7973)</f>
        <v>#N/A</v>
      </c>
    </row>
    <row r="7974" customFormat="false" ht="12.75" hidden="false" customHeight="false" outlineLevel="0" collapsed="false">
      <c r="A7974" s="208" t="str">
        <f aca="false">B7974&amp;" "&amp;C7974&amp;" "&amp;D7974</f>
        <v> 0 Financial</v>
      </c>
      <c r="B7974" s="208" t="str">
        <f aca="false">IF((LEFT(N7974,2)="US"),"US","")</f>
        <v/>
      </c>
      <c r="C7974" s="208" t="n">
        <f aca="false">M7974</f>
        <v>0</v>
      </c>
      <c r="D7974" s="208" t="str">
        <f aca="false">IF(ISNUMBER(FIND("Phy",N7974))=TRUE(),"Physical","Financial")</f>
        <v>Financial</v>
      </c>
      <c r="E7974" s="208" t="e">
        <f aca="false">IF(VLOOKUP(S7974,'DD-Lookup'!$J$6:$L$50,3,FALSE())="Monthly",(YEAR(AC7974)-YEAR(AB7974))*12+MONTH(AC7974)-MONTH(AB7974)+1,(AC7974-AB7974+1))</f>
        <v>#N/A</v>
      </c>
      <c r="F7974" s="239" t="e">
        <f aca="false">E7974*SUM(P7974:Q7974)</f>
        <v>#N/A</v>
      </c>
    </row>
    <row r="7975" customFormat="false" ht="12.75" hidden="false" customHeight="false" outlineLevel="0" collapsed="false">
      <c r="A7975" s="208" t="str">
        <f aca="false">B7975&amp;" "&amp;C7975&amp;" "&amp;D7975</f>
        <v> 0 Financial</v>
      </c>
      <c r="B7975" s="208" t="str">
        <f aca="false">IF((LEFT(N7975,2)="US"),"US","")</f>
        <v/>
      </c>
      <c r="C7975" s="208" t="n">
        <f aca="false">M7975</f>
        <v>0</v>
      </c>
      <c r="D7975" s="208" t="str">
        <f aca="false">IF(ISNUMBER(FIND("Phy",N7975))=TRUE(),"Physical","Financial")</f>
        <v>Financial</v>
      </c>
      <c r="E7975" s="208" t="e">
        <f aca="false">IF(VLOOKUP(S7975,'DD-Lookup'!$J$6:$L$50,3,FALSE())="Monthly",(YEAR(AC7975)-YEAR(AB7975))*12+MONTH(AC7975)-MONTH(AB7975)+1,(AC7975-AB7975+1))</f>
        <v>#N/A</v>
      </c>
      <c r="F7975" s="239" t="e">
        <f aca="false">E7975*SUM(P7975:Q7975)</f>
        <v>#N/A</v>
      </c>
    </row>
    <row r="7976" customFormat="false" ht="12.75" hidden="false" customHeight="false" outlineLevel="0" collapsed="false">
      <c r="A7976" s="208" t="str">
        <f aca="false">B7976&amp;" "&amp;C7976&amp;" "&amp;D7976</f>
        <v> 0 Financial</v>
      </c>
      <c r="B7976" s="208" t="str">
        <f aca="false">IF((LEFT(N7976,2)="US"),"US","")</f>
        <v/>
      </c>
      <c r="C7976" s="208" t="n">
        <f aca="false">M7976</f>
        <v>0</v>
      </c>
      <c r="D7976" s="208" t="str">
        <f aca="false">IF(ISNUMBER(FIND("Phy",N7976))=TRUE(),"Physical","Financial")</f>
        <v>Financial</v>
      </c>
      <c r="E7976" s="208" t="e">
        <f aca="false">IF(VLOOKUP(S7976,'DD-Lookup'!$J$6:$L$50,3,FALSE())="Monthly",(YEAR(AC7976)-YEAR(AB7976))*12+MONTH(AC7976)-MONTH(AB7976)+1,(AC7976-AB7976+1))</f>
        <v>#N/A</v>
      </c>
      <c r="F7976" s="239" t="e">
        <f aca="false">E7976*SUM(P7976:Q7976)</f>
        <v>#N/A</v>
      </c>
    </row>
    <row r="7977" customFormat="false" ht="12.75" hidden="false" customHeight="false" outlineLevel="0" collapsed="false">
      <c r="A7977" s="208" t="str">
        <f aca="false">B7977&amp;" "&amp;C7977&amp;" "&amp;D7977</f>
        <v> 0 Financial</v>
      </c>
      <c r="B7977" s="208" t="str">
        <f aca="false">IF((LEFT(N7977,2)="US"),"US","")</f>
        <v/>
      </c>
      <c r="C7977" s="208" t="n">
        <f aca="false">M7977</f>
        <v>0</v>
      </c>
      <c r="D7977" s="208" t="str">
        <f aca="false">IF(ISNUMBER(FIND("Phy",N7977))=TRUE(),"Physical","Financial")</f>
        <v>Financial</v>
      </c>
      <c r="E7977" s="208" t="e">
        <f aca="false">IF(VLOOKUP(S7977,'DD-Lookup'!$J$6:$L$50,3,FALSE())="Monthly",(YEAR(AC7977)-YEAR(AB7977))*12+MONTH(AC7977)-MONTH(AB7977)+1,(AC7977-AB7977+1))</f>
        <v>#N/A</v>
      </c>
      <c r="F7977" s="239" t="e">
        <f aca="false">E7977*SUM(P7977:Q7977)</f>
        <v>#N/A</v>
      </c>
    </row>
    <row r="7978" customFormat="false" ht="12.75" hidden="false" customHeight="false" outlineLevel="0" collapsed="false">
      <c r="A7978" s="208" t="str">
        <f aca="false">B7978&amp;" "&amp;C7978&amp;" "&amp;D7978</f>
        <v> 0 Financial</v>
      </c>
      <c r="B7978" s="208" t="str">
        <f aca="false">IF((LEFT(N7978,2)="US"),"US","")</f>
        <v/>
      </c>
      <c r="C7978" s="208" t="n">
        <f aca="false">M7978</f>
        <v>0</v>
      </c>
      <c r="D7978" s="208" t="str">
        <f aca="false">IF(ISNUMBER(FIND("Phy",N7978))=TRUE(),"Physical","Financial")</f>
        <v>Financial</v>
      </c>
      <c r="E7978" s="208" t="e">
        <f aca="false">IF(VLOOKUP(S7978,'DD-Lookup'!$J$6:$L$50,3,FALSE())="Monthly",(YEAR(AC7978)-YEAR(AB7978))*12+MONTH(AC7978)-MONTH(AB7978)+1,(AC7978-AB7978+1))</f>
        <v>#N/A</v>
      </c>
      <c r="F7978" s="239" t="e">
        <f aca="false">E7978*SUM(P7978:Q7978)</f>
        <v>#N/A</v>
      </c>
    </row>
    <row r="7979" customFormat="false" ht="12.75" hidden="false" customHeight="false" outlineLevel="0" collapsed="false">
      <c r="A7979" s="208" t="str">
        <f aca="false">B7979&amp;" "&amp;C7979&amp;" "&amp;D7979</f>
        <v> 0 Financial</v>
      </c>
      <c r="B7979" s="208" t="str">
        <f aca="false">IF((LEFT(N7979,2)="US"),"US","")</f>
        <v/>
      </c>
      <c r="C7979" s="208" t="n">
        <f aca="false">M7979</f>
        <v>0</v>
      </c>
      <c r="D7979" s="208" t="str">
        <f aca="false">IF(ISNUMBER(FIND("Phy",N7979))=TRUE(),"Physical","Financial")</f>
        <v>Financial</v>
      </c>
      <c r="E7979" s="208" t="e">
        <f aca="false">IF(VLOOKUP(S7979,'DD-Lookup'!$J$6:$L$50,3,FALSE())="Monthly",(YEAR(AC7979)-YEAR(AB7979))*12+MONTH(AC7979)-MONTH(AB7979)+1,(AC7979-AB7979+1))</f>
        <v>#N/A</v>
      </c>
      <c r="F7979" s="239" t="e">
        <f aca="false">E7979*SUM(P7979:Q7979)</f>
        <v>#N/A</v>
      </c>
    </row>
    <row r="7980" customFormat="false" ht="12.75" hidden="false" customHeight="false" outlineLevel="0" collapsed="false">
      <c r="A7980" s="208" t="str">
        <f aca="false">B7980&amp;" "&amp;C7980&amp;" "&amp;D7980</f>
        <v> 0 Financial</v>
      </c>
      <c r="B7980" s="208" t="str">
        <f aca="false">IF((LEFT(N7980,2)="US"),"US","")</f>
        <v/>
      </c>
      <c r="C7980" s="208" t="n">
        <f aca="false">M7980</f>
        <v>0</v>
      </c>
      <c r="D7980" s="208" t="str">
        <f aca="false">IF(ISNUMBER(FIND("Phy",N7980))=TRUE(),"Physical","Financial")</f>
        <v>Financial</v>
      </c>
      <c r="E7980" s="208" t="e">
        <f aca="false">IF(VLOOKUP(S7980,'DD-Lookup'!$J$6:$L$50,3,FALSE())="Monthly",(YEAR(AC7980)-YEAR(AB7980))*12+MONTH(AC7980)-MONTH(AB7980)+1,(AC7980-AB7980+1))</f>
        <v>#N/A</v>
      </c>
      <c r="F7980" s="239" t="e">
        <f aca="false">E7980*SUM(P7980:Q7980)</f>
        <v>#N/A</v>
      </c>
    </row>
    <row r="7981" customFormat="false" ht="12.75" hidden="false" customHeight="false" outlineLevel="0" collapsed="false">
      <c r="A7981" s="208" t="str">
        <f aca="false">B7981&amp;" "&amp;C7981&amp;" "&amp;D7981</f>
        <v> 0 Financial</v>
      </c>
      <c r="B7981" s="208" t="str">
        <f aca="false">IF((LEFT(N7981,2)="US"),"US","")</f>
        <v/>
      </c>
      <c r="C7981" s="208" t="n">
        <f aca="false">M7981</f>
        <v>0</v>
      </c>
      <c r="D7981" s="208" t="str">
        <f aca="false">IF(ISNUMBER(FIND("Phy",N7981))=TRUE(),"Physical","Financial")</f>
        <v>Financial</v>
      </c>
      <c r="E7981" s="208" t="e">
        <f aca="false">IF(VLOOKUP(S7981,'DD-Lookup'!$J$6:$L$50,3,FALSE())="Monthly",(YEAR(AC7981)-YEAR(AB7981))*12+MONTH(AC7981)-MONTH(AB7981)+1,(AC7981-AB7981+1))</f>
        <v>#N/A</v>
      </c>
      <c r="F7981" s="239" t="e">
        <f aca="false">E7981*SUM(P7981:Q7981)</f>
        <v>#N/A</v>
      </c>
    </row>
    <row r="7982" customFormat="false" ht="12.75" hidden="false" customHeight="false" outlineLevel="0" collapsed="false">
      <c r="A7982" s="208" t="str">
        <f aca="false">B7982&amp;" "&amp;C7982&amp;" "&amp;D7982</f>
        <v> 0 Financial</v>
      </c>
      <c r="B7982" s="208" t="str">
        <f aca="false">IF((LEFT(N7982,2)="US"),"US","")</f>
        <v/>
      </c>
      <c r="C7982" s="208" t="n">
        <f aca="false">M7982</f>
        <v>0</v>
      </c>
      <c r="D7982" s="208" t="str">
        <f aca="false">IF(ISNUMBER(FIND("Phy",N7982))=TRUE(),"Physical","Financial")</f>
        <v>Financial</v>
      </c>
      <c r="E7982" s="208" t="e">
        <f aca="false">IF(VLOOKUP(S7982,'DD-Lookup'!$J$6:$L$50,3,FALSE())="Monthly",(YEAR(AC7982)-YEAR(AB7982))*12+MONTH(AC7982)-MONTH(AB7982)+1,(AC7982-AB7982+1))</f>
        <v>#N/A</v>
      </c>
      <c r="F7982" s="239" t="e">
        <f aca="false">E7982*SUM(P7982:Q7982)</f>
        <v>#N/A</v>
      </c>
    </row>
    <row r="7983" customFormat="false" ht="12.75" hidden="false" customHeight="false" outlineLevel="0" collapsed="false">
      <c r="A7983" s="208" t="str">
        <f aca="false">B7983&amp;" "&amp;C7983&amp;" "&amp;D7983</f>
        <v> 0 Financial</v>
      </c>
      <c r="B7983" s="208" t="str">
        <f aca="false">IF((LEFT(N7983,2)="US"),"US","")</f>
        <v/>
      </c>
      <c r="C7983" s="208" t="n">
        <f aca="false">M7983</f>
        <v>0</v>
      </c>
      <c r="D7983" s="208" t="str">
        <f aca="false">IF(ISNUMBER(FIND("Phy",N7983))=TRUE(),"Physical","Financial")</f>
        <v>Financial</v>
      </c>
      <c r="E7983" s="208" t="e">
        <f aca="false">IF(VLOOKUP(S7983,'DD-Lookup'!$J$6:$L$50,3,FALSE())="Monthly",(YEAR(AC7983)-YEAR(AB7983))*12+MONTH(AC7983)-MONTH(AB7983)+1,(AC7983-AB7983+1))</f>
        <v>#N/A</v>
      </c>
      <c r="F7983" s="239" t="e">
        <f aca="false">E7983*SUM(P7983:Q7983)</f>
        <v>#N/A</v>
      </c>
    </row>
    <row r="7984" customFormat="false" ht="12.75" hidden="false" customHeight="false" outlineLevel="0" collapsed="false">
      <c r="A7984" s="208" t="str">
        <f aca="false">B7984&amp;" "&amp;C7984&amp;" "&amp;D7984</f>
        <v> 0 Financial</v>
      </c>
      <c r="B7984" s="208" t="str">
        <f aca="false">IF((LEFT(N7984,2)="US"),"US","")</f>
        <v/>
      </c>
      <c r="C7984" s="208" t="n">
        <f aca="false">M7984</f>
        <v>0</v>
      </c>
      <c r="D7984" s="208" t="str">
        <f aca="false">IF(ISNUMBER(FIND("Phy",N7984))=TRUE(),"Physical","Financial")</f>
        <v>Financial</v>
      </c>
      <c r="E7984" s="208" t="e">
        <f aca="false">IF(VLOOKUP(S7984,'DD-Lookup'!$J$6:$L$50,3,FALSE())="Monthly",(YEAR(AC7984)-YEAR(AB7984))*12+MONTH(AC7984)-MONTH(AB7984)+1,(AC7984-AB7984+1))</f>
        <v>#N/A</v>
      </c>
      <c r="F7984" s="239" t="e">
        <f aca="false">E7984*SUM(P7984:Q7984)</f>
        <v>#N/A</v>
      </c>
    </row>
    <row r="7985" customFormat="false" ht="12.75" hidden="false" customHeight="false" outlineLevel="0" collapsed="false">
      <c r="A7985" s="208" t="str">
        <f aca="false">B7985&amp;" "&amp;C7985&amp;" "&amp;D7985</f>
        <v> 0 Financial</v>
      </c>
      <c r="B7985" s="208" t="str">
        <f aca="false">IF((LEFT(N7985,2)="US"),"US","")</f>
        <v/>
      </c>
      <c r="C7985" s="208" t="n">
        <f aca="false">M7985</f>
        <v>0</v>
      </c>
      <c r="D7985" s="208" t="str">
        <f aca="false">IF(ISNUMBER(FIND("Phy",N7985))=TRUE(),"Physical","Financial")</f>
        <v>Financial</v>
      </c>
      <c r="E7985" s="208" t="e">
        <f aca="false">IF(VLOOKUP(S7985,'DD-Lookup'!$J$6:$L$50,3,FALSE())="Monthly",(YEAR(AC7985)-YEAR(AB7985))*12+MONTH(AC7985)-MONTH(AB7985)+1,(AC7985-AB7985+1))</f>
        <v>#N/A</v>
      </c>
      <c r="F7985" s="239" t="e">
        <f aca="false">E7985*SUM(P7985:Q7985)</f>
        <v>#N/A</v>
      </c>
    </row>
    <row r="7986" customFormat="false" ht="12.75" hidden="false" customHeight="false" outlineLevel="0" collapsed="false">
      <c r="A7986" s="208" t="str">
        <f aca="false">B7986&amp;" "&amp;C7986&amp;" "&amp;D7986</f>
        <v> 0 Financial</v>
      </c>
      <c r="B7986" s="208" t="str">
        <f aca="false">IF((LEFT(N7986,2)="US"),"US","")</f>
        <v/>
      </c>
      <c r="C7986" s="208" t="n">
        <f aca="false">M7986</f>
        <v>0</v>
      </c>
      <c r="D7986" s="208" t="str">
        <f aca="false">IF(ISNUMBER(FIND("Phy",N7986))=TRUE(),"Physical","Financial")</f>
        <v>Financial</v>
      </c>
      <c r="E7986" s="208" t="e">
        <f aca="false">IF(VLOOKUP(S7986,'DD-Lookup'!$J$6:$L$50,3,FALSE())="Monthly",(YEAR(AC7986)-YEAR(AB7986))*12+MONTH(AC7986)-MONTH(AB7986)+1,(AC7986-AB7986+1))</f>
        <v>#N/A</v>
      </c>
      <c r="F7986" s="239" t="e">
        <f aca="false">E7986*SUM(P7986:Q7986)</f>
        <v>#N/A</v>
      </c>
    </row>
    <row r="7987" customFormat="false" ht="12.75" hidden="false" customHeight="false" outlineLevel="0" collapsed="false">
      <c r="A7987" s="208" t="str">
        <f aca="false">B7987&amp;" "&amp;C7987&amp;" "&amp;D7987</f>
        <v> 0 Financial</v>
      </c>
      <c r="B7987" s="208" t="str">
        <f aca="false">IF((LEFT(N7987,2)="US"),"US","")</f>
        <v/>
      </c>
      <c r="C7987" s="208" t="n">
        <f aca="false">M7987</f>
        <v>0</v>
      </c>
      <c r="D7987" s="208" t="str">
        <f aca="false">IF(ISNUMBER(FIND("Phy",N7987))=TRUE(),"Physical","Financial")</f>
        <v>Financial</v>
      </c>
      <c r="E7987" s="208" t="e">
        <f aca="false">IF(VLOOKUP(S7987,'DD-Lookup'!$J$6:$L$50,3,FALSE())="Monthly",(YEAR(AC7987)-YEAR(AB7987))*12+MONTH(AC7987)-MONTH(AB7987)+1,(AC7987-AB7987+1))</f>
        <v>#N/A</v>
      </c>
      <c r="F7987" s="239" t="e">
        <f aca="false">E7987*SUM(P7987:Q7987)</f>
        <v>#N/A</v>
      </c>
    </row>
    <row r="7988" customFormat="false" ht="12.75" hidden="false" customHeight="false" outlineLevel="0" collapsed="false">
      <c r="A7988" s="208" t="str">
        <f aca="false">B7988&amp;" "&amp;C7988&amp;" "&amp;D7988</f>
        <v> 0 Financial</v>
      </c>
      <c r="B7988" s="208" t="str">
        <f aca="false">IF((LEFT(N7988,2)="US"),"US","")</f>
        <v/>
      </c>
      <c r="C7988" s="208" t="n">
        <f aca="false">M7988</f>
        <v>0</v>
      </c>
      <c r="D7988" s="208" t="str">
        <f aca="false">IF(ISNUMBER(FIND("Phy",N7988))=TRUE(),"Physical","Financial")</f>
        <v>Financial</v>
      </c>
      <c r="E7988" s="208" t="e">
        <f aca="false">IF(VLOOKUP(S7988,'DD-Lookup'!$J$6:$L$50,3,FALSE())="Monthly",(YEAR(AC7988)-YEAR(AB7988))*12+MONTH(AC7988)-MONTH(AB7988)+1,(AC7988-AB7988+1))</f>
        <v>#N/A</v>
      </c>
      <c r="F7988" s="239" t="e">
        <f aca="false">E7988*SUM(P7988:Q7988)</f>
        <v>#N/A</v>
      </c>
    </row>
    <row r="7989" customFormat="false" ht="12.75" hidden="false" customHeight="false" outlineLevel="0" collapsed="false">
      <c r="A7989" s="208" t="str">
        <f aca="false">B7989&amp;" "&amp;C7989&amp;" "&amp;D7989</f>
        <v> 0 Financial</v>
      </c>
      <c r="B7989" s="208" t="str">
        <f aca="false">IF((LEFT(N7989,2)="US"),"US","")</f>
        <v/>
      </c>
      <c r="C7989" s="208" t="n">
        <f aca="false">M7989</f>
        <v>0</v>
      </c>
      <c r="D7989" s="208" t="str">
        <f aca="false">IF(ISNUMBER(FIND("Phy",N7989))=TRUE(),"Physical","Financial")</f>
        <v>Financial</v>
      </c>
      <c r="E7989" s="208" t="e">
        <f aca="false">IF(VLOOKUP(S7989,'DD-Lookup'!$J$6:$L$50,3,FALSE())="Monthly",(YEAR(AC7989)-YEAR(AB7989))*12+MONTH(AC7989)-MONTH(AB7989)+1,(AC7989-AB7989+1))</f>
        <v>#N/A</v>
      </c>
      <c r="F7989" s="239" t="e">
        <f aca="false">E7989*SUM(P7989:Q7989)</f>
        <v>#N/A</v>
      </c>
    </row>
    <row r="7990" customFormat="false" ht="12.75" hidden="false" customHeight="false" outlineLevel="0" collapsed="false">
      <c r="A7990" s="208" t="str">
        <f aca="false">B7990&amp;" "&amp;C7990&amp;" "&amp;D7990</f>
        <v> 0 Financial</v>
      </c>
      <c r="B7990" s="208" t="str">
        <f aca="false">IF((LEFT(N7990,2)="US"),"US","")</f>
        <v/>
      </c>
      <c r="C7990" s="208" t="n">
        <f aca="false">M7990</f>
        <v>0</v>
      </c>
      <c r="D7990" s="208" t="str">
        <f aca="false">IF(ISNUMBER(FIND("Phy",N7990))=TRUE(),"Physical","Financial")</f>
        <v>Financial</v>
      </c>
      <c r="E7990" s="208" t="e">
        <f aca="false">IF(VLOOKUP(S7990,'DD-Lookup'!$J$6:$L$50,3,FALSE())="Monthly",(YEAR(AC7990)-YEAR(AB7990))*12+MONTH(AC7990)-MONTH(AB7990)+1,(AC7990-AB7990+1))</f>
        <v>#N/A</v>
      </c>
      <c r="F7990" s="239" t="e">
        <f aca="false">E7990*SUM(P7990:Q7990)</f>
        <v>#N/A</v>
      </c>
    </row>
    <row r="7991" customFormat="false" ht="12.75" hidden="false" customHeight="false" outlineLevel="0" collapsed="false">
      <c r="A7991" s="208" t="str">
        <f aca="false">B7991&amp;" "&amp;C7991&amp;" "&amp;D7991</f>
        <v> 0 Financial</v>
      </c>
      <c r="B7991" s="208" t="str">
        <f aca="false">IF((LEFT(N7991,2)="US"),"US","")</f>
        <v/>
      </c>
      <c r="C7991" s="208" t="n">
        <f aca="false">M7991</f>
        <v>0</v>
      </c>
      <c r="D7991" s="208" t="str">
        <f aca="false">IF(ISNUMBER(FIND("Phy",N7991))=TRUE(),"Physical","Financial")</f>
        <v>Financial</v>
      </c>
      <c r="E7991" s="208" t="e">
        <f aca="false">IF(VLOOKUP(S7991,'DD-Lookup'!$J$6:$L$50,3,FALSE())="Monthly",(YEAR(AC7991)-YEAR(AB7991))*12+MONTH(AC7991)-MONTH(AB7991)+1,(AC7991-AB7991+1))</f>
        <v>#N/A</v>
      </c>
      <c r="F7991" s="239" t="e">
        <f aca="false">E7991*SUM(P7991:Q7991)</f>
        <v>#N/A</v>
      </c>
    </row>
    <row r="7992" customFormat="false" ht="12.75" hidden="false" customHeight="false" outlineLevel="0" collapsed="false">
      <c r="A7992" s="208" t="str">
        <f aca="false">B7992&amp;" "&amp;C7992&amp;" "&amp;D7992</f>
        <v> 0 Financial</v>
      </c>
      <c r="B7992" s="208" t="str">
        <f aca="false">IF((LEFT(N7992,2)="US"),"US","")</f>
        <v/>
      </c>
      <c r="C7992" s="208" t="n">
        <f aca="false">M7992</f>
        <v>0</v>
      </c>
      <c r="D7992" s="208" t="str">
        <f aca="false">IF(ISNUMBER(FIND("Phy",N7992))=TRUE(),"Physical","Financial")</f>
        <v>Financial</v>
      </c>
      <c r="E7992" s="208" t="e">
        <f aca="false">IF(VLOOKUP(S7992,'DD-Lookup'!$J$6:$L$50,3,FALSE())="Monthly",(YEAR(AC7992)-YEAR(AB7992))*12+MONTH(AC7992)-MONTH(AB7992)+1,(AC7992-AB7992+1))</f>
        <v>#N/A</v>
      </c>
      <c r="F7992" s="239" t="e">
        <f aca="false">E7992*SUM(P7992:Q7992)</f>
        <v>#N/A</v>
      </c>
    </row>
    <row r="7993" customFormat="false" ht="12.75" hidden="false" customHeight="false" outlineLevel="0" collapsed="false">
      <c r="A7993" s="208" t="str">
        <f aca="false">B7993&amp;" "&amp;C7993&amp;" "&amp;D7993</f>
        <v> 0 Financial</v>
      </c>
      <c r="B7993" s="208" t="str">
        <f aca="false">IF((LEFT(N7993,2)="US"),"US","")</f>
        <v/>
      </c>
      <c r="C7993" s="208" t="n">
        <f aca="false">M7993</f>
        <v>0</v>
      </c>
      <c r="D7993" s="208" t="str">
        <f aca="false">IF(ISNUMBER(FIND("Phy",N7993))=TRUE(),"Physical","Financial")</f>
        <v>Financial</v>
      </c>
      <c r="E7993" s="208" t="e">
        <f aca="false">IF(VLOOKUP(S7993,'DD-Lookup'!$J$6:$L$50,3,FALSE())="Monthly",(YEAR(AC7993)-YEAR(AB7993))*12+MONTH(AC7993)-MONTH(AB7993)+1,(AC7993-AB7993+1))</f>
        <v>#N/A</v>
      </c>
      <c r="F7993" s="239" t="e">
        <f aca="false">E7993*SUM(P7993:Q7993)</f>
        <v>#N/A</v>
      </c>
    </row>
    <row r="7994" customFormat="false" ht="12.75" hidden="false" customHeight="false" outlineLevel="0" collapsed="false">
      <c r="A7994" s="208" t="str">
        <f aca="false">B7994&amp;" "&amp;C7994&amp;" "&amp;D7994</f>
        <v> 0 Financial</v>
      </c>
      <c r="B7994" s="208" t="str">
        <f aca="false">IF((LEFT(N7994,2)="US"),"US","")</f>
        <v/>
      </c>
      <c r="C7994" s="208" t="n">
        <f aca="false">M7994</f>
        <v>0</v>
      </c>
      <c r="D7994" s="208" t="str">
        <f aca="false">IF(ISNUMBER(FIND("Phy",N7994))=TRUE(),"Physical","Financial")</f>
        <v>Financial</v>
      </c>
      <c r="E7994" s="208" t="e">
        <f aca="false">IF(VLOOKUP(S7994,'DD-Lookup'!$J$6:$L$50,3,FALSE())="Monthly",(YEAR(AC7994)-YEAR(AB7994))*12+MONTH(AC7994)-MONTH(AB7994)+1,(AC7994-AB7994+1))</f>
        <v>#N/A</v>
      </c>
      <c r="F7994" s="239" t="e">
        <f aca="false">E7994*SUM(P7994:Q7994)</f>
        <v>#N/A</v>
      </c>
    </row>
    <row r="7995" customFormat="false" ht="12.75" hidden="false" customHeight="false" outlineLevel="0" collapsed="false">
      <c r="A7995" s="208" t="str">
        <f aca="false">B7995&amp;" "&amp;C7995&amp;" "&amp;D7995</f>
        <v> 0 Financial</v>
      </c>
      <c r="B7995" s="208" t="str">
        <f aca="false">IF((LEFT(N7995,2)="US"),"US","")</f>
        <v/>
      </c>
      <c r="C7995" s="208" t="n">
        <f aca="false">M7995</f>
        <v>0</v>
      </c>
      <c r="D7995" s="208" t="str">
        <f aca="false">IF(ISNUMBER(FIND("Phy",N7995))=TRUE(),"Physical","Financial")</f>
        <v>Financial</v>
      </c>
      <c r="E7995" s="208" t="e">
        <f aca="false">IF(VLOOKUP(S7995,'DD-Lookup'!$J$6:$L$50,3,FALSE())="Monthly",(YEAR(AC7995)-YEAR(AB7995))*12+MONTH(AC7995)-MONTH(AB7995)+1,(AC7995-AB7995+1))</f>
        <v>#N/A</v>
      </c>
      <c r="F7995" s="239" t="e">
        <f aca="false">E7995*SUM(P7995:Q7995)</f>
        <v>#N/A</v>
      </c>
    </row>
    <row r="7996" customFormat="false" ht="12.75" hidden="false" customHeight="false" outlineLevel="0" collapsed="false">
      <c r="A7996" s="208" t="str">
        <f aca="false">B7996&amp;" "&amp;C7996&amp;" "&amp;D7996</f>
        <v> 0 Financial</v>
      </c>
      <c r="B7996" s="208" t="str">
        <f aca="false">IF((LEFT(N7996,2)="US"),"US","")</f>
        <v/>
      </c>
      <c r="C7996" s="208" t="n">
        <f aca="false">M7996</f>
        <v>0</v>
      </c>
      <c r="D7996" s="208" t="str">
        <f aca="false">IF(ISNUMBER(FIND("Phy",N7996))=TRUE(),"Physical","Financial")</f>
        <v>Financial</v>
      </c>
      <c r="E7996" s="208" t="e">
        <f aca="false">IF(VLOOKUP(S7996,'DD-Lookup'!$J$6:$L$50,3,FALSE())="Monthly",(YEAR(AC7996)-YEAR(AB7996))*12+MONTH(AC7996)-MONTH(AB7996)+1,(AC7996-AB7996+1))</f>
        <v>#N/A</v>
      </c>
      <c r="F7996" s="239" t="e">
        <f aca="false">E7996*SUM(P7996:Q7996)</f>
        <v>#N/A</v>
      </c>
    </row>
    <row r="7997" customFormat="false" ht="12.75" hidden="false" customHeight="false" outlineLevel="0" collapsed="false">
      <c r="A7997" s="208" t="str">
        <f aca="false">B7997&amp;" "&amp;C7997&amp;" "&amp;D7997</f>
        <v> 0 Financial</v>
      </c>
      <c r="B7997" s="208" t="str">
        <f aca="false">IF((LEFT(N7997,2)="US"),"US","")</f>
        <v/>
      </c>
      <c r="C7997" s="208" t="n">
        <f aca="false">M7997</f>
        <v>0</v>
      </c>
      <c r="D7997" s="208" t="str">
        <f aca="false">IF(ISNUMBER(FIND("Phy",N7997))=TRUE(),"Physical","Financial")</f>
        <v>Financial</v>
      </c>
      <c r="E7997" s="208" t="e">
        <f aca="false">IF(VLOOKUP(S7997,'DD-Lookup'!$J$6:$L$50,3,FALSE())="Monthly",(YEAR(AC7997)-YEAR(AB7997))*12+MONTH(AC7997)-MONTH(AB7997)+1,(AC7997-AB7997+1))</f>
        <v>#N/A</v>
      </c>
      <c r="F7997" s="239" t="e">
        <f aca="false">E7997*SUM(P7997:Q7997)</f>
        <v>#N/A</v>
      </c>
    </row>
    <row r="7998" customFormat="false" ht="12.75" hidden="false" customHeight="false" outlineLevel="0" collapsed="false">
      <c r="A7998" s="208" t="str">
        <f aca="false">B7998&amp;" "&amp;C7998&amp;" "&amp;D7998</f>
        <v> 0 Financial</v>
      </c>
      <c r="B7998" s="208" t="str">
        <f aca="false">IF((LEFT(N7998,2)="US"),"US","")</f>
        <v/>
      </c>
      <c r="C7998" s="208" t="n">
        <f aca="false">M7998</f>
        <v>0</v>
      </c>
      <c r="D7998" s="208" t="str">
        <f aca="false">IF(ISNUMBER(FIND("Phy",N7998))=TRUE(),"Physical","Financial")</f>
        <v>Financial</v>
      </c>
      <c r="E7998" s="208" t="e">
        <f aca="false">IF(VLOOKUP(S7998,'DD-Lookup'!$J$6:$L$50,3,FALSE())="Monthly",(YEAR(AC7998)-YEAR(AB7998))*12+MONTH(AC7998)-MONTH(AB7998)+1,(AC7998-AB7998+1))</f>
        <v>#N/A</v>
      </c>
      <c r="F7998" s="239" t="e">
        <f aca="false">E7998*SUM(P7998:Q7998)</f>
        <v>#N/A</v>
      </c>
    </row>
    <row r="7999" customFormat="false" ht="12.75" hidden="false" customHeight="false" outlineLevel="0" collapsed="false">
      <c r="A7999" s="208" t="str">
        <f aca="false">B7999&amp;" "&amp;C7999&amp;" "&amp;D7999</f>
        <v> 0 Financial</v>
      </c>
      <c r="B7999" s="208" t="str">
        <f aca="false">IF((LEFT(N7999,2)="US"),"US","")</f>
        <v/>
      </c>
      <c r="C7999" s="208" t="n">
        <f aca="false">M7999</f>
        <v>0</v>
      </c>
      <c r="D7999" s="208" t="str">
        <f aca="false">IF(ISNUMBER(FIND("Phy",N7999))=TRUE(),"Physical","Financial")</f>
        <v>Financial</v>
      </c>
      <c r="E7999" s="208" t="e">
        <f aca="false">IF(VLOOKUP(S7999,'DD-Lookup'!$J$6:$L$50,3,FALSE())="Monthly",(YEAR(AC7999)-YEAR(AB7999))*12+MONTH(AC7999)-MONTH(AB7999)+1,(AC7999-AB7999+1))</f>
        <v>#N/A</v>
      </c>
      <c r="F7999" s="239" t="e">
        <f aca="false">E7999*SUM(P7999:Q7999)</f>
        <v>#N/A</v>
      </c>
    </row>
    <row r="8000" customFormat="false" ht="12.75" hidden="false" customHeight="false" outlineLevel="0" collapsed="false">
      <c r="A8000" s="208" t="str">
        <f aca="false">B8000&amp;" "&amp;C8000&amp;" "&amp;D8000</f>
        <v> 0 Financial</v>
      </c>
      <c r="B8000" s="208" t="str">
        <f aca="false">IF((LEFT(N8000,2)="US"),"US","")</f>
        <v/>
      </c>
      <c r="C8000" s="208" t="n">
        <f aca="false">M8000</f>
        <v>0</v>
      </c>
      <c r="D8000" s="208" t="str">
        <f aca="false">IF(ISNUMBER(FIND("Phy",N8000))=TRUE(),"Physical","Financial")</f>
        <v>Financial</v>
      </c>
      <c r="E8000" s="208" t="e">
        <f aca="false">IF(VLOOKUP(S8000,'DD-Lookup'!$J$6:$L$50,3,FALSE())="Monthly",(YEAR(AC8000)-YEAR(AB8000))*12+MONTH(AC8000)-MONTH(AB8000)+1,(AC8000-AB8000+1))</f>
        <v>#N/A</v>
      </c>
      <c r="F8000" s="239" t="e">
        <f aca="false">E8000*SUM(P8000:Q8000)</f>
        <v>#N/A</v>
      </c>
    </row>
    <row r="8001" customFormat="false" ht="12.75" hidden="false" customHeight="false" outlineLevel="0" collapsed="false">
      <c r="A8001" s="208" t="str">
        <f aca="false">B8001&amp;" "&amp;C8001&amp;" "&amp;D8001</f>
        <v> 0 Financial</v>
      </c>
      <c r="B8001" s="208" t="str">
        <f aca="false">IF((LEFT(N8001,2)="US"),"US","")</f>
        <v/>
      </c>
      <c r="C8001" s="208" t="n">
        <f aca="false">M8001</f>
        <v>0</v>
      </c>
      <c r="D8001" s="208" t="str">
        <f aca="false">IF(ISNUMBER(FIND("Phy",N8001))=TRUE(),"Physical","Financial")</f>
        <v>Financial</v>
      </c>
      <c r="E8001" s="208" t="e">
        <f aca="false">IF(VLOOKUP(S8001,'DD-Lookup'!$J$6:$L$50,3,FALSE())="Monthly",(YEAR(AC8001)-YEAR(AB8001))*12+MONTH(AC8001)-MONTH(AB8001)+1,(AC8001-AB8001+1))</f>
        <v>#N/A</v>
      </c>
      <c r="F8001" s="239" t="e">
        <f aca="false">E8001*SUM(P8001:Q8001)</f>
        <v>#N/A</v>
      </c>
    </row>
    <row r="8002" customFormat="false" ht="12.75" hidden="false" customHeight="false" outlineLevel="0" collapsed="false">
      <c r="A8002" s="208" t="str">
        <f aca="false">B8002&amp;" "&amp;C8002&amp;" "&amp;D8002</f>
        <v> 0 Financial</v>
      </c>
      <c r="B8002" s="208" t="str">
        <f aca="false">IF((LEFT(N8002,2)="US"),"US","")</f>
        <v/>
      </c>
      <c r="C8002" s="208" t="n">
        <f aca="false">M8002</f>
        <v>0</v>
      </c>
      <c r="D8002" s="208" t="str">
        <f aca="false">IF(ISNUMBER(FIND("Phy",N8002))=TRUE(),"Physical","Financial")</f>
        <v>Financial</v>
      </c>
      <c r="E8002" s="208" t="e">
        <f aca="false">IF(VLOOKUP(S8002,'DD-Lookup'!$J$6:$L$50,3,FALSE())="Monthly",(YEAR(AC8002)-YEAR(AB8002))*12+MONTH(AC8002)-MONTH(AB8002)+1,(AC8002-AB8002+1))</f>
        <v>#N/A</v>
      </c>
      <c r="F8002" s="239" t="e">
        <f aca="false">E8002*SUM(P8002:Q8002)</f>
        <v>#N/A</v>
      </c>
    </row>
    <row r="8003" customFormat="false" ht="12.75" hidden="false" customHeight="false" outlineLevel="0" collapsed="false">
      <c r="A8003" s="208" t="str">
        <f aca="false">B8003&amp;" "&amp;C8003&amp;" "&amp;D8003</f>
        <v> 0 Financial</v>
      </c>
      <c r="B8003" s="208" t="str">
        <f aca="false">IF((LEFT(N8003,2)="US"),"US","")</f>
        <v/>
      </c>
      <c r="C8003" s="208" t="n">
        <f aca="false">M8003</f>
        <v>0</v>
      </c>
      <c r="D8003" s="208" t="str">
        <f aca="false">IF(ISNUMBER(FIND("Phy",N8003))=TRUE(),"Physical","Financial")</f>
        <v>Financial</v>
      </c>
      <c r="E8003" s="208" t="e">
        <f aca="false">IF(VLOOKUP(S8003,'DD-Lookup'!$J$6:$L$50,3,FALSE())="Monthly",(YEAR(AC8003)-YEAR(AB8003))*12+MONTH(AC8003)-MONTH(AB8003)+1,(AC8003-AB8003+1))</f>
        <v>#N/A</v>
      </c>
      <c r="F8003" s="239" t="e">
        <f aca="false">E8003*SUM(P8003:Q8003)</f>
        <v>#N/A</v>
      </c>
    </row>
    <row r="8004" customFormat="false" ht="12.75" hidden="false" customHeight="false" outlineLevel="0" collapsed="false">
      <c r="A8004" s="208" t="str">
        <f aca="false">B8004&amp;" "&amp;C8004&amp;" "&amp;D8004</f>
        <v> 0 Financial</v>
      </c>
      <c r="B8004" s="208" t="str">
        <f aca="false">IF((LEFT(N8004,2)="US"),"US","")</f>
        <v/>
      </c>
      <c r="C8004" s="208" t="n">
        <f aca="false">M8004</f>
        <v>0</v>
      </c>
      <c r="D8004" s="208" t="str">
        <f aca="false">IF(ISNUMBER(FIND("Phy",N8004))=TRUE(),"Physical","Financial")</f>
        <v>Financial</v>
      </c>
      <c r="E8004" s="208" t="e">
        <f aca="false">IF(VLOOKUP(S8004,'DD-Lookup'!$J$6:$L$50,3,FALSE())="Monthly",(YEAR(AC8004)-YEAR(AB8004))*12+MONTH(AC8004)-MONTH(AB8004)+1,(AC8004-AB8004+1))</f>
        <v>#N/A</v>
      </c>
      <c r="F8004" s="239" t="e">
        <f aca="false">E8004*SUM(P8004:Q8004)</f>
        <v>#N/A</v>
      </c>
    </row>
    <row r="8005" customFormat="false" ht="12.75" hidden="false" customHeight="false" outlineLevel="0" collapsed="false">
      <c r="A8005" s="208" t="str">
        <f aca="false">B8005&amp;" "&amp;C8005&amp;" "&amp;D8005</f>
        <v> 0 Financial</v>
      </c>
      <c r="B8005" s="208" t="str">
        <f aca="false">IF((LEFT(N8005,2)="US"),"US","")</f>
        <v/>
      </c>
      <c r="C8005" s="208" t="n">
        <f aca="false">M8005</f>
        <v>0</v>
      </c>
      <c r="D8005" s="208" t="str">
        <f aca="false">IF(ISNUMBER(FIND("Phy",N8005))=TRUE(),"Physical","Financial")</f>
        <v>Financial</v>
      </c>
      <c r="E8005" s="208" t="e">
        <f aca="false">IF(VLOOKUP(S8005,'DD-Lookup'!$J$6:$L$50,3,FALSE())="Monthly",(YEAR(AC8005)-YEAR(AB8005))*12+MONTH(AC8005)-MONTH(AB8005)+1,(AC8005-AB8005+1))</f>
        <v>#N/A</v>
      </c>
      <c r="F8005" s="239" t="e">
        <f aca="false">E8005*SUM(P8005:Q8005)</f>
        <v>#N/A</v>
      </c>
    </row>
    <row r="8006" customFormat="false" ht="12.75" hidden="false" customHeight="false" outlineLevel="0" collapsed="false">
      <c r="A8006" s="208" t="str">
        <f aca="false">B8006&amp;" "&amp;C8006&amp;" "&amp;D8006</f>
        <v> 0 Financial</v>
      </c>
      <c r="B8006" s="208" t="str">
        <f aca="false">IF((LEFT(N8006,2)="US"),"US","")</f>
        <v/>
      </c>
      <c r="C8006" s="208" t="n">
        <f aca="false">M8006</f>
        <v>0</v>
      </c>
      <c r="D8006" s="208" t="str">
        <f aca="false">IF(ISNUMBER(FIND("Phy",N8006))=TRUE(),"Physical","Financial")</f>
        <v>Financial</v>
      </c>
      <c r="E8006" s="208" t="e">
        <f aca="false">IF(VLOOKUP(S8006,'DD-Lookup'!$J$6:$L$50,3,FALSE())="Monthly",(YEAR(AC8006)-YEAR(AB8006))*12+MONTH(AC8006)-MONTH(AB8006)+1,(AC8006-AB8006+1))</f>
        <v>#N/A</v>
      </c>
      <c r="F8006" s="239" t="e">
        <f aca="false">E8006*SUM(P8006:Q8006)</f>
        <v>#N/A</v>
      </c>
    </row>
    <row r="8007" customFormat="false" ht="12.75" hidden="false" customHeight="false" outlineLevel="0" collapsed="false">
      <c r="A8007" s="208" t="str">
        <f aca="false">B8007&amp;" "&amp;C8007&amp;" "&amp;D8007</f>
        <v> 0 Financial</v>
      </c>
      <c r="B8007" s="208" t="str">
        <f aca="false">IF((LEFT(N8007,2)="US"),"US","")</f>
        <v/>
      </c>
      <c r="C8007" s="208" t="n">
        <f aca="false">M8007</f>
        <v>0</v>
      </c>
      <c r="D8007" s="208" t="str">
        <f aca="false">IF(ISNUMBER(FIND("Phy",N8007))=TRUE(),"Physical","Financial")</f>
        <v>Financial</v>
      </c>
      <c r="E8007" s="208" t="e">
        <f aca="false">IF(VLOOKUP(S8007,'DD-Lookup'!$J$6:$L$50,3,FALSE())="Monthly",(YEAR(AC8007)-YEAR(AB8007))*12+MONTH(AC8007)-MONTH(AB8007)+1,(AC8007-AB8007+1))</f>
        <v>#N/A</v>
      </c>
      <c r="F8007" s="239" t="e">
        <f aca="false">E8007*SUM(P8007:Q8007)</f>
        <v>#N/A</v>
      </c>
    </row>
    <row r="8008" customFormat="false" ht="12.75" hidden="false" customHeight="false" outlineLevel="0" collapsed="false">
      <c r="A8008" s="208" t="str">
        <f aca="false">B8008&amp;" "&amp;C8008&amp;" "&amp;D8008</f>
        <v> 0 Financial</v>
      </c>
      <c r="B8008" s="208" t="str">
        <f aca="false">IF((LEFT(N8008,2)="US"),"US","")</f>
        <v/>
      </c>
      <c r="C8008" s="208" t="n">
        <f aca="false">M8008</f>
        <v>0</v>
      </c>
      <c r="D8008" s="208" t="str">
        <f aca="false">IF(ISNUMBER(FIND("Phy",N8008))=TRUE(),"Physical","Financial")</f>
        <v>Financial</v>
      </c>
      <c r="E8008" s="208" t="e">
        <f aca="false">IF(VLOOKUP(S8008,'DD-Lookup'!$J$6:$L$50,3,FALSE())="Monthly",(YEAR(AC8008)-YEAR(AB8008))*12+MONTH(AC8008)-MONTH(AB8008)+1,(AC8008-AB8008+1))</f>
        <v>#N/A</v>
      </c>
      <c r="F8008" s="239" t="e">
        <f aca="false">E8008*SUM(P8008:Q8008)</f>
        <v>#N/A</v>
      </c>
    </row>
    <row r="8009" customFormat="false" ht="12.75" hidden="false" customHeight="false" outlineLevel="0" collapsed="false">
      <c r="A8009" s="208" t="str">
        <f aca="false">B8009&amp;" "&amp;C8009&amp;" "&amp;D8009</f>
        <v> 0 Financial</v>
      </c>
      <c r="B8009" s="208" t="str">
        <f aca="false">IF((LEFT(N8009,2)="US"),"US","")</f>
        <v/>
      </c>
      <c r="C8009" s="208" t="n">
        <f aca="false">M8009</f>
        <v>0</v>
      </c>
      <c r="D8009" s="208" t="str">
        <f aca="false">IF(ISNUMBER(FIND("Phy",N8009))=TRUE(),"Physical","Financial")</f>
        <v>Financial</v>
      </c>
      <c r="E8009" s="208" t="e">
        <f aca="false">IF(VLOOKUP(S8009,'DD-Lookup'!$J$6:$L$50,3,FALSE())="Monthly",(YEAR(AC8009)-YEAR(AB8009))*12+MONTH(AC8009)-MONTH(AB8009)+1,(AC8009-AB8009+1))</f>
        <v>#N/A</v>
      </c>
      <c r="F8009" s="239" t="e">
        <f aca="false">E8009*SUM(P8009:Q8009)</f>
        <v>#N/A</v>
      </c>
    </row>
    <row r="8010" customFormat="false" ht="12.75" hidden="false" customHeight="false" outlineLevel="0" collapsed="false">
      <c r="A8010" s="208" t="str">
        <f aca="false">B8010&amp;" "&amp;C8010&amp;" "&amp;D8010</f>
        <v> 0 Financial</v>
      </c>
      <c r="B8010" s="208" t="str">
        <f aca="false">IF((LEFT(N8010,2)="US"),"US","")</f>
        <v/>
      </c>
      <c r="C8010" s="208" t="n">
        <f aca="false">M8010</f>
        <v>0</v>
      </c>
      <c r="D8010" s="208" t="str">
        <f aca="false">IF(ISNUMBER(FIND("Phy",N8010))=TRUE(),"Physical","Financial")</f>
        <v>Financial</v>
      </c>
      <c r="E8010" s="208" t="e">
        <f aca="false">IF(VLOOKUP(S8010,'DD-Lookup'!$J$6:$L$50,3,FALSE())="Monthly",(YEAR(AC8010)-YEAR(AB8010))*12+MONTH(AC8010)-MONTH(AB8010)+1,(AC8010-AB8010+1))</f>
        <v>#N/A</v>
      </c>
      <c r="F8010" s="239" t="e">
        <f aca="false">E8010*SUM(P8010:Q8010)</f>
        <v>#N/A</v>
      </c>
    </row>
    <row r="8011" customFormat="false" ht="12.75" hidden="false" customHeight="false" outlineLevel="0" collapsed="false">
      <c r="A8011" s="208" t="str">
        <f aca="false">B8011&amp;" "&amp;C8011&amp;" "&amp;D8011</f>
        <v> 0 Financial</v>
      </c>
      <c r="B8011" s="208" t="str">
        <f aca="false">IF((LEFT(N8011,2)="US"),"US","")</f>
        <v/>
      </c>
      <c r="C8011" s="208" t="n">
        <f aca="false">M8011</f>
        <v>0</v>
      </c>
      <c r="D8011" s="208" t="str">
        <f aca="false">IF(ISNUMBER(FIND("Phy",N8011))=TRUE(),"Physical","Financial")</f>
        <v>Financial</v>
      </c>
      <c r="E8011" s="208" t="e">
        <f aca="false">IF(VLOOKUP(S8011,'DD-Lookup'!$J$6:$L$50,3,FALSE())="Monthly",(YEAR(AC8011)-YEAR(AB8011))*12+MONTH(AC8011)-MONTH(AB8011)+1,(AC8011-AB8011+1))</f>
        <v>#N/A</v>
      </c>
      <c r="F8011" s="239" t="e">
        <f aca="false">E8011*SUM(P8011:Q8011)</f>
        <v>#N/A</v>
      </c>
    </row>
    <row r="8012" customFormat="false" ht="12.75" hidden="false" customHeight="false" outlineLevel="0" collapsed="false">
      <c r="A8012" s="208" t="str">
        <f aca="false">B8012&amp;" "&amp;C8012&amp;" "&amp;D8012</f>
        <v> 0 Financial</v>
      </c>
      <c r="B8012" s="208" t="str">
        <f aca="false">IF((LEFT(N8012,2)="US"),"US","")</f>
        <v/>
      </c>
      <c r="C8012" s="208" t="n">
        <f aca="false">M8012</f>
        <v>0</v>
      </c>
      <c r="D8012" s="208" t="str">
        <f aca="false">IF(ISNUMBER(FIND("Phy",N8012))=TRUE(),"Physical","Financial")</f>
        <v>Financial</v>
      </c>
      <c r="E8012" s="208" t="e">
        <f aca="false">IF(VLOOKUP(S8012,'DD-Lookup'!$J$6:$L$50,3,FALSE())="Monthly",(YEAR(AC8012)-YEAR(AB8012))*12+MONTH(AC8012)-MONTH(AB8012)+1,(AC8012-AB8012+1))</f>
        <v>#N/A</v>
      </c>
      <c r="F8012" s="239" t="e">
        <f aca="false">E8012*SUM(P8012:Q8012)</f>
        <v>#N/A</v>
      </c>
    </row>
    <row r="8013" customFormat="false" ht="12.75" hidden="false" customHeight="false" outlineLevel="0" collapsed="false">
      <c r="A8013" s="208" t="str">
        <f aca="false">B8013&amp;" "&amp;C8013&amp;" "&amp;D8013</f>
        <v> 0 Financial</v>
      </c>
      <c r="B8013" s="208" t="str">
        <f aca="false">IF((LEFT(N8013,2)="US"),"US","")</f>
        <v/>
      </c>
      <c r="C8013" s="208" t="n">
        <f aca="false">M8013</f>
        <v>0</v>
      </c>
      <c r="D8013" s="208" t="str">
        <f aca="false">IF(ISNUMBER(FIND("Phy",N8013))=TRUE(),"Physical","Financial")</f>
        <v>Financial</v>
      </c>
      <c r="E8013" s="208" t="e">
        <f aca="false">IF(VLOOKUP(S8013,'DD-Lookup'!$J$6:$L$50,3,FALSE())="Monthly",(YEAR(AC8013)-YEAR(AB8013))*12+MONTH(AC8013)-MONTH(AB8013)+1,(AC8013-AB8013+1))</f>
        <v>#N/A</v>
      </c>
      <c r="F8013" s="239" t="e">
        <f aca="false">E8013*SUM(P8013:Q8013)</f>
        <v>#N/A</v>
      </c>
    </row>
    <row r="8014" customFormat="false" ht="12.75" hidden="false" customHeight="false" outlineLevel="0" collapsed="false">
      <c r="A8014" s="208" t="str">
        <f aca="false">B8014&amp;" "&amp;C8014&amp;" "&amp;D8014</f>
        <v> 0 Financial</v>
      </c>
      <c r="B8014" s="208" t="str">
        <f aca="false">IF((LEFT(N8014,2)="US"),"US","")</f>
        <v/>
      </c>
      <c r="C8014" s="208" t="n">
        <f aca="false">M8014</f>
        <v>0</v>
      </c>
      <c r="D8014" s="208" t="str">
        <f aca="false">IF(ISNUMBER(FIND("Phy",N8014))=TRUE(),"Physical","Financial")</f>
        <v>Financial</v>
      </c>
      <c r="E8014" s="208" t="e">
        <f aca="false">IF(VLOOKUP(S8014,'DD-Lookup'!$J$6:$L$50,3,FALSE())="Monthly",(YEAR(AC8014)-YEAR(AB8014))*12+MONTH(AC8014)-MONTH(AB8014)+1,(AC8014-AB8014+1))</f>
        <v>#N/A</v>
      </c>
      <c r="F8014" s="239" t="e">
        <f aca="false">E8014*SUM(P8014:Q8014)</f>
        <v>#N/A</v>
      </c>
    </row>
    <row r="8015" customFormat="false" ht="12.75" hidden="false" customHeight="false" outlineLevel="0" collapsed="false">
      <c r="A8015" s="208" t="str">
        <f aca="false">B8015&amp;" "&amp;C8015&amp;" "&amp;D8015</f>
        <v> 0 Financial</v>
      </c>
      <c r="B8015" s="208" t="str">
        <f aca="false">IF((LEFT(N8015,2)="US"),"US","")</f>
        <v/>
      </c>
      <c r="C8015" s="208" t="n">
        <f aca="false">M8015</f>
        <v>0</v>
      </c>
      <c r="D8015" s="208" t="str">
        <f aca="false">IF(ISNUMBER(FIND("Phy",N8015))=TRUE(),"Physical","Financial")</f>
        <v>Financial</v>
      </c>
      <c r="E8015" s="208" t="e">
        <f aca="false">IF(VLOOKUP(S8015,'DD-Lookup'!$J$6:$L$50,3,FALSE())="Monthly",(YEAR(AC8015)-YEAR(AB8015))*12+MONTH(AC8015)-MONTH(AB8015)+1,(AC8015-AB8015+1))</f>
        <v>#N/A</v>
      </c>
      <c r="F8015" s="239" t="e">
        <f aca="false">E8015*SUM(P8015:Q8015)</f>
        <v>#N/A</v>
      </c>
    </row>
    <row r="8016" customFormat="false" ht="12.75" hidden="false" customHeight="false" outlineLevel="0" collapsed="false">
      <c r="A8016" s="208" t="str">
        <f aca="false">B8016&amp;" "&amp;C8016&amp;" "&amp;D8016</f>
        <v> 0 Financial</v>
      </c>
      <c r="B8016" s="208" t="str">
        <f aca="false">IF((LEFT(N8016,2)="US"),"US","")</f>
        <v/>
      </c>
      <c r="C8016" s="208" t="n">
        <f aca="false">M8016</f>
        <v>0</v>
      </c>
      <c r="D8016" s="208" t="str">
        <f aca="false">IF(ISNUMBER(FIND("Phy",N8016))=TRUE(),"Physical","Financial")</f>
        <v>Financial</v>
      </c>
      <c r="E8016" s="208" t="e">
        <f aca="false">IF(VLOOKUP(S8016,'DD-Lookup'!$J$6:$L$50,3,FALSE())="Monthly",(YEAR(AC8016)-YEAR(AB8016))*12+MONTH(AC8016)-MONTH(AB8016)+1,(AC8016-AB8016+1))</f>
        <v>#N/A</v>
      </c>
      <c r="F8016" s="239" t="e">
        <f aca="false">E8016*SUM(P8016:Q8016)</f>
        <v>#N/A</v>
      </c>
    </row>
    <row r="8017" customFormat="false" ht="12.75" hidden="false" customHeight="false" outlineLevel="0" collapsed="false">
      <c r="A8017" s="208" t="str">
        <f aca="false">B8017&amp;" "&amp;C8017&amp;" "&amp;D8017</f>
        <v> 0 Financial</v>
      </c>
      <c r="B8017" s="208" t="str">
        <f aca="false">IF((LEFT(N8017,2)="US"),"US","")</f>
        <v/>
      </c>
      <c r="C8017" s="208" t="n">
        <f aca="false">M8017</f>
        <v>0</v>
      </c>
      <c r="D8017" s="208" t="str">
        <f aca="false">IF(ISNUMBER(FIND("Phy",N8017))=TRUE(),"Physical","Financial")</f>
        <v>Financial</v>
      </c>
      <c r="E8017" s="208" t="e">
        <f aca="false">IF(VLOOKUP(S8017,'DD-Lookup'!$J$6:$L$50,3,FALSE())="Monthly",(YEAR(AC8017)-YEAR(AB8017))*12+MONTH(AC8017)-MONTH(AB8017)+1,(AC8017-AB8017+1))</f>
        <v>#N/A</v>
      </c>
      <c r="F8017" s="239" t="e">
        <f aca="false">E8017*SUM(P8017:Q8017)</f>
        <v>#N/A</v>
      </c>
    </row>
    <row r="8018" customFormat="false" ht="12.75" hidden="false" customHeight="false" outlineLevel="0" collapsed="false">
      <c r="A8018" s="208" t="str">
        <f aca="false">B8018&amp;" "&amp;C8018&amp;" "&amp;D8018</f>
        <v> 0 Financial</v>
      </c>
      <c r="B8018" s="208" t="str">
        <f aca="false">IF((LEFT(N8018,2)="US"),"US","")</f>
        <v/>
      </c>
      <c r="C8018" s="208" t="n">
        <f aca="false">M8018</f>
        <v>0</v>
      </c>
      <c r="D8018" s="208" t="str">
        <f aca="false">IF(ISNUMBER(FIND("Phy",N8018))=TRUE(),"Physical","Financial")</f>
        <v>Financial</v>
      </c>
      <c r="E8018" s="208" t="e">
        <f aca="false">IF(VLOOKUP(S8018,'DD-Lookup'!$J$6:$L$50,3,FALSE())="Monthly",(YEAR(AC8018)-YEAR(AB8018))*12+MONTH(AC8018)-MONTH(AB8018)+1,(AC8018-AB8018+1))</f>
        <v>#N/A</v>
      </c>
      <c r="F8018" s="239" t="e">
        <f aca="false">E8018*SUM(P8018:Q8018)</f>
        <v>#N/A</v>
      </c>
    </row>
    <row r="8019" customFormat="false" ht="12.75" hidden="false" customHeight="false" outlineLevel="0" collapsed="false">
      <c r="A8019" s="208" t="str">
        <f aca="false">B8019&amp;" "&amp;C8019&amp;" "&amp;D8019</f>
        <v> 0 Financial</v>
      </c>
      <c r="B8019" s="208" t="str">
        <f aca="false">IF((LEFT(N8019,2)="US"),"US","")</f>
        <v/>
      </c>
      <c r="C8019" s="208" t="n">
        <f aca="false">M8019</f>
        <v>0</v>
      </c>
      <c r="D8019" s="208" t="str">
        <f aca="false">IF(ISNUMBER(FIND("Phy",N8019))=TRUE(),"Physical","Financial")</f>
        <v>Financial</v>
      </c>
      <c r="E8019" s="208" t="e">
        <f aca="false">IF(VLOOKUP(S8019,'DD-Lookup'!$J$6:$L$50,3,FALSE())="Monthly",(YEAR(AC8019)-YEAR(AB8019))*12+MONTH(AC8019)-MONTH(AB8019)+1,(AC8019-AB8019+1))</f>
        <v>#N/A</v>
      </c>
      <c r="F8019" s="239" t="e">
        <f aca="false">E8019*SUM(P8019:Q8019)</f>
        <v>#N/A</v>
      </c>
    </row>
    <row r="8020" customFormat="false" ht="12.75" hidden="false" customHeight="false" outlineLevel="0" collapsed="false">
      <c r="A8020" s="208" t="str">
        <f aca="false">B8020&amp;" "&amp;C8020&amp;" "&amp;D8020</f>
        <v> 0 Financial</v>
      </c>
      <c r="B8020" s="208" t="str">
        <f aca="false">IF((LEFT(N8020,2)="US"),"US","")</f>
        <v/>
      </c>
      <c r="C8020" s="208" t="n">
        <f aca="false">M8020</f>
        <v>0</v>
      </c>
      <c r="D8020" s="208" t="str">
        <f aca="false">IF(ISNUMBER(FIND("Phy",N8020))=TRUE(),"Physical","Financial")</f>
        <v>Financial</v>
      </c>
      <c r="E8020" s="208" t="e">
        <f aca="false">IF(VLOOKUP(S8020,'DD-Lookup'!$J$6:$L$50,3,FALSE())="Monthly",(YEAR(AC8020)-YEAR(AB8020))*12+MONTH(AC8020)-MONTH(AB8020)+1,(AC8020-AB8020+1))</f>
        <v>#N/A</v>
      </c>
      <c r="F8020" s="239" t="e">
        <f aca="false">E8020*SUM(P8020:Q8020)</f>
        <v>#N/A</v>
      </c>
    </row>
    <row r="8021" customFormat="false" ht="12.75" hidden="false" customHeight="false" outlineLevel="0" collapsed="false">
      <c r="A8021" s="208" t="str">
        <f aca="false">B8021&amp;" "&amp;C8021&amp;" "&amp;D8021</f>
        <v> 0 Financial</v>
      </c>
      <c r="B8021" s="208" t="str">
        <f aca="false">IF((LEFT(N8021,2)="US"),"US","")</f>
        <v/>
      </c>
      <c r="C8021" s="208" t="n">
        <f aca="false">M8021</f>
        <v>0</v>
      </c>
      <c r="D8021" s="208" t="str">
        <f aca="false">IF(ISNUMBER(FIND("Phy",N8021))=TRUE(),"Physical","Financial")</f>
        <v>Financial</v>
      </c>
      <c r="E8021" s="208" t="e">
        <f aca="false">IF(VLOOKUP(S8021,'DD-Lookup'!$J$6:$L$50,3,FALSE())="Monthly",(YEAR(AC8021)-YEAR(AB8021))*12+MONTH(AC8021)-MONTH(AB8021)+1,(AC8021-AB8021+1))</f>
        <v>#N/A</v>
      </c>
      <c r="F8021" s="239" t="e">
        <f aca="false">E8021*SUM(P8021:Q8021)</f>
        <v>#N/A</v>
      </c>
    </row>
    <row r="8022" customFormat="false" ht="12.75" hidden="false" customHeight="false" outlineLevel="0" collapsed="false">
      <c r="A8022" s="208" t="str">
        <f aca="false">B8022&amp;" "&amp;C8022&amp;" "&amp;D8022</f>
        <v> 0 Financial</v>
      </c>
      <c r="B8022" s="208" t="str">
        <f aca="false">IF((LEFT(N8022,2)="US"),"US","")</f>
        <v/>
      </c>
      <c r="C8022" s="208" t="n">
        <f aca="false">M8022</f>
        <v>0</v>
      </c>
      <c r="D8022" s="208" t="str">
        <f aca="false">IF(ISNUMBER(FIND("Phy",N8022))=TRUE(),"Physical","Financial")</f>
        <v>Financial</v>
      </c>
      <c r="E8022" s="208" t="e">
        <f aca="false">IF(VLOOKUP(S8022,'DD-Lookup'!$J$6:$L$50,3,FALSE())="Monthly",(YEAR(AC8022)-YEAR(AB8022))*12+MONTH(AC8022)-MONTH(AB8022)+1,(AC8022-AB8022+1))</f>
        <v>#N/A</v>
      </c>
      <c r="F8022" s="239" t="e">
        <f aca="false">E8022*SUM(P8022:Q8022)</f>
        <v>#N/A</v>
      </c>
    </row>
    <row r="8023" customFormat="false" ht="12.75" hidden="false" customHeight="false" outlineLevel="0" collapsed="false">
      <c r="A8023" s="208" t="str">
        <f aca="false">B8023&amp;" "&amp;C8023&amp;" "&amp;D8023</f>
        <v> 0 Financial</v>
      </c>
      <c r="B8023" s="208" t="str">
        <f aca="false">IF((LEFT(N8023,2)="US"),"US","")</f>
        <v/>
      </c>
      <c r="C8023" s="208" t="n">
        <f aca="false">M8023</f>
        <v>0</v>
      </c>
      <c r="D8023" s="208" t="str">
        <f aca="false">IF(ISNUMBER(FIND("Phy",N8023))=TRUE(),"Physical","Financial")</f>
        <v>Financial</v>
      </c>
      <c r="E8023" s="208" t="e">
        <f aca="false">IF(VLOOKUP(S8023,'DD-Lookup'!$J$6:$L$50,3,FALSE())="Monthly",(YEAR(AC8023)-YEAR(AB8023))*12+MONTH(AC8023)-MONTH(AB8023)+1,(AC8023-AB8023+1))</f>
        <v>#N/A</v>
      </c>
      <c r="F8023" s="239" t="e">
        <f aca="false">E8023*SUM(P8023:Q8023)</f>
        <v>#N/A</v>
      </c>
    </row>
    <row r="8024" customFormat="false" ht="12.75" hidden="false" customHeight="false" outlineLevel="0" collapsed="false">
      <c r="A8024" s="208" t="str">
        <f aca="false">B8024&amp;" "&amp;C8024&amp;" "&amp;D8024</f>
        <v> 0 Financial</v>
      </c>
      <c r="B8024" s="208" t="str">
        <f aca="false">IF((LEFT(N8024,2)="US"),"US","")</f>
        <v/>
      </c>
      <c r="C8024" s="208" t="n">
        <f aca="false">M8024</f>
        <v>0</v>
      </c>
      <c r="D8024" s="208" t="str">
        <f aca="false">IF(ISNUMBER(FIND("Phy",N8024))=TRUE(),"Physical","Financial")</f>
        <v>Financial</v>
      </c>
      <c r="E8024" s="208" t="e">
        <f aca="false">IF(VLOOKUP(S8024,'DD-Lookup'!$J$6:$L$50,3,FALSE())="Monthly",(YEAR(AC8024)-YEAR(AB8024))*12+MONTH(AC8024)-MONTH(AB8024)+1,(AC8024-AB8024+1))</f>
        <v>#N/A</v>
      </c>
      <c r="F8024" s="239" t="e">
        <f aca="false">E8024*SUM(P8024:Q8024)</f>
        <v>#N/A</v>
      </c>
    </row>
    <row r="8025" customFormat="false" ht="12.75" hidden="false" customHeight="false" outlineLevel="0" collapsed="false">
      <c r="A8025" s="208" t="str">
        <f aca="false">B8025&amp;" "&amp;C8025&amp;" "&amp;D8025</f>
        <v> 0 Financial</v>
      </c>
      <c r="B8025" s="208" t="str">
        <f aca="false">IF((LEFT(N8025,2)="US"),"US","")</f>
        <v/>
      </c>
      <c r="C8025" s="208" t="n">
        <f aca="false">M8025</f>
        <v>0</v>
      </c>
      <c r="D8025" s="208" t="str">
        <f aca="false">IF(ISNUMBER(FIND("Phy",N8025))=TRUE(),"Physical","Financial")</f>
        <v>Financial</v>
      </c>
      <c r="E8025" s="208" t="e">
        <f aca="false">IF(VLOOKUP(S8025,'DD-Lookup'!$J$6:$L$50,3,FALSE())="Monthly",(YEAR(AC8025)-YEAR(AB8025))*12+MONTH(AC8025)-MONTH(AB8025)+1,(AC8025-AB8025+1))</f>
        <v>#N/A</v>
      </c>
      <c r="F8025" s="239" t="e">
        <f aca="false">E8025*SUM(P8025:Q8025)</f>
        <v>#N/A</v>
      </c>
    </row>
    <row r="8026" customFormat="false" ht="12.75" hidden="false" customHeight="false" outlineLevel="0" collapsed="false">
      <c r="A8026" s="208" t="str">
        <f aca="false">B8026&amp;" "&amp;C8026&amp;" "&amp;D8026</f>
        <v> 0 Financial</v>
      </c>
      <c r="B8026" s="208" t="str">
        <f aca="false">IF((LEFT(N8026,2)="US"),"US","")</f>
        <v/>
      </c>
      <c r="C8026" s="208" t="n">
        <f aca="false">M8026</f>
        <v>0</v>
      </c>
      <c r="D8026" s="208" t="str">
        <f aca="false">IF(ISNUMBER(FIND("Phy",N8026))=TRUE(),"Physical","Financial")</f>
        <v>Financial</v>
      </c>
      <c r="E8026" s="208" t="e">
        <f aca="false">IF(VLOOKUP(S8026,'DD-Lookup'!$J$6:$L$50,3,FALSE())="Monthly",(YEAR(AC8026)-YEAR(AB8026))*12+MONTH(AC8026)-MONTH(AB8026)+1,(AC8026-AB8026+1))</f>
        <v>#N/A</v>
      </c>
      <c r="F8026" s="239" t="e">
        <f aca="false">E8026*SUM(P8026:Q8026)</f>
        <v>#N/A</v>
      </c>
    </row>
    <row r="8027" customFormat="false" ht="12.75" hidden="false" customHeight="false" outlineLevel="0" collapsed="false">
      <c r="A8027" s="208" t="str">
        <f aca="false">B8027&amp;" "&amp;C8027&amp;" "&amp;D8027</f>
        <v> 0 Financial</v>
      </c>
      <c r="B8027" s="208" t="str">
        <f aca="false">IF((LEFT(N8027,2)="US"),"US","")</f>
        <v/>
      </c>
      <c r="C8027" s="208" t="n">
        <f aca="false">M8027</f>
        <v>0</v>
      </c>
      <c r="D8027" s="208" t="str">
        <f aca="false">IF(ISNUMBER(FIND("Phy",N8027))=TRUE(),"Physical","Financial")</f>
        <v>Financial</v>
      </c>
      <c r="E8027" s="208" t="e">
        <f aca="false">IF(VLOOKUP(S8027,'DD-Lookup'!$J$6:$L$50,3,FALSE())="Monthly",(YEAR(AC8027)-YEAR(AB8027))*12+MONTH(AC8027)-MONTH(AB8027)+1,(AC8027-AB8027+1))</f>
        <v>#N/A</v>
      </c>
      <c r="F8027" s="239" t="e">
        <f aca="false">E8027*SUM(P8027:Q8027)</f>
        <v>#N/A</v>
      </c>
    </row>
    <row r="8028" customFormat="false" ht="12.75" hidden="false" customHeight="false" outlineLevel="0" collapsed="false">
      <c r="A8028" s="208" t="str">
        <f aca="false">B8028&amp;" "&amp;C8028&amp;" "&amp;D8028</f>
        <v> 0 Financial</v>
      </c>
      <c r="B8028" s="208" t="str">
        <f aca="false">IF((LEFT(N8028,2)="US"),"US","")</f>
        <v/>
      </c>
      <c r="C8028" s="208" t="n">
        <f aca="false">M8028</f>
        <v>0</v>
      </c>
      <c r="D8028" s="208" t="str">
        <f aca="false">IF(ISNUMBER(FIND("Phy",N8028))=TRUE(),"Physical","Financial")</f>
        <v>Financial</v>
      </c>
      <c r="E8028" s="208" t="e">
        <f aca="false">IF(VLOOKUP(S8028,'DD-Lookup'!$J$6:$L$50,3,FALSE())="Monthly",(YEAR(AC8028)-YEAR(AB8028))*12+MONTH(AC8028)-MONTH(AB8028)+1,(AC8028-AB8028+1))</f>
        <v>#N/A</v>
      </c>
      <c r="F8028" s="239" t="e">
        <f aca="false">E8028*SUM(P8028:Q8028)</f>
        <v>#N/A</v>
      </c>
    </row>
    <row r="8029" customFormat="false" ht="12.75" hidden="false" customHeight="false" outlineLevel="0" collapsed="false">
      <c r="A8029" s="208" t="str">
        <f aca="false">B8029&amp;" "&amp;C8029&amp;" "&amp;D8029</f>
        <v> 0 Financial</v>
      </c>
      <c r="B8029" s="208" t="str">
        <f aca="false">IF((LEFT(N8029,2)="US"),"US","")</f>
        <v/>
      </c>
      <c r="C8029" s="208" t="n">
        <f aca="false">M8029</f>
        <v>0</v>
      </c>
      <c r="D8029" s="208" t="str">
        <f aca="false">IF(ISNUMBER(FIND("Phy",N8029))=TRUE(),"Physical","Financial")</f>
        <v>Financial</v>
      </c>
      <c r="E8029" s="208" t="e">
        <f aca="false">IF(VLOOKUP(S8029,'DD-Lookup'!$J$6:$L$50,3,FALSE())="Monthly",(YEAR(AC8029)-YEAR(AB8029))*12+MONTH(AC8029)-MONTH(AB8029)+1,(AC8029-AB8029+1))</f>
        <v>#N/A</v>
      </c>
      <c r="F8029" s="239" t="e">
        <f aca="false">E8029*SUM(P8029:Q8029)</f>
        <v>#N/A</v>
      </c>
    </row>
    <row r="8030" customFormat="false" ht="12.75" hidden="false" customHeight="false" outlineLevel="0" collapsed="false">
      <c r="A8030" s="208" t="str">
        <f aca="false">B8030&amp;" "&amp;C8030&amp;" "&amp;D8030</f>
        <v> 0 Financial</v>
      </c>
      <c r="B8030" s="208" t="str">
        <f aca="false">IF((LEFT(N8030,2)="US"),"US","")</f>
        <v/>
      </c>
      <c r="C8030" s="208" t="n">
        <f aca="false">M8030</f>
        <v>0</v>
      </c>
      <c r="D8030" s="208" t="str">
        <f aca="false">IF(ISNUMBER(FIND("Phy",N8030))=TRUE(),"Physical","Financial")</f>
        <v>Financial</v>
      </c>
      <c r="E8030" s="208" t="e">
        <f aca="false">IF(VLOOKUP(S8030,'DD-Lookup'!$J$6:$L$50,3,FALSE())="Monthly",(YEAR(AC8030)-YEAR(AB8030))*12+MONTH(AC8030)-MONTH(AB8030)+1,(AC8030-AB8030+1))</f>
        <v>#N/A</v>
      </c>
      <c r="F8030" s="239" t="e">
        <f aca="false">E8030*SUM(P8030:Q8030)</f>
        <v>#N/A</v>
      </c>
    </row>
    <row r="8031" customFormat="false" ht="12.75" hidden="false" customHeight="false" outlineLevel="0" collapsed="false">
      <c r="A8031" s="208" t="str">
        <f aca="false">B8031&amp;" "&amp;C8031&amp;" "&amp;D8031</f>
        <v> 0 Financial</v>
      </c>
      <c r="B8031" s="208" t="str">
        <f aca="false">IF((LEFT(N8031,2)="US"),"US","")</f>
        <v/>
      </c>
      <c r="C8031" s="208" t="n">
        <f aca="false">M8031</f>
        <v>0</v>
      </c>
      <c r="D8031" s="208" t="str">
        <f aca="false">IF(ISNUMBER(FIND("Phy",N8031))=TRUE(),"Physical","Financial")</f>
        <v>Financial</v>
      </c>
      <c r="E8031" s="208" t="e">
        <f aca="false">IF(VLOOKUP(S8031,'DD-Lookup'!$J$6:$L$50,3,FALSE())="Monthly",(YEAR(AC8031)-YEAR(AB8031))*12+MONTH(AC8031)-MONTH(AB8031)+1,(AC8031-AB8031+1))</f>
        <v>#N/A</v>
      </c>
      <c r="F8031" s="239" t="e">
        <f aca="false">E8031*SUM(P8031:Q8031)</f>
        <v>#N/A</v>
      </c>
    </row>
    <row r="8032" customFormat="false" ht="12.75" hidden="false" customHeight="false" outlineLevel="0" collapsed="false">
      <c r="A8032" s="208" t="str">
        <f aca="false">B8032&amp;" "&amp;C8032&amp;" "&amp;D8032</f>
        <v> 0 Financial</v>
      </c>
      <c r="B8032" s="208" t="str">
        <f aca="false">IF((LEFT(N8032,2)="US"),"US","")</f>
        <v/>
      </c>
      <c r="C8032" s="208" t="n">
        <f aca="false">M8032</f>
        <v>0</v>
      </c>
      <c r="D8032" s="208" t="str">
        <f aca="false">IF(ISNUMBER(FIND("Phy",N8032))=TRUE(),"Physical","Financial")</f>
        <v>Financial</v>
      </c>
      <c r="E8032" s="208" t="e">
        <f aca="false">IF(VLOOKUP(S8032,'DD-Lookup'!$J$6:$L$50,3,FALSE())="Monthly",(YEAR(AC8032)-YEAR(AB8032))*12+MONTH(AC8032)-MONTH(AB8032)+1,(AC8032-AB8032+1))</f>
        <v>#N/A</v>
      </c>
      <c r="F8032" s="239" t="e">
        <f aca="false">E8032*SUM(P8032:Q8032)</f>
        <v>#N/A</v>
      </c>
    </row>
    <row r="8033" customFormat="false" ht="12.75" hidden="false" customHeight="false" outlineLevel="0" collapsed="false">
      <c r="A8033" s="208" t="str">
        <f aca="false">B8033&amp;" "&amp;C8033&amp;" "&amp;D8033</f>
        <v> 0 Financial</v>
      </c>
      <c r="B8033" s="208" t="str">
        <f aca="false">IF((LEFT(N8033,2)="US"),"US","")</f>
        <v/>
      </c>
      <c r="C8033" s="208" t="n">
        <f aca="false">M8033</f>
        <v>0</v>
      </c>
      <c r="D8033" s="208" t="str">
        <f aca="false">IF(ISNUMBER(FIND("Phy",N8033))=TRUE(),"Physical","Financial")</f>
        <v>Financial</v>
      </c>
      <c r="E8033" s="208" t="e">
        <f aca="false">IF(VLOOKUP(S8033,'DD-Lookup'!$J$6:$L$50,3,FALSE())="Monthly",(YEAR(AC8033)-YEAR(AB8033))*12+MONTH(AC8033)-MONTH(AB8033)+1,(AC8033-AB8033+1))</f>
        <v>#N/A</v>
      </c>
      <c r="F8033" s="239" t="e">
        <f aca="false">E8033*SUM(P8033:Q8033)</f>
        <v>#N/A</v>
      </c>
    </row>
    <row r="8034" customFormat="false" ht="12.75" hidden="false" customHeight="false" outlineLevel="0" collapsed="false">
      <c r="A8034" s="208" t="str">
        <f aca="false">B8034&amp;" "&amp;C8034&amp;" "&amp;D8034</f>
        <v> 0 Financial</v>
      </c>
      <c r="B8034" s="208" t="str">
        <f aca="false">IF((LEFT(N8034,2)="US"),"US","")</f>
        <v/>
      </c>
      <c r="C8034" s="208" t="n">
        <f aca="false">M8034</f>
        <v>0</v>
      </c>
      <c r="D8034" s="208" t="str">
        <f aca="false">IF(ISNUMBER(FIND("Phy",N8034))=TRUE(),"Physical","Financial")</f>
        <v>Financial</v>
      </c>
      <c r="E8034" s="208" t="e">
        <f aca="false">IF(VLOOKUP(S8034,'DD-Lookup'!$J$6:$L$50,3,FALSE())="Monthly",(YEAR(AC8034)-YEAR(AB8034))*12+MONTH(AC8034)-MONTH(AB8034)+1,(AC8034-AB8034+1))</f>
        <v>#N/A</v>
      </c>
      <c r="F8034" s="239" t="e">
        <f aca="false">E8034*SUM(P8034:Q8034)</f>
        <v>#N/A</v>
      </c>
    </row>
    <row r="8035" customFormat="false" ht="12.75" hidden="false" customHeight="false" outlineLevel="0" collapsed="false">
      <c r="A8035" s="208" t="str">
        <f aca="false">B8035&amp;" "&amp;C8035&amp;" "&amp;D8035</f>
        <v> 0 Financial</v>
      </c>
      <c r="B8035" s="208" t="str">
        <f aca="false">IF((LEFT(N8035,2)="US"),"US","")</f>
        <v/>
      </c>
      <c r="C8035" s="208" t="n">
        <f aca="false">M8035</f>
        <v>0</v>
      </c>
      <c r="D8035" s="208" t="str">
        <f aca="false">IF(ISNUMBER(FIND("Phy",N8035))=TRUE(),"Physical","Financial")</f>
        <v>Financial</v>
      </c>
      <c r="E8035" s="208" t="e">
        <f aca="false">IF(VLOOKUP(S8035,'DD-Lookup'!$J$6:$L$50,3,FALSE())="Monthly",(YEAR(AC8035)-YEAR(AB8035))*12+MONTH(AC8035)-MONTH(AB8035)+1,(AC8035-AB8035+1))</f>
        <v>#N/A</v>
      </c>
      <c r="F8035" s="239" t="e">
        <f aca="false">E8035*SUM(P8035:Q8035)</f>
        <v>#N/A</v>
      </c>
    </row>
    <row r="8036" customFormat="false" ht="12.75" hidden="false" customHeight="false" outlineLevel="0" collapsed="false">
      <c r="A8036" s="208" t="str">
        <f aca="false">B8036&amp;" "&amp;C8036&amp;" "&amp;D8036</f>
        <v> 0 Financial</v>
      </c>
      <c r="B8036" s="208" t="str">
        <f aca="false">IF((LEFT(N8036,2)="US"),"US","")</f>
        <v/>
      </c>
      <c r="C8036" s="208" t="n">
        <f aca="false">M8036</f>
        <v>0</v>
      </c>
      <c r="D8036" s="208" t="str">
        <f aca="false">IF(ISNUMBER(FIND("Phy",N8036))=TRUE(),"Physical","Financial")</f>
        <v>Financial</v>
      </c>
      <c r="E8036" s="208" t="e">
        <f aca="false">IF(VLOOKUP(S8036,'DD-Lookup'!$J$6:$L$50,3,FALSE())="Monthly",(YEAR(AC8036)-YEAR(AB8036))*12+MONTH(AC8036)-MONTH(AB8036)+1,(AC8036-AB8036+1))</f>
        <v>#N/A</v>
      </c>
      <c r="F8036" s="239" t="e">
        <f aca="false">E8036*SUM(P8036:Q8036)</f>
        <v>#N/A</v>
      </c>
    </row>
    <row r="8037" customFormat="false" ht="12.75" hidden="false" customHeight="false" outlineLevel="0" collapsed="false">
      <c r="A8037" s="208" t="str">
        <f aca="false">B8037&amp;" "&amp;C8037&amp;" "&amp;D8037</f>
        <v> 0 Financial</v>
      </c>
      <c r="B8037" s="208" t="str">
        <f aca="false">IF((LEFT(N8037,2)="US"),"US","")</f>
        <v/>
      </c>
      <c r="C8037" s="208" t="n">
        <f aca="false">M8037</f>
        <v>0</v>
      </c>
      <c r="D8037" s="208" t="str">
        <f aca="false">IF(ISNUMBER(FIND("Phy",N8037))=TRUE(),"Physical","Financial")</f>
        <v>Financial</v>
      </c>
      <c r="E8037" s="208" t="e">
        <f aca="false">IF(VLOOKUP(S8037,'DD-Lookup'!$J$6:$L$50,3,FALSE())="Monthly",(YEAR(AC8037)-YEAR(AB8037))*12+MONTH(AC8037)-MONTH(AB8037)+1,(AC8037-AB8037+1))</f>
        <v>#N/A</v>
      </c>
      <c r="F8037" s="239" t="e">
        <f aca="false">E8037*SUM(P8037:Q8037)</f>
        <v>#N/A</v>
      </c>
    </row>
    <row r="8038" customFormat="false" ht="12.75" hidden="false" customHeight="false" outlineLevel="0" collapsed="false">
      <c r="A8038" s="208" t="str">
        <f aca="false">B8038&amp;" "&amp;C8038&amp;" "&amp;D8038</f>
        <v> 0 Financial</v>
      </c>
      <c r="B8038" s="208" t="str">
        <f aca="false">IF((LEFT(N8038,2)="US"),"US","")</f>
        <v/>
      </c>
      <c r="C8038" s="208" t="n">
        <f aca="false">M8038</f>
        <v>0</v>
      </c>
      <c r="D8038" s="208" t="str">
        <f aca="false">IF(ISNUMBER(FIND("Phy",N8038))=TRUE(),"Physical","Financial")</f>
        <v>Financial</v>
      </c>
      <c r="E8038" s="208" t="e">
        <f aca="false">IF(VLOOKUP(S8038,'DD-Lookup'!$J$6:$L$50,3,FALSE())="Monthly",(YEAR(AC8038)-YEAR(AB8038))*12+MONTH(AC8038)-MONTH(AB8038)+1,(AC8038-AB8038+1))</f>
        <v>#N/A</v>
      </c>
      <c r="F8038" s="239" t="e">
        <f aca="false">E8038*SUM(P8038:Q8038)</f>
        <v>#N/A</v>
      </c>
    </row>
    <row r="8039" customFormat="false" ht="12.75" hidden="false" customHeight="false" outlineLevel="0" collapsed="false">
      <c r="A8039" s="208" t="str">
        <f aca="false">B8039&amp;" "&amp;C8039&amp;" "&amp;D8039</f>
        <v> 0 Financial</v>
      </c>
      <c r="B8039" s="208" t="str">
        <f aca="false">IF((LEFT(N8039,2)="US"),"US","")</f>
        <v/>
      </c>
      <c r="C8039" s="208" t="n">
        <f aca="false">M8039</f>
        <v>0</v>
      </c>
      <c r="D8039" s="208" t="str">
        <f aca="false">IF(ISNUMBER(FIND("Phy",N8039))=TRUE(),"Physical","Financial")</f>
        <v>Financial</v>
      </c>
      <c r="E8039" s="208" t="e">
        <f aca="false">IF(VLOOKUP(S8039,'DD-Lookup'!$J$6:$L$50,3,FALSE())="Monthly",(YEAR(AC8039)-YEAR(AB8039))*12+MONTH(AC8039)-MONTH(AB8039)+1,(AC8039-AB8039+1))</f>
        <v>#N/A</v>
      </c>
      <c r="F8039" s="239" t="e">
        <f aca="false">E8039*SUM(P8039:Q8039)</f>
        <v>#N/A</v>
      </c>
    </row>
    <row r="8040" customFormat="false" ht="12.75" hidden="false" customHeight="false" outlineLevel="0" collapsed="false">
      <c r="A8040" s="208" t="str">
        <f aca="false">B8040&amp;" "&amp;C8040&amp;" "&amp;D8040</f>
        <v> 0 Financial</v>
      </c>
      <c r="B8040" s="208" t="str">
        <f aca="false">IF((LEFT(N8040,2)="US"),"US","")</f>
        <v/>
      </c>
      <c r="C8040" s="208" t="n">
        <f aca="false">M8040</f>
        <v>0</v>
      </c>
      <c r="D8040" s="208" t="str">
        <f aca="false">IF(ISNUMBER(FIND("Phy",N8040))=TRUE(),"Physical","Financial")</f>
        <v>Financial</v>
      </c>
      <c r="E8040" s="208" t="e">
        <f aca="false">IF(VLOOKUP(S8040,'DD-Lookup'!$J$6:$L$50,3,FALSE())="Monthly",(YEAR(AC8040)-YEAR(AB8040))*12+MONTH(AC8040)-MONTH(AB8040)+1,(AC8040-AB8040+1))</f>
        <v>#N/A</v>
      </c>
      <c r="F8040" s="239" t="e">
        <f aca="false">E8040*SUM(P8040:Q8040)</f>
        <v>#N/A</v>
      </c>
    </row>
    <row r="8041" customFormat="false" ht="12.75" hidden="false" customHeight="false" outlineLevel="0" collapsed="false">
      <c r="A8041" s="208" t="str">
        <f aca="false">B8041&amp;" "&amp;C8041&amp;" "&amp;D8041</f>
        <v> 0 Financial</v>
      </c>
      <c r="B8041" s="208" t="str">
        <f aca="false">IF((LEFT(N8041,2)="US"),"US","")</f>
        <v/>
      </c>
      <c r="C8041" s="208" t="n">
        <f aca="false">M8041</f>
        <v>0</v>
      </c>
      <c r="D8041" s="208" t="str">
        <f aca="false">IF(ISNUMBER(FIND("Phy",N8041))=TRUE(),"Physical","Financial")</f>
        <v>Financial</v>
      </c>
      <c r="E8041" s="208" t="e">
        <f aca="false">IF(VLOOKUP(S8041,'DD-Lookup'!$J$6:$L$50,3,FALSE())="Monthly",(YEAR(AC8041)-YEAR(AB8041))*12+MONTH(AC8041)-MONTH(AB8041)+1,(AC8041-AB8041+1))</f>
        <v>#N/A</v>
      </c>
      <c r="F8041" s="239" t="e">
        <f aca="false">E8041*SUM(P8041:Q8041)</f>
        <v>#N/A</v>
      </c>
    </row>
    <row r="8042" customFormat="false" ht="12.75" hidden="false" customHeight="false" outlineLevel="0" collapsed="false">
      <c r="A8042" s="208" t="str">
        <f aca="false">B8042&amp;" "&amp;C8042&amp;" "&amp;D8042</f>
        <v> 0 Financial</v>
      </c>
      <c r="B8042" s="208" t="str">
        <f aca="false">IF((LEFT(N8042,2)="US"),"US","")</f>
        <v/>
      </c>
      <c r="C8042" s="208" t="n">
        <f aca="false">M8042</f>
        <v>0</v>
      </c>
      <c r="D8042" s="208" t="str">
        <f aca="false">IF(ISNUMBER(FIND("Phy",N8042))=TRUE(),"Physical","Financial")</f>
        <v>Financial</v>
      </c>
      <c r="E8042" s="208" t="e">
        <f aca="false">IF(VLOOKUP(S8042,'DD-Lookup'!$J$6:$L$50,3,FALSE())="Monthly",(YEAR(AC8042)-YEAR(AB8042))*12+MONTH(AC8042)-MONTH(AB8042)+1,(AC8042-AB8042+1))</f>
        <v>#N/A</v>
      </c>
      <c r="F8042" s="239" t="e">
        <f aca="false">E8042*SUM(P8042:Q8042)</f>
        <v>#N/A</v>
      </c>
    </row>
    <row r="8043" customFormat="false" ht="12.75" hidden="false" customHeight="false" outlineLevel="0" collapsed="false">
      <c r="A8043" s="208" t="str">
        <f aca="false">B8043&amp;" "&amp;C8043&amp;" "&amp;D8043</f>
        <v> 0 Financial</v>
      </c>
      <c r="B8043" s="208" t="str">
        <f aca="false">IF((LEFT(N8043,2)="US"),"US","")</f>
        <v/>
      </c>
      <c r="C8043" s="208" t="n">
        <f aca="false">M8043</f>
        <v>0</v>
      </c>
      <c r="D8043" s="208" t="str">
        <f aca="false">IF(ISNUMBER(FIND("Phy",N8043))=TRUE(),"Physical","Financial")</f>
        <v>Financial</v>
      </c>
      <c r="E8043" s="208" t="e">
        <f aca="false">IF(VLOOKUP(S8043,'DD-Lookup'!$J$6:$L$50,3,FALSE())="Monthly",(YEAR(AC8043)-YEAR(AB8043))*12+MONTH(AC8043)-MONTH(AB8043)+1,(AC8043-AB8043+1))</f>
        <v>#N/A</v>
      </c>
      <c r="F8043" s="239" t="e">
        <f aca="false">E8043*SUM(P8043:Q8043)</f>
        <v>#N/A</v>
      </c>
    </row>
    <row r="8044" customFormat="false" ht="12.75" hidden="false" customHeight="false" outlineLevel="0" collapsed="false">
      <c r="A8044" s="208" t="str">
        <f aca="false">B8044&amp;" "&amp;C8044&amp;" "&amp;D8044</f>
        <v> 0 Financial</v>
      </c>
      <c r="B8044" s="208" t="str">
        <f aca="false">IF((LEFT(N8044,2)="US"),"US","")</f>
        <v/>
      </c>
      <c r="C8044" s="208" t="n">
        <f aca="false">M8044</f>
        <v>0</v>
      </c>
      <c r="D8044" s="208" t="str">
        <f aca="false">IF(ISNUMBER(FIND("Phy",N8044))=TRUE(),"Physical","Financial")</f>
        <v>Financial</v>
      </c>
      <c r="E8044" s="208" t="e">
        <f aca="false">IF(VLOOKUP(S8044,'DD-Lookup'!$J$6:$L$50,3,FALSE())="Monthly",(YEAR(AC8044)-YEAR(AB8044))*12+MONTH(AC8044)-MONTH(AB8044)+1,(AC8044-AB8044+1))</f>
        <v>#N/A</v>
      </c>
      <c r="F8044" s="239" t="e">
        <f aca="false">E8044*SUM(P8044:Q8044)</f>
        <v>#N/A</v>
      </c>
    </row>
    <row r="8045" customFormat="false" ht="12.75" hidden="false" customHeight="false" outlineLevel="0" collapsed="false">
      <c r="A8045" s="208" t="str">
        <f aca="false">B8045&amp;" "&amp;C8045&amp;" "&amp;D8045</f>
        <v> 0 Financial</v>
      </c>
      <c r="B8045" s="208" t="str">
        <f aca="false">IF((LEFT(N8045,2)="US"),"US","")</f>
        <v/>
      </c>
      <c r="C8045" s="208" t="n">
        <f aca="false">M8045</f>
        <v>0</v>
      </c>
      <c r="D8045" s="208" t="str">
        <f aca="false">IF(ISNUMBER(FIND("Phy",N8045))=TRUE(),"Physical","Financial")</f>
        <v>Financial</v>
      </c>
      <c r="E8045" s="208" t="e">
        <f aca="false">IF(VLOOKUP(S8045,'DD-Lookup'!$J$6:$L$50,3,FALSE())="Monthly",(YEAR(AC8045)-YEAR(AB8045))*12+MONTH(AC8045)-MONTH(AB8045)+1,(AC8045-AB8045+1))</f>
        <v>#N/A</v>
      </c>
      <c r="F8045" s="239" t="e">
        <f aca="false">E8045*SUM(P8045:Q8045)</f>
        <v>#N/A</v>
      </c>
    </row>
    <row r="8046" customFormat="false" ht="12.75" hidden="false" customHeight="false" outlineLevel="0" collapsed="false">
      <c r="A8046" s="208" t="str">
        <f aca="false">B8046&amp;" "&amp;C8046&amp;" "&amp;D8046</f>
        <v> 0 Financial</v>
      </c>
      <c r="B8046" s="208" t="str">
        <f aca="false">IF((LEFT(N8046,2)="US"),"US","")</f>
        <v/>
      </c>
      <c r="C8046" s="208" t="n">
        <f aca="false">M8046</f>
        <v>0</v>
      </c>
      <c r="D8046" s="208" t="str">
        <f aca="false">IF(ISNUMBER(FIND("Phy",N8046))=TRUE(),"Physical","Financial")</f>
        <v>Financial</v>
      </c>
      <c r="E8046" s="208" t="e">
        <f aca="false">IF(VLOOKUP(S8046,'DD-Lookup'!$J$6:$L$50,3,FALSE())="Monthly",(YEAR(AC8046)-YEAR(AB8046))*12+MONTH(AC8046)-MONTH(AB8046)+1,(AC8046-AB8046+1))</f>
        <v>#N/A</v>
      </c>
      <c r="F8046" s="239" t="e">
        <f aca="false">E8046*SUM(P8046:Q8046)</f>
        <v>#N/A</v>
      </c>
    </row>
    <row r="8047" customFormat="false" ht="12.75" hidden="false" customHeight="false" outlineLevel="0" collapsed="false">
      <c r="A8047" s="208" t="str">
        <f aca="false">B8047&amp;" "&amp;C8047&amp;" "&amp;D8047</f>
        <v> 0 Financial</v>
      </c>
      <c r="B8047" s="208" t="str">
        <f aca="false">IF((LEFT(N8047,2)="US"),"US","")</f>
        <v/>
      </c>
      <c r="C8047" s="208" t="n">
        <f aca="false">M8047</f>
        <v>0</v>
      </c>
      <c r="D8047" s="208" t="str">
        <f aca="false">IF(ISNUMBER(FIND("Phy",N8047))=TRUE(),"Physical","Financial")</f>
        <v>Financial</v>
      </c>
      <c r="E8047" s="208" t="e">
        <f aca="false">IF(VLOOKUP(S8047,'DD-Lookup'!$J$6:$L$50,3,FALSE())="Monthly",(YEAR(AC8047)-YEAR(AB8047))*12+MONTH(AC8047)-MONTH(AB8047)+1,(AC8047-AB8047+1))</f>
        <v>#N/A</v>
      </c>
      <c r="F8047" s="239" t="e">
        <f aca="false">E8047*SUM(P8047:Q8047)</f>
        <v>#N/A</v>
      </c>
    </row>
    <row r="8048" customFormat="false" ht="12.75" hidden="false" customHeight="false" outlineLevel="0" collapsed="false">
      <c r="A8048" s="208" t="str">
        <f aca="false">B8048&amp;" "&amp;C8048&amp;" "&amp;D8048</f>
        <v> 0 Financial</v>
      </c>
      <c r="B8048" s="208" t="str">
        <f aca="false">IF((LEFT(N8048,2)="US"),"US","")</f>
        <v/>
      </c>
      <c r="C8048" s="208" t="n">
        <f aca="false">M8048</f>
        <v>0</v>
      </c>
      <c r="D8048" s="208" t="str">
        <f aca="false">IF(ISNUMBER(FIND("Phy",N8048))=TRUE(),"Physical","Financial")</f>
        <v>Financial</v>
      </c>
      <c r="E8048" s="208" t="e">
        <f aca="false">IF(VLOOKUP(S8048,'DD-Lookup'!$J$6:$L$50,3,FALSE())="Monthly",(YEAR(AC8048)-YEAR(AB8048))*12+MONTH(AC8048)-MONTH(AB8048)+1,(AC8048-AB8048+1))</f>
        <v>#N/A</v>
      </c>
      <c r="F8048" s="239" t="e">
        <f aca="false">E8048*SUM(P8048:Q8048)</f>
        <v>#N/A</v>
      </c>
    </row>
    <row r="8049" customFormat="false" ht="12.75" hidden="false" customHeight="false" outlineLevel="0" collapsed="false">
      <c r="A8049" s="208" t="str">
        <f aca="false">B8049&amp;" "&amp;C8049&amp;" "&amp;D8049</f>
        <v> 0 Financial</v>
      </c>
      <c r="B8049" s="208" t="str">
        <f aca="false">IF((LEFT(N8049,2)="US"),"US","")</f>
        <v/>
      </c>
      <c r="C8049" s="208" t="n">
        <f aca="false">M8049</f>
        <v>0</v>
      </c>
      <c r="D8049" s="208" t="str">
        <f aca="false">IF(ISNUMBER(FIND("Phy",N8049))=TRUE(),"Physical","Financial")</f>
        <v>Financial</v>
      </c>
      <c r="E8049" s="208" t="e">
        <f aca="false">IF(VLOOKUP(S8049,'DD-Lookup'!$J$6:$L$50,3,FALSE())="Monthly",(YEAR(AC8049)-YEAR(AB8049))*12+MONTH(AC8049)-MONTH(AB8049)+1,(AC8049-AB8049+1))</f>
        <v>#N/A</v>
      </c>
      <c r="F8049" s="239" t="e">
        <f aca="false">E8049*SUM(P8049:Q8049)</f>
        <v>#N/A</v>
      </c>
    </row>
    <row r="8050" customFormat="false" ht="12.75" hidden="false" customHeight="false" outlineLevel="0" collapsed="false">
      <c r="A8050" s="208" t="str">
        <f aca="false">B8050&amp;" "&amp;C8050&amp;" "&amp;D8050</f>
        <v> 0 Financial</v>
      </c>
      <c r="B8050" s="208" t="str">
        <f aca="false">IF((LEFT(N8050,2)="US"),"US","")</f>
        <v/>
      </c>
      <c r="C8050" s="208" t="n">
        <f aca="false">M8050</f>
        <v>0</v>
      </c>
      <c r="D8050" s="208" t="str">
        <f aca="false">IF(ISNUMBER(FIND("Phy",N8050))=TRUE(),"Physical","Financial")</f>
        <v>Financial</v>
      </c>
      <c r="E8050" s="208" t="e">
        <f aca="false">IF(VLOOKUP(S8050,'DD-Lookup'!$J$6:$L$50,3,FALSE())="Monthly",(YEAR(AC8050)-YEAR(AB8050))*12+MONTH(AC8050)-MONTH(AB8050)+1,(AC8050-AB8050+1))</f>
        <v>#N/A</v>
      </c>
      <c r="F8050" s="239" t="e">
        <f aca="false">E8050*SUM(P8050:Q8050)</f>
        <v>#N/A</v>
      </c>
    </row>
    <row r="8051" customFormat="false" ht="12.75" hidden="false" customHeight="false" outlineLevel="0" collapsed="false">
      <c r="A8051" s="208" t="str">
        <f aca="false">B8051&amp;" "&amp;C8051&amp;" "&amp;D8051</f>
        <v> 0 Financial</v>
      </c>
      <c r="B8051" s="208" t="str">
        <f aca="false">IF((LEFT(N8051,2)="US"),"US","")</f>
        <v/>
      </c>
      <c r="C8051" s="208" t="n">
        <f aca="false">M8051</f>
        <v>0</v>
      </c>
      <c r="D8051" s="208" t="str">
        <f aca="false">IF(ISNUMBER(FIND("Phy",N8051))=TRUE(),"Physical","Financial")</f>
        <v>Financial</v>
      </c>
      <c r="E8051" s="208" t="e">
        <f aca="false">IF(VLOOKUP(S8051,'DD-Lookup'!$J$6:$L$50,3,FALSE())="Monthly",(YEAR(AC8051)-YEAR(AB8051))*12+MONTH(AC8051)-MONTH(AB8051)+1,(AC8051-AB8051+1))</f>
        <v>#N/A</v>
      </c>
      <c r="F8051" s="239" t="e">
        <f aca="false">E8051*SUM(P8051:Q8051)</f>
        <v>#N/A</v>
      </c>
    </row>
    <row r="8052" customFormat="false" ht="12.75" hidden="false" customHeight="false" outlineLevel="0" collapsed="false">
      <c r="A8052" s="208" t="str">
        <f aca="false">B8052&amp;" "&amp;C8052&amp;" "&amp;D8052</f>
        <v> 0 Financial</v>
      </c>
      <c r="B8052" s="208" t="str">
        <f aca="false">IF((LEFT(N8052,2)="US"),"US","")</f>
        <v/>
      </c>
      <c r="C8052" s="208" t="n">
        <f aca="false">M8052</f>
        <v>0</v>
      </c>
      <c r="D8052" s="208" t="str">
        <f aca="false">IF(ISNUMBER(FIND("Phy",N8052))=TRUE(),"Physical","Financial")</f>
        <v>Financial</v>
      </c>
      <c r="E8052" s="208" t="e">
        <f aca="false">IF(VLOOKUP(S8052,'DD-Lookup'!$J$6:$L$50,3,FALSE())="Monthly",(YEAR(AC8052)-YEAR(AB8052))*12+MONTH(AC8052)-MONTH(AB8052)+1,(AC8052-AB8052+1))</f>
        <v>#N/A</v>
      </c>
      <c r="F8052" s="239" t="e">
        <f aca="false">E8052*SUM(P8052:Q8052)</f>
        <v>#N/A</v>
      </c>
    </row>
    <row r="8053" customFormat="false" ht="12.75" hidden="false" customHeight="false" outlineLevel="0" collapsed="false">
      <c r="A8053" s="208" t="str">
        <f aca="false">B8053&amp;" "&amp;C8053&amp;" "&amp;D8053</f>
        <v> 0 Financial</v>
      </c>
      <c r="B8053" s="208" t="str">
        <f aca="false">IF((LEFT(N8053,2)="US"),"US","")</f>
        <v/>
      </c>
      <c r="C8053" s="208" t="n">
        <f aca="false">M8053</f>
        <v>0</v>
      </c>
      <c r="D8053" s="208" t="str">
        <f aca="false">IF(ISNUMBER(FIND("Phy",N8053))=TRUE(),"Physical","Financial")</f>
        <v>Financial</v>
      </c>
      <c r="E8053" s="208" t="e">
        <f aca="false">IF(VLOOKUP(S8053,'DD-Lookup'!$J$6:$L$50,3,FALSE())="Monthly",(YEAR(AC8053)-YEAR(AB8053))*12+MONTH(AC8053)-MONTH(AB8053)+1,(AC8053-AB8053+1))</f>
        <v>#N/A</v>
      </c>
      <c r="F8053" s="239" t="e">
        <f aca="false">E8053*SUM(P8053:Q8053)</f>
        <v>#N/A</v>
      </c>
    </row>
    <row r="8054" customFormat="false" ht="12.75" hidden="false" customHeight="false" outlineLevel="0" collapsed="false">
      <c r="A8054" s="208" t="str">
        <f aca="false">B8054&amp;" "&amp;C8054&amp;" "&amp;D8054</f>
        <v> 0 Financial</v>
      </c>
      <c r="B8054" s="208" t="str">
        <f aca="false">IF((LEFT(N8054,2)="US"),"US","")</f>
        <v/>
      </c>
      <c r="C8054" s="208" t="n">
        <f aca="false">M8054</f>
        <v>0</v>
      </c>
      <c r="D8054" s="208" t="str">
        <f aca="false">IF(ISNUMBER(FIND("Phy",N8054))=TRUE(),"Physical","Financial")</f>
        <v>Financial</v>
      </c>
      <c r="E8054" s="208" t="e">
        <f aca="false">IF(VLOOKUP(S8054,'DD-Lookup'!$J$6:$L$50,3,FALSE())="Monthly",(YEAR(AC8054)-YEAR(AB8054))*12+MONTH(AC8054)-MONTH(AB8054)+1,(AC8054-AB8054+1))</f>
        <v>#N/A</v>
      </c>
      <c r="F8054" s="239" t="e">
        <f aca="false">E8054*SUM(P8054:Q8054)</f>
        <v>#N/A</v>
      </c>
    </row>
    <row r="8055" customFormat="false" ht="12.75" hidden="false" customHeight="false" outlineLevel="0" collapsed="false">
      <c r="A8055" s="208" t="str">
        <f aca="false">B8055&amp;" "&amp;C8055&amp;" "&amp;D8055</f>
        <v> 0 Financial</v>
      </c>
      <c r="B8055" s="208" t="str">
        <f aca="false">IF((LEFT(N8055,2)="US"),"US","")</f>
        <v/>
      </c>
      <c r="C8055" s="208" t="n">
        <f aca="false">M8055</f>
        <v>0</v>
      </c>
      <c r="D8055" s="208" t="str">
        <f aca="false">IF(ISNUMBER(FIND("Phy",N8055))=TRUE(),"Physical","Financial")</f>
        <v>Financial</v>
      </c>
      <c r="E8055" s="208" t="e">
        <f aca="false">IF(VLOOKUP(S8055,'DD-Lookup'!$J$6:$L$50,3,FALSE())="Monthly",(YEAR(AC8055)-YEAR(AB8055))*12+MONTH(AC8055)-MONTH(AB8055)+1,(AC8055-AB8055+1))</f>
        <v>#N/A</v>
      </c>
      <c r="F8055" s="239" t="e">
        <f aca="false">E8055*SUM(P8055:Q8055)</f>
        <v>#N/A</v>
      </c>
    </row>
    <row r="8056" customFormat="false" ht="12.75" hidden="false" customHeight="false" outlineLevel="0" collapsed="false">
      <c r="A8056" s="208" t="str">
        <f aca="false">B8056&amp;" "&amp;C8056&amp;" "&amp;D8056</f>
        <v> 0 Financial</v>
      </c>
      <c r="B8056" s="208" t="str">
        <f aca="false">IF((LEFT(N8056,2)="US"),"US","")</f>
        <v/>
      </c>
      <c r="C8056" s="208" t="n">
        <f aca="false">M8056</f>
        <v>0</v>
      </c>
      <c r="D8056" s="208" t="str">
        <f aca="false">IF(ISNUMBER(FIND("Phy",N8056))=TRUE(),"Physical","Financial")</f>
        <v>Financial</v>
      </c>
      <c r="E8056" s="208" t="e">
        <f aca="false">IF(VLOOKUP(S8056,'DD-Lookup'!$J$6:$L$50,3,FALSE())="Monthly",(YEAR(AC8056)-YEAR(AB8056))*12+MONTH(AC8056)-MONTH(AB8056)+1,(AC8056-AB8056+1))</f>
        <v>#N/A</v>
      </c>
      <c r="F8056" s="239" t="e">
        <f aca="false">E8056*SUM(P8056:Q8056)</f>
        <v>#N/A</v>
      </c>
    </row>
    <row r="8057" customFormat="false" ht="12.75" hidden="false" customHeight="false" outlineLevel="0" collapsed="false">
      <c r="A8057" s="208" t="str">
        <f aca="false">B8057&amp;" "&amp;C8057&amp;" "&amp;D8057</f>
        <v> 0 Financial</v>
      </c>
      <c r="B8057" s="208" t="str">
        <f aca="false">IF((LEFT(N8057,2)="US"),"US","")</f>
        <v/>
      </c>
      <c r="C8057" s="208" t="n">
        <f aca="false">M8057</f>
        <v>0</v>
      </c>
      <c r="D8057" s="208" t="str">
        <f aca="false">IF(ISNUMBER(FIND("Phy",N8057))=TRUE(),"Physical","Financial")</f>
        <v>Financial</v>
      </c>
      <c r="E8057" s="208" t="e">
        <f aca="false">IF(VLOOKUP(S8057,'DD-Lookup'!$J$6:$L$50,3,FALSE())="Monthly",(YEAR(AC8057)-YEAR(AB8057))*12+MONTH(AC8057)-MONTH(AB8057)+1,(AC8057-AB8057+1))</f>
        <v>#N/A</v>
      </c>
      <c r="F8057" s="239" t="e">
        <f aca="false">E8057*SUM(P8057:Q8057)</f>
        <v>#N/A</v>
      </c>
    </row>
    <row r="8058" customFormat="false" ht="12.75" hidden="false" customHeight="false" outlineLevel="0" collapsed="false">
      <c r="A8058" s="208" t="str">
        <f aca="false">B8058&amp;" "&amp;C8058&amp;" "&amp;D8058</f>
        <v> 0 Financial</v>
      </c>
      <c r="B8058" s="208" t="str">
        <f aca="false">IF((LEFT(N8058,2)="US"),"US","")</f>
        <v/>
      </c>
      <c r="C8058" s="208" t="n">
        <f aca="false">M8058</f>
        <v>0</v>
      </c>
      <c r="D8058" s="208" t="str">
        <f aca="false">IF(ISNUMBER(FIND("Phy",N8058))=TRUE(),"Physical","Financial")</f>
        <v>Financial</v>
      </c>
      <c r="E8058" s="208" t="e">
        <f aca="false">IF(VLOOKUP(S8058,'DD-Lookup'!$J$6:$L$50,3,FALSE())="Monthly",(YEAR(AC8058)-YEAR(AB8058))*12+MONTH(AC8058)-MONTH(AB8058)+1,(AC8058-AB8058+1))</f>
        <v>#N/A</v>
      </c>
      <c r="F8058" s="239" t="e">
        <f aca="false">E8058*SUM(P8058:Q8058)</f>
        <v>#N/A</v>
      </c>
    </row>
    <row r="8059" customFormat="false" ht="12.75" hidden="false" customHeight="false" outlineLevel="0" collapsed="false">
      <c r="A8059" s="208" t="str">
        <f aca="false">B8059&amp;" "&amp;C8059&amp;" "&amp;D8059</f>
        <v> 0 Financial</v>
      </c>
      <c r="B8059" s="208" t="str">
        <f aca="false">IF((LEFT(N8059,2)="US"),"US","")</f>
        <v/>
      </c>
      <c r="C8059" s="208" t="n">
        <f aca="false">M8059</f>
        <v>0</v>
      </c>
      <c r="D8059" s="208" t="str">
        <f aca="false">IF(ISNUMBER(FIND("Phy",N8059))=TRUE(),"Physical","Financial")</f>
        <v>Financial</v>
      </c>
      <c r="E8059" s="208" t="e">
        <f aca="false">IF(VLOOKUP(S8059,'DD-Lookup'!$J$6:$L$50,3,FALSE())="Monthly",(YEAR(AC8059)-YEAR(AB8059))*12+MONTH(AC8059)-MONTH(AB8059)+1,(AC8059-AB8059+1))</f>
        <v>#N/A</v>
      </c>
      <c r="F8059" s="239" t="e">
        <f aca="false">E8059*SUM(P8059:Q8059)</f>
        <v>#N/A</v>
      </c>
    </row>
    <row r="8060" customFormat="false" ht="12.75" hidden="false" customHeight="false" outlineLevel="0" collapsed="false">
      <c r="A8060" s="208" t="str">
        <f aca="false">B8060&amp;" "&amp;C8060&amp;" "&amp;D8060</f>
        <v> 0 Financial</v>
      </c>
      <c r="B8060" s="208" t="str">
        <f aca="false">IF((LEFT(N8060,2)="US"),"US","")</f>
        <v/>
      </c>
      <c r="C8060" s="208" t="n">
        <f aca="false">M8060</f>
        <v>0</v>
      </c>
      <c r="D8060" s="208" t="str">
        <f aca="false">IF(ISNUMBER(FIND("Phy",N8060))=TRUE(),"Physical","Financial")</f>
        <v>Financial</v>
      </c>
      <c r="E8060" s="208" t="e">
        <f aca="false">IF(VLOOKUP(S8060,'DD-Lookup'!$J$6:$L$50,3,FALSE())="Monthly",(YEAR(AC8060)-YEAR(AB8060))*12+MONTH(AC8060)-MONTH(AB8060)+1,(AC8060-AB8060+1))</f>
        <v>#N/A</v>
      </c>
      <c r="F8060" s="239" t="e">
        <f aca="false">E8060*SUM(P8060:Q8060)</f>
        <v>#N/A</v>
      </c>
    </row>
    <row r="8061" customFormat="false" ht="12.75" hidden="false" customHeight="false" outlineLevel="0" collapsed="false">
      <c r="A8061" s="208" t="str">
        <f aca="false">B8061&amp;" "&amp;C8061&amp;" "&amp;D8061</f>
        <v> 0 Financial</v>
      </c>
      <c r="B8061" s="208" t="str">
        <f aca="false">IF((LEFT(N8061,2)="US"),"US","")</f>
        <v/>
      </c>
      <c r="C8061" s="208" t="n">
        <f aca="false">M8061</f>
        <v>0</v>
      </c>
      <c r="D8061" s="208" t="str">
        <f aca="false">IF(ISNUMBER(FIND("Phy",N8061))=TRUE(),"Physical","Financial")</f>
        <v>Financial</v>
      </c>
      <c r="E8061" s="208" t="e">
        <f aca="false">IF(VLOOKUP(S8061,'DD-Lookup'!$J$6:$L$50,3,FALSE())="Monthly",(YEAR(AC8061)-YEAR(AB8061))*12+MONTH(AC8061)-MONTH(AB8061)+1,(AC8061-AB8061+1))</f>
        <v>#N/A</v>
      </c>
      <c r="F8061" s="239" t="e">
        <f aca="false">E8061*SUM(P8061:Q8061)</f>
        <v>#N/A</v>
      </c>
    </row>
    <row r="8062" customFormat="false" ht="12.75" hidden="false" customHeight="false" outlineLevel="0" collapsed="false">
      <c r="A8062" s="208" t="str">
        <f aca="false">B8062&amp;" "&amp;C8062&amp;" "&amp;D8062</f>
        <v> 0 Financial</v>
      </c>
      <c r="B8062" s="208" t="str">
        <f aca="false">IF((LEFT(N8062,2)="US"),"US","")</f>
        <v/>
      </c>
      <c r="C8062" s="208" t="n">
        <f aca="false">M8062</f>
        <v>0</v>
      </c>
      <c r="D8062" s="208" t="str">
        <f aca="false">IF(ISNUMBER(FIND("Phy",N8062))=TRUE(),"Physical","Financial")</f>
        <v>Financial</v>
      </c>
      <c r="E8062" s="208" t="e">
        <f aca="false">IF(VLOOKUP(S8062,'DD-Lookup'!$J$6:$L$50,3,FALSE())="Monthly",(YEAR(AC8062)-YEAR(AB8062))*12+MONTH(AC8062)-MONTH(AB8062)+1,(AC8062-AB8062+1))</f>
        <v>#N/A</v>
      </c>
      <c r="F8062" s="239" t="e">
        <f aca="false">E8062*SUM(P8062:Q8062)</f>
        <v>#N/A</v>
      </c>
    </row>
    <row r="8063" customFormat="false" ht="12.75" hidden="false" customHeight="false" outlineLevel="0" collapsed="false">
      <c r="A8063" s="208" t="str">
        <f aca="false">B8063&amp;" "&amp;C8063&amp;" "&amp;D8063</f>
        <v> 0 Financial</v>
      </c>
      <c r="B8063" s="208" t="str">
        <f aca="false">IF((LEFT(N8063,2)="US"),"US","")</f>
        <v/>
      </c>
      <c r="C8063" s="208" t="n">
        <f aca="false">M8063</f>
        <v>0</v>
      </c>
      <c r="D8063" s="208" t="str">
        <f aca="false">IF(ISNUMBER(FIND("Phy",N8063))=TRUE(),"Physical","Financial")</f>
        <v>Financial</v>
      </c>
      <c r="E8063" s="208" t="e">
        <f aca="false">IF(VLOOKUP(S8063,'DD-Lookup'!$J$6:$L$50,3,FALSE())="Monthly",(YEAR(AC8063)-YEAR(AB8063))*12+MONTH(AC8063)-MONTH(AB8063)+1,(AC8063-AB8063+1))</f>
        <v>#N/A</v>
      </c>
      <c r="F8063" s="239" t="e">
        <f aca="false">E8063*SUM(P8063:Q8063)</f>
        <v>#N/A</v>
      </c>
    </row>
    <row r="8064" customFormat="false" ht="12.75" hidden="false" customHeight="false" outlineLevel="0" collapsed="false">
      <c r="A8064" s="208" t="str">
        <f aca="false">B8064&amp;" "&amp;C8064&amp;" "&amp;D8064</f>
        <v> 0 Financial</v>
      </c>
      <c r="B8064" s="208" t="str">
        <f aca="false">IF((LEFT(N8064,2)="US"),"US","")</f>
        <v/>
      </c>
      <c r="C8064" s="208" t="n">
        <f aca="false">M8064</f>
        <v>0</v>
      </c>
      <c r="D8064" s="208" t="str">
        <f aca="false">IF(ISNUMBER(FIND("Phy",N8064))=TRUE(),"Physical","Financial")</f>
        <v>Financial</v>
      </c>
      <c r="E8064" s="208" t="e">
        <f aca="false">IF(VLOOKUP(S8064,'DD-Lookup'!$J$6:$L$50,3,FALSE())="Monthly",(YEAR(AC8064)-YEAR(AB8064))*12+MONTH(AC8064)-MONTH(AB8064)+1,(AC8064-AB8064+1))</f>
        <v>#N/A</v>
      </c>
      <c r="F8064" s="239" t="e">
        <f aca="false">E8064*SUM(P8064:Q8064)</f>
        <v>#N/A</v>
      </c>
    </row>
    <row r="8065" customFormat="false" ht="12.75" hidden="false" customHeight="false" outlineLevel="0" collapsed="false">
      <c r="A8065" s="208" t="str">
        <f aca="false">B8065&amp;" "&amp;C8065&amp;" "&amp;D8065</f>
        <v> 0 Financial</v>
      </c>
      <c r="B8065" s="208" t="str">
        <f aca="false">IF((LEFT(N8065,2)="US"),"US","")</f>
        <v/>
      </c>
      <c r="C8065" s="208" t="n">
        <f aca="false">M8065</f>
        <v>0</v>
      </c>
      <c r="D8065" s="208" t="str">
        <f aca="false">IF(ISNUMBER(FIND("Phy",N8065))=TRUE(),"Physical","Financial")</f>
        <v>Financial</v>
      </c>
      <c r="E8065" s="208" t="e">
        <f aca="false">IF(VLOOKUP(S8065,'DD-Lookup'!$J$6:$L$50,3,FALSE())="Monthly",(YEAR(AC8065)-YEAR(AB8065))*12+MONTH(AC8065)-MONTH(AB8065)+1,(AC8065-AB8065+1))</f>
        <v>#N/A</v>
      </c>
      <c r="F8065" s="239" t="e">
        <f aca="false">E8065*SUM(P8065:Q8065)</f>
        <v>#N/A</v>
      </c>
    </row>
    <row r="8066" customFormat="false" ht="12.75" hidden="false" customHeight="false" outlineLevel="0" collapsed="false">
      <c r="A8066" s="208" t="str">
        <f aca="false">B8066&amp;" "&amp;C8066&amp;" "&amp;D8066</f>
        <v> 0 Financial</v>
      </c>
      <c r="B8066" s="208" t="str">
        <f aca="false">IF((LEFT(N8066,2)="US"),"US","")</f>
        <v/>
      </c>
      <c r="C8066" s="208" t="n">
        <f aca="false">M8066</f>
        <v>0</v>
      </c>
      <c r="D8066" s="208" t="str">
        <f aca="false">IF(ISNUMBER(FIND("Phy",N8066))=TRUE(),"Physical","Financial")</f>
        <v>Financial</v>
      </c>
      <c r="E8066" s="208" t="e">
        <f aca="false">IF(VLOOKUP(S8066,'DD-Lookup'!$J$6:$L$50,3,FALSE())="Monthly",(YEAR(AC8066)-YEAR(AB8066))*12+MONTH(AC8066)-MONTH(AB8066)+1,(AC8066-AB8066+1))</f>
        <v>#N/A</v>
      </c>
      <c r="F8066" s="239" t="e">
        <f aca="false">E8066*SUM(P8066:Q8066)</f>
        <v>#N/A</v>
      </c>
    </row>
    <row r="8067" customFormat="false" ht="12.75" hidden="false" customHeight="false" outlineLevel="0" collapsed="false">
      <c r="A8067" s="208" t="str">
        <f aca="false">B8067&amp;" "&amp;C8067&amp;" "&amp;D8067</f>
        <v> 0 Financial</v>
      </c>
      <c r="B8067" s="208" t="str">
        <f aca="false">IF((LEFT(N8067,2)="US"),"US","")</f>
        <v/>
      </c>
      <c r="C8067" s="208" t="n">
        <f aca="false">M8067</f>
        <v>0</v>
      </c>
      <c r="D8067" s="208" t="str">
        <f aca="false">IF(ISNUMBER(FIND("Phy",N8067))=TRUE(),"Physical","Financial")</f>
        <v>Financial</v>
      </c>
      <c r="E8067" s="208" t="e">
        <f aca="false">IF(VLOOKUP(S8067,'DD-Lookup'!$J$6:$L$50,3,FALSE())="Monthly",(YEAR(AC8067)-YEAR(AB8067))*12+MONTH(AC8067)-MONTH(AB8067)+1,(AC8067-AB8067+1))</f>
        <v>#N/A</v>
      </c>
      <c r="F8067" s="239" t="e">
        <f aca="false">E8067*SUM(P8067:Q8067)</f>
        <v>#N/A</v>
      </c>
    </row>
    <row r="8068" customFormat="false" ht="12.75" hidden="false" customHeight="false" outlineLevel="0" collapsed="false">
      <c r="A8068" s="208" t="str">
        <f aca="false">B8068&amp;" "&amp;C8068&amp;" "&amp;D8068</f>
        <v> 0 Financial</v>
      </c>
      <c r="B8068" s="208" t="str">
        <f aca="false">IF((LEFT(N8068,2)="US"),"US","")</f>
        <v/>
      </c>
      <c r="C8068" s="208" t="n">
        <f aca="false">M8068</f>
        <v>0</v>
      </c>
      <c r="D8068" s="208" t="str">
        <f aca="false">IF(ISNUMBER(FIND("Phy",N8068))=TRUE(),"Physical","Financial")</f>
        <v>Financial</v>
      </c>
      <c r="E8068" s="208" t="e">
        <f aca="false">IF(VLOOKUP(S8068,'DD-Lookup'!$J$6:$L$50,3,FALSE())="Monthly",(YEAR(AC8068)-YEAR(AB8068))*12+MONTH(AC8068)-MONTH(AB8068)+1,(AC8068-AB8068+1))</f>
        <v>#N/A</v>
      </c>
      <c r="F8068" s="239" t="e">
        <f aca="false">E8068*SUM(P8068:Q8068)</f>
        <v>#N/A</v>
      </c>
    </row>
    <row r="8069" customFormat="false" ht="12.75" hidden="false" customHeight="false" outlineLevel="0" collapsed="false">
      <c r="A8069" s="208" t="str">
        <f aca="false">B8069&amp;" "&amp;C8069&amp;" "&amp;D8069</f>
        <v> 0 Financial</v>
      </c>
      <c r="B8069" s="208" t="str">
        <f aca="false">IF((LEFT(N8069,2)="US"),"US","")</f>
        <v/>
      </c>
      <c r="C8069" s="208" t="n">
        <f aca="false">M8069</f>
        <v>0</v>
      </c>
      <c r="D8069" s="208" t="str">
        <f aca="false">IF(ISNUMBER(FIND("Phy",N8069))=TRUE(),"Physical","Financial")</f>
        <v>Financial</v>
      </c>
      <c r="E8069" s="208" t="e">
        <f aca="false">IF(VLOOKUP(S8069,'DD-Lookup'!$J$6:$L$50,3,FALSE())="Monthly",(YEAR(AC8069)-YEAR(AB8069))*12+MONTH(AC8069)-MONTH(AB8069)+1,(AC8069-AB8069+1))</f>
        <v>#N/A</v>
      </c>
      <c r="F8069" s="239" t="e">
        <f aca="false">E8069*SUM(P8069:Q8069)</f>
        <v>#N/A</v>
      </c>
    </row>
    <row r="8070" customFormat="false" ht="12.75" hidden="false" customHeight="false" outlineLevel="0" collapsed="false">
      <c r="A8070" s="208" t="str">
        <f aca="false">B8070&amp;" "&amp;C8070&amp;" "&amp;D8070</f>
        <v> 0 Financial</v>
      </c>
      <c r="B8070" s="208" t="str">
        <f aca="false">IF((LEFT(N8070,2)="US"),"US","")</f>
        <v/>
      </c>
      <c r="C8070" s="208" t="n">
        <f aca="false">M8070</f>
        <v>0</v>
      </c>
      <c r="D8070" s="208" t="str">
        <f aca="false">IF(ISNUMBER(FIND("Phy",N8070))=TRUE(),"Physical","Financial")</f>
        <v>Financial</v>
      </c>
      <c r="E8070" s="208" t="e">
        <f aca="false">IF(VLOOKUP(S8070,'DD-Lookup'!$J$6:$L$50,3,FALSE())="Monthly",(YEAR(AC8070)-YEAR(AB8070))*12+MONTH(AC8070)-MONTH(AB8070)+1,(AC8070-AB8070+1))</f>
        <v>#N/A</v>
      </c>
      <c r="F8070" s="239" t="e">
        <f aca="false">E8070*SUM(P8070:Q8070)</f>
        <v>#N/A</v>
      </c>
    </row>
    <row r="8071" customFormat="false" ht="12.75" hidden="false" customHeight="false" outlineLevel="0" collapsed="false">
      <c r="A8071" s="208" t="str">
        <f aca="false">B8071&amp;" "&amp;C8071&amp;" "&amp;D8071</f>
        <v> 0 Financial</v>
      </c>
      <c r="B8071" s="208" t="str">
        <f aca="false">IF((LEFT(N8071,2)="US"),"US","")</f>
        <v/>
      </c>
      <c r="C8071" s="208" t="n">
        <f aca="false">M8071</f>
        <v>0</v>
      </c>
      <c r="D8071" s="208" t="str">
        <f aca="false">IF(ISNUMBER(FIND("Phy",N8071))=TRUE(),"Physical","Financial")</f>
        <v>Financial</v>
      </c>
      <c r="E8071" s="208" t="e">
        <f aca="false">IF(VLOOKUP(S8071,'DD-Lookup'!$J$6:$L$50,3,FALSE())="Monthly",(YEAR(AC8071)-YEAR(AB8071))*12+MONTH(AC8071)-MONTH(AB8071)+1,(AC8071-AB8071+1))</f>
        <v>#N/A</v>
      </c>
      <c r="F8071" s="239" t="e">
        <f aca="false">E8071*SUM(P8071:Q8071)</f>
        <v>#N/A</v>
      </c>
    </row>
    <row r="8072" customFormat="false" ht="12.75" hidden="false" customHeight="false" outlineLevel="0" collapsed="false">
      <c r="A8072" s="208" t="str">
        <f aca="false">B8072&amp;" "&amp;C8072&amp;" "&amp;D8072</f>
        <v> 0 Financial</v>
      </c>
      <c r="B8072" s="208" t="str">
        <f aca="false">IF((LEFT(N8072,2)="US"),"US","")</f>
        <v/>
      </c>
      <c r="C8072" s="208" t="n">
        <f aca="false">M8072</f>
        <v>0</v>
      </c>
      <c r="D8072" s="208" t="str">
        <f aca="false">IF(ISNUMBER(FIND("Phy",N8072))=TRUE(),"Physical","Financial")</f>
        <v>Financial</v>
      </c>
      <c r="E8072" s="208" t="e">
        <f aca="false">IF(VLOOKUP(S8072,'DD-Lookup'!$J$6:$L$50,3,FALSE())="Monthly",(YEAR(AC8072)-YEAR(AB8072))*12+MONTH(AC8072)-MONTH(AB8072)+1,(AC8072-AB8072+1))</f>
        <v>#N/A</v>
      </c>
      <c r="F8072" s="239" t="e">
        <f aca="false">E8072*SUM(P8072:Q8072)</f>
        <v>#N/A</v>
      </c>
    </row>
    <row r="8073" customFormat="false" ht="12.75" hidden="false" customHeight="false" outlineLevel="0" collapsed="false">
      <c r="A8073" s="208" t="str">
        <f aca="false">B8073&amp;" "&amp;C8073&amp;" "&amp;D8073</f>
        <v> 0 Financial</v>
      </c>
      <c r="B8073" s="208" t="str">
        <f aca="false">IF((LEFT(N8073,2)="US"),"US","")</f>
        <v/>
      </c>
      <c r="C8073" s="208" t="n">
        <f aca="false">M8073</f>
        <v>0</v>
      </c>
      <c r="D8073" s="208" t="str">
        <f aca="false">IF(ISNUMBER(FIND("Phy",N8073))=TRUE(),"Physical","Financial")</f>
        <v>Financial</v>
      </c>
      <c r="E8073" s="208" t="e">
        <f aca="false">IF(VLOOKUP(S8073,'DD-Lookup'!$J$6:$L$50,3,FALSE())="Monthly",(YEAR(AC8073)-YEAR(AB8073))*12+MONTH(AC8073)-MONTH(AB8073)+1,(AC8073-AB8073+1))</f>
        <v>#N/A</v>
      </c>
      <c r="F8073" s="239" t="e">
        <f aca="false">E8073*SUM(P8073:Q8073)</f>
        <v>#N/A</v>
      </c>
    </row>
    <row r="8074" customFormat="false" ht="12.75" hidden="false" customHeight="false" outlineLevel="0" collapsed="false">
      <c r="A8074" s="208" t="str">
        <f aca="false">B8074&amp;" "&amp;C8074&amp;" "&amp;D8074</f>
        <v> 0 Financial</v>
      </c>
      <c r="B8074" s="208" t="str">
        <f aca="false">IF((LEFT(N8074,2)="US"),"US","")</f>
        <v/>
      </c>
      <c r="C8074" s="208" t="n">
        <f aca="false">M8074</f>
        <v>0</v>
      </c>
      <c r="D8074" s="208" t="str">
        <f aca="false">IF(ISNUMBER(FIND("Phy",N8074))=TRUE(),"Physical","Financial")</f>
        <v>Financial</v>
      </c>
      <c r="E8074" s="208" t="e">
        <f aca="false">IF(VLOOKUP(S8074,'DD-Lookup'!$J$6:$L$50,3,FALSE())="Monthly",(YEAR(AC8074)-YEAR(AB8074))*12+MONTH(AC8074)-MONTH(AB8074)+1,(AC8074-AB8074+1))</f>
        <v>#N/A</v>
      </c>
      <c r="F8074" s="239" t="e">
        <f aca="false">E8074*SUM(P8074:Q8074)</f>
        <v>#N/A</v>
      </c>
    </row>
    <row r="8075" customFormat="false" ht="12.75" hidden="false" customHeight="false" outlineLevel="0" collapsed="false">
      <c r="A8075" s="208" t="str">
        <f aca="false">B8075&amp;" "&amp;C8075&amp;" "&amp;D8075</f>
        <v> 0 Financial</v>
      </c>
      <c r="B8075" s="208" t="str">
        <f aca="false">IF((LEFT(N8075,2)="US"),"US","")</f>
        <v/>
      </c>
      <c r="C8075" s="208" t="n">
        <f aca="false">M8075</f>
        <v>0</v>
      </c>
      <c r="D8075" s="208" t="str">
        <f aca="false">IF(ISNUMBER(FIND("Phy",N8075))=TRUE(),"Physical","Financial")</f>
        <v>Financial</v>
      </c>
      <c r="E8075" s="208" t="e">
        <f aca="false">IF(VLOOKUP(S8075,'DD-Lookup'!$J$6:$L$50,3,FALSE())="Monthly",(YEAR(AC8075)-YEAR(AB8075))*12+MONTH(AC8075)-MONTH(AB8075)+1,(AC8075-AB8075+1))</f>
        <v>#N/A</v>
      </c>
      <c r="F8075" s="239" t="e">
        <f aca="false">E8075*SUM(P8075:Q8075)</f>
        <v>#N/A</v>
      </c>
    </row>
    <row r="8076" customFormat="false" ht="12.75" hidden="false" customHeight="false" outlineLevel="0" collapsed="false">
      <c r="A8076" s="208" t="str">
        <f aca="false">B8076&amp;" "&amp;C8076&amp;" "&amp;D8076</f>
        <v> 0 Financial</v>
      </c>
      <c r="B8076" s="208" t="str">
        <f aca="false">IF((LEFT(N8076,2)="US"),"US","")</f>
        <v/>
      </c>
      <c r="C8076" s="208" t="n">
        <f aca="false">M8076</f>
        <v>0</v>
      </c>
      <c r="D8076" s="208" t="str">
        <f aca="false">IF(ISNUMBER(FIND("Phy",N8076))=TRUE(),"Physical","Financial")</f>
        <v>Financial</v>
      </c>
      <c r="E8076" s="208" t="e">
        <f aca="false">IF(VLOOKUP(S8076,'DD-Lookup'!$J$6:$L$50,3,FALSE())="Monthly",(YEAR(AC8076)-YEAR(AB8076))*12+MONTH(AC8076)-MONTH(AB8076)+1,(AC8076-AB8076+1))</f>
        <v>#N/A</v>
      </c>
      <c r="F8076" s="239" t="e">
        <f aca="false">E8076*SUM(P8076:Q8076)</f>
        <v>#N/A</v>
      </c>
    </row>
    <row r="8077" customFormat="false" ht="12.75" hidden="false" customHeight="false" outlineLevel="0" collapsed="false">
      <c r="A8077" s="208" t="str">
        <f aca="false">B8077&amp;" "&amp;C8077&amp;" "&amp;D8077</f>
        <v> 0 Financial</v>
      </c>
      <c r="B8077" s="208" t="str">
        <f aca="false">IF((LEFT(N8077,2)="US"),"US","")</f>
        <v/>
      </c>
      <c r="C8077" s="208" t="n">
        <f aca="false">M8077</f>
        <v>0</v>
      </c>
      <c r="D8077" s="208" t="str">
        <f aca="false">IF(ISNUMBER(FIND("Phy",N8077))=TRUE(),"Physical","Financial")</f>
        <v>Financial</v>
      </c>
      <c r="E8077" s="208" t="e">
        <f aca="false">IF(VLOOKUP(S8077,'DD-Lookup'!$J$6:$L$50,3,FALSE())="Monthly",(YEAR(AC8077)-YEAR(AB8077))*12+MONTH(AC8077)-MONTH(AB8077)+1,(AC8077-AB8077+1))</f>
        <v>#N/A</v>
      </c>
      <c r="F8077" s="239" t="e">
        <f aca="false">E8077*SUM(P8077:Q8077)</f>
        <v>#N/A</v>
      </c>
    </row>
    <row r="8078" customFormat="false" ht="12.75" hidden="false" customHeight="false" outlineLevel="0" collapsed="false">
      <c r="A8078" s="208" t="str">
        <f aca="false">B8078&amp;" "&amp;C8078&amp;" "&amp;D8078</f>
        <v> 0 Financial</v>
      </c>
      <c r="B8078" s="208" t="str">
        <f aca="false">IF((LEFT(N8078,2)="US"),"US","")</f>
        <v/>
      </c>
      <c r="C8078" s="208" t="n">
        <f aca="false">M8078</f>
        <v>0</v>
      </c>
      <c r="D8078" s="208" t="str">
        <f aca="false">IF(ISNUMBER(FIND("Phy",N8078))=TRUE(),"Physical","Financial")</f>
        <v>Financial</v>
      </c>
      <c r="E8078" s="208" t="e">
        <f aca="false">IF(VLOOKUP(S8078,'DD-Lookup'!$J$6:$L$50,3,FALSE())="Monthly",(YEAR(AC8078)-YEAR(AB8078))*12+MONTH(AC8078)-MONTH(AB8078)+1,(AC8078-AB8078+1))</f>
        <v>#N/A</v>
      </c>
      <c r="F8078" s="239" t="e">
        <f aca="false">E8078*SUM(P8078:Q8078)</f>
        <v>#N/A</v>
      </c>
    </row>
    <row r="8079" customFormat="false" ht="12.75" hidden="false" customHeight="false" outlineLevel="0" collapsed="false">
      <c r="A8079" s="208" t="str">
        <f aca="false">B8079&amp;" "&amp;C8079&amp;" "&amp;D8079</f>
        <v> 0 Financial</v>
      </c>
      <c r="B8079" s="208" t="str">
        <f aca="false">IF((LEFT(N8079,2)="US"),"US","")</f>
        <v/>
      </c>
      <c r="C8079" s="208" t="n">
        <f aca="false">M8079</f>
        <v>0</v>
      </c>
      <c r="D8079" s="208" t="str">
        <f aca="false">IF(ISNUMBER(FIND("Phy",N8079))=TRUE(),"Physical","Financial")</f>
        <v>Financial</v>
      </c>
      <c r="E8079" s="208" t="e">
        <f aca="false">IF(VLOOKUP(S8079,'DD-Lookup'!$J$6:$L$50,3,FALSE())="Monthly",(YEAR(AC8079)-YEAR(AB8079))*12+MONTH(AC8079)-MONTH(AB8079)+1,(AC8079-AB8079+1))</f>
        <v>#N/A</v>
      </c>
      <c r="F8079" s="239" t="e">
        <f aca="false">E8079*SUM(P8079:Q8079)</f>
        <v>#N/A</v>
      </c>
    </row>
    <row r="8080" customFormat="false" ht="12.75" hidden="false" customHeight="false" outlineLevel="0" collapsed="false">
      <c r="A8080" s="208" t="str">
        <f aca="false">B8080&amp;" "&amp;C8080&amp;" "&amp;D8080</f>
        <v> 0 Financial</v>
      </c>
      <c r="B8080" s="208" t="str">
        <f aca="false">IF((LEFT(N8080,2)="US"),"US","")</f>
        <v/>
      </c>
      <c r="C8080" s="208" t="n">
        <f aca="false">M8080</f>
        <v>0</v>
      </c>
      <c r="D8080" s="208" t="str">
        <f aca="false">IF(ISNUMBER(FIND("Phy",N8080))=TRUE(),"Physical","Financial")</f>
        <v>Financial</v>
      </c>
      <c r="E8080" s="208" t="e">
        <f aca="false">IF(VLOOKUP(S8080,'DD-Lookup'!$J$6:$L$50,3,FALSE())="Monthly",(YEAR(AC8080)-YEAR(AB8080))*12+MONTH(AC8080)-MONTH(AB8080)+1,(AC8080-AB8080+1))</f>
        <v>#N/A</v>
      </c>
      <c r="F8080" s="239" t="e">
        <f aca="false">E8080*SUM(P8080:Q8080)</f>
        <v>#N/A</v>
      </c>
    </row>
    <row r="8081" customFormat="false" ht="12.75" hidden="false" customHeight="false" outlineLevel="0" collapsed="false">
      <c r="A8081" s="208" t="str">
        <f aca="false">B8081&amp;" "&amp;C8081&amp;" "&amp;D8081</f>
        <v> 0 Financial</v>
      </c>
      <c r="B8081" s="208" t="str">
        <f aca="false">IF((LEFT(N8081,2)="US"),"US","")</f>
        <v/>
      </c>
      <c r="C8081" s="208" t="n">
        <f aca="false">M8081</f>
        <v>0</v>
      </c>
      <c r="D8081" s="208" t="str">
        <f aca="false">IF(ISNUMBER(FIND("Phy",N8081))=TRUE(),"Physical","Financial")</f>
        <v>Financial</v>
      </c>
      <c r="E8081" s="208" t="e">
        <f aca="false">IF(VLOOKUP(S8081,'DD-Lookup'!$J$6:$L$50,3,FALSE())="Monthly",(YEAR(AC8081)-YEAR(AB8081))*12+MONTH(AC8081)-MONTH(AB8081)+1,(AC8081-AB8081+1))</f>
        <v>#N/A</v>
      </c>
      <c r="F8081" s="239" t="e">
        <f aca="false">E8081*SUM(P8081:Q8081)</f>
        <v>#N/A</v>
      </c>
    </row>
    <row r="8082" customFormat="false" ht="12.75" hidden="false" customHeight="false" outlineLevel="0" collapsed="false">
      <c r="A8082" s="208" t="str">
        <f aca="false">B8082&amp;" "&amp;C8082&amp;" "&amp;D8082</f>
        <v> 0 Financial</v>
      </c>
      <c r="B8082" s="208" t="str">
        <f aca="false">IF((LEFT(N8082,2)="US"),"US","")</f>
        <v/>
      </c>
      <c r="C8082" s="208" t="n">
        <f aca="false">M8082</f>
        <v>0</v>
      </c>
      <c r="D8082" s="208" t="str">
        <f aca="false">IF(ISNUMBER(FIND("Phy",N8082))=TRUE(),"Physical","Financial")</f>
        <v>Financial</v>
      </c>
      <c r="E8082" s="208" t="e">
        <f aca="false">IF(VLOOKUP(S8082,'DD-Lookup'!$J$6:$L$50,3,FALSE())="Monthly",(YEAR(AC8082)-YEAR(AB8082))*12+MONTH(AC8082)-MONTH(AB8082)+1,(AC8082-AB8082+1))</f>
        <v>#N/A</v>
      </c>
      <c r="F8082" s="239" t="e">
        <f aca="false">E8082*SUM(P8082:Q8082)</f>
        <v>#N/A</v>
      </c>
    </row>
    <row r="8083" customFormat="false" ht="12.75" hidden="false" customHeight="false" outlineLevel="0" collapsed="false">
      <c r="A8083" s="208" t="str">
        <f aca="false">B8083&amp;" "&amp;C8083&amp;" "&amp;D8083</f>
        <v> 0 Financial</v>
      </c>
      <c r="B8083" s="208" t="str">
        <f aca="false">IF((LEFT(N8083,2)="US"),"US","")</f>
        <v/>
      </c>
      <c r="C8083" s="208" t="n">
        <f aca="false">M8083</f>
        <v>0</v>
      </c>
      <c r="D8083" s="208" t="str">
        <f aca="false">IF(ISNUMBER(FIND("Phy",N8083))=TRUE(),"Physical","Financial")</f>
        <v>Financial</v>
      </c>
      <c r="E8083" s="208" t="e">
        <f aca="false">IF(VLOOKUP(S8083,'DD-Lookup'!$J$6:$L$50,3,FALSE())="Monthly",(YEAR(AC8083)-YEAR(AB8083))*12+MONTH(AC8083)-MONTH(AB8083)+1,(AC8083-AB8083+1))</f>
        <v>#N/A</v>
      </c>
      <c r="F8083" s="239" t="e">
        <f aca="false">E8083*SUM(P8083:Q8083)</f>
        <v>#N/A</v>
      </c>
    </row>
    <row r="8084" customFormat="false" ht="12.75" hidden="false" customHeight="false" outlineLevel="0" collapsed="false">
      <c r="A8084" s="208" t="str">
        <f aca="false">B8084&amp;" "&amp;C8084&amp;" "&amp;D8084</f>
        <v> 0 Financial</v>
      </c>
      <c r="B8084" s="208" t="str">
        <f aca="false">IF((LEFT(N8084,2)="US"),"US","")</f>
        <v/>
      </c>
      <c r="C8084" s="208" t="n">
        <f aca="false">M8084</f>
        <v>0</v>
      </c>
      <c r="D8084" s="208" t="str">
        <f aca="false">IF(ISNUMBER(FIND("Phy",N8084))=TRUE(),"Physical","Financial")</f>
        <v>Financial</v>
      </c>
      <c r="E8084" s="208" t="e">
        <f aca="false">IF(VLOOKUP(S8084,'DD-Lookup'!$J$6:$L$50,3,FALSE())="Monthly",(YEAR(AC8084)-YEAR(AB8084))*12+MONTH(AC8084)-MONTH(AB8084)+1,(AC8084-AB8084+1))</f>
        <v>#N/A</v>
      </c>
      <c r="F8084" s="239" t="e">
        <f aca="false">E8084*SUM(P8084:Q8084)</f>
        <v>#N/A</v>
      </c>
    </row>
    <row r="8085" customFormat="false" ht="12.75" hidden="false" customHeight="false" outlineLevel="0" collapsed="false">
      <c r="A8085" s="208" t="str">
        <f aca="false">B8085&amp;" "&amp;C8085&amp;" "&amp;D8085</f>
        <v> 0 Financial</v>
      </c>
      <c r="B8085" s="208" t="str">
        <f aca="false">IF((LEFT(N8085,2)="US"),"US","")</f>
        <v/>
      </c>
      <c r="C8085" s="208" t="n">
        <f aca="false">M8085</f>
        <v>0</v>
      </c>
      <c r="D8085" s="208" t="str">
        <f aca="false">IF(ISNUMBER(FIND("Phy",N8085))=TRUE(),"Physical","Financial")</f>
        <v>Financial</v>
      </c>
      <c r="E8085" s="208" t="e">
        <f aca="false">IF(VLOOKUP(S8085,'DD-Lookup'!$J$6:$L$50,3,FALSE())="Monthly",(YEAR(AC8085)-YEAR(AB8085))*12+MONTH(AC8085)-MONTH(AB8085)+1,(AC8085-AB8085+1))</f>
        <v>#N/A</v>
      </c>
      <c r="F8085" s="239" t="e">
        <f aca="false">E8085*SUM(P8085:Q8085)</f>
        <v>#N/A</v>
      </c>
    </row>
    <row r="8086" customFormat="false" ht="12.75" hidden="false" customHeight="false" outlineLevel="0" collapsed="false">
      <c r="A8086" s="208" t="str">
        <f aca="false">B8086&amp;" "&amp;C8086&amp;" "&amp;D8086</f>
        <v> 0 Financial</v>
      </c>
      <c r="B8086" s="208" t="str">
        <f aca="false">IF((LEFT(N8086,2)="US"),"US","")</f>
        <v/>
      </c>
      <c r="C8086" s="208" t="n">
        <f aca="false">M8086</f>
        <v>0</v>
      </c>
      <c r="D8086" s="208" t="str">
        <f aca="false">IF(ISNUMBER(FIND("Phy",N8086))=TRUE(),"Physical","Financial")</f>
        <v>Financial</v>
      </c>
      <c r="E8086" s="208" t="e">
        <f aca="false">IF(VLOOKUP(S8086,'DD-Lookup'!$J$6:$L$50,3,FALSE())="Monthly",(YEAR(AC8086)-YEAR(AB8086))*12+MONTH(AC8086)-MONTH(AB8086)+1,(AC8086-AB8086+1))</f>
        <v>#N/A</v>
      </c>
      <c r="F8086" s="239" t="e">
        <f aca="false">E8086*SUM(P8086:Q8086)</f>
        <v>#N/A</v>
      </c>
    </row>
    <row r="8087" customFormat="false" ht="12.75" hidden="false" customHeight="false" outlineLevel="0" collapsed="false">
      <c r="A8087" s="208" t="str">
        <f aca="false">B8087&amp;" "&amp;C8087&amp;" "&amp;D8087</f>
        <v> 0 Financial</v>
      </c>
      <c r="B8087" s="208" t="str">
        <f aca="false">IF((LEFT(N8087,2)="US"),"US","")</f>
        <v/>
      </c>
      <c r="C8087" s="208" t="n">
        <f aca="false">M8087</f>
        <v>0</v>
      </c>
      <c r="D8087" s="208" t="str">
        <f aca="false">IF(ISNUMBER(FIND("Phy",N8087))=TRUE(),"Physical","Financial")</f>
        <v>Financial</v>
      </c>
      <c r="E8087" s="208" t="e">
        <f aca="false">IF(VLOOKUP(S8087,'DD-Lookup'!$J$6:$L$50,3,FALSE())="Monthly",(YEAR(AC8087)-YEAR(AB8087))*12+MONTH(AC8087)-MONTH(AB8087)+1,(AC8087-AB8087+1))</f>
        <v>#N/A</v>
      </c>
      <c r="F8087" s="239" t="e">
        <f aca="false">E8087*SUM(P8087:Q8087)</f>
        <v>#N/A</v>
      </c>
    </row>
    <row r="8088" customFormat="false" ht="12.75" hidden="false" customHeight="false" outlineLevel="0" collapsed="false">
      <c r="A8088" s="208" t="str">
        <f aca="false">B8088&amp;" "&amp;C8088&amp;" "&amp;D8088</f>
        <v> 0 Financial</v>
      </c>
      <c r="B8088" s="208" t="str">
        <f aca="false">IF((LEFT(N8088,2)="US"),"US","")</f>
        <v/>
      </c>
      <c r="C8088" s="208" t="n">
        <f aca="false">M8088</f>
        <v>0</v>
      </c>
      <c r="D8088" s="208" t="str">
        <f aca="false">IF(ISNUMBER(FIND("Phy",N8088))=TRUE(),"Physical","Financial")</f>
        <v>Financial</v>
      </c>
      <c r="E8088" s="208" t="e">
        <f aca="false">IF(VLOOKUP(S8088,'DD-Lookup'!$J$6:$L$50,3,FALSE())="Monthly",(YEAR(AC8088)-YEAR(AB8088))*12+MONTH(AC8088)-MONTH(AB8088)+1,(AC8088-AB8088+1))</f>
        <v>#N/A</v>
      </c>
      <c r="F8088" s="239" t="e">
        <f aca="false">E8088*SUM(P8088:Q8088)</f>
        <v>#N/A</v>
      </c>
    </row>
    <row r="8089" customFormat="false" ht="12.75" hidden="false" customHeight="false" outlineLevel="0" collapsed="false">
      <c r="A8089" s="208" t="str">
        <f aca="false">B8089&amp;" "&amp;C8089&amp;" "&amp;D8089</f>
        <v> 0 Financial</v>
      </c>
      <c r="B8089" s="208" t="str">
        <f aca="false">IF((LEFT(N8089,2)="US"),"US","")</f>
        <v/>
      </c>
      <c r="C8089" s="208" t="n">
        <f aca="false">M8089</f>
        <v>0</v>
      </c>
      <c r="D8089" s="208" t="str">
        <f aca="false">IF(ISNUMBER(FIND("Phy",N8089))=TRUE(),"Physical","Financial")</f>
        <v>Financial</v>
      </c>
      <c r="E8089" s="208" t="e">
        <f aca="false">IF(VLOOKUP(S8089,'DD-Lookup'!$J$6:$L$50,3,FALSE())="Monthly",(YEAR(AC8089)-YEAR(AB8089))*12+MONTH(AC8089)-MONTH(AB8089)+1,(AC8089-AB8089+1))</f>
        <v>#N/A</v>
      </c>
      <c r="F8089" s="239" t="e">
        <f aca="false">E8089*SUM(P8089:Q8089)</f>
        <v>#N/A</v>
      </c>
    </row>
    <row r="8090" customFormat="false" ht="12.75" hidden="false" customHeight="false" outlineLevel="0" collapsed="false">
      <c r="A8090" s="208" t="str">
        <f aca="false">B8090&amp;" "&amp;C8090&amp;" "&amp;D8090</f>
        <v> 0 Financial</v>
      </c>
      <c r="B8090" s="208" t="str">
        <f aca="false">IF((LEFT(N8090,2)="US"),"US","")</f>
        <v/>
      </c>
      <c r="C8090" s="208" t="n">
        <f aca="false">M8090</f>
        <v>0</v>
      </c>
      <c r="D8090" s="208" t="str">
        <f aca="false">IF(ISNUMBER(FIND("Phy",N8090))=TRUE(),"Physical","Financial")</f>
        <v>Financial</v>
      </c>
      <c r="E8090" s="208" t="e">
        <f aca="false">IF(VLOOKUP(S8090,'DD-Lookup'!$J$6:$L$50,3,FALSE())="Monthly",(YEAR(AC8090)-YEAR(AB8090))*12+MONTH(AC8090)-MONTH(AB8090)+1,(AC8090-AB8090+1))</f>
        <v>#N/A</v>
      </c>
      <c r="F8090" s="239" t="e">
        <f aca="false">E8090*SUM(P8090:Q8090)</f>
        <v>#N/A</v>
      </c>
    </row>
    <row r="8091" customFormat="false" ht="12.75" hidden="false" customHeight="false" outlineLevel="0" collapsed="false">
      <c r="A8091" s="208" t="str">
        <f aca="false">B8091&amp;" "&amp;C8091&amp;" "&amp;D8091</f>
        <v> 0 Financial</v>
      </c>
      <c r="B8091" s="208" t="str">
        <f aca="false">IF((LEFT(N8091,2)="US"),"US","")</f>
        <v/>
      </c>
      <c r="C8091" s="208" t="n">
        <f aca="false">M8091</f>
        <v>0</v>
      </c>
      <c r="D8091" s="208" t="str">
        <f aca="false">IF(ISNUMBER(FIND("Phy",N8091))=TRUE(),"Physical","Financial")</f>
        <v>Financial</v>
      </c>
      <c r="E8091" s="208" t="e">
        <f aca="false">IF(VLOOKUP(S8091,'DD-Lookup'!$J$6:$L$50,3,FALSE())="Monthly",(YEAR(AC8091)-YEAR(AB8091))*12+MONTH(AC8091)-MONTH(AB8091)+1,(AC8091-AB8091+1))</f>
        <v>#N/A</v>
      </c>
      <c r="F8091" s="239" t="e">
        <f aca="false">E8091*SUM(P8091:Q8091)</f>
        <v>#N/A</v>
      </c>
    </row>
    <row r="8092" customFormat="false" ht="12.75" hidden="false" customHeight="false" outlineLevel="0" collapsed="false">
      <c r="A8092" s="208" t="str">
        <f aca="false">B8092&amp;" "&amp;C8092&amp;" "&amp;D8092</f>
        <v> 0 Financial</v>
      </c>
      <c r="B8092" s="208" t="str">
        <f aca="false">IF((LEFT(N8092,2)="US"),"US","")</f>
        <v/>
      </c>
      <c r="C8092" s="208" t="n">
        <f aca="false">M8092</f>
        <v>0</v>
      </c>
      <c r="D8092" s="208" t="str">
        <f aca="false">IF(ISNUMBER(FIND("Phy",N8092))=TRUE(),"Physical","Financial")</f>
        <v>Financial</v>
      </c>
      <c r="E8092" s="208" t="e">
        <f aca="false">IF(VLOOKUP(S8092,'DD-Lookup'!$J$6:$L$50,3,FALSE())="Monthly",(YEAR(AC8092)-YEAR(AB8092))*12+MONTH(AC8092)-MONTH(AB8092)+1,(AC8092-AB8092+1))</f>
        <v>#N/A</v>
      </c>
      <c r="F8092" s="239" t="e">
        <f aca="false">E8092*SUM(P8092:Q8092)</f>
        <v>#N/A</v>
      </c>
    </row>
    <row r="8093" customFormat="false" ht="12.75" hidden="false" customHeight="false" outlineLevel="0" collapsed="false">
      <c r="A8093" s="208" t="str">
        <f aca="false">B8093&amp;" "&amp;C8093&amp;" "&amp;D8093</f>
        <v> 0 Financial</v>
      </c>
      <c r="B8093" s="208" t="str">
        <f aca="false">IF((LEFT(N8093,2)="US"),"US","")</f>
        <v/>
      </c>
      <c r="C8093" s="208" t="n">
        <f aca="false">M8093</f>
        <v>0</v>
      </c>
      <c r="D8093" s="208" t="str">
        <f aca="false">IF(ISNUMBER(FIND("Phy",N8093))=TRUE(),"Physical","Financial")</f>
        <v>Financial</v>
      </c>
      <c r="E8093" s="208" t="e">
        <f aca="false">IF(VLOOKUP(S8093,'DD-Lookup'!$J$6:$L$50,3,FALSE())="Monthly",(YEAR(AC8093)-YEAR(AB8093))*12+MONTH(AC8093)-MONTH(AB8093)+1,(AC8093-AB8093+1))</f>
        <v>#N/A</v>
      </c>
      <c r="F8093" s="239" t="e">
        <f aca="false">E8093*SUM(P8093:Q8093)</f>
        <v>#N/A</v>
      </c>
    </row>
    <row r="8094" customFormat="false" ht="12.75" hidden="false" customHeight="false" outlineLevel="0" collapsed="false">
      <c r="A8094" s="208" t="str">
        <f aca="false">B8094&amp;" "&amp;C8094&amp;" "&amp;D8094</f>
        <v> 0 Financial</v>
      </c>
      <c r="B8094" s="208" t="str">
        <f aca="false">IF((LEFT(N8094,2)="US"),"US","")</f>
        <v/>
      </c>
      <c r="C8094" s="208" t="n">
        <f aca="false">M8094</f>
        <v>0</v>
      </c>
      <c r="D8094" s="208" t="str">
        <f aca="false">IF(ISNUMBER(FIND("Phy",N8094))=TRUE(),"Physical","Financial")</f>
        <v>Financial</v>
      </c>
      <c r="E8094" s="208" t="e">
        <f aca="false">IF(VLOOKUP(S8094,'DD-Lookup'!$J$6:$L$50,3,FALSE())="Monthly",(YEAR(AC8094)-YEAR(AB8094))*12+MONTH(AC8094)-MONTH(AB8094)+1,(AC8094-AB8094+1))</f>
        <v>#N/A</v>
      </c>
      <c r="F8094" s="239" t="e">
        <f aca="false">E8094*SUM(P8094:Q8094)</f>
        <v>#N/A</v>
      </c>
    </row>
    <row r="8095" customFormat="false" ht="12.75" hidden="false" customHeight="false" outlineLevel="0" collapsed="false">
      <c r="A8095" s="208" t="str">
        <f aca="false">B8095&amp;" "&amp;C8095&amp;" "&amp;D8095</f>
        <v> 0 Financial</v>
      </c>
      <c r="B8095" s="208" t="str">
        <f aca="false">IF((LEFT(N8095,2)="US"),"US","")</f>
        <v/>
      </c>
      <c r="C8095" s="208" t="n">
        <f aca="false">M8095</f>
        <v>0</v>
      </c>
      <c r="D8095" s="208" t="str">
        <f aca="false">IF(ISNUMBER(FIND("Phy",N8095))=TRUE(),"Physical","Financial")</f>
        <v>Financial</v>
      </c>
      <c r="E8095" s="208" t="e">
        <f aca="false">IF(VLOOKUP(S8095,'DD-Lookup'!$J$6:$L$50,3,FALSE())="Monthly",(YEAR(AC8095)-YEAR(AB8095))*12+MONTH(AC8095)-MONTH(AB8095)+1,(AC8095-AB8095+1))</f>
        <v>#N/A</v>
      </c>
      <c r="F8095" s="239" t="e">
        <f aca="false">E8095*SUM(P8095:Q8095)</f>
        <v>#N/A</v>
      </c>
    </row>
    <row r="8096" customFormat="false" ht="12.75" hidden="false" customHeight="false" outlineLevel="0" collapsed="false">
      <c r="A8096" s="208" t="str">
        <f aca="false">B8096&amp;" "&amp;C8096&amp;" "&amp;D8096</f>
        <v> 0 Financial</v>
      </c>
      <c r="B8096" s="208" t="str">
        <f aca="false">IF((LEFT(N8096,2)="US"),"US","")</f>
        <v/>
      </c>
      <c r="C8096" s="208" t="n">
        <f aca="false">M8096</f>
        <v>0</v>
      </c>
      <c r="D8096" s="208" t="str">
        <f aca="false">IF(ISNUMBER(FIND("Phy",N8096))=TRUE(),"Physical","Financial")</f>
        <v>Financial</v>
      </c>
      <c r="E8096" s="208" t="e">
        <f aca="false">IF(VLOOKUP(S8096,'DD-Lookup'!$J$6:$L$50,3,FALSE())="Monthly",(YEAR(AC8096)-YEAR(AB8096))*12+MONTH(AC8096)-MONTH(AB8096)+1,(AC8096-AB8096+1))</f>
        <v>#N/A</v>
      </c>
      <c r="F8096" s="239" t="e">
        <f aca="false">E8096*SUM(P8096:Q8096)</f>
        <v>#N/A</v>
      </c>
    </row>
    <row r="8097" customFormat="false" ht="12.75" hidden="false" customHeight="false" outlineLevel="0" collapsed="false">
      <c r="A8097" s="208" t="str">
        <f aca="false">B8097&amp;" "&amp;C8097&amp;" "&amp;D8097</f>
        <v> 0 Financial</v>
      </c>
      <c r="B8097" s="208" t="str">
        <f aca="false">IF((LEFT(N8097,2)="US"),"US","")</f>
        <v/>
      </c>
      <c r="C8097" s="208" t="n">
        <f aca="false">M8097</f>
        <v>0</v>
      </c>
      <c r="D8097" s="208" t="str">
        <f aca="false">IF(ISNUMBER(FIND("Phy",N8097))=TRUE(),"Physical","Financial")</f>
        <v>Financial</v>
      </c>
      <c r="E8097" s="208" t="e">
        <f aca="false">IF(VLOOKUP(S8097,'DD-Lookup'!$J$6:$L$50,3,FALSE())="Monthly",(YEAR(AC8097)-YEAR(AB8097))*12+MONTH(AC8097)-MONTH(AB8097)+1,(AC8097-AB8097+1))</f>
        <v>#N/A</v>
      </c>
      <c r="F8097" s="239" t="e">
        <f aca="false">E8097*SUM(P8097:Q8097)</f>
        <v>#N/A</v>
      </c>
    </row>
    <row r="8098" customFormat="false" ht="12.75" hidden="false" customHeight="false" outlineLevel="0" collapsed="false">
      <c r="A8098" s="208" t="str">
        <f aca="false">B8098&amp;" "&amp;C8098&amp;" "&amp;D8098</f>
        <v> 0 Financial</v>
      </c>
      <c r="B8098" s="208" t="str">
        <f aca="false">IF((LEFT(N8098,2)="US"),"US","")</f>
        <v/>
      </c>
      <c r="C8098" s="208" t="n">
        <f aca="false">M8098</f>
        <v>0</v>
      </c>
      <c r="D8098" s="208" t="str">
        <f aca="false">IF(ISNUMBER(FIND("Phy",N8098))=TRUE(),"Physical","Financial")</f>
        <v>Financial</v>
      </c>
      <c r="E8098" s="208" t="e">
        <f aca="false">IF(VLOOKUP(S8098,'DD-Lookup'!$J$6:$L$50,3,FALSE())="Monthly",(YEAR(AC8098)-YEAR(AB8098))*12+MONTH(AC8098)-MONTH(AB8098)+1,(AC8098-AB8098+1))</f>
        <v>#N/A</v>
      </c>
      <c r="F8098" s="239" t="e">
        <f aca="false">E8098*SUM(P8098:Q8098)</f>
        <v>#N/A</v>
      </c>
    </row>
    <row r="8099" customFormat="false" ht="12.75" hidden="false" customHeight="false" outlineLevel="0" collapsed="false">
      <c r="A8099" s="208" t="str">
        <f aca="false">B8099&amp;" "&amp;C8099&amp;" "&amp;D8099</f>
        <v> 0 Financial</v>
      </c>
      <c r="B8099" s="208" t="str">
        <f aca="false">IF((LEFT(N8099,2)="US"),"US","")</f>
        <v/>
      </c>
      <c r="C8099" s="208" t="n">
        <f aca="false">M8099</f>
        <v>0</v>
      </c>
      <c r="D8099" s="208" t="str">
        <f aca="false">IF(ISNUMBER(FIND("Phy",N8099))=TRUE(),"Physical","Financial")</f>
        <v>Financial</v>
      </c>
      <c r="E8099" s="208" t="e">
        <f aca="false">IF(VLOOKUP(S8099,'DD-Lookup'!$J$6:$L$50,3,FALSE())="Monthly",(YEAR(AC8099)-YEAR(AB8099))*12+MONTH(AC8099)-MONTH(AB8099)+1,(AC8099-AB8099+1))</f>
        <v>#N/A</v>
      </c>
      <c r="F8099" s="239" t="e">
        <f aca="false">E8099*SUM(P8099:Q8099)</f>
        <v>#N/A</v>
      </c>
    </row>
    <row r="8100" customFormat="false" ht="12.75" hidden="false" customHeight="false" outlineLevel="0" collapsed="false">
      <c r="A8100" s="208" t="str">
        <f aca="false">B8100&amp;" "&amp;C8100&amp;" "&amp;D8100</f>
        <v> 0 Financial</v>
      </c>
      <c r="B8100" s="208" t="str">
        <f aca="false">IF((LEFT(N8100,2)="US"),"US","")</f>
        <v/>
      </c>
      <c r="C8100" s="208" t="n">
        <f aca="false">M8100</f>
        <v>0</v>
      </c>
      <c r="D8100" s="208" t="str">
        <f aca="false">IF(ISNUMBER(FIND("Phy",N8100))=TRUE(),"Physical","Financial")</f>
        <v>Financial</v>
      </c>
      <c r="E8100" s="208" t="e">
        <f aca="false">IF(VLOOKUP(S8100,'DD-Lookup'!$J$6:$L$50,3,FALSE())="Monthly",(YEAR(AC8100)-YEAR(AB8100))*12+MONTH(AC8100)-MONTH(AB8100)+1,(AC8100-AB8100+1))</f>
        <v>#N/A</v>
      </c>
      <c r="F8100" s="239" t="e">
        <f aca="false">E8100*SUM(P8100:Q8100)</f>
        <v>#N/A</v>
      </c>
    </row>
    <row r="8101" customFormat="false" ht="12.75" hidden="false" customHeight="false" outlineLevel="0" collapsed="false">
      <c r="A8101" s="208" t="str">
        <f aca="false">B8101&amp;" "&amp;C8101&amp;" "&amp;D8101</f>
        <v> 0 Financial</v>
      </c>
      <c r="B8101" s="208" t="str">
        <f aca="false">IF((LEFT(N8101,2)="US"),"US","")</f>
        <v/>
      </c>
      <c r="C8101" s="208" t="n">
        <f aca="false">M8101</f>
        <v>0</v>
      </c>
      <c r="D8101" s="208" t="str">
        <f aca="false">IF(ISNUMBER(FIND("Phy",N8101))=TRUE(),"Physical","Financial")</f>
        <v>Financial</v>
      </c>
      <c r="E8101" s="208" t="e">
        <f aca="false">IF(VLOOKUP(S8101,'DD-Lookup'!$J$6:$L$50,3,FALSE())="Monthly",(YEAR(AC8101)-YEAR(AB8101))*12+MONTH(AC8101)-MONTH(AB8101)+1,(AC8101-AB8101+1))</f>
        <v>#N/A</v>
      </c>
      <c r="F8101" s="239" t="e">
        <f aca="false">E8101*SUM(P8101:Q8101)</f>
        <v>#N/A</v>
      </c>
    </row>
    <row r="8102" customFormat="false" ht="12.75" hidden="false" customHeight="false" outlineLevel="0" collapsed="false">
      <c r="A8102" s="208" t="str">
        <f aca="false">B8102&amp;" "&amp;C8102&amp;" "&amp;D8102</f>
        <v> 0 Financial</v>
      </c>
      <c r="B8102" s="208" t="str">
        <f aca="false">IF((LEFT(N8102,2)="US"),"US","")</f>
        <v/>
      </c>
      <c r="C8102" s="208" t="n">
        <f aca="false">M8102</f>
        <v>0</v>
      </c>
      <c r="D8102" s="208" t="str">
        <f aca="false">IF(ISNUMBER(FIND("Phy",N8102))=TRUE(),"Physical","Financial")</f>
        <v>Financial</v>
      </c>
      <c r="E8102" s="208" t="e">
        <f aca="false">IF(VLOOKUP(S8102,'DD-Lookup'!$J$6:$L$50,3,FALSE())="Monthly",(YEAR(AC8102)-YEAR(AB8102))*12+MONTH(AC8102)-MONTH(AB8102)+1,(AC8102-AB8102+1))</f>
        <v>#N/A</v>
      </c>
      <c r="F8102" s="239" t="e">
        <f aca="false">E8102*SUM(P8102:Q8102)</f>
        <v>#N/A</v>
      </c>
    </row>
    <row r="8103" customFormat="false" ht="12.75" hidden="false" customHeight="false" outlineLevel="0" collapsed="false">
      <c r="A8103" s="208" t="str">
        <f aca="false">B8103&amp;" "&amp;C8103&amp;" "&amp;D8103</f>
        <v> 0 Financial</v>
      </c>
      <c r="B8103" s="208" t="str">
        <f aca="false">IF((LEFT(N8103,2)="US"),"US","")</f>
        <v/>
      </c>
      <c r="C8103" s="208" t="n">
        <f aca="false">M8103</f>
        <v>0</v>
      </c>
      <c r="D8103" s="208" t="str">
        <f aca="false">IF(ISNUMBER(FIND("Phy",N8103))=TRUE(),"Physical","Financial")</f>
        <v>Financial</v>
      </c>
      <c r="E8103" s="208" t="e">
        <f aca="false">IF(VLOOKUP(S8103,'DD-Lookup'!$J$6:$L$50,3,FALSE())="Monthly",(YEAR(AC8103)-YEAR(AB8103))*12+MONTH(AC8103)-MONTH(AB8103)+1,(AC8103-AB8103+1))</f>
        <v>#N/A</v>
      </c>
      <c r="F8103" s="239" t="e">
        <f aca="false">E8103*SUM(P8103:Q8103)</f>
        <v>#N/A</v>
      </c>
    </row>
    <row r="8104" customFormat="false" ht="12.75" hidden="false" customHeight="false" outlineLevel="0" collapsed="false">
      <c r="A8104" s="208" t="str">
        <f aca="false">B8104&amp;" "&amp;C8104&amp;" "&amp;D8104</f>
        <v> 0 Financial</v>
      </c>
      <c r="B8104" s="208" t="str">
        <f aca="false">IF((LEFT(N8104,2)="US"),"US","")</f>
        <v/>
      </c>
      <c r="C8104" s="208" t="n">
        <f aca="false">M8104</f>
        <v>0</v>
      </c>
      <c r="D8104" s="208" t="str">
        <f aca="false">IF(ISNUMBER(FIND("Phy",N8104))=TRUE(),"Physical","Financial")</f>
        <v>Financial</v>
      </c>
      <c r="E8104" s="208" t="e">
        <f aca="false">IF(VLOOKUP(S8104,'DD-Lookup'!$J$6:$L$50,3,FALSE())="Monthly",(YEAR(AC8104)-YEAR(AB8104))*12+MONTH(AC8104)-MONTH(AB8104)+1,(AC8104-AB8104+1))</f>
        <v>#N/A</v>
      </c>
      <c r="F8104" s="239" t="e">
        <f aca="false">E8104*SUM(P8104:Q8104)</f>
        <v>#N/A</v>
      </c>
    </row>
    <row r="8105" customFormat="false" ht="12.75" hidden="false" customHeight="false" outlineLevel="0" collapsed="false">
      <c r="A8105" s="208" t="str">
        <f aca="false">B8105&amp;" "&amp;C8105&amp;" "&amp;D8105</f>
        <v> 0 Financial</v>
      </c>
      <c r="B8105" s="208" t="str">
        <f aca="false">IF((LEFT(N8105,2)="US"),"US","")</f>
        <v/>
      </c>
      <c r="C8105" s="208" t="n">
        <f aca="false">M8105</f>
        <v>0</v>
      </c>
      <c r="D8105" s="208" t="str">
        <f aca="false">IF(ISNUMBER(FIND("Phy",N8105))=TRUE(),"Physical","Financial")</f>
        <v>Financial</v>
      </c>
      <c r="E8105" s="208" t="e">
        <f aca="false">IF(VLOOKUP(S8105,'DD-Lookup'!$J$6:$L$50,3,FALSE())="Monthly",(YEAR(AC8105)-YEAR(AB8105))*12+MONTH(AC8105)-MONTH(AB8105)+1,(AC8105-AB8105+1))</f>
        <v>#N/A</v>
      </c>
      <c r="F8105" s="239" t="e">
        <f aca="false">E8105*SUM(P8105:Q8105)</f>
        <v>#N/A</v>
      </c>
    </row>
    <row r="8106" customFormat="false" ht="12.75" hidden="false" customHeight="false" outlineLevel="0" collapsed="false">
      <c r="A8106" s="208" t="str">
        <f aca="false">B8106&amp;" "&amp;C8106&amp;" "&amp;D8106</f>
        <v> 0 Financial</v>
      </c>
      <c r="B8106" s="208" t="str">
        <f aca="false">IF((LEFT(N8106,2)="US"),"US","")</f>
        <v/>
      </c>
      <c r="C8106" s="208" t="n">
        <f aca="false">M8106</f>
        <v>0</v>
      </c>
      <c r="D8106" s="208" t="str">
        <f aca="false">IF(ISNUMBER(FIND("Phy",N8106))=TRUE(),"Physical","Financial")</f>
        <v>Financial</v>
      </c>
      <c r="E8106" s="208" t="e">
        <f aca="false">IF(VLOOKUP(S8106,'DD-Lookup'!$J$6:$L$50,3,FALSE())="Monthly",(YEAR(AC8106)-YEAR(AB8106))*12+MONTH(AC8106)-MONTH(AB8106)+1,(AC8106-AB8106+1))</f>
        <v>#N/A</v>
      </c>
      <c r="F8106" s="239" t="e">
        <f aca="false">E8106*SUM(P8106:Q8106)</f>
        <v>#N/A</v>
      </c>
    </row>
    <row r="8107" customFormat="false" ht="12.75" hidden="false" customHeight="false" outlineLevel="0" collapsed="false">
      <c r="A8107" s="208" t="str">
        <f aca="false">B8107&amp;" "&amp;C8107&amp;" "&amp;D8107</f>
        <v> 0 Financial</v>
      </c>
      <c r="B8107" s="208" t="str">
        <f aca="false">IF((LEFT(N8107,2)="US"),"US","")</f>
        <v/>
      </c>
      <c r="C8107" s="208" t="n">
        <f aca="false">M8107</f>
        <v>0</v>
      </c>
      <c r="D8107" s="208" t="str">
        <f aca="false">IF(ISNUMBER(FIND("Phy",N8107))=TRUE(),"Physical","Financial")</f>
        <v>Financial</v>
      </c>
      <c r="E8107" s="208" t="e">
        <f aca="false">IF(VLOOKUP(S8107,'DD-Lookup'!$J$6:$L$50,3,FALSE())="Monthly",(YEAR(AC8107)-YEAR(AB8107))*12+MONTH(AC8107)-MONTH(AB8107)+1,(AC8107-AB8107+1))</f>
        <v>#N/A</v>
      </c>
      <c r="F8107" s="239" t="e">
        <f aca="false">E8107*SUM(P8107:Q8107)</f>
        <v>#N/A</v>
      </c>
    </row>
    <row r="8108" customFormat="false" ht="12.75" hidden="false" customHeight="false" outlineLevel="0" collapsed="false">
      <c r="A8108" s="208" t="str">
        <f aca="false">B8108&amp;" "&amp;C8108&amp;" "&amp;D8108</f>
        <v> 0 Financial</v>
      </c>
      <c r="B8108" s="208" t="str">
        <f aca="false">IF((LEFT(N8108,2)="US"),"US","")</f>
        <v/>
      </c>
      <c r="C8108" s="208" t="n">
        <f aca="false">M8108</f>
        <v>0</v>
      </c>
      <c r="D8108" s="208" t="str">
        <f aca="false">IF(ISNUMBER(FIND("Phy",N8108))=TRUE(),"Physical","Financial")</f>
        <v>Financial</v>
      </c>
      <c r="E8108" s="208" t="e">
        <f aca="false">IF(VLOOKUP(S8108,'DD-Lookup'!$J$6:$L$50,3,FALSE())="Monthly",(YEAR(AC8108)-YEAR(AB8108))*12+MONTH(AC8108)-MONTH(AB8108)+1,(AC8108-AB8108+1))</f>
        <v>#N/A</v>
      </c>
      <c r="F8108" s="239" t="e">
        <f aca="false">E8108*SUM(P8108:Q8108)</f>
        <v>#N/A</v>
      </c>
    </row>
    <row r="8109" customFormat="false" ht="12.75" hidden="false" customHeight="false" outlineLevel="0" collapsed="false">
      <c r="A8109" s="208" t="str">
        <f aca="false">B8109&amp;" "&amp;C8109&amp;" "&amp;D8109</f>
        <v> 0 Financial</v>
      </c>
      <c r="B8109" s="208" t="str">
        <f aca="false">IF((LEFT(N8109,2)="US"),"US","")</f>
        <v/>
      </c>
      <c r="C8109" s="208" t="n">
        <f aca="false">M8109</f>
        <v>0</v>
      </c>
      <c r="D8109" s="208" t="str">
        <f aca="false">IF(ISNUMBER(FIND("Phy",N8109))=TRUE(),"Physical","Financial")</f>
        <v>Financial</v>
      </c>
      <c r="E8109" s="208" t="e">
        <f aca="false">IF(VLOOKUP(S8109,'DD-Lookup'!$J$6:$L$50,3,FALSE())="Monthly",(YEAR(AC8109)-YEAR(AB8109))*12+MONTH(AC8109)-MONTH(AB8109)+1,(AC8109-AB8109+1))</f>
        <v>#N/A</v>
      </c>
      <c r="F8109" s="239" t="e">
        <f aca="false">E8109*SUM(P8109:Q8109)</f>
        <v>#N/A</v>
      </c>
    </row>
    <row r="8110" customFormat="false" ht="12.75" hidden="false" customHeight="false" outlineLevel="0" collapsed="false">
      <c r="A8110" s="208" t="str">
        <f aca="false">B8110&amp;" "&amp;C8110&amp;" "&amp;D8110</f>
        <v> 0 Financial</v>
      </c>
      <c r="B8110" s="208" t="str">
        <f aca="false">IF((LEFT(N8110,2)="US"),"US","")</f>
        <v/>
      </c>
      <c r="C8110" s="208" t="n">
        <f aca="false">M8110</f>
        <v>0</v>
      </c>
      <c r="D8110" s="208" t="str">
        <f aca="false">IF(ISNUMBER(FIND("Phy",N8110))=TRUE(),"Physical","Financial")</f>
        <v>Financial</v>
      </c>
      <c r="E8110" s="208" t="e">
        <f aca="false">IF(VLOOKUP(S8110,'DD-Lookup'!$J$6:$L$50,3,FALSE())="Monthly",(YEAR(AC8110)-YEAR(AB8110))*12+MONTH(AC8110)-MONTH(AB8110)+1,(AC8110-AB8110+1))</f>
        <v>#N/A</v>
      </c>
      <c r="F8110" s="239" t="e">
        <f aca="false">E8110*SUM(P8110:Q8110)</f>
        <v>#N/A</v>
      </c>
    </row>
    <row r="8111" customFormat="false" ht="12.75" hidden="false" customHeight="false" outlineLevel="0" collapsed="false">
      <c r="A8111" s="208" t="str">
        <f aca="false">B8111&amp;" "&amp;C8111&amp;" "&amp;D8111</f>
        <v> 0 Financial</v>
      </c>
      <c r="B8111" s="208" t="str">
        <f aca="false">IF((LEFT(N8111,2)="US"),"US","")</f>
        <v/>
      </c>
      <c r="C8111" s="208" t="n">
        <f aca="false">M8111</f>
        <v>0</v>
      </c>
      <c r="D8111" s="208" t="str">
        <f aca="false">IF(ISNUMBER(FIND("Phy",N8111))=TRUE(),"Physical","Financial")</f>
        <v>Financial</v>
      </c>
      <c r="E8111" s="208" t="e">
        <f aca="false">IF(VLOOKUP(S8111,'DD-Lookup'!$J$6:$L$50,3,FALSE())="Monthly",(YEAR(AC8111)-YEAR(AB8111))*12+MONTH(AC8111)-MONTH(AB8111)+1,(AC8111-AB8111+1))</f>
        <v>#N/A</v>
      </c>
      <c r="F8111" s="239" t="e">
        <f aca="false">E8111*SUM(P8111:Q8111)</f>
        <v>#N/A</v>
      </c>
    </row>
    <row r="8112" customFormat="false" ht="12.75" hidden="false" customHeight="false" outlineLevel="0" collapsed="false">
      <c r="A8112" s="208" t="str">
        <f aca="false">B8112&amp;" "&amp;C8112&amp;" "&amp;D8112</f>
        <v> 0 Financial</v>
      </c>
      <c r="B8112" s="208" t="str">
        <f aca="false">IF((LEFT(N8112,2)="US"),"US","")</f>
        <v/>
      </c>
      <c r="C8112" s="208" t="n">
        <f aca="false">M8112</f>
        <v>0</v>
      </c>
      <c r="D8112" s="208" t="str">
        <f aca="false">IF(ISNUMBER(FIND("Phy",N8112))=TRUE(),"Physical","Financial")</f>
        <v>Financial</v>
      </c>
      <c r="E8112" s="208" t="e">
        <f aca="false">IF(VLOOKUP(S8112,'DD-Lookup'!$J$6:$L$50,3,FALSE())="Monthly",(YEAR(AC8112)-YEAR(AB8112))*12+MONTH(AC8112)-MONTH(AB8112)+1,(AC8112-AB8112+1))</f>
        <v>#N/A</v>
      </c>
      <c r="F8112" s="239" t="e">
        <f aca="false">E8112*SUM(P8112:Q8112)</f>
        <v>#N/A</v>
      </c>
    </row>
    <row r="8113" customFormat="false" ht="12.75" hidden="false" customHeight="false" outlineLevel="0" collapsed="false">
      <c r="A8113" s="208" t="str">
        <f aca="false">B8113&amp;" "&amp;C8113&amp;" "&amp;D8113</f>
        <v> 0 Financial</v>
      </c>
      <c r="B8113" s="208" t="str">
        <f aca="false">IF((LEFT(N8113,2)="US"),"US","")</f>
        <v/>
      </c>
      <c r="C8113" s="208" t="n">
        <f aca="false">M8113</f>
        <v>0</v>
      </c>
      <c r="D8113" s="208" t="str">
        <f aca="false">IF(ISNUMBER(FIND("Phy",N8113))=TRUE(),"Physical","Financial")</f>
        <v>Financial</v>
      </c>
      <c r="E8113" s="208" t="e">
        <f aca="false">IF(VLOOKUP(S8113,'DD-Lookup'!$J$6:$L$50,3,FALSE())="Monthly",(YEAR(AC8113)-YEAR(AB8113))*12+MONTH(AC8113)-MONTH(AB8113)+1,(AC8113-AB8113+1))</f>
        <v>#N/A</v>
      </c>
      <c r="F8113" s="239" t="e">
        <f aca="false">E8113*SUM(P8113:Q8113)</f>
        <v>#N/A</v>
      </c>
    </row>
    <row r="8114" customFormat="false" ht="12.75" hidden="false" customHeight="false" outlineLevel="0" collapsed="false">
      <c r="A8114" s="208" t="str">
        <f aca="false">B8114&amp;" "&amp;C8114&amp;" "&amp;D8114</f>
        <v> 0 Financial</v>
      </c>
      <c r="B8114" s="208" t="str">
        <f aca="false">IF((LEFT(N8114,2)="US"),"US","")</f>
        <v/>
      </c>
      <c r="C8114" s="208" t="n">
        <f aca="false">M8114</f>
        <v>0</v>
      </c>
      <c r="D8114" s="208" t="str">
        <f aca="false">IF(ISNUMBER(FIND("Phy",N8114))=TRUE(),"Physical","Financial")</f>
        <v>Financial</v>
      </c>
      <c r="E8114" s="208" t="e">
        <f aca="false">IF(VLOOKUP(S8114,'DD-Lookup'!$J$6:$L$50,3,FALSE())="Monthly",(YEAR(AC8114)-YEAR(AB8114))*12+MONTH(AC8114)-MONTH(AB8114)+1,(AC8114-AB8114+1))</f>
        <v>#N/A</v>
      </c>
      <c r="F8114" s="239" t="e">
        <f aca="false">E8114*SUM(P8114:Q8114)</f>
        <v>#N/A</v>
      </c>
    </row>
    <row r="8115" customFormat="false" ht="12.75" hidden="false" customHeight="false" outlineLevel="0" collapsed="false">
      <c r="A8115" s="208" t="str">
        <f aca="false">B8115&amp;" "&amp;C8115&amp;" "&amp;D8115</f>
        <v> 0 Financial</v>
      </c>
      <c r="B8115" s="208" t="str">
        <f aca="false">IF((LEFT(N8115,2)="US"),"US","")</f>
        <v/>
      </c>
      <c r="C8115" s="208" t="n">
        <f aca="false">M8115</f>
        <v>0</v>
      </c>
      <c r="D8115" s="208" t="str">
        <f aca="false">IF(ISNUMBER(FIND("Phy",N8115))=TRUE(),"Physical","Financial")</f>
        <v>Financial</v>
      </c>
      <c r="E8115" s="208" t="e">
        <f aca="false">IF(VLOOKUP(S8115,'DD-Lookup'!$J$6:$L$50,3,FALSE())="Monthly",(YEAR(AC8115)-YEAR(AB8115))*12+MONTH(AC8115)-MONTH(AB8115)+1,(AC8115-AB8115+1))</f>
        <v>#N/A</v>
      </c>
      <c r="F8115" s="239" t="e">
        <f aca="false">E8115*SUM(P8115:Q8115)</f>
        <v>#N/A</v>
      </c>
    </row>
    <row r="8116" customFormat="false" ht="12.75" hidden="false" customHeight="false" outlineLevel="0" collapsed="false">
      <c r="A8116" s="208" t="str">
        <f aca="false">B8116&amp;" "&amp;C8116&amp;" "&amp;D8116</f>
        <v> 0 Financial</v>
      </c>
      <c r="B8116" s="208" t="str">
        <f aca="false">IF((LEFT(N8116,2)="US"),"US","")</f>
        <v/>
      </c>
      <c r="C8116" s="208" t="n">
        <f aca="false">M8116</f>
        <v>0</v>
      </c>
      <c r="D8116" s="208" t="str">
        <f aca="false">IF(ISNUMBER(FIND("Phy",N8116))=TRUE(),"Physical","Financial")</f>
        <v>Financial</v>
      </c>
      <c r="E8116" s="208" t="e">
        <f aca="false">IF(VLOOKUP(S8116,'DD-Lookup'!$J$6:$L$50,3,FALSE())="Monthly",(YEAR(AC8116)-YEAR(AB8116))*12+MONTH(AC8116)-MONTH(AB8116)+1,(AC8116-AB8116+1))</f>
        <v>#N/A</v>
      </c>
      <c r="F8116" s="239" t="e">
        <f aca="false">E8116*SUM(P8116:Q8116)</f>
        <v>#N/A</v>
      </c>
    </row>
    <row r="8117" customFormat="false" ht="12.75" hidden="false" customHeight="false" outlineLevel="0" collapsed="false">
      <c r="A8117" s="208" t="str">
        <f aca="false">B8117&amp;" "&amp;C8117&amp;" "&amp;D8117</f>
        <v> 0 Financial</v>
      </c>
      <c r="B8117" s="208" t="str">
        <f aca="false">IF((LEFT(N8117,2)="US"),"US","")</f>
        <v/>
      </c>
      <c r="C8117" s="208" t="n">
        <f aca="false">M8117</f>
        <v>0</v>
      </c>
      <c r="D8117" s="208" t="str">
        <f aca="false">IF(ISNUMBER(FIND("Phy",N8117))=TRUE(),"Physical","Financial")</f>
        <v>Financial</v>
      </c>
      <c r="E8117" s="208" t="e">
        <f aca="false">IF(VLOOKUP(S8117,'DD-Lookup'!$J$6:$L$50,3,FALSE())="Monthly",(YEAR(AC8117)-YEAR(AB8117))*12+MONTH(AC8117)-MONTH(AB8117)+1,(AC8117-AB8117+1))</f>
        <v>#N/A</v>
      </c>
      <c r="F8117" s="239" t="e">
        <f aca="false">E8117*SUM(P8117:Q8117)</f>
        <v>#N/A</v>
      </c>
    </row>
    <row r="8118" customFormat="false" ht="12.75" hidden="false" customHeight="false" outlineLevel="0" collapsed="false">
      <c r="A8118" s="208" t="str">
        <f aca="false">B8118&amp;" "&amp;C8118&amp;" "&amp;D8118</f>
        <v> 0 Financial</v>
      </c>
      <c r="B8118" s="208" t="str">
        <f aca="false">IF((LEFT(N8118,2)="US"),"US","")</f>
        <v/>
      </c>
      <c r="C8118" s="208" t="n">
        <f aca="false">M8118</f>
        <v>0</v>
      </c>
      <c r="D8118" s="208" t="str">
        <f aca="false">IF(ISNUMBER(FIND("Phy",N8118))=TRUE(),"Physical","Financial")</f>
        <v>Financial</v>
      </c>
      <c r="E8118" s="208" t="e">
        <f aca="false">IF(VLOOKUP(S8118,'DD-Lookup'!$J$6:$L$50,3,FALSE())="Monthly",(YEAR(AC8118)-YEAR(AB8118))*12+MONTH(AC8118)-MONTH(AB8118)+1,(AC8118-AB8118+1))</f>
        <v>#N/A</v>
      </c>
      <c r="F8118" s="239" t="e">
        <f aca="false">E8118*SUM(P8118:Q8118)</f>
        <v>#N/A</v>
      </c>
    </row>
    <row r="8119" customFormat="false" ht="12.75" hidden="false" customHeight="false" outlineLevel="0" collapsed="false">
      <c r="A8119" s="208" t="str">
        <f aca="false">B8119&amp;" "&amp;C8119&amp;" "&amp;D8119</f>
        <v> 0 Financial</v>
      </c>
      <c r="B8119" s="208" t="str">
        <f aca="false">IF((LEFT(N8119,2)="US"),"US","")</f>
        <v/>
      </c>
      <c r="C8119" s="208" t="n">
        <f aca="false">M8119</f>
        <v>0</v>
      </c>
      <c r="D8119" s="208" t="str">
        <f aca="false">IF(ISNUMBER(FIND("Phy",N8119))=TRUE(),"Physical","Financial")</f>
        <v>Financial</v>
      </c>
      <c r="E8119" s="208" t="e">
        <f aca="false">IF(VLOOKUP(S8119,'DD-Lookup'!$J$6:$L$50,3,FALSE())="Monthly",(YEAR(AC8119)-YEAR(AB8119))*12+MONTH(AC8119)-MONTH(AB8119)+1,(AC8119-AB8119+1))</f>
        <v>#N/A</v>
      </c>
      <c r="F8119" s="239" t="e">
        <f aca="false">E8119*SUM(P8119:Q8119)</f>
        <v>#N/A</v>
      </c>
    </row>
    <row r="8120" customFormat="false" ht="12.75" hidden="false" customHeight="false" outlineLevel="0" collapsed="false">
      <c r="A8120" s="208" t="str">
        <f aca="false">B8120&amp;" "&amp;C8120&amp;" "&amp;D8120</f>
        <v> 0 Financial</v>
      </c>
      <c r="B8120" s="208" t="str">
        <f aca="false">IF((LEFT(N8120,2)="US"),"US","")</f>
        <v/>
      </c>
      <c r="C8120" s="208" t="n">
        <f aca="false">M8120</f>
        <v>0</v>
      </c>
      <c r="D8120" s="208" t="str">
        <f aca="false">IF(ISNUMBER(FIND("Phy",N8120))=TRUE(),"Physical","Financial")</f>
        <v>Financial</v>
      </c>
      <c r="E8120" s="208" t="e">
        <f aca="false">IF(VLOOKUP(S8120,'DD-Lookup'!$J$6:$L$50,3,FALSE())="Monthly",(YEAR(AC8120)-YEAR(AB8120))*12+MONTH(AC8120)-MONTH(AB8120)+1,(AC8120-AB8120+1))</f>
        <v>#N/A</v>
      </c>
      <c r="F8120" s="239" t="e">
        <f aca="false">E8120*SUM(P8120:Q8120)</f>
        <v>#N/A</v>
      </c>
    </row>
    <row r="8121" customFormat="false" ht="12.75" hidden="false" customHeight="false" outlineLevel="0" collapsed="false">
      <c r="A8121" s="208" t="str">
        <f aca="false">B8121&amp;" "&amp;C8121&amp;" "&amp;D8121</f>
        <v> 0 Financial</v>
      </c>
      <c r="B8121" s="208" t="str">
        <f aca="false">IF((LEFT(N8121,2)="US"),"US","")</f>
        <v/>
      </c>
      <c r="C8121" s="208" t="n">
        <f aca="false">M8121</f>
        <v>0</v>
      </c>
      <c r="D8121" s="208" t="str">
        <f aca="false">IF(ISNUMBER(FIND("Phy",N8121))=TRUE(),"Physical","Financial")</f>
        <v>Financial</v>
      </c>
      <c r="E8121" s="208" t="e">
        <f aca="false">IF(VLOOKUP(S8121,'DD-Lookup'!$J$6:$L$50,3,FALSE())="Monthly",(YEAR(AC8121)-YEAR(AB8121))*12+MONTH(AC8121)-MONTH(AB8121)+1,(AC8121-AB8121+1))</f>
        <v>#N/A</v>
      </c>
      <c r="F8121" s="239" t="e">
        <f aca="false">E8121*SUM(P8121:Q8121)</f>
        <v>#N/A</v>
      </c>
    </row>
    <row r="8122" customFormat="false" ht="12.75" hidden="false" customHeight="false" outlineLevel="0" collapsed="false">
      <c r="A8122" s="208" t="str">
        <f aca="false">B8122&amp;" "&amp;C8122&amp;" "&amp;D8122</f>
        <v> 0 Financial</v>
      </c>
      <c r="B8122" s="208" t="str">
        <f aca="false">IF((LEFT(N8122,2)="US"),"US","")</f>
        <v/>
      </c>
      <c r="C8122" s="208" t="n">
        <f aca="false">M8122</f>
        <v>0</v>
      </c>
      <c r="D8122" s="208" t="str">
        <f aca="false">IF(ISNUMBER(FIND("Phy",N8122))=TRUE(),"Physical","Financial")</f>
        <v>Financial</v>
      </c>
      <c r="E8122" s="208" t="e">
        <f aca="false">IF(VLOOKUP(S8122,'DD-Lookup'!$J$6:$L$50,3,FALSE())="Monthly",(YEAR(AC8122)-YEAR(AB8122))*12+MONTH(AC8122)-MONTH(AB8122)+1,(AC8122-AB8122+1))</f>
        <v>#N/A</v>
      </c>
      <c r="F8122" s="239" t="e">
        <f aca="false">E8122*SUM(P8122:Q8122)</f>
        <v>#N/A</v>
      </c>
    </row>
    <row r="8123" customFormat="false" ht="12.75" hidden="false" customHeight="false" outlineLevel="0" collapsed="false">
      <c r="A8123" s="208" t="str">
        <f aca="false">B8123&amp;" "&amp;C8123&amp;" "&amp;D8123</f>
        <v> 0 Financial</v>
      </c>
      <c r="B8123" s="208" t="str">
        <f aca="false">IF((LEFT(N8123,2)="US"),"US","")</f>
        <v/>
      </c>
      <c r="C8123" s="208" t="n">
        <f aca="false">M8123</f>
        <v>0</v>
      </c>
      <c r="D8123" s="208" t="str">
        <f aca="false">IF(ISNUMBER(FIND("Phy",N8123))=TRUE(),"Physical","Financial")</f>
        <v>Financial</v>
      </c>
      <c r="E8123" s="208" t="e">
        <f aca="false">IF(VLOOKUP(S8123,'DD-Lookup'!$J$6:$L$50,3,FALSE())="Monthly",(YEAR(AC8123)-YEAR(AB8123))*12+MONTH(AC8123)-MONTH(AB8123)+1,(AC8123-AB8123+1))</f>
        <v>#N/A</v>
      </c>
      <c r="F8123" s="239" t="e">
        <f aca="false">E8123*SUM(P8123:Q8123)</f>
        <v>#N/A</v>
      </c>
    </row>
    <row r="8124" customFormat="false" ht="12.75" hidden="false" customHeight="false" outlineLevel="0" collapsed="false">
      <c r="A8124" s="208" t="str">
        <f aca="false">B8124&amp;" "&amp;C8124&amp;" "&amp;D8124</f>
        <v> 0 Financial</v>
      </c>
      <c r="B8124" s="208" t="str">
        <f aca="false">IF((LEFT(N8124,2)="US"),"US","")</f>
        <v/>
      </c>
      <c r="C8124" s="208" t="n">
        <f aca="false">M8124</f>
        <v>0</v>
      </c>
      <c r="D8124" s="208" t="str">
        <f aca="false">IF(ISNUMBER(FIND("Phy",N8124))=TRUE(),"Physical","Financial")</f>
        <v>Financial</v>
      </c>
      <c r="E8124" s="208" t="e">
        <f aca="false">IF(VLOOKUP(S8124,'DD-Lookup'!$J$6:$L$50,3,FALSE())="Monthly",(YEAR(AC8124)-YEAR(AB8124))*12+MONTH(AC8124)-MONTH(AB8124)+1,(AC8124-AB8124+1))</f>
        <v>#N/A</v>
      </c>
      <c r="F8124" s="239" t="e">
        <f aca="false">E8124*SUM(P8124:Q8124)</f>
        <v>#N/A</v>
      </c>
    </row>
    <row r="8125" customFormat="false" ht="12.75" hidden="false" customHeight="false" outlineLevel="0" collapsed="false">
      <c r="A8125" s="208" t="str">
        <f aca="false">B8125&amp;" "&amp;C8125&amp;" "&amp;D8125</f>
        <v> 0 Financial</v>
      </c>
      <c r="B8125" s="208" t="str">
        <f aca="false">IF((LEFT(N8125,2)="US"),"US","")</f>
        <v/>
      </c>
      <c r="C8125" s="208" t="n">
        <f aca="false">M8125</f>
        <v>0</v>
      </c>
      <c r="D8125" s="208" t="str">
        <f aca="false">IF(ISNUMBER(FIND("Phy",N8125))=TRUE(),"Physical","Financial")</f>
        <v>Financial</v>
      </c>
      <c r="E8125" s="208" t="e">
        <f aca="false">IF(VLOOKUP(S8125,'DD-Lookup'!$J$6:$L$50,3,FALSE())="Monthly",(YEAR(AC8125)-YEAR(AB8125))*12+MONTH(AC8125)-MONTH(AB8125)+1,(AC8125-AB8125+1))</f>
        <v>#N/A</v>
      </c>
      <c r="F8125" s="239" t="e">
        <f aca="false">E8125*SUM(P8125:Q8125)</f>
        <v>#N/A</v>
      </c>
    </row>
    <row r="8126" customFormat="false" ht="12.75" hidden="false" customHeight="false" outlineLevel="0" collapsed="false">
      <c r="A8126" s="208" t="str">
        <f aca="false">B8126&amp;" "&amp;C8126&amp;" "&amp;D8126</f>
        <v> 0 Financial</v>
      </c>
      <c r="B8126" s="208" t="str">
        <f aca="false">IF((LEFT(N8126,2)="US"),"US","")</f>
        <v/>
      </c>
      <c r="C8126" s="208" t="n">
        <f aca="false">M8126</f>
        <v>0</v>
      </c>
      <c r="D8126" s="208" t="str">
        <f aca="false">IF(ISNUMBER(FIND("Phy",N8126))=TRUE(),"Physical","Financial")</f>
        <v>Financial</v>
      </c>
      <c r="E8126" s="208" t="e">
        <f aca="false">IF(VLOOKUP(S8126,'DD-Lookup'!$J$6:$L$50,3,FALSE())="Monthly",(YEAR(AC8126)-YEAR(AB8126))*12+MONTH(AC8126)-MONTH(AB8126)+1,(AC8126-AB8126+1))</f>
        <v>#N/A</v>
      </c>
      <c r="F8126" s="239" t="e">
        <f aca="false">E8126*SUM(P8126:Q8126)</f>
        <v>#N/A</v>
      </c>
    </row>
    <row r="8127" customFormat="false" ht="12.75" hidden="false" customHeight="false" outlineLevel="0" collapsed="false">
      <c r="A8127" s="208" t="str">
        <f aca="false">B8127&amp;" "&amp;C8127&amp;" "&amp;D8127</f>
        <v> 0 Financial</v>
      </c>
      <c r="B8127" s="208" t="str">
        <f aca="false">IF((LEFT(N8127,2)="US"),"US","")</f>
        <v/>
      </c>
      <c r="C8127" s="208" t="n">
        <f aca="false">M8127</f>
        <v>0</v>
      </c>
      <c r="D8127" s="208" t="str">
        <f aca="false">IF(ISNUMBER(FIND("Phy",N8127))=TRUE(),"Physical","Financial")</f>
        <v>Financial</v>
      </c>
      <c r="E8127" s="208" t="e">
        <f aca="false">IF(VLOOKUP(S8127,'DD-Lookup'!$J$6:$L$50,3,FALSE())="Monthly",(YEAR(AC8127)-YEAR(AB8127))*12+MONTH(AC8127)-MONTH(AB8127)+1,(AC8127-AB8127+1))</f>
        <v>#N/A</v>
      </c>
      <c r="F8127" s="239" t="e">
        <f aca="false">E8127*SUM(P8127:Q8127)</f>
        <v>#N/A</v>
      </c>
    </row>
    <row r="8128" customFormat="false" ht="12.75" hidden="false" customHeight="false" outlineLevel="0" collapsed="false">
      <c r="A8128" s="208" t="str">
        <f aca="false">B8128&amp;" "&amp;C8128&amp;" "&amp;D8128</f>
        <v> 0 Financial</v>
      </c>
      <c r="B8128" s="208" t="str">
        <f aca="false">IF((LEFT(N8128,2)="US"),"US","")</f>
        <v/>
      </c>
      <c r="C8128" s="208" t="n">
        <f aca="false">M8128</f>
        <v>0</v>
      </c>
      <c r="D8128" s="208" t="str">
        <f aca="false">IF(ISNUMBER(FIND("Phy",N8128))=TRUE(),"Physical","Financial")</f>
        <v>Financial</v>
      </c>
      <c r="E8128" s="208" t="e">
        <f aca="false">IF(VLOOKUP(S8128,'DD-Lookup'!$J$6:$L$50,3,FALSE())="Monthly",(YEAR(AC8128)-YEAR(AB8128))*12+MONTH(AC8128)-MONTH(AB8128)+1,(AC8128-AB8128+1))</f>
        <v>#N/A</v>
      </c>
      <c r="F8128" s="239" t="e">
        <f aca="false">E8128*SUM(P8128:Q8128)</f>
        <v>#N/A</v>
      </c>
    </row>
    <row r="8129" customFormat="false" ht="12.75" hidden="false" customHeight="false" outlineLevel="0" collapsed="false">
      <c r="A8129" s="208" t="str">
        <f aca="false">B8129&amp;" "&amp;C8129&amp;" "&amp;D8129</f>
        <v> 0 Financial</v>
      </c>
      <c r="B8129" s="208" t="str">
        <f aca="false">IF((LEFT(N8129,2)="US"),"US","")</f>
        <v/>
      </c>
      <c r="C8129" s="208" t="n">
        <f aca="false">M8129</f>
        <v>0</v>
      </c>
      <c r="D8129" s="208" t="str">
        <f aca="false">IF(ISNUMBER(FIND("Phy",N8129))=TRUE(),"Physical","Financial")</f>
        <v>Financial</v>
      </c>
      <c r="E8129" s="208" t="e">
        <f aca="false">IF(VLOOKUP(S8129,'DD-Lookup'!$J$6:$L$50,3,FALSE())="Monthly",(YEAR(AC8129)-YEAR(AB8129))*12+MONTH(AC8129)-MONTH(AB8129)+1,(AC8129-AB8129+1))</f>
        <v>#N/A</v>
      </c>
      <c r="F8129" s="239" t="e">
        <f aca="false">E8129*SUM(P8129:Q8129)</f>
        <v>#N/A</v>
      </c>
    </row>
    <row r="8130" customFormat="false" ht="12.75" hidden="false" customHeight="false" outlineLevel="0" collapsed="false">
      <c r="A8130" s="208" t="str">
        <f aca="false">B8130&amp;" "&amp;C8130&amp;" "&amp;D8130</f>
        <v> 0 Financial</v>
      </c>
      <c r="B8130" s="208" t="str">
        <f aca="false">IF((LEFT(N8130,2)="US"),"US","")</f>
        <v/>
      </c>
      <c r="C8130" s="208" t="n">
        <f aca="false">M8130</f>
        <v>0</v>
      </c>
      <c r="D8130" s="208" t="str">
        <f aca="false">IF(ISNUMBER(FIND("Phy",N8130))=TRUE(),"Physical","Financial")</f>
        <v>Financial</v>
      </c>
      <c r="E8130" s="208" t="e">
        <f aca="false">IF(VLOOKUP(S8130,'DD-Lookup'!$J$6:$L$50,3,FALSE())="Monthly",(YEAR(AC8130)-YEAR(AB8130))*12+MONTH(AC8130)-MONTH(AB8130)+1,(AC8130-AB8130+1))</f>
        <v>#N/A</v>
      </c>
      <c r="F8130" s="239" t="e">
        <f aca="false">E8130*SUM(P8130:Q8130)</f>
        <v>#N/A</v>
      </c>
    </row>
    <row r="8131" customFormat="false" ht="12.75" hidden="false" customHeight="false" outlineLevel="0" collapsed="false">
      <c r="A8131" s="208" t="str">
        <f aca="false">B8131&amp;" "&amp;C8131&amp;" "&amp;D8131</f>
        <v> 0 Financial</v>
      </c>
      <c r="B8131" s="208" t="str">
        <f aca="false">IF((LEFT(N8131,2)="US"),"US","")</f>
        <v/>
      </c>
      <c r="C8131" s="208" t="n">
        <f aca="false">M8131</f>
        <v>0</v>
      </c>
      <c r="D8131" s="208" t="str">
        <f aca="false">IF(ISNUMBER(FIND("Phy",N8131))=TRUE(),"Physical","Financial")</f>
        <v>Financial</v>
      </c>
      <c r="E8131" s="208" t="e">
        <f aca="false">IF(VLOOKUP(S8131,'DD-Lookup'!$J$6:$L$50,3,FALSE())="Monthly",(YEAR(AC8131)-YEAR(AB8131))*12+MONTH(AC8131)-MONTH(AB8131)+1,(AC8131-AB8131+1))</f>
        <v>#N/A</v>
      </c>
      <c r="F8131" s="239" t="e">
        <f aca="false">E8131*SUM(P8131:Q8131)</f>
        <v>#N/A</v>
      </c>
    </row>
    <row r="8132" customFormat="false" ht="12.75" hidden="false" customHeight="false" outlineLevel="0" collapsed="false">
      <c r="A8132" s="208" t="str">
        <f aca="false">B8132&amp;" "&amp;C8132&amp;" "&amp;D8132</f>
        <v> 0 Financial</v>
      </c>
      <c r="B8132" s="208" t="str">
        <f aca="false">IF((LEFT(N8132,2)="US"),"US","")</f>
        <v/>
      </c>
      <c r="C8132" s="208" t="n">
        <f aca="false">M8132</f>
        <v>0</v>
      </c>
      <c r="D8132" s="208" t="str">
        <f aca="false">IF(ISNUMBER(FIND("Phy",N8132))=TRUE(),"Physical","Financial")</f>
        <v>Financial</v>
      </c>
      <c r="E8132" s="208" t="e">
        <f aca="false">IF(VLOOKUP(S8132,'DD-Lookup'!$J$6:$L$50,3,FALSE())="Monthly",(YEAR(AC8132)-YEAR(AB8132))*12+MONTH(AC8132)-MONTH(AB8132)+1,(AC8132-AB8132+1))</f>
        <v>#N/A</v>
      </c>
      <c r="F8132" s="239" t="e">
        <f aca="false">E8132*SUM(P8132:Q8132)</f>
        <v>#N/A</v>
      </c>
    </row>
    <row r="8133" customFormat="false" ht="12.75" hidden="false" customHeight="false" outlineLevel="0" collapsed="false">
      <c r="A8133" s="208" t="str">
        <f aca="false">B8133&amp;" "&amp;C8133&amp;" "&amp;D8133</f>
        <v> 0 Financial</v>
      </c>
      <c r="B8133" s="208" t="str">
        <f aca="false">IF((LEFT(N8133,2)="US"),"US","")</f>
        <v/>
      </c>
      <c r="C8133" s="208" t="n">
        <f aca="false">M8133</f>
        <v>0</v>
      </c>
      <c r="D8133" s="208" t="str">
        <f aca="false">IF(ISNUMBER(FIND("Phy",N8133))=TRUE(),"Physical","Financial")</f>
        <v>Financial</v>
      </c>
      <c r="E8133" s="208" t="e">
        <f aca="false">IF(VLOOKUP(S8133,'DD-Lookup'!$J$6:$L$50,3,FALSE())="Monthly",(YEAR(AC8133)-YEAR(AB8133))*12+MONTH(AC8133)-MONTH(AB8133)+1,(AC8133-AB8133+1))</f>
        <v>#N/A</v>
      </c>
      <c r="F8133" s="239" t="e">
        <f aca="false">E8133*SUM(P8133:Q8133)</f>
        <v>#N/A</v>
      </c>
    </row>
    <row r="8134" customFormat="false" ht="12.75" hidden="false" customHeight="false" outlineLevel="0" collapsed="false">
      <c r="A8134" s="208" t="str">
        <f aca="false">B8134&amp;" "&amp;C8134&amp;" "&amp;D8134</f>
        <v> 0 Financial</v>
      </c>
      <c r="B8134" s="208" t="str">
        <f aca="false">IF((LEFT(N8134,2)="US"),"US","")</f>
        <v/>
      </c>
      <c r="C8134" s="208" t="n">
        <f aca="false">M8134</f>
        <v>0</v>
      </c>
      <c r="D8134" s="208" t="str">
        <f aca="false">IF(ISNUMBER(FIND("Phy",N8134))=TRUE(),"Physical","Financial")</f>
        <v>Financial</v>
      </c>
      <c r="E8134" s="208" t="e">
        <f aca="false">IF(VLOOKUP(S8134,'DD-Lookup'!$J$6:$L$50,3,FALSE())="Monthly",(YEAR(AC8134)-YEAR(AB8134))*12+MONTH(AC8134)-MONTH(AB8134)+1,(AC8134-AB8134+1))</f>
        <v>#N/A</v>
      </c>
      <c r="F8134" s="239" t="e">
        <f aca="false">E8134*SUM(P8134:Q8134)</f>
        <v>#N/A</v>
      </c>
    </row>
    <row r="8135" customFormat="false" ht="12.75" hidden="false" customHeight="false" outlineLevel="0" collapsed="false">
      <c r="A8135" s="208" t="str">
        <f aca="false">B8135&amp;" "&amp;C8135&amp;" "&amp;D8135</f>
        <v> 0 Financial</v>
      </c>
      <c r="B8135" s="208" t="str">
        <f aca="false">IF((LEFT(N8135,2)="US"),"US","")</f>
        <v/>
      </c>
      <c r="C8135" s="208" t="n">
        <f aca="false">M8135</f>
        <v>0</v>
      </c>
      <c r="D8135" s="208" t="str">
        <f aca="false">IF(ISNUMBER(FIND("Phy",N8135))=TRUE(),"Physical","Financial")</f>
        <v>Financial</v>
      </c>
      <c r="E8135" s="208" t="e">
        <f aca="false">IF(VLOOKUP(S8135,'DD-Lookup'!$J$6:$L$50,3,FALSE())="Monthly",(YEAR(AC8135)-YEAR(AB8135))*12+MONTH(AC8135)-MONTH(AB8135)+1,(AC8135-AB8135+1))</f>
        <v>#N/A</v>
      </c>
      <c r="F8135" s="239" t="e">
        <f aca="false">E8135*SUM(P8135:Q8135)</f>
        <v>#N/A</v>
      </c>
    </row>
    <row r="8136" customFormat="false" ht="12.75" hidden="false" customHeight="false" outlineLevel="0" collapsed="false">
      <c r="A8136" s="208" t="str">
        <f aca="false">B8136&amp;" "&amp;C8136&amp;" "&amp;D8136</f>
        <v> 0 Financial</v>
      </c>
      <c r="B8136" s="208" t="str">
        <f aca="false">IF((LEFT(N8136,2)="US"),"US","")</f>
        <v/>
      </c>
      <c r="C8136" s="208" t="n">
        <f aca="false">M8136</f>
        <v>0</v>
      </c>
      <c r="D8136" s="208" t="str">
        <f aca="false">IF(ISNUMBER(FIND("Phy",N8136))=TRUE(),"Physical","Financial")</f>
        <v>Financial</v>
      </c>
      <c r="E8136" s="208" t="e">
        <f aca="false">IF(VLOOKUP(S8136,'DD-Lookup'!$J$6:$L$50,3,FALSE())="Monthly",(YEAR(AC8136)-YEAR(AB8136))*12+MONTH(AC8136)-MONTH(AB8136)+1,(AC8136-AB8136+1))</f>
        <v>#N/A</v>
      </c>
      <c r="F8136" s="239" t="e">
        <f aca="false">E8136*SUM(P8136:Q8136)</f>
        <v>#N/A</v>
      </c>
    </row>
    <row r="8137" customFormat="false" ht="12.75" hidden="false" customHeight="false" outlineLevel="0" collapsed="false">
      <c r="A8137" s="208" t="str">
        <f aca="false">B8137&amp;" "&amp;C8137&amp;" "&amp;D8137</f>
        <v> 0 Financial</v>
      </c>
      <c r="B8137" s="208" t="str">
        <f aca="false">IF((LEFT(N8137,2)="US"),"US","")</f>
        <v/>
      </c>
      <c r="C8137" s="208" t="n">
        <f aca="false">M8137</f>
        <v>0</v>
      </c>
      <c r="D8137" s="208" t="str">
        <f aca="false">IF(ISNUMBER(FIND("Phy",N8137))=TRUE(),"Physical","Financial")</f>
        <v>Financial</v>
      </c>
      <c r="E8137" s="208" t="e">
        <f aca="false">IF(VLOOKUP(S8137,'DD-Lookup'!$J$6:$L$50,3,FALSE())="Monthly",(YEAR(AC8137)-YEAR(AB8137))*12+MONTH(AC8137)-MONTH(AB8137)+1,(AC8137-AB8137+1))</f>
        <v>#N/A</v>
      </c>
      <c r="F8137" s="239" t="e">
        <f aca="false">E8137*SUM(P8137:Q8137)</f>
        <v>#N/A</v>
      </c>
    </row>
    <row r="8138" customFormat="false" ht="12.75" hidden="false" customHeight="false" outlineLevel="0" collapsed="false">
      <c r="A8138" s="208" t="str">
        <f aca="false">B8138&amp;" "&amp;C8138&amp;" "&amp;D8138</f>
        <v> 0 Financial</v>
      </c>
      <c r="B8138" s="208" t="str">
        <f aca="false">IF((LEFT(N8138,2)="US"),"US","")</f>
        <v/>
      </c>
      <c r="C8138" s="208" t="n">
        <f aca="false">M8138</f>
        <v>0</v>
      </c>
      <c r="D8138" s="208" t="str">
        <f aca="false">IF(ISNUMBER(FIND("Phy",N8138))=TRUE(),"Physical","Financial")</f>
        <v>Financial</v>
      </c>
      <c r="E8138" s="208" t="e">
        <f aca="false">IF(VLOOKUP(S8138,'DD-Lookup'!$J$6:$L$50,3,FALSE())="Monthly",(YEAR(AC8138)-YEAR(AB8138))*12+MONTH(AC8138)-MONTH(AB8138)+1,(AC8138-AB8138+1))</f>
        <v>#N/A</v>
      </c>
      <c r="F8138" s="239" t="e">
        <f aca="false">E8138*SUM(P8138:Q8138)</f>
        <v>#N/A</v>
      </c>
    </row>
    <row r="8139" customFormat="false" ht="12.75" hidden="false" customHeight="false" outlineLevel="0" collapsed="false">
      <c r="A8139" s="208" t="str">
        <f aca="false">B8139&amp;" "&amp;C8139&amp;" "&amp;D8139</f>
        <v> 0 Financial</v>
      </c>
      <c r="B8139" s="208" t="str">
        <f aca="false">IF((LEFT(N8139,2)="US"),"US","")</f>
        <v/>
      </c>
      <c r="C8139" s="208" t="n">
        <f aca="false">M8139</f>
        <v>0</v>
      </c>
      <c r="D8139" s="208" t="str">
        <f aca="false">IF(ISNUMBER(FIND("Phy",N8139))=TRUE(),"Physical","Financial")</f>
        <v>Financial</v>
      </c>
      <c r="E8139" s="208" t="e">
        <f aca="false">IF(VLOOKUP(S8139,'DD-Lookup'!$J$6:$L$50,3,FALSE())="Monthly",(YEAR(AC8139)-YEAR(AB8139))*12+MONTH(AC8139)-MONTH(AB8139)+1,(AC8139-AB8139+1))</f>
        <v>#N/A</v>
      </c>
      <c r="F8139" s="239" t="e">
        <f aca="false">E8139*SUM(P8139:Q8139)</f>
        <v>#N/A</v>
      </c>
    </row>
    <row r="8140" customFormat="false" ht="12.75" hidden="false" customHeight="false" outlineLevel="0" collapsed="false">
      <c r="A8140" s="208" t="str">
        <f aca="false">B8140&amp;" "&amp;C8140&amp;" "&amp;D8140</f>
        <v> 0 Financial</v>
      </c>
      <c r="B8140" s="208" t="str">
        <f aca="false">IF((LEFT(N8140,2)="US"),"US","")</f>
        <v/>
      </c>
      <c r="C8140" s="208" t="n">
        <f aca="false">M8140</f>
        <v>0</v>
      </c>
      <c r="D8140" s="208" t="str">
        <f aca="false">IF(ISNUMBER(FIND("Phy",N8140))=TRUE(),"Physical","Financial")</f>
        <v>Financial</v>
      </c>
      <c r="E8140" s="208" t="e">
        <f aca="false">IF(VLOOKUP(S8140,'DD-Lookup'!$J$6:$L$50,3,FALSE())="Monthly",(YEAR(AC8140)-YEAR(AB8140))*12+MONTH(AC8140)-MONTH(AB8140)+1,(AC8140-AB8140+1))</f>
        <v>#N/A</v>
      </c>
      <c r="F8140" s="239" t="e">
        <f aca="false">E8140*SUM(P8140:Q8140)</f>
        <v>#N/A</v>
      </c>
    </row>
    <row r="8141" customFormat="false" ht="12.75" hidden="false" customHeight="false" outlineLevel="0" collapsed="false">
      <c r="A8141" s="208" t="str">
        <f aca="false">B8141&amp;" "&amp;C8141&amp;" "&amp;D8141</f>
        <v> 0 Financial</v>
      </c>
      <c r="B8141" s="208" t="str">
        <f aca="false">IF((LEFT(N8141,2)="US"),"US","")</f>
        <v/>
      </c>
      <c r="C8141" s="208" t="n">
        <f aca="false">M8141</f>
        <v>0</v>
      </c>
      <c r="D8141" s="208" t="str">
        <f aca="false">IF(ISNUMBER(FIND("Phy",N8141))=TRUE(),"Physical","Financial")</f>
        <v>Financial</v>
      </c>
      <c r="E8141" s="208" t="e">
        <f aca="false">IF(VLOOKUP(S8141,'DD-Lookup'!$J$6:$L$50,3,FALSE())="Monthly",(YEAR(AC8141)-YEAR(AB8141))*12+MONTH(AC8141)-MONTH(AB8141)+1,(AC8141-AB8141+1))</f>
        <v>#N/A</v>
      </c>
      <c r="F8141" s="239" t="e">
        <f aca="false">E8141*SUM(P8141:Q8141)</f>
        <v>#N/A</v>
      </c>
    </row>
    <row r="8142" customFormat="false" ht="12.75" hidden="false" customHeight="false" outlineLevel="0" collapsed="false">
      <c r="A8142" s="208" t="str">
        <f aca="false">B8142&amp;" "&amp;C8142&amp;" "&amp;D8142</f>
        <v> 0 Financial</v>
      </c>
      <c r="B8142" s="208" t="str">
        <f aca="false">IF((LEFT(N8142,2)="US"),"US","")</f>
        <v/>
      </c>
      <c r="C8142" s="208" t="n">
        <f aca="false">M8142</f>
        <v>0</v>
      </c>
      <c r="D8142" s="208" t="str">
        <f aca="false">IF(ISNUMBER(FIND("Phy",N8142))=TRUE(),"Physical","Financial")</f>
        <v>Financial</v>
      </c>
      <c r="E8142" s="208" t="e">
        <f aca="false">IF(VLOOKUP(S8142,'DD-Lookup'!$J$6:$L$50,3,FALSE())="Monthly",(YEAR(AC8142)-YEAR(AB8142))*12+MONTH(AC8142)-MONTH(AB8142)+1,(AC8142-AB8142+1))</f>
        <v>#N/A</v>
      </c>
      <c r="F8142" s="239" t="e">
        <f aca="false">E8142*SUM(P8142:Q8142)</f>
        <v>#N/A</v>
      </c>
    </row>
    <row r="8143" customFormat="false" ht="12.75" hidden="false" customHeight="false" outlineLevel="0" collapsed="false">
      <c r="A8143" s="208" t="str">
        <f aca="false">B8143&amp;" "&amp;C8143&amp;" "&amp;D8143</f>
        <v> 0 Financial</v>
      </c>
      <c r="B8143" s="208" t="str">
        <f aca="false">IF((LEFT(N8143,2)="US"),"US","")</f>
        <v/>
      </c>
      <c r="C8143" s="208" t="n">
        <f aca="false">M8143</f>
        <v>0</v>
      </c>
      <c r="D8143" s="208" t="str">
        <f aca="false">IF(ISNUMBER(FIND("Phy",N8143))=TRUE(),"Physical","Financial")</f>
        <v>Financial</v>
      </c>
      <c r="E8143" s="208" t="e">
        <f aca="false">IF(VLOOKUP(S8143,'DD-Lookup'!$J$6:$L$50,3,FALSE())="Monthly",(YEAR(AC8143)-YEAR(AB8143))*12+MONTH(AC8143)-MONTH(AB8143)+1,(AC8143-AB8143+1))</f>
        <v>#N/A</v>
      </c>
      <c r="F8143" s="239" t="e">
        <f aca="false">E8143*SUM(P8143:Q8143)</f>
        <v>#N/A</v>
      </c>
    </row>
    <row r="8144" customFormat="false" ht="12.75" hidden="false" customHeight="false" outlineLevel="0" collapsed="false">
      <c r="A8144" s="208" t="str">
        <f aca="false">B8144&amp;" "&amp;C8144&amp;" "&amp;D8144</f>
        <v> 0 Financial</v>
      </c>
      <c r="B8144" s="208" t="str">
        <f aca="false">IF((LEFT(N8144,2)="US"),"US","")</f>
        <v/>
      </c>
      <c r="C8144" s="208" t="n">
        <f aca="false">M8144</f>
        <v>0</v>
      </c>
      <c r="D8144" s="208" t="str">
        <f aca="false">IF(ISNUMBER(FIND("Phy",N8144))=TRUE(),"Physical","Financial")</f>
        <v>Financial</v>
      </c>
      <c r="E8144" s="208" t="e">
        <f aca="false">IF(VLOOKUP(S8144,'DD-Lookup'!$J$6:$L$50,3,FALSE())="Monthly",(YEAR(AC8144)-YEAR(AB8144))*12+MONTH(AC8144)-MONTH(AB8144)+1,(AC8144-AB8144+1))</f>
        <v>#N/A</v>
      </c>
      <c r="F8144" s="239" t="e">
        <f aca="false">E8144*SUM(P8144:Q8144)</f>
        <v>#N/A</v>
      </c>
    </row>
    <row r="8145" customFormat="false" ht="12.75" hidden="false" customHeight="false" outlineLevel="0" collapsed="false">
      <c r="A8145" s="208" t="str">
        <f aca="false">B8145&amp;" "&amp;C8145&amp;" "&amp;D8145</f>
        <v> 0 Financial</v>
      </c>
      <c r="B8145" s="208" t="str">
        <f aca="false">IF((LEFT(N8145,2)="US"),"US","")</f>
        <v/>
      </c>
      <c r="C8145" s="208" t="n">
        <f aca="false">M8145</f>
        <v>0</v>
      </c>
      <c r="D8145" s="208" t="str">
        <f aca="false">IF(ISNUMBER(FIND("Phy",N8145))=TRUE(),"Physical","Financial")</f>
        <v>Financial</v>
      </c>
      <c r="E8145" s="208" t="e">
        <f aca="false">IF(VLOOKUP(S8145,'DD-Lookup'!$J$6:$L$50,3,FALSE())="Monthly",(YEAR(AC8145)-YEAR(AB8145))*12+MONTH(AC8145)-MONTH(AB8145)+1,(AC8145-AB8145+1))</f>
        <v>#N/A</v>
      </c>
      <c r="F8145" s="239" t="e">
        <f aca="false">E8145*SUM(P8145:Q8145)</f>
        <v>#N/A</v>
      </c>
    </row>
    <row r="8146" customFormat="false" ht="12.75" hidden="false" customHeight="false" outlineLevel="0" collapsed="false">
      <c r="A8146" s="208" t="str">
        <f aca="false">B8146&amp;" "&amp;C8146&amp;" "&amp;D8146</f>
        <v> 0 Financial</v>
      </c>
      <c r="B8146" s="208" t="str">
        <f aca="false">IF((LEFT(N8146,2)="US"),"US","")</f>
        <v/>
      </c>
      <c r="C8146" s="208" t="n">
        <f aca="false">M8146</f>
        <v>0</v>
      </c>
      <c r="D8146" s="208" t="str">
        <f aca="false">IF(ISNUMBER(FIND("Phy",N8146))=TRUE(),"Physical","Financial")</f>
        <v>Financial</v>
      </c>
      <c r="E8146" s="208" t="e">
        <f aca="false">IF(VLOOKUP(S8146,'DD-Lookup'!$J$6:$L$50,3,FALSE())="Monthly",(YEAR(AC8146)-YEAR(AB8146))*12+MONTH(AC8146)-MONTH(AB8146)+1,(AC8146-AB8146+1))</f>
        <v>#N/A</v>
      </c>
      <c r="F8146" s="239" t="e">
        <f aca="false">E8146*SUM(P8146:Q8146)</f>
        <v>#N/A</v>
      </c>
    </row>
    <row r="8147" customFormat="false" ht="12.75" hidden="false" customHeight="false" outlineLevel="0" collapsed="false">
      <c r="A8147" s="208" t="str">
        <f aca="false">B8147&amp;" "&amp;C8147&amp;" "&amp;D8147</f>
        <v> 0 Financial</v>
      </c>
      <c r="B8147" s="208" t="str">
        <f aca="false">IF((LEFT(N8147,2)="US"),"US","")</f>
        <v/>
      </c>
      <c r="C8147" s="208" t="n">
        <f aca="false">M8147</f>
        <v>0</v>
      </c>
      <c r="D8147" s="208" t="str">
        <f aca="false">IF(ISNUMBER(FIND("Phy",N8147))=TRUE(),"Physical","Financial")</f>
        <v>Financial</v>
      </c>
      <c r="E8147" s="208" t="e">
        <f aca="false">IF(VLOOKUP(S8147,'DD-Lookup'!$J$6:$L$50,3,FALSE())="Monthly",(YEAR(AC8147)-YEAR(AB8147))*12+MONTH(AC8147)-MONTH(AB8147)+1,(AC8147-AB8147+1))</f>
        <v>#N/A</v>
      </c>
      <c r="F8147" s="239" t="e">
        <f aca="false">E8147*SUM(P8147:Q8147)</f>
        <v>#N/A</v>
      </c>
    </row>
    <row r="8148" customFormat="false" ht="12.75" hidden="false" customHeight="false" outlineLevel="0" collapsed="false">
      <c r="A8148" s="208" t="str">
        <f aca="false">B8148&amp;" "&amp;C8148&amp;" "&amp;D8148</f>
        <v> 0 Financial</v>
      </c>
      <c r="B8148" s="208" t="str">
        <f aca="false">IF((LEFT(N8148,2)="US"),"US","")</f>
        <v/>
      </c>
      <c r="C8148" s="208" t="n">
        <f aca="false">M8148</f>
        <v>0</v>
      </c>
      <c r="D8148" s="208" t="str">
        <f aca="false">IF(ISNUMBER(FIND("Phy",N8148))=TRUE(),"Physical","Financial")</f>
        <v>Financial</v>
      </c>
      <c r="E8148" s="208" t="e">
        <f aca="false">IF(VLOOKUP(S8148,'DD-Lookup'!$J$6:$L$50,3,FALSE())="Monthly",(YEAR(AC8148)-YEAR(AB8148))*12+MONTH(AC8148)-MONTH(AB8148)+1,(AC8148-AB8148+1))</f>
        <v>#N/A</v>
      </c>
      <c r="F8148" s="239" t="e">
        <f aca="false">E8148*SUM(P8148:Q8148)</f>
        <v>#N/A</v>
      </c>
    </row>
    <row r="8149" customFormat="false" ht="12.75" hidden="false" customHeight="false" outlineLevel="0" collapsed="false">
      <c r="A8149" s="208" t="str">
        <f aca="false">B8149&amp;" "&amp;C8149&amp;" "&amp;D8149</f>
        <v> 0 Financial</v>
      </c>
      <c r="B8149" s="208" t="str">
        <f aca="false">IF((LEFT(N8149,2)="US"),"US","")</f>
        <v/>
      </c>
      <c r="C8149" s="208" t="n">
        <f aca="false">M8149</f>
        <v>0</v>
      </c>
      <c r="D8149" s="208" t="str">
        <f aca="false">IF(ISNUMBER(FIND("Phy",N8149))=TRUE(),"Physical","Financial")</f>
        <v>Financial</v>
      </c>
      <c r="E8149" s="208" t="e">
        <f aca="false">IF(VLOOKUP(S8149,'DD-Lookup'!$J$6:$L$50,3,FALSE())="Monthly",(YEAR(AC8149)-YEAR(AB8149))*12+MONTH(AC8149)-MONTH(AB8149)+1,(AC8149-AB8149+1))</f>
        <v>#N/A</v>
      </c>
      <c r="F8149" s="239" t="e">
        <f aca="false">E8149*SUM(P8149:Q8149)</f>
        <v>#N/A</v>
      </c>
    </row>
    <row r="8150" customFormat="false" ht="12.75" hidden="false" customHeight="false" outlineLevel="0" collapsed="false">
      <c r="A8150" s="208" t="str">
        <f aca="false">B8150&amp;" "&amp;C8150&amp;" "&amp;D8150</f>
        <v> 0 Financial</v>
      </c>
      <c r="B8150" s="208" t="str">
        <f aca="false">IF((LEFT(N8150,2)="US"),"US","")</f>
        <v/>
      </c>
      <c r="C8150" s="208" t="n">
        <f aca="false">M8150</f>
        <v>0</v>
      </c>
      <c r="D8150" s="208" t="str">
        <f aca="false">IF(ISNUMBER(FIND("Phy",N8150))=TRUE(),"Physical","Financial")</f>
        <v>Financial</v>
      </c>
      <c r="E8150" s="208" t="e">
        <f aca="false">IF(VLOOKUP(S8150,'DD-Lookup'!$J$6:$L$50,3,FALSE())="Monthly",(YEAR(AC8150)-YEAR(AB8150))*12+MONTH(AC8150)-MONTH(AB8150)+1,(AC8150-AB8150+1))</f>
        <v>#N/A</v>
      </c>
      <c r="F8150" s="239" t="e">
        <f aca="false">E8150*SUM(P8150:Q8150)</f>
        <v>#N/A</v>
      </c>
    </row>
    <row r="8151" customFormat="false" ht="12.75" hidden="false" customHeight="false" outlineLevel="0" collapsed="false">
      <c r="A8151" s="208" t="str">
        <f aca="false">B8151&amp;" "&amp;C8151&amp;" "&amp;D8151</f>
        <v> 0 Financial</v>
      </c>
      <c r="B8151" s="208" t="str">
        <f aca="false">IF((LEFT(N8151,2)="US"),"US","")</f>
        <v/>
      </c>
      <c r="C8151" s="208" t="n">
        <f aca="false">M8151</f>
        <v>0</v>
      </c>
      <c r="D8151" s="208" t="str">
        <f aca="false">IF(ISNUMBER(FIND("Phy",N8151))=TRUE(),"Physical","Financial")</f>
        <v>Financial</v>
      </c>
      <c r="E8151" s="208" t="e">
        <f aca="false">IF(VLOOKUP(S8151,'DD-Lookup'!$J$6:$L$50,3,FALSE())="Monthly",(YEAR(AC8151)-YEAR(AB8151))*12+MONTH(AC8151)-MONTH(AB8151)+1,(AC8151-AB8151+1))</f>
        <v>#N/A</v>
      </c>
      <c r="F8151" s="239" t="e">
        <f aca="false">E8151*SUM(P8151:Q8151)</f>
        <v>#N/A</v>
      </c>
    </row>
    <row r="8152" customFormat="false" ht="12.75" hidden="false" customHeight="false" outlineLevel="0" collapsed="false">
      <c r="A8152" s="208" t="str">
        <f aca="false">B8152&amp;" "&amp;C8152&amp;" "&amp;D8152</f>
        <v> 0 Financial</v>
      </c>
      <c r="B8152" s="208" t="str">
        <f aca="false">IF((LEFT(N8152,2)="US"),"US","")</f>
        <v/>
      </c>
      <c r="C8152" s="208" t="n">
        <f aca="false">M8152</f>
        <v>0</v>
      </c>
      <c r="D8152" s="208" t="str">
        <f aca="false">IF(ISNUMBER(FIND("Phy",N8152))=TRUE(),"Physical","Financial")</f>
        <v>Financial</v>
      </c>
      <c r="E8152" s="208" t="e">
        <f aca="false">IF(VLOOKUP(S8152,'DD-Lookup'!$J$6:$L$50,3,FALSE())="Monthly",(YEAR(AC8152)-YEAR(AB8152))*12+MONTH(AC8152)-MONTH(AB8152)+1,(AC8152-AB8152+1))</f>
        <v>#N/A</v>
      </c>
      <c r="F8152" s="239" t="e">
        <f aca="false">E8152*SUM(P8152:Q8152)</f>
        <v>#N/A</v>
      </c>
    </row>
    <row r="8153" customFormat="false" ht="12.75" hidden="false" customHeight="false" outlineLevel="0" collapsed="false">
      <c r="A8153" s="208" t="str">
        <f aca="false">B8153&amp;" "&amp;C8153&amp;" "&amp;D8153</f>
        <v> 0 Financial</v>
      </c>
      <c r="B8153" s="208" t="str">
        <f aca="false">IF((LEFT(N8153,2)="US"),"US","")</f>
        <v/>
      </c>
      <c r="C8153" s="208" t="n">
        <f aca="false">M8153</f>
        <v>0</v>
      </c>
      <c r="D8153" s="208" t="str">
        <f aca="false">IF(ISNUMBER(FIND("Phy",N8153))=TRUE(),"Physical","Financial")</f>
        <v>Financial</v>
      </c>
      <c r="E8153" s="208" t="e">
        <f aca="false">IF(VLOOKUP(S8153,'DD-Lookup'!$J$6:$L$50,3,FALSE())="Monthly",(YEAR(AC8153)-YEAR(AB8153))*12+MONTH(AC8153)-MONTH(AB8153)+1,(AC8153-AB8153+1))</f>
        <v>#N/A</v>
      </c>
      <c r="F8153" s="239" t="e">
        <f aca="false">E8153*SUM(P8153:Q8153)</f>
        <v>#N/A</v>
      </c>
    </row>
    <row r="8154" customFormat="false" ht="12.75" hidden="false" customHeight="false" outlineLevel="0" collapsed="false">
      <c r="A8154" s="208" t="str">
        <f aca="false">B8154&amp;" "&amp;C8154&amp;" "&amp;D8154</f>
        <v> 0 Financial</v>
      </c>
      <c r="B8154" s="208" t="str">
        <f aca="false">IF((LEFT(N8154,2)="US"),"US","")</f>
        <v/>
      </c>
      <c r="C8154" s="208" t="n">
        <f aca="false">M8154</f>
        <v>0</v>
      </c>
      <c r="D8154" s="208" t="str">
        <f aca="false">IF(ISNUMBER(FIND("Phy",N8154))=TRUE(),"Physical","Financial")</f>
        <v>Financial</v>
      </c>
      <c r="E8154" s="208" t="e">
        <f aca="false">IF(VLOOKUP(S8154,'DD-Lookup'!$J$6:$L$50,3,FALSE())="Monthly",(YEAR(AC8154)-YEAR(AB8154))*12+MONTH(AC8154)-MONTH(AB8154)+1,(AC8154-AB8154+1))</f>
        <v>#N/A</v>
      </c>
      <c r="F8154" s="239" t="e">
        <f aca="false">E8154*SUM(P8154:Q8154)</f>
        <v>#N/A</v>
      </c>
    </row>
    <row r="8155" customFormat="false" ht="12.75" hidden="false" customHeight="false" outlineLevel="0" collapsed="false">
      <c r="A8155" s="208" t="str">
        <f aca="false">B8155&amp;" "&amp;C8155&amp;" "&amp;D8155</f>
        <v> 0 Financial</v>
      </c>
      <c r="B8155" s="208" t="str">
        <f aca="false">IF((LEFT(N8155,2)="US"),"US","")</f>
        <v/>
      </c>
      <c r="C8155" s="208" t="n">
        <f aca="false">M8155</f>
        <v>0</v>
      </c>
      <c r="D8155" s="208" t="str">
        <f aca="false">IF(ISNUMBER(FIND("Phy",N8155))=TRUE(),"Physical","Financial")</f>
        <v>Financial</v>
      </c>
      <c r="E8155" s="208" t="e">
        <f aca="false">IF(VLOOKUP(S8155,'DD-Lookup'!$J$6:$L$50,3,FALSE())="Monthly",(YEAR(AC8155)-YEAR(AB8155))*12+MONTH(AC8155)-MONTH(AB8155)+1,(AC8155-AB8155+1))</f>
        <v>#N/A</v>
      </c>
      <c r="F8155" s="239" t="e">
        <f aca="false">E8155*SUM(P8155:Q8155)</f>
        <v>#N/A</v>
      </c>
    </row>
    <row r="8156" customFormat="false" ht="12.75" hidden="false" customHeight="false" outlineLevel="0" collapsed="false">
      <c r="A8156" s="208" t="str">
        <f aca="false">B8156&amp;" "&amp;C8156&amp;" "&amp;D8156</f>
        <v> 0 Financial</v>
      </c>
      <c r="B8156" s="208" t="str">
        <f aca="false">IF((LEFT(N8156,2)="US"),"US","")</f>
        <v/>
      </c>
      <c r="C8156" s="208" t="n">
        <f aca="false">M8156</f>
        <v>0</v>
      </c>
      <c r="D8156" s="208" t="str">
        <f aca="false">IF(ISNUMBER(FIND("Phy",N8156))=TRUE(),"Physical","Financial")</f>
        <v>Financial</v>
      </c>
      <c r="E8156" s="208" t="e">
        <f aca="false">IF(VLOOKUP(S8156,'DD-Lookup'!$J$6:$L$50,3,FALSE())="Monthly",(YEAR(AC8156)-YEAR(AB8156))*12+MONTH(AC8156)-MONTH(AB8156)+1,(AC8156-AB8156+1))</f>
        <v>#N/A</v>
      </c>
      <c r="F8156" s="239" t="e">
        <f aca="false">E8156*SUM(P8156:Q8156)</f>
        <v>#N/A</v>
      </c>
    </row>
    <row r="8157" customFormat="false" ht="12.75" hidden="false" customHeight="false" outlineLevel="0" collapsed="false">
      <c r="A8157" s="208" t="str">
        <f aca="false">B8157&amp;" "&amp;C8157&amp;" "&amp;D8157</f>
        <v> 0 Financial</v>
      </c>
      <c r="B8157" s="208" t="str">
        <f aca="false">IF((LEFT(N8157,2)="US"),"US","")</f>
        <v/>
      </c>
      <c r="C8157" s="208" t="n">
        <f aca="false">M8157</f>
        <v>0</v>
      </c>
      <c r="D8157" s="208" t="str">
        <f aca="false">IF(ISNUMBER(FIND("Phy",N8157))=TRUE(),"Physical","Financial")</f>
        <v>Financial</v>
      </c>
      <c r="E8157" s="208" t="e">
        <f aca="false">IF(VLOOKUP(S8157,'DD-Lookup'!$J$6:$L$50,3,FALSE())="Monthly",(YEAR(AC8157)-YEAR(AB8157))*12+MONTH(AC8157)-MONTH(AB8157)+1,(AC8157-AB8157+1))</f>
        <v>#N/A</v>
      </c>
      <c r="F8157" s="239" t="e">
        <f aca="false">E8157*SUM(P8157:Q8157)</f>
        <v>#N/A</v>
      </c>
    </row>
    <row r="8158" customFormat="false" ht="12.75" hidden="false" customHeight="false" outlineLevel="0" collapsed="false">
      <c r="A8158" s="208" t="str">
        <f aca="false">B8158&amp;" "&amp;C8158&amp;" "&amp;D8158</f>
        <v> 0 Financial</v>
      </c>
      <c r="B8158" s="208" t="str">
        <f aca="false">IF((LEFT(N8158,2)="US"),"US","")</f>
        <v/>
      </c>
      <c r="C8158" s="208" t="n">
        <f aca="false">M8158</f>
        <v>0</v>
      </c>
      <c r="D8158" s="208" t="str">
        <f aca="false">IF(ISNUMBER(FIND("Phy",N8158))=TRUE(),"Physical","Financial")</f>
        <v>Financial</v>
      </c>
      <c r="E8158" s="208" t="e">
        <f aca="false">IF(VLOOKUP(S8158,'DD-Lookup'!$J$6:$L$50,3,FALSE())="Monthly",(YEAR(AC8158)-YEAR(AB8158))*12+MONTH(AC8158)-MONTH(AB8158)+1,(AC8158-AB8158+1))</f>
        <v>#N/A</v>
      </c>
      <c r="F8158" s="239" t="e">
        <f aca="false">E8158*SUM(P8158:Q8158)</f>
        <v>#N/A</v>
      </c>
    </row>
    <row r="8159" customFormat="false" ht="12.75" hidden="false" customHeight="false" outlineLevel="0" collapsed="false">
      <c r="A8159" s="208" t="str">
        <f aca="false">B8159&amp;" "&amp;C8159&amp;" "&amp;D8159</f>
        <v> 0 Financial</v>
      </c>
      <c r="B8159" s="208" t="str">
        <f aca="false">IF((LEFT(N8159,2)="US"),"US","")</f>
        <v/>
      </c>
      <c r="C8159" s="208" t="n">
        <f aca="false">M8159</f>
        <v>0</v>
      </c>
      <c r="D8159" s="208" t="str">
        <f aca="false">IF(ISNUMBER(FIND("Phy",N8159))=TRUE(),"Physical","Financial")</f>
        <v>Financial</v>
      </c>
      <c r="E8159" s="208" t="e">
        <f aca="false">IF(VLOOKUP(S8159,'DD-Lookup'!$J$6:$L$50,3,FALSE())="Monthly",(YEAR(AC8159)-YEAR(AB8159))*12+MONTH(AC8159)-MONTH(AB8159)+1,(AC8159-AB8159+1))</f>
        <v>#N/A</v>
      </c>
      <c r="F8159" s="239" t="e">
        <f aca="false">E8159*SUM(P8159:Q8159)</f>
        <v>#N/A</v>
      </c>
    </row>
    <row r="8160" customFormat="false" ht="12.75" hidden="false" customHeight="false" outlineLevel="0" collapsed="false">
      <c r="A8160" s="208" t="str">
        <f aca="false">B8160&amp;" "&amp;C8160&amp;" "&amp;D8160</f>
        <v> 0 Financial</v>
      </c>
      <c r="B8160" s="208" t="str">
        <f aca="false">IF((LEFT(N8160,2)="US"),"US","")</f>
        <v/>
      </c>
      <c r="C8160" s="208" t="n">
        <f aca="false">M8160</f>
        <v>0</v>
      </c>
      <c r="D8160" s="208" t="str">
        <f aca="false">IF(ISNUMBER(FIND("Phy",N8160))=TRUE(),"Physical","Financial")</f>
        <v>Financial</v>
      </c>
      <c r="E8160" s="208" t="e">
        <f aca="false">IF(VLOOKUP(S8160,'DD-Lookup'!$J$6:$L$50,3,FALSE())="Monthly",(YEAR(AC8160)-YEAR(AB8160))*12+MONTH(AC8160)-MONTH(AB8160)+1,(AC8160-AB8160+1))</f>
        <v>#N/A</v>
      </c>
      <c r="F8160" s="239" t="e">
        <f aca="false">E8160*SUM(P8160:Q8160)</f>
        <v>#N/A</v>
      </c>
    </row>
    <row r="8161" customFormat="false" ht="12.75" hidden="false" customHeight="false" outlineLevel="0" collapsed="false">
      <c r="A8161" s="208" t="str">
        <f aca="false">B8161&amp;" "&amp;C8161&amp;" "&amp;D8161</f>
        <v> 0 Financial</v>
      </c>
      <c r="B8161" s="208" t="str">
        <f aca="false">IF((LEFT(N8161,2)="US"),"US","")</f>
        <v/>
      </c>
      <c r="C8161" s="208" t="n">
        <f aca="false">M8161</f>
        <v>0</v>
      </c>
      <c r="D8161" s="208" t="str">
        <f aca="false">IF(ISNUMBER(FIND("Phy",N8161))=TRUE(),"Physical","Financial")</f>
        <v>Financial</v>
      </c>
      <c r="E8161" s="208" t="e">
        <f aca="false">IF(VLOOKUP(S8161,'DD-Lookup'!$J$6:$L$50,3,FALSE())="Monthly",(YEAR(AC8161)-YEAR(AB8161))*12+MONTH(AC8161)-MONTH(AB8161)+1,(AC8161-AB8161+1))</f>
        <v>#N/A</v>
      </c>
      <c r="F8161" s="239" t="e">
        <f aca="false">E8161*SUM(P8161:Q8161)</f>
        <v>#N/A</v>
      </c>
    </row>
    <row r="8162" customFormat="false" ht="12.75" hidden="false" customHeight="false" outlineLevel="0" collapsed="false">
      <c r="A8162" s="208" t="str">
        <f aca="false">B8162&amp;" "&amp;C8162&amp;" "&amp;D8162</f>
        <v> 0 Financial</v>
      </c>
      <c r="B8162" s="208" t="str">
        <f aca="false">IF((LEFT(N8162,2)="US"),"US","")</f>
        <v/>
      </c>
      <c r="C8162" s="208" t="n">
        <f aca="false">M8162</f>
        <v>0</v>
      </c>
      <c r="D8162" s="208" t="str">
        <f aca="false">IF(ISNUMBER(FIND("Phy",N8162))=TRUE(),"Physical","Financial")</f>
        <v>Financial</v>
      </c>
      <c r="E8162" s="208" t="e">
        <f aca="false">IF(VLOOKUP(S8162,'DD-Lookup'!$J$6:$L$50,3,FALSE())="Monthly",(YEAR(AC8162)-YEAR(AB8162))*12+MONTH(AC8162)-MONTH(AB8162)+1,(AC8162-AB8162+1))</f>
        <v>#N/A</v>
      </c>
      <c r="F8162" s="239" t="e">
        <f aca="false">E8162*SUM(P8162:Q8162)</f>
        <v>#N/A</v>
      </c>
    </row>
    <row r="8163" customFormat="false" ht="12.75" hidden="false" customHeight="false" outlineLevel="0" collapsed="false">
      <c r="A8163" s="208" t="str">
        <f aca="false">B8163&amp;" "&amp;C8163&amp;" "&amp;D8163</f>
        <v> 0 Financial</v>
      </c>
      <c r="B8163" s="208" t="str">
        <f aca="false">IF((LEFT(N8163,2)="US"),"US","")</f>
        <v/>
      </c>
      <c r="C8163" s="208" t="n">
        <f aca="false">M8163</f>
        <v>0</v>
      </c>
      <c r="D8163" s="208" t="str">
        <f aca="false">IF(ISNUMBER(FIND("Phy",N8163))=TRUE(),"Physical","Financial")</f>
        <v>Financial</v>
      </c>
      <c r="E8163" s="208" t="e">
        <f aca="false">IF(VLOOKUP(S8163,'DD-Lookup'!$J$6:$L$50,3,FALSE())="Monthly",(YEAR(AC8163)-YEAR(AB8163))*12+MONTH(AC8163)-MONTH(AB8163)+1,(AC8163-AB8163+1))</f>
        <v>#N/A</v>
      </c>
      <c r="F8163" s="239" t="e">
        <f aca="false">E8163*SUM(P8163:Q8163)</f>
        <v>#N/A</v>
      </c>
    </row>
    <row r="8164" customFormat="false" ht="12.75" hidden="false" customHeight="false" outlineLevel="0" collapsed="false">
      <c r="A8164" s="208" t="str">
        <f aca="false">B8164&amp;" "&amp;C8164&amp;" "&amp;D8164</f>
        <v> 0 Financial</v>
      </c>
      <c r="B8164" s="208" t="str">
        <f aca="false">IF((LEFT(N8164,2)="US"),"US","")</f>
        <v/>
      </c>
      <c r="C8164" s="208" t="n">
        <f aca="false">M8164</f>
        <v>0</v>
      </c>
      <c r="D8164" s="208" t="str">
        <f aca="false">IF(ISNUMBER(FIND("Phy",N8164))=TRUE(),"Physical","Financial")</f>
        <v>Financial</v>
      </c>
      <c r="E8164" s="208" t="e">
        <f aca="false">IF(VLOOKUP(S8164,'DD-Lookup'!$J$6:$L$50,3,FALSE())="Monthly",(YEAR(AC8164)-YEAR(AB8164))*12+MONTH(AC8164)-MONTH(AB8164)+1,(AC8164-AB8164+1))</f>
        <v>#N/A</v>
      </c>
      <c r="F8164" s="239" t="e">
        <f aca="false">E8164*SUM(P8164:Q8164)</f>
        <v>#N/A</v>
      </c>
    </row>
    <row r="8165" customFormat="false" ht="12.75" hidden="false" customHeight="false" outlineLevel="0" collapsed="false">
      <c r="A8165" s="208" t="str">
        <f aca="false">B8165&amp;" "&amp;C8165&amp;" "&amp;D8165</f>
        <v> 0 Financial</v>
      </c>
      <c r="B8165" s="208" t="str">
        <f aca="false">IF((LEFT(N8165,2)="US"),"US","")</f>
        <v/>
      </c>
      <c r="C8165" s="208" t="n">
        <f aca="false">M8165</f>
        <v>0</v>
      </c>
      <c r="D8165" s="208" t="str">
        <f aca="false">IF(ISNUMBER(FIND("Phy",N8165))=TRUE(),"Physical","Financial")</f>
        <v>Financial</v>
      </c>
      <c r="E8165" s="208" t="e">
        <f aca="false">IF(VLOOKUP(S8165,'DD-Lookup'!$J$6:$L$50,3,FALSE())="Monthly",(YEAR(AC8165)-YEAR(AB8165))*12+MONTH(AC8165)-MONTH(AB8165)+1,(AC8165-AB8165+1))</f>
        <v>#N/A</v>
      </c>
      <c r="F8165" s="239" t="e">
        <f aca="false">E8165*SUM(P8165:Q8165)</f>
        <v>#N/A</v>
      </c>
    </row>
    <row r="8166" customFormat="false" ht="12.75" hidden="false" customHeight="false" outlineLevel="0" collapsed="false">
      <c r="A8166" s="208" t="str">
        <f aca="false">B8166&amp;" "&amp;C8166&amp;" "&amp;D8166</f>
        <v> 0 Financial</v>
      </c>
      <c r="B8166" s="208" t="str">
        <f aca="false">IF((LEFT(N8166,2)="US"),"US","")</f>
        <v/>
      </c>
      <c r="C8166" s="208" t="n">
        <f aca="false">M8166</f>
        <v>0</v>
      </c>
      <c r="D8166" s="208" t="str">
        <f aca="false">IF(ISNUMBER(FIND("Phy",N8166))=TRUE(),"Physical","Financial")</f>
        <v>Financial</v>
      </c>
      <c r="E8166" s="208" t="e">
        <f aca="false">IF(VLOOKUP(S8166,'DD-Lookup'!$J$6:$L$50,3,FALSE())="Monthly",(YEAR(AC8166)-YEAR(AB8166))*12+MONTH(AC8166)-MONTH(AB8166)+1,(AC8166-AB8166+1))</f>
        <v>#N/A</v>
      </c>
      <c r="F8166" s="239" t="e">
        <f aca="false">E8166*SUM(P8166:Q8166)</f>
        <v>#N/A</v>
      </c>
    </row>
    <row r="8167" customFormat="false" ht="12.75" hidden="false" customHeight="false" outlineLevel="0" collapsed="false">
      <c r="A8167" s="208" t="str">
        <f aca="false">B8167&amp;" "&amp;C8167&amp;" "&amp;D8167</f>
        <v> 0 Financial</v>
      </c>
      <c r="B8167" s="208" t="str">
        <f aca="false">IF((LEFT(N8167,2)="US"),"US","")</f>
        <v/>
      </c>
      <c r="C8167" s="208" t="n">
        <f aca="false">M8167</f>
        <v>0</v>
      </c>
      <c r="D8167" s="208" t="str">
        <f aca="false">IF(ISNUMBER(FIND("Phy",N8167))=TRUE(),"Physical","Financial")</f>
        <v>Financial</v>
      </c>
      <c r="E8167" s="208" t="e">
        <f aca="false">IF(VLOOKUP(S8167,'DD-Lookup'!$J$6:$L$50,3,FALSE())="Monthly",(YEAR(AC8167)-YEAR(AB8167))*12+MONTH(AC8167)-MONTH(AB8167)+1,(AC8167-AB8167+1))</f>
        <v>#N/A</v>
      </c>
      <c r="F8167" s="239" t="e">
        <f aca="false">E8167*SUM(P8167:Q8167)</f>
        <v>#N/A</v>
      </c>
    </row>
    <row r="8168" customFormat="false" ht="12.75" hidden="false" customHeight="false" outlineLevel="0" collapsed="false">
      <c r="A8168" s="208" t="str">
        <f aca="false">B8168&amp;" "&amp;C8168&amp;" "&amp;D8168</f>
        <v> 0 Financial</v>
      </c>
      <c r="B8168" s="208" t="str">
        <f aca="false">IF((LEFT(N8168,2)="US"),"US","")</f>
        <v/>
      </c>
      <c r="C8168" s="208" t="n">
        <f aca="false">M8168</f>
        <v>0</v>
      </c>
      <c r="D8168" s="208" t="str">
        <f aca="false">IF(ISNUMBER(FIND("Phy",N8168))=TRUE(),"Physical","Financial")</f>
        <v>Financial</v>
      </c>
      <c r="E8168" s="208" t="e">
        <f aca="false">IF(VLOOKUP(S8168,'DD-Lookup'!$J$6:$L$50,3,FALSE())="Monthly",(YEAR(AC8168)-YEAR(AB8168))*12+MONTH(AC8168)-MONTH(AB8168)+1,(AC8168-AB8168+1))</f>
        <v>#N/A</v>
      </c>
      <c r="F8168" s="239" t="e">
        <f aca="false">E8168*SUM(P8168:Q8168)</f>
        <v>#N/A</v>
      </c>
    </row>
    <row r="8169" customFormat="false" ht="12.75" hidden="false" customHeight="false" outlineLevel="0" collapsed="false">
      <c r="A8169" s="208" t="str">
        <f aca="false">B8169&amp;" "&amp;C8169&amp;" "&amp;D8169</f>
        <v> 0 Financial</v>
      </c>
      <c r="B8169" s="208" t="str">
        <f aca="false">IF((LEFT(N8169,2)="US"),"US","")</f>
        <v/>
      </c>
      <c r="C8169" s="208" t="n">
        <f aca="false">M8169</f>
        <v>0</v>
      </c>
      <c r="D8169" s="208" t="str">
        <f aca="false">IF(ISNUMBER(FIND("Phy",N8169))=TRUE(),"Physical","Financial")</f>
        <v>Financial</v>
      </c>
      <c r="E8169" s="208" t="e">
        <f aca="false">IF(VLOOKUP(S8169,'DD-Lookup'!$J$6:$L$50,3,FALSE())="Monthly",(YEAR(AC8169)-YEAR(AB8169))*12+MONTH(AC8169)-MONTH(AB8169)+1,(AC8169-AB8169+1))</f>
        <v>#N/A</v>
      </c>
      <c r="F8169" s="239" t="e">
        <f aca="false">E8169*SUM(P8169:Q8169)</f>
        <v>#N/A</v>
      </c>
    </row>
    <row r="8170" customFormat="false" ht="12.75" hidden="false" customHeight="false" outlineLevel="0" collapsed="false">
      <c r="A8170" s="208" t="str">
        <f aca="false">B8170&amp;" "&amp;C8170&amp;" "&amp;D8170</f>
        <v> 0 Financial</v>
      </c>
      <c r="B8170" s="208" t="str">
        <f aca="false">IF((LEFT(N8170,2)="US"),"US","")</f>
        <v/>
      </c>
      <c r="C8170" s="208" t="n">
        <f aca="false">M8170</f>
        <v>0</v>
      </c>
      <c r="D8170" s="208" t="str">
        <f aca="false">IF(ISNUMBER(FIND("Phy",N8170))=TRUE(),"Physical","Financial")</f>
        <v>Financial</v>
      </c>
      <c r="E8170" s="208" t="e">
        <f aca="false">IF(VLOOKUP(S8170,'DD-Lookup'!$J$6:$L$50,3,FALSE())="Monthly",(YEAR(AC8170)-YEAR(AB8170))*12+MONTH(AC8170)-MONTH(AB8170)+1,(AC8170-AB8170+1))</f>
        <v>#N/A</v>
      </c>
      <c r="F8170" s="239" t="e">
        <f aca="false">E8170*SUM(P8170:Q8170)</f>
        <v>#N/A</v>
      </c>
    </row>
    <row r="8171" customFormat="false" ht="12.75" hidden="false" customHeight="false" outlineLevel="0" collapsed="false">
      <c r="A8171" s="208" t="str">
        <f aca="false">B8171&amp;" "&amp;C8171&amp;" "&amp;D8171</f>
        <v> 0 Financial</v>
      </c>
      <c r="B8171" s="208" t="str">
        <f aca="false">IF((LEFT(N8171,2)="US"),"US","")</f>
        <v/>
      </c>
      <c r="C8171" s="208" t="n">
        <f aca="false">M8171</f>
        <v>0</v>
      </c>
      <c r="D8171" s="208" t="str">
        <f aca="false">IF(ISNUMBER(FIND("Phy",N8171))=TRUE(),"Physical","Financial")</f>
        <v>Financial</v>
      </c>
      <c r="E8171" s="208" t="e">
        <f aca="false">IF(VLOOKUP(S8171,'DD-Lookup'!$J$6:$L$50,3,FALSE())="Monthly",(YEAR(AC8171)-YEAR(AB8171))*12+MONTH(AC8171)-MONTH(AB8171)+1,(AC8171-AB8171+1))</f>
        <v>#N/A</v>
      </c>
      <c r="F8171" s="239" t="e">
        <f aca="false">E8171*SUM(P8171:Q8171)</f>
        <v>#N/A</v>
      </c>
    </row>
    <row r="8172" customFormat="false" ht="12.75" hidden="false" customHeight="false" outlineLevel="0" collapsed="false">
      <c r="A8172" s="208" t="str">
        <f aca="false">B8172&amp;" "&amp;C8172&amp;" "&amp;D8172</f>
        <v> 0 Financial</v>
      </c>
      <c r="B8172" s="208" t="str">
        <f aca="false">IF((LEFT(N8172,2)="US"),"US","")</f>
        <v/>
      </c>
      <c r="C8172" s="208" t="n">
        <f aca="false">M8172</f>
        <v>0</v>
      </c>
      <c r="D8172" s="208" t="str">
        <f aca="false">IF(ISNUMBER(FIND("Phy",N8172))=TRUE(),"Physical","Financial")</f>
        <v>Financial</v>
      </c>
      <c r="E8172" s="208" t="e">
        <f aca="false">IF(VLOOKUP(S8172,'DD-Lookup'!$J$6:$L$50,3,FALSE())="Monthly",(YEAR(AC8172)-YEAR(AB8172))*12+MONTH(AC8172)-MONTH(AB8172)+1,(AC8172-AB8172+1))</f>
        <v>#N/A</v>
      </c>
      <c r="F8172" s="239" t="e">
        <f aca="false">E8172*SUM(P8172:Q8172)</f>
        <v>#N/A</v>
      </c>
    </row>
    <row r="8173" customFormat="false" ht="12.75" hidden="false" customHeight="false" outlineLevel="0" collapsed="false">
      <c r="A8173" s="208" t="str">
        <f aca="false">B8173&amp;" "&amp;C8173&amp;" "&amp;D8173</f>
        <v> 0 Financial</v>
      </c>
      <c r="B8173" s="208" t="str">
        <f aca="false">IF((LEFT(N8173,2)="US"),"US","")</f>
        <v/>
      </c>
      <c r="C8173" s="208" t="n">
        <f aca="false">M8173</f>
        <v>0</v>
      </c>
      <c r="D8173" s="208" t="str">
        <f aca="false">IF(ISNUMBER(FIND("Phy",N8173))=TRUE(),"Physical","Financial")</f>
        <v>Financial</v>
      </c>
      <c r="E8173" s="208" t="e">
        <f aca="false">IF(VLOOKUP(S8173,'DD-Lookup'!$J$6:$L$50,3,FALSE())="Monthly",(YEAR(AC8173)-YEAR(AB8173))*12+MONTH(AC8173)-MONTH(AB8173)+1,(AC8173-AB8173+1))</f>
        <v>#N/A</v>
      </c>
      <c r="F8173" s="239" t="e">
        <f aca="false">E8173*SUM(P8173:Q8173)</f>
        <v>#N/A</v>
      </c>
    </row>
    <row r="8174" customFormat="false" ht="12.75" hidden="false" customHeight="false" outlineLevel="0" collapsed="false">
      <c r="A8174" s="208" t="str">
        <f aca="false">B8174&amp;" "&amp;C8174&amp;" "&amp;D8174</f>
        <v> 0 Financial</v>
      </c>
      <c r="B8174" s="208" t="str">
        <f aca="false">IF((LEFT(N8174,2)="US"),"US","")</f>
        <v/>
      </c>
      <c r="C8174" s="208" t="n">
        <f aca="false">M8174</f>
        <v>0</v>
      </c>
      <c r="D8174" s="208" t="str">
        <f aca="false">IF(ISNUMBER(FIND("Phy",N8174))=TRUE(),"Physical","Financial")</f>
        <v>Financial</v>
      </c>
      <c r="E8174" s="208" t="e">
        <f aca="false">IF(VLOOKUP(S8174,'DD-Lookup'!$J$6:$L$50,3,FALSE())="Monthly",(YEAR(AC8174)-YEAR(AB8174))*12+MONTH(AC8174)-MONTH(AB8174)+1,(AC8174-AB8174+1))</f>
        <v>#N/A</v>
      </c>
      <c r="F8174" s="239" t="e">
        <f aca="false">E8174*SUM(P8174:Q8174)</f>
        <v>#N/A</v>
      </c>
    </row>
    <row r="8175" customFormat="false" ht="12.75" hidden="false" customHeight="false" outlineLevel="0" collapsed="false">
      <c r="A8175" s="208" t="str">
        <f aca="false">B8175&amp;" "&amp;C8175&amp;" "&amp;D8175</f>
        <v> 0 Financial</v>
      </c>
      <c r="B8175" s="208" t="str">
        <f aca="false">IF((LEFT(N8175,2)="US"),"US","")</f>
        <v/>
      </c>
      <c r="C8175" s="208" t="n">
        <f aca="false">M8175</f>
        <v>0</v>
      </c>
      <c r="D8175" s="208" t="str">
        <f aca="false">IF(ISNUMBER(FIND("Phy",N8175))=TRUE(),"Physical","Financial")</f>
        <v>Financial</v>
      </c>
      <c r="E8175" s="208" t="e">
        <f aca="false">IF(VLOOKUP(S8175,'DD-Lookup'!$J$6:$L$50,3,FALSE())="Monthly",(YEAR(AC8175)-YEAR(AB8175))*12+MONTH(AC8175)-MONTH(AB8175)+1,(AC8175-AB8175+1))</f>
        <v>#N/A</v>
      </c>
      <c r="F8175" s="239" t="e">
        <f aca="false">E8175*SUM(P8175:Q8175)</f>
        <v>#N/A</v>
      </c>
    </row>
    <row r="8176" customFormat="false" ht="12.75" hidden="false" customHeight="false" outlineLevel="0" collapsed="false">
      <c r="A8176" s="208" t="str">
        <f aca="false">B8176&amp;" "&amp;C8176&amp;" "&amp;D8176</f>
        <v> 0 Financial</v>
      </c>
      <c r="B8176" s="208" t="str">
        <f aca="false">IF((LEFT(N8176,2)="US"),"US","")</f>
        <v/>
      </c>
      <c r="C8176" s="208" t="n">
        <f aca="false">M8176</f>
        <v>0</v>
      </c>
      <c r="D8176" s="208" t="str">
        <f aca="false">IF(ISNUMBER(FIND("Phy",N8176))=TRUE(),"Physical","Financial")</f>
        <v>Financial</v>
      </c>
      <c r="E8176" s="208" t="e">
        <f aca="false">IF(VLOOKUP(S8176,'DD-Lookup'!$J$6:$L$50,3,FALSE())="Monthly",(YEAR(AC8176)-YEAR(AB8176))*12+MONTH(AC8176)-MONTH(AB8176)+1,(AC8176-AB8176+1))</f>
        <v>#N/A</v>
      </c>
      <c r="F8176" s="239" t="e">
        <f aca="false">E8176*SUM(P8176:Q8176)</f>
        <v>#N/A</v>
      </c>
    </row>
    <row r="8177" customFormat="false" ht="12.75" hidden="false" customHeight="false" outlineLevel="0" collapsed="false">
      <c r="A8177" s="208" t="str">
        <f aca="false">B8177&amp;" "&amp;C8177&amp;" "&amp;D8177</f>
        <v> 0 Financial</v>
      </c>
      <c r="B8177" s="208" t="str">
        <f aca="false">IF((LEFT(N8177,2)="US"),"US","")</f>
        <v/>
      </c>
      <c r="C8177" s="208" t="n">
        <f aca="false">M8177</f>
        <v>0</v>
      </c>
      <c r="D8177" s="208" t="str">
        <f aca="false">IF(ISNUMBER(FIND("Phy",N8177))=TRUE(),"Physical","Financial")</f>
        <v>Financial</v>
      </c>
      <c r="E8177" s="208" t="e">
        <f aca="false">IF(VLOOKUP(S8177,'DD-Lookup'!$J$6:$L$50,3,FALSE())="Monthly",(YEAR(AC8177)-YEAR(AB8177))*12+MONTH(AC8177)-MONTH(AB8177)+1,(AC8177-AB8177+1))</f>
        <v>#N/A</v>
      </c>
      <c r="F8177" s="239" t="e">
        <f aca="false">E8177*SUM(P8177:Q8177)</f>
        <v>#N/A</v>
      </c>
    </row>
    <row r="8178" customFormat="false" ht="12.75" hidden="false" customHeight="false" outlineLevel="0" collapsed="false">
      <c r="A8178" s="208" t="str">
        <f aca="false">B8178&amp;" "&amp;C8178&amp;" "&amp;D8178</f>
        <v> 0 Financial</v>
      </c>
      <c r="B8178" s="208" t="str">
        <f aca="false">IF((LEFT(N8178,2)="US"),"US","")</f>
        <v/>
      </c>
      <c r="C8178" s="208" t="n">
        <f aca="false">M8178</f>
        <v>0</v>
      </c>
      <c r="D8178" s="208" t="str">
        <f aca="false">IF(ISNUMBER(FIND("Phy",N8178))=TRUE(),"Physical","Financial")</f>
        <v>Financial</v>
      </c>
      <c r="E8178" s="208" t="e">
        <f aca="false">IF(VLOOKUP(S8178,'DD-Lookup'!$J$6:$L$50,3,FALSE())="Monthly",(YEAR(AC8178)-YEAR(AB8178))*12+MONTH(AC8178)-MONTH(AB8178)+1,(AC8178-AB8178+1))</f>
        <v>#N/A</v>
      </c>
      <c r="F8178" s="239" t="e">
        <f aca="false">E8178*SUM(P8178:Q8178)</f>
        <v>#N/A</v>
      </c>
    </row>
    <row r="8179" customFormat="false" ht="12.75" hidden="false" customHeight="false" outlineLevel="0" collapsed="false">
      <c r="A8179" s="208" t="str">
        <f aca="false">B8179&amp;" "&amp;C8179&amp;" "&amp;D8179</f>
        <v> 0 Financial</v>
      </c>
      <c r="B8179" s="208" t="str">
        <f aca="false">IF((LEFT(N8179,2)="US"),"US","")</f>
        <v/>
      </c>
      <c r="C8179" s="208" t="n">
        <f aca="false">M8179</f>
        <v>0</v>
      </c>
      <c r="D8179" s="208" t="str">
        <f aca="false">IF(ISNUMBER(FIND("Phy",N8179))=TRUE(),"Physical","Financial")</f>
        <v>Financial</v>
      </c>
      <c r="E8179" s="208" t="e">
        <f aca="false">IF(VLOOKUP(S8179,'DD-Lookup'!$J$6:$L$50,3,FALSE())="Monthly",(YEAR(AC8179)-YEAR(AB8179))*12+MONTH(AC8179)-MONTH(AB8179)+1,(AC8179-AB8179+1))</f>
        <v>#N/A</v>
      </c>
      <c r="F8179" s="239" t="e">
        <f aca="false">E8179*SUM(P8179:Q8179)</f>
        <v>#N/A</v>
      </c>
    </row>
    <row r="8180" customFormat="false" ht="12.75" hidden="false" customHeight="false" outlineLevel="0" collapsed="false">
      <c r="A8180" s="208" t="str">
        <f aca="false">B8180&amp;" "&amp;C8180&amp;" "&amp;D8180</f>
        <v> 0 Financial</v>
      </c>
      <c r="B8180" s="208" t="str">
        <f aca="false">IF((LEFT(N8180,2)="US"),"US","")</f>
        <v/>
      </c>
      <c r="C8180" s="208" t="n">
        <f aca="false">M8180</f>
        <v>0</v>
      </c>
      <c r="D8180" s="208" t="str">
        <f aca="false">IF(ISNUMBER(FIND("Phy",N8180))=TRUE(),"Physical","Financial")</f>
        <v>Financial</v>
      </c>
      <c r="E8180" s="208" t="e">
        <f aca="false">IF(VLOOKUP(S8180,'DD-Lookup'!$J$6:$L$50,3,FALSE())="Monthly",(YEAR(AC8180)-YEAR(AB8180))*12+MONTH(AC8180)-MONTH(AB8180)+1,(AC8180-AB8180+1))</f>
        <v>#N/A</v>
      </c>
      <c r="F8180" s="239" t="e">
        <f aca="false">E8180*SUM(P8180:Q8180)</f>
        <v>#N/A</v>
      </c>
    </row>
    <row r="8181" customFormat="false" ht="12.75" hidden="false" customHeight="false" outlineLevel="0" collapsed="false">
      <c r="A8181" s="208" t="str">
        <f aca="false">B8181&amp;" "&amp;C8181&amp;" "&amp;D8181</f>
        <v> 0 Financial</v>
      </c>
      <c r="B8181" s="208" t="str">
        <f aca="false">IF((LEFT(N8181,2)="US"),"US","")</f>
        <v/>
      </c>
      <c r="C8181" s="208" t="n">
        <f aca="false">M8181</f>
        <v>0</v>
      </c>
      <c r="D8181" s="208" t="str">
        <f aca="false">IF(ISNUMBER(FIND("Phy",N8181))=TRUE(),"Physical","Financial")</f>
        <v>Financial</v>
      </c>
      <c r="E8181" s="208" t="e">
        <f aca="false">IF(VLOOKUP(S8181,'DD-Lookup'!$J$6:$L$50,3,FALSE())="Monthly",(YEAR(AC8181)-YEAR(AB8181))*12+MONTH(AC8181)-MONTH(AB8181)+1,(AC8181-AB8181+1))</f>
        <v>#N/A</v>
      </c>
      <c r="F8181" s="239" t="e">
        <f aca="false">E8181*SUM(P8181:Q8181)</f>
        <v>#N/A</v>
      </c>
    </row>
    <row r="8182" customFormat="false" ht="12.75" hidden="false" customHeight="false" outlineLevel="0" collapsed="false">
      <c r="A8182" s="208" t="str">
        <f aca="false">B8182&amp;" "&amp;C8182&amp;" "&amp;D8182</f>
        <v> 0 Financial</v>
      </c>
      <c r="B8182" s="208" t="str">
        <f aca="false">IF((LEFT(N8182,2)="US"),"US","")</f>
        <v/>
      </c>
      <c r="C8182" s="208" t="n">
        <f aca="false">M8182</f>
        <v>0</v>
      </c>
      <c r="D8182" s="208" t="str">
        <f aca="false">IF(ISNUMBER(FIND("Phy",N8182))=TRUE(),"Physical","Financial")</f>
        <v>Financial</v>
      </c>
      <c r="E8182" s="208" t="e">
        <f aca="false">IF(VLOOKUP(S8182,'DD-Lookup'!$J$6:$L$50,3,FALSE())="Monthly",(YEAR(AC8182)-YEAR(AB8182))*12+MONTH(AC8182)-MONTH(AB8182)+1,(AC8182-AB8182+1))</f>
        <v>#N/A</v>
      </c>
      <c r="F8182" s="239" t="e">
        <f aca="false">E8182*SUM(P8182:Q8182)</f>
        <v>#N/A</v>
      </c>
    </row>
    <row r="8183" customFormat="false" ht="12.75" hidden="false" customHeight="false" outlineLevel="0" collapsed="false">
      <c r="A8183" s="208" t="str">
        <f aca="false">B8183&amp;" "&amp;C8183&amp;" "&amp;D8183</f>
        <v> 0 Financial</v>
      </c>
      <c r="B8183" s="208" t="str">
        <f aca="false">IF((LEFT(N8183,2)="US"),"US","")</f>
        <v/>
      </c>
      <c r="C8183" s="208" t="n">
        <f aca="false">M8183</f>
        <v>0</v>
      </c>
      <c r="D8183" s="208" t="str">
        <f aca="false">IF(ISNUMBER(FIND("Phy",N8183))=TRUE(),"Physical","Financial")</f>
        <v>Financial</v>
      </c>
      <c r="E8183" s="208" t="e">
        <f aca="false">IF(VLOOKUP(S8183,'DD-Lookup'!$J$6:$L$50,3,FALSE())="Monthly",(YEAR(AC8183)-YEAR(AB8183))*12+MONTH(AC8183)-MONTH(AB8183)+1,(AC8183-AB8183+1))</f>
        <v>#N/A</v>
      </c>
      <c r="F8183" s="239" t="e">
        <f aca="false">E8183*SUM(P8183:Q8183)</f>
        <v>#N/A</v>
      </c>
    </row>
    <row r="8184" customFormat="false" ht="12.75" hidden="false" customHeight="false" outlineLevel="0" collapsed="false">
      <c r="A8184" s="208" t="str">
        <f aca="false">B8184&amp;" "&amp;C8184&amp;" "&amp;D8184</f>
        <v> 0 Financial</v>
      </c>
      <c r="B8184" s="208" t="str">
        <f aca="false">IF((LEFT(N8184,2)="US"),"US","")</f>
        <v/>
      </c>
      <c r="C8184" s="208" t="n">
        <f aca="false">M8184</f>
        <v>0</v>
      </c>
      <c r="D8184" s="208" t="str">
        <f aca="false">IF(ISNUMBER(FIND("Phy",N8184))=TRUE(),"Physical","Financial")</f>
        <v>Financial</v>
      </c>
      <c r="E8184" s="208" t="e">
        <f aca="false">IF(VLOOKUP(S8184,'DD-Lookup'!$J$6:$L$50,3,FALSE())="Monthly",(YEAR(AC8184)-YEAR(AB8184))*12+MONTH(AC8184)-MONTH(AB8184)+1,(AC8184-AB8184+1))</f>
        <v>#N/A</v>
      </c>
      <c r="F8184" s="239" t="e">
        <f aca="false">E8184*SUM(P8184:Q8184)</f>
        <v>#N/A</v>
      </c>
    </row>
    <row r="8185" customFormat="false" ht="12.75" hidden="false" customHeight="false" outlineLevel="0" collapsed="false">
      <c r="A8185" s="208" t="str">
        <f aca="false">B8185&amp;" "&amp;C8185&amp;" "&amp;D8185</f>
        <v> 0 Financial</v>
      </c>
      <c r="B8185" s="208" t="str">
        <f aca="false">IF((LEFT(N8185,2)="US"),"US","")</f>
        <v/>
      </c>
      <c r="C8185" s="208" t="n">
        <f aca="false">M8185</f>
        <v>0</v>
      </c>
      <c r="D8185" s="208" t="str">
        <f aca="false">IF(ISNUMBER(FIND("Phy",N8185))=TRUE(),"Physical","Financial")</f>
        <v>Financial</v>
      </c>
      <c r="E8185" s="208" t="e">
        <f aca="false">IF(VLOOKUP(S8185,'DD-Lookup'!$J$6:$L$50,3,FALSE())="Monthly",(YEAR(AC8185)-YEAR(AB8185))*12+MONTH(AC8185)-MONTH(AB8185)+1,(AC8185-AB8185+1))</f>
        <v>#N/A</v>
      </c>
      <c r="F8185" s="239" t="e">
        <f aca="false">E8185*SUM(P8185:Q8185)</f>
        <v>#N/A</v>
      </c>
    </row>
    <row r="8186" customFormat="false" ht="12.75" hidden="false" customHeight="false" outlineLevel="0" collapsed="false">
      <c r="A8186" s="208" t="str">
        <f aca="false">B8186&amp;" "&amp;C8186&amp;" "&amp;D8186</f>
        <v> 0 Financial</v>
      </c>
      <c r="B8186" s="208" t="str">
        <f aca="false">IF((LEFT(N8186,2)="US"),"US","")</f>
        <v/>
      </c>
      <c r="C8186" s="208" t="n">
        <f aca="false">M8186</f>
        <v>0</v>
      </c>
      <c r="D8186" s="208" t="str">
        <f aca="false">IF(ISNUMBER(FIND("Phy",N8186))=TRUE(),"Physical","Financial")</f>
        <v>Financial</v>
      </c>
      <c r="E8186" s="208" t="e">
        <f aca="false">IF(VLOOKUP(S8186,'DD-Lookup'!$J$6:$L$50,3,FALSE())="Monthly",(YEAR(AC8186)-YEAR(AB8186))*12+MONTH(AC8186)-MONTH(AB8186)+1,(AC8186-AB8186+1))</f>
        <v>#N/A</v>
      </c>
      <c r="F8186" s="239" t="e">
        <f aca="false">E8186*SUM(P8186:Q8186)</f>
        <v>#N/A</v>
      </c>
    </row>
    <row r="8187" customFormat="false" ht="12.75" hidden="false" customHeight="false" outlineLevel="0" collapsed="false">
      <c r="A8187" s="208" t="str">
        <f aca="false">B8187&amp;" "&amp;C8187&amp;" "&amp;D8187</f>
        <v> 0 Financial</v>
      </c>
      <c r="B8187" s="208" t="str">
        <f aca="false">IF((LEFT(N8187,2)="US"),"US","")</f>
        <v/>
      </c>
      <c r="C8187" s="208" t="n">
        <f aca="false">M8187</f>
        <v>0</v>
      </c>
      <c r="D8187" s="208" t="str">
        <f aca="false">IF(ISNUMBER(FIND("Phy",N8187))=TRUE(),"Physical","Financial")</f>
        <v>Financial</v>
      </c>
      <c r="E8187" s="208" t="e">
        <f aca="false">IF(VLOOKUP(S8187,'DD-Lookup'!$J$6:$L$50,3,FALSE())="Monthly",(YEAR(AC8187)-YEAR(AB8187))*12+MONTH(AC8187)-MONTH(AB8187)+1,(AC8187-AB8187+1))</f>
        <v>#N/A</v>
      </c>
      <c r="F8187" s="239" t="e">
        <f aca="false">E8187*SUM(P8187:Q8187)</f>
        <v>#N/A</v>
      </c>
    </row>
    <row r="8188" customFormat="false" ht="12.75" hidden="false" customHeight="false" outlineLevel="0" collapsed="false">
      <c r="A8188" s="208" t="str">
        <f aca="false">B8188&amp;" "&amp;C8188&amp;" "&amp;D8188</f>
        <v> 0 Financial</v>
      </c>
      <c r="B8188" s="208" t="str">
        <f aca="false">IF((LEFT(N8188,2)="US"),"US","")</f>
        <v/>
      </c>
      <c r="C8188" s="208" t="n">
        <f aca="false">M8188</f>
        <v>0</v>
      </c>
      <c r="D8188" s="208" t="str">
        <f aca="false">IF(ISNUMBER(FIND("Phy",N8188))=TRUE(),"Physical","Financial")</f>
        <v>Financial</v>
      </c>
      <c r="E8188" s="208" t="e">
        <f aca="false">IF(VLOOKUP(S8188,'DD-Lookup'!$J$6:$L$50,3,FALSE())="Monthly",(YEAR(AC8188)-YEAR(AB8188))*12+MONTH(AC8188)-MONTH(AB8188)+1,(AC8188-AB8188+1))</f>
        <v>#N/A</v>
      </c>
      <c r="F8188" s="239" t="e">
        <f aca="false">E8188*SUM(P8188:Q8188)</f>
        <v>#N/A</v>
      </c>
    </row>
    <row r="8189" customFormat="false" ht="12.75" hidden="false" customHeight="false" outlineLevel="0" collapsed="false">
      <c r="A8189" s="208" t="str">
        <f aca="false">B8189&amp;" "&amp;C8189&amp;" "&amp;D8189</f>
        <v> 0 Financial</v>
      </c>
      <c r="B8189" s="208" t="str">
        <f aca="false">IF((LEFT(N8189,2)="US"),"US","")</f>
        <v/>
      </c>
      <c r="C8189" s="208" t="n">
        <f aca="false">M8189</f>
        <v>0</v>
      </c>
      <c r="D8189" s="208" t="str">
        <f aca="false">IF(ISNUMBER(FIND("Phy",N8189))=TRUE(),"Physical","Financial")</f>
        <v>Financial</v>
      </c>
      <c r="E8189" s="208" t="e">
        <f aca="false">IF(VLOOKUP(S8189,'DD-Lookup'!$J$6:$L$50,3,FALSE())="Monthly",(YEAR(AC8189)-YEAR(AB8189))*12+MONTH(AC8189)-MONTH(AB8189)+1,(AC8189-AB8189+1))</f>
        <v>#N/A</v>
      </c>
      <c r="F8189" s="239" t="e">
        <f aca="false">E8189*SUM(P8189:Q8189)</f>
        <v>#N/A</v>
      </c>
    </row>
    <row r="8190" customFormat="false" ht="12.75" hidden="false" customHeight="false" outlineLevel="0" collapsed="false">
      <c r="A8190" s="208" t="str">
        <f aca="false">B8190&amp;" "&amp;C8190&amp;" "&amp;D8190</f>
        <v> 0 Financial</v>
      </c>
      <c r="B8190" s="208" t="str">
        <f aca="false">IF((LEFT(N8190,2)="US"),"US","")</f>
        <v/>
      </c>
      <c r="C8190" s="208" t="n">
        <f aca="false">M8190</f>
        <v>0</v>
      </c>
      <c r="D8190" s="208" t="str">
        <f aca="false">IF(ISNUMBER(FIND("Phy",N8190))=TRUE(),"Physical","Financial")</f>
        <v>Financial</v>
      </c>
      <c r="E8190" s="208" t="e">
        <f aca="false">IF(VLOOKUP(S8190,'DD-Lookup'!$J$6:$L$50,3,FALSE())="Monthly",(YEAR(AC8190)-YEAR(AB8190))*12+MONTH(AC8190)-MONTH(AB8190)+1,(AC8190-AB8190+1))</f>
        <v>#N/A</v>
      </c>
      <c r="F8190" s="239" t="e">
        <f aca="false">E8190*SUM(P8190:Q8190)</f>
        <v>#N/A</v>
      </c>
    </row>
    <row r="8191" customFormat="false" ht="12.75" hidden="false" customHeight="false" outlineLevel="0" collapsed="false">
      <c r="A8191" s="208" t="str">
        <f aca="false">B8191&amp;" "&amp;C8191&amp;" "&amp;D8191</f>
        <v> 0 Financial</v>
      </c>
      <c r="B8191" s="208" t="str">
        <f aca="false">IF((LEFT(N8191,2)="US"),"US","")</f>
        <v/>
      </c>
      <c r="C8191" s="208" t="n">
        <f aca="false">M8191</f>
        <v>0</v>
      </c>
      <c r="D8191" s="208" t="str">
        <f aca="false">IF(ISNUMBER(FIND("Phy",N8191))=TRUE(),"Physical","Financial")</f>
        <v>Financial</v>
      </c>
      <c r="E8191" s="208" t="e">
        <f aca="false">IF(VLOOKUP(S8191,'DD-Lookup'!$J$6:$L$50,3,FALSE())="Monthly",(YEAR(AC8191)-YEAR(AB8191))*12+MONTH(AC8191)-MONTH(AB8191)+1,(AC8191-AB8191+1))</f>
        <v>#N/A</v>
      </c>
      <c r="F8191" s="239" t="e">
        <f aca="false">E8191*SUM(P8191:Q8191)</f>
        <v>#N/A</v>
      </c>
    </row>
    <row r="8192" customFormat="false" ht="12.75" hidden="false" customHeight="false" outlineLevel="0" collapsed="false">
      <c r="A8192" s="208" t="str">
        <f aca="false">B8192&amp;" "&amp;C8192&amp;" "&amp;D8192</f>
        <v> 0 Financial</v>
      </c>
      <c r="B8192" s="208" t="str">
        <f aca="false">IF((LEFT(N8192,2)="US"),"US","")</f>
        <v/>
      </c>
      <c r="C8192" s="208" t="n">
        <f aca="false">M8192</f>
        <v>0</v>
      </c>
      <c r="D8192" s="208" t="str">
        <f aca="false">IF(ISNUMBER(FIND("Phy",N8192))=TRUE(),"Physical","Financial")</f>
        <v>Financial</v>
      </c>
      <c r="E8192" s="208" t="e">
        <f aca="false">IF(VLOOKUP(S8192,'DD-Lookup'!$J$6:$L$50,3,FALSE())="Monthly",(YEAR(AC8192)-YEAR(AB8192))*12+MONTH(AC8192)-MONTH(AB8192)+1,(AC8192-AB8192+1))</f>
        <v>#N/A</v>
      </c>
      <c r="F8192" s="239" t="e">
        <f aca="false">E8192*SUM(P8192:Q8192)</f>
        <v>#N/A</v>
      </c>
    </row>
    <row r="8193" customFormat="false" ht="12.75" hidden="false" customHeight="false" outlineLevel="0" collapsed="false">
      <c r="A8193" s="208" t="str">
        <f aca="false">B8193&amp;" "&amp;C8193&amp;" "&amp;D8193</f>
        <v> 0 Financial</v>
      </c>
      <c r="B8193" s="208" t="str">
        <f aca="false">IF((LEFT(N8193,2)="US"),"US","")</f>
        <v/>
      </c>
      <c r="C8193" s="208" t="n">
        <f aca="false">M8193</f>
        <v>0</v>
      </c>
      <c r="D8193" s="208" t="str">
        <f aca="false">IF(ISNUMBER(FIND("Phy",N8193))=TRUE(),"Physical","Financial")</f>
        <v>Financial</v>
      </c>
      <c r="E8193" s="208" t="e">
        <f aca="false">IF(VLOOKUP(S8193,'DD-Lookup'!$J$6:$L$50,3,FALSE())="Monthly",(YEAR(AC8193)-YEAR(AB8193))*12+MONTH(AC8193)-MONTH(AB8193)+1,(AC8193-AB8193+1))</f>
        <v>#N/A</v>
      </c>
      <c r="F8193" s="239" t="e">
        <f aca="false">E8193*SUM(P8193:Q8193)</f>
        <v>#N/A</v>
      </c>
    </row>
    <row r="8194" customFormat="false" ht="12.75" hidden="false" customHeight="false" outlineLevel="0" collapsed="false">
      <c r="A8194" s="208" t="str">
        <f aca="false">B8194&amp;" "&amp;C8194&amp;" "&amp;D8194</f>
        <v> 0 Financial</v>
      </c>
      <c r="B8194" s="208" t="str">
        <f aca="false">IF((LEFT(N8194,2)="US"),"US","")</f>
        <v/>
      </c>
      <c r="C8194" s="208" t="n">
        <f aca="false">M8194</f>
        <v>0</v>
      </c>
      <c r="D8194" s="208" t="str">
        <f aca="false">IF(ISNUMBER(FIND("Phy",N8194))=TRUE(),"Physical","Financial")</f>
        <v>Financial</v>
      </c>
      <c r="E8194" s="208" t="e">
        <f aca="false">IF(VLOOKUP(S8194,'DD-Lookup'!$J$6:$L$50,3,FALSE())="Monthly",(YEAR(AC8194)-YEAR(AB8194))*12+MONTH(AC8194)-MONTH(AB8194)+1,(AC8194-AB8194+1))</f>
        <v>#N/A</v>
      </c>
      <c r="F8194" s="239" t="e">
        <f aca="false">E8194*SUM(P8194:Q8194)</f>
        <v>#N/A</v>
      </c>
    </row>
    <row r="8195" customFormat="false" ht="12.75" hidden="false" customHeight="false" outlineLevel="0" collapsed="false">
      <c r="A8195" s="208" t="str">
        <f aca="false">B8195&amp;" "&amp;C8195&amp;" "&amp;D8195</f>
        <v> 0 Financial</v>
      </c>
      <c r="B8195" s="208" t="str">
        <f aca="false">IF((LEFT(N8195,2)="US"),"US","")</f>
        <v/>
      </c>
      <c r="C8195" s="208" t="n">
        <f aca="false">M8195</f>
        <v>0</v>
      </c>
      <c r="D8195" s="208" t="str">
        <f aca="false">IF(ISNUMBER(FIND("Phy",N8195))=TRUE(),"Physical","Financial")</f>
        <v>Financial</v>
      </c>
      <c r="E8195" s="208" t="e">
        <f aca="false">IF(VLOOKUP(S8195,'DD-Lookup'!$J$6:$L$50,3,FALSE())="Monthly",(YEAR(AC8195)-YEAR(AB8195))*12+MONTH(AC8195)-MONTH(AB8195)+1,(AC8195-AB8195+1))</f>
        <v>#N/A</v>
      </c>
      <c r="F8195" s="239" t="e">
        <f aca="false">E8195*SUM(P8195:Q8195)</f>
        <v>#N/A</v>
      </c>
    </row>
    <row r="8196" customFormat="false" ht="12.75" hidden="false" customHeight="false" outlineLevel="0" collapsed="false">
      <c r="A8196" s="208" t="str">
        <f aca="false">B8196&amp;" "&amp;C8196&amp;" "&amp;D8196</f>
        <v> 0 Financial</v>
      </c>
      <c r="B8196" s="208" t="str">
        <f aca="false">IF((LEFT(N8196,2)="US"),"US","")</f>
        <v/>
      </c>
      <c r="C8196" s="208" t="n">
        <f aca="false">M8196</f>
        <v>0</v>
      </c>
      <c r="D8196" s="208" t="str">
        <f aca="false">IF(ISNUMBER(FIND("Phy",N8196))=TRUE(),"Physical","Financial")</f>
        <v>Financial</v>
      </c>
      <c r="E8196" s="208" t="e">
        <f aca="false">IF(VLOOKUP(S8196,'DD-Lookup'!$J$6:$L$50,3,FALSE())="Monthly",(YEAR(AC8196)-YEAR(AB8196))*12+MONTH(AC8196)-MONTH(AB8196)+1,(AC8196-AB8196+1))</f>
        <v>#N/A</v>
      </c>
      <c r="F8196" s="239" t="e">
        <f aca="false">E8196*SUM(P8196:Q8196)</f>
        <v>#N/A</v>
      </c>
    </row>
    <row r="8197" customFormat="false" ht="12.75" hidden="false" customHeight="false" outlineLevel="0" collapsed="false">
      <c r="A8197" s="208" t="str">
        <f aca="false">B8197&amp;" "&amp;C8197&amp;" "&amp;D8197</f>
        <v> 0 Financial</v>
      </c>
      <c r="B8197" s="208" t="str">
        <f aca="false">IF((LEFT(N8197,2)="US"),"US","")</f>
        <v/>
      </c>
      <c r="C8197" s="208" t="n">
        <f aca="false">M8197</f>
        <v>0</v>
      </c>
      <c r="D8197" s="208" t="str">
        <f aca="false">IF(ISNUMBER(FIND("Phy",N8197))=TRUE(),"Physical","Financial")</f>
        <v>Financial</v>
      </c>
      <c r="E8197" s="208" t="e">
        <f aca="false">IF(VLOOKUP(S8197,'DD-Lookup'!$J$6:$L$50,3,FALSE())="Monthly",(YEAR(AC8197)-YEAR(AB8197))*12+MONTH(AC8197)-MONTH(AB8197)+1,(AC8197-AB8197+1))</f>
        <v>#N/A</v>
      </c>
      <c r="F8197" s="239" t="e">
        <f aca="false">E8197*SUM(P8197:Q8197)</f>
        <v>#N/A</v>
      </c>
    </row>
    <row r="8198" customFormat="false" ht="12.75" hidden="false" customHeight="false" outlineLevel="0" collapsed="false">
      <c r="A8198" s="208" t="str">
        <f aca="false">B8198&amp;" "&amp;C8198&amp;" "&amp;D8198</f>
        <v> 0 Financial</v>
      </c>
      <c r="B8198" s="208" t="str">
        <f aca="false">IF((LEFT(N8198,2)="US"),"US","")</f>
        <v/>
      </c>
      <c r="C8198" s="208" t="n">
        <f aca="false">M8198</f>
        <v>0</v>
      </c>
      <c r="D8198" s="208" t="str">
        <f aca="false">IF(ISNUMBER(FIND("Phy",N8198))=TRUE(),"Physical","Financial")</f>
        <v>Financial</v>
      </c>
      <c r="E8198" s="208" t="e">
        <f aca="false">IF(VLOOKUP(S8198,'DD-Lookup'!$J$6:$L$50,3,FALSE())="Monthly",(YEAR(AC8198)-YEAR(AB8198))*12+MONTH(AC8198)-MONTH(AB8198)+1,(AC8198-AB8198+1))</f>
        <v>#N/A</v>
      </c>
      <c r="F8198" s="239" t="e">
        <f aca="false">E8198*SUM(P8198:Q8198)</f>
        <v>#N/A</v>
      </c>
    </row>
    <row r="8199" customFormat="false" ht="12.75" hidden="false" customHeight="false" outlineLevel="0" collapsed="false">
      <c r="A8199" s="208" t="str">
        <f aca="false">B8199&amp;" "&amp;C8199&amp;" "&amp;D8199</f>
        <v> 0 Financial</v>
      </c>
      <c r="B8199" s="208" t="str">
        <f aca="false">IF((LEFT(N8199,2)="US"),"US","")</f>
        <v/>
      </c>
      <c r="C8199" s="208" t="n">
        <f aca="false">M8199</f>
        <v>0</v>
      </c>
      <c r="D8199" s="208" t="str">
        <f aca="false">IF(ISNUMBER(FIND("Phy",N8199))=TRUE(),"Physical","Financial")</f>
        <v>Financial</v>
      </c>
      <c r="E8199" s="208" t="e">
        <f aca="false">IF(VLOOKUP(S8199,'DD-Lookup'!$J$6:$L$50,3,FALSE())="Monthly",(YEAR(AC8199)-YEAR(AB8199))*12+MONTH(AC8199)-MONTH(AB8199)+1,(AC8199-AB8199+1))</f>
        <v>#N/A</v>
      </c>
      <c r="F8199" s="239" t="e">
        <f aca="false">E8199*SUM(P8199:Q8199)</f>
        <v>#N/A</v>
      </c>
    </row>
    <row r="8200" customFormat="false" ht="12.75" hidden="false" customHeight="false" outlineLevel="0" collapsed="false">
      <c r="A8200" s="208" t="str">
        <f aca="false">B8200&amp;" "&amp;C8200&amp;" "&amp;D8200</f>
        <v> 0 Financial</v>
      </c>
      <c r="B8200" s="208" t="str">
        <f aca="false">IF((LEFT(N8200,2)="US"),"US","")</f>
        <v/>
      </c>
      <c r="C8200" s="208" t="n">
        <f aca="false">M8200</f>
        <v>0</v>
      </c>
      <c r="D8200" s="208" t="str">
        <f aca="false">IF(ISNUMBER(FIND("Phy",N8200))=TRUE(),"Physical","Financial")</f>
        <v>Financial</v>
      </c>
      <c r="E8200" s="208" t="e">
        <f aca="false">IF(VLOOKUP(S8200,'DD-Lookup'!$J$6:$L$50,3,FALSE())="Monthly",(YEAR(AC8200)-YEAR(AB8200))*12+MONTH(AC8200)-MONTH(AB8200)+1,(AC8200-AB8200+1))</f>
        <v>#N/A</v>
      </c>
      <c r="F8200" s="239" t="e">
        <f aca="false">E8200*SUM(P8200:Q8200)</f>
        <v>#N/A</v>
      </c>
    </row>
    <row r="8201" customFormat="false" ht="12.75" hidden="false" customHeight="false" outlineLevel="0" collapsed="false">
      <c r="A8201" s="208" t="str">
        <f aca="false">B8201&amp;" "&amp;C8201&amp;" "&amp;D8201</f>
        <v> 0 Financial</v>
      </c>
      <c r="B8201" s="208" t="str">
        <f aca="false">IF((LEFT(N8201,2)="US"),"US","")</f>
        <v/>
      </c>
      <c r="C8201" s="208" t="n">
        <f aca="false">M8201</f>
        <v>0</v>
      </c>
      <c r="D8201" s="208" t="str">
        <f aca="false">IF(ISNUMBER(FIND("Phy",N8201))=TRUE(),"Physical","Financial")</f>
        <v>Financial</v>
      </c>
      <c r="E8201" s="208" t="e">
        <f aca="false">IF(VLOOKUP(S8201,'DD-Lookup'!$J$6:$L$50,3,FALSE())="Monthly",(YEAR(AC8201)-YEAR(AB8201))*12+MONTH(AC8201)-MONTH(AB8201)+1,(AC8201-AB8201+1))</f>
        <v>#N/A</v>
      </c>
      <c r="F8201" s="239" t="e">
        <f aca="false">E8201*SUM(P8201:Q8201)</f>
        <v>#N/A</v>
      </c>
    </row>
    <row r="8202" customFormat="false" ht="12.75" hidden="false" customHeight="false" outlineLevel="0" collapsed="false">
      <c r="A8202" s="208" t="str">
        <f aca="false">B8202&amp;" "&amp;C8202&amp;" "&amp;D8202</f>
        <v> 0 Financial</v>
      </c>
      <c r="B8202" s="208" t="str">
        <f aca="false">IF((LEFT(N8202,2)="US"),"US","")</f>
        <v/>
      </c>
      <c r="C8202" s="208" t="n">
        <f aca="false">M8202</f>
        <v>0</v>
      </c>
      <c r="D8202" s="208" t="str">
        <f aca="false">IF(ISNUMBER(FIND("Phy",N8202))=TRUE(),"Physical","Financial")</f>
        <v>Financial</v>
      </c>
      <c r="E8202" s="208" t="e">
        <f aca="false">IF(VLOOKUP(S8202,'DD-Lookup'!$J$6:$L$50,3,FALSE())="Monthly",(YEAR(AC8202)-YEAR(AB8202))*12+MONTH(AC8202)-MONTH(AB8202)+1,(AC8202-AB8202+1))</f>
        <v>#N/A</v>
      </c>
      <c r="F8202" s="239" t="e">
        <f aca="false">E8202*SUM(P8202:Q8202)</f>
        <v>#N/A</v>
      </c>
    </row>
    <row r="8203" customFormat="false" ht="12.75" hidden="false" customHeight="false" outlineLevel="0" collapsed="false">
      <c r="A8203" s="208" t="str">
        <f aca="false">B8203&amp;" "&amp;C8203&amp;" "&amp;D8203</f>
        <v> 0 Financial</v>
      </c>
      <c r="B8203" s="208" t="str">
        <f aca="false">IF((LEFT(N8203,2)="US"),"US","")</f>
        <v/>
      </c>
      <c r="C8203" s="208" t="n">
        <f aca="false">M8203</f>
        <v>0</v>
      </c>
      <c r="D8203" s="208" t="str">
        <f aca="false">IF(ISNUMBER(FIND("Phy",N8203))=TRUE(),"Physical","Financial")</f>
        <v>Financial</v>
      </c>
      <c r="E8203" s="208" t="e">
        <f aca="false">IF(VLOOKUP(S8203,'DD-Lookup'!$J$6:$L$50,3,FALSE())="Monthly",(YEAR(AC8203)-YEAR(AB8203))*12+MONTH(AC8203)-MONTH(AB8203)+1,(AC8203-AB8203+1))</f>
        <v>#N/A</v>
      </c>
      <c r="F8203" s="239" t="e">
        <f aca="false">E8203*SUM(P8203:Q8203)</f>
        <v>#N/A</v>
      </c>
    </row>
    <row r="8204" customFormat="false" ht="12.75" hidden="false" customHeight="false" outlineLevel="0" collapsed="false">
      <c r="A8204" s="208" t="str">
        <f aca="false">B8204&amp;" "&amp;C8204&amp;" "&amp;D8204</f>
        <v> 0 Financial</v>
      </c>
      <c r="B8204" s="208" t="str">
        <f aca="false">IF((LEFT(N8204,2)="US"),"US","")</f>
        <v/>
      </c>
      <c r="C8204" s="208" t="n">
        <f aca="false">M8204</f>
        <v>0</v>
      </c>
      <c r="D8204" s="208" t="str">
        <f aca="false">IF(ISNUMBER(FIND("Phy",N8204))=TRUE(),"Physical","Financial")</f>
        <v>Financial</v>
      </c>
      <c r="E8204" s="208" t="e">
        <f aca="false">IF(VLOOKUP(S8204,'DD-Lookup'!$J$6:$L$50,3,FALSE())="Monthly",(YEAR(AC8204)-YEAR(AB8204))*12+MONTH(AC8204)-MONTH(AB8204)+1,(AC8204-AB8204+1))</f>
        <v>#N/A</v>
      </c>
      <c r="F8204" s="239" t="e">
        <f aca="false">E8204*SUM(P8204:Q8204)</f>
        <v>#N/A</v>
      </c>
    </row>
    <row r="8205" customFormat="false" ht="12.75" hidden="false" customHeight="false" outlineLevel="0" collapsed="false">
      <c r="A8205" s="208" t="str">
        <f aca="false">B8205&amp;" "&amp;C8205&amp;" "&amp;D8205</f>
        <v> 0 Financial</v>
      </c>
      <c r="B8205" s="208" t="str">
        <f aca="false">IF((LEFT(N8205,2)="US"),"US","")</f>
        <v/>
      </c>
      <c r="C8205" s="208" t="n">
        <f aca="false">M8205</f>
        <v>0</v>
      </c>
      <c r="D8205" s="208" t="str">
        <f aca="false">IF(ISNUMBER(FIND("Phy",N8205))=TRUE(),"Physical","Financial")</f>
        <v>Financial</v>
      </c>
      <c r="E8205" s="208" t="e">
        <f aca="false">IF(VLOOKUP(S8205,'DD-Lookup'!$J$6:$L$50,3,FALSE())="Monthly",(YEAR(AC8205)-YEAR(AB8205))*12+MONTH(AC8205)-MONTH(AB8205)+1,(AC8205-AB8205+1))</f>
        <v>#N/A</v>
      </c>
      <c r="F8205" s="239" t="e">
        <f aca="false">E8205*SUM(P8205:Q8205)</f>
        <v>#N/A</v>
      </c>
    </row>
    <row r="8206" customFormat="false" ht="12.75" hidden="false" customHeight="false" outlineLevel="0" collapsed="false">
      <c r="A8206" s="208" t="str">
        <f aca="false">B8206&amp;" "&amp;C8206&amp;" "&amp;D8206</f>
        <v> 0 Financial</v>
      </c>
      <c r="B8206" s="208" t="str">
        <f aca="false">IF((LEFT(N8206,2)="US"),"US","")</f>
        <v/>
      </c>
      <c r="C8206" s="208" t="n">
        <f aca="false">M8206</f>
        <v>0</v>
      </c>
      <c r="D8206" s="208" t="str">
        <f aca="false">IF(ISNUMBER(FIND("Phy",N8206))=TRUE(),"Physical","Financial")</f>
        <v>Financial</v>
      </c>
      <c r="E8206" s="208" t="e">
        <f aca="false">IF(VLOOKUP(S8206,'DD-Lookup'!$J$6:$L$50,3,FALSE())="Monthly",(YEAR(AC8206)-YEAR(AB8206))*12+MONTH(AC8206)-MONTH(AB8206)+1,(AC8206-AB8206+1))</f>
        <v>#N/A</v>
      </c>
      <c r="F8206" s="239" t="e">
        <f aca="false">E8206*SUM(P8206:Q8206)</f>
        <v>#N/A</v>
      </c>
    </row>
    <row r="8207" customFormat="false" ht="12.75" hidden="false" customHeight="false" outlineLevel="0" collapsed="false">
      <c r="A8207" s="208" t="str">
        <f aca="false">B8207&amp;" "&amp;C8207&amp;" "&amp;D8207</f>
        <v> 0 Financial</v>
      </c>
      <c r="B8207" s="208" t="str">
        <f aca="false">IF((LEFT(N8207,2)="US"),"US","")</f>
        <v/>
      </c>
      <c r="C8207" s="208" t="n">
        <f aca="false">M8207</f>
        <v>0</v>
      </c>
      <c r="D8207" s="208" t="str">
        <f aca="false">IF(ISNUMBER(FIND("Phy",N8207))=TRUE(),"Physical","Financial")</f>
        <v>Financial</v>
      </c>
      <c r="E8207" s="208" t="e">
        <f aca="false">IF(VLOOKUP(S8207,'DD-Lookup'!$J$6:$L$50,3,FALSE())="Monthly",(YEAR(AC8207)-YEAR(AB8207))*12+MONTH(AC8207)-MONTH(AB8207)+1,(AC8207-AB8207+1))</f>
        <v>#N/A</v>
      </c>
      <c r="F8207" s="239" t="e">
        <f aca="false">E8207*SUM(P8207:Q8207)</f>
        <v>#N/A</v>
      </c>
    </row>
    <row r="8208" customFormat="false" ht="12.75" hidden="false" customHeight="false" outlineLevel="0" collapsed="false">
      <c r="A8208" s="208" t="str">
        <f aca="false">B8208&amp;" "&amp;C8208&amp;" "&amp;D8208</f>
        <v> 0 Financial</v>
      </c>
      <c r="B8208" s="208" t="str">
        <f aca="false">IF((LEFT(N8208,2)="US"),"US","")</f>
        <v/>
      </c>
      <c r="C8208" s="208" t="n">
        <f aca="false">M8208</f>
        <v>0</v>
      </c>
      <c r="D8208" s="208" t="str">
        <f aca="false">IF(ISNUMBER(FIND("Phy",N8208))=TRUE(),"Physical","Financial")</f>
        <v>Financial</v>
      </c>
      <c r="E8208" s="208" t="e">
        <f aca="false">IF(VLOOKUP(S8208,'DD-Lookup'!$J$6:$L$50,3,FALSE())="Monthly",(YEAR(AC8208)-YEAR(AB8208))*12+MONTH(AC8208)-MONTH(AB8208)+1,(AC8208-AB8208+1))</f>
        <v>#N/A</v>
      </c>
      <c r="F8208" s="239" t="e">
        <f aca="false">E8208*SUM(P8208:Q8208)</f>
        <v>#N/A</v>
      </c>
    </row>
    <row r="8209" customFormat="false" ht="12.75" hidden="false" customHeight="false" outlineLevel="0" collapsed="false">
      <c r="A8209" s="208" t="str">
        <f aca="false">B8209&amp;" "&amp;C8209&amp;" "&amp;D8209</f>
        <v> 0 Financial</v>
      </c>
      <c r="B8209" s="208" t="str">
        <f aca="false">IF((LEFT(N8209,2)="US"),"US","")</f>
        <v/>
      </c>
      <c r="C8209" s="208" t="n">
        <f aca="false">M8209</f>
        <v>0</v>
      </c>
      <c r="D8209" s="208" t="str">
        <f aca="false">IF(ISNUMBER(FIND("Phy",N8209))=TRUE(),"Physical","Financial")</f>
        <v>Financial</v>
      </c>
      <c r="E8209" s="208" t="e">
        <f aca="false">IF(VLOOKUP(S8209,'DD-Lookup'!$J$6:$L$50,3,FALSE())="Monthly",(YEAR(AC8209)-YEAR(AB8209))*12+MONTH(AC8209)-MONTH(AB8209)+1,(AC8209-AB8209+1))</f>
        <v>#N/A</v>
      </c>
      <c r="F8209" s="239" t="e">
        <f aca="false">E8209*SUM(P8209:Q8209)</f>
        <v>#N/A</v>
      </c>
    </row>
    <row r="8210" customFormat="false" ht="12.75" hidden="false" customHeight="false" outlineLevel="0" collapsed="false">
      <c r="A8210" s="208" t="str">
        <f aca="false">B8210&amp;" "&amp;C8210&amp;" "&amp;D8210</f>
        <v> 0 Financial</v>
      </c>
      <c r="B8210" s="208" t="str">
        <f aca="false">IF((LEFT(N8210,2)="US"),"US","")</f>
        <v/>
      </c>
      <c r="C8210" s="208" t="n">
        <f aca="false">M8210</f>
        <v>0</v>
      </c>
      <c r="D8210" s="208" t="str">
        <f aca="false">IF(ISNUMBER(FIND("Phy",N8210))=TRUE(),"Physical","Financial")</f>
        <v>Financial</v>
      </c>
      <c r="E8210" s="208" t="e">
        <f aca="false">IF(VLOOKUP(S8210,'DD-Lookup'!$J$6:$L$50,3,FALSE())="Monthly",(YEAR(AC8210)-YEAR(AB8210))*12+MONTH(AC8210)-MONTH(AB8210)+1,(AC8210-AB8210+1))</f>
        <v>#N/A</v>
      </c>
      <c r="F8210" s="239" t="e">
        <f aca="false">E8210*SUM(P8210:Q8210)</f>
        <v>#N/A</v>
      </c>
    </row>
    <row r="8211" customFormat="false" ht="12.75" hidden="false" customHeight="false" outlineLevel="0" collapsed="false">
      <c r="A8211" s="208" t="str">
        <f aca="false">B8211&amp;" "&amp;C8211&amp;" "&amp;D8211</f>
        <v> 0 Financial</v>
      </c>
      <c r="B8211" s="208" t="str">
        <f aca="false">IF((LEFT(N8211,2)="US"),"US","")</f>
        <v/>
      </c>
      <c r="C8211" s="208" t="n">
        <f aca="false">M8211</f>
        <v>0</v>
      </c>
      <c r="D8211" s="208" t="str">
        <f aca="false">IF(ISNUMBER(FIND("Phy",N8211))=TRUE(),"Physical","Financial")</f>
        <v>Financial</v>
      </c>
      <c r="E8211" s="208" t="e">
        <f aca="false">IF(VLOOKUP(S8211,'DD-Lookup'!$J$6:$L$50,3,FALSE())="Monthly",(YEAR(AC8211)-YEAR(AB8211))*12+MONTH(AC8211)-MONTH(AB8211)+1,(AC8211-AB8211+1))</f>
        <v>#N/A</v>
      </c>
      <c r="F8211" s="239" t="e">
        <f aca="false">E8211*SUM(P8211:Q8211)</f>
        <v>#N/A</v>
      </c>
    </row>
    <row r="8212" customFormat="false" ht="12.75" hidden="false" customHeight="false" outlineLevel="0" collapsed="false">
      <c r="A8212" s="208" t="str">
        <f aca="false">B8212&amp;" "&amp;C8212&amp;" "&amp;D8212</f>
        <v> 0 Financial</v>
      </c>
      <c r="B8212" s="208" t="str">
        <f aca="false">IF((LEFT(N8212,2)="US"),"US","")</f>
        <v/>
      </c>
      <c r="C8212" s="208" t="n">
        <f aca="false">M8212</f>
        <v>0</v>
      </c>
      <c r="D8212" s="208" t="str">
        <f aca="false">IF(ISNUMBER(FIND("Phy",N8212))=TRUE(),"Physical","Financial")</f>
        <v>Financial</v>
      </c>
      <c r="E8212" s="208" t="e">
        <f aca="false">IF(VLOOKUP(S8212,'DD-Lookup'!$J$6:$L$50,3,FALSE())="Monthly",(YEAR(AC8212)-YEAR(AB8212))*12+MONTH(AC8212)-MONTH(AB8212)+1,(AC8212-AB8212+1))</f>
        <v>#N/A</v>
      </c>
      <c r="F8212" s="239" t="e">
        <f aca="false">E8212*SUM(P8212:Q8212)</f>
        <v>#N/A</v>
      </c>
    </row>
    <row r="8213" customFormat="false" ht="12.75" hidden="false" customHeight="false" outlineLevel="0" collapsed="false">
      <c r="A8213" s="208" t="str">
        <f aca="false">B8213&amp;" "&amp;C8213&amp;" "&amp;D8213</f>
        <v> 0 Financial</v>
      </c>
      <c r="B8213" s="208" t="str">
        <f aca="false">IF((LEFT(N8213,2)="US"),"US","")</f>
        <v/>
      </c>
      <c r="C8213" s="208" t="n">
        <f aca="false">M8213</f>
        <v>0</v>
      </c>
      <c r="D8213" s="208" t="str">
        <f aca="false">IF(ISNUMBER(FIND("Phy",N8213))=TRUE(),"Physical","Financial")</f>
        <v>Financial</v>
      </c>
      <c r="E8213" s="208" t="e">
        <f aca="false">IF(VLOOKUP(S8213,'DD-Lookup'!$J$6:$L$50,3,FALSE())="Monthly",(YEAR(AC8213)-YEAR(AB8213))*12+MONTH(AC8213)-MONTH(AB8213)+1,(AC8213-AB8213+1))</f>
        <v>#N/A</v>
      </c>
      <c r="F8213" s="239" t="e">
        <f aca="false">E8213*SUM(P8213:Q8213)</f>
        <v>#N/A</v>
      </c>
    </row>
    <row r="8214" customFormat="false" ht="12.75" hidden="false" customHeight="false" outlineLevel="0" collapsed="false">
      <c r="A8214" s="208" t="str">
        <f aca="false">B8214&amp;" "&amp;C8214&amp;" "&amp;D8214</f>
        <v> 0 Financial</v>
      </c>
      <c r="B8214" s="208" t="str">
        <f aca="false">IF((LEFT(N8214,2)="US"),"US","")</f>
        <v/>
      </c>
      <c r="C8214" s="208" t="n">
        <f aca="false">M8214</f>
        <v>0</v>
      </c>
      <c r="D8214" s="208" t="str">
        <f aca="false">IF(ISNUMBER(FIND("Phy",N8214))=TRUE(),"Physical","Financial")</f>
        <v>Financial</v>
      </c>
      <c r="E8214" s="208" t="e">
        <f aca="false">IF(VLOOKUP(S8214,'DD-Lookup'!$J$6:$L$50,3,FALSE())="Monthly",(YEAR(AC8214)-YEAR(AB8214))*12+MONTH(AC8214)-MONTH(AB8214)+1,(AC8214-AB8214+1))</f>
        <v>#N/A</v>
      </c>
      <c r="F8214" s="239" t="e">
        <f aca="false">E8214*SUM(P8214:Q8214)</f>
        <v>#N/A</v>
      </c>
    </row>
    <row r="8215" customFormat="false" ht="12.75" hidden="false" customHeight="false" outlineLevel="0" collapsed="false">
      <c r="A8215" s="208" t="str">
        <f aca="false">B8215&amp;" "&amp;C8215&amp;" "&amp;D8215</f>
        <v> 0 Financial</v>
      </c>
      <c r="B8215" s="208" t="str">
        <f aca="false">IF((LEFT(N8215,2)="US"),"US","")</f>
        <v/>
      </c>
      <c r="C8215" s="208" t="n">
        <f aca="false">M8215</f>
        <v>0</v>
      </c>
      <c r="D8215" s="208" t="str">
        <f aca="false">IF(ISNUMBER(FIND("Phy",N8215))=TRUE(),"Physical","Financial")</f>
        <v>Financial</v>
      </c>
      <c r="E8215" s="208" t="e">
        <f aca="false">IF(VLOOKUP(S8215,'DD-Lookup'!$J$6:$L$50,3,FALSE())="Monthly",(YEAR(AC8215)-YEAR(AB8215))*12+MONTH(AC8215)-MONTH(AB8215)+1,(AC8215-AB8215+1))</f>
        <v>#N/A</v>
      </c>
      <c r="F8215" s="239" t="e">
        <f aca="false">E8215*SUM(P8215:Q8215)</f>
        <v>#N/A</v>
      </c>
    </row>
    <row r="8216" customFormat="false" ht="12.75" hidden="false" customHeight="false" outlineLevel="0" collapsed="false">
      <c r="A8216" s="208" t="str">
        <f aca="false">B8216&amp;" "&amp;C8216&amp;" "&amp;D8216</f>
        <v> 0 Financial</v>
      </c>
      <c r="B8216" s="208" t="str">
        <f aca="false">IF((LEFT(N8216,2)="US"),"US","")</f>
        <v/>
      </c>
      <c r="C8216" s="208" t="n">
        <f aca="false">M8216</f>
        <v>0</v>
      </c>
      <c r="D8216" s="208" t="str">
        <f aca="false">IF(ISNUMBER(FIND("Phy",N8216))=TRUE(),"Physical","Financial")</f>
        <v>Financial</v>
      </c>
      <c r="E8216" s="208" t="e">
        <f aca="false">IF(VLOOKUP(S8216,'DD-Lookup'!$J$6:$L$50,3,FALSE())="Monthly",(YEAR(AC8216)-YEAR(AB8216))*12+MONTH(AC8216)-MONTH(AB8216)+1,(AC8216-AB8216+1))</f>
        <v>#N/A</v>
      </c>
      <c r="F8216" s="239" t="e">
        <f aca="false">E8216*SUM(P8216:Q8216)</f>
        <v>#N/A</v>
      </c>
    </row>
    <row r="8217" customFormat="false" ht="12.75" hidden="false" customHeight="false" outlineLevel="0" collapsed="false">
      <c r="A8217" s="208" t="str">
        <f aca="false">B8217&amp;" "&amp;C8217&amp;" "&amp;D8217</f>
        <v> 0 Financial</v>
      </c>
      <c r="B8217" s="208" t="str">
        <f aca="false">IF((LEFT(N8217,2)="US"),"US","")</f>
        <v/>
      </c>
      <c r="C8217" s="208" t="n">
        <f aca="false">M8217</f>
        <v>0</v>
      </c>
      <c r="D8217" s="208" t="str">
        <f aca="false">IF(ISNUMBER(FIND("Phy",N8217))=TRUE(),"Physical","Financial")</f>
        <v>Financial</v>
      </c>
      <c r="E8217" s="208" t="e">
        <f aca="false">IF(VLOOKUP(S8217,'DD-Lookup'!$J$6:$L$50,3,FALSE())="Monthly",(YEAR(AC8217)-YEAR(AB8217))*12+MONTH(AC8217)-MONTH(AB8217)+1,(AC8217-AB8217+1))</f>
        <v>#N/A</v>
      </c>
      <c r="F8217" s="239" t="e">
        <f aca="false">E8217*SUM(P8217:Q8217)</f>
        <v>#N/A</v>
      </c>
    </row>
    <row r="8218" customFormat="false" ht="12.75" hidden="false" customHeight="false" outlineLevel="0" collapsed="false">
      <c r="A8218" s="208" t="str">
        <f aca="false">B8218&amp;" "&amp;C8218&amp;" "&amp;D8218</f>
        <v> 0 Financial</v>
      </c>
      <c r="B8218" s="208" t="str">
        <f aca="false">IF((LEFT(N8218,2)="US"),"US","")</f>
        <v/>
      </c>
      <c r="C8218" s="208" t="n">
        <f aca="false">M8218</f>
        <v>0</v>
      </c>
      <c r="D8218" s="208" t="str">
        <f aca="false">IF(ISNUMBER(FIND("Phy",N8218))=TRUE(),"Physical","Financial")</f>
        <v>Financial</v>
      </c>
      <c r="E8218" s="208" t="e">
        <f aca="false">IF(VLOOKUP(S8218,'DD-Lookup'!$J$6:$L$50,3,FALSE())="Monthly",(YEAR(AC8218)-YEAR(AB8218))*12+MONTH(AC8218)-MONTH(AB8218)+1,(AC8218-AB8218+1))</f>
        <v>#N/A</v>
      </c>
      <c r="F8218" s="239" t="e">
        <f aca="false">E8218*SUM(P8218:Q8218)</f>
        <v>#N/A</v>
      </c>
    </row>
    <row r="8219" customFormat="false" ht="12.75" hidden="false" customHeight="false" outlineLevel="0" collapsed="false">
      <c r="A8219" s="208" t="str">
        <f aca="false">B8219&amp;" "&amp;C8219&amp;" "&amp;D8219</f>
        <v> 0 Financial</v>
      </c>
      <c r="B8219" s="208" t="str">
        <f aca="false">IF((LEFT(N8219,2)="US"),"US","")</f>
        <v/>
      </c>
      <c r="C8219" s="208" t="n">
        <f aca="false">M8219</f>
        <v>0</v>
      </c>
      <c r="D8219" s="208" t="str">
        <f aca="false">IF(ISNUMBER(FIND("Phy",N8219))=TRUE(),"Physical","Financial")</f>
        <v>Financial</v>
      </c>
      <c r="E8219" s="208" t="e">
        <f aca="false">IF(VLOOKUP(S8219,'DD-Lookup'!$J$6:$L$50,3,FALSE())="Monthly",(YEAR(AC8219)-YEAR(AB8219))*12+MONTH(AC8219)-MONTH(AB8219)+1,(AC8219-AB8219+1))</f>
        <v>#N/A</v>
      </c>
      <c r="F8219" s="239" t="e">
        <f aca="false">E8219*SUM(P8219:Q8219)</f>
        <v>#N/A</v>
      </c>
    </row>
    <row r="8220" customFormat="false" ht="12.75" hidden="false" customHeight="false" outlineLevel="0" collapsed="false">
      <c r="A8220" s="208" t="str">
        <f aca="false">B8220&amp;" "&amp;C8220&amp;" "&amp;D8220</f>
        <v> 0 Financial</v>
      </c>
      <c r="B8220" s="208" t="str">
        <f aca="false">IF((LEFT(N8220,2)="US"),"US","")</f>
        <v/>
      </c>
      <c r="C8220" s="208" t="n">
        <f aca="false">M8220</f>
        <v>0</v>
      </c>
      <c r="D8220" s="208" t="str">
        <f aca="false">IF(ISNUMBER(FIND("Phy",N8220))=TRUE(),"Physical","Financial")</f>
        <v>Financial</v>
      </c>
      <c r="E8220" s="208" t="e">
        <f aca="false">IF(VLOOKUP(S8220,'DD-Lookup'!$J$6:$L$50,3,FALSE())="Monthly",(YEAR(AC8220)-YEAR(AB8220))*12+MONTH(AC8220)-MONTH(AB8220)+1,(AC8220-AB8220+1))</f>
        <v>#N/A</v>
      </c>
      <c r="F8220" s="239" t="e">
        <f aca="false">E8220*SUM(P8220:Q8220)</f>
        <v>#N/A</v>
      </c>
    </row>
    <row r="8221" customFormat="false" ht="12.75" hidden="false" customHeight="false" outlineLevel="0" collapsed="false">
      <c r="A8221" s="208" t="str">
        <f aca="false">B8221&amp;" "&amp;C8221&amp;" "&amp;D8221</f>
        <v> 0 Financial</v>
      </c>
      <c r="B8221" s="208" t="str">
        <f aca="false">IF((LEFT(N8221,2)="US"),"US","")</f>
        <v/>
      </c>
      <c r="C8221" s="208" t="n">
        <f aca="false">M8221</f>
        <v>0</v>
      </c>
      <c r="D8221" s="208" t="str">
        <f aca="false">IF(ISNUMBER(FIND("Phy",N8221))=TRUE(),"Physical","Financial")</f>
        <v>Financial</v>
      </c>
      <c r="E8221" s="208" t="e">
        <f aca="false">IF(VLOOKUP(S8221,'DD-Lookup'!$J$6:$L$50,3,FALSE())="Monthly",(YEAR(AC8221)-YEAR(AB8221))*12+MONTH(AC8221)-MONTH(AB8221)+1,(AC8221-AB8221+1))</f>
        <v>#N/A</v>
      </c>
      <c r="F8221" s="239" t="e">
        <f aca="false">E8221*SUM(P8221:Q8221)</f>
        <v>#N/A</v>
      </c>
    </row>
    <row r="8222" customFormat="false" ht="12.75" hidden="false" customHeight="false" outlineLevel="0" collapsed="false">
      <c r="A8222" s="208" t="str">
        <f aca="false">B8222&amp;" "&amp;C8222&amp;" "&amp;D8222</f>
        <v> 0 Financial</v>
      </c>
      <c r="B8222" s="208" t="str">
        <f aca="false">IF((LEFT(N8222,2)="US"),"US","")</f>
        <v/>
      </c>
      <c r="C8222" s="208" t="n">
        <f aca="false">M8222</f>
        <v>0</v>
      </c>
      <c r="D8222" s="208" t="str">
        <f aca="false">IF(ISNUMBER(FIND("Phy",N8222))=TRUE(),"Physical","Financial")</f>
        <v>Financial</v>
      </c>
      <c r="E8222" s="208" t="e">
        <f aca="false">IF(VLOOKUP(S8222,'DD-Lookup'!$J$6:$L$50,3,FALSE())="Monthly",(YEAR(AC8222)-YEAR(AB8222))*12+MONTH(AC8222)-MONTH(AB8222)+1,(AC8222-AB8222+1))</f>
        <v>#N/A</v>
      </c>
      <c r="F8222" s="239" t="e">
        <f aca="false">E8222*SUM(P8222:Q8222)</f>
        <v>#N/A</v>
      </c>
    </row>
    <row r="8223" customFormat="false" ht="12.75" hidden="false" customHeight="false" outlineLevel="0" collapsed="false">
      <c r="A8223" s="208" t="str">
        <f aca="false">B8223&amp;" "&amp;C8223&amp;" "&amp;D8223</f>
        <v> 0 Financial</v>
      </c>
      <c r="B8223" s="208" t="str">
        <f aca="false">IF((LEFT(N8223,2)="US"),"US","")</f>
        <v/>
      </c>
      <c r="C8223" s="208" t="n">
        <f aca="false">M8223</f>
        <v>0</v>
      </c>
      <c r="D8223" s="208" t="str">
        <f aca="false">IF(ISNUMBER(FIND("Phy",N8223))=TRUE(),"Physical","Financial")</f>
        <v>Financial</v>
      </c>
      <c r="E8223" s="208" t="e">
        <f aca="false">IF(VLOOKUP(S8223,'DD-Lookup'!$J$6:$L$50,3,FALSE())="Monthly",(YEAR(AC8223)-YEAR(AB8223))*12+MONTH(AC8223)-MONTH(AB8223)+1,(AC8223-AB8223+1))</f>
        <v>#N/A</v>
      </c>
      <c r="F8223" s="239" t="e">
        <f aca="false">E8223*SUM(P8223:Q8223)</f>
        <v>#N/A</v>
      </c>
    </row>
    <row r="8224" customFormat="false" ht="12.75" hidden="false" customHeight="false" outlineLevel="0" collapsed="false">
      <c r="A8224" s="208" t="str">
        <f aca="false">B8224&amp;" "&amp;C8224&amp;" "&amp;D8224</f>
        <v> 0 Financial</v>
      </c>
      <c r="B8224" s="208" t="str">
        <f aca="false">IF((LEFT(N8224,2)="US"),"US","")</f>
        <v/>
      </c>
      <c r="C8224" s="208" t="n">
        <f aca="false">M8224</f>
        <v>0</v>
      </c>
      <c r="D8224" s="208" t="str">
        <f aca="false">IF(ISNUMBER(FIND("Phy",N8224))=TRUE(),"Physical","Financial")</f>
        <v>Financial</v>
      </c>
      <c r="E8224" s="208" t="e">
        <f aca="false">IF(VLOOKUP(S8224,'DD-Lookup'!$J$6:$L$50,3,FALSE())="Monthly",(YEAR(AC8224)-YEAR(AB8224))*12+MONTH(AC8224)-MONTH(AB8224)+1,(AC8224-AB8224+1))</f>
        <v>#N/A</v>
      </c>
      <c r="F8224" s="239" t="e">
        <f aca="false">E8224*SUM(P8224:Q8224)</f>
        <v>#N/A</v>
      </c>
    </row>
    <row r="8225" customFormat="false" ht="12.75" hidden="false" customHeight="false" outlineLevel="0" collapsed="false">
      <c r="A8225" s="208" t="str">
        <f aca="false">B8225&amp;" "&amp;C8225&amp;" "&amp;D8225</f>
        <v> 0 Financial</v>
      </c>
      <c r="B8225" s="208" t="str">
        <f aca="false">IF((LEFT(N8225,2)="US"),"US","")</f>
        <v/>
      </c>
      <c r="C8225" s="208" t="n">
        <f aca="false">M8225</f>
        <v>0</v>
      </c>
      <c r="D8225" s="208" t="str">
        <f aca="false">IF(ISNUMBER(FIND("Phy",N8225))=TRUE(),"Physical","Financial")</f>
        <v>Financial</v>
      </c>
      <c r="E8225" s="208" t="e">
        <f aca="false">IF(VLOOKUP(S8225,'DD-Lookup'!$J$6:$L$50,3,FALSE())="Monthly",(YEAR(AC8225)-YEAR(AB8225))*12+MONTH(AC8225)-MONTH(AB8225)+1,(AC8225-AB8225+1))</f>
        <v>#N/A</v>
      </c>
      <c r="F8225" s="239" t="e">
        <f aca="false">E8225*SUM(P8225:Q8225)</f>
        <v>#N/A</v>
      </c>
    </row>
    <row r="8226" customFormat="false" ht="12.75" hidden="false" customHeight="false" outlineLevel="0" collapsed="false">
      <c r="A8226" s="208" t="str">
        <f aca="false">B8226&amp;" "&amp;C8226&amp;" "&amp;D8226</f>
        <v> 0 Financial</v>
      </c>
      <c r="B8226" s="208" t="str">
        <f aca="false">IF((LEFT(N8226,2)="US"),"US","")</f>
        <v/>
      </c>
      <c r="C8226" s="208" t="n">
        <f aca="false">M8226</f>
        <v>0</v>
      </c>
      <c r="D8226" s="208" t="str">
        <f aca="false">IF(ISNUMBER(FIND("Phy",N8226))=TRUE(),"Physical","Financial")</f>
        <v>Financial</v>
      </c>
      <c r="E8226" s="208" t="e">
        <f aca="false">IF(VLOOKUP(S8226,'DD-Lookup'!$J$6:$L$50,3,FALSE())="Monthly",(YEAR(AC8226)-YEAR(AB8226))*12+MONTH(AC8226)-MONTH(AB8226)+1,(AC8226-AB8226+1))</f>
        <v>#N/A</v>
      </c>
      <c r="F8226" s="239" t="e">
        <f aca="false">E8226*SUM(P8226:Q8226)</f>
        <v>#N/A</v>
      </c>
    </row>
    <row r="8227" customFormat="false" ht="12.75" hidden="false" customHeight="false" outlineLevel="0" collapsed="false">
      <c r="A8227" s="208" t="str">
        <f aca="false">B8227&amp;" "&amp;C8227&amp;" "&amp;D8227</f>
        <v> 0 Financial</v>
      </c>
      <c r="B8227" s="208" t="str">
        <f aca="false">IF((LEFT(N8227,2)="US"),"US","")</f>
        <v/>
      </c>
      <c r="C8227" s="208" t="n">
        <f aca="false">M8227</f>
        <v>0</v>
      </c>
      <c r="D8227" s="208" t="str">
        <f aca="false">IF(ISNUMBER(FIND("Phy",N8227))=TRUE(),"Physical","Financial")</f>
        <v>Financial</v>
      </c>
      <c r="E8227" s="208" t="e">
        <f aca="false">IF(VLOOKUP(S8227,'DD-Lookup'!$J$6:$L$50,3,FALSE())="Monthly",(YEAR(AC8227)-YEAR(AB8227))*12+MONTH(AC8227)-MONTH(AB8227)+1,(AC8227-AB8227+1))</f>
        <v>#N/A</v>
      </c>
      <c r="F8227" s="239" t="e">
        <f aca="false">E8227*SUM(P8227:Q8227)</f>
        <v>#N/A</v>
      </c>
    </row>
    <row r="8228" customFormat="false" ht="12.75" hidden="false" customHeight="false" outlineLevel="0" collapsed="false">
      <c r="A8228" s="208" t="str">
        <f aca="false">B8228&amp;" "&amp;C8228&amp;" "&amp;D8228</f>
        <v> 0 Financial</v>
      </c>
      <c r="B8228" s="208" t="str">
        <f aca="false">IF((LEFT(N8228,2)="US"),"US","")</f>
        <v/>
      </c>
      <c r="C8228" s="208" t="n">
        <f aca="false">M8228</f>
        <v>0</v>
      </c>
      <c r="D8228" s="208" t="str">
        <f aca="false">IF(ISNUMBER(FIND("Phy",N8228))=TRUE(),"Physical","Financial")</f>
        <v>Financial</v>
      </c>
      <c r="E8228" s="208" t="e">
        <f aca="false">IF(VLOOKUP(S8228,'DD-Lookup'!$J$6:$L$50,3,FALSE())="Monthly",(YEAR(AC8228)-YEAR(AB8228))*12+MONTH(AC8228)-MONTH(AB8228)+1,(AC8228-AB8228+1))</f>
        <v>#N/A</v>
      </c>
      <c r="F8228" s="239" t="e">
        <f aca="false">E8228*SUM(P8228:Q8228)</f>
        <v>#N/A</v>
      </c>
    </row>
    <row r="8229" customFormat="false" ht="12.75" hidden="false" customHeight="false" outlineLevel="0" collapsed="false">
      <c r="A8229" s="208" t="str">
        <f aca="false">B8229&amp;" "&amp;C8229&amp;" "&amp;D8229</f>
        <v> 0 Financial</v>
      </c>
      <c r="B8229" s="208" t="str">
        <f aca="false">IF((LEFT(N8229,2)="US"),"US","")</f>
        <v/>
      </c>
      <c r="C8229" s="208" t="n">
        <f aca="false">M8229</f>
        <v>0</v>
      </c>
      <c r="D8229" s="208" t="str">
        <f aca="false">IF(ISNUMBER(FIND("Phy",N8229))=TRUE(),"Physical","Financial")</f>
        <v>Financial</v>
      </c>
      <c r="E8229" s="208" t="e">
        <f aca="false">IF(VLOOKUP(S8229,'DD-Lookup'!$J$6:$L$50,3,FALSE())="Monthly",(YEAR(AC8229)-YEAR(AB8229))*12+MONTH(AC8229)-MONTH(AB8229)+1,(AC8229-AB8229+1))</f>
        <v>#N/A</v>
      </c>
      <c r="F8229" s="239" t="e">
        <f aca="false">E8229*SUM(P8229:Q8229)</f>
        <v>#N/A</v>
      </c>
    </row>
    <row r="8230" customFormat="false" ht="12.75" hidden="false" customHeight="false" outlineLevel="0" collapsed="false">
      <c r="A8230" s="208" t="str">
        <f aca="false">B8230&amp;" "&amp;C8230&amp;" "&amp;D8230</f>
        <v> 0 Financial</v>
      </c>
      <c r="B8230" s="208" t="str">
        <f aca="false">IF((LEFT(N8230,2)="US"),"US","")</f>
        <v/>
      </c>
      <c r="C8230" s="208" t="n">
        <f aca="false">M8230</f>
        <v>0</v>
      </c>
      <c r="D8230" s="208" t="str">
        <f aca="false">IF(ISNUMBER(FIND("Phy",N8230))=TRUE(),"Physical","Financial")</f>
        <v>Financial</v>
      </c>
      <c r="E8230" s="208" t="e">
        <f aca="false">IF(VLOOKUP(S8230,'DD-Lookup'!$J$6:$L$50,3,FALSE())="Monthly",(YEAR(AC8230)-YEAR(AB8230))*12+MONTH(AC8230)-MONTH(AB8230)+1,(AC8230-AB8230+1))</f>
        <v>#N/A</v>
      </c>
      <c r="F8230" s="239" t="e">
        <f aca="false">E8230*SUM(P8230:Q8230)</f>
        <v>#N/A</v>
      </c>
    </row>
    <row r="8231" customFormat="false" ht="12.75" hidden="false" customHeight="false" outlineLevel="0" collapsed="false">
      <c r="A8231" s="208" t="str">
        <f aca="false">B8231&amp;" "&amp;C8231&amp;" "&amp;D8231</f>
        <v> 0 Financial</v>
      </c>
      <c r="B8231" s="208" t="str">
        <f aca="false">IF((LEFT(N8231,2)="US"),"US","")</f>
        <v/>
      </c>
      <c r="C8231" s="208" t="n">
        <f aca="false">M8231</f>
        <v>0</v>
      </c>
      <c r="D8231" s="208" t="str">
        <f aca="false">IF(ISNUMBER(FIND("Phy",N8231))=TRUE(),"Physical","Financial")</f>
        <v>Financial</v>
      </c>
      <c r="E8231" s="208" t="e">
        <f aca="false">IF(VLOOKUP(S8231,'DD-Lookup'!$J$6:$L$50,3,FALSE())="Monthly",(YEAR(AC8231)-YEAR(AB8231))*12+MONTH(AC8231)-MONTH(AB8231)+1,(AC8231-AB8231+1))</f>
        <v>#N/A</v>
      </c>
      <c r="F8231" s="239" t="e">
        <f aca="false">E8231*SUM(P8231:Q8231)</f>
        <v>#N/A</v>
      </c>
    </row>
    <row r="8232" customFormat="false" ht="12.75" hidden="false" customHeight="false" outlineLevel="0" collapsed="false">
      <c r="A8232" s="208" t="str">
        <f aca="false">B8232&amp;" "&amp;C8232&amp;" "&amp;D8232</f>
        <v> 0 Financial</v>
      </c>
      <c r="B8232" s="208" t="str">
        <f aca="false">IF((LEFT(N8232,2)="US"),"US","")</f>
        <v/>
      </c>
      <c r="C8232" s="208" t="n">
        <f aca="false">M8232</f>
        <v>0</v>
      </c>
      <c r="D8232" s="208" t="str">
        <f aca="false">IF(ISNUMBER(FIND("Phy",N8232))=TRUE(),"Physical","Financial")</f>
        <v>Financial</v>
      </c>
      <c r="E8232" s="208" t="e">
        <f aca="false">IF(VLOOKUP(S8232,'DD-Lookup'!$J$6:$L$50,3,FALSE())="Monthly",(YEAR(AC8232)-YEAR(AB8232))*12+MONTH(AC8232)-MONTH(AB8232)+1,(AC8232-AB8232+1))</f>
        <v>#N/A</v>
      </c>
      <c r="F8232" s="239" t="e">
        <f aca="false">E8232*SUM(P8232:Q8232)</f>
        <v>#N/A</v>
      </c>
    </row>
    <row r="8233" customFormat="false" ht="12.75" hidden="false" customHeight="false" outlineLevel="0" collapsed="false">
      <c r="A8233" s="208" t="str">
        <f aca="false">B8233&amp;" "&amp;C8233&amp;" "&amp;D8233</f>
        <v> 0 Financial</v>
      </c>
      <c r="B8233" s="208" t="str">
        <f aca="false">IF((LEFT(N8233,2)="US"),"US","")</f>
        <v/>
      </c>
      <c r="C8233" s="208" t="n">
        <f aca="false">M8233</f>
        <v>0</v>
      </c>
      <c r="D8233" s="208" t="str">
        <f aca="false">IF(ISNUMBER(FIND("Phy",N8233))=TRUE(),"Physical","Financial")</f>
        <v>Financial</v>
      </c>
      <c r="E8233" s="208" t="e">
        <f aca="false">IF(VLOOKUP(S8233,'DD-Lookup'!$J$6:$L$50,3,FALSE())="Monthly",(YEAR(AC8233)-YEAR(AB8233))*12+MONTH(AC8233)-MONTH(AB8233)+1,(AC8233-AB8233+1))</f>
        <v>#N/A</v>
      </c>
      <c r="F8233" s="239" t="e">
        <f aca="false">E8233*SUM(P8233:Q8233)</f>
        <v>#N/A</v>
      </c>
    </row>
    <row r="8234" customFormat="false" ht="12.75" hidden="false" customHeight="false" outlineLevel="0" collapsed="false">
      <c r="A8234" s="208" t="str">
        <f aca="false">B8234&amp;" "&amp;C8234&amp;" "&amp;D8234</f>
        <v> 0 Financial</v>
      </c>
      <c r="B8234" s="208" t="str">
        <f aca="false">IF((LEFT(N8234,2)="US"),"US","")</f>
        <v/>
      </c>
      <c r="C8234" s="208" t="n">
        <f aca="false">M8234</f>
        <v>0</v>
      </c>
      <c r="D8234" s="208" t="str">
        <f aca="false">IF(ISNUMBER(FIND("Phy",N8234))=TRUE(),"Physical","Financial")</f>
        <v>Financial</v>
      </c>
      <c r="E8234" s="208" t="e">
        <f aca="false">IF(VLOOKUP(S8234,'DD-Lookup'!$J$6:$L$50,3,FALSE())="Monthly",(YEAR(AC8234)-YEAR(AB8234))*12+MONTH(AC8234)-MONTH(AB8234)+1,(AC8234-AB8234+1))</f>
        <v>#N/A</v>
      </c>
      <c r="F8234" s="239" t="e">
        <f aca="false">E8234*SUM(P8234:Q8234)</f>
        <v>#N/A</v>
      </c>
    </row>
    <row r="8235" customFormat="false" ht="12.75" hidden="false" customHeight="false" outlineLevel="0" collapsed="false">
      <c r="A8235" s="208" t="str">
        <f aca="false">B8235&amp;" "&amp;C8235&amp;" "&amp;D8235</f>
        <v> 0 Financial</v>
      </c>
      <c r="B8235" s="208" t="str">
        <f aca="false">IF((LEFT(N8235,2)="US"),"US","")</f>
        <v/>
      </c>
      <c r="C8235" s="208" t="n">
        <f aca="false">M8235</f>
        <v>0</v>
      </c>
      <c r="D8235" s="208" t="str">
        <f aca="false">IF(ISNUMBER(FIND("Phy",N8235))=TRUE(),"Physical","Financial")</f>
        <v>Financial</v>
      </c>
      <c r="E8235" s="208" t="e">
        <f aca="false">IF(VLOOKUP(S8235,'DD-Lookup'!$J$6:$L$50,3,FALSE())="Monthly",(YEAR(AC8235)-YEAR(AB8235))*12+MONTH(AC8235)-MONTH(AB8235)+1,(AC8235-AB8235+1))</f>
        <v>#N/A</v>
      </c>
      <c r="F8235" s="239" t="e">
        <f aca="false">E8235*SUM(P8235:Q8235)</f>
        <v>#N/A</v>
      </c>
    </row>
    <row r="8236" customFormat="false" ht="12.75" hidden="false" customHeight="false" outlineLevel="0" collapsed="false">
      <c r="A8236" s="208" t="str">
        <f aca="false">B8236&amp;" "&amp;C8236&amp;" "&amp;D8236</f>
        <v> 0 Financial</v>
      </c>
      <c r="B8236" s="208" t="str">
        <f aca="false">IF((LEFT(N8236,2)="US"),"US","")</f>
        <v/>
      </c>
      <c r="C8236" s="208" t="n">
        <f aca="false">M8236</f>
        <v>0</v>
      </c>
      <c r="D8236" s="208" t="str">
        <f aca="false">IF(ISNUMBER(FIND("Phy",N8236))=TRUE(),"Physical","Financial")</f>
        <v>Financial</v>
      </c>
      <c r="E8236" s="208" t="e">
        <f aca="false">IF(VLOOKUP(S8236,'DD-Lookup'!$J$6:$L$50,3,FALSE())="Monthly",(YEAR(AC8236)-YEAR(AB8236))*12+MONTH(AC8236)-MONTH(AB8236)+1,(AC8236-AB8236+1))</f>
        <v>#N/A</v>
      </c>
      <c r="F8236" s="239" t="e">
        <f aca="false">E8236*SUM(P8236:Q8236)</f>
        <v>#N/A</v>
      </c>
    </row>
    <row r="8237" customFormat="false" ht="12.75" hidden="false" customHeight="false" outlineLevel="0" collapsed="false">
      <c r="A8237" s="208" t="str">
        <f aca="false">B8237&amp;" "&amp;C8237&amp;" "&amp;D8237</f>
        <v> 0 Financial</v>
      </c>
      <c r="B8237" s="208" t="str">
        <f aca="false">IF((LEFT(N8237,2)="US"),"US","")</f>
        <v/>
      </c>
      <c r="C8237" s="208" t="n">
        <f aca="false">M8237</f>
        <v>0</v>
      </c>
      <c r="D8237" s="208" t="str">
        <f aca="false">IF(ISNUMBER(FIND("Phy",N8237))=TRUE(),"Physical","Financial")</f>
        <v>Financial</v>
      </c>
      <c r="E8237" s="208" t="e">
        <f aca="false">IF(VLOOKUP(S8237,'DD-Lookup'!$J$6:$L$50,3,FALSE())="Monthly",(YEAR(AC8237)-YEAR(AB8237))*12+MONTH(AC8237)-MONTH(AB8237)+1,(AC8237-AB8237+1))</f>
        <v>#N/A</v>
      </c>
      <c r="F8237" s="239" t="e">
        <f aca="false">E8237*SUM(P8237:Q8237)</f>
        <v>#N/A</v>
      </c>
    </row>
    <row r="8238" customFormat="false" ht="12.75" hidden="false" customHeight="false" outlineLevel="0" collapsed="false">
      <c r="A8238" s="208" t="str">
        <f aca="false">B8238&amp;" "&amp;C8238&amp;" "&amp;D8238</f>
        <v> 0 Financial</v>
      </c>
      <c r="B8238" s="208" t="str">
        <f aca="false">IF((LEFT(N8238,2)="US"),"US","")</f>
        <v/>
      </c>
      <c r="C8238" s="208" t="n">
        <f aca="false">M8238</f>
        <v>0</v>
      </c>
      <c r="D8238" s="208" t="str">
        <f aca="false">IF(ISNUMBER(FIND("Phy",N8238))=TRUE(),"Physical","Financial")</f>
        <v>Financial</v>
      </c>
      <c r="E8238" s="208" t="e">
        <f aca="false">IF(VLOOKUP(S8238,'DD-Lookup'!$J$6:$L$50,3,FALSE())="Monthly",(YEAR(AC8238)-YEAR(AB8238))*12+MONTH(AC8238)-MONTH(AB8238)+1,(AC8238-AB8238+1))</f>
        <v>#N/A</v>
      </c>
      <c r="F8238" s="239" t="e">
        <f aca="false">E8238*SUM(P8238:Q8238)</f>
        <v>#N/A</v>
      </c>
    </row>
    <row r="8239" customFormat="false" ht="12.75" hidden="false" customHeight="false" outlineLevel="0" collapsed="false">
      <c r="A8239" s="208" t="str">
        <f aca="false">B8239&amp;" "&amp;C8239&amp;" "&amp;D8239</f>
        <v> 0 Financial</v>
      </c>
      <c r="B8239" s="208" t="str">
        <f aca="false">IF((LEFT(N8239,2)="US"),"US","")</f>
        <v/>
      </c>
      <c r="C8239" s="208" t="n">
        <f aca="false">M8239</f>
        <v>0</v>
      </c>
      <c r="D8239" s="208" t="str">
        <f aca="false">IF(ISNUMBER(FIND("Phy",N8239))=TRUE(),"Physical","Financial")</f>
        <v>Financial</v>
      </c>
      <c r="E8239" s="208" t="e">
        <f aca="false">IF(VLOOKUP(S8239,'DD-Lookup'!$J$6:$L$50,3,FALSE())="Monthly",(YEAR(AC8239)-YEAR(AB8239))*12+MONTH(AC8239)-MONTH(AB8239)+1,(AC8239-AB8239+1))</f>
        <v>#N/A</v>
      </c>
      <c r="F8239" s="239" t="e">
        <f aca="false">E8239*SUM(P8239:Q8239)</f>
        <v>#N/A</v>
      </c>
    </row>
    <row r="8240" customFormat="false" ht="12.75" hidden="false" customHeight="false" outlineLevel="0" collapsed="false">
      <c r="A8240" s="208" t="str">
        <f aca="false">B8240&amp;" "&amp;C8240&amp;" "&amp;D8240</f>
        <v> 0 Financial</v>
      </c>
      <c r="B8240" s="208" t="str">
        <f aca="false">IF((LEFT(N8240,2)="US"),"US","")</f>
        <v/>
      </c>
      <c r="C8240" s="208" t="n">
        <f aca="false">M8240</f>
        <v>0</v>
      </c>
      <c r="D8240" s="208" t="str">
        <f aca="false">IF(ISNUMBER(FIND("Phy",N8240))=TRUE(),"Physical","Financial")</f>
        <v>Financial</v>
      </c>
      <c r="E8240" s="208" t="e">
        <f aca="false">IF(VLOOKUP(S8240,'DD-Lookup'!$J$6:$L$50,3,FALSE())="Monthly",(YEAR(AC8240)-YEAR(AB8240))*12+MONTH(AC8240)-MONTH(AB8240)+1,(AC8240-AB8240+1))</f>
        <v>#N/A</v>
      </c>
      <c r="F8240" s="239" t="e">
        <f aca="false">E8240*SUM(P8240:Q8240)</f>
        <v>#N/A</v>
      </c>
    </row>
    <row r="8241" customFormat="false" ht="12.75" hidden="false" customHeight="false" outlineLevel="0" collapsed="false">
      <c r="A8241" s="208" t="str">
        <f aca="false">B8241&amp;" "&amp;C8241&amp;" "&amp;D8241</f>
        <v> 0 Financial</v>
      </c>
      <c r="B8241" s="208" t="str">
        <f aca="false">IF((LEFT(N8241,2)="US"),"US","")</f>
        <v/>
      </c>
      <c r="C8241" s="208" t="n">
        <f aca="false">M8241</f>
        <v>0</v>
      </c>
      <c r="D8241" s="208" t="str">
        <f aca="false">IF(ISNUMBER(FIND("Phy",N8241))=TRUE(),"Physical","Financial")</f>
        <v>Financial</v>
      </c>
      <c r="E8241" s="208" t="e">
        <f aca="false">IF(VLOOKUP(S8241,'DD-Lookup'!$J$6:$L$50,3,FALSE())="Monthly",(YEAR(AC8241)-YEAR(AB8241))*12+MONTH(AC8241)-MONTH(AB8241)+1,(AC8241-AB8241+1))</f>
        <v>#N/A</v>
      </c>
      <c r="F8241" s="239" t="e">
        <f aca="false">E8241*SUM(P8241:Q8241)</f>
        <v>#N/A</v>
      </c>
    </row>
    <row r="8242" customFormat="false" ht="12.75" hidden="false" customHeight="false" outlineLevel="0" collapsed="false">
      <c r="A8242" s="208" t="str">
        <f aca="false">B8242&amp;" "&amp;C8242&amp;" "&amp;D8242</f>
        <v> 0 Financial</v>
      </c>
      <c r="B8242" s="208" t="str">
        <f aca="false">IF((LEFT(N8242,2)="US"),"US","")</f>
        <v/>
      </c>
      <c r="C8242" s="208" t="n">
        <f aca="false">M8242</f>
        <v>0</v>
      </c>
      <c r="D8242" s="208" t="str">
        <f aca="false">IF(ISNUMBER(FIND("Phy",N8242))=TRUE(),"Physical","Financial")</f>
        <v>Financial</v>
      </c>
      <c r="E8242" s="208" t="e">
        <f aca="false">IF(VLOOKUP(S8242,'DD-Lookup'!$J$6:$L$50,3,FALSE())="Monthly",(YEAR(AC8242)-YEAR(AB8242))*12+MONTH(AC8242)-MONTH(AB8242)+1,(AC8242-AB8242+1))</f>
        <v>#N/A</v>
      </c>
      <c r="F8242" s="239" t="e">
        <f aca="false">E8242*SUM(P8242:Q8242)</f>
        <v>#N/A</v>
      </c>
    </row>
    <row r="8243" customFormat="false" ht="12.75" hidden="false" customHeight="false" outlineLevel="0" collapsed="false">
      <c r="A8243" s="208" t="str">
        <f aca="false">B8243&amp;" "&amp;C8243&amp;" "&amp;D8243</f>
        <v> 0 Financial</v>
      </c>
      <c r="B8243" s="208" t="str">
        <f aca="false">IF((LEFT(N8243,2)="US"),"US","")</f>
        <v/>
      </c>
      <c r="C8243" s="208" t="n">
        <f aca="false">M8243</f>
        <v>0</v>
      </c>
      <c r="D8243" s="208" t="str">
        <f aca="false">IF(ISNUMBER(FIND("Phy",N8243))=TRUE(),"Physical","Financial")</f>
        <v>Financial</v>
      </c>
      <c r="E8243" s="208" t="e">
        <f aca="false">IF(VLOOKUP(S8243,'DD-Lookup'!$J$6:$L$50,3,FALSE())="Monthly",(YEAR(AC8243)-YEAR(AB8243))*12+MONTH(AC8243)-MONTH(AB8243)+1,(AC8243-AB8243+1))</f>
        <v>#N/A</v>
      </c>
      <c r="F8243" s="239" t="e">
        <f aca="false">E8243*SUM(P8243:Q8243)</f>
        <v>#N/A</v>
      </c>
    </row>
    <row r="8244" customFormat="false" ht="12.75" hidden="false" customHeight="false" outlineLevel="0" collapsed="false">
      <c r="A8244" s="208" t="str">
        <f aca="false">B8244&amp;" "&amp;C8244&amp;" "&amp;D8244</f>
        <v> 0 Financial</v>
      </c>
      <c r="B8244" s="208" t="str">
        <f aca="false">IF((LEFT(N8244,2)="US"),"US","")</f>
        <v/>
      </c>
      <c r="C8244" s="208" t="n">
        <f aca="false">M8244</f>
        <v>0</v>
      </c>
      <c r="D8244" s="208" t="str">
        <f aca="false">IF(ISNUMBER(FIND("Phy",N8244))=TRUE(),"Physical","Financial")</f>
        <v>Financial</v>
      </c>
      <c r="E8244" s="208" t="e">
        <f aca="false">IF(VLOOKUP(S8244,'DD-Lookup'!$J$6:$L$50,3,FALSE())="Monthly",(YEAR(AC8244)-YEAR(AB8244))*12+MONTH(AC8244)-MONTH(AB8244)+1,(AC8244-AB8244+1))</f>
        <v>#N/A</v>
      </c>
      <c r="F8244" s="239" t="e">
        <f aca="false">E8244*SUM(P8244:Q8244)</f>
        <v>#N/A</v>
      </c>
    </row>
    <row r="8245" customFormat="false" ht="12.75" hidden="false" customHeight="false" outlineLevel="0" collapsed="false">
      <c r="A8245" s="208" t="str">
        <f aca="false">B8245&amp;" "&amp;C8245&amp;" "&amp;D8245</f>
        <v> 0 Financial</v>
      </c>
      <c r="B8245" s="208" t="str">
        <f aca="false">IF((LEFT(N8245,2)="US"),"US","")</f>
        <v/>
      </c>
      <c r="C8245" s="208" t="n">
        <f aca="false">M8245</f>
        <v>0</v>
      </c>
      <c r="D8245" s="208" t="str">
        <f aca="false">IF(ISNUMBER(FIND("Phy",N8245))=TRUE(),"Physical","Financial")</f>
        <v>Financial</v>
      </c>
      <c r="E8245" s="208" t="e">
        <f aca="false">IF(VLOOKUP(S8245,'DD-Lookup'!$J$6:$L$50,3,FALSE())="Monthly",(YEAR(AC8245)-YEAR(AB8245))*12+MONTH(AC8245)-MONTH(AB8245)+1,(AC8245-AB8245+1))</f>
        <v>#N/A</v>
      </c>
      <c r="F8245" s="239" t="e">
        <f aca="false">E8245*SUM(P8245:Q8245)</f>
        <v>#N/A</v>
      </c>
    </row>
    <row r="8246" customFormat="false" ht="12.75" hidden="false" customHeight="false" outlineLevel="0" collapsed="false">
      <c r="A8246" s="208" t="str">
        <f aca="false">B8246&amp;" "&amp;C8246&amp;" "&amp;D8246</f>
        <v> 0 Financial</v>
      </c>
      <c r="B8246" s="208" t="str">
        <f aca="false">IF((LEFT(N8246,2)="US"),"US","")</f>
        <v/>
      </c>
      <c r="C8246" s="208" t="n">
        <f aca="false">M8246</f>
        <v>0</v>
      </c>
      <c r="D8246" s="208" t="str">
        <f aca="false">IF(ISNUMBER(FIND("Phy",N8246))=TRUE(),"Physical","Financial")</f>
        <v>Financial</v>
      </c>
      <c r="E8246" s="208" t="e">
        <f aca="false">IF(VLOOKUP(S8246,'DD-Lookup'!$J$6:$L$50,3,FALSE())="Monthly",(YEAR(AC8246)-YEAR(AB8246))*12+MONTH(AC8246)-MONTH(AB8246)+1,(AC8246-AB8246+1))</f>
        <v>#N/A</v>
      </c>
      <c r="F8246" s="239" t="e">
        <f aca="false">E8246*SUM(P8246:Q8246)</f>
        <v>#N/A</v>
      </c>
    </row>
    <row r="8247" customFormat="false" ht="12.75" hidden="false" customHeight="false" outlineLevel="0" collapsed="false">
      <c r="A8247" s="208" t="str">
        <f aca="false">B8247&amp;" "&amp;C8247&amp;" "&amp;D8247</f>
        <v> 0 Financial</v>
      </c>
      <c r="B8247" s="208" t="str">
        <f aca="false">IF((LEFT(N8247,2)="US"),"US","")</f>
        <v/>
      </c>
      <c r="C8247" s="208" t="n">
        <f aca="false">M8247</f>
        <v>0</v>
      </c>
      <c r="D8247" s="208" t="str">
        <f aca="false">IF(ISNUMBER(FIND("Phy",N8247))=TRUE(),"Physical","Financial")</f>
        <v>Financial</v>
      </c>
      <c r="E8247" s="208" t="e">
        <f aca="false">IF(VLOOKUP(S8247,'DD-Lookup'!$J$6:$L$50,3,FALSE())="Monthly",(YEAR(AC8247)-YEAR(AB8247))*12+MONTH(AC8247)-MONTH(AB8247)+1,(AC8247-AB8247+1))</f>
        <v>#N/A</v>
      </c>
      <c r="F8247" s="239" t="e">
        <f aca="false">E8247*SUM(P8247:Q8247)</f>
        <v>#N/A</v>
      </c>
    </row>
    <row r="8248" customFormat="false" ht="12.75" hidden="false" customHeight="false" outlineLevel="0" collapsed="false">
      <c r="A8248" s="208" t="str">
        <f aca="false">B8248&amp;" "&amp;C8248&amp;" "&amp;D8248</f>
        <v> 0 Financial</v>
      </c>
      <c r="B8248" s="208" t="str">
        <f aca="false">IF((LEFT(N8248,2)="US"),"US","")</f>
        <v/>
      </c>
      <c r="C8248" s="208" t="n">
        <f aca="false">M8248</f>
        <v>0</v>
      </c>
      <c r="D8248" s="208" t="str">
        <f aca="false">IF(ISNUMBER(FIND("Phy",N8248))=TRUE(),"Physical","Financial")</f>
        <v>Financial</v>
      </c>
      <c r="E8248" s="208" t="e">
        <f aca="false">IF(VLOOKUP(S8248,'DD-Lookup'!$J$6:$L$50,3,FALSE())="Monthly",(YEAR(AC8248)-YEAR(AB8248))*12+MONTH(AC8248)-MONTH(AB8248)+1,(AC8248-AB8248+1))</f>
        <v>#N/A</v>
      </c>
      <c r="F8248" s="239" t="e">
        <f aca="false">E8248*SUM(P8248:Q8248)</f>
        <v>#N/A</v>
      </c>
    </row>
    <row r="8249" customFormat="false" ht="12.75" hidden="false" customHeight="false" outlineLevel="0" collapsed="false">
      <c r="A8249" s="208" t="str">
        <f aca="false">B8249&amp;" "&amp;C8249&amp;" "&amp;D8249</f>
        <v> 0 Financial</v>
      </c>
      <c r="B8249" s="208" t="str">
        <f aca="false">IF((LEFT(N8249,2)="US"),"US","")</f>
        <v/>
      </c>
      <c r="C8249" s="208" t="n">
        <f aca="false">M8249</f>
        <v>0</v>
      </c>
      <c r="D8249" s="208" t="str">
        <f aca="false">IF(ISNUMBER(FIND("Phy",N8249))=TRUE(),"Physical","Financial")</f>
        <v>Financial</v>
      </c>
      <c r="E8249" s="208" t="e">
        <f aca="false">IF(VLOOKUP(S8249,'DD-Lookup'!$J$6:$L$50,3,FALSE())="Monthly",(YEAR(AC8249)-YEAR(AB8249))*12+MONTH(AC8249)-MONTH(AB8249)+1,(AC8249-AB8249+1))</f>
        <v>#N/A</v>
      </c>
      <c r="F8249" s="239" t="e">
        <f aca="false">E8249*SUM(P8249:Q8249)</f>
        <v>#N/A</v>
      </c>
    </row>
    <row r="8250" customFormat="false" ht="12.75" hidden="false" customHeight="false" outlineLevel="0" collapsed="false">
      <c r="A8250" s="208" t="str">
        <f aca="false">B8250&amp;" "&amp;C8250&amp;" "&amp;D8250</f>
        <v> 0 Financial</v>
      </c>
      <c r="B8250" s="208" t="str">
        <f aca="false">IF((LEFT(N8250,2)="US"),"US","")</f>
        <v/>
      </c>
      <c r="C8250" s="208" t="n">
        <f aca="false">M8250</f>
        <v>0</v>
      </c>
      <c r="D8250" s="208" t="str">
        <f aca="false">IF(ISNUMBER(FIND("Phy",N8250))=TRUE(),"Physical","Financial")</f>
        <v>Financial</v>
      </c>
      <c r="E8250" s="208" t="e">
        <f aca="false">IF(VLOOKUP(S8250,'DD-Lookup'!$J$6:$L$50,3,FALSE())="Monthly",(YEAR(AC8250)-YEAR(AB8250))*12+MONTH(AC8250)-MONTH(AB8250)+1,(AC8250-AB8250+1))</f>
        <v>#N/A</v>
      </c>
      <c r="F8250" s="239" t="e">
        <f aca="false">E8250*SUM(P8250:Q8250)</f>
        <v>#N/A</v>
      </c>
    </row>
    <row r="8251" customFormat="false" ht="12.75" hidden="false" customHeight="false" outlineLevel="0" collapsed="false">
      <c r="A8251" s="208" t="str">
        <f aca="false">B8251&amp;" "&amp;C8251&amp;" "&amp;D8251</f>
        <v> 0 Financial</v>
      </c>
      <c r="B8251" s="208" t="str">
        <f aca="false">IF((LEFT(N8251,2)="US"),"US","")</f>
        <v/>
      </c>
      <c r="C8251" s="208" t="n">
        <f aca="false">M8251</f>
        <v>0</v>
      </c>
      <c r="D8251" s="208" t="str">
        <f aca="false">IF(ISNUMBER(FIND("Phy",N8251))=TRUE(),"Physical","Financial")</f>
        <v>Financial</v>
      </c>
      <c r="E8251" s="208" t="e">
        <f aca="false">IF(VLOOKUP(S8251,'DD-Lookup'!$J$6:$L$50,3,FALSE())="Monthly",(YEAR(AC8251)-YEAR(AB8251))*12+MONTH(AC8251)-MONTH(AB8251)+1,(AC8251-AB8251+1))</f>
        <v>#N/A</v>
      </c>
      <c r="F8251" s="239" t="e">
        <f aca="false">E8251*SUM(P8251:Q8251)</f>
        <v>#N/A</v>
      </c>
    </row>
    <row r="8252" customFormat="false" ht="12.75" hidden="false" customHeight="false" outlineLevel="0" collapsed="false">
      <c r="A8252" s="208" t="str">
        <f aca="false">B8252&amp;" "&amp;C8252&amp;" "&amp;D8252</f>
        <v> 0 Financial</v>
      </c>
      <c r="B8252" s="208" t="str">
        <f aca="false">IF((LEFT(N8252,2)="US"),"US","")</f>
        <v/>
      </c>
      <c r="C8252" s="208" t="n">
        <f aca="false">M8252</f>
        <v>0</v>
      </c>
      <c r="D8252" s="208" t="str">
        <f aca="false">IF(ISNUMBER(FIND("Phy",N8252))=TRUE(),"Physical","Financial")</f>
        <v>Financial</v>
      </c>
      <c r="E8252" s="208" t="e">
        <f aca="false">IF(VLOOKUP(S8252,'DD-Lookup'!$J$6:$L$50,3,FALSE())="Monthly",(YEAR(AC8252)-YEAR(AB8252))*12+MONTH(AC8252)-MONTH(AB8252)+1,(AC8252-AB8252+1))</f>
        <v>#N/A</v>
      </c>
      <c r="F8252" s="239" t="e">
        <f aca="false">E8252*SUM(P8252:Q8252)</f>
        <v>#N/A</v>
      </c>
    </row>
    <row r="8253" customFormat="false" ht="12.75" hidden="false" customHeight="false" outlineLevel="0" collapsed="false">
      <c r="A8253" s="208" t="str">
        <f aca="false">B8253&amp;" "&amp;C8253&amp;" "&amp;D8253</f>
        <v> 0 Financial</v>
      </c>
      <c r="B8253" s="208" t="str">
        <f aca="false">IF((LEFT(N8253,2)="US"),"US","")</f>
        <v/>
      </c>
      <c r="C8253" s="208" t="n">
        <f aca="false">M8253</f>
        <v>0</v>
      </c>
      <c r="D8253" s="208" t="str">
        <f aca="false">IF(ISNUMBER(FIND("Phy",N8253))=TRUE(),"Physical","Financial")</f>
        <v>Financial</v>
      </c>
      <c r="E8253" s="208" t="e">
        <f aca="false">IF(VLOOKUP(S8253,'DD-Lookup'!$J$6:$L$50,3,FALSE())="Monthly",(YEAR(AC8253)-YEAR(AB8253))*12+MONTH(AC8253)-MONTH(AB8253)+1,(AC8253-AB8253+1))</f>
        <v>#N/A</v>
      </c>
      <c r="F8253" s="239" t="e">
        <f aca="false">E8253*SUM(P8253:Q8253)</f>
        <v>#N/A</v>
      </c>
    </row>
    <row r="8254" customFormat="false" ht="12.75" hidden="false" customHeight="false" outlineLevel="0" collapsed="false">
      <c r="A8254" s="208" t="str">
        <f aca="false">B8254&amp;" "&amp;C8254&amp;" "&amp;D8254</f>
        <v> 0 Financial</v>
      </c>
      <c r="B8254" s="208" t="str">
        <f aca="false">IF((LEFT(N8254,2)="US"),"US","")</f>
        <v/>
      </c>
      <c r="C8254" s="208" t="n">
        <f aca="false">M8254</f>
        <v>0</v>
      </c>
      <c r="D8254" s="208" t="str">
        <f aca="false">IF(ISNUMBER(FIND("Phy",N8254))=TRUE(),"Physical","Financial")</f>
        <v>Financial</v>
      </c>
      <c r="E8254" s="208" t="e">
        <f aca="false">IF(VLOOKUP(S8254,'DD-Lookup'!$J$6:$L$50,3,FALSE())="Monthly",(YEAR(AC8254)-YEAR(AB8254))*12+MONTH(AC8254)-MONTH(AB8254)+1,(AC8254-AB8254+1))</f>
        <v>#N/A</v>
      </c>
      <c r="F8254" s="239" t="e">
        <f aca="false">E8254*SUM(P8254:Q8254)</f>
        <v>#N/A</v>
      </c>
    </row>
    <row r="8255" customFormat="false" ht="12.75" hidden="false" customHeight="false" outlineLevel="0" collapsed="false">
      <c r="A8255" s="208" t="str">
        <f aca="false">B8255&amp;" "&amp;C8255&amp;" "&amp;D8255</f>
        <v> 0 Financial</v>
      </c>
      <c r="B8255" s="208" t="str">
        <f aca="false">IF((LEFT(N8255,2)="US"),"US","")</f>
        <v/>
      </c>
      <c r="C8255" s="208" t="n">
        <f aca="false">M8255</f>
        <v>0</v>
      </c>
      <c r="D8255" s="208" t="str">
        <f aca="false">IF(ISNUMBER(FIND("Phy",N8255))=TRUE(),"Physical","Financial")</f>
        <v>Financial</v>
      </c>
      <c r="E8255" s="208" t="e">
        <f aca="false">IF(VLOOKUP(S8255,'DD-Lookup'!$J$6:$L$50,3,FALSE())="Monthly",(YEAR(AC8255)-YEAR(AB8255))*12+MONTH(AC8255)-MONTH(AB8255)+1,(AC8255-AB8255+1))</f>
        <v>#N/A</v>
      </c>
      <c r="F8255" s="239" t="e">
        <f aca="false">E8255*SUM(P8255:Q8255)</f>
        <v>#N/A</v>
      </c>
    </row>
    <row r="8256" customFormat="false" ht="12.75" hidden="false" customHeight="false" outlineLevel="0" collapsed="false">
      <c r="A8256" s="208" t="str">
        <f aca="false">B8256&amp;" "&amp;C8256&amp;" "&amp;D8256</f>
        <v> 0 Financial</v>
      </c>
      <c r="B8256" s="208" t="str">
        <f aca="false">IF((LEFT(N8256,2)="US"),"US","")</f>
        <v/>
      </c>
      <c r="C8256" s="208" t="n">
        <f aca="false">M8256</f>
        <v>0</v>
      </c>
      <c r="D8256" s="208" t="str">
        <f aca="false">IF(ISNUMBER(FIND("Phy",N8256))=TRUE(),"Physical","Financial")</f>
        <v>Financial</v>
      </c>
      <c r="E8256" s="208" t="e">
        <f aca="false">IF(VLOOKUP(S8256,'DD-Lookup'!$J$6:$L$50,3,FALSE())="Monthly",(YEAR(AC8256)-YEAR(AB8256))*12+MONTH(AC8256)-MONTH(AB8256)+1,(AC8256-AB8256+1))</f>
        <v>#N/A</v>
      </c>
      <c r="F8256" s="239" t="e">
        <f aca="false">E8256*SUM(P8256:Q8256)</f>
        <v>#N/A</v>
      </c>
    </row>
    <row r="8257" customFormat="false" ht="12.75" hidden="false" customHeight="false" outlineLevel="0" collapsed="false">
      <c r="A8257" s="208" t="str">
        <f aca="false">B8257&amp;" "&amp;C8257&amp;" "&amp;D8257</f>
        <v> 0 Financial</v>
      </c>
      <c r="B8257" s="208" t="str">
        <f aca="false">IF((LEFT(N8257,2)="US"),"US","")</f>
        <v/>
      </c>
      <c r="C8257" s="208" t="n">
        <f aca="false">M8257</f>
        <v>0</v>
      </c>
      <c r="D8257" s="208" t="str">
        <f aca="false">IF(ISNUMBER(FIND("Phy",N8257))=TRUE(),"Physical","Financial")</f>
        <v>Financial</v>
      </c>
      <c r="E8257" s="208" t="e">
        <f aca="false">IF(VLOOKUP(S8257,'DD-Lookup'!$J$6:$L$50,3,FALSE())="Monthly",(YEAR(AC8257)-YEAR(AB8257))*12+MONTH(AC8257)-MONTH(AB8257)+1,(AC8257-AB8257+1))</f>
        <v>#N/A</v>
      </c>
      <c r="F8257" s="239" t="e">
        <f aca="false">E8257*SUM(P8257:Q8257)</f>
        <v>#N/A</v>
      </c>
    </row>
    <row r="8258" customFormat="false" ht="12.75" hidden="false" customHeight="false" outlineLevel="0" collapsed="false">
      <c r="A8258" s="208" t="str">
        <f aca="false">B8258&amp;" "&amp;C8258&amp;" "&amp;D8258</f>
        <v> 0 Financial</v>
      </c>
      <c r="B8258" s="208" t="str">
        <f aca="false">IF((LEFT(N8258,2)="US"),"US","")</f>
        <v/>
      </c>
      <c r="C8258" s="208" t="n">
        <f aca="false">M8258</f>
        <v>0</v>
      </c>
      <c r="D8258" s="208" t="str">
        <f aca="false">IF(ISNUMBER(FIND("Phy",N8258))=TRUE(),"Physical","Financial")</f>
        <v>Financial</v>
      </c>
      <c r="E8258" s="208" t="e">
        <f aca="false">IF(VLOOKUP(S8258,'DD-Lookup'!$J$6:$L$50,3,FALSE())="Monthly",(YEAR(AC8258)-YEAR(AB8258))*12+MONTH(AC8258)-MONTH(AB8258)+1,(AC8258-AB8258+1))</f>
        <v>#N/A</v>
      </c>
      <c r="F8258" s="239" t="e">
        <f aca="false">E8258*SUM(P8258:Q8258)</f>
        <v>#N/A</v>
      </c>
    </row>
    <row r="8259" customFormat="false" ht="12.75" hidden="false" customHeight="false" outlineLevel="0" collapsed="false">
      <c r="A8259" s="208" t="str">
        <f aca="false">B8259&amp;" "&amp;C8259&amp;" "&amp;D8259</f>
        <v> 0 Financial</v>
      </c>
      <c r="B8259" s="208" t="str">
        <f aca="false">IF((LEFT(N8259,2)="US"),"US","")</f>
        <v/>
      </c>
      <c r="C8259" s="208" t="n">
        <f aca="false">M8259</f>
        <v>0</v>
      </c>
      <c r="D8259" s="208" t="str">
        <f aca="false">IF(ISNUMBER(FIND("Phy",N8259))=TRUE(),"Physical","Financial")</f>
        <v>Financial</v>
      </c>
      <c r="E8259" s="208" t="e">
        <f aca="false">IF(VLOOKUP(S8259,'DD-Lookup'!$J$6:$L$50,3,FALSE())="Monthly",(YEAR(AC8259)-YEAR(AB8259))*12+MONTH(AC8259)-MONTH(AB8259)+1,(AC8259-AB8259+1))</f>
        <v>#N/A</v>
      </c>
      <c r="F8259" s="239" t="e">
        <f aca="false">E8259*SUM(P8259:Q8259)</f>
        <v>#N/A</v>
      </c>
    </row>
    <row r="8260" customFormat="false" ht="12.75" hidden="false" customHeight="false" outlineLevel="0" collapsed="false">
      <c r="A8260" s="208" t="str">
        <f aca="false">B8260&amp;" "&amp;C8260&amp;" "&amp;D8260</f>
        <v> 0 Financial</v>
      </c>
      <c r="B8260" s="208" t="str">
        <f aca="false">IF((LEFT(N8260,2)="US"),"US","")</f>
        <v/>
      </c>
      <c r="C8260" s="208" t="n">
        <f aca="false">M8260</f>
        <v>0</v>
      </c>
      <c r="D8260" s="208" t="str">
        <f aca="false">IF(ISNUMBER(FIND("Phy",N8260))=TRUE(),"Physical","Financial")</f>
        <v>Financial</v>
      </c>
      <c r="E8260" s="208" t="e">
        <f aca="false">IF(VLOOKUP(S8260,'DD-Lookup'!$J$6:$L$50,3,FALSE())="Monthly",(YEAR(AC8260)-YEAR(AB8260))*12+MONTH(AC8260)-MONTH(AB8260)+1,(AC8260-AB8260+1))</f>
        <v>#N/A</v>
      </c>
      <c r="F8260" s="239" t="e">
        <f aca="false">E8260*SUM(P8260:Q8260)</f>
        <v>#N/A</v>
      </c>
    </row>
    <row r="8261" customFormat="false" ht="12.75" hidden="false" customHeight="false" outlineLevel="0" collapsed="false">
      <c r="A8261" s="208" t="str">
        <f aca="false">B8261&amp;" "&amp;C8261&amp;" "&amp;D8261</f>
        <v> 0 Financial</v>
      </c>
      <c r="B8261" s="208" t="str">
        <f aca="false">IF((LEFT(N8261,2)="US"),"US","")</f>
        <v/>
      </c>
      <c r="C8261" s="208" t="n">
        <f aca="false">M8261</f>
        <v>0</v>
      </c>
      <c r="D8261" s="208" t="str">
        <f aca="false">IF(ISNUMBER(FIND("Phy",N8261))=TRUE(),"Physical","Financial")</f>
        <v>Financial</v>
      </c>
      <c r="E8261" s="208" t="e">
        <f aca="false">IF(VLOOKUP(S8261,'DD-Lookup'!$J$6:$L$50,3,FALSE())="Monthly",(YEAR(AC8261)-YEAR(AB8261))*12+MONTH(AC8261)-MONTH(AB8261)+1,(AC8261-AB8261+1))</f>
        <v>#N/A</v>
      </c>
      <c r="F8261" s="239" t="e">
        <f aca="false">E8261*SUM(P8261:Q8261)</f>
        <v>#N/A</v>
      </c>
    </row>
    <row r="8262" customFormat="false" ht="12.75" hidden="false" customHeight="false" outlineLevel="0" collapsed="false">
      <c r="A8262" s="208" t="str">
        <f aca="false">B8262&amp;" "&amp;C8262&amp;" "&amp;D8262</f>
        <v> 0 Financial</v>
      </c>
      <c r="B8262" s="208" t="str">
        <f aca="false">IF((LEFT(N8262,2)="US"),"US","")</f>
        <v/>
      </c>
      <c r="C8262" s="208" t="n">
        <f aca="false">M8262</f>
        <v>0</v>
      </c>
      <c r="D8262" s="208" t="str">
        <f aca="false">IF(ISNUMBER(FIND("Phy",N8262))=TRUE(),"Physical","Financial")</f>
        <v>Financial</v>
      </c>
      <c r="E8262" s="208" t="e">
        <f aca="false">IF(VLOOKUP(S8262,'DD-Lookup'!$J$6:$L$50,3,FALSE())="Monthly",(YEAR(AC8262)-YEAR(AB8262))*12+MONTH(AC8262)-MONTH(AB8262)+1,(AC8262-AB8262+1))</f>
        <v>#N/A</v>
      </c>
      <c r="F8262" s="239" t="e">
        <f aca="false">E8262*SUM(P8262:Q8262)</f>
        <v>#N/A</v>
      </c>
    </row>
    <row r="8263" customFormat="false" ht="12.75" hidden="false" customHeight="false" outlineLevel="0" collapsed="false">
      <c r="A8263" s="208" t="str">
        <f aca="false">B8263&amp;" "&amp;C8263&amp;" "&amp;D8263</f>
        <v> 0 Financial</v>
      </c>
      <c r="B8263" s="208" t="str">
        <f aca="false">IF((LEFT(N8263,2)="US"),"US","")</f>
        <v/>
      </c>
      <c r="C8263" s="208" t="n">
        <f aca="false">M8263</f>
        <v>0</v>
      </c>
      <c r="D8263" s="208" t="str">
        <f aca="false">IF(ISNUMBER(FIND("Phy",N8263))=TRUE(),"Physical","Financial")</f>
        <v>Financial</v>
      </c>
      <c r="E8263" s="208" t="e">
        <f aca="false">IF(VLOOKUP(S8263,'DD-Lookup'!$J$6:$L$50,3,FALSE())="Monthly",(YEAR(AC8263)-YEAR(AB8263))*12+MONTH(AC8263)-MONTH(AB8263)+1,(AC8263-AB8263+1))</f>
        <v>#N/A</v>
      </c>
      <c r="F8263" s="239" t="e">
        <f aca="false">E8263*SUM(P8263:Q8263)</f>
        <v>#N/A</v>
      </c>
    </row>
    <row r="8264" customFormat="false" ht="12.75" hidden="false" customHeight="false" outlineLevel="0" collapsed="false">
      <c r="A8264" s="208" t="str">
        <f aca="false">B8264&amp;" "&amp;C8264&amp;" "&amp;D8264</f>
        <v> 0 Financial</v>
      </c>
      <c r="B8264" s="208" t="str">
        <f aca="false">IF((LEFT(N8264,2)="US"),"US","")</f>
        <v/>
      </c>
      <c r="C8264" s="208" t="n">
        <f aca="false">M8264</f>
        <v>0</v>
      </c>
      <c r="D8264" s="208" t="str">
        <f aca="false">IF(ISNUMBER(FIND("Phy",N8264))=TRUE(),"Physical","Financial")</f>
        <v>Financial</v>
      </c>
      <c r="E8264" s="208" t="e">
        <f aca="false">IF(VLOOKUP(S8264,'DD-Lookup'!$J$6:$L$50,3,FALSE())="Monthly",(YEAR(AC8264)-YEAR(AB8264))*12+MONTH(AC8264)-MONTH(AB8264)+1,(AC8264-AB8264+1))</f>
        <v>#N/A</v>
      </c>
      <c r="F8264" s="239" t="e">
        <f aca="false">E8264*SUM(P8264:Q8264)</f>
        <v>#N/A</v>
      </c>
    </row>
    <row r="8265" customFormat="false" ht="12.75" hidden="false" customHeight="false" outlineLevel="0" collapsed="false">
      <c r="A8265" s="208" t="str">
        <f aca="false">B8265&amp;" "&amp;C8265&amp;" "&amp;D8265</f>
        <v> 0 Financial</v>
      </c>
      <c r="B8265" s="208" t="str">
        <f aca="false">IF((LEFT(N8265,2)="US"),"US","")</f>
        <v/>
      </c>
      <c r="C8265" s="208" t="n">
        <f aca="false">M8265</f>
        <v>0</v>
      </c>
      <c r="D8265" s="208" t="str">
        <f aca="false">IF(ISNUMBER(FIND("Phy",N8265))=TRUE(),"Physical","Financial")</f>
        <v>Financial</v>
      </c>
      <c r="E8265" s="208" t="e">
        <f aca="false">IF(VLOOKUP(S8265,'DD-Lookup'!$J$6:$L$50,3,FALSE())="Monthly",(YEAR(AC8265)-YEAR(AB8265))*12+MONTH(AC8265)-MONTH(AB8265)+1,(AC8265-AB8265+1))</f>
        <v>#N/A</v>
      </c>
      <c r="F8265" s="239" t="e">
        <f aca="false">E8265*SUM(P8265:Q8265)</f>
        <v>#N/A</v>
      </c>
    </row>
    <row r="8266" customFormat="false" ht="12.75" hidden="false" customHeight="false" outlineLevel="0" collapsed="false">
      <c r="A8266" s="208" t="str">
        <f aca="false">B8266&amp;" "&amp;C8266&amp;" "&amp;D8266</f>
        <v> 0 Financial</v>
      </c>
      <c r="B8266" s="208" t="str">
        <f aca="false">IF((LEFT(N8266,2)="US"),"US","")</f>
        <v/>
      </c>
      <c r="C8266" s="208" t="n">
        <f aca="false">M8266</f>
        <v>0</v>
      </c>
      <c r="D8266" s="208" t="str">
        <f aca="false">IF(ISNUMBER(FIND("Phy",N8266))=TRUE(),"Physical","Financial")</f>
        <v>Financial</v>
      </c>
      <c r="E8266" s="208" t="e">
        <f aca="false">IF(VLOOKUP(S8266,'DD-Lookup'!$J$6:$L$50,3,FALSE())="Monthly",(YEAR(AC8266)-YEAR(AB8266))*12+MONTH(AC8266)-MONTH(AB8266)+1,(AC8266-AB8266+1))</f>
        <v>#N/A</v>
      </c>
      <c r="F8266" s="239" t="e">
        <f aca="false">E8266*SUM(P8266:Q8266)</f>
        <v>#N/A</v>
      </c>
    </row>
    <row r="8267" customFormat="false" ht="12.75" hidden="false" customHeight="false" outlineLevel="0" collapsed="false">
      <c r="A8267" s="208" t="str">
        <f aca="false">B8267&amp;" "&amp;C8267&amp;" "&amp;D8267</f>
        <v> 0 Financial</v>
      </c>
      <c r="B8267" s="208" t="str">
        <f aca="false">IF((LEFT(N8267,2)="US"),"US","")</f>
        <v/>
      </c>
      <c r="C8267" s="208" t="n">
        <f aca="false">M8267</f>
        <v>0</v>
      </c>
      <c r="D8267" s="208" t="str">
        <f aca="false">IF(ISNUMBER(FIND("Phy",N8267))=TRUE(),"Physical","Financial")</f>
        <v>Financial</v>
      </c>
      <c r="E8267" s="208" t="e">
        <f aca="false">IF(VLOOKUP(S8267,'DD-Lookup'!$J$6:$L$50,3,FALSE())="Monthly",(YEAR(AC8267)-YEAR(AB8267))*12+MONTH(AC8267)-MONTH(AB8267)+1,(AC8267-AB8267+1))</f>
        <v>#N/A</v>
      </c>
      <c r="F8267" s="239" t="e">
        <f aca="false">E8267*SUM(P8267:Q8267)</f>
        <v>#N/A</v>
      </c>
    </row>
    <row r="8268" customFormat="false" ht="12.75" hidden="false" customHeight="false" outlineLevel="0" collapsed="false">
      <c r="A8268" s="208" t="str">
        <f aca="false">B8268&amp;" "&amp;C8268&amp;" "&amp;D8268</f>
        <v> 0 Financial</v>
      </c>
      <c r="B8268" s="208" t="str">
        <f aca="false">IF((LEFT(N8268,2)="US"),"US","")</f>
        <v/>
      </c>
      <c r="C8268" s="208" t="n">
        <f aca="false">M8268</f>
        <v>0</v>
      </c>
      <c r="D8268" s="208" t="str">
        <f aca="false">IF(ISNUMBER(FIND("Phy",N8268))=TRUE(),"Physical","Financial")</f>
        <v>Financial</v>
      </c>
      <c r="E8268" s="208" t="e">
        <f aca="false">IF(VLOOKUP(S8268,'DD-Lookup'!$J$6:$L$50,3,FALSE())="Monthly",(YEAR(AC8268)-YEAR(AB8268))*12+MONTH(AC8268)-MONTH(AB8268)+1,(AC8268-AB8268+1))</f>
        <v>#N/A</v>
      </c>
      <c r="F8268" s="239" t="e">
        <f aca="false">E8268*SUM(P8268:Q8268)</f>
        <v>#N/A</v>
      </c>
    </row>
    <row r="8269" customFormat="false" ht="12.75" hidden="false" customHeight="false" outlineLevel="0" collapsed="false">
      <c r="A8269" s="208" t="str">
        <f aca="false">B8269&amp;" "&amp;C8269&amp;" "&amp;D8269</f>
        <v> 0 Financial</v>
      </c>
      <c r="B8269" s="208" t="str">
        <f aca="false">IF((LEFT(N8269,2)="US"),"US","")</f>
        <v/>
      </c>
      <c r="C8269" s="208" t="n">
        <f aca="false">M8269</f>
        <v>0</v>
      </c>
      <c r="D8269" s="208" t="str">
        <f aca="false">IF(ISNUMBER(FIND("Phy",N8269))=TRUE(),"Physical","Financial")</f>
        <v>Financial</v>
      </c>
      <c r="E8269" s="208" t="e">
        <f aca="false">IF(VLOOKUP(S8269,'DD-Lookup'!$J$6:$L$50,3,FALSE())="Monthly",(YEAR(AC8269)-YEAR(AB8269))*12+MONTH(AC8269)-MONTH(AB8269)+1,(AC8269-AB8269+1))</f>
        <v>#N/A</v>
      </c>
      <c r="F8269" s="239" t="e">
        <f aca="false">E8269*SUM(P8269:Q8269)</f>
        <v>#N/A</v>
      </c>
    </row>
    <row r="8270" customFormat="false" ht="12.75" hidden="false" customHeight="false" outlineLevel="0" collapsed="false">
      <c r="A8270" s="208" t="str">
        <f aca="false">B8270&amp;" "&amp;C8270&amp;" "&amp;D8270</f>
        <v> 0 Financial</v>
      </c>
      <c r="B8270" s="208" t="str">
        <f aca="false">IF((LEFT(N8270,2)="US"),"US","")</f>
        <v/>
      </c>
      <c r="C8270" s="208" t="n">
        <f aca="false">M8270</f>
        <v>0</v>
      </c>
      <c r="D8270" s="208" t="str">
        <f aca="false">IF(ISNUMBER(FIND("Phy",N8270))=TRUE(),"Physical","Financial")</f>
        <v>Financial</v>
      </c>
      <c r="E8270" s="208" t="e">
        <f aca="false">IF(VLOOKUP(S8270,'DD-Lookup'!$J$6:$L$50,3,FALSE())="Monthly",(YEAR(AC8270)-YEAR(AB8270))*12+MONTH(AC8270)-MONTH(AB8270)+1,(AC8270-AB8270+1))</f>
        <v>#N/A</v>
      </c>
      <c r="F8270" s="239" t="e">
        <f aca="false">E8270*SUM(P8270:Q8270)</f>
        <v>#N/A</v>
      </c>
    </row>
    <row r="8271" customFormat="false" ht="12.75" hidden="false" customHeight="false" outlineLevel="0" collapsed="false">
      <c r="A8271" s="208" t="str">
        <f aca="false">B8271&amp;" "&amp;C8271&amp;" "&amp;D8271</f>
        <v> 0 Financial</v>
      </c>
      <c r="B8271" s="208" t="str">
        <f aca="false">IF((LEFT(N8271,2)="US"),"US","")</f>
        <v/>
      </c>
      <c r="C8271" s="208" t="n">
        <f aca="false">M8271</f>
        <v>0</v>
      </c>
      <c r="D8271" s="208" t="str">
        <f aca="false">IF(ISNUMBER(FIND("Phy",N8271))=TRUE(),"Physical","Financial")</f>
        <v>Financial</v>
      </c>
      <c r="E8271" s="208" t="e">
        <f aca="false">IF(VLOOKUP(S8271,'DD-Lookup'!$J$6:$L$50,3,FALSE())="Monthly",(YEAR(AC8271)-YEAR(AB8271))*12+MONTH(AC8271)-MONTH(AB8271)+1,(AC8271-AB8271+1))</f>
        <v>#N/A</v>
      </c>
      <c r="F8271" s="239" t="e">
        <f aca="false">E8271*SUM(P8271:Q8271)</f>
        <v>#N/A</v>
      </c>
    </row>
    <row r="8272" customFormat="false" ht="12.75" hidden="false" customHeight="false" outlineLevel="0" collapsed="false">
      <c r="A8272" s="208" t="str">
        <f aca="false">B8272&amp;" "&amp;C8272&amp;" "&amp;D8272</f>
        <v> 0 Financial</v>
      </c>
      <c r="B8272" s="208" t="str">
        <f aca="false">IF((LEFT(N8272,2)="US"),"US","")</f>
        <v/>
      </c>
      <c r="C8272" s="208" t="n">
        <f aca="false">M8272</f>
        <v>0</v>
      </c>
      <c r="D8272" s="208" t="str">
        <f aca="false">IF(ISNUMBER(FIND("Phy",N8272))=TRUE(),"Physical","Financial")</f>
        <v>Financial</v>
      </c>
      <c r="E8272" s="208" t="e">
        <f aca="false">IF(VLOOKUP(S8272,'DD-Lookup'!$J$6:$L$50,3,FALSE())="Monthly",(YEAR(AC8272)-YEAR(AB8272))*12+MONTH(AC8272)-MONTH(AB8272)+1,(AC8272-AB8272+1))</f>
        <v>#N/A</v>
      </c>
      <c r="F8272" s="239" t="e">
        <f aca="false">E8272*SUM(P8272:Q8272)</f>
        <v>#N/A</v>
      </c>
    </row>
    <row r="8273" customFormat="false" ht="12.75" hidden="false" customHeight="false" outlineLevel="0" collapsed="false">
      <c r="A8273" s="208" t="str">
        <f aca="false">B8273&amp;" "&amp;C8273&amp;" "&amp;D8273</f>
        <v> 0 Financial</v>
      </c>
      <c r="B8273" s="208" t="str">
        <f aca="false">IF((LEFT(N8273,2)="US"),"US","")</f>
        <v/>
      </c>
      <c r="C8273" s="208" t="n">
        <f aca="false">M8273</f>
        <v>0</v>
      </c>
      <c r="D8273" s="208" t="str">
        <f aca="false">IF(ISNUMBER(FIND("Phy",N8273))=TRUE(),"Physical","Financial")</f>
        <v>Financial</v>
      </c>
      <c r="E8273" s="208" t="e">
        <f aca="false">IF(VLOOKUP(S8273,'DD-Lookup'!$J$6:$L$50,3,FALSE())="Monthly",(YEAR(AC8273)-YEAR(AB8273))*12+MONTH(AC8273)-MONTH(AB8273)+1,(AC8273-AB8273+1))</f>
        <v>#N/A</v>
      </c>
      <c r="F8273" s="239" t="e">
        <f aca="false">E8273*SUM(P8273:Q8273)</f>
        <v>#N/A</v>
      </c>
    </row>
    <row r="8274" customFormat="false" ht="12.75" hidden="false" customHeight="false" outlineLevel="0" collapsed="false">
      <c r="A8274" s="208" t="str">
        <f aca="false">B8274&amp;" "&amp;C8274&amp;" "&amp;D8274</f>
        <v> 0 Financial</v>
      </c>
      <c r="B8274" s="208" t="str">
        <f aca="false">IF((LEFT(N8274,2)="US"),"US","")</f>
        <v/>
      </c>
      <c r="C8274" s="208" t="n">
        <f aca="false">M8274</f>
        <v>0</v>
      </c>
      <c r="D8274" s="208" t="str">
        <f aca="false">IF(ISNUMBER(FIND("Phy",N8274))=TRUE(),"Physical","Financial")</f>
        <v>Financial</v>
      </c>
      <c r="E8274" s="208" t="e">
        <f aca="false">IF(VLOOKUP(S8274,'DD-Lookup'!$J$6:$L$50,3,FALSE())="Monthly",(YEAR(AC8274)-YEAR(AB8274))*12+MONTH(AC8274)-MONTH(AB8274)+1,(AC8274-AB8274+1))</f>
        <v>#N/A</v>
      </c>
      <c r="F8274" s="239" t="e">
        <f aca="false">E8274*SUM(P8274:Q8274)</f>
        <v>#N/A</v>
      </c>
    </row>
    <row r="8275" customFormat="false" ht="12.75" hidden="false" customHeight="false" outlineLevel="0" collapsed="false">
      <c r="A8275" s="208" t="str">
        <f aca="false">B8275&amp;" "&amp;C8275&amp;" "&amp;D8275</f>
        <v> 0 Financial</v>
      </c>
      <c r="B8275" s="208" t="str">
        <f aca="false">IF((LEFT(N8275,2)="US"),"US","")</f>
        <v/>
      </c>
      <c r="C8275" s="208" t="n">
        <f aca="false">M8275</f>
        <v>0</v>
      </c>
      <c r="D8275" s="208" t="str">
        <f aca="false">IF(ISNUMBER(FIND("Phy",N8275))=TRUE(),"Physical","Financial")</f>
        <v>Financial</v>
      </c>
      <c r="E8275" s="208" t="e">
        <f aca="false">IF(VLOOKUP(S8275,'DD-Lookup'!$J$6:$L$50,3,FALSE())="Monthly",(YEAR(AC8275)-YEAR(AB8275))*12+MONTH(AC8275)-MONTH(AB8275)+1,(AC8275-AB8275+1))</f>
        <v>#N/A</v>
      </c>
      <c r="F8275" s="239" t="e">
        <f aca="false">E8275*SUM(P8275:Q8275)</f>
        <v>#N/A</v>
      </c>
    </row>
    <row r="8276" customFormat="false" ht="12.75" hidden="false" customHeight="false" outlineLevel="0" collapsed="false">
      <c r="A8276" s="208" t="str">
        <f aca="false">B8276&amp;" "&amp;C8276&amp;" "&amp;D8276</f>
        <v> 0 Financial</v>
      </c>
      <c r="B8276" s="208" t="str">
        <f aca="false">IF((LEFT(N8276,2)="US"),"US","")</f>
        <v/>
      </c>
      <c r="C8276" s="208" t="n">
        <f aca="false">M8276</f>
        <v>0</v>
      </c>
      <c r="D8276" s="208" t="str">
        <f aca="false">IF(ISNUMBER(FIND("Phy",N8276))=TRUE(),"Physical","Financial")</f>
        <v>Financial</v>
      </c>
      <c r="E8276" s="208" t="e">
        <f aca="false">IF(VLOOKUP(S8276,'DD-Lookup'!$J$6:$L$50,3,FALSE())="Monthly",(YEAR(AC8276)-YEAR(AB8276))*12+MONTH(AC8276)-MONTH(AB8276)+1,(AC8276-AB8276+1))</f>
        <v>#N/A</v>
      </c>
      <c r="F8276" s="239" t="e">
        <f aca="false">E8276*SUM(P8276:Q8276)</f>
        <v>#N/A</v>
      </c>
    </row>
    <row r="8277" customFormat="false" ht="12.75" hidden="false" customHeight="false" outlineLevel="0" collapsed="false">
      <c r="A8277" s="208" t="str">
        <f aca="false">B8277&amp;" "&amp;C8277&amp;" "&amp;D8277</f>
        <v> 0 Financial</v>
      </c>
      <c r="B8277" s="208" t="str">
        <f aca="false">IF((LEFT(N8277,2)="US"),"US","")</f>
        <v/>
      </c>
      <c r="C8277" s="208" t="n">
        <f aca="false">M8277</f>
        <v>0</v>
      </c>
      <c r="D8277" s="208" t="str">
        <f aca="false">IF(ISNUMBER(FIND("Phy",N8277))=TRUE(),"Physical","Financial")</f>
        <v>Financial</v>
      </c>
      <c r="E8277" s="208" t="e">
        <f aca="false">IF(VLOOKUP(S8277,'DD-Lookup'!$J$6:$L$50,3,FALSE())="Monthly",(YEAR(AC8277)-YEAR(AB8277))*12+MONTH(AC8277)-MONTH(AB8277)+1,(AC8277-AB8277+1))</f>
        <v>#N/A</v>
      </c>
      <c r="F8277" s="239" t="e">
        <f aca="false">E8277*SUM(P8277:Q8277)</f>
        <v>#N/A</v>
      </c>
    </row>
    <row r="8278" customFormat="false" ht="12.75" hidden="false" customHeight="false" outlineLevel="0" collapsed="false">
      <c r="A8278" s="208" t="str">
        <f aca="false">B8278&amp;" "&amp;C8278&amp;" "&amp;D8278</f>
        <v> 0 Financial</v>
      </c>
      <c r="B8278" s="208" t="str">
        <f aca="false">IF((LEFT(N8278,2)="US"),"US","")</f>
        <v/>
      </c>
      <c r="C8278" s="208" t="n">
        <f aca="false">M8278</f>
        <v>0</v>
      </c>
      <c r="D8278" s="208" t="str">
        <f aca="false">IF(ISNUMBER(FIND("Phy",N8278))=TRUE(),"Physical","Financial")</f>
        <v>Financial</v>
      </c>
      <c r="E8278" s="208" t="e">
        <f aca="false">IF(VLOOKUP(S8278,'DD-Lookup'!$J$6:$L$50,3,FALSE())="Monthly",(YEAR(AC8278)-YEAR(AB8278))*12+MONTH(AC8278)-MONTH(AB8278)+1,(AC8278-AB8278+1))</f>
        <v>#N/A</v>
      </c>
      <c r="F8278" s="239" t="e">
        <f aca="false">E8278*SUM(P8278:Q8278)</f>
        <v>#N/A</v>
      </c>
    </row>
    <row r="8279" customFormat="false" ht="12.75" hidden="false" customHeight="false" outlineLevel="0" collapsed="false">
      <c r="A8279" s="208" t="str">
        <f aca="false">B8279&amp;" "&amp;C8279&amp;" "&amp;D8279</f>
        <v> 0 Financial</v>
      </c>
      <c r="B8279" s="208" t="str">
        <f aca="false">IF((LEFT(N8279,2)="US"),"US","")</f>
        <v/>
      </c>
      <c r="C8279" s="208" t="n">
        <f aca="false">M8279</f>
        <v>0</v>
      </c>
      <c r="D8279" s="208" t="str">
        <f aca="false">IF(ISNUMBER(FIND("Phy",N8279))=TRUE(),"Physical","Financial")</f>
        <v>Financial</v>
      </c>
      <c r="E8279" s="208" t="e">
        <f aca="false">IF(VLOOKUP(S8279,'DD-Lookup'!$J$6:$L$50,3,FALSE())="Monthly",(YEAR(AC8279)-YEAR(AB8279))*12+MONTH(AC8279)-MONTH(AB8279)+1,(AC8279-AB8279+1))</f>
        <v>#N/A</v>
      </c>
      <c r="F8279" s="239" t="e">
        <f aca="false">E8279*SUM(P8279:Q8279)</f>
        <v>#N/A</v>
      </c>
    </row>
    <row r="8280" customFormat="false" ht="12.75" hidden="false" customHeight="false" outlineLevel="0" collapsed="false">
      <c r="A8280" s="208" t="str">
        <f aca="false">B8280&amp;" "&amp;C8280&amp;" "&amp;D8280</f>
        <v> 0 Financial</v>
      </c>
      <c r="B8280" s="208" t="str">
        <f aca="false">IF((LEFT(N8280,2)="US"),"US","")</f>
        <v/>
      </c>
      <c r="C8280" s="208" t="n">
        <f aca="false">M8280</f>
        <v>0</v>
      </c>
      <c r="D8280" s="208" t="str">
        <f aca="false">IF(ISNUMBER(FIND("Phy",N8280))=TRUE(),"Physical","Financial")</f>
        <v>Financial</v>
      </c>
      <c r="E8280" s="208" t="e">
        <f aca="false">IF(VLOOKUP(S8280,'DD-Lookup'!$J$6:$L$50,3,FALSE())="Monthly",(YEAR(AC8280)-YEAR(AB8280))*12+MONTH(AC8280)-MONTH(AB8280)+1,(AC8280-AB8280+1))</f>
        <v>#N/A</v>
      </c>
      <c r="F8280" s="239" t="e">
        <f aca="false">E8280*SUM(P8280:Q8280)</f>
        <v>#N/A</v>
      </c>
    </row>
    <row r="8281" customFormat="false" ht="12.75" hidden="false" customHeight="false" outlineLevel="0" collapsed="false">
      <c r="A8281" s="208" t="str">
        <f aca="false">B8281&amp;" "&amp;C8281&amp;" "&amp;D8281</f>
        <v> 0 Financial</v>
      </c>
      <c r="B8281" s="208" t="str">
        <f aca="false">IF((LEFT(N8281,2)="US"),"US","")</f>
        <v/>
      </c>
      <c r="C8281" s="208" t="n">
        <f aca="false">M8281</f>
        <v>0</v>
      </c>
      <c r="D8281" s="208" t="str">
        <f aca="false">IF(ISNUMBER(FIND("Phy",N8281))=TRUE(),"Physical","Financial")</f>
        <v>Financial</v>
      </c>
      <c r="E8281" s="208" t="e">
        <f aca="false">IF(VLOOKUP(S8281,'DD-Lookup'!$J$6:$L$50,3,FALSE())="Monthly",(YEAR(AC8281)-YEAR(AB8281))*12+MONTH(AC8281)-MONTH(AB8281)+1,(AC8281-AB8281+1))</f>
        <v>#N/A</v>
      </c>
      <c r="F8281" s="239" t="e">
        <f aca="false">E8281*SUM(P8281:Q8281)</f>
        <v>#N/A</v>
      </c>
    </row>
    <row r="8282" customFormat="false" ht="12.75" hidden="false" customHeight="false" outlineLevel="0" collapsed="false">
      <c r="A8282" s="208" t="str">
        <f aca="false">B8282&amp;" "&amp;C8282&amp;" "&amp;D8282</f>
        <v> 0 Financial</v>
      </c>
      <c r="B8282" s="208" t="str">
        <f aca="false">IF((LEFT(N8282,2)="US"),"US","")</f>
        <v/>
      </c>
      <c r="C8282" s="208" t="n">
        <f aca="false">M8282</f>
        <v>0</v>
      </c>
      <c r="D8282" s="208" t="str">
        <f aca="false">IF(ISNUMBER(FIND("Phy",N8282))=TRUE(),"Physical","Financial")</f>
        <v>Financial</v>
      </c>
      <c r="E8282" s="208" t="e">
        <f aca="false">IF(VLOOKUP(S8282,'DD-Lookup'!$J$6:$L$50,3,FALSE())="Monthly",(YEAR(AC8282)-YEAR(AB8282))*12+MONTH(AC8282)-MONTH(AB8282)+1,(AC8282-AB8282+1))</f>
        <v>#N/A</v>
      </c>
      <c r="F8282" s="239" t="e">
        <f aca="false">E8282*SUM(P8282:Q8282)</f>
        <v>#N/A</v>
      </c>
    </row>
    <row r="8283" customFormat="false" ht="12.75" hidden="false" customHeight="false" outlineLevel="0" collapsed="false">
      <c r="A8283" s="208" t="str">
        <f aca="false">B8283&amp;" "&amp;C8283&amp;" "&amp;D8283</f>
        <v> 0 Financial</v>
      </c>
      <c r="B8283" s="208" t="str">
        <f aca="false">IF((LEFT(N8283,2)="US"),"US","")</f>
        <v/>
      </c>
      <c r="C8283" s="208" t="n">
        <f aca="false">M8283</f>
        <v>0</v>
      </c>
      <c r="D8283" s="208" t="str">
        <f aca="false">IF(ISNUMBER(FIND("Phy",N8283))=TRUE(),"Physical","Financial")</f>
        <v>Financial</v>
      </c>
      <c r="E8283" s="208" t="e">
        <f aca="false">IF(VLOOKUP(S8283,'DD-Lookup'!$J$6:$L$50,3,FALSE())="Monthly",(YEAR(AC8283)-YEAR(AB8283))*12+MONTH(AC8283)-MONTH(AB8283)+1,(AC8283-AB8283+1))</f>
        <v>#N/A</v>
      </c>
      <c r="F8283" s="239" t="e">
        <f aca="false">E8283*SUM(P8283:Q8283)</f>
        <v>#N/A</v>
      </c>
    </row>
    <row r="8284" customFormat="false" ht="12.75" hidden="false" customHeight="false" outlineLevel="0" collapsed="false">
      <c r="A8284" s="208" t="str">
        <f aca="false">B8284&amp;" "&amp;C8284&amp;" "&amp;D8284</f>
        <v> 0 Financial</v>
      </c>
      <c r="B8284" s="208" t="str">
        <f aca="false">IF((LEFT(N8284,2)="US"),"US","")</f>
        <v/>
      </c>
      <c r="C8284" s="208" t="n">
        <f aca="false">M8284</f>
        <v>0</v>
      </c>
      <c r="D8284" s="208" t="str">
        <f aca="false">IF(ISNUMBER(FIND("Phy",N8284))=TRUE(),"Physical","Financial")</f>
        <v>Financial</v>
      </c>
      <c r="E8284" s="208" t="e">
        <f aca="false">IF(VLOOKUP(S8284,'DD-Lookup'!$J$6:$L$50,3,FALSE())="Monthly",(YEAR(AC8284)-YEAR(AB8284))*12+MONTH(AC8284)-MONTH(AB8284)+1,(AC8284-AB8284+1))</f>
        <v>#N/A</v>
      </c>
      <c r="F8284" s="239" t="e">
        <f aca="false">E8284*SUM(P8284:Q8284)</f>
        <v>#N/A</v>
      </c>
    </row>
    <row r="8285" customFormat="false" ht="12.75" hidden="false" customHeight="false" outlineLevel="0" collapsed="false">
      <c r="A8285" s="208" t="str">
        <f aca="false">B8285&amp;" "&amp;C8285&amp;" "&amp;D8285</f>
        <v> 0 Financial</v>
      </c>
      <c r="B8285" s="208" t="str">
        <f aca="false">IF((LEFT(N8285,2)="US"),"US","")</f>
        <v/>
      </c>
      <c r="C8285" s="208" t="n">
        <f aca="false">M8285</f>
        <v>0</v>
      </c>
      <c r="D8285" s="208" t="str">
        <f aca="false">IF(ISNUMBER(FIND("Phy",N8285))=TRUE(),"Physical","Financial")</f>
        <v>Financial</v>
      </c>
      <c r="E8285" s="208" t="e">
        <f aca="false">IF(VLOOKUP(S8285,'DD-Lookup'!$J$6:$L$50,3,FALSE())="Monthly",(YEAR(AC8285)-YEAR(AB8285))*12+MONTH(AC8285)-MONTH(AB8285)+1,(AC8285-AB8285+1))</f>
        <v>#N/A</v>
      </c>
      <c r="F8285" s="239" t="e">
        <f aca="false">E8285*SUM(P8285:Q8285)</f>
        <v>#N/A</v>
      </c>
    </row>
    <row r="8286" customFormat="false" ht="12.75" hidden="false" customHeight="false" outlineLevel="0" collapsed="false">
      <c r="A8286" s="208" t="str">
        <f aca="false">B8286&amp;" "&amp;C8286&amp;" "&amp;D8286</f>
        <v> 0 Financial</v>
      </c>
      <c r="B8286" s="208" t="str">
        <f aca="false">IF((LEFT(N8286,2)="US"),"US","")</f>
        <v/>
      </c>
      <c r="C8286" s="208" t="n">
        <f aca="false">M8286</f>
        <v>0</v>
      </c>
      <c r="D8286" s="208" t="str">
        <f aca="false">IF(ISNUMBER(FIND("Phy",N8286))=TRUE(),"Physical","Financial")</f>
        <v>Financial</v>
      </c>
      <c r="E8286" s="208" t="e">
        <f aca="false">IF(VLOOKUP(S8286,'DD-Lookup'!$J$6:$L$50,3,FALSE())="Monthly",(YEAR(AC8286)-YEAR(AB8286))*12+MONTH(AC8286)-MONTH(AB8286)+1,(AC8286-AB8286+1))</f>
        <v>#N/A</v>
      </c>
      <c r="F8286" s="239" t="e">
        <f aca="false">E8286*SUM(P8286:Q8286)</f>
        <v>#N/A</v>
      </c>
    </row>
    <row r="8287" customFormat="false" ht="12.75" hidden="false" customHeight="false" outlineLevel="0" collapsed="false">
      <c r="A8287" s="208" t="str">
        <f aca="false">B8287&amp;" "&amp;C8287&amp;" "&amp;D8287</f>
        <v> 0 Financial</v>
      </c>
      <c r="B8287" s="208" t="str">
        <f aca="false">IF((LEFT(N8287,2)="US"),"US","")</f>
        <v/>
      </c>
      <c r="C8287" s="208" t="n">
        <f aca="false">M8287</f>
        <v>0</v>
      </c>
      <c r="D8287" s="208" t="str">
        <f aca="false">IF(ISNUMBER(FIND("Phy",N8287))=TRUE(),"Physical","Financial")</f>
        <v>Financial</v>
      </c>
      <c r="E8287" s="208" t="e">
        <f aca="false">IF(VLOOKUP(S8287,'DD-Lookup'!$J$6:$L$50,3,FALSE())="Monthly",(YEAR(AC8287)-YEAR(AB8287))*12+MONTH(AC8287)-MONTH(AB8287)+1,(AC8287-AB8287+1))</f>
        <v>#N/A</v>
      </c>
      <c r="F8287" s="239" t="e">
        <f aca="false">E8287*SUM(P8287:Q8287)</f>
        <v>#N/A</v>
      </c>
    </row>
    <row r="8288" customFormat="false" ht="12.75" hidden="false" customHeight="false" outlineLevel="0" collapsed="false">
      <c r="A8288" s="208" t="str">
        <f aca="false">B8288&amp;" "&amp;C8288&amp;" "&amp;D8288</f>
        <v> 0 Financial</v>
      </c>
      <c r="B8288" s="208" t="str">
        <f aca="false">IF((LEFT(N8288,2)="US"),"US","")</f>
        <v/>
      </c>
      <c r="C8288" s="208" t="n">
        <f aca="false">M8288</f>
        <v>0</v>
      </c>
      <c r="D8288" s="208" t="str">
        <f aca="false">IF(ISNUMBER(FIND("Phy",N8288))=TRUE(),"Physical","Financial")</f>
        <v>Financial</v>
      </c>
      <c r="E8288" s="208" t="e">
        <f aca="false">IF(VLOOKUP(S8288,'DD-Lookup'!$J$6:$L$50,3,FALSE())="Monthly",(YEAR(AC8288)-YEAR(AB8288))*12+MONTH(AC8288)-MONTH(AB8288)+1,(AC8288-AB8288+1))</f>
        <v>#N/A</v>
      </c>
      <c r="F8288" s="239" t="e">
        <f aca="false">E8288*SUM(P8288:Q8288)</f>
        <v>#N/A</v>
      </c>
    </row>
    <row r="8289" customFormat="false" ht="12.75" hidden="false" customHeight="false" outlineLevel="0" collapsed="false">
      <c r="A8289" s="208" t="str">
        <f aca="false">B8289&amp;" "&amp;C8289&amp;" "&amp;D8289</f>
        <v> 0 Financial</v>
      </c>
      <c r="B8289" s="208" t="str">
        <f aca="false">IF((LEFT(N8289,2)="US"),"US","")</f>
        <v/>
      </c>
      <c r="C8289" s="208" t="n">
        <f aca="false">M8289</f>
        <v>0</v>
      </c>
      <c r="D8289" s="208" t="str">
        <f aca="false">IF(ISNUMBER(FIND("Phy",N8289))=TRUE(),"Physical","Financial")</f>
        <v>Financial</v>
      </c>
      <c r="E8289" s="208" t="e">
        <f aca="false">IF(VLOOKUP(S8289,'DD-Lookup'!$J$6:$L$50,3,FALSE())="Monthly",(YEAR(AC8289)-YEAR(AB8289))*12+MONTH(AC8289)-MONTH(AB8289)+1,(AC8289-AB8289+1))</f>
        <v>#N/A</v>
      </c>
      <c r="F8289" s="239" t="e">
        <f aca="false">E8289*SUM(P8289:Q8289)</f>
        <v>#N/A</v>
      </c>
    </row>
    <row r="8290" customFormat="false" ht="12.75" hidden="false" customHeight="false" outlineLevel="0" collapsed="false">
      <c r="A8290" s="208" t="str">
        <f aca="false">B8290&amp;" "&amp;C8290&amp;" "&amp;D8290</f>
        <v> 0 Financial</v>
      </c>
      <c r="B8290" s="208" t="str">
        <f aca="false">IF((LEFT(N8290,2)="US"),"US","")</f>
        <v/>
      </c>
      <c r="C8290" s="208" t="n">
        <f aca="false">M8290</f>
        <v>0</v>
      </c>
      <c r="D8290" s="208" t="str">
        <f aca="false">IF(ISNUMBER(FIND("Phy",N8290))=TRUE(),"Physical","Financial")</f>
        <v>Financial</v>
      </c>
      <c r="E8290" s="208" t="e">
        <f aca="false">IF(VLOOKUP(S8290,'DD-Lookup'!$J$6:$L$50,3,FALSE())="Monthly",(YEAR(AC8290)-YEAR(AB8290))*12+MONTH(AC8290)-MONTH(AB8290)+1,(AC8290-AB8290+1))</f>
        <v>#N/A</v>
      </c>
      <c r="F8290" s="239" t="e">
        <f aca="false">E8290*SUM(P8290:Q8290)</f>
        <v>#N/A</v>
      </c>
    </row>
    <row r="8291" customFormat="false" ht="12.75" hidden="false" customHeight="false" outlineLevel="0" collapsed="false">
      <c r="A8291" s="208" t="str">
        <f aca="false">B8291&amp;" "&amp;C8291&amp;" "&amp;D8291</f>
        <v> 0 Financial</v>
      </c>
      <c r="B8291" s="208" t="str">
        <f aca="false">IF((LEFT(N8291,2)="US"),"US","")</f>
        <v/>
      </c>
      <c r="C8291" s="208" t="n">
        <f aca="false">M8291</f>
        <v>0</v>
      </c>
      <c r="D8291" s="208" t="str">
        <f aca="false">IF(ISNUMBER(FIND("Phy",N8291))=TRUE(),"Physical","Financial")</f>
        <v>Financial</v>
      </c>
      <c r="E8291" s="208" t="e">
        <f aca="false">IF(VLOOKUP(S8291,'DD-Lookup'!$J$6:$L$50,3,FALSE())="Monthly",(YEAR(AC8291)-YEAR(AB8291))*12+MONTH(AC8291)-MONTH(AB8291)+1,(AC8291-AB8291+1))</f>
        <v>#N/A</v>
      </c>
      <c r="F8291" s="239" t="e">
        <f aca="false">E8291*SUM(P8291:Q8291)</f>
        <v>#N/A</v>
      </c>
    </row>
    <row r="8292" customFormat="false" ht="12.75" hidden="false" customHeight="false" outlineLevel="0" collapsed="false">
      <c r="A8292" s="208" t="str">
        <f aca="false">B8292&amp;" "&amp;C8292&amp;" "&amp;D8292</f>
        <v> 0 Financial</v>
      </c>
      <c r="B8292" s="208" t="str">
        <f aca="false">IF((LEFT(N8292,2)="US"),"US","")</f>
        <v/>
      </c>
      <c r="C8292" s="208" t="n">
        <f aca="false">M8292</f>
        <v>0</v>
      </c>
      <c r="D8292" s="208" t="str">
        <f aca="false">IF(ISNUMBER(FIND("Phy",N8292))=TRUE(),"Physical","Financial")</f>
        <v>Financial</v>
      </c>
      <c r="E8292" s="208" t="e">
        <f aca="false">IF(VLOOKUP(S8292,'DD-Lookup'!$J$6:$L$50,3,FALSE())="Monthly",(YEAR(AC8292)-YEAR(AB8292))*12+MONTH(AC8292)-MONTH(AB8292)+1,(AC8292-AB8292+1))</f>
        <v>#N/A</v>
      </c>
      <c r="F8292" s="239" t="e">
        <f aca="false">E8292*SUM(P8292:Q8292)</f>
        <v>#N/A</v>
      </c>
    </row>
    <row r="8293" customFormat="false" ht="12.75" hidden="false" customHeight="false" outlineLevel="0" collapsed="false">
      <c r="A8293" s="208" t="str">
        <f aca="false">B8293&amp;" "&amp;C8293&amp;" "&amp;D8293</f>
        <v> 0 Financial</v>
      </c>
      <c r="B8293" s="208" t="str">
        <f aca="false">IF((LEFT(N8293,2)="US"),"US","")</f>
        <v/>
      </c>
      <c r="C8293" s="208" t="n">
        <f aca="false">M8293</f>
        <v>0</v>
      </c>
      <c r="D8293" s="208" t="str">
        <f aca="false">IF(ISNUMBER(FIND("Phy",N8293))=TRUE(),"Physical","Financial")</f>
        <v>Financial</v>
      </c>
      <c r="E8293" s="208" t="e">
        <f aca="false">IF(VLOOKUP(S8293,'DD-Lookup'!$J$6:$L$50,3,FALSE())="Monthly",(YEAR(AC8293)-YEAR(AB8293))*12+MONTH(AC8293)-MONTH(AB8293)+1,(AC8293-AB8293+1))</f>
        <v>#N/A</v>
      </c>
      <c r="F8293" s="239" t="e">
        <f aca="false">E8293*SUM(P8293:Q8293)</f>
        <v>#N/A</v>
      </c>
    </row>
    <row r="8294" customFormat="false" ht="12.75" hidden="false" customHeight="false" outlineLevel="0" collapsed="false">
      <c r="A8294" s="208" t="str">
        <f aca="false">B8294&amp;" "&amp;C8294&amp;" "&amp;D8294</f>
        <v> 0 Financial</v>
      </c>
      <c r="B8294" s="208" t="str">
        <f aca="false">IF((LEFT(N8294,2)="US"),"US","")</f>
        <v/>
      </c>
      <c r="C8294" s="208" t="n">
        <f aca="false">M8294</f>
        <v>0</v>
      </c>
      <c r="D8294" s="208" t="str">
        <f aca="false">IF(ISNUMBER(FIND("Phy",N8294))=TRUE(),"Physical","Financial")</f>
        <v>Financial</v>
      </c>
      <c r="E8294" s="208" t="e">
        <f aca="false">IF(VLOOKUP(S8294,'DD-Lookup'!$J$6:$L$50,3,FALSE())="Monthly",(YEAR(AC8294)-YEAR(AB8294))*12+MONTH(AC8294)-MONTH(AB8294)+1,(AC8294-AB8294+1))</f>
        <v>#N/A</v>
      </c>
      <c r="F8294" s="239" t="e">
        <f aca="false">E8294*SUM(P8294:Q8294)</f>
        <v>#N/A</v>
      </c>
    </row>
    <row r="8295" customFormat="false" ht="12.75" hidden="false" customHeight="false" outlineLevel="0" collapsed="false">
      <c r="A8295" s="208" t="str">
        <f aca="false">B8295&amp;" "&amp;C8295&amp;" "&amp;D8295</f>
        <v> 0 Financial</v>
      </c>
      <c r="B8295" s="208" t="str">
        <f aca="false">IF((LEFT(N8295,2)="US"),"US","")</f>
        <v/>
      </c>
      <c r="C8295" s="208" t="n">
        <f aca="false">M8295</f>
        <v>0</v>
      </c>
      <c r="D8295" s="208" t="str">
        <f aca="false">IF(ISNUMBER(FIND("Phy",N8295))=TRUE(),"Physical","Financial")</f>
        <v>Financial</v>
      </c>
      <c r="E8295" s="208" t="e">
        <f aca="false">IF(VLOOKUP(S8295,'DD-Lookup'!$J$6:$L$50,3,FALSE())="Monthly",(YEAR(AC8295)-YEAR(AB8295))*12+MONTH(AC8295)-MONTH(AB8295)+1,(AC8295-AB8295+1))</f>
        <v>#N/A</v>
      </c>
      <c r="F8295" s="239" t="e">
        <f aca="false">E8295*SUM(P8295:Q8295)</f>
        <v>#N/A</v>
      </c>
    </row>
    <row r="8296" customFormat="false" ht="12.75" hidden="false" customHeight="false" outlineLevel="0" collapsed="false">
      <c r="A8296" s="208" t="str">
        <f aca="false">B8296&amp;" "&amp;C8296&amp;" "&amp;D8296</f>
        <v> 0 Financial</v>
      </c>
      <c r="B8296" s="208" t="str">
        <f aca="false">IF((LEFT(N8296,2)="US"),"US","")</f>
        <v/>
      </c>
      <c r="C8296" s="208" t="n">
        <f aca="false">M8296</f>
        <v>0</v>
      </c>
      <c r="D8296" s="208" t="str">
        <f aca="false">IF(ISNUMBER(FIND("Phy",N8296))=TRUE(),"Physical","Financial")</f>
        <v>Financial</v>
      </c>
      <c r="E8296" s="208" t="e">
        <f aca="false">IF(VLOOKUP(S8296,'DD-Lookup'!$J$6:$L$50,3,FALSE())="Monthly",(YEAR(AC8296)-YEAR(AB8296))*12+MONTH(AC8296)-MONTH(AB8296)+1,(AC8296-AB8296+1))</f>
        <v>#N/A</v>
      </c>
      <c r="F8296" s="239" t="e">
        <f aca="false">E8296*SUM(P8296:Q8296)</f>
        <v>#N/A</v>
      </c>
    </row>
    <row r="8297" customFormat="false" ht="12.75" hidden="false" customHeight="false" outlineLevel="0" collapsed="false">
      <c r="A8297" s="208" t="str">
        <f aca="false">B8297&amp;" "&amp;C8297&amp;" "&amp;D8297</f>
        <v> 0 Financial</v>
      </c>
      <c r="B8297" s="208" t="str">
        <f aca="false">IF((LEFT(N8297,2)="US"),"US","")</f>
        <v/>
      </c>
      <c r="C8297" s="208" t="n">
        <f aca="false">M8297</f>
        <v>0</v>
      </c>
      <c r="D8297" s="208" t="str">
        <f aca="false">IF(ISNUMBER(FIND("Phy",N8297))=TRUE(),"Physical","Financial")</f>
        <v>Financial</v>
      </c>
      <c r="E8297" s="208" t="e">
        <f aca="false">IF(VLOOKUP(S8297,'DD-Lookup'!$J$6:$L$50,3,FALSE())="Monthly",(YEAR(AC8297)-YEAR(AB8297))*12+MONTH(AC8297)-MONTH(AB8297)+1,(AC8297-AB8297+1))</f>
        <v>#N/A</v>
      </c>
      <c r="F8297" s="239" t="e">
        <f aca="false">E8297*SUM(P8297:Q8297)</f>
        <v>#N/A</v>
      </c>
    </row>
    <row r="8298" customFormat="false" ht="12.75" hidden="false" customHeight="false" outlineLevel="0" collapsed="false">
      <c r="A8298" s="208" t="str">
        <f aca="false">B8298&amp;" "&amp;C8298&amp;" "&amp;D8298</f>
        <v> 0 Financial</v>
      </c>
      <c r="B8298" s="208" t="str">
        <f aca="false">IF((LEFT(N8298,2)="US"),"US","")</f>
        <v/>
      </c>
      <c r="C8298" s="208" t="n">
        <f aca="false">M8298</f>
        <v>0</v>
      </c>
      <c r="D8298" s="208" t="str">
        <f aca="false">IF(ISNUMBER(FIND("Phy",N8298))=TRUE(),"Physical","Financial")</f>
        <v>Financial</v>
      </c>
      <c r="E8298" s="208" t="e">
        <f aca="false">IF(VLOOKUP(S8298,'DD-Lookup'!$J$6:$L$50,3,FALSE())="Monthly",(YEAR(AC8298)-YEAR(AB8298))*12+MONTH(AC8298)-MONTH(AB8298)+1,(AC8298-AB8298+1))</f>
        <v>#N/A</v>
      </c>
      <c r="F8298" s="239" t="e">
        <f aca="false">E8298*SUM(P8298:Q8298)</f>
        <v>#N/A</v>
      </c>
    </row>
    <row r="8299" customFormat="false" ht="12.75" hidden="false" customHeight="false" outlineLevel="0" collapsed="false">
      <c r="A8299" s="208" t="str">
        <f aca="false">B8299&amp;" "&amp;C8299&amp;" "&amp;D8299</f>
        <v> 0 Financial</v>
      </c>
      <c r="B8299" s="208" t="str">
        <f aca="false">IF((LEFT(N8299,2)="US"),"US","")</f>
        <v/>
      </c>
      <c r="C8299" s="208" t="n">
        <f aca="false">M8299</f>
        <v>0</v>
      </c>
      <c r="D8299" s="208" t="str">
        <f aca="false">IF(ISNUMBER(FIND("Phy",N8299))=TRUE(),"Physical","Financial")</f>
        <v>Financial</v>
      </c>
      <c r="E8299" s="208" t="e">
        <f aca="false">IF(VLOOKUP(S8299,'DD-Lookup'!$J$6:$L$50,3,FALSE())="Monthly",(YEAR(AC8299)-YEAR(AB8299))*12+MONTH(AC8299)-MONTH(AB8299)+1,(AC8299-AB8299+1))</f>
        <v>#N/A</v>
      </c>
      <c r="F8299" s="239" t="e">
        <f aca="false">E8299*SUM(P8299:Q8299)</f>
        <v>#N/A</v>
      </c>
    </row>
    <row r="8300" customFormat="false" ht="12.75" hidden="false" customHeight="false" outlineLevel="0" collapsed="false">
      <c r="A8300" s="208" t="str">
        <f aca="false">B8300&amp;" "&amp;C8300&amp;" "&amp;D8300</f>
        <v> 0 Financial</v>
      </c>
      <c r="B8300" s="208" t="str">
        <f aca="false">IF((LEFT(N8300,2)="US"),"US","")</f>
        <v/>
      </c>
      <c r="C8300" s="208" t="n">
        <f aca="false">M8300</f>
        <v>0</v>
      </c>
      <c r="D8300" s="208" t="str">
        <f aca="false">IF(ISNUMBER(FIND("Phy",N8300))=TRUE(),"Physical","Financial")</f>
        <v>Financial</v>
      </c>
      <c r="E8300" s="208" t="e">
        <f aca="false">IF(VLOOKUP(S8300,'DD-Lookup'!$J$6:$L$50,3,FALSE())="Monthly",(YEAR(AC8300)-YEAR(AB8300))*12+MONTH(AC8300)-MONTH(AB8300)+1,(AC8300-AB8300+1))</f>
        <v>#N/A</v>
      </c>
      <c r="F8300" s="239" t="e">
        <f aca="false">E8300*SUM(P8300:Q8300)</f>
        <v>#N/A</v>
      </c>
    </row>
    <row r="8301" customFormat="false" ht="12.75" hidden="false" customHeight="false" outlineLevel="0" collapsed="false">
      <c r="A8301" s="208" t="str">
        <f aca="false">B8301&amp;" "&amp;C8301&amp;" "&amp;D8301</f>
        <v> 0 Financial</v>
      </c>
      <c r="B8301" s="208" t="str">
        <f aca="false">IF((LEFT(N8301,2)="US"),"US","")</f>
        <v/>
      </c>
      <c r="C8301" s="208" t="n">
        <f aca="false">M8301</f>
        <v>0</v>
      </c>
      <c r="D8301" s="208" t="str">
        <f aca="false">IF(ISNUMBER(FIND("Phy",N8301))=TRUE(),"Physical","Financial")</f>
        <v>Financial</v>
      </c>
      <c r="E8301" s="208" t="e">
        <f aca="false">IF(VLOOKUP(S8301,'DD-Lookup'!$J$6:$L$50,3,FALSE())="Monthly",(YEAR(AC8301)-YEAR(AB8301))*12+MONTH(AC8301)-MONTH(AB8301)+1,(AC8301-AB8301+1))</f>
        <v>#N/A</v>
      </c>
      <c r="F8301" s="239" t="e">
        <f aca="false">E8301*SUM(P8301:Q8301)</f>
        <v>#N/A</v>
      </c>
    </row>
    <row r="8302" customFormat="false" ht="12.75" hidden="false" customHeight="false" outlineLevel="0" collapsed="false">
      <c r="A8302" s="208" t="str">
        <f aca="false">B8302&amp;" "&amp;C8302&amp;" "&amp;D8302</f>
        <v> 0 Financial</v>
      </c>
      <c r="B8302" s="208" t="str">
        <f aca="false">IF((LEFT(N8302,2)="US"),"US","")</f>
        <v/>
      </c>
      <c r="C8302" s="208" t="n">
        <f aca="false">M8302</f>
        <v>0</v>
      </c>
      <c r="D8302" s="208" t="str">
        <f aca="false">IF(ISNUMBER(FIND("Phy",N8302))=TRUE(),"Physical","Financial")</f>
        <v>Financial</v>
      </c>
      <c r="E8302" s="208" t="e">
        <f aca="false">IF(VLOOKUP(S8302,'DD-Lookup'!$J$6:$L$50,3,FALSE())="Monthly",(YEAR(AC8302)-YEAR(AB8302))*12+MONTH(AC8302)-MONTH(AB8302)+1,(AC8302-AB8302+1))</f>
        <v>#N/A</v>
      </c>
      <c r="F8302" s="239" t="e">
        <f aca="false">E8302*SUM(P8302:Q8302)</f>
        <v>#N/A</v>
      </c>
    </row>
    <row r="8303" customFormat="false" ht="12.75" hidden="false" customHeight="false" outlineLevel="0" collapsed="false">
      <c r="A8303" s="208" t="str">
        <f aca="false">B8303&amp;" "&amp;C8303&amp;" "&amp;D8303</f>
        <v> 0 Financial</v>
      </c>
      <c r="B8303" s="208" t="str">
        <f aca="false">IF((LEFT(N8303,2)="US"),"US","")</f>
        <v/>
      </c>
      <c r="C8303" s="208" t="n">
        <f aca="false">M8303</f>
        <v>0</v>
      </c>
      <c r="D8303" s="208" t="str">
        <f aca="false">IF(ISNUMBER(FIND("Phy",N8303))=TRUE(),"Physical","Financial")</f>
        <v>Financial</v>
      </c>
      <c r="E8303" s="208" t="e">
        <f aca="false">IF(VLOOKUP(S8303,'DD-Lookup'!$J$6:$L$50,3,FALSE())="Monthly",(YEAR(AC8303)-YEAR(AB8303))*12+MONTH(AC8303)-MONTH(AB8303)+1,(AC8303-AB8303+1))</f>
        <v>#N/A</v>
      </c>
      <c r="F8303" s="239" t="e">
        <f aca="false">E8303*SUM(P8303:Q8303)</f>
        <v>#N/A</v>
      </c>
    </row>
    <row r="8304" customFormat="false" ht="12.75" hidden="false" customHeight="false" outlineLevel="0" collapsed="false">
      <c r="A8304" s="208" t="str">
        <f aca="false">B8304&amp;" "&amp;C8304&amp;" "&amp;D8304</f>
        <v> 0 Financial</v>
      </c>
      <c r="B8304" s="208" t="str">
        <f aca="false">IF((LEFT(N8304,2)="US"),"US","")</f>
        <v/>
      </c>
      <c r="C8304" s="208" t="n">
        <f aca="false">M8304</f>
        <v>0</v>
      </c>
      <c r="D8304" s="208" t="str">
        <f aca="false">IF(ISNUMBER(FIND("Phy",N8304))=TRUE(),"Physical","Financial")</f>
        <v>Financial</v>
      </c>
      <c r="E8304" s="208" t="e">
        <f aca="false">IF(VLOOKUP(S8304,'DD-Lookup'!$J$6:$L$50,3,FALSE())="Monthly",(YEAR(AC8304)-YEAR(AB8304))*12+MONTH(AC8304)-MONTH(AB8304)+1,(AC8304-AB8304+1))</f>
        <v>#N/A</v>
      </c>
      <c r="F8304" s="239" t="e">
        <f aca="false">E8304*SUM(P8304:Q8304)</f>
        <v>#N/A</v>
      </c>
    </row>
    <row r="8305" customFormat="false" ht="12.75" hidden="false" customHeight="false" outlineLevel="0" collapsed="false">
      <c r="A8305" s="208" t="str">
        <f aca="false">B8305&amp;" "&amp;C8305&amp;" "&amp;D8305</f>
        <v> 0 Financial</v>
      </c>
      <c r="B8305" s="208" t="str">
        <f aca="false">IF((LEFT(N8305,2)="US"),"US","")</f>
        <v/>
      </c>
      <c r="C8305" s="208" t="n">
        <f aca="false">M8305</f>
        <v>0</v>
      </c>
      <c r="D8305" s="208" t="str">
        <f aca="false">IF(ISNUMBER(FIND("Phy",N8305))=TRUE(),"Physical","Financial")</f>
        <v>Financial</v>
      </c>
      <c r="E8305" s="208" t="e">
        <f aca="false">IF(VLOOKUP(S8305,'DD-Lookup'!$J$6:$L$50,3,FALSE())="Monthly",(YEAR(AC8305)-YEAR(AB8305))*12+MONTH(AC8305)-MONTH(AB8305)+1,(AC8305-AB8305+1))</f>
        <v>#N/A</v>
      </c>
      <c r="F8305" s="239" t="e">
        <f aca="false">E8305*SUM(P8305:Q8305)</f>
        <v>#N/A</v>
      </c>
    </row>
    <row r="8306" customFormat="false" ht="12.75" hidden="false" customHeight="false" outlineLevel="0" collapsed="false">
      <c r="A8306" s="208" t="str">
        <f aca="false">B8306&amp;" "&amp;C8306&amp;" "&amp;D8306</f>
        <v> 0 Financial</v>
      </c>
      <c r="B8306" s="208" t="str">
        <f aca="false">IF((LEFT(N8306,2)="US"),"US","")</f>
        <v/>
      </c>
      <c r="C8306" s="208" t="n">
        <f aca="false">M8306</f>
        <v>0</v>
      </c>
      <c r="D8306" s="208" t="str">
        <f aca="false">IF(ISNUMBER(FIND("Phy",N8306))=TRUE(),"Physical","Financial")</f>
        <v>Financial</v>
      </c>
      <c r="E8306" s="208" t="e">
        <f aca="false">IF(VLOOKUP(S8306,'DD-Lookup'!$J$6:$L$50,3,FALSE())="Monthly",(YEAR(AC8306)-YEAR(AB8306))*12+MONTH(AC8306)-MONTH(AB8306)+1,(AC8306-AB8306+1))</f>
        <v>#N/A</v>
      </c>
      <c r="F8306" s="239" t="e">
        <f aca="false">E8306*SUM(P8306:Q8306)</f>
        <v>#N/A</v>
      </c>
    </row>
    <row r="8307" customFormat="false" ht="12.75" hidden="false" customHeight="false" outlineLevel="0" collapsed="false">
      <c r="A8307" s="208" t="str">
        <f aca="false">B8307&amp;" "&amp;C8307&amp;" "&amp;D8307</f>
        <v> 0 Financial</v>
      </c>
      <c r="B8307" s="208" t="str">
        <f aca="false">IF((LEFT(N8307,2)="US"),"US","")</f>
        <v/>
      </c>
      <c r="C8307" s="208" t="n">
        <f aca="false">M8307</f>
        <v>0</v>
      </c>
      <c r="D8307" s="208" t="str">
        <f aca="false">IF(ISNUMBER(FIND("Phy",N8307))=TRUE(),"Physical","Financial")</f>
        <v>Financial</v>
      </c>
      <c r="E8307" s="208" t="e">
        <f aca="false">IF(VLOOKUP(S8307,'DD-Lookup'!$J$6:$L$50,3,FALSE())="Monthly",(YEAR(AC8307)-YEAR(AB8307))*12+MONTH(AC8307)-MONTH(AB8307)+1,(AC8307-AB8307+1))</f>
        <v>#N/A</v>
      </c>
      <c r="F8307" s="239" t="e">
        <f aca="false">E8307*SUM(P8307:Q8307)</f>
        <v>#N/A</v>
      </c>
    </row>
    <row r="8308" customFormat="false" ht="12.75" hidden="false" customHeight="false" outlineLevel="0" collapsed="false">
      <c r="A8308" s="208" t="str">
        <f aca="false">B8308&amp;" "&amp;C8308&amp;" "&amp;D8308</f>
        <v> 0 Financial</v>
      </c>
      <c r="B8308" s="208" t="str">
        <f aca="false">IF((LEFT(N8308,2)="US"),"US","")</f>
        <v/>
      </c>
      <c r="C8308" s="208" t="n">
        <f aca="false">M8308</f>
        <v>0</v>
      </c>
      <c r="D8308" s="208" t="str">
        <f aca="false">IF(ISNUMBER(FIND("Phy",N8308))=TRUE(),"Physical","Financial")</f>
        <v>Financial</v>
      </c>
      <c r="E8308" s="208" t="e">
        <f aca="false">IF(VLOOKUP(S8308,'DD-Lookup'!$J$6:$L$50,3,FALSE())="Monthly",(YEAR(AC8308)-YEAR(AB8308))*12+MONTH(AC8308)-MONTH(AB8308)+1,(AC8308-AB8308+1))</f>
        <v>#N/A</v>
      </c>
      <c r="F8308" s="239" t="e">
        <f aca="false">E8308*SUM(P8308:Q8308)</f>
        <v>#N/A</v>
      </c>
    </row>
    <row r="8309" customFormat="false" ht="12.75" hidden="false" customHeight="false" outlineLevel="0" collapsed="false">
      <c r="A8309" s="208" t="str">
        <f aca="false">B8309&amp;" "&amp;C8309&amp;" "&amp;D8309</f>
        <v> 0 Financial</v>
      </c>
      <c r="B8309" s="208" t="str">
        <f aca="false">IF((LEFT(N8309,2)="US"),"US","")</f>
        <v/>
      </c>
      <c r="C8309" s="208" t="n">
        <f aca="false">M8309</f>
        <v>0</v>
      </c>
      <c r="D8309" s="208" t="str">
        <f aca="false">IF(ISNUMBER(FIND("Phy",N8309))=TRUE(),"Physical","Financial")</f>
        <v>Financial</v>
      </c>
      <c r="E8309" s="208" t="e">
        <f aca="false">IF(VLOOKUP(S8309,'DD-Lookup'!$J$6:$L$50,3,FALSE())="Monthly",(YEAR(AC8309)-YEAR(AB8309))*12+MONTH(AC8309)-MONTH(AB8309)+1,(AC8309-AB8309+1))</f>
        <v>#N/A</v>
      </c>
      <c r="F8309" s="239" t="e">
        <f aca="false">E8309*SUM(P8309:Q8309)</f>
        <v>#N/A</v>
      </c>
    </row>
    <row r="8310" customFormat="false" ht="12.75" hidden="false" customHeight="false" outlineLevel="0" collapsed="false">
      <c r="A8310" s="208" t="str">
        <f aca="false">B8310&amp;" "&amp;C8310&amp;" "&amp;D8310</f>
        <v> 0 Financial</v>
      </c>
      <c r="B8310" s="208" t="str">
        <f aca="false">IF((LEFT(N8310,2)="US"),"US","")</f>
        <v/>
      </c>
      <c r="C8310" s="208" t="n">
        <f aca="false">M8310</f>
        <v>0</v>
      </c>
      <c r="D8310" s="208" t="str">
        <f aca="false">IF(ISNUMBER(FIND("Phy",N8310))=TRUE(),"Physical","Financial")</f>
        <v>Financial</v>
      </c>
      <c r="E8310" s="208" t="e">
        <f aca="false">IF(VLOOKUP(S8310,'DD-Lookup'!$J$6:$L$50,3,FALSE())="Monthly",(YEAR(AC8310)-YEAR(AB8310))*12+MONTH(AC8310)-MONTH(AB8310)+1,(AC8310-AB8310+1))</f>
        <v>#N/A</v>
      </c>
      <c r="F8310" s="239" t="e">
        <f aca="false">E8310*SUM(P8310:Q8310)</f>
        <v>#N/A</v>
      </c>
    </row>
    <row r="8311" customFormat="false" ht="12.75" hidden="false" customHeight="false" outlineLevel="0" collapsed="false">
      <c r="A8311" s="208" t="str">
        <f aca="false">B8311&amp;" "&amp;C8311&amp;" "&amp;D8311</f>
        <v> 0 Financial</v>
      </c>
      <c r="B8311" s="208" t="str">
        <f aca="false">IF((LEFT(N8311,2)="US"),"US","")</f>
        <v/>
      </c>
      <c r="C8311" s="208" t="n">
        <f aca="false">M8311</f>
        <v>0</v>
      </c>
      <c r="D8311" s="208" t="str">
        <f aca="false">IF(ISNUMBER(FIND("Phy",N8311))=TRUE(),"Physical","Financial")</f>
        <v>Financial</v>
      </c>
      <c r="E8311" s="208" t="e">
        <f aca="false">IF(VLOOKUP(S8311,'DD-Lookup'!$J$6:$L$50,3,FALSE())="Monthly",(YEAR(AC8311)-YEAR(AB8311))*12+MONTH(AC8311)-MONTH(AB8311)+1,(AC8311-AB8311+1))</f>
        <v>#N/A</v>
      </c>
      <c r="F8311" s="239" t="e">
        <f aca="false">E8311*SUM(P8311:Q8311)</f>
        <v>#N/A</v>
      </c>
    </row>
    <row r="8312" customFormat="false" ht="12.75" hidden="false" customHeight="false" outlineLevel="0" collapsed="false">
      <c r="A8312" s="208" t="str">
        <f aca="false">B8312&amp;" "&amp;C8312&amp;" "&amp;D8312</f>
        <v> 0 Financial</v>
      </c>
      <c r="B8312" s="208" t="str">
        <f aca="false">IF((LEFT(N8312,2)="US"),"US","")</f>
        <v/>
      </c>
      <c r="C8312" s="208" t="n">
        <f aca="false">M8312</f>
        <v>0</v>
      </c>
      <c r="D8312" s="208" t="str">
        <f aca="false">IF(ISNUMBER(FIND("Phy",N8312))=TRUE(),"Physical","Financial")</f>
        <v>Financial</v>
      </c>
      <c r="E8312" s="208" t="e">
        <f aca="false">IF(VLOOKUP(S8312,'DD-Lookup'!$J$6:$L$50,3,FALSE())="Monthly",(YEAR(AC8312)-YEAR(AB8312))*12+MONTH(AC8312)-MONTH(AB8312)+1,(AC8312-AB8312+1))</f>
        <v>#N/A</v>
      </c>
      <c r="F8312" s="239" t="e">
        <f aca="false">E8312*SUM(P8312:Q8312)</f>
        <v>#N/A</v>
      </c>
    </row>
    <row r="8313" customFormat="false" ht="12.75" hidden="false" customHeight="false" outlineLevel="0" collapsed="false">
      <c r="A8313" s="208" t="str">
        <f aca="false">B8313&amp;" "&amp;C8313&amp;" "&amp;D8313</f>
        <v> 0 Financial</v>
      </c>
      <c r="B8313" s="208" t="str">
        <f aca="false">IF((LEFT(N8313,2)="US"),"US","")</f>
        <v/>
      </c>
      <c r="C8313" s="208" t="n">
        <f aca="false">M8313</f>
        <v>0</v>
      </c>
      <c r="D8313" s="208" t="str">
        <f aca="false">IF(ISNUMBER(FIND("Phy",N8313))=TRUE(),"Physical","Financial")</f>
        <v>Financial</v>
      </c>
      <c r="E8313" s="208" t="e">
        <f aca="false">IF(VLOOKUP(S8313,'DD-Lookup'!$J$6:$L$50,3,FALSE())="Monthly",(YEAR(AC8313)-YEAR(AB8313))*12+MONTH(AC8313)-MONTH(AB8313)+1,(AC8313-AB8313+1))</f>
        <v>#N/A</v>
      </c>
      <c r="F8313" s="239" t="e">
        <f aca="false">E8313*SUM(P8313:Q8313)</f>
        <v>#N/A</v>
      </c>
    </row>
    <row r="8314" customFormat="false" ht="12.75" hidden="false" customHeight="false" outlineLevel="0" collapsed="false">
      <c r="A8314" s="208" t="str">
        <f aca="false">B8314&amp;" "&amp;C8314&amp;" "&amp;D8314</f>
        <v> 0 Financial</v>
      </c>
      <c r="B8314" s="208" t="str">
        <f aca="false">IF((LEFT(N8314,2)="US"),"US","")</f>
        <v/>
      </c>
      <c r="C8314" s="208" t="n">
        <f aca="false">M8314</f>
        <v>0</v>
      </c>
      <c r="D8314" s="208" t="str">
        <f aca="false">IF(ISNUMBER(FIND("Phy",N8314))=TRUE(),"Physical","Financial")</f>
        <v>Financial</v>
      </c>
      <c r="E8314" s="208" t="e">
        <f aca="false">IF(VLOOKUP(S8314,'DD-Lookup'!$J$6:$L$50,3,FALSE())="Monthly",(YEAR(AC8314)-YEAR(AB8314))*12+MONTH(AC8314)-MONTH(AB8314)+1,(AC8314-AB8314+1))</f>
        <v>#N/A</v>
      </c>
      <c r="F8314" s="239" t="e">
        <f aca="false">E8314*SUM(P8314:Q8314)</f>
        <v>#N/A</v>
      </c>
    </row>
    <row r="8315" customFormat="false" ht="12.75" hidden="false" customHeight="false" outlineLevel="0" collapsed="false">
      <c r="A8315" s="208" t="str">
        <f aca="false">B8315&amp;" "&amp;C8315&amp;" "&amp;D8315</f>
        <v> 0 Financial</v>
      </c>
      <c r="B8315" s="208" t="str">
        <f aca="false">IF((LEFT(N8315,2)="US"),"US","")</f>
        <v/>
      </c>
      <c r="C8315" s="208" t="n">
        <f aca="false">M8315</f>
        <v>0</v>
      </c>
      <c r="D8315" s="208" t="str">
        <f aca="false">IF(ISNUMBER(FIND("Phy",N8315))=TRUE(),"Physical","Financial")</f>
        <v>Financial</v>
      </c>
      <c r="E8315" s="208" t="e">
        <f aca="false">IF(VLOOKUP(S8315,'DD-Lookup'!$J$6:$L$50,3,FALSE())="Monthly",(YEAR(AC8315)-YEAR(AB8315))*12+MONTH(AC8315)-MONTH(AB8315)+1,(AC8315-AB8315+1))</f>
        <v>#N/A</v>
      </c>
      <c r="F8315" s="239" t="e">
        <f aca="false">E8315*SUM(P8315:Q8315)</f>
        <v>#N/A</v>
      </c>
    </row>
    <row r="8316" customFormat="false" ht="12.75" hidden="false" customHeight="false" outlineLevel="0" collapsed="false">
      <c r="A8316" s="208" t="str">
        <f aca="false">B8316&amp;" "&amp;C8316&amp;" "&amp;D8316</f>
        <v> 0 Financial</v>
      </c>
      <c r="B8316" s="208" t="str">
        <f aca="false">IF((LEFT(N8316,2)="US"),"US","")</f>
        <v/>
      </c>
      <c r="C8316" s="208" t="n">
        <f aca="false">M8316</f>
        <v>0</v>
      </c>
      <c r="D8316" s="208" t="str">
        <f aca="false">IF(ISNUMBER(FIND("Phy",N8316))=TRUE(),"Physical","Financial")</f>
        <v>Financial</v>
      </c>
      <c r="E8316" s="208" t="e">
        <f aca="false">IF(VLOOKUP(S8316,'DD-Lookup'!$J$6:$L$50,3,FALSE())="Monthly",(YEAR(AC8316)-YEAR(AB8316))*12+MONTH(AC8316)-MONTH(AB8316)+1,(AC8316-AB8316+1))</f>
        <v>#N/A</v>
      </c>
      <c r="F8316" s="239" t="e">
        <f aca="false">E8316*SUM(P8316:Q8316)</f>
        <v>#N/A</v>
      </c>
    </row>
    <row r="8317" customFormat="false" ht="12.75" hidden="false" customHeight="false" outlineLevel="0" collapsed="false">
      <c r="A8317" s="208" t="str">
        <f aca="false">B8317&amp;" "&amp;C8317&amp;" "&amp;D8317</f>
        <v> 0 Financial</v>
      </c>
      <c r="B8317" s="208" t="str">
        <f aca="false">IF((LEFT(N8317,2)="US"),"US","")</f>
        <v/>
      </c>
      <c r="C8317" s="208" t="n">
        <f aca="false">M8317</f>
        <v>0</v>
      </c>
      <c r="D8317" s="208" t="str">
        <f aca="false">IF(ISNUMBER(FIND("Phy",N8317))=TRUE(),"Physical","Financial")</f>
        <v>Financial</v>
      </c>
      <c r="E8317" s="208" t="e">
        <f aca="false">IF(VLOOKUP(S8317,'DD-Lookup'!$J$6:$L$50,3,FALSE())="Monthly",(YEAR(AC8317)-YEAR(AB8317))*12+MONTH(AC8317)-MONTH(AB8317)+1,(AC8317-AB8317+1))</f>
        <v>#N/A</v>
      </c>
      <c r="F8317" s="239" t="e">
        <f aca="false">E8317*SUM(P8317:Q8317)</f>
        <v>#N/A</v>
      </c>
    </row>
    <row r="8318" customFormat="false" ht="12.75" hidden="false" customHeight="false" outlineLevel="0" collapsed="false">
      <c r="A8318" s="208" t="str">
        <f aca="false">B8318&amp;" "&amp;C8318&amp;" "&amp;D8318</f>
        <v> 0 Financial</v>
      </c>
      <c r="B8318" s="208" t="str">
        <f aca="false">IF((LEFT(N8318,2)="US"),"US","")</f>
        <v/>
      </c>
      <c r="C8318" s="208" t="n">
        <f aca="false">M8318</f>
        <v>0</v>
      </c>
      <c r="D8318" s="208" t="str">
        <f aca="false">IF(ISNUMBER(FIND("Phy",N8318))=TRUE(),"Physical","Financial")</f>
        <v>Financial</v>
      </c>
      <c r="E8318" s="208" t="e">
        <f aca="false">IF(VLOOKUP(S8318,'DD-Lookup'!$J$6:$L$50,3,FALSE())="Monthly",(YEAR(AC8318)-YEAR(AB8318))*12+MONTH(AC8318)-MONTH(AB8318)+1,(AC8318-AB8318+1))</f>
        <v>#N/A</v>
      </c>
      <c r="F8318" s="239" t="e">
        <f aca="false">E8318*SUM(P8318:Q8318)</f>
        <v>#N/A</v>
      </c>
    </row>
    <row r="8319" customFormat="false" ht="12.75" hidden="false" customHeight="false" outlineLevel="0" collapsed="false">
      <c r="A8319" s="208" t="str">
        <f aca="false">B8319&amp;" "&amp;C8319&amp;" "&amp;D8319</f>
        <v> 0 Financial</v>
      </c>
      <c r="B8319" s="208" t="str">
        <f aca="false">IF((LEFT(N8319,2)="US"),"US","")</f>
        <v/>
      </c>
      <c r="C8319" s="208" t="n">
        <f aca="false">M8319</f>
        <v>0</v>
      </c>
      <c r="D8319" s="208" t="str">
        <f aca="false">IF(ISNUMBER(FIND("Phy",N8319))=TRUE(),"Physical","Financial")</f>
        <v>Financial</v>
      </c>
      <c r="E8319" s="208" t="e">
        <f aca="false">IF(VLOOKUP(S8319,'DD-Lookup'!$J$6:$L$50,3,FALSE())="Monthly",(YEAR(AC8319)-YEAR(AB8319))*12+MONTH(AC8319)-MONTH(AB8319)+1,(AC8319-AB8319+1))</f>
        <v>#N/A</v>
      </c>
      <c r="F8319" s="239" t="e">
        <f aca="false">E8319*SUM(P8319:Q8319)</f>
        <v>#N/A</v>
      </c>
    </row>
    <row r="8320" customFormat="false" ht="12.75" hidden="false" customHeight="false" outlineLevel="0" collapsed="false">
      <c r="A8320" s="208" t="str">
        <f aca="false">B8320&amp;" "&amp;C8320&amp;" "&amp;D8320</f>
        <v> 0 Financial</v>
      </c>
      <c r="B8320" s="208" t="str">
        <f aca="false">IF((LEFT(N8320,2)="US"),"US","")</f>
        <v/>
      </c>
      <c r="C8320" s="208" t="n">
        <f aca="false">M8320</f>
        <v>0</v>
      </c>
      <c r="D8320" s="208" t="str">
        <f aca="false">IF(ISNUMBER(FIND("Phy",N8320))=TRUE(),"Physical","Financial")</f>
        <v>Financial</v>
      </c>
      <c r="E8320" s="208" t="e">
        <f aca="false">IF(VLOOKUP(S8320,'DD-Lookup'!$J$6:$L$50,3,FALSE())="Monthly",(YEAR(AC8320)-YEAR(AB8320))*12+MONTH(AC8320)-MONTH(AB8320)+1,(AC8320-AB8320+1))</f>
        <v>#N/A</v>
      </c>
      <c r="F8320" s="239" t="e">
        <f aca="false">E8320*SUM(P8320:Q8320)</f>
        <v>#N/A</v>
      </c>
    </row>
    <row r="8321" customFormat="false" ht="12.75" hidden="false" customHeight="false" outlineLevel="0" collapsed="false">
      <c r="A8321" s="208" t="str">
        <f aca="false">B8321&amp;" "&amp;C8321&amp;" "&amp;D8321</f>
        <v> 0 Financial</v>
      </c>
      <c r="B8321" s="208" t="str">
        <f aca="false">IF((LEFT(N8321,2)="US"),"US","")</f>
        <v/>
      </c>
      <c r="C8321" s="208" t="n">
        <f aca="false">M8321</f>
        <v>0</v>
      </c>
      <c r="D8321" s="208" t="str">
        <f aca="false">IF(ISNUMBER(FIND("Phy",N8321))=TRUE(),"Physical","Financial")</f>
        <v>Financial</v>
      </c>
      <c r="E8321" s="208" t="e">
        <f aca="false">IF(VLOOKUP(S8321,'DD-Lookup'!$J$6:$L$50,3,FALSE())="Monthly",(YEAR(AC8321)-YEAR(AB8321))*12+MONTH(AC8321)-MONTH(AB8321)+1,(AC8321-AB8321+1))</f>
        <v>#N/A</v>
      </c>
      <c r="F8321" s="239" t="e">
        <f aca="false">E8321*SUM(P8321:Q8321)</f>
        <v>#N/A</v>
      </c>
    </row>
    <row r="8322" customFormat="false" ht="12.75" hidden="false" customHeight="false" outlineLevel="0" collapsed="false">
      <c r="A8322" s="208" t="str">
        <f aca="false">B8322&amp;" "&amp;C8322&amp;" "&amp;D8322</f>
        <v> 0 Financial</v>
      </c>
      <c r="B8322" s="208" t="str">
        <f aca="false">IF((LEFT(N8322,2)="US"),"US","")</f>
        <v/>
      </c>
      <c r="C8322" s="208" t="n">
        <f aca="false">M8322</f>
        <v>0</v>
      </c>
      <c r="D8322" s="208" t="str">
        <f aca="false">IF(ISNUMBER(FIND("Phy",N8322))=TRUE(),"Physical","Financial")</f>
        <v>Financial</v>
      </c>
      <c r="E8322" s="208" t="e">
        <f aca="false">IF(VLOOKUP(S8322,'DD-Lookup'!$J$6:$L$50,3,FALSE())="Monthly",(YEAR(AC8322)-YEAR(AB8322))*12+MONTH(AC8322)-MONTH(AB8322)+1,(AC8322-AB8322+1))</f>
        <v>#N/A</v>
      </c>
      <c r="F8322" s="239" t="e">
        <f aca="false">E8322*SUM(P8322:Q8322)</f>
        <v>#N/A</v>
      </c>
    </row>
    <row r="8323" customFormat="false" ht="12.75" hidden="false" customHeight="false" outlineLevel="0" collapsed="false">
      <c r="A8323" s="208" t="str">
        <f aca="false">B8323&amp;" "&amp;C8323&amp;" "&amp;D8323</f>
        <v> 0 Financial</v>
      </c>
      <c r="B8323" s="208" t="str">
        <f aca="false">IF((LEFT(N8323,2)="US"),"US","")</f>
        <v/>
      </c>
      <c r="C8323" s="208" t="n">
        <f aca="false">M8323</f>
        <v>0</v>
      </c>
      <c r="D8323" s="208" t="str">
        <f aca="false">IF(ISNUMBER(FIND("Phy",N8323))=TRUE(),"Physical","Financial")</f>
        <v>Financial</v>
      </c>
      <c r="E8323" s="208" t="e">
        <f aca="false">IF(VLOOKUP(S8323,'DD-Lookup'!$J$6:$L$50,3,FALSE())="Monthly",(YEAR(AC8323)-YEAR(AB8323))*12+MONTH(AC8323)-MONTH(AB8323)+1,(AC8323-AB8323+1))</f>
        <v>#N/A</v>
      </c>
      <c r="F8323" s="239" t="e">
        <f aca="false">E8323*SUM(P8323:Q8323)</f>
        <v>#N/A</v>
      </c>
    </row>
    <row r="8324" customFormat="false" ht="12.75" hidden="false" customHeight="false" outlineLevel="0" collapsed="false">
      <c r="A8324" s="208" t="str">
        <f aca="false">B8324&amp;" "&amp;C8324&amp;" "&amp;D8324</f>
        <v> 0 Financial</v>
      </c>
      <c r="B8324" s="208" t="str">
        <f aca="false">IF((LEFT(N8324,2)="US"),"US","")</f>
        <v/>
      </c>
      <c r="C8324" s="208" t="n">
        <f aca="false">M8324</f>
        <v>0</v>
      </c>
      <c r="D8324" s="208" t="str">
        <f aca="false">IF(ISNUMBER(FIND("Phy",N8324))=TRUE(),"Physical","Financial")</f>
        <v>Financial</v>
      </c>
      <c r="E8324" s="208" t="e">
        <f aca="false">IF(VLOOKUP(S8324,'DD-Lookup'!$J$6:$L$50,3,FALSE())="Monthly",(YEAR(AC8324)-YEAR(AB8324))*12+MONTH(AC8324)-MONTH(AB8324)+1,(AC8324-AB8324+1))</f>
        <v>#N/A</v>
      </c>
      <c r="F8324" s="239" t="e">
        <f aca="false">E8324*SUM(P8324:Q8324)</f>
        <v>#N/A</v>
      </c>
    </row>
    <row r="8325" customFormat="false" ht="12.75" hidden="false" customHeight="false" outlineLevel="0" collapsed="false">
      <c r="A8325" s="208" t="str">
        <f aca="false">B8325&amp;" "&amp;C8325&amp;" "&amp;D8325</f>
        <v> 0 Financial</v>
      </c>
      <c r="B8325" s="208" t="str">
        <f aca="false">IF((LEFT(N8325,2)="US"),"US","")</f>
        <v/>
      </c>
      <c r="C8325" s="208" t="n">
        <f aca="false">M8325</f>
        <v>0</v>
      </c>
      <c r="D8325" s="208" t="str">
        <f aca="false">IF(ISNUMBER(FIND("Phy",N8325))=TRUE(),"Physical","Financial")</f>
        <v>Financial</v>
      </c>
      <c r="E8325" s="208" t="e">
        <f aca="false">IF(VLOOKUP(S8325,'DD-Lookup'!$J$6:$L$50,3,FALSE())="Monthly",(YEAR(AC8325)-YEAR(AB8325))*12+MONTH(AC8325)-MONTH(AB8325)+1,(AC8325-AB8325+1))</f>
        <v>#N/A</v>
      </c>
      <c r="F8325" s="239" t="e">
        <f aca="false">E8325*SUM(P8325:Q8325)</f>
        <v>#N/A</v>
      </c>
    </row>
    <row r="8326" customFormat="false" ht="12.75" hidden="false" customHeight="false" outlineLevel="0" collapsed="false">
      <c r="A8326" s="208" t="str">
        <f aca="false">B8326&amp;" "&amp;C8326&amp;" "&amp;D8326</f>
        <v> 0 Financial</v>
      </c>
      <c r="B8326" s="208" t="str">
        <f aca="false">IF((LEFT(N8326,2)="US"),"US","")</f>
        <v/>
      </c>
      <c r="C8326" s="208" t="n">
        <f aca="false">M8326</f>
        <v>0</v>
      </c>
      <c r="D8326" s="208" t="str">
        <f aca="false">IF(ISNUMBER(FIND("Phy",N8326))=TRUE(),"Physical","Financial")</f>
        <v>Financial</v>
      </c>
      <c r="E8326" s="208" t="e">
        <f aca="false">IF(VLOOKUP(S8326,'DD-Lookup'!$J$6:$L$50,3,FALSE())="Monthly",(YEAR(AC8326)-YEAR(AB8326))*12+MONTH(AC8326)-MONTH(AB8326)+1,(AC8326-AB8326+1))</f>
        <v>#N/A</v>
      </c>
      <c r="F8326" s="239" t="e">
        <f aca="false">E8326*SUM(P8326:Q8326)</f>
        <v>#N/A</v>
      </c>
    </row>
    <row r="8327" customFormat="false" ht="12.75" hidden="false" customHeight="false" outlineLevel="0" collapsed="false">
      <c r="A8327" s="208" t="str">
        <f aca="false">B8327&amp;" "&amp;C8327&amp;" "&amp;D8327</f>
        <v> 0 Financial</v>
      </c>
      <c r="B8327" s="208" t="str">
        <f aca="false">IF((LEFT(N8327,2)="US"),"US","")</f>
        <v/>
      </c>
      <c r="C8327" s="208" t="n">
        <f aca="false">M8327</f>
        <v>0</v>
      </c>
      <c r="D8327" s="208" t="str">
        <f aca="false">IF(ISNUMBER(FIND("Phy",N8327))=TRUE(),"Physical","Financial")</f>
        <v>Financial</v>
      </c>
      <c r="E8327" s="208" t="e">
        <f aca="false">IF(VLOOKUP(S8327,'DD-Lookup'!$J$6:$L$50,3,FALSE())="Monthly",(YEAR(AC8327)-YEAR(AB8327))*12+MONTH(AC8327)-MONTH(AB8327)+1,(AC8327-AB8327+1))</f>
        <v>#N/A</v>
      </c>
      <c r="F8327" s="239" t="e">
        <f aca="false">E8327*SUM(P8327:Q8327)</f>
        <v>#N/A</v>
      </c>
    </row>
    <row r="8328" customFormat="false" ht="12.75" hidden="false" customHeight="false" outlineLevel="0" collapsed="false">
      <c r="A8328" s="208" t="str">
        <f aca="false">B8328&amp;" "&amp;C8328&amp;" "&amp;D8328</f>
        <v> 0 Financial</v>
      </c>
      <c r="B8328" s="208" t="str">
        <f aca="false">IF((LEFT(N8328,2)="US"),"US","")</f>
        <v/>
      </c>
      <c r="C8328" s="208" t="n">
        <f aca="false">M8328</f>
        <v>0</v>
      </c>
      <c r="D8328" s="208" t="str">
        <f aca="false">IF(ISNUMBER(FIND("Phy",N8328))=TRUE(),"Physical","Financial")</f>
        <v>Financial</v>
      </c>
      <c r="E8328" s="208" t="e">
        <f aca="false">IF(VLOOKUP(S8328,'DD-Lookup'!$J$6:$L$50,3,FALSE())="Monthly",(YEAR(AC8328)-YEAR(AB8328))*12+MONTH(AC8328)-MONTH(AB8328)+1,(AC8328-AB8328+1))</f>
        <v>#N/A</v>
      </c>
      <c r="F8328" s="239" t="e">
        <f aca="false">E8328*SUM(P8328:Q8328)</f>
        <v>#N/A</v>
      </c>
    </row>
    <row r="8329" customFormat="false" ht="12.75" hidden="false" customHeight="false" outlineLevel="0" collapsed="false">
      <c r="A8329" s="208" t="str">
        <f aca="false">B8329&amp;" "&amp;C8329&amp;" "&amp;D8329</f>
        <v> 0 Financial</v>
      </c>
      <c r="B8329" s="208" t="str">
        <f aca="false">IF((LEFT(N8329,2)="US"),"US","")</f>
        <v/>
      </c>
      <c r="C8329" s="208" t="n">
        <f aca="false">M8329</f>
        <v>0</v>
      </c>
      <c r="D8329" s="208" t="str">
        <f aca="false">IF(ISNUMBER(FIND("Phy",N8329))=TRUE(),"Physical","Financial")</f>
        <v>Financial</v>
      </c>
      <c r="E8329" s="208" t="e">
        <f aca="false">IF(VLOOKUP(S8329,'DD-Lookup'!$J$6:$L$50,3,FALSE())="Monthly",(YEAR(AC8329)-YEAR(AB8329))*12+MONTH(AC8329)-MONTH(AB8329)+1,(AC8329-AB8329+1))</f>
        <v>#N/A</v>
      </c>
      <c r="F8329" s="239" t="e">
        <f aca="false">E8329*SUM(P8329:Q8329)</f>
        <v>#N/A</v>
      </c>
    </row>
    <row r="8330" customFormat="false" ht="12.75" hidden="false" customHeight="false" outlineLevel="0" collapsed="false">
      <c r="A8330" s="208" t="str">
        <f aca="false">B8330&amp;" "&amp;C8330&amp;" "&amp;D8330</f>
        <v> 0 Financial</v>
      </c>
      <c r="B8330" s="208" t="str">
        <f aca="false">IF((LEFT(N8330,2)="US"),"US","")</f>
        <v/>
      </c>
      <c r="C8330" s="208" t="n">
        <f aca="false">M8330</f>
        <v>0</v>
      </c>
      <c r="D8330" s="208" t="str">
        <f aca="false">IF(ISNUMBER(FIND("Phy",N8330))=TRUE(),"Physical","Financial")</f>
        <v>Financial</v>
      </c>
      <c r="E8330" s="208" t="e">
        <f aca="false">IF(VLOOKUP(S8330,'DD-Lookup'!$J$6:$L$50,3,FALSE())="Monthly",(YEAR(AC8330)-YEAR(AB8330))*12+MONTH(AC8330)-MONTH(AB8330)+1,(AC8330-AB8330+1))</f>
        <v>#N/A</v>
      </c>
      <c r="F8330" s="239" t="e">
        <f aca="false">E8330*SUM(P8330:Q8330)</f>
        <v>#N/A</v>
      </c>
    </row>
    <row r="8331" customFormat="false" ht="12.75" hidden="false" customHeight="false" outlineLevel="0" collapsed="false">
      <c r="A8331" s="208" t="str">
        <f aca="false">B8331&amp;" "&amp;C8331&amp;" "&amp;D8331</f>
        <v> 0 Financial</v>
      </c>
      <c r="B8331" s="208" t="str">
        <f aca="false">IF((LEFT(N8331,2)="US"),"US","")</f>
        <v/>
      </c>
      <c r="C8331" s="208" t="n">
        <f aca="false">M8331</f>
        <v>0</v>
      </c>
      <c r="D8331" s="208" t="str">
        <f aca="false">IF(ISNUMBER(FIND("Phy",N8331))=TRUE(),"Physical","Financial")</f>
        <v>Financial</v>
      </c>
      <c r="E8331" s="208" t="e">
        <f aca="false">IF(VLOOKUP(S8331,'DD-Lookup'!$J$6:$L$50,3,FALSE())="Monthly",(YEAR(AC8331)-YEAR(AB8331))*12+MONTH(AC8331)-MONTH(AB8331)+1,(AC8331-AB8331+1))</f>
        <v>#N/A</v>
      </c>
      <c r="F8331" s="239" t="e">
        <f aca="false">E8331*SUM(P8331:Q8331)</f>
        <v>#N/A</v>
      </c>
    </row>
    <row r="8332" customFormat="false" ht="12.75" hidden="false" customHeight="false" outlineLevel="0" collapsed="false">
      <c r="A8332" s="208" t="str">
        <f aca="false">B8332&amp;" "&amp;C8332&amp;" "&amp;D8332</f>
        <v> 0 Financial</v>
      </c>
      <c r="B8332" s="208" t="str">
        <f aca="false">IF((LEFT(N8332,2)="US"),"US","")</f>
        <v/>
      </c>
      <c r="C8332" s="208" t="n">
        <f aca="false">M8332</f>
        <v>0</v>
      </c>
      <c r="D8332" s="208" t="str">
        <f aca="false">IF(ISNUMBER(FIND("Phy",N8332))=TRUE(),"Physical","Financial")</f>
        <v>Financial</v>
      </c>
      <c r="E8332" s="208" t="e">
        <f aca="false">IF(VLOOKUP(S8332,'DD-Lookup'!$J$6:$L$50,3,FALSE())="Monthly",(YEAR(AC8332)-YEAR(AB8332))*12+MONTH(AC8332)-MONTH(AB8332)+1,(AC8332-AB8332+1))</f>
        <v>#N/A</v>
      </c>
      <c r="F8332" s="239" t="e">
        <f aca="false">E8332*SUM(P8332:Q8332)</f>
        <v>#N/A</v>
      </c>
    </row>
    <row r="8333" customFormat="false" ht="12.75" hidden="false" customHeight="false" outlineLevel="0" collapsed="false">
      <c r="A8333" s="208" t="str">
        <f aca="false">B8333&amp;" "&amp;C8333&amp;" "&amp;D8333</f>
        <v> 0 Financial</v>
      </c>
      <c r="B8333" s="208" t="str">
        <f aca="false">IF((LEFT(N8333,2)="US"),"US","")</f>
        <v/>
      </c>
      <c r="C8333" s="208" t="n">
        <f aca="false">M8333</f>
        <v>0</v>
      </c>
      <c r="D8333" s="208" t="str">
        <f aca="false">IF(ISNUMBER(FIND("Phy",N8333))=TRUE(),"Physical","Financial")</f>
        <v>Financial</v>
      </c>
      <c r="E8333" s="208" t="e">
        <f aca="false">IF(VLOOKUP(S8333,'DD-Lookup'!$J$6:$L$50,3,FALSE())="Monthly",(YEAR(AC8333)-YEAR(AB8333))*12+MONTH(AC8333)-MONTH(AB8333)+1,(AC8333-AB8333+1))</f>
        <v>#N/A</v>
      </c>
      <c r="F8333" s="239" t="e">
        <f aca="false">E8333*SUM(P8333:Q8333)</f>
        <v>#N/A</v>
      </c>
    </row>
    <row r="8334" customFormat="false" ht="12.75" hidden="false" customHeight="false" outlineLevel="0" collapsed="false">
      <c r="A8334" s="208" t="str">
        <f aca="false">B8334&amp;" "&amp;C8334&amp;" "&amp;D8334</f>
        <v> 0 Financial</v>
      </c>
      <c r="B8334" s="208" t="str">
        <f aca="false">IF((LEFT(N8334,2)="US"),"US","")</f>
        <v/>
      </c>
      <c r="C8334" s="208" t="n">
        <f aca="false">M8334</f>
        <v>0</v>
      </c>
      <c r="D8334" s="208" t="str">
        <f aca="false">IF(ISNUMBER(FIND("Phy",N8334))=TRUE(),"Physical","Financial")</f>
        <v>Financial</v>
      </c>
      <c r="E8334" s="208" t="e">
        <f aca="false">IF(VLOOKUP(S8334,'DD-Lookup'!$J$6:$L$50,3,FALSE())="Monthly",(YEAR(AC8334)-YEAR(AB8334))*12+MONTH(AC8334)-MONTH(AB8334)+1,(AC8334-AB8334+1))</f>
        <v>#N/A</v>
      </c>
      <c r="F8334" s="239" t="e">
        <f aca="false">E8334*SUM(P8334:Q8334)</f>
        <v>#N/A</v>
      </c>
    </row>
    <row r="8335" customFormat="false" ht="12.75" hidden="false" customHeight="false" outlineLevel="0" collapsed="false">
      <c r="A8335" s="208" t="str">
        <f aca="false">B8335&amp;" "&amp;C8335&amp;" "&amp;D8335</f>
        <v> 0 Financial</v>
      </c>
      <c r="B8335" s="208" t="str">
        <f aca="false">IF((LEFT(N8335,2)="US"),"US","")</f>
        <v/>
      </c>
      <c r="C8335" s="208" t="n">
        <f aca="false">M8335</f>
        <v>0</v>
      </c>
      <c r="D8335" s="208" t="str">
        <f aca="false">IF(ISNUMBER(FIND("Phy",N8335))=TRUE(),"Physical","Financial")</f>
        <v>Financial</v>
      </c>
      <c r="E8335" s="208" t="e">
        <f aca="false">IF(VLOOKUP(S8335,'DD-Lookup'!$J$6:$L$50,3,FALSE())="Monthly",(YEAR(AC8335)-YEAR(AB8335))*12+MONTH(AC8335)-MONTH(AB8335)+1,(AC8335-AB8335+1))</f>
        <v>#N/A</v>
      </c>
      <c r="F8335" s="239" t="e">
        <f aca="false">E8335*SUM(P8335:Q8335)</f>
        <v>#N/A</v>
      </c>
    </row>
    <row r="8336" customFormat="false" ht="12.75" hidden="false" customHeight="false" outlineLevel="0" collapsed="false">
      <c r="A8336" s="208" t="str">
        <f aca="false">B8336&amp;" "&amp;C8336&amp;" "&amp;D8336</f>
        <v> 0 Financial</v>
      </c>
      <c r="B8336" s="208" t="str">
        <f aca="false">IF((LEFT(N8336,2)="US"),"US","")</f>
        <v/>
      </c>
      <c r="C8336" s="208" t="n">
        <f aca="false">M8336</f>
        <v>0</v>
      </c>
      <c r="D8336" s="208" t="str">
        <f aca="false">IF(ISNUMBER(FIND("Phy",N8336))=TRUE(),"Physical","Financial")</f>
        <v>Financial</v>
      </c>
      <c r="E8336" s="208" t="e">
        <f aca="false">IF(VLOOKUP(S8336,'DD-Lookup'!$J$6:$L$50,3,FALSE())="Monthly",(YEAR(AC8336)-YEAR(AB8336))*12+MONTH(AC8336)-MONTH(AB8336)+1,(AC8336-AB8336+1))</f>
        <v>#N/A</v>
      </c>
      <c r="F8336" s="239" t="e">
        <f aca="false">E8336*SUM(P8336:Q8336)</f>
        <v>#N/A</v>
      </c>
    </row>
    <row r="8337" customFormat="false" ht="12.75" hidden="false" customHeight="false" outlineLevel="0" collapsed="false">
      <c r="A8337" s="208" t="str">
        <f aca="false">B8337&amp;" "&amp;C8337&amp;" "&amp;D8337</f>
        <v> 0 Financial</v>
      </c>
      <c r="B8337" s="208" t="str">
        <f aca="false">IF((LEFT(N8337,2)="US"),"US","")</f>
        <v/>
      </c>
      <c r="C8337" s="208" t="n">
        <f aca="false">M8337</f>
        <v>0</v>
      </c>
      <c r="D8337" s="208" t="str">
        <f aca="false">IF(ISNUMBER(FIND("Phy",N8337))=TRUE(),"Physical","Financial")</f>
        <v>Financial</v>
      </c>
      <c r="E8337" s="208" t="e">
        <f aca="false">IF(VLOOKUP(S8337,'DD-Lookup'!$J$6:$L$50,3,FALSE())="Monthly",(YEAR(AC8337)-YEAR(AB8337))*12+MONTH(AC8337)-MONTH(AB8337)+1,(AC8337-AB8337+1))</f>
        <v>#N/A</v>
      </c>
      <c r="F8337" s="239" t="e">
        <f aca="false">E8337*SUM(P8337:Q8337)</f>
        <v>#N/A</v>
      </c>
    </row>
    <row r="8338" customFormat="false" ht="12.75" hidden="false" customHeight="false" outlineLevel="0" collapsed="false">
      <c r="A8338" s="208" t="str">
        <f aca="false">B8338&amp;" "&amp;C8338&amp;" "&amp;D8338</f>
        <v> 0 Financial</v>
      </c>
      <c r="B8338" s="208" t="str">
        <f aca="false">IF((LEFT(N8338,2)="US"),"US","")</f>
        <v/>
      </c>
      <c r="C8338" s="208" t="n">
        <f aca="false">M8338</f>
        <v>0</v>
      </c>
      <c r="D8338" s="208" t="str">
        <f aca="false">IF(ISNUMBER(FIND("Phy",N8338))=TRUE(),"Physical","Financial")</f>
        <v>Financial</v>
      </c>
      <c r="E8338" s="208" t="e">
        <f aca="false">IF(VLOOKUP(S8338,'DD-Lookup'!$J$6:$L$50,3,FALSE())="Monthly",(YEAR(AC8338)-YEAR(AB8338))*12+MONTH(AC8338)-MONTH(AB8338)+1,(AC8338-AB8338+1))</f>
        <v>#N/A</v>
      </c>
      <c r="F8338" s="239" t="e">
        <f aca="false">E8338*SUM(P8338:Q8338)</f>
        <v>#N/A</v>
      </c>
    </row>
    <row r="8339" customFormat="false" ht="12.75" hidden="false" customHeight="false" outlineLevel="0" collapsed="false">
      <c r="A8339" s="208" t="str">
        <f aca="false">B8339&amp;" "&amp;C8339&amp;" "&amp;D8339</f>
        <v> 0 Financial</v>
      </c>
      <c r="B8339" s="208" t="str">
        <f aca="false">IF((LEFT(N8339,2)="US"),"US","")</f>
        <v/>
      </c>
      <c r="C8339" s="208" t="n">
        <f aca="false">M8339</f>
        <v>0</v>
      </c>
      <c r="D8339" s="208" t="str">
        <f aca="false">IF(ISNUMBER(FIND("Phy",N8339))=TRUE(),"Physical","Financial")</f>
        <v>Financial</v>
      </c>
      <c r="E8339" s="208" t="e">
        <f aca="false">IF(VLOOKUP(S8339,'DD-Lookup'!$J$6:$L$50,3,FALSE())="Monthly",(YEAR(AC8339)-YEAR(AB8339))*12+MONTH(AC8339)-MONTH(AB8339)+1,(AC8339-AB8339+1))</f>
        <v>#N/A</v>
      </c>
      <c r="F8339" s="239" t="e">
        <f aca="false">E8339*SUM(P8339:Q8339)</f>
        <v>#N/A</v>
      </c>
    </row>
    <row r="8340" customFormat="false" ht="12.75" hidden="false" customHeight="false" outlineLevel="0" collapsed="false">
      <c r="A8340" s="208" t="str">
        <f aca="false">B8340&amp;" "&amp;C8340&amp;" "&amp;D8340</f>
        <v> 0 Financial</v>
      </c>
      <c r="B8340" s="208" t="str">
        <f aca="false">IF((LEFT(N8340,2)="US"),"US","")</f>
        <v/>
      </c>
      <c r="C8340" s="208" t="n">
        <f aca="false">M8340</f>
        <v>0</v>
      </c>
      <c r="D8340" s="208" t="str">
        <f aca="false">IF(ISNUMBER(FIND("Phy",N8340))=TRUE(),"Physical","Financial")</f>
        <v>Financial</v>
      </c>
      <c r="E8340" s="208" t="e">
        <f aca="false">IF(VLOOKUP(S8340,'DD-Lookup'!$J$6:$L$50,3,FALSE())="Monthly",(YEAR(AC8340)-YEAR(AB8340))*12+MONTH(AC8340)-MONTH(AB8340)+1,(AC8340-AB8340+1))</f>
        <v>#N/A</v>
      </c>
      <c r="F8340" s="239" t="e">
        <f aca="false">E8340*SUM(P8340:Q8340)</f>
        <v>#N/A</v>
      </c>
    </row>
    <row r="8341" customFormat="false" ht="12.75" hidden="false" customHeight="false" outlineLevel="0" collapsed="false">
      <c r="A8341" s="208" t="str">
        <f aca="false">B8341&amp;" "&amp;C8341&amp;" "&amp;D8341</f>
        <v> 0 Financial</v>
      </c>
      <c r="B8341" s="208" t="str">
        <f aca="false">IF((LEFT(N8341,2)="US"),"US","")</f>
        <v/>
      </c>
      <c r="C8341" s="208" t="n">
        <f aca="false">M8341</f>
        <v>0</v>
      </c>
      <c r="D8341" s="208" t="str">
        <f aca="false">IF(ISNUMBER(FIND("Phy",N8341))=TRUE(),"Physical","Financial")</f>
        <v>Financial</v>
      </c>
      <c r="E8341" s="208" t="e">
        <f aca="false">IF(VLOOKUP(S8341,'DD-Lookup'!$J$6:$L$50,3,FALSE())="Monthly",(YEAR(AC8341)-YEAR(AB8341))*12+MONTH(AC8341)-MONTH(AB8341)+1,(AC8341-AB8341+1))</f>
        <v>#N/A</v>
      </c>
      <c r="F8341" s="239" t="e">
        <f aca="false">E8341*SUM(P8341:Q8341)</f>
        <v>#N/A</v>
      </c>
    </row>
    <row r="8342" customFormat="false" ht="12.75" hidden="false" customHeight="false" outlineLevel="0" collapsed="false">
      <c r="A8342" s="208" t="str">
        <f aca="false">B8342&amp;" "&amp;C8342&amp;" "&amp;D8342</f>
        <v> 0 Financial</v>
      </c>
      <c r="B8342" s="208" t="str">
        <f aca="false">IF((LEFT(N8342,2)="US"),"US","")</f>
        <v/>
      </c>
      <c r="C8342" s="208" t="n">
        <f aca="false">M8342</f>
        <v>0</v>
      </c>
      <c r="D8342" s="208" t="str">
        <f aca="false">IF(ISNUMBER(FIND("Phy",N8342))=TRUE(),"Physical","Financial")</f>
        <v>Financial</v>
      </c>
      <c r="E8342" s="208" t="e">
        <f aca="false">IF(VLOOKUP(S8342,'DD-Lookup'!$J$6:$L$50,3,FALSE())="Monthly",(YEAR(AC8342)-YEAR(AB8342))*12+MONTH(AC8342)-MONTH(AB8342)+1,(AC8342-AB8342+1))</f>
        <v>#N/A</v>
      </c>
      <c r="F8342" s="239" t="e">
        <f aca="false">E8342*SUM(P8342:Q8342)</f>
        <v>#N/A</v>
      </c>
    </row>
    <row r="8343" customFormat="false" ht="12.75" hidden="false" customHeight="false" outlineLevel="0" collapsed="false">
      <c r="A8343" s="208" t="str">
        <f aca="false">B8343&amp;" "&amp;C8343&amp;" "&amp;D8343</f>
        <v> 0 Financial</v>
      </c>
      <c r="B8343" s="208" t="str">
        <f aca="false">IF((LEFT(N8343,2)="US"),"US","")</f>
        <v/>
      </c>
      <c r="C8343" s="208" t="n">
        <f aca="false">M8343</f>
        <v>0</v>
      </c>
      <c r="D8343" s="208" t="str">
        <f aca="false">IF(ISNUMBER(FIND("Phy",N8343))=TRUE(),"Physical","Financial")</f>
        <v>Financial</v>
      </c>
      <c r="E8343" s="208" t="e">
        <f aca="false">IF(VLOOKUP(S8343,'DD-Lookup'!$J$6:$L$50,3,FALSE())="Monthly",(YEAR(AC8343)-YEAR(AB8343))*12+MONTH(AC8343)-MONTH(AB8343)+1,(AC8343-AB8343+1))</f>
        <v>#N/A</v>
      </c>
      <c r="F8343" s="239" t="e">
        <f aca="false">E8343*SUM(P8343:Q8343)</f>
        <v>#N/A</v>
      </c>
    </row>
    <row r="8344" customFormat="false" ht="12.75" hidden="false" customHeight="false" outlineLevel="0" collapsed="false">
      <c r="A8344" s="208" t="str">
        <f aca="false">B8344&amp;" "&amp;C8344&amp;" "&amp;D8344</f>
        <v> 0 Financial</v>
      </c>
      <c r="B8344" s="208" t="str">
        <f aca="false">IF((LEFT(N8344,2)="US"),"US","")</f>
        <v/>
      </c>
      <c r="C8344" s="208" t="n">
        <f aca="false">M8344</f>
        <v>0</v>
      </c>
      <c r="D8344" s="208" t="str">
        <f aca="false">IF(ISNUMBER(FIND("Phy",N8344))=TRUE(),"Physical","Financial")</f>
        <v>Financial</v>
      </c>
      <c r="E8344" s="208" t="e">
        <f aca="false">IF(VLOOKUP(S8344,'DD-Lookup'!$J$6:$L$50,3,FALSE())="Monthly",(YEAR(AC8344)-YEAR(AB8344))*12+MONTH(AC8344)-MONTH(AB8344)+1,(AC8344-AB8344+1))</f>
        <v>#N/A</v>
      </c>
      <c r="F8344" s="239" t="e">
        <f aca="false">E8344*SUM(P8344:Q8344)</f>
        <v>#N/A</v>
      </c>
    </row>
    <row r="8345" customFormat="false" ht="12.75" hidden="false" customHeight="false" outlineLevel="0" collapsed="false">
      <c r="A8345" s="208" t="str">
        <f aca="false">B8345&amp;" "&amp;C8345&amp;" "&amp;D8345</f>
        <v> 0 Financial</v>
      </c>
      <c r="B8345" s="208" t="str">
        <f aca="false">IF((LEFT(N8345,2)="US"),"US","")</f>
        <v/>
      </c>
      <c r="C8345" s="208" t="n">
        <f aca="false">M8345</f>
        <v>0</v>
      </c>
      <c r="D8345" s="208" t="str">
        <f aca="false">IF(ISNUMBER(FIND("Phy",N8345))=TRUE(),"Physical","Financial")</f>
        <v>Financial</v>
      </c>
      <c r="E8345" s="208" t="e">
        <f aca="false">IF(VLOOKUP(S8345,'DD-Lookup'!$J$6:$L$50,3,FALSE())="Monthly",(YEAR(AC8345)-YEAR(AB8345))*12+MONTH(AC8345)-MONTH(AB8345)+1,(AC8345-AB8345+1))</f>
        <v>#N/A</v>
      </c>
      <c r="F8345" s="239" t="e">
        <f aca="false">E8345*SUM(P8345:Q8345)</f>
        <v>#N/A</v>
      </c>
    </row>
    <row r="8346" customFormat="false" ht="12.75" hidden="false" customHeight="false" outlineLevel="0" collapsed="false">
      <c r="A8346" s="208" t="str">
        <f aca="false">B8346&amp;" "&amp;C8346&amp;" "&amp;D8346</f>
        <v> 0 Financial</v>
      </c>
      <c r="B8346" s="208" t="str">
        <f aca="false">IF((LEFT(N8346,2)="US"),"US","")</f>
        <v/>
      </c>
      <c r="C8346" s="208" t="n">
        <f aca="false">M8346</f>
        <v>0</v>
      </c>
      <c r="D8346" s="208" t="str">
        <f aca="false">IF(ISNUMBER(FIND("Phy",N8346))=TRUE(),"Physical","Financial")</f>
        <v>Financial</v>
      </c>
      <c r="E8346" s="208" t="e">
        <f aca="false">IF(VLOOKUP(S8346,'DD-Lookup'!$J$6:$L$50,3,FALSE())="Monthly",(YEAR(AC8346)-YEAR(AB8346))*12+MONTH(AC8346)-MONTH(AB8346)+1,(AC8346-AB8346+1))</f>
        <v>#N/A</v>
      </c>
      <c r="F8346" s="239" t="e">
        <f aca="false">E8346*SUM(P8346:Q8346)</f>
        <v>#N/A</v>
      </c>
    </row>
    <row r="8347" customFormat="false" ht="12.75" hidden="false" customHeight="false" outlineLevel="0" collapsed="false">
      <c r="A8347" s="208" t="str">
        <f aca="false">B8347&amp;" "&amp;C8347&amp;" "&amp;D8347</f>
        <v> 0 Financial</v>
      </c>
      <c r="B8347" s="208" t="str">
        <f aca="false">IF((LEFT(N8347,2)="US"),"US","")</f>
        <v/>
      </c>
      <c r="C8347" s="208" t="n">
        <f aca="false">M8347</f>
        <v>0</v>
      </c>
      <c r="D8347" s="208" t="str">
        <f aca="false">IF(ISNUMBER(FIND("Phy",N8347))=TRUE(),"Physical","Financial")</f>
        <v>Financial</v>
      </c>
      <c r="E8347" s="208" t="e">
        <f aca="false">IF(VLOOKUP(S8347,'DD-Lookup'!$J$6:$L$50,3,FALSE())="Monthly",(YEAR(AC8347)-YEAR(AB8347))*12+MONTH(AC8347)-MONTH(AB8347)+1,(AC8347-AB8347+1))</f>
        <v>#N/A</v>
      </c>
      <c r="F8347" s="239" t="e">
        <f aca="false">E8347*SUM(P8347:Q8347)</f>
        <v>#N/A</v>
      </c>
    </row>
    <row r="8348" customFormat="false" ht="12.75" hidden="false" customHeight="false" outlineLevel="0" collapsed="false">
      <c r="A8348" s="208" t="str">
        <f aca="false">B8348&amp;" "&amp;C8348&amp;" "&amp;D8348</f>
        <v> 0 Financial</v>
      </c>
      <c r="B8348" s="208" t="str">
        <f aca="false">IF((LEFT(N8348,2)="US"),"US","")</f>
        <v/>
      </c>
      <c r="C8348" s="208" t="n">
        <f aca="false">M8348</f>
        <v>0</v>
      </c>
      <c r="D8348" s="208" t="str">
        <f aca="false">IF(ISNUMBER(FIND("Phy",N8348))=TRUE(),"Physical","Financial")</f>
        <v>Financial</v>
      </c>
      <c r="E8348" s="208" t="e">
        <f aca="false">IF(VLOOKUP(S8348,'DD-Lookup'!$J$6:$L$50,3,FALSE())="Monthly",(YEAR(AC8348)-YEAR(AB8348))*12+MONTH(AC8348)-MONTH(AB8348)+1,(AC8348-AB8348+1))</f>
        <v>#N/A</v>
      </c>
      <c r="F8348" s="239" t="e">
        <f aca="false">E8348*SUM(P8348:Q8348)</f>
        <v>#N/A</v>
      </c>
    </row>
    <row r="8349" customFormat="false" ht="12.75" hidden="false" customHeight="false" outlineLevel="0" collapsed="false">
      <c r="A8349" s="208" t="str">
        <f aca="false">B8349&amp;" "&amp;C8349&amp;" "&amp;D8349</f>
        <v> 0 Financial</v>
      </c>
      <c r="B8349" s="208" t="str">
        <f aca="false">IF((LEFT(N8349,2)="US"),"US","")</f>
        <v/>
      </c>
      <c r="C8349" s="208" t="n">
        <f aca="false">M8349</f>
        <v>0</v>
      </c>
      <c r="D8349" s="208" t="str">
        <f aca="false">IF(ISNUMBER(FIND("Phy",N8349))=TRUE(),"Physical","Financial")</f>
        <v>Financial</v>
      </c>
      <c r="E8349" s="208" t="e">
        <f aca="false">IF(VLOOKUP(S8349,'DD-Lookup'!$J$6:$L$50,3,FALSE())="Monthly",(YEAR(AC8349)-YEAR(AB8349))*12+MONTH(AC8349)-MONTH(AB8349)+1,(AC8349-AB8349+1))</f>
        <v>#N/A</v>
      </c>
      <c r="F8349" s="239" t="e">
        <f aca="false">E8349*SUM(P8349:Q8349)</f>
        <v>#N/A</v>
      </c>
    </row>
    <row r="8350" customFormat="false" ht="12.75" hidden="false" customHeight="false" outlineLevel="0" collapsed="false">
      <c r="A8350" s="208" t="str">
        <f aca="false">B8350&amp;" "&amp;C8350&amp;" "&amp;D8350</f>
        <v> 0 Financial</v>
      </c>
      <c r="B8350" s="208" t="str">
        <f aca="false">IF((LEFT(N8350,2)="US"),"US","")</f>
        <v/>
      </c>
      <c r="C8350" s="208" t="n">
        <f aca="false">M8350</f>
        <v>0</v>
      </c>
      <c r="D8350" s="208" t="str">
        <f aca="false">IF(ISNUMBER(FIND("Phy",N8350))=TRUE(),"Physical","Financial")</f>
        <v>Financial</v>
      </c>
      <c r="E8350" s="208" t="e">
        <f aca="false">IF(VLOOKUP(S8350,'DD-Lookup'!$J$6:$L$50,3,FALSE())="Monthly",(YEAR(AC8350)-YEAR(AB8350))*12+MONTH(AC8350)-MONTH(AB8350)+1,(AC8350-AB8350+1))</f>
        <v>#N/A</v>
      </c>
      <c r="F8350" s="239" t="e">
        <f aca="false">E8350*SUM(P8350:Q8350)</f>
        <v>#N/A</v>
      </c>
    </row>
    <row r="8351" customFormat="false" ht="12.75" hidden="false" customHeight="false" outlineLevel="0" collapsed="false">
      <c r="A8351" s="208" t="str">
        <f aca="false">B8351&amp;" "&amp;C8351&amp;" "&amp;D8351</f>
        <v> 0 Financial</v>
      </c>
      <c r="B8351" s="208" t="str">
        <f aca="false">IF((LEFT(N8351,2)="US"),"US","")</f>
        <v/>
      </c>
      <c r="C8351" s="208" t="n">
        <f aca="false">M8351</f>
        <v>0</v>
      </c>
      <c r="D8351" s="208" t="str">
        <f aca="false">IF(ISNUMBER(FIND("Phy",N8351))=TRUE(),"Physical","Financial")</f>
        <v>Financial</v>
      </c>
      <c r="E8351" s="208" t="e">
        <f aca="false">IF(VLOOKUP(S8351,'DD-Lookup'!$J$6:$L$50,3,FALSE())="Monthly",(YEAR(AC8351)-YEAR(AB8351))*12+MONTH(AC8351)-MONTH(AB8351)+1,(AC8351-AB8351+1))</f>
        <v>#N/A</v>
      </c>
      <c r="F8351" s="239" t="e">
        <f aca="false">E8351*SUM(P8351:Q8351)</f>
        <v>#N/A</v>
      </c>
    </row>
    <row r="8352" customFormat="false" ht="12.75" hidden="false" customHeight="false" outlineLevel="0" collapsed="false">
      <c r="A8352" s="208" t="str">
        <f aca="false">B8352&amp;" "&amp;C8352&amp;" "&amp;D8352</f>
        <v> 0 Financial</v>
      </c>
      <c r="B8352" s="208" t="str">
        <f aca="false">IF((LEFT(N8352,2)="US"),"US","")</f>
        <v/>
      </c>
      <c r="C8352" s="208" t="n">
        <f aca="false">M8352</f>
        <v>0</v>
      </c>
      <c r="D8352" s="208" t="str">
        <f aca="false">IF(ISNUMBER(FIND("Phy",N8352))=TRUE(),"Physical","Financial")</f>
        <v>Financial</v>
      </c>
      <c r="E8352" s="208" t="e">
        <f aca="false">IF(VLOOKUP(S8352,'DD-Lookup'!$J$6:$L$50,3,FALSE())="Monthly",(YEAR(AC8352)-YEAR(AB8352))*12+MONTH(AC8352)-MONTH(AB8352)+1,(AC8352-AB8352+1))</f>
        <v>#N/A</v>
      </c>
      <c r="F8352" s="239" t="e">
        <f aca="false">E8352*SUM(P8352:Q8352)</f>
        <v>#N/A</v>
      </c>
    </row>
    <row r="8353" customFormat="false" ht="12.75" hidden="false" customHeight="false" outlineLevel="0" collapsed="false">
      <c r="A8353" s="208" t="str">
        <f aca="false">B8353&amp;" "&amp;C8353&amp;" "&amp;D8353</f>
        <v> 0 Financial</v>
      </c>
      <c r="B8353" s="208" t="str">
        <f aca="false">IF((LEFT(N8353,2)="US"),"US","")</f>
        <v/>
      </c>
      <c r="C8353" s="208" t="n">
        <f aca="false">M8353</f>
        <v>0</v>
      </c>
      <c r="D8353" s="208" t="str">
        <f aca="false">IF(ISNUMBER(FIND("Phy",N8353))=TRUE(),"Physical","Financial")</f>
        <v>Financial</v>
      </c>
      <c r="E8353" s="208" t="e">
        <f aca="false">IF(VLOOKUP(S8353,'DD-Lookup'!$J$6:$L$50,3,FALSE())="Monthly",(YEAR(AC8353)-YEAR(AB8353))*12+MONTH(AC8353)-MONTH(AB8353)+1,(AC8353-AB8353+1))</f>
        <v>#N/A</v>
      </c>
      <c r="F8353" s="239" t="e">
        <f aca="false">E8353*SUM(P8353:Q8353)</f>
        <v>#N/A</v>
      </c>
    </row>
    <row r="8354" customFormat="false" ht="12.75" hidden="false" customHeight="false" outlineLevel="0" collapsed="false">
      <c r="A8354" s="208" t="str">
        <f aca="false">B8354&amp;" "&amp;C8354&amp;" "&amp;D8354</f>
        <v> 0 Financial</v>
      </c>
      <c r="B8354" s="208" t="str">
        <f aca="false">IF((LEFT(N8354,2)="US"),"US","")</f>
        <v/>
      </c>
      <c r="C8354" s="208" t="n">
        <f aca="false">M8354</f>
        <v>0</v>
      </c>
      <c r="D8354" s="208" t="str">
        <f aca="false">IF(ISNUMBER(FIND("Phy",N8354))=TRUE(),"Physical","Financial")</f>
        <v>Financial</v>
      </c>
      <c r="E8354" s="208" t="e">
        <f aca="false">IF(VLOOKUP(S8354,'DD-Lookup'!$J$6:$L$50,3,FALSE())="Monthly",(YEAR(AC8354)-YEAR(AB8354))*12+MONTH(AC8354)-MONTH(AB8354)+1,(AC8354-AB8354+1))</f>
        <v>#N/A</v>
      </c>
      <c r="F8354" s="239" t="e">
        <f aca="false">E8354*SUM(P8354:Q8354)</f>
        <v>#N/A</v>
      </c>
    </row>
    <row r="8355" customFormat="false" ht="12.75" hidden="false" customHeight="false" outlineLevel="0" collapsed="false">
      <c r="A8355" s="208" t="str">
        <f aca="false">B8355&amp;" "&amp;C8355&amp;" "&amp;D8355</f>
        <v> 0 Financial</v>
      </c>
      <c r="B8355" s="208" t="str">
        <f aca="false">IF((LEFT(N8355,2)="US"),"US","")</f>
        <v/>
      </c>
      <c r="C8355" s="208" t="n">
        <f aca="false">M8355</f>
        <v>0</v>
      </c>
      <c r="D8355" s="208" t="str">
        <f aca="false">IF(ISNUMBER(FIND("Phy",N8355))=TRUE(),"Physical","Financial")</f>
        <v>Financial</v>
      </c>
      <c r="E8355" s="208" t="e">
        <f aca="false">IF(VLOOKUP(S8355,'DD-Lookup'!$J$6:$L$50,3,FALSE())="Monthly",(YEAR(AC8355)-YEAR(AB8355))*12+MONTH(AC8355)-MONTH(AB8355)+1,(AC8355-AB8355+1))</f>
        <v>#N/A</v>
      </c>
      <c r="F8355" s="239" t="e">
        <f aca="false">E8355*SUM(P8355:Q8355)</f>
        <v>#N/A</v>
      </c>
    </row>
    <row r="8356" customFormat="false" ht="12.75" hidden="false" customHeight="false" outlineLevel="0" collapsed="false">
      <c r="A8356" s="208" t="str">
        <f aca="false">B8356&amp;" "&amp;C8356&amp;" "&amp;D8356</f>
        <v> 0 Financial</v>
      </c>
      <c r="B8356" s="208" t="str">
        <f aca="false">IF((LEFT(N8356,2)="US"),"US","")</f>
        <v/>
      </c>
      <c r="C8356" s="208" t="n">
        <f aca="false">M8356</f>
        <v>0</v>
      </c>
      <c r="D8356" s="208" t="str">
        <f aca="false">IF(ISNUMBER(FIND("Phy",N8356))=TRUE(),"Physical","Financial")</f>
        <v>Financial</v>
      </c>
      <c r="E8356" s="208" t="e">
        <f aca="false">IF(VLOOKUP(S8356,'DD-Lookup'!$J$6:$L$50,3,FALSE())="Monthly",(YEAR(AC8356)-YEAR(AB8356))*12+MONTH(AC8356)-MONTH(AB8356)+1,(AC8356-AB8356+1))</f>
        <v>#N/A</v>
      </c>
      <c r="F8356" s="239" t="e">
        <f aca="false">E8356*SUM(P8356:Q8356)</f>
        <v>#N/A</v>
      </c>
    </row>
    <row r="8357" customFormat="false" ht="12.75" hidden="false" customHeight="false" outlineLevel="0" collapsed="false">
      <c r="A8357" s="208" t="str">
        <f aca="false">B8357&amp;" "&amp;C8357&amp;" "&amp;D8357</f>
        <v> 0 Financial</v>
      </c>
      <c r="B8357" s="208" t="str">
        <f aca="false">IF((LEFT(N8357,2)="US"),"US","")</f>
        <v/>
      </c>
      <c r="C8357" s="208" t="n">
        <f aca="false">M8357</f>
        <v>0</v>
      </c>
      <c r="D8357" s="208" t="str">
        <f aca="false">IF(ISNUMBER(FIND("Phy",N8357))=TRUE(),"Physical","Financial")</f>
        <v>Financial</v>
      </c>
      <c r="E8357" s="208" t="e">
        <f aca="false">IF(VLOOKUP(S8357,'DD-Lookup'!$J$6:$L$50,3,FALSE())="Monthly",(YEAR(AC8357)-YEAR(AB8357))*12+MONTH(AC8357)-MONTH(AB8357)+1,(AC8357-AB8357+1))</f>
        <v>#N/A</v>
      </c>
      <c r="F8357" s="239" t="e">
        <f aca="false">E8357*SUM(P8357:Q8357)</f>
        <v>#N/A</v>
      </c>
    </row>
    <row r="8358" customFormat="false" ht="12.75" hidden="false" customHeight="false" outlineLevel="0" collapsed="false">
      <c r="A8358" s="208" t="str">
        <f aca="false">B8358&amp;" "&amp;C8358&amp;" "&amp;D8358</f>
        <v> 0 Financial</v>
      </c>
      <c r="B8358" s="208" t="str">
        <f aca="false">IF((LEFT(N8358,2)="US"),"US","")</f>
        <v/>
      </c>
      <c r="C8358" s="208" t="n">
        <f aca="false">M8358</f>
        <v>0</v>
      </c>
      <c r="D8358" s="208" t="str">
        <f aca="false">IF(ISNUMBER(FIND("Phy",N8358))=TRUE(),"Physical","Financial")</f>
        <v>Financial</v>
      </c>
      <c r="E8358" s="208" t="e">
        <f aca="false">IF(VLOOKUP(S8358,'DD-Lookup'!$J$6:$L$50,3,FALSE())="Monthly",(YEAR(AC8358)-YEAR(AB8358))*12+MONTH(AC8358)-MONTH(AB8358)+1,(AC8358-AB8358+1))</f>
        <v>#N/A</v>
      </c>
      <c r="F8358" s="239" t="e">
        <f aca="false">E8358*SUM(P8358:Q8358)</f>
        <v>#N/A</v>
      </c>
    </row>
    <row r="8359" customFormat="false" ht="12.75" hidden="false" customHeight="false" outlineLevel="0" collapsed="false">
      <c r="A8359" s="208" t="str">
        <f aca="false">B8359&amp;" "&amp;C8359&amp;" "&amp;D8359</f>
        <v> 0 Financial</v>
      </c>
      <c r="B8359" s="208" t="str">
        <f aca="false">IF((LEFT(N8359,2)="US"),"US","")</f>
        <v/>
      </c>
      <c r="C8359" s="208" t="n">
        <f aca="false">M8359</f>
        <v>0</v>
      </c>
      <c r="D8359" s="208" t="str">
        <f aca="false">IF(ISNUMBER(FIND("Phy",N8359))=TRUE(),"Physical","Financial")</f>
        <v>Financial</v>
      </c>
      <c r="E8359" s="208" t="e">
        <f aca="false">IF(VLOOKUP(S8359,'DD-Lookup'!$J$6:$L$50,3,FALSE())="Monthly",(YEAR(AC8359)-YEAR(AB8359))*12+MONTH(AC8359)-MONTH(AB8359)+1,(AC8359-AB8359+1))</f>
        <v>#N/A</v>
      </c>
      <c r="F8359" s="239" t="e">
        <f aca="false">E8359*SUM(P8359:Q8359)</f>
        <v>#N/A</v>
      </c>
    </row>
    <row r="8360" customFormat="false" ht="12.75" hidden="false" customHeight="false" outlineLevel="0" collapsed="false">
      <c r="A8360" s="208" t="str">
        <f aca="false">B8360&amp;" "&amp;C8360&amp;" "&amp;D8360</f>
        <v> 0 Financial</v>
      </c>
      <c r="B8360" s="208" t="str">
        <f aca="false">IF((LEFT(N8360,2)="US"),"US","")</f>
        <v/>
      </c>
      <c r="C8360" s="208" t="n">
        <f aca="false">M8360</f>
        <v>0</v>
      </c>
      <c r="D8360" s="208" t="str">
        <f aca="false">IF(ISNUMBER(FIND("Phy",N8360))=TRUE(),"Physical","Financial")</f>
        <v>Financial</v>
      </c>
      <c r="E8360" s="208" t="e">
        <f aca="false">IF(VLOOKUP(S8360,'DD-Lookup'!$J$6:$L$50,3,FALSE())="Monthly",(YEAR(AC8360)-YEAR(AB8360))*12+MONTH(AC8360)-MONTH(AB8360)+1,(AC8360-AB8360+1))</f>
        <v>#N/A</v>
      </c>
      <c r="F8360" s="239" t="e">
        <f aca="false">E8360*SUM(P8360:Q8360)</f>
        <v>#N/A</v>
      </c>
    </row>
    <row r="8361" customFormat="false" ht="12.75" hidden="false" customHeight="false" outlineLevel="0" collapsed="false">
      <c r="A8361" s="208" t="str">
        <f aca="false">B8361&amp;" "&amp;C8361&amp;" "&amp;D8361</f>
        <v> 0 Financial</v>
      </c>
      <c r="B8361" s="208" t="str">
        <f aca="false">IF((LEFT(N8361,2)="US"),"US","")</f>
        <v/>
      </c>
      <c r="C8361" s="208" t="n">
        <f aca="false">M8361</f>
        <v>0</v>
      </c>
      <c r="D8361" s="208" t="str">
        <f aca="false">IF(ISNUMBER(FIND("Phy",N8361))=TRUE(),"Physical","Financial")</f>
        <v>Financial</v>
      </c>
      <c r="E8361" s="208" t="e">
        <f aca="false">IF(VLOOKUP(S8361,'DD-Lookup'!$J$6:$L$50,3,FALSE())="Monthly",(YEAR(AC8361)-YEAR(AB8361))*12+MONTH(AC8361)-MONTH(AB8361)+1,(AC8361-AB8361+1))</f>
        <v>#N/A</v>
      </c>
      <c r="F8361" s="239" t="e">
        <f aca="false">E8361*SUM(P8361:Q8361)</f>
        <v>#N/A</v>
      </c>
    </row>
    <row r="8362" customFormat="false" ht="12.75" hidden="false" customHeight="false" outlineLevel="0" collapsed="false">
      <c r="A8362" s="208" t="str">
        <f aca="false">B8362&amp;" "&amp;C8362&amp;" "&amp;D8362</f>
        <v> 0 Financial</v>
      </c>
      <c r="B8362" s="208" t="str">
        <f aca="false">IF((LEFT(N8362,2)="US"),"US","")</f>
        <v/>
      </c>
      <c r="C8362" s="208" t="n">
        <f aca="false">M8362</f>
        <v>0</v>
      </c>
      <c r="D8362" s="208" t="str">
        <f aca="false">IF(ISNUMBER(FIND("Phy",N8362))=TRUE(),"Physical","Financial")</f>
        <v>Financial</v>
      </c>
      <c r="E8362" s="208" t="e">
        <f aca="false">IF(VLOOKUP(S8362,'DD-Lookup'!$J$6:$L$50,3,FALSE())="Monthly",(YEAR(AC8362)-YEAR(AB8362))*12+MONTH(AC8362)-MONTH(AB8362)+1,(AC8362-AB8362+1))</f>
        <v>#N/A</v>
      </c>
      <c r="F8362" s="239" t="e">
        <f aca="false">E8362*SUM(P8362:Q8362)</f>
        <v>#N/A</v>
      </c>
    </row>
    <row r="8363" customFormat="false" ht="12.75" hidden="false" customHeight="false" outlineLevel="0" collapsed="false">
      <c r="A8363" s="208" t="str">
        <f aca="false">B8363&amp;" "&amp;C8363&amp;" "&amp;D8363</f>
        <v> 0 Financial</v>
      </c>
      <c r="B8363" s="208" t="str">
        <f aca="false">IF((LEFT(N8363,2)="US"),"US","")</f>
        <v/>
      </c>
      <c r="C8363" s="208" t="n">
        <f aca="false">M8363</f>
        <v>0</v>
      </c>
      <c r="D8363" s="208" t="str">
        <f aca="false">IF(ISNUMBER(FIND("Phy",N8363))=TRUE(),"Physical","Financial")</f>
        <v>Financial</v>
      </c>
      <c r="E8363" s="208" t="e">
        <f aca="false">IF(VLOOKUP(S8363,'DD-Lookup'!$J$6:$L$50,3,FALSE())="Monthly",(YEAR(AC8363)-YEAR(AB8363))*12+MONTH(AC8363)-MONTH(AB8363)+1,(AC8363-AB8363+1))</f>
        <v>#N/A</v>
      </c>
      <c r="F8363" s="239" t="e">
        <f aca="false">E8363*SUM(P8363:Q8363)</f>
        <v>#N/A</v>
      </c>
    </row>
    <row r="8364" customFormat="false" ht="12.75" hidden="false" customHeight="false" outlineLevel="0" collapsed="false">
      <c r="A8364" s="208" t="str">
        <f aca="false">B8364&amp;" "&amp;C8364&amp;" "&amp;D8364</f>
        <v> 0 Financial</v>
      </c>
      <c r="B8364" s="208" t="str">
        <f aca="false">IF((LEFT(N8364,2)="US"),"US","")</f>
        <v/>
      </c>
      <c r="C8364" s="208" t="n">
        <f aca="false">M8364</f>
        <v>0</v>
      </c>
      <c r="D8364" s="208" t="str">
        <f aca="false">IF(ISNUMBER(FIND("Phy",N8364))=TRUE(),"Physical","Financial")</f>
        <v>Financial</v>
      </c>
      <c r="E8364" s="208" t="e">
        <f aca="false">IF(VLOOKUP(S8364,'DD-Lookup'!$J$6:$L$50,3,FALSE())="Monthly",(YEAR(AC8364)-YEAR(AB8364))*12+MONTH(AC8364)-MONTH(AB8364)+1,(AC8364-AB8364+1))</f>
        <v>#N/A</v>
      </c>
      <c r="F8364" s="239" t="e">
        <f aca="false">E8364*SUM(P8364:Q8364)</f>
        <v>#N/A</v>
      </c>
    </row>
    <row r="8365" customFormat="false" ht="12.75" hidden="false" customHeight="false" outlineLevel="0" collapsed="false">
      <c r="A8365" s="208" t="str">
        <f aca="false">B8365&amp;" "&amp;C8365&amp;" "&amp;D8365</f>
        <v> 0 Financial</v>
      </c>
      <c r="B8365" s="208" t="str">
        <f aca="false">IF((LEFT(N8365,2)="US"),"US","")</f>
        <v/>
      </c>
      <c r="C8365" s="208" t="n">
        <f aca="false">M8365</f>
        <v>0</v>
      </c>
      <c r="D8365" s="208" t="str">
        <f aca="false">IF(ISNUMBER(FIND("Phy",N8365))=TRUE(),"Physical","Financial")</f>
        <v>Financial</v>
      </c>
      <c r="E8365" s="208" t="e">
        <f aca="false">IF(VLOOKUP(S8365,'DD-Lookup'!$J$6:$L$50,3,FALSE())="Monthly",(YEAR(AC8365)-YEAR(AB8365))*12+MONTH(AC8365)-MONTH(AB8365)+1,(AC8365-AB8365+1))</f>
        <v>#N/A</v>
      </c>
      <c r="F8365" s="239" t="e">
        <f aca="false">E8365*SUM(P8365:Q8365)</f>
        <v>#N/A</v>
      </c>
    </row>
    <row r="8366" customFormat="false" ht="12.75" hidden="false" customHeight="false" outlineLevel="0" collapsed="false">
      <c r="A8366" s="208" t="str">
        <f aca="false">B8366&amp;" "&amp;C8366&amp;" "&amp;D8366</f>
        <v> 0 Financial</v>
      </c>
      <c r="B8366" s="208" t="str">
        <f aca="false">IF((LEFT(N8366,2)="US"),"US","")</f>
        <v/>
      </c>
      <c r="C8366" s="208" t="n">
        <f aca="false">M8366</f>
        <v>0</v>
      </c>
      <c r="D8366" s="208" t="str">
        <f aca="false">IF(ISNUMBER(FIND("Phy",N8366))=TRUE(),"Physical","Financial")</f>
        <v>Financial</v>
      </c>
      <c r="E8366" s="208" t="e">
        <f aca="false">IF(VLOOKUP(S8366,'DD-Lookup'!$J$6:$L$50,3,FALSE())="Monthly",(YEAR(AC8366)-YEAR(AB8366))*12+MONTH(AC8366)-MONTH(AB8366)+1,(AC8366-AB8366+1))</f>
        <v>#N/A</v>
      </c>
      <c r="F8366" s="239" t="e">
        <f aca="false">E8366*SUM(P8366:Q8366)</f>
        <v>#N/A</v>
      </c>
    </row>
    <row r="8367" customFormat="false" ht="12.75" hidden="false" customHeight="false" outlineLevel="0" collapsed="false">
      <c r="A8367" s="208" t="str">
        <f aca="false">B8367&amp;" "&amp;C8367&amp;" "&amp;D8367</f>
        <v> 0 Financial</v>
      </c>
      <c r="B8367" s="208" t="str">
        <f aca="false">IF((LEFT(N8367,2)="US"),"US","")</f>
        <v/>
      </c>
      <c r="C8367" s="208" t="n">
        <f aca="false">M8367</f>
        <v>0</v>
      </c>
      <c r="D8367" s="208" t="str">
        <f aca="false">IF(ISNUMBER(FIND("Phy",N8367))=TRUE(),"Physical","Financial")</f>
        <v>Financial</v>
      </c>
      <c r="E8367" s="208" t="e">
        <f aca="false">IF(VLOOKUP(S8367,'DD-Lookup'!$J$6:$L$50,3,FALSE())="Monthly",(YEAR(AC8367)-YEAR(AB8367))*12+MONTH(AC8367)-MONTH(AB8367)+1,(AC8367-AB8367+1))</f>
        <v>#N/A</v>
      </c>
      <c r="F8367" s="239" t="e">
        <f aca="false">E8367*SUM(P8367:Q8367)</f>
        <v>#N/A</v>
      </c>
    </row>
    <row r="8368" customFormat="false" ht="12.75" hidden="false" customHeight="false" outlineLevel="0" collapsed="false">
      <c r="A8368" s="208" t="str">
        <f aca="false">B8368&amp;" "&amp;C8368&amp;" "&amp;D8368</f>
        <v> 0 Financial</v>
      </c>
      <c r="B8368" s="208" t="str">
        <f aca="false">IF((LEFT(N8368,2)="US"),"US","")</f>
        <v/>
      </c>
      <c r="C8368" s="208" t="n">
        <f aca="false">M8368</f>
        <v>0</v>
      </c>
      <c r="D8368" s="208" t="str">
        <f aca="false">IF(ISNUMBER(FIND("Phy",N8368))=TRUE(),"Physical","Financial")</f>
        <v>Financial</v>
      </c>
      <c r="E8368" s="208" t="e">
        <f aca="false">IF(VLOOKUP(S8368,'DD-Lookup'!$J$6:$L$50,3,FALSE())="Monthly",(YEAR(AC8368)-YEAR(AB8368))*12+MONTH(AC8368)-MONTH(AB8368)+1,(AC8368-AB8368+1))</f>
        <v>#N/A</v>
      </c>
      <c r="F8368" s="239" t="e">
        <f aca="false">E8368*SUM(P8368:Q8368)</f>
        <v>#N/A</v>
      </c>
    </row>
    <row r="8369" customFormat="false" ht="12.75" hidden="false" customHeight="false" outlineLevel="0" collapsed="false">
      <c r="A8369" s="208" t="str">
        <f aca="false">B8369&amp;" "&amp;C8369&amp;" "&amp;D8369</f>
        <v> 0 Financial</v>
      </c>
      <c r="B8369" s="208" t="str">
        <f aca="false">IF((LEFT(N8369,2)="US"),"US","")</f>
        <v/>
      </c>
      <c r="C8369" s="208" t="n">
        <f aca="false">M8369</f>
        <v>0</v>
      </c>
      <c r="D8369" s="208" t="str">
        <f aca="false">IF(ISNUMBER(FIND("Phy",N8369))=TRUE(),"Physical","Financial")</f>
        <v>Financial</v>
      </c>
      <c r="E8369" s="208" t="e">
        <f aca="false">IF(VLOOKUP(S8369,'DD-Lookup'!$J$6:$L$50,3,FALSE())="Monthly",(YEAR(AC8369)-YEAR(AB8369))*12+MONTH(AC8369)-MONTH(AB8369)+1,(AC8369-AB8369+1))</f>
        <v>#N/A</v>
      </c>
      <c r="F8369" s="239" t="e">
        <f aca="false">E8369*SUM(P8369:Q8369)</f>
        <v>#N/A</v>
      </c>
    </row>
    <row r="8370" customFormat="false" ht="12.75" hidden="false" customHeight="false" outlineLevel="0" collapsed="false">
      <c r="A8370" s="208" t="str">
        <f aca="false">B8370&amp;" "&amp;C8370&amp;" "&amp;D8370</f>
        <v> 0 Financial</v>
      </c>
      <c r="B8370" s="208" t="str">
        <f aca="false">IF((LEFT(N8370,2)="US"),"US","")</f>
        <v/>
      </c>
      <c r="C8370" s="208" t="n">
        <f aca="false">M8370</f>
        <v>0</v>
      </c>
      <c r="D8370" s="208" t="str">
        <f aca="false">IF(ISNUMBER(FIND("Phy",N8370))=TRUE(),"Physical","Financial")</f>
        <v>Financial</v>
      </c>
      <c r="E8370" s="208" t="e">
        <f aca="false">IF(VLOOKUP(S8370,'DD-Lookup'!$J$6:$L$50,3,FALSE())="Monthly",(YEAR(AC8370)-YEAR(AB8370))*12+MONTH(AC8370)-MONTH(AB8370)+1,(AC8370-AB8370+1))</f>
        <v>#N/A</v>
      </c>
      <c r="F8370" s="239" t="e">
        <f aca="false">E8370*SUM(P8370:Q8370)</f>
        <v>#N/A</v>
      </c>
    </row>
    <row r="8371" customFormat="false" ht="12.75" hidden="false" customHeight="false" outlineLevel="0" collapsed="false">
      <c r="A8371" s="208" t="str">
        <f aca="false">B8371&amp;" "&amp;C8371&amp;" "&amp;D8371</f>
        <v> 0 Financial</v>
      </c>
      <c r="B8371" s="208" t="str">
        <f aca="false">IF((LEFT(N8371,2)="US"),"US","")</f>
        <v/>
      </c>
      <c r="C8371" s="208" t="n">
        <f aca="false">M8371</f>
        <v>0</v>
      </c>
      <c r="D8371" s="208" t="str">
        <f aca="false">IF(ISNUMBER(FIND("Phy",N8371))=TRUE(),"Physical","Financial")</f>
        <v>Financial</v>
      </c>
      <c r="E8371" s="208" t="e">
        <f aca="false">IF(VLOOKUP(S8371,'DD-Lookup'!$J$6:$L$50,3,FALSE())="Monthly",(YEAR(AC8371)-YEAR(AB8371))*12+MONTH(AC8371)-MONTH(AB8371)+1,(AC8371-AB8371+1))</f>
        <v>#N/A</v>
      </c>
      <c r="F8371" s="239" t="e">
        <f aca="false">E8371*SUM(P8371:Q8371)</f>
        <v>#N/A</v>
      </c>
    </row>
    <row r="8372" customFormat="false" ht="12.75" hidden="false" customHeight="false" outlineLevel="0" collapsed="false">
      <c r="A8372" s="208" t="str">
        <f aca="false">B8372&amp;" "&amp;C8372&amp;" "&amp;D8372</f>
        <v> 0 Financial</v>
      </c>
      <c r="B8372" s="208" t="str">
        <f aca="false">IF((LEFT(N8372,2)="US"),"US","")</f>
        <v/>
      </c>
      <c r="C8372" s="208" t="n">
        <f aca="false">M8372</f>
        <v>0</v>
      </c>
      <c r="D8372" s="208" t="str">
        <f aca="false">IF(ISNUMBER(FIND("Phy",N8372))=TRUE(),"Physical","Financial")</f>
        <v>Financial</v>
      </c>
      <c r="E8372" s="208" t="e">
        <f aca="false">IF(VLOOKUP(S8372,'DD-Lookup'!$J$6:$L$50,3,FALSE())="Monthly",(YEAR(AC8372)-YEAR(AB8372))*12+MONTH(AC8372)-MONTH(AB8372)+1,(AC8372-AB8372+1))</f>
        <v>#N/A</v>
      </c>
      <c r="F8372" s="239" t="e">
        <f aca="false">E8372*SUM(P8372:Q8372)</f>
        <v>#N/A</v>
      </c>
    </row>
    <row r="8373" customFormat="false" ht="12.75" hidden="false" customHeight="false" outlineLevel="0" collapsed="false">
      <c r="A8373" s="208" t="str">
        <f aca="false">B8373&amp;" "&amp;C8373&amp;" "&amp;D8373</f>
        <v> 0 Financial</v>
      </c>
      <c r="B8373" s="208" t="str">
        <f aca="false">IF((LEFT(N8373,2)="US"),"US","")</f>
        <v/>
      </c>
      <c r="C8373" s="208" t="n">
        <f aca="false">M8373</f>
        <v>0</v>
      </c>
      <c r="D8373" s="208" t="str">
        <f aca="false">IF(ISNUMBER(FIND("Phy",N8373))=TRUE(),"Physical","Financial")</f>
        <v>Financial</v>
      </c>
      <c r="E8373" s="208" t="e">
        <f aca="false">IF(VLOOKUP(S8373,'DD-Lookup'!$J$6:$L$50,3,FALSE())="Monthly",(YEAR(AC8373)-YEAR(AB8373))*12+MONTH(AC8373)-MONTH(AB8373)+1,(AC8373-AB8373+1))</f>
        <v>#N/A</v>
      </c>
      <c r="F8373" s="239" t="e">
        <f aca="false">E8373*SUM(P8373:Q8373)</f>
        <v>#N/A</v>
      </c>
    </row>
    <row r="8374" customFormat="false" ht="12.75" hidden="false" customHeight="false" outlineLevel="0" collapsed="false">
      <c r="A8374" s="208" t="str">
        <f aca="false">B8374&amp;" "&amp;C8374&amp;" "&amp;D8374</f>
        <v> 0 Financial</v>
      </c>
      <c r="B8374" s="208" t="str">
        <f aca="false">IF((LEFT(N8374,2)="US"),"US","")</f>
        <v/>
      </c>
      <c r="C8374" s="208" t="n">
        <f aca="false">M8374</f>
        <v>0</v>
      </c>
      <c r="D8374" s="208" t="str">
        <f aca="false">IF(ISNUMBER(FIND("Phy",N8374))=TRUE(),"Physical","Financial")</f>
        <v>Financial</v>
      </c>
      <c r="E8374" s="208" t="e">
        <f aca="false">IF(VLOOKUP(S8374,'DD-Lookup'!$J$6:$L$50,3,FALSE())="Monthly",(YEAR(AC8374)-YEAR(AB8374))*12+MONTH(AC8374)-MONTH(AB8374)+1,(AC8374-AB8374+1))</f>
        <v>#N/A</v>
      </c>
      <c r="F8374" s="239" t="e">
        <f aca="false">E8374*SUM(P8374:Q8374)</f>
        <v>#N/A</v>
      </c>
    </row>
    <row r="8375" customFormat="false" ht="12.75" hidden="false" customHeight="false" outlineLevel="0" collapsed="false">
      <c r="A8375" s="208" t="str">
        <f aca="false">B8375&amp;" "&amp;C8375&amp;" "&amp;D8375</f>
        <v> 0 Financial</v>
      </c>
      <c r="B8375" s="208" t="str">
        <f aca="false">IF((LEFT(N8375,2)="US"),"US","")</f>
        <v/>
      </c>
      <c r="C8375" s="208" t="n">
        <f aca="false">M8375</f>
        <v>0</v>
      </c>
      <c r="D8375" s="208" t="str">
        <f aca="false">IF(ISNUMBER(FIND("Phy",N8375))=TRUE(),"Physical","Financial")</f>
        <v>Financial</v>
      </c>
      <c r="E8375" s="208" t="e">
        <f aca="false">IF(VLOOKUP(S8375,'DD-Lookup'!$J$6:$L$50,3,FALSE())="Monthly",(YEAR(AC8375)-YEAR(AB8375))*12+MONTH(AC8375)-MONTH(AB8375)+1,(AC8375-AB8375+1))</f>
        <v>#N/A</v>
      </c>
      <c r="F8375" s="239" t="e">
        <f aca="false">E8375*SUM(P8375:Q8375)</f>
        <v>#N/A</v>
      </c>
    </row>
    <row r="8376" customFormat="false" ht="12.75" hidden="false" customHeight="false" outlineLevel="0" collapsed="false">
      <c r="A8376" s="208" t="str">
        <f aca="false">B8376&amp;" "&amp;C8376&amp;" "&amp;D8376</f>
        <v> 0 Financial</v>
      </c>
      <c r="B8376" s="208" t="str">
        <f aca="false">IF((LEFT(N8376,2)="US"),"US","")</f>
        <v/>
      </c>
      <c r="C8376" s="208" t="n">
        <f aca="false">M8376</f>
        <v>0</v>
      </c>
      <c r="D8376" s="208" t="str">
        <f aca="false">IF(ISNUMBER(FIND("Phy",N8376))=TRUE(),"Physical","Financial")</f>
        <v>Financial</v>
      </c>
      <c r="E8376" s="208" t="e">
        <f aca="false">IF(VLOOKUP(S8376,'DD-Lookup'!$J$6:$L$50,3,FALSE())="Monthly",(YEAR(AC8376)-YEAR(AB8376))*12+MONTH(AC8376)-MONTH(AB8376)+1,(AC8376-AB8376+1))</f>
        <v>#N/A</v>
      </c>
      <c r="F8376" s="239" t="e">
        <f aca="false">E8376*SUM(P8376:Q8376)</f>
        <v>#N/A</v>
      </c>
    </row>
    <row r="8377" customFormat="false" ht="12.75" hidden="false" customHeight="false" outlineLevel="0" collapsed="false">
      <c r="A8377" s="208" t="str">
        <f aca="false">B8377&amp;" "&amp;C8377&amp;" "&amp;D8377</f>
        <v> 0 Financial</v>
      </c>
      <c r="B8377" s="208" t="str">
        <f aca="false">IF((LEFT(N8377,2)="US"),"US","")</f>
        <v/>
      </c>
      <c r="C8377" s="208" t="n">
        <f aca="false">M8377</f>
        <v>0</v>
      </c>
      <c r="D8377" s="208" t="str">
        <f aca="false">IF(ISNUMBER(FIND("Phy",N8377))=TRUE(),"Physical","Financial")</f>
        <v>Financial</v>
      </c>
      <c r="E8377" s="208" t="e">
        <f aca="false">IF(VLOOKUP(S8377,'DD-Lookup'!$J$6:$L$50,3,FALSE())="Monthly",(YEAR(AC8377)-YEAR(AB8377))*12+MONTH(AC8377)-MONTH(AB8377)+1,(AC8377-AB8377+1))</f>
        <v>#N/A</v>
      </c>
      <c r="F8377" s="239" t="e">
        <f aca="false">E8377*SUM(P8377:Q8377)</f>
        <v>#N/A</v>
      </c>
    </row>
    <row r="8378" customFormat="false" ht="12.75" hidden="false" customHeight="false" outlineLevel="0" collapsed="false">
      <c r="A8378" s="208" t="str">
        <f aca="false">B8378&amp;" "&amp;C8378&amp;" "&amp;D8378</f>
        <v> 0 Financial</v>
      </c>
      <c r="B8378" s="208" t="str">
        <f aca="false">IF((LEFT(N8378,2)="US"),"US","")</f>
        <v/>
      </c>
      <c r="C8378" s="208" t="n">
        <f aca="false">M8378</f>
        <v>0</v>
      </c>
      <c r="D8378" s="208" t="str">
        <f aca="false">IF(ISNUMBER(FIND("Phy",N8378))=TRUE(),"Physical","Financial")</f>
        <v>Financial</v>
      </c>
      <c r="E8378" s="208" t="e">
        <f aca="false">IF(VLOOKUP(S8378,'DD-Lookup'!$J$6:$L$50,3,FALSE())="Monthly",(YEAR(AC8378)-YEAR(AB8378))*12+MONTH(AC8378)-MONTH(AB8378)+1,(AC8378-AB8378+1))</f>
        <v>#N/A</v>
      </c>
      <c r="F8378" s="239" t="e">
        <f aca="false">E8378*SUM(P8378:Q8378)</f>
        <v>#N/A</v>
      </c>
    </row>
    <row r="8379" customFormat="false" ht="12.75" hidden="false" customHeight="false" outlineLevel="0" collapsed="false">
      <c r="A8379" s="208" t="str">
        <f aca="false">B8379&amp;" "&amp;C8379&amp;" "&amp;D8379</f>
        <v> 0 Financial</v>
      </c>
      <c r="B8379" s="208" t="str">
        <f aca="false">IF((LEFT(N8379,2)="US"),"US","")</f>
        <v/>
      </c>
      <c r="C8379" s="208" t="n">
        <f aca="false">M8379</f>
        <v>0</v>
      </c>
      <c r="D8379" s="208" t="str">
        <f aca="false">IF(ISNUMBER(FIND("Phy",N8379))=TRUE(),"Physical","Financial")</f>
        <v>Financial</v>
      </c>
      <c r="E8379" s="208" t="e">
        <f aca="false">IF(VLOOKUP(S8379,'DD-Lookup'!$J$6:$L$50,3,FALSE())="Monthly",(YEAR(AC8379)-YEAR(AB8379))*12+MONTH(AC8379)-MONTH(AB8379)+1,(AC8379-AB8379+1))</f>
        <v>#N/A</v>
      </c>
      <c r="F8379" s="239" t="e">
        <f aca="false">E8379*SUM(P8379:Q8379)</f>
        <v>#N/A</v>
      </c>
    </row>
    <row r="8380" customFormat="false" ht="12.75" hidden="false" customHeight="false" outlineLevel="0" collapsed="false">
      <c r="A8380" s="208" t="str">
        <f aca="false">B8380&amp;" "&amp;C8380&amp;" "&amp;D8380</f>
        <v> 0 Financial</v>
      </c>
      <c r="B8380" s="208" t="str">
        <f aca="false">IF((LEFT(N8380,2)="US"),"US","")</f>
        <v/>
      </c>
      <c r="C8380" s="208" t="n">
        <f aca="false">M8380</f>
        <v>0</v>
      </c>
      <c r="D8380" s="208" t="str">
        <f aca="false">IF(ISNUMBER(FIND("Phy",N8380))=TRUE(),"Physical","Financial")</f>
        <v>Financial</v>
      </c>
      <c r="E8380" s="208" t="e">
        <f aca="false">IF(VLOOKUP(S8380,'DD-Lookup'!$J$6:$L$50,3,FALSE())="Monthly",(YEAR(AC8380)-YEAR(AB8380))*12+MONTH(AC8380)-MONTH(AB8380)+1,(AC8380-AB8380+1))</f>
        <v>#N/A</v>
      </c>
      <c r="F8380" s="239" t="e">
        <f aca="false">E8380*SUM(P8380:Q8380)</f>
        <v>#N/A</v>
      </c>
    </row>
    <row r="8381" customFormat="false" ht="12.75" hidden="false" customHeight="false" outlineLevel="0" collapsed="false">
      <c r="A8381" s="208" t="str">
        <f aca="false">B8381&amp;" "&amp;C8381&amp;" "&amp;D8381</f>
        <v> 0 Financial</v>
      </c>
      <c r="B8381" s="208" t="str">
        <f aca="false">IF((LEFT(N8381,2)="US"),"US","")</f>
        <v/>
      </c>
      <c r="C8381" s="208" t="n">
        <f aca="false">M8381</f>
        <v>0</v>
      </c>
      <c r="D8381" s="208" t="str">
        <f aca="false">IF(ISNUMBER(FIND("Phy",N8381))=TRUE(),"Physical","Financial")</f>
        <v>Financial</v>
      </c>
      <c r="E8381" s="208" t="e">
        <f aca="false">IF(VLOOKUP(S8381,'DD-Lookup'!$J$6:$L$50,3,FALSE())="Monthly",(YEAR(AC8381)-YEAR(AB8381))*12+MONTH(AC8381)-MONTH(AB8381)+1,(AC8381-AB8381+1))</f>
        <v>#N/A</v>
      </c>
      <c r="F8381" s="239" t="e">
        <f aca="false">E8381*SUM(P8381:Q8381)</f>
        <v>#N/A</v>
      </c>
    </row>
    <row r="8382" customFormat="false" ht="12.75" hidden="false" customHeight="false" outlineLevel="0" collapsed="false">
      <c r="A8382" s="208" t="str">
        <f aca="false">B8382&amp;" "&amp;C8382&amp;" "&amp;D8382</f>
        <v> 0 Financial</v>
      </c>
      <c r="B8382" s="208" t="str">
        <f aca="false">IF((LEFT(N8382,2)="US"),"US","")</f>
        <v/>
      </c>
      <c r="C8382" s="208" t="n">
        <f aca="false">M8382</f>
        <v>0</v>
      </c>
      <c r="D8382" s="208" t="str">
        <f aca="false">IF(ISNUMBER(FIND("Phy",N8382))=TRUE(),"Physical","Financial")</f>
        <v>Financial</v>
      </c>
      <c r="E8382" s="208" t="e">
        <f aca="false">IF(VLOOKUP(S8382,'DD-Lookup'!$J$6:$L$50,3,FALSE())="Monthly",(YEAR(AC8382)-YEAR(AB8382))*12+MONTH(AC8382)-MONTH(AB8382)+1,(AC8382-AB8382+1))</f>
        <v>#N/A</v>
      </c>
      <c r="F8382" s="239" t="e">
        <f aca="false">E8382*SUM(P8382:Q8382)</f>
        <v>#N/A</v>
      </c>
    </row>
    <row r="8383" customFormat="false" ht="12.75" hidden="false" customHeight="false" outlineLevel="0" collapsed="false">
      <c r="A8383" s="208" t="str">
        <f aca="false">B8383&amp;" "&amp;C8383&amp;" "&amp;D8383</f>
        <v> 0 Financial</v>
      </c>
      <c r="B8383" s="208" t="str">
        <f aca="false">IF((LEFT(N8383,2)="US"),"US","")</f>
        <v/>
      </c>
      <c r="C8383" s="208" t="n">
        <f aca="false">M8383</f>
        <v>0</v>
      </c>
      <c r="D8383" s="208" t="str">
        <f aca="false">IF(ISNUMBER(FIND("Phy",N8383))=TRUE(),"Physical","Financial")</f>
        <v>Financial</v>
      </c>
      <c r="E8383" s="208" t="e">
        <f aca="false">IF(VLOOKUP(S8383,'DD-Lookup'!$J$6:$L$50,3,FALSE())="Monthly",(YEAR(AC8383)-YEAR(AB8383))*12+MONTH(AC8383)-MONTH(AB8383)+1,(AC8383-AB8383+1))</f>
        <v>#N/A</v>
      </c>
      <c r="F8383" s="239" t="e">
        <f aca="false">E8383*SUM(P8383:Q8383)</f>
        <v>#N/A</v>
      </c>
    </row>
    <row r="8384" customFormat="false" ht="12.75" hidden="false" customHeight="false" outlineLevel="0" collapsed="false">
      <c r="A8384" s="208" t="str">
        <f aca="false">B8384&amp;" "&amp;C8384&amp;" "&amp;D8384</f>
        <v> 0 Financial</v>
      </c>
      <c r="B8384" s="208" t="str">
        <f aca="false">IF((LEFT(N8384,2)="US"),"US","")</f>
        <v/>
      </c>
      <c r="C8384" s="208" t="n">
        <f aca="false">M8384</f>
        <v>0</v>
      </c>
      <c r="D8384" s="208" t="str">
        <f aca="false">IF(ISNUMBER(FIND("Phy",N8384))=TRUE(),"Physical","Financial")</f>
        <v>Financial</v>
      </c>
      <c r="E8384" s="208" t="e">
        <f aca="false">IF(VLOOKUP(S8384,'DD-Lookup'!$J$6:$L$50,3,FALSE())="Monthly",(YEAR(AC8384)-YEAR(AB8384))*12+MONTH(AC8384)-MONTH(AB8384)+1,(AC8384-AB8384+1))</f>
        <v>#N/A</v>
      </c>
      <c r="F8384" s="239" t="e">
        <f aca="false">E8384*SUM(P8384:Q8384)</f>
        <v>#N/A</v>
      </c>
    </row>
    <row r="8385" customFormat="false" ht="12.75" hidden="false" customHeight="false" outlineLevel="0" collapsed="false">
      <c r="A8385" s="208" t="str">
        <f aca="false">B8385&amp;" "&amp;C8385&amp;" "&amp;D8385</f>
        <v> 0 Financial</v>
      </c>
      <c r="B8385" s="208" t="str">
        <f aca="false">IF((LEFT(N8385,2)="US"),"US","")</f>
        <v/>
      </c>
      <c r="C8385" s="208" t="n">
        <f aca="false">M8385</f>
        <v>0</v>
      </c>
      <c r="D8385" s="208" t="str">
        <f aca="false">IF(ISNUMBER(FIND("Phy",N8385))=TRUE(),"Physical","Financial")</f>
        <v>Financial</v>
      </c>
      <c r="E8385" s="208" t="e">
        <f aca="false">IF(VLOOKUP(S8385,'DD-Lookup'!$J$6:$L$50,3,FALSE())="Monthly",(YEAR(AC8385)-YEAR(AB8385))*12+MONTH(AC8385)-MONTH(AB8385)+1,(AC8385-AB8385+1))</f>
        <v>#N/A</v>
      </c>
      <c r="F8385" s="239" t="e">
        <f aca="false">E8385*SUM(P8385:Q8385)</f>
        <v>#N/A</v>
      </c>
    </row>
    <row r="8386" customFormat="false" ht="12.75" hidden="false" customHeight="false" outlineLevel="0" collapsed="false">
      <c r="A8386" s="208" t="str">
        <f aca="false">B8386&amp;" "&amp;C8386&amp;" "&amp;D8386</f>
        <v> 0 Financial</v>
      </c>
      <c r="B8386" s="208" t="str">
        <f aca="false">IF((LEFT(N8386,2)="US"),"US","")</f>
        <v/>
      </c>
      <c r="C8386" s="208" t="n">
        <f aca="false">M8386</f>
        <v>0</v>
      </c>
      <c r="D8386" s="208" t="str">
        <f aca="false">IF(ISNUMBER(FIND("Phy",N8386))=TRUE(),"Physical","Financial")</f>
        <v>Financial</v>
      </c>
      <c r="E8386" s="208" t="e">
        <f aca="false">IF(VLOOKUP(S8386,'DD-Lookup'!$J$6:$L$50,3,FALSE())="Monthly",(YEAR(AC8386)-YEAR(AB8386))*12+MONTH(AC8386)-MONTH(AB8386)+1,(AC8386-AB8386+1))</f>
        <v>#N/A</v>
      </c>
      <c r="F8386" s="239" t="e">
        <f aca="false">E8386*SUM(P8386:Q8386)</f>
        <v>#N/A</v>
      </c>
    </row>
    <row r="8387" customFormat="false" ht="12.75" hidden="false" customHeight="false" outlineLevel="0" collapsed="false">
      <c r="A8387" s="208" t="str">
        <f aca="false">B8387&amp;" "&amp;C8387&amp;" "&amp;D8387</f>
        <v> 0 Financial</v>
      </c>
      <c r="B8387" s="208" t="str">
        <f aca="false">IF((LEFT(N8387,2)="US"),"US","")</f>
        <v/>
      </c>
      <c r="C8387" s="208" t="n">
        <f aca="false">M8387</f>
        <v>0</v>
      </c>
      <c r="D8387" s="208" t="str">
        <f aca="false">IF(ISNUMBER(FIND("Phy",N8387))=TRUE(),"Physical","Financial")</f>
        <v>Financial</v>
      </c>
      <c r="E8387" s="208" t="e">
        <f aca="false">IF(VLOOKUP(S8387,'DD-Lookup'!$J$6:$L$50,3,FALSE())="Monthly",(YEAR(AC8387)-YEAR(AB8387))*12+MONTH(AC8387)-MONTH(AB8387)+1,(AC8387-AB8387+1))</f>
        <v>#N/A</v>
      </c>
      <c r="F8387" s="239" t="e">
        <f aca="false">E8387*SUM(P8387:Q8387)</f>
        <v>#N/A</v>
      </c>
    </row>
    <row r="8388" customFormat="false" ht="12.75" hidden="false" customHeight="false" outlineLevel="0" collapsed="false">
      <c r="A8388" s="208" t="str">
        <f aca="false">B8388&amp;" "&amp;C8388&amp;" "&amp;D8388</f>
        <v> 0 Financial</v>
      </c>
      <c r="B8388" s="208" t="str">
        <f aca="false">IF((LEFT(N8388,2)="US"),"US","")</f>
        <v/>
      </c>
      <c r="C8388" s="208" t="n">
        <f aca="false">M8388</f>
        <v>0</v>
      </c>
      <c r="D8388" s="208" t="str">
        <f aca="false">IF(ISNUMBER(FIND("Phy",N8388))=TRUE(),"Physical","Financial")</f>
        <v>Financial</v>
      </c>
      <c r="E8388" s="208" t="e">
        <f aca="false">IF(VLOOKUP(S8388,'DD-Lookup'!$J$6:$L$50,3,FALSE())="Monthly",(YEAR(AC8388)-YEAR(AB8388))*12+MONTH(AC8388)-MONTH(AB8388)+1,(AC8388-AB8388+1))</f>
        <v>#N/A</v>
      </c>
      <c r="F8388" s="239" t="e">
        <f aca="false">E8388*SUM(P8388:Q8388)</f>
        <v>#N/A</v>
      </c>
    </row>
    <row r="8389" customFormat="false" ht="12.75" hidden="false" customHeight="false" outlineLevel="0" collapsed="false">
      <c r="A8389" s="208" t="str">
        <f aca="false">B8389&amp;" "&amp;C8389&amp;" "&amp;D8389</f>
        <v> 0 Financial</v>
      </c>
      <c r="B8389" s="208" t="str">
        <f aca="false">IF((LEFT(N8389,2)="US"),"US","")</f>
        <v/>
      </c>
      <c r="C8389" s="208" t="n">
        <f aca="false">M8389</f>
        <v>0</v>
      </c>
      <c r="D8389" s="208" t="str">
        <f aca="false">IF(ISNUMBER(FIND("Phy",N8389))=TRUE(),"Physical","Financial")</f>
        <v>Financial</v>
      </c>
      <c r="E8389" s="208" t="e">
        <f aca="false">IF(VLOOKUP(S8389,'DD-Lookup'!$J$6:$L$50,3,FALSE())="Monthly",(YEAR(AC8389)-YEAR(AB8389))*12+MONTH(AC8389)-MONTH(AB8389)+1,(AC8389-AB8389+1))</f>
        <v>#N/A</v>
      </c>
      <c r="F8389" s="239" t="e">
        <f aca="false">E8389*SUM(P8389:Q8389)</f>
        <v>#N/A</v>
      </c>
    </row>
    <row r="8390" customFormat="false" ht="12.75" hidden="false" customHeight="false" outlineLevel="0" collapsed="false">
      <c r="A8390" s="208" t="str">
        <f aca="false">B8390&amp;" "&amp;C8390&amp;" "&amp;D8390</f>
        <v> 0 Financial</v>
      </c>
      <c r="B8390" s="208" t="str">
        <f aca="false">IF((LEFT(N8390,2)="US"),"US","")</f>
        <v/>
      </c>
      <c r="C8390" s="208" t="n">
        <f aca="false">M8390</f>
        <v>0</v>
      </c>
      <c r="D8390" s="208" t="str">
        <f aca="false">IF(ISNUMBER(FIND("Phy",N8390))=TRUE(),"Physical","Financial")</f>
        <v>Financial</v>
      </c>
      <c r="E8390" s="208" t="e">
        <f aca="false">IF(VLOOKUP(S8390,'DD-Lookup'!$J$6:$L$50,3,FALSE())="Monthly",(YEAR(AC8390)-YEAR(AB8390))*12+MONTH(AC8390)-MONTH(AB8390)+1,(AC8390-AB8390+1))</f>
        <v>#N/A</v>
      </c>
      <c r="F8390" s="239" t="e">
        <f aca="false">E8390*SUM(P8390:Q8390)</f>
        <v>#N/A</v>
      </c>
    </row>
    <row r="8391" customFormat="false" ht="12.75" hidden="false" customHeight="false" outlineLevel="0" collapsed="false">
      <c r="A8391" s="208" t="str">
        <f aca="false">B8391&amp;" "&amp;C8391&amp;" "&amp;D8391</f>
        <v> 0 Financial</v>
      </c>
      <c r="B8391" s="208" t="str">
        <f aca="false">IF((LEFT(N8391,2)="US"),"US","")</f>
        <v/>
      </c>
      <c r="C8391" s="208" t="n">
        <f aca="false">M8391</f>
        <v>0</v>
      </c>
      <c r="D8391" s="208" t="str">
        <f aca="false">IF(ISNUMBER(FIND("Phy",N8391))=TRUE(),"Physical","Financial")</f>
        <v>Financial</v>
      </c>
      <c r="E8391" s="208" t="e">
        <f aca="false">IF(VLOOKUP(S8391,'DD-Lookup'!$J$6:$L$50,3,FALSE())="Monthly",(YEAR(AC8391)-YEAR(AB8391))*12+MONTH(AC8391)-MONTH(AB8391)+1,(AC8391-AB8391+1))</f>
        <v>#N/A</v>
      </c>
      <c r="F8391" s="239" t="e">
        <f aca="false">E8391*SUM(P8391:Q8391)</f>
        <v>#N/A</v>
      </c>
    </row>
    <row r="8392" customFormat="false" ht="12.75" hidden="false" customHeight="false" outlineLevel="0" collapsed="false">
      <c r="A8392" s="208" t="str">
        <f aca="false">B8392&amp;" "&amp;C8392&amp;" "&amp;D8392</f>
        <v> 0 Financial</v>
      </c>
      <c r="B8392" s="208" t="str">
        <f aca="false">IF((LEFT(N8392,2)="US"),"US","")</f>
        <v/>
      </c>
      <c r="C8392" s="208" t="n">
        <f aca="false">M8392</f>
        <v>0</v>
      </c>
      <c r="D8392" s="208" t="str">
        <f aca="false">IF(ISNUMBER(FIND("Phy",N8392))=TRUE(),"Physical","Financial")</f>
        <v>Financial</v>
      </c>
      <c r="E8392" s="208" t="e">
        <f aca="false">IF(VLOOKUP(S8392,'DD-Lookup'!$J$6:$L$50,3,FALSE())="Monthly",(YEAR(AC8392)-YEAR(AB8392))*12+MONTH(AC8392)-MONTH(AB8392)+1,(AC8392-AB8392+1))</f>
        <v>#N/A</v>
      </c>
      <c r="F8392" s="239" t="e">
        <f aca="false">E8392*SUM(P8392:Q8392)</f>
        <v>#N/A</v>
      </c>
    </row>
    <row r="8393" customFormat="false" ht="12.75" hidden="false" customHeight="false" outlineLevel="0" collapsed="false">
      <c r="A8393" s="208" t="str">
        <f aca="false">B8393&amp;" "&amp;C8393&amp;" "&amp;D8393</f>
        <v> 0 Financial</v>
      </c>
      <c r="B8393" s="208" t="str">
        <f aca="false">IF((LEFT(N8393,2)="US"),"US","")</f>
        <v/>
      </c>
      <c r="C8393" s="208" t="n">
        <f aca="false">M8393</f>
        <v>0</v>
      </c>
      <c r="D8393" s="208" t="str">
        <f aca="false">IF(ISNUMBER(FIND("Phy",N8393))=TRUE(),"Physical","Financial")</f>
        <v>Financial</v>
      </c>
      <c r="E8393" s="208" t="e">
        <f aca="false">IF(VLOOKUP(S8393,'DD-Lookup'!$J$6:$L$50,3,FALSE())="Monthly",(YEAR(AC8393)-YEAR(AB8393))*12+MONTH(AC8393)-MONTH(AB8393)+1,(AC8393-AB8393+1))</f>
        <v>#N/A</v>
      </c>
      <c r="F8393" s="239" t="e">
        <f aca="false">E8393*SUM(P8393:Q8393)</f>
        <v>#N/A</v>
      </c>
    </row>
    <row r="8394" customFormat="false" ht="12.75" hidden="false" customHeight="false" outlineLevel="0" collapsed="false">
      <c r="A8394" s="208" t="str">
        <f aca="false">B8394&amp;" "&amp;C8394&amp;" "&amp;D8394</f>
        <v> 0 Financial</v>
      </c>
      <c r="B8394" s="208" t="str">
        <f aca="false">IF((LEFT(N8394,2)="US"),"US","")</f>
        <v/>
      </c>
      <c r="C8394" s="208" t="n">
        <f aca="false">M8394</f>
        <v>0</v>
      </c>
      <c r="D8394" s="208" t="str">
        <f aca="false">IF(ISNUMBER(FIND("Phy",N8394))=TRUE(),"Physical","Financial")</f>
        <v>Financial</v>
      </c>
      <c r="E8394" s="208" t="e">
        <f aca="false">IF(VLOOKUP(S8394,'DD-Lookup'!$J$6:$L$50,3,FALSE())="Monthly",(YEAR(AC8394)-YEAR(AB8394))*12+MONTH(AC8394)-MONTH(AB8394)+1,(AC8394-AB8394+1))</f>
        <v>#N/A</v>
      </c>
      <c r="F8394" s="239" t="e">
        <f aca="false">E8394*SUM(P8394:Q8394)</f>
        <v>#N/A</v>
      </c>
    </row>
    <row r="8395" customFormat="false" ht="12.75" hidden="false" customHeight="false" outlineLevel="0" collapsed="false">
      <c r="A8395" s="208" t="str">
        <f aca="false">B8395&amp;" "&amp;C8395&amp;" "&amp;D8395</f>
        <v> 0 Financial</v>
      </c>
      <c r="B8395" s="208" t="str">
        <f aca="false">IF((LEFT(N8395,2)="US"),"US","")</f>
        <v/>
      </c>
      <c r="C8395" s="208" t="n">
        <f aca="false">M8395</f>
        <v>0</v>
      </c>
      <c r="D8395" s="208" t="str">
        <f aca="false">IF(ISNUMBER(FIND("Phy",N8395))=TRUE(),"Physical","Financial")</f>
        <v>Financial</v>
      </c>
      <c r="E8395" s="208" t="e">
        <f aca="false">IF(VLOOKUP(S8395,'DD-Lookup'!$J$6:$L$50,3,FALSE())="Monthly",(YEAR(AC8395)-YEAR(AB8395))*12+MONTH(AC8395)-MONTH(AB8395)+1,(AC8395-AB8395+1))</f>
        <v>#N/A</v>
      </c>
      <c r="F8395" s="239" t="e">
        <f aca="false">E8395*SUM(P8395:Q8395)</f>
        <v>#N/A</v>
      </c>
    </row>
    <row r="8396" customFormat="false" ht="12.75" hidden="false" customHeight="false" outlineLevel="0" collapsed="false">
      <c r="A8396" s="208" t="str">
        <f aca="false">B8396&amp;" "&amp;C8396&amp;" "&amp;D8396</f>
        <v> 0 Financial</v>
      </c>
      <c r="B8396" s="208" t="str">
        <f aca="false">IF((LEFT(N8396,2)="US"),"US","")</f>
        <v/>
      </c>
      <c r="C8396" s="208" t="n">
        <f aca="false">M8396</f>
        <v>0</v>
      </c>
      <c r="D8396" s="208" t="str">
        <f aca="false">IF(ISNUMBER(FIND("Phy",N8396))=TRUE(),"Physical","Financial")</f>
        <v>Financial</v>
      </c>
      <c r="E8396" s="208" t="e">
        <f aca="false">IF(VLOOKUP(S8396,'DD-Lookup'!$J$6:$L$50,3,FALSE())="Monthly",(YEAR(AC8396)-YEAR(AB8396))*12+MONTH(AC8396)-MONTH(AB8396)+1,(AC8396-AB8396+1))</f>
        <v>#N/A</v>
      </c>
      <c r="F8396" s="239" t="e">
        <f aca="false">E8396*SUM(P8396:Q8396)</f>
        <v>#N/A</v>
      </c>
    </row>
    <row r="8397" customFormat="false" ht="12.75" hidden="false" customHeight="false" outlineLevel="0" collapsed="false">
      <c r="A8397" s="208" t="str">
        <f aca="false">B8397&amp;" "&amp;C8397&amp;" "&amp;D8397</f>
        <v> 0 Financial</v>
      </c>
      <c r="B8397" s="208" t="str">
        <f aca="false">IF((LEFT(N8397,2)="US"),"US","")</f>
        <v/>
      </c>
      <c r="C8397" s="208" t="n">
        <f aca="false">M8397</f>
        <v>0</v>
      </c>
      <c r="D8397" s="208" t="str">
        <f aca="false">IF(ISNUMBER(FIND("Phy",N8397))=TRUE(),"Physical","Financial")</f>
        <v>Financial</v>
      </c>
      <c r="E8397" s="208" t="e">
        <f aca="false">IF(VLOOKUP(S8397,'DD-Lookup'!$J$6:$L$50,3,FALSE())="Monthly",(YEAR(AC8397)-YEAR(AB8397))*12+MONTH(AC8397)-MONTH(AB8397)+1,(AC8397-AB8397+1))</f>
        <v>#N/A</v>
      </c>
      <c r="F8397" s="239" t="e">
        <f aca="false">E8397*SUM(P8397:Q8397)</f>
        <v>#N/A</v>
      </c>
    </row>
    <row r="8398" customFormat="false" ht="12.75" hidden="false" customHeight="false" outlineLevel="0" collapsed="false">
      <c r="A8398" s="208" t="str">
        <f aca="false">B8398&amp;" "&amp;C8398&amp;" "&amp;D8398</f>
        <v> 0 Financial</v>
      </c>
      <c r="B8398" s="208" t="str">
        <f aca="false">IF((LEFT(N8398,2)="US"),"US","")</f>
        <v/>
      </c>
      <c r="C8398" s="208" t="n">
        <f aca="false">M8398</f>
        <v>0</v>
      </c>
      <c r="D8398" s="208" t="str">
        <f aca="false">IF(ISNUMBER(FIND("Phy",N8398))=TRUE(),"Physical","Financial")</f>
        <v>Financial</v>
      </c>
      <c r="E8398" s="208" t="e">
        <f aca="false">IF(VLOOKUP(S8398,'DD-Lookup'!$J$6:$L$50,3,FALSE())="Monthly",(YEAR(AC8398)-YEAR(AB8398))*12+MONTH(AC8398)-MONTH(AB8398)+1,(AC8398-AB8398+1))</f>
        <v>#N/A</v>
      </c>
      <c r="F8398" s="239" t="e">
        <f aca="false">E8398*SUM(P8398:Q8398)</f>
        <v>#N/A</v>
      </c>
    </row>
    <row r="8399" customFormat="false" ht="12.75" hidden="false" customHeight="false" outlineLevel="0" collapsed="false">
      <c r="A8399" s="208" t="str">
        <f aca="false">B8399&amp;" "&amp;C8399&amp;" "&amp;D8399</f>
        <v> 0 Financial</v>
      </c>
      <c r="B8399" s="208" t="str">
        <f aca="false">IF((LEFT(N8399,2)="US"),"US","")</f>
        <v/>
      </c>
      <c r="C8399" s="208" t="n">
        <f aca="false">M8399</f>
        <v>0</v>
      </c>
      <c r="D8399" s="208" t="str">
        <f aca="false">IF(ISNUMBER(FIND("Phy",N8399))=TRUE(),"Physical","Financial")</f>
        <v>Financial</v>
      </c>
      <c r="E8399" s="208" t="e">
        <f aca="false">IF(VLOOKUP(S8399,'DD-Lookup'!$J$6:$L$50,3,FALSE())="Monthly",(YEAR(AC8399)-YEAR(AB8399))*12+MONTH(AC8399)-MONTH(AB8399)+1,(AC8399-AB8399+1))</f>
        <v>#N/A</v>
      </c>
      <c r="F8399" s="239" t="e">
        <f aca="false">E8399*SUM(P8399:Q8399)</f>
        <v>#N/A</v>
      </c>
    </row>
    <row r="8400" customFormat="false" ht="12.75" hidden="false" customHeight="false" outlineLevel="0" collapsed="false">
      <c r="A8400" s="208" t="str">
        <f aca="false">B8400&amp;" "&amp;C8400&amp;" "&amp;D8400</f>
        <v> 0 Financial</v>
      </c>
      <c r="B8400" s="208" t="str">
        <f aca="false">IF((LEFT(N8400,2)="US"),"US","")</f>
        <v/>
      </c>
      <c r="C8400" s="208" t="n">
        <f aca="false">M8400</f>
        <v>0</v>
      </c>
      <c r="D8400" s="208" t="str">
        <f aca="false">IF(ISNUMBER(FIND("Phy",N8400))=TRUE(),"Physical","Financial")</f>
        <v>Financial</v>
      </c>
      <c r="E8400" s="208" t="e">
        <f aca="false">IF(VLOOKUP(S8400,'DD-Lookup'!$J$6:$L$50,3,FALSE())="Monthly",(YEAR(AC8400)-YEAR(AB8400))*12+MONTH(AC8400)-MONTH(AB8400)+1,(AC8400-AB8400+1))</f>
        <v>#N/A</v>
      </c>
      <c r="F8400" s="239" t="e">
        <f aca="false">E8400*SUM(P8400:Q8400)</f>
        <v>#N/A</v>
      </c>
    </row>
    <row r="8401" customFormat="false" ht="12.75" hidden="false" customHeight="false" outlineLevel="0" collapsed="false">
      <c r="A8401" s="208" t="str">
        <f aca="false">B8401&amp;" "&amp;C8401&amp;" "&amp;D8401</f>
        <v> 0 Financial</v>
      </c>
      <c r="B8401" s="208" t="str">
        <f aca="false">IF((LEFT(N8401,2)="US"),"US","")</f>
        <v/>
      </c>
      <c r="C8401" s="208" t="n">
        <f aca="false">M8401</f>
        <v>0</v>
      </c>
      <c r="D8401" s="208" t="str">
        <f aca="false">IF(ISNUMBER(FIND("Phy",N8401))=TRUE(),"Physical","Financial")</f>
        <v>Financial</v>
      </c>
      <c r="E8401" s="208" t="e">
        <f aca="false">IF(VLOOKUP(S8401,'DD-Lookup'!$J$6:$L$50,3,FALSE())="Monthly",(YEAR(AC8401)-YEAR(AB8401))*12+MONTH(AC8401)-MONTH(AB8401)+1,(AC8401-AB8401+1))</f>
        <v>#N/A</v>
      </c>
      <c r="F8401" s="239" t="e">
        <f aca="false">E8401*SUM(P8401:Q8401)</f>
        <v>#N/A</v>
      </c>
    </row>
    <row r="8402" customFormat="false" ht="12.75" hidden="false" customHeight="false" outlineLevel="0" collapsed="false">
      <c r="A8402" s="208" t="str">
        <f aca="false">B8402&amp;" "&amp;C8402&amp;" "&amp;D8402</f>
        <v> 0 Financial</v>
      </c>
      <c r="B8402" s="208" t="str">
        <f aca="false">IF((LEFT(N8402,2)="US"),"US","")</f>
        <v/>
      </c>
      <c r="C8402" s="208" t="n">
        <f aca="false">M8402</f>
        <v>0</v>
      </c>
      <c r="D8402" s="208" t="str">
        <f aca="false">IF(ISNUMBER(FIND("Phy",N8402))=TRUE(),"Physical","Financial")</f>
        <v>Financial</v>
      </c>
      <c r="E8402" s="208" t="e">
        <f aca="false">IF(VLOOKUP(S8402,'DD-Lookup'!$J$6:$L$50,3,FALSE())="Monthly",(YEAR(AC8402)-YEAR(AB8402))*12+MONTH(AC8402)-MONTH(AB8402)+1,(AC8402-AB8402+1))</f>
        <v>#N/A</v>
      </c>
      <c r="F8402" s="239" t="e">
        <f aca="false">E8402*SUM(P8402:Q8402)</f>
        <v>#N/A</v>
      </c>
    </row>
    <row r="8403" customFormat="false" ht="12.75" hidden="false" customHeight="false" outlineLevel="0" collapsed="false">
      <c r="A8403" s="208" t="str">
        <f aca="false">B8403&amp;" "&amp;C8403&amp;" "&amp;D8403</f>
        <v> 0 Financial</v>
      </c>
      <c r="B8403" s="208" t="str">
        <f aca="false">IF((LEFT(N8403,2)="US"),"US","")</f>
        <v/>
      </c>
      <c r="C8403" s="208" t="n">
        <f aca="false">M8403</f>
        <v>0</v>
      </c>
      <c r="D8403" s="208" t="str">
        <f aca="false">IF(ISNUMBER(FIND("Phy",N8403))=TRUE(),"Physical","Financial")</f>
        <v>Financial</v>
      </c>
      <c r="E8403" s="208" t="e">
        <f aca="false">IF(VLOOKUP(S8403,'DD-Lookup'!$J$6:$L$50,3,FALSE())="Monthly",(YEAR(AC8403)-YEAR(AB8403))*12+MONTH(AC8403)-MONTH(AB8403)+1,(AC8403-AB8403+1))</f>
        <v>#N/A</v>
      </c>
      <c r="F8403" s="239" t="e">
        <f aca="false">E8403*SUM(P8403:Q8403)</f>
        <v>#N/A</v>
      </c>
    </row>
    <row r="8404" customFormat="false" ht="12.75" hidden="false" customHeight="false" outlineLevel="0" collapsed="false">
      <c r="A8404" s="208" t="str">
        <f aca="false">B8404&amp;" "&amp;C8404&amp;" "&amp;D8404</f>
        <v> 0 Financial</v>
      </c>
      <c r="B8404" s="208" t="str">
        <f aca="false">IF((LEFT(N8404,2)="US"),"US","")</f>
        <v/>
      </c>
      <c r="C8404" s="208" t="n">
        <f aca="false">M8404</f>
        <v>0</v>
      </c>
      <c r="D8404" s="208" t="str">
        <f aca="false">IF(ISNUMBER(FIND("Phy",N8404))=TRUE(),"Physical","Financial")</f>
        <v>Financial</v>
      </c>
      <c r="E8404" s="208" t="e">
        <f aca="false">IF(VLOOKUP(S8404,'DD-Lookup'!$J$6:$L$50,3,FALSE())="Monthly",(YEAR(AC8404)-YEAR(AB8404))*12+MONTH(AC8404)-MONTH(AB8404)+1,(AC8404-AB8404+1))</f>
        <v>#N/A</v>
      </c>
      <c r="F8404" s="239" t="e">
        <f aca="false">E8404*SUM(P8404:Q8404)</f>
        <v>#N/A</v>
      </c>
    </row>
    <row r="8405" customFormat="false" ht="12.75" hidden="false" customHeight="false" outlineLevel="0" collapsed="false">
      <c r="A8405" s="208" t="str">
        <f aca="false">B8405&amp;" "&amp;C8405&amp;" "&amp;D8405</f>
        <v> 0 Financial</v>
      </c>
      <c r="B8405" s="208" t="str">
        <f aca="false">IF((LEFT(N8405,2)="US"),"US","")</f>
        <v/>
      </c>
      <c r="C8405" s="208" t="n">
        <f aca="false">M8405</f>
        <v>0</v>
      </c>
      <c r="D8405" s="208" t="str">
        <f aca="false">IF(ISNUMBER(FIND("Phy",N8405))=TRUE(),"Physical","Financial")</f>
        <v>Financial</v>
      </c>
      <c r="E8405" s="208" t="e">
        <f aca="false">IF(VLOOKUP(S8405,'DD-Lookup'!$J$6:$L$50,3,FALSE())="Monthly",(YEAR(AC8405)-YEAR(AB8405))*12+MONTH(AC8405)-MONTH(AB8405)+1,(AC8405-AB8405+1))</f>
        <v>#N/A</v>
      </c>
      <c r="F8405" s="239" t="e">
        <f aca="false">E8405*SUM(P8405:Q8405)</f>
        <v>#N/A</v>
      </c>
    </row>
    <row r="8406" customFormat="false" ht="12.75" hidden="false" customHeight="false" outlineLevel="0" collapsed="false">
      <c r="A8406" s="208" t="str">
        <f aca="false">B8406&amp;" "&amp;C8406&amp;" "&amp;D8406</f>
        <v> 0 Financial</v>
      </c>
      <c r="B8406" s="208" t="str">
        <f aca="false">IF((LEFT(N8406,2)="US"),"US","")</f>
        <v/>
      </c>
      <c r="C8406" s="208" t="n">
        <f aca="false">M8406</f>
        <v>0</v>
      </c>
      <c r="D8406" s="208" t="str">
        <f aca="false">IF(ISNUMBER(FIND("Phy",N8406))=TRUE(),"Physical","Financial")</f>
        <v>Financial</v>
      </c>
      <c r="E8406" s="208" t="e">
        <f aca="false">IF(VLOOKUP(S8406,'DD-Lookup'!$J$6:$L$50,3,FALSE())="Monthly",(YEAR(AC8406)-YEAR(AB8406))*12+MONTH(AC8406)-MONTH(AB8406)+1,(AC8406-AB8406+1))</f>
        <v>#N/A</v>
      </c>
      <c r="F8406" s="239" t="e">
        <f aca="false">E8406*SUM(P8406:Q8406)</f>
        <v>#N/A</v>
      </c>
    </row>
    <row r="8407" customFormat="false" ht="12.75" hidden="false" customHeight="false" outlineLevel="0" collapsed="false">
      <c r="A8407" s="208" t="str">
        <f aca="false">B8407&amp;" "&amp;C8407&amp;" "&amp;D8407</f>
        <v> 0 Financial</v>
      </c>
      <c r="B8407" s="208" t="str">
        <f aca="false">IF((LEFT(N8407,2)="US"),"US","")</f>
        <v/>
      </c>
      <c r="C8407" s="208" t="n">
        <f aca="false">M8407</f>
        <v>0</v>
      </c>
      <c r="D8407" s="208" t="str">
        <f aca="false">IF(ISNUMBER(FIND("Phy",N8407))=TRUE(),"Physical","Financial")</f>
        <v>Financial</v>
      </c>
      <c r="E8407" s="208" t="e">
        <f aca="false">IF(VLOOKUP(S8407,'DD-Lookup'!$J$6:$L$50,3,FALSE())="Monthly",(YEAR(AC8407)-YEAR(AB8407))*12+MONTH(AC8407)-MONTH(AB8407)+1,(AC8407-AB8407+1))</f>
        <v>#N/A</v>
      </c>
      <c r="F8407" s="239" t="e">
        <f aca="false">E8407*SUM(P8407:Q8407)</f>
        <v>#N/A</v>
      </c>
    </row>
    <row r="8408" customFormat="false" ht="12.75" hidden="false" customHeight="false" outlineLevel="0" collapsed="false">
      <c r="A8408" s="208" t="str">
        <f aca="false">B8408&amp;" "&amp;C8408&amp;" "&amp;D8408</f>
        <v> 0 Financial</v>
      </c>
      <c r="B8408" s="208" t="str">
        <f aca="false">IF((LEFT(N8408,2)="US"),"US","")</f>
        <v/>
      </c>
      <c r="C8408" s="208" t="n">
        <f aca="false">M8408</f>
        <v>0</v>
      </c>
      <c r="D8408" s="208" t="str">
        <f aca="false">IF(ISNUMBER(FIND("Phy",N8408))=TRUE(),"Physical","Financial")</f>
        <v>Financial</v>
      </c>
      <c r="E8408" s="208" t="e">
        <f aca="false">IF(VLOOKUP(S8408,'DD-Lookup'!$J$6:$L$50,3,FALSE())="Monthly",(YEAR(AC8408)-YEAR(AB8408))*12+MONTH(AC8408)-MONTH(AB8408)+1,(AC8408-AB8408+1))</f>
        <v>#N/A</v>
      </c>
      <c r="F8408" s="239" t="e">
        <f aca="false">E8408*SUM(P8408:Q8408)</f>
        <v>#N/A</v>
      </c>
    </row>
    <row r="8409" customFormat="false" ht="12.75" hidden="false" customHeight="false" outlineLevel="0" collapsed="false">
      <c r="A8409" s="208" t="str">
        <f aca="false">B8409&amp;" "&amp;C8409&amp;" "&amp;D8409</f>
        <v> 0 Financial</v>
      </c>
      <c r="B8409" s="208" t="str">
        <f aca="false">IF((LEFT(N8409,2)="US"),"US","")</f>
        <v/>
      </c>
      <c r="C8409" s="208" t="n">
        <f aca="false">M8409</f>
        <v>0</v>
      </c>
      <c r="D8409" s="208" t="str">
        <f aca="false">IF(ISNUMBER(FIND("Phy",N8409))=TRUE(),"Physical","Financial")</f>
        <v>Financial</v>
      </c>
      <c r="E8409" s="208" t="e">
        <f aca="false">IF(VLOOKUP(S8409,'DD-Lookup'!$J$6:$L$50,3,FALSE())="Monthly",(YEAR(AC8409)-YEAR(AB8409))*12+MONTH(AC8409)-MONTH(AB8409)+1,(AC8409-AB8409+1))</f>
        <v>#N/A</v>
      </c>
      <c r="F8409" s="239" t="e">
        <f aca="false">E8409*SUM(P8409:Q8409)</f>
        <v>#N/A</v>
      </c>
    </row>
    <row r="8410" customFormat="false" ht="12.75" hidden="false" customHeight="false" outlineLevel="0" collapsed="false">
      <c r="A8410" s="208" t="str">
        <f aca="false">B8410&amp;" "&amp;C8410&amp;" "&amp;D8410</f>
        <v> 0 Financial</v>
      </c>
      <c r="B8410" s="208" t="str">
        <f aca="false">IF((LEFT(N8410,2)="US"),"US","")</f>
        <v/>
      </c>
      <c r="C8410" s="208" t="n">
        <f aca="false">M8410</f>
        <v>0</v>
      </c>
      <c r="D8410" s="208" t="str">
        <f aca="false">IF(ISNUMBER(FIND("Phy",N8410))=TRUE(),"Physical","Financial")</f>
        <v>Financial</v>
      </c>
      <c r="E8410" s="208" t="e">
        <f aca="false">IF(VLOOKUP(S8410,'DD-Lookup'!$J$6:$L$50,3,FALSE())="Monthly",(YEAR(AC8410)-YEAR(AB8410))*12+MONTH(AC8410)-MONTH(AB8410)+1,(AC8410-AB8410+1))</f>
        <v>#N/A</v>
      </c>
      <c r="F8410" s="239" t="e">
        <f aca="false">E8410*SUM(P8410:Q8410)</f>
        <v>#N/A</v>
      </c>
    </row>
    <row r="8411" customFormat="false" ht="12.75" hidden="false" customHeight="false" outlineLevel="0" collapsed="false">
      <c r="A8411" s="208" t="str">
        <f aca="false">B8411&amp;" "&amp;C8411&amp;" "&amp;D8411</f>
        <v> 0 Financial</v>
      </c>
      <c r="B8411" s="208" t="str">
        <f aca="false">IF((LEFT(N8411,2)="US"),"US","")</f>
        <v/>
      </c>
      <c r="C8411" s="208" t="n">
        <f aca="false">M8411</f>
        <v>0</v>
      </c>
      <c r="D8411" s="208" t="str">
        <f aca="false">IF(ISNUMBER(FIND("Phy",N8411))=TRUE(),"Physical","Financial")</f>
        <v>Financial</v>
      </c>
      <c r="E8411" s="208" t="e">
        <f aca="false">IF(VLOOKUP(S8411,'DD-Lookup'!$J$6:$L$50,3,FALSE())="Monthly",(YEAR(AC8411)-YEAR(AB8411))*12+MONTH(AC8411)-MONTH(AB8411)+1,(AC8411-AB8411+1))</f>
        <v>#N/A</v>
      </c>
      <c r="F8411" s="239" t="e">
        <f aca="false">E8411*SUM(P8411:Q8411)</f>
        <v>#N/A</v>
      </c>
    </row>
    <row r="8412" customFormat="false" ht="12.75" hidden="false" customHeight="false" outlineLevel="0" collapsed="false">
      <c r="A8412" s="208" t="str">
        <f aca="false">B8412&amp;" "&amp;C8412&amp;" "&amp;D8412</f>
        <v> 0 Financial</v>
      </c>
      <c r="B8412" s="208" t="str">
        <f aca="false">IF((LEFT(N8412,2)="US"),"US","")</f>
        <v/>
      </c>
      <c r="C8412" s="208" t="n">
        <f aca="false">M8412</f>
        <v>0</v>
      </c>
      <c r="D8412" s="208" t="str">
        <f aca="false">IF(ISNUMBER(FIND("Phy",N8412))=TRUE(),"Physical","Financial")</f>
        <v>Financial</v>
      </c>
      <c r="E8412" s="208" t="e">
        <f aca="false">IF(VLOOKUP(S8412,'DD-Lookup'!$J$6:$L$50,3,FALSE())="Monthly",(YEAR(AC8412)-YEAR(AB8412))*12+MONTH(AC8412)-MONTH(AB8412)+1,(AC8412-AB8412+1))</f>
        <v>#N/A</v>
      </c>
      <c r="F8412" s="239" t="e">
        <f aca="false">E8412*SUM(P8412:Q8412)</f>
        <v>#N/A</v>
      </c>
    </row>
    <row r="8413" customFormat="false" ht="12.75" hidden="false" customHeight="false" outlineLevel="0" collapsed="false">
      <c r="A8413" s="208" t="str">
        <f aca="false">B8413&amp;" "&amp;C8413&amp;" "&amp;D8413</f>
        <v> 0 Financial</v>
      </c>
      <c r="B8413" s="208" t="str">
        <f aca="false">IF((LEFT(N8413,2)="US"),"US","")</f>
        <v/>
      </c>
      <c r="C8413" s="208" t="n">
        <f aca="false">M8413</f>
        <v>0</v>
      </c>
      <c r="D8413" s="208" t="str">
        <f aca="false">IF(ISNUMBER(FIND("Phy",N8413))=TRUE(),"Physical","Financial")</f>
        <v>Financial</v>
      </c>
      <c r="E8413" s="208" t="e">
        <f aca="false">IF(VLOOKUP(S8413,'DD-Lookup'!$J$6:$L$50,3,FALSE())="Monthly",(YEAR(AC8413)-YEAR(AB8413))*12+MONTH(AC8413)-MONTH(AB8413)+1,(AC8413-AB8413+1))</f>
        <v>#N/A</v>
      </c>
      <c r="F8413" s="239" t="e">
        <f aca="false">E8413*SUM(P8413:Q8413)</f>
        <v>#N/A</v>
      </c>
    </row>
    <row r="8414" customFormat="false" ht="12.75" hidden="false" customHeight="false" outlineLevel="0" collapsed="false">
      <c r="A8414" s="208" t="str">
        <f aca="false">B8414&amp;" "&amp;C8414&amp;" "&amp;D8414</f>
        <v> 0 Financial</v>
      </c>
      <c r="B8414" s="208" t="str">
        <f aca="false">IF((LEFT(N8414,2)="US"),"US","")</f>
        <v/>
      </c>
      <c r="C8414" s="208" t="n">
        <f aca="false">M8414</f>
        <v>0</v>
      </c>
      <c r="D8414" s="208" t="str">
        <f aca="false">IF(ISNUMBER(FIND("Phy",N8414))=TRUE(),"Physical","Financial")</f>
        <v>Financial</v>
      </c>
      <c r="E8414" s="208" t="e">
        <f aca="false">IF(VLOOKUP(S8414,'DD-Lookup'!$J$6:$L$50,3,FALSE())="Monthly",(YEAR(AC8414)-YEAR(AB8414))*12+MONTH(AC8414)-MONTH(AB8414)+1,(AC8414-AB8414+1))</f>
        <v>#N/A</v>
      </c>
      <c r="F8414" s="239" t="e">
        <f aca="false">E8414*SUM(P8414:Q8414)</f>
        <v>#N/A</v>
      </c>
    </row>
    <row r="8415" customFormat="false" ht="12.75" hidden="false" customHeight="false" outlineLevel="0" collapsed="false">
      <c r="A8415" s="208" t="str">
        <f aca="false">B8415&amp;" "&amp;C8415&amp;" "&amp;D8415</f>
        <v> 0 Financial</v>
      </c>
      <c r="B8415" s="208" t="str">
        <f aca="false">IF((LEFT(N8415,2)="US"),"US","")</f>
        <v/>
      </c>
      <c r="C8415" s="208" t="n">
        <f aca="false">M8415</f>
        <v>0</v>
      </c>
      <c r="D8415" s="208" t="str">
        <f aca="false">IF(ISNUMBER(FIND("Phy",N8415))=TRUE(),"Physical","Financial")</f>
        <v>Financial</v>
      </c>
      <c r="E8415" s="208" t="e">
        <f aca="false">IF(VLOOKUP(S8415,'DD-Lookup'!$J$6:$L$50,3,FALSE())="Monthly",(YEAR(AC8415)-YEAR(AB8415))*12+MONTH(AC8415)-MONTH(AB8415)+1,(AC8415-AB8415+1))</f>
        <v>#N/A</v>
      </c>
      <c r="F8415" s="239" t="e">
        <f aca="false">E8415*SUM(P8415:Q8415)</f>
        <v>#N/A</v>
      </c>
    </row>
    <row r="8416" customFormat="false" ht="12.75" hidden="false" customHeight="false" outlineLevel="0" collapsed="false">
      <c r="A8416" s="208" t="str">
        <f aca="false">B8416&amp;" "&amp;C8416&amp;" "&amp;D8416</f>
        <v> 0 Financial</v>
      </c>
      <c r="B8416" s="208" t="str">
        <f aca="false">IF((LEFT(N8416,2)="US"),"US","")</f>
        <v/>
      </c>
      <c r="C8416" s="208" t="n">
        <f aca="false">M8416</f>
        <v>0</v>
      </c>
      <c r="D8416" s="208" t="str">
        <f aca="false">IF(ISNUMBER(FIND("Phy",N8416))=TRUE(),"Physical","Financial")</f>
        <v>Financial</v>
      </c>
      <c r="E8416" s="208" t="e">
        <f aca="false">IF(VLOOKUP(S8416,'DD-Lookup'!$J$6:$L$50,3,FALSE())="Monthly",(YEAR(AC8416)-YEAR(AB8416))*12+MONTH(AC8416)-MONTH(AB8416)+1,(AC8416-AB8416+1))</f>
        <v>#N/A</v>
      </c>
      <c r="F8416" s="239" t="e">
        <f aca="false">E8416*SUM(P8416:Q8416)</f>
        <v>#N/A</v>
      </c>
    </row>
    <row r="8417" customFormat="false" ht="12.75" hidden="false" customHeight="false" outlineLevel="0" collapsed="false">
      <c r="A8417" s="208" t="str">
        <f aca="false">B8417&amp;" "&amp;C8417&amp;" "&amp;D8417</f>
        <v> 0 Financial</v>
      </c>
      <c r="B8417" s="208" t="str">
        <f aca="false">IF((LEFT(N8417,2)="US"),"US","")</f>
        <v/>
      </c>
      <c r="C8417" s="208" t="n">
        <f aca="false">M8417</f>
        <v>0</v>
      </c>
      <c r="D8417" s="208" t="str">
        <f aca="false">IF(ISNUMBER(FIND("Phy",N8417))=TRUE(),"Physical","Financial")</f>
        <v>Financial</v>
      </c>
      <c r="E8417" s="208" t="e">
        <f aca="false">IF(VLOOKUP(S8417,'DD-Lookup'!$J$6:$L$50,3,FALSE())="Monthly",(YEAR(AC8417)-YEAR(AB8417))*12+MONTH(AC8417)-MONTH(AB8417)+1,(AC8417-AB8417+1))</f>
        <v>#N/A</v>
      </c>
      <c r="F8417" s="239" t="e">
        <f aca="false">E8417*SUM(P8417:Q8417)</f>
        <v>#N/A</v>
      </c>
    </row>
    <row r="8418" customFormat="false" ht="12.75" hidden="false" customHeight="false" outlineLevel="0" collapsed="false">
      <c r="A8418" s="208" t="str">
        <f aca="false">B8418&amp;" "&amp;C8418&amp;" "&amp;D8418</f>
        <v> 0 Financial</v>
      </c>
      <c r="B8418" s="208" t="str">
        <f aca="false">IF((LEFT(N8418,2)="US"),"US","")</f>
        <v/>
      </c>
      <c r="C8418" s="208" t="n">
        <f aca="false">M8418</f>
        <v>0</v>
      </c>
      <c r="D8418" s="208" t="str">
        <f aca="false">IF(ISNUMBER(FIND("Phy",N8418))=TRUE(),"Physical","Financial")</f>
        <v>Financial</v>
      </c>
      <c r="E8418" s="208" t="e">
        <f aca="false">IF(VLOOKUP(S8418,'DD-Lookup'!$J$6:$L$50,3,FALSE())="Monthly",(YEAR(AC8418)-YEAR(AB8418))*12+MONTH(AC8418)-MONTH(AB8418)+1,(AC8418-AB8418+1))</f>
        <v>#N/A</v>
      </c>
      <c r="F8418" s="239" t="e">
        <f aca="false">E8418*SUM(P8418:Q8418)</f>
        <v>#N/A</v>
      </c>
    </row>
    <row r="8419" customFormat="false" ht="12.75" hidden="false" customHeight="false" outlineLevel="0" collapsed="false">
      <c r="A8419" s="208" t="str">
        <f aca="false">B8419&amp;" "&amp;C8419&amp;" "&amp;D8419</f>
        <v> 0 Financial</v>
      </c>
      <c r="B8419" s="208" t="str">
        <f aca="false">IF((LEFT(N8419,2)="US"),"US","")</f>
        <v/>
      </c>
      <c r="C8419" s="208" t="n">
        <f aca="false">M8419</f>
        <v>0</v>
      </c>
      <c r="D8419" s="208" t="str">
        <f aca="false">IF(ISNUMBER(FIND("Phy",N8419))=TRUE(),"Physical","Financial")</f>
        <v>Financial</v>
      </c>
      <c r="E8419" s="208" t="e">
        <f aca="false">IF(VLOOKUP(S8419,'DD-Lookup'!$J$6:$L$50,3,FALSE())="Monthly",(YEAR(AC8419)-YEAR(AB8419))*12+MONTH(AC8419)-MONTH(AB8419)+1,(AC8419-AB8419+1))</f>
        <v>#N/A</v>
      </c>
      <c r="F8419" s="239" t="e">
        <f aca="false">E8419*SUM(P8419:Q8419)</f>
        <v>#N/A</v>
      </c>
    </row>
    <row r="8420" customFormat="false" ht="12.75" hidden="false" customHeight="false" outlineLevel="0" collapsed="false">
      <c r="A8420" s="208" t="str">
        <f aca="false">B8420&amp;" "&amp;C8420&amp;" "&amp;D8420</f>
        <v> 0 Financial</v>
      </c>
      <c r="B8420" s="208" t="str">
        <f aca="false">IF((LEFT(N8420,2)="US"),"US","")</f>
        <v/>
      </c>
      <c r="C8420" s="208" t="n">
        <f aca="false">M8420</f>
        <v>0</v>
      </c>
      <c r="D8420" s="208" t="str">
        <f aca="false">IF(ISNUMBER(FIND("Phy",N8420))=TRUE(),"Physical","Financial")</f>
        <v>Financial</v>
      </c>
      <c r="E8420" s="208" t="e">
        <f aca="false">IF(VLOOKUP(S8420,'DD-Lookup'!$J$6:$L$50,3,FALSE())="Monthly",(YEAR(AC8420)-YEAR(AB8420))*12+MONTH(AC8420)-MONTH(AB8420)+1,(AC8420-AB8420+1))</f>
        <v>#N/A</v>
      </c>
      <c r="F8420" s="239" t="e">
        <f aca="false">E8420*SUM(P8420:Q8420)</f>
        <v>#N/A</v>
      </c>
    </row>
    <row r="8421" customFormat="false" ht="12.75" hidden="false" customHeight="false" outlineLevel="0" collapsed="false">
      <c r="A8421" s="208" t="str">
        <f aca="false">B8421&amp;" "&amp;C8421&amp;" "&amp;D8421</f>
        <v> 0 Financial</v>
      </c>
      <c r="B8421" s="208" t="str">
        <f aca="false">IF((LEFT(N8421,2)="US"),"US","")</f>
        <v/>
      </c>
      <c r="C8421" s="208" t="n">
        <f aca="false">M8421</f>
        <v>0</v>
      </c>
      <c r="D8421" s="208" t="str">
        <f aca="false">IF(ISNUMBER(FIND("Phy",N8421))=TRUE(),"Physical","Financial")</f>
        <v>Financial</v>
      </c>
      <c r="E8421" s="208" t="e">
        <f aca="false">IF(VLOOKUP(S8421,'DD-Lookup'!$J$6:$L$50,3,FALSE())="Monthly",(YEAR(AC8421)-YEAR(AB8421))*12+MONTH(AC8421)-MONTH(AB8421)+1,(AC8421-AB8421+1))</f>
        <v>#N/A</v>
      </c>
      <c r="F8421" s="239" t="e">
        <f aca="false">E8421*SUM(P8421:Q8421)</f>
        <v>#N/A</v>
      </c>
    </row>
    <row r="8422" customFormat="false" ht="12.75" hidden="false" customHeight="false" outlineLevel="0" collapsed="false">
      <c r="A8422" s="208" t="str">
        <f aca="false">B8422&amp;" "&amp;C8422&amp;" "&amp;D8422</f>
        <v> 0 Financial</v>
      </c>
      <c r="B8422" s="208" t="str">
        <f aca="false">IF((LEFT(N8422,2)="US"),"US","")</f>
        <v/>
      </c>
      <c r="C8422" s="208" t="n">
        <f aca="false">M8422</f>
        <v>0</v>
      </c>
      <c r="D8422" s="208" t="str">
        <f aca="false">IF(ISNUMBER(FIND("Phy",N8422))=TRUE(),"Physical","Financial")</f>
        <v>Financial</v>
      </c>
      <c r="E8422" s="208" t="e">
        <f aca="false">IF(VLOOKUP(S8422,'DD-Lookup'!$J$6:$L$50,3,FALSE())="Monthly",(YEAR(AC8422)-YEAR(AB8422))*12+MONTH(AC8422)-MONTH(AB8422)+1,(AC8422-AB8422+1))</f>
        <v>#N/A</v>
      </c>
      <c r="F8422" s="239" t="e">
        <f aca="false">E8422*SUM(P8422:Q8422)</f>
        <v>#N/A</v>
      </c>
    </row>
    <row r="8423" customFormat="false" ht="12.75" hidden="false" customHeight="false" outlineLevel="0" collapsed="false">
      <c r="A8423" s="208" t="str">
        <f aca="false">B8423&amp;" "&amp;C8423&amp;" "&amp;D8423</f>
        <v> 0 Financial</v>
      </c>
      <c r="B8423" s="208" t="str">
        <f aca="false">IF((LEFT(N8423,2)="US"),"US","")</f>
        <v/>
      </c>
      <c r="C8423" s="208" t="n">
        <f aca="false">M8423</f>
        <v>0</v>
      </c>
      <c r="D8423" s="208" t="str">
        <f aca="false">IF(ISNUMBER(FIND("Phy",N8423))=TRUE(),"Physical","Financial")</f>
        <v>Financial</v>
      </c>
      <c r="E8423" s="208" t="e">
        <f aca="false">IF(VLOOKUP(S8423,'DD-Lookup'!$J$6:$L$50,3,FALSE())="Monthly",(YEAR(AC8423)-YEAR(AB8423))*12+MONTH(AC8423)-MONTH(AB8423)+1,(AC8423-AB8423+1))</f>
        <v>#N/A</v>
      </c>
      <c r="F8423" s="239" t="e">
        <f aca="false">E8423*SUM(P8423:Q8423)</f>
        <v>#N/A</v>
      </c>
    </row>
    <row r="8424" customFormat="false" ht="12.75" hidden="false" customHeight="false" outlineLevel="0" collapsed="false">
      <c r="A8424" s="208" t="str">
        <f aca="false">B8424&amp;" "&amp;C8424&amp;" "&amp;D8424</f>
        <v> 0 Financial</v>
      </c>
      <c r="B8424" s="208" t="str">
        <f aca="false">IF((LEFT(N8424,2)="US"),"US","")</f>
        <v/>
      </c>
      <c r="C8424" s="208" t="n">
        <f aca="false">M8424</f>
        <v>0</v>
      </c>
      <c r="D8424" s="208" t="str">
        <f aca="false">IF(ISNUMBER(FIND("Phy",N8424))=TRUE(),"Physical","Financial")</f>
        <v>Financial</v>
      </c>
      <c r="E8424" s="208" t="e">
        <f aca="false">IF(VLOOKUP(S8424,'DD-Lookup'!$J$6:$L$50,3,FALSE())="Monthly",(YEAR(AC8424)-YEAR(AB8424))*12+MONTH(AC8424)-MONTH(AB8424)+1,(AC8424-AB8424+1))</f>
        <v>#N/A</v>
      </c>
      <c r="F8424" s="239" t="e">
        <f aca="false">E8424*SUM(P8424:Q8424)</f>
        <v>#N/A</v>
      </c>
    </row>
    <row r="8425" customFormat="false" ht="12.75" hidden="false" customHeight="false" outlineLevel="0" collapsed="false">
      <c r="A8425" s="208" t="str">
        <f aca="false">B8425&amp;" "&amp;C8425&amp;" "&amp;D8425</f>
        <v> 0 Financial</v>
      </c>
      <c r="B8425" s="208" t="str">
        <f aca="false">IF((LEFT(N8425,2)="US"),"US","")</f>
        <v/>
      </c>
      <c r="C8425" s="208" t="n">
        <f aca="false">M8425</f>
        <v>0</v>
      </c>
      <c r="D8425" s="208" t="str">
        <f aca="false">IF(ISNUMBER(FIND("Phy",N8425))=TRUE(),"Physical","Financial")</f>
        <v>Financial</v>
      </c>
      <c r="E8425" s="208" t="e">
        <f aca="false">IF(VLOOKUP(S8425,'DD-Lookup'!$J$6:$L$50,3,FALSE())="Monthly",(YEAR(AC8425)-YEAR(AB8425))*12+MONTH(AC8425)-MONTH(AB8425)+1,(AC8425-AB8425+1))</f>
        <v>#N/A</v>
      </c>
      <c r="F8425" s="239" t="e">
        <f aca="false">E8425*SUM(P8425:Q8425)</f>
        <v>#N/A</v>
      </c>
    </row>
    <row r="8426" customFormat="false" ht="12.75" hidden="false" customHeight="false" outlineLevel="0" collapsed="false">
      <c r="A8426" s="208" t="str">
        <f aca="false">B8426&amp;" "&amp;C8426&amp;" "&amp;D8426</f>
        <v> 0 Financial</v>
      </c>
      <c r="B8426" s="208" t="str">
        <f aca="false">IF((LEFT(N8426,2)="US"),"US","")</f>
        <v/>
      </c>
      <c r="C8426" s="208" t="n">
        <f aca="false">M8426</f>
        <v>0</v>
      </c>
      <c r="D8426" s="208" t="str">
        <f aca="false">IF(ISNUMBER(FIND("Phy",N8426))=TRUE(),"Physical","Financial")</f>
        <v>Financial</v>
      </c>
      <c r="E8426" s="208" t="e">
        <f aca="false">IF(VLOOKUP(S8426,'DD-Lookup'!$J$6:$L$50,3,FALSE())="Monthly",(YEAR(AC8426)-YEAR(AB8426))*12+MONTH(AC8426)-MONTH(AB8426)+1,(AC8426-AB8426+1))</f>
        <v>#N/A</v>
      </c>
      <c r="F8426" s="239" t="e">
        <f aca="false">E8426*SUM(P8426:Q8426)</f>
        <v>#N/A</v>
      </c>
    </row>
    <row r="8427" customFormat="false" ht="12.75" hidden="false" customHeight="false" outlineLevel="0" collapsed="false">
      <c r="A8427" s="208" t="str">
        <f aca="false">B8427&amp;" "&amp;C8427&amp;" "&amp;D8427</f>
        <v> 0 Financial</v>
      </c>
      <c r="B8427" s="208" t="str">
        <f aca="false">IF((LEFT(N8427,2)="US"),"US","")</f>
        <v/>
      </c>
      <c r="C8427" s="208" t="n">
        <f aca="false">M8427</f>
        <v>0</v>
      </c>
      <c r="D8427" s="208" t="str">
        <f aca="false">IF(ISNUMBER(FIND("Phy",N8427))=TRUE(),"Physical","Financial")</f>
        <v>Financial</v>
      </c>
      <c r="E8427" s="208" t="e">
        <f aca="false">IF(VLOOKUP(S8427,'DD-Lookup'!$J$6:$L$50,3,FALSE())="Monthly",(YEAR(AC8427)-YEAR(AB8427))*12+MONTH(AC8427)-MONTH(AB8427)+1,(AC8427-AB8427+1))</f>
        <v>#N/A</v>
      </c>
      <c r="F8427" s="239" t="e">
        <f aca="false">E8427*SUM(P8427:Q8427)</f>
        <v>#N/A</v>
      </c>
    </row>
    <row r="8428" customFormat="false" ht="12.75" hidden="false" customHeight="false" outlineLevel="0" collapsed="false">
      <c r="A8428" s="208" t="str">
        <f aca="false">B8428&amp;" "&amp;C8428&amp;" "&amp;D8428</f>
        <v> 0 Financial</v>
      </c>
      <c r="B8428" s="208" t="str">
        <f aca="false">IF((LEFT(N8428,2)="US"),"US","")</f>
        <v/>
      </c>
      <c r="C8428" s="208" t="n">
        <f aca="false">M8428</f>
        <v>0</v>
      </c>
      <c r="D8428" s="208" t="str">
        <f aca="false">IF(ISNUMBER(FIND("Phy",N8428))=TRUE(),"Physical","Financial")</f>
        <v>Financial</v>
      </c>
      <c r="E8428" s="208" t="e">
        <f aca="false">IF(VLOOKUP(S8428,'DD-Lookup'!$J$6:$L$50,3,FALSE())="Monthly",(YEAR(AC8428)-YEAR(AB8428))*12+MONTH(AC8428)-MONTH(AB8428)+1,(AC8428-AB8428+1))</f>
        <v>#N/A</v>
      </c>
      <c r="F8428" s="239" t="e">
        <f aca="false">E8428*SUM(P8428:Q8428)</f>
        <v>#N/A</v>
      </c>
    </row>
    <row r="8429" customFormat="false" ht="12.75" hidden="false" customHeight="false" outlineLevel="0" collapsed="false">
      <c r="A8429" s="208" t="str">
        <f aca="false">B8429&amp;" "&amp;C8429&amp;" "&amp;D8429</f>
        <v> 0 Financial</v>
      </c>
      <c r="B8429" s="208" t="str">
        <f aca="false">IF((LEFT(N8429,2)="US"),"US","")</f>
        <v/>
      </c>
      <c r="C8429" s="208" t="n">
        <f aca="false">M8429</f>
        <v>0</v>
      </c>
      <c r="D8429" s="208" t="str">
        <f aca="false">IF(ISNUMBER(FIND("Phy",N8429))=TRUE(),"Physical","Financial")</f>
        <v>Financial</v>
      </c>
      <c r="E8429" s="208" t="e">
        <f aca="false">IF(VLOOKUP(S8429,'DD-Lookup'!$J$6:$L$50,3,FALSE())="Monthly",(YEAR(AC8429)-YEAR(AB8429))*12+MONTH(AC8429)-MONTH(AB8429)+1,(AC8429-AB8429+1))</f>
        <v>#N/A</v>
      </c>
      <c r="F8429" s="239" t="e">
        <f aca="false">E8429*SUM(P8429:Q8429)</f>
        <v>#N/A</v>
      </c>
    </row>
    <row r="8430" customFormat="false" ht="12.75" hidden="false" customHeight="false" outlineLevel="0" collapsed="false">
      <c r="A8430" s="208" t="str">
        <f aca="false">B8430&amp;" "&amp;C8430&amp;" "&amp;D8430</f>
        <v> 0 Financial</v>
      </c>
      <c r="B8430" s="208" t="str">
        <f aca="false">IF((LEFT(N8430,2)="US"),"US","")</f>
        <v/>
      </c>
      <c r="C8430" s="208" t="n">
        <f aca="false">M8430</f>
        <v>0</v>
      </c>
      <c r="D8430" s="208" t="str">
        <f aca="false">IF(ISNUMBER(FIND("Phy",N8430))=TRUE(),"Physical","Financial")</f>
        <v>Financial</v>
      </c>
      <c r="E8430" s="208" t="e">
        <f aca="false">IF(VLOOKUP(S8430,'DD-Lookup'!$J$6:$L$50,3,FALSE())="Monthly",(YEAR(AC8430)-YEAR(AB8430))*12+MONTH(AC8430)-MONTH(AB8430)+1,(AC8430-AB8430+1))</f>
        <v>#N/A</v>
      </c>
      <c r="F8430" s="239" t="e">
        <f aca="false">E8430*SUM(P8430:Q8430)</f>
        <v>#N/A</v>
      </c>
    </row>
    <row r="8431" customFormat="false" ht="12.75" hidden="false" customHeight="false" outlineLevel="0" collapsed="false">
      <c r="A8431" s="208" t="str">
        <f aca="false">B8431&amp;" "&amp;C8431&amp;" "&amp;D8431</f>
        <v> 0 Financial</v>
      </c>
      <c r="B8431" s="208" t="str">
        <f aca="false">IF((LEFT(N8431,2)="US"),"US","")</f>
        <v/>
      </c>
      <c r="C8431" s="208" t="n">
        <f aca="false">M8431</f>
        <v>0</v>
      </c>
      <c r="D8431" s="208" t="str">
        <f aca="false">IF(ISNUMBER(FIND("Phy",N8431))=TRUE(),"Physical","Financial")</f>
        <v>Financial</v>
      </c>
      <c r="E8431" s="208" t="e">
        <f aca="false">IF(VLOOKUP(S8431,'DD-Lookup'!$J$6:$L$50,3,FALSE())="Monthly",(YEAR(AC8431)-YEAR(AB8431))*12+MONTH(AC8431)-MONTH(AB8431)+1,(AC8431-AB8431+1))</f>
        <v>#N/A</v>
      </c>
      <c r="F8431" s="239" t="e">
        <f aca="false">E8431*SUM(P8431:Q8431)</f>
        <v>#N/A</v>
      </c>
    </row>
    <row r="8432" customFormat="false" ht="12.75" hidden="false" customHeight="false" outlineLevel="0" collapsed="false">
      <c r="A8432" s="208" t="str">
        <f aca="false">B8432&amp;" "&amp;C8432&amp;" "&amp;D8432</f>
        <v> 0 Financial</v>
      </c>
      <c r="B8432" s="208" t="str">
        <f aca="false">IF((LEFT(N8432,2)="US"),"US","")</f>
        <v/>
      </c>
      <c r="C8432" s="208" t="n">
        <f aca="false">M8432</f>
        <v>0</v>
      </c>
      <c r="D8432" s="208" t="str">
        <f aca="false">IF(ISNUMBER(FIND("Phy",N8432))=TRUE(),"Physical","Financial")</f>
        <v>Financial</v>
      </c>
      <c r="E8432" s="208" t="e">
        <f aca="false">IF(VLOOKUP(S8432,'DD-Lookup'!$J$6:$L$50,3,FALSE())="Monthly",(YEAR(AC8432)-YEAR(AB8432))*12+MONTH(AC8432)-MONTH(AB8432)+1,(AC8432-AB8432+1))</f>
        <v>#N/A</v>
      </c>
      <c r="F8432" s="239" t="e">
        <f aca="false">E8432*SUM(P8432:Q8432)</f>
        <v>#N/A</v>
      </c>
    </row>
    <row r="8433" customFormat="false" ht="12.75" hidden="false" customHeight="false" outlineLevel="0" collapsed="false">
      <c r="A8433" s="208" t="str">
        <f aca="false">B8433&amp;" "&amp;C8433&amp;" "&amp;D8433</f>
        <v> 0 Financial</v>
      </c>
      <c r="B8433" s="208" t="str">
        <f aca="false">IF((LEFT(N8433,2)="US"),"US","")</f>
        <v/>
      </c>
      <c r="C8433" s="208" t="n">
        <f aca="false">M8433</f>
        <v>0</v>
      </c>
      <c r="D8433" s="208" t="str">
        <f aca="false">IF(ISNUMBER(FIND("Phy",N8433))=TRUE(),"Physical","Financial")</f>
        <v>Financial</v>
      </c>
      <c r="E8433" s="208" t="e">
        <f aca="false">IF(VLOOKUP(S8433,'DD-Lookup'!$J$6:$L$50,3,FALSE())="Monthly",(YEAR(AC8433)-YEAR(AB8433))*12+MONTH(AC8433)-MONTH(AB8433)+1,(AC8433-AB8433+1))</f>
        <v>#N/A</v>
      </c>
      <c r="F8433" s="239" t="e">
        <f aca="false">E8433*SUM(P8433:Q8433)</f>
        <v>#N/A</v>
      </c>
    </row>
    <row r="8434" customFormat="false" ht="12.75" hidden="false" customHeight="false" outlineLevel="0" collapsed="false">
      <c r="A8434" s="208" t="str">
        <f aca="false">B8434&amp;" "&amp;C8434&amp;" "&amp;D8434</f>
        <v> 0 Financial</v>
      </c>
      <c r="B8434" s="208" t="str">
        <f aca="false">IF((LEFT(N8434,2)="US"),"US","")</f>
        <v/>
      </c>
      <c r="C8434" s="208" t="n">
        <f aca="false">M8434</f>
        <v>0</v>
      </c>
      <c r="D8434" s="208" t="str">
        <f aca="false">IF(ISNUMBER(FIND("Phy",N8434))=TRUE(),"Physical","Financial")</f>
        <v>Financial</v>
      </c>
      <c r="E8434" s="208" t="e">
        <f aca="false">IF(VLOOKUP(S8434,'DD-Lookup'!$J$6:$L$50,3,FALSE())="Monthly",(YEAR(AC8434)-YEAR(AB8434))*12+MONTH(AC8434)-MONTH(AB8434)+1,(AC8434-AB8434+1))</f>
        <v>#N/A</v>
      </c>
      <c r="F8434" s="239" t="e">
        <f aca="false">E8434*SUM(P8434:Q8434)</f>
        <v>#N/A</v>
      </c>
    </row>
    <row r="8435" customFormat="false" ht="12.75" hidden="false" customHeight="false" outlineLevel="0" collapsed="false">
      <c r="A8435" s="208" t="str">
        <f aca="false">B8435&amp;" "&amp;C8435&amp;" "&amp;D8435</f>
        <v> 0 Financial</v>
      </c>
      <c r="B8435" s="208" t="str">
        <f aca="false">IF((LEFT(N8435,2)="US"),"US","")</f>
        <v/>
      </c>
      <c r="C8435" s="208" t="n">
        <f aca="false">M8435</f>
        <v>0</v>
      </c>
      <c r="D8435" s="208" t="str">
        <f aca="false">IF(ISNUMBER(FIND("Phy",N8435))=TRUE(),"Physical","Financial")</f>
        <v>Financial</v>
      </c>
      <c r="E8435" s="208" t="e">
        <f aca="false">IF(VLOOKUP(S8435,'DD-Lookup'!$J$6:$L$50,3,FALSE())="Monthly",(YEAR(AC8435)-YEAR(AB8435))*12+MONTH(AC8435)-MONTH(AB8435)+1,(AC8435-AB8435+1))</f>
        <v>#N/A</v>
      </c>
      <c r="F8435" s="239" t="e">
        <f aca="false">E8435*SUM(P8435:Q8435)</f>
        <v>#N/A</v>
      </c>
    </row>
    <row r="8436" customFormat="false" ht="12.75" hidden="false" customHeight="false" outlineLevel="0" collapsed="false">
      <c r="A8436" s="208" t="str">
        <f aca="false">B8436&amp;" "&amp;C8436&amp;" "&amp;D8436</f>
        <v> 0 Financial</v>
      </c>
      <c r="B8436" s="208" t="str">
        <f aca="false">IF((LEFT(N8436,2)="US"),"US","")</f>
        <v/>
      </c>
      <c r="C8436" s="208" t="n">
        <f aca="false">M8436</f>
        <v>0</v>
      </c>
      <c r="D8436" s="208" t="str">
        <f aca="false">IF(ISNUMBER(FIND("Phy",N8436))=TRUE(),"Physical","Financial")</f>
        <v>Financial</v>
      </c>
      <c r="E8436" s="208" t="e">
        <f aca="false">IF(VLOOKUP(S8436,'DD-Lookup'!$J$6:$L$50,3,FALSE())="Monthly",(YEAR(AC8436)-YEAR(AB8436))*12+MONTH(AC8436)-MONTH(AB8436)+1,(AC8436-AB8436+1))</f>
        <v>#N/A</v>
      </c>
      <c r="F8436" s="239" t="e">
        <f aca="false">E8436*SUM(P8436:Q8436)</f>
        <v>#N/A</v>
      </c>
    </row>
    <row r="8437" customFormat="false" ht="12.75" hidden="false" customHeight="false" outlineLevel="0" collapsed="false">
      <c r="A8437" s="208" t="str">
        <f aca="false">B8437&amp;" "&amp;C8437&amp;" "&amp;D8437</f>
        <v> 0 Financial</v>
      </c>
      <c r="B8437" s="208" t="str">
        <f aca="false">IF((LEFT(N8437,2)="US"),"US","")</f>
        <v/>
      </c>
      <c r="C8437" s="208" t="n">
        <f aca="false">M8437</f>
        <v>0</v>
      </c>
      <c r="D8437" s="208" t="str">
        <f aca="false">IF(ISNUMBER(FIND("Phy",N8437))=TRUE(),"Physical","Financial")</f>
        <v>Financial</v>
      </c>
      <c r="E8437" s="208" t="e">
        <f aca="false">IF(VLOOKUP(S8437,'DD-Lookup'!$J$6:$L$50,3,FALSE())="Monthly",(YEAR(AC8437)-YEAR(AB8437))*12+MONTH(AC8437)-MONTH(AB8437)+1,(AC8437-AB8437+1))</f>
        <v>#N/A</v>
      </c>
      <c r="F8437" s="239" t="e">
        <f aca="false">E8437*SUM(P8437:Q8437)</f>
        <v>#N/A</v>
      </c>
    </row>
    <row r="8438" customFormat="false" ht="12.75" hidden="false" customHeight="false" outlineLevel="0" collapsed="false">
      <c r="A8438" s="208" t="str">
        <f aca="false">B8438&amp;" "&amp;C8438&amp;" "&amp;D8438</f>
        <v> 0 Financial</v>
      </c>
      <c r="B8438" s="208" t="str">
        <f aca="false">IF((LEFT(N8438,2)="US"),"US","")</f>
        <v/>
      </c>
      <c r="C8438" s="208" t="n">
        <f aca="false">M8438</f>
        <v>0</v>
      </c>
      <c r="D8438" s="208" t="str">
        <f aca="false">IF(ISNUMBER(FIND("Phy",N8438))=TRUE(),"Physical","Financial")</f>
        <v>Financial</v>
      </c>
      <c r="E8438" s="208" t="e">
        <f aca="false">IF(VLOOKUP(S8438,'DD-Lookup'!$J$6:$L$50,3,FALSE())="Monthly",(YEAR(AC8438)-YEAR(AB8438))*12+MONTH(AC8438)-MONTH(AB8438)+1,(AC8438-AB8438+1))</f>
        <v>#N/A</v>
      </c>
      <c r="F8438" s="239" t="e">
        <f aca="false">E8438*SUM(P8438:Q8438)</f>
        <v>#N/A</v>
      </c>
    </row>
    <row r="8439" customFormat="false" ht="12.75" hidden="false" customHeight="false" outlineLevel="0" collapsed="false">
      <c r="A8439" s="208" t="str">
        <f aca="false">B8439&amp;" "&amp;C8439&amp;" "&amp;D8439</f>
        <v> 0 Financial</v>
      </c>
      <c r="B8439" s="208" t="str">
        <f aca="false">IF((LEFT(N8439,2)="US"),"US","")</f>
        <v/>
      </c>
      <c r="C8439" s="208" t="n">
        <f aca="false">M8439</f>
        <v>0</v>
      </c>
      <c r="D8439" s="208" t="str">
        <f aca="false">IF(ISNUMBER(FIND("Phy",N8439))=TRUE(),"Physical","Financial")</f>
        <v>Financial</v>
      </c>
      <c r="E8439" s="208" t="e">
        <f aca="false">IF(VLOOKUP(S8439,'DD-Lookup'!$J$6:$L$50,3,FALSE())="Monthly",(YEAR(AC8439)-YEAR(AB8439))*12+MONTH(AC8439)-MONTH(AB8439)+1,(AC8439-AB8439+1))</f>
        <v>#N/A</v>
      </c>
      <c r="F8439" s="239" t="e">
        <f aca="false">E8439*SUM(P8439:Q8439)</f>
        <v>#N/A</v>
      </c>
    </row>
    <row r="8440" customFormat="false" ht="12.75" hidden="false" customHeight="false" outlineLevel="0" collapsed="false">
      <c r="A8440" s="208" t="str">
        <f aca="false">B8440&amp;" "&amp;C8440&amp;" "&amp;D8440</f>
        <v> 0 Financial</v>
      </c>
      <c r="B8440" s="208" t="str">
        <f aca="false">IF((LEFT(N8440,2)="US"),"US","")</f>
        <v/>
      </c>
      <c r="C8440" s="208" t="n">
        <f aca="false">M8440</f>
        <v>0</v>
      </c>
      <c r="D8440" s="208" t="str">
        <f aca="false">IF(ISNUMBER(FIND("Phy",N8440))=TRUE(),"Physical","Financial")</f>
        <v>Financial</v>
      </c>
      <c r="E8440" s="208" t="e">
        <f aca="false">IF(VLOOKUP(S8440,'DD-Lookup'!$J$6:$L$50,3,FALSE())="Monthly",(YEAR(AC8440)-YEAR(AB8440))*12+MONTH(AC8440)-MONTH(AB8440)+1,(AC8440-AB8440+1))</f>
        <v>#N/A</v>
      </c>
      <c r="F8440" s="239" t="e">
        <f aca="false">E8440*SUM(P8440:Q8440)</f>
        <v>#N/A</v>
      </c>
    </row>
    <row r="8441" customFormat="false" ht="12.75" hidden="false" customHeight="false" outlineLevel="0" collapsed="false">
      <c r="A8441" s="208" t="str">
        <f aca="false">B8441&amp;" "&amp;C8441&amp;" "&amp;D8441</f>
        <v> 0 Financial</v>
      </c>
      <c r="B8441" s="208" t="str">
        <f aca="false">IF((LEFT(N8441,2)="US"),"US","")</f>
        <v/>
      </c>
      <c r="C8441" s="208" t="n">
        <f aca="false">M8441</f>
        <v>0</v>
      </c>
      <c r="D8441" s="208" t="str">
        <f aca="false">IF(ISNUMBER(FIND("Phy",N8441))=TRUE(),"Physical","Financial")</f>
        <v>Financial</v>
      </c>
      <c r="E8441" s="208" t="e">
        <f aca="false">IF(VLOOKUP(S8441,'DD-Lookup'!$J$6:$L$50,3,FALSE())="Monthly",(YEAR(AC8441)-YEAR(AB8441))*12+MONTH(AC8441)-MONTH(AB8441)+1,(AC8441-AB8441+1))</f>
        <v>#N/A</v>
      </c>
      <c r="F8441" s="239" t="e">
        <f aca="false">E8441*SUM(P8441:Q8441)</f>
        <v>#N/A</v>
      </c>
    </row>
    <row r="8442" customFormat="false" ht="12.75" hidden="false" customHeight="false" outlineLevel="0" collapsed="false">
      <c r="A8442" s="208" t="str">
        <f aca="false">B8442&amp;" "&amp;C8442&amp;" "&amp;D8442</f>
        <v> 0 Financial</v>
      </c>
      <c r="B8442" s="208" t="str">
        <f aca="false">IF((LEFT(N8442,2)="US"),"US","")</f>
        <v/>
      </c>
      <c r="C8442" s="208" t="n">
        <f aca="false">M8442</f>
        <v>0</v>
      </c>
      <c r="D8442" s="208" t="str">
        <f aca="false">IF(ISNUMBER(FIND("Phy",N8442))=TRUE(),"Physical","Financial")</f>
        <v>Financial</v>
      </c>
      <c r="E8442" s="208" t="e">
        <f aca="false">IF(VLOOKUP(S8442,'DD-Lookup'!$J$6:$L$50,3,FALSE())="Monthly",(YEAR(AC8442)-YEAR(AB8442))*12+MONTH(AC8442)-MONTH(AB8442)+1,(AC8442-AB8442+1))</f>
        <v>#N/A</v>
      </c>
      <c r="F8442" s="239" t="e">
        <f aca="false">E8442*SUM(P8442:Q8442)</f>
        <v>#N/A</v>
      </c>
    </row>
    <row r="8443" customFormat="false" ht="12.75" hidden="false" customHeight="false" outlineLevel="0" collapsed="false">
      <c r="A8443" s="208" t="str">
        <f aca="false">B8443&amp;" "&amp;C8443&amp;" "&amp;D8443</f>
        <v> 0 Financial</v>
      </c>
      <c r="B8443" s="208" t="str">
        <f aca="false">IF((LEFT(N8443,2)="US"),"US","")</f>
        <v/>
      </c>
      <c r="C8443" s="208" t="n">
        <f aca="false">M8443</f>
        <v>0</v>
      </c>
      <c r="D8443" s="208" t="str">
        <f aca="false">IF(ISNUMBER(FIND("Phy",N8443))=TRUE(),"Physical","Financial")</f>
        <v>Financial</v>
      </c>
      <c r="E8443" s="208" t="e">
        <f aca="false">IF(VLOOKUP(S8443,'DD-Lookup'!$J$6:$L$50,3,FALSE())="Monthly",(YEAR(AC8443)-YEAR(AB8443))*12+MONTH(AC8443)-MONTH(AB8443)+1,(AC8443-AB8443+1))</f>
        <v>#N/A</v>
      </c>
      <c r="F8443" s="239" t="e">
        <f aca="false">E8443*SUM(P8443:Q8443)</f>
        <v>#N/A</v>
      </c>
    </row>
    <row r="8444" customFormat="false" ht="12.75" hidden="false" customHeight="false" outlineLevel="0" collapsed="false">
      <c r="A8444" s="208" t="str">
        <f aca="false">B8444&amp;" "&amp;C8444&amp;" "&amp;D8444</f>
        <v> 0 Financial</v>
      </c>
      <c r="B8444" s="208" t="str">
        <f aca="false">IF((LEFT(N8444,2)="US"),"US","")</f>
        <v/>
      </c>
      <c r="C8444" s="208" t="n">
        <f aca="false">M8444</f>
        <v>0</v>
      </c>
      <c r="D8444" s="208" t="str">
        <f aca="false">IF(ISNUMBER(FIND("Phy",N8444))=TRUE(),"Physical","Financial")</f>
        <v>Financial</v>
      </c>
      <c r="E8444" s="208" t="e">
        <f aca="false">IF(VLOOKUP(S8444,'DD-Lookup'!$J$6:$L$50,3,FALSE())="Monthly",(YEAR(AC8444)-YEAR(AB8444))*12+MONTH(AC8444)-MONTH(AB8444)+1,(AC8444-AB8444+1))</f>
        <v>#N/A</v>
      </c>
      <c r="F8444" s="239" t="e">
        <f aca="false">E8444*SUM(P8444:Q8444)</f>
        <v>#N/A</v>
      </c>
    </row>
    <row r="8445" customFormat="false" ht="12.75" hidden="false" customHeight="false" outlineLevel="0" collapsed="false">
      <c r="A8445" s="208" t="str">
        <f aca="false">B8445&amp;" "&amp;C8445&amp;" "&amp;D8445</f>
        <v> 0 Financial</v>
      </c>
      <c r="B8445" s="208" t="str">
        <f aca="false">IF((LEFT(N8445,2)="US"),"US","")</f>
        <v/>
      </c>
      <c r="C8445" s="208" t="n">
        <f aca="false">M8445</f>
        <v>0</v>
      </c>
      <c r="D8445" s="208" t="str">
        <f aca="false">IF(ISNUMBER(FIND("Phy",N8445))=TRUE(),"Physical","Financial")</f>
        <v>Financial</v>
      </c>
      <c r="E8445" s="208" t="e">
        <f aca="false">IF(VLOOKUP(S8445,'DD-Lookup'!$J$6:$L$50,3,FALSE())="Monthly",(YEAR(AC8445)-YEAR(AB8445))*12+MONTH(AC8445)-MONTH(AB8445)+1,(AC8445-AB8445+1))</f>
        <v>#N/A</v>
      </c>
      <c r="F8445" s="239" t="e">
        <f aca="false">E8445*SUM(P8445:Q8445)</f>
        <v>#N/A</v>
      </c>
    </row>
    <row r="8446" customFormat="false" ht="12.75" hidden="false" customHeight="false" outlineLevel="0" collapsed="false">
      <c r="A8446" s="208" t="str">
        <f aca="false">B8446&amp;" "&amp;C8446&amp;" "&amp;D8446</f>
        <v> 0 Financial</v>
      </c>
      <c r="B8446" s="208" t="str">
        <f aca="false">IF((LEFT(N8446,2)="US"),"US","")</f>
        <v/>
      </c>
      <c r="C8446" s="208" t="n">
        <f aca="false">M8446</f>
        <v>0</v>
      </c>
      <c r="D8446" s="208" t="str">
        <f aca="false">IF(ISNUMBER(FIND("Phy",N8446))=TRUE(),"Physical","Financial")</f>
        <v>Financial</v>
      </c>
      <c r="E8446" s="208" t="e">
        <f aca="false">IF(VLOOKUP(S8446,'DD-Lookup'!$J$6:$L$50,3,FALSE())="Monthly",(YEAR(AC8446)-YEAR(AB8446))*12+MONTH(AC8446)-MONTH(AB8446)+1,(AC8446-AB8446+1))</f>
        <v>#N/A</v>
      </c>
      <c r="F8446" s="239" t="e">
        <f aca="false">E8446*SUM(P8446:Q8446)</f>
        <v>#N/A</v>
      </c>
    </row>
    <row r="8447" customFormat="false" ht="12.75" hidden="false" customHeight="false" outlineLevel="0" collapsed="false">
      <c r="A8447" s="208" t="str">
        <f aca="false">B8447&amp;" "&amp;C8447&amp;" "&amp;D8447</f>
        <v> 0 Financial</v>
      </c>
      <c r="B8447" s="208" t="str">
        <f aca="false">IF((LEFT(N8447,2)="US"),"US","")</f>
        <v/>
      </c>
      <c r="C8447" s="208" t="n">
        <f aca="false">M8447</f>
        <v>0</v>
      </c>
      <c r="D8447" s="208" t="str">
        <f aca="false">IF(ISNUMBER(FIND("Phy",N8447))=TRUE(),"Physical","Financial")</f>
        <v>Financial</v>
      </c>
      <c r="E8447" s="208" t="e">
        <f aca="false">IF(VLOOKUP(S8447,'DD-Lookup'!$J$6:$L$50,3,FALSE())="Monthly",(YEAR(AC8447)-YEAR(AB8447))*12+MONTH(AC8447)-MONTH(AB8447)+1,(AC8447-AB8447+1))</f>
        <v>#N/A</v>
      </c>
      <c r="F8447" s="239" t="e">
        <f aca="false">E8447*SUM(P8447:Q8447)</f>
        <v>#N/A</v>
      </c>
    </row>
    <row r="8448" customFormat="false" ht="12.75" hidden="false" customHeight="false" outlineLevel="0" collapsed="false">
      <c r="A8448" s="208" t="str">
        <f aca="false">B8448&amp;" "&amp;C8448&amp;" "&amp;D8448</f>
        <v> 0 Financial</v>
      </c>
      <c r="B8448" s="208" t="str">
        <f aca="false">IF((LEFT(N8448,2)="US"),"US","")</f>
        <v/>
      </c>
      <c r="C8448" s="208" t="n">
        <f aca="false">M8448</f>
        <v>0</v>
      </c>
      <c r="D8448" s="208" t="str">
        <f aca="false">IF(ISNUMBER(FIND("Phy",N8448))=TRUE(),"Physical","Financial")</f>
        <v>Financial</v>
      </c>
      <c r="E8448" s="208" t="e">
        <f aca="false">IF(VLOOKUP(S8448,'DD-Lookup'!$J$6:$L$50,3,FALSE())="Monthly",(YEAR(AC8448)-YEAR(AB8448))*12+MONTH(AC8448)-MONTH(AB8448)+1,(AC8448-AB8448+1))</f>
        <v>#N/A</v>
      </c>
      <c r="F8448" s="239" t="e">
        <f aca="false">E8448*SUM(P8448:Q8448)</f>
        <v>#N/A</v>
      </c>
    </row>
    <row r="8449" customFormat="false" ht="12.75" hidden="false" customHeight="false" outlineLevel="0" collapsed="false">
      <c r="A8449" s="208" t="str">
        <f aca="false">B8449&amp;" "&amp;C8449&amp;" "&amp;D8449</f>
        <v> 0 Financial</v>
      </c>
      <c r="B8449" s="208" t="str">
        <f aca="false">IF((LEFT(N8449,2)="US"),"US","")</f>
        <v/>
      </c>
      <c r="C8449" s="208" t="n">
        <f aca="false">M8449</f>
        <v>0</v>
      </c>
      <c r="D8449" s="208" t="str">
        <f aca="false">IF(ISNUMBER(FIND("Phy",N8449))=TRUE(),"Physical","Financial")</f>
        <v>Financial</v>
      </c>
      <c r="E8449" s="208" t="e">
        <f aca="false">IF(VLOOKUP(S8449,'DD-Lookup'!$J$6:$L$50,3,FALSE())="Monthly",(YEAR(AC8449)-YEAR(AB8449))*12+MONTH(AC8449)-MONTH(AB8449)+1,(AC8449-AB8449+1))</f>
        <v>#N/A</v>
      </c>
      <c r="F8449" s="239" t="e">
        <f aca="false">E8449*SUM(P8449:Q8449)</f>
        <v>#N/A</v>
      </c>
    </row>
    <row r="8450" customFormat="false" ht="12.75" hidden="false" customHeight="false" outlineLevel="0" collapsed="false">
      <c r="A8450" s="208" t="str">
        <f aca="false">B8450&amp;" "&amp;C8450&amp;" "&amp;D8450</f>
        <v> 0 Financial</v>
      </c>
      <c r="B8450" s="208" t="str">
        <f aca="false">IF((LEFT(N8450,2)="US"),"US","")</f>
        <v/>
      </c>
      <c r="C8450" s="208" t="n">
        <f aca="false">M8450</f>
        <v>0</v>
      </c>
      <c r="D8450" s="208" t="str">
        <f aca="false">IF(ISNUMBER(FIND("Phy",N8450))=TRUE(),"Physical","Financial")</f>
        <v>Financial</v>
      </c>
      <c r="E8450" s="208" t="e">
        <f aca="false">IF(VLOOKUP(S8450,'DD-Lookup'!$J$6:$L$50,3,FALSE())="Monthly",(YEAR(AC8450)-YEAR(AB8450))*12+MONTH(AC8450)-MONTH(AB8450)+1,(AC8450-AB8450+1))</f>
        <v>#N/A</v>
      </c>
      <c r="F8450" s="239" t="e">
        <f aca="false">E8450*SUM(P8450:Q8450)</f>
        <v>#N/A</v>
      </c>
    </row>
    <row r="8451" customFormat="false" ht="12.75" hidden="false" customHeight="false" outlineLevel="0" collapsed="false">
      <c r="A8451" s="208" t="str">
        <f aca="false">B8451&amp;" "&amp;C8451&amp;" "&amp;D8451</f>
        <v> 0 Financial</v>
      </c>
      <c r="B8451" s="208" t="str">
        <f aca="false">IF((LEFT(N8451,2)="US"),"US","")</f>
        <v/>
      </c>
      <c r="C8451" s="208" t="n">
        <f aca="false">M8451</f>
        <v>0</v>
      </c>
      <c r="D8451" s="208" t="str">
        <f aca="false">IF(ISNUMBER(FIND("Phy",N8451))=TRUE(),"Physical","Financial")</f>
        <v>Financial</v>
      </c>
      <c r="E8451" s="208" t="e">
        <f aca="false">IF(VLOOKUP(S8451,'DD-Lookup'!$J$6:$L$50,3,FALSE())="Monthly",(YEAR(AC8451)-YEAR(AB8451))*12+MONTH(AC8451)-MONTH(AB8451)+1,(AC8451-AB8451+1))</f>
        <v>#N/A</v>
      </c>
      <c r="F8451" s="239" t="e">
        <f aca="false">E8451*SUM(P8451:Q8451)</f>
        <v>#N/A</v>
      </c>
    </row>
    <row r="8452" customFormat="false" ht="12.75" hidden="false" customHeight="false" outlineLevel="0" collapsed="false">
      <c r="A8452" s="208" t="str">
        <f aca="false">B8452&amp;" "&amp;C8452&amp;" "&amp;D8452</f>
        <v> 0 Financial</v>
      </c>
      <c r="B8452" s="208" t="str">
        <f aca="false">IF((LEFT(N8452,2)="US"),"US","")</f>
        <v/>
      </c>
      <c r="C8452" s="208" t="n">
        <f aca="false">M8452</f>
        <v>0</v>
      </c>
      <c r="D8452" s="208" t="str">
        <f aca="false">IF(ISNUMBER(FIND("Phy",N8452))=TRUE(),"Physical","Financial")</f>
        <v>Financial</v>
      </c>
      <c r="E8452" s="208" t="e">
        <f aca="false">IF(VLOOKUP(S8452,'DD-Lookup'!$J$6:$L$50,3,FALSE())="Monthly",(YEAR(AC8452)-YEAR(AB8452))*12+MONTH(AC8452)-MONTH(AB8452)+1,(AC8452-AB8452+1))</f>
        <v>#N/A</v>
      </c>
      <c r="F8452" s="239" t="e">
        <f aca="false">E8452*SUM(P8452:Q8452)</f>
        <v>#N/A</v>
      </c>
    </row>
    <row r="8453" customFormat="false" ht="12.75" hidden="false" customHeight="false" outlineLevel="0" collapsed="false">
      <c r="A8453" s="208" t="str">
        <f aca="false">B8453&amp;" "&amp;C8453&amp;" "&amp;D8453</f>
        <v> 0 Financial</v>
      </c>
      <c r="B8453" s="208" t="str">
        <f aca="false">IF((LEFT(N8453,2)="US"),"US","")</f>
        <v/>
      </c>
      <c r="C8453" s="208" t="n">
        <f aca="false">M8453</f>
        <v>0</v>
      </c>
      <c r="D8453" s="208" t="str">
        <f aca="false">IF(ISNUMBER(FIND("Phy",N8453))=TRUE(),"Physical","Financial")</f>
        <v>Financial</v>
      </c>
      <c r="E8453" s="208" t="e">
        <f aca="false">IF(VLOOKUP(S8453,'DD-Lookup'!$J$6:$L$50,3,FALSE())="Monthly",(YEAR(AC8453)-YEAR(AB8453))*12+MONTH(AC8453)-MONTH(AB8453)+1,(AC8453-AB8453+1))</f>
        <v>#N/A</v>
      </c>
      <c r="F8453" s="239" t="e">
        <f aca="false">E8453*SUM(P8453:Q8453)</f>
        <v>#N/A</v>
      </c>
    </row>
    <row r="8454" customFormat="false" ht="12.75" hidden="false" customHeight="false" outlineLevel="0" collapsed="false">
      <c r="A8454" s="208" t="str">
        <f aca="false">B8454&amp;" "&amp;C8454&amp;" "&amp;D8454</f>
        <v> 0 Financial</v>
      </c>
      <c r="B8454" s="208" t="str">
        <f aca="false">IF((LEFT(N8454,2)="US"),"US","")</f>
        <v/>
      </c>
      <c r="C8454" s="208" t="n">
        <f aca="false">M8454</f>
        <v>0</v>
      </c>
      <c r="D8454" s="208" t="str">
        <f aca="false">IF(ISNUMBER(FIND("Phy",N8454))=TRUE(),"Physical","Financial")</f>
        <v>Financial</v>
      </c>
      <c r="E8454" s="208" t="e">
        <f aca="false">IF(VLOOKUP(S8454,'DD-Lookup'!$J$6:$L$50,3,FALSE())="Monthly",(YEAR(AC8454)-YEAR(AB8454))*12+MONTH(AC8454)-MONTH(AB8454)+1,(AC8454-AB8454+1))</f>
        <v>#N/A</v>
      </c>
      <c r="F8454" s="239" t="e">
        <f aca="false">E8454*SUM(P8454:Q8454)</f>
        <v>#N/A</v>
      </c>
    </row>
    <row r="8455" customFormat="false" ht="12.75" hidden="false" customHeight="false" outlineLevel="0" collapsed="false">
      <c r="A8455" s="208" t="str">
        <f aca="false">B8455&amp;" "&amp;C8455&amp;" "&amp;D8455</f>
        <v> 0 Financial</v>
      </c>
      <c r="B8455" s="208" t="str">
        <f aca="false">IF((LEFT(N8455,2)="US"),"US","")</f>
        <v/>
      </c>
      <c r="C8455" s="208" t="n">
        <f aca="false">M8455</f>
        <v>0</v>
      </c>
      <c r="D8455" s="208" t="str">
        <f aca="false">IF(ISNUMBER(FIND("Phy",N8455))=TRUE(),"Physical","Financial")</f>
        <v>Financial</v>
      </c>
      <c r="E8455" s="208" t="e">
        <f aca="false">IF(VLOOKUP(S8455,'DD-Lookup'!$J$6:$L$50,3,FALSE())="Monthly",(YEAR(AC8455)-YEAR(AB8455))*12+MONTH(AC8455)-MONTH(AB8455)+1,(AC8455-AB8455+1))</f>
        <v>#N/A</v>
      </c>
      <c r="F8455" s="239" t="e">
        <f aca="false">E8455*SUM(P8455:Q8455)</f>
        <v>#N/A</v>
      </c>
    </row>
    <row r="8456" customFormat="false" ht="12.75" hidden="false" customHeight="false" outlineLevel="0" collapsed="false">
      <c r="A8456" s="208" t="str">
        <f aca="false">B8456&amp;" "&amp;C8456&amp;" "&amp;D8456</f>
        <v> 0 Financial</v>
      </c>
      <c r="B8456" s="208" t="str">
        <f aca="false">IF((LEFT(N8456,2)="US"),"US","")</f>
        <v/>
      </c>
      <c r="C8456" s="208" t="n">
        <f aca="false">M8456</f>
        <v>0</v>
      </c>
      <c r="D8456" s="208" t="str">
        <f aca="false">IF(ISNUMBER(FIND("Phy",N8456))=TRUE(),"Physical","Financial")</f>
        <v>Financial</v>
      </c>
      <c r="E8456" s="208" t="e">
        <f aca="false">IF(VLOOKUP(S8456,'DD-Lookup'!$J$6:$L$50,3,FALSE())="Monthly",(YEAR(AC8456)-YEAR(AB8456))*12+MONTH(AC8456)-MONTH(AB8456)+1,(AC8456-AB8456+1))</f>
        <v>#N/A</v>
      </c>
      <c r="F8456" s="239" t="e">
        <f aca="false">E8456*SUM(P8456:Q8456)</f>
        <v>#N/A</v>
      </c>
    </row>
    <row r="8457" customFormat="false" ht="12.75" hidden="false" customHeight="false" outlineLevel="0" collapsed="false">
      <c r="A8457" s="208" t="str">
        <f aca="false">B8457&amp;" "&amp;C8457&amp;" "&amp;D8457</f>
        <v> 0 Financial</v>
      </c>
      <c r="B8457" s="208" t="str">
        <f aca="false">IF((LEFT(N8457,2)="US"),"US","")</f>
        <v/>
      </c>
      <c r="C8457" s="208" t="n">
        <f aca="false">M8457</f>
        <v>0</v>
      </c>
      <c r="D8457" s="208" t="str">
        <f aca="false">IF(ISNUMBER(FIND("Phy",N8457))=TRUE(),"Physical","Financial")</f>
        <v>Financial</v>
      </c>
      <c r="E8457" s="208" t="e">
        <f aca="false">IF(VLOOKUP(S8457,'DD-Lookup'!$J$6:$L$50,3,FALSE())="Monthly",(YEAR(AC8457)-YEAR(AB8457))*12+MONTH(AC8457)-MONTH(AB8457)+1,(AC8457-AB8457+1))</f>
        <v>#N/A</v>
      </c>
      <c r="F8457" s="239" t="e">
        <f aca="false">E8457*SUM(P8457:Q8457)</f>
        <v>#N/A</v>
      </c>
    </row>
    <row r="8458" customFormat="false" ht="12.75" hidden="false" customHeight="false" outlineLevel="0" collapsed="false">
      <c r="A8458" s="208" t="str">
        <f aca="false">B8458&amp;" "&amp;C8458&amp;" "&amp;D8458</f>
        <v> 0 Financial</v>
      </c>
      <c r="B8458" s="208" t="str">
        <f aca="false">IF((LEFT(N8458,2)="US"),"US","")</f>
        <v/>
      </c>
      <c r="C8458" s="208" t="n">
        <f aca="false">M8458</f>
        <v>0</v>
      </c>
      <c r="D8458" s="208" t="str">
        <f aca="false">IF(ISNUMBER(FIND("Phy",N8458))=TRUE(),"Physical","Financial")</f>
        <v>Financial</v>
      </c>
      <c r="E8458" s="208" t="e">
        <f aca="false">IF(VLOOKUP(S8458,'DD-Lookup'!$J$6:$L$50,3,FALSE())="Monthly",(YEAR(AC8458)-YEAR(AB8458))*12+MONTH(AC8458)-MONTH(AB8458)+1,(AC8458-AB8458+1))</f>
        <v>#N/A</v>
      </c>
      <c r="F8458" s="239" t="e">
        <f aca="false">E8458*SUM(P8458:Q8458)</f>
        <v>#N/A</v>
      </c>
    </row>
    <row r="8459" customFormat="false" ht="12.75" hidden="false" customHeight="false" outlineLevel="0" collapsed="false">
      <c r="A8459" s="208" t="str">
        <f aca="false">B8459&amp;" "&amp;C8459&amp;" "&amp;D8459</f>
        <v> 0 Financial</v>
      </c>
      <c r="B8459" s="208" t="str">
        <f aca="false">IF((LEFT(N8459,2)="US"),"US","")</f>
        <v/>
      </c>
      <c r="C8459" s="208" t="n">
        <f aca="false">M8459</f>
        <v>0</v>
      </c>
      <c r="D8459" s="208" t="str">
        <f aca="false">IF(ISNUMBER(FIND("Phy",N8459))=TRUE(),"Physical","Financial")</f>
        <v>Financial</v>
      </c>
      <c r="E8459" s="208" t="e">
        <f aca="false">IF(VLOOKUP(S8459,'DD-Lookup'!$J$6:$L$50,3,FALSE())="Monthly",(YEAR(AC8459)-YEAR(AB8459))*12+MONTH(AC8459)-MONTH(AB8459)+1,(AC8459-AB8459+1))</f>
        <v>#N/A</v>
      </c>
      <c r="F8459" s="239" t="e">
        <f aca="false">E8459*SUM(P8459:Q8459)</f>
        <v>#N/A</v>
      </c>
    </row>
    <row r="8460" customFormat="false" ht="12.75" hidden="false" customHeight="false" outlineLevel="0" collapsed="false">
      <c r="A8460" s="208" t="str">
        <f aca="false">B8460&amp;" "&amp;C8460&amp;" "&amp;D8460</f>
        <v> 0 Financial</v>
      </c>
      <c r="B8460" s="208" t="str">
        <f aca="false">IF((LEFT(N8460,2)="US"),"US","")</f>
        <v/>
      </c>
      <c r="C8460" s="208" t="n">
        <f aca="false">M8460</f>
        <v>0</v>
      </c>
      <c r="D8460" s="208" t="str">
        <f aca="false">IF(ISNUMBER(FIND("Phy",N8460))=TRUE(),"Physical","Financial")</f>
        <v>Financial</v>
      </c>
      <c r="E8460" s="208" t="e">
        <f aca="false">IF(VLOOKUP(S8460,'DD-Lookup'!$J$6:$L$50,3,FALSE())="Monthly",(YEAR(AC8460)-YEAR(AB8460))*12+MONTH(AC8460)-MONTH(AB8460)+1,(AC8460-AB8460+1))</f>
        <v>#N/A</v>
      </c>
      <c r="F8460" s="239" t="e">
        <f aca="false">E8460*SUM(P8460:Q8460)</f>
        <v>#N/A</v>
      </c>
    </row>
    <row r="8461" customFormat="false" ht="12.75" hidden="false" customHeight="false" outlineLevel="0" collapsed="false">
      <c r="A8461" s="208" t="str">
        <f aca="false">B8461&amp;" "&amp;C8461&amp;" "&amp;D8461</f>
        <v> 0 Financial</v>
      </c>
      <c r="B8461" s="208" t="str">
        <f aca="false">IF((LEFT(N8461,2)="US"),"US","")</f>
        <v/>
      </c>
      <c r="C8461" s="208" t="n">
        <f aca="false">M8461</f>
        <v>0</v>
      </c>
      <c r="D8461" s="208" t="str">
        <f aca="false">IF(ISNUMBER(FIND("Phy",N8461))=TRUE(),"Physical","Financial")</f>
        <v>Financial</v>
      </c>
      <c r="E8461" s="208" t="e">
        <f aca="false">IF(VLOOKUP(S8461,'DD-Lookup'!$J$6:$L$50,3,FALSE())="Monthly",(YEAR(AC8461)-YEAR(AB8461))*12+MONTH(AC8461)-MONTH(AB8461)+1,(AC8461-AB8461+1))</f>
        <v>#N/A</v>
      </c>
      <c r="F8461" s="239" t="e">
        <f aca="false">E8461*SUM(P8461:Q8461)</f>
        <v>#N/A</v>
      </c>
    </row>
    <row r="8462" customFormat="false" ht="12.75" hidden="false" customHeight="false" outlineLevel="0" collapsed="false">
      <c r="A8462" s="208" t="str">
        <f aca="false">B8462&amp;" "&amp;C8462&amp;" "&amp;D8462</f>
        <v> 0 Financial</v>
      </c>
      <c r="B8462" s="208" t="str">
        <f aca="false">IF((LEFT(N8462,2)="US"),"US","")</f>
        <v/>
      </c>
      <c r="C8462" s="208" t="n">
        <f aca="false">M8462</f>
        <v>0</v>
      </c>
      <c r="D8462" s="208" t="str">
        <f aca="false">IF(ISNUMBER(FIND("Phy",N8462))=TRUE(),"Physical","Financial")</f>
        <v>Financial</v>
      </c>
      <c r="E8462" s="208" t="e">
        <f aca="false">IF(VLOOKUP(S8462,'DD-Lookup'!$J$6:$L$50,3,FALSE())="Monthly",(YEAR(AC8462)-YEAR(AB8462))*12+MONTH(AC8462)-MONTH(AB8462)+1,(AC8462-AB8462+1))</f>
        <v>#N/A</v>
      </c>
      <c r="F8462" s="239" t="e">
        <f aca="false">E8462*SUM(P8462:Q8462)</f>
        <v>#N/A</v>
      </c>
    </row>
    <row r="8463" customFormat="false" ht="12.75" hidden="false" customHeight="false" outlineLevel="0" collapsed="false">
      <c r="A8463" s="208" t="str">
        <f aca="false">B8463&amp;" "&amp;C8463&amp;" "&amp;D8463</f>
        <v> 0 Financial</v>
      </c>
      <c r="B8463" s="208" t="str">
        <f aca="false">IF((LEFT(N8463,2)="US"),"US","")</f>
        <v/>
      </c>
      <c r="C8463" s="208" t="n">
        <f aca="false">M8463</f>
        <v>0</v>
      </c>
      <c r="D8463" s="208" t="str">
        <f aca="false">IF(ISNUMBER(FIND("Phy",N8463))=TRUE(),"Physical","Financial")</f>
        <v>Financial</v>
      </c>
      <c r="E8463" s="208" t="e">
        <f aca="false">IF(VLOOKUP(S8463,'DD-Lookup'!$J$6:$L$50,3,FALSE())="Monthly",(YEAR(AC8463)-YEAR(AB8463))*12+MONTH(AC8463)-MONTH(AB8463)+1,(AC8463-AB8463+1))</f>
        <v>#N/A</v>
      </c>
      <c r="F8463" s="239" t="e">
        <f aca="false">E8463*SUM(P8463:Q8463)</f>
        <v>#N/A</v>
      </c>
    </row>
    <row r="8464" customFormat="false" ht="12.75" hidden="false" customHeight="false" outlineLevel="0" collapsed="false">
      <c r="A8464" s="208" t="str">
        <f aca="false">B8464&amp;" "&amp;C8464&amp;" "&amp;D8464</f>
        <v> 0 Financial</v>
      </c>
      <c r="B8464" s="208" t="str">
        <f aca="false">IF((LEFT(N8464,2)="US"),"US","")</f>
        <v/>
      </c>
      <c r="C8464" s="208" t="n">
        <f aca="false">M8464</f>
        <v>0</v>
      </c>
      <c r="D8464" s="208" t="str">
        <f aca="false">IF(ISNUMBER(FIND("Phy",N8464))=TRUE(),"Physical","Financial")</f>
        <v>Financial</v>
      </c>
      <c r="E8464" s="208" t="e">
        <f aca="false">IF(VLOOKUP(S8464,'DD-Lookup'!$J$6:$L$50,3,FALSE())="Monthly",(YEAR(AC8464)-YEAR(AB8464))*12+MONTH(AC8464)-MONTH(AB8464)+1,(AC8464-AB8464+1))</f>
        <v>#N/A</v>
      </c>
      <c r="F8464" s="239" t="e">
        <f aca="false">E8464*SUM(P8464:Q8464)</f>
        <v>#N/A</v>
      </c>
    </row>
    <row r="8465" customFormat="false" ht="12.75" hidden="false" customHeight="false" outlineLevel="0" collapsed="false">
      <c r="A8465" s="208" t="str">
        <f aca="false">B8465&amp;" "&amp;C8465&amp;" "&amp;D8465</f>
        <v> 0 Financial</v>
      </c>
      <c r="B8465" s="208" t="str">
        <f aca="false">IF((LEFT(N8465,2)="US"),"US","")</f>
        <v/>
      </c>
      <c r="C8465" s="208" t="n">
        <f aca="false">M8465</f>
        <v>0</v>
      </c>
      <c r="D8465" s="208" t="str">
        <f aca="false">IF(ISNUMBER(FIND("Phy",N8465))=TRUE(),"Physical","Financial")</f>
        <v>Financial</v>
      </c>
      <c r="E8465" s="208" t="e">
        <f aca="false">IF(VLOOKUP(S8465,'DD-Lookup'!$J$6:$L$50,3,FALSE())="Monthly",(YEAR(AC8465)-YEAR(AB8465))*12+MONTH(AC8465)-MONTH(AB8465)+1,(AC8465-AB8465+1))</f>
        <v>#N/A</v>
      </c>
      <c r="F8465" s="239" t="e">
        <f aca="false">E8465*SUM(P8465:Q8465)</f>
        <v>#N/A</v>
      </c>
    </row>
    <row r="8466" customFormat="false" ht="12.75" hidden="false" customHeight="false" outlineLevel="0" collapsed="false">
      <c r="A8466" s="208" t="str">
        <f aca="false">B8466&amp;" "&amp;C8466&amp;" "&amp;D8466</f>
        <v> 0 Financial</v>
      </c>
      <c r="B8466" s="208" t="str">
        <f aca="false">IF((LEFT(N8466,2)="US"),"US","")</f>
        <v/>
      </c>
      <c r="C8466" s="208" t="n">
        <f aca="false">M8466</f>
        <v>0</v>
      </c>
      <c r="D8466" s="208" t="str">
        <f aca="false">IF(ISNUMBER(FIND("Phy",N8466))=TRUE(),"Physical","Financial")</f>
        <v>Financial</v>
      </c>
      <c r="E8466" s="208" t="e">
        <f aca="false">IF(VLOOKUP(S8466,'DD-Lookup'!$J$6:$L$50,3,FALSE())="Monthly",(YEAR(AC8466)-YEAR(AB8466))*12+MONTH(AC8466)-MONTH(AB8466)+1,(AC8466-AB8466+1))</f>
        <v>#N/A</v>
      </c>
      <c r="F8466" s="239" t="e">
        <f aca="false">E8466*SUM(P8466:Q8466)</f>
        <v>#N/A</v>
      </c>
    </row>
    <row r="8467" customFormat="false" ht="12.75" hidden="false" customHeight="false" outlineLevel="0" collapsed="false">
      <c r="A8467" s="208" t="str">
        <f aca="false">B8467&amp;" "&amp;C8467&amp;" "&amp;D8467</f>
        <v> 0 Financial</v>
      </c>
      <c r="B8467" s="208" t="str">
        <f aca="false">IF((LEFT(N8467,2)="US"),"US","")</f>
        <v/>
      </c>
      <c r="C8467" s="208" t="n">
        <f aca="false">M8467</f>
        <v>0</v>
      </c>
      <c r="D8467" s="208" t="str">
        <f aca="false">IF(ISNUMBER(FIND("Phy",N8467))=TRUE(),"Physical","Financial")</f>
        <v>Financial</v>
      </c>
      <c r="E8467" s="208" t="e">
        <f aca="false">IF(VLOOKUP(S8467,'DD-Lookup'!$J$6:$L$50,3,FALSE())="Monthly",(YEAR(AC8467)-YEAR(AB8467))*12+MONTH(AC8467)-MONTH(AB8467)+1,(AC8467-AB8467+1))</f>
        <v>#N/A</v>
      </c>
      <c r="F8467" s="239" t="e">
        <f aca="false">E8467*SUM(P8467:Q8467)</f>
        <v>#N/A</v>
      </c>
    </row>
    <row r="8468" customFormat="false" ht="12.75" hidden="false" customHeight="false" outlineLevel="0" collapsed="false">
      <c r="A8468" s="208" t="str">
        <f aca="false">B8468&amp;" "&amp;C8468&amp;" "&amp;D8468</f>
        <v> 0 Financial</v>
      </c>
      <c r="B8468" s="208" t="str">
        <f aca="false">IF((LEFT(N8468,2)="US"),"US","")</f>
        <v/>
      </c>
      <c r="C8468" s="208" t="n">
        <f aca="false">M8468</f>
        <v>0</v>
      </c>
      <c r="D8468" s="208" t="str">
        <f aca="false">IF(ISNUMBER(FIND("Phy",N8468))=TRUE(),"Physical","Financial")</f>
        <v>Financial</v>
      </c>
      <c r="E8468" s="208" t="e">
        <f aca="false">IF(VLOOKUP(S8468,'DD-Lookup'!$J$6:$L$50,3,FALSE())="Monthly",(YEAR(AC8468)-YEAR(AB8468))*12+MONTH(AC8468)-MONTH(AB8468)+1,(AC8468-AB8468+1))</f>
        <v>#N/A</v>
      </c>
      <c r="F8468" s="239" t="e">
        <f aca="false">E8468*SUM(P8468:Q8468)</f>
        <v>#N/A</v>
      </c>
    </row>
    <row r="8469" customFormat="false" ht="12.75" hidden="false" customHeight="false" outlineLevel="0" collapsed="false">
      <c r="A8469" s="208" t="str">
        <f aca="false">B8469&amp;" "&amp;C8469&amp;" "&amp;D8469</f>
        <v> 0 Financial</v>
      </c>
      <c r="B8469" s="208" t="str">
        <f aca="false">IF((LEFT(N8469,2)="US"),"US","")</f>
        <v/>
      </c>
      <c r="C8469" s="208" t="n">
        <f aca="false">M8469</f>
        <v>0</v>
      </c>
      <c r="D8469" s="208" t="str">
        <f aca="false">IF(ISNUMBER(FIND("Phy",N8469))=TRUE(),"Physical","Financial")</f>
        <v>Financial</v>
      </c>
      <c r="E8469" s="208" t="e">
        <f aca="false">IF(VLOOKUP(S8469,'DD-Lookup'!$J$6:$L$50,3,FALSE())="Monthly",(YEAR(AC8469)-YEAR(AB8469))*12+MONTH(AC8469)-MONTH(AB8469)+1,(AC8469-AB8469+1))</f>
        <v>#N/A</v>
      </c>
      <c r="F8469" s="239" t="e">
        <f aca="false">E8469*SUM(P8469:Q8469)</f>
        <v>#N/A</v>
      </c>
    </row>
    <row r="8470" customFormat="false" ht="12.75" hidden="false" customHeight="false" outlineLevel="0" collapsed="false">
      <c r="A8470" s="208" t="str">
        <f aca="false">B8470&amp;" "&amp;C8470&amp;" "&amp;D8470</f>
        <v> 0 Financial</v>
      </c>
      <c r="B8470" s="208" t="str">
        <f aca="false">IF((LEFT(N8470,2)="US"),"US","")</f>
        <v/>
      </c>
      <c r="C8470" s="208" t="n">
        <f aca="false">M8470</f>
        <v>0</v>
      </c>
      <c r="D8470" s="208" t="str">
        <f aca="false">IF(ISNUMBER(FIND("Phy",N8470))=TRUE(),"Physical","Financial")</f>
        <v>Financial</v>
      </c>
      <c r="E8470" s="208" t="e">
        <f aca="false">IF(VLOOKUP(S8470,'DD-Lookup'!$J$6:$L$50,3,FALSE())="Monthly",(YEAR(AC8470)-YEAR(AB8470))*12+MONTH(AC8470)-MONTH(AB8470)+1,(AC8470-AB8470+1))</f>
        <v>#N/A</v>
      </c>
      <c r="F8470" s="239" t="e">
        <f aca="false">E8470*SUM(P8470:Q8470)</f>
        <v>#N/A</v>
      </c>
    </row>
    <row r="8471" customFormat="false" ht="12.75" hidden="false" customHeight="false" outlineLevel="0" collapsed="false">
      <c r="A8471" s="208" t="str">
        <f aca="false">B8471&amp;" "&amp;C8471&amp;" "&amp;D8471</f>
        <v> 0 Financial</v>
      </c>
      <c r="B8471" s="208" t="str">
        <f aca="false">IF((LEFT(N8471,2)="US"),"US","")</f>
        <v/>
      </c>
      <c r="C8471" s="208" t="n">
        <f aca="false">M8471</f>
        <v>0</v>
      </c>
      <c r="D8471" s="208" t="str">
        <f aca="false">IF(ISNUMBER(FIND("Phy",N8471))=TRUE(),"Physical","Financial")</f>
        <v>Financial</v>
      </c>
      <c r="E8471" s="208" t="e">
        <f aca="false">IF(VLOOKUP(S8471,'DD-Lookup'!$J$6:$L$50,3,FALSE())="Monthly",(YEAR(AC8471)-YEAR(AB8471))*12+MONTH(AC8471)-MONTH(AB8471)+1,(AC8471-AB8471+1))</f>
        <v>#N/A</v>
      </c>
      <c r="F8471" s="239" t="e">
        <f aca="false">E8471*SUM(P8471:Q8471)</f>
        <v>#N/A</v>
      </c>
    </row>
    <row r="8472" customFormat="false" ht="12.75" hidden="false" customHeight="false" outlineLevel="0" collapsed="false">
      <c r="A8472" s="208" t="str">
        <f aca="false">B8472&amp;" "&amp;C8472&amp;" "&amp;D8472</f>
        <v> 0 Financial</v>
      </c>
      <c r="B8472" s="208" t="str">
        <f aca="false">IF((LEFT(N8472,2)="US"),"US","")</f>
        <v/>
      </c>
      <c r="C8472" s="208" t="n">
        <f aca="false">M8472</f>
        <v>0</v>
      </c>
      <c r="D8472" s="208" t="str">
        <f aca="false">IF(ISNUMBER(FIND("Phy",N8472))=TRUE(),"Physical","Financial")</f>
        <v>Financial</v>
      </c>
      <c r="E8472" s="208" t="e">
        <f aca="false">IF(VLOOKUP(S8472,'DD-Lookup'!$J$6:$L$50,3,FALSE())="Monthly",(YEAR(AC8472)-YEAR(AB8472))*12+MONTH(AC8472)-MONTH(AB8472)+1,(AC8472-AB8472+1))</f>
        <v>#N/A</v>
      </c>
      <c r="F8472" s="239" t="e">
        <f aca="false">E8472*SUM(P8472:Q8472)</f>
        <v>#N/A</v>
      </c>
    </row>
    <row r="8473" customFormat="false" ht="12.75" hidden="false" customHeight="false" outlineLevel="0" collapsed="false">
      <c r="A8473" s="208" t="str">
        <f aca="false">B8473&amp;" "&amp;C8473&amp;" "&amp;D8473</f>
        <v> 0 Financial</v>
      </c>
      <c r="B8473" s="208" t="str">
        <f aca="false">IF((LEFT(N8473,2)="US"),"US","")</f>
        <v/>
      </c>
      <c r="C8473" s="208" t="n">
        <f aca="false">M8473</f>
        <v>0</v>
      </c>
      <c r="D8473" s="208" t="str">
        <f aca="false">IF(ISNUMBER(FIND("Phy",N8473))=TRUE(),"Physical","Financial")</f>
        <v>Financial</v>
      </c>
      <c r="E8473" s="208" t="e">
        <f aca="false">IF(VLOOKUP(S8473,'DD-Lookup'!$J$6:$L$50,3,FALSE())="Monthly",(YEAR(AC8473)-YEAR(AB8473))*12+MONTH(AC8473)-MONTH(AB8473)+1,(AC8473-AB8473+1))</f>
        <v>#N/A</v>
      </c>
      <c r="F8473" s="239" t="e">
        <f aca="false">E8473*SUM(P8473:Q8473)</f>
        <v>#N/A</v>
      </c>
    </row>
    <row r="8474" customFormat="false" ht="12.75" hidden="false" customHeight="false" outlineLevel="0" collapsed="false">
      <c r="A8474" s="208" t="str">
        <f aca="false">B8474&amp;" "&amp;C8474&amp;" "&amp;D8474</f>
        <v> 0 Financial</v>
      </c>
      <c r="B8474" s="208" t="str">
        <f aca="false">IF((LEFT(N8474,2)="US"),"US","")</f>
        <v/>
      </c>
      <c r="C8474" s="208" t="n">
        <f aca="false">M8474</f>
        <v>0</v>
      </c>
      <c r="D8474" s="208" t="str">
        <f aca="false">IF(ISNUMBER(FIND("Phy",N8474))=TRUE(),"Physical","Financial")</f>
        <v>Financial</v>
      </c>
      <c r="E8474" s="208" t="e">
        <f aca="false">IF(VLOOKUP(S8474,'DD-Lookup'!$J$6:$L$50,3,FALSE())="Monthly",(YEAR(AC8474)-YEAR(AB8474))*12+MONTH(AC8474)-MONTH(AB8474)+1,(AC8474-AB8474+1))</f>
        <v>#N/A</v>
      </c>
      <c r="F8474" s="239" t="e">
        <f aca="false">E8474*SUM(P8474:Q8474)</f>
        <v>#N/A</v>
      </c>
    </row>
    <row r="8475" customFormat="false" ht="12.75" hidden="false" customHeight="false" outlineLevel="0" collapsed="false">
      <c r="A8475" s="208" t="str">
        <f aca="false">B8475&amp;" "&amp;C8475&amp;" "&amp;D8475</f>
        <v> 0 Financial</v>
      </c>
      <c r="B8475" s="208" t="str">
        <f aca="false">IF((LEFT(N8475,2)="US"),"US","")</f>
        <v/>
      </c>
      <c r="C8475" s="208" t="n">
        <f aca="false">M8475</f>
        <v>0</v>
      </c>
      <c r="D8475" s="208" t="str">
        <f aca="false">IF(ISNUMBER(FIND("Phy",N8475))=TRUE(),"Physical","Financial")</f>
        <v>Financial</v>
      </c>
      <c r="E8475" s="208" t="e">
        <f aca="false">IF(VLOOKUP(S8475,'DD-Lookup'!$J$6:$L$50,3,FALSE())="Monthly",(YEAR(AC8475)-YEAR(AB8475))*12+MONTH(AC8475)-MONTH(AB8475)+1,(AC8475-AB8475+1))</f>
        <v>#N/A</v>
      </c>
      <c r="F8475" s="239" t="e">
        <f aca="false">E8475*SUM(P8475:Q8475)</f>
        <v>#N/A</v>
      </c>
    </row>
    <row r="8476" customFormat="false" ht="12.75" hidden="false" customHeight="false" outlineLevel="0" collapsed="false">
      <c r="A8476" s="208" t="str">
        <f aca="false">B8476&amp;" "&amp;C8476&amp;" "&amp;D8476</f>
        <v> 0 Financial</v>
      </c>
      <c r="B8476" s="208" t="str">
        <f aca="false">IF((LEFT(N8476,2)="US"),"US","")</f>
        <v/>
      </c>
      <c r="C8476" s="208" t="n">
        <f aca="false">M8476</f>
        <v>0</v>
      </c>
      <c r="D8476" s="208" t="str">
        <f aca="false">IF(ISNUMBER(FIND("Phy",N8476))=TRUE(),"Physical","Financial")</f>
        <v>Financial</v>
      </c>
      <c r="E8476" s="208" t="e">
        <f aca="false">IF(VLOOKUP(S8476,'DD-Lookup'!$J$6:$L$50,3,FALSE())="Monthly",(YEAR(AC8476)-YEAR(AB8476))*12+MONTH(AC8476)-MONTH(AB8476)+1,(AC8476-AB8476+1))</f>
        <v>#N/A</v>
      </c>
      <c r="F8476" s="239" t="e">
        <f aca="false">E8476*SUM(P8476:Q8476)</f>
        <v>#N/A</v>
      </c>
    </row>
    <row r="8477" customFormat="false" ht="12.75" hidden="false" customHeight="false" outlineLevel="0" collapsed="false">
      <c r="A8477" s="208" t="str">
        <f aca="false">B8477&amp;" "&amp;C8477&amp;" "&amp;D8477</f>
        <v> 0 Financial</v>
      </c>
      <c r="B8477" s="208" t="str">
        <f aca="false">IF((LEFT(N8477,2)="US"),"US","")</f>
        <v/>
      </c>
      <c r="C8477" s="208" t="n">
        <f aca="false">M8477</f>
        <v>0</v>
      </c>
      <c r="D8477" s="208" t="str">
        <f aca="false">IF(ISNUMBER(FIND("Phy",N8477))=TRUE(),"Physical","Financial")</f>
        <v>Financial</v>
      </c>
      <c r="E8477" s="208" t="e">
        <f aca="false">IF(VLOOKUP(S8477,'DD-Lookup'!$J$6:$L$50,3,FALSE())="Monthly",(YEAR(AC8477)-YEAR(AB8477))*12+MONTH(AC8477)-MONTH(AB8477)+1,(AC8477-AB8477+1))</f>
        <v>#N/A</v>
      </c>
      <c r="F8477" s="239" t="e">
        <f aca="false">E8477*SUM(P8477:Q8477)</f>
        <v>#N/A</v>
      </c>
    </row>
    <row r="8478" customFormat="false" ht="12.75" hidden="false" customHeight="false" outlineLevel="0" collapsed="false">
      <c r="A8478" s="208" t="str">
        <f aca="false">B8478&amp;" "&amp;C8478&amp;" "&amp;D8478</f>
        <v> 0 Financial</v>
      </c>
      <c r="B8478" s="208" t="str">
        <f aca="false">IF((LEFT(N8478,2)="US"),"US","")</f>
        <v/>
      </c>
      <c r="C8478" s="208" t="n">
        <f aca="false">M8478</f>
        <v>0</v>
      </c>
      <c r="D8478" s="208" t="str">
        <f aca="false">IF(ISNUMBER(FIND("Phy",N8478))=TRUE(),"Physical","Financial")</f>
        <v>Financial</v>
      </c>
      <c r="E8478" s="208" t="e">
        <f aca="false">IF(VLOOKUP(S8478,'DD-Lookup'!$J$6:$L$50,3,FALSE())="Monthly",(YEAR(AC8478)-YEAR(AB8478))*12+MONTH(AC8478)-MONTH(AB8478)+1,(AC8478-AB8478+1))</f>
        <v>#N/A</v>
      </c>
      <c r="F8478" s="239" t="e">
        <f aca="false">E8478*SUM(P8478:Q8478)</f>
        <v>#N/A</v>
      </c>
    </row>
    <row r="8479" customFormat="false" ht="12.75" hidden="false" customHeight="false" outlineLevel="0" collapsed="false">
      <c r="A8479" s="208" t="str">
        <f aca="false">B8479&amp;" "&amp;C8479&amp;" "&amp;D8479</f>
        <v> 0 Financial</v>
      </c>
      <c r="B8479" s="208" t="str">
        <f aca="false">IF((LEFT(N8479,2)="US"),"US","")</f>
        <v/>
      </c>
      <c r="C8479" s="208" t="n">
        <f aca="false">M8479</f>
        <v>0</v>
      </c>
      <c r="D8479" s="208" t="str">
        <f aca="false">IF(ISNUMBER(FIND("Phy",N8479))=TRUE(),"Physical","Financial")</f>
        <v>Financial</v>
      </c>
      <c r="E8479" s="208" t="e">
        <f aca="false">IF(VLOOKUP(S8479,'DD-Lookup'!$J$6:$L$50,3,FALSE())="Monthly",(YEAR(AC8479)-YEAR(AB8479))*12+MONTH(AC8479)-MONTH(AB8479)+1,(AC8479-AB8479+1))</f>
        <v>#N/A</v>
      </c>
      <c r="F8479" s="239" t="e">
        <f aca="false">E8479*SUM(P8479:Q8479)</f>
        <v>#N/A</v>
      </c>
    </row>
    <row r="8480" customFormat="false" ht="12.75" hidden="false" customHeight="false" outlineLevel="0" collapsed="false">
      <c r="A8480" s="208" t="str">
        <f aca="false">B8480&amp;" "&amp;C8480&amp;" "&amp;D8480</f>
        <v> 0 Financial</v>
      </c>
      <c r="B8480" s="208" t="str">
        <f aca="false">IF((LEFT(N8480,2)="US"),"US","")</f>
        <v/>
      </c>
      <c r="C8480" s="208" t="n">
        <f aca="false">M8480</f>
        <v>0</v>
      </c>
      <c r="D8480" s="208" t="str">
        <f aca="false">IF(ISNUMBER(FIND("Phy",N8480))=TRUE(),"Physical","Financial")</f>
        <v>Financial</v>
      </c>
      <c r="E8480" s="208" t="e">
        <f aca="false">IF(VLOOKUP(S8480,'DD-Lookup'!$J$6:$L$50,3,FALSE())="Monthly",(YEAR(AC8480)-YEAR(AB8480))*12+MONTH(AC8480)-MONTH(AB8480)+1,(AC8480-AB8480+1))</f>
        <v>#N/A</v>
      </c>
      <c r="F8480" s="239" t="e">
        <f aca="false">E8480*SUM(P8480:Q8480)</f>
        <v>#N/A</v>
      </c>
    </row>
    <row r="8481" customFormat="false" ht="12.75" hidden="false" customHeight="false" outlineLevel="0" collapsed="false">
      <c r="A8481" s="208" t="str">
        <f aca="false">B8481&amp;" "&amp;C8481&amp;" "&amp;D8481</f>
        <v> 0 Financial</v>
      </c>
      <c r="B8481" s="208" t="str">
        <f aca="false">IF((LEFT(N8481,2)="US"),"US","")</f>
        <v/>
      </c>
      <c r="C8481" s="208" t="n">
        <f aca="false">M8481</f>
        <v>0</v>
      </c>
      <c r="D8481" s="208" t="str">
        <f aca="false">IF(ISNUMBER(FIND("Phy",N8481))=TRUE(),"Physical","Financial")</f>
        <v>Financial</v>
      </c>
      <c r="E8481" s="208" t="e">
        <f aca="false">IF(VLOOKUP(S8481,'DD-Lookup'!$J$6:$L$50,3,FALSE())="Monthly",(YEAR(AC8481)-YEAR(AB8481))*12+MONTH(AC8481)-MONTH(AB8481)+1,(AC8481-AB8481+1))</f>
        <v>#N/A</v>
      </c>
      <c r="F8481" s="239" t="e">
        <f aca="false">E8481*SUM(P8481:Q8481)</f>
        <v>#N/A</v>
      </c>
    </row>
    <row r="8482" customFormat="false" ht="12.75" hidden="false" customHeight="false" outlineLevel="0" collapsed="false">
      <c r="A8482" s="208" t="str">
        <f aca="false">B8482&amp;" "&amp;C8482&amp;" "&amp;D8482</f>
        <v> 0 Financial</v>
      </c>
      <c r="B8482" s="208" t="str">
        <f aca="false">IF((LEFT(N8482,2)="US"),"US","")</f>
        <v/>
      </c>
      <c r="C8482" s="208" t="n">
        <f aca="false">M8482</f>
        <v>0</v>
      </c>
      <c r="D8482" s="208" t="str">
        <f aca="false">IF(ISNUMBER(FIND("Phy",N8482))=TRUE(),"Physical","Financial")</f>
        <v>Financial</v>
      </c>
      <c r="E8482" s="208" t="e">
        <f aca="false">IF(VLOOKUP(S8482,'DD-Lookup'!$J$6:$L$50,3,FALSE())="Monthly",(YEAR(AC8482)-YEAR(AB8482))*12+MONTH(AC8482)-MONTH(AB8482)+1,(AC8482-AB8482+1))</f>
        <v>#N/A</v>
      </c>
      <c r="F8482" s="239" t="e">
        <f aca="false">E8482*SUM(P8482:Q8482)</f>
        <v>#N/A</v>
      </c>
    </row>
    <row r="8483" customFormat="false" ht="12.75" hidden="false" customHeight="false" outlineLevel="0" collapsed="false">
      <c r="A8483" s="208" t="str">
        <f aca="false">B8483&amp;" "&amp;C8483&amp;" "&amp;D8483</f>
        <v> 0 Financial</v>
      </c>
      <c r="B8483" s="208" t="str">
        <f aca="false">IF((LEFT(N8483,2)="US"),"US","")</f>
        <v/>
      </c>
      <c r="C8483" s="208" t="n">
        <f aca="false">M8483</f>
        <v>0</v>
      </c>
      <c r="D8483" s="208" t="str">
        <f aca="false">IF(ISNUMBER(FIND("Phy",N8483))=TRUE(),"Physical","Financial")</f>
        <v>Financial</v>
      </c>
      <c r="E8483" s="208" t="e">
        <f aca="false">IF(VLOOKUP(S8483,'DD-Lookup'!$J$6:$L$50,3,FALSE())="Monthly",(YEAR(AC8483)-YEAR(AB8483))*12+MONTH(AC8483)-MONTH(AB8483)+1,(AC8483-AB8483+1))</f>
        <v>#N/A</v>
      </c>
      <c r="F8483" s="239" t="e">
        <f aca="false">E8483*SUM(P8483:Q8483)</f>
        <v>#N/A</v>
      </c>
    </row>
    <row r="8484" customFormat="false" ht="12.75" hidden="false" customHeight="false" outlineLevel="0" collapsed="false">
      <c r="A8484" s="208" t="str">
        <f aca="false">B8484&amp;" "&amp;C8484&amp;" "&amp;D8484</f>
        <v> 0 Financial</v>
      </c>
      <c r="B8484" s="208" t="str">
        <f aca="false">IF((LEFT(N8484,2)="US"),"US","")</f>
        <v/>
      </c>
      <c r="C8484" s="208" t="n">
        <f aca="false">M8484</f>
        <v>0</v>
      </c>
      <c r="D8484" s="208" t="str">
        <f aca="false">IF(ISNUMBER(FIND("Phy",N8484))=TRUE(),"Physical","Financial")</f>
        <v>Financial</v>
      </c>
      <c r="E8484" s="208" t="e">
        <f aca="false">IF(VLOOKUP(S8484,'DD-Lookup'!$J$6:$L$50,3,FALSE())="Monthly",(YEAR(AC8484)-YEAR(AB8484))*12+MONTH(AC8484)-MONTH(AB8484)+1,(AC8484-AB8484+1))</f>
        <v>#N/A</v>
      </c>
      <c r="F8484" s="239" t="e">
        <f aca="false">E8484*SUM(P8484:Q8484)</f>
        <v>#N/A</v>
      </c>
    </row>
    <row r="8485" customFormat="false" ht="12.75" hidden="false" customHeight="false" outlineLevel="0" collapsed="false">
      <c r="A8485" s="208" t="str">
        <f aca="false">B8485&amp;" "&amp;C8485&amp;" "&amp;D8485</f>
        <v> 0 Financial</v>
      </c>
      <c r="B8485" s="208" t="str">
        <f aca="false">IF((LEFT(N8485,2)="US"),"US","")</f>
        <v/>
      </c>
      <c r="C8485" s="208" t="n">
        <f aca="false">M8485</f>
        <v>0</v>
      </c>
      <c r="D8485" s="208" t="str">
        <f aca="false">IF(ISNUMBER(FIND("Phy",N8485))=TRUE(),"Physical","Financial")</f>
        <v>Financial</v>
      </c>
      <c r="E8485" s="208" t="e">
        <f aca="false">IF(VLOOKUP(S8485,'DD-Lookup'!$J$6:$L$50,3,FALSE())="Monthly",(YEAR(AC8485)-YEAR(AB8485))*12+MONTH(AC8485)-MONTH(AB8485)+1,(AC8485-AB8485+1))</f>
        <v>#N/A</v>
      </c>
      <c r="F8485" s="239" t="e">
        <f aca="false">E8485*SUM(P8485:Q8485)</f>
        <v>#N/A</v>
      </c>
    </row>
    <row r="8486" customFormat="false" ht="12.75" hidden="false" customHeight="false" outlineLevel="0" collapsed="false">
      <c r="A8486" s="208" t="str">
        <f aca="false">B8486&amp;" "&amp;C8486&amp;" "&amp;D8486</f>
        <v> 0 Financial</v>
      </c>
      <c r="B8486" s="208" t="str">
        <f aca="false">IF((LEFT(N8486,2)="US"),"US","")</f>
        <v/>
      </c>
      <c r="C8486" s="208" t="n">
        <f aca="false">M8486</f>
        <v>0</v>
      </c>
      <c r="D8486" s="208" t="str">
        <f aca="false">IF(ISNUMBER(FIND("Phy",N8486))=TRUE(),"Physical","Financial")</f>
        <v>Financial</v>
      </c>
      <c r="E8486" s="208" t="e">
        <f aca="false">IF(VLOOKUP(S8486,'DD-Lookup'!$J$6:$L$50,3,FALSE())="Monthly",(YEAR(AC8486)-YEAR(AB8486))*12+MONTH(AC8486)-MONTH(AB8486)+1,(AC8486-AB8486+1))</f>
        <v>#N/A</v>
      </c>
      <c r="F8486" s="239" t="e">
        <f aca="false">E8486*SUM(P8486:Q8486)</f>
        <v>#N/A</v>
      </c>
    </row>
    <row r="8487" customFormat="false" ht="12.75" hidden="false" customHeight="false" outlineLevel="0" collapsed="false">
      <c r="A8487" s="208" t="str">
        <f aca="false">B8487&amp;" "&amp;C8487&amp;" "&amp;D8487</f>
        <v> 0 Financial</v>
      </c>
      <c r="B8487" s="208" t="str">
        <f aca="false">IF((LEFT(N8487,2)="US"),"US","")</f>
        <v/>
      </c>
      <c r="C8487" s="208" t="n">
        <f aca="false">M8487</f>
        <v>0</v>
      </c>
      <c r="D8487" s="208" t="str">
        <f aca="false">IF(ISNUMBER(FIND("Phy",N8487))=TRUE(),"Physical","Financial")</f>
        <v>Financial</v>
      </c>
      <c r="E8487" s="208" t="e">
        <f aca="false">IF(VLOOKUP(S8487,'DD-Lookup'!$J$6:$L$50,3,FALSE())="Monthly",(YEAR(AC8487)-YEAR(AB8487))*12+MONTH(AC8487)-MONTH(AB8487)+1,(AC8487-AB8487+1))</f>
        <v>#N/A</v>
      </c>
      <c r="F8487" s="239" t="e">
        <f aca="false">E8487*SUM(P8487:Q8487)</f>
        <v>#N/A</v>
      </c>
    </row>
    <row r="8488" customFormat="false" ht="12.75" hidden="false" customHeight="false" outlineLevel="0" collapsed="false">
      <c r="A8488" s="208" t="str">
        <f aca="false">B8488&amp;" "&amp;C8488&amp;" "&amp;D8488</f>
        <v> 0 Financial</v>
      </c>
      <c r="B8488" s="208" t="str">
        <f aca="false">IF((LEFT(N8488,2)="US"),"US","")</f>
        <v/>
      </c>
      <c r="C8488" s="208" t="n">
        <f aca="false">M8488</f>
        <v>0</v>
      </c>
      <c r="D8488" s="208" t="str">
        <f aca="false">IF(ISNUMBER(FIND("Phy",N8488))=TRUE(),"Physical","Financial")</f>
        <v>Financial</v>
      </c>
      <c r="E8488" s="208" t="e">
        <f aca="false">IF(VLOOKUP(S8488,'DD-Lookup'!$J$6:$L$50,3,FALSE())="Monthly",(YEAR(AC8488)-YEAR(AB8488))*12+MONTH(AC8488)-MONTH(AB8488)+1,(AC8488-AB8488+1))</f>
        <v>#N/A</v>
      </c>
      <c r="F8488" s="239" t="e">
        <f aca="false">E8488*SUM(P8488:Q8488)</f>
        <v>#N/A</v>
      </c>
    </row>
    <row r="8489" customFormat="false" ht="12.75" hidden="false" customHeight="false" outlineLevel="0" collapsed="false">
      <c r="A8489" s="208" t="str">
        <f aca="false">B8489&amp;" "&amp;C8489&amp;" "&amp;D8489</f>
        <v> 0 Financial</v>
      </c>
      <c r="B8489" s="208" t="str">
        <f aca="false">IF((LEFT(N8489,2)="US"),"US","")</f>
        <v/>
      </c>
      <c r="C8489" s="208" t="n">
        <f aca="false">M8489</f>
        <v>0</v>
      </c>
      <c r="D8489" s="208" t="str">
        <f aca="false">IF(ISNUMBER(FIND("Phy",N8489))=TRUE(),"Physical","Financial")</f>
        <v>Financial</v>
      </c>
      <c r="E8489" s="208" t="e">
        <f aca="false">IF(VLOOKUP(S8489,'DD-Lookup'!$J$6:$L$50,3,FALSE())="Monthly",(YEAR(AC8489)-YEAR(AB8489))*12+MONTH(AC8489)-MONTH(AB8489)+1,(AC8489-AB8489+1))</f>
        <v>#N/A</v>
      </c>
      <c r="F8489" s="239" t="e">
        <f aca="false">E8489*SUM(P8489:Q8489)</f>
        <v>#N/A</v>
      </c>
    </row>
    <row r="8490" customFormat="false" ht="12.75" hidden="false" customHeight="false" outlineLevel="0" collapsed="false">
      <c r="A8490" s="208" t="str">
        <f aca="false">B8490&amp;" "&amp;C8490&amp;" "&amp;D8490</f>
        <v> 0 Financial</v>
      </c>
      <c r="B8490" s="208" t="str">
        <f aca="false">IF((LEFT(N8490,2)="US"),"US","")</f>
        <v/>
      </c>
      <c r="C8490" s="208" t="n">
        <f aca="false">M8490</f>
        <v>0</v>
      </c>
      <c r="D8490" s="208" t="str">
        <f aca="false">IF(ISNUMBER(FIND("Phy",N8490))=TRUE(),"Physical","Financial")</f>
        <v>Financial</v>
      </c>
      <c r="E8490" s="208" t="e">
        <f aca="false">IF(VLOOKUP(S8490,'DD-Lookup'!$J$6:$L$50,3,FALSE())="Monthly",(YEAR(AC8490)-YEAR(AB8490))*12+MONTH(AC8490)-MONTH(AB8490)+1,(AC8490-AB8490+1))</f>
        <v>#N/A</v>
      </c>
      <c r="F8490" s="239" t="e">
        <f aca="false">E8490*SUM(P8490:Q8490)</f>
        <v>#N/A</v>
      </c>
    </row>
    <row r="8491" customFormat="false" ht="12.75" hidden="false" customHeight="false" outlineLevel="0" collapsed="false">
      <c r="A8491" s="208" t="str">
        <f aca="false">B8491&amp;" "&amp;C8491&amp;" "&amp;D8491</f>
        <v> 0 Financial</v>
      </c>
      <c r="B8491" s="208" t="str">
        <f aca="false">IF((LEFT(N8491,2)="US"),"US","")</f>
        <v/>
      </c>
      <c r="C8491" s="208" t="n">
        <f aca="false">M8491</f>
        <v>0</v>
      </c>
      <c r="D8491" s="208" t="str">
        <f aca="false">IF(ISNUMBER(FIND("Phy",N8491))=TRUE(),"Physical","Financial")</f>
        <v>Financial</v>
      </c>
      <c r="E8491" s="208" t="e">
        <f aca="false">IF(VLOOKUP(S8491,'DD-Lookup'!$J$6:$L$50,3,FALSE())="Monthly",(YEAR(AC8491)-YEAR(AB8491))*12+MONTH(AC8491)-MONTH(AB8491)+1,(AC8491-AB8491+1))</f>
        <v>#N/A</v>
      </c>
      <c r="F8491" s="239" t="e">
        <f aca="false">E8491*SUM(P8491:Q8491)</f>
        <v>#N/A</v>
      </c>
    </row>
    <row r="8492" customFormat="false" ht="12.75" hidden="false" customHeight="false" outlineLevel="0" collapsed="false">
      <c r="A8492" s="208" t="str">
        <f aca="false">B8492&amp;" "&amp;C8492&amp;" "&amp;D8492</f>
        <v> 0 Financial</v>
      </c>
      <c r="B8492" s="208" t="str">
        <f aca="false">IF((LEFT(N8492,2)="US"),"US","")</f>
        <v/>
      </c>
      <c r="C8492" s="208" t="n">
        <f aca="false">M8492</f>
        <v>0</v>
      </c>
      <c r="D8492" s="208" t="str">
        <f aca="false">IF(ISNUMBER(FIND("Phy",N8492))=TRUE(),"Physical","Financial")</f>
        <v>Financial</v>
      </c>
      <c r="E8492" s="208" t="e">
        <f aca="false">IF(VLOOKUP(S8492,'DD-Lookup'!$J$6:$L$50,3,FALSE())="Monthly",(YEAR(AC8492)-YEAR(AB8492))*12+MONTH(AC8492)-MONTH(AB8492)+1,(AC8492-AB8492+1))</f>
        <v>#N/A</v>
      </c>
      <c r="F8492" s="239" t="e">
        <f aca="false">E8492*SUM(P8492:Q8492)</f>
        <v>#N/A</v>
      </c>
    </row>
    <row r="8493" customFormat="false" ht="12.75" hidden="false" customHeight="false" outlineLevel="0" collapsed="false">
      <c r="A8493" s="208" t="str">
        <f aca="false">B8493&amp;" "&amp;C8493&amp;" "&amp;D8493</f>
        <v> 0 Financial</v>
      </c>
      <c r="B8493" s="208" t="str">
        <f aca="false">IF((LEFT(N8493,2)="US"),"US","")</f>
        <v/>
      </c>
      <c r="C8493" s="208" t="n">
        <f aca="false">M8493</f>
        <v>0</v>
      </c>
      <c r="D8493" s="208" t="str">
        <f aca="false">IF(ISNUMBER(FIND("Phy",N8493))=TRUE(),"Physical","Financial")</f>
        <v>Financial</v>
      </c>
      <c r="E8493" s="208" t="e">
        <f aca="false">IF(VLOOKUP(S8493,'DD-Lookup'!$J$6:$L$50,3,FALSE())="Monthly",(YEAR(AC8493)-YEAR(AB8493))*12+MONTH(AC8493)-MONTH(AB8493)+1,(AC8493-AB8493+1))</f>
        <v>#N/A</v>
      </c>
      <c r="F8493" s="239" t="e">
        <f aca="false">E8493*SUM(P8493:Q8493)</f>
        <v>#N/A</v>
      </c>
    </row>
    <row r="8494" customFormat="false" ht="12.75" hidden="false" customHeight="false" outlineLevel="0" collapsed="false">
      <c r="A8494" s="208" t="str">
        <f aca="false">B8494&amp;" "&amp;C8494&amp;" "&amp;D8494</f>
        <v> 0 Financial</v>
      </c>
      <c r="B8494" s="208" t="str">
        <f aca="false">IF((LEFT(N8494,2)="US"),"US","")</f>
        <v/>
      </c>
      <c r="C8494" s="208" t="n">
        <f aca="false">M8494</f>
        <v>0</v>
      </c>
      <c r="D8494" s="208" t="str">
        <f aca="false">IF(ISNUMBER(FIND("Phy",N8494))=TRUE(),"Physical","Financial")</f>
        <v>Financial</v>
      </c>
      <c r="E8494" s="208" t="e">
        <f aca="false">IF(VLOOKUP(S8494,'DD-Lookup'!$J$6:$L$50,3,FALSE())="Monthly",(YEAR(AC8494)-YEAR(AB8494))*12+MONTH(AC8494)-MONTH(AB8494)+1,(AC8494-AB8494+1))</f>
        <v>#N/A</v>
      </c>
      <c r="F8494" s="239" t="e">
        <f aca="false">E8494*SUM(P8494:Q8494)</f>
        <v>#N/A</v>
      </c>
    </row>
    <row r="8495" customFormat="false" ht="12.75" hidden="false" customHeight="false" outlineLevel="0" collapsed="false">
      <c r="A8495" s="208" t="str">
        <f aca="false">B8495&amp;" "&amp;C8495&amp;" "&amp;D8495</f>
        <v> 0 Financial</v>
      </c>
      <c r="B8495" s="208" t="str">
        <f aca="false">IF((LEFT(N8495,2)="US"),"US","")</f>
        <v/>
      </c>
      <c r="C8495" s="208" t="n">
        <f aca="false">M8495</f>
        <v>0</v>
      </c>
      <c r="D8495" s="208" t="str">
        <f aca="false">IF(ISNUMBER(FIND("Phy",N8495))=TRUE(),"Physical","Financial")</f>
        <v>Financial</v>
      </c>
      <c r="E8495" s="208" t="e">
        <f aca="false">IF(VLOOKUP(S8495,'DD-Lookup'!$J$6:$L$50,3,FALSE())="Monthly",(YEAR(AC8495)-YEAR(AB8495))*12+MONTH(AC8495)-MONTH(AB8495)+1,(AC8495-AB8495+1))</f>
        <v>#N/A</v>
      </c>
      <c r="F8495" s="239" t="e">
        <f aca="false">E8495*SUM(P8495:Q8495)</f>
        <v>#N/A</v>
      </c>
    </row>
    <row r="8496" customFormat="false" ht="12.75" hidden="false" customHeight="false" outlineLevel="0" collapsed="false">
      <c r="A8496" s="208" t="str">
        <f aca="false">B8496&amp;" "&amp;C8496&amp;" "&amp;D8496</f>
        <v> 0 Financial</v>
      </c>
      <c r="B8496" s="208" t="str">
        <f aca="false">IF((LEFT(N8496,2)="US"),"US","")</f>
        <v/>
      </c>
      <c r="C8496" s="208" t="n">
        <f aca="false">M8496</f>
        <v>0</v>
      </c>
      <c r="D8496" s="208" t="str">
        <f aca="false">IF(ISNUMBER(FIND("Phy",N8496))=TRUE(),"Physical","Financial")</f>
        <v>Financial</v>
      </c>
      <c r="E8496" s="208" t="e">
        <f aca="false">IF(VLOOKUP(S8496,'DD-Lookup'!$J$6:$L$50,3,FALSE())="Monthly",(YEAR(AC8496)-YEAR(AB8496))*12+MONTH(AC8496)-MONTH(AB8496)+1,(AC8496-AB8496+1))</f>
        <v>#N/A</v>
      </c>
      <c r="F8496" s="239" t="e">
        <f aca="false">E8496*SUM(P8496:Q8496)</f>
        <v>#N/A</v>
      </c>
    </row>
    <row r="8497" customFormat="false" ht="12.75" hidden="false" customHeight="false" outlineLevel="0" collapsed="false">
      <c r="A8497" s="208" t="str">
        <f aca="false">B8497&amp;" "&amp;C8497&amp;" "&amp;D8497</f>
        <v> 0 Financial</v>
      </c>
      <c r="B8497" s="208" t="str">
        <f aca="false">IF((LEFT(N8497,2)="US"),"US","")</f>
        <v/>
      </c>
      <c r="C8497" s="208" t="n">
        <f aca="false">M8497</f>
        <v>0</v>
      </c>
      <c r="D8497" s="208" t="str">
        <f aca="false">IF(ISNUMBER(FIND("Phy",N8497))=TRUE(),"Physical","Financial")</f>
        <v>Financial</v>
      </c>
      <c r="E8497" s="208" t="e">
        <f aca="false">IF(VLOOKUP(S8497,'DD-Lookup'!$J$6:$L$50,3,FALSE())="Monthly",(YEAR(AC8497)-YEAR(AB8497))*12+MONTH(AC8497)-MONTH(AB8497)+1,(AC8497-AB8497+1))</f>
        <v>#N/A</v>
      </c>
      <c r="F8497" s="239" t="e">
        <f aca="false">E8497*SUM(P8497:Q8497)</f>
        <v>#N/A</v>
      </c>
    </row>
    <row r="8498" customFormat="false" ht="12.75" hidden="false" customHeight="false" outlineLevel="0" collapsed="false">
      <c r="A8498" s="208" t="str">
        <f aca="false">B8498&amp;" "&amp;C8498&amp;" "&amp;D8498</f>
        <v> 0 Financial</v>
      </c>
      <c r="B8498" s="208" t="str">
        <f aca="false">IF((LEFT(N8498,2)="US"),"US","")</f>
        <v/>
      </c>
      <c r="C8498" s="208" t="n">
        <f aca="false">M8498</f>
        <v>0</v>
      </c>
      <c r="D8498" s="208" t="str">
        <f aca="false">IF(ISNUMBER(FIND("Phy",N8498))=TRUE(),"Physical","Financial")</f>
        <v>Financial</v>
      </c>
      <c r="E8498" s="208" t="e">
        <f aca="false">IF(VLOOKUP(S8498,'DD-Lookup'!$J$6:$L$50,3,FALSE())="Monthly",(YEAR(AC8498)-YEAR(AB8498))*12+MONTH(AC8498)-MONTH(AB8498)+1,(AC8498-AB8498+1))</f>
        <v>#N/A</v>
      </c>
      <c r="F8498" s="239" t="e">
        <f aca="false">E8498*SUM(P8498:Q8498)</f>
        <v>#N/A</v>
      </c>
    </row>
    <row r="8499" customFormat="false" ht="12.75" hidden="false" customHeight="false" outlineLevel="0" collapsed="false">
      <c r="A8499" s="208" t="str">
        <f aca="false">B8499&amp;" "&amp;C8499&amp;" "&amp;D8499</f>
        <v> 0 Financial</v>
      </c>
      <c r="B8499" s="208" t="str">
        <f aca="false">IF((LEFT(N8499,2)="US"),"US","")</f>
        <v/>
      </c>
      <c r="C8499" s="208" t="n">
        <f aca="false">M8499</f>
        <v>0</v>
      </c>
      <c r="D8499" s="208" t="str">
        <f aca="false">IF(ISNUMBER(FIND("Phy",N8499))=TRUE(),"Physical","Financial")</f>
        <v>Financial</v>
      </c>
      <c r="E8499" s="208" t="e">
        <f aca="false">IF(VLOOKUP(S8499,'DD-Lookup'!$J$6:$L$50,3,FALSE())="Monthly",(YEAR(AC8499)-YEAR(AB8499))*12+MONTH(AC8499)-MONTH(AB8499)+1,(AC8499-AB8499+1))</f>
        <v>#N/A</v>
      </c>
      <c r="F8499" s="239" t="e">
        <f aca="false">E8499*SUM(P8499:Q8499)</f>
        <v>#N/A</v>
      </c>
    </row>
    <row r="8500" customFormat="false" ht="12.75" hidden="false" customHeight="false" outlineLevel="0" collapsed="false">
      <c r="A8500" s="208" t="str">
        <f aca="false">B8500&amp;" "&amp;C8500&amp;" "&amp;D8500</f>
        <v> 0 Financial</v>
      </c>
      <c r="B8500" s="208" t="str">
        <f aca="false">IF((LEFT(N8500,2)="US"),"US","")</f>
        <v/>
      </c>
      <c r="C8500" s="208" t="n">
        <f aca="false">M8500</f>
        <v>0</v>
      </c>
      <c r="D8500" s="208" t="str">
        <f aca="false">IF(ISNUMBER(FIND("Phy",N8500))=TRUE(),"Physical","Financial")</f>
        <v>Financial</v>
      </c>
      <c r="E8500" s="208" t="e">
        <f aca="false">IF(VLOOKUP(S8500,'DD-Lookup'!$J$6:$L$50,3,FALSE())="Monthly",(YEAR(AC8500)-YEAR(AB8500))*12+MONTH(AC8500)-MONTH(AB8500)+1,(AC8500-AB8500+1))</f>
        <v>#N/A</v>
      </c>
      <c r="F8500" s="239" t="e">
        <f aca="false">E8500*SUM(P8500:Q8500)</f>
        <v>#N/A</v>
      </c>
    </row>
    <row r="8501" customFormat="false" ht="12.75" hidden="false" customHeight="false" outlineLevel="0" collapsed="false">
      <c r="A8501" s="208" t="str">
        <f aca="false">B8501&amp;" "&amp;C8501&amp;" "&amp;D8501</f>
        <v> 0 Financial</v>
      </c>
      <c r="B8501" s="208" t="str">
        <f aca="false">IF((LEFT(N8501,2)="US"),"US","")</f>
        <v/>
      </c>
      <c r="C8501" s="208" t="n">
        <f aca="false">M8501</f>
        <v>0</v>
      </c>
      <c r="D8501" s="208" t="str">
        <f aca="false">IF(ISNUMBER(FIND("Phy",N8501))=TRUE(),"Physical","Financial")</f>
        <v>Financial</v>
      </c>
      <c r="E8501" s="208" t="e">
        <f aca="false">IF(VLOOKUP(S8501,'DD-Lookup'!$J$6:$L$50,3,FALSE())="Monthly",(YEAR(AC8501)-YEAR(AB8501))*12+MONTH(AC8501)-MONTH(AB8501)+1,(AC8501-AB8501+1))</f>
        <v>#N/A</v>
      </c>
      <c r="F8501" s="239" t="e">
        <f aca="false">E8501*SUM(P8501:Q8501)</f>
        <v>#N/A</v>
      </c>
    </row>
    <row r="8502" customFormat="false" ht="12.75" hidden="false" customHeight="false" outlineLevel="0" collapsed="false">
      <c r="A8502" s="208" t="str">
        <f aca="false">B8502&amp;" "&amp;C8502&amp;" "&amp;D8502</f>
        <v> 0 Financial</v>
      </c>
      <c r="B8502" s="208" t="str">
        <f aca="false">IF((LEFT(N8502,2)="US"),"US","")</f>
        <v/>
      </c>
      <c r="C8502" s="208" t="n">
        <f aca="false">M8502</f>
        <v>0</v>
      </c>
      <c r="D8502" s="208" t="str">
        <f aca="false">IF(ISNUMBER(FIND("Phy",N8502))=TRUE(),"Physical","Financial")</f>
        <v>Financial</v>
      </c>
      <c r="E8502" s="208" t="e">
        <f aca="false">IF(VLOOKUP(S8502,'DD-Lookup'!$J$6:$L$50,3,FALSE())="Monthly",(YEAR(AC8502)-YEAR(AB8502))*12+MONTH(AC8502)-MONTH(AB8502)+1,(AC8502-AB8502+1))</f>
        <v>#N/A</v>
      </c>
      <c r="F8502" s="239" t="e">
        <f aca="false">E8502*SUM(P8502:Q8502)</f>
        <v>#N/A</v>
      </c>
    </row>
    <row r="8503" customFormat="false" ht="12.75" hidden="false" customHeight="false" outlineLevel="0" collapsed="false">
      <c r="A8503" s="208" t="str">
        <f aca="false">B8503&amp;" "&amp;C8503&amp;" "&amp;D8503</f>
        <v> 0 Financial</v>
      </c>
      <c r="B8503" s="208" t="str">
        <f aca="false">IF((LEFT(N8503,2)="US"),"US","")</f>
        <v/>
      </c>
      <c r="C8503" s="208" t="n">
        <f aca="false">M8503</f>
        <v>0</v>
      </c>
      <c r="D8503" s="208" t="str">
        <f aca="false">IF(ISNUMBER(FIND("Phy",N8503))=TRUE(),"Physical","Financial")</f>
        <v>Financial</v>
      </c>
      <c r="E8503" s="208" t="e">
        <f aca="false">IF(VLOOKUP(S8503,'DD-Lookup'!$J$6:$L$50,3,FALSE())="Monthly",(YEAR(AC8503)-YEAR(AB8503))*12+MONTH(AC8503)-MONTH(AB8503)+1,(AC8503-AB8503+1))</f>
        <v>#N/A</v>
      </c>
      <c r="F8503" s="239" t="e">
        <f aca="false">E8503*SUM(P8503:Q8503)</f>
        <v>#N/A</v>
      </c>
    </row>
    <row r="8504" customFormat="false" ht="12.75" hidden="false" customHeight="false" outlineLevel="0" collapsed="false">
      <c r="A8504" s="208" t="str">
        <f aca="false">B8504&amp;" "&amp;C8504&amp;" "&amp;D8504</f>
        <v> 0 Financial</v>
      </c>
      <c r="B8504" s="208" t="str">
        <f aca="false">IF((LEFT(N8504,2)="US"),"US","")</f>
        <v/>
      </c>
      <c r="C8504" s="208" t="n">
        <f aca="false">M8504</f>
        <v>0</v>
      </c>
      <c r="D8504" s="208" t="str">
        <f aca="false">IF(ISNUMBER(FIND("Phy",N8504))=TRUE(),"Physical","Financial")</f>
        <v>Financial</v>
      </c>
      <c r="E8504" s="208" t="e">
        <f aca="false">IF(VLOOKUP(S8504,'DD-Lookup'!$J$6:$L$50,3,FALSE())="Monthly",(YEAR(AC8504)-YEAR(AB8504))*12+MONTH(AC8504)-MONTH(AB8504)+1,(AC8504-AB8504+1))</f>
        <v>#N/A</v>
      </c>
      <c r="F8504" s="239" t="e">
        <f aca="false">E8504*SUM(P8504:Q8504)</f>
        <v>#N/A</v>
      </c>
    </row>
    <row r="8505" customFormat="false" ht="12.75" hidden="false" customHeight="false" outlineLevel="0" collapsed="false">
      <c r="A8505" s="208" t="str">
        <f aca="false">B8505&amp;" "&amp;C8505&amp;" "&amp;D8505</f>
        <v> 0 Financial</v>
      </c>
      <c r="B8505" s="208" t="str">
        <f aca="false">IF((LEFT(N8505,2)="US"),"US","")</f>
        <v/>
      </c>
      <c r="C8505" s="208" t="n">
        <f aca="false">M8505</f>
        <v>0</v>
      </c>
      <c r="D8505" s="208" t="str">
        <f aca="false">IF(ISNUMBER(FIND("Phy",N8505))=TRUE(),"Physical","Financial")</f>
        <v>Financial</v>
      </c>
      <c r="E8505" s="208" t="e">
        <f aca="false">IF(VLOOKUP(S8505,'DD-Lookup'!$J$6:$L$50,3,FALSE())="Monthly",(YEAR(AC8505)-YEAR(AB8505))*12+MONTH(AC8505)-MONTH(AB8505)+1,(AC8505-AB8505+1))</f>
        <v>#N/A</v>
      </c>
      <c r="F8505" s="239" t="e">
        <f aca="false">E8505*SUM(P8505:Q8505)</f>
        <v>#N/A</v>
      </c>
    </row>
    <row r="8506" customFormat="false" ht="12.75" hidden="false" customHeight="false" outlineLevel="0" collapsed="false">
      <c r="A8506" s="208" t="str">
        <f aca="false">B8506&amp;" "&amp;C8506&amp;" "&amp;D8506</f>
        <v> 0 Financial</v>
      </c>
      <c r="B8506" s="208" t="str">
        <f aca="false">IF((LEFT(N8506,2)="US"),"US","")</f>
        <v/>
      </c>
      <c r="C8506" s="208" t="n">
        <f aca="false">M8506</f>
        <v>0</v>
      </c>
      <c r="D8506" s="208" t="str">
        <f aca="false">IF(ISNUMBER(FIND("Phy",N8506))=TRUE(),"Physical","Financial")</f>
        <v>Financial</v>
      </c>
      <c r="E8506" s="208" t="e">
        <f aca="false">IF(VLOOKUP(S8506,'DD-Lookup'!$J$6:$L$50,3,FALSE())="Monthly",(YEAR(AC8506)-YEAR(AB8506))*12+MONTH(AC8506)-MONTH(AB8506)+1,(AC8506-AB8506+1))</f>
        <v>#N/A</v>
      </c>
      <c r="F8506" s="239" t="e">
        <f aca="false">E8506*SUM(P8506:Q8506)</f>
        <v>#N/A</v>
      </c>
    </row>
    <row r="8507" customFormat="false" ht="12.75" hidden="false" customHeight="false" outlineLevel="0" collapsed="false">
      <c r="A8507" s="208" t="str">
        <f aca="false">B8507&amp;" "&amp;C8507&amp;" "&amp;D8507</f>
        <v> 0 Financial</v>
      </c>
      <c r="B8507" s="208" t="str">
        <f aca="false">IF((LEFT(N8507,2)="US"),"US","")</f>
        <v/>
      </c>
      <c r="C8507" s="208" t="n">
        <f aca="false">M8507</f>
        <v>0</v>
      </c>
      <c r="D8507" s="208" t="str">
        <f aca="false">IF(ISNUMBER(FIND("Phy",N8507))=TRUE(),"Physical","Financial")</f>
        <v>Financial</v>
      </c>
      <c r="E8507" s="208" t="e">
        <f aca="false">IF(VLOOKUP(S8507,'DD-Lookup'!$J$6:$L$50,3,FALSE())="Monthly",(YEAR(AC8507)-YEAR(AB8507))*12+MONTH(AC8507)-MONTH(AB8507)+1,(AC8507-AB8507+1))</f>
        <v>#N/A</v>
      </c>
      <c r="F8507" s="239" t="e">
        <f aca="false">E8507*SUM(P8507:Q8507)</f>
        <v>#N/A</v>
      </c>
    </row>
    <row r="8508" customFormat="false" ht="12.75" hidden="false" customHeight="false" outlineLevel="0" collapsed="false">
      <c r="A8508" s="208" t="str">
        <f aca="false">B8508&amp;" "&amp;C8508&amp;" "&amp;D8508</f>
        <v> 0 Financial</v>
      </c>
      <c r="B8508" s="208" t="str">
        <f aca="false">IF((LEFT(N8508,2)="US"),"US","")</f>
        <v/>
      </c>
      <c r="C8508" s="208" t="n">
        <f aca="false">M8508</f>
        <v>0</v>
      </c>
      <c r="D8508" s="208" t="str">
        <f aca="false">IF(ISNUMBER(FIND("Phy",N8508))=TRUE(),"Physical","Financial")</f>
        <v>Financial</v>
      </c>
      <c r="E8508" s="208" t="e">
        <f aca="false">IF(VLOOKUP(S8508,'DD-Lookup'!$J$6:$L$50,3,FALSE())="Monthly",(YEAR(AC8508)-YEAR(AB8508))*12+MONTH(AC8508)-MONTH(AB8508)+1,(AC8508-AB8508+1))</f>
        <v>#N/A</v>
      </c>
      <c r="F8508" s="239" t="e">
        <f aca="false">E8508*SUM(P8508:Q8508)</f>
        <v>#N/A</v>
      </c>
    </row>
    <row r="8509" customFormat="false" ht="12.75" hidden="false" customHeight="false" outlineLevel="0" collapsed="false">
      <c r="A8509" s="208" t="str">
        <f aca="false">B8509&amp;" "&amp;C8509&amp;" "&amp;D8509</f>
        <v> 0 Financial</v>
      </c>
      <c r="B8509" s="208" t="str">
        <f aca="false">IF((LEFT(N8509,2)="US"),"US","")</f>
        <v/>
      </c>
      <c r="C8509" s="208" t="n">
        <f aca="false">M8509</f>
        <v>0</v>
      </c>
      <c r="D8509" s="208" t="str">
        <f aca="false">IF(ISNUMBER(FIND("Phy",N8509))=TRUE(),"Physical","Financial")</f>
        <v>Financial</v>
      </c>
      <c r="E8509" s="208" t="e">
        <f aca="false">IF(VLOOKUP(S8509,'DD-Lookup'!$J$6:$L$50,3,FALSE())="Monthly",(YEAR(AC8509)-YEAR(AB8509))*12+MONTH(AC8509)-MONTH(AB8509)+1,(AC8509-AB8509+1))</f>
        <v>#N/A</v>
      </c>
      <c r="F8509" s="239" t="e">
        <f aca="false">E8509*SUM(P8509:Q8509)</f>
        <v>#N/A</v>
      </c>
    </row>
    <row r="8510" customFormat="false" ht="12.75" hidden="false" customHeight="false" outlineLevel="0" collapsed="false">
      <c r="A8510" s="208" t="str">
        <f aca="false">B8510&amp;" "&amp;C8510&amp;" "&amp;D8510</f>
        <v> 0 Financial</v>
      </c>
      <c r="B8510" s="208" t="str">
        <f aca="false">IF((LEFT(N8510,2)="US"),"US","")</f>
        <v/>
      </c>
      <c r="C8510" s="208" t="n">
        <f aca="false">M8510</f>
        <v>0</v>
      </c>
      <c r="D8510" s="208" t="str">
        <f aca="false">IF(ISNUMBER(FIND("Phy",N8510))=TRUE(),"Physical","Financial")</f>
        <v>Financial</v>
      </c>
      <c r="E8510" s="208" t="e">
        <f aca="false">IF(VLOOKUP(S8510,'DD-Lookup'!$J$6:$L$50,3,FALSE())="Monthly",(YEAR(AC8510)-YEAR(AB8510))*12+MONTH(AC8510)-MONTH(AB8510)+1,(AC8510-AB8510+1))</f>
        <v>#N/A</v>
      </c>
      <c r="F8510" s="239" t="e">
        <f aca="false">E8510*SUM(P8510:Q8510)</f>
        <v>#N/A</v>
      </c>
    </row>
    <row r="8511" customFormat="false" ht="12.75" hidden="false" customHeight="false" outlineLevel="0" collapsed="false">
      <c r="A8511" s="208" t="str">
        <f aca="false">B8511&amp;" "&amp;C8511&amp;" "&amp;D8511</f>
        <v> 0 Financial</v>
      </c>
      <c r="B8511" s="208" t="str">
        <f aca="false">IF((LEFT(N8511,2)="US"),"US","")</f>
        <v/>
      </c>
      <c r="C8511" s="208" t="n">
        <f aca="false">M8511</f>
        <v>0</v>
      </c>
      <c r="D8511" s="208" t="str">
        <f aca="false">IF(ISNUMBER(FIND("Phy",N8511))=TRUE(),"Physical","Financial")</f>
        <v>Financial</v>
      </c>
      <c r="E8511" s="208" t="e">
        <f aca="false">IF(VLOOKUP(S8511,'DD-Lookup'!$J$6:$L$50,3,FALSE())="Monthly",(YEAR(AC8511)-YEAR(AB8511))*12+MONTH(AC8511)-MONTH(AB8511)+1,(AC8511-AB8511+1))</f>
        <v>#N/A</v>
      </c>
      <c r="F8511" s="239" t="e">
        <f aca="false">E8511*SUM(P8511:Q8511)</f>
        <v>#N/A</v>
      </c>
    </row>
    <row r="8512" customFormat="false" ht="12.75" hidden="false" customHeight="false" outlineLevel="0" collapsed="false">
      <c r="A8512" s="208" t="str">
        <f aca="false">B8512&amp;" "&amp;C8512&amp;" "&amp;D8512</f>
        <v> 0 Financial</v>
      </c>
      <c r="B8512" s="208" t="str">
        <f aca="false">IF((LEFT(N8512,2)="US"),"US","")</f>
        <v/>
      </c>
      <c r="C8512" s="208" t="n">
        <f aca="false">M8512</f>
        <v>0</v>
      </c>
      <c r="D8512" s="208" t="str">
        <f aca="false">IF(ISNUMBER(FIND("Phy",N8512))=TRUE(),"Physical","Financial")</f>
        <v>Financial</v>
      </c>
      <c r="E8512" s="208" t="e">
        <f aca="false">IF(VLOOKUP(S8512,'DD-Lookup'!$J$6:$L$50,3,FALSE())="Monthly",(YEAR(AC8512)-YEAR(AB8512))*12+MONTH(AC8512)-MONTH(AB8512)+1,(AC8512-AB8512+1))</f>
        <v>#N/A</v>
      </c>
      <c r="F8512" s="239" t="e">
        <f aca="false">E8512*SUM(P8512:Q8512)</f>
        <v>#N/A</v>
      </c>
    </row>
    <row r="8513" customFormat="false" ht="12.75" hidden="false" customHeight="false" outlineLevel="0" collapsed="false">
      <c r="A8513" s="208" t="str">
        <f aca="false">B8513&amp;" "&amp;C8513&amp;" "&amp;D8513</f>
        <v> 0 Financial</v>
      </c>
      <c r="B8513" s="208" t="str">
        <f aca="false">IF((LEFT(N8513,2)="US"),"US","")</f>
        <v/>
      </c>
      <c r="C8513" s="208" t="n">
        <f aca="false">M8513</f>
        <v>0</v>
      </c>
      <c r="D8513" s="208" t="str">
        <f aca="false">IF(ISNUMBER(FIND("Phy",N8513))=TRUE(),"Physical","Financial")</f>
        <v>Financial</v>
      </c>
      <c r="E8513" s="208" t="e">
        <f aca="false">IF(VLOOKUP(S8513,'DD-Lookup'!$J$6:$L$50,3,FALSE())="Monthly",(YEAR(AC8513)-YEAR(AB8513))*12+MONTH(AC8513)-MONTH(AB8513)+1,(AC8513-AB8513+1))</f>
        <v>#N/A</v>
      </c>
      <c r="F8513" s="239" t="e">
        <f aca="false">E8513*SUM(P8513:Q8513)</f>
        <v>#N/A</v>
      </c>
    </row>
    <row r="8514" customFormat="false" ht="12.75" hidden="false" customHeight="false" outlineLevel="0" collapsed="false">
      <c r="A8514" s="208" t="str">
        <f aca="false">B8514&amp;" "&amp;C8514&amp;" "&amp;D8514</f>
        <v> 0 Financial</v>
      </c>
      <c r="B8514" s="208" t="str">
        <f aca="false">IF((LEFT(N8514,2)="US"),"US","")</f>
        <v/>
      </c>
      <c r="C8514" s="208" t="n">
        <f aca="false">M8514</f>
        <v>0</v>
      </c>
      <c r="D8514" s="208" t="str">
        <f aca="false">IF(ISNUMBER(FIND("Phy",N8514))=TRUE(),"Physical","Financial")</f>
        <v>Financial</v>
      </c>
      <c r="E8514" s="208" t="e">
        <f aca="false">IF(VLOOKUP(S8514,'DD-Lookup'!$J$6:$L$50,3,FALSE())="Monthly",(YEAR(AC8514)-YEAR(AB8514))*12+MONTH(AC8514)-MONTH(AB8514)+1,(AC8514-AB8514+1))</f>
        <v>#N/A</v>
      </c>
      <c r="F8514" s="239" t="e">
        <f aca="false">E8514*SUM(P8514:Q8514)</f>
        <v>#N/A</v>
      </c>
    </row>
    <row r="8515" customFormat="false" ht="12.75" hidden="false" customHeight="false" outlineLevel="0" collapsed="false">
      <c r="A8515" s="208" t="str">
        <f aca="false">B8515&amp;" "&amp;C8515&amp;" "&amp;D8515</f>
        <v> 0 Financial</v>
      </c>
      <c r="B8515" s="208" t="str">
        <f aca="false">IF((LEFT(N8515,2)="US"),"US","")</f>
        <v/>
      </c>
      <c r="C8515" s="208" t="n">
        <f aca="false">M8515</f>
        <v>0</v>
      </c>
      <c r="D8515" s="208" t="str">
        <f aca="false">IF(ISNUMBER(FIND("Phy",N8515))=TRUE(),"Physical","Financial")</f>
        <v>Financial</v>
      </c>
      <c r="E8515" s="208" t="e">
        <f aca="false">IF(VLOOKUP(S8515,'DD-Lookup'!$J$6:$L$50,3,FALSE())="Monthly",(YEAR(AC8515)-YEAR(AB8515))*12+MONTH(AC8515)-MONTH(AB8515)+1,(AC8515-AB8515+1))</f>
        <v>#N/A</v>
      </c>
      <c r="F8515" s="239" t="e">
        <f aca="false">E8515*SUM(P8515:Q8515)</f>
        <v>#N/A</v>
      </c>
    </row>
    <row r="8516" customFormat="false" ht="12.75" hidden="false" customHeight="false" outlineLevel="0" collapsed="false">
      <c r="A8516" s="208" t="str">
        <f aca="false">B8516&amp;" "&amp;C8516&amp;" "&amp;D8516</f>
        <v> 0 Financial</v>
      </c>
      <c r="B8516" s="208" t="str">
        <f aca="false">IF((LEFT(N8516,2)="US"),"US","")</f>
        <v/>
      </c>
      <c r="C8516" s="208" t="n">
        <f aca="false">M8516</f>
        <v>0</v>
      </c>
      <c r="D8516" s="208" t="str">
        <f aca="false">IF(ISNUMBER(FIND("Phy",N8516))=TRUE(),"Physical","Financial")</f>
        <v>Financial</v>
      </c>
      <c r="E8516" s="208" t="e">
        <f aca="false">IF(VLOOKUP(S8516,'DD-Lookup'!$J$6:$L$50,3,FALSE())="Monthly",(YEAR(AC8516)-YEAR(AB8516))*12+MONTH(AC8516)-MONTH(AB8516)+1,(AC8516-AB8516+1))</f>
        <v>#N/A</v>
      </c>
      <c r="F8516" s="239" t="e">
        <f aca="false">E8516*SUM(P8516:Q8516)</f>
        <v>#N/A</v>
      </c>
    </row>
    <row r="8517" customFormat="false" ht="12.75" hidden="false" customHeight="false" outlineLevel="0" collapsed="false">
      <c r="A8517" s="208" t="str">
        <f aca="false">B8517&amp;" "&amp;C8517&amp;" "&amp;D8517</f>
        <v> 0 Financial</v>
      </c>
      <c r="B8517" s="208" t="str">
        <f aca="false">IF((LEFT(N8517,2)="US"),"US","")</f>
        <v/>
      </c>
      <c r="C8517" s="208" t="n">
        <f aca="false">M8517</f>
        <v>0</v>
      </c>
      <c r="D8517" s="208" t="str">
        <f aca="false">IF(ISNUMBER(FIND("Phy",N8517))=TRUE(),"Physical","Financial")</f>
        <v>Financial</v>
      </c>
      <c r="E8517" s="208" t="e">
        <f aca="false">IF(VLOOKUP(S8517,'DD-Lookup'!$J$6:$L$50,3,FALSE())="Monthly",(YEAR(AC8517)-YEAR(AB8517))*12+MONTH(AC8517)-MONTH(AB8517)+1,(AC8517-AB8517+1))</f>
        <v>#N/A</v>
      </c>
      <c r="F8517" s="239" t="e">
        <f aca="false">E8517*SUM(P8517:Q8517)</f>
        <v>#N/A</v>
      </c>
    </row>
    <row r="8518" customFormat="false" ht="12.75" hidden="false" customHeight="false" outlineLevel="0" collapsed="false">
      <c r="A8518" s="208" t="str">
        <f aca="false">B8518&amp;" "&amp;C8518&amp;" "&amp;D8518</f>
        <v> 0 Financial</v>
      </c>
      <c r="B8518" s="208" t="str">
        <f aca="false">IF((LEFT(N8518,2)="US"),"US","")</f>
        <v/>
      </c>
      <c r="C8518" s="208" t="n">
        <f aca="false">M8518</f>
        <v>0</v>
      </c>
      <c r="D8518" s="208" t="str">
        <f aca="false">IF(ISNUMBER(FIND("Phy",N8518))=TRUE(),"Physical","Financial")</f>
        <v>Financial</v>
      </c>
      <c r="E8518" s="208" t="e">
        <f aca="false">IF(VLOOKUP(S8518,'DD-Lookup'!$J$6:$L$50,3,FALSE())="Monthly",(YEAR(AC8518)-YEAR(AB8518))*12+MONTH(AC8518)-MONTH(AB8518)+1,(AC8518-AB8518+1))</f>
        <v>#N/A</v>
      </c>
      <c r="F8518" s="239" t="e">
        <f aca="false">E8518*SUM(P8518:Q8518)</f>
        <v>#N/A</v>
      </c>
    </row>
    <row r="8519" customFormat="false" ht="12.75" hidden="false" customHeight="false" outlineLevel="0" collapsed="false">
      <c r="A8519" s="208" t="str">
        <f aca="false">B8519&amp;" "&amp;C8519&amp;" "&amp;D8519</f>
        <v> 0 Financial</v>
      </c>
      <c r="B8519" s="208" t="str">
        <f aca="false">IF((LEFT(N8519,2)="US"),"US","")</f>
        <v/>
      </c>
      <c r="C8519" s="208" t="n">
        <f aca="false">M8519</f>
        <v>0</v>
      </c>
      <c r="D8519" s="208" t="str">
        <f aca="false">IF(ISNUMBER(FIND("Phy",N8519))=TRUE(),"Physical","Financial")</f>
        <v>Financial</v>
      </c>
      <c r="E8519" s="208" t="e">
        <f aca="false">IF(VLOOKUP(S8519,'DD-Lookup'!$J$6:$L$50,3,FALSE())="Monthly",(YEAR(AC8519)-YEAR(AB8519))*12+MONTH(AC8519)-MONTH(AB8519)+1,(AC8519-AB8519+1))</f>
        <v>#N/A</v>
      </c>
      <c r="F8519" s="239" t="e">
        <f aca="false">E8519*SUM(P8519:Q8519)</f>
        <v>#N/A</v>
      </c>
    </row>
    <row r="8520" customFormat="false" ht="12.75" hidden="false" customHeight="false" outlineLevel="0" collapsed="false">
      <c r="A8520" s="208" t="str">
        <f aca="false">B8520&amp;" "&amp;C8520&amp;" "&amp;D8520</f>
        <v> 0 Financial</v>
      </c>
      <c r="B8520" s="208" t="str">
        <f aca="false">IF((LEFT(N8520,2)="US"),"US","")</f>
        <v/>
      </c>
      <c r="C8520" s="208" t="n">
        <f aca="false">M8520</f>
        <v>0</v>
      </c>
      <c r="D8520" s="208" t="str">
        <f aca="false">IF(ISNUMBER(FIND("Phy",N8520))=TRUE(),"Physical","Financial")</f>
        <v>Financial</v>
      </c>
      <c r="E8520" s="208" t="e">
        <f aca="false">IF(VLOOKUP(S8520,'DD-Lookup'!$J$6:$L$50,3,FALSE())="Monthly",(YEAR(AC8520)-YEAR(AB8520))*12+MONTH(AC8520)-MONTH(AB8520)+1,(AC8520-AB8520+1))</f>
        <v>#N/A</v>
      </c>
      <c r="F8520" s="239" t="e">
        <f aca="false">E8520*SUM(P8520:Q8520)</f>
        <v>#N/A</v>
      </c>
    </row>
    <row r="8521" customFormat="false" ht="12.75" hidden="false" customHeight="false" outlineLevel="0" collapsed="false">
      <c r="A8521" s="208" t="str">
        <f aca="false">B8521&amp;" "&amp;C8521&amp;" "&amp;D8521</f>
        <v> 0 Financial</v>
      </c>
      <c r="B8521" s="208" t="str">
        <f aca="false">IF((LEFT(N8521,2)="US"),"US","")</f>
        <v/>
      </c>
      <c r="C8521" s="208" t="n">
        <f aca="false">M8521</f>
        <v>0</v>
      </c>
      <c r="D8521" s="208" t="str">
        <f aca="false">IF(ISNUMBER(FIND("Phy",N8521))=TRUE(),"Physical","Financial")</f>
        <v>Financial</v>
      </c>
      <c r="E8521" s="208" t="e">
        <f aca="false">IF(VLOOKUP(S8521,'DD-Lookup'!$J$6:$L$50,3,FALSE())="Monthly",(YEAR(AC8521)-YEAR(AB8521))*12+MONTH(AC8521)-MONTH(AB8521)+1,(AC8521-AB8521+1))</f>
        <v>#N/A</v>
      </c>
      <c r="F8521" s="239" t="e">
        <f aca="false">E8521*SUM(P8521:Q8521)</f>
        <v>#N/A</v>
      </c>
    </row>
    <row r="8522" customFormat="false" ht="12.75" hidden="false" customHeight="false" outlineLevel="0" collapsed="false">
      <c r="A8522" s="208" t="str">
        <f aca="false">B8522&amp;" "&amp;C8522&amp;" "&amp;D8522</f>
        <v> 0 Financial</v>
      </c>
      <c r="B8522" s="208" t="str">
        <f aca="false">IF((LEFT(N8522,2)="US"),"US","")</f>
        <v/>
      </c>
      <c r="C8522" s="208" t="n">
        <f aca="false">M8522</f>
        <v>0</v>
      </c>
      <c r="D8522" s="208" t="str">
        <f aca="false">IF(ISNUMBER(FIND("Phy",N8522))=TRUE(),"Physical","Financial")</f>
        <v>Financial</v>
      </c>
      <c r="E8522" s="208" t="e">
        <f aca="false">IF(VLOOKUP(S8522,'DD-Lookup'!$J$6:$L$50,3,FALSE())="Monthly",(YEAR(AC8522)-YEAR(AB8522))*12+MONTH(AC8522)-MONTH(AB8522)+1,(AC8522-AB8522+1))</f>
        <v>#N/A</v>
      </c>
      <c r="F8522" s="239" t="e">
        <f aca="false">E8522*SUM(P8522:Q8522)</f>
        <v>#N/A</v>
      </c>
    </row>
    <row r="8523" customFormat="false" ht="12.75" hidden="false" customHeight="false" outlineLevel="0" collapsed="false">
      <c r="A8523" s="208" t="str">
        <f aca="false">B8523&amp;" "&amp;C8523&amp;" "&amp;D8523</f>
        <v> 0 Financial</v>
      </c>
      <c r="B8523" s="208" t="str">
        <f aca="false">IF((LEFT(N8523,2)="US"),"US","")</f>
        <v/>
      </c>
      <c r="C8523" s="208" t="n">
        <f aca="false">M8523</f>
        <v>0</v>
      </c>
      <c r="D8523" s="208" t="str">
        <f aca="false">IF(ISNUMBER(FIND("Phy",N8523))=TRUE(),"Physical","Financial")</f>
        <v>Financial</v>
      </c>
      <c r="E8523" s="208" t="e">
        <f aca="false">IF(VLOOKUP(S8523,'DD-Lookup'!$J$6:$L$50,3,FALSE())="Monthly",(YEAR(AC8523)-YEAR(AB8523))*12+MONTH(AC8523)-MONTH(AB8523)+1,(AC8523-AB8523+1))</f>
        <v>#N/A</v>
      </c>
      <c r="F8523" s="239" t="e">
        <f aca="false">E8523*SUM(P8523:Q8523)</f>
        <v>#N/A</v>
      </c>
    </row>
    <row r="8524" customFormat="false" ht="12.75" hidden="false" customHeight="false" outlineLevel="0" collapsed="false">
      <c r="A8524" s="208" t="str">
        <f aca="false">B8524&amp;" "&amp;C8524&amp;" "&amp;D8524</f>
        <v> 0 Financial</v>
      </c>
      <c r="B8524" s="208" t="str">
        <f aca="false">IF((LEFT(N8524,2)="US"),"US","")</f>
        <v/>
      </c>
      <c r="C8524" s="208" t="n">
        <f aca="false">M8524</f>
        <v>0</v>
      </c>
      <c r="D8524" s="208" t="str">
        <f aca="false">IF(ISNUMBER(FIND("Phy",N8524))=TRUE(),"Physical","Financial")</f>
        <v>Financial</v>
      </c>
      <c r="E8524" s="208" t="e">
        <f aca="false">IF(VLOOKUP(S8524,'DD-Lookup'!$J$6:$L$50,3,FALSE())="Monthly",(YEAR(AC8524)-YEAR(AB8524))*12+MONTH(AC8524)-MONTH(AB8524)+1,(AC8524-AB8524+1))</f>
        <v>#N/A</v>
      </c>
      <c r="F8524" s="239" t="e">
        <f aca="false">E8524*SUM(P8524:Q8524)</f>
        <v>#N/A</v>
      </c>
    </row>
    <row r="8525" customFormat="false" ht="12.75" hidden="false" customHeight="false" outlineLevel="0" collapsed="false">
      <c r="A8525" s="208" t="str">
        <f aca="false">B8525&amp;" "&amp;C8525&amp;" "&amp;D8525</f>
        <v> 0 Financial</v>
      </c>
      <c r="B8525" s="208" t="str">
        <f aca="false">IF((LEFT(N8525,2)="US"),"US","")</f>
        <v/>
      </c>
      <c r="C8525" s="208" t="n">
        <f aca="false">M8525</f>
        <v>0</v>
      </c>
      <c r="D8525" s="208" t="str">
        <f aca="false">IF(ISNUMBER(FIND("Phy",N8525))=TRUE(),"Physical","Financial")</f>
        <v>Financial</v>
      </c>
      <c r="E8525" s="208" t="e">
        <f aca="false">IF(VLOOKUP(S8525,'DD-Lookup'!$J$6:$L$50,3,FALSE())="Monthly",(YEAR(AC8525)-YEAR(AB8525))*12+MONTH(AC8525)-MONTH(AB8525)+1,(AC8525-AB8525+1))</f>
        <v>#N/A</v>
      </c>
      <c r="F8525" s="239" t="e">
        <f aca="false">E8525*SUM(P8525:Q8525)</f>
        <v>#N/A</v>
      </c>
    </row>
    <row r="8526" customFormat="false" ht="12.75" hidden="false" customHeight="false" outlineLevel="0" collapsed="false">
      <c r="A8526" s="208" t="str">
        <f aca="false">B8526&amp;" "&amp;C8526&amp;" "&amp;D8526</f>
        <v> 0 Financial</v>
      </c>
      <c r="B8526" s="208" t="str">
        <f aca="false">IF((LEFT(N8526,2)="US"),"US","")</f>
        <v/>
      </c>
      <c r="C8526" s="208" t="n">
        <f aca="false">M8526</f>
        <v>0</v>
      </c>
      <c r="D8526" s="208" t="str">
        <f aca="false">IF(ISNUMBER(FIND("Phy",N8526))=TRUE(),"Physical","Financial")</f>
        <v>Financial</v>
      </c>
      <c r="E8526" s="208" t="e">
        <f aca="false">IF(VLOOKUP(S8526,'DD-Lookup'!$J$6:$L$50,3,FALSE())="Monthly",(YEAR(AC8526)-YEAR(AB8526))*12+MONTH(AC8526)-MONTH(AB8526)+1,(AC8526-AB8526+1))</f>
        <v>#N/A</v>
      </c>
      <c r="F8526" s="239" t="e">
        <f aca="false">E8526*SUM(P8526:Q8526)</f>
        <v>#N/A</v>
      </c>
    </row>
    <row r="8527" customFormat="false" ht="12.75" hidden="false" customHeight="false" outlineLevel="0" collapsed="false">
      <c r="A8527" s="208" t="str">
        <f aca="false">B8527&amp;" "&amp;C8527&amp;" "&amp;D8527</f>
        <v> 0 Financial</v>
      </c>
      <c r="B8527" s="208" t="str">
        <f aca="false">IF((LEFT(N8527,2)="US"),"US","")</f>
        <v/>
      </c>
      <c r="C8527" s="208" t="n">
        <f aca="false">M8527</f>
        <v>0</v>
      </c>
      <c r="D8527" s="208" t="str">
        <f aca="false">IF(ISNUMBER(FIND("Phy",N8527))=TRUE(),"Physical","Financial")</f>
        <v>Financial</v>
      </c>
      <c r="E8527" s="208" t="e">
        <f aca="false">IF(VLOOKUP(S8527,'DD-Lookup'!$J$6:$L$50,3,FALSE())="Monthly",(YEAR(AC8527)-YEAR(AB8527))*12+MONTH(AC8527)-MONTH(AB8527)+1,(AC8527-AB8527+1))</f>
        <v>#N/A</v>
      </c>
      <c r="F8527" s="239" t="e">
        <f aca="false">E8527*SUM(P8527:Q8527)</f>
        <v>#N/A</v>
      </c>
    </row>
    <row r="8528" customFormat="false" ht="12.75" hidden="false" customHeight="false" outlineLevel="0" collapsed="false">
      <c r="A8528" s="208" t="str">
        <f aca="false">B8528&amp;" "&amp;C8528&amp;" "&amp;D8528</f>
        <v> 0 Financial</v>
      </c>
      <c r="B8528" s="208" t="str">
        <f aca="false">IF((LEFT(N8528,2)="US"),"US","")</f>
        <v/>
      </c>
      <c r="C8528" s="208" t="n">
        <f aca="false">M8528</f>
        <v>0</v>
      </c>
      <c r="D8528" s="208" t="str">
        <f aca="false">IF(ISNUMBER(FIND("Phy",N8528))=TRUE(),"Physical","Financial")</f>
        <v>Financial</v>
      </c>
      <c r="E8528" s="208" t="e">
        <f aca="false">IF(VLOOKUP(S8528,'DD-Lookup'!$J$6:$L$50,3,FALSE())="Monthly",(YEAR(AC8528)-YEAR(AB8528))*12+MONTH(AC8528)-MONTH(AB8528)+1,(AC8528-AB8528+1))</f>
        <v>#N/A</v>
      </c>
      <c r="F8528" s="239" t="e">
        <f aca="false">E8528*SUM(P8528:Q8528)</f>
        <v>#N/A</v>
      </c>
    </row>
    <row r="8529" customFormat="false" ht="12.75" hidden="false" customHeight="false" outlineLevel="0" collapsed="false">
      <c r="A8529" s="208" t="str">
        <f aca="false">B8529&amp;" "&amp;C8529&amp;" "&amp;D8529</f>
        <v> 0 Financial</v>
      </c>
      <c r="B8529" s="208" t="str">
        <f aca="false">IF((LEFT(N8529,2)="US"),"US","")</f>
        <v/>
      </c>
      <c r="C8529" s="208" t="n">
        <f aca="false">M8529</f>
        <v>0</v>
      </c>
      <c r="D8529" s="208" t="str">
        <f aca="false">IF(ISNUMBER(FIND("Phy",N8529))=TRUE(),"Physical","Financial")</f>
        <v>Financial</v>
      </c>
      <c r="E8529" s="208" t="e">
        <f aca="false">IF(VLOOKUP(S8529,'DD-Lookup'!$J$6:$L$50,3,FALSE())="Monthly",(YEAR(AC8529)-YEAR(AB8529))*12+MONTH(AC8529)-MONTH(AB8529)+1,(AC8529-AB8529+1))</f>
        <v>#N/A</v>
      </c>
      <c r="F8529" s="239" t="e">
        <f aca="false">E8529*SUM(P8529:Q8529)</f>
        <v>#N/A</v>
      </c>
    </row>
    <row r="8530" customFormat="false" ht="12.75" hidden="false" customHeight="false" outlineLevel="0" collapsed="false">
      <c r="A8530" s="208" t="str">
        <f aca="false">B8530&amp;" "&amp;C8530&amp;" "&amp;D8530</f>
        <v> 0 Financial</v>
      </c>
      <c r="B8530" s="208" t="str">
        <f aca="false">IF((LEFT(N8530,2)="US"),"US","")</f>
        <v/>
      </c>
      <c r="C8530" s="208" t="n">
        <f aca="false">M8530</f>
        <v>0</v>
      </c>
      <c r="D8530" s="208" t="str">
        <f aca="false">IF(ISNUMBER(FIND("Phy",N8530))=TRUE(),"Physical","Financial")</f>
        <v>Financial</v>
      </c>
      <c r="E8530" s="208" t="e">
        <f aca="false">IF(VLOOKUP(S8530,'DD-Lookup'!$J$6:$L$50,3,FALSE())="Monthly",(YEAR(AC8530)-YEAR(AB8530))*12+MONTH(AC8530)-MONTH(AB8530)+1,(AC8530-AB8530+1))</f>
        <v>#N/A</v>
      </c>
      <c r="F8530" s="239" t="e">
        <f aca="false">E8530*SUM(P8530:Q8530)</f>
        <v>#N/A</v>
      </c>
    </row>
    <row r="8531" customFormat="false" ht="12.75" hidden="false" customHeight="false" outlineLevel="0" collapsed="false">
      <c r="A8531" s="208" t="str">
        <f aca="false">B8531&amp;" "&amp;C8531&amp;" "&amp;D8531</f>
        <v> 0 Financial</v>
      </c>
      <c r="B8531" s="208" t="str">
        <f aca="false">IF((LEFT(N8531,2)="US"),"US","")</f>
        <v/>
      </c>
      <c r="C8531" s="208" t="n">
        <f aca="false">M8531</f>
        <v>0</v>
      </c>
      <c r="D8531" s="208" t="str">
        <f aca="false">IF(ISNUMBER(FIND("Phy",N8531))=TRUE(),"Physical","Financial")</f>
        <v>Financial</v>
      </c>
      <c r="E8531" s="208" t="e">
        <f aca="false">IF(VLOOKUP(S8531,'DD-Lookup'!$J$6:$L$50,3,FALSE())="Monthly",(YEAR(AC8531)-YEAR(AB8531))*12+MONTH(AC8531)-MONTH(AB8531)+1,(AC8531-AB8531+1))</f>
        <v>#N/A</v>
      </c>
      <c r="F8531" s="239" t="e">
        <f aca="false">E8531*SUM(P8531:Q8531)</f>
        <v>#N/A</v>
      </c>
    </row>
    <row r="8532" customFormat="false" ht="12.75" hidden="false" customHeight="false" outlineLevel="0" collapsed="false">
      <c r="A8532" s="208" t="str">
        <f aca="false">B8532&amp;" "&amp;C8532&amp;" "&amp;D8532</f>
        <v> 0 Financial</v>
      </c>
      <c r="B8532" s="208" t="str">
        <f aca="false">IF((LEFT(N8532,2)="US"),"US","")</f>
        <v/>
      </c>
      <c r="C8532" s="208" t="n">
        <f aca="false">M8532</f>
        <v>0</v>
      </c>
      <c r="D8532" s="208" t="str">
        <f aca="false">IF(ISNUMBER(FIND("Phy",N8532))=TRUE(),"Physical","Financial")</f>
        <v>Financial</v>
      </c>
      <c r="E8532" s="208" t="e">
        <f aca="false">IF(VLOOKUP(S8532,'DD-Lookup'!$J$6:$L$50,3,FALSE())="Monthly",(YEAR(AC8532)-YEAR(AB8532))*12+MONTH(AC8532)-MONTH(AB8532)+1,(AC8532-AB8532+1))</f>
        <v>#N/A</v>
      </c>
      <c r="F8532" s="239" t="e">
        <f aca="false">E8532*SUM(P8532:Q8532)</f>
        <v>#N/A</v>
      </c>
    </row>
    <row r="8533" customFormat="false" ht="12.75" hidden="false" customHeight="false" outlineLevel="0" collapsed="false">
      <c r="A8533" s="208" t="str">
        <f aca="false">B8533&amp;" "&amp;C8533&amp;" "&amp;D8533</f>
        <v> 0 Financial</v>
      </c>
      <c r="B8533" s="208" t="str">
        <f aca="false">IF((LEFT(N8533,2)="US"),"US","")</f>
        <v/>
      </c>
      <c r="C8533" s="208" t="n">
        <f aca="false">M8533</f>
        <v>0</v>
      </c>
      <c r="D8533" s="208" t="str">
        <f aca="false">IF(ISNUMBER(FIND("Phy",N8533))=TRUE(),"Physical","Financial")</f>
        <v>Financial</v>
      </c>
      <c r="E8533" s="208" t="e">
        <f aca="false">IF(VLOOKUP(S8533,'DD-Lookup'!$J$6:$L$50,3,FALSE())="Monthly",(YEAR(AC8533)-YEAR(AB8533))*12+MONTH(AC8533)-MONTH(AB8533)+1,(AC8533-AB8533+1))</f>
        <v>#N/A</v>
      </c>
      <c r="F8533" s="239" t="e">
        <f aca="false">E8533*SUM(P8533:Q8533)</f>
        <v>#N/A</v>
      </c>
    </row>
    <row r="8534" customFormat="false" ht="12.75" hidden="false" customHeight="false" outlineLevel="0" collapsed="false">
      <c r="A8534" s="208" t="str">
        <f aca="false">B8534&amp;" "&amp;C8534&amp;" "&amp;D8534</f>
        <v> 0 Financial</v>
      </c>
      <c r="B8534" s="208" t="str">
        <f aca="false">IF((LEFT(N8534,2)="US"),"US","")</f>
        <v/>
      </c>
      <c r="C8534" s="208" t="n">
        <f aca="false">M8534</f>
        <v>0</v>
      </c>
      <c r="D8534" s="208" t="str">
        <f aca="false">IF(ISNUMBER(FIND("Phy",N8534))=TRUE(),"Physical","Financial")</f>
        <v>Financial</v>
      </c>
      <c r="E8534" s="208" t="e">
        <f aca="false">IF(VLOOKUP(S8534,'DD-Lookup'!$J$6:$L$50,3,FALSE())="Monthly",(YEAR(AC8534)-YEAR(AB8534))*12+MONTH(AC8534)-MONTH(AB8534)+1,(AC8534-AB8534+1))</f>
        <v>#N/A</v>
      </c>
      <c r="F8534" s="239" t="e">
        <f aca="false">E8534*SUM(P8534:Q8534)</f>
        <v>#N/A</v>
      </c>
    </row>
    <row r="8535" customFormat="false" ht="12.75" hidden="false" customHeight="false" outlineLevel="0" collapsed="false">
      <c r="A8535" s="208" t="str">
        <f aca="false">B8535&amp;" "&amp;C8535&amp;" "&amp;D8535</f>
        <v> 0 Financial</v>
      </c>
      <c r="B8535" s="208" t="str">
        <f aca="false">IF((LEFT(N8535,2)="US"),"US","")</f>
        <v/>
      </c>
      <c r="C8535" s="208" t="n">
        <f aca="false">M8535</f>
        <v>0</v>
      </c>
      <c r="D8535" s="208" t="str">
        <f aca="false">IF(ISNUMBER(FIND("Phy",N8535))=TRUE(),"Physical","Financial")</f>
        <v>Financial</v>
      </c>
      <c r="E8535" s="208" t="e">
        <f aca="false">IF(VLOOKUP(S8535,'DD-Lookup'!$J$6:$L$50,3,FALSE())="Monthly",(YEAR(AC8535)-YEAR(AB8535))*12+MONTH(AC8535)-MONTH(AB8535)+1,(AC8535-AB8535+1))</f>
        <v>#N/A</v>
      </c>
      <c r="F8535" s="239" t="e">
        <f aca="false">E8535*SUM(P8535:Q8535)</f>
        <v>#N/A</v>
      </c>
    </row>
    <row r="8536" customFormat="false" ht="12.75" hidden="false" customHeight="false" outlineLevel="0" collapsed="false">
      <c r="A8536" s="208" t="str">
        <f aca="false">B8536&amp;" "&amp;C8536&amp;" "&amp;D8536</f>
        <v> 0 Financial</v>
      </c>
      <c r="B8536" s="208" t="str">
        <f aca="false">IF((LEFT(N8536,2)="US"),"US","")</f>
        <v/>
      </c>
      <c r="C8536" s="208" t="n">
        <f aca="false">M8536</f>
        <v>0</v>
      </c>
      <c r="D8536" s="208" t="str">
        <f aca="false">IF(ISNUMBER(FIND("Phy",N8536))=TRUE(),"Physical","Financial")</f>
        <v>Financial</v>
      </c>
      <c r="E8536" s="208" t="e">
        <f aca="false">IF(VLOOKUP(S8536,'DD-Lookup'!$J$6:$L$50,3,FALSE())="Monthly",(YEAR(AC8536)-YEAR(AB8536))*12+MONTH(AC8536)-MONTH(AB8536)+1,(AC8536-AB8536+1))</f>
        <v>#N/A</v>
      </c>
      <c r="F8536" s="239" t="e">
        <f aca="false">E8536*SUM(P8536:Q8536)</f>
        <v>#N/A</v>
      </c>
    </row>
    <row r="8537" customFormat="false" ht="12.75" hidden="false" customHeight="false" outlineLevel="0" collapsed="false">
      <c r="A8537" s="208" t="str">
        <f aca="false">B8537&amp;" "&amp;C8537&amp;" "&amp;D8537</f>
        <v> 0 Financial</v>
      </c>
      <c r="B8537" s="208" t="str">
        <f aca="false">IF((LEFT(N8537,2)="US"),"US","")</f>
        <v/>
      </c>
      <c r="C8537" s="208" t="n">
        <f aca="false">M8537</f>
        <v>0</v>
      </c>
      <c r="D8537" s="208" t="str">
        <f aca="false">IF(ISNUMBER(FIND("Phy",N8537))=TRUE(),"Physical","Financial")</f>
        <v>Financial</v>
      </c>
      <c r="E8537" s="208" t="e">
        <f aca="false">IF(VLOOKUP(S8537,'DD-Lookup'!$J$6:$L$50,3,FALSE())="Monthly",(YEAR(AC8537)-YEAR(AB8537))*12+MONTH(AC8537)-MONTH(AB8537)+1,(AC8537-AB8537+1))</f>
        <v>#N/A</v>
      </c>
      <c r="F8537" s="239" t="e">
        <f aca="false">E8537*SUM(P8537:Q8537)</f>
        <v>#N/A</v>
      </c>
    </row>
    <row r="8538" customFormat="false" ht="12.75" hidden="false" customHeight="false" outlineLevel="0" collapsed="false">
      <c r="A8538" s="208" t="str">
        <f aca="false">B8538&amp;" "&amp;C8538&amp;" "&amp;D8538</f>
        <v> 0 Financial</v>
      </c>
      <c r="B8538" s="208" t="str">
        <f aca="false">IF((LEFT(N8538,2)="US"),"US","")</f>
        <v/>
      </c>
      <c r="C8538" s="208" t="n">
        <f aca="false">M8538</f>
        <v>0</v>
      </c>
      <c r="D8538" s="208" t="str">
        <f aca="false">IF(ISNUMBER(FIND("Phy",N8538))=TRUE(),"Physical","Financial")</f>
        <v>Financial</v>
      </c>
      <c r="E8538" s="208" t="e">
        <f aca="false">IF(VLOOKUP(S8538,'DD-Lookup'!$J$6:$L$50,3,FALSE())="Monthly",(YEAR(AC8538)-YEAR(AB8538))*12+MONTH(AC8538)-MONTH(AB8538)+1,(AC8538-AB8538+1))</f>
        <v>#N/A</v>
      </c>
      <c r="F8538" s="239" t="e">
        <f aca="false">E8538*SUM(P8538:Q8538)</f>
        <v>#N/A</v>
      </c>
    </row>
    <row r="8539" customFormat="false" ht="12.75" hidden="false" customHeight="false" outlineLevel="0" collapsed="false">
      <c r="A8539" s="208" t="str">
        <f aca="false">B8539&amp;" "&amp;C8539&amp;" "&amp;D8539</f>
        <v> 0 Financial</v>
      </c>
      <c r="B8539" s="208" t="str">
        <f aca="false">IF((LEFT(N8539,2)="US"),"US","")</f>
        <v/>
      </c>
      <c r="C8539" s="208" t="n">
        <f aca="false">M8539</f>
        <v>0</v>
      </c>
      <c r="D8539" s="208" t="str">
        <f aca="false">IF(ISNUMBER(FIND("Phy",N8539))=TRUE(),"Physical","Financial")</f>
        <v>Financial</v>
      </c>
      <c r="E8539" s="208" t="e">
        <f aca="false">IF(VLOOKUP(S8539,'DD-Lookup'!$J$6:$L$50,3,FALSE())="Monthly",(YEAR(AC8539)-YEAR(AB8539))*12+MONTH(AC8539)-MONTH(AB8539)+1,(AC8539-AB8539+1))</f>
        <v>#N/A</v>
      </c>
      <c r="F8539" s="239" t="e">
        <f aca="false">E8539*SUM(P8539:Q8539)</f>
        <v>#N/A</v>
      </c>
    </row>
    <row r="8540" customFormat="false" ht="12.75" hidden="false" customHeight="false" outlineLevel="0" collapsed="false">
      <c r="A8540" s="208" t="str">
        <f aca="false">B8540&amp;" "&amp;C8540&amp;" "&amp;D8540</f>
        <v> 0 Financial</v>
      </c>
      <c r="B8540" s="208" t="str">
        <f aca="false">IF((LEFT(N8540,2)="US"),"US","")</f>
        <v/>
      </c>
      <c r="C8540" s="208" t="n">
        <f aca="false">M8540</f>
        <v>0</v>
      </c>
      <c r="D8540" s="208" t="str">
        <f aca="false">IF(ISNUMBER(FIND("Phy",N8540))=TRUE(),"Physical","Financial")</f>
        <v>Financial</v>
      </c>
      <c r="E8540" s="208" t="e">
        <f aca="false">IF(VLOOKUP(S8540,'DD-Lookup'!$J$6:$L$50,3,FALSE())="Monthly",(YEAR(AC8540)-YEAR(AB8540))*12+MONTH(AC8540)-MONTH(AB8540)+1,(AC8540-AB8540+1))</f>
        <v>#N/A</v>
      </c>
      <c r="F8540" s="239" t="e">
        <f aca="false">E8540*SUM(P8540:Q8540)</f>
        <v>#N/A</v>
      </c>
    </row>
    <row r="8541" customFormat="false" ht="12.75" hidden="false" customHeight="false" outlineLevel="0" collapsed="false">
      <c r="A8541" s="208" t="str">
        <f aca="false">B8541&amp;" "&amp;C8541&amp;" "&amp;D8541</f>
        <v> 0 Financial</v>
      </c>
      <c r="B8541" s="208" t="str">
        <f aca="false">IF((LEFT(N8541,2)="US"),"US","")</f>
        <v/>
      </c>
      <c r="C8541" s="208" t="n">
        <f aca="false">M8541</f>
        <v>0</v>
      </c>
      <c r="D8541" s="208" t="str">
        <f aca="false">IF(ISNUMBER(FIND("Phy",N8541))=TRUE(),"Physical","Financial")</f>
        <v>Financial</v>
      </c>
      <c r="E8541" s="208" t="e">
        <f aca="false">IF(VLOOKUP(S8541,'DD-Lookup'!$J$6:$L$50,3,FALSE())="Monthly",(YEAR(AC8541)-YEAR(AB8541))*12+MONTH(AC8541)-MONTH(AB8541)+1,(AC8541-AB8541+1))</f>
        <v>#N/A</v>
      </c>
      <c r="F8541" s="239" t="e">
        <f aca="false">E8541*SUM(P8541:Q8541)</f>
        <v>#N/A</v>
      </c>
    </row>
    <row r="8542" customFormat="false" ht="12.75" hidden="false" customHeight="false" outlineLevel="0" collapsed="false">
      <c r="A8542" s="208" t="str">
        <f aca="false">B8542&amp;" "&amp;C8542&amp;" "&amp;D8542</f>
        <v> 0 Financial</v>
      </c>
      <c r="B8542" s="208" t="str">
        <f aca="false">IF((LEFT(N8542,2)="US"),"US","")</f>
        <v/>
      </c>
      <c r="C8542" s="208" t="n">
        <f aca="false">M8542</f>
        <v>0</v>
      </c>
      <c r="D8542" s="208" t="str">
        <f aca="false">IF(ISNUMBER(FIND("Phy",N8542))=TRUE(),"Physical","Financial")</f>
        <v>Financial</v>
      </c>
      <c r="E8542" s="208" t="e">
        <f aca="false">IF(VLOOKUP(S8542,'DD-Lookup'!$J$6:$L$50,3,FALSE())="Monthly",(YEAR(AC8542)-YEAR(AB8542))*12+MONTH(AC8542)-MONTH(AB8542)+1,(AC8542-AB8542+1))</f>
        <v>#N/A</v>
      </c>
      <c r="F8542" s="239" t="e">
        <f aca="false">E8542*SUM(P8542:Q8542)</f>
        <v>#N/A</v>
      </c>
    </row>
    <row r="8543" customFormat="false" ht="12.75" hidden="false" customHeight="false" outlineLevel="0" collapsed="false">
      <c r="A8543" s="208" t="str">
        <f aca="false">B8543&amp;" "&amp;C8543&amp;" "&amp;D8543</f>
        <v> 0 Financial</v>
      </c>
      <c r="B8543" s="208" t="str">
        <f aca="false">IF((LEFT(N8543,2)="US"),"US","")</f>
        <v/>
      </c>
      <c r="C8543" s="208" t="n">
        <f aca="false">M8543</f>
        <v>0</v>
      </c>
      <c r="D8543" s="208" t="str">
        <f aca="false">IF(ISNUMBER(FIND("Phy",N8543))=TRUE(),"Physical","Financial")</f>
        <v>Financial</v>
      </c>
      <c r="E8543" s="208" t="e">
        <f aca="false">IF(VLOOKUP(S8543,'DD-Lookup'!$J$6:$L$50,3,FALSE())="Monthly",(YEAR(AC8543)-YEAR(AB8543))*12+MONTH(AC8543)-MONTH(AB8543)+1,(AC8543-AB8543+1))</f>
        <v>#N/A</v>
      </c>
      <c r="F8543" s="239" t="e">
        <f aca="false">E8543*SUM(P8543:Q8543)</f>
        <v>#N/A</v>
      </c>
    </row>
    <row r="8544" customFormat="false" ht="12.75" hidden="false" customHeight="false" outlineLevel="0" collapsed="false">
      <c r="A8544" s="208" t="str">
        <f aca="false">B8544&amp;" "&amp;C8544&amp;" "&amp;D8544</f>
        <v> 0 Financial</v>
      </c>
      <c r="B8544" s="208" t="str">
        <f aca="false">IF((LEFT(N8544,2)="US"),"US","")</f>
        <v/>
      </c>
      <c r="C8544" s="208" t="n">
        <f aca="false">M8544</f>
        <v>0</v>
      </c>
      <c r="D8544" s="208" t="str">
        <f aca="false">IF(ISNUMBER(FIND("Phy",N8544))=TRUE(),"Physical","Financial")</f>
        <v>Financial</v>
      </c>
      <c r="E8544" s="208" t="e">
        <f aca="false">IF(VLOOKUP(S8544,'DD-Lookup'!$J$6:$L$50,3,FALSE())="Monthly",(YEAR(AC8544)-YEAR(AB8544))*12+MONTH(AC8544)-MONTH(AB8544)+1,(AC8544-AB8544+1))</f>
        <v>#N/A</v>
      </c>
      <c r="F8544" s="239" t="e">
        <f aca="false">E8544*SUM(P8544:Q8544)</f>
        <v>#N/A</v>
      </c>
    </row>
    <row r="8545" customFormat="false" ht="12.75" hidden="false" customHeight="false" outlineLevel="0" collapsed="false">
      <c r="A8545" s="208" t="str">
        <f aca="false">B8545&amp;" "&amp;C8545&amp;" "&amp;D8545</f>
        <v> 0 Financial</v>
      </c>
      <c r="B8545" s="208" t="str">
        <f aca="false">IF((LEFT(N8545,2)="US"),"US","")</f>
        <v/>
      </c>
      <c r="C8545" s="208" t="n">
        <f aca="false">M8545</f>
        <v>0</v>
      </c>
      <c r="D8545" s="208" t="str">
        <f aca="false">IF(ISNUMBER(FIND("Phy",N8545))=TRUE(),"Physical","Financial")</f>
        <v>Financial</v>
      </c>
      <c r="E8545" s="208" t="e">
        <f aca="false">IF(VLOOKUP(S8545,'DD-Lookup'!$J$6:$L$50,3,FALSE())="Monthly",(YEAR(AC8545)-YEAR(AB8545))*12+MONTH(AC8545)-MONTH(AB8545)+1,(AC8545-AB8545+1))</f>
        <v>#N/A</v>
      </c>
      <c r="F8545" s="239" t="e">
        <f aca="false">E8545*SUM(P8545:Q8545)</f>
        <v>#N/A</v>
      </c>
    </row>
    <row r="8546" customFormat="false" ht="12.75" hidden="false" customHeight="false" outlineLevel="0" collapsed="false">
      <c r="A8546" s="208" t="str">
        <f aca="false">B8546&amp;" "&amp;C8546&amp;" "&amp;D8546</f>
        <v> 0 Financial</v>
      </c>
      <c r="B8546" s="208" t="str">
        <f aca="false">IF((LEFT(N8546,2)="US"),"US","")</f>
        <v/>
      </c>
      <c r="C8546" s="208" t="n">
        <f aca="false">M8546</f>
        <v>0</v>
      </c>
      <c r="D8546" s="208" t="str">
        <f aca="false">IF(ISNUMBER(FIND("Phy",N8546))=TRUE(),"Physical","Financial")</f>
        <v>Financial</v>
      </c>
      <c r="E8546" s="208" t="e">
        <f aca="false">IF(VLOOKUP(S8546,'DD-Lookup'!$J$6:$L$50,3,FALSE())="Monthly",(YEAR(AC8546)-YEAR(AB8546))*12+MONTH(AC8546)-MONTH(AB8546)+1,(AC8546-AB8546+1))</f>
        <v>#N/A</v>
      </c>
      <c r="F8546" s="239" t="e">
        <f aca="false">E8546*SUM(P8546:Q8546)</f>
        <v>#N/A</v>
      </c>
    </row>
    <row r="8547" customFormat="false" ht="12.75" hidden="false" customHeight="false" outlineLevel="0" collapsed="false">
      <c r="A8547" s="208" t="str">
        <f aca="false">B8547&amp;" "&amp;C8547&amp;" "&amp;D8547</f>
        <v> 0 Financial</v>
      </c>
      <c r="B8547" s="208" t="str">
        <f aca="false">IF((LEFT(N8547,2)="US"),"US","")</f>
        <v/>
      </c>
      <c r="C8547" s="208" t="n">
        <f aca="false">M8547</f>
        <v>0</v>
      </c>
      <c r="D8547" s="208" t="str">
        <f aca="false">IF(ISNUMBER(FIND("Phy",N8547))=TRUE(),"Physical","Financial")</f>
        <v>Financial</v>
      </c>
      <c r="E8547" s="208" t="e">
        <f aca="false">IF(VLOOKUP(S8547,'DD-Lookup'!$J$6:$L$50,3,FALSE())="Monthly",(YEAR(AC8547)-YEAR(AB8547))*12+MONTH(AC8547)-MONTH(AB8547)+1,(AC8547-AB8547+1))</f>
        <v>#N/A</v>
      </c>
      <c r="F8547" s="239" t="e">
        <f aca="false">E8547*SUM(P8547:Q8547)</f>
        <v>#N/A</v>
      </c>
    </row>
    <row r="8548" customFormat="false" ht="12.75" hidden="false" customHeight="false" outlineLevel="0" collapsed="false">
      <c r="A8548" s="208" t="str">
        <f aca="false">B8548&amp;" "&amp;C8548&amp;" "&amp;D8548</f>
        <v> 0 Financial</v>
      </c>
      <c r="B8548" s="208" t="str">
        <f aca="false">IF((LEFT(N8548,2)="US"),"US","")</f>
        <v/>
      </c>
      <c r="C8548" s="208" t="n">
        <f aca="false">M8548</f>
        <v>0</v>
      </c>
      <c r="D8548" s="208" t="str">
        <f aca="false">IF(ISNUMBER(FIND("Phy",N8548))=TRUE(),"Physical","Financial")</f>
        <v>Financial</v>
      </c>
      <c r="E8548" s="208" t="e">
        <f aca="false">IF(VLOOKUP(S8548,'DD-Lookup'!$J$6:$L$50,3,FALSE())="Monthly",(YEAR(AC8548)-YEAR(AB8548))*12+MONTH(AC8548)-MONTH(AB8548)+1,(AC8548-AB8548+1))</f>
        <v>#N/A</v>
      </c>
      <c r="F8548" s="239" t="e">
        <f aca="false">E8548*SUM(P8548:Q8548)</f>
        <v>#N/A</v>
      </c>
    </row>
    <row r="8549" customFormat="false" ht="12.75" hidden="false" customHeight="false" outlineLevel="0" collapsed="false">
      <c r="A8549" s="208" t="str">
        <f aca="false">B8549&amp;" "&amp;C8549&amp;" "&amp;D8549</f>
        <v> 0 Financial</v>
      </c>
      <c r="B8549" s="208" t="str">
        <f aca="false">IF((LEFT(N8549,2)="US"),"US","")</f>
        <v/>
      </c>
      <c r="C8549" s="208" t="n">
        <f aca="false">M8549</f>
        <v>0</v>
      </c>
      <c r="D8549" s="208" t="str">
        <f aca="false">IF(ISNUMBER(FIND("Phy",N8549))=TRUE(),"Physical","Financial")</f>
        <v>Financial</v>
      </c>
      <c r="E8549" s="208" t="e">
        <f aca="false">IF(VLOOKUP(S8549,'DD-Lookup'!$J$6:$L$50,3,FALSE())="Monthly",(YEAR(AC8549)-YEAR(AB8549))*12+MONTH(AC8549)-MONTH(AB8549)+1,(AC8549-AB8549+1))</f>
        <v>#N/A</v>
      </c>
      <c r="F8549" s="239" t="e">
        <f aca="false">E8549*SUM(P8549:Q8549)</f>
        <v>#N/A</v>
      </c>
    </row>
    <row r="8550" customFormat="false" ht="12.75" hidden="false" customHeight="false" outlineLevel="0" collapsed="false">
      <c r="A8550" s="208" t="str">
        <f aca="false">B8550&amp;" "&amp;C8550&amp;" "&amp;D8550</f>
        <v> 0 Financial</v>
      </c>
      <c r="B8550" s="208" t="str">
        <f aca="false">IF((LEFT(N8550,2)="US"),"US","")</f>
        <v/>
      </c>
      <c r="C8550" s="208" t="n">
        <f aca="false">M8550</f>
        <v>0</v>
      </c>
      <c r="D8550" s="208" t="str">
        <f aca="false">IF(ISNUMBER(FIND("Phy",N8550))=TRUE(),"Physical","Financial")</f>
        <v>Financial</v>
      </c>
      <c r="E8550" s="208" t="e">
        <f aca="false">IF(VLOOKUP(S8550,'DD-Lookup'!$J$6:$L$50,3,FALSE())="Monthly",(YEAR(AC8550)-YEAR(AB8550))*12+MONTH(AC8550)-MONTH(AB8550)+1,(AC8550-AB8550+1))</f>
        <v>#N/A</v>
      </c>
      <c r="F8550" s="239" t="e">
        <f aca="false">E8550*SUM(P8550:Q8550)</f>
        <v>#N/A</v>
      </c>
    </row>
    <row r="8551" customFormat="false" ht="12.75" hidden="false" customHeight="false" outlineLevel="0" collapsed="false">
      <c r="A8551" s="208" t="str">
        <f aca="false">B8551&amp;" "&amp;C8551&amp;" "&amp;D8551</f>
        <v> 0 Financial</v>
      </c>
      <c r="B8551" s="208" t="str">
        <f aca="false">IF((LEFT(N8551,2)="US"),"US","")</f>
        <v/>
      </c>
      <c r="C8551" s="208" t="n">
        <f aca="false">M8551</f>
        <v>0</v>
      </c>
      <c r="D8551" s="208" t="str">
        <f aca="false">IF(ISNUMBER(FIND("Phy",N8551))=TRUE(),"Physical","Financial")</f>
        <v>Financial</v>
      </c>
      <c r="E8551" s="208" t="e">
        <f aca="false">IF(VLOOKUP(S8551,'DD-Lookup'!$J$6:$L$50,3,FALSE())="Monthly",(YEAR(AC8551)-YEAR(AB8551))*12+MONTH(AC8551)-MONTH(AB8551)+1,(AC8551-AB8551+1))</f>
        <v>#N/A</v>
      </c>
      <c r="F8551" s="239" t="e">
        <f aca="false">E8551*SUM(P8551:Q8551)</f>
        <v>#N/A</v>
      </c>
    </row>
    <row r="8552" customFormat="false" ht="12.75" hidden="false" customHeight="false" outlineLevel="0" collapsed="false">
      <c r="A8552" s="208" t="str">
        <f aca="false">B8552&amp;" "&amp;C8552&amp;" "&amp;D8552</f>
        <v> 0 Financial</v>
      </c>
      <c r="B8552" s="208" t="str">
        <f aca="false">IF((LEFT(N8552,2)="US"),"US","")</f>
        <v/>
      </c>
      <c r="C8552" s="208" t="n">
        <f aca="false">M8552</f>
        <v>0</v>
      </c>
      <c r="D8552" s="208" t="str">
        <f aca="false">IF(ISNUMBER(FIND("Phy",N8552))=TRUE(),"Physical","Financial")</f>
        <v>Financial</v>
      </c>
      <c r="E8552" s="208" t="e">
        <f aca="false">IF(VLOOKUP(S8552,'DD-Lookup'!$J$6:$L$50,3,FALSE())="Monthly",(YEAR(AC8552)-YEAR(AB8552))*12+MONTH(AC8552)-MONTH(AB8552)+1,(AC8552-AB8552+1))</f>
        <v>#N/A</v>
      </c>
      <c r="F8552" s="239" t="e">
        <f aca="false">E8552*SUM(P8552:Q8552)</f>
        <v>#N/A</v>
      </c>
    </row>
    <row r="8553" customFormat="false" ht="12.75" hidden="false" customHeight="false" outlineLevel="0" collapsed="false">
      <c r="A8553" s="208" t="str">
        <f aca="false">B8553&amp;" "&amp;C8553&amp;" "&amp;D8553</f>
        <v> 0 Financial</v>
      </c>
      <c r="B8553" s="208" t="str">
        <f aca="false">IF((LEFT(N8553,2)="US"),"US","")</f>
        <v/>
      </c>
      <c r="C8553" s="208" t="n">
        <f aca="false">M8553</f>
        <v>0</v>
      </c>
      <c r="D8553" s="208" t="str">
        <f aca="false">IF(ISNUMBER(FIND("Phy",N8553))=TRUE(),"Physical","Financial")</f>
        <v>Financial</v>
      </c>
      <c r="E8553" s="208" t="e">
        <f aca="false">IF(VLOOKUP(S8553,'DD-Lookup'!$J$6:$L$50,3,FALSE())="Monthly",(YEAR(AC8553)-YEAR(AB8553))*12+MONTH(AC8553)-MONTH(AB8553)+1,(AC8553-AB8553+1))</f>
        <v>#N/A</v>
      </c>
      <c r="F8553" s="239" t="e">
        <f aca="false">E8553*SUM(P8553:Q8553)</f>
        <v>#N/A</v>
      </c>
    </row>
    <row r="8554" customFormat="false" ht="12.75" hidden="false" customHeight="false" outlineLevel="0" collapsed="false">
      <c r="A8554" s="208" t="str">
        <f aca="false">B8554&amp;" "&amp;C8554&amp;" "&amp;D8554</f>
        <v> 0 Financial</v>
      </c>
      <c r="B8554" s="208" t="str">
        <f aca="false">IF((LEFT(N8554,2)="US"),"US","")</f>
        <v/>
      </c>
      <c r="C8554" s="208" t="n">
        <f aca="false">M8554</f>
        <v>0</v>
      </c>
      <c r="D8554" s="208" t="str">
        <f aca="false">IF(ISNUMBER(FIND("Phy",N8554))=TRUE(),"Physical","Financial")</f>
        <v>Financial</v>
      </c>
      <c r="E8554" s="208" t="e">
        <f aca="false">IF(VLOOKUP(S8554,'DD-Lookup'!$J$6:$L$50,3,FALSE())="Monthly",(YEAR(AC8554)-YEAR(AB8554))*12+MONTH(AC8554)-MONTH(AB8554)+1,(AC8554-AB8554+1))</f>
        <v>#N/A</v>
      </c>
      <c r="F8554" s="239" t="e">
        <f aca="false">E8554*SUM(P8554:Q8554)</f>
        <v>#N/A</v>
      </c>
    </row>
    <row r="8555" customFormat="false" ht="12.75" hidden="false" customHeight="false" outlineLevel="0" collapsed="false">
      <c r="A8555" s="208" t="str">
        <f aca="false">B8555&amp;" "&amp;C8555&amp;" "&amp;D8555</f>
        <v> 0 Financial</v>
      </c>
      <c r="B8555" s="208" t="str">
        <f aca="false">IF((LEFT(N8555,2)="US"),"US","")</f>
        <v/>
      </c>
      <c r="C8555" s="208" t="n">
        <f aca="false">M8555</f>
        <v>0</v>
      </c>
      <c r="D8555" s="208" t="str">
        <f aca="false">IF(ISNUMBER(FIND("Phy",N8555))=TRUE(),"Physical","Financial")</f>
        <v>Financial</v>
      </c>
      <c r="E8555" s="208" t="e">
        <f aca="false">IF(VLOOKUP(S8555,'DD-Lookup'!$J$6:$L$50,3,FALSE())="Monthly",(YEAR(AC8555)-YEAR(AB8555))*12+MONTH(AC8555)-MONTH(AB8555)+1,(AC8555-AB8555+1))</f>
        <v>#N/A</v>
      </c>
      <c r="F8555" s="239" t="e">
        <f aca="false">E8555*SUM(P8555:Q8555)</f>
        <v>#N/A</v>
      </c>
    </row>
    <row r="8556" customFormat="false" ht="12.75" hidden="false" customHeight="false" outlineLevel="0" collapsed="false">
      <c r="A8556" s="208" t="str">
        <f aca="false">B8556&amp;" "&amp;C8556&amp;" "&amp;D8556</f>
        <v> 0 Financial</v>
      </c>
      <c r="B8556" s="208" t="str">
        <f aca="false">IF((LEFT(N8556,2)="US"),"US","")</f>
        <v/>
      </c>
      <c r="C8556" s="208" t="n">
        <f aca="false">M8556</f>
        <v>0</v>
      </c>
      <c r="D8556" s="208" t="str">
        <f aca="false">IF(ISNUMBER(FIND("Phy",N8556))=TRUE(),"Physical","Financial")</f>
        <v>Financial</v>
      </c>
      <c r="E8556" s="208" t="e">
        <f aca="false">IF(VLOOKUP(S8556,'DD-Lookup'!$J$6:$L$50,3,FALSE())="Monthly",(YEAR(AC8556)-YEAR(AB8556))*12+MONTH(AC8556)-MONTH(AB8556)+1,(AC8556-AB8556+1))</f>
        <v>#N/A</v>
      </c>
      <c r="F8556" s="239" t="e">
        <f aca="false">E8556*SUM(P8556:Q8556)</f>
        <v>#N/A</v>
      </c>
    </row>
    <row r="8557" customFormat="false" ht="12.75" hidden="false" customHeight="false" outlineLevel="0" collapsed="false">
      <c r="A8557" s="208" t="str">
        <f aca="false">B8557&amp;" "&amp;C8557&amp;" "&amp;D8557</f>
        <v> 0 Financial</v>
      </c>
      <c r="B8557" s="208" t="str">
        <f aca="false">IF((LEFT(N8557,2)="US"),"US","")</f>
        <v/>
      </c>
      <c r="C8557" s="208" t="n">
        <f aca="false">M8557</f>
        <v>0</v>
      </c>
      <c r="D8557" s="208" t="str">
        <f aca="false">IF(ISNUMBER(FIND("Phy",N8557))=TRUE(),"Physical","Financial")</f>
        <v>Financial</v>
      </c>
      <c r="E8557" s="208" t="e">
        <f aca="false">IF(VLOOKUP(S8557,'DD-Lookup'!$J$6:$L$50,3,FALSE())="Monthly",(YEAR(AC8557)-YEAR(AB8557))*12+MONTH(AC8557)-MONTH(AB8557)+1,(AC8557-AB8557+1))</f>
        <v>#N/A</v>
      </c>
      <c r="F8557" s="239" t="e">
        <f aca="false">E8557*SUM(P8557:Q8557)</f>
        <v>#N/A</v>
      </c>
    </row>
    <row r="8558" customFormat="false" ht="12.75" hidden="false" customHeight="false" outlineLevel="0" collapsed="false">
      <c r="A8558" s="208" t="str">
        <f aca="false">B8558&amp;" "&amp;C8558&amp;" "&amp;D8558</f>
        <v> 0 Financial</v>
      </c>
      <c r="B8558" s="208" t="str">
        <f aca="false">IF((LEFT(N8558,2)="US"),"US","")</f>
        <v/>
      </c>
      <c r="C8558" s="208" t="n">
        <f aca="false">M8558</f>
        <v>0</v>
      </c>
      <c r="D8558" s="208" t="str">
        <f aca="false">IF(ISNUMBER(FIND("Phy",N8558))=TRUE(),"Physical","Financial")</f>
        <v>Financial</v>
      </c>
      <c r="E8558" s="208" t="e">
        <f aca="false">IF(VLOOKUP(S8558,'DD-Lookup'!$J$6:$L$50,3,FALSE())="Monthly",(YEAR(AC8558)-YEAR(AB8558))*12+MONTH(AC8558)-MONTH(AB8558)+1,(AC8558-AB8558+1))</f>
        <v>#N/A</v>
      </c>
      <c r="F8558" s="239" t="e">
        <f aca="false">E8558*SUM(P8558:Q8558)</f>
        <v>#N/A</v>
      </c>
    </row>
    <row r="8559" customFormat="false" ht="12.75" hidden="false" customHeight="false" outlineLevel="0" collapsed="false">
      <c r="A8559" s="208" t="str">
        <f aca="false">B8559&amp;" "&amp;C8559&amp;" "&amp;D8559</f>
        <v> 0 Financial</v>
      </c>
      <c r="B8559" s="208" t="str">
        <f aca="false">IF((LEFT(N8559,2)="US"),"US","")</f>
        <v/>
      </c>
      <c r="C8559" s="208" t="n">
        <f aca="false">M8559</f>
        <v>0</v>
      </c>
      <c r="D8559" s="208" t="str">
        <f aca="false">IF(ISNUMBER(FIND("Phy",N8559))=TRUE(),"Physical","Financial")</f>
        <v>Financial</v>
      </c>
      <c r="E8559" s="208" t="e">
        <f aca="false">IF(VLOOKUP(S8559,'DD-Lookup'!$J$6:$L$50,3,FALSE())="Monthly",(YEAR(AC8559)-YEAR(AB8559))*12+MONTH(AC8559)-MONTH(AB8559)+1,(AC8559-AB8559+1))</f>
        <v>#N/A</v>
      </c>
      <c r="F8559" s="239" t="e">
        <f aca="false">E8559*SUM(P8559:Q8559)</f>
        <v>#N/A</v>
      </c>
    </row>
    <row r="8560" customFormat="false" ht="12.75" hidden="false" customHeight="false" outlineLevel="0" collapsed="false">
      <c r="A8560" s="208" t="str">
        <f aca="false">B8560&amp;" "&amp;C8560&amp;" "&amp;D8560</f>
        <v> 0 Financial</v>
      </c>
      <c r="B8560" s="208" t="str">
        <f aca="false">IF((LEFT(N8560,2)="US"),"US","")</f>
        <v/>
      </c>
      <c r="C8560" s="208" t="n">
        <f aca="false">M8560</f>
        <v>0</v>
      </c>
      <c r="D8560" s="208" t="str">
        <f aca="false">IF(ISNUMBER(FIND("Phy",N8560))=TRUE(),"Physical","Financial")</f>
        <v>Financial</v>
      </c>
      <c r="E8560" s="208" t="e">
        <f aca="false">IF(VLOOKUP(S8560,'DD-Lookup'!$J$6:$L$50,3,FALSE())="Monthly",(YEAR(AC8560)-YEAR(AB8560))*12+MONTH(AC8560)-MONTH(AB8560)+1,(AC8560-AB8560+1))</f>
        <v>#N/A</v>
      </c>
      <c r="F8560" s="239" t="e">
        <f aca="false">E8560*SUM(P8560:Q8560)</f>
        <v>#N/A</v>
      </c>
    </row>
    <row r="8561" customFormat="false" ht="12.75" hidden="false" customHeight="false" outlineLevel="0" collapsed="false">
      <c r="A8561" s="208" t="str">
        <f aca="false">B8561&amp;" "&amp;C8561&amp;" "&amp;D8561</f>
        <v> 0 Financial</v>
      </c>
      <c r="B8561" s="208" t="str">
        <f aca="false">IF((LEFT(N8561,2)="US"),"US","")</f>
        <v/>
      </c>
      <c r="C8561" s="208" t="n">
        <f aca="false">M8561</f>
        <v>0</v>
      </c>
      <c r="D8561" s="208" t="str">
        <f aca="false">IF(ISNUMBER(FIND("Phy",N8561))=TRUE(),"Physical","Financial")</f>
        <v>Financial</v>
      </c>
      <c r="E8561" s="208" t="e">
        <f aca="false">IF(VLOOKUP(S8561,'DD-Lookup'!$J$6:$L$50,3,FALSE())="Monthly",(YEAR(AC8561)-YEAR(AB8561))*12+MONTH(AC8561)-MONTH(AB8561)+1,(AC8561-AB8561+1))</f>
        <v>#N/A</v>
      </c>
      <c r="F8561" s="239" t="e">
        <f aca="false">E8561*SUM(P8561:Q8561)</f>
        <v>#N/A</v>
      </c>
    </row>
    <row r="8562" customFormat="false" ht="12.75" hidden="false" customHeight="false" outlineLevel="0" collapsed="false">
      <c r="A8562" s="208" t="str">
        <f aca="false">B8562&amp;" "&amp;C8562&amp;" "&amp;D8562</f>
        <v> 0 Financial</v>
      </c>
      <c r="B8562" s="208" t="str">
        <f aca="false">IF((LEFT(N8562,2)="US"),"US","")</f>
        <v/>
      </c>
      <c r="C8562" s="208" t="n">
        <f aca="false">M8562</f>
        <v>0</v>
      </c>
      <c r="D8562" s="208" t="str">
        <f aca="false">IF(ISNUMBER(FIND("Phy",N8562))=TRUE(),"Physical","Financial")</f>
        <v>Financial</v>
      </c>
      <c r="E8562" s="208" t="e">
        <f aca="false">IF(VLOOKUP(S8562,'DD-Lookup'!$J$6:$L$50,3,FALSE())="Monthly",(YEAR(AC8562)-YEAR(AB8562))*12+MONTH(AC8562)-MONTH(AB8562)+1,(AC8562-AB8562+1))</f>
        <v>#N/A</v>
      </c>
      <c r="F8562" s="239" t="e">
        <f aca="false">E8562*SUM(P8562:Q8562)</f>
        <v>#N/A</v>
      </c>
    </row>
    <row r="8563" customFormat="false" ht="12.75" hidden="false" customHeight="false" outlineLevel="0" collapsed="false">
      <c r="A8563" s="208" t="str">
        <f aca="false">B8563&amp;" "&amp;C8563&amp;" "&amp;D8563</f>
        <v> 0 Financial</v>
      </c>
      <c r="B8563" s="208" t="str">
        <f aca="false">IF((LEFT(N8563,2)="US"),"US","")</f>
        <v/>
      </c>
      <c r="C8563" s="208" t="n">
        <f aca="false">M8563</f>
        <v>0</v>
      </c>
      <c r="D8563" s="208" t="str">
        <f aca="false">IF(ISNUMBER(FIND("Phy",N8563))=TRUE(),"Physical","Financial")</f>
        <v>Financial</v>
      </c>
      <c r="E8563" s="208" t="e">
        <f aca="false">IF(VLOOKUP(S8563,'DD-Lookup'!$J$6:$L$50,3,FALSE())="Monthly",(YEAR(AC8563)-YEAR(AB8563))*12+MONTH(AC8563)-MONTH(AB8563)+1,(AC8563-AB8563+1))</f>
        <v>#N/A</v>
      </c>
      <c r="F8563" s="239" t="e">
        <f aca="false">E8563*SUM(P8563:Q8563)</f>
        <v>#N/A</v>
      </c>
    </row>
    <row r="8564" customFormat="false" ht="12.75" hidden="false" customHeight="false" outlineLevel="0" collapsed="false">
      <c r="A8564" s="208" t="str">
        <f aca="false">B8564&amp;" "&amp;C8564&amp;" "&amp;D8564</f>
        <v> 0 Financial</v>
      </c>
      <c r="B8564" s="208" t="str">
        <f aca="false">IF((LEFT(N8564,2)="US"),"US","")</f>
        <v/>
      </c>
      <c r="C8564" s="208" t="n">
        <f aca="false">M8564</f>
        <v>0</v>
      </c>
      <c r="D8564" s="208" t="str">
        <f aca="false">IF(ISNUMBER(FIND("Phy",N8564))=TRUE(),"Physical","Financial")</f>
        <v>Financial</v>
      </c>
      <c r="E8564" s="208" t="e">
        <f aca="false">IF(VLOOKUP(S8564,'DD-Lookup'!$J$6:$L$50,3,FALSE())="Monthly",(YEAR(AC8564)-YEAR(AB8564))*12+MONTH(AC8564)-MONTH(AB8564)+1,(AC8564-AB8564+1))</f>
        <v>#N/A</v>
      </c>
      <c r="F8564" s="239" t="e">
        <f aca="false">E8564*SUM(P8564:Q8564)</f>
        <v>#N/A</v>
      </c>
    </row>
    <row r="8565" customFormat="false" ht="12.75" hidden="false" customHeight="false" outlineLevel="0" collapsed="false">
      <c r="A8565" s="208" t="str">
        <f aca="false">B8565&amp;" "&amp;C8565&amp;" "&amp;D8565</f>
        <v> 0 Financial</v>
      </c>
      <c r="B8565" s="208" t="str">
        <f aca="false">IF((LEFT(N8565,2)="US"),"US","")</f>
        <v/>
      </c>
      <c r="C8565" s="208" t="n">
        <f aca="false">M8565</f>
        <v>0</v>
      </c>
      <c r="D8565" s="208" t="str">
        <f aca="false">IF(ISNUMBER(FIND("Phy",N8565))=TRUE(),"Physical","Financial")</f>
        <v>Financial</v>
      </c>
      <c r="E8565" s="208" t="e">
        <f aca="false">IF(VLOOKUP(S8565,'DD-Lookup'!$J$6:$L$50,3,FALSE())="Monthly",(YEAR(AC8565)-YEAR(AB8565))*12+MONTH(AC8565)-MONTH(AB8565)+1,(AC8565-AB8565+1))</f>
        <v>#N/A</v>
      </c>
      <c r="F8565" s="239" t="e">
        <f aca="false">E8565*SUM(P8565:Q8565)</f>
        <v>#N/A</v>
      </c>
    </row>
    <row r="8566" customFormat="false" ht="12.75" hidden="false" customHeight="false" outlineLevel="0" collapsed="false">
      <c r="A8566" s="208" t="str">
        <f aca="false">B8566&amp;" "&amp;C8566&amp;" "&amp;D8566</f>
        <v> 0 Financial</v>
      </c>
      <c r="B8566" s="208" t="str">
        <f aca="false">IF((LEFT(N8566,2)="US"),"US","")</f>
        <v/>
      </c>
      <c r="C8566" s="208" t="n">
        <f aca="false">M8566</f>
        <v>0</v>
      </c>
      <c r="D8566" s="208" t="str">
        <f aca="false">IF(ISNUMBER(FIND("Phy",N8566))=TRUE(),"Physical","Financial")</f>
        <v>Financial</v>
      </c>
      <c r="E8566" s="208" t="e">
        <f aca="false">IF(VLOOKUP(S8566,'DD-Lookup'!$J$6:$L$50,3,FALSE())="Monthly",(YEAR(AC8566)-YEAR(AB8566))*12+MONTH(AC8566)-MONTH(AB8566)+1,(AC8566-AB8566+1))</f>
        <v>#N/A</v>
      </c>
      <c r="F8566" s="239" t="e">
        <f aca="false">E8566*SUM(P8566:Q8566)</f>
        <v>#N/A</v>
      </c>
    </row>
    <row r="8567" customFormat="false" ht="12.75" hidden="false" customHeight="false" outlineLevel="0" collapsed="false">
      <c r="A8567" s="208" t="str">
        <f aca="false">B8567&amp;" "&amp;C8567&amp;" "&amp;D8567</f>
        <v> 0 Financial</v>
      </c>
      <c r="B8567" s="208" t="str">
        <f aca="false">IF((LEFT(N8567,2)="US"),"US","")</f>
        <v/>
      </c>
      <c r="C8567" s="208" t="n">
        <f aca="false">M8567</f>
        <v>0</v>
      </c>
      <c r="D8567" s="208" t="str">
        <f aca="false">IF(ISNUMBER(FIND("Phy",N8567))=TRUE(),"Physical","Financial")</f>
        <v>Financial</v>
      </c>
      <c r="E8567" s="208" t="e">
        <f aca="false">IF(VLOOKUP(S8567,'DD-Lookup'!$J$6:$L$50,3,FALSE())="Monthly",(YEAR(AC8567)-YEAR(AB8567))*12+MONTH(AC8567)-MONTH(AB8567)+1,(AC8567-AB8567+1))</f>
        <v>#N/A</v>
      </c>
      <c r="F8567" s="239" t="e">
        <f aca="false">E8567*SUM(P8567:Q8567)</f>
        <v>#N/A</v>
      </c>
    </row>
    <row r="8568" customFormat="false" ht="12.75" hidden="false" customHeight="false" outlineLevel="0" collapsed="false">
      <c r="A8568" s="208" t="str">
        <f aca="false">B8568&amp;" "&amp;C8568&amp;" "&amp;D8568</f>
        <v> 0 Financial</v>
      </c>
      <c r="B8568" s="208" t="str">
        <f aca="false">IF((LEFT(N8568,2)="US"),"US","")</f>
        <v/>
      </c>
      <c r="C8568" s="208" t="n">
        <f aca="false">M8568</f>
        <v>0</v>
      </c>
      <c r="D8568" s="208" t="str">
        <f aca="false">IF(ISNUMBER(FIND("Phy",N8568))=TRUE(),"Physical","Financial")</f>
        <v>Financial</v>
      </c>
      <c r="E8568" s="208" t="e">
        <f aca="false">IF(VLOOKUP(S8568,'DD-Lookup'!$J$6:$L$50,3,FALSE())="Monthly",(YEAR(AC8568)-YEAR(AB8568))*12+MONTH(AC8568)-MONTH(AB8568)+1,(AC8568-AB8568+1))</f>
        <v>#N/A</v>
      </c>
      <c r="F8568" s="239" t="e">
        <f aca="false">E8568*SUM(P8568:Q8568)</f>
        <v>#N/A</v>
      </c>
    </row>
    <row r="8569" customFormat="false" ht="12.75" hidden="false" customHeight="false" outlineLevel="0" collapsed="false">
      <c r="A8569" s="208" t="str">
        <f aca="false">B8569&amp;" "&amp;C8569&amp;" "&amp;D8569</f>
        <v> 0 Financial</v>
      </c>
      <c r="B8569" s="208" t="str">
        <f aca="false">IF((LEFT(N8569,2)="US"),"US","")</f>
        <v/>
      </c>
      <c r="C8569" s="208" t="n">
        <f aca="false">M8569</f>
        <v>0</v>
      </c>
      <c r="D8569" s="208" t="str">
        <f aca="false">IF(ISNUMBER(FIND("Phy",N8569))=TRUE(),"Physical","Financial")</f>
        <v>Financial</v>
      </c>
      <c r="E8569" s="208" t="e">
        <f aca="false">IF(VLOOKUP(S8569,'DD-Lookup'!$J$6:$L$50,3,FALSE())="Monthly",(YEAR(AC8569)-YEAR(AB8569))*12+MONTH(AC8569)-MONTH(AB8569)+1,(AC8569-AB8569+1))</f>
        <v>#N/A</v>
      </c>
      <c r="F8569" s="239" t="e">
        <f aca="false">E8569*SUM(P8569:Q8569)</f>
        <v>#N/A</v>
      </c>
    </row>
    <row r="8570" customFormat="false" ht="12.75" hidden="false" customHeight="false" outlineLevel="0" collapsed="false">
      <c r="A8570" s="208" t="str">
        <f aca="false">B8570&amp;" "&amp;C8570&amp;" "&amp;D8570</f>
        <v> 0 Financial</v>
      </c>
      <c r="B8570" s="208" t="str">
        <f aca="false">IF((LEFT(N8570,2)="US"),"US","")</f>
        <v/>
      </c>
      <c r="C8570" s="208" t="n">
        <f aca="false">M8570</f>
        <v>0</v>
      </c>
      <c r="D8570" s="208" t="str">
        <f aca="false">IF(ISNUMBER(FIND("Phy",N8570))=TRUE(),"Physical","Financial")</f>
        <v>Financial</v>
      </c>
      <c r="E8570" s="208" t="e">
        <f aca="false">IF(VLOOKUP(S8570,'DD-Lookup'!$J$6:$L$50,3,FALSE())="Monthly",(YEAR(AC8570)-YEAR(AB8570))*12+MONTH(AC8570)-MONTH(AB8570)+1,(AC8570-AB8570+1))</f>
        <v>#N/A</v>
      </c>
      <c r="F8570" s="239" t="e">
        <f aca="false">E8570*SUM(P8570:Q8570)</f>
        <v>#N/A</v>
      </c>
    </row>
    <row r="8571" customFormat="false" ht="12.75" hidden="false" customHeight="false" outlineLevel="0" collapsed="false">
      <c r="A8571" s="208" t="str">
        <f aca="false">B8571&amp;" "&amp;C8571&amp;" "&amp;D8571</f>
        <v> 0 Financial</v>
      </c>
      <c r="B8571" s="208" t="str">
        <f aca="false">IF((LEFT(N8571,2)="US"),"US","")</f>
        <v/>
      </c>
      <c r="C8571" s="208" t="n">
        <f aca="false">M8571</f>
        <v>0</v>
      </c>
      <c r="D8571" s="208" t="str">
        <f aca="false">IF(ISNUMBER(FIND("Phy",N8571))=TRUE(),"Physical","Financial")</f>
        <v>Financial</v>
      </c>
      <c r="E8571" s="208" t="e">
        <f aca="false">IF(VLOOKUP(S8571,'DD-Lookup'!$J$6:$L$50,3,FALSE())="Monthly",(YEAR(AC8571)-YEAR(AB8571))*12+MONTH(AC8571)-MONTH(AB8571)+1,(AC8571-AB8571+1))</f>
        <v>#N/A</v>
      </c>
      <c r="F8571" s="239" t="e">
        <f aca="false">E8571*SUM(P8571:Q8571)</f>
        <v>#N/A</v>
      </c>
    </row>
    <row r="8572" customFormat="false" ht="12.75" hidden="false" customHeight="false" outlineLevel="0" collapsed="false">
      <c r="A8572" s="208" t="str">
        <f aca="false">B8572&amp;" "&amp;C8572&amp;" "&amp;D8572</f>
        <v> 0 Financial</v>
      </c>
      <c r="B8572" s="208" t="str">
        <f aca="false">IF((LEFT(N8572,2)="US"),"US","")</f>
        <v/>
      </c>
      <c r="C8572" s="208" t="n">
        <f aca="false">M8572</f>
        <v>0</v>
      </c>
      <c r="D8572" s="208" t="str">
        <f aca="false">IF(ISNUMBER(FIND("Phy",N8572))=TRUE(),"Physical","Financial")</f>
        <v>Financial</v>
      </c>
      <c r="E8572" s="208" t="e">
        <f aca="false">IF(VLOOKUP(S8572,'DD-Lookup'!$J$6:$L$50,3,FALSE())="Monthly",(YEAR(AC8572)-YEAR(AB8572))*12+MONTH(AC8572)-MONTH(AB8572)+1,(AC8572-AB8572+1))</f>
        <v>#N/A</v>
      </c>
      <c r="F8572" s="239" t="e">
        <f aca="false">E8572*SUM(P8572:Q8572)</f>
        <v>#N/A</v>
      </c>
    </row>
    <row r="8573" customFormat="false" ht="12.75" hidden="false" customHeight="false" outlineLevel="0" collapsed="false">
      <c r="A8573" s="208" t="str">
        <f aca="false">B8573&amp;" "&amp;C8573&amp;" "&amp;D8573</f>
        <v> 0 Financial</v>
      </c>
      <c r="B8573" s="208" t="str">
        <f aca="false">IF((LEFT(N8573,2)="US"),"US","")</f>
        <v/>
      </c>
      <c r="C8573" s="208" t="n">
        <f aca="false">M8573</f>
        <v>0</v>
      </c>
      <c r="D8573" s="208" t="str">
        <f aca="false">IF(ISNUMBER(FIND("Phy",N8573))=TRUE(),"Physical","Financial")</f>
        <v>Financial</v>
      </c>
      <c r="E8573" s="208" t="e">
        <f aca="false">IF(VLOOKUP(S8573,'DD-Lookup'!$J$6:$L$50,3,FALSE())="Monthly",(YEAR(AC8573)-YEAR(AB8573))*12+MONTH(AC8573)-MONTH(AB8573)+1,(AC8573-AB8573+1))</f>
        <v>#N/A</v>
      </c>
      <c r="F8573" s="239" t="e">
        <f aca="false">E8573*SUM(P8573:Q8573)</f>
        <v>#N/A</v>
      </c>
    </row>
    <row r="8574" customFormat="false" ht="12.75" hidden="false" customHeight="false" outlineLevel="0" collapsed="false">
      <c r="A8574" s="208" t="str">
        <f aca="false">B8574&amp;" "&amp;C8574&amp;" "&amp;D8574</f>
        <v> 0 Financial</v>
      </c>
      <c r="B8574" s="208" t="str">
        <f aca="false">IF((LEFT(N8574,2)="US"),"US","")</f>
        <v/>
      </c>
      <c r="C8574" s="208" t="n">
        <f aca="false">M8574</f>
        <v>0</v>
      </c>
      <c r="D8574" s="208" t="str">
        <f aca="false">IF(ISNUMBER(FIND("Phy",N8574))=TRUE(),"Physical","Financial")</f>
        <v>Financial</v>
      </c>
      <c r="E8574" s="208" t="e">
        <f aca="false">IF(VLOOKUP(S8574,'DD-Lookup'!$J$6:$L$50,3,FALSE())="Monthly",(YEAR(AC8574)-YEAR(AB8574))*12+MONTH(AC8574)-MONTH(AB8574)+1,(AC8574-AB8574+1))</f>
        <v>#N/A</v>
      </c>
      <c r="F8574" s="239" t="e">
        <f aca="false">E8574*SUM(P8574:Q8574)</f>
        <v>#N/A</v>
      </c>
    </row>
    <row r="8575" customFormat="false" ht="12.75" hidden="false" customHeight="false" outlineLevel="0" collapsed="false">
      <c r="A8575" s="208" t="str">
        <f aca="false">B8575&amp;" "&amp;C8575&amp;" "&amp;D8575</f>
        <v> 0 Financial</v>
      </c>
      <c r="B8575" s="208" t="str">
        <f aca="false">IF((LEFT(N8575,2)="US"),"US","")</f>
        <v/>
      </c>
      <c r="C8575" s="208" t="n">
        <f aca="false">M8575</f>
        <v>0</v>
      </c>
      <c r="D8575" s="208" t="str">
        <f aca="false">IF(ISNUMBER(FIND("Phy",N8575))=TRUE(),"Physical","Financial")</f>
        <v>Financial</v>
      </c>
      <c r="E8575" s="208" t="e">
        <f aca="false">IF(VLOOKUP(S8575,'DD-Lookup'!$J$6:$L$50,3,FALSE())="Monthly",(YEAR(AC8575)-YEAR(AB8575))*12+MONTH(AC8575)-MONTH(AB8575)+1,(AC8575-AB8575+1))</f>
        <v>#N/A</v>
      </c>
      <c r="F8575" s="239" t="e">
        <f aca="false">E8575*SUM(P8575:Q8575)</f>
        <v>#N/A</v>
      </c>
    </row>
    <row r="8576" customFormat="false" ht="12.75" hidden="false" customHeight="false" outlineLevel="0" collapsed="false">
      <c r="A8576" s="208" t="str">
        <f aca="false">B8576&amp;" "&amp;C8576&amp;" "&amp;D8576</f>
        <v> 0 Financial</v>
      </c>
      <c r="B8576" s="208" t="str">
        <f aca="false">IF((LEFT(N8576,2)="US"),"US","")</f>
        <v/>
      </c>
      <c r="C8576" s="208" t="n">
        <f aca="false">M8576</f>
        <v>0</v>
      </c>
      <c r="D8576" s="208" t="str">
        <f aca="false">IF(ISNUMBER(FIND("Phy",N8576))=TRUE(),"Physical","Financial")</f>
        <v>Financial</v>
      </c>
      <c r="E8576" s="208" t="e">
        <f aca="false">IF(VLOOKUP(S8576,'DD-Lookup'!$J$6:$L$50,3,FALSE())="Monthly",(YEAR(AC8576)-YEAR(AB8576))*12+MONTH(AC8576)-MONTH(AB8576)+1,(AC8576-AB8576+1))</f>
        <v>#N/A</v>
      </c>
      <c r="F8576" s="239" t="e">
        <f aca="false">E8576*SUM(P8576:Q8576)</f>
        <v>#N/A</v>
      </c>
    </row>
    <row r="8577" customFormat="false" ht="12.75" hidden="false" customHeight="false" outlineLevel="0" collapsed="false">
      <c r="A8577" s="208" t="str">
        <f aca="false">B8577&amp;" "&amp;C8577&amp;" "&amp;D8577</f>
        <v> 0 Financial</v>
      </c>
      <c r="B8577" s="208" t="str">
        <f aca="false">IF((LEFT(N8577,2)="US"),"US","")</f>
        <v/>
      </c>
      <c r="C8577" s="208" t="n">
        <f aca="false">M8577</f>
        <v>0</v>
      </c>
      <c r="D8577" s="208" t="str">
        <f aca="false">IF(ISNUMBER(FIND("Phy",N8577))=TRUE(),"Physical","Financial")</f>
        <v>Financial</v>
      </c>
      <c r="E8577" s="208" t="e">
        <f aca="false">IF(VLOOKUP(S8577,'DD-Lookup'!$J$6:$L$50,3,FALSE())="Monthly",(YEAR(AC8577)-YEAR(AB8577))*12+MONTH(AC8577)-MONTH(AB8577)+1,(AC8577-AB8577+1))</f>
        <v>#N/A</v>
      </c>
      <c r="F8577" s="239" t="e">
        <f aca="false">E8577*SUM(P8577:Q8577)</f>
        <v>#N/A</v>
      </c>
    </row>
    <row r="8578" customFormat="false" ht="12.75" hidden="false" customHeight="false" outlineLevel="0" collapsed="false">
      <c r="A8578" s="208" t="str">
        <f aca="false">B8578&amp;" "&amp;C8578&amp;" "&amp;D8578</f>
        <v> 0 Financial</v>
      </c>
      <c r="B8578" s="208" t="str">
        <f aca="false">IF((LEFT(N8578,2)="US"),"US","")</f>
        <v/>
      </c>
      <c r="C8578" s="208" t="n">
        <f aca="false">M8578</f>
        <v>0</v>
      </c>
      <c r="D8578" s="208" t="str">
        <f aca="false">IF(ISNUMBER(FIND("Phy",N8578))=TRUE(),"Physical","Financial")</f>
        <v>Financial</v>
      </c>
      <c r="E8578" s="208" t="e">
        <f aca="false">IF(VLOOKUP(S8578,'DD-Lookup'!$J$6:$L$50,3,FALSE())="Monthly",(YEAR(AC8578)-YEAR(AB8578))*12+MONTH(AC8578)-MONTH(AB8578)+1,(AC8578-AB8578+1))</f>
        <v>#N/A</v>
      </c>
      <c r="F8578" s="239" t="e">
        <f aca="false">E8578*SUM(P8578:Q8578)</f>
        <v>#N/A</v>
      </c>
    </row>
    <row r="8579" customFormat="false" ht="12.75" hidden="false" customHeight="false" outlineLevel="0" collapsed="false">
      <c r="A8579" s="208" t="str">
        <f aca="false">B8579&amp;" "&amp;C8579&amp;" "&amp;D8579</f>
        <v> 0 Financial</v>
      </c>
      <c r="B8579" s="208" t="str">
        <f aca="false">IF((LEFT(N8579,2)="US"),"US","")</f>
        <v/>
      </c>
      <c r="C8579" s="208" t="n">
        <f aca="false">M8579</f>
        <v>0</v>
      </c>
      <c r="D8579" s="208" t="str">
        <f aca="false">IF(ISNUMBER(FIND("Phy",N8579))=TRUE(),"Physical","Financial")</f>
        <v>Financial</v>
      </c>
      <c r="E8579" s="208" t="e">
        <f aca="false">IF(VLOOKUP(S8579,'DD-Lookup'!$J$6:$L$50,3,FALSE())="Monthly",(YEAR(AC8579)-YEAR(AB8579))*12+MONTH(AC8579)-MONTH(AB8579)+1,(AC8579-AB8579+1))</f>
        <v>#N/A</v>
      </c>
      <c r="F8579" s="239" t="e">
        <f aca="false">E8579*SUM(P8579:Q8579)</f>
        <v>#N/A</v>
      </c>
    </row>
    <row r="8580" customFormat="false" ht="12.75" hidden="false" customHeight="false" outlineLevel="0" collapsed="false">
      <c r="A8580" s="208" t="str">
        <f aca="false">B8580&amp;" "&amp;C8580&amp;" "&amp;D8580</f>
        <v> 0 Financial</v>
      </c>
      <c r="B8580" s="208" t="str">
        <f aca="false">IF((LEFT(N8580,2)="US"),"US","")</f>
        <v/>
      </c>
      <c r="C8580" s="208" t="n">
        <f aca="false">M8580</f>
        <v>0</v>
      </c>
      <c r="D8580" s="208" t="str">
        <f aca="false">IF(ISNUMBER(FIND("Phy",N8580))=TRUE(),"Physical","Financial")</f>
        <v>Financial</v>
      </c>
      <c r="E8580" s="208" t="e">
        <f aca="false">IF(VLOOKUP(S8580,'DD-Lookup'!$J$6:$L$50,3,FALSE())="Monthly",(YEAR(AC8580)-YEAR(AB8580))*12+MONTH(AC8580)-MONTH(AB8580)+1,(AC8580-AB8580+1))</f>
        <v>#N/A</v>
      </c>
      <c r="F8580" s="239" t="e">
        <f aca="false">E8580*SUM(P8580:Q8580)</f>
        <v>#N/A</v>
      </c>
    </row>
    <row r="8581" customFormat="false" ht="12.75" hidden="false" customHeight="false" outlineLevel="0" collapsed="false">
      <c r="A8581" s="208" t="str">
        <f aca="false">B8581&amp;" "&amp;C8581&amp;" "&amp;D8581</f>
        <v> 0 Financial</v>
      </c>
      <c r="B8581" s="208" t="str">
        <f aca="false">IF((LEFT(N8581,2)="US"),"US","")</f>
        <v/>
      </c>
      <c r="C8581" s="208" t="n">
        <f aca="false">M8581</f>
        <v>0</v>
      </c>
      <c r="D8581" s="208" t="str">
        <f aca="false">IF(ISNUMBER(FIND("Phy",N8581))=TRUE(),"Physical","Financial")</f>
        <v>Financial</v>
      </c>
      <c r="E8581" s="208" t="e">
        <f aca="false">IF(VLOOKUP(S8581,'DD-Lookup'!$J$6:$L$50,3,FALSE())="Monthly",(YEAR(AC8581)-YEAR(AB8581))*12+MONTH(AC8581)-MONTH(AB8581)+1,(AC8581-AB8581+1))</f>
        <v>#N/A</v>
      </c>
      <c r="F8581" s="239" t="e">
        <f aca="false">E8581*SUM(P8581:Q8581)</f>
        <v>#N/A</v>
      </c>
    </row>
    <row r="8582" customFormat="false" ht="12.75" hidden="false" customHeight="false" outlineLevel="0" collapsed="false">
      <c r="A8582" s="208" t="str">
        <f aca="false">B8582&amp;" "&amp;C8582&amp;" "&amp;D8582</f>
        <v> 0 Financial</v>
      </c>
      <c r="B8582" s="208" t="str">
        <f aca="false">IF((LEFT(N8582,2)="US"),"US","")</f>
        <v/>
      </c>
      <c r="C8582" s="208" t="n">
        <f aca="false">M8582</f>
        <v>0</v>
      </c>
      <c r="D8582" s="208" t="str">
        <f aca="false">IF(ISNUMBER(FIND("Phy",N8582))=TRUE(),"Physical","Financial")</f>
        <v>Financial</v>
      </c>
      <c r="E8582" s="208" t="e">
        <f aca="false">IF(VLOOKUP(S8582,'DD-Lookup'!$J$6:$L$50,3,FALSE())="Monthly",(YEAR(AC8582)-YEAR(AB8582))*12+MONTH(AC8582)-MONTH(AB8582)+1,(AC8582-AB8582+1))</f>
        <v>#N/A</v>
      </c>
      <c r="F8582" s="239" t="e">
        <f aca="false">E8582*SUM(P8582:Q8582)</f>
        <v>#N/A</v>
      </c>
    </row>
    <row r="8583" customFormat="false" ht="12.75" hidden="false" customHeight="false" outlineLevel="0" collapsed="false">
      <c r="A8583" s="208" t="str">
        <f aca="false">B8583&amp;" "&amp;C8583&amp;" "&amp;D8583</f>
        <v> 0 Financial</v>
      </c>
      <c r="B8583" s="208" t="str">
        <f aca="false">IF((LEFT(N8583,2)="US"),"US","")</f>
        <v/>
      </c>
      <c r="C8583" s="208" t="n">
        <f aca="false">M8583</f>
        <v>0</v>
      </c>
      <c r="D8583" s="208" t="str">
        <f aca="false">IF(ISNUMBER(FIND("Phy",N8583))=TRUE(),"Physical","Financial")</f>
        <v>Financial</v>
      </c>
      <c r="E8583" s="208" t="e">
        <f aca="false">IF(VLOOKUP(S8583,'DD-Lookup'!$J$6:$L$50,3,FALSE())="Monthly",(YEAR(AC8583)-YEAR(AB8583))*12+MONTH(AC8583)-MONTH(AB8583)+1,(AC8583-AB8583+1))</f>
        <v>#N/A</v>
      </c>
      <c r="F8583" s="239" t="e">
        <f aca="false">E8583*SUM(P8583:Q8583)</f>
        <v>#N/A</v>
      </c>
    </row>
    <row r="8584" customFormat="false" ht="12.75" hidden="false" customHeight="false" outlineLevel="0" collapsed="false">
      <c r="A8584" s="208" t="str">
        <f aca="false">B8584&amp;" "&amp;C8584&amp;" "&amp;D8584</f>
        <v> 0 Financial</v>
      </c>
      <c r="B8584" s="208" t="str">
        <f aca="false">IF((LEFT(N8584,2)="US"),"US","")</f>
        <v/>
      </c>
      <c r="C8584" s="208" t="n">
        <f aca="false">M8584</f>
        <v>0</v>
      </c>
      <c r="D8584" s="208" t="str">
        <f aca="false">IF(ISNUMBER(FIND("Phy",N8584))=TRUE(),"Physical","Financial")</f>
        <v>Financial</v>
      </c>
      <c r="E8584" s="208" t="e">
        <f aca="false">IF(VLOOKUP(S8584,'DD-Lookup'!$J$6:$L$50,3,FALSE())="Monthly",(YEAR(AC8584)-YEAR(AB8584))*12+MONTH(AC8584)-MONTH(AB8584)+1,(AC8584-AB8584+1))</f>
        <v>#N/A</v>
      </c>
      <c r="F8584" s="239" t="e">
        <f aca="false">E8584*SUM(P8584:Q8584)</f>
        <v>#N/A</v>
      </c>
    </row>
    <row r="8585" customFormat="false" ht="12.75" hidden="false" customHeight="false" outlineLevel="0" collapsed="false">
      <c r="A8585" s="208" t="str">
        <f aca="false">B8585&amp;" "&amp;C8585&amp;" "&amp;D8585</f>
        <v> 0 Financial</v>
      </c>
      <c r="B8585" s="208" t="str">
        <f aca="false">IF((LEFT(N8585,2)="US"),"US","")</f>
        <v/>
      </c>
      <c r="C8585" s="208" t="n">
        <f aca="false">M8585</f>
        <v>0</v>
      </c>
      <c r="D8585" s="208" t="str">
        <f aca="false">IF(ISNUMBER(FIND("Phy",N8585))=TRUE(),"Physical","Financial")</f>
        <v>Financial</v>
      </c>
      <c r="E8585" s="208" t="e">
        <f aca="false">IF(VLOOKUP(S8585,'DD-Lookup'!$J$6:$L$50,3,FALSE())="Monthly",(YEAR(AC8585)-YEAR(AB8585))*12+MONTH(AC8585)-MONTH(AB8585)+1,(AC8585-AB8585+1))</f>
        <v>#N/A</v>
      </c>
      <c r="F8585" s="239" t="e">
        <f aca="false">E8585*SUM(P8585:Q8585)</f>
        <v>#N/A</v>
      </c>
    </row>
    <row r="8586" customFormat="false" ht="12.75" hidden="false" customHeight="false" outlineLevel="0" collapsed="false">
      <c r="A8586" s="208" t="str">
        <f aca="false">B8586&amp;" "&amp;C8586&amp;" "&amp;D8586</f>
        <v> 0 Financial</v>
      </c>
      <c r="B8586" s="208" t="str">
        <f aca="false">IF((LEFT(N8586,2)="US"),"US","")</f>
        <v/>
      </c>
      <c r="C8586" s="208" t="n">
        <f aca="false">M8586</f>
        <v>0</v>
      </c>
      <c r="D8586" s="208" t="str">
        <f aca="false">IF(ISNUMBER(FIND("Phy",N8586))=TRUE(),"Physical","Financial")</f>
        <v>Financial</v>
      </c>
      <c r="E8586" s="208" t="e">
        <f aca="false">IF(VLOOKUP(S8586,'DD-Lookup'!$J$6:$L$50,3,FALSE())="Monthly",(YEAR(AC8586)-YEAR(AB8586))*12+MONTH(AC8586)-MONTH(AB8586)+1,(AC8586-AB8586+1))</f>
        <v>#N/A</v>
      </c>
      <c r="F8586" s="239" t="e">
        <f aca="false">E8586*SUM(P8586:Q8586)</f>
        <v>#N/A</v>
      </c>
    </row>
    <row r="8587" customFormat="false" ht="12.75" hidden="false" customHeight="false" outlineLevel="0" collapsed="false">
      <c r="A8587" s="208" t="str">
        <f aca="false">B8587&amp;" "&amp;C8587&amp;" "&amp;D8587</f>
        <v> 0 Financial</v>
      </c>
      <c r="B8587" s="208" t="str">
        <f aca="false">IF((LEFT(N8587,2)="US"),"US","")</f>
        <v/>
      </c>
      <c r="C8587" s="208" t="n">
        <f aca="false">M8587</f>
        <v>0</v>
      </c>
      <c r="D8587" s="208" t="str">
        <f aca="false">IF(ISNUMBER(FIND("Phy",N8587))=TRUE(),"Physical","Financial")</f>
        <v>Financial</v>
      </c>
      <c r="E8587" s="208" t="e">
        <f aca="false">IF(VLOOKUP(S8587,'DD-Lookup'!$J$6:$L$50,3,FALSE())="Monthly",(YEAR(AC8587)-YEAR(AB8587))*12+MONTH(AC8587)-MONTH(AB8587)+1,(AC8587-AB8587+1))</f>
        <v>#N/A</v>
      </c>
      <c r="F8587" s="239" t="e">
        <f aca="false">E8587*SUM(P8587:Q8587)</f>
        <v>#N/A</v>
      </c>
    </row>
    <row r="8588" customFormat="false" ht="12.75" hidden="false" customHeight="false" outlineLevel="0" collapsed="false">
      <c r="A8588" s="208" t="str">
        <f aca="false">B8588&amp;" "&amp;C8588&amp;" "&amp;D8588</f>
        <v> 0 Financial</v>
      </c>
      <c r="B8588" s="208" t="str">
        <f aca="false">IF((LEFT(N8588,2)="US"),"US","")</f>
        <v/>
      </c>
      <c r="C8588" s="208" t="n">
        <f aca="false">M8588</f>
        <v>0</v>
      </c>
      <c r="D8588" s="208" t="str">
        <f aca="false">IF(ISNUMBER(FIND("Phy",N8588))=TRUE(),"Physical","Financial")</f>
        <v>Financial</v>
      </c>
      <c r="E8588" s="208" t="e">
        <f aca="false">IF(VLOOKUP(S8588,'DD-Lookup'!$J$6:$L$50,3,FALSE())="Monthly",(YEAR(AC8588)-YEAR(AB8588))*12+MONTH(AC8588)-MONTH(AB8588)+1,(AC8588-AB8588+1))</f>
        <v>#N/A</v>
      </c>
      <c r="F8588" s="239" t="e">
        <f aca="false">E8588*SUM(P8588:Q8588)</f>
        <v>#N/A</v>
      </c>
    </row>
    <row r="8589" customFormat="false" ht="12.75" hidden="false" customHeight="false" outlineLevel="0" collapsed="false">
      <c r="A8589" s="208" t="str">
        <f aca="false">B8589&amp;" "&amp;C8589&amp;" "&amp;D8589</f>
        <v> 0 Financial</v>
      </c>
      <c r="B8589" s="208" t="str">
        <f aca="false">IF((LEFT(N8589,2)="US"),"US","")</f>
        <v/>
      </c>
      <c r="C8589" s="208" t="n">
        <f aca="false">M8589</f>
        <v>0</v>
      </c>
      <c r="D8589" s="208" t="str">
        <f aca="false">IF(ISNUMBER(FIND("Phy",N8589))=TRUE(),"Physical","Financial")</f>
        <v>Financial</v>
      </c>
      <c r="E8589" s="208" t="e">
        <f aca="false">IF(VLOOKUP(S8589,'DD-Lookup'!$J$6:$L$50,3,FALSE())="Monthly",(YEAR(AC8589)-YEAR(AB8589))*12+MONTH(AC8589)-MONTH(AB8589)+1,(AC8589-AB8589+1))</f>
        <v>#N/A</v>
      </c>
      <c r="F8589" s="239" t="e">
        <f aca="false">E8589*SUM(P8589:Q8589)</f>
        <v>#N/A</v>
      </c>
    </row>
    <row r="8590" customFormat="false" ht="12.75" hidden="false" customHeight="false" outlineLevel="0" collapsed="false">
      <c r="A8590" s="208" t="str">
        <f aca="false">B8590&amp;" "&amp;C8590&amp;" "&amp;D8590</f>
        <v> 0 Financial</v>
      </c>
      <c r="B8590" s="208" t="str">
        <f aca="false">IF((LEFT(N8590,2)="US"),"US","")</f>
        <v/>
      </c>
      <c r="C8590" s="208" t="n">
        <f aca="false">M8590</f>
        <v>0</v>
      </c>
      <c r="D8590" s="208" t="str">
        <f aca="false">IF(ISNUMBER(FIND("Phy",N8590))=TRUE(),"Physical","Financial")</f>
        <v>Financial</v>
      </c>
      <c r="E8590" s="208" t="e">
        <f aca="false">IF(VLOOKUP(S8590,'DD-Lookup'!$J$6:$L$50,3,FALSE())="Monthly",(YEAR(AC8590)-YEAR(AB8590))*12+MONTH(AC8590)-MONTH(AB8590)+1,(AC8590-AB8590+1))</f>
        <v>#N/A</v>
      </c>
      <c r="F8590" s="239" t="e">
        <f aca="false">E8590*SUM(P8590:Q8590)</f>
        <v>#N/A</v>
      </c>
    </row>
    <row r="8591" customFormat="false" ht="12.75" hidden="false" customHeight="false" outlineLevel="0" collapsed="false">
      <c r="A8591" s="208" t="str">
        <f aca="false">B8591&amp;" "&amp;C8591&amp;" "&amp;D8591</f>
        <v> 0 Financial</v>
      </c>
      <c r="B8591" s="208" t="str">
        <f aca="false">IF((LEFT(N8591,2)="US"),"US","")</f>
        <v/>
      </c>
      <c r="C8591" s="208" t="n">
        <f aca="false">M8591</f>
        <v>0</v>
      </c>
      <c r="D8591" s="208" t="str">
        <f aca="false">IF(ISNUMBER(FIND("Phy",N8591))=TRUE(),"Physical","Financial")</f>
        <v>Financial</v>
      </c>
      <c r="E8591" s="208" t="e">
        <f aca="false">IF(VLOOKUP(S8591,'DD-Lookup'!$J$6:$L$50,3,FALSE())="Monthly",(YEAR(AC8591)-YEAR(AB8591))*12+MONTH(AC8591)-MONTH(AB8591)+1,(AC8591-AB8591+1))</f>
        <v>#N/A</v>
      </c>
      <c r="F8591" s="239" t="e">
        <f aca="false">E8591*SUM(P8591:Q8591)</f>
        <v>#N/A</v>
      </c>
    </row>
    <row r="8592" customFormat="false" ht="12.75" hidden="false" customHeight="false" outlineLevel="0" collapsed="false">
      <c r="A8592" s="208" t="str">
        <f aca="false">B8592&amp;" "&amp;C8592&amp;" "&amp;D8592</f>
        <v> 0 Financial</v>
      </c>
      <c r="B8592" s="208" t="str">
        <f aca="false">IF((LEFT(N8592,2)="US"),"US","")</f>
        <v/>
      </c>
      <c r="C8592" s="208" t="n">
        <f aca="false">M8592</f>
        <v>0</v>
      </c>
      <c r="D8592" s="208" t="str">
        <f aca="false">IF(ISNUMBER(FIND("Phy",N8592))=TRUE(),"Physical","Financial")</f>
        <v>Financial</v>
      </c>
      <c r="E8592" s="208" t="e">
        <f aca="false">IF(VLOOKUP(S8592,'DD-Lookup'!$J$6:$L$50,3,FALSE())="Monthly",(YEAR(AC8592)-YEAR(AB8592))*12+MONTH(AC8592)-MONTH(AB8592)+1,(AC8592-AB8592+1))</f>
        <v>#N/A</v>
      </c>
      <c r="F8592" s="239" t="e">
        <f aca="false">E8592*SUM(P8592:Q8592)</f>
        <v>#N/A</v>
      </c>
    </row>
    <row r="8593" customFormat="false" ht="12.75" hidden="false" customHeight="false" outlineLevel="0" collapsed="false">
      <c r="A8593" s="208" t="str">
        <f aca="false">B8593&amp;" "&amp;C8593&amp;" "&amp;D8593</f>
        <v> 0 Financial</v>
      </c>
      <c r="B8593" s="208" t="str">
        <f aca="false">IF((LEFT(N8593,2)="US"),"US","")</f>
        <v/>
      </c>
      <c r="C8593" s="208" t="n">
        <f aca="false">M8593</f>
        <v>0</v>
      </c>
      <c r="D8593" s="208" t="str">
        <f aca="false">IF(ISNUMBER(FIND("Phy",N8593))=TRUE(),"Physical","Financial")</f>
        <v>Financial</v>
      </c>
      <c r="E8593" s="208" t="e">
        <f aca="false">IF(VLOOKUP(S8593,'DD-Lookup'!$J$6:$L$50,3,FALSE())="Monthly",(YEAR(AC8593)-YEAR(AB8593))*12+MONTH(AC8593)-MONTH(AB8593)+1,(AC8593-AB8593+1))</f>
        <v>#N/A</v>
      </c>
      <c r="F8593" s="239" t="e">
        <f aca="false">E8593*SUM(P8593:Q8593)</f>
        <v>#N/A</v>
      </c>
    </row>
    <row r="8594" customFormat="false" ht="12.75" hidden="false" customHeight="false" outlineLevel="0" collapsed="false">
      <c r="A8594" s="208" t="str">
        <f aca="false">B8594&amp;" "&amp;C8594&amp;" "&amp;D8594</f>
        <v> 0 Financial</v>
      </c>
      <c r="B8594" s="208" t="str">
        <f aca="false">IF((LEFT(N8594,2)="US"),"US","")</f>
        <v/>
      </c>
      <c r="C8594" s="208" t="n">
        <f aca="false">M8594</f>
        <v>0</v>
      </c>
      <c r="D8594" s="208" t="str">
        <f aca="false">IF(ISNUMBER(FIND("Phy",N8594))=TRUE(),"Physical","Financial")</f>
        <v>Financial</v>
      </c>
      <c r="E8594" s="208" t="e">
        <f aca="false">IF(VLOOKUP(S8594,'DD-Lookup'!$J$6:$L$50,3,FALSE())="Monthly",(YEAR(AC8594)-YEAR(AB8594))*12+MONTH(AC8594)-MONTH(AB8594)+1,(AC8594-AB8594+1))</f>
        <v>#N/A</v>
      </c>
      <c r="F8594" s="239" t="e">
        <f aca="false">E8594*SUM(P8594:Q8594)</f>
        <v>#N/A</v>
      </c>
    </row>
    <row r="8595" customFormat="false" ht="12.75" hidden="false" customHeight="false" outlineLevel="0" collapsed="false">
      <c r="A8595" s="208" t="str">
        <f aca="false">B8595&amp;" "&amp;C8595&amp;" "&amp;D8595</f>
        <v> 0 Financial</v>
      </c>
      <c r="B8595" s="208" t="str">
        <f aca="false">IF((LEFT(N8595,2)="US"),"US","")</f>
        <v/>
      </c>
      <c r="C8595" s="208" t="n">
        <f aca="false">M8595</f>
        <v>0</v>
      </c>
      <c r="D8595" s="208" t="str">
        <f aca="false">IF(ISNUMBER(FIND("Phy",N8595))=TRUE(),"Physical","Financial")</f>
        <v>Financial</v>
      </c>
      <c r="E8595" s="208" t="e">
        <f aca="false">IF(VLOOKUP(S8595,'DD-Lookup'!$J$6:$L$50,3,FALSE())="Monthly",(YEAR(AC8595)-YEAR(AB8595))*12+MONTH(AC8595)-MONTH(AB8595)+1,(AC8595-AB8595+1))</f>
        <v>#N/A</v>
      </c>
      <c r="F8595" s="239" t="e">
        <f aca="false">E8595*SUM(P8595:Q8595)</f>
        <v>#N/A</v>
      </c>
    </row>
    <row r="8596" customFormat="false" ht="12.75" hidden="false" customHeight="false" outlineLevel="0" collapsed="false">
      <c r="A8596" s="208" t="str">
        <f aca="false">B8596&amp;" "&amp;C8596&amp;" "&amp;D8596</f>
        <v> 0 Financial</v>
      </c>
      <c r="B8596" s="208" t="str">
        <f aca="false">IF((LEFT(N8596,2)="US"),"US","")</f>
        <v/>
      </c>
      <c r="C8596" s="208" t="n">
        <f aca="false">M8596</f>
        <v>0</v>
      </c>
      <c r="D8596" s="208" t="str">
        <f aca="false">IF(ISNUMBER(FIND("Phy",N8596))=TRUE(),"Physical","Financial")</f>
        <v>Financial</v>
      </c>
      <c r="E8596" s="208" t="e">
        <f aca="false">IF(VLOOKUP(S8596,'DD-Lookup'!$J$6:$L$50,3,FALSE())="Monthly",(YEAR(AC8596)-YEAR(AB8596))*12+MONTH(AC8596)-MONTH(AB8596)+1,(AC8596-AB8596+1))</f>
        <v>#N/A</v>
      </c>
      <c r="F8596" s="239" t="e">
        <f aca="false">E8596*SUM(P8596:Q8596)</f>
        <v>#N/A</v>
      </c>
    </row>
    <row r="8597" customFormat="false" ht="12.75" hidden="false" customHeight="false" outlineLevel="0" collapsed="false">
      <c r="A8597" s="208" t="str">
        <f aca="false">B8597&amp;" "&amp;C8597&amp;" "&amp;D8597</f>
        <v> 0 Financial</v>
      </c>
      <c r="B8597" s="208" t="str">
        <f aca="false">IF((LEFT(N8597,2)="US"),"US","")</f>
        <v/>
      </c>
      <c r="C8597" s="208" t="n">
        <f aca="false">M8597</f>
        <v>0</v>
      </c>
      <c r="D8597" s="208" t="str">
        <f aca="false">IF(ISNUMBER(FIND("Phy",N8597))=TRUE(),"Physical","Financial")</f>
        <v>Financial</v>
      </c>
      <c r="E8597" s="208" t="e">
        <f aca="false">IF(VLOOKUP(S8597,'DD-Lookup'!$J$6:$L$50,3,FALSE())="Monthly",(YEAR(AC8597)-YEAR(AB8597))*12+MONTH(AC8597)-MONTH(AB8597)+1,(AC8597-AB8597+1))</f>
        <v>#N/A</v>
      </c>
      <c r="F8597" s="239" t="e">
        <f aca="false">E8597*SUM(P8597:Q8597)</f>
        <v>#N/A</v>
      </c>
    </row>
    <row r="8598" customFormat="false" ht="12.75" hidden="false" customHeight="false" outlineLevel="0" collapsed="false">
      <c r="A8598" s="208" t="str">
        <f aca="false">B8598&amp;" "&amp;C8598&amp;" "&amp;D8598</f>
        <v> 0 Financial</v>
      </c>
      <c r="B8598" s="208" t="str">
        <f aca="false">IF((LEFT(N8598,2)="US"),"US","")</f>
        <v/>
      </c>
      <c r="C8598" s="208" t="n">
        <f aca="false">M8598</f>
        <v>0</v>
      </c>
      <c r="D8598" s="208" t="str">
        <f aca="false">IF(ISNUMBER(FIND("Phy",N8598))=TRUE(),"Physical","Financial")</f>
        <v>Financial</v>
      </c>
      <c r="E8598" s="208" t="e">
        <f aca="false">IF(VLOOKUP(S8598,'DD-Lookup'!$J$6:$L$50,3,FALSE())="Monthly",(YEAR(AC8598)-YEAR(AB8598))*12+MONTH(AC8598)-MONTH(AB8598)+1,(AC8598-AB8598+1))</f>
        <v>#N/A</v>
      </c>
      <c r="F8598" s="239" t="e">
        <f aca="false">E8598*SUM(P8598:Q8598)</f>
        <v>#N/A</v>
      </c>
    </row>
    <row r="8599" customFormat="false" ht="12.75" hidden="false" customHeight="false" outlineLevel="0" collapsed="false">
      <c r="A8599" s="208" t="str">
        <f aca="false">B8599&amp;" "&amp;C8599&amp;" "&amp;D8599</f>
        <v> 0 Financial</v>
      </c>
      <c r="B8599" s="208" t="str">
        <f aca="false">IF((LEFT(N8599,2)="US"),"US","")</f>
        <v/>
      </c>
      <c r="C8599" s="208" t="n">
        <f aca="false">M8599</f>
        <v>0</v>
      </c>
      <c r="D8599" s="208" t="str">
        <f aca="false">IF(ISNUMBER(FIND("Phy",N8599))=TRUE(),"Physical","Financial")</f>
        <v>Financial</v>
      </c>
      <c r="E8599" s="208" t="e">
        <f aca="false">IF(VLOOKUP(S8599,'DD-Lookup'!$J$6:$L$50,3,FALSE())="Monthly",(YEAR(AC8599)-YEAR(AB8599))*12+MONTH(AC8599)-MONTH(AB8599)+1,(AC8599-AB8599+1))</f>
        <v>#N/A</v>
      </c>
      <c r="F8599" s="239" t="e">
        <f aca="false">E8599*SUM(P8599:Q8599)</f>
        <v>#N/A</v>
      </c>
    </row>
    <row r="8600" customFormat="false" ht="12.75" hidden="false" customHeight="false" outlineLevel="0" collapsed="false">
      <c r="A8600" s="208" t="str">
        <f aca="false">B8600&amp;" "&amp;C8600&amp;" "&amp;D8600</f>
        <v> 0 Financial</v>
      </c>
      <c r="B8600" s="208" t="str">
        <f aca="false">IF((LEFT(N8600,2)="US"),"US","")</f>
        <v/>
      </c>
      <c r="C8600" s="208" t="n">
        <f aca="false">M8600</f>
        <v>0</v>
      </c>
      <c r="D8600" s="208" t="str">
        <f aca="false">IF(ISNUMBER(FIND("Phy",N8600))=TRUE(),"Physical","Financial")</f>
        <v>Financial</v>
      </c>
      <c r="E8600" s="208" t="e">
        <f aca="false">IF(VLOOKUP(S8600,'DD-Lookup'!$J$6:$L$50,3,FALSE())="Monthly",(YEAR(AC8600)-YEAR(AB8600))*12+MONTH(AC8600)-MONTH(AB8600)+1,(AC8600-AB8600+1))</f>
        <v>#N/A</v>
      </c>
      <c r="F8600" s="239" t="e">
        <f aca="false">E8600*SUM(P8600:Q8600)</f>
        <v>#N/A</v>
      </c>
    </row>
    <row r="8601" customFormat="false" ht="12.75" hidden="false" customHeight="false" outlineLevel="0" collapsed="false">
      <c r="A8601" s="208" t="str">
        <f aca="false">B8601&amp;" "&amp;C8601&amp;" "&amp;D8601</f>
        <v> 0 Financial</v>
      </c>
      <c r="B8601" s="208" t="str">
        <f aca="false">IF((LEFT(N8601,2)="US"),"US","")</f>
        <v/>
      </c>
      <c r="C8601" s="208" t="n">
        <f aca="false">M8601</f>
        <v>0</v>
      </c>
      <c r="D8601" s="208" t="str">
        <f aca="false">IF(ISNUMBER(FIND("Phy",N8601))=TRUE(),"Physical","Financial")</f>
        <v>Financial</v>
      </c>
      <c r="E8601" s="208" t="e">
        <f aca="false">IF(VLOOKUP(S8601,'DD-Lookup'!$J$6:$L$50,3,FALSE())="Monthly",(YEAR(AC8601)-YEAR(AB8601))*12+MONTH(AC8601)-MONTH(AB8601)+1,(AC8601-AB8601+1))</f>
        <v>#N/A</v>
      </c>
      <c r="F8601" s="239" t="e">
        <f aca="false">E8601*SUM(P8601:Q8601)</f>
        <v>#N/A</v>
      </c>
    </row>
    <row r="8602" customFormat="false" ht="12.75" hidden="false" customHeight="false" outlineLevel="0" collapsed="false">
      <c r="A8602" s="208" t="str">
        <f aca="false">B8602&amp;" "&amp;C8602&amp;" "&amp;D8602</f>
        <v> 0 Financial</v>
      </c>
      <c r="B8602" s="208" t="str">
        <f aca="false">IF((LEFT(N8602,2)="US"),"US","")</f>
        <v/>
      </c>
      <c r="C8602" s="208" t="n">
        <f aca="false">M8602</f>
        <v>0</v>
      </c>
      <c r="D8602" s="208" t="str">
        <f aca="false">IF(ISNUMBER(FIND("Phy",N8602))=TRUE(),"Physical","Financial")</f>
        <v>Financial</v>
      </c>
      <c r="E8602" s="208" t="e">
        <f aca="false">IF(VLOOKUP(S8602,'DD-Lookup'!$J$6:$L$50,3,FALSE())="Monthly",(YEAR(AC8602)-YEAR(AB8602))*12+MONTH(AC8602)-MONTH(AB8602)+1,(AC8602-AB8602+1))</f>
        <v>#N/A</v>
      </c>
      <c r="F8602" s="239" t="e">
        <f aca="false">E8602*SUM(P8602:Q8602)</f>
        <v>#N/A</v>
      </c>
    </row>
    <row r="8603" customFormat="false" ht="12.75" hidden="false" customHeight="false" outlineLevel="0" collapsed="false">
      <c r="A8603" s="208" t="str">
        <f aca="false">B8603&amp;" "&amp;C8603&amp;" "&amp;D8603</f>
        <v> 0 Financial</v>
      </c>
      <c r="B8603" s="208" t="str">
        <f aca="false">IF((LEFT(N8603,2)="US"),"US","")</f>
        <v/>
      </c>
      <c r="C8603" s="208" t="n">
        <f aca="false">M8603</f>
        <v>0</v>
      </c>
      <c r="D8603" s="208" t="str">
        <f aca="false">IF(ISNUMBER(FIND("Phy",N8603))=TRUE(),"Physical","Financial")</f>
        <v>Financial</v>
      </c>
      <c r="E8603" s="208" t="e">
        <f aca="false">IF(VLOOKUP(S8603,'DD-Lookup'!$J$6:$L$50,3,FALSE())="Monthly",(YEAR(AC8603)-YEAR(AB8603))*12+MONTH(AC8603)-MONTH(AB8603)+1,(AC8603-AB8603+1))</f>
        <v>#N/A</v>
      </c>
      <c r="F8603" s="239" t="e">
        <f aca="false">E8603*SUM(P8603:Q8603)</f>
        <v>#N/A</v>
      </c>
    </row>
    <row r="8604" customFormat="false" ht="12.75" hidden="false" customHeight="false" outlineLevel="0" collapsed="false">
      <c r="A8604" s="208" t="str">
        <f aca="false">B8604&amp;" "&amp;C8604&amp;" "&amp;D8604</f>
        <v> 0 Financial</v>
      </c>
      <c r="B8604" s="208" t="str">
        <f aca="false">IF((LEFT(N8604,2)="US"),"US","")</f>
        <v/>
      </c>
      <c r="C8604" s="208" t="n">
        <f aca="false">M8604</f>
        <v>0</v>
      </c>
      <c r="D8604" s="208" t="str">
        <f aca="false">IF(ISNUMBER(FIND("Phy",N8604))=TRUE(),"Physical","Financial")</f>
        <v>Financial</v>
      </c>
      <c r="E8604" s="208" t="e">
        <f aca="false">IF(VLOOKUP(S8604,'DD-Lookup'!$J$6:$L$50,3,FALSE())="Monthly",(YEAR(AC8604)-YEAR(AB8604))*12+MONTH(AC8604)-MONTH(AB8604)+1,(AC8604-AB8604+1))</f>
        <v>#N/A</v>
      </c>
      <c r="F8604" s="239" t="e">
        <f aca="false">E8604*SUM(P8604:Q8604)</f>
        <v>#N/A</v>
      </c>
    </row>
    <row r="8605" customFormat="false" ht="12.75" hidden="false" customHeight="false" outlineLevel="0" collapsed="false">
      <c r="A8605" s="208" t="str">
        <f aca="false">B8605&amp;" "&amp;C8605&amp;" "&amp;D8605</f>
        <v> 0 Financial</v>
      </c>
      <c r="B8605" s="208" t="str">
        <f aca="false">IF((LEFT(N8605,2)="US"),"US","")</f>
        <v/>
      </c>
      <c r="C8605" s="208" t="n">
        <f aca="false">M8605</f>
        <v>0</v>
      </c>
      <c r="D8605" s="208" t="str">
        <f aca="false">IF(ISNUMBER(FIND("Phy",N8605))=TRUE(),"Physical","Financial")</f>
        <v>Financial</v>
      </c>
      <c r="E8605" s="208" t="e">
        <f aca="false">IF(VLOOKUP(S8605,'DD-Lookup'!$J$6:$L$50,3,FALSE())="Monthly",(YEAR(AC8605)-YEAR(AB8605))*12+MONTH(AC8605)-MONTH(AB8605)+1,(AC8605-AB8605+1))</f>
        <v>#N/A</v>
      </c>
      <c r="F8605" s="239" t="e">
        <f aca="false">E8605*SUM(P8605:Q8605)</f>
        <v>#N/A</v>
      </c>
    </row>
    <row r="8606" customFormat="false" ht="12.75" hidden="false" customHeight="false" outlineLevel="0" collapsed="false">
      <c r="A8606" s="208" t="str">
        <f aca="false">B8606&amp;" "&amp;C8606&amp;" "&amp;D8606</f>
        <v> 0 Financial</v>
      </c>
      <c r="B8606" s="208" t="str">
        <f aca="false">IF((LEFT(N8606,2)="US"),"US","")</f>
        <v/>
      </c>
      <c r="C8606" s="208" t="n">
        <f aca="false">M8606</f>
        <v>0</v>
      </c>
      <c r="D8606" s="208" t="str">
        <f aca="false">IF(ISNUMBER(FIND("Phy",N8606))=TRUE(),"Physical","Financial")</f>
        <v>Financial</v>
      </c>
      <c r="E8606" s="208" t="e">
        <f aca="false">IF(VLOOKUP(S8606,'DD-Lookup'!$J$6:$L$50,3,FALSE())="Monthly",(YEAR(AC8606)-YEAR(AB8606))*12+MONTH(AC8606)-MONTH(AB8606)+1,(AC8606-AB8606+1))</f>
        <v>#N/A</v>
      </c>
      <c r="F8606" s="239" t="e">
        <f aca="false">E8606*SUM(P8606:Q8606)</f>
        <v>#N/A</v>
      </c>
    </row>
    <row r="8607" customFormat="false" ht="12.75" hidden="false" customHeight="false" outlineLevel="0" collapsed="false">
      <c r="A8607" s="208" t="str">
        <f aca="false">B8607&amp;" "&amp;C8607&amp;" "&amp;D8607</f>
        <v> 0 Financial</v>
      </c>
      <c r="B8607" s="208" t="str">
        <f aca="false">IF((LEFT(N8607,2)="US"),"US","")</f>
        <v/>
      </c>
      <c r="C8607" s="208" t="n">
        <f aca="false">M8607</f>
        <v>0</v>
      </c>
      <c r="D8607" s="208" t="str">
        <f aca="false">IF(ISNUMBER(FIND("Phy",N8607))=TRUE(),"Physical","Financial")</f>
        <v>Financial</v>
      </c>
      <c r="E8607" s="208" t="e">
        <f aca="false">IF(VLOOKUP(S8607,'DD-Lookup'!$J$6:$L$50,3,FALSE())="Monthly",(YEAR(AC8607)-YEAR(AB8607))*12+MONTH(AC8607)-MONTH(AB8607)+1,(AC8607-AB8607+1))</f>
        <v>#N/A</v>
      </c>
      <c r="F8607" s="239" t="e">
        <f aca="false">E8607*SUM(P8607:Q8607)</f>
        <v>#N/A</v>
      </c>
    </row>
    <row r="8608" customFormat="false" ht="12.75" hidden="false" customHeight="false" outlineLevel="0" collapsed="false">
      <c r="A8608" s="208" t="str">
        <f aca="false">B8608&amp;" "&amp;C8608&amp;" "&amp;D8608</f>
        <v> 0 Financial</v>
      </c>
      <c r="B8608" s="208" t="str">
        <f aca="false">IF((LEFT(N8608,2)="US"),"US","")</f>
        <v/>
      </c>
      <c r="C8608" s="208" t="n">
        <f aca="false">M8608</f>
        <v>0</v>
      </c>
      <c r="D8608" s="208" t="str">
        <f aca="false">IF(ISNUMBER(FIND("Phy",N8608))=TRUE(),"Physical","Financial")</f>
        <v>Financial</v>
      </c>
      <c r="E8608" s="208" t="e">
        <f aca="false">IF(VLOOKUP(S8608,'DD-Lookup'!$J$6:$L$50,3,FALSE())="Monthly",(YEAR(AC8608)-YEAR(AB8608))*12+MONTH(AC8608)-MONTH(AB8608)+1,(AC8608-AB8608+1))</f>
        <v>#N/A</v>
      </c>
      <c r="F8608" s="239" t="e">
        <f aca="false">E8608*SUM(P8608:Q8608)</f>
        <v>#N/A</v>
      </c>
    </row>
    <row r="8609" customFormat="false" ht="12.75" hidden="false" customHeight="false" outlineLevel="0" collapsed="false">
      <c r="A8609" s="208" t="str">
        <f aca="false">B8609&amp;" "&amp;C8609&amp;" "&amp;D8609</f>
        <v> 0 Financial</v>
      </c>
      <c r="B8609" s="208" t="str">
        <f aca="false">IF((LEFT(N8609,2)="US"),"US","")</f>
        <v/>
      </c>
      <c r="C8609" s="208" t="n">
        <f aca="false">M8609</f>
        <v>0</v>
      </c>
      <c r="D8609" s="208" t="str">
        <f aca="false">IF(ISNUMBER(FIND("Phy",N8609))=TRUE(),"Physical","Financial")</f>
        <v>Financial</v>
      </c>
      <c r="E8609" s="208" t="e">
        <f aca="false">IF(VLOOKUP(S8609,'DD-Lookup'!$J$6:$L$50,3,FALSE())="Monthly",(YEAR(AC8609)-YEAR(AB8609))*12+MONTH(AC8609)-MONTH(AB8609)+1,(AC8609-AB8609+1))</f>
        <v>#N/A</v>
      </c>
      <c r="F8609" s="239" t="e">
        <f aca="false">E8609*SUM(P8609:Q8609)</f>
        <v>#N/A</v>
      </c>
    </row>
    <row r="8610" customFormat="false" ht="12.75" hidden="false" customHeight="false" outlineLevel="0" collapsed="false">
      <c r="A8610" s="208" t="str">
        <f aca="false">B8610&amp;" "&amp;C8610&amp;" "&amp;D8610</f>
        <v> 0 Financial</v>
      </c>
      <c r="B8610" s="208" t="str">
        <f aca="false">IF((LEFT(N8610,2)="US"),"US","")</f>
        <v/>
      </c>
      <c r="C8610" s="208" t="n">
        <f aca="false">M8610</f>
        <v>0</v>
      </c>
      <c r="D8610" s="208" t="str">
        <f aca="false">IF(ISNUMBER(FIND("Phy",N8610))=TRUE(),"Physical","Financial")</f>
        <v>Financial</v>
      </c>
      <c r="E8610" s="208" t="e">
        <f aca="false">IF(VLOOKUP(S8610,'DD-Lookup'!$J$6:$L$50,3,FALSE())="Monthly",(YEAR(AC8610)-YEAR(AB8610))*12+MONTH(AC8610)-MONTH(AB8610)+1,(AC8610-AB8610+1))</f>
        <v>#N/A</v>
      </c>
      <c r="F8610" s="239" t="e">
        <f aca="false">E8610*SUM(P8610:Q8610)</f>
        <v>#N/A</v>
      </c>
    </row>
    <row r="8611" customFormat="false" ht="12.75" hidden="false" customHeight="false" outlineLevel="0" collapsed="false">
      <c r="A8611" s="208" t="str">
        <f aca="false">B8611&amp;" "&amp;C8611&amp;" "&amp;D8611</f>
        <v> 0 Financial</v>
      </c>
      <c r="B8611" s="208" t="str">
        <f aca="false">IF((LEFT(N8611,2)="US"),"US","")</f>
        <v/>
      </c>
      <c r="C8611" s="208" t="n">
        <f aca="false">M8611</f>
        <v>0</v>
      </c>
      <c r="D8611" s="208" t="str">
        <f aca="false">IF(ISNUMBER(FIND("Phy",N8611))=TRUE(),"Physical","Financial")</f>
        <v>Financial</v>
      </c>
      <c r="E8611" s="208" t="e">
        <f aca="false">IF(VLOOKUP(S8611,'DD-Lookup'!$J$6:$L$50,3,FALSE())="Monthly",(YEAR(AC8611)-YEAR(AB8611))*12+MONTH(AC8611)-MONTH(AB8611)+1,(AC8611-AB8611+1))</f>
        <v>#N/A</v>
      </c>
      <c r="F8611" s="239" t="e">
        <f aca="false">E8611*SUM(P8611:Q8611)</f>
        <v>#N/A</v>
      </c>
    </row>
    <row r="8612" customFormat="false" ht="12.75" hidden="false" customHeight="false" outlineLevel="0" collapsed="false">
      <c r="A8612" s="208" t="str">
        <f aca="false">B8612&amp;" "&amp;C8612&amp;" "&amp;D8612</f>
        <v> 0 Financial</v>
      </c>
      <c r="B8612" s="208" t="str">
        <f aca="false">IF((LEFT(N8612,2)="US"),"US","")</f>
        <v/>
      </c>
      <c r="C8612" s="208" t="n">
        <f aca="false">M8612</f>
        <v>0</v>
      </c>
      <c r="D8612" s="208" t="str">
        <f aca="false">IF(ISNUMBER(FIND("Phy",N8612))=TRUE(),"Physical","Financial")</f>
        <v>Financial</v>
      </c>
      <c r="E8612" s="208" t="e">
        <f aca="false">IF(VLOOKUP(S8612,'DD-Lookup'!$J$6:$L$50,3,FALSE())="Monthly",(YEAR(AC8612)-YEAR(AB8612))*12+MONTH(AC8612)-MONTH(AB8612)+1,(AC8612-AB8612+1))</f>
        <v>#N/A</v>
      </c>
      <c r="F8612" s="239" t="e">
        <f aca="false">E8612*SUM(P8612:Q8612)</f>
        <v>#N/A</v>
      </c>
    </row>
    <row r="8613" customFormat="false" ht="12.75" hidden="false" customHeight="false" outlineLevel="0" collapsed="false">
      <c r="A8613" s="208" t="str">
        <f aca="false">B8613&amp;" "&amp;C8613&amp;" "&amp;D8613</f>
        <v> 0 Financial</v>
      </c>
      <c r="B8613" s="208" t="str">
        <f aca="false">IF((LEFT(N8613,2)="US"),"US","")</f>
        <v/>
      </c>
      <c r="C8613" s="208" t="n">
        <f aca="false">M8613</f>
        <v>0</v>
      </c>
      <c r="D8613" s="208" t="str">
        <f aca="false">IF(ISNUMBER(FIND("Phy",N8613))=TRUE(),"Physical","Financial")</f>
        <v>Financial</v>
      </c>
      <c r="E8613" s="208" t="e">
        <f aca="false">IF(VLOOKUP(S8613,'DD-Lookup'!$J$6:$L$50,3,FALSE())="Monthly",(YEAR(AC8613)-YEAR(AB8613))*12+MONTH(AC8613)-MONTH(AB8613)+1,(AC8613-AB8613+1))</f>
        <v>#N/A</v>
      </c>
      <c r="F8613" s="239" t="e">
        <f aca="false">E8613*SUM(P8613:Q8613)</f>
        <v>#N/A</v>
      </c>
    </row>
    <row r="8614" customFormat="false" ht="12.75" hidden="false" customHeight="false" outlineLevel="0" collapsed="false">
      <c r="A8614" s="208" t="str">
        <f aca="false">B8614&amp;" "&amp;C8614&amp;" "&amp;D8614</f>
        <v> 0 Financial</v>
      </c>
      <c r="B8614" s="208" t="str">
        <f aca="false">IF((LEFT(N8614,2)="US"),"US","")</f>
        <v/>
      </c>
      <c r="C8614" s="208" t="n">
        <f aca="false">M8614</f>
        <v>0</v>
      </c>
      <c r="D8614" s="208" t="str">
        <f aca="false">IF(ISNUMBER(FIND("Phy",N8614))=TRUE(),"Physical","Financial")</f>
        <v>Financial</v>
      </c>
      <c r="E8614" s="208" t="e">
        <f aca="false">IF(VLOOKUP(S8614,'DD-Lookup'!$J$6:$L$50,3,FALSE())="Monthly",(YEAR(AC8614)-YEAR(AB8614))*12+MONTH(AC8614)-MONTH(AB8614)+1,(AC8614-AB8614+1))</f>
        <v>#N/A</v>
      </c>
      <c r="F8614" s="239" t="e">
        <f aca="false">E8614*SUM(P8614:Q8614)</f>
        <v>#N/A</v>
      </c>
    </row>
    <row r="8615" customFormat="false" ht="12.75" hidden="false" customHeight="false" outlineLevel="0" collapsed="false">
      <c r="A8615" s="208" t="str">
        <f aca="false">B8615&amp;" "&amp;C8615&amp;" "&amp;D8615</f>
        <v> 0 Financial</v>
      </c>
      <c r="B8615" s="208" t="str">
        <f aca="false">IF((LEFT(N8615,2)="US"),"US","")</f>
        <v/>
      </c>
      <c r="C8615" s="208" t="n">
        <f aca="false">M8615</f>
        <v>0</v>
      </c>
      <c r="D8615" s="208" t="str">
        <f aca="false">IF(ISNUMBER(FIND("Phy",N8615))=TRUE(),"Physical","Financial")</f>
        <v>Financial</v>
      </c>
      <c r="E8615" s="208" t="e">
        <f aca="false">IF(VLOOKUP(S8615,'DD-Lookup'!$J$6:$L$50,3,FALSE())="Monthly",(YEAR(AC8615)-YEAR(AB8615))*12+MONTH(AC8615)-MONTH(AB8615)+1,(AC8615-AB8615+1))</f>
        <v>#N/A</v>
      </c>
      <c r="F8615" s="239" t="e">
        <f aca="false">E8615*SUM(P8615:Q8615)</f>
        <v>#N/A</v>
      </c>
    </row>
    <row r="8616" customFormat="false" ht="12.75" hidden="false" customHeight="false" outlineLevel="0" collapsed="false">
      <c r="A8616" s="208" t="str">
        <f aca="false">B8616&amp;" "&amp;C8616&amp;" "&amp;D8616</f>
        <v> 0 Financial</v>
      </c>
      <c r="B8616" s="208" t="str">
        <f aca="false">IF((LEFT(N8616,2)="US"),"US","")</f>
        <v/>
      </c>
      <c r="C8616" s="208" t="n">
        <f aca="false">M8616</f>
        <v>0</v>
      </c>
      <c r="D8616" s="208" t="str">
        <f aca="false">IF(ISNUMBER(FIND("Phy",N8616))=TRUE(),"Physical","Financial")</f>
        <v>Financial</v>
      </c>
      <c r="E8616" s="208" t="e">
        <f aca="false">IF(VLOOKUP(S8616,'DD-Lookup'!$J$6:$L$50,3,FALSE())="Monthly",(YEAR(AC8616)-YEAR(AB8616))*12+MONTH(AC8616)-MONTH(AB8616)+1,(AC8616-AB8616+1))</f>
        <v>#N/A</v>
      </c>
      <c r="F8616" s="239" t="e">
        <f aca="false">E8616*SUM(P8616:Q8616)</f>
        <v>#N/A</v>
      </c>
    </row>
    <row r="8617" customFormat="false" ht="12.75" hidden="false" customHeight="false" outlineLevel="0" collapsed="false">
      <c r="A8617" s="208" t="str">
        <f aca="false">B8617&amp;" "&amp;C8617&amp;" "&amp;D8617</f>
        <v> 0 Financial</v>
      </c>
      <c r="B8617" s="208" t="str">
        <f aca="false">IF((LEFT(N8617,2)="US"),"US","")</f>
        <v/>
      </c>
      <c r="C8617" s="208" t="n">
        <f aca="false">M8617</f>
        <v>0</v>
      </c>
      <c r="D8617" s="208" t="str">
        <f aca="false">IF(ISNUMBER(FIND("Phy",N8617))=TRUE(),"Physical","Financial")</f>
        <v>Financial</v>
      </c>
      <c r="E8617" s="208" t="e">
        <f aca="false">IF(VLOOKUP(S8617,'DD-Lookup'!$J$6:$L$50,3,FALSE())="Monthly",(YEAR(AC8617)-YEAR(AB8617))*12+MONTH(AC8617)-MONTH(AB8617)+1,(AC8617-AB8617+1))</f>
        <v>#N/A</v>
      </c>
      <c r="F8617" s="239" t="e">
        <f aca="false">E8617*SUM(P8617:Q8617)</f>
        <v>#N/A</v>
      </c>
    </row>
    <row r="8618" customFormat="false" ht="12.75" hidden="false" customHeight="false" outlineLevel="0" collapsed="false">
      <c r="A8618" s="208" t="str">
        <f aca="false">B8618&amp;" "&amp;C8618&amp;" "&amp;D8618</f>
        <v> 0 Financial</v>
      </c>
      <c r="B8618" s="208" t="str">
        <f aca="false">IF((LEFT(N8618,2)="US"),"US","")</f>
        <v/>
      </c>
      <c r="C8618" s="208" t="n">
        <f aca="false">M8618</f>
        <v>0</v>
      </c>
      <c r="D8618" s="208" t="str">
        <f aca="false">IF(ISNUMBER(FIND("Phy",N8618))=TRUE(),"Physical","Financial")</f>
        <v>Financial</v>
      </c>
      <c r="E8618" s="208" t="e">
        <f aca="false">IF(VLOOKUP(S8618,'DD-Lookup'!$J$6:$L$50,3,FALSE())="Monthly",(YEAR(AC8618)-YEAR(AB8618))*12+MONTH(AC8618)-MONTH(AB8618)+1,(AC8618-AB8618+1))</f>
        <v>#N/A</v>
      </c>
      <c r="F8618" s="239" t="e">
        <f aca="false">E8618*SUM(P8618:Q8618)</f>
        <v>#N/A</v>
      </c>
    </row>
    <row r="8619" customFormat="false" ht="12.75" hidden="false" customHeight="false" outlineLevel="0" collapsed="false">
      <c r="A8619" s="208" t="str">
        <f aca="false">B8619&amp;" "&amp;C8619&amp;" "&amp;D8619</f>
        <v> 0 Financial</v>
      </c>
      <c r="B8619" s="208" t="str">
        <f aca="false">IF((LEFT(N8619,2)="US"),"US","")</f>
        <v/>
      </c>
      <c r="C8619" s="208" t="n">
        <f aca="false">M8619</f>
        <v>0</v>
      </c>
      <c r="D8619" s="208" t="str">
        <f aca="false">IF(ISNUMBER(FIND("Phy",N8619))=TRUE(),"Physical","Financial")</f>
        <v>Financial</v>
      </c>
      <c r="E8619" s="208" t="e">
        <f aca="false">IF(VLOOKUP(S8619,'DD-Lookup'!$J$6:$L$50,3,FALSE())="Monthly",(YEAR(AC8619)-YEAR(AB8619))*12+MONTH(AC8619)-MONTH(AB8619)+1,(AC8619-AB8619+1))</f>
        <v>#N/A</v>
      </c>
      <c r="F8619" s="239" t="e">
        <f aca="false">E8619*SUM(P8619:Q8619)</f>
        <v>#N/A</v>
      </c>
    </row>
    <row r="8620" customFormat="false" ht="12.75" hidden="false" customHeight="false" outlineLevel="0" collapsed="false">
      <c r="A8620" s="208" t="str">
        <f aca="false">B8620&amp;" "&amp;C8620&amp;" "&amp;D8620</f>
        <v> 0 Financial</v>
      </c>
      <c r="B8620" s="208" t="str">
        <f aca="false">IF((LEFT(N8620,2)="US"),"US","")</f>
        <v/>
      </c>
      <c r="C8620" s="208" t="n">
        <f aca="false">M8620</f>
        <v>0</v>
      </c>
      <c r="D8620" s="208" t="str">
        <f aca="false">IF(ISNUMBER(FIND("Phy",N8620))=TRUE(),"Physical","Financial")</f>
        <v>Financial</v>
      </c>
      <c r="E8620" s="208" t="e">
        <f aca="false">IF(VLOOKUP(S8620,'DD-Lookup'!$J$6:$L$50,3,FALSE())="Monthly",(YEAR(AC8620)-YEAR(AB8620))*12+MONTH(AC8620)-MONTH(AB8620)+1,(AC8620-AB8620+1))</f>
        <v>#N/A</v>
      </c>
      <c r="F8620" s="239" t="e">
        <f aca="false">E8620*SUM(P8620:Q8620)</f>
        <v>#N/A</v>
      </c>
    </row>
    <row r="8621" customFormat="false" ht="12.75" hidden="false" customHeight="false" outlineLevel="0" collapsed="false">
      <c r="A8621" s="208" t="str">
        <f aca="false">B8621&amp;" "&amp;C8621&amp;" "&amp;D8621</f>
        <v> 0 Financial</v>
      </c>
      <c r="B8621" s="208" t="str">
        <f aca="false">IF((LEFT(N8621,2)="US"),"US","")</f>
        <v/>
      </c>
      <c r="C8621" s="208" t="n">
        <f aca="false">M8621</f>
        <v>0</v>
      </c>
      <c r="D8621" s="208" t="str">
        <f aca="false">IF(ISNUMBER(FIND("Phy",N8621))=TRUE(),"Physical","Financial")</f>
        <v>Financial</v>
      </c>
      <c r="E8621" s="208" t="e">
        <f aca="false">IF(VLOOKUP(S8621,'DD-Lookup'!$J$6:$L$50,3,FALSE())="Monthly",(YEAR(AC8621)-YEAR(AB8621))*12+MONTH(AC8621)-MONTH(AB8621)+1,(AC8621-AB8621+1))</f>
        <v>#N/A</v>
      </c>
      <c r="F8621" s="239" t="e">
        <f aca="false">E8621*SUM(P8621:Q8621)</f>
        <v>#N/A</v>
      </c>
    </row>
    <row r="8622" customFormat="false" ht="12.75" hidden="false" customHeight="false" outlineLevel="0" collapsed="false">
      <c r="A8622" s="208" t="str">
        <f aca="false">B8622&amp;" "&amp;C8622&amp;" "&amp;D8622</f>
        <v> 0 Financial</v>
      </c>
      <c r="B8622" s="208" t="str">
        <f aca="false">IF((LEFT(N8622,2)="US"),"US","")</f>
        <v/>
      </c>
      <c r="C8622" s="208" t="n">
        <f aca="false">M8622</f>
        <v>0</v>
      </c>
      <c r="D8622" s="208" t="str">
        <f aca="false">IF(ISNUMBER(FIND("Phy",N8622))=TRUE(),"Physical","Financial")</f>
        <v>Financial</v>
      </c>
      <c r="E8622" s="208" t="e">
        <f aca="false">IF(VLOOKUP(S8622,'DD-Lookup'!$J$6:$L$50,3,FALSE())="Monthly",(YEAR(AC8622)-YEAR(AB8622))*12+MONTH(AC8622)-MONTH(AB8622)+1,(AC8622-AB8622+1))</f>
        <v>#N/A</v>
      </c>
      <c r="F8622" s="239" t="e">
        <f aca="false">E8622*SUM(P8622:Q8622)</f>
        <v>#N/A</v>
      </c>
    </row>
    <row r="8623" customFormat="false" ht="12.75" hidden="false" customHeight="false" outlineLevel="0" collapsed="false">
      <c r="A8623" s="208" t="str">
        <f aca="false">B8623&amp;" "&amp;C8623&amp;" "&amp;D8623</f>
        <v> 0 Financial</v>
      </c>
      <c r="B8623" s="208" t="str">
        <f aca="false">IF((LEFT(N8623,2)="US"),"US","")</f>
        <v/>
      </c>
      <c r="C8623" s="208" t="n">
        <f aca="false">M8623</f>
        <v>0</v>
      </c>
      <c r="D8623" s="208" t="str">
        <f aca="false">IF(ISNUMBER(FIND("Phy",N8623))=TRUE(),"Physical","Financial")</f>
        <v>Financial</v>
      </c>
      <c r="E8623" s="208" t="e">
        <f aca="false">IF(VLOOKUP(S8623,'DD-Lookup'!$J$6:$L$50,3,FALSE())="Monthly",(YEAR(AC8623)-YEAR(AB8623))*12+MONTH(AC8623)-MONTH(AB8623)+1,(AC8623-AB8623+1))</f>
        <v>#N/A</v>
      </c>
      <c r="F8623" s="239" t="e">
        <f aca="false">E8623*SUM(P8623:Q8623)</f>
        <v>#N/A</v>
      </c>
    </row>
    <row r="8624" customFormat="false" ht="12.75" hidden="false" customHeight="false" outlineLevel="0" collapsed="false">
      <c r="A8624" s="208" t="str">
        <f aca="false">B8624&amp;" "&amp;C8624&amp;" "&amp;D8624</f>
        <v> 0 Financial</v>
      </c>
      <c r="B8624" s="208" t="str">
        <f aca="false">IF((LEFT(N8624,2)="US"),"US","")</f>
        <v/>
      </c>
      <c r="C8624" s="208" t="n">
        <f aca="false">M8624</f>
        <v>0</v>
      </c>
      <c r="D8624" s="208" t="str">
        <f aca="false">IF(ISNUMBER(FIND("Phy",N8624))=TRUE(),"Physical","Financial")</f>
        <v>Financial</v>
      </c>
      <c r="E8624" s="208" t="e">
        <f aca="false">IF(VLOOKUP(S8624,'DD-Lookup'!$J$6:$L$50,3,FALSE())="Monthly",(YEAR(AC8624)-YEAR(AB8624))*12+MONTH(AC8624)-MONTH(AB8624)+1,(AC8624-AB8624+1))</f>
        <v>#N/A</v>
      </c>
      <c r="F8624" s="239" t="e">
        <f aca="false">E8624*SUM(P8624:Q8624)</f>
        <v>#N/A</v>
      </c>
    </row>
    <row r="8625" customFormat="false" ht="12.75" hidden="false" customHeight="false" outlineLevel="0" collapsed="false">
      <c r="A8625" s="208" t="str">
        <f aca="false">B8625&amp;" "&amp;C8625&amp;" "&amp;D8625</f>
        <v> 0 Financial</v>
      </c>
      <c r="B8625" s="208" t="str">
        <f aca="false">IF((LEFT(N8625,2)="US"),"US","")</f>
        <v/>
      </c>
      <c r="C8625" s="208" t="n">
        <f aca="false">M8625</f>
        <v>0</v>
      </c>
      <c r="D8625" s="208" t="str">
        <f aca="false">IF(ISNUMBER(FIND("Phy",N8625))=TRUE(),"Physical","Financial")</f>
        <v>Financial</v>
      </c>
      <c r="E8625" s="208" t="e">
        <f aca="false">IF(VLOOKUP(S8625,'DD-Lookup'!$J$6:$L$50,3,FALSE())="Monthly",(YEAR(AC8625)-YEAR(AB8625))*12+MONTH(AC8625)-MONTH(AB8625)+1,(AC8625-AB8625+1))</f>
        <v>#N/A</v>
      </c>
      <c r="F8625" s="239" t="e">
        <f aca="false">E8625*SUM(P8625:Q8625)</f>
        <v>#N/A</v>
      </c>
    </row>
    <row r="8626" customFormat="false" ht="12.75" hidden="false" customHeight="false" outlineLevel="0" collapsed="false">
      <c r="A8626" s="208" t="str">
        <f aca="false">B8626&amp;" "&amp;C8626&amp;" "&amp;D8626</f>
        <v> 0 Financial</v>
      </c>
      <c r="B8626" s="208" t="str">
        <f aca="false">IF((LEFT(N8626,2)="US"),"US","")</f>
        <v/>
      </c>
      <c r="C8626" s="208" t="n">
        <f aca="false">M8626</f>
        <v>0</v>
      </c>
      <c r="D8626" s="208" t="str">
        <f aca="false">IF(ISNUMBER(FIND("Phy",N8626))=TRUE(),"Physical","Financial")</f>
        <v>Financial</v>
      </c>
      <c r="E8626" s="208" t="e">
        <f aca="false">IF(VLOOKUP(S8626,'DD-Lookup'!$J$6:$L$50,3,FALSE())="Monthly",(YEAR(AC8626)-YEAR(AB8626))*12+MONTH(AC8626)-MONTH(AB8626)+1,(AC8626-AB8626+1))</f>
        <v>#N/A</v>
      </c>
      <c r="F8626" s="239" t="e">
        <f aca="false">E8626*SUM(P8626:Q8626)</f>
        <v>#N/A</v>
      </c>
    </row>
    <row r="8627" customFormat="false" ht="12.75" hidden="false" customHeight="false" outlineLevel="0" collapsed="false">
      <c r="A8627" s="208" t="str">
        <f aca="false">B8627&amp;" "&amp;C8627&amp;" "&amp;D8627</f>
        <v> 0 Financial</v>
      </c>
      <c r="B8627" s="208" t="str">
        <f aca="false">IF((LEFT(N8627,2)="US"),"US","")</f>
        <v/>
      </c>
      <c r="C8627" s="208" t="n">
        <f aca="false">M8627</f>
        <v>0</v>
      </c>
      <c r="D8627" s="208" t="str">
        <f aca="false">IF(ISNUMBER(FIND("Phy",N8627))=TRUE(),"Physical","Financial")</f>
        <v>Financial</v>
      </c>
      <c r="E8627" s="208" t="e">
        <f aca="false">IF(VLOOKUP(S8627,'DD-Lookup'!$J$6:$L$50,3,FALSE())="Monthly",(YEAR(AC8627)-YEAR(AB8627))*12+MONTH(AC8627)-MONTH(AB8627)+1,(AC8627-AB8627+1))</f>
        <v>#N/A</v>
      </c>
      <c r="F8627" s="239" t="e">
        <f aca="false">E8627*SUM(P8627:Q8627)</f>
        <v>#N/A</v>
      </c>
    </row>
    <row r="8628" customFormat="false" ht="12.75" hidden="false" customHeight="false" outlineLevel="0" collapsed="false">
      <c r="A8628" s="208" t="str">
        <f aca="false">B8628&amp;" "&amp;C8628&amp;" "&amp;D8628</f>
        <v> 0 Financial</v>
      </c>
      <c r="B8628" s="208" t="str">
        <f aca="false">IF((LEFT(N8628,2)="US"),"US","")</f>
        <v/>
      </c>
      <c r="C8628" s="208" t="n">
        <f aca="false">M8628</f>
        <v>0</v>
      </c>
      <c r="D8628" s="208" t="str">
        <f aca="false">IF(ISNUMBER(FIND("Phy",N8628))=TRUE(),"Physical","Financial")</f>
        <v>Financial</v>
      </c>
      <c r="E8628" s="208" t="e">
        <f aca="false">IF(VLOOKUP(S8628,'DD-Lookup'!$J$6:$L$50,3,FALSE())="Monthly",(YEAR(AC8628)-YEAR(AB8628))*12+MONTH(AC8628)-MONTH(AB8628)+1,(AC8628-AB8628+1))</f>
        <v>#N/A</v>
      </c>
      <c r="F8628" s="239" t="e">
        <f aca="false">E8628*SUM(P8628:Q8628)</f>
        <v>#N/A</v>
      </c>
    </row>
    <row r="8629" customFormat="false" ht="12.75" hidden="false" customHeight="false" outlineLevel="0" collapsed="false">
      <c r="A8629" s="208" t="str">
        <f aca="false">B8629&amp;" "&amp;C8629&amp;" "&amp;D8629</f>
        <v> 0 Financial</v>
      </c>
      <c r="B8629" s="208" t="str">
        <f aca="false">IF((LEFT(N8629,2)="US"),"US","")</f>
        <v/>
      </c>
      <c r="C8629" s="208" t="n">
        <f aca="false">M8629</f>
        <v>0</v>
      </c>
      <c r="D8629" s="208" t="str">
        <f aca="false">IF(ISNUMBER(FIND("Phy",N8629))=TRUE(),"Physical","Financial")</f>
        <v>Financial</v>
      </c>
      <c r="E8629" s="208" t="e">
        <f aca="false">IF(VLOOKUP(S8629,'DD-Lookup'!$J$6:$L$50,3,FALSE())="Monthly",(YEAR(AC8629)-YEAR(AB8629))*12+MONTH(AC8629)-MONTH(AB8629)+1,(AC8629-AB8629+1))</f>
        <v>#N/A</v>
      </c>
      <c r="F8629" s="239" t="e">
        <f aca="false">E8629*SUM(P8629:Q8629)</f>
        <v>#N/A</v>
      </c>
    </row>
    <row r="8630" customFormat="false" ht="12.75" hidden="false" customHeight="false" outlineLevel="0" collapsed="false">
      <c r="A8630" s="208" t="str">
        <f aca="false">B8630&amp;" "&amp;C8630&amp;" "&amp;D8630</f>
        <v> 0 Financial</v>
      </c>
      <c r="B8630" s="208" t="str">
        <f aca="false">IF((LEFT(N8630,2)="US"),"US","")</f>
        <v/>
      </c>
      <c r="C8630" s="208" t="n">
        <f aca="false">M8630</f>
        <v>0</v>
      </c>
      <c r="D8630" s="208" t="str">
        <f aca="false">IF(ISNUMBER(FIND("Phy",N8630))=TRUE(),"Physical","Financial")</f>
        <v>Financial</v>
      </c>
      <c r="E8630" s="208" t="e">
        <f aca="false">IF(VLOOKUP(S8630,'DD-Lookup'!$J$6:$L$50,3,FALSE())="Monthly",(YEAR(AC8630)-YEAR(AB8630))*12+MONTH(AC8630)-MONTH(AB8630)+1,(AC8630-AB8630+1))</f>
        <v>#N/A</v>
      </c>
      <c r="F8630" s="239" t="e">
        <f aca="false">E8630*SUM(P8630:Q8630)</f>
        <v>#N/A</v>
      </c>
    </row>
    <row r="8631" customFormat="false" ht="12.75" hidden="false" customHeight="false" outlineLevel="0" collapsed="false">
      <c r="A8631" s="208" t="str">
        <f aca="false">B8631&amp;" "&amp;C8631&amp;" "&amp;D8631</f>
        <v> 0 Financial</v>
      </c>
      <c r="B8631" s="208" t="str">
        <f aca="false">IF((LEFT(N8631,2)="US"),"US","")</f>
        <v/>
      </c>
      <c r="C8631" s="208" t="n">
        <f aca="false">M8631</f>
        <v>0</v>
      </c>
      <c r="D8631" s="208" t="str">
        <f aca="false">IF(ISNUMBER(FIND("Phy",N8631))=TRUE(),"Physical","Financial")</f>
        <v>Financial</v>
      </c>
      <c r="E8631" s="208" t="e">
        <f aca="false">IF(VLOOKUP(S8631,'DD-Lookup'!$J$6:$L$50,3,FALSE())="Monthly",(YEAR(AC8631)-YEAR(AB8631))*12+MONTH(AC8631)-MONTH(AB8631)+1,(AC8631-AB8631+1))</f>
        <v>#N/A</v>
      </c>
      <c r="F8631" s="239" t="e">
        <f aca="false">E8631*SUM(P8631:Q8631)</f>
        <v>#N/A</v>
      </c>
    </row>
    <row r="8632" customFormat="false" ht="12.75" hidden="false" customHeight="false" outlineLevel="0" collapsed="false">
      <c r="A8632" s="208" t="str">
        <f aca="false">B8632&amp;" "&amp;C8632&amp;" "&amp;D8632</f>
        <v> 0 Financial</v>
      </c>
      <c r="B8632" s="208" t="str">
        <f aca="false">IF((LEFT(N8632,2)="US"),"US","")</f>
        <v/>
      </c>
      <c r="C8632" s="208" t="n">
        <f aca="false">M8632</f>
        <v>0</v>
      </c>
      <c r="D8632" s="208" t="str">
        <f aca="false">IF(ISNUMBER(FIND("Phy",N8632))=TRUE(),"Physical","Financial")</f>
        <v>Financial</v>
      </c>
      <c r="E8632" s="208" t="e">
        <f aca="false">IF(VLOOKUP(S8632,'DD-Lookup'!$J$6:$L$50,3,FALSE())="Monthly",(YEAR(AC8632)-YEAR(AB8632))*12+MONTH(AC8632)-MONTH(AB8632)+1,(AC8632-AB8632+1))</f>
        <v>#N/A</v>
      </c>
      <c r="F8632" s="239" t="e">
        <f aca="false">E8632*SUM(P8632:Q8632)</f>
        <v>#N/A</v>
      </c>
    </row>
    <row r="8633" customFormat="false" ht="12.75" hidden="false" customHeight="false" outlineLevel="0" collapsed="false">
      <c r="A8633" s="208" t="str">
        <f aca="false">B8633&amp;" "&amp;C8633&amp;" "&amp;D8633</f>
        <v> 0 Financial</v>
      </c>
      <c r="B8633" s="208" t="str">
        <f aca="false">IF((LEFT(N8633,2)="US"),"US","")</f>
        <v/>
      </c>
      <c r="C8633" s="208" t="n">
        <f aca="false">M8633</f>
        <v>0</v>
      </c>
      <c r="D8633" s="208" t="str">
        <f aca="false">IF(ISNUMBER(FIND("Phy",N8633))=TRUE(),"Physical","Financial")</f>
        <v>Financial</v>
      </c>
      <c r="E8633" s="208" t="e">
        <f aca="false">IF(VLOOKUP(S8633,'DD-Lookup'!$J$6:$L$50,3,FALSE())="Monthly",(YEAR(AC8633)-YEAR(AB8633))*12+MONTH(AC8633)-MONTH(AB8633)+1,(AC8633-AB8633+1))</f>
        <v>#N/A</v>
      </c>
      <c r="F8633" s="239" t="e">
        <f aca="false">E8633*SUM(P8633:Q8633)</f>
        <v>#N/A</v>
      </c>
    </row>
    <row r="8634" customFormat="false" ht="12.75" hidden="false" customHeight="false" outlineLevel="0" collapsed="false">
      <c r="A8634" s="208" t="str">
        <f aca="false">B8634&amp;" "&amp;C8634&amp;" "&amp;D8634</f>
        <v> 0 Financial</v>
      </c>
      <c r="B8634" s="208" t="str">
        <f aca="false">IF((LEFT(N8634,2)="US"),"US","")</f>
        <v/>
      </c>
      <c r="C8634" s="208" t="n">
        <f aca="false">M8634</f>
        <v>0</v>
      </c>
      <c r="D8634" s="208" t="str">
        <f aca="false">IF(ISNUMBER(FIND("Phy",N8634))=TRUE(),"Physical","Financial")</f>
        <v>Financial</v>
      </c>
      <c r="E8634" s="208" t="e">
        <f aca="false">IF(VLOOKUP(S8634,'DD-Lookup'!$J$6:$L$50,3,FALSE())="Monthly",(YEAR(AC8634)-YEAR(AB8634))*12+MONTH(AC8634)-MONTH(AB8634)+1,(AC8634-AB8634+1))</f>
        <v>#N/A</v>
      </c>
      <c r="F8634" s="239" t="e">
        <f aca="false">E8634*SUM(P8634:Q8634)</f>
        <v>#N/A</v>
      </c>
    </row>
    <row r="8635" customFormat="false" ht="12.75" hidden="false" customHeight="false" outlineLevel="0" collapsed="false">
      <c r="A8635" s="208" t="str">
        <f aca="false">B8635&amp;" "&amp;C8635&amp;" "&amp;D8635</f>
        <v> 0 Financial</v>
      </c>
      <c r="B8635" s="208" t="str">
        <f aca="false">IF((LEFT(N8635,2)="US"),"US","")</f>
        <v/>
      </c>
      <c r="C8635" s="208" t="n">
        <f aca="false">M8635</f>
        <v>0</v>
      </c>
      <c r="D8635" s="208" t="str">
        <f aca="false">IF(ISNUMBER(FIND("Phy",N8635))=TRUE(),"Physical","Financial")</f>
        <v>Financial</v>
      </c>
      <c r="E8635" s="208" t="e">
        <f aca="false">IF(VLOOKUP(S8635,'DD-Lookup'!$J$6:$L$50,3,FALSE())="Monthly",(YEAR(AC8635)-YEAR(AB8635))*12+MONTH(AC8635)-MONTH(AB8635)+1,(AC8635-AB8635+1))</f>
        <v>#N/A</v>
      </c>
      <c r="F8635" s="239" t="e">
        <f aca="false">E8635*SUM(P8635:Q8635)</f>
        <v>#N/A</v>
      </c>
    </row>
    <row r="8636" customFormat="false" ht="12.75" hidden="false" customHeight="false" outlineLevel="0" collapsed="false">
      <c r="A8636" s="208" t="str">
        <f aca="false">B8636&amp;" "&amp;C8636&amp;" "&amp;D8636</f>
        <v> 0 Financial</v>
      </c>
      <c r="B8636" s="208" t="str">
        <f aca="false">IF((LEFT(N8636,2)="US"),"US","")</f>
        <v/>
      </c>
      <c r="C8636" s="208" t="n">
        <f aca="false">M8636</f>
        <v>0</v>
      </c>
      <c r="D8636" s="208" t="str">
        <f aca="false">IF(ISNUMBER(FIND("Phy",N8636))=TRUE(),"Physical","Financial")</f>
        <v>Financial</v>
      </c>
      <c r="E8636" s="208" t="e">
        <f aca="false">IF(VLOOKUP(S8636,'DD-Lookup'!$J$6:$L$50,3,FALSE())="Monthly",(YEAR(AC8636)-YEAR(AB8636))*12+MONTH(AC8636)-MONTH(AB8636)+1,(AC8636-AB8636+1))</f>
        <v>#N/A</v>
      </c>
      <c r="F8636" s="239" t="e">
        <f aca="false">E8636*SUM(P8636:Q8636)</f>
        <v>#N/A</v>
      </c>
    </row>
    <row r="8637" customFormat="false" ht="12.75" hidden="false" customHeight="false" outlineLevel="0" collapsed="false">
      <c r="A8637" s="208" t="str">
        <f aca="false">B8637&amp;" "&amp;C8637&amp;" "&amp;D8637</f>
        <v> 0 Financial</v>
      </c>
      <c r="B8637" s="208" t="str">
        <f aca="false">IF((LEFT(N8637,2)="US"),"US","")</f>
        <v/>
      </c>
      <c r="C8637" s="208" t="n">
        <f aca="false">M8637</f>
        <v>0</v>
      </c>
      <c r="D8637" s="208" t="str">
        <f aca="false">IF(ISNUMBER(FIND("Phy",N8637))=TRUE(),"Physical","Financial")</f>
        <v>Financial</v>
      </c>
      <c r="E8637" s="208" t="e">
        <f aca="false">IF(VLOOKUP(S8637,'DD-Lookup'!$J$6:$L$50,3,FALSE())="Monthly",(YEAR(AC8637)-YEAR(AB8637))*12+MONTH(AC8637)-MONTH(AB8637)+1,(AC8637-AB8637+1))</f>
        <v>#N/A</v>
      </c>
      <c r="F8637" s="239" t="e">
        <f aca="false">E8637*SUM(P8637:Q8637)</f>
        <v>#N/A</v>
      </c>
    </row>
    <row r="8638" customFormat="false" ht="12.75" hidden="false" customHeight="false" outlineLevel="0" collapsed="false">
      <c r="A8638" s="208" t="str">
        <f aca="false">B8638&amp;" "&amp;C8638&amp;" "&amp;D8638</f>
        <v> 0 Financial</v>
      </c>
      <c r="B8638" s="208" t="str">
        <f aca="false">IF((LEFT(N8638,2)="US"),"US","")</f>
        <v/>
      </c>
      <c r="C8638" s="208" t="n">
        <f aca="false">M8638</f>
        <v>0</v>
      </c>
      <c r="D8638" s="208" t="str">
        <f aca="false">IF(ISNUMBER(FIND("Phy",N8638))=TRUE(),"Physical","Financial")</f>
        <v>Financial</v>
      </c>
      <c r="E8638" s="208" t="e">
        <f aca="false">IF(VLOOKUP(S8638,'DD-Lookup'!$J$6:$L$50,3,FALSE())="Monthly",(YEAR(AC8638)-YEAR(AB8638))*12+MONTH(AC8638)-MONTH(AB8638)+1,(AC8638-AB8638+1))</f>
        <v>#N/A</v>
      </c>
      <c r="F8638" s="239" t="e">
        <f aca="false">E8638*SUM(P8638:Q8638)</f>
        <v>#N/A</v>
      </c>
    </row>
    <row r="8639" customFormat="false" ht="12.75" hidden="false" customHeight="false" outlineLevel="0" collapsed="false">
      <c r="A8639" s="208" t="str">
        <f aca="false">B8639&amp;" "&amp;C8639&amp;" "&amp;D8639</f>
        <v> 0 Financial</v>
      </c>
      <c r="B8639" s="208" t="str">
        <f aca="false">IF((LEFT(N8639,2)="US"),"US","")</f>
        <v/>
      </c>
      <c r="C8639" s="208" t="n">
        <f aca="false">M8639</f>
        <v>0</v>
      </c>
      <c r="D8639" s="208" t="str">
        <f aca="false">IF(ISNUMBER(FIND("Phy",N8639))=TRUE(),"Physical","Financial")</f>
        <v>Financial</v>
      </c>
      <c r="E8639" s="208" t="e">
        <f aca="false">IF(VLOOKUP(S8639,'DD-Lookup'!$J$6:$L$50,3,FALSE())="Monthly",(YEAR(AC8639)-YEAR(AB8639))*12+MONTH(AC8639)-MONTH(AB8639)+1,(AC8639-AB8639+1))</f>
        <v>#N/A</v>
      </c>
      <c r="F8639" s="239" t="e">
        <f aca="false">E8639*SUM(P8639:Q8639)</f>
        <v>#N/A</v>
      </c>
    </row>
    <row r="8640" customFormat="false" ht="12.75" hidden="false" customHeight="false" outlineLevel="0" collapsed="false">
      <c r="A8640" s="208" t="str">
        <f aca="false">B8640&amp;" "&amp;C8640&amp;" "&amp;D8640</f>
        <v> 0 Financial</v>
      </c>
      <c r="B8640" s="208" t="str">
        <f aca="false">IF((LEFT(N8640,2)="US"),"US","")</f>
        <v/>
      </c>
      <c r="C8640" s="208" t="n">
        <f aca="false">M8640</f>
        <v>0</v>
      </c>
      <c r="D8640" s="208" t="str">
        <f aca="false">IF(ISNUMBER(FIND("Phy",N8640))=TRUE(),"Physical","Financial")</f>
        <v>Financial</v>
      </c>
      <c r="E8640" s="208" t="e">
        <f aca="false">IF(VLOOKUP(S8640,'DD-Lookup'!$J$6:$L$50,3,FALSE())="Monthly",(YEAR(AC8640)-YEAR(AB8640))*12+MONTH(AC8640)-MONTH(AB8640)+1,(AC8640-AB8640+1))</f>
        <v>#N/A</v>
      </c>
      <c r="F8640" s="239" t="e">
        <f aca="false">E8640*SUM(P8640:Q8640)</f>
        <v>#N/A</v>
      </c>
    </row>
    <row r="8641" customFormat="false" ht="12.75" hidden="false" customHeight="false" outlineLevel="0" collapsed="false">
      <c r="A8641" s="208" t="str">
        <f aca="false">B8641&amp;" "&amp;C8641&amp;" "&amp;D8641</f>
        <v> 0 Financial</v>
      </c>
      <c r="B8641" s="208" t="str">
        <f aca="false">IF((LEFT(N8641,2)="US"),"US","")</f>
        <v/>
      </c>
      <c r="C8641" s="208" t="n">
        <f aca="false">M8641</f>
        <v>0</v>
      </c>
      <c r="D8641" s="208" t="str">
        <f aca="false">IF(ISNUMBER(FIND("Phy",N8641))=TRUE(),"Physical","Financial")</f>
        <v>Financial</v>
      </c>
      <c r="E8641" s="208" t="e">
        <f aca="false">IF(VLOOKUP(S8641,'DD-Lookup'!$J$6:$L$50,3,FALSE())="Monthly",(YEAR(AC8641)-YEAR(AB8641))*12+MONTH(AC8641)-MONTH(AB8641)+1,(AC8641-AB8641+1))</f>
        <v>#N/A</v>
      </c>
      <c r="F8641" s="239" t="e">
        <f aca="false">E8641*SUM(P8641:Q8641)</f>
        <v>#N/A</v>
      </c>
    </row>
    <row r="8642" customFormat="false" ht="12.75" hidden="false" customHeight="false" outlineLevel="0" collapsed="false">
      <c r="A8642" s="208" t="str">
        <f aca="false">B8642&amp;" "&amp;C8642&amp;" "&amp;D8642</f>
        <v> 0 Financial</v>
      </c>
      <c r="B8642" s="208" t="str">
        <f aca="false">IF((LEFT(N8642,2)="US"),"US","")</f>
        <v/>
      </c>
      <c r="C8642" s="208" t="n">
        <f aca="false">M8642</f>
        <v>0</v>
      </c>
      <c r="D8642" s="208" t="str">
        <f aca="false">IF(ISNUMBER(FIND("Phy",N8642))=TRUE(),"Physical","Financial")</f>
        <v>Financial</v>
      </c>
      <c r="E8642" s="208" t="e">
        <f aca="false">IF(VLOOKUP(S8642,'DD-Lookup'!$J$6:$L$50,3,FALSE())="Monthly",(YEAR(AC8642)-YEAR(AB8642))*12+MONTH(AC8642)-MONTH(AB8642)+1,(AC8642-AB8642+1))</f>
        <v>#N/A</v>
      </c>
      <c r="F8642" s="239" t="e">
        <f aca="false">E8642*SUM(P8642:Q8642)</f>
        <v>#N/A</v>
      </c>
    </row>
    <row r="8643" customFormat="false" ht="12.75" hidden="false" customHeight="false" outlineLevel="0" collapsed="false">
      <c r="A8643" s="208" t="str">
        <f aca="false">B8643&amp;" "&amp;C8643&amp;" "&amp;D8643</f>
        <v> 0 Financial</v>
      </c>
      <c r="B8643" s="208" t="str">
        <f aca="false">IF((LEFT(N8643,2)="US"),"US","")</f>
        <v/>
      </c>
      <c r="C8643" s="208" t="n">
        <f aca="false">M8643</f>
        <v>0</v>
      </c>
      <c r="D8643" s="208" t="str">
        <f aca="false">IF(ISNUMBER(FIND("Phy",N8643))=TRUE(),"Physical","Financial")</f>
        <v>Financial</v>
      </c>
      <c r="E8643" s="208" t="e">
        <f aca="false">IF(VLOOKUP(S8643,'DD-Lookup'!$J$6:$L$50,3,FALSE())="Monthly",(YEAR(AC8643)-YEAR(AB8643))*12+MONTH(AC8643)-MONTH(AB8643)+1,(AC8643-AB8643+1))</f>
        <v>#N/A</v>
      </c>
      <c r="F8643" s="239" t="e">
        <f aca="false">E8643*SUM(P8643:Q8643)</f>
        <v>#N/A</v>
      </c>
    </row>
    <row r="8644" customFormat="false" ht="12.75" hidden="false" customHeight="false" outlineLevel="0" collapsed="false">
      <c r="A8644" s="208" t="str">
        <f aca="false">B8644&amp;" "&amp;C8644&amp;" "&amp;D8644</f>
        <v> 0 Financial</v>
      </c>
      <c r="B8644" s="208" t="str">
        <f aca="false">IF((LEFT(N8644,2)="US"),"US","")</f>
        <v/>
      </c>
      <c r="C8644" s="208" t="n">
        <f aca="false">M8644</f>
        <v>0</v>
      </c>
      <c r="D8644" s="208" t="str">
        <f aca="false">IF(ISNUMBER(FIND("Phy",N8644))=TRUE(),"Physical","Financial")</f>
        <v>Financial</v>
      </c>
      <c r="E8644" s="208" t="e">
        <f aca="false">IF(VLOOKUP(S8644,'DD-Lookup'!$J$6:$L$50,3,FALSE())="Monthly",(YEAR(AC8644)-YEAR(AB8644))*12+MONTH(AC8644)-MONTH(AB8644)+1,(AC8644-AB8644+1))</f>
        <v>#N/A</v>
      </c>
      <c r="F8644" s="239" t="e">
        <f aca="false">E8644*SUM(P8644:Q8644)</f>
        <v>#N/A</v>
      </c>
    </row>
    <row r="8645" customFormat="false" ht="12.75" hidden="false" customHeight="false" outlineLevel="0" collapsed="false">
      <c r="A8645" s="208" t="str">
        <f aca="false">B8645&amp;" "&amp;C8645&amp;" "&amp;D8645</f>
        <v> 0 Financial</v>
      </c>
      <c r="B8645" s="208" t="str">
        <f aca="false">IF((LEFT(N8645,2)="US"),"US","")</f>
        <v/>
      </c>
      <c r="C8645" s="208" t="n">
        <f aca="false">M8645</f>
        <v>0</v>
      </c>
      <c r="D8645" s="208" t="str">
        <f aca="false">IF(ISNUMBER(FIND("Phy",N8645))=TRUE(),"Physical","Financial")</f>
        <v>Financial</v>
      </c>
      <c r="E8645" s="208" t="e">
        <f aca="false">IF(VLOOKUP(S8645,'DD-Lookup'!$J$6:$L$50,3,FALSE())="Monthly",(YEAR(AC8645)-YEAR(AB8645))*12+MONTH(AC8645)-MONTH(AB8645)+1,(AC8645-AB8645+1))</f>
        <v>#N/A</v>
      </c>
      <c r="F8645" s="239" t="e">
        <f aca="false">E8645*SUM(P8645:Q8645)</f>
        <v>#N/A</v>
      </c>
    </row>
    <row r="8646" customFormat="false" ht="12.75" hidden="false" customHeight="false" outlineLevel="0" collapsed="false">
      <c r="A8646" s="208" t="str">
        <f aca="false">B8646&amp;" "&amp;C8646&amp;" "&amp;D8646</f>
        <v> 0 Financial</v>
      </c>
      <c r="B8646" s="208" t="str">
        <f aca="false">IF((LEFT(N8646,2)="US"),"US","")</f>
        <v/>
      </c>
      <c r="C8646" s="208" t="n">
        <f aca="false">M8646</f>
        <v>0</v>
      </c>
      <c r="D8646" s="208" t="str">
        <f aca="false">IF(ISNUMBER(FIND("Phy",N8646))=TRUE(),"Physical","Financial")</f>
        <v>Financial</v>
      </c>
      <c r="E8646" s="208" t="e">
        <f aca="false">IF(VLOOKUP(S8646,'DD-Lookup'!$J$6:$L$50,3,FALSE())="Monthly",(YEAR(AC8646)-YEAR(AB8646))*12+MONTH(AC8646)-MONTH(AB8646)+1,(AC8646-AB8646+1))</f>
        <v>#N/A</v>
      </c>
      <c r="F8646" s="239" t="e">
        <f aca="false">E8646*SUM(P8646:Q8646)</f>
        <v>#N/A</v>
      </c>
    </row>
    <row r="8647" customFormat="false" ht="12.75" hidden="false" customHeight="false" outlineLevel="0" collapsed="false">
      <c r="A8647" s="208" t="str">
        <f aca="false">B8647&amp;" "&amp;C8647&amp;" "&amp;D8647</f>
        <v> 0 Financial</v>
      </c>
      <c r="B8647" s="208" t="str">
        <f aca="false">IF((LEFT(N8647,2)="US"),"US","")</f>
        <v/>
      </c>
      <c r="C8647" s="208" t="n">
        <f aca="false">M8647</f>
        <v>0</v>
      </c>
      <c r="D8647" s="208" t="str">
        <f aca="false">IF(ISNUMBER(FIND("Phy",N8647))=TRUE(),"Physical","Financial")</f>
        <v>Financial</v>
      </c>
      <c r="E8647" s="208" t="e">
        <f aca="false">IF(VLOOKUP(S8647,'DD-Lookup'!$J$6:$L$50,3,FALSE())="Monthly",(YEAR(AC8647)-YEAR(AB8647))*12+MONTH(AC8647)-MONTH(AB8647)+1,(AC8647-AB8647+1))</f>
        <v>#N/A</v>
      </c>
      <c r="F8647" s="239" t="e">
        <f aca="false">E8647*SUM(P8647:Q8647)</f>
        <v>#N/A</v>
      </c>
    </row>
    <row r="8648" customFormat="false" ht="12.75" hidden="false" customHeight="false" outlineLevel="0" collapsed="false">
      <c r="A8648" s="208" t="str">
        <f aca="false">B8648&amp;" "&amp;C8648&amp;" "&amp;D8648</f>
        <v> 0 Financial</v>
      </c>
      <c r="B8648" s="208" t="str">
        <f aca="false">IF((LEFT(N8648,2)="US"),"US","")</f>
        <v/>
      </c>
      <c r="C8648" s="208" t="n">
        <f aca="false">M8648</f>
        <v>0</v>
      </c>
      <c r="D8648" s="208" t="str">
        <f aca="false">IF(ISNUMBER(FIND("Phy",N8648))=TRUE(),"Physical","Financial")</f>
        <v>Financial</v>
      </c>
      <c r="E8648" s="208" t="e">
        <f aca="false">IF(VLOOKUP(S8648,'DD-Lookup'!$J$6:$L$50,3,FALSE())="Monthly",(YEAR(AC8648)-YEAR(AB8648))*12+MONTH(AC8648)-MONTH(AB8648)+1,(AC8648-AB8648+1))</f>
        <v>#N/A</v>
      </c>
      <c r="F8648" s="239" t="e">
        <f aca="false">E8648*SUM(P8648:Q8648)</f>
        <v>#N/A</v>
      </c>
    </row>
    <row r="8649" customFormat="false" ht="12.75" hidden="false" customHeight="false" outlineLevel="0" collapsed="false">
      <c r="A8649" s="208" t="str">
        <f aca="false">B8649&amp;" "&amp;C8649&amp;" "&amp;D8649</f>
        <v> 0 Financial</v>
      </c>
      <c r="B8649" s="208" t="str">
        <f aca="false">IF((LEFT(N8649,2)="US"),"US","")</f>
        <v/>
      </c>
      <c r="C8649" s="208" t="n">
        <f aca="false">M8649</f>
        <v>0</v>
      </c>
      <c r="D8649" s="208" t="str">
        <f aca="false">IF(ISNUMBER(FIND("Phy",N8649))=TRUE(),"Physical","Financial")</f>
        <v>Financial</v>
      </c>
      <c r="E8649" s="208" t="e">
        <f aca="false">IF(VLOOKUP(S8649,'DD-Lookup'!$J$6:$L$50,3,FALSE())="Monthly",(YEAR(AC8649)-YEAR(AB8649))*12+MONTH(AC8649)-MONTH(AB8649)+1,(AC8649-AB8649+1))</f>
        <v>#N/A</v>
      </c>
      <c r="F8649" s="239" t="e">
        <f aca="false">E8649*SUM(P8649:Q8649)</f>
        <v>#N/A</v>
      </c>
    </row>
    <row r="8650" customFormat="false" ht="12.75" hidden="false" customHeight="false" outlineLevel="0" collapsed="false">
      <c r="A8650" s="208" t="str">
        <f aca="false">B8650&amp;" "&amp;C8650&amp;" "&amp;D8650</f>
        <v> 0 Financial</v>
      </c>
      <c r="B8650" s="208" t="str">
        <f aca="false">IF((LEFT(N8650,2)="US"),"US","")</f>
        <v/>
      </c>
      <c r="C8650" s="208" t="n">
        <f aca="false">M8650</f>
        <v>0</v>
      </c>
      <c r="D8650" s="208" t="str">
        <f aca="false">IF(ISNUMBER(FIND("Phy",N8650))=TRUE(),"Physical","Financial")</f>
        <v>Financial</v>
      </c>
      <c r="E8650" s="208" t="e">
        <f aca="false">IF(VLOOKUP(S8650,'DD-Lookup'!$J$6:$L$50,3,FALSE())="Monthly",(YEAR(AC8650)-YEAR(AB8650))*12+MONTH(AC8650)-MONTH(AB8650)+1,(AC8650-AB8650+1))</f>
        <v>#N/A</v>
      </c>
      <c r="F8650" s="239" t="e">
        <f aca="false">E8650*SUM(P8650:Q8650)</f>
        <v>#N/A</v>
      </c>
    </row>
    <row r="8651" customFormat="false" ht="12.75" hidden="false" customHeight="false" outlineLevel="0" collapsed="false">
      <c r="A8651" s="208" t="str">
        <f aca="false">B8651&amp;" "&amp;C8651&amp;" "&amp;D8651</f>
        <v> 0 Financial</v>
      </c>
      <c r="B8651" s="208" t="str">
        <f aca="false">IF((LEFT(N8651,2)="US"),"US","")</f>
        <v/>
      </c>
      <c r="C8651" s="208" t="n">
        <f aca="false">M8651</f>
        <v>0</v>
      </c>
      <c r="D8651" s="208" t="str">
        <f aca="false">IF(ISNUMBER(FIND("Phy",N8651))=TRUE(),"Physical","Financial")</f>
        <v>Financial</v>
      </c>
      <c r="E8651" s="208" t="e">
        <f aca="false">IF(VLOOKUP(S8651,'DD-Lookup'!$J$6:$L$50,3,FALSE())="Monthly",(YEAR(AC8651)-YEAR(AB8651))*12+MONTH(AC8651)-MONTH(AB8651)+1,(AC8651-AB8651+1))</f>
        <v>#N/A</v>
      </c>
      <c r="F8651" s="239" t="e">
        <f aca="false">E8651*SUM(P8651:Q8651)</f>
        <v>#N/A</v>
      </c>
    </row>
    <row r="8652" customFormat="false" ht="12.75" hidden="false" customHeight="false" outlineLevel="0" collapsed="false">
      <c r="A8652" s="208" t="str">
        <f aca="false">B8652&amp;" "&amp;C8652&amp;" "&amp;D8652</f>
        <v> 0 Financial</v>
      </c>
      <c r="B8652" s="208" t="str">
        <f aca="false">IF((LEFT(N8652,2)="US"),"US","")</f>
        <v/>
      </c>
      <c r="C8652" s="208" t="n">
        <f aca="false">M8652</f>
        <v>0</v>
      </c>
      <c r="D8652" s="208" t="str">
        <f aca="false">IF(ISNUMBER(FIND("Phy",N8652))=TRUE(),"Physical","Financial")</f>
        <v>Financial</v>
      </c>
      <c r="E8652" s="208" t="e">
        <f aca="false">IF(VLOOKUP(S8652,'DD-Lookup'!$J$6:$L$50,3,FALSE())="Monthly",(YEAR(AC8652)-YEAR(AB8652))*12+MONTH(AC8652)-MONTH(AB8652)+1,(AC8652-AB8652+1))</f>
        <v>#N/A</v>
      </c>
      <c r="F8652" s="239" t="e">
        <f aca="false">E8652*SUM(P8652:Q8652)</f>
        <v>#N/A</v>
      </c>
    </row>
    <row r="8653" customFormat="false" ht="12.75" hidden="false" customHeight="false" outlineLevel="0" collapsed="false">
      <c r="A8653" s="208" t="str">
        <f aca="false">B8653&amp;" "&amp;C8653&amp;" "&amp;D8653</f>
        <v> 0 Financial</v>
      </c>
      <c r="B8653" s="208" t="str">
        <f aca="false">IF((LEFT(N8653,2)="US"),"US","")</f>
        <v/>
      </c>
      <c r="C8653" s="208" t="n">
        <f aca="false">M8653</f>
        <v>0</v>
      </c>
      <c r="D8653" s="208" t="str">
        <f aca="false">IF(ISNUMBER(FIND("Phy",N8653))=TRUE(),"Physical","Financial")</f>
        <v>Financial</v>
      </c>
      <c r="E8653" s="208" t="e">
        <f aca="false">IF(VLOOKUP(S8653,'DD-Lookup'!$J$6:$L$50,3,FALSE())="Monthly",(YEAR(AC8653)-YEAR(AB8653))*12+MONTH(AC8653)-MONTH(AB8653)+1,(AC8653-AB8653+1))</f>
        <v>#N/A</v>
      </c>
      <c r="F8653" s="239" t="e">
        <f aca="false">E8653*SUM(P8653:Q8653)</f>
        <v>#N/A</v>
      </c>
    </row>
    <row r="8654" customFormat="false" ht="12.75" hidden="false" customHeight="false" outlineLevel="0" collapsed="false">
      <c r="A8654" s="208" t="str">
        <f aca="false">B8654&amp;" "&amp;C8654&amp;" "&amp;D8654</f>
        <v> 0 Financial</v>
      </c>
      <c r="B8654" s="208" t="str">
        <f aca="false">IF((LEFT(N8654,2)="US"),"US","")</f>
        <v/>
      </c>
      <c r="C8654" s="208" t="n">
        <f aca="false">M8654</f>
        <v>0</v>
      </c>
      <c r="D8654" s="208" t="str">
        <f aca="false">IF(ISNUMBER(FIND("Phy",N8654))=TRUE(),"Physical","Financial")</f>
        <v>Financial</v>
      </c>
      <c r="E8654" s="208" t="e">
        <f aca="false">IF(VLOOKUP(S8654,'DD-Lookup'!$J$6:$L$50,3,FALSE())="Monthly",(YEAR(AC8654)-YEAR(AB8654))*12+MONTH(AC8654)-MONTH(AB8654)+1,(AC8654-AB8654+1))</f>
        <v>#N/A</v>
      </c>
      <c r="F8654" s="239" t="e">
        <f aca="false">E8654*SUM(P8654:Q8654)</f>
        <v>#N/A</v>
      </c>
    </row>
    <row r="8655" customFormat="false" ht="12.75" hidden="false" customHeight="false" outlineLevel="0" collapsed="false">
      <c r="A8655" s="208" t="str">
        <f aca="false">B8655&amp;" "&amp;C8655&amp;" "&amp;D8655</f>
        <v> 0 Financial</v>
      </c>
      <c r="B8655" s="208" t="str">
        <f aca="false">IF((LEFT(N8655,2)="US"),"US","")</f>
        <v/>
      </c>
      <c r="C8655" s="208" t="n">
        <f aca="false">M8655</f>
        <v>0</v>
      </c>
      <c r="D8655" s="208" t="str">
        <f aca="false">IF(ISNUMBER(FIND("Phy",N8655))=TRUE(),"Physical","Financial")</f>
        <v>Financial</v>
      </c>
      <c r="E8655" s="208" t="e">
        <f aca="false">IF(VLOOKUP(S8655,'DD-Lookup'!$J$6:$L$50,3,FALSE())="Monthly",(YEAR(AC8655)-YEAR(AB8655))*12+MONTH(AC8655)-MONTH(AB8655)+1,(AC8655-AB8655+1))</f>
        <v>#N/A</v>
      </c>
      <c r="F8655" s="239" t="e">
        <f aca="false">E8655*SUM(P8655:Q8655)</f>
        <v>#N/A</v>
      </c>
    </row>
    <row r="8656" customFormat="false" ht="12.75" hidden="false" customHeight="false" outlineLevel="0" collapsed="false">
      <c r="A8656" s="208" t="str">
        <f aca="false">B8656&amp;" "&amp;C8656&amp;" "&amp;D8656</f>
        <v> 0 Financial</v>
      </c>
      <c r="B8656" s="208" t="str">
        <f aca="false">IF((LEFT(N8656,2)="US"),"US","")</f>
        <v/>
      </c>
      <c r="C8656" s="208" t="n">
        <f aca="false">M8656</f>
        <v>0</v>
      </c>
      <c r="D8656" s="208" t="str">
        <f aca="false">IF(ISNUMBER(FIND("Phy",N8656))=TRUE(),"Physical","Financial")</f>
        <v>Financial</v>
      </c>
      <c r="E8656" s="208" t="e">
        <f aca="false">IF(VLOOKUP(S8656,'DD-Lookup'!$J$6:$L$50,3,FALSE())="Monthly",(YEAR(AC8656)-YEAR(AB8656))*12+MONTH(AC8656)-MONTH(AB8656)+1,(AC8656-AB8656+1))</f>
        <v>#N/A</v>
      </c>
      <c r="F8656" s="239" t="e">
        <f aca="false">E8656*SUM(P8656:Q8656)</f>
        <v>#N/A</v>
      </c>
    </row>
    <row r="8657" customFormat="false" ht="12.75" hidden="false" customHeight="false" outlineLevel="0" collapsed="false">
      <c r="A8657" s="208" t="str">
        <f aca="false">B8657&amp;" "&amp;C8657&amp;" "&amp;D8657</f>
        <v> 0 Financial</v>
      </c>
      <c r="B8657" s="208" t="str">
        <f aca="false">IF((LEFT(N8657,2)="US"),"US","")</f>
        <v/>
      </c>
      <c r="C8657" s="208" t="n">
        <f aca="false">M8657</f>
        <v>0</v>
      </c>
      <c r="D8657" s="208" t="str">
        <f aca="false">IF(ISNUMBER(FIND("Phy",N8657))=TRUE(),"Physical","Financial")</f>
        <v>Financial</v>
      </c>
      <c r="E8657" s="208" t="e">
        <f aca="false">IF(VLOOKUP(S8657,'DD-Lookup'!$J$6:$L$50,3,FALSE())="Monthly",(YEAR(AC8657)-YEAR(AB8657))*12+MONTH(AC8657)-MONTH(AB8657)+1,(AC8657-AB8657+1))</f>
        <v>#N/A</v>
      </c>
      <c r="F8657" s="239" t="e">
        <f aca="false">E8657*SUM(P8657:Q8657)</f>
        <v>#N/A</v>
      </c>
    </row>
    <row r="8658" customFormat="false" ht="12.75" hidden="false" customHeight="false" outlineLevel="0" collapsed="false">
      <c r="A8658" s="208" t="str">
        <f aca="false">B8658&amp;" "&amp;C8658&amp;" "&amp;D8658</f>
        <v> 0 Financial</v>
      </c>
      <c r="B8658" s="208" t="str">
        <f aca="false">IF((LEFT(N8658,2)="US"),"US","")</f>
        <v/>
      </c>
      <c r="C8658" s="208" t="n">
        <f aca="false">M8658</f>
        <v>0</v>
      </c>
      <c r="D8658" s="208" t="str">
        <f aca="false">IF(ISNUMBER(FIND("Phy",N8658))=TRUE(),"Physical","Financial")</f>
        <v>Financial</v>
      </c>
      <c r="E8658" s="208" t="e">
        <f aca="false">IF(VLOOKUP(S8658,'DD-Lookup'!$J$6:$L$50,3,FALSE())="Monthly",(YEAR(AC8658)-YEAR(AB8658))*12+MONTH(AC8658)-MONTH(AB8658)+1,(AC8658-AB8658+1))</f>
        <v>#N/A</v>
      </c>
      <c r="F8658" s="239" t="e">
        <f aca="false">E8658*SUM(P8658:Q8658)</f>
        <v>#N/A</v>
      </c>
    </row>
    <row r="8659" customFormat="false" ht="12.75" hidden="false" customHeight="false" outlineLevel="0" collapsed="false">
      <c r="A8659" s="208" t="str">
        <f aca="false">B8659&amp;" "&amp;C8659&amp;" "&amp;D8659</f>
        <v> 0 Financial</v>
      </c>
      <c r="B8659" s="208" t="str">
        <f aca="false">IF((LEFT(N8659,2)="US"),"US","")</f>
        <v/>
      </c>
      <c r="C8659" s="208" t="n">
        <f aca="false">M8659</f>
        <v>0</v>
      </c>
      <c r="D8659" s="208" t="str">
        <f aca="false">IF(ISNUMBER(FIND("Phy",N8659))=TRUE(),"Physical","Financial")</f>
        <v>Financial</v>
      </c>
      <c r="E8659" s="208" t="e">
        <f aca="false">IF(VLOOKUP(S8659,'DD-Lookup'!$J$6:$L$50,3,FALSE())="Monthly",(YEAR(AC8659)-YEAR(AB8659))*12+MONTH(AC8659)-MONTH(AB8659)+1,(AC8659-AB8659+1))</f>
        <v>#N/A</v>
      </c>
      <c r="F8659" s="239" t="e">
        <f aca="false">E8659*SUM(P8659:Q8659)</f>
        <v>#N/A</v>
      </c>
    </row>
    <row r="8660" customFormat="false" ht="12.75" hidden="false" customHeight="false" outlineLevel="0" collapsed="false">
      <c r="A8660" s="208" t="str">
        <f aca="false">B8660&amp;" "&amp;C8660&amp;" "&amp;D8660</f>
        <v> 0 Financial</v>
      </c>
      <c r="B8660" s="208" t="str">
        <f aca="false">IF((LEFT(N8660,2)="US"),"US","")</f>
        <v/>
      </c>
      <c r="C8660" s="208" t="n">
        <f aca="false">M8660</f>
        <v>0</v>
      </c>
      <c r="D8660" s="208" t="str">
        <f aca="false">IF(ISNUMBER(FIND("Phy",N8660))=TRUE(),"Physical","Financial")</f>
        <v>Financial</v>
      </c>
      <c r="E8660" s="208" t="e">
        <f aca="false">IF(VLOOKUP(S8660,'DD-Lookup'!$J$6:$L$50,3,FALSE())="Monthly",(YEAR(AC8660)-YEAR(AB8660))*12+MONTH(AC8660)-MONTH(AB8660)+1,(AC8660-AB8660+1))</f>
        <v>#N/A</v>
      </c>
      <c r="F8660" s="239" t="e">
        <f aca="false">E8660*SUM(P8660:Q8660)</f>
        <v>#N/A</v>
      </c>
    </row>
    <row r="8661" customFormat="false" ht="12.75" hidden="false" customHeight="false" outlineLevel="0" collapsed="false">
      <c r="A8661" s="208" t="str">
        <f aca="false">B8661&amp;" "&amp;C8661&amp;" "&amp;D8661</f>
        <v> 0 Financial</v>
      </c>
      <c r="B8661" s="208" t="str">
        <f aca="false">IF((LEFT(N8661,2)="US"),"US","")</f>
        <v/>
      </c>
      <c r="C8661" s="208" t="n">
        <f aca="false">M8661</f>
        <v>0</v>
      </c>
      <c r="D8661" s="208" t="str">
        <f aca="false">IF(ISNUMBER(FIND("Phy",N8661))=TRUE(),"Physical","Financial")</f>
        <v>Financial</v>
      </c>
      <c r="E8661" s="208" t="e">
        <f aca="false">IF(VLOOKUP(S8661,'DD-Lookup'!$J$6:$L$50,3,FALSE())="Monthly",(YEAR(AC8661)-YEAR(AB8661))*12+MONTH(AC8661)-MONTH(AB8661)+1,(AC8661-AB8661+1))</f>
        <v>#N/A</v>
      </c>
      <c r="F8661" s="239" t="e">
        <f aca="false">E8661*SUM(P8661:Q8661)</f>
        <v>#N/A</v>
      </c>
    </row>
    <row r="8662" customFormat="false" ht="12.75" hidden="false" customHeight="false" outlineLevel="0" collapsed="false">
      <c r="A8662" s="208" t="str">
        <f aca="false">B8662&amp;" "&amp;C8662&amp;" "&amp;D8662</f>
        <v> 0 Financial</v>
      </c>
      <c r="B8662" s="208" t="str">
        <f aca="false">IF((LEFT(N8662,2)="US"),"US","")</f>
        <v/>
      </c>
      <c r="C8662" s="208" t="n">
        <f aca="false">M8662</f>
        <v>0</v>
      </c>
      <c r="D8662" s="208" t="str">
        <f aca="false">IF(ISNUMBER(FIND("Phy",N8662))=TRUE(),"Physical","Financial")</f>
        <v>Financial</v>
      </c>
      <c r="E8662" s="208" t="e">
        <f aca="false">IF(VLOOKUP(S8662,'DD-Lookup'!$J$6:$L$50,3,FALSE())="Monthly",(YEAR(AC8662)-YEAR(AB8662))*12+MONTH(AC8662)-MONTH(AB8662)+1,(AC8662-AB8662+1))</f>
        <v>#N/A</v>
      </c>
      <c r="F8662" s="239" t="e">
        <f aca="false">E8662*SUM(P8662:Q8662)</f>
        <v>#N/A</v>
      </c>
    </row>
    <row r="8663" customFormat="false" ht="12.75" hidden="false" customHeight="false" outlineLevel="0" collapsed="false">
      <c r="A8663" s="208" t="str">
        <f aca="false">B8663&amp;" "&amp;C8663&amp;" "&amp;D8663</f>
        <v> 0 Financial</v>
      </c>
      <c r="B8663" s="208" t="str">
        <f aca="false">IF((LEFT(N8663,2)="US"),"US","")</f>
        <v/>
      </c>
      <c r="C8663" s="208" t="n">
        <f aca="false">M8663</f>
        <v>0</v>
      </c>
      <c r="D8663" s="208" t="str">
        <f aca="false">IF(ISNUMBER(FIND("Phy",N8663))=TRUE(),"Physical","Financial")</f>
        <v>Financial</v>
      </c>
      <c r="E8663" s="208" t="e">
        <f aca="false">IF(VLOOKUP(S8663,'DD-Lookup'!$J$6:$L$50,3,FALSE())="Monthly",(YEAR(AC8663)-YEAR(AB8663))*12+MONTH(AC8663)-MONTH(AB8663)+1,(AC8663-AB8663+1))</f>
        <v>#N/A</v>
      </c>
      <c r="F8663" s="239" t="e">
        <f aca="false">E8663*SUM(P8663:Q8663)</f>
        <v>#N/A</v>
      </c>
    </row>
    <row r="8664" customFormat="false" ht="12.75" hidden="false" customHeight="false" outlineLevel="0" collapsed="false">
      <c r="A8664" s="208" t="str">
        <f aca="false">B8664&amp;" "&amp;C8664&amp;" "&amp;D8664</f>
        <v> 0 Financial</v>
      </c>
      <c r="B8664" s="208" t="str">
        <f aca="false">IF((LEFT(N8664,2)="US"),"US","")</f>
        <v/>
      </c>
      <c r="C8664" s="208" t="n">
        <f aca="false">M8664</f>
        <v>0</v>
      </c>
      <c r="D8664" s="208" t="str">
        <f aca="false">IF(ISNUMBER(FIND("Phy",N8664))=TRUE(),"Physical","Financial")</f>
        <v>Financial</v>
      </c>
      <c r="E8664" s="208" t="e">
        <f aca="false">IF(VLOOKUP(S8664,'DD-Lookup'!$J$6:$L$50,3,FALSE())="Monthly",(YEAR(AC8664)-YEAR(AB8664))*12+MONTH(AC8664)-MONTH(AB8664)+1,(AC8664-AB8664+1))</f>
        <v>#N/A</v>
      </c>
      <c r="F8664" s="239" t="e">
        <f aca="false">E8664*SUM(P8664:Q8664)</f>
        <v>#N/A</v>
      </c>
    </row>
    <row r="8665" customFormat="false" ht="12.75" hidden="false" customHeight="false" outlineLevel="0" collapsed="false">
      <c r="A8665" s="208" t="str">
        <f aca="false">B8665&amp;" "&amp;C8665&amp;" "&amp;D8665</f>
        <v> 0 Financial</v>
      </c>
      <c r="B8665" s="208" t="str">
        <f aca="false">IF((LEFT(N8665,2)="US"),"US","")</f>
        <v/>
      </c>
      <c r="C8665" s="208" t="n">
        <f aca="false">M8665</f>
        <v>0</v>
      </c>
      <c r="D8665" s="208" t="str">
        <f aca="false">IF(ISNUMBER(FIND("Phy",N8665))=TRUE(),"Physical","Financial")</f>
        <v>Financial</v>
      </c>
      <c r="E8665" s="208" t="e">
        <f aca="false">IF(VLOOKUP(S8665,'DD-Lookup'!$J$6:$L$50,3,FALSE())="Monthly",(YEAR(AC8665)-YEAR(AB8665))*12+MONTH(AC8665)-MONTH(AB8665)+1,(AC8665-AB8665+1))</f>
        <v>#N/A</v>
      </c>
      <c r="F8665" s="239" t="e">
        <f aca="false">E8665*SUM(P8665:Q8665)</f>
        <v>#N/A</v>
      </c>
    </row>
    <row r="8666" customFormat="false" ht="12.75" hidden="false" customHeight="false" outlineLevel="0" collapsed="false">
      <c r="A8666" s="208" t="str">
        <f aca="false">B8666&amp;" "&amp;C8666&amp;" "&amp;D8666</f>
        <v> 0 Financial</v>
      </c>
      <c r="B8666" s="208" t="str">
        <f aca="false">IF((LEFT(N8666,2)="US"),"US","")</f>
        <v/>
      </c>
      <c r="C8666" s="208" t="n">
        <f aca="false">M8666</f>
        <v>0</v>
      </c>
      <c r="D8666" s="208" t="str">
        <f aca="false">IF(ISNUMBER(FIND("Phy",N8666))=TRUE(),"Physical","Financial")</f>
        <v>Financial</v>
      </c>
      <c r="E8666" s="208" t="e">
        <f aca="false">IF(VLOOKUP(S8666,'DD-Lookup'!$J$6:$L$50,3,FALSE())="Monthly",(YEAR(AC8666)-YEAR(AB8666))*12+MONTH(AC8666)-MONTH(AB8666)+1,(AC8666-AB8666+1))</f>
        <v>#N/A</v>
      </c>
      <c r="F8666" s="239" t="e">
        <f aca="false">E8666*SUM(P8666:Q8666)</f>
        <v>#N/A</v>
      </c>
    </row>
    <row r="8667" customFormat="false" ht="12.75" hidden="false" customHeight="false" outlineLevel="0" collapsed="false">
      <c r="A8667" s="208" t="str">
        <f aca="false">B8667&amp;" "&amp;C8667&amp;" "&amp;D8667</f>
        <v> 0 Financial</v>
      </c>
      <c r="B8667" s="208" t="str">
        <f aca="false">IF((LEFT(N8667,2)="US"),"US","")</f>
        <v/>
      </c>
      <c r="C8667" s="208" t="n">
        <f aca="false">M8667</f>
        <v>0</v>
      </c>
      <c r="D8667" s="208" t="str">
        <f aca="false">IF(ISNUMBER(FIND("Phy",N8667))=TRUE(),"Physical","Financial")</f>
        <v>Financial</v>
      </c>
      <c r="E8667" s="208" t="e">
        <f aca="false">IF(VLOOKUP(S8667,'DD-Lookup'!$J$6:$L$50,3,FALSE())="Monthly",(YEAR(AC8667)-YEAR(AB8667))*12+MONTH(AC8667)-MONTH(AB8667)+1,(AC8667-AB8667+1))</f>
        <v>#N/A</v>
      </c>
      <c r="F8667" s="239" t="e">
        <f aca="false">E8667*SUM(P8667:Q8667)</f>
        <v>#N/A</v>
      </c>
    </row>
    <row r="8668" customFormat="false" ht="12.75" hidden="false" customHeight="false" outlineLevel="0" collapsed="false">
      <c r="A8668" s="208" t="str">
        <f aca="false">B8668&amp;" "&amp;C8668&amp;" "&amp;D8668</f>
        <v> 0 Financial</v>
      </c>
      <c r="B8668" s="208" t="str">
        <f aca="false">IF((LEFT(N8668,2)="US"),"US","")</f>
        <v/>
      </c>
      <c r="C8668" s="208" t="n">
        <f aca="false">M8668</f>
        <v>0</v>
      </c>
      <c r="D8668" s="208" t="str">
        <f aca="false">IF(ISNUMBER(FIND("Phy",N8668))=TRUE(),"Physical","Financial")</f>
        <v>Financial</v>
      </c>
      <c r="E8668" s="208" t="e">
        <f aca="false">IF(VLOOKUP(S8668,'DD-Lookup'!$J$6:$L$50,3,FALSE())="Monthly",(YEAR(AC8668)-YEAR(AB8668))*12+MONTH(AC8668)-MONTH(AB8668)+1,(AC8668-AB8668+1))</f>
        <v>#N/A</v>
      </c>
      <c r="F8668" s="239" t="e">
        <f aca="false">E8668*SUM(P8668:Q8668)</f>
        <v>#N/A</v>
      </c>
    </row>
    <row r="8669" customFormat="false" ht="12.75" hidden="false" customHeight="false" outlineLevel="0" collapsed="false">
      <c r="A8669" s="208" t="str">
        <f aca="false">B8669&amp;" "&amp;C8669&amp;" "&amp;D8669</f>
        <v> 0 Financial</v>
      </c>
      <c r="B8669" s="208" t="str">
        <f aca="false">IF((LEFT(N8669,2)="US"),"US","")</f>
        <v/>
      </c>
      <c r="C8669" s="208" t="n">
        <f aca="false">M8669</f>
        <v>0</v>
      </c>
      <c r="D8669" s="208" t="str">
        <f aca="false">IF(ISNUMBER(FIND("Phy",N8669))=TRUE(),"Physical","Financial")</f>
        <v>Financial</v>
      </c>
      <c r="E8669" s="208" t="e">
        <f aca="false">IF(VLOOKUP(S8669,'DD-Lookup'!$J$6:$L$50,3,FALSE())="Monthly",(YEAR(AC8669)-YEAR(AB8669))*12+MONTH(AC8669)-MONTH(AB8669)+1,(AC8669-AB8669+1))</f>
        <v>#N/A</v>
      </c>
      <c r="F8669" s="239" t="e">
        <f aca="false">E8669*SUM(P8669:Q8669)</f>
        <v>#N/A</v>
      </c>
    </row>
    <row r="8670" customFormat="false" ht="12.75" hidden="false" customHeight="false" outlineLevel="0" collapsed="false">
      <c r="A8670" s="208" t="str">
        <f aca="false">B8670&amp;" "&amp;C8670&amp;" "&amp;D8670</f>
        <v> 0 Financial</v>
      </c>
      <c r="B8670" s="208" t="str">
        <f aca="false">IF((LEFT(N8670,2)="US"),"US","")</f>
        <v/>
      </c>
      <c r="C8670" s="208" t="n">
        <f aca="false">M8670</f>
        <v>0</v>
      </c>
      <c r="D8670" s="208" t="str">
        <f aca="false">IF(ISNUMBER(FIND("Phy",N8670))=TRUE(),"Physical","Financial")</f>
        <v>Financial</v>
      </c>
      <c r="E8670" s="208" t="e">
        <f aca="false">IF(VLOOKUP(S8670,'DD-Lookup'!$J$6:$L$50,3,FALSE())="Monthly",(YEAR(AC8670)-YEAR(AB8670))*12+MONTH(AC8670)-MONTH(AB8670)+1,(AC8670-AB8670+1))</f>
        <v>#N/A</v>
      </c>
      <c r="F8670" s="239" t="e">
        <f aca="false">E8670*SUM(P8670:Q8670)</f>
        <v>#N/A</v>
      </c>
    </row>
    <row r="8671" customFormat="false" ht="12.75" hidden="false" customHeight="false" outlineLevel="0" collapsed="false">
      <c r="A8671" s="208" t="str">
        <f aca="false">B8671&amp;" "&amp;C8671&amp;" "&amp;D8671</f>
        <v> 0 Financial</v>
      </c>
      <c r="B8671" s="208" t="str">
        <f aca="false">IF((LEFT(N8671,2)="US"),"US","")</f>
        <v/>
      </c>
      <c r="C8671" s="208" t="n">
        <f aca="false">M8671</f>
        <v>0</v>
      </c>
      <c r="D8671" s="208" t="str">
        <f aca="false">IF(ISNUMBER(FIND("Phy",N8671))=TRUE(),"Physical","Financial")</f>
        <v>Financial</v>
      </c>
      <c r="E8671" s="208" t="e">
        <f aca="false">IF(VLOOKUP(S8671,'DD-Lookup'!$J$6:$L$50,3,FALSE())="Monthly",(YEAR(AC8671)-YEAR(AB8671))*12+MONTH(AC8671)-MONTH(AB8671)+1,(AC8671-AB8671+1))</f>
        <v>#N/A</v>
      </c>
      <c r="F8671" s="239" t="e">
        <f aca="false">E8671*SUM(P8671:Q8671)</f>
        <v>#N/A</v>
      </c>
    </row>
    <row r="8672" customFormat="false" ht="12.75" hidden="false" customHeight="false" outlineLevel="0" collapsed="false">
      <c r="A8672" s="208" t="str">
        <f aca="false">B8672&amp;" "&amp;C8672&amp;" "&amp;D8672</f>
        <v> 0 Financial</v>
      </c>
      <c r="B8672" s="208" t="str">
        <f aca="false">IF((LEFT(N8672,2)="US"),"US","")</f>
        <v/>
      </c>
      <c r="C8672" s="208" t="n">
        <f aca="false">M8672</f>
        <v>0</v>
      </c>
      <c r="D8672" s="208" t="str">
        <f aca="false">IF(ISNUMBER(FIND("Phy",N8672))=TRUE(),"Physical","Financial")</f>
        <v>Financial</v>
      </c>
      <c r="E8672" s="208" t="e">
        <f aca="false">IF(VLOOKUP(S8672,'DD-Lookup'!$J$6:$L$50,3,FALSE())="Monthly",(YEAR(AC8672)-YEAR(AB8672))*12+MONTH(AC8672)-MONTH(AB8672)+1,(AC8672-AB8672+1))</f>
        <v>#N/A</v>
      </c>
      <c r="F8672" s="239" t="e">
        <f aca="false">E8672*SUM(P8672:Q8672)</f>
        <v>#N/A</v>
      </c>
    </row>
    <row r="8673" customFormat="false" ht="12.75" hidden="false" customHeight="false" outlineLevel="0" collapsed="false">
      <c r="A8673" s="208" t="str">
        <f aca="false">B8673&amp;" "&amp;C8673&amp;" "&amp;D8673</f>
        <v> 0 Financial</v>
      </c>
      <c r="B8673" s="208" t="str">
        <f aca="false">IF((LEFT(N8673,2)="US"),"US","")</f>
        <v/>
      </c>
      <c r="C8673" s="208" t="n">
        <f aca="false">M8673</f>
        <v>0</v>
      </c>
      <c r="D8673" s="208" t="str">
        <f aca="false">IF(ISNUMBER(FIND("Phy",N8673))=TRUE(),"Physical","Financial")</f>
        <v>Financial</v>
      </c>
      <c r="E8673" s="208" t="e">
        <f aca="false">IF(VLOOKUP(S8673,'DD-Lookup'!$J$6:$L$50,3,FALSE())="Monthly",(YEAR(AC8673)-YEAR(AB8673))*12+MONTH(AC8673)-MONTH(AB8673)+1,(AC8673-AB8673+1))</f>
        <v>#N/A</v>
      </c>
      <c r="F8673" s="239" t="e">
        <f aca="false">E8673*SUM(P8673:Q8673)</f>
        <v>#N/A</v>
      </c>
    </row>
    <row r="8674" customFormat="false" ht="12.75" hidden="false" customHeight="false" outlineLevel="0" collapsed="false">
      <c r="A8674" s="208" t="str">
        <f aca="false">B8674&amp;" "&amp;C8674&amp;" "&amp;D8674</f>
        <v> 0 Financial</v>
      </c>
      <c r="B8674" s="208" t="str">
        <f aca="false">IF((LEFT(N8674,2)="US"),"US","")</f>
        <v/>
      </c>
      <c r="C8674" s="208" t="n">
        <f aca="false">M8674</f>
        <v>0</v>
      </c>
      <c r="D8674" s="208" t="str">
        <f aca="false">IF(ISNUMBER(FIND("Phy",N8674))=TRUE(),"Physical","Financial")</f>
        <v>Financial</v>
      </c>
      <c r="E8674" s="208" t="e">
        <f aca="false">IF(VLOOKUP(S8674,'DD-Lookup'!$J$6:$L$50,3,FALSE())="Monthly",(YEAR(AC8674)-YEAR(AB8674))*12+MONTH(AC8674)-MONTH(AB8674)+1,(AC8674-AB8674+1))</f>
        <v>#N/A</v>
      </c>
      <c r="F8674" s="239" t="e">
        <f aca="false">E8674*SUM(P8674:Q8674)</f>
        <v>#N/A</v>
      </c>
    </row>
    <row r="8675" customFormat="false" ht="12.75" hidden="false" customHeight="false" outlineLevel="0" collapsed="false">
      <c r="A8675" s="208" t="str">
        <f aca="false">B8675&amp;" "&amp;C8675&amp;" "&amp;D8675</f>
        <v> 0 Financial</v>
      </c>
      <c r="B8675" s="208" t="str">
        <f aca="false">IF((LEFT(N8675,2)="US"),"US","")</f>
        <v/>
      </c>
      <c r="C8675" s="208" t="n">
        <f aca="false">M8675</f>
        <v>0</v>
      </c>
      <c r="D8675" s="208" t="str">
        <f aca="false">IF(ISNUMBER(FIND("Phy",N8675))=TRUE(),"Physical","Financial")</f>
        <v>Financial</v>
      </c>
      <c r="E8675" s="208" t="e">
        <f aca="false">IF(VLOOKUP(S8675,'DD-Lookup'!$J$6:$L$50,3,FALSE())="Monthly",(YEAR(AC8675)-YEAR(AB8675))*12+MONTH(AC8675)-MONTH(AB8675)+1,(AC8675-AB8675+1))</f>
        <v>#N/A</v>
      </c>
      <c r="F8675" s="239" t="e">
        <f aca="false">E8675*SUM(P8675:Q8675)</f>
        <v>#N/A</v>
      </c>
    </row>
    <row r="8676" customFormat="false" ht="12.75" hidden="false" customHeight="false" outlineLevel="0" collapsed="false">
      <c r="A8676" s="208" t="str">
        <f aca="false">B8676&amp;" "&amp;C8676&amp;" "&amp;D8676</f>
        <v> 0 Financial</v>
      </c>
      <c r="B8676" s="208" t="str">
        <f aca="false">IF((LEFT(N8676,2)="US"),"US","")</f>
        <v/>
      </c>
      <c r="C8676" s="208" t="n">
        <f aca="false">M8676</f>
        <v>0</v>
      </c>
      <c r="D8676" s="208" t="str">
        <f aca="false">IF(ISNUMBER(FIND("Phy",N8676))=TRUE(),"Physical","Financial")</f>
        <v>Financial</v>
      </c>
      <c r="E8676" s="208" t="e">
        <f aca="false">IF(VLOOKUP(S8676,'DD-Lookup'!$J$6:$L$50,3,FALSE())="Monthly",(YEAR(AC8676)-YEAR(AB8676))*12+MONTH(AC8676)-MONTH(AB8676)+1,(AC8676-AB8676+1))</f>
        <v>#N/A</v>
      </c>
      <c r="F8676" s="239" t="e">
        <f aca="false">E8676*SUM(P8676:Q8676)</f>
        <v>#N/A</v>
      </c>
    </row>
    <row r="8677" customFormat="false" ht="12.75" hidden="false" customHeight="false" outlineLevel="0" collapsed="false">
      <c r="A8677" s="208" t="str">
        <f aca="false">B8677&amp;" "&amp;C8677&amp;" "&amp;D8677</f>
        <v> 0 Financial</v>
      </c>
      <c r="B8677" s="208" t="str">
        <f aca="false">IF((LEFT(N8677,2)="US"),"US","")</f>
        <v/>
      </c>
      <c r="C8677" s="208" t="n">
        <f aca="false">M8677</f>
        <v>0</v>
      </c>
      <c r="D8677" s="208" t="str">
        <f aca="false">IF(ISNUMBER(FIND("Phy",N8677))=TRUE(),"Physical","Financial")</f>
        <v>Financial</v>
      </c>
      <c r="E8677" s="208" t="e">
        <f aca="false">IF(VLOOKUP(S8677,'DD-Lookup'!$J$6:$L$50,3,FALSE())="Monthly",(YEAR(AC8677)-YEAR(AB8677))*12+MONTH(AC8677)-MONTH(AB8677)+1,(AC8677-AB8677+1))</f>
        <v>#N/A</v>
      </c>
      <c r="F8677" s="239" t="e">
        <f aca="false">E8677*SUM(P8677:Q8677)</f>
        <v>#N/A</v>
      </c>
    </row>
    <row r="8678" customFormat="false" ht="12.75" hidden="false" customHeight="false" outlineLevel="0" collapsed="false">
      <c r="A8678" s="208" t="str">
        <f aca="false">B8678&amp;" "&amp;C8678&amp;" "&amp;D8678</f>
        <v> 0 Financial</v>
      </c>
      <c r="B8678" s="208" t="str">
        <f aca="false">IF((LEFT(N8678,2)="US"),"US","")</f>
        <v/>
      </c>
      <c r="C8678" s="208" t="n">
        <f aca="false">M8678</f>
        <v>0</v>
      </c>
      <c r="D8678" s="208" t="str">
        <f aca="false">IF(ISNUMBER(FIND("Phy",N8678))=TRUE(),"Physical","Financial")</f>
        <v>Financial</v>
      </c>
      <c r="E8678" s="208" t="e">
        <f aca="false">IF(VLOOKUP(S8678,'DD-Lookup'!$J$6:$L$50,3,FALSE())="Monthly",(YEAR(AC8678)-YEAR(AB8678))*12+MONTH(AC8678)-MONTH(AB8678)+1,(AC8678-AB8678+1))</f>
        <v>#N/A</v>
      </c>
      <c r="F8678" s="239" t="e">
        <f aca="false">E8678*SUM(P8678:Q8678)</f>
        <v>#N/A</v>
      </c>
    </row>
    <row r="8679" customFormat="false" ht="12.75" hidden="false" customHeight="false" outlineLevel="0" collapsed="false">
      <c r="A8679" s="208" t="str">
        <f aca="false">B8679&amp;" "&amp;C8679&amp;" "&amp;D8679</f>
        <v> 0 Financial</v>
      </c>
      <c r="B8679" s="208" t="str">
        <f aca="false">IF((LEFT(N8679,2)="US"),"US","")</f>
        <v/>
      </c>
      <c r="C8679" s="208" t="n">
        <f aca="false">M8679</f>
        <v>0</v>
      </c>
      <c r="D8679" s="208" t="str">
        <f aca="false">IF(ISNUMBER(FIND("Phy",N8679))=TRUE(),"Physical","Financial")</f>
        <v>Financial</v>
      </c>
      <c r="E8679" s="208" t="e">
        <f aca="false">IF(VLOOKUP(S8679,'DD-Lookup'!$J$6:$L$50,3,FALSE())="Monthly",(YEAR(AC8679)-YEAR(AB8679))*12+MONTH(AC8679)-MONTH(AB8679)+1,(AC8679-AB8679+1))</f>
        <v>#N/A</v>
      </c>
      <c r="F8679" s="239" t="e">
        <f aca="false">E8679*SUM(P8679:Q8679)</f>
        <v>#N/A</v>
      </c>
    </row>
    <row r="8680" customFormat="false" ht="12.75" hidden="false" customHeight="false" outlineLevel="0" collapsed="false">
      <c r="A8680" s="208" t="str">
        <f aca="false">B8680&amp;" "&amp;C8680&amp;" "&amp;D8680</f>
        <v> 0 Financial</v>
      </c>
      <c r="B8680" s="208" t="str">
        <f aca="false">IF((LEFT(N8680,2)="US"),"US","")</f>
        <v/>
      </c>
      <c r="C8680" s="208" t="n">
        <f aca="false">M8680</f>
        <v>0</v>
      </c>
      <c r="D8680" s="208" t="str">
        <f aca="false">IF(ISNUMBER(FIND("Phy",N8680))=TRUE(),"Physical","Financial")</f>
        <v>Financial</v>
      </c>
      <c r="E8680" s="208" t="e">
        <f aca="false">IF(VLOOKUP(S8680,'DD-Lookup'!$J$6:$L$50,3,FALSE())="Monthly",(YEAR(AC8680)-YEAR(AB8680))*12+MONTH(AC8680)-MONTH(AB8680)+1,(AC8680-AB8680+1))</f>
        <v>#N/A</v>
      </c>
      <c r="F8680" s="239" t="e">
        <f aca="false">E8680*SUM(P8680:Q8680)</f>
        <v>#N/A</v>
      </c>
    </row>
    <row r="8681" customFormat="false" ht="12.75" hidden="false" customHeight="false" outlineLevel="0" collapsed="false">
      <c r="A8681" s="208" t="str">
        <f aca="false">B8681&amp;" "&amp;C8681&amp;" "&amp;D8681</f>
        <v> 0 Financial</v>
      </c>
      <c r="B8681" s="208" t="str">
        <f aca="false">IF((LEFT(N8681,2)="US"),"US","")</f>
        <v/>
      </c>
      <c r="C8681" s="208" t="n">
        <f aca="false">M8681</f>
        <v>0</v>
      </c>
      <c r="D8681" s="208" t="str">
        <f aca="false">IF(ISNUMBER(FIND("Phy",N8681))=TRUE(),"Physical","Financial")</f>
        <v>Financial</v>
      </c>
      <c r="E8681" s="208" t="e">
        <f aca="false">IF(VLOOKUP(S8681,'DD-Lookup'!$J$6:$L$50,3,FALSE())="Monthly",(YEAR(AC8681)-YEAR(AB8681))*12+MONTH(AC8681)-MONTH(AB8681)+1,(AC8681-AB8681+1))</f>
        <v>#N/A</v>
      </c>
      <c r="F8681" s="239" t="e">
        <f aca="false">E8681*SUM(P8681:Q8681)</f>
        <v>#N/A</v>
      </c>
    </row>
    <row r="8682" customFormat="false" ht="12.75" hidden="false" customHeight="false" outlineLevel="0" collapsed="false">
      <c r="A8682" s="208" t="str">
        <f aca="false">B8682&amp;" "&amp;C8682&amp;" "&amp;D8682</f>
        <v> 0 Financial</v>
      </c>
      <c r="B8682" s="208" t="str">
        <f aca="false">IF((LEFT(N8682,2)="US"),"US","")</f>
        <v/>
      </c>
      <c r="C8682" s="208" t="n">
        <f aca="false">M8682</f>
        <v>0</v>
      </c>
      <c r="D8682" s="208" t="str">
        <f aca="false">IF(ISNUMBER(FIND("Phy",N8682))=TRUE(),"Physical","Financial")</f>
        <v>Financial</v>
      </c>
      <c r="E8682" s="208" t="e">
        <f aca="false">IF(VLOOKUP(S8682,'DD-Lookup'!$J$6:$L$50,3,FALSE())="Monthly",(YEAR(AC8682)-YEAR(AB8682))*12+MONTH(AC8682)-MONTH(AB8682)+1,(AC8682-AB8682+1))</f>
        <v>#N/A</v>
      </c>
      <c r="F8682" s="239" t="e">
        <f aca="false">E8682*SUM(P8682:Q8682)</f>
        <v>#N/A</v>
      </c>
    </row>
    <row r="8683" customFormat="false" ht="12.75" hidden="false" customHeight="false" outlineLevel="0" collapsed="false">
      <c r="A8683" s="208" t="str">
        <f aca="false">B8683&amp;" "&amp;C8683&amp;" "&amp;D8683</f>
        <v> 0 Financial</v>
      </c>
      <c r="B8683" s="208" t="str">
        <f aca="false">IF((LEFT(N8683,2)="US"),"US","")</f>
        <v/>
      </c>
      <c r="C8683" s="208" t="n">
        <f aca="false">M8683</f>
        <v>0</v>
      </c>
      <c r="D8683" s="208" t="str">
        <f aca="false">IF(ISNUMBER(FIND("Phy",N8683))=TRUE(),"Physical","Financial")</f>
        <v>Financial</v>
      </c>
      <c r="E8683" s="208" t="e">
        <f aca="false">IF(VLOOKUP(S8683,'DD-Lookup'!$J$6:$L$50,3,FALSE())="Monthly",(YEAR(AC8683)-YEAR(AB8683))*12+MONTH(AC8683)-MONTH(AB8683)+1,(AC8683-AB8683+1))</f>
        <v>#N/A</v>
      </c>
      <c r="F8683" s="239" t="e">
        <f aca="false">E8683*SUM(P8683:Q8683)</f>
        <v>#N/A</v>
      </c>
    </row>
    <row r="8684" customFormat="false" ht="12.75" hidden="false" customHeight="false" outlineLevel="0" collapsed="false">
      <c r="A8684" s="208" t="str">
        <f aca="false">B8684&amp;" "&amp;C8684&amp;" "&amp;D8684</f>
        <v> 0 Financial</v>
      </c>
      <c r="B8684" s="208" t="str">
        <f aca="false">IF((LEFT(N8684,2)="US"),"US","")</f>
        <v/>
      </c>
      <c r="C8684" s="208" t="n">
        <f aca="false">M8684</f>
        <v>0</v>
      </c>
      <c r="D8684" s="208" t="str">
        <f aca="false">IF(ISNUMBER(FIND("Phy",N8684))=TRUE(),"Physical","Financial")</f>
        <v>Financial</v>
      </c>
      <c r="E8684" s="208" t="e">
        <f aca="false">IF(VLOOKUP(S8684,'DD-Lookup'!$J$6:$L$50,3,FALSE())="Monthly",(YEAR(AC8684)-YEAR(AB8684))*12+MONTH(AC8684)-MONTH(AB8684)+1,(AC8684-AB8684+1))</f>
        <v>#N/A</v>
      </c>
      <c r="F8684" s="239" t="e">
        <f aca="false">E8684*SUM(P8684:Q8684)</f>
        <v>#N/A</v>
      </c>
    </row>
    <row r="8685" customFormat="false" ht="12.75" hidden="false" customHeight="false" outlineLevel="0" collapsed="false">
      <c r="A8685" s="208" t="str">
        <f aca="false">B8685&amp;" "&amp;C8685&amp;" "&amp;D8685</f>
        <v> 0 Financial</v>
      </c>
      <c r="B8685" s="208" t="str">
        <f aca="false">IF((LEFT(N8685,2)="US"),"US","")</f>
        <v/>
      </c>
      <c r="C8685" s="208" t="n">
        <f aca="false">M8685</f>
        <v>0</v>
      </c>
      <c r="D8685" s="208" t="str">
        <f aca="false">IF(ISNUMBER(FIND("Phy",N8685))=TRUE(),"Physical","Financial")</f>
        <v>Financial</v>
      </c>
      <c r="E8685" s="208" t="e">
        <f aca="false">IF(VLOOKUP(S8685,'DD-Lookup'!$J$6:$L$50,3,FALSE())="Monthly",(YEAR(AC8685)-YEAR(AB8685))*12+MONTH(AC8685)-MONTH(AB8685)+1,(AC8685-AB8685+1))</f>
        <v>#N/A</v>
      </c>
      <c r="F8685" s="239" t="e">
        <f aca="false">E8685*SUM(P8685:Q8685)</f>
        <v>#N/A</v>
      </c>
    </row>
    <row r="8686" customFormat="false" ht="12.75" hidden="false" customHeight="false" outlineLevel="0" collapsed="false">
      <c r="A8686" s="208" t="str">
        <f aca="false">B8686&amp;" "&amp;C8686&amp;" "&amp;D8686</f>
        <v> 0 Financial</v>
      </c>
      <c r="B8686" s="208" t="str">
        <f aca="false">IF((LEFT(N8686,2)="US"),"US","")</f>
        <v/>
      </c>
      <c r="C8686" s="208" t="n">
        <f aca="false">M8686</f>
        <v>0</v>
      </c>
      <c r="D8686" s="208" t="str">
        <f aca="false">IF(ISNUMBER(FIND("Phy",N8686))=TRUE(),"Physical","Financial")</f>
        <v>Financial</v>
      </c>
      <c r="E8686" s="208" t="e">
        <f aca="false">IF(VLOOKUP(S8686,'DD-Lookup'!$J$6:$L$50,3,FALSE())="Monthly",(YEAR(AC8686)-YEAR(AB8686))*12+MONTH(AC8686)-MONTH(AB8686)+1,(AC8686-AB8686+1))</f>
        <v>#N/A</v>
      </c>
      <c r="F8686" s="239" t="e">
        <f aca="false">E8686*SUM(P8686:Q8686)</f>
        <v>#N/A</v>
      </c>
    </row>
    <row r="8687" customFormat="false" ht="12.75" hidden="false" customHeight="false" outlineLevel="0" collapsed="false">
      <c r="A8687" s="208" t="str">
        <f aca="false">B8687&amp;" "&amp;C8687&amp;" "&amp;D8687</f>
        <v> 0 Financial</v>
      </c>
      <c r="B8687" s="208" t="str">
        <f aca="false">IF((LEFT(N8687,2)="US"),"US","")</f>
        <v/>
      </c>
      <c r="C8687" s="208" t="n">
        <f aca="false">M8687</f>
        <v>0</v>
      </c>
      <c r="D8687" s="208" t="str">
        <f aca="false">IF(ISNUMBER(FIND("Phy",N8687))=TRUE(),"Physical","Financial")</f>
        <v>Financial</v>
      </c>
      <c r="E8687" s="208" t="e">
        <f aca="false">IF(VLOOKUP(S8687,'DD-Lookup'!$J$6:$L$50,3,FALSE())="Monthly",(YEAR(AC8687)-YEAR(AB8687))*12+MONTH(AC8687)-MONTH(AB8687)+1,(AC8687-AB8687+1))</f>
        <v>#N/A</v>
      </c>
      <c r="F8687" s="239" t="e">
        <f aca="false">E8687*SUM(P8687:Q8687)</f>
        <v>#N/A</v>
      </c>
    </row>
    <row r="8688" customFormat="false" ht="12.75" hidden="false" customHeight="false" outlineLevel="0" collapsed="false">
      <c r="A8688" s="208" t="str">
        <f aca="false">B8688&amp;" "&amp;C8688&amp;" "&amp;D8688</f>
        <v> 0 Financial</v>
      </c>
      <c r="B8688" s="208" t="str">
        <f aca="false">IF((LEFT(N8688,2)="US"),"US","")</f>
        <v/>
      </c>
      <c r="C8688" s="208" t="n">
        <f aca="false">M8688</f>
        <v>0</v>
      </c>
      <c r="D8688" s="208" t="str">
        <f aca="false">IF(ISNUMBER(FIND("Phy",N8688))=TRUE(),"Physical","Financial")</f>
        <v>Financial</v>
      </c>
      <c r="E8688" s="208" t="e">
        <f aca="false">IF(VLOOKUP(S8688,'DD-Lookup'!$J$6:$L$50,3,FALSE())="Monthly",(YEAR(AC8688)-YEAR(AB8688))*12+MONTH(AC8688)-MONTH(AB8688)+1,(AC8688-AB8688+1))</f>
        <v>#N/A</v>
      </c>
      <c r="F8688" s="239" t="e">
        <f aca="false">E8688*SUM(P8688:Q8688)</f>
        <v>#N/A</v>
      </c>
    </row>
    <row r="8689" customFormat="false" ht="12.75" hidden="false" customHeight="false" outlineLevel="0" collapsed="false">
      <c r="A8689" s="208" t="str">
        <f aca="false">B8689&amp;" "&amp;C8689&amp;" "&amp;D8689</f>
        <v> 0 Financial</v>
      </c>
      <c r="B8689" s="208" t="str">
        <f aca="false">IF((LEFT(N8689,2)="US"),"US","")</f>
        <v/>
      </c>
      <c r="C8689" s="208" t="n">
        <f aca="false">M8689</f>
        <v>0</v>
      </c>
      <c r="D8689" s="208" t="str">
        <f aca="false">IF(ISNUMBER(FIND("Phy",N8689))=TRUE(),"Physical","Financial")</f>
        <v>Financial</v>
      </c>
      <c r="E8689" s="208" t="e">
        <f aca="false">IF(VLOOKUP(S8689,'DD-Lookup'!$J$6:$L$50,3,FALSE())="Monthly",(YEAR(AC8689)-YEAR(AB8689))*12+MONTH(AC8689)-MONTH(AB8689)+1,(AC8689-AB8689+1))</f>
        <v>#N/A</v>
      </c>
      <c r="F8689" s="239" t="e">
        <f aca="false">E8689*SUM(P8689:Q8689)</f>
        <v>#N/A</v>
      </c>
    </row>
    <row r="8690" customFormat="false" ht="12.75" hidden="false" customHeight="false" outlineLevel="0" collapsed="false">
      <c r="A8690" s="208" t="str">
        <f aca="false">B8690&amp;" "&amp;C8690&amp;" "&amp;D8690</f>
        <v> 0 Financial</v>
      </c>
      <c r="B8690" s="208" t="str">
        <f aca="false">IF((LEFT(N8690,2)="US"),"US","")</f>
        <v/>
      </c>
      <c r="C8690" s="208" t="n">
        <f aca="false">M8690</f>
        <v>0</v>
      </c>
      <c r="D8690" s="208" t="str">
        <f aca="false">IF(ISNUMBER(FIND("Phy",N8690))=TRUE(),"Physical","Financial")</f>
        <v>Financial</v>
      </c>
      <c r="E8690" s="208" t="e">
        <f aca="false">IF(VLOOKUP(S8690,'DD-Lookup'!$J$6:$L$50,3,FALSE())="Monthly",(YEAR(AC8690)-YEAR(AB8690))*12+MONTH(AC8690)-MONTH(AB8690)+1,(AC8690-AB8690+1))</f>
        <v>#N/A</v>
      </c>
      <c r="F8690" s="239" t="e">
        <f aca="false">E8690*SUM(P8690:Q8690)</f>
        <v>#N/A</v>
      </c>
    </row>
    <row r="8691" customFormat="false" ht="12.75" hidden="false" customHeight="false" outlineLevel="0" collapsed="false">
      <c r="A8691" s="208" t="str">
        <f aca="false">B8691&amp;" "&amp;C8691&amp;" "&amp;D8691</f>
        <v> 0 Financial</v>
      </c>
      <c r="B8691" s="208" t="str">
        <f aca="false">IF((LEFT(N8691,2)="US"),"US","")</f>
        <v/>
      </c>
      <c r="C8691" s="208" t="n">
        <f aca="false">M8691</f>
        <v>0</v>
      </c>
      <c r="D8691" s="208" t="str">
        <f aca="false">IF(ISNUMBER(FIND("Phy",N8691))=TRUE(),"Physical","Financial")</f>
        <v>Financial</v>
      </c>
      <c r="E8691" s="208" t="e">
        <f aca="false">IF(VLOOKUP(S8691,'DD-Lookup'!$J$6:$L$50,3,FALSE())="Monthly",(YEAR(AC8691)-YEAR(AB8691))*12+MONTH(AC8691)-MONTH(AB8691)+1,(AC8691-AB8691+1))</f>
        <v>#N/A</v>
      </c>
      <c r="F8691" s="239" t="e">
        <f aca="false">E8691*SUM(P8691:Q8691)</f>
        <v>#N/A</v>
      </c>
    </row>
    <row r="8692" customFormat="false" ht="12.75" hidden="false" customHeight="false" outlineLevel="0" collapsed="false">
      <c r="A8692" s="208" t="str">
        <f aca="false">B8692&amp;" "&amp;C8692&amp;" "&amp;D8692</f>
        <v> 0 Financial</v>
      </c>
      <c r="B8692" s="208" t="str">
        <f aca="false">IF((LEFT(N8692,2)="US"),"US","")</f>
        <v/>
      </c>
      <c r="C8692" s="208" t="n">
        <f aca="false">M8692</f>
        <v>0</v>
      </c>
      <c r="D8692" s="208" t="str">
        <f aca="false">IF(ISNUMBER(FIND("Phy",N8692))=TRUE(),"Physical","Financial")</f>
        <v>Financial</v>
      </c>
      <c r="E8692" s="208" t="e">
        <f aca="false">IF(VLOOKUP(S8692,'DD-Lookup'!$J$6:$L$50,3,FALSE())="Monthly",(YEAR(AC8692)-YEAR(AB8692))*12+MONTH(AC8692)-MONTH(AB8692)+1,(AC8692-AB8692+1))</f>
        <v>#N/A</v>
      </c>
      <c r="F8692" s="239" t="e">
        <f aca="false">E8692*SUM(P8692:Q8692)</f>
        <v>#N/A</v>
      </c>
    </row>
    <row r="8693" customFormat="false" ht="12.75" hidden="false" customHeight="false" outlineLevel="0" collapsed="false">
      <c r="A8693" s="208" t="str">
        <f aca="false">B8693&amp;" "&amp;C8693&amp;" "&amp;D8693</f>
        <v> 0 Financial</v>
      </c>
      <c r="B8693" s="208" t="str">
        <f aca="false">IF((LEFT(N8693,2)="US"),"US","")</f>
        <v/>
      </c>
      <c r="C8693" s="208" t="n">
        <f aca="false">M8693</f>
        <v>0</v>
      </c>
      <c r="D8693" s="208" t="str">
        <f aca="false">IF(ISNUMBER(FIND("Phy",N8693))=TRUE(),"Physical","Financial")</f>
        <v>Financial</v>
      </c>
      <c r="E8693" s="208" t="e">
        <f aca="false">IF(VLOOKUP(S8693,'DD-Lookup'!$J$6:$L$50,3,FALSE())="Monthly",(YEAR(AC8693)-YEAR(AB8693))*12+MONTH(AC8693)-MONTH(AB8693)+1,(AC8693-AB8693+1))</f>
        <v>#N/A</v>
      </c>
      <c r="F8693" s="239" t="e">
        <f aca="false">E8693*SUM(P8693:Q8693)</f>
        <v>#N/A</v>
      </c>
    </row>
    <row r="8694" customFormat="false" ht="12.75" hidden="false" customHeight="false" outlineLevel="0" collapsed="false">
      <c r="A8694" s="208" t="str">
        <f aca="false">B8694&amp;" "&amp;C8694&amp;" "&amp;D8694</f>
        <v> 0 Financial</v>
      </c>
      <c r="B8694" s="208" t="str">
        <f aca="false">IF((LEFT(N8694,2)="US"),"US","")</f>
        <v/>
      </c>
      <c r="C8694" s="208" t="n">
        <f aca="false">M8694</f>
        <v>0</v>
      </c>
      <c r="D8694" s="208" t="str">
        <f aca="false">IF(ISNUMBER(FIND("Phy",N8694))=TRUE(),"Physical","Financial")</f>
        <v>Financial</v>
      </c>
      <c r="E8694" s="208" t="e">
        <f aca="false">IF(VLOOKUP(S8694,'DD-Lookup'!$J$6:$L$50,3,FALSE())="Monthly",(YEAR(AC8694)-YEAR(AB8694))*12+MONTH(AC8694)-MONTH(AB8694)+1,(AC8694-AB8694+1))</f>
        <v>#N/A</v>
      </c>
      <c r="F8694" s="239" t="e">
        <f aca="false">E8694*SUM(P8694:Q8694)</f>
        <v>#N/A</v>
      </c>
    </row>
    <row r="8695" customFormat="false" ht="12.75" hidden="false" customHeight="false" outlineLevel="0" collapsed="false">
      <c r="A8695" s="208" t="str">
        <f aca="false">B8695&amp;" "&amp;C8695&amp;" "&amp;D8695</f>
        <v> 0 Financial</v>
      </c>
      <c r="B8695" s="208" t="str">
        <f aca="false">IF((LEFT(N8695,2)="US"),"US","")</f>
        <v/>
      </c>
      <c r="C8695" s="208" t="n">
        <f aca="false">M8695</f>
        <v>0</v>
      </c>
      <c r="D8695" s="208" t="str">
        <f aca="false">IF(ISNUMBER(FIND("Phy",N8695))=TRUE(),"Physical","Financial")</f>
        <v>Financial</v>
      </c>
      <c r="E8695" s="208" t="e">
        <f aca="false">IF(VLOOKUP(S8695,'DD-Lookup'!$J$6:$L$50,3,FALSE())="Monthly",(YEAR(AC8695)-YEAR(AB8695))*12+MONTH(AC8695)-MONTH(AB8695)+1,(AC8695-AB8695+1))</f>
        <v>#N/A</v>
      </c>
      <c r="F8695" s="239" t="e">
        <f aca="false">E8695*SUM(P8695:Q8695)</f>
        <v>#N/A</v>
      </c>
    </row>
    <row r="8696" customFormat="false" ht="12.75" hidden="false" customHeight="false" outlineLevel="0" collapsed="false">
      <c r="A8696" s="208" t="str">
        <f aca="false">B8696&amp;" "&amp;C8696&amp;" "&amp;D8696</f>
        <v> 0 Financial</v>
      </c>
      <c r="B8696" s="208" t="str">
        <f aca="false">IF((LEFT(N8696,2)="US"),"US","")</f>
        <v/>
      </c>
      <c r="C8696" s="208" t="n">
        <f aca="false">M8696</f>
        <v>0</v>
      </c>
      <c r="D8696" s="208" t="str">
        <f aca="false">IF(ISNUMBER(FIND("Phy",N8696))=TRUE(),"Physical","Financial")</f>
        <v>Financial</v>
      </c>
      <c r="E8696" s="208" t="e">
        <f aca="false">IF(VLOOKUP(S8696,'DD-Lookup'!$J$6:$L$50,3,FALSE())="Monthly",(YEAR(AC8696)-YEAR(AB8696))*12+MONTH(AC8696)-MONTH(AB8696)+1,(AC8696-AB8696+1))</f>
        <v>#N/A</v>
      </c>
      <c r="F8696" s="239" t="e">
        <f aca="false">E8696*SUM(P8696:Q8696)</f>
        <v>#N/A</v>
      </c>
    </row>
    <row r="8697" customFormat="false" ht="12.75" hidden="false" customHeight="false" outlineLevel="0" collapsed="false">
      <c r="A8697" s="208" t="str">
        <f aca="false">B8697&amp;" "&amp;C8697&amp;" "&amp;D8697</f>
        <v> 0 Financial</v>
      </c>
      <c r="B8697" s="208" t="str">
        <f aca="false">IF((LEFT(N8697,2)="US"),"US","")</f>
        <v/>
      </c>
      <c r="C8697" s="208" t="n">
        <f aca="false">M8697</f>
        <v>0</v>
      </c>
      <c r="D8697" s="208" t="str">
        <f aca="false">IF(ISNUMBER(FIND("Phy",N8697))=TRUE(),"Physical","Financial")</f>
        <v>Financial</v>
      </c>
      <c r="E8697" s="208" t="e">
        <f aca="false">IF(VLOOKUP(S8697,'DD-Lookup'!$J$6:$L$50,3,FALSE())="Monthly",(YEAR(AC8697)-YEAR(AB8697))*12+MONTH(AC8697)-MONTH(AB8697)+1,(AC8697-AB8697+1))</f>
        <v>#N/A</v>
      </c>
      <c r="F8697" s="239" t="e">
        <f aca="false">E8697*SUM(P8697:Q8697)</f>
        <v>#N/A</v>
      </c>
    </row>
    <row r="8698" customFormat="false" ht="12.75" hidden="false" customHeight="false" outlineLevel="0" collapsed="false">
      <c r="A8698" s="208" t="str">
        <f aca="false">B8698&amp;" "&amp;C8698&amp;" "&amp;D8698</f>
        <v> 0 Financial</v>
      </c>
      <c r="B8698" s="208" t="str">
        <f aca="false">IF((LEFT(N8698,2)="US"),"US","")</f>
        <v/>
      </c>
      <c r="C8698" s="208" t="n">
        <f aca="false">M8698</f>
        <v>0</v>
      </c>
      <c r="D8698" s="208" t="str">
        <f aca="false">IF(ISNUMBER(FIND("Phy",N8698))=TRUE(),"Physical","Financial")</f>
        <v>Financial</v>
      </c>
      <c r="E8698" s="208" t="e">
        <f aca="false">IF(VLOOKUP(S8698,'DD-Lookup'!$J$6:$L$50,3,FALSE())="Monthly",(YEAR(AC8698)-YEAR(AB8698))*12+MONTH(AC8698)-MONTH(AB8698)+1,(AC8698-AB8698+1))</f>
        <v>#N/A</v>
      </c>
      <c r="F8698" s="239" t="e">
        <f aca="false">E8698*SUM(P8698:Q8698)</f>
        <v>#N/A</v>
      </c>
    </row>
    <row r="8699" customFormat="false" ht="12.75" hidden="false" customHeight="false" outlineLevel="0" collapsed="false">
      <c r="A8699" s="208" t="str">
        <f aca="false">B8699&amp;" "&amp;C8699&amp;" "&amp;D8699</f>
        <v> 0 Financial</v>
      </c>
      <c r="B8699" s="208" t="str">
        <f aca="false">IF((LEFT(N8699,2)="US"),"US","")</f>
        <v/>
      </c>
      <c r="C8699" s="208" t="n">
        <f aca="false">M8699</f>
        <v>0</v>
      </c>
      <c r="D8699" s="208" t="str">
        <f aca="false">IF(ISNUMBER(FIND("Phy",N8699))=TRUE(),"Physical","Financial")</f>
        <v>Financial</v>
      </c>
      <c r="E8699" s="208" t="e">
        <f aca="false">IF(VLOOKUP(S8699,'DD-Lookup'!$J$6:$L$50,3,FALSE())="Monthly",(YEAR(AC8699)-YEAR(AB8699))*12+MONTH(AC8699)-MONTH(AB8699)+1,(AC8699-AB8699+1))</f>
        <v>#N/A</v>
      </c>
      <c r="F8699" s="239" t="e">
        <f aca="false">E8699*SUM(P8699:Q8699)</f>
        <v>#N/A</v>
      </c>
    </row>
    <row r="8700" customFormat="false" ht="12.75" hidden="false" customHeight="false" outlineLevel="0" collapsed="false">
      <c r="A8700" s="208" t="str">
        <f aca="false">B8700&amp;" "&amp;C8700&amp;" "&amp;D8700</f>
        <v> 0 Financial</v>
      </c>
      <c r="B8700" s="208" t="str">
        <f aca="false">IF((LEFT(N8700,2)="US"),"US","")</f>
        <v/>
      </c>
      <c r="C8700" s="208" t="n">
        <f aca="false">M8700</f>
        <v>0</v>
      </c>
      <c r="D8700" s="208" t="str">
        <f aca="false">IF(ISNUMBER(FIND("Phy",N8700))=TRUE(),"Physical","Financial")</f>
        <v>Financial</v>
      </c>
      <c r="E8700" s="208" t="e">
        <f aca="false">IF(VLOOKUP(S8700,'DD-Lookup'!$J$6:$L$50,3,FALSE())="Monthly",(YEAR(AC8700)-YEAR(AB8700))*12+MONTH(AC8700)-MONTH(AB8700)+1,(AC8700-AB8700+1))</f>
        <v>#N/A</v>
      </c>
      <c r="F8700" s="239" t="e">
        <f aca="false">E8700*SUM(P8700:Q8700)</f>
        <v>#N/A</v>
      </c>
    </row>
    <row r="8701" customFormat="false" ht="12.75" hidden="false" customHeight="false" outlineLevel="0" collapsed="false">
      <c r="A8701" s="208" t="str">
        <f aca="false">B8701&amp;" "&amp;C8701&amp;" "&amp;D8701</f>
        <v> 0 Financial</v>
      </c>
      <c r="B8701" s="208" t="str">
        <f aca="false">IF((LEFT(N8701,2)="US"),"US","")</f>
        <v/>
      </c>
      <c r="C8701" s="208" t="n">
        <f aca="false">M8701</f>
        <v>0</v>
      </c>
      <c r="D8701" s="208" t="str">
        <f aca="false">IF(ISNUMBER(FIND("Phy",N8701))=TRUE(),"Physical","Financial")</f>
        <v>Financial</v>
      </c>
      <c r="E8701" s="208" t="e">
        <f aca="false">IF(VLOOKUP(S8701,'DD-Lookup'!$J$6:$L$50,3,FALSE())="Monthly",(YEAR(AC8701)-YEAR(AB8701))*12+MONTH(AC8701)-MONTH(AB8701)+1,(AC8701-AB8701+1))</f>
        <v>#N/A</v>
      </c>
      <c r="F8701" s="239" t="e">
        <f aca="false">E8701*SUM(P8701:Q8701)</f>
        <v>#N/A</v>
      </c>
    </row>
    <row r="8702" customFormat="false" ht="12.75" hidden="false" customHeight="false" outlineLevel="0" collapsed="false">
      <c r="A8702" s="208" t="str">
        <f aca="false">B8702&amp;" "&amp;C8702&amp;" "&amp;D8702</f>
        <v> 0 Financial</v>
      </c>
      <c r="B8702" s="208" t="str">
        <f aca="false">IF((LEFT(N8702,2)="US"),"US","")</f>
        <v/>
      </c>
      <c r="C8702" s="208" t="n">
        <f aca="false">M8702</f>
        <v>0</v>
      </c>
      <c r="D8702" s="208" t="str">
        <f aca="false">IF(ISNUMBER(FIND("Phy",N8702))=TRUE(),"Physical","Financial")</f>
        <v>Financial</v>
      </c>
      <c r="E8702" s="208" t="e">
        <f aca="false">IF(VLOOKUP(S8702,'DD-Lookup'!$J$6:$L$50,3,FALSE())="Monthly",(YEAR(AC8702)-YEAR(AB8702))*12+MONTH(AC8702)-MONTH(AB8702)+1,(AC8702-AB8702+1))</f>
        <v>#N/A</v>
      </c>
      <c r="F8702" s="239" t="e">
        <f aca="false">E8702*SUM(P8702:Q8702)</f>
        <v>#N/A</v>
      </c>
    </row>
    <row r="8703" customFormat="false" ht="12.75" hidden="false" customHeight="false" outlineLevel="0" collapsed="false">
      <c r="A8703" s="208" t="str">
        <f aca="false">B8703&amp;" "&amp;C8703&amp;" "&amp;D8703</f>
        <v> 0 Financial</v>
      </c>
      <c r="B8703" s="208" t="str">
        <f aca="false">IF((LEFT(N8703,2)="US"),"US","")</f>
        <v/>
      </c>
      <c r="C8703" s="208" t="n">
        <f aca="false">M8703</f>
        <v>0</v>
      </c>
      <c r="D8703" s="208" t="str">
        <f aca="false">IF(ISNUMBER(FIND("Phy",N8703))=TRUE(),"Physical","Financial")</f>
        <v>Financial</v>
      </c>
      <c r="E8703" s="208" t="e">
        <f aca="false">IF(VLOOKUP(S8703,'DD-Lookup'!$J$6:$L$50,3,FALSE())="Monthly",(YEAR(AC8703)-YEAR(AB8703))*12+MONTH(AC8703)-MONTH(AB8703)+1,(AC8703-AB8703+1))</f>
        <v>#N/A</v>
      </c>
      <c r="F8703" s="239" t="e">
        <f aca="false">E8703*SUM(P8703:Q8703)</f>
        <v>#N/A</v>
      </c>
    </row>
    <row r="8704" customFormat="false" ht="12.75" hidden="false" customHeight="false" outlineLevel="0" collapsed="false">
      <c r="A8704" s="208" t="str">
        <f aca="false">B8704&amp;" "&amp;C8704&amp;" "&amp;D8704</f>
        <v> 0 Financial</v>
      </c>
      <c r="B8704" s="208" t="str">
        <f aca="false">IF((LEFT(N8704,2)="US"),"US","")</f>
        <v/>
      </c>
      <c r="C8704" s="208" t="n">
        <f aca="false">M8704</f>
        <v>0</v>
      </c>
      <c r="D8704" s="208" t="str">
        <f aca="false">IF(ISNUMBER(FIND("Phy",N8704))=TRUE(),"Physical","Financial")</f>
        <v>Financial</v>
      </c>
      <c r="E8704" s="208" t="e">
        <f aca="false">IF(VLOOKUP(S8704,'DD-Lookup'!$J$6:$L$50,3,FALSE())="Monthly",(YEAR(AC8704)-YEAR(AB8704))*12+MONTH(AC8704)-MONTH(AB8704)+1,(AC8704-AB8704+1))</f>
        <v>#N/A</v>
      </c>
      <c r="F8704" s="239" t="e">
        <f aca="false">E8704*SUM(P8704:Q8704)</f>
        <v>#N/A</v>
      </c>
    </row>
    <row r="8705" customFormat="false" ht="12.75" hidden="false" customHeight="false" outlineLevel="0" collapsed="false">
      <c r="A8705" s="208" t="str">
        <f aca="false">B8705&amp;" "&amp;C8705&amp;" "&amp;D8705</f>
        <v> 0 Financial</v>
      </c>
      <c r="B8705" s="208" t="str">
        <f aca="false">IF((LEFT(N8705,2)="US"),"US","")</f>
        <v/>
      </c>
      <c r="C8705" s="208" t="n">
        <f aca="false">M8705</f>
        <v>0</v>
      </c>
      <c r="D8705" s="208" t="str">
        <f aca="false">IF(ISNUMBER(FIND("Phy",N8705))=TRUE(),"Physical","Financial")</f>
        <v>Financial</v>
      </c>
      <c r="E8705" s="208" t="e">
        <f aca="false">IF(VLOOKUP(S8705,'DD-Lookup'!$J$6:$L$50,3,FALSE())="Monthly",(YEAR(AC8705)-YEAR(AB8705))*12+MONTH(AC8705)-MONTH(AB8705)+1,(AC8705-AB8705+1))</f>
        <v>#N/A</v>
      </c>
      <c r="F8705" s="239" t="e">
        <f aca="false">E8705*SUM(P8705:Q8705)</f>
        <v>#N/A</v>
      </c>
    </row>
    <row r="8706" customFormat="false" ht="12.75" hidden="false" customHeight="false" outlineLevel="0" collapsed="false">
      <c r="A8706" s="208" t="str">
        <f aca="false">B8706&amp;" "&amp;C8706&amp;" "&amp;D8706</f>
        <v> 0 Financial</v>
      </c>
      <c r="B8706" s="208" t="str">
        <f aca="false">IF((LEFT(N8706,2)="US"),"US","")</f>
        <v/>
      </c>
      <c r="C8706" s="208" t="n">
        <f aca="false">M8706</f>
        <v>0</v>
      </c>
      <c r="D8706" s="208" t="str">
        <f aca="false">IF(ISNUMBER(FIND("Phy",N8706))=TRUE(),"Physical","Financial")</f>
        <v>Financial</v>
      </c>
      <c r="E8706" s="208" t="e">
        <f aca="false">IF(VLOOKUP(S8706,'DD-Lookup'!$J$6:$L$50,3,FALSE())="Monthly",(YEAR(AC8706)-YEAR(AB8706))*12+MONTH(AC8706)-MONTH(AB8706)+1,(AC8706-AB8706+1))</f>
        <v>#N/A</v>
      </c>
      <c r="F8706" s="239" t="e">
        <f aca="false">E8706*SUM(P8706:Q8706)</f>
        <v>#N/A</v>
      </c>
    </row>
    <row r="8707" customFormat="false" ht="12.75" hidden="false" customHeight="false" outlineLevel="0" collapsed="false">
      <c r="A8707" s="208" t="str">
        <f aca="false">B8707&amp;" "&amp;C8707&amp;" "&amp;D8707</f>
        <v> 0 Financial</v>
      </c>
      <c r="B8707" s="208" t="str">
        <f aca="false">IF((LEFT(N8707,2)="US"),"US","")</f>
        <v/>
      </c>
      <c r="C8707" s="208" t="n">
        <f aca="false">M8707</f>
        <v>0</v>
      </c>
      <c r="D8707" s="208" t="str">
        <f aca="false">IF(ISNUMBER(FIND("Phy",N8707))=TRUE(),"Physical","Financial")</f>
        <v>Financial</v>
      </c>
      <c r="E8707" s="208" t="e">
        <f aca="false">IF(VLOOKUP(S8707,'DD-Lookup'!$J$6:$L$50,3,FALSE())="Monthly",(YEAR(AC8707)-YEAR(AB8707))*12+MONTH(AC8707)-MONTH(AB8707)+1,(AC8707-AB8707+1))</f>
        <v>#N/A</v>
      </c>
      <c r="F8707" s="239" t="e">
        <f aca="false">E8707*SUM(P8707:Q8707)</f>
        <v>#N/A</v>
      </c>
    </row>
    <row r="8708" customFormat="false" ht="12.75" hidden="false" customHeight="false" outlineLevel="0" collapsed="false">
      <c r="A8708" s="208" t="str">
        <f aca="false">B8708&amp;" "&amp;C8708&amp;" "&amp;D8708</f>
        <v> 0 Financial</v>
      </c>
      <c r="B8708" s="208" t="str">
        <f aca="false">IF((LEFT(N8708,2)="US"),"US","")</f>
        <v/>
      </c>
      <c r="C8708" s="208" t="n">
        <f aca="false">M8708</f>
        <v>0</v>
      </c>
      <c r="D8708" s="208" t="str">
        <f aca="false">IF(ISNUMBER(FIND("Phy",N8708))=TRUE(),"Physical","Financial")</f>
        <v>Financial</v>
      </c>
      <c r="E8708" s="208" t="e">
        <f aca="false">IF(VLOOKUP(S8708,'DD-Lookup'!$J$6:$L$50,3,FALSE())="Monthly",(YEAR(AC8708)-YEAR(AB8708))*12+MONTH(AC8708)-MONTH(AB8708)+1,(AC8708-AB8708+1))</f>
        <v>#N/A</v>
      </c>
      <c r="F8708" s="239" t="e">
        <f aca="false">E8708*SUM(P8708:Q8708)</f>
        <v>#N/A</v>
      </c>
    </row>
    <row r="8709" customFormat="false" ht="12.75" hidden="false" customHeight="false" outlineLevel="0" collapsed="false">
      <c r="A8709" s="208" t="str">
        <f aca="false">B8709&amp;" "&amp;C8709&amp;" "&amp;D8709</f>
        <v> 0 Financial</v>
      </c>
      <c r="B8709" s="208" t="str">
        <f aca="false">IF((LEFT(N8709,2)="US"),"US","")</f>
        <v/>
      </c>
      <c r="C8709" s="208" t="n">
        <f aca="false">M8709</f>
        <v>0</v>
      </c>
      <c r="D8709" s="208" t="str">
        <f aca="false">IF(ISNUMBER(FIND("Phy",N8709))=TRUE(),"Physical","Financial")</f>
        <v>Financial</v>
      </c>
      <c r="E8709" s="208" t="e">
        <f aca="false">IF(VLOOKUP(S8709,'DD-Lookup'!$J$6:$L$50,3,FALSE())="Monthly",(YEAR(AC8709)-YEAR(AB8709))*12+MONTH(AC8709)-MONTH(AB8709)+1,(AC8709-AB8709+1))</f>
        <v>#N/A</v>
      </c>
      <c r="F8709" s="239" t="e">
        <f aca="false">E8709*SUM(P8709:Q8709)</f>
        <v>#N/A</v>
      </c>
    </row>
    <row r="8710" customFormat="false" ht="12.75" hidden="false" customHeight="false" outlineLevel="0" collapsed="false">
      <c r="A8710" s="208" t="str">
        <f aca="false">B8710&amp;" "&amp;C8710&amp;" "&amp;D8710</f>
        <v> 0 Financial</v>
      </c>
      <c r="B8710" s="208" t="str">
        <f aca="false">IF((LEFT(N8710,2)="US"),"US","")</f>
        <v/>
      </c>
      <c r="C8710" s="208" t="n">
        <f aca="false">M8710</f>
        <v>0</v>
      </c>
      <c r="D8710" s="208" t="str">
        <f aca="false">IF(ISNUMBER(FIND("Phy",N8710))=TRUE(),"Physical","Financial")</f>
        <v>Financial</v>
      </c>
      <c r="E8710" s="208" t="e">
        <f aca="false">IF(VLOOKUP(S8710,'DD-Lookup'!$J$6:$L$50,3,FALSE())="Monthly",(YEAR(AC8710)-YEAR(AB8710))*12+MONTH(AC8710)-MONTH(AB8710)+1,(AC8710-AB8710+1))</f>
        <v>#N/A</v>
      </c>
      <c r="F8710" s="239" t="e">
        <f aca="false">E8710*SUM(P8710:Q8710)</f>
        <v>#N/A</v>
      </c>
    </row>
    <row r="8711" customFormat="false" ht="12.75" hidden="false" customHeight="false" outlineLevel="0" collapsed="false">
      <c r="A8711" s="208" t="str">
        <f aca="false">B8711&amp;" "&amp;C8711&amp;" "&amp;D8711</f>
        <v> 0 Financial</v>
      </c>
      <c r="B8711" s="208" t="str">
        <f aca="false">IF((LEFT(N8711,2)="US"),"US","")</f>
        <v/>
      </c>
      <c r="C8711" s="208" t="n">
        <f aca="false">M8711</f>
        <v>0</v>
      </c>
      <c r="D8711" s="208" t="str">
        <f aca="false">IF(ISNUMBER(FIND("Phy",N8711))=TRUE(),"Physical","Financial")</f>
        <v>Financial</v>
      </c>
      <c r="E8711" s="208" t="e">
        <f aca="false">IF(VLOOKUP(S8711,'DD-Lookup'!$J$6:$L$50,3,FALSE())="Monthly",(YEAR(AC8711)-YEAR(AB8711))*12+MONTH(AC8711)-MONTH(AB8711)+1,(AC8711-AB8711+1))</f>
        <v>#N/A</v>
      </c>
      <c r="F8711" s="239" t="e">
        <f aca="false">E8711*SUM(P8711:Q8711)</f>
        <v>#N/A</v>
      </c>
    </row>
    <row r="8712" customFormat="false" ht="12.75" hidden="false" customHeight="false" outlineLevel="0" collapsed="false">
      <c r="A8712" s="208" t="str">
        <f aca="false">B8712&amp;" "&amp;C8712&amp;" "&amp;D8712</f>
        <v> 0 Financial</v>
      </c>
      <c r="B8712" s="208" t="str">
        <f aca="false">IF((LEFT(N8712,2)="US"),"US","")</f>
        <v/>
      </c>
      <c r="C8712" s="208" t="n">
        <f aca="false">M8712</f>
        <v>0</v>
      </c>
      <c r="D8712" s="208" t="str">
        <f aca="false">IF(ISNUMBER(FIND("Phy",N8712))=TRUE(),"Physical","Financial")</f>
        <v>Financial</v>
      </c>
      <c r="E8712" s="208" t="e">
        <f aca="false">IF(VLOOKUP(S8712,'DD-Lookup'!$J$6:$L$50,3,FALSE())="Monthly",(YEAR(AC8712)-YEAR(AB8712))*12+MONTH(AC8712)-MONTH(AB8712)+1,(AC8712-AB8712+1))</f>
        <v>#N/A</v>
      </c>
      <c r="F8712" s="239" t="e">
        <f aca="false">E8712*SUM(P8712:Q8712)</f>
        <v>#N/A</v>
      </c>
    </row>
    <row r="8713" customFormat="false" ht="12.75" hidden="false" customHeight="false" outlineLevel="0" collapsed="false">
      <c r="A8713" s="208" t="str">
        <f aca="false">B8713&amp;" "&amp;C8713&amp;" "&amp;D8713</f>
        <v> 0 Financial</v>
      </c>
      <c r="B8713" s="208" t="str">
        <f aca="false">IF((LEFT(N8713,2)="US"),"US","")</f>
        <v/>
      </c>
      <c r="C8713" s="208" t="n">
        <f aca="false">M8713</f>
        <v>0</v>
      </c>
      <c r="D8713" s="208" t="str">
        <f aca="false">IF(ISNUMBER(FIND("Phy",N8713))=TRUE(),"Physical","Financial")</f>
        <v>Financial</v>
      </c>
      <c r="E8713" s="208" t="e">
        <f aca="false">IF(VLOOKUP(S8713,'DD-Lookup'!$J$6:$L$50,3,FALSE())="Monthly",(YEAR(AC8713)-YEAR(AB8713))*12+MONTH(AC8713)-MONTH(AB8713)+1,(AC8713-AB8713+1))</f>
        <v>#N/A</v>
      </c>
      <c r="F8713" s="239" t="e">
        <f aca="false">E8713*SUM(P8713:Q8713)</f>
        <v>#N/A</v>
      </c>
    </row>
    <row r="8714" customFormat="false" ht="12.75" hidden="false" customHeight="false" outlineLevel="0" collapsed="false">
      <c r="A8714" s="208" t="str">
        <f aca="false">B8714&amp;" "&amp;C8714&amp;" "&amp;D8714</f>
        <v> 0 Financial</v>
      </c>
      <c r="B8714" s="208" t="str">
        <f aca="false">IF((LEFT(N8714,2)="US"),"US","")</f>
        <v/>
      </c>
      <c r="C8714" s="208" t="n">
        <f aca="false">M8714</f>
        <v>0</v>
      </c>
      <c r="D8714" s="208" t="str">
        <f aca="false">IF(ISNUMBER(FIND("Phy",N8714))=TRUE(),"Physical","Financial")</f>
        <v>Financial</v>
      </c>
      <c r="E8714" s="208" t="e">
        <f aca="false">IF(VLOOKUP(S8714,'DD-Lookup'!$J$6:$L$50,3,FALSE())="Monthly",(YEAR(AC8714)-YEAR(AB8714))*12+MONTH(AC8714)-MONTH(AB8714)+1,(AC8714-AB8714+1))</f>
        <v>#N/A</v>
      </c>
      <c r="F8714" s="239" t="e">
        <f aca="false">E8714*SUM(P8714:Q8714)</f>
        <v>#N/A</v>
      </c>
    </row>
    <row r="8715" customFormat="false" ht="12.75" hidden="false" customHeight="false" outlineLevel="0" collapsed="false">
      <c r="A8715" s="208" t="str">
        <f aca="false">B8715&amp;" "&amp;C8715&amp;" "&amp;D8715</f>
        <v> 0 Financial</v>
      </c>
      <c r="B8715" s="208" t="str">
        <f aca="false">IF((LEFT(N8715,2)="US"),"US","")</f>
        <v/>
      </c>
      <c r="C8715" s="208" t="n">
        <f aca="false">M8715</f>
        <v>0</v>
      </c>
      <c r="D8715" s="208" t="str">
        <f aca="false">IF(ISNUMBER(FIND("Phy",N8715))=TRUE(),"Physical","Financial")</f>
        <v>Financial</v>
      </c>
      <c r="E8715" s="208" t="e">
        <f aca="false">IF(VLOOKUP(S8715,'DD-Lookup'!$J$6:$L$50,3,FALSE())="Monthly",(YEAR(AC8715)-YEAR(AB8715))*12+MONTH(AC8715)-MONTH(AB8715)+1,(AC8715-AB8715+1))</f>
        <v>#N/A</v>
      </c>
      <c r="F8715" s="239" t="e">
        <f aca="false">E8715*SUM(P8715:Q8715)</f>
        <v>#N/A</v>
      </c>
    </row>
    <row r="8716" customFormat="false" ht="12.75" hidden="false" customHeight="false" outlineLevel="0" collapsed="false">
      <c r="A8716" s="208" t="str">
        <f aca="false">B8716&amp;" "&amp;C8716&amp;" "&amp;D8716</f>
        <v> 0 Financial</v>
      </c>
      <c r="B8716" s="208" t="str">
        <f aca="false">IF((LEFT(N8716,2)="US"),"US","")</f>
        <v/>
      </c>
      <c r="C8716" s="208" t="n">
        <f aca="false">M8716</f>
        <v>0</v>
      </c>
      <c r="D8716" s="208" t="str">
        <f aca="false">IF(ISNUMBER(FIND("Phy",N8716))=TRUE(),"Physical","Financial")</f>
        <v>Financial</v>
      </c>
      <c r="E8716" s="208" t="e">
        <f aca="false">IF(VLOOKUP(S8716,'DD-Lookup'!$J$6:$L$50,3,FALSE())="Monthly",(YEAR(AC8716)-YEAR(AB8716))*12+MONTH(AC8716)-MONTH(AB8716)+1,(AC8716-AB8716+1))</f>
        <v>#N/A</v>
      </c>
      <c r="F8716" s="239" t="e">
        <f aca="false">E8716*SUM(P8716:Q8716)</f>
        <v>#N/A</v>
      </c>
    </row>
    <row r="8717" customFormat="false" ht="12.75" hidden="false" customHeight="false" outlineLevel="0" collapsed="false">
      <c r="A8717" s="208" t="str">
        <f aca="false">B8717&amp;" "&amp;C8717&amp;" "&amp;D8717</f>
        <v> 0 Financial</v>
      </c>
      <c r="B8717" s="208" t="str">
        <f aca="false">IF((LEFT(N8717,2)="US"),"US","")</f>
        <v/>
      </c>
      <c r="C8717" s="208" t="n">
        <f aca="false">M8717</f>
        <v>0</v>
      </c>
      <c r="D8717" s="208" t="str">
        <f aca="false">IF(ISNUMBER(FIND("Phy",N8717))=TRUE(),"Physical","Financial")</f>
        <v>Financial</v>
      </c>
      <c r="E8717" s="208" t="e">
        <f aca="false">IF(VLOOKUP(S8717,'DD-Lookup'!$J$6:$L$50,3,FALSE())="Monthly",(YEAR(AC8717)-YEAR(AB8717))*12+MONTH(AC8717)-MONTH(AB8717)+1,(AC8717-AB8717+1))</f>
        <v>#N/A</v>
      </c>
      <c r="F8717" s="239" t="e">
        <f aca="false">E8717*SUM(P8717:Q8717)</f>
        <v>#N/A</v>
      </c>
    </row>
    <row r="8718" customFormat="false" ht="12.75" hidden="false" customHeight="false" outlineLevel="0" collapsed="false">
      <c r="A8718" s="208" t="str">
        <f aca="false">B8718&amp;" "&amp;C8718&amp;" "&amp;D8718</f>
        <v> 0 Financial</v>
      </c>
      <c r="B8718" s="208" t="str">
        <f aca="false">IF((LEFT(N8718,2)="US"),"US","")</f>
        <v/>
      </c>
      <c r="C8718" s="208" t="n">
        <f aca="false">M8718</f>
        <v>0</v>
      </c>
      <c r="D8718" s="208" t="str">
        <f aca="false">IF(ISNUMBER(FIND("Phy",N8718))=TRUE(),"Physical","Financial")</f>
        <v>Financial</v>
      </c>
      <c r="E8718" s="208" t="e">
        <f aca="false">IF(VLOOKUP(S8718,'DD-Lookup'!$J$6:$L$50,3,FALSE())="Monthly",(YEAR(AC8718)-YEAR(AB8718))*12+MONTH(AC8718)-MONTH(AB8718)+1,(AC8718-AB8718+1))</f>
        <v>#N/A</v>
      </c>
      <c r="F8718" s="239" t="e">
        <f aca="false">E8718*SUM(P8718:Q8718)</f>
        <v>#N/A</v>
      </c>
    </row>
    <row r="8719" customFormat="false" ht="12.75" hidden="false" customHeight="false" outlineLevel="0" collapsed="false">
      <c r="A8719" s="208" t="str">
        <f aca="false">B8719&amp;" "&amp;C8719&amp;" "&amp;D8719</f>
        <v> 0 Financial</v>
      </c>
      <c r="B8719" s="208" t="str">
        <f aca="false">IF((LEFT(N8719,2)="US"),"US","")</f>
        <v/>
      </c>
      <c r="C8719" s="208" t="n">
        <f aca="false">M8719</f>
        <v>0</v>
      </c>
      <c r="D8719" s="208" t="str">
        <f aca="false">IF(ISNUMBER(FIND("Phy",N8719))=TRUE(),"Physical","Financial")</f>
        <v>Financial</v>
      </c>
      <c r="E8719" s="208" t="e">
        <f aca="false">IF(VLOOKUP(S8719,'DD-Lookup'!$J$6:$L$50,3,FALSE())="Monthly",(YEAR(AC8719)-YEAR(AB8719))*12+MONTH(AC8719)-MONTH(AB8719)+1,(AC8719-AB8719+1))</f>
        <v>#N/A</v>
      </c>
      <c r="F8719" s="239" t="e">
        <f aca="false">E8719*SUM(P8719:Q8719)</f>
        <v>#N/A</v>
      </c>
    </row>
    <row r="8720" customFormat="false" ht="12.75" hidden="false" customHeight="false" outlineLevel="0" collapsed="false">
      <c r="A8720" s="208" t="str">
        <f aca="false">B8720&amp;" "&amp;C8720&amp;" "&amp;D8720</f>
        <v> 0 Financial</v>
      </c>
      <c r="B8720" s="208" t="str">
        <f aca="false">IF((LEFT(N8720,2)="US"),"US","")</f>
        <v/>
      </c>
      <c r="C8720" s="208" t="n">
        <f aca="false">M8720</f>
        <v>0</v>
      </c>
      <c r="D8720" s="208" t="str">
        <f aca="false">IF(ISNUMBER(FIND("Phy",N8720))=TRUE(),"Physical","Financial")</f>
        <v>Financial</v>
      </c>
      <c r="E8720" s="208" t="e">
        <f aca="false">IF(VLOOKUP(S8720,'DD-Lookup'!$J$6:$L$50,3,FALSE())="Monthly",(YEAR(AC8720)-YEAR(AB8720))*12+MONTH(AC8720)-MONTH(AB8720)+1,(AC8720-AB8720+1))</f>
        <v>#N/A</v>
      </c>
      <c r="F8720" s="239" t="e">
        <f aca="false">E8720*SUM(P8720:Q8720)</f>
        <v>#N/A</v>
      </c>
    </row>
    <row r="8721" customFormat="false" ht="12.75" hidden="false" customHeight="false" outlineLevel="0" collapsed="false">
      <c r="A8721" s="208" t="str">
        <f aca="false">B8721&amp;" "&amp;C8721&amp;" "&amp;D8721</f>
        <v> 0 Financial</v>
      </c>
      <c r="B8721" s="208" t="str">
        <f aca="false">IF((LEFT(N8721,2)="US"),"US","")</f>
        <v/>
      </c>
      <c r="C8721" s="208" t="n">
        <f aca="false">M8721</f>
        <v>0</v>
      </c>
      <c r="D8721" s="208" t="str">
        <f aca="false">IF(ISNUMBER(FIND("Phy",N8721))=TRUE(),"Physical","Financial")</f>
        <v>Financial</v>
      </c>
      <c r="E8721" s="208" t="e">
        <f aca="false">IF(VLOOKUP(S8721,'DD-Lookup'!$J$6:$L$50,3,FALSE())="Monthly",(YEAR(AC8721)-YEAR(AB8721))*12+MONTH(AC8721)-MONTH(AB8721)+1,(AC8721-AB8721+1))</f>
        <v>#N/A</v>
      </c>
      <c r="F8721" s="239" t="e">
        <f aca="false">E8721*SUM(P8721:Q8721)</f>
        <v>#N/A</v>
      </c>
    </row>
    <row r="8722" customFormat="false" ht="12.75" hidden="false" customHeight="false" outlineLevel="0" collapsed="false">
      <c r="A8722" s="208" t="str">
        <f aca="false">B8722&amp;" "&amp;C8722&amp;" "&amp;D8722</f>
        <v> 0 Financial</v>
      </c>
      <c r="B8722" s="208" t="str">
        <f aca="false">IF((LEFT(N8722,2)="US"),"US","")</f>
        <v/>
      </c>
      <c r="C8722" s="208" t="n">
        <f aca="false">M8722</f>
        <v>0</v>
      </c>
      <c r="D8722" s="208" t="str">
        <f aca="false">IF(ISNUMBER(FIND("Phy",N8722))=TRUE(),"Physical","Financial")</f>
        <v>Financial</v>
      </c>
      <c r="E8722" s="208" t="e">
        <f aca="false">IF(VLOOKUP(S8722,'DD-Lookup'!$J$6:$L$50,3,FALSE())="Monthly",(YEAR(AC8722)-YEAR(AB8722))*12+MONTH(AC8722)-MONTH(AB8722)+1,(AC8722-AB8722+1))</f>
        <v>#N/A</v>
      </c>
      <c r="F8722" s="239" t="e">
        <f aca="false">E8722*SUM(P8722:Q8722)</f>
        <v>#N/A</v>
      </c>
    </row>
    <row r="8723" customFormat="false" ht="12.75" hidden="false" customHeight="false" outlineLevel="0" collapsed="false">
      <c r="A8723" s="208" t="str">
        <f aca="false">B8723&amp;" "&amp;C8723&amp;" "&amp;D8723</f>
        <v> 0 Financial</v>
      </c>
      <c r="B8723" s="208" t="str">
        <f aca="false">IF((LEFT(N8723,2)="US"),"US","")</f>
        <v/>
      </c>
      <c r="C8723" s="208" t="n">
        <f aca="false">M8723</f>
        <v>0</v>
      </c>
      <c r="D8723" s="208" t="str">
        <f aca="false">IF(ISNUMBER(FIND("Phy",N8723))=TRUE(),"Physical","Financial")</f>
        <v>Financial</v>
      </c>
      <c r="E8723" s="208" t="e">
        <f aca="false">IF(VLOOKUP(S8723,'DD-Lookup'!$J$6:$L$50,3,FALSE())="Monthly",(YEAR(AC8723)-YEAR(AB8723))*12+MONTH(AC8723)-MONTH(AB8723)+1,(AC8723-AB8723+1))</f>
        <v>#N/A</v>
      </c>
      <c r="F8723" s="239" t="e">
        <f aca="false">E8723*SUM(P8723:Q8723)</f>
        <v>#N/A</v>
      </c>
    </row>
    <row r="8724" customFormat="false" ht="12.75" hidden="false" customHeight="false" outlineLevel="0" collapsed="false">
      <c r="A8724" s="208" t="str">
        <f aca="false">B8724&amp;" "&amp;C8724&amp;" "&amp;D8724</f>
        <v> 0 Financial</v>
      </c>
      <c r="B8724" s="208" t="str">
        <f aca="false">IF((LEFT(N8724,2)="US"),"US","")</f>
        <v/>
      </c>
      <c r="C8724" s="208" t="n">
        <f aca="false">M8724</f>
        <v>0</v>
      </c>
      <c r="D8724" s="208" t="str">
        <f aca="false">IF(ISNUMBER(FIND("Phy",N8724))=TRUE(),"Physical","Financial")</f>
        <v>Financial</v>
      </c>
      <c r="E8724" s="208" t="e">
        <f aca="false">IF(VLOOKUP(S8724,'DD-Lookup'!$J$6:$L$50,3,FALSE())="Monthly",(YEAR(AC8724)-YEAR(AB8724))*12+MONTH(AC8724)-MONTH(AB8724)+1,(AC8724-AB8724+1))</f>
        <v>#N/A</v>
      </c>
      <c r="F8724" s="239" t="e">
        <f aca="false">E8724*SUM(P8724:Q8724)</f>
        <v>#N/A</v>
      </c>
    </row>
    <row r="8725" customFormat="false" ht="12.75" hidden="false" customHeight="false" outlineLevel="0" collapsed="false">
      <c r="A8725" s="208" t="str">
        <f aca="false">B8725&amp;" "&amp;C8725&amp;" "&amp;D8725</f>
        <v> 0 Financial</v>
      </c>
      <c r="B8725" s="208" t="str">
        <f aca="false">IF((LEFT(N8725,2)="US"),"US","")</f>
        <v/>
      </c>
      <c r="C8725" s="208" t="n">
        <f aca="false">M8725</f>
        <v>0</v>
      </c>
      <c r="D8725" s="208" t="str">
        <f aca="false">IF(ISNUMBER(FIND("Phy",N8725))=TRUE(),"Physical","Financial")</f>
        <v>Financial</v>
      </c>
      <c r="E8725" s="208" t="e">
        <f aca="false">IF(VLOOKUP(S8725,'DD-Lookup'!$J$6:$L$50,3,FALSE())="Monthly",(YEAR(AC8725)-YEAR(AB8725))*12+MONTH(AC8725)-MONTH(AB8725)+1,(AC8725-AB8725+1))</f>
        <v>#N/A</v>
      </c>
      <c r="F8725" s="239" t="e">
        <f aca="false">E8725*SUM(P8725:Q8725)</f>
        <v>#N/A</v>
      </c>
    </row>
    <row r="8726" customFormat="false" ht="12.75" hidden="false" customHeight="false" outlineLevel="0" collapsed="false">
      <c r="A8726" s="208" t="str">
        <f aca="false">B8726&amp;" "&amp;C8726&amp;" "&amp;D8726</f>
        <v> 0 Financial</v>
      </c>
      <c r="B8726" s="208" t="str">
        <f aca="false">IF((LEFT(N8726,2)="US"),"US","")</f>
        <v/>
      </c>
      <c r="C8726" s="208" t="n">
        <f aca="false">M8726</f>
        <v>0</v>
      </c>
      <c r="D8726" s="208" t="str">
        <f aca="false">IF(ISNUMBER(FIND("Phy",N8726))=TRUE(),"Physical","Financial")</f>
        <v>Financial</v>
      </c>
      <c r="E8726" s="208" t="e">
        <f aca="false">IF(VLOOKUP(S8726,'DD-Lookup'!$J$6:$L$50,3,FALSE())="Monthly",(YEAR(AC8726)-YEAR(AB8726))*12+MONTH(AC8726)-MONTH(AB8726)+1,(AC8726-AB8726+1))</f>
        <v>#N/A</v>
      </c>
      <c r="F8726" s="239" t="e">
        <f aca="false">E8726*SUM(P8726:Q8726)</f>
        <v>#N/A</v>
      </c>
    </row>
    <row r="8727" customFormat="false" ht="12.75" hidden="false" customHeight="false" outlineLevel="0" collapsed="false">
      <c r="A8727" s="208" t="str">
        <f aca="false">B8727&amp;" "&amp;C8727&amp;" "&amp;D8727</f>
        <v> 0 Financial</v>
      </c>
      <c r="B8727" s="208" t="str">
        <f aca="false">IF((LEFT(N8727,2)="US"),"US","")</f>
        <v/>
      </c>
      <c r="C8727" s="208" t="n">
        <f aca="false">M8727</f>
        <v>0</v>
      </c>
      <c r="D8727" s="208" t="str">
        <f aca="false">IF(ISNUMBER(FIND("Phy",N8727))=TRUE(),"Physical","Financial")</f>
        <v>Financial</v>
      </c>
      <c r="E8727" s="208" t="e">
        <f aca="false">IF(VLOOKUP(S8727,'DD-Lookup'!$J$6:$L$50,3,FALSE())="Monthly",(YEAR(AC8727)-YEAR(AB8727))*12+MONTH(AC8727)-MONTH(AB8727)+1,(AC8727-AB8727+1))</f>
        <v>#N/A</v>
      </c>
      <c r="F8727" s="239" t="e">
        <f aca="false">E8727*SUM(P8727:Q8727)</f>
        <v>#N/A</v>
      </c>
    </row>
    <row r="8728" customFormat="false" ht="12.75" hidden="false" customHeight="false" outlineLevel="0" collapsed="false">
      <c r="A8728" s="208" t="str">
        <f aca="false">B8728&amp;" "&amp;C8728&amp;" "&amp;D8728</f>
        <v> 0 Financial</v>
      </c>
      <c r="B8728" s="208" t="str">
        <f aca="false">IF((LEFT(N8728,2)="US"),"US","")</f>
        <v/>
      </c>
      <c r="C8728" s="208" t="n">
        <f aca="false">M8728</f>
        <v>0</v>
      </c>
      <c r="D8728" s="208" t="str">
        <f aca="false">IF(ISNUMBER(FIND("Phy",N8728))=TRUE(),"Physical","Financial")</f>
        <v>Financial</v>
      </c>
      <c r="E8728" s="208" t="e">
        <f aca="false">IF(VLOOKUP(S8728,'DD-Lookup'!$J$6:$L$50,3,FALSE())="Monthly",(YEAR(AC8728)-YEAR(AB8728))*12+MONTH(AC8728)-MONTH(AB8728)+1,(AC8728-AB8728+1))</f>
        <v>#N/A</v>
      </c>
      <c r="F8728" s="239" t="e">
        <f aca="false">E8728*SUM(P8728:Q8728)</f>
        <v>#N/A</v>
      </c>
    </row>
    <row r="8729" customFormat="false" ht="12.75" hidden="false" customHeight="false" outlineLevel="0" collapsed="false">
      <c r="A8729" s="208" t="str">
        <f aca="false">B8729&amp;" "&amp;C8729&amp;" "&amp;D8729</f>
        <v> 0 Financial</v>
      </c>
      <c r="B8729" s="208" t="str">
        <f aca="false">IF((LEFT(N8729,2)="US"),"US","")</f>
        <v/>
      </c>
      <c r="C8729" s="208" t="n">
        <f aca="false">M8729</f>
        <v>0</v>
      </c>
      <c r="D8729" s="208" t="str">
        <f aca="false">IF(ISNUMBER(FIND("Phy",N8729))=TRUE(),"Physical","Financial")</f>
        <v>Financial</v>
      </c>
      <c r="E8729" s="208" t="e">
        <f aca="false">IF(VLOOKUP(S8729,'DD-Lookup'!$J$6:$L$50,3,FALSE())="Monthly",(YEAR(AC8729)-YEAR(AB8729))*12+MONTH(AC8729)-MONTH(AB8729)+1,(AC8729-AB8729+1))</f>
        <v>#N/A</v>
      </c>
      <c r="F8729" s="239" t="e">
        <f aca="false">E8729*SUM(P8729:Q8729)</f>
        <v>#N/A</v>
      </c>
    </row>
    <row r="8730" customFormat="false" ht="12.75" hidden="false" customHeight="false" outlineLevel="0" collapsed="false">
      <c r="A8730" s="208" t="str">
        <f aca="false">B8730&amp;" "&amp;C8730&amp;" "&amp;D8730</f>
        <v> 0 Financial</v>
      </c>
      <c r="B8730" s="208" t="str">
        <f aca="false">IF((LEFT(N8730,2)="US"),"US","")</f>
        <v/>
      </c>
      <c r="C8730" s="208" t="n">
        <f aca="false">M8730</f>
        <v>0</v>
      </c>
      <c r="D8730" s="208" t="str">
        <f aca="false">IF(ISNUMBER(FIND("Phy",N8730))=TRUE(),"Physical","Financial")</f>
        <v>Financial</v>
      </c>
      <c r="E8730" s="208" t="e">
        <f aca="false">IF(VLOOKUP(S8730,'DD-Lookup'!$J$6:$L$50,3,FALSE())="Monthly",(YEAR(AC8730)-YEAR(AB8730))*12+MONTH(AC8730)-MONTH(AB8730)+1,(AC8730-AB8730+1))</f>
        <v>#N/A</v>
      </c>
      <c r="F8730" s="239" t="e">
        <f aca="false">E8730*SUM(P8730:Q8730)</f>
        <v>#N/A</v>
      </c>
    </row>
    <row r="8731" customFormat="false" ht="12.75" hidden="false" customHeight="false" outlineLevel="0" collapsed="false">
      <c r="A8731" s="208" t="str">
        <f aca="false">B8731&amp;" "&amp;C8731&amp;" "&amp;D8731</f>
        <v> 0 Financial</v>
      </c>
      <c r="B8731" s="208" t="str">
        <f aca="false">IF((LEFT(N8731,2)="US"),"US","")</f>
        <v/>
      </c>
      <c r="C8731" s="208" t="n">
        <f aca="false">M8731</f>
        <v>0</v>
      </c>
      <c r="D8731" s="208" t="str">
        <f aca="false">IF(ISNUMBER(FIND("Phy",N8731))=TRUE(),"Physical","Financial")</f>
        <v>Financial</v>
      </c>
      <c r="E8731" s="208" t="e">
        <f aca="false">IF(VLOOKUP(S8731,'DD-Lookup'!$J$6:$L$50,3,FALSE())="Monthly",(YEAR(AC8731)-YEAR(AB8731))*12+MONTH(AC8731)-MONTH(AB8731)+1,(AC8731-AB8731+1))</f>
        <v>#N/A</v>
      </c>
      <c r="F8731" s="239" t="e">
        <f aca="false">E8731*SUM(P8731:Q8731)</f>
        <v>#N/A</v>
      </c>
    </row>
    <row r="8732" customFormat="false" ht="12.75" hidden="false" customHeight="false" outlineLevel="0" collapsed="false">
      <c r="A8732" s="208" t="str">
        <f aca="false">B8732&amp;" "&amp;C8732&amp;" "&amp;D8732</f>
        <v> 0 Financial</v>
      </c>
      <c r="B8732" s="208" t="str">
        <f aca="false">IF((LEFT(N8732,2)="US"),"US","")</f>
        <v/>
      </c>
      <c r="C8732" s="208" t="n">
        <f aca="false">M8732</f>
        <v>0</v>
      </c>
      <c r="D8732" s="208" t="str">
        <f aca="false">IF(ISNUMBER(FIND("Phy",N8732))=TRUE(),"Physical","Financial")</f>
        <v>Financial</v>
      </c>
      <c r="E8732" s="208" t="e">
        <f aca="false">IF(VLOOKUP(S8732,'DD-Lookup'!$J$6:$L$50,3,FALSE())="Monthly",(YEAR(AC8732)-YEAR(AB8732))*12+MONTH(AC8732)-MONTH(AB8732)+1,(AC8732-AB8732+1))</f>
        <v>#N/A</v>
      </c>
      <c r="F8732" s="239" t="e">
        <f aca="false">E8732*SUM(P8732:Q8732)</f>
        <v>#N/A</v>
      </c>
    </row>
    <row r="8733" customFormat="false" ht="12.75" hidden="false" customHeight="false" outlineLevel="0" collapsed="false">
      <c r="A8733" s="208" t="str">
        <f aca="false">B8733&amp;" "&amp;C8733&amp;" "&amp;D8733</f>
        <v> 0 Financial</v>
      </c>
      <c r="B8733" s="208" t="str">
        <f aca="false">IF((LEFT(N8733,2)="US"),"US","")</f>
        <v/>
      </c>
      <c r="C8733" s="208" t="n">
        <f aca="false">M8733</f>
        <v>0</v>
      </c>
      <c r="D8733" s="208" t="str">
        <f aca="false">IF(ISNUMBER(FIND("Phy",N8733))=TRUE(),"Physical","Financial")</f>
        <v>Financial</v>
      </c>
      <c r="E8733" s="208" t="e">
        <f aca="false">IF(VLOOKUP(S8733,'DD-Lookup'!$J$6:$L$50,3,FALSE())="Monthly",(YEAR(AC8733)-YEAR(AB8733))*12+MONTH(AC8733)-MONTH(AB8733)+1,(AC8733-AB8733+1))</f>
        <v>#N/A</v>
      </c>
      <c r="F8733" s="239" t="e">
        <f aca="false">E8733*SUM(P8733:Q8733)</f>
        <v>#N/A</v>
      </c>
    </row>
    <row r="8734" customFormat="false" ht="12.75" hidden="false" customHeight="false" outlineLevel="0" collapsed="false">
      <c r="A8734" s="208" t="str">
        <f aca="false">B8734&amp;" "&amp;C8734&amp;" "&amp;D8734</f>
        <v> 0 Financial</v>
      </c>
      <c r="B8734" s="208" t="str">
        <f aca="false">IF((LEFT(N8734,2)="US"),"US","")</f>
        <v/>
      </c>
      <c r="C8734" s="208" t="n">
        <f aca="false">M8734</f>
        <v>0</v>
      </c>
      <c r="D8734" s="208" t="str">
        <f aca="false">IF(ISNUMBER(FIND("Phy",N8734))=TRUE(),"Physical","Financial")</f>
        <v>Financial</v>
      </c>
      <c r="E8734" s="208" t="e">
        <f aca="false">IF(VLOOKUP(S8734,'DD-Lookup'!$J$6:$L$50,3,FALSE())="Monthly",(YEAR(AC8734)-YEAR(AB8734))*12+MONTH(AC8734)-MONTH(AB8734)+1,(AC8734-AB8734+1))</f>
        <v>#N/A</v>
      </c>
      <c r="F8734" s="239" t="e">
        <f aca="false">E8734*SUM(P8734:Q8734)</f>
        <v>#N/A</v>
      </c>
    </row>
    <row r="8735" customFormat="false" ht="12.75" hidden="false" customHeight="false" outlineLevel="0" collapsed="false">
      <c r="A8735" s="208" t="str">
        <f aca="false">B8735&amp;" "&amp;C8735&amp;" "&amp;D8735</f>
        <v> 0 Financial</v>
      </c>
      <c r="B8735" s="208" t="str">
        <f aca="false">IF((LEFT(N8735,2)="US"),"US","")</f>
        <v/>
      </c>
      <c r="C8735" s="208" t="n">
        <f aca="false">M8735</f>
        <v>0</v>
      </c>
      <c r="D8735" s="208" t="str">
        <f aca="false">IF(ISNUMBER(FIND("Phy",N8735))=TRUE(),"Physical","Financial")</f>
        <v>Financial</v>
      </c>
      <c r="E8735" s="208" t="e">
        <f aca="false">IF(VLOOKUP(S8735,'DD-Lookup'!$J$6:$L$50,3,FALSE())="Monthly",(YEAR(AC8735)-YEAR(AB8735))*12+MONTH(AC8735)-MONTH(AB8735)+1,(AC8735-AB8735+1))</f>
        <v>#N/A</v>
      </c>
      <c r="F8735" s="239" t="e">
        <f aca="false">E8735*SUM(P8735:Q8735)</f>
        <v>#N/A</v>
      </c>
    </row>
    <row r="8736" customFormat="false" ht="12.75" hidden="false" customHeight="false" outlineLevel="0" collapsed="false">
      <c r="A8736" s="208" t="str">
        <f aca="false">B8736&amp;" "&amp;C8736&amp;" "&amp;D8736</f>
        <v> 0 Financial</v>
      </c>
      <c r="B8736" s="208" t="str">
        <f aca="false">IF((LEFT(N8736,2)="US"),"US","")</f>
        <v/>
      </c>
      <c r="C8736" s="208" t="n">
        <f aca="false">M8736</f>
        <v>0</v>
      </c>
      <c r="D8736" s="208" t="str">
        <f aca="false">IF(ISNUMBER(FIND("Phy",N8736))=TRUE(),"Physical","Financial")</f>
        <v>Financial</v>
      </c>
      <c r="E8736" s="208" t="e">
        <f aca="false">IF(VLOOKUP(S8736,'DD-Lookup'!$J$6:$L$50,3,FALSE())="Monthly",(YEAR(AC8736)-YEAR(AB8736))*12+MONTH(AC8736)-MONTH(AB8736)+1,(AC8736-AB8736+1))</f>
        <v>#N/A</v>
      </c>
      <c r="F8736" s="239" t="e">
        <f aca="false">E8736*SUM(P8736:Q8736)</f>
        <v>#N/A</v>
      </c>
    </row>
    <row r="8737" customFormat="false" ht="12.75" hidden="false" customHeight="false" outlineLevel="0" collapsed="false">
      <c r="A8737" s="208" t="str">
        <f aca="false">B8737&amp;" "&amp;C8737&amp;" "&amp;D8737</f>
        <v> 0 Financial</v>
      </c>
      <c r="B8737" s="208" t="str">
        <f aca="false">IF((LEFT(N8737,2)="US"),"US","")</f>
        <v/>
      </c>
      <c r="C8737" s="208" t="n">
        <f aca="false">M8737</f>
        <v>0</v>
      </c>
      <c r="D8737" s="208" t="str">
        <f aca="false">IF(ISNUMBER(FIND("Phy",N8737))=TRUE(),"Physical","Financial")</f>
        <v>Financial</v>
      </c>
      <c r="E8737" s="208" t="e">
        <f aca="false">IF(VLOOKUP(S8737,'DD-Lookup'!$J$6:$L$50,3,FALSE())="Monthly",(YEAR(AC8737)-YEAR(AB8737))*12+MONTH(AC8737)-MONTH(AB8737)+1,(AC8737-AB8737+1))</f>
        <v>#N/A</v>
      </c>
      <c r="F8737" s="239" t="e">
        <f aca="false">E8737*SUM(P8737:Q8737)</f>
        <v>#N/A</v>
      </c>
    </row>
    <row r="8738" customFormat="false" ht="12.75" hidden="false" customHeight="false" outlineLevel="0" collapsed="false">
      <c r="A8738" s="208" t="str">
        <f aca="false">B8738&amp;" "&amp;C8738&amp;" "&amp;D8738</f>
        <v> 0 Financial</v>
      </c>
      <c r="B8738" s="208" t="str">
        <f aca="false">IF((LEFT(N8738,2)="US"),"US","")</f>
        <v/>
      </c>
      <c r="C8738" s="208" t="n">
        <f aca="false">M8738</f>
        <v>0</v>
      </c>
      <c r="D8738" s="208" t="str">
        <f aca="false">IF(ISNUMBER(FIND("Phy",N8738))=TRUE(),"Physical","Financial")</f>
        <v>Financial</v>
      </c>
      <c r="E8738" s="208" t="e">
        <f aca="false">IF(VLOOKUP(S8738,'DD-Lookup'!$J$6:$L$50,3,FALSE())="Monthly",(YEAR(AC8738)-YEAR(AB8738))*12+MONTH(AC8738)-MONTH(AB8738)+1,(AC8738-AB8738+1))</f>
        <v>#N/A</v>
      </c>
      <c r="F8738" s="239" t="e">
        <f aca="false">E8738*SUM(P8738:Q8738)</f>
        <v>#N/A</v>
      </c>
    </row>
    <row r="8739" customFormat="false" ht="12.75" hidden="false" customHeight="false" outlineLevel="0" collapsed="false">
      <c r="A8739" s="208" t="str">
        <f aca="false">B8739&amp;" "&amp;C8739&amp;" "&amp;D8739</f>
        <v> 0 Financial</v>
      </c>
      <c r="B8739" s="208" t="str">
        <f aca="false">IF((LEFT(N8739,2)="US"),"US","")</f>
        <v/>
      </c>
      <c r="C8739" s="208" t="n">
        <f aca="false">M8739</f>
        <v>0</v>
      </c>
      <c r="D8739" s="208" t="str">
        <f aca="false">IF(ISNUMBER(FIND("Phy",N8739))=TRUE(),"Physical","Financial")</f>
        <v>Financial</v>
      </c>
      <c r="E8739" s="208" t="e">
        <f aca="false">IF(VLOOKUP(S8739,'DD-Lookup'!$J$6:$L$50,3,FALSE())="Monthly",(YEAR(AC8739)-YEAR(AB8739))*12+MONTH(AC8739)-MONTH(AB8739)+1,(AC8739-AB8739+1))</f>
        <v>#N/A</v>
      </c>
      <c r="F8739" s="239" t="e">
        <f aca="false">E8739*SUM(P8739:Q8739)</f>
        <v>#N/A</v>
      </c>
    </row>
    <row r="8740" customFormat="false" ht="12.75" hidden="false" customHeight="false" outlineLevel="0" collapsed="false">
      <c r="A8740" s="208" t="str">
        <f aca="false">B8740&amp;" "&amp;C8740&amp;" "&amp;D8740</f>
        <v> 0 Financial</v>
      </c>
      <c r="B8740" s="208" t="str">
        <f aca="false">IF((LEFT(N8740,2)="US"),"US","")</f>
        <v/>
      </c>
      <c r="C8740" s="208" t="n">
        <f aca="false">M8740</f>
        <v>0</v>
      </c>
      <c r="D8740" s="208" t="str">
        <f aca="false">IF(ISNUMBER(FIND("Phy",N8740))=TRUE(),"Physical","Financial")</f>
        <v>Financial</v>
      </c>
      <c r="E8740" s="208" t="e">
        <f aca="false">IF(VLOOKUP(S8740,'DD-Lookup'!$J$6:$L$50,3,FALSE())="Monthly",(YEAR(AC8740)-YEAR(AB8740))*12+MONTH(AC8740)-MONTH(AB8740)+1,(AC8740-AB8740+1))</f>
        <v>#N/A</v>
      </c>
      <c r="F8740" s="239" t="e">
        <f aca="false">E8740*SUM(P8740:Q8740)</f>
        <v>#N/A</v>
      </c>
    </row>
    <row r="8741" customFormat="false" ht="12.75" hidden="false" customHeight="false" outlineLevel="0" collapsed="false">
      <c r="A8741" s="208" t="str">
        <f aca="false">B8741&amp;" "&amp;C8741&amp;" "&amp;D8741</f>
        <v> 0 Financial</v>
      </c>
      <c r="B8741" s="208" t="str">
        <f aca="false">IF((LEFT(N8741,2)="US"),"US","")</f>
        <v/>
      </c>
      <c r="C8741" s="208" t="n">
        <f aca="false">M8741</f>
        <v>0</v>
      </c>
      <c r="D8741" s="208" t="str">
        <f aca="false">IF(ISNUMBER(FIND("Phy",N8741))=TRUE(),"Physical","Financial")</f>
        <v>Financial</v>
      </c>
      <c r="E8741" s="208" t="e">
        <f aca="false">IF(VLOOKUP(S8741,'DD-Lookup'!$J$6:$L$50,3,FALSE())="Monthly",(YEAR(AC8741)-YEAR(AB8741))*12+MONTH(AC8741)-MONTH(AB8741)+1,(AC8741-AB8741+1))</f>
        <v>#N/A</v>
      </c>
      <c r="F8741" s="239" t="e">
        <f aca="false">E8741*SUM(P8741:Q8741)</f>
        <v>#N/A</v>
      </c>
    </row>
    <row r="8742" customFormat="false" ht="12.75" hidden="false" customHeight="false" outlineLevel="0" collapsed="false">
      <c r="A8742" s="208" t="str">
        <f aca="false">B8742&amp;" "&amp;C8742&amp;" "&amp;D8742</f>
        <v> 0 Financial</v>
      </c>
      <c r="B8742" s="208" t="str">
        <f aca="false">IF((LEFT(N8742,2)="US"),"US","")</f>
        <v/>
      </c>
      <c r="C8742" s="208" t="n">
        <f aca="false">M8742</f>
        <v>0</v>
      </c>
      <c r="D8742" s="208" t="str">
        <f aca="false">IF(ISNUMBER(FIND("Phy",N8742))=TRUE(),"Physical","Financial")</f>
        <v>Financial</v>
      </c>
      <c r="E8742" s="208" t="e">
        <f aca="false">IF(VLOOKUP(S8742,'DD-Lookup'!$J$6:$L$50,3,FALSE())="Monthly",(YEAR(AC8742)-YEAR(AB8742))*12+MONTH(AC8742)-MONTH(AB8742)+1,(AC8742-AB8742+1))</f>
        <v>#N/A</v>
      </c>
      <c r="F8742" s="239" t="e">
        <f aca="false">E8742*SUM(P8742:Q8742)</f>
        <v>#N/A</v>
      </c>
    </row>
    <row r="8743" customFormat="false" ht="12.75" hidden="false" customHeight="false" outlineLevel="0" collapsed="false">
      <c r="A8743" s="208" t="str">
        <f aca="false">B8743&amp;" "&amp;C8743&amp;" "&amp;D8743</f>
        <v> 0 Financial</v>
      </c>
      <c r="B8743" s="208" t="str">
        <f aca="false">IF((LEFT(N8743,2)="US"),"US","")</f>
        <v/>
      </c>
      <c r="C8743" s="208" t="n">
        <f aca="false">M8743</f>
        <v>0</v>
      </c>
      <c r="D8743" s="208" t="str">
        <f aca="false">IF(ISNUMBER(FIND("Phy",N8743))=TRUE(),"Physical","Financial")</f>
        <v>Financial</v>
      </c>
      <c r="E8743" s="208" t="e">
        <f aca="false">IF(VLOOKUP(S8743,'DD-Lookup'!$J$6:$L$50,3,FALSE())="Monthly",(YEAR(AC8743)-YEAR(AB8743))*12+MONTH(AC8743)-MONTH(AB8743)+1,(AC8743-AB8743+1))</f>
        <v>#N/A</v>
      </c>
      <c r="F8743" s="239" t="e">
        <f aca="false">E8743*SUM(P8743:Q8743)</f>
        <v>#N/A</v>
      </c>
    </row>
    <row r="8744" customFormat="false" ht="12.75" hidden="false" customHeight="false" outlineLevel="0" collapsed="false">
      <c r="A8744" s="208" t="str">
        <f aca="false">B8744&amp;" "&amp;C8744&amp;" "&amp;D8744</f>
        <v> 0 Financial</v>
      </c>
      <c r="B8744" s="208" t="str">
        <f aca="false">IF((LEFT(N8744,2)="US"),"US","")</f>
        <v/>
      </c>
      <c r="C8744" s="208" t="n">
        <f aca="false">M8744</f>
        <v>0</v>
      </c>
      <c r="D8744" s="208" t="str">
        <f aca="false">IF(ISNUMBER(FIND("Phy",N8744))=TRUE(),"Physical","Financial")</f>
        <v>Financial</v>
      </c>
      <c r="E8744" s="208" t="e">
        <f aca="false">IF(VLOOKUP(S8744,'DD-Lookup'!$J$6:$L$50,3,FALSE())="Monthly",(YEAR(AC8744)-YEAR(AB8744))*12+MONTH(AC8744)-MONTH(AB8744)+1,(AC8744-AB8744+1))</f>
        <v>#N/A</v>
      </c>
      <c r="F8744" s="239" t="e">
        <f aca="false">E8744*SUM(P8744:Q8744)</f>
        <v>#N/A</v>
      </c>
    </row>
    <row r="8745" customFormat="false" ht="12.75" hidden="false" customHeight="false" outlineLevel="0" collapsed="false">
      <c r="A8745" s="208" t="str">
        <f aca="false">B8745&amp;" "&amp;C8745&amp;" "&amp;D8745</f>
        <v> 0 Financial</v>
      </c>
      <c r="B8745" s="208" t="str">
        <f aca="false">IF((LEFT(N8745,2)="US"),"US","")</f>
        <v/>
      </c>
      <c r="C8745" s="208" t="n">
        <f aca="false">M8745</f>
        <v>0</v>
      </c>
      <c r="D8745" s="208" t="str">
        <f aca="false">IF(ISNUMBER(FIND("Phy",N8745))=TRUE(),"Physical","Financial")</f>
        <v>Financial</v>
      </c>
      <c r="E8745" s="208" t="e">
        <f aca="false">IF(VLOOKUP(S8745,'DD-Lookup'!$J$6:$L$50,3,FALSE())="Monthly",(YEAR(AC8745)-YEAR(AB8745))*12+MONTH(AC8745)-MONTH(AB8745)+1,(AC8745-AB8745+1))</f>
        <v>#N/A</v>
      </c>
      <c r="F8745" s="239" t="e">
        <f aca="false">E8745*SUM(P8745:Q8745)</f>
        <v>#N/A</v>
      </c>
    </row>
    <row r="8746" customFormat="false" ht="12.75" hidden="false" customHeight="false" outlineLevel="0" collapsed="false">
      <c r="A8746" s="208" t="str">
        <f aca="false">B8746&amp;" "&amp;C8746&amp;" "&amp;D8746</f>
        <v> 0 Financial</v>
      </c>
      <c r="B8746" s="208" t="str">
        <f aca="false">IF((LEFT(N8746,2)="US"),"US","")</f>
        <v/>
      </c>
      <c r="C8746" s="208" t="n">
        <f aca="false">M8746</f>
        <v>0</v>
      </c>
      <c r="D8746" s="208" t="str">
        <f aca="false">IF(ISNUMBER(FIND("Phy",N8746))=TRUE(),"Physical","Financial")</f>
        <v>Financial</v>
      </c>
      <c r="E8746" s="208" t="e">
        <f aca="false">IF(VLOOKUP(S8746,'DD-Lookup'!$J$6:$L$50,3,FALSE())="Monthly",(YEAR(AC8746)-YEAR(AB8746))*12+MONTH(AC8746)-MONTH(AB8746)+1,(AC8746-AB8746+1))</f>
        <v>#N/A</v>
      </c>
      <c r="F8746" s="239" t="e">
        <f aca="false">E8746*SUM(P8746:Q8746)</f>
        <v>#N/A</v>
      </c>
    </row>
    <row r="8747" customFormat="false" ht="12.75" hidden="false" customHeight="false" outlineLevel="0" collapsed="false">
      <c r="A8747" s="208" t="str">
        <f aca="false">B8747&amp;" "&amp;C8747&amp;" "&amp;D8747</f>
        <v> 0 Financial</v>
      </c>
      <c r="B8747" s="208" t="str">
        <f aca="false">IF((LEFT(N8747,2)="US"),"US","")</f>
        <v/>
      </c>
      <c r="C8747" s="208" t="n">
        <f aca="false">M8747</f>
        <v>0</v>
      </c>
      <c r="D8747" s="208" t="str">
        <f aca="false">IF(ISNUMBER(FIND("Phy",N8747))=TRUE(),"Physical","Financial")</f>
        <v>Financial</v>
      </c>
      <c r="E8747" s="208" t="e">
        <f aca="false">IF(VLOOKUP(S8747,'DD-Lookup'!$J$6:$L$50,3,FALSE())="Monthly",(YEAR(AC8747)-YEAR(AB8747))*12+MONTH(AC8747)-MONTH(AB8747)+1,(AC8747-AB8747+1))</f>
        <v>#N/A</v>
      </c>
      <c r="F8747" s="239" t="e">
        <f aca="false">E8747*SUM(P8747:Q8747)</f>
        <v>#N/A</v>
      </c>
    </row>
    <row r="8748" customFormat="false" ht="12.75" hidden="false" customHeight="false" outlineLevel="0" collapsed="false">
      <c r="A8748" s="208" t="str">
        <f aca="false">B8748&amp;" "&amp;C8748&amp;" "&amp;D8748</f>
        <v> 0 Financial</v>
      </c>
      <c r="B8748" s="208" t="str">
        <f aca="false">IF((LEFT(N8748,2)="US"),"US","")</f>
        <v/>
      </c>
      <c r="C8748" s="208" t="n">
        <f aca="false">M8748</f>
        <v>0</v>
      </c>
      <c r="D8748" s="208" t="str">
        <f aca="false">IF(ISNUMBER(FIND("Phy",N8748))=TRUE(),"Physical","Financial")</f>
        <v>Financial</v>
      </c>
      <c r="E8748" s="208" t="e">
        <f aca="false">IF(VLOOKUP(S8748,'DD-Lookup'!$J$6:$L$50,3,FALSE())="Monthly",(YEAR(AC8748)-YEAR(AB8748))*12+MONTH(AC8748)-MONTH(AB8748)+1,(AC8748-AB8748+1))</f>
        <v>#N/A</v>
      </c>
      <c r="F8748" s="239" t="e">
        <f aca="false">E8748*SUM(P8748:Q8748)</f>
        <v>#N/A</v>
      </c>
    </row>
    <row r="8749" customFormat="false" ht="12.75" hidden="false" customHeight="false" outlineLevel="0" collapsed="false">
      <c r="A8749" s="208" t="str">
        <f aca="false">B8749&amp;" "&amp;C8749&amp;" "&amp;D8749</f>
        <v> 0 Financial</v>
      </c>
      <c r="B8749" s="208" t="str">
        <f aca="false">IF((LEFT(N8749,2)="US"),"US","")</f>
        <v/>
      </c>
      <c r="C8749" s="208" t="n">
        <f aca="false">M8749</f>
        <v>0</v>
      </c>
      <c r="D8749" s="208" t="str">
        <f aca="false">IF(ISNUMBER(FIND("Phy",N8749))=TRUE(),"Physical","Financial")</f>
        <v>Financial</v>
      </c>
      <c r="E8749" s="208" t="e">
        <f aca="false">IF(VLOOKUP(S8749,'DD-Lookup'!$J$6:$L$50,3,FALSE())="Monthly",(YEAR(AC8749)-YEAR(AB8749))*12+MONTH(AC8749)-MONTH(AB8749)+1,(AC8749-AB8749+1))</f>
        <v>#N/A</v>
      </c>
      <c r="F8749" s="239" t="e">
        <f aca="false">E8749*SUM(P8749:Q8749)</f>
        <v>#N/A</v>
      </c>
    </row>
    <row r="8750" customFormat="false" ht="12.75" hidden="false" customHeight="false" outlineLevel="0" collapsed="false">
      <c r="A8750" s="208" t="str">
        <f aca="false">B8750&amp;" "&amp;C8750&amp;" "&amp;D8750</f>
        <v> 0 Financial</v>
      </c>
      <c r="B8750" s="208" t="str">
        <f aca="false">IF((LEFT(N8750,2)="US"),"US","")</f>
        <v/>
      </c>
      <c r="C8750" s="208" t="n">
        <f aca="false">M8750</f>
        <v>0</v>
      </c>
      <c r="D8750" s="208" t="str">
        <f aca="false">IF(ISNUMBER(FIND("Phy",N8750))=TRUE(),"Physical","Financial")</f>
        <v>Financial</v>
      </c>
      <c r="E8750" s="208" t="e">
        <f aca="false">IF(VLOOKUP(S8750,'DD-Lookup'!$J$6:$L$50,3,FALSE())="Monthly",(YEAR(AC8750)-YEAR(AB8750))*12+MONTH(AC8750)-MONTH(AB8750)+1,(AC8750-AB8750+1))</f>
        <v>#N/A</v>
      </c>
      <c r="F8750" s="239" t="e">
        <f aca="false">E8750*SUM(P8750:Q8750)</f>
        <v>#N/A</v>
      </c>
    </row>
    <row r="8751" customFormat="false" ht="12.75" hidden="false" customHeight="false" outlineLevel="0" collapsed="false">
      <c r="A8751" s="208" t="str">
        <f aca="false">B8751&amp;" "&amp;C8751&amp;" "&amp;D8751</f>
        <v> 0 Financial</v>
      </c>
      <c r="B8751" s="208" t="str">
        <f aca="false">IF((LEFT(N8751,2)="US"),"US","")</f>
        <v/>
      </c>
      <c r="C8751" s="208" t="n">
        <f aca="false">M8751</f>
        <v>0</v>
      </c>
      <c r="D8751" s="208" t="str">
        <f aca="false">IF(ISNUMBER(FIND("Phy",N8751))=TRUE(),"Physical","Financial")</f>
        <v>Financial</v>
      </c>
      <c r="E8751" s="208" t="e">
        <f aca="false">IF(VLOOKUP(S8751,'DD-Lookup'!$J$6:$L$50,3,FALSE())="Monthly",(YEAR(AC8751)-YEAR(AB8751))*12+MONTH(AC8751)-MONTH(AB8751)+1,(AC8751-AB8751+1))</f>
        <v>#N/A</v>
      </c>
      <c r="F8751" s="239" t="e">
        <f aca="false">E8751*SUM(P8751:Q8751)</f>
        <v>#N/A</v>
      </c>
    </row>
    <row r="8752" customFormat="false" ht="12.75" hidden="false" customHeight="false" outlineLevel="0" collapsed="false">
      <c r="A8752" s="208" t="str">
        <f aca="false">B8752&amp;" "&amp;C8752&amp;" "&amp;D8752</f>
        <v> 0 Financial</v>
      </c>
      <c r="B8752" s="208" t="str">
        <f aca="false">IF((LEFT(N8752,2)="US"),"US","")</f>
        <v/>
      </c>
      <c r="C8752" s="208" t="n">
        <f aca="false">M8752</f>
        <v>0</v>
      </c>
      <c r="D8752" s="208" t="str">
        <f aca="false">IF(ISNUMBER(FIND("Phy",N8752))=TRUE(),"Physical","Financial")</f>
        <v>Financial</v>
      </c>
      <c r="E8752" s="208" t="e">
        <f aca="false">IF(VLOOKUP(S8752,'DD-Lookup'!$J$6:$L$50,3,FALSE())="Monthly",(YEAR(AC8752)-YEAR(AB8752))*12+MONTH(AC8752)-MONTH(AB8752)+1,(AC8752-AB8752+1))</f>
        <v>#N/A</v>
      </c>
      <c r="F8752" s="239" t="e">
        <f aca="false">E8752*SUM(P8752:Q8752)</f>
        <v>#N/A</v>
      </c>
    </row>
    <row r="8753" customFormat="false" ht="12.75" hidden="false" customHeight="false" outlineLevel="0" collapsed="false">
      <c r="A8753" s="208" t="str">
        <f aca="false">B8753&amp;" "&amp;C8753&amp;" "&amp;D8753</f>
        <v> 0 Financial</v>
      </c>
      <c r="B8753" s="208" t="str">
        <f aca="false">IF((LEFT(N8753,2)="US"),"US","")</f>
        <v/>
      </c>
      <c r="C8753" s="208" t="n">
        <f aca="false">M8753</f>
        <v>0</v>
      </c>
      <c r="D8753" s="208" t="str">
        <f aca="false">IF(ISNUMBER(FIND("Phy",N8753))=TRUE(),"Physical","Financial")</f>
        <v>Financial</v>
      </c>
      <c r="E8753" s="208" t="e">
        <f aca="false">IF(VLOOKUP(S8753,'DD-Lookup'!$J$6:$L$50,3,FALSE())="Monthly",(YEAR(AC8753)-YEAR(AB8753))*12+MONTH(AC8753)-MONTH(AB8753)+1,(AC8753-AB8753+1))</f>
        <v>#N/A</v>
      </c>
      <c r="F8753" s="239" t="e">
        <f aca="false">E8753*SUM(P8753:Q8753)</f>
        <v>#N/A</v>
      </c>
    </row>
    <row r="8754" customFormat="false" ht="12.75" hidden="false" customHeight="false" outlineLevel="0" collapsed="false">
      <c r="A8754" s="208" t="str">
        <f aca="false">B8754&amp;" "&amp;C8754&amp;" "&amp;D8754</f>
        <v> 0 Financial</v>
      </c>
      <c r="B8754" s="208" t="str">
        <f aca="false">IF((LEFT(N8754,2)="US"),"US","")</f>
        <v/>
      </c>
      <c r="C8754" s="208" t="n">
        <f aca="false">M8754</f>
        <v>0</v>
      </c>
      <c r="D8754" s="208" t="str">
        <f aca="false">IF(ISNUMBER(FIND("Phy",N8754))=TRUE(),"Physical","Financial")</f>
        <v>Financial</v>
      </c>
      <c r="E8754" s="208" t="e">
        <f aca="false">IF(VLOOKUP(S8754,'DD-Lookup'!$J$6:$L$50,3,FALSE())="Monthly",(YEAR(AC8754)-YEAR(AB8754))*12+MONTH(AC8754)-MONTH(AB8754)+1,(AC8754-AB8754+1))</f>
        <v>#N/A</v>
      </c>
      <c r="F8754" s="239" t="e">
        <f aca="false">E8754*SUM(P8754:Q8754)</f>
        <v>#N/A</v>
      </c>
    </row>
    <row r="8755" customFormat="false" ht="12.75" hidden="false" customHeight="false" outlineLevel="0" collapsed="false">
      <c r="A8755" s="208" t="str">
        <f aca="false">B8755&amp;" "&amp;C8755&amp;" "&amp;D8755</f>
        <v> 0 Financial</v>
      </c>
      <c r="B8755" s="208" t="str">
        <f aca="false">IF((LEFT(N8755,2)="US"),"US","")</f>
        <v/>
      </c>
      <c r="C8755" s="208" t="n">
        <f aca="false">M8755</f>
        <v>0</v>
      </c>
      <c r="D8755" s="208" t="str">
        <f aca="false">IF(ISNUMBER(FIND("Phy",N8755))=TRUE(),"Physical","Financial")</f>
        <v>Financial</v>
      </c>
      <c r="E8755" s="208" t="e">
        <f aca="false">IF(VLOOKUP(S8755,'DD-Lookup'!$J$6:$L$50,3,FALSE())="Monthly",(YEAR(AC8755)-YEAR(AB8755))*12+MONTH(AC8755)-MONTH(AB8755)+1,(AC8755-AB8755+1))</f>
        <v>#N/A</v>
      </c>
      <c r="F8755" s="239" t="e">
        <f aca="false">E8755*SUM(P8755:Q8755)</f>
        <v>#N/A</v>
      </c>
    </row>
    <row r="8756" customFormat="false" ht="12.75" hidden="false" customHeight="false" outlineLevel="0" collapsed="false">
      <c r="A8756" s="208" t="str">
        <f aca="false">B8756&amp;" "&amp;C8756&amp;" "&amp;D8756</f>
        <v> 0 Financial</v>
      </c>
      <c r="B8756" s="208" t="str">
        <f aca="false">IF((LEFT(N8756,2)="US"),"US","")</f>
        <v/>
      </c>
      <c r="C8756" s="208" t="n">
        <f aca="false">M8756</f>
        <v>0</v>
      </c>
      <c r="D8756" s="208" t="str">
        <f aca="false">IF(ISNUMBER(FIND("Phy",N8756))=TRUE(),"Physical","Financial")</f>
        <v>Financial</v>
      </c>
      <c r="E8756" s="208" t="e">
        <f aca="false">IF(VLOOKUP(S8756,'DD-Lookup'!$J$6:$L$50,3,FALSE())="Monthly",(YEAR(AC8756)-YEAR(AB8756))*12+MONTH(AC8756)-MONTH(AB8756)+1,(AC8756-AB8756+1))</f>
        <v>#N/A</v>
      </c>
      <c r="F8756" s="239" t="e">
        <f aca="false">E8756*SUM(P8756:Q8756)</f>
        <v>#N/A</v>
      </c>
    </row>
    <row r="8757" customFormat="false" ht="12.75" hidden="false" customHeight="false" outlineLevel="0" collapsed="false">
      <c r="A8757" s="208" t="str">
        <f aca="false">B8757&amp;" "&amp;C8757&amp;" "&amp;D8757</f>
        <v> 0 Financial</v>
      </c>
      <c r="B8757" s="208" t="str">
        <f aca="false">IF((LEFT(N8757,2)="US"),"US","")</f>
        <v/>
      </c>
      <c r="C8757" s="208" t="n">
        <f aca="false">M8757</f>
        <v>0</v>
      </c>
      <c r="D8757" s="208" t="str">
        <f aca="false">IF(ISNUMBER(FIND("Phy",N8757))=TRUE(),"Physical","Financial")</f>
        <v>Financial</v>
      </c>
      <c r="E8757" s="208" t="e">
        <f aca="false">IF(VLOOKUP(S8757,'DD-Lookup'!$J$6:$L$50,3,FALSE())="Monthly",(YEAR(AC8757)-YEAR(AB8757))*12+MONTH(AC8757)-MONTH(AB8757)+1,(AC8757-AB8757+1))</f>
        <v>#N/A</v>
      </c>
      <c r="F8757" s="239" t="e">
        <f aca="false">E8757*SUM(P8757:Q8757)</f>
        <v>#N/A</v>
      </c>
    </row>
    <row r="8758" customFormat="false" ht="12.75" hidden="false" customHeight="false" outlineLevel="0" collapsed="false">
      <c r="A8758" s="208" t="str">
        <f aca="false">B8758&amp;" "&amp;C8758&amp;" "&amp;D8758</f>
        <v> 0 Financial</v>
      </c>
      <c r="B8758" s="208" t="str">
        <f aca="false">IF((LEFT(N8758,2)="US"),"US","")</f>
        <v/>
      </c>
      <c r="C8758" s="208" t="n">
        <f aca="false">M8758</f>
        <v>0</v>
      </c>
      <c r="D8758" s="208" t="str">
        <f aca="false">IF(ISNUMBER(FIND("Phy",N8758))=TRUE(),"Physical","Financial")</f>
        <v>Financial</v>
      </c>
      <c r="E8758" s="208" t="e">
        <f aca="false">IF(VLOOKUP(S8758,'DD-Lookup'!$J$6:$L$50,3,FALSE())="Monthly",(YEAR(AC8758)-YEAR(AB8758))*12+MONTH(AC8758)-MONTH(AB8758)+1,(AC8758-AB8758+1))</f>
        <v>#N/A</v>
      </c>
      <c r="F8758" s="239" t="e">
        <f aca="false">E8758*SUM(P8758:Q8758)</f>
        <v>#N/A</v>
      </c>
    </row>
    <row r="8759" customFormat="false" ht="12.75" hidden="false" customHeight="false" outlineLevel="0" collapsed="false">
      <c r="A8759" s="208" t="str">
        <f aca="false">B8759&amp;" "&amp;C8759&amp;" "&amp;D8759</f>
        <v> 0 Financial</v>
      </c>
      <c r="B8759" s="208" t="str">
        <f aca="false">IF((LEFT(N8759,2)="US"),"US","")</f>
        <v/>
      </c>
      <c r="C8759" s="208" t="n">
        <f aca="false">M8759</f>
        <v>0</v>
      </c>
      <c r="D8759" s="208" t="str">
        <f aca="false">IF(ISNUMBER(FIND("Phy",N8759))=TRUE(),"Physical","Financial")</f>
        <v>Financial</v>
      </c>
      <c r="E8759" s="208" t="e">
        <f aca="false">IF(VLOOKUP(S8759,'DD-Lookup'!$J$6:$L$50,3,FALSE())="Monthly",(YEAR(AC8759)-YEAR(AB8759))*12+MONTH(AC8759)-MONTH(AB8759)+1,(AC8759-AB8759+1))</f>
        <v>#N/A</v>
      </c>
      <c r="F8759" s="239" t="e">
        <f aca="false">E8759*SUM(P8759:Q8759)</f>
        <v>#N/A</v>
      </c>
    </row>
    <row r="8760" customFormat="false" ht="12.75" hidden="false" customHeight="false" outlineLevel="0" collapsed="false">
      <c r="A8760" s="208" t="str">
        <f aca="false">B8760&amp;" "&amp;C8760&amp;" "&amp;D8760</f>
        <v> 0 Financial</v>
      </c>
      <c r="B8760" s="208" t="str">
        <f aca="false">IF((LEFT(N8760,2)="US"),"US","")</f>
        <v/>
      </c>
      <c r="C8760" s="208" t="n">
        <f aca="false">M8760</f>
        <v>0</v>
      </c>
      <c r="D8760" s="208" t="str">
        <f aca="false">IF(ISNUMBER(FIND("Phy",N8760))=TRUE(),"Physical","Financial")</f>
        <v>Financial</v>
      </c>
      <c r="E8760" s="208" t="e">
        <f aca="false">IF(VLOOKUP(S8760,'DD-Lookup'!$J$6:$L$50,3,FALSE())="Monthly",(YEAR(AC8760)-YEAR(AB8760))*12+MONTH(AC8760)-MONTH(AB8760)+1,(AC8760-AB8760+1))</f>
        <v>#N/A</v>
      </c>
      <c r="F8760" s="239" t="e">
        <f aca="false">E8760*SUM(P8760:Q8760)</f>
        <v>#N/A</v>
      </c>
    </row>
    <row r="8761" customFormat="false" ht="12.75" hidden="false" customHeight="false" outlineLevel="0" collapsed="false">
      <c r="A8761" s="208" t="str">
        <f aca="false">B8761&amp;" "&amp;C8761&amp;" "&amp;D8761</f>
        <v> 0 Financial</v>
      </c>
      <c r="B8761" s="208" t="str">
        <f aca="false">IF((LEFT(N8761,2)="US"),"US","")</f>
        <v/>
      </c>
      <c r="C8761" s="208" t="n">
        <f aca="false">M8761</f>
        <v>0</v>
      </c>
      <c r="D8761" s="208" t="str">
        <f aca="false">IF(ISNUMBER(FIND("Phy",N8761))=TRUE(),"Physical","Financial")</f>
        <v>Financial</v>
      </c>
      <c r="E8761" s="208" t="e">
        <f aca="false">IF(VLOOKUP(S8761,'DD-Lookup'!$J$6:$L$50,3,FALSE())="Monthly",(YEAR(AC8761)-YEAR(AB8761))*12+MONTH(AC8761)-MONTH(AB8761)+1,(AC8761-AB8761+1))</f>
        <v>#N/A</v>
      </c>
      <c r="F8761" s="239" t="e">
        <f aca="false">E8761*SUM(P8761:Q8761)</f>
        <v>#N/A</v>
      </c>
    </row>
    <row r="8762" customFormat="false" ht="12.75" hidden="false" customHeight="false" outlineLevel="0" collapsed="false">
      <c r="A8762" s="208" t="str">
        <f aca="false">B8762&amp;" "&amp;C8762&amp;" "&amp;D8762</f>
        <v> 0 Financial</v>
      </c>
      <c r="B8762" s="208" t="str">
        <f aca="false">IF((LEFT(N8762,2)="US"),"US","")</f>
        <v/>
      </c>
      <c r="C8762" s="208" t="n">
        <f aca="false">M8762</f>
        <v>0</v>
      </c>
      <c r="D8762" s="208" t="str">
        <f aca="false">IF(ISNUMBER(FIND("Phy",N8762))=TRUE(),"Physical","Financial")</f>
        <v>Financial</v>
      </c>
      <c r="E8762" s="208" t="e">
        <f aca="false">IF(VLOOKUP(S8762,'DD-Lookup'!$J$6:$L$50,3,FALSE())="Monthly",(YEAR(AC8762)-YEAR(AB8762))*12+MONTH(AC8762)-MONTH(AB8762)+1,(AC8762-AB8762+1))</f>
        <v>#N/A</v>
      </c>
      <c r="F8762" s="239" t="e">
        <f aca="false">E8762*SUM(P8762:Q8762)</f>
        <v>#N/A</v>
      </c>
    </row>
    <row r="8763" customFormat="false" ht="12.75" hidden="false" customHeight="false" outlineLevel="0" collapsed="false">
      <c r="A8763" s="208" t="str">
        <f aca="false">B8763&amp;" "&amp;C8763&amp;" "&amp;D8763</f>
        <v> 0 Financial</v>
      </c>
      <c r="B8763" s="208" t="str">
        <f aca="false">IF((LEFT(N8763,2)="US"),"US","")</f>
        <v/>
      </c>
      <c r="C8763" s="208" t="n">
        <f aca="false">M8763</f>
        <v>0</v>
      </c>
      <c r="D8763" s="208" t="str">
        <f aca="false">IF(ISNUMBER(FIND("Phy",N8763))=TRUE(),"Physical","Financial")</f>
        <v>Financial</v>
      </c>
      <c r="E8763" s="208" t="e">
        <f aca="false">IF(VLOOKUP(S8763,'DD-Lookup'!$J$6:$L$50,3,FALSE())="Monthly",(YEAR(AC8763)-YEAR(AB8763))*12+MONTH(AC8763)-MONTH(AB8763)+1,(AC8763-AB8763+1))</f>
        <v>#N/A</v>
      </c>
      <c r="F8763" s="239" t="e">
        <f aca="false">E8763*SUM(P8763:Q8763)</f>
        <v>#N/A</v>
      </c>
    </row>
    <row r="8764" customFormat="false" ht="12.75" hidden="false" customHeight="false" outlineLevel="0" collapsed="false">
      <c r="A8764" s="208" t="str">
        <f aca="false">B8764&amp;" "&amp;C8764&amp;" "&amp;D8764</f>
        <v> 0 Financial</v>
      </c>
      <c r="B8764" s="208" t="str">
        <f aca="false">IF((LEFT(N8764,2)="US"),"US","")</f>
        <v/>
      </c>
      <c r="C8764" s="208" t="n">
        <f aca="false">M8764</f>
        <v>0</v>
      </c>
      <c r="D8764" s="208" t="str">
        <f aca="false">IF(ISNUMBER(FIND("Phy",N8764))=TRUE(),"Physical","Financial")</f>
        <v>Financial</v>
      </c>
      <c r="E8764" s="208" t="e">
        <f aca="false">IF(VLOOKUP(S8764,'DD-Lookup'!$J$6:$L$50,3,FALSE())="Monthly",(YEAR(AC8764)-YEAR(AB8764))*12+MONTH(AC8764)-MONTH(AB8764)+1,(AC8764-AB8764+1))</f>
        <v>#N/A</v>
      </c>
      <c r="F8764" s="239" t="e">
        <f aca="false">E8764*SUM(P8764:Q8764)</f>
        <v>#N/A</v>
      </c>
    </row>
    <row r="8765" customFormat="false" ht="12.75" hidden="false" customHeight="false" outlineLevel="0" collapsed="false">
      <c r="A8765" s="208" t="str">
        <f aca="false">B8765&amp;" "&amp;C8765&amp;" "&amp;D8765</f>
        <v> 0 Financial</v>
      </c>
      <c r="B8765" s="208" t="str">
        <f aca="false">IF((LEFT(N8765,2)="US"),"US","")</f>
        <v/>
      </c>
      <c r="C8765" s="208" t="n">
        <f aca="false">M8765</f>
        <v>0</v>
      </c>
      <c r="D8765" s="208" t="str">
        <f aca="false">IF(ISNUMBER(FIND("Phy",N8765))=TRUE(),"Physical","Financial")</f>
        <v>Financial</v>
      </c>
      <c r="E8765" s="208" t="e">
        <f aca="false">IF(VLOOKUP(S8765,'DD-Lookup'!$J$6:$L$50,3,FALSE())="Monthly",(YEAR(AC8765)-YEAR(AB8765))*12+MONTH(AC8765)-MONTH(AB8765)+1,(AC8765-AB8765+1))</f>
        <v>#N/A</v>
      </c>
      <c r="F8765" s="239" t="e">
        <f aca="false">E8765*SUM(P8765:Q8765)</f>
        <v>#N/A</v>
      </c>
    </row>
    <row r="8766" customFormat="false" ht="12.75" hidden="false" customHeight="false" outlineLevel="0" collapsed="false">
      <c r="A8766" s="208" t="str">
        <f aca="false">B8766&amp;" "&amp;C8766&amp;" "&amp;D8766</f>
        <v> 0 Financial</v>
      </c>
      <c r="B8766" s="208" t="str">
        <f aca="false">IF((LEFT(N8766,2)="US"),"US","")</f>
        <v/>
      </c>
      <c r="C8766" s="208" t="n">
        <f aca="false">M8766</f>
        <v>0</v>
      </c>
      <c r="D8766" s="208" t="str">
        <f aca="false">IF(ISNUMBER(FIND("Phy",N8766))=TRUE(),"Physical","Financial")</f>
        <v>Financial</v>
      </c>
      <c r="E8766" s="208" t="e">
        <f aca="false">IF(VLOOKUP(S8766,'DD-Lookup'!$J$6:$L$50,3,FALSE())="Monthly",(YEAR(AC8766)-YEAR(AB8766))*12+MONTH(AC8766)-MONTH(AB8766)+1,(AC8766-AB8766+1))</f>
        <v>#N/A</v>
      </c>
      <c r="F8766" s="239" t="e">
        <f aca="false">E8766*SUM(P8766:Q8766)</f>
        <v>#N/A</v>
      </c>
    </row>
    <row r="8767" customFormat="false" ht="12.75" hidden="false" customHeight="false" outlineLevel="0" collapsed="false">
      <c r="A8767" s="208" t="str">
        <f aca="false">B8767&amp;" "&amp;C8767&amp;" "&amp;D8767</f>
        <v> 0 Financial</v>
      </c>
      <c r="B8767" s="208" t="str">
        <f aca="false">IF((LEFT(N8767,2)="US"),"US","")</f>
        <v/>
      </c>
      <c r="C8767" s="208" t="n">
        <f aca="false">M8767</f>
        <v>0</v>
      </c>
      <c r="D8767" s="208" t="str">
        <f aca="false">IF(ISNUMBER(FIND("Phy",N8767))=TRUE(),"Physical","Financial")</f>
        <v>Financial</v>
      </c>
      <c r="E8767" s="208" t="e">
        <f aca="false">IF(VLOOKUP(S8767,'DD-Lookup'!$J$6:$L$50,3,FALSE())="Monthly",(YEAR(AC8767)-YEAR(AB8767))*12+MONTH(AC8767)-MONTH(AB8767)+1,(AC8767-AB8767+1))</f>
        <v>#N/A</v>
      </c>
      <c r="F8767" s="239" t="e">
        <f aca="false">E8767*SUM(P8767:Q8767)</f>
        <v>#N/A</v>
      </c>
    </row>
    <row r="8768" customFormat="false" ht="12.75" hidden="false" customHeight="false" outlineLevel="0" collapsed="false">
      <c r="A8768" s="208" t="str">
        <f aca="false">B8768&amp;" "&amp;C8768&amp;" "&amp;D8768</f>
        <v> 0 Financial</v>
      </c>
      <c r="B8768" s="208" t="str">
        <f aca="false">IF((LEFT(N8768,2)="US"),"US","")</f>
        <v/>
      </c>
      <c r="C8768" s="208" t="n">
        <f aca="false">M8768</f>
        <v>0</v>
      </c>
      <c r="D8768" s="208" t="str">
        <f aca="false">IF(ISNUMBER(FIND("Phy",N8768))=TRUE(),"Physical","Financial")</f>
        <v>Financial</v>
      </c>
      <c r="E8768" s="208" t="e">
        <f aca="false">IF(VLOOKUP(S8768,'DD-Lookup'!$J$6:$L$50,3,FALSE())="Monthly",(YEAR(AC8768)-YEAR(AB8768))*12+MONTH(AC8768)-MONTH(AB8768)+1,(AC8768-AB8768+1))</f>
        <v>#N/A</v>
      </c>
      <c r="F8768" s="239" t="e">
        <f aca="false">E8768*SUM(P8768:Q8768)</f>
        <v>#N/A</v>
      </c>
    </row>
    <row r="8769" customFormat="false" ht="12.75" hidden="false" customHeight="false" outlineLevel="0" collapsed="false">
      <c r="A8769" s="208" t="str">
        <f aca="false">B8769&amp;" "&amp;C8769&amp;" "&amp;D8769</f>
        <v> 0 Financial</v>
      </c>
      <c r="B8769" s="208" t="str">
        <f aca="false">IF((LEFT(N8769,2)="US"),"US","")</f>
        <v/>
      </c>
      <c r="C8769" s="208" t="n">
        <f aca="false">M8769</f>
        <v>0</v>
      </c>
      <c r="D8769" s="208" t="str">
        <f aca="false">IF(ISNUMBER(FIND("Phy",N8769))=TRUE(),"Physical","Financial")</f>
        <v>Financial</v>
      </c>
      <c r="E8769" s="208" t="e">
        <f aca="false">IF(VLOOKUP(S8769,'DD-Lookup'!$J$6:$L$50,3,FALSE())="Monthly",(YEAR(AC8769)-YEAR(AB8769))*12+MONTH(AC8769)-MONTH(AB8769)+1,(AC8769-AB8769+1))</f>
        <v>#N/A</v>
      </c>
      <c r="F8769" s="239" t="e">
        <f aca="false">E8769*SUM(P8769:Q8769)</f>
        <v>#N/A</v>
      </c>
    </row>
    <row r="8770" customFormat="false" ht="12.75" hidden="false" customHeight="false" outlineLevel="0" collapsed="false">
      <c r="A8770" s="208" t="str">
        <f aca="false">B8770&amp;" "&amp;C8770&amp;" "&amp;D8770</f>
        <v> 0 Financial</v>
      </c>
      <c r="B8770" s="208" t="str">
        <f aca="false">IF((LEFT(N8770,2)="US"),"US","")</f>
        <v/>
      </c>
      <c r="C8770" s="208" t="n">
        <f aca="false">M8770</f>
        <v>0</v>
      </c>
      <c r="D8770" s="208" t="str">
        <f aca="false">IF(ISNUMBER(FIND("Phy",N8770))=TRUE(),"Physical","Financial")</f>
        <v>Financial</v>
      </c>
      <c r="E8770" s="208" t="e">
        <f aca="false">IF(VLOOKUP(S8770,'DD-Lookup'!$J$6:$L$50,3,FALSE())="Monthly",(YEAR(AC8770)-YEAR(AB8770))*12+MONTH(AC8770)-MONTH(AB8770)+1,(AC8770-AB8770+1))</f>
        <v>#N/A</v>
      </c>
      <c r="F8770" s="239" t="e">
        <f aca="false">E8770*SUM(P8770:Q8770)</f>
        <v>#N/A</v>
      </c>
    </row>
    <row r="8771" customFormat="false" ht="12.75" hidden="false" customHeight="false" outlineLevel="0" collapsed="false">
      <c r="A8771" s="208" t="str">
        <f aca="false">B8771&amp;" "&amp;C8771&amp;" "&amp;D8771</f>
        <v> 0 Financial</v>
      </c>
      <c r="B8771" s="208" t="str">
        <f aca="false">IF((LEFT(N8771,2)="US"),"US","")</f>
        <v/>
      </c>
      <c r="C8771" s="208" t="n">
        <f aca="false">M8771</f>
        <v>0</v>
      </c>
      <c r="D8771" s="208" t="str">
        <f aca="false">IF(ISNUMBER(FIND("Phy",N8771))=TRUE(),"Physical","Financial")</f>
        <v>Financial</v>
      </c>
      <c r="E8771" s="208" t="e">
        <f aca="false">IF(VLOOKUP(S8771,'DD-Lookup'!$J$6:$L$50,3,FALSE())="Monthly",(YEAR(AC8771)-YEAR(AB8771))*12+MONTH(AC8771)-MONTH(AB8771)+1,(AC8771-AB8771+1))</f>
        <v>#N/A</v>
      </c>
      <c r="F8771" s="239" t="e">
        <f aca="false">E8771*SUM(P8771:Q8771)</f>
        <v>#N/A</v>
      </c>
    </row>
    <row r="8772" customFormat="false" ht="12.75" hidden="false" customHeight="false" outlineLevel="0" collapsed="false">
      <c r="A8772" s="208" t="str">
        <f aca="false">B8772&amp;" "&amp;C8772&amp;" "&amp;D8772</f>
        <v> 0 Financial</v>
      </c>
      <c r="B8772" s="208" t="str">
        <f aca="false">IF((LEFT(N8772,2)="US"),"US","")</f>
        <v/>
      </c>
      <c r="C8772" s="208" t="n">
        <f aca="false">M8772</f>
        <v>0</v>
      </c>
      <c r="D8772" s="208" t="str">
        <f aca="false">IF(ISNUMBER(FIND("Phy",N8772))=TRUE(),"Physical","Financial")</f>
        <v>Financial</v>
      </c>
      <c r="E8772" s="208" t="e">
        <f aca="false">IF(VLOOKUP(S8772,'DD-Lookup'!$J$6:$L$50,3,FALSE())="Monthly",(YEAR(AC8772)-YEAR(AB8772))*12+MONTH(AC8772)-MONTH(AB8772)+1,(AC8772-AB8772+1))</f>
        <v>#N/A</v>
      </c>
      <c r="F8772" s="239" t="e">
        <f aca="false">E8772*SUM(P8772:Q8772)</f>
        <v>#N/A</v>
      </c>
    </row>
    <row r="8773" customFormat="false" ht="12.75" hidden="false" customHeight="false" outlineLevel="0" collapsed="false">
      <c r="A8773" s="208" t="str">
        <f aca="false">B8773&amp;" "&amp;C8773&amp;" "&amp;D8773</f>
        <v> 0 Financial</v>
      </c>
      <c r="B8773" s="208" t="str">
        <f aca="false">IF((LEFT(N8773,2)="US"),"US","")</f>
        <v/>
      </c>
      <c r="C8773" s="208" t="n">
        <f aca="false">M8773</f>
        <v>0</v>
      </c>
      <c r="D8773" s="208" t="str">
        <f aca="false">IF(ISNUMBER(FIND("Phy",N8773))=TRUE(),"Physical","Financial")</f>
        <v>Financial</v>
      </c>
      <c r="E8773" s="208" t="e">
        <f aca="false">IF(VLOOKUP(S8773,'DD-Lookup'!$J$6:$L$50,3,FALSE())="Monthly",(YEAR(AC8773)-YEAR(AB8773))*12+MONTH(AC8773)-MONTH(AB8773)+1,(AC8773-AB8773+1))</f>
        <v>#N/A</v>
      </c>
      <c r="F8773" s="239" t="e">
        <f aca="false">E8773*SUM(P8773:Q8773)</f>
        <v>#N/A</v>
      </c>
    </row>
    <row r="8774" customFormat="false" ht="12.75" hidden="false" customHeight="false" outlineLevel="0" collapsed="false">
      <c r="A8774" s="208" t="str">
        <f aca="false">B8774&amp;" "&amp;C8774&amp;" "&amp;D8774</f>
        <v> 0 Financial</v>
      </c>
      <c r="B8774" s="208" t="str">
        <f aca="false">IF((LEFT(N8774,2)="US"),"US","")</f>
        <v/>
      </c>
      <c r="C8774" s="208" t="n">
        <f aca="false">M8774</f>
        <v>0</v>
      </c>
      <c r="D8774" s="208" t="str">
        <f aca="false">IF(ISNUMBER(FIND("Phy",N8774))=TRUE(),"Physical","Financial")</f>
        <v>Financial</v>
      </c>
      <c r="E8774" s="208" t="e">
        <f aca="false">IF(VLOOKUP(S8774,'DD-Lookup'!$J$6:$L$50,3,FALSE())="Monthly",(YEAR(AC8774)-YEAR(AB8774))*12+MONTH(AC8774)-MONTH(AB8774)+1,(AC8774-AB8774+1))</f>
        <v>#N/A</v>
      </c>
      <c r="F8774" s="239" t="e">
        <f aca="false">E8774*SUM(P8774:Q8774)</f>
        <v>#N/A</v>
      </c>
    </row>
    <row r="8775" customFormat="false" ht="12.75" hidden="false" customHeight="false" outlineLevel="0" collapsed="false">
      <c r="A8775" s="208" t="str">
        <f aca="false">B8775&amp;" "&amp;C8775&amp;" "&amp;D8775</f>
        <v> 0 Financial</v>
      </c>
      <c r="B8775" s="208" t="str">
        <f aca="false">IF((LEFT(N8775,2)="US"),"US","")</f>
        <v/>
      </c>
      <c r="C8775" s="208" t="n">
        <f aca="false">M8775</f>
        <v>0</v>
      </c>
      <c r="D8775" s="208" t="str">
        <f aca="false">IF(ISNUMBER(FIND("Phy",N8775))=TRUE(),"Physical","Financial")</f>
        <v>Financial</v>
      </c>
      <c r="E8775" s="208" t="e">
        <f aca="false">IF(VLOOKUP(S8775,'DD-Lookup'!$J$6:$L$50,3,FALSE())="Monthly",(YEAR(AC8775)-YEAR(AB8775))*12+MONTH(AC8775)-MONTH(AB8775)+1,(AC8775-AB8775+1))</f>
        <v>#N/A</v>
      </c>
      <c r="F8775" s="239" t="e">
        <f aca="false">E8775*SUM(P8775:Q8775)</f>
        <v>#N/A</v>
      </c>
    </row>
    <row r="8776" customFormat="false" ht="12.75" hidden="false" customHeight="false" outlineLevel="0" collapsed="false">
      <c r="A8776" s="208" t="str">
        <f aca="false">B8776&amp;" "&amp;C8776&amp;" "&amp;D8776</f>
        <v> 0 Financial</v>
      </c>
      <c r="B8776" s="208" t="str">
        <f aca="false">IF((LEFT(N8776,2)="US"),"US","")</f>
        <v/>
      </c>
      <c r="C8776" s="208" t="n">
        <f aca="false">M8776</f>
        <v>0</v>
      </c>
      <c r="D8776" s="208" t="str">
        <f aca="false">IF(ISNUMBER(FIND("Phy",N8776))=TRUE(),"Physical","Financial")</f>
        <v>Financial</v>
      </c>
      <c r="E8776" s="208" t="e">
        <f aca="false">IF(VLOOKUP(S8776,'DD-Lookup'!$J$6:$L$50,3,FALSE())="Monthly",(YEAR(AC8776)-YEAR(AB8776))*12+MONTH(AC8776)-MONTH(AB8776)+1,(AC8776-AB8776+1))</f>
        <v>#N/A</v>
      </c>
      <c r="F8776" s="239" t="e">
        <f aca="false">E8776*SUM(P8776:Q8776)</f>
        <v>#N/A</v>
      </c>
    </row>
    <row r="8777" customFormat="false" ht="12.75" hidden="false" customHeight="false" outlineLevel="0" collapsed="false">
      <c r="A8777" s="208" t="str">
        <f aca="false">B8777&amp;" "&amp;C8777&amp;" "&amp;D8777</f>
        <v> 0 Financial</v>
      </c>
      <c r="B8777" s="208" t="str">
        <f aca="false">IF((LEFT(N8777,2)="US"),"US","")</f>
        <v/>
      </c>
      <c r="C8777" s="208" t="n">
        <f aca="false">M8777</f>
        <v>0</v>
      </c>
      <c r="D8777" s="208" t="str">
        <f aca="false">IF(ISNUMBER(FIND("Phy",N8777))=TRUE(),"Physical","Financial")</f>
        <v>Financial</v>
      </c>
      <c r="E8777" s="208" t="e">
        <f aca="false">IF(VLOOKUP(S8777,'DD-Lookup'!$J$6:$L$50,3,FALSE())="Monthly",(YEAR(AC8777)-YEAR(AB8777))*12+MONTH(AC8777)-MONTH(AB8777)+1,(AC8777-AB8777+1))</f>
        <v>#N/A</v>
      </c>
      <c r="F8777" s="239" t="e">
        <f aca="false">E8777*SUM(P8777:Q8777)</f>
        <v>#N/A</v>
      </c>
    </row>
    <row r="8778" customFormat="false" ht="12.75" hidden="false" customHeight="false" outlineLevel="0" collapsed="false">
      <c r="A8778" s="208" t="str">
        <f aca="false">B8778&amp;" "&amp;C8778&amp;" "&amp;D8778</f>
        <v> 0 Financial</v>
      </c>
      <c r="B8778" s="208" t="str">
        <f aca="false">IF((LEFT(N8778,2)="US"),"US","")</f>
        <v/>
      </c>
      <c r="C8778" s="208" t="n">
        <f aca="false">M8778</f>
        <v>0</v>
      </c>
      <c r="D8778" s="208" t="str">
        <f aca="false">IF(ISNUMBER(FIND("Phy",N8778))=TRUE(),"Physical","Financial")</f>
        <v>Financial</v>
      </c>
      <c r="E8778" s="208" t="e">
        <f aca="false">IF(VLOOKUP(S8778,'DD-Lookup'!$J$6:$L$50,3,FALSE())="Monthly",(YEAR(AC8778)-YEAR(AB8778))*12+MONTH(AC8778)-MONTH(AB8778)+1,(AC8778-AB8778+1))</f>
        <v>#N/A</v>
      </c>
      <c r="F8778" s="239" t="e">
        <f aca="false">E8778*SUM(P8778:Q8778)</f>
        <v>#N/A</v>
      </c>
    </row>
    <row r="8779" customFormat="false" ht="12.75" hidden="false" customHeight="false" outlineLevel="0" collapsed="false">
      <c r="A8779" s="208" t="str">
        <f aca="false">B8779&amp;" "&amp;C8779&amp;" "&amp;D8779</f>
        <v> 0 Financial</v>
      </c>
      <c r="B8779" s="208" t="str">
        <f aca="false">IF((LEFT(N8779,2)="US"),"US","")</f>
        <v/>
      </c>
      <c r="C8779" s="208" t="n">
        <f aca="false">M8779</f>
        <v>0</v>
      </c>
      <c r="D8779" s="208" t="str">
        <f aca="false">IF(ISNUMBER(FIND("Phy",N8779))=TRUE(),"Physical","Financial")</f>
        <v>Financial</v>
      </c>
      <c r="E8779" s="208" t="e">
        <f aca="false">IF(VLOOKUP(S8779,'DD-Lookup'!$J$6:$L$50,3,FALSE())="Monthly",(YEAR(AC8779)-YEAR(AB8779))*12+MONTH(AC8779)-MONTH(AB8779)+1,(AC8779-AB8779+1))</f>
        <v>#N/A</v>
      </c>
      <c r="F8779" s="239" t="e">
        <f aca="false">E8779*SUM(P8779:Q8779)</f>
        <v>#N/A</v>
      </c>
    </row>
    <row r="8780" customFormat="false" ht="12.75" hidden="false" customHeight="false" outlineLevel="0" collapsed="false">
      <c r="A8780" s="208" t="str">
        <f aca="false">B8780&amp;" "&amp;C8780&amp;" "&amp;D8780</f>
        <v> 0 Financial</v>
      </c>
      <c r="B8780" s="208" t="str">
        <f aca="false">IF((LEFT(N8780,2)="US"),"US","")</f>
        <v/>
      </c>
      <c r="C8780" s="208" t="n">
        <f aca="false">M8780</f>
        <v>0</v>
      </c>
      <c r="D8780" s="208" t="str">
        <f aca="false">IF(ISNUMBER(FIND("Phy",N8780))=TRUE(),"Physical","Financial")</f>
        <v>Financial</v>
      </c>
      <c r="E8780" s="208" t="e">
        <f aca="false">IF(VLOOKUP(S8780,'DD-Lookup'!$J$6:$L$50,3,FALSE())="Monthly",(YEAR(AC8780)-YEAR(AB8780))*12+MONTH(AC8780)-MONTH(AB8780)+1,(AC8780-AB8780+1))</f>
        <v>#N/A</v>
      </c>
      <c r="F8780" s="239" t="e">
        <f aca="false">E8780*SUM(P8780:Q8780)</f>
        <v>#N/A</v>
      </c>
    </row>
    <row r="8781" customFormat="false" ht="12.75" hidden="false" customHeight="false" outlineLevel="0" collapsed="false">
      <c r="A8781" s="208" t="str">
        <f aca="false">B8781&amp;" "&amp;C8781&amp;" "&amp;D8781</f>
        <v> 0 Financial</v>
      </c>
      <c r="B8781" s="208" t="str">
        <f aca="false">IF((LEFT(N8781,2)="US"),"US","")</f>
        <v/>
      </c>
      <c r="C8781" s="208" t="n">
        <f aca="false">M8781</f>
        <v>0</v>
      </c>
      <c r="D8781" s="208" t="str">
        <f aca="false">IF(ISNUMBER(FIND("Phy",N8781))=TRUE(),"Physical","Financial")</f>
        <v>Financial</v>
      </c>
      <c r="E8781" s="208" t="e">
        <f aca="false">IF(VLOOKUP(S8781,'DD-Lookup'!$J$6:$L$50,3,FALSE())="Monthly",(YEAR(AC8781)-YEAR(AB8781))*12+MONTH(AC8781)-MONTH(AB8781)+1,(AC8781-AB8781+1))</f>
        <v>#N/A</v>
      </c>
      <c r="F8781" s="239" t="e">
        <f aca="false">E8781*SUM(P8781:Q8781)</f>
        <v>#N/A</v>
      </c>
    </row>
    <row r="8782" customFormat="false" ht="12.75" hidden="false" customHeight="false" outlineLevel="0" collapsed="false">
      <c r="A8782" s="208" t="str">
        <f aca="false">B8782&amp;" "&amp;C8782&amp;" "&amp;D8782</f>
        <v> 0 Financial</v>
      </c>
      <c r="B8782" s="208" t="str">
        <f aca="false">IF((LEFT(N8782,2)="US"),"US","")</f>
        <v/>
      </c>
      <c r="C8782" s="208" t="n">
        <f aca="false">M8782</f>
        <v>0</v>
      </c>
      <c r="D8782" s="208" t="str">
        <f aca="false">IF(ISNUMBER(FIND("Phy",N8782))=TRUE(),"Physical","Financial")</f>
        <v>Financial</v>
      </c>
      <c r="E8782" s="208" t="e">
        <f aca="false">IF(VLOOKUP(S8782,'DD-Lookup'!$J$6:$L$50,3,FALSE())="Monthly",(YEAR(AC8782)-YEAR(AB8782))*12+MONTH(AC8782)-MONTH(AB8782)+1,(AC8782-AB8782+1))</f>
        <v>#N/A</v>
      </c>
      <c r="F8782" s="239" t="e">
        <f aca="false">E8782*SUM(P8782:Q8782)</f>
        <v>#N/A</v>
      </c>
    </row>
    <row r="8783" customFormat="false" ht="12.75" hidden="false" customHeight="false" outlineLevel="0" collapsed="false">
      <c r="A8783" s="208" t="str">
        <f aca="false">B8783&amp;" "&amp;C8783&amp;" "&amp;D8783</f>
        <v> 0 Financial</v>
      </c>
      <c r="B8783" s="208" t="str">
        <f aca="false">IF((LEFT(N8783,2)="US"),"US","")</f>
        <v/>
      </c>
      <c r="C8783" s="208" t="n">
        <f aca="false">M8783</f>
        <v>0</v>
      </c>
      <c r="D8783" s="208" t="str">
        <f aca="false">IF(ISNUMBER(FIND("Phy",N8783))=TRUE(),"Physical","Financial")</f>
        <v>Financial</v>
      </c>
      <c r="E8783" s="208" t="e">
        <f aca="false">IF(VLOOKUP(S8783,'DD-Lookup'!$J$6:$L$50,3,FALSE())="Monthly",(YEAR(AC8783)-YEAR(AB8783))*12+MONTH(AC8783)-MONTH(AB8783)+1,(AC8783-AB8783+1))</f>
        <v>#N/A</v>
      </c>
      <c r="F8783" s="239" t="e">
        <f aca="false">E8783*SUM(P8783:Q8783)</f>
        <v>#N/A</v>
      </c>
    </row>
    <row r="8784" customFormat="false" ht="12.75" hidden="false" customHeight="false" outlineLevel="0" collapsed="false">
      <c r="A8784" s="208" t="str">
        <f aca="false">B8784&amp;" "&amp;C8784&amp;" "&amp;D8784</f>
        <v> 0 Financial</v>
      </c>
      <c r="B8784" s="208" t="str">
        <f aca="false">IF((LEFT(N8784,2)="US"),"US","")</f>
        <v/>
      </c>
      <c r="C8784" s="208" t="n">
        <f aca="false">M8784</f>
        <v>0</v>
      </c>
      <c r="D8784" s="208" t="str">
        <f aca="false">IF(ISNUMBER(FIND("Phy",N8784))=TRUE(),"Physical","Financial")</f>
        <v>Financial</v>
      </c>
      <c r="E8784" s="208" t="e">
        <f aca="false">IF(VLOOKUP(S8784,'DD-Lookup'!$J$6:$L$50,3,FALSE())="Monthly",(YEAR(AC8784)-YEAR(AB8784))*12+MONTH(AC8784)-MONTH(AB8784)+1,(AC8784-AB8784+1))</f>
        <v>#N/A</v>
      </c>
      <c r="F8784" s="239" t="e">
        <f aca="false">E8784*SUM(P8784:Q8784)</f>
        <v>#N/A</v>
      </c>
    </row>
    <row r="8785" customFormat="false" ht="12.75" hidden="false" customHeight="false" outlineLevel="0" collapsed="false">
      <c r="A8785" s="208" t="str">
        <f aca="false">B8785&amp;" "&amp;C8785&amp;" "&amp;D8785</f>
        <v> 0 Financial</v>
      </c>
      <c r="B8785" s="208" t="str">
        <f aca="false">IF((LEFT(N8785,2)="US"),"US","")</f>
        <v/>
      </c>
      <c r="C8785" s="208" t="n">
        <f aca="false">M8785</f>
        <v>0</v>
      </c>
      <c r="D8785" s="208" t="str">
        <f aca="false">IF(ISNUMBER(FIND("Phy",N8785))=TRUE(),"Physical","Financial")</f>
        <v>Financial</v>
      </c>
      <c r="E8785" s="208" t="e">
        <f aca="false">IF(VLOOKUP(S8785,'DD-Lookup'!$J$6:$L$50,3,FALSE())="Monthly",(YEAR(AC8785)-YEAR(AB8785))*12+MONTH(AC8785)-MONTH(AB8785)+1,(AC8785-AB8785+1))</f>
        <v>#N/A</v>
      </c>
      <c r="F8785" s="239" t="e">
        <f aca="false">E8785*SUM(P8785:Q8785)</f>
        <v>#N/A</v>
      </c>
    </row>
    <row r="8786" customFormat="false" ht="12.75" hidden="false" customHeight="false" outlineLevel="0" collapsed="false">
      <c r="A8786" s="208" t="str">
        <f aca="false">B8786&amp;" "&amp;C8786&amp;" "&amp;D8786</f>
        <v> 0 Financial</v>
      </c>
      <c r="B8786" s="208" t="str">
        <f aca="false">IF((LEFT(N8786,2)="US"),"US","")</f>
        <v/>
      </c>
      <c r="C8786" s="208" t="n">
        <f aca="false">M8786</f>
        <v>0</v>
      </c>
      <c r="D8786" s="208" t="str">
        <f aca="false">IF(ISNUMBER(FIND("Phy",N8786))=TRUE(),"Physical","Financial")</f>
        <v>Financial</v>
      </c>
      <c r="E8786" s="208" t="e">
        <f aca="false">IF(VLOOKUP(S8786,'DD-Lookup'!$J$6:$L$50,3,FALSE())="Monthly",(YEAR(AC8786)-YEAR(AB8786))*12+MONTH(AC8786)-MONTH(AB8786)+1,(AC8786-AB8786+1))</f>
        <v>#N/A</v>
      </c>
      <c r="F8786" s="239" t="e">
        <f aca="false">E8786*SUM(P8786:Q8786)</f>
        <v>#N/A</v>
      </c>
    </row>
    <row r="8787" customFormat="false" ht="12.75" hidden="false" customHeight="false" outlineLevel="0" collapsed="false">
      <c r="A8787" s="208" t="str">
        <f aca="false">B8787&amp;" "&amp;C8787&amp;" "&amp;D8787</f>
        <v> 0 Financial</v>
      </c>
      <c r="B8787" s="208" t="str">
        <f aca="false">IF((LEFT(N8787,2)="US"),"US","")</f>
        <v/>
      </c>
      <c r="C8787" s="208" t="n">
        <f aca="false">M8787</f>
        <v>0</v>
      </c>
      <c r="D8787" s="208" t="str">
        <f aca="false">IF(ISNUMBER(FIND("Phy",N8787))=TRUE(),"Physical","Financial")</f>
        <v>Financial</v>
      </c>
      <c r="E8787" s="208" t="e">
        <f aca="false">IF(VLOOKUP(S8787,'DD-Lookup'!$J$6:$L$50,3,FALSE())="Monthly",(YEAR(AC8787)-YEAR(AB8787))*12+MONTH(AC8787)-MONTH(AB8787)+1,(AC8787-AB8787+1))</f>
        <v>#N/A</v>
      </c>
      <c r="F8787" s="239" t="e">
        <f aca="false">E8787*SUM(P8787:Q8787)</f>
        <v>#N/A</v>
      </c>
    </row>
    <row r="8788" customFormat="false" ht="12.75" hidden="false" customHeight="false" outlineLevel="0" collapsed="false">
      <c r="A8788" s="208" t="str">
        <f aca="false">B8788&amp;" "&amp;C8788&amp;" "&amp;D8788</f>
        <v> 0 Financial</v>
      </c>
      <c r="B8788" s="208" t="str">
        <f aca="false">IF((LEFT(N8788,2)="US"),"US","")</f>
        <v/>
      </c>
      <c r="C8788" s="208" t="n">
        <f aca="false">M8788</f>
        <v>0</v>
      </c>
      <c r="D8788" s="208" t="str">
        <f aca="false">IF(ISNUMBER(FIND("Phy",N8788))=TRUE(),"Physical","Financial")</f>
        <v>Financial</v>
      </c>
      <c r="E8788" s="208" t="e">
        <f aca="false">IF(VLOOKUP(S8788,'DD-Lookup'!$J$6:$L$50,3,FALSE())="Monthly",(YEAR(AC8788)-YEAR(AB8788))*12+MONTH(AC8788)-MONTH(AB8788)+1,(AC8788-AB8788+1))</f>
        <v>#N/A</v>
      </c>
      <c r="F8788" s="239" t="e">
        <f aca="false">E8788*SUM(P8788:Q8788)</f>
        <v>#N/A</v>
      </c>
    </row>
    <row r="8789" customFormat="false" ht="12.75" hidden="false" customHeight="false" outlineLevel="0" collapsed="false">
      <c r="A8789" s="208" t="str">
        <f aca="false">B8789&amp;" "&amp;C8789&amp;" "&amp;D8789</f>
        <v> 0 Financial</v>
      </c>
      <c r="B8789" s="208" t="str">
        <f aca="false">IF((LEFT(N8789,2)="US"),"US","")</f>
        <v/>
      </c>
      <c r="C8789" s="208" t="n">
        <f aca="false">M8789</f>
        <v>0</v>
      </c>
      <c r="D8789" s="208" t="str">
        <f aca="false">IF(ISNUMBER(FIND("Phy",N8789))=TRUE(),"Physical","Financial")</f>
        <v>Financial</v>
      </c>
      <c r="E8789" s="208" t="e">
        <f aca="false">IF(VLOOKUP(S8789,'DD-Lookup'!$J$6:$L$50,3,FALSE())="Monthly",(YEAR(AC8789)-YEAR(AB8789))*12+MONTH(AC8789)-MONTH(AB8789)+1,(AC8789-AB8789+1))</f>
        <v>#N/A</v>
      </c>
      <c r="F8789" s="239" t="e">
        <f aca="false">E8789*SUM(P8789:Q8789)</f>
        <v>#N/A</v>
      </c>
    </row>
    <row r="8790" customFormat="false" ht="12.75" hidden="false" customHeight="false" outlineLevel="0" collapsed="false">
      <c r="A8790" s="208" t="str">
        <f aca="false">B8790&amp;" "&amp;C8790&amp;" "&amp;D8790</f>
        <v> 0 Financial</v>
      </c>
      <c r="B8790" s="208" t="str">
        <f aca="false">IF((LEFT(N8790,2)="US"),"US","")</f>
        <v/>
      </c>
      <c r="C8790" s="208" t="n">
        <f aca="false">M8790</f>
        <v>0</v>
      </c>
      <c r="D8790" s="208" t="str">
        <f aca="false">IF(ISNUMBER(FIND("Phy",N8790))=TRUE(),"Physical","Financial")</f>
        <v>Financial</v>
      </c>
      <c r="E8790" s="208" t="e">
        <f aca="false">IF(VLOOKUP(S8790,'DD-Lookup'!$J$6:$L$50,3,FALSE())="Monthly",(YEAR(AC8790)-YEAR(AB8790))*12+MONTH(AC8790)-MONTH(AB8790)+1,(AC8790-AB8790+1))</f>
        <v>#N/A</v>
      </c>
      <c r="F8790" s="239" t="e">
        <f aca="false">E8790*SUM(P8790:Q8790)</f>
        <v>#N/A</v>
      </c>
    </row>
    <row r="8791" customFormat="false" ht="12.75" hidden="false" customHeight="false" outlineLevel="0" collapsed="false">
      <c r="A8791" s="208" t="str">
        <f aca="false">B8791&amp;" "&amp;C8791&amp;" "&amp;D8791</f>
        <v> 0 Financial</v>
      </c>
      <c r="B8791" s="208" t="str">
        <f aca="false">IF((LEFT(N8791,2)="US"),"US","")</f>
        <v/>
      </c>
      <c r="C8791" s="208" t="n">
        <f aca="false">M8791</f>
        <v>0</v>
      </c>
      <c r="D8791" s="208" t="str">
        <f aca="false">IF(ISNUMBER(FIND("Phy",N8791))=TRUE(),"Physical","Financial")</f>
        <v>Financial</v>
      </c>
      <c r="E8791" s="208" t="e">
        <f aca="false">IF(VLOOKUP(S8791,'DD-Lookup'!$J$6:$L$50,3,FALSE())="Monthly",(YEAR(AC8791)-YEAR(AB8791))*12+MONTH(AC8791)-MONTH(AB8791)+1,(AC8791-AB8791+1))</f>
        <v>#N/A</v>
      </c>
      <c r="F8791" s="239" t="e">
        <f aca="false">E8791*SUM(P8791:Q8791)</f>
        <v>#N/A</v>
      </c>
    </row>
    <row r="8792" customFormat="false" ht="12.75" hidden="false" customHeight="false" outlineLevel="0" collapsed="false">
      <c r="A8792" s="208" t="str">
        <f aca="false">B8792&amp;" "&amp;C8792&amp;" "&amp;D8792</f>
        <v> 0 Financial</v>
      </c>
      <c r="B8792" s="208" t="str">
        <f aca="false">IF((LEFT(N8792,2)="US"),"US","")</f>
        <v/>
      </c>
      <c r="C8792" s="208" t="n">
        <f aca="false">M8792</f>
        <v>0</v>
      </c>
      <c r="D8792" s="208" t="str">
        <f aca="false">IF(ISNUMBER(FIND("Phy",N8792))=TRUE(),"Physical","Financial")</f>
        <v>Financial</v>
      </c>
      <c r="E8792" s="208" t="e">
        <f aca="false">IF(VLOOKUP(S8792,'DD-Lookup'!$J$6:$L$50,3,FALSE())="Monthly",(YEAR(AC8792)-YEAR(AB8792))*12+MONTH(AC8792)-MONTH(AB8792)+1,(AC8792-AB8792+1))</f>
        <v>#N/A</v>
      </c>
      <c r="F8792" s="239" t="e">
        <f aca="false">E8792*SUM(P8792:Q8792)</f>
        <v>#N/A</v>
      </c>
    </row>
    <row r="8793" customFormat="false" ht="12.75" hidden="false" customHeight="false" outlineLevel="0" collapsed="false">
      <c r="A8793" s="208" t="str">
        <f aca="false">B8793&amp;" "&amp;C8793&amp;" "&amp;D8793</f>
        <v> 0 Financial</v>
      </c>
      <c r="B8793" s="208" t="str">
        <f aca="false">IF((LEFT(N8793,2)="US"),"US","")</f>
        <v/>
      </c>
      <c r="C8793" s="208" t="n">
        <f aca="false">M8793</f>
        <v>0</v>
      </c>
      <c r="D8793" s="208" t="str">
        <f aca="false">IF(ISNUMBER(FIND("Phy",N8793))=TRUE(),"Physical","Financial")</f>
        <v>Financial</v>
      </c>
      <c r="E8793" s="208" t="e">
        <f aca="false">IF(VLOOKUP(S8793,'DD-Lookup'!$J$6:$L$50,3,FALSE())="Monthly",(YEAR(AC8793)-YEAR(AB8793))*12+MONTH(AC8793)-MONTH(AB8793)+1,(AC8793-AB8793+1))</f>
        <v>#N/A</v>
      </c>
      <c r="F8793" s="239" t="e">
        <f aca="false">E8793*SUM(P8793:Q8793)</f>
        <v>#N/A</v>
      </c>
    </row>
    <row r="8794" customFormat="false" ht="12.75" hidden="false" customHeight="false" outlineLevel="0" collapsed="false">
      <c r="A8794" s="208" t="str">
        <f aca="false">B8794&amp;" "&amp;C8794&amp;" "&amp;D8794</f>
        <v> 0 Financial</v>
      </c>
      <c r="B8794" s="208" t="str">
        <f aca="false">IF((LEFT(N8794,2)="US"),"US","")</f>
        <v/>
      </c>
      <c r="C8794" s="208" t="n">
        <f aca="false">M8794</f>
        <v>0</v>
      </c>
      <c r="D8794" s="208" t="str">
        <f aca="false">IF(ISNUMBER(FIND("Phy",N8794))=TRUE(),"Physical","Financial")</f>
        <v>Financial</v>
      </c>
      <c r="E8794" s="208" t="e">
        <f aca="false">IF(VLOOKUP(S8794,'DD-Lookup'!$J$6:$L$50,3,FALSE())="Monthly",(YEAR(AC8794)-YEAR(AB8794))*12+MONTH(AC8794)-MONTH(AB8794)+1,(AC8794-AB8794+1))</f>
        <v>#N/A</v>
      </c>
      <c r="F8794" s="239" t="e">
        <f aca="false">E8794*SUM(P8794:Q8794)</f>
        <v>#N/A</v>
      </c>
    </row>
    <row r="8795" customFormat="false" ht="12.75" hidden="false" customHeight="false" outlineLevel="0" collapsed="false">
      <c r="A8795" s="208" t="str">
        <f aca="false">B8795&amp;" "&amp;C8795&amp;" "&amp;D8795</f>
        <v> 0 Financial</v>
      </c>
      <c r="B8795" s="208" t="str">
        <f aca="false">IF((LEFT(N8795,2)="US"),"US","")</f>
        <v/>
      </c>
      <c r="C8795" s="208" t="n">
        <f aca="false">M8795</f>
        <v>0</v>
      </c>
      <c r="D8795" s="208" t="str">
        <f aca="false">IF(ISNUMBER(FIND("Phy",N8795))=TRUE(),"Physical","Financial")</f>
        <v>Financial</v>
      </c>
      <c r="E8795" s="208" t="e">
        <f aca="false">IF(VLOOKUP(S8795,'DD-Lookup'!$J$6:$L$50,3,FALSE())="Monthly",(YEAR(AC8795)-YEAR(AB8795))*12+MONTH(AC8795)-MONTH(AB8795)+1,(AC8795-AB8795+1))</f>
        <v>#N/A</v>
      </c>
      <c r="F8795" s="239" t="e">
        <f aca="false">E8795*SUM(P8795:Q8795)</f>
        <v>#N/A</v>
      </c>
    </row>
    <row r="8796" customFormat="false" ht="12.75" hidden="false" customHeight="false" outlineLevel="0" collapsed="false">
      <c r="A8796" s="208" t="str">
        <f aca="false">B8796&amp;" "&amp;C8796&amp;" "&amp;D8796</f>
        <v> 0 Financial</v>
      </c>
      <c r="B8796" s="208" t="str">
        <f aca="false">IF((LEFT(N8796,2)="US"),"US","")</f>
        <v/>
      </c>
      <c r="C8796" s="208" t="n">
        <f aca="false">M8796</f>
        <v>0</v>
      </c>
      <c r="D8796" s="208" t="str">
        <f aca="false">IF(ISNUMBER(FIND("Phy",N8796))=TRUE(),"Physical","Financial")</f>
        <v>Financial</v>
      </c>
      <c r="E8796" s="208" t="e">
        <f aca="false">IF(VLOOKUP(S8796,'DD-Lookup'!$J$6:$L$50,3,FALSE())="Monthly",(YEAR(AC8796)-YEAR(AB8796))*12+MONTH(AC8796)-MONTH(AB8796)+1,(AC8796-AB8796+1))</f>
        <v>#N/A</v>
      </c>
      <c r="F8796" s="239" t="e">
        <f aca="false">E8796*SUM(P8796:Q8796)</f>
        <v>#N/A</v>
      </c>
    </row>
    <row r="8797" customFormat="false" ht="12.75" hidden="false" customHeight="false" outlineLevel="0" collapsed="false">
      <c r="A8797" s="208" t="str">
        <f aca="false">B8797&amp;" "&amp;C8797&amp;" "&amp;D8797</f>
        <v> 0 Financial</v>
      </c>
      <c r="B8797" s="208" t="str">
        <f aca="false">IF((LEFT(N8797,2)="US"),"US","")</f>
        <v/>
      </c>
      <c r="C8797" s="208" t="n">
        <f aca="false">M8797</f>
        <v>0</v>
      </c>
      <c r="D8797" s="208" t="str">
        <f aca="false">IF(ISNUMBER(FIND("Phy",N8797))=TRUE(),"Physical","Financial")</f>
        <v>Financial</v>
      </c>
      <c r="E8797" s="208" t="e">
        <f aca="false">IF(VLOOKUP(S8797,'DD-Lookup'!$J$6:$L$50,3,FALSE())="Monthly",(YEAR(AC8797)-YEAR(AB8797))*12+MONTH(AC8797)-MONTH(AB8797)+1,(AC8797-AB8797+1))</f>
        <v>#N/A</v>
      </c>
      <c r="F8797" s="239" t="e">
        <f aca="false">E8797*SUM(P8797:Q8797)</f>
        <v>#N/A</v>
      </c>
    </row>
    <row r="8798" customFormat="false" ht="12.75" hidden="false" customHeight="false" outlineLevel="0" collapsed="false">
      <c r="A8798" s="208" t="str">
        <f aca="false">B8798&amp;" "&amp;C8798&amp;" "&amp;D8798</f>
        <v> 0 Financial</v>
      </c>
      <c r="B8798" s="208" t="str">
        <f aca="false">IF((LEFT(N8798,2)="US"),"US","")</f>
        <v/>
      </c>
      <c r="C8798" s="208" t="n">
        <f aca="false">M8798</f>
        <v>0</v>
      </c>
      <c r="D8798" s="208" t="str">
        <f aca="false">IF(ISNUMBER(FIND("Phy",N8798))=TRUE(),"Physical","Financial")</f>
        <v>Financial</v>
      </c>
      <c r="E8798" s="208" t="e">
        <f aca="false">IF(VLOOKUP(S8798,'DD-Lookup'!$J$6:$L$50,3,FALSE())="Monthly",(YEAR(AC8798)-YEAR(AB8798))*12+MONTH(AC8798)-MONTH(AB8798)+1,(AC8798-AB8798+1))</f>
        <v>#N/A</v>
      </c>
      <c r="F8798" s="239" t="e">
        <f aca="false">E8798*SUM(P8798:Q8798)</f>
        <v>#N/A</v>
      </c>
    </row>
    <row r="8799" customFormat="false" ht="12.75" hidden="false" customHeight="false" outlineLevel="0" collapsed="false">
      <c r="A8799" s="208" t="str">
        <f aca="false">B8799&amp;" "&amp;C8799&amp;" "&amp;D8799</f>
        <v> 0 Financial</v>
      </c>
      <c r="B8799" s="208" t="str">
        <f aca="false">IF((LEFT(N8799,2)="US"),"US","")</f>
        <v/>
      </c>
      <c r="C8799" s="208" t="n">
        <f aca="false">M8799</f>
        <v>0</v>
      </c>
      <c r="D8799" s="208" t="str">
        <f aca="false">IF(ISNUMBER(FIND("Phy",N8799))=TRUE(),"Physical","Financial")</f>
        <v>Financial</v>
      </c>
      <c r="E8799" s="208" t="e">
        <f aca="false">IF(VLOOKUP(S8799,'DD-Lookup'!$J$6:$L$50,3,FALSE())="Monthly",(YEAR(AC8799)-YEAR(AB8799))*12+MONTH(AC8799)-MONTH(AB8799)+1,(AC8799-AB8799+1))</f>
        <v>#N/A</v>
      </c>
      <c r="F8799" s="239" t="e">
        <f aca="false">E8799*SUM(P8799:Q8799)</f>
        <v>#N/A</v>
      </c>
    </row>
    <row r="8800" customFormat="false" ht="12.75" hidden="false" customHeight="false" outlineLevel="0" collapsed="false">
      <c r="A8800" s="208" t="str">
        <f aca="false">B8800&amp;" "&amp;C8800&amp;" "&amp;D8800</f>
        <v> 0 Financial</v>
      </c>
      <c r="B8800" s="208" t="str">
        <f aca="false">IF((LEFT(N8800,2)="US"),"US","")</f>
        <v/>
      </c>
      <c r="C8800" s="208" t="n">
        <f aca="false">M8800</f>
        <v>0</v>
      </c>
      <c r="D8800" s="208" t="str">
        <f aca="false">IF(ISNUMBER(FIND("Phy",N8800))=TRUE(),"Physical","Financial")</f>
        <v>Financial</v>
      </c>
      <c r="E8800" s="208" t="e">
        <f aca="false">IF(VLOOKUP(S8800,'DD-Lookup'!$J$6:$L$50,3,FALSE())="Monthly",(YEAR(AC8800)-YEAR(AB8800))*12+MONTH(AC8800)-MONTH(AB8800)+1,(AC8800-AB8800+1))</f>
        <v>#N/A</v>
      </c>
      <c r="F8800" s="239" t="e">
        <f aca="false">E8800*SUM(P8800:Q8800)</f>
        <v>#N/A</v>
      </c>
    </row>
    <row r="8801" customFormat="false" ht="12.75" hidden="false" customHeight="false" outlineLevel="0" collapsed="false">
      <c r="A8801" s="208" t="str">
        <f aca="false">B8801&amp;" "&amp;C8801&amp;" "&amp;D8801</f>
        <v> 0 Financial</v>
      </c>
      <c r="B8801" s="208" t="str">
        <f aca="false">IF((LEFT(N8801,2)="US"),"US","")</f>
        <v/>
      </c>
      <c r="C8801" s="208" t="n">
        <f aca="false">M8801</f>
        <v>0</v>
      </c>
      <c r="D8801" s="208" t="str">
        <f aca="false">IF(ISNUMBER(FIND("Phy",N8801))=TRUE(),"Physical","Financial")</f>
        <v>Financial</v>
      </c>
      <c r="E8801" s="208" t="e">
        <f aca="false">IF(VLOOKUP(S8801,'DD-Lookup'!$J$6:$L$50,3,FALSE())="Monthly",(YEAR(AC8801)-YEAR(AB8801))*12+MONTH(AC8801)-MONTH(AB8801)+1,(AC8801-AB8801+1))</f>
        <v>#N/A</v>
      </c>
      <c r="F8801" s="239" t="e">
        <f aca="false">E8801*SUM(P8801:Q8801)</f>
        <v>#N/A</v>
      </c>
    </row>
    <row r="8802" customFormat="false" ht="12.75" hidden="false" customHeight="false" outlineLevel="0" collapsed="false">
      <c r="A8802" s="208" t="str">
        <f aca="false">B8802&amp;" "&amp;C8802&amp;" "&amp;D8802</f>
        <v> 0 Financial</v>
      </c>
      <c r="B8802" s="208" t="str">
        <f aca="false">IF((LEFT(N8802,2)="US"),"US","")</f>
        <v/>
      </c>
      <c r="C8802" s="208" t="n">
        <f aca="false">M8802</f>
        <v>0</v>
      </c>
      <c r="D8802" s="208" t="str">
        <f aca="false">IF(ISNUMBER(FIND("Phy",N8802))=TRUE(),"Physical","Financial")</f>
        <v>Financial</v>
      </c>
      <c r="E8802" s="208" t="e">
        <f aca="false">IF(VLOOKUP(S8802,'DD-Lookup'!$J$6:$L$50,3,FALSE())="Monthly",(YEAR(AC8802)-YEAR(AB8802))*12+MONTH(AC8802)-MONTH(AB8802)+1,(AC8802-AB8802+1))</f>
        <v>#N/A</v>
      </c>
      <c r="F8802" s="239" t="e">
        <f aca="false">E8802*SUM(P8802:Q8802)</f>
        <v>#N/A</v>
      </c>
    </row>
    <row r="8803" customFormat="false" ht="12.75" hidden="false" customHeight="false" outlineLevel="0" collapsed="false">
      <c r="A8803" s="208" t="str">
        <f aca="false">B8803&amp;" "&amp;C8803&amp;" "&amp;D8803</f>
        <v> 0 Financial</v>
      </c>
      <c r="B8803" s="208" t="str">
        <f aca="false">IF((LEFT(N8803,2)="US"),"US","")</f>
        <v/>
      </c>
      <c r="C8803" s="208" t="n">
        <f aca="false">M8803</f>
        <v>0</v>
      </c>
      <c r="D8803" s="208" t="str">
        <f aca="false">IF(ISNUMBER(FIND("Phy",N8803))=TRUE(),"Physical","Financial")</f>
        <v>Financial</v>
      </c>
      <c r="E8803" s="208" t="e">
        <f aca="false">IF(VLOOKUP(S8803,'DD-Lookup'!$J$6:$L$50,3,FALSE())="Monthly",(YEAR(AC8803)-YEAR(AB8803))*12+MONTH(AC8803)-MONTH(AB8803)+1,(AC8803-AB8803+1))</f>
        <v>#N/A</v>
      </c>
      <c r="F8803" s="239" t="e">
        <f aca="false">E8803*SUM(P8803:Q8803)</f>
        <v>#N/A</v>
      </c>
    </row>
    <row r="8804" customFormat="false" ht="12.75" hidden="false" customHeight="false" outlineLevel="0" collapsed="false">
      <c r="A8804" s="208" t="str">
        <f aca="false">B8804&amp;" "&amp;C8804&amp;" "&amp;D8804</f>
        <v> 0 Financial</v>
      </c>
      <c r="B8804" s="208" t="str">
        <f aca="false">IF((LEFT(N8804,2)="US"),"US","")</f>
        <v/>
      </c>
      <c r="C8804" s="208" t="n">
        <f aca="false">M8804</f>
        <v>0</v>
      </c>
      <c r="D8804" s="208" t="str">
        <f aca="false">IF(ISNUMBER(FIND("Phy",N8804))=TRUE(),"Physical","Financial")</f>
        <v>Financial</v>
      </c>
      <c r="E8804" s="208" t="e">
        <f aca="false">IF(VLOOKUP(S8804,'DD-Lookup'!$J$6:$L$50,3,FALSE())="Monthly",(YEAR(AC8804)-YEAR(AB8804))*12+MONTH(AC8804)-MONTH(AB8804)+1,(AC8804-AB8804+1))</f>
        <v>#N/A</v>
      </c>
      <c r="F8804" s="239" t="e">
        <f aca="false">E8804*SUM(P8804:Q8804)</f>
        <v>#N/A</v>
      </c>
    </row>
    <row r="8805" customFormat="false" ht="12.75" hidden="false" customHeight="false" outlineLevel="0" collapsed="false">
      <c r="A8805" s="208" t="str">
        <f aca="false">B8805&amp;" "&amp;C8805&amp;" "&amp;D8805</f>
        <v> 0 Financial</v>
      </c>
      <c r="B8805" s="208" t="str">
        <f aca="false">IF((LEFT(N8805,2)="US"),"US","")</f>
        <v/>
      </c>
      <c r="C8805" s="208" t="n">
        <f aca="false">M8805</f>
        <v>0</v>
      </c>
      <c r="D8805" s="208" t="str">
        <f aca="false">IF(ISNUMBER(FIND("Phy",N8805))=TRUE(),"Physical","Financial")</f>
        <v>Financial</v>
      </c>
      <c r="E8805" s="208" t="e">
        <f aca="false">IF(VLOOKUP(S8805,'DD-Lookup'!$J$6:$L$50,3,FALSE())="Monthly",(YEAR(AC8805)-YEAR(AB8805))*12+MONTH(AC8805)-MONTH(AB8805)+1,(AC8805-AB8805+1))</f>
        <v>#N/A</v>
      </c>
      <c r="F8805" s="239" t="e">
        <f aca="false">E8805*SUM(P8805:Q8805)</f>
        <v>#N/A</v>
      </c>
    </row>
    <row r="8806" customFormat="false" ht="12.75" hidden="false" customHeight="false" outlineLevel="0" collapsed="false">
      <c r="A8806" s="208" t="str">
        <f aca="false">B8806&amp;" "&amp;C8806&amp;" "&amp;D8806</f>
        <v> 0 Financial</v>
      </c>
      <c r="B8806" s="208" t="str">
        <f aca="false">IF((LEFT(N8806,2)="US"),"US","")</f>
        <v/>
      </c>
      <c r="C8806" s="208" t="n">
        <f aca="false">M8806</f>
        <v>0</v>
      </c>
      <c r="D8806" s="208" t="str">
        <f aca="false">IF(ISNUMBER(FIND("Phy",N8806))=TRUE(),"Physical","Financial")</f>
        <v>Financial</v>
      </c>
      <c r="E8806" s="208" t="e">
        <f aca="false">IF(VLOOKUP(S8806,'DD-Lookup'!$J$6:$L$50,3,FALSE())="Monthly",(YEAR(AC8806)-YEAR(AB8806))*12+MONTH(AC8806)-MONTH(AB8806)+1,(AC8806-AB8806+1))</f>
        <v>#N/A</v>
      </c>
      <c r="F8806" s="239" t="e">
        <f aca="false">E8806*SUM(P8806:Q8806)</f>
        <v>#N/A</v>
      </c>
    </row>
    <row r="8807" customFormat="false" ht="12.75" hidden="false" customHeight="false" outlineLevel="0" collapsed="false">
      <c r="A8807" s="208" t="str">
        <f aca="false">B8807&amp;" "&amp;C8807&amp;" "&amp;D8807</f>
        <v> 0 Financial</v>
      </c>
      <c r="B8807" s="208" t="str">
        <f aca="false">IF((LEFT(N8807,2)="US"),"US","")</f>
        <v/>
      </c>
      <c r="C8807" s="208" t="n">
        <f aca="false">M8807</f>
        <v>0</v>
      </c>
      <c r="D8807" s="208" t="str">
        <f aca="false">IF(ISNUMBER(FIND("Phy",N8807))=TRUE(),"Physical","Financial")</f>
        <v>Financial</v>
      </c>
      <c r="E8807" s="208" t="e">
        <f aca="false">IF(VLOOKUP(S8807,'DD-Lookup'!$J$6:$L$50,3,FALSE())="Monthly",(YEAR(AC8807)-YEAR(AB8807))*12+MONTH(AC8807)-MONTH(AB8807)+1,(AC8807-AB8807+1))</f>
        <v>#N/A</v>
      </c>
      <c r="F8807" s="239" t="e">
        <f aca="false">E8807*SUM(P8807:Q8807)</f>
        <v>#N/A</v>
      </c>
    </row>
    <row r="8808" customFormat="false" ht="12.75" hidden="false" customHeight="false" outlineLevel="0" collapsed="false">
      <c r="A8808" s="208" t="str">
        <f aca="false">B8808&amp;" "&amp;C8808&amp;" "&amp;D8808</f>
        <v> 0 Financial</v>
      </c>
      <c r="B8808" s="208" t="str">
        <f aca="false">IF((LEFT(N8808,2)="US"),"US","")</f>
        <v/>
      </c>
      <c r="C8808" s="208" t="n">
        <f aca="false">M8808</f>
        <v>0</v>
      </c>
      <c r="D8808" s="208" t="str">
        <f aca="false">IF(ISNUMBER(FIND("Phy",N8808))=TRUE(),"Physical","Financial")</f>
        <v>Financial</v>
      </c>
      <c r="E8808" s="208" t="e">
        <f aca="false">IF(VLOOKUP(S8808,'DD-Lookup'!$J$6:$L$50,3,FALSE())="Monthly",(YEAR(AC8808)-YEAR(AB8808))*12+MONTH(AC8808)-MONTH(AB8808)+1,(AC8808-AB8808+1))</f>
        <v>#N/A</v>
      </c>
      <c r="F8808" s="239" t="e">
        <f aca="false">E8808*SUM(P8808:Q8808)</f>
        <v>#N/A</v>
      </c>
    </row>
    <row r="8809" customFormat="false" ht="12.75" hidden="false" customHeight="false" outlineLevel="0" collapsed="false">
      <c r="A8809" s="208" t="str">
        <f aca="false">B8809&amp;" "&amp;C8809&amp;" "&amp;D8809</f>
        <v> 0 Financial</v>
      </c>
      <c r="B8809" s="208" t="str">
        <f aca="false">IF((LEFT(N8809,2)="US"),"US","")</f>
        <v/>
      </c>
      <c r="C8809" s="208" t="n">
        <f aca="false">M8809</f>
        <v>0</v>
      </c>
      <c r="D8809" s="208" t="str">
        <f aca="false">IF(ISNUMBER(FIND("Phy",N8809))=TRUE(),"Physical","Financial")</f>
        <v>Financial</v>
      </c>
      <c r="E8809" s="208" t="e">
        <f aca="false">IF(VLOOKUP(S8809,'DD-Lookup'!$J$6:$L$50,3,FALSE())="Monthly",(YEAR(AC8809)-YEAR(AB8809))*12+MONTH(AC8809)-MONTH(AB8809)+1,(AC8809-AB8809+1))</f>
        <v>#N/A</v>
      </c>
      <c r="F8809" s="239" t="e">
        <f aca="false">E8809*SUM(P8809:Q8809)</f>
        <v>#N/A</v>
      </c>
    </row>
    <row r="8810" customFormat="false" ht="12.75" hidden="false" customHeight="false" outlineLevel="0" collapsed="false">
      <c r="A8810" s="208" t="str">
        <f aca="false">B8810&amp;" "&amp;C8810&amp;" "&amp;D8810</f>
        <v> 0 Financial</v>
      </c>
      <c r="B8810" s="208" t="str">
        <f aca="false">IF((LEFT(N8810,2)="US"),"US","")</f>
        <v/>
      </c>
      <c r="C8810" s="208" t="n">
        <f aca="false">M8810</f>
        <v>0</v>
      </c>
      <c r="D8810" s="208" t="str">
        <f aca="false">IF(ISNUMBER(FIND("Phy",N8810))=TRUE(),"Physical","Financial")</f>
        <v>Financial</v>
      </c>
      <c r="E8810" s="208" t="e">
        <f aca="false">IF(VLOOKUP(S8810,'DD-Lookup'!$J$6:$L$50,3,FALSE())="Monthly",(YEAR(AC8810)-YEAR(AB8810))*12+MONTH(AC8810)-MONTH(AB8810)+1,(AC8810-AB8810+1))</f>
        <v>#N/A</v>
      </c>
      <c r="F8810" s="239" t="e">
        <f aca="false">E8810*SUM(P8810:Q8810)</f>
        <v>#N/A</v>
      </c>
    </row>
    <row r="8811" customFormat="false" ht="12.75" hidden="false" customHeight="false" outlineLevel="0" collapsed="false">
      <c r="A8811" s="208" t="str">
        <f aca="false">B8811&amp;" "&amp;C8811&amp;" "&amp;D8811</f>
        <v> 0 Financial</v>
      </c>
      <c r="B8811" s="208" t="str">
        <f aca="false">IF((LEFT(N8811,2)="US"),"US","")</f>
        <v/>
      </c>
      <c r="C8811" s="208" t="n">
        <f aca="false">M8811</f>
        <v>0</v>
      </c>
      <c r="D8811" s="208" t="str">
        <f aca="false">IF(ISNUMBER(FIND("Phy",N8811))=TRUE(),"Physical","Financial")</f>
        <v>Financial</v>
      </c>
      <c r="E8811" s="208" t="e">
        <f aca="false">IF(VLOOKUP(S8811,'DD-Lookup'!$J$6:$L$50,3,FALSE())="Monthly",(YEAR(AC8811)-YEAR(AB8811))*12+MONTH(AC8811)-MONTH(AB8811)+1,(AC8811-AB8811+1))</f>
        <v>#N/A</v>
      </c>
      <c r="F8811" s="239" t="e">
        <f aca="false">E8811*SUM(P8811:Q8811)</f>
        <v>#N/A</v>
      </c>
    </row>
    <row r="8812" customFormat="false" ht="12.75" hidden="false" customHeight="false" outlineLevel="0" collapsed="false">
      <c r="A8812" s="208" t="str">
        <f aca="false">B8812&amp;" "&amp;C8812&amp;" "&amp;D8812</f>
        <v> 0 Financial</v>
      </c>
      <c r="B8812" s="208" t="str">
        <f aca="false">IF((LEFT(N8812,2)="US"),"US","")</f>
        <v/>
      </c>
      <c r="C8812" s="208" t="n">
        <f aca="false">M8812</f>
        <v>0</v>
      </c>
      <c r="D8812" s="208" t="str">
        <f aca="false">IF(ISNUMBER(FIND("Phy",N8812))=TRUE(),"Physical","Financial")</f>
        <v>Financial</v>
      </c>
      <c r="E8812" s="208" t="e">
        <f aca="false">IF(VLOOKUP(S8812,'DD-Lookup'!$J$6:$L$50,3,FALSE())="Monthly",(YEAR(AC8812)-YEAR(AB8812))*12+MONTH(AC8812)-MONTH(AB8812)+1,(AC8812-AB8812+1))</f>
        <v>#N/A</v>
      </c>
      <c r="F8812" s="239" t="e">
        <f aca="false">E8812*SUM(P8812:Q8812)</f>
        <v>#N/A</v>
      </c>
    </row>
    <row r="8813" customFormat="false" ht="12.75" hidden="false" customHeight="false" outlineLevel="0" collapsed="false">
      <c r="A8813" s="208" t="str">
        <f aca="false">B8813&amp;" "&amp;C8813&amp;" "&amp;D8813</f>
        <v> 0 Financial</v>
      </c>
      <c r="B8813" s="208" t="str">
        <f aca="false">IF((LEFT(N8813,2)="US"),"US","")</f>
        <v/>
      </c>
      <c r="C8813" s="208" t="n">
        <f aca="false">M8813</f>
        <v>0</v>
      </c>
      <c r="D8813" s="208" t="str">
        <f aca="false">IF(ISNUMBER(FIND("Phy",N8813))=TRUE(),"Physical","Financial")</f>
        <v>Financial</v>
      </c>
      <c r="E8813" s="208" t="e">
        <f aca="false">IF(VLOOKUP(S8813,'DD-Lookup'!$J$6:$L$50,3,FALSE())="Monthly",(YEAR(AC8813)-YEAR(AB8813))*12+MONTH(AC8813)-MONTH(AB8813)+1,(AC8813-AB8813+1))</f>
        <v>#N/A</v>
      </c>
      <c r="F8813" s="239" t="e">
        <f aca="false">E8813*SUM(P8813:Q8813)</f>
        <v>#N/A</v>
      </c>
    </row>
    <row r="8814" customFormat="false" ht="12.75" hidden="false" customHeight="false" outlineLevel="0" collapsed="false">
      <c r="A8814" s="208" t="str">
        <f aca="false">B8814&amp;" "&amp;C8814&amp;" "&amp;D8814</f>
        <v> 0 Financial</v>
      </c>
      <c r="B8814" s="208" t="str">
        <f aca="false">IF((LEFT(N8814,2)="US"),"US","")</f>
        <v/>
      </c>
      <c r="C8814" s="208" t="n">
        <f aca="false">M8814</f>
        <v>0</v>
      </c>
      <c r="D8814" s="208" t="str">
        <f aca="false">IF(ISNUMBER(FIND("Phy",N8814))=TRUE(),"Physical","Financial")</f>
        <v>Financial</v>
      </c>
      <c r="E8814" s="208" t="e">
        <f aca="false">IF(VLOOKUP(S8814,'DD-Lookup'!$J$6:$L$50,3,FALSE())="Monthly",(YEAR(AC8814)-YEAR(AB8814))*12+MONTH(AC8814)-MONTH(AB8814)+1,(AC8814-AB8814+1))</f>
        <v>#N/A</v>
      </c>
      <c r="F8814" s="239" t="e">
        <f aca="false">E8814*SUM(P8814:Q8814)</f>
        <v>#N/A</v>
      </c>
    </row>
    <row r="8815" customFormat="false" ht="12.75" hidden="false" customHeight="false" outlineLevel="0" collapsed="false">
      <c r="A8815" s="208" t="str">
        <f aca="false">B8815&amp;" "&amp;C8815&amp;" "&amp;D8815</f>
        <v> 0 Financial</v>
      </c>
      <c r="B8815" s="208" t="str">
        <f aca="false">IF((LEFT(N8815,2)="US"),"US","")</f>
        <v/>
      </c>
      <c r="C8815" s="208" t="n">
        <f aca="false">M8815</f>
        <v>0</v>
      </c>
      <c r="D8815" s="208" t="str">
        <f aca="false">IF(ISNUMBER(FIND("Phy",N8815))=TRUE(),"Physical","Financial")</f>
        <v>Financial</v>
      </c>
      <c r="E8815" s="208" t="e">
        <f aca="false">IF(VLOOKUP(S8815,'DD-Lookup'!$J$6:$L$50,3,FALSE())="Monthly",(YEAR(AC8815)-YEAR(AB8815))*12+MONTH(AC8815)-MONTH(AB8815)+1,(AC8815-AB8815+1))</f>
        <v>#N/A</v>
      </c>
      <c r="F8815" s="239" t="e">
        <f aca="false">E8815*SUM(P8815:Q8815)</f>
        <v>#N/A</v>
      </c>
    </row>
    <row r="8816" customFormat="false" ht="12.75" hidden="false" customHeight="false" outlineLevel="0" collapsed="false">
      <c r="A8816" s="208" t="str">
        <f aca="false">B8816&amp;" "&amp;C8816&amp;" "&amp;D8816</f>
        <v> 0 Financial</v>
      </c>
      <c r="B8816" s="208" t="str">
        <f aca="false">IF((LEFT(N8816,2)="US"),"US","")</f>
        <v/>
      </c>
      <c r="C8816" s="208" t="n">
        <f aca="false">M8816</f>
        <v>0</v>
      </c>
      <c r="D8816" s="208" t="str">
        <f aca="false">IF(ISNUMBER(FIND("Phy",N8816))=TRUE(),"Physical","Financial")</f>
        <v>Financial</v>
      </c>
      <c r="E8816" s="208" t="e">
        <f aca="false">IF(VLOOKUP(S8816,'DD-Lookup'!$J$6:$L$50,3,FALSE())="Monthly",(YEAR(AC8816)-YEAR(AB8816))*12+MONTH(AC8816)-MONTH(AB8816)+1,(AC8816-AB8816+1))</f>
        <v>#N/A</v>
      </c>
      <c r="F8816" s="239" t="e">
        <f aca="false">E8816*SUM(P8816:Q8816)</f>
        <v>#N/A</v>
      </c>
    </row>
    <row r="8817" customFormat="false" ht="12.75" hidden="false" customHeight="false" outlineLevel="0" collapsed="false">
      <c r="A8817" s="208" t="str">
        <f aca="false">B8817&amp;" "&amp;C8817&amp;" "&amp;D8817</f>
        <v> 0 Financial</v>
      </c>
      <c r="B8817" s="208" t="str">
        <f aca="false">IF((LEFT(N8817,2)="US"),"US","")</f>
        <v/>
      </c>
      <c r="C8817" s="208" t="n">
        <f aca="false">M8817</f>
        <v>0</v>
      </c>
      <c r="D8817" s="208" t="str">
        <f aca="false">IF(ISNUMBER(FIND("Phy",N8817))=TRUE(),"Physical","Financial")</f>
        <v>Financial</v>
      </c>
      <c r="E8817" s="208" t="e">
        <f aca="false">IF(VLOOKUP(S8817,'DD-Lookup'!$J$6:$L$50,3,FALSE())="Monthly",(YEAR(AC8817)-YEAR(AB8817))*12+MONTH(AC8817)-MONTH(AB8817)+1,(AC8817-AB8817+1))</f>
        <v>#N/A</v>
      </c>
      <c r="F8817" s="239" t="e">
        <f aca="false">E8817*SUM(P8817:Q8817)</f>
        <v>#N/A</v>
      </c>
    </row>
    <row r="8818" customFormat="false" ht="12.75" hidden="false" customHeight="false" outlineLevel="0" collapsed="false">
      <c r="A8818" s="208" t="str">
        <f aca="false">B8818&amp;" "&amp;C8818&amp;" "&amp;D8818</f>
        <v> 0 Financial</v>
      </c>
      <c r="B8818" s="208" t="str">
        <f aca="false">IF((LEFT(N8818,2)="US"),"US","")</f>
        <v/>
      </c>
      <c r="C8818" s="208" t="n">
        <f aca="false">M8818</f>
        <v>0</v>
      </c>
      <c r="D8818" s="208" t="str">
        <f aca="false">IF(ISNUMBER(FIND("Phy",N8818))=TRUE(),"Physical","Financial")</f>
        <v>Financial</v>
      </c>
      <c r="E8818" s="208" t="e">
        <f aca="false">IF(VLOOKUP(S8818,'DD-Lookup'!$J$6:$L$50,3,FALSE())="Monthly",(YEAR(AC8818)-YEAR(AB8818))*12+MONTH(AC8818)-MONTH(AB8818)+1,(AC8818-AB8818+1))</f>
        <v>#N/A</v>
      </c>
      <c r="F8818" s="239" t="e">
        <f aca="false">E8818*SUM(P8818:Q8818)</f>
        <v>#N/A</v>
      </c>
    </row>
    <row r="8819" customFormat="false" ht="12.75" hidden="false" customHeight="false" outlineLevel="0" collapsed="false">
      <c r="A8819" s="208" t="str">
        <f aca="false">B8819&amp;" "&amp;C8819&amp;" "&amp;D8819</f>
        <v> 0 Financial</v>
      </c>
      <c r="B8819" s="208" t="str">
        <f aca="false">IF((LEFT(N8819,2)="US"),"US","")</f>
        <v/>
      </c>
      <c r="C8819" s="208" t="n">
        <f aca="false">M8819</f>
        <v>0</v>
      </c>
      <c r="D8819" s="208" t="str">
        <f aca="false">IF(ISNUMBER(FIND("Phy",N8819))=TRUE(),"Physical","Financial")</f>
        <v>Financial</v>
      </c>
      <c r="E8819" s="208" t="e">
        <f aca="false">IF(VLOOKUP(S8819,'DD-Lookup'!$J$6:$L$50,3,FALSE())="Monthly",(YEAR(AC8819)-YEAR(AB8819))*12+MONTH(AC8819)-MONTH(AB8819)+1,(AC8819-AB8819+1))</f>
        <v>#N/A</v>
      </c>
      <c r="F8819" s="239" t="e">
        <f aca="false">E8819*SUM(P8819:Q8819)</f>
        <v>#N/A</v>
      </c>
    </row>
    <row r="8820" customFormat="false" ht="12.75" hidden="false" customHeight="false" outlineLevel="0" collapsed="false">
      <c r="A8820" s="208" t="str">
        <f aca="false">B8820&amp;" "&amp;C8820&amp;" "&amp;D8820</f>
        <v> 0 Financial</v>
      </c>
      <c r="B8820" s="208" t="str">
        <f aca="false">IF((LEFT(N8820,2)="US"),"US","")</f>
        <v/>
      </c>
      <c r="C8820" s="208" t="n">
        <f aca="false">M8820</f>
        <v>0</v>
      </c>
      <c r="D8820" s="208" t="str">
        <f aca="false">IF(ISNUMBER(FIND("Phy",N8820))=TRUE(),"Physical","Financial")</f>
        <v>Financial</v>
      </c>
      <c r="E8820" s="208" t="e">
        <f aca="false">IF(VLOOKUP(S8820,'DD-Lookup'!$J$6:$L$50,3,FALSE())="Monthly",(YEAR(AC8820)-YEAR(AB8820))*12+MONTH(AC8820)-MONTH(AB8820)+1,(AC8820-AB8820+1))</f>
        <v>#N/A</v>
      </c>
      <c r="F8820" s="239" t="e">
        <f aca="false">E8820*SUM(P8820:Q8820)</f>
        <v>#N/A</v>
      </c>
    </row>
    <row r="8821" customFormat="false" ht="12.75" hidden="false" customHeight="false" outlineLevel="0" collapsed="false">
      <c r="A8821" s="208" t="str">
        <f aca="false">B8821&amp;" "&amp;C8821&amp;" "&amp;D8821</f>
        <v> 0 Financial</v>
      </c>
      <c r="B8821" s="208" t="str">
        <f aca="false">IF((LEFT(N8821,2)="US"),"US","")</f>
        <v/>
      </c>
      <c r="C8821" s="208" t="n">
        <f aca="false">M8821</f>
        <v>0</v>
      </c>
      <c r="D8821" s="208" t="str">
        <f aca="false">IF(ISNUMBER(FIND("Phy",N8821))=TRUE(),"Physical","Financial")</f>
        <v>Financial</v>
      </c>
      <c r="E8821" s="208" t="e">
        <f aca="false">IF(VLOOKUP(S8821,'DD-Lookup'!$J$6:$L$50,3,FALSE())="Monthly",(YEAR(AC8821)-YEAR(AB8821))*12+MONTH(AC8821)-MONTH(AB8821)+1,(AC8821-AB8821+1))</f>
        <v>#N/A</v>
      </c>
      <c r="F8821" s="239" t="e">
        <f aca="false">E8821*SUM(P8821:Q8821)</f>
        <v>#N/A</v>
      </c>
    </row>
    <row r="8822" customFormat="false" ht="12.75" hidden="false" customHeight="false" outlineLevel="0" collapsed="false">
      <c r="A8822" s="208" t="str">
        <f aca="false">B8822&amp;" "&amp;C8822&amp;" "&amp;D8822</f>
        <v> 0 Financial</v>
      </c>
      <c r="B8822" s="208" t="str">
        <f aca="false">IF((LEFT(N8822,2)="US"),"US","")</f>
        <v/>
      </c>
      <c r="C8822" s="208" t="n">
        <f aca="false">M8822</f>
        <v>0</v>
      </c>
      <c r="D8822" s="208" t="str">
        <f aca="false">IF(ISNUMBER(FIND("Phy",N8822))=TRUE(),"Physical","Financial")</f>
        <v>Financial</v>
      </c>
      <c r="E8822" s="208" t="e">
        <f aca="false">IF(VLOOKUP(S8822,'DD-Lookup'!$J$6:$L$50,3,FALSE())="Monthly",(YEAR(AC8822)-YEAR(AB8822))*12+MONTH(AC8822)-MONTH(AB8822)+1,(AC8822-AB8822+1))</f>
        <v>#N/A</v>
      </c>
      <c r="F8822" s="239" t="e">
        <f aca="false">E8822*SUM(P8822:Q8822)</f>
        <v>#N/A</v>
      </c>
    </row>
    <row r="8823" customFormat="false" ht="12.75" hidden="false" customHeight="false" outlineLevel="0" collapsed="false">
      <c r="A8823" s="208" t="str">
        <f aca="false">B8823&amp;" "&amp;C8823&amp;" "&amp;D8823</f>
        <v> 0 Financial</v>
      </c>
      <c r="B8823" s="208" t="str">
        <f aca="false">IF((LEFT(N8823,2)="US"),"US","")</f>
        <v/>
      </c>
      <c r="C8823" s="208" t="n">
        <f aca="false">M8823</f>
        <v>0</v>
      </c>
      <c r="D8823" s="208" t="str">
        <f aca="false">IF(ISNUMBER(FIND("Phy",N8823))=TRUE(),"Physical","Financial")</f>
        <v>Financial</v>
      </c>
      <c r="E8823" s="208" t="e">
        <f aca="false">IF(VLOOKUP(S8823,'DD-Lookup'!$J$6:$L$50,3,FALSE())="Monthly",(YEAR(AC8823)-YEAR(AB8823))*12+MONTH(AC8823)-MONTH(AB8823)+1,(AC8823-AB8823+1))</f>
        <v>#N/A</v>
      </c>
      <c r="F8823" s="239" t="e">
        <f aca="false">E8823*SUM(P8823:Q8823)</f>
        <v>#N/A</v>
      </c>
    </row>
    <row r="8824" customFormat="false" ht="12.75" hidden="false" customHeight="false" outlineLevel="0" collapsed="false">
      <c r="A8824" s="208" t="str">
        <f aca="false">B8824&amp;" "&amp;C8824&amp;" "&amp;D8824</f>
        <v> 0 Financial</v>
      </c>
      <c r="B8824" s="208" t="str">
        <f aca="false">IF((LEFT(N8824,2)="US"),"US","")</f>
        <v/>
      </c>
      <c r="C8824" s="208" t="n">
        <f aca="false">M8824</f>
        <v>0</v>
      </c>
      <c r="D8824" s="208" t="str">
        <f aca="false">IF(ISNUMBER(FIND("Phy",N8824))=TRUE(),"Physical","Financial")</f>
        <v>Financial</v>
      </c>
      <c r="E8824" s="208" t="e">
        <f aca="false">IF(VLOOKUP(S8824,'DD-Lookup'!$J$6:$L$50,3,FALSE())="Monthly",(YEAR(AC8824)-YEAR(AB8824))*12+MONTH(AC8824)-MONTH(AB8824)+1,(AC8824-AB8824+1))</f>
        <v>#N/A</v>
      </c>
      <c r="F8824" s="239" t="e">
        <f aca="false">E8824*SUM(P8824:Q8824)</f>
        <v>#N/A</v>
      </c>
    </row>
    <row r="8825" customFormat="false" ht="12.75" hidden="false" customHeight="false" outlineLevel="0" collapsed="false">
      <c r="A8825" s="208" t="str">
        <f aca="false">B8825&amp;" "&amp;C8825&amp;" "&amp;D8825</f>
        <v> 0 Financial</v>
      </c>
      <c r="B8825" s="208" t="str">
        <f aca="false">IF((LEFT(N8825,2)="US"),"US","")</f>
        <v/>
      </c>
      <c r="C8825" s="208" t="n">
        <f aca="false">M8825</f>
        <v>0</v>
      </c>
      <c r="D8825" s="208" t="str">
        <f aca="false">IF(ISNUMBER(FIND("Phy",N8825))=TRUE(),"Physical","Financial")</f>
        <v>Financial</v>
      </c>
      <c r="E8825" s="208" t="e">
        <f aca="false">IF(VLOOKUP(S8825,'DD-Lookup'!$J$6:$L$50,3,FALSE())="Monthly",(YEAR(AC8825)-YEAR(AB8825))*12+MONTH(AC8825)-MONTH(AB8825)+1,(AC8825-AB8825+1))</f>
        <v>#N/A</v>
      </c>
      <c r="F8825" s="239" t="e">
        <f aca="false">E8825*SUM(P8825:Q8825)</f>
        <v>#N/A</v>
      </c>
    </row>
    <row r="8826" customFormat="false" ht="12.75" hidden="false" customHeight="false" outlineLevel="0" collapsed="false">
      <c r="A8826" s="208" t="str">
        <f aca="false">B8826&amp;" "&amp;C8826&amp;" "&amp;D8826</f>
        <v> 0 Financial</v>
      </c>
      <c r="B8826" s="208" t="str">
        <f aca="false">IF((LEFT(N8826,2)="US"),"US","")</f>
        <v/>
      </c>
      <c r="C8826" s="208" t="n">
        <f aca="false">M8826</f>
        <v>0</v>
      </c>
      <c r="D8826" s="208" t="str">
        <f aca="false">IF(ISNUMBER(FIND("Phy",N8826))=TRUE(),"Physical","Financial")</f>
        <v>Financial</v>
      </c>
      <c r="E8826" s="208" t="e">
        <f aca="false">IF(VLOOKUP(S8826,'DD-Lookup'!$J$6:$L$50,3,FALSE())="Monthly",(YEAR(AC8826)-YEAR(AB8826))*12+MONTH(AC8826)-MONTH(AB8826)+1,(AC8826-AB8826+1))</f>
        <v>#N/A</v>
      </c>
      <c r="F8826" s="239" t="e">
        <f aca="false">E8826*SUM(P8826:Q8826)</f>
        <v>#N/A</v>
      </c>
    </row>
    <row r="8827" customFormat="false" ht="12.75" hidden="false" customHeight="false" outlineLevel="0" collapsed="false">
      <c r="A8827" s="208" t="str">
        <f aca="false">B8827&amp;" "&amp;C8827&amp;" "&amp;D8827</f>
        <v> 0 Financial</v>
      </c>
      <c r="B8827" s="208" t="str">
        <f aca="false">IF((LEFT(N8827,2)="US"),"US","")</f>
        <v/>
      </c>
      <c r="C8827" s="208" t="n">
        <f aca="false">M8827</f>
        <v>0</v>
      </c>
      <c r="D8827" s="208" t="str">
        <f aca="false">IF(ISNUMBER(FIND("Phy",N8827))=TRUE(),"Physical","Financial")</f>
        <v>Financial</v>
      </c>
      <c r="E8827" s="208" t="e">
        <f aca="false">IF(VLOOKUP(S8827,'DD-Lookup'!$J$6:$L$50,3,FALSE())="Monthly",(YEAR(AC8827)-YEAR(AB8827))*12+MONTH(AC8827)-MONTH(AB8827)+1,(AC8827-AB8827+1))</f>
        <v>#N/A</v>
      </c>
      <c r="F8827" s="239" t="e">
        <f aca="false">E8827*SUM(P8827:Q8827)</f>
        <v>#N/A</v>
      </c>
    </row>
    <row r="8828" customFormat="false" ht="12.75" hidden="false" customHeight="false" outlineLevel="0" collapsed="false">
      <c r="A8828" s="208" t="str">
        <f aca="false">B8828&amp;" "&amp;C8828&amp;" "&amp;D8828</f>
        <v> 0 Financial</v>
      </c>
      <c r="B8828" s="208" t="str">
        <f aca="false">IF((LEFT(N8828,2)="US"),"US","")</f>
        <v/>
      </c>
      <c r="C8828" s="208" t="n">
        <f aca="false">M8828</f>
        <v>0</v>
      </c>
      <c r="D8828" s="208" t="str">
        <f aca="false">IF(ISNUMBER(FIND("Phy",N8828))=TRUE(),"Physical","Financial")</f>
        <v>Financial</v>
      </c>
      <c r="E8828" s="208" t="e">
        <f aca="false">IF(VLOOKUP(S8828,'DD-Lookup'!$J$6:$L$50,3,FALSE())="Monthly",(YEAR(AC8828)-YEAR(AB8828))*12+MONTH(AC8828)-MONTH(AB8828)+1,(AC8828-AB8828+1))</f>
        <v>#N/A</v>
      </c>
      <c r="F8828" s="239" t="e">
        <f aca="false">E8828*SUM(P8828:Q8828)</f>
        <v>#N/A</v>
      </c>
    </row>
    <row r="8829" customFormat="false" ht="12.75" hidden="false" customHeight="false" outlineLevel="0" collapsed="false">
      <c r="A8829" s="208" t="str">
        <f aca="false">B8829&amp;" "&amp;C8829&amp;" "&amp;D8829</f>
        <v> 0 Financial</v>
      </c>
      <c r="B8829" s="208" t="str">
        <f aca="false">IF((LEFT(N8829,2)="US"),"US","")</f>
        <v/>
      </c>
      <c r="C8829" s="208" t="n">
        <f aca="false">M8829</f>
        <v>0</v>
      </c>
      <c r="D8829" s="208" t="str">
        <f aca="false">IF(ISNUMBER(FIND("Phy",N8829))=TRUE(),"Physical","Financial")</f>
        <v>Financial</v>
      </c>
      <c r="E8829" s="208" t="e">
        <f aca="false">IF(VLOOKUP(S8829,'DD-Lookup'!$J$6:$L$50,3,FALSE())="Monthly",(YEAR(AC8829)-YEAR(AB8829))*12+MONTH(AC8829)-MONTH(AB8829)+1,(AC8829-AB8829+1))</f>
        <v>#N/A</v>
      </c>
      <c r="F8829" s="239" t="e">
        <f aca="false">E8829*SUM(P8829:Q8829)</f>
        <v>#N/A</v>
      </c>
    </row>
    <row r="8830" customFormat="false" ht="12.75" hidden="false" customHeight="false" outlineLevel="0" collapsed="false">
      <c r="A8830" s="208" t="str">
        <f aca="false">B8830&amp;" "&amp;C8830&amp;" "&amp;D8830</f>
        <v> 0 Financial</v>
      </c>
      <c r="B8830" s="208" t="str">
        <f aca="false">IF((LEFT(N8830,2)="US"),"US","")</f>
        <v/>
      </c>
      <c r="C8830" s="208" t="n">
        <f aca="false">M8830</f>
        <v>0</v>
      </c>
      <c r="D8830" s="208" t="str">
        <f aca="false">IF(ISNUMBER(FIND("Phy",N8830))=TRUE(),"Physical","Financial")</f>
        <v>Financial</v>
      </c>
      <c r="E8830" s="208" t="e">
        <f aca="false">IF(VLOOKUP(S8830,'DD-Lookup'!$J$6:$L$50,3,FALSE())="Monthly",(YEAR(AC8830)-YEAR(AB8830))*12+MONTH(AC8830)-MONTH(AB8830)+1,(AC8830-AB8830+1))</f>
        <v>#N/A</v>
      </c>
      <c r="F8830" s="239" t="e">
        <f aca="false">E8830*SUM(P8830:Q8830)</f>
        <v>#N/A</v>
      </c>
    </row>
    <row r="8831" customFormat="false" ht="12.75" hidden="false" customHeight="false" outlineLevel="0" collapsed="false">
      <c r="A8831" s="208" t="str">
        <f aca="false">B8831&amp;" "&amp;C8831&amp;" "&amp;D8831</f>
        <v> 0 Financial</v>
      </c>
      <c r="B8831" s="208" t="str">
        <f aca="false">IF((LEFT(N8831,2)="US"),"US","")</f>
        <v/>
      </c>
      <c r="C8831" s="208" t="n">
        <f aca="false">M8831</f>
        <v>0</v>
      </c>
      <c r="D8831" s="208" t="str">
        <f aca="false">IF(ISNUMBER(FIND("Phy",N8831))=TRUE(),"Physical","Financial")</f>
        <v>Financial</v>
      </c>
      <c r="E8831" s="208" t="e">
        <f aca="false">IF(VLOOKUP(S8831,'DD-Lookup'!$J$6:$L$50,3,FALSE())="Monthly",(YEAR(AC8831)-YEAR(AB8831))*12+MONTH(AC8831)-MONTH(AB8831)+1,(AC8831-AB8831+1))</f>
        <v>#N/A</v>
      </c>
      <c r="F8831" s="239" t="e">
        <f aca="false">E8831*SUM(P8831:Q8831)</f>
        <v>#N/A</v>
      </c>
    </row>
    <row r="8832" customFormat="false" ht="12.75" hidden="false" customHeight="false" outlineLevel="0" collapsed="false">
      <c r="A8832" s="208" t="str">
        <f aca="false">B8832&amp;" "&amp;C8832&amp;" "&amp;D8832</f>
        <v> 0 Financial</v>
      </c>
      <c r="B8832" s="208" t="str">
        <f aca="false">IF((LEFT(N8832,2)="US"),"US","")</f>
        <v/>
      </c>
      <c r="C8832" s="208" t="n">
        <f aca="false">M8832</f>
        <v>0</v>
      </c>
      <c r="D8832" s="208" t="str">
        <f aca="false">IF(ISNUMBER(FIND("Phy",N8832))=TRUE(),"Physical","Financial")</f>
        <v>Financial</v>
      </c>
      <c r="E8832" s="208" t="e">
        <f aca="false">IF(VLOOKUP(S8832,'DD-Lookup'!$J$6:$L$50,3,FALSE())="Monthly",(YEAR(AC8832)-YEAR(AB8832))*12+MONTH(AC8832)-MONTH(AB8832)+1,(AC8832-AB8832+1))</f>
        <v>#N/A</v>
      </c>
      <c r="F8832" s="239" t="e">
        <f aca="false">E8832*SUM(P8832:Q8832)</f>
        <v>#N/A</v>
      </c>
    </row>
    <row r="8833" customFormat="false" ht="12.75" hidden="false" customHeight="false" outlineLevel="0" collapsed="false">
      <c r="A8833" s="208" t="str">
        <f aca="false">B8833&amp;" "&amp;C8833&amp;" "&amp;D8833</f>
        <v> 0 Financial</v>
      </c>
      <c r="B8833" s="208" t="str">
        <f aca="false">IF((LEFT(N8833,2)="US"),"US","")</f>
        <v/>
      </c>
      <c r="C8833" s="208" t="n">
        <f aca="false">M8833</f>
        <v>0</v>
      </c>
      <c r="D8833" s="208" t="str">
        <f aca="false">IF(ISNUMBER(FIND("Phy",N8833))=TRUE(),"Physical","Financial")</f>
        <v>Financial</v>
      </c>
      <c r="E8833" s="208" t="e">
        <f aca="false">IF(VLOOKUP(S8833,'DD-Lookup'!$J$6:$L$50,3,FALSE())="Monthly",(YEAR(AC8833)-YEAR(AB8833))*12+MONTH(AC8833)-MONTH(AB8833)+1,(AC8833-AB8833+1))</f>
        <v>#N/A</v>
      </c>
      <c r="F8833" s="239" t="e">
        <f aca="false">E8833*SUM(P8833:Q8833)</f>
        <v>#N/A</v>
      </c>
    </row>
    <row r="8834" customFormat="false" ht="12.75" hidden="false" customHeight="false" outlineLevel="0" collapsed="false">
      <c r="A8834" s="208" t="str">
        <f aca="false">B8834&amp;" "&amp;C8834&amp;" "&amp;D8834</f>
        <v> 0 Financial</v>
      </c>
      <c r="B8834" s="208" t="str">
        <f aca="false">IF((LEFT(N8834,2)="US"),"US","")</f>
        <v/>
      </c>
      <c r="C8834" s="208" t="n">
        <f aca="false">M8834</f>
        <v>0</v>
      </c>
      <c r="D8834" s="208" t="str">
        <f aca="false">IF(ISNUMBER(FIND("Phy",N8834))=TRUE(),"Physical","Financial")</f>
        <v>Financial</v>
      </c>
      <c r="E8834" s="208" t="e">
        <f aca="false">IF(VLOOKUP(S8834,'DD-Lookup'!$J$6:$L$50,3,FALSE())="Monthly",(YEAR(AC8834)-YEAR(AB8834))*12+MONTH(AC8834)-MONTH(AB8834)+1,(AC8834-AB8834+1))</f>
        <v>#N/A</v>
      </c>
      <c r="F8834" s="239" t="e">
        <f aca="false">E8834*SUM(P8834:Q8834)</f>
        <v>#N/A</v>
      </c>
    </row>
    <row r="8835" customFormat="false" ht="12.75" hidden="false" customHeight="false" outlineLevel="0" collapsed="false">
      <c r="A8835" s="208" t="str">
        <f aca="false">B8835&amp;" "&amp;C8835&amp;" "&amp;D8835</f>
        <v> 0 Financial</v>
      </c>
      <c r="B8835" s="208" t="str">
        <f aca="false">IF((LEFT(N8835,2)="US"),"US","")</f>
        <v/>
      </c>
      <c r="C8835" s="208" t="n">
        <f aca="false">M8835</f>
        <v>0</v>
      </c>
      <c r="D8835" s="208" t="str">
        <f aca="false">IF(ISNUMBER(FIND("Phy",N8835))=TRUE(),"Physical","Financial")</f>
        <v>Financial</v>
      </c>
      <c r="E8835" s="208" t="e">
        <f aca="false">IF(VLOOKUP(S8835,'DD-Lookup'!$J$6:$L$50,3,FALSE())="Monthly",(YEAR(AC8835)-YEAR(AB8835))*12+MONTH(AC8835)-MONTH(AB8835)+1,(AC8835-AB8835+1))</f>
        <v>#N/A</v>
      </c>
      <c r="F8835" s="239" t="e">
        <f aca="false">E8835*SUM(P8835:Q8835)</f>
        <v>#N/A</v>
      </c>
    </row>
    <row r="8836" customFormat="false" ht="12.75" hidden="false" customHeight="false" outlineLevel="0" collapsed="false">
      <c r="A8836" s="208" t="str">
        <f aca="false">B8836&amp;" "&amp;C8836&amp;" "&amp;D8836</f>
        <v> 0 Financial</v>
      </c>
      <c r="B8836" s="208" t="str">
        <f aca="false">IF((LEFT(N8836,2)="US"),"US","")</f>
        <v/>
      </c>
      <c r="C8836" s="208" t="n">
        <f aca="false">M8836</f>
        <v>0</v>
      </c>
      <c r="D8836" s="208" t="str">
        <f aca="false">IF(ISNUMBER(FIND("Phy",N8836))=TRUE(),"Physical","Financial")</f>
        <v>Financial</v>
      </c>
      <c r="E8836" s="208" t="e">
        <f aca="false">IF(VLOOKUP(S8836,'DD-Lookup'!$J$6:$L$50,3,FALSE())="Monthly",(YEAR(AC8836)-YEAR(AB8836))*12+MONTH(AC8836)-MONTH(AB8836)+1,(AC8836-AB8836+1))</f>
        <v>#N/A</v>
      </c>
      <c r="F8836" s="239" t="e">
        <f aca="false">E8836*SUM(P8836:Q8836)</f>
        <v>#N/A</v>
      </c>
    </row>
    <row r="8837" customFormat="false" ht="12.75" hidden="false" customHeight="false" outlineLevel="0" collapsed="false">
      <c r="A8837" s="208" t="str">
        <f aca="false">B8837&amp;" "&amp;C8837&amp;" "&amp;D8837</f>
        <v> 0 Financial</v>
      </c>
      <c r="B8837" s="208" t="str">
        <f aca="false">IF((LEFT(N8837,2)="US"),"US","")</f>
        <v/>
      </c>
      <c r="C8837" s="208" t="n">
        <f aca="false">M8837</f>
        <v>0</v>
      </c>
      <c r="D8837" s="208" t="str">
        <f aca="false">IF(ISNUMBER(FIND("Phy",N8837))=TRUE(),"Physical","Financial")</f>
        <v>Financial</v>
      </c>
      <c r="E8837" s="208" t="e">
        <f aca="false">IF(VLOOKUP(S8837,'DD-Lookup'!$J$6:$L$50,3,FALSE())="Monthly",(YEAR(AC8837)-YEAR(AB8837))*12+MONTH(AC8837)-MONTH(AB8837)+1,(AC8837-AB8837+1))</f>
        <v>#N/A</v>
      </c>
      <c r="F8837" s="239" t="e">
        <f aca="false">E8837*SUM(P8837:Q8837)</f>
        <v>#N/A</v>
      </c>
    </row>
    <row r="8838" customFormat="false" ht="12.75" hidden="false" customHeight="false" outlineLevel="0" collapsed="false">
      <c r="A8838" s="208" t="str">
        <f aca="false">B8838&amp;" "&amp;C8838&amp;" "&amp;D8838</f>
        <v> 0 Financial</v>
      </c>
      <c r="B8838" s="208" t="str">
        <f aca="false">IF((LEFT(N8838,2)="US"),"US","")</f>
        <v/>
      </c>
      <c r="C8838" s="208" t="n">
        <f aca="false">M8838</f>
        <v>0</v>
      </c>
      <c r="D8838" s="208" t="str">
        <f aca="false">IF(ISNUMBER(FIND("Phy",N8838))=TRUE(),"Physical","Financial")</f>
        <v>Financial</v>
      </c>
      <c r="E8838" s="208" t="e">
        <f aca="false">IF(VLOOKUP(S8838,'DD-Lookup'!$J$6:$L$50,3,FALSE())="Monthly",(YEAR(AC8838)-YEAR(AB8838))*12+MONTH(AC8838)-MONTH(AB8838)+1,(AC8838-AB8838+1))</f>
        <v>#N/A</v>
      </c>
      <c r="F8838" s="239" t="e">
        <f aca="false">E8838*SUM(P8838:Q8838)</f>
        <v>#N/A</v>
      </c>
    </row>
    <row r="8839" customFormat="false" ht="12.75" hidden="false" customHeight="false" outlineLevel="0" collapsed="false">
      <c r="A8839" s="208" t="str">
        <f aca="false">B8839&amp;" "&amp;C8839&amp;" "&amp;D8839</f>
        <v> 0 Financial</v>
      </c>
      <c r="B8839" s="208" t="str">
        <f aca="false">IF((LEFT(N8839,2)="US"),"US","")</f>
        <v/>
      </c>
      <c r="C8839" s="208" t="n">
        <f aca="false">M8839</f>
        <v>0</v>
      </c>
      <c r="D8839" s="208" t="str">
        <f aca="false">IF(ISNUMBER(FIND("Phy",N8839))=TRUE(),"Physical","Financial")</f>
        <v>Financial</v>
      </c>
      <c r="E8839" s="208" t="e">
        <f aca="false">IF(VLOOKUP(S8839,'DD-Lookup'!$J$6:$L$50,3,FALSE())="Monthly",(YEAR(AC8839)-YEAR(AB8839))*12+MONTH(AC8839)-MONTH(AB8839)+1,(AC8839-AB8839+1))</f>
        <v>#N/A</v>
      </c>
      <c r="F8839" s="239" t="e">
        <f aca="false">E8839*SUM(P8839:Q8839)</f>
        <v>#N/A</v>
      </c>
    </row>
    <row r="8840" customFormat="false" ht="12.75" hidden="false" customHeight="false" outlineLevel="0" collapsed="false">
      <c r="A8840" s="208" t="str">
        <f aca="false">B8840&amp;" "&amp;C8840&amp;" "&amp;D8840</f>
        <v> 0 Financial</v>
      </c>
      <c r="B8840" s="208" t="str">
        <f aca="false">IF((LEFT(N8840,2)="US"),"US","")</f>
        <v/>
      </c>
      <c r="C8840" s="208" t="n">
        <f aca="false">M8840</f>
        <v>0</v>
      </c>
      <c r="D8840" s="208" t="str">
        <f aca="false">IF(ISNUMBER(FIND("Phy",N8840))=TRUE(),"Physical","Financial")</f>
        <v>Financial</v>
      </c>
      <c r="E8840" s="208" t="e">
        <f aca="false">IF(VLOOKUP(S8840,'DD-Lookup'!$J$6:$L$50,3,FALSE())="Monthly",(YEAR(AC8840)-YEAR(AB8840))*12+MONTH(AC8840)-MONTH(AB8840)+1,(AC8840-AB8840+1))</f>
        <v>#N/A</v>
      </c>
      <c r="F8840" s="239" t="e">
        <f aca="false">E8840*SUM(P8840:Q8840)</f>
        <v>#N/A</v>
      </c>
    </row>
    <row r="8841" customFormat="false" ht="12.75" hidden="false" customHeight="false" outlineLevel="0" collapsed="false">
      <c r="A8841" s="208" t="str">
        <f aca="false">B8841&amp;" "&amp;C8841&amp;" "&amp;D8841</f>
        <v> 0 Financial</v>
      </c>
      <c r="B8841" s="208" t="str">
        <f aca="false">IF((LEFT(N8841,2)="US"),"US","")</f>
        <v/>
      </c>
      <c r="C8841" s="208" t="n">
        <f aca="false">M8841</f>
        <v>0</v>
      </c>
      <c r="D8841" s="208" t="str">
        <f aca="false">IF(ISNUMBER(FIND("Phy",N8841))=TRUE(),"Physical","Financial")</f>
        <v>Financial</v>
      </c>
      <c r="E8841" s="208" t="e">
        <f aca="false">IF(VLOOKUP(S8841,'DD-Lookup'!$J$6:$L$50,3,FALSE())="Monthly",(YEAR(AC8841)-YEAR(AB8841))*12+MONTH(AC8841)-MONTH(AB8841)+1,(AC8841-AB8841+1))</f>
        <v>#N/A</v>
      </c>
      <c r="F8841" s="239" t="e">
        <f aca="false">E8841*SUM(P8841:Q8841)</f>
        <v>#N/A</v>
      </c>
    </row>
    <row r="8842" customFormat="false" ht="12.75" hidden="false" customHeight="false" outlineLevel="0" collapsed="false">
      <c r="A8842" s="208" t="str">
        <f aca="false">B8842&amp;" "&amp;C8842&amp;" "&amp;D8842</f>
        <v> 0 Financial</v>
      </c>
      <c r="B8842" s="208" t="str">
        <f aca="false">IF((LEFT(N8842,2)="US"),"US","")</f>
        <v/>
      </c>
      <c r="C8842" s="208" t="n">
        <f aca="false">M8842</f>
        <v>0</v>
      </c>
      <c r="D8842" s="208" t="str">
        <f aca="false">IF(ISNUMBER(FIND("Phy",N8842))=TRUE(),"Physical","Financial")</f>
        <v>Financial</v>
      </c>
      <c r="E8842" s="208" t="e">
        <f aca="false">IF(VLOOKUP(S8842,'DD-Lookup'!$J$6:$L$50,3,FALSE())="Monthly",(YEAR(AC8842)-YEAR(AB8842))*12+MONTH(AC8842)-MONTH(AB8842)+1,(AC8842-AB8842+1))</f>
        <v>#N/A</v>
      </c>
      <c r="F8842" s="239" t="e">
        <f aca="false">E8842*SUM(P8842:Q8842)</f>
        <v>#N/A</v>
      </c>
    </row>
    <row r="8843" customFormat="false" ht="12.75" hidden="false" customHeight="false" outlineLevel="0" collapsed="false">
      <c r="A8843" s="208" t="str">
        <f aca="false">B8843&amp;" "&amp;C8843&amp;" "&amp;D8843</f>
        <v> 0 Financial</v>
      </c>
      <c r="B8843" s="208" t="str">
        <f aca="false">IF((LEFT(N8843,2)="US"),"US","")</f>
        <v/>
      </c>
      <c r="C8843" s="208" t="n">
        <f aca="false">M8843</f>
        <v>0</v>
      </c>
      <c r="D8843" s="208" t="str">
        <f aca="false">IF(ISNUMBER(FIND("Phy",N8843))=TRUE(),"Physical","Financial")</f>
        <v>Financial</v>
      </c>
      <c r="E8843" s="208" t="e">
        <f aca="false">IF(VLOOKUP(S8843,'DD-Lookup'!$J$6:$L$50,3,FALSE())="Monthly",(YEAR(AC8843)-YEAR(AB8843))*12+MONTH(AC8843)-MONTH(AB8843)+1,(AC8843-AB8843+1))</f>
        <v>#N/A</v>
      </c>
      <c r="F8843" s="239" t="e">
        <f aca="false">E8843*SUM(P8843:Q8843)</f>
        <v>#N/A</v>
      </c>
    </row>
    <row r="8844" customFormat="false" ht="12.75" hidden="false" customHeight="false" outlineLevel="0" collapsed="false">
      <c r="A8844" s="208" t="str">
        <f aca="false">B8844&amp;" "&amp;C8844&amp;" "&amp;D8844</f>
        <v> 0 Financial</v>
      </c>
      <c r="B8844" s="208" t="str">
        <f aca="false">IF((LEFT(N8844,2)="US"),"US","")</f>
        <v/>
      </c>
      <c r="C8844" s="208" t="n">
        <f aca="false">M8844</f>
        <v>0</v>
      </c>
      <c r="D8844" s="208" t="str">
        <f aca="false">IF(ISNUMBER(FIND("Phy",N8844))=TRUE(),"Physical","Financial")</f>
        <v>Financial</v>
      </c>
      <c r="E8844" s="208" t="e">
        <f aca="false">IF(VLOOKUP(S8844,'DD-Lookup'!$J$6:$L$50,3,FALSE())="Monthly",(YEAR(AC8844)-YEAR(AB8844))*12+MONTH(AC8844)-MONTH(AB8844)+1,(AC8844-AB8844+1))</f>
        <v>#N/A</v>
      </c>
      <c r="F8844" s="239" t="e">
        <f aca="false">E8844*SUM(P8844:Q8844)</f>
        <v>#N/A</v>
      </c>
    </row>
    <row r="8845" customFormat="false" ht="12.75" hidden="false" customHeight="false" outlineLevel="0" collapsed="false">
      <c r="A8845" s="208" t="str">
        <f aca="false">B8845&amp;" "&amp;C8845&amp;" "&amp;D8845</f>
        <v> 0 Financial</v>
      </c>
      <c r="B8845" s="208" t="str">
        <f aca="false">IF((LEFT(N8845,2)="US"),"US","")</f>
        <v/>
      </c>
      <c r="C8845" s="208" t="n">
        <f aca="false">M8845</f>
        <v>0</v>
      </c>
      <c r="D8845" s="208" t="str">
        <f aca="false">IF(ISNUMBER(FIND("Phy",N8845))=TRUE(),"Physical","Financial")</f>
        <v>Financial</v>
      </c>
      <c r="E8845" s="208" t="e">
        <f aca="false">IF(VLOOKUP(S8845,'DD-Lookup'!$J$6:$L$50,3,FALSE())="Monthly",(YEAR(AC8845)-YEAR(AB8845))*12+MONTH(AC8845)-MONTH(AB8845)+1,(AC8845-AB8845+1))</f>
        <v>#N/A</v>
      </c>
      <c r="F8845" s="239" t="e">
        <f aca="false">E8845*SUM(P8845:Q8845)</f>
        <v>#N/A</v>
      </c>
    </row>
    <row r="8846" customFormat="false" ht="12.75" hidden="false" customHeight="false" outlineLevel="0" collapsed="false">
      <c r="A8846" s="208" t="str">
        <f aca="false">B8846&amp;" "&amp;C8846&amp;" "&amp;D8846</f>
        <v> 0 Financial</v>
      </c>
      <c r="B8846" s="208" t="str">
        <f aca="false">IF((LEFT(N8846,2)="US"),"US","")</f>
        <v/>
      </c>
      <c r="C8846" s="208" t="n">
        <f aca="false">M8846</f>
        <v>0</v>
      </c>
      <c r="D8846" s="208" t="str">
        <f aca="false">IF(ISNUMBER(FIND("Phy",N8846))=TRUE(),"Physical","Financial")</f>
        <v>Financial</v>
      </c>
      <c r="E8846" s="208" t="e">
        <f aca="false">IF(VLOOKUP(S8846,'DD-Lookup'!$J$6:$L$50,3,FALSE())="Monthly",(YEAR(AC8846)-YEAR(AB8846))*12+MONTH(AC8846)-MONTH(AB8846)+1,(AC8846-AB8846+1))</f>
        <v>#N/A</v>
      </c>
      <c r="F8846" s="239" t="e">
        <f aca="false">E8846*SUM(P8846:Q8846)</f>
        <v>#N/A</v>
      </c>
    </row>
    <row r="8847" customFormat="false" ht="12.75" hidden="false" customHeight="false" outlineLevel="0" collapsed="false">
      <c r="A8847" s="208" t="str">
        <f aca="false">B8847&amp;" "&amp;C8847&amp;" "&amp;D8847</f>
        <v> 0 Financial</v>
      </c>
      <c r="B8847" s="208" t="str">
        <f aca="false">IF((LEFT(N8847,2)="US"),"US","")</f>
        <v/>
      </c>
      <c r="C8847" s="208" t="n">
        <f aca="false">M8847</f>
        <v>0</v>
      </c>
      <c r="D8847" s="208" t="str">
        <f aca="false">IF(ISNUMBER(FIND("Phy",N8847))=TRUE(),"Physical","Financial")</f>
        <v>Financial</v>
      </c>
      <c r="E8847" s="208" t="e">
        <f aca="false">IF(VLOOKUP(S8847,'DD-Lookup'!$J$6:$L$50,3,FALSE())="Monthly",(YEAR(AC8847)-YEAR(AB8847))*12+MONTH(AC8847)-MONTH(AB8847)+1,(AC8847-AB8847+1))</f>
        <v>#N/A</v>
      </c>
      <c r="F8847" s="239" t="e">
        <f aca="false">E8847*SUM(P8847:Q8847)</f>
        <v>#N/A</v>
      </c>
    </row>
    <row r="8848" customFormat="false" ht="12.75" hidden="false" customHeight="false" outlineLevel="0" collapsed="false">
      <c r="A8848" s="208" t="str">
        <f aca="false">B8848&amp;" "&amp;C8848&amp;" "&amp;D8848</f>
        <v> 0 Financial</v>
      </c>
      <c r="B8848" s="208" t="str">
        <f aca="false">IF((LEFT(N8848,2)="US"),"US","")</f>
        <v/>
      </c>
      <c r="C8848" s="208" t="n">
        <f aca="false">M8848</f>
        <v>0</v>
      </c>
      <c r="D8848" s="208" t="str">
        <f aca="false">IF(ISNUMBER(FIND("Phy",N8848))=TRUE(),"Physical","Financial")</f>
        <v>Financial</v>
      </c>
      <c r="E8848" s="208" t="e">
        <f aca="false">IF(VLOOKUP(S8848,'DD-Lookup'!$J$6:$L$50,3,FALSE())="Monthly",(YEAR(AC8848)-YEAR(AB8848))*12+MONTH(AC8848)-MONTH(AB8848)+1,(AC8848-AB8848+1))</f>
        <v>#N/A</v>
      </c>
      <c r="F8848" s="239" t="e">
        <f aca="false">E8848*SUM(P8848:Q8848)</f>
        <v>#N/A</v>
      </c>
    </row>
    <row r="8849" customFormat="false" ht="12.75" hidden="false" customHeight="false" outlineLevel="0" collapsed="false">
      <c r="A8849" s="208" t="str">
        <f aca="false">B8849&amp;" "&amp;C8849&amp;" "&amp;D8849</f>
        <v> 0 Financial</v>
      </c>
      <c r="B8849" s="208" t="str">
        <f aca="false">IF((LEFT(N8849,2)="US"),"US","")</f>
        <v/>
      </c>
      <c r="C8849" s="208" t="n">
        <f aca="false">M8849</f>
        <v>0</v>
      </c>
      <c r="D8849" s="208" t="str">
        <f aca="false">IF(ISNUMBER(FIND("Phy",N8849))=TRUE(),"Physical","Financial")</f>
        <v>Financial</v>
      </c>
      <c r="E8849" s="208" t="e">
        <f aca="false">IF(VLOOKUP(S8849,'DD-Lookup'!$J$6:$L$50,3,FALSE())="Monthly",(YEAR(AC8849)-YEAR(AB8849))*12+MONTH(AC8849)-MONTH(AB8849)+1,(AC8849-AB8849+1))</f>
        <v>#N/A</v>
      </c>
      <c r="F8849" s="239" t="e">
        <f aca="false">E8849*SUM(P8849:Q8849)</f>
        <v>#N/A</v>
      </c>
    </row>
    <row r="8850" customFormat="false" ht="12.75" hidden="false" customHeight="false" outlineLevel="0" collapsed="false">
      <c r="A8850" s="208" t="str">
        <f aca="false">B8850&amp;" "&amp;C8850&amp;" "&amp;D8850</f>
        <v> 0 Financial</v>
      </c>
      <c r="B8850" s="208" t="str">
        <f aca="false">IF((LEFT(N8850,2)="US"),"US","")</f>
        <v/>
      </c>
      <c r="C8850" s="208" t="n">
        <f aca="false">M8850</f>
        <v>0</v>
      </c>
      <c r="D8850" s="208" t="str">
        <f aca="false">IF(ISNUMBER(FIND("Phy",N8850))=TRUE(),"Physical","Financial")</f>
        <v>Financial</v>
      </c>
      <c r="E8850" s="208" t="e">
        <f aca="false">IF(VLOOKUP(S8850,'DD-Lookup'!$J$6:$L$50,3,FALSE())="Monthly",(YEAR(AC8850)-YEAR(AB8850))*12+MONTH(AC8850)-MONTH(AB8850)+1,(AC8850-AB8850+1))</f>
        <v>#N/A</v>
      </c>
      <c r="F8850" s="239" t="e">
        <f aca="false">E8850*SUM(P8850:Q8850)</f>
        <v>#N/A</v>
      </c>
    </row>
    <row r="8851" customFormat="false" ht="12.75" hidden="false" customHeight="false" outlineLevel="0" collapsed="false">
      <c r="A8851" s="208" t="str">
        <f aca="false">B8851&amp;" "&amp;C8851&amp;" "&amp;D8851</f>
        <v> 0 Financial</v>
      </c>
      <c r="B8851" s="208" t="str">
        <f aca="false">IF((LEFT(N8851,2)="US"),"US","")</f>
        <v/>
      </c>
      <c r="C8851" s="208" t="n">
        <f aca="false">M8851</f>
        <v>0</v>
      </c>
      <c r="D8851" s="208" t="str">
        <f aca="false">IF(ISNUMBER(FIND("Phy",N8851))=TRUE(),"Physical","Financial")</f>
        <v>Financial</v>
      </c>
      <c r="E8851" s="208" t="e">
        <f aca="false">IF(VLOOKUP(S8851,'DD-Lookup'!$J$6:$L$50,3,FALSE())="Monthly",(YEAR(AC8851)-YEAR(AB8851))*12+MONTH(AC8851)-MONTH(AB8851)+1,(AC8851-AB8851+1))</f>
        <v>#N/A</v>
      </c>
      <c r="F8851" s="239" t="e">
        <f aca="false">E8851*SUM(P8851:Q8851)</f>
        <v>#N/A</v>
      </c>
    </row>
    <row r="8852" customFormat="false" ht="12.75" hidden="false" customHeight="false" outlineLevel="0" collapsed="false">
      <c r="A8852" s="208" t="str">
        <f aca="false">B8852&amp;" "&amp;C8852&amp;" "&amp;D8852</f>
        <v> 0 Financial</v>
      </c>
      <c r="B8852" s="208" t="str">
        <f aca="false">IF((LEFT(N8852,2)="US"),"US","")</f>
        <v/>
      </c>
      <c r="C8852" s="208" t="n">
        <f aca="false">M8852</f>
        <v>0</v>
      </c>
      <c r="D8852" s="208" t="str">
        <f aca="false">IF(ISNUMBER(FIND("Phy",N8852))=TRUE(),"Physical","Financial")</f>
        <v>Financial</v>
      </c>
      <c r="E8852" s="208" t="e">
        <f aca="false">IF(VLOOKUP(S8852,'DD-Lookup'!$J$6:$L$50,3,FALSE())="Monthly",(YEAR(AC8852)-YEAR(AB8852))*12+MONTH(AC8852)-MONTH(AB8852)+1,(AC8852-AB8852+1))</f>
        <v>#N/A</v>
      </c>
      <c r="F8852" s="239" t="e">
        <f aca="false">E8852*SUM(P8852:Q8852)</f>
        <v>#N/A</v>
      </c>
    </row>
    <row r="8853" customFormat="false" ht="12.75" hidden="false" customHeight="false" outlineLevel="0" collapsed="false">
      <c r="A8853" s="208" t="str">
        <f aca="false">B8853&amp;" "&amp;C8853&amp;" "&amp;D8853</f>
        <v> 0 Financial</v>
      </c>
      <c r="B8853" s="208" t="str">
        <f aca="false">IF((LEFT(N8853,2)="US"),"US","")</f>
        <v/>
      </c>
      <c r="C8853" s="208" t="n">
        <f aca="false">M8853</f>
        <v>0</v>
      </c>
      <c r="D8853" s="208" t="str">
        <f aca="false">IF(ISNUMBER(FIND("Phy",N8853))=TRUE(),"Physical","Financial")</f>
        <v>Financial</v>
      </c>
      <c r="E8853" s="208" t="e">
        <f aca="false">IF(VLOOKUP(S8853,'DD-Lookup'!$J$6:$L$50,3,FALSE())="Monthly",(YEAR(AC8853)-YEAR(AB8853))*12+MONTH(AC8853)-MONTH(AB8853)+1,(AC8853-AB8853+1))</f>
        <v>#N/A</v>
      </c>
      <c r="F8853" s="239" t="e">
        <f aca="false">E8853*SUM(P8853:Q8853)</f>
        <v>#N/A</v>
      </c>
    </row>
    <row r="8854" customFormat="false" ht="12.75" hidden="false" customHeight="false" outlineLevel="0" collapsed="false">
      <c r="A8854" s="208" t="str">
        <f aca="false">B8854&amp;" "&amp;C8854&amp;" "&amp;D8854</f>
        <v> 0 Financial</v>
      </c>
      <c r="B8854" s="208" t="str">
        <f aca="false">IF((LEFT(N8854,2)="US"),"US","")</f>
        <v/>
      </c>
      <c r="C8854" s="208" t="n">
        <f aca="false">M8854</f>
        <v>0</v>
      </c>
      <c r="D8854" s="208" t="str">
        <f aca="false">IF(ISNUMBER(FIND("Phy",N8854))=TRUE(),"Physical","Financial")</f>
        <v>Financial</v>
      </c>
      <c r="E8854" s="208" t="e">
        <f aca="false">IF(VLOOKUP(S8854,'DD-Lookup'!$J$6:$L$50,3,FALSE())="Monthly",(YEAR(AC8854)-YEAR(AB8854))*12+MONTH(AC8854)-MONTH(AB8854)+1,(AC8854-AB8854+1))</f>
        <v>#N/A</v>
      </c>
      <c r="F8854" s="239" t="e">
        <f aca="false">E8854*SUM(P8854:Q8854)</f>
        <v>#N/A</v>
      </c>
    </row>
    <row r="8855" customFormat="false" ht="12.75" hidden="false" customHeight="false" outlineLevel="0" collapsed="false">
      <c r="A8855" s="208" t="str">
        <f aca="false">B8855&amp;" "&amp;C8855&amp;" "&amp;D8855</f>
        <v> 0 Financial</v>
      </c>
      <c r="B8855" s="208" t="str">
        <f aca="false">IF((LEFT(N8855,2)="US"),"US","")</f>
        <v/>
      </c>
      <c r="C8855" s="208" t="n">
        <f aca="false">M8855</f>
        <v>0</v>
      </c>
      <c r="D8855" s="208" t="str">
        <f aca="false">IF(ISNUMBER(FIND("Phy",N8855))=TRUE(),"Physical","Financial")</f>
        <v>Financial</v>
      </c>
      <c r="E8855" s="208" t="e">
        <f aca="false">IF(VLOOKUP(S8855,'DD-Lookup'!$J$6:$L$50,3,FALSE())="Monthly",(YEAR(AC8855)-YEAR(AB8855))*12+MONTH(AC8855)-MONTH(AB8855)+1,(AC8855-AB8855+1))</f>
        <v>#N/A</v>
      </c>
      <c r="F8855" s="239" t="e">
        <f aca="false">E8855*SUM(P8855:Q8855)</f>
        <v>#N/A</v>
      </c>
    </row>
    <row r="8856" customFormat="false" ht="12.75" hidden="false" customHeight="false" outlineLevel="0" collapsed="false">
      <c r="A8856" s="208" t="str">
        <f aca="false">B8856&amp;" "&amp;C8856&amp;" "&amp;D8856</f>
        <v> 0 Financial</v>
      </c>
      <c r="B8856" s="208" t="str">
        <f aca="false">IF((LEFT(N8856,2)="US"),"US","")</f>
        <v/>
      </c>
      <c r="C8856" s="208" t="n">
        <f aca="false">M8856</f>
        <v>0</v>
      </c>
      <c r="D8856" s="208" t="str">
        <f aca="false">IF(ISNUMBER(FIND("Phy",N8856))=TRUE(),"Physical","Financial")</f>
        <v>Financial</v>
      </c>
      <c r="E8856" s="208" t="e">
        <f aca="false">IF(VLOOKUP(S8856,'DD-Lookup'!$J$6:$L$50,3,FALSE())="Monthly",(YEAR(AC8856)-YEAR(AB8856))*12+MONTH(AC8856)-MONTH(AB8856)+1,(AC8856-AB8856+1))</f>
        <v>#N/A</v>
      </c>
      <c r="F8856" s="239" t="e">
        <f aca="false">E8856*SUM(P8856:Q8856)</f>
        <v>#N/A</v>
      </c>
    </row>
    <row r="8857" customFormat="false" ht="12.75" hidden="false" customHeight="false" outlineLevel="0" collapsed="false">
      <c r="A8857" s="208" t="str">
        <f aca="false">B8857&amp;" "&amp;C8857&amp;" "&amp;D8857</f>
        <v> 0 Financial</v>
      </c>
      <c r="B8857" s="208" t="str">
        <f aca="false">IF((LEFT(N8857,2)="US"),"US","")</f>
        <v/>
      </c>
      <c r="C8857" s="208" t="n">
        <f aca="false">M8857</f>
        <v>0</v>
      </c>
      <c r="D8857" s="208" t="str">
        <f aca="false">IF(ISNUMBER(FIND("Phy",N8857))=TRUE(),"Physical","Financial")</f>
        <v>Financial</v>
      </c>
      <c r="E8857" s="208" t="e">
        <f aca="false">IF(VLOOKUP(S8857,'DD-Lookup'!$J$6:$L$50,3,FALSE())="Monthly",(YEAR(AC8857)-YEAR(AB8857))*12+MONTH(AC8857)-MONTH(AB8857)+1,(AC8857-AB8857+1))</f>
        <v>#N/A</v>
      </c>
      <c r="F8857" s="239" t="e">
        <f aca="false">E8857*SUM(P8857:Q8857)</f>
        <v>#N/A</v>
      </c>
    </row>
    <row r="8858" customFormat="false" ht="12.75" hidden="false" customHeight="false" outlineLevel="0" collapsed="false">
      <c r="A8858" s="208" t="str">
        <f aca="false">B8858&amp;" "&amp;C8858&amp;" "&amp;D8858</f>
        <v> 0 Financial</v>
      </c>
      <c r="B8858" s="208" t="str">
        <f aca="false">IF((LEFT(N8858,2)="US"),"US","")</f>
        <v/>
      </c>
      <c r="C8858" s="208" t="n">
        <f aca="false">M8858</f>
        <v>0</v>
      </c>
      <c r="D8858" s="208" t="str">
        <f aca="false">IF(ISNUMBER(FIND("Phy",N8858))=TRUE(),"Physical","Financial")</f>
        <v>Financial</v>
      </c>
      <c r="E8858" s="208" t="e">
        <f aca="false">IF(VLOOKUP(S8858,'DD-Lookup'!$J$6:$L$50,3,FALSE())="Monthly",(YEAR(AC8858)-YEAR(AB8858))*12+MONTH(AC8858)-MONTH(AB8858)+1,(AC8858-AB8858+1))</f>
        <v>#N/A</v>
      </c>
      <c r="F8858" s="239" t="e">
        <f aca="false">E8858*SUM(P8858:Q8858)</f>
        <v>#N/A</v>
      </c>
    </row>
    <row r="8859" customFormat="false" ht="12.75" hidden="false" customHeight="false" outlineLevel="0" collapsed="false">
      <c r="A8859" s="208" t="str">
        <f aca="false">B8859&amp;" "&amp;C8859&amp;" "&amp;D8859</f>
        <v> 0 Financial</v>
      </c>
      <c r="B8859" s="208" t="str">
        <f aca="false">IF((LEFT(N8859,2)="US"),"US","")</f>
        <v/>
      </c>
      <c r="C8859" s="208" t="n">
        <f aca="false">M8859</f>
        <v>0</v>
      </c>
      <c r="D8859" s="208" t="str">
        <f aca="false">IF(ISNUMBER(FIND("Phy",N8859))=TRUE(),"Physical","Financial")</f>
        <v>Financial</v>
      </c>
      <c r="E8859" s="208" t="e">
        <f aca="false">IF(VLOOKUP(S8859,'DD-Lookup'!$J$6:$L$50,3,FALSE())="Monthly",(YEAR(AC8859)-YEAR(AB8859))*12+MONTH(AC8859)-MONTH(AB8859)+1,(AC8859-AB8859+1))</f>
        <v>#N/A</v>
      </c>
      <c r="F8859" s="239" t="e">
        <f aca="false">E8859*SUM(P8859:Q8859)</f>
        <v>#N/A</v>
      </c>
    </row>
    <row r="8860" customFormat="false" ht="12.75" hidden="false" customHeight="false" outlineLevel="0" collapsed="false">
      <c r="A8860" s="208" t="str">
        <f aca="false">B8860&amp;" "&amp;C8860&amp;" "&amp;D8860</f>
        <v> 0 Financial</v>
      </c>
      <c r="B8860" s="208" t="str">
        <f aca="false">IF((LEFT(N8860,2)="US"),"US","")</f>
        <v/>
      </c>
      <c r="C8860" s="208" t="n">
        <f aca="false">M8860</f>
        <v>0</v>
      </c>
      <c r="D8860" s="208" t="str">
        <f aca="false">IF(ISNUMBER(FIND("Phy",N8860))=TRUE(),"Physical","Financial")</f>
        <v>Financial</v>
      </c>
      <c r="E8860" s="208" t="e">
        <f aca="false">IF(VLOOKUP(S8860,'DD-Lookup'!$J$6:$L$50,3,FALSE())="Monthly",(YEAR(AC8860)-YEAR(AB8860))*12+MONTH(AC8860)-MONTH(AB8860)+1,(AC8860-AB8860+1))</f>
        <v>#N/A</v>
      </c>
      <c r="F8860" s="239" t="e">
        <f aca="false">E8860*SUM(P8860:Q8860)</f>
        <v>#N/A</v>
      </c>
    </row>
    <row r="8861" customFormat="false" ht="12.75" hidden="false" customHeight="false" outlineLevel="0" collapsed="false">
      <c r="A8861" s="208" t="str">
        <f aca="false">B8861&amp;" "&amp;C8861&amp;" "&amp;D8861</f>
        <v> 0 Financial</v>
      </c>
      <c r="B8861" s="208" t="str">
        <f aca="false">IF((LEFT(N8861,2)="US"),"US","")</f>
        <v/>
      </c>
      <c r="C8861" s="208" t="n">
        <f aca="false">M8861</f>
        <v>0</v>
      </c>
      <c r="D8861" s="208" t="str">
        <f aca="false">IF(ISNUMBER(FIND("Phy",N8861))=TRUE(),"Physical","Financial")</f>
        <v>Financial</v>
      </c>
      <c r="E8861" s="208" t="e">
        <f aca="false">IF(VLOOKUP(S8861,'DD-Lookup'!$J$6:$L$50,3,FALSE())="Monthly",(YEAR(AC8861)-YEAR(AB8861))*12+MONTH(AC8861)-MONTH(AB8861)+1,(AC8861-AB8861+1))</f>
        <v>#N/A</v>
      </c>
      <c r="F8861" s="239" t="e">
        <f aca="false">E8861*SUM(P8861:Q8861)</f>
        <v>#N/A</v>
      </c>
    </row>
    <row r="8862" customFormat="false" ht="12.75" hidden="false" customHeight="false" outlineLevel="0" collapsed="false">
      <c r="A8862" s="208" t="str">
        <f aca="false">B8862&amp;" "&amp;C8862&amp;" "&amp;D8862</f>
        <v> 0 Financial</v>
      </c>
      <c r="B8862" s="208" t="str">
        <f aca="false">IF((LEFT(N8862,2)="US"),"US","")</f>
        <v/>
      </c>
      <c r="C8862" s="208" t="n">
        <f aca="false">M8862</f>
        <v>0</v>
      </c>
      <c r="D8862" s="208" t="str">
        <f aca="false">IF(ISNUMBER(FIND("Phy",N8862))=TRUE(),"Physical","Financial")</f>
        <v>Financial</v>
      </c>
      <c r="E8862" s="208" t="e">
        <f aca="false">IF(VLOOKUP(S8862,'DD-Lookup'!$J$6:$L$50,3,FALSE())="Monthly",(YEAR(AC8862)-YEAR(AB8862))*12+MONTH(AC8862)-MONTH(AB8862)+1,(AC8862-AB8862+1))</f>
        <v>#N/A</v>
      </c>
      <c r="F8862" s="239" t="e">
        <f aca="false">E8862*SUM(P8862:Q8862)</f>
        <v>#N/A</v>
      </c>
    </row>
    <row r="8863" customFormat="false" ht="12.75" hidden="false" customHeight="false" outlineLevel="0" collapsed="false">
      <c r="A8863" s="208" t="str">
        <f aca="false">B8863&amp;" "&amp;C8863&amp;" "&amp;D8863</f>
        <v> 0 Financial</v>
      </c>
      <c r="B8863" s="208" t="str">
        <f aca="false">IF((LEFT(N8863,2)="US"),"US","")</f>
        <v/>
      </c>
      <c r="C8863" s="208" t="n">
        <f aca="false">M8863</f>
        <v>0</v>
      </c>
      <c r="D8863" s="208" t="str">
        <f aca="false">IF(ISNUMBER(FIND("Phy",N8863))=TRUE(),"Physical","Financial")</f>
        <v>Financial</v>
      </c>
      <c r="E8863" s="208" t="e">
        <f aca="false">IF(VLOOKUP(S8863,'DD-Lookup'!$J$6:$L$50,3,FALSE())="Monthly",(YEAR(AC8863)-YEAR(AB8863))*12+MONTH(AC8863)-MONTH(AB8863)+1,(AC8863-AB8863+1))</f>
        <v>#N/A</v>
      </c>
      <c r="F8863" s="239" t="e">
        <f aca="false">E8863*SUM(P8863:Q8863)</f>
        <v>#N/A</v>
      </c>
    </row>
    <row r="8864" customFormat="false" ht="12.75" hidden="false" customHeight="false" outlineLevel="0" collapsed="false">
      <c r="A8864" s="208" t="str">
        <f aca="false">B8864&amp;" "&amp;C8864&amp;" "&amp;D8864</f>
        <v> 0 Financial</v>
      </c>
      <c r="B8864" s="208" t="str">
        <f aca="false">IF((LEFT(N8864,2)="US"),"US","")</f>
        <v/>
      </c>
      <c r="C8864" s="208" t="n">
        <f aca="false">M8864</f>
        <v>0</v>
      </c>
      <c r="D8864" s="208" t="str">
        <f aca="false">IF(ISNUMBER(FIND("Phy",N8864))=TRUE(),"Physical","Financial")</f>
        <v>Financial</v>
      </c>
      <c r="E8864" s="208" t="e">
        <f aca="false">IF(VLOOKUP(S8864,'DD-Lookup'!$J$6:$L$50,3,FALSE())="Monthly",(YEAR(AC8864)-YEAR(AB8864))*12+MONTH(AC8864)-MONTH(AB8864)+1,(AC8864-AB8864+1))</f>
        <v>#N/A</v>
      </c>
      <c r="F8864" s="239" t="e">
        <f aca="false">E8864*SUM(P8864:Q8864)</f>
        <v>#N/A</v>
      </c>
    </row>
    <row r="8865" customFormat="false" ht="12.75" hidden="false" customHeight="false" outlineLevel="0" collapsed="false">
      <c r="A8865" s="208" t="str">
        <f aca="false">B8865&amp;" "&amp;C8865&amp;" "&amp;D8865</f>
        <v> 0 Financial</v>
      </c>
      <c r="B8865" s="208" t="str">
        <f aca="false">IF((LEFT(N8865,2)="US"),"US","")</f>
        <v/>
      </c>
      <c r="C8865" s="208" t="n">
        <f aca="false">M8865</f>
        <v>0</v>
      </c>
      <c r="D8865" s="208" t="str">
        <f aca="false">IF(ISNUMBER(FIND("Phy",N8865))=TRUE(),"Physical","Financial")</f>
        <v>Financial</v>
      </c>
      <c r="E8865" s="208" t="e">
        <f aca="false">IF(VLOOKUP(S8865,'DD-Lookup'!$J$6:$L$50,3,FALSE())="Monthly",(YEAR(AC8865)-YEAR(AB8865))*12+MONTH(AC8865)-MONTH(AB8865)+1,(AC8865-AB8865+1))</f>
        <v>#N/A</v>
      </c>
      <c r="F8865" s="239" t="e">
        <f aca="false">E8865*SUM(P8865:Q8865)</f>
        <v>#N/A</v>
      </c>
    </row>
    <row r="8866" customFormat="false" ht="12.75" hidden="false" customHeight="false" outlineLevel="0" collapsed="false">
      <c r="A8866" s="208" t="str">
        <f aca="false">B8866&amp;" "&amp;C8866&amp;" "&amp;D8866</f>
        <v> 0 Financial</v>
      </c>
      <c r="B8866" s="208" t="str">
        <f aca="false">IF((LEFT(N8866,2)="US"),"US","")</f>
        <v/>
      </c>
      <c r="C8866" s="208" t="n">
        <f aca="false">M8866</f>
        <v>0</v>
      </c>
      <c r="D8866" s="208" t="str">
        <f aca="false">IF(ISNUMBER(FIND("Phy",N8866))=TRUE(),"Physical","Financial")</f>
        <v>Financial</v>
      </c>
      <c r="E8866" s="208" t="e">
        <f aca="false">IF(VLOOKUP(S8866,'DD-Lookup'!$J$6:$L$50,3,FALSE())="Monthly",(YEAR(AC8866)-YEAR(AB8866))*12+MONTH(AC8866)-MONTH(AB8866)+1,(AC8866-AB8866+1))</f>
        <v>#N/A</v>
      </c>
      <c r="F8866" s="239" t="e">
        <f aca="false">E8866*SUM(P8866:Q8866)</f>
        <v>#N/A</v>
      </c>
    </row>
    <row r="8867" customFormat="false" ht="12.75" hidden="false" customHeight="false" outlineLevel="0" collapsed="false">
      <c r="A8867" s="208" t="str">
        <f aca="false">B8867&amp;" "&amp;C8867&amp;" "&amp;D8867</f>
        <v> 0 Financial</v>
      </c>
      <c r="B8867" s="208" t="str">
        <f aca="false">IF((LEFT(N8867,2)="US"),"US","")</f>
        <v/>
      </c>
      <c r="C8867" s="208" t="n">
        <f aca="false">M8867</f>
        <v>0</v>
      </c>
      <c r="D8867" s="208" t="str">
        <f aca="false">IF(ISNUMBER(FIND("Phy",N8867))=TRUE(),"Physical","Financial")</f>
        <v>Financial</v>
      </c>
      <c r="E8867" s="208" t="e">
        <f aca="false">IF(VLOOKUP(S8867,'DD-Lookup'!$J$6:$L$50,3,FALSE())="Monthly",(YEAR(AC8867)-YEAR(AB8867))*12+MONTH(AC8867)-MONTH(AB8867)+1,(AC8867-AB8867+1))</f>
        <v>#N/A</v>
      </c>
      <c r="F8867" s="239" t="e">
        <f aca="false">E8867*SUM(P8867:Q8867)</f>
        <v>#N/A</v>
      </c>
    </row>
    <row r="8868" customFormat="false" ht="12.75" hidden="false" customHeight="false" outlineLevel="0" collapsed="false">
      <c r="A8868" s="208" t="str">
        <f aca="false">B8868&amp;" "&amp;C8868&amp;" "&amp;D8868</f>
        <v> 0 Financial</v>
      </c>
      <c r="B8868" s="208" t="str">
        <f aca="false">IF((LEFT(N8868,2)="US"),"US","")</f>
        <v/>
      </c>
      <c r="C8868" s="208" t="n">
        <f aca="false">M8868</f>
        <v>0</v>
      </c>
      <c r="D8868" s="208" t="str">
        <f aca="false">IF(ISNUMBER(FIND("Phy",N8868))=TRUE(),"Physical","Financial")</f>
        <v>Financial</v>
      </c>
      <c r="E8868" s="208" t="e">
        <f aca="false">IF(VLOOKUP(S8868,'DD-Lookup'!$J$6:$L$50,3,FALSE())="Monthly",(YEAR(AC8868)-YEAR(AB8868))*12+MONTH(AC8868)-MONTH(AB8868)+1,(AC8868-AB8868+1))</f>
        <v>#N/A</v>
      </c>
      <c r="F8868" s="239" t="e">
        <f aca="false">E8868*SUM(P8868:Q8868)</f>
        <v>#N/A</v>
      </c>
    </row>
    <row r="8869" customFormat="false" ht="12.75" hidden="false" customHeight="false" outlineLevel="0" collapsed="false">
      <c r="A8869" s="208" t="str">
        <f aca="false">B8869&amp;" "&amp;C8869&amp;" "&amp;D8869</f>
        <v> 0 Financial</v>
      </c>
      <c r="B8869" s="208" t="str">
        <f aca="false">IF((LEFT(N8869,2)="US"),"US","")</f>
        <v/>
      </c>
      <c r="C8869" s="208" t="n">
        <f aca="false">M8869</f>
        <v>0</v>
      </c>
      <c r="D8869" s="208" t="str">
        <f aca="false">IF(ISNUMBER(FIND("Phy",N8869))=TRUE(),"Physical","Financial")</f>
        <v>Financial</v>
      </c>
      <c r="E8869" s="208" t="e">
        <f aca="false">IF(VLOOKUP(S8869,'DD-Lookup'!$J$6:$L$50,3,FALSE())="Monthly",(YEAR(AC8869)-YEAR(AB8869))*12+MONTH(AC8869)-MONTH(AB8869)+1,(AC8869-AB8869+1))</f>
        <v>#N/A</v>
      </c>
      <c r="F8869" s="239" t="e">
        <f aca="false">E8869*SUM(P8869:Q8869)</f>
        <v>#N/A</v>
      </c>
    </row>
    <row r="8870" customFormat="false" ht="12.75" hidden="false" customHeight="false" outlineLevel="0" collapsed="false">
      <c r="A8870" s="208" t="str">
        <f aca="false">B8870&amp;" "&amp;C8870&amp;" "&amp;D8870</f>
        <v> 0 Financial</v>
      </c>
      <c r="B8870" s="208" t="str">
        <f aca="false">IF((LEFT(N8870,2)="US"),"US","")</f>
        <v/>
      </c>
      <c r="C8870" s="208" t="n">
        <f aca="false">M8870</f>
        <v>0</v>
      </c>
      <c r="D8870" s="208" t="str">
        <f aca="false">IF(ISNUMBER(FIND("Phy",N8870))=TRUE(),"Physical","Financial")</f>
        <v>Financial</v>
      </c>
      <c r="E8870" s="208" t="e">
        <f aca="false">IF(VLOOKUP(S8870,'DD-Lookup'!$J$6:$L$50,3,FALSE())="Monthly",(YEAR(AC8870)-YEAR(AB8870))*12+MONTH(AC8870)-MONTH(AB8870)+1,(AC8870-AB8870+1))</f>
        <v>#N/A</v>
      </c>
      <c r="F8870" s="239" t="e">
        <f aca="false">E8870*SUM(P8870:Q8870)</f>
        <v>#N/A</v>
      </c>
    </row>
    <row r="8871" customFormat="false" ht="12.75" hidden="false" customHeight="false" outlineLevel="0" collapsed="false">
      <c r="A8871" s="208" t="str">
        <f aca="false">B8871&amp;" "&amp;C8871&amp;" "&amp;D8871</f>
        <v> 0 Financial</v>
      </c>
      <c r="B8871" s="208" t="str">
        <f aca="false">IF((LEFT(N8871,2)="US"),"US","")</f>
        <v/>
      </c>
      <c r="C8871" s="208" t="n">
        <f aca="false">M8871</f>
        <v>0</v>
      </c>
      <c r="D8871" s="208" t="str">
        <f aca="false">IF(ISNUMBER(FIND("Phy",N8871))=TRUE(),"Physical","Financial")</f>
        <v>Financial</v>
      </c>
      <c r="E8871" s="208" t="e">
        <f aca="false">IF(VLOOKUP(S8871,'DD-Lookup'!$J$6:$L$50,3,FALSE())="Monthly",(YEAR(AC8871)-YEAR(AB8871))*12+MONTH(AC8871)-MONTH(AB8871)+1,(AC8871-AB8871+1))</f>
        <v>#N/A</v>
      </c>
      <c r="F8871" s="239" t="e">
        <f aca="false">E8871*SUM(P8871:Q8871)</f>
        <v>#N/A</v>
      </c>
    </row>
    <row r="8872" customFormat="false" ht="12.75" hidden="false" customHeight="false" outlineLevel="0" collapsed="false">
      <c r="A8872" s="208" t="str">
        <f aca="false">B8872&amp;" "&amp;C8872&amp;" "&amp;D8872</f>
        <v> 0 Financial</v>
      </c>
      <c r="B8872" s="208" t="str">
        <f aca="false">IF((LEFT(N8872,2)="US"),"US","")</f>
        <v/>
      </c>
      <c r="C8872" s="208" t="n">
        <f aca="false">M8872</f>
        <v>0</v>
      </c>
      <c r="D8872" s="208" t="str">
        <f aca="false">IF(ISNUMBER(FIND("Phy",N8872))=TRUE(),"Physical","Financial")</f>
        <v>Financial</v>
      </c>
      <c r="E8872" s="208" t="e">
        <f aca="false">IF(VLOOKUP(S8872,'DD-Lookup'!$J$6:$L$50,3,FALSE())="Monthly",(YEAR(AC8872)-YEAR(AB8872))*12+MONTH(AC8872)-MONTH(AB8872)+1,(AC8872-AB8872+1))</f>
        <v>#N/A</v>
      </c>
      <c r="F8872" s="239" t="e">
        <f aca="false">E8872*SUM(P8872:Q8872)</f>
        <v>#N/A</v>
      </c>
    </row>
    <row r="8873" customFormat="false" ht="12.75" hidden="false" customHeight="false" outlineLevel="0" collapsed="false">
      <c r="A8873" s="208" t="str">
        <f aca="false">B8873&amp;" "&amp;C8873&amp;" "&amp;D8873</f>
        <v> 0 Financial</v>
      </c>
      <c r="B8873" s="208" t="str">
        <f aca="false">IF((LEFT(N8873,2)="US"),"US","")</f>
        <v/>
      </c>
      <c r="C8873" s="208" t="n">
        <f aca="false">M8873</f>
        <v>0</v>
      </c>
      <c r="D8873" s="208" t="str">
        <f aca="false">IF(ISNUMBER(FIND("Phy",N8873))=TRUE(),"Physical","Financial")</f>
        <v>Financial</v>
      </c>
      <c r="E8873" s="208" t="e">
        <f aca="false">IF(VLOOKUP(S8873,'DD-Lookup'!$J$6:$L$50,3,FALSE())="Monthly",(YEAR(AC8873)-YEAR(AB8873))*12+MONTH(AC8873)-MONTH(AB8873)+1,(AC8873-AB8873+1))</f>
        <v>#N/A</v>
      </c>
      <c r="F8873" s="239" t="e">
        <f aca="false">E8873*SUM(P8873:Q8873)</f>
        <v>#N/A</v>
      </c>
    </row>
    <row r="8874" customFormat="false" ht="12.75" hidden="false" customHeight="false" outlineLevel="0" collapsed="false">
      <c r="A8874" s="208" t="str">
        <f aca="false">B8874&amp;" "&amp;C8874&amp;" "&amp;D8874</f>
        <v> 0 Financial</v>
      </c>
      <c r="B8874" s="208" t="str">
        <f aca="false">IF((LEFT(N8874,2)="US"),"US","")</f>
        <v/>
      </c>
      <c r="C8874" s="208" t="n">
        <f aca="false">M8874</f>
        <v>0</v>
      </c>
      <c r="D8874" s="208" t="str">
        <f aca="false">IF(ISNUMBER(FIND("Phy",N8874))=TRUE(),"Physical","Financial")</f>
        <v>Financial</v>
      </c>
      <c r="E8874" s="208" t="e">
        <f aca="false">IF(VLOOKUP(S8874,'DD-Lookup'!$J$6:$L$50,3,FALSE())="Monthly",(YEAR(AC8874)-YEAR(AB8874))*12+MONTH(AC8874)-MONTH(AB8874)+1,(AC8874-AB8874+1))</f>
        <v>#N/A</v>
      </c>
      <c r="F8874" s="239" t="e">
        <f aca="false">E8874*SUM(P8874:Q8874)</f>
        <v>#N/A</v>
      </c>
    </row>
    <row r="8875" customFormat="false" ht="12.75" hidden="false" customHeight="false" outlineLevel="0" collapsed="false">
      <c r="A8875" s="208" t="str">
        <f aca="false">B8875&amp;" "&amp;C8875&amp;" "&amp;D8875</f>
        <v> 0 Financial</v>
      </c>
      <c r="B8875" s="208" t="str">
        <f aca="false">IF((LEFT(N8875,2)="US"),"US","")</f>
        <v/>
      </c>
      <c r="C8875" s="208" t="n">
        <f aca="false">M8875</f>
        <v>0</v>
      </c>
      <c r="D8875" s="208" t="str">
        <f aca="false">IF(ISNUMBER(FIND("Phy",N8875))=TRUE(),"Physical","Financial")</f>
        <v>Financial</v>
      </c>
      <c r="E8875" s="208" t="e">
        <f aca="false">IF(VLOOKUP(S8875,'DD-Lookup'!$J$6:$L$50,3,FALSE())="Monthly",(YEAR(AC8875)-YEAR(AB8875))*12+MONTH(AC8875)-MONTH(AB8875)+1,(AC8875-AB8875+1))</f>
        <v>#N/A</v>
      </c>
      <c r="F8875" s="239" t="e">
        <f aca="false">E8875*SUM(P8875:Q8875)</f>
        <v>#N/A</v>
      </c>
    </row>
    <row r="8876" customFormat="false" ht="12.75" hidden="false" customHeight="false" outlineLevel="0" collapsed="false">
      <c r="A8876" s="208" t="str">
        <f aca="false">B8876&amp;" "&amp;C8876&amp;" "&amp;D8876</f>
        <v> 0 Financial</v>
      </c>
      <c r="B8876" s="208" t="str">
        <f aca="false">IF((LEFT(N8876,2)="US"),"US","")</f>
        <v/>
      </c>
      <c r="C8876" s="208" t="n">
        <f aca="false">M8876</f>
        <v>0</v>
      </c>
      <c r="D8876" s="208" t="str">
        <f aca="false">IF(ISNUMBER(FIND("Phy",N8876))=TRUE(),"Physical","Financial")</f>
        <v>Financial</v>
      </c>
      <c r="E8876" s="208" t="e">
        <f aca="false">IF(VLOOKUP(S8876,'DD-Lookup'!$J$6:$L$50,3,FALSE())="Monthly",(YEAR(AC8876)-YEAR(AB8876))*12+MONTH(AC8876)-MONTH(AB8876)+1,(AC8876-AB8876+1))</f>
        <v>#N/A</v>
      </c>
      <c r="F8876" s="239" t="e">
        <f aca="false">E8876*SUM(P8876:Q8876)</f>
        <v>#N/A</v>
      </c>
    </row>
    <row r="8877" customFormat="false" ht="12.75" hidden="false" customHeight="false" outlineLevel="0" collapsed="false">
      <c r="A8877" s="208" t="str">
        <f aca="false">B8877&amp;" "&amp;C8877&amp;" "&amp;D8877</f>
        <v> 0 Financial</v>
      </c>
      <c r="B8877" s="208" t="str">
        <f aca="false">IF((LEFT(N8877,2)="US"),"US","")</f>
        <v/>
      </c>
      <c r="C8877" s="208" t="n">
        <f aca="false">M8877</f>
        <v>0</v>
      </c>
      <c r="D8877" s="208" t="str">
        <f aca="false">IF(ISNUMBER(FIND("Phy",N8877))=TRUE(),"Physical","Financial")</f>
        <v>Financial</v>
      </c>
      <c r="E8877" s="208" t="e">
        <f aca="false">IF(VLOOKUP(S8877,'DD-Lookup'!$J$6:$L$50,3,FALSE())="Monthly",(YEAR(AC8877)-YEAR(AB8877))*12+MONTH(AC8877)-MONTH(AB8877)+1,(AC8877-AB8877+1))</f>
        <v>#N/A</v>
      </c>
      <c r="F8877" s="239" t="e">
        <f aca="false">E8877*SUM(P8877:Q8877)</f>
        <v>#N/A</v>
      </c>
    </row>
    <row r="8878" customFormat="false" ht="12.75" hidden="false" customHeight="false" outlineLevel="0" collapsed="false">
      <c r="A8878" s="208" t="str">
        <f aca="false">B8878&amp;" "&amp;C8878&amp;" "&amp;D8878</f>
        <v> 0 Financial</v>
      </c>
      <c r="B8878" s="208" t="str">
        <f aca="false">IF((LEFT(N8878,2)="US"),"US","")</f>
        <v/>
      </c>
      <c r="C8878" s="208" t="n">
        <f aca="false">M8878</f>
        <v>0</v>
      </c>
      <c r="D8878" s="208" t="str">
        <f aca="false">IF(ISNUMBER(FIND("Phy",N8878))=TRUE(),"Physical","Financial")</f>
        <v>Financial</v>
      </c>
      <c r="E8878" s="208" t="e">
        <f aca="false">IF(VLOOKUP(S8878,'DD-Lookup'!$J$6:$L$50,3,FALSE())="Monthly",(YEAR(AC8878)-YEAR(AB8878))*12+MONTH(AC8878)-MONTH(AB8878)+1,(AC8878-AB8878+1))</f>
        <v>#N/A</v>
      </c>
      <c r="F8878" s="239" t="e">
        <f aca="false">E8878*SUM(P8878:Q8878)</f>
        <v>#N/A</v>
      </c>
    </row>
    <row r="8879" customFormat="false" ht="12.75" hidden="false" customHeight="false" outlineLevel="0" collapsed="false">
      <c r="A8879" s="208" t="str">
        <f aca="false">B8879&amp;" "&amp;C8879&amp;" "&amp;D8879</f>
        <v> 0 Financial</v>
      </c>
      <c r="B8879" s="208" t="str">
        <f aca="false">IF((LEFT(N8879,2)="US"),"US","")</f>
        <v/>
      </c>
      <c r="C8879" s="208" t="n">
        <f aca="false">M8879</f>
        <v>0</v>
      </c>
      <c r="D8879" s="208" t="str">
        <f aca="false">IF(ISNUMBER(FIND("Phy",N8879))=TRUE(),"Physical","Financial")</f>
        <v>Financial</v>
      </c>
      <c r="E8879" s="208" t="e">
        <f aca="false">IF(VLOOKUP(S8879,'DD-Lookup'!$J$6:$L$50,3,FALSE())="Monthly",(YEAR(AC8879)-YEAR(AB8879))*12+MONTH(AC8879)-MONTH(AB8879)+1,(AC8879-AB8879+1))</f>
        <v>#N/A</v>
      </c>
      <c r="F8879" s="239" t="e">
        <f aca="false">E8879*SUM(P8879:Q8879)</f>
        <v>#N/A</v>
      </c>
    </row>
    <row r="8880" customFormat="false" ht="12.75" hidden="false" customHeight="false" outlineLevel="0" collapsed="false">
      <c r="A8880" s="208" t="str">
        <f aca="false">B8880&amp;" "&amp;C8880&amp;" "&amp;D8880</f>
        <v> 0 Financial</v>
      </c>
      <c r="B8880" s="208" t="str">
        <f aca="false">IF((LEFT(N8880,2)="US"),"US","")</f>
        <v/>
      </c>
      <c r="C8880" s="208" t="n">
        <f aca="false">M8880</f>
        <v>0</v>
      </c>
      <c r="D8880" s="208" t="str">
        <f aca="false">IF(ISNUMBER(FIND("Phy",N8880))=TRUE(),"Physical","Financial")</f>
        <v>Financial</v>
      </c>
      <c r="E8880" s="208" t="e">
        <f aca="false">IF(VLOOKUP(S8880,'DD-Lookup'!$J$6:$L$50,3,FALSE())="Monthly",(YEAR(AC8880)-YEAR(AB8880))*12+MONTH(AC8880)-MONTH(AB8880)+1,(AC8880-AB8880+1))</f>
        <v>#N/A</v>
      </c>
      <c r="F8880" s="239" t="e">
        <f aca="false">E8880*SUM(P8880:Q8880)</f>
        <v>#N/A</v>
      </c>
    </row>
    <row r="8881" customFormat="false" ht="12.75" hidden="false" customHeight="false" outlineLevel="0" collapsed="false">
      <c r="A8881" s="208" t="str">
        <f aca="false">B8881&amp;" "&amp;C8881&amp;" "&amp;D8881</f>
        <v> 0 Financial</v>
      </c>
      <c r="B8881" s="208" t="str">
        <f aca="false">IF((LEFT(N8881,2)="US"),"US","")</f>
        <v/>
      </c>
      <c r="C8881" s="208" t="n">
        <f aca="false">M8881</f>
        <v>0</v>
      </c>
      <c r="D8881" s="208" t="str">
        <f aca="false">IF(ISNUMBER(FIND("Phy",N8881))=TRUE(),"Physical","Financial")</f>
        <v>Financial</v>
      </c>
      <c r="E8881" s="208" t="e">
        <f aca="false">IF(VLOOKUP(S8881,'DD-Lookup'!$J$6:$L$50,3,FALSE())="Monthly",(YEAR(AC8881)-YEAR(AB8881))*12+MONTH(AC8881)-MONTH(AB8881)+1,(AC8881-AB8881+1))</f>
        <v>#N/A</v>
      </c>
      <c r="F8881" s="239" t="e">
        <f aca="false">E8881*SUM(P8881:Q8881)</f>
        <v>#N/A</v>
      </c>
    </row>
    <row r="8882" customFormat="false" ht="12.75" hidden="false" customHeight="false" outlineLevel="0" collapsed="false">
      <c r="A8882" s="208" t="str">
        <f aca="false">B8882&amp;" "&amp;C8882&amp;" "&amp;D8882</f>
        <v> 0 Financial</v>
      </c>
      <c r="B8882" s="208" t="str">
        <f aca="false">IF((LEFT(N8882,2)="US"),"US","")</f>
        <v/>
      </c>
      <c r="C8882" s="208" t="n">
        <f aca="false">M8882</f>
        <v>0</v>
      </c>
      <c r="D8882" s="208" t="str">
        <f aca="false">IF(ISNUMBER(FIND("Phy",N8882))=TRUE(),"Physical","Financial")</f>
        <v>Financial</v>
      </c>
      <c r="E8882" s="208" t="e">
        <f aca="false">IF(VLOOKUP(S8882,'DD-Lookup'!$J$6:$L$50,3,FALSE())="Monthly",(YEAR(AC8882)-YEAR(AB8882))*12+MONTH(AC8882)-MONTH(AB8882)+1,(AC8882-AB8882+1))</f>
        <v>#N/A</v>
      </c>
      <c r="F8882" s="239" t="e">
        <f aca="false">E8882*SUM(P8882:Q8882)</f>
        <v>#N/A</v>
      </c>
    </row>
    <row r="8883" customFormat="false" ht="12.75" hidden="false" customHeight="false" outlineLevel="0" collapsed="false">
      <c r="A8883" s="208" t="str">
        <f aca="false">B8883&amp;" "&amp;C8883&amp;" "&amp;D8883</f>
        <v> 0 Financial</v>
      </c>
      <c r="B8883" s="208" t="str">
        <f aca="false">IF((LEFT(N8883,2)="US"),"US","")</f>
        <v/>
      </c>
      <c r="C8883" s="208" t="n">
        <f aca="false">M8883</f>
        <v>0</v>
      </c>
      <c r="D8883" s="208" t="str">
        <f aca="false">IF(ISNUMBER(FIND("Phy",N8883))=TRUE(),"Physical","Financial")</f>
        <v>Financial</v>
      </c>
      <c r="E8883" s="208" t="e">
        <f aca="false">IF(VLOOKUP(S8883,'DD-Lookup'!$J$6:$L$50,3,FALSE())="Monthly",(YEAR(AC8883)-YEAR(AB8883))*12+MONTH(AC8883)-MONTH(AB8883)+1,(AC8883-AB8883+1))</f>
        <v>#N/A</v>
      </c>
      <c r="F8883" s="239" t="e">
        <f aca="false">E8883*SUM(P8883:Q8883)</f>
        <v>#N/A</v>
      </c>
    </row>
    <row r="8884" customFormat="false" ht="12.75" hidden="false" customHeight="false" outlineLevel="0" collapsed="false">
      <c r="A8884" s="208" t="str">
        <f aca="false">B8884&amp;" "&amp;C8884&amp;" "&amp;D8884</f>
        <v> 0 Financial</v>
      </c>
      <c r="B8884" s="208" t="str">
        <f aca="false">IF((LEFT(N8884,2)="US"),"US","")</f>
        <v/>
      </c>
      <c r="C8884" s="208" t="n">
        <f aca="false">M8884</f>
        <v>0</v>
      </c>
      <c r="D8884" s="208" t="str">
        <f aca="false">IF(ISNUMBER(FIND("Phy",N8884))=TRUE(),"Physical","Financial")</f>
        <v>Financial</v>
      </c>
      <c r="E8884" s="208" t="e">
        <f aca="false">IF(VLOOKUP(S8884,'DD-Lookup'!$J$6:$L$50,3,FALSE())="Monthly",(YEAR(AC8884)-YEAR(AB8884))*12+MONTH(AC8884)-MONTH(AB8884)+1,(AC8884-AB8884+1))</f>
        <v>#N/A</v>
      </c>
      <c r="F8884" s="239" t="e">
        <f aca="false">E8884*SUM(P8884:Q8884)</f>
        <v>#N/A</v>
      </c>
    </row>
    <row r="8885" customFormat="false" ht="12.75" hidden="false" customHeight="false" outlineLevel="0" collapsed="false">
      <c r="A8885" s="208" t="str">
        <f aca="false">B8885&amp;" "&amp;C8885&amp;" "&amp;D8885</f>
        <v> 0 Financial</v>
      </c>
      <c r="B8885" s="208" t="str">
        <f aca="false">IF((LEFT(N8885,2)="US"),"US","")</f>
        <v/>
      </c>
      <c r="C8885" s="208" t="n">
        <f aca="false">M8885</f>
        <v>0</v>
      </c>
      <c r="D8885" s="208" t="str">
        <f aca="false">IF(ISNUMBER(FIND("Phy",N8885))=TRUE(),"Physical","Financial")</f>
        <v>Financial</v>
      </c>
      <c r="E8885" s="208" t="e">
        <f aca="false">IF(VLOOKUP(S8885,'DD-Lookup'!$J$6:$L$50,3,FALSE())="Monthly",(YEAR(AC8885)-YEAR(AB8885))*12+MONTH(AC8885)-MONTH(AB8885)+1,(AC8885-AB8885+1))</f>
        <v>#N/A</v>
      </c>
      <c r="F8885" s="239" t="e">
        <f aca="false">E8885*SUM(P8885:Q8885)</f>
        <v>#N/A</v>
      </c>
    </row>
    <row r="8886" customFormat="false" ht="12.75" hidden="false" customHeight="false" outlineLevel="0" collapsed="false">
      <c r="A8886" s="208" t="str">
        <f aca="false">B8886&amp;" "&amp;C8886&amp;" "&amp;D8886</f>
        <v> 0 Financial</v>
      </c>
      <c r="B8886" s="208" t="str">
        <f aca="false">IF((LEFT(N8886,2)="US"),"US","")</f>
        <v/>
      </c>
      <c r="C8886" s="208" t="n">
        <f aca="false">M8886</f>
        <v>0</v>
      </c>
      <c r="D8886" s="208" t="str">
        <f aca="false">IF(ISNUMBER(FIND("Phy",N8886))=TRUE(),"Physical","Financial")</f>
        <v>Financial</v>
      </c>
      <c r="E8886" s="208" t="e">
        <f aca="false">IF(VLOOKUP(S8886,'DD-Lookup'!$J$6:$L$50,3,FALSE())="Monthly",(YEAR(AC8886)-YEAR(AB8886))*12+MONTH(AC8886)-MONTH(AB8886)+1,(AC8886-AB8886+1))</f>
        <v>#N/A</v>
      </c>
      <c r="F8886" s="239" t="e">
        <f aca="false">E8886*SUM(P8886:Q8886)</f>
        <v>#N/A</v>
      </c>
    </row>
    <row r="8887" customFormat="false" ht="12.75" hidden="false" customHeight="false" outlineLevel="0" collapsed="false">
      <c r="A8887" s="208" t="str">
        <f aca="false">B8887&amp;" "&amp;C8887&amp;" "&amp;D8887</f>
        <v> 0 Financial</v>
      </c>
      <c r="B8887" s="208" t="str">
        <f aca="false">IF((LEFT(N8887,2)="US"),"US","")</f>
        <v/>
      </c>
      <c r="C8887" s="208" t="n">
        <f aca="false">M8887</f>
        <v>0</v>
      </c>
      <c r="D8887" s="208" t="str">
        <f aca="false">IF(ISNUMBER(FIND("Phy",N8887))=TRUE(),"Physical","Financial")</f>
        <v>Financial</v>
      </c>
      <c r="E8887" s="208" t="e">
        <f aca="false">IF(VLOOKUP(S8887,'DD-Lookup'!$J$6:$L$50,3,FALSE())="Monthly",(YEAR(AC8887)-YEAR(AB8887))*12+MONTH(AC8887)-MONTH(AB8887)+1,(AC8887-AB8887+1))</f>
        <v>#N/A</v>
      </c>
      <c r="F8887" s="239" t="e">
        <f aca="false">E8887*SUM(P8887:Q8887)</f>
        <v>#N/A</v>
      </c>
    </row>
    <row r="8888" customFormat="false" ht="12.75" hidden="false" customHeight="false" outlineLevel="0" collapsed="false">
      <c r="A8888" s="208" t="str">
        <f aca="false">B8888&amp;" "&amp;C8888&amp;" "&amp;D8888</f>
        <v> 0 Financial</v>
      </c>
      <c r="B8888" s="208" t="str">
        <f aca="false">IF((LEFT(N8888,2)="US"),"US","")</f>
        <v/>
      </c>
      <c r="C8888" s="208" t="n">
        <f aca="false">M8888</f>
        <v>0</v>
      </c>
      <c r="D8888" s="208" t="str">
        <f aca="false">IF(ISNUMBER(FIND("Phy",N8888))=TRUE(),"Physical","Financial")</f>
        <v>Financial</v>
      </c>
      <c r="E8888" s="208" t="e">
        <f aca="false">IF(VLOOKUP(S8888,'DD-Lookup'!$J$6:$L$50,3,FALSE())="Monthly",(YEAR(AC8888)-YEAR(AB8888))*12+MONTH(AC8888)-MONTH(AB8888)+1,(AC8888-AB8888+1))</f>
        <v>#N/A</v>
      </c>
      <c r="F8888" s="239" t="e">
        <f aca="false">E8888*SUM(P8888:Q8888)</f>
        <v>#N/A</v>
      </c>
    </row>
    <row r="8889" customFormat="false" ht="12.75" hidden="false" customHeight="false" outlineLevel="0" collapsed="false">
      <c r="A8889" s="208" t="str">
        <f aca="false">B8889&amp;" "&amp;C8889&amp;" "&amp;D8889</f>
        <v> 0 Financial</v>
      </c>
      <c r="B8889" s="208" t="str">
        <f aca="false">IF((LEFT(N8889,2)="US"),"US","")</f>
        <v/>
      </c>
      <c r="C8889" s="208" t="n">
        <f aca="false">M8889</f>
        <v>0</v>
      </c>
      <c r="D8889" s="208" t="str">
        <f aca="false">IF(ISNUMBER(FIND("Phy",N8889))=TRUE(),"Physical","Financial")</f>
        <v>Financial</v>
      </c>
      <c r="E8889" s="208" t="e">
        <f aca="false">IF(VLOOKUP(S8889,'DD-Lookup'!$J$6:$L$50,3,FALSE())="Monthly",(YEAR(AC8889)-YEAR(AB8889))*12+MONTH(AC8889)-MONTH(AB8889)+1,(AC8889-AB8889+1))</f>
        <v>#N/A</v>
      </c>
      <c r="F8889" s="239" t="e">
        <f aca="false">E8889*SUM(P8889:Q8889)</f>
        <v>#N/A</v>
      </c>
    </row>
    <row r="8890" customFormat="false" ht="12.75" hidden="false" customHeight="false" outlineLevel="0" collapsed="false">
      <c r="A8890" s="208" t="str">
        <f aca="false">B8890&amp;" "&amp;C8890&amp;" "&amp;D8890</f>
        <v> 0 Financial</v>
      </c>
      <c r="B8890" s="208" t="str">
        <f aca="false">IF((LEFT(N8890,2)="US"),"US","")</f>
        <v/>
      </c>
      <c r="C8890" s="208" t="n">
        <f aca="false">M8890</f>
        <v>0</v>
      </c>
      <c r="D8890" s="208" t="str">
        <f aca="false">IF(ISNUMBER(FIND("Phy",N8890))=TRUE(),"Physical","Financial")</f>
        <v>Financial</v>
      </c>
      <c r="E8890" s="208" t="e">
        <f aca="false">IF(VLOOKUP(S8890,'DD-Lookup'!$J$6:$L$50,3,FALSE())="Monthly",(YEAR(AC8890)-YEAR(AB8890))*12+MONTH(AC8890)-MONTH(AB8890)+1,(AC8890-AB8890+1))</f>
        <v>#N/A</v>
      </c>
      <c r="F8890" s="239" t="e">
        <f aca="false">E8890*SUM(P8890:Q8890)</f>
        <v>#N/A</v>
      </c>
    </row>
    <row r="8891" customFormat="false" ht="12.75" hidden="false" customHeight="false" outlineLevel="0" collapsed="false">
      <c r="A8891" s="208" t="str">
        <f aca="false">B8891&amp;" "&amp;C8891&amp;" "&amp;D8891</f>
        <v> 0 Financial</v>
      </c>
      <c r="B8891" s="208" t="str">
        <f aca="false">IF((LEFT(N8891,2)="US"),"US","")</f>
        <v/>
      </c>
      <c r="C8891" s="208" t="n">
        <f aca="false">M8891</f>
        <v>0</v>
      </c>
      <c r="D8891" s="208" t="str">
        <f aca="false">IF(ISNUMBER(FIND("Phy",N8891))=TRUE(),"Physical","Financial")</f>
        <v>Financial</v>
      </c>
      <c r="E8891" s="208" t="e">
        <f aca="false">IF(VLOOKUP(S8891,'DD-Lookup'!$J$6:$L$50,3,FALSE())="Monthly",(YEAR(AC8891)-YEAR(AB8891))*12+MONTH(AC8891)-MONTH(AB8891)+1,(AC8891-AB8891+1))</f>
        <v>#N/A</v>
      </c>
      <c r="F8891" s="239" t="e">
        <f aca="false">E8891*SUM(P8891:Q8891)</f>
        <v>#N/A</v>
      </c>
    </row>
    <row r="8892" customFormat="false" ht="12.75" hidden="false" customHeight="false" outlineLevel="0" collapsed="false">
      <c r="A8892" s="208" t="str">
        <f aca="false">B8892&amp;" "&amp;C8892&amp;" "&amp;D8892</f>
        <v> 0 Financial</v>
      </c>
      <c r="B8892" s="208" t="str">
        <f aca="false">IF((LEFT(N8892,2)="US"),"US","")</f>
        <v/>
      </c>
      <c r="C8892" s="208" t="n">
        <f aca="false">M8892</f>
        <v>0</v>
      </c>
      <c r="D8892" s="208" t="str">
        <f aca="false">IF(ISNUMBER(FIND("Phy",N8892))=TRUE(),"Physical","Financial")</f>
        <v>Financial</v>
      </c>
      <c r="E8892" s="208" t="e">
        <f aca="false">IF(VLOOKUP(S8892,'DD-Lookup'!$J$6:$L$50,3,FALSE())="Monthly",(YEAR(AC8892)-YEAR(AB8892))*12+MONTH(AC8892)-MONTH(AB8892)+1,(AC8892-AB8892+1))</f>
        <v>#N/A</v>
      </c>
      <c r="F8892" s="239" t="e">
        <f aca="false">E8892*SUM(P8892:Q8892)</f>
        <v>#N/A</v>
      </c>
    </row>
    <row r="8893" customFormat="false" ht="12.75" hidden="false" customHeight="false" outlineLevel="0" collapsed="false">
      <c r="A8893" s="208" t="str">
        <f aca="false">B8893&amp;" "&amp;C8893&amp;" "&amp;D8893</f>
        <v> 0 Financial</v>
      </c>
      <c r="B8893" s="208" t="str">
        <f aca="false">IF((LEFT(N8893,2)="US"),"US","")</f>
        <v/>
      </c>
      <c r="C8893" s="208" t="n">
        <f aca="false">M8893</f>
        <v>0</v>
      </c>
      <c r="D8893" s="208" t="str">
        <f aca="false">IF(ISNUMBER(FIND("Phy",N8893))=TRUE(),"Physical","Financial")</f>
        <v>Financial</v>
      </c>
      <c r="E8893" s="208" t="e">
        <f aca="false">IF(VLOOKUP(S8893,'DD-Lookup'!$J$6:$L$50,3,FALSE())="Monthly",(YEAR(AC8893)-YEAR(AB8893))*12+MONTH(AC8893)-MONTH(AB8893)+1,(AC8893-AB8893+1))</f>
        <v>#N/A</v>
      </c>
      <c r="F8893" s="239" t="e">
        <f aca="false">E8893*SUM(P8893:Q8893)</f>
        <v>#N/A</v>
      </c>
    </row>
    <row r="8894" customFormat="false" ht="12.75" hidden="false" customHeight="false" outlineLevel="0" collapsed="false">
      <c r="A8894" s="208" t="str">
        <f aca="false">B8894&amp;" "&amp;C8894&amp;" "&amp;D8894</f>
        <v> 0 Financial</v>
      </c>
      <c r="B8894" s="208" t="str">
        <f aca="false">IF((LEFT(N8894,2)="US"),"US","")</f>
        <v/>
      </c>
      <c r="C8894" s="208" t="n">
        <f aca="false">M8894</f>
        <v>0</v>
      </c>
      <c r="D8894" s="208" t="str">
        <f aca="false">IF(ISNUMBER(FIND("Phy",N8894))=TRUE(),"Physical","Financial")</f>
        <v>Financial</v>
      </c>
      <c r="E8894" s="208" t="e">
        <f aca="false">IF(VLOOKUP(S8894,'DD-Lookup'!$J$6:$L$50,3,FALSE())="Monthly",(YEAR(AC8894)-YEAR(AB8894))*12+MONTH(AC8894)-MONTH(AB8894)+1,(AC8894-AB8894+1))</f>
        <v>#N/A</v>
      </c>
      <c r="F8894" s="239" t="e">
        <f aca="false">E8894*SUM(P8894:Q8894)</f>
        <v>#N/A</v>
      </c>
    </row>
    <row r="8895" customFormat="false" ht="12.75" hidden="false" customHeight="false" outlineLevel="0" collapsed="false">
      <c r="A8895" s="208" t="str">
        <f aca="false">B8895&amp;" "&amp;C8895&amp;" "&amp;D8895</f>
        <v> 0 Financial</v>
      </c>
      <c r="B8895" s="208" t="str">
        <f aca="false">IF((LEFT(N8895,2)="US"),"US","")</f>
        <v/>
      </c>
      <c r="C8895" s="208" t="n">
        <f aca="false">M8895</f>
        <v>0</v>
      </c>
      <c r="D8895" s="208" t="str">
        <f aca="false">IF(ISNUMBER(FIND("Phy",N8895))=TRUE(),"Physical","Financial")</f>
        <v>Financial</v>
      </c>
      <c r="E8895" s="208" t="e">
        <f aca="false">IF(VLOOKUP(S8895,'DD-Lookup'!$J$6:$L$50,3,FALSE())="Monthly",(YEAR(AC8895)-YEAR(AB8895))*12+MONTH(AC8895)-MONTH(AB8895)+1,(AC8895-AB8895+1))</f>
        <v>#N/A</v>
      </c>
      <c r="F8895" s="239" t="e">
        <f aca="false">E8895*SUM(P8895:Q8895)</f>
        <v>#N/A</v>
      </c>
    </row>
    <row r="8896" customFormat="false" ht="12.75" hidden="false" customHeight="false" outlineLevel="0" collapsed="false">
      <c r="A8896" s="208" t="str">
        <f aca="false">B8896&amp;" "&amp;C8896&amp;" "&amp;D8896</f>
        <v> 0 Financial</v>
      </c>
      <c r="B8896" s="208" t="str">
        <f aca="false">IF((LEFT(N8896,2)="US"),"US","")</f>
        <v/>
      </c>
      <c r="C8896" s="208" t="n">
        <f aca="false">M8896</f>
        <v>0</v>
      </c>
      <c r="D8896" s="208" t="str">
        <f aca="false">IF(ISNUMBER(FIND("Phy",N8896))=TRUE(),"Physical","Financial")</f>
        <v>Financial</v>
      </c>
      <c r="E8896" s="208" t="e">
        <f aca="false">IF(VLOOKUP(S8896,'DD-Lookup'!$J$6:$L$50,3,FALSE())="Monthly",(YEAR(AC8896)-YEAR(AB8896))*12+MONTH(AC8896)-MONTH(AB8896)+1,(AC8896-AB8896+1))</f>
        <v>#N/A</v>
      </c>
      <c r="F8896" s="239" t="e">
        <f aca="false">E8896*SUM(P8896:Q8896)</f>
        <v>#N/A</v>
      </c>
    </row>
    <row r="8897" customFormat="false" ht="12.75" hidden="false" customHeight="false" outlineLevel="0" collapsed="false">
      <c r="A8897" s="208" t="str">
        <f aca="false">B8897&amp;" "&amp;C8897&amp;" "&amp;D8897</f>
        <v> 0 Financial</v>
      </c>
      <c r="B8897" s="208" t="str">
        <f aca="false">IF((LEFT(N8897,2)="US"),"US","")</f>
        <v/>
      </c>
      <c r="C8897" s="208" t="n">
        <f aca="false">M8897</f>
        <v>0</v>
      </c>
      <c r="D8897" s="208" t="str">
        <f aca="false">IF(ISNUMBER(FIND("Phy",N8897))=TRUE(),"Physical","Financial")</f>
        <v>Financial</v>
      </c>
      <c r="E8897" s="208" t="e">
        <f aca="false">IF(VLOOKUP(S8897,'DD-Lookup'!$J$6:$L$50,3,FALSE())="Monthly",(YEAR(AC8897)-YEAR(AB8897))*12+MONTH(AC8897)-MONTH(AB8897)+1,(AC8897-AB8897+1))</f>
        <v>#N/A</v>
      </c>
      <c r="F8897" s="239" t="e">
        <f aca="false">E8897*SUM(P8897:Q8897)</f>
        <v>#N/A</v>
      </c>
    </row>
    <row r="8898" customFormat="false" ht="12.75" hidden="false" customHeight="false" outlineLevel="0" collapsed="false">
      <c r="A8898" s="208" t="str">
        <f aca="false">B8898&amp;" "&amp;C8898&amp;" "&amp;D8898</f>
        <v> 0 Financial</v>
      </c>
      <c r="B8898" s="208" t="str">
        <f aca="false">IF((LEFT(N8898,2)="US"),"US","")</f>
        <v/>
      </c>
      <c r="C8898" s="208" t="n">
        <f aca="false">M8898</f>
        <v>0</v>
      </c>
      <c r="D8898" s="208" t="str">
        <f aca="false">IF(ISNUMBER(FIND("Phy",N8898))=TRUE(),"Physical","Financial")</f>
        <v>Financial</v>
      </c>
      <c r="E8898" s="208" t="e">
        <f aca="false">IF(VLOOKUP(S8898,'DD-Lookup'!$J$6:$L$50,3,FALSE())="Monthly",(YEAR(AC8898)-YEAR(AB8898))*12+MONTH(AC8898)-MONTH(AB8898)+1,(AC8898-AB8898+1))</f>
        <v>#N/A</v>
      </c>
      <c r="F8898" s="239" t="e">
        <f aca="false">E8898*SUM(P8898:Q8898)</f>
        <v>#N/A</v>
      </c>
    </row>
    <row r="8899" customFormat="false" ht="12.75" hidden="false" customHeight="false" outlineLevel="0" collapsed="false">
      <c r="A8899" s="208" t="str">
        <f aca="false">B8899&amp;" "&amp;C8899&amp;" "&amp;D8899</f>
        <v> 0 Financial</v>
      </c>
      <c r="B8899" s="208" t="str">
        <f aca="false">IF((LEFT(N8899,2)="US"),"US","")</f>
        <v/>
      </c>
      <c r="C8899" s="208" t="n">
        <f aca="false">M8899</f>
        <v>0</v>
      </c>
      <c r="D8899" s="208" t="str">
        <f aca="false">IF(ISNUMBER(FIND("Phy",N8899))=TRUE(),"Physical","Financial")</f>
        <v>Financial</v>
      </c>
      <c r="E8899" s="208" t="e">
        <f aca="false">IF(VLOOKUP(S8899,'DD-Lookup'!$J$6:$L$50,3,FALSE())="Monthly",(YEAR(AC8899)-YEAR(AB8899))*12+MONTH(AC8899)-MONTH(AB8899)+1,(AC8899-AB8899+1))</f>
        <v>#N/A</v>
      </c>
      <c r="F8899" s="239" t="e">
        <f aca="false">E8899*SUM(P8899:Q8899)</f>
        <v>#N/A</v>
      </c>
    </row>
    <row r="8900" customFormat="false" ht="12.75" hidden="false" customHeight="false" outlineLevel="0" collapsed="false">
      <c r="A8900" s="208" t="str">
        <f aca="false">B8900&amp;" "&amp;C8900&amp;" "&amp;D8900</f>
        <v> 0 Financial</v>
      </c>
      <c r="B8900" s="208" t="str">
        <f aca="false">IF((LEFT(N8900,2)="US"),"US","")</f>
        <v/>
      </c>
      <c r="C8900" s="208" t="n">
        <f aca="false">M8900</f>
        <v>0</v>
      </c>
      <c r="D8900" s="208" t="str">
        <f aca="false">IF(ISNUMBER(FIND("Phy",N8900))=TRUE(),"Physical","Financial")</f>
        <v>Financial</v>
      </c>
      <c r="E8900" s="208" t="e">
        <f aca="false">IF(VLOOKUP(S8900,'DD-Lookup'!$J$6:$L$50,3,FALSE())="Monthly",(YEAR(AC8900)-YEAR(AB8900))*12+MONTH(AC8900)-MONTH(AB8900)+1,(AC8900-AB8900+1))</f>
        <v>#N/A</v>
      </c>
      <c r="F8900" s="239" t="e">
        <f aca="false">E8900*SUM(P8900:Q8900)</f>
        <v>#N/A</v>
      </c>
    </row>
    <row r="8901" customFormat="false" ht="12.75" hidden="false" customHeight="false" outlineLevel="0" collapsed="false">
      <c r="A8901" s="208" t="str">
        <f aca="false">B8901&amp;" "&amp;C8901&amp;" "&amp;D8901</f>
        <v> 0 Financial</v>
      </c>
      <c r="B8901" s="208" t="str">
        <f aca="false">IF((LEFT(N8901,2)="US"),"US","")</f>
        <v/>
      </c>
      <c r="C8901" s="208" t="n">
        <f aca="false">M8901</f>
        <v>0</v>
      </c>
      <c r="D8901" s="208" t="str">
        <f aca="false">IF(ISNUMBER(FIND("Phy",N8901))=TRUE(),"Physical","Financial")</f>
        <v>Financial</v>
      </c>
      <c r="E8901" s="208" t="e">
        <f aca="false">IF(VLOOKUP(S8901,'DD-Lookup'!$J$6:$L$50,3,FALSE())="Monthly",(YEAR(AC8901)-YEAR(AB8901))*12+MONTH(AC8901)-MONTH(AB8901)+1,(AC8901-AB8901+1))</f>
        <v>#N/A</v>
      </c>
      <c r="F8901" s="239" t="e">
        <f aca="false">E8901*SUM(P8901:Q8901)</f>
        <v>#N/A</v>
      </c>
    </row>
    <row r="8902" customFormat="false" ht="12.75" hidden="false" customHeight="false" outlineLevel="0" collapsed="false">
      <c r="A8902" s="208" t="str">
        <f aca="false">B8902&amp;" "&amp;C8902&amp;" "&amp;D8902</f>
        <v> 0 Financial</v>
      </c>
      <c r="B8902" s="208" t="str">
        <f aca="false">IF((LEFT(N8902,2)="US"),"US","")</f>
        <v/>
      </c>
      <c r="C8902" s="208" t="n">
        <f aca="false">M8902</f>
        <v>0</v>
      </c>
      <c r="D8902" s="208" t="str">
        <f aca="false">IF(ISNUMBER(FIND("Phy",N8902))=TRUE(),"Physical","Financial")</f>
        <v>Financial</v>
      </c>
      <c r="E8902" s="208" t="e">
        <f aca="false">IF(VLOOKUP(S8902,'DD-Lookup'!$J$6:$L$50,3,FALSE())="Monthly",(YEAR(AC8902)-YEAR(AB8902))*12+MONTH(AC8902)-MONTH(AB8902)+1,(AC8902-AB8902+1))</f>
        <v>#N/A</v>
      </c>
      <c r="F8902" s="239" t="e">
        <f aca="false">E8902*SUM(P8902:Q8902)</f>
        <v>#N/A</v>
      </c>
    </row>
    <row r="8903" customFormat="false" ht="12.75" hidden="false" customHeight="false" outlineLevel="0" collapsed="false">
      <c r="A8903" s="208" t="str">
        <f aca="false">B8903&amp;" "&amp;C8903&amp;" "&amp;D8903</f>
        <v> 0 Financial</v>
      </c>
      <c r="B8903" s="208" t="str">
        <f aca="false">IF((LEFT(N8903,2)="US"),"US","")</f>
        <v/>
      </c>
      <c r="C8903" s="208" t="n">
        <f aca="false">M8903</f>
        <v>0</v>
      </c>
      <c r="D8903" s="208" t="str">
        <f aca="false">IF(ISNUMBER(FIND("Phy",N8903))=TRUE(),"Physical","Financial")</f>
        <v>Financial</v>
      </c>
      <c r="E8903" s="208" t="e">
        <f aca="false">IF(VLOOKUP(S8903,'DD-Lookup'!$J$6:$L$50,3,FALSE())="Monthly",(YEAR(AC8903)-YEAR(AB8903))*12+MONTH(AC8903)-MONTH(AB8903)+1,(AC8903-AB8903+1))</f>
        <v>#N/A</v>
      </c>
      <c r="F8903" s="239" t="e">
        <f aca="false">E8903*SUM(P8903:Q8903)</f>
        <v>#N/A</v>
      </c>
    </row>
    <row r="8904" customFormat="false" ht="12.75" hidden="false" customHeight="false" outlineLevel="0" collapsed="false">
      <c r="A8904" s="208" t="str">
        <f aca="false">B8904&amp;" "&amp;C8904&amp;" "&amp;D8904</f>
        <v> 0 Financial</v>
      </c>
      <c r="B8904" s="208" t="str">
        <f aca="false">IF((LEFT(N8904,2)="US"),"US","")</f>
        <v/>
      </c>
      <c r="C8904" s="208" t="n">
        <f aca="false">M8904</f>
        <v>0</v>
      </c>
      <c r="D8904" s="208" t="str">
        <f aca="false">IF(ISNUMBER(FIND("Phy",N8904))=TRUE(),"Physical","Financial")</f>
        <v>Financial</v>
      </c>
      <c r="E8904" s="208" t="e">
        <f aca="false">IF(VLOOKUP(S8904,'DD-Lookup'!$J$6:$L$50,3,FALSE())="Monthly",(YEAR(AC8904)-YEAR(AB8904))*12+MONTH(AC8904)-MONTH(AB8904)+1,(AC8904-AB8904+1))</f>
        <v>#N/A</v>
      </c>
      <c r="F8904" s="239" t="e">
        <f aca="false">E8904*SUM(P8904:Q8904)</f>
        <v>#N/A</v>
      </c>
    </row>
    <row r="8905" customFormat="false" ht="12.75" hidden="false" customHeight="false" outlineLevel="0" collapsed="false">
      <c r="A8905" s="208" t="str">
        <f aca="false">B8905&amp;" "&amp;C8905&amp;" "&amp;D8905</f>
        <v> 0 Financial</v>
      </c>
      <c r="B8905" s="208" t="str">
        <f aca="false">IF((LEFT(N8905,2)="US"),"US","")</f>
        <v/>
      </c>
      <c r="C8905" s="208" t="n">
        <f aca="false">M8905</f>
        <v>0</v>
      </c>
      <c r="D8905" s="208" t="str">
        <f aca="false">IF(ISNUMBER(FIND("Phy",N8905))=TRUE(),"Physical","Financial")</f>
        <v>Financial</v>
      </c>
      <c r="E8905" s="208" t="e">
        <f aca="false">IF(VLOOKUP(S8905,'DD-Lookup'!$J$6:$L$50,3,FALSE())="Monthly",(YEAR(AC8905)-YEAR(AB8905))*12+MONTH(AC8905)-MONTH(AB8905)+1,(AC8905-AB8905+1))</f>
        <v>#N/A</v>
      </c>
      <c r="F8905" s="239" t="e">
        <f aca="false">E8905*SUM(P8905:Q8905)</f>
        <v>#N/A</v>
      </c>
    </row>
    <row r="8906" customFormat="false" ht="12.75" hidden="false" customHeight="false" outlineLevel="0" collapsed="false">
      <c r="A8906" s="208" t="str">
        <f aca="false">B8906&amp;" "&amp;C8906&amp;" "&amp;D8906</f>
        <v> 0 Financial</v>
      </c>
      <c r="B8906" s="208" t="str">
        <f aca="false">IF((LEFT(N8906,2)="US"),"US","")</f>
        <v/>
      </c>
      <c r="C8906" s="208" t="n">
        <f aca="false">M8906</f>
        <v>0</v>
      </c>
      <c r="D8906" s="208" t="str">
        <f aca="false">IF(ISNUMBER(FIND("Phy",N8906))=TRUE(),"Physical","Financial")</f>
        <v>Financial</v>
      </c>
      <c r="E8906" s="208" t="e">
        <f aca="false">IF(VLOOKUP(S8906,'DD-Lookup'!$J$6:$L$50,3,FALSE())="Monthly",(YEAR(AC8906)-YEAR(AB8906))*12+MONTH(AC8906)-MONTH(AB8906)+1,(AC8906-AB8906+1))</f>
        <v>#N/A</v>
      </c>
      <c r="F8906" s="239" t="e">
        <f aca="false">E8906*SUM(P8906:Q8906)</f>
        <v>#N/A</v>
      </c>
    </row>
    <row r="8907" customFormat="false" ht="12.75" hidden="false" customHeight="false" outlineLevel="0" collapsed="false">
      <c r="A8907" s="208" t="str">
        <f aca="false">B8907&amp;" "&amp;C8907&amp;" "&amp;D8907</f>
        <v> 0 Financial</v>
      </c>
      <c r="B8907" s="208" t="str">
        <f aca="false">IF((LEFT(N8907,2)="US"),"US","")</f>
        <v/>
      </c>
      <c r="C8907" s="208" t="n">
        <f aca="false">M8907</f>
        <v>0</v>
      </c>
      <c r="D8907" s="208" t="str">
        <f aca="false">IF(ISNUMBER(FIND("Phy",N8907))=TRUE(),"Physical","Financial")</f>
        <v>Financial</v>
      </c>
      <c r="E8907" s="208" t="e">
        <f aca="false">IF(VLOOKUP(S8907,'DD-Lookup'!$J$6:$L$50,3,FALSE())="Monthly",(YEAR(AC8907)-YEAR(AB8907))*12+MONTH(AC8907)-MONTH(AB8907)+1,(AC8907-AB8907+1))</f>
        <v>#N/A</v>
      </c>
      <c r="F8907" s="239" t="e">
        <f aca="false">E8907*SUM(P8907:Q8907)</f>
        <v>#N/A</v>
      </c>
    </row>
    <row r="8908" customFormat="false" ht="12.75" hidden="false" customHeight="false" outlineLevel="0" collapsed="false">
      <c r="A8908" s="208" t="str">
        <f aca="false">B8908&amp;" "&amp;C8908&amp;" "&amp;D8908</f>
        <v> 0 Financial</v>
      </c>
      <c r="B8908" s="208" t="str">
        <f aca="false">IF((LEFT(N8908,2)="US"),"US","")</f>
        <v/>
      </c>
      <c r="C8908" s="208" t="n">
        <f aca="false">M8908</f>
        <v>0</v>
      </c>
      <c r="D8908" s="208" t="str">
        <f aca="false">IF(ISNUMBER(FIND("Phy",N8908))=TRUE(),"Physical","Financial")</f>
        <v>Financial</v>
      </c>
      <c r="E8908" s="208" t="e">
        <f aca="false">IF(VLOOKUP(S8908,'DD-Lookup'!$J$6:$L$50,3,FALSE())="Monthly",(YEAR(AC8908)-YEAR(AB8908))*12+MONTH(AC8908)-MONTH(AB8908)+1,(AC8908-AB8908+1))</f>
        <v>#N/A</v>
      </c>
      <c r="F8908" s="239" t="e">
        <f aca="false">E8908*SUM(P8908:Q8908)</f>
        <v>#N/A</v>
      </c>
    </row>
    <row r="8909" customFormat="false" ht="12.75" hidden="false" customHeight="false" outlineLevel="0" collapsed="false">
      <c r="A8909" s="208" t="str">
        <f aca="false">B8909&amp;" "&amp;C8909&amp;" "&amp;D8909</f>
        <v> 0 Financial</v>
      </c>
      <c r="B8909" s="208" t="str">
        <f aca="false">IF((LEFT(N8909,2)="US"),"US","")</f>
        <v/>
      </c>
      <c r="C8909" s="208" t="n">
        <f aca="false">M8909</f>
        <v>0</v>
      </c>
      <c r="D8909" s="208" t="str">
        <f aca="false">IF(ISNUMBER(FIND("Phy",N8909))=TRUE(),"Physical","Financial")</f>
        <v>Financial</v>
      </c>
      <c r="E8909" s="208" t="e">
        <f aca="false">IF(VLOOKUP(S8909,'DD-Lookup'!$J$6:$L$50,3,FALSE())="Monthly",(YEAR(AC8909)-YEAR(AB8909))*12+MONTH(AC8909)-MONTH(AB8909)+1,(AC8909-AB8909+1))</f>
        <v>#N/A</v>
      </c>
      <c r="F8909" s="239" t="e">
        <f aca="false">E8909*SUM(P8909:Q8909)</f>
        <v>#N/A</v>
      </c>
    </row>
    <row r="8910" customFormat="false" ht="12.75" hidden="false" customHeight="false" outlineLevel="0" collapsed="false">
      <c r="A8910" s="208" t="str">
        <f aca="false">B8910&amp;" "&amp;C8910&amp;" "&amp;D8910</f>
        <v> 0 Financial</v>
      </c>
      <c r="B8910" s="208" t="str">
        <f aca="false">IF((LEFT(N8910,2)="US"),"US","")</f>
        <v/>
      </c>
      <c r="C8910" s="208" t="n">
        <f aca="false">M8910</f>
        <v>0</v>
      </c>
      <c r="D8910" s="208" t="str">
        <f aca="false">IF(ISNUMBER(FIND("Phy",N8910))=TRUE(),"Physical","Financial")</f>
        <v>Financial</v>
      </c>
      <c r="E8910" s="208" t="e">
        <f aca="false">IF(VLOOKUP(S8910,'DD-Lookup'!$J$6:$L$50,3,FALSE())="Monthly",(YEAR(AC8910)-YEAR(AB8910))*12+MONTH(AC8910)-MONTH(AB8910)+1,(AC8910-AB8910+1))</f>
        <v>#N/A</v>
      </c>
      <c r="F8910" s="239" t="e">
        <f aca="false">E8910*SUM(P8910:Q8910)</f>
        <v>#N/A</v>
      </c>
    </row>
    <row r="8911" customFormat="false" ht="12.75" hidden="false" customHeight="false" outlineLevel="0" collapsed="false">
      <c r="A8911" s="208" t="str">
        <f aca="false">B8911&amp;" "&amp;C8911&amp;" "&amp;D8911</f>
        <v> 0 Financial</v>
      </c>
      <c r="B8911" s="208" t="str">
        <f aca="false">IF((LEFT(N8911,2)="US"),"US","")</f>
        <v/>
      </c>
      <c r="C8911" s="208" t="n">
        <f aca="false">M8911</f>
        <v>0</v>
      </c>
      <c r="D8911" s="208" t="str">
        <f aca="false">IF(ISNUMBER(FIND("Phy",N8911))=TRUE(),"Physical","Financial")</f>
        <v>Financial</v>
      </c>
      <c r="E8911" s="208" t="e">
        <f aca="false">IF(VLOOKUP(S8911,'DD-Lookup'!$J$6:$L$50,3,FALSE())="Monthly",(YEAR(AC8911)-YEAR(AB8911))*12+MONTH(AC8911)-MONTH(AB8911)+1,(AC8911-AB8911+1))</f>
        <v>#N/A</v>
      </c>
      <c r="F8911" s="239" t="e">
        <f aca="false">E8911*SUM(P8911:Q8911)</f>
        <v>#N/A</v>
      </c>
    </row>
    <row r="8912" customFormat="false" ht="12.75" hidden="false" customHeight="false" outlineLevel="0" collapsed="false">
      <c r="A8912" s="208" t="str">
        <f aca="false">B8912&amp;" "&amp;C8912&amp;" "&amp;D8912</f>
        <v> 0 Financial</v>
      </c>
      <c r="B8912" s="208" t="str">
        <f aca="false">IF((LEFT(N8912,2)="US"),"US","")</f>
        <v/>
      </c>
      <c r="C8912" s="208" t="n">
        <f aca="false">M8912</f>
        <v>0</v>
      </c>
      <c r="D8912" s="208" t="str">
        <f aca="false">IF(ISNUMBER(FIND("Phy",N8912))=TRUE(),"Physical","Financial")</f>
        <v>Financial</v>
      </c>
      <c r="E8912" s="208" t="e">
        <f aca="false">IF(VLOOKUP(S8912,'DD-Lookup'!$J$6:$L$50,3,FALSE())="Monthly",(YEAR(AC8912)-YEAR(AB8912))*12+MONTH(AC8912)-MONTH(AB8912)+1,(AC8912-AB8912+1))</f>
        <v>#N/A</v>
      </c>
      <c r="F8912" s="239" t="e">
        <f aca="false">E8912*SUM(P8912:Q8912)</f>
        <v>#N/A</v>
      </c>
    </row>
    <row r="8913" customFormat="false" ht="12.75" hidden="false" customHeight="false" outlineLevel="0" collapsed="false">
      <c r="A8913" s="208" t="str">
        <f aca="false">B8913&amp;" "&amp;C8913&amp;" "&amp;D8913</f>
        <v> 0 Financial</v>
      </c>
      <c r="B8913" s="208" t="str">
        <f aca="false">IF((LEFT(N8913,2)="US"),"US","")</f>
        <v/>
      </c>
      <c r="C8913" s="208" t="n">
        <f aca="false">M8913</f>
        <v>0</v>
      </c>
      <c r="D8913" s="208" t="str">
        <f aca="false">IF(ISNUMBER(FIND("Phy",N8913))=TRUE(),"Physical","Financial")</f>
        <v>Financial</v>
      </c>
      <c r="E8913" s="208" t="e">
        <f aca="false">IF(VLOOKUP(S8913,'DD-Lookup'!$J$6:$L$50,3,FALSE())="Monthly",(YEAR(AC8913)-YEAR(AB8913))*12+MONTH(AC8913)-MONTH(AB8913)+1,(AC8913-AB8913+1))</f>
        <v>#N/A</v>
      </c>
      <c r="F8913" s="239" t="e">
        <f aca="false">E8913*SUM(P8913:Q8913)</f>
        <v>#N/A</v>
      </c>
    </row>
    <row r="8914" customFormat="false" ht="12.75" hidden="false" customHeight="false" outlineLevel="0" collapsed="false">
      <c r="A8914" s="208" t="str">
        <f aca="false">B8914&amp;" "&amp;C8914&amp;" "&amp;D8914</f>
        <v> 0 Financial</v>
      </c>
      <c r="B8914" s="208" t="str">
        <f aca="false">IF((LEFT(N8914,2)="US"),"US","")</f>
        <v/>
      </c>
      <c r="C8914" s="208" t="n">
        <f aca="false">M8914</f>
        <v>0</v>
      </c>
      <c r="D8914" s="208" t="str">
        <f aca="false">IF(ISNUMBER(FIND("Phy",N8914))=TRUE(),"Physical","Financial")</f>
        <v>Financial</v>
      </c>
      <c r="E8914" s="208" t="e">
        <f aca="false">IF(VLOOKUP(S8914,'DD-Lookup'!$J$6:$L$50,3,FALSE())="Monthly",(YEAR(AC8914)-YEAR(AB8914))*12+MONTH(AC8914)-MONTH(AB8914)+1,(AC8914-AB8914+1))</f>
        <v>#N/A</v>
      </c>
      <c r="F8914" s="239" t="e">
        <f aca="false">E8914*SUM(P8914:Q8914)</f>
        <v>#N/A</v>
      </c>
    </row>
    <row r="8915" customFormat="false" ht="12.75" hidden="false" customHeight="false" outlineLevel="0" collapsed="false">
      <c r="A8915" s="208" t="str">
        <f aca="false">B8915&amp;" "&amp;C8915&amp;" "&amp;D8915</f>
        <v> 0 Financial</v>
      </c>
      <c r="B8915" s="208" t="str">
        <f aca="false">IF((LEFT(N8915,2)="US"),"US","")</f>
        <v/>
      </c>
      <c r="C8915" s="208" t="n">
        <f aca="false">M8915</f>
        <v>0</v>
      </c>
      <c r="D8915" s="208" t="str">
        <f aca="false">IF(ISNUMBER(FIND("Phy",N8915))=TRUE(),"Physical","Financial")</f>
        <v>Financial</v>
      </c>
      <c r="E8915" s="208" t="e">
        <f aca="false">IF(VLOOKUP(S8915,'DD-Lookup'!$J$6:$L$50,3,FALSE())="Monthly",(YEAR(AC8915)-YEAR(AB8915))*12+MONTH(AC8915)-MONTH(AB8915)+1,(AC8915-AB8915+1))</f>
        <v>#N/A</v>
      </c>
      <c r="F8915" s="239" t="e">
        <f aca="false">E8915*SUM(P8915:Q8915)</f>
        <v>#N/A</v>
      </c>
    </row>
    <row r="8916" customFormat="false" ht="12.75" hidden="false" customHeight="false" outlineLevel="0" collapsed="false">
      <c r="A8916" s="208" t="str">
        <f aca="false">B8916&amp;" "&amp;C8916&amp;" "&amp;D8916</f>
        <v> 0 Financial</v>
      </c>
      <c r="B8916" s="208" t="str">
        <f aca="false">IF((LEFT(N8916,2)="US"),"US","")</f>
        <v/>
      </c>
      <c r="C8916" s="208" t="n">
        <f aca="false">M8916</f>
        <v>0</v>
      </c>
      <c r="D8916" s="208" t="str">
        <f aca="false">IF(ISNUMBER(FIND("Phy",N8916))=TRUE(),"Physical","Financial")</f>
        <v>Financial</v>
      </c>
      <c r="E8916" s="208" t="e">
        <f aca="false">IF(VLOOKUP(S8916,'DD-Lookup'!$J$6:$L$50,3,FALSE())="Monthly",(YEAR(AC8916)-YEAR(AB8916))*12+MONTH(AC8916)-MONTH(AB8916)+1,(AC8916-AB8916+1))</f>
        <v>#N/A</v>
      </c>
      <c r="F8916" s="239" t="e">
        <f aca="false">E8916*SUM(P8916:Q8916)</f>
        <v>#N/A</v>
      </c>
    </row>
    <row r="8917" customFormat="false" ht="12.75" hidden="false" customHeight="false" outlineLevel="0" collapsed="false">
      <c r="A8917" s="208" t="str">
        <f aca="false">B8917&amp;" "&amp;C8917&amp;" "&amp;D8917</f>
        <v> 0 Financial</v>
      </c>
      <c r="B8917" s="208" t="str">
        <f aca="false">IF((LEFT(N8917,2)="US"),"US","")</f>
        <v/>
      </c>
      <c r="C8917" s="208" t="n">
        <f aca="false">M8917</f>
        <v>0</v>
      </c>
      <c r="D8917" s="208" t="str">
        <f aca="false">IF(ISNUMBER(FIND("Phy",N8917))=TRUE(),"Physical","Financial")</f>
        <v>Financial</v>
      </c>
      <c r="E8917" s="208" t="e">
        <f aca="false">IF(VLOOKUP(S8917,'DD-Lookup'!$J$6:$L$50,3,FALSE())="Monthly",(YEAR(AC8917)-YEAR(AB8917))*12+MONTH(AC8917)-MONTH(AB8917)+1,(AC8917-AB8917+1))</f>
        <v>#N/A</v>
      </c>
      <c r="F8917" s="239" t="e">
        <f aca="false">E8917*SUM(P8917:Q8917)</f>
        <v>#N/A</v>
      </c>
    </row>
    <row r="8918" customFormat="false" ht="12.75" hidden="false" customHeight="false" outlineLevel="0" collapsed="false">
      <c r="A8918" s="208" t="str">
        <f aca="false">B8918&amp;" "&amp;C8918&amp;" "&amp;D8918</f>
        <v> 0 Financial</v>
      </c>
      <c r="B8918" s="208" t="str">
        <f aca="false">IF((LEFT(N8918,2)="US"),"US","")</f>
        <v/>
      </c>
      <c r="C8918" s="208" t="n">
        <f aca="false">M8918</f>
        <v>0</v>
      </c>
      <c r="D8918" s="208" t="str">
        <f aca="false">IF(ISNUMBER(FIND("Phy",N8918))=TRUE(),"Physical","Financial")</f>
        <v>Financial</v>
      </c>
      <c r="E8918" s="208" t="e">
        <f aca="false">IF(VLOOKUP(S8918,'DD-Lookup'!$J$6:$L$50,3,FALSE())="Monthly",(YEAR(AC8918)-YEAR(AB8918))*12+MONTH(AC8918)-MONTH(AB8918)+1,(AC8918-AB8918+1))</f>
        <v>#N/A</v>
      </c>
      <c r="F8918" s="239" t="e">
        <f aca="false">E8918*SUM(P8918:Q8918)</f>
        <v>#N/A</v>
      </c>
    </row>
    <row r="8919" customFormat="false" ht="12.75" hidden="false" customHeight="false" outlineLevel="0" collapsed="false">
      <c r="A8919" s="208" t="str">
        <f aca="false">B8919&amp;" "&amp;C8919&amp;" "&amp;D8919</f>
        <v> 0 Financial</v>
      </c>
      <c r="B8919" s="208" t="str">
        <f aca="false">IF((LEFT(N8919,2)="US"),"US","")</f>
        <v/>
      </c>
      <c r="C8919" s="208" t="n">
        <f aca="false">M8919</f>
        <v>0</v>
      </c>
      <c r="D8919" s="208" t="str">
        <f aca="false">IF(ISNUMBER(FIND("Phy",N8919))=TRUE(),"Physical","Financial")</f>
        <v>Financial</v>
      </c>
      <c r="E8919" s="208" t="e">
        <f aca="false">IF(VLOOKUP(S8919,'DD-Lookup'!$J$6:$L$50,3,FALSE())="Monthly",(YEAR(AC8919)-YEAR(AB8919))*12+MONTH(AC8919)-MONTH(AB8919)+1,(AC8919-AB8919+1))</f>
        <v>#N/A</v>
      </c>
      <c r="F8919" s="239" t="e">
        <f aca="false">E8919*SUM(P8919:Q8919)</f>
        <v>#N/A</v>
      </c>
    </row>
    <row r="8920" customFormat="false" ht="12.75" hidden="false" customHeight="false" outlineLevel="0" collapsed="false">
      <c r="A8920" s="208" t="str">
        <f aca="false">B8920&amp;" "&amp;C8920&amp;" "&amp;D8920</f>
        <v> 0 Financial</v>
      </c>
      <c r="B8920" s="208" t="str">
        <f aca="false">IF((LEFT(N8920,2)="US"),"US","")</f>
        <v/>
      </c>
      <c r="C8920" s="208" t="n">
        <f aca="false">M8920</f>
        <v>0</v>
      </c>
      <c r="D8920" s="208" t="str">
        <f aca="false">IF(ISNUMBER(FIND("Phy",N8920))=TRUE(),"Physical","Financial")</f>
        <v>Financial</v>
      </c>
      <c r="E8920" s="208" t="e">
        <f aca="false">IF(VLOOKUP(S8920,'DD-Lookup'!$J$6:$L$50,3,FALSE())="Monthly",(YEAR(AC8920)-YEAR(AB8920))*12+MONTH(AC8920)-MONTH(AB8920)+1,(AC8920-AB8920+1))</f>
        <v>#N/A</v>
      </c>
      <c r="F8920" s="239" t="e">
        <f aca="false">E8920*SUM(P8920:Q8920)</f>
        <v>#N/A</v>
      </c>
    </row>
    <row r="8921" customFormat="false" ht="12.75" hidden="false" customHeight="false" outlineLevel="0" collapsed="false">
      <c r="A8921" s="208" t="str">
        <f aca="false">B8921&amp;" "&amp;C8921&amp;" "&amp;D8921</f>
        <v> 0 Financial</v>
      </c>
      <c r="B8921" s="208" t="str">
        <f aca="false">IF((LEFT(N8921,2)="US"),"US","")</f>
        <v/>
      </c>
      <c r="C8921" s="208" t="n">
        <f aca="false">M8921</f>
        <v>0</v>
      </c>
      <c r="D8921" s="208" t="str">
        <f aca="false">IF(ISNUMBER(FIND("Phy",N8921))=TRUE(),"Physical","Financial")</f>
        <v>Financial</v>
      </c>
      <c r="E8921" s="208" t="e">
        <f aca="false">IF(VLOOKUP(S8921,'DD-Lookup'!$J$6:$L$50,3,FALSE())="Monthly",(YEAR(AC8921)-YEAR(AB8921))*12+MONTH(AC8921)-MONTH(AB8921)+1,(AC8921-AB8921+1))</f>
        <v>#N/A</v>
      </c>
      <c r="F8921" s="239" t="e">
        <f aca="false">E8921*SUM(P8921:Q8921)</f>
        <v>#N/A</v>
      </c>
    </row>
    <row r="8922" customFormat="false" ht="12.75" hidden="false" customHeight="false" outlineLevel="0" collapsed="false">
      <c r="A8922" s="208" t="str">
        <f aca="false">B8922&amp;" "&amp;C8922&amp;" "&amp;D8922</f>
        <v> 0 Financial</v>
      </c>
      <c r="B8922" s="208" t="str">
        <f aca="false">IF((LEFT(N8922,2)="US"),"US","")</f>
        <v/>
      </c>
      <c r="C8922" s="208" t="n">
        <f aca="false">M8922</f>
        <v>0</v>
      </c>
      <c r="D8922" s="208" t="str">
        <f aca="false">IF(ISNUMBER(FIND("Phy",N8922))=TRUE(),"Physical","Financial")</f>
        <v>Financial</v>
      </c>
      <c r="E8922" s="208" t="e">
        <f aca="false">IF(VLOOKUP(S8922,'DD-Lookup'!$J$6:$L$50,3,FALSE())="Monthly",(YEAR(AC8922)-YEAR(AB8922))*12+MONTH(AC8922)-MONTH(AB8922)+1,(AC8922-AB8922+1))</f>
        <v>#N/A</v>
      </c>
      <c r="F8922" s="239" t="e">
        <f aca="false">E8922*SUM(P8922:Q8922)</f>
        <v>#N/A</v>
      </c>
    </row>
    <row r="8923" customFormat="false" ht="12.75" hidden="false" customHeight="false" outlineLevel="0" collapsed="false">
      <c r="A8923" s="208" t="str">
        <f aca="false">B8923&amp;" "&amp;C8923&amp;" "&amp;D8923</f>
        <v> 0 Financial</v>
      </c>
      <c r="B8923" s="208" t="str">
        <f aca="false">IF((LEFT(N8923,2)="US"),"US","")</f>
        <v/>
      </c>
      <c r="C8923" s="208" t="n">
        <f aca="false">M8923</f>
        <v>0</v>
      </c>
      <c r="D8923" s="208" t="str">
        <f aca="false">IF(ISNUMBER(FIND("Phy",N8923))=TRUE(),"Physical","Financial")</f>
        <v>Financial</v>
      </c>
      <c r="E8923" s="208" t="e">
        <f aca="false">IF(VLOOKUP(S8923,'DD-Lookup'!$J$6:$L$50,3,FALSE())="Monthly",(YEAR(AC8923)-YEAR(AB8923))*12+MONTH(AC8923)-MONTH(AB8923)+1,(AC8923-AB8923+1))</f>
        <v>#N/A</v>
      </c>
      <c r="F8923" s="239" t="e">
        <f aca="false">E8923*SUM(P8923:Q8923)</f>
        <v>#N/A</v>
      </c>
    </row>
    <row r="8924" customFormat="false" ht="12.75" hidden="false" customHeight="false" outlineLevel="0" collapsed="false">
      <c r="A8924" s="208" t="str">
        <f aca="false">B8924&amp;" "&amp;C8924&amp;" "&amp;D8924</f>
        <v> 0 Financial</v>
      </c>
      <c r="B8924" s="208" t="str">
        <f aca="false">IF((LEFT(N8924,2)="US"),"US","")</f>
        <v/>
      </c>
      <c r="C8924" s="208" t="n">
        <f aca="false">M8924</f>
        <v>0</v>
      </c>
      <c r="D8924" s="208" t="str">
        <f aca="false">IF(ISNUMBER(FIND("Phy",N8924))=TRUE(),"Physical","Financial")</f>
        <v>Financial</v>
      </c>
      <c r="E8924" s="208" t="e">
        <f aca="false">IF(VLOOKUP(S8924,'DD-Lookup'!$J$6:$L$50,3,FALSE())="Monthly",(YEAR(AC8924)-YEAR(AB8924))*12+MONTH(AC8924)-MONTH(AB8924)+1,(AC8924-AB8924+1))</f>
        <v>#N/A</v>
      </c>
      <c r="F8924" s="239" t="e">
        <f aca="false">E8924*SUM(P8924:Q8924)</f>
        <v>#N/A</v>
      </c>
    </row>
    <row r="8925" customFormat="false" ht="12.75" hidden="false" customHeight="false" outlineLevel="0" collapsed="false">
      <c r="A8925" s="208" t="str">
        <f aca="false">B8925&amp;" "&amp;C8925&amp;" "&amp;D8925</f>
        <v> 0 Financial</v>
      </c>
      <c r="B8925" s="208" t="str">
        <f aca="false">IF((LEFT(N8925,2)="US"),"US","")</f>
        <v/>
      </c>
      <c r="C8925" s="208" t="n">
        <f aca="false">M8925</f>
        <v>0</v>
      </c>
      <c r="D8925" s="208" t="str">
        <f aca="false">IF(ISNUMBER(FIND("Phy",N8925))=TRUE(),"Physical","Financial")</f>
        <v>Financial</v>
      </c>
      <c r="E8925" s="208" t="e">
        <f aca="false">IF(VLOOKUP(S8925,'DD-Lookup'!$J$6:$L$50,3,FALSE())="Monthly",(YEAR(AC8925)-YEAR(AB8925))*12+MONTH(AC8925)-MONTH(AB8925)+1,(AC8925-AB8925+1))</f>
        <v>#N/A</v>
      </c>
      <c r="F8925" s="239" t="e">
        <f aca="false">E8925*SUM(P8925:Q8925)</f>
        <v>#N/A</v>
      </c>
    </row>
    <row r="8926" customFormat="false" ht="12.75" hidden="false" customHeight="false" outlineLevel="0" collapsed="false">
      <c r="A8926" s="208" t="str">
        <f aca="false">B8926&amp;" "&amp;C8926&amp;" "&amp;D8926</f>
        <v> 0 Financial</v>
      </c>
      <c r="B8926" s="208" t="str">
        <f aca="false">IF((LEFT(N8926,2)="US"),"US","")</f>
        <v/>
      </c>
      <c r="C8926" s="208" t="n">
        <f aca="false">M8926</f>
        <v>0</v>
      </c>
      <c r="D8926" s="208" t="str">
        <f aca="false">IF(ISNUMBER(FIND("Phy",N8926))=TRUE(),"Physical","Financial")</f>
        <v>Financial</v>
      </c>
      <c r="E8926" s="208" t="e">
        <f aca="false">IF(VLOOKUP(S8926,'DD-Lookup'!$J$6:$L$50,3,FALSE())="Monthly",(YEAR(AC8926)-YEAR(AB8926))*12+MONTH(AC8926)-MONTH(AB8926)+1,(AC8926-AB8926+1))</f>
        <v>#N/A</v>
      </c>
      <c r="F8926" s="239" t="e">
        <f aca="false">E8926*SUM(P8926:Q8926)</f>
        <v>#N/A</v>
      </c>
    </row>
    <row r="8927" customFormat="false" ht="12.75" hidden="false" customHeight="false" outlineLevel="0" collapsed="false">
      <c r="A8927" s="208" t="str">
        <f aca="false">B8927&amp;" "&amp;C8927&amp;" "&amp;D8927</f>
        <v> 0 Financial</v>
      </c>
      <c r="B8927" s="208" t="str">
        <f aca="false">IF((LEFT(N8927,2)="US"),"US","")</f>
        <v/>
      </c>
      <c r="C8927" s="208" t="n">
        <f aca="false">M8927</f>
        <v>0</v>
      </c>
      <c r="D8927" s="208" t="str">
        <f aca="false">IF(ISNUMBER(FIND("Phy",N8927))=TRUE(),"Physical","Financial")</f>
        <v>Financial</v>
      </c>
      <c r="E8927" s="208" t="e">
        <f aca="false">IF(VLOOKUP(S8927,'DD-Lookup'!$J$6:$L$50,3,FALSE())="Monthly",(YEAR(AC8927)-YEAR(AB8927))*12+MONTH(AC8927)-MONTH(AB8927)+1,(AC8927-AB8927+1))</f>
        <v>#N/A</v>
      </c>
      <c r="F8927" s="239" t="e">
        <f aca="false">E8927*SUM(P8927:Q8927)</f>
        <v>#N/A</v>
      </c>
    </row>
    <row r="8928" customFormat="false" ht="12.75" hidden="false" customHeight="false" outlineLevel="0" collapsed="false">
      <c r="A8928" s="208" t="str">
        <f aca="false">B8928&amp;" "&amp;C8928&amp;" "&amp;D8928</f>
        <v> 0 Financial</v>
      </c>
      <c r="B8928" s="208" t="str">
        <f aca="false">IF((LEFT(N8928,2)="US"),"US","")</f>
        <v/>
      </c>
      <c r="C8928" s="208" t="n">
        <f aca="false">M8928</f>
        <v>0</v>
      </c>
      <c r="D8928" s="208" t="str">
        <f aca="false">IF(ISNUMBER(FIND("Phy",N8928))=TRUE(),"Physical","Financial")</f>
        <v>Financial</v>
      </c>
      <c r="E8928" s="208" t="e">
        <f aca="false">IF(VLOOKUP(S8928,'DD-Lookup'!$J$6:$L$50,3,FALSE())="Monthly",(YEAR(AC8928)-YEAR(AB8928))*12+MONTH(AC8928)-MONTH(AB8928)+1,(AC8928-AB8928+1))</f>
        <v>#N/A</v>
      </c>
      <c r="F8928" s="239" t="e">
        <f aca="false">E8928*SUM(P8928:Q8928)</f>
        <v>#N/A</v>
      </c>
    </row>
    <row r="8929" customFormat="false" ht="12.75" hidden="false" customHeight="false" outlineLevel="0" collapsed="false">
      <c r="A8929" s="208" t="str">
        <f aca="false">B8929&amp;" "&amp;C8929&amp;" "&amp;D8929</f>
        <v> 0 Financial</v>
      </c>
      <c r="B8929" s="208" t="str">
        <f aca="false">IF((LEFT(N8929,2)="US"),"US","")</f>
        <v/>
      </c>
      <c r="C8929" s="208" t="n">
        <f aca="false">M8929</f>
        <v>0</v>
      </c>
      <c r="D8929" s="208" t="str">
        <f aca="false">IF(ISNUMBER(FIND("Phy",N8929))=TRUE(),"Physical","Financial")</f>
        <v>Financial</v>
      </c>
      <c r="E8929" s="208" t="e">
        <f aca="false">IF(VLOOKUP(S8929,'DD-Lookup'!$J$6:$L$50,3,FALSE())="Monthly",(YEAR(AC8929)-YEAR(AB8929))*12+MONTH(AC8929)-MONTH(AB8929)+1,(AC8929-AB8929+1))</f>
        <v>#N/A</v>
      </c>
      <c r="F8929" s="239" t="e">
        <f aca="false">E8929*SUM(P8929:Q8929)</f>
        <v>#N/A</v>
      </c>
    </row>
    <row r="8930" customFormat="false" ht="12.75" hidden="false" customHeight="false" outlineLevel="0" collapsed="false">
      <c r="A8930" s="208" t="str">
        <f aca="false">B8930&amp;" "&amp;C8930&amp;" "&amp;D8930</f>
        <v> 0 Financial</v>
      </c>
      <c r="B8930" s="208" t="str">
        <f aca="false">IF((LEFT(N8930,2)="US"),"US","")</f>
        <v/>
      </c>
      <c r="C8930" s="208" t="n">
        <f aca="false">M8930</f>
        <v>0</v>
      </c>
      <c r="D8930" s="208" t="str">
        <f aca="false">IF(ISNUMBER(FIND("Phy",N8930))=TRUE(),"Physical","Financial")</f>
        <v>Financial</v>
      </c>
      <c r="E8930" s="208" t="e">
        <f aca="false">IF(VLOOKUP(S8930,'DD-Lookup'!$J$6:$L$50,3,FALSE())="Monthly",(YEAR(AC8930)-YEAR(AB8930))*12+MONTH(AC8930)-MONTH(AB8930)+1,(AC8930-AB8930+1))</f>
        <v>#N/A</v>
      </c>
      <c r="F8930" s="239" t="e">
        <f aca="false">E8930*SUM(P8930:Q8930)</f>
        <v>#N/A</v>
      </c>
    </row>
    <row r="8931" customFormat="false" ht="12.75" hidden="false" customHeight="false" outlineLevel="0" collapsed="false">
      <c r="A8931" s="208" t="str">
        <f aca="false">B8931&amp;" "&amp;C8931&amp;" "&amp;D8931</f>
        <v> 0 Financial</v>
      </c>
      <c r="B8931" s="208" t="str">
        <f aca="false">IF((LEFT(N8931,2)="US"),"US","")</f>
        <v/>
      </c>
      <c r="C8931" s="208" t="n">
        <f aca="false">M8931</f>
        <v>0</v>
      </c>
      <c r="D8931" s="208" t="str">
        <f aca="false">IF(ISNUMBER(FIND("Phy",N8931))=TRUE(),"Physical","Financial")</f>
        <v>Financial</v>
      </c>
      <c r="E8931" s="208" t="e">
        <f aca="false">IF(VLOOKUP(S8931,'DD-Lookup'!$J$6:$L$50,3,FALSE())="Monthly",(YEAR(AC8931)-YEAR(AB8931))*12+MONTH(AC8931)-MONTH(AB8931)+1,(AC8931-AB8931+1))</f>
        <v>#N/A</v>
      </c>
      <c r="F8931" s="239" t="e">
        <f aca="false">E8931*SUM(P8931:Q8931)</f>
        <v>#N/A</v>
      </c>
    </row>
    <row r="8932" customFormat="false" ht="12.75" hidden="false" customHeight="false" outlineLevel="0" collapsed="false">
      <c r="A8932" s="208" t="str">
        <f aca="false">B8932&amp;" "&amp;C8932&amp;" "&amp;D8932</f>
        <v> 0 Financial</v>
      </c>
      <c r="B8932" s="208" t="str">
        <f aca="false">IF((LEFT(N8932,2)="US"),"US","")</f>
        <v/>
      </c>
      <c r="C8932" s="208" t="n">
        <f aca="false">M8932</f>
        <v>0</v>
      </c>
      <c r="D8932" s="208" t="str">
        <f aca="false">IF(ISNUMBER(FIND("Phy",N8932))=TRUE(),"Physical","Financial")</f>
        <v>Financial</v>
      </c>
      <c r="E8932" s="208" t="e">
        <f aca="false">IF(VLOOKUP(S8932,'DD-Lookup'!$J$6:$L$50,3,FALSE())="Monthly",(YEAR(AC8932)-YEAR(AB8932))*12+MONTH(AC8932)-MONTH(AB8932)+1,(AC8932-AB8932+1))</f>
        <v>#N/A</v>
      </c>
      <c r="F8932" s="239" t="e">
        <f aca="false">E8932*SUM(P8932:Q8932)</f>
        <v>#N/A</v>
      </c>
    </row>
    <row r="8933" customFormat="false" ht="12.75" hidden="false" customHeight="false" outlineLevel="0" collapsed="false">
      <c r="A8933" s="208" t="str">
        <f aca="false">B8933&amp;" "&amp;C8933&amp;" "&amp;D8933</f>
        <v> 0 Financial</v>
      </c>
      <c r="B8933" s="208" t="str">
        <f aca="false">IF((LEFT(N8933,2)="US"),"US","")</f>
        <v/>
      </c>
      <c r="C8933" s="208" t="n">
        <f aca="false">M8933</f>
        <v>0</v>
      </c>
      <c r="D8933" s="208" t="str">
        <f aca="false">IF(ISNUMBER(FIND("Phy",N8933))=TRUE(),"Physical","Financial")</f>
        <v>Financial</v>
      </c>
      <c r="E8933" s="208" t="e">
        <f aca="false">IF(VLOOKUP(S8933,'DD-Lookup'!$J$6:$L$50,3,FALSE())="Monthly",(YEAR(AC8933)-YEAR(AB8933))*12+MONTH(AC8933)-MONTH(AB8933)+1,(AC8933-AB8933+1))</f>
        <v>#N/A</v>
      </c>
      <c r="F8933" s="239" t="e">
        <f aca="false">E8933*SUM(P8933:Q8933)</f>
        <v>#N/A</v>
      </c>
    </row>
    <row r="8934" customFormat="false" ht="12.75" hidden="false" customHeight="false" outlineLevel="0" collapsed="false">
      <c r="A8934" s="208" t="str">
        <f aca="false">B8934&amp;" "&amp;C8934&amp;" "&amp;D8934</f>
        <v> 0 Financial</v>
      </c>
      <c r="B8934" s="208" t="str">
        <f aca="false">IF((LEFT(N8934,2)="US"),"US","")</f>
        <v/>
      </c>
      <c r="C8934" s="208" t="n">
        <f aca="false">M8934</f>
        <v>0</v>
      </c>
      <c r="D8934" s="208" t="str">
        <f aca="false">IF(ISNUMBER(FIND("Phy",N8934))=TRUE(),"Physical","Financial")</f>
        <v>Financial</v>
      </c>
      <c r="E8934" s="208" t="e">
        <f aca="false">IF(VLOOKUP(S8934,'DD-Lookup'!$J$6:$L$50,3,FALSE())="Monthly",(YEAR(AC8934)-YEAR(AB8934))*12+MONTH(AC8934)-MONTH(AB8934)+1,(AC8934-AB8934+1))</f>
        <v>#N/A</v>
      </c>
      <c r="F8934" s="239" t="e">
        <f aca="false">E8934*SUM(P8934:Q8934)</f>
        <v>#N/A</v>
      </c>
    </row>
    <row r="8935" customFormat="false" ht="12.75" hidden="false" customHeight="false" outlineLevel="0" collapsed="false">
      <c r="A8935" s="208" t="str">
        <f aca="false">B8935&amp;" "&amp;C8935&amp;" "&amp;D8935</f>
        <v> 0 Financial</v>
      </c>
      <c r="B8935" s="208" t="str">
        <f aca="false">IF((LEFT(N8935,2)="US"),"US","")</f>
        <v/>
      </c>
      <c r="C8935" s="208" t="n">
        <f aca="false">M8935</f>
        <v>0</v>
      </c>
      <c r="D8935" s="208" t="str">
        <f aca="false">IF(ISNUMBER(FIND("Phy",N8935))=TRUE(),"Physical","Financial")</f>
        <v>Financial</v>
      </c>
      <c r="E8935" s="208" t="e">
        <f aca="false">IF(VLOOKUP(S8935,'DD-Lookup'!$J$6:$L$50,3,FALSE())="Monthly",(YEAR(AC8935)-YEAR(AB8935))*12+MONTH(AC8935)-MONTH(AB8935)+1,(AC8935-AB8935+1))</f>
        <v>#N/A</v>
      </c>
      <c r="F8935" s="239" t="e">
        <f aca="false">E8935*SUM(P8935:Q8935)</f>
        <v>#N/A</v>
      </c>
    </row>
    <row r="8936" customFormat="false" ht="12.75" hidden="false" customHeight="false" outlineLevel="0" collapsed="false">
      <c r="A8936" s="208" t="str">
        <f aca="false">B8936&amp;" "&amp;C8936&amp;" "&amp;D8936</f>
        <v> 0 Financial</v>
      </c>
      <c r="B8936" s="208" t="str">
        <f aca="false">IF((LEFT(N8936,2)="US"),"US","")</f>
        <v/>
      </c>
      <c r="C8936" s="208" t="n">
        <f aca="false">M8936</f>
        <v>0</v>
      </c>
      <c r="D8936" s="208" t="str">
        <f aca="false">IF(ISNUMBER(FIND("Phy",N8936))=TRUE(),"Physical","Financial")</f>
        <v>Financial</v>
      </c>
      <c r="E8936" s="208" t="e">
        <f aca="false">IF(VLOOKUP(S8936,'DD-Lookup'!$J$6:$L$50,3,FALSE())="Monthly",(YEAR(AC8936)-YEAR(AB8936))*12+MONTH(AC8936)-MONTH(AB8936)+1,(AC8936-AB8936+1))</f>
        <v>#N/A</v>
      </c>
      <c r="F8936" s="239" t="e">
        <f aca="false">E8936*SUM(P8936:Q8936)</f>
        <v>#N/A</v>
      </c>
    </row>
    <row r="8937" customFormat="false" ht="12.75" hidden="false" customHeight="false" outlineLevel="0" collapsed="false">
      <c r="A8937" s="208" t="str">
        <f aca="false">B8937&amp;" "&amp;C8937&amp;" "&amp;D8937</f>
        <v> 0 Financial</v>
      </c>
      <c r="B8937" s="208" t="str">
        <f aca="false">IF((LEFT(N8937,2)="US"),"US","")</f>
        <v/>
      </c>
      <c r="C8937" s="208" t="n">
        <f aca="false">M8937</f>
        <v>0</v>
      </c>
      <c r="D8937" s="208" t="str">
        <f aca="false">IF(ISNUMBER(FIND("Phy",N8937))=TRUE(),"Physical","Financial")</f>
        <v>Financial</v>
      </c>
      <c r="E8937" s="208" t="e">
        <f aca="false">IF(VLOOKUP(S8937,'DD-Lookup'!$J$6:$L$50,3,FALSE())="Monthly",(YEAR(AC8937)-YEAR(AB8937))*12+MONTH(AC8937)-MONTH(AB8937)+1,(AC8937-AB8937+1))</f>
        <v>#N/A</v>
      </c>
      <c r="F8937" s="239" t="e">
        <f aca="false">E8937*SUM(P8937:Q8937)</f>
        <v>#N/A</v>
      </c>
    </row>
    <row r="8938" customFormat="false" ht="12.75" hidden="false" customHeight="false" outlineLevel="0" collapsed="false">
      <c r="A8938" s="208" t="str">
        <f aca="false">B8938&amp;" "&amp;C8938&amp;" "&amp;D8938</f>
        <v> 0 Financial</v>
      </c>
      <c r="B8938" s="208" t="str">
        <f aca="false">IF((LEFT(N8938,2)="US"),"US","")</f>
        <v/>
      </c>
      <c r="C8938" s="208" t="n">
        <f aca="false">M8938</f>
        <v>0</v>
      </c>
      <c r="D8938" s="208" t="str">
        <f aca="false">IF(ISNUMBER(FIND("Phy",N8938))=TRUE(),"Physical","Financial")</f>
        <v>Financial</v>
      </c>
      <c r="E8938" s="208" t="e">
        <f aca="false">IF(VLOOKUP(S8938,'DD-Lookup'!$J$6:$L$50,3,FALSE())="Monthly",(YEAR(AC8938)-YEAR(AB8938))*12+MONTH(AC8938)-MONTH(AB8938)+1,(AC8938-AB8938+1))</f>
        <v>#N/A</v>
      </c>
      <c r="F8938" s="239" t="e">
        <f aca="false">E8938*SUM(P8938:Q8938)</f>
        <v>#N/A</v>
      </c>
    </row>
    <row r="8939" customFormat="false" ht="12.75" hidden="false" customHeight="false" outlineLevel="0" collapsed="false">
      <c r="A8939" s="208" t="str">
        <f aca="false">B8939&amp;" "&amp;C8939&amp;" "&amp;D8939</f>
        <v> 0 Financial</v>
      </c>
      <c r="B8939" s="208" t="str">
        <f aca="false">IF((LEFT(N8939,2)="US"),"US","")</f>
        <v/>
      </c>
      <c r="C8939" s="208" t="n">
        <f aca="false">M8939</f>
        <v>0</v>
      </c>
      <c r="D8939" s="208" t="str">
        <f aca="false">IF(ISNUMBER(FIND("Phy",N8939))=TRUE(),"Physical","Financial")</f>
        <v>Financial</v>
      </c>
      <c r="E8939" s="208" t="e">
        <f aca="false">IF(VLOOKUP(S8939,'DD-Lookup'!$J$6:$L$50,3,FALSE())="Monthly",(YEAR(AC8939)-YEAR(AB8939))*12+MONTH(AC8939)-MONTH(AB8939)+1,(AC8939-AB8939+1))</f>
        <v>#N/A</v>
      </c>
      <c r="F8939" s="239" t="e">
        <f aca="false">E8939*SUM(P8939:Q8939)</f>
        <v>#N/A</v>
      </c>
    </row>
    <row r="8940" customFormat="false" ht="12.75" hidden="false" customHeight="false" outlineLevel="0" collapsed="false">
      <c r="A8940" s="208" t="str">
        <f aca="false">B8940&amp;" "&amp;C8940&amp;" "&amp;D8940</f>
        <v> 0 Financial</v>
      </c>
      <c r="B8940" s="208" t="str">
        <f aca="false">IF((LEFT(N8940,2)="US"),"US","")</f>
        <v/>
      </c>
      <c r="C8940" s="208" t="n">
        <f aca="false">M8940</f>
        <v>0</v>
      </c>
      <c r="D8940" s="208" t="str">
        <f aca="false">IF(ISNUMBER(FIND("Phy",N8940))=TRUE(),"Physical","Financial")</f>
        <v>Financial</v>
      </c>
      <c r="E8940" s="208" t="e">
        <f aca="false">IF(VLOOKUP(S8940,'DD-Lookup'!$J$6:$L$50,3,FALSE())="Monthly",(YEAR(AC8940)-YEAR(AB8940))*12+MONTH(AC8940)-MONTH(AB8940)+1,(AC8940-AB8940+1))</f>
        <v>#N/A</v>
      </c>
      <c r="F8940" s="239" t="e">
        <f aca="false">E8940*SUM(P8940:Q8940)</f>
        <v>#N/A</v>
      </c>
    </row>
    <row r="8941" customFormat="false" ht="12.75" hidden="false" customHeight="false" outlineLevel="0" collapsed="false">
      <c r="A8941" s="208" t="str">
        <f aca="false">B8941&amp;" "&amp;C8941&amp;" "&amp;D8941</f>
        <v> 0 Financial</v>
      </c>
      <c r="B8941" s="208" t="str">
        <f aca="false">IF((LEFT(N8941,2)="US"),"US","")</f>
        <v/>
      </c>
      <c r="C8941" s="208" t="n">
        <f aca="false">M8941</f>
        <v>0</v>
      </c>
      <c r="D8941" s="208" t="str">
        <f aca="false">IF(ISNUMBER(FIND("Phy",N8941))=TRUE(),"Physical","Financial")</f>
        <v>Financial</v>
      </c>
      <c r="E8941" s="208" t="e">
        <f aca="false">IF(VLOOKUP(S8941,'DD-Lookup'!$J$6:$L$50,3,FALSE())="Monthly",(YEAR(AC8941)-YEAR(AB8941))*12+MONTH(AC8941)-MONTH(AB8941)+1,(AC8941-AB8941+1))</f>
        <v>#N/A</v>
      </c>
      <c r="F8941" s="239" t="e">
        <f aca="false">E8941*SUM(P8941:Q8941)</f>
        <v>#N/A</v>
      </c>
    </row>
    <row r="8942" customFormat="false" ht="12.75" hidden="false" customHeight="false" outlineLevel="0" collapsed="false">
      <c r="A8942" s="208" t="str">
        <f aca="false">B8942&amp;" "&amp;C8942&amp;" "&amp;D8942</f>
        <v> 0 Financial</v>
      </c>
      <c r="B8942" s="208" t="str">
        <f aca="false">IF((LEFT(N8942,2)="US"),"US","")</f>
        <v/>
      </c>
      <c r="C8942" s="208" t="n">
        <f aca="false">M8942</f>
        <v>0</v>
      </c>
      <c r="D8942" s="208" t="str">
        <f aca="false">IF(ISNUMBER(FIND("Phy",N8942))=TRUE(),"Physical","Financial")</f>
        <v>Financial</v>
      </c>
      <c r="E8942" s="208" t="e">
        <f aca="false">IF(VLOOKUP(S8942,'DD-Lookup'!$J$6:$L$50,3,FALSE())="Monthly",(YEAR(AC8942)-YEAR(AB8942))*12+MONTH(AC8942)-MONTH(AB8942)+1,(AC8942-AB8942+1))</f>
        <v>#N/A</v>
      </c>
      <c r="F8942" s="239" t="e">
        <f aca="false">E8942*SUM(P8942:Q8942)</f>
        <v>#N/A</v>
      </c>
    </row>
    <row r="8943" customFormat="false" ht="12.75" hidden="false" customHeight="false" outlineLevel="0" collapsed="false">
      <c r="A8943" s="208" t="str">
        <f aca="false">B8943&amp;" "&amp;C8943&amp;" "&amp;D8943</f>
        <v> 0 Financial</v>
      </c>
      <c r="B8943" s="208" t="str">
        <f aca="false">IF((LEFT(N8943,2)="US"),"US","")</f>
        <v/>
      </c>
      <c r="C8943" s="208" t="n">
        <f aca="false">M8943</f>
        <v>0</v>
      </c>
      <c r="D8943" s="208" t="str">
        <f aca="false">IF(ISNUMBER(FIND("Phy",N8943))=TRUE(),"Physical","Financial")</f>
        <v>Financial</v>
      </c>
      <c r="E8943" s="208" t="e">
        <f aca="false">IF(VLOOKUP(S8943,'DD-Lookup'!$J$6:$L$50,3,FALSE())="Monthly",(YEAR(AC8943)-YEAR(AB8943))*12+MONTH(AC8943)-MONTH(AB8943)+1,(AC8943-AB8943+1))</f>
        <v>#N/A</v>
      </c>
      <c r="F8943" s="239" t="e">
        <f aca="false">E8943*SUM(P8943:Q8943)</f>
        <v>#N/A</v>
      </c>
    </row>
    <row r="8944" customFormat="false" ht="12.75" hidden="false" customHeight="false" outlineLevel="0" collapsed="false">
      <c r="A8944" s="208" t="str">
        <f aca="false">B8944&amp;" "&amp;C8944&amp;" "&amp;D8944</f>
        <v> 0 Financial</v>
      </c>
      <c r="B8944" s="208" t="str">
        <f aca="false">IF((LEFT(N8944,2)="US"),"US","")</f>
        <v/>
      </c>
      <c r="C8944" s="208" t="n">
        <f aca="false">M8944</f>
        <v>0</v>
      </c>
      <c r="D8944" s="208" t="str">
        <f aca="false">IF(ISNUMBER(FIND("Phy",N8944))=TRUE(),"Physical","Financial")</f>
        <v>Financial</v>
      </c>
      <c r="E8944" s="208" t="e">
        <f aca="false">IF(VLOOKUP(S8944,'DD-Lookup'!$J$6:$L$50,3,FALSE())="Monthly",(YEAR(AC8944)-YEAR(AB8944))*12+MONTH(AC8944)-MONTH(AB8944)+1,(AC8944-AB8944+1))</f>
        <v>#N/A</v>
      </c>
      <c r="F8944" s="239" t="e">
        <f aca="false">E8944*SUM(P8944:Q8944)</f>
        <v>#N/A</v>
      </c>
    </row>
    <row r="8945" customFormat="false" ht="12.75" hidden="false" customHeight="false" outlineLevel="0" collapsed="false">
      <c r="A8945" s="208" t="str">
        <f aca="false">B8945&amp;" "&amp;C8945&amp;" "&amp;D8945</f>
        <v> 0 Financial</v>
      </c>
      <c r="B8945" s="208" t="str">
        <f aca="false">IF((LEFT(N8945,2)="US"),"US","")</f>
        <v/>
      </c>
      <c r="C8945" s="208" t="n">
        <f aca="false">M8945</f>
        <v>0</v>
      </c>
      <c r="D8945" s="208" t="str">
        <f aca="false">IF(ISNUMBER(FIND("Phy",N8945))=TRUE(),"Physical","Financial")</f>
        <v>Financial</v>
      </c>
      <c r="E8945" s="208" t="e">
        <f aca="false">IF(VLOOKUP(S8945,'DD-Lookup'!$J$6:$L$50,3,FALSE())="Monthly",(YEAR(AC8945)-YEAR(AB8945))*12+MONTH(AC8945)-MONTH(AB8945)+1,(AC8945-AB8945+1))</f>
        <v>#N/A</v>
      </c>
      <c r="F8945" s="239" t="e">
        <f aca="false">E8945*SUM(P8945:Q8945)</f>
        <v>#N/A</v>
      </c>
    </row>
    <row r="8946" customFormat="false" ht="12.75" hidden="false" customHeight="false" outlineLevel="0" collapsed="false">
      <c r="A8946" s="208" t="str">
        <f aca="false">B8946&amp;" "&amp;C8946&amp;" "&amp;D8946</f>
        <v> 0 Financial</v>
      </c>
      <c r="B8946" s="208" t="str">
        <f aca="false">IF((LEFT(N8946,2)="US"),"US","")</f>
        <v/>
      </c>
      <c r="C8946" s="208" t="n">
        <f aca="false">M8946</f>
        <v>0</v>
      </c>
      <c r="D8946" s="208" t="str">
        <f aca="false">IF(ISNUMBER(FIND("Phy",N8946))=TRUE(),"Physical","Financial")</f>
        <v>Financial</v>
      </c>
      <c r="E8946" s="208" t="e">
        <f aca="false">IF(VLOOKUP(S8946,'DD-Lookup'!$J$6:$L$50,3,FALSE())="Monthly",(YEAR(AC8946)-YEAR(AB8946))*12+MONTH(AC8946)-MONTH(AB8946)+1,(AC8946-AB8946+1))</f>
        <v>#N/A</v>
      </c>
      <c r="F8946" s="239" t="e">
        <f aca="false">E8946*SUM(P8946:Q8946)</f>
        <v>#N/A</v>
      </c>
    </row>
    <row r="8947" customFormat="false" ht="12.75" hidden="false" customHeight="false" outlineLevel="0" collapsed="false">
      <c r="A8947" s="208" t="str">
        <f aca="false">B8947&amp;" "&amp;C8947&amp;" "&amp;D8947</f>
        <v> 0 Financial</v>
      </c>
      <c r="B8947" s="208" t="str">
        <f aca="false">IF((LEFT(N8947,2)="US"),"US","")</f>
        <v/>
      </c>
      <c r="C8947" s="208" t="n">
        <f aca="false">M8947</f>
        <v>0</v>
      </c>
      <c r="D8947" s="208" t="str">
        <f aca="false">IF(ISNUMBER(FIND("Phy",N8947))=TRUE(),"Physical","Financial")</f>
        <v>Financial</v>
      </c>
      <c r="E8947" s="208" t="e">
        <f aca="false">IF(VLOOKUP(S8947,'DD-Lookup'!$J$6:$L$50,3,FALSE())="Monthly",(YEAR(AC8947)-YEAR(AB8947))*12+MONTH(AC8947)-MONTH(AB8947)+1,(AC8947-AB8947+1))</f>
        <v>#N/A</v>
      </c>
      <c r="F8947" s="239" t="e">
        <f aca="false">E8947*SUM(P8947:Q8947)</f>
        <v>#N/A</v>
      </c>
    </row>
    <row r="8948" customFormat="false" ht="12.75" hidden="false" customHeight="false" outlineLevel="0" collapsed="false">
      <c r="A8948" s="208" t="str">
        <f aca="false">B8948&amp;" "&amp;C8948&amp;" "&amp;D8948</f>
        <v> 0 Financial</v>
      </c>
      <c r="B8948" s="208" t="str">
        <f aca="false">IF((LEFT(N8948,2)="US"),"US","")</f>
        <v/>
      </c>
      <c r="C8948" s="208" t="n">
        <f aca="false">M8948</f>
        <v>0</v>
      </c>
      <c r="D8948" s="208" t="str">
        <f aca="false">IF(ISNUMBER(FIND("Phy",N8948))=TRUE(),"Physical","Financial")</f>
        <v>Financial</v>
      </c>
      <c r="E8948" s="208" t="e">
        <f aca="false">IF(VLOOKUP(S8948,'DD-Lookup'!$J$6:$L$50,3,FALSE())="Monthly",(YEAR(AC8948)-YEAR(AB8948))*12+MONTH(AC8948)-MONTH(AB8948)+1,(AC8948-AB8948+1))</f>
        <v>#N/A</v>
      </c>
      <c r="F8948" s="239" t="e">
        <f aca="false">E8948*SUM(P8948:Q8948)</f>
        <v>#N/A</v>
      </c>
    </row>
    <row r="8949" customFormat="false" ht="12.75" hidden="false" customHeight="false" outlineLevel="0" collapsed="false">
      <c r="A8949" s="208" t="str">
        <f aca="false">B8949&amp;" "&amp;C8949&amp;" "&amp;D8949</f>
        <v> 0 Financial</v>
      </c>
      <c r="B8949" s="208" t="str">
        <f aca="false">IF((LEFT(N8949,2)="US"),"US","")</f>
        <v/>
      </c>
      <c r="C8949" s="208" t="n">
        <f aca="false">M8949</f>
        <v>0</v>
      </c>
      <c r="D8949" s="208" t="str">
        <f aca="false">IF(ISNUMBER(FIND("Phy",N8949))=TRUE(),"Physical","Financial")</f>
        <v>Financial</v>
      </c>
      <c r="E8949" s="208" t="e">
        <f aca="false">IF(VLOOKUP(S8949,'DD-Lookup'!$J$6:$L$50,3,FALSE())="Monthly",(YEAR(AC8949)-YEAR(AB8949))*12+MONTH(AC8949)-MONTH(AB8949)+1,(AC8949-AB8949+1))</f>
        <v>#N/A</v>
      </c>
      <c r="F8949" s="239" t="e">
        <f aca="false">E8949*SUM(P8949:Q8949)</f>
        <v>#N/A</v>
      </c>
    </row>
    <row r="8950" customFormat="false" ht="12.75" hidden="false" customHeight="false" outlineLevel="0" collapsed="false">
      <c r="A8950" s="208" t="str">
        <f aca="false">B8950&amp;" "&amp;C8950&amp;" "&amp;D8950</f>
        <v> 0 Financial</v>
      </c>
      <c r="B8950" s="208" t="str">
        <f aca="false">IF((LEFT(N8950,2)="US"),"US","")</f>
        <v/>
      </c>
      <c r="C8950" s="208" t="n">
        <f aca="false">M8950</f>
        <v>0</v>
      </c>
      <c r="D8950" s="208" t="str">
        <f aca="false">IF(ISNUMBER(FIND("Phy",N8950))=TRUE(),"Physical","Financial")</f>
        <v>Financial</v>
      </c>
      <c r="E8950" s="208" t="e">
        <f aca="false">IF(VLOOKUP(S8950,'DD-Lookup'!$J$6:$L$50,3,FALSE())="Monthly",(YEAR(AC8950)-YEAR(AB8950))*12+MONTH(AC8950)-MONTH(AB8950)+1,(AC8950-AB8950+1))</f>
        <v>#N/A</v>
      </c>
      <c r="F8950" s="239" t="e">
        <f aca="false">E8950*SUM(P8950:Q8950)</f>
        <v>#N/A</v>
      </c>
    </row>
    <row r="8951" customFormat="false" ht="12.75" hidden="false" customHeight="false" outlineLevel="0" collapsed="false">
      <c r="A8951" s="208" t="str">
        <f aca="false">B8951&amp;" "&amp;C8951&amp;" "&amp;D8951</f>
        <v> 0 Financial</v>
      </c>
      <c r="B8951" s="208" t="str">
        <f aca="false">IF((LEFT(N8951,2)="US"),"US","")</f>
        <v/>
      </c>
      <c r="C8951" s="208" t="n">
        <f aca="false">M8951</f>
        <v>0</v>
      </c>
      <c r="D8951" s="208" t="str">
        <f aca="false">IF(ISNUMBER(FIND("Phy",N8951))=TRUE(),"Physical","Financial")</f>
        <v>Financial</v>
      </c>
      <c r="E8951" s="208" t="e">
        <f aca="false">IF(VLOOKUP(S8951,'DD-Lookup'!$J$6:$L$50,3,FALSE())="Monthly",(YEAR(AC8951)-YEAR(AB8951))*12+MONTH(AC8951)-MONTH(AB8951)+1,(AC8951-AB8951+1))</f>
        <v>#N/A</v>
      </c>
      <c r="F8951" s="239" t="e">
        <f aca="false">E8951*SUM(P8951:Q8951)</f>
        <v>#N/A</v>
      </c>
    </row>
    <row r="8952" customFormat="false" ht="12.75" hidden="false" customHeight="false" outlineLevel="0" collapsed="false">
      <c r="A8952" s="208" t="str">
        <f aca="false">B8952&amp;" "&amp;C8952&amp;" "&amp;D8952</f>
        <v> 0 Financial</v>
      </c>
      <c r="B8952" s="208" t="str">
        <f aca="false">IF((LEFT(N8952,2)="US"),"US","")</f>
        <v/>
      </c>
      <c r="C8952" s="208" t="n">
        <f aca="false">M8952</f>
        <v>0</v>
      </c>
      <c r="D8952" s="208" t="str">
        <f aca="false">IF(ISNUMBER(FIND("Phy",N8952))=TRUE(),"Physical","Financial")</f>
        <v>Financial</v>
      </c>
      <c r="E8952" s="208" t="e">
        <f aca="false">IF(VLOOKUP(S8952,'DD-Lookup'!$J$6:$L$50,3,FALSE())="Monthly",(YEAR(AC8952)-YEAR(AB8952))*12+MONTH(AC8952)-MONTH(AB8952)+1,(AC8952-AB8952+1))</f>
        <v>#N/A</v>
      </c>
      <c r="F8952" s="239" t="e">
        <f aca="false">E8952*SUM(P8952:Q8952)</f>
        <v>#N/A</v>
      </c>
    </row>
    <row r="8953" customFormat="false" ht="12.75" hidden="false" customHeight="false" outlineLevel="0" collapsed="false">
      <c r="A8953" s="208" t="str">
        <f aca="false">B8953&amp;" "&amp;C8953&amp;" "&amp;D8953</f>
        <v> 0 Financial</v>
      </c>
      <c r="B8953" s="208" t="str">
        <f aca="false">IF((LEFT(N8953,2)="US"),"US","")</f>
        <v/>
      </c>
      <c r="C8953" s="208" t="n">
        <f aca="false">M8953</f>
        <v>0</v>
      </c>
      <c r="D8953" s="208" t="str">
        <f aca="false">IF(ISNUMBER(FIND("Phy",N8953))=TRUE(),"Physical","Financial")</f>
        <v>Financial</v>
      </c>
      <c r="E8953" s="208" t="e">
        <f aca="false">IF(VLOOKUP(S8953,'DD-Lookup'!$J$6:$L$50,3,FALSE())="Monthly",(YEAR(AC8953)-YEAR(AB8953))*12+MONTH(AC8953)-MONTH(AB8953)+1,(AC8953-AB8953+1))</f>
        <v>#N/A</v>
      </c>
      <c r="F8953" s="239" t="e">
        <f aca="false">E8953*SUM(P8953:Q8953)</f>
        <v>#N/A</v>
      </c>
    </row>
    <row r="8954" customFormat="false" ht="12.75" hidden="false" customHeight="false" outlineLevel="0" collapsed="false">
      <c r="A8954" s="208" t="str">
        <f aca="false">B8954&amp;" "&amp;C8954&amp;" "&amp;D8954</f>
        <v> 0 Financial</v>
      </c>
      <c r="B8954" s="208" t="str">
        <f aca="false">IF((LEFT(N8954,2)="US"),"US","")</f>
        <v/>
      </c>
      <c r="C8954" s="208" t="n">
        <f aca="false">M8954</f>
        <v>0</v>
      </c>
      <c r="D8954" s="208" t="str">
        <f aca="false">IF(ISNUMBER(FIND("Phy",N8954))=TRUE(),"Physical","Financial")</f>
        <v>Financial</v>
      </c>
      <c r="E8954" s="208" t="e">
        <f aca="false">IF(VLOOKUP(S8954,'DD-Lookup'!$J$6:$L$50,3,FALSE())="Monthly",(YEAR(AC8954)-YEAR(AB8954))*12+MONTH(AC8954)-MONTH(AB8954)+1,(AC8954-AB8954+1))</f>
        <v>#N/A</v>
      </c>
      <c r="F8954" s="239" t="e">
        <f aca="false">E8954*SUM(P8954:Q8954)</f>
        <v>#N/A</v>
      </c>
    </row>
    <row r="8955" customFormat="false" ht="12.75" hidden="false" customHeight="false" outlineLevel="0" collapsed="false">
      <c r="A8955" s="208" t="str">
        <f aca="false">B8955&amp;" "&amp;C8955&amp;" "&amp;D8955</f>
        <v> 0 Financial</v>
      </c>
      <c r="B8955" s="208" t="str">
        <f aca="false">IF((LEFT(N8955,2)="US"),"US","")</f>
        <v/>
      </c>
      <c r="C8955" s="208" t="n">
        <f aca="false">M8955</f>
        <v>0</v>
      </c>
      <c r="D8955" s="208" t="str">
        <f aca="false">IF(ISNUMBER(FIND("Phy",N8955))=TRUE(),"Physical","Financial")</f>
        <v>Financial</v>
      </c>
      <c r="E8955" s="208" t="e">
        <f aca="false">IF(VLOOKUP(S8955,'DD-Lookup'!$J$6:$L$50,3,FALSE())="Monthly",(YEAR(AC8955)-YEAR(AB8955))*12+MONTH(AC8955)-MONTH(AB8955)+1,(AC8955-AB8955+1))</f>
        <v>#N/A</v>
      </c>
      <c r="F8955" s="239" t="e">
        <f aca="false">E8955*SUM(P8955:Q8955)</f>
        <v>#N/A</v>
      </c>
    </row>
    <row r="8956" customFormat="false" ht="12.75" hidden="false" customHeight="false" outlineLevel="0" collapsed="false">
      <c r="A8956" s="208" t="str">
        <f aca="false">B8956&amp;" "&amp;C8956&amp;" "&amp;D8956</f>
        <v> 0 Financial</v>
      </c>
      <c r="B8956" s="208" t="str">
        <f aca="false">IF((LEFT(N8956,2)="US"),"US","")</f>
        <v/>
      </c>
      <c r="C8956" s="208" t="n">
        <f aca="false">M8956</f>
        <v>0</v>
      </c>
      <c r="D8956" s="208" t="str">
        <f aca="false">IF(ISNUMBER(FIND("Phy",N8956))=TRUE(),"Physical","Financial")</f>
        <v>Financial</v>
      </c>
      <c r="E8956" s="208" t="e">
        <f aca="false">IF(VLOOKUP(S8956,'DD-Lookup'!$J$6:$L$50,3,FALSE())="Monthly",(YEAR(AC8956)-YEAR(AB8956))*12+MONTH(AC8956)-MONTH(AB8956)+1,(AC8956-AB8956+1))</f>
        <v>#N/A</v>
      </c>
      <c r="F8956" s="239" t="e">
        <f aca="false">E8956*SUM(P8956:Q8956)</f>
        <v>#N/A</v>
      </c>
    </row>
    <row r="8957" customFormat="false" ht="12.75" hidden="false" customHeight="false" outlineLevel="0" collapsed="false">
      <c r="A8957" s="208" t="str">
        <f aca="false">B8957&amp;" "&amp;C8957&amp;" "&amp;D8957</f>
        <v> 0 Financial</v>
      </c>
      <c r="B8957" s="208" t="str">
        <f aca="false">IF((LEFT(N8957,2)="US"),"US","")</f>
        <v/>
      </c>
      <c r="C8957" s="208" t="n">
        <f aca="false">M8957</f>
        <v>0</v>
      </c>
      <c r="D8957" s="208" t="str">
        <f aca="false">IF(ISNUMBER(FIND("Phy",N8957))=TRUE(),"Physical","Financial")</f>
        <v>Financial</v>
      </c>
      <c r="E8957" s="208" t="e">
        <f aca="false">IF(VLOOKUP(S8957,'DD-Lookup'!$J$6:$L$50,3,FALSE())="Monthly",(YEAR(AC8957)-YEAR(AB8957))*12+MONTH(AC8957)-MONTH(AB8957)+1,(AC8957-AB8957+1))</f>
        <v>#N/A</v>
      </c>
      <c r="F8957" s="239" t="e">
        <f aca="false">E8957*SUM(P8957:Q8957)</f>
        <v>#N/A</v>
      </c>
    </row>
    <row r="8958" customFormat="false" ht="12.75" hidden="false" customHeight="false" outlineLevel="0" collapsed="false">
      <c r="A8958" s="208" t="str">
        <f aca="false">B8958&amp;" "&amp;C8958&amp;" "&amp;D8958</f>
        <v> 0 Financial</v>
      </c>
      <c r="B8958" s="208" t="str">
        <f aca="false">IF((LEFT(N8958,2)="US"),"US","")</f>
        <v/>
      </c>
      <c r="C8958" s="208" t="n">
        <f aca="false">M8958</f>
        <v>0</v>
      </c>
      <c r="D8958" s="208" t="str">
        <f aca="false">IF(ISNUMBER(FIND("Phy",N8958))=TRUE(),"Physical","Financial")</f>
        <v>Financial</v>
      </c>
      <c r="E8958" s="208" t="e">
        <f aca="false">IF(VLOOKUP(S8958,'DD-Lookup'!$J$6:$L$50,3,FALSE())="Monthly",(YEAR(AC8958)-YEAR(AB8958))*12+MONTH(AC8958)-MONTH(AB8958)+1,(AC8958-AB8958+1))</f>
        <v>#N/A</v>
      </c>
      <c r="F8958" s="239" t="e">
        <f aca="false">E8958*SUM(P8958:Q8958)</f>
        <v>#N/A</v>
      </c>
    </row>
    <row r="8959" customFormat="false" ht="12.75" hidden="false" customHeight="false" outlineLevel="0" collapsed="false">
      <c r="A8959" s="208" t="str">
        <f aca="false">B8959&amp;" "&amp;C8959&amp;" "&amp;D8959</f>
        <v> 0 Financial</v>
      </c>
      <c r="B8959" s="208" t="str">
        <f aca="false">IF((LEFT(N8959,2)="US"),"US","")</f>
        <v/>
      </c>
      <c r="C8959" s="208" t="n">
        <f aca="false">M8959</f>
        <v>0</v>
      </c>
      <c r="D8959" s="208" t="str">
        <f aca="false">IF(ISNUMBER(FIND("Phy",N8959))=TRUE(),"Physical","Financial")</f>
        <v>Financial</v>
      </c>
      <c r="E8959" s="208" t="e">
        <f aca="false">IF(VLOOKUP(S8959,'DD-Lookup'!$J$6:$L$50,3,FALSE())="Monthly",(YEAR(AC8959)-YEAR(AB8959))*12+MONTH(AC8959)-MONTH(AB8959)+1,(AC8959-AB8959+1))</f>
        <v>#N/A</v>
      </c>
      <c r="F8959" s="239" t="e">
        <f aca="false">E8959*SUM(P8959:Q8959)</f>
        <v>#N/A</v>
      </c>
    </row>
    <row r="8960" customFormat="false" ht="12.75" hidden="false" customHeight="false" outlineLevel="0" collapsed="false">
      <c r="A8960" s="208" t="str">
        <f aca="false">B8960&amp;" "&amp;C8960&amp;" "&amp;D8960</f>
        <v> 0 Financial</v>
      </c>
      <c r="B8960" s="208" t="str">
        <f aca="false">IF((LEFT(N8960,2)="US"),"US","")</f>
        <v/>
      </c>
      <c r="C8960" s="208" t="n">
        <f aca="false">M8960</f>
        <v>0</v>
      </c>
      <c r="D8960" s="208" t="str">
        <f aca="false">IF(ISNUMBER(FIND("Phy",N8960))=TRUE(),"Physical","Financial")</f>
        <v>Financial</v>
      </c>
      <c r="E8960" s="208" t="e">
        <f aca="false">IF(VLOOKUP(S8960,'DD-Lookup'!$J$6:$L$50,3,FALSE())="Monthly",(YEAR(AC8960)-YEAR(AB8960))*12+MONTH(AC8960)-MONTH(AB8960)+1,(AC8960-AB8960+1))</f>
        <v>#N/A</v>
      </c>
      <c r="F8960" s="239" t="e">
        <f aca="false">E8960*SUM(P8960:Q8960)</f>
        <v>#N/A</v>
      </c>
    </row>
    <row r="8961" customFormat="false" ht="12.75" hidden="false" customHeight="false" outlineLevel="0" collapsed="false">
      <c r="A8961" s="208" t="str">
        <f aca="false">B8961&amp;" "&amp;C8961&amp;" "&amp;D8961</f>
        <v> 0 Financial</v>
      </c>
      <c r="B8961" s="208" t="str">
        <f aca="false">IF((LEFT(N8961,2)="US"),"US","")</f>
        <v/>
      </c>
      <c r="C8961" s="208" t="n">
        <f aca="false">M8961</f>
        <v>0</v>
      </c>
      <c r="D8961" s="208" t="str">
        <f aca="false">IF(ISNUMBER(FIND("Phy",N8961))=TRUE(),"Physical","Financial")</f>
        <v>Financial</v>
      </c>
      <c r="E8961" s="208" t="e">
        <f aca="false">IF(VLOOKUP(S8961,'DD-Lookup'!$J$6:$L$50,3,FALSE())="Monthly",(YEAR(AC8961)-YEAR(AB8961))*12+MONTH(AC8961)-MONTH(AB8961)+1,(AC8961-AB8961+1))</f>
        <v>#N/A</v>
      </c>
      <c r="F8961" s="239" t="e">
        <f aca="false">E8961*SUM(P8961:Q8961)</f>
        <v>#N/A</v>
      </c>
    </row>
    <row r="8962" customFormat="false" ht="12.75" hidden="false" customHeight="false" outlineLevel="0" collapsed="false">
      <c r="A8962" s="208" t="str">
        <f aca="false">B8962&amp;" "&amp;C8962&amp;" "&amp;D8962</f>
        <v> 0 Financial</v>
      </c>
      <c r="B8962" s="208" t="str">
        <f aca="false">IF((LEFT(N8962,2)="US"),"US","")</f>
        <v/>
      </c>
      <c r="C8962" s="208" t="n">
        <f aca="false">M8962</f>
        <v>0</v>
      </c>
      <c r="D8962" s="208" t="str">
        <f aca="false">IF(ISNUMBER(FIND("Phy",N8962))=TRUE(),"Physical","Financial")</f>
        <v>Financial</v>
      </c>
      <c r="E8962" s="208" t="e">
        <f aca="false">IF(VLOOKUP(S8962,'DD-Lookup'!$J$6:$L$50,3,FALSE())="Monthly",(YEAR(AC8962)-YEAR(AB8962))*12+MONTH(AC8962)-MONTH(AB8962)+1,(AC8962-AB8962+1))</f>
        <v>#N/A</v>
      </c>
      <c r="F8962" s="239" t="e">
        <f aca="false">E8962*SUM(P8962:Q8962)</f>
        <v>#N/A</v>
      </c>
    </row>
    <row r="8963" customFormat="false" ht="12.75" hidden="false" customHeight="false" outlineLevel="0" collapsed="false">
      <c r="A8963" s="208" t="str">
        <f aca="false">B8963&amp;" "&amp;C8963&amp;" "&amp;D8963</f>
        <v> 0 Financial</v>
      </c>
      <c r="B8963" s="208" t="str">
        <f aca="false">IF((LEFT(N8963,2)="US"),"US","")</f>
        <v/>
      </c>
      <c r="C8963" s="208" t="n">
        <f aca="false">M8963</f>
        <v>0</v>
      </c>
      <c r="D8963" s="208" t="str">
        <f aca="false">IF(ISNUMBER(FIND("Phy",N8963))=TRUE(),"Physical","Financial")</f>
        <v>Financial</v>
      </c>
      <c r="E8963" s="208" t="e">
        <f aca="false">IF(VLOOKUP(S8963,'DD-Lookup'!$J$6:$L$50,3,FALSE())="Monthly",(YEAR(AC8963)-YEAR(AB8963))*12+MONTH(AC8963)-MONTH(AB8963)+1,(AC8963-AB8963+1))</f>
        <v>#N/A</v>
      </c>
      <c r="F8963" s="239" t="e">
        <f aca="false">E8963*SUM(P8963:Q8963)</f>
        <v>#N/A</v>
      </c>
    </row>
    <row r="8964" customFormat="false" ht="12.75" hidden="false" customHeight="false" outlineLevel="0" collapsed="false">
      <c r="A8964" s="208" t="str">
        <f aca="false">B8964&amp;" "&amp;C8964&amp;" "&amp;D8964</f>
        <v> 0 Financial</v>
      </c>
      <c r="B8964" s="208" t="str">
        <f aca="false">IF((LEFT(N8964,2)="US"),"US","")</f>
        <v/>
      </c>
      <c r="C8964" s="208" t="n">
        <f aca="false">M8964</f>
        <v>0</v>
      </c>
      <c r="D8964" s="208" t="str">
        <f aca="false">IF(ISNUMBER(FIND("Phy",N8964))=TRUE(),"Physical","Financial")</f>
        <v>Financial</v>
      </c>
      <c r="E8964" s="208" t="e">
        <f aca="false">IF(VLOOKUP(S8964,'DD-Lookup'!$J$6:$L$50,3,FALSE())="Monthly",(YEAR(AC8964)-YEAR(AB8964))*12+MONTH(AC8964)-MONTH(AB8964)+1,(AC8964-AB8964+1))</f>
        <v>#N/A</v>
      </c>
      <c r="F8964" s="239" t="e">
        <f aca="false">E8964*SUM(P8964:Q8964)</f>
        <v>#N/A</v>
      </c>
    </row>
    <row r="8965" customFormat="false" ht="12.75" hidden="false" customHeight="false" outlineLevel="0" collapsed="false">
      <c r="A8965" s="208" t="str">
        <f aca="false">B8965&amp;" "&amp;C8965&amp;" "&amp;D8965</f>
        <v> 0 Financial</v>
      </c>
      <c r="B8965" s="208" t="str">
        <f aca="false">IF((LEFT(N8965,2)="US"),"US","")</f>
        <v/>
      </c>
      <c r="C8965" s="208" t="n">
        <f aca="false">M8965</f>
        <v>0</v>
      </c>
      <c r="D8965" s="208" t="str">
        <f aca="false">IF(ISNUMBER(FIND("Phy",N8965))=TRUE(),"Physical","Financial")</f>
        <v>Financial</v>
      </c>
      <c r="E8965" s="208" t="e">
        <f aca="false">IF(VLOOKUP(S8965,'DD-Lookup'!$J$6:$L$50,3,FALSE())="Monthly",(YEAR(AC8965)-YEAR(AB8965))*12+MONTH(AC8965)-MONTH(AB8965)+1,(AC8965-AB8965+1))</f>
        <v>#N/A</v>
      </c>
      <c r="F8965" s="239" t="e">
        <f aca="false">E8965*SUM(P8965:Q8965)</f>
        <v>#N/A</v>
      </c>
    </row>
    <row r="8966" customFormat="false" ht="12.75" hidden="false" customHeight="false" outlineLevel="0" collapsed="false">
      <c r="A8966" s="208" t="str">
        <f aca="false">B8966&amp;" "&amp;C8966&amp;" "&amp;D8966</f>
        <v> 0 Financial</v>
      </c>
      <c r="B8966" s="208" t="str">
        <f aca="false">IF((LEFT(N8966,2)="US"),"US","")</f>
        <v/>
      </c>
      <c r="C8966" s="208" t="n">
        <f aca="false">M8966</f>
        <v>0</v>
      </c>
      <c r="D8966" s="208" t="str">
        <f aca="false">IF(ISNUMBER(FIND("Phy",N8966))=TRUE(),"Physical","Financial")</f>
        <v>Financial</v>
      </c>
      <c r="E8966" s="208" t="e">
        <f aca="false">IF(VLOOKUP(S8966,'DD-Lookup'!$J$6:$L$50,3,FALSE())="Monthly",(YEAR(AC8966)-YEAR(AB8966))*12+MONTH(AC8966)-MONTH(AB8966)+1,(AC8966-AB8966+1))</f>
        <v>#N/A</v>
      </c>
      <c r="F8966" s="239" t="e">
        <f aca="false">E8966*SUM(P8966:Q8966)</f>
        <v>#N/A</v>
      </c>
    </row>
    <row r="8967" customFormat="false" ht="12.75" hidden="false" customHeight="false" outlineLevel="0" collapsed="false">
      <c r="A8967" s="208" t="str">
        <f aca="false">B8967&amp;" "&amp;C8967&amp;" "&amp;D8967</f>
        <v> 0 Financial</v>
      </c>
      <c r="B8967" s="208" t="str">
        <f aca="false">IF((LEFT(N8967,2)="US"),"US","")</f>
        <v/>
      </c>
      <c r="C8967" s="208" t="n">
        <f aca="false">M8967</f>
        <v>0</v>
      </c>
      <c r="D8967" s="208" t="str">
        <f aca="false">IF(ISNUMBER(FIND("Phy",N8967))=TRUE(),"Physical","Financial")</f>
        <v>Financial</v>
      </c>
      <c r="E8967" s="208" t="e">
        <f aca="false">IF(VLOOKUP(S8967,'DD-Lookup'!$J$6:$L$50,3,FALSE())="Monthly",(YEAR(AC8967)-YEAR(AB8967))*12+MONTH(AC8967)-MONTH(AB8967)+1,(AC8967-AB8967+1))</f>
        <v>#N/A</v>
      </c>
      <c r="F8967" s="239" t="e">
        <f aca="false">E8967*SUM(P8967:Q8967)</f>
        <v>#N/A</v>
      </c>
    </row>
    <row r="8968" customFormat="false" ht="12.75" hidden="false" customHeight="false" outlineLevel="0" collapsed="false">
      <c r="A8968" s="208" t="str">
        <f aca="false">B8968&amp;" "&amp;C8968&amp;" "&amp;D8968</f>
        <v> 0 Financial</v>
      </c>
      <c r="B8968" s="208" t="str">
        <f aca="false">IF((LEFT(N8968,2)="US"),"US","")</f>
        <v/>
      </c>
      <c r="C8968" s="208" t="n">
        <f aca="false">M8968</f>
        <v>0</v>
      </c>
      <c r="D8968" s="208" t="str">
        <f aca="false">IF(ISNUMBER(FIND("Phy",N8968))=TRUE(),"Physical","Financial")</f>
        <v>Financial</v>
      </c>
      <c r="E8968" s="208" t="e">
        <f aca="false">IF(VLOOKUP(S8968,'DD-Lookup'!$J$6:$L$50,3,FALSE())="Monthly",(YEAR(AC8968)-YEAR(AB8968))*12+MONTH(AC8968)-MONTH(AB8968)+1,(AC8968-AB8968+1))</f>
        <v>#N/A</v>
      </c>
      <c r="F8968" s="239" t="e">
        <f aca="false">E8968*SUM(P8968:Q8968)</f>
        <v>#N/A</v>
      </c>
    </row>
    <row r="8969" customFormat="false" ht="12.75" hidden="false" customHeight="false" outlineLevel="0" collapsed="false">
      <c r="A8969" s="208" t="str">
        <f aca="false">B8969&amp;" "&amp;C8969&amp;" "&amp;D8969</f>
        <v> 0 Financial</v>
      </c>
      <c r="B8969" s="208" t="str">
        <f aca="false">IF((LEFT(N8969,2)="US"),"US","")</f>
        <v/>
      </c>
      <c r="C8969" s="208" t="n">
        <f aca="false">M8969</f>
        <v>0</v>
      </c>
      <c r="D8969" s="208" t="str">
        <f aca="false">IF(ISNUMBER(FIND("Phy",N8969))=TRUE(),"Physical","Financial")</f>
        <v>Financial</v>
      </c>
      <c r="E8969" s="208" t="e">
        <f aca="false">IF(VLOOKUP(S8969,'DD-Lookup'!$J$6:$L$50,3,FALSE())="Monthly",(YEAR(AC8969)-YEAR(AB8969))*12+MONTH(AC8969)-MONTH(AB8969)+1,(AC8969-AB8969+1))</f>
        <v>#N/A</v>
      </c>
      <c r="F8969" s="239" t="e">
        <f aca="false">E8969*SUM(P8969:Q8969)</f>
        <v>#N/A</v>
      </c>
    </row>
    <row r="8970" customFormat="false" ht="12.75" hidden="false" customHeight="false" outlineLevel="0" collapsed="false">
      <c r="A8970" s="208" t="str">
        <f aca="false">B8970&amp;" "&amp;C8970&amp;" "&amp;D8970</f>
        <v> 0 Financial</v>
      </c>
      <c r="B8970" s="208" t="str">
        <f aca="false">IF((LEFT(N8970,2)="US"),"US","")</f>
        <v/>
      </c>
      <c r="C8970" s="208" t="n">
        <f aca="false">M8970</f>
        <v>0</v>
      </c>
      <c r="D8970" s="208" t="str">
        <f aca="false">IF(ISNUMBER(FIND("Phy",N8970))=TRUE(),"Physical","Financial")</f>
        <v>Financial</v>
      </c>
      <c r="E8970" s="208" t="e">
        <f aca="false">IF(VLOOKUP(S8970,'DD-Lookup'!$J$6:$L$50,3,FALSE())="Monthly",(YEAR(AC8970)-YEAR(AB8970))*12+MONTH(AC8970)-MONTH(AB8970)+1,(AC8970-AB8970+1))</f>
        <v>#N/A</v>
      </c>
      <c r="F8970" s="239" t="e">
        <f aca="false">E8970*SUM(P8970:Q8970)</f>
        <v>#N/A</v>
      </c>
    </row>
    <row r="8971" customFormat="false" ht="12.75" hidden="false" customHeight="false" outlineLevel="0" collapsed="false">
      <c r="A8971" s="208" t="str">
        <f aca="false">B8971&amp;" "&amp;C8971&amp;" "&amp;D8971</f>
        <v> 0 Financial</v>
      </c>
      <c r="B8971" s="208" t="str">
        <f aca="false">IF((LEFT(N8971,2)="US"),"US","")</f>
        <v/>
      </c>
      <c r="C8971" s="208" t="n">
        <f aca="false">M8971</f>
        <v>0</v>
      </c>
      <c r="D8971" s="208" t="str">
        <f aca="false">IF(ISNUMBER(FIND("Phy",N8971))=TRUE(),"Physical","Financial")</f>
        <v>Financial</v>
      </c>
      <c r="E8971" s="208" t="e">
        <f aca="false">IF(VLOOKUP(S8971,'DD-Lookup'!$J$6:$L$50,3,FALSE())="Monthly",(YEAR(AC8971)-YEAR(AB8971))*12+MONTH(AC8971)-MONTH(AB8971)+1,(AC8971-AB8971+1))</f>
        <v>#N/A</v>
      </c>
      <c r="F8971" s="239" t="e">
        <f aca="false">E8971*SUM(P8971:Q8971)</f>
        <v>#N/A</v>
      </c>
    </row>
    <row r="8972" customFormat="false" ht="12.75" hidden="false" customHeight="false" outlineLevel="0" collapsed="false">
      <c r="A8972" s="208" t="str">
        <f aca="false">B8972&amp;" "&amp;C8972&amp;" "&amp;D8972</f>
        <v> 0 Financial</v>
      </c>
      <c r="B8972" s="208" t="str">
        <f aca="false">IF((LEFT(N8972,2)="US"),"US","")</f>
        <v/>
      </c>
      <c r="C8972" s="208" t="n">
        <f aca="false">M8972</f>
        <v>0</v>
      </c>
      <c r="D8972" s="208" t="str">
        <f aca="false">IF(ISNUMBER(FIND("Phy",N8972))=TRUE(),"Physical","Financial")</f>
        <v>Financial</v>
      </c>
      <c r="E8972" s="208" t="e">
        <f aca="false">IF(VLOOKUP(S8972,'DD-Lookup'!$J$6:$L$50,3,FALSE())="Monthly",(YEAR(AC8972)-YEAR(AB8972))*12+MONTH(AC8972)-MONTH(AB8972)+1,(AC8972-AB8972+1))</f>
        <v>#N/A</v>
      </c>
      <c r="F8972" s="239" t="e">
        <f aca="false">E8972*SUM(P8972:Q8972)</f>
        <v>#N/A</v>
      </c>
    </row>
    <row r="8973" customFormat="false" ht="12.75" hidden="false" customHeight="false" outlineLevel="0" collapsed="false">
      <c r="A8973" s="208" t="str">
        <f aca="false">B8973&amp;" "&amp;C8973&amp;" "&amp;D8973</f>
        <v> 0 Financial</v>
      </c>
      <c r="B8973" s="208" t="str">
        <f aca="false">IF((LEFT(N8973,2)="US"),"US","")</f>
        <v/>
      </c>
      <c r="C8973" s="208" t="n">
        <f aca="false">M8973</f>
        <v>0</v>
      </c>
      <c r="D8973" s="208" t="str">
        <f aca="false">IF(ISNUMBER(FIND("Phy",N8973))=TRUE(),"Physical","Financial")</f>
        <v>Financial</v>
      </c>
      <c r="E8973" s="208" t="e">
        <f aca="false">IF(VLOOKUP(S8973,'DD-Lookup'!$J$6:$L$50,3,FALSE())="Monthly",(YEAR(AC8973)-YEAR(AB8973))*12+MONTH(AC8973)-MONTH(AB8973)+1,(AC8973-AB8973+1))</f>
        <v>#N/A</v>
      </c>
      <c r="F8973" s="239" t="e">
        <f aca="false">E8973*SUM(P8973:Q8973)</f>
        <v>#N/A</v>
      </c>
    </row>
    <row r="8974" customFormat="false" ht="12.75" hidden="false" customHeight="false" outlineLevel="0" collapsed="false">
      <c r="A8974" s="208" t="str">
        <f aca="false">B8974&amp;" "&amp;C8974&amp;" "&amp;D8974</f>
        <v> 0 Financial</v>
      </c>
      <c r="B8974" s="208" t="str">
        <f aca="false">IF((LEFT(N8974,2)="US"),"US","")</f>
        <v/>
      </c>
      <c r="C8974" s="208" t="n">
        <f aca="false">M8974</f>
        <v>0</v>
      </c>
      <c r="D8974" s="208" t="str">
        <f aca="false">IF(ISNUMBER(FIND("Phy",N8974))=TRUE(),"Physical","Financial")</f>
        <v>Financial</v>
      </c>
      <c r="E8974" s="208" t="e">
        <f aca="false">IF(VLOOKUP(S8974,'DD-Lookup'!$J$6:$L$50,3,FALSE())="Monthly",(YEAR(AC8974)-YEAR(AB8974))*12+MONTH(AC8974)-MONTH(AB8974)+1,(AC8974-AB8974+1))</f>
        <v>#N/A</v>
      </c>
      <c r="F8974" s="239" t="e">
        <f aca="false">E8974*SUM(P8974:Q8974)</f>
        <v>#N/A</v>
      </c>
    </row>
    <row r="8975" customFormat="false" ht="12.75" hidden="false" customHeight="false" outlineLevel="0" collapsed="false">
      <c r="A8975" s="208" t="str">
        <f aca="false">B8975&amp;" "&amp;C8975&amp;" "&amp;D8975</f>
        <v> 0 Financial</v>
      </c>
      <c r="B8975" s="208" t="str">
        <f aca="false">IF((LEFT(N8975,2)="US"),"US","")</f>
        <v/>
      </c>
      <c r="C8975" s="208" t="n">
        <f aca="false">M8975</f>
        <v>0</v>
      </c>
      <c r="D8975" s="208" t="str">
        <f aca="false">IF(ISNUMBER(FIND("Phy",N8975))=TRUE(),"Physical","Financial")</f>
        <v>Financial</v>
      </c>
      <c r="E8975" s="208" t="e">
        <f aca="false">IF(VLOOKUP(S8975,'DD-Lookup'!$J$6:$L$50,3,FALSE())="Monthly",(YEAR(AC8975)-YEAR(AB8975))*12+MONTH(AC8975)-MONTH(AB8975)+1,(AC8975-AB8975+1))</f>
        <v>#N/A</v>
      </c>
      <c r="F8975" s="239" t="e">
        <f aca="false">E8975*SUM(P8975:Q8975)</f>
        <v>#N/A</v>
      </c>
    </row>
    <row r="8976" customFormat="false" ht="12.75" hidden="false" customHeight="false" outlineLevel="0" collapsed="false">
      <c r="A8976" s="208" t="str">
        <f aca="false">B8976&amp;" "&amp;C8976&amp;" "&amp;D8976</f>
        <v> 0 Financial</v>
      </c>
      <c r="B8976" s="208" t="str">
        <f aca="false">IF((LEFT(N8976,2)="US"),"US","")</f>
        <v/>
      </c>
      <c r="C8976" s="208" t="n">
        <f aca="false">M8976</f>
        <v>0</v>
      </c>
      <c r="D8976" s="208" t="str">
        <f aca="false">IF(ISNUMBER(FIND("Phy",N8976))=TRUE(),"Physical","Financial")</f>
        <v>Financial</v>
      </c>
      <c r="E8976" s="208" t="e">
        <f aca="false">IF(VLOOKUP(S8976,'DD-Lookup'!$J$6:$L$50,3,FALSE())="Monthly",(YEAR(AC8976)-YEAR(AB8976))*12+MONTH(AC8976)-MONTH(AB8976)+1,(AC8976-AB8976+1))</f>
        <v>#N/A</v>
      </c>
      <c r="F8976" s="239" t="e">
        <f aca="false">E8976*SUM(P8976:Q8976)</f>
        <v>#N/A</v>
      </c>
    </row>
    <row r="8977" customFormat="false" ht="12.75" hidden="false" customHeight="false" outlineLevel="0" collapsed="false">
      <c r="A8977" s="208" t="str">
        <f aca="false">B8977&amp;" "&amp;C8977&amp;" "&amp;D8977</f>
        <v> 0 Financial</v>
      </c>
      <c r="B8977" s="208" t="str">
        <f aca="false">IF((LEFT(N8977,2)="US"),"US","")</f>
        <v/>
      </c>
      <c r="C8977" s="208" t="n">
        <f aca="false">M8977</f>
        <v>0</v>
      </c>
      <c r="D8977" s="208" t="str">
        <f aca="false">IF(ISNUMBER(FIND("Phy",N8977))=TRUE(),"Physical","Financial")</f>
        <v>Financial</v>
      </c>
      <c r="E8977" s="208" t="e">
        <f aca="false">IF(VLOOKUP(S8977,'DD-Lookup'!$J$6:$L$50,3,FALSE())="Monthly",(YEAR(AC8977)-YEAR(AB8977))*12+MONTH(AC8977)-MONTH(AB8977)+1,(AC8977-AB8977+1))</f>
        <v>#N/A</v>
      </c>
      <c r="F8977" s="239" t="e">
        <f aca="false">E8977*SUM(P8977:Q8977)</f>
        <v>#N/A</v>
      </c>
    </row>
    <row r="8978" customFormat="false" ht="12.75" hidden="false" customHeight="false" outlineLevel="0" collapsed="false">
      <c r="A8978" s="208" t="str">
        <f aca="false">B8978&amp;" "&amp;C8978&amp;" "&amp;D8978</f>
        <v> 0 Financial</v>
      </c>
      <c r="B8978" s="208" t="str">
        <f aca="false">IF((LEFT(N8978,2)="US"),"US","")</f>
        <v/>
      </c>
      <c r="C8978" s="208" t="n">
        <f aca="false">M8978</f>
        <v>0</v>
      </c>
      <c r="D8978" s="208" t="str">
        <f aca="false">IF(ISNUMBER(FIND("Phy",N8978))=TRUE(),"Physical","Financial")</f>
        <v>Financial</v>
      </c>
      <c r="E8978" s="208" t="e">
        <f aca="false">IF(VLOOKUP(S8978,'DD-Lookup'!$J$6:$L$50,3,FALSE())="Monthly",(YEAR(AC8978)-YEAR(AB8978))*12+MONTH(AC8978)-MONTH(AB8978)+1,(AC8978-AB8978+1))</f>
        <v>#N/A</v>
      </c>
      <c r="F8978" s="239" t="e">
        <f aca="false">E8978*SUM(P8978:Q8978)</f>
        <v>#N/A</v>
      </c>
    </row>
    <row r="8979" customFormat="false" ht="12.75" hidden="false" customHeight="false" outlineLevel="0" collapsed="false">
      <c r="A8979" s="208" t="str">
        <f aca="false">B8979&amp;" "&amp;C8979&amp;" "&amp;D8979</f>
        <v> 0 Financial</v>
      </c>
      <c r="B8979" s="208" t="str">
        <f aca="false">IF((LEFT(N8979,2)="US"),"US","")</f>
        <v/>
      </c>
      <c r="C8979" s="208" t="n">
        <f aca="false">M8979</f>
        <v>0</v>
      </c>
      <c r="D8979" s="208" t="str">
        <f aca="false">IF(ISNUMBER(FIND("Phy",N8979))=TRUE(),"Physical","Financial")</f>
        <v>Financial</v>
      </c>
      <c r="E8979" s="208" t="e">
        <f aca="false">IF(VLOOKUP(S8979,'DD-Lookup'!$J$6:$L$50,3,FALSE())="Monthly",(YEAR(AC8979)-YEAR(AB8979))*12+MONTH(AC8979)-MONTH(AB8979)+1,(AC8979-AB8979+1))</f>
        <v>#N/A</v>
      </c>
      <c r="F8979" s="239" t="e">
        <f aca="false">E8979*SUM(P8979:Q8979)</f>
        <v>#N/A</v>
      </c>
    </row>
    <row r="8980" customFormat="false" ht="12.75" hidden="false" customHeight="false" outlineLevel="0" collapsed="false">
      <c r="A8980" s="208" t="str">
        <f aca="false">B8980&amp;" "&amp;C8980&amp;" "&amp;D8980</f>
        <v> 0 Financial</v>
      </c>
      <c r="B8980" s="208" t="str">
        <f aca="false">IF((LEFT(N8980,2)="US"),"US","")</f>
        <v/>
      </c>
      <c r="C8980" s="208" t="n">
        <f aca="false">M8980</f>
        <v>0</v>
      </c>
      <c r="D8980" s="208" t="str">
        <f aca="false">IF(ISNUMBER(FIND("Phy",N8980))=TRUE(),"Physical","Financial")</f>
        <v>Financial</v>
      </c>
      <c r="E8980" s="208" t="e">
        <f aca="false">IF(VLOOKUP(S8980,'DD-Lookup'!$J$6:$L$50,3,FALSE())="Monthly",(YEAR(AC8980)-YEAR(AB8980))*12+MONTH(AC8980)-MONTH(AB8980)+1,(AC8980-AB8980+1))</f>
        <v>#N/A</v>
      </c>
      <c r="F8980" s="239" t="e">
        <f aca="false">E8980*SUM(P8980:Q8980)</f>
        <v>#N/A</v>
      </c>
    </row>
    <row r="8981" customFormat="false" ht="12.75" hidden="false" customHeight="false" outlineLevel="0" collapsed="false">
      <c r="A8981" s="208" t="str">
        <f aca="false">B8981&amp;" "&amp;C8981&amp;" "&amp;D8981</f>
        <v> 0 Financial</v>
      </c>
      <c r="B8981" s="208" t="str">
        <f aca="false">IF((LEFT(N8981,2)="US"),"US","")</f>
        <v/>
      </c>
      <c r="C8981" s="208" t="n">
        <f aca="false">M8981</f>
        <v>0</v>
      </c>
      <c r="D8981" s="208" t="str">
        <f aca="false">IF(ISNUMBER(FIND("Phy",N8981))=TRUE(),"Physical","Financial")</f>
        <v>Financial</v>
      </c>
      <c r="E8981" s="208" t="e">
        <f aca="false">IF(VLOOKUP(S8981,'DD-Lookup'!$J$6:$L$50,3,FALSE())="Monthly",(YEAR(AC8981)-YEAR(AB8981))*12+MONTH(AC8981)-MONTH(AB8981)+1,(AC8981-AB8981+1))</f>
        <v>#N/A</v>
      </c>
      <c r="F8981" s="239" t="e">
        <f aca="false">E8981*SUM(P8981:Q8981)</f>
        <v>#N/A</v>
      </c>
    </row>
    <row r="8982" customFormat="false" ht="12.75" hidden="false" customHeight="false" outlineLevel="0" collapsed="false">
      <c r="A8982" s="208" t="str">
        <f aca="false">B8982&amp;" "&amp;C8982&amp;" "&amp;D8982</f>
        <v> 0 Financial</v>
      </c>
      <c r="B8982" s="208" t="str">
        <f aca="false">IF((LEFT(N8982,2)="US"),"US","")</f>
        <v/>
      </c>
      <c r="C8982" s="208" t="n">
        <f aca="false">M8982</f>
        <v>0</v>
      </c>
      <c r="D8982" s="208" t="str">
        <f aca="false">IF(ISNUMBER(FIND("Phy",N8982))=TRUE(),"Physical","Financial")</f>
        <v>Financial</v>
      </c>
      <c r="E8982" s="208" t="e">
        <f aca="false">IF(VLOOKUP(S8982,'DD-Lookup'!$J$6:$L$50,3,FALSE())="Monthly",(YEAR(AC8982)-YEAR(AB8982))*12+MONTH(AC8982)-MONTH(AB8982)+1,(AC8982-AB8982+1))</f>
        <v>#N/A</v>
      </c>
      <c r="F8982" s="239" t="e">
        <f aca="false">E8982*SUM(P8982:Q8982)</f>
        <v>#N/A</v>
      </c>
    </row>
    <row r="8983" customFormat="false" ht="12.75" hidden="false" customHeight="false" outlineLevel="0" collapsed="false">
      <c r="A8983" s="208" t="str">
        <f aca="false">B8983&amp;" "&amp;C8983&amp;" "&amp;D8983</f>
        <v> 0 Financial</v>
      </c>
      <c r="B8983" s="208" t="str">
        <f aca="false">IF((LEFT(N8983,2)="US"),"US","")</f>
        <v/>
      </c>
      <c r="C8983" s="208" t="n">
        <f aca="false">M8983</f>
        <v>0</v>
      </c>
      <c r="D8983" s="208" t="str">
        <f aca="false">IF(ISNUMBER(FIND("Phy",N8983))=TRUE(),"Physical","Financial")</f>
        <v>Financial</v>
      </c>
      <c r="E8983" s="208" t="e">
        <f aca="false">IF(VLOOKUP(S8983,'DD-Lookup'!$J$6:$L$50,3,FALSE())="Monthly",(YEAR(AC8983)-YEAR(AB8983))*12+MONTH(AC8983)-MONTH(AB8983)+1,(AC8983-AB8983+1))</f>
        <v>#N/A</v>
      </c>
      <c r="F8983" s="239" t="e">
        <f aca="false">E8983*SUM(P8983:Q8983)</f>
        <v>#N/A</v>
      </c>
    </row>
    <row r="8984" customFormat="false" ht="12.75" hidden="false" customHeight="false" outlineLevel="0" collapsed="false">
      <c r="A8984" s="208" t="str">
        <f aca="false">B8984&amp;" "&amp;C8984&amp;" "&amp;D8984</f>
        <v> 0 Financial</v>
      </c>
      <c r="B8984" s="208" t="str">
        <f aca="false">IF((LEFT(N8984,2)="US"),"US","")</f>
        <v/>
      </c>
      <c r="C8984" s="208" t="n">
        <f aca="false">M8984</f>
        <v>0</v>
      </c>
      <c r="D8984" s="208" t="str">
        <f aca="false">IF(ISNUMBER(FIND("Phy",N8984))=TRUE(),"Physical","Financial")</f>
        <v>Financial</v>
      </c>
      <c r="E8984" s="208" t="e">
        <f aca="false">IF(VLOOKUP(S8984,'DD-Lookup'!$J$6:$L$50,3,FALSE())="Monthly",(YEAR(AC8984)-YEAR(AB8984))*12+MONTH(AC8984)-MONTH(AB8984)+1,(AC8984-AB8984+1))</f>
        <v>#N/A</v>
      </c>
      <c r="F8984" s="239" t="e">
        <f aca="false">E8984*SUM(P8984:Q8984)</f>
        <v>#N/A</v>
      </c>
    </row>
    <row r="8985" customFormat="false" ht="12.75" hidden="false" customHeight="false" outlineLevel="0" collapsed="false">
      <c r="A8985" s="208" t="str">
        <f aca="false">B8985&amp;" "&amp;C8985&amp;" "&amp;D8985</f>
        <v> 0 Financial</v>
      </c>
      <c r="B8985" s="208" t="str">
        <f aca="false">IF((LEFT(N8985,2)="US"),"US","")</f>
        <v/>
      </c>
      <c r="C8985" s="208" t="n">
        <f aca="false">M8985</f>
        <v>0</v>
      </c>
      <c r="D8985" s="208" t="str">
        <f aca="false">IF(ISNUMBER(FIND("Phy",N8985))=TRUE(),"Physical","Financial")</f>
        <v>Financial</v>
      </c>
      <c r="E8985" s="208" t="e">
        <f aca="false">IF(VLOOKUP(S8985,'DD-Lookup'!$J$6:$L$50,3,FALSE())="Monthly",(YEAR(AC8985)-YEAR(AB8985))*12+MONTH(AC8985)-MONTH(AB8985)+1,(AC8985-AB8985+1))</f>
        <v>#N/A</v>
      </c>
      <c r="F8985" s="239" t="e">
        <f aca="false">E8985*SUM(P8985:Q8985)</f>
        <v>#N/A</v>
      </c>
    </row>
    <row r="8986" customFormat="false" ht="12.75" hidden="false" customHeight="false" outlineLevel="0" collapsed="false">
      <c r="A8986" s="208" t="str">
        <f aca="false">B8986&amp;" "&amp;C8986&amp;" "&amp;D8986</f>
        <v> 0 Financial</v>
      </c>
      <c r="B8986" s="208" t="str">
        <f aca="false">IF((LEFT(N8986,2)="US"),"US","")</f>
        <v/>
      </c>
      <c r="C8986" s="208" t="n">
        <f aca="false">M8986</f>
        <v>0</v>
      </c>
      <c r="D8986" s="208" t="str">
        <f aca="false">IF(ISNUMBER(FIND("Phy",N8986))=TRUE(),"Physical","Financial")</f>
        <v>Financial</v>
      </c>
      <c r="E8986" s="208" t="e">
        <f aca="false">IF(VLOOKUP(S8986,'DD-Lookup'!$J$6:$L$50,3,FALSE())="Monthly",(YEAR(AC8986)-YEAR(AB8986))*12+MONTH(AC8986)-MONTH(AB8986)+1,(AC8986-AB8986+1))</f>
        <v>#N/A</v>
      </c>
      <c r="F8986" s="239" t="e">
        <f aca="false">E8986*SUM(P8986:Q8986)</f>
        <v>#N/A</v>
      </c>
    </row>
    <row r="8987" customFormat="false" ht="12.75" hidden="false" customHeight="false" outlineLevel="0" collapsed="false">
      <c r="A8987" s="208" t="str">
        <f aca="false">B8987&amp;" "&amp;C8987&amp;" "&amp;D8987</f>
        <v> 0 Financial</v>
      </c>
      <c r="B8987" s="208" t="str">
        <f aca="false">IF((LEFT(N8987,2)="US"),"US","")</f>
        <v/>
      </c>
      <c r="C8987" s="208" t="n">
        <f aca="false">M8987</f>
        <v>0</v>
      </c>
      <c r="D8987" s="208" t="str">
        <f aca="false">IF(ISNUMBER(FIND("Phy",N8987))=TRUE(),"Physical","Financial")</f>
        <v>Financial</v>
      </c>
      <c r="E8987" s="208" t="e">
        <f aca="false">IF(VLOOKUP(S8987,'DD-Lookup'!$J$6:$L$50,3,FALSE())="Monthly",(YEAR(AC8987)-YEAR(AB8987))*12+MONTH(AC8987)-MONTH(AB8987)+1,(AC8987-AB8987+1))</f>
        <v>#N/A</v>
      </c>
      <c r="F8987" s="239" t="e">
        <f aca="false">E8987*SUM(P8987:Q8987)</f>
        <v>#N/A</v>
      </c>
    </row>
    <row r="8988" customFormat="false" ht="12.75" hidden="false" customHeight="false" outlineLevel="0" collapsed="false">
      <c r="A8988" s="208" t="str">
        <f aca="false">B8988&amp;" "&amp;C8988&amp;" "&amp;D8988</f>
        <v> 0 Financial</v>
      </c>
      <c r="B8988" s="208" t="str">
        <f aca="false">IF((LEFT(N8988,2)="US"),"US","")</f>
        <v/>
      </c>
      <c r="C8988" s="208" t="n">
        <f aca="false">M8988</f>
        <v>0</v>
      </c>
      <c r="D8988" s="208" t="str">
        <f aca="false">IF(ISNUMBER(FIND("Phy",N8988))=TRUE(),"Physical","Financial")</f>
        <v>Financial</v>
      </c>
      <c r="E8988" s="208" t="e">
        <f aca="false">IF(VLOOKUP(S8988,'DD-Lookup'!$J$6:$L$50,3,FALSE())="Monthly",(YEAR(AC8988)-YEAR(AB8988))*12+MONTH(AC8988)-MONTH(AB8988)+1,(AC8988-AB8988+1))</f>
        <v>#N/A</v>
      </c>
      <c r="F8988" s="239" t="e">
        <f aca="false">E8988*SUM(P8988:Q8988)</f>
        <v>#N/A</v>
      </c>
    </row>
    <row r="8989" customFormat="false" ht="12.75" hidden="false" customHeight="false" outlineLevel="0" collapsed="false">
      <c r="A8989" s="208" t="str">
        <f aca="false">B8989&amp;" "&amp;C8989&amp;" "&amp;D8989</f>
        <v> 0 Financial</v>
      </c>
      <c r="B8989" s="208" t="str">
        <f aca="false">IF((LEFT(N8989,2)="US"),"US","")</f>
        <v/>
      </c>
      <c r="C8989" s="208" t="n">
        <f aca="false">M8989</f>
        <v>0</v>
      </c>
      <c r="D8989" s="208" t="str">
        <f aca="false">IF(ISNUMBER(FIND("Phy",N8989))=TRUE(),"Physical","Financial")</f>
        <v>Financial</v>
      </c>
      <c r="E8989" s="208" t="e">
        <f aca="false">IF(VLOOKUP(S8989,'DD-Lookup'!$J$6:$L$50,3,FALSE())="Monthly",(YEAR(AC8989)-YEAR(AB8989))*12+MONTH(AC8989)-MONTH(AB8989)+1,(AC8989-AB8989+1))</f>
        <v>#N/A</v>
      </c>
      <c r="F8989" s="239" t="e">
        <f aca="false">E8989*SUM(P8989:Q8989)</f>
        <v>#N/A</v>
      </c>
    </row>
    <row r="8990" customFormat="false" ht="12.75" hidden="false" customHeight="false" outlineLevel="0" collapsed="false">
      <c r="A8990" s="208" t="str">
        <f aca="false">B8990&amp;" "&amp;C8990&amp;" "&amp;D8990</f>
        <v> 0 Financial</v>
      </c>
      <c r="B8990" s="208" t="str">
        <f aca="false">IF((LEFT(N8990,2)="US"),"US","")</f>
        <v/>
      </c>
      <c r="C8990" s="208" t="n">
        <f aca="false">M8990</f>
        <v>0</v>
      </c>
      <c r="D8990" s="208" t="str">
        <f aca="false">IF(ISNUMBER(FIND("Phy",N8990))=TRUE(),"Physical","Financial")</f>
        <v>Financial</v>
      </c>
      <c r="E8990" s="208" t="e">
        <f aca="false">IF(VLOOKUP(S8990,'DD-Lookup'!$J$6:$L$50,3,FALSE())="Monthly",(YEAR(AC8990)-YEAR(AB8990))*12+MONTH(AC8990)-MONTH(AB8990)+1,(AC8990-AB8990+1))</f>
        <v>#N/A</v>
      </c>
      <c r="F8990" s="239" t="e">
        <f aca="false">E8990*SUM(P8990:Q8990)</f>
        <v>#N/A</v>
      </c>
    </row>
    <row r="8991" customFormat="false" ht="12.75" hidden="false" customHeight="false" outlineLevel="0" collapsed="false">
      <c r="A8991" s="208" t="str">
        <f aca="false">B8991&amp;" "&amp;C8991&amp;" "&amp;D8991</f>
        <v> 0 Financial</v>
      </c>
      <c r="B8991" s="208" t="str">
        <f aca="false">IF((LEFT(N8991,2)="US"),"US","")</f>
        <v/>
      </c>
      <c r="C8991" s="208" t="n">
        <f aca="false">M8991</f>
        <v>0</v>
      </c>
      <c r="D8991" s="208" t="str">
        <f aca="false">IF(ISNUMBER(FIND("Phy",N8991))=TRUE(),"Physical","Financial")</f>
        <v>Financial</v>
      </c>
      <c r="E8991" s="208" t="e">
        <f aca="false">IF(VLOOKUP(S8991,'DD-Lookup'!$J$6:$L$50,3,FALSE())="Monthly",(YEAR(AC8991)-YEAR(AB8991))*12+MONTH(AC8991)-MONTH(AB8991)+1,(AC8991-AB8991+1))</f>
        <v>#N/A</v>
      </c>
      <c r="F8991" s="239" t="e">
        <f aca="false">E8991*SUM(P8991:Q8991)</f>
        <v>#N/A</v>
      </c>
    </row>
    <row r="8992" customFormat="false" ht="12.75" hidden="false" customHeight="false" outlineLevel="0" collapsed="false">
      <c r="A8992" s="208" t="str">
        <f aca="false">B8992&amp;" "&amp;C8992&amp;" "&amp;D8992</f>
        <v> 0 Financial</v>
      </c>
      <c r="B8992" s="208" t="str">
        <f aca="false">IF((LEFT(N8992,2)="US"),"US","")</f>
        <v/>
      </c>
      <c r="C8992" s="208" t="n">
        <f aca="false">M8992</f>
        <v>0</v>
      </c>
      <c r="D8992" s="208" t="str">
        <f aca="false">IF(ISNUMBER(FIND("Phy",N8992))=TRUE(),"Physical","Financial")</f>
        <v>Financial</v>
      </c>
      <c r="E8992" s="208" t="e">
        <f aca="false">IF(VLOOKUP(S8992,'DD-Lookup'!$J$6:$L$50,3,FALSE())="Monthly",(YEAR(AC8992)-YEAR(AB8992))*12+MONTH(AC8992)-MONTH(AB8992)+1,(AC8992-AB8992+1))</f>
        <v>#N/A</v>
      </c>
      <c r="F8992" s="239" t="e">
        <f aca="false">E8992*SUM(P8992:Q8992)</f>
        <v>#N/A</v>
      </c>
    </row>
    <row r="8993" customFormat="false" ht="12.75" hidden="false" customHeight="false" outlineLevel="0" collapsed="false">
      <c r="A8993" s="208" t="str">
        <f aca="false">B8993&amp;" "&amp;C8993&amp;" "&amp;D8993</f>
        <v> 0 Financial</v>
      </c>
      <c r="B8993" s="208" t="str">
        <f aca="false">IF((LEFT(N8993,2)="US"),"US","")</f>
        <v/>
      </c>
      <c r="C8993" s="208" t="n">
        <f aca="false">M8993</f>
        <v>0</v>
      </c>
      <c r="D8993" s="208" t="str">
        <f aca="false">IF(ISNUMBER(FIND("Phy",N8993))=TRUE(),"Physical","Financial")</f>
        <v>Financial</v>
      </c>
      <c r="E8993" s="208" t="e">
        <f aca="false">IF(VLOOKUP(S8993,'DD-Lookup'!$J$6:$L$50,3,FALSE())="Monthly",(YEAR(AC8993)-YEAR(AB8993))*12+MONTH(AC8993)-MONTH(AB8993)+1,(AC8993-AB8993+1))</f>
        <v>#N/A</v>
      </c>
      <c r="F8993" s="239" t="e">
        <f aca="false">E8993*SUM(P8993:Q8993)</f>
        <v>#N/A</v>
      </c>
    </row>
    <row r="8994" customFormat="false" ht="12.75" hidden="false" customHeight="false" outlineLevel="0" collapsed="false">
      <c r="A8994" s="208" t="str">
        <f aca="false">B8994&amp;" "&amp;C8994&amp;" "&amp;D8994</f>
        <v> 0 Financial</v>
      </c>
      <c r="B8994" s="208" t="str">
        <f aca="false">IF((LEFT(N8994,2)="US"),"US","")</f>
        <v/>
      </c>
      <c r="C8994" s="208" t="n">
        <f aca="false">M8994</f>
        <v>0</v>
      </c>
      <c r="D8994" s="208" t="str">
        <f aca="false">IF(ISNUMBER(FIND("Phy",N8994))=TRUE(),"Physical","Financial")</f>
        <v>Financial</v>
      </c>
      <c r="E8994" s="208" t="e">
        <f aca="false">IF(VLOOKUP(S8994,'DD-Lookup'!$J$6:$L$50,3,FALSE())="Monthly",(YEAR(AC8994)-YEAR(AB8994))*12+MONTH(AC8994)-MONTH(AB8994)+1,(AC8994-AB8994+1))</f>
        <v>#N/A</v>
      </c>
      <c r="F8994" s="239" t="e">
        <f aca="false">E8994*SUM(P8994:Q8994)</f>
        <v>#N/A</v>
      </c>
    </row>
    <row r="8995" customFormat="false" ht="12.75" hidden="false" customHeight="false" outlineLevel="0" collapsed="false">
      <c r="A8995" s="208" t="str">
        <f aca="false">B8995&amp;" "&amp;C8995&amp;" "&amp;D8995</f>
        <v> 0 Financial</v>
      </c>
      <c r="B8995" s="208" t="str">
        <f aca="false">IF((LEFT(N8995,2)="US"),"US","")</f>
        <v/>
      </c>
      <c r="C8995" s="208" t="n">
        <f aca="false">M8995</f>
        <v>0</v>
      </c>
      <c r="D8995" s="208" t="str">
        <f aca="false">IF(ISNUMBER(FIND("Phy",N8995))=TRUE(),"Physical","Financial")</f>
        <v>Financial</v>
      </c>
      <c r="E8995" s="208" t="e">
        <f aca="false">IF(VLOOKUP(S8995,'DD-Lookup'!$J$6:$L$50,3,FALSE())="Monthly",(YEAR(AC8995)-YEAR(AB8995))*12+MONTH(AC8995)-MONTH(AB8995)+1,(AC8995-AB8995+1))</f>
        <v>#N/A</v>
      </c>
      <c r="F8995" s="239" t="e">
        <f aca="false">E8995*SUM(P8995:Q8995)</f>
        <v>#N/A</v>
      </c>
    </row>
    <row r="8996" customFormat="false" ht="12.75" hidden="false" customHeight="false" outlineLevel="0" collapsed="false">
      <c r="A8996" s="208" t="str">
        <f aca="false">B8996&amp;" "&amp;C8996&amp;" "&amp;D8996</f>
        <v> 0 Financial</v>
      </c>
      <c r="B8996" s="208" t="str">
        <f aca="false">IF((LEFT(N8996,2)="US"),"US","")</f>
        <v/>
      </c>
      <c r="C8996" s="208" t="n">
        <f aca="false">M8996</f>
        <v>0</v>
      </c>
      <c r="D8996" s="208" t="str">
        <f aca="false">IF(ISNUMBER(FIND("Phy",N8996))=TRUE(),"Physical","Financial")</f>
        <v>Financial</v>
      </c>
      <c r="E8996" s="208" t="e">
        <f aca="false">IF(VLOOKUP(S8996,'DD-Lookup'!$J$6:$L$50,3,FALSE())="Monthly",(YEAR(AC8996)-YEAR(AB8996))*12+MONTH(AC8996)-MONTH(AB8996)+1,(AC8996-AB8996+1))</f>
        <v>#N/A</v>
      </c>
      <c r="F8996" s="239" t="e">
        <f aca="false">E8996*SUM(P8996:Q8996)</f>
        <v>#N/A</v>
      </c>
    </row>
    <row r="8997" customFormat="false" ht="12.75" hidden="false" customHeight="false" outlineLevel="0" collapsed="false">
      <c r="A8997" s="208" t="str">
        <f aca="false">B8997&amp;" "&amp;C8997&amp;" "&amp;D8997</f>
        <v> 0 Financial</v>
      </c>
      <c r="B8997" s="208" t="str">
        <f aca="false">IF((LEFT(N8997,2)="US"),"US","")</f>
        <v/>
      </c>
      <c r="C8997" s="208" t="n">
        <f aca="false">M8997</f>
        <v>0</v>
      </c>
      <c r="D8997" s="208" t="str">
        <f aca="false">IF(ISNUMBER(FIND("Phy",N8997))=TRUE(),"Physical","Financial")</f>
        <v>Financial</v>
      </c>
      <c r="E8997" s="208" t="e">
        <f aca="false">IF(VLOOKUP(S8997,'DD-Lookup'!$J$6:$L$50,3,FALSE())="Monthly",(YEAR(AC8997)-YEAR(AB8997))*12+MONTH(AC8997)-MONTH(AB8997)+1,(AC8997-AB8997+1))</f>
        <v>#N/A</v>
      </c>
      <c r="F8997" s="239" t="e">
        <f aca="false">E8997*SUM(P8997:Q8997)</f>
        <v>#N/A</v>
      </c>
    </row>
    <row r="8998" customFormat="false" ht="12.75" hidden="false" customHeight="false" outlineLevel="0" collapsed="false">
      <c r="A8998" s="208" t="str">
        <f aca="false">B8998&amp;" "&amp;C8998&amp;" "&amp;D8998</f>
        <v> 0 Financial</v>
      </c>
      <c r="B8998" s="208" t="str">
        <f aca="false">IF((LEFT(N8998,2)="US"),"US","")</f>
        <v/>
      </c>
      <c r="C8998" s="208" t="n">
        <f aca="false">M8998</f>
        <v>0</v>
      </c>
      <c r="D8998" s="208" t="str">
        <f aca="false">IF(ISNUMBER(FIND("Phy",N8998))=TRUE(),"Physical","Financial")</f>
        <v>Financial</v>
      </c>
      <c r="E8998" s="208" t="e">
        <f aca="false">IF(VLOOKUP(S8998,'DD-Lookup'!$J$6:$L$50,3,FALSE())="Monthly",(YEAR(AC8998)-YEAR(AB8998))*12+MONTH(AC8998)-MONTH(AB8998)+1,(AC8998-AB8998+1))</f>
        <v>#N/A</v>
      </c>
      <c r="F8998" s="239" t="e">
        <f aca="false">E8998*SUM(P8998:Q8998)</f>
        <v>#N/A</v>
      </c>
    </row>
    <row r="8999" customFormat="false" ht="12.75" hidden="false" customHeight="false" outlineLevel="0" collapsed="false">
      <c r="A8999" s="208" t="str">
        <f aca="false">B8999&amp;" "&amp;C8999&amp;" "&amp;D8999</f>
        <v> 0 Financial</v>
      </c>
      <c r="B8999" s="208" t="str">
        <f aca="false">IF((LEFT(N8999,2)="US"),"US","")</f>
        <v/>
      </c>
      <c r="C8999" s="208" t="n">
        <f aca="false">M8999</f>
        <v>0</v>
      </c>
      <c r="D8999" s="208" t="str">
        <f aca="false">IF(ISNUMBER(FIND("Phy",N8999))=TRUE(),"Physical","Financial")</f>
        <v>Financial</v>
      </c>
      <c r="E8999" s="208" t="e">
        <f aca="false">IF(VLOOKUP(S8999,'DD-Lookup'!$J$6:$L$50,3,FALSE())="Monthly",(YEAR(AC8999)-YEAR(AB8999))*12+MONTH(AC8999)-MONTH(AB8999)+1,(AC8999-AB8999+1))</f>
        <v>#N/A</v>
      </c>
      <c r="F8999" s="239" t="e">
        <f aca="false">E8999*SUM(P8999:Q8999)</f>
        <v>#N/A</v>
      </c>
    </row>
    <row r="9000" customFormat="false" ht="12.75" hidden="false" customHeight="false" outlineLevel="0" collapsed="false">
      <c r="A9000" s="208" t="str">
        <f aca="false">B9000&amp;" "&amp;C9000&amp;" "&amp;D9000</f>
        <v> 0 Financial</v>
      </c>
      <c r="B9000" s="208" t="str">
        <f aca="false">IF((LEFT(N9000,2)="US"),"US","")</f>
        <v/>
      </c>
      <c r="C9000" s="208" t="n">
        <f aca="false">M9000</f>
        <v>0</v>
      </c>
      <c r="D9000" s="208" t="str">
        <f aca="false">IF(ISNUMBER(FIND("Phy",N9000))=TRUE(),"Physical","Financial")</f>
        <v>Financial</v>
      </c>
      <c r="E9000" s="208" t="e">
        <f aca="false">IF(VLOOKUP(S9000,'DD-Lookup'!$J$6:$L$50,3,FALSE())="Monthly",(YEAR(AC9000)-YEAR(AB9000))*12+MONTH(AC9000)-MONTH(AB9000)+1,(AC9000-AB9000+1))</f>
        <v>#N/A</v>
      </c>
      <c r="F9000" s="239" t="e">
        <f aca="false">E9000*SUM(P9000:Q9000)</f>
        <v>#N/A</v>
      </c>
    </row>
    <row r="9001" customFormat="false" ht="12.75" hidden="false" customHeight="false" outlineLevel="0" collapsed="false">
      <c r="A9001" s="208" t="str">
        <f aca="false">B9001&amp;" "&amp;C9001&amp;" "&amp;D9001</f>
        <v> 0 Financial</v>
      </c>
      <c r="B9001" s="208" t="str">
        <f aca="false">IF((LEFT(N9001,2)="US"),"US","")</f>
        <v/>
      </c>
      <c r="C9001" s="208" t="n">
        <f aca="false">M9001</f>
        <v>0</v>
      </c>
      <c r="D9001" s="208" t="str">
        <f aca="false">IF(ISNUMBER(FIND("Phy",N9001))=TRUE(),"Physical","Financial")</f>
        <v>Financial</v>
      </c>
      <c r="E9001" s="208" t="e">
        <f aca="false">IF(VLOOKUP(S9001,'DD-Lookup'!$J$6:$L$50,3,FALSE())="Monthly",(YEAR(AC9001)-YEAR(AB9001))*12+MONTH(AC9001)-MONTH(AB9001)+1,(AC9001-AB9001+1))</f>
        <v>#N/A</v>
      </c>
      <c r="F9001" s="239" t="e">
        <f aca="false">E9001*SUM(P9001:Q9001)</f>
        <v>#N/A</v>
      </c>
    </row>
    <row r="9002" customFormat="false" ht="12.75" hidden="false" customHeight="false" outlineLevel="0" collapsed="false">
      <c r="A9002" s="208" t="str">
        <f aca="false">B9002&amp;" "&amp;C9002&amp;" "&amp;D9002</f>
        <v> 0 Financial</v>
      </c>
      <c r="B9002" s="208" t="str">
        <f aca="false">IF((LEFT(N9002,2)="US"),"US","")</f>
        <v/>
      </c>
      <c r="C9002" s="208" t="n">
        <f aca="false">M9002</f>
        <v>0</v>
      </c>
      <c r="D9002" s="208" t="str">
        <f aca="false">IF(ISNUMBER(FIND("Phy",N9002))=TRUE(),"Physical","Financial")</f>
        <v>Financial</v>
      </c>
      <c r="E9002" s="208" t="e">
        <f aca="false">IF(VLOOKUP(S9002,'DD-Lookup'!$J$6:$L$50,3,FALSE())="Monthly",(YEAR(AC9002)-YEAR(AB9002))*12+MONTH(AC9002)-MONTH(AB9002)+1,(AC9002-AB9002+1))</f>
        <v>#N/A</v>
      </c>
      <c r="F9002" s="239" t="e">
        <f aca="false">E9002*SUM(P9002:Q9002)</f>
        <v>#N/A</v>
      </c>
    </row>
    <row r="9003" customFormat="false" ht="12.75" hidden="false" customHeight="false" outlineLevel="0" collapsed="false">
      <c r="A9003" s="208" t="str">
        <f aca="false">B9003&amp;" "&amp;C9003&amp;" "&amp;D9003</f>
        <v> 0 Financial</v>
      </c>
      <c r="B9003" s="208" t="str">
        <f aca="false">IF((LEFT(N9003,2)="US"),"US","")</f>
        <v/>
      </c>
      <c r="C9003" s="208" t="n">
        <f aca="false">M9003</f>
        <v>0</v>
      </c>
      <c r="D9003" s="208" t="str">
        <f aca="false">IF(ISNUMBER(FIND("Phy",N9003))=TRUE(),"Physical","Financial")</f>
        <v>Financial</v>
      </c>
      <c r="E9003" s="208" t="e">
        <f aca="false">IF(VLOOKUP(S9003,'DD-Lookup'!$J$6:$L$50,3,FALSE())="Monthly",(YEAR(AC9003)-YEAR(AB9003))*12+MONTH(AC9003)-MONTH(AB9003)+1,(AC9003-AB9003+1))</f>
        <v>#N/A</v>
      </c>
      <c r="F9003" s="239" t="e">
        <f aca="false">E9003*SUM(P9003:Q9003)</f>
        <v>#N/A</v>
      </c>
    </row>
    <row r="9004" customFormat="false" ht="12.75" hidden="false" customHeight="false" outlineLevel="0" collapsed="false">
      <c r="A9004" s="208" t="str">
        <f aca="false">B9004&amp;" "&amp;C9004&amp;" "&amp;D9004</f>
        <v> 0 Financial</v>
      </c>
      <c r="B9004" s="208" t="str">
        <f aca="false">IF((LEFT(N9004,2)="US"),"US","")</f>
        <v/>
      </c>
      <c r="C9004" s="208" t="n">
        <f aca="false">M9004</f>
        <v>0</v>
      </c>
      <c r="D9004" s="208" t="str">
        <f aca="false">IF(ISNUMBER(FIND("Phy",N9004))=TRUE(),"Physical","Financial")</f>
        <v>Financial</v>
      </c>
      <c r="E9004" s="208" t="e">
        <f aca="false">IF(VLOOKUP(S9004,'DD-Lookup'!$J$6:$L$50,3,FALSE())="Monthly",(YEAR(AC9004)-YEAR(AB9004))*12+MONTH(AC9004)-MONTH(AB9004)+1,(AC9004-AB9004+1))</f>
        <v>#N/A</v>
      </c>
      <c r="F9004" s="239" t="e">
        <f aca="false">E9004*SUM(P9004:Q9004)</f>
        <v>#N/A</v>
      </c>
    </row>
    <row r="9005" customFormat="false" ht="12.75" hidden="false" customHeight="false" outlineLevel="0" collapsed="false">
      <c r="A9005" s="208" t="str">
        <f aca="false">B9005&amp;" "&amp;C9005&amp;" "&amp;D9005</f>
        <v> 0 Financial</v>
      </c>
      <c r="B9005" s="208" t="str">
        <f aca="false">IF((LEFT(N9005,2)="US"),"US","")</f>
        <v/>
      </c>
      <c r="C9005" s="208" t="n">
        <f aca="false">M9005</f>
        <v>0</v>
      </c>
      <c r="D9005" s="208" t="str">
        <f aca="false">IF(ISNUMBER(FIND("Phy",N9005))=TRUE(),"Physical","Financial")</f>
        <v>Financial</v>
      </c>
      <c r="E9005" s="208" t="e">
        <f aca="false">IF(VLOOKUP(S9005,'DD-Lookup'!$J$6:$L$50,3,FALSE())="Monthly",(YEAR(AC9005)-YEAR(AB9005))*12+MONTH(AC9005)-MONTH(AB9005)+1,(AC9005-AB9005+1))</f>
        <v>#N/A</v>
      </c>
      <c r="F9005" s="239" t="e">
        <f aca="false">E9005*SUM(P9005:Q9005)</f>
        <v>#N/A</v>
      </c>
    </row>
    <row r="9006" customFormat="false" ht="12.75" hidden="false" customHeight="false" outlineLevel="0" collapsed="false">
      <c r="A9006" s="208" t="str">
        <f aca="false">B9006&amp;" "&amp;C9006&amp;" "&amp;D9006</f>
        <v> 0 Financial</v>
      </c>
      <c r="B9006" s="208" t="str">
        <f aca="false">IF((LEFT(N9006,2)="US"),"US","")</f>
        <v/>
      </c>
      <c r="C9006" s="208" t="n">
        <f aca="false">M9006</f>
        <v>0</v>
      </c>
      <c r="D9006" s="208" t="str">
        <f aca="false">IF(ISNUMBER(FIND("Phy",N9006))=TRUE(),"Physical","Financial")</f>
        <v>Financial</v>
      </c>
      <c r="E9006" s="208" t="e">
        <f aca="false">IF(VLOOKUP(S9006,'DD-Lookup'!$J$6:$L$50,3,FALSE())="Monthly",(YEAR(AC9006)-YEAR(AB9006))*12+MONTH(AC9006)-MONTH(AB9006)+1,(AC9006-AB9006+1))</f>
        <v>#N/A</v>
      </c>
      <c r="F9006" s="239" t="e">
        <f aca="false">E9006*SUM(P9006:Q9006)</f>
        <v>#N/A</v>
      </c>
    </row>
    <row r="9007" customFormat="false" ht="12.75" hidden="false" customHeight="false" outlineLevel="0" collapsed="false">
      <c r="A9007" s="208" t="str">
        <f aca="false">B9007&amp;" "&amp;C9007&amp;" "&amp;D9007</f>
        <v> 0 Financial</v>
      </c>
      <c r="B9007" s="208" t="str">
        <f aca="false">IF((LEFT(N9007,2)="US"),"US","")</f>
        <v/>
      </c>
      <c r="C9007" s="208" t="n">
        <f aca="false">M9007</f>
        <v>0</v>
      </c>
      <c r="D9007" s="208" t="str">
        <f aca="false">IF(ISNUMBER(FIND("Phy",N9007))=TRUE(),"Physical","Financial")</f>
        <v>Financial</v>
      </c>
      <c r="E9007" s="208" t="e">
        <f aca="false">IF(VLOOKUP(S9007,'DD-Lookup'!$J$6:$L$50,3,FALSE())="Monthly",(YEAR(AC9007)-YEAR(AB9007))*12+MONTH(AC9007)-MONTH(AB9007)+1,(AC9007-AB9007+1))</f>
        <v>#N/A</v>
      </c>
      <c r="F9007" s="239" t="e">
        <f aca="false">E9007*SUM(P9007:Q9007)</f>
        <v>#N/A</v>
      </c>
    </row>
    <row r="9008" customFormat="false" ht="12.75" hidden="false" customHeight="false" outlineLevel="0" collapsed="false">
      <c r="A9008" s="208" t="str">
        <f aca="false">B9008&amp;" "&amp;C9008&amp;" "&amp;D9008</f>
        <v> 0 Financial</v>
      </c>
      <c r="B9008" s="208" t="str">
        <f aca="false">IF((LEFT(N9008,2)="US"),"US","")</f>
        <v/>
      </c>
      <c r="C9008" s="208" t="n">
        <f aca="false">M9008</f>
        <v>0</v>
      </c>
      <c r="D9008" s="208" t="str">
        <f aca="false">IF(ISNUMBER(FIND("Phy",N9008))=TRUE(),"Physical","Financial")</f>
        <v>Financial</v>
      </c>
      <c r="E9008" s="208" t="e">
        <f aca="false">IF(VLOOKUP(S9008,'DD-Lookup'!$J$6:$L$50,3,FALSE())="Monthly",(YEAR(AC9008)-YEAR(AB9008))*12+MONTH(AC9008)-MONTH(AB9008)+1,(AC9008-AB9008+1))</f>
        <v>#N/A</v>
      </c>
      <c r="F9008" s="239" t="e">
        <f aca="false">E9008*SUM(P9008:Q9008)</f>
        <v>#N/A</v>
      </c>
    </row>
    <row r="9009" customFormat="false" ht="12.75" hidden="false" customHeight="false" outlineLevel="0" collapsed="false">
      <c r="A9009" s="208" t="str">
        <f aca="false">B9009&amp;" "&amp;C9009&amp;" "&amp;D9009</f>
        <v> 0 Financial</v>
      </c>
      <c r="B9009" s="208" t="str">
        <f aca="false">IF((LEFT(N9009,2)="US"),"US","")</f>
        <v/>
      </c>
      <c r="C9009" s="208" t="n">
        <f aca="false">M9009</f>
        <v>0</v>
      </c>
      <c r="D9009" s="208" t="str">
        <f aca="false">IF(ISNUMBER(FIND("Phy",N9009))=TRUE(),"Physical","Financial")</f>
        <v>Financial</v>
      </c>
      <c r="E9009" s="208" t="e">
        <f aca="false">IF(VLOOKUP(S9009,'DD-Lookup'!$J$6:$L$50,3,FALSE())="Monthly",(YEAR(AC9009)-YEAR(AB9009))*12+MONTH(AC9009)-MONTH(AB9009)+1,(AC9009-AB9009+1))</f>
        <v>#N/A</v>
      </c>
      <c r="F9009" s="239" t="e">
        <f aca="false">E9009*SUM(P9009:Q9009)</f>
        <v>#N/A</v>
      </c>
    </row>
    <row r="9010" customFormat="false" ht="12.75" hidden="false" customHeight="false" outlineLevel="0" collapsed="false">
      <c r="A9010" s="208" t="str">
        <f aca="false">B9010&amp;" "&amp;C9010&amp;" "&amp;D9010</f>
        <v> 0 Financial</v>
      </c>
      <c r="B9010" s="208" t="str">
        <f aca="false">IF((LEFT(N9010,2)="US"),"US","")</f>
        <v/>
      </c>
      <c r="C9010" s="208" t="n">
        <f aca="false">M9010</f>
        <v>0</v>
      </c>
      <c r="D9010" s="208" t="str">
        <f aca="false">IF(ISNUMBER(FIND("Phy",N9010))=TRUE(),"Physical","Financial")</f>
        <v>Financial</v>
      </c>
      <c r="E9010" s="208" t="e">
        <f aca="false">IF(VLOOKUP(S9010,'DD-Lookup'!$J$6:$L$50,3,FALSE())="Monthly",(YEAR(AC9010)-YEAR(AB9010))*12+MONTH(AC9010)-MONTH(AB9010)+1,(AC9010-AB9010+1))</f>
        <v>#N/A</v>
      </c>
      <c r="F9010" s="239" t="e">
        <f aca="false">E9010*SUM(P9010:Q9010)</f>
        <v>#N/A</v>
      </c>
    </row>
    <row r="9011" customFormat="false" ht="12.75" hidden="false" customHeight="false" outlineLevel="0" collapsed="false">
      <c r="A9011" s="208" t="str">
        <f aca="false">B9011&amp;" "&amp;C9011&amp;" "&amp;D9011</f>
        <v> 0 Financial</v>
      </c>
      <c r="B9011" s="208" t="str">
        <f aca="false">IF((LEFT(N9011,2)="US"),"US","")</f>
        <v/>
      </c>
      <c r="C9011" s="208" t="n">
        <f aca="false">M9011</f>
        <v>0</v>
      </c>
      <c r="D9011" s="208" t="str">
        <f aca="false">IF(ISNUMBER(FIND("Phy",N9011))=TRUE(),"Physical","Financial")</f>
        <v>Financial</v>
      </c>
      <c r="E9011" s="208" t="e">
        <f aca="false">IF(VLOOKUP(S9011,'DD-Lookup'!$J$6:$L$50,3,FALSE())="Monthly",(YEAR(AC9011)-YEAR(AB9011))*12+MONTH(AC9011)-MONTH(AB9011)+1,(AC9011-AB9011+1))</f>
        <v>#N/A</v>
      </c>
      <c r="F9011" s="239" t="e">
        <f aca="false">E9011*SUM(P9011:Q9011)</f>
        <v>#N/A</v>
      </c>
    </row>
    <row r="9012" customFormat="false" ht="12.75" hidden="false" customHeight="false" outlineLevel="0" collapsed="false">
      <c r="A9012" s="208" t="str">
        <f aca="false">B9012&amp;" "&amp;C9012&amp;" "&amp;D9012</f>
        <v> 0 Financial</v>
      </c>
      <c r="B9012" s="208" t="str">
        <f aca="false">IF((LEFT(N9012,2)="US"),"US","")</f>
        <v/>
      </c>
      <c r="C9012" s="208" t="n">
        <f aca="false">M9012</f>
        <v>0</v>
      </c>
      <c r="D9012" s="208" t="str">
        <f aca="false">IF(ISNUMBER(FIND("Phy",N9012))=TRUE(),"Physical","Financial")</f>
        <v>Financial</v>
      </c>
      <c r="E9012" s="208" t="e">
        <f aca="false">IF(VLOOKUP(S9012,'DD-Lookup'!$J$6:$L$50,3,FALSE())="Monthly",(YEAR(AC9012)-YEAR(AB9012))*12+MONTH(AC9012)-MONTH(AB9012)+1,(AC9012-AB9012+1))</f>
        <v>#N/A</v>
      </c>
      <c r="F9012" s="239" t="e">
        <f aca="false">E9012*SUM(P9012:Q9012)</f>
        <v>#N/A</v>
      </c>
    </row>
    <row r="9013" customFormat="false" ht="12.75" hidden="false" customHeight="false" outlineLevel="0" collapsed="false">
      <c r="A9013" s="208" t="str">
        <f aca="false">B9013&amp;" "&amp;C9013&amp;" "&amp;D9013</f>
        <v> 0 Financial</v>
      </c>
      <c r="B9013" s="208" t="str">
        <f aca="false">IF((LEFT(N9013,2)="US"),"US","")</f>
        <v/>
      </c>
      <c r="C9013" s="208" t="n">
        <f aca="false">M9013</f>
        <v>0</v>
      </c>
      <c r="D9013" s="208" t="str">
        <f aca="false">IF(ISNUMBER(FIND("Phy",N9013))=TRUE(),"Physical","Financial")</f>
        <v>Financial</v>
      </c>
      <c r="E9013" s="208" t="e">
        <f aca="false">IF(VLOOKUP(S9013,'DD-Lookup'!$J$6:$L$50,3,FALSE())="Monthly",(YEAR(AC9013)-YEAR(AB9013))*12+MONTH(AC9013)-MONTH(AB9013)+1,(AC9013-AB9013+1))</f>
        <v>#N/A</v>
      </c>
      <c r="F9013" s="239" t="e">
        <f aca="false">E9013*SUM(P9013:Q9013)</f>
        <v>#N/A</v>
      </c>
    </row>
    <row r="9014" customFormat="false" ht="12.75" hidden="false" customHeight="false" outlineLevel="0" collapsed="false">
      <c r="A9014" s="208" t="str">
        <f aca="false">B9014&amp;" "&amp;C9014&amp;" "&amp;D9014</f>
        <v> 0 Financial</v>
      </c>
      <c r="B9014" s="208" t="str">
        <f aca="false">IF((LEFT(N9014,2)="US"),"US","")</f>
        <v/>
      </c>
      <c r="C9014" s="208" t="n">
        <f aca="false">M9014</f>
        <v>0</v>
      </c>
      <c r="D9014" s="208" t="str">
        <f aca="false">IF(ISNUMBER(FIND("Phy",N9014))=TRUE(),"Physical","Financial")</f>
        <v>Financial</v>
      </c>
      <c r="E9014" s="208" t="e">
        <f aca="false">IF(VLOOKUP(S9014,'DD-Lookup'!$J$6:$L$50,3,FALSE())="Monthly",(YEAR(AC9014)-YEAR(AB9014))*12+MONTH(AC9014)-MONTH(AB9014)+1,(AC9014-AB9014+1))</f>
        <v>#N/A</v>
      </c>
      <c r="F9014" s="239" t="e">
        <f aca="false">E9014*SUM(P9014:Q9014)</f>
        <v>#N/A</v>
      </c>
    </row>
    <row r="9015" customFormat="false" ht="12.75" hidden="false" customHeight="false" outlineLevel="0" collapsed="false">
      <c r="A9015" s="208" t="str">
        <f aca="false">B9015&amp;" "&amp;C9015&amp;" "&amp;D9015</f>
        <v> 0 Financial</v>
      </c>
      <c r="B9015" s="208" t="str">
        <f aca="false">IF((LEFT(N9015,2)="US"),"US","")</f>
        <v/>
      </c>
      <c r="C9015" s="208" t="n">
        <f aca="false">M9015</f>
        <v>0</v>
      </c>
      <c r="D9015" s="208" t="str">
        <f aca="false">IF(ISNUMBER(FIND("Phy",N9015))=TRUE(),"Physical","Financial")</f>
        <v>Financial</v>
      </c>
      <c r="E9015" s="208" t="e">
        <f aca="false">IF(VLOOKUP(S9015,'DD-Lookup'!$J$6:$L$50,3,FALSE())="Monthly",(YEAR(AC9015)-YEAR(AB9015))*12+MONTH(AC9015)-MONTH(AB9015)+1,(AC9015-AB9015+1))</f>
        <v>#N/A</v>
      </c>
      <c r="F9015" s="239" t="e">
        <f aca="false">E9015*SUM(P9015:Q9015)</f>
        <v>#N/A</v>
      </c>
    </row>
    <row r="9016" customFormat="false" ht="12.75" hidden="false" customHeight="false" outlineLevel="0" collapsed="false">
      <c r="A9016" s="208" t="str">
        <f aca="false">B9016&amp;" "&amp;C9016&amp;" "&amp;D9016</f>
        <v> 0 Financial</v>
      </c>
      <c r="B9016" s="208" t="str">
        <f aca="false">IF((LEFT(N9016,2)="US"),"US","")</f>
        <v/>
      </c>
      <c r="C9016" s="208" t="n">
        <f aca="false">M9016</f>
        <v>0</v>
      </c>
      <c r="D9016" s="208" t="str">
        <f aca="false">IF(ISNUMBER(FIND("Phy",N9016))=TRUE(),"Physical","Financial")</f>
        <v>Financial</v>
      </c>
      <c r="E9016" s="208" t="e">
        <f aca="false">IF(VLOOKUP(S9016,'DD-Lookup'!$J$6:$L$50,3,FALSE())="Monthly",(YEAR(AC9016)-YEAR(AB9016))*12+MONTH(AC9016)-MONTH(AB9016)+1,(AC9016-AB9016+1))</f>
        <v>#N/A</v>
      </c>
      <c r="F9016" s="239" t="e">
        <f aca="false">E9016*SUM(P9016:Q9016)</f>
        <v>#N/A</v>
      </c>
    </row>
    <row r="9017" customFormat="false" ht="12.75" hidden="false" customHeight="false" outlineLevel="0" collapsed="false">
      <c r="A9017" s="208" t="str">
        <f aca="false">B9017&amp;" "&amp;C9017&amp;" "&amp;D9017</f>
        <v> 0 Financial</v>
      </c>
      <c r="B9017" s="208" t="str">
        <f aca="false">IF((LEFT(N9017,2)="US"),"US","")</f>
        <v/>
      </c>
      <c r="C9017" s="208" t="n">
        <f aca="false">M9017</f>
        <v>0</v>
      </c>
      <c r="D9017" s="208" t="str">
        <f aca="false">IF(ISNUMBER(FIND("Phy",N9017))=TRUE(),"Physical","Financial")</f>
        <v>Financial</v>
      </c>
      <c r="E9017" s="208" t="e">
        <f aca="false">IF(VLOOKUP(S9017,'DD-Lookup'!$J$6:$L$50,3,FALSE())="Monthly",(YEAR(AC9017)-YEAR(AB9017))*12+MONTH(AC9017)-MONTH(AB9017)+1,(AC9017-AB9017+1))</f>
        <v>#N/A</v>
      </c>
      <c r="F9017" s="239" t="e">
        <f aca="false">E9017*SUM(P9017:Q9017)</f>
        <v>#N/A</v>
      </c>
    </row>
    <row r="9018" customFormat="false" ht="12.75" hidden="false" customHeight="false" outlineLevel="0" collapsed="false">
      <c r="A9018" s="208" t="str">
        <f aca="false">B9018&amp;" "&amp;C9018&amp;" "&amp;D9018</f>
        <v> 0 Financial</v>
      </c>
      <c r="B9018" s="208" t="str">
        <f aca="false">IF((LEFT(N9018,2)="US"),"US","")</f>
        <v/>
      </c>
      <c r="C9018" s="208" t="n">
        <f aca="false">M9018</f>
        <v>0</v>
      </c>
      <c r="D9018" s="208" t="str">
        <f aca="false">IF(ISNUMBER(FIND("Phy",N9018))=TRUE(),"Physical","Financial")</f>
        <v>Financial</v>
      </c>
      <c r="E9018" s="208" t="e">
        <f aca="false">IF(VLOOKUP(S9018,'DD-Lookup'!$J$6:$L$50,3,FALSE())="Monthly",(YEAR(AC9018)-YEAR(AB9018))*12+MONTH(AC9018)-MONTH(AB9018)+1,(AC9018-AB9018+1))</f>
        <v>#N/A</v>
      </c>
      <c r="F9018" s="239" t="e">
        <f aca="false">E9018*SUM(P9018:Q9018)</f>
        <v>#N/A</v>
      </c>
    </row>
    <row r="9019" customFormat="false" ht="12.75" hidden="false" customHeight="false" outlineLevel="0" collapsed="false">
      <c r="A9019" s="208" t="str">
        <f aca="false">B9019&amp;" "&amp;C9019&amp;" "&amp;D9019</f>
        <v> 0 Financial</v>
      </c>
      <c r="B9019" s="208" t="str">
        <f aca="false">IF((LEFT(N9019,2)="US"),"US","")</f>
        <v/>
      </c>
      <c r="C9019" s="208" t="n">
        <f aca="false">M9019</f>
        <v>0</v>
      </c>
      <c r="D9019" s="208" t="str">
        <f aca="false">IF(ISNUMBER(FIND("Phy",N9019))=TRUE(),"Physical","Financial")</f>
        <v>Financial</v>
      </c>
      <c r="E9019" s="208" t="e">
        <f aca="false">IF(VLOOKUP(S9019,'DD-Lookup'!$J$6:$L$50,3,FALSE())="Monthly",(YEAR(AC9019)-YEAR(AB9019))*12+MONTH(AC9019)-MONTH(AB9019)+1,(AC9019-AB9019+1))</f>
        <v>#N/A</v>
      </c>
      <c r="F9019" s="239" t="e">
        <f aca="false">E9019*SUM(P9019:Q9019)</f>
        <v>#N/A</v>
      </c>
    </row>
    <row r="9020" customFormat="false" ht="12.75" hidden="false" customHeight="false" outlineLevel="0" collapsed="false">
      <c r="A9020" s="208" t="str">
        <f aca="false">B9020&amp;" "&amp;C9020&amp;" "&amp;D9020</f>
        <v> 0 Financial</v>
      </c>
      <c r="B9020" s="208" t="str">
        <f aca="false">IF((LEFT(N9020,2)="US"),"US","")</f>
        <v/>
      </c>
      <c r="C9020" s="208" t="n">
        <f aca="false">M9020</f>
        <v>0</v>
      </c>
      <c r="D9020" s="208" t="str">
        <f aca="false">IF(ISNUMBER(FIND("Phy",N9020))=TRUE(),"Physical","Financial")</f>
        <v>Financial</v>
      </c>
      <c r="E9020" s="208" t="e">
        <f aca="false">IF(VLOOKUP(S9020,'DD-Lookup'!$J$6:$L$50,3,FALSE())="Monthly",(YEAR(AC9020)-YEAR(AB9020))*12+MONTH(AC9020)-MONTH(AB9020)+1,(AC9020-AB9020+1))</f>
        <v>#N/A</v>
      </c>
      <c r="F9020" s="239" t="e">
        <f aca="false">E9020*SUM(P9020:Q9020)</f>
        <v>#N/A</v>
      </c>
    </row>
    <row r="9021" customFormat="false" ht="12.75" hidden="false" customHeight="false" outlineLevel="0" collapsed="false">
      <c r="A9021" s="208" t="str">
        <f aca="false">B9021&amp;" "&amp;C9021&amp;" "&amp;D9021</f>
        <v> 0 Financial</v>
      </c>
      <c r="B9021" s="208" t="str">
        <f aca="false">IF((LEFT(N9021,2)="US"),"US","")</f>
        <v/>
      </c>
      <c r="C9021" s="208" t="n">
        <f aca="false">M9021</f>
        <v>0</v>
      </c>
      <c r="D9021" s="208" t="str">
        <f aca="false">IF(ISNUMBER(FIND("Phy",N9021))=TRUE(),"Physical","Financial")</f>
        <v>Financial</v>
      </c>
      <c r="E9021" s="208" t="e">
        <f aca="false">IF(VLOOKUP(S9021,'DD-Lookup'!$J$6:$L$50,3,FALSE())="Monthly",(YEAR(AC9021)-YEAR(AB9021))*12+MONTH(AC9021)-MONTH(AB9021)+1,(AC9021-AB9021+1))</f>
        <v>#N/A</v>
      </c>
      <c r="F9021" s="239" t="e">
        <f aca="false">E9021*SUM(P9021:Q9021)</f>
        <v>#N/A</v>
      </c>
    </row>
    <row r="9022" customFormat="false" ht="12.75" hidden="false" customHeight="false" outlineLevel="0" collapsed="false">
      <c r="A9022" s="208" t="str">
        <f aca="false">B9022&amp;" "&amp;C9022&amp;" "&amp;D9022</f>
        <v> 0 Financial</v>
      </c>
      <c r="B9022" s="208" t="str">
        <f aca="false">IF((LEFT(N9022,2)="US"),"US","")</f>
        <v/>
      </c>
      <c r="C9022" s="208" t="n">
        <f aca="false">M9022</f>
        <v>0</v>
      </c>
      <c r="D9022" s="208" t="str">
        <f aca="false">IF(ISNUMBER(FIND("Phy",N9022))=TRUE(),"Physical","Financial")</f>
        <v>Financial</v>
      </c>
      <c r="E9022" s="208" t="e">
        <f aca="false">IF(VLOOKUP(S9022,'DD-Lookup'!$J$6:$L$50,3,FALSE())="Monthly",(YEAR(AC9022)-YEAR(AB9022))*12+MONTH(AC9022)-MONTH(AB9022)+1,(AC9022-AB9022+1))</f>
        <v>#N/A</v>
      </c>
      <c r="F9022" s="239" t="e">
        <f aca="false">E9022*SUM(P9022:Q9022)</f>
        <v>#N/A</v>
      </c>
    </row>
    <row r="9023" customFormat="false" ht="12.75" hidden="false" customHeight="false" outlineLevel="0" collapsed="false">
      <c r="A9023" s="208" t="str">
        <f aca="false">B9023&amp;" "&amp;C9023&amp;" "&amp;D9023</f>
        <v> 0 Financial</v>
      </c>
      <c r="B9023" s="208" t="str">
        <f aca="false">IF((LEFT(N9023,2)="US"),"US","")</f>
        <v/>
      </c>
      <c r="C9023" s="208" t="n">
        <f aca="false">M9023</f>
        <v>0</v>
      </c>
      <c r="D9023" s="208" t="str">
        <f aca="false">IF(ISNUMBER(FIND("Phy",N9023))=TRUE(),"Physical","Financial")</f>
        <v>Financial</v>
      </c>
      <c r="E9023" s="208" t="e">
        <f aca="false">IF(VLOOKUP(S9023,'DD-Lookup'!$J$6:$L$50,3,FALSE())="Monthly",(YEAR(AC9023)-YEAR(AB9023))*12+MONTH(AC9023)-MONTH(AB9023)+1,(AC9023-AB9023+1))</f>
        <v>#N/A</v>
      </c>
      <c r="F9023" s="239" t="e">
        <f aca="false">E9023*SUM(P9023:Q9023)</f>
        <v>#N/A</v>
      </c>
    </row>
    <row r="9024" customFormat="false" ht="12.75" hidden="false" customHeight="false" outlineLevel="0" collapsed="false">
      <c r="A9024" s="208" t="str">
        <f aca="false">B9024&amp;" "&amp;C9024&amp;" "&amp;D9024</f>
        <v> 0 Financial</v>
      </c>
      <c r="B9024" s="208" t="str">
        <f aca="false">IF((LEFT(N9024,2)="US"),"US","")</f>
        <v/>
      </c>
      <c r="C9024" s="208" t="n">
        <f aca="false">M9024</f>
        <v>0</v>
      </c>
      <c r="D9024" s="208" t="str">
        <f aca="false">IF(ISNUMBER(FIND("Phy",N9024))=TRUE(),"Physical","Financial")</f>
        <v>Financial</v>
      </c>
      <c r="E9024" s="208" t="e">
        <f aca="false">IF(VLOOKUP(S9024,'DD-Lookup'!$J$6:$L$50,3,FALSE())="Monthly",(YEAR(AC9024)-YEAR(AB9024))*12+MONTH(AC9024)-MONTH(AB9024)+1,(AC9024-AB9024+1))</f>
        <v>#N/A</v>
      </c>
      <c r="F9024" s="239" t="e">
        <f aca="false">E9024*SUM(P9024:Q9024)</f>
        <v>#N/A</v>
      </c>
    </row>
    <row r="9025" customFormat="false" ht="12.75" hidden="false" customHeight="false" outlineLevel="0" collapsed="false">
      <c r="A9025" s="208" t="str">
        <f aca="false">B9025&amp;" "&amp;C9025&amp;" "&amp;D9025</f>
        <v> 0 Financial</v>
      </c>
      <c r="B9025" s="208" t="str">
        <f aca="false">IF((LEFT(N9025,2)="US"),"US","")</f>
        <v/>
      </c>
      <c r="C9025" s="208" t="n">
        <f aca="false">M9025</f>
        <v>0</v>
      </c>
      <c r="D9025" s="208" t="str">
        <f aca="false">IF(ISNUMBER(FIND("Phy",N9025))=TRUE(),"Physical","Financial")</f>
        <v>Financial</v>
      </c>
      <c r="E9025" s="208" t="e">
        <f aca="false">IF(VLOOKUP(S9025,'DD-Lookup'!$J$6:$L$50,3,FALSE())="Monthly",(YEAR(AC9025)-YEAR(AB9025))*12+MONTH(AC9025)-MONTH(AB9025)+1,(AC9025-AB9025+1))</f>
        <v>#N/A</v>
      </c>
      <c r="F9025" s="239" t="e">
        <f aca="false">E9025*SUM(P9025:Q9025)</f>
        <v>#N/A</v>
      </c>
    </row>
    <row r="9026" customFormat="false" ht="12.75" hidden="false" customHeight="false" outlineLevel="0" collapsed="false">
      <c r="A9026" s="208" t="str">
        <f aca="false">B9026&amp;" "&amp;C9026&amp;" "&amp;D9026</f>
        <v> 0 Financial</v>
      </c>
      <c r="B9026" s="208" t="str">
        <f aca="false">IF((LEFT(N9026,2)="US"),"US","")</f>
        <v/>
      </c>
      <c r="C9026" s="208" t="n">
        <f aca="false">M9026</f>
        <v>0</v>
      </c>
      <c r="D9026" s="208" t="str">
        <f aca="false">IF(ISNUMBER(FIND("Phy",N9026))=TRUE(),"Physical","Financial")</f>
        <v>Financial</v>
      </c>
      <c r="E9026" s="208" t="e">
        <f aca="false">IF(VLOOKUP(S9026,'DD-Lookup'!$J$6:$L$50,3,FALSE())="Monthly",(YEAR(AC9026)-YEAR(AB9026))*12+MONTH(AC9026)-MONTH(AB9026)+1,(AC9026-AB9026+1))</f>
        <v>#N/A</v>
      </c>
      <c r="F9026" s="239" t="e">
        <f aca="false">E9026*SUM(P9026:Q9026)</f>
        <v>#N/A</v>
      </c>
    </row>
    <row r="9027" customFormat="false" ht="12.75" hidden="false" customHeight="false" outlineLevel="0" collapsed="false">
      <c r="A9027" s="208" t="str">
        <f aca="false">B9027&amp;" "&amp;C9027&amp;" "&amp;D9027</f>
        <v> 0 Financial</v>
      </c>
      <c r="B9027" s="208" t="str">
        <f aca="false">IF((LEFT(N9027,2)="US"),"US","")</f>
        <v/>
      </c>
      <c r="C9027" s="208" t="n">
        <f aca="false">M9027</f>
        <v>0</v>
      </c>
      <c r="D9027" s="208" t="str">
        <f aca="false">IF(ISNUMBER(FIND("Phy",N9027))=TRUE(),"Physical","Financial")</f>
        <v>Financial</v>
      </c>
      <c r="E9027" s="208" t="e">
        <f aca="false">IF(VLOOKUP(S9027,'DD-Lookup'!$J$6:$L$50,3,FALSE())="Monthly",(YEAR(AC9027)-YEAR(AB9027))*12+MONTH(AC9027)-MONTH(AB9027)+1,(AC9027-AB9027+1))</f>
        <v>#N/A</v>
      </c>
      <c r="F9027" s="239" t="e">
        <f aca="false">E9027*SUM(P9027:Q9027)</f>
        <v>#N/A</v>
      </c>
    </row>
    <row r="9028" customFormat="false" ht="12.75" hidden="false" customHeight="false" outlineLevel="0" collapsed="false">
      <c r="A9028" s="208" t="str">
        <f aca="false">B9028&amp;" "&amp;C9028&amp;" "&amp;D9028</f>
        <v> 0 Financial</v>
      </c>
      <c r="B9028" s="208" t="str">
        <f aca="false">IF((LEFT(N9028,2)="US"),"US","")</f>
        <v/>
      </c>
      <c r="C9028" s="208" t="n">
        <f aca="false">M9028</f>
        <v>0</v>
      </c>
      <c r="D9028" s="208" t="str">
        <f aca="false">IF(ISNUMBER(FIND("Phy",N9028))=TRUE(),"Physical","Financial")</f>
        <v>Financial</v>
      </c>
      <c r="E9028" s="208" t="e">
        <f aca="false">IF(VLOOKUP(S9028,'DD-Lookup'!$J$6:$L$50,3,FALSE())="Monthly",(YEAR(AC9028)-YEAR(AB9028))*12+MONTH(AC9028)-MONTH(AB9028)+1,(AC9028-AB9028+1))</f>
        <v>#N/A</v>
      </c>
      <c r="F9028" s="239" t="e">
        <f aca="false">E9028*SUM(P9028:Q9028)</f>
        <v>#N/A</v>
      </c>
    </row>
    <row r="9029" customFormat="false" ht="12.75" hidden="false" customHeight="false" outlineLevel="0" collapsed="false">
      <c r="A9029" s="208" t="str">
        <f aca="false">B9029&amp;" "&amp;C9029&amp;" "&amp;D9029</f>
        <v> 0 Financial</v>
      </c>
      <c r="B9029" s="208" t="str">
        <f aca="false">IF((LEFT(N9029,2)="US"),"US","")</f>
        <v/>
      </c>
      <c r="C9029" s="208" t="n">
        <f aca="false">M9029</f>
        <v>0</v>
      </c>
      <c r="D9029" s="208" t="str">
        <f aca="false">IF(ISNUMBER(FIND("Phy",N9029))=TRUE(),"Physical","Financial")</f>
        <v>Financial</v>
      </c>
      <c r="E9029" s="208" t="e">
        <f aca="false">IF(VLOOKUP(S9029,'DD-Lookup'!$J$6:$L$50,3,FALSE())="Monthly",(YEAR(AC9029)-YEAR(AB9029))*12+MONTH(AC9029)-MONTH(AB9029)+1,(AC9029-AB9029+1))</f>
        <v>#N/A</v>
      </c>
      <c r="F9029" s="239" t="e">
        <f aca="false">E9029*SUM(P9029:Q9029)</f>
        <v>#N/A</v>
      </c>
    </row>
    <row r="9030" customFormat="false" ht="12.75" hidden="false" customHeight="false" outlineLevel="0" collapsed="false">
      <c r="A9030" s="208" t="str">
        <f aca="false">B9030&amp;" "&amp;C9030&amp;" "&amp;D9030</f>
        <v> 0 Financial</v>
      </c>
      <c r="B9030" s="208" t="str">
        <f aca="false">IF((LEFT(N9030,2)="US"),"US","")</f>
        <v/>
      </c>
      <c r="C9030" s="208" t="n">
        <f aca="false">M9030</f>
        <v>0</v>
      </c>
      <c r="D9030" s="208" t="str">
        <f aca="false">IF(ISNUMBER(FIND("Phy",N9030))=TRUE(),"Physical","Financial")</f>
        <v>Financial</v>
      </c>
      <c r="E9030" s="208" t="e">
        <f aca="false">IF(VLOOKUP(S9030,'DD-Lookup'!$J$6:$L$50,3,FALSE())="Monthly",(YEAR(AC9030)-YEAR(AB9030))*12+MONTH(AC9030)-MONTH(AB9030)+1,(AC9030-AB9030+1))</f>
        <v>#N/A</v>
      </c>
      <c r="F9030" s="239" t="e">
        <f aca="false">E9030*SUM(P9030:Q9030)</f>
        <v>#N/A</v>
      </c>
    </row>
    <row r="9031" customFormat="false" ht="12.75" hidden="false" customHeight="false" outlineLevel="0" collapsed="false">
      <c r="A9031" s="208" t="str">
        <f aca="false">B9031&amp;" "&amp;C9031&amp;" "&amp;D9031</f>
        <v> 0 Financial</v>
      </c>
      <c r="B9031" s="208" t="str">
        <f aca="false">IF((LEFT(N9031,2)="US"),"US","")</f>
        <v/>
      </c>
      <c r="C9031" s="208" t="n">
        <f aca="false">M9031</f>
        <v>0</v>
      </c>
      <c r="D9031" s="208" t="str">
        <f aca="false">IF(ISNUMBER(FIND("Phy",N9031))=TRUE(),"Physical","Financial")</f>
        <v>Financial</v>
      </c>
      <c r="E9031" s="208" t="e">
        <f aca="false">IF(VLOOKUP(S9031,'DD-Lookup'!$J$6:$L$50,3,FALSE())="Monthly",(YEAR(AC9031)-YEAR(AB9031))*12+MONTH(AC9031)-MONTH(AB9031)+1,(AC9031-AB9031+1))</f>
        <v>#N/A</v>
      </c>
      <c r="F9031" s="239" t="e">
        <f aca="false">E9031*SUM(P9031:Q9031)</f>
        <v>#N/A</v>
      </c>
    </row>
    <row r="9032" customFormat="false" ht="12.75" hidden="false" customHeight="false" outlineLevel="0" collapsed="false">
      <c r="A9032" s="208" t="str">
        <f aca="false">B9032&amp;" "&amp;C9032&amp;" "&amp;D9032</f>
        <v> 0 Financial</v>
      </c>
      <c r="B9032" s="208" t="str">
        <f aca="false">IF((LEFT(N9032,2)="US"),"US","")</f>
        <v/>
      </c>
      <c r="C9032" s="208" t="n">
        <f aca="false">M9032</f>
        <v>0</v>
      </c>
      <c r="D9032" s="208" t="str">
        <f aca="false">IF(ISNUMBER(FIND("Phy",N9032))=TRUE(),"Physical","Financial")</f>
        <v>Financial</v>
      </c>
      <c r="E9032" s="208" t="e">
        <f aca="false">IF(VLOOKUP(S9032,'DD-Lookup'!$J$6:$L$50,3,FALSE())="Monthly",(YEAR(AC9032)-YEAR(AB9032))*12+MONTH(AC9032)-MONTH(AB9032)+1,(AC9032-AB9032+1))</f>
        <v>#N/A</v>
      </c>
      <c r="F9032" s="239" t="e">
        <f aca="false">E9032*SUM(P9032:Q9032)</f>
        <v>#N/A</v>
      </c>
    </row>
    <row r="9033" customFormat="false" ht="12.75" hidden="false" customHeight="false" outlineLevel="0" collapsed="false">
      <c r="A9033" s="208" t="str">
        <f aca="false">B9033&amp;" "&amp;C9033&amp;" "&amp;D9033</f>
        <v> 0 Financial</v>
      </c>
      <c r="B9033" s="208" t="str">
        <f aca="false">IF((LEFT(N9033,2)="US"),"US","")</f>
        <v/>
      </c>
      <c r="C9033" s="208" t="n">
        <f aca="false">M9033</f>
        <v>0</v>
      </c>
      <c r="D9033" s="208" t="str">
        <f aca="false">IF(ISNUMBER(FIND("Phy",N9033))=TRUE(),"Physical","Financial")</f>
        <v>Financial</v>
      </c>
      <c r="E9033" s="208" t="e">
        <f aca="false">IF(VLOOKUP(S9033,'DD-Lookup'!$J$6:$L$50,3,FALSE())="Monthly",(YEAR(AC9033)-YEAR(AB9033))*12+MONTH(AC9033)-MONTH(AB9033)+1,(AC9033-AB9033+1))</f>
        <v>#N/A</v>
      </c>
      <c r="F9033" s="239" t="e">
        <f aca="false">E9033*SUM(P9033:Q9033)</f>
        <v>#N/A</v>
      </c>
    </row>
    <row r="9034" customFormat="false" ht="12.75" hidden="false" customHeight="false" outlineLevel="0" collapsed="false">
      <c r="A9034" s="208" t="str">
        <f aca="false">B9034&amp;" "&amp;C9034&amp;" "&amp;D9034</f>
        <v> 0 Financial</v>
      </c>
      <c r="B9034" s="208" t="str">
        <f aca="false">IF((LEFT(N9034,2)="US"),"US","")</f>
        <v/>
      </c>
      <c r="C9034" s="208" t="n">
        <f aca="false">M9034</f>
        <v>0</v>
      </c>
      <c r="D9034" s="208" t="str">
        <f aca="false">IF(ISNUMBER(FIND("Phy",N9034))=TRUE(),"Physical","Financial")</f>
        <v>Financial</v>
      </c>
      <c r="E9034" s="208" t="e">
        <f aca="false">IF(VLOOKUP(S9034,'DD-Lookup'!$J$6:$L$50,3,FALSE())="Monthly",(YEAR(AC9034)-YEAR(AB9034))*12+MONTH(AC9034)-MONTH(AB9034)+1,(AC9034-AB9034+1))</f>
        <v>#N/A</v>
      </c>
      <c r="F9034" s="239" t="e">
        <f aca="false">E9034*SUM(P9034:Q9034)</f>
        <v>#N/A</v>
      </c>
    </row>
    <row r="9035" customFormat="false" ht="12.75" hidden="false" customHeight="false" outlineLevel="0" collapsed="false">
      <c r="A9035" s="208" t="str">
        <f aca="false">B9035&amp;" "&amp;C9035&amp;" "&amp;D9035</f>
        <v> 0 Financial</v>
      </c>
      <c r="B9035" s="208" t="str">
        <f aca="false">IF((LEFT(N9035,2)="US"),"US","")</f>
        <v/>
      </c>
      <c r="C9035" s="208" t="n">
        <f aca="false">M9035</f>
        <v>0</v>
      </c>
      <c r="D9035" s="208" t="str">
        <f aca="false">IF(ISNUMBER(FIND("Phy",N9035))=TRUE(),"Physical","Financial")</f>
        <v>Financial</v>
      </c>
      <c r="E9035" s="208" t="e">
        <f aca="false">IF(VLOOKUP(S9035,'DD-Lookup'!$J$6:$L$50,3,FALSE())="Monthly",(YEAR(AC9035)-YEAR(AB9035))*12+MONTH(AC9035)-MONTH(AB9035)+1,(AC9035-AB9035+1))</f>
        <v>#N/A</v>
      </c>
      <c r="F9035" s="239" t="e">
        <f aca="false">E9035*SUM(P9035:Q9035)</f>
        <v>#N/A</v>
      </c>
    </row>
    <row r="9036" customFormat="false" ht="12.75" hidden="false" customHeight="false" outlineLevel="0" collapsed="false">
      <c r="A9036" s="208" t="str">
        <f aca="false">B9036&amp;" "&amp;C9036&amp;" "&amp;D9036</f>
        <v> 0 Financial</v>
      </c>
      <c r="B9036" s="208" t="str">
        <f aca="false">IF((LEFT(N9036,2)="US"),"US","")</f>
        <v/>
      </c>
      <c r="C9036" s="208" t="n">
        <f aca="false">M9036</f>
        <v>0</v>
      </c>
      <c r="D9036" s="208" t="str">
        <f aca="false">IF(ISNUMBER(FIND("Phy",N9036))=TRUE(),"Physical","Financial")</f>
        <v>Financial</v>
      </c>
      <c r="E9036" s="208" t="e">
        <f aca="false">IF(VLOOKUP(S9036,'DD-Lookup'!$J$6:$L$50,3,FALSE())="Monthly",(YEAR(AC9036)-YEAR(AB9036))*12+MONTH(AC9036)-MONTH(AB9036)+1,(AC9036-AB9036+1))</f>
        <v>#N/A</v>
      </c>
      <c r="F9036" s="239" t="e">
        <f aca="false">E9036*SUM(P9036:Q9036)</f>
        <v>#N/A</v>
      </c>
    </row>
    <row r="9037" customFormat="false" ht="12.75" hidden="false" customHeight="false" outlineLevel="0" collapsed="false">
      <c r="A9037" s="208" t="str">
        <f aca="false">B9037&amp;" "&amp;C9037&amp;" "&amp;D9037</f>
        <v> 0 Financial</v>
      </c>
      <c r="B9037" s="208" t="str">
        <f aca="false">IF((LEFT(N9037,2)="US"),"US","")</f>
        <v/>
      </c>
      <c r="C9037" s="208" t="n">
        <f aca="false">M9037</f>
        <v>0</v>
      </c>
      <c r="D9037" s="208" t="str">
        <f aca="false">IF(ISNUMBER(FIND("Phy",N9037))=TRUE(),"Physical","Financial")</f>
        <v>Financial</v>
      </c>
      <c r="E9037" s="208" t="e">
        <f aca="false">IF(VLOOKUP(S9037,'DD-Lookup'!$J$6:$L$50,3,FALSE())="Monthly",(YEAR(AC9037)-YEAR(AB9037))*12+MONTH(AC9037)-MONTH(AB9037)+1,(AC9037-AB9037+1))</f>
        <v>#N/A</v>
      </c>
      <c r="F9037" s="239" t="e">
        <f aca="false">E9037*SUM(P9037:Q9037)</f>
        <v>#N/A</v>
      </c>
    </row>
    <row r="9038" customFormat="false" ht="12.75" hidden="false" customHeight="false" outlineLevel="0" collapsed="false">
      <c r="A9038" s="208" t="str">
        <f aca="false">B9038&amp;" "&amp;C9038&amp;" "&amp;D9038</f>
        <v> 0 Financial</v>
      </c>
      <c r="B9038" s="208" t="str">
        <f aca="false">IF((LEFT(N9038,2)="US"),"US","")</f>
        <v/>
      </c>
      <c r="C9038" s="208" t="n">
        <f aca="false">M9038</f>
        <v>0</v>
      </c>
      <c r="D9038" s="208" t="str">
        <f aca="false">IF(ISNUMBER(FIND("Phy",N9038))=TRUE(),"Physical","Financial")</f>
        <v>Financial</v>
      </c>
      <c r="E9038" s="208" t="e">
        <f aca="false">IF(VLOOKUP(S9038,'DD-Lookup'!$J$6:$L$50,3,FALSE())="Monthly",(YEAR(AC9038)-YEAR(AB9038))*12+MONTH(AC9038)-MONTH(AB9038)+1,(AC9038-AB9038+1))</f>
        <v>#N/A</v>
      </c>
      <c r="F9038" s="239" t="e">
        <f aca="false">E9038*SUM(P9038:Q9038)</f>
        <v>#N/A</v>
      </c>
    </row>
    <row r="9039" customFormat="false" ht="12.75" hidden="false" customHeight="false" outlineLevel="0" collapsed="false">
      <c r="A9039" s="208" t="str">
        <f aca="false">B9039&amp;" "&amp;C9039&amp;" "&amp;D9039</f>
        <v> 0 Financial</v>
      </c>
      <c r="B9039" s="208" t="str">
        <f aca="false">IF((LEFT(N9039,2)="US"),"US","")</f>
        <v/>
      </c>
      <c r="C9039" s="208" t="n">
        <f aca="false">M9039</f>
        <v>0</v>
      </c>
      <c r="D9039" s="208" t="str">
        <f aca="false">IF(ISNUMBER(FIND("Phy",N9039))=TRUE(),"Physical","Financial")</f>
        <v>Financial</v>
      </c>
      <c r="E9039" s="208" t="e">
        <f aca="false">IF(VLOOKUP(S9039,'DD-Lookup'!$J$6:$L$50,3,FALSE())="Monthly",(YEAR(AC9039)-YEAR(AB9039))*12+MONTH(AC9039)-MONTH(AB9039)+1,(AC9039-AB9039+1))</f>
        <v>#N/A</v>
      </c>
      <c r="F9039" s="239" t="e">
        <f aca="false">E9039*SUM(P9039:Q9039)</f>
        <v>#N/A</v>
      </c>
    </row>
    <row r="9040" customFormat="false" ht="12.75" hidden="false" customHeight="false" outlineLevel="0" collapsed="false">
      <c r="A9040" s="208" t="str">
        <f aca="false">B9040&amp;" "&amp;C9040&amp;" "&amp;D9040</f>
        <v> 0 Financial</v>
      </c>
      <c r="B9040" s="208" t="str">
        <f aca="false">IF((LEFT(N9040,2)="US"),"US","")</f>
        <v/>
      </c>
      <c r="C9040" s="208" t="n">
        <f aca="false">M9040</f>
        <v>0</v>
      </c>
      <c r="D9040" s="208" t="str">
        <f aca="false">IF(ISNUMBER(FIND("Phy",N9040))=TRUE(),"Physical","Financial")</f>
        <v>Financial</v>
      </c>
      <c r="E9040" s="208" t="e">
        <f aca="false">IF(VLOOKUP(S9040,'DD-Lookup'!$J$6:$L$50,3,FALSE())="Monthly",(YEAR(AC9040)-YEAR(AB9040))*12+MONTH(AC9040)-MONTH(AB9040)+1,(AC9040-AB9040+1))</f>
        <v>#N/A</v>
      </c>
      <c r="F9040" s="239" t="e">
        <f aca="false">E9040*SUM(P9040:Q9040)</f>
        <v>#N/A</v>
      </c>
    </row>
    <row r="9041" customFormat="false" ht="12.75" hidden="false" customHeight="false" outlineLevel="0" collapsed="false">
      <c r="A9041" s="208" t="str">
        <f aca="false">B9041&amp;" "&amp;C9041&amp;" "&amp;D9041</f>
        <v> 0 Financial</v>
      </c>
      <c r="B9041" s="208" t="str">
        <f aca="false">IF((LEFT(N9041,2)="US"),"US","")</f>
        <v/>
      </c>
      <c r="C9041" s="208" t="n">
        <f aca="false">M9041</f>
        <v>0</v>
      </c>
      <c r="D9041" s="208" t="str">
        <f aca="false">IF(ISNUMBER(FIND("Phy",N9041))=TRUE(),"Physical","Financial")</f>
        <v>Financial</v>
      </c>
      <c r="E9041" s="208" t="e">
        <f aca="false">IF(VLOOKUP(S9041,'DD-Lookup'!$J$6:$L$50,3,FALSE())="Monthly",(YEAR(AC9041)-YEAR(AB9041))*12+MONTH(AC9041)-MONTH(AB9041)+1,(AC9041-AB9041+1))</f>
        <v>#N/A</v>
      </c>
      <c r="F9041" s="239" t="e">
        <f aca="false">E9041*SUM(P9041:Q9041)</f>
        <v>#N/A</v>
      </c>
    </row>
    <row r="9042" customFormat="false" ht="12.75" hidden="false" customHeight="false" outlineLevel="0" collapsed="false">
      <c r="A9042" s="208" t="str">
        <f aca="false">B9042&amp;" "&amp;C9042&amp;" "&amp;D9042</f>
        <v> 0 Financial</v>
      </c>
      <c r="B9042" s="208" t="str">
        <f aca="false">IF((LEFT(N9042,2)="US"),"US","")</f>
        <v/>
      </c>
      <c r="C9042" s="208" t="n">
        <f aca="false">M9042</f>
        <v>0</v>
      </c>
      <c r="D9042" s="208" t="str">
        <f aca="false">IF(ISNUMBER(FIND("Phy",N9042))=TRUE(),"Physical","Financial")</f>
        <v>Financial</v>
      </c>
      <c r="E9042" s="208" t="e">
        <f aca="false">IF(VLOOKUP(S9042,'DD-Lookup'!$J$6:$L$50,3,FALSE())="Monthly",(YEAR(AC9042)-YEAR(AB9042))*12+MONTH(AC9042)-MONTH(AB9042)+1,(AC9042-AB9042+1))</f>
        <v>#N/A</v>
      </c>
      <c r="F9042" s="239" t="e">
        <f aca="false">E9042*SUM(P9042:Q9042)</f>
        <v>#N/A</v>
      </c>
    </row>
    <row r="9043" customFormat="false" ht="12.75" hidden="false" customHeight="false" outlineLevel="0" collapsed="false">
      <c r="A9043" s="208" t="str">
        <f aca="false">B9043&amp;" "&amp;C9043&amp;" "&amp;D9043</f>
        <v> 0 Financial</v>
      </c>
      <c r="B9043" s="208" t="str">
        <f aca="false">IF((LEFT(N9043,2)="US"),"US","")</f>
        <v/>
      </c>
      <c r="C9043" s="208" t="n">
        <f aca="false">M9043</f>
        <v>0</v>
      </c>
      <c r="D9043" s="208" t="str">
        <f aca="false">IF(ISNUMBER(FIND("Phy",N9043))=TRUE(),"Physical","Financial")</f>
        <v>Financial</v>
      </c>
      <c r="E9043" s="208" t="e">
        <f aca="false">IF(VLOOKUP(S9043,'DD-Lookup'!$J$6:$L$50,3,FALSE())="Monthly",(YEAR(AC9043)-YEAR(AB9043))*12+MONTH(AC9043)-MONTH(AB9043)+1,(AC9043-AB9043+1))</f>
        <v>#N/A</v>
      </c>
      <c r="F9043" s="239" t="e">
        <f aca="false">E9043*SUM(P9043:Q9043)</f>
        <v>#N/A</v>
      </c>
    </row>
    <row r="9044" customFormat="false" ht="12.75" hidden="false" customHeight="false" outlineLevel="0" collapsed="false">
      <c r="A9044" s="208" t="str">
        <f aca="false">B9044&amp;" "&amp;C9044&amp;" "&amp;D9044</f>
        <v> 0 Financial</v>
      </c>
      <c r="B9044" s="208" t="str">
        <f aca="false">IF((LEFT(N9044,2)="US"),"US","")</f>
        <v/>
      </c>
      <c r="C9044" s="208" t="n">
        <f aca="false">M9044</f>
        <v>0</v>
      </c>
      <c r="D9044" s="208" t="str">
        <f aca="false">IF(ISNUMBER(FIND("Phy",N9044))=TRUE(),"Physical","Financial")</f>
        <v>Financial</v>
      </c>
      <c r="E9044" s="208" t="e">
        <f aca="false">IF(VLOOKUP(S9044,'DD-Lookup'!$J$6:$L$50,3,FALSE())="Monthly",(YEAR(AC9044)-YEAR(AB9044))*12+MONTH(AC9044)-MONTH(AB9044)+1,(AC9044-AB9044+1))</f>
        <v>#N/A</v>
      </c>
      <c r="F9044" s="239" t="e">
        <f aca="false">E9044*SUM(P9044:Q9044)</f>
        <v>#N/A</v>
      </c>
    </row>
    <row r="9045" customFormat="false" ht="12.75" hidden="false" customHeight="false" outlineLevel="0" collapsed="false">
      <c r="A9045" s="208" t="str">
        <f aca="false">B9045&amp;" "&amp;C9045&amp;" "&amp;D9045</f>
        <v> 0 Financial</v>
      </c>
      <c r="B9045" s="208" t="str">
        <f aca="false">IF((LEFT(N9045,2)="US"),"US","")</f>
        <v/>
      </c>
      <c r="C9045" s="208" t="n">
        <f aca="false">M9045</f>
        <v>0</v>
      </c>
      <c r="D9045" s="208" t="str">
        <f aca="false">IF(ISNUMBER(FIND("Phy",N9045))=TRUE(),"Physical","Financial")</f>
        <v>Financial</v>
      </c>
      <c r="E9045" s="208" t="e">
        <f aca="false">IF(VLOOKUP(S9045,'DD-Lookup'!$J$6:$L$50,3,FALSE())="Monthly",(YEAR(AC9045)-YEAR(AB9045))*12+MONTH(AC9045)-MONTH(AB9045)+1,(AC9045-AB9045+1))</f>
        <v>#N/A</v>
      </c>
      <c r="F9045" s="239" t="e">
        <f aca="false">E9045*SUM(P9045:Q9045)</f>
        <v>#N/A</v>
      </c>
    </row>
    <row r="9046" customFormat="false" ht="12.75" hidden="false" customHeight="false" outlineLevel="0" collapsed="false">
      <c r="A9046" s="208" t="str">
        <f aca="false">B9046&amp;" "&amp;C9046&amp;" "&amp;D9046</f>
        <v> 0 Financial</v>
      </c>
      <c r="B9046" s="208" t="str">
        <f aca="false">IF((LEFT(N9046,2)="US"),"US","")</f>
        <v/>
      </c>
      <c r="C9046" s="208" t="n">
        <f aca="false">M9046</f>
        <v>0</v>
      </c>
      <c r="D9046" s="208" t="str">
        <f aca="false">IF(ISNUMBER(FIND("Phy",N9046))=TRUE(),"Physical","Financial")</f>
        <v>Financial</v>
      </c>
      <c r="E9046" s="208" t="e">
        <f aca="false">IF(VLOOKUP(S9046,'DD-Lookup'!$J$6:$L$50,3,FALSE())="Monthly",(YEAR(AC9046)-YEAR(AB9046))*12+MONTH(AC9046)-MONTH(AB9046)+1,(AC9046-AB9046+1))</f>
        <v>#N/A</v>
      </c>
      <c r="F9046" s="239" t="e">
        <f aca="false">E9046*SUM(P9046:Q9046)</f>
        <v>#N/A</v>
      </c>
    </row>
    <row r="9047" customFormat="false" ht="12.75" hidden="false" customHeight="false" outlineLevel="0" collapsed="false">
      <c r="A9047" s="208" t="str">
        <f aca="false">B9047&amp;" "&amp;C9047&amp;" "&amp;D9047</f>
        <v> 0 Financial</v>
      </c>
      <c r="B9047" s="208" t="str">
        <f aca="false">IF((LEFT(N9047,2)="US"),"US","")</f>
        <v/>
      </c>
      <c r="C9047" s="208" t="n">
        <f aca="false">M9047</f>
        <v>0</v>
      </c>
      <c r="D9047" s="208" t="str">
        <f aca="false">IF(ISNUMBER(FIND("Phy",N9047))=TRUE(),"Physical","Financial")</f>
        <v>Financial</v>
      </c>
      <c r="E9047" s="208" t="e">
        <f aca="false">IF(VLOOKUP(S9047,'DD-Lookup'!$J$6:$L$50,3,FALSE())="Monthly",(YEAR(AC9047)-YEAR(AB9047))*12+MONTH(AC9047)-MONTH(AB9047)+1,(AC9047-AB9047+1))</f>
        <v>#N/A</v>
      </c>
      <c r="F9047" s="239" t="e">
        <f aca="false">E9047*SUM(P9047:Q9047)</f>
        <v>#N/A</v>
      </c>
    </row>
    <row r="9048" customFormat="false" ht="12.75" hidden="false" customHeight="false" outlineLevel="0" collapsed="false">
      <c r="A9048" s="208" t="str">
        <f aca="false">B9048&amp;" "&amp;C9048&amp;" "&amp;D9048</f>
        <v> 0 Financial</v>
      </c>
      <c r="B9048" s="208" t="str">
        <f aca="false">IF((LEFT(N9048,2)="US"),"US","")</f>
        <v/>
      </c>
      <c r="C9048" s="208" t="n">
        <f aca="false">M9048</f>
        <v>0</v>
      </c>
      <c r="D9048" s="208" t="str">
        <f aca="false">IF(ISNUMBER(FIND("Phy",N9048))=TRUE(),"Physical","Financial")</f>
        <v>Financial</v>
      </c>
      <c r="E9048" s="208" t="e">
        <f aca="false">IF(VLOOKUP(S9048,'DD-Lookup'!$J$6:$L$50,3,FALSE())="Monthly",(YEAR(AC9048)-YEAR(AB9048))*12+MONTH(AC9048)-MONTH(AB9048)+1,(AC9048-AB9048+1))</f>
        <v>#N/A</v>
      </c>
      <c r="F9048" s="239" t="e">
        <f aca="false">E9048*SUM(P9048:Q9048)</f>
        <v>#N/A</v>
      </c>
    </row>
    <row r="9049" customFormat="false" ht="12.75" hidden="false" customHeight="false" outlineLevel="0" collapsed="false">
      <c r="A9049" s="208" t="str">
        <f aca="false">B9049&amp;" "&amp;C9049&amp;" "&amp;D9049</f>
        <v> 0 Financial</v>
      </c>
      <c r="B9049" s="208" t="str">
        <f aca="false">IF((LEFT(N9049,2)="US"),"US","")</f>
        <v/>
      </c>
      <c r="C9049" s="208" t="n">
        <f aca="false">M9049</f>
        <v>0</v>
      </c>
      <c r="D9049" s="208" t="str">
        <f aca="false">IF(ISNUMBER(FIND("Phy",N9049))=TRUE(),"Physical","Financial")</f>
        <v>Financial</v>
      </c>
      <c r="E9049" s="208" t="e">
        <f aca="false">IF(VLOOKUP(S9049,'DD-Lookup'!$J$6:$L$50,3,FALSE())="Monthly",(YEAR(AC9049)-YEAR(AB9049))*12+MONTH(AC9049)-MONTH(AB9049)+1,(AC9049-AB9049+1))</f>
        <v>#N/A</v>
      </c>
      <c r="F9049" s="239" t="e">
        <f aca="false">E9049*SUM(P9049:Q9049)</f>
        <v>#N/A</v>
      </c>
    </row>
    <row r="9050" customFormat="false" ht="12.75" hidden="false" customHeight="false" outlineLevel="0" collapsed="false">
      <c r="A9050" s="208" t="str">
        <f aca="false">B9050&amp;" "&amp;C9050&amp;" "&amp;D9050</f>
        <v> 0 Financial</v>
      </c>
      <c r="B9050" s="208" t="str">
        <f aca="false">IF((LEFT(N9050,2)="US"),"US","")</f>
        <v/>
      </c>
      <c r="C9050" s="208" t="n">
        <f aca="false">M9050</f>
        <v>0</v>
      </c>
      <c r="D9050" s="208" t="str">
        <f aca="false">IF(ISNUMBER(FIND("Phy",N9050))=TRUE(),"Physical","Financial")</f>
        <v>Financial</v>
      </c>
      <c r="E9050" s="208" t="e">
        <f aca="false">IF(VLOOKUP(S9050,'DD-Lookup'!$J$6:$L$50,3,FALSE())="Monthly",(YEAR(AC9050)-YEAR(AB9050))*12+MONTH(AC9050)-MONTH(AB9050)+1,(AC9050-AB9050+1))</f>
        <v>#N/A</v>
      </c>
      <c r="F9050" s="239" t="e">
        <f aca="false">E9050*SUM(P9050:Q9050)</f>
        <v>#N/A</v>
      </c>
    </row>
    <row r="9051" customFormat="false" ht="12.75" hidden="false" customHeight="false" outlineLevel="0" collapsed="false">
      <c r="A9051" s="208" t="str">
        <f aca="false">B9051&amp;" "&amp;C9051&amp;" "&amp;D9051</f>
        <v> 0 Financial</v>
      </c>
      <c r="B9051" s="208" t="str">
        <f aca="false">IF((LEFT(N9051,2)="US"),"US","")</f>
        <v/>
      </c>
      <c r="C9051" s="208" t="n">
        <f aca="false">M9051</f>
        <v>0</v>
      </c>
      <c r="D9051" s="208" t="str">
        <f aca="false">IF(ISNUMBER(FIND("Phy",N9051))=TRUE(),"Physical","Financial")</f>
        <v>Financial</v>
      </c>
      <c r="E9051" s="208" t="e">
        <f aca="false">IF(VLOOKUP(S9051,'DD-Lookup'!$J$6:$L$50,3,FALSE())="Monthly",(YEAR(AC9051)-YEAR(AB9051))*12+MONTH(AC9051)-MONTH(AB9051)+1,(AC9051-AB9051+1))</f>
        <v>#N/A</v>
      </c>
      <c r="F9051" s="239" t="e">
        <f aca="false">E9051*SUM(P9051:Q9051)</f>
        <v>#N/A</v>
      </c>
    </row>
    <row r="9052" customFormat="false" ht="12.75" hidden="false" customHeight="false" outlineLevel="0" collapsed="false">
      <c r="A9052" s="208" t="str">
        <f aca="false">B9052&amp;" "&amp;C9052&amp;" "&amp;D9052</f>
        <v> 0 Financial</v>
      </c>
      <c r="B9052" s="208" t="str">
        <f aca="false">IF((LEFT(N9052,2)="US"),"US","")</f>
        <v/>
      </c>
      <c r="C9052" s="208" t="n">
        <f aca="false">M9052</f>
        <v>0</v>
      </c>
      <c r="D9052" s="208" t="str">
        <f aca="false">IF(ISNUMBER(FIND("Phy",N9052))=TRUE(),"Physical","Financial")</f>
        <v>Financial</v>
      </c>
      <c r="E9052" s="208" t="e">
        <f aca="false">IF(VLOOKUP(S9052,'DD-Lookup'!$J$6:$L$50,3,FALSE())="Monthly",(YEAR(AC9052)-YEAR(AB9052))*12+MONTH(AC9052)-MONTH(AB9052)+1,(AC9052-AB9052+1))</f>
        <v>#N/A</v>
      </c>
      <c r="F9052" s="239" t="e">
        <f aca="false">E9052*SUM(P9052:Q9052)</f>
        <v>#N/A</v>
      </c>
    </row>
    <row r="9053" customFormat="false" ht="12.75" hidden="false" customHeight="false" outlineLevel="0" collapsed="false">
      <c r="A9053" s="208" t="str">
        <f aca="false">B9053&amp;" "&amp;C9053&amp;" "&amp;D9053</f>
        <v> 0 Financial</v>
      </c>
      <c r="B9053" s="208" t="str">
        <f aca="false">IF((LEFT(N9053,2)="US"),"US","")</f>
        <v/>
      </c>
      <c r="C9053" s="208" t="n">
        <f aca="false">M9053</f>
        <v>0</v>
      </c>
      <c r="D9053" s="208" t="str">
        <f aca="false">IF(ISNUMBER(FIND("Phy",N9053))=TRUE(),"Physical","Financial")</f>
        <v>Financial</v>
      </c>
      <c r="E9053" s="208" t="e">
        <f aca="false">IF(VLOOKUP(S9053,'DD-Lookup'!$J$6:$L$50,3,FALSE())="Monthly",(YEAR(AC9053)-YEAR(AB9053))*12+MONTH(AC9053)-MONTH(AB9053)+1,(AC9053-AB9053+1))</f>
        <v>#N/A</v>
      </c>
      <c r="F9053" s="239" t="e">
        <f aca="false">E9053*SUM(P9053:Q9053)</f>
        <v>#N/A</v>
      </c>
    </row>
    <row r="9054" customFormat="false" ht="12.75" hidden="false" customHeight="false" outlineLevel="0" collapsed="false">
      <c r="A9054" s="208" t="str">
        <f aca="false">B9054&amp;" "&amp;C9054&amp;" "&amp;D9054</f>
        <v> 0 Financial</v>
      </c>
      <c r="B9054" s="208" t="str">
        <f aca="false">IF((LEFT(N9054,2)="US"),"US","")</f>
        <v/>
      </c>
      <c r="C9054" s="208" t="n">
        <f aca="false">M9054</f>
        <v>0</v>
      </c>
      <c r="D9054" s="208" t="str">
        <f aca="false">IF(ISNUMBER(FIND("Phy",N9054))=TRUE(),"Physical","Financial")</f>
        <v>Financial</v>
      </c>
      <c r="E9054" s="208" t="e">
        <f aca="false">IF(VLOOKUP(S9054,'DD-Lookup'!$J$6:$L$50,3,FALSE())="Monthly",(YEAR(AC9054)-YEAR(AB9054))*12+MONTH(AC9054)-MONTH(AB9054)+1,(AC9054-AB9054+1))</f>
        <v>#N/A</v>
      </c>
      <c r="F9054" s="239" t="e">
        <f aca="false">E9054*SUM(P9054:Q9054)</f>
        <v>#N/A</v>
      </c>
    </row>
    <row r="9055" customFormat="false" ht="12.75" hidden="false" customHeight="false" outlineLevel="0" collapsed="false">
      <c r="A9055" s="208" t="str">
        <f aca="false">B9055&amp;" "&amp;C9055&amp;" "&amp;D9055</f>
        <v> 0 Financial</v>
      </c>
      <c r="B9055" s="208" t="str">
        <f aca="false">IF((LEFT(N9055,2)="US"),"US","")</f>
        <v/>
      </c>
      <c r="C9055" s="208" t="n">
        <f aca="false">M9055</f>
        <v>0</v>
      </c>
      <c r="D9055" s="208" t="str">
        <f aca="false">IF(ISNUMBER(FIND("Phy",N9055))=TRUE(),"Physical","Financial")</f>
        <v>Financial</v>
      </c>
      <c r="E9055" s="208" t="e">
        <f aca="false">IF(VLOOKUP(S9055,'DD-Lookup'!$J$6:$L$50,3,FALSE())="Monthly",(YEAR(AC9055)-YEAR(AB9055))*12+MONTH(AC9055)-MONTH(AB9055)+1,(AC9055-AB9055+1))</f>
        <v>#N/A</v>
      </c>
      <c r="F9055" s="239" t="e">
        <f aca="false">E9055*SUM(P9055:Q9055)</f>
        <v>#N/A</v>
      </c>
    </row>
    <row r="9056" customFormat="false" ht="12.75" hidden="false" customHeight="false" outlineLevel="0" collapsed="false">
      <c r="A9056" s="208" t="str">
        <f aca="false">B9056&amp;" "&amp;C9056&amp;" "&amp;D9056</f>
        <v> 0 Financial</v>
      </c>
      <c r="B9056" s="208" t="str">
        <f aca="false">IF((LEFT(N9056,2)="US"),"US","")</f>
        <v/>
      </c>
      <c r="C9056" s="208" t="n">
        <f aca="false">M9056</f>
        <v>0</v>
      </c>
      <c r="D9056" s="208" t="str">
        <f aca="false">IF(ISNUMBER(FIND("Phy",N9056))=TRUE(),"Physical","Financial")</f>
        <v>Financial</v>
      </c>
      <c r="E9056" s="208" t="e">
        <f aca="false">IF(VLOOKUP(S9056,'DD-Lookup'!$J$6:$L$50,3,FALSE())="Monthly",(YEAR(AC9056)-YEAR(AB9056))*12+MONTH(AC9056)-MONTH(AB9056)+1,(AC9056-AB9056+1))</f>
        <v>#N/A</v>
      </c>
      <c r="F9056" s="239" t="e">
        <f aca="false">E9056*SUM(P9056:Q9056)</f>
        <v>#N/A</v>
      </c>
    </row>
    <row r="9057" customFormat="false" ht="12.75" hidden="false" customHeight="false" outlineLevel="0" collapsed="false">
      <c r="A9057" s="208" t="str">
        <f aca="false">B9057&amp;" "&amp;C9057&amp;" "&amp;D9057</f>
        <v> 0 Financial</v>
      </c>
      <c r="B9057" s="208" t="str">
        <f aca="false">IF((LEFT(N9057,2)="US"),"US","")</f>
        <v/>
      </c>
      <c r="C9057" s="208" t="n">
        <f aca="false">M9057</f>
        <v>0</v>
      </c>
      <c r="D9057" s="208" t="str">
        <f aca="false">IF(ISNUMBER(FIND("Phy",N9057))=TRUE(),"Physical","Financial")</f>
        <v>Financial</v>
      </c>
      <c r="E9057" s="208" t="e">
        <f aca="false">IF(VLOOKUP(S9057,'DD-Lookup'!$J$6:$L$50,3,FALSE())="Monthly",(YEAR(AC9057)-YEAR(AB9057))*12+MONTH(AC9057)-MONTH(AB9057)+1,(AC9057-AB9057+1))</f>
        <v>#N/A</v>
      </c>
      <c r="F9057" s="239" t="e">
        <f aca="false">E9057*SUM(P9057:Q9057)</f>
        <v>#N/A</v>
      </c>
    </row>
    <row r="9058" customFormat="false" ht="12.75" hidden="false" customHeight="false" outlineLevel="0" collapsed="false">
      <c r="A9058" s="208" t="str">
        <f aca="false">B9058&amp;" "&amp;C9058&amp;" "&amp;D9058</f>
        <v> 0 Financial</v>
      </c>
      <c r="B9058" s="208" t="str">
        <f aca="false">IF((LEFT(N9058,2)="US"),"US","")</f>
        <v/>
      </c>
      <c r="C9058" s="208" t="n">
        <f aca="false">M9058</f>
        <v>0</v>
      </c>
      <c r="D9058" s="208" t="str">
        <f aca="false">IF(ISNUMBER(FIND("Phy",N9058))=TRUE(),"Physical","Financial")</f>
        <v>Financial</v>
      </c>
      <c r="E9058" s="208" t="e">
        <f aca="false">IF(VLOOKUP(S9058,'DD-Lookup'!$J$6:$L$50,3,FALSE())="Monthly",(YEAR(AC9058)-YEAR(AB9058))*12+MONTH(AC9058)-MONTH(AB9058)+1,(AC9058-AB9058+1))</f>
        <v>#N/A</v>
      </c>
      <c r="F9058" s="239" t="e">
        <f aca="false">E9058*SUM(P9058:Q9058)</f>
        <v>#N/A</v>
      </c>
    </row>
    <row r="9059" customFormat="false" ht="12.75" hidden="false" customHeight="false" outlineLevel="0" collapsed="false">
      <c r="A9059" s="208" t="str">
        <f aca="false">B9059&amp;" "&amp;C9059&amp;" "&amp;D9059</f>
        <v> 0 Financial</v>
      </c>
      <c r="B9059" s="208" t="str">
        <f aca="false">IF((LEFT(N9059,2)="US"),"US","")</f>
        <v/>
      </c>
      <c r="C9059" s="208" t="n">
        <f aca="false">M9059</f>
        <v>0</v>
      </c>
      <c r="D9059" s="208" t="str">
        <f aca="false">IF(ISNUMBER(FIND("Phy",N9059))=TRUE(),"Physical","Financial")</f>
        <v>Financial</v>
      </c>
      <c r="E9059" s="208" t="e">
        <f aca="false">IF(VLOOKUP(S9059,'DD-Lookup'!$J$6:$L$50,3,FALSE())="Monthly",(YEAR(AC9059)-YEAR(AB9059))*12+MONTH(AC9059)-MONTH(AB9059)+1,(AC9059-AB9059+1))</f>
        <v>#N/A</v>
      </c>
      <c r="F9059" s="239" t="e">
        <f aca="false">E9059*SUM(P9059:Q9059)</f>
        <v>#N/A</v>
      </c>
    </row>
    <row r="9060" customFormat="false" ht="12.75" hidden="false" customHeight="false" outlineLevel="0" collapsed="false">
      <c r="A9060" s="208" t="str">
        <f aca="false">B9060&amp;" "&amp;C9060&amp;" "&amp;D9060</f>
        <v> 0 Financial</v>
      </c>
      <c r="B9060" s="208" t="str">
        <f aca="false">IF((LEFT(N9060,2)="US"),"US","")</f>
        <v/>
      </c>
      <c r="C9060" s="208" t="n">
        <f aca="false">M9060</f>
        <v>0</v>
      </c>
      <c r="D9060" s="208" t="str">
        <f aca="false">IF(ISNUMBER(FIND("Phy",N9060))=TRUE(),"Physical","Financial")</f>
        <v>Financial</v>
      </c>
      <c r="E9060" s="208" t="e">
        <f aca="false">IF(VLOOKUP(S9060,'DD-Lookup'!$J$6:$L$50,3,FALSE())="Monthly",(YEAR(AC9060)-YEAR(AB9060))*12+MONTH(AC9060)-MONTH(AB9060)+1,(AC9060-AB9060+1))</f>
        <v>#N/A</v>
      </c>
      <c r="F9060" s="239" t="e">
        <f aca="false">E9060*SUM(P9060:Q9060)</f>
        <v>#N/A</v>
      </c>
    </row>
    <row r="9061" customFormat="false" ht="12.75" hidden="false" customHeight="false" outlineLevel="0" collapsed="false">
      <c r="A9061" s="208" t="str">
        <f aca="false">B9061&amp;" "&amp;C9061&amp;" "&amp;D9061</f>
        <v> 0 Financial</v>
      </c>
      <c r="B9061" s="208" t="str">
        <f aca="false">IF((LEFT(N9061,2)="US"),"US","")</f>
        <v/>
      </c>
      <c r="C9061" s="208" t="n">
        <f aca="false">M9061</f>
        <v>0</v>
      </c>
      <c r="D9061" s="208" t="str">
        <f aca="false">IF(ISNUMBER(FIND("Phy",N9061))=TRUE(),"Physical","Financial")</f>
        <v>Financial</v>
      </c>
      <c r="E9061" s="208" t="e">
        <f aca="false">IF(VLOOKUP(S9061,'DD-Lookup'!$J$6:$L$50,3,FALSE())="Monthly",(YEAR(AC9061)-YEAR(AB9061))*12+MONTH(AC9061)-MONTH(AB9061)+1,(AC9061-AB9061+1))</f>
        <v>#N/A</v>
      </c>
      <c r="F9061" s="239" t="e">
        <f aca="false">E9061*SUM(P9061:Q9061)</f>
        <v>#N/A</v>
      </c>
    </row>
    <row r="9062" customFormat="false" ht="12.75" hidden="false" customHeight="false" outlineLevel="0" collapsed="false">
      <c r="A9062" s="208" t="str">
        <f aca="false">B9062&amp;" "&amp;C9062&amp;" "&amp;D9062</f>
        <v> 0 Financial</v>
      </c>
      <c r="B9062" s="208" t="str">
        <f aca="false">IF((LEFT(N9062,2)="US"),"US","")</f>
        <v/>
      </c>
      <c r="C9062" s="208" t="n">
        <f aca="false">M9062</f>
        <v>0</v>
      </c>
      <c r="D9062" s="208" t="str">
        <f aca="false">IF(ISNUMBER(FIND("Phy",N9062))=TRUE(),"Physical","Financial")</f>
        <v>Financial</v>
      </c>
      <c r="E9062" s="208" t="e">
        <f aca="false">IF(VLOOKUP(S9062,'DD-Lookup'!$J$6:$L$50,3,FALSE())="Monthly",(YEAR(AC9062)-YEAR(AB9062))*12+MONTH(AC9062)-MONTH(AB9062)+1,(AC9062-AB9062+1))</f>
        <v>#N/A</v>
      </c>
      <c r="F9062" s="239" t="e">
        <f aca="false">E9062*SUM(P9062:Q9062)</f>
        <v>#N/A</v>
      </c>
    </row>
    <row r="9063" customFormat="false" ht="12.75" hidden="false" customHeight="false" outlineLevel="0" collapsed="false">
      <c r="A9063" s="208" t="str">
        <f aca="false">B9063&amp;" "&amp;C9063&amp;" "&amp;D9063</f>
        <v> 0 Financial</v>
      </c>
      <c r="B9063" s="208" t="str">
        <f aca="false">IF((LEFT(N9063,2)="US"),"US","")</f>
        <v/>
      </c>
      <c r="C9063" s="208" t="n">
        <f aca="false">M9063</f>
        <v>0</v>
      </c>
      <c r="D9063" s="208" t="str">
        <f aca="false">IF(ISNUMBER(FIND("Phy",N9063))=TRUE(),"Physical","Financial")</f>
        <v>Financial</v>
      </c>
      <c r="E9063" s="208" t="e">
        <f aca="false">IF(VLOOKUP(S9063,'DD-Lookup'!$J$6:$L$50,3,FALSE())="Monthly",(YEAR(AC9063)-YEAR(AB9063))*12+MONTH(AC9063)-MONTH(AB9063)+1,(AC9063-AB9063+1))</f>
        <v>#N/A</v>
      </c>
      <c r="F9063" s="239" t="e">
        <f aca="false">E9063*SUM(P9063:Q9063)</f>
        <v>#N/A</v>
      </c>
    </row>
    <row r="9064" customFormat="false" ht="12.75" hidden="false" customHeight="false" outlineLevel="0" collapsed="false">
      <c r="A9064" s="208" t="str">
        <f aca="false">B9064&amp;" "&amp;C9064&amp;" "&amp;D9064</f>
        <v> 0 Financial</v>
      </c>
      <c r="B9064" s="208" t="str">
        <f aca="false">IF((LEFT(N9064,2)="US"),"US","")</f>
        <v/>
      </c>
      <c r="C9064" s="208" t="n">
        <f aca="false">M9064</f>
        <v>0</v>
      </c>
      <c r="D9064" s="208" t="str">
        <f aca="false">IF(ISNUMBER(FIND("Phy",N9064))=TRUE(),"Physical","Financial")</f>
        <v>Financial</v>
      </c>
      <c r="E9064" s="208" t="e">
        <f aca="false">IF(VLOOKUP(S9064,'DD-Lookup'!$J$6:$L$50,3,FALSE())="Monthly",(YEAR(AC9064)-YEAR(AB9064))*12+MONTH(AC9064)-MONTH(AB9064)+1,(AC9064-AB9064+1))</f>
        <v>#N/A</v>
      </c>
      <c r="F9064" s="239" t="e">
        <f aca="false">E9064*SUM(P9064:Q9064)</f>
        <v>#N/A</v>
      </c>
    </row>
    <row r="9065" customFormat="false" ht="12.75" hidden="false" customHeight="false" outlineLevel="0" collapsed="false">
      <c r="A9065" s="208" t="str">
        <f aca="false">B9065&amp;" "&amp;C9065&amp;" "&amp;D9065</f>
        <v> 0 Financial</v>
      </c>
      <c r="B9065" s="208" t="str">
        <f aca="false">IF((LEFT(N9065,2)="US"),"US","")</f>
        <v/>
      </c>
      <c r="C9065" s="208" t="n">
        <f aca="false">M9065</f>
        <v>0</v>
      </c>
      <c r="D9065" s="208" t="str">
        <f aca="false">IF(ISNUMBER(FIND("Phy",N9065))=TRUE(),"Physical","Financial")</f>
        <v>Financial</v>
      </c>
      <c r="E9065" s="208" t="e">
        <f aca="false">IF(VLOOKUP(S9065,'DD-Lookup'!$J$6:$L$50,3,FALSE())="Monthly",(YEAR(AC9065)-YEAR(AB9065))*12+MONTH(AC9065)-MONTH(AB9065)+1,(AC9065-AB9065+1))</f>
        <v>#N/A</v>
      </c>
      <c r="F9065" s="239" t="e">
        <f aca="false">E9065*SUM(P9065:Q9065)</f>
        <v>#N/A</v>
      </c>
    </row>
    <row r="9066" customFormat="false" ht="12.75" hidden="false" customHeight="false" outlineLevel="0" collapsed="false">
      <c r="A9066" s="208" t="str">
        <f aca="false">B9066&amp;" "&amp;C9066&amp;" "&amp;D9066</f>
        <v> 0 Financial</v>
      </c>
      <c r="B9066" s="208" t="str">
        <f aca="false">IF((LEFT(N9066,2)="US"),"US","")</f>
        <v/>
      </c>
      <c r="C9066" s="208" t="n">
        <f aca="false">M9066</f>
        <v>0</v>
      </c>
      <c r="D9066" s="208" t="str">
        <f aca="false">IF(ISNUMBER(FIND("Phy",N9066))=TRUE(),"Physical","Financial")</f>
        <v>Financial</v>
      </c>
      <c r="E9066" s="208" t="e">
        <f aca="false">IF(VLOOKUP(S9066,'DD-Lookup'!$J$6:$L$50,3,FALSE())="Monthly",(YEAR(AC9066)-YEAR(AB9066))*12+MONTH(AC9066)-MONTH(AB9066)+1,(AC9066-AB9066+1))</f>
        <v>#N/A</v>
      </c>
      <c r="F9066" s="239" t="e">
        <f aca="false">E9066*SUM(P9066:Q9066)</f>
        <v>#N/A</v>
      </c>
    </row>
    <row r="9067" customFormat="false" ht="12.75" hidden="false" customHeight="false" outlineLevel="0" collapsed="false">
      <c r="A9067" s="208" t="str">
        <f aca="false">B9067&amp;" "&amp;C9067&amp;" "&amp;D9067</f>
        <v> 0 Financial</v>
      </c>
      <c r="B9067" s="208" t="str">
        <f aca="false">IF((LEFT(N9067,2)="US"),"US","")</f>
        <v/>
      </c>
      <c r="C9067" s="208" t="n">
        <f aca="false">M9067</f>
        <v>0</v>
      </c>
      <c r="D9067" s="208" t="str">
        <f aca="false">IF(ISNUMBER(FIND("Phy",N9067))=TRUE(),"Physical","Financial")</f>
        <v>Financial</v>
      </c>
      <c r="E9067" s="208" t="e">
        <f aca="false">IF(VLOOKUP(S9067,'DD-Lookup'!$J$6:$L$50,3,FALSE())="Monthly",(YEAR(AC9067)-YEAR(AB9067))*12+MONTH(AC9067)-MONTH(AB9067)+1,(AC9067-AB9067+1))</f>
        <v>#N/A</v>
      </c>
      <c r="F9067" s="239" t="e">
        <f aca="false">E9067*SUM(P9067:Q9067)</f>
        <v>#N/A</v>
      </c>
    </row>
    <row r="9068" customFormat="false" ht="12.75" hidden="false" customHeight="false" outlineLevel="0" collapsed="false">
      <c r="A9068" s="208" t="str">
        <f aca="false">B9068&amp;" "&amp;C9068&amp;" "&amp;D9068</f>
        <v> 0 Financial</v>
      </c>
      <c r="B9068" s="208" t="str">
        <f aca="false">IF((LEFT(N9068,2)="US"),"US","")</f>
        <v/>
      </c>
      <c r="C9068" s="208" t="n">
        <f aca="false">M9068</f>
        <v>0</v>
      </c>
      <c r="D9068" s="208" t="str">
        <f aca="false">IF(ISNUMBER(FIND("Phy",N9068))=TRUE(),"Physical","Financial")</f>
        <v>Financial</v>
      </c>
      <c r="E9068" s="208" t="e">
        <f aca="false">IF(VLOOKUP(S9068,'DD-Lookup'!$J$6:$L$50,3,FALSE())="Monthly",(YEAR(AC9068)-YEAR(AB9068))*12+MONTH(AC9068)-MONTH(AB9068)+1,(AC9068-AB9068+1))</f>
        <v>#N/A</v>
      </c>
      <c r="F9068" s="239" t="e">
        <f aca="false">E9068*SUM(P9068:Q9068)</f>
        <v>#N/A</v>
      </c>
    </row>
    <row r="9069" customFormat="false" ht="12.75" hidden="false" customHeight="false" outlineLevel="0" collapsed="false">
      <c r="A9069" s="208" t="str">
        <f aca="false">B9069&amp;" "&amp;C9069&amp;" "&amp;D9069</f>
        <v> 0 Financial</v>
      </c>
      <c r="B9069" s="208" t="str">
        <f aca="false">IF((LEFT(N9069,2)="US"),"US","")</f>
        <v/>
      </c>
      <c r="C9069" s="208" t="n">
        <f aca="false">M9069</f>
        <v>0</v>
      </c>
      <c r="D9069" s="208" t="str">
        <f aca="false">IF(ISNUMBER(FIND("Phy",N9069))=TRUE(),"Physical","Financial")</f>
        <v>Financial</v>
      </c>
      <c r="E9069" s="208" t="e">
        <f aca="false">IF(VLOOKUP(S9069,'DD-Lookup'!$J$6:$L$50,3,FALSE())="Monthly",(YEAR(AC9069)-YEAR(AB9069))*12+MONTH(AC9069)-MONTH(AB9069)+1,(AC9069-AB9069+1))</f>
        <v>#N/A</v>
      </c>
      <c r="F9069" s="239" t="e">
        <f aca="false">E9069*SUM(P9069:Q9069)</f>
        <v>#N/A</v>
      </c>
    </row>
    <row r="9070" customFormat="false" ht="12.75" hidden="false" customHeight="false" outlineLevel="0" collapsed="false">
      <c r="A9070" s="208" t="str">
        <f aca="false">B9070&amp;" "&amp;C9070&amp;" "&amp;D9070</f>
        <v> 0 Financial</v>
      </c>
      <c r="B9070" s="208" t="str">
        <f aca="false">IF((LEFT(N9070,2)="US"),"US","")</f>
        <v/>
      </c>
      <c r="C9070" s="208" t="n">
        <f aca="false">M9070</f>
        <v>0</v>
      </c>
      <c r="D9070" s="208" t="str">
        <f aca="false">IF(ISNUMBER(FIND("Phy",N9070))=TRUE(),"Physical","Financial")</f>
        <v>Financial</v>
      </c>
      <c r="E9070" s="208" t="e">
        <f aca="false">IF(VLOOKUP(S9070,'DD-Lookup'!$J$6:$L$50,3,FALSE())="Monthly",(YEAR(AC9070)-YEAR(AB9070))*12+MONTH(AC9070)-MONTH(AB9070)+1,(AC9070-AB9070+1))</f>
        <v>#N/A</v>
      </c>
      <c r="F9070" s="239" t="e">
        <f aca="false">E9070*SUM(P9070:Q9070)</f>
        <v>#N/A</v>
      </c>
    </row>
    <row r="9071" customFormat="false" ht="12.75" hidden="false" customHeight="false" outlineLevel="0" collapsed="false">
      <c r="A9071" s="208" t="str">
        <f aca="false">B9071&amp;" "&amp;C9071&amp;" "&amp;D9071</f>
        <v> 0 Financial</v>
      </c>
      <c r="B9071" s="208" t="str">
        <f aca="false">IF((LEFT(N9071,2)="US"),"US","")</f>
        <v/>
      </c>
      <c r="C9071" s="208" t="n">
        <f aca="false">M9071</f>
        <v>0</v>
      </c>
      <c r="D9071" s="208" t="str">
        <f aca="false">IF(ISNUMBER(FIND("Phy",N9071))=TRUE(),"Physical","Financial")</f>
        <v>Financial</v>
      </c>
      <c r="E9071" s="208" t="e">
        <f aca="false">IF(VLOOKUP(S9071,'DD-Lookup'!$J$6:$L$50,3,FALSE())="Monthly",(YEAR(AC9071)-YEAR(AB9071))*12+MONTH(AC9071)-MONTH(AB9071)+1,(AC9071-AB9071+1))</f>
        <v>#N/A</v>
      </c>
      <c r="F9071" s="239" t="e">
        <f aca="false">E9071*SUM(P9071:Q9071)</f>
        <v>#N/A</v>
      </c>
    </row>
    <row r="9072" customFormat="false" ht="12.75" hidden="false" customHeight="false" outlineLevel="0" collapsed="false">
      <c r="A9072" s="208" t="str">
        <f aca="false">B9072&amp;" "&amp;C9072&amp;" "&amp;D9072</f>
        <v> 0 Financial</v>
      </c>
      <c r="B9072" s="208" t="str">
        <f aca="false">IF((LEFT(N9072,2)="US"),"US","")</f>
        <v/>
      </c>
      <c r="C9072" s="208" t="n">
        <f aca="false">M9072</f>
        <v>0</v>
      </c>
      <c r="D9072" s="208" t="str">
        <f aca="false">IF(ISNUMBER(FIND("Phy",N9072))=TRUE(),"Physical","Financial")</f>
        <v>Financial</v>
      </c>
      <c r="E9072" s="208" t="e">
        <f aca="false">IF(VLOOKUP(S9072,'DD-Lookup'!$J$6:$L$50,3,FALSE())="Monthly",(YEAR(AC9072)-YEAR(AB9072))*12+MONTH(AC9072)-MONTH(AB9072)+1,(AC9072-AB9072+1))</f>
        <v>#N/A</v>
      </c>
      <c r="F9072" s="239" t="e">
        <f aca="false">E9072*SUM(P9072:Q9072)</f>
        <v>#N/A</v>
      </c>
    </row>
    <row r="9073" customFormat="false" ht="12.75" hidden="false" customHeight="false" outlineLevel="0" collapsed="false">
      <c r="A9073" s="208" t="str">
        <f aca="false">B9073&amp;" "&amp;C9073&amp;" "&amp;D9073</f>
        <v> 0 Financial</v>
      </c>
      <c r="B9073" s="208" t="str">
        <f aca="false">IF((LEFT(N9073,2)="US"),"US","")</f>
        <v/>
      </c>
      <c r="C9073" s="208" t="n">
        <f aca="false">M9073</f>
        <v>0</v>
      </c>
      <c r="D9073" s="208" t="str">
        <f aca="false">IF(ISNUMBER(FIND("Phy",N9073))=TRUE(),"Physical","Financial")</f>
        <v>Financial</v>
      </c>
      <c r="E9073" s="208" t="e">
        <f aca="false">IF(VLOOKUP(S9073,'DD-Lookup'!$J$6:$L$50,3,FALSE())="Monthly",(YEAR(AC9073)-YEAR(AB9073))*12+MONTH(AC9073)-MONTH(AB9073)+1,(AC9073-AB9073+1))</f>
        <v>#N/A</v>
      </c>
      <c r="F9073" s="239" t="e">
        <f aca="false">E9073*SUM(P9073:Q9073)</f>
        <v>#N/A</v>
      </c>
    </row>
    <row r="9074" customFormat="false" ht="12.75" hidden="false" customHeight="false" outlineLevel="0" collapsed="false">
      <c r="A9074" s="208" t="str">
        <f aca="false">B9074&amp;" "&amp;C9074&amp;" "&amp;D9074</f>
        <v> 0 Financial</v>
      </c>
      <c r="B9074" s="208" t="str">
        <f aca="false">IF((LEFT(N9074,2)="US"),"US","")</f>
        <v/>
      </c>
      <c r="C9074" s="208" t="n">
        <f aca="false">M9074</f>
        <v>0</v>
      </c>
      <c r="D9074" s="208" t="str">
        <f aca="false">IF(ISNUMBER(FIND("Phy",N9074))=TRUE(),"Physical","Financial")</f>
        <v>Financial</v>
      </c>
      <c r="E9074" s="208" t="e">
        <f aca="false">IF(VLOOKUP(S9074,'DD-Lookup'!$J$6:$L$50,3,FALSE())="Monthly",(YEAR(AC9074)-YEAR(AB9074))*12+MONTH(AC9074)-MONTH(AB9074)+1,(AC9074-AB9074+1))</f>
        <v>#N/A</v>
      </c>
      <c r="F9074" s="239" t="e">
        <f aca="false">E9074*SUM(P9074:Q9074)</f>
        <v>#N/A</v>
      </c>
    </row>
    <row r="9075" customFormat="false" ht="12.75" hidden="false" customHeight="false" outlineLevel="0" collapsed="false">
      <c r="A9075" s="208" t="str">
        <f aca="false">B9075&amp;" "&amp;C9075&amp;" "&amp;D9075</f>
        <v> 0 Financial</v>
      </c>
      <c r="B9075" s="208" t="str">
        <f aca="false">IF((LEFT(N9075,2)="US"),"US","")</f>
        <v/>
      </c>
      <c r="C9075" s="208" t="n">
        <f aca="false">M9075</f>
        <v>0</v>
      </c>
      <c r="D9075" s="208" t="str">
        <f aca="false">IF(ISNUMBER(FIND("Phy",N9075))=TRUE(),"Physical","Financial")</f>
        <v>Financial</v>
      </c>
      <c r="E9075" s="208" t="e">
        <f aca="false">IF(VLOOKUP(S9075,'DD-Lookup'!$J$6:$L$50,3,FALSE())="Monthly",(YEAR(AC9075)-YEAR(AB9075))*12+MONTH(AC9075)-MONTH(AB9075)+1,(AC9075-AB9075+1))</f>
        <v>#N/A</v>
      </c>
      <c r="F9075" s="239" t="e">
        <f aca="false">E9075*SUM(P9075:Q9075)</f>
        <v>#N/A</v>
      </c>
    </row>
    <row r="9076" customFormat="false" ht="12.75" hidden="false" customHeight="false" outlineLevel="0" collapsed="false">
      <c r="A9076" s="208" t="str">
        <f aca="false">B9076&amp;" "&amp;C9076&amp;" "&amp;D9076</f>
        <v> 0 Financial</v>
      </c>
      <c r="B9076" s="208" t="str">
        <f aca="false">IF((LEFT(N9076,2)="US"),"US","")</f>
        <v/>
      </c>
      <c r="C9076" s="208" t="n">
        <f aca="false">M9076</f>
        <v>0</v>
      </c>
      <c r="D9076" s="208" t="str">
        <f aca="false">IF(ISNUMBER(FIND("Phy",N9076))=TRUE(),"Physical","Financial")</f>
        <v>Financial</v>
      </c>
      <c r="E9076" s="208" t="e">
        <f aca="false">IF(VLOOKUP(S9076,'DD-Lookup'!$J$6:$L$50,3,FALSE())="Monthly",(YEAR(AC9076)-YEAR(AB9076))*12+MONTH(AC9076)-MONTH(AB9076)+1,(AC9076-AB9076+1))</f>
        <v>#N/A</v>
      </c>
      <c r="F9076" s="239" t="e">
        <f aca="false">E9076*SUM(P9076:Q9076)</f>
        <v>#N/A</v>
      </c>
    </row>
    <row r="9077" customFormat="false" ht="12.75" hidden="false" customHeight="false" outlineLevel="0" collapsed="false">
      <c r="A9077" s="208" t="str">
        <f aca="false">B9077&amp;" "&amp;C9077&amp;" "&amp;D9077</f>
        <v> 0 Financial</v>
      </c>
      <c r="B9077" s="208" t="str">
        <f aca="false">IF((LEFT(N9077,2)="US"),"US","")</f>
        <v/>
      </c>
      <c r="C9077" s="208" t="n">
        <f aca="false">M9077</f>
        <v>0</v>
      </c>
      <c r="D9077" s="208" t="str">
        <f aca="false">IF(ISNUMBER(FIND("Phy",N9077))=TRUE(),"Physical","Financial")</f>
        <v>Financial</v>
      </c>
      <c r="E9077" s="208" t="e">
        <f aca="false">IF(VLOOKUP(S9077,'DD-Lookup'!$J$6:$L$50,3,FALSE())="Monthly",(YEAR(AC9077)-YEAR(AB9077))*12+MONTH(AC9077)-MONTH(AB9077)+1,(AC9077-AB9077+1))</f>
        <v>#N/A</v>
      </c>
      <c r="F9077" s="239" t="e">
        <f aca="false">E9077*SUM(P9077:Q9077)</f>
        <v>#N/A</v>
      </c>
    </row>
    <row r="9078" customFormat="false" ht="12.75" hidden="false" customHeight="false" outlineLevel="0" collapsed="false">
      <c r="A9078" s="208" t="str">
        <f aca="false">B9078&amp;" "&amp;C9078&amp;" "&amp;D9078</f>
        <v> 0 Financial</v>
      </c>
      <c r="B9078" s="208" t="str">
        <f aca="false">IF((LEFT(N9078,2)="US"),"US","")</f>
        <v/>
      </c>
      <c r="C9078" s="208" t="n">
        <f aca="false">M9078</f>
        <v>0</v>
      </c>
      <c r="D9078" s="208" t="str">
        <f aca="false">IF(ISNUMBER(FIND("Phy",N9078))=TRUE(),"Physical","Financial")</f>
        <v>Financial</v>
      </c>
      <c r="E9078" s="208" t="e">
        <f aca="false">IF(VLOOKUP(S9078,'DD-Lookup'!$J$6:$L$50,3,FALSE())="Monthly",(YEAR(AC9078)-YEAR(AB9078))*12+MONTH(AC9078)-MONTH(AB9078)+1,(AC9078-AB9078+1))</f>
        <v>#N/A</v>
      </c>
      <c r="F9078" s="239" t="e">
        <f aca="false">E9078*SUM(P9078:Q9078)</f>
        <v>#N/A</v>
      </c>
    </row>
    <row r="9079" customFormat="false" ht="12.75" hidden="false" customHeight="false" outlineLevel="0" collapsed="false">
      <c r="A9079" s="208" t="str">
        <f aca="false">B9079&amp;" "&amp;C9079&amp;" "&amp;D9079</f>
        <v> 0 Financial</v>
      </c>
      <c r="B9079" s="208" t="str">
        <f aca="false">IF((LEFT(N9079,2)="US"),"US","")</f>
        <v/>
      </c>
      <c r="C9079" s="208" t="n">
        <f aca="false">M9079</f>
        <v>0</v>
      </c>
      <c r="D9079" s="208" t="str">
        <f aca="false">IF(ISNUMBER(FIND("Phy",N9079))=TRUE(),"Physical","Financial")</f>
        <v>Financial</v>
      </c>
      <c r="E9079" s="208" t="e">
        <f aca="false">IF(VLOOKUP(S9079,'DD-Lookup'!$J$6:$L$50,3,FALSE())="Monthly",(YEAR(AC9079)-YEAR(AB9079))*12+MONTH(AC9079)-MONTH(AB9079)+1,(AC9079-AB9079+1))</f>
        <v>#N/A</v>
      </c>
      <c r="F9079" s="239" t="e">
        <f aca="false">E9079*SUM(P9079:Q9079)</f>
        <v>#N/A</v>
      </c>
    </row>
    <row r="9080" customFormat="false" ht="12.75" hidden="false" customHeight="false" outlineLevel="0" collapsed="false">
      <c r="A9080" s="208" t="str">
        <f aca="false">B9080&amp;" "&amp;C9080&amp;" "&amp;D9080</f>
        <v> 0 Financial</v>
      </c>
      <c r="B9080" s="208" t="str">
        <f aca="false">IF((LEFT(N9080,2)="US"),"US","")</f>
        <v/>
      </c>
      <c r="C9080" s="208" t="n">
        <f aca="false">M9080</f>
        <v>0</v>
      </c>
      <c r="D9080" s="208" t="str">
        <f aca="false">IF(ISNUMBER(FIND("Phy",N9080))=TRUE(),"Physical","Financial")</f>
        <v>Financial</v>
      </c>
      <c r="E9080" s="208" t="e">
        <f aca="false">IF(VLOOKUP(S9080,'DD-Lookup'!$J$6:$L$50,3,FALSE())="Monthly",(YEAR(AC9080)-YEAR(AB9080))*12+MONTH(AC9080)-MONTH(AB9080)+1,(AC9080-AB9080+1))</f>
        <v>#N/A</v>
      </c>
      <c r="F9080" s="239" t="e">
        <f aca="false">E9080*SUM(P9080:Q9080)</f>
        <v>#N/A</v>
      </c>
    </row>
    <row r="9081" customFormat="false" ht="12.75" hidden="false" customHeight="false" outlineLevel="0" collapsed="false">
      <c r="A9081" s="208" t="str">
        <f aca="false">B9081&amp;" "&amp;C9081&amp;" "&amp;D9081</f>
        <v> 0 Financial</v>
      </c>
      <c r="B9081" s="208" t="str">
        <f aca="false">IF((LEFT(N9081,2)="US"),"US","")</f>
        <v/>
      </c>
      <c r="C9081" s="208" t="n">
        <f aca="false">M9081</f>
        <v>0</v>
      </c>
      <c r="D9081" s="208" t="str">
        <f aca="false">IF(ISNUMBER(FIND("Phy",N9081))=TRUE(),"Physical","Financial")</f>
        <v>Financial</v>
      </c>
      <c r="E9081" s="208" t="e">
        <f aca="false">IF(VLOOKUP(S9081,'DD-Lookup'!$J$6:$L$50,3,FALSE())="Monthly",(YEAR(AC9081)-YEAR(AB9081))*12+MONTH(AC9081)-MONTH(AB9081)+1,(AC9081-AB9081+1))</f>
        <v>#N/A</v>
      </c>
      <c r="F9081" s="239" t="e">
        <f aca="false">E9081*SUM(P9081:Q9081)</f>
        <v>#N/A</v>
      </c>
    </row>
    <row r="9082" customFormat="false" ht="12.75" hidden="false" customHeight="false" outlineLevel="0" collapsed="false">
      <c r="A9082" s="208" t="str">
        <f aca="false">B9082&amp;" "&amp;C9082&amp;" "&amp;D9082</f>
        <v> 0 Financial</v>
      </c>
      <c r="B9082" s="208" t="str">
        <f aca="false">IF((LEFT(N9082,2)="US"),"US","")</f>
        <v/>
      </c>
      <c r="C9082" s="208" t="n">
        <f aca="false">M9082</f>
        <v>0</v>
      </c>
      <c r="D9082" s="208" t="str">
        <f aca="false">IF(ISNUMBER(FIND("Phy",N9082))=TRUE(),"Physical","Financial")</f>
        <v>Financial</v>
      </c>
      <c r="E9082" s="208" t="e">
        <f aca="false">IF(VLOOKUP(S9082,'DD-Lookup'!$J$6:$L$50,3,FALSE())="Monthly",(YEAR(AC9082)-YEAR(AB9082))*12+MONTH(AC9082)-MONTH(AB9082)+1,(AC9082-AB9082+1))</f>
        <v>#N/A</v>
      </c>
      <c r="F9082" s="239" t="e">
        <f aca="false">E9082*SUM(P9082:Q9082)</f>
        <v>#N/A</v>
      </c>
    </row>
    <row r="9083" customFormat="false" ht="12.75" hidden="false" customHeight="false" outlineLevel="0" collapsed="false">
      <c r="A9083" s="208" t="str">
        <f aca="false">B9083&amp;" "&amp;C9083&amp;" "&amp;D9083</f>
        <v> 0 Financial</v>
      </c>
      <c r="B9083" s="208" t="str">
        <f aca="false">IF((LEFT(N9083,2)="US"),"US","")</f>
        <v/>
      </c>
      <c r="C9083" s="208" t="n">
        <f aca="false">M9083</f>
        <v>0</v>
      </c>
      <c r="D9083" s="208" t="str">
        <f aca="false">IF(ISNUMBER(FIND("Phy",N9083))=TRUE(),"Physical","Financial")</f>
        <v>Financial</v>
      </c>
      <c r="E9083" s="208" t="e">
        <f aca="false">IF(VLOOKUP(S9083,'DD-Lookup'!$J$6:$L$50,3,FALSE())="Monthly",(YEAR(AC9083)-YEAR(AB9083))*12+MONTH(AC9083)-MONTH(AB9083)+1,(AC9083-AB9083+1))</f>
        <v>#N/A</v>
      </c>
      <c r="F9083" s="239" t="e">
        <f aca="false">E9083*SUM(P9083:Q9083)</f>
        <v>#N/A</v>
      </c>
    </row>
    <row r="9084" customFormat="false" ht="12.75" hidden="false" customHeight="false" outlineLevel="0" collapsed="false">
      <c r="A9084" s="208" t="str">
        <f aca="false">B9084&amp;" "&amp;C9084&amp;" "&amp;D9084</f>
        <v> 0 Financial</v>
      </c>
      <c r="B9084" s="208" t="str">
        <f aca="false">IF((LEFT(N9084,2)="US"),"US","")</f>
        <v/>
      </c>
      <c r="C9084" s="208" t="n">
        <f aca="false">M9084</f>
        <v>0</v>
      </c>
      <c r="D9084" s="208" t="str">
        <f aca="false">IF(ISNUMBER(FIND("Phy",N9084))=TRUE(),"Physical","Financial")</f>
        <v>Financial</v>
      </c>
      <c r="E9084" s="208" t="e">
        <f aca="false">IF(VLOOKUP(S9084,'DD-Lookup'!$J$6:$L$50,3,FALSE())="Monthly",(YEAR(AC9084)-YEAR(AB9084))*12+MONTH(AC9084)-MONTH(AB9084)+1,(AC9084-AB9084+1))</f>
        <v>#N/A</v>
      </c>
      <c r="F9084" s="239" t="e">
        <f aca="false">E9084*SUM(P9084:Q9084)</f>
        <v>#N/A</v>
      </c>
    </row>
    <row r="9085" customFormat="false" ht="12.75" hidden="false" customHeight="false" outlineLevel="0" collapsed="false">
      <c r="A9085" s="208" t="str">
        <f aca="false">B9085&amp;" "&amp;C9085&amp;" "&amp;D9085</f>
        <v> 0 Financial</v>
      </c>
      <c r="B9085" s="208" t="str">
        <f aca="false">IF((LEFT(N9085,2)="US"),"US","")</f>
        <v/>
      </c>
      <c r="C9085" s="208" t="n">
        <f aca="false">M9085</f>
        <v>0</v>
      </c>
      <c r="D9085" s="208" t="str">
        <f aca="false">IF(ISNUMBER(FIND("Phy",N9085))=TRUE(),"Physical","Financial")</f>
        <v>Financial</v>
      </c>
      <c r="E9085" s="208" t="e">
        <f aca="false">IF(VLOOKUP(S9085,'DD-Lookup'!$J$6:$L$50,3,FALSE())="Monthly",(YEAR(AC9085)-YEAR(AB9085))*12+MONTH(AC9085)-MONTH(AB9085)+1,(AC9085-AB9085+1))</f>
        <v>#N/A</v>
      </c>
      <c r="F9085" s="239" t="e">
        <f aca="false">E9085*SUM(P9085:Q9085)</f>
        <v>#N/A</v>
      </c>
    </row>
    <row r="9086" customFormat="false" ht="12.75" hidden="false" customHeight="false" outlineLevel="0" collapsed="false">
      <c r="A9086" s="208" t="str">
        <f aca="false">B9086&amp;" "&amp;C9086&amp;" "&amp;D9086</f>
        <v> 0 Financial</v>
      </c>
      <c r="B9086" s="208" t="str">
        <f aca="false">IF((LEFT(N9086,2)="US"),"US","")</f>
        <v/>
      </c>
      <c r="C9086" s="208" t="n">
        <f aca="false">M9086</f>
        <v>0</v>
      </c>
      <c r="D9086" s="208" t="str">
        <f aca="false">IF(ISNUMBER(FIND("Phy",N9086))=TRUE(),"Physical","Financial")</f>
        <v>Financial</v>
      </c>
      <c r="E9086" s="208" t="e">
        <f aca="false">IF(VLOOKUP(S9086,'DD-Lookup'!$J$6:$L$50,3,FALSE())="Monthly",(YEAR(AC9086)-YEAR(AB9086))*12+MONTH(AC9086)-MONTH(AB9086)+1,(AC9086-AB9086+1))</f>
        <v>#N/A</v>
      </c>
      <c r="F9086" s="239" t="e">
        <f aca="false">E9086*SUM(P9086:Q9086)</f>
        <v>#N/A</v>
      </c>
    </row>
    <row r="9087" customFormat="false" ht="12.75" hidden="false" customHeight="false" outlineLevel="0" collapsed="false">
      <c r="A9087" s="208" t="str">
        <f aca="false">B9087&amp;" "&amp;C9087&amp;" "&amp;D9087</f>
        <v> 0 Financial</v>
      </c>
      <c r="B9087" s="208" t="str">
        <f aca="false">IF((LEFT(N9087,2)="US"),"US","")</f>
        <v/>
      </c>
      <c r="C9087" s="208" t="n">
        <f aca="false">M9087</f>
        <v>0</v>
      </c>
      <c r="D9087" s="208" t="str">
        <f aca="false">IF(ISNUMBER(FIND("Phy",N9087))=TRUE(),"Physical","Financial")</f>
        <v>Financial</v>
      </c>
      <c r="E9087" s="208" t="e">
        <f aca="false">IF(VLOOKUP(S9087,'DD-Lookup'!$J$6:$L$50,3,FALSE())="Monthly",(YEAR(AC9087)-YEAR(AB9087))*12+MONTH(AC9087)-MONTH(AB9087)+1,(AC9087-AB9087+1))</f>
        <v>#N/A</v>
      </c>
      <c r="F9087" s="239" t="e">
        <f aca="false">E9087*SUM(P9087:Q9087)</f>
        <v>#N/A</v>
      </c>
    </row>
    <row r="9088" customFormat="false" ht="12.75" hidden="false" customHeight="false" outlineLevel="0" collapsed="false">
      <c r="A9088" s="208" t="str">
        <f aca="false">B9088&amp;" "&amp;C9088&amp;" "&amp;D9088</f>
        <v> 0 Financial</v>
      </c>
      <c r="B9088" s="208" t="str">
        <f aca="false">IF((LEFT(N9088,2)="US"),"US","")</f>
        <v/>
      </c>
      <c r="C9088" s="208" t="n">
        <f aca="false">M9088</f>
        <v>0</v>
      </c>
      <c r="D9088" s="208" t="str">
        <f aca="false">IF(ISNUMBER(FIND("Phy",N9088))=TRUE(),"Physical","Financial")</f>
        <v>Financial</v>
      </c>
      <c r="E9088" s="208" t="e">
        <f aca="false">IF(VLOOKUP(S9088,'DD-Lookup'!$J$6:$L$50,3,FALSE())="Monthly",(YEAR(AC9088)-YEAR(AB9088))*12+MONTH(AC9088)-MONTH(AB9088)+1,(AC9088-AB9088+1))</f>
        <v>#N/A</v>
      </c>
      <c r="F9088" s="239" t="e">
        <f aca="false">E9088*SUM(P9088:Q9088)</f>
        <v>#N/A</v>
      </c>
    </row>
    <row r="9089" customFormat="false" ht="12.75" hidden="false" customHeight="false" outlineLevel="0" collapsed="false">
      <c r="A9089" s="208" t="str">
        <f aca="false">B9089&amp;" "&amp;C9089&amp;" "&amp;D9089</f>
        <v> 0 Financial</v>
      </c>
      <c r="B9089" s="208" t="str">
        <f aca="false">IF((LEFT(N9089,2)="US"),"US","")</f>
        <v/>
      </c>
      <c r="C9089" s="208" t="n">
        <f aca="false">M9089</f>
        <v>0</v>
      </c>
      <c r="D9089" s="208" t="str">
        <f aca="false">IF(ISNUMBER(FIND("Phy",N9089))=TRUE(),"Physical","Financial")</f>
        <v>Financial</v>
      </c>
      <c r="E9089" s="208" t="e">
        <f aca="false">IF(VLOOKUP(S9089,'DD-Lookup'!$J$6:$L$50,3,FALSE())="Monthly",(YEAR(AC9089)-YEAR(AB9089))*12+MONTH(AC9089)-MONTH(AB9089)+1,(AC9089-AB9089+1))</f>
        <v>#N/A</v>
      </c>
      <c r="F9089" s="239" t="e">
        <f aca="false">E9089*SUM(P9089:Q9089)</f>
        <v>#N/A</v>
      </c>
    </row>
    <row r="9090" customFormat="false" ht="12.75" hidden="false" customHeight="false" outlineLevel="0" collapsed="false">
      <c r="A9090" s="208" t="str">
        <f aca="false">B9090&amp;" "&amp;C9090&amp;" "&amp;D9090</f>
        <v> 0 Financial</v>
      </c>
      <c r="B9090" s="208" t="str">
        <f aca="false">IF((LEFT(N9090,2)="US"),"US","")</f>
        <v/>
      </c>
      <c r="C9090" s="208" t="n">
        <f aca="false">M9090</f>
        <v>0</v>
      </c>
      <c r="D9090" s="208" t="str">
        <f aca="false">IF(ISNUMBER(FIND("Phy",N9090))=TRUE(),"Physical","Financial")</f>
        <v>Financial</v>
      </c>
      <c r="E9090" s="208" t="e">
        <f aca="false">IF(VLOOKUP(S9090,'DD-Lookup'!$J$6:$L$50,3,FALSE())="Monthly",(YEAR(AC9090)-YEAR(AB9090))*12+MONTH(AC9090)-MONTH(AB9090)+1,(AC9090-AB9090+1))</f>
        <v>#N/A</v>
      </c>
      <c r="F9090" s="239" t="e">
        <f aca="false">E9090*SUM(P9090:Q9090)</f>
        <v>#N/A</v>
      </c>
    </row>
    <row r="9091" customFormat="false" ht="12.75" hidden="false" customHeight="false" outlineLevel="0" collapsed="false">
      <c r="A9091" s="208" t="str">
        <f aca="false">B9091&amp;" "&amp;C9091&amp;" "&amp;D9091</f>
        <v> 0 Financial</v>
      </c>
      <c r="B9091" s="208" t="str">
        <f aca="false">IF((LEFT(N9091,2)="US"),"US","")</f>
        <v/>
      </c>
      <c r="C9091" s="208" t="n">
        <f aca="false">M9091</f>
        <v>0</v>
      </c>
      <c r="D9091" s="208" t="str">
        <f aca="false">IF(ISNUMBER(FIND("Phy",N9091))=TRUE(),"Physical","Financial")</f>
        <v>Financial</v>
      </c>
      <c r="E9091" s="208" t="e">
        <f aca="false">IF(VLOOKUP(S9091,'DD-Lookup'!$J$6:$L$50,3,FALSE())="Monthly",(YEAR(AC9091)-YEAR(AB9091))*12+MONTH(AC9091)-MONTH(AB9091)+1,(AC9091-AB9091+1))</f>
        <v>#N/A</v>
      </c>
      <c r="F9091" s="239" t="e">
        <f aca="false">E9091*SUM(P9091:Q9091)</f>
        <v>#N/A</v>
      </c>
    </row>
    <row r="9092" customFormat="false" ht="12.75" hidden="false" customHeight="false" outlineLevel="0" collapsed="false">
      <c r="A9092" s="208" t="str">
        <f aca="false">B9092&amp;" "&amp;C9092&amp;" "&amp;D9092</f>
        <v> 0 Financial</v>
      </c>
      <c r="B9092" s="208" t="str">
        <f aca="false">IF((LEFT(N9092,2)="US"),"US","")</f>
        <v/>
      </c>
      <c r="C9092" s="208" t="n">
        <f aca="false">M9092</f>
        <v>0</v>
      </c>
      <c r="D9092" s="208" t="str">
        <f aca="false">IF(ISNUMBER(FIND("Phy",N9092))=TRUE(),"Physical","Financial")</f>
        <v>Financial</v>
      </c>
      <c r="E9092" s="208" t="e">
        <f aca="false">IF(VLOOKUP(S9092,'DD-Lookup'!$J$6:$L$50,3,FALSE())="Monthly",(YEAR(AC9092)-YEAR(AB9092))*12+MONTH(AC9092)-MONTH(AB9092)+1,(AC9092-AB9092+1))</f>
        <v>#N/A</v>
      </c>
      <c r="F9092" s="239" t="e">
        <f aca="false">E9092*SUM(P9092:Q9092)</f>
        <v>#N/A</v>
      </c>
    </row>
    <row r="9093" customFormat="false" ht="12.75" hidden="false" customHeight="false" outlineLevel="0" collapsed="false">
      <c r="A9093" s="208" t="str">
        <f aca="false">B9093&amp;" "&amp;C9093&amp;" "&amp;D9093</f>
        <v> 0 Financial</v>
      </c>
      <c r="B9093" s="208" t="str">
        <f aca="false">IF((LEFT(N9093,2)="US"),"US","")</f>
        <v/>
      </c>
      <c r="C9093" s="208" t="n">
        <f aca="false">M9093</f>
        <v>0</v>
      </c>
      <c r="D9093" s="208" t="str">
        <f aca="false">IF(ISNUMBER(FIND("Phy",N9093))=TRUE(),"Physical","Financial")</f>
        <v>Financial</v>
      </c>
      <c r="E9093" s="208" t="e">
        <f aca="false">IF(VLOOKUP(S9093,'DD-Lookup'!$J$6:$L$50,3,FALSE())="Monthly",(YEAR(AC9093)-YEAR(AB9093))*12+MONTH(AC9093)-MONTH(AB9093)+1,(AC9093-AB9093+1))</f>
        <v>#N/A</v>
      </c>
      <c r="F9093" s="239" t="e">
        <f aca="false">E9093*SUM(P9093:Q9093)</f>
        <v>#N/A</v>
      </c>
    </row>
    <row r="9094" customFormat="false" ht="12.75" hidden="false" customHeight="false" outlineLevel="0" collapsed="false">
      <c r="A9094" s="208" t="str">
        <f aca="false">B9094&amp;" "&amp;C9094&amp;" "&amp;D9094</f>
        <v> 0 Financial</v>
      </c>
      <c r="B9094" s="208" t="str">
        <f aca="false">IF((LEFT(N9094,2)="US"),"US","")</f>
        <v/>
      </c>
      <c r="C9094" s="208" t="n">
        <f aca="false">M9094</f>
        <v>0</v>
      </c>
      <c r="D9094" s="208" t="str">
        <f aca="false">IF(ISNUMBER(FIND("Phy",N9094))=TRUE(),"Physical","Financial")</f>
        <v>Financial</v>
      </c>
      <c r="E9094" s="208" t="e">
        <f aca="false">IF(VLOOKUP(S9094,'DD-Lookup'!$J$6:$L$50,3,FALSE())="Monthly",(YEAR(AC9094)-YEAR(AB9094))*12+MONTH(AC9094)-MONTH(AB9094)+1,(AC9094-AB9094+1))</f>
        <v>#N/A</v>
      </c>
      <c r="F9094" s="239" t="e">
        <f aca="false">E9094*SUM(P9094:Q9094)</f>
        <v>#N/A</v>
      </c>
    </row>
    <row r="9095" customFormat="false" ht="12.75" hidden="false" customHeight="false" outlineLevel="0" collapsed="false">
      <c r="A9095" s="208" t="str">
        <f aca="false">B9095&amp;" "&amp;C9095&amp;" "&amp;D9095</f>
        <v> 0 Financial</v>
      </c>
      <c r="B9095" s="208" t="str">
        <f aca="false">IF((LEFT(N9095,2)="US"),"US","")</f>
        <v/>
      </c>
      <c r="C9095" s="208" t="n">
        <f aca="false">M9095</f>
        <v>0</v>
      </c>
      <c r="D9095" s="208" t="str">
        <f aca="false">IF(ISNUMBER(FIND("Phy",N9095))=TRUE(),"Physical","Financial")</f>
        <v>Financial</v>
      </c>
      <c r="E9095" s="208" t="e">
        <f aca="false">IF(VLOOKUP(S9095,'DD-Lookup'!$J$6:$L$50,3,FALSE())="Monthly",(YEAR(AC9095)-YEAR(AB9095))*12+MONTH(AC9095)-MONTH(AB9095)+1,(AC9095-AB9095+1))</f>
        <v>#N/A</v>
      </c>
      <c r="F9095" s="239" t="e">
        <f aca="false">E9095*SUM(P9095:Q9095)</f>
        <v>#N/A</v>
      </c>
    </row>
    <row r="9096" customFormat="false" ht="12.75" hidden="false" customHeight="false" outlineLevel="0" collapsed="false">
      <c r="A9096" s="208" t="str">
        <f aca="false">B9096&amp;" "&amp;C9096&amp;" "&amp;D9096</f>
        <v> 0 Financial</v>
      </c>
      <c r="B9096" s="208" t="str">
        <f aca="false">IF((LEFT(N9096,2)="US"),"US","")</f>
        <v/>
      </c>
      <c r="C9096" s="208" t="n">
        <f aca="false">M9096</f>
        <v>0</v>
      </c>
      <c r="D9096" s="208" t="str">
        <f aca="false">IF(ISNUMBER(FIND("Phy",N9096))=TRUE(),"Physical","Financial")</f>
        <v>Financial</v>
      </c>
      <c r="E9096" s="208" t="e">
        <f aca="false">IF(VLOOKUP(S9096,'DD-Lookup'!$J$6:$L$50,3,FALSE())="Monthly",(YEAR(AC9096)-YEAR(AB9096))*12+MONTH(AC9096)-MONTH(AB9096)+1,(AC9096-AB9096+1))</f>
        <v>#N/A</v>
      </c>
      <c r="F9096" s="239" t="e">
        <f aca="false">E9096*SUM(P9096:Q9096)</f>
        <v>#N/A</v>
      </c>
    </row>
    <row r="9097" customFormat="false" ht="12.75" hidden="false" customHeight="false" outlineLevel="0" collapsed="false">
      <c r="A9097" s="208" t="str">
        <f aca="false">B9097&amp;" "&amp;C9097&amp;" "&amp;D9097</f>
        <v> 0 Financial</v>
      </c>
      <c r="B9097" s="208" t="str">
        <f aca="false">IF((LEFT(N9097,2)="US"),"US","")</f>
        <v/>
      </c>
      <c r="C9097" s="208" t="n">
        <f aca="false">M9097</f>
        <v>0</v>
      </c>
      <c r="D9097" s="208" t="str">
        <f aca="false">IF(ISNUMBER(FIND("Phy",N9097))=TRUE(),"Physical","Financial")</f>
        <v>Financial</v>
      </c>
      <c r="E9097" s="208" t="e">
        <f aca="false">IF(VLOOKUP(S9097,'DD-Lookup'!$J$6:$L$50,3,FALSE())="Monthly",(YEAR(AC9097)-YEAR(AB9097))*12+MONTH(AC9097)-MONTH(AB9097)+1,(AC9097-AB9097+1))</f>
        <v>#N/A</v>
      </c>
      <c r="F9097" s="239" t="e">
        <f aca="false">E9097*SUM(P9097:Q9097)</f>
        <v>#N/A</v>
      </c>
    </row>
    <row r="9098" customFormat="false" ht="12.75" hidden="false" customHeight="false" outlineLevel="0" collapsed="false">
      <c r="A9098" s="208" t="str">
        <f aca="false">B9098&amp;" "&amp;C9098&amp;" "&amp;D9098</f>
        <v> 0 Financial</v>
      </c>
      <c r="B9098" s="208" t="str">
        <f aca="false">IF((LEFT(N9098,2)="US"),"US","")</f>
        <v/>
      </c>
      <c r="C9098" s="208" t="n">
        <f aca="false">M9098</f>
        <v>0</v>
      </c>
      <c r="D9098" s="208" t="str">
        <f aca="false">IF(ISNUMBER(FIND("Phy",N9098))=TRUE(),"Physical","Financial")</f>
        <v>Financial</v>
      </c>
      <c r="E9098" s="208" t="e">
        <f aca="false">IF(VLOOKUP(S9098,'DD-Lookup'!$J$6:$L$50,3,FALSE())="Monthly",(YEAR(AC9098)-YEAR(AB9098))*12+MONTH(AC9098)-MONTH(AB9098)+1,(AC9098-AB9098+1))</f>
        <v>#N/A</v>
      </c>
      <c r="F9098" s="239" t="e">
        <f aca="false">E9098*SUM(P9098:Q9098)</f>
        <v>#N/A</v>
      </c>
    </row>
    <row r="9099" customFormat="false" ht="12.75" hidden="false" customHeight="false" outlineLevel="0" collapsed="false">
      <c r="A9099" s="208" t="str">
        <f aca="false">B9099&amp;" "&amp;C9099&amp;" "&amp;D9099</f>
        <v> 0 Financial</v>
      </c>
      <c r="B9099" s="208" t="str">
        <f aca="false">IF((LEFT(N9099,2)="US"),"US","")</f>
        <v/>
      </c>
      <c r="C9099" s="208" t="n">
        <f aca="false">M9099</f>
        <v>0</v>
      </c>
      <c r="D9099" s="208" t="str">
        <f aca="false">IF(ISNUMBER(FIND("Phy",N9099))=TRUE(),"Physical","Financial")</f>
        <v>Financial</v>
      </c>
      <c r="E9099" s="208" t="e">
        <f aca="false">IF(VLOOKUP(S9099,'DD-Lookup'!$J$6:$L$50,3,FALSE())="Monthly",(YEAR(AC9099)-YEAR(AB9099))*12+MONTH(AC9099)-MONTH(AB9099)+1,(AC9099-AB9099+1))</f>
        <v>#N/A</v>
      </c>
      <c r="F9099" s="239" t="e">
        <f aca="false">E9099*SUM(P9099:Q9099)</f>
        <v>#N/A</v>
      </c>
    </row>
    <row r="9100" customFormat="false" ht="12.75" hidden="false" customHeight="false" outlineLevel="0" collapsed="false">
      <c r="A9100" s="208" t="str">
        <f aca="false">B9100&amp;" "&amp;C9100&amp;" "&amp;D9100</f>
        <v> 0 Financial</v>
      </c>
      <c r="B9100" s="208" t="str">
        <f aca="false">IF((LEFT(N9100,2)="US"),"US","")</f>
        <v/>
      </c>
      <c r="C9100" s="208" t="n">
        <f aca="false">M9100</f>
        <v>0</v>
      </c>
      <c r="D9100" s="208" t="str">
        <f aca="false">IF(ISNUMBER(FIND("Phy",N9100))=TRUE(),"Physical","Financial")</f>
        <v>Financial</v>
      </c>
      <c r="E9100" s="208" t="e">
        <f aca="false">IF(VLOOKUP(S9100,'DD-Lookup'!$J$6:$L$50,3,FALSE())="Monthly",(YEAR(AC9100)-YEAR(AB9100))*12+MONTH(AC9100)-MONTH(AB9100)+1,(AC9100-AB9100+1))</f>
        <v>#N/A</v>
      </c>
      <c r="F9100" s="239" t="e">
        <f aca="false">E9100*SUM(P9100:Q9100)</f>
        <v>#N/A</v>
      </c>
    </row>
    <row r="9101" customFormat="false" ht="12.75" hidden="false" customHeight="false" outlineLevel="0" collapsed="false">
      <c r="A9101" s="208" t="str">
        <f aca="false">B9101&amp;" "&amp;C9101&amp;" "&amp;D9101</f>
        <v> 0 Financial</v>
      </c>
      <c r="B9101" s="208" t="str">
        <f aca="false">IF((LEFT(N9101,2)="US"),"US","")</f>
        <v/>
      </c>
      <c r="C9101" s="208" t="n">
        <f aca="false">M9101</f>
        <v>0</v>
      </c>
      <c r="D9101" s="208" t="str">
        <f aca="false">IF(ISNUMBER(FIND("Phy",N9101))=TRUE(),"Physical","Financial")</f>
        <v>Financial</v>
      </c>
      <c r="E9101" s="208" t="e">
        <f aca="false">IF(VLOOKUP(S9101,'DD-Lookup'!$J$6:$L$50,3,FALSE())="Monthly",(YEAR(AC9101)-YEAR(AB9101))*12+MONTH(AC9101)-MONTH(AB9101)+1,(AC9101-AB9101+1))</f>
        <v>#N/A</v>
      </c>
      <c r="F9101" s="239" t="e">
        <f aca="false">E9101*SUM(P9101:Q9101)</f>
        <v>#N/A</v>
      </c>
    </row>
    <row r="9102" customFormat="false" ht="12.75" hidden="false" customHeight="false" outlineLevel="0" collapsed="false">
      <c r="A9102" s="208" t="str">
        <f aca="false">B9102&amp;" "&amp;C9102&amp;" "&amp;D9102</f>
        <v> 0 Financial</v>
      </c>
      <c r="B9102" s="208" t="str">
        <f aca="false">IF((LEFT(N9102,2)="US"),"US","")</f>
        <v/>
      </c>
      <c r="C9102" s="208" t="n">
        <f aca="false">M9102</f>
        <v>0</v>
      </c>
      <c r="D9102" s="208" t="str">
        <f aca="false">IF(ISNUMBER(FIND("Phy",N9102))=TRUE(),"Physical","Financial")</f>
        <v>Financial</v>
      </c>
      <c r="E9102" s="208" t="e">
        <f aca="false">IF(VLOOKUP(S9102,'DD-Lookup'!$J$6:$L$50,3,FALSE())="Monthly",(YEAR(AC9102)-YEAR(AB9102))*12+MONTH(AC9102)-MONTH(AB9102)+1,(AC9102-AB9102+1))</f>
        <v>#N/A</v>
      </c>
      <c r="F9102" s="239" t="e">
        <f aca="false">E9102*SUM(P9102:Q9102)</f>
        <v>#N/A</v>
      </c>
    </row>
    <row r="9103" customFormat="false" ht="12.75" hidden="false" customHeight="false" outlineLevel="0" collapsed="false">
      <c r="A9103" s="208" t="str">
        <f aca="false">B9103&amp;" "&amp;C9103&amp;" "&amp;D9103</f>
        <v> 0 Financial</v>
      </c>
      <c r="B9103" s="208" t="str">
        <f aca="false">IF((LEFT(N9103,2)="US"),"US","")</f>
        <v/>
      </c>
      <c r="C9103" s="208" t="n">
        <f aca="false">M9103</f>
        <v>0</v>
      </c>
      <c r="D9103" s="208" t="str">
        <f aca="false">IF(ISNUMBER(FIND("Phy",N9103))=TRUE(),"Physical","Financial")</f>
        <v>Financial</v>
      </c>
      <c r="E9103" s="208" t="e">
        <f aca="false">IF(VLOOKUP(S9103,'DD-Lookup'!$J$6:$L$50,3,FALSE())="Monthly",(YEAR(AC9103)-YEAR(AB9103))*12+MONTH(AC9103)-MONTH(AB9103)+1,(AC9103-AB9103+1))</f>
        <v>#N/A</v>
      </c>
      <c r="F9103" s="239" t="e">
        <f aca="false">E9103*SUM(P9103:Q9103)</f>
        <v>#N/A</v>
      </c>
    </row>
    <row r="9104" customFormat="false" ht="12.75" hidden="false" customHeight="false" outlineLevel="0" collapsed="false">
      <c r="A9104" s="208" t="str">
        <f aca="false">B9104&amp;" "&amp;C9104&amp;" "&amp;D9104</f>
        <v> 0 Financial</v>
      </c>
      <c r="B9104" s="208" t="str">
        <f aca="false">IF((LEFT(N9104,2)="US"),"US","")</f>
        <v/>
      </c>
      <c r="C9104" s="208" t="n">
        <f aca="false">M9104</f>
        <v>0</v>
      </c>
      <c r="D9104" s="208" t="str">
        <f aca="false">IF(ISNUMBER(FIND("Phy",N9104))=TRUE(),"Physical","Financial")</f>
        <v>Financial</v>
      </c>
      <c r="E9104" s="208" t="e">
        <f aca="false">IF(VLOOKUP(S9104,'DD-Lookup'!$J$6:$L$50,3,FALSE())="Monthly",(YEAR(AC9104)-YEAR(AB9104))*12+MONTH(AC9104)-MONTH(AB9104)+1,(AC9104-AB9104+1))</f>
        <v>#N/A</v>
      </c>
      <c r="F9104" s="239" t="e">
        <f aca="false">E9104*SUM(P9104:Q9104)</f>
        <v>#N/A</v>
      </c>
    </row>
    <row r="9105" customFormat="false" ht="12.75" hidden="false" customHeight="false" outlineLevel="0" collapsed="false">
      <c r="A9105" s="208" t="str">
        <f aca="false">B9105&amp;" "&amp;C9105&amp;" "&amp;D9105</f>
        <v> 0 Financial</v>
      </c>
      <c r="B9105" s="208" t="str">
        <f aca="false">IF((LEFT(N9105,2)="US"),"US","")</f>
        <v/>
      </c>
      <c r="C9105" s="208" t="n">
        <f aca="false">M9105</f>
        <v>0</v>
      </c>
      <c r="D9105" s="208" t="str">
        <f aca="false">IF(ISNUMBER(FIND("Phy",N9105))=TRUE(),"Physical","Financial")</f>
        <v>Financial</v>
      </c>
      <c r="E9105" s="208" t="e">
        <f aca="false">IF(VLOOKUP(S9105,'DD-Lookup'!$J$6:$L$50,3,FALSE())="Monthly",(YEAR(AC9105)-YEAR(AB9105))*12+MONTH(AC9105)-MONTH(AB9105)+1,(AC9105-AB9105+1))</f>
        <v>#N/A</v>
      </c>
      <c r="F9105" s="239" t="e">
        <f aca="false">E9105*SUM(P9105:Q9105)</f>
        <v>#N/A</v>
      </c>
    </row>
    <row r="9106" customFormat="false" ht="12.75" hidden="false" customHeight="false" outlineLevel="0" collapsed="false">
      <c r="A9106" s="208" t="str">
        <f aca="false">B9106&amp;" "&amp;C9106&amp;" "&amp;D9106</f>
        <v> 0 Financial</v>
      </c>
      <c r="B9106" s="208" t="str">
        <f aca="false">IF((LEFT(N9106,2)="US"),"US","")</f>
        <v/>
      </c>
      <c r="C9106" s="208" t="n">
        <f aca="false">M9106</f>
        <v>0</v>
      </c>
      <c r="D9106" s="208" t="str">
        <f aca="false">IF(ISNUMBER(FIND("Phy",N9106))=TRUE(),"Physical","Financial")</f>
        <v>Financial</v>
      </c>
      <c r="E9106" s="208" t="e">
        <f aca="false">IF(VLOOKUP(S9106,'DD-Lookup'!$J$6:$L$50,3,FALSE())="Monthly",(YEAR(AC9106)-YEAR(AB9106))*12+MONTH(AC9106)-MONTH(AB9106)+1,(AC9106-AB9106+1))</f>
        <v>#N/A</v>
      </c>
      <c r="F9106" s="239" t="e">
        <f aca="false">E9106*SUM(P9106:Q9106)</f>
        <v>#N/A</v>
      </c>
    </row>
    <row r="9107" customFormat="false" ht="12.75" hidden="false" customHeight="false" outlineLevel="0" collapsed="false">
      <c r="A9107" s="208" t="str">
        <f aca="false">B9107&amp;" "&amp;C9107&amp;" "&amp;D9107</f>
        <v> 0 Financial</v>
      </c>
      <c r="B9107" s="208" t="str">
        <f aca="false">IF((LEFT(N9107,2)="US"),"US","")</f>
        <v/>
      </c>
      <c r="C9107" s="208" t="n">
        <f aca="false">M9107</f>
        <v>0</v>
      </c>
      <c r="D9107" s="208" t="str">
        <f aca="false">IF(ISNUMBER(FIND("Phy",N9107))=TRUE(),"Physical","Financial")</f>
        <v>Financial</v>
      </c>
      <c r="E9107" s="208" t="e">
        <f aca="false">IF(VLOOKUP(S9107,'DD-Lookup'!$J$6:$L$50,3,FALSE())="Monthly",(YEAR(AC9107)-YEAR(AB9107))*12+MONTH(AC9107)-MONTH(AB9107)+1,(AC9107-AB9107+1))</f>
        <v>#N/A</v>
      </c>
      <c r="F9107" s="239" t="e">
        <f aca="false">E9107*SUM(P9107:Q9107)</f>
        <v>#N/A</v>
      </c>
    </row>
    <row r="9108" customFormat="false" ht="12.75" hidden="false" customHeight="false" outlineLevel="0" collapsed="false">
      <c r="A9108" s="208" t="str">
        <f aca="false">B9108&amp;" "&amp;C9108&amp;" "&amp;D9108</f>
        <v> 0 Financial</v>
      </c>
      <c r="B9108" s="208" t="str">
        <f aca="false">IF((LEFT(N9108,2)="US"),"US","")</f>
        <v/>
      </c>
      <c r="C9108" s="208" t="n">
        <f aca="false">M9108</f>
        <v>0</v>
      </c>
      <c r="D9108" s="208" t="str">
        <f aca="false">IF(ISNUMBER(FIND("Phy",N9108))=TRUE(),"Physical","Financial")</f>
        <v>Financial</v>
      </c>
      <c r="E9108" s="208" t="e">
        <f aca="false">IF(VLOOKUP(S9108,'DD-Lookup'!$J$6:$L$50,3,FALSE())="Monthly",(YEAR(AC9108)-YEAR(AB9108))*12+MONTH(AC9108)-MONTH(AB9108)+1,(AC9108-AB9108+1))</f>
        <v>#N/A</v>
      </c>
      <c r="F9108" s="239" t="e">
        <f aca="false">E9108*SUM(P9108:Q9108)</f>
        <v>#N/A</v>
      </c>
    </row>
    <row r="9109" customFormat="false" ht="12.75" hidden="false" customHeight="false" outlineLevel="0" collapsed="false">
      <c r="A9109" s="208" t="str">
        <f aca="false">B9109&amp;" "&amp;C9109&amp;" "&amp;D9109</f>
        <v> 0 Financial</v>
      </c>
      <c r="B9109" s="208" t="str">
        <f aca="false">IF((LEFT(N9109,2)="US"),"US","")</f>
        <v/>
      </c>
      <c r="C9109" s="208" t="n">
        <f aca="false">M9109</f>
        <v>0</v>
      </c>
      <c r="D9109" s="208" t="str">
        <f aca="false">IF(ISNUMBER(FIND("Phy",N9109))=TRUE(),"Physical","Financial")</f>
        <v>Financial</v>
      </c>
      <c r="E9109" s="208" t="e">
        <f aca="false">IF(VLOOKUP(S9109,'DD-Lookup'!$J$6:$L$50,3,FALSE())="Monthly",(YEAR(AC9109)-YEAR(AB9109))*12+MONTH(AC9109)-MONTH(AB9109)+1,(AC9109-AB9109+1))</f>
        <v>#N/A</v>
      </c>
      <c r="F9109" s="239" t="e">
        <f aca="false">E9109*SUM(P9109:Q9109)</f>
        <v>#N/A</v>
      </c>
    </row>
    <row r="9110" customFormat="false" ht="12.75" hidden="false" customHeight="false" outlineLevel="0" collapsed="false">
      <c r="A9110" s="208" t="str">
        <f aca="false">B9110&amp;" "&amp;C9110&amp;" "&amp;D9110</f>
        <v> 0 Financial</v>
      </c>
      <c r="B9110" s="208" t="str">
        <f aca="false">IF((LEFT(N9110,2)="US"),"US","")</f>
        <v/>
      </c>
      <c r="C9110" s="208" t="n">
        <f aca="false">M9110</f>
        <v>0</v>
      </c>
      <c r="D9110" s="208" t="str">
        <f aca="false">IF(ISNUMBER(FIND("Phy",N9110))=TRUE(),"Physical","Financial")</f>
        <v>Financial</v>
      </c>
      <c r="E9110" s="208" t="e">
        <f aca="false">IF(VLOOKUP(S9110,'DD-Lookup'!$J$6:$L$50,3,FALSE())="Monthly",(YEAR(AC9110)-YEAR(AB9110))*12+MONTH(AC9110)-MONTH(AB9110)+1,(AC9110-AB9110+1))</f>
        <v>#N/A</v>
      </c>
      <c r="F9110" s="239" t="e">
        <f aca="false">E9110*SUM(P9110:Q9110)</f>
        <v>#N/A</v>
      </c>
    </row>
    <row r="9111" customFormat="false" ht="12.75" hidden="false" customHeight="false" outlineLevel="0" collapsed="false">
      <c r="A9111" s="208" t="str">
        <f aca="false">B9111&amp;" "&amp;C9111&amp;" "&amp;D9111</f>
        <v> 0 Financial</v>
      </c>
      <c r="B9111" s="208" t="str">
        <f aca="false">IF((LEFT(N9111,2)="US"),"US","")</f>
        <v/>
      </c>
      <c r="C9111" s="208" t="n">
        <f aca="false">M9111</f>
        <v>0</v>
      </c>
      <c r="D9111" s="208" t="str">
        <f aca="false">IF(ISNUMBER(FIND("Phy",N9111))=TRUE(),"Physical","Financial")</f>
        <v>Financial</v>
      </c>
      <c r="E9111" s="208" t="e">
        <f aca="false">IF(VLOOKUP(S9111,'DD-Lookup'!$J$6:$L$50,3,FALSE())="Monthly",(YEAR(AC9111)-YEAR(AB9111))*12+MONTH(AC9111)-MONTH(AB9111)+1,(AC9111-AB9111+1))</f>
        <v>#N/A</v>
      </c>
      <c r="F9111" s="239" t="e">
        <f aca="false">E9111*SUM(P9111:Q9111)</f>
        <v>#N/A</v>
      </c>
    </row>
    <row r="9112" customFormat="false" ht="12.75" hidden="false" customHeight="false" outlineLevel="0" collapsed="false">
      <c r="A9112" s="208" t="str">
        <f aca="false">B9112&amp;" "&amp;C9112&amp;" "&amp;D9112</f>
        <v> 0 Financial</v>
      </c>
      <c r="B9112" s="208" t="str">
        <f aca="false">IF((LEFT(N9112,2)="US"),"US","")</f>
        <v/>
      </c>
      <c r="C9112" s="208" t="n">
        <f aca="false">M9112</f>
        <v>0</v>
      </c>
      <c r="D9112" s="208" t="str">
        <f aca="false">IF(ISNUMBER(FIND("Phy",N9112))=TRUE(),"Physical","Financial")</f>
        <v>Financial</v>
      </c>
      <c r="E9112" s="208" t="e">
        <f aca="false">IF(VLOOKUP(S9112,'DD-Lookup'!$J$6:$L$50,3,FALSE())="Monthly",(YEAR(AC9112)-YEAR(AB9112))*12+MONTH(AC9112)-MONTH(AB9112)+1,(AC9112-AB9112+1))</f>
        <v>#N/A</v>
      </c>
      <c r="F9112" s="239" t="e">
        <f aca="false">E9112*SUM(P9112:Q9112)</f>
        <v>#N/A</v>
      </c>
    </row>
    <row r="9113" customFormat="false" ht="12.75" hidden="false" customHeight="false" outlineLevel="0" collapsed="false">
      <c r="A9113" s="208" t="str">
        <f aca="false">B9113&amp;" "&amp;C9113&amp;" "&amp;D9113</f>
        <v> 0 Financial</v>
      </c>
      <c r="B9113" s="208" t="str">
        <f aca="false">IF((LEFT(N9113,2)="US"),"US","")</f>
        <v/>
      </c>
      <c r="C9113" s="208" t="n">
        <f aca="false">M9113</f>
        <v>0</v>
      </c>
      <c r="D9113" s="208" t="str">
        <f aca="false">IF(ISNUMBER(FIND("Phy",N9113))=TRUE(),"Physical","Financial")</f>
        <v>Financial</v>
      </c>
      <c r="E9113" s="208" t="e">
        <f aca="false">IF(VLOOKUP(S9113,'DD-Lookup'!$J$6:$L$50,3,FALSE())="Monthly",(YEAR(AC9113)-YEAR(AB9113))*12+MONTH(AC9113)-MONTH(AB9113)+1,(AC9113-AB9113+1))</f>
        <v>#N/A</v>
      </c>
      <c r="F9113" s="239" t="e">
        <f aca="false">E9113*SUM(P9113:Q9113)</f>
        <v>#N/A</v>
      </c>
    </row>
    <row r="9114" customFormat="false" ht="12.75" hidden="false" customHeight="false" outlineLevel="0" collapsed="false">
      <c r="A9114" s="208" t="str">
        <f aca="false">B9114&amp;" "&amp;C9114&amp;" "&amp;D9114</f>
        <v> 0 Financial</v>
      </c>
      <c r="B9114" s="208" t="str">
        <f aca="false">IF((LEFT(N9114,2)="US"),"US","")</f>
        <v/>
      </c>
      <c r="C9114" s="208" t="n">
        <f aca="false">M9114</f>
        <v>0</v>
      </c>
      <c r="D9114" s="208" t="str">
        <f aca="false">IF(ISNUMBER(FIND("Phy",N9114))=TRUE(),"Physical","Financial")</f>
        <v>Financial</v>
      </c>
      <c r="E9114" s="208" t="e">
        <f aca="false">IF(VLOOKUP(S9114,'DD-Lookup'!$J$6:$L$50,3,FALSE())="Monthly",(YEAR(AC9114)-YEAR(AB9114))*12+MONTH(AC9114)-MONTH(AB9114)+1,(AC9114-AB9114+1))</f>
        <v>#N/A</v>
      </c>
      <c r="F9114" s="239" t="e">
        <f aca="false">E9114*SUM(P9114:Q9114)</f>
        <v>#N/A</v>
      </c>
    </row>
    <row r="9115" customFormat="false" ht="12.75" hidden="false" customHeight="false" outlineLevel="0" collapsed="false">
      <c r="A9115" s="208" t="str">
        <f aca="false">B9115&amp;" "&amp;C9115&amp;" "&amp;D9115</f>
        <v> 0 Financial</v>
      </c>
      <c r="B9115" s="208" t="str">
        <f aca="false">IF((LEFT(N9115,2)="US"),"US","")</f>
        <v/>
      </c>
      <c r="C9115" s="208" t="n">
        <f aca="false">M9115</f>
        <v>0</v>
      </c>
      <c r="D9115" s="208" t="str">
        <f aca="false">IF(ISNUMBER(FIND("Phy",N9115))=TRUE(),"Physical","Financial")</f>
        <v>Financial</v>
      </c>
      <c r="E9115" s="208" t="e">
        <f aca="false">IF(VLOOKUP(S9115,'DD-Lookup'!$J$6:$L$50,3,FALSE())="Monthly",(YEAR(AC9115)-YEAR(AB9115))*12+MONTH(AC9115)-MONTH(AB9115)+1,(AC9115-AB9115+1))</f>
        <v>#N/A</v>
      </c>
      <c r="F9115" s="239" t="e">
        <f aca="false">E9115*SUM(P9115:Q9115)</f>
        <v>#N/A</v>
      </c>
    </row>
    <row r="9116" customFormat="false" ht="12.75" hidden="false" customHeight="false" outlineLevel="0" collapsed="false">
      <c r="A9116" s="208" t="str">
        <f aca="false">B9116&amp;" "&amp;C9116&amp;" "&amp;D9116</f>
        <v> 0 Financial</v>
      </c>
      <c r="B9116" s="208" t="str">
        <f aca="false">IF((LEFT(N9116,2)="US"),"US","")</f>
        <v/>
      </c>
      <c r="C9116" s="208" t="n">
        <f aca="false">M9116</f>
        <v>0</v>
      </c>
      <c r="D9116" s="208" t="str">
        <f aca="false">IF(ISNUMBER(FIND("Phy",N9116))=TRUE(),"Physical","Financial")</f>
        <v>Financial</v>
      </c>
      <c r="E9116" s="208" t="e">
        <f aca="false">IF(VLOOKUP(S9116,'DD-Lookup'!$J$6:$L$50,3,FALSE())="Monthly",(YEAR(AC9116)-YEAR(AB9116))*12+MONTH(AC9116)-MONTH(AB9116)+1,(AC9116-AB9116+1))</f>
        <v>#N/A</v>
      </c>
      <c r="F9116" s="239" t="e">
        <f aca="false">E9116*SUM(P9116:Q9116)</f>
        <v>#N/A</v>
      </c>
    </row>
    <row r="9117" customFormat="false" ht="12.75" hidden="false" customHeight="false" outlineLevel="0" collapsed="false">
      <c r="A9117" s="208" t="str">
        <f aca="false">B9117&amp;" "&amp;C9117&amp;" "&amp;D9117</f>
        <v> 0 Financial</v>
      </c>
      <c r="B9117" s="208" t="str">
        <f aca="false">IF((LEFT(N9117,2)="US"),"US","")</f>
        <v/>
      </c>
      <c r="C9117" s="208" t="n">
        <f aca="false">M9117</f>
        <v>0</v>
      </c>
      <c r="D9117" s="208" t="str">
        <f aca="false">IF(ISNUMBER(FIND("Phy",N9117))=TRUE(),"Physical","Financial")</f>
        <v>Financial</v>
      </c>
      <c r="E9117" s="208" t="e">
        <f aca="false">IF(VLOOKUP(S9117,'DD-Lookup'!$J$6:$L$50,3,FALSE())="Monthly",(YEAR(AC9117)-YEAR(AB9117))*12+MONTH(AC9117)-MONTH(AB9117)+1,(AC9117-AB9117+1))</f>
        <v>#N/A</v>
      </c>
      <c r="F9117" s="239" t="e">
        <f aca="false">E9117*SUM(P9117:Q9117)</f>
        <v>#N/A</v>
      </c>
    </row>
    <row r="9118" customFormat="false" ht="12.75" hidden="false" customHeight="false" outlineLevel="0" collapsed="false">
      <c r="A9118" s="208" t="str">
        <f aca="false">B9118&amp;" "&amp;C9118&amp;" "&amp;D9118</f>
        <v> 0 Financial</v>
      </c>
      <c r="B9118" s="208" t="str">
        <f aca="false">IF((LEFT(N9118,2)="US"),"US","")</f>
        <v/>
      </c>
      <c r="C9118" s="208" t="n">
        <f aca="false">M9118</f>
        <v>0</v>
      </c>
      <c r="D9118" s="208" t="str">
        <f aca="false">IF(ISNUMBER(FIND("Phy",N9118))=TRUE(),"Physical","Financial")</f>
        <v>Financial</v>
      </c>
      <c r="E9118" s="208" t="e">
        <f aca="false">IF(VLOOKUP(S9118,'DD-Lookup'!$J$6:$L$50,3,FALSE())="Monthly",(YEAR(AC9118)-YEAR(AB9118))*12+MONTH(AC9118)-MONTH(AB9118)+1,(AC9118-AB9118+1))</f>
        <v>#N/A</v>
      </c>
      <c r="F9118" s="239" t="e">
        <f aca="false">E9118*SUM(P9118:Q9118)</f>
        <v>#N/A</v>
      </c>
    </row>
    <row r="9119" customFormat="false" ht="12.75" hidden="false" customHeight="false" outlineLevel="0" collapsed="false">
      <c r="A9119" s="208" t="str">
        <f aca="false">B9119&amp;" "&amp;C9119&amp;" "&amp;D9119</f>
        <v> 0 Financial</v>
      </c>
      <c r="B9119" s="208" t="str">
        <f aca="false">IF((LEFT(N9119,2)="US"),"US","")</f>
        <v/>
      </c>
      <c r="C9119" s="208" t="n">
        <f aca="false">M9119</f>
        <v>0</v>
      </c>
      <c r="D9119" s="208" t="str">
        <f aca="false">IF(ISNUMBER(FIND("Phy",N9119))=TRUE(),"Physical","Financial")</f>
        <v>Financial</v>
      </c>
      <c r="E9119" s="208" t="e">
        <f aca="false">IF(VLOOKUP(S9119,'DD-Lookup'!$J$6:$L$50,3,FALSE())="Monthly",(YEAR(AC9119)-YEAR(AB9119))*12+MONTH(AC9119)-MONTH(AB9119)+1,(AC9119-AB9119+1))</f>
        <v>#N/A</v>
      </c>
      <c r="F9119" s="239" t="e">
        <f aca="false">E9119*SUM(P9119:Q9119)</f>
        <v>#N/A</v>
      </c>
    </row>
    <row r="9120" customFormat="false" ht="12.75" hidden="false" customHeight="false" outlineLevel="0" collapsed="false">
      <c r="A9120" s="208" t="str">
        <f aca="false">B9120&amp;" "&amp;C9120&amp;" "&amp;D9120</f>
        <v> 0 Financial</v>
      </c>
      <c r="B9120" s="208" t="str">
        <f aca="false">IF((LEFT(N9120,2)="US"),"US","")</f>
        <v/>
      </c>
      <c r="C9120" s="208" t="n">
        <f aca="false">M9120</f>
        <v>0</v>
      </c>
      <c r="D9120" s="208" t="str">
        <f aca="false">IF(ISNUMBER(FIND("Phy",N9120))=TRUE(),"Physical","Financial")</f>
        <v>Financial</v>
      </c>
      <c r="E9120" s="208" t="e">
        <f aca="false">IF(VLOOKUP(S9120,'DD-Lookup'!$J$6:$L$50,3,FALSE())="Monthly",(YEAR(AC9120)-YEAR(AB9120))*12+MONTH(AC9120)-MONTH(AB9120)+1,(AC9120-AB9120+1))</f>
        <v>#N/A</v>
      </c>
      <c r="F9120" s="239" t="e">
        <f aca="false">E9120*SUM(P9120:Q9120)</f>
        <v>#N/A</v>
      </c>
    </row>
    <row r="9121" customFormat="false" ht="12.75" hidden="false" customHeight="false" outlineLevel="0" collapsed="false">
      <c r="A9121" s="208" t="str">
        <f aca="false">B9121&amp;" "&amp;C9121&amp;" "&amp;D9121</f>
        <v> 0 Financial</v>
      </c>
      <c r="B9121" s="208" t="str">
        <f aca="false">IF((LEFT(N9121,2)="US"),"US","")</f>
        <v/>
      </c>
      <c r="C9121" s="208" t="n">
        <f aca="false">M9121</f>
        <v>0</v>
      </c>
      <c r="D9121" s="208" t="str">
        <f aca="false">IF(ISNUMBER(FIND("Phy",N9121))=TRUE(),"Physical","Financial")</f>
        <v>Financial</v>
      </c>
      <c r="E9121" s="208" t="e">
        <f aca="false">IF(VLOOKUP(S9121,'DD-Lookup'!$J$6:$L$50,3,FALSE())="Monthly",(YEAR(AC9121)-YEAR(AB9121))*12+MONTH(AC9121)-MONTH(AB9121)+1,(AC9121-AB9121+1))</f>
        <v>#N/A</v>
      </c>
      <c r="F9121" s="239" t="e">
        <f aca="false">E9121*SUM(P9121:Q9121)</f>
        <v>#N/A</v>
      </c>
    </row>
    <row r="9122" customFormat="false" ht="12.75" hidden="false" customHeight="false" outlineLevel="0" collapsed="false">
      <c r="A9122" s="208" t="str">
        <f aca="false">B9122&amp;" "&amp;C9122&amp;" "&amp;D9122</f>
        <v> 0 Financial</v>
      </c>
      <c r="B9122" s="208" t="str">
        <f aca="false">IF((LEFT(N9122,2)="US"),"US","")</f>
        <v/>
      </c>
      <c r="C9122" s="208" t="n">
        <f aca="false">M9122</f>
        <v>0</v>
      </c>
      <c r="D9122" s="208" t="str">
        <f aca="false">IF(ISNUMBER(FIND("Phy",N9122))=TRUE(),"Physical","Financial")</f>
        <v>Financial</v>
      </c>
      <c r="E9122" s="208" t="e">
        <f aca="false">IF(VLOOKUP(S9122,'DD-Lookup'!$J$6:$L$50,3,FALSE())="Monthly",(YEAR(AC9122)-YEAR(AB9122))*12+MONTH(AC9122)-MONTH(AB9122)+1,(AC9122-AB9122+1))</f>
        <v>#N/A</v>
      </c>
      <c r="F9122" s="239" t="e">
        <f aca="false">E9122*SUM(P9122:Q9122)</f>
        <v>#N/A</v>
      </c>
    </row>
    <row r="9123" customFormat="false" ht="12.75" hidden="false" customHeight="false" outlineLevel="0" collapsed="false">
      <c r="A9123" s="208" t="str">
        <f aca="false">B9123&amp;" "&amp;C9123&amp;" "&amp;D9123</f>
        <v> 0 Financial</v>
      </c>
      <c r="B9123" s="208" t="str">
        <f aca="false">IF((LEFT(N9123,2)="US"),"US","")</f>
        <v/>
      </c>
      <c r="C9123" s="208" t="n">
        <f aca="false">M9123</f>
        <v>0</v>
      </c>
      <c r="D9123" s="208" t="str">
        <f aca="false">IF(ISNUMBER(FIND("Phy",N9123))=TRUE(),"Physical","Financial")</f>
        <v>Financial</v>
      </c>
      <c r="E9123" s="208" t="e">
        <f aca="false">IF(VLOOKUP(S9123,'DD-Lookup'!$J$6:$L$50,3,FALSE())="Monthly",(YEAR(AC9123)-YEAR(AB9123))*12+MONTH(AC9123)-MONTH(AB9123)+1,(AC9123-AB9123+1))</f>
        <v>#N/A</v>
      </c>
      <c r="F9123" s="239" t="e">
        <f aca="false">E9123*SUM(P9123:Q9123)</f>
        <v>#N/A</v>
      </c>
    </row>
    <row r="9124" customFormat="false" ht="12.75" hidden="false" customHeight="false" outlineLevel="0" collapsed="false">
      <c r="A9124" s="208" t="str">
        <f aca="false">B9124&amp;" "&amp;C9124&amp;" "&amp;D9124</f>
        <v> 0 Financial</v>
      </c>
      <c r="B9124" s="208" t="str">
        <f aca="false">IF((LEFT(N9124,2)="US"),"US","")</f>
        <v/>
      </c>
      <c r="C9124" s="208" t="n">
        <f aca="false">M9124</f>
        <v>0</v>
      </c>
      <c r="D9124" s="208" t="str">
        <f aca="false">IF(ISNUMBER(FIND("Phy",N9124))=TRUE(),"Physical","Financial")</f>
        <v>Financial</v>
      </c>
      <c r="E9124" s="208" t="e">
        <f aca="false">IF(VLOOKUP(S9124,'DD-Lookup'!$J$6:$L$50,3,FALSE())="Monthly",(YEAR(AC9124)-YEAR(AB9124))*12+MONTH(AC9124)-MONTH(AB9124)+1,(AC9124-AB9124+1))</f>
        <v>#N/A</v>
      </c>
      <c r="F9124" s="239" t="e">
        <f aca="false">E9124*SUM(P9124:Q9124)</f>
        <v>#N/A</v>
      </c>
    </row>
    <row r="9125" customFormat="false" ht="12.75" hidden="false" customHeight="false" outlineLevel="0" collapsed="false">
      <c r="A9125" s="208" t="str">
        <f aca="false">B9125&amp;" "&amp;C9125&amp;" "&amp;D9125</f>
        <v> 0 Financial</v>
      </c>
      <c r="B9125" s="208" t="str">
        <f aca="false">IF((LEFT(N9125,2)="US"),"US","")</f>
        <v/>
      </c>
      <c r="C9125" s="208" t="n">
        <f aca="false">M9125</f>
        <v>0</v>
      </c>
      <c r="D9125" s="208" t="str">
        <f aca="false">IF(ISNUMBER(FIND("Phy",N9125))=TRUE(),"Physical","Financial")</f>
        <v>Financial</v>
      </c>
      <c r="E9125" s="208" t="e">
        <f aca="false">IF(VLOOKUP(S9125,'DD-Lookup'!$J$6:$L$50,3,FALSE())="Monthly",(YEAR(AC9125)-YEAR(AB9125))*12+MONTH(AC9125)-MONTH(AB9125)+1,(AC9125-AB9125+1))</f>
        <v>#N/A</v>
      </c>
      <c r="F9125" s="239" t="e">
        <f aca="false">E9125*SUM(P9125:Q9125)</f>
        <v>#N/A</v>
      </c>
    </row>
    <row r="9126" customFormat="false" ht="12.75" hidden="false" customHeight="false" outlineLevel="0" collapsed="false">
      <c r="A9126" s="208" t="str">
        <f aca="false">B9126&amp;" "&amp;C9126&amp;" "&amp;D9126</f>
        <v> 0 Financial</v>
      </c>
      <c r="B9126" s="208" t="str">
        <f aca="false">IF((LEFT(N9126,2)="US"),"US","")</f>
        <v/>
      </c>
      <c r="C9126" s="208" t="n">
        <f aca="false">M9126</f>
        <v>0</v>
      </c>
      <c r="D9126" s="208" t="str">
        <f aca="false">IF(ISNUMBER(FIND("Phy",N9126))=TRUE(),"Physical","Financial")</f>
        <v>Financial</v>
      </c>
      <c r="E9126" s="208" t="e">
        <f aca="false">IF(VLOOKUP(S9126,'DD-Lookup'!$J$6:$L$50,3,FALSE())="Monthly",(YEAR(AC9126)-YEAR(AB9126))*12+MONTH(AC9126)-MONTH(AB9126)+1,(AC9126-AB9126+1))</f>
        <v>#N/A</v>
      </c>
      <c r="F9126" s="239" t="e">
        <f aca="false">E9126*SUM(P9126:Q9126)</f>
        <v>#N/A</v>
      </c>
    </row>
    <row r="9127" customFormat="false" ht="12.75" hidden="false" customHeight="false" outlineLevel="0" collapsed="false">
      <c r="A9127" s="208" t="str">
        <f aca="false">B9127&amp;" "&amp;C9127&amp;" "&amp;D9127</f>
        <v> 0 Financial</v>
      </c>
      <c r="B9127" s="208" t="str">
        <f aca="false">IF((LEFT(N9127,2)="US"),"US","")</f>
        <v/>
      </c>
      <c r="C9127" s="208" t="n">
        <f aca="false">M9127</f>
        <v>0</v>
      </c>
      <c r="D9127" s="208" t="str">
        <f aca="false">IF(ISNUMBER(FIND("Phy",N9127))=TRUE(),"Physical","Financial")</f>
        <v>Financial</v>
      </c>
      <c r="E9127" s="208" t="e">
        <f aca="false">IF(VLOOKUP(S9127,'DD-Lookup'!$J$6:$L$50,3,FALSE())="Monthly",(YEAR(AC9127)-YEAR(AB9127))*12+MONTH(AC9127)-MONTH(AB9127)+1,(AC9127-AB9127+1))</f>
        <v>#N/A</v>
      </c>
      <c r="F9127" s="239" t="e">
        <f aca="false">E9127*SUM(P9127:Q9127)</f>
        <v>#N/A</v>
      </c>
    </row>
    <row r="9128" customFormat="false" ht="12.75" hidden="false" customHeight="false" outlineLevel="0" collapsed="false">
      <c r="A9128" s="208" t="str">
        <f aca="false">B9128&amp;" "&amp;C9128&amp;" "&amp;D9128</f>
        <v> 0 Financial</v>
      </c>
      <c r="B9128" s="208" t="str">
        <f aca="false">IF((LEFT(N9128,2)="US"),"US","")</f>
        <v/>
      </c>
      <c r="C9128" s="208" t="n">
        <f aca="false">M9128</f>
        <v>0</v>
      </c>
      <c r="D9128" s="208" t="str">
        <f aca="false">IF(ISNUMBER(FIND("Phy",N9128))=TRUE(),"Physical","Financial")</f>
        <v>Financial</v>
      </c>
      <c r="E9128" s="208" t="e">
        <f aca="false">IF(VLOOKUP(S9128,'DD-Lookup'!$J$6:$L$50,3,FALSE())="Monthly",(YEAR(AC9128)-YEAR(AB9128))*12+MONTH(AC9128)-MONTH(AB9128)+1,(AC9128-AB9128+1))</f>
        <v>#N/A</v>
      </c>
      <c r="F9128" s="239" t="e">
        <f aca="false">E9128*SUM(P9128:Q9128)</f>
        <v>#N/A</v>
      </c>
    </row>
    <row r="9129" customFormat="false" ht="12.75" hidden="false" customHeight="false" outlineLevel="0" collapsed="false">
      <c r="A9129" s="208" t="str">
        <f aca="false">B9129&amp;" "&amp;C9129&amp;" "&amp;D9129</f>
        <v> 0 Financial</v>
      </c>
      <c r="B9129" s="208" t="str">
        <f aca="false">IF((LEFT(N9129,2)="US"),"US","")</f>
        <v/>
      </c>
      <c r="C9129" s="208" t="n">
        <f aca="false">M9129</f>
        <v>0</v>
      </c>
      <c r="D9129" s="208" t="str">
        <f aca="false">IF(ISNUMBER(FIND("Phy",N9129))=TRUE(),"Physical","Financial")</f>
        <v>Financial</v>
      </c>
      <c r="E9129" s="208" t="e">
        <f aca="false">IF(VLOOKUP(S9129,'DD-Lookup'!$J$6:$L$50,3,FALSE())="Monthly",(YEAR(AC9129)-YEAR(AB9129))*12+MONTH(AC9129)-MONTH(AB9129)+1,(AC9129-AB9129+1))</f>
        <v>#N/A</v>
      </c>
      <c r="F9129" s="239" t="e">
        <f aca="false">E9129*SUM(P9129:Q9129)</f>
        <v>#N/A</v>
      </c>
    </row>
    <row r="9130" customFormat="false" ht="12.75" hidden="false" customHeight="false" outlineLevel="0" collapsed="false">
      <c r="A9130" s="208" t="str">
        <f aca="false">B9130&amp;" "&amp;C9130&amp;" "&amp;D9130</f>
        <v> 0 Financial</v>
      </c>
      <c r="B9130" s="208" t="str">
        <f aca="false">IF((LEFT(N9130,2)="US"),"US","")</f>
        <v/>
      </c>
      <c r="C9130" s="208" t="n">
        <f aca="false">M9130</f>
        <v>0</v>
      </c>
      <c r="D9130" s="208" t="str">
        <f aca="false">IF(ISNUMBER(FIND("Phy",N9130))=TRUE(),"Physical","Financial")</f>
        <v>Financial</v>
      </c>
      <c r="E9130" s="208" t="e">
        <f aca="false">IF(VLOOKUP(S9130,'DD-Lookup'!$J$6:$L$50,3,FALSE())="Monthly",(YEAR(AC9130)-YEAR(AB9130))*12+MONTH(AC9130)-MONTH(AB9130)+1,(AC9130-AB9130+1))</f>
        <v>#N/A</v>
      </c>
      <c r="F9130" s="239" t="e">
        <f aca="false">E9130*SUM(P9130:Q9130)</f>
        <v>#N/A</v>
      </c>
    </row>
    <row r="9131" customFormat="false" ht="12.75" hidden="false" customHeight="false" outlineLevel="0" collapsed="false">
      <c r="A9131" s="208" t="str">
        <f aca="false">B9131&amp;" "&amp;C9131&amp;" "&amp;D9131</f>
        <v> 0 Financial</v>
      </c>
      <c r="B9131" s="208" t="str">
        <f aca="false">IF((LEFT(N9131,2)="US"),"US","")</f>
        <v/>
      </c>
      <c r="C9131" s="208" t="n">
        <f aca="false">M9131</f>
        <v>0</v>
      </c>
      <c r="D9131" s="208" t="str">
        <f aca="false">IF(ISNUMBER(FIND("Phy",N9131))=TRUE(),"Physical","Financial")</f>
        <v>Financial</v>
      </c>
      <c r="E9131" s="208" t="e">
        <f aca="false">IF(VLOOKUP(S9131,'DD-Lookup'!$J$6:$L$50,3,FALSE())="Monthly",(YEAR(AC9131)-YEAR(AB9131))*12+MONTH(AC9131)-MONTH(AB9131)+1,(AC9131-AB9131+1))</f>
        <v>#N/A</v>
      </c>
      <c r="F9131" s="239" t="e">
        <f aca="false">E9131*SUM(P9131:Q9131)</f>
        <v>#N/A</v>
      </c>
    </row>
    <row r="9132" customFormat="false" ht="12.75" hidden="false" customHeight="false" outlineLevel="0" collapsed="false">
      <c r="A9132" s="208" t="str">
        <f aca="false">B9132&amp;" "&amp;C9132&amp;" "&amp;D9132</f>
        <v> 0 Financial</v>
      </c>
      <c r="B9132" s="208" t="str">
        <f aca="false">IF((LEFT(N9132,2)="US"),"US","")</f>
        <v/>
      </c>
      <c r="C9132" s="208" t="n">
        <f aca="false">M9132</f>
        <v>0</v>
      </c>
      <c r="D9132" s="208" t="str">
        <f aca="false">IF(ISNUMBER(FIND("Phy",N9132))=TRUE(),"Physical","Financial")</f>
        <v>Financial</v>
      </c>
      <c r="E9132" s="208" t="e">
        <f aca="false">IF(VLOOKUP(S9132,'DD-Lookup'!$J$6:$L$50,3,FALSE())="Monthly",(YEAR(AC9132)-YEAR(AB9132))*12+MONTH(AC9132)-MONTH(AB9132)+1,(AC9132-AB9132+1))</f>
        <v>#N/A</v>
      </c>
      <c r="F9132" s="239" t="e">
        <f aca="false">E9132*SUM(P9132:Q9132)</f>
        <v>#N/A</v>
      </c>
    </row>
    <row r="9133" customFormat="false" ht="12.75" hidden="false" customHeight="false" outlineLevel="0" collapsed="false">
      <c r="A9133" s="208" t="str">
        <f aca="false">B9133&amp;" "&amp;C9133&amp;" "&amp;D9133</f>
        <v> 0 Financial</v>
      </c>
      <c r="B9133" s="208" t="str">
        <f aca="false">IF((LEFT(N9133,2)="US"),"US","")</f>
        <v/>
      </c>
      <c r="C9133" s="208" t="n">
        <f aca="false">M9133</f>
        <v>0</v>
      </c>
      <c r="D9133" s="208" t="str">
        <f aca="false">IF(ISNUMBER(FIND("Phy",N9133))=TRUE(),"Physical","Financial")</f>
        <v>Financial</v>
      </c>
      <c r="E9133" s="208" t="e">
        <f aca="false">IF(VLOOKUP(S9133,'DD-Lookup'!$J$6:$L$50,3,FALSE())="Monthly",(YEAR(AC9133)-YEAR(AB9133))*12+MONTH(AC9133)-MONTH(AB9133)+1,(AC9133-AB9133+1))</f>
        <v>#N/A</v>
      </c>
      <c r="F9133" s="239" t="e">
        <f aca="false">E9133*SUM(P9133:Q9133)</f>
        <v>#N/A</v>
      </c>
    </row>
    <row r="9134" customFormat="false" ht="12.75" hidden="false" customHeight="false" outlineLevel="0" collapsed="false">
      <c r="A9134" s="208" t="str">
        <f aca="false">B9134&amp;" "&amp;C9134&amp;" "&amp;D9134</f>
        <v> 0 Financial</v>
      </c>
      <c r="B9134" s="208" t="str">
        <f aca="false">IF((LEFT(N9134,2)="US"),"US","")</f>
        <v/>
      </c>
      <c r="C9134" s="208" t="n">
        <f aca="false">M9134</f>
        <v>0</v>
      </c>
      <c r="D9134" s="208" t="str">
        <f aca="false">IF(ISNUMBER(FIND("Phy",N9134))=TRUE(),"Physical","Financial")</f>
        <v>Financial</v>
      </c>
      <c r="E9134" s="208" t="e">
        <f aca="false">IF(VLOOKUP(S9134,'DD-Lookup'!$J$6:$L$50,3,FALSE())="Monthly",(YEAR(AC9134)-YEAR(AB9134))*12+MONTH(AC9134)-MONTH(AB9134)+1,(AC9134-AB9134+1))</f>
        <v>#N/A</v>
      </c>
      <c r="F9134" s="239" t="e">
        <f aca="false">E9134*SUM(P9134:Q9134)</f>
        <v>#N/A</v>
      </c>
    </row>
    <row r="9135" customFormat="false" ht="12.75" hidden="false" customHeight="false" outlineLevel="0" collapsed="false">
      <c r="A9135" s="208" t="str">
        <f aca="false">B9135&amp;" "&amp;C9135&amp;" "&amp;D9135</f>
        <v> 0 Financial</v>
      </c>
      <c r="B9135" s="208" t="str">
        <f aca="false">IF((LEFT(N9135,2)="US"),"US","")</f>
        <v/>
      </c>
      <c r="C9135" s="208" t="n">
        <f aca="false">M9135</f>
        <v>0</v>
      </c>
      <c r="D9135" s="208" t="str">
        <f aca="false">IF(ISNUMBER(FIND("Phy",N9135))=TRUE(),"Physical","Financial")</f>
        <v>Financial</v>
      </c>
      <c r="E9135" s="208" t="e">
        <f aca="false">IF(VLOOKUP(S9135,'DD-Lookup'!$J$6:$L$50,3,FALSE())="Monthly",(YEAR(AC9135)-YEAR(AB9135))*12+MONTH(AC9135)-MONTH(AB9135)+1,(AC9135-AB9135+1))</f>
        <v>#N/A</v>
      </c>
      <c r="F9135" s="239" t="e">
        <f aca="false">E9135*SUM(P9135:Q9135)</f>
        <v>#N/A</v>
      </c>
    </row>
    <row r="9136" customFormat="false" ht="12.75" hidden="false" customHeight="false" outlineLevel="0" collapsed="false">
      <c r="A9136" s="208" t="str">
        <f aca="false">B9136&amp;" "&amp;C9136&amp;" "&amp;D9136</f>
        <v> 0 Financial</v>
      </c>
      <c r="B9136" s="208" t="str">
        <f aca="false">IF((LEFT(N9136,2)="US"),"US","")</f>
        <v/>
      </c>
      <c r="C9136" s="208" t="n">
        <f aca="false">M9136</f>
        <v>0</v>
      </c>
      <c r="D9136" s="208" t="str">
        <f aca="false">IF(ISNUMBER(FIND("Phy",N9136))=TRUE(),"Physical","Financial")</f>
        <v>Financial</v>
      </c>
      <c r="E9136" s="208" t="e">
        <f aca="false">IF(VLOOKUP(S9136,'DD-Lookup'!$J$6:$L$50,3,FALSE())="Monthly",(YEAR(AC9136)-YEAR(AB9136))*12+MONTH(AC9136)-MONTH(AB9136)+1,(AC9136-AB9136+1))</f>
        <v>#N/A</v>
      </c>
      <c r="F9136" s="239" t="e">
        <f aca="false">E9136*SUM(P9136:Q9136)</f>
        <v>#N/A</v>
      </c>
    </row>
    <row r="9137" customFormat="false" ht="12.75" hidden="false" customHeight="false" outlineLevel="0" collapsed="false">
      <c r="A9137" s="208" t="str">
        <f aca="false">B9137&amp;" "&amp;C9137&amp;" "&amp;D9137</f>
        <v> 0 Financial</v>
      </c>
      <c r="B9137" s="208" t="str">
        <f aca="false">IF((LEFT(N9137,2)="US"),"US","")</f>
        <v/>
      </c>
      <c r="C9137" s="208" t="n">
        <f aca="false">M9137</f>
        <v>0</v>
      </c>
      <c r="D9137" s="208" t="str">
        <f aca="false">IF(ISNUMBER(FIND("Phy",N9137))=TRUE(),"Physical","Financial")</f>
        <v>Financial</v>
      </c>
      <c r="E9137" s="208" t="e">
        <f aca="false">IF(VLOOKUP(S9137,'DD-Lookup'!$J$6:$L$50,3,FALSE())="Monthly",(YEAR(AC9137)-YEAR(AB9137))*12+MONTH(AC9137)-MONTH(AB9137)+1,(AC9137-AB9137+1))</f>
        <v>#N/A</v>
      </c>
      <c r="F9137" s="239" t="e">
        <f aca="false">E9137*SUM(P9137:Q9137)</f>
        <v>#N/A</v>
      </c>
    </row>
    <row r="9138" customFormat="false" ht="12.75" hidden="false" customHeight="false" outlineLevel="0" collapsed="false">
      <c r="A9138" s="208" t="str">
        <f aca="false">B9138&amp;" "&amp;C9138&amp;" "&amp;D9138</f>
        <v> 0 Financial</v>
      </c>
      <c r="B9138" s="208" t="str">
        <f aca="false">IF((LEFT(N9138,2)="US"),"US","")</f>
        <v/>
      </c>
      <c r="C9138" s="208" t="n">
        <f aca="false">M9138</f>
        <v>0</v>
      </c>
      <c r="D9138" s="208" t="str">
        <f aca="false">IF(ISNUMBER(FIND("Phy",N9138))=TRUE(),"Physical","Financial")</f>
        <v>Financial</v>
      </c>
      <c r="E9138" s="208" t="e">
        <f aca="false">IF(VLOOKUP(S9138,'DD-Lookup'!$J$6:$L$50,3,FALSE())="Monthly",(YEAR(AC9138)-YEAR(AB9138))*12+MONTH(AC9138)-MONTH(AB9138)+1,(AC9138-AB9138+1))</f>
        <v>#N/A</v>
      </c>
      <c r="F9138" s="239" t="e">
        <f aca="false">E9138*SUM(P9138:Q9138)</f>
        <v>#N/A</v>
      </c>
    </row>
    <row r="9139" customFormat="false" ht="12.75" hidden="false" customHeight="false" outlineLevel="0" collapsed="false">
      <c r="A9139" s="208" t="str">
        <f aca="false">B9139&amp;" "&amp;C9139&amp;" "&amp;D9139</f>
        <v> 0 Financial</v>
      </c>
      <c r="B9139" s="208" t="str">
        <f aca="false">IF((LEFT(N9139,2)="US"),"US","")</f>
        <v/>
      </c>
      <c r="C9139" s="208" t="n">
        <f aca="false">M9139</f>
        <v>0</v>
      </c>
      <c r="D9139" s="208" t="str">
        <f aca="false">IF(ISNUMBER(FIND("Phy",N9139))=TRUE(),"Physical","Financial")</f>
        <v>Financial</v>
      </c>
      <c r="E9139" s="208" t="e">
        <f aca="false">IF(VLOOKUP(S9139,'DD-Lookup'!$J$6:$L$50,3,FALSE())="Monthly",(YEAR(AC9139)-YEAR(AB9139))*12+MONTH(AC9139)-MONTH(AB9139)+1,(AC9139-AB9139+1))</f>
        <v>#N/A</v>
      </c>
      <c r="F9139" s="239" t="e">
        <f aca="false">E9139*SUM(P9139:Q9139)</f>
        <v>#N/A</v>
      </c>
    </row>
    <row r="9140" customFormat="false" ht="12.75" hidden="false" customHeight="false" outlineLevel="0" collapsed="false">
      <c r="A9140" s="208" t="str">
        <f aca="false">B9140&amp;" "&amp;C9140&amp;" "&amp;D9140</f>
        <v> 0 Financial</v>
      </c>
      <c r="B9140" s="208" t="str">
        <f aca="false">IF((LEFT(N9140,2)="US"),"US","")</f>
        <v/>
      </c>
      <c r="C9140" s="208" t="n">
        <f aca="false">M9140</f>
        <v>0</v>
      </c>
      <c r="D9140" s="208" t="str">
        <f aca="false">IF(ISNUMBER(FIND("Phy",N9140))=TRUE(),"Physical","Financial")</f>
        <v>Financial</v>
      </c>
      <c r="E9140" s="208" t="e">
        <f aca="false">IF(VLOOKUP(S9140,'DD-Lookup'!$J$6:$L$50,3,FALSE())="Monthly",(YEAR(AC9140)-YEAR(AB9140))*12+MONTH(AC9140)-MONTH(AB9140)+1,(AC9140-AB9140+1))</f>
        <v>#N/A</v>
      </c>
      <c r="F9140" s="239" t="e">
        <f aca="false">E9140*SUM(P9140:Q9140)</f>
        <v>#N/A</v>
      </c>
    </row>
    <row r="9141" customFormat="false" ht="12.75" hidden="false" customHeight="false" outlineLevel="0" collapsed="false">
      <c r="A9141" s="208" t="str">
        <f aca="false">B9141&amp;" "&amp;C9141&amp;" "&amp;D9141</f>
        <v> 0 Financial</v>
      </c>
      <c r="B9141" s="208" t="str">
        <f aca="false">IF((LEFT(N9141,2)="US"),"US","")</f>
        <v/>
      </c>
      <c r="C9141" s="208" t="n">
        <f aca="false">M9141</f>
        <v>0</v>
      </c>
      <c r="D9141" s="208" t="str">
        <f aca="false">IF(ISNUMBER(FIND("Phy",N9141))=TRUE(),"Physical","Financial")</f>
        <v>Financial</v>
      </c>
      <c r="E9141" s="208" t="e">
        <f aca="false">IF(VLOOKUP(S9141,'DD-Lookup'!$J$6:$L$50,3,FALSE())="Monthly",(YEAR(AC9141)-YEAR(AB9141))*12+MONTH(AC9141)-MONTH(AB9141)+1,(AC9141-AB9141+1))</f>
        <v>#N/A</v>
      </c>
      <c r="F9141" s="239" t="e">
        <f aca="false">E9141*SUM(P9141:Q9141)</f>
        <v>#N/A</v>
      </c>
    </row>
    <row r="9142" customFormat="false" ht="12.75" hidden="false" customHeight="false" outlineLevel="0" collapsed="false">
      <c r="A9142" s="208" t="str">
        <f aca="false">B9142&amp;" "&amp;C9142&amp;" "&amp;D9142</f>
        <v> 0 Financial</v>
      </c>
      <c r="B9142" s="208" t="str">
        <f aca="false">IF((LEFT(N9142,2)="US"),"US","")</f>
        <v/>
      </c>
      <c r="C9142" s="208" t="n">
        <f aca="false">M9142</f>
        <v>0</v>
      </c>
      <c r="D9142" s="208" t="str">
        <f aca="false">IF(ISNUMBER(FIND("Phy",N9142))=TRUE(),"Physical","Financial")</f>
        <v>Financial</v>
      </c>
      <c r="E9142" s="208" t="e">
        <f aca="false">IF(VLOOKUP(S9142,'DD-Lookup'!$J$6:$L$50,3,FALSE())="Monthly",(YEAR(AC9142)-YEAR(AB9142))*12+MONTH(AC9142)-MONTH(AB9142)+1,(AC9142-AB9142+1))</f>
        <v>#N/A</v>
      </c>
      <c r="F9142" s="239" t="e">
        <f aca="false">E9142*SUM(P9142:Q9142)</f>
        <v>#N/A</v>
      </c>
    </row>
    <row r="9143" customFormat="false" ht="12.75" hidden="false" customHeight="false" outlineLevel="0" collapsed="false">
      <c r="A9143" s="208" t="str">
        <f aca="false">B9143&amp;" "&amp;C9143&amp;" "&amp;D9143</f>
        <v> 0 Financial</v>
      </c>
      <c r="B9143" s="208" t="str">
        <f aca="false">IF((LEFT(N9143,2)="US"),"US","")</f>
        <v/>
      </c>
      <c r="C9143" s="208" t="n">
        <f aca="false">M9143</f>
        <v>0</v>
      </c>
      <c r="D9143" s="208" t="str">
        <f aca="false">IF(ISNUMBER(FIND("Phy",N9143))=TRUE(),"Physical","Financial")</f>
        <v>Financial</v>
      </c>
      <c r="E9143" s="208" t="e">
        <f aca="false">IF(VLOOKUP(S9143,'DD-Lookup'!$J$6:$L$50,3,FALSE())="Monthly",(YEAR(AC9143)-YEAR(AB9143))*12+MONTH(AC9143)-MONTH(AB9143)+1,(AC9143-AB9143+1))</f>
        <v>#N/A</v>
      </c>
      <c r="F9143" s="239" t="e">
        <f aca="false">E9143*SUM(P9143:Q9143)</f>
        <v>#N/A</v>
      </c>
    </row>
    <row r="9144" customFormat="false" ht="12.75" hidden="false" customHeight="false" outlineLevel="0" collapsed="false">
      <c r="A9144" s="208" t="str">
        <f aca="false">B9144&amp;" "&amp;C9144&amp;" "&amp;D9144</f>
        <v> 0 Financial</v>
      </c>
      <c r="B9144" s="208" t="str">
        <f aca="false">IF((LEFT(N9144,2)="US"),"US","")</f>
        <v/>
      </c>
      <c r="C9144" s="208" t="n">
        <f aca="false">M9144</f>
        <v>0</v>
      </c>
      <c r="D9144" s="208" t="str">
        <f aca="false">IF(ISNUMBER(FIND("Phy",N9144))=TRUE(),"Physical","Financial")</f>
        <v>Financial</v>
      </c>
      <c r="E9144" s="208" t="e">
        <f aca="false">IF(VLOOKUP(S9144,'DD-Lookup'!$J$6:$L$50,3,FALSE())="Monthly",(YEAR(AC9144)-YEAR(AB9144))*12+MONTH(AC9144)-MONTH(AB9144)+1,(AC9144-AB9144+1))</f>
        <v>#N/A</v>
      </c>
      <c r="F9144" s="239" t="e">
        <f aca="false">E9144*SUM(P9144:Q9144)</f>
        <v>#N/A</v>
      </c>
    </row>
    <row r="9145" customFormat="false" ht="12.75" hidden="false" customHeight="false" outlineLevel="0" collapsed="false">
      <c r="A9145" s="208" t="str">
        <f aca="false">B9145&amp;" "&amp;C9145&amp;" "&amp;D9145</f>
        <v> 0 Financial</v>
      </c>
      <c r="B9145" s="208" t="str">
        <f aca="false">IF((LEFT(N9145,2)="US"),"US","")</f>
        <v/>
      </c>
      <c r="C9145" s="208" t="n">
        <f aca="false">M9145</f>
        <v>0</v>
      </c>
      <c r="D9145" s="208" t="str">
        <f aca="false">IF(ISNUMBER(FIND("Phy",N9145))=TRUE(),"Physical","Financial")</f>
        <v>Financial</v>
      </c>
      <c r="E9145" s="208" t="e">
        <f aca="false">IF(VLOOKUP(S9145,'DD-Lookup'!$J$6:$L$50,3,FALSE())="Monthly",(YEAR(AC9145)-YEAR(AB9145))*12+MONTH(AC9145)-MONTH(AB9145)+1,(AC9145-AB9145+1))</f>
        <v>#N/A</v>
      </c>
      <c r="F9145" s="239" t="e">
        <f aca="false">E9145*SUM(P9145:Q9145)</f>
        <v>#N/A</v>
      </c>
    </row>
    <row r="9146" customFormat="false" ht="12.75" hidden="false" customHeight="false" outlineLevel="0" collapsed="false">
      <c r="A9146" s="208" t="str">
        <f aca="false">B9146&amp;" "&amp;C9146&amp;" "&amp;D9146</f>
        <v> 0 Financial</v>
      </c>
      <c r="B9146" s="208" t="str">
        <f aca="false">IF((LEFT(N9146,2)="US"),"US","")</f>
        <v/>
      </c>
      <c r="C9146" s="208" t="n">
        <f aca="false">M9146</f>
        <v>0</v>
      </c>
      <c r="D9146" s="208" t="str">
        <f aca="false">IF(ISNUMBER(FIND("Phy",N9146))=TRUE(),"Physical","Financial")</f>
        <v>Financial</v>
      </c>
      <c r="E9146" s="208" t="e">
        <f aca="false">IF(VLOOKUP(S9146,'DD-Lookup'!$J$6:$L$50,3,FALSE())="Monthly",(YEAR(AC9146)-YEAR(AB9146))*12+MONTH(AC9146)-MONTH(AB9146)+1,(AC9146-AB9146+1))</f>
        <v>#N/A</v>
      </c>
      <c r="F9146" s="239" t="e">
        <f aca="false">E9146*SUM(P9146:Q9146)</f>
        <v>#N/A</v>
      </c>
    </row>
    <row r="9147" customFormat="false" ht="12.75" hidden="false" customHeight="false" outlineLevel="0" collapsed="false">
      <c r="A9147" s="208" t="str">
        <f aca="false">B9147&amp;" "&amp;C9147&amp;" "&amp;D9147</f>
        <v> 0 Financial</v>
      </c>
      <c r="B9147" s="208" t="str">
        <f aca="false">IF((LEFT(N9147,2)="US"),"US","")</f>
        <v/>
      </c>
      <c r="C9147" s="208" t="n">
        <f aca="false">M9147</f>
        <v>0</v>
      </c>
      <c r="D9147" s="208" t="str">
        <f aca="false">IF(ISNUMBER(FIND("Phy",N9147))=TRUE(),"Physical","Financial")</f>
        <v>Financial</v>
      </c>
      <c r="E9147" s="208" t="e">
        <f aca="false">IF(VLOOKUP(S9147,'DD-Lookup'!$J$6:$L$50,3,FALSE())="Monthly",(YEAR(AC9147)-YEAR(AB9147))*12+MONTH(AC9147)-MONTH(AB9147)+1,(AC9147-AB9147+1))</f>
        <v>#N/A</v>
      </c>
      <c r="F9147" s="239" t="e">
        <f aca="false">E9147*SUM(P9147:Q9147)</f>
        <v>#N/A</v>
      </c>
    </row>
    <row r="9148" customFormat="false" ht="12.75" hidden="false" customHeight="false" outlineLevel="0" collapsed="false">
      <c r="A9148" s="208" t="str">
        <f aca="false">B9148&amp;" "&amp;C9148&amp;" "&amp;D9148</f>
        <v> 0 Financial</v>
      </c>
      <c r="B9148" s="208" t="str">
        <f aca="false">IF((LEFT(N9148,2)="US"),"US","")</f>
        <v/>
      </c>
      <c r="C9148" s="208" t="n">
        <f aca="false">M9148</f>
        <v>0</v>
      </c>
      <c r="D9148" s="208" t="str">
        <f aca="false">IF(ISNUMBER(FIND("Phy",N9148))=TRUE(),"Physical","Financial")</f>
        <v>Financial</v>
      </c>
      <c r="E9148" s="208" t="e">
        <f aca="false">IF(VLOOKUP(S9148,'DD-Lookup'!$J$6:$L$50,3,FALSE())="Monthly",(YEAR(AC9148)-YEAR(AB9148))*12+MONTH(AC9148)-MONTH(AB9148)+1,(AC9148-AB9148+1))</f>
        <v>#N/A</v>
      </c>
      <c r="F9148" s="239" t="e">
        <f aca="false">E9148*SUM(P9148:Q9148)</f>
        <v>#N/A</v>
      </c>
    </row>
    <row r="9149" customFormat="false" ht="12.75" hidden="false" customHeight="false" outlineLevel="0" collapsed="false">
      <c r="A9149" s="208" t="str">
        <f aca="false">B9149&amp;" "&amp;C9149&amp;" "&amp;D9149</f>
        <v> 0 Financial</v>
      </c>
      <c r="B9149" s="208" t="str">
        <f aca="false">IF((LEFT(N9149,2)="US"),"US","")</f>
        <v/>
      </c>
      <c r="C9149" s="208" t="n">
        <f aca="false">M9149</f>
        <v>0</v>
      </c>
      <c r="D9149" s="208" t="str">
        <f aca="false">IF(ISNUMBER(FIND("Phy",N9149))=TRUE(),"Physical","Financial")</f>
        <v>Financial</v>
      </c>
      <c r="E9149" s="208" t="e">
        <f aca="false">IF(VLOOKUP(S9149,'DD-Lookup'!$J$6:$L$50,3,FALSE())="Monthly",(YEAR(AC9149)-YEAR(AB9149))*12+MONTH(AC9149)-MONTH(AB9149)+1,(AC9149-AB9149+1))</f>
        <v>#N/A</v>
      </c>
      <c r="F9149" s="239" t="e">
        <f aca="false">E9149*SUM(P9149:Q9149)</f>
        <v>#N/A</v>
      </c>
    </row>
    <row r="9150" customFormat="false" ht="12.75" hidden="false" customHeight="false" outlineLevel="0" collapsed="false">
      <c r="A9150" s="208" t="str">
        <f aca="false">B9150&amp;" "&amp;C9150&amp;" "&amp;D9150</f>
        <v> 0 Financial</v>
      </c>
      <c r="B9150" s="208" t="str">
        <f aca="false">IF((LEFT(N9150,2)="US"),"US","")</f>
        <v/>
      </c>
      <c r="C9150" s="208" t="n">
        <f aca="false">M9150</f>
        <v>0</v>
      </c>
      <c r="D9150" s="208" t="str">
        <f aca="false">IF(ISNUMBER(FIND("Phy",N9150))=TRUE(),"Physical","Financial")</f>
        <v>Financial</v>
      </c>
      <c r="E9150" s="208" t="e">
        <f aca="false">IF(VLOOKUP(S9150,'DD-Lookup'!$J$6:$L$50,3,FALSE())="Monthly",(YEAR(AC9150)-YEAR(AB9150))*12+MONTH(AC9150)-MONTH(AB9150)+1,(AC9150-AB9150+1))</f>
        <v>#N/A</v>
      </c>
      <c r="F9150" s="239" t="e">
        <f aca="false">E9150*SUM(P9150:Q9150)</f>
        <v>#N/A</v>
      </c>
    </row>
    <row r="9151" customFormat="false" ht="12.75" hidden="false" customHeight="false" outlineLevel="0" collapsed="false">
      <c r="A9151" s="208" t="str">
        <f aca="false">B9151&amp;" "&amp;C9151&amp;" "&amp;D9151</f>
        <v> 0 Financial</v>
      </c>
      <c r="B9151" s="208" t="str">
        <f aca="false">IF((LEFT(N9151,2)="US"),"US","")</f>
        <v/>
      </c>
      <c r="C9151" s="208" t="n">
        <f aca="false">M9151</f>
        <v>0</v>
      </c>
      <c r="D9151" s="208" t="str">
        <f aca="false">IF(ISNUMBER(FIND("Phy",N9151))=TRUE(),"Physical","Financial")</f>
        <v>Financial</v>
      </c>
      <c r="E9151" s="208" t="e">
        <f aca="false">IF(VLOOKUP(S9151,'DD-Lookup'!$J$6:$L$50,3,FALSE())="Monthly",(YEAR(AC9151)-YEAR(AB9151))*12+MONTH(AC9151)-MONTH(AB9151)+1,(AC9151-AB9151+1))</f>
        <v>#N/A</v>
      </c>
      <c r="F9151" s="239" t="e">
        <f aca="false">E9151*SUM(P9151:Q9151)</f>
        <v>#N/A</v>
      </c>
    </row>
    <row r="9152" customFormat="false" ht="12.75" hidden="false" customHeight="false" outlineLevel="0" collapsed="false">
      <c r="A9152" s="208" t="str">
        <f aca="false">B9152&amp;" "&amp;C9152&amp;" "&amp;D9152</f>
        <v> 0 Financial</v>
      </c>
      <c r="B9152" s="208" t="str">
        <f aca="false">IF((LEFT(N9152,2)="US"),"US","")</f>
        <v/>
      </c>
      <c r="C9152" s="208" t="n">
        <f aca="false">M9152</f>
        <v>0</v>
      </c>
      <c r="D9152" s="208" t="str">
        <f aca="false">IF(ISNUMBER(FIND("Phy",N9152))=TRUE(),"Physical","Financial")</f>
        <v>Financial</v>
      </c>
      <c r="E9152" s="208" t="e">
        <f aca="false">IF(VLOOKUP(S9152,'DD-Lookup'!$J$6:$L$50,3,FALSE())="Monthly",(YEAR(AC9152)-YEAR(AB9152))*12+MONTH(AC9152)-MONTH(AB9152)+1,(AC9152-AB9152+1))</f>
        <v>#N/A</v>
      </c>
      <c r="F9152" s="239" t="e">
        <f aca="false">E9152*SUM(P9152:Q9152)</f>
        <v>#N/A</v>
      </c>
    </row>
    <row r="9153" customFormat="false" ht="12.75" hidden="false" customHeight="false" outlineLevel="0" collapsed="false">
      <c r="A9153" s="208" t="str">
        <f aca="false">B9153&amp;" "&amp;C9153&amp;" "&amp;D9153</f>
        <v> 0 Financial</v>
      </c>
      <c r="B9153" s="208" t="str">
        <f aca="false">IF((LEFT(N9153,2)="US"),"US","")</f>
        <v/>
      </c>
      <c r="C9153" s="208" t="n">
        <f aca="false">M9153</f>
        <v>0</v>
      </c>
      <c r="D9153" s="208" t="str">
        <f aca="false">IF(ISNUMBER(FIND("Phy",N9153))=TRUE(),"Physical","Financial")</f>
        <v>Financial</v>
      </c>
      <c r="E9153" s="208" t="e">
        <f aca="false">IF(VLOOKUP(S9153,'DD-Lookup'!$J$6:$L$50,3,FALSE())="Monthly",(YEAR(AC9153)-YEAR(AB9153))*12+MONTH(AC9153)-MONTH(AB9153)+1,(AC9153-AB9153+1))</f>
        <v>#N/A</v>
      </c>
      <c r="F9153" s="239" t="e">
        <f aca="false">E9153*SUM(P9153:Q9153)</f>
        <v>#N/A</v>
      </c>
    </row>
    <row r="9154" customFormat="false" ht="12.75" hidden="false" customHeight="false" outlineLevel="0" collapsed="false">
      <c r="A9154" s="208" t="str">
        <f aca="false">B9154&amp;" "&amp;C9154&amp;" "&amp;D9154</f>
        <v> 0 Financial</v>
      </c>
      <c r="B9154" s="208" t="str">
        <f aca="false">IF((LEFT(N9154,2)="US"),"US","")</f>
        <v/>
      </c>
      <c r="C9154" s="208" t="n">
        <f aca="false">M9154</f>
        <v>0</v>
      </c>
      <c r="D9154" s="208" t="str">
        <f aca="false">IF(ISNUMBER(FIND("Phy",N9154))=TRUE(),"Physical","Financial")</f>
        <v>Financial</v>
      </c>
      <c r="E9154" s="208" t="e">
        <f aca="false">IF(VLOOKUP(S9154,'DD-Lookup'!$J$6:$L$50,3,FALSE())="Monthly",(YEAR(AC9154)-YEAR(AB9154))*12+MONTH(AC9154)-MONTH(AB9154)+1,(AC9154-AB9154+1))</f>
        <v>#N/A</v>
      </c>
      <c r="F9154" s="239" t="e">
        <f aca="false">E9154*SUM(P9154:Q9154)</f>
        <v>#N/A</v>
      </c>
    </row>
    <row r="9155" customFormat="false" ht="12.75" hidden="false" customHeight="false" outlineLevel="0" collapsed="false">
      <c r="A9155" s="208" t="str">
        <f aca="false">B9155&amp;" "&amp;C9155&amp;" "&amp;D9155</f>
        <v> 0 Financial</v>
      </c>
      <c r="B9155" s="208" t="str">
        <f aca="false">IF((LEFT(N9155,2)="US"),"US","")</f>
        <v/>
      </c>
      <c r="C9155" s="208" t="n">
        <f aca="false">M9155</f>
        <v>0</v>
      </c>
      <c r="D9155" s="208" t="str">
        <f aca="false">IF(ISNUMBER(FIND("Phy",N9155))=TRUE(),"Physical","Financial")</f>
        <v>Financial</v>
      </c>
      <c r="E9155" s="208" t="e">
        <f aca="false">IF(VLOOKUP(S9155,'DD-Lookup'!$J$6:$L$50,3,FALSE())="Monthly",(YEAR(AC9155)-YEAR(AB9155))*12+MONTH(AC9155)-MONTH(AB9155)+1,(AC9155-AB9155+1))</f>
        <v>#N/A</v>
      </c>
      <c r="F9155" s="239" t="e">
        <f aca="false">E9155*SUM(P9155:Q9155)</f>
        <v>#N/A</v>
      </c>
    </row>
    <row r="9156" customFormat="false" ht="12.75" hidden="false" customHeight="false" outlineLevel="0" collapsed="false">
      <c r="A9156" s="208" t="str">
        <f aca="false">B9156&amp;" "&amp;C9156&amp;" "&amp;D9156</f>
        <v> 0 Financial</v>
      </c>
      <c r="B9156" s="208" t="str">
        <f aca="false">IF((LEFT(N9156,2)="US"),"US","")</f>
        <v/>
      </c>
      <c r="C9156" s="208" t="n">
        <f aca="false">M9156</f>
        <v>0</v>
      </c>
      <c r="D9156" s="208" t="str">
        <f aca="false">IF(ISNUMBER(FIND("Phy",N9156))=TRUE(),"Physical","Financial")</f>
        <v>Financial</v>
      </c>
      <c r="E9156" s="208" t="e">
        <f aca="false">IF(VLOOKUP(S9156,'DD-Lookup'!$J$6:$L$50,3,FALSE())="Monthly",(YEAR(AC9156)-YEAR(AB9156))*12+MONTH(AC9156)-MONTH(AB9156)+1,(AC9156-AB9156+1))</f>
        <v>#N/A</v>
      </c>
      <c r="F9156" s="239" t="e">
        <f aca="false">E9156*SUM(P9156:Q9156)</f>
        <v>#N/A</v>
      </c>
    </row>
    <row r="9157" customFormat="false" ht="12.75" hidden="false" customHeight="false" outlineLevel="0" collapsed="false">
      <c r="A9157" s="208" t="str">
        <f aca="false">B9157&amp;" "&amp;C9157&amp;" "&amp;D9157</f>
        <v> 0 Financial</v>
      </c>
      <c r="B9157" s="208" t="str">
        <f aca="false">IF((LEFT(N9157,2)="US"),"US","")</f>
        <v/>
      </c>
      <c r="C9157" s="208" t="n">
        <f aca="false">M9157</f>
        <v>0</v>
      </c>
      <c r="D9157" s="208" t="str">
        <f aca="false">IF(ISNUMBER(FIND("Phy",N9157))=TRUE(),"Physical","Financial")</f>
        <v>Financial</v>
      </c>
      <c r="E9157" s="208" t="e">
        <f aca="false">IF(VLOOKUP(S9157,'DD-Lookup'!$J$6:$L$50,3,FALSE())="Monthly",(YEAR(AC9157)-YEAR(AB9157))*12+MONTH(AC9157)-MONTH(AB9157)+1,(AC9157-AB9157+1))</f>
        <v>#N/A</v>
      </c>
      <c r="F9157" s="239" t="e">
        <f aca="false">E9157*SUM(P9157:Q9157)</f>
        <v>#N/A</v>
      </c>
    </row>
    <row r="9158" customFormat="false" ht="12.75" hidden="false" customHeight="false" outlineLevel="0" collapsed="false">
      <c r="A9158" s="208" t="str">
        <f aca="false">B9158&amp;" "&amp;C9158&amp;" "&amp;D9158</f>
        <v> 0 Financial</v>
      </c>
      <c r="B9158" s="208" t="str">
        <f aca="false">IF((LEFT(N9158,2)="US"),"US","")</f>
        <v/>
      </c>
      <c r="C9158" s="208" t="n">
        <f aca="false">M9158</f>
        <v>0</v>
      </c>
      <c r="D9158" s="208" t="str">
        <f aca="false">IF(ISNUMBER(FIND("Phy",N9158))=TRUE(),"Physical","Financial")</f>
        <v>Financial</v>
      </c>
      <c r="E9158" s="208" t="e">
        <f aca="false">IF(VLOOKUP(S9158,'DD-Lookup'!$J$6:$L$50,3,FALSE())="Monthly",(YEAR(AC9158)-YEAR(AB9158))*12+MONTH(AC9158)-MONTH(AB9158)+1,(AC9158-AB9158+1))</f>
        <v>#N/A</v>
      </c>
      <c r="F9158" s="239" t="e">
        <f aca="false">E9158*SUM(P9158:Q9158)</f>
        <v>#N/A</v>
      </c>
    </row>
    <row r="9159" customFormat="false" ht="12.75" hidden="false" customHeight="false" outlineLevel="0" collapsed="false">
      <c r="A9159" s="208" t="str">
        <f aca="false">B9159&amp;" "&amp;C9159&amp;" "&amp;D9159</f>
        <v> 0 Financial</v>
      </c>
      <c r="B9159" s="208" t="str">
        <f aca="false">IF((LEFT(N9159,2)="US"),"US","")</f>
        <v/>
      </c>
      <c r="C9159" s="208" t="n">
        <f aca="false">M9159</f>
        <v>0</v>
      </c>
      <c r="D9159" s="208" t="str">
        <f aca="false">IF(ISNUMBER(FIND("Phy",N9159))=TRUE(),"Physical","Financial")</f>
        <v>Financial</v>
      </c>
      <c r="E9159" s="208" t="e">
        <f aca="false">IF(VLOOKUP(S9159,'DD-Lookup'!$J$6:$L$50,3,FALSE())="Monthly",(YEAR(AC9159)-YEAR(AB9159))*12+MONTH(AC9159)-MONTH(AB9159)+1,(AC9159-AB9159+1))</f>
        <v>#N/A</v>
      </c>
      <c r="F9159" s="239" t="e">
        <f aca="false">E9159*SUM(P9159:Q9159)</f>
        <v>#N/A</v>
      </c>
    </row>
    <row r="9160" customFormat="false" ht="12.75" hidden="false" customHeight="false" outlineLevel="0" collapsed="false">
      <c r="A9160" s="208" t="str">
        <f aca="false">B9160&amp;" "&amp;C9160&amp;" "&amp;D9160</f>
        <v> 0 Financial</v>
      </c>
      <c r="B9160" s="208" t="str">
        <f aca="false">IF((LEFT(N9160,2)="US"),"US","")</f>
        <v/>
      </c>
      <c r="C9160" s="208" t="n">
        <f aca="false">M9160</f>
        <v>0</v>
      </c>
      <c r="D9160" s="208" t="str">
        <f aca="false">IF(ISNUMBER(FIND("Phy",N9160))=TRUE(),"Physical","Financial")</f>
        <v>Financial</v>
      </c>
      <c r="E9160" s="208" t="e">
        <f aca="false">IF(VLOOKUP(S9160,'DD-Lookup'!$J$6:$L$50,3,FALSE())="Monthly",(YEAR(AC9160)-YEAR(AB9160))*12+MONTH(AC9160)-MONTH(AB9160)+1,(AC9160-AB9160+1))</f>
        <v>#N/A</v>
      </c>
      <c r="F9160" s="239" t="e">
        <f aca="false">E9160*SUM(P9160:Q9160)</f>
        <v>#N/A</v>
      </c>
    </row>
    <row r="9161" customFormat="false" ht="12.75" hidden="false" customHeight="false" outlineLevel="0" collapsed="false">
      <c r="A9161" s="208" t="str">
        <f aca="false">B9161&amp;" "&amp;C9161&amp;" "&amp;D9161</f>
        <v> 0 Financial</v>
      </c>
      <c r="B9161" s="208" t="str">
        <f aca="false">IF((LEFT(N9161,2)="US"),"US","")</f>
        <v/>
      </c>
      <c r="C9161" s="208" t="n">
        <f aca="false">M9161</f>
        <v>0</v>
      </c>
      <c r="D9161" s="208" t="str">
        <f aca="false">IF(ISNUMBER(FIND("Phy",N9161))=TRUE(),"Physical","Financial")</f>
        <v>Financial</v>
      </c>
      <c r="E9161" s="208" t="e">
        <f aca="false">IF(VLOOKUP(S9161,'DD-Lookup'!$J$6:$L$50,3,FALSE())="Monthly",(YEAR(AC9161)-YEAR(AB9161))*12+MONTH(AC9161)-MONTH(AB9161)+1,(AC9161-AB9161+1))</f>
        <v>#N/A</v>
      </c>
      <c r="F9161" s="239" t="e">
        <f aca="false">E9161*SUM(P9161:Q9161)</f>
        <v>#N/A</v>
      </c>
    </row>
    <row r="9162" customFormat="false" ht="12.75" hidden="false" customHeight="false" outlineLevel="0" collapsed="false">
      <c r="A9162" s="208" t="str">
        <f aca="false">B9162&amp;" "&amp;C9162&amp;" "&amp;D9162</f>
        <v> 0 Financial</v>
      </c>
      <c r="B9162" s="208" t="str">
        <f aca="false">IF((LEFT(N9162,2)="US"),"US","")</f>
        <v/>
      </c>
      <c r="C9162" s="208" t="n">
        <f aca="false">M9162</f>
        <v>0</v>
      </c>
      <c r="D9162" s="208" t="str">
        <f aca="false">IF(ISNUMBER(FIND("Phy",N9162))=TRUE(),"Physical","Financial")</f>
        <v>Financial</v>
      </c>
      <c r="E9162" s="208" t="e">
        <f aca="false">IF(VLOOKUP(S9162,'DD-Lookup'!$J$6:$L$50,3,FALSE())="Monthly",(YEAR(AC9162)-YEAR(AB9162))*12+MONTH(AC9162)-MONTH(AB9162)+1,(AC9162-AB9162+1))</f>
        <v>#N/A</v>
      </c>
      <c r="F9162" s="239" t="e">
        <f aca="false">E9162*SUM(P9162:Q9162)</f>
        <v>#N/A</v>
      </c>
    </row>
    <row r="9163" customFormat="false" ht="12.75" hidden="false" customHeight="false" outlineLevel="0" collapsed="false">
      <c r="A9163" s="208" t="str">
        <f aca="false">B9163&amp;" "&amp;C9163&amp;" "&amp;D9163</f>
        <v> 0 Financial</v>
      </c>
      <c r="B9163" s="208" t="str">
        <f aca="false">IF((LEFT(N9163,2)="US"),"US","")</f>
        <v/>
      </c>
      <c r="C9163" s="208" t="n">
        <f aca="false">M9163</f>
        <v>0</v>
      </c>
      <c r="D9163" s="208" t="str">
        <f aca="false">IF(ISNUMBER(FIND("Phy",N9163))=TRUE(),"Physical","Financial")</f>
        <v>Financial</v>
      </c>
      <c r="E9163" s="208" t="e">
        <f aca="false">IF(VLOOKUP(S9163,'DD-Lookup'!$J$6:$L$50,3,FALSE())="Monthly",(YEAR(AC9163)-YEAR(AB9163))*12+MONTH(AC9163)-MONTH(AB9163)+1,(AC9163-AB9163+1))</f>
        <v>#N/A</v>
      </c>
      <c r="F9163" s="239" t="e">
        <f aca="false">E9163*SUM(P9163:Q9163)</f>
        <v>#N/A</v>
      </c>
    </row>
    <row r="9164" customFormat="false" ht="12.75" hidden="false" customHeight="false" outlineLevel="0" collapsed="false">
      <c r="A9164" s="208" t="str">
        <f aca="false">B9164&amp;" "&amp;C9164&amp;" "&amp;D9164</f>
        <v> 0 Financial</v>
      </c>
      <c r="B9164" s="208" t="str">
        <f aca="false">IF((LEFT(N9164,2)="US"),"US","")</f>
        <v/>
      </c>
      <c r="C9164" s="208" t="n">
        <f aca="false">M9164</f>
        <v>0</v>
      </c>
      <c r="D9164" s="208" t="str">
        <f aca="false">IF(ISNUMBER(FIND("Phy",N9164))=TRUE(),"Physical","Financial")</f>
        <v>Financial</v>
      </c>
      <c r="E9164" s="208" t="e">
        <f aca="false">IF(VLOOKUP(S9164,'DD-Lookup'!$J$6:$L$50,3,FALSE())="Monthly",(YEAR(AC9164)-YEAR(AB9164))*12+MONTH(AC9164)-MONTH(AB9164)+1,(AC9164-AB9164+1))</f>
        <v>#N/A</v>
      </c>
      <c r="F9164" s="239" t="e">
        <f aca="false">E9164*SUM(P9164:Q9164)</f>
        <v>#N/A</v>
      </c>
    </row>
    <row r="9165" customFormat="false" ht="12.75" hidden="false" customHeight="false" outlineLevel="0" collapsed="false">
      <c r="A9165" s="208" t="str">
        <f aca="false">B9165&amp;" "&amp;C9165&amp;" "&amp;D9165</f>
        <v> 0 Financial</v>
      </c>
      <c r="B9165" s="208" t="str">
        <f aca="false">IF((LEFT(N9165,2)="US"),"US","")</f>
        <v/>
      </c>
      <c r="C9165" s="208" t="n">
        <f aca="false">M9165</f>
        <v>0</v>
      </c>
      <c r="D9165" s="208" t="str">
        <f aca="false">IF(ISNUMBER(FIND("Phy",N9165))=TRUE(),"Physical","Financial")</f>
        <v>Financial</v>
      </c>
      <c r="E9165" s="208" t="e">
        <f aca="false">IF(VLOOKUP(S9165,'DD-Lookup'!$J$6:$L$50,3,FALSE())="Monthly",(YEAR(AC9165)-YEAR(AB9165))*12+MONTH(AC9165)-MONTH(AB9165)+1,(AC9165-AB9165+1))</f>
        <v>#N/A</v>
      </c>
      <c r="F9165" s="239" t="e">
        <f aca="false">E9165*SUM(P9165:Q9165)</f>
        <v>#N/A</v>
      </c>
    </row>
    <row r="9166" customFormat="false" ht="12.75" hidden="false" customHeight="false" outlineLevel="0" collapsed="false">
      <c r="A9166" s="208" t="str">
        <f aca="false">B9166&amp;" "&amp;C9166&amp;" "&amp;D9166</f>
        <v> 0 Financial</v>
      </c>
      <c r="B9166" s="208" t="str">
        <f aca="false">IF((LEFT(N9166,2)="US"),"US","")</f>
        <v/>
      </c>
      <c r="C9166" s="208" t="n">
        <f aca="false">M9166</f>
        <v>0</v>
      </c>
      <c r="D9166" s="208" t="str">
        <f aca="false">IF(ISNUMBER(FIND("Phy",N9166))=TRUE(),"Physical","Financial")</f>
        <v>Financial</v>
      </c>
      <c r="E9166" s="208" t="e">
        <f aca="false">IF(VLOOKUP(S9166,'DD-Lookup'!$J$6:$L$50,3,FALSE())="Monthly",(YEAR(AC9166)-YEAR(AB9166))*12+MONTH(AC9166)-MONTH(AB9166)+1,(AC9166-AB9166+1))</f>
        <v>#N/A</v>
      </c>
      <c r="F9166" s="239" t="e">
        <f aca="false">E9166*SUM(P9166:Q9166)</f>
        <v>#N/A</v>
      </c>
    </row>
    <row r="9167" customFormat="false" ht="12.75" hidden="false" customHeight="false" outlineLevel="0" collapsed="false">
      <c r="A9167" s="208" t="str">
        <f aca="false">B9167&amp;" "&amp;C9167&amp;" "&amp;D9167</f>
        <v> 0 Financial</v>
      </c>
      <c r="B9167" s="208" t="str">
        <f aca="false">IF((LEFT(N9167,2)="US"),"US","")</f>
        <v/>
      </c>
      <c r="C9167" s="208" t="n">
        <f aca="false">M9167</f>
        <v>0</v>
      </c>
      <c r="D9167" s="208" t="str">
        <f aca="false">IF(ISNUMBER(FIND("Phy",N9167))=TRUE(),"Physical","Financial")</f>
        <v>Financial</v>
      </c>
      <c r="E9167" s="208" t="e">
        <f aca="false">IF(VLOOKUP(S9167,'DD-Lookup'!$J$6:$L$50,3,FALSE())="Monthly",(YEAR(AC9167)-YEAR(AB9167))*12+MONTH(AC9167)-MONTH(AB9167)+1,(AC9167-AB9167+1))</f>
        <v>#N/A</v>
      </c>
      <c r="F9167" s="239" t="e">
        <f aca="false">E9167*SUM(P9167:Q9167)</f>
        <v>#N/A</v>
      </c>
    </row>
    <row r="9168" customFormat="false" ht="12.75" hidden="false" customHeight="false" outlineLevel="0" collapsed="false">
      <c r="A9168" s="208" t="str">
        <f aca="false">B9168&amp;" "&amp;C9168&amp;" "&amp;D9168</f>
        <v> 0 Financial</v>
      </c>
      <c r="B9168" s="208" t="str">
        <f aca="false">IF((LEFT(N9168,2)="US"),"US","")</f>
        <v/>
      </c>
      <c r="C9168" s="208" t="n">
        <f aca="false">M9168</f>
        <v>0</v>
      </c>
      <c r="D9168" s="208" t="str">
        <f aca="false">IF(ISNUMBER(FIND("Phy",N9168))=TRUE(),"Physical","Financial")</f>
        <v>Financial</v>
      </c>
      <c r="E9168" s="208" t="e">
        <f aca="false">IF(VLOOKUP(S9168,'DD-Lookup'!$J$6:$L$50,3,FALSE())="Monthly",(YEAR(AC9168)-YEAR(AB9168))*12+MONTH(AC9168)-MONTH(AB9168)+1,(AC9168-AB9168+1))</f>
        <v>#N/A</v>
      </c>
      <c r="F9168" s="239" t="e">
        <f aca="false">E9168*SUM(P9168:Q9168)</f>
        <v>#N/A</v>
      </c>
    </row>
    <row r="9169" customFormat="false" ht="12.75" hidden="false" customHeight="false" outlineLevel="0" collapsed="false">
      <c r="A9169" s="208" t="str">
        <f aca="false">B9169&amp;" "&amp;C9169&amp;" "&amp;D9169</f>
        <v> 0 Financial</v>
      </c>
      <c r="B9169" s="208" t="str">
        <f aca="false">IF((LEFT(N9169,2)="US"),"US","")</f>
        <v/>
      </c>
      <c r="C9169" s="208" t="n">
        <f aca="false">M9169</f>
        <v>0</v>
      </c>
      <c r="D9169" s="208" t="str">
        <f aca="false">IF(ISNUMBER(FIND("Phy",N9169))=TRUE(),"Physical","Financial")</f>
        <v>Financial</v>
      </c>
      <c r="E9169" s="208" t="e">
        <f aca="false">IF(VLOOKUP(S9169,'DD-Lookup'!$J$6:$L$50,3,FALSE())="Monthly",(YEAR(AC9169)-YEAR(AB9169))*12+MONTH(AC9169)-MONTH(AB9169)+1,(AC9169-AB9169+1))</f>
        <v>#N/A</v>
      </c>
      <c r="F9169" s="239" t="e">
        <f aca="false">E9169*SUM(P9169:Q9169)</f>
        <v>#N/A</v>
      </c>
    </row>
    <row r="9170" customFormat="false" ht="12.75" hidden="false" customHeight="false" outlineLevel="0" collapsed="false">
      <c r="A9170" s="208" t="str">
        <f aca="false">B9170&amp;" "&amp;C9170&amp;" "&amp;D9170</f>
        <v> 0 Financial</v>
      </c>
      <c r="B9170" s="208" t="str">
        <f aca="false">IF((LEFT(N9170,2)="US"),"US","")</f>
        <v/>
      </c>
      <c r="C9170" s="208" t="n">
        <f aca="false">M9170</f>
        <v>0</v>
      </c>
      <c r="D9170" s="208" t="str">
        <f aca="false">IF(ISNUMBER(FIND("Phy",N9170))=TRUE(),"Physical","Financial")</f>
        <v>Financial</v>
      </c>
      <c r="E9170" s="208" t="e">
        <f aca="false">IF(VLOOKUP(S9170,'DD-Lookup'!$J$6:$L$50,3,FALSE())="Monthly",(YEAR(AC9170)-YEAR(AB9170))*12+MONTH(AC9170)-MONTH(AB9170)+1,(AC9170-AB9170+1))</f>
        <v>#N/A</v>
      </c>
      <c r="F9170" s="239" t="e">
        <f aca="false">E9170*SUM(P9170:Q9170)</f>
        <v>#N/A</v>
      </c>
    </row>
    <row r="9171" customFormat="false" ht="12.75" hidden="false" customHeight="false" outlineLevel="0" collapsed="false">
      <c r="A9171" s="208" t="str">
        <f aca="false">B9171&amp;" "&amp;C9171&amp;" "&amp;D9171</f>
        <v> 0 Financial</v>
      </c>
      <c r="B9171" s="208" t="str">
        <f aca="false">IF((LEFT(N9171,2)="US"),"US","")</f>
        <v/>
      </c>
      <c r="C9171" s="208" t="n">
        <f aca="false">M9171</f>
        <v>0</v>
      </c>
      <c r="D9171" s="208" t="str">
        <f aca="false">IF(ISNUMBER(FIND("Phy",N9171))=TRUE(),"Physical","Financial")</f>
        <v>Financial</v>
      </c>
      <c r="E9171" s="208" t="e">
        <f aca="false">IF(VLOOKUP(S9171,'DD-Lookup'!$J$6:$L$50,3,FALSE())="Monthly",(YEAR(AC9171)-YEAR(AB9171))*12+MONTH(AC9171)-MONTH(AB9171)+1,(AC9171-AB9171+1))</f>
        <v>#N/A</v>
      </c>
      <c r="F9171" s="239" t="e">
        <f aca="false">E9171*SUM(P9171:Q9171)</f>
        <v>#N/A</v>
      </c>
    </row>
    <row r="9172" customFormat="false" ht="12.75" hidden="false" customHeight="false" outlineLevel="0" collapsed="false">
      <c r="A9172" s="208" t="str">
        <f aca="false">B9172&amp;" "&amp;C9172&amp;" "&amp;D9172</f>
        <v> 0 Financial</v>
      </c>
      <c r="B9172" s="208" t="str">
        <f aca="false">IF((LEFT(N9172,2)="US"),"US","")</f>
        <v/>
      </c>
      <c r="C9172" s="208" t="n">
        <f aca="false">M9172</f>
        <v>0</v>
      </c>
      <c r="D9172" s="208" t="str">
        <f aca="false">IF(ISNUMBER(FIND("Phy",N9172))=TRUE(),"Physical","Financial")</f>
        <v>Financial</v>
      </c>
      <c r="E9172" s="208" t="e">
        <f aca="false">IF(VLOOKUP(S9172,'DD-Lookup'!$J$6:$L$50,3,FALSE())="Monthly",(YEAR(AC9172)-YEAR(AB9172))*12+MONTH(AC9172)-MONTH(AB9172)+1,(AC9172-AB9172+1))</f>
        <v>#N/A</v>
      </c>
      <c r="F9172" s="239" t="e">
        <f aca="false">E9172*SUM(P9172:Q9172)</f>
        <v>#N/A</v>
      </c>
    </row>
    <row r="9173" customFormat="false" ht="12.75" hidden="false" customHeight="false" outlineLevel="0" collapsed="false">
      <c r="A9173" s="208" t="str">
        <f aca="false">B9173&amp;" "&amp;C9173&amp;" "&amp;D9173</f>
        <v> 0 Financial</v>
      </c>
      <c r="B9173" s="208" t="str">
        <f aca="false">IF((LEFT(N9173,2)="US"),"US","")</f>
        <v/>
      </c>
      <c r="C9173" s="208" t="n">
        <f aca="false">M9173</f>
        <v>0</v>
      </c>
      <c r="D9173" s="208" t="str">
        <f aca="false">IF(ISNUMBER(FIND("Phy",N9173))=TRUE(),"Physical","Financial")</f>
        <v>Financial</v>
      </c>
      <c r="E9173" s="208" t="e">
        <f aca="false">IF(VLOOKUP(S9173,'DD-Lookup'!$J$6:$L$50,3,FALSE())="Monthly",(YEAR(AC9173)-YEAR(AB9173))*12+MONTH(AC9173)-MONTH(AB9173)+1,(AC9173-AB9173+1))</f>
        <v>#N/A</v>
      </c>
      <c r="F9173" s="239" t="e">
        <f aca="false">E9173*SUM(P9173:Q9173)</f>
        <v>#N/A</v>
      </c>
    </row>
    <row r="9174" customFormat="false" ht="12.75" hidden="false" customHeight="false" outlineLevel="0" collapsed="false">
      <c r="A9174" s="208" t="str">
        <f aca="false">B9174&amp;" "&amp;C9174&amp;" "&amp;D9174</f>
        <v> 0 Financial</v>
      </c>
      <c r="B9174" s="208" t="str">
        <f aca="false">IF((LEFT(N9174,2)="US"),"US","")</f>
        <v/>
      </c>
      <c r="C9174" s="208" t="n">
        <f aca="false">M9174</f>
        <v>0</v>
      </c>
      <c r="D9174" s="208" t="str">
        <f aca="false">IF(ISNUMBER(FIND("Phy",N9174))=TRUE(),"Physical","Financial")</f>
        <v>Financial</v>
      </c>
      <c r="E9174" s="208" t="e">
        <f aca="false">IF(VLOOKUP(S9174,'DD-Lookup'!$J$6:$L$50,3,FALSE())="Monthly",(YEAR(AC9174)-YEAR(AB9174))*12+MONTH(AC9174)-MONTH(AB9174)+1,(AC9174-AB9174+1))</f>
        <v>#N/A</v>
      </c>
      <c r="F9174" s="239" t="e">
        <f aca="false">E9174*SUM(P9174:Q9174)</f>
        <v>#N/A</v>
      </c>
    </row>
    <row r="9175" customFormat="false" ht="12.75" hidden="false" customHeight="false" outlineLevel="0" collapsed="false">
      <c r="A9175" s="208" t="str">
        <f aca="false">B9175&amp;" "&amp;C9175&amp;" "&amp;D9175</f>
        <v> 0 Financial</v>
      </c>
      <c r="B9175" s="208" t="str">
        <f aca="false">IF((LEFT(N9175,2)="US"),"US","")</f>
        <v/>
      </c>
      <c r="C9175" s="208" t="n">
        <f aca="false">M9175</f>
        <v>0</v>
      </c>
      <c r="D9175" s="208" t="str">
        <f aca="false">IF(ISNUMBER(FIND("Phy",N9175))=TRUE(),"Physical","Financial")</f>
        <v>Financial</v>
      </c>
      <c r="E9175" s="208" t="e">
        <f aca="false">IF(VLOOKUP(S9175,'DD-Lookup'!$J$6:$L$50,3,FALSE())="Monthly",(YEAR(AC9175)-YEAR(AB9175))*12+MONTH(AC9175)-MONTH(AB9175)+1,(AC9175-AB9175+1))</f>
        <v>#N/A</v>
      </c>
      <c r="F9175" s="239" t="e">
        <f aca="false">E9175*SUM(P9175:Q9175)</f>
        <v>#N/A</v>
      </c>
    </row>
    <row r="9176" customFormat="false" ht="12.75" hidden="false" customHeight="false" outlineLevel="0" collapsed="false">
      <c r="A9176" s="208" t="str">
        <f aca="false">B9176&amp;" "&amp;C9176&amp;" "&amp;D9176</f>
        <v> 0 Financial</v>
      </c>
      <c r="B9176" s="208" t="str">
        <f aca="false">IF((LEFT(N9176,2)="US"),"US","")</f>
        <v/>
      </c>
      <c r="C9176" s="208" t="n">
        <f aca="false">M9176</f>
        <v>0</v>
      </c>
      <c r="D9176" s="208" t="str">
        <f aca="false">IF(ISNUMBER(FIND("Phy",N9176))=TRUE(),"Physical","Financial")</f>
        <v>Financial</v>
      </c>
      <c r="E9176" s="208" t="e">
        <f aca="false">IF(VLOOKUP(S9176,'DD-Lookup'!$J$6:$L$50,3,FALSE())="Monthly",(YEAR(AC9176)-YEAR(AB9176))*12+MONTH(AC9176)-MONTH(AB9176)+1,(AC9176-AB9176+1))</f>
        <v>#N/A</v>
      </c>
      <c r="F9176" s="239" t="e">
        <f aca="false">E9176*SUM(P9176:Q9176)</f>
        <v>#N/A</v>
      </c>
    </row>
    <row r="9177" customFormat="false" ht="12.75" hidden="false" customHeight="false" outlineLevel="0" collapsed="false">
      <c r="A9177" s="208" t="str">
        <f aca="false">B9177&amp;" "&amp;C9177&amp;" "&amp;D9177</f>
        <v> 0 Financial</v>
      </c>
      <c r="B9177" s="208" t="str">
        <f aca="false">IF((LEFT(N9177,2)="US"),"US","")</f>
        <v/>
      </c>
      <c r="C9177" s="208" t="n">
        <f aca="false">M9177</f>
        <v>0</v>
      </c>
      <c r="D9177" s="208" t="str">
        <f aca="false">IF(ISNUMBER(FIND("Phy",N9177))=TRUE(),"Physical","Financial")</f>
        <v>Financial</v>
      </c>
      <c r="E9177" s="208" t="e">
        <f aca="false">IF(VLOOKUP(S9177,'DD-Lookup'!$J$6:$L$50,3,FALSE())="Monthly",(YEAR(AC9177)-YEAR(AB9177))*12+MONTH(AC9177)-MONTH(AB9177)+1,(AC9177-AB9177+1))</f>
        <v>#N/A</v>
      </c>
      <c r="F9177" s="239" t="e">
        <f aca="false">E9177*SUM(P9177:Q9177)</f>
        <v>#N/A</v>
      </c>
    </row>
    <row r="9178" customFormat="false" ht="12.75" hidden="false" customHeight="false" outlineLevel="0" collapsed="false">
      <c r="A9178" s="208" t="str">
        <f aca="false">B9178&amp;" "&amp;C9178&amp;" "&amp;D9178</f>
        <v> 0 Financial</v>
      </c>
      <c r="B9178" s="208" t="str">
        <f aca="false">IF((LEFT(N9178,2)="US"),"US","")</f>
        <v/>
      </c>
      <c r="C9178" s="208" t="n">
        <f aca="false">M9178</f>
        <v>0</v>
      </c>
      <c r="D9178" s="208" t="str">
        <f aca="false">IF(ISNUMBER(FIND("Phy",N9178))=TRUE(),"Physical","Financial")</f>
        <v>Financial</v>
      </c>
      <c r="E9178" s="208" t="e">
        <f aca="false">IF(VLOOKUP(S9178,'DD-Lookup'!$J$6:$L$50,3,FALSE())="Monthly",(YEAR(AC9178)-YEAR(AB9178))*12+MONTH(AC9178)-MONTH(AB9178)+1,(AC9178-AB9178+1))</f>
        <v>#N/A</v>
      </c>
      <c r="F9178" s="239" t="e">
        <f aca="false">E9178*SUM(P9178:Q9178)</f>
        <v>#N/A</v>
      </c>
    </row>
    <row r="9179" customFormat="false" ht="12.75" hidden="false" customHeight="false" outlineLevel="0" collapsed="false">
      <c r="A9179" s="208" t="str">
        <f aca="false">B9179&amp;" "&amp;C9179&amp;" "&amp;D9179</f>
        <v> 0 Financial</v>
      </c>
      <c r="B9179" s="208" t="str">
        <f aca="false">IF((LEFT(N9179,2)="US"),"US","")</f>
        <v/>
      </c>
      <c r="C9179" s="208" t="n">
        <f aca="false">M9179</f>
        <v>0</v>
      </c>
      <c r="D9179" s="208" t="str">
        <f aca="false">IF(ISNUMBER(FIND("Phy",N9179))=TRUE(),"Physical","Financial")</f>
        <v>Financial</v>
      </c>
      <c r="E9179" s="208" t="e">
        <f aca="false">IF(VLOOKUP(S9179,'DD-Lookup'!$J$6:$L$50,3,FALSE())="Monthly",(YEAR(AC9179)-YEAR(AB9179))*12+MONTH(AC9179)-MONTH(AB9179)+1,(AC9179-AB9179+1))</f>
        <v>#N/A</v>
      </c>
      <c r="F9179" s="239" t="e">
        <f aca="false">E9179*SUM(P9179:Q9179)</f>
        <v>#N/A</v>
      </c>
    </row>
    <row r="9180" customFormat="false" ht="12.75" hidden="false" customHeight="false" outlineLevel="0" collapsed="false">
      <c r="A9180" s="208" t="str">
        <f aca="false">B9180&amp;" "&amp;C9180&amp;" "&amp;D9180</f>
        <v> 0 Financial</v>
      </c>
      <c r="B9180" s="208" t="str">
        <f aca="false">IF((LEFT(N9180,2)="US"),"US","")</f>
        <v/>
      </c>
      <c r="C9180" s="208" t="n">
        <f aca="false">M9180</f>
        <v>0</v>
      </c>
      <c r="D9180" s="208" t="str">
        <f aca="false">IF(ISNUMBER(FIND("Phy",N9180))=TRUE(),"Physical","Financial")</f>
        <v>Financial</v>
      </c>
      <c r="E9180" s="208" t="e">
        <f aca="false">IF(VLOOKUP(S9180,'DD-Lookup'!$J$6:$L$50,3,FALSE())="Monthly",(YEAR(AC9180)-YEAR(AB9180))*12+MONTH(AC9180)-MONTH(AB9180)+1,(AC9180-AB9180+1))</f>
        <v>#N/A</v>
      </c>
      <c r="F9180" s="239" t="e">
        <f aca="false">E9180*SUM(P9180:Q9180)</f>
        <v>#N/A</v>
      </c>
    </row>
    <row r="9181" customFormat="false" ht="12.75" hidden="false" customHeight="false" outlineLevel="0" collapsed="false">
      <c r="A9181" s="208" t="str">
        <f aca="false">B9181&amp;" "&amp;C9181&amp;" "&amp;D9181</f>
        <v> 0 Financial</v>
      </c>
      <c r="B9181" s="208" t="str">
        <f aca="false">IF((LEFT(N9181,2)="US"),"US","")</f>
        <v/>
      </c>
      <c r="C9181" s="208" t="n">
        <f aca="false">M9181</f>
        <v>0</v>
      </c>
      <c r="D9181" s="208" t="str">
        <f aca="false">IF(ISNUMBER(FIND("Phy",N9181))=TRUE(),"Physical","Financial")</f>
        <v>Financial</v>
      </c>
      <c r="E9181" s="208" t="e">
        <f aca="false">IF(VLOOKUP(S9181,'DD-Lookup'!$J$6:$L$50,3,FALSE())="Monthly",(YEAR(AC9181)-YEAR(AB9181))*12+MONTH(AC9181)-MONTH(AB9181)+1,(AC9181-AB9181+1))</f>
        <v>#N/A</v>
      </c>
      <c r="F9181" s="239" t="e">
        <f aca="false">E9181*SUM(P9181:Q9181)</f>
        <v>#N/A</v>
      </c>
    </row>
    <row r="9182" customFormat="false" ht="12.75" hidden="false" customHeight="false" outlineLevel="0" collapsed="false">
      <c r="A9182" s="208" t="str">
        <f aca="false">B9182&amp;" "&amp;C9182&amp;" "&amp;D9182</f>
        <v> 0 Financial</v>
      </c>
      <c r="B9182" s="208" t="str">
        <f aca="false">IF((LEFT(N9182,2)="US"),"US","")</f>
        <v/>
      </c>
      <c r="C9182" s="208" t="n">
        <f aca="false">M9182</f>
        <v>0</v>
      </c>
      <c r="D9182" s="208" t="str">
        <f aca="false">IF(ISNUMBER(FIND("Phy",N9182))=TRUE(),"Physical","Financial")</f>
        <v>Financial</v>
      </c>
      <c r="E9182" s="208" t="e">
        <f aca="false">IF(VLOOKUP(S9182,'DD-Lookup'!$J$6:$L$50,3,FALSE())="Monthly",(YEAR(AC9182)-YEAR(AB9182))*12+MONTH(AC9182)-MONTH(AB9182)+1,(AC9182-AB9182+1))</f>
        <v>#N/A</v>
      </c>
      <c r="F9182" s="239" t="e">
        <f aca="false">E9182*SUM(P9182:Q9182)</f>
        <v>#N/A</v>
      </c>
    </row>
    <row r="9183" customFormat="false" ht="12.75" hidden="false" customHeight="false" outlineLevel="0" collapsed="false">
      <c r="A9183" s="208" t="str">
        <f aca="false">B9183&amp;" "&amp;C9183&amp;" "&amp;D9183</f>
        <v> 0 Financial</v>
      </c>
      <c r="B9183" s="208" t="str">
        <f aca="false">IF((LEFT(N9183,2)="US"),"US","")</f>
        <v/>
      </c>
      <c r="C9183" s="208" t="n">
        <f aca="false">M9183</f>
        <v>0</v>
      </c>
      <c r="D9183" s="208" t="str">
        <f aca="false">IF(ISNUMBER(FIND("Phy",N9183))=TRUE(),"Physical","Financial")</f>
        <v>Financial</v>
      </c>
      <c r="E9183" s="208" t="e">
        <f aca="false">IF(VLOOKUP(S9183,'DD-Lookup'!$J$6:$L$50,3,FALSE())="Monthly",(YEAR(AC9183)-YEAR(AB9183))*12+MONTH(AC9183)-MONTH(AB9183)+1,(AC9183-AB9183+1))</f>
        <v>#N/A</v>
      </c>
      <c r="F9183" s="239" t="e">
        <f aca="false">E9183*SUM(P9183:Q9183)</f>
        <v>#N/A</v>
      </c>
    </row>
    <row r="9184" customFormat="false" ht="12.75" hidden="false" customHeight="false" outlineLevel="0" collapsed="false">
      <c r="A9184" s="208" t="str">
        <f aca="false">B9184&amp;" "&amp;C9184&amp;" "&amp;D9184</f>
        <v> 0 Financial</v>
      </c>
      <c r="B9184" s="208" t="str">
        <f aca="false">IF((LEFT(N9184,2)="US"),"US","")</f>
        <v/>
      </c>
      <c r="C9184" s="208" t="n">
        <f aca="false">M9184</f>
        <v>0</v>
      </c>
      <c r="D9184" s="208" t="str">
        <f aca="false">IF(ISNUMBER(FIND("Phy",N9184))=TRUE(),"Physical","Financial")</f>
        <v>Financial</v>
      </c>
      <c r="E9184" s="208" t="e">
        <f aca="false">IF(VLOOKUP(S9184,'DD-Lookup'!$J$6:$L$50,3,FALSE())="Monthly",(YEAR(AC9184)-YEAR(AB9184))*12+MONTH(AC9184)-MONTH(AB9184)+1,(AC9184-AB9184+1))</f>
        <v>#N/A</v>
      </c>
      <c r="F9184" s="239" t="e">
        <f aca="false">E9184*SUM(P9184:Q9184)</f>
        <v>#N/A</v>
      </c>
    </row>
    <row r="9185" customFormat="false" ht="12.75" hidden="false" customHeight="false" outlineLevel="0" collapsed="false">
      <c r="A9185" s="208" t="str">
        <f aca="false">B9185&amp;" "&amp;C9185&amp;" "&amp;D9185</f>
        <v> 0 Financial</v>
      </c>
      <c r="B9185" s="208" t="str">
        <f aca="false">IF((LEFT(N9185,2)="US"),"US","")</f>
        <v/>
      </c>
      <c r="C9185" s="208" t="n">
        <f aca="false">M9185</f>
        <v>0</v>
      </c>
      <c r="D9185" s="208" t="str">
        <f aca="false">IF(ISNUMBER(FIND("Phy",N9185))=TRUE(),"Physical","Financial")</f>
        <v>Financial</v>
      </c>
      <c r="E9185" s="208" t="e">
        <f aca="false">IF(VLOOKUP(S9185,'DD-Lookup'!$J$6:$L$50,3,FALSE())="Monthly",(YEAR(AC9185)-YEAR(AB9185))*12+MONTH(AC9185)-MONTH(AB9185)+1,(AC9185-AB9185+1))</f>
        <v>#N/A</v>
      </c>
      <c r="F9185" s="239" t="e">
        <f aca="false">E9185*SUM(P9185:Q9185)</f>
        <v>#N/A</v>
      </c>
    </row>
    <row r="9186" customFormat="false" ht="12.75" hidden="false" customHeight="false" outlineLevel="0" collapsed="false">
      <c r="A9186" s="208" t="str">
        <f aca="false">B9186&amp;" "&amp;C9186&amp;" "&amp;D9186</f>
        <v> 0 Financial</v>
      </c>
      <c r="B9186" s="208" t="str">
        <f aca="false">IF((LEFT(N9186,2)="US"),"US","")</f>
        <v/>
      </c>
      <c r="C9186" s="208" t="n">
        <f aca="false">M9186</f>
        <v>0</v>
      </c>
      <c r="D9186" s="208" t="str">
        <f aca="false">IF(ISNUMBER(FIND("Phy",N9186))=TRUE(),"Physical","Financial")</f>
        <v>Financial</v>
      </c>
      <c r="E9186" s="208" t="e">
        <f aca="false">IF(VLOOKUP(S9186,'DD-Lookup'!$J$6:$L$50,3,FALSE())="Monthly",(YEAR(AC9186)-YEAR(AB9186))*12+MONTH(AC9186)-MONTH(AB9186)+1,(AC9186-AB9186+1))</f>
        <v>#N/A</v>
      </c>
      <c r="F9186" s="239" t="e">
        <f aca="false">E9186*SUM(P9186:Q9186)</f>
        <v>#N/A</v>
      </c>
    </row>
    <row r="9187" customFormat="false" ht="12.75" hidden="false" customHeight="false" outlineLevel="0" collapsed="false">
      <c r="A9187" s="208" t="str">
        <f aca="false">B9187&amp;" "&amp;C9187&amp;" "&amp;D9187</f>
        <v> 0 Financial</v>
      </c>
      <c r="B9187" s="208" t="str">
        <f aca="false">IF((LEFT(N9187,2)="US"),"US","")</f>
        <v/>
      </c>
      <c r="C9187" s="208" t="n">
        <f aca="false">M9187</f>
        <v>0</v>
      </c>
      <c r="D9187" s="208" t="str">
        <f aca="false">IF(ISNUMBER(FIND("Phy",N9187))=TRUE(),"Physical","Financial")</f>
        <v>Financial</v>
      </c>
      <c r="E9187" s="208" t="e">
        <f aca="false">IF(VLOOKUP(S9187,'DD-Lookup'!$J$6:$L$50,3,FALSE())="Monthly",(YEAR(AC9187)-YEAR(AB9187))*12+MONTH(AC9187)-MONTH(AB9187)+1,(AC9187-AB9187+1))</f>
        <v>#N/A</v>
      </c>
      <c r="F9187" s="239" t="e">
        <f aca="false">E9187*SUM(P9187:Q9187)</f>
        <v>#N/A</v>
      </c>
    </row>
    <row r="9188" customFormat="false" ht="12.75" hidden="false" customHeight="false" outlineLevel="0" collapsed="false">
      <c r="A9188" s="208" t="str">
        <f aca="false">B9188&amp;" "&amp;C9188&amp;" "&amp;D9188</f>
        <v> 0 Financial</v>
      </c>
      <c r="B9188" s="208" t="str">
        <f aca="false">IF((LEFT(N9188,2)="US"),"US","")</f>
        <v/>
      </c>
      <c r="C9188" s="208" t="n">
        <f aca="false">M9188</f>
        <v>0</v>
      </c>
      <c r="D9188" s="208" t="str">
        <f aca="false">IF(ISNUMBER(FIND("Phy",N9188))=TRUE(),"Physical","Financial")</f>
        <v>Financial</v>
      </c>
      <c r="E9188" s="208" t="e">
        <f aca="false">IF(VLOOKUP(S9188,'DD-Lookup'!$J$6:$L$50,3,FALSE())="Monthly",(YEAR(AC9188)-YEAR(AB9188))*12+MONTH(AC9188)-MONTH(AB9188)+1,(AC9188-AB9188+1))</f>
        <v>#N/A</v>
      </c>
      <c r="F9188" s="239" t="e">
        <f aca="false">E9188*SUM(P9188:Q9188)</f>
        <v>#N/A</v>
      </c>
    </row>
    <row r="9189" customFormat="false" ht="12.75" hidden="false" customHeight="false" outlineLevel="0" collapsed="false">
      <c r="A9189" s="208" t="str">
        <f aca="false">B9189&amp;" "&amp;C9189&amp;" "&amp;D9189</f>
        <v> 0 Financial</v>
      </c>
      <c r="B9189" s="208" t="str">
        <f aca="false">IF((LEFT(N9189,2)="US"),"US","")</f>
        <v/>
      </c>
      <c r="C9189" s="208" t="n">
        <f aca="false">M9189</f>
        <v>0</v>
      </c>
      <c r="D9189" s="208" t="str">
        <f aca="false">IF(ISNUMBER(FIND("Phy",N9189))=TRUE(),"Physical","Financial")</f>
        <v>Financial</v>
      </c>
      <c r="E9189" s="208" t="e">
        <f aca="false">IF(VLOOKUP(S9189,'DD-Lookup'!$J$6:$L$50,3,FALSE())="Monthly",(YEAR(AC9189)-YEAR(AB9189))*12+MONTH(AC9189)-MONTH(AB9189)+1,(AC9189-AB9189+1))</f>
        <v>#N/A</v>
      </c>
      <c r="F9189" s="239" t="e">
        <f aca="false">E9189*SUM(P9189:Q9189)</f>
        <v>#N/A</v>
      </c>
    </row>
    <row r="9190" customFormat="false" ht="12.75" hidden="false" customHeight="false" outlineLevel="0" collapsed="false">
      <c r="A9190" s="208" t="str">
        <f aca="false">B9190&amp;" "&amp;C9190&amp;" "&amp;D9190</f>
        <v> 0 Financial</v>
      </c>
      <c r="B9190" s="208" t="str">
        <f aca="false">IF((LEFT(N9190,2)="US"),"US","")</f>
        <v/>
      </c>
      <c r="C9190" s="208" t="n">
        <f aca="false">M9190</f>
        <v>0</v>
      </c>
      <c r="D9190" s="208" t="str">
        <f aca="false">IF(ISNUMBER(FIND("Phy",N9190))=TRUE(),"Physical","Financial")</f>
        <v>Financial</v>
      </c>
      <c r="E9190" s="208" t="e">
        <f aca="false">IF(VLOOKUP(S9190,'DD-Lookup'!$J$6:$L$50,3,FALSE())="Monthly",(YEAR(AC9190)-YEAR(AB9190))*12+MONTH(AC9190)-MONTH(AB9190)+1,(AC9190-AB9190+1))</f>
        <v>#N/A</v>
      </c>
      <c r="F9190" s="239" t="e">
        <f aca="false">E9190*SUM(P9190:Q9190)</f>
        <v>#N/A</v>
      </c>
    </row>
    <row r="9191" customFormat="false" ht="12.75" hidden="false" customHeight="false" outlineLevel="0" collapsed="false">
      <c r="A9191" s="208" t="str">
        <f aca="false">B9191&amp;" "&amp;C9191&amp;" "&amp;D9191</f>
        <v> 0 Financial</v>
      </c>
      <c r="B9191" s="208" t="str">
        <f aca="false">IF((LEFT(N9191,2)="US"),"US","")</f>
        <v/>
      </c>
      <c r="C9191" s="208" t="n">
        <f aca="false">M9191</f>
        <v>0</v>
      </c>
      <c r="D9191" s="208" t="str">
        <f aca="false">IF(ISNUMBER(FIND("Phy",N9191))=TRUE(),"Physical","Financial")</f>
        <v>Financial</v>
      </c>
      <c r="E9191" s="208" t="e">
        <f aca="false">IF(VLOOKUP(S9191,'DD-Lookup'!$J$6:$L$50,3,FALSE())="Monthly",(YEAR(AC9191)-YEAR(AB9191))*12+MONTH(AC9191)-MONTH(AB9191)+1,(AC9191-AB9191+1))</f>
        <v>#N/A</v>
      </c>
      <c r="F9191" s="239" t="e">
        <f aca="false">E9191*SUM(P9191:Q9191)</f>
        <v>#N/A</v>
      </c>
    </row>
    <row r="9192" customFormat="false" ht="12.75" hidden="false" customHeight="false" outlineLevel="0" collapsed="false">
      <c r="A9192" s="208" t="str">
        <f aca="false">B9192&amp;" "&amp;C9192&amp;" "&amp;D9192</f>
        <v> 0 Financial</v>
      </c>
      <c r="B9192" s="208" t="str">
        <f aca="false">IF((LEFT(N9192,2)="US"),"US","")</f>
        <v/>
      </c>
      <c r="C9192" s="208" t="n">
        <f aca="false">M9192</f>
        <v>0</v>
      </c>
      <c r="D9192" s="208" t="str">
        <f aca="false">IF(ISNUMBER(FIND("Phy",N9192))=TRUE(),"Physical","Financial")</f>
        <v>Financial</v>
      </c>
      <c r="E9192" s="208" t="e">
        <f aca="false">IF(VLOOKUP(S9192,'DD-Lookup'!$J$6:$L$50,3,FALSE())="Monthly",(YEAR(AC9192)-YEAR(AB9192))*12+MONTH(AC9192)-MONTH(AB9192)+1,(AC9192-AB9192+1))</f>
        <v>#N/A</v>
      </c>
      <c r="F9192" s="239" t="e">
        <f aca="false">E9192*SUM(P9192:Q9192)</f>
        <v>#N/A</v>
      </c>
    </row>
    <row r="9193" customFormat="false" ht="12.75" hidden="false" customHeight="false" outlineLevel="0" collapsed="false">
      <c r="A9193" s="208" t="str">
        <f aca="false">B9193&amp;" "&amp;C9193&amp;" "&amp;D9193</f>
        <v> 0 Financial</v>
      </c>
      <c r="B9193" s="208" t="str">
        <f aca="false">IF((LEFT(N9193,2)="US"),"US","")</f>
        <v/>
      </c>
      <c r="C9193" s="208" t="n">
        <f aca="false">M9193</f>
        <v>0</v>
      </c>
      <c r="D9193" s="208" t="str">
        <f aca="false">IF(ISNUMBER(FIND("Phy",N9193))=TRUE(),"Physical","Financial")</f>
        <v>Financial</v>
      </c>
      <c r="E9193" s="208" t="e">
        <f aca="false">IF(VLOOKUP(S9193,'DD-Lookup'!$J$6:$L$50,3,FALSE())="Monthly",(YEAR(AC9193)-YEAR(AB9193))*12+MONTH(AC9193)-MONTH(AB9193)+1,(AC9193-AB9193+1))</f>
        <v>#N/A</v>
      </c>
      <c r="F9193" s="239" t="e">
        <f aca="false">E9193*SUM(P9193:Q9193)</f>
        <v>#N/A</v>
      </c>
    </row>
    <row r="9194" customFormat="false" ht="12.75" hidden="false" customHeight="false" outlineLevel="0" collapsed="false">
      <c r="A9194" s="208" t="str">
        <f aca="false">B9194&amp;" "&amp;C9194&amp;" "&amp;D9194</f>
        <v> 0 Financial</v>
      </c>
      <c r="B9194" s="208" t="str">
        <f aca="false">IF((LEFT(N9194,2)="US"),"US","")</f>
        <v/>
      </c>
      <c r="C9194" s="208" t="n">
        <f aca="false">M9194</f>
        <v>0</v>
      </c>
      <c r="D9194" s="208" t="str">
        <f aca="false">IF(ISNUMBER(FIND("Phy",N9194))=TRUE(),"Physical","Financial")</f>
        <v>Financial</v>
      </c>
      <c r="E9194" s="208" t="e">
        <f aca="false">IF(VLOOKUP(S9194,'DD-Lookup'!$J$6:$L$50,3,FALSE())="Monthly",(YEAR(AC9194)-YEAR(AB9194))*12+MONTH(AC9194)-MONTH(AB9194)+1,(AC9194-AB9194+1))</f>
        <v>#N/A</v>
      </c>
      <c r="F9194" s="239" t="e">
        <f aca="false">E9194*SUM(P9194:Q9194)</f>
        <v>#N/A</v>
      </c>
    </row>
    <row r="9195" customFormat="false" ht="12.75" hidden="false" customHeight="false" outlineLevel="0" collapsed="false">
      <c r="A9195" s="208" t="str">
        <f aca="false">B9195&amp;" "&amp;C9195&amp;" "&amp;D9195</f>
        <v> 0 Financial</v>
      </c>
      <c r="B9195" s="208" t="str">
        <f aca="false">IF((LEFT(N9195,2)="US"),"US","")</f>
        <v/>
      </c>
      <c r="C9195" s="208" t="n">
        <f aca="false">M9195</f>
        <v>0</v>
      </c>
      <c r="D9195" s="208" t="str">
        <f aca="false">IF(ISNUMBER(FIND("Phy",N9195))=TRUE(),"Physical","Financial")</f>
        <v>Financial</v>
      </c>
      <c r="E9195" s="208" t="e">
        <f aca="false">IF(VLOOKUP(S9195,'DD-Lookup'!$J$6:$L$50,3,FALSE())="Monthly",(YEAR(AC9195)-YEAR(AB9195))*12+MONTH(AC9195)-MONTH(AB9195)+1,(AC9195-AB9195+1))</f>
        <v>#N/A</v>
      </c>
      <c r="F9195" s="239" t="e">
        <f aca="false">E9195*SUM(P9195:Q9195)</f>
        <v>#N/A</v>
      </c>
    </row>
    <row r="9196" customFormat="false" ht="12.75" hidden="false" customHeight="false" outlineLevel="0" collapsed="false">
      <c r="A9196" s="208" t="str">
        <f aca="false">B9196&amp;" "&amp;C9196&amp;" "&amp;D9196</f>
        <v> 0 Financial</v>
      </c>
      <c r="B9196" s="208" t="str">
        <f aca="false">IF((LEFT(N9196,2)="US"),"US","")</f>
        <v/>
      </c>
      <c r="C9196" s="208" t="n">
        <f aca="false">M9196</f>
        <v>0</v>
      </c>
      <c r="D9196" s="208" t="str">
        <f aca="false">IF(ISNUMBER(FIND("Phy",N9196))=TRUE(),"Physical","Financial")</f>
        <v>Financial</v>
      </c>
      <c r="E9196" s="208" t="e">
        <f aca="false">IF(VLOOKUP(S9196,'DD-Lookup'!$J$6:$L$50,3,FALSE())="Monthly",(YEAR(AC9196)-YEAR(AB9196))*12+MONTH(AC9196)-MONTH(AB9196)+1,(AC9196-AB9196+1))</f>
        <v>#N/A</v>
      </c>
      <c r="F9196" s="239" t="e">
        <f aca="false">E9196*SUM(P9196:Q9196)</f>
        <v>#N/A</v>
      </c>
    </row>
    <row r="9197" customFormat="false" ht="12.75" hidden="false" customHeight="false" outlineLevel="0" collapsed="false">
      <c r="A9197" s="208" t="str">
        <f aca="false">B9197&amp;" "&amp;C9197&amp;" "&amp;D9197</f>
        <v> 0 Financial</v>
      </c>
      <c r="B9197" s="208" t="str">
        <f aca="false">IF((LEFT(N9197,2)="US"),"US","")</f>
        <v/>
      </c>
      <c r="C9197" s="208" t="n">
        <f aca="false">M9197</f>
        <v>0</v>
      </c>
      <c r="D9197" s="208" t="str">
        <f aca="false">IF(ISNUMBER(FIND("Phy",N9197))=TRUE(),"Physical","Financial")</f>
        <v>Financial</v>
      </c>
      <c r="E9197" s="208" t="e">
        <f aca="false">IF(VLOOKUP(S9197,'DD-Lookup'!$J$6:$L$50,3,FALSE())="Monthly",(YEAR(AC9197)-YEAR(AB9197))*12+MONTH(AC9197)-MONTH(AB9197)+1,(AC9197-AB9197+1))</f>
        <v>#N/A</v>
      </c>
      <c r="F9197" s="239" t="e">
        <f aca="false">E9197*SUM(P9197:Q9197)</f>
        <v>#N/A</v>
      </c>
    </row>
    <row r="9198" customFormat="false" ht="12.75" hidden="false" customHeight="false" outlineLevel="0" collapsed="false">
      <c r="A9198" s="208" t="str">
        <f aca="false">B9198&amp;" "&amp;C9198&amp;" "&amp;D9198</f>
        <v> 0 Financial</v>
      </c>
      <c r="B9198" s="208" t="str">
        <f aca="false">IF((LEFT(N9198,2)="US"),"US","")</f>
        <v/>
      </c>
      <c r="C9198" s="208" t="n">
        <f aca="false">M9198</f>
        <v>0</v>
      </c>
      <c r="D9198" s="208" t="str">
        <f aca="false">IF(ISNUMBER(FIND("Phy",N9198))=TRUE(),"Physical","Financial")</f>
        <v>Financial</v>
      </c>
      <c r="E9198" s="208" t="e">
        <f aca="false">IF(VLOOKUP(S9198,'DD-Lookup'!$J$6:$L$50,3,FALSE())="Monthly",(YEAR(AC9198)-YEAR(AB9198))*12+MONTH(AC9198)-MONTH(AB9198)+1,(AC9198-AB9198+1))</f>
        <v>#N/A</v>
      </c>
      <c r="F9198" s="239" t="e">
        <f aca="false">E9198*SUM(P9198:Q9198)</f>
        <v>#N/A</v>
      </c>
    </row>
    <row r="9199" customFormat="false" ht="12.75" hidden="false" customHeight="false" outlineLevel="0" collapsed="false">
      <c r="A9199" s="208" t="str">
        <f aca="false">B9199&amp;" "&amp;C9199&amp;" "&amp;D9199</f>
        <v> 0 Financial</v>
      </c>
      <c r="B9199" s="208" t="str">
        <f aca="false">IF((LEFT(N9199,2)="US"),"US","")</f>
        <v/>
      </c>
      <c r="C9199" s="208" t="n">
        <f aca="false">M9199</f>
        <v>0</v>
      </c>
      <c r="D9199" s="208" t="str">
        <f aca="false">IF(ISNUMBER(FIND("Phy",N9199))=TRUE(),"Physical","Financial")</f>
        <v>Financial</v>
      </c>
      <c r="E9199" s="208" t="e">
        <f aca="false">IF(VLOOKUP(S9199,'DD-Lookup'!$J$6:$L$50,3,FALSE())="Monthly",(YEAR(AC9199)-YEAR(AB9199))*12+MONTH(AC9199)-MONTH(AB9199)+1,(AC9199-AB9199+1))</f>
        <v>#N/A</v>
      </c>
      <c r="F9199" s="239" t="e">
        <f aca="false">E9199*SUM(P9199:Q9199)</f>
        <v>#N/A</v>
      </c>
    </row>
    <row r="9200" customFormat="false" ht="12.75" hidden="false" customHeight="false" outlineLevel="0" collapsed="false">
      <c r="A9200" s="208" t="str">
        <f aca="false">B9200&amp;" "&amp;C9200&amp;" "&amp;D9200</f>
        <v> 0 Financial</v>
      </c>
      <c r="B9200" s="208" t="str">
        <f aca="false">IF((LEFT(N9200,2)="US"),"US","")</f>
        <v/>
      </c>
      <c r="C9200" s="208" t="n">
        <f aca="false">M9200</f>
        <v>0</v>
      </c>
      <c r="D9200" s="208" t="str">
        <f aca="false">IF(ISNUMBER(FIND("Phy",N9200))=TRUE(),"Physical","Financial")</f>
        <v>Financial</v>
      </c>
      <c r="E9200" s="208" t="e">
        <f aca="false">IF(VLOOKUP(S9200,'DD-Lookup'!$J$6:$L$50,3,FALSE())="Monthly",(YEAR(AC9200)-YEAR(AB9200))*12+MONTH(AC9200)-MONTH(AB9200)+1,(AC9200-AB9200+1))</f>
        <v>#N/A</v>
      </c>
      <c r="F9200" s="239" t="e">
        <f aca="false">E9200*SUM(P9200:Q9200)</f>
        <v>#N/A</v>
      </c>
    </row>
    <row r="9201" customFormat="false" ht="12.75" hidden="false" customHeight="false" outlineLevel="0" collapsed="false">
      <c r="A9201" s="208" t="str">
        <f aca="false">B9201&amp;" "&amp;C9201&amp;" "&amp;D9201</f>
        <v> 0 Financial</v>
      </c>
      <c r="B9201" s="208" t="str">
        <f aca="false">IF((LEFT(N9201,2)="US"),"US","")</f>
        <v/>
      </c>
      <c r="C9201" s="208" t="n">
        <f aca="false">M9201</f>
        <v>0</v>
      </c>
      <c r="D9201" s="208" t="str">
        <f aca="false">IF(ISNUMBER(FIND("Phy",N9201))=TRUE(),"Physical","Financial")</f>
        <v>Financial</v>
      </c>
      <c r="E9201" s="208" t="e">
        <f aca="false">IF(VLOOKUP(S9201,'DD-Lookup'!$J$6:$L$50,3,FALSE())="Monthly",(YEAR(AC9201)-YEAR(AB9201))*12+MONTH(AC9201)-MONTH(AB9201)+1,(AC9201-AB9201+1))</f>
        <v>#N/A</v>
      </c>
      <c r="F9201" s="239" t="e">
        <f aca="false">E9201*SUM(P9201:Q9201)</f>
        <v>#N/A</v>
      </c>
    </row>
    <row r="9202" customFormat="false" ht="12.75" hidden="false" customHeight="false" outlineLevel="0" collapsed="false">
      <c r="A9202" s="208" t="str">
        <f aca="false">B9202&amp;" "&amp;C9202&amp;" "&amp;D9202</f>
        <v> 0 Financial</v>
      </c>
      <c r="B9202" s="208" t="str">
        <f aca="false">IF((LEFT(N9202,2)="US"),"US","")</f>
        <v/>
      </c>
      <c r="C9202" s="208" t="n">
        <f aca="false">M9202</f>
        <v>0</v>
      </c>
      <c r="D9202" s="208" t="str">
        <f aca="false">IF(ISNUMBER(FIND("Phy",N9202))=TRUE(),"Physical","Financial")</f>
        <v>Financial</v>
      </c>
      <c r="E9202" s="208" t="e">
        <f aca="false">IF(VLOOKUP(S9202,'DD-Lookup'!$J$6:$L$50,3,FALSE())="Monthly",(YEAR(AC9202)-YEAR(AB9202))*12+MONTH(AC9202)-MONTH(AB9202)+1,(AC9202-AB9202+1))</f>
        <v>#N/A</v>
      </c>
      <c r="F9202" s="239" t="e">
        <f aca="false">E9202*SUM(P9202:Q9202)</f>
        <v>#N/A</v>
      </c>
    </row>
    <row r="9203" customFormat="false" ht="12.75" hidden="false" customHeight="false" outlineLevel="0" collapsed="false">
      <c r="A9203" s="208" t="str">
        <f aca="false">B9203&amp;" "&amp;C9203&amp;" "&amp;D9203</f>
        <v> 0 Financial</v>
      </c>
      <c r="B9203" s="208" t="str">
        <f aca="false">IF((LEFT(N9203,2)="US"),"US","")</f>
        <v/>
      </c>
      <c r="C9203" s="208" t="n">
        <f aca="false">M9203</f>
        <v>0</v>
      </c>
      <c r="D9203" s="208" t="str">
        <f aca="false">IF(ISNUMBER(FIND("Phy",N9203))=TRUE(),"Physical","Financial")</f>
        <v>Financial</v>
      </c>
      <c r="E9203" s="208" t="e">
        <f aca="false">IF(VLOOKUP(S9203,'DD-Lookup'!$J$6:$L$50,3,FALSE())="Monthly",(YEAR(AC9203)-YEAR(AB9203))*12+MONTH(AC9203)-MONTH(AB9203)+1,(AC9203-AB9203+1))</f>
        <v>#N/A</v>
      </c>
      <c r="F9203" s="239" t="e">
        <f aca="false">E9203*SUM(P9203:Q9203)</f>
        <v>#N/A</v>
      </c>
    </row>
    <row r="9204" customFormat="false" ht="12.75" hidden="false" customHeight="false" outlineLevel="0" collapsed="false">
      <c r="A9204" s="208" t="str">
        <f aca="false">B9204&amp;" "&amp;C9204&amp;" "&amp;D9204</f>
        <v> 0 Financial</v>
      </c>
      <c r="B9204" s="208" t="str">
        <f aca="false">IF((LEFT(N9204,2)="US"),"US","")</f>
        <v/>
      </c>
      <c r="C9204" s="208" t="n">
        <f aca="false">M9204</f>
        <v>0</v>
      </c>
      <c r="D9204" s="208" t="str">
        <f aca="false">IF(ISNUMBER(FIND("Phy",N9204))=TRUE(),"Physical","Financial")</f>
        <v>Financial</v>
      </c>
      <c r="E9204" s="208" t="e">
        <f aca="false">IF(VLOOKUP(S9204,'DD-Lookup'!$J$6:$L$50,3,FALSE())="Monthly",(YEAR(AC9204)-YEAR(AB9204))*12+MONTH(AC9204)-MONTH(AB9204)+1,(AC9204-AB9204+1))</f>
        <v>#N/A</v>
      </c>
      <c r="F9204" s="239" t="e">
        <f aca="false">E9204*SUM(P9204:Q9204)</f>
        <v>#N/A</v>
      </c>
    </row>
    <row r="9205" customFormat="false" ht="12.75" hidden="false" customHeight="false" outlineLevel="0" collapsed="false">
      <c r="A9205" s="208" t="str">
        <f aca="false">B9205&amp;" "&amp;C9205&amp;" "&amp;D9205</f>
        <v> 0 Financial</v>
      </c>
      <c r="B9205" s="208" t="str">
        <f aca="false">IF((LEFT(N9205,2)="US"),"US","")</f>
        <v/>
      </c>
      <c r="C9205" s="208" t="n">
        <f aca="false">M9205</f>
        <v>0</v>
      </c>
      <c r="D9205" s="208" t="str">
        <f aca="false">IF(ISNUMBER(FIND("Phy",N9205))=TRUE(),"Physical","Financial")</f>
        <v>Financial</v>
      </c>
      <c r="E9205" s="208" t="e">
        <f aca="false">IF(VLOOKUP(S9205,'DD-Lookup'!$J$6:$L$50,3,FALSE())="Monthly",(YEAR(AC9205)-YEAR(AB9205))*12+MONTH(AC9205)-MONTH(AB9205)+1,(AC9205-AB9205+1))</f>
        <v>#N/A</v>
      </c>
      <c r="F9205" s="239" t="e">
        <f aca="false">E9205*SUM(P9205:Q9205)</f>
        <v>#N/A</v>
      </c>
    </row>
    <row r="9206" customFormat="false" ht="12.75" hidden="false" customHeight="false" outlineLevel="0" collapsed="false">
      <c r="A9206" s="208" t="str">
        <f aca="false">B9206&amp;" "&amp;C9206&amp;" "&amp;D9206</f>
        <v> 0 Financial</v>
      </c>
      <c r="B9206" s="208" t="str">
        <f aca="false">IF((LEFT(N9206,2)="US"),"US","")</f>
        <v/>
      </c>
      <c r="C9206" s="208" t="n">
        <f aca="false">M9206</f>
        <v>0</v>
      </c>
      <c r="D9206" s="208" t="str">
        <f aca="false">IF(ISNUMBER(FIND("Phy",N9206))=TRUE(),"Physical","Financial")</f>
        <v>Financial</v>
      </c>
      <c r="E9206" s="208" t="e">
        <f aca="false">IF(VLOOKUP(S9206,'DD-Lookup'!$J$6:$L$50,3,FALSE())="Monthly",(YEAR(AC9206)-YEAR(AB9206))*12+MONTH(AC9206)-MONTH(AB9206)+1,(AC9206-AB9206+1))</f>
        <v>#N/A</v>
      </c>
      <c r="F9206" s="239" t="e">
        <f aca="false">E9206*SUM(P9206:Q9206)</f>
        <v>#N/A</v>
      </c>
    </row>
    <row r="9207" customFormat="false" ht="12.75" hidden="false" customHeight="false" outlineLevel="0" collapsed="false">
      <c r="A9207" s="208" t="str">
        <f aca="false">B9207&amp;" "&amp;C9207&amp;" "&amp;D9207</f>
        <v> 0 Financial</v>
      </c>
      <c r="B9207" s="208" t="str">
        <f aca="false">IF((LEFT(N9207,2)="US"),"US","")</f>
        <v/>
      </c>
      <c r="C9207" s="208" t="n">
        <f aca="false">M9207</f>
        <v>0</v>
      </c>
      <c r="D9207" s="208" t="str">
        <f aca="false">IF(ISNUMBER(FIND("Phy",N9207))=TRUE(),"Physical","Financial")</f>
        <v>Financial</v>
      </c>
      <c r="E9207" s="208" t="e">
        <f aca="false">IF(VLOOKUP(S9207,'DD-Lookup'!$J$6:$L$50,3,FALSE())="Monthly",(YEAR(AC9207)-YEAR(AB9207))*12+MONTH(AC9207)-MONTH(AB9207)+1,(AC9207-AB9207+1))</f>
        <v>#N/A</v>
      </c>
      <c r="F9207" s="239" t="e">
        <f aca="false">E9207*SUM(P9207:Q9207)</f>
        <v>#N/A</v>
      </c>
    </row>
    <row r="9208" customFormat="false" ht="12.75" hidden="false" customHeight="false" outlineLevel="0" collapsed="false">
      <c r="A9208" s="208" t="str">
        <f aca="false">B9208&amp;" "&amp;C9208&amp;" "&amp;D9208</f>
        <v> 0 Financial</v>
      </c>
      <c r="B9208" s="208" t="str">
        <f aca="false">IF((LEFT(N9208,2)="US"),"US","")</f>
        <v/>
      </c>
      <c r="C9208" s="208" t="n">
        <f aca="false">M9208</f>
        <v>0</v>
      </c>
      <c r="D9208" s="208" t="str">
        <f aca="false">IF(ISNUMBER(FIND("Phy",N9208))=TRUE(),"Physical","Financial")</f>
        <v>Financial</v>
      </c>
      <c r="E9208" s="208" t="e">
        <f aca="false">IF(VLOOKUP(S9208,'DD-Lookup'!$J$6:$L$50,3,FALSE())="Monthly",(YEAR(AC9208)-YEAR(AB9208))*12+MONTH(AC9208)-MONTH(AB9208)+1,(AC9208-AB9208+1))</f>
        <v>#N/A</v>
      </c>
      <c r="F9208" s="239" t="e">
        <f aca="false">E9208*SUM(P9208:Q9208)</f>
        <v>#N/A</v>
      </c>
    </row>
    <row r="9209" customFormat="false" ht="12.75" hidden="false" customHeight="false" outlineLevel="0" collapsed="false">
      <c r="A9209" s="208" t="str">
        <f aca="false">B9209&amp;" "&amp;C9209&amp;" "&amp;D9209</f>
        <v> 0 Financial</v>
      </c>
      <c r="B9209" s="208" t="str">
        <f aca="false">IF((LEFT(N9209,2)="US"),"US","")</f>
        <v/>
      </c>
      <c r="C9209" s="208" t="n">
        <f aca="false">M9209</f>
        <v>0</v>
      </c>
      <c r="D9209" s="208" t="str">
        <f aca="false">IF(ISNUMBER(FIND("Phy",N9209))=TRUE(),"Physical","Financial")</f>
        <v>Financial</v>
      </c>
      <c r="E9209" s="208" t="e">
        <f aca="false">IF(VLOOKUP(S9209,'DD-Lookup'!$J$6:$L$50,3,FALSE())="Monthly",(YEAR(AC9209)-YEAR(AB9209))*12+MONTH(AC9209)-MONTH(AB9209)+1,(AC9209-AB9209+1))</f>
        <v>#N/A</v>
      </c>
      <c r="F9209" s="239" t="e">
        <f aca="false">E9209*SUM(P9209:Q9209)</f>
        <v>#N/A</v>
      </c>
    </row>
    <row r="9210" customFormat="false" ht="12.75" hidden="false" customHeight="false" outlineLevel="0" collapsed="false">
      <c r="A9210" s="208" t="str">
        <f aca="false">B9210&amp;" "&amp;C9210&amp;" "&amp;D9210</f>
        <v> 0 Financial</v>
      </c>
      <c r="B9210" s="208" t="str">
        <f aca="false">IF((LEFT(N9210,2)="US"),"US","")</f>
        <v/>
      </c>
      <c r="C9210" s="208" t="n">
        <f aca="false">M9210</f>
        <v>0</v>
      </c>
      <c r="D9210" s="208" t="str">
        <f aca="false">IF(ISNUMBER(FIND("Phy",N9210))=TRUE(),"Physical","Financial")</f>
        <v>Financial</v>
      </c>
      <c r="E9210" s="208" t="e">
        <f aca="false">IF(VLOOKUP(S9210,'DD-Lookup'!$J$6:$L$50,3,FALSE())="Monthly",(YEAR(AC9210)-YEAR(AB9210))*12+MONTH(AC9210)-MONTH(AB9210)+1,(AC9210-AB9210+1))</f>
        <v>#N/A</v>
      </c>
      <c r="F9210" s="239" t="e">
        <f aca="false">E9210*SUM(P9210:Q9210)</f>
        <v>#N/A</v>
      </c>
    </row>
    <row r="9211" customFormat="false" ht="12.75" hidden="false" customHeight="false" outlineLevel="0" collapsed="false">
      <c r="A9211" s="208" t="str">
        <f aca="false">B9211&amp;" "&amp;C9211&amp;" "&amp;D9211</f>
        <v> 0 Financial</v>
      </c>
      <c r="B9211" s="208" t="str">
        <f aca="false">IF((LEFT(N9211,2)="US"),"US","")</f>
        <v/>
      </c>
      <c r="C9211" s="208" t="n">
        <f aca="false">M9211</f>
        <v>0</v>
      </c>
      <c r="D9211" s="208" t="str">
        <f aca="false">IF(ISNUMBER(FIND("Phy",N9211))=TRUE(),"Physical","Financial")</f>
        <v>Financial</v>
      </c>
      <c r="E9211" s="208" t="e">
        <f aca="false">IF(VLOOKUP(S9211,'DD-Lookup'!$J$6:$L$50,3,FALSE())="Monthly",(YEAR(AC9211)-YEAR(AB9211))*12+MONTH(AC9211)-MONTH(AB9211)+1,(AC9211-AB9211+1))</f>
        <v>#N/A</v>
      </c>
      <c r="F9211" s="239" t="e">
        <f aca="false">E9211*SUM(P9211:Q9211)</f>
        <v>#N/A</v>
      </c>
    </row>
    <row r="9212" customFormat="false" ht="12.75" hidden="false" customHeight="false" outlineLevel="0" collapsed="false">
      <c r="A9212" s="208" t="str">
        <f aca="false">B9212&amp;" "&amp;C9212&amp;" "&amp;D9212</f>
        <v> 0 Financial</v>
      </c>
      <c r="B9212" s="208" t="str">
        <f aca="false">IF((LEFT(N9212,2)="US"),"US","")</f>
        <v/>
      </c>
      <c r="C9212" s="208" t="n">
        <f aca="false">M9212</f>
        <v>0</v>
      </c>
      <c r="D9212" s="208" t="str">
        <f aca="false">IF(ISNUMBER(FIND("Phy",N9212))=TRUE(),"Physical","Financial")</f>
        <v>Financial</v>
      </c>
      <c r="E9212" s="208" t="e">
        <f aca="false">IF(VLOOKUP(S9212,'DD-Lookup'!$J$6:$L$50,3,FALSE())="Monthly",(YEAR(AC9212)-YEAR(AB9212))*12+MONTH(AC9212)-MONTH(AB9212)+1,(AC9212-AB9212+1))</f>
        <v>#N/A</v>
      </c>
      <c r="F9212" s="239" t="e">
        <f aca="false">E9212*SUM(P9212:Q9212)</f>
        <v>#N/A</v>
      </c>
    </row>
    <row r="9213" customFormat="false" ht="12.75" hidden="false" customHeight="false" outlineLevel="0" collapsed="false">
      <c r="A9213" s="208" t="str">
        <f aca="false">B9213&amp;" "&amp;C9213&amp;" "&amp;D9213</f>
        <v> 0 Financial</v>
      </c>
      <c r="B9213" s="208" t="str">
        <f aca="false">IF((LEFT(N9213,2)="US"),"US","")</f>
        <v/>
      </c>
      <c r="C9213" s="208" t="n">
        <f aca="false">M9213</f>
        <v>0</v>
      </c>
      <c r="D9213" s="208" t="str">
        <f aca="false">IF(ISNUMBER(FIND("Phy",N9213))=TRUE(),"Physical","Financial")</f>
        <v>Financial</v>
      </c>
      <c r="E9213" s="208" t="e">
        <f aca="false">IF(VLOOKUP(S9213,'DD-Lookup'!$J$6:$L$50,3,FALSE())="Monthly",(YEAR(AC9213)-YEAR(AB9213))*12+MONTH(AC9213)-MONTH(AB9213)+1,(AC9213-AB9213+1))</f>
        <v>#N/A</v>
      </c>
      <c r="F9213" s="239" t="e">
        <f aca="false">E9213*SUM(P9213:Q9213)</f>
        <v>#N/A</v>
      </c>
    </row>
    <row r="9214" customFormat="false" ht="12.75" hidden="false" customHeight="false" outlineLevel="0" collapsed="false">
      <c r="A9214" s="208" t="str">
        <f aca="false">B9214&amp;" "&amp;C9214&amp;" "&amp;D9214</f>
        <v> 0 Financial</v>
      </c>
      <c r="B9214" s="208" t="str">
        <f aca="false">IF((LEFT(N9214,2)="US"),"US","")</f>
        <v/>
      </c>
      <c r="C9214" s="208" t="n">
        <f aca="false">M9214</f>
        <v>0</v>
      </c>
      <c r="D9214" s="208" t="str">
        <f aca="false">IF(ISNUMBER(FIND("Phy",N9214))=TRUE(),"Physical","Financial")</f>
        <v>Financial</v>
      </c>
      <c r="E9214" s="208" t="e">
        <f aca="false">IF(VLOOKUP(S9214,'DD-Lookup'!$J$6:$L$50,3,FALSE())="Monthly",(YEAR(AC9214)-YEAR(AB9214))*12+MONTH(AC9214)-MONTH(AB9214)+1,(AC9214-AB9214+1))</f>
        <v>#N/A</v>
      </c>
      <c r="F9214" s="239" t="e">
        <f aca="false">E9214*SUM(P9214:Q9214)</f>
        <v>#N/A</v>
      </c>
    </row>
    <row r="9215" customFormat="false" ht="12.75" hidden="false" customHeight="false" outlineLevel="0" collapsed="false">
      <c r="A9215" s="208" t="str">
        <f aca="false">B9215&amp;" "&amp;C9215&amp;" "&amp;D9215</f>
        <v> 0 Financial</v>
      </c>
      <c r="B9215" s="208" t="str">
        <f aca="false">IF((LEFT(N9215,2)="US"),"US","")</f>
        <v/>
      </c>
      <c r="C9215" s="208" t="n">
        <f aca="false">M9215</f>
        <v>0</v>
      </c>
      <c r="D9215" s="208" t="str">
        <f aca="false">IF(ISNUMBER(FIND("Phy",N9215))=TRUE(),"Physical","Financial")</f>
        <v>Financial</v>
      </c>
      <c r="E9215" s="208" t="e">
        <f aca="false">IF(VLOOKUP(S9215,'DD-Lookup'!$J$6:$L$50,3,FALSE())="Monthly",(YEAR(AC9215)-YEAR(AB9215))*12+MONTH(AC9215)-MONTH(AB9215)+1,(AC9215-AB9215+1))</f>
        <v>#N/A</v>
      </c>
      <c r="F9215" s="239" t="e">
        <f aca="false">E9215*SUM(P9215:Q9215)</f>
        <v>#N/A</v>
      </c>
    </row>
    <row r="9216" customFormat="false" ht="12.75" hidden="false" customHeight="false" outlineLevel="0" collapsed="false">
      <c r="A9216" s="208" t="str">
        <f aca="false">B9216&amp;" "&amp;C9216&amp;" "&amp;D9216</f>
        <v> 0 Financial</v>
      </c>
      <c r="B9216" s="208" t="str">
        <f aca="false">IF((LEFT(N9216,2)="US"),"US","")</f>
        <v/>
      </c>
      <c r="C9216" s="208" t="n">
        <f aca="false">M9216</f>
        <v>0</v>
      </c>
      <c r="D9216" s="208" t="str">
        <f aca="false">IF(ISNUMBER(FIND("Phy",N9216))=TRUE(),"Physical","Financial")</f>
        <v>Financial</v>
      </c>
      <c r="E9216" s="208" t="e">
        <f aca="false">IF(VLOOKUP(S9216,'DD-Lookup'!$J$6:$L$50,3,FALSE())="Monthly",(YEAR(AC9216)-YEAR(AB9216))*12+MONTH(AC9216)-MONTH(AB9216)+1,(AC9216-AB9216+1))</f>
        <v>#N/A</v>
      </c>
      <c r="F9216" s="239" t="e">
        <f aca="false">E9216*SUM(P9216:Q9216)</f>
        <v>#N/A</v>
      </c>
    </row>
    <row r="9217" customFormat="false" ht="12.75" hidden="false" customHeight="false" outlineLevel="0" collapsed="false">
      <c r="A9217" s="208" t="str">
        <f aca="false">B9217&amp;" "&amp;C9217&amp;" "&amp;D9217</f>
        <v> 0 Financial</v>
      </c>
      <c r="B9217" s="208" t="str">
        <f aca="false">IF((LEFT(N9217,2)="US"),"US","")</f>
        <v/>
      </c>
      <c r="C9217" s="208" t="n">
        <f aca="false">M9217</f>
        <v>0</v>
      </c>
      <c r="D9217" s="208" t="str">
        <f aca="false">IF(ISNUMBER(FIND("Phy",N9217))=TRUE(),"Physical","Financial")</f>
        <v>Financial</v>
      </c>
      <c r="E9217" s="208" t="e">
        <f aca="false">IF(VLOOKUP(S9217,'DD-Lookup'!$J$6:$L$50,3,FALSE())="Monthly",(YEAR(AC9217)-YEAR(AB9217))*12+MONTH(AC9217)-MONTH(AB9217)+1,(AC9217-AB9217+1))</f>
        <v>#N/A</v>
      </c>
      <c r="F9217" s="239" t="e">
        <f aca="false">E9217*SUM(P9217:Q9217)</f>
        <v>#N/A</v>
      </c>
    </row>
    <row r="9218" customFormat="false" ht="12.75" hidden="false" customHeight="false" outlineLevel="0" collapsed="false">
      <c r="A9218" s="208" t="str">
        <f aca="false">B9218&amp;" "&amp;C9218&amp;" "&amp;D9218</f>
        <v> 0 Financial</v>
      </c>
      <c r="B9218" s="208" t="str">
        <f aca="false">IF((LEFT(N9218,2)="US"),"US","")</f>
        <v/>
      </c>
      <c r="C9218" s="208" t="n">
        <f aca="false">M9218</f>
        <v>0</v>
      </c>
      <c r="D9218" s="208" t="str">
        <f aca="false">IF(ISNUMBER(FIND("Phy",N9218))=TRUE(),"Physical","Financial")</f>
        <v>Financial</v>
      </c>
      <c r="E9218" s="208" t="e">
        <f aca="false">IF(VLOOKUP(S9218,'DD-Lookup'!$J$6:$L$50,3,FALSE())="Monthly",(YEAR(AC9218)-YEAR(AB9218))*12+MONTH(AC9218)-MONTH(AB9218)+1,(AC9218-AB9218+1))</f>
        <v>#N/A</v>
      </c>
      <c r="F9218" s="239" t="e">
        <f aca="false">E9218*SUM(P9218:Q9218)</f>
        <v>#N/A</v>
      </c>
    </row>
    <row r="9219" customFormat="false" ht="12.75" hidden="false" customHeight="false" outlineLevel="0" collapsed="false">
      <c r="A9219" s="208" t="str">
        <f aca="false">B9219&amp;" "&amp;C9219&amp;" "&amp;D9219</f>
        <v> 0 Financial</v>
      </c>
      <c r="B9219" s="208" t="str">
        <f aca="false">IF((LEFT(N9219,2)="US"),"US","")</f>
        <v/>
      </c>
      <c r="C9219" s="208" t="n">
        <f aca="false">M9219</f>
        <v>0</v>
      </c>
      <c r="D9219" s="208" t="str">
        <f aca="false">IF(ISNUMBER(FIND("Phy",N9219))=TRUE(),"Physical","Financial")</f>
        <v>Financial</v>
      </c>
      <c r="E9219" s="208" t="e">
        <f aca="false">IF(VLOOKUP(S9219,'DD-Lookup'!$J$6:$L$50,3,FALSE())="Monthly",(YEAR(AC9219)-YEAR(AB9219))*12+MONTH(AC9219)-MONTH(AB9219)+1,(AC9219-AB9219+1))</f>
        <v>#N/A</v>
      </c>
      <c r="F9219" s="239" t="e">
        <f aca="false">E9219*SUM(P9219:Q9219)</f>
        <v>#N/A</v>
      </c>
    </row>
    <row r="9220" customFormat="false" ht="12.75" hidden="false" customHeight="false" outlineLevel="0" collapsed="false">
      <c r="A9220" s="208" t="str">
        <f aca="false">B9220&amp;" "&amp;C9220&amp;" "&amp;D9220</f>
        <v> 0 Financial</v>
      </c>
      <c r="B9220" s="208" t="str">
        <f aca="false">IF((LEFT(N9220,2)="US"),"US","")</f>
        <v/>
      </c>
      <c r="C9220" s="208" t="n">
        <f aca="false">M9220</f>
        <v>0</v>
      </c>
      <c r="D9220" s="208" t="str">
        <f aca="false">IF(ISNUMBER(FIND("Phy",N9220))=TRUE(),"Physical","Financial")</f>
        <v>Financial</v>
      </c>
      <c r="E9220" s="208" t="e">
        <f aca="false">IF(VLOOKUP(S9220,'DD-Lookup'!$J$6:$L$50,3,FALSE())="Monthly",(YEAR(AC9220)-YEAR(AB9220))*12+MONTH(AC9220)-MONTH(AB9220)+1,(AC9220-AB9220+1))</f>
        <v>#N/A</v>
      </c>
      <c r="F9220" s="239" t="e">
        <f aca="false">E9220*SUM(P9220:Q9220)</f>
        <v>#N/A</v>
      </c>
    </row>
    <row r="9221" customFormat="false" ht="12.75" hidden="false" customHeight="false" outlineLevel="0" collapsed="false">
      <c r="A9221" s="208" t="str">
        <f aca="false">B9221&amp;" "&amp;C9221&amp;" "&amp;D9221</f>
        <v> 0 Financial</v>
      </c>
      <c r="B9221" s="208" t="str">
        <f aca="false">IF((LEFT(N9221,2)="US"),"US","")</f>
        <v/>
      </c>
      <c r="C9221" s="208" t="n">
        <f aca="false">M9221</f>
        <v>0</v>
      </c>
      <c r="D9221" s="208" t="str">
        <f aca="false">IF(ISNUMBER(FIND("Phy",N9221))=TRUE(),"Physical","Financial")</f>
        <v>Financial</v>
      </c>
      <c r="E9221" s="208" t="e">
        <f aca="false">IF(VLOOKUP(S9221,'DD-Lookup'!$J$6:$L$50,3,FALSE())="Monthly",(YEAR(AC9221)-YEAR(AB9221))*12+MONTH(AC9221)-MONTH(AB9221)+1,(AC9221-AB9221+1))</f>
        <v>#N/A</v>
      </c>
      <c r="F9221" s="239" t="e">
        <f aca="false">E9221*SUM(P9221:Q9221)</f>
        <v>#N/A</v>
      </c>
    </row>
    <row r="9222" customFormat="false" ht="12.75" hidden="false" customHeight="false" outlineLevel="0" collapsed="false">
      <c r="A9222" s="208" t="str">
        <f aca="false">B9222&amp;" "&amp;C9222&amp;" "&amp;D9222</f>
        <v> 0 Financial</v>
      </c>
      <c r="B9222" s="208" t="str">
        <f aca="false">IF((LEFT(N9222,2)="US"),"US","")</f>
        <v/>
      </c>
      <c r="C9222" s="208" t="n">
        <f aca="false">M9222</f>
        <v>0</v>
      </c>
      <c r="D9222" s="208" t="str">
        <f aca="false">IF(ISNUMBER(FIND("Phy",N9222))=TRUE(),"Physical","Financial")</f>
        <v>Financial</v>
      </c>
      <c r="E9222" s="208" t="e">
        <f aca="false">IF(VLOOKUP(S9222,'DD-Lookup'!$J$6:$L$50,3,FALSE())="Monthly",(YEAR(AC9222)-YEAR(AB9222))*12+MONTH(AC9222)-MONTH(AB9222)+1,(AC9222-AB9222+1))</f>
        <v>#N/A</v>
      </c>
      <c r="F9222" s="239" t="e">
        <f aca="false">E9222*SUM(P9222:Q9222)</f>
        <v>#N/A</v>
      </c>
    </row>
    <row r="9223" customFormat="false" ht="12.75" hidden="false" customHeight="false" outlineLevel="0" collapsed="false">
      <c r="A9223" s="208" t="str">
        <f aca="false">B9223&amp;" "&amp;C9223&amp;" "&amp;D9223</f>
        <v> 0 Financial</v>
      </c>
      <c r="B9223" s="208" t="str">
        <f aca="false">IF((LEFT(N9223,2)="US"),"US","")</f>
        <v/>
      </c>
      <c r="C9223" s="208" t="n">
        <f aca="false">M9223</f>
        <v>0</v>
      </c>
      <c r="D9223" s="208" t="str">
        <f aca="false">IF(ISNUMBER(FIND("Phy",N9223))=TRUE(),"Physical","Financial")</f>
        <v>Financial</v>
      </c>
      <c r="E9223" s="208" t="e">
        <f aca="false">IF(VLOOKUP(S9223,'DD-Lookup'!$J$6:$L$50,3,FALSE())="Monthly",(YEAR(AC9223)-YEAR(AB9223))*12+MONTH(AC9223)-MONTH(AB9223)+1,(AC9223-AB9223+1))</f>
        <v>#N/A</v>
      </c>
      <c r="F9223" s="239" t="e">
        <f aca="false">E9223*SUM(P9223:Q9223)</f>
        <v>#N/A</v>
      </c>
    </row>
    <row r="9224" customFormat="false" ht="12.75" hidden="false" customHeight="false" outlineLevel="0" collapsed="false">
      <c r="A9224" s="208" t="str">
        <f aca="false">B9224&amp;" "&amp;C9224&amp;" "&amp;D9224</f>
        <v> 0 Financial</v>
      </c>
      <c r="B9224" s="208" t="str">
        <f aca="false">IF((LEFT(N9224,2)="US"),"US","")</f>
        <v/>
      </c>
      <c r="C9224" s="208" t="n">
        <f aca="false">M9224</f>
        <v>0</v>
      </c>
      <c r="D9224" s="208" t="str">
        <f aca="false">IF(ISNUMBER(FIND("Phy",N9224))=TRUE(),"Physical","Financial")</f>
        <v>Financial</v>
      </c>
      <c r="E9224" s="208" t="e">
        <f aca="false">IF(VLOOKUP(S9224,'DD-Lookup'!$J$6:$L$50,3,FALSE())="Monthly",(YEAR(AC9224)-YEAR(AB9224))*12+MONTH(AC9224)-MONTH(AB9224)+1,(AC9224-AB9224+1))</f>
        <v>#N/A</v>
      </c>
      <c r="F9224" s="239" t="e">
        <f aca="false">E9224*SUM(P9224:Q9224)</f>
        <v>#N/A</v>
      </c>
    </row>
    <row r="9225" customFormat="false" ht="12.75" hidden="false" customHeight="false" outlineLevel="0" collapsed="false">
      <c r="A9225" s="208" t="str">
        <f aca="false">B9225&amp;" "&amp;C9225&amp;" "&amp;D9225</f>
        <v> 0 Financial</v>
      </c>
      <c r="B9225" s="208" t="str">
        <f aca="false">IF((LEFT(N9225,2)="US"),"US","")</f>
        <v/>
      </c>
      <c r="C9225" s="208" t="n">
        <f aca="false">M9225</f>
        <v>0</v>
      </c>
      <c r="D9225" s="208" t="str">
        <f aca="false">IF(ISNUMBER(FIND("Phy",N9225))=TRUE(),"Physical","Financial")</f>
        <v>Financial</v>
      </c>
      <c r="E9225" s="208" t="e">
        <f aca="false">IF(VLOOKUP(S9225,'DD-Lookup'!$J$6:$L$50,3,FALSE())="Monthly",(YEAR(AC9225)-YEAR(AB9225))*12+MONTH(AC9225)-MONTH(AB9225)+1,(AC9225-AB9225+1))</f>
        <v>#N/A</v>
      </c>
      <c r="F9225" s="239" t="e">
        <f aca="false">E9225*SUM(P9225:Q9225)</f>
        <v>#N/A</v>
      </c>
    </row>
    <row r="9226" customFormat="false" ht="12.75" hidden="false" customHeight="false" outlineLevel="0" collapsed="false">
      <c r="A9226" s="208" t="str">
        <f aca="false">B9226&amp;" "&amp;C9226&amp;" "&amp;D9226</f>
        <v> 0 Financial</v>
      </c>
      <c r="B9226" s="208" t="str">
        <f aca="false">IF((LEFT(N9226,2)="US"),"US","")</f>
        <v/>
      </c>
      <c r="C9226" s="208" t="n">
        <f aca="false">M9226</f>
        <v>0</v>
      </c>
      <c r="D9226" s="208" t="str">
        <f aca="false">IF(ISNUMBER(FIND("Phy",N9226))=TRUE(),"Physical","Financial")</f>
        <v>Financial</v>
      </c>
      <c r="E9226" s="208" t="e">
        <f aca="false">IF(VLOOKUP(S9226,'DD-Lookup'!$J$6:$L$50,3,FALSE())="Monthly",(YEAR(AC9226)-YEAR(AB9226))*12+MONTH(AC9226)-MONTH(AB9226)+1,(AC9226-AB9226+1))</f>
        <v>#N/A</v>
      </c>
      <c r="F9226" s="239" t="e">
        <f aca="false">E9226*SUM(P9226:Q9226)</f>
        <v>#N/A</v>
      </c>
    </row>
    <row r="9227" customFormat="false" ht="12.75" hidden="false" customHeight="false" outlineLevel="0" collapsed="false">
      <c r="A9227" s="208" t="str">
        <f aca="false">B9227&amp;" "&amp;C9227&amp;" "&amp;D9227</f>
        <v> 0 Financial</v>
      </c>
      <c r="B9227" s="208" t="str">
        <f aca="false">IF((LEFT(N9227,2)="US"),"US","")</f>
        <v/>
      </c>
      <c r="C9227" s="208" t="n">
        <f aca="false">M9227</f>
        <v>0</v>
      </c>
      <c r="D9227" s="208" t="str">
        <f aca="false">IF(ISNUMBER(FIND("Phy",N9227))=TRUE(),"Physical","Financial")</f>
        <v>Financial</v>
      </c>
      <c r="E9227" s="208" t="e">
        <f aca="false">IF(VLOOKUP(S9227,'DD-Lookup'!$J$6:$L$50,3,FALSE())="Monthly",(YEAR(AC9227)-YEAR(AB9227))*12+MONTH(AC9227)-MONTH(AB9227)+1,(AC9227-AB9227+1))</f>
        <v>#N/A</v>
      </c>
      <c r="F9227" s="239" t="e">
        <f aca="false">E9227*SUM(P9227:Q9227)</f>
        <v>#N/A</v>
      </c>
    </row>
    <row r="9228" customFormat="false" ht="12.75" hidden="false" customHeight="false" outlineLevel="0" collapsed="false">
      <c r="A9228" s="208" t="str">
        <f aca="false">B9228&amp;" "&amp;C9228&amp;" "&amp;D9228</f>
        <v> 0 Financial</v>
      </c>
      <c r="B9228" s="208" t="str">
        <f aca="false">IF((LEFT(N9228,2)="US"),"US","")</f>
        <v/>
      </c>
      <c r="C9228" s="208" t="n">
        <f aca="false">M9228</f>
        <v>0</v>
      </c>
      <c r="D9228" s="208" t="str">
        <f aca="false">IF(ISNUMBER(FIND("Phy",N9228))=TRUE(),"Physical","Financial")</f>
        <v>Financial</v>
      </c>
      <c r="E9228" s="208" t="e">
        <f aca="false">IF(VLOOKUP(S9228,'DD-Lookup'!$J$6:$L$50,3,FALSE())="Monthly",(YEAR(AC9228)-YEAR(AB9228))*12+MONTH(AC9228)-MONTH(AB9228)+1,(AC9228-AB9228+1))</f>
        <v>#N/A</v>
      </c>
      <c r="F9228" s="239" t="e">
        <f aca="false">E9228*SUM(P9228:Q9228)</f>
        <v>#N/A</v>
      </c>
    </row>
    <row r="9229" customFormat="false" ht="12.75" hidden="false" customHeight="false" outlineLevel="0" collapsed="false">
      <c r="A9229" s="208" t="str">
        <f aca="false">B9229&amp;" "&amp;C9229&amp;" "&amp;D9229</f>
        <v> 0 Financial</v>
      </c>
      <c r="B9229" s="208" t="str">
        <f aca="false">IF((LEFT(N9229,2)="US"),"US","")</f>
        <v/>
      </c>
      <c r="C9229" s="208" t="n">
        <f aca="false">M9229</f>
        <v>0</v>
      </c>
      <c r="D9229" s="208" t="str">
        <f aca="false">IF(ISNUMBER(FIND("Phy",N9229))=TRUE(),"Physical","Financial")</f>
        <v>Financial</v>
      </c>
      <c r="E9229" s="208" t="e">
        <f aca="false">IF(VLOOKUP(S9229,'DD-Lookup'!$J$6:$L$50,3,FALSE())="Monthly",(YEAR(AC9229)-YEAR(AB9229))*12+MONTH(AC9229)-MONTH(AB9229)+1,(AC9229-AB9229+1))</f>
        <v>#N/A</v>
      </c>
      <c r="F9229" s="239" t="e">
        <f aca="false">E9229*SUM(P9229:Q9229)</f>
        <v>#N/A</v>
      </c>
    </row>
    <row r="9230" customFormat="false" ht="12.75" hidden="false" customHeight="false" outlineLevel="0" collapsed="false">
      <c r="A9230" s="208" t="str">
        <f aca="false">B9230&amp;" "&amp;C9230&amp;" "&amp;D9230</f>
        <v> 0 Financial</v>
      </c>
      <c r="B9230" s="208" t="str">
        <f aca="false">IF((LEFT(N9230,2)="US"),"US","")</f>
        <v/>
      </c>
      <c r="C9230" s="208" t="n">
        <f aca="false">M9230</f>
        <v>0</v>
      </c>
      <c r="D9230" s="208" t="str">
        <f aca="false">IF(ISNUMBER(FIND("Phy",N9230))=TRUE(),"Physical","Financial")</f>
        <v>Financial</v>
      </c>
      <c r="E9230" s="208" t="e">
        <f aca="false">IF(VLOOKUP(S9230,'DD-Lookup'!$J$6:$L$50,3,FALSE())="Monthly",(YEAR(AC9230)-YEAR(AB9230))*12+MONTH(AC9230)-MONTH(AB9230)+1,(AC9230-AB9230+1))</f>
        <v>#N/A</v>
      </c>
      <c r="F9230" s="239" t="e">
        <f aca="false">E9230*SUM(P9230:Q9230)</f>
        <v>#N/A</v>
      </c>
    </row>
    <row r="9231" customFormat="false" ht="12.75" hidden="false" customHeight="false" outlineLevel="0" collapsed="false">
      <c r="A9231" s="208" t="str">
        <f aca="false">B9231&amp;" "&amp;C9231&amp;" "&amp;D9231</f>
        <v> 0 Financial</v>
      </c>
      <c r="B9231" s="208" t="str">
        <f aca="false">IF((LEFT(N9231,2)="US"),"US","")</f>
        <v/>
      </c>
      <c r="C9231" s="208" t="n">
        <f aca="false">M9231</f>
        <v>0</v>
      </c>
      <c r="D9231" s="208" t="str">
        <f aca="false">IF(ISNUMBER(FIND("Phy",N9231))=TRUE(),"Physical","Financial")</f>
        <v>Financial</v>
      </c>
      <c r="E9231" s="208" t="e">
        <f aca="false">IF(VLOOKUP(S9231,'DD-Lookup'!$J$6:$L$50,3,FALSE())="Monthly",(YEAR(AC9231)-YEAR(AB9231))*12+MONTH(AC9231)-MONTH(AB9231)+1,(AC9231-AB9231+1))</f>
        <v>#N/A</v>
      </c>
      <c r="F9231" s="239" t="e">
        <f aca="false">E9231*SUM(P9231:Q9231)</f>
        <v>#N/A</v>
      </c>
    </row>
    <row r="9232" customFormat="false" ht="12.75" hidden="false" customHeight="false" outlineLevel="0" collapsed="false">
      <c r="A9232" s="208" t="str">
        <f aca="false">B9232&amp;" "&amp;C9232&amp;" "&amp;D9232</f>
        <v> 0 Financial</v>
      </c>
      <c r="B9232" s="208" t="str">
        <f aca="false">IF((LEFT(N9232,2)="US"),"US","")</f>
        <v/>
      </c>
      <c r="C9232" s="208" t="n">
        <f aca="false">M9232</f>
        <v>0</v>
      </c>
      <c r="D9232" s="208" t="str">
        <f aca="false">IF(ISNUMBER(FIND("Phy",N9232))=TRUE(),"Physical","Financial")</f>
        <v>Financial</v>
      </c>
      <c r="E9232" s="208" t="e">
        <f aca="false">IF(VLOOKUP(S9232,'DD-Lookup'!$J$6:$L$50,3,FALSE())="Monthly",(YEAR(AC9232)-YEAR(AB9232))*12+MONTH(AC9232)-MONTH(AB9232)+1,(AC9232-AB9232+1))</f>
        <v>#N/A</v>
      </c>
      <c r="F9232" s="239" t="e">
        <f aca="false">E9232*SUM(P9232:Q9232)</f>
        <v>#N/A</v>
      </c>
    </row>
    <row r="9233" customFormat="false" ht="12.75" hidden="false" customHeight="false" outlineLevel="0" collapsed="false">
      <c r="A9233" s="208" t="str">
        <f aca="false">B9233&amp;" "&amp;C9233&amp;" "&amp;D9233</f>
        <v> 0 Financial</v>
      </c>
      <c r="B9233" s="208" t="str">
        <f aca="false">IF((LEFT(N9233,2)="US"),"US","")</f>
        <v/>
      </c>
      <c r="C9233" s="208" t="n">
        <f aca="false">M9233</f>
        <v>0</v>
      </c>
      <c r="D9233" s="208" t="str">
        <f aca="false">IF(ISNUMBER(FIND("Phy",N9233))=TRUE(),"Physical","Financial")</f>
        <v>Financial</v>
      </c>
      <c r="E9233" s="208" t="e">
        <f aca="false">IF(VLOOKUP(S9233,'DD-Lookup'!$J$6:$L$50,3,FALSE())="Monthly",(YEAR(AC9233)-YEAR(AB9233))*12+MONTH(AC9233)-MONTH(AB9233)+1,(AC9233-AB9233+1))</f>
        <v>#N/A</v>
      </c>
      <c r="F9233" s="239" t="e">
        <f aca="false">E9233*SUM(P9233:Q9233)</f>
        <v>#N/A</v>
      </c>
    </row>
    <row r="9234" customFormat="false" ht="12.75" hidden="false" customHeight="false" outlineLevel="0" collapsed="false">
      <c r="A9234" s="208" t="str">
        <f aca="false">B9234&amp;" "&amp;C9234&amp;" "&amp;D9234</f>
        <v> 0 Financial</v>
      </c>
      <c r="B9234" s="208" t="str">
        <f aca="false">IF((LEFT(N9234,2)="US"),"US","")</f>
        <v/>
      </c>
      <c r="C9234" s="208" t="n">
        <f aca="false">M9234</f>
        <v>0</v>
      </c>
      <c r="D9234" s="208" t="str">
        <f aca="false">IF(ISNUMBER(FIND("Phy",N9234))=TRUE(),"Physical","Financial")</f>
        <v>Financial</v>
      </c>
      <c r="E9234" s="208" t="e">
        <f aca="false">IF(VLOOKUP(S9234,'DD-Lookup'!$J$6:$L$50,3,FALSE())="Monthly",(YEAR(AC9234)-YEAR(AB9234))*12+MONTH(AC9234)-MONTH(AB9234)+1,(AC9234-AB9234+1))</f>
        <v>#N/A</v>
      </c>
      <c r="F9234" s="239" t="e">
        <f aca="false">E9234*SUM(P9234:Q9234)</f>
        <v>#N/A</v>
      </c>
    </row>
    <row r="9235" customFormat="false" ht="12.75" hidden="false" customHeight="false" outlineLevel="0" collapsed="false">
      <c r="A9235" s="208" t="str">
        <f aca="false">B9235&amp;" "&amp;C9235&amp;" "&amp;D9235</f>
        <v> 0 Financial</v>
      </c>
      <c r="B9235" s="208" t="str">
        <f aca="false">IF((LEFT(N9235,2)="US"),"US","")</f>
        <v/>
      </c>
      <c r="C9235" s="208" t="n">
        <f aca="false">M9235</f>
        <v>0</v>
      </c>
      <c r="D9235" s="208" t="str">
        <f aca="false">IF(ISNUMBER(FIND("Phy",N9235))=TRUE(),"Physical","Financial")</f>
        <v>Financial</v>
      </c>
      <c r="E9235" s="208" t="e">
        <f aca="false">IF(VLOOKUP(S9235,'DD-Lookup'!$J$6:$L$50,3,FALSE())="Monthly",(YEAR(AC9235)-YEAR(AB9235))*12+MONTH(AC9235)-MONTH(AB9235)+1,(AC9235-AB9235+1))</f>
        <v>#N/A</v>
      </c>
      <c r="F9235" s="239" t="e">
        <f aca="false">E9235*SUM(P9235:Q9235)</f>
        <v>#N/A</v>
      </c>
    </row>
    <row r="9236" customFormat="false" ht="12.75" hidden="false" customHeight="false" outlineLevel="0" collapsed="false">
      <c r="A9236" s="208" t="str">
        <f aca="false">B9236&amp;" "&amp;C9236&amp;" "&amp;D9236</f>
        <v> 0 Financial</v>
      </c>
      <c r="B9236" s="208" t="str">
        <f aca="false">IF((LEFT(N9236,2)="US"),"US","")</f>
        <v/>
      </c>
      <c r="C9236" s="208" t="n">
        <f aca="false">M9236</f>
        <v>0</v>
      </c>
      <c r="D9236" s="208" t="str">
        <f aca="false">IF(ISNUMBER(FIND("Phy",N9236))=TRUE(),"Physical","Financial")</f>
        <v>Financial</v>
      </c>
      <c r="E9236" s="208" t="e">
        <f aca="false">IF(VLOOKUP(S9236,'DD-Lookup'!$J$6:$L$50,3,FALSE())="Monthly",(YEAR(AC9236)-YEAR(AB9236))*12+MONTH(AC9236)-MONTH(AB9236)+1,(AC9236-AB9236+1))</f>
        <v>#N/A</v>
      </c>
      <c r="F9236" s="239" t="e">
        <f aca="false">E9236*SUM(P9236:Q9236)</f>
        <v>#N/A</v>
      </c>
    </row>
    <row r="9237" customFormat="false" ht="12.75" hidden="false" customHeight="false" outlineLevel="0" collapsed="false">
      <c r="A9237" s="208" t="str">
        <f aca="false">B9237&amp;" "&amp;C9237&amp;" "&amp;D9237</f>
        <v> 0 Financial</v>
      </c>
      <c r="B9237" s="208" t="str">
        <f aca="false">IF((LEFT(N9237,2)="US"),"US","")</f>
        <v/>
      </c>
      <c r="C9237" s="208" t="n">
        <f aca="false">M9237</f>
        <v>0</v>
      </c>
      <c r="D9237" s="208" t="str">
        <f aca="false">IF(ISNUMBER(FIND("Phy",N9237))=TRUE(),"Physical","Financial")</f>
        <v>Financial</v>
      </c>
      <c r="E9237" s="208" t="e">
        <f aca="false">IF(VLOOKUP(S9237,'DD-Lookup'!$J$6:$L$50,3,FALSE())="Monthly",(YEAR(AC9237)-YEAR(AB9237))*12+MONTH(AC9237)-MONTH(AB9237)+1,(AC9237-AB9237+1))</f>
        <v>#N/A</v>
      </c>
      <c r="F9237" s="239" t="e">
        <f aca="false">E9237*SUM(P9237:Q9237)</f>
        <v>#N/A</v>
      </c>
    </row>
    <row r="9238" customFormat="false" ht="12.75" hidden="false" customHeight="false" outlineLevel="0" collapsed="false">
      <c r="A9238" s="208" t="str">
        <f aca="false">B9238&amp;" "&amp;C9238&amp;" "&amp;D9238</f>
        <v> 0 Financial</v>
      </c>
      <c r="B9238" s="208" t="str">
        <f aca="false">IF((LEFT(N9238,2)="US"),"US","")</f>
        <v/>
      </c>
      <c r="C9238" s="208" t="n">
        <f aca="false">M9238</f>
        <v>0</v>
      </c>
      <c r="D9238" s="208" t="str">
        <f aca="false">IF(ISNUMBER(FIND("Phy",N9238))=TRUE(),"Physical","Financial")</f>
        <v>Financial</v>
      </c>
      <c r="E9238" s="208" t="e">
        <f aca="false">IF(VLOOKUP(S9238,'DD-Lookup'!$J$6:$L$50,3,FALSE())="Monthly",(YEAR(AC9238)-YEAR(AB9238))*12+MONTH(AC9238)-MONTH(AB9238)+1,(AC9238-AB9238+1))</f>
        <v>#N/A</v>
      </c>
      <c r="F9238" s="239" t="e">
        <f aca="false">E9238*SUM(P9238:Q9238)</f>
        <v>#N/A</v>
      </c>
    </row>
    <row r="9239" customFormat="false" ht="12.75" hidden="false" customHeight="false" outlineLevel="0" collapsed="false">
      <c r="A9239" s="208" t="str">
        <f aca="false">B9239&amp;" "&amp;C9239&amp;" "&amp;D9239</f>
        <v> 0 Financial</v>
      </c>
      <c r="B9239" s="208" t="str">
        <f aca="false">IF((LEFT(N9239,2)="US"),"US","")</f>
        <v/>
      </c>
      <c r="C9239" s="208" t="n">
        <f aca="false">M9239</f>
        <v>0</v>
      </c>
      <c r="D9239" s="208" t="str">
        <f aca="false">IF(ISNUMBER(FIND("Phy",N9239))=TRUE(),"Physical","Financial")</f>
        <v>Financial</v>
      </c>
      <c r="E9239" s="208" t="e">
        <f aca="false">IF(VLOOKUP(S9239,'DD-Lookup'!$J$6:$L$50,3,FALSE())="Monthly",(YEAR(AC9239)-YEAR(AB9239))*12+MONTH(AC9239)-MONTH(AB9239)+1,(AC9239-AB9239+1))</f>
        <v>#N/A</v>
      </c>
      <c r="F9239" s="239" t="e">
        <f aca="false">E9239*SUM(P9239:Q9239)</f>
        <v>#N/A</v>
      </c>
    </row>
    <row r="9240" customFormat="false" ht="12.75" hidden="false" customHeight="false" outlineLevel="0" collapsed="false">
      <c r="A9240" s="208" t="str">
        <f aca="false">B9240&amp;" "&amp;C9240&amp;" "&amp;D9240</f>
        <v> 0 Financial</v>
      </c>
      <c r="B9240" s="208" t="str">
        <f aca="false">IF((LEFT(N9240,2)="US"),"US","")</f>
        <v/>
      </c>
      <c r="C9240" s="208" t="n">
        <f aca="false">M9240</f>
        <v>0</v>
      </c>
      <c r="D9240" s="208" t="str">
        <f aca="false">IF(ISNUMBER(FIND("Phy",N9240))=TRUE(),"Physical","Financial")</f>
        <v>Financial</v>
      </c>
      <c r="E9240" s="208" t="e">
        <f aca="false">IF(VLOOKUP(S9240,'DD-Lookup'!$J$6:$L$50,3,FALSE())="Monthly",(YEAR(AC9240)-YEAR(AB9240))*12+MONTH(AC9240)-MONTH(AB9240)+1,(AC9240-AB9240+1))</f>
        <v>#N/A</v>
      </c>
      <c r="F9240" s="239" t="e">
        <f aca="false">E9240*SUM(P9240:Q9240)</f>
        <v>#N/A</v>
      </c>
    </row>
    <row r="9241" customFormat="false" ht="12.75" hidden="false" customHeight="false" outlineLevel="0" collapsed="false">
      <c r="A9241" s="208" t="str">
        <f aca="false">B9241&amp;" "&amp;C9241&amp;" "&amp;D9241</f>
        <v> 0 Financial</v>
      </c>
      <c r="B9241" s="208" t="str">
        <f aca="false">IF((LEFT(N9241,2)="US"),"US","")</f>
        <v/>
      </c>
      <c r="C9241" s="208" t="n">
        <f aca="false">M9241</f>
        <v>0</v>
      </c>
      <c r="D9241" s="208" t="str">
        <f aca="false">IF(ISNUMBER(FIND("Phy",N9241))=TRUE(),"Physical","Financial")</f>
        <v>Financial</v>
      </c>
      <c r="E9241" s="208" t="e">
        <f aca="false">IF(VLOOKUP(S9241,'DD-Lookup'!$J$6:$L$50,3,FALSE())="Monthly",(YEAR(AC9241)-YEAR(AB9241))*12+MONTH(AC9241)-MONTH(AB9241)+1,(AC9241-AB9241+1))</f>
        <v>#N/A</v>
      </c>
      <c r="F9241" s="239" t="e">
        <f aca="false">E9241*SUM(P9241:Q9241)</f>
        <v>#N/A</v>
      </c>
    </row>
    <row r="9242" customFormat="false" ht="12.75" hidden="false" customHeight="false" outlineLevel="0" collapsed="false">
      <c r="A9242" s="208" t="str">
        <f aca="false">B9242&amp;" "&amp;C9242&amp;" "&amp;D9242</f>
        <v> 0 Financial</v>
      </c>
      <c r="B9242" s="208" t="str">
        <f aca="false">IF((LEFT(N9242,2)="US"),"US","")</f>
        <v/>
      </c>
      <c r="C9242" s="208" t="n">
        <f aca="false">M9242</f>
        <v>0</v>
      </c>
      <c r="D9242" s="208" t="str">
        <f aca="false">IF(ISNUMBER(FIND("Phy",N9242))=TRUE(),"Physical","Financial")</f>
        <v>Financial</v>
      </c>
      <c r="E9242" s="208" t="e">
        <f aca="false">IF(VLOOKUP(S9242,'DD-Lookup'!$J$6:$L$50,3,FALSE())="Monthly",(YEAR(AC9242)-YEAR(AB9242))*12+MONTH(AC9242)-MONTH(AB9242)+1,(AC9242-AB9242+1))</f>
        <v>#N/A</v>
      </c>
      <c r="F9242" s="239" t="e">
        <f aca="false">E9242*SUM(P9242:Q9242)</f>
        <v>#N/A</v>
      </c>
    </row>
    <row r="9243" customFormat="false" ht="12.75" hidden="false" customHeight="false" outlineLevel="0" collapsed="false">
      <c r="A9243" s="208" t="str">
        <f aca="false">B9243&amp;" "&amp;C9243&amp;" "&amp;D9243</f>
        <v> 0 Financial</v>
      </c>
      <c r="B9243" s="208" t="str">
        <f aca="false">IF((LEFT(N9243,2)="US"),"US","")</f>
        <v/>
      </c>
      <c r="C9243" s="208" t="n">
        <f aca="false">M9243</f>
        <v>0</v>
      </c>
      <c r="D9243" s="208" t="str">
        <f aca="false">IF(ISNUMBER(FIND("Phy",N9243))=TRUE(),"Physical","Financial")</f>
        <v>Financial</v>
      </c>
      <c r="E9243" s="208" t="e">
        <f aca="false">IF(VLOOKUP(S9243,'DD-Lookup'!$J$6:$L$50,3,FALSE())="Monthly",(YEAR(AC9243)-YEAR(AB9243))*12+MONTH(AC9243)-MONTH(AB9243)+1,(AC9243-AB9243+1))</f>
        <v>#N/A</v>
      </c>
      <c r="F9243" s="239" t="e">
        <f aca="false">E9243*SUM(P9243:Q9243)</f>
        <v>#N/A</v>
      </c>
    </row>
    <row r="9244" customFormat="false" ht="12.75" hidden="false" customHeight="false" outlineLevel="0" collapsed="false">
      <c r="A9244" s="208" t="str">
        <f aca="false">B9244&amp;" "&amp;C9244&amp;" "&amp;D9244</f>
        <v> 0 Financial</v>
      </c>
      <c r="B9244" s="208" t="str">
        <f aca="false">IF((LEFT(N9244,2)="US"),"US","")</f>
        <v/>
      </c>
      <c r="C9244" s="208" t="n">
        <f aca="false">M9244</f>
        <v>0</v>
      </c>
      <c r="D9244" s="208" t="str">
        <f aca="false">IF(ISNUMBER(FIND("Phy",N9244))=TRUE(),"Physical","Financial")</f>
        <v>Financial</v>
      </c>
      <c r="E9244" s="208" t="e">
        <f aca="false">IF(VLOOKUP(S9244,'DD-Lookup'!$J$6:$L$50,3,FALSE())="Monthly",(YEAR(AC9244)-YEAR(AB9244))*12+MONTH(AC9244)-MONTH(AB9244)+1,(AC9244-AB9244+1))</f>
        <v>#N/A</v>
      </c>
      <c r="F9244" s="239" t="e">
        <f aca="false">E9244*SUM(P9244:Q9244)</f>
        <v>#N/A</v>
      </c>
    </row>
    <row r="9245" customFormat="false" ht="12.75" hidden="false" customHeight="false" outlineLevel="0" collapsed="false">
      <c r="A9245" s="208" t="str">
        <f aca="false">B9245&amp;" "&amp;C9245&amp;" "&amp;D9245</f>
        <v> 0 Financial</v>
      </c>
      <c r="B9245" s="208" t="str">
        <f aca="false">IF((LEFT(N9245,2)="US"),"US","")</f>
        <v/>
      </c>
      <c r="C9245" s="208" t="n">
        <f aca="false">M9245</f>
        <v>0</v>
      </c>
      <c r="D9245" s="208" t="str">
        <f aca="false">IF(ISNUMBER(FIND("Phy",N9245))=TRUE(),"Physical","Financial")</f>
        <v>Financial</v>
      </c>
      <c r="E9245" s="208" t="e">
        <f aca="false">IF(VLOOKUP(S9245,'DD-Lookup'!$J$6:$L$50,3,FALSE())="Monthly",(YEAR(AC9245)-YEAR(AB9245))*12+MONTH(AC9245)-MONTH(AB9245)+1,(AC9245-AB9245+1))</f>
        <v>#N/A</v>
      </c>
      <c r="F9245" s="239" t="e">
        <f aca="false">E9245*SUM(P9245:Q9245)</f>
        <v>#N/A</v>
      </c>
    </row>
    <row r="9246" customFormat="false" ht="12.75" hidden="false" customHeight="false" outlineLevel="0" collapsed="false">
      <c r="A9246" s="208" t="str">
        <f aca="false">B9246&amp;" "&amp;C9246&amp;" "&amp;D9246</f>
        <v> 0 Financial</v>
      </c>
      <c r="B9246" s="208" t="str">
        <f aca="false">IF((LEFT(N9246,2)="US"),"US","")</f>
        <v/>
      </c>
      <c r="C9246" s="208" t="n">
        <f aca="false">M9246</f>
        <v>0</v>
      </c>
      <c r="D9246" s="208" t="str">
        <f aca="false">IF(ISNUMBER(FIND("Phy",N9246))=TRUE(),"Physical","Financial")</f>
        <v>Financial</v>
      </c>
      <c r="E9246" s="208" t="e">
        <f aca="false">IF(VLOOKUP(S9246,'DD-Lookup'!$J$6:$L$50,3,FALSE())="Monthly",(YEAR(AC9246)-YEAR(AB9246))*12+MONTH(AC9246)-MONTH(AB9246)+1,(AC9246-AB9246+1))</f>
        <v>#N/A</v>
      </c>
      <c r="F9246" s="239" t="e">
        <f aca="false">E9246*SUM(P9246:Q9246)</f>
        <v>#N/A</v>
      </c>
    </row>
    <row r="9247" customFormat="false" ht="12.75" hidden="false" customHeight="false" outlineLevel="0" collapsed="false">
      <c r="A9247" s="208" t="str">
        <f aca="false">B9247&amp;" "&amp;C9247&amp;" "&amp;D9247</f>
        <v> 0 Financial</v>
      </c>
      <c r="B9247" s="208" t="str">
        <f aca="false">IF((LEFT(N9247,2)="US"),"US","")</f>
        <v/>
      </c>
      <c r="C9247" s="208" t="n">
        <f aca="false">M9247</f>
        <v>0</v>
      </c>
      <c r="D9247" s="208" t="str">
        <f aca="false">IF(ISNUMBER(FIND("Phy",N9247))=TRUE(),"Physical","Financial")</f>
        <v>Financial</v>
      </c>
      <c r="E9247" s="208" t="e">
        <f aca="false">IF(VLOOKUP(S9247,'DD-Lookup'!$J$6:$L$50,3,FALSE())="Monthly",(YEAR(AC9247)-YEAR(AB9247))*12+MONTH(AC9247)-MONTH(AB9247)+1,(AC9247-AB9247+1))</f>
        <v>#N/A</v>
      </c>
      <c r="F9247" s="239" t="e">
        <f aca="false">E9247*SUM(P9247:Q9247)</f>
        <v>#N/A</v>
      </c>
    </row>
    <row r="9248" customFormat="false" ht="12.75" hidden="false" customHeight="false" outlineLevel="0" collapsed="false">
      <c r="A9248" s="208" t="str">
        <f aca="false">B9248&amp;" "&amp;C9248&amp;" "&amp;D9248</f>
        <v> 0 Financial</v>
      </c>
      <c r="B9248" s="208" t="str">
        <f aca="false">IF((LEFT(N9248,2)="US"),"US","")</f>
        <v/>
      </c>
      <c r="C9248" s="208" t="n">
        <f aca="false">M9248</f>
        <v>0</v>
      </c>
      <c r="D9248" s="208" t="str">
        <f aca="false">IF(ISNUMBER(FIND("Phy",N9248))=TRUE(),"Physical","Financial")</f>
        <v>Financial</v>
      </c>
      <c r="E9248" s="208" t="e">
        <f aca="false">IF(VLOOKUP(S9248,'DD-Lookup'!$J$6:$L$50,3,FALSE())="Monthly",(YEAR(AC9248)-YEAR(AB9248))*12+MONTH(AC9248)-MONTH(AB9248)+1,(AC9248-AB9248+1))</f>
        <v>#N/A</v>
      </c>
      <c r="F9248" s="239" t="e">
        <f aca="false">E9248*SUM(P9248:Q9248)</f>
        <v>#N/A</v>
      </c>
    </row>
    <row r="9249" customFormat="false" ht="12.75" hidden="false" customHeight="false" outlineLevel="0" collapsed="false">
      <c r="A9249" s="208" t="str">
        <f aca="false">B9249&amp;" "&amp;C9249&amp;" "&amp;D9249</f>
        <v> 0 Financial</v>
      </c>
      <c r="B9249" s="208" t="str">
        <f aca="false">IF((LEFT(N9249,2)="US"),"US","")</f>
        <v/>
      </c>
      <c r="C9249" s="208" t="n">
        <f aca="false">M9249</f>
        <v>0</v>
      </c>
      <c r="D9249" s="208" t="str">
        <f aca="false">IF(ISNUMBER(FIND("Phy",N9249))=TRUE(),"Physical","Financial")</f>
        <v>Financial</v>
      </c>
      <c r="E9249" s="208" t="e">
        <f aca="false">IF(VLOOKUP(S9249,'DD-Lookup'!$J$6:$L$50,3,FALSE())="Monthly",(YEAR(AC9249)-YEAR(AB9249))*12+MONTH(AC9249)-MONTH(AB9249)+1,(AC9249-AB9249+1))</f>
        <v>#N/A</v>
      </c>
      <c r="F9249" s="239" t="e">
        <f aca="false">E9249*SUM(P9249:Q9249)</f>
        <v>#N/A</v>
      </c>
    </row>
    <row r="9250" customFormat="false" ht="12.75" hidden="false" customHeight="false" outlineLevel="0" collapsed="false">
      <c r="A9250" s="208" t="str">
        <f aca="false">B9250&amp;" "&amp;C9250&amp;" "&amp;D9250</f>
        <v> 0 Financial</v>
      </c>
      <c r="B9250" s="208" t="str">
        <f aca="false">IF((LEFT(N9250,2)="US"),"US","")</f>
        <v/>
      </c>
      <c r="C9250" s="208" t="n">
        <f aca="false">M9250</f>
        <v>0</v>
      </c>
      <c r="D9250" s="208" t="str">
        <f aca="false">IF(ISNUMBER(FIND("Phy",N9250))=TRUE(),"Physical","Financial")</f>
        <v>Financial</v>
      </c>
      <c r="E9250" s="208" t="e">
        <f aca="false">IF(VLOOKUP(S9250,'DD-Lookup'!$J$6:$L$50,3,FALSE())="Monthly",(YEAR(AC9250)-YEAR(AB9250))*12+MONTH(AC9250)-MONTH(AB9250)+1,(AC9250-AB9250+1))</f>
        <v>#N/A</v>
      </c>
      <c r="F9250" s="239" t="e">
        <f aca="false">E9250*SUM(P9250:Q9250)</f>
        <v>#N/A</v>
      </c>
    </row>
    <row r="9251" customFormat="false" ht="12.75" hidden="false" customHeight="false" outlineLevel="0" collapsed="false">
      <c r="A9251" s="208" t="str">
        <f aca="false">B9251&amp;" "&amp;C9251&amp;" "&amp;D9251</f>
        <v> 0 Financial</v>
      </c>
      <c r="B9251" s="208" t="str">
        <f aca="false">IF((LEFT(N9251,2)="US"),"US","")</f>
        <v/>
      </c>
      <c r="C9251" s="208" t="n">
        <f aca="false">M9251</f>
        <v>0</v>
      </c>
      <c r="D9251" s="208" t="str">
        <f aca="false">IF(ISNUMBER(FIND("Phy",N9251))=TRUE(),"Physical","Financial")</f>
        <v>Financial</v>
      </c>
      <c r="E9251" s="208" t="e">
        <f aca="false">IF(VLOOKUP(S9251,'DD-Lookup'!$J$6:$L$50,3,FALSE())="Monthly",(YEAR(AC9251)-YEAR(AB9251))*12+MONTH(AC9251)-MONTH(AB9251)+1,(AC9251-AB9251+1))</f>
        <v>#N/A</v>
      </c>
      <c r="F9251" s="239" t="e">
        <f aca="false">E9251*SUM(P9251:Q9251)</f>
        <v>#N/A</v>
      </c>
    </row>
    <row r="9252" customFormat="false" ht="12.75" hidden="false" customHeight="false" outlineLevel="0" collapsed="false">
      <c r="A9252" s="208" t="str">
        <f aca="false">B9252&amp;" "&amp;C9252&amp;" "&amp;D9252</f>
        <v> 0 Financial</v>
      </c>
      <c r="B9252" s="208" t="str">
        <f aca="false">IF((LEFT(N9252,2)="US"),"US","")</f>
        <v/>
      </c>
      <c r="C9252" s="208" t="n">
        <f aca="false">M9252</f>
        <v>0</v>
      </c>
      <c r="D9252" s="208" t="str">
        <f aca="false">IF(ISNUMBER(FIND("Phy",N9252))=TRUE(),"Physical","Financial")</f>
        <v>Financial</v>
      </c>
      <c r="E9252" s="208" t="e">
        <f aca="false">IF(VLOOKUP(S9252,'DD-Lookup'!$J$6:$L$50,3,FALSE())="Monthly",(YEAR(AC9252)-YEAR(AB9252))*12+MONTH(AC9252)-MONTH(AB9252)+1,(AC9252-AB9252+1))</f>
        <v>#N/A</v>
      </c>
      <c r="F9252" s="239" t="e">
        <f aca="false">E9252*SUM(P9252:Q9252)</f>
        <v>#N/A</v>
      </c>
    </row>
    <row r="9253" customFormat="false" ht="12.75" hidden="false" customHeight="false" outlineLevel="0" collapsed="false">
      <c r="A9253" s="208" t="str">
        <f aca="false">B9253&amp;" "&amp;C9253&amp;" "&amp;D9253</f>
        <v> 0 Financial</v>
      </c>
      <c r="B9253" s="208" t="str">
        <f aca="false">IF((LEFT(N9253,2)="US"),"US","")</f>
        <v/>
      </c>
      <c r="C9253" s="208" t="n">
        <f aca="false">M9253</f>
        <v>0</v>
      </c>
      <c r="D9253" s="208" t="str">
        <f aca="false">IF(ISNUMBER(FIND("Phy",N9253))=TRUE(),"Physical","Financial")</f>
        <v>Financial</v>
      </c>
      <c r="E9253" s="208" t="e">
        <f aca="false">IF(VLOOKUP(S9253,'DD-Lookup'!$J$6:$L$50,3,FALSE())="Monthly",(YEAR(AC9253)-YEAR(AB9253))*12+MONTH(AC9253)-MONTH(AB9253)+1,(AC9253-AB9253+1))</f>
        <v>#N/A</v>
      </c>
      <c r="F9253" s="239" t="e">
        <f aca="false">E9253*SUM(P9253:Q9253)</f>
        <v>#N/A</v>
      </c>
    </row>
    <row r="9254" customFormat="false" ht="12.75" hidden="false" customHeight="false" outlineLevel="0" collapsed="false">
      <c r="A9254" s="208" t="str">
        <f aca="false">B9254&amp;" "&amp;C9254&amp;" "&amp;D9254</f>
        <v> 0 Financial</v>
      </c>
      <c r="B9254" s="208" t="str">
        <f aca="false">IF((LEFT(N9254,2)="US"),"US","")</f>
        <v/>
      </c>
      <c r="C9254" s="208" t="n">
        <f aca="false">M9254</f>
        <v>0</v>
      </c>
      <c r="D9254" s="208" t="str">
        <f aca="false">IF(ISNUMBER(FIND("Phy",N9254))=TRUE(),"Physical","Financial")</f>
        <v>Financial</v>
      </c>
      <c r="E9254" s="208" t="e">
        <f aca="false">IF(VLOOKUP(S9254,'DD-Lookup'!$J$6:$L$50,3,FALSE())="Monthly",(YEAR(AC9254)-YEAR(AB9254))*12+MONTH(AC9254)-MONTH(AB9254)+1,(AC9254-AB9254+1))</f>
        <v>#N/A</v>
      </c>
      <c r="F9254" s="239" t="e">
        <f aca="false">E9254*SUM(P9254:Q9254)</f>
        <v>#N/A</v>
      </c>
    </row>
    <row r="9255" customFormat="false" ht="12.75" hidden="false" customHeight="false" outlineLevel="0" collapsed="false">
      <c r="A9255" s="208" t="str">
        <f aca="false">B9255&amp;" "&amp;C9255&amp;" "&amp;D9255</f>
        <v> 0 Financial</v>
      </c>
      <c r="B9255" s="208" t="str">
        <f aca="false">IF((LEFT(N9255,2)="US"),"US","")</f>
        <v/>
      </c>
      <c r="C9255" s="208" t="n">
        <f aca="false">M9255</f>
        <v>0</v>
      </c>
      <c r="D9255" s="208" t="str">
        <f aca="false">IF(ISNUMBER(FIND("Phy",N9255))=TRUE(),"Physical","Financial")</f>
        <v>Financial</v>
      </c>
      <c r="E9255" s="208" t="e">
        <f aca="false">IF(VLOOKUP(S9255,'DD-Lookup'!$J$6:$L$50,3,FALSE())="Monthly",(YEAR(AC9255)-YEAR(AB9255))*12+MONTH(AC9255)-MONTH(AB9255)+1,(AC9255-AB9255+1))</f>
        <v>#N/A</v>
      </c>
      <c r="F9255" s="239" t="e">
        <f aca="false">E9255*SUM(P9255:Q9255)</f>
        <v>#N/A</v>
      </c>
    </row>
    <row r="9256" customFormat="false" ht="12.75" hidden="false" customHeight="false" outlineLevel="0" collapsed="false">
      <c r="A9256" s="208" t="str">
        <f aca="false">B9256&amp;" "&amp;C9256&amp;" "&amp;D9256</f>
        <v> 0 Financial</v>
      </c>
      <c r="B9256" s="208" t="str">
        <f aca="false">IF((LEFT(N9256,2)="US"),"US","")</f>
        <v/>
      </c>
      <c r="C9256" s="208" t="n">
        <f aca="false">M9256</f>
        <v>0</v>
      </c>
      <c r="D9256" s="208" t="str">
        <f aca="false">IF(ISNUMBER(FIND("Phy",N9256))=TRUE(),"Physical","Financial")</f>
        <v>Financial</v>
      </c>
      <c r="E9256" s="208" t="e">
        <f aca="false">IF(VLOOKUP(S9256,'DD-Lookup'!$J$6:$L$50,3,FALSE())="Monthly",(YEAR(AC9256)-YEAR(AB9256))*12+MONTH(AC9256)-MONTH(AB9256)+1,(AC9256-AB9256+1))</f>
        <v>#N/A</v>
      </c>
      <c r="F9256" s="239" t="e">
        <f aca="false">E9256*SUM(P9256:Q9256)</f>
        <v>#N/A</v>
      </c>
    </row>
    <row r="9257" customFormat="false" ht="12.75" hidden="false" customHeight="false" outlineLevel="0" collapsed="false">
      <c r="A9257" s="208" t="str">
        <f aca="false">B9257&amp;" "&amp;C9257&amp;" "&amp;D9257</f>
        <v> 0 Financial</v>
      </c>
      <c r="B9257" s="208" t="str">
        <f aca="false">IF((LEFT(N9257,2)="US"),"US","")</f>
        <v/>
      </c>
      <c r="C9257" s="208" t="n">
        <f aca="false">M9257</f>
        <v>0</v>
      </c>
      <c r="D9257" s="208" t="str">
        <f aca="false">IF(ISNUMBER(FIND("Phy",N9257))=TRUE(),"Physical","Financial")</f>
        <v>Financial</v>
      </c>
      <c r="E9257" s="208" t="e">
        <f aca="false">IF(VLOOKUP(S9257,'DD-Lookup'!$J$6:$L$50,3,FALSE())="Monthly",(YEAR(AC9257)-YEAR(AB9257))*12+MONTH(AC9257)-MONTH(AB9257)+1,(AC9257-AB9257+1))</f>
        <v>#N/A</v>
      </c>
      <c r="F9257" s="239" t="e">
        <f aca="false">E9257*SUM(P9257:Q9257)</f>
        <v>#N/A</v>
      </c>
    </row>
    <row r="9258" customFormat="false" ht="12.75" hidden="false" customHeight="false" outlineLevel="0" collapsed="false">
      <c r="A9258" s="208" t="str">
        <f aca="false">B9258&amp;" "&amp;C9258&amp;" "&amp;D9258</f>
        <v> 0 Financial</v>
      </c>
      <c r="B9258" s="208" t="str">
        <f aca="false">IF((LEFT(N9258,2)="US"),"US","")</f>
        <v/>
      </c>
      <c r="C9258" s="208" t="n">
        <f aca="false">M9258</f>
        <v>0</v>
      </c>
      <c r="D9258" s="208" t="str">
        <f aca="false">IF(ISNUMBER(FIND("Phy",N9258))=TRUE(),"Physical","Financial")</f>
        <v>Financial</v>
      </c>
      <c r="E9258" s="208" t="e">
        <f aca="false">IF(VLOOKUP(S9258,'DD-Lookup'!$J$6:$L$50,3,FALSE())="Monthly",(YEAR(AC9258)-YEAR(AB9258))*12+MONTH(AC9258)-MONTH(AB9258)+1,(AC9258-AB9258+1))</f>
        <v>#N/A</v>
      </c>
      <c r="F9258" s="239" t="e">
        <f aca="false">E9258*SUM(P9258:Q9258)</f>
        <v>#N/A</v>
      </c>
    </row>
    <row r="9259" customFormat="false" ht="12.75" hidden="false" customHeight="false" outlineLevel="0" collapsed="false">
      <c r="A9259" s="208" t="str">
        <f aca="false">B9259&amp;" "&amp;C9259&amp;" "&amp;D9259</f>
        <v> 0 Financial</v>
      </c>
      <c r="B9259" s="208" t="str">
        <f aca="false">IF((LEFT(N9259,2)="US"),"US","")</f>
        <v/>
      </c>
      <c r="C9259" s="208" t="n">
        <f aca="false">M9259</f>
        <v>0</v>
      </c>
      <c r="D9259" s="208" t="str">
        <f aca="false">IF(ISNUMBER(FIND("Phy",N9259))=TRUE(),"Physical","Financial")</f>
        <v>Financial</v>
      </c>
      <c r="E9259" s="208" t="e">
        <f aca="false">IF(VLOOKUP(S9259,'DD-Lookup'!$J$6:$L$50,3,FALSE())="Monthly",(YEAR(AC9259)-YEAR(AB9259))*12+MONTH(AC9259)-MONTH(AB9259)+1,(AC9259-AB9259+1))</f>
        <v>#N/A</v>
      </c>
      <c r="F9259" s="239" t="e">
        <f aca="false">E9259*SUM(P9259:Q9259)</f>
        <v>#N/A</v>
      </c>
    </row>
    <row r="9260" customFormat="false" ht="12.75" hidden="false" customHeight="false" outlineLevel="0" collapsed="false">
      <c r="A9260" s="208" t="str">
        <f aca="false">B9260&amp;" "&amp;C9260&amp;" "&amp;D9260</f>
        <v> 0 Financial</v>
      </c>
      <c r="B9260" s="208" t="str">
        <f aca="false">IF((LEFT(N9260,2)="US"),"US","")</f>
        <v/>
      </c>
      <c r="C9260" s="208" t="n">
        <f aca="false">M9260</f>
        <v>0</v>
      </c>
      <c r="D9260" s="208" t="str">
        <f aca="false">IF(ISNUMBER(FIND("Phy",N9260))=TRUE(),"Physical","Financial")</f>
        <v>Financial</v>
      </c>
      <c r="E9260" s="208" t="e">
        <f aca="false">IF(VLOOKUP(S9260,'DD-Lookup'!$J$6:$L$50,3,FALSE())="Monthly",(YEAR(AC9260)-YEAR(AB9260))*12+MONTH(AC9260)-MONTH(AB9260)+1,(AC9260-AB9260+1))</f>
        <v>#N/A</v>
      </c>
      <c r="F9260" s="239" t="e">
        <f aca="false">E9260*SUM(P9260:Q9260)</f>
        <v>#N/A</v>
      </c>
    </row>
    <row r="9261" customFormat="false" ht="12.75" hidden="false" customHeight="false" outlineLevel="0" collapsed="false">
      <c r="A9261" s="208" t="str">
        <f aca="false">B9261&amp;" "&amp;C9261&amp;" "&amp;D9261</f>
        <v> 0 Financial</v>
      </c>
      <c r="B9261" s="208" t="str">
        <f aca="false">IF((LEFT(N9261,2)="US"),"US","")</f>
        <v/>
      </c>
      <c r="C9261" s="208" t="n">
        <f aca="false">M9261</f>
        <v>0</v>
      </c>
      <c r="D9261" s="208" t="str">
        <f aca="false">IF(ISNUMBER(FIND("Phy",N9261))=TRUE(),"Physical","Financial")</f>
        <v>Financial</v>
      </c>
      <c r="E9261" s="208" t="e">
        <f aca="false">IF(VLOOKUP(S9261,'DD-Lookup'!$J$6:$L$50,3,FALSE())="Monthly",(YEAR(AC9261)-YEAR(AB9261))*12+MONTH(AC9261)-MONTH(AB9261)+1,(AC9261-AB9261+1))</f>
        <v>#N/A</v>
      </c>
      <c r="F9261" s="239" t="e">
        <f aca="false">E9261*SUM(P9261:Q9261)</f>
        <v>#N/A</v>
      </c>
    </row>
    <row r="9262" customFormat="false" ht="12.75" hidden="false" customHeight="false" outlineLevel="0" collapsed="false">
      <c r="A9262" s="208" t="str">
        <f aca="false">B9262&amp;" "&amp;C9262&amp;" "&amp;D9262</f>
        <v> 0 Financial</v>
      </c>
      <c r="B9262" s="208" t="str">
        <f aca="false">IF((LEFT(N9262,2)="US"),"US","")</f>
        <v/>
      </c>
      <c r="C9262" s="208" t="n">
        <f aca="false">M9262</f>
        <v>0</v>
      </c>
      <c r="D9262" s="208" t="str">
        <f aca="false">IF(ISNUMBER(FIND("Phy",N9262))=TRUE(),"Physical","Financial")</f>
        <v>Financial</v>
      </c>
      <c r="E9262" s="208" t="e">
        <f aca="false">IF(VLOOKUP(S9262,'DD-Lookup'!$J$6:$L$50,3,FALSE())="Monthly",(YEAR(AC9262)-YEAR(AB9262))*12+MONTH(AC9262)-MONTH(AB9262)+1,(AC9262-AB9262+1))</f>
        <v>#N/A</v>
      </c>
      <c r="F9262" s="239" t="e">
        <f aca="false">E9262*SUM(P9262:Q9262)</f>
        <v>#N/A</v>
      </c>
    </row>
    <row r="9263" customFormat="false" ht="12.75" hidden="false" customHeight="false" outlineLevel="0" collapsed="false">
      <c r="A9263" s="208" t="str">
        <f aca="false">B9263&amp;" "&amp;C9263&amp;" "&amp;D9263</f>
        <v> 0 Financial</v>
      </c>
      <c r="B9263" s="208" t="str">
        <f aca="false">IF((LEFT(N9263,2)="US"),"US","")</f>
        <v/>
      </c>
      <c r="C9263" s="208" t="n">
        <f aca="false">M9263</f>
        <v>0</v>
      </c>
      <c r="D9263" s="208" t="str">
        <f aca="false">IF(ISNUMBER(FIND("Phy",N9263))=TRUE(),"Physical","Financial")</f>
        <v>Financial</v>
      </c>
      <c r="E9263" s="208" t="e">
        <f aca="false">IF(VLOOKUP(S9263,'DD-Lookup'!$J$6:$L$50,3,FALSE())="Monthly",(YEAR(AC9263)-YEAR(AB9263))*12+MONTH(AC9263)-MONTH(AB9263)+1,(AC9263-AB9263+1))</f>
        <v>#N/A</v>
      </c>
      <c r="F9263" s="239" t="e">
        <f aca="false">E9263*SUM(P9263:Q9263)</f>
        <v>#N/A</v>
      </c>
    </row>
    <row r="9264" customFormat="false" ht="12.75" hidden="false" customHeight="false" outlineLevel="0" collapsed="false">
      <c r="A9264" s="208" t="str">
        <f aca="false">B9264&amp;" "&amp;C9264&amp;" "&amp;D9264</f>
        <v> 0 Financial</v>
      </c>
      <c r="B9264" s="208" t="str">
        <f aca="false">IF((LEFT(N9264,2)="US"),"US","")</f>
        <v/>
      </c>
      <c r="C9264" s="208" t="n">
        <f aca="false">M9264</f>
        <v>0</v>
      </c>
      <c r="D9264" s="208" t="str">
        <f aca="false">IF(ISNUMBER(FIND("Phy",N9264))=TRUE(),"Physical","Financial")</f>
        <v>Financial</v>
      </c>
      <c r="E9264" s="208" t="e">
        <f aca="false">IF(VLOOKUP(S9264,'DD-Lookup'!$J$6:$L$50,3,FALSE())="Monthly",(YEAR(AC9264)-YEAR(AB9264))*12+MONTH(AC9264)-MONTH(AB9264)+1,(AC9264-AB9264+1))</f>
        <v>#N/A</v>
      </c>
      <c r="F9264" s="239" t="e">
        <f aca="false">E9264*SUM(P9264:Q9264)</f>
        <v>#N/A</v>
      </c>
    </row>
    <row r="9265" customFormat="false" ht="12.75" hidden="false" customHeight="false" outlineLevel="0" collapsed="false">
      <c r="A9265" s="208" t="str">
        <f aca="false">B9265&amp;" "&amp;C9265&amp;" "&amp;D9265</f>
        <v> 0 Financial</v>
      </c>
      <c r="B9265" s="208" t="str">
        <f aca="false">IF((LEFT(N9265,2)="US"),"US","")</f>
        <v/>
      </c>
      <c r="C9265" s="208" t="n">
        <f aca="false">M9265</f>
        <v>0</v>
      </c>
      <c r="D9265" s="208" t="str">
        <f aca="false">IF(ISNUMBER(FIND("Phy",N9265))=TRUE(),"Physical","Financial")</f>
        <v>Financial</v>
      </c>
      <c r="E9265" s="208" t="e">
        <f aca="false">IF(VLOOKUP(S9265,'DD-Lookup'!$J$6:$L$50,3,FALSE())="Monthly",(YEAR(AC9265)-YEAR(AB9265))*12+MONTH(AC9265)-MONTH(AB9265)+1,(AC9265-AB9265+1))</f>
        <v>#N/A</v>
      </c>
      <c r="F9265" s="239" t="e">
        <f aca="false">E9265*SUM(P9265:Q9265)</f>
        <v>#N/A</v>
      </c>
    </row>
    <row r="9266" customFormat="false" ht="12.75" hidden="false" customHeight="false" outlineLevel="0" collapsed="false">
      <c r="A9266" s="208" t="str">
        <f aca="false">B9266&amp;" "&amp;C9266&amp;" "&amp;D9266</f>
        <v> 0 Financial</v>
      </c>
      <c r="B9266" s="208" t="str">
        <f aca="false">IF((LEFT(N9266,2)="US"),"US","")</f>
        <v/>
      </c>
      <c r="C9266" s="208" t="n">
        <f aca="false">M9266</f>
        <v>0</v>
      </c>
      <c r="D9266" s="208" t="str">
        <f aca="false">IF(ISNUMBER(FIND("Phy",N9266))=TRUE(),"Physical","Financial")</f>
        <v>Financial</v>
      </c>
      <c r="E9266" s="208" t="e">
        <f aca="false">IF(VLOOKUP(S9266,'DD-Lookup'!$J$6:$L$50,3,FALSE())="Monthly",(YEAR(AC9266)-YEAR(AB9266))*12+MONTH(AC9266)-MONTH(AB9266)+1,(AC9266-AB9266+1))</f>
        <v>#N/A</v>
      </c>
      <c r="F9266" s="239" t="e">
        <f aca="false">E9266*SUM(P9266:Q9266)</f>
        <v>#N/A</v>
      </c>
    </row>
    <row r="9267" customFormat="false" ht="12.75" hidden="false" customHeight="false" outlineLevel="0" collapsed="false">
      <c r="A9267" s="208" t="str">
        <f aca="false">B9267&amp;" "&amp;C9267&amp;" "&amp;D9267</f>
        <v> 0 Financial</v>
      </c>
      <c r="B9267" s="208" t="str">
        <f aca="false">IF((LEFT(N9267,2)="US"),"US","")</f>
        <v/>
      </c>
      <c r="C9267" s="208" t="n">
        <f aca="false">M9267</f>
        <v>0</v>
      </c>
      <c r="D9267" s="208" t="str">
        <f aca="false">IF(ISNUMBER(FIND("Phy",N9267))=TRUE(),"Physical","Financial")</f>
        <v>Financial</v>
      </c>
      <c r="E9267" s="208" t="e">
        <f aca="false">IF(VLOOKUP(S9267,'DD-Lookup'!$J$6:$L$50,3,FALSE())="Monthly",(YEAR(AC9267)-YEAR(AB9267))*12+MONTH(AC9267)-MONTH(AB9267)+1,(AC9267-AB9267+1))</f>
        <v>#N/A</v>
      </c>
      <c r="F9267" s="239" t="e">
        <f aca="false">E9267*SUM(P9267:Q9267)</f>
        <v>#N/A</v>
      </c>
    </row>
    <row r="9268" customFormat="false" ht="12.75" hidden="false" customHeight="false" outlineLevel="0" collapsed="false">
      <c r="A9268" s="208" t="str">
        <f aca="false">B9268&amp;" "&amp;C9268&amp;" "&amp;D9268</f>
        <v> 0 Financial</v>
      </c>
      <c r="B9268" s="208" t="str">
        <f aca="false">IF((LEFT(N9268,2)="US"),"US","")</f>
        <v/>
      </c>
      <c r="C9268" s="208" t="n">
        <f aca="false">M9268</f>
        <v>0</v>
      </c>
      <c r="D9268" s="208" t="str">
        <f aca="false">IF(ISNUMBER(FIND("Phy",N9268))=TRUE(),"Physical","Financial")</f>
        <v>Financial</v>
      </c>
      <c r="E9268" s="208" t="e">
        <f aca="false">IF(VLOOKUP(S9268,'DD-Lookup'!$J$6:$L$50,3,FALSE())="Monthly",(YEAR(AC9268)-YEAR(AB9268))*12+MONTH(AC9268)-MONTH(AB9268)+1,(AC9268-AB9268+1))</f>
        <v>#N/A</v>
      </c>
      <c r="F9268" s="239" t="e">
        <f aca="false">E9268*SUM(P9268:Q9268)</f>
        <v>#N/A</v>
      </c>
    </row>
    <row r="9269" customFormat="false" ht="12.75" hidden="false" customHeight="false" outlineLevel="0" collapsed="false">
      <c r="A9269" s="208" t="str">
        <f aca="false">B9269&amp;" "&amp;C9269&amp;" "&amp;D9269</f>
        <v> 0 Financial</v>
      </c>
      <c r="B9269" s="208" t="str">
        <f aca="false">IF((LEFT(N9269,2)="US"),"US","")</f>
        <v/>
      </c>
      <c r="C9269" s="208" t="n">
        <f aca="false">M9269</f>
        <v>0</v>
      </c>
      <c r="D9269" s="208" t="str">
        <f aca="false">IF(ISNUMBER(FIND("Phy",N9269))=TRUE(),"Physical","Financial")</f>
        <v>Financial</v>
      </c>
      <c r="E9269" s="208" t="e">
        <f aca="false">IF(VLOOKUP(S9269,'DD-Lookup'!$J$6:$L$50,3,FALSE())="Monthly",(YEAR(AC9269)-YEAR(AB9269))*12+MONTH(AC9269)-MONTH(AB9269)+1,(AC9269-AB9269+1))</f>
        <v>#N/A</v>
      </c>
      <c r="F9269" s="239" t="e">
        <f aca="false">E9269*SUM(P9269:Q9269)</f>
        <v>#N/A</v>
      </c>
    </row>
    <row r="9270" customFormat="false" ht="12.75" hidden="false" customHeight="false" outlineLevel="0" collapsed="false">
      <c r="A9270" s="208" t="str">
        <f aca="false">B9270&amp;" "&amp;C9270&amp;" "&amp;D9270</f>
        <v> 0 Financial</v>
      </c>
      <c r="B9270" s="208" t="str">
        <f aca="false">IF((LEFT(N9270,2)="US"),"US","")</f>
        <v/>
      </c>
      <c r="C9270" s="208" t="n">
        <f aca="false">M9270</f>
        <v>0</v>
      </c>
      <c r="D9270" s="208" t="str">
        <f aca="false">IF(ISNUMBER(FIND("Phy",N9270))=TRUE(),"Physical","Financial")</f>
        <v>Financial</v>
      </c>
      <c r="E9270" s="208" t="e">
        <f aca="false">IF(VLOOKUP(S9270,'DD-Lookup'!$J$6:$L$50,3,FALSE())="Monthly",(YEAR(AC9270)-YEAR(AB9270))*12+MONTH(AC9270)-MONTH(AB9270)+1,(AC9270-AB9270+1))</f>
        <v>#N/A</v>
      </c>
      <c r="F9270" s="239" t="e">
        <f aca="false">E9270*SUM(P9270:Q9270)</f>
        <v>#N/A</v>
      </c>
    </row>
    <row r="9271" customFormat="false" ht="12.75" hidden="false" customHeight="false" outlineLevel="0" collapsed="false">
      <c r="A9271" s="208" t="str">
        <f aca="false">B9271&amp;" "&amp;C9271&amp;" "&amp;D9271</f>
        <v> 0 Financial</v>
      </c>
      <c r="B9271" s="208" t="str">
        <f aca="false">IF((LEFT(N9271,2)="US"),"US","")</f>
        <v/>
      </c>
      <c r="C9271" s="208" t="n">
        <f aca="false">M9271</f>
        <v>0</v>
      </c>
      <c r="D9271" s="208" t="str">
        <f aca="false">IF(ISNUMBER(FIND("Phy",N9271))=TRUE(),"Physical","Financial")</f>
        <v>Financial</v>
      </c>
      <c r="E9271" s="208" t="e">
        <f aca="false">IF(VLOOKUP(S9271,'DD-Lookup'!$J$6:$L$50,3,FALSE())="Monthly",(YEAR(AC9271)-YEAR(AB9271))*12+MONTH(AC9271)-MONTH(AB9271)+1,(AC9271-AB9271+1))</f>
        <v>#N/A</v>
      </c>
      <c r="F9271" s="239" t="e">
        <f aca="false">E9271*SUM(P9271:Q9271)</f>
        <v>#N/A</v>
      </c>
    </row>
    <row r="9272" customFormat="false" ht="12.75" hidden="false" customHeight="false" outlineLevel="0" collapsed="false">
      <c r="A9272" s="208" t="str">
        <f aca="false">B9272&amp;" "&amp;C9272&amp;" "&amp;D9272</f>
        <v> 0 Financial</v>
      </c>
      <c r="B9272" s="208" t="str">
        <f aca="false">IF((LEFT(N9272,2)="US"),"US","")</f>
        <v/>
      </c>
      <c r="C9272" s="208" t="n">
        <f aca="false">M9272</f>
        <v>0</v>
      </c>
      <c r="D9272" s="208" t="str">
        <f aca="false">IF(ISNUMBER(FIND("Phy",N9272))=TRUE(),"Physical","Financial")</f>
        <v>Financial</v>
      </c>
      <c r="E9272" s="208" t="e">
        <f aca="false">IF(VLOOKUP(S9272,'DD-Lookup'!$J$6:$L$50,3,FALSE())="Monthly",(YEAR(AC9272)-YEAR(AB9272))*12+MONTH(AC9272)-MONTH(AB9272)+1,(AC9272-AB9272+1))</f>
        <v>#N/A</v>
      </c>
      <c r="F9272" s="239" t="e">
        <f aca="false">E9272*SUM(P9272:Q9272)</f>
        <v>#N/A</v>
      </c>
    </row>
    <row r="9273" customFormat="false" ht="12.75" hidden="false" customHeight="false" outlineLevel="0" collapsed="false">
      <c r="A9273" s="208" t="str">
        <f aca="false">B9273&amp;" "&amp;C9273&amp;" "&amp;D9273</f>
        <v> 0 Financial</v>
      </c>
      <c r="B9273" s="208" t="str">
        <f aca="false">IF((LEFT(N9273,2)="US"),"US","")</f>
        <v/>
      </c>
      <c r="C9273" s="208" t="n">
        <f aca="false">M9273</f>
        <v>0</v>
      </c>
      <c r="D9273" s="208" t="str">
        <f aca="false">IF(ISNUMBER(FIND("Phy",N9273))=TRUE(),"Physical","Financial")</f>
        <v>Financial</v>
      </c>
      <c r="E9273" s="208" t="e">
        <f aca="false">IF(VLOOKUP(S9273,'DD-Lookup'!$J$6:$L$50,3,FALSE())="Monthly",(YEAR(AC9273)-YEAR(AB9273))*12+MONTH(AC9273)-MONTH(AB9273)+1,(AC9273-AB9273+1))</f>
        <v>#N/A</v>
      </c>
      <c r="F9273" s="239" t="e">
        <f aca="false">E9273*SUM(P9273:Q9273)</f>
        <v>#N/A</v>
      </c>
    </row>
    <row r="9274" customFormat="false" ht="12.75" hidden="false" customHeight="false" outlineLevel="0" collapsed="false">
      <c r="A9274" s="208" t="str">
        <f aca="false">B9274&amp;" "&amp;C9274&amp;" "&amp;D9274</f>
        <v> 0 Financial</v>
      </c>
      <c r="B9274" s="208" t="str">
        <f aca="false">IF((LEFT(N9274,2)="US"),"US","")</f>
        <v/>
      </c>
      <c r="C9274" s="208" t="n">
        <f aca="false">M9274</f>
        <v>0</v>
      </c>
      <c r="D9274" s="208" t="str">
        <f aca="false">IF(ISNUMBER(FIND("Phy",N9274))=TRUE(),"Physical","Financial")</f>
        <v>Financial</v>
      </c>
      <c r="E9274" s="208" t="e">
        <f aca="false">IF(VLOOKUP(S9274,'DD-Lookup'!$J$6:$L$50,3,FALSE())="Monthly",(YEAR(AC9274)-YEAR(AB9274))*12+MONTH(AC9274)-MONTH(AB9274)+1,(AC9274-AB9274+1))</f>
        <v>#N/A</v>
      </c>
      <c r="F9274" s="239" t="e">
        <f aca="false">E9274*SUM(P9274:Q9274)</f>
        <v>#N/A</v>
      </c>
    </row>
    <row r="9275" customFormat="false" ht="12.75" hidden="false" customHeight="false" outlineLevel="0" collapsed="false">
      <c r="A9275" s="208" t="str">
        <f aca="false">B9275&amp;" "&amp;C9275&amp;" "&amp;D9275</f>
        <v> 0 Financial</v>
      </c>
      <c r="B9275" s="208" t="str">
        <f aca="false">IF((LEFT(N9275,2)="US"),"US","")</f>
        <v/>
      </c>
      <c r="C9275" s="208" t="n">
        <f aca="false">M9275</f>
        <v>0</v>
      </c>
      <c r="D9275" s="208" t="str">
        <f aca="false">IF(ISNUMBER(FIND("Phy",N9275))=TRUE(),"Physical","Financial")</f>
        <v>Financial</v>
      </c>
      <c r="E9275" s="208" t="e">
        <f aca="false">IF(VLOOKUP(S9275,'DD-Lookup'!$J$6:$L$50,3,FALSE())="Monthly",(YEAR(AC9275)-YEAR(AB9275))*12+MONTH(AC9275)-MONTH(AB9275)+1,(AC9275-AB9275+1))</f>
        <v>#N/A</v>
      </c>
      <c r="F9275" s="239" t="e">
        <f aca="false">E9275*SUM(P9275:Q9275)</f>
        <v>#N/A</v>
      </c>
    </row>
    <row r="9276" customFormat="false" ht="12.75" hidden="false" customHeight="false" outlineLevel="0" collapsed="false">
      <c r="A9276" s="208" t="str">
        <f aca="false">B9276&amp;" "&amp;C9276&amp;" "&amp;D9276</f>
        <v> 0 Financial</v>
      </c>
      <c r="B9276" s="208" t="str">
        <f aca="false">IF((LEFT(N9276,2)="US"),"US","")</f>
        <v/>
      </c>
      <c r="C9276" s="208" t="n">
        <f aca="false">M9276</f>
        <v>0</v>
      </c>
      <c r="D9276" s="208" t="str">
        <f aca="false">IF(ISNUMBER(FIND("Phy",N9276))=TRUE(),"Physical","Financial")</f>
        <v>Financial</v>
      </c>
      <c r="E9276" s="208" t="e">
        <f aca="false">IF(VLOOKUP(S9276,'DD-Lookup'!$J$6:$L$50,3,FALSE())="Monthly",(YEAR(AC9276)-YEAR(AB9276))*12+MONTH(AC9276)-MONTH(AB9276)+1,(AC9276-AB9276+1))</f>
        <v>#N/A</v>
      </c>
      <c r="F9276" s="239" t="e">
        <f aca="false">E9276*SUM(P9276:Q9276)</f>
        <v>#N/A</v>
      </c>
    </row>
    <row r="9277" customFormat="false" ht="12.75" hidden="false" customHeight="false" outlineLevel="0" collapsed="false">
      <c r="A9277" s="208" t="str">
        <f aca="false">B9277&amp;" "&amp;C9277&amp;" "&amp;D9277</f>
        <v> 0 Financial</v>
      </c>
      <c r="B9277" s="208" t="str">
        <f aca="false">IF((LEFT(N9277,2)="US"),"US","")</f>
        <v/>
      </c>
      <c r="C9277" s="208" t="n">
        <f aca="false">M9277</f>
        <v>0</v>
      </c>
      <c r="D9277" s="208" t="str">
        <f aca="false">IF(ISNUMBER(FIND("Phy",N9277))=TRUE(),"Physical","Financial")</f>
        <v>Financial</v>
      </c>
      <c r="E9277" s="208" t="e">
        <f aca="false">IF(VLOOKUP(S9277,'DD-Lookup'!$J$6:$L$50,3,FALSE())="Monthly",(YEAR(AC9277)-YEAR(AB9277))*12+MONTH(AC9277)-MONTH(AB9277)+1,(AC9277-AB9277+1))</f>
        <v>#N/A</v>
      </c>
      <c r="F9277" s="239" t="e">
        <f aca="false">E9277*SUM(P9277:Q9277)</f>
        <v>#N/A</v>
      </c>
    </row>
    <row r="9278" customFormat="false" ht="12.75" hidden="false" customHeight="false" outlineLevel="0" collapsed="false">
      <c r="A9278" s="208" t="str">
        <f aca="false">B9278&amp;" "&amp;C9278&amp;" "&amp;D9278</f>
        <v> 0 Financial</v>
      </c>
      <c r="B9278" s="208" t="str">
        <f aca="false">IF((LEFT(N9278,2)="US"),"US","")</f>
        <v/>
      </c>
      <c r="C9278" s="208" t="n">
        <f aca="false">M9278</f>
        <v>0</v>
      </c>
      <c r="D9278" s="208" t="str">
        <f aca="false">IF(ISNUMBER(FIND("Phy",N9278))=TRUE(),"Physical","Financial")</f>
        <v>Financial</v>
      </c>
      <c r="E9278" s="208" t="e">
        <f aca="false">IF(VLOOKUP(S9278,'DD-Lookup'!$J$6:$L$50,3,FALSE())="Monthly",(YEAR(AC9278)-YEAR(AB9278))*12+MONTH(AC9278)-MONTH(AB9278)+1,(AC9278-AB9278+1))</f>
        <v>#N/A</v>
      </c>
      <c r="F9278" s="239" t="e">
        <f aca="false">E9278*SUM(P9278:Q9278)</f>
        <v>#N/A</v>
      </c>
    </row>
    <row r="9279" customFormat="false" ht="12.75" hidden="false" customHeight="false" outlineLevel="0" collapsed="false">
      <c r="A9279" s="208" t="str">
        <f aca="false">B9279&amp;" "&amp;C9279&amp;" "&amp;D9279</f>
        <v> 0 Financial</v>
      </c>
      <c r="B9279" s="208" t="str">
        <f aca="false">IF((LEFT(N9279,2)="US"),"US","")</f>
        <v/>
      </c>
      <c r="C9279" s="208" t="n">
        <f aca="false">M9279</f>
        <v>0</v>
      </c>
      <c r="D9279" s="208" t="str">
        <f aca="false">IF(ISNUMBER(FIND("Phy",N9279))=TRUE(),"Physical","Financial")</f>
        <v>Financial</v>
      </c>
      <c r="E9279" s="208" t="e">
        <f aca="false">IF(VLOOKUP(S9279,'DD-Lookup'!$J$6:$L$50,3,FALSE())="Monthly",(YEAR(AC9279)-YEAR(AB9279))*12+MONTH(AC9279)-MONTH(AB9279)+1,(AC9279-AB9279+1))</f>
        <v>#N/A</v>
      </c>
      <c r="F9279" s="239" t="e">
        <f aca="false">E9279*SUM(P9279:Q9279)</f>
        <v>#N/A</v>
      </c>
    </row>
    <row r="9280" customFormat="false" ht="12.75" hidden="false" customHeight="false" outlineLevel="0" collapsed="false">
      <c r="A9280" s="208" t="str">
        <f aca="false">B9280&amp;" "&amp;C9280&amp;" "&amp;D9280</f>
        <v> 0 Financial</v>
      </c>
      <c r="B9280" s="208" t="str">
        <f aca="false">IF((LEFT(N9280,2)="US"),"US","")</f>
        <v/>
      </c>
      <c r="C9280" s="208" t="n">
        <f aca="false">M9280</f>
        <v>0</v>
      </c>
      <c r="D9280" s="208" t="str">
        <f aca="false">IF(ISNUMBER(FIND("Phy",N9280))=TRUE(),"Physical","Financial")</f>
        <v>Financial</v>
      </c>
      <c r="E9280" s="208" t="e">
        <f aca="false">IF(VLOOKUP(S9280,'DD-Lookup'!$J$6:$L$50,3,FALSE())="Monthly",(YEAR(AC9280)-YEAR(AB9280))*12+MONTH(AC9280)-MONTH(AB9280)+1,(AC9280-AB9280+1))</f>
        <v>#N/A</v>
      </c>
      <c r="F9280" s="239" t="e">
        <f aca="false">E9280*SUM(P9280:Q9280)</f>
        <v>#N/A</v>
      </c>
    </row>
    <row r="9281" customFormat="false" ht="12.75" hidden="false" customHeight="false" outlineLevel="0" collapsed="false">
      <c r="A9281" s="208" t="str">
        <f aca="false">B9281&amp;" "&amp;C9281&amp;" "&amp;D9281</f>
        <v> 0 Financial</v>
      </c>
      <c r="B9281" s="208" t="str">
        <f aca="false">IF((LEFT(N9281,2)="US"),"US","")</f>
        <v/>
      </c>
      <c r="C9281" s="208" t="n">
        <f aca="false">M9281</f>
        <v>0</v>
      </c>
      <c r="D9281" s="208" t="str">
        <f aca="false">IF(ISNUMBER(FIND("Phy",N9281))=TRUE(),"Physical","Financial")</f>
        <v>Financial</v>
      </c>
      <c r="E9281" s="208" t="e">
        <f aca="false">IF(VLOOKUP(S9281,'DD-Lookup'!$J$6:$L$50,3,FALSE())="Monthly",(YEAR(AC9281)-YEAR(AB9281))*12+MONTH(AC9281)-MONTH(AB9281)+1,(AC9281-AB9281+1))</f>
        <v>#N/A</v>
      </c>
      <c r="F9281" s="239" t="e">
        <f aca="false">E9281*SUM(P9281:Q9281)</f>
        <v>#N/A</v>
      </c>
    </row>
    <row r="9282" customFormat="false" ht="12.75" hidden="false" customHeight="false" outlineLevel="0" collapsed="false">
      <c r="A9282" s="208" t="str">
        <f aca="false">B9282&amp;" "&amp;C9282&amp;" "&amp;D9282</f>
        <v> 0 Financial</v>
      </c>
      <c r="B9282" s="208" t="str">
        <f aca="false">IF((LEFT(N9282,2)="US"),"US","")</f>
        <v/>
      </c>
      <c r="C9282" s="208" t="n">
        <f aca="false">M9282</f>
        <v>0</v>
      </c>
      <c r="D9282" s="208" t="str">
        <f aca="false">IF(ISNUMBER(FIND("Phy",N9282))=TRUE(),"Physical","Financial")</f>
        <v>Financial</v>
      </c>
      <c r="E9282" s="208" t="e">
        <f aca="false">IF(VLOOKUP(S9282,'DD-Lookup'!$J$6:$L$50,3,FALSE())="Monthly",(YEAR(AC9282)-YEAR(AB9282))*12+MONTH(AC9282)-MONTH(AB9282)+1,(AC9282-AB9282+1))</f>
        <v>#N/A</v>
      </c>
      <c r="F9282" s="239" t="e">
        <f aca="false">E9282*SUM(P9282:Q9282)</f>
        <v>#N/A</v>
      </c>
    </row>
    <row r="9283" customFormat="false" ht="12.75" hidden="false" customHeight="false" outlineLevel="0" collapsed="false">
      <c r="A9283" s="208" t="str">
        <f aca="false">B9283&amp;" "&amp;C9283&amp;" "&amp;D9283</f>
        <v> 0 Financial</v>
      </c>
      <c r="B9283" s="208" t="str">
        <f aca="false">IF((LEFT(N9283,2)="US"),"US","")</f>
        <v/>
      </c>
      <c r="C9283" s="208" t="n">
        <f aca="false">M9283</f>
        <v>0</v>
      </c>
      <c r="D9283" s="208" t="str">
        <f aca="false">IF(ISNUMBER(FIND("Phy",N9283))=TRUE(),"Physical","Financial")</f>
        <v>Financial</v>
      </c>
      <c r="E9283" s="208" t="e">
        <f aca="false">IF(VLOOKUP(S9283,'DD-Lookup'!$J$6:$L$50,3,FALSE())="Monthly",(YEAR(AC9283)-YEAR(AB9283))*12+MONTH(AC9283)-MONTH(AB9283)+1,(AC9283-AB9283+1))</f>
        <v>#N/A</v>
      </c>
      <c r="F9283" s="239" t="e">
        <f aca="false">E9283*SUM(P9283:Q9283)</f>
        <v>#N/A</v>
      </c>
    </row>
    <row r="9284" customFormat="false" ht="12.75" hidden="false" customHeight="false" outlineLevel="0" collapsed="false">
      <c r="A9284" s="208" t="str">
        <f aca="false">B9284&amp;" "&amp;C9284&amp;" "&amp;D9284</f>
        <v> 0 Financial</v>
      </c>
      <c r="B9284" s="208" t="str">
        <f aca="false">IF((LEFT(N9284,2)="US"),"US","")</f>
        <v/>
      </c>
      <c r="C9284" s="208" t="n">
        <f aca="false">M9284</f>
        <v>0</v>
      </c>
      <c r="D9284" s="208" t="str">
        <f aca="false">IF(ISNUMBER(FIND("Phy",N9284))=TRUE(),"Physical","Financial")</f>
        <v>Financial</v>
      </c>
      <c r="E9284" s="208" t="e">
        <f aca="false">IF(VLOOKUP(S9284,'DD-Lookup'!$J$6:$L$50,3,FALSE())="Monthly",(YEAR(AC9284)-YEAR(AB9284))*12+MONTH(AC9284)-MONTH(AB9284)+1,(AC9284-AB9284+1))</f>
        <v>#N/A</v>
      </c>
      <c r="F9284" s="239" t="e">
        <f aca="false">E9284*SUM(P9284:Q9284)</f>
        <v>#N/A</v>
      </c>
    </row>
    <row r="9285" customFormat="false" ht="12.75" hidden="false" customHeight="false" outlineLevel="0" collapsed="false">
      <c r="A9285" s="208" t="str">
        <f aca="false">B9285&amp;" "&amp;C9285&amp;" "&amp;D9285</f>
        <v> 0 Financial</v>
      </c>
      <c r="B9285" s="208" t="str">
        <f aca="false">IF((LEFT(N9285,2)="US"),"US","")</f>
        <v/>
      </c>
      <c r="C9285" s="208" t="n">
        <f aca="false">M9285</f>
        <v>0</v>
      </c>
      <c r="D9285" s="208" t="str">
        <f aca="false">IF(ISNUMBER(FIND("Phy",N9285))=TRUE(),"Physical","Financial")</f>
        <v>Financial</v>
      </c>
      <c r="E9285" s="208" t="e">
        <f aca="false">IF(VLOOKUP(S9285,'DD-Lookup'!$J$6:$L$50,3,FALSE())="Monthly",(YEAR(AC9285)-YEAR(AB9285))*12+MONTH(AC9285)-MONTH(AB9285)+1,(AC9285-AB9285+1))</f>
        <v>#N/A</v>
      </c>
      <c r="F9285" s="239" t="e">
        <f aca="false">E9285*SUM(P9285:Q9285)</f>
        <v>#N/A</v>
      </c>
    </row>
    <row r="9286" customFormat="false" ht="12.75" hidden="false" customHeight="false" outlineLevel="0" collapsed="false">
      <c r="A9286" s="208" t="str">
        <f aca="false">B9286&amp;" "&amp;C9286&amp;" "&amp;D9286</f>
        <v> 0 Financial</v>
      </c>
      <c r="B9286" s="208" t="str">
        <f aca="false">IF((LEFT(N9286,2)="US"),"US","")</f>
        <v/>
      </c>
      <c r="C9286" s="208" t="n">
        <f aca="false">M9286</f>
        <v>0</v>
      </c>
      <c r="D9286" s="208" t="str">
        <f aca="false">IF(ISNUMBER(FIND("Phy",N9286))=TRUE(),"Physical","Financial")</f>
        <v>Financial</v>
      </c>
      <c r="E9286" s="208" t="e">
        <f aca="false">IF(VLOOKUP(S9286,'DD-Lookup'!$J$6:$L$50,3,FALSE())="Monthly",(YEAR(AC9286)-YEAR(AB9286))*12+MONTH(AC9286)-MONTH(AB9286)+1,(AC9286-AB9286+1))</f>
        <v>#N/A</v>
      </c>
      <c r="F9286" s="239" t="e">
        <f aca="false">E9286*SUM(P9286:Q9286)</f>
        <v>#N/A</v>
      </c>
    </row>
    <row r="9287" customFormat="false" ht="12.75" hidden="false" customHeight="false" outlineLevel="0" collapsed="false">
      <c r="A9287" s="208" t="str">
        <f aca="false">B9287&amp;" "&amp;C9287&amp;" "&amp;D9287</f>
        <v> 0 Financial</v>
      </c>
      <c r="B9287" s="208" t="str">
        <f aca="false">IF((LEFT(N9287,2)="US"),"US","")</f>
        <v/>
      </c>
      <c r="C9287" s="208" t="n">
        <f aca="false">M9287</f>
        <v>0</v>
      </c>
      <c r="D9287" s="208" t="str">
        <f aca="false">IF(ISNUMBER(FIND("Phy",N9287))=TRUE(),"Physical","Financial")</f>
        <v>Financial</v>
      </c>
      <c r="E9287" s="208" t="e">
        <f aca="false">IF(VLOOKUP(S9287,'DD-Lookup'!$J$6:$L$50,3,FALSE())="Monthly",(YEAR(AC9287)-YEAR(AB9287))*12+MONTH(AC9287)-MONTH(AB9287)+1,(AC9287-AB9287+1))</f>
        <v>#N/A</v>
      </c>
      <c r="F9287" s="239" t="e">
        <f aca="false">E9287*SUM(P9287:Q9287)</f>
        <v>#N/A</v>
      </c>
    </row>
    <row r="9288" customFormat="false" ht="12.75" hidden="false" customHeight="false" outlineLevel="0" collapsed="false">
      <c r="A9288" s="208" t="str">
        <f aca="false">B9288&amp;" "&amp;C9288&amp;" "&amp;D9288</f>
        <v> 0 Financial</v>
      </c>
      <c r="B9288" s="208" t="str">
        <f aca="false">IF((LEFT(N9288,2)="US"),"US","")</f>
        <v/>
      </c>
      <c r="C9288" s="208" t="n">
        <f aca="false">M9288</f>
        <v>0</v>
      </c>
      <c r="D9288" s="208" t="str">
        <f aca="false">IF(ISNUMBER(FIND("Phy",N9288))=TRUE(),"Physical","Financial")</f>
        <v>Financial</v>
      </c>
      <c r="E9288" s="208" t="e">
        <f aca="false">IF(VLOOKUP(S9288,'DD-Lookup'!$J$6:$L$50,3,FALSE())="Monthly",(YEAR(AC9288)-YEAR(AB9288))*12+MONTH(AC9288)-MONTH(AB9288)+1,(AC9288-AB9288+1))</f>
        <v>#N/A</v>
      </c>
      <c r="F9288" s="239" t="e">
        <f aca="false">E9288*SUM(P9288:Q9288)</f>
        <v>#N/A</v>
      </c>
    </row>
    <row r="9289" customFormat="false" ht="12.75" hidden="false" customHeight="false" outlineLevel="0" collapsed="false">
      <c r="A9289" s="208" t="str">
        <f aca="false">B9289&amp;" "&amp;C9289&amp;" "&amp;D9289</f>
        <v> 0 Financial</v>
      </c>
      <c r="B9289" s="208" t="str">
        <f aca="false">IF((LEFT(N9289,2)="US"),"US","")</f>
        <v/>
      </c>
      <c r="C9289" s="208" t="n">
        <f aca="false">M9289</f>
        <v>0</v>
      </c>
      <c r="D9289" s="208" t="str">
        <f aca="false">IF(ISNUMBER(FIND("Phy",N9289))=TRUE(),"Physical","Financial")</f>
        <v>Financial</v>
      </c>
      <c r="E9289" s="208" t="e">
        <f aca="false">IF(VLOOKUP(S9289,'DD-Lookup'!$J$6:$L$50,3,FALSE())="Monthly",(YEAR(AC9289)-YEAR(AB9289))*12+MONTH(AC9289)-MONTH(AB9289)+1,(AC9289-AB9289+1))</f>
        <v>#N/A</v>
      </c>
      <c r="F9289" s="239" t="e">
        <f aca="false">E9289*SUM(P9289:Q9289)</f>
        <v>#N/A</v>
      </c>
    </row>
    <row r="9290" customFormat="false" ht="12.75" hidden="false" customHeight="false" outlineLevel="0" collapsed="false">
      <c r="A9290" s="208" t="str">
        <f aca="false">B9290&amp;" "&amp;C9290&amp;" "&amp;D9290</f>
        <v> 0 Financial</v>
      </c>
      <c r="B9290" s="208" t="str">
        <f aca="false">IF((LEFT(N9290,2)="US"),"US","")</f>
        <v/>
      </c>
      <c r="C9290" s="208" t="n">
        <f aca="false">M9290</f>
        <v>0</v>
      </c>
      <c r="D9290" s="208" t="str">
        <f aca="false">IF(ISNUMBER(FIND("Phy",N9290))=TRUE(),"Physical","Financial")</f>
        <v>Financial</v>
      </c>
      <c r="E9290" s="208" t="e">
        <f aca="false">IF(VLOOKUP(S9290,'DD-Lookup'!$J$6:$L$50,3,FALSE())="Monthly",(YEAR(AC9290)-YEAR(AB9290))*12+MONTH(AC9290)-MONTH(AB9290)+1,(AC9290-AB9290+1))</f>
        <v>#N/A</v>
      </c>
      <c r="F9290" s="239" t="e">
        <f aca="false">E9290*SUM(P9290:Q9290)</f>
        <v>#N/A</v>
      </c>
    </row>
    <row r="9291" customFormat="false" ht="12.75" hidden="false" customHeight="false" outlineLevel="0" collapsed="false">
      <c r="A9291" s="208" t="str">
        <f aca="false">B9291&amp;" "&amp;C9291&amp;" "&amp;D9291</f>
        <v> 0 Financial</v>
      </c>
      <c r="B9291" s="208" t="str">
        <f aca="false">IF((LEFT(N9291,2)="US"),"US","")</f>
        <v/>
      </c>
      <c r="C9291" s="208" t="n">
        <f aca="false">M9291</f>
        <v>0</v>
      </c>
      <c r="D9291" s="208" t="str">
        <f aca="false">IF(ISNUMBER(FIND("Phy",N9291))=TRUE(),"Physical","Financial")</f>
        <v>Financial</v>
      </c>
      <c r="E9291" s="208" t="e">
        <f aca="false">IF(VLOOKUP(S9291,'DD-Lookup'!$J$6:$L$50,3,FALSE())="Monthly",(YEAR(AC9291)-YEAR(AB9291))*12+MONTH(AC9291)-MONTH(AB9291)+1,(AC9291-AB9291+1))</f>
        <v>#N/A</v>
      </c>
      <c r="F9291" s="239" t="e">
        <f aca="false">E9291*SUM(P9291:Q9291)</f>
        <v>#N/A</v>
      </c>
    </row>
    <row r="9292" customFormat="false" ht="12.75" hidden="false" customHeight="false" outlineLevel="0" collapsed="false">
      <c r="A9292" s="208" t="str">
        <f aca="false">B9292&amp;" "&amp;C9292&amp;" "&amp;D9292</f>
        <v> 0 Financial</v>
      </c>
      <c r="B9292" s="208" t="str">
        <f aca="false">IF((LEFT(N9292,2)="US"),"US","")</f>
        <v/>
      </c>
      <c r="C9292" s="208" t="n">
        <f aca="false">M9292</f>
        <v>0</v>
      </c>
      <c r="D9292" s="208" t="str">
        <f aca="false">IF(ISNUMBER(FIND("Phy",N9292))=TRUE(),"Physical","Financial")</f>
        <v>Financial</v>
      </c>
      <c r="E9292" s="208" t="e">
        <f aca="false">IF(VLOOKUP(S9292,'DD-Lookup'!$J$6:$L$50,3,FALSE())="Monthly",(YEAR(AC9292)-YEAR(AB9292))*12+MONTH(AC9292)-MONTH(AB9292)+1,(AC9292-AB9292+1))</f>
        <v>#N/A</v>
      </c>
      <c r="F9292" s="239" t="e">
        <f aca="false">E9292*SUM(P9292:Q9292)</f>
        <v>#N/A</v>
      </c>
    </row>
    <row r="9293" customFormat="false" ht="12.75" hidden="false" customHeight="false" outlineLevel="0" collapsed="false">
      <c r="A9293" s="208" t="str">
        <f aca="false">B9293&amp;" "&amp;C9293&amp;" "&amp;D9293</f>
        <v> 0 Financial</v>
      </c>
      <c r="B9293" s="208" t="str">
        <f aca="false">IF((LEFT(N9293,2)="US"),"US","")</f>
        <v/>
      </c>
      <c r="C9293" s="208" t="n">
        <f aca="false">M9293</f>
        <v>0</v>
      </c>
      <c r="D9293" s="208" t="str">
        <f aca="false">IF(ISNUMBER(FIND("Phy",N9293))=TRUE(),"Physical","Financial")</f>
        <v>Financial</v>
      </c>
      <c r="E9293" s="208" t="e">
        <f aca="false">IF(VLOOKUP(S9293,'DD-Lookup'!$J$6:$L$50,3,FALSE())="Monthly",(YEAR(AC9293)-YEAR(AB9293))*12+MONTH(AC9293)-MONTH(AB9293)+1,(AC9293-AB9293+1))</f>
        <v>#N/A</v>
      </c>
      <c r="F9293" s="239" t="e">
        <f aca="false">E9293*SUM(P9293:Q9293)</f>
        <v>#N/A</v>
      </c>
    </row>
    <row r="9294" customFormat="false" ht="12.75" hidden="false" customHeight="false" outlineLevel="0" collapsed="false">
      <c r="A9294" s="208" t="str">
        <f aca="false">B9294&amp;" "&amp;C9294&amp;" "&amp;D9294</f>
        <v> 0 Financial</v>
      </c>
      <c r="B9294" s="208" t="str">
        <f aca="false">IF((LEFT(N9294,2)="US"),"US","")</f>
        <v/>
      </c>
      <c r="C9294" s="208" t="n">
        <f aca="false">M9294</f>
        <v>0</v>
      </c>
      <c r="D9294" s="208" t="str">
        <f aca="false">IF(ISNUMBER(FIND("Phy",N9294))=TRUE(),"Physical","Financial")</f>
        <v>Financial</v>
      </c>
      <c r="E9294" s="208" t="e">
        <f aca="false">IF(VLOOKUP(S9294,'DD-Lookup'!$J$6:$L$50,3,FALSE())="Monthly",(YEAR(AC9294)-YEAR(AB9294))*12+MONTH(AC9294)-MONTH(AB9294)+1,(AC9294-AB9294+1))</f>
        <v>#N/A</v>
      </c>
      <c r="F9294" s="239" t="e">
        <f aca="false">E9294*SUM(P9294:Q9294)</f>
        <v>#N/A</v>
      </c>
    </row>
    <row r="9295" customFormat="false" ht="12.75" hidden="false" customHeight="false" outlineLevel="0" collapsed="false">
      <c r="A9295" s="208" t="str">
        <f aca="false">B9295&amp;" "&amp;C9295&amp;" "&amp;D9295</f>
        <v> 0 Financial</v>
      </c>
      <c r="B9295" s="208" t="str">
        <f aca="false">IF((LEFT(N9295,2)="US"),"US","")</f>
        <v/>
      </c>
      <c r="C9295" s="208" t="n">
        <f aca="false">M9295</f>
        <v>0</v>
      </c>
      <c r="D9295" s="208" t="str">
        <f aca="false">IF(ISNUMBER(FIND("Phy",N9295))=TRUE(),"Physical","Financial")</f>
        <v>Financial</v>
      </c>
      <c r="E9295" s="208" t="e">
        <f aca="false">IF(VLOOKUP(S9295,'DD-Lookup'!$J$6:$L$50,3,FALSE())="Monthly",(YEAR(AC9295)-YEAR(AB9295))*12+MONTH(AC9295)-MONTH(AB9295)+1,(AC9295-AB9295+1))</f>
        <v>#N/A</v>
      </c>
      <c r="F9295" s="239" t="e">
        <f aca="false">E9295*SUM(P9295:Q9295)</f>
        <v>#N/A</v>
      </c>
    </row>
    <row r="9296" customFormat="false" ht="12.75" hidden="false" customHeight="false" outlineLevel="0" collapsed="false">
      <c r="A9296" s="208" t="str">
        <f aca="false">B9296&amp;" "&amp;C9296&amp;" "&amp;D9296</f>
        <v> 0 Financial</v>
      </c>
      <c r="B9296" s="208" t="str">
        <f aca="false">IF((LEFT(N9296,2)="US"),"US","")</f>
        <v/>
      </c>
      <c r="C9296" s="208" t="n">
        <f aca="false">M9296</f>
        <v>0</v>
      </c>
      <c r="D9296" s="208" t="str">
        <f aca="false">IF(ISNUMBER(FIND("Phy",N9296))=TRUE(),"Physical","Financial")</f>
        <v>Financial</v>
      </c>
      <c r="E9296" s="208" t="e">
        <f aca="false">IF(VLOOKUP(S9296,'DD-Lookup'!$J$6:$L$50,3,FALSE())="Monthly",(YEAR(AC9296)-YEAR(AB9296))*12+MONTH(AC9296)-MONTH(AB9296)+1,(AC9296-AB9296+1))</f>
        <v>#N/A</v>
      </c>
      <c r="F9296" s="239" t="e">
        <f aca="false">E9296*SUM(P9296:Q9296)</f>
        <v>#N/A</v>
      </c>
    </row>
    <row r="9297" customFormat="false" ht="12.75" hidden="false" customHeight="false" outlineLevel="0" collapsed="false">
      <c r="A9297" s="208" t="str">
        <f aca="false">B9297&amp;" "&amp;C9297&amp;" "&amp;D9297</f>
        <v> 0 Financial</v>
      </c>
      <c r="B9297" s="208" t="str">
        <f aca="false">IF((LEFT(N9297,2)="US"),"US","")</f>
        <v/>
      </c>
      <c r="C9297" s="208" t="n">
        <f aca="false">M9297</f>
        <v>0</v>
      </c>
      <c r="D9297" s="208" t="str">
        <f aca="false">IF(ISNUMBER(FIND("Phy",N9297))=TRUE(),"Physical","Financial")</f>
        <v>Financial</v>
      </c>
      <c r="E9297" s="208" t="e">
        <f aca="false">IF(VLOOKUP(S9297,'DD-Lookup'!$J$6:$L$50,3,FALSE())="Monthly",(YEAR(AC9297)-YEAR(AB9297))*12+MONTH(AC9297)-MONTH(AB9297)+1,(AC9297-AB9297+1))</f>
        <v>#N/A</v>
      </c>
      <c r="F9297" s="239" t="e">
        <f aca="false">E9297*SUM(P9297:Q9297)</f>
        <v>#N/A</v>
      </c>
    </row>
    <row r="9298" customFormat="false" ht="12.75" hidden="false" customHeight="false" outlineLevel="0" collapsed="false">
      <c r="A9298" s="208" t="str">
        <f aca="false">B9298&amp;" "&amp;C9298&amp;" "&amp;D9298</f>
        <v> 0 Financial</v>
      </c>
      <c r="B9298" s="208" t="str">
        <f aca="false">IF((LEFT(N9298,2)="US"),"US","")</f>
        <v/>
      </c>
      <c r="C9298" s="208" t="n">
        <f aca="false">M9298</f>
        <v>0</v>
      </c>
      <c r="D9298" s="208" t="str">
        <f aca="false">IF(ISNUMBER(FIND("Phy",N9298))=TRUE(),"Physical","Financial")</f>
        <v>Financial</v>
      </c>
      <c r="E9298" s="208" t="e">
        <f aca="false">IF(VLOOKUP(S9298,'DD-Lookup'!$J$6:$L$50,3,FALSE())="Monthly",(YEAR(AC9298)-YEAR(AB9298))*12+MONTH(AC9298)-MONTH(AB9298)+1,(AC9298-AB9298+1))</f>
        <v>#N/A</v>
      </c>
      <c r="F9298" s="239" t="e">
        <f aca="false">E9298*SUM(P9298:Q9298)</f>
        <v>#N/A</v>
      </c>
    </row>
    <row r="9299" customFormat="false" ht="12.75" hidden="false" customHeight="false" outlineLevel="0" collapsed="false">
      <c r="A9299" s="208" t="str">
        <f aca="false">B9299&amp;" "&amp;C9299&amp;" "&amp;D9299</f>
        <v> 0 Financial</v>
      </c>
      <c r="B9299" s="208" t="str">
        <f aca="false">IF((LEFT(N9299,2)="US"),"US","")</f>
        <v/>
      </c>
      <c r="C9299" s="208" t="n">
        <f aca="false">M9299</f>
        <v>0</v>
      </c>
      <c r="D9299" s="208" t="str">
        <f aca="false">IF(ISNUMBER(FIND("Phy",N9299))=TRUE(),"Physical","Financial")</f>
        <v>Financial</v>
      </c>
      <c r="E9299" s="208" t="e">
        <f aca="false">IF(VLOOKUP(S9299,'DD-Lookup'!$J$6:$L$50,3,FALSE())="Monthly",(YEAR(AC9299)-YEAR(AB9299))*12+MONTH(AC9299)-MONTH(AB9299)+1,(AC9299-AB9299+1))</f>
        <v>#N/A</v>
      </c>
      <c r="F9299" s="239" t="e">
        <f aca="false">E9299*SUM(P9299:Q9299)</f>
        <v>#N/A</v>
      </c>
    </row>
    <row r="9300" customFormat="false" ht="12.75" hidden="false" customHeight="false" outlineLevel="0" collapsed="false">
      <c r="A9300" s="208" t="str">
        <f aca="false">B9300&amp;" "&amp;C9300&amp;" "&amp;D9300</f>
        <v> 0 Financial</v>
      </c>
      <c r="B9300" s="208" t="str">
        <f aca="false">IF((LEFT(N9300,2)="US"),"US","")</f>
        <v/>
      </c>
      <c r="C9300" s="208" t="n">
        <f aca="false">M9300</f>
        <v>0</v>
      </c>
      <c r="D9300" s="208" t="str">
        <f aca="false">IF(ISNUMBER(FIND("Phy",N9300))=TRUE(),"Physical","Financial")</f>
        <v>Financial</v>
      </c>
      <c r="E9300" s="208" t="e">
        <f aca="false">IF(VLOOKUP(S9300,'DD-Lookup'!$J$6:$L$50,3,FALSE())="Monthly",(YEAR(AC9300)-YEAR(AB9300))*12+MONTH(AC9300)-MONTH(AB9300)+1,(AC9300-AB9300+1))</f>
        <v>#N/A</v>
      </c>
      <c r="F9300" s="239" t="e">
        <f aca="false">E9300*SUM(P9300:Q9300)</f>
        <v>#N/A</v>
      </c>
    </row>
    <row r="9301" customFormat="false" ht="12.75" hidden="false" customHeight="false" outlineLevel="0" collapsed="false">
      <c r="A9301" s="208" t="str">
        <f aca="false">B9301&amp;" "&amp;C9301&amp;" "&amp;D9301</f>
        <v> 0 Financial</v>
      </c>
      <c r="B9301" s="208" t="str">
        <f aca="false">IF((LEFT(N9301,2)="US"),"US","")</f>
        <v/>
      </c>
      <c r="C9301" s="208" t="n">
        <f aca="false">M9301</f>
        <v>0</v>
      </c>
      <c r="D9301" s="208" t="str">
        <f aca="false">IF(ISNUMBER(FIND("Phy",N9301))=TRUE(),"Physical","Financial")</f>
        <v>Financial</v>
      </c>
      <c r="E9301" s="208" t="e">
        <f aca="false">IF(VLOOKUP(S9301,'DD-Lookup'!$J$6:$L$50,3,FALSE())="Monthly",(YEAR(AC9301)-YEAR(AB9301))*12+MONTH(AC9301)-MONTH(AB9301)+1,(AC9301-AB9301+1))</f>
        <v>#N/A</v>
      </c>
      <c r="F9301" s="239" t="e">
        <f aca="false">E9301*SUM(P9301:Q9301)</f>
        <v>#N/A</v>
      </c>
    </row>
    <row r="9302" customFormat="false" ht="12.75" hidden="false" customHeight="false" outlineLevel="0" collapsed="false">
      <c r="A9302" s="208" t="str">
        <f aca="false">B9302&amp;" "&amp;C9302&amp;" "&amp;D9302</f>
        <v> 0 Financial</v>
      </c>
      <c r="B9302" s="208" t="str">
        <f aca="false">IF((LEFT(N9302,2)="US"),"US","")</f>
        <v/>
      </c>
      <c r="C9302" s="208" t="n">
        <f aca="false">M9302</f>
        <v>0</v>
      </c>
      <c r="D9302" s="208" t="str">
        <f aca="false">IF(ISNUMBER(FIND("Phy",N9302))=TRUE(),"Physical","Financial")</f>
        <v>Financial</v>
      </c>
      <c r="E9302" s="208" t="e">
        <f aca="false">IF(VLOOKUP(S9302,'DD-Lookup'!$J$6:$L$50,3,FALSE())="Monthly",(YEAR(AC9302)-YEAR(AB9302))*12+MONTH(AC9302)-MONTH(AB9302)+1,(AC9302-AB9302+1))</f>
        <v>#N/A</v>
      </c>
      <c r="F9302" s="239" t="e">
        <f aca="false">E9302*SUM(P9302:Q9302)</f>
        <v>#N/A</v>
      </c>
    </row>
    <row r="9303" customFormat="false" ht="12.75" hidden="false" customHeight="false" outlineLevel="0" collapsed="false">
      <c r="A9303" s="208" t="str">
        <f aca="false">B9303&amp;" "&amp;C9303&amp;" "&amp;D9303</f>
        <v> 0 Financial</v>
      </c>
      <c r="B9303" s="208" t="str">
        <f aca="false">IF((LEFT(N9303,2)="US"),"US","")</f>
        <v/>
      </c>
      <c r="C9303" s="208" t="n">
        <f aca="false">M9303</f>
        <v>0</v>
      </c>
      <c r="D9303" s="208" t="str">
        <f aca="false">IF(ISNUMBER(FIND("Phy",N9303))=TRUE(),"Physical","Financial")</f>
        <v>Financial</v>
      </c>
      <c r="E9303" s="208" t="e">
        <f aca="false">IF(VLOOKUP(S9303,'DD-Lookup'!$J$6:$L$50,3,FALSE())="Monthly",(YEAR(AC9303)-YEAR(AB9303))*12+MONTH(AC9303)-MONTH(AB9303)+1,(AC9303-AB9303+1))</f>
        <v>#N/A</v>
      </c>
      <c r="F9303" s="239" t="e">
        <f aca="false">E9303*SUM(P9303:Q9303)</f>
        <v>#N/A</v>
      </c>
    </row>
    <row r="9304" customFormat="false" ht="12.75" hidden="false" customHeight="false" outlineLevel="0" collapsed="false">
      <c r="A9304" s="208" t="str">
        <f aca="false">B9304&amp;" "&amp;C9304&amp;" "&amp;D9304</f>
        <v> 0 Financial</v>
      </c>
      <c r="B9304" s="208" t="str">
        <f aca="false">IF((LEFT(N9304,2)="US"),"US","")</f>
        <v/>
      </c>
      <c r="C9304" s="208" t="n">
        <f aca="false">M9304</f>
        <v>0</v>
      </c>
      <c r="D9304" s="208" t="str">
        <f aca="false">IF(ISNUMBER(FIND("Phy",N9304))=TRUE(),"Physical","Financial")</f>
        <v>Financial</v>
      </c>
      <c r="E9304" s="208" t="e">
        <f aca="false">IF(VLOOKUP(S9304,'DD-Lookup'!$J$6:$L$50,3,FALSE())="Monthly",(YEAR(AC9304)-YEAR(AB9304))*12+MONTH(AC9304)-MONTH(AB9304)+1,(AC9304-AB9304+1))</f>
        <v>#N/A</v>
      </c>
      <c r="F9304" s="239" t="e">
        <f aca="false">E9304*SUM(P9304:Q9304)</f>
        <v>#N/A</v>
      </c>
    </row>
    <row r="9305" customFormat="false" ht="12.75" hidden="false" customHeight="false" outlineLevel="0" collapsed="false">
      <c r="A9305" s="208" t="str">
        <f aca="false">B9305&amp;" "&amp;C9305&amp;" "&amp;D9305</f>
        <v> 0 Financial</v>
      </c>
      <c r="B9305" s="208" t="str">
        <f aca="false">IF((LEFT(N9305,2)="US"),"US","")</f>
        <v/>
      </c>
      <c r="C9305" s="208" t="n">
        <f aca="false">M9305</f>
        <v>0</v>
      </c>
      <c r="D9305" s="208" t="str">
        <f aca="false">IF(ISNUMBER(FIND("Phy",N9305))=TRUE(),"Physical","Financial")</f>
        <v>Financial</v>
      </c>
      <c r="E9305" s="208" t="e">
        <f aca="false">IF(VLOOKUP(S9305,'DD-Lookup'!$J$6:$L$50,3,FALSE())="Monthly",(YEAR(AC9305)-YEAR(AB9305))*12+MONTH(AC9305)-MONTH(AB9305)+1,(AC9305-AB9305+1))</f>
        <v>#N/A</v>
      </c>
      <c r="F9305" s="239" t="e">
        <f aca="false">E9305*SUM(P9305:Q9305)</f>
        <v>#N/A</v>
      </c>
    </row>
    <row r="9306" customFormat="false" ht="12.75" hidden="false" customHeight="false" outlineLevel="0" collapsed="false">
      <c r="A9306" s="208" t="str">
        <f aca="false">B9306&amp;" "&amp;C9306&amp;" "&amp;D9306</f>
        <v> 0 Financial</v>
      </c>
      <c r="B9306" s="208" t="str">
        <f aca="false">IF((LEFT(N9306,2)="US"),"US","")</f>
        <v/>
      </c>
      <c r="C9306" s="208" t="n">
        <f aca="false">M9306</f>
        <v>0</v>
      </c>
      <c r="D9306" s="208" t="str">
        <f aca="false">IF(ISNUMBER(FIND("Phy",N9306))=TRUE(),"Physical","Financial")</f>
        <v>Financial</v>
      </c>
      <c r="E9306" s="208" t="e">
        <f aca="false">IF(VLOOKUP(S9306,'DD-Lookup'!$J$6:$L$50,3,FALSE())="Monthly",(YEAR(AC9306)-YEAR(AB9306))*12+MONTH(AC9306)-MONTH(AB9306)+1,(AC9306-AB9306+1))</f>
        <v>#N/A</v>
      </c>
      <c r="F9306" s="239" t="e">
        <f aca="false">E9306*SUM(P9306:Q9306)</f>
        <v>#N/A</v>
      </c>
    </row>
    <row r="9307" customFormat="false" ht="12.75" hidden="false" customHeight="false" outlineLevel="0" collapsed="false">
      <c r="A9307" s="208" t="str">
        <f aca="false">B9307&amp;" "&amp;C9307&amp;" "&amp;D9307</f>
        <v> 0 Financial</v>
      </c>
      <c r="B9307" s="208" t="str">
        <f aca="false">IF((LEFT(N9307,2)="US"),"US","")</f>
        <v/>
      </c>
      <c r="C9307" s="208" t="n">
        <f aca="false">M9307</f>
        <v>0</v>
      </c>
      <c r="D9307" s="208" t="str">
        <f aca="false">IF(ISNUMBER(FIND("Phy",N9307))=TRUE(),"Physical","Financial")</f>
        <v>Financial</v>
      </c>
      <c r="E9307" s="208" t="e">
        <f aca="false">IF(VLOOKUP(S9307,'DD-Lookup'!$J$6:$L$50,3,FALSE())="Monthly",(YEAR(AC9307)-YEAR(AB9307))*12+MONTH(AC9307)-MONTH(AB9307)+1,(AC9307-AB9307+1))</f>
        <v>#N/A</v>
      </c>
      <c r="F9307" s="239" t="e">
        <f aca="false">E9307*SUM(P9307:Q9307)</f>
        <v>#N/A</v>
      </c>
    </row>
    <row r="9308" customFormat="false" ht="12.75" hidden="false" customHeight="false" outlineLevel="0" collapsed="false">
      <c r="A9308" s="208" t="str">
        <f aca="false">B9308&amp;" "&amp;C9308&amp;" "&amp;D9308</f>
        <v> 0 Financial</v>
      </c>
      <c r="B9308" s="208" t="str">
        <f aca="false">IF((LEFT(N9308,2)="US"),"US","")</f>
        <v/>
      </c>
      <c r="C9308" s="208" t="n">
        <f aca="false">M9308</f>
        <v>0</v>
      </c>
      <c r="D9308" s="208" t="str">
        <f aca="false">IF(ISNUMBER(FIND("Phy",N9308))=TRUE(),"Physical","Financial")</f>
        <v>Financial</v>
      </c>
      <c r="E9308" s="208" t="e">
        <f aca="false">IF(VLOOKUP(S9308,'DD-Lookup'!$J$6:$L$50,3,FALSE())="Monthly",(YEAR(AC9308)-YEAR(AB9308))*12+MONTH(AC9308)-MONTH(AB9308)+1,(AC9308-AB9308+1))</f>
        <v>#N/A</v>
      </c>
      <c r="F9308" s="239" t="e">
        <f aca="false">E9308*SUM(P9308:Q9308)</f>
        <v>#N/A</v>
      </c>
    </row>
    <row r="9309" customFormat="false" ht="12.75" hidden="false" customHeight="false" outlineLevel="0" collapsed="false">
      <c r="A9309" s="208" t="str">
        <f aca="false">B9309&amp;" "&amp;C9309&amp;" "&amp;D9309</f>
        <v> 0 Financial</v>
      </c>
      <c r="B9309" s="208" t="str">
        <f aca="false">IF((LEFT(N9309,2)="US"),"US","")</f>
        <v/>
      </c>
      <c r="C9309" s="208" t="n">
        <f aca="false">M9309</f>
        <v>0</v>
      </c>
      <c r="D9309" s="208" t="str">
        <f aca="false">IF(ISNUMBER(FIND("Phy",N9309))=TRUE(),"Physical","Financial")</f>
        <v>Financial</v>
      </c>
      <c r="E9309" s="208" t="e">
        <f aca="false">IF(VLOOKUP(S9309,'DD-Lookup'!$J$6:$L$50,3,FALSE())="Monthly",(YEAR(AC9309)-YEAR(AB9309))*12+MONTH(AC9309)-MONTH(AB9309)+1,(AC9309-AB9309+1))</f>
        <v>#N/A</v>
      </c>
      <c r="F9309" s="239" t="e">
        <f aca="false">E9309*SUM(P9309:Q9309)</f>
        <v>#N/A</v>
      </c>
    </row>
    <row r="9310" customFormat="false" ht="12.75" hidden="false" customHeight="false" outlineLevel="0" collapsed="false">
      <c r="A9310" s="208" t="str">
        <f aca="false">B9310&amp;" "&amp;C9310&amp;" "&amp;D9310</f>
        <v> 0 Financial</v>
      </c>
      <c r="B9310" s="208" t="str">
        <f aca="false">IF((LEFT(N9310,2)="US"),"US","")</f>
        <v/>
      </c>
      <c r="C9310" s="208" t="n">
        <f aca="false">M9310</f>
        <v>0</v>
      </c>
      <c r="D9310" s="208" t="str">
        <f aca="false">IF(ISNUMBER(FIND("Phy",N9310))=TRUE(),"Physical","Financial")</f>
        <v>Financial</v>
      </c>
      <c r="E9310" s="208" t="e">
        <f aca="false">IF(VLOOKUP(S9310,'DD-Lookup'!$J$6:$L$50,3,FALSE())="Monthly",(YEAR(AC9310)-YEAR(AB9310))*12+MONTH(AC9310)-MONTH(AB9310)+1,(AC9310-AB9310+1))</f>
        <v>#N/A</v>
      </c>
      <c r="F9310" s="239" t="e">
        <f aca="false">E9310*SUM(P9310:Q9310)</f>
        <v>#N/A</v>
      </c>
    </row>
    <row r="9311" customFormat="false" ht="12.75" hidden="false" customHeight="false" outlineLevel="0" collapsed="false">
      <c r="A9311" s="208" t="str">
        <f aca="false">B9311&amp;" "&amp;C9311&amp;" "&amp;D9311</f>
        <v> 0 Financial</v>
      </c>
      <c r="B9311" s="208" t="str">
        <f aca="false">IF((LEFT(N9311,2)="US"),"US","")</f>
        <v/>
      </c>
      <c r="C9311" s="208" t="n">
        <f aca="false">M9311</f>
        <v>0</v>
      </c>
      <c r="D9311" s="208" t="str">
        <f aca="false">IF(ISNUMBER(FIND("Phy",N9311))=TRUE(),"Physical","Financial")</f>
        <v>Financial</v>
      </c>
      <c r="E9311" s="208" t="e">
        <f aca="false">IF(VLOOKUP(S9311,'DD-Lookup'!$J$6:$L$50,3,FALSE())="Monthly",(YEAR(AC9311)-YEAR(AB9311))*12+MONTH(AC9311)-MONTH(AB9311)+1,(AC9311-AB9311+1))</f>
        <v>#N/A</v>
      </c>
      <c r="F9311" s="239" t="e">
        <f aca="false">E9311*SUM(P9311:Q9311)</f>
        <v>#N/A</v>
      </c>
    </row>
    <row r="9312" customFormat="false" ht="12.75" hidden="false" customHeight="false" outlineLevel="0" collapsed="false">
      <c r="A9312" s="208" t="str">
        <f aca="false">B9312&amp;" "&amp;C9312&amp;" "&amp;D9312</f>
        <v> 0 Financial</v>
      </c>
      <c r="B9312" s="208" t="str">
        <f aca="false">IF((LEFT(N9312,2)="US"),"US","")</f>
        <v/>
      </c>
      <c r="C9312" s="208" t="n">
        <f aca="false">M9312</f>
        <v>0</v>
      </c>
      <c r="D9312" s="208" t="str">
        <f aca="false">IF(ISNUMBER(FIND("Phy",N9312))=TRUE(),"Physical","Financial")</f>
        <v>Financial</v>
      </c>
      <c r="E9312" s="208" t="e">
        <f aca="false">IF(VLOOKUP(S9312,'DD-Lookup'!$J$6:$L$50,3,FALSE())="Monthly",(YEAR(AC9312)-YEAR(AB9312))*12+MONTH(AC9312)-MONTH(AB9312)+1,(AC9312-AB9312+1))</f>
        <v>#N/A</v>
      </c>
      <c r="F9312" s="239" t="e">
        <f aca="false">E9312*SUM(P9312:Q9312)</f>
        <v>#N/A</v>
      </c>
    </row>
    <row r="9313" customFormat="false" ht="12.75" hidden="false" customHeight="false" outlineLevel="0" collapsed="false">
      <c r="A9313" s="208" t="str">
        <f aca="false">B9313&amp;" "&amp;C9313&amp;" "&amp;D9313</f>
        <v> 0 Financial</v>
      </c>
      <c r="B9313" s="208" t="str">
        <f aca="false">IF((LEFT(N9313,2)="US"),"US","")</f>
        <v/>
      </c>
      <c r="C9313" s="208" t="n">
        <f aca="false">M9313</f>
        <v>0</v>
      </c>
      <c r="D9313" s="208" t="str">
        <f aca="false">IF(ISNUMBER(FIND("Phy",N9313))=TRUE(),"Physical","Financial")</f>
        <v>Financial</v>
      </c>
      <c r="E9313" s="208" t="e">
        <f aca="false">IF(VLOOKUP(S9313,'DD-Lookup'!$J$6:$L$50,3,FALSE())="Monthly",(YEAR(AC9313)-YEAR(AB9313))*12+MONTH(AC9313)-MONTH(AB9313)+1,(AC9313-AB9313+1))</f>
        <v>#N/A</v>
      </c>
      <c r="F9313" s="239" t="e">
        <f aca="false">E9313*SUM(P9313:Q9313)</f>
        <v>#N/A</v>
      </c>
    </row>
    <row r="9314" customFormat="false" ht="12.75" hidden="false" customHeight="false" outlineLevel="0" collapsed="false">
      <c r="A9314" s="208" t="str">
        <f aca="false">B9314&amp;" "&amp;C9314&amp;" "&amp;D9314</f>
        <v> 0 Financial</v>
      </c>
      <c r="B9314" s="208" t="str">
        <f aca="false">IF((LEFT(N9314,2)="US"),"US","")</f>
        <v/>
      </c>
      <c r="C9314" s="208" t="n">
        <f aca="false">M9314</f>
        <v>0</v>
      </c>
      <c r="D9314" s="208" t="str">
        <f aca="false">IF(ISNUMBER(FIND("Phy",N9314))=TRUE(),"Physical","Financial")</f>
        <v>Financial</v>
      </c>
      <c r="E9314" s="208" t="e">
        <f aca="false">IF(VLOOKUP(S9314,'DD-Lookup'!$J$6:$L$50,3,FALSE())="Monthly",(YEAR(AC9314)-YEAR(AB9314))*12+MONTH(AC9314)-MONTH(AB9314)+1,(AC9314-AB9314+1))</f>
        <v>#N/A</v>
      </c>
      <c r="F9314" s="239" t="e">
        <f aca="false">E9314*SUM(P9314:Q9314)</f>
        <v>#N/A</v>
      </c>
    </row>
    <row r="9315" customFormat="false" ht="12.75" hidden="false" customHeight="false" outlineLevel="0" collapsed="false">
      <c r="A9315" s="208" t="str">
        <f aca="false">B9315&amp;" "&amp;C9315&amp;" "&amp;D9315</f>
        <v> 0 Financial</v>
      </c>
      <c r="B9315" s="208" t="str">
        <f aca="false">IF((LEFT(N9315,2)="US"),"US","")</f>
        <v/>
      </c>
      <c r="C9315" s="208" t="n">
        <f aca="false">M9315</f>
        <v>0</v>
      </c>
      <c r="D9315" s="208" t="str">
        <f aca="false">IF(ISNUMBER(FIND("Phy",N9315))=TRUE(),"Physical","Financial")</f>
        <v>Financial</v>
      </c>
      <c r="E9315" s="208" t="e">
        <f aca="false">IF(VLOOKUP(S9315,'DD-Lookup'!$J$6:$L$50,3,FALSE())="Monthly",(YEAR(AC9315)-YEAR(AB9315))*12+MONTH(AC9315)-MONTH(AB9315)+1,(AC9315-AB9315+1))</f>
        <v>#N/A</v>
      </c>
      <c r="F9315" s="239" t="e">
        <f aca="false">E9315*SUM(P9315:Q9315)</f>
        <v>#N/A</v>
      </c>
    </row>
    <row r="9316" customFormat="false" ht="12.75" hidden="false" customHeight="false" outlineLevel="0" collapsed="false">
      <c r="A9316" s="208" t="str">
        <f aca="false">B9316&amp;" "&amp;C9316&amp;" "&amp;D9316</f>
        <v> 0 Financial</v>
      </c>
      <c r="B9316" s="208" t="str">
        <f aca="false">IF((LEFT(N9316,2)="US"),"US","")</f>
        <v/>
      </c>
      <c r="C9316" s="208" t="n">
        <f aca="false">M9316</f>
        <v>0</v>
      </c>
      <c r="D9316" s="208" t="str">
        <f aca="false">IF(ISNUMBER(FIND("Phy",N9316))=TRUE(),"Physical","Financial")</f>
        <v>Financial</v>
      </c>
      <c r="E9316" s="208" t="e">
        <f aca="false">IF(VLOOKUP(S9316,'DD-Lookup'!$J$6:$L$50,3,FALSE())="Monthly",(YEAR(AC9316)-YEAR(AB9316))*12+MONTH(AC9316)-MONTH(AB9316)+1,(AC9316-AB9316+1))</f>
        <v>#N/A</v>
      </c>
      <c r="F9316" s="239" t="e">
        <f aca="false">E9316*SUM(P9316:Q9316)</f>
        <v>#N/A</v>
      </c>
    </row>
    <row r="9317" customFormat="false" ht="12.75" hidden="false" customHeight="false" outlineLevel="0" collapsed="false">
      <c r="A9317" s="208" t="str">
        <f aca="false">B9317&amp;" "&amp;C9317&amp;" "&amp;D9317</f>
        <v> 0 Financial</v>
      </c>
      <c r="B9317" s="208" t="str">
        <f aca="false">IF((LEFT(N9317,2)="US"),"US","")</f>
        <v/>
      </c>
      <c r="C9317" s="208" t="n">
        <f aca="false">M9317</f>
        <v>0</v>
      </c>
      <c r="D9317" s="208" t="str">
        <f aca="false">IF(ISNUMBER(FIND("Phy",N9317))=TRUE(),"Physical","Financial")</f>
        <v>Financial</v>
      </c>
      <c r="E9317" s="208" t="e">
        <f aca="false">IF(VLOOKUP(S9317,'DD-Lookup'!$J$6:$L$50,3,FALSE())="Monthly",(YEAR(AC9317)-YEAR(AB9317))*12+MONTH(AC9317)-MONTH(AB9317)+1,(AC9317-AB9317+1))</f>
        <v>#N/A</v>
      </c>
      <c r="F9317" s="239" t="e">
        <f aca="false">E9317*SUM(P9317:Q9317)</f>
        <v>#N/A</v>
      </c>
    </row>
    <row r="9318" customFormat="false" ht="12.75" hidden="false" customHeight="false" outlineLevel="0" collapsed="false">
      <c r="A9318" s="208" t="str">
        <f aca="false">B9318&amp;" "&amp;C9318&amp;" "&amp;D9318</f>
        <v> 0 Financial</v>
      </c>
      <c r="B9318" s="208" t="str">
        <f aca="false">IF((LEFT(N9318,2)="US"),"US","")</f>
        <v/>
      </c>
      <c r="C9318" s="208" t="n">
        <f aca="false">M9318</f>
        <v>0</v>
      </c>
      <c r="D9318" s="208" t="str">
        <f aca="false">IF(ISNUMBER(FIND("Phy",N9318))=TRUE(),"Physical","Financial")</f>
        <v>Financial</v>
      </c>
      <c r="E9318" s="208" t="e">
        <f aca="false">IF(VLOOKUP(S9318,'DD-Lookup'!$J$6:$L$50,3,FALSE())="Monthly",(YEAR(AC9318)-YEAR(AB9318))*12+MONTH(AC9318)-MONTH(AB9318)+1,(AC9318-AB9318+1))</f>
        <v>#N/A</v>
      </c>
      <c r="F9318" s="239" t="e">
        <f aca="false">E9318*SUM(P9318:Q9318)</f>
        <v>#N/A</v>
      </c>
    </row>
    <row r="9319" customFormat="false" ht="12.75" hidden="false" customHeight="false" outlineLevel="0" collapsed="false">
      <c r="A9319" s="208" t="str">
        <f aca="false">B9319&amp;" "&amp;C9319&amp;" "&amp;D9319</f>
        <v> 0 Financial</v>
      </c>
      <c r="B9319" s="208" t="str">
        <f aca="false">IF((LEFT(N9319,2)="US"),"US","")</f>
        <v/>
      </c>
      <c r="C9319" s="208" t="n">
        <f aca="false">M9319</f>
        <v>0</v>
      </c>
      <c r="D9319" s="208" t="str">
        <f aca="false">IF(ISNUMBER(FIND("Phy",N9319))=TRUE(),"Physical","Financial")</f>
        <v>Financial</v>
      </c>
      <c r="E9319" s="208" t="e">
        <f aca="false">IF(VLOOKUP(S9319,'DD-Lookup'!$J$6:$L$50,3,FALSE())="Monthly",(YEAR(AC9319)-YEAR(AB9319))*12+MONTH(AC9319)-MONTH(AB9319)+1,(AC9319-AB9319+1))</f>
        <v>#N/A</v>
      </c>
      <c r="F9319" s="239" t="e">
        <f aca="false">E9319*SUM(P9319:Q9319)</f>
        <v>#N/A</v>
      </c>
    </row>
    <row r="9320" customFormat="false" ht="12.75" hidden="false" customHeight="false" outlineLevel="0" collapsed="false">
      <c r="A9320" s="208" t="str">
        <f aca="false">B9320&amp;" "&amp;C9320&amp;" "&amp;D9320</f>
        <v> 0 Financial</v>
      </c>
      <c r="B9320" s="208" t="str">
        <f aca="false">IF((LEFT(N9320,2)="US"),"US","")</f>
        <v/>
      </c>
      <c r="C9320" s="208" t="n">
        <f aca="false">M9320</f>
        <v>0</v>
      </c>
      <c r="D9320" s="208" t="str">
        <f aca="false">IF(ISNUMBER(FIND("Phy",N9320))=TRUE(),"Physical","Financial")</f>
        <v>Financial</v>
      </c>
      <c r="E9320" s="208" t="e">
        <f aca="false">IF(VLOOKUP(S9320,'DD-Lookup'!$J$6:$L$50,3,FALSE())="Monthly",(YEAR(AC9320)-YEAR(AB9320))*12+MONTH(AC9320)-MONTH(AB9320)+1,(AC9320-AB9320+1))</f>
        <v>#N/A</v>
      </c>
      <c r="F9320" s="239" t="e">
        <f aca="false">E9320*SUM(P9320:Q9320)</f>
        <v>#N/A</v>
      </c>
    </row>
    <row r="9321" customFormat="false" ht="12.75" hidden="false" customHeight="false" outlineLevel="0" collapsed="false">
      <c r="A9321" s="208" t="str">
        <f aca="false">B9321&amp;" "&amp;C9321&amp;" "&amp;D9321</f>
        <v> 0 Financial</v>
      </c>
      <c r="B9321" s="208" t="str">
        <f aca="false">IF((LEFT(N9321,2)="US"),"US","")</f>
        <v/>
      </c>
      <c r="C9321" s="208" t="n">
        <f aca="false">M9321</f>
        <v>0</v>
      </c>
      <c r="D9321" s="208" t="str">
        <f aca="false">IF(ISNUMBER(FIND("Phy",N9321))=TRUE(),"Physical","Financial")</f>
        <v>Financial</v>
      </c>
      <c r="E9321" s="208" t="e">
        <f aca="false">IF(VLOOKUP(S9321,'DD-Lookup'!$J$6:$L$50,3,FALSE())="Monthly",(YEAR(AC9321)-YEAR(AB9321))*12+MONTH(AC9321)-MONTH(AB9321)+1,(AC9321-AB9321+1))</f>
        <v>#N/A</v>
      </c>
      <c r="F9321" s="239" t="e">
        <f aca="false">E9321*SUM(P9321:Q9321)</f>
        <v>#N/A</v>
      </c>
    </row>
    <row r="9322" customFormat="false" ht="12.75" hidden="false" customHeight="false" outlineLevel="0" collapsed="false">
      <c r="A9322" s="208" t="str">
        <f aca="false">B9322&amp;" "&amp;C9322&amp;" "&amp;D9322</f>
        <v> 0 Financial</v>
      </c>
      <c r="B9322" s="208" t="str">
        <f aca="false">IF((LEFT(N9322,2)="US"),"US","")</f>
        <v/>
      </c>
      <c r="C9322" s="208" t="n">
        <f aca="false">M9322</f>
        <v>0</v>
      </c>
      <c r="D9322" s="208" t="str">
        <f aca="false">IF(ISNUMBER(FIND("Phy",N9322))=TRUE(),"Physical","Financial")</f>
        <v>Financial</v>
      </c>
      <c r="E9322" s="208" t="e">
        <f aca="false">IF(VLOOKUP(S9322,'DD-Lookup'!$J$6:$L$50,3,FALSE())="Monthly",(YEAR(AC9322)-YEAR(AB9322))*12+MONTH(AC9322)-MONTH(AB9322)+1,(AC9322-AB9322+1))</f>
        <v>#N/A</v>
      </c>
      <c r="F9322" s="239" t="e">
        <f aca="false">E9322*SUM(P9322:Q9322)</f>
        <v>#N/A</v>
      </c>
    </row>
    <row r="9323" customFormat="false" ht="12.75" hidden="false" customHeight="false" outlineLevel="0" collapsed="false">
      <c r="A9323" s="208" t="str">
        <f aca="false">B9323&amp;" "&amp;C9323&amp;" "&amp;D9323</f>
        <v> 0 Financial</v>
      </c>
      <c r="B9323" s="208" t="str">
        <f aca="false">IF((LEFT(N9323,2)="US"),"US","")</f>
        <v/>
      </c>
      <c r="C9323" s="208" t="n">
        <f aca="false">M9323</f>
        <v>0</v>
      </c>
      <c r="D9323" s="208" t="str">
        <f aca="false">IF(ISNUMBER(FIND("Phy",N9323))=TRUE(),"Physical","Financial")</f>
        <v>Financial</v>
      </c>
      <c r="E9323" s="208" t="e">
        <f aca="false">IF(VLOOKUP(S9323,'DD-Lookup'!$J$6:$L$50,3,FALSE())="Monthly",(YEAR(AC9323)-YEAR(AB9323))*12+MONTH(AC9323)-MONTH(AB9323)+1,(AC9323-AB9323+1))</f>
        <v>#N/A</v>
      </c>
      <c r="F9323" s="239" t="e">
        <f aca="false">E9323*SUM(P9323:Q9323)</f>
        <v>#N/A</v>
      </c>
    </row>
    <row r="9324" customFormat="false" ht="12.75" hidden="false" customHeight="false" outlineLevel="0" collapsed="false">
      <c r="A9324" s="208" t="str">
        <f aca="false">B9324&amp;" "&amp;C9324&amp;" "&amp;D9324</f>
        <v> 0 Financial</v>
      </c>
      <c r="B9324" s="208" t="str">
        <f aca="false">IF((LEFT(N9324,2)="US"),"US","")</f>
        <v/>
      </c>
      <c r="C9324" s="208" t="n">
        <f aca="false">M9324</f>
        <v>0</v>
      </c>
      <c r="D9324" s="208" t="str">
        <f aca="false">IF(ISNUMBER(FIND("Phy",N9324))=TRUE(),"Physical","Financial")</f>
        <v>Financial</v>
      </c>
      <c r="E9324" s="208" t="e">
        <f aca="false">IF(VLOOKUP(S9324,'DD-Lookup'!$J$6:$L$50,3,FALSE())="Monthly",(YEAR(AC9324)-YEAR(AB9324))*12+MONTH(AC9324)-MONTH(AB9324)+1,(AC9324-AB9324+1))</f>
        <v>#N/A</v>
      </c>
      <c r="F9324" s="239" t="e">
        <f aca="false">E9324*SUM(P9324:Q9324)</f>
        <v>#N/A</v>
      </c>
    </row>
    <row r="9325" customFormat="false" ht="12.75" hidden="false" customHeight="false" outlineLevel="0" collapsed="false">
      <c r="A9325" s="208" t="str">
        <f aca="false">B9325&amp;" "&amp;C9325&amp;" "&amp;D9325</f>
        <v> 0 Financial</v>
      </c>
      <c r="B9325" s="208" t="str">
        <f aca="false">IF((LEFT(N9325,2)="US"),"US","")</f>
        <v/>
      </c>
      <c r="C9325" s="208" t="n">
        <f aca="false">M9325</f>
        <v>0</v>
      </c>
      <c r="D9325" s="208" t="str">
        <f aca="false">IF(ISNUMBER(FIND("Phy",N9325))=TRUE(),"Physical","Financial")</f>
        <v>Financial</v>
      </c>
      <c r="E9325" s="208" t="e">
        <f aca="false">IF(VLOOKUP(S9325,'DD-Lookup'!$J$6:$L$50,3,FALSE())="Monthly",(YEAR(AC9325)-YEAR(AB9325))*12+MONTH(AC9325)-MONTH(AB9325)+1,(AC9325-AB9325+1))</f>
        <v>#N/A</v>
      </c>
      <c r="F9325" s="239" t="e">
        <f aca="false">E9325*SUM(P9325:Q9325)</f>
        <v>#N/A</v>
      </c>
    </row>
    <row r="9326" customFormat="false" ht="12.75" hidden="false" customHeight="false" outlineLevel="0" collapsed="false">
      <c r="A9326" s="208" t="str">
        <f aca="false">B9326&amp;" "&amp;C9326&amp;" "&amp;D9326</f>
        <v> 0 Financial</v>
      </c>
      <c r="B9326" s="208" t="str">
        <f aca="false">IF((LEFT(N9326,2)="US"),"US","")</f>
        <v/>
      </c>
      <c r="C9326" s="208" t="n">
        <f aca="false">M9326</f>
        <v>0</v>
      </c>
      <c r="D9326" s="208" t="str">
        <f aca="false">IF(ISNUMBER(FIND("Phy",N9326))=TRUE(),"Physical","Financial")</f>
        <v>Financial</v>
      </c>
      <c r="E9326" s="208" t="e">
        <f aca="false">IF(VLOOKUP(S9326,'DD-Lookup'!$J$6:$L$50,3,FALSE())="Monthly",(YEAR(AC9326)-YEAR(AB9326))*12+MONTH(AC9326)-MONTH(AB9326)+1,(AC9326-AB9326+1))</f>
        <v>#N/A</v>
      </c>
      <c r="F9326" s="239" t="e">
        <f aca="false">E9326*SUM(P9326:Q9326)</f>
        <v>#N/A</v>
      </c>
    </row>
    <row r="9327" customFormat="false" ht="12.75" hidden="false" customHeight="false" outlineLevel="0" collapsed="false">
      <c r="A9327" s="208" t="str">
        <f aca="false">B9327&amp;" "&amp;C9327&amp;" "&amp;D9327</f>
        <v> 0 Financial</v>
      </c>
      <c r="B9327" s="208" t="str">
        <f aca="false">IF((LEFT(N9327,2)="US"),"US","")</f>
        <v/>
      </c>
      <c r="C9327" s="208" t="n">
        <f aca="false">M9327</f>
        <v>0</v>
      </c>
      <c r="D9327" s="208" t="str">
        <f aca="false">IF(ISNUMBER(FIND("Phy",N9327))=TRUE(),"Physical","Financial")</f>
        <v>Financial</v>
      </c>
      <c r="E9327" s="208" t="e">
        <f aca="false">IF(VLOOKUP(S9327,'DD-Lookup'!$J$6:$L$50,3,FALSE())="Monthly",(YEAR(AC9327)-YEAR(AB9327))*12+MONTH(AC9327)-MONTH(AB9327)+1,(AC9327-AB9327+1))</f>
        <v>#N/A</v>
      </c>
      <c r="F9327" s="239" t="e">
        <f aca="false">E9327*SUM(P9327:Q9327)</f>
        <v>#N/A</v>
      </c>
    </row>
    <row r="9328" customFormat="false" ht="12.75" hidden="false" customHeight="false" outlineLevel="0" collapsed="false">
      <c r="A9328" s="208" t="str">
        <f aca="false">B9328&amp;" "&amp;C9328&amp;" "&amp;D9328</f>
        <v> 0 Financial</v>
      </c>
      <c r="B9328" s="208" t="str">
        <f aca="false">IF((LEFT(N9328,2)="US"),"US","")</f>
        <v/>
      </c>
      <c r="C9328" s="208" t="n">
        <f aca="false">M9328</f>
        <v>0</v>
      </c>
      <c r="D9328" s="208" t="str">
        <f aca="false">IF(ISNUMBER(FIND("Phy",N9328))=TRUE(),"Physical","Financial")</f>
        <v>Financial</v>
      </c>
      <c r="E9328" s="208" t="e">
        <f aca="false">IF(VLOOKUP(S9328,'DD-Lookup'!$J$6:$L$50,3,FALSE())="Monthly",(YEAR(AC9328)-YEAR(AB9328))*12+MONTH(AC9328)-MONTH(AB9328)+1,(AC9328-AB9328+1))</f>
        <v>#N/A</v>
      </c>
      <c r="F9328" s="239" t="e">
        <f aca="false">E9328*SUM(P9328:Q9328)</f>
        <v>#N/A</v>
      </c>
    </row>
    <row r="9329" customFormat="false" ht="12.75" hidden="false" customHeight="false" outlineLevel="0" collapsed="false">
      <c r="A9329" s="208" t="str">
        <f aca="false">B9329&amp;" "&amp;C9329&amp;" "&amp;D9329</f>
        <v> 0 Financial</v>
      </c>
      <c r="B9329" s="208" t="str">
        <f aca="false">IF((LEFT(N9329,2)="US"),"US","")</f>
        <v/>
      </c>
      <c r="C9329" s="208" t="n">
        <f aca="false">M9329</f>
        <v>0</v>
      </c>
      <c r="D9329" s="208" t="str">
        <f aca="false">IF(ISNUMBER(FIND("Phy",N9329))=TRUE(),"Physical","Financial")</f>
        <v>Financial</v>
      </c>
      <c r="E9329" s="208" t="e">
        <f aca="false">IF(VLOOKUP(S9329,'DD-Lookup'!$J$6:$L$50,3,FALSE())="Monthly",(YEAR(AC9329)-YEAR(AB9329))*12+MONTH(AC9329)-MONTH(AB9329)+1,(AC9329-AB9329+1))</f>
        <v>#N/A</v>
      </c>
      <c r="F9329" s="239" t="e">
        <f aca="false">E9329*SUM(P9329:Q9329)</f>
        <v>#N/A</v>
      </c>
    </row>
    <row r="9330" customFormat="false" ht="12.75" hidden="false" customHeight="false" outlineLevel="0" collapsed="false">
      <c r="A9330" s="208" t="str">
        <f aca="false">B9330&amp;" "&amp;C9330&amp;" "&amp;D9330</f>
        <v> 0 Financial</v>
      </c>
      <c r="B9330" s="208" t="str">
        <f aca="false">IF((LEFT(N9330,2)="US"),"US","")</f>
        <v/>
      </c>
      <c r="C9330" s="208" t="n">
        <f aca="false">M9330</f>
        <v>0</v>
      </c>
      <c r="D9330" s="208" t="str">
        <f aca="false">IF(ISNUMBER(FIND("Phy",N9330))=TRUE(),"Physical","Financial")</f>
        <v>Financial</v>
      </c>
      <c r="E9330" s="208" t="e">
        <f aca="false">IF(VLOOKUP(S9330,'DD-Lookup'!$J$6:$L$50,3,FALSE())="Monthly",(YEAR(AC9330)-YEAR(AB9330))*12+MONTH(AC9330)-MONTH(AB9330)+1,(AC9330-AB9330+1))</f>
        <v>#N/A</v>
      </c>
      <c r="F9330" s="239" t="e">
        <f aca="false">E9330*SUM(P9330:Q9330)</f>
        <v>#N/A</v>
      </c>
    </row>
    <row r="9331" customFormat="false" ht="12.75" hidden="false" customHeight="false" outlineLevel="0" collapsed="false">
      <c r="A9331" s="208" t="str">
        <f aca="false">B9331&amp;" "&amp;C9331&amp;" "&amp;D9331</f>
        <v> 0 Financial</v>
      </c>
      <c r="B9331" s="208" t="str">
        <f aca="false">IF((LEFT(N9331,2)="US"),"US","")</f>
        <v/>
      </c>
      <c r="C9331" s="208" t="n">
        <f aca="false">M9331</f>
        <v>0</v>
      </c>
      <c r="D9331" s="208" t="str">
        <f aca="false">IF(ISNUMBER(FIND("Phy",N9331))=TRUE(),"Physical","Financial")</f>
        <v>Financial</v>
      </c>
      <c r="E9331" s="208" t="e">
        <f aca="false">IF(VLOOKUP(S9331,'DD-Lookup'!$J$6:$L$50,3,FALSE())="Monthly",(YEAR(AC9331)-YEAR(AB9331))*12+MONTH(AC9331)-MONTH(AB9331)+1,(AC9331-AB9331+1))</f>
        <v>#N/A</v>
      </c>
      <c r="F9331" s="239" t="e">
        <f aca="false">E9331*SUM(P9331:Q9331)</f>
        <v>#N/A</v>
      </c>
    </row>
    <row r="9332" customFormat="false" ht="12.75" hidden="false" customHeight="false" outlineLevel="0" collapsed="false">
      <c r="A9332" s="208" t="str">
        <f aca="false">B9332&amp;" "&amp;C9332&amp;" "&amp;D9332</f>
        <v> 0 Financial</v>
      </c>
      <c r="B9332" s="208" t="str">
        <f aca="false">IF((LEFT(N9332,2)="US"),"US","")</f>
        <v/>
      </c>
      <c r="C9332" s="208" t="n">
        <f aca="false">M9332</f>
        <v>0</v>
      </c>
      <c r="D9332" s="208" t="str">
        <f aca="false">IF(ISNUMBER(FIND("Phy",N9332))=TRUE(),"Physical","Financial")</f>
        <v>Financial</v>
      </c>
      <c r="E9332" s="208" t="e">
        <f aca="false">IF(VLOOKUP(S9332,'DD-Lookup'!$J$6:$L$50,3,FALSE())="Monthly",(YEAR(AC9332)-YEAR(AB9332))*12+MONTH(AC9332)-MONTH(AB9332)+1,(AC9332-AB9332+1))</f>
        <v>#N/A</v>
      </c>
      <c r="F9332" s="239" t="e">
        <f aca="false">E9332*SUM(P9332:Q9332)</f>
        <v>#N/A</v>
      </c>
    </row>
    <row r="9333" customFormat="false" ht="12.75" hidden="false" customHeight="false" outlineLevel="0" collapsed="false">
      <c r="A9333" s="208" t="str">
        <f aca="false">B9333&amp;" "&amp;C9333&amp;" "&amp;D9333</f>
        <v> 0 Financial</v>
      </c>
      <c r="B9333" s="208" t="str">
        <f aca="false">IF((LEFT(N9333,2)="US"),"US","")</f>
        <v/>
      </c>
      <c r="C9333" s="208" t="n">
        <f aca="false">M9333</f>
        <v>0</v>
      </c>
      <c r="D9333" s="208" t="str">
        <f aca="false">IF(ISNUMBER(FIND("Phy",N9333))=TRUE(),"Physical","Financial")</f>
        <v>Financial</v>
      </c>
      <c r="E9333" s="208" t="e">
        <f aca="false">IF(VLOOKUP(S9333,'DD-Lookup'!$J$6:$L$50,3,FALSE())="Monthly",(YEAR(AC9333)-YEAR(AB9333))*12+MONTH(AC9333)-MONTH(AB9333)+1,(AC9333-AB9333+1))</f>
        <v>#N/A</v>
      </c>
      <c r="F9333" s="239" t="e">
        <f aca="false">E9333*SUM(P9333:Q9333)</f>
        <v>#N/A</v>
      </c>
    </row>
    <row r="9334" customFormat="false" ht="12.75" hidden="false" customHeight="false" outlineLevel="0" collapsed="false">
      <c r="A9334" s="208" t="str">
        <f aca="false">B9334&amp;" "&amp;C9334&amp;" "&amp;D9334</f>
        <v> 0 Financial</v>
      </c>
      <c r="B9334" s="208" t="str">
        <f aca="false">IF((LEFT(N9334,2)="US"),"US","")</f>
        <v/>
      </c>
      <c r="C9334" s="208" t="n">
        <f aca="false">M9334</f>
        <v>0</v>
      </c>
      <c r="D9334" s="208" t="str">
        <f aca="false">IF(ISNUMBER(FIND("Phy",N9334))=TRUE(),"Physical","Financial")</f>
        <v>Financial</v>
      </c>
      <c r="E9334" s="208" t="e">
        <f aca="false">IF(VLOOKUP(S9334,'DD-Lookup'!$J$6:$L$50,3,FALSE())="Monthly",(YEAR(AC9334)-YEAR(AB9334))*12+MONTH(AC9334)-MONTH(AB9334)+1,(AC9334-AB9334+1))</f>
        <v>#N/A</v>
      </c>
      <c r="F9334" s="239" t="e">
        <f aca="false">E9334*SUM(P9334:Q9334)</f>
        <v>#N/A</v>
      </c>
    </row>
    <row r="9335" customFormat="false" ht="12.75" hidden="false" customHeight="false" outlineLevel="0" collapsed="false">
      <c r="A9335" s="208" t="str">
        <f aca="false">B9335&amp;" "&amp;C9335&amp;" "&amp;D9335</f>
        <v> 0 Financial</v>
      </c>
      <c r="B9335" s="208" t="str">
        <f aca="false">IF((LEFT(N9335,2)="US"),"US","")</f>
        <v/>
      </c>
      <c r="C9335" s="208" t="n">
        <f aca="false">M9335</f>
        <v>0</v>
      </c>
      <c r="D9335" s="208" t="str">
        <f aca="false">IF(ISNUMBER(FIND("Phy",N9335))=TRUE(),"Physical","Financial")</f>
        <v>Financial</v>
      </c>
      <c r="E9335" s="208" t="e">
        <f aca="false">IF(VLOOKUP(S9335,'DD-Lookup'!$J$6:$L$50,3,FALSE())="Monthly",(YEAR(AC9335)-YEAR(AB9335))*12+MONTH(AC9335)-MONTH(AB9335)+1,(AC9335-AB9335+1))</f>
        <v>#N/A</v>
      </c>
      <c r="F9335" s="239" t="e">
        <f aca="false">E9335*SUM(P9335:Q9335)</f>
        <v>#N/A</v>
      </c>
    </row>
    <row r="9336" customFormat="false" ht="12.75" hidden="false" customHeight="false" outlineLevel="0" collapsed="false">
      <c r="A9336" s="208" t="str">
        <f aca="false">B9336&amp;" "&amp;C9336&amp;" "&amp;D9336</f>
        <v> 0 Financial</v>
      </c>
      <c r="B9336" s="208" t="str">
        <f aca="false">IF((LEFT(N9336,2)="US"),"US","")</f>
        <v/>
      </c>
      <c r="C9336" s="208" t="n">
        <f aca="false">M9336</f>
        <v>0</v>
      </c>
      <c r="D9336" s="208" t="str">
        <f aca="false">IF(ISNUMBER(FIND("Phy",N9336))=TRUE(),"Physical","Financial")</f>
        <v>Financial</v>
      </c>
      <c r="E9336" s="208" t="e">
        <f aca="false">IF(VLOOKUP(S9336,'DD-Lookup'!$J$6:$L$50,3,FALSE())="Monthly",(YEAR(AC9336)-YEAR(AB9336))*12+MONTH(AC9336)-MONTH(AB9336)+1,(AC9336-AB9336+1))</f>
        <v>#N/A</v>
      </c>
      <c r="F9336" s="239" t="e">
        <f aca="false">E9336*SUM(P9336:Q9336)</f>
        <v>#N/A</v>
      </c>
    </row>
    <row r="9337" customFormat="false" ht="12.75" hidden="false" customHeight="false" outlineLevel="0" collapsed="false">
      <c r="A9337" s="208" t="str">
        <f aca="false">B9337&amp;" "&amp;C9337&amp;" "&amp;D9337</f>
        <v> 0 Financial</v>
      </c>
      <c r="B9337" s="208" t="str">
        <f aca="false">IF((LEFT(N9337,2)="US"),"US","")</f>
        <v/>
      </c>
      <c r="C9337" s="208" t="n">
        <f aca="false">M9337</f>
        <v>0</v>
      </c>
      <c r="D9337" s="208" t="str">
        <f aca="false">IF(ISNUMBER(FIND("Phy",N9337))=TRUE(),"Physical","Financial")</f>
        <v>Financial</v>
      </c>
      <c r="E9337" s="208" t="e">
        <f aca="false">IF(VLOOKUP(S9337,'DD-Lookup'!$J$6:$L$50,3,FALSE())="Monthly",(YEAR(AC9337)-YEAR(AB9337))*12+MONTH(AC9337)-MONTH(AB9337)+1,(AC9337-AB9337+1))</f>
        <v>#N/A</v>
      </c>
      <c r="F9337" s="239" t="e">
        <f aca="false">E9337*SUM(P9337:Q9337)</f>
        <v>#N/A</v>
      </c>
    </row>
    <row r="9338" customFormat="false" ht="12.75" hidden="false" customHeight="false" outlineLevel="0" collapsed="false">
      <c r="A9338" s="208" t="str">
        <f aca="false">B9338&amp;" "&amp;C9338&amp;" "&amp;D9338</f>
        <v> 0 Financial</v>
      </c>
      <c r="B9338" s="208" t="str">
        <f aca="false">IF((LEFT(N9338,2)="US"),"US","")</f>
        <v/>
      </c>
      <c r="C9338" s="208" t="n">
        <f aca="false">M9338</f>
        <v>0</v>
      </c>
      <c r="D9338" s="208" t="str">
        <f aca="false">IF(ISNUMBER(FIND("Phy",N9338))=TRUE(),"Physical","Financial")</f>
        <v>Financial</v>
      </c>
      <c r="E9338" s="208" t="e">
        <f aca="false">IF(VLOOKUP(S9338,'DD-Lookup'!$J$6:$L$50,3,FALSE())="Monthly",(YEAR(AC9338)-YEAR(AB9338))*12+MONTH(AC9338)-MONTH(AB9338)+1,(AC9338-AB9338+1))</f>
        <v>#N/A</v>
      </c>
      <c r="F9338" s="239" t="e">
        <f aca="false">E9338*SUM(P9338:Q9338)</f>
        <v>#N/A</v>
      </c>
    </row>
    <row r="9339" customFormat="false" ht="12.75" hidden="false" customHeight="false" outlineLevel="0" collapsed="false">
      <c r="A9339" s="208" t="str">
        <f aca="false">B9339&amp;" "&amp;C9339&amp;" "&amp;D9339</f>
        <v> 0 Financial</v>
      </c>
      <c r="B9339" s="208" t="str">
        <f aca="false">IF((LEFT(N9339,2)="US"),"US","")</f>
        <v/>
      </c>
      <c r="C9339" s="208" t="n">
        <f aca="false">M9339</f>
        <v>0</v>
      </c>
      <c r="D9339" s="208" t="str">
        <f aca="false">IF(ISNUMBER(FIND("Phy",N9339))=TRUE(),"Physical","Financial")</f>
        <v>Financial</v>
      </c>
      <c r="E9339" s="208" t="e">
        <f aca="false">IF(VLOOKUP(S9339,'DD-Lookup'!$J$6:$L$50,3,FALSE())="Monthly",(YEAR(AC9339)-YEAR(AB9339))*12+MONTH(AC9339)-MONTH(AB9339)+1,(AC9339-AB9339+1))</f>
        <v>#N/A</v>
      </c>
      <c r="F9339" s="239" t="e">
        <f aca="false">E9339*SUM(P9339:Q9339)</f>
        <v>#N/A</v>
      </c>
    </row>
    <row r="9340" customFormat="false" ht="12.75" hidden="false" customHeight="false" outlineLevel="0" collapsed="false">
      <c r="A9340" s="208" t="str">
        <f aca="false">B9340&amp;" "&amp;C9340&amp;" "&amp;D9340</f>
        <v> 0 Financial</v>
      </c>
      <c r="B9340" s="208" t="str">
        <f aca="false">IF((LEFT(N9340,2)="US"),"US","")</f>
        <v/>
      </c>
      <c r="C9340" s="208" t="n">
        <f aca="false">M9340</f>
        <v>0</v>
      </c>
      <c r="D9340" s="208" t="str">
        <f aca="false">IF(ISNUMBER(FIND("Phy",N9340))=TRUE(),"Physical","Financial")</f>
        <v>Financial</v>
      </c>
      <c r="E9340" s="208" t="e">
        <f aca="false">IF(VLOOKUP(S9340,'DD-Lookup'!$J$6:$L$50,3,FALSE())="Monthly",(YEAR(AC9340)-YEAR(AB9340))*12+MONTH(AC9340)-MONTH(AB9340)+1,(AC9340-AB9340+1))</f>
        <v>#N/A</v>
      </c>
      <c r="F9340" s="239" t="e">
        <f aca="false">E9340*SUM(P9340:Q9340)</f>
        <v>#N/A</v>
      </c>
    </row>
    <row r="9341" customFormat="false" ht="12.75" hidden="false" customHeight="false" outlineLevel="0" collapsed="false">
      <c r="A9341" s="208" t="str">
        <f aca="false">B9341&amp;" "&amp;C9341&amp;" "&amp;D9341</f>
        <v> 0 Financial</v>
      </c>
      <c r="B9341" s="208" t="str">
        <f aca="false">IF((LEFT(N9341,2)="US"),"US","")</f>
        <v/>
      </c>
      <c r="C9341" s="208" t="n">
        <f aca="false">M9341</f>
        <v>0</v>
      </c>
      <c r="D9341" s="208" t="str">
        <f aca="false">IF(ISNUMBER(FIND("Phy",N9341))=TRUE(),"Physical","Financial")</f>
        <v>Financial</v>
      </c>
      <c r="E9341" s="208" t="e">
        <f aca="false">IF(VLOOKUP(S9341,'DD-Lookup'!$J$6:$L$50,3,FALSE())="Monthly",(YEAR(AC9341)-YEAR(AB9341))*12+MONTH(AC9341)-MONTH(AB9341)+1,(AC9341-AB9341+1))</f>
        <v>#N/A</v>
      </c>
      <c r="F9341" s="239" t="e">
        <f aca="false">E9341*SUM(P9341:Q9341)</f>
        <v>#N/A</v>
      </c>
    </row>
    <row r="9342" customFormat="false" ht="12.75" hidden="false" customHeight="false" outlineLevel="0" collapsed="false">
      <c r="A9342" s="208" t="str">
        <f aca="false">B9342&amp;" "&amp;C9342&amp;" "&amp;D9342</f>
        <v> 0 Financial</v>
      </c>
      <c r="B9342" s="208" t="str">
        <f aca="false">IF((LEFT(N9342,2)="US"),"US","")</f>
        <v/>
      </c>
      <c r="C9342" s="208" t="n">
        <f aca="false">M9342</f>
        <v>0</v>
      </c>
      <c r="D9342" s="208" t="str">
        <f aca="false">IF(ISNUMBER(FIND("Phy",N9342))=TRUE(),"Physical","Financial")</f>
        <v>Financial</v>
      </c>
      <c r="E9342" s="208" t="e">
        <f aca="false">IF(VLOOKUP(S9342,'DD-Lookup'!$J$6:$L$50,3,FALSE())="Monthly",(YEAR(AC9342)-YEAR(AB9342))*12+MONTH(AC9342)-MONTH(AB9342)+1,(AC9342-AB9342+1))</f>
        <v>#N/A</v>
      </c>
      <c r="F9342" s="239" t="e">
        <f aca="false">E9342*SUM(P9342:Q9342)</f>
        <v>#N/A</v>
      </c>
    </row>
    <row r="9343" customFormat="false" ht="12.75" hidden="false" customHeight="false" outlineLevel="0" collapsed="false">
      <c r="A9343" s="208" t="str">
        <f aca="false">B9343&amp;" "&amp;C9343&amp;" "&amp;D9343</f>
        <v> 0 Financial</v>
      </c>
      <c r="B9343" s="208" t="str">
        <f aca="false">IF((LEFT(N9343,2)="US"),"US","")</f>
        <v/>
      </c>
      <c r="C9343" s="208" t="n">
        <f aca="false">M9343</f>
        <v>0</v>
      </c>
      <c r="D9343" s="208" t="str">
        <f aca="false">IF(ISNUMBER(FIND("Phy",N9343))=TRUE(),"Physical","Financial")</f>
        <v>Financial</v>
      </c>
      <c r="E9343" s="208" t="e">
        <f aca="false">IF(VLOOKUP(S9343,'DD-Lookup'!$J$6:$L$50,3,FALSE())="Monthly",(YEAR(AC9343)-YEAR(AB9343))*12+MONTH(AC9343)-MONTH(AB9343)+1,(AC9343-AB9343+1))</f>
        <v>#N/A</v>
      </c>
      <c r="F9343" s="239" t="e">
        <f aca="false">E9343*SUM(P9343:Q9343)</f>
        <v>#N/A</v>
      </c>
    </row>
    <row r="9344" customFormat="false" ht="12.75" hidden="false" customHeight="false" outlineLevel="0" collapsed="false">
      <c r="A9344" s="208" t="str">
        <f aca="false">B9344&amp;" "&amp;C9344&amp;" "&amp;D9344</f>
        <v> 0 Financial</v>
      </c>
      <c r="B9344" s="208" t="str">
        <f aca="false">IF((LEFT(N9344,2)="US"),"US","")</f>
        <v/>
      </c>
      <c r="C9344" s="208" t="n">
        <f aca="false">M9344</f>
        <v>0</v>
      </c>
      <c r="D9344" s="208" t="str">
        <f aca="false">IF(ISNUMBER(FIND("Phy",N9344))=TRUE(),"Physical","Financial")</f>
        <v>Financial</v>
      </c>
      <c r="E9344" s="208" t="e">
        <f aca="false">IF(VLOOKUP(S9344,'DD-Lookup'!$J$6:$L$50,3,FALSE())="Monthly",(YEAR(AC9344)-YEAR(AB9344))*12+MONTH(AC9344)-MONTH(AB9344)+1,(AC9344-AB9344+1))</f>
        <v>#N/A</v>
      </c>
      <c r="F9344" s="239" t="e">
        <f aca="false">E9344*SUM(P9344:Q9344)</f>
        <v>#N/A</v>
      </c>
    </row>
    <row r="9345" customFormat="false" ht="12.75" hidden="false" customHeight="false" outlineLevel="0" collapsed="false">
      <c r="A9345" s="208" t="str">
        <f aca="false">B9345&amp;" "&amp;C9345&amp;" "&amp;D9345</f>
        <v> 0 Financial</v>
      </c>
      <c r="B9345" s="208" t="str">
        <f aca="false">IF((LEFT(N9345,2)="US"),"US","")</f>
        <v/>
      </c>
      <c r="C9345" s="208" t="n">
        <f aca="false">M9345</f>
        <v>0</v>
      </c>
      <c r="D9345" s="208" t="str">
        <f aca="false">IF(ISNUMBER(FIND("Phy",N9345))=TRUE(),"Physical","Financial")</f>
        <v>Financial</v>
      </c>
      <c r="E9345" s="208" t="e">
        <f aca="false">IF(VLOOKUP(S9345,'DD-Lookup'!$J$6:$L$50,3,FALSE())="Monthly",(YEAR(AC9345)-YEAR(AB9345))*12+MONTH(AC9345)-MONTH(AB9345)+1,(AC9345-AB9345+1))</f>
        <v>#N/A</v>
      </c>
      <c r="F9345" s="239" t="e">
        <f aca="false">E9345*SUM(P9345:Q9345)</f>
        <v>#N/A</v>
      </c>
    </row>
    <row r="9346" customFormat="false" ht="12.75" hidden="false" customHeight="false" outlineLevel="0" collapsed="false">
      <c r="A9346" s="208" t="str">
        <f aca="false">B9346&amp;" "&amp;C9346&amp;" "&amp;D9346</f>
        <v> 0 Financial</v>
      </c>
      <c r="B9346" s="208" t="str">
        <f aca="false">IF((LEFT(N9346,2)="US"),"US","")</f>
        <v/>
      </c>
      <c r="C9346" s="208" t="n">
        <f aca="false">M9346</f>
        <v>0</v>
      </c>
      <c r="D9346" s="208" t="str">
        <f aca="false">IF(ISNUMBER(FIND("Phy",N9346))=TRUE(),"Physical","Financial")</f>
        <v>Financial</v>
      </c>
      <c r="E9346" s="208" t="e">
        <f aca="false">IF(VLOOKUP(S9346,'DD-Lookup'!$J$6:$L$50,3,FALSE())="Monthly",(YEAR(AC9346)-YEAR(AB9346))*12+MONTH(AC9346)-MONTH(AB9346)+1,(AC9346-AB9346+1))</f>
        <v>#N/A</v>
      </c>
      <c r="F9346" s="239" t="e">
        <f aca="false">E9346*SUM(P9346:Q9346)</f>
        <v>#N/A</v>
      </c>
    </row>
    <row r="9347" customFormat="false" ht="12.75" hidden="false" customHeight="false" outlineLevel="0" collapsed="false">
      <c r="A9347" s="208" t="str">
        <f aca="false">B9347&amp;" "&amp;C9347&amp;" "&amp;D9347</f>
        <v> 0 Financial</v>
      </c>
      <c r="B9347" s="208" t="str">
        <f aca="false">IF((LEFT(N9347,2)="US"),"US","")</f>
        <v/>
      </c>
      <c r="C9347" s="208" t="n">
        <f aca="false">M9347</f>
        <v>0</v>
      </c>
      <c r="D9347" s="208" t="str">
        <f aca="false">IF(ISNUMBER(FIND("Phy",N9347))=TRUE(),"Physical","Financial")</f>
        <v>Financial</v>
      </c>
      <c r="E9347" s="208" t="e">
        <f aca="false">IF(VLOOKUP(S9347,'DD-Lookup'!$J$6:$L$50,3,FALSE())="Monthly",(YEAR(AC9347)-YEAR(AB9347))*12+MONTH(AC9347)-MONTH(AB9347)+1,(AC9347-AB9347+1))</f>
        <v>#N/A</v>
      </c>
      <c r="F9347" s="239" t="e">
        <f aca="false">E9347*SUM(P9347:Q9347)</f>
        <v>#N/A</v>
      </c>
    </row>
    <row r="9348" customFormat="false" ht="12.75" hidden="false" customHeight="false" outlineLevel="0" collapsed="false">
      <c r="A9348" s="208" t="str">
        <f aca="false">B9348&amp;" "&amp;C9348&amp;" "&amp;D9348</f>
        <v> 0 Financial</v>
      </c>
      <c r="B9348" s="208" t="str">
        <f aca="false">IF((LEFT(N9348,2)="US"),"US","")</f>
        <v/>
      </c>
      <c r="C9348" s="208" t="n">
        <f aca="false">M9348</f>
        <v>0</v>
      </c>
      <c r="D9348" s="208" t="str">
        <f aca="false">IF(ISNUMBER(FIND("Phy",N9348))=TRUE(),"Physical","Financial")</f>
        <v>Financial</v>
      </c>
      <c r="E9348" s="208" t="e">
        <f aca="false">IF(VLOOKUP(S9348,'DD-Lookup'!$J$6:$L$50,3,FALSE())="Monthly",(YEAR(AC9348)-YEAR(AB9348))*12+MONTH(AC9348)-MONTH(AB9348)+1,(AC9348-AB9348+1))</f>
        <v>#N/A</v>
      </c>
      <c r="F9348" s="239" t="e">
        <f aca="false">E9348*SUM(P9348:Q9348)</f>
        <v>#N/A</v>
      </c>
    </row>
    <row r="9349" customFormat="false" ht="12.75" hidden="false" customHeight="false" outlineLevel="0" collapsed="false">
      <c r="A9349" s="208" t="str">
        <f aca="false">B9349&amp;" "&amp;C9349&amp;" "&amp;D9349</f>
        <v> 0 Financial</v>
      </c>
      <c r="B9349" s="208" t="str">
        <f aca="false">IF((LEFT(N9349,2)="US"),"US","")</f>
        <v/>
      </c>
      <c r="C9349" s="208" t="n">
        <f aca="false">M9349</f>
        <v>0</v>
      </c>
      <c r="D9349" s="208" t="str">
        <f aca="false">IF(ISNUMBER(FIND("Phy",N9349))=TRUE(),"Physical","Financial")</f>
        <v>Financial</v>
      </c>
      <c r="E9349" s="208" t="e">
        <f aca="false">IF(VLOOKUP(S9349,'DD-Lookup'!$J$6:$L$50,3,FALSE())="Monthly",(YEAR(AC9349)-YEAR(AB9349))*12+MONTH(AC9349)-MONTH(AB9349)+1,(AC9349-AB9349+1))</f>
        <v>#N/A</v>
      </c>
      <c r="F9349" s="239" t="e">
        <f aca="false">E9349*SUM(P9349:Q9349)</f>
        <v>#N/A</v>
      </c>
    </row>
    <row r="9350" customFormat="false" ht="12.75" hidden="false" customHeight="false" outlineLevel="0" collapsed="false">
      <c r="A9350" s="208" t="str">
        <f aca="false">B9350&amp;" "&amp;C9350&amp;" "&amp;D9350</f>
        <v> 0 Financial</v>
      </c>
      <c r="B9350" s="208" t="str">
        <f aca="false">IF((LEFT(N9350,2)="US"),"US","")</f>
        <v/>
      </c>
      <c r="C9350" s="208" t="n">
        <f aca="false">M9350</f>
        <v>0</v>
      </c>
      <c r="D9350" s="208" t="str">
        <f aca="false">IF(ISNUMBER(FIND("Phy",N9350))=TRUE(),"Physical","Financial")</f>
        <v>Financial</v>
      </c>
      <c r="E9350" s="208" t="e">
        <f aca="false">IF(VLOOKUP(S9350,'DD-Lookup'!$J$6:$L$50,3,FALSE())="Monthly",(YEAR(AC9350)-YEAR(AB9350))*12+MONTH(AC9350)-MONTH(AB9350)+1,(AC9350-AB9350+1))</f>
        <v>#N/A</v>
      </c>
      <c r="F9350" s="239" t="e">
        <f aca="false">E9350*SUM(P9350:Q9350)</f>
        <v>#N/A</v>
      </c>
    </row>
    <row r="9351" customFormat="false" ht="12.75" hidden="false" customHeight="false" outlineLevel="0" collapsed="false">
      <c r="A9351" s="208" t="str">
        <f aca="false">B9351&amp;" "&amp;C9351&amp;" "&amp;D9351</f>
        <v> 0 Financial</v>
      </c>
      <c r="B9351" s="208" t="str">
        <f aca="false">IF((LEFT(N9351,2)="US"),"US","")</f>
        <v/>
      </c>
      <c r="C9351" s="208" t="n">
        <f aca="false">M9351</f>
        <v>0</v>
      </c>
      <c r="D9351" s="208" t="str">
        <f aca="false">IF(ISNUMBER(FIND("Phy",N9351))=TRUE(),"Physical","Financial")</f>
        <v>Financial</v>
      </c>
      <c r="E9351" s="208" t="e">
        <f aca="false">IF(VLOOKUP(S9351,'DD-Lookup'!$J$6:$L$50,3,FALSE())="Monthly",(YEAR(AC9351)-YEAR(AB9351))*12+MONTH(AC9351)-MONTH(AB9351)+1,(AC9351-AB9351+1))</f>
        <v>#N/A</v>
      </c>
      <c r="F9351" s="239" t="e">
        <f aca="false">E9351*SUM(P9351:Q9351)</f>
        <v>#N/A</v>
      </c>
    </row>
    <row r="9352" customFormat="false" ht="12.75" hidden="false" customHeight="false" outlineLevel="0" collapsed="false">
      <c r="A9352" s="208" t="str">
        <f aca="false">B9352&amp;" "&amp;C9352&amp;" "&amp;D9352</f>
        <v> 0 Financial</v>
      </c>
      <c r="B9352" s="208" t="str">
        <f aca="false">IF((LEFT(N9352,2)="US"),"US","")</f>
        <v/>
      </c>
      <c r="C9352" s="208" t="n">
        <f aca="false">M9352</f>
        <v>0</v>
      </c>
      <c r="D9352" s="208" t="str">
        <f aca="false">IF(ISNUMBER(FIND("Phy",N9352))=TRUE(),"Physical","Financial")</f>
        <v>Financial</v>
      </c>
      <c r="E9352" s="208" t="e">
        <f aca="false">IF(VLOOKUP(S9352,'DD-Lookup'!$J$6:$L$50,3,FALSE())="Monthly",(YEAR(AC9352)-YEAR(AB9352))*12+MONTH(AC9352)-MONTH(AB9352)+1,(AC9352-AB9352+1))</f>
        <v>#N/A</v>
      </c>
      <c r="F9352" s="239" t="e">
        <f aca="false">E9352*SUM(P9352:Q9352)</f>
        <v>#N/A</v>
      </c>
    </row>
    <row r="9353" customFormat="false" ht="12.75" hidden="false" customHeight="false" outlineLevel="0" collapsed="false">
      <c r="A9353" s="208" t="str">
        <f aca="false">B9353&amp;" "&amp;C9353&amp;" "&amp;D9353</f>
        <v> 0 Financial</v>
      </c>
      <c r="B9353" s="208" t="str">
        <f aca="false">IF((LEFT(N9353,2)="US"),"US","")</f>
        <v/>
      </c>
      <c r="C9353" s="208" t="n">
        <f aca="false">M9353</f>
        <v>0</v>
      </c>
      <c r="D9353" s="208" t="str">
        <f aca="false">IF(ISNUMBER(FIND("Phy",N9353))=TRUE(),"Physical","Financial")</f>
        <v>Financial</v>
      </c>
      <c r="E9353" s="208" t="e">
        <f aca="false">IF(VLOOKUP(S9353,'DD-Lookup'!$J$6:$L$50,3,FALSE())="Monthly",(YEAR(AC9353)-YEAR(AB9353))*12+MONTH(AC9353)-MONTH(AB9353)+1,(AC9353-AB9353+1))</f>
        <v>#N/A</v>
      </c>
      <c r="F9353" s="239" t="e">
        <f aca="false">E9353*SUM(P9353:Q9353)</f>
        <v>#N/A</v>
      </c>
    </row>
    <row r="9354" customFormat="false" ht="12.75" hidden="false" customHeight="false" outlineLevel="0" collapsed="false">
      <c r="A9354" s="208" t="str">
        <f aca="false">B9354&amp;" "&amp;C9354&amp;" "&amp;D9354</f>
        <v> 0 Financial</v>
      </c>
      <c r="B9354" s="208" t="str">
        <f aca="false">IF((LEFT(N9354,2)="US"),"US","")</f>
        <v/>
      </c>
      <c r="C9354" s="208" t="n">
        <f aca="false">M9354</f>
        <v>0</v>
      </c>
      <c r="D9354" s="208" t="str">
        <f aca="false">IF(ISNUMBER(FIND("Phy",N9354))=TRUE(),"Physical","Financial")</f>
        <v>Financial</v>
      </c>
      <c r="E9354" s="208" t="e">
        <f aca="false">IF(VLOOKUP(S9354,'DD-Lookup'!$J$6:$L$50,3,FALSE())="Monthly",(YEAR(AC9354)-YEAR(AB9354))*12+MONTH(AC9354)-MONTH(AB9354)+1,(AC9354-AB9354+1))</f>
        <v>#N/A</v>
      </c>
      <c r="F9354" s="239" t="e">
        <f aca="false">E9354*SUM(P9354:Q9354)</f>
        <v>#N/A</v>
      </c>
    </row>
    <row r="9355" customFormat="false" ht="12.75" hidden="false" customHeight="false" outlineLevel="0" collapsed="false">
      <c r="A9355" s="208" t="str">
        <f aca="false">B9355&amp;" "&amp;C9355&amp;" "&amp;D9355</f>
        <v> 0 Financial</v>
      </c>
      <c r="B9355" s="208" t="str">
        <f aca="false">IF((LEFT(N9355,2)="US"),"US","")</f>
        <v/>
      </c>
      <c r="C9355" s="208" t="n">
        <f aca="false">M9355</f>
        <v>0</v>
      </c>
      <c r="D9355" s="208" t="str">
        <f aca="false">IF(ISNUMBER(FIND("Phy",N9355))=TRUE(),"Physical","Financial")</f>
        <v>Financial</v>
      </c>
      <c r="E9355" s="208" t="e">
        <f aca="false">IF(VLOOKUP(S9355,'DD-Lookup'!$J$6:$L$50,3,FALSE())="Monthly",(YEAR(AC9355)-YEAR(AB9355))*12+MONTH(AC9355)-MONTH(AB9355)+1,(AC9355-AB9355+1))</f>
        <v>#N/A</v>
      </c>
      <c r="F9355" s="239" t="e">
        <f aca="false">E9355*SUM(P9355:Q9355)</f>
        <v>#N/A</v>
      </c>
    </row>
    <row r="9356" customFormat="false" ht="12.75" hidden="false" customHeight="false" outlineLevel="0" collapsed="false">
      <c r="A9356" s="208" t="str">
        <f aca="false">B9356&amp;" "&amp;C9356&amp;" "&amp;D9356</f>
        <v> 0 Financial</v>
      </c>
      <c r="B9356" s="208" t="str">
        <f aca="false">IF((LEFT(N9356,2)="US"),"US","")</f>
        <v/>
      </c>
      <c r="C9356" s="208" t="n">
        <f aca="false">M9356</f>
        <v>0</v>
      </c>
      <c r="D9356" s="208" t="str">
        <f aca="false">IF(ISNUMBER(FIND("Phy",N9356))=TRUE(),"Physical","Financial")</f>
        <v>Financial</v>
      </c>
      <c r="E9356" s="208" t="e">
        <f aca="false">IF(VLOOKUP(S9356,'DD-Lookup'!$J$6:$L$50,3,FALSE())="Monthly",(YEAR(AC9356)-YEAR(AB9356))*12+MONTH(AC9356)-MONTH(AB9356)+1,(AC9356-AB9356+1))</f>
        <v>#N/A</v>
      </c>
      <c r="F9356" s="239" t="e">
        <f aca="false">E9356*SUM(P9356:Q9356)</f>
        <v>#N/A</v>
      </c>
    </row>
    <row r="9357" customFormat="false" ht="12.75" hidden="false" customHeight="false" outlineLevel="0" collapsed="false">
      <c r="A9357" s="208" t="str">
        <f aca="false">B9357&amp;" "&amp;C9357&amp;" "&amp;D9357</f>
        <v> 0 Financial</v>
      </c>
      <c r="B9357" s="208" t="str">
        <f aca="false">IF((LEFT(N9357,2)="US"),"US","")</f>
        <v/>
      </c>
      <c r="C9357" s="208" t="n">
        <f aca="false">M9357</f>
        <v>0</v>
      </c>
      <c r="D9357" s="208" t="str">
        <f aca="false">IF(ISNUMBER(FIND("Phy",N9357))=TRUE(),"Physical","Financial")</f>
        <v>Financial</v>
      </c>
      <c r="E9357" s="208" t="e">
        <f aca="false">IF(VLOOKUP(S9357,'DD-Lookup'!$J$6:$L$50,3,FALSE())="Monthly",(YEAR(AC9357)-YEAR(AB9357))*12+MONTH(AC9357)-MONTH(AB9357)+1,(AC9357-AB9357+1))</f>
        <v>#N/A</v>
      </c>
      <c r="F9357" s="239" t="e">
        <f aca="false">E9357*SUM(P9357:Q9357)</f>
        <v>#N/A</v>
      </c>
    </row>
    <row r="9358" customFormat="false" ht="12.75" hidden="false" customHeight="false" outlineLevel="0" collapsed="false">
      <c r="A9358" s="208" t="str">
        <f aca="false">B9358&amp;" "&amp;C9358&amp;" "&amp;D9358</f>
        <v> 0 Financial</v>
      </c>
      <c r="B9358" s="208" t="str">
        <f aca="false">IF((LEFT(N9358,2)="US"),"US","")</f>
        <v/>
      </c>
      <c r="C9358" s="208" t="n">
        <f aca="false">M9358</f>
        <v>0</v>
      </c>
      <c r="D9358" s="208" t="str">
        <f aca="false">IF(ISNUMBER(FIND("Phy",N9358))=TRUE(),"Physical","Financial")</f>
        <v>Financial</v>
      </c>
      <c r="E9358" s="208" t="e">
        <f aca="false">IF(VLOOKUP(S9358,'DD-Lookup'!$J$6:$L$50,3,FALSE())="Monthly",(YEAR(AC9358)-YEAR(AB9358))*12+MONTH(AC9358)-MONTH(AB9358)+1,(AC9358-AB9358+1))</f>
        <v>#N/A</v>
      </c>
      <c r="F9358" s="239" t="e">
        <f aca="false">E9358*SUM(P9358:Q9358)</f>
        <v>#N/A</v>
      </c>
    </row>
    <row r="9359" customFormat="false" ht="12.75" hidden="false" customHeight="false" outlineLevel="0" collapsed="false">
      <c r="A9359" s="208" t="str">
        <f aca="false">B9359&amp;" "&amp;C9359&amp;" "&amp;D9359</f>
        <v> 0 Financial</v>
      </c>
      <c r="B9359" s="208" t="str">
        <f aca="false">IF((LEFT(N9359,2)="US"),"US","")</f>
        <v/>
      </c>
      <c r="C9359" s="208" t="n">
        <f aca="false">M9359</f>
        <v>0</v>
      </c>
      <c r="D9359" s="208" t="str">
        <f aca="false">IF(ISNUMBER(FIND("Phy",N9359))=TRUE(),"Physical","Financial")</f>
        <v>Financial</v>
      </c>
      <c r="E9359" s="208" t="e">
        <f aca="false">IF(VLOOKUP(S9359,'DD-Lookup'!$J$6:$L$50,3,FALSE())="Monthly",(YEAR(AC9359)-YEAR(AB9359))*12+MONTH(AC9359)-MONTH(AB9359)+1,(AC9359-AB9359+1))</f>
        <v>#N/A</v>
      </c>
      <c r="F9359" s="239" t="e">
        <f aca="false">E9359*SUM(P9359:Q9359)</f>
        <v>#N/A</v>
      </c>
    </row>
    <row r="9360" customFormat="false" ht="12.75" hidden="false" customHeight="false" outlineLevel="0" collapsed="false">
      <c r="A9360" s="208" t="str">
        <f aca="false">B9360&amp;" "&amp;C9360&amp;" "&amp;D9360</f>
        <v> 0 Financial</v>
      </c>
      <c r="B9360" s="208" t="str">
        <f aca="false">IF((LEFT(N9360,2)="US"),"US","")</f>
        <v/>
      </c>
      <c r="C9360" s="208" t="n">
        <f aca="false">M9360</f>
        <v>0</v>
      </c>
      <c r="D9360" s="208" t="str">
        <f aca="false">IF(ISNUMBER(FIND("Phy",N9360))=TRUE(),"Physical","Financial")</f>
        <v>Financial</v>
      </c>
      <c r="E9360" s="208" t="e">
        <f aca="false">IF(VLOOKUP(S9360,'DD-Lookup'!$J$6:$L$50,3,FALSE())="Monthly",(YEAR(AC9360)-YEAR(AB9360))*12+MONTH(AC9360)-MONTH(AB9360)+1,(AC9360-AB9360+1))</f>
        <v>#N/A</v>
      </c>
      <c r="F9360" s="239" t="e">
        <f aca="false">E9360*SUM(P9360:Q9360)</f>
        <v>#N/A</v>
      </c>
    </row>
    <row r="9361" customFormat="false" ht="12.75" hidden="false" customHeight="false" outlineLevel="0" collapsed="false">
      <c r="A9361" s="208" t="str">
        <f aca="false">B9361&amp;" "&amp;C9361&amp;" "&amp;D9361</f>
        <v> 0 Financial</v>
      </c>
      <c r="B9361" s="208" t="str">
        <f aca="false">IF((LEFT(N9361,2)="US"),"US","")</f>
        <v/>
      </c>
      <c r="C9361" s="208" t="n">
        <f aca="false">M9361</f>
        <v>0</v>
      </c>
      <c r="D9361" s="208" t="str">
        <f aca="false">IF(ISNUMBER(FIND("Phy",N9361))=TRUE(),"Physical","Financial")</f>
        <v>Financial</v>
      </c>
      <c r="E9361" s="208" t="e">
        <f aca="false">IF(VLOOKUP(S9361,'DD-Lookup'!$J$6:$L$50,3,FALSE())="Monthly",(YEAR(AC9361)-YEAR(AB9361))*12+MONTH(AC9361)-MONTH(AB9361)+1,(AC9361-AB9361+1))</f>
        <v>#N/A</v>
      </c>
      <c r="F9361" s="239" t="e">
        <f aca="false">E9361*SUM(P9361:Q9361)</f>
        <v>#N/A</v>
      </c>
    </row>
    <row r="9362" customFormat="false" ht="12.75" hidden="false" customHeight="false" outlineLevel="0" collapsed="false">
      <c r="A9362" s="208" t="str">
        <f aca="false">B9362&amp;" "&amp;C9362&amp;" "&amp;D9362</f>
        <v> 0 Financial</v>
      </c>
      <c r="B9362" s="208" t="str">
        <f aca="false">IF((LEFT(N9362,2)="US"),"US","")</f>
        <v/>
      </c>
      <c r="C9362" s="208" t="n">
        <f aca="false">M9362</f>
        <v>0</v>
      </c>
      <c r="D9362" s="208" t="str">
        <f aca="false">IF(ISNUMBER(FIND("Phy",N9362))=TRUE(),"Physical","Financial")</f>
        <v>Financial</v>
      </c>
      <c r="E9362" s="208" t="e">
        <f aca="false">IF(VLOOKUP(S9362,'DD-Lookup'!$J$6:$L$50,3,FALSE())="Monthly",(YEAR(AC9362)-YEAR(AB9362))*12+MONTH(AC9362)-MONTH(AB9362)+1,(AC9362-AB9362+1))</f>
        <v>#N/A</v>
      </c>
      <c r="F9362" s="239" t="e">
        <f aca="false">E9362*SUM(P9362:Q9362)</f>
        <v>#N/A</v>
      </c>
    </row>
    <row r="9363" customFormat="false" ht="12.75" hidden="false" customHeight="false" outlineLevel="0" collapsed="false">
      <c r="A9363" s="208" t="str">
        <f aca="false">B9363&amp;" "&amp;C9363&amp;" "&amp;D9363</f>
        <v> 0 Financial</v>
      </c>
      <c r="B9363" s="208" t="str">
        <f aca="false">IF((LEFT(N9363,2)="US"),"US","")</f>
        <v/>
      </c>
      <c r="C9363" s="208" t="n">
        <f aca="false">M9363</f>
        <v>0</v>
      </c>
      <c r="D9363" s="208" t="str">
        <f aca="false">IF(ISNUMBER(FIND("Phy",N9363))=TRUE(),"Physical","Financial")</f>
        <v>Financial</v>
      </c>
      <c r="E9363" s="208" t="e">
        <f aca="false">IF(VLOOKUP(S9363,'DD-Lookup'!$J$6:$L$50,3,FALSE())="Monthly",(YEAR(AC9363)-YEAR(AB9363))*12+MONTH(AC9363)-MONTH(AB9363)+1,(AC9363-AB9363+1))</f>
        <v>#N/A</v>
      </c>
      <c r="F9363" s="239" t="e">
        <f aca="false">E9363*SUM(P9363:Q9363)</f>
        <v>#N/A</v>
      </c>
    </row>
    <row r="9364" customFormat="false" ht="12.75" hidden="false" customHeight="false" outlineLevel="0" collapsed="false">
      <c r="A9364" s="208" t="str">
        <f aca="false">B9364&amp;" "&amp;C9364&amp;" "&amp;D9364</f>
        <v> 0 Financial</v>
      </c>
      <c r="B9364" s="208" t="str">
        <f aca="false">IF((LEFT(N9364,2)="US"),"US","")</f>
        <v/>
      </c>
      <c r="C9364" s="208" t="n">
        <f aca="false">M9364</f>
        <v>0</v>
      </c>
      <c r="D9364" s="208" t="str">
        <f aca="false">IF(ISNUMBER(FIND("Phy",N9364))=TRUE(),"Physical","Financial")</f>
        <v>Financial</v>
      </c>
      <c r="E9364" s="208" t="e">
        <f aca="false">IF(VLOOKUP(S9364,'DD-Lookup'!$J$6:$L$50,3,FALSE())="Monthly",(YEAR(AC9364)-YEAR(AB9364))*12+MONTH(AC9364)-MONTH(AB9364)+1,(AC9364-AB9364+1))</f>
        <v>#N/A</v>
      </c>
      <c r="F9364" s="239" t="e">
        <f aca="false">E9364*SUM(P9364:Q9364)</f>
        <v>#N/A</v>
      </c>
    </row>
    <row r="9365" customFormat="false" ht="12.75" hidden="false" customHeight="false" outlineLevel="0" collapsed="false">
      <c r="A9365" s="208" t="str">
        <f aca="false">B9365&amp;" "&amp;C9365&amp;" "&amp;D9365</f>
        <v> 0 Financial</v>
      </c>
      <c r="B9365" s="208" t="str">
        <f aca="false">IF((LEFT(N9365,2)="US"),"US","")</f>
        <v/>
      </c>
      <c r="C9365" s="208" t="n">
        <f aca="false">M9365</f>
        <v>0</v>
      </c>
      <c r="D9365" s="208" t="str">
        <f aca="false">IF(ISNUMBER(FIND("Phy",N9365))=TRUE(),"Physical","Financial")</f>
        <v>Financial</v>
      </c>
      <c r="E9365" s="208" t="e">
        <f aca="false">IF(VLOOKUP(S9365,'DD-Lookup'!$J$6:$L$50,3,FALSE())="Monthly",(YEAR(AC9365)-YEAR(AB9365))*12+MONTH(AC9365)-MONTH(AB9365)+1,(AC9365-AB9365+1))</f>
        <v>#N/A</v>
      </c>
      <c r="F9365" s="239" t="e">
        <f aca="false">E9365*SUM(P9365:Q9365)</f>
        <v>#N/A</v>
      </c>
    </row>
    <row r="9366" customFormat="false" ht="12.75" hidden="false" customHeight="false" outlineLevel="0" collapsed="false">
      <c r="A9366" s="208" t="str">
        <f aca="false">B9366&amp;" "&amp;C9366&amp;" "&amp;D9366</f>
        <v> 0 Financial</v>
      </c>
      <c r="B9366" s="208" t="str">
        <f aca="false">IF((LEFT(N9366,2)="US"),"US","")</f>
        <v/>
      </c>
      <c r="C9366" s="208" t="n">
        <f aca="false">M9366</f>
        <v>0</v>
      </c>
      <c r="D9366" s="208" t="str">
        <f aca="false">IF(ISNUMBER(FIND("Phy",N9366))=TRUE(),"Physical","Financial")</f>
        <v>Financial</v>
      </c>
      <c r="E9366" s="208" t="e">
        <f aca="false">IF(VLOOKUP(S9366,'DD-Lookup'!$J$6:$L$50,3,FALSE())="Monthly",(YEAR(AC9366)-YEAR(AB9366))*12+MONTH(AC9366)-MONTH(AB9366)+1,(AC9366-AB9366+1))</f>
        <v>#N/A</v>
      </c>
      <c r="F9366" s="239" t="e">
        <f aca="false">E9366*SUM(P9366:Q9366)</f>
        <v>#N/A</v>
      </c>
    </row>
    <row r="9367" customFormat="false" ht="12.75" hidden="false" customHeight="false" outlineLevel="0" collapsed="false">
      <c r="A9367" s="208" t="str">
        <f aca="false">B9367&amp;" "&amp;C9367&amp;" "&amp;D9367</f>
        <v> 0 Financial</v>
      </c>
      <c r="B9367" s="208" t="str">
        <f aca="false">IF((LEFT(N9367,2)="US"),"US","")</f>
        <v/>
      </c>
      <c r="C9367" s="208" t="n">
        <f aca="false">M9367</f>
        <v>0</v>
      </c>
      <c r="D9367" s="208" t="str">
        <f aca="false">IF(ISNUMBER(FIND("Phy",N9367))=TRUE(),"Physical","Financial")</f>
        <v>Financial</v>
      </c>
      <c r="E9367" s="208" t="e">
        <f aca="false">IF(VLOOKUP(S9367,'DD-Lookup'!$J$6:$L$50,3,FALSE())="Monthly",(YEAR(AC9367)-YEAR(AB9367))*12+MONTH(AC9367)-MONTH(AB9367)+1,(AC9367-AB9367+1))</f>
        <v>#N/A</v>
      </c>
      <c r="F9367" s="239" t="e">
        <f aca="false">E9367*SUM(P9367:Q9367)</f>
        <v>#N/A</v>
      </c>
    </row>
    <row r="9368" customFormat="false" ht="12.75" hidden="false" customHeight="false" outlineLevel="0" collapsed="false">
      <c r="A9368" s="208" t="str">
        <f aca="false">B9368&amp;" "&amp;C9368&amp;" "&amp;D9368</f>
        <v> 0 Financial</v>
      </c>
      <c r="B9368" s="208" t="str">
        <f aca="false">IF((LEFT(N9368,2)="US"),"US","")</f>
        <v/>
      </c>
      <c r="C9368" s="208" t="n">
        <f aca="false">M9368</f>
        <v>0</v>
      </c>
      <c r="D9368" s="208" t="str">
        <f aca="false">IF(ISNUMBER(FIND("Phy",N9368))=TRUE(),"Physical","Financial")</f>
        <v>Financial</v>
      </c>
      <c r="E9368" s="208" t="e">
        <f aca="false">IF(VLOOKUP(S9368,'DD-Lookup'!$J$6:$L$50,3,FALSE())="Monthly",(YEAR(AC9368)-YEAR(AB9368))*12+MONTH(AC9368)-MONTH(AB9368)+1,(AC9368-AB9368+1))</f>
        <v>#N/A</v>
      </c>
      <c r="F9368" s="239" t="e">
        <f aca="false">E9368*SUM(P9368:Q9368)</f>
        <v>#N/A</v>
      </c>
    </row>
    <row r="9369" customFormat="false" ht="12.75" hidden="false" customHeight="false" outlineLevel="0" collapsed="false">
      <c r="A9369" s="208" t="str">
        <f aca="false">B9369&amp;" "&amp;C9369&amp;" "&amp;D9369</f>
        <v> 0 Financial</v>
      </c>
      <c r="B9369" s="208" t="str">
        <f aca="false">IF((LEFT(N9369,2)="US"),"US","")</f>
        <v/>
      </c>
      <c r="C9369" s="208" t="n">
        <f aca="false">M9369</f>
        <v>0</v>
      </c>
      <c r="D9369" s="208" t="str">
        <f aca="false">IF(ISNUMBER(FIND("Phy",N9369))=TRUE(),"Physical","Financial")</f>
        <v>Financial</v>
      </c>
      <c r="E9369" s="208" t="e">
        <f aca="false">IF(VLOOKUP(S9369,'DD-Lookup'!$J$6:$L$50,3,FALSE())="Monthly",(YEAR(AC9369)-YEAR(AB9369))*12+MONTH(AC9369)-MONTH(AB9369)+1,(AC9369-AB9369+1))</f>
        <v>#N/A</v>
      </c>
      <c r="F9369" s="239" t="e">
        <f aca="false">E9369*SUM(P9369:Q9369)</f>
        <v>#N/A</v>
      </c>
    </row>
    <row r="9370" customFormat="false" ht="12.75" hidden="false" customHeight="false" outlineLevel="0" collapsed="false">
      <c r="A9370" s="208" t="str">
        <f aca="false">B9370&amp;" "&amp;C9370&amp;" "&amp;D9370</f>
        <v> 0 Financial</v>
      </c>
      <c r="B9370" s="208" t="str">
        <f aca="false">IF((LEFT(N9370,2)="US"),"US","")</f>
        <v/>
      </c>
      <c r="C9370" s="208" t="n">
        <f aca="false">M9370</f>
        <v>0</v>
      </c>
      <c r="D9370" s="208" t="str">
        <f aca="false">IF(ISNUMBER(FIND("Phy",N9370))=TRUE(),"Physical","Financial")</f>
        <v>Financial</v>
      </c>
      <c r="E9370" s="208" t="e">
        <f aca="false">IF(VLOOKUP(S9370,'DD-Lookup'!$J$6:$L$50,3,FALSE())="Monthly",(YEAR(AC9370)-YEAR(AB9370))*12+MONTH(AC9370)-MONTH(AB9370)+1,(AC9370-AB9370+1))</f>
        <v>#N/A</v>
      </c>
      <c r="F9370" s="239" t="e">
        <f aca="false">E9370*SUM(P9370:Q9370)</f>
        <v>#N/A</v>
      </c>
    </row>
    <row r="9371" customFormat="false" ht="12.75" hidden="false" customHeight="false" outlineLevel="0" collapsed="false">
      <c r="A9371" s="208" t="str">
        <f aca="false">B9371&amp;" "&amp;C9371&amp;" "&amp;D9371</f>
        <v> 0 Financial</v>
      </c>
      <c r="B9371" s="208" t="str">
        <f aca="false">IF((LEFT(N9371,2)="US"),"US","")</f>
        <v/>
      </c>
      <c r="C9371" s="208" t="n">
        <f aca="false">M9371</f>
        <v>0</v>
      </c>
      <c r="D9371" s="208" t="str">
        <f aca="false">IF(ISNUMBER(FIND("Phy",N9371))=TRUE(),"Physical","Financial")</f>
        <v>Financial</v>
      </c>
      <c r="E9371" s="208" t="e">
        <f aca="false">IF(VLOOKUP(S9371,'DD-Lookup'!$J$6:$L$50,3,FALSE())="Monthly",(YEAR(AC9371)-YEAR(AB9371))*12+MONTH(AC9371)-MONTH(AB9371)+1,(AC9371-AB9371+1))</f>
        <v>#N/A</v>
      </c>
      <c r="F9371" s="239" t="e">
        <f aca="false">E9371*SUM(P9371:Q9371)</f>
        <v>#N/A</v>
      </c>
    </row>
    <row r="9372" customFormat="false" ht="12.75" hidden="false" customHeight="false" outlineLevel="0" collapsed="false">
      <c r="A9372" s="208" t="str">
        <f aca="false">B9372&amp;" "&amp;C9372&amp;" "&amp;D9372</f>
        <v> 0 Financial</v>
      </c>
      <c r="B9372" s="208" t="str">
        <f aca="false">IF((LEFT(N9372,2)="US"),"US","")</f>
        <v/>
      </c>
      <c r="C9372" s="208" t="n">
        <f aca="false">M9372</f>
        <v>0</v>
      </c>
      <c r="D9372" s="208" t="str">
        <f aca="false">IF(ISNUMBER(FIND("Phy",N9372))=TRUE(),"Physical","Financial")</f>
        <v>Financial</v>
      </c>
      <c r="E9372" s="208" t="e">
        <f aca="false">IF(VLOOKUP(S9372,'DD-Lookup'!$J$6:$L$50,3,FALSE())="Monthly",(YEAR(AC9372)-YEAR(AB9372))*12+MONTH(AC9372)-MONTH(AB9372)+1,(AC9372-AB9372+1))</f>
        <v>#N/A</v>
      </c>
      <c r="F9372" s="239" t="e">
        <f aca="false">E9372*SUM(P9372:Q9372)</f>
        <v>#N/A</v>
      </c>
    </row>
    <row r="9373" customFormat="false" ht="12.75" hidden="false" customHeight="false" outlineLevel="0" collapsed="false">
      <c r="A9373" s="208" t="str">
        <f aca="false">B9373&amp;" "&amp;C9373&amp;" "&amp;D9373</f>
        <v> 0 Financial</v>
      </c>
      <c r="B9373" s="208" t="str">
        <f aca="false">IF((LEFT(N9373,2)="US"),"US","")</f>
        <v/>
      </c>
      <c r="C9373" s="208" t="n">
        <f aca="false">M9373</f>
        <v>0</v>
      </c>
      <c r="D9373" s="208" t="str">
        <f aca="false">IF(ISNUMBER(FIND("Phy",N9373))=TRUE(),"Physical","Financial")</f>
        <v>Financial</v>
      </c>
      <c r="E9373" s="208" t="e">
        <f aca="false">IF(VLOOKUP(S9373,'DD-Lookup'!$J$6:$L$50,3,FALSE())="Monthly",(YEAR(AC9373)-YEAR(AB9373))*12+MONTH(AC9373)-MONTH(AB9373)+1,(AC9373-AB9373+1))</f>
        <v>#N/A</v>
      </c>
      <c r="F9373" s="239" t="e">
        <f aca="false">E9373*SUM(P9373:Q9373)</f>
        <v>#N/A</v>
      </c>
    </row>
    <row r="9374" customFormat="false" ht="12.75" hidden="false" customHeight="false" outlineLevel="0" collapsed="false">
      <c r="A9374" s="208" t="str">
        <f aca="false">B9374&amp;" "&amp;C9374&amp;" "&amp;D9374</f>
        <v> 0 Financial</v>
      </c>
      <c r="B9374" s="208" t="str">
        <f aca="false">IF((LEFT(N9374,2)="US"),"US","")</f>
        <v/>
      </c>
      <c r="C9374" s="208" t="n">
        <f aca="false">M9374</f>
        <v>0</v>
      </c>
      <c r="D9374" s="208" t="str">
        <f aca="false">IF(ISNUMBER(FIND("Phy",N9374))=TRUE(),"Physical","Financial")</f>
        <v>Financial</v>
      </c>
      <c r="E9374" s="208" t="e">
        <f aca="false">IF(VLOOKUP(S9374,'DD-Lookup'!$J$6:$L$50,3,FALSE())="Monthly",(YEAR(AC9374)-YEAR(AB9374))*12+MONTH(AC9374)-MONTH(AB9374)+1,(AC9374-AB9374+1))</f>
        <v>#N/A</v>
      </c>
      <c r="F9374" s="239" t="e">
        <f aca="false">E9374*SUM(P9374:Q9374)</f>
        <v>#N/A</v>
      </c>
    </row>
    <row r="9375" customFormat="false" ht="12.75" hidden="false" customHeight="false" outlineLevel="0" collapsed="false">
      <c r="A9375" s="208" t="str">
        <f aca="false">B9375&amp;" "&amp;C9375&amp;" "&amp;D9375</f>
        <v> 0 Financial</v>
      </c>
      <c r="B9375" s="208" t="str">
        <f aca="false">IF((LEFT(N9375,2)="US"),"US","")</f>
        <v/>
      </c>
      <c r="C9375" s="208" t="n">
        <f aca="false">M9375</f>
        <v>0</v>
      </c>
      <c r="D9375" s="208" t="str">
        <f aca="false">IF(ISNUMBER(FIND("Phy",N9375))=TRUE(),"Physical","Financial")</f>
        <v>Financial</v>
      </c>
      <c r="E9375" s="208" t="e">
        <f aca="false">IF(VLOOKUP(S9375,'DD-Lookup'!$J$6:$L$50,3,FALSE())="Monthly",(YEAR(AC9375)-YEAR(AB9375))*12+MONTH(AC9375)-MONTH(AB9375)+1,(AC9375-AB9375+1))</f>
        <v>#N/A</v>
      </c>
      <c r="F9375" s="239" t="e">
        <f aca="false">E9375*SUM(P9375:Q9375)</f>
        <v>#N/A</v>
      </c>
    </row>
    <row r="9376" customFormat="false" ht="12.75" hidden="false" customHeight="false" outlineLevel="0" collapsed="false">
      <c r="A9376" s="208" t="str">
        <f aca="false">B9376&amp;" "&amp;C9376&amp;" "&amp;D9376</f>
        <v> 0 Financial</v>
      </c>
      <c r="B9376" s="208" t="str">
        <f aca="false">IF((LEFT(N9376,2)="US"),"US","")</f>
        <v/>
      </c>
      <c r="C9376" s="208" t="n">
        <f aca="false">M9376</f>
        <v>0</v>
      </c>
      <c r="D9376" s="208" t="str">
        <f aca="false">IF(ISNUMBER(FIND("Phy",N9376))=TRUE(),"Physical","Financial")</f>
        <v>Financial</v>
      </c>
      <c r="E9376" s="208" t="e">
        <f aca="false">IF(VLOOKUP(S9376,'DD-Lookup'!$J$6:$L$50,3,FALSE())="Monthly",(YEAR(AC9376)-YEAR(AB9376))*12+MONTH(AC9376)-MONTH(AB9376)+1,(AC9376-AB9376+1))</f>
        <v>#N/A</v>
      </c>
      <c r="F9376" s="239" t="e">
        <f aca="false">E9376*SUM(P9376:Q9376)</f>
        <v>#N/A</v>
      </c>
    </row>
    <row r="9377" customFormat="false" ht="12.75" hidden="false" customHeight="false" outlineLevel="0" collapsed="false">
      <c r="A9377" s="208" t="str">
        <f aca="false">B9377&amp;" "&amp;C9377&amp;" "&amp;D9377</f>
        <v> 0 Financial</v>
      </c>
      <c r="B9377" s="208" t="str">
        <f aca="false">IF((LEFT(N9377,2)="US"),"US","")</f>
        <v/>
      </c>
      <c r="C9377" s="208" t="n">
        <f aca="false">M9377</f>
        <v>0</v>
      </c>
      <c r="D9377" s="208" t="str">
        <f aca="false">IF(ISNUMBER(FIND("Phy",N9377))=TRUE(),"Physical","Financial")</f>
        <v>Financial</v>
      </c>
      <c r="E9377" s="208" t="e">
        <f aca="false">IF(VLOOKUP(S9377,'DD-Lookup'!$J$6:$L$50,3,FALSE())="Monthly",(YEAR(AC9377)-YEAR(AB9377))*12+MONTH(AC9377)-MONTH(AB9377)+1,(AC9377-AB9377+1))</f>
        <v>#N/A</v>
      </c>
      <c r="F9377" s="239" t="e">
        <f aca="false">E9377*SUM(P9377:Q9377)</f>
        <v>#N/A</v>
      </c>
    </row>
    <row r="9378" customFormat="false" ht="12.75" hidden="false" customHeight="false" outlineLevel="0" collapsed="false">
      <c r="A9378" s="208" t="str">
        <f aca="false">B9378&amp;" "&amp;C9378&amp;" "&amp;D9378</f>
        <v> 0 Financial</v>
      </c>
      <c r="B9378" s="208" t="str">
        <f aca="false">IF((LEFT(N9378,2)="US"),"US","")</f>
        <v/>
      </c>
      <c r="C9378" s="208" t="n">
        <f aca="false">M9378</f>
        <v>0</v>
      </c>
      <c r="D9378" s="208" t="str">
        <f aca="false">IF(ISNUMBER(FIND("Phy",N9378))=TRUE(),"Physical","Financial")</f>
        <v>Financial</v>
      </c>
      <c r="E9378" s="208" t="e">
        <f aca="false">IF(VLOOKUP(S9378,'DD-Lookup'!$J$6:$L$50,3,FALSE())="Monthly",(YEAR(AC9378)-YEAR(AB9378))*12+MONTH(AC9378)-MONTH(AB9378)+1,(AC9378-AB9378+1))</f>
        <v>#N/A</v>
      </c>
      <c r="F9378" s="239" t="e">
        <f aca="false">E9378*SUM(P9378:Q9378)</f>
        <v>#N/A</v>
      </c>
    </row>
    <row r="9379" customFormat="false" ht="12.75" hidden="false" customHeight="false" outlineLevel="0" collapsed="false">
      <c r="A9379" s="208" t="str">
        <f aca="false">B9379&amp;" "&amp;C9379&amp;" "&amp;D9379</f>
        <v> 0 Financial</v>
      </c>
      <c r="B9379" s="208" t="str">
        <f aca="false">IF((LEFT(N9379,2)="US"),"US","")</f>
        <v/>
      </c>
      <c r="C9379" s="208" t="n">
        <f aca="false">M9379</f>
        <v>0</v>
      </c>
      <c r="D9379" s="208" t="str">
        <f aca="false">IF(ISNUMBER(FIND("Phy",N9379))=TRUE(),"Physical","Financial")</f>
        <v>Financial</v>
      </c>
      <c r="E9379" s="208" t="e">
        <f aca="false">IF(VLOOKUP(S9379,'DD-Lookup'!$J$6:$L$50,3,FALSE())="Monthly",(YEAR(AC9379)-YEAR(AB9379))*12+MONTH(AC9379)-MONTH(AB9379)+1,(AC9379-AB9379+1))</f>
        <v>#N/A</v>
      </c>
      <c r="F9379" s="239" t="e">
        <f aca="false">E9379*SUM(P9379:Q9379)</f>
        <v>#N/A</v>
      </c>
    </row>
    <row r="9380" customFormat="false" ht="12.75" hidden="false" customHeight="false" outlineLevel="0" collapsed="false">
      <c r="A9380" s="208" t="str">
        <f aca="false">B9380&amp;" "&amp;C9380&amp;" "&amp;D9380</f>
        <v> 0 Financial</v>
      </c>
      <c r="B9380" s="208" t="str">
        <f aca="false">IF((LEFT(N9380,2)="US"),"US","")</f>
        <v/>
      </c>
      <c r="C9380" s="208" t="n">
        <f aca="false">M9380</f>
        <v>0</v>
      </c>
      <c r="D9380" s="208" t="str">
        <f aca="false">IF(ISNUMBER(FIND("Phy",N9380))=TRUE(),"Physical","Financial")</f>
        <v>Financial</v>
      </c>
      <c r="E9380" s="208" t="e">
        <f aca="false">IF(VLOOKUP(S9380,'DD-Lookup'!$J$6:$L$50,3,FALSE())="Monthly",(YEAR(AC9380)-YEAR(AB9380))*12+MONTH(AC9380)-MONTH(AB9380)+1,(AC9380-AB9380+1))</f>
        <v>#N/A</v>
      </c>
      <c r="F9380" s="239" t="e">
        <f aca="false">E9380*SUM(P9380:Q9380)</f>
        <v>#N/A</v>
      </c>
    </row>
    <row r="9381" customFormat="false" ht="12.75" hidden="false" customHeight="false" outlineLevel="0" collapsed="false">
      <c r="A9381" s="208" t="str">
        <f aca="false">B9381&amp;" "&amp;C9381&amp;" "&amp;D9381</f>
        <v> 0 Financial</v>
      </c>
      <c r="B9381" s="208" t="str">
        <f aca="false">IF((LEFT(N9381,2)="US"),"US","")</f>
        <v/>
      </c>
      <c r="C9381" s="208" t="n">
        <f aca="false">M9381</f>
        <v>0</v>
      </c>
      <c r="D9381" s="208" t="str">
        <f aca="false">IF(ISNUMBER(FIND("Phy",N9381))=TRUE(),"Physical","Financial")</f>
        <v>Financial</v>
      </c>
      <c r="E9381" s="208" t="e">
        <f aca="false">IF(VLOOKUP(S9381,'DD-Lookup'!$J$6:$L$50,3,FALSE())="Monthly",(YEAR(AC9381)-YEAR(AB9381))*12+MONTH(AC9381)-MONTH(AB9381)+1,(AC9381-AB9381+1))</f>
        <v>#N/A</v>
      </c>
      <c r="F9381" s="239" t="e">
        <f aca="false">E9381*SUM(P9381:Q9381)</f>
        <v>#N/A</v>
      </c>
    </row>
    <row r="9382" customFormat="false" ht="12.75" hidden="false" customHeight="false" outlineLevel="0" collapsed="false">
      <c r="A9382" s="208" t="str">
        <f aca="false">B9382&amp;" "&amp;C9382&amp;" "&amp;D9382</f>
        <v> 0 Financial</v>
      </c>
      <c r="B9382" s="208" t="str">
        <f aca="false">IF((LEFT(N9382,2)="US"),"US","")</f>
        <v/>
      </c>
      <c r="C9382" s="208" t="n">
        <f aca="false">M9382</f>
        <v>0</v>
      </c>
      <c r="D9382" s="208" t="str">
        <f aca="false">IF(ISNUMBER(FIND("Phy",N9382))=TRUE(),"Physical","Financial")</f>
        <v>Financial</v>
      </c>
      <c r="E9382" s="208" t="e">
        <f aca="false">IF(VLOOKUP(S9382,'DD-Lookup'!$J$6:$L$50,3,FALSE())="Monthly",(YEAR(AC9382)-YEAR(AB9382))*12+MONTH(AC9382)-MONTH(AB9382)+1,(AC9382-AB9382+1))</f>
        <v>#N/A</v>
      </c>
      <c r="F9382" s="239" t="e">
        <f aca="false">E9382*SUM(P9382:Q9382)</f>
        <v>#N/A</v>
      </c>
    </row>
    <row r="9383" customFormat="false" ht="12.75" hidden="false" customHeight="false" outlineLevel="0" collapsed="false">
      <c r="A9383" s="208" t="str">
        <f aca="false">B9383&amp;" "&amp;C9383&amp;" "&amp;D9383</f>
        <v> 0 Financial</v>
      </c>
      <c r="B9383" s="208" t="str">
        <f aca="false">IF((LEFT(N9383,2)="US"),"US","")</f>
        <v/>
      </c>
      <c r="C9383" s="208" t="n">
        <f aca="false">M9383</f>
        <v>0</v>
      </c>
      <c r="D9383" s="208" t="str">
        <f aca="false">IF(ISNUMBER(FIND("Phy",N9383))=TRUE(),"Physical","Financial")</f>
        <v>Financial</v>
      </c>
      <c r="E9383" s="208" t="e">
        <f aca="false">IF(VLOOKUP(S9383,'DD-Lookup'!$J$6:$L$50,3,FALSE())="Monthly",(YEAR(AC9383)-YEAR(AB9383))*12+MONTH(AC9383)-MONTH(AB9383)+1,(AC9383-AB9383+1))</f>
        <v>#N/A</v>
      </c>
      <c r="F9383" s="239" t="e">
        <f aca="false">E9383*SUM(P9383:Q9383)</f>
        <v>#N/A</v>
      </c>
    </row>
    <row r="9384" customFormat="false" ht="12.75" hidden="false" customHeight="false" outlineLevel="0" collapsed="false">
      <c r="A9384" s="208" t="str">
        <f aca="false">B9384&amp;" "&amp;C9384&amp;" "&amp;D9384</f>
        <v> 0 Financial</v>
      </c>
      <c r="B9384" s="208" t="str">
        <f aca="false">IF((LEFT(N9384,2)="US"),"US","")</f>
        <v/>
      </c>
      <c r="C9384" s="208" t="n">
        <f aca="false">M9384</f>
        <v>0</v>
      </c>
      <c r="D9384" s="208" t="str">
        <f aca="false">IF(ISNUMBER(FIND("Phy",N9384))=TRUE(),"Physical","Financial")</f>
        <v>Financial</v>
      </c>
      <c r="E9384" s="208" t="e">
        <f aca="false">IF(VLOOKUP(S9384,'DD-Lookup'!$J$6:$L$50,3,FALSE())="Monthly",(YEAR(AC9384)-YEAR(AB9384))*12+MONTH(AC9384)-MONTH(AB9384)+1,(AC9384-AB9384+1))</f>
        <v>#N/A</v>
      </c>
      <c r="F9384" s="239" t="e">
        <f aca="false">E9384*SUM(P9384:Q9384)</f>
        <v>#N/A</v>
      </c>
    </row>
    <row r="9385" customFormat="false" ht="12.75" hidden="false" customHeight="false" outlineLevel="0" collapsed="false">
      <c r="A9385" s="208" t="str">
        <f aca="false">B9385&amp;" "&amp;C9385&amp;" "&amp;D9385</f>
        <v> 0 Financial</v>
      </c>
      <c r="B9385" s="208" t="str">
        <f aca="false">IF((LEFT(N9385,2)="US"),"US","")</f>
        <v/>
      </c>
      <c r="C9385" s="208" t="n">
        <f aca="false">M9385</f>
        <v>0</v>
      </c>
      <c r="D9385" s="208" t="str">
        <f aca="false">IF(ISNUMBER(FIND("Phy",N9385))=TRUE(),"Physical","Financial")</f>
        <v>Financial</v>
      </c>
      <c r="E9385" s="208" t="e">
        <f aca="false">IF(VLOOKUP(S9385,'DD-Lookup'!$J$6:$L$50,3,FALSE())="Monthly",(YEAR(AC9385)-YEAR(AB9385))*12+MONTH(AC9385)-MONTH(AB9385)+1,(AC9385-AB9385+1))</f>
        <v>#N/A</v>
      </c>
      <c r="F9385" s="239" t="e">
        <f aca="false">E9385*SUM(P9385:Q9385)</f>
        <v>#N/A</v>
      </c>
    </row>
    <row r="9386" customFormat="false" ht="12.75" hidden="false" customHeight="false" outlineLevel="0" collapsed="false">
      <c r="A9386" s="208" t="str">
        <f aca="false">B9386&amp;" "&amp;C9386&amp;" "&amp;D9386</f>
        <v> 0 Financial</v>
      </c>
      <c r="B9386" s="208" t="str">
        <f aca="false">IF((LEFT(N9386,2)="US"),"US","")</f>
        <v/>
      </c>
      <c r="C9386" s="208" t="n">
        <f aca="false">M9386</f>
        <v>0</v>
      </c>
      <c r="D9386" s="208" t="str">
        <f aca="false">IF(ISNUMBER(FIND("Phy",N9386))=TRUE(),"Physical","Financial")</f>
        <v>Financial</v>
      </c>
      <c r="E9386" s="208" t="e">
        <f aca="false">IF(VLOOKUP(S9386,'DD-Lookup'!$J$6:$L$50,3,FALSE())="Monthly",(YEAR(AC9386)-YEAR(AB9386))*12+MONTH(AC9386)-MONTH(AB9386)+1,(AC9386-AB9386+1))</f>
        <v>#N/A</v>
      </c>
      <c r="F9386" s="239" t="e">
        <f aca="false">E9386*SUM(P9386:Q9386)</f>
        <v>#N/A</v>
      </c>
    </row>
    <row r="9387" customFormat="false" ht="12.75" hidden="false" customHeight="false" outlineLevel="0" collapsed="false">
      <c r="A9387" s="208" t="str">
        <f aca="false">B9387&amp;" "&amp;C9387&amp;" "&amp;D9387</f>
        <v> 0 Financial</v>
      </c>
      <c r="B9387" s="208" t="str">
        <f aca="false">IF((LEFT(N9387,2)="US"),"US","")</f>
        <v/>
      </c>
      <c r="C9387" s="208" t="n">
        <f aca="false">M9387</f>
        <v>0</v>
      </c>
      <c r="D9387" s="208" t="str">
        <f aca="false">IF(ISNUMBER(FIND("Phy",N9387))=TRUE(),"Physical","Financial")</f>
        <v>Financial</v>
      </c>
      <c r="E9387" s="208" t="e">
        <f aca="false">IF(VLOOKUP(S9387,'DD-Lookup'!$J$6:$L$50,3,FALSE())="Monthly",(YEAR(AC9387)-YEAR(AB9387))*12+MONTH(AC9387)-MONTH(AB9387)+1,(AC9387-AB9387+1))</f>
        <v>#N/A</v>
      </c>
      <c r="F9387" s="239" t="e">
        <f aca="false">E9387*SUM(P9387:Q9387)</f>
        <v>#N/A</v>
      </c>
    </row>
    <row r="9388" customFormat="false" ht="12.75" hidden="false" customHeight="false" outlineLevel="0" collapsed="false">
      <c r="A9388" s="208" t="str">
        <f aca="false">B9388&amp;" "&amp;C9388&amp;" "&amp;D9388</f>
        <v> 0 Financial</v>
      </c>
      <c r="B9388" s="208" t="str">
        <f aca="false">IF((LEFT(N9388,2)="US"),"US","")</f>
        <v/>
      </c>
      <c r="C9388" s="208" t="n">
        <f aca="false">M9388</f>
        <v>0</v>
      </c>
      <c r="D9388" s="208" t="str">
        <f aca="false">IF(ISNUMBER(FIND("Phy",N9388))=TRUE(),"Physical","Financial")</f>
        <v>Financial</v>
      </c>
      <c r="E9388" s="208" t="e">
        <f aca="false">IF(VLOOKUP(S9388,'DD-Lookup'!$J$6:$L$50,3,FALSE())="Monthly",(YEAR(AC9388)-YEAR(AB9388))*12+MONTH(AC9388)-MONTH(AB9388)+1,(AC9388-AB9388+1))</f>
        <v>#N/A</v>
      </c>
      <c r="F9388" s="239" t="e">
        <f aca="false">E9388*SUM(P9388:Q9388)</f>
        <v>#N/A</v>
      </c>
    </row>
    <row r="9389" customFormat="false" ht="12.75" hidden="false" customHeight="false" outlineLevel="0" collapsed="false">
      <c r="A9389" s="208" t="str">
        <f aca="false">B9389&amp;" "&amp;C9389&amp;" "&amp;D9389</f>
        <v> 0 Financial</v>
      </c>
      <c r="B9389" s="208" t="str">
        <f aca="false">IF((LEFT(N9389,2)="US"),"US","")</f>
        <v/>
      </c>
      <c r="C9389" s="208" t="n">
        <f aca="false">M9389</f>
        <v>0</v>
      </c>
      <c r="D9389" s="208" t="str">
        <f aca="false">IF(ISNUMBER(FIND("Phy",N9389))=TRUE(),"Physical","Financial")</f>
        <v>Financial</v>
      </c>
      <c r="E9389" s="208" t="e">
        <f aca="false">IF(VLOOKUP(S9389,'DD-Lookup'!$J$6:$L$50,3,FALSE())="Monthly",(YEAR(AC9389)-YEAR(AB9389))*12+MONTH(AC9389)-MONTH(AB9389)+1,(AC9389-AB9389+1))</f>
        <v>#N/A</v>
      </c>
      <c r="F9389" s="239" t="e">
        <f aca="false">E9389*SUM(P9389:Q9389)</f>
        <v>#N/A</v>
      </c>
    </row>
    <row r="9390" customFormat="false" ht="12.75" hidden="false" customHeight="false" outlineLevel="0" collapsed="false">
      <c r="A9390" s="208" t="str">
        <f aca="false">B9390&amp;" "&amp;C9390&amp;" "&amp;D9390</f>
        <v> 0 Financial</v>
      </c>
      <c r="B9390" s="208" t="str">
        <f aca="false">IF((LEFT(N9390,2)="US"),"US","")</f>
        <v/>
      </c>
      <c r="C9390" s="208" t="n">
        <f aca="false">M9390</f>
        <v>0</v>
      </c>
      <c r="D9390" s="208" t="str">
        <f aca="false">IF(ISNUMBER(FIND("Phy",N9390))=TRUE(),"Physical","Financial")</f>
        <v>Financial</v>
      </c>
      <c r="E9390" s="208" t="e">
        <f aca="false">IF(VLOOKUP(S9390,'DD-Lookup'!$J$6:$L$50,3,FALSE())="Monthly",(YEAR(AC9390)-YEAR(AB9390))*12+MONTH(AC9390)-MONTH(AB9390)+1,(AC9390-AB9390+1))</f>
        <v>#N/A</v>
      </c>
      <c r="F9390" s="239" t="e">
        <f aca="false">E9390*SUM(P9390:Q9390)</f>
        <v>#N/A</v>
      </c>
    </row>
    <row r="9391" customFormat="false" ht="12.75" hidden="false" customHeight="false" outlineLevel="0" collapsed="false">
      <c r="A9391" s="208" t="str">
        <f aca="false">B9391&amp;" "&amp;C9391&amp;" "&amp;D9391</f>
        <v> 0 Financial</v>
      </c>
      <c r="B9391" s="208" t="str">
        <f aca="false">IF((LEFT(N9391,2)="US"),"US","")</f>
        <v/>
      </c>
      <c r="C9391" s="208" t="n">
        <f aca="false">M9391</f>
        <v>0</v>
      </c>
      <c r="D9391" s="208" t="str">
        <f aca="false">IF(ISNUMBER(FIND("Phy",N9391))=TRUE(),"Physical","Financial")</f>
        <v>Financial</v>
      </c>
      <c r="E9391" s="208" t="e">
        <f aca="false">IF(VLOOKUP(S9391,'DD-Lookup'!$J$6:$L$50,3,FALSE())="Monthly",(YEAR(AC9391)-YEAR(AB9391))*12+MONTH(AC9391)-MONTH(AB9391)+1,(AC9391-AB9391+1))</f>
        <v>#N/A</v>
      </c>
      <c r="F9391" s="239" t="e">
        <f aca="false">E9391*SUM(P9391:Q9391)</f>
        <v>#N/A</v>
      </c>
    </row>
    <row r="9392" customFormat="false" ht="12.75" hidden="false" customHeight="false" outlineLevel="0" collapsed="false">
      <c r="A9392" s="208" t="str">
        <f aca="false">B9392&amp;" "&amp;C9392&amp;" "&amp;D9392</f>
        <v> 0 Financial</v>
      </c>
      <c r="B9392" s="208" t="str">
        <f aca="false">IF((LEFT(N9392,2)="US"),"US","")</f>
        <v/>
      </c>
      <c r="C9392" s="208" t="n">
        <f aca="false">M9392</f>
        <v>0</v>
      </c>
      <c r="D9392" s="208" t="str">
        <f aca="false">IF(ISNUMBER(FIND("Phy",N9392))=TRUE(),"Physical","Financial")</f>
        <v>Financial</v>
      </c>
      <c r="E9392" s="208" t="e">
        <f aca="false">IF(VLOOKUP(S9392,'DD-Lookup'!$J$6:$L$50,3,FALSE())="Monthly",(YEAR(AC9392)-YEAR(AB9392))*12+MONTH(AC9392)-MONTH(AB9392)+1,(AC9392-AB9392+1))</f>
        <v>#N/A</v>
      </c>
      <c r="F9392" s="239" t="e">
        <f aca="false">E9392*SUM(P9392:Q9392)</f>
        <v>#N/A</v>
      </c>
    </row>
    <row r="9393" customFormat="false" ht="12.75" hidden="false" customHeight="false" outlineLevel="0" collapsed="false">
      <c r="A9393" s="208" t="str">
        <f aca="false">B9393&amp;" "&amp;C9393&amp;" "&amp;D9393</f>
        <v> 0 Financial</v>
      </c>
      <c r="B9393" s="208" t="str">
        <f aca="false">IF((LEFT(N9393,2)="US"),"US","")</f>
        <v/>
      </c>
      <c r="C9393" s="208" t="n">
        <f aca="false">M9393</f>
        <v>0</v>
      </c>
      <c r="D9393" s="208" t="str">
        <f aca="false">IF(ISNUMBER(FIND("Phy",N9393))=TRUE(),"Physical","Financial")</f>
        <v>Financial</v>
      </c>
      <c r="E9393" s="208" t="e">
        <f aca="false">IF(VLOOKUP(S9393,'DD-Lookup'!$J$6:$L$50,3,FALSE())="Monthly",(YEAR(AC9393)-YEAR(AB9393))*12+MONTH(AC9393)-MONTH(AB9393)+1,(AC9393-AB9393+1))</f>
        <v>#N/A</v>
      </c>
      <c r="F9393" s="239" t="e">
        <f aca="false">E9393*SUM(P9393:Q9393)</f>
        <v>#N/A</v>
      </c>
    </row>
    <row r="9394" customFormat="false" ht="12.75" hidden="false" customHeight="false" outlineLevel="0" collapsed="false">
      <c r="A9394" s="208" t="str">
        <f aca="false">B9394&amp;" "&amp;C9394&amp;" "&amp;D9394</f>
        <v> 0 Financial</v>
      </c>
      <c r="B9394" s="208" t="str">
        <f aca="false">IF((LEFT(N9394,2)="US"),"US","")</f>
        <v/>
      </c>
      <c r="C9394" s="208" t="n">
        <f aca="false">M9394</f>
        <v>0</v>
      </c>
      <c r="D9394" s="208" t="str">
        <f aca="false">IF(ISNUMBER(FIND("Phy",N9394))=TRUE(),"Physical","Financial")</f>
        <v>Financial</v>
      </c>
      <c r="E9394" s="208" t="e">
        <f aca="false">IF(VLOOKUP(S9394,'DD-Lookup'!$J$6:$L$50,3,FALSE())="Monthly",(YEAR(AC9394)-YEAR(AB9394))*12+MONTH(AC9394)-MONTH(AB9394)+1,(AC9394-AB9394+1))</f>
        <v>#N/A</v>
      </c>
      <c r="F9394" s="239" t="e">
        <f aca="false">E9394*SUM(P9394:Q9394)</f>
        <v>#N/A</v>
      </c>
    </row>
    <row r="9395" customFormat="false" ht="12.75" hidden="false" customHeight="false" outlineLevel="0" collapsed="false">
      <c r="A9395" s="208" t="str">
        <f aca="false">B9395&amp;" "&amp;C9395&amp;" "&amp;D9395</f>
        <v> 0 Financial</v>
      </c>
      <c r="B9395" s="208" t="str">
        <f aca="false">IF((LEFT(N9395,2)="US"),"US","")</f>
        <v/>
      </c>
      <c r="C9395" s="208" t="n">
        <f aca="false">M9395</f>
        <v>0</v>
      </c>
      <c r="D9395" s="208" t="str">
        <f aca="false">IF(ISNUMBER(FIND("Phy",N9395))=TRUE(),"Physical","Financial")</f>
        <v>Financial</v>
      </c>
      <c r="E9395" s="208" t="e">
        <f aca="false">IF(VLOOKUP(S9395,'DD-Lookup'!$J$6:$L$50,3,FALSE())="Monthly",(YEAR(AC9395)-YEAR(AB9395))*12+MONTH(AC9395)-MONTH(AB9395)+1,(AC9395-AB9395+1))</f>
        <v>#N/A</v>
      </c>
      <c r="F9395" s="239" t="e">
        <f aca="false">E9395*SUM(P9395:Q9395)</f>
        <v>#N/A</v>
      </c>
    </row>
    <row r="9396" customFormat="false" ht="12.75" hidden="false" customHeight="false" outlineLevel="0" collapsed="false">
      <c r="A9396" s="208" t="str">
        <f aca="false">B9396&amp;" "&amp;C9396&amp;" "&amp;D9396</f>
        <v> 0 Financial</v>
      </c>
      <c r="B9396" s="208" t="str">
        <f aca="false">IF((LEFT(N9396,2)="US"),"US","")</f>
        <v/>
      </c>
      <c r="C9396" s="208" t="n">
        <f aca="false">M9396</f>
        <v>0</v>
      </c>
      <c r="D9396" s="208" t="str">
        <f aca="false">IF(ISNUMBER(FIND("Phy",N9396))=TRUE(),"Physical","Financial")</f>
        <v>Financial</v>
      </c>
      <c r="E9396" s="208" t="e">
        <f aca="false">IF(VLOOKUP(S9396,'DD-Lookup'!$J$6:$L$50,3,FALSE())="Monthly",(YEAR(AC9396)-YEAR(AB9396))*12+MONTH(AC9396)-MONTH(AB9396)+1,(AC9396-AB9396+1))</f>
        <v>#N/A</v>
      </c>
      <c r="F9396" s="239" t="e">
        <f aca="false">E9396*SUM(P9396:Q9396)</f>
        <v>#N/A</v>
      </c>
    </row>
    <row r="9397" customFormat="false" ht="12.75" hidden="false" customHeight="false" outlineLevel="0" collapsed="false">
      <c r="A9397" s="208" t="str">
        <f aca="false">B9397&amp;" "&amp;C9397&amp;" "&amp;D9397</f>
        <v> 0 Financial</v>
      </c>
      <c r="B9397" s="208" t="str">
        <f aca="false">IF((LEFT(N9397,2)="US"),"US","")</f>
        <v/>
      </c>
      <c r="C9397" s="208" t="n">
        <f aca="false">M9397</f>
        <v>0</v>
      </c>
      <c r="D9397" s="208" t="str">
        <f aca="false">IF(ISNUMBER(FIND("Phy",N9397))=TRUE(),"Physical","Financial")</f>
        <v>Financial</v>
      </c>
      <c r="E9397" s="208" t="e">
        <f aca="false">IF(VLOOKUP(S9397,'DD-Lookup'!$J$6:$L$50,3,FALSE())="Monthly",(YEAR(AC9397)-YEAR(AB9397))*12+MONTH(AC9397)-MONTH(AB9397)+1,(AC9397-AB9397+1))</f>
        <v>#N/A</v>
      </c>
      <c r="F9397" s="239" t="e">
        <f aca="false">E9397*SUM(P9397:Q9397)</f>
        <v>#N/A</v>
      </c>
    </row>
    <row r="9398" customFormat="false" ht="12.75" hidden="false" customHeight="false" outlineLevel="0" collapsed="false">
      <c r="A9398" s="208" t="str">
        <f aca="false">B9398&amp;" "&amp;C9398&amp;" "&amp;D9398</f>
        <v> 0 Financial</v>
      </c>
      <c r="B9398" s="208" t="str">
        <f aca="false">IF((LEFT(N9398,2)="US"),"US","")</f>
        <v/>
      </c>
      <c r="C9398" s="208" t="n">
        <f aca="false">M9398</f>
        <v>0</v>
      </c>
      <c r="D9398" s="208" t="str">
        <f aca="false">IF(ISNUMBER(FIND("Phy",N9398))=TRUE(),"Physical","Financial")</f>
        <v>Financial</v>
      </c>
      <c r="E9398" s="208" t="e">
        <f aca="false">IF(VLOOKUP(S9398,'DD-Lookup'!$J$6:$L$50,3,FALSE())="Monthly",(YEAR(AC9398)-YEAR(AB9398))*12+MONTH(AC9398)-MONTH(AB9398)+1,(AC9398-AB9398+1))</f>
        <v>#N/A</v>
      </c>
      <c r="F9398" s="239" t="e">
        <f aca="false">E9398*SUM(P9398:Q9398)</f>
        <v>#N/A</v>
      </c>
    </row>
    <row r="9399" customFormat="false" ht="12.75" hidden="false" customHeight="false" outlineLevel="0" collapsed="false">
      <c r="A9399" s="208" t="str">
        <f aca="false">B9399&amp;" "&amp;C9399&amp;" "&amp;D9399</f>
        <v> 0 Financial</v>
      </c>
      <c r="B9399" s="208" t="str">
        <f aca="false">IF((LEFT(N9399,2)="US"),"US","")</f>
        <v/>
      </c>
      <c r="C9399" s="208" t="n">
        <f aca="false">M9399</f>
        <v>0</v>
      </c>
      <c r="D9399" s="208" t="str">
        <f aca="false">IF(ISNUMBER(FIND("Phy",N9399))=TRUE(),"Physical","Financial")</f>
        <v>Financial</v>
      </c>
      <c r="E9399" s="208" t="e">
        <f aca="false">IF(VLOOKUP(S9399,'DD-Lookup'!$J$6:$L$50,3,FALSE())="Monthly",(YEAR(AC9399)-YEAR(AB9399))*12+MONTH(AC9399)-MONTH(AB9399)+1,(AC9399-AB9399+1))</f>
        <v>#N/A</v>
      </c>
      <c r="F9399" s="239" t="e">
        <f aca="false">E9399*SUM(P9399:Q9399)</f>
        <v>#N/A</v>
      </c>
    </row>
    <row r="9400" customFormat="false" ht="12.75" hidden="false" customHeight="false" outlineLevel="0" collapsed="false">
      <c r="A9400" s="208" t="str">
        <f aca="false">B9400&amp;" "&amp;C9400&amp;" "&amp;D9400</f>
        <v> 0 Financial</v>
      </c>
      <c r="B9400" s="208" t="str">
        <f aca="false">IF((LEFT(N9400,2)="US"),"US","")</f>
        <v/>
      </c>
      <c r="C9400" s="208" t="n">
        <f aca="false">M9400</f>
        <v>0</v>
      </c>
      <c r="D9400" s="208" t="str">
        <f aca="false">IF(ISNUMBER(FIND("Phy",N9400))=TRUE(),"Physical","Financial")</f>
        <v>Financial</v>
      </c>
      <c r="E9400" s="208" t="e">
        <f aca="false">IF(VLOOKUP(S9400,'DD-Lookup'!$J$6:$L$50,3,FALSE())="Monthly",(YEAR(AC9400)-YEAR(AB9400))*12+MONTH(AC9400)-MONTH(AB9400)+1,(AC9400-AB9400+1))</f>
        <v>#N/A</v>
      </c>
      <c r="F9400" s="239" t="e">
        <f aca="false">E9400*SUM(P9400:Q9400)</f>
        <v>#N/A</v>
      </c>
    </row>
    <row r="9401" customFormat="false" ht="12.75" hidden="false" customHeight="false" outlineLevel="0" collapsed="false">
      <c r="A9401" s="208" t="str">
        <f aca="false">B9401&amp;" "&amp;C9401&amp;" "&amp;D9401</f>
        <v> 0 Financial</v>
      </c>
      <c r="B9401" s="208" t="str">
        <f aca="false">IF((LEFT(N9401,2)="US"),"US","")</f>
        <v/>
      </c>
      <c r="C9401" s="208" t="n">
        <f aca="false">M9401</f>
        <v>0</v>
      </c>
      <c r="D9401" s="208" t="str">
        <f aca="false">IF(ISNUMBER(FIND("Phy",N9401))=TRUE(),"Physical","Financial")</f>
        <v>Financial</v>
      </c>
      <c r="E9401" s="208" t="e">
        <f aca="false">IF(VLOOKUP(S9401,'DD-Lookup'!$J$6:$L$50,3,FALSE())="Monthly",(YEAR(AC9401)-YEAR(AB9401))*12+MONTH(AC9401)-MONTH(AB9401)+1,(AC9401-AB9401+1))</f>
        <v>#N/A</v>
      </c>
      <c r="F9401" s="239" t="e">
        <f aca="false">E9401*SUM(P9401:Q9401)</f>
        <v>#N/A</v>
      </c>
    </row>
    <row r="9402" customFormat="false" ht="12.75" hidden="false" customHeight="false" outlineLevel="0" collapsed="false">
      <c r="A9402" s="208" t="str">
        <f aca="false">B9402&amp;" "&amp;C9402&amp;" "&amp;D9402</f>
        <v> 0 Financial</v>
      </c>
      <c r="B9402" s="208" t="str">
        <f aca="false">IF((LEFT(N9402,2)="US"),"US","")</f>
        <v/>
      </c>
      <c r="C9402" s="208" t="n">
        <f aca="false">M9402</f>
        <v>0</v>
      </c>
      <c r="D9402" s="208" t="str">
        <f aca="false">IF(ISNUMBER(FIND("Phy",N9402))=TRUE(),"Physical","Financial")</f>
        <v>Financial</v>
      </c>
      <c r="E9402" s="208" t="e">
        <f aca="false">IF(VLOOKUP(S9402,'DD-Lookup'!$J$6:$L$50,3,FALSE())="Monthly",(YEAR(AC9402)-YEAR(AB9402))*12+MONTH(AC9402)-MONTH(AB9402)+1,(AC9402-AB9402+1))</f>
        <v>#N/A</v>
      </c>
      <c r="F9402" s="239" t="e">
        <f aca="false">E9402*SUM(P9402:Q9402)</f>
        <v>#N/A</v>
      </c>
    </row>
    <row r="9403" customFormat="false" ht="12.75" hidden="false" customHeight="false" outlineLevel="0" collapsed="false">
      <c r="A9403" s="208" t="str">
        <f aca="false">B9403&amp;" "&amp;C9403&amp;" "&amp;D9403</f>
        <v> 0 Financial</v>
      </c>
      <c r="B9403" s="208" t="str">
        <f aca="false">IF((LEFT(N9403,2)="US"),"US","")</f>
        <v/>
      </c>
      <c r="C9403" s="208" t="n">
        <f aca="false">M9403</f>
        <v>0</v>
      </c>
      <c r="D9403" s="208" t="str">
        <f aca="false">IF(ISNUMBER(FIND("Phy",N9403))=TRUE(),"Physical","Financial")</f>
        <v>Financial</v>
      </c>
      <c r="E9403" s="208" t="e">
        <f aca="false">IF(VLOOKUP(S9403,'DD-Lookup'!$J$6:$L$50,3,FALSE())="Monthly",(YEAR(AC9403)-YEAR(AB9403))*12+MONTH(AC9403)-MONTH(AB9403)+1,(AC9403-AB9403+1))</f>
        <v>#N/A</v>
      </c>
      <c r="F9403" s="239" t="e">
        <f aca="false">E9403*SUM(P9403:Q9403)</f>
        <v>#N/A</v>
      </c>
    </row>
    <row r="9404" customFormat="false" ht="12.75" hidden="false" customHeight="false" outlineLevel="0" collapsed="false">
      <c r="A9404" s="208" t="str">
        <f aca="false">B9404&amp;" "&amp;C9404&amp;" "&amp;D9404</f>
        <v> 0 Financial</v>
      </c>
      <c r="B9404" s="208" t="str">
        <f aca="false">IF((LEFT(N9404,2)="US"),"US","")</f>
        <v/>
      </c>
      <c r="C9404" s="208" t="n">
        <f aca="false">M9404</f>
        <v>0</v>
      </c>
      <c r="D9404" s="208" t="str">
        <f aca="false">IF(ISNUMBER(FIND("Phy",N9404))=TRUE(),"Physical","Financial")</f>
        <v>Financial</v>
      </c>
      <c r="E9404" s="208" t="e">
        <f aca="false">IF(VLOOKUP(S9404,'DD-Lookup'!$J$6:$L$50,3,FALSE())="Monthly",(YEAR(AC9404)-YEAR(AB9404))*12+MONTH(AC9404)-MONTH(AB9404)+1,(AC9404-AB9404+1))</f>
        <v>#N/A</v>
      </c>
      <c r="F9404" s="239" t="e">
        <f aca="false">E9404*SUM(P9404:Q9404)</f>
        <v>#N/A</v>
      </c>
    </row>
    <row r="9405" customFormat="false" ht="12.75" hidden="false" customHeight="false" outlineLevel="0" collapsed="false">
      <c r="A9405" s="208" t="str">
        <f aca="false">B9405&amp;" "&amp;C9405&amp;" "&amp;D9405</f>
        <v> 0 Financial</v>
      </c>
      <c r="B9405" s="208" t="str">
        <f aca="false">IF((LEFT(N9405,2)="US"),"US","")</f>
        <v/>
      </c>
      <c r="C9405" s="208" t="n">
        <f aca="false">M9405</f>
        <v>0</v>
      </c>
      <c r="D9405" s="208" t="str">
        <f aca="false">IF(ISNUMBER(FIND("Phy",N9405))=TRUE(),"Physical","Financial")</f>
        <v>Financial</v>
      </c>
      <c r="E9405" s="208" t="e">
        <f aca="false">IF(VLOOKUP(S9405,'DD-Lookup'!$J$6:$L$50,3,FALSE())="Monthly",(YEAR(AC9405)-YEAR(AB9405))*12+MONTH(AC9405)-MONTH(AB9405)+1,(AC9405-AB9405+1))</f>
        <v>#N/A</v>
      </c>
      <c r="F9405" s="239" t="e">
        <f aca="false">E9405*SUM(P9405:Q9405)</f>
        <v>#N/A</v>
      </c>
    </row>
    <row r="9406" customFormat="false" ht="12.75" hidden="false" customHeight="false" outlineLevel="0" collapsed="false">
      <c r="A9406" s="208" t="str">
        <f aca="false">B9406&amp;" "&amp;C9406&amp;" "&amp;D9406</f>
        <v> 0 Financial</v>
      </c>
      <c r="B9406" s="208" t="str">
        <f aca="false">IF((LEFT(N9406,2)="US"),"US","")</f>
        <v/>
      </c>
      <c r="C9406" s="208" t="n">
        <f aca="false">M9406</f>
        <v>0</v>
      </c>
      <c r="D9406" s="208" t="str">
        <f aca="false">IF(ISNUMBER(FIND("Phy",N9406))=TRUE(),"Physical","Financial")</f>
        <v>Financial</v>
      </c>
      <c r="E9406" s="208" t="e">
        <f aca="false">IF(VLOOKUP(S9406,'DD-Lookup'!$J$6:$L$50,3,FALSE())="Monthly",(YEAR(AC9406)-YEAR(AB9406))*12+MONTH(AC9406)-MONTH(AB9406)+1,(AC9406-AB9406+1))</f>
        <v>#N/A</v>
      </c>
      <c r="F9406" s="239" t="e">
        <f aca="false">E9406*SUM(P9406:Q9406)</f>
        <v>#N/A</v>
      </c>
    </row>
    <row r="9407" customFormat="false" ht="12.75" hidden="false" customHeight="false" outlineLevel="0" collapsed="false">
      <c r="A9407" s="208" t="str">
        <f aca="false">B9407&amp;" "&amp;C9407&amp;" "&amp;D9407</f>
        <v> 0 Financial</v>
      </c>
      <c r="B9407" s="208" t="str">
        <f aca="false">IF((LEFT(N9407,2)="US"),"US","")</f>
        <v/>
      </c>
      <c r="C9407" s="208" t="n">
        <f aca="false">M9407</f>
        <v>0</v>
      </c>
      <c r="D9407" s="208" t="str">
        <f aca="false">IF(ISNUMBER(FIND("Phy",N9407))=TRUE(),"Physical","Financial")</f>
        <v>Financial</v>
      </c>
      <c r="E9407" s="208" t="e">
        <f aca="false">IF(VLOOKUP(S9407,'DD-Lookup'!$J$6:$L$50,3,FALSE())="Monthly",(YEAR(AC9407)-YEAR(AB9407))*12+MONTH(AC9407)-MONTH(AB9407)+1,(AC9407-AB9407+1))</f>
        <v>#N/A</v>
      </c>
      <c r="F9407" s="239" t="e">
        <f aca="false">E9407*SUM(P9407:Q9407)</f>
        <v>#N/A</v>
      </c>
    </row>
    <row r="9408" customFormat="false" ht="12.75" hidden="false" customHeight="false" outlineLevel="0" collapsed="false">
      <c r="A9408" s="208" t="str">
        <f aca="false">B9408&amp;" "&amp;C9408&amp;" "&amp;D9408</f>
        <v> 0 Financial</v>
      </c>
      <c r="B9408" s="208" t="str">
        <f aca="false">IF((LEFT(N9408,2)="US"),"US","")</f>
        <v/>
      </c>
      <c r="C9408" s="208" t="n">
        <f aca="false">M9408</f>
        <v>0</v>
      </c>
      <c r="D9408" s="208" t="str">
        <f aca="false">IF(ISNUMBER(FIND("Phy",N9408))=TRUE(),"Physical","Financial")</f>
        <v>Financial</v>
      </c>
      <c r="E9408" s="208" t="e">
        <f aca="false">IF(VLOOKUP(S9408,'DD-Lookup'!$J$6:$L$50,3,FALSE())="Monthly",(YEAR(AC9408)-YEAR(AB9408))*12+MONTH(AC9408)-MONTH(AB9408)+1,(AC9408-AB9408+1))</f>
        <v>#N/A</v>
      </c>
      <c r="F9408" s="239" t="e">
        <f aca="false">E9408*SUM(P9408:Q9408)</f>
        <v>#N/A</v>
      </c>
    </row>
    <row r="9409" customFormat="false" ht="12.75" hidden="false" customHeight="false" outlineLevel="0" collapsed="false">
      <c r="A9409" s="208" t="str">
        <f aca="false">B9409&amp;" "&amp;C9409&amp;" "&amp;D9409</f>
        <v> 0 Financial</v>
      </c>
      <c r="B9409" s="208" t="str">
        <f aca="false">IF((LEFT(N9409,2)="US"),"US","")</f>
        <v/>
      </c>
      <c r="C9409" s="208" t="n">
        <f aca="false">M9409</f>
        <v>0</v>
      </c>
      <c r="D9409" s="208" t="str">
        <f aca="false">IF(ISNUMBER(FIND("Phy",N9409))=TRUE(),"Physical","Financial")</f>
        <v>Financial</v>
      </c>
      <c r="E9409" s="208" t="e">
        <f aca="false">IF(VLOOKUP(S9409,'DD-Lookup'!$J$6:$L$50,3,FALSE())="Monthly",(YEAR(AC9409)-YEAR(AB9409))*12+MONTH(AC9409)-MONTH(AB9409)+1,(AC9409-AB9409+1))</f>
        <v>#N/A</v>
      </c>
      <c r="F9409" s="239" t="e">
        <f aca="false">E9409*SUM(P9409:Q9409)</f>
        <v>#N/A</v>
      </c>
    </row>
    <row r="9410" customFormat="false" ht="12.75" hidden="false" customHeight="false" outlineLevel="0" collapsed="false">
      <c r="A9410" s="208" t="str">
        <f aca="false">B9410&amp;" "&amp;C9410&amp;" "&amp;D9410</f>
        <v> 0 Financial</v>
      </c>
      <c r="B9410" s="208" t="str">
        <f aca="false">IF((LEFT(N9410,2)="US"),"US","")</f>
        <v/>
      </c>
      <c r="C9410" s="208" t="n">
        <f aca="false">M9410</f>
        <v>0</v>
      </c>
      <c r="D9410" s="208" t="str">
        <f aca="false">IF(ISNUMBER(FIND("Phy",N9410))=TRUE(),"Physical","Financial")</f>
        <v>Financial</v>
      </c>
      <c r="E9410" s="208" t="e">
        <f aca="false">IF(VLOOKUP(S9410,'DD-Lookup'!$J$6:$L$50,3,FALSE())="Monthly",(YEAR(AC9410)-YEAR(AB9410))*12+MONTH(AC9410)-MONTH(AB9410)+1,(AC9410-AB9410+1))</f>
        <v>#N/A</v>
      </c>
      <c r="F9410" s="239" t="e">
        <f aca="false">E9410*SUM(P9410:Q9410)</f>
        <v>#N/A</v>
      </c>
    </row>
    <row r="9411" customFormat="false" ht="12.75" hidden="false" customHeight="false" outlineLevel="0" collapsed="false">
      <c r="A9411" s="208" t="str">
        <f aca="false">B9411&amp;" "&amp;C9411&amp;" "&amp;D9411</f>
        <v> 0 Financial</v>
      </c>
      <c r="B9411" s="208" t="str">
        <f aca="false">IF((LEFT(N9411,2)="US"),"US","")</f>
        <v/>
      </c>
      <c r="C9411" s="208" t="n">
        <f aca="false">M9411</f>
        <v>0</v>
      </c>
      <c r="D9411" s="208" t="str">
        <f aca="false">IF(ISNUMBER(FIND("Phy",N9411))=TRUE(),"Physical","Financial")</f>
        <v>Financial</v>
      </c>
      <c r="E9411" s="208" t="e">
        <f aca="false">IF(VLOOKUP(S9411,'DD-Lookup'!$J$6:$L$50,3,FALSE())="Monthly",(YEAR(AC9411)-YEAR(AB9411))*12+MONTH(AC9411)-MONTH(AB9411)+1,(AC9411-AB9411+1))</f>
        <v>#N/A</v>
      </c>
      <c r="F9411" s="239" t="e">
        <f aca="false">E9411*SUM(P9411:Q9411)</f>
        <v>#N/A</v>
      </c>
    </row>
    <row r="9412" customFormat="false" ht="12.75" hidden="false" customHeight="false" outlineLevel="0" collapsed="false">
      <c r="A9412" s="208" t="str">
        <f aca="false">B9412&amp;" "&amp;C9412&amp;" "&amp;D9412</f>
        <v> 0 Financial</v>
      </c>
      <c r="B9412" s="208" t="str">
        <f aca="false">IF((LEFT(N9412,2)="US"),"US","")</f>
        <v/>
      </c>
      <c r="C9412" s="208" t="n">
        <f aca="false">M9412</f>
        <v>0</v>
      </c>
      <c r="D9412" s="208" t="str">
        <f aca="false">IF(ISNUMBER(FIND("Phy",N9412))=TRUE(),"Physical","Financial")</f>
        <v>Financial</v>
      </c>
      <c r="E9412" s="208" t="e">
        <f aca="false">IF(VLOOKUP(S9412,'DD-Lookup'!$J$6:$L$50,3,FALSE())="Monthly",(YEAR(AC9412)-YEAR(AB9412))*12+MONTH(AC9412)-MONTH(AB9412)+1,(AC9412-AB9412+1))</f>
        <v>#N/A</v>
      </c>
      <c r="F9412" s="239" t="e">
        <f aca="false">E9412*SUM(P9412:Q9412)</f>
        <v>#N/A</v>
      </c>
    </row>
    <row r="9413" customFormat="false" ht="12.75" hidden="false" customHeight="false" outlineLevel="0" collapsed="false">
      <c r="A9413" s="208" t="str">
        <f aca="false">B9413&amp;" "&amp;C9413&amp;" "&amp;D9413</f>
        <v> 0 Financial</v>
      </c>
      <c r="B9413" s="208" t="str">
        <f aca="false">IF((LEFT(N9413,2)="US"),"US","")</f>
        <v/>
      </c>
      <c r="C9413" s="208" t="n">
        <f aca="false">M9413</f>
        <v>0</v>
      </c>
      <c r="D9413" s="208" t="str">
        <f aca="false">IF(ISNUMBER(FIND("Phy",N9413))=TRUE(),"Physical","Financial")</f>
        <v>Financial</v>
      </c>
      <c r="E9413" s="208" t="e">
        <f aca="false">IF(VLOOKUP(S9413,'DD-Lookup'!$J$6:$L$50,3,FALSE())="Monthly",(YEAR(AC9413)-YEAR(AB9413))*12+MONTH(AC9413)-MONTH(AB9413)+1,(AC9413-AB9413+1))</f>
        <v>#N/A</v>
      </c>
      <c r="F9413" s="239" t="e">
        <f aca="false">E9413*SUM(P9413:Q9413)</f>
        <v>#N/A</v>
      </c>
    </row>
    <row r="9414" customFormat="false" ht="12.75" hidden="false" customHeight="false" outlineLevel="0" collapsed="false">
      <c r="A9414" s="208" t="str">
        <f aca="false">B9414&amp;" "&amp;C9414&amp;" "&amp;D9414</f>
        <v> 0 Financial</v>
      </c>
      <c r="B9414" s="208" t="str">
        <f aca="false">IF((LEFT(N9414,2)="US"),"US","")</f>
        <v/>
      </c>
      <c r="C9414" s="208" t="n">
        <f aca="false">M9414</f>
        <v>0</v>
      </c>
      <c r="D9414" s="208" t="str">
        <f aca="false">IF(ISNUMBER(FIND("Phy",N9414))=TRUE(),"Physical","Financial")</f>
        <v>Financial</v>
      </c>
      <c r="E9414" s="208" t="e">
        <f aca="false">IF(VLOOKUP(S9414,'DD-Lookup'!$J$6:$L$50,3,FALSE())="Monthly",(YEAR(AC9414)-YEAR(AB9414))*12+MONTH(AC9414)-MONTH(AB9414)+1,(AC9414-AB9414+1))</f>
        <v>#N/A</v>
      </c>
      <c r="F9414" s="239" t="e">
        <f aca="false">E9414*SUM(P9414:Q9414)</f>
        <v>#N/A</v>
      </c>
    </row>
    <row r="9415" customFormat="false" ht="12.75" hidden="false" customHeight="false" outlineLevel="0" collapsed="false">
      <c r="A9415" s="208" t="str">
        <f aca="false">B9415&amp;" "&amp;C9415&amp;" "&amp;D9415</f>
        <v> 0 Financial</v>
      </c>
      <c r="B9415" s="208" t="str">
        <f aca="false">IF((LEFT(N9415,2)="US"),"US","")</f>
        <v/>
      </c>
      <c r="C9415" s="208" t="n">
        <f aca="false">M9415</f>
        <v>0</v>
      </c>
      <c r="D9415" s="208" t="str">
        <f aca="false">IF(ISNUMBER(FIND("Phy",N9415))=TRUE(),"Physical","Financial")</f>
        <v>Financial</v>
      </c>
      <c r="E9415" s="208" t="e">
        <f aca="false">IF(VLOOKUP(S9415,'DD-Lookup'!$J$6:$L$50,3,FALSE())="Monthly",(YEAR(AC9415)-YEAR(AB9415))*12+MONTH(AC9415)-MONTH(AB9415)+1,(AC9415-AB9415+1))</f>
        <v>#N/A</v>
      </c>
      <c r="F9415" s="239" t="e">
        <f aca="false">E9415*SUM(P9415:Q9415)</f>
        <v>#N/A</v>
      </c>
    </row>
    <row r="9416" customFormat="false" ht="12.75" hidden="false" customHeight="false" outlineLevel="0" collapsed="false">
      <c r="A9416" s="208" t="str">
        <f aca="false">B9416&amp;" "&amp;C9416&amp;" "&amp;D9416</f>
        <v> 0 Financial</v>
      </c>
      <c r="B9416" s="208" t="str">
        <f aca="false">IF((LEFT(N9416,2)="US"),"US","")</f>
        <v/>
      </c>
      <c r="C9416" s="208" t="n">
        <f aca="false">M9416</f>
        <v>0</v>
      </c>
      <c r="D9416" s="208" t="str">
        <f aca="false">IF(ISNUMBER(FIND("Phy",N9416))=TRUE(),"Physical","Financial")</f>
        <v>Financial</v>
      </c>
      <c r="E9416" s="208" t="e">
        <f aca="false">IF(VLOOKUP(S9416,'DD-Lookup'!$J$6:$L$50,3,FALSE())="Monthly",(YEAR(AC9416)-YEAR(AB9416))*12+MONTH(AC9416)-MONTH(AB9416)+1,(AC9416-AB9416+1))</f>
        <v>#N/A</v>
      </c>
      <c r="F9416" s="239" t="e">
        <f aca="false">E9416*SUM(P9416:Q9416)</f>
        <v>#N/A</v>
      </c>
    </row>
    <row r="9417" customFormat="false" ht="12.75" hidden="false" customHeight="false" outlineLevel="0" collapsed="false">
      <c r="A9417" s="208" t="str">
        <f aca="false">B9417&amp;" "&amp;C9417&amp;" "&amp;D9417</f>
        <v> 0 Financial</v>
      </c>
      <c r="B9417" s="208" t="str">
        <f aca="false">IF((LEFT(N9417,2)="US"),"US","")</f>
        <v/>
      </c>
      <c r="C9417" s="208" t="n">
        <f aca="false">M9417</f>
        <v>0</v>
      </c>
      <c r="D9417" s="208" t="str">
        <f aca="false">IF(ISNUMBER(FIND("Phy",N9417))=TRUE(),"Physical","Financial")</f>
        <v>Financial</v>
      </c>
      <c r="E9417" s="208" t="e">
        <f aca="false">IF(VLOOKUP(S9417,'DD-Lookup'!$J$6:$L$50,3,FALSE())="Monthly",(YEAR(AC9417)-YEAR(AB9417))*12+MONTH(AC9417)-MONTH(AB9417)+1,(AC9417-AB9417+1))</f>
        <v>#N/A</v>
      </c>
      <c r="F9417" s="239" t="e">
        <f aca="false">E9417*SUM(P9417:Q9417)</f>
        <v>#N/A</v>
      </c>
    </row>
    <row r="9418" customFormat="false" ht="12.75" hidden="false" customHeight="false" outlineLevel="0" collapsed="false">
      <c r="A9418" s="208" t="str">
        <f aca="false">B9418&amp;" "&amp;C9418&amp;" "&amp;D9418</f>
        <v> 0 Financial</v>
      </c>
      <c r="B9418" s="208" t="str">
        <f aca="false">IF((LEFT(N9418,2)="US"),"US","")</f>
        <v/>
      </c>
      <c r="C9418" s="208" t="n">
        <f aca="false">M9418</f>
        <v>0</v>
      </c>
      <c r="D9418" s="208" t="str">
        <f aca="false">IF(ISNUMBER(FIND("Phy",N9418))=TRUE(),"Physical","Financial")</f>
        <v>Financial</v>
      </c>
      <c r="E9418" s="208" t="e">
        <f aca="false">IF(VLOOKUP(S9418,'DD-Lookup'!$J$6:$L$50,3,FALSE())="Monthly",(YEAR(AC9418)-YEAR(AB9418))*12+MONTH(AC9418)-MONTH(AB9418)+1,(AC9418-AB9418+1))</f>
        <v>#N/A</v>
      </c>
      <c r="F9418" s="239" t="e">
        <f aca="false">E9418*SUM(P9418:Q9418)</f>
        <v>#N/A</v>
      </c>
    </row>
    <row r="9419" customFormat="false" ht="12.75" hidden="false" customHeight="false" outlineLevel="0" collapsed="false">
      <c r="A9419" s="208" t="str">
        <f aca="false">B9419&amp;" "&amp;C9419&amp;" "&amp;D9419</f>
        <v> 0 Financial</v>
      </c>
      <c r="B9419" s="208" t="str">
        <f aca="false">IF((LEFT(N9419,2)="US"),"US","")</f>
        <v/>
      </c>
      <c r="C9419" s="208" t="n">
        <f aca="false">M9419</f>
        <v>0</v>
      </c>
      <c r="D9419" s="208" t="str">
        <f aca="false">IF(ISNUMBER(FIND("Phy",N9419))=TRUE(),"Physical","Financial")</f>
        <v>Financial</v>
      </c>
      <c r="E9419" s="208" t="e">
        <f aca="false">IF(VLOOKUP(S9419,'DD-Lookup'!$J$6:$L$50,3,FALSE())="Monthly",(YEAR(AC9419)-YEAR(AB9419))*12+MONTH(AC9419)-MONTH(AB9419)+1,(AC9419-AB9419+1))</f>
        <v>#N/A</v>
      </c>
      <c r="F9419" s="239" t="e">
        <f aca="false">E9419*SUM(P9419:Q9419)</f>
        <v>#N/A</v>
      </c>
    </row>
    <row r="9420" customFormat="false" ht="12.75" hidden="false" customHeight="false" outlineLevel="0" collapsed="false">
      <c r="A9420" s="208" t="str">
        <f aca="false">B9420&amp;" "&amp;C9420&amp;" "&amp;D9420</f>
        <v> 0 Financial</v>
      </c>
      <c r="B9420" s="208" t="str">
        <f aca="false">IF((LEFT(N9420,2)="US"),"US","")</f>
        <v/>
      </c>
      <c r="C9420" s="208" t="n">
        <f aca="false">M9420</f>
        <v>0</v>
      </c>
      <c r="D9420" s="208" t="str">
        <f aca="false">IF(ISNUMBER(FIND("Phy",N9420))=TRUE(),"Physical","Financial")</f>
        <v>Financial</v>
      </c>
      <c r="E9420" s="208" t="e">
        <f aca="false">IF(VLOOKUP(S9420,'DD-Lookup'!$J$6:$L$50,3,FALSE())="Monthly",(YEAR(AC9420)-YEAR(AB9420))*12+MONTH(AC9420)-MONTH(AB9420)+1,(AC9420-AB9420+1))</f>
        <v>#N/A</v>
      </c>
      <c r="F9420" s="239" t="e">
        <f aca="false">E9420*SUM(P9420:Q9420)</f>
        <v>#N/A</v>
      </c>
    </row>
    <row r="9421" customFormat="false" ht="12.75" hidden="false" customHeight="false" outlineLevel="0" collapsed="false">
      <c r="A9421" s="208" t="str">
        <f aca="false">B9421&amp;" "&amp;C9421&amp;" "&amp;D9421</f>
        <v> 0 Financial</v>
      </c>
      <c r="B9421" s="208" t="str">
        <f aca="false">IF((LEFT(N9421,2)="US"),"US","")</f>
        <v/>
      </c>
      <c r="C9421" s="208" t="n">
        <f aca="false">M9421</f>
        <v>0</v>
      </c>
      <c r="D9421" s="208" t="str">
        <f aca="false">IF(ISNUMBER(FIND("Phy",N9421))=TRUE(),"Physical","Financial")</f>
        <v>Financial</v>
      </c>
      <c r="E9421" s="208" t="e">
        <f aca="false">IF(VLOOKUP(S9421,'DD-Lookup'!$J$6:$L$50,3,FALSE())="Monthly",(YEAR(AC9421)-YEAR(AB9421))*12+MONTH(AC9421)-MONTH(AB9421)+1,(AC9421-AB9421+1))</f>
        <v>#N/A</v>
      </c>
      <c r="F9421" s="239" t="e">
        <f aca="false">E9421*SUM(P9421:Q9421)</f>
        <v>#N/A</v>
      </c>
    </row>
    <row r="9422" customFormat="false" ht="12.75" hidden="false" customHeight="false" outlineLevel="0" collapsed="false">
      <c r="A9422" s="208" t="str">
        <f aca="false">B9422&amp;" "&amp;C9422&amp;" "&amp;D9422</f>
        <v> 0 Financial</v>
      </c>
      <c r="B9422" s="208" t="str">
        <f aca="false">IF((LEFT(N9422,2)="US"),"US","")</f>
        <v/>
      </c>
      <c r="C9422" s="208" t="n">
        <f aca="false">M9422</f>
        <v>0</v>
      </c>
      <c r="D9422" s="208" t="str">
        <f aca="false">IF(ISNUMBER(FIND("Phy",N9422))=TRUE(),"Physical","Financial")</f>
        <v>Financial</v>
      </c>
      <c r="E9422" s="208" t="e">
        <f aca="false">IF(VLOOKUP(S9422,'DD-Lookup'!$J$6:$L$50,3,FALSE())="Monthly",(YEAR(AC9422)-YEAR(AB9422))*12+MONTH(AC9422)-MONTH(AB9422)+1,(AC9422-AB9422+1))</f>
        <v>#N/A</v>
      </c>
      <c r="F9422" s="239" t="e">
        <f aca="false">E9422*SUM(P9422:Q9422)</f>
        <v>#N/A</v>
      </c>
    </row>
    <row r="9423" customFormat="false" ht="12.75" hidden="false" customHeight="false" outlineLevel="0" collapsed="false">
      <c r="A9423" s="208" t="str">
        <f aca="false">B9423&amp;" "&amp;C9423&amp;" "&amp;D9423</f>
        <v> 0 Financial</v>
      </c>
      <c r="B9423" s="208" t="str">
        <f aca="false">IF((LEFT(N9423,2)="US"),"US","")</f>
        <v/>
      </c>
      <c r="C9423" s="208" t="n">
        <f aca="false">M9423</f>
        <v>0</v>
      </c>
      <c r="D9423" s="208" t="str">
        <f aca="false">IF(ISNUMBER(FIND("Phy",N9423))=TRUE(),"Physical","Financial")</f>
        <v>Financial</v>
      </c>
      <c r="E9423" s="208" t="e">
        <f aca="false">IF(VLOOKUP(S9423,'DD-Lookup'!$J$6:$L$50,3,FALSE())="Monthly",(YEAR(AC9423)-YEAR(AB9423))*12+MONTH(AC9423)-MONTH(AB9423)+1,(AC9423-AB9423+1))</f>
        <v>#N/A</v>
      </c>
      <c r="F9423" s="239" t="e">
        <f aca="false">E9423*SUM(P9423:Q9423)</f>
        <v>#N/A</v>
      </c>
    </row>
    <row r="9424" customFormat="false" ht="12.75" hidden="false" customHeight="false" outlineLevel="0" collapsed="false">
      <c r="A9424" s="208" t="str">
        <f aca="false">B9424&amp;" "&amp;C9424&amp;" "&amp;D9424</f>
        <v> 0 Financial</v>
      </c>
      <c r="B9424" s="208" t="str">
        <f aca="false">IF((LEFT(N9424,2)="US"),"US","")</f>
        <v/>
      </c>
      <c r="C9424" s="208" t="n">
        <f aca="false">M9424</f>
        <v>0</v>
      </c>
      <c r="D9424" s="208" t="str">
        <f aca="false">IF(ISNUMBER(FIND("Phy",N9424))=TRUE(),"Physical","Financial")</f>
        <v>Financial</v>
      </c>
      <c r="E9424" s="208" t="e">
        <f aca="false">IF(VLOOKUP(S9424,'DD-Lookup'!$J$6:$L$50,3,FALSE())="Monthly",(YEAR(AC9424)-YEAR(AB9424))*12+MONTH(AC9424)-MONTH(AB9424)+1,(AC9424-AB9424+1))</f>
        <v>#N/A</v>
      </c>
      <c r="F9424" s="239" t="e">
        <f aca="false">E9424*SUM(P9424:Q9424)</f>
        <v>#N/A</v>
      </c>
    </row>
    <row r="9425" customFormat="false" ht="12.75" hidden="false" customHeight="false" outlineLevel="0" collapsed="false">
      <c r="A9425" s="208" t="str">
        <f aca="false">B9425&amp;" "&amp;C9425&amp;" "&amp;D9425</f>
        <v> 0 Financial</v>
      </c>
      <c r="B9425" s="208" t="str">
        <f aca="false">IF((LEFT(N9425,2)="US"),"US","")</f>
        <v/>
      </c>
      <c r="C9425" s="208" t="n">
        <f aca="false">M9425</f>
        <v>0</v>
      </c>
      <c r="D9425" s="208" t="str">
        <f aca="false">IF(ISNUMBER(FIND("Phy",N9425))=TRUE(),"Physical","Financial")</f>
        <v>Financial</v>
      </c>
      <c r="E9425" s="208" t="e">
        <f aca="false">IF(VLOOKUP(S9425,'DD-Lookup'!$J$6:$L$50,3,FALSE())="Monthly",(YEAR(AC9425)-YEAR(AB9425))*12+MONTH(AC9425)-MONTH(AB9425)+1,(AC9425-AB9425+1))</f>
        <v>#N/A</v>
      </c>
      <c r="F9425" s="239" t="e">
        <f aca="false">E9425*SUM(P9425:Q9425)</f>
        <v>#N/A</v>
      </c>
    </row>
    <row r="9426" customFormat="false" ht="12.75" hidden="false" customHeight="false" outlineLevel="0" collapsed="false">
      <c r="A9426" s="208" t="str">
        <f aca="false">B9426&amp;" "&amp;C9426&amp;" "&amp;D9426</f>
        <v> 0 Financial</v>
      </c>
      <c r="B9426" s="208" t="str">
        <f aca="false">IF((LEFT(N9426,2)="US"),"US","")</f>
        <v/>
      </c>
      <c r="C9426" s="208" t="n">
        <f aca="false">M9426</f>
        <v>0</v>
      </c>
      <c r="D9426" s="208" t="str">
        <f aca="false">IF(ISNUMBER(FIND("Phy",N9426))=TRUE(),"Physical","Financial")</f>
        <v>Financial</v>
      </c>
      <c r="E9426" s="208" t="e">
        <f aca="false">IF(VLOOKUP(S9426,'DD-Lookup'!$J$6:$L$50,3,FALSE())="Monthly",(YEAR(AC9426)-YEAR(AB9426))*12+MONTH(AC9426)-MONTH(AB9426)+1,(AC9426-AB9426+1))</f>
        <v>#N/A</v>
      </c>
      <c r="F9426" s="239" t="e">
        <f aca="false">E9426*SUM(P9426:Q9426)</f>
        <v>#N/A</v>
      </c>
    </row>
    <row r="9427" customFormat="false" ht="12.75" hidden="false" customHeight="false" outlineLevel="0" collapsed="false">
      <c r="A9427" s="208" t="str">
        <f aca="false">B9427&amp;" "&amp;C9427&amp;" "&amp;D9427</f>
        <v> 0 Financial</v>
      </c>
      <c r="B9427" s="208" t="str">
        <f aca="false">IF((LEFT(N9427,2)="US"),"US","")</f>
        <v/>
      </c>
      <c r="C9427" s="208" t="n">
        <f aca="false">M9427</f>
        <v>0</v>
      </c>
      <c r="D9427" s="208" t="str">
        <f aca="false">IF(ISNUMBER(FIND("Phy",N9427))=TRUE(),"Physical","Financial")</f>
        <v>Financial</v>
      </c>
      <c r="E9427" s="208" t="e">
        <f aca="false">IF(VLOOKUP(S9427,'DD-Lookup'!$J$6:$L$50,3,FALSE())="Monthly",(YEAR(AC9427)-YEAR(AB9427))*12+MONTH(AC9427)-MONTH(AB9427)+1,(AC9427-AB9427+1))</f>
        <v>#N/A</v>
      </c>
      <c r="F9427" s="239" t="e">
        <f aca="false">E9427*SUM(P9427:Q9427)</f>
        <v>#N/A</v>
      </c>
    </row>
    <row r="9428" customFormat="false" ht="12.75" hidden="false" customHeight="false" outlineLevel="0" collapsed="false">
      <c r="A9428" s="208" t="str">
        <f aca="false">B9428&amp;" "&amp;C9428&amp;" "&amp;D9428</f>
        <v> 0 Financial</v>
      </c>
      <c r="B9428" s="208" t="str">
        <f aca="false">IF((LEFT(N9428,2)="US"),"US","")</f>
        <v/>
      </c>
      <c r="C9428" s="208" t="n">
        <f aca="false">M9428</f>
        <v>0</v>
      </c>
      <c r="D9428" s="208" t="str">
        <f aca="false">IF(ISNUMBER(FIND("Phy",N9428))=TRUE(),"Physical","Financial")</f>
        <v>Financial</v>
      </c>
      <c r="E9428" s="208" t="e">
        <f aca="false">IF(VLOOKUP(S9428,'DD-Lookup'!$J$6:$L$50,3,FALSE())="Monthly",(YEAR(AC9428)-YEAR(AB9428))*12+MONTH(AC9428)-MONTH(AB9428)+1,(AC9428-AB9428+1))</f>
        <v>#N/A</v>
      </c>
      <c r="F9428" s="239" t="e">
        <f aca="false">E9428*SUM(P9428:Q9428)</f>
        <v>#N/A</v>
      </c>
    </row>
    <row r="9429" customFormat="false" ht="12.75" hidden="false" customHeight="false" outlineLevel="0" collapsed="false">
      <c r="A9429" s="208" t="str">
        <f aca="false">B9429&amp;" "&amp;C9429&amp;" "&amp;D9429</f>
        <v> 0 Financial</v>
      </c>
      <c r="B9429" s="208" t="str">
        <f aca="false">IF((LEFT(N9429,2)="US"),"US","")</f>
        <v/>
      </c>
      <c r="C9429" s="208" t="n">
        <f aca="false">M9429</f>
        <v>0</v>
      </c>
      <c r="D9429" s="208" t="str">
        <f aca="false">IF(ISNUMBER(FIND("Phy",N9429))=TRUE(),"Physical","Financial")</f>
        <v>Financial</v>
      </c>
      <c r="E9429" s="208" t="e">
        <f aca="false">IF(VLOOKUP(S9429,'DD-Lookup'!$J$6:$L$50,3,FALSE())="Monthly",(YEAR(AC9429)-YEAR(AB9429))*12+MONTH(AC9429)-MONTH(AB9429)+1,(AC9429-AB9429+1))</f>
        <v>#N/A</v>
      </c>
      <c r="F9429" s="239" t="e">
        <f aca="false">E9429*SUM(P9429:Q9429)</f>
        <v>#N/A</v>
      </c>
    </row>
    <row r="9430" customFormat="false" ht="12.75" hidden="false" customHeight="false" outlineLevel="0" collapsed="false">
      <c r="A9430" s="208" t="str">
        <f aca="false">B9430&amp;" "&amp;C9430&amp;" "&amp;D9430</f>
        <v> 0 Financial</v>
      </c>
      <c r="B9430" s="208" t="str">
        <f aca="false">IF((LEFT(N9430,2)="US"),"US","")</f>
        <v/>
      </c>
      <c r="C9430" s="208" t="n">
        <f aca="false">M9430</f>
        <v>0</v>
      </c>
      <c r="D9430" s="208" t="str">
        <f aca="false">IF(ISNUMBER(FIND("Phy",N9430))=TRUE(),"Physical","Financial")</f>
        <v>Financial</v>
      </c>
      <c r="E9430" s="208" t="e">
        <f aca="false">IF(VLOOKUP(S9430,'DD-Lookup'!$J$6:$L$50,3,FALSE())="Monthly",(YEAR(AC9430)-YEAR(AB9430))*12+MONTH(AC9430)-MONTH(AB9430)+1,(AC9430-AB9430+1))</f>
        <v>#N/A</v>
      </c>
      <c r="F9430" s="239" t="e">
        <f aca="false">E9430*SUM(P9430:Q9430)</f>
        <v>#N/A</v>
      </c>
    </row>
    <row r="9431" customFormat="false" ht="12.75" hidden="false" customHeight="false" outlineLevel="0" collapsed="false">
      <c r="A9431" s="208" t="str">
        <f aca="false">B9431&amp;" "&amp;C9431&amp;" "&amp;D9431</f>
        <v> 0 Financial</v>
      </c>
      <c r="B9431" s="208" t="str">
        <f aca="false">IF((LEFT(N9431,2)="US"),"US","")</f>
        <v/>
      </c>
      <c r="C9431" s="208" t="n">
        <f aca="false">M9431</f>
        <v>0</v>
      </c>
      <c r="D9431" s="208" t="str">
        <f aca="false">IF(ISNUMBER(FIND("Phy",N9431))=TRUE(),"Physical","Financial")</f>
        <v>Financial</v>
      </c>
      <c r="E9431" s="208" t="e">
        <f aca="false">IF(VLOOKUP(S9431,'DD-Lookup'!$J$6:$L$50,3,FALSE())="Monthly",(YEAR(AC9431)-YEAR(AB9431))*12+MONTH(AC9431)-MONTH(AB9431)+1,(AC9431-AB9431+1))</f>
        <v>#N/A</v>
      </c>
      <c r="F9431" s="239" t="e">
        <f aca="false">E9431*SUM(P9431:Q9431)</f>
        <v>#N/A</v>
      </c>
    </row>
    <row r="9432" customFormat="false" ht="12.75" hidden="false" customHeight="false" outlineLevel="0" collapsed="false">
      <c r="A9432" s="208" t="str">
        <f aca="false">B9432&amp;" "&amp;C9432&amp;" "&amp;D9432</f>
        <v> 0 Financial</v>
      </c>
      <c r="B9432" s="208" t="str">
        <f aca="false">IF((LEFT(N9432,2)="US"),"US","")</f>
        <v/>
      </c>
      <c r="C9432" s="208" t="n">
        <f aca="false">M9432</f>
        <v>0</v>
      </c>
      <c r="D9432" s="208" t="str">
        <f aca="false">IF(ISNUMBER(FIND("Phy",N9432))=TRUE(),"Physical","Financial")</f>
        <v>Financial</v>
      </c>
      <c r="E9432" s="208" t="e">
        <f aca="false">IF(VLOOKUP(S9432,'DD-Lookup'!$J$6:$L$50,3,FALSE())="Monthly",(YEAR(AC9432)-YEAR(AB9432))*12+MONTH(AC9432)-MONTH(AB9432)+1,(AC9432-AB9432+1))</f>
        <v>#N/A</v>
      </c>
      <c r="F9432" s="239" t="e">
        <f aca="false">E9432*SUM(P9432:Q9432)</f>
        <v>#N/A</v>
      </c>
    </row>
    <row r="9433" customFormat="false" ht="12.75" hidden="false" customHeight="false" outlineLevel="0" collapsed="false">
      <c r="A9433" s="208" t="str">
        <f aca="false">B9433&amp;" "&amp;C9433&amp;" "&amp;D9433</f>
        <v> 0 Financial</v>
      </c>
      <c r="B9433" s="208" t="str">
        <f aca="false">IF((LEFT(N9433,2)="US"),"US","")</f>
        <v/>
      </c>
      <c r="C9433" s="208" t="n">
        <f aca="false">M9433</f>
        <v>0</v>
      </c>
      <c r="D9433" s="208" t="str">
        <f aca="false">IF(ISNUMBER(FIND("Phy",N9433))=TRUE(),"Physical","Financial")</f>
        <v>Financial</v>
      </c>
      <c r="E9433" s="208" t="e">
        <f aca="false">IF(VLOOKUP(S9433,'DD-Lookup'!$J$6:$L$50,3,FALSE())="Monthly",(YEAR(AC9433)-YEAR(AB9433))*12+MONTH(AC9433)-MONTH(AB9433)+1,(AC9433-AB9433+1))</f>
        <v>#N/A</v>
      </c>
      <c r="F9433" s="239" t="e">
        <f aca="false">E9433*SUM(P9433:Q9433)</f>
        <v>#N/A</v>
      </c>
    </row>
    <row r="9434" customFormat="false" ht="12.75" hidden="false" customHeight="false" outlineLevel="0" collapsed="false">
      <c r="A9434" s="208" t="str">
        <f aca="false">B9434&amp;" "&amp;C9434&amp;" "&amp;D9434</f>
        <v> 0 Financial</v>
      </c>
      <c r="B9434" s="208" t="str">
        <f aca="false">IF((LEFT(N9434,2)="US"),"US","")</f>
        <v/>
      </c>
      <c r="C9434" s="208" t="n">
        <f aca="false">M9434</f>
        <v>0</v>
      </c>
      <c r="D9434" s="208" t="str">
        <f aca="false">IF(ISNUMBER(FIND("Phy",N9434))=TRUE(),"Physical","Financial")</f>
        <v>Financial</v>
      </c>
      <c r="E9434" s="208" t="e">
        <f aca="false">IF(VLOOKUP(S9434,'DD-Lookup'!$J$6:$L$50,3,FALSE())="Monthly",(YEAR(AC9434)-YEAR(AB9434))*12+MONTH(AC9434)-MONTH(AB9434)+1,(AC9434-AB9434+1))</f>
        <v>#N/A</v>
      </c>
      <c r="F9434" s="239" t="e">
        <f aca="false">E9434*SUM(P9434:Q9434)</f>
        <v>#N/A</v>
      </c>
    </row>
    <row r="9435" customFormat="false" ht="12.75" hidden="false" customHeight="false" outlineLevel="0" collapsed="false">
      <c r="A9435" s="208" t="str">
        <f aca="false">B9435&amp;" "&amp;C9435&amp;" "&amp;D9435</f>
        <v> 0 Financial</v>
      </c>
      <c r="B9435" s="208" t="str">
        <f aca="false">IF((LEFT(N9435,2)="US"),"US","")</f>
        <v/>
      </c>
      <c r="C9435" s="208" t="n">
        <f aca="false">M9435</f>
        <v>0</v>
      </c>
      <c r="D9435" s="208" t="str">
        <f aca="false">IF(ISNUMBER(FIND("Phy",N9435))=TRUE(),"Physical","Financial")</f>
        <v>Financial</v>
      </c>
      <c r="E9435" s="208" t="e">
        <f aca="false">IF(VLOOKUP(S9435,'DD-Lookup'!$J$6:$L$50,3,FALSE())="Monthly",(YEAR(AC9435)-YEAR(AB9435))*12+MONTH(AC9435)-MONTH(AB9435)+1,(AC9435-AB9435+1))</f>
        <v>#N/A</v>
      </c>
      <c r="F9435" s="239" t="e">
        <f aca="false">E9435*SUM(P9435:Q9435)</f>
        <v>#N/A</v>
      </c>
    </row>
    <row r="9436" customFormat="false" ht="12.75" hidden="false" customHeight="false" outlineLevel="0" collapsed="false">
      <c r="A9436" s="208" t="str">
        <f aca="false">B9436&amp;" "&amp;C9436&amp;" "&amp;D9436</f>
        <v> 0 Financial</v>
      </c>
      <c r="B9436" s="208" t="str">
        <f aca="false">IF((LEFT(N9436,2)="US"),"US","")</f>
        <v/>
      </c>
      <c r="C9436" s="208" t="n">
        <f aca="false">M9436</f>
        <v>0</v>
      </c>
      <c r="D9436" s="208" t="str">
        <f aca="false">IF(ISNUMBER(FIND("Phy",N9436))=TRUE(),"Physical","Financial")</f>
        <v>Financial</v>
      </c>
      <c r="E9436" s="208" t="e">
        <f aca="false">IF(VLOOKUP(S9436,'DD-Lookup'!$J$6:$L$50,3,FALSE())="Monthly",(YEAR(AC9436)-YEAR(AB9436))*12+MONTH(AC9436)-MONTH(AB9436)+1,(AC9436-AB9436+1))</f>
        <v>#N/A</v>
      </c>
      <c r="F9436" s="239" t="e">
        <f aca="false">E9436*SUM(P9436:Q9436)</f>
        <v>#N/A</v>
      </c>
    </row>
    <row r="9437" customFormat="false" ht="12.75" hidden="false" customHeight="false" outlineLevel="0" collapsed="false">
      <c r="A9437" s="208" t="str">
        <f aca="false">B9437&amp;" "&amp;C9437&amp;" "&amp;D9437</f>
        <v> 0 Financial</v>
      </c>
      <c r="B9437" s="208" t="str">
        <f aca="false">IF((LEFT(N9437,2)="US"),"US","")</f>
        <v/>
      </c>
      <c r="C9437" s="208" t="n">
        <f aca="false">M9437</f>
        <v>0</v>
      </c>
      <c r="D9437" s="208" t="str">
        <f aca="false">IF(ISNUMBER(FIND("Phy",N9437))=TRUE(),"Physical","Financial")</f>
        <v>Financial</v>
      </c>
      <c r="E9437" s="208" t="e">
        <f aca="false">IF(VLOOKUP(S9437,'DD-Lookup'!$J$6:$L$50,3,FALSE())="Monthly",(YEAR(AC9437)-YEAR(AB9437))*12+MONTH(AC9437)-MONTH(AB9437)+1,(AC9437-AB9437+1))</f>
        <v>#N/A</v>
      </c>
      <c r="F9437" s="239" t="e">
        <f aca="false">E9437*SUM(P9437:Q9437)</f>
        <v>#N/A</v>
      </c>
    </row>
    <row r="9438" customFormat="false" ht="12.75" hidden="false" customHeight="false" outlineLevel="0" collapsed="false">
      <c r="A9438" s="208" t="str">
        <f aca="false">B9438&amp;" "&amp;C9438&amp;" "&amp;D9438</f>
        <v> 0 Financial</v>
      </c>
      <c r="B9438" s="208" t="str">
        <f aca="false">IF((LEFT(N9438,2)="US"),"US","")</f>
        <v/>
      </c>
      <c r="C9438" s="208" t="n">
        <f aca="false">M9438</f>
        <v>0</v>
      </c>
      <c r="D9438" s="208" t="str">
        <f aca="false">IF(ISNUMBER(FIND("Phy",N9438))=TRUE(),"Physical","Financial")</f>
        <v>Financial</v>
      </c>
      <c r="E9438" s="208" t="e">
        <f aca="false">IF(VLOOKUP(S9438,'DD-Lookup'!$J$6:$L$50,3,FALSE())="Monthly",(YEAR(AC9438)-YEAR(AB9438))*12+MONTH(AC9438)-MONTH(AB9438)+1,(AC9438-AB9438+1))</f>
        <v>#N/A</v>
      </c>
      <c r="F9438" s="239" t="e">
        <f aca="false">E9438*SUM(P9438:Q9438)</f>
        <v>#N/A</v>
      </c>
    </row>
    <row r="9439" customFormat="false" ht="12.75" hidden="false" customHeight="false" outlineLevel="0" collapsed="false">
      <c r="A9439" s="208" t="str">
        <f aca="false">B9439&amp;" "&amp;C9439&amp;" "&amp;D9439</f>
        <v> 0 Financial</v>
      </c>
      <c r="B9439" s="208" t="str">
        <f aca="false">IF((LEFT(N9439,2)="US"),"US","")</f>
        <v/>
      </c>
      <c r="C9439" s="208" t="n">
        <f aca="false">M9439</f>
        <v>0</v>
      </c>
      <c r="D9439" s="208" t="str">
        <f aca="false">IF(ISNUMBER(FIND("Phy",N9439))=TRUE(),"Physical","Financial")</f>
        <v>Financial</v>
      </c>
      <c r="E9439" s="208" t="e">
        <f aca="false">IF(VLOOKUP(S9439,'DD-Lookup'!$J$6:$L$50,3,FALSE())="Monthly",(YEAR(AC9439)-YEAR(AB9439))*12+MONTH(AC9439)-MONTH(AB9439)+1,(AC9439-AB9439+1))</f>
        <v>#N/A</v>
      </c>
      <c r="F9439" s="239" t="e">
        <f aca="false">E9439*SUM(P9439:Q9439)</f>
        <v>#N/A</v>
      </c>
    </row>
    <row r="9440" customFormat="false" ht="12.75" hidden="false" customHeight="false" outlineLevel="0" collapsed="false">
      <c r="A9440" s="208" t="str">
        <f aca="false">B9440&amp;" "&amp;C9440&amp;" "&amp;D9440</f>
        <v> 0 Financial</v>
      </c>
      <c r="B9440" s="208" t="str">
        <f aca="false">IF((LEFT(N9440,2)="US"),"US","")</f>
        <v/>
      </c>
      <c r="C9440" s="208" t="n">
        <f aca="false">M9440</f>
        <v>0</v>
      </c>
      <c r="D9440" s="208" t="str">
        <f aca="false">IF(ISNUMBER(FIND("Phy",N9440))=TRUE(),"Physical","Financial")</f>
        <v>Financial</v>
      </c>
      <c r="E9440" s="208" t="e">
        <f aca="false">IF(VLOOKUP(S9440,'DD-Lookup'!$J$6:$L$50,3,FALSE())="Monthly",(YEAR(AC9440)-YEAR(AB9440))*12+MONTH(AC9440)-MONTH(AB9440)+1,(AC9440-AB9440+1))</f>
        <v>#N/A</v>
      </c>
      <c r="F9440" s="239" t="e">
        <f aca="false">E9440*SUM(P9440:Q9440)</f>
        <v>#N/A</v>
      </c>
    </row>
    <row r="9441" customFormat="false" ht="12.75" hidden="false" customHeight="false" outlineLevel="0" collapsed="false">
      <c r="A9441" s="208" t="str">
        <f aca="false">B9441&amp;" "&amp;C9441&amp;" "&amp;D9441</f>
        <v> 0 Financial</v>
      </c>
      <c r="B9441" s="208" t="str">
        <f aca="false">IF((LEFT(N9441,2)="US"),"US","")</f>
        <v/>
      </c>
      <c r="C9441" s="208" t="n">
        <f aca="false">M9441</f>
        <v>0</v>
      </c>
      <c r="D9441" s="208" t="str">
        <f aca="false">IF(ISNUMBER(FIND("Phy",N9441))=TRUE(),"Physical","Financial")</f>
        <v>Financial</v>
      </c>
      <c r="E9441" s="208" t="e">
        <f aca="false">IF(VLOOKUP(S9441,'DD-Lookup'!$J$6:$L$50,3,FALSE())="Monthly",(YEAR(AC9441)-YEAR(AB9441))*12+MONTH(AC9441)-MONTH(AB9441)+1,(AC9441-AB9441+1))</f>
        <v>#N/A</v>
      </c>
      <c r="F9441" s="239" t="e">
        <f aca="false">E9441*SUM(P9441:Q9441)</f>
        <v>#N/A</v>
      </c>
    </row>
    <row r="9442" customFormat="false" ht="12.75" hidden="false" customHeight="false" outlineLevel="0" collapsed="false">
      <c r="A9442" s="208" t="str">
        <f aca="false">B9442&amp;" "&amp;C9442&amp;" "&amp;D9442</f>
        <v> 0 Financial</v>
      </c>
      <c r="B9442" s="208" t="str">
        <f aca="false">IF((LEFT(N9442,2)="US"),"US","")</f>
        <v/>
      </c>
      <c r="C9442" s="208" t="n">
        <f aca="false">M9442</f>
        <v>0</v>
      </c>
      <c r="D9442" s="208" t="str">
        <f aca="false">IF(ISNUMBER(FIND("Phy",N9442))=TRUE(),"Physical","Financial")</f>
        <v>Financial</v>
      </c>
      <c r="E9442" s="208" t="e">
        <f aca="false">IF(VLOOKUP(S9442,'DD-Lookup'!$J$6:$L$50,3,FALSE())="Monthly",(YEAR(AC9442)-YEAR(AB9442))*12+MONTH(AC9442)-MONTH(AB9442)+1,(AC9442-AB9442+1))</f>
        <v>#N/A</v>
      </c>
      <c r="F9442" s="239" t="e">
        <f aca="false">E9442*SUM(P9442:Q9442)</f>
        <v>#N/A</v>
      </c>
    </row>
    <row r="9443" customFormat="false" ht="12.75" hidden="false" customHeight="false" outlineLevel="0" collapsed="false">
      <c r="A9443" s="208" t="str">
        <f aca="false">B9443&amp;" "&amp;C9443&amp;" "&amp;D9443</f>
        <v> 0 Financial</v>
      </c>
      <c r="B9443" s="208" t="str">
        <f aca="false">IF((LEFT(N9443,2)="US"),"US","")</f>
        <v/>
      </c>
      <c r="C9443" s="208" t="n">
        <f aca="false">M9443</f>
        <v>0</v>
      </c>
      <c r="D9443" s="208" t="str">
        <f aca="false">IF(ISNUMBER(FIND("Phy",N9443))=TRUE(),"Physical","Financial")</f>
        <v>Financial</v>
      </c>
      <c r="E9443" s="208" t="e">
        <f aca="false">IF(VLOOKUP(S9443,'DD-Lookup'!$J$6:$L$50,3,FALSE())="Monthly",(YEAR(AC9443)-YEAR(AB9443))*12+MONTH(AC9443)-MONTH(AB9443)+1,(AC9443-AB9443+1))</f>
        <v>#N/A</v>
      </c>
      <c r="F9443" s="239" t="e">
        <f aca="false">E9443*SUM(P9443:Q9443)</f>
        <v>#N/A</v>
      </c>
    </row>
    <row r="9444" customFormat="false" ht="12.75" hidden="false" customHeight="false" outlineLevel="0" collapsed="false">
      <c r="A9444" s="208" t="str">
        <f aca="false">B9444&amp;" "&amp;C9444&amp;" "&amp;D9444</f>
        <v> 0 Financial</v>
      </c>
      <c r="B9444" s="208" t="str">
        <f aca="false">IF((LEFT(N9444,2)="US"),"US","")</f>
        <v/>
      </c>
      <c r="C9444" s="208" t="n">
        <f aca="false">M9444</f>
        <v>0</v>
      </c>
      <c r="D9444" s="208" t="str">
        <f aca="false">IF(ISNUMBER(FIND("Phy",N9444))=TRUE(),"Physical","Financial")</f>
        <v>Financial</v>
      </c>
      <c r="E9444" s="208" t="e">
        <f aca="false">IF(VLOOKUP(S9444,'DD-Lookup'!$J$6:$L$50,3,FALSE())="Monthly",(YEAR(AC9444)-YEAR(AB9444))*12+MONTH(AC9444)-MONTH(AB9444)+1,(AC9444-AB9444+1))</f>
        <v>#N/A</v>
      </c>
      <c r="F9444" s="239" t="e">
        <f aca="false">E9444*SUM(P9444:Q9444)</f>
        <v>#N/A</v>
      </c>
    </row>
    <row r="9445" customFormat="false" ht="12.75" hidden="false" customHeight="false" outlineLevel="0" collapsed="false">
      <c r="A9445" s="208" t="str">
        <f aca="false">B9445&amp;" "&amp;C9445&amp;" "&amp;D9445</f>
        <v> 0 Financial</v>
      </c>
      <c r="B9445" s="208" t="str">
        <f aca="false">IF((LEFT(N9445,2)="US"),"US","")</f>
        <v/>
      </c>
      <c r="C9445" s="208" t="n">
        <f aca="false">M9445</f>
        <v>0</v>
      </c>
      <c r="D9445" s="208" t="str">
        <f aca="false">IF(ISNUMBER(FIND("Phy",N9445))=TRUE(),"Physical","Financial")</f>
        <v>Financial</v>
      </c>
      <c r="E9445" s="208" t="e">
        <f aca="false">IF(VLOOKUP(S9445,'DD-Lookup'!$J$6:$L$50,3,FALSE())="Monthly",(YEAR(AC9445)-YEAR(AB9445))*12+MONTH(AC9445)-MONTH(AB9445)+1,(AC9445-AB9445+1))</f>
        <v>#N/A</v>
      </c>
      <c r="F9445" s="239" t="e">
        <f aca="false">E9445*SUM(P9445:Q9445)</f>
        <v>#N/A</v>
      </c>
    </row>
    <row r="9446" customFormat="false" ht="12.75" hidden="false" customHeight="false" outlineLevel="0" collapsed="false">
      <c r="A9446" s="208" t="str">
        <f aca="false">B9446&amp;" "&amp;C9446&amp;" "&amp;D9446</f>
        <v> 0 Financial</v>
      </c>
      <c r="B9446" s="208" t="str">
        <f aca="false">IF((LEFT(N9446,2)="US"),"US","")</f>
        <v/>
      </c>
      <c r="C9446" s="208" t="n">
        <f aca="false">M9446</f>
        <v>0</v>
      </c>
      <c r="D9446" s="208" t="str">
        <f aca="false">IF(ISNUMBER(FIND("Phy",N9446))=TRUE(),"Physical","Financial")</f>
        <v>Financial</v>
      </c>
      <c r="E9446" s="208" t="e">
        <f aca="false">IF(VLOOKUP(S9446,'DD-Lookup'!$J$6:$L$50,3,FALSE())="Monthly",(YEAR(AC9446)-YEAR(AB9446))*12+MONTH(AC9446)-MONTH(AB9446)+1,(AC9446-AB9446+1))</f>
        <v>#N/A</v>
      </c>
      <c r="F9446" s="239" t="e">
        <f aca="false">E9446*SUM(P9446:Q9446)</f>
        <v>#N/A</v>
      </c>
    </row>
    <row r="9447" customFormat="false" ht="12.75" hidden="false" customHeight="false" outlineLevel="0" collapsed="false">
      <c r="A9447" s="208" t="str">
        <f aca="false">B9447&amp;" "&amp;C9447&amp;" "&amp;D9447</f>
        <v> 0 Financial</v>
      </c>
      <c r="B9447" s="208" t="str">
        <f aca="false">IF((LEFT(N9447,2)="US"),"US","")</f>
        <v/>
      </c>
      <c r="C9447" s="208" t="n">
        <f aca="false">M9447</f>
        <v>0</v>
      </c>
      <c r="D9447" s="208" t="str">
        <f aca="false">IF(ISNUMBER(FIND("Phy",N9447))=TRUE(),"Physical","Financial")</f>
        <v>Financial</v>
      </c>
      <c r="E9447" s="208" t="e">
        <f aca="false">IF(VLOOKUP(S9447,'DD-Lookup'!$J$6:$L$50,3,FALSE())="Monthly",(YEAR(AC9447)-YEAR(AB9447))*12+MONTH(AC9447)-MONTH(AB9447)+1,(AC9447-AB9447+1))</f>
        <v>#N/A</v>
      </c>
      <c r="F9447" s="239" t="e">
        <f aca="false">E9447*SUM(P9447:Q9447)</f>
        <v>#N/A</v>
      </c>
    </row>
    <row r="9448" customFormat="false" ht="12.75" hidden="false" customHeight="false" outlineLevel="0" collapsed="false">
      <c r="A9448" s="208" t="str">
        <f aca="false">B9448&amp;" "&amp;C9448&amp;" "&amp;D9448</f>
        <v> 0 Financial</v>
      </c>
      <c r="B9448" s="208" t="str">
        <f aca="false">IF((LEFT(N9448,2)="US"),"US","")</f>
        <v/>
      </c>
      <c r="C9448" s="208" t="n">
        <f aca="false">M9448</f>
        <v>0</v>
      </c>
      <c r="D9448" s="208" t="str">
        <f aca="false">IF(ISNUMBER(FIND("Phy",N9448))=TRUE(),"Physical","Financial")</f>
        <v>Financial</v>
      </c>
      <c r="E9448" s="208" t="e">
        <f aca="false">IF(VLOOKUP(S9448,'DD-Lookup'!$J$6:$L$50,3,FALSE())="Monthly",(YEAR(AC9448)-YEAR(AB9448))*12+MONTH(AC9448)-MONTH(AB9448)+1,(AC9448-AB9448+1))</f>
        <v>#N/A</v>
      </c>
      <c r="F9448" s="239" t="e">
        <f aca="false">E9448*SUM(P9448:Q9448)</f>
        <v>#N/A</v>
      </c>
    </row>
    <row r="9449" customFormat="false" ht="12.75" hidden="false" customHeight="false" outlineLevel="0" collapsed="false">
      <c r="A9449" s="208" t="str">
        <f aca="false">B9449&amp;" "&amp;C9449&amp;" "&amp;D9449</f>
        <v> 0 Financial</v>
      </c>
      <c r="B9449" s="208" t="str">
        <f aca="false">IF((LEFT(N9449,2)="US"),"US","")</f>
        <v/>
      </c>
      <c r="C9449" s="208" t="n">
        <f aca="false">M9449</f>
        <v>0</v>
      </c>
      <c r="D9449" s="208" t="str">
        <f aca="false">IF(ISNUMBER(FIND("Phy",N9449))=TRUE(),"Physical","Financial")</f>
        <v>Financial</v>
      </c>
      <c r="E9449" s="208" t="e">
        <f aca="false">IF(VLOOKUP(S9449,'DD-Lookup'!$J$6:$L$50,3,FALSE())="Monthly",(YEAR(AC9449)-YEAR(AB9449))*12+MONTH(AC9449)-MONTH(AB9449)+1,(AC9449-AB9449+1))</f>
        <v>#N/A</v>
      </c>
      <c r="F9449" s="239" t="e">
        <f aca="false">E9449*SUM(P9449:Q9449)</f>
        <v>#N/A</v>
      </c>
    </row>
    <row r="9450" customFormat="false" ht="12.75" hidden="false" customHeight="false" outlineLevel="0" collapsed="false">
      <c r="A9450" s="208" t="str">
        <f aca="false">B9450&amp;" "&amp;C9450&amp;" "&amp;D9450</f>
        <v> 0 Financial</v>
      </c>
      <c r="B9450" s="208" t="str">
        <f aca="false">IF((LEFT(N9450,2)="US"),"US","")</f>
        <v/>
      </c>
      <c r="C9450" s="208" t="n">
        <f aca="false">M9450</f>
        <v>0</v>
      </c>
      <c r="D9450" s="208" t="str">
        <f aca="false">IF(ISNUMBER(FIND("Phy",N9450))=TRUE(),"Physical","Financial")</f>
        <v>Financial</v>
      </c>
      <c r="E9450" s="208" t="e">
        <f aca="false">IF(VLOOKUP(S9450,'DD-Lookup'!$J$6:$L$50,3,FALSE())="Monthly",(YEAR(AC9450)-YEAR(AB9450))*12+MONTH(AC9450)-MONTH(AB9450)+1,(AC9450-AB9450+1))</f>
        <v>#N/A</v>
      </c>
      <c r="F9450" s="239" t="e">
        <f aca="false">E9450*SUM(P9450:Q9450)</f>
        <v>#N/A</v>
      </c>
    </row>
    <row r="9451" customFormat="false" ht="12.75" hidden="false" customHeight="false" outlineLevel="0" collapsed="false">
      <c r="A9451" s="208" t="str">
        <f aca="false">B9451&amp;" "&amp;C9451&amp;" "&amp;D9451</f>
        <v> 0 Financial</v>
      </c>
      <c r="B9451" s="208" t="str">
        <f aca="false">IF((LEFT(N9451,2)="US"),"US","")</f>
        <v/>
      </c>
      <c r="C9451" s="208" t="n">
        <f aca="false">M9451</f>
        <v>0</v>
      </c>
      <c r="D9451" s="208" t="str">
        <f aca="false">IF(ISNUMBER(FIND("Phy",N9451))=TRUE(),"Physical","Financial")</f>
        <v>Financial</v>
      </c>
      <c r="E9451" s="208" t="e">
        <f aca="false">IF(VLOOKUP(S9451,'DD-Lookup'!$J$6:$L$50,3,FALSE())="Monthly",(YEAR(AC9451)-YEAR(AB9451))*12+MONTH(AC9451)-MONTH(AB9451)+1,(AC9451-AB9451+1))</f>
        <v>#N/A</v>
      </c>
      <c r="F9451" s="239" t="e">
        <f aca="false">E9451*SUM(P9451:Q9451)</f>
        <v>#N/A</v>
      </c>
    </row>
    <row r="9452" customFormat="false" ht="12.75" hidden="false" customHeight="false" outlineLevel="0" collapsed="false">
      <c r="A9452" s="208" t="str">
        <f aca="false">B9452&amp;" "&amp;C9452&amp;" "&amp;D9452</f>
        <v> 0 Financial</v>
      </c>
      <c r="B9452" s="208" t="str">
        <f aca="false">IF((LEFT(N9452,2)="US"),"US","")</f>
        <v/>
      </c>
      <c r="C9452" s="208" t="n">
        <f aca="false">M9452</f>
        <v>0</v>
      </c>
      <c r="D9452" s="208" t="str">
        <f aca="false">IF(ISNUMBER(FIND("Phy",N9452))=TRUE(),"Physical","Financial")</f>
        <v>Financial</v>
      </c>
      <c r="E9452" s="208" t="e">
        <f aca="false">IF(VLOOKUP(S9452,'DD-Lookup'!$J$6:$L$50,3,FALSE())="Monthly",(YEAR(AC9452)-YEAR(AB9452))*12+MONTH(AC9452)-MONTH(AB9452)+1,(AC9452-AB9452+1))</f>
        <v>#N/A</v>
      </c>
      <c r="F9452" s="239" t="e">
        <f aca="false">E9452*SUM(P9452:Q9452)</f>
        <v>#N/A</v>
      </c>
    </row>
    <row r="9453" customFormat="false" ht="12.75" hidden="false" customHeight="false" outlineLevel="0" collapsed="false">
      <c r="A9453" s="208" t="str">
        <f aca="false">B9453&amp;" "&amp;C9453&amp;" "&amp;D9453</f>
        <v> 0 Financial</v>
      </c>
      <c r="B9453" s="208" t="str">
        <f aca="false">IF((LEFT(N9453,2)="US"),"US","")</f>
        <v/>
      </c>
      <c r="C9453" s="208" t="n">
        <f aca="false">M9453</f>
        <v>0</v>
      </c>
      <c r="D9453" s="208" t="str">
        <f aca="false">IF(ISNUMBER(FIND("Phy",N9453))=TRUE(),"Physical","Financial")</f>
        <v>Financial</v>
      </c>
      <c r="E9453" s="208" t="e">
        <f aca="false">IF(VLOOKUP(S9453,'DD-Lookup'!$J$6:$L$50,3,FALSE())="Monthly",(YEAR(AC9453)-YEAR(AB9453))*12+MONTH(AC9453)-MONTH(AB9453)+1,(AC9453-AB9453+1))</f>
        <v>#N/A</v>
      </c>
      <c r="F9453" s="239" t="e">
        <f aca="false">E9453*SUM(P9453:Q9453)</f>
        <v>#N/A</v>
      </c>
    </row>
    <row r="9454" customFormat="false" ht="12.75" hidden="false" customHeight="false" outlineLevel="0" collapsed="false">
      <c r="A9454" s="208" t="str">
        <f aca="false">B9454&amp;" "&amp;C9454&amp;" "&amp;D9454</f>
        <v> 0 Financial</v>
      </c>
      <c r="B9454" s="208" t="str">
        <f aca="false">IF((LEFT(N9454,2)="US"),"US","")</f>
        <v/>
      </c>
      <c r="C9454" s="208" t="n">
        <f aca="false">M9454</f>
        <v>0</v>
      </c>
      <c r="D9454" s="208" t="str">
        <f aca="false">IF(ISNUMBER(FIND("Phy",N9454))=TRUE(),"Physical","Financial")</f>
        <v>Financial</v>
      </c>
      <c r="E9454" s="208" t="e">
        <f aca="false">IF(VLOOKUP(S9454,'DD-Lookup'!$J$6:$L$50,3,FALSE())="Monthly",(YEAR(AC9454)-YEAR(AB9454))*12+MONTH(AC9454)-MONTH(AB9454)+1,(AC9454-AB9454+1))</f>
        <v>#N/A</v>
      </c>
      <c r="F9454" s="239" t="e">
        <f aca="false">E9454*SUM(P9454:Q9454)</f>
        <v>#N/A</v>
      </c>
    </row>
    <row r="9455" customFormat="false" ht="12.75" hidden="false" customHeight="false" outlineLevel="0" collapsed="false">
      <c r="A9455" s="208" t="str">
        <f aca="false">B9455&amp;" "&amp;C9455&amp;" "&amp;D9455</f>
        <v> 0 Financial</v>
      </c>
      <c r="B9455" s="208" t="str">
        <f aca="false">IF((LEFT(N9455,2)="US"),"US","")</f>
        <v/>
      </c>
      <c r="C9455" s="208" t="n">
        <f aca="false">M9455</f>
        <v>0</v>
      </c>
      <c r="D9455" s="208" t="str">
        <f aca="false">IF(ISNUMBER(FIND("Phy",N9455))=TRUE(),"Physical","Financial")</f>
        <v>Financial</v>
      </c>
      <c r="E9455" s="208" t="e">
        <f aca="false">IF(VLOOKUP(S9455,'DD-Lookup'!$J$6:$L$50,3,FALSE())="Monthly",(YEAR(AC9455)-YEAR(AB9455))*12+MONTH(AC9455)-MONTH(AB9455)+1,(AC9455-AB9455+1))</f>
        <v>#N/A</v>
      </c>
      <c r="F9455" s="239" t="e">
        <f aca="false">E9455*SUM(P9455:Q9455)</f>
        <v>#N/A</v>
      </c>
    </row>
    <row r="9456" customFormat="false" ht="12.75" hidden="false" customHeight="false" outlineLevel="0" collapsed="false">
      <c r="A9456" s="208" t="str">
        <f aca="false">B9456&amp;" "&amp;C9456&amp;" "&amp;D9456</f>
        <v> 0 Financial</v>
      </c>
      <c r="B9456" s="208" t="str">
        <f aca="false">IF((LEFT(N9456,2)="US"),"US","")</f>
        <v/>
      </c>
      <c r="C9456" s="208" t="n">
        <f aca="false">M9456</f>
        <v>0</v>
      </c>
      <c r="D9456" s="208" t="str">
        <f aca="false">IF(ISNUMBER(FIND("Phy",N9456))=TRUE(),"Physical","Financial")</f>
        <v>Financial</v>
      </c>
      <c r="E9456" s="208" t="e">
        <f aca="false">IF(VLOOKUP(S9456,'DD-Lookup'!$J$6:$L$50,3,FALSE())="Monthly",(YEAR(AC9456)-YEAR(AB9456))*12+MONTH(AC9456)-MONTH(AB9456)+1,(AC9456-AB9456+1))</f>
        <v>#N/A</v>
      </c>
      <c r="F9456" s="239" t="e">
        <f aca="false">E9456*SUM(P9456:Q9456)</f>
        <v>#N/A</v>
      </c>
    </row>
    <row r="9457" customFormat="false" ht="12.75" hidden="false" customHeight="false" outlineLevel="0" collapsed="false">
      <c r="A9457" s="208" t="str">
        <f aca="false">B9457&amp;" "&amp;C9457&amp;" "&amp;D9457</f>
        <v> 0 Financial</v>
      </c>
      <c r="B9457" s="208" t="str">
        <f aca="false">IF((LEFT(N9457,2)="US"),"US","")</f>
        <v/>
      </c>
      <c r="C9457" s="208" t="n">
        <f aca="false">M9457</f>
        <v>0</v>
      </c>
      <c r="D9457" s="208" t="str">
        <f aca="false">IF(ISNUMBER(FIND("Phy",N9457))=TRUE(),"Physical","Financial")</f>
        <v>Financial</v>
      </c>
      <c r="E9457" s="208" t="e">
        <f aca="false">IF(VLOOKUP(S9457,'DD-Lookup'!$J$6:$L$50,3,FALSE())="Monthly",(YEAR(AC9457)-YEAR(AB9457))*12+MONTH(AC9457)-MONTH(AB9457)+1,(AC9457-AB9457+1))</f>
        <v>#N/A</v>
      </c>
      <c r="F9457" s="239" t="e">
        <f aca="false">E9457*SUM(P9457:Q9457)</f>
        <v>#N/A</v>
      </c>
    </row>
    <row r="9458" customFormat="false" ht="12.75" hidden="false" customHeight="false" outlineLevel="0" collapsed="false">
      <c r="A9458" s="208" t="str">
        <f aca="false">B9458&amp;" "&amp;C9458&amp;" "&amp;D9458</f>
        <v> 0 Financial</v>
      </c>
      <c r="B9458" s="208" t="str">
        <f aca="false">IF((LEFT(N9458,2)="US"),"US","")</f>
        <v/>
      </c>
      <c r="C9458" s="208" t="n">
        <f aca="false">M9458</f>
        <v>0</v>
      </c>
      <c r="D9458" s="208" t="str">
        <f aca="false">IF(ISNUMBER(FIND("Phy",N9458))=TRUE(),"Physical","Financial")</f>
        <v>Financial</v>
      </c>
      <c r="E9458" s="208" t="e">
        <f aca="false">IF(VLOOKUP(S9458,'DD-Lookup'!$J$6:$L$50,3,FALSE())="Monthly",(YEAR(AC9458)-YEAR(AB9458))*12+MONTH(AC9458)-MONTH(AB9458)+1,(AC9458-AB9458+1))</f>
        <v>#N/A</v>
      </c>
      <c r="F9458" s="239" t="e">
        <f aca="false">E9458*SUM(P9458:Q9458)</f>
        <v>#N/A</v>
      </c>
    </row>
    <row r="9459" customFormat="false" ht="12.75" hidden="false" customHeight="false" outlineLevel="0" collapsed="false">
      <c r="A9459" s="208" t="str">
        <f aca="false">B9459&amp;" "&amp;C9459&amp;" "&amp;D9459</f>
        <v> 0 Financial</v>
      </c>
      <c r="B9459" s="208" t="str">
        <f aca="false">IF((LEFT(N9459,2)="US"),"US","")</f>
        <v/>
      </c>
      <c r="C9459" s="208" t="n">
        <f aca="false">M9459</f>
        <v>0</v>
      </c>
      <c r="D9459" s="208" t="str">
        <f aca="false">IF(ISNUMBER(FIND("Phy",N9459))=TRUE(),"Physical","Financial")</f>
        <v>Financial</v>
      </c>
      <c r="E9459" s="208" t="e">
        <f aca="false">IF(VLOOKUP(S9459,'DD-Lookup'!$J$6:$L$50,3,FALSE())="Monthly",(YEAR(AC9459)-YEAR(AB9459))*12+MONTH(AC9459)-MONTH(AB9459)+1,(AC9459-AB9459+1))</f>
        <v>#N/A</v>
      </c>
      <c r="F9459" s="239" t="e">
        <f aca="false">E9459*SUM(P9459:Q9459)</f>
        <v>#N/A</v>
      </c>
    </row>
    <row r="9460" customFormat="false" ht="12.75" hidden="false" customHeight="false" outlineLevel="0" collapsed="false">
      <c r="A9460" s="208" t="str">
        <f aca="false">B9460&amp;" "&amp;C9460&amp;" "&amp;D9460</f>
        <v> 0 Financial</v>
      </c>
      <c r="B9460" s="208" t="str">
        <f aca="false">IF((LEFT(N9460,2)="US"),"US","")</f>
        <v/>
      </c>
      <c r="C9460" s="208" t="n">
        <f aca="false">M9460</f>
        <v>0</v>
      </c>
      <c r="D9460" s="208" t="str">
        <f aca="false">IF(ISNUMBER(FIND("Phy",N9460))=TRUE(),"Physical","Financial")</f>
        <v>Financial</v>
      </c>
      <c r="E9460" s="208" t="e">
        <f aca="false">IF(VLOOKUP(S9460,'DD-Lookup'!$J$6:$L$50,3,FALSE())="Monthly",(YEAR(AC9460)-YEAR(AB9460))*12+MONTH(AC9460)-MONTH(AB9460)+1,(AC9460-AB9460+1))</f>
        <v>#N/A</v>
      </c>
      <c r="F9460" s="239" t="e">
        <f aca="false">E9460*SUM(P9460:Q9460)</f>
        <v>#N/A</v>
      </c>
    </row>
    <row r="9461" customFormat="false" ht="12.75" hidden="false" customHeight="false" outlineLevel="0" collapsed="false">
      <c r="A9461" s="208" t="str">
        <f aca="false">B9461&amp;" "&amp;C9461&amp;" "&amp;D9461</f>
        <v> 0 Financial</v>
      </c>
      <c r="B9461" s="208" t="str">
        <f aca="false">IF((LEFT(N9461,2)="US"),"US","")</f>
        <v/>
      </c>
      <c r="C9461" s="208" t="n">
        <f aca="false">M9461</f>
        <v>0</v>
      </c>
      <c r="D9461" s="208" t="str">
        <f aca="false">IF(ISNUMBER(FIND("Phy",N9461))=TRUE(),"Physical","Financial")</f>
        <v>Financial</v>
      </c>
      <c r="E9461" s="208" t="e">
        <f aca="false">IF(VLOOKUP(S9461,'DD-Lookup'!$J$6:$L$50,3,FALSE())="Monthly",(YEAR(AC9461)-YEAR(AB9461))*12+MONTH(AC9461)-MONTH(AB9461)+1,(AC9461-AB9461+1))</f>
        <v>#N/A</v>
      </c>
      <c r="F9461" s="239" t="e">
        <f aca="false">E9461*SUM(P9461:Q9461)</f>
        <v>#N/A</v>
      </c>
    </row>
    <row r="9462" customFormat="false" ht="12.75" hidden="false" customHeight="false" outlineLevel="0" collapsed="false">
      <c r="A9462" s="208" t="str">
        <f aca="false">B9462&amp;" "&amp;C9462&amp;" "&amp;D9462</f>
        <v> 0 Financial</v>
      </c>
      <c r="B9462" s="208" t="str">
        <f aca="false">IF((LEFT(N9462,2)="US"),"US","")</f>
        <v/>
      </c>
      <c r="C9462" s="208" t="n">
        <f aca="false">M9462</f>
        <v>0</v>
      </c>
      <c r="D9462" s="208" t="str">
        <f aca="false">IF(ISNUMBER(FIND("Phy",N9462))=TRUE(),"Physical","Financial")</f>
        <v>Financial</v>
      </c>
      <c r="E9462" s="208" t="e">
        <f aca="false">IF(VLOOKUP(S9462,'DD-Lookup'!$J$6:$L$50,3,FALSE())="Monthly",(YEAR(AC9462)-YEAR(AB9462))*12+MONTH(AC9462)-MONTH(AB9462)+1,(AC9462-AB9462+1))</f>
        <v>#N/A</v>
      </c>
      <c r="F9462" s="239" t="e">
        <f aca="false">E9462*SUM(P9462:Q9462)</f>
        <v>#N/A</v>
      </c>
    </row>
    <row r="9463" customFormat="false" ht="12.75" hidden="false" customHeight="false" outlineLevel="0" collapsed="false">
      <c r="A9463" s="208" t="str">
        <f aca="false">B9463&amp;" "&amp;C9463&amp;" "&amp;D9463</f>
        <v> 0 Financial</v>
      </c>
      <c r="B9463" s="208" t="str">
        <f aca="false">IF((LEFT(N9463,2)="US"),"US","")</f>
        <v/>
      </c>
      <c r="C9463" s="208" t="n">
        <f aca="false">M9463</f>
        <v>0</v>
      </c>
      <c r="D9463" s="208" t="str">
        <f aca="false">IF(ISNUMBER(FIND("Phy",N9463))=TRUE(),"Physical","Financial")</f>
        <v>Financial</v>
      </c>
      <c r="E9463" s="208" t="e">
        <f aca="false">IF(VLOOKUP(S9463,'DD-Lookup'!$J$6:$L$50,3,FALSE())="Monthly",(YEAR(AC9463)-YEAR(AB9463))*12+MONTH(AC9463)-MONTH(AB9463)+1,(AC9463-AB9463+1))</f>
        <v>#N/A</v>
      </c>
      <c r="F9463" s="239" t="e">
        <f aca="false">E9463*SUM(P9463:Q9463)</f>
        <v>#N/A</v>
      </c>
    </row>
    <row r="9464" customFormat="false" ht="12.75" hidden="false" customHeight="false" outlineLevel="0" collapsed="false">
      <c r="A9464" s="208" t="str">
        <f aca="false">B9464&amp;" "&amp;C9464&amp;" "&amp;D9464</f>
        <v> 0 Financial</v>
      </c>
      <c r="B9464" s="208" t="str">
        <f aca="false">IF((LEFT(N9464,2)="US"),"US","")</f>
        <v/>
      </c>
      <c r="C9464" s="208" t="n">
        <f aca="false">M9464</f>
        <v>0</v>
      </c>
      <c r="D9464" s="208" t="str">
        <f aca="false">IF(ISNUMBER(FIND("Phy",N9464))=TRUE(),"Physical","Financial")</f>
        <v>Financial</v>
      </c>
      <c r="E9464" s="208" t="e">
        <f aca="false">IF(VLOOKUP(S9464,'DD-Lookup'!$J$6:$L$50,3,FALSE())="Monthly",(YEAR(AC9464)-YEAR(AB9464))*12+MONTH(AC9464)-MONTH(AB9464)+1,(AC9464-AB9464+1))</f>
        <v>#N/A</v>
      </c>
      <c r="F9464" s="239" t="e">
        <f aca="false">E9464*SUM(P9464:Q9464)</f>
        <v>#N/A</v>
      </c>
    </row>
    <row r="9465" customFormat="false" ht="12.75" hidden="false" customHeight="false" outlineLevel="0" collapsed="false">
      <c r="A9465" s="208" t="str">
        <f aca="false">B9465&amp;" "&amp;C9465&amp;" "&amp;D9465</f>
        <v> 0 Financial</v>
      </c>
      <c r="B9465" s="208" t="str">
        <f aca="false">IF((LEFT(N9465,2)="US"),"US","")</f>
        <v/>
      </c>
      <c r="C9465" s="208" t="n">
        <f aca="false">M9465</f>
        <v>0</v>
      </c>
      <c r="D9465" s="208" t="str">
        <f aca="false">IF(ISNUMBER(FIND("Phy",N9465))=TRUE(),"Physical","Financial")</f>
        <v>Financial</v>
      </c>
      <c r="E9465" s="208" t="e">
        <f aca="false">IF(VLOOKUP(S9465,'DD-Lookup'!$J$6:$L$50,3,FALSE())="Monthly",(YEAR(AC9465)-YEAR(AB9465))*12+MONTH(AC9465)-MONTH(AB9465)+1,(AC9465-AB9465+1))</f>
        <v>#N/A</v>
      </c>
      <c r="F9465" s="239" t="e">
        <f aca="false">E9465*SUM(P9465:Q9465)</f>
        <v>#N/A</v>
      </c>
    </row>
    <row r="9466" customFormat="false" ht="12.75" hidden="false" customHeight="false" outlineLevel="0" collapsed="false">
      <c r="A9466" s="208" t="str">
        <f aca="false">B9466&amp;" "&amp;C9466&amp;" "&amp;D9466</f>
        <v> 0 Financial</v>
      </c>
      <c r="B9466" s="208" t="str">
        <f aca="false">IF((LEFT(N9466,2)="US"),"US","")</f>
        <v/>
      </c>
      <c r="C9466" s="208" t="n">
        <f aca="false">M9466</f>
        <v>0</v>
      </c>
      <c r="D9466" s="208" t="str">
        <f aca="false">IF(ISNUMBER(FIND("Phy",N9466))=TRUE(),"Physical","Financial")</f>
        <v>Financial</v>
      </c>
      <c r="E9466" s="208" t="e">
        <f aca="false">IF(VLOOKUP(S9466,'DD-Lookup'!$J$6:$L$50,3,FALSE())="Monthly",(YEAR(AC9466)-YEAR(AB9466))*12+MONTH(AC9466)-MONTH(AB9466)+1,(AC9466-AB9466+1))</f>
        <v>#N/A</v>
      </c>
      <c r="F9466" s="239" t="e">
        <f aca="false">E9466*SUM(P9466:Q9466)</f>
        <v>#N/A</v>
      </c>
    </row>
    <row r="9467" customFormat="false" ht="12.75" hidden="false" customHeight="false" outlineLevel="0" collapsed="false">
      <c r="A9467" s="208" t="str">
        <f aca="false">B9467&amp;" "&amp;C9467&amp;" "&amp;D9467</f>
        <v> 0 Financial</v>
      </c>
      <c r="B9467" s="208" t="str">
        <f aca="false">IF((LEFT(N9467,2)="US"),"US","")</f>
        <v/>
      </c>
      <c r="C9467" s="208" t="n">
        <f aca="false">M9467</f>
        <v>0</v>
      </c>
      <c r="D9467" s="208" t="str">
        <f aca="false">IF(ISNUMBER(FIND("Phy",N9467))=TRUE(),"Physical","Financial")</f>
        <v>Financial</v>
      </c>
      <c r="E9467" s="208" t="e">
        <f aca="false">IF(VLOOKUP(S9467,'DD-Lookup'!$J$6:$L$50,3,FALSE())="Monthly",(YEAR(AC9467)-YEAR(AB9467))*12+MONTH(AC9467)-MONTH(AB9467)+1,(AC9467-AB9467+1))</f>
        <v>#N/A</v>
      </c>
      <c r="F9467" s="239" t="e">
        <f aca="false">E9467*SUM(P9467:Q9467)</f>
        <v>#N/A</v>
      </c>
    </row>
    <row r="9468" customFormat="false" ht="12.75" hidden="false" customHeight="false" outlineLevel="0" collapsed="false">
      <c r="A9468" s="208" t="str">
        <f aca="false">B9468&amp;" "&amp;C9468&amp;" "&amp;D9468</f>
        <v> 0 Financial</v>
      </c>
      <c r="B9468" s="208" t="str">
        <f aca="false">IF((LEFT(N9468,2)="US"),"US","")</f>
        <v/>
      </c>
      <c r="C9468" s="208" t="n">
        <f aca="false">M9468</f>
        <v>0</v>
      </c>
      <c r="D9468" s="208" t="str">
        <f aca="false">IF(ISNUMBER(FIND("Phy",N9468))=TRUE(),"Physical","Financial")</f>
        <v>Financial</v>
      </c>
      <c r="E9468" s="208" t="e">
        <f aca="false">IF(VLOOKUP(S9468,'DD-Lookup'!$J$6:$L$50,3,FALSE())="Monthly",(YEAR(AC9468)-YEAR(AB9468))*12+MONTH(AC9468)-MONTH(AB9468)+1,(AC9468-AB9468+1))</f>
        <v>#N/A</v>
      </c>
      <c r="F9468" s="239" t="e">
        <f aca="false">E9468*SUM(P9468:Q9468)</f>
        <v>#N/A</v>
      </c>
    </row>
    <row r="9469" customFormat="false" ht="12.75" hidden="false" customHeight="false" outlineLevel="0" collapsed="false">
      <c r="A9469" s="208" t="str">
        <f aca="false">B9469&amp;" "&amp;C9469&amp;" "&amp;D9469</f>
        <v> 0 Financial</v>
      </c>
      <c r="B9469" s="208" t="str">
        <f aca="false">IF((LEFT(N9469,2)="US"),"US","")</f>
        <v/>
      </c>
      <c r="C9469" s="208" t="n">
        <f aca="false">M9469</f>
        <v>0</v>
      </c>
      <c r="D9469" s="208" t="str">
        <f aca="false">IF(ISNUMBER(FIND("Phy",N9469))=TRUE(),"Physical","Financial")</f>
        <v>Financial</v>
      </c>
      <c r="E9469" s="208" t="e">
        <f aca="false">IF(VLOOKUP(S9469,'DD-Lookup'!$J$6:$L$50,3,FALSE())="Monthly",(YEAR(AC9469)-YEAR(AB9469))*12+MONTH(AC9469)-MONTH(AB9469)+1,(AC9469-AB9469+1))</f>
        <v>#N/A</v>
      </c>
      <c r="F9469" s="239" t="e">
        <f aca="false">E9469*SUM(P9469:Q9469)</f>
        <v>#N/A</v>
      </c>
    </row>
    <row r="9470" customFormat="false" ht="12.75" hidden="false" customHeight="false" outlineLevel="0" collapsed="false">
      <c r="A9470" s="208" t="str">
        <f aca="false">B9470&amp;" "&amp;C9470&amp;" "&amp;D9470</f>
        <v> 0 Financial</v>
      </c>
      <c r="B9470" s="208" t="str">
        <f aca="false">IF((LEFT(N9470,2)="US"),"US","")</f>
        <v/>
      </c>
      <c r="C9470" s="208" t="n">
        <f aca="false">M9470</f>
        <v>0</v>
      </c>
      <c r="D9470" s="208" t="str">
        <f aca="false">IF(ISNUMBER(FIND("Phy",N9470))=TRUE(),"Physical","Financial")</f>
        <v>Financial</v>
      </c>
      <c r="E9470" s="208" t="e">
        <f aca="false">IF(VLOOKUP(S9470,'DD-Lookup'!$J$6:$L$50,3,FALSE())="Monthly",(YEAR(AC9470)-YEAR(AB9470))*12+MONTH(AC9470)-MONTH(AB9470)+1,(AC9470-AB9470+1))</f>
        <v>#N/A</v>
      </c>
      <c r="F9470" s="239" t="e">
        <f aca="false">E9470*SUM(P9470:Q9470)</f>
        <v>#N/A</v>
      </c>
    </row>
    <row r="9471" customFormat="false" ht="12.75" hidden="false" customHeight="false" outlineLevel="0" collapsed="false">
      <c r="A9471" s="208" t="str">
        <f aca="false">B9471&amp;" "&amp;C9471&amp;" "&amp;D9471</f>
        <v> 0 Financial</v>
      </c>
      <c r="B9471" s="208" t="str">
        <f aca="false">IF((LEFT(N9471,2)="US"),"US","")</f>
        <v/>
      </c>
      <c r="C9471" s="208" t="n">
        <f aca="false">M9471</f>
        <v>0</v>
      </c>
      <c r="D9471" s="208" t="str">
        <f aca="false">IF(ISNUMBER(FIND("Phy",N9471))=TRUE(),"Physical","Financial")</f>
        <v>Financial</v>
      </c>
      <c r="E9471" s="208" t="e">
        <f aca="false">IF(VLOOKUP(S9471,'DD-Lookup'!$J$6:$L$50,3,FALSE())="Monthly",(YEAR(AC9471)-YEAR(AB9471))*12+MONTH(AC9471)-MONTH(AB9471)+1,(AC9471-AB9471+1))</f>
        <v>#N/A</v>
      </c>
      <c r="F9471" s="239" t="e">
        <f aca="false">E9471*SUM(P9471:Q9471)</f>
        <v>#N/A</v>
      </c>
    </row>
    <row r="9472" customFormat="false" ht="12.75" hidden="false" customHeight="false" outlineLevel="0" collapsed="false">
      <c r="A9472" s="208" t="str">
        <f aca="false">B9472&amp;" "&amp;C9472&amp;" "&amp;D9472</f>
        <v> 0 Financial</v>
      </c>
      <c r="B9472" s="208" t="str">
        <f aca="false">IF((LEFT(N9472,2)="US"),"US","")</f>
        <v/>
      </c>
      <c r="C9472" s="208" t="n">
        <f aca="false">M9472</f>
        <v>0</v>
      </c>
      <c r="D9472" s="208" t="str">
        <f aca="false">IF(ISNUMBER(FIND("Phy",N9472))=TRUE(),"Physical","Financial")</f>
        <v>Financial</v>
      </c>
      <c r="E9472" s="208" t="e">
        <f aca="false">IF(VLOOKUP(S9472,'DD-Lookup'!$J$6:$L$50,3,FALSE())="Monthly",(YEAR(AC9472)-YEAR(AB9472))*12+MONTH(AC9472)-MONTH(AB9472)+1,(AC9472-AB9472+1))</f>
        <v>#N/A</v>
      </c>
      <c r="F9472" s="239" t="e">
        <f aca="false">E9472*SUM(P9472:Q9472)</f>
        <v>#N/A</v>
      </c>
    </row>
    <row r="9473" customFormat="false" ht="12.75" hidden="false" customHeight="false" outlineLevel="0" collapsed="false">
      <c r="A9473" s="208" t="str">
        <f aca="false">B9473&amp;" "&amp;C9473&amp;" "&amp;D9473</f>
        <v> 0 Financial</v>
      </c>
      <c r="B9473" s="208" t="str">
        <f aca="false">IF((LEFT(N9473,2)="US"),"US","")</f>
        <v/>
      </c>
      <c r="C9473" s="208" t="n">
        <f aca="false">M9473</f>
        <v>0</v>
      </c>
      <c r="D9473" s="208" t="str">
        <f aca="false">IF(ISNUMBER(FIND("Phy",N9473))=TRUE(),"Physical","Financial")</f>
        <v>Financial</v>
      </c>
      <c r="E9473" s="208" t="e">
        <f aca="false">IF(VLOOKUP(S9473,'DD-Lookup'!$J$6:$L$50,3,FALSE())="Monthly",(YEAR(AC9473)-YEAR(AB9473))*12+MONTH(AC9473)-MONTH(AB9473)+1,(AC9473-AB9473+1))</f>
        <v>#N/A</v>
      </c>
      <c r="F9473" s="239" t="e">
        <f aca="false">E9473*SUM(P9473:Q9473)</f>
        <v>#N/A</v>
      </c>
    </row>
    <row r="9474" customFormat="false" ht="12.75" hidden="false" customHeight="false" outlineLevel="0" collapsed="false">
      <c r="A9474" s="208" t="str">
        <f aca="false">B9474&amp;" "&amp;C9474&amp;" "&amp;D9474</f>
        <v> 0 Financial</v>
      </c>
      <c r="B9474" s="208" t="str">
        <f aca="false">IF((LEFT(N9474,2)="US"),"US","")</f>
        <v/>
      </c>
      <c r="C9474" s="208" t="n">
        <f aca="false">M9474</f>
        <v>0</v>
      </c>
      <c r="D9474" s="208" t="str">
        <f aca="false">IF(ISNUMBER(FIND("Phy",N9474))=TRUE(),"Physical","Financial")</f>
        <v>Financial</v>
      </c>
      <c r="E9474" s="208" t="e">
        <f aca="false">IF(VLOOKUP(S9474,'DD-Lookup'!$J$6:$L$50,3,FALSE())="Monthly",(YEAR(AC9474)-YEAR(AB9474))*12+MONTH(AC9474)-MONTH(AB9474)+1,(AC9474-AB9474+1))</f>
        <v>#N/A</v>
      </c>
      <c r="F9474" s="239" t="e">
        <f aca="false">E9474*SUM(P9474:Q9474)</f>
        <v>#N/A</v>
      </c>
    </row>
    <row r="9475" customFormat="false" ht="12.75" hidden="false" customHeight="false" outlineLevel="0" collapsed="false">
      <c r="A9475" s="208" t="str">
        <f aca="false">B9475&amp;" "&amp;C9475&amp;" "&amp;D9475</f>
        <v> 0 Financial</v>
      </c>
      <c r="B9475" s="208" t="str">
        <f aca="false">IF((LEFT(N9475,2)="US"),"US","")</f>
        <v/>
      </c>
      <c r="C9475" s="208" t="n">
        <f aca="false">M9475</f>
        <v>0</v>
      </c>
      <c r="D9475" s="208" t="str">
        <f aca="false">IF(ISNUMBER(FIND("Phy",N9475))=TRUE(),"Physical","Financial")</f>
        <v>Financial</v>
      </c>
      <c r="E9475" s="208" t="e">
        <f aca="false">IF(VLOOKUP(S9475,'DD-Lookup'!$J$6:$L$50,3,FALSE())="Monthly",(YEAR(AC9475)-YEAR(AB9475))*12+MONTH(AC9475)-MONTH(AB9475)+1,(AC9475-AB9475+1))</f>
        <v>#N/A</v>
      </c>
      <c r="F9475" s="239" t="e">
        <f aca="false">E9475*SUM(P9475:Q9475)</f>
        <v>#N/A</v>
      </c>
    </row>
    <row r="9476" customFormat="false" ht="12.75" hidden="false" customHeight="false" outlineLevel="0" collapsed="false">
      <c r="A9476" s="208" t="str">
        <f aca="false">B9476&amp;" "&amp;C9476&amp;" "&amp;D9476</f>
        <v> 0 Financial</v>
      </c>
      <c r="B9476" s="208" t="str">
        <f aca="false">IF((LEFT(N9476,2)="US"),"US","")</f>
        <v/>
      </c>
      <c r="C9476" s="208" t="n">
        <f aca="false">M9476</f>
        <v>0</v>
      </c>
      <c r="D9476" s="208" t="str">
        <f aca="false">IF(ISNUMBER(FIND("Phy",N9476))=TRUE(),"Physical","Financial")</f>
        <v>Financial</v>
      </c>
      <c r="E9476" s="208" t="e">
        <f aca="false">IF(VLOOKUP(S9476,'DD-Lookup'!$J$6:$L$50,3,FALSE())="Monthly",(YEAR(AC9476)-YEAR(AB9476))*12+MONTH(AC9476)-MONTH(AB9476)+1,(AC9476-AB9476+1))</f>
        <v>#N/A</v>
      </c>
      <c r="F9476" s="239" t="e">
        <f aca="false">E9476*SUM(P9476:Q9476)</f>
        <v>#N/A</v>
      </c>
    </row>
    <row r="9477" customFormat="false" ht="12.75" hidden="false" customHeight="false" outlineLevel="0" collapsed="false">
      <c r="A9477" s="208" t="str">
        <f aca="false">B9477&amp;" "&amp;C9477&amp;" "&amp;D9477</f>
        <v> 0 Financial</v>
      </c>
      <c r="B9477" s="208" t="str">
        <f aca="false">IF((LEFT(N9477,2)="US"),"US","")</f>
        <v/>
      </c>
      <c r="C9477" s="208" t="n">
        <f aca="false">M9477</f>
        <v>0</v>
      </c>
      <c r="D9477" s="208" t="str">
        <f aca="false">IF(ISNUMBER(FIND("Phy",N9477))=TRUE(),"Physical","Financial")</f>
        <v>Financial</v>
      </c>
      <c r="E9477" s="208" t="e">
        <f aca="false">IF(VLOOKUP(S9477,'DD-Lookup'!$J$6:$L$50,3,FALSE())="Monthly",(YEAR(AC9477)-YEAR(AB9477))*12+MONTH(AC9477)-MONTH(AB9477)+1,(AC9477-AB9477+1))</f>
        <v>#N/A</v>
      </c>
      <c r="F9477" s="239" t="e">
        <f aca="false">E9477*SUM(P9477:Q9477)</f>
        <v>#N/A</v>
      </c>
    </row>
    <row r="9478" customFormat="false" ht="12.75" hidden="false" customHeight="false" outlineLevel="0" collapsed="false">
      <c r="A9478" s="208" t="str">
        <f aca="false">B9478&amp;" "&amp;C9478&amp;" "&amp;D9478</f>
        <v> 0 Financial</v>
      </c>
      <c r="B9478" s="208" t="str">
        <f aca="false">IF((LEFT(N9478,2)="US"),"US","")</f>
        <v/>
      </c>
      <c r="C9478" s="208" t="n">
        <f aca="false">M9478</f>
        <v>0</v>
      </c>
      <c r="D9478" s="208" t="str">
        <f aca="false">IF(ISNUMBER(FIND("Phy",N9478))=TRUE(),"Physical","Financial")</f>
        <v>Financial</v>
      </c>
      <c r="E9478" s="208" t="e">
        <f aca="false">IF(VLOOKUP(S9478,'DD-Lookup'!$J$6:$L$50,3,FALSE())="Monthly",(YEAR(AC9478)-YEAR(AB9478))*12+MONTH(AC9478)-MONTH(AB9478)+1,(AC9478-AB9478+1))</f>
        <v>#N/A</v>
      </c>
      <c r="F9478" s="239" t="e">
        <f aca="false">E9478*SUM(P9478:Q9478)</f>
        <v>#N/A</v>
      </c>
    </row>
    <row r="9479" customFormat="false" ht="12.75" hidden="false" customHeight="false" outlineLevel="0" collapsed="false">
      <c r="A9479" s="208" t="str">
        <f aca="false">B9479&amp;" "&amp;C9479&amp;" "&amp;D9479</f>
        <v> 0 Financial</v>
      </c>
      <c r="B9479" s="208" t="str">
        <f aca="false">IF((LEFT(N9479,2)="US"),"US","")</f>
        <v/>
      </c>
      <c r="C9479" s="208" t="n">
        <f aca="false">M9479</f>
        <v>0</v>
      </c>
      <c r="D9479" s="208" t="str">
        <f aca="false">IF(ISNUMBER(FIND("Phy",N9479))=TRUE(),"Physical","Financial")</f>
        <v>Financial</v>
      </c>
      <c r="E9479" s="208" t="e">
        <f aca="false">IF(VLOOKUP(S9479,'DD-Lookup'!$J$6:$L$50,3,FALSE())="Monthly",(YEAR(AC9479)-YEAR(AB9479))*12+MONTH(AC9479)-MONTH(AB9479)+1,(AC9479-AB9479+1))</f>
        <v>#N/A</v>
      </c>
      <c r="F9479" s="239" t="e">
        <f aca="false">E9479*SUM(P9479:Q9479)</f>
        <v>#N/A</v>
      </c>
    </row>
    <row r="9480" customFormat="false" ht="12.75" hidden="false" customHeight="false" outlineLevel="0" collapsed="false">
      <c r="A9480" s="208" t="str">
        <f aca="false">B9480&amp;" "&amp;C9480&amp;" "&amp;D9480</f>
        <v> 0 Financial</v>
      </c>
      <c r="B9480" s="208" t="str">
        <f aca="false">IF((LEFT(N9480,2)="US"),"US","")</f>
        <v/>
      </c>
      <c r="C9480" s="208" t="n">
        <f aca="false">M9480</f>
        <v>0</v>
      </c>
      <c r="D9480" s="208" t="str">
        <f aca="false">IF(ISNUMBER(FIND("Phy",N9480))=TRUE(),"Physical","Financial")</f>
        <v>Financial</v>
      </c>
      <c r="E9480" s="208" t="e">
        <f aca="false">IF(VLOOKUP(S9480,'DD-Lookup'!$J$6:$L$50,3,FALSE())="Monthly",(YEAR(AC9480)-YEAR(AB9480))*12+MONTH(AC9480)-MONTH(AB9480)+1,(AC9480-AB9480+1))</f>
        <v>#N/A</v>
      </c>
      <c r="F9480" s="239" t="e">
        <f aca="false">E9480*SUM(P9480:Q9480)</f>
        <v>#N/A</v>
      </c>
    </row>
    <row r="9481" customFormat="false" ht="12.75" hidden="false" customHeight="false" outlineLevel="0" collapsed="false">
      <c r="A9481" s="208" t="str">
        <f aca="false">B9481&amp;" "&amp;C9481&amp;" "&amp;D9481</f>
        <v> 0 Financial</v>
      </c>
      <c r="B9481" s="208" t="str">
        <f aca="false">IF((LEFT(N9481,2)="US"),"US","")</f>
        <v/>
      </c>
      <c r="C9481" s="208" t="n">
        <f aca="false">M9481</f>
        <v>0</v>
      </c>
      <c r="D9481" s="208" t="str">
        <f aca="false">IF(ISNUMBER(FIND("Phy",N9481))=TRUE(),"Physical","Financial")</f>
        <v>Financial</v>
      </c>
      <c r="E9481" s="208" t="e">
        <f aca="false">IF(VLOOKUP(S9481,'DD-Lookup'!$J$6:$L$50,3,FALSE())="Monthly",(YEAR(AC9481)-YEAR(AB9481))*12+MONTH(AC9481)-MONTH(AB9481)+1,(AC9481-AB9481+1))</f>
        <v>#N/A</v>
      </c>
      <c r="F9481" s="239" t="e">
        <f aca="false">E9481*SUM(P9481:Q9481)</f>
        <v>#N/A</v>
      </c>
    </row>
    <row r="9482" customFormat="false" ht="12.75" hidden="false" customHeight="false" outlineLevel="0" collapsed="false">
      <c r="A9482" s="208" t="str">
        <f aca="false">B9482&amp;" "&amp;C9482&amp;" "&amp;D9482</f>
        <v> 0 Financial</v>
      </c>
      <c r="B9482" s="208" t="str">
        <f aca="false">IF((LEFT(N9482,2)="US"),"US","")</f>
        <v/>
      </c>
      <c r="C9482" s="208" t="n">
        <f aca="false">M9482</f>
        <v>0</v>
      </c>
      <c r="D9482" s="208" t="str">
        <f aca="false">IF(ISNUMBER(FIND("Phy",N9482))=TRUE(),"Physical","Financial")</f>
        <v>Financial</v>
      </c>
      <c r="E9482" s="208" t="e">
        <f aca="false">IF(VLOOKUP(S9482,'DD-Lookup'!$J$6:$L$50,3,FALSE())="Monthly",(YEAR(AC9482)-YEAR(AB9482))*12+MONTH(AC9482)-MONTH(AB9482)+1,(AC9482-AB9482+1))</f>
        <v>#N/A</v>
      </c>
      <c r="F9482" s="239" t="e">
        <f aca="false">E9482*SUM(P9482:Q9482)</f>
        <v>#N/A</v>
      </c>
    </row>
    <row r="9483" customFormat="false" ht="12.75" hidden="false" customHeight="false" outlineLevel="0" collapsed="false">
      <c r="A9483" s="208" t="str">
        <f aca="false">B9483&amp;" "&amp;C9483&amp;" "&amp;D9483</f>
        <v> 0 Financial</v>
      </c>
      <c r="B9483" s="208" t="str">
        <f aca="false">IF((LEFT(N9483,2)="US"),"US","")</f>
        <v/>
      </c>
      <c r="C9483" s="208" t="n">
        <f aca="false">M9483</f>
        <v>0</v>
      </c>
      <c r="D9483" s="208" t="str">
        <f aca="false">IF(ISNUMBER(FIND("Phy",N9483))=TRUE(),"Physical","Financial")</f>
        <v>Financial</v>
      </c>
      <c r="E9483" s="208" t="e">
        <f aca="false">IF(VLOOKUP(S9483,'DD-Lookup'!$J$6:$L$50,3,FALSE())="Monthly",(YEAR(AC9483)-YEAR(AB9483))*12+MONTH(AC9483)-MONTH(AB9483)+1,(AC9483-AB9483+1))</f>
        <v>#N/A</v>
      </c>
      <c r="F9483" s="239" t="e">
        <f aca="false">E9483*SUM(P9483:Q9483)</f>
        <v>#N/A</v>
      </c>
    </row>
    <row r="9484" customFormat="false" ht="12.75" hidden="false" customHeight="false" outlineLevel="0" collapsed="false">
      <c r="A9484" s="208" t="str">
        <f aca="false">B9484&amp;" "&amp;C9484&amp;" "&amp;D9484</f>
        <v> 0 Financial</v>
      </c>
      <c r="B9484" s="208" t="str">
        <f aca="false">IF((LEFT(N9484,2)="US"),"US","")</f>
        <v/>
      </c>
      <c r="C9484" s="208" t="n">
        <f aca="false">M9484</f>
        <v>0</v>
      </c>
      <c r="D9484" s="208" t="str">
        <f aca="false">IF(ISNUMBER(FIND("Phy",N9484))=TRUE(),"Physical","Financial")</f>
        <v>Financial</v>
      </c>
      <c r="E9484" s="208" t="e">
        <f aca="false">IF(VLOOKUP(S9484,'DD-Lookup'!$J$6:$L$50,3,FALSE())="Monthly",(YEAR(AC9484)-YEAR(AB9484))*12+MONTH(AC9484)-MONTH(AB9484)+1,(AC9484-AB9484+1))</f>
        <v>#N/A</v>
      </c>
      <c r="F9484" s="239" t="e">
        <f aca="false">E9484*SUM(P9484:Q9484)</f>
        <v>#N/A</v>
      </c>
    </row>
    <row r="9485" customFormat="false" ht="12.75" hidden="false" customHeight="false" outlineLevel="0" collapsed="false">
      <c r="A9485" s="208" t="str">
        <f aca="false">B9485&amp;" "&amp;C9485&amp;" "&amp;D9485</f>
        <v> 0 Financial</v>
      </c>
      <c r="B9485" s="208" t="str">
        <f aca="false">IF((LEFT(N9485,2)="US"),"US","")</f>
        <v/>
      </c>
      <c r="C9485" s="208" t="n">
        <f aca="false">M9485</f>
        <v>0</v>
      </c>
      <c r="D9485" s="208" t="str">
        <f aca="false">IF(ISNUMBER(FIND("Phy",N9485))=TRUE(),"Physical","Financial")</f>
        <v>Financial</v>
      </c>
      <c r="E9485" s="208" t="e">
        <f aca="false">IF(VLOOKUP(S9485,'DD-Lookup'!$J$6:$L$50,3,FALSE())="Monthly",(YEAR(AC9485)-YEAR(AB9485))*12+MONTH(AC9485)-MONTH(AB9485)+1,(AC9485-AB9485+1))</f>
        <v>#N/A</v>
      </c>
      <c r="F9485" s="239" t="e">
        <f aca="false">E9485*SUM(P9485:Q9485)</f>
        <v>#N/A</v>
      </c>
    </row>
    <row r="9486" customFormat="false" ht="12.75" hidden="false" customHeight="false" outlineLevel="0" collapsed="false">
      <c r="A9486" s="208" t="str">
        <f aca="false">B9486&amp;" "&amp;C9486&amp;" "&amp;D9486</f>
        <v> 0 Financial</v>
      </c>
      <c r="B9486" s="208" t="str">
        <f aca="false">IF((LEFT(N9486,2)="US"),"US","")</f>
        <v/>
      </c>
      <c r="C9486" s="208" t="n">
        <f aca="false">M9486</f>
        <v>0</v>
      </c>
      <c r="D9486" s="208" t="str">
        <f aca="false">IF(ISNUMBER(FIND("Phy",N9486))=TRUE(),"Physical","Financial")</f>
        <v>Financial</v>
      </c>
      <c r="E9486" s="208" t="e">
        <f aca="false">IF(VLOOKUP(S9486,'DD-Lookup'!$J$6:$L$50,3,FALSE())="Monthly",(YEAR(AC9486)-YEAR(AB9486))*12+MONTH(AC9486)-MONTH(AB9486)+1,(AC9486-AB9486+1))</f>
        <v>#N/A</v>
      </c>
      <c r="F9486" s="239" t="e">
        <f aca="false">E9486*SUM(P9486:Q9486)</f>
        <v>#N/A</v>
      </c>
    </row>
    <row r="9487" customFormat="false" ht="12.75" hidden="false" customHeight="false" outlineLevel="0" collapsed="false">
      <c r="A9487" s="208" t="str">
        <f aca="false">B9487&amp;" "&amp;C9487&amp;" "&amp;D9487</f>
        <v> 0 Financial</v>
      </c>
      <c r="B9487" s="208" t="str">
        <f aca="false">IF((LEFT(N9487,2)="US"),"US","")</f>
        <v/>
      </c>
      <c r="C9487" s="208" t="n">
        <f aca="false">M9487</f>
        <v>0</v>
      </c>
      <c r="D9487" s="208" t="str">
        <f aca="false">IF(ISNUMBER(FIND("Phy",N9487))=TRUE(),"Physical","Financial")</f>
        <v>Financial</v>
      </c>
      <c r="E9487" s="208" t="e">
        <f aca="false">IF(VLOOKUP(S9487,'DD-Lookup'!$J$6:$L$50,3,FALSE())="Monthly",(YEAR(AC9487)-YEAR(AB9487))*12+MONTH(AC9487)-MONTH(AB9487)+1,(AC9487-AB9487+1))</f>
        <v>#N/A</v>
      </c>
      <c r="F9487" s="239" t="e">
        <f aca="false">E9487*SUM(P9487:Q9487)</f>
        <v>#N/A</v>
      </c>
    </row>
    <row r="9488" customFormat="false" ht="12.75" hidden="false" customHeight="false" outlineLevel="0" collapsed="false">
      <c r="A9488" s="208" t="str">
        <f aca="false">B9488&amp;" "&amp;C9488&amp;" "&amp;D9488</f>
        <v> 0 Financial</v>
      </c>
      <c r="B9488" s="208" t="str">
        <f aca="false">IF((LEFT(N9488,2)="US"),"US","")</f>
        <v/>
      </c>
      <c r="C9488" s="208" t="n">
        <f aca="false">M9488</f>
        <v>0</v>
      </c>
      <c r="D9488" s="208" t="str">
        <f aca="false">IF(ISNUMBER(FIND("Phy",N9488))=TRUE(),"Physical","Financial")</f>
        <v>Financial</v>
      </c>
      <c r="E9488" s="208" t="e">
        <f aca="false">IF(VLOOKUP(S9488,'DD-Lookup'!$J$6:$L$50,3,FALSE())="Monthly",(YEAR(AC9488)-YEAR(AB9488))*12+MONTH(AC9488)-MONTH(AB9488)+1,(AC9488-AB9488+1))</f>
        <v>#N/A</v>
      </c>
      <c r="F9488" s="239" t="e">
        <f aca="false">E9488*SUM(P9488:Q9488)</f>
        <v>#N/A</v>
      </c>
    </row>
    <row r="9489" customFormat="false" ht="12.75" hidden="false" customHeight="false" outlineLevel="0" collapsed="false">
      <c r="A9489" s="208" t="str">
        <f aca="false">B9489&amp;" "&amp;C9489&amp;" "&amp;D9489</f>
        <v> 0 Financial</v>
      </c>
      <c r="B9489" s="208" t="str">
        <f aca="false">IF((LEFT(N9489,2)="US"),"US","")</f>
        <v/>
      </c>
      <c r="C9489" s="208" t="n">
        <f aca="false">M9489</f>
        <v>0</v>
      </c>
      <c r="D9489" s="208" t="str">
        <f aca="false">IF(ISNUMBER(FIND("Phy",N9489))=TRUE(),"Physical","Financial")</f>
        <v>Financial</v>
      </c>
      <c r="E9489" s="208" t="e">
        <f aca="false">IF(VLOOKUP(S9489,'DD-Lookup'!$J$6:$L$50,3,FALSE())="Monthly",(YEAR(AC9489)-YEAR(AB9489))*12+MONTH(AC9489)-MONTH(AB9489)+1,(AC9489-AB9489+1))</f>
        <v>#N/A</v>
      </c>
      <c r="F9489" s="239" t="e">
        <f aca="false">E9489*SUM(P9489:Q9489)</f>
        <v>#N/A</v>
      </c>
    </row>
    <row r="9490" customFormat="false" ht="12.75" hidden="false" customHeight="false" outlineLevel="0" collapsed="false">
      <c r="A9490" s="208" t="str">
        <f aca="false">B9490&amp;" "&amp;C9490&amp;" "&amp;D9490</f>
        <v> 0 Financial</v>
      </c>
      <c r="B9490" s="208" t="str">
        <f aca="false">IF((LEFT(N9490,2)="US"),"US","")</f>
        <v/>
      </c>
      <c r="C9490" s="208" t="n">
        <f aca="false">M9490</f>
        <v>0</v>
      </c>
      <c r="D9490" s="208" t="str">
        <f aca="false">IF(ISNUMBER(FIND("Phy",N9490))=TRUE(),"Physical","Financial")</f>
        <v>Financial</v>
      </c>
      <c r="E9490" s="208" t="e">
        <f aca="false">IF(VLOOKUP(S9490,'DD-Lookup'!$J$6:$L$50,3,FALSE())="Monthly",(YEAR(AC9490)-YEAR(AB9490))*12+MONTH(AC9490)-MONTH(AB9490)+1,(AC9490-AB9490+1))</f>
        <v>#N/A</v>
      </c>
      <c r="F9490" s="239" t="e">
        <f aca="false">E9490*SUM(P9490:Q9490)</f>
        <v>#N/A</v>
      </c>
    </row>
    <row r="9491" customFormat="false" ht="12.75" hidden="false" customHeight="false" outlineLevel="0" collapsed="false">
      <c r="A9491" s="208" t="str">
        <f aca="false">B9491&amp;" "&amp;C9491&amp;" "&amp;D9491</f>
        <v> 0 Financial</v>
      </c>
      <c r="B9491" s="208" t="str">
        <f aca="false">IF((LEFT(N9491,2)="US"),"US","")</f>
        <v/>
      </c>
      <c r="C9491" s="208" t="n">
        <f aca="false">M9491</f>
        <v>0</v>
      </c>
      <c r="D9491" s="208" t="str">
        <f aca="false">IF(ISNUMBER(FIND("Phy",N9491))=TRUE(),"Physical","Financial")</f>
        <v>Financial</v>
      </c>
      <c r="E9491" s="208" t="e">
        <f aca="false">IF(VLOOKUP(S9491,'DD-Lookup'!$J$6:$L$50,3,FALSE())="Monthly",(YEAR(AC9491)-YEAR(AB9491))*12+MONTH(AC9491)-MONTH(AB9491)+1,(AC9491-AB9491+1))</f>
        <v>#N/A</v>
      </c>
      <c r="F9491" s="239" t="e">
        <f aca="false">E9491*SUM(P9491:Q9491)</f>
        <v>#N/A</v>
      </c>
    </row>
    <row r="9492" customFormat="false" ht="12.75" hidden="false" customHeight="false" outlineLevel="0" collapsed="false">
      <c r="A9492" s="208" t="str">
        <f aca="false">B9492&amp;" "&amp;C9492&amp;" "&amp;D9492</f>
        <v> 0 Financial</v>
      </c>
      <c r="B9492" s="208" t="str">
        <f aca="false">IF((LEFT(N9492,2)="US"),"US","")</f>
        <v/>
      </c>
      <c r="C9492" s="208" t="n">
        <f aca="false">M9492</f>
        <v>0</v>
      </c>
      <c r="D9492" s="208" t="str">
        <f aca="false">IF(ISNUMBER(FIND("Phy",N9492))=TRUE(),"Physical","Financial")</f>
        <v>Financial</v>
      </c>
      <c r="E9492" s="208" t="e">
        <f aca="false">IF(VLOOKUP(S9492,'DD-Lookup'!$J$6:$L$50,3,FALSE())="Monthly",(YEAR(AC9492)-YEAR(AB9492))*12+MONTH(AC9492)-MONTH(AB9492)+1,(AC9492-AB9492+1))</f>
        <v>#N/A</v>
      </c>
      <c r="F9492" s="239" t="e">
        <f aca="false">E9492*SUM(P9492:Q9492)</f>
        <v>#N/A</v>
      </c>
    </row>
    <row r="9493" customFormat="false" ht="12.75" hidden="false" customHeight="false" outlineLevel="0" collapsed="false">
      <c r="A9493" s="208" t="str">
        <f aca="false">B9493&amp;" "&amp;C9493&amp;" "&amp;D9493</f>
        <v> 0 Financial</v>
      </c>
      <c r="B9493" s="208" t="str">
        <f aca="false">IF((LEFT(N9493,2)="US"),"US","")</f>
        <v/>
      </c>
      <c r="C9493" s="208" t="n">
        <f aca="false">M9493</f>
        <v>0</v>
      </c>
      <c r="D9493" s="208" t="str">
        <f aca="false">IF(ISNUMBER(FIND("Phy",N9493))=TRUE(),"Physical","Financial")</f>
        <v>Financial</v>
      </c>
      <c r="E9493" s="208" t="e">
        <f aca="false">IF(VLOOKUP(S9493,'DD-Lookup'!$J$6:$L$50,3,FALSE())="Monthly",(YEAR(AC9493)-YEAR(AB9493))*12+MONTH(AC9493)-MONTH(AB9493)+1,(AC9493-AB9493+1))</f>
        <v>#N/A</v>
      </c>
      <c r="F9493" s="239" t="e">
        <f aca="false">E9493*SUM(P9493:Q9493)</f>
        <v>#N/A</v>
      </c>
    </row>
    <row r="9494" customFormat="false" ht="12.75" hidden="false" customHeight="false" outlineLevel="0" collapsed="false">
      <c r="A9494" s="208" t="str">
        <f aca="false">B9494&amp;" "&amp;C9494&amp;" "&amp;D9494</f>
        <v> 0 Financial</v>
      </c>
      <c r="B9494" s="208" t="str">
        <f aca="false">IF((LEFT(N9494,2)="US"),"US","")</f>
        <v/>
      </c>
      <c r="C9494" s="208" t="n">
        <f aca="false">M9494</f>
        <v>0</v>
      </c>
      <c r="D9494" s="208" t="str">
        <f aca="false">IF(ISNUMBER(FIND("Phy",N9494))=TRUE(),"Physical","Financial")</f>
        <v>Financial</v>
      </c>
      <c r="E9494" s="208" t="e">
        <f aca="false">IF(VLOOKUP(S9494,'DD-Lookup'!$J$6:$L$50,3,FALSE())="Monthly",(YEAR(AC9494)-YEAR(AB9494))*12+MONTH(AC9494)-MONTH(AB9494)+1,(AC9494-AB9494+1))</f>
        <v>#N/A</v>
      </c>
      <c r="F9494" s="239" t="e">
        <f aca="false">E9494*SUM(P9494:Q9494)</f>
        <v>#N/A</v>
      </c>
    </row>
    <row r="9495" customFormat="false" ht="12.75" hidden="false" customHeight="false" outlineLevel="0" collapsed="false">
      <c r="A9495" s="208" t="str">
        <f aca="false">B9495&amp;" "&amp;C9495&amp;" "&amp;D9495</f>
        <v> 0 Financial</v>
      </c>
      <c r="B9495" s="208" t="str">
        <f aca="false">IF((LEFT(N9495,2)="US"),"US","")</f>
        <v/>
      </c>
      <c r="C9495" s="208" t="n">
        <f aca="false">M9495</f>
        <v>0</v>
      </c>
      <c r="D9495" s="208" t="str">
        <f aca="false">IF(ISNUMBER(FIND("Phy",N9495))=TRUE(),"Physical","Financial")</f>
        <v>Financial</v>
      </c>
      <c r="E9495" s="208" t="e">
        <f aca="false">IF(VLOOKUP(S9495,'DD-Lookup'!$J$6:$L$50,3,FALSE())="Monthly",(YEAR(AC9495)-YEAR(AB9495))*12+MONTH(AC9495)-MONTH(AB9495)+1,(AC9495-AB9495+1))</f>
        <v>#N/A</v>
      </c>
      <c r="F9495" s="239" t="e">
        <f aca="false">E9495*SUM(P9495:Q9495)</f>
        <v>#N/A</v>
      </c>
    </row>
    <row r="9496" customFormat="false" ht="12.75" hidden="false" customHeight="false" outlineLevel="0" collapsed="false">
      <c r="A9496" s="208" t="str">
        <f aca="false">B9496&amp;" "&amp;C9496&amp;" "&amp;D9496</f>
        <v> 0 Financial</v>
      </c>
      <c r="B9496" s="208" t="str">
        <f aca="false">IF((LEFT(N9496,2)="US"),"US","")</f>
        <v/>
      </c>
      <c r="C9496" s="208" t="n">
        <f aca="false">M9496</f>
        <v>0</v>
      </c>
      <c r="D9496" s="208" t="str">
        <f aca="false">IF(ISNUMBER(FIND("Phy",N9496))=TRUE(),"Physical","Financial")</f>
        <v>Financial</v>
      </c>
      <c r="E9496" s="208" t="e">
        <f aca="false">IF(VLOOKUP(S9496,'DD-Lookup'!$J$6:$L$50,3,FALSE())="Monthly",(YEAR(AC9496)-YEAR(AB9496))*12+MONTH(AC9496)-MONTH(AB9496)+1,(AC9496-AB9496+1))</f>
        <v>#N/A</v>
      </c>
      <c r="F9496" s="239" t="e">
        <f aca="false">E9496*SUM(P9496:Q9496)</f>
        <v>#N/A</v>
      </c>
    </row>
    <row r="9497" customFormat="false" ht="12.75" hidden="false" customHeight="false" outlineLevel="0" collapsed="false">
      <c r="A9497" s="208" t="str">
        <f aca="false">B9497&amp;" "&amp;C9497&amp;" "&amp;D9497</f>
        <v> 0 Financial</v>
      </c>
      <c r="B9497" s="208" t="str">
        <f aca="false">IF((LEFT(N9497,2)="US"),"US","")</f>
        <v/>
      </c>
      <c r="C9497" s="208" t="n">
        <f aca="false">M9497</f>
        <v>0</v>
      </c>
      <c r="D9497" s="208" t="str">
        <f aca="false">IF(ISNUMBER(FIND("Phy",N9497))=TRUE(),"Physical","Financial")</f>
        <v>Financial</v>
      </c>
      <c r="E9497" s="208" t="e">
        <f aca="false">IF(VLOOKUP(S9497,'DD-Lookup'!$J$6:$L$50,3,FALSE())="Monthly",(YEAR(AC9497)-YEAR(AB9497))*12+MONTH(AC9497)-MONTH(AB9497)+1,(AC9497-AB9497+1))</f>
        <v>#N/A</v>
      </c>
      <c r="F9497" s="239" t="e">
        <f aca="false">E9497*SUM(P9497:Q9497)</f>
        <v>#N/A</v>
      </c>
    </row>
    <row r="9498" customFormat="false" ht="12.75" hidden="false" customHeight="false" outlineLevel="0" collapsed="false">
      <c r="A9498" s="208" t="str">
        <f aca="false">B9498&amp;" "&amp;C9498&amp;" "&amp;D9498</f>
        <v> 0 Financial</v>
      </c>
      <c r="B9498" s="208" t="str">
        <f aca="false">IF((LEFT(N9498,2)="US"),"US","")</f>
        <v/>
      </c>
      <c r="C9498" s="208" t="n">
        <f aca="false">M9498</f>
        <v>0</v>
      </c>
      <c r="D9498" s="208" t="str">
        <f aca="false">IF(ISNUMBER(FIND("Phy",N9498))=TRUE(),"Physical","Financial")</f>
        <v>Financial</v>
      </c>
      <c r="E9498" s="208" t="e">
        <f aca="false">IF(VLOOKUP(S9498,'DD-Lookup'!$J$6:$L$50,3,FALSE())="Monthly",(YEAR(AC9498)-YEAR(AB9498))*12+MONTH(AC9498)-MONTH(AB9498)+1,(AC9498-AB9498+1))</f>
        <v>#N/A</v>
      </c>
      <c r="F9498" s="239" t="e">
        <f aca="false">E9498*SUM(P9498:Q9498)</f>
        <v>#N/A</v>
      </c>
    </row>
    <row r="9499" customFormat="false" ht="12.75" hidden="false" customHeight="false" outlineLevel="0" collapsed="false">
      <c r="A9499" s="208" t="str">
        <f aca="false">B9499&amp;" "&amp;C9499&amp;" "&amp;D9499</f>
        <v> 0 Financial</v>
      </c>
      <c r="B9499" s="208" t="str">
        <f aca="false">IF((LEFT(N9499,2)="US"),"US","")</f>
        <v/>
      </c>
      <c r="C9499" s="208" t="n">
        <f aca="false">M9499</f>
        <v>0</v>
      </c>
      <c r="D9499" s="208" t="str">
        <f aca="false">IF(ISNUMBER(FIND("Phy",N9499))=TRUE(),"Physical","Financial")</f>
        <v>Financial</v>
      </c>
      <c r="E9499" s="208" t="e">
        <f aca="false">IF(VLOOKUP(S9499,'DD-Lookup'!$J$6:$L$50,3,FALSE())="Monthly",(YEAR(AC9499)-YEAR(AB9499))*12+MONTH(AC9499)-MONTH(AB9499)+1,(AC9499-AB9499+1))</f>
        <v>#N/A</v>
      </c>
      <c r="F9499" s="239" t="e">
        <f aca="false">E9499*SUM(P9499:Q9499)</f>
        <v>#N/A</v>
      </c>
    </row>
    <row r="9500" customFormat="false" ht="12.75" hidden="false" customHeight="false" outlineLevel="0" collapsed="false">
      <c r="A9500" s="208" t="str">
        <f aca="false">B9500&amp;" "&amp;C9500&amp;" "&amp;D9500</f>
        <v> 0 Financial</v>
      </c>
      <c r="B9500" s="208" t="str">
        <f aca="false">IF((LEFT(N9500,2)="US"),"US","")</f>
        <v/>
      </c>
      <c r="C9500" s="208" t="n">
        <f aca="false">M9500</f>
        <v>0</v>
      </c>
      <c r="D9500" s="208" t="str">
        <f aca="false">IF(ISNUMBER(FIND("Phy",N9500))=TRUE(),"Physical","Financial")</f>
        <v>Financial</v>
      </c>
      <c r="E9500" s="208" t="e">
        <f aca="false">IF(VLOOKUP(S9500,'DD-Lookup'!$J$6:$L$50,3,FALSE())="Monthly",(YEAR(AC9500)-YEAR(AB9500))*12+MONTH(AC9500)-MONTH(AB9500)+1,(AC9500-AB9500+1))</f>
        <v>#N/A</v>
      </c>
      <c r="F9500" s="239" t="e">
        <f aca="false">E9500*SUM(P9500:Q9500)</f>
        <v>#N/A</v>
      </c>
    </row>
    <row r="9501" customFormat="false" ht="12.75" hidden="false" customHeight="false" outlineLevel="0" collapsed="false">
      <c r="A9501" s="208" t="str">
        <f aca="false">B9501&amp;" "&amp;C9501&amp;" "&amp;D9501</f>
        <v> 0 Financial</v>
      </c>
      <c r="B9501" s="208" t="str">
        <f aca="false">IF((LEFT(N9501,2)="US"),"US","")</f>
        <v/>
      </c>
      <c r="C9501" s="208" t="n">
        <f aca="false">M9501</f>
        <v>0</v>
      </c>
      <c r="D9501" s="208" t="str">
        <f aca="false">IF(ISNUMBER(FIND("Phy",N9501))=TRUE(),"Physical","Financial")</f>
        <v>Financial</v>
      </c>
      <c r="E9501" s="208" t="e">
        <f aca="false">IF(VLOOKUP(S9501,'DD-Lookup'!$J$6:$L$50,3,FALSE())="Monthly",(YEAR(AC9501)-YEAR(AB9501))*12+MONTH(AC9501)-MONTH(AB9501)+1,(AC9501-AB9501+1))</f>
        <v>#N/A</v>
      </c>
      <c r="F9501" s="239" t="e">
        <f aca="false">E9501*SUM(P9501:Q9501)</f>
        <v>#N/A</v>
      </c>
    </row>
    <row r="9502" customFormat="false" ht="12.75" hidden="false" customHeight="false" outlineLevel="0" collapsed="false">
      <c r="A9502" s="208" t="str">
        <f aca="false">B9502&amp;" "&amp;C9502&amp;" "&amp;D9502</f>
        <v> 0 Financial</v>
      </c>
      <c r="B9502" s="208" t="str">
        <f aca="false">IF((LEFT(N9502,2)="US"),"US","")</f>
        <v/>
      </c>
      <c r="C9502" s="208" t="n">
        <f aca="false">M9502</f>
        <v>0</v>
      </c>
      <c r="D9502" s="208" t="str">
        <f aca="false">IF(ISNUMBER(FIND("Phy",N9502))=TRUE(),"Physical","Financial")</f>
        <v>Financial</v>
      </c>
      <c r="E9502" s="208" t="e">
        <f aca="false">IF(VLOOKUP(S9502,'DD-Lookup'!$J$6:$L$50,3,FALSE())="Monthly",(YEAR(AC9502)-YEAR(AB9502))*12+MONTH(AC9502)-MONTH(AB9502)+1,(AC9502-AB9502+1))</f>
        <v>#N/A</v>
      </c>
      <c r="F9502" s="239" t="e">
        <f aca="false">E9502*SUM(P9502:Q9502)</f>
        <v>#N/A</v>
      </c>
    </row>
    <row r="9503" customFormat="false" ht="12.75" hidden="false" customHeight="false" outlineLevel="0" collapsed="false">
      <c r="A9503" s="208" t="str">
        <f aca="false">B9503&amp;" "&amp;C9503&amp;" "&amp;D9503</f>
        <v> 0 Financial</v>
      </c>
      <c r="B9503" s="208" t="str">
        <f aca="false">IF((LEFT(N9503,2)="US"),"US","")</f>
        <v/>
      </c>
      <c r="C9503" s="208" t="n">
        <f aca="false">M9503</f>
        <v>0</v>
      </c>
      <c r="D9503" s="208" t="str">
        <f aca="false">IF(ISNUMBER(FIND("Phy",N9503))=TRUE(),"Physical","Financial")</f>
        <v>Financial</v>
      </c>
      <c r="E9503" s="208" t="e">
        <f aca="false">IF(VLOOKUP(S9503,'DD-Lookup'!$J$6:$L$50,3,FALSE())="Monthly",(YEAR(AC9503)-YEAR(AB9503))*12+MONTH(AC9503)-MONTH(AB9503)+1,(AC9503-AB9503+1))</f>
        <v>#N/A</v>
      </c>
      <c r="F9503" s="239" t="e">
        <f aca="false">E9503*SUM(P9503:Q9503)</f>
        <v>#N/A</v>
      </c>
    </row>
    <row r="9504" customFormat="false" ht="12.75" hidden="false" customHeight="false" outlineLevel="0" collapsed="false">
      <c r="A9504" s="208" t="str">
        <f aca="false">B9504&amp;" "&amp;C9504&amp;" "&amp;D9504</f>
        <v> 0 Financial</v>
      </c>
      <c r="B9504" s="208" t="str">
        <f aca="false">IF((LEFT(N9504,2)="US"),"US","")</f>
        <v/>
      </c>
      <c r="C9504" s="208" t="n">
        <f aca="false">M9504</f>
        <v>0</v>
      </c>
      <c r="D9504" s="208" t="str">
        <f aca="false">IF(ISNUMBER(FIND("Phy",N9504))=TRUE(),"Physical","Financial")</f>
        <v>Financial</v>
      </c>
      <c r="E9504" s="208" t="e">
        <f aca="false">IF(VLOOKUP(S9504,'DD-Lookup'!$J$6:$L$50,3,FALSE())="Monthly",(YEAR(AC9504)-YEAR(AB9504))*12+MONTH(AC9504)-MONTH(AB9504)+1,(AC9504-AB9504+1))</f>
        <v>#N/A</v>
      </c>
      <c r="F9504" s="239" t="e">
        <f aca="false">E9504*SUM(P9504:Q9504)</f>
        <v>#N/A</v>
      </c>
    </row>
    <row r="9505" customFormat="false" ht="12.75" hidden="false" customHeight="false" outlineLevel="0" collapsed="false">
      <c r="A9505" s="208" t="str">
        <f aca="false">B9505&amp;" "&amp;C9505&amp;" "&amp;D9505</f>
        <v> 0 Financial</v>
      </c>
      <c r="B9505" s="208" t="str">
        <f aca="false">IF((LEFT(N9505,2)="US"),"US","")</f>
        <v/>
      </c>
      <c r="C9505" s="208" t="n">
        <f aca="false">M9505</f>
        <v>0</v>
      </c>
      <c r="D9505" s="208" t="str">
        <f aca="false">IF(ISNUMBER(FIND("Phy",N9505))=TRUE(),"Physical","Financial")</f>
        <v>Financial</v>
      </c>
      <c r="E9505" s="208" t="e">
        <f aca="false">IF(VLOOKUP(S9505,'DD-Lookup'!$J$6:$L$50,3,FALSE())="Monthly",(YEAR(AC9505)-YEAR(AB9505))*12+MONTH(AC9505)-MONTH(AB9505)+1,(AC9505-AB9505+1))</f>
        <v>#N/A</v>
      </c>
      <c r="F9505" s="239" t="e">
        <f aca="false">E9505*SUM(P9505:Q9505)</f>
        <v>#N/A</v>
      </c>
    </row>
    <row r="9506" customFormat="false" ht="12.75" hidden="false" customHeight="false" outlineLevel="0" collapsed="false">
      <c r="A9506" s="208" t="str">
        <f aca="false">B9506&amp;" "&amp;C9506&amp;" "&amp;D9506</f>
        <v> 0 Financial</v>
      </c>
      <c r="B9506" s="208" t="str">
        <f aca="false">IF((LEFT(N9506,2)="US"),"US","")</f>
        <v/>
      </c>
      <c r="C9506" s="208" t="n">
        <f aca="false">M9506</f>
        <v>0</v>
      </c>
      <c r="D9506" s="208" t="str">
        <f aca="false">IF(ISNUMBER(FIND("Phy",N9506))=TRUE(),"Physical","Financial")</f>
        <v>Financial</v>
      </c>
      <c r="E9506" s="208" t="e">
        <f aca="false">IF(VLOOKUP(S9506,'DD-Lookup'!$J$6:$L$50,3,FALSE())="Monthly",(YEAR(AC9506)-YEAR(AB9506))*12+MONTH(AC9506)-MONTH(AB9506)+1,(AC9506-AB9506+1))</f>
        <v>#N/A</v>
      </c>
      <c r="F9506" s="239" t="e">
        <f aca="false">E9506*SUM(P9506:Q9506)</f>
        <v>#N/A</v>
      </c>
    </row>
    <row r="9507" customFormat="false" ht="12.75" hidden="false" customHeight="false" outlineLevel="0" collapsed="false">
      <c r="A9507" s="208" t="str">
        <f aca="false">B9507&amp;" "&amp;C9507&amp;" "&amp;D9507</f>
        <v> 0 Financial</v>
      </c>
      <c r="B9507" s="208" t="str">
        <f aca="false">IF((LEFT(N9507,2)="US"),"US","")</f>
        <v/>
      </c>
      <c r="C9507" s="208" t="n">
        <f aca="false">M9507</f>
        <v>0</v>
      </c>
      <c r="D9507" s="208" t="str">
        <f aca="false">IF(ISNUMBER(FIND("Phy",N9507))=TRUE(),"Physical","Financial")</f>
        <v>Financial</v>
      </c>
      <c r="E9507" s="208" t="e">
        <f aca="false">IF(VLOOKUP(S9507,'DD-Lookup'!$J$6:$L$50,3,FALSE())="Monthly",(YEAR(AC9507)-YEAR(AB9507))*12+MONTH(AC9507)-MONTH(AB9507)+1,(AC9507-AB9507+1))</f>
        <v>#N/A</v>
      </c>
      <c r="F9507" s="239" t="e">
        <f aca="false">E9507*SUM(P9507:Q9507)</f>
        <v>#N/A</v>
      </c>
    </row>
    <row r="9508" customFormat="false" ht="12.75" hidden="false" customHeight="false" outlineLevel="0" collapsed="false">
      <c r="A9508" s="208" t="str">
        <f aca="false">B9508&amp;" "&amp;C9508&amp;" "&amp;D9508</f>
        <v> 0 Financial</v>
      </c>
      <c r="B9508" s="208" t="str">
        <f aca="false">IF((LEFT(N9508,2)="US"),"US","")</f>
        <v/>
      </c>
      <c r="C9508" s="208" t="n">
        <f aca="false">M9508</f>
        <v>0</v>
      </c>
      <c r="D9508" s="208" t="str">
        <f aca="false">IF(ISNUMBER(FIND("Phy",N9508))=TRUE(),"Physical","Financial")</f>
        <v>Financial</v>
      </c>
      <c r="E9508" s="208" t="e">
        <f aca="false">IF(VLOOKUP(S9508,'DD-Lookup'!$J$6:$L$50,3,FALSE())="Monthly",(YEAR(AC9508)-YEAR(AB9508))*12+MONTH(AC9508)-MONTH(AB9508)+1,(AC9508-AB9508+1))</f>
        <v>#N/A</v>
      </c>
      <c r="F9508" s="239" t="e">
        <f aca="false">E9508*SUM(P9508:Q9508)</f>
        <v>#N/A</v>
      </c>
    </row>
    <row r="9509" customFormat="false" ht="12.75" hidden="false" customHeight="false" outlineLevel="0" collapsed="false">
      <c r="A9509" s="208" t="str">
        <f aca="false">B9509&amp;" "&amp;C9509&amp;" "&amp;D9509</f>
        <v> 0 Financial</v>
      </c>
      <c r="B9509" s="208" t="str">
        <f aca="false">IF((LEFT(N9509,2)="US"),"US","")</f>
        <v/>
      </c>
      <c r="C9509" s="208" t="n">
        <f aca="false">M9509</f>
        <v>0</v>
      </c>
      <c r="D9509" s="208" t="str">
        <f aca="false">IF(ISNUMBER(FIND("Phy",N9509))=TRUE(),"Physical","Financial")</f>
        <v>Financial</v>
      </c>
      <c r="E9509" s="208" t="e">
        <f aca="false">IF(VLOOKUP(S9509,'DD-Lookup'!$J$6:$L$50,3,FALSE())="Monthly",(YEAR(AC9509)-YEAR(AB9509))*12+MONTH(AC9509)-MONTH(AB9509)+1,(AC9509-AB9509+1))</f>
        <v>#N/A</v>
      </c>
      <c r="F9509" s="239" t="e">
        <f aca="false">E9509*SUM(P9509:Q9509)</f>
        <v>#N/A</v>
      </c>
    </row>
    <row r="9510" customFormat="false" ht="12.75" hidden="false" customHeight="false" outlineLevel="0" collapsed="false">
      <c r="A9510" s="208" t="str">
        <f aca="false">B9510&amp;" "&amp;C9510&amp;" "&amp;D9510</f>
        <v> 0 Financial</v>
      </c>
      <c r="B9510" s="208" t="str">
        <f aca="false">IF((LEFT(N9510,2)="US"),"US","")</f>
        <v/>
      </c>
      <c r="C9510" s="208" t="n">
        <f aca="false">M9510</f>
        <v>0</v>
      </c>
      <c r="D9510" s="208" t="str">
        <f aca="false">IF(ISNUMBER(FIND("Phy",N9510))=TRUE(),"Physical","Financial")</f>
        <v>Financial</v>
      </c>
      <c r="E9510" s="208" t="e">
        <f aca="false">IF(VLOOKUP(S9510,'DD-Lookup'!$J$6:$L$50,3,FALSE())="Monthly",(YEAR(AC9510)-YEAR(AB9510))*12+MONTH(AC9510)-MONTH(AB9510)+1,(AC9510-AB9510+1))</f>
        <v>#N/A</v>
      </c>
      <c r="F9510" s="239" t="e">
        <f aca="false">E9510*SUM(P9510:Q9510)</f>
        <v>#N/A</v>
      </c>
    </row>
    <row r="9511" customFormat="false" ht="12.75" hidden="false" customHeight="false" outlineLevel="0" collapsed="false">
      <c r="A9511" s="208" t="str">
        <f aca="false">B9511&amp;" "&amp;C9511&amp;" "&amp;D9511</f>
        <v> 0 Financial</v>
      </c>
      <c r="B9511" s="208" t="str">
        <f aca="false">IF((LEFT(N9511,2)="US"),"US","")</f>
        <v/>
      </c>
      <c r="C9511" s="208" t="n">
        <f aca="false">M9511</f>
        <v>0</v>
      </c>
      <c r="D9511" s="208" t="str">
        <f aca="false">IF(ISNUMBER(FIND("Phy",N9511))=TRUE(),"Physical","Financial")</f>
        <v>Financial</v>
      </c>
      <c r="E9511" s="208" t="e">
        <f aca="false">IF(VLOOKUP(S9511,'DD-Lookup'!$J$6:$L$50,3,FALSE())="Monthly",(YEAR(AC9511)-YEAR(AB9511))*12+MONTH(AC9511)-MONTH(AB9511)+1,(AC9511-AB9511+1))</f>
        <v>#N/A</v>
      </c>
      <c r="F9511" s="239" t="e">
        <f aca="false">E9511*SUM(P9511:Q9511)</f>
        <v>#N/A</v>
      </c>
    </row>
    <row r="9512" customFormat="false" ht="12.75" hidden="false" customHeight="false" outlineLevel="0" collapsed="false">
      <c r="A9512" s="208" t="str">
        <f aca="false">B9512&amp;" "&amp;C9512&amp;" "&amp;D9512</f>
        <v> 0 Financial</v>
      </c>
      <c r="B9512" s="208" t="str">
        <f aca="false">IF((LEFT(N9512,2)="US"),"US","")</f>
        <v/>
      </c>
      <c r="C9512" s="208" t="n">
        <f aca="false">M9512</f>
        <v>0</v>
      </c>
      <c r="D9512" s="208" t="str">
        <f aca="false">IF(ISNUMBER(FIND("Phy",N9512))=TRUE(),"Physical","Financial")</f>
        <v>Financial</v>
      </c>
      <c r="E9512" s="208" t="e">
        <f aca="false">IF(VLOOKUP(S9512,'DD-Lookup'!$J$6:$L$50,3,FALSE())="Monthly",(YEAR(AC9512)-YEAR(AB9512))*12+MONTH(AC9512)-MONTH(AB9512)+1,(AC9512-AB9512+1))</f>
        <v>#N/A</v>
      </c>
      <c r="F9512" s="239" t="e">
        <f aca="false">E9512*SUM(P9512:Q9512)</f>
        <v>#N/A</v>
      </c>
    </row>
    <row r="9513" customFormat="false" ht="12.75" hidden="false" customHeight="false" outlineLevel="0" collapsed="false">
      <c r="A9513" s="208" t="str">
        <f aca="false">B9513&amp;" "&amp;C9513&amp;" "&amp;D9513</f>
        <v> 0 Financial</v>
      </c>
      <c r="B9513" s="208" t="str">
        <f aca="false">IF((LEFT(N9513,2)="US"),"US","")</f>
        <v/>
      </c>
      <c r="C9513" s="208" t="n">
        <f aca="false">M9513</f>
        <v>0</v>
      </c>
      <c r="D9513" s="208" t="str">
        <f aca="false">IF(ISNUMBER(FIND("Phy",N9513))=TRUE(),"Physical","Financial")</f>
        <v>Financial</v>
      </c>
      <c r="E9513" s="208" t="e">
        <f aca="false">IF(VLOOKUP(S9513,'DD-Lookup'!$J$6:$L$50,3,FALSE())="Monthly",(YEAR(AC9513)-YEAR(AB9513))*12+MONTH(AC9513)-MONTH(AB9513)+1,(AC9513-AB9513+1))</f>
        <v>#N/A</v>
      </c>
      <c r="F9513" s="239" t="e">
        <f aca="false">E9513*SUM(P9513:Q9513)</f>
        <v>#N/A</v>
      </c>
    </row>
    <row r="9514" customFormat="false" ht="12.75" hidden="false" customHeight="false" outlineLevel="0" collapsed="false">
      <c r="A9514" s="208" t="str">
        <f aca="false">B9514&amp;" "&amp;C9514&amp;" "&amp;D9514</f>
        <v> 0 Financial</v>
      </c>
      <c r="B9514" s="208" t="str">
        <f aca="false">IF((LEFT(N9514,2)="US"),"US","")</f>
        <v/>
      </c>
      <c r="C9514" s="208" t="n">
        <f aca="false">M9514</f>
        <v>0</v>
      </c>
      <c r="D9514" s="208" t="str">
        <f aca="false">IF(ISNUMBER(FIND("Phy",N9514))=TRUE(),"Physical","Financial")</f>
        <v>Financial</v>
      </c>
      <c r="E9514" s="208" t="e">
        <f aca="false">IF(VLOOKUP(S9514,'DD-Lookup'!$J$6:$L$50,3,FALSE())="Monthly",(YEAR(AC9514)-YEAR(AB9514))*12+MONTH(AC9514)-MONTH(AB9514)+1,(AC9514-AB9514+1))</f>
        <v>#N/A</v>
      </c>
      <c r="F9514" s="239" t="e">
        <f aca="false">E9514*SUM(P9514:Q9514)</f>
        <v>#N/A</v>
      </c>
    </row>
    <row r="9515" customFormat="false" ht="12.75" hidden="false" customHeight="false" outlineLevel="0" collapsed="false">
      <c r="A9515" s="208" t="str">
        <f aca="false">B9515&amp;" "&amp;C9515&amp;" "&amp;D9515</f>
        <v> 0 Financial</v>
      </c>
      <c r="B9515" s="208" t="str">
        <f aca="false">IF((LEFT(N9515,2)="US"),"US","")</f>
        <v/>
      </c>
      <c r="C9515" s="208" t="n">
        <f aca="false">M9515</f>
        <v>0</v>
      </c>
      <c r="D9515" s="208" t="str">
        <f aca="false">IF(ISNUMBER(FIND("Phy",N9515))=TRUE(),"Physical","Financial")</f>
        <v>Financial</v>
      </c>
      <c r="E9515" s="208" t="e">
        <f aca="false">IF(VLOOKUP(S9515,'DD-Lookup'!$J$6:$L$50,3,FALSE())="Monthly",(YEAR(AC9515)-YEAR(AB9515))*12+MONTH(AC9515)-MONTH(AB9515)+1,(AC9515-AB9515+1))</f>
        <v>#N/A</v>
      </c>
      <c r="F9515" s="239" t="e">
        <f aca="false">E9515*SUM(P9515:Q9515)</f>
        <v>#N/A</v>
      </c>
    </row>
    <row r="9516" customFormat="false" ht="12.75" hidden="false" customHeight="false" outlineLevel="0" collapsed="false">
      <c r="A9516" s="208" t="str">
        <f aca="false">B9516&amp;" "&amp;C9516&amp;" "&amp;D9516</f>
        <v> 0 Financial</v>
      </c>
      <c r="B9516" s="208" t="str">
        <f aca="false">IF((LEFT(N9516,2)="US"),"US","")</f>
        <v/>
      </c>
      <c r="C9516" s="208" t="n">
        <f aca="false">M9516</f>
        <v>0</v>
      </c>
      <c r="D9516" s="208" t="str">
        <f aca="false">IF(ISNUMBER(FIND("Phy",N9516))=TRUE(),"Physical","Financial")</f>
        <v>Financial</v>
      </c>
      <c r="E9516" s="208" t="e">
        <f aca="false">IF(VLOOKUP(S9516,'DD-Lookup'!$J$6:$L$50,3,FALSE())="Monthly",(YEAR(AC9516)-YEAR(AB9516))*12+MONTH(AC9516)-MONTH(AB9516)+1,(AC9516-AB9516+1))</f>
        <v>#N/A</v>
      </c>
      <c r="F9516" s="239" t="e">
        <f aca="false">E9516*SUM(P9516:Q9516)</f>
        <v>#N/A</v>
      </c>
    </row>
    <row r="9517" customFormat="false" ht="12.75" hidden="false" customHeight="false" outlineLevel="0" collapsed="false">
      <c r="A9517" s="208" t="str">
        <f aca="false">B9517&amp;" "&amp;C9517&amp;" "&amp;D9517</f>
        <v> 0 Financial</v>
      </c>
      <c r="B9517" s="208" t="str">
        <f aca="false">IF((LEFT(N9517,2)="US"),"US","")</f>
        <v/>
      </c>
      <c r="C9517" s="208" t="n">
        <f aca="false">M9517</f>
        <v>0</v>
      </c>
      <c r="D9517" s="208" t="str">
        <f aca="false">IF(ISNUMBER(FIND("Phy",N9517))=TRUE(),"Physical","Financial")</f>
        <v>Financial</v>
      </c>
      <c r="E9517" s="208" t="e">
        <f aca="false">IF(VLOOKUP(S9517,'DD-Lookup'!$J$6:$L$50,3,FALSE())="Monthly",(YEAR(AC9517)-YEAR(AB9517))*12+MONTH(AC9517)-MONTH(AB9517)+1,(AC9517-AB9517+1))</f>
        <v>#N/A</v>
      </c>
      <c r="F9517" s="239" t="e">
        <f aca="false">E9517*SUM(P9517:Q9517)</f>
        <v>#N/A</v>
      </c>
    </row>
    <row r="9518" customFormat="false" ht="12.75" hidden="false" customHeight="false" outlineLevel="0" collapsed="false">
      <c r="A9518" s="208" t="str">
        <f aca="false">B9518&amp;" "&amp;C9518&amp;" "&amp;D9518</f>
        <v> 0 Financial</v>
      </c>
      <c r="B9518" s="208" t="str">
        <f aca="false">IF((LEFT(N9518,2)="US"),"US","")</f>
        <v/>
      </c>
      <c r="C9518" s="208" t="n">
        <f aca="false">M9518</f>
        <v>0</v>
      </c>
      <c r="D9518" s="208" t="str">
        <f aca="false">IF(ISNUMBER(FIND("Phy",N9518))=TRUE(),"Physical","Financial")</f>
        <v>Financial</v>
      </c>
      <c r="E9518" s="208" t="e">
        <f aca="false">IF(VLOOKUP(S9518,'DD-Lookup'!$J$6:$L$50,3,FALSE())="Monthly",(YEAR(AC9518)-YEAR(AB9518))*12+MONTH(AC9518)-MONTH(AB9518)+1,(AC9518-AB9518+1))</f>
        <v>#N/A</v>
      </c>
      <c r="F9518" s="239" t="e">
        <f aca="false">E9518*SUM(P9518:Q9518)</f>
        <v>#N/A</v>
      </c>
    </row>
    <row r="9519" customFormat="false" ht="12.75" hidden="false" customHeight="false" outlineLevel="0" collapsed="false">
      <c r="A9519" s="208" t="str">
        <f aca="false">B9519&amp;" "&amp;C9519&amp;" "&amp;D9519</f>
        <v> 0 Financial</v>
      </c>
      <c r="B9519" s="208" t="str">
        <f aca="false">IF((LEFT(N9519,2)="US"),"US","")</f>
        <v/>
      </c>
      <c r="C9519" s="208" t="n">
        <f aca="false">M9519</f>
        <v>0</v>
      </c>
      <c r="D9519" s="208" t="str">
        <f aca="false">IF(ISNUMBER(FIND("Phy",N9519))=TRUE(),"Physical","Financial")</f>
        <v>Financial</v>
      </c>
      <c r="E9519" s="208" t="e">
        <f aca="false">IF(VLOOKUP(S9519,'DD-Lookup'!$J$6:$L$50,3,FALSE())="Monthly",(YEAR(AC9519)-YEAR(AB9519))*12+MONTH(AC9519)-MONTH(AB9519)+1,(AC9519-AB9519+1))</f>
        <v>#N/A</v>
      </c>
      <c r="F9519" s="239" t="e">
        <f aca="false">E9519*SUM(P9519:Q9519)</f>
        <v>#N/A</v>
      </c>
    </row>
    <row r="9520" customFormat="false" ht="12.75" hidden="false" customHeight="false" outlineLevel="0" collapsed="false">
      <c r="A9520" s="208" t="str">
        <f aca="false">B9520&amp;" "&amp;C9520&amp;" "&amp;D9520</f>
        <v> 0 Financial</v>
      </c>
      <c r="B9520" s="208" t="str">
        <f aca="false">IF((LEFT(N9520,2)="US"),"US","")</f>
        <v/>
      </c>
      <c r="C9520" s="208" t="n">
        <f aca="false">M9520</f>
        <v>0</v>
      </c>
      <c r="D9520" s="208" t="str">
        <f aca="false">IF(ISNUMBER(FIND("Phy",N9520))=TRUE(),"Physical","Financial")</f>
        <v>Financial</v>
      </c>
      <c r="E9520" s="208" t="e">
        <f aca="false">IF(VLOOKUP(S9520,'DD-Lookup'!$J$6:$L$50,3,FALSE())="Monthly",(YEAR(AC9520)-YEAR(AB9520))*12+MONTH(AC9520)-MONTH(AB9520)+1,(AC9520-AB9520+1))</f>
        <v>#N/A</v>
      </c>
      <c r="F9520" s="239" t="e">
        <f aca="false">E9520*SUM(P9520:Q9520)</f>
        <v>#N/A</v>
      </c>
    </row>
    <row r="9521" customFormat="false" ht="12.75" hidden="false" customHeight="false" outlineLevel="0" collapsed="false">
      <c r="A9521" s="208" t="str">
        <f aca="false">B9521&amp;" "&amp;C9521&amp;" "&amp;D9521</f>
        <v> 0 Financial</v>
      </c>
      <c r="B9521" s="208" t="str">
        <f aca="false">IF((LEFT(N9521,2)="US"),"US","")</f>
        <v/>
      </c>
      <c r="C9521" s="208" t="n">
        <f aca="false">M9521</f>
        <v>0</v>
      </c>
      <c r="D9521" s="208" t="str">
        <f aca="false">IF(ISNUMBER(FIND("Phy",N9521))=TRUE(),"Physical","Financial")</f>
        <v>Financial</v>
      </c>
      <c r="E9521" s="208" t="e">
        <f aca="false">IF(VLOOKUP(S9521,'DD-Lookup'!$J$6:$L$50,3,FALSE())="Monthly",(YEAR(AC9521)-YEAR(AB9521))*12+MONTH(AC9521)-MONTH(AB9521)+1,(AC9521-AB9521+1))</f>
        <v>#N/A</v>
      </c>
      <c r="F9521" s="239" t="e">
        <f aca="false">E9521*SUM(P9521:Q9521)</f>
        <v>#N/A</v>
      </c>
    </row>
    <row r="9522" customFormat="false" ht="12.75" hidden="false" customHeight="false" outlineLevel="0" collapsed="false">
      <c r="A9522" s="208" t="str">
        <f aca="false">B9522&amp;" "&amp;C9522&amp;" "&amp;D9522</f>
        <v> 0 Financial</v>
      </c>
      <c r="B9522" s="208" t="str">
        <f aca="false">IF((LEFT(N9522,2)="US"),"US","")</f>
        <v/>
      </c>
      <c r="C9522" s="208" t="n">
        <f aca="false">M9522</f>
        <v>0</v>
      </c>
      <c r="D9522" s="208" t="str">
        <f aca="false">IF(ISNUMBER(FIND("Phy",N9522))=TRUE(),"Physical","Financial")</f>
        <v>Financial</v>
      </c>
      <c r="E9522" s="208" t="e">
        <f aca="false">IF(VLOOKUP(S9522,'DD-Lookup'!$J$6:$L$50,3,FALSE())="Monthly",(YEAR(AC9522)-YEAR(AB9522))*12+MONTH(AC9522)-MONTH(AB9522)+1,(AC9522-AB9522+1))</f>
        <v>#N/A</v>
      </c>
      <c r="F9522" s="239" t="e">
        <f aca="false">E9522*SUM(P9522:Q9522)</f>
        <v>#N/A</v>
      </c>
    </row>
    <row r="9523" customFormat="false" ht="12.75" hidden="false" customHeight="false" outlineLevel="0" collapsed="false">
      <c r="A9523" s="208" t="str">
        <f aca="false">B9523&amp;" "&amp;C9523&amp;" "&amp;D9523</f>
        <v> 0 Financial</v>
      </c>
      <c r="B9523" s="208" t="str">
        <f aca="false">IF((LEFT(N9523,2)="US"),"US","")</f>
        <v/>
      </c>
      <c r="C9523" s="208" t="n">
        <f aca="false">M9523</f>
        <v>0</v>
      </c>
      <c r="D9523" s="208" t="str">
        <f aca="false">IF(ISNUMBER(FIND("Phy",N9523))=TRUE(),"Physical","Financial")</f>
        <v>Financial</v>
      </c>
      <c r="E9523" s="208" t="e">
        <f aca="false">IF(VLOOKUP(S9523,'DD-Lookup'!$J$6:$L$50,3,FALSE())="Monthly",(YEAR(AC9523)-YEAR(AB9523))*12+MONTH(AC9523)-MONTH(AB9523)+1,(AC9523-AB9523+1))</f>
        <v>#N/A</v>
      </c>
      <c r="F9523" s="239" t="e">
        <f aca="false">E9523*SUM(P9523:Q9523)</f>
        <v>#N/A</v>
      </c>
    </row>
    <row r="9524" customFormat="false" ht="12.75" hidden="false" customHeight="false" outlineLevel="0" collapsed="false">
      <c r="A9524" s="208" t="str">
        <f aca="false">B9524&amp;" "&amp;C9524&amp;" "&amp;D9524</f>
        <v> 0 Financial</v>
      </c>
      <c r="B9524" s="208" t="str">
        <f aca="false">IF((LEFT(N9524,2)="US"),"US","")</f>
        <v/>
      </c>
      <c r="C9524" s="208" t="n">
        <f aca="false">M9524</f>
        <v>0</v>
      </c>
      <c r="D9524" s="208" t="str">
        <f aca="false">IF(ISNUMBER(FIND("Phy",N9524))=TRUE(),"Physical","Financial")</f>
        <v>Financial</v>
      </c>
      <c r="E9524" s="208" t="e">
        <f aca="false">IF(VLOOKUP(S9524,'DD-Lookup'!$J$6:$L$50,3,FALSE())="Monthly",(YEAR(AC9524)-YEAR(AB9524))*12+MONTH(AC9524)-MONTH(AB9524)+1,(AC9524-AB9524+1))</f>
        <v>#N/A</v>
      </c>
      <c r="F9524" s="239" t="e">
        <f aca="false">E9524*SUM(P9524:Q9524)</f>
        <v>#N/A</v>
      </c>
    </row>
    <row r="9525" customFormat="false" ht="12.75" hidden="false" customHeight="false" outlineLevel="0" collapsed="false">
      <c r="A9525" s="208" t="str">
        <f aca="false">B9525&amp;" "&amp;C9525&amp;" "&amp;D9525</f>
        <v> 0 Financial</v>
      </c>
      <c r="B9525" s="208" t="str">
        <f aca="false">IF((LEFT(N9525,2)="US"),"US","")</f>
        <v/>
      </c>
      <c r="C9525" s="208" t="n">
        <f aca="false">M9525</f>
        <v>0</v>
      </c>
      <c r="D9525" s="208" t="str">
        <f aca="false">IF(ISNUMBER(FIND("Phy",N9525))=TRUE(),"Physical","Financial")</f>
        <v>Financial</v>
      </c>
      <c r="E9525" s="208" t="e">
        <f aca="false">IF(VLOOKUP(S9525,'DD-Lookup'!$J$6:$L$50,3,FALSE())="Monthly",(YEAR(AC9525)-YEAR(AB9525))*12+MONTH(AC9525)-MONTH(AB9525)+1,(AC9525-AB9525+1))</f>
        <v>#N/A</v>
      </c>
      <c r="F9525" s="239" t="e">
        <f aca="false">E9525*SUM(P9525:Q9525)</f>
        <v>#N/A</v>
      </c>
    </row>
    <row r="9526" customFormat="false" ht="12.75" hidden="false" customHeight="false" outlineLevel="0" collapsed="false">
      <c r="A9526" s="208" t="str">
        <f aca="false">B9526&amp;" "&amp;C9526&amp;" "&amp;D9526</f>
        <v> 0 Financial</v>
      </c>
      <c r="B9526" s="208" t="str">
        <f aca="false">IF((LEFT(N9526,2)="US"),"US","")</f>
        <v/>
      </c>
      <c r="C9526" s="208" t="n">
        <f aca="false">M9526</f>
        <v>0</v>
      </c>
      <c r="D9526" s="208" t="str">
        <f aca="false">IF(ISNUMBER(FIND("Phy",N9526))=TRUE(),"Physical","Financial")</f>
        <v>Financial</v>
      </c>
      <c r="E9526" s="208" t="e">
        <f aca="false">IF(VLOOKUP(S9526,'DD-Lookup'!$J$6:$L$50,3,FALSE())="Monthly",(YEAR(AC9526)-YEAR(AB9526))*12+MONTH(AC9526)-MONTH(AB9526)+1,(AC9526-AB9526+1))</f>
        <v>#N/A</v>
      </c>
      <c r="F9526" s="239" t="e">
        <f aca="false">E9526*SUM(P9526:Q9526)</f>
        <v>#N/A</v>
      </c>
    </row>
    <row r="9527" customFormat="false" ht="12.75" hidden="false" customHeight="false" outlineLevel="0" collapsed="false">
      <c r="A9527" s="208" t="str">
        <f aca="false">B9527&amp;" "&amp;C9527&amp;" "&amp;D9527</f>
        <v> 0 Financial</v>
      </c>
      <c r="B9527" s="208" t="str">
        <f aca="false">IF((LEFT(N9527,2)="US"),"US","")</f>
        <v/>
      </c>
      <c r="C9527" s="208" t="n">
        <f aca="false">M9527</f>
        <v>0</v>
      </c>
      <c r="D9527" s="208" t="str">
        <f aca="false">IF(ISNUMBER(FIND("Phy",N9527))=TRUE(),"Physical","Financial")</f>
        <v>Financial</v>
      </c>
      <c r="E9527" s="208" t="e">
        <f aca="false">IF(VLOOKUP(S9527,'DD-Lookup'!$J$6:$L$50,3,FALSE())="Monthly",(YEAR(AC9527)-YEAR(AB9527))*12+MONTH(AC9527)-MONTH(AB9527)+1,(AC9527-AB9527+1))</f>
        <v>#N/A</v>
      </c>
      <c r="F9527" s="239" t="e">
        <f aca="false">E9527*SUM(P9527:Q9527)</f>
        <v>#N/A</v>
      </c>
    </row>
    <row r="9528" customFormat="false" ht="12.75" hidden="false" customHeight="false" outlineLevel="0" collapsed="false">
      <c r="A9528" s="208" t="str">
        <f aca="false">B9528&amp;" "&amp;C9528&amp;" "&amp;D9528</f>
        <v> 0 Financial</v>
      </c>
      <c r="B9528" s="208" t="str">
        <f aca="false">IF((LEFT(N9528,2)="US"),"US","")</f>
        <v/>
      </c>
      <c r="C9528" s="208" t="n">
        <f aca="false">M9528</f>
        <v>0</v>
      </c>
      <c r="D9528" s="208" t="str">
        <f aca="false">IF(ISNUMBER(FIND("Phy",N9528))=TRUE(),"Physical","Financial")</f>
        <v>Financial</v>
      </c>
      <c r="E9528" s="208" t="e">
        <f aca="false">IF(VLOOKUP(S9528,'DD-Lookup'!$J$6:$L$50,3,FALSE())="Monthly",(YEAR(AC9528)-YEAR(AB9528))*12+MONTH(AC9528)-MONTH(AB9528)+1,(AC9528-AB9528+1))</f>
        <v>#N/A</v>
      </c>
      <c r="F9528" s="239" t="e">
        <f aca="false">E9528*SUM(P9528:Q9528)</f>
        <v>#N/A</v>
      </c>
    </row>
    <row r="9529" customFormat="false" ht="12.75" hidden="false" customHeight="false" outlineLevel="0" collapsed="false">
      <c r="A9529" s="208" t="str">
        <f aca="false">B9529&amp;" "&amp;C9529&amp;" "&amp;D9529</f>
        <v> 0 Financial</v>
      </c>
      <c r="B9529" s="208" t="str">
        <f aca="false">IF((LEFT(N9529,2)="US"),"US","")</f>
        <v/>
      </c>
      <c r="C9529" s="208" t="n">
        <f aca="false">M9529</f>
        <v>0</v>
      </c>
      <c r="D9529" s="208" t="str">
        <f aca="false">IF(ISNUMBER(FIND("Phy",N9529))=TRUE(),"Physical","Financial")</f>
        <v>Financial</v>
      </c>
      <c r="E9529" s="208" t="e">
        <f aca="false">IF(VLOOKUP(S9529,'DD-Lookup'!$J$6:$L$50,3,FALSE())="Monthly",(YEAR(AC9529)-YEAR(AB9529))*12+MONTH(AC9529)-MONTH(AB9529)+1,(AC9529-AB9529+1))</f>
        <v>#N/A</v>
      </c>
      <c r="F9529" s="239" t="e">
        <f aca="false">E9529*SUM(P9529:Q9529)</f>
        <v>#N/A</v>
      </c>
    </row>
    <row r="9530" customFormat="false" ht="12.75" hidden="false" customHeight="false" outlineLevel="0" collapsed="false">
      <c r="A9530" s="208" t="str">
        <f aca="false">B9530&amp;" "&amp;C9530&amp;" "&amp;D9530</f>
        <v> 0 Financial</v>
      </c>
      <c r="B9530" s="208" t="str">
        <f aca="false">IF((LEFT(N9530,2)="US"),"US","")</f>
        <v/>
      </c>
      <c r="C9530" s="208" t="n">
        <f aca="false">M9530</f>
        <v>0</v>
      </c>
      <c r="D9530" s="208" t="str">
        <f aca="false">IF(ISNUMBER(FIND("Phy",N9530))=TRUE(),"Physical","Financial")</f>
        <v>Financial</v>
      </c>
      <c r="E9530" s="208" t="e">
        <f aca="false">IF(VLOOKUP(S9530,'DD-Lookup'!$J$6:$L$50,3,FALSE())="Monthly",(YEAR(AC9530)-YEAR(AB9530))*12+MONTH(AC9530)-MONTH(AB9530)+1,(AC9530-AB9530+1))</f>
        <v>#N/A</v>
      </c>
      <c r="F9530" s="239" t="e">
        <f aca="false">E9530*SUM(P9530:Q9530)</f>
        <v>#N/A</v>
      </c>
    </row>
    <row r="9531" customFormat="false" ht="12.75" hidden="false" customHeight="false" outlineLevel="0" collapsed="false">
      <c r="A9531" s="208" t="str">
        <f aca="false">B9531&amp;" "&amp;C9531&amp;" "&amp;D9531</f>
        <v> 0 Financial</v>
      </c>
      <c r="B9531" s="208" t="str">
        <f aca="false">IF((LEFT(N9531,2)="US"),"US","")</f>
        <v/>
      </c>
      <c r="C9531" s="208" t="n">
        <f aca="false">M9531</f>
        <v>0</v>
      </c>
      <c r="D9531" s="208" t="str">
        <f aca="false">IF(ISNUMBER(FIND("Phy",N9531))=TRUE(),"Physical","Financial")</f>
        <v>Financial</v>
      </c>
      <c r="E9531" s="208" t="e">
        <f aca="false">IF(VLOOKUP(S9531,'DD-Lookup'!$J$6:$L$50,3,FALSE())="Monthly",(YEAR(AC9531)-YEAR(AB9531))*12+MONTH(AC9531)-MONTH(AB9531)+1,(AC9531-AB9531+1))</f>
        <v>#N/A</v>
      </c>
      <c r="F9531" s="239" t="e">
        <f aca="false">E9531*SUM(P9531:Q9531)</f>
        <v>#N/A</v>
      </c>
    </row>
    <row r="9532" customFormat="false" ht="12.75" hidden="false" customHeight="false" outlineLevel="0" collapsed="false">
      <c r="A9532" s="208" t="str">
        <f aca="false">B9532&amp;" "&amp;C9532&amp;" "&amp;D9532</f>
        <v> 0 Financial</v>
      </c>
      <c r="B9532" s="208" t="str">
        <f aca="false">IF((LEFT(N9532,2)="US"),"US","")</f>
        <v/>
      </c>
      <c r="C9532" s="208" t="n">
        <f aca="false">M9532</f>
        <v>0</v>
      </c>
      <c r="D9532" s="208" t="str">
        <f aca="false">IF(ISNUMBER(FIND("Phy",N9532))=TRUE(),"Physical","Financial")</f>
        <v>Financial</v>
      </c>
      <c r="E9532" s="208" t="e">
        <f aca="false">IF(VLOOKUP(S9532,'DD-Lookup'!$J$6:$L$50,3,FALSE())="Monthly",(YEAR(AC9532)-YEAR(AB9532))*12+MONTH(AC9532)-MONTH(AB9532)+1,(AC9532-AB9532+1))</f>
        <v>#N/A</v>
      </c>
      <c r="F9532" s="239" t="e">
        <f aca="false">E9532*SUM(P9532:Q9532)</f>
        <v>#N/A</v>
      </c>
    </row>
    <row r="9533" customFormat="false" ht="12.75" hidden="false" customHeight="false" outlineLevel="0" collapsed="false">
      <c r="A9533" s="208" t="str">
        <f aca="false">B9533&amp;" "&amp;C9533&amp;" "&amp;D9533</f>
        <v> 0 Financial</v>
      </c>
      <c r="B9533" s="208" t="str">
        <f aca="false">IF((LEFT(N9533,2)="US"),"US","")</f>
        <v/>
      </c>
      <c r="C9533" s="208" t="n">
        <f aca="false">M9533</f>
        <v>0</v>
      </c>
      <c r="D9533" s="208" t="str">
        <f aca="false">IF(ISNUMBER(FIND("Phy",N9533))=TRUE(),"Physical","Financial")</f>
        <v>Financial</v>
      </c>
      <c r="E9533" s="208" t="e">
        <f aca="false">IF(VLOOKUP(S9533,'DD-Lookup'!$J$6:$L$50,3,FALSE())="Monthly",(YEAR(AC9533)-YEAR(AB9533))*12+MONTH(AC9533)-MONTH(AB9533)+1,(AC9533-AB9533+1))</f>
        <v>#N/A</v>
      </c>
      <c r="F9533" s="239" t="e">
        <f aca="false">E9533*SUM(P9533:Q9533)</f>
        <v>#N/A</v>
      </c>
    </row>
    <row r="9534" customFormat="false" ht="12.75" hidden="false" customHeight="false" outlineLevel="0" collapsed="false">
      <c r="A9534" s="208" t="str">
        <f aca="false">B9534&amp;" "&amp;C9534&amp;" "&amp;D9534</f>
        <v> 0 Financial</v>
      </c>
      <c r="B9534" s="208" t="str">
        <f aca="false">IF((LEFT(N9534,2)="US"),"US","")</f>
        <v/>
      </c>
      <c r="C9534" s="208" t="n">
        <f aca="false">M9534</f>
        <v>0</v>
      </c>
      <c r="D9534" s="208" t="str">
        <f aca="false">IF(ISNUMBER(FIND("Phy",N9534))=TRUE(),"Physical","Financial")</f>
        <v>Financial</v>
      </c>
      <c r="E9534" s="208" t="e">
        <f aca="false">IF(VLOOKUP(S9534,'DD-Lookup'!$J$6:$L$50,3,FALSE())="Monthly",(YEAR(AC9534)-YEAR(AB9534))*12+MONTH(AC9534)-MONTH(AB9534)+1,(AC9534-AB9534+1))</f>
        <v>#N/A</v>
      </c>
      <c r="F9534" s="239" t="e">
        <f aca="false">E9534*SUM(P9534:Q9534)</f>
        <v>#N/A</v>
      </c>
    </row>
    <row r="9535" customFormat="false" ht="12.75" hidden="false" customHeight="false" outlineLevel="0" collapsed="false">
      <c r="A9535" s="208" t="str">
        <f aca="false">B9535&amp;" "&amp;C9535&amp;" "&amp;D9535</f>
        <v> 0 Financial</v>
      </c>
      <c r="B9535" s="208" t="str">
        <f aca="false">IF((LEFT(N9535,2)="US"),"US","")</f>
        <v/>
      </c>
      <c r="C9535" s="208" t="n">
        <f aca="false">M9535</f>
        <v>0</v>
      </c>
      <c r="D9535" s="208" t="str">
        <f aca="false">IF(ISNUMBER(FIND("Phy",N9535))=TRUE(),"Physical","Financial")</f>
        <v>Financial</v>
      </c>
      <c r="E9535" s="208" t="e">
        <f aca="false">IF(VLOOKUP(S9535,'DD-Lookup'!$J$6:$L$50,3,FALSE())="Monthly",(YEAR(AC9535)-YEAR(AB9535))*12+MONTH(AC9535)-MONTH(AB9535)+1,(AC9535-AB9535+1))</f>
        <v>#N/A</v>
      </c>
      <c r="F9535" s="239" t="e">
        <f aca="false">E9535*SUM(P9535:Q9535)</f>
        <v>#N/A</v>
      </c>
    </row>
    <row r="9536" customFormat="false" ht="12.75" hidden="false" customHeight="false" outlineLevel="0" collapsed="false">
      <c r="A9536" s="208" t="str">
        <f aca="false">B9536&amp;" "&amp;C9536&amp;" "&amp;D9536</f>
        <v> 0 Financial</v>
      </c>
      <c r="B9536" s="208" t="str">
        <f aca="false">IF((LEFT(N9536,2)="US"),"US","")</f>
        <v/>
      </c>
      <c r="C9536" s="208" t="n">
        <f aca="false">M9536</f>
        <v>0</v>
      </c>
      <c r="D9536" s="208" t="str">
        <f aca="false">IF(ISNUMBER(FIND("Phy",N9536))=TRUE(),"Physical","Financial")</f>
        <v>Financial</v>
      </c>
      <c r="E9536" s="208" t="e">
        <f aca="false">IF(VLOOKUP(S9536,'DD-Lookup'!$J$6:$L$50,3,FALSE())="Monthly",(YEAR(AC9536)-YEAR(AB9536))*12+MONTH(AC9536)-MONTH(AB9536)+1,(AC9536-AB9536+1))</f>
        <v>#N/A</v>
      </c>
      <c r="F9536" s="239" t="e">
        <f aca="false">E9536*SUM(P9536:Q9536)</f>
        <v>#N/A</v>
      </c>
    </row>
    <row r="9537" customFormat="false" ht="12.75" hidden="false" customHeight="false" outlineLevel="0" collapsed="false">
      <c r="A9537" s="208" t="str">
        <f aca="false">B9537&amp;" "&amp;C9537&amp;" "&amp;D9537</f>
        <v> 0 Financial</v>
      </c>
      <c r="B9537" s="208" t="str">
        <f aca="false">IF((LEFT(N9537,2)="US"),"US","")</f>
        <v/>
      </c>
      <c r="C9537" s="208" t="n">
        <f aca="false">M9537</f>
        <v>0</v>
      </c>
      <c r="D9537" s="208" t="str">
        <f aca="false">IF(ISNUMBER(FIND("Phy",N9537))=TRUE(),"Physical","Financial")</f>
        <v>Financial</v>
      </c>
      <c r="E9537" s="208" t="e">
        <f aca="false">IF(VLOOKUP(S9537,'DD-Lookup'!$J$6:$L$50,3,FALSE())="Monthly",(YEAR(AC9537)-YEAR(AB9537))*12+MONTH(AC9537)-MONTH(AB9537)+1,(AC9537-AB9537+1))</f>
        <v>#N/A</v>
      </c>
      <c r="F9537" s="239" t="e">
        <f aca="false">E9537*SUM(P9537:Q9537)</f>
        <v>#N/A</v>
      </c>
    </row>
    <row r="9538" customFormat="false" ht="12.75" hidden="false" customHeight="false" outlineLevel="0" collapsed="false">
      <c r="A9538" s="208" t="str">
        <f aca="false">B9538&amp;" "&amp;C9538&amp;" "&amp;D9538</f>
        <v> 0 Financial</v>
      </c>
      <c r="B9538" s="208" t="str">
        <f aca="false">IF((LEFT(N9538,2)="US"),"US","")</f>
        <v/>
      </c>
      <c r="C9538" s="208" t="n">
        <f aca="false">M9538</f>
        <v>0</v>
      </c>
      <c r="D9538" s="208" t="str">
        <f aca="false">IF(ISNUMBER(FIND("Phy",N9538))=TRUE(),"Physical","Financial")</f>
        <v>Financial</v>
      </c>
      <c r="E9538" s="208" t="e">
        <f aca="false">IF(VLOOKUP(S9538,'DD-Lookup'!$J$6:$L$50,3,FALSE())="Monthly",(YEAR(AC9538)-YEAR(AB9538))*12+MONTH(AC9538)-MONTH(AB9538)+1,(AC9538-AB9538+1))</f>
        <v>#N/A</v>
      </c>
      <c r="F9538" s="239" t="e">
        <f aca="false">E9538*SUM(P9538:Q9538)</f>
        <v>#N/A</v>
      </c>
    </row>
    <row r="9539" customFormat="false" ht="12.75" hidden="false" customHeight="false" outlineLevel="0" collapsed="false">
      <c r="A9539" s="208" t="str">
        <f aca="false">B9539&amp;" "&amp;C9539&amp;" "&amp;D9539</f>
        <v> 0 Financial</v>
      </c>
      <c r="B9539" s="208" t="str">
        <f aca="false">IF((LEFT(N9539,2)="US"),"US","")</f>
        <v/>
      </c>
      <c r="C9539" s="208" t="n">
        <f aca="false">M9539</f>
        <v>0</v>
      </c>
      <c r="D9539" s="208" t="str">
        <f aca="false">IF(ISNUMBER(FIND("Phy",N9539))=TRUE(),"Physical","Financial")</f>
        <v>Financial</v>
      </c>
      <c r="E9539" s="208" t="e">
        <f aca="false">IF(VLOOKUP(S9539,'DD-Lookup'!$J$6:$L$50,3,FALSE())="Monthly",(YEAR(AC9539)-YEAR(AB9539))*12+MONTH(AC9539)-MONTH(AB9539)+1,(AC9539-AB9539+1))</f>
        <v>#N/A</v>
      </c>
      <c r="F9539" s="239" t="e">
        <f aca="false">E9539*SUM(P9539:Q9539)</f>
        <v>#N/A</v>
      </c>
    </row>
    <row r="9540" customFormat="false" ht="12.75" hidden="false" customHeight="false" outlineLevel="0" collapsed="false">
      <c r="A9540" s="208" t="str">
        <f aca="false">B9540&amp;" "&amp;C9540&amp;" "&amp;D9540</f>
        <v> 0 Financial</v>
      </c>
      <c r="B9540" s="208" t="str">
        <f aca="false">IF((LEFT(N9540,2)="US"),"US","")</f>
        <v/>
      </c>
      <c r="C9540" s="208" t="n">
        <f aca="false">M9540</f>
        <v>0</v>
      </c>
      <c r="D9540" s="208" t="str">
        <f aca="false">IF(ISNUMBER(FIND("Phy",N9540))=TRUE(),"Physical","Financial")</f>
        <v>Financial</v>
      </c>
      <c r="E9540" s="208" t="e">
        <f aca="false">IF(VLOOKUP(S9540,'DD-Lookup'!$J$6:$L$50,3,FALSE())="Monthly",(YEAR(AC9540)-YEAR(AB9540))*12+MONTH(AC9540)-MONTH(AB9540)+1,(AC9540-AB9540+1))</f>
        <v>#N/A</v>
      </c>
      <c r="F9540" s="239" t="e">
        <f aca="false">E9540*SUM(P9540:Q9540)</f>
        <v>#N/A</v>
      </c>
    </row>
    <row r="9541" customFormat="false" ht="12.75" hidden="false" customHeight="false" outlineLevel="0" collapsed="false">
      <c r="A9541" s="208" t="str">
        <f aca="false">B9541&amp;" "&amp;C9541&amp;" "&amp;D9541</f>
        <v> 0 Financial</v>
      </c>
      <c r="B9541" s="208" t="str">
        <f aca="false">IF((LEFT(N9541,2)="US"),"US","")</f>
        <v/>
      </c>
      <c r="C9541" s="208" t="n">
        <f aca="false">M9541</f>
        <v>0</v>
      </c>
      <c r="D9541" s="208" t="str">
        <f aca="false">IF(ISNUMBER(FIND("Phy",N9541))=TRUE(),"Physical","Financial")</f>
        <v>Financial</v>
      </c>
      <c r="E9541" s="208" t="e">
        <f aca="false">IF(VLOOKUP(S9541,'DD-Lookup'!$J$6:$L$50,3,FALSE())="Monthly",(YEAR(AC9541)-YEAR(AB9541))*12+MONTH(AC9541)-MONTH(AB9541)+1,(AC9541-AB9541+1))</f>
        <v>#N/A</v>
      </c>
      <c r="F9541" s="239" t="e">
        <f aca="false">E9541*SUM(P9541:Q9541)</f>
        <v>#N/A</v>
      </c>
    </row>
    <row r="9542" customFormat="false" ht="12.75" hidden="false" customHeight="false" outlineLevel="0" collapsed="false">
      <c r="A9542" s="208" t="str">
        <f aca="false">B9542&amp;" "&amp;C9542&amp;" "&amp;D9542</f>
        <v> 0 Financial</v>
      </c>
      <c r="B9542" s="208" t="str">
        <f aca="false">IF((LEFT(N9542,2)="US"),"US","")</f>
        <v/>
      </c>
      <c r="C9542" s="208" t="n">
        <f aca="false">M9542</f>
        <v>0</v>
      </c>
      <c r="D9542" s="208" t="str">
        <f aca="false">IF(ISNUMBER(FIND("Phy",N9542))=TRUE(),"Physical","Financial")</f>
        <v>Financial</v>
      </c>
      <c r="E9542" s="208" t="e">
        <f aca="false">IF(VLOOKUP(S9542,'DD-Lookup'!$J$6:$L$50,3,FALSE())="Monthly",(YEAR(AC9542)-YEAR(AB9542))*12+MONTH(AC9542)-MONTH(AB9542)+1,(AC9542-AB9542+1))</f>
        <v>#N/A</v>
      </c>
      <c r="F9542" s="239" t="e">
        <f aca="false">E9542*SUM(P9542:Q9542)</f>
        <v>#N/A</v>
      </c>
    </row>
    <row r="9543" customFormat="false" ht="12.75" hidden="false" customHeight="false" outlineLevel="0" collapsed="false">
      <c r="A9543" s="208" t="str">
        <f aca="false">B9543&amp;" "&amp;C9543&amp;" "&amp;D9543</f>
        <v> 0 Financial</v>
      </c>
      <c r="B9543" s="208" t="str">
        <f aca="false">IF((LEFT(N9543,2)="US"),"US","")</f>
        <v/>
      </c>
      <c r="C9543" s="208" t="n">
        <f aca="false">M9543</f>
        <v>0</v>
      </c>
      <c r="D9543" s="208" t="str">
        <f aca="false">IF(ISNUMBER(FIND("Phy",N9543))=TRUE(),"Physical","Financial")</f>
        <v>Financial</v>
      </c>
      <c r="E9543" s="208" t="e">
        <f aca="false">IF(VLOOKUP(S9543,'DD-Lookup'!$J$6:$L$50,3,FALSE())="Monthly",(YEAR(AC9543)-YEAR(AB9543))*12+MONTH(AC9543)-MONTH(AB9543)+1,(AC9543-AB9543+1))</f>
        <v>#N/A</v>
      </c>
      <c r="F9543" s="239" t="e">
        <f aca="false">E9543*SUM(P9543:Q9543)</f>
        <v>#N/A</v>
      </c>
    </row>
    <row r="9544" customFormat="false" ht="12.75" hidden="false" customHeight="false" outlineLevel="0" collapsed="false">
      <c r="A9544" s="208" t="str">
        <f aca="false">B9544&amp;" "&amp;C9544&amp;" "&amp;D9544</f>
        <v> 0 Financial</v>
      </c>
      <c r="B9544" s="208" t="str">
        <f aca="false">IF((LEFT(N9544,2)="US"),"US","")</f>
        <v/>
      </c>
      <c r="C9544" s="208" t="n">
        <f aca="false">M9544</f>
        <v>0</v>
      </c>
      <c r="D9544" s="208" t="str">
        <f aca="false">IF(ISNUMBER(FIND("Phy",N9544))=TRUE(),"Physical","Financial")</f>
        <v>Financial</v>
      </c>
      <c r="E9544" s="208" t="e">
        <f aca="false">IF(VLOOKUP(S9544,'DD-Lookup'!$J$6:$L$50,3,FALSE())="Monthly",(YEAR(AC9544)-YEAR(AB9544))*12+MONTH(AC9544)-MONTH(AB9544)+1,(AC9544-AB9544+1))</f>
        <v>#N/A</v>
      </c>
      <c r="F9544" s="239" t="e">
        <f aca="false">E9544*SUM(P9544:Q9544)</f>
        <v>#N/A</v>
      </c>
    </row>
    <row r="9545" customFormat="false" ht="12.75" hidden="false" customHeight="false" outlineLevel="0" collapsed="false">
      <c r="A9545" s="208" t="str">
        <f aca="false">B9545&amp;" "&amp;C9545&amp;" "&amp;D9545</f>
        <v> 0 Financial</v>
      </c>
      <c r="B9545" s="208" t="str">
        <f aca="false">IF((LEFT(N9545,2)="US"),"US","")</f>
        <v/>
      </c>
      <c r="C9545" s="208" t="n">
        <f aca="false">M9545</f>
        <v>0</v>
      </c>
      <c r="D9545" s="208" t="str">
        <f aca="false">IF(ISNUMBER(FIND("Phy",N9545))=TRUE(),"Physical","Financial")</f>
        <v>Financial</v>
      </c>
      <c r="E9545" s="208" t="e">
        <f aca="false">IF(VLOOKUP(S9545,'DD-Lookup'!$J$6:$L$50,3,FALSE())="Monthly",(YEAR(AC9545)-YEAR(AB9545))*12+MONTH(AC9545)-MONTH(AB9545)+1,(AC9545-AB9545+1))</f>
        <v>#N/A</v>
      </c>
      <c r="F9545" s="239" t="e">
        <f aca="false">E9545*SUM(P9545:Q9545)</f>
        <v>#N/A</v>
      </c>
    </row>
    <row r="9546" customFormat="false" ht="12.75" hidden="false" customHeight="false" outlineLevel="0" collapsed="false">
      <c r="A9546" s="208" t="str">
        <f aca="false">B9546&amp;" "&amp;C9546&amp;" "&amp;D9546</f>
        <v> 0 Financial</v>
      </c>
      <c r="B9546" s="208" t="str">
        <f aca="false">IF((LEFT(N9546,2)="US"),"US","")</f>
        <v/>
      </c>
      <c r="C9546" s="208" t="n">
        <f aca="false">M9546</f>
        <v>0</v>
      </c>
      <c r="D9546" s="208" t="str">
        <f aca="false">IF(ISNUMBER(FIND("Phy",N9546))=TRUE(),"Physical","Financial")</f>
        <v>Financial</v>
      </c>
      <c r="E9546" s="208" t="e">
        <f aca="false">IF(VLOOKUP(S9546,'DD-Lookup'!$J$6:$L$50,3,FALSE())="Monthly",(YEAR(AC9546)-YEAR(AB9546))*12+MONTH(AC9546)-MONTH(AB9546)+1,(AC9546-AB9546+1))</f>
        <v>#N/A</v>
      </c>
      <c r="F9546" s="239" t="e">
        <f aca="false">E9546*SUM(P9546:Q9546)</f>
        <v>#N/A</v>
      </c>
    </row>
    <row r="9547" customFormat="false" ht="12.75" hidden="false" customHeight="false" outlineLevel="0" collapsed="false">
      <c r="A9547" s="208" t="str">
        <f aca="false">B9547&amp;" "&amp;C9547&amp;" "&amp;D9547</f>
        <v> 0 Financial</v>
      </c>
      <c r="B9547" s="208" t="str">
        <f aca="false">IF((LEFT(N9547,2)="US"),"US","")</f>
        <v/>
      </c>
      <c r="C9547" s="208" t="n">
        <f aca="false">M9547</f>
        <v>0</v>
      </c>
      <c r="D9547" s="208" t="str">
        <f aca="false">IF(ISNUMBER(FIND("Phy",N9547))=TRUE(),"Physical","Financial")</f>
        <v>Financial</v>
      </c>
      <c r="E9547" s="208" t="e">
        <f aca="false">IF(VLOOKUP(S9547,'DD-Lookup'!$J$6:$L$50,3,FALSE())="Monthly",(YEAR(AC9547)-YEAR(AB9547))*12+MONTH(AC9547)-MONTH(AB9547)+1,(AC9547-AB9547+1))</f>
        <v>#N/A</v>
      </c>
      <c r="F9547" s="239" t="e">
        <f aca="false">E9547*SUM(P9547:Q9547)</f>
        <v>#N/A</v>
      </c>
    </row>
    <row r="9548" customFormat="false" ht="12.75" hidden="false" customHeight="false" outlineLevel="0" collapsed="false">
      <c r="A9548" s="208" t="str">
        <f aca="false">B9548&amp;" "&amp;C9548&amp;" "&amp;D9548</f>
        <v> 0 Financial</v>
      </c>
      <c r="B9548" s="208" t="str">
        <f aca="false">IF((LEFT(N9548,2)="US"),"US","")</f>
        <v/>
      </c>
      <c r="C9548" s="208" t="n">
        <f aca="false">M9548</f>
        <v>0</v>
      </c>
      <c r="D9548" s="208" t="str">
        <f aca="false">IF(ISNUMBER(FIND("Phy",N9548))=TRUE(),"Physical","Financial")</f>
        <v>Financial</v>
      </c>
      <c r="E9548" s="208" t="e">
        <f aca="false">IF(VLOOKUP(S9548,'DD-Lookup'!$J$6:$L$50,3,FALSE())="Monthly",(YEAR(AC9548)-YEAR(AB9548))*12+MONTH(AC9548)-MONTH(AB9548)+1,(AC9548-AB9548+1))</f>
        <v>#N/A</v>
      </c>
      <c r="F9548" s="239" t="e">
        <f aca="false">E9548*SUM(P9548:Q9548)</f>
        <v>#N/A</v>
      </c>
    </row>
    <row r="9549" customFormat="false" ht="12.75" hidden="false" customHeight="false" outlineLevel="0" collapsed="false">
      <c r="A9549" s="208" t="str">
        <f aca="false">B9549&amp;" "&amp;C9549&amp;" "&amp;D9549</f>
        <v> 0 Financial</v>
      </c>
      <c r="B9549" s="208" t="str">
        <f aca="false">IF((LEFT(N9549,2)="US"),"US","")</f>
        <v/>
      </c>
      <c r="C9549" s="208" t="n">
        <f aca="false">M9549</f>
        <v>0</v>
      </c>
      <c r="D9549" s="208" t="str">
        <f aca="false">IF(ISNUMBER(FIND("Phy",N9549))=TRUE(),"Physical","Financial")</f>
        <v>Financial</v>
      </c>
      <c r="E9549" s="208" t="e">
        <f aca="false">IF(VLOOKUP(S9549,'DD-Lookup'!$J$6:$L$50,3,FALSE())="Monthly",(YEAR(AC9549)-YEAR(AB9549))*12+MONTH(AC9549)-MONTH(AB9549)+1,(AC9549-AB9549+1))</f>
        <v>#N/A</v>
      </c>
      <c r="F9549" s="239" t="e">
        <f aca="false">E9549*SUM(P9549:Q9549)</f>
        <v>#N/A</v>
      </c>
    </row>
    <row r="9550" customFormat="false" ht="12.75" hidden="false" customHeight="false" outlineLevel="0" collapsed="false">
      <c r="A9550" s="208" t="str">
        <f aca="false">B9550&amp;" "&amp;C9550&amp;" "&amp;D9550</f>
        <v> 0 Financial</v>
      </c>
      <c r="B9550" s="208" t="str">
        <f aca="false">IF((LEFT(N9550,2)="US"),"US","")</f>
        <v/>
      </c>
      <c r="C9550" s="208" t="n">
        <f aca="false">M9550</f>
        <v>0</v>
      </c>
      <c r="D9550" s="208" t="str">
        <f aca="false">IF(ISNUMBER(FIND("Phy",N9550))=TRUE(),"Physical","Financial")</f>
        <v>Financial</v>
      </c>
      <c r="E9550" s="208" t="e">
        <f aca="false">IF(VLOOKUP(S9550,'DD-Lookup'!$J$6:$L$50,3,FALSE())="Monthly",(YEAR(AC9550)-YEAR(AB9550))*12+MONTH(AC9550)-MONTH(AB9550)+1,(AC9550-AB9550+1))</f>
        <v>#N/A</v>
      </c>
      <c r="F9550" s="239" t="e">
        <f aca="false">E9550*SUM(P9550:Q9550)</f>
        <v>#N/A</v>
      </c>
    </row>
    <row r="9551" customFormat="false" ht="12.75" hidden="false" customHeight="false" outlineLevel="0" collapsed="false">
      <c r="A9551" s="208" t="str">
        <f aca="false">B9551&amp;" "&amp;C9551&amp;" "&amp;D9551</f>
        <v> 0 Financial</v>
      </c>
      <c r="B9551" s="208" t="str">
        <f aca="false">IF((LEFT(N9551,2)="US"),"US","")</f>
        <v/>
      </c>
      <c r="C9551" s="208" t="n">
        <f aca="false">M9551</f>
        <v>0</v>
      </c>
      <c r="D9551" s="208" t="str">
        <f aca="false">IF(ISNUMBER(FIND("Phy",N9551))=TRUE(),"Physical","Financial")</f>
        <v>Financial</v>
      </c>
      <c r="E9551" s="208" t="e">
        <f aca="false">IF(VLOOKUP(S9551,'DD-Lookup'!$J$6:$L$50,3,FALSE())="Monthly",(YEAR(AC9551)-YEAR(AB9551))*12+MONTH(AC9551)-MONTH(AB9551)+1,(AC9551-AB9551+1))</f>
        <v>#N/A</v>
      </c>
      <c r="F9551" s="239" t="e">
        <f aca="false">E9551*SUM(P9551:Q9551)</f>
        <v>#N/A</v>
      </c>
    </row>
    <row r="9552" customFormat="false" ht="12.75" hidden="false" customHeight="false" outlineLevel="0" collapsed="false">
      <c r="A9552" s="208" t="str">
        <f aca="false">B9552&amp;" "&amp;C9552&amp;" "&amp;D9552</f>
        <v> 0 Financial</v>
      </c>
      <c r="B9552" s="208" t="str">
        <f aca="false">IF((LEFT(N9552,2)="US"),"US","")</f>
        <v/>
      </c>
      <c r="C9552" s="208" t="n">
        <f aca="false">M9552</f>
        <v>0</v>
      </c>
      <c r="D9552" s="208" t="str">
        <f aca="false">IF(ISNUMBER(FIND("Phy",N9552))=TRUE(),"Physical","Financial")</f>
        <v>Financial</v>
      </c>
      <c r="E9552" s="208" t="e">
        <f aca="false">IF(VLOOKUP(S9552,'DD-Lookup'!$J$6:$L$50,3,FALSE())="Monthly",(YEAR(AC9552)-YEAR(AB9552))*12+MONTH(AC9552)-MONTH(AB9552)+1,(AC9552-AB9552+1))</f>
        <v>#N/A</v>
      </c>
      <c r="F9552" s="239" t="e">
        <f aca="false">E9552*SUM(P9552:Q9552)</f>
        <v>#N/A</v>
      </c>
    </row>
    <row r="9553" customFormat="false" ht="12.75" hidden="false" customHeight="false" outlineLevel="0" collapsed="false">
      <c r="A9553" s="208" t="str">
        <f aca="false">B9553&amp;" "&amp;C9553&amp;" "&amp;D9553</f>
        <v> 0 Financial</v>
      </c>
      <c r="B9553" s="208" t="str">
        <f aca="false">IF((LEFT(N9553,2)="US"),"US","")</f>
        <v/>
      </c>
      <c r="C9553" s="208" t="n">
        <f aca="false">M9553</f>
        <v>0</v>
      </c>
      <c r="D9553" s="208" t="str">
        <f aca="false">IF(ISNUMBER(FIND("Phy",N9553))=TRUE(),"Physical","Financial")</f>
        <v>Financial</v>
      </c>
      <c r="E9553" s="208" t="e">
        <f aca="false">IF(VLOOKUP(S9553,'DD-Lookup'!$J$6:$L$50,3,FALSE())="Monthly",(YEAR(AC9553)-YEAR(AB9553))*12+MONTH(AC9553)-MONTH(AB9553)+1,(AC9553-AB9553+1))</f>
        <v>#N/A</v>
      </c>
      <c r="F9553" s="239" t="e">
        <f aca="false">E9553*SUM(P9553:Q9553)</f>
        <v>#N/A</v>
      </c>
    </row>
    <row r="9554" customFormat="false" ht="12.75" hidden="false" customHeight="false" outlineLevel="0" collapsed="false">
      <c r="A9554" s="208" t="str">
        <f aca="false">B9554&amp;" "&amp;C9554&amp;" "&amp;D9554</f>
        <v> 0 Financial</v>
      </c>
      <c r="B9554" s="208" t="str">
        <f aca="false">IF((LEFT(N9554,2)="US"),"US","")</f>
        <v/>
      </c>
      <c r="C9554" s="208" t="n">
        <f aca="false">M9554</f>
        <v>0</v>
      </c>
      <c r="D9554" s="208" t="str">
        <f aca="false">IF(ISNUMBER(FIND("Phy",N9554))=TRUE(),"Physical","Financial")</f>
        <v>Financial</v>
      </c>
      <c r="E9554" s="208" t="e">
        <f aca="false">IF(VLOOKUP(S9554,'DD-Lookup'!$J$6:$L$50,3,FALSE())="Monthly",(YEAR(AC9554)-YEAR(AB9554))*12+MONTH(AC9554)-MONTH(AB9554)+1,(AC9554-AB9554+1))</f>
        <v>#N/A</v>
      </c>
      <c r="F9554" s="239" t="e">
        <f aca="false">E9554*SUM(P9554:Q9554)</f>
        <v>#N/A</v>
      </c>
    </row>
    <row r="9555" customFormat="false" ht="12.75" hidden="false" customHeight="false" outlineLevel="0" collapsed="false">
      <c r="A9555" s="208" t="str">
        <f aca="false">B9555&amp;" "&amp;C9555&amp;" "&amp;D9555</f>
        <v> 0 Financial</v>
      </c>
      <c r="B9555" s="208" t="str">
        <f aca="false">IF((LEFT(N9555,2)="US"),"US","")</f>
        <v/>
      </c>
      <c r="C9555" s="208" t="n">
        <f aca="false">M9555</f>
        <v>0</v>
      </c>
      <c r="D9555" s="208" t="str">
        <f aca="false">IF(ISNUMBER(FIND("Phy",N9555))=TRUE(),"Physical","Financial")</f>
        <v>Financial</v>
      </c>
      <c r="E9555" s="208" t="e">
        <f aca="false">IF(VLOOKUP(S9555,'DD-Lookup'!$J$6:$L$50,3,FALSE())="Monthly",(YEAR(AC9555)-YEAR(AB9555))*12+MONTH(AC9555)-MONTH(AB9555)+1,(AC9555-AB9555+1))</f>
        <v>#N/A</v>
      </c>
      <c r="F9555" s="239" t="e">
        <f aca="false">E9555*SUM(P9555:Q9555)</f>
        <v>#N/A</v>
      </c>
    </row>
    <row r="9556" customFormat="false" ht="12.75" hidden="false" customHeight="false" outlineLevel="0" collapsed="false">
      <c r="A9556" s="208" t="str">
        <f aca="false">B9556&amp;" "&amp;C9556&amp;" "&amp;D9556</f>
        <v> 0 Financial</v>
      </c>
      <c r="B9556" s="208" t="str">
        <f aca="false">IF((LEFT(N9556,2)="US"),"US","")</f>
        <v/>
      </c>
      <c r="C9556" s="208" t="n">
        <f aca="false">M9556</f>
        <v>0</v>
      </c>
      <c r="D9556" s="208" t="str">
        <f aca="false">IF(ISNUMBER(FIND("Phy",N9556))=TRUE(),"Physical","Financial")</f>
        <v>Financial</v>
      </c>
      <c r="E9556" s="208" t="e">
        <f aca="false">IF(VLOOKUP(S9556,'DD-Lookup'!$J$6:$L$50,3,FALSE())="Monthly",(YEAR(AC9556)-YEAR(AB9556))*12+MONTH(AC9556)-MONTH(AB9556)+1,(AC9556-AB9556+1))</f>
        <v>#N/A</v>
      </c>
      <c r="F9556" s="239" t="e">
        <f aca="false">E9556*SUM(P9556:Q9556)</f>
        <v>#N/A</v>
      </c>
    </row>
    <row r="9557" customFormat="false" ht="12.75" hidden="false" customHeight="false" outlineLevel="0" collapsed="false">
      <c r="A9557" s="208" t="str">
        <f aca="false">B9557&amp;" "&amp;C9557&amp;" "&amp;D9557</f>
        <v> 0 Financial</v>
      </c>
      <c r="B9557" s="208" t="str">
        <f aca="false">IF((LEFT(N9557,2)="US"),"US","")</f>
        <v/>
      </c>
      <c r="C9557" s="208" t="n">
        <f aca="false">M9557</f>
        <v>0</v>
      </c>
      <c r="D9557" s="208" t="str">
        <f aca="false">IF(ISNUMBER(FIND("Phy",N9557))=TRUE(),"Physical","Financial")</f>
        <v>Financial</v>
      </c>
      <c r="E9557" s="208" t="e">
        <f aca="false">IF(VLOOKUP(S9557,'DD-Lookup'!$J$6:$L$50,3,FALSE())="Monthly",(YEAR(AC9557)-YEAR(AB9557))*12+MONTH(AC9557)-MONTH(AB9557)+1,(AC9557-AB9557+1))</f>
        <v>#N/A</v>
      </c>
      <c r="F9557" s="239" t="e">
        <f aca="false">E9557*SUM(P9557:Q9557)</f>
        <v>#N/A</v>
      </c>
    </row>
    <row r="9558" customFormat="false" ht="12.75" hidden="false" customHeight="false" outlineLevel="0" collapsed="false">
      <c r="A9558" s="208" t="str">
        <f aca="false">B9558&amp;" "&amp;C9558&amp;" "&amp;D9558</f>
        <v> 0 Financial</v>
      </c>
      <c r="B9558" s="208" t="str">
        <f aca="false">IF((LEFT(N9558,2)="US"),"US","")</f>
        <v/>
      </c>
      <c r="C9558" s="208" t="n">
        <f aca="false">M9558</f>
        <v>0</v>
      </c>
      <c r="D9558" s="208" t="str">
        <f aca="false">IF(ISNUMBER(FIND("Phy",N9558))=TRUE(),"Physical","Financial")</f>
        <v>Financial</v>
      </c>
      <c r="E9558" s="208" t="e">
        <f aca="false">IF(VLOOKUP(S9558,'DD-Lookup'!$J$6:$L$50,3,FALSE())="Monthly",(YEAR(AC9558)-YEAR(AB9558))*12+MONTH(AC9558)-MONTH(AB9558)+1,(AC9558-AB9558+1))</f>
        <v>#N/A</v>
      </c>
      <c r="F9558" s="239" t="e">
        <f aca="false">E9558*SUM(P9558:Q9558)</f>
        <v>#N/A</v>
      </c>
    </row>
    <row r="9559" customFormat="false" ht="12.75" hidden="false" customHeight="false" outlineLevel="0" collapsed="false">
      <c r="A9559" s="208" t="str">
        <f aca="false">B9559&amp;" "&amp;C9559&amp;" "&amp;D9559</f>
        <v> 0 Financial</v>
      </c>
      <c r="B9559" s="208" t="str">
        <f aca="false">IF((LEFT(N9559,2)="US"),"US","")</f>
        <v/>
      </c>
      <c r="C9559" s="208" t="n">
        <f aca="false">M9559</f>
        <v>0</v>
      </c>
      <c r="D9559" s="208" t="str">
        <f aca="false">IF(ISNUMBER(FIND("Phy",N9559))=TRUE(),"Physical","Financial")</f>
        <v>Financial</v>
      </c>
      <c r="E9559" s="208" t="e">
        <f aca="false">IF(VLOOKUP(S9559,'DD-Lookup'!$J$6:$L$50,3,FALSE())="Monthly",(YEAR(AC9559)-YEAR(AB9559))*12+MONTH(AC9559)-MONTH(AB9559)+1,(AC9559-AB9559+1))</f>
        <v>#N/A</v>
      </c>
      <c r="F9559" s="239" t="e">
        <f aca="false">E9559*SUM(P9559:Q9559)</f>
        <v>#N/A</v>
      </c>
    </row>
    <row r="9560" customFormat="false" ht="12.75" hidden="false" customHeight="false" outlineLevel="0" collapsed="false">
      <c r="A9560" s="208" t="str">
        <f aca="false">B9560&amp;" "&amp;C9560&amp;" "&amp;D9560</f>
        <v> 0 Financial</v>
      </c>
      <c r="B9560" s="208" t="str">
        <f aca="false">IF((LEFT(N9560,2)="US"),"US","")</f>
        <v/>
      </c>
      <c r="C9560" s="208" t="n">
        <f aca="false">M9560</f>
        <v>0</v>
      </c>
      <c r="D9560" s="208" t="str">
        <f aca="false">IF(ISNUMBER(FIND("Phy",N9560))=TRUE(),"Physical","Financial")</f>
        <v>Financial</v>
      </c>
      <c r="E9560" s="208" t="e">
        <f aca="false">IF(VLOOKUP(S9560,'DD-Lookup'!$J$6:$L$50,3,FALSE())="Monthly",(YEAR(AC9560)-YEAR(AB9560))*12+MONTH(AC9560)-MONTH(AB9560)+1,(AC9560-AB9560+1))</f>
        <v>#N/A</v>
      </c>
      <c r="F9560" s="239" t="e">
        <f aca="false">E9560*SUM(P9560:Q9560)</f>
        <v>#N/A</v>
      </c>
    </row>
    <row r="9561" customFormat="false" ht="12.75" hidden="false" customHeight="false" outlineLevel="0" collapsed="false">
      <c r="A9561" s="208" t="str">
        <f aca="false">B9561&amp;" "&amp;C9561&amp;" "&amp;D9561</f>
        <v> 0 Financial</v>
      </c>
      <c r="B9561" s="208" t="str">
        <f aca="false">IF((LEFT(N9561,2)="US"),"US","")</f>
        <v/>
      </c>
      <c r="C9561" s="208" t="n">
        <f aca="false">M9561</f>
        <v>0</v>
      </c>
      <c r="D9561" s="208" t="str">
        <f aca="false">IF(ISNUMBER(FIND("Phy",N9561))=TRUE(),"Physical","Financial")</f>
        <v>Financial</v>
      </c>
      <c r="E9561" s="208" t="e">
        <f aca="false">IF(VLOOKUP(S9561,'DD-Lookup'!$J$6:$L$50,3,FALSE())="Monthly",(YEAR(AC9561)-YEAR(AB9561))*12+MONTH(AC9561)-MONTH(AB9561)+1,(AC9561-AB9561+1))</f>
        <v>#N/A</v>
      </c>
      <c r="F9561" s="239" t="e">
        <f aca="false">E9561*SUM(P9561:Q9561)</f>
        <v>#N/A</v>
      </c>
    </row>
    <row r="9562" customFormat="false" ht="12.75" hidden="false" customHeight="false" outlineLevel="0" collapsed="false">
      <c r="A9562" s="208" t="str">
        <f aca="false">B9562&amp;" "&amp;C9562&amp;" "&amp;D9562</f>
        <v> 0 Financial</v>
      </c>
      <c r="B9562" s="208" t="str">
        <f aca="false">IF((LEFT(N9562,2)="US"),"US","")</f>
        <v/>
      </c>
      <c r="C9562" s="208" t="n">
        <f aca="false">M9562</f>
        <v>0</v>
      </c>
      <c r="D9562" s="208" t="str">
        <f aca="false">IF(ISNUMBER(FIND("Phy",N9562))=TRUE(),"Physical","Financial")</f>
        <v>Financial</v>
      </c>
      <c r="E9562" s="208" t="e">
        <f aca="false">IF(VLOOKUP(S9562,'DD-Lookup'!$J$6:$L$50,3,FALSE())="Monthly",(YEAR(AC9562)-YEAR(AB9562))*12+MONTH(AC9562)-MONTH(AB9562)+1,(AC9562-AB9562+1))</f>
        <v>#N/A</v>
      </c>
      <c r="F9562" s="239" t="e">
        <f aca="false">E9562*SUM(P9562:Q9562)</f>
        <v>#N/A</v>
      </c>
    </row>
    <row r="9563" customFormat="false" ht="12.75" hidden="false" customHeight="false" outlineLevel="0" collapsed="false">
      <c r="A9563" s="208" t="str">
        <f aca="false">B9563&amp;" "&amp;C9563&amp;" "&amp;D9563</f>
        <v> 0 Financial</v>
      </c>
      <c r="B9563" s="208" t="str">
        <f aca="false">IF((LEFT(N9563,2)="US"),"US","")</f>
        <v/>
      </c>
      <c r="C9563" s="208" t="n">
        <f aca="false">M9563</f>
        <v>0</v>
      </c>
      <c r="D9563" s="208" t="str">
        <f aca="false">IF(ISNUMBER(FIND("Phy",N9563))=TRUE(),"Physical","Financial")</f>
        <v>Financial</v>
      </c>
      <c r="E9563" s="208" t="e">
        <f aca="false">IF(VLOOKUP(S9563,'DD-Lookup'!$J$6:$L$50,3,FALSE())="Monthly",(YEAR(AC9563)-YEAR(AB9563))*12+MONTH(AC9563)-MONTH(AB9563)+1,(AC9563-AB9563+1))</f>
        <v>#N/A</v>
      </c>
      <c r="F9563" s="239" t="e">
        <f aca="false">E9563*SUM(P9563:Q9563)</f>
        <v>#N/A</v>
      </c>
    </row>
    <row r="9564" customFormat="false" ht="12.75" hidden="false" customHeight="false" outlineLevel="0" collapsed="false">
      <c r="A9564" s="208" t="str">
        <f aca="false">B9564&amp;" "&amp;C9564&amp;" "&amp;D9564</f>
        <v> 0 Financial</v>
      </c>
      <c r="B9564" s="208" t="str">
        <f aca="false">IF((LEFT(N9564,2)="US"),"US","")</f>
        <v/>
      </c>
      <c r="C9564" s="208" t="n">
        <f aca="false">M9564</f>
        <v>0</v>
      </c>
      <c r="D9564" s="208" t="str">
        <f aca="false">IF(ISNUMBER(FIND("Phy",N9564))=TRUE(),"Physical","Financial")</f>
        <v>Financial</v>
      </c>
      <c r="E9564" s="208" t="e">
        <f aca="false">IF(VLOOKUP(S9564,'DD-Lookup'!$J$6:$L$50,3,FALSE())="Monthly",(YEAR(AC9564)-YEAR(AB9564))*12+MONTH(AC9564)-MONTH(AB9564)+1,(AC9564-AB9564+1))</f>
        <v>#N/A</v>
      </c>
      <c r="F9564" s="239" t="e">
        <f aca="false">E9564*SUM(P9564:Q9564)</f>
        <v>#N/A</v>
      </c>
    </row>
    <row r="9565" customFormat="false" ht="12.75" hidden="false" customHeight="false" outlineLevel="0" collapsed="false">
      <c r="A9565" s="208" t="str">
        <f aca="false">B9565&amp;" "&amp;C9565&amp;" "&amp;D9565</f>
        <v> 0 Financial</v>
      </c>
      <c r="B9565" s="208" t="str">
        <f aca="false">IF((LEFT(N9565,2)="US"),"US","")</f>
        <v/>
      </c>
      <c r="C9565" s="208" t="n">
        <f aca="false">M9565</f>
        <v>0</v>
      </c>
      <c r="D9565" s="208" t="str">
        <f aca="false">IF(ISNUMBER(FIND("Phy",N9565))=TRUE(),"Physical","Financial")</f>
        <v>Financial</v>
      </c>
      <c r="E9565" s="208" t="e">
        <f aca="false">IF(VLOOKUP(S9565,'DD-Lookup'!$J$6:$L$50,3,FALSE())="Monthly",(YEAR(AC9565)-YEAR(AB9565))*12+MONTH(AC9565)-MONTH(AB9565)+1,(AC9565-AB9565+1))</f>
        <v>#N/A</v>
      </c>
      <c r="F9565" s="239" t="e">
        <f aca="false">E9565*SUM(P9565:Q9565)</f>
        <v>#N/A</v>
      </c>
    </row>
    <row r="9566" customFormat="false" ht="12.75" hidden="false" customHeight="false" outlineLevel="0" collapsed="false">
      <c r="A9566" s="208" t="str">
        <f aca="false">B9566&amp;" "&amp;C9566&amp;" "&amp;D9566</f>
        <v> 0 Financial</v>
      </c>
      <c r="B9566" s="208" t="str">
        <f aca="false">IF((LEFT(N9566,2)="US"),"US","")</f>
        <v/>
      </c>
      <c r="C9566" s="208" t="n">
        <f aca="false">M9566</f>
        <v>0</v>
      </c>
      <c r="D9566" s="208" t="str">
        <f aca="false">IF(ISNUMBER(FIND("Phy",N9566))=TRUE(),"Physical","Financial")</f>
        <v>Financial</v>
      </c>
      <c r="E9566" s="208" t="e">
        <f aca="false">IF(VLOOKUP(S9566,'DD-Lookup'!$J$6:$L$50,3,FALSE())="Monthly",(YEAR(AC9566)-YEAR(AB9566))*12+MONTH(AC9566)-MONTH(AB9566)+1,(AC9566-AB9566+1))</f>
        <v>#N/A</v>
      </c>
      <c r="F9566" s="239" t="e">
        <f aca="false">E9566*SUM(P9566:Q9566)</f>
        <v>#N/A</v>
      </c>
    </row>
    <row r="9567" customFormat="false" ht="12.75" hidden="false" customHeight="false" outlineLevel="0" collapsed="false">
      <c r="A9567" s="208" t="str">
        <f aca="false">B9567&amp;" "&amp;C9567&amp;" "&amp;D9567</f>
        <v> 0 Financial</v>
      </c>
      <c r="B9567" s="208" t="str">
        <f aca="false">IF((LEFT(N9567,2)="US"),"US","")</f>
        <v/>
      </c>
      <c r="C9567" s="208" t="n">
        <f aca="false">M9567</f>
        <v>0</v>
      </c>
      <c r="D9567" s="208" t="str">
        <f aca="false">IF(ISNUMBER(FIND("Phy",N9567))=TRUE(),"Physical","Financial")</f>
        <v>Financial</v>
      </c>
      <c r="E9567" s="208" t="e">
        <f aca="false">IF(VLOOKUP(S9567,'DD-Lookup'!$J$6:$L$50,3,FALSE())="Monthly",(YEAR(AC9567)-YEAR(AB9567))*12+MONTH(AC9567)-MONTH(AB9567)+1,(AC9567-AB9567+1))</f>
        <v>#N/A</v>
      </c>
      <c r="F9567" s="239" t="e">
        <f aca="false">E9567*SUM(P9567:Q9567)</f>
        <v>#N/A</v>
      </c>
    </row>
    <row r="9568" customFormat="false" ht="12.75" hidden="false" customHeight="false" outlineLevel="0" collapsed="false">
      <c r="A9568" s="208" t="str">
        <f aca="false">B9568&amp;" "&amp;C9568&amp;" "&amp;D9568</f>
        <v> 0 Financial</v>
      </c>
      <c r="B9568" s="208" t="str">
        <f aca="false">IF((LEFT(N9568,2)="US"),"US","")</f>
        <v/>
      </c>
      <c r="C9568" s="208" t="n">
        <f aca="false">M9568</f>
        <v>0</v>
      </c>
      <c r="D9568" s="208" t="str">
        <f aca="false">IF(ISNUMBER(FIND("Phy",N9568))=TRUE(),"Physical","Financial")</f>
        <v>Financial</v>
      </c>
      <c r="E9568" s="208" t="e">
        <f aca="false">IF(VLOOKUP(S9568,'DD-Lookup'!$J$6:$L$50,3,FALSE())="Monthly",(YEAR(AC9568)-YEAR(AB9568))*12+MONTH(AC9568)-MONTH(AB9568)+1,(AC9568-AB9568+1))</f>
        <v>#N/A</v>
      </c>
      <c r="F9568" s="239" t="e">
        <f aca="false">E9568*SUM(P9568:Q9568)</f>
        <v>#N/A</v>
      </c>
    </row>
    <row r="9569" customFormat="false" ht="12.75" hidden="false" customHeight="false" outlineLevel="0" collapsed="false">
      <c r="A9569" s="208" t="str">
        <f aca="false">B9569&amp;" "&amp;C9569&amp;" "&amp;D9569</f>
        <v> 0 Financial</v>
      </c>
      <c r="B9569" s="208" t="str">
        <f aca="false">IF((LEFT(N9569,2)="US"),"US","")</f>
        <v/>
      </c>
      <c r="C9569" s="208" t="n">
        <f aca="false">M9569</f>
        <v>0</v>
      </c>
      <c r="D9569" s="208" t="str">
        <f aca="false">IF(ISNUMBER(FIND("Phy",N9569))=TRUE(),"Physical","Financial")</f>
        <v>Financial</v>
      </c>
      <c r="E9569" s="208" t="e">
        <f aca="false">IF(VLOOKUP(S9569,'DD-Lookup'!$J$6:$L$50,3,FALSE())="Monthly",(YEAR(AC9569)-YEAR(AB9569))*12+MONTH(AC9569)-MONTH(AB9569)+1,(AC9569-AB9569+1))</f>
        <v>#N/A</v>
      </c>
      <c r="F9569" s="239" t="e">
        <f aca="false">E9569*SUM(P9569:Q9569)</f>
        <v>#N/A</v>
      </c>
    </row>
    <row r="9570" customFormat="false" ht="12.75" hidden="false" customHeight="false" outlineLevel="0" collapsed="false">
      <c r="A9570" s="208" t="str">
        <f aca="false">B9570&amp;" "&amp;C9570&amp;" "&amp;D9570</f>
        <v> 0 Financial</v>
      </c>
      <c r="B9570" s="208" t="str">
        <f aca="false">IF((LEFT(N9570,2)="US"),"US","")</f>
        <v/>
      </c>
      <c r="C9570" s="208" t="n">
        <f aca="false">M9570</f>
        <v>0</v>
      </c>
      <c r="D9570" s="208" t="str">
        <f aca="false">IF(ISNUMBER(FIND("Phy",N9570))=TRUE(),"Physical","Financial")</f>
        <v>Financial</v>
      </c>
      <c r="E9570" s="208" t="e">
        <f aca="false">IF(VLOOKUP(S9570,'DD-Lookup'!$J$6:$L$50,3,FALSE())="Monthly",(YEAR(AC9570)-YEAR(AB9570))*12+MONTH(AC9570)-MONTH(AB9570)+1,(AC9570-AB9570+1))</f>
        <v>#N/A</v>
      </c>
      <c r="F9570" s="239" t="e">
        <f aca="false">E9570*SUM(P9570:Q9570)</f>
        <v>#N/A</v>
      </c>
    </row>
    <row r="9571" customFormat="false" ht="12.75" hidden="false" customHeight="false" outlineLevel="0" collapsed="false">
      <c r="A9571" s="208" t="str">
        <f aca="false">B9571&amp;" "&amp;C9571&amp;" "&amp;D9571</f>
        <v> 0 Financial</v>
      </c>
      <c r="B9571" s="208" t="str">
        <f aca="false">IF((LEFT(N9571,2)="US"),"US","")</f>
        <v/>
      </c>
      <c r="C9571" s="208" t="n">
        <f aca="false">M9571</f>
        <v>0</v>
      </c>
      <c r="D9571" s="208" t="str">
        <f aca="false">IF(ISNUMBER(FIND("Phy",N9571))=TRUE(),"Physical","Financial")</f>
        <v>Financial</v>
      </c>
      <c r="E9571" s="208" t="e">
        <f aca="false">IF(VLOOKUP(S9571,'DD-Lookup'!$J$6:$L$50,3,FALSE())="Monthly",(YEAR(AC9571)-YEAR(AB9571))*12+MONTH(AC9571)-MONTH(AB9571)+1,(AC9571-AB9571+1))</f>
        <v>#N/A</v>
      </c>
      <c r="F9571" s="239" t="e">
        <f aca="false">E9571*SUM(P9571:Q9571)</f>
        <v>#N/A</v>
      </c>
    </row>
    <row r="9572" customFormat="false" ht="12.75" hidden="false" customHeight="false" outlineLevel="0" collapsed="false">
      <c r="A9572" s="208" t="str">
        <f aca="false">B9572&amp;" "&amp;C9572&amp;" "&amp;D9572</f>
        <v> 0 Financial</v>
      </c>
      <c r="B9572" s="208" t="str">
        <f aca="false">IF((LEFT(N9572,2)="US"),"US","")</f>
        <v/>
      </c>
      <c r="C9572" s="208" t="n">
        <f aca="false">M9572</f>
        <v>0</v>
      </c>
      <c r="D9572" s="208" t="str">
        <f aca="false">IF(ISNUMBER(FIND("Phy",N9572))=TRUE(),"Physical","Financial")</f>
        <v>Financial</v>
      </c>
      <c r="E9572" s="208" t="e">
        <f aca="false">IF(VLOOKUP(S9572,'DD-Lookup'!$J$6:$L$50,3,FALSE())="Monthly",(YEAR(AC9572)-YEAR(AB9572))*12+MONTH(AC9572)-MONTH(AB9572)+1,(AC9572-AB9572+1))</f>
        <v>#N/A</v>
      </c>
      <c r="F9572" s="239" t="e">
        <f aca="false">E9572*SUM(P9572:Q9572)</f>
        <v>#N/A</v>
      </c>
    </row>
    <row r="9573" customFormat="false" ht="12.75" hidden="false" customHeight="false" outlineLevel="0" collapsed="false">
      <c r="A9573" s="208" t="str">
        <f aca="false">B9573&amp;" "&amp;C9573&amp;" "&amp;D9573</f>
        <v> 0 Financial</v>
      </c>
      <c r="B9573" s="208" t="str">
        <f aca="false">IF((LEFT(N9573,2)="US"),"US","")</f>
        <v/>
      </c>
      <c r="C9573" s="208" t="n">
        <f aca="false">M9573</f>
        <v>0</v>
      </c>
      <c r="D9573" s="208" t="str">
        <f aca="false">IF(ISNUMBER(FIND("Phy",N9573))=TRUE(),"Physical","Financial")</f>
        <v>Financial</v>
      </c>
      <c r="E9573" s="208" t="e">
        <f aca="false">IF(VLOOKUP(S9573,'DD-Lookup'!$J$6:$L$50,3,FALSE())="Monthly",(YEAR(AC9573)-YEAR(AB9573))*12+MONTH(AC9573)-MONTH(AB9573)+1,(AC9573-AB9573+1))</f>
        <v>#N/A</v>
      </c>
      <c r="F9573" s="239" t="e">
        <f aca="false">E9573*SUM(P9573:Q9573)</f>
        <v>#N/A</v>
      </c>
    </row>
    <row r="9574" customFormat="false" ht="12.75" hidden="false" customHeight="false" outlineLevel="0" collapsed="false">
      <c r="A9574" s="208" t="str">
        <f aca="false">B9574&amp;" "&amp;C9574&amp;" "&amp;D9574</f>
        <v> 0 Financial</v>
      </c>
      <c r="B9574" s="208" t="str">
        <f aca="false">IF((LEFT(N9574,2)="US"),"US","")</f>
        <v/>
      </c>
      <c r="C9574" s="208" t="n">
        <f aca="false">M9574</f>
        <v>0</v>
      </c>
      <c r="D9574" s="208" t="str">
        <f aca="false">IF(ISNUMBER(FIND("Phy",N9574))=TRUE(),"Physical","Financial")</f>
        <v>Financial</v>
      </c>
      <c r="E9574" s="208" t="e">
        <f aca="false">IF(VLOOKUP(S9574,'DD-Lookup'!$J$6:$L$50,3,FALSE())="Monthly",(YEAR(AC9574)-YEAR(AB9574))*12+MONTH(AC9574)-MONTH(AB9574)+1,(AC9574-AB9574+1))</f>
        <v>#N/A</v>
      </c>
      <c r="F9574" s="239" t="e">
        <f aca="false">E9574*SUM(P9574:Q9574)</f>
        <v>#N/A</v>
      </c>
    </row>
    <row r="9575" customFormat="false" ht="12.75" hidden="false" customHeight="false" outlineLevel="0" collapsed="false">
      <c r="A9575" s="208" t="str">
        <f aca="false">B9575&amp;" "&amp;C9575&amp;" "&amp;D9575</f>
        <v> 0 Financial</v>
      </c>
      <c r="B9575" s="208" t="str">
        <f aca="false">IF((LEFT(N9575,2)="US"),"US","")</f>
        <v/>
      </c>
      <c r="C9575" s="208" t="n">
        <f aca="false">M9575</f>
        <v>0</v>
      </c>
      <c r="D9575" s="208" t="str">
        <f aca="false">IF(ISNUMBER(FIND("Phy",N9575))=TRUE(),"Physical","Financial")</f>
        <v>Financial</v>
      </c>
      <c r="E9575" s="208" t="e">
        <f aca="false">IF(VLOOKUP(S9575,'DD-Lookup'!$J$6:$L$50,3,FALSE())="Monthly",(YEAR(AC9575)-YEAR(AB9575))*12+MONTH(AC9575)-MONTH(AB9575)+1,(AC9575-AB9575+1))</f>
        <v>#N/A</v>
      </c>
      <c r="F9575" s="239" t="e">
        <f aca="false">E9575*SUM(P9575:Q9575)</f>
        <v>#N/A</v>
      </c>
    </row>
    <row r="9576" customFormat="false" ht="12.75" hidden="false" customHeight="false" outlineLevel="0" collapsed="false">
      <c r="A9576" s="208" t="str">
        <f aca="false">B9576&amp;" "&amp;C9576&amp;" "&amp;D9576</f>
        <v> 0 Financial</v>
      </c>
      <c r="B9576" s="208" t="str">
        <f aca="false">IF((LEFT(N9576,2)="US"),"US","")</f>
        <v/>
      </c>
      <c r="C9576" s="208" t="n">
        <f aca="false">M9576</f>
        <v>0</v>
      </c>
      <c r="D9576" s="208" t="str">
        <f aca="false">IF(ISNUMBER(FIND("Phy",N9576))=TRUE(),"Physical","Financial")</f>
        <v>Financial</v>
      </c>
      <c r="E9576" s="208" t="e">
        <f aca="false">IF(VLOOKUP(S9576,'DD-Lookup'!$J$6:$L$50,3,FALSE())="Monthly",(YEAR(AC9576)-YEAR(AB9576))*12+MONTH(AC9576)-MONTH(AB9576)+1,(AC9576-AB9576+1))</f>
        <v>#N/A</v>
      </c>
      <c r="F9576" s="239" t="e">
        <f aca="false">E9576*SUM(P9576:Q9576)</f>
        <v>#N/A</v>
      </c>
    </row>
    <row r="9577" customFormat="false" ht="12.75" hidden="false" customHeight="false" outlineLevel="0" collapsed="false">
      <c r="A9577" s="208" t="str">
        <f aca="false">B9577&amp;" "&amp;C9577&amp;" "&amp;D9577</f>
        <v> 0 Financial</v>
      </c>
      <c r="B9577" s="208" t="str">
        <f aca="false">IF((LEFT(N9577,2)="US"),"US","")</f>
        <v/>
      </c>
      <c r="C9577" s="208" t="n">
        <f aca="false">M9577</f>
        <v>0</v>
      </c>
      <c r="D9577" s="208" t="str">
        <f aca="false">IF(ISNUMBER(FIND("Phy",N9577))=TRUE(),"Physical","Financial")</f>
        <v>Financial</v>
      </c>
      <c r="E9577" s="208" t="e">
        <f aca="false">IF(VLOOKUP(S9577,'DD-Lookup'!$J$6:$L$50,3,FALSE())="Monthly",(YEAR(AC9577)-YEAR(AB9577))*12+MONTH(AC9577)-MONTH(AB9577)+1,(AC9577-AB9577+1))</f>
        <v>#N/A</v>
      </c>
      <c r="F9577" s="239" t="e">
        <f aca="false">E9577*SUM(P9577:Q9577)</f>
        <v>#N/A</v>
      </c>
    </row>
    <row r="9578" customFormat="false" ht="12.75" hidden="false" customHeight="false" outlineLevel="0" collapsed="false">
      <c r="A9578" s="208" t="str">
        <f aca="false">B9578&amp;" "&amp;C9578&amp;" "&amp;D9578</f>
        <v> 0 Financial</v>
      </c>
      <c r="B9578" s="208" t="str">
        <f aca="false">IF((LEFT(N9578,2)="US"),"US","")</f>
        <v/>
      </c>
      <c r="C9578" s="208" t="n">
        <f aca="false">M9578</f>
        <v>0</v>
      </c>
      <c r="D9578" s="208" t="str">
        <f aca="false">IF(ISNUMBER(FIND("Phy",N9578))=TRUE(),"Physical","Financial")</f>
        <v>Financial</v>
      </c>
      <c r="E9578" s="208" t="e">
        <f aca="false">IF(VLOOKUP(S9578,'DD-Lookup'!$J$6:$L$50,3,FALSE())="Monthly",(YEAR(AC9578)-YEAR(AB9578))*12+MONTH(AC9578)-MONTH(AB9578)+1,(AC9578-AB9578+1))</f>
        <v>#N/A</v>
      </c>
      <c r="F9578" s="239" t="e">
        <f aca="false">E9578*SUM(P9578:Q9578)</f>
        <v>#N/A</v>
      </c>
    </row>
    <row r="9579" customFormat="false" ht="12.75" hidden="false" customHeight="false" outlineLevel="0" collapsed="false">
      <c r="A9579" s="208" t="str">
        <f aca="false">B9579&amp;" "&amp;C9579&amp;" "&amp;D9579</f>
        <v> 0 Financial</v>
      </c>
      <c r="B9579" s="208" t="str">
        <f aca="false">IF((LEFT(N9579,2)="US"),"US","")</f>
        <v/>
      </c>
      <c r="C9579" s="208" t="n">
        <f aca="false">M9579</f>
        <v>0</v>
      </c>
      <c r="D9579" s="208" t="str">
        <f aca="false">IF(ISNUMBER(FIND("Phy",N9579))=TRUE(),"Physical","Financial")</f>
        <v>Financial</v>
      </c>
      <c r="E9579" s="208" t="e">
        <f aca="false">IF(VLOOKUP(S9579,'DD-Lookup'!$J$6:$L$50,3,FALSE())="Monthly",(YEAR(AC9579)-YEAR(AB9579))*12+MONTH(AC9579)-MONTH(AB9579)+1,(AC9579-AB9579+1))</f>
        <v>#N/A</v>
      </c>
      <c r="F9579" s="239" t="e">
        <f aca="false">E9579*SUM(P9579:Q9579)</f>
        <v>#N/A</v>
      </c>
    </row>
    <row r="9580" customFormat="false" ht="12.75" hidden="false" customHeight="false" outlineLevel="0" collapsed="false">
      <c r="A9580" s="208" t="str">
        <f aca="false">B9580&amp;" "&amp;C9580&amp;" "&amp;D9580</f>
        <v> 0 Financial</v>
      </c>
      <c r="B9580" s="208" t="str">
        <f aca="false">IF((LEFT(N9580,2)="US"),"US","")</f>
        <v/>
      </c>
      <c r="C9580" s="208" t="n">
        <f aca="false">M9580</f>
        <v>0</v>
      </c>
      <c r="D9580" s="208" t="str">
        <f aca="false">IF(ISNUMBER(FIND("Phy",N9580))=TRUE(),"Physical","Financial")</f>
        <v>Financial</v>
      </c>
      <c r="E9580" s="208" t="e">
        <f aca="false">IF(VLOOKUP(S9580,'DD-Lookup'!$J$6:$L$50,3,FALSE())="Monthly",(YEAR(AC9580)-YEAR(AB9580))*12+MONTH(AC9580)-MONTH(AB9580)+1,(AC9580-AB9580+1))</f>
        <v>#N/A</v>
      </c>
      <c r="F9580" s="239" t="e">
        <f aca="false">E9580*SUM(P9580:Q9580)</f>
        <v>#N/A</v>
      </c>
    </row>
    <row r="9581" customFormat="false" ht="12.75" hidden="false" customHeight="false" outlineLevel="0" collapsed="false">
      <c r="A9581" s="208" t="str">
        <f aca="false">B9581&amp;" "&amp;C9581&amp;" "&amp;D9581</f>
        <v> 0 Financial</v>
      </c>
      <c r="B9581" s="208" t="str">
        <f aca="false">IF((LEFT(N9581,2)="US"),"US","")</f>
        <v/>
      </c>
      <c r="C9581" s="208" t="n">
        <f aca="false">M9581</f>
        <v>0</v>
      </c>
      <c r="D9581" s="208" t="str">
        <f aca="false">IF(ISNUMBER(FIND("Phy",N9581))=TRUE(),"Physical","Financial")</f>
        <v>Financial</v>
      </c>
      <c r="E9581" s="208" t="e">
        <f aca="false">IF(VLOOKUP(S9581,'DD-Lookup'!$J$6:$L$50,3,FALSE())="Monthly",(YEAR(AC9581)-YEAR(AB9581))*12+MONTH(AC9581)-MONTH(AB9581)+1,(AC9581-AB9581+1))</f>
        <v>#N/A</v>
      </c>
      <c r="F9581" s="239" t="e">
        <f aca="false">E9581*SUM(P9581:Q9581)</f>
        <v>#N/A</v>
      </c>
    </row>
    <row r="9582" customFormat="false" ht="12.75" hidden="false" customHeight="false" outlineLevel="0" collapsed="false">
      <c r="A9582" s="208" t="str">
        <f aca="false">B9582&amp;" "&amp;C9582&amp;" "&amp;D9582</f>
        <v> 0 Financial</v>
      </c>
      <c r="B9582" s="208" t="str">
        <f aca="false">IF((LEFT(N9582,2)="US"),"US","")</f>
        <v/>
      </c>
      <c r="C9582" s="208" t="n">
        <f aca="false">M9582</f>
        <v>0</v>
      </c>
      <c r="D9582" s="208" t="str">
        <f aca="false">IF(ISNUMBER(FIND("Phy",N9582))=TRUE(),"Physical","Financial")</f>
        <v>Financial</v>
      </c>
      <c r="E9582" s="208" t="e">
        <f aca="false">IF(VLOOKUP(S9582,'DD-Lookup'!$J$6:$L$50,3,FALSE())="Monthly",(YEAR(AC9582)-YEAR(AB9582))*12+MONTH(AC9582)-MONTH(AB9582)+1,(AC9582-AB9582+1))</f>
        <v>#N/A</v>
      </c>
      <c r="F9582" s="239" t="e">
        <f aca="false">E9582*SUM(P9582:Q9582)</f>
        <v>#N/A</v>
      </c>
    </row>
    <row r="9583" customFormat="false" ht="12.75" hidden="false" customHeight="false" outlineLevel="0" collapsed="false">
      <c r="A9583" s="208" t="str">
        <f aca="false">B9583&amp;" "&amp;C9583&amp;" "&amp;D9583</f>
        <v> 0 Financial</v>
      </c>
      <c r="B9583" s="208" t="str">
        <f aca="false">IF((LEFT(N9583,2)="US"),"US","")</f>
        <v/>
      </c>
      <c r="C9583" s="208" t="n">
        <f aca="false">M9583</f>
        <v>0</v>
      </c>
      <c r="D9583" s="208" t="str">
        <f aca="false">IF(ISNUMBER(FIND("Phy",N9583))=TRUE(),"Physical","Financial")</f>
        <v>Financial</v>
      </c>
      <c r="E9583" s="208" t="e">
        <f aca="false">IF(VLOOKUP(S9583,'DD-Lookup'!$J$6:$L$50,3,FALSE())="Monthly",(YEAR(AC9583)-YEAR(AB9583))*12+MONTH(AC9583)-MONTH(AB9583)+1,(AC9583-AB9583+1))</f>
        <v>#N/A</v>
      </c>
      <c r="F9583" s="239" t="e">
        <f aca="false">E9583*SUM(P9583:Q9583)</f>
        <v>#N/A</v>
      </c>
    </row>
    <row r="9584" customFormat="false" ht="12.75" hidden="false" customHeight="false" outlineLevel="0" collapsed="false">
      <c r="A9584" s="208" t="str">
        <f aca="false">B9584&amp;" "&amp;C9584&amp;" "&amp;D9584</f>
        <v> 0 Financial</v>
      </c>
      <c r="B9584" s="208" t="str">
        <f aca="false">IF((LEFT(N9584,2)="US"),"US","")</f>
        <v/>
      </c>
      <c r="C9584" s="208" t="n">
        <f aca="false">M9584</f>
        <v>0</v>
      </c>
      <c r="D9584" s="208" t="str">
        <f aca="false">IF(ISNUMBER(FIND("Phy",N9584))=TRUE(),"Physical","Financial")</f>
        <v>Financial</v>
      </c>
      <c r="E9584" s="208" t="e">
        <f aca="false">IF(VLOOKUP(S9584,'DD-Lookup'!$J$6:$L$50,3,FALSE())="Monthly",(YEAR(AC9584)-YEAR(AB9584))*12+MONTH(AC9584)-MONTH(AB9584)+1,(AC9584-AB9584+1))</f>
        <v>#N/A</v>
      </c>
      <c r="F9584" s="239" t="e">
        <f aca="false">E9584*SUM(P9584:Q9584)</f>
        <v>#N/A</v>
      </c>
    </row>
    <row r="9585" customFormat="false" ht="12.75" hidden="false" customHeight="false" outlineLevel="0" collapsed="false">
      <c r="A9585" s="208" t="str">
        <f aca="false">B9585&amp;" "&amp;C9585&amp;" "&amp;D9585</f>
        <v> 0 Financial</v>
      </c>
      <c r="B9585" s="208" t="str">
        <f aca="false">IF((LEFT(N9585,2)="US"),"US","")</f>
        <v/>
      </c>
      <c r="C9585" s="208" t="n">
        <f aca="false">M9585</f>
        <v>0</v>
      </c>
      <c r="D9585" s="208" t="str">
        <f aca="false">IF(ISNUMBER(FIND("Phy",N9585))=TRUE(),"Physical","Financial")</f>
        <v>Financial</v>
      </c>
      <c r="E9585" s="208" t="e">
        <f aca="false">IF(VLOOKUP(S9585,'DD-Lookup'!$J$6:$L$50,3,FALSE())="Monthly",(YEAR(AC9585)-YEAR(AB9585))*12+MONTH(AC9585)-MONTH(AB9585)+1,(AC9585-AB9585+1))</f>
        <v>#N/A</v>
      </c>
      <c r="F9585" s="239" t="e">
        <f aca="false">E9585*SUM(P9585:Q9585)</f>
        <v>#N/A</v>
      </c>
    </row>
    <row r="9586" customFormat="false" ht="12.75" hidden="false" customHeight="false" outlineLevel="0" collapsed="false">
      <c r="A9586" s="208" t="str">
        <f aca="false">B9586&amp;" "&amp;C9586&amp;" "&amp;D9586</f>
        <v> 0 Financial</v>
      </c>
      <c r="B9586" s="208" t="str">
        <f aca="false">IF((LEFT(N9586,2)="US"),"US","")</f>
        <v/>
      </c>
      <c r="C9586" s="208" t="n">
        <f aca="false">M9586</f>
        <v>0</v>
      </c>
      <c r="D9586" s="208" t="str">
        <f aca="false">IF(ISNUMBER(FIND("Phy",N9586))=TRUE(),"Physical","Financial")</f>
        <v>Financial</v>
      </c>
      <c r="E9586" s="208" t="e">
        <f aca="false">IF(VLOOKUP(S9586,'DD-Lookup'!$J$6:$L$50,3,FALSE())="Monthly",(YEAR(AC9586)-YEAR(AB9586))*12+MONTH(AC9586)-MONTH(AB9586)+1,(AC9586-AB9586+1))</f>
        <v>#N/A</v>
      </c>
      <c r="F9586" s="239" t="e">
        <f aca="false">E9586*SUM(P9586:Q9586)</f>
        <v>#N/A</v>
      </c>
    </row>
    <row r="9587" customFormat="false" ht="12.75" hidden="false" customHeight="false" outlineLevel="0" collapsed="false">
      <c r="A9587" s="208" t="str">
        <f aca="false">B9587&amp;" "&amp;C9587&amp;" "&amp;D9587</f>
        <v> 0 Financial</v>
      </c>
      <c r="B9587" s="208" t="str">
        <f aca="false">IF((LEFT(N9587,2)="US"),"US","")</f>
        <v/>
      </c>
      <c r="C9587" s="208" t="n">
        <f aca="false">M9587</f>
        <v>0</v>
      </c>
      <c r="D9587" s="208" t="str">
        <f aca="false">IF(ISNUMBER(FIND("Phy",N9587))=TRUE(),"Physical","Financial")</f>
        <v>Financial</v>
      </c>
      <c r="E9587" s="208" t="e">
        <f aca="false">IF(VLOOKUP(S9587,'DD-Lookup'!$J$6:$L$50,3,FALSE())="Monthly",(YEAR(AC9587)-YEAR(AB9587))*12+MONTH(AC9587)-MONTH(AB9587)+1,(AC9587-AB9587+1))</f>
        <v>#N/A</v>
      </c>
      <c r="F9587" s="239" t="e">
        <f aca="false">E9587*SUM(P9587:Q9587)</f>
        <v>#N/A</v>
      </c>
    </row>
    <row r="9588" customFormat="false" ht="12.75" hidden="false" customHeight="false" outlineLevel="0" collapsed="false">
      <c r="A9588" s="208" t="str">
        <f aca="false">B9588&amp;" "&amp;C9588&amp;" "&amp;D9588</f>
        <v> 0 Financial</v>
      </c>
      <c r="B9588" s="208" t="str">
        <f aca="false">IF((LEFT(N9588,2)="US"),"US","")</f>
        <v/>
      </c>
      <c r="C9588" s="208" t="n">
        <f aca="false">M9588</f>
        <v>0</v>
      </c>
      <c r="D9588" s="208" t="str">
        <f aca="false">IF(ISNUMBER(FIND("Phy",N9588))=TRUE(),"Physical","Financial")</f>
        <v>Financial</v>
      </c>
      <c r="E9588" s="208" t="e">
        <f aca="false">IF(VLOOKUP(S9588,'DD-Lookup'!$J$6:$L$50,3,FALSE())="Monthly",(YEAR(AC9588)-YEAR(AB9588))*12+MONTH(AC9588)-MONTH(AB9588)+1,(AC9588-AB9588+1))</f>
        <v>#N/A</v>
      </c>
      <c r="F9588" s="239" t="e">
        <f aca="false">E9588*SUM(P9588:Q9588)</f>
        <v>#N/A</v>
      </c>
    </row>
    <row r="9589" customFormat="false" ht="12.75" hidden="false" customHeight="false" outlineLevel="0" collapsed="false">
      <c r="A9589" s="208" t="str">
        <f aca="false">B9589&amp;" "&amp;C9589&amp;" "&amp;D9589</f>
        <v> 0 Financial</v>
      </c>
      <c r="B9589" s="208" t="str">
        <f aca="false">IF((LEFT(N9589,2)="US"),"US","")</f>
        <v/>
      </c>
      <c r="C9589" s="208" t="n">
        <f aca="false">M9589</f>
        <v>0</v>
      </c>
      <c r="D9589" s="208" t="str">
        <f aca="false">IF(ISNUMBER(FIND("Phy",N9589))=TRUE(),"Physical","Financial")</f>
        <v>Financial</v>
      </c>
      <c r="E9589" s="208" t="e">
        <f aca="false">IF(VLOOKUP(S9589,'DD-Lookup'!$J$6:$L$50,3,FALSE())="Monthly",(YEAR(AC9589)-YEAR(AB9589))*12+MONTH(AC9589)-MONTH(AB9589)+1,(AC9589-AB9589+1))</f>
        <v>#N/A</v>
      </c>
      <c r="F9589" s="239" t="e">
        <f aca="false">E9589*SUM(P9589:Q9589)</f>
        <v>#N/A</v>
      </c>
    </row>
    <row r="9590" customFormat="false" ht="12.75" hidden="false" customHeight="false" outlineLevel="0" collapsed="false">
      <c r="A9590" s="208" t="str">
        <f aca="false">B9590&amp;" "&amp;C9590&amp;" "&amp;D9590</f>
        <v> 0 Financial</v>
      </c>
      <c r="B9590" s="208" t="str">
        <f aca="false">IF((LEFT(N9590,2)="US"),"US","")</f>
        <v/>
      </c>
      <c r="C9590" s="208" t="n">
        <f aca="false">M9590</f>
        <v>0</v>
      </c>
      <c r="D9590" s="208" t="str">
        <f aca="false">IF(ISNUMBER(FIND("Phy",N9590))=TRUE(),"Physical","Financial")</f>
        <v>Financial</v>
      </c>
      <c r="E9590" s="208" t="e">
        <f aca="false">IF(VLOOKUP(S9590,'DD-Lookup'!$J$6:$L$50,3,FALSE())="Monthly",(YEAR(AC9590)-YEAR(AB9590))*12+MONTH(AC9590)-MONTH(AB9590)+1,(AC9590-AB9590+1))</f>
        <v>#N/A</v>
      </c>
      <c r="F9590" s="239" t="e">
        <f aca="false">E9590*SUM(P9590:Q9590)</f>
        <v>#N/A</v>
      </c>
    </row>
    <row r="9591" customFormat="false" ht="12.75" hidden="false" customHeight="false" outlineLevel="0" collapsed="false">
      <c r="A9591" s="208" t="str">
        <f aca="false">B9591&amp;" "&amp;C9591&amp;" "&amp;D9591</f>
        <v> 0 Financial</v>
      </c>
      <c r="B9591" s="208" t="str">
        <f aca="false">IF((LEFT(N9591,2)="US"),"US","")</f>
        <v/>
      </c>
      <c r="C9591" s="208" t="n">
        <f aca="false">M9591</f>
        <v>0</v>
      </c>
      <c r="D9591" s="208" t="str">
        <f aca="false">IF(ISNUMBER(FIND("Phy",N9591))=TRUE(),"Physical","Financial")</f>
        <v>Financial</v>
      </c>
      <c r="E9591" s="208" t="e">
        <f aca="false">IF(VLOOKUP(S9591,'DD-Lookup'!$J$6:$L$50,3,FALSE())="Monthly",(YEAR(AC9591)-YEAR(AB9591))*12+MONTH(AC9591)-MONTH(AB9591)+1,(AC9591-AB9591+1))</f>
        <v>#N/A</v>
      </c>
      <c r="F9591" s="239" t="e">
        <f aca="false">E9591*SUM(P9591:Q9591)</f>
        <v>#N/A</v>
      </c>
    </row>
    <row r="9592" customFormat="false" ht="12.75" hidden="false" customHeight="false" outlineLevel="0" collapsed="false">
      <c r="A9592" s="208" t="str">
        <f aca="false">B9592&amp;" "&amp;C9592&amp;" "&amp;D9592</f>
        <v> 0 Financial</v>
      </c>
      <c r="B9592" s="208" t="str">
        <f aca="false">IF((LEFT(N9592,2)="US"),"US","")</f>
        <v/>
      </c>
      <c r="C9592" s="208" t="n">
        <f aca="false">M9592</f>
        <v>0</v>
      </c>
      <c r="D9592" s="208" t="str">
        <f aca="false">IF(ISNUMBER(FIND("Phy",N9592))=TRUE(),"Physical","Financial")</f>
        <v>Financial</v>
      </c>
      <c r="E9592" s="208" t="e">
        <f aca="false">IF(VLOOKUP(S9592,'DD-Lookup'!$J$6:$L$50,3,FALSE())="Monthly",(YEAR(AC9592)-YEAR(AB9592))*12+MONTH(AC9592)-MONTH(AB9592)+1,(AC9592-AB9592+1))</f>
        <v>#N/A</v>
      </c>
      <c r="F9592" s="239" t="e">
        <f aca="false">E9592*SUM(P9592:Q9592)</f>
        <v>#N/A</v>
      </c>
    </row>
    <row r="9593" customFormat="false" ht="12.75" hidden="false" customHeight="false" outlineLevel="0" collapsed="false">
      <c r="A9593" s="208" t="str">
        <f aca="false">B9593&amp;" "&amp;C9593&amp;" "&amp;D9593</f>
        <v> 0 Financial</v>
      </c>
      <c r="B9593" s="208" t="str">
        <f aca="false">IF((LEFT(N9593,2)="US"),"US","")</f>
        <v/>
      </c>
      <c r="C9593" s="208" t="n">
        <f aca="false">M9593</f>
        <v>0</v>
      </c>
      <c r="D9593" s="208" t="str">
        <f aca="false">IF(ISNUMBER(FIND("Phy",N9593))=TRUE(),"Physical","Financial")</f>
        <v>Financial</v>
      </c>
      <c r="E9593" s="208" t="e">
        <f aca="false">IF(VLOOKUP(S9593,'DD-Lookup'!$J$6:$L$50,3,FALSE())="Monthly",(YEAR(AC9593)-YEAR(AB9593))*12+MONTH(AC9593)-MONTH(AB9593)+1,(AC9593-AB9593+1))</f>
        <v>#N/A</v>
      </c>
      <c r="F9593" s="239" t="e">
        <f aca="false">E9593*SUM(P9593:Q9593)</f>
        <v>#N/A</v>
      </c>
    </row>
    <row r="9594" customFormat="false" ht="12.75" hidden="false" customHeight="false" outlineLevel="0" collapsed="false">
      <c r="A9594" s="208" t="str">
        <f aca="false">B9594&amp;" "&amp;C9594&amp;" "&amp;D9594</f>
        <v> 0 Financial</v>
      </c>
      <c r="B9594" s="208" t="str">
        <f aca="false">IF((LEFT(N9594,2)="US"),"US","")</f>
        <v/>
      </c>
      <c r="C9594" s="208" t="n">
        <f aca="false">M9594</f>
        <v>0</v>
      </c>
      <c r="D9594" s="208" t="str">
        <f aca="false">IF(ISNUMBER(FIND("Phy",N9594))=TRUE(),"Physical","Financial")</f>
        <v>Financial</v>
      </c>
      <c r="E9594" s="208" t="e">
        <f aca="false">IF(VLOOKUP(S9594,'DD-Lookup'!$J$6:$L$50,3,FALSE())="Monthly",(YEAR(AC9594)-YEAR(AB9594))*12+MONTH(AC9594)-MONTH(AB9594)+1,(AC9594-AB9594+1))</f>
        <v>#N/A</v>
      </c>
      <c r="F9594" s="239" t="e">
        <f aca="false">E9594*SUM(P9594:Q9594)</f>
        <v>#N/A</v>
      </c>
    </row>
    <row r="9595" customFormat="false" ht="12.75" hidden="false" customHeight="false" outlineLevel="0" collapsed="false">
      <c r="A9595" s="208" t="str">
        <f aca="false">B9595&amp;" "&amp;C9595&amp;" "&amp;D9595</f>
        <v> 0 Financial</v>
      </c>
      <c r="B9595" s="208" t="str">
        <f aca="false">IF((LEFT(N9595,2)="US"),"US","")</f>
        <v/>
      </c>
      <c r="C9595" s="208" t="n">
        <f aca="false">M9595</f>
        <v>0</v>
      </c>
      <c r="D9595" s="208" t="str">
        <f aca="false">IF(ISNUMBER(FIND("Phy",N9595))=TRUE(),"Physical","Financial")</f>
        <v>Financial</v>
      </c>
      <c r="E9595" s="208" t="e">
        <f aca="false">IF(VLOOKUP(S9595,'DD-Lookup'!$J$6:$L$50,3,FALSE())="Monthly",(YEAR(AC9595)-YEAR(AB9595))*12+MONTH(AC9595)-MONTH(AB9595)+1,(AC9595-AB9595+1))</f>
        <v>#N/A</v>
      </c>
      <c r="F9595" s="239" t="e">
        <f aca="false">E9595*SUM(P9595:Q9595)</f>
        <v>#N/A</v>
      </c>
    </row>
    <row r="9596" customFormat="false" ht="12.75" hidden="false" customHeight="false" outlineLevel="0" collapsed="false">
      <c r="A9596" s="208" t="str">
        <f aca="false">B9596&amp;" "&amp;C9596&amp;" "&amp;D9596</f>
        <v> 0 Financial</v>
      </c>
      <c r="B9596" s="208" t="str">
        <f aca="false">IF((LEFT(N9596,2)="US"),"US","")</f>
        <v/>
      </c>
      <c r="C9596" s="208" t="n">
        <f aca="false">M9596</f>
        <v>0</v>
      </c>
      <c r="D9596" s="208" t="str">
        <f aca="false">IF(ISNUMBER(FIND("Phy",N9596))=TRUE(),"Physical","Financial")</f>
        <v>Financial</v>
      </c>
      <c r="E9596" s="208" t="e">
        <f aca="false">IF(VLOOKUP(S9596,'DD-Lookup'!$J$6:$L$50,3,FALSE())="Monthly",(YEAR(AC9596)-YEAR(AB9596))*12+MONTH(AC9596)-MONTH(AB9596)+1,(AC9596-AB9596+1))</f>
        <v>#N/A</v>
      </c>
      <c r="F9596" s="239" t="e">
        <f aca="false">E9596*SUM(P9596:Q9596)</f>
        <v>#N/A</v>
      </c>
    </row>
    <row r="9597" customFormat="false" ht="12.75" hidden="false" customHeight="false" outlineLevel="0" collapsed="false">
      <c r="A9597" s="208" t="str">
        <f aca="false">B9597&amp;" "&amp;C9597&amp;" "&amp;D9597</f>
        <v> 0 Financial</v>
      </c>
      <c r="B9597" s="208" t="str">
        <f aca="false">IF((LEFT(N9597,2)="US"),"US","")</f>
        <v/>
      </c>
      <c r="C9597" s="208" t="n">
        <f aca="false">M9597</f>
        <v>0</v>
      </c>
      <c r="D9597" s="208" t="str">
        <f aca="false">IF(ISNUMBER(FIND("Phy",N9597))=TRUE(),"Physical","Financial")</f>
        <v>Financial</v>
      </c>
      <c r="E9597" s="208" t="e">
        <f aca="false">IF(VLOOKUP(S9597,'DD-Lookup'!$J$6:$L$50,3,FALSE())="Monthly",(YEAR(AC9597)-YEAR(AB9597))*12+MONTH(AC9597)-MONTH(AB9597)+1,(AC9597-AB9597+1))</f>
        <v>#N/A</v>
      </c>
      <c r="F9597" s="239" t="e">
        <f aca="false">E9597*SUM(P9597:Q9597)</f>
        <v>#N/A</v>
      </c>
    </row>
    <row r="9598" customFormat="false" ht="12.75" hidden="false" customHeight="false" outlineLevel="0" collapsed="false">
      <c r="A9598" s="208" t="str">
        <f aca="false">B9598&amp;" "&amp;C9598&amp;" "&amp;D9598</f>
        <v> 0 Financial</v>
      </c>
      <c r="B9598" s="208" t="str">
        <f aca="false">IF((LEFT(N9598,2)="US"),"US","")</f>
        <v/>
      </c>
      <c r="C9598" s="208" t="n">
        <f aca="false">M9598</f>
        <v>0</v>
      </c>
      <c r="D9598" s="208" t="str">
        <f aca="false">IF(ISNUMBER(FIND("Phy",N9598))=TRUE(),"Physical","Financial")</f>
        <v>Financial</v>
      </c>
      <c r="E9598" s="208" t="e">
        <f aca="false">IF(VLOOKUP(S9598,'DD-Lookup'!$J$6:$L$50,3,FALSE())="Monthly",(YEAR(AC9598)-YEAR(AB9598))*12+MONTH(AC9598)-MONTH(AB9598)+1,(AC9598-AB9598+1))</f>
        <v>#N/A</v>
      </c>
      <c r="F9598" s="239" t="e">
        <f aca="false">E9598*SUM(P9598:Q9598)</f>
        <v>#N/A</v>
      </c>
    </row>
    <row r="9599" customFormat="false" ht="12.75" hidden="false" customHeight="false" outlineLevel="0" collapsed="false">
      <c r="A9599" s="208" t="str">
        <f aca="false">B9599&amp;" "&amp;C9599&amp;" "&amp;D9599</f>
        <v> 0 Financial</v>
      </c>
      <c r="B9599" s="208" t="str">
        <f aca="false">IF((LEFT(N9599,2)="US"),"US","")</f>
        <v/>
      </c>
      <c r="C9599" s="208" t="n">
        <f aca="false">M9599</f>
        <v>0</v>
      </c>
      <c r="D9599" s="208" t="str">
        <f aca="false">IF(ISNUMBER(FIND("Phy",N9599))=TRUE(),"Physical","Financial")</f>
        <v>Financial</v>
      </c>
      <c r="E9599" s="208" t="e">
        <f aca="false">IF(VLOOKUP(S9599,'DD-Lookup'!$J$6:$L$50,3,FALSE())="Monthly",(YEAR(AC9599)-YEAR(AB9599))*12+MONTH(AC9599)-MONTH(AB9599)+1,(AC9599-AB9599+1))</f>
        <v>#N/A</v>
      </c>
      <c r="F9599" s="239" t="e">
        <f aca="false">E9599*SUM(P9599:Q9599)</f>
        <v>#N/A</v>
      </c>
    </row>
    <row r="9600" customFormat="false" ht="12.75" hidden="false" customHeight="false" outlineLevel="0" collapsed="false">
      <c r="A9600" s="208" t="str">
        <f aca="false">B9600&amp;" "&amp;C9600&amp;" "&amp;D9600</f>
        <v> 0 Financial</v>
      </c>
      <c r="B9600" s="208" t="str">
        <f aca="false">IF((LEFT(N9600,2)="US"),"US","")</f>
        <v/>
      </c>
      <c r="C9600" s="208" t="n">
        <f aca="false">M9600</f>
        <v>0</v>
      </c>
      <c r="D9600" s="208" t="str">
        <f aca="false">IF(ISNUMBER(FIND("Phy",N9600))=TRUE(),"Physical","Financial")</f>
        <v>Financial</v>
      </c>
      <c r="E9600" s="208" t="e">
        <f aca="false">IF(VLOOKUP(S9600,'DD-Lookup'!$J$6:$L$50,3,FALSE())="Monthly",(YEAR(AC9600)-YEAR(AB9600))*12+MONTH(AC9600)-MONTH(AB9600)+1,(AC9600-AB9600+1))</f>
        <v>#N/A</v>
      </c>
      <c r="F9600" s="239" t="e">
        <f aca="false">E9600*SUM(P9600:Q9600)</f>
        <v>#N/A</v>
      </c>
    </row>
    <row r="9601" customFormat="false" ht="12.75" hidden="false" customHeight="false" outlineLevel="0" collapsed="false">
      <c r="A9601" s="208" t="str">
        <f aca="false">B9601&amp;" "&amp;C9601&amp;" "&amp;D9601</f>
        <v> 0 Financial</v>
      </c>
      <c r="B9601" s="208" t="str">
        <f aca="false">IF((LEFT(N9601,2)="US"),"US","")</f>
        <v/>
      </c>
      <c r="C9601" s="208" t="n">
        <f aca="false">M9601</f>
        <v>0</v>
      </c>
      <c r="D9601" s="208" t="str">
        <f aca="false">IF(ISNUMBER(FIND("Phy",N9601))=TRUE(),"Physical","Financial")</f>
        <v>Financial</v>
      </c>
      <c r="E9601" s="208" t="e">
        <f aca="false">IF(VLOOKUP(S9601,'DD-Lookup'!$J$6:$L$50,3,FALSE())="Monthly",(YEAR(AC9601)-YEAR(AB9601))*12+MONTH(AC9601)-MONTH(AB9601)+1,(AC9601-AB9601+1))</f>
        <v>#N/A</v>
      </c>
      <c r="F9601" s="239" t="e">
        <f aca="false">E9601*SUM(P9601:Q9601)</f>
        <v>#N/A</v>
      </c>
    </row>
    <row r="9602" customFormat="false" ht="12.75" hidden="false" customHeight="false" outlineLevel="0" collapsed="false">
      <c r="A9602" s="208" t="str">
        <f aca="false">B9602&amp;" "&amp;C9602&amp;" "&amp;D9602</f>
        <v> 0 Financial</v>
      </c>
      <c r="B9602" s="208" t="str">
        <f aca="false">IF((LEFT(N9602,2)="US"),"US","")</f>
        <v/>
      </c>
      <c r="C9602" s="208" t="n">
        <f aca="false">M9602</f>
        <v>0</v>
      </c>
      <c r="D9602" s="208" t="str">
        <f aca="false">IF(ISNUMBER(FIND("Phy",N9602))=TRUE(),"Physical","Financial")</f>
        <v>Financial</v>
      </c>
      <c r="E9602" s="208" t="e">
        <f aca="false">IF(VLOOKUP(S9602,'DD-Lookup'!$J$6:$L$50,3,FALSE())="Monthly",(YEAR(AC9602)-YEAR(AB9602))*12+MONTH(AC9602)-MONTH(AB9602)+1,(AC9602-AB9602+1))</f>
        <v>#N/A</v>
      </c>
      <c r="F9602" s="239" t="e">
        <f aca="false">E9602*SUM(P9602:Q9602)</f>
        <v>#N/A</v>
      </c>
    </row>
    <row r="9603" customFormat="false" ht="12.75" hidden="false" customHeight="false" outlineLevel="0" collapsed="false">
      <c r="A9603" s="208" t="str">
        <f aca="false">B9603&amp;" "&amp;C9603&amp;" "&amp;D9603</f>
        <v> 0 Financial</v>
      </c>
      <c r="B9603" s="208" t="str">
        <f aca="false">IF((LEFT(N9603,2)="US"),"US","")</f>
        <v/>
      </c>
      <c r="C9603" s="208" t="n">
        <f aca="false">M9603</f>
        <v>0</v>
      </c>
      <c r="D9603" s="208" t="str">
        <f aca="false">IF(ISNUMBER(FIND("Phy",N9603))=TRUE(),"Physical","Financial")</f>
        <v>Financial</v>
      </c>
      <c r="E9603" s="208" t="e">
        <f aca="false">IF(VLOOKUP(S9603,'DD-Lookup'!$J$6:$L$50,3,FALSE())="Monthly",(YEAR(AC9603)-YEAR(AB9603))*12+MONTH(AC9603)-MONTH(AB9603)+1,(AC9603-AB9603+1))</f>
        <v>#N/A</v>
      </c>
      <c r="F9603" s="239" t="e">
        <f aca="false">E9603*SUM(P9603:Q9603)</f>
        <v>#N/A</v>
      </c>
    </row>
    <row r="9604" customFormat="false" ht="12.75" hidden="false" customHeight="false" outlineLevel="0" collapsed="false">
      <c r="A9604" s="208" t="str">
        <f aca="false">B9604&amp;" "&amp;C9604&amp;" "&amp;D9604</f>
        <v> 0 Financial</v>
      </c>
      <c r="B9604" s="208" t="str">
        <f aca="false">IF((LEFT(N9604,2)="US"),"US","")</f>
        <v/>
      </c>
      <c r="C9604" s="208" t="n">
        <f aca="false">M9604</f>
        <v>0</v>
      </c>
      <c r="D9604" s="208" t="str">
        <f aca="false">IF(ISNUMBER(FIND("Phy",N9604))=TRUE(),"Physical","Financial")</f>
        <v>Financial</v>
      </c>
      <c r="E9604" s="208" t="e">
        <f aca="false">IF(VLOOKUP(S9604,'DD-Lookup'!$J$6:$L$50,3,FALSE())="Monthly",(YEAR(AC9604)-YEAR(AB9604))*12+MONTH(AC9604)-MONTH(AB9604)+1,(AC9604-AB9604+1))</f>
        <v>#N/A</v>
      </c>
      <c r="F9604" s="239" t="e">
        <f aca="false">E9604*SUM(P9604:Q9604)</f>
        <v>#N/A</v>
      </c>
    </row>
    <row r="9605" customFormat="false" ht="12.75" hidden="false" customHeight="false" outlineLevel="0" collapsed="false">
      <c r="A9605" s="208" t="str">
        <f aca="false">B9605&amp;" "&amp;C9605&amp;" "&amp;D9605</f>
        <v> 0 Financial</v>
      </c>
      <c r="B9605" s="208" t="str">
        <f aca="false">IF((LEFT(N9605,2)="US"),"US","")</f>
        <v/>
      </c>
      <c r="C9605" s="208" t="n">
        <f aca="false">M9605</f>
        <v>0</v>
      </c>
      <c r="D9605" s="208" t="str">
        <f aca="false">IF(ISNUMBER(FIND("Phy",N9605))=TRUE(),"Physical","Financial")</f>
        <v>Financial</v>
      </c>
      <c r="E9605" s="208" t="e">
        <f aca="false">IF(VLOOKUP(S9605,'DD-Lookup'!$J$6:$L$50,3,FALSE())="Monthly",(YEAR(AC9605)-YEAR(AB9605))*12+MONTH(AC9605)-MONTH(AB9605)+1,(AC9605-AB9605+1))</f>
        <v>#N/A</v>
      </c>
      <c r="F9605" s="239" t="e">
        <f aca="false">E9605*SUM(P9605:Q9605)</f>
        <v>#N/A</v>
      </c>
    </row>
    <row r="9606" customFormat="false" ht="12.75" hidden="false" customHeight="false" outlineLevel="0" collapsed="false">
      <c r="A9606" s="208" t="str">
        <f aca="false">B9606&amp;" "&amp;C9606&amp;" "&amp;D9606</f>
        <v> 0 Financial</v>
      </c>
      <c r="B9606" s="208" t="str">
        <f aca="false">IF((LEFT(N9606,2)="US"),"US","")</f>
        <v/>
      </c>
      <c r="C9606" s="208" t="n">
        <f aca="false">M9606</f>
        <v>0</v>
      </c>
      <c r="D9606" s="208" t="str">
        <f aca="false">IF(ISNUMBER(FIND("Phy",N9606))=TRUE(),"Physical","Financial")</f>
        <v>Financial</v>
      </c>
      <c r="E9606" s="208" t="e">
        <f aca="false">IF(VLOOKUP(S9606,'DD-Lookup'!$J$6:$L$50,3,FALSE())="Monthly",(YEAR(AC9606)-YEAR(AB9606))*12+MONTH(AC9606)-MONTH(AB9606)+1,(AC9606-AB9606+1))</f>
        <v>#N/A</v>
      </c>
      <c r="F9606" s="239" t="e">
        <f aca="false">E9606*SUM(P9606:Q9606)</f>
        <v>#N/A</v>
      </c>
    </row>
    <row r="9607" customFormat="false" ht="12.75" hidden="false" customHeight="false" outlineLevel="0" collapsed="false">
      <c r="A9607" s="208" t="str">
        <f aca="false">B9607&amp;" "&amp;C9607&amp;" "&amp;D9607</f>
        <v> 0 Financial</v>
      </c>
      <c r="B9607" s="208" t="str">
        <f aca="false">IF((LEFT(N9607,2)="US"),"US","")</f>
        <v/>
      </c>
      <c r="C9607" s="208" t="n">
        <f aca="false">M9607</f>
        <v>0</v>
      </c>
      <c r="D9607" s="208" t="str">
        <f aca="false">IF(ISNUMBER(FIND("Phy",N9607))=TRUE(),"Physical","Financial")</f>
        <v>Financial</v>
      </c>
      <c r="E9607" s="208" t="e">
        <f aca="false">IF(VLOOKUP(S9607,'DD-Lookup'!$J$6:$L$50,3,FALSE())="Monthly",(YEAR(AC9607)-YEAR(AB9607))*12+MONTH(AC9607)-MONTH(AB9607)+1,(AC9607-AB9607+1))</f>
        <v>#N/A</v>
      </c>
      <c r="F9607" s="239" t="e">
        <f aca="false">E9607*SUM(P9607:Q9607)</f>
        <v>#N/A</v>
      </c>
    </row>
    <row r="9608" customFormat="false" ht="12.75" hidden="false" customHeight="false" outlineLevel="0" collapsed="false">
      <c r="A9608" s="208" t="str">
        <f aca="false">B9608&amp;" "&amp;C9608&amp;" "&amp;D9608</f>
        <v> 0 Financial</v>
      </c>
      <c r="B9608" s="208" t="str">
        <f aca="false">IF((LEFT(N9608,2)="US"),"US","")</f>
        <v/>
      </c>
      <c r="C9608" s="208" t="n">
        <f aca="false">M9608</f>
        <v>0</v>
      </c>
      <c r="D9608" s="208" t="str">
        <f aca="false">IF(ISNUMBER(FIND("Phy",N9608))=TRUE(),"Physical","Financial")</f>
        <v>Financial</v>
      </c>
      <c r="E9608" s="208" t="e">
        <f aca="false">IF(VLOOKUP(S9608,'DD-Lookup'!$J$6:$L$50,3,FALSE())="Monthly",(YEAR(AC9608)-YEAR(AB9608))*12+MONTH(AC9608)-MONTH(AB9608)+1,(AC9608-AB9608+1))</f>
        <v>#N/A</v>
      </c>
      <c r="F9608" s="239" t="e">
        <f aca="false">E9608*SUM(P9608:Q9608)</f>
        <v>#N/A</v>
      </c>
    </row>
    <row r="9609" customFormat="false" ht="12.75" hidden="false" customHeight="false" outlineLevel="0" collapsed="false">
      <c r="A9609" s="208" t="str">
        <f aca="false">B9609&amp;" "&amp;C9609&amp;" "&amp;D9609</f>
        <v> 0 Financial</v>
      </c>
      <c r="B9609" s="208" t="str">
        <f aca="false">IF((LEFT(N9609,2)="US"),"US","")</f>
        <v/>
      </c>
      <c r="C9609" s="208" t="n">
        <f aca="false">M9609</f>
        <v>0</v>
      </c>
      <c r="D9609" s="208" t="str">
        <f aca="false">IF(ISNUMBER(FIND("Phy",N9609))=TRUE(),"Physical","Financial")</f>
        <v>Financial</v>
      </c>
      <c r="E9609" s="208" t="e">
        <f aca="false">IF(VLOOKUP(S9609,'DD-Lookup'!$J$6:$L$50,3,FALSE())="Monthly",(YEAR(AC9609)-YEAR(AB9609))*12+MONTH(AC9609)-MONTH(AB9609)+1,(AC9609-AB9609+1))</f>
        <v>#N/A</v>
      </c>
      <c r="F9609" s="239" t="e">
        <f aca="false">E9609*SUM(P9609:Q9609)</f>
        <v>#N/A</v>
      </c>
    </row>
    <row r="9610" customFormat="false" ht="12.75" hidden="false" customHeight="false" outlineLevel="0" collapsed="false">
      <c r="A9610" s="208" t="str">
        <f aca="false">B9610&amp;" "&amp;C9610&amp;" "&amp;D9610</f>
        <v> 0 Financial</v>
      </c>
      <c r="B9610" s="208" t="str">
        <f aca="false">IF((LEFT(N9610,2)="US"),"US","")</f>
        <v/>
      </c>
      <c r="C9610" s="208" t="n">
        <f aca="false">M9610</f>
        <v>0</v>
      </c>
      <c r="D9610" s="208" t="str">
        <f aca="false">IF(ISNUMBER(FIND("Phy",N9610))=TRUE(),"Physical","Financial")</f>
        <v>Financial</v>
      </c>
      <c r="E9610" s="208" t="e">
        <f aca="false">IF(VLOOKUP(S9610,'DD-Lookup'!$J$6:$L$50,3,FALSE())="Monthly",(YEAR(AC9610)-YEAR(AB9610))*12+MONTH(AC9610)-MONTH(AB9610)+1,(AC9610-AB9610+1))</f>
        <v>#N/A</v>
      </c>
      <c r="F9610" s="239" t="e">
        <f aca="false">E9610*SUM(P9610:Q9610)</f>
        <v>#N/A</v>
      </c>
    </row>
    <row r="9611" customFormat="false" ht="12.75" hidden="false" customHeight="false" outlineLevel="0" collapsed="false">
      <c r="A9611" s="208" t="str">
        <f aca="false">B9611&amp;" "&amp;C9611&amp;" "&amp;D9611</f>
        <v> 0 Financial</v>
      </c>
      <c r="B9611" s="208" t="str">
        <f aca="false">IF((LEFT(N9611,2)="US"),"US","")</f>
        <v/>
      </c>
      <c r="C9611" s="208" t="n">
        <f aca="false">M9611</f>
        <v>0</v>
      </c>
      <c r="D9611" s="208" t="str">
        <f aca="false">IF(ISNUMBER(FIND("Phy",N9611))=TRUE(),"Physical","Financial")</f>
        <v>Financial</v>
      </c>
      <c r="E9611" s="208" t="e">
        <f aca="false">IF(VLOOKUP(S9611,'DD-Lookup'!$J$6:$L$50,3,FALSE())="Monthly",(YEAR(AC9611)-YEAR(AB9611))*12+MONTH(AC9611)-MONTH(AB9611)+1,(AC9611-AB9611+1))</f>
        <v>#N/A</v>
      </c>
      <c r="F9611" s="239" t="e">
        <f aca="false">E9611*SUM(P9611:Q9611)</f>
        <v>#N/A</v>
      </c>
    </row>
    <row r="9612" customFormat="false" ht="12.75" hidden="false" customHeight="false" outlineLevel="0" collapsed="false">
      <c r="A9612" s="208" t="str">
        <f aca="false">B9612&amp;" "&amp;C9612&amp;" "&amp;D9612</f>
        <v> 0 Financial</v>
      </c>
      <c r="B9612" s="208" t="str">
        <f aca="false">IF((LEFT(N9612,2)="US"),"US","")</f>
        <v/>
      </c>
      <c r="C9612" s="208" t="n">
        <f aca="false">M9612</f>
        <v>0</v>
      </c>
      <c r="D9612" s="208" t="str">
        <f aca="false">IF(ISNUMBER(FIND("Phy",N9612))=TRUE(),"Physical","Financial")</f>
        <v>Financial</v>
      </c>
      <c r="E9612" s="208" t="e">
        <f aca="false">IF(VLOOKUP(S9612,'DD-Lookup'!$J$6:$L$50,3,FALSE())="Monthly",(YEAR(AC9612)-YEAR(AB9612))*12+MONTH(AC9612)-MONTH(AB9612)+1,(AC9612-AB9612+1))</f>
        <v>#N/A</v>
      </c>
      <c r="F9612" s="239" t="e">
        <f aca="false">E9612*SUM(P9612:Q9612)</f>
        <v>#N/A</v>
      </c>
    </row>
    <row r="9613" customFormat="false" ht="12.75" hidden="false" customHeight="false" outlineLevel="0" collapsed="false">
      <c r="A9613" s="208" t="str">
        <f aca="false">B9613&amp;" "&amp;C9613&amp;" "&amp;D9613</f>
        <v> 0 Financial</v>
      </c>
      <c r="B9613" s="208" t="str">
        <f aca="false">IF((LEFT(N9613,2)="US"),"US","")</f>
        <v/>
      </c>
      <c r="C9613" s="208" t="n">
        <f aca="false">M9613</f>
        <v>0</v>
      </c>
      <c r="D9613" s="208" t="str">
        <f aca="false">IF(ISNUMBER(FIND("Phy",N9613))=TRUE(),"Physical","Financial")</f>
        <v>Financial</v>
      </c>
      <c r="E9613" s="208" t="e">
        <f aca="false">IF(VLOOKUP(S9613,'DD-Lookup'!$J$6:$L$50,3,FALSE())="Monthly",(YEAR(AC9613)-YEAR(AB9613))*12+MONTH(AC9613)-MONTH(AB9613)+1,(AC9613-AB9613+1))</f>
        <v>#N/A</v>
      </c>
      <c r="F9613" s="239" t="e">
        <f aca="false">E9613*SUM(P9613:Q9613)</f>
        <v>#N/A</v>
      </c>
    </row>
    <row r="9614" customFormat="false" ht="12.75" hidden="false" customHeight="false" outlineLevel="0" collapsed="false">
      <c r="A9614" s="208" t="str">
        <f aca="false">B9614&amp;" "&amp;C9614&amp;" "&amp;D9614</f>
        <v> 0 Financial</v>
      </c>
      <c r="B9614" s="208" t="str">
        <f aca="false">IF((LEFT(N9614,2)="US"),"US","")</f>
        <v/>
      </c>
      <c r="C9614" s="208" t="n">
        <f aca="false">M9614</f>
        <v>0</v>
      </c>
      <c r="D9614" s="208" t="str">
        <f aca="false">IF(ISNUMBER(FIND("Phy",N9614))=TRUE(),"Physical","Financial")</f>
        <v>Financial</v>
      </c>
      <c r="E9614" s="208" t="e">
        <f aca="false">IF(VLOOKUP(S9614,'DD-Lookup'!$J$6:$L$50,3,FALSE())="Monthly",(YEAR(AC9614)-YEAR(AB9614))*12+MONTH(AC9614)-MONTH(AB9614)+1,(AC9614-AB9614+1))</f>
        <v>#N/A</v>
      </c>
      <c r="F9614" s="239" t="e">
        <f aca="false">E9614*SUM(P9614:Q9614)</f>
        <v>#N/A</v>
      </c>
    </row>
    <row r="9615" customFormat="false" ht="12.75" hidden="false" customHeight="false" outlineLevel="0" collapsed="false">
      <c r="A9615" s="208" t="str">
        <f aca="false">B9615&amp;" "&amp;C9615&amp;" "&amp;D9615</f>
        <v> 0 Financial</v>
      </c>
      <c r="B9615" s="208" t="str">
        <f aca="false">IF((LEFT(N9615,2)="US"),"US","")</f>
        <v/>
      </c>
      <c r="C9615" s="208" t="n">
        <f aca="false">M9615</f>
        <v>0</v>
      </c>
      <c r="D9615" s="208" t="str">
        <f aca="false">IF(ISNUMBER(FIND("Phy",N9615))=TRUE(),"Physical","Financial")</f>
        <v>Financial</v>
      </c>
      <c r="E9615" s="208" t="e">
        <f aca="false">IF(VLOOKUP(S9615,'DD-Lookup'!$J$6:$L$50,3,FALSE())="Monthly",(YEAR(AC9615)-YEAR(AB9615))*12+MONTH(AC9615)-MONTH(AB9615)+1,(AC9615-AB9615+1))</f>
        <v>#N/A</v>
      </c>
      <c r="F9615" s="239" t="e">
        <f aca="false">E9615*SUM(P9615:Q9615)</f>
        <v>#N/A</v>
      </c>
    </row>
    <row r="9616" customFormat="false" ht="12.75" hidden="false" customHeight="false" outlineLevel="0" collapsed="false">
      <c r="A9616" s="208" t="str">
        <f aca="false">B9616&amp;" "&amp;C9616&amp;" "&amp;D9616</f>
        <v> 0 Financial</v>
      </c>
      <c r="B9616" s="208" t="str">
        <f aca="false">IF((LEFT(N9616,2)="US"),"US","")</f>
        <v/>
      </c>
      <c r="C9616" s="208" t="n">
        <f aca="false">M9616</f>
        <v>0</v>
      </c>
      <c r="D9616" s="208" t="str">
        <f aca="false">IF(ISNUMBER(FIND("Phy",N9616))=TRUE(),"Physical","Financial")</f>
        <v>Financial</v>
      </c>
      <c r="E9616" s="208" t="e">
        <f aca="false">IF(VLOOKUP(S9616,'DD-Lookup'!$J$6:$L$50,3,FALSE())="Monthly",(YEAR(AC9616)-YEAR(AB9616))*12+MONTH(AC9616)-MONTH(AB9616)+1,(AC9616-AB9616+1))</f>
        <v>#N/A</v>
      </c>
      <c r="F9616" s="239" t="e">
        <f aca="false">E9616*SUM(P9616:Q9616)</f>
        <v>#N/A</v>
      </c>
    </row>
    <row r="9617" customFormat="false" ht="12.75" hidden="false" customHeight="false" outlineLevel="0" collapsed="false">
      <c r="A9617" s="208" t="str">
        <f aca="false">B9617&amp;" "&amp;C9617&amp;" "&amp;D9617</f>
        <v> 0 Financial</v>
      </c>
      <c r="B9617" s="208" t="str">
        <f aca="false">IF((LEFT(N9617,2)="US"),"US","")</f>
        <v/>
      </c>
      <c r="C9617" s="208" t="n">
        <f aca="false">M9617</f>
        <v>0</v>
      </c>
      <c r="D9617" s="208" t="str">
        <f aca="false">IF(ISNUMBER(FIND("Phy",N9617))=TRUE(),"Physical","Financial")</f>
        <v>Financial</v>
      </c>
      <c r="E9617" s="208" t="e">
        <f aca="false">IF(VLOOKUP(S9617,'DD-Lookup'!$J$6:$L$50,3,FALSE())="Monthly",(YEAR(AC9617)-YEAR(AB9617))*12+MONTH(AC9617)-MONTH(AB9617)+1,(AC9617-AB9617+1))</f>
        <v>#N/A</v>
      </c>
      <c r="F9617" s="239" t="e">
        <f aca="false">E9617*SUM(P9617:Q9617)</f>
        <v>#N/A</v>
      </c>
    </row>
    <row r="9618" customFormat="false" ht="12.75" hidden="false" customHeight="false" outlineLevel="0" collapsed="false">
      <c r="A9618" s="208" t="str">
        <f aca="false">B9618&amp;" "&amp;C9618&amp;" "&amp;D9618</f>
        <v> 0 Financial</v>
      </c>
      <c r="B9618" s="208" t="str">
        <f aca="false">IF((LEFT(N9618,2)="US"),"US","")</f>
        <v/>
      </c>
      <c r="C9618" s="208" t="n">
        <f aca="false">M9618</f>
        <v>0</v>
      </c>
      <c r="D9618" s="208" t="str">
        <f aca="false">IF(ISNUMBER(FIND("Phy",N9618))=TRUE(),"Physical","Financial")</f>
        <v>Financial</v>
      </c>
      <c r="E9618" s="208" t="e">
        <f aca="false">IF(VLOOKUP(S9618,'DD-Lookup'!$J$6:$L$50,3,FALSE())="Monthly",(YEAR(AC9618)-YEAR(AB9618))*12+MONTH(AC9618)-MONTH(AB9618)+1,(AC9618-AB9618+1))</f>
        <v>#N/A</v>
      </c>
      <c r="F9618" s="239" t="e">
        <f aca="false">E9618*SUM(P9618:Q9618)</f>
        <v>#N/A</v>
      </c>
    </row>
    <row r="9619" customFormat="false" ht="12.75" hidden="false" customHeight="false" outlineLevel="0" collapsed="false">
      <c r="A9619" s="208" t="str">
        <f aca="false">B9619&amp;" "&amp;C9619&amp;" "&amp;D9619</f>
        <v> 0 Financial</v>
      </c>
      <c r="B9619" s="208" t="str">
        <f aca="false">IF((LEFT(N9619,2)="US"),"US","")</f>
        <v/>
      </c>
      <c r="C9619" s="208" t="n">
        <f aca="false">M9619</f>
        <v>0</v>
      </c>
      <c r="D9619" s="208" t="str">
        <f aca="false">IF(ISNUMBER(FIND("Phy",N9619))=TRUE(),"Physical","Financial")</f>
        <v>Financial</v>
      </c>
      <c r="E9619" s="208" t="e">
        <f aca="false">IF(VLOOKUP(S9619,'DD-Lookup'!$J$6:$L$50,3,FALSE())="Monthly",(YEAR(AC9619)-YEAR(AB9619))*12+MONTH(AC9619)-MONTH(AB9619)+1,(AC9619-AB9619+1))</f>
        <v>#N/A</v>
      </c>
      <c r="F9619" s="239" t="e">
        <f aca="false">E9619*SUM(P9619:Q9619)</f>
        <v>#N/A</v>
      </c>
    </row>
    <row r="9620" customFormat="false" ht="12.75" hidden="false" customHeight="false" outlineLevel="0" collapsed="false">
      <c r="A9620" s="208" t="str">
        <f aca="false">B9620&amp;" "&amp;C9620&amp;" "&amp;D9620</f>
        <v> 0 Financial</v>
      </c>
      <c r="B9620" s="208" t="str">
        <f aca="false">IF((LEFT(N9620,2)="US"),"US","")</f>
        <v/>
      </c>
      <c r="C9620" s="208" t="n">
        <f aca="false">M9620</f>
        <v>0</v>
      </c>
      <c r="D9620" s="208" t="str">
        <f aca="false">IF(ISNUMBER(FIND("Phy",N9620))=TRUE(),"Physical","Financial")</f>
        <v>Financial</v>
      </c>
      <c r="E9620" s="208" t="e">
        <f aca="false">IF(VLOOKUP(S9620,'DD-Lookup'!$J$6:$L$50,3,FALSE())="Monthly",(YEAR(AC9620)-YEAR(AB9620))*12+MONTH(AC9620)-MONTH(AB9620)+1,(AC9620-AB9620+1))</f>
        <v>#N/A</v>
      </c>
      <c r="F9620" s="239" t="e">
        <f aca="false">E9620*SUM(P9620:Q9620)</f>
        <v>#N/A</v>
      </c>
    </row>
    <row r="9621" customFormat="false" ht="12.75" hidden="false" customHeight="false" outlineLevel="0" collapsed="false">
      <c r="A9621" s="208" t="str">
        <f aca="false">B9621&amp;" "&amp;C9621&amp;" "&amp;D9621</f>
        <v> 0 Financial</v>
      </c>
      <c r="B9621" s="208" t="str">
        <f aca="false">IF((LEFT(N9621,2)="US"),"US","")</f>
        <v/>
      </c>
      <c r="C9621" s="208" t="n">
        <f aca="false">M9621</f>
        <v>0</v>
      </c>
      <c r="D9621" s="208" t="str">
        <f aca="false">IF(ISNUMBER(FIND("Phy",N9621))=TRUE(),"Physical","Financial")</f>
        <v>Financial</v>
      </c>
      <c r="E9621" s="208" t="e">
        <f aca="false">IF(VLOOKUP(S9621,'DD-Lookup'!$J$6:$L$50,3,FALSE())="Monthly",(YEAR(AC9621)-YEAR(AB9621))*12+MONTH(AC9621)-MONTH(AB9621)+1,(AC9621-AB9621+1))</f>
        <v>#N/A</v>
      </c>
      <c r="F9621" s="239" t="e">
        <f aca="false">E9621*SUM(P9621:Q9621)</f>
        <v>#N/A</v>
      </c>
    </row>
    <row r="9622" customFormat="false" ht="12.75" hidden="false" customHeight="false" outlineLevel="0" collapsed="false">
      <c r="A9622" s="208" t="str">
        <f aca="false">B9622&amp;" "&amp;C9622&amp;" "&amp;D9622</f>
        <v> 0 Financial</v>
      </c>
      <c r="B9622" s="208" t="str">
        <f aca="false">IF((LEFT(N9622,2)="US"),"US","")</f>
        <v/>
      </c>
      <c r="C9622" s="208" t="n">
        <f aca="false">M9622</f>
        <v>0</v>
      </c>
      <c r="D9622" s="208" t="str">
        <f aca="false">IF(ISNUMBER(FIND("Phy",N9622))=TRUE(),"Physical","Financial")</f>
        <v>Financial</v>
      </c>
      <c r="E9622" s="208" t="e">
        <f aca="false">IF(VLOOKUP(S9622,'DD-Lookup'!$J$6:$L$50,3,FALSE())="Monthly",(YEAR(AC9622)-YEAR(AB9622))*12+MONTH(AC9622)-MONTH(AB9622)+1,(AC9622-AB9622+1))</f>
        <v>#N/A</v>
      </c>
      <c r="F9622" s="239" t="e">
        <f aca="false">E9622*SUM(P9622:Q9622)</f>
        <v>#N/A</v>
      </c>
    </row>
    <row r="9623" customFormat="false" ht="12.75" hidden="false" customHeight="false" outlineLevel="0" collapsed="false">
      <c r="A9623" s="208" t="str">
        <f aca="false">B9623&amp;" "&amp;C9623&amp;" "&amp;D9623</f>
        <v> 0 Financial</v>
      </c>
      <c r="B9623" s="208" t="str">
        <f aca="false">IF((LEFT(N9623,2)="US"),"US","")</f>
        <v/>
      </c>
      <c r="C9623" s="208" t="n">
        <f aca="false">M9623</f>
        <v>0</v>
      </c>
      <c r="D9623" s="208" t="str">
        <f aca="false">IF(ISNUMBER(FIND("Phy",N9623))=TRUE(),"Physical","Financial")</f>
        <v>Financial</v>
      </c>
      <c r="E9623" s="208" t="e">
        <f aca="false">IF(VLOOKUP(S9623,'DD-Lookup'!$J$6:$L$50,3,FALSE())="Monthly",(YEAR(AC9623)-YEAR(AB9623))*12+MONTH(AC9623)-MONTH(AB9623)+1,(AC9623-AB9623+1))</f>
        <v>#N/A</v>
      </c>
      <c r="F9623" s="239" t="e">
        <f aca="false">E9623*SUM(P9623:Q9623)</f>
        <v>#N/A</v>
      </c>
    </row>
    <row r="9624" customFormat="false" ht="12.75" hidden="false" customHeight="false" outlineLevel="0" collapsed="false">
      <c r="A9624" s="208" t="str">
        <f aca="false">B9624&amp;" "&amp;C9624&amp;" "&amp;D9624</f>
        <v> 0 Financial</v>
      </c>
      <c r="B9624" s="208" t="str">
        <f aca="false">IF((LEFT(N9624,2)="US"),"US","")</f>
        <v/>
      </c>
      <c r="C9624" s="208" t="n">
        <f aca="false">M9624</f>
        <v>0</v>
      </c>
      <c r="D9624" s="208" t="str">
        <f aca="false">IF(ISNUMBER(FIND("Phy",N9624))=TRUE(),"Physical","Financial")</f>
        <v>Financial</v>
      </c>
      <c r="E9624" s="208" t="e">
        <f aca="false">IF(VLOOKUP(S9624,'DD-Lookup'!$J$6:$L$50,3,FALSE())="Monthly",(YEAR(AC9624)-YEAR(AB9624))*12+MONTH(AC9624)-MONTH(AB9624)+1,(AC9624-AB9624+1))</f>
        <v>#N/A</v>
      </c>
      <c r="F9624" s="239" t="e">
        <f aca="false">E9624*SUM(P9624:Q9624)</f>
        <v>#N/A</v>
      </c>
    </row>
    <row r="9625" customFormat="false" ht="12.75" hidden="false" customHeight="false" outlineLevel="0" collapsed="false">
      <c r="A9625" s="208" t="str">
        <f aca="false">B9625&amp;" "&amp;C9625&amp;" "&amp;D9625</f>
        <v> 0 Financial</v>
      </c>
      <c r="B9625" s="208" t="str">
        <f aca="false">IF((LEFT(N9625,2)="US"),"US","")</f>
        <v/>
      </c>
      <c r="C9625" s="208" t="n">
        <f aca="false">M9625</f>
        <v>0</v>
      </c>
      <c r="D9625" s="208" t="str">
        <f aca="false">IF(ISNUMBER(FIND("Phy",N9625))=TRUE(),"Physical","Financial")</f>
        <v>Financial</v>
      </c>
      <c r="E9625" s="208" t="e">
        <f aca="false">IF(VLOOKUP(S9625,'DD-Lookup'!$J$6:$L$50,3,FALSE())="Monthly",(YEAR(AC9625)-YEAR(AB9625))*12+MONTH(AC9625)-MONTH(AB9625)+1,(AC9625-AB9625+1))</f>
        <v>#N/A</v>
      </c>
      <c r="F9625" s="239" t="e">
        <f aca="false">E9625*SUM(P9625:Q9625)</f>
        <v>#N/A</v>
      </c>
    </row>
    <row r="9626" customFormat="false" ht="12.75" hidden="false" customHeight="false" outlineLevel="0" collapsed="false">
      <c r="A9626" s="208" t="str">
        <f aca="false">B9626&amp;" "&amp;C9626&amp;" "&amp;D9626</f>
        <v> 0 Financial</v>
      </c>
      <c r="B9626" s="208" t="str">
        <f aca="false">IF((LEFT(N9626,2)="US"),"US","")</f>
        <v/>
      </c>
      <c r="C9626" s="208" t="n">
        <f aca="false">M9626</f>
        <v>0</v>
      </c>
      <c r="D9626" s="208" t="str">
        <f aca="false">IF(ISNUMBER(FIND("Phy",N9626))=TRUE(),"Physical","Financial")</f>
        <v>Financial</v>
      </c>
      <c r="E9626" s="208" t="e">
        <f aca="false">IF(VLOOKUP(S9626,'DD-Lookup'!$J$6:$L$50,3,FALSE())="Monthly",(YEAR(AC9626)-YEAR(AB9626))*12+MONTH(AC9626)-MONTH(AB9626)+1,(AC9626-AB9626+1))</f>
        <v>#N/A</v>
      </c>
      <c r="F9626" s="239" t="e">
        <f aca="false">E9626*SUM(P9626:Q9626)</f>
        <v>#N/A</v>
      </c>
    </row>
    <row r="9627" customFormat="false" ht="12.75" hidden="false" customHeight="false" outlineLevel="0" collapsed="false">
      <c r="A9627" s="208" t="str">
        <f aca="false">B9627&amp;" "&amp;C9627&amp;" "&amp;D9627</f>
        <v> 0 Financial</v>
      </c>
      <c r="B9627" s="208" t="str">
        <f aca="false">IF((LEFT(N9627,2)="US"),"US","")</f>
        <v/>
      </c>
      <c r="C9627" s="208" t="n">
        <f aca="false">M9627</f>
        <v>0</v>
      </c>
      <c r="D9627" s="208" t="str">
        <f aca="false">IF(ISNUMBER(FIND("Phy",N9627))=TRUE(),"Physical","Financial")</f>
        <v>Financial</v>
      </c>
      <c r="E9627" s="208" t="e">
        <f aca="false">IF(VLOOKUP(S9627,'DD-Lookup'!$J$6:$L$50,3,FALSE())="Monthly",(YEAR(AC9627)-YEAR(AB9627))*12+MONTH(AC9627)-MONTH(AB9627)+1,(AC9627-AB9627+1))</f>
        <v>#N/A</v>
      </c>
      <c r="F9627" s="239" t="e">
        <f aca="false">E9627*SUM(P9627:Q9627)</f>
        <v>#N/A</v>
      </c>
    </row>
    <row r="9628" customFormat="false" ht="12.75" hidden="false" customHeight="false" outlineLevel="0" collapsed="false">
      <c r="A9628" s="208" t="str">
        <f aca="false">B9628&amp;" "&amp;C9628&amp;" "&amp;D9628</f>
        <v> 0 Financial</v>
      </c>
      <c r="B9628" s="208" t="str">
        <f aca="false">IF((LEFT(N9628,2)="US"),"US","")</f>
        <v/>
      </c>
      <c r="C9628" s="208" t="n">
        <f aca="false">M9628</f>
        <v>0</v>
      </c>
      <c r="D9628" s="208" t="str">
        <f aca="false">IF(ISNUMBER(FIND("Phy",N9628))=TRUE(),"Physical","Financial")</f>
        <v>Financial</v>
      </c>
      <c r="E9628" s="208" t="e">
        <f aca="false">IF(VLOOKUP(S9628,'DD-Lookup'!$J$6:$L$50,3,FALSE())="Monthly",(YEAR(AC9628)-YEAR(AB9628))*12+MONTH(AC9628)-MONTH(AB9628)+1,(AC9628-AB9628+1))</f>
        <v>#N/A</v>
      </c>
      <c r="F9628" s="239" t="e">
        <f aca="false">E9628*SUM(P9628:Q9628)</f>
        <v>#N/A</v>
      </c>
    </row>
    <row r="9629" customFormat="false" ht="12.75" hidden="false" customHeight="false" outlineLevel="0" collapsed="false">
      <c r="A9629" s="208" t="str">
        <f aca="false">B9629&amp;" "&amp;C9629&amp;" "&amp;D9629</f>
        <v> 0 Financial</v>
      </c>
      <c r="B9629" s="208" t="str">
        <f aca="false">IF((LEFT(N9629,2)="US"),"US","")</f>
        <v/>
      </c>
      <c r="C9629" s="208" t="n">
        <f aca="false">M9629</f>
        <v>0</v>
      </c>
      <c r="D9629" s="208" t="str">
        <f aca="false">IF(ISNUMBER(FIND("Phy",N9629))=TRUE(),"Physical","Financial")</f>
        <v>Financial</v>
      </c>
      <c r="E9629" s="208" t="e">
        <f aca="false">IF(VLOOKUP(S9629,'DD-Lookup'!$J$6:$L$50,3,FALSE())="Monthly",(YEAR(AC9629)-YEAR(AB9629))*12+MONTH(AC9629)-MONTH(AB9629)+1,(AC9629-AB9629+1))</f>
        <v>#N/A</v>
      </c>
      <c r="F9629" s="239" t="e">
        <f aca="false">E9629*SUM(P9629:Q9629)</f>
        <v>#N/A</v>
      </c>
    </row>
    <row r="9630" customFormat="false" ht="12.75" hidden="false" customHeight="false" outlineLevel="0" collapsed="false">
      <c r="A9630" s="208" t="str">
        <f aca="false">B9630&amp;" "&amp;C9630&amp;" "&amp;D9630</f>
        <v> 0 Financial</v>
      </c>
      <c r="B9630" s="208" t="str">
        <f aca="false">IF((LEFT(N9630,2)="US"),"US","")</f>
        <v/>
      </c>
      <c r="C9630" s="208" t="n">
        <f aca="false">M9630</f>
        <v>0</v>
      </c>
      <c r="D9630" s="208" t="str">
        <f aca="false">IF(ISNUMBER(FIND("Phy",N9630))=TRUE(),"Physical","Financial")</f>
        <v>Financial</v>
      </c>
      <c r="E9630" s="208" t="e">
        <f aca="false">IF(VLOOKUP(S9630,'DD-Lookup'!$J$6:$L$50,3,FALSE())="Monthly",(YEAR(AC9630)-YEAR(AB9630))*12+MONTH(AC9630)-MONTH(AB9630)+1,(AC9630-AB9630+1))</f>
        <v>#N/A</v>
      </c>
      <c r="F9630" s="239" t="e">
        <f aca="false">E9630*SUM(P9630:Q9630)</f>
        <v>#N/A</v>
      </c>
    </row>
    <row r="9631" customFormat="false" ht="12.75" hidden="false" customHeight="false" outlineLevel="0" collapsed="false">
      <c r="A9631" s="208" t="str">
        <f aca="false">B9631&amp;" "&amp;C9631&amp;" "&amp;D9631</f>
        <v> 0 Financial</v>
      </c>
      <c r="B9631" s="208" t="str">
        <f aca="false">IF((LEFT(N9631,2)="US"),"US","")</f>
        <v/>
      </c>
      <c r="C9631" s="208" t="n">
        <f aca="false">M9631</f>
        <v>0</v>
      </c>
      <c r="D9631" s="208" t="str">
        <f aca="false">IF(ISNUMBER(FIND("Phy",N9631))=TRUE(),"Physical","Financial")</f>
        <v>Financial</v>
      </c>
      <c r="E9631" s="208" t="e">
        <f aca="false">IF(VLOOKUP(S9631,'DD-Lookup'!$J$6:$L$50,3,FALSE())="Monthly",(YEAR(AC9631)-YEAR(AB9631))*12+MONTH(AC9631)-MONTH(AB9631)+1,(AC9631-AB9631+1))</f>
        <v>#N/A</v>
      </c>
      <c r="F9631" s="239" t="e">
        <f aca="false">E9631*SUM(P9631:Q9631)</f>
        <v>#N/A</v>
      </c>
    </row>
    <row r="9632" customFormat="false" ht="12.75" hidden="false" customHeight="false" outlineLevel="0" collapsed="false">
      <c r="A9632" s="208" t="str">
        <f aca="false">B9632&amp;" "&amp;C9632&amp;" "&amp;D9632</f>
        <v> 0 Financial</v>
      </c>
      <c r="B9632" s="208" t="str">
        <f aca="false">IF((LEFT(N9632,2)="US"),"US","")</f>
        <v/>
      </c>
      <c r="C9632" s="208" t="n">
        <f aca="false">M9632</f>
        <v>0</v>
      </c>
      <c r="D9632" s="208" t="str">
        <f aca="false">IF(ISNUMBER(FIND("Phy",N9632))=TRUE(),"Physical","Financial")</f>
        <v>Financial</v>
      </c>
      <c r="E9632" s="208" t="e">
        <f aca="false">IF(VLOOKUP(S9632,'DD-Lookup'!$J$6:$L$50,3,FALSE())="Monthly",(YEAR(AC9632)-YEAR(AB9632))*12+MONTH(AC9632)-MONTH(AB9632)+1,(AC9632-AB9632+1))</f>
        <v>#N/A</v>
      </c>
      <c r="F9632" s="239" t="e">
        <f aca="false">E9632*SUM(P9632:Q9632)</f>
        <v>#N/A</v>
      </c>
    </row>
    <row r="9633" customFormat="false" ht="12.75" hidden="false" customHeight="false" outlineLevel="0" collapsed="false">
      <c r="A9633" s="208" t="str">
        <f aca="false">B9633&amp;" "&amp;C9633&amp;" "&amp;D9633</f>
        <v> 0 Financial</v>
      </c>
      <c r="B9633" s="208" t="str">
        <f aca="false">IF((LEFT(N9633,2)="US"),"US","")</f>
        <v/>
      </c>
      <c r="C9633" s="208" t="n">
        <f aca="false">M9633</f>
        <v>0</v>
      </c>
      <c r="D9633" s="208" t="str">
        <f aca="false">IF(ISNUMBER(FIND("Phy",N9633))=TRUE(),"Physical","Financial")</f>
        <v>Financial</v>
      </c>
      <c r="E9633" s="208" t="e">
        <f aca="false">IF(VLOOKUP(S9633,'DD-Lookup'!$J$6:$L$50,3,FALSE())="Monthly",(YEAR(AC9633)-YEAR(AB9633))*12+MONTH(AC9633)-MONTH(AB9633)+1,(AC9633-AB9633+1))</f>
        <v>#N/A</v>
      </c>
      <c r="F9633" s="239" t="e">
        <f aca="false">E9633*SUM(P9633:Q9633)</f>
        <v>#N/A</v>
      </c>
    </row>
    <row r="9634" customFormat="false" ht="12.75" hidden="false" customHeight="false" outlineLevel="0" collapsed="false">
      <c r="A9634" s="208" t="str">
        <f aca="false">B9634&amp;" "&amp;C9634&amp;" "&amp;D9634</f>
        <v> 0 Financial</v>
      </c>
      <c r="B9634" s="208" t="str">
        <f aca="false">IF((LEFT(N9634,2)="US"),"US","")</f>
        <v/>
      </c>
      <c r="C9634" s="208" t="n">
        <f aca="false">M9634</f>
        <v>0</v>
      </c>
      <c r="D9634" s="208" t="str">
        <f aca="false">IF(ISNUMBER(FIND("Phy",N9634))=TRUE(),"Physical","Financial")</f>
        <v>Financial</v>
      </c>
      <c r="E9634" s="208" t="e">
        <f aca="false">IF(VLOOKUP(S9634,'DD-Lookup'!$J$6:$L$50,3,FALSE())="Monthly",(YEAR(AC9634)-YEAR(AB9634))*12+MONTH(AC9634)-MONTH(AB9634)+1,(AC9634-AB9634+1))</f>
        <v>#N/A</v>
      </c>
      <c r="F9634" s="239" t="e">
        <f aca="false">E9634*SUM(P9634:Q9634)</f>
        <v>#N/A</v>
      </c>
    </row>
    <row r="9635" customFormat="false" ht="12.75" hidden="false" customHeight="false" outlineLevel="0" collapsed="false">
      <c r="A9635" s="208" t="str">
        <f aca="false">B9635&amp;" "&amp;C9635&amp;" "&amp;D9635</f>
        <v> 0 Financial</v>
      </c>
      <c r="B9635" s="208" t="str">
        <f aca="false">IF((LEFT(N9635,2)="US"),"US","")</f>
        <v/>
      </c>
      <c r="C9635" s="208" t="n">
        <f aca="false">M9635</f>
        <v>0</v>
      </c>
      <c r="D9635" s="208" t="str">
        <f aca="false">IF(ISNUMBER(FIND("Phy",N9635))=TRUE(),"Physical","Financial")</f>
        <v>Financial</v>
      </c>
      <c r="E9635" s="208" t="e">
        <f aca="false">IF(VLOOKUP(S9635,'DD-Lookup'!$J$6:$L$50,3,FALSE())="Monthly",(YEAR(AC9635)-YEAR(AB9635))*12+MONTH(AC9635)-MONTH(AB9635)+1,(AC9635-AB9635+1))</f>
        <v>#N/A</v>
      </c>
      <c r="F9635" s="239" t="e">
        <f aca="false">E9635*SUM(P9635:Q9635)</f>
        <v>#N/A</v>
      </c>
    </row>
    <row r="9636" customFormat="false" ht="12.75" hidden="false" customHeight="false" outlineLevel="0" collapsed="false">
      <c r="A9636" s="208" t="str">
        <f aca="false">B9636&amp;" "&amp;C9636&amp;" "&amp;D9636</f>
        <v> 0 Financial</v>
      </c>
      <c r="B9636" s="208" t="str">
        <f aca="false">IF((LEFT(N9636,2)="US"),"US","")</f>
        <v/>
      </c>
      <c r="C9636" s="208" t="n">
        <f aca="false">M9636</f>
        <v>0</v>
      </c>
      <c r="D9636" s="208" t="str">
        <f aca="false">IF(ISNUMBER(FIND("Phy",N9636))=TRUE(),"Physical","Financial")</f>
        <v>Financial</v>
      </c>
      <c r="E9636" s="208" t="e">
        <f aca="false">IF(VLOOKUP(S9636,'DD-Lookup'!$J$6:$L$50,3,FALSE())="Monthly",(YEAR(AC9636)-YEAR(AB9636))*12+MONTH(AC9636)-MONTH(AB9636)+1,(AC9636-AB9636+1))</f>
        <v>#N/A</v>
      </c>
      <c r="F9636" s="239" t="e">
        <f aca="false">E9636*SUM(P9636:Q9636)</f>
        <v>#N/A</v>
      </c>
    </row>
    <row r="9637" customFormat="false" ht="12.75" hidden="false" customHeight="false" outlineLevel="0" collapsed="false">
      <c r="A9637" s="208" t="str">
        <f aca="false">B9637&amp;" "&amp;C9637&amp;" "&amp;D9637</f>
        <v> 0 Financial</v>
      </c>
      <c r="B9637" s="208" t="str">
        <f aca="false">IF((LEFT(N9637,2)="US"),"US","")</f>
        <v/>
      </c>
      <c r="C9637" s="208" t="n">
        <f aca="false">M9637</f>
        <v>0</v>
      </c>
      <c r="D9637" s="208" t="str">
        <f aca="false">IF(ISNUMBER(FIND("Phy",N9637))=TRUE(),"Physical","Financial")</f>
        <v>Financial</v>
      </c>
      <c r="E9637" s="208" t="e">
        <f aca="false">IF(VLOOKUP(S9637,'DD-Lookup'!$J$6:$L$50,3,FALSE())="Monthly",(YEAR(AC9637)-YEAR(AB9637))*12+MONTH(AC9637)-MONTH(AB9637)+1,(AC9637-AB9637+1))</f>
        <v>#N/A</v>
      </c>
      <c r="F9637" s="239" t="e">
        <f aca="false">E9637*SUM(P9637:Q9637)</f>
        <v>#N/A</v>
      </c>
    </row>
    <row r="9638" customFormat="false" ht="12.75" hidden="false" customHeight="false" outlineLevel="0" collapsed="false">
      <c r="A9638" s="208" t="str">
        <f aca="false">B9638&amp;" "&amp;C9638&amp;" "&amp;D9638</f>
        <v> 0 Financial</v>
      </c>
      <c r="B9638" s="208" t="str">
        <f aca="false">IF((LEFT(N9638,2)="US"),"US","")</f>
        <v/>
      </c>
      <c r="C9638" s="208" t="n">
        <f aca="false">M9638</f>
        <v>0</v>
      </c>
      <c r="D9638" s="208" t="str">
        <f aca="false">IF(ISNUMBER(FIND("Phy",N9638))=TRUE(),"Physical","Financial")</f>
        <v>Financial</v>
      </c>
      <c r="E9638" s="208" t="e">
        <f aca="false">IF(VLOOKUP(S9638,'DD-Lookup'!$J$6:$L$50,3,FALSE())="Monthly",(YEAR(AC9638)-YEAR(AB9638))*12+MONTH(AC9638)-MONTH(AB9638)+1,(AC9638-AB9638+1))</f>
        <v>#N/A</v>
      </c>
      <c r="F9638" s="239" t="e">
        <f aca="false">E9638*SUM(P9638:Q9638)</f>
        <v>#N/A</v>
      </c>
    </row>
    <row r="9639" customFormat="false" ht="12.75" hidden="false" customHeight="false" outlineLevel="0" collapsed="false">
      <c r="A9639" s="208" t="str">
        <f aca="false">B9639&amp;" "&amp;C9639&amp;" "&amp;D9639</f>
        <v> 0 Financial</v>
      </c>
      <c r="B9639" s="208" t="str">
        <f aca="false">IF((LEFT(N9639,2)="US"),"US","")</f>
        <v/>
      </c>
      <c r="C9639" s="208" t="n">
        <f aca="false">M9639</f>
        <v>0</v>
      </c>
      <c r="D9639" s="208" t="str">
        <f aca="false">IF(ISNUMBER(FIND("Phy",N9639))=TRUE(),"Physical","Financial")</f>
        <v>Financial</v>
      </c>
      <c r="E9639" s="208" t="e">
        <f aca="false">IF(VLOOKUP(S9639,'DD-Lookup'!$J$6:$L$50,3,FALSE())="Monthly",(YEAR(AC9639)-YEAR(AB9639))*12+MONTH(AC9639)-MONTH(AB9639)+1,(AC9639-AB9639+1))</f>
        <v>#N/A</v>
      </c>
      <c r="F9639" s="239" t="e">
        <f aca="false">E9639*SUM(P9639:Q9639)</f>
        <v>#N/A</v>
      </c>
    </row>
    <row r="9640" customFormat="false" ht="12.75" hidden="false" customHeight="false" outlineLevel="0" collapsed="false">
      <c r="A9640" s="208" t="str">
        <f aca="false">B9640&amp;" "&amp;C9640&amp;" "&amp;D9640</f>
        <v> 0 Financial</v>
      </c>
      <c r="B9640" s="208" t="str">
        <f aca="false">IF((LEFT(N9640,2)="US"),"US","")</f>
        <v/>
      </c>
      <c r="C9640" s="208" t="n">
        <f aca="false">M9640</f>
        <v>0</v>
      </c>
      <c r="D9640" s="208" t="str">
        <f aca="false">IF(ISNUMBER(FIND("Phy",N9640))=TRUE(),"Physical","Financial")</f>
        <v>Financial</v>
      </c>
      <c r="E9640" s="208" t="e">
        <f aca="false">IF(VLOOKUP(S9640,'DD-Lookup'!$J$6:$L$50,3,FALSE())="Monthly",(YEAR(AC9640)-YEAR(AB9640))*12+MONTH(AC9640)-MONTH(AB9640)+1,(AC9640-AB9640+1))</f>
        <v>#N/A</v>
      </c>
      <c r="F9640" s="239" t="e">
        <f aca="false">E9640*SUM(P9640:Q9640)</f>
        <v>#N/A</v>
      </c>
    </row>
    <row r="9641" customFormat="false" ht="12.75" hidden="false" customHeight="false" outlineLevel="0" collapsed="false">
      <c r="A9641" s="208" t="str">
        <f aca="false">B9641&amp;" "&amp;C9641&amp;" "&amp;D9641</f>
        <v> 0 Financial</v>
      </c>
      <c r="B9641" s="208" t="str">
        <f aca="false">IF((LEFT(N9641,2)="US"),"US","")</f>
        <v/>
      </c>
      <c r="C9641" s="208" t="n">
        <f aca="false">M9641</f>
        <v>0</v>
      </c>
      <c r="D9641" s="208" t="str">
        <f aca="false">IF(ISNUMBER(FIND("Phy",N9641))=TRUE(),"Physical","Financial")</f>
        <v>Financial</v>
      </c>
      <c r="E9641" s="208" t="e">
        <f aca="false">IF(VLOOKUP(S9641,'DD-Lookup'!$J$6:$L$50,3,FALSE())="Monthly",(YEAR(AC9641)-YEAR(AB9641))*12+MONTH(AC9641)-MONTH(AB9641)+1,(AC9641-AB9641+1))</f>
        <v>#N/A</v>
      </c>
      <c r="F9641" s="239" t="e">
        <f aca="false">E9641*SUM(P9641:Q9641)</f>
        <v>#N/A</v>
      </c>
    </row>
    <row r="9642" customFormat="false" ht="12.75" hidden="false" customHeight="false" outlineLevel="0" collapsed="false">
      <c r="A9642" s="208" t="str">
        <f aca="false">B9642&amp;" "&amp;C9642&amp;" "&amp;D9642</f>
        <v> 0 Financial</v>
      </c>
      <c r="B9642" s="208" t="str">
        <f aca="false">IF((LEFT(N9642,2)="US"),"US","")</f>
        <v/>
      </c>
      <c r="C9642" s="208" t="n">
        <f aca="false">M9642</f>
        <v>0</v>
      </c>
      <c r="D9642" s="208" t="str">
        <f aca="false">IF(ISNUMBER(FIND("Phy",N9642))=TRUE(),"Physical","Financial")</f>
        <v>Financial</v>
      </c>
      <c r="E9642" s="208" t="e">
        <f aca="false">IF(VLOOKUP(S9642,'DD-Lookup'!$J$6:$L$50,3,FALSE())="Monthly",(YEAR(AC9642)-YEAR(AB9642))*12+MONTH(AC9642)-MONTH(AB9642)+1,(AC9642-AB9642+1))</f>
        <v>#N/A</v>
      </c>
      <c r="F9642" s="239" t="e">
        <f aca="false">E9642*SUM(P9642:Q9642)</f>
        <v>#N/A</v>
      </c>
    </row>
    <row r="9643" customFormat="false" ht="12.75" hidden="false" customHeight="false" outlineLevel="0" collapsed="false">
      <c r="A9643" s="208" t="str">
        <f aca="false">B9643&amp;" "&amp;C9643&amp;" "&amp;D9643</f>
        <v> 0 Financial</v>
      </c>
      <c r="B9643" s="208" t="str">
        <f aca="false">IF((LEFT(N9643,2)="US"),"US","")</f>
        <v/>
      </c>
      <c r="C9643" s="208" t="n">
        <f aca="false">M9643</f>
        <v>0</v>
      </c>
      <c r="D9643" s="208" t="str">
        <f aca="false">IF(ISNUMBER(FIND("Phy",N9643))=TRUE(),"Physical","Financial")</f>
        <v>Financial</v>
      </c>
      <c r="E9643" s="208" t="e">
        <f aca="false">IF(VLOOKUP(S9643,'DD-Lookup'!$J$6:$L$50,3,FALSE())="Monthly",(YEAR(AC9643)-YEAR(AB9643))*12+MONTH(AC9643)-MONTH(AB9643)+1,(AC9643-AB9643+1))</f>
        <v>#N/A</v>
      </c>
      <c r="F9643" s="239" t="e">
        <f aca="false">E9643*SUM(P9643:Q9643)</f>
        <v>#N/A</v>
      </c>
    </row>
    <row r="9644" customFormat="false" ht="12.75" hidden="false" customHeight="false" outlineLevel="0" collapsed="false">
      <c r="A9644" s="208" t="str">
        <f aca="false">B9644&amp;" "&amp;C9644&amp;" "&amp;D9644</f>
        <v> 0 Financial</v>
      </c>
      <c r="B9644" s="208" t="str">
        <f aca="false">IF((LEFT(N9644,2)="US"),"US","")</f>
        <v/>
      </c>
      <c r="C9644" s="208" t="n">
        <f aca="false">M9644</f>
        <v>0</v>
      </c>
      <c r="D9644" s="208" t="str">
        <f aca="false">IF(ISNUMBER(FIND("Phy",N9644))=TRUE(),"Physical","Financial")</f>
        <v>Financial</v>
      </c>
      <c r="E9644" s="208" t="e">
        <f aca="false">IF(VLOOKUP(S9644,'DD-Lookup'!$J$6:$L$50,3,FALSE())="Monthly",(YEAR(AC9644)-YEAR(AB9644))*12+MONTH(AC9644)-MONTH(AB9644)+1,(AC9644-AB9644+1))</f>
        <v>#N/A</v>
      </c>
      <c r="F9644" s="239" t="e">
        <f aca="false">E9644*SUM(P9644:Q9644)</f>
        <v>#N/A</v>
      </c>
    </row>
    <row r="9645" customFormat="false" ht="12.75" hidden="false" customHeight="false" outlineLevel="0" collapsed="false">
      <c r="A9645" s="208" t="str">
        <f aca="false">B9645&amp;" "&amp;C9645&amp;" "&amp;D9645</f>
        <v> 0 Financial</v>
      </c>
      <c r="B9645" s="208" t="str">
        <f aca="false">IF((LEFT(N9645,2)="US"),"US","")</f>
        <v/>
      </c>
      <c r="C9645" s="208" t="n">
        <f aca="false">M9645</f>
        <v>0</v>
      </c>
      <c r="D9645" s="208" t="str">
        <f aca="false">IF(ISNUMBER(FIND("Phy",N9645))=TRUE(),"Physical","Financial")</f>
        <v>Financial</v>
      </c>
      <c r="E9645" s="208" t="e">
        <f aca="false">IF(VLOOKUP(S9645,'DD-Lookup'!$J$6:$L$50,3,FALSE())="Monthly",(YEAR(AC9645)-YEAR(AB9645))*12+MONTH(AC9645)-MONTH(AB9645)+1,(AC9645-AB9645+1))</f>
        <v>#N/A</v>
      </c>
      <c r="F9645" s="239" t="e">
        <f aca="false">E9645*SUM(P9645:Q9645)</f>
        <v>#N/A</v>
      </c>
    </row>
    <row r="9646" customFormat="false" ht="12.75" hidden="false" customHeight="false" outlineLevel="0" collapsed="false">
      <c r="A9646" s="208" t="str">
        <f aca="false">B9646&amp;" "&amp;C9646&amp;" "&amp;D9646</f>
        <v> 0 Financial</v>
      </c>
      <c r="B9646" s="208" t="str">
        <f aca="false">IF((LEFT(N9646,2)="US"),"US","")</f>
        <v/>
      </c>
      <c r="C9646" s="208" t="n">
        <f aca="false">M9646</f>
        <v>0</v>
      </c>
      <c r="D9646" s="208" t="str">
        <f aca="false">IF(ISNUMBER(FIND("Phy",N9646))=TRUE(),"Physical","Financial")</f>
        <v>Financial</v>
      </c>
      <c r="E9646" s="208" t="e">
        <f aca="false">IF(VLOOKUP(S9646,'DD-Lookup'!$J$6:$L$50,3,FALSE())="Monthly",(YEAR(AC9646)-YEAR(AB9646))*12+MONTH(AC9646)-MONTH(AB9646)+1,(AC9646-AB9646+1))</f>
        <v>#N/A</v>
      </c>
      <c r="F9646" s="239" t="e">
        <f aca="false">E9646*SUM(P9646:Q9646)</f>
        <v>#N/A</v>
      </c>
    </row>
    <row r="9647" customFormat="false" ht="12.75" hidden="false" customHeight="false" outlineLevel="0" collapsed="false">
      <c r="A9647" s="208" t="str">
        <f aca="false">B9647&amp;" "&amp;C9647&amp;" "&amp;D9647</f>
        <v> 0 Financial</v>
      </c>
      <c r="B9647" s="208" t="str">
        <f aca="false">IF((LEFT(N9647,2)="US"),"US","")</f>
        <v/>
      </c>
      <c r="C9647" s="208" t="n">
        <f aca="false">M9647</f>
        <v>0</v>
      </c>
      <c r="D9647" s="208" t="str">
        <f aca="false">IF(ISNUMBER(FIND("Phy",N9647))=TRUE(),"Physical","Financial")</f>
        <v>Financial</v>
      </c>
      <c r="E9647" s="208" t="e">
        <f aca="false">IF(VLOOKUP(S9647,'DD-Lookup'!$J$6:$L$50,3,FALSE())="Monthly",(YEAR(AC9647)-YEAR(AB9647))*12+MONTH(AC9647)-MONTH(AB9647)+1,(AC9647-AB9647+1))</f>
        <v>#N/A</v>
      </c>
      <c r="F9647" s="239" t="e">
        <f aca="false">E9647*SUM(P9647:Q9647)</f>
        <v>#N/A</v>
      </c>
    </row>
    <row r="9648" customFormat="false" ht="12.75" hidden="false" customHeight="false" outlineLevel="0" collapsed="false">
      <c r="A9648" s="208" t="str">
        <f aca="false">B9648&amp;" "&amp;C9648&amp;" "&amp;D9648</f>
        <v> 0 Financial</v>
      </c>
      <c r="B9648" s="208" t="str">
        <f aca="false">IF((LEFT(N9648,2)="US"),"US","")</f>
        <v/>
      </c>
      <c r="C9648" s="208" t="n">
        <f aca="false">M9648</f>
        <v>0</v>
      </c>
      <c r="D9648" s="208" t="str">
        <f aca="false">IF(ISNUMBER(FIND("Phy",N9648))=TRUE(),"Physical","Financial")</f>
        <v>Financial</v>
      </c>
      <c r="E9648" s="208" t="e">
        <f aca="false">IF(VLOOKUP(S9648,'DD-Lookup'!$J$6:$L$50,3,FALSE())="Monthly",(YEAR(AC9648)-YEAR(AB9648))*12+MONTH(AC9648)-MONTH(AB9648)+1,(AC9648-AB9648+1))</f>
        <v>#N/A</v>
      </c>
      <c r="F9648" s="239" t="e">
        <f aca="false">E9648*SUM(P9648:Q9648)</f>
        <v>#N/A</v>
      </c>
    </row>
    <row r="9649" customFormat="false" ht="12.75" hidden="false" customHeight="false" outlineLevel="0" collapsed="false">
      <c r="A9649" s="208" t="str">
        <f aca="false">B9649&amp;" "&amp;C9649&amp;" "&amp;D9649</f>
        <v> 0 Financial</v>
      </c>
      <c r="B9649" s="208" t="str">
        <f aca="false">IF((LEFT(N9649,2)="US"),"US","")</f>
        <v/>
      </c>
      <c r="C9649" s="208" t="n">
        <f aca="false">M9649</f>
        <v>0</v>
      </c>
      <c r="D9649" s="208" t="str">
        <f aca="false">IF(ISNUMBER(FIND("Phy",N9649))=TRUE(),"Physical","Financial")</f>
        <v>Financial</v>
      </c>
      <c r="E9649" s="208" t="e">
        <f aca="false">IF(VLOOKUP(S9649,'DD-Lookup'!$J$6:$L$50,3,FALSE())="Monthly",(YEAR(AC9649)-YEAR(AB9649))*12+MONTH(AC9649)-MONTH(AB9649)+1,(AC9649-AB9649+1))</f>
        <v>#N/A</v>
      </c>
      <c r="F9649" s="239" t="e">
        <f aca="false">E9649*SUM(P9649:Q9649)</f>
        <v>#N/A</v>
      </c>
    </row>
    <row r="9650" customFormat="false" ht="12.75" hidden="false" customHeight="false" outlineLevel="0" collapsed="false">
      <c r="A9650" s="208" t="str">
        <f aca="false">B9650&amp;" "&amp;C9650&amp;" "&amp;D9650</f>
        <v> 0 Financial</v>
      </c>
      <c r="B9650" s="208" t="str">
        <f aca="false">IF((LEFT(N9650,2)="US"),"US","")</f>
        <v/>
      </c>
      <c r="C9650" s="208" t="n">
        <f aca="false">M9650</f>
        <v>0</v>
      </c>
      <c r="D9650" s="208" t="str">
        <f aca="false">IF(ISNUMBER(FIND("Phy",N9650))=TRUE(),"Physical","Financial")</f>
        <v>Financial</v>
      </c>
      <c r="E9650" s="208" t="e">
        <f aca="false">IF(VLOOKUP(S9650,'DD-Lookup'!$J$6:$L$50,3,FALSE())="Monthly",(YEAR(AC9650)-YEAR(AB9650))*12+MONTH(AC9650)-MONTH(AB9650)+1,(AC9650-AB9650+1))</f>
        <v>#N/A</v>
      </c>
      <c r="F9650" s="239" t="e">
        <f aca="false">E9650*SUM(P9650:Q9650)</f>
        <v>#N/A</v>
      </c>
    </row>
    <row r="9651" customFormat="false" ht="12.75" hidden="false" customHeight="false" outlineLevel="0" collapsed="false">
      <c r="A9651" s="208" t="str">
        <f aca="false">B9651&amp;" "&amp;C9651&amp;" "&amp;D9651</f>
        <v> 0 Financial</v>
      </c>
      <c r="B9651" s="208" t="str">
        <f aca="false">IF((LEFT(N9651,2)="US"),"US","")</f>
        <v/>
      </c>
      <c r="C9651" s="208" t="n">
        <f aca="false">M9651</f>
        <v>0</v>
      </c>
      <c r="D9651" s="208" t="str">
        <f aca="false">IF(ISNUMBER(FIND("Phy",N9651))=TRUE(),"Physical","Financial")</f>
        <v>Financial</v>
      </c>
      <c r="E9651" s="208" t="e">
        <f aca="false">IF(VLOOKUP(S9651,'DD-Lookup'!$J$6:$L$50,3,FALSE())="Monthly",(YEAR(AC9651)-YEAR(AB9651))*12+MONTH(AC9651)-MONTH(AB9651)+1,(AC9651-AB9651+1))</f>
        <v>#N/A</v>
      </c>
      <c r="F9651" s="239" t="e">
        <f aca="false">E9651*SUM(P9651:Q9651)</f>
        <v>#N/A</v>
      </c>
    </row>
    <row r="9652" customFormat="false" ht="12.75" hidden="false" customHeight="false" outlineLevel="0" collapsed="false">
      <c r="A9652" s="208" t="str">
        <f aca="false">B9652&amp;" "&amp;C9652&amp;" "&amp;D9652</f>
        <v> 0 Financial</v>
      </c>
      <c r="B9652" s="208" t="str">
        <f aca="false">IF((LEFT(N9652,2)="US"),"US","")</f>
        <v/>
      </c>
      <c r="C9652" s="208" t="n">
        <f aca="false">M9652</f>
        <v>0</v>
      </c>
      <c r="D9652" s="208" t="str">
        <f aca="false">IF(ISNUMBER(FIND("Phy",N9652))=TRUE(),"Physical","Financial")</f>
        <v>Financial</v>
      </c>
      <c r="E9652" s="208" t="e">
        <f aca="false">IF(VLOOKUP(S9652,'DD-Lookup'!$J$6:$L$50,3,FALSE())="Monthly",(YEAR(AC9652)-YEAR(AB9652))*12+MONTH(AC9652)-MONTH(AB9652)+1,(AC9652-AB9652+1))</f>
        <v>#N/A</v>
      </c>
      <c r="F9652" s="239" t="e">
        <f aca="false">E9652*SUM(P9652:Q9652)</f>
        <v>#N/A</v>
      </c>
    </row>
    <row r="9653" customFormat="false" ht="12.75" hidden="false" customHeight="false" outlineLevel="0" collapsed="false">
      <c r="A9653" s="208" t="str">
        <f aca="false">B9653&amp;" "&amp;C9653&amp;" "&amp;D9653</f>
        <v> 0 Financial</v>
      </c>
      <c r="B9653" s="208" t="str">
        <f aca="false">IF((LEFT(N9653,2)="US"),"US","")</f>
        <v/>
      </c>
      <c r="C9653" s="208" t="n">
        <f aca="false">M9653</f>
        <v>0</v>
      </c>
      <c r="D9653" s="208" t="str">
        <f aca="false">IF(ISNUMBER(FIND("Phy",N9653))=TRUE(),"Physical","Financial")</f>
        <v>Financial</v>
      </c>
      <c r="E9653" s="208" t="e">
        <f aca="false">IF(VLOOKUP(S9653,'DD-Lookup'!$J$6:$L$50,3,FALSE())="Monthly",(YEAR(AC9653)-YEAR(AB9653))*12+MONTH(AC9653)-MONTH(AB9653)+1,(AC9653-AB9653+1))</f>
        <v>#N/A</v>
      </c>
      <c r="F9653" s="239" t="e">
        <f aca="false">E9653*SUM(P9653:Q9653)</f>
        <v>#N/A</v>
      </c>
    </row>
    <row r="9654" customFormat="false" ht="12.75" hidden="false" customHeight="false" outlineLevel="0" collapsed="false">
      <c r="A9654" s="208" t="str">
        <f aca="false">B9654&amp;" "&amp;C9654&amp;" "&amp;D9654</f>
        <v> 0 Financial</v>
      </c>
      <c r="B9654" s="208" t="str">
        <f aca="false">IF((LEFT(N9654,2)="US"),"US","")</f>
        <v/>
      </c>
      <c r="C9654" s="208" t="n">
        <f aca="false">M9654</f>
        <v>0</v>
      </c>
      <c r="D9654" s="208" t="str">
        <f aca="false">IF(ISNUMBER(FIND("Phy",N9654))=TRUE(),"Physical","Financial")</f>
        <v>Financial</v>
      </c>
      <c r="E9654" s="208" t="e">
        <f aca="false">IF(VLOOKUP(S9654,'DD-Lookup'!$J$6:$L$50,3,FALSE())="Monthly",(YEAR(AC9654)-YEAR(AB9654))*12+MONTH(AC9654)-MONTH(AB9654)+1,(AC9654-AB9654+1))</f>
        <v>#N/A</v>
      </c>
      <c r="F9654" s="239" t="e">
        <f aca="false">E9654*SUM(P9654:Q9654)</f>
        <v>#N/A</v>
      </c>
    </row>
    <row r="9655" customFormat="false" ht="12.75" hidden="false" customHeight="false" outlineLevel="0" collapsed="false">
      <c r="A9655" s="208" t="str">
        <f aca="false">B9655&amp;" "&amp;C9655&amp;" "&amp;D9655</f>
        <v> 0 Financial</v>
      </c>
      <c r="B9655" s="208" t="str">
        <f aca="false">IF((LEFT(N9655,2)="US"),"US","")</f>
        <v/>
      </c>
      <c r="C9655" s="208" t="n">
        <f aca="false">M9655</f>
        <v>0</v>
      </c>
      <c r="D9655" s="208" t="str">
        <f aca="false">IF(ISNUMBER(FIND("Phy",N9655))=TRUE(),"Physical","Financial")</f>
        <v>Financial</v>
      </c>
      <c r="E9655" s="208" t="e">
        <f aca="false">IF(VLOOKUP(S9655,'DD-Lookup'!$J$6:$L$50,3,FALSE())="Monthly",(YEAR(AC9655)-YEAR(AB9655))*12+MONTH(AC9655)-MONTH(AB9655)+1,(AC9655-AB9655+1))</f>
        <v>#N/A</v>
      </c>
      <c r="F9655" s="239" t="e">
        <f aca="false">E9655*SUM(P9655:Q9655)</f>
        <v>#N/A</v>
      </c>
    </row>
    <row r="9656" customFormat="false" ht="12.75" hidden="false" customHeight="false" outlineLevel="0" collapsed="false">
      <c r="A9656" s="208" t="str">
        <f aca="false">B9656&amp;" "&amp;C9656&amp;" "&amp;D9656</f>
        <v> 0 Financial</v>
      </c>
      <c r="B9656" s="208" t="str">
        <f aca="false">IF((LEFT(N9656,2)="US"),"US","")</f>
        <v/>
      </c>
      <c r="C9656" s="208" t="n">
        <f aca="false">M9656</f>
        <v>0</v>
      </c>
      <c r="D9656" s="208" t="str">
        <f aca="false">IF(ISNUMBER(FIND("Phy",N9656))=TRUE(),"Physical","Financial")</f>
        <v>Financial</v>
      </c>
      <c r="E9656" s="208" t="e">
        <f aca="false">IF(VLOOKUP(S9656,'DD-Lookup'!$J$6:$L$50,3,FALSE())="Monthly",(YEAR(AC9656)-YEAR(AB9656))*12+MONTH(AC9656)-MONTH(AB9656)+1,(AC9656-AB9656+1))</f>
        <v>#N/A</v>
      </c>
      <c r="F9656" s="239" t="e">
        <f aca="false">E9656*SUM(P9656:Q9656)</f>
        <v>#N/A</v>
      </c>
    </row>
    <row r="9657" customFormat="false" ht="12.75" hidden="false" customHeight="false" outlineLevel="0" collapsed="false">
      <c r="A9657" s="208" t="str">
        <f aca="false">B9657&amp;" "&amp;C9657&amp;" "&amp;D9657</f>
        <v> 0 Financial</v>
      </c>
      <c r="B9657" s="208" t="str">
        <f aca="false">IF((LEFT(N9657,2)="US"),"US","")</f>
        <v/>
      </c>
      <c r="C9657" s="208" t="n">
        <f aca="false">M9657</f>
        <v>0</v>
      </c>
      <c r="D9657" s="208" t="str">
        <f aca="false">IF(ISNUMBER(FIND("Phy",N9657))=TRUE(),"Physical","Financial")</f>
        <v>Financial</v>
      </c>
      <c r="E9657" s="208" t="e">
        <f aca="false">IF(VLOOKUP(S9657,'DD-Lookup'!$J$6:$L$50,3,FALSE())="Monthly",(YEAR(AC9657)-YEAR(AB9657))*12+MONTH(AC9657)-MONTH(AB9657)+1,(AC9657-AB9657+1))</f>
        <v>#N/A</v>
      </c>
      <c r="F9657" s="239" t="e">
        <f aca="false">E9657*SUM(P9657:Q9657)</f>
        <v>#N/A</v>
      </c>
    </row>
    <row r="9658" customFormat="false" ht="12.75" hidden="false" customHeight="false" outlineLevel="0" collapsed="false">
      <c r="A9658" s="208" t="str">
        <f aca="false">B9658&amp;" "&amp;C9658&amp;" "&amp;D9658</f>
        <v> 0 Financial</v>
      </c>
      <c r="B9658" s="208" t="str">
        <f aca="false">IF((LEFT(N9658,2)="US"),"US","")</f>
        <v/>
      </c>
      <c r="C9658" s="208" t="n">
        <f aca="false">M9658</f>
        <v>0</v>
      </c>
      <c r="D9658" s="208" t="str">
        <f aca="false">IF(ISNUMBER(FIND("Phy",N9658))=TRUE(),"Physical","Financial")</f>
        <v>Financial</v>
      </c>
      <c r="E9658" s="208" t="e">
        <f aca="false">IF(VLOOKUP(S9658,'DD-Lookup'!$J$6:$L$50,3,FALSE())="Monthly",(YEAR(AC9658)-YEAR(AB9658))*12+MONTH(AC9658)-MONTH(AB9658)+1,(AC9658-AB9658+1))</f>
        <v>#N/A</v>
      </c>
      <c r="F9658" s="239" t="e">
        <f aca="false">E9658*SUM(P9658:Q9658)</f>
        <v>#N/A</v>
      </c>
    </row>
    <row r="9659" customFormat="false" ht="12.75" hidden="false" customHeight="false" outlineLevel="0" collapsed="false">
      <c r="A9659" s="208" t="str">
        <f aca="false">B9659&amp;" "&amp;C9659&amp;" "&amp;D9659</f>
        <v> 0 Financial</v>
      </c>
      <c r="B9659" s="208" t="str">
        <f aca="false">IF((LEFT(N9659,2)="US"),"US","")</f>
        <v/>
      </c>
      <c r="C9659" s="208" t="n">
        <f aca="false">M9659</f>
        <v>0</v>
      </c>
      <c r="D9659" s="208" t="str">
        <f aca="false">IF(ISNUMBER(FIND("Phy",N9659))=TRUE(),"Physical","Financial")</f>
        <v>Financial</v>
      </c>
      <c r="E9659" s="208" t="e">
        <f aca="false">IF(VLOOKUP(S9659,'DD-Lookup'!$J$6:$L$50,3,FALSE())="Monthly",(YEAR(AC9659)-YEAR(AB9659))*12+MONTH(AC9659)-MONTH(AB9659)+1,(AC9659-AB9659+1))</f>
        <v>#N/A</v>
      </c>
      <c r="F9659" s="239" t="e">
        <f aca="false">E9659*SUM(P9659:Q9659)</f>
        <v>#N/A</v>
      </c>
    </row>
    <row r="9660" customFormat="false" ht="12.75" hidden="false" customHeight="false" outlineLevel="0" collapsed="false">
      <c r="A9660" s="208" t="str">
        <f aca="false">B9660&amp;" "&amp;C9660&amp;" "&amp;D9660</f>
        <v> 0 Financial</v>
      </c>
      <c r="B9660" s="208" t="str">
        <f aca="false">IF((LEFT(N9660,2)="US"),"US","")</f>
        <v/>
      </c>
      <c r="C9660" s="208" t="n">
        <f aca="false">M9660</f>
        <v>0</v>
      </c>
      <c r="D9660" s="208" t="str">
        <f aca="false">IF(ISNUMBER(FIND("Phy",N9660))=TRUE(),"Physical","Financial")</f>
        <v>Financial</v>
      </c>
      <c r="E9660" s="208" t="e">
        <f aca="false">IF(VLOOKUP(S9660,'DD-Lookup'!$J$6:$L$50,3,FALSE())="Monthly",(YEAR(AC9660)-YEAR(AB9660))*12+MONTH(AC9660)-MONTH(AB9660)+1,(AC9660-AB9660+1))</f>
        <v>#N/A</v>
      </c>
      <c r="F9660" s="239" t="e">
        <f aca="false">E9660*SUM(P9660:Q9660)</f>
        <v>#N/A</v>
      </c>
    </row>
    <row r="9661" customFormat="false" ht="12.75" hidden="false" customHeight="false" outlineLevel="0" collapsed="false">
      <c r="A9661" s="208" t="str">
        <f aca="false">B9661&amp;" "&amp;C9661&amp;" "&amp;D9661</f>
        <v> 0 Financial</v>
      </c>
      <c r="B9661" s="208" t="str">
        <f aca="false">IF((LEFT(N9661,2)="US"),"US","")</f>
        <v/>
      </c>
      <c r="C9661" s="208" t="n">
        <f aca="false">M9661</f>
        <v>0</v>
      </c>
      <c r="D9661" s="208" t="str">
        <f aca="false">IF(ISNUMBER(FIND("Phy",N9661))=TRUE(),"Physical","Financial")</f>
        <v>Financial</v>
      </c>
      <c r="E9661" s="208" t="e">
        <f aca="false">IF(VLOOKUP(S9661,'DD-Lookup'!$J$6:$L$50,3,FALSE())="Monthly",(YEAR(AC9661)-YEAR(AB9661))*12+MONTH(AC9661)-MONTH(AB9661)+1,(AC9661-AB9661+1))</f>
        <v>#N/A</v>
      </c>
      <c r="F9661" s="239" t="e">
        <f aca="false">E9661*SUM(P9661:Q9661)</f>
        <v>#N/A</v>
      </c>
    </row>
    <row r="9662" customFormat="false" ht="12.75" hidden="false" customHeight="false" outlineLevel="0" collapsed="false">
      <c r="A9662" s="208" t="str">
        <f aca="false">B9662&amp;" "&amp;C9662&amp;" "&amp;D9662</f>
        <v> 0 Financial</v>
      </c>
      <c r="B9662" s="208" t="str">
        <f aca="false">IF((LEFT(N9662,2)="US"),"US","")</f>
        <v/>
      </c>
      <c r="C9662" s="208" t="n">
        <f aca="false">M9662</f>
        <v>0</v>
      </c>
      <c r="D9662" s="208" t="str">
        <f aca="false">IF(ISNUMBER(FIND("Phy",N9662))=TRUE(),"Physical","Financial")</f>
        <v>Financial</v>
      </c>
      <c r="E9662" s="208" t="e">
        <f aca="false">IF(VLOOKUP(S9662,'DD-Lookup'!$J$6:$L$50,3,FALSE())="Monthly",(YEAR(AC9662)-YEAR(AB9662))*12+MONTH(AC9662)-MONTH(AB9662)+1,(AC9662-AB9662+1))</f>
        <v>#N/A</v>
      </c>
      <c r="F9662" s="239" t="e">
        <f aca="false">E9662*SUM(P9662:Q9662)</f>
        <v>#N/A</v>
      </c>
    </row>
    <row r="9663" customFormat="false" ht="12.75" hidden="false" customHeight="false" outlineLevel="0" collapsed="false">
      <c r="A9663" s="208" t="str">
        <f aca="false">B9663&amp;" "&amp;C9663&amp;" "&amp;D9663</f>
        <v> 0 Financial</v>
      </c>
      <c r="B9663" s="208" t="str">
        <f aca="false">IF((LEFT(N9663,2)="US"),"US","")</f>
        <v/>
      </c>
      <c r="C9663" s="208" t="n">
        <f aca="false">M9663</f>
        <v>0</v>
      </c>
      <c r="D9663" s="208" t="str">
        <f aca="false">IF(ISNUMBER(FIND("Phy",N9663))=TRUE(),"Physical","Financial")</f>
        <v>Financial</v>
      </c>
      <c r="E9663" s="208" t="e">
        <f aca="false">IF(VLOOKUP(S9663,'DD-Lookup'!$J$6:$L$50,3,FALSE())="Monthly",(YEAR(AC9663)-YEAR(AB9663))*12+MONTH(AC9663)-MONTH(AB9663)+1,(AC9663-AB9663+1))</f>
        <v>#N/A</v>
      </c>
      <c r="F9663" s="239" t="e">
        <f aca="false">E9663*SUM(P9663:Q9663)</f>
        <v>#N/A</v>
      </c>
    </row>
    <row r="9664" customFormat="false" ht="12.75" hidden="false" customHeight="false" outlineLevel="0" collapsed="false">
      <c r="A9664" s="208" t="str">
        <f aca="false">B9664&amp;" "&amp;C9664&amp;" "&amp;D9664</f>
        <v> 0 Financial</v>
      </c>
      <c r="B9664" s="208" t="str">
        <f aca="false">IF((LEFT(N9664,2)="US"),"US","")</f>
        <v/>
      </c>
      <c r="C9664" s="208" t="n">
        <f aca="false">M9664</f>
        <v>0</v>
      </c>
      <c r="D9664" s="208" t="str">
        <f aca="false">IF(ISNUMBER(FIND("Phy",N9664))=TRUE(),"Physical","Financial")</f>
        <v>Financial</v>
      </c>
      <c r="E9664" s="208" t="e">
        <f aca="false">IF(VLOOKUP(S9664,'DD-Lookup'!$J$6:$L$50,3,FALSE())="Monthly",(YEAR(AC9664)-YEAR(AB9664))*12+MONTH(AC9664)-MONTH(AB9664)+1,(AC9664-AB9664+1))</f>
        <v>#N/A</v>
      </c>
      <c r="F9664" s="239" t="e">
        <f aca="false">E9664*SUM(P9664:Q9664)</f>
        <v>#N/A</v>
      </c>
    </row>
    <row r="9665" customFormat="false" ht="12.75" hidden="false" customHeight="false" outlineLevel="0" collapsed="false">
      <c r="A9665" s="208" t="str">
        <f aca="false">B9665&amp;" "&amp;C9665&amp;" "&amp;D9665</f>
        <v> 0 Financial</v>
      </c>
      <c r="B9665" s="208" t="str">
        <f aca="false">IF((LEFT(N9665,2)="US"),"US","")</f>
        <v/>
      </c>
      <c r="C9665" s="208" t="n">
        <f aca="false">M9665</f>
        <v>0</v>
      </c>
      <c r="D9665" s="208" t="str">
        <f aca="false">IF(ISNUMBER(FIND("Phy",N9665))=TRUE(),"Physical","Financial")</f>
        <v>Financial</v>
      </c>
      <c r="E9665" s="208" t="e">
        <f aca="false">IF(VLOOKUP(S9665,'DD-Lookup'!$J$6:$L$50,3,FALSE())="Monthly",(YEAR(AC9665)-YEAR(AB9665))*12+MONTH(AC9665)-MONTH(AB9665)+1,(AC9665-AB9665+1))</f>
        <v>#N/A</v>
      </c>
      <c r="F9665" s="239" t="e">
        <f aca="false">E9665*SUM(P9665:Q9665)</f>
        <v>#N/A</v>
      </c>
    </row>
    <row r="9666" customFormat="false" ht="12.75" hidden="false" customHeight="false" outlineLevel="0" collapsed="false">
      <c r="A9666" s="208" t="str">
        <f aca="false">B9666&amp;" "&amp;C9666&amp;" "&amp;D9666</f>
        <v> 0 Financial</v>
      </c>
      <c r="B9666" s="208" t="str">
        <f aca="false">IF((LEFT(N9666,2)="US"),"US","")</f>
        <v/>
      </c>
      <c r="C9666" s="208" t="n">
        <f aca="false">M9666</f>
        <v>0</v>
      </c>
      <c r="D9666" s="208" t="str">
        <f aca="false">IF(ISNUMBER(FIND("Phy",N9666))=TRUE(),"Physical","Financial")</f>
        <v>Financial</v>
      </c>
      <c r="E9666" s="208" t="e">
        <f aca="false">IF(VLOOKUP(S9666,'DD-Lookup'!$J$6:$L$50,3,FALSE())="Monthly",(YEAR(AC9666)-YEAR(AB9666))*12+MONTH(AC9666)-MONTH(AB9666)+1,(AC9666-AB9666+1))</f>
        <v>#N/A</v>
      </c>
      <c r="F9666" s="239" t="e">
        <f aca="false">E9666*SUM(P9666:Q9666)</f>
        <v>#N/A</v>
      </c>
    </row>
    <row r="9667" customFormat="false" ht="12.75" hidden="false" customHeight="false" outlineLevel="0" collapsed="false">
      <c r="A9667" s="208" t="str">
        <f aca="false">B9667&amp;" "&amp;C9667&amp;" "&amp;D9667</f>
        <v> 0 Financial</v>
      </c>
      <c r="B9667" s="208" t="str">
        <f aca="false">IF((LEFT(N9667,2)="US"),"US","")</f>
        <v/>
      </c>
      <c r="C9667" s="208" t="n">
        <f aca="false">M9667</f>
        <v>0</v>
      </c>
      <c r="D9667" s="208" t="str">
        <f aca="false">IF(ISNUMBER(FIND("Phy",N9667))=TRUE(),"Physical","Financial")</f>
        <v>Financial</v>
      </c>
      <c r="E9667" s="208" t="e">
        <f aca="false">IF(VLOOKUP(S9667,'DD-Lookup'!$J$6:$L$50,3,FALSE())="Monthly",(YEAR(AC9667)-YEAR(AB9667))*12+MONTH(AC9667)-MONTH(AB9667)+1,(AC9667-AB9667+1))</f>
        <v>#N/A</v>
      </c>
      <c r="F9667" s="239" t="e">
        <f aca="false">E9667*SUM(P9667:Q9667)</f>
        <v>#N/A</v>
      </c>
    </row>
    <row r="9668" customFormat="false" ht="12.75" hidden="false" customHeight="false" outlineLevel="0" collapsed="false">
      <c r="A9668" s="208" t="str">
        <f aca="false">B9668&amp;" "&amp;C9668&amp;" "&amp;D9668</f>
        <v> 0 Financial</v>
      </c>
      <c r="B9668" s="208" t="str">
        <f aca="false">IF((LEFT(N9668,2)="US"),"US","")</f>
        <v/>
      </c>
      <c r="C9668" s="208" t="n">
        <f aca="false">M9668</f>
        <v>0</v>
      </c>
      <c r="D9668" s="208" t="str">
        <f aca="false">IF(ISNUMBER(FIND("Phy",N9668))=TRUE(),"Physical","Financial")</f>
        <v>Financial</v>
      </c>
      <c r="E9668" s="208" t="e">
        <f aca="false">IF(VLOOKUP(S9668,'DD-Lookup'!$J$6:$L$50,3,FALSE())="Monthly",(YEAR(AC9668)-YEAR(AB9668))*12+MONTH(AC9668)-MONTH(AB9668)+1,(AC9668-AB9668+1))</f>
        <v>#N/A</v>
      </c>
      <c r="F9668" s="239" t="e">
        <f aca="false">E9668*SUM(P9668:Q9668)</f>
        <v>#N/A</v>
      </c>
    </row>
    <row r="9669" customFormat="false" ht="12.75" hidden="false" customHeight="false" outlineLevel="0" collapsed="false">
      <c r="A9669" s="208" t="str">
        <f aca="false">B9669&amp;" "&amp;C9669&amp;" "&amp;D9669</f>
        <v> 0 Financial</v>
      </c>
      <c r="B9669" s="208" t="str">
        <f aca="false">IF((LEFT(N9669,2)="US"),"US","")</f>
        <v/>
      </c>
      <c r="C9669" s="208" t="n">
        <f aca="false">M9669</f>
        <v>0</v>
      </c>
      <c r="D9669" s="208" t="str">
        <f aca="false">IF(ISNUMBER(FIND("Phy",N9669))=TRUE(),"Physical","Financial")</f>
        <v>Financial</v>
      </c>
      <c r="E9669" s="208" t="e">
        <f aca="false">IF(VLOOKUP(S9669,'DD-Lookup'!$J$6:$L$50,3,FALSE())="Monthly",(YEAR(AC9669)-YEAR(AB9669))*12+MONTH(AC9669)-MONTH(AB9669)+1,(AC9669-AB9669+1))</f>
        <v>#N/A</v>
      </c>
      <c r="F9669" s="239" t="e">
        <f aca="false">E9669*SUM(P9669:Q9669)</f>
        <v>#N/A</v>
      </c>
    </row>
    <row r="9670" customFormat="false" ht="12.75" hidden="false" customHeight="false" outlineLevel="0" collapsed="false">
      <c r="A9670" s="208" t="str">
        <f aca="false">B9670&amp;" "&amp;C9670&amp;" "&amp;D9670</f>
        <v> 0 Financial</v>
      </c>
      <c r="B9670" s="208" t="str">
        <f aca="false">IF((LEFT(N9670,2)="US"),"US","")</f>
        <v/>
      </c>
      <c r="C9670" s="208" t="n">
        <f aca="false">M9670</f>
        <v>0</v>
      </c>
      <c r="D9670" s="208" t="str">
        <f aca="false">IF(ISNUMBER(FIND("Phy",N9670))=TRUE(),"Physical","Financial")</f>
        <v>Financial</v>
      </c>
      <c r="E9670" s="208" t="e">
        <f aca="false">IF(VLOOKUP(S9670,'DD-Lookup'!$J$6:$L$50,3,FALSE())="Monthly",(YEAR(AC9670)-YEAR(AB9670))*12+MONTH(AC9670)-MONTH(AB9670)+1,(AC9670-AB9670+1))</f>
        <v>#N/A</v>
      </c>
      <c r="F9670" s="239" t="e">
        <f aca="false">E9670*SUM(P9670:Q9670)</f>
        <v>#N/A</v>
      </c>
    </row>
    <row r="9671" customFormat="false" ht="12.75" hidden="false" customHeight="false" outlineLevel="0" collapsed="false">
      <c r="A9671" s="208" t="str">
        <f aca="false">B9671&amp;" "&amp;C9671&amp;" "&amp;D9671</f>
        <v> 0 Financial</v>
      </c>
      <c r="B9671" s="208" t="str">
        <f aca="false">IF((LEFT(N9671,2)="US"),"US","")</f>
        <v/>
      </c>
      <c r="C9671" s="208" t="n">
        <f aca="false">M9671</f>
        <v>0</v>
      </c>
      <c r="D9671" s="208" t="str">
        <f aca="false">IF(ISNUMBER(FIND("Phy",N9671))=TRUE(),"Physical","Financial")</f>
        <v>Financial</v>
      </c>
      <c r="E9671" s="208" t="e">
        <f aca="false">IF(VLOOKUP(S9671,'DD-Lookup'!$J$6:$L$50,3,FALSE())="Monthly",(YEAR(AC9671)-YEAR(AB9671))*12+MONTH(AC9671)-MONTH(AB9671)+1,(AC9671-AB9671+1))</f>
        <v>#N/A</v>
      </c>
      <c r="F9671" s="239" t="e">
        <f aca="false">E9671*SUM(P9671:Q9671)</f>
        <v>#N/A</v>
      </c>
    </row>
    <row r="9672" customFormat="false" ht="12.75" hidden="false" customHeight="false" outlineLevel="0" collapsed="false">
      <c r="A9672" s="208" t="str">
        <f aca="false">B9672&amp;" "&amp;C9672&amp;" "&amp;D9672</f>
        <v> 0 Financial</v>
      </c>
      <c r="B9672" s="208" t="str">
        <f aca="false">IF((LEFT(N9672,2)="US"),"US","")</f>
        <v/>
      </c>
      <c r="C9672" s="208" t="n">
        <f aca="false">M9672</f>
        <v>0</v>
      </c>
      <c r="D9672" s="208" t="str">
        <f aca="false">IF(ISNUMBER(FIND("Phy",N9672))=TRUE(),"Physical","Financial")</f>
        <v>Financial</v>
      </c>
      <c r="E9672" s="208" t="e">
        <f aca="false">IF(VLOOKUP(S9672,'DD-Lookup'!$J$6:$L$50,3,FALSE())="Monthly",(YEAR(AC9672)-YEAR(AB9672))*12+MONTH(AC9672)-MONTH(AB9672)+1,(AC9672-AB9672+1))</f>
        <v>#N/A</v>
      </c>
      <c r="F9672" s="239" t="e">
        <f aca="false">E9672*SUM(P9672:Q9672)</f>
        <v>#N/A</v>
      </c>
    </row>
    <row r="9673" customFormat="false" ht="12.75" hidden="false" customHeight="false" outlineLevel="0" collapsed="false">
      <c r="A9673" s="208" t="str">
        <f aca="false">B9673&amp;" "&amp;C9673&amp;" "&amp;D9673</f>
        <v> 0 Financial</v>
      </c>
      <c r="B9673" s="208" t="str">
        <f aca="false">IF((LEFT(N9673,2)="US"),"US","")</f>
        <v/>
      </c>
      <c r="C9673" s="208" t="n">
        <f aca="false">M9673</f>
        <v>0</v>
      </c>
      <c r="D9673" s="208" t="str">
        <f aca="false">IF(ISNUMBER(FIND("Phy",N9673))=TRUE(),"Physical","Financial")</f>
        <v>Financial</v>
      </c>
      <c r="E9673" s="208" t="e">
        <f aca="false">IF(VLOOKUP(S9673,'DD-Lookup'!$J$6:$L$50,3,FALSE())="Monthly",(YEAR(AC9673)-YEAR(AB9673))*12+MONTH(AC9673)-MONTH(AB9673)+1,(AC9673-AB9673+1))</f>
        <v>#N/A</v>
      </c>
      <c r="F9673" s="239" t="e">
        <f aca="false">E9673*SUM(P9673:Q9673)</f>
        <v>#N/A</v>
      </c>
    </row>
    <row r="9674" customFormat="false" ht="12.75" hidden="false" customHeight="false" outlineLevel="0" collapsed="false">
      <c r="A9674" s="208" t="str">
        <f aca="false">B9674&amp;" "&amp;C9674&amp;" "&amp;D9674</f>
        <v> 0 Financial</v>
      </c>
      <c r="B9674" s="208" t="str">
        <f aca="false">IF((LEFT(N9674,2)="US"),"US","")</f>
        <v/>
      </c>
      <c r="C9674" s="208" t="n">
        <f aca="false">M9674</f>
        <v>0</v>
      </c>
      <c r="D9674" s="208" t="str">
        <f aca="false">IF(ISNUMBER(FIND("Phy",N9674))=TRUE(),"Physical","Financial")</f>
        <v>Financial</v>
      </c>
      <c r="E9674" s="208" t="e">
        <f aca="false">IF(VLOOKUP(S9674,'DD-Lookup'!$J$6:$L$50,3,FALSE())="Monthly",(YEAR(AC9674)-YEAR(AB9674))*12+MONTH(AC9674)-MONTH(AB9674)+1,(AC9674-AB9674+1))</f>
        <v>#N/A</v>
      </c>
      <c r="F9674" s="239" t="e">
        <f aca="false">E9674*SUM(P9674:Q9674)</f>
        <v>#N/A</v>
      </c>
    </row>
    <row r="9675" customFormat="false" ht="12.75" hidden="false" customHeight="false" outlineLevel="0" collapsed="false">
      <c r="A9675" s="208" t="str">
        <f aca="false">B9675&amp;" "&amp;C9675&amp;" "&amp;D9675</f>
        <v> 0 Financial</v>
      </c>
      <c r="B9675" s="208" t="str">
        <f aca="false">IF((LEFT(N9675,2)="US"),"US","")</f>
        <v/>
      </c>
      <c r="C9675" s="208" t="n">
        <f aca="false">M9675</f>
        <v>0</v>
      </c>
      <c r="D9675" s="208" t="str">
        <f aca="false">IF(ISNUMBER(FIND("Phy",N9675))=TRUE(),"Physical","Financial")</f>
        <v>Financial</v>
      </c>
      <c r="E9675" s="208" t="e">
        <f aca="false">IF(VLOOKUP(S9675,'DD-Lookup'!$J$6:$L$50,3,FALSE())="Monthly",(YEAR(AC9675)-YEAR(AB9675))*12+MONTH(AC9675)-MONTH(AB9675)+1,(AC9675-AB9675+1))</f>
        <v>#N/A</v>
      </c>
      <c r="F9675" s="239" t="e">
        <f aca="false">E9675*SUM(P9675:Q9675)</f>
        <v>#N/A</v>
      </c>
    </row>
    <row r="9676" customFormat="false" ht="12.75" hidden="false" customHeight="false" outlineLevel="0" collapsed="false">
      <c r="A9676" s="208" t="str">
        <f aca="false">B9676&amp;" "&amp;C9676&amp;" "&amp;D9676</f>
        <v> 0 Financial</v>
      </c>
      <c r="B9676" s="208" t="str">
        <f aca="false">IF((LEFT(N9676,2)="US"),"US","")</f>
        <v/>
      </c>
      <c r="C9676" s="208" t="n">
        <f aca="false">M9676</f>
        <v>0</v>
      </c>
      <c r="D9676" s="208" t="str">
        <f aca="false">IF(ISNUMBER(FIND("Phy",N9676))=TRUE(),"Physical","Financial")</f>
        <v>Financial</v>
      </c>
      <c r="E9676" s="208" t="e">
        <f aca="false">IF(VLOOKUP(S9676,'DD-Lookup'!$J$6:$L$50,3,FALSE())="Monthly",(YEAR(AC9676)-YEAR(AB9676))*12+MONTH(AC9676)-MONTH(AB9676)+1,(AC9676-AB9676+1))</f>
        <v>#N/A</v>
      </c>
      <c r="F9676" s="239" t="e">
        <f aca="false">E9676*SUM(P9676:Q9676)</f>
        <v>#N/A</v>
      </c>
    </row>
    <row r="9677" customFormat="false" ht="12.75" hidden="false" customHeight="false" outlineLevel="0" collapsed="false">
      <c r="A9677" s="208" t="str">
        <f aca="false">B9677&amp;" "&amp;C9677&amp;" "&amp;D9677</f>
        <v> 0 Financial</v>
      </c>
      <c r="B9677" s="208" t="str">
        <f aca="false">IF((LEFT(N9677,2)="US"),"US","")</f>
        <v/>
      </c>
      <c r="C9677" s="208" t="n">
        <f aca="false">M9677</f>
        <v>0</v>
      </c>
      <c r="D9677" s="208" t="str">
        <f aca="false">IF(ISNUMBER(FIND("Phy",N9677))=TRUE(),"Physical","Financial")</f>
        <v>Financial</v>
      </c>
      <c r="E9677" s="208" t="e">
        <f aca="false">IF(VLOOKUP(S9677,'DD-Lookup'!$J$6:$L$50,3,FALSE())="Monthly",(YEAR(AC9677)-YEAR(AB9677))*12+MONTH(AC9677)-MONTH(AB9677)+1,(AC9677-AB9677+1))</f>
        <v>#N/A</v>
      </c>
      <c r="F9677" s="239" t="e">
        <f aca="false">E9677*SUM(P9677:Q9677)</f>
        <v>#N/A</v>
      </c>
    </row>
    <row r="9678" customFormat="false" ht="12.75" hidden="false" customHeight="false" outlineLevel="0" collapsed="false">
      <c r="A9678" s="208" t="str">
        <f aca="false">B9678&amp;" "&amp;C9678&amp;" "&amp;D9678</f>
        <v> 0 Financial</v>
      </c>
      <c r="B9678" s="208" t="str">
        <f aca="false">IF((LEFT(N9678,2)="US"),"US","")</f>
        <v/>
      </c>
      <c r="C9678" s="208" t="n">
        <f aca="false">M9678</f>
        <v>0</v>
      </c>
      <c r="D9678" s="208" t="str">
        <f aca="false">IF(ISNUMBER(FIND("Phy",N9678))=TRUE(),"Physical","Financial")</f>
        <v>Financial</v>
      </c>
      <c r="E9678" s="208" t="e">
        <f aca="false">IF(VLOOKUP(S9678,'DD-Lookup'!$J$6:$L$50,3,FALSE())="Monthly",(YEAR(AC9678)-YEAR(AB9678))*12+MONTH(AC9678)-MONTH(AB9678)+1,(AC9678-AB9678+1))</f>
        <v>#N/A</v>
      </c>
      <c r="F9678" s="239" t="e">
        <f aca="false">E9678*SUM(P9678:Q9678)</f>
        <v>#N/A</v>
      </c>
    </row>
    <row r="9679" customFormat="false" ht="12.75" hidden="false" customHeight="false" outlineLevel="0" collapsed="false">
      <c r="A9679" s="208" t="str">
        <f aca="false">B9679&amp;" "&amp;C9679&amp;" "&amp;D9679</f>
        <v> 0 Financial</v>
      </c>
      <c r="B9679" s="208" t="str">
        <f aca="false">IF((LEFT(N9679,2)="US"),"US","")</f>
        <v/>
      </c>
      <c r="C9679" s="208" t="n">
        <f aca="false">M9679</f>
        <v>0</v>
      </c>
      <c r="D9679" s="208" t="str">
        <f aca="false">IF(ISNUMBER(FIND("Phy",N9679))=TRUE(),"Physical","Financial")</f>
        <v>Financial</v>
      </c>
      <c r="E9679" s="208" t="e">
        <f aca="false">IF(VLOOKUP(S9679,'DD-Lookup'!$J$6:$L$50,3,FALSE())="Monthly",(YEAR(AC9679)-YEAR(AB9679))*12+MONTH(AC9679)-MONTH(AB9679)+1,(AC9679-AB9679+1))</f>
        <v>#N/A</v>
      </c>
      <c r="F9679" s="239" t="e">
        <f aca="false">E9679*SUM(P9679:Q9679)</f>
        <v>#N/A</v>
      </c>
    </row>
    <row r="9680" customFormat="false" ht="12.75" hidden="false" customHeight="false" outlineLevel="0" collapsed="false">
      <c r="A9680" s="208" t="str">
        <f aca="false">B9680&amp;" "&amp;C9680&amp;" "&amp;D9680</f>
        <v> 0 Financial</v>
      </c>
      <c r="B9680" s="208" t="str">
        <f aca="false">IF((LEFT(N9680,2)="US"),"US","")</f>
        <v/>
      </c>
      <c r="C9680" s="208" t="n">
        <f aca="false">M9680</f>
        <v>0</v>
      </c>
      <c r="D9680" s="208" t="str">
        <f aca="false">IF(ISNUMBER(FIND("Phy",N9680))=TRUE(),"Physical","Financial")</f>
        <v>Financial</v>
      </c>
      <c r="E9680" s="208" t="e">
        <f aca="false">IF(VLOOKUP(S9680,'DD-Lookup'!$J$6:$L$50,3,FALSE())="Monthly",(YEAR(AC9680)-YEAR(AB9680))*12+MONTH(AC9680)-MONTH(AB9680)+1,(AC9680-AB9680+1))</f>
        <v>#N/A</v>
      </c>
      <c r="F9680" s="239" t="e">
        <f aca="false">E9680*SUM(P9680:Q9680)</f>
        <v>#N/A</v>
      </c>
    </row>
    <row r="9681" customFormat="false" ht="12.75" hidden="false" customHeight="false" outlineLevel="0" collapsed="false">
      <c r="A9681" s="208" t="str">
        <f aca="false">B9681&amp;" "&amp;C9681&amp;" "&amp;D9681</f>
        <v> 0 Financial</v>
      </c>
      <c r="B9681" s="208" t="str">
        <f aca="false">IF((LEFT(N9681,2)="US"),"US","")</f>
        <v/>
      </c>
      <c r="C9681" s="208" t="n">
        <f aca="false">M9681</f>
        <v>0</v>
      </c>
      <c r="D9681" s="208" t="str">
        <f aca="false">IF(ISNUMBER(FIND("Phy",N9681))=TRUE(),"Physical","Financial")</f>
        <v>Financial</v>
      </c>
      <c r="E9681" s="208" t="e">
        <f aca="false">IF(VLOOKUP(S9681,'DD-Lookup'!$J$6:$L$50,3,FALSE())="Monthly",(YEAR(AC9681)-YEAR(AB9681))*12+MONTH(AC9681)-MONTH(AB9681)+1,(AC9681-AB9681+1))</f>
        <v>#N/A</v>
      </c>
      <c r="F9681" s="239" t="e">
        <f aca="false">E9681*SUM(P9681:Q9681)</f>
        <v>#N/A</v>
      </c>
    </row>
    <row r="9682" customFormat="false" ht="12.75" hidden="false" customHeight="false" outlineLevel="0" collapsed="false">
      <c r="A9682" s="208" t="str">
        <f aca="false">B9682&amp;" "&amp;C9682&amp;" "&amp;D9682</f>
        <v> 0 Financial</v>
      </c>
      <c r="B9682" s="208" t="str">
        <f aca="false">IF((LEFT(N9682,2)="US"),"US","")</f>
        <v/>
      </c>
      <c r="C9682" s="208" t="n">
        <f aca="false">M9682</f>
        <v>0</v>
      </c>
      <c r="D9682" s="208" t="str">
        <f aca="false">IF(ISNUMBER(FIND("Phy",N9682))=TRUE(),"Physical","Financial")</f>
        <v>Financial</v>
      </c>
      <c r="E9682" s="208" t="e">
        <f aca="false">IF(VLOOKUP(S9682,'DD-Lookup'!$J$6:$L$50,3,FALSE())="Monthly",(YEAR(AC9682)-YEAR(AB9682))*12+MONTH(AC9682)-MONTH(AB9682)+1,(AC9682-AB9682+1))</f>
        <v>#N/A</v>
      </c>
      <c r="F9682" s="239" t="e">
        <f aca="false">E9682*SUM(P9682:Q9682)</f>
        <v>#N/A</v>
      </c>
    </row>
    <row r="9683" customFormat="false" ht="12.75" hidden="false" customHeight="false" outlineLevel="0" collapsed="false">
      <c r="A9683" s="208" t="str">
        <f aca="false">B9683&amp;" "&amp;C9683&amp;" "&amp;D9683</f>
        <v> 0 Financial</v>
      </c>
      <c r="B9683" s="208" t="str">
        <f aca="false">IF((LEFT(N9683,2)="US"),"US","")</f>
        <v/>
      </c>
      <c r="C9683" s="208" t="n">
        <f aca="false">M9683</f>
        <v>0</v>
      </c>
      <c r="D9683" s="208" t="str">
        <f aca="false">IF(ISNUMBER(FIND("Phy",N9683))=TRUE(),"Physical","Financial")</f>
        <v>Financial</v>
      </c>
      <c r="E9683" s="208" t="e">
        <f aca="false">IF(VLOOKUP(S9683,'DD-Lookup'!$J$6:$L$50,3,FALSE())="Monthly",(YEAR(AC9683)-YEAR(AB9683))*12+MONTH(AC9683)-MONTH(AB9683)+1,(AC9683-AB9683+1))</f>
        <v>#N/A</v>
      </c>
      <c r="F9683" s="239" t="e">
        <f aca="false">E9683*SUM(P9683:Q9683)</f>
        <v>#N/A</v>
      </c>
    </row>
    <row r="9684" customFormat="false" ht="12.75" hidden="false" customHeight="false" outlineLevel="0" collapsed="false">
      <c r="A9684" s="208" t="str">
        <f aca="false">B9684&amp;" "&amp;C9684&amp;" "&amp;D9684</f>
        <v> 0 Financial</v>
      </c>
      <c r="B9684" s="208" t="str">
        <f aca="false">IF((LEFT(N9684,2)="US"),"US","")</f>
        <v/>
      </c>
      <c r="C9684" s="208" t="n">
        <f aca="false">M9684</f>
        <v>0</v>
      </c>
      <c r="D9684" s="208" t="str">
        <f aca="false">IF(ISNUMBER(FIND("Phy",N9684))=TRUE(),"Physical","Financial")</f>
        <v>Financial</v>
      </c>
      <c r="E9684" s="208" t="e">
        <f aca="false">IF(VLOOKUP(S9684,'DD-Lookup'!$J$6:$L$50,3,FALSE())="Monthly",(YEAR(AC9684)-YEAR(AB9684))*12+MONTH(AC9684)-MONTH(AB9684)+1,(AC9684-AB9684+1))</f>
        <v>#N/A</v>
      </c>
      <c r="F9684" s="239" t="e">
        <f aca="false">E9684*SUM(P9684:Q9684)</f>
        <v>#N/A</v>
      </c>
    </row>
    <row r="9685" customFormat="false" ht="12.75" hidden="false" customHeight="false" outlineLevel="0" collapsed="false">
      <c r="A9685" s="208" t="str">
        <f aca="false">B9685&amp;" "&amp;C9685&amp;" "&amp;D9685</f>
        <v> 0 Financial</v>
      </c>
      <c r="B9685" s="208" t="str">
        <f aca="false">IF((LEFT(N9685,2)="US"),"US","")</f>
        <v/>
      </c>
      <c r="C9685" s="208" t="n">
        <f aca="false">M9685</f>
        <v>0</v>
      </c>
      <c r="D9685" s="208" t="str">
        <f aca="false">IF(ISNUMBER(FIND("Phy",N9685))=TRUE(),"Physical","Financial")</f>
        <v>Financial</v>
      </c>
      <c r="E9685" s="208" t="e">
        <f aca="false">IF(VLOOKUP(S9685,'DD-Lookup'!$J$6:$L$50,3,FALSE())="Monthly",(YEAR(AC9685)-YEAR(AB9685))*12+MONTH(AC9685)-MONTH(AB9685)+1,(AC9685-AB9685+1))</f>
        <v>#N/A</v>
      </c>
      <c r="F9685" s="239" t="e">
        <f aca="false">E9685*SUM(P9685:Q9685)</f>
        <v>#N/A</v>
      </c>
    </row>
    <row r="9686" customFormat="false" ht="12.75" hidden="false" customHeight="false" outlineLevel="0" collapsed="false">
      <c r="A9686" s="208" t="str">
        <f aca="false">B9686&amp;" "&amp;C9686&amp;" "&amp;D9686</f>
        <v> 0 Financial</v>
      </c>
      <c r="B9686" s="208" t="str">
        <f aca="false">IF((LEFT(N9686,2)="US"),"US","")</f>
        <v/>
      </c>
      <c r="C9686" s="208" t="n">
        <f aca="false">M9686</f>
        <v>0</v>
      </c>
      <c r="D9686" s="208" t="str">
        <f aca="false">IF(ISNUMBER(FIND("Phy",N9686))=TRUE(),"Physical","Financial")</f>
        <v>Financial</v>
      </c>
      <c r="E9686" s="208" t="e">
        <f aca="false">IF(VLOOKUP(S9686,'DD-Lookup'!$J$6:$L$50,3,FALSE())="Monthly",(YEAR(AC9686)-YEAR(AB9686))*12+MONTH(AC9686)-MONTH(AB9686)+1,(AC9686-AB9686+1))</f>
        <v>#N/A</v>
      </c>
      <c r="F9686" s="239" t="e">
        <f aca="false">E9686*SUM(P9686:Q9686)</f>
        <v>#N/A</v>
      </c>
    </row>
    <row r="9687" customFormat="false" ht="12.75" hidden="false" customHeight="false" outlineLevel="0" collapsed="false">
      <c r="A9687" s="208" t="str">
        <f aca="false">B9687&amp;" "&amp;C9687&amp;" "&amp;D9687</f>
        <v> 0 Financial</v>
      </c>
      <c r="B9687" s="208" t="str">
        <f aca="false">IF((LEFT(N9687,2)="US"),"US","")</f>
        <v/>
      </c>
      <c r="C9687" s="208" t="n">
        <f aca="false">M9687</f>
        <v>0</v>
      </c>
      <c r="D9687" s="208" t="str">
        <f aca="false">IF(ISNUMBER(FIND("Phy",N9687))=TRUE(),"Physical","Financial")</f>
        <v>Financial</v>
      </c>
      <c r="E9687" s="208" t="e">
        <f aca="false">IF(VLOOKUP(S9687,'DD-Lookup'!$J$6:$L$50,3,FALSE())="Monthly",(YEAR(AC9687)-YEAR(AB9687))*12+MONTH(AC9687)-MONTH(AB9687)+1,(AC9687-AB9687+1))</f>
        <v>#N/A</v>
      </c>
      <c r="F9687" s="239" t="e">
        <f aca="false">E9687*SUM(P9687:Q9687)</f>
        <v>#N/A</v>
      </c>
    </row>
    <row r="9688" customFormat="false" ht="12.75" hidden="false" customHeight="false" outlineLevel="0" collapsed="false">
      <c r="A9688" s="208" t="str">
        <f aca="false">B9688&amp;" "&amp;C9688&amp;" "&amp;D9688</f>
        <v> 0 Financial</v>
      </c>
      <c r="B9688" s="208" t="str">
        <f aca="false">IF((LEFT(N9688,2)="US"),"US","")</f>
        <v/>
      </c>
      <c r="C9688" s="208" t="n">
        <f aca="false">M9688</f>
        <v>0</v>
      </c>
      <c r="D9688" s="208" t="str">
        <f aca="false">IF(ISNUMBER(FIND("Phy",N9688))=TRUE(),"Physical","Financial")</f>
        <v>Financial</v>
      </c>
      <c r="E9688" s="208" t="e">
        <f aca="false">IF(VLOOKUP(S9688,'DD-Lookup'!$J$6:$L$50,3,FALSE())="Monthly",(YEAR(AC9688)-YEAR(AB9688))*12+MONTH(AC9688)-MONTH(AB9688)+1,(AC9688-AB9688+1))</f>
        <v>#N/A</v>
      </c>
      <c r="F9688" s="239" t="e">
        <f aca="false">E9688*SUM(P9688:Q9688)</f>
        <v>#N/A</v>
      </c>
    </row>
    <row r="9689" customFormat="false" ht="12.75" hidden="false" customHeight="false" outlineLevel="0" collapsed="false">
      <c r="A9689" s="208" t="str">
        <f aca="false">B9689&amp;" "&amp;C9689&amp;" "&amp;D9689</f>
        <v> 0 Financial</v>
      </c>
      <c r="B9689" s="208" t="str">
        <f aca="false">IF((LEFT(N9689,2)="US"),"US","")</f>
        <v/>
      </c>
      <c r="C9689" s="208" t="n">
        <f aca="false">M9689</f>
        <v>0</v>
      </c>
      <c r="D9689" s="208" t="str">
        <f aca="false">IF(ISNUMBER(FIND("Phy",N9689))=TRUE(),"Physical","Financial")</f>
        <v>Financial</v>
      </c>
      <c r="E9689" s="208" t="e">
        <f aca="false">IF(VLOOKUP(S9689,'DD-Lookup'!$J$6:$L$50,3,FALSE())="Monthly",(YEAR(AC9689)-YEAR(AB9689))*12+MONTH(AC9689)-MONTH(AB9689)+1,(AC9689-AB9689+1))</f>
        <v>#N/A</v>
      </c>
      <c r="F9689" s="239" t="e">
        <f aca="false">E9689*SUM(P9689:Q9689)</f>
        <v>#N/A</v>
      </c>
    </row>
    <row r="9690" customFormat="false" ht="12.75" hidden="false" customHeight="false" outlineLevel="0" collapsed="false">
      <c r="A9690" s="208" t="str">
        <f aca="false">B9690&amp;" "&amp;C9690&amp;" "&amp;D9690</f>
        <v> 0 Financial</v>
      </c>
      <c r="B9690" s="208" t="str">
        <f aca="false">IF((LEFT(N9690,2)="US"),"US","")</f>
        <v/>
      </c>
      <c r="C9690" s="208" t="n">
        <f aca="false">M9690</f>
        <v>0</v>
      </c>
      <c r="D9690" s="208" t="str">
        <f aca="false">IF(ISNUMBER(FIND("Phy",N9690))=TRUE(),"Physical","Financial")</f>
        <v>Financial</v>
      </c>
      <c r="E9690" s="208" t="e">
        <f aca="false">IF(VLOOKUP(S9690,'DD-Lookup'!$J$6:$L$50,3,FALSE())="Monthly",(YEAR(AC9690)-YEAR(AB9690))*12+MONTH(AC9690)-MONTH(AB9690)+1,(AC9690-AB9690+1))</f>
        <v>#N/A</v>
      </c>
      <c r="F9690" s="239" t="e">
        <f aca="false">E9690*SUM(P9690:Q9690)</f>
        <v>#N/A</v>
      </c>
    </row>
    <row r="9691" customFormat="false" ht="12.75" hidden="false" customHeight="false" outlineLevel="0" collapsed="false">
      <c r="A9691" s="208" t="str">
        <f aca="false">B9691&amp;" "&amp;C9691&amp;" "&amp;D9691</f>
        <v> 0 Financial</v>
      </c>
      <c r="B9691" s="208" t="str">
        <f aca="false">IF((LEFT(N9691,2)="US"),"US","")</f>
        <v/>
      </c>
      <c r="C9691" s="208" t="n">
        <f aca="false">M9691</f>
        <v>0</v>
      </c>
      <c r="D9691" s="208" t="str">
        <f aca="false">IF(ISNUMBER(FIND("Phy",N9691))=TRUE(),"Physical","Financial")</f>
        <v>Financial</v>
      </c>
      <c r="E9691" s="208" t="e">
        <f aca="false">IF(VLOOKUP(S9691,'DD-Lookup'!$J$6:$L$50,3,FALSE())="Monthly",(YEAR(AC9691)-YEAR(AB9691))*12+MONTH(AC9691)-MONTH(AB9691)+1,(AC9691-AB9691+1))</f>
        <v>#N/A</v>
      </c>
      <c r="F9691" s="239" t="e">
        <f aca="false">E9691*SUM(P9691:Q9691)</f>
        <v>#N/A</v>
      </c>
    </row>
    <row r="9692" customFormat="false" ht="12.75" hidden="false" customHeight="false" outlineLevel="0" collapsed="false">
      <c r="A9692" s="208" t="str">
        <f aca="false">B9692&amp;" "&amp;C9692&amp;" "&amp;D9692</f>
        <v> 0 Financial</v>
      </c>
      <c r="B9692" s="208" t="str">
        <f aca="false">IF((LEFT(N9692,2)="US"),"US","")</f>
        <v/>
      </c>
      <c r="C9692" s="208" t="n">
        <f aca="false">M9692</f>
        <v>0</v>
      </c>
      <c r="D9692" s="208" t="str">
        <f aca="false">IF(ISNUMBER(FIND("Phy",N9692))=TRUE(),"Physical","Financial")</f>
        <v>Financial</v>
      </c>
      <c r="E9692" s="208" t="e">
        <f aca="false">IF(VLOOKUP(S9692,'DD-Lookup'!$J$6:$L$50,3,FALSE())="Monthly",(YEAR(AC9692)-YEAR(AB9692))*12+MONTH(AC9692)-MONTH(AB9692)+1,(AC9692-AB9692+1))</f>
        <v>#N/A</v>
      </c>
      <c r="F9692" s="239" t="e">
        <f aca="false">E9692*SUM(P9692:Q9692)</f>
        <v>#N/A</v>
      </c>
    </row>
    <row r="9693" customFormat="false" ht="12.75" hidden="false" customHeight="false" outlineLevel="0" collapsed="false">
      <c r="A9693" s="208" t="str">
        <f aca="false">B9693&amp;" "&amp;C9693&amp;" "&amp;D9693</f>
        <v> 0 Financial</v>
      </c>
      <c r="B9693" s="208" t="str">
        <f aca="false">IF((LEFT(N9693,2)="US"),"US","")</f>
        <v/>
      </c>
      <c r="C9693" s="208" t="n">
        <f aca="false">M9693</f>
        <v>0</v>
      </c>
      <c r="D9693" s="208" t="str">
        <f aca="false">IF(ISNUMBER(FIND("Phy",N9693))=TRUE(),"Physical","Financial")</f>
        <v>Financial</v>
      </c>
      <c r="E9693" s="208" t="e">
        <f aca="false">IF(VLOOKUP(S9693,'DD-Lookup'!$J$6:$L$50,3,FALSE())="Monthly",(YEAR(AC9693)-YEAR(AB9693))*12+MONTH(AC9693)-MONTH(AB9693)+1,(AC9693-AB9693+1))</f>
        <v>#N/A</v>
      </c>
      <c r="F9693" s="239" t="e">
        <f aca="false">E9693*SUM(P9693:Q9693)</f>
        <v>#N/A</v>
      </c>
    </row>
    <row r="9694" customFormat="false" ht="12.75" hidden="false" customHeight="false" outlineLevel="0" collapsed="false">
      <c r="A9694" s="208" t="str">
        <f aca="false">B9694&amp;" "&amp;C9694&amp;" "&amp;D9694</f>
        <v> 0 Financial</v>
      </c>
      <c r="B9694" s="208" t="str">
        <f aca="false">IF((LEFT(N9694,2)="US"),"US","")</f>
        <v/>
      </c>
      <c r="C9694" s="208" t="n">
        <f aca="false">M9694</f>
        <v>0</v>
      </c>
      <c r="D9694" s="208" t="str">
        <f aca="false">IF(ISNUMBER(FIND("Phy",N9694))=TRUE(),"Physical","Financial")</f>
        <v>Financial</v>
      </c>
      <c r="E9694" s="208" t="e">
        <f aca="false">IF(VLOOKUP(S9694,'DD-Lookup'!$J$6:$L$50,3,FALSE())="Monthly",(YEAR(AC9694)-YEAR(AB9694))*12+MONTH(AC9694)-MONTH(AB9694)+1,(AC9694-AB9694+1))</f>
        <v>#N/A</v>
      </c>
      <c r="F9694" s="239" t="e">
        <f aca="false">E9694*SUM(P9694:Q9694)</f>
        <v>#N/A</v>
      </c>
    </row>
    <row r="9695" customFormat="false" ht="12.75" hidden="false" customHeight="false" outlineLevel="0" collapsed="false">
      <c r="A9695" s="208" t="str">
        <f aca="false">B9695&amp;" "&amp;C9695&amp;" "&amp;D9695</f>
        <v> 0 Financial</v>
      </c>
      <c r="B9695" s="208" t="str">
        <f aca="false">IF((LEFT(N9695,2)="US"),"US","")</f>
        <v/>
      </c>
      <c r="C9695" s="208" t="n">
        <f aca="false">M9695</f>
        <v>0</v>
      </c>
      <c r="D9695" s="208" t="str">
        <f aca="false">IF(ISNUMBER(FIND("Phy",N9695))=TRUE(),"Physical","Financial")</f>
        <v>Financial</v>
      </c>
      <c r="E9695" s="208" t="e">
        <f aca="false">IF(VLOOKUP(S9695,'DD-Lookup'!$J$6:$L$50,3,FALSE())="Monthly",(YEAR(AC9695)-YEAR(AB9695))*12+MONTH(AC9695)-MONTH(AB9695)+1,(AC9695-AB9695+1))</f>
        <v>#N/A</v>
      </c>
      <c r="F9695" s="239" t="e">
        <f aca="false">E9695*SUM(P9695:Q9695)</f>
        <v>#N/A</v>
      </c>
    </row>
    <row r="9696" customFormat="false" ht="12.75" hidden="false" customHeight="false" outlineLevel="0" collapsed="false">
      <c r="A9696" s="208" t="str">
        <f aca="false">B9696&amp;" "&amp;C9696&amp;" "&amp;D9696</f>
        <v> 0 Financial</v>
      </c>
      <c r="B9696" s="208" t="str">
        <f aca="false">IF((LEFT(N9696,2)="US"),"US","")</f>
        <v/>
      </c>
      <c r="C9696" s="208" t="n">
        <f aca="false">M9696</f>
        <v>0</v>
      </c>
      <c r="D9696" s="208" t="str">
        <f aca="false">IF(ISNUMBER(FIND("Phy",N9696))=TRUE(),"Physical","Financial")</f>
        <v>Financial</v>
      </c>
      <c r="E9696" s="208" t="e">
        <f aca="false">IF(VLOOKUP(S9696,'DD-Lookup'!$J$6:$L$50,3,FALSE())="Monthly",(YEAR(AC9696)-YEAR(AB9696))*12+MONTH(AC9696)-MONTH(AB9696)+1,(AC9696-AB9696+1))</f>
        <v>#N/A</v>
      </c>
      <c r="F9696" s="239" t="e">
        <f aca="false">E9696*SUM(P9696:Q9696)</f>
        <v>#N/A</v>
      </c>
    </row>
    <row r="9697" customFormat="false" ht="12.75" hidden="false" customHeight="false" outlineLevel="0" collapsed="false">
      <c r="A9697" s="208" t="str">
        <f aca="false">B9697&amp;" "&amp;C9697&amp;" "&amp;D9697</f>
        <v> 0 Financial</v>
      </c>
      <c r="B9697" s="208" t="str">
        <f aca="false">IF((LEFT(N9697,2)="US"),"US","")</f>
        <v/>
      </c>
      <c r="C9697" s="208" t="n">
        <f aca="false">M9697</f>
        <v>0</v>
      </c>
      <c r="D9697" s="208" t="str">
        <f aca="false">IF(ISNUMBER(FIND("Phy",N9697))=TRUE(),"Physical","Financial")</f>
        <v>Financial</v>
      </c>
      <c r="E9697" s="208" t="e">
        <f aca="false">IF(VLOOKUP(S9697,'DD-Lookup'!$J$6:$L$50,3,FALSE())="Monthly",(YEAR(AC9697)-YEAR(AB9697))*12+MONTH(AC9697)-MONTH(AB9697)+1,(AC9697-AB9697+1))</f>
        <v>#N/A</v>
      </c>
      <c r="F9697" s="239" t="e">
        <f aca="false">E9697*SUM(P9697:Q9697)</f>
        <v>#N/A</v>
      </c>
    </row>
    <row r="9698" customFormat="false" ht="12.75" hidden="false" customHeight="false" outlineLevel="0" collapsed="false">
      <c r="A9698" s="208" t="str">
        <f aca="false">B9698&amp;" "&amp;C9698&amp;" "&amp;D9698</f>
        <v> 0 Financial</v>
      </c>
      <c r="B9698" s="208" t="str">
        <f aca="false">IF((LEFT(N9698,2)="US"),"US","")</f>
        <v/>
      </c>
      <c r="C9698" s="208" t="n">
        <f aca="false">M9698</f>
        <v>0</v>
      </c>
      <c r="D9698" s="208" t="str">
        <f aca="false">IF(ISNUMBER(FIND("Phy",N9698))=TRUE(),"Physical","Financial")</f>
        <v>Financial</v>
      </c>
      <c r="E9698" s="208" t="e">
        <f aca="false">IF(VLOOKUP(S9698,'DD-Lookup'!$J$6:$L$50,3,FALSE())="Monthly",(YEAR(AC9698)-YEAR(AB9698))*12+MONTH(AC9698)-MONTH(AB9698)+1,(AC9698-AB9698+1))</f>
        <v>#N/A</v>
      </c>
      <c r="F9698" s="239" t="e">
        <f aca="false">E9698*SUM(P9698:Q9698)</f>
        <v>#N/A</v>
      </c>
    </row>
    <row r="9699" customFormat="false" ht="12.75" hidden="false" customHeight="false" outlineLevel="0" collapsed="false">
      <c r="A9699" s="208" t="str">
        <f aca="false">B9699&amp;" "&amp;C9699&amp;" "&amp;D9699</f>
        <v> 0 Financial</v>
      </c>
      <c r="B9699" s="208" t="str">
        <f aca="false">IF((LEFT(N9699,2)="US"),"US","")</f>
        <v/>
      </c>
      <c r="C9699" s="208" t="n">
        <f aca="false">M9699</f>
        <v>0</v>
      </c>
      <c r="D9699" s="208" t="str">
        <f aca="false">IF(ISNUMBER(FIND("Phy",N9699))=TRUE(),"Physical","Financial")</f>
        <v>Financial</v>
      </c>
      <c r="E9699" s="208" t="e">
        <f aca="false">IF(VLOOKUP(S9699,'DD-Lookup'!$J$6:$L$50,3,FALSE())="Monthly",(YEAR(AC9699)-YEAR(AB9699))*12+MONTH(AC9699)-MONTH(AB9699)+1,(AC9699-AB9699+1))</f>
        <v>#N/A</v>
      </c>
      <c r="F9699" s="239" t="e">
        <f aca="false">E9699*SUM(P9699:Q9699)</f>
        <v>#N/A</v>
      </c>
    </row>
    <row r="9700" customFormat="false" ht="12.75" hidden="false" customHeight="false" outlineLevel="0" collapsed="false">
      <c r="A9700" s="208" t="str">
        <f aca="false">B9700&amp;" "&amp;C9700&amp;" "&amp;D9700</f>
        <v> 0 Financial</v>
      </c>
      <c r="B9700" s="208" t="str">
        <f aca="false">IF((LEFT(N9700,2)="US"),"US","")</f>
        <v/>
      </c>
      <c r="C9700" s="208" t="n">
        <f aca="false">M9700</f>
        <v>0</v>
      </c>
      <c r="D9700" s="208" t="str">
        <f aca="false">IF(ISNUMBER(FIND("Phy",N9700))=TRUE(),"Physical","Financial")</f>
        <v>Financial</v>
      </c>
      <c r="E9700" s="208" t="e">
        <f aca="false">IF(VLOOKUP(S9700,'DD-Lookup'!$J$6:$L$50,3,FALSE())="Monthly",(YEAR(AC9700)-YEAR(AB9700))*12+MONTH(AC9700)-MONTH(AB9700)+1,(AC9700-AB9700+1))</f>
        <v>#N/A</v>
      </c>
      <c r="F9700" s="239" t="e">
        <f aca="false">E9700*SUM(P9700:Q9700)</f>
        <v>#N/A</v>
      </c>
    </row>
    <row r="9701" customFormat="false" ht="12.75" hidden="false" customHeight="false" outlineLevel="0" collapsed="false">
      <c r="A9701" s="208" t="str">
        <f aca="false">B9701&amp;" "&amp;C9701&amp;" "&amp;D9701</f>
        <v> 0 Financial</v>
      </c>
      <c r="B9701" s="208" t="str">
        <f aca="false">IF((LEFT(N9701,2)="US"),"US","")</f>
        <v/>
      </c>
      <c r="C9701" s="208" t="n">
        <f aca="false">M9701</f>
        <v>0</v>
      </c>
      <c r="D9701" s="208" t="str">
        <f aca="false">IF(ISNUMBER(FIND("Phy",N9701))=TRUE(),"Physical","Financial")</f>
        <v>Financial</v>
      </c>
      <c r="E9701" s="208" t="e">
        <f aca="false">IF(VLOOKUP(S9701,'DD-Lookup'!$J$6:$L$50,3,FALSE())="Monthly",(YEAR(AC9701)-YEAR(AB9701))*12+MONTH(AC9701)-MONTH(AB9701)+1,(AC9701-AB9701+1))</f>
        <v>#N/A</v>
      </c>
      <c r="F9701" s="239" t="e">
        <f aca="false">E9701*SUM(P9701:Q9701)</f>
        <v>#N/A</v>
      </c>
    </row>
    <row r="9702" customFormat="false" ht="12.75" hidden="false" customHeight="false" outlineLevel="0" collapsed="false">
      <c r="A9702" s="208" t="str">
        <f aca="false">B9702&amp;" "&amp;C9702&amp;" "&amp;D9702</f>
        <v> 0 Financial</v>
      </c>
      <c r="B9702" s="208" t="str">
        <f aca="false">IF((LEFT(N9702,2)="US"),"US","")</f>
        <v/>
      </c>
      <c r="C9702" s="208" t="n">
        <f aca="false">M9702</f>
        <v>0</v>
      </c>
      <c r="D9702" s="208" t="str">
        <f aca="false">IF(ISNUMBER(FIND("Phy",N9702))=TRUE(),"Physical","Financial")</f>
        <v>Financial</v>
      </c>
      <c r="E9702" s="208" t="e">
        <f aca="false">IF(VLOOKUP(S9702,'DD-Lookup'!$J$6:$L$50,3,FALSE())="Monthly",(YEAR(AC9702)-YEAR(AB9702))*12+MONTH(AC9702)-MONTH(AB9702)+1,(AC9702-AB9702+1))</f>
        <v>#N/A</v>
      </c>
      <c r="F9702" s="239" t="e">
        <f aca="false">E9702*SUM(P9702:Q9702)</f>
        <v>#N/A</v>
      </c>
    </row>
    <row r="9703" customFormat="false" ht="12.75" hidden="false" customHeight="false" outlineLevel="0" collapsed="false">
      <c r="A9703" s="208" t="str">
        <f aca="false">B9703&amp;" "&amp;C9703&amp;" "&amp;D9703</f>
        <v> 0 Financial</v>
      </c>
      <c r="B9703" s="208" t="str">
        <f aca="false">IF((LEFT(N9703,2)="US"),"US","")</f>
        <v/>
      </c>
      <c r="C9703" s="208" t="n">
        <f aca="false">M9703</f>
        <v>0</v>
      </c>
      <c r="D9703" s="208" t="str">
        <f aca="false">IF(ISNUMBER(FIND("Phy",N9703))=TRUE(),"Physical","Financial")</f>
        <v>Financial</v>
      </c>
      <c r="E9703" s="208" t="e">
        <f aca="false">IF(VLOOKUP(S9703,'DD-Lookup'!$J$6:$L$50,3,FALSE())="Monthly",(YEAR(AC9703)-YEAR(AB9703))*12+MONTH(AC9703)-MONTH(AB9703)+1,(AC9703-AB9703+1))</f>
        <v>#N/A</v>
      </c>
      <c r="F9703" s="239" t="e">
        <f aca="false">E9703*SUM(P9703:Q9703)</f>
        <v>#N/A</v>
      </c>
    </row>
    <row r="9704" customFormat="false" ht="12.75" hidden="false" customHeight="false" outlineLevel="0" collapsed="false">
      <c r="A9704" s="208" t="str">
        <f aca="false">B9704&amp;" "&amp;C9704&amp;" "&amp;D9704</f>
        <v> 0 Financial</v>
      </c>
      <c r="B9704" s="208" t="str">
        <f aca="false">IF((LEFT(N9704,2)="US"),"US","")</f>
        <v/>
      </c>
      <c r="C9704" s="208" t="n">
        <f aca="false">M9704</f>
        <v>0</v>
      </c>
      <c r="D9704" s="208" t="str">
        <f aca="false">IF(ISNUMBER(FIND("Phy",N9704))=TRUE(),"Physical","Financial")</f>
        <v>Financial</v>
      </c>
      <c r="E9704" s="208" t="e">
        <f aca="false">IF(VLOOKUP(S9704,'DD-Lookup'!$J$6:$L$50,3,FALSE())="Monthly",(YEAR(AC9704)-YEAR(AB9704))*12+MONTH(AC9704)-MONTH(AB9704)+1,(AC9704-AB9704+1))</f>
        <v>#N/A</v>
      </c>
      <c r="F9704" s="239" t="e">
        <f aca="false">E9704*SUM(P9704:Q9704)</f>
        <v>#N/A</v>
      </c>
    </row>
    <row r="9705" customFormat="false" ht="12.75" hidden="false" customHeight="false" outlineLevel="0" collapsed="false">
      <c r="A9705" s="208" t="str">
        <f aca="false">B9705&amp;" "&amp;C9705&amp;" "&amp;D9705</f>
        <v> 0 Financial</v>
      </c>
      <c r="B9705" s="208" t="str">
        <f aca="false">IF((LEFT(N9705,2)="US"),"US","")</f>
        <v/>
      </c>
      <c r="C9705" s="208" t="n">
        <f aca="false">M9705</f>
        <v>0</v>
      </c>
      <c r="D9705" s="208" t="str">
        <f aca="false">IF(ISNUMBER(FIND("Phy",N9705))=TRUE(),"Physical","Financial")</f>
        <v>Financial</v>
      </c>
      <c r="E9705" s="208" t="e">
        <f aca="false">IF(VLOOKUP(S9705,'DD-Lookup'!$J$6:$L$50,3,FALSE())="Monthly",(YEAR(AC9705)-YEAR(AB9705))*12+MONTH(AC9705)-MONTH(AB9705)+1,(AC9705-AB9705+1))</f>
        <v>#N/A</v>
      </c>
      <c r="F9705" s="239" t="e">
        <f aca="false">E9705*SUM(P9705:Q9705)</f>
        <v>#N/A</v>
      </c>
    </row>
    <row r="9706" customFormat="false" ht="12.75" hidden="false" customHeight="false" outlineLevel="0" collapsed="false">
      <c r="A9706" s="208" t="str">
        <f aca="false">B9706&amp;" "&amp;C9706&amp;" "&amp;D9706</f>
        <v> 0 Financial</v>
      </c>
      <c r="B9706" s="208" t="str">
        <f aca="false">IF((LEFT(N9706,2)="US"),"US","")</f>
        <v/>
      </c>
      <c r="C9706" s="208" t="n">
        <f aca="false">M9706</f>
        <v>0</v>
      </c>
      <c r="D9706" s="208" t="str">
        <f aca="false">IF(ISNUMBER(FIND("Phy",N9706))=TRUE(),"Physical","Financial")</f>
        <v>Financial</v>
      </c>
      <c r="E9706" s="208" t="e">
        <f aca="false">IF(VLOOKUP(S9706,'DD-Lookup'!$J$6:$L$50,3,FALSE())="Monthly",(YEAR(AC9706)-YEAR(AB9706))*12+MONTH(AC9706)-MONTH(AB9706)+1,(AC9706-AB9706+1))</f>
        <v>#N/A</v>
      </c>
      <c r="F9706" s="239" t="e">
        <f aca="false">E9706*SUM(P9706:Q9706)</f>
        <v>#N/A</v>
      </c>
    </row>
    <row r="9707" customFormat="false" ht="12.75" hidden="false" customHeight="false" outlineLevel="0" collapsed="false">
      <c r="A9707" s="208" t="str">
        <f aca="false">B9707&amp;" "&amp;C9707&amp;" "&amp;D9707</f>
        <v> 0 Financial</v>
      </c>
      <c r="B9707" s="208" t="str">
        <f aca="false">IF((LEFT(N9707,2)="US"),"US","")</f>
        <v/>
      </c>
      <c r="C9707" s="208" t="n">
        <f aca="false">M9707</f>
        <v>0</v>
      </c>
      <c r="D9707" s="208" t="str">
        <f aca="false">IF(ISNUMBER(FIND("Phy",N9707))=TRUE(),"Physical","Financial")</f>
        <v>Financial</v>
      </c>
      <c r="E9707" s="208" t="e">
        <f aca="false">IF(VLOOKUP(S9707,'DD-Lookup'!$J$6:$L$50,3,FALSE())="Monthly",(YEAR(AC9707)-YEAR(AB9707))*12+MONTH(AC9707)-MONTH(AB9707)+1,(AC9707-AB9707+1))</f>
        <v>#N/A</v>
      </c>
      <c r="F9707" s="239" t="e">
        <f aca="false">E9707*SUM(P9707:Q9707)</f>
        <v>#N/A</v>
      </c>
    </row>
    <row r="9708" customFormat="false" ht="12.75" hidden="false" customHeight="false" outlineLevel="0" collapsed="false">
      <c r="A9708" s="208" t="str">
        <f aca="false">B9708&amp;" "&amp;C9708&amp;" "&amp;D9708</f>
        <v> 0 Financial</v>
      </c>
      <c r="B9708" s="208" t="str">
        <f aca="false">IF((LEFT(N9708,2)="US"),"US","")</f>
        <v/>
      </c>
      <c r="C9708" s="208" t="n">
        <f aca="false">M9708</f>
        <v>0</v>
      </c>
      <c r="D9708" s="208" t="str">
        <f aca="false">IF(ISNUMBER(FIND("Phy",N9708))=TRUE(),"Physical","Financial")</f>
        <v>Financial</v>
      </c>
      <c r="E9708" s="208" t="e">
        <f aca="false">IF(VLOOKUP(S9708,'DD-Lookup'!$J$6:$L$50,3,FALSE())="Monthly",(YEAR(AC9708)-YEAR(AB9708))*12+MONTH(AC9708)-MONTH(AB9708)+1,(AC9708-AB9708+1))</f>
        <v>#N/A</v>
      </c>
      <c r="F9708" s="239" t="e">
        <f aca="false">E9708*SUM(P9708:Q9708)</f>
        <v>#N/A</v>
      </c>
    </row>
    <row r="9709" customFormat="false" ht="12.75" hidden="false" customHeight="false" outlineLevel="0" collapsed="false">
      <c r="A9709" s="208" t="str">
        <f aca="false">B9709&amp;" "&amp;C9709&amp;" "&amp;D9709</f>
        <v> 0 Financial</v>
      </c>
      <c r="B9709" s="208" t="str">
        <f aca="false">IF((LEFT(N9709,2)="US"),"US","")</f>
        <v/>
      </c>
      <c r="C9709" s="208" t="n">
        <f aca="false">M9709</f>
        <v>0</v>
      </c>
      <c r="D9709" s="208" t="str">
        <f aca="false">IF(ISNUMBER(FIND("Phy",N9709))=TRUE(),"Physical","Financial")</f>
        <v>Financial</v>
      </c>
      <c r="E9709" s="208" t="e">
        <f aca="false">IF(VLOOKUP(S9709,'DD-Lookup'!$J$6:$L$50,3,FALSE())="Monthly",(YEAR(AC9709)-YEAR(AB9709))*12+MONTH(AC9709)-MONTH(AB9709)+1,(AC9709-AB9709+1))</f>
        <v>#N/A</v>
      </c>
      <c r="F9709" s="239" t="e">
        <f aca="false">E9709*SUM(P9709:Q9709)</f>
        <v>#N/A</v>
      </c>
    </row>
    <row r="9710" customFormat="false" ht="12.75" hidden="false" customHeight="false" outlineLevel="0" collapsed="false">
      <c r="A9710" s="208" t="str">
        <f aca="false">B9710&amp;" "&amp;C9710&amp;" "&amp;D9710</f>
        <v> 0 Financial</v>
      </c>
      <c r="B9710" s="208" t="str">
        <f aca="false">IF((LEFT(N9710,2)="US"),"US","")</f>
        <v/>
      </c>
      <c r="C9710" s="208" t="n">
        <f aca="false">M9710</f>
        <v>0</v>
      </c>
      <c r="D9710" s="208" t="str">
        <f aca="false">IF(ISNUMBER(FIND("Phy",N9710))=TRUE(),"Physical","Financial")</f>
        <v>Financial</v>
      </c>
      <c r="E9710" s="208" t="e">
        <f aca="false">IF(VLOOKUP(S9710,'DD-Lookup'!$J$6:$L$50,3,FALSE())="Monthly",(YEAR(AC9710)-YEAR(AB9710))*12+MONTH(AC9710)-MONTH(AB9710)+1,(AC9710-AB9710+1))</f>
        <v>#N/A</v>
      </c>
      <c r="F9710" s="239" t="e">
        <f aca="false">E9710*SUM(P9710:Q9710)</f>
        <v>#N/A</v>
      </c>
    </row>
    <row r="9711" customFormat="false" ht="12.75" hidden="false" customHeight="false" outlineLevel="0" collapsed="false">
      <c r="A9711" s="208" t="str">
        <f aca="false">B9711&amp;" "&amp;C9711&amp;" "&amp;D9711</f>
        <v> 0 Financial</v>
      </c>
      <c r="B9711" s="208" t="str">
        <f aca="false">IF((LEFT(N9711,2)="US"),"US","")</f>
        <v/>
      </c>
      <c r="C9711" s="208" t="n">
        <f aca="false">M9711</f>
        <v>0</v>
      </c>
      <c r="D9711" s="208" t="str">
        <f aca="false">IF(ISNUMBER(FIND("Phy",N9711))=TRUE(),"Physical","Financial")</f>
        <v>Financial</v>
      </c>
      <c r="E9711" s="208" t="e">
        <f aca="false">IF(VLOOKUP(S9711,'DD-Lookup'!$J$6:$L$50,3,FALSE())="Monthly",(YEAR(AC9711)-YEAR(AB9711))*12+MONTH(AC9711)-MONTH(AB9711)+1,(AC9711-AB9711+1))</f>
        <v>#N/A</v>
      </c>
      <c r="F9711" s="239" t="e">
        <f aca="false">E9711*SUM(P9711:Q9711)</f>
        <v>#N/A</v>
      </c>
    </row>
    <row r="9712" customFormat="false" ht="12.75" hidden="false" customHeight="false" outlineLevel="0" collapsed="false">
      <c r="A9712" s="208" t="str">
        <f aca="false">B9712&amp;" "&amp;C9712&amp;" "&amp;D9712</f>
        <v> 0 Financial</v>
      </c>
      <c r="B9712" s="208" t="str">
        <f aca="false">IF((LEFT(N9712,2)="US"),"US","")</f>
        <v/>
      </c>
      <c r="C9712" s="208" t="n">
        <f aca="false">M9712</f>
        <v>0</v>
      </c>
      <c r="D9712" s="208" t="str">
        <f aca="false">IF(ISNUMBER(FIND("Phy",N9712))=TRUE(),"Physical","Financial")</f>
        <v>Financial</v>
      </c>
      <c r="E9712" s="208" t="e">
        <f aca="false">IF(VLOOKUP(S9712,'DD-Lookup'!$J$6:$L$50,3,FALSE())="Monthly",(YEAR(AC9712)-YEAR(AB9712))*12+MONTH(AC9712)-MONTH(AB9712)+1,(AC9712-AB9712+1))</f>
        <v>#N/A</v>
      </c>
      <c r="F9712" s="239" t="e">
        <f aca="false">E9712*SUM(P9712:Q9712)</f>
        <v>#N/A</v>
      </c>
    </row>
    <row r="9713" customFormat="false" ht="12.75" hidden="false" customHeight="false" outlineLevel="0" collapsed="false">
      <c r="A9713" s="208" t="str">
        <f aca="false">B9713&amp;" "&amp;C9713&amp;" "&amp;D9713</f>
        <v> 0 Financial</v>
      </c>
      <c r="B9713" s="208" t="str">
        <f aca="false">IF((LEFT(N9713,2)="US"),"US","")</f>
        <v/>
      </c>
      <c r="C9713" s="208" t="n">
        <f aca="false">M9713</f>
        <v>0</v>
      </c>
      <c r="D9713" s="208" t="str">
        <f aca="false">IF(ISNUMBER(FIND("Phy",N9713))=TRUE(),"Physical","Financial")</f>
        <v>Financial</v>
      </c>
      <c r="E9713" s="208" t="e">
        <f aca="false">IF(VLOOKUP(S9713,'DD-Lookup'!$J$6:$L$50,3,FALSE())="Monthly",(YEAR(AC9713)-YEAR(AB9713))*12+MONTH(AC9713)-MONTH(AB9713)+1,(AC9713-AB9713+1))</f>
        <v>#N/A</v>
      </c>
      <c r="F9713" s="239" t="e">
        <f aca="false">E9713*SUM(P9713:Q9713)</f>
        <v>#N/A</v>
      </c>
    </row>
    <row r="9714" customFormat="false" ht="12.75" hidden="false" customHeight="false" outlineLevel="0" collapsed="false">
      <c r="A9714" s="208" t="str">
        <f aca="false">B9714&amp;" "&amp;C9714&amp;" "&amp;D9714</f>
        <v> 0 Financial</v>
      </c>
      <c r="B9714" s="208" t="str">
        <f aca="false">IF((LEFT(N9714,2)="US"),"US","")</f>
        <v/>
      </c>
      <c r="C9714" s="208" t="n">
        <f aca="false">M9714</f>
        <v>0</v>
      </c>
      <c r="D9714" s="208" t="str">
        <f aca="false">IF(ISNUMBER(FIND("Phy",N9714))=TRUE(),"Physical","Financial")</f>
        <v>Financial</v>
      </c>
      <c r="E9714" s="208" t="e">
        <f aca="false">IF(VLOOKUP(S9714,'DD-Lookup'!$J$6:$L$50,3,FALSE())="Monthly",(YEAR(AC9714)-YEAR(AB9714))*12+MONTH(AC9714)-MONTH(AB9714)+1,(AC9714-AB9714+1))</f>
        <v>#N/A</v>
      </c>
      <c r="F9714" s="239" t="e">
        <f aca="false">E9714*SUM(P9714:Q9714)</f>
        <v>#N/A</v>
      </c>
    </row>
    <row r="9715" customFormat="false" ht="12.75" hidden="false" customHeight="false" outlineLevel="0" collapsed="false">
      <c r="A9715" s="208" t="str">
        <f aca="false">B9715&amp;" "&amp;C9715&amp;" "&amp;D9715</f>
        <v> 0 Financial</v>
      </c>
      <c r="B9715" s="208" t="str">
        <f aca="false">IF((LEFT(N9715,2)="US"),"US","")</f>
        <v/>
      </c>
      <c r="C9715" s="208" t="n">
        <f aca="false">M9715</f>
        <v>0</v>
      </c>
      <c r="D9715" s="208" t="str">
        <f aca="false">IF(ISNUMBER(FIND("Phy",N9715))=TRUE(),"Physical","Financial")</f>
        <v>Financial</v>
      </c>
      <c r="E9715" s="208" t="e">
        <f aca="false">IF(VLOOKUP(S9715,'DD-Lookup'!$J$6:$L$50,3,FALSE())="Monthly",(YEAR(AC9715)-YEAR(AB9715))*12+MONTH(AC9715)-MONTH(AB9715)+1,(AC9715-AB9715+1))</f>
        <v>#N/A</v>
      </c>
      <c r="F9715" s="239" t="e">
        <f aca="false">E9715*SUM(P9715:Q9715)</f>
        <v>#N/A</v>
      </c>
    </row>
    <row r="9716" customFormat="false" ht="12.75" hidden="false" customHeight="false" outlineLevel="0" collapsed="false">
      <c r="A9716" s="208" t="str">
        <f aca="false">B9716&amp;" "&amp;C9716&amp;" "&amp;D9716</f>
        <v> 0 Financial</v>
      </c>
      <c r="B9716" s="208" t="str">
        <f aca="false">IF((LEFT(N9716,2)="US"),"US","")</f>
        <v/>
      </c>
      <c r="C9716" s="208" t="n">
        <f aca="false">M9716</f>
        <v>0</v>
      </c>
      <c r="D9716" s="208" t="str">
        <f aca="false">IF(ISNUMBER(FIND("Phy",N9716))=TRUE(),"Physical","Financial")</f>
        <v>Financial</v>
      </c>
      <c r="E9716" s="208" t="e">
        <f aca="false">IF(VLOOKUP(S9716,'DD-Lookup'!$J$6:$L$50,3,FALSE())="Monthly",(YEAR(AC9716)-YEAR(AB9716))*12+MONTH(AC9716)-MONTH(AB9716)+1,(AC9716-AB9716+1))</f>
        <v>#N/A</v>
      </c>
      <c r="F9716" s="239" t="e">
        <f aca="false">E9716*SUM(P9716:Q9716)</f>
        <v>#N/A</v>
      </c>
    </row>
    <row r="9717" customFormat="false" ht="12.75" hidden="false" customHeight="false" outlineLevel="0" collapsed="false">
      <c r="A9717" s="208" t="str">
        <f aca="false">B9717&amp;" "&amp;C9717&amp;" "&amp;D9717</f>
        <v> 0 Financial</v>
      </c>
      <c r="B9717" s="208" t="str">
        <f aca="false">IF((LEFT(N9717,2)="US"),"US","")</f>
        <v/>
      </c>
      <c r="C9717" s="208" t="n">
        <f aca="false">M9717</f>
        <v>0</v>
      </c>
      <c r="D9717" s="208" t="str">
        <f aca="false">IF(ISNUMBER(FIND("Phy",N9717))=TRUE(),"Physical","Financial")</f>
        <v>Financial</v>
      </c>
      <c r="E9717" s="208" t="e">
        <f aca="false">IF(VLOOKUP(S9717,'DD-Lookup'!$J$6:$L$50,3,FALSE())="Monthly",(YEAR(AC9717)-YEAR(AB9717))*12+MONTH(AC9717)-MONTH(AB9717)+1,(AC9717-AB9717+1))</f>
        <v>#N/A</v>
      </c>
      <c r="F9717" s="239" t="e">
        <f aca="false">E9717*SUM(P9717:Q9717)</f>
        <v>#N/A</v>
      </c>
    </row>
    <row r="9718" customFormat="false" ht="12.75" hidden="false" customHeight="false" outlineLevel="0" collapsed="false">
      <c r="A9718" s="208" t="str">
        <f aca="false">B9718&amp;" "&amp;C9718&amp;" "&amp;D9718</f>
        <v> 0 Financial</v>
      </c>
      <c r="B9718" s="208" t="str">
        <f aca="false">IF((LEFT(N9718,2)="US"),"US","")</f>
        <v/>
      </c>
      <c r="C9718" s="208" t="n">
        <f aca="false">M9718</f>
        <v>0</v>
      </c>
      <c r="D9718" s="208" t="str">
        <f aca="false">IF(ISNUMBER(FIND("Phy",N9718))=TRUE(),"Physical","Financial")</f>
        <v>Financial</v>
      </c>
      <c r="E9718" s="208" t="e">
        <f aca="false">IF(VLOOKUP(S9718,'DD-Lookup'!$J$6:$L$50,3,FALSE())="Monthly",(YEAR(AC9718)-YEAR(AB9718))*12+MONTH(AC9718)-MONTH(AB9718)+1,(AC9718-AB9718+1))</f>
        <v>#N/A</v>
      </c>
      <c r="F9718" s="239" t="e">
        <f aca="false">E9718*SUM(P9718:Q9718)</f>
        <v>#N/A</v>
      </c>
    </row>
    <row r="9719" customFormat="false" ht="12.75" hidden="false" customHeight="false" outlineLevel="0" collapsed="false">
      <c r="A9719" s="208" t="str">
        <f aca="false">B9719&amp;" "&amp;C9719&amp;" "&amp;D9719</f>
        <v> 0 Financial</v>
      </c>
      <c r="B9719" s="208" t="str">
        <f aca="false">IF((LEFT(N9719,2)="US"),"US","")</f>
        <v/>
      </c>
      <c r="C9719" s="208" t="n">
        <f aca="false">M9719</f>
        <v>0</v>
      </c>
      <c r="D9719" s="208" t="str">
        <f aca="false">IF(ISNUMBER(FIND("Phy",N9719))=TRUE(),"Physical","Financial")</f>
        <v>Financial</v>
      </c>
      <c r="E9719" s="208" t="e">
        <f aca="false">IF(VLOOKUP(S9719,'DD-Lookup'!$J$6:$L$50,3,FALSE())="Monthly",(YEAR(AC9719)-YEAR(AB9719))*12+MONTH(AC9719)-MONTH(AB9719)+1,(AC9719-AB9719+1))</f>
        <v>#N/A</v>
      </c>
      <c r="F9719" s="239" t="e">
        <f aca="false">E9719*SUM(P9719:Q9719)</f>
        <v>#N/A</v>
      </c>
    </row>
    <row r="9720" customFormat="false" ht="12.75" hidden="false" customHeight="false" outlineLevel="0" collapsed="false">
      <c r="A9720" s="208" t="str">
        <f aca="false">B9720&amp;" "&amp;C9720&amp;" "&amp;D9720</f>
        <v> 0 Financial</v>
      </c>
      <c r="B9720" s="208" t="str">
        <f aca="false">IF((LEFT(N9720,2)="US"),"US","")</f>
        <v/>
      </c>
      <c r="C9720" s="208" t="n">
        <f aca="false">M9720</f>
        <v>0</v>
      </c>
      <c r="D9720" s="208" t="str">
        <f aca="false">IF(ISNUMBER(FIND("Phy",N9720))=TRUE(),"Physical","Financial")</f>
        <v>Financial</v>
      </c>
      <c r="E9720" s="208" t="e">
        <f aca="false">IF(VLOOKUP(S9720,'DD-Lookup'!$J$6:$L$50,3,FALSE())="Monthly",(YEAR(AC9720)-YEAR(AB9720))*12+MONTH(AC9720)-MONTH(AB9720)+1,(AC9720-AB9720+1))</f>
        <v>#N/A</v>
      </c>
      <c r="F9720" s="239" t="e">
        <f aca="false">E9720*SUM(P9720:Q9720)</f>
        <v>#N/A</v>
      </c>
    </row>
    <row r="9721" customFormat="false" ht="12.75" hidden="false" customHeight="false" outlineLevel="0" collapsed="false">
      <c r="A9721" s="208" t="str">
        <f aca="false">B9721&amp;" "&amp;C9721&amp;" "&amp;D9721</f>
        <v> 0 Financial</v>
      </c>
      <c r="B9721" s="208" t="str">
        <f aca="false">IF((LEFT(N9721,2)="US"),"US","")</f>
        <v/>
      </c>
      <c r="C9721" s="208" t="n">
        <f aca="false">M9721</f>
        <v>0</v>
      </c>
      <c r="D9721" s="208" t="str">
        <f aca="false">IF(ISNUMBER(FIND("Phy",N9721))=TRUE(),"Physical","Financial")</f>
        <v>Financial</v>
      </c>
      <c r="E9721" s="208" t="e">
        <f aca="false">IF(VLOOKUP(S9721,'DD-Lookup'!$J$6:$L$50,3,FALSE())="Monthly",(YEAR(AC9721)-YEAR(AB9721))*12+MONTH(AC9721)-MONTH(AB9721)+1,(AC9721-AB9721+1))</f>
        <v>#N/A</v>
      </c>
      <c r="F9721" s="239" t="e">
        <f aca="false">E9721*SUM(P9721:Q9721)</f>
        <v>#N/A</v>
      </c>
    </row>
    <row r="9722" customFormat="false" ht="12.75" hidden="false" customHeight="false" outlineLevel="0" collapsed="false">
      <c r="A9722" s="208" t="str">
        <f aca="false">B9722&amp;" "&amp;C9722&amp;" "&amp;D9722</f>
        <v> 0 Financial</v>
      </c>
      <c r="B9722" s="208" t="str">
        <f aca="false">IF((LEFT(N9722,2)="US"),"US","")</f>
        <v/>
      </c>
      <c r="C9722" s="208" t="n">
        <f aca="false">M9722</f>
        <v>0</v>
      </c>
      <c r="D9722" s="208" t="str">
        <f aca="false">IF(ISNUMBER(FIND("Phy",N9722))=TRUE(),"Physical","Financial")</f>
        <v>Financial</v>
      </c>
      <c r="E9722" s="208" t="e">
        <f aca="false">IF(VLOOKUP(S9722,'DD-Lookup'!$J$6:$L$50,3,FALSE())="Monthly",(YEAR(AC9722)-YEAR(AB9722))*12+MONTH(AC9722)-MONTH(AB9722)+1,(AC9722-AB9722+1))</f>
        <v>#N/A</v>
      </c>
      <c r="F9722" s="239" t="e">
        <f aca="false">E9722*SUM(P9722:Q9722)</f>
        <v>#N/A</v>
      </c>
    </row>
    <row r="9723" customFormat="false" ht="12.75" hidden="false" customHeight="false" outlineLevel="0" collapsed="false">
      <c r="A9723" s="208" t="str">
        <f aca="false">B9723&amp;" "&amp;C9723&amp;" "&amp;D9723</f>
        <v> 0 Financial</v>
      </c>
      <c r="B9723" s="208" t="str">
        <f aca="false">IF((LEFT(N9723,2)="US"),"US","")</f>
        <v/>
      </c>
      <c r="C9723" s="208" t="n">
        <f aca="false">M9723</f>
        <v>0</v>
      </c>
      <c r="D9723" s="208" t="str">
        <f aca="false">IF(ISNUMBER(FIND("Phy",N9723))=TRUE(),"Physical","Financial")</f>
        <v>Financial</v>
      </c>
      <c r="E9723" s="208" t="e">
        <f aca="false">IF(VLOOKUP(S9723,'DD-Lookup'!$J$6:$L$50,3,FALSE())="Monthly",(YEAR(AC9723)-YEAR(AB9723))*12+MONTH(AC9723)-MONTH(AB9723)+1,(AC9723-AB9723+1))</f>
        <v>#N/A</v>
      </c>
      <c r="F9723" s="239" t="e">
        <f aca="false">E9723*SUM(P9723:Q9723)</f>
        <v>#N/A</v>
      </c>
    </row>
    <row r="9724" customFormat="false" ht="12.75" hidden="false" customHeight="false" outlineLevel="0" collapsed="false">
      <c r="A9724" s="208" t="str">
        <f aca="false">B9724&amp;" "&amp;C9724&amp;" "&amp;D9724</f>
        <v> 0 Financial</v>
      </c>
      <c r="B9724" s="208" t="str">
        <f aca="false">IF((LEFT(N9724,2)="US"),"US","")</f>
        <v/>
      </c>
      <c r="C9724" s="208" t="n">
        <f aca="false">M9724</f>
        <v>0</v>
      </c>
      <c r="D9724" s="208" t="str">
        <f aca="false">IF(ISNUMBER(FIND("Phy",N9724))=TRUE(),"Physical","Financial")</f>
        <v>Financial</v>
      </c>
      <c r="E9724" s="208" t="e">
        <f aca="false">IF(VLOOKUP(S9724,'DD-Lookup'!$J$6:$L$50,3,FALSE())="Monthly",(YEAR(AC9724)-YEAR(AB9724))*12+MONTH(AC9724)-MONTH(AB9724)+1,(AC9724-AB9724+1))</f>
        <v>#N/A</v>
      </c>
      <c r="F9724" s="239" t="e">
        <f aca="false">E9724*SUM(P9724:Q9724)</f>
        <v>#N/A</v>
      </c>
    </row>
    <row r="9725" customFormat="false" ht="12.75" hidden="false" customHeight="false" outlineLevel="0" collapsed="false">
      <c r="A9725" s="208" t="str">
        <f aca="false">B9725&amp;" "&amp;C9725&amp;" "&amp;D9725</f>
        <v> 0 Financial</v>
      </c>
      <c r="B9725" s="208" t="str">
        <f aca="false">IF((LEFT(N9725,2)="US"),"US","")</f>
        <v/>
      </c>
      <c r="C9725" s="208" t="n">
        <f aca="false">M9725</f>
        <v>0</v>
      </c>
      <c r="D9725" s="208" t="str">
        <f aca="false">IF(ISNUMBER(FIND("Phy",N9725))=TRUE(),"Physical","Financial")</f>
        <v>Financial</v>
      </c>
      <c r="E9725" s="208" t="e">
        <f aca="false">IF(VLOOKUP(S9725,'DD-Lookup'!$J$6:$L$50,3,FALSE())="Monthly",(YEAR(AC9725)-YEAR(AB9725))*12+MONTH(AC9725)-MONTH(AB9725)+1,(AC9725-AB9725+1))</f>
        <v>#N/A</v>
      </c>
      <c r="F9725" s="239" t="e">
        <f aca="false">E9725*SUM(P9725:Q9725)</f>
        <v>#N/A</v>
      </c>
    </row>
    <row r="9726" customFormat="false" ht="12.75" hidden="false" customHeight="false" outlineLevel="0" collapsed="false">
      <c r="A9726" s="208" t="str">
        <f aca="false">B9726&amp;" "&amp;C9726&amp;" "&amp;D9726</f>
        <v> 0 Financial</v>
      </c>
      <c r="B9726" s="208" t="str">
        <f aca="false">IF((LEFT(N9726,2)="US"),"US","")</f>
        <v/>
      </c>
      <c r="C9726" s="208" t="n">
        <f aca="false">M9726</f>
        <v>0</v>
      </c>
      <c r="D9726" s="208" t="str">
        <f aca="false">IF(ISNUMBER(FIND("Phy",N9726))=TRUE(),"Physical","Financial")</f>
        <v>Financial</v>
      </c>
      <c r="E9726" s="208" t="e">
        <f aca="false">IF(VLOOKUP(S9726,'DD-Lookup'!$J$6:$L$50,3,FALSE())="Monthly",(YEAR(AC9726)-YEAR(AB9726))*12+MONTH(AC9726)-MONTH(AB9726)+1,(AC9726-AB9726+1))</f>
        <v>#N/A</v>
      </c>
      <c r="F9726" s="239" t="e">
        <f aca="false">E9726*SUM(P9726:Q9726)</f>
        <v>#N/A</v>
      </c>
    </row>
    <row r="9727" customFormat="false" ht="12.75" hidden="false" customHeight="false" outlineLevel="0" collapsed="false">
      <c r="A9727" s="208" t="str">
        <f aca="false">B9727&amp;" "&amp;C9727&amp;" "&amp;D9727</f>
        <v> 0 Financial</v>
      </c>
      <c r="B9727" s="208" t="str">
        <f aca="false">IF((LEFT(N9727,2)="US"),"US","")</f>
        <v/>
      </c>
      <c r="C9727" s="208" t="n">
        <f aca="false">M9727</f>
        <v>0</v>
      </c>
      <c r="D9727" s="208" t="str">
        <f aca="false">IF(ISNUMBER(FIND("Phy",N9727))=TRUE(),"Physical","Financial")</f>
        <v>Financial</v>
      </c>
      <c r="E9727" s="208" t="e">
        <f aca="false">IF(VLOOKUP(S9727,'DD-Lookup'!$J$6:$L$50,3,FALSE())="Monthly",(YEAR(AC9727)-YEAR(AB9727))*12+MONTH(AC9727)-MONTH(AB9727)+1,(AC9727-AB9727+1))</f>
        <v>#N/A</v>
      </c>
      <c r="F9727" s="239" t="e">
        <f aca="false">E9727*SUM(P9727:Q9727)</f>
        <v>#N/A</v>
      </c>
    </row>
    <row r="9728" customFormat="false" ht="12.75" hidden="false" customHeight="false" outlineLevel="0" collapsed="false">
      <c r="A9728" s="208" t="str">
        <f aca="false">B9728&amp;" "&amp;C9728&amp;" "&amp;D9728</f>
        <v> 0 Financial</v>
      </c>
      <c r="B9728" s="208" t="str">
        <f aca="false">IF((LEFT(N9728,2)="US"),"US","")</f>
        <v/>
      </c>
      <c r="C9728" s="208" t="n">
        <f aca="false">M9728</f>
        <v>0</v>
      </c>
      <c r="D9728" s="208" t="str">
        <f aca="false">IF(ISNUMBER(FIND("Phy",N9728))=TRUE(),"Physical","Financial")</f>
        <v>Financial</v>
      </c>
      <c r="E9728" s="208" t="e">
        <f aca="false">IF(VLOOKUP(S9728,'DD-Lookup'!$J$6:$L$50,3,FALSE())="Monthly",(YEAR(AC9728)-YEAR(AB9728))*12+MONTH(AC9728)-MONTH(AB9728)+1,(AC9728-AB9728+1))</f>
        <v>#N/A</v>
      </c>
      <c r="F9728" s="239" t="e">
        <f aca="false">E9728*SUM(P9728:Q9728)</f>
        <v>#N/A</v>
      </c>
    </row>
    <row r="9729" customFormat="false" ht="12.75" hidden="false" customHeight="false" outlineLevel="0" collapsed="false">
      <c r="A9729" s="208" t="str">
        <f aca="false">B9729&amp;" "&amp;C9729&amp;" "&amp;D9729</f>
        <v> 0 Financial</v>
      </c>
      <c r="B9729" s="208" t="str">
        <f aca="false">IF((LEFT(N9729,2)="US"),"US","")</f>
        <v/>
      </c>
      <c r="C9729" s="208" t="n">
        <f aca="false">M9729</f>
        <v>0</v>
      </c>
      <c r="D9729" s="208" t="str">
        <f aca="false">IF(ISNUMBER(FIND("Phy",N9729))=TRUE(),"Physical","Financial")</f>
        <v>Financial</v>
      </c>
      <c r="E9729" s="208" t="e">
        <f aca="false">IF(VLOOKUP(S9729,'DD-Lookup'!$J$6:$L$50,3,FALSE())="Monthly",(YEAR(AC9729)-YEAR(AB9729))*12+MONTH(AC9729)-MONTH(AB9729)+1,(AC9729-AB9729+1))</f>
        <v>#N/A</v>
      </c>
      <c r="F9729" s="239" t="e">
        <f aca="false">E9729*SUM(P9729:Q9729)</f>
        <v>#N/A</v>
      </c>
    </row>
    <row r="9730" customFormat="false" ht="12.75" hidden="false" customHeight="false" outlineLevel="0" collapsed="false">
      <c r="A9730" s="208" t="str">
        <f aca="false">B9730&amp;" "&amp;C9730&amp;" "&amp;D9730</f>
        <v> 0 Financial</v>
      </c>
      <c r="B9730" s="208" t="str">
        <f aca="false">IF((LEFT(N9730,2)="US"),"US","")</f>
        <v/>
      </c>
      <c r="C9730" s="208" t="n">
        <f aca="false">M9730</f>
        <v>0</v>
      </c>
      <c r="D9730" s="208" t="str">
        <f aca="false">IF(ISNUMBER(FIND("Phy",N9730))=TRUE(),"Physical","Financial")</f>
        <v>Financial</v>
      </c>
      <c r="E9730" s="208" t="e">
        <f aca="false">IF(VLOOKUP(S9730,'DD-Lookup'!$J$6:$L$50,3,FALSE())="Monthly",(YEAR(AC9730)-YEAR(AB9730))*12+MONTH(AC9730)-MONTH(AB9730)+1,(AC9730-AB9730+1))</f>
        <v>#N/A</v>
      </c>
      <c r="F9730" s="239" t="e">
        <f aca="false">E9730*SUM(P9730:Q9730)</f>
        <v>#N/A</v>
      </c>
    </row>
    <row r="9731" customFormat="false" ht="12.75" hidden="false" customHeight="false" outlineLevel="0" collapsed="false">
      <c r="A9731" s="208" t="str">
        <f aca="false">B9731&amp;" "&amp;C9731&amp;" "&amp;D9731</f>
        <v> 0 Financial</v>
      </c>
      <c r="B9731" s="208" t="str">
        <f aca="false">IF((LEFT(N9731,2)="US"),"US","")</f>
        <v/>
      </c>
      <c r="C9731" s="208" t="n">
        <f aca="false">M9731</f>
        <v>0</v>
      </c>
      <c r="D9731" s="208" t="str">
        <f aca="false">IF(ISNUMBER(FIND("Phy",N9731))=TRUE(),"Physical","Financial")</f>
        <v>Financial</v>
      </c>
      <c r="E9731" s="208" t="e">
        <f aca="false">IF(VLOOKUP(S9731,'DD-Lookup'!$J$6:$L$50,3,FALSE())="Monthly",(YEAR(AC9731)-YEAR(AB9731))*12+MONTH(AC9731)-MONTH(AB9731)+1,(AC9731-AB9731+1))</f>
        <v>#N/A</v>
      </c>
      <c r="F9731" s="239" t="e">
        <f aca="false">E9731*SUM(P9731:Q9731)</f>
        <v>#N/A</v>
      </c>
    </row>
    <row r="9732" customFormat="false" ht="12.75" hidden="false" customHeight="false" outlineLevel="0" collapsed="false">
      <c r="A9732" s="208" t="str">
        <f aca="false">B9732&amp;" "&amp;C9732&amp;" "&amp;D9732</f>
        <v> 0 Financial</v>
      </c>
      <c r="B9732" s="208" t="str">
        <f aca="false">IF((LEFT(N9732,2)="US"),"US","")</f>
        <v/>
      </c>
      <c r="C9732" s="208" t="n">
        <f aca="false">M9732</f>
        <v>0</v>
      </c>
      <c r="D9732" s="208" t="str">
        <f aca="false">IF(ISNUMBER(FIND("Phy",N9732))=TRUE(),"Physical","Financial")</f>
        <v>Financial</v>
      </c>
      <c r="E9732" s="208" t="e">
        <f aca="false">IF(VLOOKUP(S9732,'DD-Lookup'!$J$6:$L$50,3,FALSE())="Monthly",(YEAR(AC9732)-YEAR(AB9732))*12+MONTH(AC9732)-MONTH(AB9732)+1,(AC9732-AB9732+1))</f>
        <v>#N/A</v>
      </c>
      <c r="F9732" s="239" t="e">
        <f aca="false">E9732*SUM(P9732:Q9732)</f>
        <v>#N/A</v>
      </c>
    </row>
    <row r="9733" customFormat="false" ht="12.75" hidden="false" customHeight="false" outlineLevel="0" collapsed="false">
      <c r="A9733" s="208" t="str">
        <f aca="false">B9733&amp;" "&amp;C9733&amp;" "&amp;D9733</f>
        <v> 0 Financial</v>
      </c>
      <c r="B9733" s="208" t="str">
        <f aca="false">IF((LEFT(N9733,2)="US"),"US","")</f>
        <v/>
      </c>
      <c r="C9733" s="208" t="n">
        <f aca="false">M9733</f>
        <v>0</v>
      </c>
      <c r="D9733" s="208" t="str">
        <f aca="false">IF(ISNUMBER(FIND("Phy",N9733))=TRUE(),"Physical","Financial")</f>
        <v>Financial</v>
      </c>
      <c r="E9733" s="208" t="e">
        <f aca="false">IF(VLOOKUP(S9733,'DD-Lookup'!$J$6:$L$50,3,FALSE())="Monthly",(YEAR(AC9733)-YEAR(AB9733))*12+MONTH(AC9733)-MONTH(AB9733)+1,(AC9733-AB9733+1))</f>
        <v>#N/A</v>
      </c>
      <c r="F9733" s="239" t="e">
        <f aca="false">E9733*SUM(P9733:Q9733)</f>
        <v>#N/A</v>
      </c>
    </row>
    <row r="9734" customFormat="false" ht="12.75" hidden="false" customHeight="false" outlineLevel="0" collapsed="false">
      <c r="A9734" s="208" t="str">
        <f aca="false">B9734&amp;" "&amp;C9734&amp;" "&amp;D9734</f>
        <v> 0 Financial</v>
      </c>
      <c r="B9734" s="208" t="str">
        <f aca="false">IF((LEFT(N9734,2)="US"),"US","")</f>
        <v/>
      </c>
      <c r="C9734" s="208" t="n">
        <f aca="false">M9734</f>
        <v>0</v>
      </c>
      <c r="D9734" s="208" t="str">
        <f aca="false">IF(ISNUMBER(FIND("Phy",N9734))=TRUE(),"Physical","Financial")</f>
        <v>Financial</v>
      </c>
      <c r="E9734" s="208" t="e">
        <f aca="false">IF(VLOOKUP(S9734,'DD-Lookup'!$J$6:$L$50,3,FALSE())="Monthly",(YEAR(AC9734)-YEAR(AB9734))*12+MONTH(AC9734)-MONTH(AB9734)+1,(AC9734-AB9734+1))</f>
        <v>#N/A</v>
      </c>
      <c r="F9734" s="239" t="e">
        <f aca="false">E9734*SUM(P9734:Q9734)</f>
        <v>#N/A</v>
      </c>
    </row>
    <row r="9735" customFormat="false" ht="12.75" hidden="false" customHeight="false" outlineLevel="0" collapsed="false">
      <c r="A9735" s="208" t="str">
        <f aca="false">B9735&amp;" "&amp;C9735&amp;" "&amp;D9735</f>
        <v> 0 Financial</v>
      </c>
      <c r="B9735" s="208" t="str">
        <f aca="false">IF((LEFT(N9735,2)="US"),"US","")</f>
        <v/>
      </c>
      <c r="C9735" s="208" t="n">
        <f aca="false">M9735</f>
        <v>0</v>
      </c>
      <c r="D9735" s="208" t="str">
        <f aca="false">IF(ISNUMBER(FIND("Phy",N9735))=TRUE(),"Physical","Financial")</f>
        <v>Financial</v>
      </c>
      <c r="E9735" s="208" t="e">
        <f aca="false">IF(VLOOKUP(S9735,'DD-Lookup'!$J$6:$L$50,3,FALSE())="Monthly",(YEAR(AC9735)-YEAR(AB9735))*12+MONTH(AC9735)-MONTH(AB9735)+1,(AC9735-AB9735+1))</f>
        <v>#N/A</v>
      </c>
      <c r="F9735" s="239" t="e">
        <f aca="false">E9735*SUM(P9735:Q9735)</f>
        <v>#N/A</v>
      </c>
    </row>
    <row r="9736" customFormat="false" ht="12.75" hidden="false" customHeight="false" outlineLevel="0" collapsed="false">
      <c r="A9736" s="208" t="str">
        <f aca="false">B9736&amp;" "&amp;C9736&amp;" "&amp;D9736</f>
        <v> 0 Financial</v>
      </c>
      <c r="B9736" s="208" t="str">
        <f aca="false">IF((LEFT(N9736,2)="US"),"US","")</f>
        <v/>
      </c>
      <c r="C9736" s="208" t="n">
        <f aca="false">M9736</f>
        <v>0</v>
      </c>
      <c r="D9736" s="208" t="str">
        <f aca="false">IF(ISNUMBER(FIND("Phy",N9736))=TRUE(),"Physical","Financial")</f>
        <v>Financial</v>
      </c>
      <c r="E9736" s="208" t="e">
        <f aca="false">IF(VLOOKUP(S9736,'DD-Lookup'!$J$6:$L$50,3,FALSE())="Monthly",(YEAR(AC9736)-YEAR(AB9736))*12+MONTH(AC9736)-MONTH(AB9736)+1,(AC9736-AB9736+1))</f>
        <v>#N/A</v>
      </c>
      <c r="F9736" s="239" t="e">
        <f aca="false">E9736*SUM(P9736:Q9736)</f>
        <v>#N/A</v>
      </c>
    </row>
    <row r="9737" customFormat="false" ht="12.75" hidden="false" customHeight="false" outlineLevel="0" collapsed="false">
      <c r="A9737" s="208" t="str">
        <f aca="false">B9737&amp;" "&amp;C9737&amp;" "&amp;D9737</f>
        <v> 0 Financial</v>
      </c>
      <c r="B9737" s="208" t="str">
        <f aca="false">IF((LEFT(N9737,2)="US"),"US","")</f>
        <v/>
      </c>
      <c r="C9737" s="208" t="n">
        <f aca="false">M9737</f>
        <v>0</v>
      </c>
      <c r="D9737" s="208" t="str">
        <f aca="false">IF(ISNUMBER(FIND("Phy",N9737))=TRUE(),"Physical","Financial")</f>
        <v>Financial</v>
      </c>
      <c r="E9737" s="208" t="e">
        <f aca="false">IF(VLOOKUP(S9737,'DD-Lookup'!$J$6:$L$50,3,FALSE())="Monthly",(YEAR(AC9737)-YEAR(AB9737))*12+MONTH(AC9737)-MONTH(AB9737)+1,(AC9737-AB9737+1))</f>
        <v>#N/A</v>
      </c>
      <c r="F9737" s="239" t="e">
        <f aca="false">E9737*SUM(P9737:Q9737)</f>
        <v>#N/A</v>
      </c>
    </row>
    <row r="9738" customFormat="false" ht="12.75" hidden="false" customHeight="false" outlineLevel="0" collapsed="false">
      <c r="A9738" s="208" t="str">
        <f aca="false">B9738&amp;" "&amp;C9738&amp;" "&amp;D9738</f>
        <v> 0 Financial</v>
      </c>
      <c r="B9738" s="208" t="str">
        <f aca="false">IF((LEFT(N9738,2)="US"),"US","")</f>
        <v/>
      </c>
      <c r="C9738" s="208" t="n">
        <f aca="false">M9738</f>
        <v>0</v>
      </c>
      <c r="D9738" s="208" t="str">
        <f aca="false">IF(ISNUMBER(FIND("Phy",N9738))=TRUE(),"Physical","Financial")</f>
        <v>Financial</v>
      </c>
      <c r="E9738" s="208" t="e">
        <f aca="false">IF(VLOOKUP(S9738,'DD-Lookup'!$J$6:$L$50,3,FALSE())="Monthly",(YEAR(AC9738)-YEAR(AB9738))*12+MONTH(AC9738)-MONTH(AB9738)+1,(AC9738-AB9738+1))</f>
        <v>#N/A</v>
      </c>
      <c r="F9738" s="239" t="e">
        <f aca="false">E9738*SUM(P9738:Q9738)</f>
        <v>#N/A</v>
      </c>
    </row>
    <row r="9739" customFormat="false" ht="12.75" hidden="false" customHeight="false" outlineLevel="0" collapsed="false">
      <c r="A9739" s="208" t="str">
        <f aca="false">B9739&amp;" "&amp;C9739&amp;" "&amp;D9739</f>
        <v> 0 Financial</v>
      </c>
      <c r="B9739" s="208" t="str">
        <f aca="false">IF((LEFT(N9739,2)="US"),"US","")</f>
        <v/>
      </c>
      <c r="C9739" s="208" t="n">
        <f aca="false">M9739</f>
        <v>0</v>
      </c>
      <c r="D9739" s="208" t="str">
        <f aca="false">IF(ISNUMBER(FIND("Phy",N9739))=TRUE(),"Physical","Financial")</f>
        <v>Financial</v>
      </c>
      <c r="E9739" s="208" t="e">
        <f aca="false">IF(VLOOKUP(S9739,'DD-Lookup'!$J$6:$L$50,3,FALSE())="Monthly",(YEAR(AC9739)-YEAR(AB9739))*12+MONTH(AC9739)-MONTH(AB9739)+1,(AC9739-AB9739+1))</f>
        <v>#N/A</v>
      </c>
      <c r="F9739" s="239" t="e">
        <f aca="false">E9739*SUM(P9739:Q9739)</f>
        <v>#N/A</v>
      </c>
    </row>
    <row r="9740" customFormat="false" ht="12.75" hidden="false" customHeight="false" outlineLevel="0" collapsed="false">
      <c r="A9740" s="208" t="str">
        <f aca="false">B9740&amp;" "&amp;C9740&amp;" "&amp;D9740</f>
        <v> 0 Financial</v>
      </c>
      <c r="B9740" s="208" t="str">
        <f aca="false">IF((LEFT(N9740,2)="US"),"US","")</f>
        <v/>
      </c>
      <c r="C9740" s="208" t="n">
        <f aca="false">M9740</f>
        <v>0</v>
      </c>
      <c r="D9740" s="208" t="str">
        <f aca="false">IF(ISNUMBER(FIND("Phy",N9740))=TRUE(),"Physical","Financial")</f>
        <v>Financial</v>
      </c>
      <c r="E9740" s="208" t="e">
        <f aca="false">IF(VLOOKUP(S9740,'DD-Lookup'!$J$6:$L$50,3,FALSE())="Monthly",(YEAR(AC9740)-YEAR(AB9740))*12+MONTH(AC9740)-MONTH(AB9740)+1,(AC9740-AB9740+1))</f>
        <v>#N/A</v>
      </c>
      <c r="F9740" s="239" t="e">
        <f aca="false">E9740*SUM(P9740:Q9740)</f>
        <v>#N/A</v>
      </c>
    </row>
    <row r="9741" customFormat="false" ht="12.75" hidden="false" customHeight="false" outlineLevel="0" collapsed="false">
      <c r="A9741" s="208" t="str">
        <f aca="false">B9741&amp;" "&amp;C9741&amp;" "&amp;D9741</f>
        <v> 0 Financial</v>
      </c>
      <c r="B9741" s="208" t="str">
        <f aca="false">IF((LEFT(N9741,2)="US"),"US","")</f>
        <v/>
      </c>
      <c r="C9741" s="208" t="n">
        <f aca="false">M9741</f>
        <v>0</v>
      </c>
      <c r="D9741" s="208" t="str">
        <f aca="false">IF(ISNUMBER(FIND("Phy",N9741))=TRUE(),"Physical","Financial")</f>
        <v>Financial</v>
      </c>
      <c r="E9741" s="208" t="e">
        <f aca="false">IF(VLOOKUP(S9741,'DD-Lookup'!$J$6:$L$50,3,FALSE())="Monthly",(YEAR(AC9741)-YEAR(AB9741))*12+MONTH(AC9741)-MONTH(AB9741)+1,(AC9741-AB9741+1))</f>
        <v>#N/A</v>
      </c>
      <c r="F9741" s="239" t="e">
        <f aca="false">E9741*SUM(P9741:Q9741)</f>
        <v>#N/A</v>
      </c>
    </row>
    <row r="9742" customFormat="false" ht="12.75" hidden="false" customHeight="false" outlineLevel="0" collapsed="false">
      <c r="A9742" s="208" t="str">
        <f aca="false">B9742&amp;" "&amp;C9742&amp;" "&amp;D9742</f>
        <v> 0 Financial</v>
      </c>
      <c r="B9742" s="208" t="str">
        <f aca="false">IF((LEFT(N9742,2)="US"),"US","")</f>
        <v/>
      </c>
      <c r="C9742" s="208" t="n">
        <f aca="false">M9742</f>
        <v>0</v>
      </c>
      <c r="D9742" s="208" t="str">
        <f aca="false">IF(ISNUMBER(FIND("Phy",N9742))=TRUE(),"Physical","Financial")</f>
        <v>Financial</v>
      </c>
      <c r="E9742" s="208" t="e">
        <f aca="false">IF(VLOOKUP(S9742,'DD-Lookup'!$J$6:$L$50,3,FALSE())="Monthly",(YEAR(AC9742)-YEAR(AB9742))*12+MONTH(AC9742)-MONTH(AB9742)+1,(AC9742-AB9742+1))</f>
        <v>#N/A</v>
      </c>
      <c r="F9742" s="239" t="e">
        <f aca="false">E9742*SUM(P9742:Q9742)</f>
        <v>#N/A</v>
      </c>
    </row>
    <row r="9743" customFormat="false" ht="12.75" hidden="false" customHeight="false" outlineLevel="0" collapsed="false">
      <c r="A9743" s="208" t="str">
        <f aca="false">B9743&amp;" "&amp;C9743&amp;" "&amp;D9743</f>
        <v> 0 Financial</v>
      </c>
      <c r="B9743" s="208" t="str">
        <f aca="false">IF((LEFT(N9743,2)="US"),"US","")</f>
        <v/>
      </c>
      <c r="C9743" s="208" t="n">
        <f aca="false">M9743</f>
        <v>0</v>
      </c>
      <c r="D9743" s="208" t="str">
        <f aca="false">IF(ISNUMBER(FIND("Phy",N9743))=TRUE(),"Physical","Financial")</f>
        <v>Financial</v>
      </c>
      <c r="E9743" s="208" t="e">
        <f aca="false">IF(VLOOKUP(S9743,'DD-Lookup'!$J$6:$L$50,3,FALSE())="Monthly",(YEAR(AC9743)-YEAR(AB9743))*12+MONTH(AC9743)-MONTH(AB9743)+1,(AC9743-AB9743+1))</f>
        <v>#N/A</v>
      </c>
      <c r="F9743" s="239" t="e">
        <f aca="false">E9743*SUM(P9743:Q9743)</f>
        <v>#N/A</v>
      </c>
    </row>
    <row r="9744" customFormat="false" ht="12.75" hidden="false" customHeight="false" outlineLevel="0" collapsed="false">
      <c r="A9744" s="208" t="str">
        <f aca="false">B9744&amp;" "&amp;C9744&amp;" "&amp;D9744</f>
        <v> 0 Financial</v>
      </c>
      <c r="B9744" s="208" t="str">
        <f aca="false">IF((LEFT(N9744,2)="US"),"US","")</f>
        <v/>
      </c>
      <c r="C9744" s="208" t="n">
        <f aca="false">M9744</f>
        <v>0</v>
      </c>
      <c r="D9744" s="208" t="str">
        <f aca="false">IF(ISNUMBER(FIND("Phy",N9744))=TRUE(),"Physical","Financial")</f>
        <v>Financial</v>
      </c>
      <c r="E9744" s="208" t="e">
        <f aca="false">IF(VLOOKUP(S9744,'DD-Lookup'!$J$6:$L$50,3,FALSE())="Monthly",(YEAR(AC9744)-YEAR(AB9744))*12+MONTH(AC9744)-MONTH(AB9744)+1,(AC9744-AB9744+1))</f>
        <v>#N/A</v>
      </c>
      <c r="F9744" s="239" t="e">
        <f aca="false">E9744*SUM(P9744:Q9744)</f>
        <v>#N/A</v>
      </c>
    </row>
    <row r="9745" customFormat="false" ht="12.75" hidden="false" customHeight="false" outlineLevel="0" collapsed="false">
      <c r="A9745" s="208" t="str">
        <f aca="false">B9745&amp;" "&amp;C9745&amp;" "&amp;D9745</f>
        <v> 0 Financial</v>
      </c>
      <c r="B9745" s="208" t="str">
        <f aca="false">IF((LEFT(N9745,2)="US"),"US","")</f>
        <v/>
      </c>
      <c r="C9745" s="208" t="n">
        <f aca="false">M9745</f>
        <v>0</v>
      </c>
      <c r="D9745" s="208" t="str">
        <f aca="false">IF(ISNUMBER(FIND("Phy",N9745))=TRUE(),"Physical","Financial")</f>
        <v>Financial</v>
      </c>
      <c r="E9745" s="208" t="e">
        <f aca="false">IF(VLOOKUP(S9745,'DD-Lookup'!$J$6:$L$50,3,FALSE())="Monthly",(YEAR(AC9745)-YEAR(AB9745))*12+MONTH(AC9745)-MONTH(AB9745)+1,(AC9745-AB9745+1))</f>
        <v>#N/A</v>
      </c>
      <c r="F9745" s="239" t="e">
        <f aca="false">E9745*SUM(P9745:Q9745)</f>
        <v>#N/A</v>
      </c>
    </row>
    <row r="9746" customFormat="false" ht="12.75" hidden="false" customHeight="false" outlineLevel="0" collapsed="false">
      <c r="A9746" s="208" t="str">
        <f aca="false">B9746&amp;" "&amp;C9746&amp;" "&amp;D9746</f>
        <v> 0 Financial</v>
      </c>
      <c r="B9746" s="208" t="str">
        <f aca="false">IF((LEFT(N9746,2)="US"),"US","")</f>
        <v/>
      </c>
      <c r="C9746" s="208" t="n">
        <f aca="false">M9746</f>
        <v>0</v>
      </c>
      <c r="D9746" s="208" t="str">
        <f aca="false">IF(ISNUMBER(FIND("Phy",N9746))=TRUE(),"Physical","Financial")</f>
        <v>Financial</v>
      </c>
      <c r="E9746" s="208" t="e">
        <f aca="false">IF(VLOOKUP(S9746,'DD-Lookup'!$J$6:$L$50,3,FALSE())="Monthly",(YEAR(AC9746)-YEAR(AB9746))*12+MONTH(AC9746)-MONTH(AB9746)+1,(AC9746-AB9746+1))</f>
        <v>#N/A</v>
      </c>
      <c r="F9746" s="239" t="e">
        <f aca="false">E9746*SUM(P9746:Q9746)</f>
        <v>#N/A</v>
      </c>
    </row>
    <row r="9747" customFormat="false" ht="12.75" hidden="false" customHeight="false" outlineLevel="0" collapsed="false">
      <c r="A9747" s="208" t="str">
        <f aca="false">B9747&amp;" "&amp;C9747&amp;" "&amp;D9747</f>
        <v> 0 Financial</v>
      </c>
      <c r="B9747" s="208" t="str">
        <f aca="false">IF((LEFT(N9747,2)="US"),"US","")</f>
        <v/>
      </c>
      <c r="C9747" s="208" t="n">
        <f aca="false">M9747</f>
        <v>0</v>
      </c>
      <c r="D9747" s="208" t="str">
        <f aca="false">IF(ISNUMBER(FIND("Phy",N9747))=TRUE(),"Physical","Financial")</f>
        <v>Financial</v>
      </c>
      <c r="E9747" s="208" t="e">
        <f aca="false">IF(VLOOKUP(S9747,'DD-Lookup'!$J$6:$L$50,3,FALSE())="Monthly",(YEAR(AC9747)-YEAR(AB9747))*12+MONTH(AC9747)-MONTH(AB9747)+1,(AC9747-AB9747+1))</f>
        <v>#N/A</v>
      </c>
      <c r="F9747" s="239" t="e">
        <f aca="false">E9747*SUM(P9747:Q9747)</f>
        <v>#N/A</v>
      </c>
    </row>
    <row r="9748" customFormat="false" ht="12.75" hidden="false" customHeight="false" outlineLevel="0" collapsed="false">
      <c r="A9748" s="208" t="str">
        <f aca="false">B9748&amp;" "&amp;C9748&amp;" "&amp;D9748</f>
        <v> 0 Financial</v>
      </c>
      <c r="B9748" s="208" t="str">
        <f aca="false">IF((LEFT(N9748,2)="US"),"US","")</f>
        <v/>
      </c>
      <c r="C9748" s="208" t="n">
        <f aca="false">M9748</f>
        <v>0</v>
      </c>
      <c r="D9748" s="208" t="str">
        <f aca="false">IF(ISNUMBER(FIND("Phy",N9748))=TRUE(),"Physical","Financial")</f>
        <v>Financial</v>
      </c>
      <c r="E9748" s="208" t="e">
        <f aca="false">IF(VLOOKUP(S9748,'DD-Lookup'!$J$6:$L$50,3,FALSE())="Monthly",(YEAR(AC9748)-YEAR(AB9748))*12+MONTH(AC9748)-MONTH(AB9748)+1,(AC9748-AB9748+1))</f>
        <v>#N/A</v>
      </c>
      <c r="F9748" s="239" t="e">
        <f aca="false">E9748*SUM(P9748:Q9748)</f>
        <v>#N/A</v>
      </c>
    </row>
    <row r="9749" customFormat="false" ht="12.75" hidden="false" customHeight="false" outlineLevel="0" collapsed="false">
      <c r="A9749" s="208" t="str">
        <f aca="false">B9749&amp;" "&amp;C9749&amp;" "&amp;D9749</f>
        <v> 0 Financial</v>
      </c>
      <c r="B9749" s="208" t="str">
        <f aca="false">IF((LEFT(N9749,2)="US"),"US","")</f>
        <v/>
      </c>
      <c r="C9749" s="208" t="n">
        <f aca="false">M9749</f>
        <v>0</v>
      </c>
      <c r="D9749" s="208" t="str">
        <f aca="false">IF(ISNUMBER(FIND("Phy",N9749))=TRUE(),"Physical","Financial")</f>
        <v>Financial</v>
      </c>
      <c r="E9749" s="208" t="e">
        <f aca="false">IF(VLOOKUP(S9749,'DD-Lookup'!$J$6:$L$50,3,FALSE())="Monthly",(YEAR(AC9749)-YEAR(AB9749))*12+MONTH(AC9749)-MONTH(AB9749)+1,(AC9749-AB9749+1))</f>
        <v>#N/A</v>
      </c>
      <c r="F9749" s="239" t="e">
        <f aca="false">E9749*SUM(P9749:Q9749)</f>
        <v>#N/A</v>
      </c>
    </row>
    <row r="9750" customFormat="false" ht="12.75" hidden="false" customHeight="false" outlineLevel="0" collapsed="false">
      <c r="A9750" s="208" t="str">
        <f aca="false">B9750&amp;" "&amp;C9750&amp;" "&amp;D9750</f>
        <v> 0 Financial</v>
      </c>
      <c r="B9750" s="208" t="str">
        <f aca="false">IF((LEFT(N9750,2)="US"),"US","")</f>
        <v/>
      </c>
      <c r="C9750" s="208" t="n">
        <f aca="false">M9750</f>
        <v>0</v>
      </c>
      <c r="D9750" s="208" t="str">
        <f aca="false">IF(ISNUMBER(FIND("Phy",N9750))=TRUE(),"Physical","Financial")</f>
        <v>Financial</v>
      </c>
      <c r="E9750" s="208" t="e">
        <f aca="false">IF(VLOOKUP(S9750,'DD-Lookup'!$J$6:$L$50,3,FALSE())="Monthly",(YEAR(AC9750)-YEAR(AB9750))*12+MONTH(AC9750)-MONTH(AB9750)+1,(AC9750-AB9750+1))</f>
        <v>#N/A</v>
      </c>
      <c r="F9750" s="239" t="e">
        <f aca="false">E9750*SUM(P9750:Q9750)</f>
        <v>#N/A</v>
      </c>
    </row>
    <row r="9751" customFormat="false" ht="12.75" hidden="false" customHeight="false" outlineLevel="0" collapsed="false">
      <c r="A9751" s="208" t="str">
        <f aca="false">B9751&amp;" "&amp;C9751&amp;" "&amp;D9751</f>
        <v> 0 Financial</v>
      </c>
      <c r="B9751" s="208" t="str">
        <f aca="false">IF((LEFT(N9751,2)="US"),"US","")</f>
        <v/>
      </c>
      <c r="C9751" s="208" t="n">
        <f aca="false">M9751</f>
        <v>0</v>
      </c>
      <c r="D9751" s="208" t="str">
        <f aca="false">IF(ISNUMBER(FIND("Phy",N9751))=TRUE(),"Physical","Financial")</f>
        <v>Financial</v>
      </c>
      <c r="E9751" s="208" t="e">
        <f aca="false">IF(VLOOKUP(S9751,'DD-Lookup'!$J$6:$L$50,3,FALSE())="Monthly",(YEAR(AC9751)-YEAR(AB9751))*12+MONTH(AC9751)-MONTH(AB9751)+1,(AC9751-AB9751+1))</f>
        <v>#N/A</v>
      </c>
      <c r="F9751" s="239" t="e">
        <f aca="false">E9751*SUM(P9751:Q9751)</f>
        <v>#N/A</v>
      </c>
    </row>
    <row r="9752" customFormat="false" ht="12.75" hidden="false" customHeight="false" outlineLevel="0" collapsed="false">
      <c r="A9752" s="208" t="str">
        <f aca="false">B9752&amp;" "&amp;C9752&amp;" "&amp;D9752</f>
        <v> 0 Financial</v>
      </c>
      <c r="B9752" s="208" t="str">
        <f aca="false">IF((LEFT(N9752,2)="US"),"US","")</f>
        <v/>
      </c>
      <c r="C9752" s="208" t="n">
        <f aca="false">M9752</f>
        <v>0</v>
      </c>
      <c r="D9752" s="208" t="str">
        <f aca="false">IF(ISNUMBER(FIND("Phy",N9752))=TRUE(),"Physical","Financial")</f>
        <v>Financial</v>
      </c>
      <c r="E9752" s="208" t="e">
        <f aca="false">IF(VLOOKUP(S9752,'DD-Lookup'!$J$6:$L$50,3,FALSE())="Monthly",(YEAR(AC9752)-YEAR(AB9752))*12+MONTH(AC9752)-MONTH(AB9752)+1,(AC9752-AB9752+1))</f>
        <v>#N/A</v>
      </c>
      <c r="F9752" s="239" t="e">
        <f aca="false">E9752*SUM(P9752:Q9752)</f>
        <v>#N/A</v>
      </c>
    </row>
    <row r="9753" customFormat="false" ht="12.75" hidden="false" customHeight="false" outlineLevel="0" collapsed="false">
      <c r="A9753" s="208" t="str">
        <f aca="false">B9753&amp;" "&amp;C9753&amp;" "&amp;D9753</f>
        <v> 0 Financial</v>
      </c>
      <c r="B9753" s="208" t="str">
        <f aca="false">IF((LEFT(N9753,2)="US"),"US","")</f>
        <v/>
      </c>
      <c r="C9753" s="208" t="n">
        <f aca="false">M9753</f>
        <v>0</v>
      </c>
      <c r="D9753" s="208" t="str">
        <f aca="false">IF(ISNUMBER(FIND("Phy",N9753))=TRUE(),"Physical","Financial")</f>
        <v>Financial</v>
      </c>
      <c r="E9753" s="208" t="e">
        <f aca="false">IF(VLOOKUP(S9753,'DD-Lookup'!$J$6:$L$50,3,FALSE())="Monthly",(YEAR(AC9753)-YEAR(AB9753))*12+MONTH(AC9753)-MONTH(AB9753)+1,(AC9753-AB9753+1))</f>
        <v>#N/A</v>
      </c>
      <c r="F9753" s="239" t="e">
        <f aca="false">E9753*SUM(P9753:Q9753)</f>
        <v>#N/A</v>
      </c>
    </row>
    <row r="9754" customFormat="false" ht="12.75" hidden="false" customHeight="false" outlineLevel="0" collapsed="false">
      <c r="A9754" s="208" t="str">
        <f aca="false">B9754&amp;" "&amp;C9754&amp;" "&amp;D9754</f>
        <v> 0 Financial</v>
      </c>
      <c r="B9754" s="208" t="str">
        <f aca="false">IF((LEFT(N9754,2)="US"),"US","")</f>
        <v/>
      </c>
      <c r="C9754" s="208" t="n">
        <f aca="false">M9754</f>
        <v>0</v>
      </c>
      <c r="D9754" s="208" t="str">
        <f aca="false">IF(ISNUMBER(FIND("Phy",N9754))=TRUE(),"Physical","Financial")</f>
        <v>Financial</v>
      </c>
      <c r="E9754" s="208" t="e">
        <f aca="false">IF(VLOOKUP(S9754,'DD-Lookup'!$J$6:$L$50,3,FALSE())="Monthly",(YEAR(AC9754)-YEAR(AB9754))*12+MONTH(AC9754)-MONTH(AB9754)+1,(AC9754-AB9754+1))</f>
        <v>#N/A</v>
      </c>
      <c r="F9754" s="239" t="e">
        <f aca="false">E9754*SUM(P9754:Q9754)</f>
        <v>#N/A</v>
      </c>
    </row>
    <row r="9755" customFormat="false" ht="12.75" hidden="false" customHeight="false" outlineLevel="0" collapsed="false">
      <c r="A9755" s="208" t="str">
        <f aca="false">B9755&amp;" "&amp;C9755&amp;" "&amp;D9755</f>
        <v> 0 Financial</v>
      </c>
      <c r="B9755" s="208" t="str">
        <f aca="false">IF((LEFT(N9755,2)="US"),"US","")</f>
        <v/>
      </c>
      <c r="C9755" s="208" t="n">
        <f aca="false">M9755</f>
        <v>0</v>
      </c>
      <c r="D9755" s="208" t="str">
        <f aca="false">IF(ISNUMBER(FIND("Phy",N9755))=TRUE(),"Physical","Financial")</f>
        <v>Financial</v>
      </c>
      <c r="E9755" s="208" t="e">
        <f aca="false">IF(VLOOKUP(S9755,'DD-Lookup'!$J$6:$L$50,3,FALSE())="Monthly",(YEAR(AC9755)-YEAR(AB9755))*12+MONTH(AC9755)-MONTH(AB9755)+1,(AC9755-AB9755+1))</f>
        <v>#N/A</v>
      </c>
      <c r="F9755" s="239" t="e">
        <f aca="false">E9755*SUM(P9755:Q9755)</f>
        <v>#N/A</v>
      </c>
    </row>
    <row r="9756" customFormat="false" ht="12.75" hidden="false" customHeight="false" outlineLevel="0" collapsed="false">
      <c r="A9756" s="208" t="str">
        <f aca="false">B9756&amp;" "&amp;C9756&amp;" "&amp;D9756</f>
        <v> 0 Financial</v>
      </c>
      <c r="B9756" s="208" t="str">
        <f aca="false">IF((LEFT(N9756,2)="US"),"US","")</f>
        <v/>
      </c>
      <c r="C9756" s="208" t="n">
        <f aca="false">M9756</f>
        <v>0</v>
      </c>
      <c r="D9756" s="208" t="str">
        <f aca="false">IF(ISNUMBER(FIND("Phy",N9756))=TRUE(),"Physical","Financial")</f>
        <v>Financial</v>
      </c>
      <c r="E9756" s="208" t="e">
        <f aca="false">IF(VLOOKUP(S9756,'DD-Lookup'!$J$6:$L$50,3,FALSE())="Monthly",(YEAR(AC9756)-YEAR(AB9756))*12+MONTH(AC9756)-MONTH(AB9756)+1,(AC9756-AB9756+1))</f>
        <v>#N/A</v>
      </c>
      <c r="F9756" s="239" t="e">
        <f aca="false">E9756*SUM(P9756:Q9756)</f>
        <v>#N/A</v>
      </c>
    </row>
    <row r="9757" customFormat="false" ht="12.75" hidden="false" customHeight="false" outlineLevel="0" collapsed="false">
      <c r="A9757" s="208" t="str">
        <f aca="false">B9757&amp;" "&amp;C9757&amp;" "&amp;D9757</f>
        <v> 0 Financial</v>
      </c>
      <c r="B9757" s="208" t="str">
        <f aca="false">IF((LEFT(N9757,2)="US"),"US","")</f>
        <v/>
      </c>
      <c r="C9757" s="208" t="n">
        <f aca="false">M9757</f>
        <v>0</v>
      </c>
      <c r="D9757" s="208" t="str">
        <f aca="false">IF(ISNUMBER(FIND("Phy",N9757))=TRUE(),"Physical","Financial")</f>
        <v>Financial</v>
      </c>
      <c r="E9757" s="208" t="e">
        <f aca="false">IF(VLOOKUP(S9757,'DD-Lookup'!$J$6:$L$50,3,FALSE())="Monthly",(YEAR(AC9757)-YEAR(AB9757))*12+MONTH(AC9757)-MONTH(AB9757)+1,(AC9757-AB9757+1))</f>
        <v>#N/A</v>
      </c>
      <c r="F9757" s="239" t="e">
        <f aca="false">E9757*SUM(P9757:Q9757)</f>
        <v>#N/A</v>
      </c>
    </row>
    <row r="9758" customFormat="false" ht="12.75" hidden="false" customHeight="false" outlineLevel="0" collapsed="false">
      <c r="A9758" s="208" t="str">
        <f aca="false">B9758&amp;" "&amp;C9758&amp;" "&amp;D9758</f>
        <v> 0 Financial</v>
      </c>
      <c r="B9758" s="208" t="str">
        <f aca="false">IF((LEFT(N9758,2)="US"),"US","")</f>
        <v/>
      </c>
      <c r="C9758" s="208" t="n">
        <f aca="false">M9758</f>
        <v>0</v>
      </c>
      <c r="D9758" s="208" t="str">
        <f aca="false">IF(ISNUMBER(FIND("Phy",N9758))=TRUE(),"Physical","Financial")</f>
        <v>Financial</v>
      </c>
      <c r="E9758" s="208" t="e">
        <f aca="false">IF(VLOOKUP(S9758,'DD-Lookup'!$J$6:$L$50,3,FALSE())="Monthly",(YEAR(AC9758)-YEAR(AB9758))*12+MONTH(AC9758)-MONTH(AB9758)+1,(AC9758-AB9758+1))</f>
        <v>#N/A</v>
      </c>
      <c r="F9758" s="239" t="e">
        <f aca="false">E9758*SUM(P9758:Q9758)</f>
        <v>#N/A</v>
      </c>
    </row>
    <row r="9759" customFormat="false" ht="12.75" hidden="false" customHeight="false" outlineLevel="0" collapsed="false">
      <c r="A9759" s="208" t="str">
        <f aca="false">B9759&amp;" "&amp;C9759&amp;" "&amp;D9759</f>
        <v> 0 Financial</v>
      </c>
      <c r="B9759" s="208" t="str">
        <f aca="false">IF((LEFT(N9759,2)="US"),"US","")</f>
        <v/>
      </c>
      <c r="C9759" s="208" t="n">
        <f aca="false">M9759</f>
        <v>0</v>
      </c>
      <c r="D9759" s="208" t="str">
        <f aca="false">IF(ISNUMBER(FIND("Phy",N9759))=TRUE(),"Physical","Financial")</f>
        <v>Financial</v>
      </c>
      <c r="E9759" s="208" t="e">
        <f aca="false">IF(VLOOKUP(S9759,'DD-Lookup'!$J$6:$L$50,3,FALSE())="Monthly",(YEAR(AC9759)-YEAR(AB9759))*12+MONTH(AC9759)-MONTH(AB9759)+1,(AC9759-AB9759+1))</f>
        <v>#N/A</v>
      </c>
      <c r="F9759" s="239" t="e">
        <f aca="false">E9759*SUM(P9759:Q9759)</f>
        <v>#N/A</v>
      </c>
    </row>
    <row r="9760" customFormat="false" ht="12.75" hidden="false" customHeight="false" outlineLevel="0" collapsed="false">
      <c r="A9760" s="208" t="str">
        <f aca="false">B9760&amp;" "&amp;C9760&amp;" "&amp;D9760</f>
        <v> 0 Financial</v>
      </c>
      <c r="B9760" s="208" t="str">
        <f aca="false">IF((LEFT(N9760,2)="US"),"US","")</f>
        <v/>
      </c>
      <c r="C9760" s="208" t="n">
        <f aca="false">M9760</f>
        <v>0</v>
      </c>
      <c r="D9760" s="208" t="str">
        <f aca="false">IF(ISNUMBER(FIND("Phy",N9760))=TRUE(),"Physical","Financial")</f>
        <v>Financial</v>
      </c>
      <c r="E9760" s="208" t="e">
        <f aca="false">IF(VLOOKUP(S9760,'DD-Lookup'!$J$6:$L$50,3,FALSE())="Monthly",(YEAR(AC9760)-YEAR(AB9760))*12+MONTH(AC9760)-MONTH(AB9760)+1,(AC9760-AB9760+1))</f>
        <v>#N/A</v>
      </c>
      <c r="F9760" s="239" t="e">
        <f aca="false">E9760*SUM(P9760:Q9760)</f>
        <v>#N/A</v>
      </c>
    </row>
    <row r="9761" customFormat="false" ht="12.75" hidden="false" customHeight="false" outlineLevel="0" collapsed="false">
      <c r="A9761" s="208" t="str">
        <f aca="false">B9761&amp;" "&amp;C9761&amp;" "&amp;D9761</f>
        <v> 0 Financial</v>
      </c>
      <c r="B9761" s="208" t="str">
        <f aca="false">IF((LEFT(N9761,2)="US"),"US","")</f>
        <v/>
      </c>
      <c r="C9761" s="208" t="n">
        <f aca="false">M9761</f>
        <v>0</v>
      </c>
      <c r="D9761" s="208" t="str">
        <f aca="false">IF(ISNUMBER(FIND("Phy",N9761))=TRUE(),"Physical","Financial")</f>
        <v>Financial</v>
      </c>
      <c r="E9761" s="208" t="e">
        <f aca="false">IF(VLOOKUP(S9761,'DD-Lookup'!$J$6:$L$50,3,FALSE())="Monthly",(YEAR(AC9761)-YEAR(AB9761))*12+MONTH(AC9761)-MONTH(AB9761)+1,(AC9761-AB9761+1))</f>
        <v>#N/A</v>
      </c>
      <c r="F9761" s="239" t="e">
        <f aca="false">E9761*SUM(P9761:Q9761)</f>
        <v>#N/A</v>
      </c>
    </row>
    <row r="9762" customFormat="false" ht="12.75" hidden="false" customHeight="false" outlineLevel="0" collapsed="false">
      <c r="A9762" s="208" t="str">
        <f aca="false">B9762&amp;" "&amp;C9762&amp;" "&amp;D9762</f>
        <v> 0 Financial</v>
      </c>
      <c r="B9762" s="208" t="str">
        <f aca="false">IF((LEFT(N9762,2)="US"),"US","")</f>
        <v/>
      </c>
      <c r="C9762" s="208" t="n">
        <f aca="false">M9762</f>
        <v>0</v>
      </c>
      <c r="D9762" s="208" t="str">
        <f aca="false">IF(ISNUMBER(FIND("Phy",N9762))=TRUE(),"Physical","Financial")</f>
        <v>Financial</v>
      </c>
      <c r="E9762" s="208" t="e">
        <f aca="false">IF(VLOOKUP(S9762,'DD-Lookup'!$J$6:$L$50,3,FALSE())="Monthly",(YEAR(AC9762)-YEAR(AB9762))*12+MONTH(AC9762)-MONTH(AB9762)+1,(AC9762-AB9762+1))</f>
        <v>#N/A</v>
      </c>
      <c r="F9762" s="239" t="e">
        <f aca="false">E9762*SUM(P9762:Q9762)</f>
        <v>#N/A</v>
      </c>
    </row>
    <row r="9763" customFormat="false" ht="12.75" hidden="false" customHeight="false" outlineLevel="0" collapsed="false">
      <c r="A9763" s="208" t="str">
        <f aca="false">B9763&amp;" "&amp;C9763&amp;" "&amp;D9763</f>
        <v> 0 Financial</v>
      </c>
      <c r="B9763" s="208" t="str">
        <f aca="false">IF((LEFT(N9763,2)="US"),"US","")</f>
        <v/>
      </c>
      <c r="C9763" s="208" t="n">
        <f aca="false">M9763</f>
        <v>0</v>
      </c>
      <c r="D9763" s="208" t="str">
        <f aca="false">IF(ISNUMBER(FIND("Phy",N9763))=TRUE(),"Physical","Financial")</f>
        <v>Financial</v>
      </c>
      <c r="E9763" s="208" t="e">
        <f aca="false">IF(VLOOKUP(S9763,'DD-Lookup'!$J$6:$L$50,3,FALSE())="Monthly",(YEAR(AC9763)-YEAR(AB9763))*12+MONTH(AC9763)-MONTH(AB9763)+1,(AC9763-AB9763+1))</f>
        <v>#N/A</v>
      </c>
      <c r="F9763" s="239" t="e">
        <f aca="false">E9763*SUM(P9763:Q9763)</f>
        <v>#N/A</v>
      </c>
    </row>
    <row r="9764" customFormat="false" ht="12.75" hidden="false" customHeight="false" outlineLevel="0" collapsed="false">
      <c r="A9764" s="208" t="str">
        <f aca="false">B9764&amp;" "&amp;C9764&amp;" "&amp;D9764</f>
        <v> 0 Financial</v>
      </c>
      <c r="B9764" s="208" t="str">
        <f aca="false">IF((LEFT(N9764,2)="US"),"US","")</f>
        <v/>
      </c>
      <c r="C9764" s="208" t="n">
        <f aca="false">M9764</f>
        <v>0</v>
      </c>
      <c r="D9764" s="208" t="str">
        <f aca="false">IF(ISNUMBER(FIND("Phy",N9764))=TRUE(),"Physical","Financial")</f>
        <v>Financial</v>
      </c>
      <c r="E9764" s="208" t="e">
        <f aca="false">IF(VLOOKUP(S9764,'DD-Lookup'!$J$6:$L$50,3,FALSE())="Monthly",(YEAR(AC9764)-YEAR(AB9764))*12+MONTH(AC9764)-MONTH(AB9764)+1,(AC9764-AB9764+1))</f>
        <v>#N/A</v>
      </c>
      <c r="F9764" s="239" t="e">
        <f aca="false">E9764*SUM(P9764:Q9764)</f>
        <v>#N/A</v>
      </c>
    </row>
    <row r="9765" customFormat="false" ht="12.75" hidden="false" customHeight="false" outlineLevel="0" collapsed="false">
      <c r="A9765" s="208" t="str">
        <f aca="false">B9765&amp;" "&amp;C9765&amp;" "&amp;D9765</f>
        <v> 0 Financial</v>
      </c>
      <c r="B9765" s="208" t="str">
        <f aca="false">IF((LEFT(N9765,2)="US"),"US","")</f>
        <v/>
      </c>
      <c r="C9765" s="208" t="n">
        <f aca="false">M9765</f>
        <v>0</v>
      </c>
      <c r="D9765" s="208" t="str">
        <f aca="false">IF(ISNUMBER(FIND("Phy",N9765))=TRUE(),"Physical","Financial")</f>
        <v>Financial</v>
      </c>
      <c r="E9765" s="208" t="e">
        <f aca="false">IF(VLOOKUP(S9765,'DD-Lookup'!$J$6:$L$50,3,FALSE())="Monthly",(YEAR(AC9765)-YEAR(AB9765))*12+MONTH(AC9765)-MONTH(AB9765)+1,(AC9765-AB9765+1))</f>
        <v>#N/A</v>
      </c>
      <c r="F9765" s="239" t="e">
        <f aca="false">E9765*SUM(P9765:Q9765)</f>
        <v>#N/A</v>
      </c>
    </row>
    <row r="9766" customFormat="false" ht="12.75" hidden="false" customHeight="false" outlineLevel="0" collapsed="false">
      <c r="A9766" s="208" t="str">
        <f aca="false">B9766&amp;" "&amp;C9766&amp;" "&amp;D9766</f>
        <v> 0 Financial</v>
      </c>
      <c r="B9766" s="208" t="str">
        <f aca="false">IF((LEFT(N9766,2)="US"),"US","")</f>
        <v/>
      </c>
      <c r="C9766" s="208" t="n">
        <f aca="false">M9766</f>
        <v>0</v>
      </c>
      <c r="D9766" s="208" t="str">
        <f aca="false">IF(ISNUMBER(FIND("Phy",N9766))=TRUE(),"Physical","Financial")</f>
        <v>Financial</v>
      </c>
      <c r="E9766" s="208" t="e">
        <f aca="false">IF(VLOOKUP(S9766,'DD-Lookup'!$J$6:$L$50,3,FALSE())="Monthly",(YEAR(AC9766)-YEAR(AB9766))*12+MONTH(AC9766)-MONTH(AB9766)+1,(AC9766-AB9766+1))</f>
        <v>#N/A</v>
      </c>
      <c r="F9766" s="239" t="e">
        <f aca="false">E9766*SUM(P9766:Q9766)</f>
        <v>#N/A</v>
      </c>
    </row>
    <row r="9767" customFormat="false" ht="12.75" hidden="false" customHeight="false" outlineLevel="0" collapsed="false">
      <c r="A9767" s="208" t="str">
        <f aca="false">B9767&amp;" "&amp;C9767&amp;" "&amp;D9767</f>
        <v> 0 Financial</v>
      </c>
      <c r="B9767" s="208" t="str">
        <f aca="false">IF((LEFT(N9767,2)="US"),"US","")</f>
        <v/>
      </c>
      <c r="C9767" s="208" t="n">
        <f aca="false">M9767</f>
        <v>0</v>
      </c>
      <c r="D9767" s="208" t="str">
        <f aca="false">IF(ISNUMBER(FIND("Phy",N9767))=TRUE(),"Physical","Financial")</f>
        <v>Financial</v>
      </c>
      <c r="E9767" s="208" t="e">
        <f aca="false">IF(VLOOKUP(S9767,'DD-Lookup'!$J$6:$L$50,3,FALSE())="Monthly",(YEAR(AC9767)-YEAR(AB9767))*12+MONTH(AC9767)-MONTH(AB9767)+1,(AC9767-AB9767+1))</f>
        <v>#N/A</v>
      </c>
      <c r="F9767" s="239" t="e">
        <f aca="false">E9767*SUM(P9767:Q9767)</f>
        <v>#N/A</v>
      </c>
    </row>
    <row r="9768" customFormat="false" ht="12.75" hidden="false" customHeight="false" outlineLevel="0" collapsed="false">
      <c r="A9768" s="208" t="str">
        <f aca="false">B9768&amp;" "&amp;C9768&amp;" "&amp;D9768</f>
        <v> 0 Financial</v>
      </c>
      <c r="B9768" s="208" t="str">
        <f aca="false">IF((LEFT(N9768,2)="US"),"US","")</f>
        <v/>
      </c>
      <c r="C9768" s="208" t="n">
        <f aca="false">M9768</f>
        <v>0</v>
      </c>
      <c r="D9768" s="208" t="str">
        <f aca="false">IF(ISNUMBER(FIND("Phy",N9768))=TRUE(),"Physical","Financial")</f>
        <v>Financial</v>
      </c>
      <c r="E9768" s="208" t="e">
        <f aca="false">IF(VLOOKUP(S9768,'DD-Lookup'!$J$6:$L$50,3,FALSE())="Monthly",(YEAR(AC9768)-YEAR(AB9768))*12+MONTH(AC9768)-MONTH(AB9768)+1,(AC9768-AB9768+1))</f>
        <v>#N/A</v>
      </c>
      <c r="F9768" s="239" t="e">
        <f aca="false">E9768*SUM(P9768:Q9768)</f>
        <v>#N/A</v>
      </c>
    </row>
    <row r="9769" customFormat="false" ht="12.75" hidden="false" customHeight="false" outlineLevel="0" collapsed="false">
      <c r="A9769" s="208" t="str">
        <f aca="false">B9769&amp;" "&amp;C9769&amp;" "&amp;D9769</f>
        <v> 0 Financial</v>
      </c>
      <c r="B9769" s="208" t="str">
        <f aca="false">IF((LEFT(N9769,2)="US"),"US","")</f>
        <v/>
      </c>
      <c r="C9769" s="208" t="n">
        <f aca="false">M9769</f>
        <v>0</v>
      </c>
      <c r="D9769" s="208" t="str">
        <f aca="false">IF(ISNUMBER(FIND("Phy",N9769))=TRUE(),"Physical","Financial")</f>
        <v>Financial</v>
      </c>
      <c r="E9769" s="208" t="e">
        <f aca="false">IF(VLOOKUP(S9769,'DD-Lookup'!$J$6:$L$50,3,FALSE())="Monthly",(YEAR(AC9769)-YEAR(AB9769))*12+MONTH(AC9769)-MONTH(AB9769)+1,(AC9769-AB9769+1))</f>
        <v>#N/A</v>
      </c>
      <c r="F9769" s="239" t="e">
        <f aca="false">E9769*SUM(P9769:Q9769)</f>
        <v>#N/A</v>
      </c>
    </row>
    <row r="9770" customFormat="false" ht="12.75" hidden="false" customHeight="false" outlineLevel="0" collapsed="false">
      <c r="A9770" s="208" t="str">
        <f aca="false">B9770&amp;" "&amp;C9770&amp;" "&amp;D9770</f>
        <v> 0 Financial</v>
      </c>
      <c r="B9770" s="208" t="str">
        <f aca="false">IF((LEFT(N9770,2)="US"),"US","")</f>
        <v/>
      </c>
      <c r="C9770" s="208" t="n">
        <f aca="false">M9770</f>
        <v>0</v>
      </c>
      <c r="D9770" s="208" t="str">
        <f aca="false">IF(ISNUMBER(FIND("Phy",N9770))=TRUE(),"Physical","Financial")</f>
        <v>Financial</v>
      </c>
      <c r="E9770" s="208" t="e">
        <f aca="false">IF(VLOOKUP(S9770,'DD-Lookup'!$J$6:$L$50,3,FALSE())="Monthly",(YEAR(AC9770)-YEAR(AB9770))*12+MONTH(AC9770)-MONTH(AB9770)+1,(AC9770-AB9770+1))</f>
        <v>#N/A</v>
      </c>
      <c r="F9770" s="239" t="e">
        <f aca="false">E9770*SUM(P9770:Q9770)</f>
        <v>#N/A</v>
      </c>
    </row>
    <row r="9771" customFormat="false" ht="12.75" hidden="false" customHeight="false" outlineLevel="0" collapsed="false">
      <c r="A9771" s="208" t="str">
        <f aca="false">B9771&amp;" "&amp;C9771&amp;" "&amp;D9771</f>
        <v> 0 Financial</v>
      </c>
      <c r="B9771" s="208" t="str">
        <f aca="false">IF((LEFT(N9771,2)="US"),"US","")</f>
        <v/>
      </c>
      <c r="C9771" s="208" t="n">
        <f aca="false">M9771</f>
        <v>0</v>
      </c>
      <c r="D9771" s="208" t="str">
        <f aca="false">IF(ISNUMBER(FIND("Phy",N9771))=TRUE(),"Physical","Financial")</f>
        <v>Financial</v>
      </c>
      <c r="E9771" s="208" t="e">
        <f aca="false">IF(VLOOKUP(S9771,'DD-Lookup'!$J$6:$L$50,3,FALSE())="Monthly",(YEAR(AC9771)-YEAR(AB9771))*12+MONTH(AC9771)-MONTH(AB9771)+1,(AC9771-AB9771+1))</f>
        <v>#N/A</v>
      </c>
      <c r="F9771" s="239" t="e">
        <f aca="false">E9771*SUM(P9771:Q9771)</f>
        <v>#N/A</v>
      </c>
    </row>
    <row r="9772" customFormat="false" ht="12.75" hidden="false" customHeight="false" outlineLevel="0" collapsed="false">
      <c r="A9772" s="208" t="str">
        <f aca="false">B9772&amp;" "&amp;C9772&amp;" "&amp;D9772</f>
        <v> 0 Financial</v>
      </c>
      <c r="B9772" s="208" t="str">
        <f aca="false">IF((LEFT(N9772,2)="US"),"US","")</f>
        <v/>
      </c>
      <c r="C9772" s="208" t="n">
        <f aca="false">M9772</f>
        <v>0</v>
      </c>
      <c r="D9772" s="208" t="str">
        <f aca="false">IF(ISNUMBER(FIND("Phy",N9772))=TRUE(),"Physical","Financial")</f>
        <v>Financial</v>
      </c>
      <c r="E9772" s="208" t="e">
        <f aca="false">IF(VLOOKUP(S9772,'DD-Lookup'!$J$6:$L$50,3,FALSE())="Monthly",(YEAR(AC9772)-YEAR(AB9772))*12+MONTH(AC9772)-MONTH(AB9772)+1,(AC9772-AB9772+1))</f>
        <v>#N/A</v>
      </c>
      <c r="F9772" s="239" t="e">
        <f aca="false">E9772*SUM(P9772:Q9772)</f>
        <v>#N/A</v>
      </c>
    </row>
    <row r="9773" customFormat="false" ht="12.75" hidden="false" customHeight="false" outlineLevel="0" collapsed="false">
      <c r="A9773" s="208" t="str">
        <f aca="false">B9773&amp;" "&amp;C9773&amp;" "&amp;D9773</f>
        <v> 0 Financial</v>
      </c>
      <c r="B9773" s="208" t="str">
        <f aca="false">IF((LEFT(N9773,2)="US"),"US","")</f>
        <v/>
      </c>
      <c r="C9773" s="208" t="n">
        <f aca="false">M9773</f>
        <v>0</v>
      </c>
      <c r="D9773" s="208" t="str">
        <f aca="false">IF(ISNUMBER(FIND("Phy",N9773))=TRUE(),"Physical","Financial")</f>
        <v>Financial</v>
      </c>
      <c r="E9773" s="208" t="e">
        <f aca="false">IF(VLOOKUP(S9773,'DD-Lookup'!$J$6:$L$50,3,FALSE())="Monthly",(YEAR(AC9773)-YEAR(AB9773))*12+MONTH(AC9773)-MONTH(AB9773)+1,(AC9773-AB9773+1))</f>
        <v>#N/A</v>
      </c>
      <c r="F9773" s="239" t="e">
        <f aca="false">E9773*SUM(P9773:Q9773)</f>
        <v>#N/A</v>
      </c>
    </row>
    <row r="9774" customFormat="false" ht="12.75" hidden="false" customHeight="false" outlineLevel="0" collapsed="false">
      <c r="A9774" s="208" t="str">
        <f aca="false">B9774&amp;" "&amp;C9774&amp;" "&amp;D9774</f>
        <v> 0 Financial</v>
      </c>
      <c r="B9774" s="208" t="str">
        <f aca="false">IF((LEFT(N9774,2)="US"),"US","")</f>
        <v/>
      </c>
      <c r="C9774" s="208" t="n">
        <f aca="false">M9774</f>
        <v>0</v>
      </c>
      <c r="D9774" s="208" t="str">
        <f aca="false">IF(ISNUMBER(FIND("Phy",N9774))=TRUE(),"Physical","Financial")</f>
        <v>Financial</v>
      </c>
      <c r="E9774" s="208" t="e">
        <f aca="false">IF(VLOOKUP(S9774,'DD-Lookup'!$J$6:$L$50,3,FALSE())="Monthly",(YEAR(AC9774)-YEAR(AB9774))*12+MONTH(AC9774)-MONTH(AB9774)+1,(AC9774-AB9774+1))</f>
        <v>#N/A</v>
      </c>
      <c r="F9774" s="239" t="e">
        <f aca="false">E9774*SUM(P9774:Q9774)</f>
        <v>#N/A</v>
      </c>
    </row>
    <row r="9775" customFormat="false" ht="12.75" hidden="false" customHeight="false" outlineLevel="0" collapsed="false">
      <c r="A9775" s="208" t="str">
        <f aca="false">B9775&amp;" "&amp;C9775&amp;" "&amp;D9775</f>
        <v> 0 Financial</v>
      </c>
      <c r="B9775" s="208" t="str">
        <f aca="false">IF((LEFT(N9775,2)="US"),"US","")</f>
        <v/>
      </c>
      <c r="C9775" s="208" t="n">
        <f aca="false">M9775</f>
        <v>0</v>
      </c>
      <c r="D9775" s="208" t="str">
        <f aca="false">IF(ISNUMBER(FIND("Phy",N9775))=TRUE(),"Physical","Financial")</f>
        <v>Financial</v>
      </c>
      <c r="E9775" s="208" t="e">
        <f aca="false">IF(VLOOKUP(S9775,'DD-Lookup'!$J$6:$L$50,3,FALSE())="Monthly",(YEAR(AC9775)-YEAR(AB9775))*12+MONTH(AC9775)-MONTH(AB9775)+1,(AC9775-AB9775+1))</f>
        <v>#N/A</v>
      </c>
      <c r="F9775" s="239" t="e">
        <f aca="false">E9775*SUM(P9775:Q9775)</f>
        <v>#N/A</v>
      </c>
    </row>
    <row r="9776" customFormat="false" ht="12.75" hidden="false" customHeight="false" outlineLevel="0" collapsed="false">
      <c r="A9776" s="208" t="str">
        <f aca="false">B9776&amp;" "&amp;C9776&amp;" "&amp;D9776</f>
        <v> 0 Financial</v>
      </c>
      <c r="B9776" s="208" t="str">
        <f aca="false">IF((LEFT(N9776,2)="US"),"US","")</f>
        <v/>
      </c>
      <c r="C9776" s="208" t="n">
        <f aca="false">M9776</f>
        <v>0</v>
      </c>
      <c r="D9776" s="208" t="str">
        <f aca="false">IF(ISNUMBER(FIND("Phy",N9776))=TRUE(),"Physical","Financial")</f>
        <v>Financial</v>
      </c>
      <c r="E9776" s="208" t="e">
        <f aca="false">IF(VLOOKUP(S9776,'DD-Lookup'!$J$6:$L$50,3,FALSE())="Monthly",(YEAR(AC9776)-YEAR(AB9776))*12+MONTH(AC9776)-MONTH(AB9776)+1,(AC9776-AB9776+1))</f>
        <v>#N/A</v>
      </c>
      <c r="F9776" s="239" t="e">
        <f aca="false">E9776*SUM(P9776:Q9776)</f>
        <v>#N/A</v>
      </c>
    </row>
    <row r="9777" customFormat="false" ht="12.75" hidden="false" customHeight="false" outlineLevel="0" collapsed="false">
      <c r="A9777" s="208" t="str">
        <f aca="false">B9777&amp;" "&amp;C9777&amp;" "&amp;D9777</f>
        <v> 0 Financial</v>
      </c>
      <c r="B9777" s="208" t="str">
        <f aca="false">IF((LEFT(N9777,2)="US"),"US","")</f>
        <v/>
      </c>
      <c r="C9777" s="208" t="n">
        <f aca="false">M9777</f>
        <v>0</v>
      </c>
      <c r="D9777" s="208" t="str">
        <f aca="false">IF(ISNUMBER(FIND("Phy",N9777))=TRUE(),"Physical","Financial")</f>
        <v>Financial</v>
      </c>
      <c r="E9777" s="208" t="e">
        <f aca="false">IF(VLOOKUP(S9777,'DD-Lookup'!$J$6:$L$50,3,FALSE())="Monthly",(YEAR(AC9777)-YEAR(AB9777))*12+MONTH(AC9777)-MONTH(AB9777)+1,(AC9777-AB9777+1))</f>
        <v>#N/A</v>
      </c>
      <c r="F9777" s="239" t="e">
        <f aca="false">E9777*SUM(P9777:Q9777)</f>
        <v>#N/A</v>
      </c>
    </row>
    <row r="9778" customFormat="false" ht="12.75" hidden="false" customHeight="false" outlineLevel="0" collapsed="false">
      <c r="A9778" s="208" t="str">
        <f aca="false">B9778&amp;" "&amp;C9778&amp;" "&amp;D9778</f>
        <v> 0 Financial</v>
      </c>
      <c r="B9778" s="208" t="str">
        <f aca="false">IF((LEFT(N9778,2)="US"),"US","")</f>
        <v/>
      </c>
      <c r="C9778" s="208" t="n">
        <f aca="false">M9778</f>
        <v>0</v>
      </c>
      <c r="D9778" s="208" t="str">
        <f aca="false">IF(ISNUMBER(FIND("Phy",N9778))=TRUE(),"Physical","Financial")</f>
        <v>Financial</v>
      </c>
      <c r="E9778" s="208" t="e">
        <f aca="false">IF(VLOOKUP(S9778,'DD-Lookup'!$J$6:$L$50,3,FALSE())="Monthly",(YEAR(AC9778)-YEAR(AB9778))*12+MONTH(AC9778)-MONTH(AB9778)+1,(AC9778-AB9778+1))</f>
        <v>#N/A</v>
      </c>
      <c r="F9778" s="239" t="e">
        <f aca="false">E9778*SUM(P9778:Q9778)</f>
        <v>#N/A</v>
      </c>
    </row>
    <row r="9779" customFormat="false" ht="12.75" hidden="false" customHeight="false" outlineLevel="0" collapsed="false">
      <c r="A9779" s="208" t="str">
        <f aca="false">B9779&amp;" "&amp;C9779&amp;" "&amp;D9779</f>
        <v> 0 Financial</v>
      </c>
      <c r="B9779" s="208" t="str">
        <f aca="false">IF((LEFT(N9779,2)="US"),"US","")</f>
        <v/>
      </c>
      <c r="C9779" s="208" t="n">
        <f aca="false">M9779</f>
        <v>0</v>
      </c>
      <c r="D9779" s="208" t="str">
        <f aca="false">IF(ISNUMBER(FIND("Phy",N9779))=TRUE(),"Physical","Financial")</f>
        <v>Financial</v>
      </c>
      <c r="E9779" s="208" t="e">
        <f aca="false">IF(VLOOKUP(S9779,'DD-Lookup'!$J$6:$L$50,3,FALSE())="Monthly",(YEAR(AC9779)-YEAR(AB9779))*12+MONTH(AC9779)-MONTH(AB9779)+1,(AC9779-AB9779+1))</f>
        <v>#N/A</v>
      </c>
      <c r="F9779" s="239" t="e">
        <f aca="false">E9779*SUM(P9779:Q9779)</f>
        <v>#N/A</v>
      </c>
    </row>
    <row r="9780" customFormat="false" ht="12.75" hidden="false" customHeight="false" outlineLevel="0" collapsed="false">
      <c r="A9780" s="208" t="str">
        <f aca="false">B9780&amp;" "&amp;C9780&amp;" "&amp;D9780</f>
        <v> 0 Financial</v>
      </c>
      <c r="B9780" s="208" t="str">
        <f aca="false">IF((LEFT(N9780,2)="US"),"US","")</f>
        <v/>
      </c>
      <c r="C9780" s="208" t="n">
        <f aca="false">M9780</f>
        <v>0</v>
      </c>
      <c r="D9780" s="208" t="str">
        <f aca="false">IF(ISNUMBER(FIND("Phy",N9780))=TRUE(),"Physical","Financial")</f>
        <v>Financial</v>
      </c>
      <c r="E9780" s="208" t="e">
        <f aca="false">IF(VLOOKUP(S9780,'DD-Lookup'!$J$6:$L$50,3,FALSE())="Monthly",(YEAR(AC9780)-YEAR(AB9780))*12+MONTH(AC9780)-MONTH(AB9780)+1,(AC9780-AB9780+1))</f>
        <v>#N/A</v>
      </c>
      <c r="F9780" s="239" t="e">
        <f aca="false">E9780*SUM(P9780:Q9780)</f>
        <v>#N/A</v>
      </c>
    </row>
    <row r="9781" customFormat="false" ht="12.75" hidden="false" customHeight="false" outlineLevel="0" collapsed="false">
      <c r="A9781" s="208" t="str">
        <f aca="false">B9781&amp;" "&amp;C9781&amp;" "&amp;D9781</f>
        <v> 0 Financial</v>
      </c>
      <c r="B9781" s="208" t="str">
        <f aca="false">IF((LEFT(N9781,2)="US"),"US","")</f>
        <v/>
      </c>
      <c r="C9781" s="208" t="n">
        <f aca="false">M9781</f>
        <v>0</v>
      </c>
      <c r="D9781" s="208" t="str">
        <f aca="false">IF(ISNUMBER(FIND("Phy",N9781))=TRUE(),"Physical","Financial")</f>
        <v>Financial</v>
      </c>
      <c r="E9781" s="208" t="e">
        <f aca="false">IF(VLOOKUP(S9781,'DD-Lookup'!$J$6:$L$50,3,FALSE())="Monthly",(YEAR(AC9781)-YEAR(AB9781))*12+MONTH(AC9781)-MONTH(AB9781)+1,(AC9781-AB9781+1))</f>
        <v>#N/A</v>
      </c>
      <c r="F9781" s="239" t="e">
        <f aca="false">E9781*SUM(P9781:Q9781)</f>
        <v>#N/A</v>
      </c>
    </row>
    <row r="9782" customFormat="false" ht="12.75" hidden="false" customHeight="false" outlineLevel="0" collapsed="false">
      <c r="A9782" s="208" t="str">
        <f aca="false">B9782&amp;" "&amp;C9782&amp;" "&amp;D9782</f>
        <v> 0 Financial</v>
      </c>
      <c r="B9782" s="208" t="str">
        <f aca="false">IF((LEFT(N9782,2)="US"),"US","")</f>
        <v/>
      </c>
      <c r="C9782" s="208" t="n">
        <f aca="false">M9782</f>
        <v>0</v>
      </c>
      <c r="D9782" s="208" t="str">
        <f aca="false">IF(ISNUMBER(FIND("Phy",N9782))=TRUE(),"Physical","Financial")</f>
        <v>Financial</v>
      </c>
      <c r="E9782" s="208" t="e">
        <f aca="false">IF(VLOOKUP(S9782,'DD-Lookup'!$J$6:$L$50,3,FALSE())="Monthly",(YEAR(AC9782)-YEAR(AB9782))*12+MONTH(AC9782)-MONTH(AB9782)+1,(AC9782-AB9782+1))</f>
        <v>#N/A</v>
      </c>
      <c r="F9782" s="239" t="e">
        <f aca="false">E9782*SUM(P9782:Q9782)</f>
        <v>#N/A</v>
      </c>
    </row>
    <row r="9783" customFormat="false" ht="12.75" hidden="false" customHeight="false" outlineLevel="0" collapsed="false">
      <c r="A9783" s="208" t="str">
        <f aca="false">B9783&amp;" "&amp;C9783&amp;" "&amp;D9783</f>
        <v> 0 Financial</v>
      </c>
      <c r="B9783" s="208" t="str">
        <f aca="false">IF((LEFT(N9783,2)="US"),"US","")</f>
        <v/>
      </c>
      <c r="C9783" s="208" t="n">
        <f aca="false">M9783</f>
        <v>0</v>
      </c>
      <c r="D9783" s="208" t="str">
        <f aca="false">IF(ISNUMBER(FIND("Phy",N9783))=TRUE(),"Physical","Financial")</f>
        <v>Financial</v>
      </c>
      <c r="E9783" s="208" t="e">
        <f aca="false">IF(VLOOKUP(S9783,'DD-Lookup'!$J$6:$L$50,3,FALSE())="Monthly",(YEAR(AC9783)-YEAR(AB9783))*12+MONTH(AC9783)-MONTH(AB9783)+1,(AC9783-AB9783+1))</f>
        <v>#N/A</v>
      </c>
      <c r="F9783" s="239" t="e">
        <f aca="false">E9783*SUM(P9783:Q9783)</f>
        <v>#N/A</v>
      </c>
    </row>
    <row r="9784" customFormat="false" ht="12.75" hidden="false" customHeight="false" outlineLevel="0" collapsed="false">
      <c r="A9784" s="208" t="str">
        <f aca="false">B9784&amp;" "&amp;C9784&amp;" "&amp;D9784</f>
        <v> 0 Financial</v>
      </c>
      <c r="B9784" s="208" t="str">
        <f aca="false">IF((LEFT(N9784,2)="US"),"US","")</f>
        <v/>
      </c>
      <c r="C9784" s="208" t="n">
        <f aca="false">M9784</f>
        <v>0</v>
      </c>
      <c r="D9784" s="208" t="str">
        <f aca="false">IF(ISNUMBER(FIND("Phy",N9784))=TRUE(),"Physical","Financial")</f>
        <v>Financial</v>
      </c>
      <c r="E9784" s="208" t="e">
        <f aca="false">IF(VLOOKUP(S9784,'DD-Lookup'!$J$6:$L$50,3,FALSE())="Monthly",(YEAR(AC9784)-YEAR(AB9784))*12+MONTH(AC9784)-MONTH(AB9784)+1,(AC9784-AB9784+1))</f>
        <v>#N/A</v>
      </c>
      <c r="F9784" s="239" t="e">
        <f aca="false">E9784*SUM(P9784:Q9784)</f>
        <v>#N/A</v>
      </c>
    </row>
    <row r="9785" customFormat="false" ht="12.75" hidden="false" customHeight="false" outlineLevel="0" collapsed="false">
      <c r="A9785" s="208" t="str">
        <f aca="false">B9785&amp;" "&amp;C9785&amp;" "&amp;D9785</f>
        <v> 0 Financial</v>
      </c>
      <c r="B9785" s="208" t="str">
        <f aca="false">IF((LEFT(N9785,2)="US"),"US","")</f>
        <v/>
      </c>
      <c r="C9785" s="208" t="n">
        <f aca="false">M9785</f>
        <v>0</v>
      </c>
      <c r="D9785" s="208" t="str">
        <f aca="false">IF(ISNUMBER(FIND("Phy",N9785))=TRUE(),"Physical","Financial")</f>
        <v>Financial</v>
      </c>
      <c r="E9785" s="208" t="e">
        <f aca="false">IF(VLOOKUP(S9785,'DD-Lookup'!$J$6:$L$50,3,FALSE())="Monthly",(YEAR(AC9785)-YEAR(AB9785))*12+MONTH(AC9785)-MONTH(AB9785)+1,(AC9785-AB9785+1))</f>
        <v>#N/A</v>
      </c>
      <c r="F9785" s="239" t="e">
        <f aca="false">E9785*SUM(P9785:Q9785)</f>
        <v>#N/A</v>
      </c>
    </row>
    <row r="9786" customFormat="false" ht="12.75" hidden="false" customHeight="false" outlineLevel="0" collapsed="false">
      <c r="A9786" s="208" t="str">
        <f aca="false">B9786&amp;" "&amp;C9786&amp;" "&amp;D9786</f>
        <v> 0 Financial</v>
      </c>
      <c r="B9786" s="208" t="str">
        <f aca="false">IF((LEFT(N9786,2)="US"),"US","")</f>
        <v/>
      </c>
      <c r="C9786" s="208" t="n">
        <f aca="false">M9786</f>
        <v>0</v>
      </c>
      <c r="D9786" s="208" t="str">
        <f aca="false">IF(ISNUMBER(FIND("Phy",N9786))=TRUE(),"Physical","Financial")</f>
        <v>Financial</v>
      </c>
      <c r="E9786" s="208" t="e">
        <f aca="false">IF(VLOOKUP(S9786,'DD-Lookup'!$J$6:$L$50,3,FALSE())="Monthly",(YEAR(AC9786)-YEAR(AB9786))*12+MONTH(AC9786)-MONTH(AB9786)+1,(AC9786-AB9786+1))</f>
        <v>#N/A</v>
      </c>
      <c r="F9786" s="239" t="e">
        <f aca="false">E9786*SUM(P9786:Q9786)</f>
        <v>#N/A</v>
      </c>
    </row>
    <row r="9787" customFormat="false" ht="12.75" hidden="false" customHeight="false" outlineLevel="0" collapsed="false">
      <c r="A9787" s="208" t="str">
        <f aca="false">B9787&amp;" "&amp;C9787&amp;" "&amp;D9787</f>
        <v> 0 Financial</v>
      </c>
      <c r="B9787" s="208" t="str">
        <f aca="false">IF((LEFT(N9787,2)="US"),"US","")</f>
        <v/>
      </c>
      <c r="C9787" s="208" t="n">
        <f aca="false">M9787</f>
        <v>0</v>
      </c>
      <c r="D9787" s="208" t="str">
        <f aca="false">IF(ISNUMBER(FIND("Phy",N9787))=TRUE(),"Physical","Financial")</f>
        <v>Financial</v>
      </c>
      <c r="E9787" s="208" t="e">
        <f aca="false">IF(VLOOKUP(S9787,'DD-Lookup'!$J$6:$L$50,3,FALSE())="Monthly",(YEAR(AC9787)-YEAR(AB9787))*12+MONTH(AC9787)-MONTH(AB9787)+1,(AC9787-AB9787+1))</f>
        <v>#N/A</v>
      </c>
      <c r="F9787" s="239" t="e">
        <f aca="false">E9787*SUM(P9787:Q9787)</f>
        <v>#N/A</v>
      </c>
    </row>
    <row r="9788" customFormat="false" ht="12.75" hidden="false" customHeight="false" outlineLevel="0" collapsed="false">
      <c r="A9788" s="208" t="str">
        <f aca="false">B9788&amp;" "&amp;C9788&amp;" "&amp;D9788</f>
        <v> 0 Financial</v>
      </c>
      <c r="B9788" s="208" t="str">
        <f aca="false">IF((LEFT(N9788,2)="US"),"US","")</f>
        <v/>
      </c>
      <c r="C9788" s="208" t="n">
        <f aca="false">M9788</f>
        <v>0</v>
      </c>
      <c r="D9788" s="208" t="str">
        <f aca="false">IF(ISNUMBER(FIND("Phy",N9788))=TRUE(),"Physical","Financial")</f>
        <v>Financial</v>
      </c>
      <c r="E9788" s="208" t="e">
        <f aca="false">IF(VLOOKUP(S9788,'DD-Lookup'!$J$6:$L$50,3,FALSE())="Monthly",(YEAR(AC9788)-YEAR(AB9788))*12+MONTH(AC9788)-MONTH(AB9788)+1,(AC9788-AB9788+1))</f>
        <v>#N/A</v>
      </c>
      <c r="F9788" s="239" t="e">
        <f aca="false">E9788*SUM(P9788:Q9788)</f>
        <v>#N/A</v>
      </c>
    </row>
    <row r="9789" customFormat="false" ht="12.75" hidden="false" customHeight="false" outlineLevel="0" collapsed="false">
      <c r="A9789" s="208" t="str">
        <f aca="false">B9789&amp;" "&amp;C9789&amp;" "&amp;D9789</f>
        <v> 0 Financial</v>
      </c>
      <c r="B9789" s="208" t="str">
        <f aca="false">IF((LEFT(N9789,2)="US"),"US","")</f>
        <v/>
      </c>
      <c r="C9789" s="208" t="n">
        <f aca="false">M9789</f>
        <v>0</v>
      </c>
      <c r="D9789" s="208" t="str">
        <f aca="false">IF(ISNUMBER(FIND("Phy",N9789))=TRUE(),"Physical","Financial")</f>
        <v>Financial</v>
      </c>
      <c r="E9789" s="208" t="e">
        <f aca="false">IF(VLOOKUP(S9789,'DD-Lookup'!$J$6:$L$50,3,FALSE())="Monthly",(YEAR(AC9789)-YEAR(AB9789))*12+MONTH(AC9789)-MONTH(AB9789)+1,(AC9789-AB9789+1))</f>
        <v>#N/A</v>
      </c>
      <c r="F9789" s="239" t="e">
        <f aca="false">E9789*SUM(P9789:Q9789)</f>
        <v>#N/A</v>
      </c>
    </row>
    <row r="9790" customFormat="false" ht="12.75" hidden="false" customHeight="false" outlineLevel="0" collapsed="false">
      <c r="A9790" s="208" t="str">
        <f aca="false">B9790&amp;" "&amp;C9790&amp;" "&amp;D9790</f>
        <v> 0 Financial</v>
      </c>
      <c r="B9790" s="208" t="str">
        <f aca="false">IF((LEFT(N9790,2)="US"),"US","")</f>
        <v/>
      </c>
      <c r="C9790" s="208" t="n">
        <f aca="false">M9790</f>
        <v>0</v>
      </c>
      <c r="D9790" s="208" t="str">
        <f aca="false">IF(ISNUMBER(FIND("Phy",N9790))=TRUE(),"Physical","Financial")</f>
        <v>Financial</v>
      </c>
      <c r="E9790" s="208" t="e">
        <f aca="false">IF(VLOOKUP(S9790,'DD-Lookup'!$J$6:$L$50,3,FALSE())="Monthly",(YEAR(AC9790)-YEAR(AB9790))*12+MONTH(AC9790)-MONTH(AB9790)+1,(AC9790-AB9790+1))</f>
        <v>#N/A</v>
      </c>
      <c r="F9790" s="239" t="e">
        <f aca="false">E9790*SUM(P9790:Q9790)</f>
        <v>#N/A</v>
      </c>
    </row>
    <row r="9791" customFormat="false" ht="12.75" hidden="false" customHeight="false" outlineLevel="0" collapsed="false">
      <c r="A9791" s="208" t="str">
        <f aca="false">B9791&amp;" "&amp;C9791&amp;" "&amp;D9791</f>
        <v> 0 Financial</v>
      </c>
      <c r="B9791" s="208" t="str">
        <f aca="false">IF((LEFT(N9791,2)="US"),"US","")</f>
        <v/>
      </c>
      <c r="C9791" s="208" t="n">
        <f aca="false">M9791</f>
        <v>0</v>
      </c>
      <c r="D9791" s="208" t="str">
        <f aca="false">IF(ISNUMBER(FIND("Phy",N9791))=TRUE(),"Physical","Financial")</f>
        <v>Financial</v>
      </c>
      <c r="E9791" s="208" t="e">
        <f aca="false">IF(VLOOKUP(S9791,'DD-Lookup'!$J$6:$L$50,3,FALSE())="Monthly",(YEAR(AC9791)-YEAR(AB9791))*12+MONTH(AC9791)-MONTH(AB9791)+1,(AC9791-AB9791+1))</f>
        <v>#N/A</v>
      </c>
      <c r="F9791" s="239" t="e">
        <f aca="false">E9791*SUM(P9791:Q9791)</f>
        <v>#N/A</v>
      </c>
    </row>
    <row r="9792" customFormat="false" ht="12.75" hidden="false" customHeight="false" outlineLevel="0" collapsed="false">
      <c r="A9792" s="208" t="str">
        <f aca="false">B9792&amp;" "&amp;C9792&amp;" "&amp;D9792</f>
        <v> 0 Financial</v>
      </c>
      <c r="B9792" s="208" t="str">
        <f aca="false">IF((LEFT(N9792,2)="US"),"US","")</f>
        <v/>
      </c>
      <c r="C9792" s="208" t="n">
        <f aca="false">M9792</f>
        <v>0</v>
      </c>
      <c r="D9792" s="208" t="str">
        <f aca="false">IF(ISNUMBER(FIND("Phy",N9792))=TRUE(),"Physical","Financial")</f>
        <v>Financial</v>
      </c>
      <c r="E9792" s="208" t="e">
        <f aca="false">IF(VLOOKUP(S9792,'DD-Lookup'!$J$6:$L$50,3,FALSE())="Monthly",(YEAR(AC9792)-YEAR(AB9792))*12+MONTH(AC9792)-MONTH(AB9792)+1,(AC9792-AB9792+1))</f>
        <v>#N/A</v>
      </c>
      <c r="F9792" s="239" t="e">
        <f aca="false">E9792*SUM(P9792:Q9792)</f>
        <v>#N/A</v>
      </c>
    </row>
    <row r="9793" customFormat="false" ht="12.75" hidden="false" customHeight="false" outlineLevel="0" collapsed="false">
      <c r="A9793" s="208" t="str">
        <f aca="false">B9793&amp;" "&amp;C9793&amp;" "&amp;D9793</f>
        <v> 0 Financial</v>
      </c>
      <c r="B9793" s="208" t="str">
        <f aca="false">IF((LEFT(N9793,2)="US"),"US","")</f>
        <v/>
      </c>
      <c r="C9793" s="208" t="n">
        <f aca="false">M9793</f>
        <v>0</v>
      </c>
      <c r="D9793" s="208" t="str">
        <f aca="false">IF(ISNUMBER(FIND("Phy",N9793))=TRUE(),"Physical","Financial")</f>
        <v>Financial</v>
      </c>
      <c r="E9793" s="208" t="e">
        <f aca="false">IF(VLOOKUP(S9793,'DD-Lookup'!$J$6:$L$50,3,FALSE())="Monthly",(YEAR(AC9793)-YEAR(AB9793))*12+MONTH(AC9793)-MONTH(AB9793)+1,(AC9793-AB9793+1))</f>
        <v>#N/A</v>
      </c>
      <c r="F9793" s="239" t="e">
        <f aca="false">E9793*SUM(P9793:Q9793)</f>
        <v>#N/A</v>
      </c>
    </row>
    <row r="9794" customFormat="false" ht="12.75" hidden="false" customHeight="false" outlineLevel="0" collapsed="false">
      <c r="A9794" s="208" t="str">
        <f aca="false">B9794&amp;" "&amp;C9794&amp;" "&amp;D9794</f>
        <v> 0 Financial</v>
      </c>
      <c r="B9794" s="208" t="str">
        <f aca="false">IF((LEFT(N9794,2)="US"),"US","")</f>
        <v/>
      </c>
      <c r="C9794" s="208" t="n">
        <f aca="false">M9794</f>
        <v>0</v>
      </c>
      <c r="D9794" s="208" t="str">
        <f aca="false">IF(ISNUMBER(FIND("Phy",N9794))=TRUE(),"Physical","Financial")</f>
        <v>Financial</v>
      </c>
      <c r="E9794" s="208" t="e">
        <f aca="false">IF(VLOOKUP(S9794,'DD-Lookup'!$J$6:$L$50,3,FALSE())="Monthly",(YEAR(AC9794)-YEAR(AB9794))*12+MONTH(AC9794)-MONTH(AB9794)+1,(AC9794-AB9794+1))</f>
        <v>#N/A</v>
      </c>
      <c r="F9794" s="239" t="e">
        <f aca="false">E9794*SUM(P9794:Q9794)</f>
        <v>#N/A</v>
      </c>
    </row>
    <row r="9795" customFormat="false" ht="12.75" hidden="false" customHeight="false" outlineLevel="0" collapsed="false">
      <c r="A9795" s="208" t="str">
        <f aca="false">B9795&amp;" "&amp;C9795&amp;" "&amp;D9795</f>
        <v> 0 Financial</v>
      </c>
      <c r="B9795" s="208" t="str">
        <f aca="false">IF((LEFT(N9795,2)="US"),"US","")</f>
        <v/>
      </c>
      <c r="C9795" s="208" t="n">
        <f aca="false">M9795</f>
        <v>0</v>
      </c>
      <c r="D9795" s="208" t="str">
        <f aca="false">IF(ISNUMBER(FIND("Phy",N9795))=TRUE(),"Physical","Financial")</f>
        <v>Financial</v>
      </c>
      <c r="E9795" s="208" t="e">
        <f aca="false">IF(VLOOKUP(S9795,'DD-Lookup'!$J$6:$L$50,3,FALSE())="Monthly",(YEAR(AC9795)-YEAR(AB9795))*12+MONTH(AC9795)-MONTH(AB9795)+1,(AC9795-AB9795+1))</f>
        <v>#N/A</v>
      </c>
      <c r="F9795" s="239" t="e">
        <f aca="false">E9795*SUM(P9795:Q9795)</f>
        <v>#N/A</v>
      </c>
    </row>
    <row r="9796" customFormat="false" ht="12.75" hidden="false" customHeight="false" outlineLevel="0" collapsed="false">
      <c r="A9796" s="208" t="str">
        <f aca="false">B9796&amp;" "&amp;C9796&amp;" "&amp;D9796</f>
        <v> 0 Financial</v>
      </c>
      <c r="B9796" s="208" t="str">
        <f aca="false">IF((LEFT(N9796,2)="US"),"US","")</f>
        <v/>
      </c>
      <c r="C9796" s="208" t="n">
        <f aca="false">M9796</f>
        <v>0</v>
      </c>
      <c r="D9796" s="208" t="str">
        <f aca="false">IF(ISNUMBER(FIND("Phy",N9796))=TRUE(),"Physical","Financial")</f>
        <v>Financial</v>
      </c>
      <c r="E9796" s="208" t="e">
        <f aca="false">IF(VLOOKUP(S9796,'DD-Lookup'!$J$6:$L$50,3,FALSE())="Monthly",(YEAR(AC9796)-YEAR(AB9796))*12+MONTH(AC9796)-MONTH(AB9796)+1,(AC9796-AB9796+1))</f>
        <v>#N/A</v>
      </c>
      <c r="F9796" s="239" t="e">
        <f aca="false">E9796*SUM(P9796:Q9796)</f>
        <v>#N/A</v>
      </c>
    </row>
    <row r="9797" customFormat="false" ht="12.75" hidden="false" customHeight="false" outlineLevel="0" collapsed="false">
      <c r="A9797" s="208" t="str">
        <f aca="false">B9797&amp;" "&amp;C9797&amp;" "&amp;D9797</f>
        <v> 0 Financial</v>
      </c>
      <c r="B9797" s="208" t="str">
        <f aca="false">IF((LEFT(N9797,2)="US"),"US","")</f>
        <v/>
      </c>
      <c r="C9797" s="208" t="n">
        <f aca="false">M9797</f>
        <v>0</v>
      </c>
      <c r="D9797" s="208" t="str">
        <f aca="false">IF(ISNUMBER(FIND("Phy",N9797))=TRUE(),"Physical","Financial")</f>
        <v>Financial</v>
      </c>
      <c r="E9797" s="208" t="e">
        <f aca="false">IF(VLOOKUP(S9797,'DD-Lookup'!$J$6:$L$50,3,FALSE())="Monthly",(YEAR(AC9797)-YEAR(AB9797))*12+MONTH(AC9797)-MONTH(AB9797)+1,(AC9797-AB9797+1))</f>
        <v>#N/A</v>
      </c>
      <c r="F9797" s="239" t="e">
        <f aca="false">E9797*SUM(P9797:Q9797)</f>
        <v>#N/A</v>
      </c>
    </row>
    <row r="9798" customFormat="false" ht="12.75" hidden="false" customHeight="false" outlineLevel="0" collapsed="false">
      <c r="A9798" s="208" t="str">
        <f aca="false">B9798&amp;" "&amp;C9798&amp;" "&amp;D9798</f>
        <v> 0 Financial</v>
      </c>
      <c r="B9798" s="208" t="str">
        <f aca="false">IF((LEFT(N9798,2)="US"),"US","")</f>
        <v/>
      </c>
      <c r="C9798" s="208" t="n">
        <f aca="false">M9798</f>
        <v>0</v>
      </c>
      <c r="D9798" s="208" t="str">
        <f aca="false">IF(ISNUMBER(FIND("Phy",N9798))=TRUE(),"Physical","Financial")</f>
        <v>Financial</v>
      </c>
      <c r="E9798" s="208" t="e">
        <f aca="false">IF(VLOOKUP(S9798,'DD-Lookup'!$J$6:$L$50,3,FALSE())="Monthly",(YEAR(AC9798)-YEAR(AB9798))*12+MONTH(AC9798)-MONTH(AB9798)+1,(AC9798-AB9798+1))</f>
        <v>#N/A</v>
      </c>
      <c r="F9798" s="239" t="e">
        <f aca="false">E9798*SUM(P9798:Q9798)</f>
        <v>#N/A</v>
      </c>
    </row>
    <row r="9799" customFormat="false" ht="12.75" hidden="false" customHeight="false" outlineLevel="0" collapsed="false">
      <c r="A9799" s="208" t="str">
        <f aca="false">B9799&amp;" "&amp;C9799&amp;" "&amp;D9799</f>
        <v> 0 Financial</v>
      </c>
      <c r="B9799" s="208" t="str">
        <f aca="false">IF((LEFT(N9799,2)="US"),"US","")</f>
        <v/>
      </c>
      <c r="C9799" s="208" t="n">
        <f aca="false">M9799</f>
        <v>0</v>
      </c>
      <c r="D9799" s="208" t="str">
        <f aca="false">IF(ISNUMBER(FIND("Phy",N9799))=TRUE(),"Physical","Financial")</f>
        <v>Financial</v>
      </c>
      <c r="E9799" s="208" t="e">
        <f aca="false">IF(VLOOKUP(S9799,'DD-Lookup'!$J$6:$L$50,3,FALSE())="Monthly",(YEAR(AC9799)-YEAR(AB9799))*12+MONTH(AC9799)-MONTH(AB9799)+1,(AC9799-AB9799+1))</f>
        <v>#N/A</v>
      </c>
      <c r="F9799" s="239" t="e">
        <f aca="false">E9799*SUM(P9799:Q9799)</f>
        <v>#N/A</v>
      </c>
    </row>
    <row r="9800" customFormat="false" ht="12.75" hidden="false" customHeight="false" outlineLevel="0" collapsed="false">
      <c r="A9800" s="208" t="str">
        <f aca="false">B9800&amp;" "&amp;C9800&amp;" "&amp;D9800</f>
        <v> 0 Financial</v>
      </c>
      <c r="B9800" s="208" t="str">
        <f aca="false">IF((LEFT(N9800,2)="US"),"US","")</f>
        <v/>
      </c>
      <c r="C9800" s="208" t="n">
        <f aca="false">M9800</f>
        <v>0</v>
      </c>
      <c r="D9800" s="208" t="str">
        <f aca="false">IF(ISNUMBER(FIND("Phy",N9800))=TRUE(),"Physical","Financial")</f>
        <v>Financial</v>
      </c>
      <c r="E9800" s="208" t="e">
        <f aca="false">IF(VLOOKUP(S9800,'DD-Lookup'!$J$6:$L$50,3,FALSE())="Monthly",(YEAR(AC9800)-YEAR(AB9800))*12+MONTH(AC9800)-MONTH(AB9800)+1,(AC9800-AB9800+1))</f>
        <v>#N/A</v>
      </c>
      <c r="F9800" s="239" t="e">
        <f aca="false">E9800*SUM(P9800:Q9800)</f>
        <v>#N/A</v>
      </c>
    </row>
    <row r="9801" customFormat="false" ht="12.75" hidden="false" customHeight="false" outlineLevel="0" collapsed="false">
      <c r="A9801" s="208" t="str">
        <f aca="false">B9801&amp;" "&amp;C9801&amp;" "&amp;D9801</f>
        <v> 0 Financial</v>
      </c>
      <c r="B9801" s="208" t="str">
        <f aca="false">IF((LEFT(N9801,2)="US"),"US","")</f>
        <v/>
      </c>
      <c r="C9801" s="208" t="n">
        <f aca="false">M9801</f>
        <v>0</v>
      </c>
      <c r="D9801" s="208" t="str">
        <f aca="false">IF(ISNUMBER(FIND("Phy",N9801))=TRUE(),"Physical","Financial")</f>
        <v>Financial</v>
      </c>
      <c r="E9801" s="208" t="e">
        <f aca="false">IF(VLOOKUP(S9801,'DD-Lookup'!$J$6:$L$50,3,FALSE())="Monthly",(YEAR(AC9801)-YEAR(AB9801))*12+MONTH(AC9801)-MONTH(AB9801)+1,(AC9801-AB9801+1))</f>
        <v>#N/A</v>
      </c>
      <c r="F9801" s="239" t="e">
        <f aca="false">E9801*SUM(P9801:Q9801)</f>
        <v>#N/A</v>
      </c>
    </row>
    <row r="9802" customFormat="false" ht="12.75" hidden="false" customHeight="false" outlineLevel="0" collapsed="false">
      <c r="A9802" s="208" t="str">
        <f aca="false">B9802&amp;" "&amp;C9802&amp;" "&amp;D9802</f>
        <v> 0 Financial</v>
      </c>
      <c r="B9802" s="208" t="str">
        <f aca="false">IF((LEFT(N9802,2)="US"),"US","")</f>
        <v/>
      </c>
      <c r="C9802" s="208" t="n">
        <f aca="false">M9802</f>
        <v>0</v>
      </c>
      <c r="D9802" s="208" t="str">
        <f aca="false">IF(ISNUMBER(FIND("Phy",N9802))=TRUE(),"Physical","Financial")</f>
        <v>Financial</v>
      </c>
      <c r="E9802" s="208" t="e">
        <f aca="false">IF(VLOOKUP(S9802,'DD-Lookup'!$J$6:$L$50,3,FALSE())="Monthly",(YEAR(AC9802)-YEAR(AB9802))*12+MONTH(AC9802)-MONTH(AB9802)+1,(AC9802-AB9802+1))</f>
        <v>#N/A</v>
      </c>
      <c r="F9802" s="239" t="e">
        <f aca="false">E9802*SUM(P9802:Q9802)</f>
        <v>#N/A</v>
      </c>
    </row>
    <row r="9803" customFormat="false" ht="12.75" hidden="false" customHeight="false" outlineLevel="0" collapsed="false">
      <c r="A9803" s="208" t="str">
        <f aca="false">B9803&amp;" "&amp;C9803&amp;" "&amp;D9803</f>
        <v> 0 Financial</v>
      </c>
      <c r="B9803" s="208" t="str">
        <f aca="false">IF((LEFT(N9803,2)="US"),"US","")</f>
        <v/>
      </c>
      <c r="C9803" s="208" t="n">
        <f aca="false">M9803</f>
        <v>0</v>
      </c>
      <c r="D9803" s="208" t="str">
        <f aca="false">IF(ISNUMBER(FIND("Phy",N9803))=TRUE(),"Physical","Financial")</f>
        <v>Financial</v>
      </c>
      <c r="E9803" s="208" t="e">
        <f aca="false">IF(VLOOKUP(S9803,'DD-Lookup'!$J$6:$L$50,3,FALSE())="Monthly",(YEAR(AC9803)-YEAR(AB9803))*12+MONTH(AC9803)-MONTH(AB9803)+1,(AC9803-AB9803+1))</f>
        <v>#N/A</v>
      </c>
      <c r="F9803" s="239" t="e">
        <f aca="false">E9803*SUM(P9803:Q9803)</f>
        <v>#N/A</v>
      </c>
    </row>
    <row r="9804" customFormat="false" ht="12.75" hidden="false" customHeight="false" outlineLevel="0" collapsed="false">
      <c r="A9804" s="208" t="str">
        <f aca="false">B9804&amp;" "&amp;C9804&amp;" "&amp;D9804</f>
        <v> 0 Financial</v>
      </c>
      <c r="B9804" s="208" t="str">
        <f aca="false">IF((LEFT(N9804,2)="US"),"US","")</f>
        <v/>
      </c>
      <c r="C9804" s="208" t="n">
        <f aca="false">M9804</f>
        <v>0</v>
      </c>
      <c r="D9804" s="208" t="str">
        <f aca="false">IF(ISNUMBER(FIND("Phy",N9804))=TRUE(),"Physical","Financial")</f>
        <v>Financial</v>
      </c>
      <c r="E9804" s="208" t="e">
        <f aca="false">IF(VLOOKUP(S9804,'DD-Lookup'!$J$6:$L$50,3,FALSE())="Monthly",(YEAR(AC9804)-YEAR(AB9804))*12+MONTH(AC9804)-MONTH(AB9804)+1,(AC9804-AB9804+1))</f>
        <v>#N/A</v>
      </c>
      <c r="F9804" s="239" t="e">
        <f aca="false">E9804*SUM(P9804:Q9804)</f>
        <v>#N/A</v>
      </c>
    </row>
    <row r="9805" customFormat="false" ht="12.75" hidden="false" customHeight="false" outlineLevel="0" collapsed="false">
      <c r="A9805" s="208" t="str">
        <f aca="false">B9805&amp;" "&amp;C9805&amp;" "&amp;D9805</f>
        <v> 0 Financial</v>
      </c>
      <c r="B9805" s="208" t="str">
        <f aca="false">IF((LEFT(N9805,2)="US"),"US","")</f>
        <v/>
      </c>
      <c r="C9805" s="208" t="n">
        <f aca="false">M9805</f>
        <v>0</v>
      </c>
      <c r="D9805" s="208" t="str">
        <f aca="false">IF(ISNUMBER(FIND("Phy",N9805))=TRUE(),"Physical","Financial")</f>
        <v>Financial</v>
      </c>
      <c r="E9805" s="208" t="e">
        <f aca="false">IF(VLOOKUP(S9805,'DD-Lookup'!$J$6:$L$50,3,FALSE())="Monthly",(YEAR(AC9805)-YEAR(AB9805))*12+MONTH(AC9805)-MONTH(AB9805)+1,(AC9805-AB9805+1))</f>
        <v>#N/A</v>
      </c>
      <c r="F9805" s="239" t="e">
        <f aca="false">E9805*SUM(P9805:Q9805)</f>
        <v>#N/A</v>
      </c>
    </row>
    <row r="9806" customFormat="false" ht="12.75" hidden="false" customHeight="false" outlineLevel="0" collapsed="false">
      <c r="A9806" s="208" t="str">
        <f aca="false">B9806&amp;" "&amp;C9806&amp;" "&amp;D9806</f>
        <v> 0 Financial</v>
      </c>
      <c r="B9806" s="208" t="str">
        <f aca="false">IF((LEFT(N9806,2)="US"),"US","")</f>
        <v/>
      </c>
      <c r="C9806" s="208" t="n">
        <f aca="false">M9806</f>
        <v>0</v>
      </c>
      <c r="D9806" s="208" t="str">
        <f aca="false">IF(ISNUMBER(FIND("Phy",N9806))=TRUE(),"Physical","Financial")</f>
        <v>Financial</v>
      </c>
      <c r="E9806" s="208" t="e">
        <f aca="false">IF(VLOOKUP(S9806,'DD-Lookup'!$J$6:$L$50,3,FALSE())="Monthly",(YEAR(AC9806)-YEAR(AB9806))*12+MONTH(AC9806)-MONTH(AB9806)+1,(AC9806-AB9806+1))</f>
        <v>#N/A</v>
      </c>
      <c r="F9806" s="239" t="e">
        <f aca="false">E9806*SUM(P9806:Q9806)</f>
        <v>#N/A</v>
      </c>
    </row>
    <row r="9807" customFormat="false" ht="12.75" hidden="false" customHeight="false" outlineLevel="0" collapsed="false">
      <c r="A9807" s="208" t="str">
        <f aca="false">B9807&amp;" "&amp;C9807&amp;" "&amp;D9807</f>
        <v> 0 Financial</v>
      </c>
      <c r="B9807" s="208" t="str">
        <f aca="false">IF((LEFT(N9807,2)="US"),"US","")</f>
        <v/>
      </c>
      <c r="C9807" s="208" t="n">
        <f aca="false">M9807</f>
        <v>0</v>
      </c>
      <c r="D9807" s="208" t="str">
        <f aca="false">IF(ISNUMBER(FIND("Phy",N9807))=TRUE(),"Physical","Financial")</f>
        <v>Financial</v>
      </c>
      <c r="E9807" s="208" t="e">
        <f aca="false">IF(VLOOKUP(S9807,'DD-Lookup'!$J$6:$L$50,3,FALSE())="Monthly",(YEAR(AC9807)-YEAR(AB9807))*12+MONTH(AC9807)-MONTH(AB9807)+1,(AC9807-AB9807+1))</f>
        <v>#N/A</v>
      </c>
      <c r="F9807" s="239" t="e">
        <f aca="false">E9807*SUM(P9807:Q9807)</f>
        <v>#N/A</v>
      </c>
    </row>
    <row r="9808" customFormat="false" ht="12.75" hidden="false" customHeight="false" outlineLevel="0" collapsed="false">
      <c r="A9808" s="208" t="str">
        <f aca="false">B9808&amp;" "&amp;C9808&amp;" "&amp;D9808</f>
        <v> 0 Financial</v>
      </c>
      <c r="B9808" s="208" t="str">
        <f aca="false">IF((LEFT(N9808,2)="US"),"US","")</f>
        <v/>
      </c>
      <c r="C9808" s="208" t="n">
        <f aca="false">M9808</f>
        <v>0</v>
      </c>
      <c r="D9808" s="208" t="str">
        <f aca="false">IF(ISNUMBER(FIND("Phy",N9808))=TRUE(),"Physical","Financial")</f>
        <v>Financial</v>
      </c>
      <c r="E9808" s="208" t="e">
        <f aca="false">IF(VLOOKUP(S9808,'DD-Lookup'!$J$6:$L$50,3,FALSE())="Monthly",(YEAR(AC9808)-YEAR(AB9808))*12+MONTH(AC9808)-MONTH(AB9808)+1,(AC9808-AB9808+1))</f>
        <v>#N/A</v>
      </c>
      <c r="F9808" s="239" t="e">
        <f aca="false">E9808*SUM(P9808:Q9808)</f>
        <v>#N/A</v>
      </c>
    </row>
    <row r="9809" customFormat="false" ht="12.75" hidden="false" customHeight="false" outlineLevel="0" collapsed="false">
      <c r="A9809" s="208" t="str">
        <f aca="false">B9809&amp;" "&amp;C9809&amp;" "&amp;D9809</f>
        <v> 0 Financial</v>
      </c>
      <c r="B9809" s="208" t="str">
        <f aca="false">IF((LEFT(N9809,2)="US"),"US","")</f>
        <v/>
      </c>
      <c r="C9809" s="208" t="n">
        <f aca="false">M9809</f>
        <v>0</v>
      </c>
      <c r="D9809" s="208" t="str">
        <f aca="false">IF(ISNUMBER(FIND("Phy",N9809))=TRUE(),"Physical","Financial")</f>
        <v>Financial</v>
      </c>
      <c r="E9809" s="208" t="e">
        <f aca="false">IF(VLOOKUP(S9809,'DD-Lookup'!$J$6:$L$50,3,FALSE())="Monthly",(YEAR(AC9809)-YEAR(AB9809))*12+MONTH(AC9809)-MONTH(AB9809)+1,(AC9809-AB9809+1))</f>
        <v>#N/A</v>
      </c>
      <c r="F9809" s="239" t="e">
        <f aca="false">E9809*SUM(P9809:Q9809)</f>
        <v>#N/A</v>
      </c>
    </row>
    <row r="9810" customFormat="false" ht="12.75" hidden="false" customHeight="false" outlineLevel="0" collapsed="false">
      <c r="A9810" s="208" t="str">
        <f aca="false">B9810&amp;" "&amp;C9810&amp;" "&amp;D9810</f>
        <v> 0 Financial</v>
      </c>
      <c r="B9810" s="208" t="str">
        <f aca="false">IF((LEFT(N9810,2)="US"),"US","")</f>
        <v/>
      </c>
      <c r="C9810" s="208" t="n">
        <f aca="false">M9810</f>
        <v>0</v>
      </c>
      <c r="D9810" s="208" t="str">
        <f aca="false">IF(ISNUMBER(FIND("Phy",N9810))=TRUE(),"Physical","Financial")</f>
        <v>Financial</v>
      </c>
      <c r="E9810" s="208" t="e">
        <f aca="false">IF(VLOOKUP(S9810,'DD-Lookup'!$J$6:$L$50,3,FALSE())="Monthly",(YEAR(AC9810)-YEAR(AB9810))*12+MONTH(AC9810)-MONTH(AB9810)+1,(AC9810-AB9810+1))</f>
        <v>#N/A</v>
      </c>
      <c r="F9810" s="239" t="e">
        <f aca="false">E9810*SUM(P9810:Q9810)</f>
        <v>#N/A</v>
      </c>
    </row>
    <row r="9811" customFormat="false" ht="12.75" hidden="false" customHeight="false" outlineLevel="0" collapsed="false">
      <c r="A9811" s="208" t="str">
        <f aca="false">B9811&amp;" "&amp;C9811&amp;" "&amp;D9811</f>
        <v> 0 Financial</v>
      </c>
      <c r="B9811" s="208" t="str">
        <f aca="false">IF((LEFT(N9811,2)="US"),"US","")</f>
        <v/>
      </c>
      <c r="C9811" s="208" t="n">
        <f aca="false">M9811</f>
        <v>0</v>
      </c>
      <c r="D9811" s="208" t="str">
        <f aca="false">IF(ISNUMBER(FIND("Phy",N9811))=TRUE(),"Physical","Financial")</f>
        <v>Financial</v>
      </c>
      <c r="E9811" s="208" t="e">
        <f aca="false">IF(VLOOKUP(S9811,'DD-Lookup'!$J$6:$L$50,3,FALSE())="Monthly",(YEAR(AC9811)-YEAR(AB9811))*12+MONTH(AC9811)-MONTH(AB9811)+1,(AC9811-AB9811+1))</f>
        <v>#N/A</v>
      </c>
      <c r="F9811" s="239" t="e">
        <f aca="false">E9811*SUM(P9811:Q9811)</f>
        <v>#N/A</v>
      </c>
    </row>
    <row r="9812" customFormat="false" ht="12.75" hidden="false" customHeight="false" outlineLevel="0" collapsed="false">
      <c r="A9812" s="208" t="str">
        <f aca="false">B9812&amp;" "&amp;C9812&amp;" "&amp;D9812</f>
        <v> 0 Financial</v>
      </c>
      <c r="B9812" s="208" t="str">
        <f aca="false">IF((LEFT(N9812,2)="US"),"US","")</f>
        <v/>
      </c>
      <c r="C9812" s="208" t="n">
        <f aca="false">M9812</f>
        <v>0</v>
      </c>
      <c r="D9812" s="208" t="str">
        <f aca="false">IF(ISNUMBER(FIND("Phy",N9812))=TRUE(),"Physical","Financial")</f>
        <v>Financial</v>
      </c>
      <c r="E9812" s="208" t="e">
        <f aca="false">IF(VLOOKUP(S9812,'DD-Lookup'!$J$6:$L$50,3,FALSE())="Monthly",(YEAR(AC9812)-YEAR(AB9812))*12+MONTH(AC9812)-MONTH(AB9812)+1,(AC9812-AB9812+1))</f>
        <v>#N/A</v>
      </c>
      <c r="F9812" s="239" t="e">
        <f aca="false">E9812*SUM(P9812:Q9812)</f>
        <v>#N/A</v>
      </c>
    </row>
    <row r="9813" customFormat="false" ht="12.75" hidden="false" customHeight="false" outlineLevel="0" collapsed="false">
      <c r="A9813" s="208" t="str">
        <f aca="false">B9813&amp;" "&amp;C9813&amp;" "&amp;D9813</f>
        <v> 0 Financial</v>
      </c>
      <c r="B9813" s="208" t="str">
        <f aca="false">IF((LEFT(N9813,2)="US"),"US","")</f>
        <v/>
      </c>
      <c r="C9813" s="208" t="n">
        <f aca="false">M9813</f>
        <v>0</v>
      </c>
      <c r="D9813" s="208" t="str">
        <f aca="false">IF(ISNUMBER(FIND("Phy",N9813))=TRUE(),"Physical","Financial")</f>
        <v>Financial</v>
      </c>
      <c r="E9813" s="208" t="e">
        <f aca="false">IF(VLOOKUP(S9813,'DD-Lookup'!$J$6:$L$50,3,FALSE())="Monthly",(YEAR(AC9813)-YEAR(AB9813))*12+MONTH(AC9813)-MONTH(AB9813)+1,(AC9813-AB9813+1))</f>
        <v>#N/A</v>
      </c>
      <c r="F9813" s="239" t="e">
        <f aca="false">E9813*SUM(P9813:Q9813)</f>
        <v>#N/A</v>
      </c>
    </row>
    <row r="9814" customFormat="false" ht="12.75" hidden="false" customHeight="false" outlineLevel="0" collapsed="false">
      <c r="A9814" s="208" t="str">
        <f aca="false">B9814&amp;" "&amp;C9814&amp;" "&amp;D9814</f>
        <v> 0 Financial</v>
      </c>
      <c r="B9814" s="208" t="str">
        <f aca="false">IF((LEFT(N9814,2)="US"),"US","")</f>
        <v/>
      </c>
      <c r="C9814" s="208" t="n">
        <f aca="false">M9814</f>
        <v>0</v>
      </c>
      <c r="D9814" s="208" t="str">
        <f aca="false">IF(ISNUMBER(FIND("Phy",N9814))=TRUE(),"Physical","Financial")</f>
        <v>Financial</v>
      </c>
      <c r="E9814" s="208" t="e">
        <f aca="false">IF(VLOOKUP(S9814,'DD-Lookup'!$J$6:$L$50,3,FALSE())="Monthly",(YEAR(AC9814)-YEAR(AB9814))*12+MONTH(AC9814)-MONTH(AB9814)+1,(AC9814-AB9814+1))</f>
        <v>#N/A</v>
      </c>
      <c r="F9814" s="239" t="e">
        <f aca="false">E9814*SUM(P9814:Q9814)</f>
        <v>#N/A</v>
      </c>
    </row>
    <row r="9815" customFormat="false" ht="12.75" hidden="false" customHeight="false" outlineLevel="0" collapsed="false">
      <c r="A9815" s="208" t="str">
        <f aca="false">B9815&amp;" "&amp;C9815&amp;" "&amp;D9815</f>
        <v> 0 Financial</v>
      </c>
      <c r="B9815" s="208" t="str">
        <f aca="false">IF((LEFT(N9815,2)="US"),"US","")</f>
        <v/>
      </c>
      <c r="C9815" s="208" t="n">
        <f aca="false">M9815</f>
        <v>0</v>
      </c>
      <c r="D9815" s="208" t="str">
        <f aca="false">IF(ISNUMBER(FIND("Phy",N9815))=TRUE(),"Physical","Financial")</f>
        <v>Financial</v>
      </c>
      <c r="E9815" s="208" t="e">
        <f aca="false">IF(VLOOKUP(S9815,'DD-Lookup'!$J$6:$L$50,3,FALSE())="Monthly",(YEAR(AC9815)-YEAR(AB9815))*12+MONTH(AC9815)-MONTH(AB9815)+1,(AC9815-AB9815+1))</f>
        <v>#N/A</v>
      </c>
      <c r="F9815" s="239" t="e">
        <f aca="false">E9815*SUM(P9815:Q9815)</f>
        <v>#N/A</v>
      </c>
    </row>
    <row r="9816" customFormat="false" ht="12.75" hidden="false" customHeight="false" outlineLevel="0" collapsed="false">
      <c r="A9816" s="208" t="str">
        <f aca="false">B9816&amp;" "&amp;C9816&amp;" "&amp;D9816</f>
        <v> 0 Financial</v>
      </c>
      <c r="B9816" s="208" t="str">
        <f aca="false">IF((LEFT(N9816,2)="US"),"US","")</f>
        <v/>
      </c>
      <c r="C9816" s="208" t="n">
        <f aca="false">M9816</f>
        <v>0</v>
      </c>
      <c r="D9816" s="208" t="str">
        <f aca="false">IF(ISNUMBER(FIND("Phy",N9816))=TRUE(),"Physical","Financial")</f>
        <v>Financial</v>
      </c>
      <c r="E9816" s="208" t="e">
        <f aca="false">IF(VLOOKUP(S9816,'DD-Lookup'!$J$6:$L$50,3,FALSE())="Monthly",(YEAR(AC9816)-YEAR(AB9816))*12+MONTH(AC9816)-MONTH(AB9816)+1,(AC9816-AB9816+1))</f>
        <v>#N/A</v>
      </c>
      <c r="F9816" s="239" t="e">
        <f aca="false">E9816*SUM(P9816:Q9816)</f>
        <v>#N/A</v>
      </c>
    </row>
    <row r="9817" customFormat="false" ht="12.75" hidden="false" customHeight="false" outlineLevel="0" collapsed="false">
      <c r="A9817" s="208" t="str">
        <f aca="false">B9817&amp;" "&amp;C9817&amp;" "&amp;D9817</f>
        <v> 0 Financial</v>
      </c>
      <c r="B9817" s="208" t="str">
        <f aca="false">IF((LEFT(N9817,2)="US"),"US","")</f>
        <v/>
      </c>
      <c r="C9817" s="208" t="n">
        <f aca="false">M9817</f>
        <v>0</v>
      </c>
      <c r="D9817" s="208" t="str">
        <f aca="false">IF(ISNUMBER(FIND("Phy",N9817))=TRUE(),"Physical","Financial")</f>
        <v>Financial</v>
      </c>
      <c r="E9817" s="208" t="e">
        <f aca="false">IF(VLOOKUP(S9817,'DD-Lookup'!$J$6:$L$50,3,FALSE())="Monthly",(YEAR(AC9817)-YEAR(AB9817))*12+MONTH(AC9817)-MONTH(AB9817)+1,(AC9817-AB9817+1))</f>
        <v>#N/A</v>
      </c>
      <c r="F9817" s="239" t="e">
        <f aca="false">E9817*SUM(P9817:Q9817)</f>
        <v>#N/A</v>
      </c>
    </row>
    <row r="9818" customFormat="false" ht="12.75" hidden="false" customHeight="false" outlineLevel="0" collapsed="false">
      <c r="A9818" s="208" t="str">
        <f aca="false">B9818&amp;" "&amp;C9818&amp;" "&amp;D9818</f>
        <v> 0 Financial</v>
      </c>
      <c r="B9818" s="208" t="str">
        <f aca="false">IF((LEFT(N9818,2)="US"),"US","")</f>
        <v/>
      </c>
      <c r="C9818" s="208" t="n">
        <f aca="false">M9818</f>
        <v>0</v>
      </c>
      <c r="D9818" s="208" t="str">
        <f aca="false">IF(ISNUMBER(FIND("Phy",N9818))=TRUE(),"Physical","Financial")</f>
        <v>Financial</v>
      </c>
      <c r="E9818" s="208" t="e">
        <f aca="false">IF(VLOOKUP(S9818,'DD-Lookup'!$J$6:$L$50,3,FALSE())="Monthly",(YEAR(AC9818)-YEAR(AB9818))*12+MONTH(AC9818)-MONTH(AB9818)+1,(AC9818-AB9818+1))</f>
        <v>#N/A</v>
      </c>
      <c r="F9818" s="239" t="e">
        <f aca="false">E9818*SUM(P9818:Q9818)</f>
        <v>#N/A</v>
      </c>
    </row>
    <row r="9819" customFormat="false" ht="12.75" hidden="false" customHeight="false" outlineLevel="0" collapsed="false">
      <c r="A9819" s="208" t="str">
        <f aca="false">B9819&amp;" "&amp;C9819&amp;" "&amp;D9819</f>
        <v> 0 Financial</v>
      </c>
      <c r="B9819" s="208" t="str">
        <f aca="false">IF((LEFT(N9819,2)="US"),"US","")</f>
        <v/>
      </c>
      <c r="C9819" s="208" t="n">
        <f aca="false">M9819</f>
        <v>0</v>
      </c>
      <c r="D9819" s="208" t="str">
        <f aca="false">IF(ISNUMBER(FIND("Phy",N9819))=TRUE(),"Physical","Financial")</f>
        <v>Financial</v>
      </c>
      <c r="E9819" s="208" t="e">
        <f aca="false">IF(VLOOKUP(S9819,'DD-Lookup'!$J$6:$L$50,3,FALSE())="Monthly",(YEAR(AC9819)-YEAR(AB9819))*12+MONTH(AC9819)-MONTH(AB9819)+1,(AC9819-AB9819+1))</f>
        <v>#N/A</v>
      </c>
      <c r="F9819" s="239" t="e">
        <f aca="false">E9819*SUM(P9819:Q9819)</f>
        <v>#N/A</v>
      </c>
    </row>
    <row r="9820" customFormat="false" ht="12.75" hidden="false" customHeight="false" outlineLevel="0" collapsed="false">
      <c r="A9820" s="208" t="str">
        <f aca="false">B9820&amp;" "&amp;C9820&amp;" "&amp;D9820</f>
        <v> 0 Financial</v>
      </c>
      <c r="B9820" s="208" t="str">
        <f aca="false">IF((LEFT(N9820,2)="US"),"US","")</f>
        <v/>
      </c>
      <c r="C9820" s="208" t="n">
        <f aca="false">M9820</f>
        <v>0</v>
      </c>
      <c r="D9820" s="208" t="str">
        <f aca="false">IF(ISNUMBER(FIND("Phy",N9820))=TRUE(),"Physical","Financial")</f>
        <v>Financial</v>
      </c>
      <c r="E9820" s="208" t="e">
        <f aca="false">IF(VLOOKUP(S9820,'DD-Lookup'!$J$6:$L$50,3,FALSE())="Monthly",(YEAR(AC9820)-YEAR(AB9820))*12+MONTH(AC9820)-MONTH(AB9820)+1,(AC9820-AB9820+1))</f>
        <v>#N/A</v>
      </c>
      <c r="F9820" s="239" t="e">
        <f aca="false">E9820*SUM(P9820:Q9820)</f>
        <v>#N/A</v>
      </c>
    </row>
    <row r="9821" customFormat="false" ht="12.75" hidden="false" customHeight="false" outlineLevel="0" collapsed="false">
      <c r="A9821" s="208" t="str">
        <f aca="false">B9821&amp;" "&amp;C9821&amp;" "&amp;D9821</f>
        <v> 0 Financial</v>
      </c>
      <c r="B9821" s="208" t="str">
        <f aca="false">IF((LEFT(N9821,2)="US"),"US","")</f>
        <v/>
      </c>
      <c r="C9821" s="208" t="n">
        <f aca="false">M9821</f>
        <v>0</v>
      </c>
      <c r="D9821" s="208" t="str">
        <f aca="false">IF(ISNUMBER(FIND("Phy",N9821))=TRUE(),"Physical","Financial")</f>
        <v>Financial</v>
      </c>
      <c r="E9821" s="208" t="e">
        <f aca="false">IF(VLOOKUP(S9821,'DD-Lookup'!$J$6:$L$50,3,FALSE())="Monthly",(YEAR(AC9821)-YEAR(AB9821))*12+MONTH(AC9821)-MONTH(AB9821)+1,(AC9821-AB9821+1))</f>
        <v>#N/A</v>
      </c>
      <c r="F9821" s="239" t="e">
        <f aca="false">E9821*SUM(P9821:Q9821)</f>
        <v>#N/A</v>
      </c>
    </row>
    <row r="9822" customFormat="false" ht="12.75" hidden="false" customHeight="false" outlineLevel="0" collapsed="false">
      <c r="A9822" s="208" t="str">
        <f aca="false">B9822&amp;" "&amp;C9822&amp;" "&amp;D9822</f>
        <v> 0 Financial</v>
      </c>
      <c r="B9822" s="208" t="str">
        <f aca="false">IF((LEFT(N9822,2)="US"),"US","")</f>
        <v/>
      </c>
      <c r="C9822" s="208" t="n">
        <f aca="false">M9822</f>
        <v>0</v>
      </c>
      <c r="D9822" s="208" t="str">
        <f aca="false">IF(ISNUMBER(FIND("Phy",N9822))=TRUE(),"Physical","Financial")</f>
        <v>Financial</v>
      </c>
      <c r="E9822" s="208" t="e">
        <f aca="false">IF(VLOOKUP(S9822,'DD-Lookup'!$J$6:$L$50,3,FALSE())="Monthly",(YEAR(AC9822)-YEAR(AB9822))*12+MONTH(AC9822)-MONTH(AB9822)+1,(AC9822-AB9822+1))</f>
        <v>#N/A</v>
      </c>
      <c r="F9822" s="239" t="e">
        <f aca="false">E9822*SUM(P9822:Q9822)</f>
        <v>#N/A</v>
      </c>
    </row>
    <row r="9823" customFormat="false" ht="12.75" hidden="false" customHeight="false" outlineLevel="0" collapsed="false">
      <c r="A9823" s="208" t="str">
        <f aca="false">B9823&amp;" "&amp;C9823&amp;" "&amp;D9823</f>
        <v> 0 Financial</v>
      </c>
      <c r="B9823" s="208" t="str">
        <f aca="false">IF((LEFT(N9823,2)="US"),"US","")</f>
        <v/>
      </c>
      <c r="C9823" s="208" t="n">
        <f aca="false">M9823</f>
        <v>0</v>
      </c>
      <c r="D9823" s="208" t="str">
        <f aca="false">IF(ISNUMBER(FIND("Phy",N9823))=TRUE(),"Physical","Financial")</f>
        <v>Financial</v>
      </c>
      <c r="E9823" s="208" t="e">
        <f aca="false">IF(VLOOKUP(S9823,'DD-Lookup'!$J$6:$L$50,3,FALSE())="Monthly",(YEAR(AC9823)-YEAR(AB9823))*12+MONTH(AC9823)-MONTH(AB9823)+1,(AC9823-AB9823+1))</f>
        <v>#N/A</v>
      </c>
      <c r="F9823" s="239" t="e">
        <f aca="false">E9823*SUM(P9823:Q9823)</f>
        <v>#N/A</v>
      </c>
    </row>
    <row r="9824" customFormat="false" ht="12.75" hidden="false" customHeight="false" outlineLevel="0" collapsed="false">
      <c r="A9824" s="208" t="str">
        <f aca="false">B9824&amp;" "&amp;C9824&amp;" "&amp;D9824</f>
        <v> 0 Financial</v>
      </c>
      <c r="B9824" s="208" t="str">
        <f aca="false">IF((LEFT(N9824,2)="US"),"US","")</f>
        <v/>
      </c>
      <c r="C9824" s="208" t="n">
        <f aca="false">M9824</f>
        <v>0</v>
      </c>
      <c r="D9824" s="208" t="str">
        <f aca="false">IF(ISNUMBER(FIND("Phy",N9824))=TRUE(),"Physical","Financial")</f>
        <v>Financial</v>
      </c>
      <c r="E9824" s="208" t="e">
        <f aca="false">IF(VLOOKUP(S9824,'DD-Lookup'!$J$6:$L$50,3,FALSE())="Monthly",(YEAR(AC9824)-YEAR(AB9824))*12+MONTH(AC9824)-MONTH(AB9824)+1,(AC9824-AB9824+1))</f>
        <v>#N/A</v>
      </c>
      <c r="F9824" s="239" t="e">
        <f aca="false">E9824*SUM(P9824:Q9824)</f>
        <v>#N/A</v>
      </c>
    </row>
    <row r="9825" customFormat="false" ht="12.75" hidden="false" customHeight="false" outlineLevel="0" collapsed="false">
      <c r="A9825" s="208" t="str">
        <f aca="false">B9825&amp;" "&amp;C9825&amp;" "&amp;D9825</f>
        <v> 0 Financial</v>
      </c>
      <c r="B9825" s="208" t="str">
        <f aca="false">IF((LEFT(N9825,2)="US"),"US","")</f>
        <v/>
      </c>
      <c r="C9825" s="208" t="n">
        <f aca="false">M9825</f>
        <v>0</v>
      </c>
      <c r="D9825" s="208" t="str">
        <f aca="false">IF(ISNUMBER(FIND("Phy",N9825))=TRUE(),"Physical","Financial")</f>
        <v>Financial</v>
      </c>
      <c r="E9825" s="208" t="e">
        <f aca="false">IF(VLOOKUP(S9825,'DD-Lookup'!$J$6:$L$50,3,FALSE())="Monthly",(YEAR(AC9825)-YEAR(AB9825))*12+MONTH(AC9825)-MONTH(AB9825)+1,(AC9825-AB9825+1))</f>
        <v>#N/A</v>
      </c>
      <c r="F9825" s="239" t="e">
        <f aca="false">E9825*SUM(P9825:Q9825)</f>
        <v>#N/A</v>
      </c>
    </row>
    <row r="9826" customFormat="false" ht="12.75" hidden="false" customHeight="false" outlineLevel="0" collapsed="false">
      <c r="A9826" s="208" t="str">
        <f aca="false">B9826&amp;" "&amp;C9826&amp;" "&amp;D9826</f>
        <v> 0 Financial</v>
      </c>
      <c r="B9826" s="208" t="str">
        <f aca="false">IF((LEFT(N9826,2)="US"),"US","")</f>
        <v/>
      </c>
      <c r="C9826" s="208" t="n">
        <f aca="false">M9826</f>
        <v>0</v>
      </c>
      <c r="D9826" s="208" t="str">
        <f aca="false">IF(ISNUMBER(FIND("Phy",N9826))=TRUE(),"Physical","Financial")</f>
        <v>Financial</v>
      </c>
      <c r="E9826" s="208" t="e">
        <f aca="false">IF(VLOOKUP(S9826,'DD-Lookup'!$J$6:$L$50,3,FALSE())="Monthly",(YEAR(AC9826)-YEAR(AB9826))*12+MONTH(AC9826)-MONTH(AB9826)+1,(AC9826-AB9826+1))</f>
        <v>#N/A</v>
      </c>
      <c r="F9826" s="239" t="e">
        <f aca="false">E9826*SUM(P9826:Q9826)</f>
        <v>#N/A</v>
      </c>
    </row>
    <row r="9827" customFormat="false" ht="12.75" hidden="false" customHeight="false" outlineLevel="0" collapsed="false">
      <c r="A9827" s="208" t="str">
        <f aca="false">B9827&amp;" "&amp;C9827&amp;" "&amp;D9827</f>
        <v> 0 Financial</v>
      </c>
      <c r="B9827" s="208" t="str">
        <f aca="false">IF((LEFT(N9827,2)="US"),"US","")</f>
        <v/>
      </c>
      <c r="C9827" s="208" t="n">
        <f aca="false">M9827</f>
        <v>0</v>
      </c>
      <c r="D9827" s="208" t="str">
        <f aca="false">IF(ISNUMBER(FIND("Phy",N9827))=TRUE(),"Physical","Financial")</f>
        <v>Financial</v>
      </c>
      <c r="E9827" s="208" t="e">
        <f aca="false">IF(VLOOKUP(S9827,'DD-Lookup'!$J$6:$L$50,3,FALSE())="Monthly",(YEAR(AC9827)-YEAR(AB9827))*12+MONTH(AC9827)-MONTH(AB9827)+1,(AC9827-AB9827+1))</f>
        <v>#N/A</v>
      </c>
      <c r="F9827" s="239" t="e">
        <f aca="false">E9827*SUM(P9827:Q9827)</f>
        <v>#N/A</v>
      </c>
    </row>
    <row r="9828" customFormat="false" ht="12.75" hidden="false" customHeight="false" outlineLevel="0" collapsed="false">
      <c r="A9828" s="208" t="str">
        <f aca="false">B9828&amp;" "&amp;C9828&amp;" "&amp;D9828</f>
        <v> 0 Financial</v>
      </c>
      <c r="B9828" s="208" t="str">
        <f aca="false">IF((LEFT(N9828,2)="US"),"US","")</f>
        <v/>
      </c>
      <c r="C9828" s="208" t="n">
        <f aca="false">M9828</f>
        <v>0</v>
      </c>
      <c r="D9828" s="208" t="str">
        <f aca="false">IF(ISNUMBER(FIND("Phy",N9828))=TRUE(),"Physical","Financial")</f>
        <v>Financial</v>
      </c>
      <c r="E9828" s="208" t="e">
        <f aca="false">IF(VLOOKUP(S9828,'DD-Lookup'!$J$6:$L$50,3,FALSE())="Monthly",(YEAR(AC9828)-YEAR(AB9828))*12+MONTH(AC9828)-MONTH(AB9828)+1,(AC9828-AB9828+1))</f>
        <v>#N/A</v>
      </c>
      <c r="F9828" s="239" t="e">
        <f aca="false">E9828*SUM(P9828:Q9828)</f>
        <v>#N/A</v>
      </c>
    </row>
    <row r="9829" customFormat="false" ht="12.75" hidden="false" customHeight="false" outlineLevel="0" collapsed="false">
      <c r="A9829" s="208" t="str">
        <f aca="false">B9829&amp;" "&amp;C9829&amp;" "&amp;D9829</f>
        <v> 0 Financial</v>
      </c>
      <c r="B9829" s="208" t="str">
        <f aca="false">IF((LEFT(N9829,2)="US"),"US","")</f>
        <v/>
      </c>
      <c r="C9829" s="208" t="n">
        <f aca="false">M9829</f>
        <v>0</v>
      </c>
      <c r="D9829" s="208" t="str">
        <f aca="false">IF(ISNUMBER(FIND("Phy",N9829))=TRUE(),"Physical","Financial")</f>
        <v>Financial</v>
      </c>
      <c r="E9829" s="208" t="e">
        <f aca="false">IF(VLOOKUP(S9829,'DD-Lookup'!$J$6:$L$50,3,FALSE())="Monthly",(YEAR(AC9829)-YEAR(AB9829))*12+MONTH(AC9829)-MONTH(AB9829)+1,(AC9829-AB9829+1))</f>
        <v>#N/A</v>
      </c>
      <c r="F9829" s="239" t="e">
        <f aca="false">E9829*SUM(P9829:Q9829)</f>
        <v>#N/A</v>
      </c>
    </row>
    <row r="9830" customFormat="false" ht="12.75" hidden="false" customHeight="false" outlineLevel="0" collapsed="false">
      <c r="A9830" s="208" t="str">
        <f aca="false">B9830&amp;" "&amp;C9830&amp;" "&amp;D9830</f>
        <v> 0 Financial</v>
      </c>
      <c r="B9830" s="208" t="str">
        <f aca="false">IF((LEFT(N9830,2)="US"),"US","")</f>
        <v/>
      </c>
      <c r="C9830" s="208" t="n">
        <f aca="false">M9830</f>
        <v>0</v>
      </c>
      <c r="D9830" s="208" t="str">
        <f aca="false">IF(ISNUMBER(FIND("Phy",N9830))=TRUE(),"Physical","Financial")</f>
        <v>Financial</v>
      </c>
      <c r="E9830" s="208" t="e">
        <f aca="false">IF(VLOOKUP(S9830,'DD-Lookup'!$J$6:$L$50,3,FALSE())="Monthly",(YEAR(AC9830)-YEAR(AB9830))*12+MONTH(AC9830)-MONTH(AB9830)+1,(AC9830-AB9830+1))</f>
        <v>#N/A</v>
      </c>
      <c r="F9830" s="239" t="e">
        <f aca="false">E9830*SUM(P9830:Q9830)</f>
        <v>#N/A</v>
      </c>
    </row>
    <row r="9831" customFormat="false" ht="12.75" hidden="false" customHeight="false" outlineLevel="0" collapsed="false">
      <c r="A9831" s="208" t="str">
        <f aca="false">B9831&amp;" "&amp;C9831&amp;" "&amp;D9831</f>
        <v> 0 Financial</v>
      </c>
      <c r="B9831" s="208" t="str">
        <f aca="false">IF((LEFT(N9831,2)="US"),"US","")</f>
        <v/>
      </c>
      <c r="C9831" s="208" t="n">
        <f aca="false">M9831</f>
        <v>0</v>
      </c>
      <c r="D9831" s="208" t="str">
        <f aca="false">IF(ISNUMBER(FIND("Phy",N9831))=TRUE(),"Physical","Financial")</f>
        <v>Financial</v>
      </c>
      <c r="E9831" s="208" t="e">
        <f aca="false">IF(VLOOKUP(S9831,'DD-Lookup'!$J$6:$L$50,3,FALSE())="Monthly",(YEAR(AC9831)-YEAR(AB9831))*12+MONTH(AC9831)-MONTH(AB9831)+1,(AC9831-AB9831+1))</f>
        <v>#N/A</v>
      </c>
      <c r="F9831" s="239" t="e">
        <f aca="false">E9831*SUM(P9831:Q9831)</f>
        <v>#N/A</v>
      </c>
    </row>
    <row r="9832" customFormat="false" ht="12.75" hidden="false" customHeight="false" outlineLevel="0" collapsed="false">
      <c r="A9832" s="208" t="str">
        <f aca="false">B9832&amp;" "&amp;C9832&amp;" "&amp;D9832</f>
        <v> 0 Financial</v>
      </c>
      <c r="B9832" s="208" t="str">
        <f aca="false">IF((LEFT(N9832,2)="US"),"US","")</f>
        <v/>
      </c>
      <c r="C9832" s="208" t="n">
        <f aca="false">M9832</f>
        <v>0</v>
      </c>
      <c r="D9832" s="208" t="str">
        <f aca="false">IF(ISNUMBER(FIND("Phy",N9832))=TRUE(),"Physical","Financial")</f>
        <v>Financial</v>
      </c>
      <c r="E9832" s="208" t="e">
        <f aca="false">IF(VLOOKUP(S9832,'DD-Lookup'!$J$6:$L$50,3,FALSE())="Monthly",(YEAR(AC9832)-YEAR(AB9832))*12+MONTH(AC9832)-MONTH(AB9832)+1,(AC9832-AB9832+1))</f>
        <v>#N/A</v>
      </c>
      <c r="F9832" s="239" t="e">
        <f aca="false">E9832*SUM(P9832:Q9832)</f>
        <v>#N/A</v>
      </c>
    </row>
    <row r="9833" customFormat="false" ht="12.75" hidden="false" customHeight="false" outlineLevel="0" collapsed="false">
      <c r="A9833" s="208" t="str">
        <f aca="false">B9833&amp;" "&amp;C9833&amp;" "&amp;D9833</f>
        <v> 0 Financial</v>
      </c>
      <c r="B9833" s="208" t="str">
        <f aca="false">IF((LEFT(N9833,2)="US"),"US","")</f>
        <v/>
      </c>
      <c r="C9833" s="208" t="n">
        <f aca="false">M9833</f>
        <v>0</v>
      </c>
      <c r="D9833" s="208" t="str">
        <f aca="false">IF(ISNUMBER(FIND("Phy",N9833))=TRUE(),"Physical","Financial")</f>
        <v>Financial</v>
      </c>
      <c r="E9833" s="208" t="e">
        <f aca="false">IF(VLOOKUP(S9833,'DD-Lookup'!$J$6:$L$50,3,FALSE())="Monthly",(YEAR(AC9833)-YEAR(AB9833))*12+MONTH(AC9833)-MONTH(AB9833)+1,(AC9833-AB9833+1))</f>
        <v>#N/A</v>
      </c>
      <c r="F9833" s="239" t="e">
        <f aca="false">E9833*SUM(P9833:Q9833)</f>
        <v>#N/A</v>
      </c>
    </row>
    <row r="9834" customFormat="false" ht="12.75" hidden="false" customHeight="false" outlineLevel="0" collapsed="false">
      <c r="A9834" s="208" t="str">
        <f aca="false">B9834&amp;" "&amp;C9834&amp;" "&amp;D9834</f>
        <v> 0 Financial</v>
      </c>
      <c r="B9834" s="208" t="str">
        <f aca="false">IF((LEFT(N9834,2)="US"),"US","")</f>
        <v/>
      </c>
      <c r="C9834" s="208" t="n">
        <f aca="false">M9834</f>
        <v>0</v>
      </c>
      <c r="D9834" s="208" t="str">
        <f aca="false">IF(ISNUMBER(FIND("Phy",N9834))=TRUE(),"Physical","Financial")</f>
        <v>Financial</v>
      </c>
      <c r="E9834" s="208" t="e">
        <f aca="false">IF(VLOOKUP(S9834,'DD-Lookup'!$J$6:$L$50,3,FALSE())="Monthly",(YEAR(AC9834)-YEAR(AB9834))*12+MONTH(AC9834)-MONTH(AB9834)+1,(AC9834-AB9834+1))</f>
        <v>#N/A</v>
      </c>
      <c r="F9834" s="239" t="e">
        <f aca="false">E9834*SUM(P9834:Q9834)</f>
        <v>#N/A</v>
      </c>
    </row>
    <row r="9835" customFormat="false" ht="12.75" hidden="false" customHeight="false" outlineLevel="0" collapsed="false">
      <c r="A9835" s="208" t="str">
        <f aca="false">B9835&amp;" "&amp;C9835&amp;" "&amp;D9835</f>
        <v> 0 Financial</v>
      </c>
      <c r="B9835" s="208" t="str">
        <f aca="false">IF((LEFT(N9835,2)="US"),"US","")</f>
        <v/>
      </c>
      <c r="C9835" s="208" t="n">
        <f aca="false">M9835</f>
        <v>0</v>
      </c>
      <c r="D9835" s="208" t="str">
        <f aca="false">IF(ISNUMBER(FIND("Phy",N9835))=TRUE(),"Physical","Financial")</f>
        <v>Financial</v>
      </c>
      <c r="E9835" s="208" t="e">
        <f aca="false">IF(VLOOKUP(S9835,'DD-Lookup'!$J$6:$L$50,3,FALSE())="Monthly",(YEAR(AC9835)-YEAR(AB9835))*12+MONTH(AC9835)-MONTH(AB9835)+1,(AC9835-AB9835+1))</f>
        <v>#N/A</v>
      </c>
      <c r="F9835" s="239" t="e">
        <f aca="false">E9835*SUM(P9835:Q9835)</f>
        <v>#N/A</v>
      </c>
    </row>
    <row r="9836" customFormat="false" ht="12.75" hidden="false" customHeight="false" outlineLevel="0" collapsed="false">
      <c r="A9836" s="208" t="str">
        <f aca="false">B9836&amp;" "&amp;C9836&amp;" "&amp;D9836</f>
        <v> 0 Financial</v>
      </c>
      <c r="B9836" s="208" t="str">
        <f aca="false">IF((LEFT(N9836,2)="US"),"US","")</f>
        <v/>
      </c>
      <c r="C9836" s="208" t="n">
        <f aca="false">M9836</f>
        <v>0</v>
      </c>
      <c r="D9836" s="208" t="str">
        <f aca="false">IF(ISNUMBER(FIND("Phy",N9836))=TRUE(),"Physical","Financial")</f>
        <v>Financial</v>
      </c>
      <c r="E9836" s="208" t="e">
        <f aca="false">IF(VLOOKUP(S9836,'DD-Lookup'!$J$6:$L$50,3,FALSE())="Monthly",(YEAR(AC9836)-YEAR(AB9836))*12+MONTH(AC9836)-MONTH(AB9836)+1,(AC9836-AB9836+1))</f>
        <v>#N/A</v>
      </c>
      <c r="F9836" s="239" t="e">
        <f aca="false">E9836*SUM(P9836:Q9836)</f>
        <v>#N/A</v>
      </c>
    </row>
    <row r="9837" customFormat="false" ht="12.75" hidden="false" customHeight="false" outlineLevel="0" collapsed="false">
      <c r="A9837" s="208" t="str">
        <f aca="false">B9837&amp;" "&amp;C9837&amp;" "&amp;D9837</f>
        <v> 0 Financial</v>
      </c>
      <c r="B9837" s="208" t="str">
        <f aca="false">IF((LEFT(N9837,2)="US"),"US","")</f>
        <v/>
      </c>
      <c r="C9837" s="208" t="n">
        <f aca="false">M9837</f>
        <v>0</v>
      </c>
      <c r="D9837" s="208" t="str">
        <f aca="false">IF(ISNUMBER(FIND("Phy",N9837))=TRUE(),"Physical","Financial")</f>
        <v>Financial</v>
      </c>
      <c r="E9837" s="208" t="e">
        <f aca="false">IF(VLOOKUP(S9837,'DD-Lookup'!$J$6:$L$50,3,FALSE())="Monthly",(YEAR(AC9837)-YEAR(AB9837))*12+MONTH(AC9837)-MONTH(AB9837)+1,(AC9837-AB9837+1))</f>
        <v>#N/A</v>
      </c>
      <c r="F9837" s="239" t="e">
        <f aca="false">E9837*SUM(P9837:Q9837)</f>
        <v>#N/A</v>
      </c>
    </row>
    <row r="9838" customFormat="false" ht="12.75" hidden="false" customHeight="false" outlineLevel="0" collapsed="false">
      <c r="A9838" s="208" t="str">
        <f aca="false">B9838&amp;" "&amp;C9838&amp;" "&amp;D9838</f>
        <v> 0 Financial</v>
      </c>
      <c r="B9838" s="208" t="str">
        <f aca="false">IF((LEFT(N9838,2)="US"),"US","")</f>
        <v/>
      </c>
      <c r="C9838" s="208" t="n">
        <f aca="false">M9838</f>
        <v>0</v>
      </c>
      <c r="D9838" s="208" t="str">
        <f aca="false">IF(ISNUMBER(FIND("Phy",N9838))=TRUE(),"Physical","Financial")</f>
        <v>Financial</v>
      </c>
      <c r="E9838" s="208" t="e">
        <f aca="false">IF(VLOOKUP(S9838,'DD-Lookup'!$J$6:$L$50,3,FALSE())="Monthly",(YEAR(AC9838)-YEAR(AB9838))*12+MONTH(AC9838)-MONTH(AB9838)+1,(AC9838-AB9838+1))</f>
        <v>#N/A</v>
      </c>
      <c r="F9838" s="239" t="e">
        <f aca="false">E9838*SUM(P9838:Q9838)</f>
        <v>#N/A</v>
      </c>
    </row>
    <row r="9839" customFormat="false" ht="12.75" hidden="false" customHeight="false" outlineLevel="0" collapsed="false">
      <c r="A9839" s="208" t="str">
        <f aca="false">B9839&amp;" "&amp;C9839&amp;" "&amp;D9839</f>
        <v> 0 Financial</v>
      </c>
      <c r="B9839" s="208" t="str">
        <f aca="false">IF((LEFT(N9839,2)="US"),"US","")</f>
        <v/>
      </c>
      <c r="C9839" s="208" t="n">
        <f aca="false">M9839</f>
        <v>0</v>
      </c>
      <c r="D9839" s="208" t="str">
        <f aca="false">IF(ISNUMBER(FIND("Phy",N9839))=TRUE(),"Physical","Financial")</f>
        <v>Financial</v>
      </c>
      <c r="E9839" s="208" t="e">
        <f aca="false">IF(VLOOKUP(S9839,'DD-Lookup'!$J$6:$L$50,3,FALSE())="Monthly",(YEAR(AC9839)-YEAR(AB9839))*12+MONTH(AC9839)-MONTH(AB9839)+1,(AC9839-AB9839+1))</f>
        <v>#N/A</v>
      </c>
      <c r="F9839" s="239" t="e">
        <f aca="false">E9839*SUM(P9839:Q9839)</f>
        <v>#N/A</v>
      </c>
    </row>
    <row r="9840" customFormat="false" ht="12.75" hidden="false" customHeight="false" outlineLevel="0" collapsed="false">
      <c r="A9840" s="208" t="str">
        <f aca="false">B9840&amp;" "&amp;C9840&amp;" "&amp;D9840</f>
        <v> 0 Financial</v>
      </c>
      <c r="B9840" s="208" t="str">
        <f aca="false">IF((LEFT(N9840,2)="US"),"US","")</f>
        <v/>
      </c>
      <c r="C9840" s="208" t="n">
        <f aca="false">M9840</f>
        <v>0</v>
      </c>
      <c r="D9840" s="208" t="str">
        <f aca="false">IF(ISNUMBER(FIND("Phy",N9840))=TRUE(),"Physical","Financial")</f>
        <v>Financial</v>
      </c>
      <c r="E9840" s="208" t="e">
        <f aca="false">IF(VLOOKUP(S9840,'DD-Lookup'!$J$6:$L$50,3,FALSE())="Monthly",(YEAR(AC9840)-YEAR(AB9840))*12+MONTH(AC9840)-MONTH(AB9840)+1,(AC9840-AB9840+1))</f>
        <v>#N/A</v>
      </c>
      <c r="F9840" s="239" t="e">
        <f aca="false">E9840*SUM(P9840:Q9840)</f>
        <v>#N/A</v>
      </c>
    </row>
    <row r="9841" customFormat="false" ht="12.75" hidden="false" customHeight="false" outlineLevel="0" collapsed="false">
      <c r="A9841" s="208" t="str">
        <f aca="false">B9841&amp;" "&amp;C9841&amp;" "&amp;D9841</f>
        <v> 0 Financial</v>
      </c>
      <c r="B9841" s="208" t="str">
        <f aca="false">IF((LEFT(N9841,2)="US"),"US","")</f>
        <v/>
      </c>
      <c r="C9841" s="208" t="n">
        <f aca="false">M9841</f>
        <v>0</v>
      </c>
      <c r="D9841" s="208" t="str">
        <f aca="false">IF(ISNUMBER(FIND("Phy",N9841))=TRUE(),"Physical","Financial")</f>
        <v>Financial</v>
      </c>
      <c r="E9841" s="208" t="e">
        <f aca="false">IF(VLOOKUP(S9841,'DD-Lookup'!$J$6:$L$50,3,FALSE())="Monthly",(YEAR(AC9841)-YEAR(AB9841))*12+MONTH(AC9841)-MONTH(AB9841)+1,(AC9841-AB9841+1))</f>
        <v>#N/A</v>
      </c>
      <c r="F9841" s="239" t="e">
        <f aca="false">E9841*SUM(P9841:Q9841)</f>
        <v>#N/A</v>
      </c>
    </row>
    <row r="9842" customFormat="false" ht="12.75" hidden="false" customHeight="false" outlineLevel="0" collapsed="false">
      <c r="A9842" s="208" t="str">
        <f aca="false">B9842&amp;" "&amp;C9842&amp;" "&amp;D9842</f>
        <v> 0 Financial</v>
      </c>
      <c r="B9842" s="208" t="str">
        <f aca="false">IF((LEFT(N9842,2)="US"),"US","")</f>
        <v/>
      </c>
      <c r="C9842" s="208" t="n">
        <f aca="false">M9842</f>
        <v>0</v>
      </c>
      <c r="D9842" s="208" t="str">
        <f aca="false">IF(ISNUMBER(FIND("Phy",N9842))=TRUE(),"Physical","Financial")</f>
        <v>Financial</v>
      </c>
      <c r="E9842" s="208" t="e">
        <f aca="false">IF(VLOOKUP(S9842,'DD-Lookup'!$J$6:$L$50,3,FALSE())="Monthly",(YEAR(AC9842)-YEAR(AB9842))*12+MONTH(AC9842)-MONTH(AB9842)+1,(AC9842-AB9842+1))</f>
        <v>#N/A</v>
      </c>
      <c r="F9842" s="239" t="e">
        <f aca="false">E9842*SUM(P9842:Q9842)</f>
        <v>#N/A</v>
      </c>
    </row>
    <row r="9843" customFormat="false" ht="12.75" hidden="false" customHeight="false" outlineLevel="0" collapsed="false">
      <c r="A9843" s="208" t="str">
        <f aca="false">B9843&amp;" "&amp;C9843&amp;" "&amp;D9843</f>
        <v> 0 Financial</v>
      </c>
      <c r="B9843" s="208" t="str">
        <f aca="false">IF((LEFT(N9843,2)="US"),"US","")</f>
        <v/>
      </c>
      <c r="C9843" s="208" t="n">
        <f aca="false">M9843</f>
        <v>0</v>
      </c>
      <c r="D9843" s="208" t="str">
        <f aca="false">IF(ISNUMBER(FIND("Phy",N9843))=TRUE(),"Physical","Financial")</f>
        <v>Financial</v>
      </c>
      <c r="E9843" s="208" t="e">
        <f aca="false">IF(VLOOKUP(S9843,'DD-Lookup'!$J$6:$L$50,3,FALSE())="Monthly",(YEAR(AC9843)-YEAR(AB9843))*12+MONTH(AC9843)-MONTH(AB9843)+1,(AC9843-AB9843+1))</f>
        <v>#N/A</v>
      </c>
      <c r="F9843" s="239" t="e">
        <f aca="false">E9843*SUM(P9843:Q9843)</f>
        <v>#N/A</v>
      </c>
    </row>
    <row r="9844" customFormat="false" ht="12.75" hidden="false" customHeight="false" outlineLevel="0" collapsed="false">
      <c r="A9844" s="208" t="str">
        <f aca="false">B9844&amp;" "&amp;C9844&amp;" "&amp;D9844</f>
        <v> 0 Financial</v>
      </c>
      <c r="B9844" s="208" t="str">
        <f aca="false">IF((LEFT(N9844,2)="US"),"US","")</f>
        <v/>
      </c>
      <c r="C9844" s="208" t="n">
        <f aca="false">M9844</f>
        <v>0</v>
      </c>
      <c r="D9844" s="208" t="str">
        <f aca="false">IF(ISNUMBER(FIND("Phy",N9844))=TRUE(),"Physical","Financial")</f>
        <v>Financial</v>
      </c>
      <c r="E9844" s="208" t="e">
        <f aca="false">IF(VLOOKUP(S9844,'DD-Lookup'!$J$6:$L$50,3,FALSE())="Monthly",(YEAR(AC9844)-YEAR(AB9844))*12+MONTH(AC9844)-MONTH(AB9844)+1,(AC9844-AB9844+1))</f>
        <v>#N/A</v>
      </c>
      <c r="F9844" s="239" t="e">
        <f aca="false">E9844*SUM(P9844:Q9844)</f>
        <v>#N/A</v>
      </c>
    </row>
    <row r="9845" customFormat="false" ht="12.75" hidden="false" customHeight="false" outlineLevel="0" collapsed="false">
      <c r="A9845" s="208" t="str">
        <f aca="false">B9845&amp;" "&amp;C9845&amp;" "&amp;D9845</f>
        <v> 0 Financial</v>
      </c>
      <c r="B9845" s="208" t="str">
        <f aca="false">IF((LEFT(N9845,2)="US"),"US","")</f>
        <v/>
      </c>
      <c r="C9845" s="208" t="n">
        <f aca="false">M9845</f>
        <v>0</v>
      </c>
      <c r="D9845" s="208" t="str">
        <f aca="false">IF(ISNUMBER(FIND("Phy",N9845))=TRUE(),"Physical","Financial")</f>
        <v>Financial</v>
      </c>
      <c r="E9845" s="208" t="e">
        <f aca="false">IF(VLOOKUP(S9845,'DD-Lookup'!$J$6:$L$50,3,FALSE())="Monthly",(YEAR(AC9845)-YEAR(AB9845))*12+MONTH(AC9845)-MONTH(AB9845)+1,(AC9845-AB9845+1))</f>
        <v>#N/A</v>
      </c>
      <c r="F9845" s="239" t="e">
        <f aca="false">E9845*SUM(P9845:Q9845)</f>
        <v>#N/A</v>
      </c>
    </row>
    <row r="9846" customFormat="false" ht="12.75" hidden="false" customHeight="false" outlineLevel="0" collapsed="false">
      <c r="A9846" s="208" t="str">
        <f aca="false">B9846&amp;" "&amp;C9846&amp;" "&amp;D9846</f>
        <v> 0 Financial</v>
      </c>
      <c r="B9846" s="208" t="str">
        <f aca="false">IF((LEFT(N9846,2)="US"),"US","")</f>
        <v/>
      </c>
      <c r="C9846" s="208" t="n">
        <f aca="false">M9846</f>
        <v>0</v>
      </c>
      <c r="D9846" s="208" t="str">
        <f aca="false">IF(ISNUMBER(FIND("Phy",N9846))=TRUE(),"Physical","Financial")</f>
        <v>Financial</v>
      </c>
      <c r="E9846" s="208" t="e">
        <f aca="false">IF(VLOOKUP(S9846,'DD-Lookup'!$J$6:$L$50,3,FALSE())="Monthly",(YEAR(AC9846)-YEAR(AB9846))*12+MONTH(AC9846)-MONTH(AB9846)+1,(AC9846-AB9846+1))</f>
        <v>#N/A</v>
      </c>
      <c r="F9846" s="239" t="e">
        <f aca="false">E9846*SUM(P9846:Q9846)</f>
        <v>#N/A</v>
      </c>
    </row>
    <row r="9847" customFormat="false" ht="12.75" hidden="false" customHeight="false" outlineLevel="0" collapsed="false">
      <c r="A9847" s="208" t="str">
        <f aca="false">B9847&amp;" "&amp;C9847&amp;" "&amp;D9847</f>
        <v> 0 Financial</v>
      </c>
      <c r="B9847" s="208" t="str">
        <f aca="false">IF((LEFT(N9847,2)="US"),"US","")</f>
        <v/>
      </c>
      <c r="C9847" s="208" t="n">
        <f aca="false">M9847</f>
        <v>0</v>
      </c>
      <c r="D9847" s="208" t="str">
        <f aca="false">IF(ISNUMBER(FIND("Phy",N9847))=TRUE(),"Physical","Financial")</f>
        <v>Financial</v>
      </c>
      <c r="E9847" s="208" t="e">
        <f aca="false">IF(VLOOKUP(S9847,'DD-Lookup'!$J$6:$L$50,3,FALSE())="Monthly",(YEAR(AC9847)-YEAR(AB9847))*12+MONTH(AC9847)-MONTH(AB9847)+1,(AC9847-AB9847+1))</f>
        <v>#N/A</v>
      </c>
      <c r="F9847" s="239" t="e">
        <f aca="false">E9847*SUM(P9847:Q9847)</f>
        <v>#N/A</v>
      </c>
    </row>
    <row r="9848" customFormat="false" ht="12.75" hidden="false" customHeight="false" outlineLevel="0" collapsed="false">
      <c r="A9848" s="208" t="str">
        <f aca="false">B9848&amp;" "&amp;C9848&amp;" "&amp;D9848</f>
        <v> 0 Financial</v>
      </c>
      <c r="B9848" s="208" t="str">
        <f aca="false">IF((LEFT(N9848,2)="US"),"US","")</f>
        <v/>
      </c>
      <c r="C9848" s="208" t="n">
        <f aca="false">M9848</f>
        <v>0</v>
      </c>
      <c r="D9848" s="208" t="str">
        <f aca="false">IF(ISNUMBER(FIND("Phy",N9848))=TRUE(),"Physical","Financial")</f>
        <v>Financial</v>
      </c>
      <c r="E9848" s="208" t="e">
        <f aca="false">IF(VLOOKUP(S9848,'DD-Lookup'!$J$6:$L$50,3,FALSE())="Monthly",(YEAR(AC9848)-YEAR(AB9848))*12+MONTH(AC9848)-MONTH(AB9848)+1,(AC9848-AB9848+1))</f>
        <v>#N/A</v>
      </c>
      <c r="F9848" s="239" t="e">
        <f aca="false">E9848*SUM(P9848:Q9848)</f>
        <v>#N/A</v>
      </c>
    </row>
    <row r="9849" customFormat="false" ht="12.75" hidden="false" customHeight="false" outlineLevel="0" collapsed="false">
      <c r="A9849" s="208" t="str">
        <f aca="false">B9849&amp;" "&amp;C9849&amp;" "&amp;D9849</f>
        <v> 0 Financial</v>
      </c>
      <c r="B9849" s="208" t="str">
        <f aca="false">IF((LEFT(N9849,2)="US"),"US","")</f>
        <v/>
      </c>
      <c r="C9849" s="208" t="n">
        <f aca="false">M9849</f>
        <v>0</v>
      </c>
      <c r="D9849" s="208" t="str">
        <f aca="false">IF(ISNUMBER(FIND("Phy",N9849))=TRUE(),"Physical","Financial")</f>
        <v>Financial</v>
      </c>
      <c r="E9849" s="208" t="e">
        <f aca="false">IF(VLOOKUP(S9849,'DD-Lookup'!$J$6:$L$50,3,FALSE())="Monthly",(YEAR(AC9849)-YEAR(AB9849))*12+MONTH(AC9849)-MONTH(AB9849)+1,(AC9849-AB9849+1))</f>
        <v>#N/A</v>
      </c>
      <c r="F9849" s="239" t="e">
        <f aca="false">E9849*SUM(P9849:Q9849)</f>
        <v>#N/A</v>
      </c>
    </row>
    <row r="9850" customFormat="false" ht="12.75" hidden="false" customHeight="false" outlineLevel="0" collapsed="false">
      <c r="A9850" s="208" t="str">
        <f aca="false">B9850&amp;" "&amp;C9850&amp;" "&amp;D9850</f>
        <v> 0 Financial</v>
      </c>
      <c r="B9850" s="208" t="str">
        <f aca="false">IF((LEFT(N9850,2)="US"),"US","")</f>
        <v/>
      </c>
      <c r="C9850" s="208" t="n">
        <f aca="false">M9850</f>
        <v>0</v>
      </c>
      <c r="D9850" s="208" t="str">
        <f aca="false">IF(ISNUMBER(FIND("Phy",N9850))=TRUE(),"Physical","Financial")</f>
        <v>Financial</v>
      </c>
      <c r="E9850" s="208" t="e">
        <f aca="false">IF(VLOOKUP(S9850,'DD-Lookup'!$J$6:$L$50,3,FALSE())="Monthly",(YEAR(AC9850)-YEAR(AB9850))*12+MONTH(AC9850)-MONTH(AB9850)+1,(AC9850-AB9850+1))</f>
        <v>#N/A</v>
      </c>
      <c r="F9850" s="239" t="e">
        <f aca="false">E9850*SUM(P9850:Q9850)</f>
        <v>#N/A</v>
      </c>
    </row>
    <row r="9851" customFormat="false" ht="12.75" hidden="false" customHeight="false" outlineLevel="0" collapsed="false">
      <c r="A9851" s="208" t="str">
        <f aca="false">B9851&amp;" "&amp;C9851&amp;" "&amp;D9851</f>
        <v> 0 Financial</v>
      </c>
      <c r="B9851" s="208" t="str">
        <f aca="false">IF((LEFT(N9851,2)="US"),"US","")</f>
        <v/>
      </c>
      <c r="C9851" s="208" t="n">
        <f aca="false">M9851</f>
        <v>0</v>
      </c>
      <c r="D9851" s="208" t="str">
        <f aca="false">IF(ISNUMBER(FIND("Phy",N9851))=TRUE(),"Physical","Financial")</f>
        <v>Financial</v>
      </c>
      <c r="E9851" s="208" t="e">
        <f aca="false">IF(VLOOKUP(S9851,'DD-Lookup'!$J$6:$L$50,3,FALSE())="Monthly",(YEAR(AC9851)-YEAR(AB9851))*12+MONTH(AC9851)-MONTH(AB9851)+1,(AC9851-AB9851+1))</f>
        <v>#N/A</v>
      </c>
      <c r="F9851" s="239" t="e">
        <f aca="false">E9851*SUM(P9851:Q9851)</f>
        <v>#N/A</v>
      </c>
    </row>
    <row r="9852" customFormat="false" ht="12.75" hidden="false" customHeight="false" outlineLevel="0" collapsed="false">
      <c r="A9852" s="208" t="str">
        <f aca="false">B9852&amp;" "&amp;C9852&amp;" "&amp;D9852</f>
        <v> 0 Financial</v>
      </c>
      <c r="B9852" s="208" t="str">
        <f aca="false">IF((LEFT(N9852,2)="US"),"US","")</f>
        <v/>
      </c>
      <c r="C9852" s="208" t="n">
        <f aca="false">M9852</f>
        <v>0</v>
      </c>
      <c r="D9852" s="208" t="str">
        <f aca="false">IF(ISNUMBER(FIND("Phy",N9852))=TRUE(),"Physical","Financial")</f>
        <v>Financial</v>
      </c>
      <c r="E9852" s="208" t="e">
        <f aca="false">IF(VLOOKUP(S9852,'DD-Lookup'!$J$6:$L$50,3,FALSE())="Monthly",(YEAR(AC9852)-YEAR(AB9852))*12+MONTH(AC9852)-MONTH(AB9852)+1,(AC9852-AB9852+1))</f>
        <v>#N/A</v>
      </c>
      <c r="F9852" s="239" t="e">
        <f aca="false">E9852*SUM(P9852:Q9852)</f>
        <v>#N/A</v>
      </c>
    </row>
    <row r="9853" customFormat="false" ht="12.75" hidden="false" customHeight="false" outlineLevel="0" collapsed="false">
      <c r="A9853" s="208" t="str">
        <f aca="false">B9853&amp;" "&amp;C9853&amp;" "&amp;D9853</f>
        <v> 0 Financial</v>
      </c>
      <c r="B9853" s="208" t="str">
        <f aca="false">IF((LEFT(N9853,2)="US"),"US","")</f>
        <v/>
      </c>
      <c r="C9853" s="208" t="n">
        <f aca="false">M9853</f>
        <v>0</v>
      </c>
      <c r="D9853" s="208" t="str">
        <f aca="false">IF(ISNUMBER(FIND("Phy",N9853))=TRUE(),"Physical","Financial")</f>
        <v>Financial</v>
      </c>
      <c r="E9853" s="208" t="e">
        <f aca="false">IF(VLOOKUP(S9853,'DD-Lookup'!$J$6:$L$50,3,FALSE())="Monthly",(YEAR(AC9853)-YEAR(AB9853))*12+MONTH(AC9853)-MONTH(AB9853)+1,(AC9853-AB9853+1))</f>
        <v>#N/A</v>
      </c>
      <c r="F9853" s="239" t="e">
        <f aca="false">E9853*SUM(P9853:Q9853)</f>
        <v>#N/A</v>
      </c>
    </row>
    <row r="9854" customFormat="false" ht="12.75" hidden="false" customHeight="false" outlineLevel="0" collapsed="false">
      <c r="A9854" s="208" t="str">
        <f aca="false">B9854&amp;" "&amp;C9854&amp;" "&amp;D9854</f>
        <v> 0 Financial</v>
      </c>
      <c r="B9854" s="208" t="str">
        <f aca="false">IF((LEFT(N9854,2)="US"),"US","")</f>
        <v/>
      </c>
      <c r="C9854" s="208" t="n">
        <f aca="false">M9854</f>
        <v>0</v>
      </c>
      <c r="D9854" s="208" t="str">
        <f aca="false">IF(ISNUMBER(FIND("Phy",N9854))=TRUE(),"Physical","Financial")</f>
        <v>Financial</v>
      </c>
      <c r="E9854" s="208" t="e">
        <f aca="false">IF(VLOOKUP(S9854,'DD-Lookup'!$J$6:$L$50,3,FALSE())="Monthly",(YEAR(AC9854)-YEAR(AB9854))*12+MONTH(AC9854)-MONTH(AB9854)+1,(AC9854-AB9854+1))</f>
        <v>#N/A</v>
      </c>
      <c r="F9854" s="239" t="e">
        <f aca="false">E9854*SUM(P9854:Q9854)</f>
        <v>#N/A</v>
      </c>
    </row>
    <row r="9855" customFormat="false" ht="12.75" hidden="false" customHeight="false" outlineLevel="0" collapsed="false">
      <c r="A9855" s="208" t="str">
        <f aca="false">B9855&amp;" "&amp;C9855&amp;" "&amp;D9855</f>
        <v> 0 Financial</v>
      </c>
      <c r="B9855" s="208" t="str">
        <f aca="false">IF((LEFT(N9855,2)="US"),"US","")</f>
        <v/>
      </c>
      <c r="C9855" s="208" t="n">
        <f aca="false">M9855</f>
        <v>0</v>
      </c>
      <c r="D9855" s="208" t="str">
        <f aca="false">IF(ISNUMBER(FIND("Phy",N9855))=TRUE(),"Physical","Financial")</f>
        <v>Financial</v>
      </c>
      <c r="E9855" s="208" t="e">
        <f aca="false">IF(VLOOKUP(S9855,'DD-Lookup'!$J$6:$L$50,3,FALSE())="Monthly",(YEAR(AC9855)-YEAR(AB9855))*12+MONTH(AC9855)-MONTH(AB9855)+1,(AC9855-AB9855+1))</f>
        <v>#N/A</v>
      </c>
      <c r="F9855" s="239" t="e">
        <f aca="false">E9855*SUM(P9855:Q9855)</f>
        <v>#N/A</v>
      </c>
    </row>
    <row r="9856" customFormat="false" ht="12.75" hidden="false" customHeight="false" outlineLevel="0" collapsed="false">
      <c r="A9856" s="208" t="str">
        <f aca="false">B9856&amp;" "&amp;C9856&amp;" "&amp;D9856</f>
        <v> 0 Financial</v>
      </c>
      <c r="B9856" s="208" t="str">
        <f aca="false">IF((LEFT(N9856,2)="US"),"US","")</f>
        <v/>
      </c>
      <c r="C9856" s="208" t="n">
        <f aca="false">M9856</f>
        <v>0</v>
      </c>
      <c r="D9856" s="208" t="str">
        <f aca="false">IF(ISNUMBER(FIND("Phy",N9856))=TRUE(),"Physical","Financial")</f>
        <v>Financial</v>
      </c>
      <c r="E9856" s="208" t="e">
        <f aca="false">IF(VLOOKUP(S9856,'DD-Lookup'!$J$6:$L$50,3,FALSE())="Monthly",(YEAR(AC9856)-YEAR(AB9856))*12+MONTH(AC9856)-MONTH(AB9856)+1,(AC9856-AB9856+1))</f>
        <v>#N/A</v>
      </c>
      <c r="F9856" s="239" t="e">
        <f aca="false">E9856*SUM(P9856:Q9856)</f>
        <v>#N/A</v>
      </c>
    </row>
    <row r="9857" customFormat="false" ht="12.75" hidden="false" customHeight="false" outlineLevel="0" collapsed="false">
      <c r="A9857" s="208" t="str">
        <f aca="false">B9857&amp;" "&amp;C9857&amp;" "&amp;D9857</f>
        <v> 0 Financial</v>
      </c>
      <c r="B9857" s="208" t="str">
        <f aca="false">IF((LEFT(N9857,2)="US"),"US","")</f>
        <v/>
      </c>
      <c r="C9857" s="208" t="n">
        <f aca="false">M9857</f>
        <v>0</v>
      </c>
      <c r="D9857" s="208" t="str">
        <f aca="false">IF(ISNUMBER(FIND("Phy",N9857))=TRUE(),"Physical","Financial")</f>
        <v>Financial</v>
      </c>
      <c r="E9857" s="208" t="e">
        <f aca="false">IF(VLOOKUP(S9857,'DD-Lookup'!$J$6:$L$50,3,FALSE())="Monthly",(YEAR(AC9857)-YEAR(AB9857))*12+MONTH(AC9857)-MONTH(AB9857)+1,(AC9857-AB9857+1))</f>
        <v>#N/A</v>
      </c>
      <c r="F9857" s="239" t="e">
        <f aca="false">E9857*SUM(P9857:Q9857)</f>
        <v>#N/A</v>
      </c>
    </row>
    <row r="9858" customFormat="false" ht="12.75" hidden="false" customHeight="false" outlineLevel="0" collapsed="false">
      <c r="A9858" s="208" t="str">
        <f aca="false">B9858&amp;" "&amp;C9858&amp;" "&amp;D9858</f>
        <v> 0 Financial</v>
      </c>
      <c r="B9858" s="208" t="str">
        <f aca="false">IF((LEFT(N9858,2)="US"),"US","")</f>
        <v/>
      </c>
      <c r="C9858" s="208" t="n">
        <f aca="false">M9858</f>
        <v>0</v>
      </c>
      <c r="D9858" s="208" t="str">
        <f aca="false">IF(ISNUMBER(FIND("Phy",N9858))=TRUE(),"Physical","Financial")</f>
        <v>Financial</v>
      </c>
      <c r="E9858" s="208" t="e">
        <f aca="false">IF(VLOOKUP(S9858,'DD-Lookup'!$J$6:$L$50,3,FALSE())="Monthly",(YEAR(AC9858)-YEAR(AB9858))*12+MONTH(AC9858)-MONTH(AB9858)+1,(AC9858-AB9858+1))</f>
        <v>#N/A</v>
      </c>
      <c r="F9858" s="239" t="e">
        <f aca="false">E9858*SUM(P9858:Q9858)</f>
        <v>#N/A</v>
      </c>
    </row>
    <row r="9859" customFormat="false" ht="12.75" hidden="false" customHeight="false" outlineLevel="0" collapsed="false">
      <c r="A9859" s="208" t="str">
        <f aca="false">B9859&amp;" "&amp;C9859&amp;" "&amp;D9859</f>
        <v> 0 Financial</v>
      </c>
      <c r="B9859" s="208" t="str">
        <f aca="false">IF((LEFT(N9859,2)="US"),"US","")</f>
        <v/>
      </c>
      <c r="C9859" s="208" t="n">
        <f aca="false">M9859</f>
        <v>0</v>
      </c>
      <c r="D9859" s="208" t="str">
        <f aca="false">IF(ISNUMBER(FIND("Phy",N9859))=TRUE(),"Physical","Financial")</f>
        <v>Financial</v>
      </c>
      <c r="E9859" s="208" t="e">
        <f aca="false">IF(VLOOKUP(S9859,'DD-Lookup'!$J$6:$L$50,3,FALSE())="Monthly",(YEAR(AC9859)-YEAR(AB9859))*12+MONTH(AC9859)-MONTH(AB9859)+1,(AC9859-AB9859+1))</f>
        <v>#N/A</v>
      </c>
      <c r="F9859" s="239" t="e">
        <f aca="false">E9859*SUM(P9859:Q9859)</f>
        <v>#N/A</v>
      </c>
    </row>
    <row r="9860" customFormat="false" ht="12.75" hidden="false" customHeight="false" outlineLevel="0" collapsed="false">
      <c r="A9860" s="208" t="str">
        <f aca="false">B9860&amp;" "&amp;C9860&amp;" "&amp;D9860</f>
        <v> 0 Financial</v>
      </c>
      <c r="B9860" s="208" t="str">
        <f aca="false">IF((LEFT(N9860,2)="US"),"US","")</f>
        <v/>
      </c>
      <c r="C9860" s="208" t="n">
        <f aca="false">M9860</f>
        <v>0</v>
      </c>
      <c r="D9860" s="208" t="str">
        <f aca="false">IF(ISNUMBER(FIND("Phy",N9860))=TRUE(),"Physical","Financial")</f>
        <v>Financial</v>
      </c>
      <c r="E9860" s="208" t="e">
        <f aca="false">IF(VLOOKUP(S9860,'DD-Lookup'!$J$6:$L$50,3,FALSE())="Monthly",(YEAR(AC9860)-YEAR(AB9860))*12+MONTH(AC9860)-MONTH(AB9860)+1,(AC9860-AB9860+1))</f>
        <v>#N/A</v>
      </c>
      <c r="F9860" s="239" t="e">
        <f aca="false">E9860*SUM(P9860:Q9860)</f>
        <v>#N/A</v>
      </c>
    </row>
    <row r="9861" customFormat="false" ht="12.75" hidden="false" customHeight="false" outlineLevel="0" collapsed="false">
      <c r="A9861" s="208" t="str">
        <f aca="false">B9861&amp;" "&amp;C9861&amp;" "&amp;D9861</f>
        <v> 0 Financial</v>
      </c>
      <c r="B9861" s="208" t="str">
        <f aca="false">IF((LEFT(N9861,2)="US"),"US","")</f>
        <v/>
      </c>
      <c r="C9861" s="208" t="n">
        <f aca="false">M9861</f>
        <v>0</v>
      </c>
      <c r="D9861" s="208" t="str">
        <f aca="false">IF(ISNUMBER(FIND("Phy",N9861))=TRUE(),"Physical","Financial")</f>
        <v>Financial</v>
      </c>
      <c r="E9861" s="208" t="e">
        <f aca="false">IF(VLOOKUP(S9861,'DD-Lookup'!$J$6:$L$50,3,FALSE())="Monthly",(YEAR(AC9861)-YEAR(AB9861))*12+MONTH(AC9861)-MONTH(AB9861)+1,(AC9861-AB9861+1))</f>
        <v>#N/A</v>
      </c>
      <c r="F9861" s="239" t="e">
        <f aca="false">E9861*SUM(P9861:Q9861)</f>
        <v>#N/A</v>
      </c>
    </row>
    <row r="9862" customFormat="false" ht="12.75" hidden="false" customHeight="false" outlineLevel="0" collapsed="false">
      <c r="A9862" s="208" t="str">
        <f aca="false">B9862&amp;" "&amp;C9862&amp;" "&amp;D9862</f>
        <v> 0 Financial</v>
      </c>
      <c r="B9862" s="208" t="str">
        <f aca="false">IF((LEFT(N9862,2)="US"),"US","")</f>
        <v/>
      </c>
      <c r="C9862" s="208" t="n">
        <f aca="false">M9862</f>
        <v>0</v>
      </c>
      <c r="D9862" s="208" t="str">
        <f aca="false">IF(ISNUMBER(FIND("Phy",N9862))=TRUE(),"Physical","Financial")</f>
        <v>Financial</v>
      </c>
      <c r="E9862" s="208" t="e">
        <f aca="false">IF(VLOOKUP(S9862,'DD-Lookup'!$J$6:$L$50,3,FALSE())="Monthly",(YEAR(AC9862)-YEAR(AB9862))*12+MONTH(AC9862)-MONTH(AB9862)+1,(AC9862-AB9862+1))</f>
        <v>#N/A</v>
      </c>
      <c r="F9862" s="239" t="e">
        <f aca="false">E9862*SUM(P9862:Q9862)</f>
        <v>#N/A</v>
      </c>
    </row>
    <row r="9863" customFormat="false" ht="12.75" hidden="false" customHeight="false" outlineLevel="0" collapsed="false">
      <c r="A9863" s="208" t="str">
        <f aca="false">B9863&amp;" "&amp;C9863&amp;" "&amp;D9863</f>
        <v> 0 Financial</v>
      </c>
      <c r="B9863" s="208" t="str">
        <f aca="false">IF((LEFT(N9863,2)="US"),"US","")</f>
        <v/>
      </c>
      <c r="C9863" s="208" t="n">
        <f aca="false">M9863</f>
        <v>0</v>
      </c>
      <c r="D9863" s="208" t="str">
        <f aca="false">IF(ISNUMBER(FIND("Phy",N9863))=TRUE(),"Physical","Financial")</f>
        <v>Financial</v>
      </c>
      <c r="E9863" s="208" t="e">
        <f aca="false">IF(VLOOKUP(S9863,'DD-Lookup'!$J$6:$L$50,3,FALSE())="Monthly",(YEAR(AC9863)-YEAR(AB9863))*12+MONTH(AC9863)-MONTH(AB9863)+1,(AC9863-AB9863+1))</f>
        <v>#N/A</v>
      </c>
      <c r="F9863" s="239" t="e">
        <f aca="false">E9863*SUM(P9863:Q9863)</f>
        <v>#N/A</v>
      </c>
    </row>
    <row r="9864" customFormat="false" ht="12.75" hidden="false" customHeight="false" outlineLevel="0" collapsed="false">
      <c r="A9864" s="208" t="str">
        <f aca="false">B9864&amp;" "&amp;C9864&amp;" "&amp;D9864</f>
        <v> 0 Financial</v>
      </c>
      <c r="B9864" s="208" t="str">
        <f aca="false">IF((LEFT(N9864,2)="US"),"US","")</f>
        <v/>
      </c>
      <c r="C9864" s="208" t="n">
        <f aca="false">M9864</f>
        <v>0</v>
      </c>
      <c r="D9864" s="208" t="str">
        <f aca="false">IF(ISNUMBER(FIND("Phy",N9864))=TRUE(),"Physical","Financial")</f>
        <v>Financial</v>
      </c>
      <c r="E9864" s="208" t="e">
        <f aca="false">IF(VLOOKUP(S9864,'DD-Lookup'!$J$6:$L$50,3,FALSE())="Monthly",(YEAR(AC9864)-YEAR(AB9864))*12+MONTH(AC9864)-MONTH(AB9864)+1,(AC9864-AB9864+1))</f>
        <v>#N/A</v>
      </c>
      <c r="F9864" s="239" t="e">
        <f aca="false">E9864*SUM(P9864:Q9864)</f>
        <v>#N/A</v>
      </c>
    </row>
    <row r="9865" customFormat="false" ht="12.75" hidden="false" customHeight="false" outlineLevel="0" collapsed="false">
      <c r="A9865" s="208" t="str">
        <f aca="false">B9865&amp;" "&amp;C9865&amp;" "&amp;D9865</f>
        <v> 0 Financial</v>
      </c>
      <c r="B9865" s="208" t="str">
        <f aca="false">IF((LEFT(N9865,2)="US"),"US","")</f>
        <v/>
      </c>
      <c r="C9865" s="208" t="n">
        <f aca="false">M9865</f>
        <v>0</v>
      </c>
      <c r="D9865" s="208" t="str">
        <f aca="false">IF(ISNUMBER(FIND("Phy",N9865))=TRUE(),"Physical","Financial")</f>
        <v>Financial</v>
      </c>
      <c r="E9865" s="208" t="e">
        <f aca="false">IF(VLOOKUP(S9865,'DD-Lookup'!$J$6:$L$50,3,FALSE())="Monthly",(YEAR(AC9865)-YEAR(AB9865))*12+MONTH(AC9865)-MONTH(AB9865)+1,(AC9865-AB9865+1))</f>
        <v>#N/A</v>
      </c>
      <c r="F9865" s="239" t="e">
        <f aca="false">E9865*SUM(P9865:Q9865)</f>
        <v>#N/A</v>
      </c>
    </row>
    <row r="9866" customFormat="false" ht="12.75" hidden="false" customHeight="false" outlineLevel="0" collapsed="false">
      <c r="A9866" s="208" t="str">
        <f aca="false">B9866&amp;" "&amp;C9866&amp;" "&amp;D9866</f>
        <v> 0 Financial</v>
      </c>
      <c r="B9866" s="208" t="str">
        <f aca="false">IF((LEFT(N9866,2)="US"),"US","")</f>
        <v/>
      </c>
      <c r="C9866" s="208" t="n">
        <f aca="false">M9866</f>
        <v>0</v>
      </c>
      <c r="D9866" s="208" t="str">
        <f aca="false">IF(ISNUMBER(FIND("Phy",N9866))=TRUE(),"Physical","Financial")</f>
        <v>Financial</v>
      </c>
      <c r="E9866" s="208" t="e">
        <f aca="false">IF(VLOOKUP(S9866,'DD-Lookup'!$J$6:$L$50,3,FALSE())="Monthly",(YEAR(AC9866)-YEAR(AB9866))*12+MONTH(AC9866)-MONTH(AB9866)+1,(AC9866-AB9866+1))</f>
        <v>#N/A</v>
      </c>
      <c r="F9866" s="239" t="e">
        <f aca="false">E9866*SUM(P9866:Q9866)</f>
        <v>#N/A</v>
      </c>
    </row>
    <row r="9867" customFormat="false" ht="12.75" hidden="false" customHeight="false" outlineLevel="0" collapsed="false">
      <c r="A9867" s="208" t="str">
        <f aca="false">B9867&amp;" "&amp;C9867&amp;" "&amp;D9867</f>
        <v> 0 Financial</v>
      </c>
      <c r="B9867" s="208" t="str">
        <f aca="false">IF((LEFT(N9867,2)="US"),"US","")</f>
        <v/>
      </c>
      <c r="C9867" s="208" t="n">
        <f aca="false">M9867</f>
        <v>0</v>
      </c>
      <c r="D9867" s="208" t="str">
        <f aca="false">IF(ISNUMBER(FIND("Phy",N9867))=TRUE(),"Physical","Financial")</f>
        <v>Financial</v>
      </c>
      <c r="E9867" s="208" t="e">
        <f aca="false">IF(VLOOKUP(S9867,'DD-Lookup'!$J$6:$L$50,3,FALSE())="Monthly",(YEAR(AC9867)-YEAR(AB9867))*12+MONTH(AC9867)-MONTH(AB9867)+1,(AC9867-AB9867+1))</f>
        <v>#N/A</v>
      </c>
      <c r="F9867" s="239" t="e">
        <f aca="false">E9867*SUM(P9867:Q9867)</f>
        <v>#N/A</v>
      </c>
    </row>
    <row r="9868" customFormat="false" ht="12.75" hidden="false" customHeight="false" outlineLevel="0" collapsed="false">
      <c r="A9868" s="208" t="str">
        <f aca="false">B9868&amp;" "&amp;C9868&amp;" "&amp;D9868</f>
        <v> 0 Financial</v>
      </c>
      <c r="B9868" s="208" t="str">
        <f aca="false">IF((LEFT(N9868,2)="US"),"US","")</f>
        <v/>
      </c>
      <c r="C9868" s="208" t="n">
        <f aca="false">M9868</f>
        <v>0</v>
      </c>
      <c r="D9868" s="208" t="str">
        <f aca="false">IF(ISNUMBER(FIND("Phy",N9868))=TRUE(),"Physical","Financial")</f>
        <v>Financial</v>
      </c>
      <c r="E9868" s="208" t="e">
        <f aca="false">IF(VLOOKUP(S9868,'DD-Lookup'!$J$6:$L$50,3,FALSE())="Monthly",(YEAR(AC9868)-YEAR(AB9868))*12+MONTH(AC9868)-MONTH(AB9868)+1,(AC9868-AB9868+1))</f>
        <v>#N/A</v>
      </c>
      <c r="F9868" s="239" t="e">
        <f aca="false">E9868*SUM(P9868:Q9868)</f>
        <v>#N/A</v>
      </c>
    </row>
    <row r="9869" customFormat="false" ht="12.75" hidden="false" customHeight="false" outlineLevel="0" collapsed="false">
      <c r="A9869" s="208" t="str">
        <f aca="false">B9869&amp;" "&amp;C9869&amp;" "&amp;D9869</f>
        <v> 0 Financial</v>
      </c>
      <c r="B9869" s="208" t="str">
        <f aca="false">IF((LEFT(N9869,2)="US"),"US","")</f>
        <v/>
      </c>
      <c r="C9869" s="208" t="n">
        <f aca="false">M9869</f>
        <v>0</v>
      </c>
      <c r="D9869" s="208" t="str">
        <f aca="false">IF(ISNUMBER(FIND("Phy",N9869))=TRUE(),"Physical","Financial")</f>
        <v>Financial</v>
      </c>
      <c r="E9869" s="208" t="e">
        <f aca="false">IF(VLOOKUP(S9869,'DD-Lookup'!$J$6:$L$50,3,FALSE())="Monthly",(YEAR(AC9869)-YEAR(AB9869))*12+MONTH(AC9869)-MONTH(AB9869)+1,(AC9869-AB9869+1))</f>
        <v>#N/A</v>
      </c>
      <c r="F9869" s="239" t="e">
        <f aca="false">E9869*SUM(P9869:Q9869)</f>
        <v>#N/A</v>
      </c>
    </row>
    <row r="9870" customFormat="false" ht="12.75" hidden="false" customHeight="false" outlineLevel="0" collapsed="false">
      <c r="A9870" s="208" t="str">
        <f aca="false">B9870&amp;" "&amp;C9870&amp;" "&amp;D9870</f>
        <v> 0 Financial</v>
      </c>
      <c r="B9870" s="208" t="str">
        <f aca="false">IF((LEFT(N9870,2)="US"),"US","")</f>
        <v/>
      </c>
      <c r="C9870" s="208" t="n">
        <f aca="false">M9870</f>
        <v>0</v>
      </c>
      <c r="D9870" s="208" t="str">
        <f aca="false">IF(ISNUMBER(FIND("Phy",N9870))=TRUE(),"Physical","Financial")</f>
        <v>Financial</v>
      </c>
      <c r="E9870" s="208" t="e">
        <f aca="false">IF(VLOOKUP(S9870,'DD-Lookup'!$J$6:$L$50,3,FALSE())="Monthly",(YEAR(AC9870)-YEAR(AB9870))*12+MONTH(AC9870)-MONTH(AB9870)+1,(AC9870-AB9870+1))</f>
        <v>#N/A</v>
      </c>
      <c r="F9870" s="239" t="e">
        <f aca="false">E9870*SUM(P9870:Q9870)</f>
        <v>#N/A</v>
      </c>
    </row>
    <row r="9871" customFormat="false" ht="12.75" hidden="false" customHeight="false" outlineLevel="0" collapsed="false">
      <c r="A9871" s="208" t="str">
        <f aca="false">B9871&amp;" "&amp;C9871&amp;" "&amp;D9871</f>
        <v> 0 Financial</v>
      </c>
      <c r="B9871" s="208" t="str">
        <f aca="false">IF((LEFT(N9871,2)="US"),"US","")</f>
        <v/>
      </c>
      <c r="C9871" s="208" t="n">
        <f aca="false">M9871</f>
        <v>0</v>
      </c>
      <c r="D9871" s="208" t="str">
        <f aca="false">IF(ISNUMBER(FIND("Phy",N9871))=TRUE(),"Physical","Financial")</f>
        <v>Financial</v>
      </c>
      <c r="E9871" s="208" t="e">
        <f aca="false">IF(VLOOKUP(S9871,'DD-Lookup'!$J$6:$L$50,3,FALSE())="Monthly",(YEAR(AC9871)-YEAR(AB9871))*12+MONTH(AC9871)-MONTH(AB9871)+1,(AC9871-AB9871+1))</f>
        <v>#N/A</v>
      </c>
      <c r="F9871" s="239" t="e">
        <f aca="false">E9871*SUM(P9871:Q9871)</f>
        <v>#N/A</v>
      </c>
    </row>
    <row r="9872" customFormat="false" ht="12.75" hidden="false" customHeight="false" outlineLevel="0" collapsed="false">
      <c r="A9872" s="208" t="str">
        <f aca="false">B9872&amp;" "&amp;C9872&amp;" "&amp;D9872</f>
        <v> 0 Financial</v>
      </c>
      <c r="B9872" s="208" t="str">
        <f aca="false">IF((LEFT(N9872,2)="US"),"US","")</f>
        <v/>
      </c>
      <c r="C9872" s="208" t="n">
        <f aca="false">M9872</f>
        <v>0</v>
      </c>
      <c r="D9872" s="208" t="str">
        <f aca="false">IF(ISNUMBER(FIND("Phy",N9872))=TRUE(),"Physical","Financial")</f>
        <v>Financial</v>
      </c>
      <c r="E9872" s="208" t="e">
        <f aca="false">IF(VLOOKUP(S9872,'DD-Lookup'!$J$6:$L$50,3,FALSE())="Monthly",(YEAR(AC9872)-YEAR(AB9872))*12+MONTH(AC9872)-MONTH(AB9872)+1,(AC9872-AB9872+1))</f>
        <v>#N/A</v>
      </c>
      <c r="F9872" s="239" t="e">
        <f aca="false">E9872*SUM(P9872:Q9872)</f>
        <v>#N/A</v>
      </c>
    </row>
    <row r="9873" customFormat="false" ht="12.75" hidden="false" customHeight="false" outlineLevel="0" collapsed="false">
      <c r="A9873" s="208" t="str">
        <f aca="false">B9873&amp;" "&amp;C9873&amp;" "&amp;D9873</f>
        <v> 0 Financial</v>
      </c>
      <c r="B9873" s="208" t="str">
        <f aca="false">IF((LEFT(N9873,2)="US"),"US","")</f>
        <v/>
      </c>
      <c r="C9873" s="208" t="n">
        <f aca="false">M9873</f>
        <v>0</v>
      </c>
      <c r="D9873" s="208" t="str">
        <f aca="false">IF(ISNUMBER(FIND("Phy",N9873))=TRUE(),"Physical","Financial")</f>
        <v>Financial</v>
      </c>
      <c r="E9873" s="208" t="e">
        <f aca="false">IF(VLOOKUP(S9873,'DD-Lookup'!$J$6:$L$50,3,FALSE())="Monthly",(YEAR(AC9873)-YEAR(AB9873))*12+MONTH(AC9873)-MONTH(AB9873)+1,(AC9873-AB9873+1))</f>
        <v>#N/A</v>
      </c>
      <c r="F9873" s="239" t="e">
        <f aca="false">E9873*SUM(P9873:Q9873)</f>
        <v>#N/A</v>
      </c>
    </row>
    <row r="9874" customFormat="false" ht="12.75" hidden="false" customHeight="false" outlineLevel="0" collapsed="false">
      <c r="A9874" s="208" t="str">
        <f aca="false">B9874&amp;" "&amp;C9874&amp;" "&amp;D9874</f>
        <v> 0 Financial</v>
      </c>
      <c r="B9874" s="208" t="str">
        <f aca="false">IF((LEFT(N9874,2)="US"),"US","")</f>
        <v/>
      </c>
      <c r="C9874" s="208" t="n">
        <f aca="false">M9874</f>
        <v>0</v>
      </c>
      <c r="D9874" s="208" t="str">
        <f aca="false">IF(ISNUMBER(FIND("Phy",N9874))=TRUE(),"Physical","Financial")</f>
        <v>Financial</v>
      </c>
      <c r="E9874" s="208" t="e">
        <f aca="false">IF(VLOOKUP(S9874,'DD-Lookup'!$J$6:$L$50,3,FALSE())="Monthly",(YEAR(AC9874)-YEAR(AB9874))*12+MONTH(AC9874)-MONTH(AB9874)+1,(AC9874-AB9874+1))</f>
        <v>#N/A</v>
      </c>
      <c r="F9874" s="239" t="e">
        <f aca="false">E9874*SUM(P9874:Q9874)</f>
        <v>#N/A</v>
      </c>
    </row>
    <row r="9875" customFormat="false" ht="12.75" hidden="false" customHeight="false" outlineLevel="0" collapsed="false">
      <c r="A9875" s="208" t="str">
        <f aca="false">B9875&amp;" "&amp;C9875&amp;" "&amp;D9875</f>
        <v> 0 Financial</v>
      </c>
      <c r="B9875" s="208" t="str">
        <f aca="false">IF((LEFT(N9875,2)="US"),"US","")</f>
        <v/>
      </c>
      <c r="C9875" s="208" t="n">
        <f aca="false">M9875</f>
        <v>0</v>
      </c>
      <c r="D9875" s="208" t="str">
        <f aca="false">IF(ISNUMBER(FIND("Phy",N9875))=TRUE(),"Physical","Financial")</f>
        <v>Financial</v>
      </c>
      <c r="E9875" s="208" t="e">
        <f aca="false">IF(VLOOKUP(S9875,'DD-Lookup'!$J$6:$L$50,3,FALSE())="Monthly",(YEAR(AC9875)-YEAR(AB9875))*12+MONTH(AC9875)-MONTH(AB9875)+1,(AC9875-AB9875+1))</f>
        <v>#N/A</v>
      </c>
      <c r="F9875" s="239" t="e">
        <f aca="false">E9875*SUM(P9875:Q9875)</f>
        <v>#N/A</v>
      </c>
    </row>
    <row r="9876" customFormat="false" ht="12.75" hidden="false" customHeight="false" outlineLevel="0" collapsed="false">
      <c r="A9876" s="208" t="str">
        <f aca="false">B9876&amp;" "&amp;C9876&amp;" "&amp;D9876</f>
        <v> 0 Financial</v>
      </c>
      <c r="B9876" s="208" t="str">
        <f aca="false">IF((LEFT(N9876,2)="US"),"US","")</f>
        <v/>
      </c>
      <c r="C9876" s="208" t="n">
        <f aca="false">M9876</f>
        <v>0</v>
      </c>
      <c r="D9876" s="208" t="str">
        <f aca="false">IF(ISNUMBER(FIND("Phy",N9876))=TRUE(),"Physical","Financial")</f>
        <v>Financial</v>
      </c>
      <c r="E9876" s="208" t="e">
        <f aca="false">IF(VLOOKUP(S9876,'DD-Lookup'!$J$6:$L$50,3,FALSE())="Monthly",(YEAR(AC9876)-YEAR(AB9876))*12+MONTH(AC9876)-MONTH(AB9876)+1,(AC9876-AB9876+1))</f>
        <v>#N/A</v>
      </c>
      <c r="F9876" s="239" t="e">
        <f aca="false">E9876*SUM(P9876:Q9876)</f>
        <v>#N/A</v>
      </c>
    </row>
    <row r="9877" customFormat="false" ht="12.75" hidden="false" customHeight="false" outlineLevel="0" collapsed="false">
      <c r="A9877" s="208" t="str">
        <f aca="false">B9877&amp;" "&amp;C9877&amp;" "&amp;D9877</f>
        <v> 0 Financial</v>
      </c>
      <c r="B9877" s="208" t="str">
        <f aca="false">IF((LEFT(N9877,2)="US"),"US","")</f>
        <v/>
      </c>
      <c r="C9877" s="208" t="n">
        <f aca="false">M9877</f>
        <v>0</v>
      </c>
      <c r="D9877" s="208" t="str">
        <f aca="false">IF(ISNUMBER(FIND("Phy",N9877))=TRUE(),"Physical","Financial")</f>
        <v>Financial</v>
      </c>
      <c r="E9877" s="208" t="e">
        <f aca="false">IF(VLOOKUP(S9877,'DD-Lookup'!$J$6:$L$50,3,FALSE())="Monthly",(YEAR(AC9877)-YEAR(AB9877))*12+MONTH(AC9877)-MONTH(AB9877)+1,(AC9877-AB9877+1))</f>
        <v>#N/A</v>
      </c>
      <c r="F9877" s="239" t="e">
        <f aca="false">E9877*SUM(P9877:Q9877)</f>
        <v>#N/A</v>
      </c>
    </row>
    <row r="9878" customFormat="false" ht="12.75" hidden="false" customHeight="false" outlineLevel="0" collapsed="false">
      <c r="A9878" s="208" t="str">
        <f aca="false">B9878&amp;" "&amp;C9878&amp;" "&amp;D9878</f>
        <v> 0 Financial</v>
      </c>
      <c r="B9878" s="208" t="str">
        <f aca="false">IF((LEFT(N9878,2)="US"),"US","")</f>
        <v/>
      </c>
      <c r="C9878" s="208" t="n">
        <f aca="false">M9878</f>
        <v>0</v>
      </c>
      <c r="D9878" s="208" t="str">
        <f aca="false">IF(ISNUMBER(FIND("Phy",N9878))=TRUE(),"Physical","Financial")</f>
        <v>Financial</v>
      </c>
      <c r="E9878" s="208" t="e">
        <f aca="false">IF(VLOOKUP(S9878,'DD-Lookup'!$J$6:$L$50,3,FALSE())="Monthly",(YEAR(AC9878)-YEAR(AB9878))*12+MONTH(AC9878)-MONTH(AB9878)+1,(AC9878-AB9878+1))</f>
        <v>#N/A</v>
      </c>
      <c r="F9878" s="239" t="e">
        <f aca="false">E9878*SUM(P9878:Q9878)</f>
        <v>#N/A</v>
      </c>
    </row>
    <row r="9879" customFormat="false" ht="12.75" hidden="false" customHeight="false" outlineLevel="0" collapsed="false">
      <c r="A9879" s="208" t="str">
        <f aca="false">B9879&amp;" "&amp;C9879&amp;" "&amp;D9879</f>
        <v> 0 Financial</v>
      </c>
      <c r="B9879" s="208" t="str">
        <f aca="false">IF((LEFT(N9879,2)="US"),"US","")</f>
        <v/>
      </c>
      <c r="C9879" s="208" t="n">
        <f aca="false">M9879</f>
        <v>0</v>
      </c>
      <c r="D9879" s="208" t="str">
        <f aca="false">IF(ISNUMBER(FIND("Phy",N9879))=TRUE(),"Physical","Financial")</f>
        <v>Financial</v>
      </c>
      <c r="E9879" s="208" t="e">
        <f aca="false">IF(VLOOKUP(S9879,'DD-Lookup'!$J$6:$L$50,3,FALSE())="Monthly",(YEAR(AC9879)-YEAR(AB9879))*12+MONTH(AC9879)-MONTH(AB9879)+1,(AC9879-AB9879+1))</f>
        <v>#N/A</v>
      </c>
      <c r="F9879" s="239" t="e">
        <f aca="false">E9879*SUM(P9879:Q9879)</f>
        <v>#N/A</v>
      </c>
    </row>
    <row r="9880" customFormat="false" ht="12.75" hidden="false" customHeight="false" outlineLevel="0" collapsed="false">
      <c r="A9880" s="208" t="str">
        <f aca="false">B9880&amp;" "&amp;C9880&amp;" "&amp;D9880</f>
        <v> 0 Financial</v>
      </c>
      <c r="B9880" s="208" t="str">
        <f aca="false">IF((LEFT(N9880,2)="US"),"US","")</f>
        <v/>
      </c>
      <c r="C9880" s="208" t="n">
        <f aca="false">M9880</f>
        <v>0</v>
      </c>
      <c r="D9880" s="208" t="str">
        <f aca="false">IF(ISNUMBER(FIND("Phy",N9880))=TRUE(),"Physical","Financial")</f>
        <v>Financial</v>
      </c>
      <c r="E9880" s="208" t="e">
        <f aca="false">IF(VLOOKUP(S9880,'DD-Lookup'!$J$6:$L$50,3,FALSE())="Monthly",(YEAR(AC9880)-YEAR(AB9880))*12+MONTH(AC9880)-MONTH(AB9880)+1,(AC9880-AB9880+1))</f>
        <v>#N/A</v>
      </c>
      <c r="F9880" s="239" t="e">
        <f aca="false">E9880*SUM(P9880:Q9880)</f>
        <v>#N/A</v>
      </c>
    </row>
    <row r="9881" customFormat="false" ht="12.75" hidden="false" customHeight="false" outlineLevel="0" collapsed="false">
      <c r="A9881" s="208" t="str">
        <f aca="false">B9881&amp;" "&amp;C9881&amp;" "&amp;D9881</f>
        <v> 0 Financial</v>
      </c>
      <c r="B9881" s="208" t="str">
        <f aca="false">IF((LEFT(N9881,2)="US"),"US","")</f>
        <v/>
      </c>
      <c r="C9881" s="208" t="n">
        <f aca="false">M9881</f>
        <v>0</v>
      </c>
      <c r="D9881" s="208" t="str">
        <f aca="false">IF(ISNUMBER(FIND("Phy",N9881))=TRUE(),"Physical","Financial")</f>
        <v>Financial</v>
      </c>
      <c r="E9881" s="208" t="e">
        <f aca="false">IF(VLOOKUP(S9881,'DD-Lookup'!$J$6:$L$50,3,FALSE())="Monthly",(YEAR(AC9881)-YEAR(AB9881))*12+MONTH(AC9881)-MONTH(AB9881)+1,(AC9881-AB9881+1))</f>
        <v>#N/A</v>
      </c>
      <c r="F9881" s="239" t="e">
        <f aca="false">E9881*SUM(P9881:Q9881)</f>
        <v>#N/A</v>
      </c>
    </row>
    <row r="9882" customFormat="false" ht="12.75" hidden="false" customHeight="false" outlineLevel="0" collapsed="false">
      <c r="A9882" s="208" t="str">
        <f aca="false">B9882&amp;" "&amp;C9882&amp;" "&amp;D9882</f>
        <v> 0 Financial</v>
      </c>
      <c r="B9882" s="208" t="str">
        <f aca="false">IF((LEFT(N9882,2)="US"),"US","")</f>
        <v/>
      </c>
      <c r="C9882" s="208" t="n">
        <f aca="false">M9882</f>
        <v>0</v>
      </c>
      <c r="D9882" s="208" t="str">
        <f aca="false">IF(ISNUMBER(FIND("Phy",N9882))=TRUE(),"Physical","Financial")</f>
        <v>Financial</v>
      </c>
      <c r="E9882" s="208" t="e">
        <f aca="false">IF(VLOOKUP(S9882,'DD-Lookup'!$J$6:$L$50,3,FALSE())="Monthly",(YEAR(AC9882)-YEAR(AB9882))*12+MONTH(AC9882)-MONTH(AB9882)+1,(AC9882-AB9882+1))</f>
        <v>#N/A</v>
      </c>
      <c r="F9882" s="239" t="e">
        <f aca="false">E9882*SUM(P9882:Q9882)</f>
        <v>#N/A</v>
      </c>
    </row>
    <row r="9883" customFormat="false" ht="12.75" hidden="false" customHeight="false" outlineLevel="0" collapsed="false">
      <c r="A9883" s="208" t="str">
        <f aca="false">B9883&amp;" "&amp;C9883&amp;" "&amp;D9883</f>
        <v> 0 Financial</v>
      </c>
      <c r="B9883" s="208" t="str">
        <f aca="false">IF((LEFT(N9883,2)="US"),"US","")</f>
        <v/>
      </c>
      <c r="C9883" s="208" t="n">
        <f aca="false">M9883</f>
        <v>0</v>
      </c>
      <c r="D9883" s="208" t="str">
        <f aca="false">IF(ISNUMBER(FIND("Phy",N9883))=TRUE(),"Physical","Financial")</f>
        <v>Financial</v>
      </c>
      <c r="E9883" s="208" t="e">
        <f aca="false">IF(VLOOKUP(S9883,'DD-Lookup'!$J$6:$L$50,3,FALSE())="Monthly",(YEAR(AC9883)-YEAR(AB9883))*12+MONTH(AC9883)-MONTH(AB9883)+1,(AC9883-AB9883+1))</f>
        <v>#N/A</v>
      </c>
      <c r="F9883" s="239" t="e">
        <f aca="false">E9883*SUM(P9883:Q9883)</f>
        <v>#N/A</v>
      </c>
    </row>
    <row r="9884" customFormat="false" ht="12.75" hidden="false" customHeight="false" outlineLevel="0" collapsed="false">
      <c r="A9884" s="208" t="str">
        <f aca="false">B9884&amp;" "&amp;C9884&amp;" "&amp;D9884</f>
        <v> 0 Financial</v>
      </c>
      <c r="B9884" s="208" t="str">
        <f aca="false">IF((LEFT(N9884,2)="US"),"US","")</f>
        <v/>
      </c>
      <c r="C9884" s="208" t="n">
        <f aca="false">M9884</f>
        <v>0</v>
      </c>
      <c r="D9884" s="208" t="str">
        <f aca="false">IF(ISNUMBER(FIND("Phy",N9884))=TRUE(),"Physical","Financial")</f>
        <v>Financial</v>
      </c>
      <c r="E9884" s="208" t="e">
        <f aca="false">IF(VLOOKUP(S9884,'DD-Lookup'!$J$6:$L$50,3,FALSE())="Monthly",(YEAR(AC9884)-YEAR(AB9884))*12+MONTH(AC9884)-MONTH(AB9884)+1,(AC9884-AB9884+1))</f>
        <v>#N/A</v>
      </c>
      <c r="F9884" s="239" t="e">
        <f aca="false">E9884*SUM(P9884:Q9884)</f>
        <v>#N/A</v>
      </c>
    </row>
    <row r="9885" customFormat="false" ht="12.75" hidden="false" customHeight="false" outlineLevel="0" collapsed="false">
      <c r="A9885" s="208" t="str">
        <f aca="false">B9885&amp;" "&amp;C9885&amp;" "&amp;D9885</f>
        <v> 0 Financial</v>
      </c>
      <c r="B9885" s="208" t="str">
        <f aca="false">IF((LEFT(N9885,2)="US"),"US","")</f>
        <v/>
      </c>
      <c r="C9885" s="208" t="n">
        <f aca="false">M9885</f>
        <v>0</v>
      </c>
      <c r="D9885" s="208" t="str">
        <f aca="false">IF(ISNUMBER(FIND("Phy",N9885))=TRUE(),"Physical","Financial")</f>
        <v>Financial</v>
      </c>
      <c r="E9885" s="208" t="e">
        <f aca="false">IF(VLOOKUP(S9885,'DD-Lookup'!$J$6:$L$50,3,FALSE())="Monthly",(YEAR(AC9885)-YEAR(AB9885))*12+MONTH(AC9885)-MONTH(AB9885)+1,(AC9885-AB9885+1))</f>
        <v>#N/A</v>
      </c>
      <c r="F9885" s="239" t="e">
        <f aca="false">E9885*SUM(P9885:Q9885)</f>
        <v>#N/A</v>
      </c>
    </row>
    <row r="9886" customFormat="false" ht="12.75" hidden="false" customHeight="false" outlineLevel="0" collapsed="false">
      <c r="A9886" s="208" t="str">
        <f aca="false">B9886&amp;" "&amp;C9886&amp;" "&amp;D9886</f>
        <v> 0 Financial</v>
      </c>
      <c r="B9886" s="208" t="str">
        <f aca="false">IF((LEFT(N9886,2)="US"),"US","")</f>
        <v/>
      </c>
      <c r="C9886" s="208" t="n">
        <f aca="false">M9886</f>
        <v>0</v>
      </c>
      <c r="D9886" s="208" t="str">
        <f aca="false">IF(ISNUMBER(FIND("Phy",N9886))=TRUE(),"Physical","Financial")</f>
        <v>Financial</v>
      </c>
      <c r="E9886" s="208" t="e">
        <f aca="false">IF(VLOOKUP(S9886,'DD-Lookup'!$J$6:$L$50,3,FALSE())="Monthly",(YEAR(AC9886)-YEAR(AB9886))*12+MONTH(AC9886)-MONTH(AB9886)+1,(AC9886-AB9886+1))</f>
        <v>#N/A</v>
      </c>
      <c r="F9886" s="239" t="e">
        <f aca="false">E9886*SUM(P9886:Q9886)</f>
        <v>#N/A</v>
      </c>
    </row>
    <row r="9887" customFormat="false" ht="12.75" hidden="false" customHeight="false" outlineLevel="0" collapsed="false">
      <c r="A9887" s="208" t="str">
        <f aca="false">B9887&amp;" "&amp;C9887&amp;" "&amp;D9887</f>
        <v> 0 Financial</v>
      </c>
      <c r="B9887" s="208" t="str">
        <f aca="false">IF((LEFT(N9887,2)="US"),"US","")</f>
        <v/>
      </c>
      <c r="C9887" s="208" t="n">
        <f aca="false">M9887</f>
        <v>0</v>
      </c>
      <c r="D9887" s="208" t="str">
        <f aca="false">IF(ISNUMBER(FIND("Phy",N9887))=TRUE(),"Physical","Financial")</f>
        <v>Financial</v>
      </c>
      <c r="E9887" s="208" t="e">
        <f aca="false">IF(VLOOKUP(S9887,'DD-Lookup'!$J$6:$L$50,3,FALSE())="Monthly",(YEAR(AC9887)-YEAR(AB9887))*12+MONTH(AC9887)-MONTH(AB9887)+1,(AC9887-AB9887+1))</f>
        <v>#N/A</v>
      </c>
      <c r="F9887" s="239" t="e">
        <f aca="false">E9887*SUM(P9887:Q9887)</f>
        <v>#N/A</v>
      </c>
    </row>
    <row r="9888" customFormat="false" ht="12.75" hidden="false" customHeight="false" outlineLevel="0" collapsed="false">
      <c r="A9888" s="208" t="str">
        <f aca="false">B9888&amp;" "&amp;C9888&amp;" "&amp;D9888</f>
        <v> 0 Financial</v>
      </c>
      <c r="B9888" s="208" t="str">
        <f aca="false">IF((LEFT(N9888,2)="US"),"US","")</f>
        <v/>
      </c>
      <c r="C9888" s="208" t="n">
        <f aca="false">M9888</f>
        <v>0</v>
      </c>
      <c r="D9888" s="208" t="str">
        <f aca="false">IF(ISNUMBER(FIND("Phy",N9888))=TRUE(),"Physical","Financial")</f>
        <v>Financial</v>
      </c>
      <c r="E9888" s="208" t="e">
        <f aca="false">IF(VLOOKUP(S9888,'DD-Lookup'!$J$6:$L$50,3,FALSE())="Monthly",(YEAR(AC9888)-YEAR(AB9888))*12+MONTH(AC9888)-MONTH(AB9888)+1,(AC9888-AB9888+1))</f>
        <v>#N/A</v>
      </c>
      <c r="F9888" s="239" t="e">
        <f aca="false">E9888*SUM(P9888:Q9888)</f>
        <v>#N/A</v>
      </c>
    </row>
    <row r="9889" customFormat="false" ht="12.75" hidden="false" customHeight="false" outlineLevel="0" collapsed="false">
      <c r="A9889" s="208" t="str">
        <f aca="false">B9889&amp;" "&amp;C9889&amp;" "&amp;D9889</f>
        <v> 0 Financial</v>
      </c>
      <c r="B9889" s="208" t="str">
        <f aca="false">IF((LEFT(N9889,2)="US"),"US","")</f>
        <v/>
      </c>
      <c r="C9889" s="208" t="n">
        <f aca="false">M9889</f>
        <v>0</v>
      </c>
      <c r="D9889" s="208" t="str">
        <f aca="false">IF(ISNUMBER(FIND("Phy",N9889))=TRUE(),"Physical","Financial")</f>
        <v>Financial</v>
      </c>
      <c r="E9889" s="208" t="e">
        <f aca="false">IF(VLOOKUP(S9889,'DD-Lookup'!$J$6:$L$50,3,FALSE())="Monthly",(YEAR(AC9889)-YEAR(AB9889))*12+MONTH(AC9889)-MONTH(AB9889)+1,(AC9889-AB9889+1))</f>
        <v>#N/A</v>
      </c>
      <c r="F9889" s="239" t="e">
        <f aca="false">E9889*SUM(P9889:Q9889)</f>
        <v>#N/A</v>
      </c>
    </row>
    <row r="9890" customFormat="false" ht="12.75" hidden="false" customHeight="false" outlineLevel="0" collapsed="false">
      <c r="A9890" s="208" t="str">
        <f aca="false">B9890&amp;" "&amp;C9890&amp;" "&amp;D9890</f>
        <v> 0 Financial</v>
      </c>
      <c r="B9890" s="208" t="str">
        <f aca="false">IF((LEFT(N9890,2)="US"),"US","")</f>
        <v/>
      </c>
      <c r="C9890" s="208" t="n">
        <f aca="false">M9890</f>
        <v>0</v>
      </c>
      <c r="D9890" s="208" t="str">
        <f aca="false">IF(ISNUMBER(FIND("Phy",N9890))=TRUE(),"Physical","Financial")</f>
        <v>Financial</v>
      </c>
      <c r="E9890" s="208" t="e">
        <f aca="false">IF(VLOOKUP(S9890,'DD-Lookup'!$J$6:$L$50,3,FALSE())="Monthly",(YEAR(AC9890)-YEAR(AB9890))*12+MONTH(AC9890)-MONTH(AB9890)+1,(AC9890-AB9890+1))</f>
        <v>#N/A</v>
      </c>
      <c r="F9890" s="239" t="e">
        <f aca="false">E9890*SUM(P9890:Q9890)</f>
        <v>#N/A</v>
      </c>
    </row>
    <row r="9891" customFormat="false" ht="12.75" hidden="false" customHeight="false" outlineLevel="0" collapsed="false">
      <c r="A9891" s="208" t="str">
        <f aca="false">B9891&amp;" "&amp;C9891&amp;" "&amp;D9891</f>
        <v> 0 Financial</v>
      </c>
      <c r="B9891" s="208" t="str">
        <f aca="false">IF((LEFT(N9891,2)="US"),"US","")</f>
        <v/>
      </c>
      <c r="C9891" s="208" t="n">
        <f aca="false">M9891</f>
        <v>0</v>
      </c>
      <c r="D9891" s="208" t="str">
        <f aca="false">IF(ISNUMBER(FIND("Phy",N9891))=TRUE(),"Physical","Financial")</f>
        <v>Financial</v>
      </c>
      <c r="E9891" s="208" t="e">
        <f aca="false">IF(VLOOKUP(S9891,'DD-Lookup'!$J$6:$L$50,3,FALSE())="Monthly",(YEAR(AC9891)-YEAR(AB9891))*12+MONTH(AC9891)-MONTH(AB9891)+1,(AC9891-AB9891+1))</f>
        <v>#N/A</v>
      </c>
      <c r="F9891" s="239" t="e">
        <f aca="false">E9891*SUM(P9891:Q9891)</f>
        <v>#N/A</v>
      </c>
    </row>
    <row r="9892" customFormat="false" ht="12.75" hidden="false" customHeight="false" outlineLevel="0" collapsed="false">
      <c r="A9892" s="208" t="str">
        <f aca="false">B9892&amp;" "&amp;C9892&amp;" "&amp;D9892</f>
        <v> 0 Financial</v>
      </c>
      <c r="B9892" s="208" t="str">
        <f aca="false">IF((LEFT(N9892,2)="US"),"US","")</f>
        <v/>
      </c>
      <c r="C9892" s="208" t="n">
        <f aca="false">M9892</f>
        <v>0</v>
      </c>
      <c r="D9892" s="208" t="str">
        <f aca="false">IF(ISNUMBER(FIND("Phy",N9892))=TRUE(),"Physical","Financial")</f>
        <v>Financial</v>
      </c>
      <c r="E9892" s="208" t="e">
        <f aca="false">IF(VLOOKUP(S9892,'DD-Lookup'!$J$6:$L$50,3,FALSE())="Monthly",(YEAR(AC9892)-YEAR(AB9892))*12+MONTH(AC9892)-MONTH(AB9892)+1,(AC9892-AB9892+1))</f>
        <v>#N/A</v>
      </c>
      <c r="F9892" s="239" t="e">
        <f aca="false">E9892*SUM(P9892:Q9892)</f>
        <v>#N/A</v>
      </c>
    </row>
    <row r="9893" customFormat="false" ht="12.75" hidden="false" customHeight="false" outlineLevel="0" collapsed="false">
      <c r="A9893" s="208" t="str">
        <f aca="false">B9893&amp;" "&amp;C9893&amp;" "&amp;D9893</f>
        <v> 0 Financial</v>
      </c>
      <c r="B9893" s="208" t="str">
        <f aca="false">IF((LEFT(N9893,2)="US"),"US","")</f>
        <v/>
      </c>
      <c r="C9893" s="208" t="n">
        <f aca="false">M9893</f>
        <v>0</v>
      </c>
      <c r="D9893" s="208" t="str">
        <f aca="false">IF(ISNUMBER(FIND("Phy",N9893))=TRUE(),"Physical","Financial")</f>
        <v>Financial</v>
      </c>
      <c r="E9893" s="208" t="e">
        <f aca="false">IF(VLOOKUP(S9893,'DD-Lookup'!$J$6:$L$50,3,FALSE())="Monthly",(YEAR(AC9893)-YEAR(AB9893))*12+MONTH(AC9893)-MONTH(AB9893)+1,(AC9893-AB9893+1))</f>
        <v>#N/A</v>
      </c>
      <c r="F9893" s="239" t="e">
        <f aca="false">E9893*SUM(P9893:Q9893)</f>
        <v>#N/A</v>
      </c>
    </row>
    <row r="9894" customFormat="false" ht="12.75" hidden="false" customHeight="false" outlineLevel="0" collapsed="false">
      <c r="A9894" s="208" t="str">
        <f aca="false">B9894&amp;" "&amp;C9894&amp;" "&amp;D9894</f>
        <v> 0 Financial</v>
      </c>
      <c r="B9894" s="208" t="str">
        <f aca="false">IF((LEFT(N9894,2)="US"),"US","")</f>
        <v/>
      </c>
      <c r="C9894" s="208" t="n">
        <f aca="false">M9894</f>
        <v>0</v>
      </c>
      <c r="D9894" s="208" t="str">
        <f aca="false">IF(ISNUMBER(FIND("Phy",N9894))=TRUE(),"Physical","Financial")</f>
        <v>Financial</v>
      </c>
      <c r="E9894" s="208" t="e">
        <f aca="false">IF(VLOOKUP(S9894,'DD-Lookup'!$J$6:$L$50,3,FALSE())="Monthly",(YEAR(AC9894)-YEAR(AB9894))*12+MONTH(AC9894)-MONTH(AB9894)+1,(AC9894-AB9894+1))</f>
        <v>#N/A</v>
      </c>
      <c r="F9894" s="239" t="e">
        <f aca="false">E9894*SUM(P9894:Q9894)</f>
        <v>#N/A</v>
      </c>
    </row>
    <row r="9895" customFormat="false" ht="12.75" hidden="false" customHeight="false" outlineLevel="0" collapsed="false">
      <c r="A9895" s="208" t="str">
        <f aca="false">B9895&amp;" "&amp;C9895&amp;" "&amp;D9895</f>
        <v> 0 Financial</v>
      </c>
      <c r="B9895" s="208" t="str">
        <f aca="false">IF((LEFT(N9895,2)="US"),"US","")</f>
        <v/>
      </c>
      <c r="C9895" s="208" t="n">
        <f aca="false">M9895</f>
        <v>0</v>
      </c>
      <c r="D9895" s="208" t="str">
        <f aca="false">IF(ISNUMBER(FIND("Phy",N9895))=TRUE(),"Physical","Financial")</f>
        <v>Financial</v>
      </c>
      <c r="E9895" s="208" t="e">
        <f aca="false">IF(VLOOKUP(S9895,'DD-Lookup'!$J$6:$L$50,3,FALSE())="Monthly",(YEAR(AC9895)-YEAR(AB9895))*12+MONTH(AC9895)-MONTH(AB9895)+1,(AC9895-AB9895+1))</f>
        <v>#N/A</v>
      </c>
      <c r="F9895" s="239" t="e">
        <f aca="false">E9895*SUM(P9895:Q9895)</f>
        <v>#N/A</v>
      </c>
    </row>
    <row r="9896" customFormat="false" ht="12.75" hidden="false" customHeight="false" outlineLevel="0" collapsed="false">
      <c r="A9896" s="208" t="str">
        <f aca="false">B9896&amp;" "&amp;C9896&amp;" "&amp;D9896</f>
        <v> 0 Financial</v>
      </c>
      <c r="B9896" s="208" t="str">
        <f aca="false">IF((LEFT(N9896,2)="US"),"US","")</f>
        <v/>
      </c>
      <c r="C9896" s="208" t="n">
        <f aca="false">M9896</f>
        <v>0</v>
      </c>
      <c r="D9896" s="208" t="str">
        <f aca="false">IF(ISNUMBER(FIND("Phy",N9896))=TRUE(),"Physical","Financial")</f>
        <v>Financial</v>
      </c>
      <c r="E9896" s="208" t="e">
        <f aca="false">IF(VLOOKUP(S9896,'DD-Lookup'!$J$6:$L$50,3,FALSE())="Monthly",(YEAR(AC9896)-YEAR(AB9896))*12+MONTH(AC9896)-MONTH(AB9896)+1,(AC9896-AB9896+1))</f>
        <v>#N/A</v>
      </c>
      <c r="F9896" s="239" t="e">
        <f aca="false">E9896*SUM(P9896:Q9896)</f>
        <v>#N/A</v>
      </c>
    </row>
    <row r="9897" customFormat="false" ht="12.75" hidden="false" customHeight="false" outlineLevel="0" collapsed="false">
      <c r="A9897" s="208" t="str">
        <f aca="false">B9897&amp;" "&amp;C9897&amp;" "&amp;D9897</f>
        <v> 0 Financial</v>
      </c>
      <c r="B9897" s="208" t="str">
        <f aca="false">IF((LEFT(N9897,2)="US"),"US","")</f>
        <v/>
      </c>
      <c r="C9897" s="208" t="n">
        <f aca="false">M9897</f>
        <v>0</v>
      </c>
      <c r="D9897" s="208" t="str">
        <f aca="false">IF(ISNUMBER(FIND("Phy",N9897))=TRUE(),"Physical","Financial")</f>
        <v>Financial</v>
      </c>
      <c r="E9897" s="208" t="e">
        <f aca="false">IF(VLOOKUP(S9897,'DD-Lookup'!$J$6:$L$50,3,FALSE())="Monthly",(YEAR(AC9897)-YEAR(AB9897))*12+MONTH(AC9897)-MONTH(AB9897)+1,(AC9897-AB9897+1))</f>
        <v>#N/A</v>
      </c>
      <c r="F9897" s="239" t="e">
        <f aca="false">E9897*SUM(P9897:Q9897)</f>
        <v>#N/A</v>
      </c>
    </row>
    <row r="9898" customFormat="false" ht="12.75" hidden="false" customHeight="false" outlineLevel="0" collapsed="false">
      <c r="A9898" s="208" t="str">
        <f aca="false">B9898&amp;" "&amp;C9898&amp;" "&amp;D9898</f>
        <v> 0 Financial</v>
      </c>
      <c r="B9898" s="208" t="str">
        <f aca="false">IF((LEFT(N9898,2)="US"),"US","")</f>
        <v/>
      </c>
      <c r="C9898" s="208" t="n">
        <f aca="false">M9898</f>
        <v>0</v>
      </c>
      <c r="D9898" s="208" t="str">
        <f aca="false">IF(ISNUMBER(FIND("Phy",N9898))=TRUE(),"Physical","Financial")</f>
        <v>Financial</v>
      </c>
      <c r="E9898" s="208" t="e">
        <f aca="false">IF(VLOOKUP(S9898,'DD-Lookup'!$J$6:$L$50,3,FALSE())="Monthly",(YEAR(AC9898)-YEAR(AB9898))*12+MONTH(AC9898)-MONTH(AB9898)+1,(AC9898-AB9898+1))</f>
        <v>#N/A</v>
      </c>
      <c r="F9898" s="239" t="e">
        <f aca="false">E9898*SUM(P9898:Q9898)</f>
        <v>#N/A</v>
      </c>
    </row>
    <row r="9899" customFormat="false" ht="12.75" hidden="false" customHeight="false" outlineLevel="0" collapsed="false">
      <c r="A9899" s="208" t="str">
        <f aca="false">B9899&amp;" "&amp;C9899&amp;" "&amp;D9899</f>
        <v> 0 Financial</v>
      </c>
      <c r="B9899" s="208" t="str">
        <f aca="false">IF((LEFT(N9899,2)="US"),"US","")</f>
        <v/>
      </c>
      <c r="C9899" s="208" t="n">
        <f aca="false">M9899</f>
        <v>0</v>
      </c>
      <c r="D9899" s="208" t="str">
        <f aca="false">IF(ISNUMBER(FIND("Phy",N9899))=TRUE(),"Physical","Financial")</f>
        <v>Financial</v>
      </c>
      <c r="E9899" s="208" t="e">
        <f aca="false">IF(VLOOKUP(S9899,'DD-Lookup'!$J$6:$L$50,3,FALSE())="Monthly",(YEAR(AC9899)-YEAR(AB9899))*12+MONTH(AC9899)-MONTH(AB9899)+1,(AC9899-AB9899+1))</f>
        <v>#N/A</v>
      </c>
      <c r="F9899" s="239" t="e">
        <f aca="false">E9899*SUM(P9899:Q9899)</f>
        <v>#N/A</v>
      </c>
    </row>
    <row r="9900" customFormat="false" ht="12.75" hidden="false" customHeight="false" outlineLevel="0" collapsed="false">
      <c r="A9900" s="208" t="str">
        <f aca="false">B9900&amp;" "&amp;C9900&amp;" "&amp;D9900</f>
        <v> 0 Financial</v>
      </c>
      <c r="B9900" s="208" t="str">
        <f aca="false">IF((LEFT(N9900,2)="US"),"US","")</f>
        <v/>
      </c>
      <c r="C9900" s="208" t="n">
        <f aca="false">M9900</f>
        <v>0</v>
      </c>
      <c r="D9900" s="208" t="str">
        <f aca="false">IF(ISNUMBER(FIND("Phy",N9900))=TRUE(),"Physical","Financial")</f>
        <v>Financial</v>
      </c>
      <c r="E9900" s="208" t="e">
        <f aca="false">IF(VLOOKUP(S9900,'DD-Lookup'!$J$6:$L$50,3,FALSE())="Monthly",(YEAR(AC9900)-YEAR(AB9900))*12+MONTH(AC9900)-MONTH(AB9900)+1,(AC9900-AB9900+1))</f>
        <v>#N/A</v>
      </c>
      <c r="F9900" s="239" t="e">
        <f aca="false">E9900*SUM(P9900:Q9900)</f>
        <v>#N/A</v>
      </c>
    </row>
    <row r="9901" customFormat="false" ht="12.75" hidden="false" customHeight="false" outlineLevel="0" collapsed="false">
      <c r="A9901" s="208" t="str">
        <f aca="false">B9901&amp;" "&amp;C9901&amp;" "&amp;D9901</f>
        <v> 0 Financial</v>
      </c>
      <c r="B9901" s="208" t="str">
        <f aca="false">IF((LEFT(N9901,2)="US"),"US","")</f>
        <v/>
      </c>
      <c r="C9901" s="208" t="n">
        <f aca="false">M9901</f>
        <v>0</v>
      </c>
      <c r="D9901" s="208" t="str">
        <f aca="false">IF(ISNUMBER(FIND("Phy",N9901))=TRUE(),"Physical","Financial")</f>
        <v>Financial</v>
      </c>
      <c r="E9901" s="208" t="e">
        <f aca="false">IF(VLOOKUP(S9901,'DD-Lookup'!$J$6:$L$50,3,FALSE())="Monthly",(YEAR(AC9901)-YEAR(AB9901))*12+MONTH(AC9901)-MONTH(AB9901)+1,(AC9901-AB9901+1))</f>
        <v>#N/A</v>
      </c>
      <c r="F9901" s="239" t="e">
        <f aca="false">E9901*SUM(P9901:Q9901)</f>
        <v>#N/A</v>
      </c>
    </row>
    <row r="9902" customFormat="false" ht="12.75" hidden="false" customHeight="false" outlineLevel="0" collapsed="false">
      <c r="A9902" s="208" t="str">
        <f aca="false">B9902&amp;" "&amp;C9902&amp;" "&amp;D9902</f>
        <v> 0 Financial</v>
      </c>
      <c r="B9902" s="208" t="str">
        <f aca="false">IF((LEFT(N9902,2)="US"),"US","")</f>
        <v/>
      </c>
      <c r="C9902" s="208" t="n">
        <f aca="false">M9902</f>
        <v>0</v>
      </c>
      <c r="D9902" s="208" t="str">
        <f aca="false">IF(ISNUMBER(FIND("Phy",N9902))=TRUE(),"Physical","Financial")</f>
        <v>Financial</v>
      </c>
      <c r="E9902" s="208" t="e">
        <f aca="false">IF(VLOOKUP(S9902,'DD-Lookup'!$J$6:$L$50,3,FALSE())="Monthly",(YEAR(AC9902)-YEAR(AB9902))*12+MONTH(AC9902)-MONTH(AB9902)+1,(AC9902-AB9902+1))</f>
        <v>#N/A</v>
      </c>
      <c r="F9902" s="239" t="e">
        <f aca="false">E9902*SUM(P9902:Q9902)</f>
        <v>#N/A</v>
      </c>
    </row>
    <row r="9903" customFormat="false" ht="12.75" hidden="false" customHeight="false" outlineLevel="0" collapsed="false">
      <c r="A9903" s="208" t="str">
        <f aca="false">B9903&amp;" "&amp;C9903&amp;" "&amp;D9903</f>
        <v> 0 Financial</v>
      </c>
      <c r="B9903" s="208" t="str">
        <f aca="false">IF((LEFT(N9903,2)="US"),"US","")</f>
        <v/>
      </c>
      <c r="C9903" s="208" t="n">
        <f aca="false">M9903</f>
        <v>0</v>
      </c>
      <c r="D9903" s="208" t="str">
        <f aca="false">IF(ISNUMBER(FIND("Phy",N9903))=TRUE(),"Physical","Financial")</f>
        <v>Financial</v>
      </c>
      <c r="E9903" s="208" t="e">
        <f aca="false">IF(VLOOKUP(S9903,'DD-Lookup'!$J$6:$L$50,3,FALSE())="Monthly",(YEAR(AC9903)-YEAR(AB9903))*12+MONTH(AC9903)-MONTH(AB9903)+1,(AC9903-AB9903+1))</f>
        <v>#N/A</v>
      </c>
      <c r="F9903" s="239" t="e">
        <f aca="false">E9903*SUM(P9903:Q9903)</f>
        <v>#N/A</v>
      </c>
    </row>
    <row r="9904" customFormat="false" ht="12.75" hidden="false" customHeight="false" outlineLevel="0" collapsed="false">
      <c r="A9904" s="208" t="str">
        <f aca="false">B9904&amp;" "&amp;C9904&amp;" "&amp;D9904</f>
        <v> 0 Financial</v>
      </c>
      <c r="B9904" s="208" t="str">
        <f aca="false">IF((LEFT(N9904,2)="US"),"US","")</f>
        <v/>
      </c>
      <c r="C9904" s="208" t="n">
        <f aca="false">M9904</f>
        <v>0</v>
      </c>
      <c r="D9904" s="208" t="str">
        <f aca="false">IF(ISNUMBER(FIND("Phy",N9904))=TRUE(),"Physical","Financial")</f>
        <v>Financial</v>
      </c>
      <c r="E9904" s="208" t="e">
        <f aca="false">IF(VLOOKUP(S9904,'DD-Lookup'!$J$6:$L$50,3,FALSE())="Monthly",(YEAR(AC9904)-YEAR(AB9904))*12+MONTH(AC9904)-MONTH(AB9904)+1,(AC9904-AB9904+1))</f>
        <v>#N/A</v>
      </c>
      <c r="F9904" s="239" t="e">
        <f aca="false">E9904*SUM(P9904:Q9904)</f>
        <v>#N/A</v>
      </c>
    </row>
    <row r="9905" customFormat="false" ht="12.75" hidden="false" customHeight="false" outlineLevel="0" collapsed="false">
      <c r="A9905" s="208" t="str">
        <f aca="false">B9905&amp;" "&amp;C9905&amp;" "&amp;D9905</f>
        <v> 0 Financial</v>
      </c>
      <c r="B9905" s="208" t="str">
        <f aca="false">IF((LEFT(N9905,2)="US"),"US","")</f>
        <v/>
      </c>
      <c r="C9905" s="208" t="n">
        <f aca="false">M9905</f>
        <v>0</v>
      </c>
      <c r="D9905" s="208" t="str">
        <f aca="false">IF(ISNUMBER(FIND("Phy",N9905))=TRUE(),"Physical","Financial")</f>
        <v>Financial</v>
      </c>
      <c r="E9905" s="208" t="e">
        <f aca="false">IF(VLOOKUP(S9905,'DD-Lookup'!$J$6:$L$50,3,FALSE())="Monthly",(YEAR(AC9905)-YEAR(AB9905))*12+MONTH(AC9905)-MONTH(AB9905)+1,(AC9905-AB9905+1))</f>
        <v>#N/A</v>
      </c>
      <c r="F9905" s="239" t="e">
        <f aca="false">E9905*SUM(P9905:Q9905)</f>
        <v>#N/A</v>
      </c>
    </row>
    <row r="9906" customFormat="false" ht="12.75" hidden="false" customHeight="false" outlineLevel="0" collapsed="false">
      <c r="A9906" s="208" t="str">
        <f aca="false">B9906&amp;" "&amp;C9906&amp;" "&amp;D9906</f>
        <v> 0 Financial</v>
      </c>
      <c r="B9906" s="208" t="str">
        <f aca="false">IF((LEFT(N9906,2)="US"),"US","")</f>
        <v/>
      </c>
      <c r="C9906" s="208" t="n">
        <f aca="false">M9906</f>
        <v>0</v>
      </c>
      <c r="D9906" s="208" t="str">
        <f aca="false">IF(ISNUMBER(FIND("Phy",N9906))=TRUE(),"Physical","Financial")</f>
        <v>Financial</v>
      </c>
      <c r="E9906" s="208" t="e">
        <f aca="false">IF(VLOOKUP(S9906,'DD-Lookup'!$J$6:$L$50,3,FALSE())="Monthly",(YEAR(AC9906)-YEAR(AB9906))*12+MONTH(AC9906)-MONTH(AB9906)+1,(AC9906-AB9906+1))</f>
        <v>#N/A</v>
      </c>
      <c r="F9906" s="239" t="e">
        <f aca="false">E9906*SUM(P9906:Q9906)</f>
        <v>#N/A</v>
      </c>
    </row>
    <row r="9907" customFormat="false" ht="12.75" hidden="false" customHeight="false" outlineLevel="0" collapsed="false">
      <c r="A9907" s="208" t="str">
        <f aca="false">B9907&amp;" "&amp;C9907&amp;" "&amp;D9907</f>
        <v> 0 Financial</v>
      </c>
      <c r="B9907" s="208" t="str">
        <f aca="false">IF((LEFT(N9907,2)="US"),"US","")</f>
        <v/>
      </c>
      <c r="C9907" s="208" t="n">
        <f aca="false">M9907</f>
        <v>0</v>
      </c>
      <c r="D9907" s="208" t="str">
        <f aca="false">IF(ISNUMBER(FIND("Phy",N9907))=TRUE(),"Physical","Financial")</f>
        <v>Financial</v>
      </c>
      <c r="E9907" s="208" t="e">
        <f aca="false">IF(VLOOKUP(S9907,'DD-Lookup'!$J$6:$L$50,3,FALSE())="Monthly",(YEAR(AC9907)-YEAR(AB9907))*12+MONTH(AC9907)-MONTH(AB9907)+1,(AC9907-AB9907+1))</f>
        <v>#N/A</v>
      </c>
      <c r="F9907" s="239" t="e">
        <f aca="false">E9907*SUM(P9907:Q9907)</f>
        <v>#N/A</v>
      </c>
    </row>
    <row r="9908" customFormat="false" ht="12.75" hidden="false" customHeight="false" outlineLevel="0" collapsed="false">
      <c r="A9908" s="208" t="str">
        <f aca="false">B9908&amp;" "&amp;C9908&amp;" "&amp;D9908</f>
        <v> 0 Financial</v>
      </c>
      <c r="B9908" s="208" t="str">
        <f aca="false">IF((LEFT(N9908,2)="US"),"US","")</f>
        <v/>
      </c>
      <c r="C9908" s="208" t="n">
        <f aca="false">M9908</f>
        <v>0</v>
      </c>
      <c r="D9908" s="208" t="str">
        <f aca="false">IF(ISNUMBER(FIND("Phy",N9908))=TRUE(),"Physical","Financial")</f>
        <v>Financial</v>
      </c>
      <c r="E9908" s="208" t="e">
        <f aca="false">IF(VLOOKUP(S9908,'DD-Lookup'!$J$6:$L$50,3,FALSE())="Monthly",(YEAR(AC9908)-YEAR(AB9908))*12+MONTH(AC9908)-MONTH(AB9908)+1,(AC9908-AB9908+1))</f>
        <v>#N/A</v>
      </c>
      <c r="F9908" s="239" t="e">
        <f aca="false">E9908*SUM(P9908:Q9908)</f>
        <v>#N/A</v>
      </c>
    </row>
    <row r="9909" customFormat="false" ht="12.75" hidden="false" customHeight="false" outlineLevel="0" collapsed="false">
      <c r="A9909" s="208" t="str">
        <f aca="false">B9909&amp;" "&amp;C9909&amp;" "&amp;D9909</f>
        <v> 0 Financial</v>
      </c>
      <c r="B9909" s="208" t="str">
        <f aca="false">IF((LEFT(N9909,2)="US"),"US","")</f>
        <v/>
      </c>
      <c r="C9909" s="208" t="n">
        <f aca="false">M9909</f>
        <v>0</v>
      </c>
      <c r="D9909" s="208" t="str">
        <f aca="false">IF(ISNUMBER(FIND("Phy",N9909))=TRUE(),"Physical","Financial")</f>
        <v>Financial</v>
      </c>
      <c r="E9909" s="208" t="e">
        <f aca="false">IF(VLOOKUP(S9909,'DD-Lookup'!$J$6:$L$50,3,FALSE())="Monthly",(YEAR(AC9909)-YEAR(AB9909))*12+MONTH(AC9909)-MONTH(AB9909)+1,(AC9909-AB9909+1))</f>
        <v>#N/A</v>
      </c>
      <c r="F9909" s="239" t="e">
        <f aca="false">E9909*SUM(P9909:Q9909)</f>
        <v>#N/A</v>
      </c>
    </row>
    <row r="9910" customFormat="false" ht="12.75" hidden="false" customHeight="false" outlineLevel="0" collapsed="false">
      <c r="A9910" s="208" t="str">
        <f aca="false">B9910&amp;" "&amp;C9910&amp;" "&amp;D9910</f>
        <v> 0 Financial</v>
      </c>
      <c r="B9910" s="208" t="str">
        <f aca="false">IF((LEFT(N9910,2)="US"),"US","")</f>
        <v/>
      </c>
      <c r="C9910" s="208" t="n">
        <f aca="false">M9910</f>
        <v>0</v>
      </c>
      <c r="D9910" s="208" t="str">
        <f aca="false">IF(ISNUMBER(FIND("Phy",N9910))=TRUE(),"Physical","Financial")</f>
        <v>Financial</v>
      </c>
      <c r="E9910" s="208" t="e">
        <f aca="false">IF(VLOOKUP(S9910,'DD-Lookup'!$J$6:$L$50,3,FALSE())="Monthly",(YEAR(AC9910)-YEAR(AB9910))*12+MONTH(AC9910)-MONTH(AB9910)+1,(AC9910-AB9910+1))</f>
        <v>#N/A</v>
      </c>
      <c r="F9910" s="239" t="e">
        <f aca="false">E9910*SUM(P9910:Q9910)</f>
        <v>#N/A</v>
      </c>
    </row>
    <row r="9911" customFormat="false" ht="12.75" hidden="false" customHeight="false" outlineLevel="0" collapsed="false">
      <c r="A9911" s="208" t="str">
        <f aca="false">B9911&amp;" "&amp;C9911&amp;" "&amp;D9911</f>
        <v> 0 Financial</v>
      </c>
      <c r="B9911" s="208" t="str">
        <f aca="false">IF((LEFT(N9911,2)="US"),"US","")</f>
        <v/>
      </c>
      <c r="C9911" s="208" t="n">
        <f aca="false">M9911</f>
        <v>0</v>
      </c>
      <c r="D9911" s="208" t="str">
        <f aca="false">IF(ISNUMBER(FIND("Phy",N9911))=TRUE(),"Physical","Financial")</f>
        <v>Financial</v>
      </c>
      <c r="E9911" s="208" t="e">
        <f aca="false">IF(VLOOKUP(S9911,'DD-Lookup'!$J$6:$L$50,3,FALSE())="Monthly",(YEAR(AC9911)-YEAR(AB9911))*12+MONTH(AC9911)-MONTH(AB9911)+1,(AC9911-AB9911+1))</f>
        <v>#N/A</v>
      </c>
      <c r="F9911" s="239" t="e">
        <f aca="false">E9911*SUM(P9911:Q9911)</f>
        <v>#N/A</v>
      </c>
    </row>
    <row r="9912" customFormat="false" ht="12.75" hidden="false" customHeight="false" outlineLevel="0" collapsed="false">
      <c r="A9912" s="208" t="str">
        <f aca="false">B9912&amp;" "&amp;C9912&amp;" "&amp;D9912</f>
        <v> 0 Financial</v>
      </c>
      <c r="B9912" s="208" t="str">
        <f aca="false">IF((LEFT(N9912,2)="US"),"US","")</f>
        <v/>
      </c>
      <c r="C9912" s="208" t="n">
        <f aca="false">M9912</f>
        <v>0</v>
      </c>
      <c r="D9912" s="208" t="str">
        <f aca="false">IF(ISNUMBER(FIND("Phy",N9912))=TRUE(),"Physical","Financial")</f>
        <v>Financial</v>
      </c>
      <c r="E9912" s="208" t="e">
        <f aca="false">IF(VLOOKUP(S9912,'DD-Lookup'!$J$6:$L$50,3,FALSE())="Monthly",(YEAR(AC9912)-YEAR(AB9912))*12+MONTH(AC9912)-MONTH(AB9912)+1,(AC9912-AB9912+1))</f>
        <v>#N/A</v>
      </c>
      <c r="F9912" s="239" t="e">
        <f aca="false">E9912*SUM(P9912:Q9912)</f>
        <v>#N/A</v>
      </c>
    </row>
    <row r="9913" customFormat="false" ht="12.75" hidden="false" customHeight="false" outlineLevel="0" collapsed="false">
      <c r="A9913" s="208" t="str">
        <f aca="false">B9913&amp;" "&amp;C9913&amp;" "&amp;D9913</f>
        <v> 0 Financial</v>
      </c>
      <c r="B9913" s="208" t="str">
        <f aca="false">IF((LEFT(N9913,2)="US"),"US","")</f>
        <v/>
      </c>
      <c r="C9913" s="208" t="n">
        <f aca="false">M9913</f>
        <v>0</v>
      </c>
      <c r="D9913" s="208" t="str">
        <f aca="false">IF(ISNUMBER(FIND("Phy",N9913))=TRUE(),"Physical","Financial")</f>
        <v>Financial</v>
      </c>
      <c r="E9913" s="208" t="e">
        <f aca="false">IF(VLOOKUP(S9913,'DD-Lookup'!$J$6:$L$50,3,FALSE())="Monthly",(YEAR(AC9913)-YEAR(AB9913))*12+MONTH(AC9913)-MONTH(AB9913)+1,(AC9913-AB9913+1))</f>
        <v>#N/A</v>
      </c>
      <c r="F9913" s="239" t="e">
        <f aca="false">E9913*SUM(P9913:Q9913)</f>
        <v>#N/A</v>
      </c>
    </row>
    <row r="9914" customFormat="false" ht="12.75" hidden="false" customHeight="false" outlineLevel="0" collapsed="false">
      <c r="A9914" s="208" t="str">
        <f aca="false">B9914&amp;" "&amp;C9914&amp;" "&amp;D9914</f>
        <v> 0 Financial</v>
      </c>
      <c r="B9914" s="208" t="str">
        <f aca="false">IF((LEFT(N9914,2)="US"),"US","")</f>
        <v/>
      </c>
      <c r="C9914" s="208" t="n">
        <f aca="false">M9914</f>
        <v>0</v>
      </c>
      <c r="D9914" s="208" t="str">
        <f aca="false">IF(ISNUMBER(FIND("Phy",N9914))=TRUE(),"Physical","Financial")</f>
        <v>Financial</v>
      </c>
      <c r="E9914" s="208" t="e">
        <f aca="false">IF(VLOOKUP(S9914,'DD-Lookup'!$J$6:$L$50,3,FALSE())="Monthly",(YEAR(AC9914)-YEAR(AB9914))*12+MONTH(AC9914)-MONTH(AB9914)+1,(AC9914-AB9914+1))</f>
        <v>#N/A</v>
      </c>
      <c r="F9914" s="239" t="e">
        <f aca="false">E9914*SUM(P9914:Q9914)</f>
        <v>#N/A</v>
      </c>
    </row>
    <row r="9915" customFormat="false" ht="12.75" hidden="false" customHeight="false" outlineLevel="0" collapsed="false">
      <c r="A9915" s="208" t="str">
        <f aca="false">B9915&amp;" "&amp;C9915&amp;" "&amp;D9915</f>
        <v> 0 Financial</v>
      </c>
      <c r="B9915" s="208" t="str">
        <f aca="false">IF((LEFT(N9915,2)="US"),"US","")</f>
        <v/>
      </c>
      <c r="C9915" s="208" t="n">
        <f aca="false">M9915</f>
        <v>0</v>
      </c>
      <c r="D9915" s="208" t="str">
        <f aca="false">IF(ISNUMBER(FIND("Phy",N9915))=TRUE(),"Physical","Financial")</f>
        <v>Financial</v>
      </c>
      <c r="E9915" s="208" t="e">
        <f aca="false">IF(VLOOKUP(S9915,'DD-Lookup'!$J$6:$L$50,3,FALSE())="Monthly",(YEAR(AC9915)-YEAR(AB9915))*12+MONTH(AC9915)-MONTH(AB9915)+1,(AC9915-AB9915+1))</f>
        <v>#N/A</v>
      </c>
      <c r="F9915" s="239" t="e">
        <f aca="false">E9915*SUM(P9915:Q9915)</f>
        <v>#N/A</v>
      </c>
    </row>
    <row r="9916" customFormat="false" ht="12.75" hidden="false" customHeight="false" outlineLevel="0" collapsed="false">
      <c r="A9916" s="208" t="str">
        <f aca="false">B9916&amp;" "&amp;C9916&amp;" "&amp;D9916</f>
        <v> 0 Financial</v>
      </c>
      <c r="B9916" s="208" t="str">
        <f aca="false">IF((LEFT(N9916,2)="US"),"US","")</f>
        <v/>
      </c>
      <c r="C9916" s="208" t="n">
        <f aca="false">M9916</f>
        <v>0</v>
      </c>
      <c r="D9916" s="208" t="str">
        <f aca="false">IF(ISNUMBER(FIND("Phy",N9916))=TRUE(),"Physical","Financial")</f>
        <v>Financial</v>
      </c>
      <c r="E9916" s="208" t="e">
        <f aca="false">IF(VLOOKUP(S9916,'DD-Lookup'!$J$6:$L$50,3,FALSE())="Monthly",(YEAR(AC9916)-YEAR(AB9916))*12+MONTH(AC9916)-MONTH(AB9916)+1,(AC9916-AB9916+1))</f>
        <v>#N/A</v>
      </c>
      <c r="F9916" s="239" t="e">
        <f aca="false">E9916*SUM(P9916:Q9916)</f>
        <v>#N/A</v>
      </c>
    </row>
    <row r="9917" customFormat="false" ht="12.75" hidden="false" customHeight="false" outlineLevel="0" collapsed="false">
      <c r="A9917" s="208" t="str">
        <f aca="false">B9917&amp;" "&amp;C9917&amp;" "&amp;D9917</f>
        <v> 0 Financial</v>
      </c>
      <c r="B9917" s="208" t="str">
        <f aca="false">IF((LEFT(N9917,2)="US"),"US","")</f>
        <v/>
      </c>
      <c r="C9917" s="208" t="n">
        <f aca="false">M9917</f>
        <v>0</v>
      </c>
      <c r="D9917" s="208" t="str">
        <f aca="false">IF(ISNUMBER(FIND("Phy",N9917))=TRUE(),"Physical","Financial")</f>
        <v>Financial</v>
      </c>
      <c r="E9917" s="208" t="e">
        <f aca="false">IF(VLOOKUP(S9917,'DD-Lookup'!$J$6:$L$50,3,FALSE())="Monthly",(YEAR(AC9917)-YEAR(AB9917))*12+MONTH(AC9917)-MONTH(AB9917)+1,(AC9917-AB9917+1))</f>
        <v>#N/A</v>
      </c>
      <c r="F9917" s="239" t="e">
        <f aca="false">E9917*SUM(P9917:Q9917)</f>
        <v>#N/A</v>
      </c>
    </row>
    <row r="9918" customFormat="false" ht="12.75" hidden="false" customHeight="false" outlineLevel="0" collapsed="false">
      <c r="A9918" s="208" t="str">
        <f aca="false">B9918&amp;" "&amp;C9918&amp;" "&amp;D9918</f>
        <v> 0 Financial</v>
      </c>
      <c r="B9918" s="208" t="str">
        <f aca="false">IF((LEFT(N9918,2)="US"),"US","")</f>
        <v/>
      </c>
      <c r="C9918" s="208" t="n">
        <f aca="false">M9918</f>
        <v>0</v>
      </c>
      <c r="D9918" s="208" t="str">
        <f aca="false">IF(ISNUMBER(FIND("Phy",N9918))=TRUE(),"Physical","Financial")</f>
        <v>Financial</v>
      </c>
      <c r="E9918" s="208" t="e">
        <f aca="false">IF(VLOOKUP(S9918,'DD-Lookup'!$J$6:$L$50,3,FALSE())="Monthly",(YEAR(AC9918)-YEAR(AB9918))*12+MONTH(AC9918)-MONTH(AB9918)+1,(AC9918-AB9918+1))</f>
        <v>#N/A</v>
      </c>
      <c r="F9918" s="239" t="e">
        <f aca="false">E9918*SUM(P9918:Q9918)</f>
        <v>#N/A</v>
      </c>
    </row>
    <row r="9919" customFormat="false" ht="12.75" hidden="false" customHeight="false" outlineLevel="0" collapsed="false">
      <c r="A9919" s="208" t="str">
        <f aca="false">B9919&amp;" "&amp;C9919&amp;" "&amp;D9919</f>
        <v> 0 Financial</v>
      </c>
      <c r="B9919" s="208" t="str">
        <f aca="false">IF((LEFT(N9919,2)="US"),"US","")</f>
        <v/>
      </c>
      <c r="C9919" s="208" t="n">
        <f aca="false">M9919</f>
        <v>0</v>
      </c>
      <c r="D9919" s="208" t="str">
        <f aca="false">IF(ISNUMBER(FIND("Phy",N9919))=TRUE(),"Physical","Financial")</f>
        <v>Financial</v>
      </c>
      <c r="E9919" s="208" t="e">
        <f aca="false">IF(VLOOKUP(S9919,'DD-Lookup'!$J$6:$L$50,3,FALSE())="Monthly",(YEAR(AC9919)-YEAR(AB9919))*12+MONTH(AC9919)-MONTH(AB9919)+1,(AC9919-AB9919+1))</f>
        <v>#N/A</v>
      </c>
      <c r="F9919" s="239" t="e">
        <f aca="false">E9919*SUM(P9919:Q9919)</f>
        <v>#N/A</v>
      </c>
    </row>
    <row r="9920" customFormat="false" ht="12.75" hidden="false" customHeight="false" outlineLevel="0" collapsed="false">
      <c r="A9920" s="208" t="str">
        <f aca="false">B9920&amp;" "&amp;C9920&amp;" "&amp;D9920</f>
        <v> 0 Financial</v>
      </c>
      <c r="B9920" s="208" t="str">
        <f aca="false">IF((LEFT(N9920,2)="US"),"US","")</f>
        <v/>
      </c>
      <c r="C9920" s="208" t="n">
        <f aca="false">M9920</f>
        <v>0</v>
      </c>
      <c r="D9920" s="208" t="str">
        <f aca="false">IF(ISNUMBER(FIND("Phy",N9920))=TRUE(),"Physical","Financial")</f>
        <v>Financial</v>
      </c>
      <c r="E9920" s="208" t="e">
        <f aca="false">IF(VLOOKUP(S9920,'DD-Lookup'!$J$6:$L$50,3,FALSE())="Monthly",(YEAR(AC9920)-YEAR(AB9920))*12+MONTH(AC9920)-MONTH(AB9920)+1,(AC9920-AB9920+1))</f>
        <v>#N/A</v>
      </c>
      <c r="F9920" s="239" t="e">
        <f aca="false">E9920*SUM(P9920:Q9920)</f>
        <v>#N/A</v>
      </c>
    </row>
    <row r="9921" customFormat="false" ht="12.75" hidden="false" customHeight="false" outlineLevel="0" collapsed="false">
      <c r="A9921" s="208" t="str">
        <f aca="false">B9921&amp;" "&amp;C9921&amp;" "&amp;D9921</f>
        <v> 0 Financial</v>
      </c>
      <c r="B9921" s="208" t="str">
        <f aca="false">IF((LEFT(N9921,2)="US"),"US","")</f>
        <v/>
      </c>
      <c r="C9921" s="208" t="n">
        <f aca="false">M9921</f>
        <v>0</v>
      </c>
      <c r="D9921" s="208" t="str">
        <f aca="false">IF(ISNUMBER(FIND("Phy",N9921))=TRUE(),"Physical","Financial")</f>
        <v>Financial</v>
      </c>
      <c r="E9921" s="208" t="e">
        <f aca="false">IF(VLOOKUP(S9921,'DD-Lookup'!$J$6:$L$50,3,FALSE())="Monthly",(YEAR(AC9921)-YEAR(AB9921))*12+MONTH(AC9921)-MONTH(AB9921)+1,(AC9921-AB9921+1))</f>
        <v>#N/A</v>
      </c>
      <c r="F9921" s="239" t="e">
        <f aca="false">E9921*SUM(P9921:Q9921)</f>
        <v>#N/A</v>
      </c>
    </row>
    <row r="9922" customFormat="false" ht="12.75" hidden="false" customHeight="false" outlineLevel="0" collapsed="false">
      <c r="A9922" s="208" t="str">
        <f aca="false">B9922&amp;" "&amp;C9922&amp;" "&amp;D9922</f>
        <v> 0 Financial</v>
      </c>
      <c r="B9922" s="208" t="str">
        <f aca="false">IF((LEFT(N9922,2)="US"),"US","")</f>
        <v/>
      </c>
      <c r="C9922" s="208" t="n">
        <f aca="false">M9922</f>
        <v>0</v>
      </c>
      <c r="D9922" s="208" t="str">
        <f aca="false">IF(ISNUMBER(FIND("Phy",N9922))=TRUE(),"Physical","Financial")</f>
        <v>Financial</v>
      </c>
      <c r="E9922" s="208" t="e">
        <f aca="false">IF(VLOOKUP(S9922,'DD-Lookup'!$J$6:$L$50,3,FALSE())="Monthly",(YEAR(AC9922)-YEAR(AB9922))*12+MONTH(AC9922)-MONTH(AB9922)+1,(AC9922-AB9922+1))</f>
        <v>#N/A</v>
      </c>
      <c r="F9922" s="239" t="e">
        <f aca="false">E9922*SUM(P9922:Q9922)</f>
        <v>#N/A</v>
      </c>
    </row>
    <row r="9923" customFormat="false" ht="12.75" hidden="false" customHeight="false" outlineLevel="0" collapsed="false">
      <c r="A9923" s="208" t="str">
        <f aca="false">B9923&amp;" "&amp;C9923&amp;" "&amp;D9923</f>
        <v> 0 Financial</v>
      </c>
      <c r="B9923" s="208" t="str">
        <f aca="false">IF((LEFT(N9923,2)="US"),"US","")</f>
        <v/>
      </c>
      <c r="C9923" s="208" t="n">
        <f aca="false">M9923</f>
        <v>0</v>
      </c>
      <c r="D9923" s="208" t="str">
        <f aca="false">IF(ISNUMBER(FIND("Phy",N9923))=TRUE(),"Physical","Financial")</f>
        <v>Financial</v>
      </c>
      <c r="E9923" s="208" t="e">
        <f aca="false">IF(VLOOKUP(S9923,'DD-Lookup'!$J$6:$L$50,3,FALSE())="Monthly",(YEAR(AC9923)-YEAR(AB9923))*12+MONTH(AC9923)-MONTH(AB9923)+1,(AC9923-AB9923+1))</f>
        <v>#N/A</v>
      </c>
      <c r="F9923" s="239" t="e">
        <f aca="false">E9923*SUM(P9923:Q9923)</f>
        <v>#N/A</v>
      </c>
    </row>
    <row r="9924" customFormat="false" ht="12.75" hidden="false" customHeight="false" outlineLevel="0" collapsed="false">
      <c r="A9924" s="208" t="str">
        <f aca="false">B9924&amp;" "&amp;C9924&amp;" "&amp;D9924</f>
        <v> 0 Financial</v>
      </c>
      <c r="B9924" s="208" t="str">
        <f aca="false">IF((LEFT(N9924,2)="US"),"US","")</f>
        <v/>
      </c>
      <c r="C9924" s="208" t="n">
        <f aca="false">M9924</f>
        <v>0</v>
      </c>
      <c r="D9924" s="208" t="str">
        <f aca="false">IF(ISNUMBER(FIND("Phy",N9924))=TRUE(),"Physical","Financial")</f>
        <v>Financial</v>
      </c>
      <c r="E9924" s="208" t="e">
        <f aca="false">IF(VLOOKUP(S9924,'DD-Lookup'!$J$6:$L$50,3,FALSE())="Monthly",(YEAR(AC9924)-YEAR(AB9924))*12+MONTH(AC9924)-MONTH(AB9924)+1,(AC9924-AB9924+1))</f>
        <v>#N/A</v>
      </c>
      <c r="F9924" s="239" t="e">
        <f aca="false">E9924*SUM(P9924:Q9924)</f>
        <v>#N/A</v>
      </c>
    </row>
    <row r="9925" customFormat="false" ht="12.75" hidden="false" customHeight="false" outlineLevel="0" collapsed="false">
      <c r="A9925" s="208" t="str">
        <f aca="false">B9925&amp;" "&amp;C9925&amp;" "&amp;D9925</f>
        <v> 0 Financial</v>
      </c>
      <c r="B9925" s="208" t="str">
        <f aca="false">IF((LEFT(N9925,2)="US"),"US","")</f>
        <v/>
      </c>
      <c r="C9925" s="208" t="n">
        <f aca="false">M9925</f>
        <v>0</v>
      </c>
      <c r="D9925" s="208" t="str">
        <f aca="false">IF(ISNUMBER(FIND("Phy",N9925))=TRUE(),"Physical","Financial")</f>
        <v>Financial</v>
      </c>
      <c r="E9925" s="208" t="e">
        <f aca="false">IF(VLOOKUP(S9925,'DD-Lookup'!$J$6:$L$50,3,FALSE())="Monthly",(YEAR(AC9925)-YEAR(AB9925))*12+MONTH(AC9925)-MONTH(AB9925)+1,(AC9925-AB9925+1))</f>
        <v>#N/A</v>
      </c>
      <c r="F9925" s="239" t="e">
        <f aca="false">E9925*SUM(P9925:Q9925)</f>
        <v>#N/A</v>
      </c>
    </row>
    <row r="9926" customFormat="false" ht="12.75" hidden="false" customHeight="false" outlineLevel="0" collapsed="false">
      <c r="A9926" s="208" t="str">
        <f aca="false">B9926&amp;" "&amp;C9926&amp;" "&amp;D9926</f>
        <v> 0 Financial</v>
      </c>
      <c r="B9926" s="208" t="str">
        <f aca="false">IF((LEFT(N9926,2)="US"),"US","")</f>
        <v/>
      </c>
      <c r="C9926" s="208" t="n">
        <f aca="false">M9926</f>
        <v>0</v>
      </c>
      <c r="D9926" s="208" t="str">
        <f aca="false">IF(ISNUMBER(FIND("Phy",N9926))=TRUE(),"Physical","Financial")</f>
        <v>Financial</v>
      </c>
      <c r="E9926" s="208" t="e">
        <f aca="false">IF(VLOOKUP(S9926,'DD-Lookup'!$J$6:$L$50,3,FALSE())="Monthly",(YEAR(AC9926)-YEAR(AB9926))*12+MONTH(AC9926)-MONTH(AB9926)+1,(AC9926-AB9926+1))</f>
        <v>#N/A</v>
      </c>
      <c r="F9926" s="239" t="e">
        <f aca="false">E9926*SUM(P9926:Q9926)</f>
        <v>#N/A</v>
      </c>
    </row>
    <row r="9927" customFormat="false" ht="12.75" hidden="false" customHeight="false" outlineLevel="0" collapsed="false">
      <c r="A9927" s="208" t="str">
        <f aca="false">B9927&amp;" "&amp;C9927&amp;" "&amp;D9927</f>
        <v> 0 Financial</v>
      </c>
      <c r="B9927" s="208" t="str">
        <f aca="false">IF((LEFT(N9927,2)="US"),"US","")</f>
        <v/>
      </c>
      <c r="C9927" s="208" t="n">
        <f aca="false">M9927</f>
        <v>0</v>
      </c>
      <c r="D9927" s="208" t="str">
        <f aca="false">IF(ISNUMBER(FIND("Phy",N9927))=TRUE(),"Physical","Financial")</f>
        <v>Financial</v>
      </c>
      <c r="E9927" s="208" t="e">
        <f aca="false">IF(VLOOKUP(S9927,'DD-Lookup'!$J$6:$L$50,3,FALSE())="Monthly",(YEAR(AC9927)-YEAR(AB9927))*12+MONTH(AC9927)-MONTH(AB9927)+1,(AC9927-AB9927+1))</f>
        <v>#N/A</v>
      </c>
      <c r="F9927" s="239" t="e">
        <f aca="false">E9927*SUM(P9927:Q9927)</f>
        <v>#N/A</v>
      </c>
    </row>
    <row r="9928" customFormat="false" ht="12.75" hidden="false" customHeight="false" outlineLevel="0" collapsed="false">
      <c r="A9928" s="208" t="str">
        <f aca="false">B9928&amp;" "&amp;C9928&amp;" "&amp;D9928</f>
        <v> 0 Financial</v>
      </c>
      <c r="B9928" s="208" t="str">
        <f aca="false">IF((LEFT(N9928,2)="US"),"US","")</f>
        <v/>
      </c>
      <c r="C9928" s="208" t="n">
        <f aca="false">M9928</f>
        <v>0</v>
      </c>
      <c r="D9928" s="208" t="str">
        <f aca="false">IF(ISNUMBER(FIND("Phy",N9928))=TRUE(),"Physical","Financial")</f>
        <v>Financial</v>
      </c>
      <c r="E9928" s="208" t="e">
        <f aca="false">IF(VLOOKUP(S9928,'DD-Lookup'!$J$6:$L$50,3,FALSE())="Monthly",(YEAR(AC9928)-YEAR(AB9928))*12+MONTH(AC9928)-MONTH(AB9928)+1,(AC9928-AB9928+1))</f>
        <v>#N/A</v>
      </c>
      <c r="F9928" s="239" t="e">
        <f aca="false">E9928*SUM(P9928:Q9928)</f>
        <v>#N/A</v>
      </c>
    </row>
    <row r="9929" customFormat="false" ht="12.75" hidden="false" customHeight="false" outlineLevel="0" collapsed="false">
      <c r="A9929" s="208" t="str">
        <f aca="false">B9929&amp;" "&amp;C9929&amp;" "&amp;D9929</f>
        <v> 0 Financial</v>
      </c>
      <c r="B9929" s="208" t="str">
        <f aca="false">IF((LEFT(N9929,2)="US"),"US","")</f>
        <v/>
      </c>
      <c r="C9929" s="208" t="n">
        <f aca="false">M9929</f>
        <v>0</v>
      </c>
      <c r="D9929" s="208" t="str">
        <f aca="false">IF(ISNUMBER(FIND("Phy",N9929))=TRUE(),"Physical","Financial")</f>
        <v>Financial</v>
      </c>
      <c r="E9929" s="208" t="e">
        <f aca="false">IF(VLOOKUP(S9929,'DD-Lookup'!$J$6:$L$50,3,FALSE())="Monthly",(YEAR(AC9929)-YEAR(AB9929))*12+MONTH(AC9929)-MONTH(AB9929)+1,(AC9929-AB9929+1))</f>
        <v>#N/A</v>
      </c>
      <c r="F9929" s="239" t="e">
        <f aca="false">E9929*SUM(P9929:Q9929)</f>
        <v>#N/A</v>
      </c>
    </row>
    <row r="9930" customFormat="false" ht="12.75" hidden="false" customHeight="false" outlineLevel="0" collapsed="false">
      <c r="A9930" s="208" t="str">
        <f aca="false">B9930&amp;" "&amp;C9930&amp;" "&amp;D9930</f>
        <v> 0 Financial</v>
      </c>
      <c r="B9930" s="208" t="str">
        <f aca="false">IF((LEFT(N9930,2)="US"),"US","")</f>
        <v/>
      </c>
      <c r="C9930" s="208" t="n">
        <f aca="false">M9930</f>
        <v>0</v>
      </c>
      <c r="D9930" s="208" t="str">
        <f aca="false">IF(ISNUMBER(FIND("Phy",N9930))=TRUE(),"Physical","Financial")</f>
        <v>Financial</v>
      </c>
      <c r="E9930" s="208" t="e">
        <f aca="false">IF(VLOOKUP(S9930,'DD-Lookup'!$J$6:$L$50,3,FALSE())="Monthly",(YEAR(AC9930)-YEAR(AB9930))*12+MONTH(AC9930)-MONTH(AB9930)+1,(AC9930-AB9930+1))</f>
        <v>#N/A</v>
      </c>
      <c r="F9930" s="239" t="e">
        <f aca="false">E9930*SUM(P9930:Q9930)</f>
        <v>#N/A</v>
      </c>
    </row>
    <row r="9931" customFormat="false" ht="12.75" hidden="false" customHeight="false" outlineLevel="0" collapsed="false">
      <c r="A9931" s="208" t="str">
        <f aca="false">B9931&amp;" "&amp;C9931&amp;" "&amp;D9931</f>
        <v> 0 Financial</v>
      </c>
      <c r="B9931" s="208" t="str">
        <f aca="false">IF((LEFT(N9931,2)="US"),"US","")</f>
        <v/>
      </c>
      <c r="C9931" s="208" t="n">
        <f aca="false">M9931</f>
        <v>0</v>
      </c>
      <c r="D9931" s="208" t="str">
        <f aca="false">IF(ISNUMBER(FIND("Phy",N9931))=TRUE(),"Physical","Financial")</f>
        <v>Financial</v>
      </c>
      <c r="E9931" s="208" t="e">
        <f aca="false">IF(VLOOKUP(S9931,'DD-Lookup'!$J$6:$L$50,3,FALSE())="Monthly",(YEAR(AC9931)-YEAR(AB9931))*12+MONTH(AC9931)-MONTH(AB9931)+1,(AC9931-AB9931+1))</f>
        <v>#N/A</v>
      </c>
      <c r="F9931" s="239" t="e">
        <f aca="false">E9931*SUM(P9931:Q9931)</f>
        <v>#N/A</v>
      </c>
    </row>
    <row r="9932" customFormat="false" ht="12.75" hidden="false" customHeight="false" outlineLevel="0" collapsed="false">
      <c r="A9932" s="208" t="str">
        <f aca="false">B9932&amp;" "&amp;C9932&amp;" "&amp;D9932</f>
        <v> 0 Financial</v>
      </c>
      <c r="B9932" s="208" t="str">
        <f aca="false">IF((LEFT(N9932,2)="US"),"US","")</f>
        <v/>
      </c>
      <c r="C9932" s="208" t="n">
        <f aca="false">M9932</f>
        <v>0</v>
      </c>
      <c r="D9932" s="208" t="str">
        <f aca="false">IF(ISNUMBER(FIND("Phy",N9932))=TRUE(),"Physical","Financial")</f>
        <v>Financial</v>
      </c>
      <c r="E9932" s="208" t="e">
        <f aca="false">IF(VLOOKUP(S9932,'DD-Lookup'!$J$6:$L$50,3,FALSE())="Monthly",(YEAR(AC9932)-YEAR(AB9932))*12+MONTH(AC9932)-MONTH(AB9932)+1,(AC9932-AB9932+1))</f>
        <v>#N/A</v>
      </c>
      <c r="F9932" s="239" t="e">
        <f aca="false">E9932*SUM(P9932:Q9932)</f>
        <v>#N/A</v>
      </c>
    </row>
    <row r="9933" customFormat="false" ht="12.75" hidden="false" customHeight="false" outlineLevel="0" collapsed="false">
      <c r="A9933" s="208" t="str">
        <f aca="false">B9933&amp;" "&amp;C9933&amp;" "&amp;D9933</f>
        <v> 0 Financial</v>
      </c>
      <c r="B9933" s="208" t="str">
        <f aca="false">IF((LEFT(N9933,2)="US"),"US","")</f>
        <v/>
      </c>
      <c r="C9933" s="208" t="n">
        <f aca="false">M9933</f>
        <v>0</v>
      </c>
      <c r="D9933" s="208" t="str">
        <f aca="false">IF(ISNUMBER(FIND("Phy",N9933))=TRUE(),"Physical","Financial")</f>
        <v>Financial</v>
      </c>
      <c r="E9933" s="208" t="e">
        <f aca="false">IF(VLOOKUP(S9933,'DD-Lookup'!$J$6:$L$50,3,FALSE())="Monthly",(YEAR(AC9933)-YEAR(AB9933))*12+MONTH(AC9933)-MONTH(AB9933)+1,(AC9933-AB9933+1))</f>
        <v>#N/A</v>
      </c>
      <c r="F9933" s="239" t="e">
        <f aca="false">E9933*SUM(P9933:Q9933)</f>
        <v>#N/A</v>
      </c>
    </row>
    <row r="9934" customFormat="false" ht="12.75" hidden="false" customHeight="false" outlineLevel="0" collapsed="false">
      <c r="A9934" s="208" t="str">
        <f aca="false">B9934&amp;" "&amp;C9934&amp;" "&amp;D9934</f>
        <v> 0 Financial</v>
      </c>
      <c r="B9934" s="208" t="str">
        <f aca="false">IF((LEFT(N9934,2)="US"),"US","")</f>
        <v/>
      </c>
      <c r="C9934" s="208" t="n">
        <f aca="false">M9934</f>
        <v>0</v>
      </c>
      <c r="D9934" s="208" t="str">
        <f aca="false">IF(ISNUMBER(FIND("Phy",N9934))=TRUE(),"Physical","Financial")</f>
        <v>Financial</v>
      </c>
      <c r="E9934" s="208" t="e">
        <f aca="false">IF(VLOOKUP(S9934,'DD-Lookup'!$J$6:$L$50,3,FALSE())="Monthly",(YEAR(AC9934)-YEAR(AB9934))*12+MONTH(AC9934)-MONTH(AB9934)+1,(AC9934-AB9934+1))</f>
        <v>#N/A</v>
      </c>
      <c r="F9934" s="239" t="e">
        <f aca="false">E9934*SUM(P9934:Q9934)</f>
        <v>#N/A</v>
      </c>
    </row>
    <row r="9935" customFormat="false" ht="12.75" hidden="false" customHeight="false" outlineLevel="0" collapsed="false">
      <c r="A9935" s="208" t="str">
        <f aca="false">B9935&amp;" "&amp;C9935&amp;" "&amp;D9935</f>
        <v> 0 Financial</v>
      </c>
      <c r="B9935" s="208" t="str">
        <f aca="false">IF((LEFT(N9935,2)="US"),"US","")</f>
        <v/>
      </c>
      <c r="C9935" s="208" t="n">
        <f aca="false">M9935</f>
        <v>0</v>
      </c>
      <c r="D9935" s="208" t="str">
        <f aca="false">IF(ISNUMBER(FIND("Phy",N9935))=TRUE(),"Physical","Financial")</f>
        <v>Financial</v>
      </c>
      <c r="E9935" s="208" t="e">
        <f aca="false">IF(VLOOKUP(S9935,'DD-Lookup'!$J$6:$L$50,3,FALSE())="Monthly",(YEAR(AC9935)-YEAR(AB9935))*12+MONTH(AC9935)-MONTH(AB9935)+1,(AC9935-AB9935+1))</f>
        <v>#N/A</v>
      </c>
      <c r="F9935" s="239" t="e">
        <f aca="false">E9935*SUM(P9935:Q9935)</f>
        <v>#N/A</v>
      </c>
    </row>
    <row r="9936" customFormat="false" ht="12.75" hidden="false" customHeight="false" outlineLevel="0" collapsed="false">
      <c r="A9936" s="208" t="str">
        <f aca="false">B9936&amp;" "&amp;C9936&amp;" "&amp;D9936</f>
        <v> 0 Financial</v>
      </c>
      <c r="B9936" s="208" t="str">
        <f aca="false">IF((LEFT(N9936,2)="US"),"US","")</f>
        <v/>
      </c>
      <c r="C9936" s="208" t="n">
        <f aca="false">M9936</f>
        <v>0</v>
      </c>
      <c r="D9936" s="208" t="str">
        <f aca="false">IF(ISNUMBER(FIND("Phy",N9936))=TRUE(),"Physical","Financial")</f>
        <v>Financial</v>
      </c>
      <c r="E9936" s="208" t="e">
        <f aca="false">IF(VLOOKUP(S9936,'DD-Lookup'!$J$6:$L$50,3,FALSE())="Monthly",(YEAR(AC9936)-YEAR(AB9936))*12+MONTH(AC9936)-MONTH(AB9936)+1,(AC9936-AB9936+1))</f>
        <v>#N/A</v>
      </c>
      <c r="F9936" s="239" t="e">
        <f aca="false">E9936*SUM(P9936:Q9936)</f>
        <v>#N/A</v>
      </c>
    </row>
    <row r="9937" customFormat="false" ht="12.75" hidden="false" customHeight="false" outlineLevel="0" collapsed="false">
      <c r="A9937" s="208" t="str">
        <f aca="false">B9937&amp;" "&amp;C9937&amp;" "&amp;D9937</f>
        <v> 0 Financial</v>
      </c>
      <c r="B9937" s="208" t="str">
        <f aca="false">IF((LEFT(N9937,2)="US"),"US","")</f>
        <v/>
      </c>
      <c r="C9937" s="208" t="n">
        <f aca="false">M9937</f>
        <v>0</v>
      </c>
      <c r="D9937" s="208" t="str">
        <f aca="false">IF(ISNUMBER(FIND("Phy",N9937))=TRUE(),"Physical","Financial")</f>
        <v>Financial</v>
      </c>
      <c r="E9937" s="208" t="e">
        <f aca="false">IF(VLOOKUP(S9937,'DD-Lookup'!$J$6:$L$50,3,FALSE())="Monthly",(YEAR(AC9937)-YEAR(AB9937))*12+MONTH(AC9937)-MONTH(AB9937)+1,(AC9937-AB9937+1))</f>
        <v>#N/A</v>
      </c>
      <c r="F9937" s="239" t="e">
        <f aca="false">E9937*SUM(P9937:Q9937)</f>
        <v>#N/A</v>
      </c>
    </row>
    <row r="9938" customFormat="false" ht="12.75" hidden="false" customHeight="false" outlineLevel="0" collapsed="false">
      <c r="A9938" s="208" t="str">
        <f aca="false">B9938&amp;" "&amp;C9938&amp;" "&amp;D9938</f>
        <v> 0 Financial</v>
      </c>
      <c r="B9938" s="208" t="str">
        <f aca="false">IF((LEFT(N9938,2)="US"),"US","")</f>
        <v/>
      </c>
      <c r="C9938" s="208" t="n">
        <f aca="false">M9938</f>
        <v>0</v>
      </c>
      <c r="D9938" s="208" t="str">
        <f aca="false">IF(ISNUMBER(FIND("Phy",N9938))=TRUE(),"Physical","Financial")</f>
        <v>Financial</v>
      </c>
      <c r="E9938" s="208" t="e">
        <f aca="false">IF(VLOOKUP(S9938,'DD-Lookup'!$J$6:$L$50,3,FALSE())="Monthly",(YEAR(AC9938)-YEAR(AB9938))*12+MONTH(AC9938)-MONTH(AB9938)+1,(AC9938-AB9938+1))</f>
        <v>#N/A</v>
      </c>
      <c r="F9938" s="239" t="e">
        <f aca="false">E9938*SUM(P9938:Q9938)</f>
        <v>#N/A</v>
      </c>
    </row>
    <row r="9939" customFormat="false" ht="12.75" hidden="false" customHeight="false" outlineLevel="0" collapsed="false">
      <c r="A9939" s="208" t="str">
        <f aca="false">B9939&amp;" "&amp;C9939&amp;" "&amp;D9939</f>
        <v> 0 Financial</v>
      </c>
      <c r="B9939" s="208" t="str">
        <f aca="false">IF((LEFT(N9939,2)="US"),"US","")</f>
        <v/>
      </c>
      <c r="C9939" s="208" t="n">
        <f aca="false">M9939</f>
        <v>0</v>
      </c>
      <c r="D9939" s="208" t="str">
        <f aca="false">IF(ISNUMBER(FIND("Phy",N9939))=TRUE(),"Physical","Financial")</f>
        <v>Financial</v>
      </c>
      <c r="E9939" s="208" t="e">
        <f aca="false">IF(VLOOKUP(S9939,'DD-Lookup'!$J$6:$L$50,3,FALSE())="Monthly",(YEAR(AC9939)-YEAR(AB9939))*12+MONTH(AC9939)-MONTH(AB9939)+1,(AC9939-AB9939+1))</f>
        <v>#N/A</v>
      </c>
      <c r="F9939" s="239" t="e">
        <f aca="false">E9939*SUM(P9939:Q9939)</f>
        <v>#N/A</v>
      </c>
    </row>
    <row r="9940" customFormat="false" ht="12.75" hidden="false" customHeight="false" outlineLevel="0" collapsed="false">
      <c r="A9940" s="208" t="str">
        <f aca="false">B9940&amp;" "&amp;C9940&amp;" "&amp;D9940</f>
        <v> 0 Financial</v>
      </c>
      <c r="B9940" s="208" t="str">
        <f aca="false">IF((LEFT(N9940,2)="US"),"US","")</f>
        <v/>
      </c>
      <c r="C9940" s="208" t="n">
        <f aca="false">M9940</f>
        <v>0</v>
      </c>
      <c r="D9940" s="208" t="str">
        <f aca="false">IF(ISNUMBER(FIND("Phy",N9940))=TRUE(),"Physical","Financial")</f>
        <v>Financial</v>
      </c>
      <c r="E9940" s="208" t="e">
        <f aca="false">IF(VLOOKUP(S9940,'DD-Lookup'!$J$6:$L$50,3,FALSE())="Monthly",(YEAR(AC9940)-YEAR(AB9940))*12+MONTH(AC9940)-MONTH(AB9940)+1,(AC9940-AB9940+1))</f>
        <v>#N/A</v>
      </c>
      <c r="F9940" s="239" t="e">
        <f aca="false">E9940*SUM(P9940:Q9940)</f>
        <v>#N/A</v>
      </c>
    </row>
    <row r="9941" customFormat="false" ht="12.75" hidden="false" customHeight="false" outlineLevel="0" collapsed="false">
      <c r="A9941" s="208" t="str">
        <f aca="false">B9941&amp;" "&amp;C9941&amp;" "&amp;D9941</f>
        <v> 0 Financial</v>
      </c>
      <c r="B9941" s="208" t="str">
        <f aca="false">IF((LEFT(N9941,2)="US"),"US","")</f>
        <v/>
      </c>
      <c r="C9941" s="208" t="n">
        <f aca="false">M9941</f>
        <v>0</v>
      </c>
      <c r="D9941" s="208" t="str">
        <f aca="false">IF(ISNUMBER(FIND("Phy",N9941))=TRUE(),"Physical","Financial")</f>
        <v>Financial</v>
      </c>
      <c r="E9941" s="208" t="e">
        <f aca="false">IF(VLOOKUP(S9941,'DD-Lookup'!$J$6:$L$50,3,FALSE())="Monthly",(YEAR(AC9941)-YEAR(AB9941))*12+MONTH(AC9941)-MONTH(AB9941)+1,(AC9941-AB9941+1))</f>
        <v>#N/A</v>
      </c>
      <c r="F9941" s="239" t="e">
        <f aca="false">E9941*SUM(P9941:Q9941)</f>
        <v>#N/A</v>
      </c>
    </row>
    <row r="9942" customFormat="false" ht="12.75" hidden="false" customHeight="false" outlineLevel="0" collapsed="false">
      <c r="A9942" s="208" t="str">
        <f aca="false">B9942&amp;" "&amp;C9942&amp;" "&amp;D9942</f>
        <v> 0 Financial</v>
      </c>
      <c r="B9942" s="208" t="str">
        <f aca="false">IF((LEFT(N9942,2)="US"),"US","")</f>
        <v/>
      </c>
      <c r="C9942" s="208" t="n">
        <f aca="false">M9942</f>
        <v>0</v>
      </c>
      <c r="D9942" s="208" t="str">
        <f aca="false">IF(ISNUMBER(FIND("Phy",N9942))=TRUE(),"Physical","Financial")</f>
        <v>Financial</v>
      </c>
      <c r="E9942" s="208" t="e">
        <f aca="false">IF(VLOOKUP(S9942,'DD-Lookup'!$J$6:$L$50,3,FALSE())="Monthly",(YEAR(AC9942)-YEAR(AB9942))*12+MONTH(AC9942)-MONTH(AB9942)+1,(AC9942-AB9942+1))</f>
        <v>#N/A</v>
      </c>
      <c r="F9942" s="239" t="e">
        <f aca="false">E9942*SUM(P9942:Q9942)</f>
        <v>#N/A</v>
      </c>
    </row>
    <row r="9943" customFormat="false" ht="12.75" hidden="false" customHeight="false" outlineLevel="0" collapsed="false">
      <c r="A9943" s="208" t="str">
        <f aca="false">B9943&amp;" "&amp;C9943&amp;" "&amp;D9943</f>
        <v> 0 Financial</v>
      </c>
      <c r="B9943" s="208" t="str">
        <f aca="false">IF((LEFT(N9943,2)="US"),"US","")</f>
        <v/>
      </c>
      <c r="C9943" s="208" t="n">
        <f aca="false">M9943</f>
        <v>0</v>
      </c>
      <c r="D9943" s="208" t="str">
        <f aca="false">IF(ISNUMBER(FIND("Phy",N9943))=TRUE(),"Physical","Financial")</f>
        <v>Financial</v>
      </c>
      <c r="E9943" s="208" t="e">
        <f aca="false">IF(VLOOKUP(S9943,'DD-Lookup'!$J$6:$L$50,3,FALSE())="Monthly",(YEAR(AC9943)-YEAR(AB9943))*12+MONTH(AC9943)-MONTH(AB9943)+1,(AC9943-AB9943+1))</f>
        <v>#N/A</v>
      </c>
      <c r="F9943" s="239" t="e">
        <f aca="false">E9943*SUM(P9943:Q9943)</f>
        <v>#N/A</v>
      </c>
    </row>
    <row r="9944" customFormat="false" ht="12.75" hidden="false" customHeight="false" outlineLevel="0" collapsed="false">
      <c r="A9944" s="208" t="str">
        <f aca="false">B9944&amp;" "&amp;C9944&amp;" "&amp;D9944</f>
        <v> 0 Financial</v>
      </c>
      <c r="B9944" s="208" t="str">
        <f aca="false">IF((LEFT(N9944,2)="US"),"US","")</f>
        <v/>
      </c>
      <c r="C9944" s="208" t="n">
        <f aca="false">M9944</f>
        <v>0</v>
      </c>
      <c r="D9944" s="208" t="str">
        <f aca="false">IF(ISNUMBER(FIND("Phy",N9944))=TRUE(),"Physical","Financial")</f>
        <v>Financial</v>
      </c>
      <c r="E9944" s="208" t="e">
        <f aca="false">IF(VLOOKUP(S9944,'DD-Lookup'!$J$6:$L$50,3,FALSE())="Monthly",(YEAR(AC9944)-YEAR(AB9944))*12+MONTH(AC9944)-MONTH(AB9944)+1,(AC9944-AB9944+1))</f>
        <v>#N/A</v>
      </c>
      <c r="F9944" s="239" t="e">
        <f aca="false">E9944*SUM(P9944:Q9944)</f>
        <v>#N/A</v>
      </c>
    </row>
    <row r="9945" customFormat="false" ht="12.75" hidden="false" customHeight="false" outlineLevel="0" collapsed="false">
      <c r="A9945" s="208" t="str">
        <f aca="false">B9945&amp;" "&amp;C9945&amp;" "&amp;D9945</f>
        <v> 0 Financial</v>
      </c>
      <c r="B9945" s="208" t="str">
        <f aca="false">IF((LEFT(N9945,2)="US"),"US","")</f>
        <v/>
      </c>
      <c r="C9945" s="208" t="n">
        <f aca="false">M9945</f>
        <v>0</v>
      </c>
      <c r="D9945" s="208" t="str">
        <f aca="false">IF(ISNUMBER(FIND("Phy",N9945))=TRUE(),"Physical","Financial")</f>
        <v>Financial</v>
      </c>
      <c r="E9945" s="208" t="e">
        <f aca="false">IF(VLOOKUP(S9945,'DD-Lookup'!$J$6:$L$50,3,FALSE())="Monthly",(YEAR(AC9945)-YEAR(AB9945))*12+MONTH(AC9945)-MONTH(AB9945)+1,(AC9945-AB9945+1))</f>
        <v>#N/A</v>
      </c>
      <c r="F9945" s="239" t="e">
        <f aca="false">E9945*SUM(P9945:Q9945)</f>
        <v>#N/A</v>
      </c>
    </row>
    <row r="9946" customFormat="false" ht="12.75" hidden="false" customHeight="false" outlineLevel="0" collapsed="false">
      <c r="A9946" s="208" t="str">
        <f aca="false">B9946&amp;" "&amp;C9946&amp;" "&amp;D9946</f>
        <v> 0 Financial</v>
      </c>
      <c r="B9946" s="208" t="str">
        <f aca="false">IF((LEFT(N9946,2)="US"),"US","")</f>
        <v/>
      </c>
      <c r="C9946" s="208" t="n">
        <f aca="false">M9946</f>
        <v>0</v>
      </c>
      <c r="D9946" s="208" t="str">
        <f aca="false">IF(ISNUMBER(FIND("Phy",N9946))=TRUE(),"Physical","Financial")</f>
        <v>Financial</v>
      </c>
      <c r="E9946" s="208" t="e">
        <f aca="false">IF(VLOOKUP(S9946,'DD-Lookup'!$J$6:$L$50,3,FALSE())="Monthly",(YEAR(AC9946)-YEAR(AB9946))*12+MONTH(AC9946)-MONTH(AB9946)+1,(AC9946-AB9946+1))</f>
        <v>#N/A</v>
      </c>
      <c r="F9946" s="239" t="e">
        <f aca="false">E9946*SUM(P9946:Q9946)</f>
        <v>#N/A</v>
      </c>
    </row>
    <row r="9947" customFormat="false" ht="12.75" hidden="false" customHeight="false" outlineLevel="0" collapsed="false">
      <c r="A9947" s="208" t="str">
        <f aca="false">B9947&amp;" "&amp;C9947&amp;" "&amp;D9947</f>
        <v> 0 Financial</v>
      </c>
      <c r="B9947" s="208" t="str">
        <f aca="false">IF((LEFT(N9947,2)="US"),"US","")</f>
        <v/>
      </c>
      <c r="C9947" s="208" t="n">
        <f aca="false">M9947</f>
        <v>0</v>
      </c>
      <c r="D9947" s="208" t="str">
        <f aca="false">IF(ISNUMBER(FIND("Phy",N9947))=TRUE(),"Physical","Financial")</f>
        <v>Financial</v>
      </c>
      <c r="E9947" s="208" t="e">
        <f aca="false">IF(VLOOKUP(S9947,'DD-Lookup'!$J$6:$L$50,3,FALSE())="Monthly",(YEAR(AC9947)-YEAR(AB9947))*12+MONTH(AC9947)-MONTH(AB9947)+1,(AC9947-AB9947+1))</f>
        <v>#N/A</v>
      </c>
      <c r="F9947" s="239" t="e">
        <f aca="false">E9947*SUM(P9947:Q9947)</f>
        <v>#N/A</v>
      </c>
    </row>
    <row r="9948" customFormat="false" ht="12.75" hidden="false" customHeight="false" outlineLevel="0" collapsed="false">
      <c r="A9948" s="208" t="str">
        <f aca="false">B9948&amp;" "&amp;C9948&amp;" "&amp;D9948</f>
        <v> 0 Financial</v>
      </c>
      <c r="B9948" s="208" t="str">
        <f aca="false">IF((LEFT(N9948,2)="US"),"US","")</f>
        <v/>
      </c>
      <c r="C9948" s="208" t="n">
        <f aca="false">M9948</f>
        <v>0</v>
      </c>
      <c r="D9948" s="208" t="str">
        <f aca="false">IF(ISNUMBER(FIND("Phy",N9948))=TRUE(),"Physical","Financial")</f>
        <v>Financial</v>
      </c>
      <c r="E9948" s="208" t="e">
        <f aca="false">IF(VLOOKUP(S9948,'DD-Lookup'!$J$6:$L$50,3,FALSE())="Monthly",(YEAR(AC9948)-YEAR(AB9948))*12+MONTH(AC9948)-MONTH(AB9948)+1,(AC9948-AB9948+1))</f>
        <v>#N/A</v>
      </c>
      <c r="F9948" s="239" t="e">
        <f aca="false">E9948*SUM(P9948:Q9948)</f>
        <v>#N/A</v>
      </c>
    </row>
    <row r="9949" customFormat="false" ht="12.75" hidden="false" customHeight="false" outlineLevel="0" collapsed="false">
      <c r="A9949" s="208" t="str">
        <f aca="false">B9949&amp;" "&amp;C9949&amp;" "&amp;D9949</f>
        <v> 0 Financial</v>
      </c>
      <c r="B9949" s="208" t="str">
        <f aca="false">IF((LEFT(N9949,2)="US"),"US","")</f>
        <v/>
      </c>
      <c r="C9949" s="208" t="n">
        <f aca="false">M9949</f>
        <v>0</v>
      </c>
      <c r="D9949" s="208" t="str">
        <f aca="false">IF(ISNUMBER(FIND("Phy",N9949))=TRUE(),"Physical","Financial")</f>
        <v>Financial</v>
      </c>
      <c r="E9949" s="208" t="e">
        <f aca="false">IF(VLOOKUP(S9949,'DD-Lookup'!$J$6:$L$50,3,FALSE())="Monthly",(YEAR(AC9949)-YEAR(AB9949))*12+MONTH(AC9949)-MONTH(AB9949)+1,(AC9949-AB9949+1))</f>
        <v>#N/A</v>
      </c>
      <c r="F9949" s="239" t="e">
        <f aca="false">E9949*SUM(P9949:Q9949)</f>
        <v>#N/A</v>
      </c>
    </row>
    <row r="9950" customFormat="false" ht="12.75" hidden="false" customHeight="false" outlineLevel="0" collapsed="false">
      <c r="A9950" s="208" t="str">
        <f aca="false">B9950&amp;" "&amp;C9950&amp;" "&amp;D9950</f>
        <v> 0 Financial</v>
      </c>
      <c r="B9950" s="208" t="str">
        <f aca="false">IF((LEFT(N9950,2)="US"),"US","")</f>
        <v/>
      </c>
      <c r="C9950" s="208" t="n">
        <f aca="false">M9950</f>
        <v>0</v>
      </c>
      <c r="D9950" s="208" t="str">
        <f aca="false">IF(ISNUMBER(FIND("Phy",N9950))=TRUE(),"Physical","Financial")</f>
        <v>Financial</v>
      </c>
      <c r="E9950" s="208" t="e">
        <f aca="false">IF(VLOOKUP(S9950,'DD-Lookup'!$J$6:$L$50,3,FALSE())="Monthly",(YEAR(AC9950)-YEAR(AB9950))*12+MONTH(AC9950)-MONTH(AB9950)+1,(AC9950-AB9950+1))</f>
        <v>#N/A</v>
      </c>
      <c r="F9950" s="239" t="e">
        <f aca="false">E9950*SUM(P9950:Q9950)</f>
        <v>#N/A</v>
      </c>
    </row>
    <row r="9951" customFormat="false" ht="12.75" hidden="false" customHeight="false" outlineLevel="0" collapsed="false">
      <c r="A9951" s="208" t="str">
        <f aca="false">B9951&amp;" "&amp;C9951&amp;" "&amp;D9951</f>
        <v> 0 Financial</v>
      </c>
      <c r="B9951" s="208" t="str">
        <f aca="false">IF((LEFT(N9951,2)="US"),"US","")</f>
        <v/>
      </c>
      <c r="C9951" s="208" t="n">
        <f aca="false">M9951</f>
        <v>0</v>
      </c>
      <c r="D9951" s="208" t="str">
        <f aca="false">IF(ISNUMBER(FIND("Phy",N9951))=TRUE(),"Physical","Financial")</f>
        <v>Financial</v>
      </c>
      <c r="E9951" s="208" t="e">
        <f aca="false">IF(VLOOKUP(S9951,'DD-Lookup'!$J$6:$L$50,3,FALSE())="Monthly",(YEAR(AC9951)-YEAR(AB9951))*12+MONTH(AC9951)-MONTH(AB9951)+1,(AC9951-AB9951+1))</f>
        <v>#N/A</v>
      </c>
      <c r="F9951" s="239" t="e">
        <f aca="false">E9951*SUM(P9951:Q9951)</f>
        <v>#N/A</v>
      </c>
    </row>
    <row r="9952" customFormat="false" ht="12.75" hidden="false" customHeight="false" outlineLevel="0" collapsed="false">
      <c r="A9952" s="208" t="str">
        <f aca="false">B9952&amp;" "&amp;C9952&amp;" "&amp;D9952</f>
        <v> 0 Financial</v>
      </c>
      <c r="B9952" s="208" t="str">
        <f aca="false">IF((LEFT(N9952,2)="US"),"US","")</f>
        <v/>
      </c>
      <c r="C9952" s="208" t="n">
        <f aca="false">M9952</f>
        <v>0</v>
      </c>
      <c r="D9952" s="208" t="str">
        <f aca="false">IF(ISNUMBER(FIND("Phy",N9952))=TRUE(),"Physical","Financial")</f>
        <v>Financial</v>
      </c>
      <c r="E9952" s="208" t="e">
        <f aca="false">IF(VLOOKUP(S9952,'DD-Lookup'!$J$6:$L$50,3,FALSE())="Monthly",(YEAR(AC9952)-YEAR(AB9952))*12+MONTH(AC9952)-MONTH(AB9952)+1,(AC9952-AB9952+1))</f>
        <v>#N/A</v>
      </c>
      <c r="F9952" s="239" t="e">
        <f aca="false">E9952*SUM(P9952:Q9952)</f>
        <v>#N/A</v>
      </c>
    </row>
    <row r="9953" customFormat="false" ht="12.75" hidden="false" customHeight="false" outlineLevel="0" collapsed="false">
      <c r="A9953" s="208" t="str">
        <f aca="false">B9953&amp;" "&amp;C9953&amp;" "&amp;D9953</f>
        <v> 0 Financial</v>
      </c>
      <c r="B9953" s="208" t="str">
        <f aca="false">IF((LEFT(N9953,2)="US"),"US","")</f>
        <v/>
      </c>
      <c r="C9953" s="208" t="n">
        <f aca="false">M9953</f>
        <v>0</v>
      </c>
      <c r="D9953" s="208" t="str">
        <f aca="false">IF(ISNUMBER(FIND("Phy",N9953))=TRUE(),"Physical","Financial")</f>
        <v>Financial</v>
      </c>
      <c r="E9953" s="208" t="e">
        <f aca="false">IF(VLOOKUP(S9953,'DD-Lookup'!$J$6:$L$50,3,FALSE())="Monthly",(YEAR(AC9953)-YEAR(AB9953))*12+MONTH(AC9953)-MONTH(AB9953)+1,(AC9953-AB9953+1))</f>
        <v>#N/A</v>
      </c>
      <c r="F9953" s="239" t="e">
        <f aca="false">E9953*SUM(P9953:Q9953)</f>
        <v>#N/A</v>
      </c>
    </row>
    <row r="9954" customFormat="false" ht="12.75" hidden="false" customHeight="false" outlineLevel="0" collapsed="false">
      <c r="A9954" s="208" t="str">
        <f aca="false">B9954&amp;" "&amp;C9954&amp;" "&amp;D9954</f>
        <v> 0 Financial</v>
      </c>
      <c r="B9954" s="208" t="str">
        <f aca="false">IF((LEFT(N9954,2)="US"),"US","")</f>
        <v/>
      </c>
      <c r="C9954" s="208" t="n">
        <f aca="false">M9954</f>
        <v>0</v>
      </c>
      <c r="D9954" s="208" t="str">
        <f aca="false">IF(ISNUMBER(FIND("Phy",N9954))=TRUE(),"Physical","Financial")</f>
        <v>Financial</v>
      </c>
      <c r="E9954" s="208" t="e">
        <f aca="false">IF(VLOOKUP(S9954,'DD-Lookup'!$J$6:$L$50,3,FALSE())="Monthly",(YEAR(AC9954)-YEAR(AB9954))*12+MONTH(AC9954)-MONTH(AB9954)+1,(AC9954-AB9954+1))</f>
        <v>#N/A</v>
      </c>
      <c r="F9954" s="239" t="e">
        <f aca="false">E9954*SUM(P9954:Q9954)</f>
        <v>#N/A</v>
      </c>
    </row>
    <row r="9955" customFormat="false" ht="12.75" hidden="false" customHeight="false" outlineLevel="0" collapsed="false">
      <c r="A9955" s="208" t="str">
        <f aca="false">B9955&amp;" "&amp;C9955&amp;" "&amp;D9955</f>
        <v> 0 Financial</v>
      </c>
      <c r="B9955" s="208" t="str">
        <f aca="false">IF((LEFT(N9955,2)="US"),"US","")</f>
        <v/>
      </c>
      <c r="C9955" s="208" t="n">
        <f aca="false">M9955</f>
        <v>0</v>
      </c>
      <c r="D9955" s="208" t="str">
        <f aca="false">IF(ISNUMBER(FIND("Phy",N9955))=TRUE(),"Physical","Financial")</f>
        <v>Financial</v>
      </c>
      <c r="E9955" s="208" t="e">
        <f aca="false">IF(VLOOKUP(S9955,'DD-Lookup'!$J$6:$L$50,3,FALSE())="Monthly",(YEAR(AC9955)-YEAR(AB9955))*12+MONTH(AC9955)-MONTH(AB9955)+1,(AC9955-AB9955+1))</f>
        <v>#N/A</v>
      </c>
      <c r="F9955" s="239" t="e">
        <f aca="false">E9955*SUM(P9955:Q9955)</f>
        <v>#N/A</v>
      </c>
    </row>
    <row r="9956" customFormat="false" ht="12.75" hidden="false" customHeight="false" outlineLevel="0" collapsed="false">
      <c r="A9956" s="208" t="str">
        <f aca="false">B9956&amp;" "&amp;C9956&amp;" "&amp;D9956</f>
        <v> 0 Financial</v>
      </c>
      <c r="B9956" s="208" t="str">
        <f aca="false">IF((LEFT(N9956,2)="US"),"US","")</f>
        <v/>
      </c>
      <c r="C9956" s="208" t="n">
        <f aca="false">M9956</f>
        <v>0</v>
      </c>
      <c r="D9956" s="208" t="str">
        <f aca="false">IF(ISNUMBER(FIND("Phy",N9956))=TRUE(),"Physical","Financial")</f>
        <v>Financial</v>
      </c>
      <c r="E9956" s="208" t="e">
        <f aca="false">IF(VLOOKUP(S9956,'DD-Lookup'!$J$6:$L$50,3,FALSE())="Monthly",(YEAR(AC9956)-YEAR(AB9956))*12+MONTH(AC9956)-MONTH(AB9956)+1,(AC9956-AB9956+1))</f>
        <v>#N/A</v>
      </c>
      <c r="F9956" s="239" t="e">
        <f aca="false">E9956*SUM(P9956:Q9956)</f>
        <v>#N/A</v>
      </c>
    </row>
    <row r="9957" customFormat="false" ht="12.75" hidden="false" customHeight="false" outlineLevel="0" collapsed="false">
      <c r="A9957" s="208" t="str">
        <f aca="false">B9957&amp;" "&amp;C9957&amp;" "&amp;D9957</f>
        <v> 0 Financial</v>
      </c>
      <c r="B9957" s="208" t="str">
        <f aca="false">IF((LEFT(N9957,2)="US"),"US","")</f>
        <v/>
      </c>
      <c r="C9957" s="208" t="n">
        <f aca="false">M9957</f>
        <v>0</v>
      </c>
      <c r="D9957" s="208" t="str">
        <f aca="false">IF(ISNUMBER(FIND("Phy",N9957))=TRUE(),"Physical","Financial")</f>
        <v>Financial</v>
      </c>
      <c r="E9957" s="208" t="e">
        <f aca="false">IF(VLOOKUP(S9957,'DD-Lookup'!$J$6:$L$50,3,FALSE())="Monthly",(YEAR(AC9957)-YEAR(AB9957))*12+MONTH(AC9957)-MONTH(AB9957)+1,(AC9957-AB9957+1))</f>
        <v>#N/A</v>
      </c>
      <c r="F9957" s="239" t="e">
        <f aca="false">E9957*SUM(P9957:Q9957)</f>
        <v>#N/A</v>
      </c>
    </row>
    <row r="9958" customFormat="false" ht="12.75" hidden="false" customHeight="false" outlineLevel="0" collapsed="false">
      <c r="A9958" s="208" t="str">
        <f aca="false">B9958&amp;" "&amp;C9958&amp;" "&amp;D9958</f>
        <v> 0 Financial</v>
      </c>
      <c r="B9958" s="208" t="str">
        <f aca="false">IF((LEFT(N9958,2)="US"),"US","")</f>
        <v/>
      </c>
      <c r="C9958" s="208" t="n">
        <f aca="false">M9958</f>
        <v>0</v>
      </c>
      <c r="D9958" s="208" t="str">
        <f aca="false">IF(ISNUMBER(FIND("Phy",N9958))=TRUE(),"Physical","Financial")</f>
        <v>Financial</v>
      </c>
      <c r="E9958" s="208" t="e">
        <f aca="false">IF(VLOOKUP(S9958,'DD-Lookup'!$J$6:$L$50,3,FALSE())="Monthly",(YEAR(AC9958)-YEAR(AB9958))*12+MONTH(AC9958)-MONTH(AB9958)+1,(AC9958-AB9958+1))</f>
        <v>#N/A</v>
      </c>
      <c r="F9958" s="239" t="e">
        <f aca="false">E9958*SUM(P9958:Q9958)</f>
        <v>#N/A</v>
      </c>
    </row>
    <row r="9959" customFormat="false" ht="12.75" hidden="false" customHeight="false" outlineLevel="0" collapsed="false">
      <c r="A9959" s="208" t="str">
        <f aca="false">B9959&amp;" "&amp;C9959&amp;" "&amp;D9959</f>
        <v> 0 Financial</v>
      </c>
      <c r="B9959" s="208" t="str">
        <f aca="false">IF((LEFT(N9959,2)="US"),"US","")</f>
        <v/>
      </c>
      <c r="C9959" s="208" t="n">
        <f aca="false">M9959</f>
        <v>0</v>
      </c>
      <c r="D9959" s="208" t="str">
        <f aca="false">IF(ISNUMBER(FIND("Phy",N9959))=TRUE(),"Physical","Financial")</f>
        <v>Financial</v>
      </c>
      <c r="E9959" s="208" t="e">
        <f aca="false">IF(VLOOKUP(S9959,'DD-Lookup'!$J$6:$L$50,3,FALSE())="Monthly",(YEAR(AC9959)-YEAR(AB9959))*12+MONTH(AC9959)-MONTH(AB9959)+1,(AC9959-AB9959+1))</f>
        <v>#N/A</v>
      </c>
      <c r="F9959" s="239" t="e">
        <f aca="false">E9959*SUM(P9959:Q9959)</f>
        <v>#N/A</v>
      </c>
    </row>
    <row r="9960" customFormat="false" ht="12.75" hidden="false" customHeight="false" outlineLevel="0" collapsed="false">
      <c r="A9960" s="208" t="str">
        <f aca="false">B9960&amp;" "&amp;C9960&amp;" "&amp;D9960</f>
        <v> 0 Financial</v>
      </c>
      <c r="B9960" s="208" t="str">
        <f aca="false">IF((LEFT(N9960,2)="US"),"US","")</f>
        <v/>
      </c>
      <c r="C9960" s="208" t="n">
        <f aca="false">M9960</f>
        <v>0</v>
      </c>
      <c r="D9960" s="208" t="str">
        <f aca="false">IF(ISNUMBER(FIND("Phy",N9960))=TRUE(),"Physical","Financial")</f>
        <v>Financial</v>
      </c>
      <c r="E9960" s="208" t="e">
        <f aca="false">IF(VLOOKUP(S9960,'DD-Lookup'!$J$6:$L$50,3,FALSE())="Monthly",(YEAR(AC9960)-YEAR(AB9960))*12+MONTH(AC9960)-MONTH(AB9960)+1,(AC9960-AB9960+1))</f>
        <v>#N/A</v>
      </c>
      <c r="F9960" s="239" t="e">
        <f aca="false">E9960*SUM(P9960:Q9960)</f>
        <v>#N/A</v>
      </c>
    </row>
    <row r="9961" customFormat="false" ht="12.75" hidden="false" customHeight="false" outlineLevel="0" collapsed="false">
      <c r="A9961" s="208" t="str">
        <f aca="false">B9961&amp;" "&amp;C9961&amp;" "&amp;D9961</f>
        <v> 0 Financial</v>
      </c>
      <c r="B9961" s="208" t="str">
        <f aca="false">IF((LEFT(N9961,2)="US"),"US","")</f>
        <v/>
      </c>
      <c r="C9961" s="208" t="n">
        <f aca="false">M9961</f>
        <v>0</v>
      </c>
      <c r="D9961" s="208" t="str">
        <f aca="false">IF(ISNUMBER(FIND("Phy",N9961))=TRUE(),"Physical","Financial")</f>
        <v>Financial</v>
      </c>
      <c r="E9961" s="208" t="e">
        <f aca="false">IF(VLOOKUP(S9961,'DD-Lookup'!$J$6:$L$50,3,FALSE())="Monthly",(YEAR(AC9961)-YEAR(AB9961))*12+MONTH(AC9961)-MONTH(AB9961)+1,(AC9961-AB9961+1))</f>
        <v>#N/A</v>
      </c>
      <c r="F9961" s="239" t="e">
        <f aca="false">E9961*SUM(P9961:Q9961)</f>
        <v>#N/A</v>
      </c>
    </row>
    <row r="9962" customFormat="false" ht="12.75" hidden="false" customHeight="false" outlineLevel="0" collapsed="false">
      <c r="A9962" s="208" t="str">
        <f aca="false">B9962&amp;" "&amp;C9962&amp;" "&amp;D9962</f>
        <v> 0 Financial</v>
      </c>
      <c r="B9962" s="208" t="str">
        <f aca="false">IF((LEFT(N9962,2)="US"),"US","")</f>
        <v/>
      </c>
      <c r="C9962" s="208" t="n">
        <f aca="false">M9962</f>
        <v>0</v>
      </c>
      <c r="D9962" s="208" t="str">
        <f aca="false">IF(ISNUMBER(FIND("Phy",N9962))=TRUE(),"Physical","Financial")</f>
        <v>Financial</v>
      </c>
      <c r="E9962" s="208" t="e">
        <f aca="false">IF(VLOOKUP(S9962,'DD-Lookup'!$J$6:$L$50,3,FALSE())="Monthly",(YEAR(AC9962)-YEAR(AB9962))*12+MONTH(AC9962)-MONTH(AB9962)+1,(AC9962-AB9962+1))</f>
        <v>#N/A</v>
      </c>
      <c r="F9962" s="239" t="e">
        <f aca="false">E9962*SUM(P9962:Q9962)</f>
        <v>#N/A</v>
      </c>
    </row>
    <row r="9963" customFormat="false" ht="12.75" hidden="false" customHeight="false" outlineLevel="0" collapsed="false">
      <c r="A9963" s="208" t="str">
        <f aca="false">B9963&amp;" "&amp;C9963&amp;" "&amp;D9963</f>
        <v> 0 Financial</v>
      </c>
      <c r="B9963" s="208" t="str">
        <f aca="false">IF((LEFT(N9963,2)="US"),"US","")</f>
        <v/>
      </c>
      <c r="C9963" s="208" t="n">
        <f aca="false">M9963</f>
        <v>0</v>
      </c>
      <c r="D9963" s="208" t="str">
        <f aca="false">IF(ISNUMBER(FIND("Phy",N9963))=TRUE(),"Physical","Financial")</f>
        <v>Financial</v>
      </c>
      <c r="E9963" s="208" t="e">
        <f aca="false">IF(VLOOKUP(S9963,'DD-Lookup'!$J$6:$L$50,3,FALSE())="Monthly",(YEAR(AC9963)-YEAR(AB9963))*12+MONTH(AC9963)-MONTH(AB9963)+1,(AC9963-AB9963+1))</f>
        <v>#N/A</v>
      </c>
      <c r="F9963" s="239" t="e">
        <f aca="false">E9963*SUM(P9963:Q9963)</f>
        <v>#N/A</v>
      </c>
    </row>
    <row r="9964" customFormat="false" ht="12.75" hidden="false" customHeight="false" outlineLevel="0" collapsed="false">
      <c r="A9964" s="208" t="str">
        <f aca="false">B9964&amp;" "&amp;C9964&amp;" "&amp;D9964</f>
        <v> 0 Financial</v>
      </c>
      <c r="B9964" s="208" t="str">
        <f aca="false">IF((LEFT(N9964,2)="US"),"US","")</f>
        <v/>
      </c>
      <c r="C9964" s="208" t="n">
        <f aca="false">M9964</f>
        <v>0</v>
      </c>
      <c r="D9964" s="208" t="str">
        <f aca="false">IF(ISNUMBER(FIND("Phy",N9964))=TRUE(),"Physical","Financial")</f>
        <v>Financial</v>
      </c>
      <c r="E9964" s="208" t="e">
        <f aca="false">IF(VLOOKUP(S9964,'DD-Lookup'!$J$6:$L$50,3,FALSE())="Monthly",(YEAR(AC9964)-YEAR(AB9964))*12+MONTH(AC9964)-MONTH(AB9964)+1,(AC9964-AB9964+1))</f>
        <v>#N/A</v>
      </c>
      <c r="F9964" s="239" t="e">
        <f aca="false">E9964*SUM(P9964:Q9964)</f>
        <v>#N/A</v>
      </c>
    </row>
    <row r="9965" customFormat="false" ht="12.75" hidden="false" customHeight="false" outlineLevel="0" collapsed="false">
      <c r="A9965" s="208" t="str">
        <f aca="false">B9965&amp;" "&amp;C9965&amp;" "&amp;D9965</f>
        <v> 0 Financial</v>
      </c>
      <c r="B9965" s="208" t="str">
        <f aca="false">IF((LEFT(N9965,2)="US"),"US","")</f>
        <v/>
      </c>
      <c r="C9965" s="208" t="n">
        <f aca="false">M9965</f>
        <v>0</v>
      </c>
      <c r="D9965" s="208" t="str">
        <f aca="false">IF(ISNUMBER(FIND("Phy",N9965))=TRUE(),"Physical","Financial")</f>
        <v>Financial</v>
      </c>
      <c r="E9965" s="208" t="e">
        <f aca="false">IF(VLOOKUP(S9965,'DD-Lookup'!$J$6:$L$50,3,FALSE())="Monthly",(YEAR(AC9965)-YEAR(AB9965))*12+MONTH(AC9965)-MONTH(AB9965)+1,(AC9965-AB9965+1))</f>
        <v>#N/A</v>
      </c>
      <c r="F9965" s="239" t="e">
        <f aca="false">E9965*SUM(P9965:Q9965)</f>
        <v>#N/A</v>
      </c>
    </row>
    <row r="9966" customFormat="false" ht="12.75" hidden="false" customHeight="false" outlineLevel="0" collapsed="false">
      <c r="A9966" s="208" t="str">
        <f aca="false">B9966&amp;" "&amp;C9966&amp;" "&amp;D9966</f>
        <v> 0 Financial</v>
      </c>
      <c r="B9966" s="208" t="str">
        <f aca="false">IF((LEFT(N9966,2)="US"),"US","")</f>
        <v/>
      </c>
      <c r="C9966" s="208" t="n">
        <f aca="false">M9966</f>
        <v>0</v>
      </c>
      <c r="D9966" s="208" t="str">
        <f aca="false">IF(ISNUMBER(FIND("Phy",N9966))=TRUE(),"Physical","Financial")</f>
        <v>Financial</v>
      </c>
      <c r="E9966" s="208" t="e">
        <f aca="false">IF(VLOOKUP(S9966,'DD-Lookup'!$J$6:$L$50,3,FALSE())="Monthly",(YEAR(AC9966)-YEAR(AB9966))*12+MONTH(AC9966)-MONTH(AB9966)+1,(AC9966-AB9966+1))</f>
        <v>#N/A</v>
      </c>
      <c r="F9966" s="239" t="e">
        <f aca="false">E9966*SUM(P9966:Q9966)</f>
        <v>#N/A</v>
      </c>
    </row>
    <row r="9967" customFormat="false" ht="12.75" hidden="false" customHeight="false" outlineLevel="0" collapsed="false">
      <c r="A9967" s="208" t="str">
        <f aca="false">B9967&amp;" "&amp;C9967&amp;" "&amp;D9967</f>
        <v> 0 Financial</v>
      </c>
      <c r="B9967" s="208" t="str">
        <f aca="false">IF((LEFT(N9967,2)="US"),"US","")</f>
        <v/>
      </c>
      <c r="C9967" s="208" t="n">
        <f aca="false">M9967</f>
        <v>0</v>
      </c>
      <c r="D9967" s="208" t="str">
        <f aca="false">IF(ISNUMBER(FIND("Phy",N9967))=TRUE(),"Physical","Financial")</f>
        <v>Financial</v>
      </c>
      <c r="E9967" s="208" t="e">
        <f aca="false">IF(VLOOKUP(S9967,'DD-Lookup'!$J$6:$L$50,3,FALSE())="Monthly",(YEAR(AC9967)-YEAR(AB9967))*12+MONTH(AC9967)-MONTH(AB9967)+1,(AC9967-AB9967+1))</f>
        <v>#N/A</v>
      </c>
      <c r="F9967" s="239" t="e">
        <f aca="false">E9967*SUM(P9967:Q9967)</f>
        <v>#N/A</v>
      </c>
    </row>
    <row r="9968" customFormat="false" ht="12.75" hidden="false" customHeight="false" outlineLevel="0" collapsed="false">
      <c r="A9968" s="208" t="str">
        <f aca="false">B9968&amp;" "&amp;C9968&amp;" "&amp;D9968</f>
        <v> 0 Financial</v>
      </c>
      <c r="B9968" s="208" t="str">
        <f aca="false">IF((LEFT(N9968,2)="US"),"US","")</f>
        <v/>
      </c>
      <c r="C9968" s="208" t="n">
        <f aca="false">M9968</f>
        <v>0</v>
      </c>
      <c r="D9968" s="208" t="str">
        <f aca="false">IF(ISNUMBER(FIND("Phy",N9968))=TRUE(),"Physical","Financial")</f>
        <v>Financial</v>
      </c>
      <c r="E9968" s="208" t="e">
        <f aca="false">IF(VLOOKUP(S9968,'DD-Lookup'!$J$6:$L$50,3,FALSE())="Monthly",(YEAR(AC9968)-YEAR(AB9968))*12+MONTH(AC9968)-MONTH(AB9968)+1,(AC9968-AB9968+1))</f>
        <v>#N/A</v>
      </c>
      <c r="F9968" s="239" t="e">
        <f aca="false">E9968*SUM(P9968:Q9968)</f>
        <v>#N/A</v>
      </c>
    </row>
    <row r="9969" customFormat="false" ht="12.75" hidden="false" customHeight="false" outlineLevel="0" collapsed="false">
      <c r="A9969" s="208" t="str">
        <f aca="false">B9969&amp;" "&amp;C9969&amp;" "&amp;D9969</f>
        <v> 0 Financial</v>
      </c>
      <c r="B9969" s="208" t="str">
        <f aca="false">IF((LEFT(N9969,2)="US"),"US","")</f>
        <v/>
      </c>
      <c r="C9969" s="208" t="n">
        <f aca="false">M9969</f>
        <v>0</v>
      </c>
      <c r="D9969" s="208" t="str">
        <f aca="false">IF(ISNUMBER(FIND("Phy",N9969))=TRUE(),"Physical","Financial")</f>
        <v>Financial</v>
      </c>
      <c r="E9969" s="208" t="e">
        <f aca="false">IF(VLOOKUP(S9969,'DD-Lookup'!$J$6:$L$50,3,FALSE())="Monthly",(YEAR(AC9969)-YEAR(AB9969))*12+MONTH(AC9969)-MONTH(AB9969)+1,(AC9969-AB9969+1))</f>
        <v>#N/A</v>
      </c>
      <c r="F9969" s="239" t="e">
        <f aca="false">E9969*SUM(P9969:Q9969)</f>
        <v>#N/A</v>
      </c>
    </row>
    <row r="9970" customFormat="false" ht="12.75" hidden="false" customHeight="false" outlineLevel="0" collapsed="false">
      <c r="A9970" s="208" t="str">
        <f aca="false">B9970&amp;" "&amp;C9970&amp;" "&amp;D9970</f>
        <v> 0 Financial</v>
      </c>
      <c r="B9970" s="208" t="str">
        <f aca="false">IF((LEFT(N9970,2)="US"),"US","")</f>
        <v/>
      </c>
      <c r="C9970" s="208" t="n">
        <f aca="false">M9970</f>
        <v>0</v>
      </c>
      <c r="D9970" s="208" t="str">
        <f aca="false">IF(ISNUMBER(FIND("Phy",N9970))=TRUE(),"Physical","Financial")</f>
        <v>Financial</v>
      </c>
      <c r="E9970" s="208" t="e">
        <f aca="false">IF(VLOOKUP(S9970,'DD-Lookup'!$J$6:$L$50,3,FALSE())="Monthly",(YEAR(AC9970)-YEAR(AB9970))*12+MONTH(AC9970)-MONTH(AB9970)+1,(AC9970-AB9970+1))</f>
        <v>#N/A</v>
      </c>
      <c r="F9970" s="239" t="e">
        <f aca="false">E9970*SUM(P9970:Q9970)</f>
        <v>#N/A</v>
      </c>
    </row>
    <row r="9971" customFormat="false" ht="12.75" hidden="false" customHeight="false" outlineLevel="0" collapsed="false">
      <c r="A9971" s="208" t="str">
        <f aca="false">B9971&amp;" "&amp;C9971&amp;" "&amp;D9971</f>
        <v> 0 Financial</v>
      </c>
      <c r="B9971" s="208" t="str">
        <f aca="false">IF((LEFT(N9971,2)="US"),"US","")</f>
        <v/>
      </c>
      <c r="C9971" s="208" t="n">
        <f aca="false">M9971</f>
        <v>0</v>
      </c>
      <c r="D9971" s="208" t="str">
        <f aca="false">IF(ISNUMBER(FIND("Phy",N9971))=TRUE(),"Physical","Financial")</f>
        <v>Financial</v>
      </c>
      <c r="E9971" s="208" t="e">
        <f aca="false">IF(VLOOKUP(S9971,'DD-Lookup'!$J$6:$L$50,3,FALSE())="Monthly",(YEAR(AC9971)-YEAR(AB9971))*12+MONTH(AC9971)-MONTH(AB9971)+1,(AC9971-AB9971+1))</f>
        <v>#N/A</v>
      </c>
      <c r="F9971" s="239" t="e">
        <f aca="false">E9971*SUM(P9971:Q9971)</f>
        <v>#N/A</v>
      </c>
    </row>
    <row r="9972" customFormat="false" ht="12.75" hidden="false" customHeight="false" outlineLevel="0" collapsed="false">
      <c r="A9972" s="208" t="str">
        <f aca="false">B9972&amp;" "&amp;C9972&amp;" "&amp;D9972</f>
        <v> 0 Financial</v>
      </c>
      <c r="B9972" s="208" t="str">
        <f aca="false">IF((LEFT(N9972,2)="US"),"US","")</f>
        <v/>
      </c>
      <c r="C9972" s="208" t="n">
        <f aca="false">M9972</f>
        <v>0</v>
      </c>
      <c r="D9972" s="208" t="str">
        <f aca="false">IF(ISNUMBER(FIND("Phy",N9972))=TRUE(),"Physical","Financial")</f>
        <v>Financial</v>
      </c>
      <c r="E9972" s="208" t="e">
        <f aca="false">IF(VLOOKUP(S9972,'DD-Lookup'!$J$6:$L$50,3,FALSE())="Monthly",(YEAR(AC9972)-YEAR(AB9972))*12+MONTH(AC9972)-MONTH(AB9972)+1,(AC9972-AB9972+1))</f>
        <v>#N/A</v>
      </c>
      <c r="F9972" s="239" t="e">
        <f aca="false">E9972*SUM(P9972:Q9972)</f>
        <v>#N/A</v>
      </c>
    </row>
    <row r="9973" customFormat="false" ht="12.75" hidden="false" customHeight="false" outlineLevel="0" collapsed="false">
      <c r="A9973" s="208" t="str">
        <f aca="false">B9973&amp;" "&amp;C9973&amp;" "&amp;D9973</f>
        <v> 0 Financial</v>
      </c>
      <c r="B9973" s="208" t="str">
        <f aca="false">IF((LEFT(N9973,2)="US"),"US","")</f>
        <v/>
      </c>
      <c r="C9973" s="208" t="n">
        <f aca="false">M9973</f>
        <v>0</v>
      </c>
      <c r="D9973" s="208" t="str">
        <f aca="false">IF(ISNUMBER(FIND("Phy",N9973))=TRUE(),"Physical","Financial")</f>
        <v>Financial</v>
      </c>
      <c r="E9973" s="208" t="e">
        <f aca="false">IF(VLOOKUP(S9973,'DD-Lookup'!$J$6:$L$50,3,FALSE())="Monthly",(YEAR(AC9973)-YEAR(AB9973))*12+MONTH(AC9973)-MONTH(AB9973)+1,(AC9973-AB9973+1))</f>
        <v>#N/A</v>
      </c>
      <c r="F9973" s="239" t="e">
        <f aca="false">E9973*SUM(P9973:Q9973)</f>
        <v>#N/A</v>
      </c>
    </row>
    <row r="9974" customFormat="false" ht="12.75" hidden="false" customHeight="false" outlineLevel="0" collapsed="false">
      <c r="A9974" s="208" t="str">
        <f aca="false">B9974&amp;" "&amp;C9974&amp;" "&amp;D9974</f>
        <v> 0 Financial</v>
      </c>
      <c r="B9974" s="208" t="str">
        <f aca="false">IF((LEFT(N9974,2)="US"),"US","")</f>
        <v/>
      </c>
      <c r="C9974" s="208" t="n">
        <f aca="false">M9974</f>
        <v>0</v>
      </c>
      <c r="D9974" s="208" t="str">
        <f aca="false">IF(ISNUMBER(FIND("Phy",N9974))=TRUE(),"Physical","Financial")</f>
        <v>Financial</v>
      </c>
      <c r="E9974" s="208" t="e">
        <f aca="false">IF(VLOOKUP(S9974,'DD-Lookup'!$J$6:$L$50,3,FALSE())="Monthly",(YEAR(AC9974)-YEAR(AB9974))*12+MONTH(AC9974)-MONTH(AB9974)+1,(AC9974-AB9974+1))</f>
        <v>#N/A</v>
      </c>
      <c r="F9974" s="239" t="e">
        <f aca="false">E9974*SUM(P9974:Q9974)</f>
        <v>#N/A</v>
      </c>
    </row>
    <row r="9975" customFormat="false" ht="12.75" hidden="false" customHeight="false" outlineLevel="0" collapsed="false">
      <c r="A9975" s="208" t="str">
        <f aca="false">B9975&amp;" "&amp;C9975&amp;" "&amp;D9975</f>
        <v> 0 Financial</v>
      </c>
      <c r="B9975" s="208" t="str">
        <f aca="false">IF((LEFT(N9975,2)="US"),"US","")</f>
        <v/>
      </c>
      <c r="C9975" s="208" t="n">
        <f aca="false">M9975</f>
        <v>0</v>
      </c>
      <c r="D9975" s="208" t="str">
        <f aca="false">IF(ISNUMBER(FIND("Phy",N9975))=TRUE(),"Physical","Financial")</f>
        <v>Financial</v>
      </c>
      <c r="E9975" s="208" t="e">
        <f aca="false">IF(VLOOKUP(S9975,'DD-Lookup'!$J$6:$L$50,3,FALSE())="Monthly",(YEAR(AC9975)-YEAR(AB9975))*12+MONTH(AC9975)-MONTH(AB9975)+1,(AC9975-AB9975+1))</f>
        <v>#N/A</v>
      </c>
      <c r="F9975" s="239" t="e">
        <f aca="false">E9975*SUM(P9975:Q9975)</f>
        <v>#N/A</v>
      </c>
    </row>
    <row r="9976" customFormat="false" ht="12.75" hidden="false" customHeight="false" outlineLevel="0" collapsed="false">
      <c r="A9976" s="208" t="str">
        <f aca="false">B9976&amp;" "&amp;C9976&amp;" "&amp;D9976</f>
        <v> 0 Financial</v>
      </c>
      <c r="B9976" s="208" t="str">
        <f aca="false">IF((LEFT(N9976,2)="US"),"US","")</f>
        <v/>
      </c>
      <c r="C9976" s="208" t="n">
        <f aca="false">M9976</f>
        <v>0</v>
      </c>
      <c r="D9976" s="208" t="str">
        <f aca="false">IF(ISNUMBER(FIND("Phy",N9976))=TRUE(),"Physical","Financial")</f>
        <v>Financial</v>
      </c>
      <c r="E9976" s="208" t="e">
        <f aca="false">IF(VLOOKUP(S9976,'DD-Lookup'!$J$6:$L$50,3,FALSE())="Monthly",(YEAR(AC9976)-YEAR(AB9976))*12+MONTH(AC9976)-MONTH(AB9976)+1,(AC9976-AB9976+1))</f>
        <v>#N/A</v>
      </c>
      <c r="F9976" s="239" t="e">
        <f aca="false">E9976*SUM(P9976:Q9976)</f>
        <v>#N/A</v>
      </c>
    </row>
    <row r="9977" customFormat="false" ht="12.75" hidden="false" customHeight="false" outlineLevel="0" collapsed="false">
      <c r="A9977" s="208" t="str">
        <f aca="false">B9977&amp;" "&amp;C9977&amp;" "&amp;D9977</f>
        <v> 0 Financial</v>
      </c>
      <c r="B9977" s="208" t="str">
        <f aca="false">IF((LEFT(N9977,2)="US"),"US","")</f>
        <v/>
      </c>
      <c r="C9977" s="208" t="n">
        <f aca="false">M9977</f>
        <v>0</v>
      </c>
      <c r="D9977" s="208" t="str">
        <f aca="false">IF(ISNUMBER(FIND("Phy",N9977))=TRUE(),"Physical","Financial")</f>
        <v>Financial</v>
      </c>
      <c r="E9977" s="208" t="e">
        <f aca="false">IF(VLOOKUP(S9977,'DD-Lookup'!$J$6:$L$50,3,FALSE())="Monthly",(YEAR(AC9977)-YEAR(AB9977))*12+MONTH(AC9977)-MONTH(AB9977)+1,(AC9977-AB9977+1))</f>
        <v>#N/A</v>
      </c>
      <c r="F9977" s="239" t="e">
        <f aca="false">E9977*SUM(P9977:Q9977)</f>
        <v>#N/A</v>
      </c>
    </row>
    <row r="9978" customFormat="false" ht="12.75" hidden="false" customHeight="false" outlineLevel="0" collapsed="false">
      <c r="A9978" s="208" t="str">
        <f aca="false">B9978&amp;" "&amp;C9978&amp;" "&amp;D9978</f>
        <v> 0 Financial</v>
      </c>
      <c r="B9978" s="208" t="str">
        <f aca="false">IF((LEFT(N9978,2)="US"),"US","")</f>
        <v/>
      </c>
      <c r="C9978" s="208" t="n">
        <f aca="false">M9978</f>
        <v>0</v>
      </c>
      <c r="D9978" s="208" t="str">
        <f aca="false">IF(ISNUMBER(FIND("Phy",N9978))=TRUE(),"Physical","Financial")</f>
        <v>Financial</v>
      </c>
      <c r="E9978" s="208" t="e">
        <f aca="false">IF(VLOOKUP(S9978,'DD-Lookup'!$J$6:$L$50,3,FALSE())="Monthly",(YEAR(AC9978)-YEAR(AB9978))*12+MONTH(AC9978)-MONTH(AB9978)+1,(AC9978-AB9978+1))</f>
        <v>#N/A</v>
      </c>
      <c r="F9978" s="239" t="e">
        <f aca="false">E9978*SUM(P9978:Q9978)</f>
        <v>#N/A</v>
      </c>
    </row>
    <row r="9979" customFormat="false" ht="12.75" hidden="false" customHeight="false" outlineLevel="0" collapsed="false">
      <c r="A9979" s="208" t="str">
        <f aca="false">B9979&amp;" "&amp;C9979&amp;" "&amp;D9979</f>
        <v> 0 Financial</v>
      </c>
      <c r="B9979" s="208" t="str">
        <f aca="false">IF((LEFT(N9979,2)="US"),"US","")</f>
        <v/>
      </c>
      <c r="C9979" s="208" t="n">
        <f aca="false">M9979</f>
        <v>0</v>
      </c>
      <c r="D9979" s="208" t="str">
        <f aca="false">IF(ISNUMBER(FIND("Phy",N9979))=TRUE(),"Physical","Financial")</f>
        <v>Financial</v>
      </c>
      <c r="E9979" s="208" t="e">
        <f aca="false">IF(VLOOKUP(S9979,'DD-Lookup'!$J$6:$L$50,3,FALSE())="Monthly",(YEAR(AC9979)-YEAR(AB9979))*12+MONTH(AC9979)-MONTH(AB9979)+1,(AC9979-AB9979+1))</f>
        <v>#N/A</v>
      </c>
      <c r="F9979" s="239" t="e">
        <f aca="false">E9979*SUM(P9979:Q9979)</f>
        <v>#N/A</v>
      </c>
    </row>
    <row r="9980" customFormat="false" ht="12.75" hidden="false" customHeight="false" outlineLevel="0" collapsed="false">
      <c r="A9980" s="208" t="str">
        <f aca="false">B9980&amp;" "&amp;C9980&amp;" "&amp;D9980</f>
        <v> 0 Financial</v>
      </c>
      <c r="B9980" s="208" t="str">
        <f aca="false">IF((LEFT(N9980,2)="US"),"US","")</f>
        <v/>
      </c>
      <c r="C9980" s="208" t="n">
        <f aca="false">M9980</f>
        <v>0</v>
      </c>
      <c r="D9980" s="208" t="str">
        <f aca="false">IF(ISNUMBER(FIND("Phy",N9980))=TRUE(),"Physical","Financial")</f>
        <v>Financial</v>
      </c>
      <c r="E9980" s="208" t="e">
        <f aca="false">IF(VLOOKUP(S9980,'DD-Lookup'!$J$6:$L$50,3,FALSE())="Monthly",(YEAR(AC9980)-YEAR(AB9980))*12+MONTH(AC9980)-MONTH(AB9980)+1,(AC9980-AB9980+1))</f>
        <v>#N/A</v>
      </c>
      <c r="F9980" s="239" t="e">
        <f aca="false">E9980*SUM(P9980:Q9980)</f>
        <v>#N/A</v>
      </c>
    </row>
    <row r="9981" customFormat="false" ht="12.75" hidden="false" customHeight="false" outlineLevel="0" collapsed="false">
      <c r="A9981" s="208" t="str">
        <f aca="false">B9981&amp;" "&amp;C9981&amp;" "&amp;D9981</f>
        <v> 0 Financial</v>
      </c>
      <c r="B9981" s="208" t="str">
        <f aca="false">IF((LEFT(N9981,2)="US"),"US","")</f>
        <v/>
      </c>
      <c r="C9981" s="208" t="n">
        <f aca="false">M9981</f>
        <v>0</v>
      </c>
      <c r="D9981" s="208" t="str">
        <f aca="false">IF(ISNUMBER(FIND("Phy",N9981))=TRUE(),"Physical","Financial")</f>
        <v>Financial</v>
      </c>
      <c r="E9981" s="208" t="e">
        <f aca="false">IF(VLOOKUP(S9981,'DD-Lookup'!$J$6:$L$50,3,FALSE())="Monthly",(YEAR(AC9981)-YEAR(AB9981))*12+MONTH(AC9981)-MONTH(AB9981)+1,(AC9981-AB9981+1))</f>
        <v>#N/A</v>
      </c>
      <c r="F9981" s="239" t="e">
        <f aca="false">E9981*SUM(P9981:Q9981)</f>
        <v>#N/A</v>
      </c>
    </row>
    <row r="9982" customFormat="false" ht="12.75" hidden="false" customHeight="false" outlineLevel="0" collapsed="false">
      <c r="A9982" s="208" t="str">
        <f aca="false">B9982&amp;" "&amp;C9982&amp;" "&amp;D9982</f>
        <v> 0 Financial</v>
      </c>
      <c r="B9982" s="208" t="str">
        <f aca="false">IF((LEFT(N9982,2)="US"),"US","")</f>
        <v/>
      </c>
      <c r="C9982" s="208" t="n">
        <f aca="false">M9982</f>
        <v>0</v>
      </c>
      <c r="D9982" s="208" t="str">
        <f aca="false">IF(ISNUMBER(FIND("Phy",N9982))=TRUE(),"Physical","Financial")</f>
        <v>Financial</v>
      </c>
      <c r="E9982" s="208" t="e">
        <f aca="false">IF(VLOOKUP(S9982,'DD-Lookup'!$J$6:$L$50,3,FALSE())="Monthly",(YEAR(AC9982)-YEAR(AB9982))*12+MONTH(AC9982)-MONTH(AB9982)+1,(AC9982-AB9982+1))</f>
        <v>#N/A</v>
      </c>
      <c r="F9982" s="239" t="e">
        <f aca="false">E9982*SUM(P9982:Q9982)</f>
        <v>#N/A</v>
      </c>
    </row>
    <row r="9983" customFormat="false" ht="12.75" hidden="false" customHeight="false" outlineLevel="0" collapsed="false">
      <c r="A9983" s="208" t="str">
        <f aca="false">B9983&amp;" "&amp;C9983&amp;" "&amp;D9983</f>
        <v> 0 Financial</v>
      </c>
      <c r="B9983" s="208" t="str">
        <f aca="false">IF((LEFT(N9983,2)="US"),"US","")</f>
        <v/>
      </c>
      <c r="C9983" s="208" t="n">
        <f aca="false">M9983</f>
        <v>0</v>
      </c>
      <c r="D9983" s="208" t="str">
        <f aca="false">IF(ISNUMBER(FIND("Phy",N9983))=TRUE(),"Physical","Financial")</f>
        <v>Financial</v>
      </c>
      <c r="E9983" s="208" t="e">
        <f aca="false">IF(VLOOKUP(S9983,'DD-Lookup'!$J$6:$L$50,3,FALSE())="Monthly",(YEAR(AC9983)-YEAR(AB9983))*12+MONTH(AC9983)-MONTH(AB9983)+1,(AC9983-AB9983+1))</f>
        <v>#N/A</v>
      </c>
      <c r="F9983" s="239" t="e">
        <f aca="false">E9983*SUM(P9983:Q9983)</f>
        <v>#N/A</v>
      </c>
    </row>
    <row r="9984" customFormat="false" ht="12.75" hidden="false" customHeight="false" outlineLevel="0" collapsed="false">
      <c r="A9984" s="208" t="str">
        <f aca="false">B9984&amp;" "&amp;C9984&amp;" "&amp;D9984</f>
        <v> 0 Financial</v>
      </c>
      <c r="B9984" s="208" t="str">
        <f aca="false">IF((LEFT(N9984,2)="US"),"US","")</f>
        <v/>
      </c>
      <c r="C9984" s="208" t="n">
        <f aca="false">M9984</f>
        <v>0</v>
      </c>
      <c r="D9984" s="208" t="str">
        <f aca="false">IF(ISNUMBER(FIND("Phy",N9984))=TRUE(),"Physical","Financial")</f>
        <v>Financial</v>
      </c>
      <c r="E9984" s="208" t="e">
        <f aca="false">IF(VLOOKUP(S9984,'DD-Lookup'!$J$6:$L$50,3,FALSE())="Monthly",(YEAR(AC9984)-YEAR(AB9984))*12+MONTH(AC9984)-MONTH(AB9984)+1,(AC9984-AB9984+1))</f>
        <v>#N/A</v>
      </c>
      <c r="F9984" s="239" t="e">
        <f aca="false">E9984*SUM(P9984:Q9984)</f>
        <v>#N/A</v>
      </c>
    </row>
    <row r="9985" customFormat="false" ht="12.75" hidden="false" customHeight="false" outlineLevel="0" collapsed="false">
      <c r="A9985" s="208" t="str">
        <f aca="false">B9985&amp;" "&amp;C9985&amp;" "&amp;D9985</f>
        <v> 0 Financial</v>
      </c>
      <c r="B9985" s="208" t="str">
        <f aca="false">IF((LEFT(N9985,2)="US"),"US","")</f>
        <v/>
      </c>
      <c r="C9985" s="208" t="n">
        <f aca="false">M9985</f>
        <v>0</v>
      </c>
      <c r="D9985" s="208" t="str">
        <f aca="false">IF(ISNUMBER(FIND("Phy",N9985))=TRUE(),"Physical","Financial")</f>
        <v>Financial</v>
      </c>
      <c r="E9985" s="208" t="e">
        <f aca="false">IF(VLOOKUP(S9985,'DD-Lookup'!$J$6:$L$50,3,FALSE())="Monthly",(YEAR(AC9985)-YEAR(AB9985))*12+MONTH(AC9985)-MONTH(AB9985)+1,(AC9985-AB9985+1))</f>
        <v>#N/A</v>
      </c>
      <c r="F9985" s="239" t="e">
        <f aca="false">E9985*SUM(P9985:Q9985)</f>
        <v>#N/A</v>
      </c>
    </row>
    <row r="9986" customFormat="false" ht="12.75" hidden="false" customHeight="false" outlineLevel="0" collapsed="false">
      <c r="A9986" s="208" t="str">
        <f aca="false">B9986&amp;" "&amp;C9986&amp;" "&amp;D9986</f>
        <v> 0 Financial</v>
      </c>
      <c r="B9986" s="208" t="str">
        <f aca="false">IF((LEFT(N9986,2)="US"),"US","")</f>
        <v/>
      </c>
      <c r="C9986" s="208" t="n">
        <f aca="false">M9986</f>
        <v>0</v>
      </c>
      <c r="D9986" s="208" t="str">
        <f aca="false">IF(ISNUMBER(FIND("Phy",N9986))=TRUE(),"Physical","Financial")</f>
        <v>Financial</v>
      </c>
      <c r="E9986" s="208" t="e">
        <f aca="false">IF(VLOOKUP(S9986,'DD-Lookup'!$J$6:$L$50,3,FALSE())="Monthly",(YEAR(AC9986)-YEAR(AB9986))*12+MONTH(AC9986)-MONTH(AB9986)+1,(AC9986-AB9986+1))</f>
        <v>#N/A</v>
      </c>
      <c r="F9986" s="239" t="e">
        <f aca="false">E9986*SUM(P9986:Q9986)</f>
        <v>#N/A</v>
      </c>
    </row>
    <row r="9987" customFormat="false" ht="12.75" hidden="false" customHeight="false" outlineLevel="0" collapsed="false">
      <c r="A9987" s="208" t="str">
        <f aca="false">B9987&amp;" "&amp;C9987&amp;" "&amp;D9987</f>
        <v> 0 Financial</v>
      </c>
      <c r="B9987" s="208" t="str">
        <f aca="false">IF((LEFT(N9987,2)="US"),"US","")</f>
        <v/>
      </c>
      <c r="C9987" s="208" t="n">
        <f aca="false">M9987</f>
        <v>0</v>
      </c>
      <c r="D9987" s="208" t="str">
        <f aca="false">IF(ISNUMBER(FIND("Phy",N9987))=TRUE(),"Physical","Financial")</f>
        <v>Financial</v>
      </c>
      <c r="E9987" s="208" t="e">
        <f aca="false">IF(VLOOKUP(S9987,'DD-Lookup'!$J$6:$L$50,3,FALSE())="Monthly",(YEAR(AC9987)-YEAR(AB9987))*12+MONTH(AC9987)-MONTH(AB9987)+1,(AC9987-AB9987+1))</f>
        <v>#N/A</v>
      </c>
      <c r="F9987" s="239" t="e">
        <f aca="false">E9987*SUM(P9987:Q9987)</f>
        <v>#N/A</v>
      </c>
    </row>
    <row r="9988" customFormat="false" ht="12.75" hidden="false" customHeight="false" outlineLevel="0" collapsed="false">
      <c r="A9988" s="208" t="str">
        <f aca="false">B9988&amp;" "&amp;C9988&amp;" "&amp;D9988</f>
        <v> 0 Financial</v>
      </c>
      <c r="B9988" s="208" t="str">
        <f aca="false">IF((LEFT(N9988,2)="US"),"US","")</f>
        <v/>
      </c>
      <c r="C9988" s="208" t="n">
        <f aca="false">M9988</f>
        <v>0</v>
      </c>
      <c r="D9988" s="208" t="str">
        <f aca="false">IF(ISNUMBER(FIND("Phy",N9988))=TRUE(),"Physical","Financial")</f>
        <v>Financial</v>
      </c>
      <c r="E9988" s="208" t="e">
        <f aca="false">IF(VLOOKUP(S9988,'DD-Lookup'!$J$6:$L$50,3,FALSE())="Monthly",(YEAR(AC9988)-YEAR(AB9988))*12+MONTH(AC9988)-MONTH(AB9988)+1,(AC9988-AB9988+1))</f>
        <v>#N/A</v>
      </c>
      <c r="F9988" s="239" t="e">
        <f aca="false">E9988*SUM(P9988:Q9988)</f>
        <v>#N/A</v>
      </c>
    </row>
    <row r="9989" customFormat="false" ht="12.75" hidden="false" customHeight="false" outlineLevel="0" collapsed="false">
      <c r="A9989" s="208" t="str">
        <f aca="false">B9989&amp;" "&amp;C9989&amp;" "&amp;D9989</f>
        <v> 0 Financial</v>
      </c>
      <c r="B9989" s="208" t="str">
        <f aca="false">IF((LEFT(N9989,2)="US"),"US","")</f>
        <v/>
      </c>
      <c r="C9989" s="208" t="n">
        <f aca="false">M9989</f>
        <v>0</v>
      </c>
      <c r="D9989" s="208" t="str">
        <f aca="false">IF(ISNUMBER(FIND("Phy",N9989))=TRUE(),"Physical","Financial")</f>
        <v>Financial</v>
      </c>
      <c r="E9989" s="208" t="e">
        <f aca="false">IF(VLOOKUP(S9989,'DD-Lookup'!$J$6:$L$50,3,FALSE())="Monthly",(YEAR(AC9989)-YEAR(AB9989))*12+MONTH(AC9989)-MONTH(AB9989)+1,(AC9989-AB9989+1))</f>
        <v>#N/A</v>
      </c>
      <c r="F9989" s="239" t="e">
        <f aca="false">E9989*SUM(P9989:Q9989)</f>
        <v>#N/A</v>
      </c>
    </row>
    <row r="9990" customFormat="false" ht="12.75" hidden="false" customHeight="false" outlineLevel="0" collapsed="false">
      <c r="A9990" s="208" t="str">
        <f aca="false">B9990&amp;" "&amp;C9990&amp;" "&amp;D9990</f>
        <v> 0 Financial</v>
      </c>
      <c r="B9990" s="208" t="str">
        <f aca="false">IF((LEFT(N9990,2)="US"),"US","")</f>
        <v/>
      </c>
      <c r="C9990" s="208" t="n">
        <f aca="false">M9990</f>
        <v>0</v>
      </c>
      <c r="D9990" s="208" t="str">
        <f aca="false">IF(ISNUMBER(FIND("Phy",N9990))=TRUE(),"Physical","Financial")</f>
        <v>Financial</v>
      </c>
      <c r="E9990" s="208" t="e">
        <f aca="false">IF(VLOOKUP(S9990,'DD-Lookup'!$J$6:$L$50,3,FALSE())="Monthly",(YEAR(AC9990)-YEAR(AB9990))*12+MONTH(AC9990)-MONTH(AB9990)+1,(AC9990-AB9990+1))</f>
        <v>#N/A</v>
      </c>
      <c r="F9990" s="239" t="e">
        <f aca="false">E9990*SUM(P9990:Q9990)</f>
        <v>#N/A</v>
      </c>
    </row>
    <row r="9991" customFormat="false" ht="12.75" hidden="false" customHeight="false" outlineLevel="0" collapsed="false">
      <c r="A9991" s="208" t="str">
        <f aca="false">B9991&amp;" "&amp;C9991&amp;" "&amp;D9991</f>
        <v> 0 Financial</v>
      </c>
      <c r="B9991" s="208" t="str">
        <f aca="false">IF((LEFT(N9991,2)="US"),"US","")</f>
        <v/>
      </c>
      <c r="C9991" s="208" t="n">
        <f aca="false">M9991</f>
        <v>0</v>
      </c>
      <c r="D9991" s="208" t="str">
        <f aca="false">IF(ISNUMBER(FIND("Phy",N9991))=TRUE(),"Physical","Financial")</f>
        <v>Financial</v>
      </c>
      <c r="E9991" s="208" t="e">
        <f aca="false">IF(VLOOKUP(S9991,'DD-Lookup'!$J$6:$L$50,3,FALSE())="Monthly",(YEAR(AC9991)-YEAR(AB9991))*12+MONTH(AC9991)-MONTH(AB9991)+1,(AC9991-AB9991+1))</f>
        <v>#N/A</v>
      </c>
      <c r="F9991" s="239" t="e">
        <f aca="false">E9991*SUM(P9991:Q9991)</f>
        <v>#N/A</v>
      </c>
    </row>
    <row r="9992" customFormat="false" ht="12.75" hidden="false" customHeight="false" outlineLevel="0" collapsed="false">
      <c r="A9992" s="208" t="str">
        <f aca="false">B9992&amp;" "&amp;C9992&amp;" "&amp;D9992</f>
        <v> 0 Financial</v>
      </c>
      <c r="B9992" s="208" t="str">
        <f aca="false">IF((LEFT(N9992,2)="US"),"US","")</f>
        <v/>
      </c>
      <c r="C9992" s="208" t="n">
        <f aca="false">M9992</f>
        <v>0</v>
      </c>
      <c r="D9992" s="208" t="str">
        <f aca="false">IF(ISNUMBER(FIND("Phy",N9992))=TRUE(),"Physical","Financial")</f>
        <v>Financial</v>
      </c>
      <c r="E9992" s="208" t="e">
        <f aca="false">IF(VLOOKUP(S9992,'DD-Lookup'!$J$6:$L$50,3,FALSE())="Monthly",(YEAR(AC9992)-YEAR(AB9992))*12+MONTH(AC9992)-MONTH(AB9992)+1,(AC9992-AB9992+1))</f>
        <v>#N/A</v>
      </c>
      <c r="F9992" s="239" t="e">
        <f aca="false">E9992*SUM(P9992:Q9992)</f>
        <v>#N/A</v>
      </c>
    </row>
    <row r="9993" customFormat="false" ht="12.75" hidden="false" customHeight="false" outlineLevel="0" collapsed="false">
      <c r="A9993" s="208" t="str">
        <f aca="false">B9993&amp;" "&amp;C9993&amp;" "&amp;D9993</f>
        <v> 0 Financial</v>
      </c>
      <c r="B9993" s="208" t="str">
        <f aca="false">IF((LEFT(N9993,2)="US"),"US","")</f>
        <v/>
      </c>
      <c r="C9993" s="208" t="n">
        <f aca="false">M9993</f>
        <v>0</v>
      </c>
      <c r="D9993" s="208" t="str">
        <f aca="false">IF(ISNUMBER(FIND("Phy",N9993))=TRUE(),"Physical","Financial")</f>
        <v>Financial</v>
      </c>
      <c r="E9993" s="208" t="e">
        <f aca="false">IF(VLOOKUP(S9993,'DD-Lookup'!$J$6:$L$50,3,FALSE())="Monthly",(YEAR(AC9993)-YEAR(AB9993))*12+MONTH(AC9993)-MONTH(AB9993)+1,(AC9993-AB9993+1))</f>
        <v>#N/A</v>
      </c>
      <c r="F9993" s="239" t="e">
        <f aca="false">E9993*SUM(P9993:Q9993)</f>
        <v>#N/A</v>
      </c>
    </row>
    <row r="9994" customFormat="false" ht="12.75" hidden="false" customHeight="false" outlineLevel="0" collapsed="false">
      <c r="A9994" s="208" t="str">
        <f aca="false">B9994&amp;" "&amp;C9994&amp;" "&amp;D9994</f>
        <v> 0 Financial</v>
      </c>
      <c r="B9994" s="208" t="str">
        <f aca="false">IF((LEFT(N9994,2)="US"),"US","")</f>
        <v/>
      </c>
      <c r="C9994" s="208" t="n">
        <f aca="false">M9994</f>
        <v>0</v>
      </c>
      <c r="D9994" s="208" t="str">
        <f aca="false">IF(ISNUMBER(FIND("Phy",N9994))=TRUE(),"Physical","Financial")</f>
        <v>Financial</v>
      </c>
      <c r="E9994" s="208" t="e">
        <f aca="false">IF(VLOOKUP(S9994,'DD-Lookup'!$J$6:$L$50,3,FALSE())="Monthly",(YEAR(AC9994)-YEAR(AB9994))*12+MONTH(AC9994)-MONTH(AB9994)+1,(AC9994-AB9994+1))</f>
        <v>#N/A</v>
      </c>
      <c r="F9994" s="239" t="e">
        <f aca="false">E9994*SUM(P9994:Q9994)</f>
        <v>#N/A</v>
      </c>
    </row>
    <row r="9995" customFormat="false" ht="12.75" hidden="false" customHeight="false" outlineLevel="0" collapsed="false">
      <c r="A9995" s="208" t="str">
        <f aca="false">B9995&amp;" "&amp;C9995&amp;" "&amp;D9995</f>
        <v> 0 Financial</v>
      </c>
      <c r="B9995" s="208" t="str">
        <f aca="false">IF((LEFT(N9995,2)="US"),"US","")</f>
        <v/>
      </c>
      <c r="C9995" s="208" t="n">
        <f aca="false">M9995</f>
        <v>0</v>
      </c>
      <c r="D9995" s="208" t="str">
        <f aca="false">IF(ISNUMBER(FIND("Phy",N9995))=TRUE(),"Physical","Financial")</f>
        <v>Financial</v>
      </c>
      <c r="E9995" s="208" t="e">
        <f aca="false">IF(VLOOKUP(S9995,'DD-Lookup'!$J$6:$L$50,3,FALSE())="Monthly",(YEAR(AC9995)-YEAR(AB9995))*12+MONTH(AC9995)-MONTH(AB9995)+1,(AC9995-AB9995+1))</f>
        <v>#N/A</v>
      </c>
      <c r="F9995" s="239" t="e">
        <f aca="false">E9995*SUM(P9995:Q9995)</f>
        <v>#N/A</v>
      </c>
    </row>
    <row r="9996" customFormat="false" ht="12.75" hidden="false" customHeight="false" outlineLevel="0" collapsed="false">
      <c r="A9996" s="208" t="str">
        <f aca="false">B9996&amp;" "&amp;C9996&amp;" "&amp;D9996</f>
        <v> 0 Financial</v>
      </c>
      <c r="B9996" s="208" t="str">
        <f aca="false">IF((LEFT(N9996,2)="US"),"US","")</f>
        <v/>
      </c>
      <c r="C9996" s="208" t="n">
        <f aca="false">M9996</f>
        <v>0</v>
      </c>
      <c r="D9996" s="208" t="str">
        <f aca="false">IF(ISNUMBER(FIND("Phy",N9996))=TRUE(),"Physical","Financial")</f>
        <v>Financial</v>
      </c>
      <c r="E9996" s="208" t="e">
        <f aca="false">IF(VLOOKUP(S9996,'DD-Lookup'!$J$6:$L$50,3,FALSE())="Monthly",(YEAR(AC9996)-YEAR(AB9996))*12+MONTH(AC9996)-MONTH(AB9996)+1,(AC9996-AB9996+1))</f>
        <v>#N/A</v>
      </c>
      <c r="F9996" s="239" t="e">
        <f aca="false">E9996*SUM(P9996:Q9996)</f>
        <v>#N/A</v>
      </c>
    </row>
    <row r="9997" customFormat="false" ht="12.75" hidden="false" customHeight="false" outlineLevel="0" collapsed="false">
      <c r="A9997" s="208" t="str">
        <f aca="false">B9997&amp;" "&amp;C9997&amp;" "&amp;D9997</f>
        <v> 0 Financial</v>
      </c>
      <c r="B9997" s="208" t="str">
        <f aca="false">IF((LEFT(N9997,2)="US"),"US","")</f>
        <v/>
      </c>
      <c r="C9997" s="208" t="n">
        <f aca="false">M9997</f>
        <v>0</v>
      </c>
      <c r="D9997" s="208" t="str">
        <f aca="false">IF(ISNUMBER(FIND("Phy",N9997))=TRUE(),"Physical","Financial")</f>
        <v>Financial</v>
      </c>
      <c r="E9997" s="208" t="e">
        <f aca="false">IF(VLOOKUP(S9997,'DD-Lookup'!$J$6:$L$50,3,FALSE())="Monthly",(YEAR(AC9997)-YEAR(AB9997))*12+MONTH(AC9997)-MONTH(AB9997)+1,(AC9997-AB9997+1))</f>
        <v>#N/A</v>
      </c>
      <c r="F9997" s="239" t="e">
        <f aca="false">E9997*SUM(P9997:Q9997)</f>
        <v>#N/A</v>
      </c>
    </row>
    <row r="9998" customFormat="false" ht="12.75" hidden="false" customHeight="false" outlineLevel="0" collapsed="false">
      <c r="A9998" s="208" t="str">
        <f aca="false">B9998&amp;" "&amp;C9998&amp;" "&amp;D9998</f>
        <v> 0 Financial</v>
      </c>
      <c r="B9998" s="208" t="str">
        <f aca="false">IF((LEFT(N9998,2)="US"),"US","")</f>
        <v/>
      </c>
      <c r="C9998" s="208" t="n">
        <f aca="false">M9998</f>
        <v>0</v>
      </c>
      <c r="D9998" s="208" t="str">
        <f aca="false">IF(ISNUMBER(FIND("Phy",N9998))=TRUE(),"Physical","Financial")</f>
        <v>Financial</v>
      </c>
      <c r="E9998" s="208" t="e">
        <f aca="false">IF(VLOOKUP(S9998,'DD-Lookup'!$J$6:$L$50,3,FALSE())="Monthly",(YEAR(AC9998)-YEAR(AB9998))*12+MONTH(AC9998)-MONTH(AB9998)+1,(AC9998-AB9998+1))</f>
        <v>#N/A</v>
      </c>
      <c r="F9998" s="239" t="e">
        <f aca="false">E9998*SUM(P9998:Q9998)</f>
        <v>#N/A</v>
      </c>
    </row>
    <row r="9999" customFormat="false" ht="12.75" hidden="false" customHeight="false" outlineLevel="0" collapsed="false">
      <c r="A9999" s="208" t="str">
        <f aca="false">B9999&amp;" "&amp;C9999&amp;" "&amp;D9999</f>
        <v> 0 Financial</v>
      </c>
      <c r="B9999" s="208" t="str">
        <f aca="false">IF((LEFT(N9999,2)="US"),"US","")</f>
        <v/>
      </c>
      <c r="C9999" s="208" t="n">
        <f aca="false">M9999</f>
        <v>0</v>
      </c>
      <c r="D9999" s="208" t="str">
        <f aca="false">IF(ISNUMBER(FIND("Phy",N9999))=TRUE(),"Physical","Financial")</f>
        <v>Financial</v>
      </c>
      <c r="E9999" s="208" t="e">
        <f aca="false">IF(VLOOKUP(S9999,'DD-Lookup'!$J$6:$L$50,3,FALSE())="Monthly",(YEAR(AC9999)-YEAR(AB9999))*12+MONTH(AC9999)-MONTH(AB9999)+1,(AC9999-AB9999+1))</f>
        <v>#N/A</v>
      </c>
      <c r="F9999" s="239" t="e">
        <f aca="false">E9999*SUM(P9999:Q9999)</f>
        <v>#N/A</v>
      </c>
    </row>
    <row r="10000" customFormat="false" ht="12.75" hidden="false" customHeight="false" outlineLevel="0" collapsed="false">
      <c r="A10000" s="208" t="str">
        <f aca="false">B10000&amp;" "&amp;C10000&amp;" "&amp;D10000</f>
        <v> 0 Financial</v>
      </c>
      <c r="B10000" s="208" t="str">
        <f aca="false">IF((LEFT(N10000,2)="US"),"US","")</f>
        <v/>
      </c>
      <c r="C10000" s="208" t="n">
        <f aca="false">M10000</f>
        <v>0</v>
      </c>
      <c r="D10000" s="208" t="str">
        <f aca="false">IF(ISNUMBER(FIND("Phy",N10000))=TRUE(),"Physical","Financial")</f>
        <v>Financial</v>
      </c>
      <c r="E10000" s="208" t="e">
        <f aca="false">IF(VLOOKUP(S10000,'DD-Lookup'!$J$6:$L$50,3,FALSE())="Monthly",(YEAR(AC10000)-YEAR(AB10000))*12+MONTH(AC10000)-MONTH(AB10000)+1,(AC10000-AB10000+1))</f>
        <v>#N/A</v>
      </c>
      <c r="F10000" s="239" t="e">
        <f aca="false">E10000*SUM(P10000:Q10000)</f>
        <v>#N/A</v>
      </c>
    </row>
    <row r="10001" customFormat="false" ht="12.75" hidden="false" customHeight="false" outlineLevel="0" collapsed="false">
      <c r="G10001" s="214" t="n">
        <v>1281078</v>
      </c>
      <c r="H10001" s="215" t="n">
        <v>37033.6033912037</v>
      </c>
      <c r="I10001" s="0" t="s">
        <v>1045</v>
      </c>
      <c r="M10001" s="0" t="s">
        <v>858</v>
      </c>
      <c r="N10001" s="0" t="s">
        <v>1024</v>
      </c>
      <c r="O10001" s="0" t="s">
        <v>1025</v>
      </c>
      <c r="P10001" s="216" t="n">
        <v>15000</v>
      </c>
      <c r="S10001" s="0" t="s">
        <v>1026</v>
      </c>
      <c r="T10001" s="0" t="s">
        <v>784</v>
      </c>
      <c r="U10001" s="218" t="n">
        <v>4.13</v>
      </c>
      <c r="V10001" s="0" t="s">
        <v>4266</v>
      </c>
      <c r="W10001" s="0" t="s">
        <v>1028</v>
      </c>
      <c r="X10001" s="0" t="s">
        <v>1029</v>
      </c>
      <c r="Y10001" s="0" t="s">
        <v>838</v>
      </c>
      <c r="Z10001" s="0" t="s">
        <v>571</v>
      </c>
      <c r="AA10001" s="0" t="s">
        <v>4267</v>
      </c>
      <c r="AB10001" s="215" t="n">
        <v>37043.875</v>
      </c>
      <c r="AC10001" s="215" t="n">
        <v>37072.875</v>
      </c>
    </row>
    <row r="10002" customFormat="false" ht="12.75" hidden="false" customHeight="false" outlineLevel="0" collapsed="false">
      <c r="G10002" s="214" t="n">
        <v>1281079</v>
      </c>
      <c r="H10002" s="215" t="n">
        <v>37033.6034375</v>
      </c>
      <c r="I10002" s="0" t="s">
        <v>1023</v>
      </c>
      <c r="M10002" s="0" t="s">
        <v>858</v>
      </c>
      <c r="N10002" s="0" t="s">
        <v>1024</v>
      </c>
      <c r="O10002" s="0" t="s">
        <v>1099</v>
      </c>
      <c r="Q10002" s="216" t="n">
        <v>17500</v>
      </c>
      <c r="S10002" s="0" t="s">
        <v>1026</v>
      </c>
      <c r="T10002" s="0" t="s">
        <v>784</v>
      </c>
      <c r="U10002" s="218" t="n">
        <v>4.2025</v>
      </c>
      <c r="V10002" s="0" t="s">
        <v>1027</v>
      </c>
      <c r="W10002" s="0" t="s">
        <v>1028</v>
      </c>
      <c r="X10002" s="0" t="s">
        <v>1029</v>
      </c>
      <c r="Y10002" s="0" t="s">
        <v>838</v>
      </c>
      <c r="Z10002" s="0" t="s">
        <v>571</v>
      </c>
      <c r="AA10002" s="0" t="s">
        <v>4268</v>
      </c>
      <c r="AB10002" s="215" t="n">
        <v>37073.875</v>
      </c>
      <c r="AC10002" s="215" t="n">
        <v>37103.875</v>
      </c>
    </row>
    <row r="10003" customFormat="false" ht="12.75" hidden="false" customHeight="false" outlineLevel="0" collapsed="false">
      <c r="G10003" s="214" t="n">
        <v>1281081</v>
      </c>
      <c r="H10003" s="215" t="n">
        <v>37033.6036226852</v>
      </c>
      <c r="I10003" s="0" t="s">
        <v>1109</v>
      </c>
      <c r="M10003" s="0" t="s">
        <v>858</v>
      </c>
      <c r="N10003" s="0" t="s">
        <v>1024</v>
      </c>
      <c r="O10003" s="0" t="s">
        <v>1303</v>
      </c>
      <c r="Q10003" s="216" t="n">
        <v>2500</v>
      </c>
      <c r="S10003" s="0" t="s">
        <v>1026</v>
      </c>
      <c r="T10003" s="0" t="s">
        <v>784</v>
      </c>
      <c r="U10003" s="218" t="n">
        <v>4.26</v>
      </c>
      <c r="V10003" s="0" t="s">
        <v>1454</v>
      </c>
      <c r="W10003" s="0" t="s">
        <v>1028</v>
      </c>
      <c r="X10003" s="0" t="s">
        <v>1029</v>
      </c>
      <c r="Y10003" s="0" t="s">
        <v>838</v>
      </c>
      <c r="Z10003" s="0" t="s">
        <v>571</v>
      </c>
      <c r="AA10003" s="0" t="s">
        <v>4269</v>
      </c>
      <c r="AB10003" s="215" t="n">
        <v>37043</v>
      </c>
      <c r="AC10003" s="215" t="n">
        <v>37195</v>
      </c>
    </row>
    <row r="10004" customFormat="false" ht="12.75" hidden="false" customHeight="false" outlineLevel="0" collapsed="false">
      <c r="G10004" s="214" t="n">
        <v>1281082</v>
      </c>
      <c r="H10004" s="215" t="n">
        <v>37033.603900463</v>
      </c>
      <c r="I10004" s="0" t="s">
        <v>1098</v>
      </c>
      <c r="M10004" s="0" t="s">
        <v>858</v>
      </c>
      <c r="N10004" s="0" t="s">
        <v>1024</v>
      </c>
      <c r="O10004" s="0" t="s">
        <v>1099</v>
      </c>
      <c r="Q10004" s="216" t="n">
        <v>2500</v>
      </c>
      <c r="S10004" s="0" t="s">
        <v>1026</v>
      </c>
      <c r="T10004" s="0" t="s">
        <v>784</v>
      </c>
      <c r="U10004" s="218" t="n">
        <v>4.2075</v>
      </c>
      <c r="V10004" s="0" t="s">
        <v>2429</v>
      </c>
      <c r="W10004" s="0" t="s">
        <v>1028</v>
      </c>
      <c r="X10004" s="0" t="s">
        <v>1029</v>
      </c>
      <c r="Y10004" s="0" t="s">
        <v>838</v>
      </c>
      <c r="Z10004" s="0" t="s">
        <v>571</v>
      </c>
      <c r="AA10004" s="0" t="s">
        <v>4270</v>
      </c>
      <c r="AB10004" s="215" t="n">
        <v>37073.875</v>
      </c>
      <c r="AC10004" s="215" t="n">
        <v>37103.875</v>
      </c>
    </row>
    <row r="10005" customFormat="false" ht="12.75" hidden="false" customHeight="false" outlineLevel="0" collapsed="false">
      <c r="G10005" s="214" t="n">
        <v>1281086</v>
      </c>
      <c r="H10005" s="215" t="n">
        <v>37033.6042708333</v>
      </c>
      <c r="I10005" s="0" t="s">
        <v>1112</v>
      </c>
      <c r="M10005" s="0" t="s">
        <v>858</v>
      </c>
      <c r="N10005" s="0" t="s">
        <v>1024</v>
      </c>
      <c r="O10005" s="0" t="s">
        <v>1415</v>
      </c>
      <c r="Q10005" s="216" t="n">
        <v>5000</v>
      </c>
      <c r="S10005" s="0" t="s">
        <v>1026</v>
      </c>
      <c r="T10005" s="0" t="s">
        <v>784</v>
      </c>
      <c r="U10005" s="218" t="n">
        <v>4.345</v>
      </c>
      <c r="V10005" s="0" t="s">
        <v>1910</v>
      </c>
      <c r="W10005" s="0" t="s">
        <v>1028</v>
      </c>
      <c r="X10005" s="0" t="s">
        <v>1029</v>
      </c>
      <c r="Y10005" s="0" t="s">
        <v>838</v>
      </c>
      <c r="Z10005" s="0" t="s">
        <v>571</v>
      </c>
      <c r="AA10005" s="0" t="s">
        <v>4271</v>
      </c>
      <c r="AB10005" s="215" t="n">
        <v>37257.875</v>
      </c>
      <c r="AC10005" s="215" t="n">
        <v>37621.875</v>
      </c>
    </row>
    <row r="10006" customFormat="false" ht="12.75" hidden="false" customHeight="false" outlineLevel="0" collapsed="false">
      <c r="G10006" s="214" t="n">
        <v>1281090</v>
      </c>
      <c r="H10006" s="215" t="n">
        <v>37033.6054166667</v>
      </c>
      <c r="I10006" s="0" t="s">
        <v>1376</v>
      </c>
      <c r="M10006" s="0" t="s">
        <v>97</v>
      </c>
      <c r="N10006" s="0" t="s">
        <v>841</v>
      </c>
      <c r="O10006" s="0" t="s">
        <v>842</v>
      </c>
      <c r="Q10006" s="216" t="n">
        <v>50000</v>
      </c>
      <c r="S10006" s="0" t="s">
        <v>843</v>
      </c>
      <c r="T10006" s="0" t="s">
        <v>784</v>
      </c>
      <c r="U10006" s="218" t="n">
        <v>30</v>
      </c>
      <c r="V10006" s="0" t="s">
        <v>1990</v>
      </c>
      <c r="W10006" s="0" t="s">
        <v>845</v>
      </c>
      <c r="X10006" s="0" t="s">
        <v>846</v>
      </c>
      <c r="Y10006" s="0" t="s">
        <v>847</v>
      </c>
      <c r="Z10006" s="0" t="s">
        <v>571</v>
      </c>
      <c r="AA10006" s="0" t="s">
        <v>4272</v>
      </c>
      <c r="AB10006" s="215" t="n">
        <v>37073</v>
      </c>
      <c r="AC10006" s="215" t="n">
        <v>37103</v>
      </c>
    </row>
    <row r="10007" customFormat="false" ht="12.75" hidden="false" customHeight="false" outlineLevel="0" collapsed="false">
      <c r="G10007" s="214" t="n">
        <v>1281092</v>
      </c>
      <c r="H10007" s="215" t="n">
        <v>37033.6056134259</v>
      </c>
      <c r="I10007" s="0" t="s">
        <v>796</v>
      </c>
      <c r="M10007" s="0" t="s">
        <v>858</v>
      </c>
      <c r="N10007" s="0" t="s">
        <v>1482</v>
      </c>
      <c r="O10007" s="0" t="s">
        <v>2912</v>
      </c>
      <c r="P10007" s="216" t="n">
        <v>5000</v>
      </c>
      <c r="S10007" s="0" t="s">
        <v>1026</v>
      </c>
      <c r="T10007" s="0" t="s">
        <v>784</v>
      </c>
      <c r="U10007" s="218" t="n">
        <v>-0.74</v>
      </c>
      <c r="V10007" s="0" t="s">
        <v>1951</v>
      </c>
      <c r="W10007" s="0" t="s">
        <v>1952</v>
      </c>
      <c r="X10007" s="0" t="s">
        <v>1953</v>
      </c>
      <c r="Y10007" s="0" t="s">
        <v>838</v>
      </c>
      <c r="Z10007" s="0" t="s">
        <v>571</v>
      </c>
      <c r="AA10007" s="0" t="s">
        <v>4273</v>
      </c>
      <c r="AB10007" s="215" t="n">
        <v>37043.8750115741</v>
      </c>
      <c r="AC10007" s="215" t="n">
        <v>37072.8750115741</v>
      </c>
    </row>
    <row r="10008" customFormat="false" ht="12.75" hidden="false" customHeight="false" outlineLevel="0" collapsed="false">
      <c r="G10008" s="214" t="n">
        <v>1281093</v>
      </c>
      <c r="H10008" s="215" t="n">
        <v>37033.6056597222</v>
      </c>
      <c r="I10008" s="0" t="s">
        <v>1583</v>
      </c>
      <c r="M10008" s="0" t="s">
        <v>858</v>
      </c>
      <c r="N10008" s="0" t="s">
        <v>2446</v>
      </c>
      <c r="O10008" s="0" t="s">
        <v>4274</v>
      </c>
      <c r="Q10008" s="216" t="n">
        <v>10000</v>
      </c>
      <c r="S10008" s="0" t="s">
        <v>1026</v>
      </c>
      <c r="T10008" s="0" t="s">
        <v>784</v>
      </c>
      <c r="U10008" s="218" t="n">
        <v>0.145</v>
      </c>
      <c r="V10008" s="0" t="s">
        <v>1778</v>
      </c>
      <c r="W10008" s="0" t="s">
        <v>2101</v>
      </c>
      <c r="X10008" s="0" t="s">
        <v>1338</v>
      </c>
      <c r="Y10008" s="0" t="s">
        <v>1310</v>
      </c>
      <c r="Z10008" s="0" t="s">
        <v>571</v>
      </c>
      <c r="AA10008" s="0" t="s">
        <v>4275</v>
      </c>
      <c r="AB10008" s="215" t="n">
        <v>37073</v>
      </c>
      <c r="AC10008" s="215" t="n">
        <v>37195</v>
      </c>
    </row>
    <row r="10009" customFormat="false" ht="12.75" hidden="false" customHeight="false" outlineLevel="0" collapsed="false">
      <c r="G10009" s="214" t="n">
        <v>1281094</v>
      </c>
      <c r="H10009" s="215" t="n">
        <v>37033.6056828704</v>
      </c>
      <c r="I10009" s="0" t="s">
        <v>796</v>
      </c>
      <c r="M10009" s="0" t="s">
        <v>858</v>
      </c>
      <c r="N10009" s="0" t="s">
        <v>1482</v>
      </c>
      <c r="O10009" s="0" t="s">
        <v>2912</v>
      </c>
      <c r="P10009" s="216" t="n">
        <v>5000</v>
      </c>
      <c r="S10009" s="0" t="s">
        <v>1026</v>
      </c>
      <c r="T10009" s="0" t="s">
        <v>784</v>
      </c>
      <c r="U10009" s="218" t="n">
        <v>-0.74</v>
      </c>
      <c r="V10009" s="0" t="s">
        <v>1951</v>
      </c>
      <c r="W10009" s="0" t="s">
        <v>1952</v>
      </c>
      <c r="X10009" s="0" t="s">
        <v>1953</v>
      </c>
      <c r="Y10009" s="0" t="s">
        <v>838</v>
      </c>
      <c r="Z10009" s="0" t="s">
        <v>571</v>
      </c>
      <c r="AA10009" s="0" t="s">
        <v>4276</v>
      </c>
      <c r="AB10009" s="215" t="n">
        <v>37043.8750115741</v>
      </c>
      <c r="AC10009" s="215" t="n">
        <v>37072.8750115741</v>
      </c>
    </row>
    <row r="10010" customFormat="false" ht="12.75" hidden="false" customHeight="false" outlineLevel="0" collapsed="false">
      <c r="G10010" s="214" t="n">
        <v>1281095</v>
      </c>
      <c r="H10010" s="215" t="n">
        <v>37033.6057986111</v>
      </c>
      <c r="I10010" s="0" t="s">
        <v>1112</v>
      </c>
      <c r="M10010" s="0" t="s">
        <v>858</v>
      </c>
      <c r="N10010" s="0" t="s">
        <v>1024</v>
      </c>
      <c r="O10010" s="0" t="s">
        <v>1025</v>
      </c>
      <c r="Q10010" s="216" t="n">
        <v>5000</v>
      </c>
      <c r="S10010" s="0" t="s">
        <v>1026</v>
      </c>
      <c r="T10010" s="0" t="s">
        <v>784</v>
      </c>
      <c r="U10010" s="218" t="n">
        <v>4.14</v>
      </c>
      <c r="V10010" s="0" t="s">
        <v>4157</v>
      </c>
      <c r="W10010" s="0" t="s">
        <v>1028</v>
      </c>
      <c r="X10010" s="0" t="s">
        <v>1029</v>
      </c>
      <c r="Y10010" s="0" t="s">
        <v>838</v>
      </c>
      <c r="Z10010" s="0" t="s">
        <v>571</v>
      </c>
      <c r="AA10010" s="0" t="s">
        <v>4277</v>
      </c>
      <c r="AB10010" s="215" t="n">
        <v>37043.875</v>
      </c>
      <c r="AC10010" s="215" t="n">
        <v>37072.875</v>
      </c>
    </row>
    <row r="10011" customFormat="false" ht="12.75" hidden="false" customHeight="false" outlineLevel="0" collapsed="false">
      <c r="G10011" s="214" t="n">
        <v>1281098</v>
      </c>
      <c r="H10011" s="215" t="n">
        <v>37033.6064814815</v>
      </c>
      <c r="I10011" s="0" t="s">
        <v>1023</v>
      </c>
      <c r="M10011" s="0" t="s">
        <v>858</v>
      </c>
      <c r="N10011" s="0" t="s">
        <v>1024</v>
      </c>
      <c r="O10011" s="0" t="s">
        <v>4278</v>
      </c>
      <c r="Q10011" s="216" t="n">
        <v>5000</v>
      </c>
      <c r="S10011" s="0" t="s">
        <v>1026</v>
      </c>
      <c r="T10011" s="0" t="s">
        <v>784</v>
      </c>
      <c r="U10011" s="218" t="n">
        <v>-0.02</v>
      </c>
      <c r="V10011" s="0" t="s">
        <v>4279</v>
      </c>
      <c r="W10011" s="0" t="s">
        <v>1559</v>
      </c>
      <c r="X10011" s="0" t="s">
        <v>4280</v>
      </c>
      <c r="Y10011" s="0" t="s">
        <v>838</v>
      </c>
      <c r="Z10011" s="0" t="s">
        <v>571</v>
      </c>
      <c r="AA10011" s="0" t="s">
        <v>4281</v>
      </c>
      <c r="AB10011" s="215" t="n">
        <v>37043.8750115741</v>
      </c>
      <c r="AC10011" s="215" t="n">
        <v>37072.8750115741</v>
      </c>
    </row>
    <row r="10012" customFormat="false" ht="12.75" hidden="false" customHeight="false" outlineLevel="0" collapsed="false">
      <c r="G10012" s="214" t="n">
        <v>1281099</v>
      </c>
      <c r="H10012" s="215" t="n">
        <v>37033.6065393519</v>
      </c>
      <c r="I10012" s="0" t="s">
        <v>1023</v>
      </c>
      <c r="M10012" s="0" t="s">
        <v>858</v>
      </c>
      <c r="N10012" s="0" t="s">
        <v>1024</v>
      </c>
      <c r="O10012" s="0" t="s">
        <v>4278</v>
      </c>
      <c r="Q10012" s="216" t="n">
        <v>5000</v>
      </c>
      <c r="S10012" s="0" t="s">
        <v>1026</v>
      </c>
      <c r="T10012" s="0" t="s">
        <v>784</v>
      </c>
      <c r="U10012" s="218" t="n">
        <v>-0.015</v>
      </c>
      <c r="V10012" s="0" t="s">
        <v>4279</v>
      </c>
      <c r="W10012" s="0" t="s">
        <v>1559</v>
      </c>
      <c r="X10012" s="0" t="s">
        <v>4280</v>
      </c>
      <c r="Y10012" s="0" t="s">
        <v>838</v>
      </c>
      <c r="Z10012" s="0" t="s">
        <v>571</v>
      </c>
      <c r="AA10012" s="0" t="s">
        <v>4282</v>
      </c>
      <c r="AB10012" s="215" t="n">
        <v>37043.8750115741</v>
      </c>
      <c r="AC10012" s="215" t="n">
        <v>37072.8750115741</v>
      </c>
    </row>
    <row r="10013" customFormat="false" ht="12.75" hidden="false" customHeight="false" outlineLevel="0" collapsed="false">
      <c r="G10013" s="214" t="n">
        <v>1281101</v>
      </c>
      <c r="H10013" s="215" t="n">
        <v>37033.6072916667</v>
      </c>
      <c r="I10013" s="0" t="s">
        <v>2239</v>
      </c>
      <c r="M10013" s="0" t="s">
        <v>2240</v>
      </c>
      <c r="N10013" s="0" t="s">
        <v>2241</v>
      </c>
      <c r="O10013" s="0" t="s">
        <v>2242</v>
      </c>
      <c r="P10013" s="216" t="n">
        <v>20000</v>
      </c>
      <c r="S10013" s="0" t="s">
        <v>2243</v>
      </c>
      <c r="T10013" s="0" t="s">
        <v>784</v>
      </c>
      <c r="U10013" s="218" t="n">
        <v>1.13</v>
      </c>
      <c r="V10013" s="0" t="s">
        <v>2244</v>
      </c>
      <c r="W10013" s="0" t="s">
        <v>2245</v>
      </c>
      <c r="X10013" s="0" t="s">
        <v>2246</v>
      </c>
      <c r="Y10013" s="0" t="s">
        <v>847</v>
      </c>
      <c r="Z10013" s="0" t="s">
        <v>571</v>
      </c>
      <c r="AA10013" s="0" t="s">
        <v>4283</v>
      </c>
      <c r="AB10013" s="215" t="n">
        <v>37073.8750115741</v>
      </c>
      <c r="AC10013" s="215" t="n">
        <v>37103.8750115741</v>
      </c>
    </row>
    <row r="10014" customFormat="false" ht="12.75" hidden="false" customHeight="false" outlineLevel="0" collapsed="false">
      <c r="G10014" s="214" t="n">
        <v>1281106</v>
      </c>
      <c r="H10014" s="215" t="n">
        <v>37033.6080787037</v>
      </c>
      <c r="I10014" s="0" t="s">
        <v>1930</v>
      </c>
      <c r="M10014" s="0" t="s">
        <v>858</v>
      </c>
      <c r="N10014" s="0" t="s">
        <v>1305</v>
      </c>
      <c r="O10014" s="0" t="s">
        <v>4284</v>
      </c>
      <c r="P10014" s="216" t="n">
        <v>10000</v>
      </c>
      <c r="S10014" s="0" t="s">
        <v>1026</v>
      </c>
      <c r="T10014" s="0" t="s">
        <v>784</v>
      </c>
      <c r="U10014" s="218" t="n">
        <v>4.06</v>
      </c>
      <c r="V10014" s="0" t="s">
        <v>1931</v>
      </c>
      <c r="W10014" s="0" t="s">
        <v>1434</v>
      </c>
      <c r="X10014" s="0" t="s">
        <v>1435</v>
      </c>
      <c r="Y10014" s="0" t="s">
        <v>1310</v>
      </c>
      <c r="Z10014" s="0" t="s">
        <v>571</v>
      </c>
      <c r="AA10014" s="0" t="n">
        <v>803671</v>
      </c>
      <c r="AB10014" s="215" t="n">
        <v>37035.8750115741</v>
      </c>
      <c r="AC10014" s="215" t="n">
        <v>37035.8750115741</v>
      </c>
    </row>
    <row r="10015" customFormat="false" ht="12.75" hidden="false" customHeight="false" outlineLevel="0" collapsed="false">
      <c r="G10015" s="214" t="n">
        <v>1281107</v>
      </c>
      <c r="H10015" s="215" t="n">
        <v>37033.6084606481</v>
      </c>
      <c r="I10015" s="0" t="s">
        <v>1023</v>
      </c>
      <c r="M10015" s="0" t="s">
        <v>858</v>
      </c>
      <c r="N10015" s="0" t="s">
        <v>1482</v>
      </c>
      <c r="O10015" s="0" t="s">
        <v>1742</v>
      </c>
      <c r="Q10015" s="216" t="n">
        <v>20000</v>
      </c>
      <c r="S10015" s="0" t="s">
        <v>1026</v>
      </c>
      <c r="T10015" s="0" t="s">
        <v>784</v>
      </c>
      <c r="U10015" s="218" t="n">
        <v>0.4075</v>
      </c>
      <c r="V10015" s="0" t="s">
        <v>2499</v>
      </c>
      <c r="W10015" s="0" t="s">
        <v>1485</v>
      </c>
      <c r="X10015" s="0" t="s">
        <v>1486</v>
      </c>
      <c r="Y10015" s="0" t="s">
        <v>838</v>
      </c>
      <c r="Z10015" s="0" t="s">
        <v>571</v>
      </c>
      <c r="AA10015" s="0" t="s">
        <v>4285</v>
      </c>
      <c r="AB10015" s="215" t="n">
        <v>37043.8750115741</v>
      </c>
      <c r="AC10015" s="215" t="n">
        <v>37072.8750115741</v>
      </c>
    </row>
    <row r="10016" customFormat="false" ht="12.75" hidden="false" customHeight="false" outlineLevel="0" collapsed="false">
      <c r="G10016" s="214" t="n">
        <v>1281109</v>
      </c>
      <c r="H10016" s="215" t="n">
        <v>37033.6087268519</v>
      </c>
      <c r="I10016" s="0" t="s">
        <v>1023</v>
      </c>
      <c r="M10016" s="0" t="s">
        <v>858</v>
      </c>
      <c r="N10016" s="0" t="s">
        <v>1024</v>
      </c>
      <c r="O10016" s="0" t="s">
        <v>1025</v>
      </c>
      <c r="Q10016" s="216" t="n">
        <v>17500</v>
      </c>
      <c r="S10016" s="0" t="s">
        <v>1026</v>
      </c>
      <c r="T10016" s="0" t="s">
        <v>784</v>
      </c>
      <c r="U10016" s="218" t="n">
        <v>4.13</v>
      </c>
      <c r="V10016" s="0" t="s">
        <v>2499</v>
      </c>
      <c r="W10016" s="0" t="s">
        <v>1028</v>
      </c>
      <c r="X10016" s="0" t="s">
        <v>1029</v>
      </c>
      <c r="Y10016" s="0" t="s">
        <v>838</v>
      </c>
      <c r="Z10016" s="0" t="s">
        <v>571</v>
      </c>
      <c r="AA10016" s="0" t="s">
        <v>4286</v>
      </c>
      <c r="AB10016" s="215" t="n">
        <v>37043.875</v>
      </c>
      <c r="AC10016" s="215" t="n">
        <v>37072.875</v>
      </c>
    </row>
    <row r="10017" customFormat="false" ht="12.75" hidden="false" customHeight="false" outlineLevel="0" collapsed="false">
      <c r="G10017" s="214" t="n">
        <v>1281111</v>
      </c>
      <c r="H10017" s="215" t="n">
        <v>37033.6090740741</v>
      </c>
      <c r="I10017" s="0" t="s">
        <v>1124</v>
      </c>
      <c r="M10017" s="0" t="s">
        <v>858</v>
      </c>
      <c r="N10017" s="0" t="s">
        <v>1024</v>
      </c>
      <c r="O10017" s="0" t="s">
        <v>1025</v>
      </c>
      <c r="Q10017" s="216" t="n">
        <v>15000</v>
      </c>
      <c r="S10017" s="0" t="s">
        <v>1026</v>
      </c>
      <c r="T10017" s="0" t="s">
        <v>784</v>
      </c>
      <c r="U10017" s="218" t="n">
        <v>4.135</v>
      </c>
      <c r="V10017" s="0" t="s">
        <v>4287</v>
      </c>
      <c r="W10017" s="0" t="s">
        <v>1028</v>
      </c>
      <c r="X10017" s="0" t="s">
        <v>1029</v>
      </c>
      <c r="Y10017" s="0" t="s">
        <v>838</v>
      </c>
      <c r="Z10017" s="0" t="s">
        <v>571</v>
      </c>
      <c r="AA10017" s="0" t="s">
        <v>4288</v>
      </c>
      <c r="AB10017" s="215" t="n">
        <v>37043.875</v>
      </c>
      <c r="AC10017" s="215" t="n">
        <v>37072.875</v>
      </c>
    </row>
    <row r="10018" customFormat="false" ht="12.75" hidden="false" customHeight="false" outlineLevel="0" collapsed="false">
      <c r="G10018" s="214" t="n">
        <v>1281112</v>
      </c>
      <c r="H10018" s="215" t="n">
        <v>37033.6090972222</v>
      </c>
      <c r="I10018" s="0" t="s">
        <v>796</v>
      </c>
      <c r="M10018" s="0" t="s">
        <v>858</v>
      </c>
      <c r="N10018" s="0" t="s">
        <v>1024</v>
      </c>
      <c r="O10018" s="0" t="s">
        <v>1303</v>
      </c>
      <c r="Q10018" s="216" t="n">
        <v>5000</v>
      </c>
      <c r="S10018" s="0" t="s">
        <v>1026</v>
      </c>
      <c r="T10018" s="0" t="s">
        <v>784</v>
      </c>
      <c r="U10018" s="218" t="n">
        <v>4.255</v>
      </c>
      <c r="V10018" s="0" t="s">
        <v>1951</v>
      </c>
      <c r="W10018" s="0" t="s">
        <v>1028</v>
      </c>
      <c r="X10018" s="0" t="s">
        <v>1029</v>
      </c>
      <c r="Y10018" s="0" t="s">
        <v>838</v>
      </c>
      <c r="Z10018" s="0" t="s">
        <v>571</v>
      </c>
      <c r="AA10018" s="0" t="s">
        <v>4289</v>
      </c>
      <c r="AB10018" s="215" t="n">
        <v>37043</v>
      </c>
      <c r="AC10018" s="215" t="n">
        <v>37195</v>
      </c>
    </row>
    <row r="10019" customFormat="false" ht="12.75" hidden="false" customHeight="false" outlineLevel="0" collapsed="false">
      <c r="G10019" s="214" t="n">
        <v>1281113</v>
      </c>
      <c r="H10019" s="215" t="n">
        <v>37033.6091319444</v>
      </c>
      <c r="I10019" s="0" t="s">
        <v>1066</v>
      </c>
      <c r="M10019" s="0" t="s">
        <v>858</v>
      </c>
      <c r="N10019" s="0" t="s">
        <v>1024</v>
      </c>
      <c r="O10019" s="0" t="s">
        <v>1025</v>
      </c>
      <c r="P10019" s="216" t="n">
        <v>15000</v>
      </c>
      <c r="S10019" s="0" t="s">
        <v>1026</v>
      </c>
      <c r="T10019" s="0" t="s">
        <v>784</v>
      </c>
      <c r="U10019" s="218" t="n">
        <v>4.13</v>
      </c>
      <c r="V10019" s="0" t="s">
        <v>2366</v>
      </c>
      <c r="W10019" s="0" t="s">
        <v>1028</v>
      </c>
      <c r="X10019" s="0" t="s">
        <v>1029</v>
      </c>
      <c r="Y10019" s="0" t="s">
        <v>838</v>
      </c>
      <c r="Z10019" s="0" t="s">
        <v>571</v>
      </c>
      <c r="AA10019" s="0" t="s">
        <v>4290</v>
      </c>
      <c r="AB10019" s="215" t="n">
        <v>37043.875</v>
      </c>
      <c r="AC10019" s="215" t="n">
        <v>37072.875</v>
      </c>
    </row>
    <row r="10020" customFormat="false" ht="12.75" hidden="false" customHeight="false" outlineLevel="0" collapsed="false">
      <c r="G10020" s="214" t="n">
        <v>1281115</v>
      </c>
      <c r="H10020" s="215" t="n">
        <v>37033.609375</v>
      </c>
      <c r="I10020" s="0" t="s">
        <v>1124</v>
      </c>
      <c r="M10020" s="0" t="s">
        <v>858</v>
      </c>
      <c r="N10020" s="0" t="s">
        <v>1024</v>
      </c>
      <c r="O10020" s="0" t="s">
        <v>1025</v>
      </c>
      <c r="Q10020" s="216" t="n">
        <v>15000</v>
      </c>
      <c r="S10020" s="0" t="s">
        <v>1026</v>
      </c>
      <c r="T10020" s="0" t="s">
        <v>784</v>
      </c>
      <c r="U10020" s="218" t="n">
        <v>4.135</v>
      </c>
      <c r="V10020" s="0" t="s">
        <v>4287</v>
      </c>
      <c r="W10020" s="0" t="s">
        <v>1028</v>
      </c>
      <c r="X10020" s="0" t="s">
        <v>1029</v>
      </c>
      <c r="Y10020" s="0" t="s">
        <v>838</v>
      </c>
      <c r="Z10020" s="0" t="s">
        <v>571</v>
      </c>
      <c r="AA10020" s="0" t="s">
        <v>4291</v>
      </c>
      <c r="AB10020" s="215" t="n">
        <v>37043.875</v>
      </c>
      <c r="AC10020" s="215" t="n">
        <v>37072.875</v>
      </c>
    </row>
    <row r="10021" customFormat="false" ht="12.75" hidden="false" customHeight="false" outlineLevel="0" collapsed="false">
      <c r="G10021" s="214" t="n">
        <v>1281118</v>
      </c>
      <c r="H10021" s="215" t="n">
        <v>37033.6096990741</v>
      </c>
      <c r="I10021" s="0" t="s">
        <v>1124</v>
      </c>
      <c r="M10021" s="0" t="s">
        <v>858</v>
      </c>
      <c r="N10021" s="0" t="s">
        <v>1024</v>
      </c>
      <c r="O10021" s="0" t="s">
        <v>1025</v>
      </c>
      <c r="Q10021" s="216" t="n">
        <v>15000</v>
      </c>
      <c r="S10021" s="0" t="s">
        <v>1026</v>
      </c>
      <c r="T10021" s="0" t="s">
        <v>784</v>
      </c>
      <c r="U10021" s="218" t="n">
        <v>4.135</v>
      </c>
      <c r="V10021" s="0" t="s">
        <v>4287</v>
      </c>
      <c r="W10021" s="0" t="s">
        <v>1028</v>
      </c>
      <c r="X10021" s="0" t="s">
        <v>1029</v>
      </c>
      <c r="Y10021" s="0" t="s">
        <v>838</v>
      </c>
      <c r="Z10021" s="0" t="s">
        <v>571</v>
      </c>
      <c r="AA10021" s="0" t="s">
        <v>4292</v>
      </c>
      <c r="AB10021" s="215" t="n">
        <v>37043.875</v>
      </c>
      <c r="AC10021" s="215" t="n">
        <v>37072.875</v>
      </c>
    </row>
    <row r="10022" customFormat="false" ht="12.75" hidden="false" customHeight="false" outlineLevel="0" collapsed="false">
      <c r="G10022" s="214" t="n">
        <v>1281119</v>
      </c>
      <c r="H10022" s="215" t="n">
        <v>37033.6097106482</v>
      </c>
      <c r="I10022" s="0" t="s">
        <v>1087</v>
      </c>
      <c r="M10022" s="0" t="s">
        <v>67</v>
      </c>
      <c r="N10022" s="0" t="s">
        <v>1081</v>
      </c>
      <c r="O10022" s="0" t="s">
        <v>4293</v>
      </c>
      <c r="P10022" s="216" t="n">
        <v>50</v>
      </c>
      <c r="S10022" s="0" t="s">
        <v>930</v>
      </c>
      <c r="T10022" s="0" t="s">
        <v>784</v>
      </c>
      <c r="U10022" s="218" t="n">
        <v>24.25</v>
      </c>
      <c r="V10022" s="0" t="s">
        <v>1243</v>
      </c>
      <c r="W10022" s="0" t="s">
        <v>1134</v>
      </c>
      <c r="X10022" s="0" t="s">
        <v>1135</v>
      </c>
      <c r="Y10022" s="0" t="s">
        <v>1051</v>
      </c>
      <c r="Z10022" s="0" t="s">
        <v>618</v>
      </c>
      <c r="AA10022" s="0" t="n">
        <v>618701.1</v>
      </c>
      <c r="AB10022" s="215" t="n">
        <v>37035.8750115741</v>
      </c>
      <c r="AC10022" s="215" t="n">
        <v>37036.8750115741</v>
      </c>
    </row>
    <row r="10023" customFormat="false" ht="12.75" hidden="false" customHeight="false" outlineLevel="0" collapsed="false">
      <c r="G10023" s="214" t="n">
        <v>1281120</v>
      </c>
      <c r="H10023" s="215" t="n">
        <v>37033.6097453704</v>
      </c>
      <c r="I10023" s="0" t="s">
        <v>1066</v>
      </c>
      <c r="M10023" s="0" t="s">
        <v>858</v>
      </c>
      <c r="N10023" s="0" t="s">
        <v>1024</v>
      </c>
      <c r="O10023" s="0" t="s">
        <v>1025</v>
      </c>
      <c r="P10023" s="216" t="n">
        <v>10000</v>
      </c>
      <c r="S10023" s="0" t="s">
        <v>1026</v>
      </c>
      <c r="T10023" s="0" t="s">
        <v>784</v>
      </c>
      <c r="U10023" s="218" t="n">
        <v>4.13</v>
      </c>
      <c r="V10023" s="0" t="s">
        <v>2045</v>
      </c>
      <c r="W10023" s="0" t="s">
        <v>1028</v>
      </c>
      <c r="X10023" s="0" t="s">
        <v>1029</v>
      </c>
      <c r="Y10023" s="0" t="s">
        <v>838</v>
      </c>
      <c r="Z10023" s="0" t="s">
        <v>571</v>
      </c>
      <c r="AA10023" s="0" t="s">
        <v>4294</v>
      </c>
      <c r="AB10023" s="215" t="n">
        <v>37043.875</v>
      </c>
      <c r="AC10023" s="215" t="n">
        <v>37072.875</v>
      </c>
    </row>
    <row r="10024" customFormat="false" ht="12.75" hidden="false" customHeight="false" outlineLevel="0" collapsed="false">
      <c r="G10024" s="214" t="n">
        <v>1281121</v>
      </c>
      <c r="H10024" s="215" t="n">
        <v>37033.6100694445</v>
      </c>
      <c r="I10024" s="0" t="s">
        <v>796</v>
      </c>
      <c r="M10024" s="0" t="s">
        <v>858</v>
      </c>
      <c r="N10024" s="0" t="s">
        <v>1482</v>
      </c>
      <c r="O10024" s="0" t="s">
        <v>4295</v>
      </c>
      <c r="P10024" s="216" t="n">
        <v>5000</v>
      </c>
      <c r="S10024" s="0" t="s">
        <v>1026</v>
      </c>
      <c r="T10024" s="0" t="s">
        <v>784</v>
      </c>
      <c r="U10024" s="218" t="n">
        <v>-0.46</v>
      </c>
      <c r="V10024" s="0" t="s">
        <v>1951</v>
      </c>
      <c r="W10024" s="0" t="s">
        <v>1952</v>
      </c>
      <c r="X10024" s="0" t="s">
        <v>1953</v>
      </c>
      <c r="Y10024" s="0" t="s">
        <v>838</v>
      </c>
      <c r="Z10024" s="0" t="s">
        <v>571</v>
      </c>
      <c r="AA10024" s="0" t="s">
        <v>4296</v>
      </c>
      <c r="AB10024" s="215" t="n">
        <v>37165</v>
      </c>
      <c r="AC10024" s="215" t="n">
        <v>37195</v>
      </c>
    </row>
    <row r="10025" customFormat="false" ht="12.75" hidden="false" customHeight="false" outlineLevel="0" collapsed="false">
      <c r="G10025" s="214" t="n">
        <v>1281122</v>
      </c>
      <c r="H10025" s="215" t="n">
        <v>37033.6106712963</v>
      </c>
      <c r="I10025" s="0" t="s">
        <v>1112</v>
      </c>
      <c r="M10025" s="0" t="s">
        <v>67</v>
      </c>
      <c r="N10025" s="0" t="s">
        <v>1046</v>
      </c>
      <c r="O10025" s="0" t="s">
        <v>4297</v>
      </c>
      <c r="Q10025" s="216" t="n">
        <v>50</v>
      </c>
      <c r="S10025" s="0" t="s">
        <v>930</v>
      </c>
      <c r="T10025" s="0" t="s">
        <v>784</v>
      </c>
      <c r="U10025" s="218" t="n">
        <v>31</v>
      </c>
      <c r="V10025" s="0" t="s">
        <v>1412</v>
      </c>
      <c r="W10025" s="0" t="s">
        <v>1049</v>
      </c>
      <c r="X10025" s="0" t="s">
        <v>1050</v>
      </c>
      <c r="Y10025" s="0" t="s">
        <v>1051</v>
      </c>
      <c r="Z10025" s="0" t="s">
        <v>571</v>
      </c>
      <c r="AA10025" s="0" t="n">
        <v>618702.1</v>
      </c>
      <c r="AB10025" s="215" t="n">
        <v>37033.8750115741</v>
      </c>
      <c r="AC10025" s="215" t="n">
        <v>37033.8750115741</v>
      </c>
    </row>
    <row r="10026" customFormat="false" ht="12.75" hidden="false" customHeight="false" outlineLevel="0" collapsed="false">
      <c r="G10026" s="214" t="n">
        <v>1281123</v>
      </c>
      <c r="H10026" s="215" t="n">
        <v>37033.6107175926</v>
      </c>
      <c r="I10026" s="0" t="s">
        <v>1087</v>
      </c>
      <c r="M10026" s="0" t="s">
        <v>67</v>
      </c>
      <c r="N10026" s="0" t="s">
        <v>1081</v>
      </c>
      <c r="O10026" s="0" t="s">
        <v>4293</v>
      </c>
      <c r="P10026" s="216" t="n">
        <v>50</v>
      </c>
      <c r="S10026" s="0" t="s">
        <v>930</v>
      </c>
      <c r="T10026" s="0" t="s">
        <v>784</v>
      </c>
      <c r="U10026" s="218" t="n">
        <v>24</v>
      </c>
      <c r="V10026" s="0" t="s">
        <v>1243</v>
      </c>
      <c r="W10026" s="0" t="s">
        <v>1134</v>
      </c>
      <c r="X10026" s="0" t="s">
        <v>1135</v>
      </c>
      <c r="Y10026" s="0" t="s">
        <v>1051</v>
      </c>
      <c r="Z10026" s="0" t="s">
        <v>618</v>
      </c>
      <c r="AA10026" s="0" t="n">
        <v>618703.1</v>
      </c>
      <c r="AB10026" s="215" t="n">
        <v>37035.8750115741</v>
      </c>
      <c r="AC10026" s="215" t="n">
        <v>37036.8750115741</v>
      </c>
    </row>
    <row r="10027" customFormat="false" ht="12.75" hidden="false" customHeight="false" outlineLevel="0" collapsed="false">
      <c r="G10027" s="214" t="n">
        <v>1281124</v>
      </c>
      <c r="H10027" s="215" t="n">
        <v>37033.6108449074</v>
      </c>
      <c r="I10027" s="0" t="s">
        <v>1115</v>
      </c>
      <c r="M10027" s="0" t="s">
        <v>858</v>
      </c>
      <c r="N10027" s="0" t="s">
        <v>1024</v>
      </c>
      <c r="O10027" s="0" t="s">
        <v>1025</v>
      </c>
      <c r="P10027" s="216" t="n">
        <v>5000</v>
      </c>
      <c r="S10027" s="0" t="s">
        <v>1026</v>
      </c>
      <c r="T10027" s="0" t="s">
        <v>784</v>
      </c>
      <c r="U10027" s="218" t="n">
        <v>4.13</v>
      </c>
      <c r="V10027" s="0" t="s">
        <v>1410</v>
      </c>
      <c r="W10027" s="0" t="s">
        <v>1028</v>
      </c>
      <c r="X10027" s="0" t="s">
        <v>1029</v>
      </c>
      <c r="Y10027" s="0" t="s">
        <v>838</v>
      </c>
      <c r="Z10027" s="0" t="s">
        <v>571</v>
      </c>
      <c r="AA10027" s="0" t="s">
        <v>4298</v>
      </c>
      <c r="AB10027" s="215" t="n">
        <v>37043.875</v>
      </c>
      <c r="AC10027" s="215" t="n">
        <v>37072.875</v>
      </c>
    </row>
    <row r="10028" customFormat="false" ht="12.75" hidden="false" customHeight="false" outlineLevel="0" collapsed="false">
      <c r="G10028" s="214" t="n">
        <v>1281126</v>
      </c>
      <c r="H10028" s="215" t="n">
        <v>37033.6117939815</v>
      </c>
      <c r="I10028" s="0" t="s">
        <v>2426</v>
      </c>
      <c r="M10028" s="0" t="s">
        <v>858</v>
      </c>
      <c r="N10028" s="0" t="s">
        <v>2171</v>
      </c>
      <c r="O10028" s="0" t="s">
        <v>4299</v>
      </c>
      <c r="P10028" s="216" t="n">
        <v>2000</v>
      </c>
      <c r="S10028" s="0" t="s">
        <v>279</v>
      </c>
      <c r="T10028" s="0" t="s">
        <v>2173</v>
      </c>
      <c r="U10028" s="218" t="n">
        <v>5.32</v>
      </c>
      <c r="V10028" s="0" t="s">
        <v>2427</v>
      </c>
      <c r="W10028" s="0" t="s">
        <v>2225</v>
      </c>
      <c r="X10028" s="0" t="s">
        <v>2176</v>
      </c>
      <c r="Y10028" s="0" t="s">
        <v>1310</v>
      </c>
      <c r="Z10028" s="0" t="s">
        <v>628</v>
      </c>
      <c r="AA10028" s="0" t="n">
        <v>803676</v>
      </c>
      <c r="AB10028" s="215" t="n">
        <v>37033.8750115741</v>
      </c>
      <c r="AC10028" s="215" t="n">
        <v>37033.8750115741</v>
      </c>
    </row>
    <row r="10029" customFormat="false" ht="12.75" hidden="false" customHeight="false" outlineLevel="0" collapsed="false">
      <c r="G10029" s="214" t="n">
        <v>1281127</v>
      </c>
      <c r="H10029" s="215" t="n">
        <v>37033.6121527778</v>
      </c>
      <c r="I10029" s="0" t="s">
        <v>1087</v>
      </c>
      <c r="M10029" s="0" t="s">
        <v>67</v>
      </c>
      <c r="N10029" s="0" t="s">
        <v>1081</v>
      </c>
      <c r="O10029" s="0" t="s">
        <v>4300</v>
      </c>
      <c r="P10029" s="216" t="n">
        <v>50</v>
      </c>
      <c r="S10029" s="0" t="s">
        <v>930</v>
      </c>
      <c r="T10029" s="0" t="s">
        <v>784</v>
      </c>
      <c r="U10029" s="218" t="n">
        <v>23.75</v>
      </c>
      <c r="V10029" s="0" t="s">
        <v>1243</v>
      </c>
      <c r="W10029" s="0" t="s">
        <v>1127</v>
      </c>
      <c r="X10029" s="0" t="s">
        <v>1128</v>
      </c>
      <c r="Y10029" s="0" t="s">
        <v>1051</v>
      </c>
      <c r="Z10029" s="0" t="s">
        <v>618</v>
      </c>
      <c r="AA10029" s="0" t="n">
        <v>618704.1</v>
      </c>
      <c r="AB10029" s="215" t="n">
        <v>37035.8750115741</v>
      </c>
      <c r="AC10029" s="215" t="n">
        <v>37036.8750115741</v>
      </c>
    </row>
    <row r="10030" customFormat="false" ht="12.75" hidden="false" customHeight="false" outlineLevel="0" collapsed="false">
      <c r="G10030" s="214" t="n">
        <v>1281128</v>
      </c>
      <c r="H10030" s="215" t="n">
        <v>37033.612337963</v>
      </c>
      <c r="I10030" s="0" t="s">
        <v>3927</v>
      </c>
      <c r="M10030" s="0" t="s">
        <v>858</v>
      </c>
      <c r="N10030" s="0" t="s">
        <v>1482</v>
      </c>
      <c r="O10030" s="0" t="s">
        <v>3985</v>
      </c>
      <c r="Q10030" s="216" t="n">
        <v>10000</v>
      </c>
      <c r="S10030" s="0" t="s">
        <v>1026</v>
      </c>
      <c r="T10030" s="0" t="s">
        <v>784</v>
      </c>
      <c r="U10030" s="218" t="n">
        <v>-0.115</v>
      </c>
      <c r="V10030" s="0" t="s">
        <v>3928</v>
      </c>
      <c r="W10030" s="0" t="s">
        <v>1824</v>
      </c>
      <c r="X10030" s="0" t="s">
        <v>1825</v>
      </c>
      <c r="Y10030" s="0" t="s">
        <v>838</v>
      </c>
      <c r="Z10030" s="0" t="s">
        <v>571</v>
      </c>
      <c r="AA10030" s="0" t="s">
        <v>4301</v>
      </c>
      <c r="AB10030" s="215" t="n">
        <v>37043.8750115741</v>
      </c>
      <c r="AC10030" s="215" t="n">
        <v>37072.8750115741</v>
      </c>
    </row>
    <row r="10031" customFormat="false" ht="12.75" hidden="false" customHeight="false" outlineLevel="0" collapsed="false">
      <c r="G10031" s="214" t="n">
        <v>1281129</v>
      </c>
      <c r="H10031" s="215" t="n">
        <v>37033.6124421296</v>
      </c>
      <c r="I10031" s="0" t="s">
        <v>593</v>
      </c>
      <c r="M10031" s="0" t="s">
        <v>858</v>
      </c>
      <c r="N10031" s="0" t="s">
        <v>1024</v>
      </c>
      <c r="O10031" s="0" t="s">
        <v>3036</v>
      </c>
      <c r="Q10031" s="216" t="n">
        <v>10000</v>
      </c>
      <c r="S10031" s="0" t="s">
        <v>1026</v>
      </c>
      <c r="T10031" s="0" t="s">
        <v>784</v>
      </c>
      <c r="U10031" s="218" t="n">
        <v>-0.0075</v>
      </c>
      <c r="V10031" s="0" t="s">
        <v>1915</v>
      </c>
      <c r="W10031" s="0" t="s">
        <v>2101</v>
      </c>
      <c r="X10031" s="0" t="s">
        <v>2102</v>
      </c>
      <c r="Y10031" s="0" t="s">
        <v>838</v>
      </c>
      <c r="Z10031" s="0" t="s">
        <v>571</v>
      </c>
      <c r="AA10031" s="0" t="s">
        <v>4302</v>
      </c>
      <c r="AB10031" s="215" t="n">
        <v>37043.8750115741</v>
      </c>
      <c r="AC10031" s="215" t="n">
        <v>37072.8750115741</v>
      </c>
    </row>
    <row r="10032" customFormat="false" ht="12.75" hidden="false" customHeight="false" outlineLevel="0" collapsed="false">
      <c r="G10032" s="214" t="n">
        <v>1281130</v>
      </c>
      <c r="H10032" s="215" t="n">
        <v>37033.6126041667</v>
      </c>
      <c r="I10032" s="0" t="s">
        <v>3927</v>
      </c>
      <c r="M10032" s="0" t="s">
        <v>858</v>
      </c>
      <c r="N10032" s="0" t="s">
        <v>1482</v>
      </c>
      <c r="O10032" s="0" t="s">
        <v>4303</v>
      </c>
      <c r="Q10032" s="216" t="n">
        <v>4000</v>
      </c>
      <c r="S10032" s="0" t="s">
        <v>1026</v>
      </c>
      <c r="T10032" s="0" t="s">
        <v>784</v>
      </c>
      <c r="U10032" s="218" t="n">
        <v>-0.115</v>
      </c>
      <c r="V10032" s="0" t="s">
        <v>3928</v>
      </c>
      <c r="W10032" s="0" t="s">
        <v>1824</v>
      </c>
      <c r="X10032" s="0" t="s">
        <v>1825</v>
      </c>
      <c r="Y10032" s="0" t="s">
        <v>838</v>
      </c>
      <c r="Z10032" s="0" t="s">
        <v>571</v>
      </c>
      <c r="AA10032" s="0" t="s">
        <v>4304</v>
      </c>
      <c r="AB10032" s="215" t="n">
        <v>37073</v>
      </c>
      <c r="AC10032" s="215" t="n">
        <v>37195</v>
      </c>
    </row>
    <row r="10033" customFormat="false" ht="12.75" hidden="false" customHeight="false" outlineLevel="0" collapsed="false">
      <c r="G10033" s="214" t="n">
        <v>1281131</v>
      </c>
      <c r="H10033" s="215" t="n">
        <v>37033.6128240741</v>
      </c>
      <c r="I10033" s="0" t="s">
        <v>1078</v>
      </c>
      <c r="M10033" s="0" t="s">
        <v>67</v>
      </c>
      <c r="N10033" s="0" t="s">
        <v>1046</v>
      </c>
      <c r="O10033" s="0" t="s">
        <v>4297</v>
      </c>
      <c r="Q10033" s="216" t="n">
        <v>50</v>
      </c>
      <c r="S10033" s="0" t="s">
        <v>930</v>
      </c>
      <c r="T10033" s="0" t="s">
        <v>784</v>
      </c>
      <c r="U10033" s="218" t="n">
        <v>31</v>
      </c>
      <c r="V10033" s="0" t="s">
        <v>1079</v>
      </c>
      <c r="W10033" s="0" t="s">
        <v>1049</v>
      </c>
      <c r="X10033" s="0" t="s">
        <v>1050</v>
      </c>
      <c r="Y10033" s="0" t="s">
        <v>1051</v>
      </c>
      <c r="Z10033" s="0" t="s">
        <v>571</v>
      </c>
      <c r="AA10033" s="0" t="n">
        <v>618705.1</v>
      </c>
      <c r="AB10033" s="215" t="n">
        <v>37033.8750115741</v>
      </c>
      <c r="AC10033" s="215" t="n">
        <v>37033.8750115741</v>
      </c>
    </row>
    <row r="10034" customFormat="false" ht="12.75" hidden="false" customHeight="false" outlineLevel="0" collapsed="false">
      <c r="G10034" s="214" t="n">
        <v>1281132</v>
      </c>
      <c r="H10034" s="215" t="n">
        <v>37033.6129050926</v>
      </c>
      <c r="I10034" s="0" t="s">
        <v>796</v>
      </c>
      <c r="M10034" s="0" t="s">
        <v>97</v>
      </c>
      <c r="N10034" s="0" t="s">
        <v>841</v>
      </c>
      <c r="O10034" s="0" t="s">
        <v>842</v>
      </c>
      <c r="P10034" s="216" t="n">
        <v>50000</v>
      </c>
      <c r="S10034" s="0" t="s">
        <v>843</v>
      </c>
      <c r="T10034" s="0" t="s">
        <v>784</v>
      </c>
      <c r="U10034" s="218" t="n">
        <v>29.98</v>
      </c>
      <c r="V10034" s="0" t="s">
        <v>3746</v>
      </c>
      <c r="W10034" s="0" t="s">
        <v>845</v>
      </c>
      <c r="X10034" s="0" t="s">
        <v>846</v>
      </c>
      <c r="Y10034" s="0" t="s">
        <v>847</v>
      </c>
      <c r="Z10034" s="0" t="s">
        <v>571</v>
      </c>
      <c r="AA10034" s="0" t="s">
        <v>4305</v>
      </c>
      <c r="AB10034" s="215" t="n">
        <v>37073</v>
      </c>
      <c r="AC10034" s="215" t="n">
        <v>37103</v>
      </c>
    </row>
    <row r="10035" customFormat="false" ht="12.75" hidden="false" customHeight="false" outlineLevel="0" collapsed="false">
      <c r="G10035" s="214" t="n">
        <v>1281133</v>
      </c>
      <c r="H10035" s="215" t="n">
        <v>37033.6130092593</v>
      </c>
      <c r="I10035" s="0" t="s">
        <v>1023</v>
      </c>
      <c r="M10035" s="0" t="s">
        <v>858</v>
      </c>
      <c r="N10035" s="0" t="s">
        <v>1537</v>
      </c>
      <c r="O10035" s="0" t="s">
        <v>3809</v>
      </c>
      <c r="P10035" s="216" t="n">
        <v>100</v>
      </c>
      <c r="S10035" s="0" t="s">
        <v>1352</v>
      </c>
      <c r="T10035" s="0" t="s">
        <v>784</v>
      </c>
      <c r="U10035" s="218" t="n">
        <v>0.05</v>
      </c>
      <c r="V10035" s="0" t="s">
        <v>1321</v>
      </c>
      <c r="W10035" s="0" t="s">
        <v>1354</v>
      </c>
      <c r="X10035" s="0" t="s">
        <v>1355</v>
      </c>
      <c r="Y10035" s="0" t="s">
        <v>838</v>
      </c>
      <c r="Z10035" s="0" t="s">
        <v>571</v>
      </c>
      <c r="AA10035" s="0" t="s">
        <v>4306</v>
      </c>
      <c r="AB10035" s="215" t="n">
        <v>37043</v>
      </c>
      <c r="AC10035" s="215" t="n">
        <v>37072</v>
      </c>
    </row>
    <row r="10036" customFormat="false" ht="12.75" hidden="false" customHeight="false" outlineLevel="0" collapsed="false">
      <c r="G10036" s="214" t="n">
        <v>1281135</v>
      </c>
      <c r="H10036" s="215" t="n">
        <v>37033.6132407407</v>
      </c>
      <c r="I10036" s="0" t="s">
        <v>1112</v>
      </c>
      <c r="M10036" s="0" t="s">
        <v>97</v>
      </c>
      <c r="N10036" s="0" t="s">
        <v>841</v>
      </c>
      <c r="O10036" s="0" t="s">
        <v>889</v>
      </c>
      <c r="Q10036" s="216" t="n">
        <v>50000</v>
      </c>
      <c r="S10036" s="0" t="s">
        <v>843</v>
      </c>
      <c r="T10036" s="0" t="s">
        <v>784</v>
      </c>
      <c r="U10036" s="218" t="n">
        <v>30</v>
      </c>
      <c r="V10036" s="0" t="s">
        <v>2443</v>
      </c>
      <c r="W10036" s="0" t="s">
        <v>845</v>
      </c>
      <c r="X10036" s="0" t="s">
        <v>891</v>
      </c>
      <c r="Y10036" s="0" t="s">
        <v>847</v>
      </c>
      <c r="Z10036" s="0" t="s">
        <v>571</v>
      </c>
      <c r="AA10036" s="0" t="s">
        <v>4307</v>
      </c>
      <c r="AB10036" s="215" t="n">
        <v>37073</v>
      </c>
      <c r="AC10036" s="215" t="n">
        <v>37103</v>
      </c>
    </row>
    <row r="10037" customFormat="false" ht="12.75" hidden="false" customHeight="false" outlineLevel="0" collapsed="false">
      <c r="G10037" s="214" t="n">
        <v>1281136</v>
      </c>
      <c r="H10037" s="215" t="n">
        <v>37033.6133333333</v>
      </c>
      <c r="I10037" s="0" t="s">
        <v>1107</v>
      </c>
      <c r="M10037" s="0" t="s">
        <v>858</v>
      </c>
      <c r="N10037" s="0" t="s">
        <v>1305</v>
      </c>
      <c r="O10037" s="0" t="s">
        <v>4308</v>
      </c>
      <c r="P10037" s="216" t="n">
        <v>7232</v>
      </c>
      <c r="S10037" s="0" t="s">
        <v>1026</v>
      </c>
      <c r="T10037" s="0" t="s">
        <v>784</v>
      </c>
      <c r="U10037" s="218" t="n">
        <v>4.26</v>
      </c>
      <c r="V10037" s="0" t="s">
        <v>1421</v>
      </c>
      <c r="W10037" s="0" t="s">
        <v>1493</v>
      </c>
      <c r="X10037" s="0" t="s">
        <v>1494</v>
      </c>
      <c r="Y10037" s="0" t="s">
        <v>1310</v>
      </c>
      <c r="Z10037" s="0" t="s">
        <v>571</v>
      </c>
      <c r="AA10037" s="0" t="n">
        <v>803677</v>
      </c>
      <c r="AB10037" s="215" t="n">
        <v>37035.8750115741</v>
      </c>
      <c r="AC10037" s="215" t="n">
        <v>37035.8750115741</v>
      </c>
    </row>
    <row r="10038" customFormat="false" ht="12.75" hidden="false" customHeight="false" outlineLevel="0" collapsed="false">
      <c r="G10038" s="214" t="n">
        <v>1281137</v>
      </c>
      <c r="H10038" s="215" t="n">
        <v>37033.6133564815</v>
      </c>
      <c r="I10038" s="0" t="s">
        <v>1863</v>
      </c>
      <c r="M10038" s="0" t="s">
        <v>858</v>
      </c>
      <c r="N10038" s="0" t="s">
        <v>2171</v>
      </c>
      <c r="O10038" s="0" t="s">
        <v>4299</v>
      </c>
      <c r="Q10038" s="216" t="n">
        <v>5000</v>
      </c>
      <c r="S10038" s="0" t="s">
        <v>279</v>
      </c>
      <c r="T10038" s="0" t="s">
        <v>2173</v>
      </c>
      <c r="U10038" s="218" t="n">
        <v>5.33</v>
      </c>
      <c r="V10038" s="0" t="s">
        <v>2488</v>
      </c>
      <c r="W10038" s="0" t="s">
        <v>2225</v>
      </c>
      <c r="X10038" s="0" t="s">
        <v>2176</v>
      </c>
      <c r="Y10038" s="0" t="s">
        <v>1310</v>
      </c>
      <c r="Z10038" s="0" t="s">
        <v>628</v>
      </c>
      <c r="AA10038" s="0" t="n">
        <v>803678</v>
      </c>
      <c r="AB10038" s="215" t="n">
        <v>37033.8750115741</v>
      </c>
      <c r="AC10038" s="215" t="n">
        <v>37033.8750115741</v>
      </c>
    </row>
    <row r="10039" customFormat="false" ht="12.75" hidden="false" customHeight="false" outlineLevel="0" collapsed="false">
      <c r="G10039" s="214" t="n">
        <v>1281138</v>
      </c>
      <c r="H10039" s="215" t="n">
        <v>37033.6135069444</v>
      </c>
      <c r="I10039" s="0" t="s">
        <v>1107</v>
      </c>
      <c r="M10039" s="0" t="s">
        <v>858</v>
      </c>
      <c r="N10039" s="0" t="s">
        <v>1305</v>
      </c>
      <c r="O10039" s="0" t="s">
        <v>4309</v>
      </c>
      <c r="Q10039" s="216" t="n">
        <v>7500</v>
      </c>
      <c r="S10039" s="0" t="s">
        <v>1026</v>
      </c>
      <c r="T10039" s="0" t="s">
        <v>784</v>
      </c>
      <c r="U10039" s="218" t="n">
        <v>4.025</v>
      </c>
      <c r="V10039" s="0" t="s">
        <v>1421</v>
      </c>
      <c r="W10039" s="0" t="s">
        <v>1422</v>
      </c>
      <c r="X10039" s="0" t="s">
        <v>1423</v>
      </c>
      <c r="Y10039" s="0" t="s">
        <v>1310</v>
      </c>
      <c r="Z10039" s="0" t="s">
        <v>571</v>
      </c>
      <c r="AA10039" s="0" t="n">
        <v>803679</v>
      </c>
      <c r="AB10039" s="215" t="n">
        <v>37035.8750115741</v>
      </c>
      <c r="AC10039" s="215" t="n">
        <v>37035.8750115741</v>
      </c>
    </row>
    <row r="10040" customFormat="false" ht="12.75" hidden="false" customHeight="false" outlineLevel="0" collapsed="false">
      <c r="G10040" s="214" t="n">
        <v>1281139</v>
      </c>
      <c r="H10040" s="215" t="n">
        <v>37033.6137731482</v>
      </c>
      <c r="I10040" s="0" t="s">
        <v>1863</v>
      </c>
      <c r="M10040" s="0" t="s">
        <v>858</v>
      </c>
      <c r="N10040" s="0" t="s">
        <v>2171</v>
      </c>
      <c r="O10040" s="0" t="s">
        <v>4299</v>
      </c>
      <c r="Q10040" s="216" t="n">
        <v>5000</v>
      </c>
      <c r="S10040" s="0" t="s">
        <v>279</v>
      </c>
      <c r="T10040" s="0" t="s">
        <v>2173</v>
      </c>
      <c r="U10040" s="218" t="n">
        <v>5.33</v>
      </c>
      <c r="V10040" s="0" t="s">
        <v>2488</v>
      </c>
      <c r="W10040" s="0" t="s">
        <v>2225</v>
      </c>
      <c r="X10040" s="0" t="s">
        <v>2176</v>
      </c>
      <c r="Y10040" s="0" t="s">
        <v>1310</v>
      </c>
      <c r="Z10040" s="0" t="s">
        <v>628</v>
      </c>
      <c r="AA10040" s="0" t="n">
        <v>803680</v>
      </c>
      <c r="AB10040" s="215" t="n">
        <v>37033.8750115741</v>
      </c>
      <c r="AC10040" s="215" t="n">
        <v>37033.8750115741</v>
      </c>
    </row>
    <row r="10041" customFormat="false" ht="12.75" hidden="false" customHeight="false" outlineLevel="0" collapsed="false">
      <c r="G10041" s="214" t="n">
        <v>1281140</v>
      </c>
      <c r="H10041" s="215" t="n">
        <v>37033.6142708333</v>
      </c>
      <c r="I10041" s="0" t="s">
        <v>2983</v>
      </c>
      <c r="M10041" s="0" t="s">
        <v>858</v>
      </c>
      <c r="N10041" s="0" t="s">
        <v>2171</v>
      </c>
      <c r="O10041" s="0" t="s">
        <v>4310</v>
      </c>
      <c r="P10041" s="216" t="n">
        <v>5000</v>
      </c>
      <c r="S10041" s="0" t="s">
        <v>279</v>
      </c>
      <c r="T10041" s="0" t="s">
        <v>2173</v>
      </c>
      <c r="U10041" s="218" t="n">
        <v>5.375</v>
      </c>
      <c r="V10041" s="0" t="s">
        <v>3405</v>
      </c>
      <c r="W10041" s="0" t="s">
        <v>2225</v>
      </c>
      <c r="X10041" s="0" t="s">
        <v>2176</v>
      </c>
      <c r="Y10041" s="0" t="s">
        <v>1310</v>
      </c>
      <c r="Z10041" s="0" t="s">
        <v>628</v>
      </c>
      <c r="AA10041" s="0" t="n">
        <v>803681</v>
      </c>
      <c r="AB10041" s="215" t="n">
        <v>37034.8750115741</v>
      </c>
      <c r="AC10041" s="215" t="n">
        <v>37034.8750115741</v>
      </c>
    </row>
    <row r="10042" customFormat="false" ht="12.75" hidden="false" customHeight="false" outlineLevel="0" collapsed="false">
      <c r="G10042" s="214" t="n">
        <v>1281141</v>
      </c>
      <c r="H10042" s="215" t="n">
        <v>37033.6144907407</v>
      </c>
      <c r="I10042" s="0" t="s">
        <v>600</v>
      </c>
      <c r="M10042" s="0" t="s">
        <v>858</v>
      </c>
      <c r="N10042" s="0" t="s">
        <v>1024</v>
      </c>
      <c r="O10042" s="0" t="s">
        <v>1025</v>
      </c>
      <c r="P10042" s="216" t="n">
        <v>5000</v>
      </c>
      <c r="S10042" s="0" t="s">
        <v>1026</v>
      </c>
      <c r="T10042" s="0" t="s">
        <v>784</v>
      </c>
      <c r="U10042" s="218" t="n">
        <v>4.125</v>
      </c>
      <c r="V10042" s="0" t="s">
        <v>4257</v>
      </c>
      <c r="W10042" s="0" t="s">
        <v>1028</v>
      </c>
      <c r="X10042" s="0" t="s">
        <v>1029</v>
      </c>
      <c r="Y10042" s="0" t="s">
        <v>838</v>
      </c>
      <c r="Z10042" s="0" t="s">
        <v>571</v>
      </c>
      <c r="AA10042" s="0" t="s">
        <v>4311</v>
      </c>
      <c r="AB10042" s="215" t="n">
        <v>37043.875</v>
      </c>
      <c r="AC10042" s="215" t="n">
        <v>37072.875</v>
      </c>
    </row>
    <row r="10043" customFormat="false" ht="12.75" hidden="false" customHeight="false" outlineLevel="0" collapsed="false">
      <c r="G10043" s="214" t="n">
        <v>1281142</v>
      </c>
      <c r="H10043" s="215" t="n">
        <v>37033.6147453704</v>
      </c>
      <c r="I10043" s="0" t="s">
        <v>1863</v>
      </c>
      <c r="M10043" s="0" t="s">
        <v>858</v>
      </c>
      <c r="N10043" s="0" t="s">
        <v>2171</v>
      </c>
      <c r="O10043" s="0" t="s">
        <v>4299</v>
      </c>
      <c r="Q10043" s="216" t="n">
        <v>5000</v>
      </c>
      <c r="S10043" s="0" t="s">
        <v>279</v>
      </c>
      <c r="T10043" s="0" t="s">
        <v>2173</v>
      </c>
      <c r="U10043" s="218" t="n">
        <v>5.33</v>
      </c>
      <c r="V10043" s="0" t="s">
        <v>2488</v>
      </c>
      <c r="W10043" s="0" t="s">
        <v>2225</v>
      </c>
      <c r="X10043" s="0" t="s">
        <v>2176</v>
      </c>
      <c r="Y10043" s="0" t="s">
        <v>1310</v>
      </c>
      <c r="Z10043" s="0" t="s">
        <v>628</v>
      </c>
      <c r="AA10043" s="0" t="n">
        <v>803683</v>
      </c>
      <c r="AB10043" s="215" t="n">
        <v>37033.8750115741</v>
      </c>
      <c r="AC10043" s="215" t="n">
        <v>37033.8750115741</v>
      </c>
    </row>
    <row r="10044" customFormat="false" ht="12.75" hidden="false" customHeight="false" outlineLevel="0" collapsed="false">
      <c r="G10044" s="214" t="n">
        <v>1281143</v>
      </c>
      <c r="H10044" s="215" t="n">
        <v>37033.6150115741</v>
      </c>
      <c r="I10044" s="0" t="s">
        <v>1863</v>
      </c>
      <c r="M10044" s="0" t="s">
        <v>858</v>
      </c>
      <c r="N10044" s="0" t="s">
        <v>2171</v>
      </c>
      <c r="O10044" s="0" t="s">
        <v>4299</v>
      </c>
      <c r="Q10044" s="216" t="n">
        <v>5000</v>
      </c>
      <c r="S10044" s="0" t="s">
        <v>279</v>
      </c>
      <c r="T10044" s="0" t="s">
        <v>2173</v>
      </c>
      <c r="U10044" s="218" t="n">
        <v>5.33</v>
      </c>
      <c r="V10044" s="0" t="s">
        <v>2488</v>
      </c>
      <c r="W10044" s="0" t="s">
        <v>2225</v>
      </c>
      <c r="X10044" s="0" t="s">
        <v>2176</v>
      </c>
      <c r="Y10044" s="0" t="s">
        <v>1310</v>
      </c>
      <c r="Z10044" s="0" t="s">
        <v>628</v>
      </c>
      <c r="AA10044" s="0" t="n">
        <v>803684</v>
      </c>
      <c r="AB10044" s="215" t="n">
        <v>37033.8750115741</v>
      </c>
      <c r="AC10044" s="215" t="n">
        <v>37033.8750115741</v>
      </c>
    </row>
    <row r="10045" customFormat="false" ht="12.75" hidden="false" customHeight="false" outlineLevel="0" collapsed="false">
      <c r="G10045" s="214" t="n">
        <v>1281145</v>
      </c>
      <c r="H10045" s="215" t="n">
        <v>37033.6158217593</v>
      </c>
      <c r="I10045" s="0" t="s">
        <v>796</v>
      </c>
      <c r="M10045" s="0" t="s">
        <v>97</v>
      </c>
      <c r="N10045" s="0" t="s">
        <v>841</v>
      </c>
      <c r="O10045" s="0" t="s">
        <v>842</v>
      </c>
      <c r="P10045" s="216" t="n">
        <v>50000</v>
      </c>
      <c r="S10045" s="0" t="s">
        <v>843</v>
      </c>
      <c r="T10045" s="0" t="s">
        <v>784</v>
      </c>
      <c r="U10045" s="218" t="n">
        <v>29.98</v>
      </c>
      <c r="V10045" s="0" t="s">
        <v>2262</v>
      </c>
      <c r="W10045" s="0" t="s">
        <v>845</v>
      </c>
      <c r="X10045" s="0" t="s">
        <v>846</v>
      </c>
      <c r="Y10045" s="0" t="s">
        <v>847</v>
      </c>
      <c r="Z10045" s="0" t="s">
        <v>571</v>
      </c>
      <c r="AA10045" s="0" t="s">
        <v>4312</v>
      </c>
      <c r="AB10045" s="215" t="n">
        <v>37073</v>
      </c>
      <c r="AC10045" s="215" t="n">
        <v>37103</v>
      </c>
    </row>
    <row r="10046" customFormat="false" ht="12.75" hidden="false" customHeight="false" outlineLevel="0" collapsed="false">
      <c r="G10046" s="214" t="n">
        <v>1281146</v>
      </c>
      <c r="H10046" s="215" t="n">
        <v>37033.6160416667</v>
      </c>
      <c r="I10046" s="0" t="s">
        <v>2827</v>
      </c>
      <c r="M10046" s="0" t="s">
        <v>858</v>
      </c>
      <c r="N10046" s="0" t="s">
        <v>2171</v>
      </c>
      <c r="O10046" s="0" t="s">
        <v>4310</v>
      </c>
      <c r="P10046" s="216" t="n">
        <v>5000</v>
      </c>
      <c r="S10046" s="0" t="s">
        <v>279</v>
      </c>
      <c r="T10046" s="0" t="s">
        <v>2173</v>
      </c>
      <c r="U10046" s="218" t="n">
        <v>5.36</v>
      </c>
      <c r="V10046" s="0" t="s">
        <v>2828</v>
      </c>
      <c r="W10046" s="0" t="s">
        <v>2225</v>
      </c>
      <c r="X10046" s="0" t="s">
        <v>2176</v>
      </c>
      <c r="Y10046" s="0" t="s">
        <v>1310</v>
      </c>
      <c r="Z10046" s="0" t="s">
        <v>628</v>
      </c>
      <c r="AA10046" s="0" t="n">
        <v>803685</v>
      </c>
      <c r="AB10046" s="215" t="n">
        <v>37034.8750115741</v>
      </c>
      <c r="AC10046" s="215" t="n">
        <v>37034.8750115741</v>
      </c>
    </row>
    <row r="10047" customFormat="false" ht="12.75" hidden="false" customHeight="false" outlineLevel="0" collapsed="false">
      <c r="G10047" s="214" t="n">
        <v>1281147</v>
      </c>
      <c r="H10047" s="215" t="n">
        <v>37033.6172916667</v>
      </c>
      <c r="I10047" s="0" t="s">
        <v>600</v>
      </c>
      <c r="M10047" s="0" t="s">
        <v>858</v>
      </c>
      <c r="N10047" s="0" t="s">
        <v>1305</v>
      </c>
      <c r="O10047" s="0" t="s">
        <v>4313</v>
      </c>
      <c r="P10047" s="216" t="n">
        <v>5000</v>
      </c>
      <c r="S10047" s="0" t="s">
        <v>1026</v>
      </c>
      <c r="T10047" s="0" t="s">
        <v>784</v>
      </c>
      <c r="U10047" s="218" t="n">
        <v>3.96</v>
      </c>
      <c r="V10047" s="0" t="s">
        <v>1528</v>
      </c>
      <c r="W10047" s="0" t="s">
        <v>1422</v>
      </c>
      <c r="X10047" s="0" t="s">
        <v>1639</v>
      </c>
      <c r="Y10047" s="0" t="s">
        <v>1310</v>
      </c>
      <c r="Z10047" s="0" t="s">
        <v>571</v>
      </c>
      <c r="AA10047" s="0" t="n">
        <v>803688</v>
      </c>
      <c r="AB10047" s="215" t="n">
        <v>37035.8750115741</v>
      </c>
      <c r="AC10047" s="215" t="n">
        <v>37035.8750115741</v>
      </c>
    </row>
    <row r="10048" customFormat="false" ht="12.75" hidden="false" customHeight="false" outlineLevel="0" collapsed="false">
      <c r="G10048" s="214" t="n">
        <v>1281148</v>
      </c>
      <c r="H10048" s="215" t="n">
        <v>37033.6173263889</v>
      </c>
      <c r="I10048" s="0" t="s">
        <v>600</v>
      </c>
      <c r="M10048" s="0" t="s">
        <v>858</v>
      </c>
      <c r="N10048" s="0" t="s">
        <v>1305</v>
      </c>
      <c r="O10048" s="0" t="s">
        <v>4314</v>
      </c>
      <c r="Q10048" s="216" t="n">
        <v>5000</v>
      </c>
      <c r="S10048" s="0" t="s">
        <v>1026</v>
      </c>
      <c r="T10048" s="0" t="s">
        <v>784</v>
      </c>
      <c r="U10048" s="218" t="n">
        <v>3.98</v>
      </c>
      <c r="V10048" s="0" t="s">
        <v>1528</v>
      </c>
      <c r="W10048" s="0" t="s">
        <v>1422</v>
      </c>
      <c r="X10048" s="0" t="s">
        <v>1639</v>
      </c>
      <c r="Y10048" s="0" t="s">
        <v>1310</v>
      </c>
      <c r="Z10048" s="0" t="s">
        <v>571</v>
      </c>
      <c r="AA10048" s="0" t="n">
        <v>803689</v>
      </c>
      <c r="AB10048" s="215" t="n">
        <v>37035.8750115741</v>
      </c>
      <c r="AC10048" s="215" t="n">
        <v>37035.8750115741</v>
      </c>
    </row>
    <row r="10049" customFormat="false" ht="12.75" hidden="false" customHeight="false" outlineLevel="0" collapsed="false">
      <c r="G10049" s="214" t="n">
        <v>1281149</v>
      </c>
      <c r="H10049" s="215" t="n">
        <v>37033.6177314815</v>
      </c>
      <c r="I10049" s="0" t="s">
        <v>1023</v>
      </c>
      <c r="M10049" s="0" t="s">
        <v>858</v>
      </c>
      <c r="N10049" s="0" t="s">
        <v>1024</v>
      </c>
      <c r="O10049" s="0" t="s">
        <v>1025</v>
      </c>
      <c r="P10049" s="216" t="n">
        <v>5000</v>
      </c>
      <c r="S10049" s="0" t="s">
        <v>1026</v>
      </c>
      <c r="T10049" s="0" t="s">
        <v>784</v>
      </c>
      <c r="U10049" s="218" t="n">
        <v>4.125</v>
      </c>
      <c r="V10049" s="0" t="s">
        <v>1321</v>
      </c>
      <c r="W10049" s="0" t="s">
        <v>1028</v>
      </c>
      <c r="X10049" s="0" t="s">
        <v>1029</v>
      </c>
      <c r="Y10049" s="0" t="s">
        <v>838</v>
      </c>
      <c r="Z10049" s="0" t="s">
        <v>571</v>
      </c>
      <c r="AA10049" s="0" t="s">
        <v>4315</v>
      </c>
      <c r="AB10049" s="215" t="n">
        <v>37043.875</v>
      </c>
      <c r="AC10049" s="215" t="n">
        <v>37072.875</v>
      </c>
    </row>
    <row r="10050" customFormat="false" ht="12.75" hidden="false" customHeight="false" outlineLevel="0" collapsed="false">
      <c r="G10050" s="214" t="n">
        <v>1281150</v>
      </c>
      <c r="H10050" s="215" t="n">
        <v>37033.6177662037</v>
      </c>
      <c r="I10050" s="0" t="s">
        <v>593</v>
      </c>
      <c r="M10050" s="0" t="s">
        <v>858</v>
      </c>
      <c r="N10050" s="0" t="s">
        <v>1024</v>
      </c>
      <c r="O10050" s="0" t="s">
        <v>1289</v>
      </c>
      <c r="P10050" s="216" t="n">
        <v>5000</v>
      </c>
      <c r="S10050" s="0" t="s">
        <v>1026</v>
      </c>
      <c r="T10050" s="0" t="s">
        <v>784</v>
      </c>
      <c r="U10050" s="218" t="n">
        <v>4.63</v>
      </c>
      <c r="V10050" s="0" t="s">
        <v>1064</v>
      </c>
      <c r="W10050" s="0" t="s">
        <v>1028</v>
      </c>
      <c r="X10050" s="0" t="s">
        <v>1029</v>
      </c>
      <c r="Y10050" s="0" t="s">
        <v>838</v>
      </c>
      <c r="Z10050" s="0" t="s">
        <v>571</v>
      </c>
      <c r="AA10050" s="0" t="s">
        <v>4316</v>
      </c>
      <c r="AB10050" s="215" t="n">
        <v>37196</v>
      </c>
      <c r="AC10050" s="215" t="n">
        <v>37346</v>
      </c>
    </row>
    <row r="10051" customFormat="false" ht="12.75" hidden="false" customHeight="false" outlineLevel="0" collapsed="false">
      <c r="G10051" s="214" t="n">
        <v>1281152</v>
      </c>
      <c r="H10051" s="215" t="n">
        <v>37033.618599537</v>
      </c>
      <c r="I10051" s="0" t="s">
        <v>1139</v>
      </c>
      <c r="M10051" s="0" t="s">
        <v>67</v>
      </c>
      <c r="N10051" s="0" t="s">
        <v>1081</v>
      </c>
      <c r="O10051" s="0" t="s">
        <v>1166</v>
      </c>
      <c r="P10051" s="216" t="n">
        <v>50</v>
      </c>
      <c r="S10051" s="0" t="s">
        <v>930</v>
      </c>
      <c r="T10051" s="0" t="s">
        <v>784</v>
      </c>
      <c r="U10051" s="218" t="n">
        <v>57.75</v>
      </c>
      <c r="V10051" s="0" t="s">
        <v>1140</v>
      </c>
      <c r="W10051" s="0" t="s">
        <v>1122</v>
      </c>
      <c r="X10051" s="0" t="s">
        <v>1106</v>
      </c>
      <c r="Y10051" s="0" t="s">
        <v>1051</v>
      </c>
      <c r="Z10051" s="0" t="s">
        <v>618</v>
      </c>
      <c r="AA10051" s="0" t="n">
        <v>618727.1</v>
      </c>
      <c r="AB10051" s="215" t="n">
        <v>37043.5916666667</v>
      </c>
      <c r="AC10051" s="215" t="n">
        <v>37072.5916666667</v>
      </c>
    </row>
    <row r="10052" customFormat="false" ht="12.75" hidden="false" customHeight="false" outlineLevel="0" collapsed="false">
      <c r="G10052" s="214" t="n">
        <v>1281154</v>
      </c>
      <c r="H10052" s="215" t="n">
        <v>37033.6191782407</v>
      </c>
      <c r="I10052" s="0" t="s">
        <v>1225</v>
      </c>
      <c r="M10052" s="0" t="s">
        <v>67</v>
      </c>
      <c r="N10052" s="0" t="s">
        <v>1205</v>
      </c>
      <c r="O10052" s="0" t="s">
        <v>4317</v>
      </c>
      <c r="Q10052" s="216" t="n">
        <v>50</v>
      </c>
      <c r="S10052" s="0" t="s">
        <v>930</v>
      </c>
      <c r="T10052" s="0" t="s">
        <v>784</v>
      </c>
      <c r="U10052" s="218" t="n">
        <v>38.75</v>
      </c>
      <c r="V10052" s="0" t="s">
        <v>3969</v>
      </c>
      <c r="W10052" s="0" t="s">
        <v>1208</v>
      </c>
      <c r="X10052" s="0" t="s">
        <v>1268</v>
      </c>
      <c r="Y10052" s="0" t="s">
        <v>1051</v>
      </c>
      <c r="Z10052" s="0" t="s">
        <v>618</v>
      </c>
      <c r="AA10052" s="0" t="n">
        <v>618730.1</v>
      </c>
      <c r="AB10052" s="215" t="n">
        <v>37035.8750115741</v>
      </c>
      <c r="AC10052" s="215" t="n">
        <v>37036.8750115741</v>
      </c>
    </row>
    <row r="10053" customFormat="false" ht="12.75" hidden="false" customHeight="false" outlineLevel="0" collapsed="false">
      <c r="G10053" s="214" t="n">
        <v>1281155</v>
      </c>
      <c r="H10053" s="215" t="n">
        <v>37033.619375</v>
      </c>
      <c r="I10053" s="0" t="s">
        <v>600</v>
      </c>
      <c r="M10053" s="0" t="s">
        <v>858</v>
      </c>
      <c r="N10053" s="0" t="s">
        <v>1024</v>
      </c>
      <c r="O10053" s="0" t="s">
        <v>1025</v>
      </c>
      <c r="Q10053" s="216" t="n">
        <v>5000</v>
      </c>
      <c r="S10053" s="0" t="s">
        <v>1026</v>
      </c>
      <c r="T10053" s="0" t="s">
        <v>784</v>
      </c>
      <c r="U10053" s="218" t="n">
        <v>4.13</v>
      </c>
      <c r="V10053" s="0" t="s">
        <v>3182</v>
      </c>
      <c r="W10053" s="0" t="s">
        <v>1028</v>
      </c>
      <c r="X10053" s="0" t="s">
        <v>1029</v>
      </c>
      <c r="Y10053" s="0" t="s">
        <v>838</v>
      </c>
      <c r="Z10053" s="0" t="s">
        <v>571</v>
      </c>
      <c r="AA10053" s="0" t="s">
        <v>4318</v>
      </c>
      <c r="AB10053" s="215" t="n">
        <v>37043.875</v>
      </c>
      <c r="AC10053" s="215" t="n">
        <v>37072.875</v>
      </c>
    </row>
    <row r="10054" customFormat="false" ht="12.75" hidden="false" customHeight="false" outlineLevel="0" collapsed="false">
      <c r="G10054" s="214" t="n">
        <v>1281156</v>
      </c>
      <c r="H10054" s="215" t="n">
        <v>37033.619525463</v>
      </c>
      <c r="I10054" s="0" t="s">
        <v>1124</v>
      </c>
      <c r="M10054" s="0" t="s">
        <v>67</v>
      </c>
      <c r="N10054" s="0" t="s">
        <v>1081</v>
      </c>
      <c r="O10054" s="0" t="s">
        <v>1367</v>
      </c>
      <c r="P10054" s="216" t="n">
        <v>50</v>
      </c>
      <c r="S10054" s="0" t="s">
        <v>930</v>
      </c>
      <c r="T10054" s="0" t="s">
        <v>784</v>
      </c>
      <c r="U10054" s="218" t="n">
        <v>63</v>
      </c>
      <c r="V10054" s="0" t="s">
        <v>1521</v>
      </c>
      <c r="W10054" s="0" t="s">
        <v>1094</v>
      </c>
      <c r="X10054" s="0" t="s">
        <v>1369</v>
      </c>
      <c r="Y10054" s="0" t="s">
        <v>1051</v>
      </c>
      <c r="Z10054" s="0" t="s">
        <v>618</v>
      </c>
      <c r="AA10054" s="0" t="n">
        <v>618732.1</v>
      </c>
      <c r="AB10054" s="215" t="n">
        <v>37043.7159722222</v>
      </c>
      <c r="AC10054" s="215" t="n">
        <v>37072.7159722222</v>
      </c>
    </row>
    <row r="10055" customFormat="false" ht="12.75" hidden="false" customHeight="false" outlineLevel="0" collapsed="false">
      <c r="G10055" s="214" t="n">
        <v>1281157</v>
      </c>
      <c r="H10055" s="215" t="n">
        <v>37033.6197222222</v>
      </c>
      <c r="I10055" s="0" t="s">
        <v>1078</v>
      </c>
      <c r="J10055" s="0" t="s">
        <v>1246</v>
      </c>
      <c r="K10055" s="0" t="s">
        <v>1200</v>
      </c>
      <c r="M10055" s="0" t="s">
        <v>67</v>
      </c>
      <c r="N10055" s="0" t="s">
        <v>1081</v>
      </c>
      <c r="O10055" s="0" t="s">
        <v>1477</v>
      </c>
      <c r="P10055" s="216" t="n">
        <v>50</v>
      </c>
      <c r="S10055" s="0" t="s">
        <v>930</v>
      </c>
      <c r="T10055" s="0" t="s">
        <v>784</v>
      </c>
      <c r="U10055" s="218" t="n">
        <v>54.25</v>
      </c>
      <c r="V10055" s="0" t="s">
        <v>1247</v>
      </c>
      <c r="W10055" s="0" t="s">
        <v>1127</v>
      </c>
      <c r="X10055" s="0" t="s">
        <v>1091</v>
      </c>
      <c r="Y10055" s="0" t="s">
        <v>1051</v>
      </c>
      <c r="Z10055" s="0" t="s">
        <v>618</v>
      </c>
      <c r="AA10055" s="0" t="n">
        <v>618733.1</v>
      </c>
      <c r="AB10055" s="215" t="n">
        <v>37043.7104166667</v>
      </c>
      <c r="AC10055" s="215" t="n">
        <v>37072.7104166667</v>
      </c>
    </row>
    <row r="10056" customFormat="false" ht="12.75" hidden="false" customHeight="false" outlineLevel="0" collapsed="false">
      <c r="G10056" s="214" t="n">
        <v>1281158</v>
      </c>
      <c r="H10056" s="215" t="n">
        <v>37033.6201157407</v>
      </c>
      <c r="I10056" s="0" t="s">
        <v>1291</v>
      </c>
      <c r="M10056" s="0" t="s">
        <v>67</v>
      </c>
      <c r="N10056" s="0" t="s">
        <v>1081</v>
      </c>
      <c r="O10056" s="0" t="s">
        <v>1181</v>
      </c>
      <c r="P10056" s="216" t="n">
        <v>50</v>
      </c>
      <c r="S10056" s="0" t="s">
        <v>930</v>
      </c>
      <c r="T10056" s="0" t="s">
        <v>784</v>
      </c>
      <c r="U10056" s="218" t="n">
        <v>66.75</v>
      </c>
      <c r="V10056" s="0" t="s">
        <v>1292</v>
      </c>
      <c r="W10056" s="0" t="s">
        <v>1084</v>
      </c>
      <c r="X10056" s="0" t="s">
        <v>1182</v>
      </c>
      <c r="Y10056" s="0" t="s">
        <v>1051</v>
      </c>
      <c r="Z10056" s="0" t="s">
        <v>618</v>
      </c>
      <c r="AA10056" s="0" t="n">
        <v>618734.1</v>
      </c>
      <c r="AB10056" s="215" t="n">
        <v>37043.5944444445</v>
      </c>
      <c r="AC10056" s="215" t="n">
        <v>37072.5944444445</v>
      </c>
    </row>
    <row r="10057" customFormat="false" ht="12.75" hidden="false" customHeight="false" outlineLevel="0" collapsed="false">
      <c r="G10057" s="214" t="n">
        <v>1281159</v>
      </c>
      <c r="H10057" s="215" t="n">
        <v>37033.6201967593</v>
      </c>
      <c r="I10057" s="0" t="s">
        <v>600</v>
      </c>
      <c r="M10057" s="0" t="s">
        <v>858</v>
      </c>
      <c r="N10057" s="0" t="s">
        <v>1305</v>
      </c>
      <c r="O10057" s="0" t="s">
        <v>4319</v>
      </c>
      <c r="Q10057" s="216" t="n">
        <v>10000</v>
      </c>
      <c r="S10057" s="0" t="s">
        <v>1026</v>
      </c>
      <c r="T10057" s="0" t="s">
        <v>784</v>
      </c>
      <c r="U10057" s="218" t="n">
        <v>3.995</v>
      </c>
      <c r="V10057" s="0" t="s">
        <v>1528</v>
      </c>
      <c r="W10057" s="0" t="s">
        <v>1422</v>
      </c>
      <c r="X10057" s="0" t="s">
        <v>1639</v>
      </c>
      <c r="Y10057" s="0" t="s">
        <v>1310</v>
      </c>
      <c r="Z10057" s="0" t="s">
        <v>571</v>
      </c>
      <c r="AA10057" s="0" t="n">
        <v>803695</v>
      </c>
      <c r="AB10057" s="215" t="n">
        <v>37035.8750115741</v>
      </c>
      <c r="AC10057" s="215" t="n">
        <v>37035.8750115741</v>
      </c>
    </row>
    <row r="10058" customFormat="false" ht="12.75" hidden="false" customHeight="false" outlineLevel="0" collapsed="false">
      <c r="G10058" s="214" t="n">
        <v>1281160</v>
      </c>
      <c r="H10058" s="215" t="n">
        <v>37033.6206597222</v>
      </c>
      <c r="I10058" s="0" t="s">
        <v>1183</v>
      </c>
      <c r="M10058" s="0" t="s">
        <v>67</v>
      </c>
      <c r="N10058" s="0" t="s">
        <v>1081</v>
      </c>
      <c r="O10058" s="0" t="s">
        <v>4320</v>
      </c>
      <c r="Q10058" s="216" t="n">
        <v>50</v>
      </c>
      <c r="S10058" s="0" t="s">
        <v>930</v>
      </c>
      <c r="T10058" s="0" t="s">
        <v>784</v>
      </c>
      <c r="U10058" s="218" t="n">
        <v>116</v>
      </c>
      <c r="V10058" s="0" t="s">
        <v>1734</v>
      </c>
      <c r="W10058" s="0" t="s">
        <v>1228</v>
      </c>
      <c r="X10058" s="0" t="s">
        <v>1229</v>
      </c>
      <c r="Y10058" s="0" t="s">
        <v>1051</v>
      </c>
      <c r="Z10058" s="0" t="s">
        <v>618</v>
      </c>
      <c r="AA10058" s="0" t="n">
        <v>618737.1</v>
      </c>
      <c r="AB10058" s="215" t="n">
        <v>37073.875</v>
      </c>
      <c r="AC10058" s="215" t="n">
        <v>37134.875</v>
      </c>
    </row>
    <row r="10059" customFormat="false" ht="12.75" hidden="false" customHeight="false" outlineLevel="0" collapsed="false">
      <c r="G10059" s="214" t="n">
        <v>1281161</v>
      </c>
      <c r="H10059" s="215" t="n">
        <v>37033.6209606482</v>
      </c>
      <c r="I10059" s="0" t="s">
        <v>1073</v>
      </c>
      <c r="M10059" s="0" t="s">
        <v>858</v>
      </c>
      <c r="N10059" s="0" t="s">
        <v>1305</v>
      </c>
      <c r="O10059" s="0" t="s">
        <v>4321</v>
      </c>
      <c r="Q10059" s="216" t="n">
        <v>10000</v>
      </c>
      <c r="S10059" s="0" t="s">
        <v>1026</v>
      </c>
      <c r="T10059" s="0" t="s">
        <v>784</v>
      </c>
      <c r="U10059" s="218" t="n">
        <v>4.03</v>
      </c>
      <c r="V10059" s="0" t="s">
        <v>1717</v>
      </c>
      <c r="W10059" s="0" t="s">
        <v>1422</v>
      </c>
      <c r="X10059" s="0" t="s">
        <v>1423</v>
      </c>
      <c r="Y10059" s="0" t="s">
        <v>1310</v>
      </c>
      <c r="Z10059" s="0" t="s">
        <v>571</v>
      </c>
      <c r="AA10059" s="0" t="n">
        <v>803696</v>
      </c>
      <c r="AB10059" s="215" t="n">
        <v>37035.8750115741</v>
      </c>
      <c r="AC10059" s="215" t="n">
        <v>37035.8750115741</v>
      </c>
    </row>
    <row r="10060" customFormat="false" ht="12.75" hidden="false" customHeight="false" outlineLevel="0" collapsed="false">
      <c r="G10060" s="214" t="n">
        <v>1281162</v>
      </c>
      <c r="H10060" s="215" t="n">
        <v>37033.6216087963</v>
      </c>
      <c r="I10060" s="0" t="s">
        <v>1124</v>
      </c>
      <c r="J10060" s="0" t="s">
        <v>1199</v>
      </c>
      <c r="K10060" s="0" t="s">
        <v>1200</v>
      </c>
      <c r="M10060" s="0" t="s">
        <v>67</v>
      </c>
      <c r="N10060" s="0" t="s">
        <v>1081</v>
      </c>
      <c r="O10060" s="0" t="s">
        <v>1166</v>
      </c>
      <c r="P10060" s="216" t="n">
        <v>50</v>
      </c>
      <c r="S10060" s="0" t="s">
        <v>930</v>
      </c>
      <c r="T10060" s="0" t="s">
        <v>784</v>
      </c>
      <c r="U10060" s="218" t="n">
        <v>57.5</v>
      </c>
      <c r="V10060" s="0" t="s">
        <v>4322</v>
      </c>
      <c r="W10060" s="0" t="s">
        <v>1122</v>
      </c>
      <c r="X10060" s="0" t="s">
        <v>1106</v>
      </c>
      <c r="Y10060" s="0" t="s">
        <v>1051</v>
      </c>
      <c r="Z10060" s="0" t="s">
        <v>618</v>
      </c>
      <c r="AA10060" s="0" t="n">
        <v>618742.1</v>
      </c>
      <c r="AB10060" s="215" t="n">
        <v>37043.5916666667</v>
      </c>
      <c r="AC10060" s="215" t="n">
        <v>37072.5916666667</v>
      </c>
    </row>
    <row r="10061" customFormat="false" ht="12.75" hidden="false" customHeight="false" outlineLevel="0" collapsed="false">
      <c r="G10061" s="214" t="n">
        <v>1281164</v>
      </c>
      <c r="H10061" s="215" t="n">
        <v>37033.6220833333</v>
      </c>
      <c r="I10061" s="0" t="s">
        <v>1107</v>
      </c>
      <c r="M10061" s="0" t="s">
        <v>67</v>
      </c>
      <c r="N10061" s="0" t="s">
        <v>1081</v>
      </c>
      <c r="O10061" s="0" t="s">
        <v>3382</v>
      </c>
      <c r="P10061" s="216" t="n">
        <v>50</v>
      </c>
      <c r="S10061" s="0" t="s">
        <v>930</v>
      </c>
      <c r="T10061" s="0" t="s">
        <v>784</v>
      </c>
      <c r="U10061" s="218" t="n">
        <v>45.1</v>
      </c>
      <c r="V10061" s="0" t="s">
        <v>4323</v>
      </c>
      <c r="W10061" s="0" t="s">
        <v>1084</v>
      </c>
      <c r="X10061" s="0" t="s">
        <v>1182</v>
      </c>
      <c r="Y10061" s="0" t="s">
        <v>1051</v>
      </c>
      <c r="Z10061" s="0" t="s">
        <v>618</v>
      </c>
      <c r="AA10061" s="0" t="n">
        <v>618745.1</v>
      </c>
      <c r="AB10061" s="215" t="n">
        <v>37135.5944444445</v>
      </c>
      <c r="AC10061" s="215" t="n">
        <v>37164.5944444445</v>
      </c>
    </row>
    <row r="10062" customFormat="false" ht="12.75" hidden="false" customHeight="false" outlineLevel="0" collapsed="false">
      <c r="G10062" s="214" t="n">
        <v>1281165</v>
      </c>
      <c r="H10062" s="215" t="n">
        <v>37033.6227662037</v>
      </c>
      <c r="I10062" s="0" t="s">
        <v>2983</v>
      </c>
      <c r="M10062" s="0" t="s">
        <v>858</v>
      </c>
      <c r="N10062" s="0" t="s">
        <v>2171</v>
      </c>
      <c r="O10062" s="0" t="s">
        <v>4310</v>
      </c>
      <c r="P10062" s="216" t="n">
        <v>5000</v>
      </c>
      <c r="S10062" s="0" t="s">
        <v>279</v>
      </c>
      <c r="T10062" s="0" t="s">
        <v>2173</v>
      </c>
      <c r="U10062" s="218" t="n">
        <v>5.35</v>
      </c>
      <c r="V10062" s="0" t="s">
        <v>3405</v>
      </c>
      <c r="W10062" s="0" t="s">
        <v>2225</v>
      </c>
      <c r="X10062" s="0" t="s">
        <v>2176</v>
      </c>
      <c r="Y10062" s="0" t="s">
        <v>1310</v>
      </c>
      <c r="Z10062" s="0" t="s">
        <v>628</v>
      </c>
      <c r="AA10062" s="0" t="n">
        <v>803699</v>
      </c>
      <c r="AB10062" s="215" t="n">
        <v>37034.8750115741</v>
      </c>
      <c r="AC10062" s="215" t="n">
        <v>37034.8750115741</v>
      </c>
    </row>
    <row r="10063" customFormat="false" ht="12.75" hidden="false" customHeight="false" outlineLevel="0" collapsed="false">
      <c r="G10063" s="214" t="n">
        <v>1281166</v>
      </c>
      <c r="H10063" s="215" t="n">
        <v>37033.6235069444</v>
      </c>
      <c r="I10063" s="0" t="s">
        <v>1073</v>
      </c>
      <c r="M10063" s="0" t="s">
        <v>67</v>
      </c>
      <c r="N10063" s="0" t="s">
        <v>1628</v>
      </c>
      <c r="O10063" s="0" t="s">
        <v>4324</v>
      </c>
      <c r="Q10063" s="216" t="n">
        <v>25</v>
      </c>
      <c r="S10063" s="0" t="s">
        <v>930</v>
      </c>
      <c r="T10063" s="0" t="s">
        <v>784</v>
      </c>
      <c r="U10063" s="218" t="n">
        <v>302</v>
      </c>
      <c r="V10063" s="0" t="s">
        <v>4325</v>
      </c>
      <c r="W10063" s="0" t="s">
        <v>1631</v>
      </c>
      <c r="X10063" s="0" t="s">
        <v>1632</v>
      </c>
      <c r="Y10063" s="0" t="s">
        <v>1051</v>
      </c>
      <c r="Z10063" s="0" t="s">
        <v>618</v>
      </c>
      <c r="AA10063" s="0" t="n">
        <v>618747.1</v>
      </c>
      <c r="AB10063" s="215" t="n">
        <v>37036.875</v>
      </c>
      <c r="AC10063" s="215" t="n">
        <v>37037.875</v>
      </c>
    </row>
    <row r="10064" customFormat="false" ht="12.75" hidden="false" customHeight="false" outlineLevel="0" collapsed="false">
      <c r="G10064" s="214" t="n">
        <v>1281167</v>
      </c>
      <c r="H10064" s="215" t="n">
        <v>37033.6239699074</v>
      </c>
      <c r="I10064" s="0" t="s">
        <v>1059</v>
      </c>
      <c r="M10064" s="0" t="s">
        <v>67</v>
      </c>
      <c r="N10064" s="0" t="s">
        <v>1046</v>
      </c>
      <c r="O10064" s="0" t="s">
        <v>1068</v>
      </c>
      <c r="P10064" s="216" t="n">
        <v>50</v>
      </c>
      <c r="S10064" s="0" t="s">
        <v>930</v>
      </c>
      <c r="T10064" s="0" t="s">
        <v>784</v>
      </c>
      <c r="U10064" s="218" t="n">
        <v>51</v>
      </c>
      <c r="V10064" s="0" t="s">
        <v>1197</v>
      </c>
      <c r="W10064" s="0" t="s">
        <v>1062</v>
      </c>
      <c r="X10064" s="0" t="s">
        <v>1063</v>
      </c>
      <c r="Y10064" s="0" t="s">
        <v>1051</v>
      </c>
      <c r="Z10064" s="0" t="s">
        <v>571</v>
      </c>
      <c r="AA10064" s="0" t="n">
        <v>618748.1</v>
      </c>
      <c r="AB10064" s="215" t="n">
        <v>37040.875</v>
      </c>
      <c r="AC10064" s="215" t="n">
        <v>37042.875</v>
      </c>
    </row>
    <row r="10065" customFormat="false" ht="12.75" hidden="false" customHeight="false" outlineLevel="0" collapsed="false">
      <c r="G10065" s="214" t="n">
        <v>1281171</v>
      </c>
      <c r="H10065" s="215" t="n">
        <v>37033.6260416667</v>
      </c>
      <c r="I10065" s="0" t="s">
        <v>2107</v>
      </c>
      <c r="M10065" s="0" t="s">
        <v>858</v>
      </c>
      <c r="N10065" s="0" t="s">
        <v>1024</v>
      </c>
      <c r="O10065" s="0" t="s">
        <v>1025</v>
      </c>
      <c r="P10065" s="216" t="n">
        <v>10000</v>
      </c>
      <c r="S10065" s="0" t="s">
        <v>1026</v>
      </c>
      <c r="T10065" s="0" t="s">
        <v>784</v>
      </c>
      <c r="U10065" s="218" t="n">
        <v>4.13</v>
      </c>
      <c r="V10065" s="0" t="s">
        <v>3662</v>
      </c>
      <c r="W10065" s="0" t="s">
        <v>1028</v>
      </c>
      <c r="X10065" s="0" t="s">
        <v>1029</v>
      </c>
      <c r="Y10065" s="0" t="s">
        <v>838</v>
      </c>
      <c r="Z10065" s="0" t="s">
        <v>571</v>
      </c>
      <c r="AA10065" s="0" t="s">
        <v>4326</v>
      </c>
      <c r="AB10065" s="215" t="n">
        <v>37043.875</v>
      </c>
      <c r="AC10065" s="215" t="n">
        <v>37072.875</v>
      </c>
    </row>
    <row r="10066" customFormat="false" ht="12.75" hidden="false" customHeight="false" outlineLevel="0" collapsed="false">
      <c r="G10066" s="214" t="n">
        <v>1281172</v>
      </c>
      <c r="H10066" s="215" t="n">
        <v>37033.6260763889</v>
      </c>
      <c r="I10066" s="0" t="s">
        <v>1078</v>
      </c>
      <c r="M10066" s="0" t="s">
        <v>67</v>
      </c>
      <c r="N10066" s="0" t="s">
        <v>1081</v>
      </c>
      <c r="O10066" s="0" t="s">
        <v>1166</v>
      </c>
      <c r="P10066" s="216" t="n">
        <v>50</v>
      </c>
      <c r="S10066" s="0" t="s">
        <v>930</v>
      </c>
      <c r="T10066" s="0" t="s">
        <v>784</v>
      </c>
      <c r="U10066" s="218" t="n">
        <v>57</v>
      </c>
      <c r="V10066" s="0" t="s">
        <v>3103</v>
      </c>
      <c r="W10066" s="0" t="s">
        <v>1122</v>
      </c>
      <c r="X10066" s="0" t="s">
        <v>1106</v>
      </c>
      <c r="Y10066" s="0" t="s">
        <v>1051</v>
      </c>
      <c r="Z10066" s="0" t="s">
        <v>618</v>
      </c>
      <c r="AA10066" s="0" t="n">
        <v>618762.1</v>
      </c>
      <c r="AB10066" s="215" t="n">
        <v>37043.5916666667</v>
      </c>
      <c r="AC10066" s="215" t="n">
        <v>37072.5916666667</v>
      </c>
    </row>
    <row r="10067" customFormat="false" ht="12.75" hidden="false" customHeight="false" outlineLevel="0" collapsed="false">
      <c r="G10067" s="214" t="n">
        <v>1281174</v>
      </c>
      <c r="H10067" s="215" t="n">
        <v>37033.6266898148</v>
      </c>
      <c r="I10067" s="0" t="s">
        <v>1248</v>
      </c>
      <c r="M10067" s="0" t="s">
        <v>67</v>
      </c>
      <c r="N10067" s="0" t="s">
        <v>1081</v>
      </c>
      <c r="O10067" s="0" t="s">
        <v>1166</v>
      </c>
      <c r="Q10067" s="216" t="n">
        <v>50</v>
      </c>
      <c r="S10067" s="0" t="s">
        <v>930</v>
      </c>
      <c r="T10067" s="0" t="s">
        <v>784</v>
      </c>
      <c r="U10067" s="218" t="n">
        <v>57</v>
      </c>
      <c r="V10067" s="0" t="s">
        <v>1249</v>
      </c>
      <c r="W10067" s="0" t="s">
        <v>1122</v>
      </c>
      <c r="X10067" s="0" t="s">
        <v>1106</v>
      </c>
      <c r="Y10067" s="0" t="s">
        <v>1051</v>
      </c>
      <c r="Z10067" s="0" t="s">
        <v>618</v>
      </c>
      <c r="AA10067" s="0" t="n">
        <v>618764.1</v>
      </c>
      <c r="AB10067" s="215" t="n">
        <v>37043.5916666667</v>
      </c>
      <c r="AC10067" s="215" t="n">
        <v>37072.5916666667</v>
      </c>
    </row>
    <row r="10068" customFormat="false" ht="12.75" hidden="false" customHeight="false" outlineLevel="0" collapsed="false">
      <c r="G10068" s="214" t="n">
        <v>1281176</v>
      </c>
      <c r="H10068" s="215" t="n">
        <v>37033.6278472222</v>
      </c>
      <c r="I10068" s="0" t="s">
        <v>1291</v>
      </c>
      <c r="M10068" s="0" t="s">
        <v>67</v>
      </c>
      <c r="N10068" s="0" t="s">
        <v>1081</v>
      </c>
      <c r="O10068" s="0" t="s">
        <v>1181</v>
      </c>
      <c r="P10068" s="216" t="n">
        <v>50</v>
      </c>
      <c r="S10068" s="0" t="s">
        <v>930</v>
      </c>
      <c r="T10068" s="0" t="s">
        <v>784</v>
      </c>
      <c r="U10068" s="218" t="n">
        <v>66.25</v>
      </c>
      <c r="V10068" s="0" t="s">
        <v>1292</v>
      </c>
      <c r="W10068" s="0" t="s">
        <v>1084</v>
      </c>
      <c r="X10068" s="0" t="s">
        <v>1182</v>
      </c>
      <c r="Y10068" s="0" t="s">
        <v>1051</v>
      </c>
      <c r="Z10068" s="0" t="s">
        <v>618</v>
      </c>
      <c r="AA10068" s="0" t="n">
        <v>618772.1</v>
      </c>
      <c r="AB10068" s="215" t="n">
        <v>37043.5944444445</v>
      </c>
      <c r="AC10068" s="215" t="n">
        <v>37072.5944444445</v>
      </c>
    </row>
    <row r="10069" customFormat="false" ht="12.75" hidden="false" customHeight="false" outlineLevel="0" collapsed="false">
      <c r="G10069" s="214" t="n">
        <v>1281177</v>
      </c>
      <c r="H10069" s="215" t="n">
        <v>37033.6281365741</v>
      </c>
      <c r="I10069" s="0" t="s">
        <v>840</v>
      </c>
      <c r="M10069" s="0" t="s">
        <v>97</v>
      </c>
      <c r="N10069" s="0" t="s">
        <v>841</v>
      </c>
      <c r="O10069" s="0" t="s">
        <v>842</v>
      </c>
      <c r="P10069" s="216" t="n">
        <v>50000</v>
      </c>
      <c r="S10069" s="0" t="s">
        <v>843</v>
      </c>
      <c r="T10069" s="0" t="s">
        <v>784</v>
      </c>
      <c r="U10069" s="218" t="n">
        <v>29.9</v>
      </c>
      <c r="V10069" s="0" t="s">
        <v>4144</v>
      </c>
      <c r="W10069" s="0" t="s">
        <v>845</v>
      </c>
      <c r="X10069" s="0" t="s">
        <v>846</v>
      </c>
      <c r="Y10069" s="0" t="s">
        <v>847</v>
      </c>
      <c r="Z10069" s="0" t="s">
        <v>571</v>
      </c>
      <c r="AA10069" s="0" t="s">
        <v>4149</v>
      </c>
      <c r="AB10069" s="215" t="n">
        <v>37073</v>
      </c>
      <c r="AC10069" s="215" t="n">
        <v>37103</v>
      </c>
    </row>
    <row r="10070" customFormat="false" ht="12.75" hidden="false" customHeight="false" outlineLevel="0" collapsed="false">
      <c r="G10070" s="214" t="n">
        <v>1281178</v>
      </c>
      <c r="H10070" s="215" t="n">
        <v>37033.628275463</v>
      </c>
      <c r="I10070" s="0" t="s">
        <v>840</v>
      </c>
      <c r="M10070" s="0" t="s">
        <v>97</v>
      </c>
      <c r="N10070" s="0" t="s">
        <v>841</v>
      </c>
      <c r="O10070" s="0" t="s">
        <v>842</v>
      </c>
      <c r="P10070" s="216" t="n">
        <v>50000</v>
      </c>
      <c r="S10070" s="0" t="s">
        <v>843</v>
      </c>
      <c r="T10070" s="0" t="s">
        <v>784</v>
      </c>
      <c r="U10070" s="218" t="n">
        <v>29.86</v>
      </c>
      <c r="V10070" s="0" t="s">
        <v>4144</v>
      </c>
      <c r="W10070" s="0" t="s">
        <v>845</v>
      </c>
      <c r="X10070" s="0" t="s">
        <v>846</v>
      </c>
      <c r="Y10070" s="0" t="s">
        <v>847</v>
      </c>
      <c r="Z10070" s="0" t="s">
        <v>571</v>
      </c>
      <c r="AA10070" s="0" t="s">
        <v>4149</v>
      </c>
      <c r="AB10070" s="215" t="n">
        <v>37073</v>
      </c>
      <c r="AC10070" s="215" t="n">
        <v>37103</v>
      </c>
    </row>
    <row r="10071" customFormat="false" ht="12.75" hidden="false" customHeight="false" outlineLevel="0" collapsed="false">
      <c r="G10071" s="214" t="n">
        <v>1281179</v>
      </c>
      <c r="H10071" s="215" t="n">
        <v>37033.6286574074</v>
      </c>
      <c r="I10071" s="0" t="s">
        <v>1874</v>
      </c>
      <c r="M10071" s="0" t="s">
        <v>858</v>
      </c>
      <c r="N10071" s="0" t="s">
        <v>2171</v>
      </c>
      <c r="O10071" s="0" t="s">
        <v>4299</v>
      </c>
      <c r="Q10071" s="216" t="n">
        <v>5000</v>
      </c>
      <c r="S10071" s="0" t="s">
        <v>279</v>
      </c>
      <c r="T10071" s="0" t="s">
        <v>2173</v>
      </c>
      <c r="U10071" s="218" t="n">
        <v>5.32</v>
      </c>
      <c r="V10071" s="0" t="s">
        <v>2215</v>
      </c>
      <c r="W10071" s="0" t="s">
        <v>2225</v>
      </c>
      <c r="X10071" s="0" t="s">
        <v>2176</v>
      </c>
      <c r="Y10071" s="0" t="s">
        <v>1310</v>
      </c>
      <c r="Z10071" s="0" t="s">
        <v>628</v>
      </c>
      <c r="AA10071" s="0" t="n">
        <v>803715</v>
      </c>
      <c r="AB10071" s="215" t="n">
        <v>37033.8750115741</v>
      </c>
      <c r="AC10071" s="215" t="n">
        <v>37033.8750115741</v>
      </c>
    </row>
    <row r="10072" customFormat="false" ht="12.75" hidden="false" customHeight="false" outlineLevel="0" collapsed="false">
      <c r="G10072" s="214" t="n">
        <v>1281180</v>
      </c>
      <c r="H10072" s="215" t="n">
        <v>37033.62875</v>
      </c>
      <c r="I10072" s="0" t="s">
        <v>1112</v>
      </c>
      <c r="M10072" s="0" t="s">
        <v>97</v>
      </c>
      <c r="N10072" s="0" t="s">
        <v>841</v>
      </c>
      <c r="O10072" s="0" t="s">
        <v>842</v>
      </c>
      <c r="Q10072" s="216" t="n">
        <v>50000</v>
      </c>
      <c r="S10072" s="0" t="s">
        <v>843</v>
      </c>
      <c r="T10072" s="0" t="s">
        <v>784</v>
      </c>
      <c r="U10072" s="218" t="n">
        <v>29.88</v>
      </c>
      <c r="V10072" s="0" t="s">
        <v>2443</v>
      </c>
      <c r="W10072" s="0" t="s">
        <v>845</v>
      </c>
      <c r="X10072" s="0" t="s">
        <v>846</v>
      </c>
      <c r="Y10072" s="0" t="s">
        <v>847</v>
      </c>
      <c r="Z10072" s="0" t="s">
        <v>571</v>
      </c>
      <c r="AA10072" s="0" t="s">
        <v>4149</v>
      </c>
      <c r="AB10072" s="215" t="n">
        <v>37073</v>
      </c>
      <c r="AC10072" s="215" t="n">
        <v>37103</v>
      </c>
    </row>
    <row r="10073" customFormat="false" ht="12.75" hidden="false" customHeight="false" outlineLevel="0" collapsed="false">
      <c r="G10073" s="214" t="n">
        <v>1281181</v>
      </c>
      <c r="H10073" s="215" t="n">
        <v>37033.6292476852</v>
      </c>
      <c r="I10073" s="0" t="s">
        <v>1738</v>
      </c>
      <c r="M10073" s="0" t="s">
        <v>858</v>
      </c>
      <c r="N10073" s="0" t="s">
        <v>1305</v>
      </c>
      <c r="O10073" s="0" t="s">
        <v>4284</v>
      </c>
      <c r="Q10073" s="216" t="n">
        <v>5000</v>
      </c>
      <c r="S10073" s="0" t="s">
        <v>1026</v>
      </c>
      <c r="T10073" s="0" t="s">
        <v>784</v>
      </c>
      <c r="U10073" s="218" t="n">
        <v>4.06</v>
      </c>
      <c r="V10073" s="0" t="s">
        <v>1739</v>
      </c>
      <c r="W10073" s="0" t="s">
        <v>1434</v>
      </c>
      <c r="X10073" s="0" t="s">
        <v>1435</v>
      </c>
      <c r="Y10073" s="0" t="s">
        <v>1310</v>
      </c>
      <c r="Z10073" s="0" t="s">
        <v>571</v>
      </c>
      <c r="AA10073" s="0" t="n">
        <v>803716</v>
      </c>
      <c r="AB10073" s="215" t="n">
        <v>37035.8750115741</v>
      </c>
      <c r="AC10073" s="215" t="n">
        <v>37035.8750115741</v>
      </c>
    </row>
    <row r="10074" customFormat="false" ht="12.75" hidden="false" customHeight="false" outlineLevel="0" collapsed="false">
      <c r="G10074" s="214" t="n">
        <v>1281182</v>
      </c>
      <c r="H10074" s="215" t="n">
        <v>37033.6296527778</v>
      </c>
      <c r="I10074" s="0" t="s">
        <v>1779</v>
      </c>
      <c r="M10074" s="0" t="s">
        <v>858</v>
      </c>
      <c r="N10074" s="0" t="s">
        <v>1024</v>
      </c>
      <c r="O10074" s="0" t="s">
        <v>1025</v>
      </c>
      <c r="P10074" s="216" t="n">
        <v>5000</v>
      </c>
      <c r="S10074" s="0" t="s">
        <v>1026</v>
      </c>
      <c r="T10074" s="0" t="s">
        <v>784</v>
      </c>
      <c r="U10074" s="218" t="n">
        <v>4.13</v>
      </c>
      <c r="V10074" s="0" t="s">
        <v>2231</v>
      </c>
      <c r="W10074" s="0" t="s">
        <v>1028</v>
      </c>
      <c r="X10074" s="0" t="s">
        <v>1029</v>
      </c>
      <c r="Y10074" s="0" t="s">
        <v>838</v>
      </c>
      <c r="Z10074" s="0" t="s">
        <v>571</v>
      </c>
      <c r="AA10074" s="0" t="s">
        <v>4327</v>
      </c>
      <c r="AB10074" s="215" t="n">
        <v>37043.875</v>
      </c>
      <c r="AC10074" s="215" t="n">
        <v>37072.875</v>
      </c>
    </row>
    <row r="10075" customFormat="false" ht="12.75" hidden="false" customHeight="false" outlineLevel="0" collapsed="false">
      <c r="G10075" s="214" t="n">
        <v>1281183</v>
      </c>
      <c r="H10075" s="215" t="n">
        <v>37033.6298611111</v>
      </c>
      <c r="I10075" s="0" t="s">
        <v>1112</v>
      </c>
      <c r="M10075" s="0" t="s">
        <v>858</v>
      </c>
      <c r="N10075" s="0" t="s">
        <v>1024</v>
      </c>
      <c r="O10075" s="0" t="s">
        <v>1025</v>
      </c>
      <c r="Q10075" s="216" t="n">
        <v>15000</v>
      </c>
      <c r="S10075" s="0" t="s">
        <v>1026</v>
      </c>
      <c r="T10075" s="0" t="s">
        <v>784</v>
      </c>
      <c r="U10075" s="218" t="n">
        <v>4.14</v>
      </c>
      <c r="V10075" s="0" t="s">
        <v>2126</v>
      </c>
      <c r="W10075" s="0" t="s">
        <v>1028</v>
      </c>
      <c r="X10075" s="0" t="s">
        <v>1029</v>
      </c>
      <c r="Y10075" s="0" t="s">
        <v>838</v>
      </c>
      <c r="Z10075" s="0" t="s">
        <v>571</v>
      </c>
      <c r="AA10075" s="0" t="s">
        <v>4328</v>
      </c>
      <c r="AB10075" s="215" t="n">
        <v>37043.875</v>
      </c>
      <c r="AC10075" s="215" t="n">
        <v>37072.875</v>
      </c>
    </row>
    <row r="10076" customFormat="false" ht="12.75" hidden="false" customHeight="false" outlineLevel="0" collapsed="false">
      <c r="G10076" s="214" t="n">
        <v>1281184</v>
      </c>
      <c r="H10076" s="215" t="n">
        <v>37033.6300810185</v>
      </c>
      <c r="I10076" s="0" t="s">
        <v>1059</v>
      </c>
      <c r="M10076" s="0" t="s">
        <v>858</v>
      </c>
      <c r="N10076" s="0" t="s">
        <v>1024</v>
      </c>
      <c r="O10076" s="0" t="s">
        <v>4329</v>
      </c>
      <c r="Q10076" s="216" t="n">
        <v>30000</v>
      </c>
      <c r="S10076" s="0" t="s">
        <v>1026</v>
      </c>
      <c r="T10076" s="0" t="s">
        <v>784</v>
      </c>
      <c r="U10076" s="218" t="n">
        <v>4.075</v>
      </c>
      <c r="V10076" s="0" t="s">
        <v>1607</v>
      </c>
      <c r="W10076" s="0" t="s">
        <v>1406</v>
      </c>
      <c r="X10076" s="0" t="s">
        <v>1407</v>
      </c>
      <c r="Y10076" s="0" t="s">
        <v>838</v>
      </c>
      <c r="Z10076" s="0" t="s">
        <v>571</v>
      </c>
      <c r="AA10076" s="0" t="s">
        <v>4330</v>
      </c>
      <c r="AB10076" s="215" t="n">
        <v>37035.8750115741</v>
      </c>
      <c r="AC10076" s="215" t="n">
        <v>37042.8750115741</v>
      </c>
    </row>
    <row r="10077" customFormat="false" ht="12.75" hidden="false" customHeight="false" outlineLevel="0" collapsed="false">
      <c r="G10077" s="214" t="n">
        <v>1281185</v>
      </c>
      <c r="H10077" s="215" t="n">
        <v>37033.630162037</v>
      </c>
      <c r="I10077" s="0" t="s">
        <v>1376</v>
      </c>
      <c r="M10077" s="0" t="s">
        <v>97</v>
      </c>
      <c r="N10077" s="0" t="s">
        <v>841</v>
      </c>
      <c r="O10077" s="0" t="s">
        <v>842</v>
      </c>
      <c r="Q10077" s="216" t="n">
        <v>50000</v>
      </c>
      <c r="S10077" s="0" t="s">
        <v>843</v>
      </c>
      <c r="T10077" s="0" t="s">
        <v>784</v>
      </c>
      <c r="U10077" s="218" t="n">
        <v>29.92</v>
      </c>
      <c r="V10077" s="0" t="s">
        <v>1377</v>
      </c>
      <c r="W10077" s="0" t="s">
        <v>845</v>
      </c>
      <c r="X10077" s="0" t="s">
        <v>846</v>
      </c>
      <c r="Y10077" s="0" t="s">
        <v>847</v>
      </c>
      <c r="Z10077" s="0" t="s">
        <v>571</v>
      </c>
      <c r="AA10077" s="0" t="s">
        <v>4149</v>
      </c>
      <c r="AB10077" s="215" t="n">
        <v>37073</v>
      </c>
      <c r="AC10077" s="215" t="n">
        <v>37103</v>
      </c>
    </row>
    <row r="10078" customFormat="false" ht="12.75" hidden="false" customHeight="false" outlineLevel="0" collapsed="false">
      <c r="G10078" s="214" t="n">
        <v>1281186</v>
      </c>
      <c r="H10078" s="215" t="n">
        <v>37033.6305439815</v>
      </c>
      <c r="I10078" s="0" t="s">
        <v>600</v>
      </c>
      <c r="M10078" s="0" t="s">
        <v>67</v>
      </c>
      <c r="N10078" s="0" t="s">
        <v>1081</v>
      </c>
      <c r="O10078" s="0" t="s">
        <v>1255</v>
      </c>
      <c r="P10078" s="216" t="n">
        <v>50</v>
      </c>
      <c r="S10078" s="0" t="s">
        <v>930</v>
      </c>
      <c r="T10078" s="0" t="s">
        <v>784</v>
      </c>
      <c r="U10078" s="218" t="n">
        <v>34</v>
      </c>
      <c r="V10078" s="0" t="s">
        <v>4331</v>
      </c>
      <c r="W10078" s="0" t="s">
        <v>1134</v>
      </c>
      <c r="X10078" s="0" t="s">
        <v>1135</v>
      </c>
      <c r="Y10078" s="0" t="s">
        <v>1051</v>
      </c>
      <c r="Z10078" s="0" t="s">
        <v>618</v>
      </c>
      <c r="AA10078" s="0" t="n">
        <v>618783.1</v>
      </c>
      <c r="AB10078" s="215" t="n">
        <v>37039.8750115741</v>
      </c>
      <c r="AC10078" s="215" t="n">
        <v>37043.8750115741</v>
      </c>
    </row>
    <row r="10079" customFormat="false" ht="12.75" hidden="false" customHeight="false" outlineLevel="0" collapsed="false">
      <c r="G10079" s="214" t="n">
        <v>1281188</v>
      </c>
      <c r="H10079" s="215" t="n">
        <v>37033.6306597222</v>
      </c>
      <c r="I10079" s="0" t="s">
        <v>1248</v>
      </c>
      <c r="M10079" s="0" t="s">
        <v>67</v>
      </c>
      <c r="N10079" s="0" t="s">
        <v>1628</v>
      </c>
      <c r="O10079" s="0" t="s">
        <v>4324</v>
      </c>
      <c r="P10079" s="216" t="n">
        <v>25</v>
      </c>
      <c r="S10079" s="0" t="s">
        <v>930</v>
      </c>
      <c r="T10079" s="0" t="s">
        <v>784</v>
      </c>
      <c r="U10079" s="218" t="n">
        <v>302</v>
      </c>
      <c r="V10079" s="0" t="s">
        <v>1752</v>
      </c>
      <c r="W10079" s="0" t="s">
        <v>1631</v>
      </c>
      <c r="X10079" s="0" t="s">
        <v>1632</v>
      </c>
      <c r="Y10079" s="0" t="s">
        <v>1051</v>
      </c>
      <c r="Z10079" s="0" t="s">
        <v>618</v>
      </c>
      <c r="AA10079" s="0" t="n">
        <v>618784.1</v>
      </c>
      <c r="AB10079" s="215" t="n">
        <v>37036.875</v>
      </c>
      <c r="AC10079" s="215" t="n">
        <v>37037.875</v>
      </c>
    </row>
    <row r="10080" customFormat="false" ht="12.75" hidden="false" customHeight="false" outlineLevel="0" collapsed="false">
      <c r="G10080" s="214" t="n">
        <v>1281190</v>
      </c>
      <c r="H10080" s="215" t="n">
        <v>37033.6325925926</v>
      </c>
      <c r="I10080" s="0" t="s">
        <v>1098</v>
      </c>
      <c r="M10080" s="0" t="s">
        <v>858</v>
      </c>
      <c r="N10080" s="0" t="s">
        <v>1024</v>
      </c>
      <c r="O10080" s="0" t="s">
        <v>1415</v>
      </c>
      <c r="Q10080" s="216" t="n">
        <v>500</v>
      </c>
      <c r="S10080" s="0" t="s">
        <v>1026</v>
      </c>
      <c r="T10080" s="0" t="s">
        <v>784</v>
      </c>
      <c r="U10080" s="218" t="n">
        <v>4.345</v>
      </c>
      <c r="V10080" s="0" t="s">
        <v>1100</v>
      </c>
      <c r="W10080" s="0" t="s">
        <v>1028</v>
      </c>
      <c r="X10080" s="0" t="s">
        <v>1029</v>
      </c>
      <c r="Y10080" s="0" t="s">
        <v>838</v>
      </c>
      <c r="Z10080" s="0" t="s">
        <v>571</v>
      </c>
      <c r="AA10080" s="0" t="s">
        <v>4332</v>
      </c>
      <c r="AB10080" s="215" t="n">
        <v>37257.875</v>
      </c>
      <c r="AC10080" s="215" t="n">
        <v>37621.875</v>
      </c>
    </row>
    <row r="10081" customFormat="false" ht="12.75" hidden="false" customHeight="false" outlineLevel="0" collapsed="false">
      <c r="G10081" s="214" t="n">
        <v>1281191</v>
      </c>
      <c r="H10081" s="215" t="n">
        <v>37033.6326388889</v>
      </c>
      <c r="I10081" s="0" t="s">
        <v>1098</v>
      </c>
      <c r="M10081" s="0" t="s">
        <v>858</v>
      </c>
      <c r="N10081" s="0" t="s">
        <v>1024</v>
      </c>
      <c r="O10081" s="0" t="s">
        <v>1289</v>
      </c>
      <c r="P10081" s="216" t="n">
        <v>2500</v>
      </c>
      <c r="S10081" s="0" t="s">
        <v>1026</v>
      </c>
      <c r="T10081" s="0" t="s">
        <v>784</v>
      </c>
      <c r="U10081" s="218" t="n">
        <v>4.635</v>
      </c>
      <c r="V10081" s="0" t="s">
        <v>1100</v>
      </c>
      <c r="W10081" s="0" t="s">
        <v>1028</v>
      </c>
      <c r="X10081" s="0" t="s">
        <v>1029</v>
      </c>
      <c r="Y10081" s="0" t="s">
        <v>838</v>
      </c>
      <c r="Z10081" s="0" t="s">
        <v>571</v>
      </c>
      <c r="AA10081" s="0" t="s">
        <v>4333</v>
      </c>
      <c r="AB10081" s="215" t="n">
        <v>37196</v>
      </c>
      <c r="AC10081" s="215" t="n">
        <v>37346</v>
      </c>
    </row>
    <row r="10082" customFormat="false" ht="12.75" hidden="false" customHeight="false" outlineLevel="0" collapsed="false">
      <c r="G10082" s="214" t="n">
        <v>1281192</v>
      </c>
      <c r="H10082" s="215" t="n">
        <v>37033.6329398148</v>
      </c>
      <c r="I10082" s="0" t="s">
        <v>1225</v>
      </c>
      <c r="M10082" s="0" t="s">
        <v>67</v>
      </c>
      <c r="N10082" s="0" t="s">
        <v>1081</v>
      </c>
      <c r="O10082" s="0" t="s">
        <v>1166</v>
      </c>
      <c r="Q10082" s="216" t="n">
        <v>50</v>
      </c>
      <c r="S10082" s="0" t="s">
        <v>930</v>
      </c>
      <c r="T10082" s="0" t="s">
        <v>784</v>
      </c>
      <c r="U10082" s="218" t="n">
        <v>57.25</v>
      </c>
      <c r="V10082" s="0" t="s">
        <v>1226</v>
      </c>
      <c r="W10082" s="0" t="s">
        <v>1122</v>
      </c>
      <c r="X10082" s="0" t="s">
        <v>1106</v>
      </c>
      <c r="Y10082" s="0" t="s">
        <v>1051</v>
      </c>
      <c r="Z10082" s="0" t="s">
        <v>618</v>
      </c>
      <c r="AA10082" s="0" t="n">
        <v>618799.1</v>
      </c>
      <c r="AB10082" s="215" t="n">
        <v>37043.5916666667</v>
      </c>
      <c r="AC10082" s="215" t="n">
        <v>37072.5916666667</v>
      </c>
    </row>
    <row r="10083" customFormat="false" ht="12.75" hidden="false" customHeight="false" outlineLevel="0" collapsed="false">
      <c r="G10083" s="214" t="n">
        <v>1281193</v>
      </c>
      <c r="H10083" s="215" t="n">
        <v>37033.6331944445</v>
      </c>
      <c r="I10083" s="0" t="s">
        <v>3927</v>
      </c>
      <c r="M10083" s="0" t="s">
        <v>858</v>
      </c>
      <c r="N10083" s="0" t="s">
        <v>1024</v>
      </c>
      <c r="O10083" s="0" t="s">
        <v>1025</v>
      </c>
      <c r="P10083" s="216" t="n">
        <v>10000</v>
      </c>
      <c r="S10083" s="0" t="s">
        <v>1026</v>
      </c>
      <c r="T10083" s="0" t="s">
        <v>784</v>
      </c>
      <c r="U10083" s="218" t="n">
        <v>4.13</v>
      </c>
      <c r="V10083" s="0" t="s">
        <v>3928</v>
      </c>
      <c r="W10083" s="0" t="s">
        <v>1028</v>
      </c>
      <c r="X10083" s="0" t="s">
        <v>1029</v>
      </c>
      <c r="Y10083" s="0" t="s">
        <v>838</v>
      </c>
      <c r="Z10083" s="0" t="s">
        <v>571</v>
      </c>
      <c r="AA10083" s="0" t="s">
        <v>4334</v>
      </c>
      <c r="AB10083" s="215" t="n">
        <v>37043.875</v>
      </c>
      <c r="AC10083" s="215" t="n">
        <v>37072.875</v>
      </c>
    </row>
    <row r="10084" customFormat="false" ht="12.75" hidden="false" customHeight="false" outlineLevel="0" collapsed="false">
      <c r="G10084" s="214" t="n">
        <v>1281194</v>
      </c>
      <c r="H10084" s="215" t="n">
        <v>37033.6369907407</v>
      </c>
      <c r="I10084" s="0" t="s">
        <v>2107</v>
      </c>
      <c r="M10084" s="0" t="s">
        <v>858</v>
      </c>
      <c r="N10084" s="0" t="s">
        <v>1024</v>
      </c>
      <c r="O10084" s="0" t="s">
        <v>1025</v>
      </c>
      <c r="P10084" s="216" t="n">
        <v>5000</v>
      </c>
      <c r="S10084" s="0" t="s">
        <v>1026</v>
      </c>
      <c r="T10084" s="0" t="s">
        <v>784</v>
      </c>
      <c r="U10084" s="218" t="n">
        <v>4.13</v>
      </c>
      <c r="V10084" s="0" t="s">
        <v>3662</v>
      </c>
      <c r="W10084" s="0" t="s">
        <v>1028</v>
      </c>
      <c r="X10084" s="0" t="s">
        <v>1029</v>
      </c>
      <c r="Y10084" s="0" t="s">
        <v>838</v>
      </c>
      <c r="Z10084" s="0" t="s">
        <v>571</v>
      </c>
      <c r="AA10084" s="0" t="s">
        <v>4335</v>
      </c>
      <c r="AB10084" s="215" t="n">
        <v>37043.875</v>
      </c>
      <c r="AC10084" s="215" t="n">
        <v>37072.875</v>
      </c>
    </row>
    <row r="10085" customFormat="false" ht="12.75" hidden="false" customHeight="false" outlineLevel="0" collapsed="false">
      <c r="G10085" s="214" t="n">
        <v>1281195</v>
      </c>
      <c r="H10085" s="215" t="n">
        <v>37033.6370833333</v>
      </c>
      <c r="I10085" s="0" t="s">
        <v>1098</v>
      </c>
      <c r="M10085" s="0" t="s">
        <v>858</v>
      </c>
      <c r="N10085" s="0" t="s">
        <v>1501</v>
      </c>
      <c r="O10085" s="0" t="s">
        <v>4204</v>
      </c>
      <c r="P10085" s="216" t="n">
        <v>5000</v>
      </c>
      <c r="S10085" s="0" t="s">
        <v>1026</v>
      </c>
      <c r="T10085" s="0" t="s">
        <v>784</v>
      </c>
      <c r="U10085" s="218" t="n">
        <v>-0.0275</v>
      </c>
      <c r="V10085" s="0" t="s">
        <v>2284</v>
      </c>
      <c r="W10085" s="0" t="s">
        <v>1361</v>
      </c>
      <c r="X10085" s="0" t="s">
        <v>1362</v>
      </c>
      <c r="Y10085" s="0" t="s">
        <v>1310</v>
      </c>
      <c r="Z10085" s="0" t="s">
        <v>571</v>
      </c>
      <c r="AA10085" s="0" t="s">
        <v>4336</v>
      </c>
      <c r="AB10085" s="215" t="n">
        <v>37043.8750115741</v>
      </c>
      <c r="AC10085" s="215" t="n">
        <v>37072.8750115741</v>
      </c>
    </row>
    <row r="10086" customFormat="false" ht="12.75" hidden="false" customHeight="false" outlineLevel="0" collapsed="false">
      <c r="G10086" s="214" t="n">
        <v>1281197</v>
      </c>
      <c r="H10086" s="215" t="n">
        <v>37033.6373611111</v>
      </c>
      <c r="I10086" s="0" t="s">
        <v>1183</v>
      </c>
      <c r="M10086" s="0" t="s">
        <v>858</v>
      </c>
      <c r="N10086" s="0" t="s">
        <v>1501</v>
      </c>
      <c r="O10086" s="0" t="s">
        <v>2747</v>
      </c>
      <c r="Q10086" s="216" t="n">
        <v>5000</v>
      </c>
      <c r="S10086" s="0" t="s">
        <v>1026</v>
      </c>
      <c r="T10086" s="0" t="s">
        <v>784</v>
      </c>
      <c r="U10086" s="218" t="n">
        <v>-0.01</v>
      </c>
      <c r="V10086" s="0" t="s">
        <v>1413</v>
      </c>
      <c r="W10086" s="0" t="s">
        <v>2748</v>
      </c>
      <c r="X10086" s="0" t="s">
        <v>1309</v>
      </c>
      <c r="Y10086" s="0" t="s">
        <v>1310</v>
      </c>
      <c r="Z10086" s="0" t="s">
        <v>571</v>
      </c>
      <c r="AA10086" s="0" t="s">
        <v>4337</v>
      </c>
      <c r="AB10086" s="215" t="n">
        <v>37043.8750115741</v>
      </c>
      <c r="AC10086" s="215" t="n">
        <v>37072.8750115741</v>
      </c>
    </row>
    <row r="10087" customFormat="false" ht="12.75" hidden="false" customHeight="false" outlineLevel="0" collapsed="false">
      <c r="G10087" s="214" t="n">
        <v>1281198</v>
      </c>
      <c r="H10087" s="215" t="n">
        <v>37033.6375578704</v>
      </c>
      <c r="I10087" s="0" t="s">
        <v>2582</v>
      </c>
      <c r="M10087" s="0" t="s">
        <v>858</v>
      </c>
      <c r="N10087" s="0" t="s">
        <v>2171</v>
      </c>
      <c r="O10087" s="0" t="s">
        <v>4299</v>
      </c>
      <c r="Q10087" s="216" t="n">
        <v>5000</v>
      </c>
      <c r="S10087" s="0" t="s">
        <v>279</v>
      </c>
      <c r="T10087" s="0" t="s">
        <v>2173</v>
      </c>
      <c r="U10087" s="218" t="n">
        <v>5.33</v>
      </c>
      <c r="V10087" s="0" t="s">
        <v>2583</v>
      </c>
      <c r="W10087" s="0" t="s">
        <v>2225</v>
      </c>
      <c r="X10087" s="0" t="s">
        <v>2176</v>
      </c>
      <c r="Y10087" s="0" t="s">
        <v>1310</v>
      </c>
      <c r="Z10087" s="0" t="s">
        <v>628</v>
      </c>
      <c r="AA10087" s="0" t="n">
        <v>803734</v>
      </c>
      <c r="AB10087" s="215" t="n">
        <v>37033.8750115741</v>
      </c>
      <c r="AC10087" s="215" t="n">
        <v>37033.8750115741</v>
      </c>
    </row>
    <row r="10088" customFormat="false" ht="12.75" hidden="false" customHeight="false" outlineLevel="0" collapsed="false">
      <c r="G10088" s="214" t="n">
        <v>1281199</v>
      </c>
      <c r="H10088" s="215" t="n">
        <v>37033.6379861111</v>
      </c>
      <c r="I10088" s="0" t="s">
        <v>4338</v>
      </c>
      <c r="M10088" s="0" t="s">
        <v>97</v>
      </c>
      <c r="N10088" s="0" t="s">
        <v>841</v>
      </c>
      <c r="O10088" s="0" t="s">
        <v>842</v>
      </c>
      <c r="P10088" s="216" t="n">
        <v>50000</v>
      </c>
      <c r="S10088" s="0" t="s">
        <v>843</v>
      </c>
      <c r="T10088" s="0" t="s">
        <v>784</v>
      </c>
      <c r="U10088" s="218" t="n">
        <v>29.86</v>
      </c>
      <c r="V10088" s="0" t="s">
        <v>4339</v>
      </c>
      <c r="W10088" s="0" t="s">
        <v>845</v>
      </c>
      <c r="X10088" s="0" t="s">
        <v>846</v>
      </c>
      <c r="Y10088" s="0" t="s">
        <v>847</v>
      </c>
      <c r="Z10088" s="0" t="s">
        <v>571</v>
      </c>
      <c r="AA10088" s="0" t="s">
        <v>4149</v>
      </c>
      <c r="AB10088" s="215" t="n">
        <v>37073</v>
      </c>
      <c r="AC10088" s="215" t="n">
        <v>37103</v>
      </c>
    </row>
    <row r="10089" customFormat="false" ht="12.75" hidden="false" customHeight="false" outlineLevel="0" collapsed="false">
      <c r="G10089" s="214" t="n">
        <v>1281200</v>
      </c>
      <c r="H10089" s="215" t="n">
        <v>37033.6380439815</v>
      </c>
      <c r="I10089" s="0" t="s">
        <v>1376</v>
      </c>
      <c r="M10089" s="0" t="s">
        <v>97</v>
      </c>
      <c r="N10089" s="0" t="s">
        <v>841</v>
      </c>
      <c r="O10089" s="0" t="s">
        <v>842</v>
      </c>
      <c r="Q10089" s="216" t="n">
        <v>50000</v>
      </c>
      <c r="S10089" s="0" t="s">
        <v>843</v>
      </c>
      <c r="T10089" s="0" t="s">
        <v>784</v>
      </c>
      <c r="U10089" s="218" t="n">
        <v>29.86</v>
      </c>
      <c r="V10089" s="0" t="s">
        <v>1377</v>
      </c>
      <c r="W10089" s="0" t="s">
        <v>845</v>
      </c>
      <c r="X10089" s="0" t="s">
        <v>846</v>
      </c>
      <c r="Y10089" s="0" t="s">
        <v>847</v>
      </c>
      <c r="Z10089" s="0" t="s">
        <v>571</v>
      </c>
      <c r="AA10089" s="0" t="s">
        <v>4149</v>
      </c>
      <c r="AB10089" s="215" t="n">
        <v>37073</v>
      </c>
      <c r="AC10089" s="215" t="n">
        <v>37103</v>
      </c>
    </row>
    <row r="10090" customFormat="false" ht="12.75" hidden="false" customHeight="false" outlineLevel="0" collapsed="false">
      <c r="G10090" s="214" t="n">
        <v>1281201</v>
      </c>
      <c r="H10090" s="215" t="n">
        <v>37033.6381828704</v>
      </c>
      <c r="I10090" s="0" t="s">
        <v>600</v>
      </c>
      <c r="M10090" s="0" t="s">
        <v>67</v>
      </c>
      <c r="N10090" s="0" t="s">
        <v>1628</v>
      </c>
      <c r="O10090" s="0" t="s">
        <v>4324</v>
      </c>
      <c r="P10090" s="216" t="n">
        <v>25</v>
      </c>
      <c r="S10090" s="0" t="s">
        <v>930</v>
      </c>
      <c r="T10090" s="0" t="s">
        <v>784</v>
      </c>
      <c r="U10090" s="218" t="n">
        <v>299</v>
      </c>
      <c r="V10090" s="0" t="s">
        <v>1641</v>
      </c>
      <c r="W10090" s="0" t="s">
        <v>1631</v>
      </c>
      <c r="X10090" s="0" t="s">
        <v>1632</v>
      </c>
      <c r="Y10090" s="0" t="s">
        <v>1051</v>
      </c>
      <c r="Z10090" s="0" t="s">
        <v>618</v>
      </c>
      <c r="AA10090" s="0" t="n">
        <v>618804.1</v>
      </c>
      <c r="AB10090" s="215" t="n">
        <v>37036.875</v>
      </c>
      <c r="AC10090" s="215" t="n">
        <v>37037.875</v>
      </c>
    </row>
    <row r="10091" customFormat="false" ht="12.75" hidden="false" customHeight="false" outlineLevel="0" collapsed="false">
      <c r="G10091" s="214" t="n">
        <v>1281202</v>
      </c>
      <c r="H10091" s="215" t="n">
        <v>37033.6381944444</v>
      </c>
      <c r="I10091" s="0" t="s">
        <v>4338</v>
      </c>
      <c r="M10091" s="0" t="s">
        <v>97</v>
      </c>
      <c r="N10091" s="0" t="s">
        <v>841</v>
      </c>
      <c r="O10091" s="0" t="s">
        <v>842</v>
      </c>
      <c r="P10091" s="216" t="n">
        <v>50000</v>
      </c>
      <c r="S10091" s="0" t="s">
        <v>843</v>
      </c>
      <c r="T10091" s="0" t="s">
        <v>784</v>
      </c>
      <c r="U10091" s="218" t="n">
        <v>29.86</v>
      </c>
      <c r="V10091" s="0" t="s">
        <v>4339</v>
      </c>
      <c r="W10091" s="0" t="s">
        <v>845</v>
      </c>
      <c r="X10091" s="0" t="s">
        <v>846</v>
      </c>
      <c r="Y10091" s="0" t="s">
        <v>847</v>
      </c>
      <c r="Z10091" s="0" t="s">
        <v>571</v>
      </c>
      <c r="AA10091" s="0" t="s">
        <v>4149</v>
      </c>
      <c r="AB10091" s="215" t="n">
        <v>37073</v>
      </c>
      <c r="AC10091" s="215" t="n">
        <v>37103</v>
      </c>
    </row>
    <row r="10092" customFormat="false" ht="12.75" hidden="false" customHeight="false" outlineLevel="0" collapsed="false">
      <c r="G10092" s="214" t="n">
        <v>1281204</v>
      </c>
      <c r="H10092" s="215" t="n">
        <v>37033.6384722222</v>
      </c>
      <c r="I10092" s="0" t="s">
        <v>1376</v>
      </c>
      <c r="M10092" s="0" t="s">
        <v>97</v>
      </c>
      <c r="N10092" s="0" t="s">
        <v>841</v>
      </c>
      <c r="O10092" s="0" t="s">
        <v>842</v>
      </c>
      <c r="Q10092" s="216" t="n">
        <v>50000</v>
      </c>
      <c r="S10092" s="0" t="s">
        <v>843</v>
      </c>
      <c r="T10092" s="0" t="s">
        <v>784</v>
      </c>
      <c r="U10092" s="218" t="n">
        <v>29.86</v>
      </c>
      <c r="V10092" s="0" t="s">
        <v>1377</v>
      </c>
      <c r="W10092" s="0" t="s">
        <v>845</v>
      </c>
      <c r="X10092" s="0" t="s">
        <v>846</v>
      </c>
      <c r="Y10092" s="0" t="s">
        <v>847</v>
      </c>
      <c r="Z10092" s="0" t="s">
        <v>571</v>
      </c>
      <c r="AA10092" s="0" t="s">
        <v>4149</v>
      </c>
      <c r="AB10092" s="215" t="n">
        <v>37073</v>
      </c>
      <c r="AC10092" s="215" t="n">
        <v>37103</v>
      </c>
    </row>
    <row r="10093" customFormat="false" ht="12.75" hidden="false" customHeight="false" outlineLevel="0" collapsed="false">
      <c r="G10093" s="214" t="n">
        <v>1281207</v>
      </c>
      <c r="H10093" s="215" t="n">
        <v>37033.6406365741</v>
      </c>
      <c r="I10093" s="0" t="s">
        <v>1710</v>
      </c>
      <c r="M10093" s="0" t="s">
        <v>858</v>
      </c>
      <c r="N10093" s="0" t="s">
        <v>1501</v>
      </c>
      <c r="O10093" s="0" t="s">
        <v>2209</v>
      </c>
      <c r="P10093" s="216" t="n">
        <v>1600</v>
      </c>
      <c r="S10093" s="0" t="s">
        <v>1026</v>
      </c>
      <c r="T10093" s="0" t="s">
        <v>784</v>
      </c>
      <c r="U10093" s="218" t="n">
        <v>0.17</v>
      </c>
      <c r="V10093" s="0" t="s">
        <v>1711</v>
      </c>
      <c r="W10093" s="0" t="s">
        <v>2101</v>
      </c>
      <c r="X10093" s="0" t="s">
        <v>1440</v>
      </c>
      <c r="Y10093" s="0" t="s">
        <v>1310</v>
      </c>
      <c r="Z10093" s="0" t="s">
        <v>571</v>
      </c>
      <c r="AA10093" s="0" t="s">
        <v>4340</v>
      </c>
      <c r="AB10093" s="215" t="n">
        <v>37043.8750115741</v>
      </c>
      <c r="AC10093" s="215" t="n">
        <v>37072.8750115741</v>
      </c>
    </row>
    <row r="10094" customFormat="false" ht="12.75" hidden="false" customHeight="false" outlineLevel="0" collapsed="false">
      <c r="G10094" s="214" t="n">
        <v>1281209</v>
      </c>
      <c r="H10094" s="215" t="n">
        <v>37033.6411805556</v>
      </c>
      <c r="I10094" s="0" t="s">
        <v>600</v>
      </c>
      <c r="M10094" s="0" t="s">
        <v>858</v>
      </c>
      <c r="N10094" s="0" t="s">
        <v>1501</v>
      </c>
      <c r="O10094" s="0" t="s">
        <v>4341</v>
      </c>
      <c r="Q10094" s="216" t="n">
        <v>10000</v>
      </c>
      <c r="S10094" s="0" t="s">
        <v>1026</v>
      </c>
      <c r="T10094" s="0" t="s">
        <v>784</v>
      </c>
      <c r="U10094" s="218" t="n">
        <v>-0.01</v>
      </c>
      <c r="V10094" s="0" t="s">
        <v>1528</v>
      </c>
      <c r="W10094" s="0" t="s">
        <v>1422</v>
      </c>
      <c r="X10094" s="0" t="s">
        <v>1639</v>
      </c>
      <c r="Y10094" s="0" t="s">
        <v>1310</v>
      </c>
      <c r="Z10094" s="0" t="s">
        <v>571</v>
      </c>
      <c r="AA10094" s="0" t="s">
        <v>4342</v>
      </c>
      <c r="AB10094" s="215" t="n">
        <v>37043.8750115741</v>
      </c>
      <c r="AC10094" s="215" t="n">
        <v>37072.8750115741</v>
      </c>
    </row>
    <row r="10095" customFormat="false" ht="12.75" hidden="false" customHeight="false" outlineLevel="0" collapsed="false">
      <c r="G10095" s="214" t="n">
        <v>1281213</v>
      </c>
      <c r="H10095" s="215" t="n">
        <v>37033.6415162037</v>
      </c>
      <c r="I10095" s="0" t="s">
        <v>600</v>
      </c>
      <c r="M10095" s="0" t="s">
        <v>858</v>
      </c>
      <c r="N10095" s="0" t="s">
        <v>1501</v>
      </c>
      <c r="O10095" s="0" t="s">
        <v>4341</v>
      </c>
      <c r="Q10095" s="216" t="n">
        <v>10000</v>
      </c>
      <c r="S10095" s="0" t="s">
        <v>1026</v>
      </c>
      <c r="T10095" s="0" t="s">
        <v>784</v>
      </c>
      <c r="U10095" s="218" t="n">
        <v>-0.01</v>
      </c>
      <c r="V10095" s="0" t="s">
        <v>1528</v>
      </c>
      <c r="W10095" s="0" t="s">
        <v>1422</v>
      </c>
      <c r="X10095" s="0" t="s">
        <v>1639</v>
      </c>
      <c r="Y10095" s="0" t="s">
        <v>1310</v>
      </c>
      <c r="Z10095" s="0" t="s">
        <v>571</v>
      </c>
      <c r="AA10095" s="0" t="s">
        <v>4343</v>
      </c>
      <c r="AB10095" s="215" t="n">
        <v>37043.8750115741</v>
      </c>
      <c r="AC10095" s="215" t="n">
        <v>37072.8750115741</v>
      </c>
    </row>
    <row r="10096" customFormat="false" ht="12.75" hidden="false" customHeight="false" outlineLevel="0" collapsed="false">
      <c r="G10096" s="214" t="n">
        <v>1281218</v>
      </c>
      <c r="H10096" s="215" t="n">
        <v>37033.6423726852</v>
      </c>
      <c r="I10096" s="0" t="s">
        <v>2097</v>
      </c>
      <c r="M10096" s="0" t="s">
        <v>858</v>
      </c>
      <c r="N10096" s="0" t="s">
        <v>1305</v>
      </c>
      <c r="O10096" s="0" t="s">
        <v>4284</v>
      </c>
      <c r="Q10096" s="216" t="n">
        <v>5000</v>
      </c>
      <c r="S10096" s="0" t="s">
        <v>1026</v>
      </c>
      <c r="T10096" s="0" t="s">
        <v>784</v>
      </c>
      <c r="U10096" s="218" t="n">
        <v>4.065</v>
      </c>
      <c r="V10096" s="0" t="s">
        <v>2123</v>
      </c>
      <c r="W10096" s="0" t="s">
        <v>1434</v>
      </c>
      <c r="X10096" s="0" t="s">
        <v>1435</v>
      </c>
      <c r="Y10096" s="0" t="s">
        <v>1310</v>
      </c>
      <c r="Z10096" s="0" t="s">
        <v>571</v>
      </c>
      <c r="AA10096" s="0" t="n">
        <v>803745</v>
      </c>
      <c r="AB10096" s="215" t="n">
        <v>37035.8750115741</v>
      </c>
      <c r="AC10096" s="215" t="n">
        <v>37035.8750115741</v>
      </c>
    </row>
    <row r="10097" customFormat="false" ht="12.75" hidden="false" customHeight="false" outlineLevel="0" collapsed="false">
      <c r="G10097" s="214" t="n">
        <v>1281219</v>
      </c>
      <c r="H10097" s="215" t="n">
        <v>37033.6432291667</v>
      </c>
      <c r="I10097" s="0" t="s">
        <v>1233</v>
      </c>
      <c r="M10097" s="0" t="s">
        <v>858</v>
      </c>
      <c r="N10097" s="0" t="s">
        <v>1024</v>
      </c>
      <c r="O10097" s="0" t="s">
        <v>4344</v>
      </c>
      <c r="P10097" s="216" t="n">
        <v>5000</v>
      </c>
      <c r="S10097" s="0" t="s">
        <v>1026</v>
      </c>
      <c r="T10097" s="0" t="s">
        <v>784</v>
      </c>
      <c r="U10097" s="218" t="n">
        <v>7.8</v>
      </c>
      <c r="V10097" s="0" t="s">
        <v>1725</v>
      </c>
      <c r="W10097" s="0" t="s">
        <v>1579</v>
      </c>
      <c r="X10097" s="0" t="s">
        <v>3736</v>
      </c>
      <c r="Y10097" s="0" t="s">
        <v>838</v>
      </c>
      <c r="Z10097" s="0" t="s">
        <v>571</v>
      </c>
      <c r="AA10097" s="0" t="s">
        <v>4345</v>
      </c>
      <c r="AB10097" s="215" t="n">
        <v>37035.8750115741</v>
      </c>
      <c r="AC10097" s="215" t="n">
        <v>37042.8750115741</v>
      </c>
    </row>
    <row r="10098" customFormat="false" ht="12.75" hidden="false" customHeight="false" outlineLevel="0" collapsed="false">
      <c r="G10098" s="214" t="n">
        <v>1281221</v>
      </c>
      <c r="H10098" s="215" t="n">
        <v>37033.6466087963</v>
      </c>
      <c r="I10098" s="0" t="s">
        <v>1107</v>
      </c>
      <c r="M10098" s="0" t="s">
        <v>858</v>
      </c>
      <c r="N10098" s="0" t="s">
        <v>1024</v>
      </c>
      <c r="O10098" s="0" t="s">
        <v>4344</v>
      </c>
      <c r="Q10098" s="216" t="n">
        <v>5000</v>
      </c>
      <c r="S10098" s="0" t="s">
        <v>1026</v>
      </c>
      <c r="T10098" s="0" t="s">
        <v>784</v>
      </c>
      <c r="U10098" s="218" t="n">
        <v>8.1</v>
      </c>
      <c r="V10098" s="0" t="s">
        <v>2063</v>
      </c>
      <c r="W10098" s="0" t="s">
        <v>1579</v>
      </c>
      <c r="X10098" s="0" t="s">
        <v>3736</v>
      </c>
      <c r="Y10098" s="0" t="s">
        <v>838</v>
      </c>
      <c r="Z10098" s="0" t="s">
        <v>571</v>
      </c>
      <c r="AA10098" s="0" t="s">
        <v>4346</v>
      </c>
      <c r="AB10098" s="215" t="n">
        <v>37035.8750115741</v>
      </c>
      <c r="AC10098" s="215" t="n">
        <v>37042.8750115741</v>
      </c>
    </row>
    <row r="10099" customFormat="false" ht="12.75" hidden="false" customHeight="false" outlineLevel="0" collapsed="false">
      <c r="G10099" s="214" t="n">
        <v>1281222</v>
      </c>
      <c r="H10099" s="215" t="n">
        <v>37033.6466666667</v>
      </c>
      <c r="I10099" s="0" t="s">
        <v>1107</v>
      </c>
      <c r="M10099" s="0" t="s">
        <v>858</v>
      </c>
      <c r="N10099" s="0" t="s">
        <v>1024</v>
      </c>
      <c r="O10099" s="0" t="s">
        <v>4347</v>
      </c>
      <c r="P10099" s="216" t="n">
        <v>5000</v>
      </c>
      <c r="S10099" s="0" t="s">
        <v>1026</v>
      </c>
      <c r="T10099" s="0" t="s">
        <v>784</v>
      </c>
      <c r="U10099" s="218" t="n">
        <v>12.65</v>
      </c>
      <c r="V10099" s="0" t="s">
        <v>2063</v>
      </c>
      <c r="W10099" s="0" t="s">
        <v>1579</v>
      </c>
      <c r="X10099" s="0" t="s">
        <v>3736</v>
      </c>
      <c r="Y10099" s="0" t="s">
        <v>838</v>
      </c>
      <c r="Z10099" s="0" t="s">
        <v>571</v>
      </c>
      <c r="AA10099" s="0" t="s">
        <v>4348</v>
      </c>
      <c r="AB10099" s="215" t="n">
        <v>37035.8750115741</v>
      </c>
      <c r="AC10099" s="215" t="n">
        <v>37042.8750115741</v>
      </c>
    </row>
    <row r="10100" customFormat="false" ht="12.75" hidden="false" customHeight="false" outlineLevel="0" collapsed="false">
      <c r="G10100" s="214" t="n">
        <v>1281223</v>
      </c>
      <c r="H10100" s="215" t="n">
        <v>37033.6468981481</v>
      </c>
      <c r="I10100" s="0" t="s">
        <v>1115</v>
      </c>
      <c r="M10100" s="0" t="s">
        <v>858</v>
      </c>
      <c r="N10100" s="0" t="s">
        <v>1024</v>
      </c>
      <c r="O10100" s="0" t="s">
        <v>1025</v>
      </c>
      <c r="P10100" s="216" t="n">
        <v>15000</v>
      </c>
      <c r="S10100" s="0" t="s">
        <v>1026</v>
      </c>
      <c r="T10100" s="0" t="s">
        <v>784</v>
      </c>
      <c r="U10100" s="218" t="n">
        <v>4.13</v>
      </c>
      <c r="V10100" s="0" t="s">
        <v>1410</v>
      </c>
      <c r="W10100" s="0" t="s">
        <v>1028</v>
      </c>
      <c r="X10100" s="0" t="s">
        <v>1029</v>
      </c>
      <c r="Y10100" s="0" t="s">
        <v>838</v>
      </c>
      <c r="Z10100" s="0" t="s">
        <v>571</v>
      </c>
      <c r="AA10100" s="0" t="s">
        <v>4349</v>
      </c>
      <c r="AB10100" s="215" t="n">
        <v>37043.875</v>
      </c>
      <c r="AC10100" s="215" t="n">
        <v>37072.875</v>
      </c>
    </row>
    <row r="10101" customFormat="false" ht="12.75" hidden="false" customHeight="false" outlineLevel="0" collapsed="false">
      <c r="G10101" s="214" t="n">
        <v>1281224</v>
      </c>
      <c r="H10101" s="215" t="n">
        <v>37033.6475347222</v>
      </c>
      <c r="I10101" s="0" t="s">
        <v>1109</v>
      </c>
      <c r="M10101" s="0" t="s">
        <v>858</v>
      </c>
      <c r="N10101" s="0" t="s">
        <v>1024</v>
      </c>
      <c r="O10101" s="0" t="s">
        <v>1025</v>
      </c>
      <c r="Q10101" s="216" t="n">
        <v>15000</v>
      </c>
      <c r="S10101" s="0" t="s">
        <v>1026</v>
      </c>
      <c r="T10101" s="0" t="s">
        <v>784</v>
      </c>
      <c r="U10101" s="218" t="n">
        <v>4.135</v>
      </c>
      <c r="V10101" s="0" t="s">
        <v>1454</v>
      </c>
      <c r="W10101" s="0" t="s">
        <v>1028</v>
      </c>
      <c r="X10101" s="0" t="s">
        <v>1029</v>
      </c>
      <c r="Y10101" s="0" t="s">
        <v>838</v>
      </c>
      <c r="Z10101" s="0" t="s">
        <v>571</v>
      </c>
      <c r="AA10101" s="0" t="s">
        <v>4350</v>
      </c>
      <c r="AB10101" s="215" t="n">
        <v>37043.875</v>
      </c>
      <c r="AC10101" s="215" t="n">
        <v>37072.875</v>
      </c>
    </row>
    <row r="10102" customFormat="false" ht="12.75" hidden="false" customHeight="false" outlineLevel="0" collapsed="false">
      <c r="G10102" s="214" t="n">
        <v>1281225</v>
      </c>
      <c r="H10102" s="215" t="n">
        <v>37033.6489236111</v>
      </c>
      <c r="I10102" s="0" t="s">
        <v>2107</v>
      </c>
      <c r="M10102" s="0" t="s">
        <v>858</v>
      </c>
      <c r="N10102" s="0" t="s">
        <v>1024</v>
      </c>
      <c r="O10102" s="0" t="s">
        <v>1025</v>
      </c>
      <c r="P10102" s="216" t="n">
        <v>15000</v>
      </c>
      <c r="S10102" s="0" t="s">
        <v>1026</v>
      </c>
      <c r="T10102" s="0" t="s">
        <v>784</v>
      </c>
      <c r="U10102" s="218" t="n">
        <v>4.13</v>
      </c>
      <c r="V10102" s="0" t="s">
        <v>3662</v>
      </c>
      <c r="W10102" s="0" t="s">
        <v>1028</v>
      </c>
      <c r="X10102" s="0" t="s">
        <v>1029</v>
      </c>
      <c r="Y10102" s="0" t="s">
        <v>838</v>
      </c>
      <c r="Z10102" s="0" t="s">
        <v>571</v>
      </c>
      <c r="AA10102" s="0" t="s">
        <v>4351</v>
      </c>
      <c r="AB10102" s="215" t="n">
        <v>37043.875</v>
      </c>
      <c r="AC10102" s="215" t="n">
        <v>37072.875</v>
      </c>
    </row>
    <row r="10103" customFormat="false" ht="12.75" hidden="false" customHeight="false" outlineLevel="0" collapsed="false">
      <c r="G10103" s="214" t="n">
        <v>1281226</v>
      </c>
      <c r="H10103" s="215" t="n">
        <v>37033.6493981482</v>
      </c>
      <c r="I10103" s="0" t="s">
        <v>600</v>
      </c>
      <c r="M10103" s="0" t="s">
        <v>858</v>
      </c>
      <c r="N10103" s="0" t="s">
        <v>1482</v>
      </c>
      <c r="O10103" s="0" t="s">
        <v>2912</v>
      </c>
      <c r="P10103" s="216" t="n">
        <v>5000</v>
      </c>
      <c r="S10103" s="0" t="s">
        <v>1026</v>
      </c>
      <c r="T10103" s="0" t="s">
        <v>784</v>
      </c>
      <c r="U10103" s="218" t="n">
        <v>-0.74</v>
      </c>
      <c r="V10103" s="0" t="s">
        <v>3426</v>
      </c>
      <c r="W10103" s="0" t="s">
        <v>1952</v>
      </c>
      <c r="X10103" s="0" t="s">
        <v>1953</v>
      </c>
      <c r="Y10103" s="0" t="s">
        <v>838</v>
      </c>
      <c r="Z10103" s="0" t="s">
        <v>571</v>
      </c>
      <c r="AA10103" s="0" t="s">
        <v>4352</v>
      </c>
      <c r="AB10103" s="215" t="n">
        <v>37043.8750115741</v>
      </c>
      <c r="AC10103" s="215" t="n">
        <v>37072.8750115741</v>
      </c>
    </row>
    <row r="10104" customFormat="false" ht="12.75" hidden="false" customHeight="false" outlineLevel="0" collapsed="false">
      <c r="G10104" s="214" t="n">
        <v>1281227</v>
      </c>
      <c r="H10104" s="215" t="n">
        <v>37033.6498611111</v>
      </c>
      <c r="I10104" s="0" t="s">
        <v>1112</v>
      </c>
      <c r="M10104" s="0" t="s">
        <v>858</v>
      </c>
      <c r="N10104" s="0" t="s">
        <v>1024</v>
      </c>
      <c r="O10104" s="0" t="s">
        <v>1099</v>
      </c>
      <c r="Q10104" s="216" t="n">
        <v>10000</v>
      </c>
      <c r="S10104" s="0" t="s">
        <v>1026</v>
      </c>
      <c r="T10104" s="0" t="s">
        <v>784</v>
      </c>
      <c r="U10104" s="218" t="n">
        <v>4.2025</v>
      </c>
      <c r="V10104" s="0" t="s">
        <v>2126</v>
      </c>
      <c r="W10104" s="0" t="s">
        <v>1028</v>
      </c>
      <c r="X10104" s="0" t="s">
        <v>1029</v>
      </c>
      <c r="Y10104" s="0" t="s">
        <v>838</v>
      </c>
      <c r="Z10104" s="0" t="s">
        <v>571</v>
      </c>
      <c r="AA10104" s="0" t="s">
        <v>4353</v>
      </c>
      <c r="AB10104" s="215" t="n">
        <v>37073.875</v>
      </c>
      <c r="AC10104" s="215" t="n">
        <v>37103.875</v>
      </c>
    </row>
    <row r="10105" customFormat="false" ht="12.75" hidden="false" customHeight="false" outlineLevel="0" collapsed="false">
      <c r="G10105" s="214" t="n">
        <v>1281229</v>
      </c>
      <c r="H10105" s="215" t="n">
        <v>37033.6499652778</v>
      </c>
      <c r="I10105" s="0" t="s">
        <v>1112</v>
      </c>
      <c r="M10105" s="0" t="s">
        <v>858</v>
      </c>
      <c r="N10105" s="0" t="s">
        <v>1024</v>
      </c>
      <c r="O10105" s="0" t="s">
        <v>1303</v>
      </c>
      <c r="Q10105" s="216" t="n">
        <v>5000</v>
      </c>
      <c r="S10105" s="0" t="s">
        <v>1026</v>
      </c>
      <c r="T10105" s="0" t="s">
        <v>784</v>
      </c>
      <c r="U10105" s="218" t="n">
        <v>4.255</v>
      </c>
      <c r="V10105" s="0" t="s">
        <v>2126</v>
      </c>
      <c r="W10105" s="0" t="s">
        <v>1028</v>
      </c>
      <c r="X10105" s="0" t="s">
        <v>1029</v>
      </c>
      <c r="Y10105" s="0" t="s">
        <v>838</v>
      </c>
      <c r="Z10105" s="0" t="s">
        <v>571</v>
      </c>
      <c r="AA10105" s="0" t="s">
        <v>4354</v>
      </c>
      <c r="AB10105" s="215" t="n">
        <v>37043</v>
      </c>
      <c r="AC10105" s="215" t="n">
        <v>37195</v>
      </c>
    </row>
    <row r="10106" customFormat="false" ht="12.75" hidden="false" customHeight="false" outlineLevel="0" collapsed="false">
      <c r="G10106" s="214" t="n">
        <v>1281230</v>
      </c>
      <c r="H10106" s="215" t="n">
        <v>37033.6502430556</v>
      </c>
      <c r="I10106" s="0" t="s">
        <v>4106</v>
      </c>
      <c r="M10106" s="0" t="s">
        <v>858</v>
      </c>
      <c r="N10106" s="0" t="s">
        <v>2171</v>
      </c>
      <c r="O10106" s="0" t="s">
        <v>4299</v>
      </c>
      <c r="P10106" s="216" t="n">
        <v>5000</v>
      </c>
      <c r="S10106" s="0" t="s">
        <v>279</v>
      </c>
      <c r="T10106" s="0" t="s">
        <v>2173</v>
      </c>
      <c r="U10106" s="218" t="n">
        <v>5.32</v>
      </c>
      <c r="V10106" s="0" t="s">
        <v>4107</v>
      </c>
      <c r="W10106" s="0" t="s">
        <v>2225</v>
      </c>
      <c r="X10106" s="0" t="s">
        <v>2176</v>
      </c>
      <c r="Y10106" s="0" t="s">
        <v>1310</v>
      </c>
      <c r="Z10106" s="0" t="s">
        <v>628</v>
      </c>
      <c r="AA10106" s="0" t="n">
        <v>803752</v>
      </c>
      <c r="AB10106" s="215" t="n">
        <v>37033.8750115741</v>
      </c>
      <c r="AC10106" s="215" t="n">
        <v>37033.8750115741</v>
      </c>
    </row>
    <row r="10107" customFormat="false" ht="12.75" hidden="false" customHeight="false" outlineLevel="0" collapsed="false">
      <c r="G10107" s="214" t="n">
        <v>1281231</v>
      </c>
      <c r="H10107" s="215" t="n">
        <v>37033.6519212963</v>
      </c>
      <c r="I10107" s="0" t="s">
        <v>600</v>
      </c>
      <c r="M10107" s="0" t="s">
        <v>858</v>
      </c>
      <c r="N10107" s="0" t="s">
        <v>1024</v>
      </c>
      <c r="O10107" s="0" t="s">
        <v>4355</v>
      </c>
      <c r="Q10107" s="216" t="n">
        <v>30000</v>
      </c>
      <c r="S10107" s="0" t="s">
        <v>1026</v>
      </c>
      <c r="T10107" s="0" t="s">
        <v>784</v>
      </c>
      <c r="U10107" s="218" t="n">
        <v>4</v>
      </c>
      <c r="V10107" s="0" t="s">
        <v>1446</v>
      </c>
      <c r="W10107" s="0" t="s">
        <v>1881</v>
      </c>
      <c r="X10107" s="0" t="s">
        <v>2505</v>
      </c>
      <c r="Y10107" s="0" t="s">
        <v>838</v>
      </c>
      <c r="Z10107" s="0" t="s">
        <v>571</v>
      </c>
      <c r="AA10107" s="0" t="s">
        <v>4356</v>
      </c>
      <c r="AB10107" s="215" t="n">
        <v>37035.8750115741</v>
      </c>
      <c r="AC10107" s="215" t="n">
        <v>37042.8750115741</v>
      </c>
    </row>
    <row r="10108" customFormat="false" ht="12.75" hidden="false" customHeight="false" outlineLevel="0" collapsed="false">
      <c r="G10108" s="214" t="n">
        <v>1281232</v>
      </c>
      <c r="H10108" s="215" t="n">
        <v>37033.6519907407</v>
      </c>
      <c r="I10108" s="0" t="s">
        <v>600</v>
      </c>
      <c r="M10108" s="0" t="s">
        <v>858</v>
      </c>
      <c r="N10108" s="0" t="s">
        <v>1024</v>
      </c>
      <c r="O10108" s="0" t="s">
        <v>4329</v>
      </c>
      <c r="P10108" s="216" t="n">
        <v>30000</v>
      </c>
      <c r="S10108" s="0" t="s">
        <v>1026</v>
      </c>
      <c r="T10108" s="0" t="s">
        <v>784</v>
      </c>
      <c r="U10108" s="218" t="n">
        <v>4.07</v>
      </c>
      <c r="V10108" s="0" t="s">
        <v>1446</v>
      </c>
      <c r="W10108" s="0" t="s">
        <v>1406</v>
      </c>
      <c r="X10108" s="0" t="s">
        <v>1407</v>
      </c>
      <c r="Y10108" s="0" t="s">
        <v>838</v>
      </c>
      <c r="Z10108" s="0" t="s">
        <v>571</v>
      </c>
      <c r="AA10108" s="0" t="s">
        <v>4357</v>
      </c>
      <c r="AB10108" s="215" t="n">
        <v>37035.8750115741</v>
      </c>
      <c r="AC10108" s="215" t="n">
        <v>37042.8750115741</v>
      </c>
    </row>
    <row r="10109" customFormat="false" ht="12.75" hidden="false" customHeight="false" outlineLevel="0" collapsed="false">
      <c r="G10109" s="214" t="n">
        <v>1281233</v>
      </c>
      <c r="H10109" s="215" t="n">
        <v>37033.6527199074</v>
      </c>
      <c r="I10109" s="0" t="s">
        <v>1376</v>
      </c>
      <c r="M10109" s="0" t="s">
        <v>97</v>
      </c>
      <c r="N10109" s="0" t="s">
        <v>841</v>
      </c>
      <c r="O10109" s="0" t="s">
        <v>842</v>
      </c>
      <c r="P10109" s="216" t="n">
        <v>50000</v>
      </c>
      <c r="S10109" s="0" t="s">
        <v>843</v>
      </c>
      <c r="T10109" s="0" t="s">
        <v>784</v>
      </c>
      <c r="U10109" s="218" t="n">
        <v>29.86</v>
      </c>
      <c r="V10109" s="0" t="s">
        <v>2312</v>
      </c>
      <c r="W10109" s="0" t="s">
        <v>845</v>
      </c>
      <c r="X10109" s="0" t="s">
        <v>846</v>
      </c>
      <c r="Y10109" s="0" t="s">
        <v>847</v>
      </c>
      <c r="Z10109" s="0" t="s">
        <v>571</v>
      </c>
      <c r="AA10109" s="0" t="s">
        <v>4149</v>
      </c>
      <c r="AB10109" s="215" t="n">
        <v>37073</v>
      </c>
      <c r="AC10109" s="215" t="n">
        <v>37103</v>
      </c>
    </row>
    <row r="10110" customFormat="false" ht="12.75" hidden="false" customHeight="false" outlineLevel="0" collapsed="false">
      <c r="G10110" s="214" t="n">
        <v>1281234</v>
      </c>
      <c r="H10110" s="215" t="n">
        <v>37033.6527662037</v>
      </c>
      <c r="I10110" s="0" t="s">
        <v>1376</v>
      </c>
      <c r="M10110" s="0" t="s">
        <v>97</v>
      </c>
      <c r="N10110" s="0" t="s">
        <v>841</v>
      </c>
      <c r="O10110" s="0" t="s">
        <v>842</v>
      </c>
      <c r="P10110" s="216" t="n">
        <v>50000</v>
      </c>
      <c r="S10110" s="0" t="s">
        <v>843</v>
      </c>
      <c r="T10110" s="0" t="s">
        <v>784</v>
      </c>
      <c r="U10110" s="218" t="n">
        <v>29.82</v>
      </c>
      <c r="V10110" s="0" t="s">
        <v>2312</v>
      </c>
      <c r="W10110" s="0" t="s">
        <v>845</v>
      </c>
      <c r="X10110" s="0" t="s">
        <v>846</v>
      </c>
      <c r="Y10110" s="0" t="s">
        <v>847</v>
      </c>
      <c r="Z10110" s="0" t="s">
        <v>571</v>
      </c>
      <c r="AA10110" s="0" t="s">
        <v>4149</v>
      </c>
      <c r="AB10110" s="215" t="n">
        <v>37073</v>
      </c>
      <c r="AC10110" s="215" t="n">
        <v>37103</v>
      </c>
    </row>
    <row r="10111" customFormat="false" ht="12.75" hidden="false" customHeight="false" outlineLevel="0" collapsed="false">
      <c r="G10111" s="214" t="n">
        <v>1281235</v>
      </c>
      <c r="H10111" s="215" t="n">
        <v>37033.6527893519</v>
      </c>
      <c r="I10111" s="0" t="s">
        <v>1376</v>
      </c>
      <c r="M10111" s="0" t="s">
        <v>97</v>
      </c>
      <c r="N10111" s="0" t="s">
        <v>841</v>
      </c>
      <c r="O10111" s="0" t="s">
        <v>842</v>
      </c>
      <c r="P10111" s="216" t="n">
        <v>50000</v>
      </c>
      <c r="S10111" s="0" t="s">
        <v>843</v>
      </c>
      <c r="T10111" s="0" t="s">
        <v>784</v>
      </c>
      <c r="U10111" s="218" t="n">
        <v>29.78</v>
      </c>
      <c r="V10111" s="0" t="s">
        <v>2312</v>
      </c>
      <c r="W10111" s="0" t="s">
        <v>845</v>
      </c>
      <c r="X10111" s="0" t="s">
        <v>846</v>
      </c>
      <c r="Y10111" s="0" t="s">
        <v>847</v>
      </c>
      <c r="Z10111" s="0" t="s">
        <v>571</v>
      </c>
      <c r="AA10111" s="0" t="s">
        <v>4149</v>
      </c>
      <c r="AB10111" s="215" t="n">
        <v>37073</v>
      </c>
      <c r="AC10111" s="215" t="n">
        <v>37103</v>
      </c>
    </row>
    <row r="10112" customFormat="false" ht="12.75" hidden="false" customHeight="false" outlineLevel="0" collapsed="false">
      <c r="G10112" s="214" t="n">
        <v>1281236</v>
      </c>
      <c r="H10112" s="215" t="n">
        <v>37033.6528356482</v>
      </c>
      <c r="I10112" s="0" t="s">
        <v>1112</v>
      </c>
      <c r="M10112" s="0" t="s">
        <v>97</v>
      </c>
      <c r="N10112" s="0" t="s">
        <v>841</v>
      </c>
      <c r="O10112" s="0" t="s">
        <v>842</v>
      </c>
      <c r="P10112" s="216" t="n">
        <v>50000</v>
      </c>
      <c r="S10112" s="0" t="s">
        <v>843</v>
      </c>
      <c r="T10112" s="0" t="s">
        <v>784</v>
      </c>
      <c r="U10112" s="218" t="n">
        <v>29.74</v>
      </c>
      <c r="V10112" s="0" t="s">
        <v>2690</v>
      </c>
      <c r="W10112" s="0" t="s">
        <v>845</v>
      </c>
      <c r="X10112" s="0" t="s">
        <v>846</v>
      </c>
      <c r="Y10112" s="0" t="s">
        <v>847</v>
      </c>
      <c r="Z10112" s="0" t="s">
        <v>571</v>
      </c>
      <c r="AA10112" s="0" t="s">
        <v>4149</v>
      </c>
      <c r="AB10112" s="215" t="n">
        <v>37073</v>
      </c>
      <c r="AC10112" s="215" t="n">
        <v>37103</v>
      </c>
    </row>
    <row r="10113" customFormat="false" ht="12.75" hidden="false" customHeight="false" outlineLevel="0" collapsed="false">
      <c r="G10113" s="214" t="n">
        <v>1281237</v>
      </c>
      <c r="H10113" s="215" t="n">
        <v>37033.6529050926</v>
      </c>
      <c r="I10113" s="0" t="s">
        <v>1112</v>
      </c>
      <c r="M10113" s="0" t="s">
        <v>97</v>
      </c>
      <c r="N10113" s="0" t="s">
        <v>841</v>
      </c>
      <c r="O10113" s="0" t="s">
        <v>889</v>
      </c>
      <c r="P10113" s="216" t="n">
        <v>50000</v>
      </c>
      <c r="S10113" s="0" t="s">
        <v>843</v>
      </c>
      <c r="T10113" s="0" t="s">
        <v>784</v>
      </c>
      <c r="U10113" s="218" t="n">
        <v>29.7</v>
      </c>
      <c r="V10113" s="0" t="s">
        <v>2443</v>
      </c>
      <c r="W10113" s="0" t="s">
        <v>845</v>
      </c>
      <c r="X10113" s="0" t="s">
        <v>891</v>
      </c>
      <c r="Y10113" s="0" t="s">
        <v>847</v>
      </c>
      <c r="Z10113" s="0" t="s">
        <v>571</v>
      </c>
      <c r="AA10113" s="0" t="s">
        <v>4149</v>
      </c>
      <c r="AB10113" s="215" t="n">
        <v>37073</v>
      </c>
      <c r="AC10113" s="215" t="n">
        <v>37103</v>
      </c>
    </row>
    <row r="10114" customFormat="false" ht="12.75" hidden="false" customHeight="false" outlineLevel="0" collapsed="false">
      <c r="G10114" s="214" t="n">
        <v>1281238</v>
      </c>
      <c r="H10114" s="215" t="n">
        <v>37033.6530208333</v>
      </c>
      <c r="I10114" s="0" t="s">
        <v>2320</v>
      </c>
      <c r="M10114" s="0" t="s">
        <v>97</v>
      </c>
      <c r="N10114" s="0" t="s">
        <v>841</v>
      </c>
      <c r="O10114" s="0" t="s">
        <v>889</v>
      </c>
      <c r="Q10114" s="216" t="n">
        <v>50000</v>
      </c>
      <c r="S10114" s="0" t="s">
        <v>843</v>
      </c>
      <c r="T10114" s="0" t="s">
        <v>784</v>
      </c>
      <c r="U10114" s="218" t="n">
        <v>29.72</v>
      </c>
      <c r="V10114" s="0" t="s">
        <v>2321</v>
      </c>
      <c r="W10114" s="0" t="s">
        <v>845</v>
      </c>
      <c r="X10114" s="0" t="s">
        <v>891</v>
      </c>
      <c r="Y10114" s="0" t="s">
        <v>847</v>
      </c>
      <c r="Z10114" s="0" t="s">
        <v>571</v>
      </c>
      <c r="AA10114" s="0" t="s">
        <v>4149</v>
      </c>
      <c r="AB10114" s="215" t="n">
        <v>37073</v>
      </c>
      <c r="AC10114" s="215" t="n">
        <v>37103</v>
      </c>
    </row>
    <row r="10115" customFormat="false" ht="12.75" hidden="false" customHeight="false" outlineLevel="0" collapsed="false">
      <c r="G10115" s="214" t="n">
        <v>1281239</v>
      </c>
      <c r="H10115" s="215" t="n">
        <v>37033.6531134259</v>
      </c>
      <c r="I10115" s="0" t="s">
        <v>1112</v>
      </c>
      <c r="M10115" s="0" t="s">
        <v>97</v>
      </c>
      <c r="N10115" s="0" t="s">
        <v>841</v>
      </c>
      <c r="O10115" s="0" t="s">
        <v>889</v>
      </c>
      <c r="P10115" s="216" t="n">
        <v>50000</v>
      </c>
      <c r="S10115" s="0" t="s">
        <v>843</v>
      </c>
      <c r="T10115" s="0" t="s">
        <v>784</v>
      </c>
      <c r="U10115" s="218" t="n">
        <v>29.7</v>
      </c>
      <c r="V10115" s="0" t="s">
        <v>2443</v>
      </c>
      <c r="W10115" s="0" t="s">
        <v>845</v>
      </c>
      <c r="X10115" s="0" t="s">
        <v>891</v>
      </c>
      <c r="Y10115" s="0" t="s">
        <v>847</v>
      </c>
      <c r="Z10115" s="0" t="s">
        <v>571</v>
      </c>
      <c r="AA10115" s="0" t="s">
        <v>4149</v>
      </c>
      <c r="AB10115" s="215" t="n">
        <v>37073</v>
      </c>
      <c r="AC10115" s="215" t="n">
        <v>37103</v>
      </c>
    </row>
    <row r="10116" customFormat="false" ht="12.75" hidden="false" customHeight="false" outlineLevel="0" collapsed="false">
      <c r="G10116" s="214" t="n">
        <v>1281240</v>
      </c>
      <c r="H10116" s="215" t="n">
        <v>37033.6532638889</v>
      </c>
      <c r="I10116" s="0" t="s">
        <v>840</v>
      </c>
      <c r="M10116" s="0" t="s">
        <v>97</v>
      </c>
      <c r="N10116" s="0" t="s">
        <v>841</v>
      </c>
      <c r="O10116" s="0" t="s">
        <v>842</v>
      </c>
      <c r="Q10116" s="216" t="n">
        <v>50000</v>
      </c>
      <c r="S10116" s="0" t="s">
        <v>843</v>
      </c>
      <c r="T10116" s="0" t="s">
        <v>784</v>
      </c>
      <c r="U10116" s="218" t="n">
        <v>29.72</v>
      </c>
      <c r="V10116" s="0" t="s">
        <v>4358</v>
      </c>
      <c r="W10116" s="0" t="s">
        <v>845</v>
      </c>
      <c r="X10116" s="0" t="s">
        <v>846</v>
      </c>
      <c r="Y10116" s="0" t="s">
        <v>847</v>
      </c>
      <c r="Z10116" s="0" t="s">
        <v>571</v>
      </c>
      <c r="AA10116" s="0" t="s">
        <v>4149</v>
      </c>
      <c r="AB10116" s="215" t="n">
        <v>37073</v>
      </c>
      <c r="AC10116" s="215" t="n">
        <v>37103</v>
      </c>
    </row>
    <row r="10117" customFormat="false" ht="12.75" hidden="false" customHeight="false" outlineLevel="0" collapsed="false">
      <c r="G10117" s="214" t="n">
        <v>1281241</v>
      </c>
      <c r="H10117" s="215" t="n">
        <v>37033.6533101852</v>
      </c>
      <c r="I10117" s="0" t="s">
        <v>840</v>
      </c>
      <c r="M10117" s="0" t="s">
        <v>97</v>
      </c>
      <c r="N10117" s="0" t="s">
        <v>841</v>
      </c>
      <c r="O10117" s="0" t="s">
        <v>842</v>
      </c>
      <c r="Q10117" s="216" t="n">
        <v>50000</v>
      </c>
      <c r="S10117" s="0" t="s">
        <v>843</v>
      </c>
      <c r="T10117" s="0" t="s">
        <v>784</v>
      </c>
      <c r="U10117" s="218" t="n">
        <v>29.76</v>
      </c>
      <c r="V10117" s="0" t="s">
        <v>4358</v>
      </c>
      <c r="W10117" s="0" t="s">
        <v>845</v>
      </c>
      <c r="X10117" s="0" t="s">
        <v>846</v>
      </c>
      <c r="Y10117" s="0" t="s">
        <v>847</v>
      </c>
      <c r="Z10117" s="0" t="s">
        <v>571</v>
      </c>
      <c r="AA10117" s="0" t="s">
        <v>4149</v>
      </c>
      <c r="AB10117" s="215" t="n">
        <v>37073</v>
      </c>
      <c r="AC10117" s="215" t="n">
        <v>37103</v>
      </c>
    </row>
    <row r="10118" customFormat="false" ht="12.75" hidden="false" customHeight="false" outlineLevel="0" collapsed="false">
      <c r="G10118" s="214" t="n">
        <v>1281244</v>
      </c>
      <c r="H10118" s="215" t="n">
        <v>37033.6536805556</v>
      </c>
      <c r="I10118" s="0" t="s">
        <v>1107</v>
      </c>
      <c r="M10118" s="0" t="s">
        <v>858</v>
      </c>
      <c r="N10118" s="0" t="s">
        <v>1024</v>
      </c>
      <c r="O10118" s="0" t="s">
        <v>1025</v>
      </c>
      <c r="P10118" s="216" t="n">
        <v>5000</v>
      </c>
      <c r="S10118" s="0" t="s">
        <v>1026</v>
      </c>
      <c r="T10118" s="0" t="s">
        <v>784</v>
      </c>
      <c r="U10118" s="218" t="n">
        <v>4.125</v>
      </c>
      <c r="V10118" s="0" t="s">
        <v>2926</v>
      </c>
      <c r="W10118" s="0" t="s">
        <v>1028</v>
      </c>
      <c r="X10118" s="0" t="s">
        <v>1029</v>
      </c>
      <c r="Y10118" s="0" t="s">
        <v>838</v>
      </c>
      <c r="Z10118" s="0" t="s">
        <v>571</v>
      </c>
      <c r="AA10118" s="0" t="s">
        <v>4359</v>
      </c>
      <c r="AB10118" s="215" t="n">
        <v>37043.875</v>
      </c>
      <c r="AC10118" s="215" t="n">
        <v>37072.875</v>
      </c>
    </row>
    <row r="10119" customFormat="false" ht="12.75" hidden="false" customHeight="false" outlineLevel="0" collapsed="false">
      <c r="G10119" s="214" t="n">
        <v>1281243</v>
      </c>
      <c r="H10119" s="215" t="n">
        <v>37033.6536805556</v>
      </c>
      <c r="I10119" s="0" t="s">
        <v>1155</v>
      </c>
      <c r="M10119" s="0" t="s">
        <v>858</v>
      </c>
      <c r="N10119" s="0" t="s">
        <v>1024</v>
      </c>
      <c r="O10119" s="0" t="s">
        <v>1289</v>
      </c>
      <c r="P10119" s="216" t="n">
        <v>2500</v>
      </c>
      <c r="S10119" s="0" t="s">
        <v>1026</v>
      </c>
      <c r="T10119" s="0" t="s">
        <v>784</v>
      </c>
      <c r="U10119" s="218" t="n">
        <v>4.635</v>
      </c>
      <c r="V10119" s="0" t="s">
        <v>1156</v>
      </c>
      <c r="W10119" s="0" t="s">
        <v>1028</v>
      </c>
      <c r="X10119" s="0" t="s">
        <v>1029</v>
      </c>
      <c r="Y10119" s="0" t="s">
        <v>838</v>
      </c>
      <c r="Z10119" s="0" t="s">
        <v>571</v>
      </c>
      <c r="AA10119" s="0" t="s">
        <v>4360</v>
      </c>
      <c r="AB10119" s="215" t="n">
        <v>37196</v>
      </c>
      <c r="AC10119" s="215" t="n">
        <v>37346</v>
      </c>
    </row>
    <row r="10120" customFormat="false" ht="12.75" hidden="false" customHeight="false" outlineLevel="0" collapsed="false">
      <c r="G10120" s="214" t="n">
        <v>1281245</v>
      </c>
      <c r="H10120" s="215" t="n">
        <v>37033.6537384259</v>
      </c>
      <c r="I10120" s="0" t="s">
        <v>1155</v>
      </c>
      <c r="M10120" s="0" t="s">
        <v>858</v>
      </c>
      <c r="N10120" s="0" t="s">
        <v>1024</v>
      </c>
      <c r="O10120" s="0" t="s">
        <v>1025</v>
      </c>
      <c r="P10120" s="216" t="n">
        <v>10000</v>
      </c>
      <c r="S10120" s="0" t="s">
        <v>1026</v>
      </c>
      <c r="T10120" s="0" t="s">
        <v>784</v>
      </c>
      <c r="U10120" s="218" t="n">
        <v>4.125</v>
      </c>
      <c r="V10120" s="0" t="s">
        <v>1217</v>
      </c>
      <c r="W10120" s="0" t="s">
        <v>1028</v>
      </c>
      <c r="X10120" s="0" t="s">
        <v>1029</v>
      </c>
      <c r="Y10120" s="0" t="s">
        <v>838</v>
      </c>
      <c r="Z10120" s="0" t="s">
        <v>571</v>
      </c>
      <c r="AA10120" s="0" t="s">
        <v>4361</v>
      </c>
      <c r="AB10120" s="215" t="n">
        <v>37043.875</v>
      </c>
      <c r="AC10120" s="215" t="n">
        <v>37072.875</v>
      </c>
    </row>
    <row r="10121" customFormat="false" ht="12.75" hidden="false" customHeight="false" outlineLevel="0" collapsed="false">
      <c r="G10121" s="214" t="n">
        <v>1281246</v>
      </c>
      <c r="H10121" s="215" t="n">
        <v>37033.6537384259</v>
      </c>
      <c r="I10121" s="0" t="s">
        <v>1112</v>
      </c>
      <c r="M10121" s="0" t="s">
        <v>858</v>
      </c>
      <c r="N10121" s="0" t="s">
        <v>1024</v>
      </c>
      <c r="O10121" s="0" t="s">
        <v>1303</v>
      </c>
      <c r="P10121" s="216" t="n">
        <v>2500</v>
      </c>
      <c r="S10121" s="0" t="s">
        <v>1026</v>
      </c>
      <c r="T10121" s="0" t="s">
        <v>784</v>
      </c>
      <c r="U10121" s="218" t="n">
        <v>4.25</v>
      </c>
      <c r="V10121" s="0" t="s">
        <v>2269</v>
      </c>
      <c r="W10121" s="0" t="s">
        <v>1028</v>
      </c>
      <c r="X10121" s="0" t="s">
        <v>1029</v>
      </c>
      <c r="Y10121" s="0" t="s">
        <v>838</v>
      </c>
      <c r="Z10121" s="0" t="s">
        <v>571</v>
      </c>
      <c r="AA10121" s="0" t="s">
        <v>4362</v>
      </c>
      <c r="AB10121" s="215" t="n">
        <v>37043</v>
      </c>
      <c r="AC10121" s="215" t="n">
        <v>37195</v>
      </c>
    </row>
    <row r="10122" customFormat="false" ht="12.75" hidden="false" customHeight="false" outlineLevel="0" collapsed="false">
      <c r="G10122" s="214" t="n">
        <v>1281247</v>
      </c>
      <c r="H10122" s="215" t="n">
        <v>37033.653912037</v>
      </c>
      <c r="I10122" s="0" t="s">
        <v>1694</v>
      </c>
      <c r="M10122" s="0" t="s">
        <v>858</v>
      </c>
      <c r="N10122" s="0" t="s">
        <v>1024</v>
      </c>
      <c r="O10122" s="0" t="s">
        <v>1303</v>
      </c>
      <c r="P10122" s="216" t="n">
        <v>2500</v>
      </c>
      <c r="S10122" s="0" t="s">
        <v>1026</v>
      </c>
      <c r="T10122" s="0" t="s">
        <v>784</v>
      </c>
      <c r="U10122" s="218" t="n">
        <v>4.24</v>
      </c>
      <c r="V10122" s="0" t="s">
        <v>3250</v>
      </c>
      <c r="W10122" s="0" t="s">
        <v>1028</v>
      </c>
      <c r="X10122" s="0" t="s">
        <v>1029</v>
      </c>
      <c r="Y10122" s="0" t="s">
        <v>838</v>
      </c>
      <c r="Z10122" s="0" t="s">
        <v>571</v>
      </c>
      <c r="AA10122" s="0" t="s">
        <v>4363</v>
      </c>
      <c r="AB10122" s="215" t="n">
        <v>37043</v>
      </c>
      <c r="AC10122" s="215" t="n">
        <v>37195</v>
      </c>
    </row>
    <row r="10123" customFormat="false" ht="12.75" hidden="false" customHeight="false" outlineLevel="0" collapsed="false">
      <c r="G10123" s="214" t="n">
        <v>1281249</v>
      </c>
      <c r="H10123" s="215" t="n">
        <v>37033.6539930556</v>
      </c>
      <c r="I10123" s="0" t="s">
        <v>1155</v>
      </c>
      <c r="M10123" s="0" t="s">
        <v>858</v>
      </c>
      <c r="N10123" s="0" t="s">
        <v>1024</v>
      </c>
      <c r="O10123" s="0" t="s">
        <v>1303</v>
      </c>
      <c r="P10123" s="216" t="n">
        <v>2500</v>
      </c>
      <c r="S10123" s="0" t="s">
        <v>1026</v>
      </c>
      <c r="T10123" s="0" t="s">
        <v>784</v>
      </c>
      <c r="U10123" s="218" t="n">
        <v>4.24</v>
      </c>
      <c r="V10123" s="0" t="s">
        <v>1985</v>
      </c>
      <c r="W10123" s="0" t="s">
        <v>1028</v>
      </c>
      <c r="X10123" s="0" t="s">
        <v>1029</v>
      </c>
      <c r="Y10123" s="0" t="s">
        <v>838</v>
      </c>
      <c r="Z10123" s="0" t="s">
        <v>571</v>
      </c>
      <c r="AA10123" s="0" t="s">
        <v>4364</v>
      </c>
      <c r="AB10123" s="215" t="n">
        <v>37043</v>
      </c>
      <c r="AC10123" s="215" t="n">
        <v>37195</v>
      </c>
    </row>
    <row r="10124" customFormat="false" ht="12.75" hidden="false" customHeight="false" outlineLevel="0" collapsed="false">
      <c r="G10124" s="214" t="n">
        <v>1281250</v>
      </c>
      <c r="H10124" s="215" t="n">
        <v>37033.6540277778</v>
      </c>
      <c r="I10124" s="0" t="s">
        <v>1694</v>
      </c>
      <c r="M10124" s="0" t="s">
        <v>858</v>
      </c>
      <c r="N10124" s="0" t="s">
        <v>1024</v>
      </c>
      <c r="O10124" s="0" t="s">
        <v>1303</v>
      </c>
      <c r="P10124" s="216" t="n">
        <v>2500</v>
      </c>
      <c r="S10124" s="0" t="s">
        <v>1026</v>
      </c>
      <c r="T10124" s="0" t="s">
        <v>784</v>
      </c>
      <c r="U10124" s="218" t="n">
        <v>4.24</v>
      </c>
      <c r="V10124" s="0" t="s">
        <v>3250</v>
      </c>
      <c r="W10124" s="0" t="s">
        <v>1028</v>
      </c>
      <c r="X10124" s="0" t="s">
        <v>1029</v>
      </c>
      <c r="Y10124" s="0" t="s">
        <v>838</v>
      </c>
      <c r="Z10124" s="0" t="s">
        <v>571</v>
      </c>
      <c r="AA10124" s="0" t="s">
        <v>4365</v>
      </c>
      <c r="AB10124" s="215" t="n">
        <v>37043</v>
      </c>
      <c r="AC10124" s="215" t="n">
        <v>37195</v>
      </c>
    </row>
    <row r="10125" customFormat="false" ht="12.75" hidden="false" customHeight="false" outlineLevel="0" collapsed="false">
      <c r="G10125" s="214" t="n">
        <v>1281251</v>
      </c>
      <c r="H10125" s="215" t="n">
        <v>37033.6540740741</v>
      </c>
      <c r="I10125" s="0" t="s">
        <v>1376</v>
      </c>
      <c r="M10125" s="0" t="s">
        <v>97</v>
      </c>
      <c r="N10125" s="0" t="s">
        <v>841</v>
      </c>
      <c r="O10125" s="0" t="s">
        <v>842</v>
      </c>
      <c r="Q10125" s="216" t="n">
        <v>35000</v>
      </c>
      <c r="S10125" s="0" t="s">
        <v>843</v>
      </c>
      <c r="T10125" s="0" t="s">
        <v>784</v>
      </c>
      <c r="U10125" s="218" t="n">
        <v>29.76</v>
      </c>
      <c r="V10125" s="0" t="s">
        <v>2312</v>
      </c>
      <c r="W10125" s="0" t="s">
        <v>845</v>
      </c>
      <c r="X10125" s="0" t="s">
        <v>846</v>
      </c>
      <c r="Y10125" s="0" t="s">
        <v>847</v>
      </c>
      <c r="Z10125" s="0" t="s">
        <v>571</v>
      </c>
      <c r="AA10125" s="0" t="s">
        <v>4149</v>
      </c>
      <c r="AB10125" s="215" t="n">
        <v>37073</v>
      </c>
      <c r="AC10125" s="215" t="n">
        <v>37103</v>
      </c>
    </row>
    <row r="10126" customFormat="false" ht="12.75" hidden="false" customHeight="false" outlineLevel="0" collapsed="false">
      <c r="G10126" s="214" t="n">
        <v>1281252</v>
      </c>
      <c r="H10126" s="215" t="n">
        <v>37033.6545023148</v>
      </c>
      <c r="I10126" s="0" t="s">
        <v>600</v>
      </c>
      <c r="M10126" s="0" t="s">
        <v>858</v>
      </c>
      <c r="N10126" s="0" t="s">
        <v>1024</v>
      </c>
      <c r="O10126" s="0" t="s">
        <v>4329</v>
      </c>
      <c r="P10126" s="216" t="n">
        <v>30000</v>
      </c>
      <c r="S10126" s="0" t="s">
        <v>1026</v>
      </c>
      <c r="T10126" s="0" t="s">
        <v>784</v>
      </c>
      <c r="U10126" s="218" t="n">
        <v>4.06</v>
      </c>
      <c r="V10126" s="0" t="s">
        <v>1446</v>
      </c>
      <c r="W10126" s="0" t="s">
        <v>1406</v>
      </c>
      <c r="X10126" s="0" t="s">
        <v>1407</v>
      </c>
      <c r="Y10126" s="0" t="s">
        <v>838</v>
      </c>
      <c r="Z10126" s="0" t="s">
        <v>571</v>
      </c>
      <c r="AA10126" s="0" t="s">
        <v>4366</v>
      </c>
      <c r="AB10126" s="215" t="n">
        <v>37035.8750115741</v>
      </c>
      <c r="AC10126" s="215" t="n">
        <v>37042.8750115741</v>
      </c>
    </row>
    <row r="10127" customFormat="false" ht="12.75" hidden="false" customHeight="false" outlineLevel="0" collapsed="false">
      <c r="G10127" s="214" t="n">
        <v>1281255</v>
      </c>
      <c r="H10127" s="215" t="n">
        <v>37033.6546412037</v>
      </c>
      <c r="I10127" s="0" t="s">
        <v>2320</v>
      </c>
      <c r="M10127" s="0" t="s">
        <v>97</v>
      </c>
      <c r="N10127" s="0" t="s">
        <v>841</v>
      </c>
      <c r="O10127" s="0" t="s">
        <v>889</v>
      </c>
      <c r="Q10127" s="216" t="n">
        <v>50000</v>
      </c>
      <c r="S10127" s="0" t="s">
        <v>843</v>
      </c>
      <c r="T10127" s="0" t="s">
        <v>784</v>
      </c>
      <c r="U10127" s="218" t="n">
        <v>29.8</v>
      </c>
      <c r="V10127" s="0" t="s">
        <v>2321</v>
      </c>
      <c r="W10127" s="0" t="s">
        <v>845</v>
      </c>
      <c r="X10127" s="0" t="s">
        <v>891</v>
      </c>
      <c r="Y10127" s="0" t="s">
        <v>847</v>
      </c>
      <c r="Z10127" s="0" t="s">
        <v>571</v>
      </c>
      <c r="AA10127" s="0" t="s">
        <v>4149</v>
      </c>
      <c r="AB10127" s="215" t="n">
        <v>37073</v>
      </c>
      <c r="AC10127" s="215" t="n">
        <v>37103</v>
      </c>
    </row>
    <row r="10128" customFormat="false" ht="12.75" hidden="false" customHeight="false" outlineLevel="0" collapsed="false">
      <c r="G10128" s="214" t="n">
        <v>1281258</v>
      </c>
      <c r="H10128" s="215" t="n">
        <v>37033.6549305556</v>
      </c>
      <c r="I10128" s="0" t="s">
        <v>593</v>
      </c>
      <c r="M10128" s="0" t="s">
        <v>858</v>
      </c>
      <c r="N10128" s="0" t="s">
        <v>1024</v>
      </c>
      <c r="O10128" s="0" t="s">
        <v>1289</v>
      </c>
      <c r="Q10128" s="216" t="n">
        <v>5000</v>
      </c>
      <c r="S10128" s="0" t="s">
        <v>1026</v>
      </c>
      <c r="T10128" s="0" t="s">
        <v>784</v>
      </c>
      <c r="U10128" s="218" t="n">
        <v>4.635</v>
      </c>
      <c r="V10128" s="0" t="s">
        <v>1064</v>
      </c>
      <c r="W10128" s="0" t="s">
        <v>1028</v>
      </c>
      <c r="X10128" s="0" t="s">
        <v>1029</v>
      </c>
      <c r="Y10128" s="0" t="s">
        <v>838</v>
      </c>
      <c r="Z10128" s="0" t="s">
        <v>571</v>
      </c>
      <c r="AA10128" s="0" t="s">
        <v>4367</v>
      </c>
      <c r="AB10128" s="215" t="n">
        <v>37196</v>
      </c>
      <c r="AC10128" s="215" t="n">
        <v>37346</v>
      </c>
    </row>
    <row r="10129" customFormat="false" ht="12.75" hidden="false" customHeight="false" outlineLevel="0" collapsed="false">
      <c r="G10129" s="214" t="n">
        <v>1281259</v>
      </c>
      <c r="H10129" s="215" t="n">
        <v>37033.6553125</v>
      </c>
      <c r="I10129" s="0" t="s">
        <v>1925</v>
      </c>
      <c r="M10129" s="0" t="s">
        <v>858</v>
      </c>
      <c r="N10129" s="0" t="s">
        <v>1024</v>
      </c>
      <c r="O10129" s="0" t="s">
        <v>1025</v>
      </c>
      <c r="P10129" s="216" t="n">
        <v>10000</v>
      </c>
      <c r="S10129" s="0" t="s">
        <v>1026</v>
      </c>
      <c r="T10129" s="0" t="s">
        <v>784</v>
      </c>
      <c r="U10129" s="218" t="n">
        <v>4.125</v>
      </c>
      <c r="V10129" s="0" t="s">
        <v>2950</v>
      </c>
      <c r="W10129" s="0" t="s">
        <v>1028</v>
      </c>
      <c r="X10129" s="0" t="s">
        <v>1029</v>
      </c>
      <c r="Y10129" s="0" t="s">
        <v>838</v>
      </c>
      <c r="Z10129" s="0" t="s">
        <v>571</v>
      </c>
      <c r="AA10129" s="0" t="s">
        <v>4368</v>
      </c>
      <c r="AB10129" s="215" t="n">
        <v>37043.875</v>
      </c>
      <c r="AC10129" s="215" t="n">
        <v>37072.875</v>
      </c>
    </row>
    <row r="10130" customFormat="false" ht="12.75" hidden="false" customHeight="false" outlineLevel="0" collapsed="false">
      <c r="G10130" s="214" t="n">
        <v>1281260</v>
      </c>
      <c r="H10130" s="215" t="n">
        <v>37033.6554398148</v>
      </c>
      <c r="I10130" s="0" t="s">
        <v>600</v>
      </c>
      <c r="M10130" s="0" t="s">
        <v>858</v>
      </c>
      <c r="N10130" s="0" t="s">
        <v>1024</v>
      </c>
      <c r="O10130" s="0" t="s">
        <v>4355</v>
      </c>
      <c r="Q10130" s="216" t="n">
        <v>30000</v>
      </c>
      <c r="S10130" s="0" t="s">
        <v>1026</v>
      </c>
      <c r="T10130" s="0" t="s">
        <v>784</v>
      </c>
      <c r="U10130" s="218" t="n">
        <v>3.985</v>
      </c>
      <c r="V10130" s="0" t="s">
        <v>1446</v>
      </c>
      <c r="W10130" s="0" t="s">
        <v>1881</v>
      </c>
      <c r="X10130" s="0" t="s">
        <v>2505</v>
      </c>
      <c r="Y10130" s="0" t="s">
        <v>838</v>
      </c>
      <c r="Z10130" s="0" t="s">
        <v>571</v>
      </c>
      <c r="AA10130" s="0" t="s">
        <v>4369</v>
      </c>
      <c r="AB10130" s="215" t="n">
        <v>37035.8750115741</v>
      </c>
      <c r="AC10130" s="215" t="n">
        <v>37042.8750115741</v>
      </c>
    </row>
    <row r="10131" customFormat="false" ht="12.75" hidden="false" customHeight="false" outlineLevel="0" collapsed="false">
      <c r="G10131" s="214" t="n">
        <v>1281261</v>
      </c>
      <c r="H10131" s="215" t="n">
        <v>37033.6558449074</v>
      </c>
      <c r="I10131" s="0" t="s">
        <v>1376</v>
      </c>
      <c r="M10131" s="0" t="s">
        <v>97</v>
      </c>
      <c r="N10131" s="0" t="s">
        <v>841</v>
      </c>
      <c r="O10131" s="0" t="s">
        <v>842</v>
      </c>
      <c r="Q10131" s="216" t="n">
        <v>30000</v>
      </c>
      <c r="S10131" s="0" t="s">
        <v>843</v>
      </c>
      <c r="T10131" s="0" t="s">
        <v>784</v>
      </c>
      <c r="U10131" s="218" t="n">
        <v>29.84</v>
      </c>
      <c r="V10131" s="0" t="s">
        <v>2510</v>
      </c>
      <c r="W10131" s="0" t="s">
        <v>845</v>
      </c>
      <c r="X10131" s="0" t="s">
        <v>846</v>
      </c>
      <c r="Y10131" s="0" t="s">
        <v>847</v>
      </c>
      <c r="Z10131" s="0" t="s">
        <v>571</v>
      </c>
      <c r="AA10131" s="0" t="s">
        <v>4149</v>
      </c>
      <c r="AB10131" s="215" t="n">
        <v>37073</v>
      </c>
      <c r="AC10131" s="215" t="n">
        <v>37103</v>
      </c>
    </row>
    <row r="10132" customFormat="false" ht="12.75" hidden="false" customHeight="false" outlineLevel="0" collapsed="false">
      <c r="G10132" s="214" t="n">
        <v>1281262</v>
      </c>
      <c r="H10132" s="215" t="n">
        <v>37033.6563425926</v>
      </c>
      <c r="I10132" s="0" t="s">
        <v>840</v>
      </c>
      <c r="M10132" s="0" t="s">
        <v>97</v>
      </c>
      <c r="N10132" s="0" t="s">
        <v>841</v>
      </c>
      <c r="O10132" s="0" t="s">
        <v>842</v>
      </c>
      <c r="P10132" s="216" t="n">
        <v>50000</v>
      </c>
      <c r="S10132" s="0" t="s">
        <v>843</v>
      </c>
      <c r="T10132" s="0" t="s">
        <v>784</v>
      </c>
      <c r="U10132" s="218" t="n">
        <v>29.78</v>
      </c>
      <c r="V10132" s="0" t="s">
        <v>4358</v>
      </c>
      <c r="W10132" s="0" t="s">
        <v>845</v>
      </c>
      <c r="X10132" s="0" t="s">
        <v>846</v>
      </c>
      <c r="Y10132" s="0" t="s">
        <v>847</v>
      </c>
      <c r="Z10132" s="0" t="s">
        <v>571</v>
      </c>
      <c r="AA10132" s="0" t="s">
        <v>4149</v>
      </c>
      <c r="AB10132" s="215" t="n">
        <v>37073</v>
      </c>
      <c r="AC10132" s="215" t="n">
        <v>37103</v>
      </c>
    </row>
    <row r="10133" customFormat="false" ht="12.75" hidden="false" customHeight="false" outlineLevel="0" collapsed="false">
      <c r="G10133" s="214" t="n">
        <v>1281265</v>
      </c>
      <c r="H10133" s="215" t="n">
        <v>37033.6572106482</v>
      </c>
      <c r="I10133" s="0" t="s">
        <v>2170</v>
      </c>
      <c r="M10133" s="0" t="s">
        <v>858</v>
      </c>
      <c r="N10133" s="0" t="s">
        <v>2171</v>
      </c>
      <c r="O10133" s="0" t="s">
        <v>4299</v>
      </c>
      <c r="P10133" s="216" t="n">
        <v>5000</v>
      </c>
      <c r="S10133" s="0" t="s">
        <v>279</v>
      </c>
      <c r="T10133" s="0" t="s">
        <v>2173</v>
      </c>
      <c r="U10133" s="218" t="n">
        <v>5.315</v>
      </c>
      <c r="V10133" s="0" t="s">
        <v>2403</v>
      </c>
      <c r="W10133" s="0" t="s">
        <v>2225</v>
      </c>
      <c r="X10133" s="0" t="s">
        <v>2176</v>
      </c>
      <c r="Y10133" s="0" t="s">
        <v>1310</v>
      </c>
      <c r="Z10133" s="0" t="s">
        <v>628</v>
      </c>
      <c r="AA10133" s="0" t="n">
        <v>803764</v>
      </c>
      <c r="AB10133" s="215" t="n">
        <v>37033.8750115741</v>
      </c>
      <c r="AC10133" s="215" t="n">
        <v>37033.8750115741</v>
      </c>
    </row>
    <row r="10134" customFormat="false" ht="12.75" hidden="false" customHeight="false" outlineLevel="0" collapsed="false">
      <c r="G10134" s="214" t="n">
        <v>1281266</v>
      </c>
      <c r="H10134" s="215" t="n">
        <v>37033.6575</v>
      </c>
      <c r="I10134" s="0" t="s">
        <v>840</v>
      </c>
      <c r="M10134" s="0" t="s">
        <v>97</v>
      </c>
      <c r="N10134" s="0" t="s">
        <v>841</v>
      </c>
      <c r="O10134" s="0" t="s">
        <v>842</v>
      </c>
      <c r="P10134" s="216" t="n">
        <v>50000</v>
      </c>
      <c r="S10134" s="0" t="s">
        <v>843</v>
      </c>
      <c r="T10134" s="0" t="s">
        <v>784</v>
      </c>
      <c r="U10134" s="218" t="n">
        <v>29.78</v>
      </c>
      <c r="V10134" s="0" t="s">
        <v>4358</v>
      </c>
      <c r="W10134" s="0" t="s">
        <v>845</v>
      </c>
      <c r="X10134" s="0" t="s">
        <v>846</v>
      </c>
      <c r="Y10134" s="0" t="s">
        <v>847</v>
      </c>
      <c r="Z10134" s="0" t="s">
        <v>571</v>
      </c>
      <c r="AA10134" s="0" t="s">
        <v>4149</v>
      </c>
      <c r="AB10134" s="215" t="n">
        <v>37073</v>
      </c>
      <c r="AC10134" s="215" t="n">
        <v>37103</v>
      </c>
    </row>
    <row r="10135" customFormat="false" ht="12.75" hidden="false" customHeight="false" outlineLevel="0" collapsed="false">
      <c r="G10135" s="214" t="n">
        <v>1281267</v>
      </c>
      <c r="H10135" s="215" t="n">
        <v>37033.6575694445</v>
      </c>
      <c r="I10135" s="0" t="s">
        <v>1376</v>
      </c>
      <c r="M10135" s="0" t="s">
        <v>97</v>
      </c>
      <c r="N10135" s="0" t="s">
        <v>841</v>
      </c>
      <c r="O10135" s="0" t="s">
        <v>842</v>
      </c>
      <c r="Q10135" s="216" t="n">
        <v>50000</v>
      </c>
      <c r="S10135" s="0" t="s">
        <v>843</v>
      </c>
      <c r="T10135" s="0" t="s">
        <v>784</v>
      </c>
      <c r="U10135" s="218" t="n">
        <v>29.8</v>
      </c>
      <c r="V10135" s="0" t="s">
        <v>1377</v>
      </c>
      <c r="W10135" s="0" t="s">
        <v>845</v>
      </c>
      <c r="X10135" s="0" t="s">
        <v>846</v>
      </c>
      <c r="Y10135" s="0" t="s">
        <v>847</v>
      </c>
      <c r="Z10135" s="0" t="s">
        <v>571</v>
      </c>
      <c r="AA10135" s="0" t="s">
        <v>4149</v>
      </c>
      <c r="AB10135" s="215" t="n">
        <v>37073</v>
      </c>
      <c r="AC10135" s="215" t="n">
        <v>37103</v>
      </c>
    </row>
    <row r="10136" customFormat="false" ht="12.75" hidden="false" customHeight="false" outlineLevel="0" collapsed="false">
      <c r="G10136" s="214" t="n">
        <v>1281268</v>
      </c>
      <c r="H10136" s="215" t="n">
        <v>37033.657962963</v>
      </c>
      <c r="I10136" s="0" t="s">
        <v>2285</v>
      </c>
      <c r="M10136" s="0" t="s">
        <v>858</v>
      </c>
      <c r="N10136" s="0" t="s">
        <v>1024</v>
      </c>
      <c r="O10136" s="0" t="s">
        <v>1289</v>
      </c>
      <c r="P10136" s="216" t="n">
        <v>5000</v>
      </c>
      <c r="S10136" s="0" t="s">
        <v>1026</v>
      </c>
      <c r="T10136" s="0" t="s">
        <v>784</v>
      </c>
      <c r="U10136" s="218" t="n">
        <v>4.635</v>
      </c>
      <c r="V10136" s="0" t="s">
        <v>3274</v>
      </c>
      <c r="W10136" s="0" t="s">
        <v>1028</v>
      </c>
      <c r="X10136" s="0" t="s">
        <v>1029</v>
      </c>
      <c r="Y10136" s="0" t="s">
        <v>838</v>
      </c>
      <c r="Z10136" s="0" t="s">
        <v>571</v>
      </c>
      <c r="AA10136" s="0" t="s">
        <v>4370</v>
      </c>
      <c r="AB10136" s="215" t="n">
        <v>37196</v>
      </c>
      <c r="AC10136" s="215" t="n">
        <v>37346</v>
      </c>
    </row>
    <row r="10137" customFormat="false" ht="12.75" hidden="false" customHeight="false" outlineLevel="0" collapsed="false">
      <c r="G10137" s="214" t="n">
        <v>1281271</v>
      </c>
      <c r="H10137" s="215" t="n">
        <v>37033.6595486111</v>
      </c>
      <c r="I10137" s="0" t="s">
        <v>2170</v>
      </c>
      <c r="M10137" s="0" t="s">
        <v>858</v>
      </c>
      <c r="N10137" s="0" t="s">
        <v>2171</v>
      </c>
      <c r="O10137" s="0" t="s">
        <v>4299</v>
      </c>
      <c r="P10137" s="216" t="n">
        <v>5000</v>
      </c>
      <c r="S10137" s="0" t="s">
        <v>279</v>
      </c>
      <c r="T10137" s="0" t="s">
        <v>2173</v>
      </c>
      <c r="U10137" s="218" t="n">
        <v>5.31</v>
      </c>
      <c r="V10137" s="0" t="s">
        <v>2403</v>
      </c>
      <c r="W10137" s="0" t="s">
        <v>2225</v>
      </c>
      <c r="X10137" s="0" t="s">
        <v>2176</v>
      </c>
      <c r="Y10137" s="0" t="s">
        <v>1310</v>
      </c>
      <c r="Z10137" s="0" t="s">
        <v>628</v>
      </c>
      <c r="AA10137" s="0" t="n">
        <v>803770</v>
      </c>
      <c r="AB10137" s="215" t="n">
        <v>37033.8750115741</v>
      </c>
      <c r="AC10137" s="215" t="n">
        <v>37033.8750115741</v>
      </c>
    </row>
    <row r="10138" customFormat="false" ht="12.75" hidden="false" customHeight="false" outlineLevel="0" collapsed="false">
      <c r="G10138" s="214" t="n">
        <v>1281273</v>
      </c>
      <c r="H10138" s="215" t="n">
        <v>37033.6620833333</v>
      </c>
      <c r="I10138" s="0" t="s">
        <v>1023</v>
      </c>
      <c r="M10138" s="0" t="s">
        <v>858</v>
      </c>
      <c r="N10138" s="0" t="s">
        <v>1024</v>
      </c>
      <c r="O10138" s="0" t="s">
        <v>4371</v>
      </c>
      <c r="Q10138" s="216" t="n">
        <v>20000</v>
      </c>
      <c r="S10138" s="0" t="s">
        <v>1026</v>
      </c>
      <c r="T10138" s="0" t="s">
        <v>784</v>
      </c>
      <c r="U10138" s="218" t="n">
        <v>3.955</v>
      </c>
      <c r="V10138" s="0" t="s">
        <v>4372</v>
      </c>
      <c r="W10138" s="0" t="s">
        <v>1824</v>
      </c>
      <c r="X10138" s="0" t="s">
        <v>1825</v>
      </c>
      <c r="Y10138" s="0" t="s">
        <v>838</v>
      </c>
      <c r="Z10138" s="0" t="s">
        <v>571</v>
      </c>
      <c r="AA10138" s="0" t="s">
        <v>4373</v>
      </c>
      <c r="AB10138" s="215" t="n">
        <v>37035.8750115741</v>
      </c>
      <c r="AC10138" s="215" t="n">
        <v>37042.8750115741</v>
      </c>
    </row>
    <row r="10139" customFormat="false" ht="12.75" hidden="false" customHeight="false" outlineLevel="0" collapsed="false">
      <c r="G10139" s="214" t="n">
        <v>1281276</v>
      </c>
      <c r="H10139" s="215" t="n">
        <v>37033.6630208333</v>
      </c>
      <c r="I10139" s="0" t="s">
        <v>1023</v>
      </c>
      <c r="M10139" s="0" t="s">
        <v>858</v>
      </c>
      <c r="N10139" s="0" t="s">
        <v>1024</v>
      </c>
      <c r="O10139" s="0" t="s">
        <v>4374</v>
      </c>
      <c r="Q10139" s="216" t="n">
        <v>10000</v>
      </c>
      <c r="S10139" s="0" t="s">
        <v>1026</v>
      </c>
      <c r="T10139" s="0" t="s">
        <v>784</v>
      </c>
      <c r="U10139" s="218" t="n">
        <v>4.14</v>
      </c>
      <c r="V10139" s="0" t="s">
        <v>4375</v>
      </c>
      <c r="W10139" s="0" t="s">
        <v>2101</v>
      </c>
      <c r="X10139" s="0" t="s">
        <v>2102</v>
      </c>
      <c r="Y10139" s="0" t="s">
        <v>838</v>
      </c>
      <c r="Z10139" s="0" t="s">
        <v>571</v>
      </c>
      <c r="AA10139" s="0" t="s">
        <v>4376</v>
      </c>
      <c r="AB10139" s="215" t="n">
        <v>37035.8750115741</v>
      </c>
      <c r="AC10139" s="215" t="n">
        <v>37042.8750115741</v>
      </c>
    </row>
    <row r="10140" customFormat="false" ht="12.75" hidden="false" customHeight="false" outlineLevel="0" collapsed="false">
      <c r="G10140" s="214" t="n">
        <v>1281279</v>
      </c>
      <c r="H10140" s="215" t="n">
        <v>37033.6644907407</v>
      </c>
      <c r="I10140" s="0" t="s">
        <v>1023</v>
      </c>
      <c r="M10140" s="0" t="s">
        <v>858</v>
      </c>
      <c r="N10140" s="0" t="s">
        <v>1024</v>
      </c>
      <c r="O10140" s="0" t="s">
        <v>1025</v>
      </c>
      <c r="P10140" s="216" t="n">
        <v>2500</v>
      </c>
      <c r="S10140" s="0" t="s">
        <v>1026</v>
      </c>
      <c r="T10140" s="0" t="s">
        <v>784</v>
      </c>
      <c r="U10140" s="218" t="n">
        <v>4.13</v>
      </c>
      <c r="V10140" s="0" t="s">
        <v>4377</v>
      </c>
      <c r="W10140" s="0" t="s">
        <v>1028</v>
      </c>
      <c r="X10140" s="0" t="s">
        <v>1029</v>
      </c>
      <c r="Y10140" s="0" t="s">
        <v>838</v>
      </c>
      <c r="Z10140" s="0" t="s">
        <v>571</v>
      </c>
      <c r="AA10140" s="0" t="s">
        <v>4378</v>
      </c>
      <c r="AB10140" s="215" t="n">
        <v>37043.875</v>
      </c>
      <c r="AC10140" s="215" t="n">
        <v>37072.875</v>
      </c>
    </row>
    <row r="10141" customFormat="false" ht="12.75" hidden="false" customHeight="false" outlineLevel="0" collapsed="false">
      <c r="G10141" s="214" t="n">
        <v>1281280</v>
      </c>
      <c r="H10141" s="215" t="n">
        <v>37033.6651041667</v>
      </c>
      <c r="I10141" s="0" t="s">
        <v>1109</v>
      </c>
      <c r="M10141" s="0" t="s">
        <v>858</v>
      </c>
      <c r="N10141" s="0" t="s">
        <v>1024</v>
      </c>
      <c r="O10141" s="0" t="s">
        <v>1289</v>
      </c>
      <c r="P10141" s="216" t="n">
        <v>5000</v>
      </c>
      <c r="S10141" s="0" t="s">
        <v>1026</v>
      </c>
      <c r="T10141" s="0" t="s">
        <v>784</v>
      </c>
      <c r="U10141" s="218" t="n">
        <v>4.64</v>
      </c>
      <c r="V10141" s="0" t="s">
        <v>1454</v>
      </c>
      <c r="W10141" s="0" t="s">
        <v>1028</v>
      </c>
      <c r="X10141" s="0" t="s">
        <v>1029</v>
      </c>
      <c r="Y10141" s="0" t="s">
        <v>838</v>
      </c>
      <c r="Z10141" s="0" t="s">
        <v>571</v>
      </c>
      <c r="AA10141" s="0" t="s">
        <v>4379</v>
      </c>
      <c r="AB10141" s="215" t="n">
        <v>37196</v>
      </c>
      <c r="AC10141" s="215" t="n">
        <v>37346</v>
      </c>
    </row>
    <row r="10142" customFormat="false" ht="12.75" hidden="false" customHeight="false" outlineLevel="0" collapsed="false">
      <c r="G10142" s="214" t="n">
        <v>1281281</v>
      </c>
      <c r="H10142" s="215" t="n">
        <v>37033.6652199074</v>
      </c>
      <c r="I10142" s="0" t="s">
        <v>1376</v>
      </c>
      <c r="M10142" s="0" t="s">
        <v>97</v>
      </c>
      <c r="N10142" s="0" t="s">
        <v>841</v>
      </c>
      <c r="O10142" s="0" t="s">
        <v>842</v>
      </c>
      <c r="Q10142" s="216" t="n">
        <v>50000</v>
      </c>
      <c r="S10142" s="0" t="s">
        <v>843</v>
      </c>
      <c r="T10142" s="0" t="s">
        <v>784</v>
      </c>
      <c r="U10142" s="218" t="n">
        <v>29.8</v>
      </c>
      <c r="V10142" s="0" t="s">
        <v>2312</v>
      </c>
      <c r="W10142" s="0" t="s">
        <v>845</v>
      </c>
      <c r="X10142" s="0" t="s">
        <v>846</v>
      </c>
      <c r="Y10142" s="0" t="s">
        <v>847</v>
      </c>
      <c r="Z10142" s="0" t="s">
        <v>571</v>
      </c>
      <c r="AA10142" s="0" t="s">
        <v>4149</v>
      </c>
      <c r="AB10142" s="215" t="n">
        <v>37073</v>
      </c>
      <c r="AC10142" s="215" t="n">
        <v>37103</v>
      </c>
    </row>
    <row r="10143" customFormat="false" ht="12.75" hidden="false" customHeight="false" outlineLevel="0" collapsed="false">
      <c r="G10143" s="214" t="n">
        <v>1281282</v>
      </c>
      <c r="H10143" s="215" t="n">
        <v>37033.6662037037</v>
      </c>
      <c r="I10143" s="0" t="s">
        <v>1023</v>
      </c>
      <c r="M10143" s="0" t="s">
        <v>858</v>
      </c>
      <c r="N10143" s="0" t="s">
        <v>1024</v>
      </c>
      <c r="O10143" s="0" t="s">
        <v>4380</v>
      </c>
      <c r="P10143" s="216" t="n">
        <v>50000</v>
      </c>
      <c r="S10143" s="0" t="s">
        <v>1026</v>
      </c>
      <c r="T10143" s="0" t="s">
        <v>784</v>
      </c>
      <c r="U10143" s="218" t="n">
        <v>4.07</v>
      </c>
      <c r="V10143" s="0" t="s">
        <v>2906</v>
      </c>
      <c r="W10143" s="0" t="s">
        <v>1851</v>
      </c>
      <c r="X10143" s="0" t="s">
        <v>1852</v>
      </c>
      <c r="Y10143" s="0" t="s">
        <v>838</v>
      </c>
      <c r="Z10143" s="0" t="s">
        <v>571</v>
      </c>
      <c r="AA10143" s="0" t="s">
        <v>4381</v>
      </c>
      <c r="AB10143" s="215" t="n">
        <v>37035.8750115741</v>
      </c>
      <c r="AC10143" s="215" t="n">
        <v>37042.8750115741</v>
      </c>
    </row>
    <row r="10144" customFormat="false" ht="12.75" hidden="false" customHeight="false" outlineLevel="0" collapsed="false">
      <c r="G10144" s="214" t="n">
        <v>1281283</v>
      </c>
      <c r="H10144" s="215" t="n">
        <v>37033.6662152778</v>
      </c>
      <c r="I10144" s="0" t="s">
        <v>1112</v>
      </c>
      <c r="M10144" s="0" t="s">
        <v>858</v>
      </c>
      <c r="N10144" s="0" t="s">
        <v>1024</v>
      </c>
      <c r="O10144" s="0" t="s">
        <v>1025</v>
      </c>
      <c r="P10144" s="216" t="n">
        <v>12500</v>
      </c>
      <c r="S10144" s="0" t="s">
        <v>1026</v>
      </c>
      <c r="T10144" s="0" t="s">
        <v>784</v>
      </c>
      <c r="U10144" s="218" t="n">
        <v>4.13</v>
      </c>
      <c r="V10144" s="0" t="s">
        <v>3271</v>
      </c>
      <c r="W10144" s="0" t="s">
        <v>1028</v>
      </c>
      <c r="X10144" s="0" t="s">
        <v>1029</v>
      </c>
      <c r="Y10144" s="0" t="s">
        <v>838</v>
      </c>
      <c r="Z10144" s="0" t="s">
        <v>571</v>
      </c>
      <c r="AA10144" s="0" t="s">
        <v>4382</v>
      </c>
      <c r="AB10144" s="215" t="n">
        <v>37043.875</v>
      </c>
      <c r="AC10144" s="215" t="n">
        <v>37072.875</v>
      </c>
    </row>
    <row r="10145" customFormat="false" ht="12.75" hidden="false" customHeight="false" outlineLevel="0" collapsed="false">
      <c r="G10145" s="214" t="n">
        <v>1281284</v>
      </c>
      <c r="H10145" s="215" t="n">
        <v>37033.6673263889</v>
      </c>
      <c r="I10145" s="0" t="s">
        <v>1045</v>
      </c>
      <c r="M10145" s="0" t="s">
        <v>858</v>
      </c>
      <c r="N10145" s="0" t="s">
        <v>1024</v>
      </c>
      <c r="O10145" s="0" t="s">
        <v>1145</v>
      </c>
      <c r="P10145" s="216" t="n">
        <v>10000</v>
      </c>
      <c r="S10145" s="0" t="s">
        <v>1026</v>
      </c>
      <c r="T10145" s="0" t="s">
        <v>784</v>
      </c>
      <c r="U10145" s="218" t="n">
        <v>4.275</v>
      </c>
      <c r="V10145" s="0" t="s">
        <v>1323</v>
      </c>
      <c r="W10145" s="0" t="s">
        <v>1028</v>
      </c>
      <c r="X10145" s="0" t="s">
        <v>1029</v>
      </c>
      <c r="Y10145" s="0" t="s">
        <v>838</v>
      </c>
      <c r="Z10145" s="0" t="s">
        <v>571</v>
      </c>
      <c r="AA10145" s="0" t="s">
        <v>4149</v>
      </c>
      <c r="AB10145" s="215" t="n">
        <v>37104.875</v>
      </c>
      <c r="AC10145" s="215" t="n">
        <v>37134.875</v>
      </c>
    </row>
    <row r="10146" customFormat="false" ht="12.75" hidden="false" customHeight="false" outlineLevel="0" collapsed="false">
      <c r="G10146" s="214" t="n">
        <v>1281287</v>
      </c>
      <c r="H10146" s="215" t="n">
        <v>37033.6674421296</v>
      </c>
      <c r="I10146" s="0" t="s">
        <v>4142</v>
      </c>
      <c r="M10146" s="0" t="s">
        <v>858</v>
      </c>
      <c r="N10146" s="0" t="s">
        <v>2171</v>
      </c>
      <c r="O10146" s="0" t="s">
        <v>4310</v>
      </c>
      <c r="P10146" s="216" t="n">
        <v>5000</v>
      </c>
      <c r="S10146" s="0" t="s">
        <v>279</v>
      </c>
      <c r="T10146" s="0" t="s">
        <v>2173</v>
      </c>
      <c r="U10146" s="218" t="n">
        <v>5.355</v>
      </c>
      <c r="V10146" s="0" t="s">
        <v>4143</v>
      </c>
      <c r="W10146" s="0" t="s">
        <v>2225</v>
      </c>
      <c r="X10146" s="0" t="s">
        <v>2176</v>
      </c>
      <c r="Y10146" s="0" t="s">
        <v>1310</v>
      </c>
      <c r="Z10146" s="0" t="s">
        <v>628</v>
      </c>
      <c r="AA10146" s="0" t="n">
        <v>803778</v>
      </c>
      <c r="AB10146" s="215" t="n">
        <v>37034.8750115741</v>
      </c>
      <c r="AC10146" s="215" t="n">
        <v>37034.8750115741</v>
      </c>
    </row>
    <row r="10147" customFormat="false" ht="12.75" hidden="false" customHeight="false" outlineLevel="0" collapsed="false">
      <c r="G10147" s="214" t="n">
        <v>1281288</v>
      </c>
      <c r="H10147" s="215" t="n">
        <v>37033.6708564815</v>
      </c>
      <c r="I10147" s="0" t="s">
        <v>1112</v>
      </c>
      <c r="M10147" s="0" t="s">
        <v>858</v>
      </c>
      <c r="N10147" s="0" t="s">
        <v>1024</v>
      </c>
      <c r="O10147" s="0" t="s">
        <v>1025</v>
      </c>
      <c r="P10147" s="216" t="n">
        <v>5000</v>
      </c>
      <c r="S10147" s="0" t="s">
        <v>1026</v>
      </c>
      <c r="T10147" s="0" t="s">
        <v>784</v>
      </c>
      <c r="U10147" s="218" t="n">
        <v>4.125</v>
      </c>
      <c r="V10147" s="0" t="s">
        <v>3271</v>
      </c>
      <c r="W10147" s="0" t="s">
        <v>1028</v>
      </c>
      <c r="X10147" s="0" t="s">
        <v>1029</v>
      </c>
      <c r="Y10147" s="0" t="s">
        <v>838</v>
      </c>
      <c r="Z10147" s="0" t="s">
        <v>571</v>
      </c>
      <c r="AA10147" s="0" t="s">
        <v>4149</v>
      </c>
      <c r="AB10147" s="215" t="n">
        <v>37043.875</v>
      </c>
      <c r="AC10147" s="215" t="n">
        <v>37072.875</v>
      </c>
    </row>
    <row r="10148" customFormat="false" ht="12.75" hidden="false" customHeight="false" outlineLevel="0" collapsed="false">
      <c r="G10148" s="214" t="n">
        <v>1281289</v>
      </c>
      <c r="H10148" s="215" t="n">
        <v>37033.6736921296</v>
      </c>
      <c r="I10148" s="0" t="s">
        <v>2040</v>
      </c>
      <c r="M10148" s="0" t="s">
        <v>858</v>
      </c>
      <c r="N10148" s="0" t="s">
        <v>2171</v>
      </c>
      <c r="O10148" s="0" t="s">
        <v>4310</v>
      </c>
      <c r="P10148" s="216" t="n">
        <v>5000</v>
      </c>
      <c r="S10148" s="0" t="s">
        <v>279</v>
      </c>
      <c r="T10148" s="0" t="s">
        <v>2173</v>
      </c>
      <c r="U10148" s="218" t="n">
        <v>5.345</v>
      </c>
      <c r="V10148" s="0" t="s">
        <v>2224</v>
      </c>
      <c r="W10148" s="0" t="s">
        <v>2225</v>
      </c>
      <c r="X10148" s="0" t="s">
        <v>2176</v>
      </c>
      <c r="Y10148" s="0" t="s">
        <v>1310</v>
      </c>
      <c r="Z10148" s="0" t="s">
        <v>628</v>
      </c>
      <c r="AA10148" s="0" t="n">
        <v>803788</v>
      </c>
      <c r="AB10148" s="215" t="n">
        <v>37034.8750115741</v>
      </c>
      <c r="AC10148" s="215" t="n">
        <v>37034.8750115741</v>
      </c>
    </row>
    <row r="10149" customFormat="false" ht="12.75" hidden="false" customHeight="false" outlineLevel="0" collapsed="false">
      <c r="G10149" s="214" t="n">
        <v>1281292</v>
      </c>
      <c r="H10149" s="215" t="n">
        <v>37033.6810300926</v>
      </c>
      <c r="I10149" s="0" t="s">
        <v>600</v>
      </c>
      <c r="M10149" s="0" t="s">
        <v>858</v>
      </c>
      <c r="N10149" s="0" t="s">
        <v>1024</v>
      </c>
      <c r="O10149" s="0" t="s">
        <v>1025</v>
      </c>
      <c r="Q10149" s="216" t="n">
        <v>5000</v>
      </c>
      <c r="S10149" s="0" t="s">
        <v>1026</v>
      </c>
      <c r="T10149" s="0" t="s">
        <v>784</v>
      </c>
      <c r="U10149" s="218" t="n">
        <v>4.13</v>
      </c>
      <c r="V10149" s="0" t="s">
        <v>3182</v>
      </c>
      <c r="W10149" s="0" t="s">
        <v>1028</v>
      </c>
      <c r="X10149" s="0" t="s">
        <v>1029</v>
      </c>
      <c r="Y10149" s="0" t="s">
        <v>838</v>
      </c>
      <c r="Z10149" s="0" t="s">
        <v>571</v>
      </c>
      <c r="AA10149" s="0" t="s">
        <v>4149</v>
      </c>
      <c r="AB10149" s="215" t="n">
        <v>37043.875</v>
      </c>
      <c r="AC10149" s="215" t="n">
        <v>37072.875</v>
      </c>
    </row>
    <row r="10150" customFormat="false" ht="12.75" hidden="false" customHeight="false" outlineLevel="0" collapsed="false">
      <c r="G10150" s="214" t="n">
        <v>1281295</v>
      </c>
      <c r="H10150" s="215" t="n">
        <v>37033.6861111111</v>
      </c>
      <c r="I10150" s="0" t="s">
        <v>1233</v>
      </c>
      <c r="M10150" s="0" t="s">
        <v>858</v>
      </c>
      <c r="N10150" s="0" t="s">
        <v>1024</v>
      </c>
      <c r="O10150" s="0" t="s">
        <v>1025</v>
      </c>
      <c r="Q10150" s="216" t="n">
        <v>5000</v>
      </c>
      <c r="S10150" s="0" t="s">
        <v>1026</v>
      </c>
      <c r="T10150" s="0" t="s">
        <v>784</v>
      </c>
      <c r="U10150" s="218" t="n">
        <v>4.13</v>
      </c>
      <c r="V10150" s="0" t="s">
        <v>2027</v>
      </c>
      <c r="W10150" s="0" t="s">
        <v>1028</v>
      </c>
      <c r="X10150" s="0" t="s">
        <v>1029</v>
      </c>
      <c r="Y10150" s="0" t="s">
        <v>838</v>
      </c>
      <c r="Z10150" s="0" t="s">
        <v>571</v>
      </c>
      <c r="AA10150" s="0" t="s">
        <v>4149</v>
      </c>
      <c r="AB10150" s="215" t="n">
        <v>37043.875</v>
      </c>
      <c r="AC10150" s="215" t="n">
        <v>37072.875</v>
      </c>
    </row>
    <row r="10151" customFormat="false" ht="12.75" hidden="false" customHeight="false" outlineLevel="0" collapsed="false">
      <c r="G10151" s="214" t="n">
        <v>1281297</v>
      </c>
      <c r="H10151" s="215" t="n">
        <v>37033.6891666667</v>
      </c>
      <c r="I10151" s="0" t="s">
        <v>1112</v>
      </c>
      <c r="M10151" s="0" t="s">
        <v>858</v>
      </c>
      <c r="N10151" s="0" t="s">
        <v>1024</v>
      </c>
      <c r="O10151" s="0" t="s">
        <v>1025</v>
      </c>
      <c r="Q10151" s="216" t="n">
        <v>10000</v>
      </c>
      <c r="S10151" s="0" t="s">
        <v>1026</v>
      </c>
      <c r="T10151" s="0" t="s">
        <v>784</v>
      </c>
      <c r="U10151" s="218" t="n">
        <v>4.125</v>
      </c>
      <c r="V10151" s="0" t="s">
        <v>2596</v>
      </c>
      <c r="W10151" s="0" t="s">
        <v>1028</v>
      </c>
      <c r="X10151" s="0" t="s">
        <v>1029</v>
      </c>
      <c r="Y10151" s="0" t="s">
        <v>838</v>
      </c>
      <c r="Z10151" s="0" t="s">
        <v>571</v>
      </c>
      <c r="AA10151" s="0" t="s">
        <v>4149</v>
      </c>
      <c r="AB10151" s="215" t="n">
        <v>37043.875</v>
      </c>
      <c r="AC10151" s="215" t="n">
        <v>37072.875</v>
      </c>
    </row>
    <row r="10152" customFormat="false" ht="12.75" hidden="false" customHeight="false" outlineLevel="0" collapsed="false">
      <c r="G10152" s="214" t="n">
        <v>1281298</v>
      </c>
      <c r="H10152" s="215" t="n">
        <v>37033.6925347222</v>
      </c>
      <c r="I10152" s="0" t="s">
        <v>1112</v>
      </c>
      <c r="M10152" s="0" t="s">
        <v>858</v>
      </c>
      <c r="N10152" s="0" t="s">
        <v>1024</v>
      </c>
      <c r="O10152" s="0" t="s">
        <v>1099</v>
      </c>
      <c r="Q10152" s="216" t="n">
        <v>7500</v>
      </c>
      <c r="S10152" s="0" t="s">
        <v>1026</v>
      </c>
      <c r="T10152" s="0" t="s">
        <v>784</v>
      </c>
      <c r="U10152" s="218" t="n">
        <v>4.1975</v>
      </c>
      <c r="V10152" s="0" t="s">
        <v>2153</v>
      </c>
      <c r="W10152" s="0" t="s">
        <v>1028</v>
      </c>
      <c r="X10152" s="0" t="s">
        <v>1029</v>
      </c>
      <c r="Y10152" s="0" t="s">
        <v>838</v>
      </c>
      <c r="Z10152" s="0" t="s">
        <v>571</v>
      </c>
      <c r="AA10152" s="0" t="s">
        <v>4149</v>
      </c>
      <c r="AB10152" s="215" t="n">
        <v>37073.875</v>
      </c>
      <c r="AC10152" s="215" t="n">
        <v>37103.875</v>
      </c>
    </row>
    <row r="10153" customFormat="false" ht="12.75" hidden="false" customHeight="false" outlineLevel="0" collapsed="false">
      <c r="G10153" s="214" t="n">
        <v>1281300</v>
      </c>
      <c r="H10153" s="215" t="n">
        <v>37033.6969675926</v>
      </c>
      <c r="I10153" s="0" t="s">
        <v>1925</v>
      </c>
      <c r="M10153" s="0" t="s">
        <v>858</v>
      </c>
      <c r="N10153" s="0" t="s">
        <v>1024</v>
      </c>
      <c r="O10153" s="0" t="s">
        <v>1025</v>
      </c>
      <c r="P10153" s="216" t="n">
        <v>5000</v>
      </c>
      <c r="S10153" s="0" t="s">
        <v>1026</v>
      </c>
      <c r="T10153" s="0" t="s">
        <v>784</v>
      </c>
      <c r="U10153" s="218" t="n">
        <v>4.12</v>
      </c>
      <c r="V10153" s="0" t="s">
        <v>2950</v>
      </c>
      <c r="W10153" s="0" t="s">
        <v>1028</v>
      </c>
      <c r="X10153" s="0" t="s">
        <v>1029</v>
      </c>
      <c r="Y10153" s="0" t="s">
        <v>838</v>
      </c>
      <c r="Z10153" s="0" t="s">
        <v>571</v>
      </c>
      <c r="AA10153" s="0" t="s">
        <v>4149</v>
      </c>
      <c r="AB10153" s="215" t="n">
        <v>37043.875</v>
      </c>
      <c r="AC10153" s="215" t="n">
        <v>37072.875</v>
      </c>
    </row>
    <row r="10154" customFormat="false" ht="12.75" hidden="false" customHeight="false" outlineLevel="0" collapsed="false">
      <c r="G10154" s="214" t="n">
        <v>1281303</v>
      </c>
      <c r="H10154" s="215" t="n">
        <v>37033.7076736111</v>
      </c>
      <c r="I10154" s="0" t="s">
        <v>1732</v>
      </c>
      <c r="M10154" s="0" t="s">
        <v>858</v>
      </c>
      <c r="N10154" s="0" t="s">
        <v>1024</v>
      </c>
      <c r="O10154" s="0" t="s">
        <v>1025</v>
      </c>
      <c r="Q10154" s="216" t="n">
        <v>2500</v>
      </c>
      <c r="S10154" s="0" t="s">
        <v>1026</v>
      </c>
      <c r="T10154" s="0" t="s">
        <v>784</v>
      </c>
      <c r="U10154" s="218" t="n">
        <v>4.13</v>
      </c>
      <c r="V10154" s="0" t="s">
        <v>2653</v>
      </c>
      <c r="W10154" s="0" t="s">
        <v>1028</v>
      </c>
      <c r="X10154" s="0" t="s">
        <v>1029</v>
      </c>
      <c r="Y10154" s="0" t="s">
        <v>838</v>
      </c>
      <c r="Z10154" s="0" t="s">
        <v>571</v>
      </c>
      <c r="AA10154" s="0" t="s">
        <v>4149</v>
      </c>
      <c r="AB10154" s="215" t="n">
        <v>37043.875</v>
      </c>
      <c r="AC10154" s="215" t="n">
        <v>37072.875</v>
      </c>
    </row>
    <row r="10155" customFormat="false" ht="12.75" hidden="false" customHeight="false" outlineLevel="0" collapsed="false">
      <c r="G10155" s="214" t="n">
        <v>1281304</v>
      </c>
      <c r="H10155" s="215" t="n">
        <v>37033.7134259259</v>
      </c>
      <c r="I10155" s="0" t="s">
        <v>792</v>
      </c>
      <c r="M10155" s="0" t="s">
        <v>780</v>
      </c>
      <c r="N10155" s="0" t="s">
        <v>781</v>
      </c>
      <c r="O10155" s="0" t="s">
        <v>782</v>
      </c>
      <c r="Q10155" s="216" t="n">
        <v>2</v>
      </c>
      <c r="S10155" s="0" t="s">
        <v>783</v>
      </c>
      <c r="T10155" s="0" t="s">
        <v>784</v>
      </c>
      <c r="U10155" s="218" t="n">
        <v>1541.5</v>
      </c>
      <c r="V10155" s="0" t="s">
        <v>793</v>
      </c>
      <c r="W10155" s="0" t="s">
        <v>4064</v>
      </c>
      <c r="X10155" s="0" t="s">
        <v>787</v>
      </c>
      <c r="Y10155" s="0" t="s">
        <v>788</v>
      </c>
      <c r="Z10155" s="0" t="s">
        <v>789</v>
      </c>
      <c r="AA10155" s="0" t="n">
        <v>2146898</v>
      </c>
    </row>
    <row r="10156" customFormat="false" ht="12.75" hidden="false" customHeight="false" outlineLevel="0" collapsed="false">
      <c r="G10156" s="214" t="n">
        <v>1281305</v>
      </c>
      <c r="H10156" s="215" t="n">
        <v>37033.7291550926</v>
      </c>
      <c r="I10156" s="0" t="s">
        <v>600</v>
      </c>
      <c r="M10156" s="0" t="s">
        <v>858</v>
      </c>
      <c r="N10156" s="0" t="s">
        <v>1024</v>
      </c>
      <c r="O10156" s="0" t="s">
        <v>1025</v>
      </c>
      <c r="Q10156" s="216" t="n">
        <v>5000</v>
      </c>
      <c r="S10156" s="0" t="s">
        <v>1026</v>
      </c>
      <c r="T10156" s="0" t="s">
        <v>784</v>
      </c>
      <c r="U10156" s="218" t="n">
        <v>4.13</v>
      </c>
      <c r="V10156" s="0" t="s">
        <v>4257</v>
      </c>
      <c r="W10156" s="0" t="s">
        <v>1028</v>
      </c>
      <c r="X10156" s="0" t="s">
        <v>1029</v>
      </c>
      <c r="Y10156" s="0" t="s">
        <v>838</v>
      </c>
      <c r="Z10156" s="0" t="s">
        <v>571</v>
      </c>
      <c r="AA10156" s="0" t="s">
        <v>4149</v>
      </c>
      <c r="AB10156" s="215" t="n">
        <v>37043.875</v>
      </c>
      <c r="AC10156" s="215" t="n">
        <v>37072.875</v>
      </c>
    </row>
    <row r="10157" customFormat="false" ht="12.75" hidden="false" customHeight="false" outlineLevel="0" collapsed="false">
      <c r="G10157" s="214" t="n">
        <v>1281316</v>
      </c>
      <c r="H10157" s="215" t="n">
        <v>37033.8569212963</v>
      </c>
      <c r="I10157" s="0" t="s">
        <v>1023</v>
      </c>
      <c r="M10157" s="0" t="s">
        <v>858</v>
      </c>
      <c r="N10157" s="0" t="s">
        <v>1024</v>
      </c>
      <c r="O10157" s="0" t="s">
        <v>1025</v>
      </c>
      <c r="Q10157" s="216" t="n">
        <v>10000</v>
      </c>
      <c r="S10157" s="0" t="s">
        <v>1026</v>
      </c>
      <c r="T10157" s="0" t="s">
        <v>784</v>
      </c>
      <c r="U10157" s="218" t="n">
        <v>4.115</v>
      </c>
      <c r="V10157" s="0" t="s">
        <v>2147</v>
      </c>
      <c r="W10157" s="0" t="s">
        <v>1028</v>
      </c>
      <c r="X10157" s="0" t="s">
        <v>1029</v>
      </c>
      <c r="Y10157" s="0" t="s">
        <v>838</v>
      </c>
      <c r="Z10157" s="0" t="s">
        <v>571</v>
      </c>
      <c r="AA10157" s="0" t="s">
        <v>4149</v>
      </c>
      <c r="AB10157" s="215" t="n">
        <v>37043.875</v>
      </c>
      <c r="AC10157" s="215" t="n">
        <v>37072.875</v>
      </c>
    </row>
    <row r="10158" customFormat="false" ht="12.75" hidden="false" customHeight="false" outlineLevel="0" collapsed="false">
      <c r="G10158" s="214" t="n">
        <v>1281324</v>
      </c>
      <c r="H10158" s="215" t="n">
        <v>37033.9296875</v>
      </c>
      <c r="I10158" s="0" t="s">
        <v>2023</v>
      </c>
      <c r="M10158" s="0" t="s">
        <v>858</v>
      </c>
      <c r="N10158" s="0" t="s">
        <v>1024</v>
      </c>
      <c r="O10158" s="0" t="s">
        <v>1025</v>
      </c>
      <c r="Q10158" s="216" t="n">
        <v>10000</v>
      </c>
      <c r="S10158" s="0" t="s">
        <v>1026</v>
      </c>
      <c r="T10158" s="0" t="s">
        <v>784</v>
      </c>
      <c r="U10158" s="218" t="n">
        <v>4.11</v>
      </c>
      <c r="V10158" s="0" t="s">
        <v>2024</v>
      </c>
      <c r="W10158" s="0" t="s">
        <v>1028</v>
      </c>
      <c r="X10158" s="0" t="s">
        <v>1029</v>
      </c>
      <c r="Y10158" s="0" t="s">
        <v>838</v>
      </c>
      <c r="Z10158" s="0" t="s">
        <v>571</v>
      </c>
      <c r="AA10158" s="0" t="s">
        <v>4149</v>
      </c>
      <c r="AB10158" s="215" t="n">
        <v>37043.875</v>
      </c>
      <c r="AC10158" s="215" t="n">
        <v>37072.875</v>
      </c>
    </row>
  </sheetData>
  <autoFilter ref="A10:AE10158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76"/>
  <sheetViews>
    <sheetView showFormulas="false" showGridLines="true" showRowColHeaders="true" showZeros="true" rightToLeft="false" tabSelected="false" showOutlineSymbols="true" defaultGridColor="true" view="normal" topLeftCell="D1" colorId="64" zoomScale="85" zoomScaleNormal="85" zoomScalePageLayoutView="100" workbookViewId="0">
      <selection pane="topLeft" activeCell="M26" activeCellId="0" sqref="M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27.56"/>
    <col collapsed="false" customWidth="true" hidden="false" outlineLevel="0" max="3" min="3" style="240" width="1.7"/>
    <col collapsed="false" customWidth="true" hidden="false" outlineLevel="0" max="4" min="4" style="0" width="17.7"/>
    <col collapsed="false" customWidth="true" hidden="false" outlineLevel="0" max="5" min="5" style="0" width="37.99"/>
    <col collapsed="false" customWidth="true" hidden="false" outlineLevel="0" max="6" min="6" style="240" width="1.7"/>
    <col collapsed="false" customWidth="true" hidden="false" outlineLevel="0" max="7" min="7" style="0" width="17.7"/>
    <col collapsed="false" customWidth="true" hidden="false" outlineLevel="0" max="8" min="8" style="0" width="23.14"/>
    <col collapsed="false" customWidth="true" hidden="false" outlineLevel="0" max="10" min="10" style="0" width="23.99"/>
    <col collapsed="false" customWidth="true" hidden="false" outlineLevel="0" max="11" min="11" style="0" width="5.13"/>
    <col collapsed="false" customWidth="true" hidden="false" outlineLevel="0" max="12" min="12" style="0" width="10.13"/>
    <col collapsed="false" customWidth="true" hidden="false" outlineLevel="0" max="13" min="13" style="144" width="10.56"/>
  </cols>
  <sheetData>
    <row r="1" customFormat="false" ht="18" hidden="false" customHeight="false" outlineLevel="0" collapsed="false">
      <c r="A1" s="38" t="s">
        <v>4383</v>
      </c>
    </row>
    <row r="2" customFormat="false" ht="15.75" hidden="false" customHeight="false" outlineLevel="0" collapsed="false">
      <c r="A2" s="142" t="s">
        <v>4384</v>
      </c>
    </row>
    <row r="4" customFormat="false" ht="15.75" hidden="false" customHeight="false" outlineLevel="0" collapsed="false">
      <c r="A4" s="49" t="s">
        <v>12</v>
      </c>
      <c r="D4" s="49" t="s">
        <v>9</v>
      </c>
      <c r="G4" s="49" t="s">
        <v>22</v>
      </c>
      <c r="J4" s="59" t="s">
        <v>4385</v>
      </c>
      <c r="K4" s="192"/>
    </row>
    <row r="5" customFormat="false" ht="12.75" hidden="false" customHeight="false" outlineLevel="0" collapsed="false">
      <c r="A5" s="241" t="s">
        <v>4386</v>
      </c>
      <c r="B5" s="172" t="s">
        <v>4387</v>
      </c>
      <c r="D5" s="241" t="s">
        <v>4386</v>
      </c>
      <c r="E5" s="172" t="s">
        <v>4387</v>
      </c>
      <c r="G5" s="241" t="s">
        <v>4386</v>
      </c>
      <c r="H5" s="172" t="s">
        <v>4387</v>
      </c>
      <c r="J5" s="61" t="s">
        <v>771</v>
      </c>
      <c r="K5" s="192" t="s">
        <v>697</v>
      </c>
      <c r="L5" s="242" t="s">
        <v>4388</v>
      </c>
      <c r="M5" s="243" t="s">
        <v>4389</v>
      </c>
    </row>
    <row r="6" customFormat="false" ht="12.75" hidden="false" customHeight="false" outlineLevel="0" collapsed="false">
      <c r="A6" s="186" t="s">
        <v>4390</v>
      </c>
      <c r="B6" s="185" t="s">
        <v>4391</v>
      </c>
      <c r="D6" s="186" t="s">
        <v>704</v>
      </c>
      <c r="E6" s="185" t="s">
        <v>69</v>
      </c>
      <c r="G6" s="186" t="s">
        <v>4392</v>
      </c>
      <c r="H6" s="185" t="s">
        <v>4393</v>
      </c>
      <c r="J6" s="59" t="s">
        <v>834</v>
      </c>
      <c r="K6" s="194" t="n">
        <v>14</v>
      </c>
      <c r="L6" s="244" t="s">
        <v>4394</v>
      </c>
    </row>
    <row r="7" customFormat="false" ht="12.75" hidden="false" customHeight="false" outlineLevel="0" collapsed="false">
      <c r="A7" s="182" t="s">
        <v>4395</v>
      </c>
      <c r="B7" s="181" t="s">
        <v>4396</v>
      </c>
      <c r="D7" s="182" t="s">
        <v>709</v>
      </c>
      <c r="E7" s="181" t="s">
        <v>77</v>
      </c>
      <c r="G7" s="182" t="s">
        <v>4397</v>
      </c>
      <c r="H7" s="181" t="s">
        <v>4398</v>
      </c>
      <c r="J7" s="91" t="s">
        <v>4399</v>
      </c>
      <c r="K7" s="196" t="n">
        <v>1</v>
      </c>
    </row>
    <row r="8" customFormat="false" ht="12.75" hidden="false" customHeight="false" outlineLevel="0" collapsed="false">
      <c r="A8" s="186" t="s">
        <v>4400</v>
      </c>
      <c r="B8" s="185" t="s">
        <v>4393</v>
      </c>
      <c r="D8" s="186" t="s">
        <v>4401</v>
      </c>
      <c r="E8" s="185" t="s">
        <v>4402</v>
      </c>
      <c r="G8" s="186" t="s">
        <v>4403</v>
      </c>
      <c r="H8" s="185" t="s">
        <v>4404</v>
      </c>
      <c r="J8" s="91" t="s">
        <v>843</v>
      </c>
      <c r="K8" s="196" t="n">
        <v>304</v>
      </c>
      <c r="L8" s="244" t="s">
        <v>4394</v>
      </c>
    </row>
    <row r="9" customFormat="false" ht="12.75" hidden="false" customHeight="false" outlineLevel="0" collapsed="false">
      <c r="A9" s="182" t="s">
        <v>4405</v>
      </c>
      <c r="B9" s="181" t="s">
        <v>4406</v>
      </c>
      <c r="D9" s="182" t="s">
        <v>4407</v>
      </c>
      <c r="E9" s="181" t="s">
        <v>4408</v>
      </c>
      <c r="G9" s="182" t="s">
        <v>729</v>
      </c>
      <c r="H9" s="181" t="s">
        <v>71</v>
      </c>
      <c r="J9" s="91" t="s">
        <v>3173</v>
      </c>
      <c r="K9" s="196" t="n">
        <v>7</v>
      </c>
    </row>
    <row r="10" customFormat="false" ht="12.75" hidden="false" customHeight="false" outlineLevel="0" collapsed="false">
      <c r="A10" s="186" t="s">
        <v>4409</v>
      </c>
      <c r="B10" s="185" t="s">
        <v>4410</v>
      </c>
      <c r="D10" s="186" t="s">
        <v>4411</v>
      </c>
      <c r="E10" s="185" t="s">
        <v>4412</v>
      </c>
      <c r="G10" s="245" t="n">
        <v>0</v>
      </c>
      <c r="H10" s="246" t="s">
        <v>35</v>
      </c>
      <c r="J10" s="91" t="s">
        <v>2243</v>
      </c>
      <c r="K10" s="196" t="n">
        <v>36</v>
      </c>
      <c r="L10" s="0" t="s">
        <v>4394</v>
      </c>
      <c r="M10" s="144" t="n">
        <v>42</v>
      </c>
    </row>
    <row r="11" customFormat="false" ht="12.75" hidden="false" customHeight="false" outlineLevel="0" collapsed="false">
      <c r="A11" s="182" t="s">
        <v>4413</v>
      </c>
      <c r="B11" s="181" t="s">
        <v>4414</v>
      </c>
      <c r="D11" s="182" t="s">
        <v>4415</v>
      </c>
      <c r="E11" s="181" t="s">
        <v>4416</v>
      </c>
      <c r="J11" s="91" t="s">
        <v>279</v>
      </c>
      <c r="K11" s="196" t="n">
        <v>193</v>
      </c>
    </row>
    <row r="12" customFormat="false" ht="12.75" hidden="false" customHeight="false" outlineLevel="0" collapsed="false">
      <c r="A12" s="186" t="s">
        <v>4417</v>
      </c>
      <c r="B12" s="185" t="s">
        <v>69</v>
      </c>
      <c r="D12" s="186" t="s">
        <v>4418</v>
      </c>
      <c r="E12" s="185" t="s">
        <v>4419</v>
      </c>
      <c r="J12" s="91" t="s">
        <v>983</v>
      </c>
      <c r="K12" s="196" t="n">
        <v>18</v>
      </c>
    </row>
    <row r="13" customFormat="false" ht="12.75" hidden="false" customHeight="false" outlineLevel="0" collapsed="false">
      <c r="A13" s="182" t="s">
        <v>4420</v>
      </c>
      <c r="B13" s="181" t="s">
        <v>4421</v>
      </c>
      <c r="D13" s="182" t="s">
        <v>4422</v>
      </c>
      <c r="E13" s="181" t="s">
        <v>4398</v>
      </c>
      <c r="J13" s="91" t="s">
        <v>1021</v>
      </c>
      <c r="K13" s="196" t="n">
        <v>7</v>
      </c>
    </row>
    <row r="14" customFormat="false" ht="12.75" hidden="false" customHeight="false" outlineLevel="0" collapsed="false">
      <c r="A14" s="186" t="s">
        <v>4423</v>
      </c>
      <c r="B14" s="185" t="s">
        <v>77</v>
      </c>
      <c r="D14" s="186" t="s">
        <v>4424</v>
      </c>
      <c r="E14" s="185" t="s">
        <v>4425</v>
      </c>
      <c r="J14" s="91" t="s">
        <v>783</v>
      </c>
      <c r="K14" s="196" t="n">
        <v>502</v>
      </c>
    </row>
    <row r="15" customFormat="false" ht="12.75" hidden="false" customHeight="false" outlineLevel="0" collapsed="false">
      <c r="A15" s="182" t="s">
        <v>4426</v>
      </c>
      <c r="B15" s="181" t="s">
        <v>77</v>
      </c>
      <c r="D15" s="182" t="s">
        <v>4427</v>
      </c>
      <c r="E15" s="181" t="s">
        <v>68</v>
      </c>
      <c r="J15" s="91" t="s">
        <v>854</v>
      </c>
      <c r="K15" s="196" t="n">
        <v>12</v>
      </c>
    </row>
    <row r="16" customFormat="false" ht="12.75" hidden="false" customHeight="false" outlineLevel="0" collapsed="false">
      <c r="A16" s="186" t="s">
        <v>4428</v>
      </c>
      <c r="B16" s="185" t="s">
        <v>4429</v>
      </c>
      <c r="D16" s="186" t="s">
        <v>717</v>
      </c>
      <c r="E16" s="185" t="s">
        <v>73</v>
      </c>
      <c r="J16" s="91" t="s">
        <v>898</v>
      </c>
      <c r="K16" s="196" t="n">
        <v>45</v>
      </c>
    </row>
    <row r="17" customFormat="false" ht="12.75" hidden="false" customHeight="false" outlineLevel="0" collapsed="false">
      <c r="A17" s="182" t="s">
        <v>4430</v>
      </c>
      <c r="B17" s="181" t="s">
        <v>4431</v>
      </c>
      <c r="D17" s="182" t="s">
        <v>4432</v>
      </c>
      <c r="E17" s="181" t="s">
        <v>4433</v>
      </c>
      <c r="J17" s="91" t="s">
        <v>1026</v>
      </c>
      <c r="K17" s="196" t="n">
        <v>3061</v>
      </c>
    </row>
    <row r="18" customFormat="false" ht="12.75" hidden="false" customHeight="false" outlineLevel="0" collapsed="false">
      <c r="A18" s="186" t="s">
        <v>4434</v>
      </c>
      <c r="B18" s="185" t="s">
        <v>4402</v>
      </c>
      <c r="D18" s="186" t="s">
        <v>4435</v>
      </c>
      <c r="E18" s="185" t="s">
        <v>4436</v>
      </c>
      <c r="J18" s="91" t="s">
        <v>1352</v>
      </c>
      <c r="K18" s="196" t="n">
        <v>49</v>
      </c>
      <c r="M18" s="144" t="n">
        <v>10000</v>
      </c>
    </row>
    <row r="19" customFormat="false" ht="12.75" hidden="false" customHeight="false" outlineLevel="0" collapsed="false">
      <c r="A19" s="182" t="s">
        <v>669</v>
      </c>
      <c r="B19" s="181" t="s">
        <v>76</v>
      </c>
      <c r="D19" s="182" t="s">
        <v>4437</v>
      </c>
      <c r="E19" s="181" t="s">
        <v>4438</v>
      </c>
      <c r="J19" s="91" t="s">
        <v>136</v>
      </c>
      <c r="K19" s="196" t="n">
        <v>2</v>
      </c>
    </row>
    <row r="20" customFormat="false" ht="12.75" hidden="false" customHeight="false" outlineLevel="0" collapsed="false">
      <c r="A20" s="186" t="s">
        <v>4439</v>
      </c>
      <c r="B20" s="185" t="s">
        <v>4440</v>
      </c>
      <c r="D20" s="186" t="s">
        <v>4441</v>
      </c>
      <c r="E20" s="185" t="s">
        <v>4442</v>
      </c>
      <c r="J20" s="91" t="s">
        <v>930</v>
      </c>
      <c r="K20" s="196" t="n">
        <v>835</v>
      </c>
    </row>
    <row r="21" customFormat="false" ht="12.75" hidden="false" customHeight="false" outlineLevel="0" collapsed="false">
      <c r="A21" s="182" t="s">
        <v>4443</v>
      </c>
      <c r="B21" s="181" t="s">
        <v>4444</v>
      </c>
      <c r="D21" s="182" t="s">
        <v>4445</v>
      </c>
      <c r="E21" s="181" t="s">
        <v>4446</v>
      </c>
      <c r="J21" s="91" t="s">
        <v>2219</v>
      </c>
      <c r="K21" s="196" t="n">
        <v>12</v>
      </c>
    </row>
    <row r="22" customFormat="false" ht="12.75" hidden="false" customHeight="false" outlineLevel="0" collapsed="false">
      <c r="A22" s="186" t="s">
        <v>4447</v>
      </c>
      <c r="B22" s="185" t="s">
        <v>4448</v>
      </c>
      <c r="D22" s="186" t="s">
        <v>4449</v>
      </c>
      <c r="E22" s="185" t="s">
        <v>4450</v>
      </c>
      <c r="J22" s="91" t="s">
        <v>861</v>
      </c>
      <c r="K22" s="196" t="n">
        <v>144</v>
      </c>
    </row>
    <row r="23" customFormat="false" ht="12.75" hidden="false" customHeight="false" outlineLevel="0" collapsed="false">
      <c r="A23" s="182" t="s">
        <v>4451</v>
      </c>
      <c r="B23" s="181" t="s">
        <v>4452</v>
      </c>
      <c r="D23" s="182" t="s">
        <v>4453</v>
      </c>
      <c r="E23" s="181" t="s">
        <v>4454</v>
      </c>
      <c r="J23" s="91" t="s">
        <v>4455</v>
      </c>
      <c r="K23" s="196" t="n">
        <v>1</v>
      </c>
    </row>
    <row r="24" customFormat="false" ht="12.75" hidden="false" customHeight="false" outlineLevel="0" collapsed="false">
      <c r="A24" s="186" t="s">
        <v>4456</v>
      </c>
      <c r="B24" s="185" t="s">
        <v>4457</v>
      </c>
      <c r="D24" s="186" t="s">
        <v>4458</v>
      </c>
      <c r="E24" s="185" t="s">
        <v>4459</v>
      </c>
      <c r="J24" s="91" t="s">
        <v>700</v>
      </c>
      <c r="K24" s="196"/>
    </row>
    <row r="25" customFormat="false" ht="12.75" hidden="false" customHeight="false" outlineLevel="0" collapsed="false">
      <c r="A25" s="182" t="s">
        <v>4460</v>
      </c>
      <c r="B25" s="181" t="s">
        <v>4461</v>
      </c>
      <c r="D25" s="0" t="n">
        <v>0</v>
      </c>
      <c r="E25" s="247" t="s">
        <v>35</v>
      </c>
      <c r="J25" s="91" t="s">
        <v>1004</v>
      </c>
      <c r="K25" s="196" t="n">
        <v>6</v>
      </c>
      <c r="L25" s="0" t="s">
        <v>4394</v>
      </c>
    </row>
    <row r="26" customFormat="false" ht="12.75" hidden="false" customHeight="false" outlineLevel="0" collapsed="false">
      <c r="A26" s="186" t="s">
        <v>4462</v>
      </c>
      <c r="B26" s="185" t="s">
        <v>4463</v>
      </c>
      <c r="J26" s="91" t="s">
        <v>2792</v>
      </c>
      <c r="K26" s="196" t="n">
        <v>4</v>
      </c>
      <c r="L26" s="0" t="s">
        <v>4394</v>
      </c>
    </row>
    <row r="27" customFormat="false" ht="12.75" hidden="false" customHeight="false" outlineLevel="0" collapsed="false">
      <c r="A27" s="182" t="s">
        <v>4464</v>
      </c>
      <c r="B27" s="181" t="s">
        <v>4419</v>
      </c>
      <c r="J27" s="70" t="s">
        <v>56</v>
      </c>
      <c r="K27" s="197" t="n">
        <v>5253</v>
      </c>
    </row>
    <row r="28" customFormat="false" ht="12.75" hidden="false" customHeight="false" outlineLevel="0" collapsed="false">
      <c r="A28" s="186" t="s">
        <v>4465</v>
      </c>
      <c r="B28" s="185" t="s">
        <v>4466</v>
      </c>
    </row>
    <row r="29" customFormat="false" ht="12.75" hidden="false" customHeight="false" outlineLevel="0" collapsed="false">
      <c r="A29" s="182" t="s">
        <v>4467</v>
      </c>
      <c r="B29" s="181" t="s">
        <v>4468</v>
      </c>
    </row>
    <row r="30" customFormat="false" ht="12.75" hidden="false" customHeight="false" outlineLevel="0" collapsed="false">
      <c r="A30" s="186" t="s">
        <v>4469</v>
      </c>
      <c r="B30" s="185" t="s">
        <v>4470</v>
      </c>
    </row>
    <row r="31" customFormat="false" ht="12.75" hidden="false" customHeight="false" outlineLevel="0" collapsed="false">
      <c r="A31" s="182" t="s">
        <v>4471</v>
      </c>
      <c r="B31" s="181" t="s">
        <v>4472</v>
      </c>
    </row>
    <row r="32" customFormat="false" ht="12.75" hidden="false" customHeight="false" outlineLevel="0" collapsed="false">
      <c r="A32" s="186" t="s">
        <v>4473</v>
      </c>
      <c r="B32" s="185" t="s">
        <v>4416</v>
      </c>
    </row>
    <row r="33" customFormat="false" ht="12.75" hidden="false" customHeight="false" outlineLevel="0" collapsed="false">
      <c r="A33" s="182" t="s">
        <v>4474</v>
      </c>
      <c r="B33" s="181" t="s">
        <v>4475</v>
      </c>
    </row>
    <row r="34" customFormat="false" ht="12.75" hidden="false" customHeight="false" outlineLevel="0" collapsed="false">
      <c r="A34" s="186" t="s">
        <v>4476</v>
      </c>
      <c r="B34" s="185" t="s">
        <v>4477</v>
      </c>
    </row>
    <row r="35" customFormat="false" ht="12.75" hidden="false" customHeight="false" outlineLevel="0" collapsed="false">
      <c r="A35" s="182" t="s">
        <v>4478</v>
      </c>
      <c r="B35" s="181" t="s">
        <v>4398</v>
      </c>
    </row>
    <row r="36" customFormat="false" ht="12.75" hidden="false" customHeight="false" outlineLevel="0" collapsed="false">
      <c r="A36" s="186" t="s">
        <v>4479</v>
      </c>
      <c r="B36" s="185" t="s">
        <v>4480</v>
      </c>
    </row>
    <row r="37" customFormat="false" ht="12.75" hidden="false" customHeight="false" outlineLevel="0" collapsed="false">
      <c r="A37" s="182" t="s">
        <v>4481</v>
      </c>
      <c r="B37" s="181" t="s">
        <v>4482</v>
      </c>
    </row>
    <row r="38" customFormat="false" ht="12.75" hidden="false" customHeight="false" outlineLevel="0" collapsed="false">
      <c r="A38" s="186" t="s">
        <v>679</v>
      </c>
      <c r="B38" s="185" t="s">
        <v>78</v>
      </c>
    </row>
    <row r="39" customFormat="false" ht="12.75" hidden="false" customHeight="false" outlineLevel="0" collapsed="false">
      <c r="A39" s="182" t="s">
        <v>4483</v>
      </c>
      <c r="B39" s="181" t="s">
        <v>4425</v>
      </c>
    </row>
    <row r="40" customFormat="false" ht="12.75" hidden="false" customHeight="false" outlineLevel="0" collapsed="false">
      <c r="A40" s="186" t="s">
        <v>657</v>
      </c>
      <c r="B40" s="185" t="s">
        <v>68</v>
      </c>
    </row>
    <row r="41" customFormat="false" ht="12.75" hidden="false" customHeight="false" outlineLevel="0" collapsed="false">
      <c r="A41" s="182" t="s">
        <v>4484</v>
      </c>
      <c r="B41" s="181" t="s">
        <v>4485</v>
      </c>
    </row>
    <row r="42" customFormat="false" ht="12.75" hidden="false" customHeight="false" outlineLevel="0" collapsed="false">
      <c r="A42" s="186" t="s">
        <v>1028</v>
      </c>
      <c r="B42" s="185" t="s">
        <v>4457</v>
      </c>
    </row>
    <row r="43" customFormat="false" ht="12.75" hidden="false" customHeight="false" outlineLevel="0" collapsed="false">
      <c r="A43" s="182" t="s">
        <v>4486</v>
      </c>
      <c r="B43" s="181" t="s">
        <v>4487</v>
      </c>
    </row>
    <row r="44" customFormat="false" ht="12.75" hidden="false" customHeight="false" outlineLevel="0" collapsed="false">
      <c r="A44" s="186" t="s">
        <v>4488</v>
      </c>
      <c r="B44" s="185" t="s">
        <v>4489</v>
      </c>
    </row>
    <row r="45" customFormat="false" ht="12.75" hidden="false" customHeight="false" outlineLevel="0" collapsed="false">
      <c r="A45" s="182" t="s">
        <v>4490</v>
      </c>
      <c r="B45" s="181" t="s">
        <v>73</v>
      </c>
    </row>
    <row r="46" customFormat="false" ht="12.75" hidden="false" customHeight="false" outlineLevel="0" collapsed="false">
      <c r="A46" s="186" t="s">
        <v>4491</v>
      </c>
      <c r="B46" s="185" t="s">
        <v>4463</v>
      </c>
    </row>
    <row r="47" customFormat="false" ht="12.75" hidden="false" customHeight="false" outlineLevel="0" collapsed="false">
      <c r="A47" s="182" t="s">
        <v>4492</v>
      </c>
      <c r="B47" s="181" t="s">
        <v>4493</v>
      </c>
    </row>
    <row r="48" customFormat="false" ht="12.75" hidden="false" customHeight="false" outlineLevel="0" collapsed="false">
      <c r="A48" s="186" t="s">
        <v>4494</v>
      </c>
      <c r="B48" s="185" t="s">
        <v>4493</v>
      </c>
    </row>
    <row r="49" customFormat="false" ht="12.75" hidden="false" customHeight="false" outlineLevel="0" collapsed="false">
      <c r="A49" s="182" t="s">
        <v>4495</v>
      </c>
      <c r="B49" s="181" t="s">
        <v>4419</v>
      </c>
    </row>
    <row r="50" customFormat="false" ht="12.75" hidden="false" customHeight="false" outlineLevel="0" collapsed="false">
      <c r="A50" s="186" t="s">
        <v>4496</v>
      </c>
      <c r="B50" s="185" t="s">
        <v>4433</v>
      </c>
    </row>
    <row r="51" customFormat="false" ht="12.75" hidden="false" customHeight="false" outlineLevel="0" collapsed="false">
      <c r="A51" s="182" t="s">
        <v>4497</v>
      </c>
      <c r="B51" s="181" t="s">
        <v>4498</v>
      </c>
    </row>
    <row r="52" customFormat="false" ht="12.75" hidden="false" customHeight="false" outlineLevel="0" collapsed="false">
      <c r="A52" s="186" t="s">
        <v>4499</v>
      </c>
      <c r="B52" s="185" t="s">
        <v>4500</v>
      </c>
    </row>
    <row r="53" customFormat="false" ht="12.75" hidden="false" customHeight="false" outlineLevel="0" collapsed="false">
      <c r="A53" s="182" t="s">
        <v>4501</v>
      </c>
      <c r="B53" s="181" t="s">
        <v>4436</v>
      </c>
    </row>
    <row r="54" customFormat="false" ht="12.75" hidden="false" customHeight="false" outlineLevel="0" collapsed="false">
      <c r="A54" s="186" t="s">
        <v>4502</v>
      </c>
      <c r="B54" s="185" t="s">
        <v>4503</v>
      </c>
    </row>
    <row r="55" customFormat="false" ht="12.75" hidden="false" customHeight="false" outlineLevel="0" collapsed="false">
      <c r="A55" s="182" t="s">
        <v>4504</v>
      </c>
      <c r="B55" s="181" t="s">
        <v>4404</v>
      </c>
    </row>
    <row r="56" customFormat="false" ht="12.75" hidden="false" customHeight="false" outlineLevel="0" collapsed="false">
      <c r="A56" s="186" t="s">
        <v>4505</v>
      </c>
      <c r="B56" s="185" t="s">
        <v>4506</v>
      </c>
    </row>
    <row r="57" customFormat="false" ht="12.75" hidden="false" customHeight="false" outlineLevel="0" collapsed="false">
      <c r="A57" s="182" t="s">
        <v>4507</v>
      </c>
      <c r="B57" s="181" t="s">
        <v>4508</v>
      </c>
    </row>
    <row r="58" customFormat="false" ht="12.75" hidden="false" customHeight="false" outlineLevel="0" collapsed="false">
      <c r="A58" s="186" t="s">
        <v>4509</v>
      </c>
      <c r="B58" s="185" t="s">
        <v>4438</v>
      </c>
    </row>
    <row r="59" customFormat="false" ht="12.75" hidden="false" customHeight="false" outlineLevel="0" collapsed="false">
      <c r="A59" s="182" t="s">
        <v>4510</v>
      </c>
      <c r="B59" s="181" t="s">
        <v>4511</v>
      </c>
    </row>
    <row r="60" customFormat="false" ht="12.75" hidden="false" customHeight="false" outlineLevel="0" collapsed="false">
      <c r="A60" s="186" t="s">
        <v>4512</v>
      </c>
      <c r="B60" s="185" t="s">
        <v>4442</v>
      </c>
    </row>
    <row r="61" customFormat="false" ht="12.75" hidden="false" customHeight="false" outlineLevel="0" collapsed="false">
      <c r="A61" s="182" t="s">
        <v>4513</v>
      </c>
      <c r="B61" s="181" t="s">
        <v>4446</v>
      </c>
    </row>
    <row r="62" customFormat="false" ht="12.75" hidden="false" customHeight="false" outlineLevel="0" collapsed="false">
      <c r="A62" s="186" t="s">
        <v>4514</v>
      </c>
      <c r="B62" s="185" t="s">
        <v>4515</v>
      </c>
    </row>
    <row r="63" customFormat="false" ht="12.75" hidden="false" customHeight="false" outlineLevel="0" collapsed="false">
      <c r="A63" s="182" t="s">
        <v>4516</v>
      </c>
      <c r="B63" s="181" t="s">
        <v>4416</v>
      </c>
    </row>
    <row r="64" customFormat="false" ht="12.75" hidden="false" customHeight="false" outlineLevel="0" collapsed="false">
      <c r="A64" s="186" t="s">
        <v>4517</v>
      </c>
      <c r="B64" s="185" t="s">
        <v>4518</v>
      </c>
    </row>
    <row r="65" customFormat="false" ht="12.75" hidden="false" customHeight="false" outlineLevel="0" collapsed="false">
      <c r="A65" s="182" t="s">
        <v>4519</v>
      </c>
      <c r="B65" s="181" t="s">
        <v>4450</v>
      </c>
    </row>
    <row r="66" customFormat="false" ht="12.75" hidden="false" customHeight="false" outlineLevel="0" collapsed="false">
      <c r="A66" s="186" t="s">
        <v>4520</v>
      </c>
      <c r="B66" s="185" t="s">
        <v>4521</v>
      </c>
    </row>
    <row r="67" customFormat="false" ht="12.75" hidden="false" customHeight="false" outlineLevel="0" collapsed="false">
      <c r="A67" s="182" t="s">
        <v>4522</v>
      </c>
      <c r="B67" s="181" t="s">
        <v>4454</v>
      </c>
    </row>
    <row r="68" customFormat="false" ht="12.75" hidden="false" customHeight="false" outlineLevel="0" collapsed="false">
      <c r="A68" s="186" t="s">
        <v>4523</v>
      </c>
      <c r="B68" s="185" t="s">
        <v>4524</v>
      </c>
    </row>
    <row r="69" customFormat="false" ht="12.75" hidden="false" customHeight="false" outlineLevel="0" collapsed="false">
      <c r="A69" s="182" t="s">
        <v>4525</v>
      </c>
      <c r="B69" s="181" t="s">
        <v>4526</v>
      </c>
    </row>
    <row r="70" customFormat="false" ht="12.75" hidden="false" customHeight="false" outlineLevel="0" collapsed="false">
      <c r="A70" s="186" t="s">
        <v>4527</v>
      </c>
      <c r="B70" s="185" t="s">
        <v>4528</v>
      </c>
    </row>
    <row r="71" customFormat="false" ht="12.75" hidden="false" customHeight="false" outlineLevel="0" collapsed="false">
      <c r="A71" s="182" t="s">
        <v>4529</v>
      </c>
      <c r="B71" s="181" t="s">
        <v>4530</v>
      </c>
    </row>
    <row r="72" customFormat="false" ht="12.75" hidden="false" customHeight="false" outlineLevel="0" collapsed="false">
      <c r="A72" s="186" t="s">
        <v>4531</v>
      </c>
      <c r="B72" s="185" t="s">
        <v>4459</v>
      </c>
    </row>
    <row r="73" customFormat="false" ht="12.75" hidden="false" customHeight="false" outlineLevel="0" collapsed="false">
      <c r="A73" s="182" t="s">
        <v>4532</v>
      </c>
      <c r="B73" s="181" t="s">
        <v>4533</v>
      </c>
    </row>
    <row r="74" customFormat="false" ht="12.75" hidden="false" customHeight="false" outlineLevel="0" collapsed="false">
      <c r="A74" s="186" t="s">
        <v>4534</v>
      </c>
      <c r="B74" s="185" t="s">
        <v>71</v>
      </c>
    </row>
    <row r="75" customFormat="false" ht="12.75" hidden="false" customHeight="false" outlineLevel="0" collapsed="false">
      <c r="A75" s="178" t="s">
        <v>4535</v>
      </c>
      <c r="B75" s="178" t="s">
        <v>4536</v>
      </c>
    </row>
    <row r="76" customFormat="false" ht="12.75" hidden="false" customHeight="false" outlineLevel="0" collapsed="false">
      <c r="A76" s="0" t="n">
        <v>0</v>
      </c>
      <c r="B76" s="0" t="s">
        <v>35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31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B31" activeCellId="0" sqref="B3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144" width="19.85"/>
    <col collapsed="false" customWidth="true" hidden="false" outlineLevel="0" max="3" min="3" style="144" width="17.7"/>
    <col collapsed="false" customWidth="true" hidden="false" outlineLevel="0" max="5" min="4" style="144" width="14.99"/>
    <col collapsed="false" customWidth="true" hidden="false" outlineLevel="0" max="6" min="6" style="144" width="21.13"/>
    <col collapsed="false" customWidth="true" hidden="false" outlineLevel="0" max="7" min="7" style="0" width="12.28"/>
    <col collapsed="false" customWidth="true" hidden="false" outlineLevel="0" max="8" min="8" style="0" width="11.99"/>
    <col collapsed="false" customWidth="true" hidden="false" outlineLevel="0" max="9" min="9" style="0" width="18.85"/>
    <col collapsed="false" customWidth="true" hidden="false" outlineLevel="0" max="13" min="12" style="0" width="12.28"/>
  </cols>
  <sheetData>
    <row r="1" customFormat="false" ht="12.75" hidden="false" customHeight="false" outlineLevel="0" collapsed="false">
      <c r="A1" s="39" t="s">
        <v>24</v>
      </c>
      <c r="B1" s="135"/>
      <c r="C1" s="135"/>
    </row>
    <row r="2" customFormat="false" ht="12.75" hidden="false" customHeight="false" outlineLevel="0" collapsed="false">
      <c r="A2" s="39" t="s">
        <v>4537</v>
      </c>
      <c r="B2" s="135"/>
      <c r="C2" s="135"/>
    </row>
    <row r="4" customFormat="false" ht="13.5" hidden="false" customHeight="false" outlineLevel="0" collapsed="false"/>
    <row r="5" customFormat="false" ht="24" hidden="false" customHeight="true" outlineLevel="0" collapsed="false">
      <c r="A5" s="248" t="s">
        <v>4538</v>
      </c>
      <c r="B5" s="249" t="s">
        <v>8</v>
      </c>
      <c r="C5" s="249" t="s">
        <v>11</v>
      </c>
      <c r="D5" s="250" t="s">
        <v>4539</v>
      </c>
      <c r="E5" s="251" t="s">
        <v>4540</v>
      </c>
      <c r="F5" s="252" t="s">
        <v>18</v>
      </c>
      <c r="G5" s="253"/>
      <c r="H5" s="74"/>
      <c r="I5" s="74"/>
      <c r="J5" s="74"/>
      <c r="K5" s="74"/>
      <c r="L5" s="253"/>
      <c r="M5" s="253"/>
    </row>
    <row r="6" customFormat="false" ht="12.75" hidden="false" customHeight="false" outlineLevel="0" collapsed="false">
      <c r="A6" s="169" t="n">
        <v>36997</v>
      </c>
      <c r="B6" s="144" t="n">
        <v>3734400</v>
      </c>
      <c r="C6" s="144" t="n">
        <v>55195000</v>
      </c>
      <c r="D6" s="144" t="n">
        <v>6667500</v>
      </c>
      <c r="E6" s="144" t="n">
        <v>48527500</v>
      </c>
      <c r="G6" s="144"/>
      <c r="H6" s="74"/>
      <c r="I6" s="74"/>
      <c r="J6" s="74"/>
      <c r="K6" s="74"/>
      <c r="L6" s="144"/>
      <c r="M6" s="144"/>
    </row>
    <row r="7" customFormat="false" ht="12.75" hidden="false" customHeight="false" outlineLevel="0" collapsed="false">
      <c r="A7" s="169" t="n">
        <v>36998</v>
      </c>
      <c r="B7" s="144" t="n">
        <v>3230400</v>
      </c>
      <c r="C7" s="144" t="n">
        <v>79525000</v>
      </c>
      <c r="D7" s="144" t="n">
        <v>4052500</v>
      </c>
      <c r="E7" s="144" t="n">
        <v>75472500</v>
      </c>
      <c r="H7" s="74"/>
      <c r="I7" s="74"/>
      <c r="J7" s="74"/>
      <c r="K7" s="74"/>
      <c r="L7" s="144"/>
      <c r="M7" s="144"/>
    </row>
    <row r="8" customFormat="false" ht="12.75" hidden="false" customHeight="false" outlineLevel="0" collapsed="false">
      <c r="A8" s="169" t="n">
        <v>36999</v>
      </c>
      <c r="B8" s="144" t="n">
        <v>4234200</v>
      </c>
      <c r="C8" s="144" t="n">
        <v>88787500</v>
      </c>
      <c r="D8" s="144" t="n">
        <v>7405000</v>
      </c>
      <c r="E8" s="144" t="n">
        <v>81382500</v>
      </c>
      <c r="G8" s="144"/>
      <c r="H8" s="74"/>
      <c r="I8" s="74"/>
      <c r="J8" s="74"/>
      <c r="K8" s="74"/>
      <c r="L8" s="144"/>
      <c r="M8" s="144"/>
    </row>
    <row r="9" customFormat="false" ht="12.75" hidden="false" customHeight="false" outlineLevel="0" collapsed="false">
      <c r="A9" s="169" t="n">
        <v>37000</v>
      </c>
      <c r="B9" s="144" t="n">
        <v>4261600</v>
      </c>
      <c r="C9" s="144" t="n">
        <v>78415000</v>
      </c>
      <c r="D9" s="144" t="n">
        <v>6287500</v>
      </c>
      <c r="E9" s="144" t="n">
        <v>72127500</v>
      </c>
      <c r="G9" s="144"/>
      <c r="H9" s="74"/>
      <c r="I9" s="74"/>
      <c r="J9" s="74"/>
      <c r="K9" s="74"/>
      <c r="L9" s="144"/>
      <c r="M9" s="144"/>
    </row>
    <row r="10" customFormat="false" ht="13.5" hidden="false" customHeight="false" outlineLevel="0" collapsed="false">
      <c r="A10" s="254" t="n">
        <v>37001</v>
      </c>
      <c r="B10" s="255" t="n">
        <v>3789225</v>
      </c>
      <c r="C10" s="255" t="n">
        <v>106785000</v>
      </c>
      <c r="D10" s="255" t="n">
        <v>30285000</v>
      </c>
      <c r="E10" s="255" t="n">
        <v>76500000</v>
      </c>
      <c r="F10" s="255"/>
      <c r="G10" s="144"/>
      <c r="H10" s="74"/>
      <c r="I10" s="74"/>
      <c r="J10" s="74"/>
      <c r="K10" s="74"/>
      <c r="L10" s="144"/>
      <c r="M10" s="144"/>
    </row>
    <row r="11" customFormat="false" ht="12.75" hidden="false" customHeight="false" outlineLevel="0" collapsed="false">
      <c r="A11" s="169" t="n">
        <v>37004</v>
      </c>
      <c r="B11" s="144" t="n">
        <v>5221400</v>
      </c>
      <c r="C11" s="144" t="n">
        <v>81477500</v>
      </c>
      <c r="D11" s="144" t="n">
        <v>8845000</v>
      </c>
      <c r="E11" s="144" t="n">
        <v>72632500</v>
      </c>
      <c r="G11" s="144"/>
      <c r="H11" s="74"/>
      <c r="I11" s="74"/>
      <c r="J11" s="74"/>
      <c r="K11" s="74"/>
      <c r="L11" s="144"/>
      <c r="M11" s="144"/>
    </row>
    <row r="12" customFormat="false" ht="12.75" hidden="false" customHeight="false" outlineLevel="0" collapsed="false">
      <c r="A12" s="169" t="n">
        <v>37005</v>
      </c>
      <c r="B12" s="144" t="n">
        <v>4635200</v>
      </c>
      <c r="C12" s="144" t="n">
        <v>141132500</v>
      </c>
      <c r="D12" s="144" t="n">
        <v>31765000</v>
      </c>
      <c r="E12" s="144" t="n">
        <v>109367500</v>
      </c>
      <c r="G12" s="144"/>
      <c r="H12" s="74"/>
      <c r="I12" s="74"/>
      <c r="J12" s="74"/>
      <c r="K12" s="74"/>
      <c r="L12" s="144"/>
      <c r="M12" s="144"/>
    </row>
    <row r="13" customFormat="false" ht="12.75" hidden="false" customHeight="false" outlineLevel="0" collapsed="false">
      <c r="A13" s="169" t="n">
        <v>37006</v>
      </c>
      <c r="B13" s="144" t="n">
        <v>3381200</v>
      </c>
      <c r="C13" s="144" t="n">
        <v>67232500</v>
      </c>
      <c r="D13" s="144" t="n">
        <v>15657500</v>
      </c>
      <c r="E13" s="144" t="n">
        <v>51575000</v>
      </c>
      <c r="G13" s="144"/>
      <c r="H13" s="74"/>
      <c r="I13" s="74"/>
      <c r="J13" s="74"/>
      <c r="K13" s="74"/>
      <c r="L13" s="144"/>
      <c r="M13" s="144"/>
    </row>
    <row r="14" customFormat="false" ht="12.75" hidden="false" customHeight="false" outlineLevel="0" collapsed="false">
      <c r="A14" s="169" t="n">
        <v>37007</v>
      </c>
      <c r="B14" s="144" t="n">
        <v>4088400</v>
      </c>
      <c r="C14" s="144" t="n">
        <v>99285000</v>
      </c>
      <c r="D14" s="144" t="n">
        <v>8002500</v>
      </c>
      <c r="E14" s="144" t="n">
        <v>91282500</v>
      </c>
      <c r="G14" s="144"/>
      <c r="H14" s="74"/>
      <c r="I14" s="74"/>
      <c r="J14" s="74"/>
      <c r="K14" s="74"/>
      <c r="L14" s="144"/>
      <c r="M14" s="144"/>
    </row>
    <row r="15" customFormat="false" ht="13.5" hidden="false" customHeight="false" outlineLevel="0" collapsed="false">
      <c r="A15" s="254" t="n">
        <v>37008</v>
      </c>
      <c r="B15" s="255" t="n">
        <v>2755800</v>
      </c>
      <c r="C15" s="255" t="n">
        <v>73267500</v>
      </c>
      <c r="D15" s="255" t="n">
        <v>15375000</v>
      </c>
      <c r="E15" s="255" t="n">
        <v>57892500</v>
      </c>
      <c r="F15" s="255"/>
      <c r="G15" s="144"/>
      <c r="H15" s="74"/>
      <c r="I15" s="74"/>
      <c r="J15" s="74"/>
      <c r="K15" s="74"/>
      <c r="L15" s="144"/>
      <c r="M15" s="144"/>
    </row>
    <row r="16" customFormat="false" ht="12.75" hidden="false" customHeight="false" outlineLevel="0" collapsed="false">
      <c r="A16" s="169" t="n">
        <v>37011</v>
      </c>
      <c r="B16" s="144" t="n">
        <v>3824800</v>
      </c>
      <c r="C16" s="144" t="n">
        <v>91940000</v>
      </c>
      <c r="D16" s="144" t="n">
        <v>18080000</v>
      </c>
      <c r="E16" s="144" t="n">
        <v>73860000</v>
      </c>
      <c r="F16" s="144" t="n">
        <v>7156000</v>
      </c>
      <c r="G16" s="144"/>
      <c r="H16" s="74"/>
      <c r="I16" s="74"/>
      <c r="J16" s="74"/>
      <c r="K16" s="74"/>
      <c r="L16" s="144"/>
      <c r="M16" s="144"/>
    </row>
    <row r="17" customFormat="false" ht="12.75" hidden="false" customHeight="false" outlineLevel="0" collapsed="false">
      <c r="A17" s="169" t="n">
        <v>37012</v>
      </c>
      <c r="B17" s="144" t="n">
        <v>2898400</v>
      </c>
      <c r="C17" s="144" t="n">
        <v>50050000</v>
      </c>
      <c r="D17" s="144" t="n">
        <v>16697500</v>
      </c>
      <c r="E17" s="144" t="n">
        <v>33352500</v>
      </c>
      <c r="F17" s="144" t="n">
        <v>3150000</v>
      </c>
      <c r="G17" s="144"/>
      <c r="H17" s="74"/>
      <c r="I17" s="74"/>
      <c r="J17" s="74"/>
      <c r="K17" s="74"/>
      <c r="L17" s="144"/>
      <c r="M17" s="144"/>
    </row>
    <row r="18" customFormat="false" ht="12.75" hidden="false" customHeight="false" outlineLevel="0" collapsed="false">
      <c r="A18" s="169" t="n">
        <v>37013</v>
      </c>
      <c r="B18" s="144" t="n">
        <v>6100200</v>
      </c>
      <c r="C18" s="144" t="n">
        <v>122405000</v>
      </c>
      <c r="D18" s="144" t="n">
        <v>50730000</v>
      </c>
      <c r="E18" s="144" t="n">
        <v>71675000</v>
      </c>
      <c r="F18" s="144" t="n">
        <v>5836000</v>
      </c>
      <c r="G18" s="144"/>
      <c r="H18" s="74"/>
      <c r="I18" s="74"/>
      <c r="J18" s="74"/>
      <c r="K18" s="74"/>
      <c r="L18" s="144"/>
      <c r="M18" s="144"/>
    </row>
    <row r="19" customFormat="false" ht="12.75" hidden="false" customHeight="false" outlineLevel="0" collapsed="false">
      <c r="A19" s="169" t="n">
        <v>37014</v>
      </c>
      <c r="B19" s="144" t="n">
        <v>4544000</v>
      </c>
      <c r="C19" s="144" t="n">
        <v>138990000</v>
      </c>
      <c r="D19" s="144" t="n">
        <v>31740000</v>
      </c>
      <c r="E19" s="144" t="n">
        <v>107250000</v>
      </c>
      <c r="F19" s="144" t="n">
        <v>7490000</v>
      </c>
      <c r="G19" s="144"/>
      <c r="H19" s="74"/>
      <c r="I19" s="74"/>
      <c r="J19" s="74"/>
      <c r="K19" s="74"/>
      <c r="L19" s="144"/>
      <c r="M19" s="144"/>
    </row>
    <row r="20" customFormat="false" ht="13.5" hidden="false" customHeight="false" outlineLevel="0" collapsed="false">
      <c r="A20" s="254" t="n">
        <v>37015</v>
      </c>
      <c r="B20" s="255" t="n">
        <v>2296400</v>
      </c>
      <c r="C20" s="255" t="n">
        <v>72107500</v>
      </c>
      <c r="D20" s="255" t="n">
        <v>14362500</v>
      </c>
      <c r="E20" s="255" t="n">
        <v>57745000</v>
      </c>
      <c r="F20" s="255" t="n">
        <v>4973000</v>
      </c>
      <c r="G20" s="144"/>
      <c r="H20" s="74"/>
      <c r="I20" s="256"/>
      <c r="J20" s="74"/>
      <c r="K20" s="74"/>
      <c r="L20" s="144"/>
      <c r="M20" s="144"/>
    </row>
    <row r="21" customFormat="false" ht="12.75" hidden="false" customHeight="false" outlineLevel="0" collapsed="false">
      <c r="A21" s="169" t="n">
        <v>37018</v>
      </c>
      <c r="B21" s="144" t="n">
        <v>5578400</v>
      </c>
      <c r="C21" s="144" t="n">
        <v>212747500</v>
      </c>
      <c r="D21" s="144" t="n">
        <v>93077500</v>
      </c>
      <c r="E21" s="257" t="n">
        <v>119670000</v>
      </c>
      <c r="F21" s="258" t="n">
        <v>810000</v>
      </c>
      <c r="G21" s="257"/>
      <c r="H21" s="259"/>
      <c r="I21" s="144"/>
      <c r="J21" s="74"/>
      <c r="K21" s="74"/>
      <c r="L21" s="144"/>
      <c r="M21" s="257"/>
    </row>
    <row r="22" customFormat="false" ht="12.75" hidden="false" customHeight="false" outlineLevel="0" collapsed="false">
      <c r="A22" s="169" t="n">
        <v>37019</v>
      </c>
      <c r="B22" s="144" t="n">
        <v>5753600</v>
      </c>
      <c r="C22" s="144" t="n">
        <v>284415000</v>
      </c>
      <c r="D22" s="144" t="n">
        <v>129925000</v>
      </c>
      <c r="E22" s="257" t="n">
        <v>154490000</v>
      </c>
      <c r="F22" s="258" t="n">
        <v>12587000</v>
      </c>
      <c r="G22" s="257"/>
      <c r="H22" s="259"/>
      <c r="I22" s="144"/>
      <c r="J22" s="74"/>
      <c r="K22" s="74"/>
      <c r="L22" s="144"/>
      <c r="M22" s="257"/>
    </row>
    <row r="23" customFormat="false" ht="12.75" hidden="false" customHeight="false" outlineLevel="0" collapsed="false">
      <c r="A23" s="169" t="n">
        <v>37020</v>
      </c>
      <c r="B23" s="144" t="n">
        <v>6257800</v>
      </c>
      <c r="C23" s="144" t="n">
        <v>315477500</v>
      </c>
      <c r="D23" s="144" t="n">
        <v>208852500</v>
      </c>
      <c r="E23" s="257" t="n">
        <v>106625000</v>
      </c>
      <c r="F23" s="258" t="n">
        <v>6083000</v>
      </c>
      <c r="G23" s="257"/>
      <c r="H23" s="259"/>
      <c r="I23" s="144"/>
      <c r="J23" s="74"/>
      <c r="K23" s="74"/>
      <c r="L23" s="144"/>
      <c r="M23" s="257"/>
    </row>
    <row r="24" customFormat="false" ht="12.75" hidden="false" customHeight="false" outlineLevel="0" collapsed="false">
      <c r="A24" s="169" t="n">
        <v>37021</v>
      </c>
      <c r="B24" s="144" t="n">
        <v>2959600</v>
      </c>
      <c r="C24" s="144" t="n">
        <v>234157500</v>
      </c>
      <c r="D24" s="144" t="n">
        <v>99510000</v>
      </c>
      <c r="E24" s="257" t="n">
        <v>134647500</v>
      </c>
      <c r="F24" s="258" t="n">
        <v>8784000</v>
      </c>
      <c r="G24" s="257"/>
      <c r="H24" s="259"/>
      <c r="I24" s="144"/>
      <c r="J24" s="74"/>
      <c r="K24" s="74"/>
      <c r="L24" s="144"/>
      <c r="M24" s="257"/>
    </row>
    <row r="25" customFormat="false" ht="13.5" hidden="false" customHeight="false" outlineLevel="0" collapsed="false">
      <c r="A25" s="254" t="n">
        <v>37022</v>
      </c>
      <c r="B25" s="255" t="n">
        <v>8300400</v>
      </c>
      <c r="C25" s="255" t="n">
        <v>360852500</v>
      </c>
      <c r="D25" s="255" t="n">
        <v>216390000</v>
      </c>
      <c r="E25" s="260" t="n">
        <v>144462500</v>
      </c>
      <c r="F25" s="261" t="n">
        <v>6610000</v>
      </c>
      <c r="G25" s="257"/>
      <c r="H25" s="259"/>
      <c r="I25" s="144"/>
      <c r="J25" s="74"/>
      <c r="K25" s="74"/>
      <c r="L25" s="144"/>
      <c r="M25" s="257"/>
    </row>
    <row r="26" customFormat="false" ht="12.75" hidden="false" customHeight="false" outlineLevel="0" collapsed="false">
      <c r="A26" s="169" t="n">
        <v>37025</v>
      </c>
      <c r="B26" s="144" t="n">
        <v>5596800</v>
      </c>
      <c r="C26" s="144" t="n">
        <v>231145000</v>
      </c>
      <c r="D26" s="144" t="n">
        <v>96370000</v>
      </c>
      <c r="E26" s="144" t="n">
        <v>134775000</v>
      </c>
      <c r="F26" s="144" t="n">
        <v>3240000</v>
      </c>
    </row>
    <row r="27" customFormat="false" ht="12.75" hidden="false" customHeight="false" outlineLevel="0" collapsed="false">
      <c r="A27" s="169" t="n">
        <v>37026</v>
      </c>
      <c r="B27" s="144" t="n">
        <v>8357600</v>
      </c>
      <c r="C27" s="144" t="n">
        <v>257700000</v>
      </c>
      <c r="D27" s="144" t="n">
        <v>33457500</v>
      </c>
      <c r="E27" s="144" t="n">
        <v>224242500</v>
      </c>
      <c r="F27" s="144" t="n">
        <v>11014000</v>
      </c>
    </row>
    <row r="28" customFormat="false" ht="12.75" hidden="false" customHeight="false" outlineLevel="0" collapsed="false">
      <c r="A28" s="169" t="n">
        <v>37027</v>
      </c>
      <c r="B28" s="144" t="n">
        <v>7342400</v>
      </c>
      <c r="C28" s="144" t="n">
        <v>240665000</v>
      </c>
      <c r="D28" s="144" t="n">
        <v>27540000</v>
      </c>
      <c r="E28" s="144" t="n">
        <v>213125000</v>
      </c>
      <c r="F28" s="144" t="n">
        <v>10827000</v>
      </c>
    </row>
    <row r="29" customFormat="false" ht="12.75" hidden="false" customHeight="false" outlineLevel="0" collapsed="false">
      <c r="A29" s="169" t="n">
        <v>37028</v>
      </c>
      <c r="B29" s="144" t="n">
        <v>4808400</v>
      </c>
      <c r="C29" s="144" t="n">
        <v>142877500</v>
      </c>
      <c r="D29" s="144" t="n">
        <v>15405000</v>
      </c>
      <c r="E29" s="144" t="n">
        <v>127472500</v>
      </c>
      <c r="F29" s="144" t="n">
        <v>8806000</v>
      </c>
    </row>
    <row r="30" customFormat="false" ht="13.5" hidden="false" customHeight="false" outlineLevel="0" collapsed="false">
      <c r="A30" s="254" t="n">
        <v>37029</v>
      </c>
      <c r="B30" s="255" t="n">
        <v>3836400</v>
      </c>
      <c r="C30" s="255" t="n">
        <v>151650000</v>
      </c>
      <c r="D30" s="255" t="n">
        <v>10970000</v>
      </c>
      <c r="E30" s="255" t="n">
        <v>140680000</v>
      </c>
      <c r="F30" s="255" t="n">
        <v>6475000</v>
      </c>
    </row>
    <row r="31" customFormat="false" ht="12.75" hidden="false" customHeight="false" outlineLevel="0" collapsed="false">
      <c r="A31" s="169" t="n">
        <v>37030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S1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28"/>
    <col collapsed="false" customWidth="true" hidden="false" outlineLevel="0" max="2" min="2" style="0" width="25.56"/>
    <col collapsed="false" customWidth="true" hidden="false" outlineLevel="0" max="3" min="3" style="0" width="10.71"/>
    <col collapsed="false" customWidth="true" hidden="false" outlineLevel="0" max="4" min="4" style="0" width="11.7"/>
    <col collapsed="false" customWidth="true" hidden="false" outlineLevel="0" max="5" min="5" style="0" width="10.28"/>
    <col collapsed="false" customWidth="true" hidden="false" outlineLevel="0" max="6" min="6" style="0" width="3.56"/>
    <col collapsed="false" customWidth="true" hidden="false" outlineLevel="0" max="7" min="7" style="0" width="21.84"/>
    <col collapsed="false" customWidth="true" hidden="false" outlineLevel="0" max="8" min="8" style="0" width="16.84"/>
    <col collapsed="false" customWidth="true" hidden="false" outlineLevel="0" max="9" min="9" style="0" width="10.71"/>
    <col collapsed="false" customWidth="true" hidden="false" outlineLevel="0" max="10" min="10" style="0" width="11.7"/>
    <col collapsed="false" customWidth="true" hidden="false" outlineLevel="0" max="11" min="11" style="0" width="7.7"/>
    <col collapsed="false" customWidth="true" hidden="false" outlineLevel="0" max="12" min="12" style="0" width="3.14"/>
    <col collapsed="false" customWidth="true" hidden="false" outlineLevel="0" max="13" min="13" style="0" width="21.13"/>
    <col collapsed="false" customWidth="true" hidden="false" outlineLevel="0" max="14" min="14" style="0" width="10.85"/>
    <col collapsed="false" customWidth="true" hidden="false" outlineLevel="0" max="16" min="15" style="0" width="11.28"/>
  </cols>
  <sheetData>
    <row r="1" customFormat="false" ht="18" hidden="false" customHeight="false" outlineLevel="0" collapsed="false">
      <c r="A1" s="38" t="s">
        <v>24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37035</v>
      </c>
      <c r="D4" s="41"/>
      <c r="E4" s="42"/>
      <c r="J4" s="41"/>
    </row>
    <row r="5" customFormat="false" ht="13.5" hidden="false" customHeight="false" outlineLevel="0" collapsed="false">
      <c r="A5" s="39"/>
    </row>
    <row r="6" customFormat="false" ht="16.5" hidden="false" customHeight="false" outlineLevel="0" collapsed="false">
      <c r="A6" s="43" t="s">
        <v>27</v>
      </c>
      <c r="B6" s="44"/>
      <c r="C6" s="45"/>
      <c r="D6" s="45"/>
      <c r="E6" s="46"/>
      <c r="F6" s="47"/>
      <c r="G6" s="48" t="s">
        <v>28</v>
      </c>
      <c r="H6" s="44"/>
      <c r="I6" s="44"/>
      <c r="J6" s="44"/>
      <c r="K6" s="46"/>
      <c r="M6" s="43" t="s">
        <v>29</v>
      </c>
      <c r="N6" s="44"/>
      <c r="O6" s="44"/>
      <c r="P6" s="44"/>
      <c r="Q6" s="46"/>
      <c r="S6" s="49"/>
    </row>
    <row r="7" customFormat="false" ht="16.5" hidden="false" customHeight="false" outlineLevel="0" collapsed="false">
      <c r="A7" s="50" t="s">
        <v>30</v>
      </c>
      <c r="B7" s="51" t="n">
        <f aca="false">'E-Mail'!C7</f>
        <v>247477500</v>
      </c>
      <c r="C7" s="52" t="s">
        <v>31</v>
      </c>
      <c r="D7" s="52"/>
      <c r="E7" s="53" t="n">
        <f aca="false">SUMIF($C$11:$C$35,"MMBtus",$E$11:$E$35)/B7</f>
        <v>0.0464688709074562</v>
      </c>
      <c r="F7" s="47"/>
      <c r="G7" s="54" t="s">
        <v>32</v>
      </c>
      <c r="H7" s="55" t="n">
        <f aca="false">'E-Mail'!C6</f>
        <v>3870400</v>
      </c>
      <c r="I7" s="56"/>
      <c r="J7" s="57" t="s">
        <v>31</v>
      </c>
      <c r="K7" s="53" t="n">
        <f aca="false">VLOOKUP("Grand Total",$G$10:$K$24,5,FALSE())/H7</f>
        <v>0.05549813972716</v>
      </c>
      <c r="M7" s="50"/>
      <c r="N7" s="55"/>
      <c r="O7" s="56"/>
      <c r="P7" s="57"/>
      <c r="Q7" s="53"/>
      <c r="S7" s="49"/>
    </row>
    <row r="8" customFormat="false" ht="13.5" hidden="false" customHeight="false" outlineLevel="0" collapsed="false">
      <c r="A8" s="50" t="s">
        <v>33</v>
      </c>
      <c r="B8" s="51" t="n">
        <f aca="false">'E-Mail'!C10</f>
        <v>8916000</v>
      </c>
      <c r="C8" s="52" t="s">
        <v>31</v>
      </c>
      <c r="D8" s="52"/>
      <c r="E8" s="53" t="n">
        <f aca="false">SUMIF($C$11:$C$35,"bbl",$E$11:$E$35)/B8</f>
        <v>0</v>
      </c>
      <c r="F8" s="58"/>
    </row>
    <row r="9" customFormat="false" ht="12.75" hidden="false" customHeight="false" outlineLevel="0" collapsed="false">
      <c r="A9" s="59"/>
      <c r="B9" s="60"/>
      <c r="C9" s="60"/>
      <c r="D9" s="61" t="s">
        <v>34</v>
      </c>
      <c r="E9" s="62"/>
      <c r="F9" s="63"/>
      <c r="G9" s="59"/>
      <c r="H9" s="60"/>
      <c r="I9" s="60"/>
      <c r="J9" s="61" t="s">
        <v>34</v>
      </c>
      <c r="K9" s="62"/>
      <c r="M9" s="64" t="s">
        <v>35</v>
      </c>
    </row>
    <row r="10" customFormat="false" ht="12.75" hidden="false" customHeight="false" outlineLevel="0" collapsed="false">
      <c r="A10" s="61" t="s">
        <v>36</v>
      </c>
      <c r="B10" s="61" t="s">
        <v>37</v>
      </c>
      <c r="C10" s="61" t="s">
        <v>38</v>
      </c>
      <c r="D10" s="65" t="s">
        <v>39</v>
      </c>
      <c r="E10" s="66" t="s">
        <v>7</v>
      </c>
      <c r="F10" s="67"/>
      <c r="G10" s="61" t="s">
        <v>36</v>
      </c>
      <c r="H10" s="61" t="s">
        <v>37</v>
      </c>
      <c r="I10" s="61" t="s">
        <v>38</v>
      </c>
      <c r="J10" s="65" t="s">
        <v>39</v>
      </c>
      <c r="K10" s="66" t="s">
        <v>7</v>
      </c>
    </row>
    <row r="11" customFormat="false" ht="12.75" hidden="false" customHeight="false" outlineLevel="0" collapsed="false">
      <c r="A11" s="59" t="s">
        <v>40</v>
      </c>
      <c r="B11" s="59" t="s">
        <v>41</v>
      </c>
      <c r="C11" s="59" t="s">
        <v>42</v>
      </c>
      <c r="D11" s="65" t="n">
        <v>3</v>
      </c>
      <c r="E11" s="66" t="n">
        <v>3650000</v>
      </c>
      <c r="F11" s="67"/>
      <c r="G11" s="59" t="s">
        <v>43</v>
      </c>
      <c r="H11" s="59" t="s">
        <v>44</v>
      </c>
      <c r="I11" s="59" t="s">
        <v>45</v>
      </c>
      <c r="J11" s="65" t="n">
        <v>1</v>
      </c>
      <c r="K11" s="66" t="n">
        <v>7600</v>
      </c>
    </row>
    <row r="12" customFormat="false" ht="12.75" hidden="false" customHeight="false" outlineLevel="0" collapsed="false">
      <c r="A12" s="59" t="s">
        <v>46</v>
      </c>
      <c r="B12" s="59" t="s">
        <v>47</v>
      </c>
      <c r="C12" s="59" t="s">
        <v>42</v>
      </c>
      <c r="D12" s="65" t="n">
        <v>1</v>
      </c>
      <c r="E12" s="66" t="n">
        <v>300000</v>
      </c>
      <c r="F12" s="67"/>
      <c r="G12" s="59" t="s">
        <v>48</v>
      </c>
      <c r="H12" s="59" t="s">
        <v>44</v>
      </c>
      <c r="I12" s="59" t="s">
        <v>45</v>
      </c>
      <c r="J12" s="65" t="n">
        <v>2</v>
      </c>
      <c r="K12" s="66" t="n">
        <v>2400</v>
      </c>
    </row>
    <row r="13" customFormat="false" ht="12.75" hidden="false" customHeight="false" outlineLevel="0" collapsed="false">
      <c r="A13" s="68"/>
      <c r="B13" s="59" t="s">
        <v>49</v>
      </c>
      <c r="C13" s="59" t="s">
        <v>42</v>
      </c>
      <c r="D13" s="65" t="n">
        <v>1</v>
      </c>
      <c r="E13" s="66" t="n">
        <v>3020000</v>
      </c>
      <c r="F13" s="69"/>
      <c r="G13" s="59" t="s">
        <v>50</v>
      </c>
      <c r="H13" s="59" t="s">
        <v>51</v>
      </c>
      <c r="I13" s="59" t="s">
        <v>45</v>
      </c>
      <c r="J13" s="65" t="n">
        <v>1</v>
      </c>
      <c r="K13" s="66" t="n">
        <v>204000</v>
      </c>
    </row>
    <row r="14" customFormat="false" ht="12.75" hidden="false" customHeight="false" outlineLevel="0" collapsed="false">
      <c r="A14" s="68"/>
      <c r="B14" s="59" t="s">
        <v>52</v>
      </c>
      <c r="C14" s="59" t="s">
        <v>42</v>
      </c>
      <c r="D14" s="65" t="n">
        <v>2</v>
      </c>
      <c r="E14" s="66" t="n">
        <v>750000</v>
      </c>
      <c r="F14" s="69"/>
      <c r="G14" s="59" t="s">
        <v>53</v>
      </c>
      <c r="H14" s="59" t="s">
        <v>51</v>
      </c>
      <c r="I14" s="59" t="s">
        <v>45</v>
      </c>
      <c r="J14" s="65" t="n">
        <v>1</v>
      </c>
      <c r="K14" s="66" t="n">
        <v>800</v>
      </c>
    </row>
    <row r="15" customFormat="false" ht="12.75" hidden="false" customHeight="false" outlineLevel="0" collapsed="false">
      <c r="A15" s="59" t="s">
        <v>54</v>
      </c>
      <c r="B15" s="59" t="s">
        <v>55</v>
      </c>
      <c r="C15" s="59" t="s">
        <v>42</v>
      </c>
      <c r="D15" s="65" t="n">
        <v>5</v>
      </c>
      <c r="E15" s="66" t="n">
        <v>3775000</v>
      </c>
      <c r="F15" s="69"/>
      <c r="G15" s="70" t="s">
        <v>56</v>
      </c>
      <c r="H15" s="71"/>
      <c r="I15" s="71"/>
      <c r="J15" s="72" t="n">
        <v>5</v>
      </c>
      <c r="K15" s="73" t="n">
        <v>214800</v>
      </c>
    </row>
    <row r="16" customFormat="false" ht="12.75" hidden="false" customHeight="false" outlineLevel="0" collapsed="false">
      <c r="A16" s="59" t="s">
        <v>57</v>
      </c>
      <c r="B16" s="59" t="s">
        <v>58</v>
      </c>
      <c r="C16" s="59" t="s">
        <v>42</v>
      </c>
      <c r="D16" s="65" t="n">
        <v>1</v>
      </c>
      <c r="E16" s="66" t="n">
        <v>5000</v>
      </c>
    </row>
    <row r="17" customFormat="false" ht="12.75" hidden="false" customHeight="false" outlineLevel="0" collapsed="false">
      <c r="A17" s="70" t="s">
        <v>56</v>
      </c>
      <c r="B17" s="71"/>
      <c r="C17" s="71"/>
      <c r="D17" s="72" t="n">
        <v>13</v>
      </c>
      <c r="E17" s="73" t="n">
        <v>11500000</v>
      </c>
    </row>
  </sheetData>
  <mergeCells count="2">
    <mergeCell ref="C7:D7"/>
    <mergeCell ref="C8:D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1" style="0" width="15.56"/>
    <col collapsed="false" customWidth="true" hidden="false" outlineLevel="0" max="3" min="3" style="0" width="13.41"/>
    <col collapsed="false" customWidth="true" hidden="false" outlineLevel="0" max="4" min="4" style="0" width="16.42"/>
    <col collapsed="false" customWidth="true" hidden="false" outlineLevel="0" max="5" min="5" style="0" width="2.28"/>
    <col collapsed="false" customWidth="true" hidden="false" outlineLevel="0" max="6" min="6" style="0" width="21.56"/>
    <col collapsed="false" customWidth="true" hidden="false" outlineLevel="0" max="7" min="7" style="0" width="15.56"/>
    <col collapsed="false" customWidth="true" hidden="false" outlineLevel="0" max="8" min="8" style="0" width="13.41"/>
    <col collapsed="false" customWidth="true" hidden="false" outlineLevel="0" max="9" min="9" style="0" width="16.42"/>
    <col collapsed="false" customWidth="true" hidden="false" outlineLevel="0" max="10" min="10" style="74" width="2.28"/>
    <col collapsed="false" customWidth="true" hidden="false" outlineLevel="0" max="11" min="11" style="0" width="19.7"/>
    <col collapsed="false" customWidth="true" hidden="false" outlineLevel="0" max="12" min="12" style="0" width="15.56"/>
    <col collapsed="false" customWidth="true" hidden="false" outlineLevel="0" max="13" min="13" style="0" width="13.41"/>
    <col collapsed="false" customWidth="true" hidden="false" outlineLevel="0" max="14" min="14" style="0" width="16.42"/>
  </cols>
  <sheetData>
    <row r="1" customFormat="false" ht="18" hidden="false" customHeight="false" outlineLevel="0" collapsed="false">
      <c r="A1" s="38" t="s">
        <v>59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37035</v>
      </c>
    </row>
    <row r="5" customFormat="false" ht="12.75" hidden="false" customHeight="false" outlineLevel="0" collapsed="false">
      <c r="A5" s="39"/>
    </row>
    <row r="6" customFormat="false" ht="14.25" hidden="false" customHeight="false" outlineLevel="0" collapsed="false">
      <c r="A6" s="75" t="s">
        <v>60</v>
      </c>
    </row>
    <row r="7" customFormat="false" ht="13.5" hidden="false" customHeight="false" outlineLevel="0" collapsed="false">
      <c r="A7" s="39"/>
    </row>
    <row r="8" customFormat="false" ht="16.5" hidden="false" customHeight="false" outlineLevel="0" collapsed="false">
      <c r="A8" s="76" t="s">
        <v>61</v>
      </c>
      <c r="B8" s="44"/>
      <c r="C8" s="44"/>
      <c r="D8" s="46"/>
      <c r="F8" s="76" t="s">
        <v>62</v>
      </c>
      <c r="G8" s="44"/>
      <c r="H8" s="44"/>
      <c r="I8" s="46"/>
      <c r="K8" s="76" t="s">
        <v>63</v>
      </c>
      <c r="L8" s="44"/>
      <c r="M8" s="44"/>
      <c r="N8" s="46"/>
    </row>
    <row r="9" customFormat="false" ht="12.75" hidden="false" customHeight="false" outlineLevel="0" collapsed="false">
      <c r="A9" s="59"/>
      <c r="B9" s="60"/>
      <c r="C9" s="61" t="s">
        <v>34</v>
      </c>
      <c r="D9" s="62"/>
      <c r="F9" s="59"/>
      <c r="G9" s="60"/>
      <c r="H9" s="61" t="s">
        <v>34</v>
      </c>
      <c r="I9" s="62"/>
      <c r="J9" s="77"/>
      <c r="K9" s="59"/>
      <c r="L9" s="60"/>
      <c r="M9" s="61" t="s">
        <v>34</v>
      </c>
      <c r="N9" s="62"/>
    </row>
    <row r="10" customFormat="false" ht="12.75" hidden="false" customHeight="false" outlineLevel="0" collapsed="false">
      <c r="A10" s="61" t="s">
        <v>64</v>
      </c>
      <c r="B10" s="78" t="s">
        <v>65</v>
      </c>
      <c r="C10" s="79" t="s">
        <v>39</v>
      </c>
      <c r="D10" s="80" t="s">
        <v>66</v>
      </c>
      <c r="F10" s="78" t="s">
        <v>64</v>
      </c>
      <c r="G10" s="78" t="s">
        <v>65</v>
      </c>
      <c r="H10" s="78" t="s">
        <v>39</v>
      </c>
      <c r="I10" s="80" t="s">
        <v>66</v>
      </c>
      <c r="J10" s="81"/>
      <c r="K10" s="78" t="s">
        <v>64</v>
      </c>
      <c r="L10" s="78" t="s">
        <v>65</v>
      </c>
      <c r="M10" s="78" t="s">
        <v>39</v>
      </c>
      <c r="N10" s="82" t="s">
        <v>66</v>
      </c>
    </row>
    <row r="11" customFormat="false" ht="12.75" hidden="false" customHeight="false" outlineLevel="0" collapsed="false">
      <c r="A11" s="83" t="s">
        <v>67</v>
      </c>
      <c r="B11" s="59" t="s">
        <v>68</v>
      </c>
      <c r="C11" s="65" t="n">
        <v>1</v>
      </c>
      <c r="D11" s="66" t="n">
        <v>800</v>
      </c>
      <c r="F11" s="84" t="s">
        <v>67</v>
      </c>
      <c r="G11" s="59" t="s">
        <v>69</v>
      </c>
      <c r="H11" s="85" t="n">
        <v>1</v>
      </c>
      <c r="I11" s="66" t="n">
        <v>47200</v>
      </c>
      <c r="J11" s="81"/>
      <c r="K11" s="84" t="s">
        <v>70</v>
      </c>
      <c r="L11" s="59" t="s">
        <v>71</v>
      </c>
      <c r="M11" s="65" t="n">
        <v>2</v>
      </c>
      <c r="N11" s="66" t="n">
        <v>50000</v>
      </c>
    </row>
    <row r="12" customFormat="false" ht="12.75" hidden="false" customHeight="false" outlineLevel="0" collapsed="false">
      <c r="A12" s="86" t="s">
        <v>72</v>
      </c>
      <c r="B12" s="87"/>
      <c r="C12" s="88" t="n">
        <v>1</v>
      </c>
      <c r="D12" s="89" t="n">
        <v>800</v>
      </c>
      <c r="F12" s="90"/>
      <c r="G12" s="91" t="s">
        <v>73</v>
      </c>
      <c r="H12" s="92" t="n">
        <v>3</v>
      </c>
      <c r="I12" s="93" t="n">
        <v>25600</v>
      </c>
      <c r="J12" s="81"/>
      <c r="K12" s="86" t="s">
        <v>74</v>
      </c>
      <c r="L12" s="87"/>
      <c r="M12" s="88" t="n">
        <v>2</v>
      </c>
      <c r="N12" s="89" t="n">
        <v>50000</v>
      </c>
    </row>
    <row r="13" customFormat="false" ht="12.75" hidden="false" customHeight="false" outlineLevel="0" collapsed="false">
      <c r="A13" s="83" t="s">
        <v>75</v>
      </c>
      <c r="B13" s="59" t="s">
        <v>76</v>
      </c>
      <c r="C13" s="65" t="n">
        <v>2</v>
      </c>
      <c r="D13" s="66" t="n">
        <v>15000</v>
      </c>
      <c r="F13" s="90"/>
      <c r="G13" s="91" t="s">
        <v>77</v>
      </c>
      <c r="H13" s="92" t="n">
        <v>1</v>
      </c>
      <c r="I13" s="93" t="n">
        <v>750</v>
      </c>
      <c r="J13" s="81"/>
      <c r="K13" s="94" t="s">
        <v>56</v>
      </c>
      <c r="L13" s="95"/>
      <c r="M13" s="96" t="n">
        <v>2</v>
      </c>
      <c r="N13" s="97" t="n">
        <v>50000</v>
      </c>
    </row>
    <row r="14" customFormat="false" ht="12.75" hidden="false" customHeight="false" outlineLevel="0" collapsed="false">
      <c r="A14" s="98"/>
      <c r="B14" s="91" t="s">
        <v>78</v>
      </c>
      <c r="C14" s="99" t="n">
        <v>12</v>
      </c>
      <c r="D14" s="93" t="n">
        <v>57000</v>
      </c>
      <c r="F14" s="86" t="s">
        <v>72</v>
      </c>
      <c r="G14" s="87"/>
      <c r="H14" s="100" t="n">
        <v>5</v>
      </c>
      <c r="I14" s="89" t="n">
        <v>73550</v>
      </c>
      <c r="J14" s="101"/>
    </row>
    <row r="15" customFormat="false" ht="12.75" hidden="false" customHeight="false" outlineLevel="0" collapsed="false">
      <c r="A15" s="86" t="s">
        <v>79</v>
      </c>
      <c r="B15" s="87"/>
      <c r="C15" s="88" t="n">
        <v>14</v>
      </c>
      <c r="D15" s="89" t="n">
        <v>72000</v>
      </c>
      <c r="F15" s="94" t="s">
        <v>56</v>
      </c>
      <c r="G15" s="95"/>
      <c r="H15" s="102" t="n">
        <v>5</v>
      </c>
      <c r="I15" s="97" t="n">
        <v>73550</v>
      </c>
    </row>
    <row r="16" customFormat="false" ht="12.75" hidden="false" customHeight="false" outlineLevel="0" collapsed="false">
      <c r="A16" s="70" t="s">
        <v>56</v>
      </c>
      <c r="B16" s="71"/>
      <c r="C16" s="72" t="n">
        <v>15</v>
      </c>
      <c r="D16" s="73" t="n">
        <v>72800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7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99"/>
    <col collapsed="false" customWidth="true" hidden="false" outlineLevel="0" max="7" min="7" style="0" width="16.7"/>
    <col collapsed="false" customWidth="true" hidden="false" outlineLevel="0" max="8" min="8" style="0" width="15.99"/>
    <col collapsed="false" customWidth="true" hidden="false" outlineLevel="0" max="10" min="10" style="0" width="13.14"/>
  </cols>
  <sheetData>
    <row r="1" customFormat="false" ht="18.75" hidden="false" customHeight="false" outlineLevel="0" collapsed="false">
      <c r="A1" s="103" t="s">
        <v>80</v>
      </c>
      <c r="B1" s="104"/>
      <c r="F1" s="105"/>
      <c r="G1" s="106" t="s">
        <v>81</v>
      </c>
      <c r="H1" s="107" t="n">
        <f aca="false">SUMIF(I11:I65491,"bbl",H11:H65491)</f>
        <v>5900000</v>
      </c>
      <c r="I1" s="108"/>
    </row>
    <row r="2" customFormat="false" ht="16.5" hidden="false" customHeight="false" outlineLevel="0" collapsed="false">
      <c r="A2" s="49" t="s">
        <v>82</v>
      </c>
      <c r="B2" s="104"/>
      <c r="F2" s="105"/>
      <c r="G2" s="106" t="s">
        <v>83</v>
      </c>
      <c r="H2" s="107" t="n">
        <f aca="false">(SUMIF(I11:I65492,"mt",H11:H65492))*8</f>
        <v>3016000</v>
      </c>
      <c r="I2" s="109"/>
    </row>
    <row r="3" customFormat="false" ht="13.5" hidden="false" customHeight="false" outlineLevel="0" collapsed="false">
      <c r="A3" s="40" t="n">
        <f aca="false">'E-Mail'!$B$2</f>
        <v>37035</v>
      </c>
      <c r="B3" s="104"/>
      <c r="F3" s="105"/>
      <c r="G3" s="106" t="s">
        <v>84</v>
      </c>
      <c r="H3" s="110" t="n">
        <f aca="false">SUM(H1:H2)</f>
        <v>8916000</v>
      </c>
      <c r="I3" s="109"/>
    </row>
    <row r="5" customFormat="false" ht="12.75" hidden="false" customHeight="false" outlineLevel="0" collapsed="false">
      <c r="A5" s="111" t="s">
        <v>85</v>
      </c>
    </row>
    <row r="6" customFormat="false" ht="12.75" hidden="false" customHeight="false" outlineLevel="0" collapsed="false">
      <c r="A6" s="111" t="s">
        <v>86</v>
      </c>
    </row>
    <row r="7" customFormat="false" ht="12.75" hidden="false" customHeight="false" outlineLevel="0" collapsed="false">
      <c r="A7" s="111" t="s">
        <v>87</v>
      </c>
    </row>
    <row r="8" customFormat="false" ht="13.5" hidden="false" customHeight="false" outlineLevel="0" collapsed="false"/>
    <row r="9" customFormat="false" ht="21.75" hidden="false" customHeight="true" outlineLevel="0" collapsed="false">
      <c r="A9" s="112" t="s">
        <v>88</v>
      </c>
      <c r="B9" s="112" t="s">
        <v>89</v>
      </c>
      <c r="C9" s="113" t="s">
        <v>90</v>
      </c>
      <c r="D9" s="113" t="s">
        <v>91</v>
      </c>
      <c r="E9" s="114" t="s">
        <v>92</v>
      </c>
      <c r="F9" s="113" t="s">
        <v>93</v>
      </c>
      <c r="G9" s="113" t="s">
        <v>94</v>
      </c>
      <c r="H9" s="113" t="s">
        <v>7</v>
      </c>
      <c r="I9" s="112" t="s">
        <v>95</v>
      </c>
    </row>
    <row r="10" customFormat="false" ht="21.75" hidden="false" customHeight="false" outlineLevel="0" collapsed="false">
      <c r="A10" s="112"/>
      <c r="B10" s="112"/>
      <c r="C10" s="113"/>
      <c r="D10" s="113"/>
      <c r="E10" s="115" t="s">
        <v>96</v>
      </c>
      <c r="F10" s="113"/>
      <c r="G10" s="113"/>
      <c r="H10" s="113"/>
      <c r="I10" s="112"/>
    </row>
    <row r="11" customFormat="false" ht="14.25" hidden="false" customHeight="true" outlineLevel="0" collapsed="false">
      <c r="A11" s="116" t="s">
        <v>97</v>
      </c>
      <c r="B11" s="116"/>
      <c r="C11" s="116"/>
      <c r="D11" s="116"/>
      <c r="E11" s="116"/>
      <c r="F11" s="116"/>
      <c r="G11" s="116"/>
      <c r="H11" s="116"/>
      <c r="I11" s="116"/>
    </row>
    <row r="12" customFormat="false" ht="22.5" hidden="false" customHeight="false" outlineLevel="0" collapsed="false">
      <c r="A12" s="117" t="s">
        <v>98</v>
      </c>
      <c r="B12" s="117" t="s">
        <v>99</v>
      </c>
      <c r="C12" s="118" t="n">
        <v>27.81</v>
      </c>
      <c r="D12" s="118" t="n">
        <v>27.81</v>
      </c>
      <c r="E12" s="118" t="n">
        <v>27.81</v>
      </c>
      <c r="F12" s="118" t="n">
        <v>27.81</v>
      </c>
      <c r="G12" s="118" t="s">
        <v>100</v>
      </c>
      <c r="H12" s="119" t="n">
        <v>75000</v>
      </c>
      <c r="I12" s="117" t="s">
        <v>101</v>
      </c>
    </row>
    <row r="13" customFormat="false" ht="22.5" hidden="false" customHeight="false" outlineLevel="0" collapsed="false">
      <c r="A13" s="117" t="s">
        <v>102</v>
      </c>
      <c r="B13" s="117" t="s">
        <v>103</v>
      </c>
      <c r="C13" s="118" t="n">
        <v>26.56</v>
      </c>
      <c r="D13" s="118" t="n">
        <v>26.56</v>
      </c>
      <c r="E13" s="118" t="n">
        <v>26.56</v>
      </c>
      <c r="F13" s="118" t="n">
        <v>26.56</v>
      </c>
      <c r="G13" s="118" t="s">
        <v>104</v>
      </c>
      <c r="H13" s="119" t="n">
        <v>75000</v>
      </c>
      <c r="I13" s="117" t="s">
        <v>101</v>
      </c>
    </row>
    <row r="14" customFormat="false" ht="22.5" hidden="false" customHeight="false" outlineLevel="0" collapsed="false">
      <c r="A14" s="117" t="s">
        <v>105</v>
      </c>
      <c r="B14" s="117" t="s">
        <v>106</v>
      </c>
      <c r="C14" s="118" t="n">
        <v>25.6</v>
      </c>
      <c r="D14" s="118" t="n">
        <v>25.6</v>
      </c>
      <c r="E14" s="118" t="n">
        <v>25.6</v>
      </c>
      <c r="F14" s="118" t="n">
        <v>25.6</v>
      </c>
      <c r="G14" s="118" t="s">
        <v>100</v>
      </c>
      <c r="H14" s="119" t="n">
        <v>75000</v>
      </c>
      <c r="I14" s="117" t="s">
        <v>101</v>
      </c>
    </row>
    <row r="15" customFormat="false" ht="22.5" hidden="false" customHeight="false" outlineLevel="0" collapsed="false">
      <c r="A15" s="117" t="s">
        <v>107</v>
      </c>
      <c r="B15" s="117" t="s">
        <v>108</v>
      </c>
      <c r="C15" s="118" t="n">
        <v>24.38</v>
      </c>
      <c r="D15" s="118" t="n">
        <v>24.6</v>
      </c>
      <c r="E15" s="118" t="n">
        <v>24.499</v>
      </c>
      <c r="F15" s="118" t="n">
        <v>24.6</v>
      </c>
      <c r="G15" s="118" t="s">
        <v>109</v>
      </c>
      <c r="H15" s="119" t="n">
        <v>480000</v>
      </c>
      <c r="I15" s="117" t="s">
        <v>101</v>
      </c>
    </row>
    <row r="16" customFormat="false" ht="22.5" hidden="false" customHeight="false" outlineLevel="0" collapsed="false">
      <c r="A16" s="117" t="s">
        <v>110</v>
      </c>
      <c r="B16" s="120" t="n">
        <v>37043</v>
      </c>
      <c r="C16" s="118" t="n">
        <v>26.05</v>
      </c>
      <c r="D16" s="118" t="n">
        <v>26.07</v>
      </c>
      <c r="E16" s="118" t="n">
        <v>26.06</v>
      </c>
      <c r="F16" s="118" t="n">
        <v>26.05</v>
      </c>
      <c r="G16" s="118" t="s">
        <v>111</v>
      </c>
      <c r="H16" s="119" t="n">
        <v>200000</v>
      </c>
      <c r="I16" s="117" t="s">
        <v>101</v>
      </c>
    </row>
    <row r="17" customFormat="false" ht="22.5" hidden="false" customHeight="false" outlineLevel="0" collapsed="false">
      <c r="A17" s="117" t="s">
        <v>112</v>
      </c>
      <c r="B17" s="120" t="n">
        <v>37073</v>
      </c>
      <c r="C17" s="118" t="n">
        <v>25.74</v>
      </c>
      <c r="D17" s="118" t="n">
        <v>25.77</v>
      </c>
      <c r="E17" s="118" t="n">
        <v>25.755</v>
      </c>
      <c r="F17" s="118" t="n">
        <v>25.74</v>
      </c>
      <c r="G17" s="118" t="s">
        <v>111</v>
      </c>
      <c r="H17" s="119" t="n">
        <v>200000</v>
      </c>
      <c r="I17" s="117" t="s">
        <v>101</v>
      </c>
    </row>
    <row r="18" customFormat="false" ht="22.5" hidden="false" customHeight="false" outlineLevel="0" collapsed="false">
      <c r="A18" s="117" t="s">
        <v>113</v>
      </c>
      <c r="B18" s="117" t="s">
        <v>103</v>
      </c>
      <c r="C18" s="118" t="n">
        <v>27.92</v>
      </c>
      <c r="D18" s="118" t="n">
        <v>27.92</v>
      </c>
      <c r="E18" s="118" t="n">
        <v>27.92</v>
      </c>
      <c r="F18" s="118" t="n">
        <v>27.92</v>
      </c>
      <c r="G18" s="118" t="s">
        <v>104</v>
      </c>
      <c r="H18" s="119" t="n">
        <v>75000</v>
      </c>
      <c r="I18" s="117" t="s">
        <v>101</v>
      </c>
    </row>
    <row r="19" customFormat="false" ht="22.5" hidden="false" customHeight="false" outlineLevel="0" collapsed="false">
      <c r="A19" s="117" t="s">
        <v>114</v>
      </c>
      <c r="B19" s="117" t="s">
        <v>108</v>
      </c>
      <c r="C19" s="118" t="n">
        <v>25.96</v>
      </c>
      <c r="D19" s="118" t="n">
        <v>25.96</v>
      </c>
      <c r="E19" s="118" t="n">
        <v>25.96</v>
      </c>
      <c r="F19" s="118" t="n">
        <v>25.96</v>
      </c>
      <c r="G19" s="118" t="s">
        <v>115</v>
      </c>
      <c r="H19" s="119" t="n">
        <v>120000</v>
      </c>
      <c r="I19" s="117" t="s">
        <v>101</v>
      </c>
    </row>
    <row r="20" customFormat="false" ht="22.5" hidden="false" customHeight="false" outlineLevel="0" collapsed="false">
      <c r="A20" s="117" t="s">
        <v>116</v>
      </c>
      <c r="B20" s="120" t="n">
        <v>37073</v>
      </c>
      <c r="C20" s="118" t="n">
        <v>28.32</v>
      </c>
      <c r="D20" s="118" t="n">
        <v>29.65</v>
      </c>
      <c r="E20" s="118" t="n">
        <v>28.981</v>
      </c>
      <c r="F20" s="118" t="n">
        <v>28.43</v>
      </c>
      <c r="G20" s="118" t="s">
        <v>117</v>
      </c>
      <c r="H20" s="119" t="n">
        <v>1600000</v>
      </c>
      <c r="I20" s="117" t="s">
        <v>101</v>
      </c>
    </row>
    <row r="21" customFormat="false" ht="22.5" hidden="false" customHeight="false" outlineLevel="0" collapsed="false">
      <c r="A21" s="117" t="s">
        <v>118</v>
      </c>
      <c r="B21" s="120" t="n">
        <v>37104</v>
      </c>
      <c r="C21" s="118" t="n">
        <v>28.5</v>
      </c>
      <c r="D21" s="118" t="n">
        <v>29.76</v>
      </c>
      <c r="E21" s="118" t="n">
        <v>28.992</v>
      </c>
      <c r="F21" s="118" t="n">
        <v>28.63</v>
      </c>
      <c r="G21" s="118" t="s">
        <v>117</v>
      </c>
      <c r="H21" s="119" t="n">
        <v>500000</v>
      </c>
      <c r="I21" s="117" t="s">
        <v>101</v>
      </c>
    </row>
    <row r="22" customFormat="false" ht="14.25" hidden="false" customHeight="true" outlineLevel="0" collapsed="false">
      <c r="A22" s="116" t="s">
        <v>119</v>
      </c>
      <c r="B22" s="116"/>
      <c r="C22" s="116"/>
      <c r="D22" s="116"/>
      <c r="E22" s="116"/>
      <c r="F22" s="116"/>
      <c r="G22" s="116"/>
      <c r="H22" s="116"/>
      <c r="I22" s="116"/>
    </row>
    <row r="23" customFormat="false" ht="22.5" hidden="false" customHeight="false" outlineLevel="0" collapsed="false">
      <c r="A23" s="117" t="s">
        <v>120</v>
      </c>
      <c r="B23" s="117" t="s">
        <v>99</v>
      </c>
      <c r="C23" s="118" t="n">
        <v>-0.04</v>
      </c>
      <c r="D23" s="118" t="n">
        <v>-0.04</v>
      </c>
      <c r="E23" s="118" t="n">
        <v>-0.04</v>
      </c>
      <c r="F23" s="118" t="n">
        <v>-0.04</v>
      </c>
      <c r="G23" s="118" t="s">
        <v>121</v>
      </c>
      <c r="H23" s="119" t="n">
        <v>600000</v>
      </c>
      <c r="I23" s="117" t="s">
        <v>101</v>
      </c>
    </row>
    <row r="24" customFormat="false" ht="22.5" hidden="false" customHeight="false" outlineLevel="0" collapsed="false">
      <c r="A24" s="117" t="s">
        <v>122</v>
      </c>
      <c r="B24" s="117" t="s">
        <v>103</v>
      </c>
      <c r="C24" s="118" t="n">
        <v>0.03</v>
      </c>
      <c r="D24" s="118" t="n">
        <v>0.03</v>
      </c>
      <c r="E24" s="118" t="n">
        <v>0.03</v>
      </c>
      <c r="F24" s="118" t="n">
        <v>0.03</v>
      </c>
      <c r="G24" s="118" t="s">
        <v>123</v>
      </c>
      <c r="H24" s="119" t="n">
        <v>600000</v>
      </c>
      <c r="I24" s="117" t="s">
        <v>101</v>
      </c>
    </row>
    <row r="25" customFormat="false" ht="22.5" hidden="false" customHeight="false" outlineLevel="0" collapsed="false">
      <c r="A25" s="117" t="s">
        <v>124</v>
      </c>
      <c r="B25" s="117" t="s">
        <v>125</v>
      </c>
      <c r="C25" s="118" t="n">
        <v>-0.02</v>
      </c>
      <c r="D25" s="118" t="n">
        <v>-0.02</v>
      </c>
      <c r="E25" s="118" t="n">
        <v>-0.02</v>
      </c>
      <c r="F25" s="118" t="n">
        <v>-0.02</v>
      </c>
      <c r="G25" s="118" t="s">
        <v>126</v>
      </c>
      <c r="H25" s="119" t="n">
        <v>300000</v>
      </c>
      <c r="I25" s="117" t="s">
        <v>101</v>
      </c>
    </row>
    <row r="26" customFormat="false" ht="22.5" hidden="false" customHeight="false" outlineLevel="0" collapsed="false">
      <c r="A26" s="117" t="s">
        <v>127</v>
      </c>
      <c r="B26" s="117" t="s">
        <v>99</v>
      </c>
      <c r="C26" s="118" t="n">
        <v>1.42</v>
      </c>
      <c r="D26" s="118" t="n">
        <v>1.42</v>
      </c>
      <c r="E26" s="118" t="n">
        <v>1.42</v>
      </c>
      <c r="F26" s="118" t="n">
        <v>1.42</v>
      </c>
      <c r="G26" s="118" t="s">
        <v>128</v>
      </c>
      <c r="H26" s="119" t="n">
        <v>150000</v>
      </c>
      <c r="I26" s="117" t="s">
        <v>101</v>
      </c>
    </row>
    <row r="27" customFormat="false" ht="22.5" hidden="false" customHeight="false" outlineLevel="0" collapsed="false">
      <c r="A27" s="117" t="s">
        <v>129</v>
      </c>
      <c r="B27" s="117" t="s">
        <v>106</v>
      </c>
      <c r="C27" s="118" t="n">
        <v>1.46</v>
      </c>
      <c r="D27" s="118" t="n">
        <v>1.46</v>
      </c>
      <c r="E27" s="118" t="n">
        <v>1.46</v>
      </c>
      <c r="F27" s="118" t="n">
        <v>1.46</v>
      </c>
      <c r="G27" s="118" t="s">
        <v>130</v>
      </c>
      <c r="H27" s="119" t="n">
        <v>300000</v>
      </c>
      <c r="I27" s="117" t="s">
        <v>101</v>
      </c>
    </row>
    <row r="28" customFormat="false" ht="22.5" hidden="false" customHeight="false" outlineLevel="0" collapsed="false">
      <c r="A28" s="117" t="s">
        <v>131</v>
      </c>
      <c r="B28" s="120" t="n">
        <v>37043</v>
      </c>
      <c r="C28" s="118" t="n">
        <v>0.63</v>
      </c>
      <c r="D28" s="118" t="n">
        <v>0.85</v>
      </c>
      <c r="E28" s="118" t="n">
        <v>0.725</v>
      </c>
      <c r="F28" s="118" t="n">
        <v>0.63</v>
      </c>
      <c r="G28" s="118" t="s">
        <v>132</v>
      </c>
      <c r="H28" s="119" t="n">
        <v>400000</v>
      </c>
      <c r="I28" s="117" t="s">
        <v>101</v>
      </c>
    </row>
    <row r="29" customFormat="false" ht="14.25" hidden="false" customHeight="true" outlineLevel="0" collapsed="false">
      <c r="A29" s="116" t="s">
        <v>133</v>
      </c>
      <c r="B29" s="116"/>
      <c r="C29" s="116"/>
      <c r="D29" s="116"/>
      <c r="E29" s="116"/>
      <c r="F29" s="116"/>
      <c r="G29" s="116"/>
      <c r="H29" s="116"/>
      <c r="I29" s="116"/>
    </row>
    <row r="30" customFormat="false" ht="22.5" hidden="false" customHeight="false" outlineLevel="0" collapsed="false">
      <c r="A30" s="117" t="s">
        <v>134</v>
      </c>
      <c r="B30" s="120" t="n">
        <v>37043</v>
      </c>
      <c r="C30" s="118" t="n">
        <v>150.5</v>
      </c>
      <c r="D30" s="118" t="n">
        <v>151</v>
      </c>
      <c r="E30" s="118" t="n">
        <v>150.75</v>
      </c>
      <c r="F30" s="118" t="n">
        <v>150.5</v>
      </c>
      <c r="G30" s="118" t="s">
        <v>135</v>
      </c>
      <c r="H30" s="119" t="n">
        <v>15000</v>
      </c>
      <c r="I30" s="117" t="s">
        <v>136</v>
      </c>
    </row>
    <row r="31" customFormat="false" ht="22.5" hidden="false" customHeight="false" outlineLevel="0" collapsed="false">
      <c r="A31" s="117" t="s">
        <v>137</v>
      </c>
      <c r="B31" s="120" t="n">
        <v>37073</v>
      </c>
      <c r="C31" s="118" t="n">
        <v>144</v>
      </c>
      <c r="D31" s="118" t="n">
        <v>144.75</v>
      </c>
      <c r="E31" s="118" t="n">
        <v>144.376</v>
      </c>
      <c r="F31" s="118" t="n">
        <v>144.38</v>
      </c>
      <c r="G31" s="118" t="s">
        <v>135</v>
      </c>
      <c r="H31" s="119" t="n">
        <v>25000</v>
      </c>
      <c r="I31" s="117" t="s">
        <v>136</v>
      </c>
    </row>
    <row r="32" customFormat="false" ht="22.5" hidden="false" customHeight="false" outlineLevel="0" collapsed="false">
      <c r="A32" s="117" t="s">
        <v>138</v>
      </c>
      <c r="B32" s="120" t="n">
        <v>37104</v>
      </c>
      <c r="C32" s="118" t="n">
        <v>143.63</v>
      </c>
      <c r="D32" s="118" t="n">
        <v>143.63</v>
      </c>
      <c r="E32" s="118" t="n">
        <v>143.63</v>
      </c>
      <c r="F32" s="118" t="n">
        <v>143.63</v>
      </c>
      <c r="G32" s="118" t="s">
        <v>139</v>
      </c>
      <c r="H32" s="119" t="n">
        <v>5000</v>
      </c>
      <c r="I32" s="117" t="s">
        <v>136</v>
      </c>
    </row>
    <row r="33" customFormat="false" ht="14.25" hidden="false" customHeight="true" outlineLevel="0" collapsed="false">
      <c r="A33" s="116" t="s">
        <v>140</v>
      </c>
      <c r="B33" s="116"/>
      <c r="C33" s="116"/>
      <c r="D33" s="116"/>
      <c r="E33" s="116"/>
      <c r="F33" s="116"/>
      <c r="G33" s="116"/>
      <c r="H33" s="116"/>
      <c r="I33" s="116"/>
    </row>
    <row r="34" customFormat="false" ht="22.5" hidden="false" customHeight="false" outlineLevel="0" collapsed="false">
      <c r="A34" s="117" t="s">
        <v>141</v>
      </c>
      <c r="B34" s="117" t="s">
        <v>103</v>
      </c>
      <c r="C34" s="118" t="n">
        <v>5.83</v>
      </c>
      <c r="D34" s="118" t="n">
        <v>5.85</v>
      </c>
      <c r="E34" s="118" t="n">
        <v>5.84</v>
      </c>
      <c r="F34" s="118" t="n">
        <v>5.83</v>
      </c>
      <c r="G34" s="118" t="s">
        <v>142</v>
      </c>
      <c r="H34" s="119" t="n">
        <v>30000</v>
      </c>
      <c r="I34" s="117" t="s">
        <v>136</v>
      </c>
    </row>
    <row r="35" customFormat="false" ht="22.5" hidden="false" customHeight="false" outlineLevel="0" collapsed="false">
      <c r="A35" s="117" t="s">
        <v>143</v>
      </c>
      <c r="B35" s="117" t="s">
        <v>106</v>
      </c>
      <c r="C35" s="118" t="n">
        <v>5.22</v>
      </c>
      <c r="D35" s="118" t="n">
        <v>5.22</v>
      </c>
      <c r="E35" s="118" t="n">
        <v>5.22</v>
      </c>
      <c r="F35" s="118" t="n">
        <v>5.22</v>
      </c>
      <c r="G35" s="118" t="s">
        <v>144</v>
      </c>
      <c r="H35" s="119" t="n">
        <v>15000</v>
      </c>
      <c r="I35" s="117" t="s">
        <v>136</v>
      </c>
    </row>
    <row r="36" customFormat="false" ht="22.5" hidden="false" customHeight="false" outlineLevel="0" collapsed="false">
      <c r="A36" s="117" t="s">
        <v>145</v>
      </c>
      <c r="B36" s="117" t="s">
        <v>125</v>
      </c>
      <c r="C36" s="118" t="n">
        <v>4.05</v>
      </c>
      <c r="D36" s="118" t="n">
        <v>4.05</v>
      </c>
      <c r="E36" s="118" t="n">
        <v>4.05</v>
      </c>
      <c r="F36" s="118" t="n">
        <v>4.05</v>
      </c>
      <c r="G36" s="118" t="s">
        <v>130</v>
      </c>
      <c r="H36" s="119" t="n">
        <v>9000</v>
      </c>
      <c r="I36" s="117" t="s">
        <v>136</v>
      </c>
    </row>
    <row r="37" customFormat="false" ht="14.25" hidden="false" customHeight="true" outlineLevel="0" collapsed="false">
      <c r="A37" s="116" t="s">
        <v>146</v>
      </c>
      <c r="B37" s="116"/>
      <c r="C37" s="116"/>
      <c r="D37" s="116"/>
      <c r="E37" s="116"/>
      <c r="F37" s="116"/>
      <c r="G37" s="116"/>
      <c r="H37" s="116"/>
      <c r="I37" s="116"/>
    </row>
    <row r="38" customFormat="false" ht="22.5" hidden="false" customHeight="false" outlineLevel="0" collapsed="false">
      <c r="A38" s="117" t="s">
        <v>147</v>
      </c>
      <c r="B38" s="120" t="n">
        <v>37043</v>
      </c>
      <c r="C38" s="118" t="n">
        <v>-18.5</v>
      </c>
      <c r="D38" s="118" t="n">
        <v>-18.5</v>
      </c>
      <c r="E38" s="118" t="n">
        <v>-18.5</v>
      </c>
      <c r="F38" s="118" t="n">
        <v>-18.5</v>
      </c>
      <c r="G38" s="118" t="s">
        <v>148</v>
      </c>
      <c r="H38" s="119" t="n">
        <v>5000</v>
      </c>
      <c r="I38" s="117" t="s">
        <v>136</v>
      </c>
    </row>
    <row r="39" customFormat="false" ht="22.5" hidden="false" customHeight="false" outlineLevel="0" collapsed="false">
      <c r="A39" s="117" t="s">
        <v>149</v>
      </c>
      <c r="B39" s="120" t="n">
        <v>37135</v>
      </c>
      <c r="C39" s="118" t="n">
        <v>5.5</v>
      </c>
      <c r="D39" s="118" t="n">
        <v>5.5</v>
      </c>
      <c r="E39" s="118" t="n">
        <v>5.5</v>
      </c>
      <c r="F39" s="118" t="n">
        <v>5.5</v>
      </c>
      <c r="G39" s="118" t="s">
        <v>150</v>
      </c>
      <c r="H39" s="119" t="n">
        <v>5000</v>
      </c>
      <c r="I39" s="117" t="s">
        <v>136</v>
      </c>
    </row>
    <row r="40" customFormat="false" ht="22.5" hidden="false" customHeight="false" outlineLevel="0" collapsed="false">
      <c r="A40" s="117" t="s">
        <v>151</v>
      </c>
      <c r="B40" s="120" t="n">
        <v>37043</v>
      </c>
      <c r="C40" s="118" t="n">
        <v>17</v>
      </c>
      <c r="D40" s="118" t="n">
        <v>17.25</v>
      </c>
      <c r="E40" s="118" t="n">
        <v>17.103</v>
      </c>
      <c r="F40" s="118" t="n">
        <v>17.25</v>
      </c>
      <c r="G40" s="118" t="s">
        <v>152</v>
      </c>
      <c r="H40" s="119" t="n">
        <v>17000</v>
      </c>
      <c r="I40" s="117" t="s">
        <v>136</v>
      </c>
    </row>
    <row r="41" customFormat="false" ht="22.5" hidden="false" customHeight="false" outlineLevel="0" collapsed="false">
      <c r="A41" s="117" t="s">
        <v>153</v>
      </c>
      <c r="B41" s="117" t="s">
        <v>106</v>
      </c>
      <c r="C41" s="118" t="n">
        <v>25.5</v>
      </c>
      <c r="D41" s="118" t="n">
        <v>25.5</v>
      </c>
      <c r="E41" s="118" t="n">
        <v>25.5</v>
      </c>
      <c r="F41" s="118" t="n">
        <v>25.5</v>
      </c>
      <c r="G41" s="118" t="s">
        <v>154</v>
      </c>
      <c r="H41" s="119" t="n">
        <v>30000</v>
      </c>
      <c r="I41" s="117" t="s">
        <v>136</v>
      </c>
    </row>
    <row r="42" customFormat="false" ht="14.25" hidden="false" customHeight="true" outlineLevel="0" collapsed="false">
      <c r="A42" s="116" t="s">
        <v>155</v>
      </c>
      <c r="B42" s="116"/>
      <c r="C42" s="116"/>
      <c r="D42" s="116"/>
      <c r="E42" s="116"/>
      <c r="F42" s="116"/>
      <c r="G42" s="116"/>
      <c r="H42" s="116"/>
      <c r="I42" s="116"/>
    </row>
    <row r="43" customFormat="false" ht="22.5" hidden="false" customHeight="false" outlineLevel="0" collapsed="false">
      <c r="A43" s="117" t="s">
        <v>156</v>
      </c>
      <c r="B43" s="120" t="n">
        <v>37043</v>
      </c>
      <c r="C43" s="118" t="n">
        <v>317</v>
      </c>
      <c r="D43" s="118" t="n">
        <v>320</v>
      </c>
      <c r="E43" s="118" t="n">
        <v>318.2</v>
      </c>
      <c r="F43" s="118" t="n">
        <v>318</v>
      </c>
      <c r="G43" s="118" t="s">
        <v>157</v>
      </c>
      <c r="H43" s="119" t="n">
        <v>25000</v>
      </c>
      <c r="I43" s="117" t="s">
        <v>136</v>
      </c>
    </row>
    <row r="44" customFormat="false" ht="22.5" hidden="false" customHeight="false" outlineLevel="0" collapsed="false">
      <c r="A44" s="117" t="s">
        <v>158</v>
      </c>
      <c r="B44" s="120" t="n">
        <v>37104</v>
      </c>
      <c r="C44" s="118" t="n">
        <v>295.5</v>
      </c>
      <c r="D44" s="118" t="n">
        <v>295.5</v>
      </c>
      <c r="E44" s="118" t="n">
        <v>295.5</v>
      </c>
      <c r="F44" s="118" t="n">
        <v>295.5</v>
      </c>
      <c r="G44" s="118" t="s">
        <v>159</v>
      </c>
      <c r="H44" s="119" t="n">
        <v>5000</v>
      </c>
      <c r="I44" s="117" t="s">
        <v>136</v>
      </c>
    </row>
    <row r="45" customFormat="false" ht="22.5" hidden="false" customHeight="false" outlineLevel="0" collapsed="false">
      <c r="A45" s="117" t="s">
        <v>160</v>
      </c>
      <c r="B45" s="120" t="n">
        <v>37135</v>
      </c>
      <c r="C45" s="118" t="n">
        <v>289</v>
      </c>
      <c r="D45" s="118" t="n">
        <v>289</v>
      </c>
      <c r="E45" s="118" t="n">
        <v>289</v>
      </c>
      <c r="F45" s="118" t="n">
        <v>289</v>
      </c>
      <c r="G45" s="118" t="s">
        <v>159</v>
      </c>
      <c r="H45" s="119" t="n">
        <v>5000</v>
      </c>
      <c r="I45" s="117" t="s">
        <v>136</v>
      </c>
    </row>
    <row r="46" customFormat="false" ht="14.25" hidden="false" customHeight="true" outlineLevel="0" collapsed="false">
      <c r="A46" s="116" t="s">
        <v>161</v>
      </c>
      <c r="B46" s="116"/>
      <c r="C46" s="116"/>
      <c r="D46" s="116"/>
      <c r="E46" s="116"/>
      <c r="F46" s="116"/>
      <c r="G46" s="116"/>
      <c r="H46" s="116"/>
      <c r="I46" s="116"/>
    </row>
    <row r="47" customFormat="false" ht="22.5" hidden="false" customHeight="false" outlineLevel="0" collapsed="false">
      <c r="A47" s="117" t="s">
        <v>162</v>
      </c>
      <c r="B47" s="117" t="s">
        <v>103</v>
      </c>
      <c r="C47" s="118" t="n">
        <v>33.5</v>
      </c>
      <c r="D47" s="118" t="n">
        <v>33.5</v>
      </c>
      <c r="E47" s="118" t="n">
        <v>33.5</v>
      </c>
      <c r="F47" s="118" t="n">
        <v>33.5</v>
      </c>
      <c r="G47" s="118" t="s">
        <v>163</v>
      </c>
      <c r="H47" s="119" t="n">
        <v>150000</v>
      </c>
      <c r="I47" s="117" t="s">
        <v>101</v>
      </c>
    </row>
    <row r="48" customFormat="false" ht="14.25" hidden="false" customHeight="true" outlineLevel="0" collapsed="false">
      <c r="A48" s="116" t="s">
        <v>164</v>
      </c>
      <c r="B48" s="116"/>
      <c r="C48" s="116"/>
      <c r="D48" s="116"/>
      <c r="E48" s="116"/>
      <c r="F48" s="116"/>
      <c r="G48" s="116"/>
      <c r="H48" s="116"/>
      <c r="I48" s="116"/>
    </row>
    <row r="49" customFormat="false" ht="22.5" hidden="false" customHeight="false" outlineLevel="0" collapsed="false">
      <c r="A49" s="117" t="s">
        <v>165</v>
      </c>
      <c r="B49" s="120" t="n">
        <v>37043</v>
      </c>
      <c r="C49" s="118" t="n">
        <v>34.25</v>
      </c>
      <c r="D49" s="118" t="n">
        <v>34.5</v>
      </c>
      <c r="E49" s="118" t="n">
        <v>34.386</v>
      </c>
      <c r="F49" s="118" t="n">
        <v>34.25</v>
      </c>
      <c r="G49" s="118" t="s">
        <v>166</v>
      </c>
      <c r="H49" s="119" t="n">
        <v>11000</v>
      </c>
      <c r="I49" s="117" t="s">
        <v>136</v>
      </c>
    </row>
    <row r="50" customFormat="false" ht="22.5" hidden="false" customHeight="false" outlineLevel="0" collapsed="false">
      <c r="A50" s="117" t="s">
        <v>167</v>
      </c>
      <c r="B50" s="120" t="n">
        <v>37073</v>
      </c>
      <c r="C50" s="118" t="n">
        <v>34.25</v>
      </c>
      <c r="D50" s="118" t="n">
        <v>34.5</v>
      </c>
      <c r="E50" s="118" t="n">
        <v>34.375</v>
      </c>
      <c r="F50" s="118" t="n">
        <v>34.25</v>
      </c>
      <c r="G50" s="118" t="s">
        <v>168</v>
      </c>
      <c r="H50" s="119" t="n">
        <v>30000</v>
      </c>
      <c r="I50" s="117" t="s">
        <v>136</v>
      </c>
    </row>
    <row r="51" customFormat="false" ht="22.5" hidden="false" customHeight="false" outlineLevel="0" collapsed="false">
      <c r="A51" s="117" t="s">
        <v>169</v>
      </c>
      <c r="B51" s="120" t="n">
        <v>37104</v>
      </c>
      <c r="C51" s="118" t="n">
        <v>35.5</v>
      </c>
      <c r="D51" s="118" t="n">
        <v>35.75</v>
      </c>
      <c r="E51" s="118" t="n">
        <v>35.583</v>
      </c>
      <c r="F51" s="118" t="n">
        <v>35.5</v>
      </c>
      <c r="G51" s="118" t="s">
        <v>170</v>
      </c>
      <c r="H51" s="119" t="n">
        <v>15000</v>
      </c>
      <c r="I51" s="117" t="s">
        <v>136</v>
      </c>
    </row>
    <row r="52" customFormat="false" ht="22.5" hidden="false" customHeight="false" outlineLevel="0" collapsed="false">
      <c r="A52" s="117" t="s">
        <v>171</v>
      </c>
      <c r="B52" s="120" t="n">
        <v>37135</v>
      </c>
      <c r="C52" s="118" t="n">
        <v>37.5</v>
      </c>
      <c r="D52" s="118" t="n">
        <v>38</v>
      </c>
      <c r="E52" s="118" t="n">
        <v>37.75</v>
      </c>
      <c r="F52" s="118" t="n">
        <v>37.5</v>
      </c>
      <c r="G52" s="118" t="s">
        <v>172</v>
      </c>
      <c r="H52" s="119" t="n">
        <v>10000</v>
      </c>
      <c r="I52" s="117" t="s">
        <v>136</v>
      </c>
    </row>
    <row r="53" customFormat="false" ht="22.5" hidden="false" customHeight="false" outlineLevel="0" collapsed="false">
      <c r="A53" s="117" t="s">
        <v>173</v>
      </c>
      <c r="B53" s="117" t="s">
        <v>99</v>
      </c>
      <c r="C53" s="118" t="n">
        <v>36</v>
      </c>
      <c r="D53" s="118" t="n">
        <v>36</v>
      </c>
      <c r="E53" s="118" t="n">
        <v>36</v>
      </c>
      <c r="F53" s="118" t="n">
        <v>36</v>
      </c>
      <c r="G53" s="118" t="s">
        <v>172</v>
      </c>
      <c r="H53" s="119" t="n">
        <v>30000</v>
      </c>
      <c r="I53" s="117" t="s">
        <v>136</v>
      </c>
    </row>
    <row r="54" customFormat="false" ht="22.5" hidden="false" customHeight="false" outlineLevel="0" collapsed="false">
      <c r="A54" s="117" t="s">
        <v>174</v>
      </c>
      <c r="B54" s="117" t="s">
        <v>103</v>
      </c>
      <c r="C54" s="118" t="n">
        <v>44.25</v>
      </c>
      <c r="D54" s="118" t="n">
        <v>44.75</v>
      </c>
      <c r="E54" s="118" t="n">
        <v>44.5</v>
      </c>
      <c r="F54" s="118" t="n">
        <v>44.25</v>
      </c>
      <c r="G54" s="118" t="s">
        <v>175</v>
      </c>
      <c r="H54" s="119" t="n">
        <v>45000</v>
      </c>
      <c r="I54" s="117" t="s">
        <v>136</v>
      </c>
    </row>
    <row r="55" customFormat="false" ht="21.75" hidden="false" customHeight="false" outlineLevel="0" collapsed="false">
      <c r="A55" s="121" t="s">
        <v>176</v>
      </c>
      <c r="B55" s="121" t="s">
        <v>106</v>
      </c>
      <c r="C55" s="122" t="n">
        <v>49.75</v>
      </c>
      <c r="D55" s="122" t="n">
        <v>50.25</v>
      </c>
      <c r="E55" s="122" t="n">
        <v>50</v>
      </c>
      <c r="F55" s="122" t="n">
        <v>49.75</v>
      </c>
      <c r="G55" s="122" t="s">
        <v>177</v>
      </c>
      <c r="H55" s="123" t="n">
        <v>45000</v>
      </c>
      <c r="I55" s="121" t="s">
        <v>136</v>
      </c>
      <c r="J55" s="124"/>
    </row>
    <row r="56" customFormat="false" ht="12.75" hidden="false" customHeight="false" outlineLevel="0" collapsed="false">
      <c r="A56" s="125"/>
      <c r="B56" s="125"/>
      <c r="C56" s="126"/>
      <c r="D56" s="126"/>
      <c r="E56" s="126"/>
      <c r="F56" s="126"/>
      <c r="G56" s="126"/>
      <c r="H56" s="127"/>
      <c r="I56" s="125"/>
    </row>
    <row r="57" customFormat="false" ht="12.75" hidden="false" customHeight="false" outlineLevel="0" collapsed="false">
      <c r="A57" s="125"/>
      <c r="B57" s="125"/>
      <c r="C57" s="126"/>
      <c r="D57" s="126"/>
      <c r="E57" s="126"/>
      <c r="F57" s="126"/>
      <c r="G57" s="126"/>
      <c r="H57" s="127"/>
      <c r="I57" s="125"/>
    </row>
    <row r="58" customFormat="false" ht="12.75" hidden="false" customHeight="false" outlineLevel="0" collapsed="false">
      <c r="A58" s="125"/>
      <c r="B58" s="125"/>
      <c r="C58" s="126"/>
      <c r="D58" s="126"/>
      <c r="E58" s="126"/>
      <c r="F58" s="126"/>
      <c r="G58" s="126"/>
      <c r="H58" s="127"/>
      <c r="I58" s="125"/>
    </row>
    <row r="59" customFormat="false" ht="12.75" hidden="false" customHeight="false" outlineLevel="0" collapsed="false">
      <c r="A59" s="128"/>
      <c r="B59" s="128"/>
      <c r="C59" s="128"/>
      <c r="D59" s="128"/>
      <c r="E59" s="128"/>
      <c r="F59" s="128"/>
      <c r="G59" s="128"/>
      <c r="H59" s="128"/>
      <c r="I59" s="128"/>
    </row>
    <row r="60" customFormat="false" ht="12.75" hidden="false" customHeight="false" outlineLevel="0" collapsed="false">
      <c r="A60" s="125"/>
      <c r="B60" s="129"/>
      <c r="C60" s="126"/>
      <c r="D60" s="126"/>
      <c r="E60" s="126"/>
      <c r="F60" s="126"/>
      <c r="G60" s="126"/>
      <c r="H60" s="127"/>
      <c r="I60" s="125"/>
    </row>
    <row r="61" customFormat="false" ht="12.75" hidden="false" customHeight="false" outlineLevel="0" collapsed="false">
      <c r="A61" s="128"/>
      <c r="B61" s="128"/>
      <c r="C61" s="128"/>
      <c r="D61" s="128"/>
      <c r="E61" s="128"/>
      <c r="F61" s="128"/>
      <c r="G61" s="128"/>
      <c r="H61" s="128"/>
      <c r="I61" s="128"/>
    </row>
    <row r="62" customFormat="false" ht="12.75" hidden="false" customHeight="false" outlineLevel="0" collapsed="false">
      <c r="A62" s="125"/>
      <c r="B62" s="129"/>
      <c r="C62" s="126"/>
      <c r="D62" s="126"/>
      <c r="E62" s="126"/>
      <c r="F62" s="126"/>
      <c r="G62" s="126"/>
      <c r="H62" s="127"/>
      <c r="I62" s="125"/>
    </row>
    <row r="63" customFormat="false" ht="12.75" hidden="false" customHeight="false" outlineLevel="0" collapsed="false">
      <c r="A63" s="74"/>
      <c r="B63" s="74"/>
      <c r="C63" s="74"/>
      <c r="D63" s="74"/>
      <c r="E63" s="74"/>
      <c r="F63" s="74"/>
      <c r="G63" s="74"/>
      <c r="H63" s="74"/>
      <c r="I63" s="74"/>
    </row>
    <row r="64" customFormat="false" ht="12.75" hidden="false" customHeight="false" outlineLevel="0" collapsed="false">
      <c r="A64" s="130"/>
      <c r="B64" s="74"/>
      <c r="C64" s="74"/>
      <c r="D64" s="74"/>
      <c r="E64" s="74"/>
      <c r="F64" s="74"/>
      <c r="G64" s="74"/>
      <c r="H64" s="74"/>
      <c r="I64" s="74"/>
    </row>
    <row r="65" customFormat="false" ht="12.75" hidden="false" customHeight="false" outlineLevel="0" collapsed="false">
      <c r="A65" s="130"/>
      <c r="B65" s="74"/>
      <c r="C65" s="74"/>
      <c r="D65" s="74"/>
      <c r="E65" s="74"/>
      <c r="F65" s="74"/>
      <c r="G65" s="74"/>
      <c r="H65" s="74"/>
      <c r="I65" s="74"/>
    </row>
    <row r="66" customFormat="false" ht="12.75" hidden="false" customHeight="false" outlineLevel="0" collapsed="false">
      <c r="A66" s="128"/>
      <c r="B66" s="128"/>
      <c r="C66" s="128"/>
      <c r="D66" s="128"/>
      <c r="E66" s="128"/>
      <c r="F66" s="128"/>
      <c r="G66" s="128"/>
      <c r="H66" s="128"/>
      <c r="I66" s="128"/>
    </row>
    <row r="67" customFormat="false" ht="12.75" hidden="false" customHeight="false" outlineLevel="0" collapsed="false">
      <c r="A67" s="125"/>
      <c r="B67" s="129"/>
      <c r="C67" s="126"/>
      <c r="D67" s="126"/>
      <c r="E67" s="126"/>
      <c r="F67" s="126"/>
      <c r="G67" s="126"/>
      <c r="H67" s="127"/>
      <c r="I67" s="125"/>
    </row>
    <row r="69" customFormat="false" ht="12.75" hidden="false" customHeight="false" outlineLevel="0" collapsed="false">
      <c r="A69" s="131"/>
    </row>
    <row r="70" customFormat="false" ht="12.75" hidden="false" customHeight="false" outlineLevel="0" collapsed="false">
      <c r="A70" s="131"/>
    </row>
  </sheetData>
  <mergeCells count="19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22:I22"/>
    <mergeCell ref="A29:I29"/>
    <mergeCell ref="A33:I33"/>
    <mergeCell ref="A37:I37"/>
    <mergeCell ref="A42:I42"/>
    <mergeCell ref="A46:I46"/>
    <mergeCell ref="A48:I48"/>
    <mergeCell ref="A59:I59"/>
    <mergeCell ref="A61:I61"/>
    <mergeCell ref="A66:I66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7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41"/>
    <col collapsed="false" customWidth="true" hidden="false" outlineLevel="0" max="2" min="2" style="0" width="8.28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41"/>
    <col collapsed="false" customWidth="true" hidden="false" outlineLevel="0" max="8" min="8" style="0" width="12.28"/>
    <col collapsed="false" customWidth="true" hidden="false" outlineLevel="0" max="9" min="9" style="0" width="6.41"/>
  </cols>
  <sheetData>
    <row r="1" customFormat="false" ht="18.75" hidden="false" customHeight="false" outlineLevel="0" collapsed="false">
      <c r="A1" s="103" t="s">
        <v>80</v>
      </c>
      <c r="B1" s="104"/>
      <c r="F1" s="105"/>
      <c r="G1" s="132" t="s">
        <v>178</v>
      </c>
      <c r="H1" s="133" t="n">
        <f aca="false">SUM(H11:H10000)</f>
        <v>3870400</v>
      </c>
    </row>
    <row r="2" customFormat="false" ht="15.75" hidden="false" customHeight="false" outlineLevel="0" collapsed="false">
      <c r="A2" s="49" t="s">
        <v>10</v>
      </c>
      <c r="B2" s="104"/>
      <c r="F2" s="105"/>
      <c r="G2" s="134"/>
      <c r="H2" s="135"/>
    </row>
    <row r="3" customFormat="false" ht="12.75" hidden="false" customHeight="false" outlineLevel="0" collapsed="false">
      <c r="A3" s="40" t="n">
        <f aca="false">'E-Mail'!$B$2</f>
        <v>37035</v>
      </c>
      <c r="B3" s="104"/>
      <c r="F3" s="105"/>
      <c r="G3" s="134"/>
      <c r="H3" s="135"/>
    </row>
    <row r="5" customFormat="false" ht="9.75" hidden="false" customHeight="true" outlineLevel="0" collapsed="false">
      <c r="A5" s="111" t="s">
        <v>179</v>
      </c>
    </row>
    <row r="6" customFormat="false" ht="9.75" hidden="false" customHeight="true" outlineLevel="0" collapsed="false">
      <c r="A6" s="111" t="s">
        <v>86</v>
      </c>
    </row>
    <row r="7" customFormat="false" ht="9.75" hidden="false" customHeight="true" outlineLevel="0" collapsed="false">
      <c r="A7" s="111" t="s">
        <v>87</v>
      </c>
    </row>
    <row r="8" customFormat="false" ht="13.5" hidden="false" customHeight="true" outlineLevel="0" collapsed="false"/>
    <row r="9" customFormat="false" ht="13.5" hidden="false" customHeight="true" outlineLevel="0" collapsed="false">
      <c r="A9" s="112" t="s">
        <v>88</v>
      </c>
      <c r="B9" s="112" t="s">
        <v>89</v>
      </c>
      <c r="C9" s="113" t="s">
        <v>90</v>
      </c>
      <c r="D9" s="113" t="s">
        <v>91</v>
      </c>
      <c r="E9" s="114" t="s">
        <v>92</v>
      </c>
      <c r="F9" s="113" t="s">
        <v>93</v>
      </c>
      <c r="G9" s="113" t="s">
        <v>94</v>
      </c>
      <c r="H9" s="113" t="s">
        <v>7</v>
      </c>
      <c r="I9" s="112" t="s">
        <v>95</v>
      </c>
    </row>
    <row r="10" customFormat="false" ht="25.5" hidden="false" customHeight="true" outlineLevel="0" collapsed="false">
      <c r="A10" s="112"/>
      <c r="B10" s="112"/>
      <c r="C10" s="113"/>
      <c r="D10" s="113"/>
      <c r="E10" s="115" t="s">
        <v>96</v>
      </c>
      <c r="F10" s="113"/>
      <c r="G10" s="113"/>
      <c r="H10" s="113"/>
      <c r="I10" s="112"/>
    </row>
    <row r="11" customFormat="false" ht="10.5" hidden="false" customHeight="true" outlineLevel="0" collapsed="false">
      <c r="A11" s="116" t="s">
        <v>180</v>
      </c>
      <c r="B11" s="116"/>
      <c r="C11" s="116"/>
      <c r="D11" s="116"/>
      <c r="E11" s="116"/>
      <c r="F11" s="116"/>
      <c r="G11" s="116"/>
      <c r="H11" s="116"/>
      <c r="I11" s="116"/>
    </row>
    <row r="12" customFormat="false" ht="22.5" hidden="false" customHeight="false" outlineLevel="0" collapsed="false">
      <c r="A12" s="117" t="s">
        <v>181</v>
      </c>
      <c r="B12" s="117" t="s">
        <v>182</v>
      </c>
      <c r="C12" s="118" t="n">
        <v>75</v>
      </c>
      <c r="D12" s="118" t="n">
        <v>77</v>
      </c>
      <c r="E12" s="118" t="n">
        <v>76</v>
      </c>
      <c r="F12" s="118" t="n">
        <v>77</v>
      </c>
      <c r="G12" s="118" t="s">
        <v>183</v>
      </c>
      <c r="H12" s="119" t="n">
        <v>8000</v>
      </c>
      <c r="I12" s="117" t="s">
        <v>45</v>
      </c>
    </row>
    <row r="13" customFormat="false" ht="22.5" hidden="false" customHeight="false" outlineLevel="0" collapsed="false">
      <c r="A13" s="117" t="s">
        <v>184</v>
      </c>
      <c r="B13" s="120" t="n">
        <v>37043</v>
      </c>
      <c r="C13" s="118" t="n">
        <v>52.5</v>
      </c>
      <c r="D13" s="118" t="n">
        <v>53.75</v>
      </c>
      <c r="E13" s="118" t="n">
        <v>52.792</v>
      </c>
      <c r="F13" s="118" t="n">
        <v>52.5</v>
      </c>
      <c r="G13" s="118" t="s">
        <v>185</v>
      </c>
      <c r="H13" s="119" t="n">
        <v>201600</v>
      </c>
      <c r="I13" s="117" t="s">
        <v>45</v>
      </c>
    </row>
    <row r="14" customFormat="false" ht="22.5" hidden="false" customHeight="false" outlineLevel="0" collapsed="false">
      <c r="A14" s="117" t="s">
        <v>186</v>
      </c>
      <c r="B14" s="117" t="s">
        <v>182</v>
      </c>
      <c r="C14" s="118" t="n">
        <v>66.25</v>
      </c>
      <c r="D14" s="118" t="n">
        <v>66.25</v>
      </c>
      <c r="E14" s="118" t="n">
        <v>66.25</v>
      </c>
      <c r="F14" s="118" t="n">
        <v>66.25</v>
      </c>
      <c r="G14" s="118" t="s">
        <v>187</v>
      </c>
      <c r="H14" s="119" t="n">
        <v>4000</v>
      </c>
      <c r="I14" s="117" t="s">
        <v>45</v>
      </c>
    </row>
    <row r="15" customFormat="false" ht="22.5" hidden="false" customHeight="false" outlineLevel="0" collapsed="false">
      <c r="A15" s="117" t="s">
        <v>188</v>
      </c>
      <c r="B15" s="120" t="n">
        <v>37043</v>
      </c>
      <c r="C15" s="118" t="n">
        <v>67.5</v>
      </c>
      <c r="D15" s="118" t="n">
        <v>67.5</v>
      </c>
      <c r="E15" s="118" t="n">
        <v>67.5</v>
      </c>
      <c r="F15" s="118" t="n">
        <v>67.5</v>
      </c>
      <c r="G15" s="118" t="s">
        <v>189</v>
      </c>
      <c r="H15" s="119" t="n">
        <v>16800</v>
      </c>
      <c r="I15" s="117" t="s">
        <v>45</v>
      </c>
    </row>
    <row r="16" customFormat="false" ht="14.25" hidden="false" customHeight="true" outlineLevel="0" collapsed="false">
      <c r="A16" s="116" t="s">
        <v>44</v>
      </c>
      <c r="B16" s="116"/>
      <c r="C16" s="116"/>
      <c r="D16" s="116"/>
      <c r="E16" s="116"/>
      <c r="F16" s="116"/>
      <c r="G16" s="116"/>
      <c r="H16" s="116"/>
      <c r="I16" s="116"/>
    </row>
    <row r="17" customFormat="false" ht="33" hidden="false" customHeight="false" outlineLevel="0" collapsed="false">
      <c r="A17" s="117" t="s">
        <v>190</v>
      </c>
      <c r="B17" s="117" t="s">
        <v>191</v>
      </c>
      <c r="C17" s="118" t="n">
        <v>135</v>
      </c>
      <c r="D17" s="118" t="n">
        <v>180</v>
      </c>
      <c r="E17" s="118" t="n">
        <v>152.857</v>
      </c>
      <c r="F17" s="118" t="n">
        <v>135</v>
      </c>
      <c r="G17" s="118" t="s">
        <v>192</v>
      </c>
      <c r="H17" s="119" t="n">
        <v>8400</v>
      </c>
      <c r="I17" s="117" t="s">
        <v>45</v>
      </c>
    </row>
    <row r="18" customFormat="false" ht="33" hidden="false" customHeight="false" outlineLevel="0" collapsed="false">
      <c r="A18" s="117" t="s">
        <v>193</v>
      </c>
      <c r="B18" s="117" t="s">
        <v>191</v>
      </c>
      <c r="C18" s="118" t="n">
        <v>65</v>
      </c>
      <c r="D18" s="118" t="n">
        <v>65</v>
      </c>
      <c r="E18" s="118" t="n">
        <v>65</v>
      </c>
      <c r="F18" s="118" t="n">
        <v>65</v>
      </c>
      <c r="G18" s="118" t="s">
        <v>192</v>
      </c>
      <c r="H18" s="119" t="n">
        <v>1200</v>
      </c>
      <c r="I18" s="117" t="s">
        <v>45</v>
      </c>
    </row>
    <row r="19" customFormat="false" ht="33" hidden="false" customHeight="false" outlineLevel="0" collapsed="false">
      <c r="A19" s="117" t="s">
        <v>194</v>
      </c>
      <c r="B19" s="117" t="s">
        <v>191</v>
      </c>
      <c r="C19" s="118" t="n">
        <v>78</v>
      </c>
      <c r="D19" s="118" t="n">
        <v>115</v>
      </c>
      <c r="E19" s="118" t="n">
        <v>97.091</v>
      </c>
      <c r="F19" s="118" t="n">
        <v>80</v>
      </c>
      <c r="G19" s="118" t="s">
        <v>195</v>
      </c>
      <c r="H19" s="119" t="n">
        <v>13200</v>
      </c>
      <c r="I19" s="117" t="s">
        <v>45</v>
      </c>
    </row>
    <row r="20" customFormat="false" ht="22.5" hidden="false" customHeight="false" outlineLevel="0" collapsed="false">
      <c r="A20" s="117" t="s">
        <v>196</v>
      </c>
      <c r="B20" s="120" t="n">
        <v>37043</v>
      </c>
      <c r="C20" s="118" t="n">
        <v>105</v>
      </c>
      <c r="D20" s="118" t="n">
        <v>105</v>
      </c>
      <c r="E20" s="118" t="n">
        <v>105</v>
      </c>
      <c r="F20" s="118" t="n">
        <v>105</v>
      </c>
      <c r="G20" s="118" t="s">
        <v>197</v>
      </c>
      <c r="H20" s="119" t="n">
        <v>7600</v>
      </c>
      <c r="I20" s="117" t="s">
        <v>45</v>
      </c>
    </row>
    <row r="21" customFormat="false" ht="14.25" hidden="false" customHeight="true" outlineLevel="0" collapsed="false">
      <c r="A21" s="116" t="s">
        <v>51</v>
      </c>
      <c r="B21" s="116"/>
      <c r="C21" s="116"/>
      <c r="D21" s="116"/>
      <c r="E21" s="116"/>
      <c r="F21" s="116"/>
      <c r="G21" s="116"/>
      <c r="H21" s="116"/>
      <c r="I21" s="116"/>
    </row>
    <row r="22" customFormat="false" ht="22.5" hidden="false" customHeight="false" outlineLevel="0" collapsed="false">
      <c r="A22" s="117" t="s">
        <v>198</v>
      </c>
      <c r="B22" s="117" t="s">
        <v>182</v>
      </c>
      <c r="C22" s="118" t="n">
        <v>63</v>
      </c>
      <c r="D22" s="118" t="n">
        <v>65.5</v>
      </c>
      <c r="E22" s="118" t="n">
        <v>65</v>
      </c>
      <c r="F22" s="118" t="n">
        <v>63</v>
      </c>
      <c r="G22" s="118" t="s">
        <v>199</v>
      </c>
      <c r="H22" s="119" t="n">
        <v>24000</v>
      </c>
      <c r="I22" s="117" t="s">
        <v>45</v>
      </c>
    </row>
    <row r="23" customFormat="false" ht="22.5" hidden="false" customHeight="false" outlineLevel="0" collapsed="false">
      <c r="A23" s="117" t="s">
        <v>200</v>
      </c>
      <c r="B23" s="117" t="s">
        <v>201</v>
      </c>
      <c r="C23" s="118" t="n">
        <v>20</v>
      </c>
      <c r="D23" s="118" t="n">
        <v>21.25</v>
      </c>
      <c r="E23" s="118" t="n">
        <v>20.595</v>
      </c>
      <c r="F23" s="118" t="n">
        <v>20.5</v>
      </c>
      <c r="G23" s="118" t="s">
        <v>202</v>
      </c>
      <c r="H23" s="119" t="n">
        <v>80000</v>
      </c>
      <c r="I23" s="117" t="s">
        <v>45</v>
      </c>
    </row>
    <row r="24" customFormat="false" ht="22.5" hidden="false" customHeight="false" outlineLevel="0" collapsed="false">
      <c r="A24" s="117" t="s">
        <v>203</v>
      </c>
      <c r="B24" s="117" t="s">
        <v>204</v>
      </c>
      <c r="C24" s="118" t="n">
        <v>30.5</v>
      </c>
      <c r="D24" s="118" t="n">
        <v>32.75</v>
      </c>
      <c r="E24" s="118" t="n">
        <v>31.429</v>
      </c>
      <c r="F24" s="118" t="n">
        <v>30.75</v>
      </c>
      <c r="G24" s="118" t="s">
        <v>205</v>
      </c>
      <c r="H24" s="119" t="n">
        <v>22400</v>
      </c>
      <c r="I24" s="117" t="s">
        <v>45</v>
      </c>
    </row>
    <row r="25" customFormat="false" ht="22.5" hidden="false" customHeight="false" outlineLevel="0" collapsed="false">
      <c r="A25" s="117" t="s">
        <v>206</v>
      </c>
      <c r="B25" s="120" t="n">
        <v>37043</v>
      </c>
      <c r="C25" s="118" t="n">
        <v>62.25</v>
      </c>
      <c r="D25" s="118" t="n">
        <v>65</v>
      </c>
      <c r="E25" s="118" t="n">
        <v>63.665</v>
      </c>
      <c r="F25" s="118" t="n">
        <v>62.5</v>
      </c>
      <c r="G25" s="118" t="s">
        <v>207</v>
      </c>
      <c r="H25" s="119" t="n">
        <v>1058400</v>
      </c>
      <c r="I25" s="117" t="s">
        <v>45</v>
      </c>
    </row>
    <row r="26" customFormat="false" ht="22.5" hidden="false" customHeight="false" outlineLevel="0" collapsed="false">
      <c r="A26" s="117" t="s">
        <v>208</v>
      </c>
      <c r="B26" s="117" t="s">
        <v>209</v>
      </c>
      <c r="C26" s="118" t="n">
        <v>91</v>
      </c>
      <c r="D26" s="118" t="n">
        <v>97</v>
      </c>
      <c r="E26" s="118" t="n">
        <v>95.354</v>
      </c>
      <c r="F26" s="118" t="n">
        <v>91</v>
      </c>
      <c r="G26" s="118" t="s">
        <v>117</v>
      </c>
      <c r="H26" s="119" t="n">
        <v>422400</v>
      </c>
      <c r="I26" s="117" t="s">
        <v>45</v>
      </c>
    </row>
    <row r="27" customFormat="false" ht="22.5" hidden="false" customHeight="false" outlineLevel="0" collapsed="false">
      <c r="A27" s="117" t="s">
        <v>210</v>
      </c>
      <c r="B27" s="120" t="n">
        <v>37135</v>
      </c>
      <c r="C27" s="118" t="n">
        <v>38.5</v>
      </c>
      <c r="D27" s="118" t="n">
        <v>39.5</v>
      </c>
      <c r="E27" s="118" t="n">
        <v>38.9</v>
      </c>
      <c r="F27" s="118" t="n">
        <v>39</v>
      </c>
      <c r="G27" s="118" t="s">
        <v>205</v>
      </c>
      <c r="H27" s="119" t="n">
        <v>76000</v>
      </c>
      <c r="I27" s="117" t="s">
        <v>45</v>
      </c>
    </row>
    <row r="28" customFormat="false" ht="22.5" hidden="false" customHeight="false" outlineLevel="0" collapsed="false">
      <c r="A28" s="117" t="s">
        <v>211</v>
      </c>
      <c r="B28" s="117" t="s">
        <v>212</v>
      </c>
      <c r="C28" s="118" t="n">
        <v>41</v>
      </c>
      <c r="D28" s="118" t="n">
        <v>41</v>
      </c>
      <c r="E28" s="118" t="n">
        <v>41</v>
      </c>
      <c r="F28" s="118" t="n">
        <v>41</v>
      </c>
      <c r="G28" s="118" t="s">
        <v>213</v>
      </c>
      <c r="H28" s="119" t="n">
        <v>33600</v>
      </c>
      <c r="I28" s="117" t="s">
        <v>45</v>
      </c>
    </row>
    <row r="29" customFormat="false" ht="22.5" hidden="false" customHeight="false" outlineLevel="0" collapsed="false">
      <c r="A29" s="117" t="s">
        <v>214</v>
      </c>
      <c r="B29" s="117" t="s">
        <v>201</v>
      </c>
      <c r="C29" s="118" t="n">
        <v>20.5</v>
      </c>
      <c r="D29" s="118" t="n">
        <v>21</v>
      </c>
      <c r="E29" s="118" t="n">
        <v>20.6</v>
      </c>
      <c r="F29" s="118" t="n">
        <v>20.5</v>
      </c>
      <c r="G29" s="118" t="s">
        <v>215</v>
      </c>
      <c r="H29" s="119" t="n">
        <v>4000</v>
      </c>
      <c r="I29" s="117" t="s">
        <v>45</v>
      </c>
    </row>
    <row r="30" customFormat="false" ht="22.5" hidden="false" customHeight="false" outlineLevel="0" collapsed="false">
      <c r="A30" s="117" t="s">
        <v>216</v>
      </c>
      <c r="B30" s="120" t="n">
        <v>37043</v>
      </c>
      <c r="C30" s="118" t="n">
        <v>60</v>
      </c>
      <c r="D30" s="118" t="n">
        <v>60</v>
      </c>
      <c r="E30" s="118" t="n">
        <v>60</v>
      </c>
      <c r="F30" s="118" t="n">
        <v>60</v>
      </c>
      <c r="G30" s="118" t="s">
        <v>217</v>
      </c>
      <c r="H30" s="119" t="n">
        <v>16800</v>
      </c>
      <c r="I30" s="117" t="s">
        <v>45</v>
      </c>
    </row>
    <row r="31" customFormat="false" ht="22.5" hidden="false" customHeight="false" outlineLevel="0" collapsed="false">
      <c r="A31" s="117" t="s">
        <v>218</v>
      </c>
      <c r="B31" s="117" t="s">
        <v>201</v>
      </c>
      <c r="C31" s="118" t="n">
        <v>25.5</v>
      </c>
      <c r="D31" s="118" t="n">
        <v>27.25</v>
      </c>
      <c r="E31" s="118" t="n">
        <v>26.482</v>
      </c>
      <c r="F31" s="118" t="n">
        <v>25.5</v>
      </c>
      <c r="G31" s="118" t="s">
        <v>219</v>
      </c>
      <c r="H31" s="119" t="n">
        <v>11200</v>
      </c>
      <c r="I31" s="117" t="s">
        <v>45</v>
      </c>
    </row>
    <row r="32" customFormat="false" ht="22.5" hidden="false" customHeight="false" outlineLevel="0" collapsed="false">
      <c r="A32" s="117" t="s">
        <v>220</v>
      </c>
      <c r="B32" s="120" t="n">
        <v>37043</v>
      </c>
      <c r="C32" s="118" t="n">
        <v>71.15</v>
      </c>
      <c r="D32" s="118" t="n">
        <v>71.15</v>
      </c>
      <c r="E32" s="118" t="n">
        <v>71.15</v>
      </c>
      <c r="F32" s="118" t="n">
        <v>71.15</v>
      </c>
      <c r="G32" s="118" t="s">
        <v>221</v>
      </c>
      <c r="H32" s="119" t="n">
        <v>16800</v>
      </c>
      <c r="I32" s="117" t="s">
        <v>45</v>
      </c>
    </row>
    <row r="33" customFormat="false" ht="22.5" hidden="false" customHeight="false" outlineLevel="0" collapsed="false">
      <c r="A33" s="117" t="s">
        <v>222</v>
      </c>
      <c r="B33" s="117" t="s">
        <v>209</v>
      </c>
      <c r="C33" s="118" t="n">
        <v>107</v>
      </c>
      <c r="D33" s="118" t="n">
        <v>107</v>
      </c>
      <c r="E33" s="118" t="n">
        <v>107</v>
      </c>
      <c r="F33" s="118" t="n">
        <v>107</v>
      </c>
      <c r="G33" s="118" t="s">
        <v>223</v>
      </c>
      <c r="H33" s="119" t="n">
        <v>35200</v>
      </c>
      <c r="I33" s="117" t="s">
        <v>45</v>
      </c>
    </row>
    <row r="34" customFormat="false" ht="22.5" hidden="false" customHeight="false" outlineLevel="0" collapsed="false">
      <c r="A34" s="117" t="s">
        <v>224</v>
      </c>
      <c r="B34" s="120" t="n">
        <v>37135</v>
      </c>
      <c r="C34" s="118" t="n">
        <v>45.75</v>
      </c>
      <c r="D34" s="118" t="n">
        <v>45.75</v>
      </c>
      <c r="E34" s="118" t="n">
        <v>45.75</v>
      </c>
      <c r="F34" s="118" t="n">
        <v>45.75</v>
      </c>
      <c r="G34" s="118" t="s">
        <v>225</v>
      </c>
      <c r="H34" s="119" t="n">
        <v>15200</v>
      </c>
      <c r="I34" s="117" t="s">
        <v>45</v>
      </c>
    </row>
    <row r="35" customFormat="false" ht="22.5" hidden="false" customHeight="false" outlineLevel="0" collapsed="false">
      <c r="A35" s="117" t="s">
        <v>226</v>
      </c>
      <c r="B35" s="117" t="s">
        <v>182</v>
      </c>
      <c r="C35" s="118" t="n">
        <v>48.75</v>
      </c>
      <c r="D35" s="118" t="n">
        <v>68</v>
      </c>
      <c r="E35" s="118" t="n">
        <v>57.5</v>
      </c>
      <c r="F35" s="118" t="n">
        <v>48.75</v>
      </c>
      <c r="G35" s="118" t="s">
        <v>227</v>
      </c>
      <c r="H35" s="119" t="n">
        <v>8800</v>
      </c>
      <c r="I35" s="117" t="s">
        <v>45</v>
      </c>
    </row>
    <row r="36" customFormat="false" ht="22.5" hidden="false" customHeight="false" outlineLevel="0" collapsed="false">
      <c r="A36" s="117" t="s">
        <v>228</v>
      </c>
      <c r="B36" s="117" t="s">
        <v>201</v>
      </c>
      <c r="C36" s="118" t="n">
        <v>44.75</v>
      </c>
      <c r="D36" s="118" t="n">
        <v>48.5</v>
      </c>
      <c r="E36" s="118" t="n">
        <v>45.55</v>
      </c>
      <c r="F36" s="118" t="n">
        <v>48.5</v>
      </c>
      <c r="G36" s="118" t="s">
        <v>229</v>
      </c>
      <c r="H36" s="119" t="n">
        <v>4000</v>
      </c>
      <c r="I36" s="117" t="s">
        <v>45</v>
      </c>
    </row>
    <row r="37" customFormat="false" ht="22.5" hidden="false" customHeight="false" outlineLevel="0" collapsed="false">
      <c r="A37" s="117" t="s">
        <v>230</v>
      </c>
      <c r="B37" s="120" t="n">
        <v>37043</v>
      </c>
      <c r="C37" s="118" t="n">
        <v>64.25</v>
      </c>
      <c r="D37" s="118" t="n">
        <v>65.5</v>
      </c>
      <c r="E37" s="118" t="n">
        <v>65.063</v>
      </c>
      <c r="F37" s="118" t="n">
        <v>64.25</v>
      </c>
      <c r="G37" s="118" t="s">
        <v>231</v>
      </c>
      <c r="H37" s="119" t="n">
        <v>67200</v>
      </c>
      <c r="I37" s="117" t="s">
        <v>45</v>
      </c>
    </row>
    <row r="38" customFormat="false" ht="22.5" hidden="false" customHeight="false" outlineLevel="0" collapsed="false">
      <c r="A38" s="117" t="s">
        <v>232</v>
      </c>
      <c r="B38" s="120" t="n">
        <v>37135</v>
      </c>
      <c r="C38" s="118" t="n">
        <v>55.5</v>
      </c>
      <c r="D38" s="118" t="n">
        <v>56</v>
      </c>
      <c r="E38" s="118" t="n">
        <v>55.667</v>
      </c>
      <c r="F38" s="118" t="n">
        <v>55.5</v>
      </c>
      <c r="G38" s="118" t="s">
        <v>233</v>
      </c>
      <c r="H38" s="119" t="n">
        <v>45600</v>
      </c>
      <c r="I38" s="117" t="s">
        <v>45</v>
      </c>
    </row>
    <row r="39" customFormat="false" ht="22.5" hidden="false" customHeight="false" outlineLevel="0" collapsed="false">
      <c r="A39" s="117" t="s">
        <v>234</v>
      </c>
      <c r="B39" s="117" t="s">
        <v>103</v>
      </c>
      <c r="C39" s="118" t="n">
        <v>55.5</v>
      </c>
      <c r="D39" s="118" t="n">
        <v>55.5</v>
      </c>
      <c r="E39" s="118" t="n">
        <v>55.5</v>
      </c>
      <c r="F39" s="118" t="n">
        <v>55.5</v>
      </c>
      <c r="G39" s="118" t="s">
        <v>235</v>
      </c>
      <c r="H39" s="119" t="n">
        <v>102400</v>
      </c>
      <c r="I39" s="117" t="s">
        <v>45</v>
      </c>
    </row>
    <row r="40" customFormat="false" ht="22.5" hidden="false" customHeight="false" outlineLevel="0" collapsed="false">
      <c r="A40" s="117" t="s">
        <v>236</v>
      </c>
      <c r="B40" s="117" t="s">
        <v>237</v>
      </c>
      <c r="C40" s="118" t="n">
        <v>36.5</v>
      </c>
      <c r="D40" s="118" t="n">
        <v>36.5</v>
      </c>
      <c r="E40" s="118" t="n">
        <v>36.5</v>
      </c>
      <c r="F40" s="118" t="n">
        <v>36.5</v>
      </c>
      <c r="G40" s="118" t="s">
        <v>238</v>
      </c>
      <c r="H40" s="119" t="n">
        <v>102400</v>
      </c>
      <c r="I40" s="117" t="s">
        <v>45</v>
      </c>
    </row>
    <row r="41" customFormat="false" ht="22.5" hidden="false" customHeight="false" outlineLevel="0" collapsed="false">
      <c r="A41" s="117" t="s">
        <v>239</v>
      </c>
      <c r="B41" s="117" t="s">
        <v>182</v>
      </c>
      <c r="C41" s="118" t="n">
        <v>34.5</v>
      </c>
      <c r="D41" s="118" t="n">
        <v>34.5</v>
      </c>
      <c r="E41" s="118" t="n">
        <v>34.5</v>
      </c>
      <c r="F41" s="118" t="n">
        <v>34.5</v>
      </c>
      <c r="G41" s="118" t="s">
        <v>240</v>
      </c>
      <c r="H41" s="118" t="n">
        <v>800</v>
      </c>
      <c r="I41" s="117" t="s">
        <v>45</v>
      </c>
    </row>
    <row r="42" customFormat="false" ht="22.5" hidden="false" customHeight="false" outlineLevel="0" collapsed="false">
      <c r="A42" s="117" t="s">
        <v>241</v>
      </c>
      <c r="B42" s="117" t="s">
        <v>201</v>
      </c>
      <c r="C42" s="118" t="n">
        <v>30.7</v>
      </c>
      <c r="D42" s="118" t="n">
        <v>34.25</v>
      </c>
      <c r="E42" s="118" t="n">
        <v>31.264</v>
      </c>
      <c r="F42" s="118" t="n">
        <v>34.25</v>
      </c>
      <c r="G42" s="118" t="s">
        <v>242</v>
      </c>
      <c r="H42" s="119" t="n">
        <v>25600</v>
      </c>
      <c r="I42" s="117" t="s">
        <v>45</v>
      </c>
    </row>
    <row r="43" customFormat="false" ht="22.5" hidden="false" customHeight="false" outlineLevel="0" collapsed="false">
      <c r="A43" s="117" t="s">
        <v>243</v>
      </c>
      <c r="B43" s="117" t="s">
        <v>204</v>
      </c>
      <c r="C43" s="118" t="n">
        <v>34.5</v>
      </c>
      <c r="D43" s="118" t="n">
        <v>35.5</v>
      </c>
      <c r="E43" s="118" t="n">
        <v>34.964</v>
      </c>
      <c r="F43" s="118" t="n">
        <v>34.5</v>
      </c>
      <c r="G43" s="118" t="s">
        <v>244</v>
      </c>
      <c r="H43" s="119" t="n">
        <v>22400</v>
      </c>
      <c r="I43" s="117" t="s">
        <v>45</v>
      </c>
    </row>
    <row r="44" customFormat="false" ht="22.5" hidden="false" customHeight="false" outlineLevel="0" collapsed="false">
      <c r="A44" s="117" t="s">
        <v>245</v>
      </c>
      <c r="B44" s="120" t="n">
        <v>37043</v>
      </c>
      <c r="C44" s="118" t="n">
        <v>60.75</v>
      </c>
      <c r="D44" s="118" t="n">
        <v>63</v>
      </c>
      <c r="E44" s="118" t="n">
        <v>61.845</v>
      </c>
      <c r="F44" s="118" t="n">
        <v>61</v>
      </c>
      <c r="G44" s="118" t="s">
        <v>233</v>
      </c>
      <c r="H44" s="119" t="n">
        <v>352800</v>
      </c>
      <c r="I44" s="117" t="s">
        <v>45</v>
      </c>
    </row>
    <row r="45" customFormat="false" ht="22.5" hidden="false" customHeight="false" outlineLevel="0" collapsed="false">
      <c r="A45" s="117" t="s">
        <v>246</v>
      </c>
      <c r="B45" s="120" t="n">
        <v>37104</v>
      </c>
      <c r="C45" s="118" t="n">
        <v>82</v>
      </c>
      <c r="D45" s="118" t="n">
        <v>82</v>
      </c>
      <c r="E45" s="118" t="n">
        <v>82</v>
      </c>
      <c r="F45" s="118" t="n">
        <v>82</v>
      </c>
      <c r="G45" s="118" t="s">
        <v>247</v>
      </c>
      <c r="H45" s="119" t="n">
        <v>18400</v>
      </c>
      <c r="I45" s="117" t="s">
        <v>45</v>
      </c>
    </row>
    <row r="46" customFormat="false" ht="22.5" hidden="false" customHeight="false" outlineLevel="0" collapsed="false">
      <c r="A46" s="117" t="s">
        <v>248</v>
      </c>
      <c r="B46" s="117" t="s">
        <v>209</v>
      </c>
      <c r="C46" s="118" t="n">
        <v>88</v>
      </c>
      <c r="D46" s="118" t="n">
        <v>98</v>
      </c>
      <c r="E46" s="118" t="n">
        <v>91.4</v>
      </c>
      <c r="F46" s="118" t="n">
        <v>88</v>
      </c>
      <c r="G46" s="118" t="s">
        <v>249</v>
      </c>
      <c r="H46" s="119" t="n">
        <v>352000</v>
      </c>
      <c r="I46" s="117" t="s">
        <v>45</v>
      </c>
    </row>
    <row r="47" customFormat="false" ht="22.5" hidden="false" customHeight="false" outlineLevel="0" collapsed="false">
      <c r="A47" s="117" t="s">
        <v>250</v>
      </c>
      <c r="B47" s="120" t="n">
        <v>37135</v>
      </c>
      <c r="C47" s="118" t="n">
        <v>42.75</v>
      </c>
      <c r="D47" s="118" t="n">
        <v>43.3</v>
      </c>
      <c r="E47" s="118" t="n">
        <v>43.05</v>
      </c>
      <c r="F47" s="118" t="n">
        <v>42.75</v>
      </c>
      <c r="G47" s="118" t="s">
        <v>251</v>
      </c>
      <c r="H47" s="119" t="n">
        <v>121600</v>
      </c>
      <c r="I47" s="117" t="s">
        <v>45</v>
      </c>
    </row>
    <row r="48" customFormat="false" ht="22.5" hidden="false" customHeight="false" outlineLevel="0" collapsed="false">
      <c r="A48" s="117" t="s">
        <v>252</v>
      </c>
      <c r="B48" s="117" t="s">
        <v>103</v>
      </c>
      <c r="C48" s="118" t="n">
        <v>39</v>
      </c>
      <c r="D48" s="118" t="n">
        <v>39.15</v>
      </c>
      <c r="E48" s="118" t="n">
        <v>39.1</v>
      </c>
      <c r="F48" s="118" t="n">
        <v>39.15</v>
      </c>
      <c r="G48" s="118" t="s">
        <v>253</v>
      </c>
      <c r="H48" s="119" t="n">
        <v>204800</v>
      </c>
      <c r="I48" s="117" t="s">
        <v>45</v>
      </c>
    </row>
    <row r="49" customFormat="false" ht="22.5" hidden="false" customHeight="false" outlineLevel="0" collapsed="false">
      <c r="A49" s="117" t="s">
        <v>254</v>
      </c>
      <c r="B49" s="120" t="n">
        <v>37044</v>
      </c>
      <c r="C49" s="118" t="n">
        <v>55.3</v>
      </c>
      <c r="D49" s="118" t="n">
        <v>55.5</v>
      </c>
      <c r="E49" s="118" t="n">
        <v>55.383</v>
      </c>
      <c r="F49" s="118" t="n">
        <v>55.35</v>
      </c>
      <c r="G49" s="118" t="s">
        <v>255</v>
      </c>
      <c r="H49" s="119" t="n">
        <v>48000</v>
      </c>
      <c r="I49" s="117" t="s">
        <v>45</v>
      </c>
    </row>
    <row r="50" customFormat="false" ht="22.5" hidden="false" customHeight="false" outlineLevel="0" collapsed="false">
      <c r="A50" s="117" t="s">
        <v>256</v>
      </c>
      <c r="B50" s="117" t="s">
        <v>257</v>
      </c>
      <c r="C50" s="118" t="n">
        <v>205.05</v>
      </c>
      <c r="D50" s="118" t="n">
        <v>208</v>
      </c>
      <c r="E50" s="118" t="n">
        <v>206.525</v>
      </c>
      <c r="F50" s="118" t="n">
        <v>205.05</v>
      </c>
      <c r="G50" s="118" t="s">
        <v>258</v>
      </c>
      <c r="H50" s="119" t="n">
        <v>2400</v>
      </c>
      <c r="I50" s="117" t="s">
        <v>45</v>
      </c>
    </row>
    <row r="51" customFormat="false" ht="22.5" hidden="false" customHeight="false" outlineLevel="0" collapsed="false">
      <c r="A51" s="117" t="s">
        <v>259</v>
      </c>
      <c r="B51" s="120" t="n">
        <v>37073</v>
      </c>
      <c r="C51" s="118" t="n">
        <v>370</v>
      </c>
      <c r="D51" s="118" t="n">
        <v>375</v>
      </c>
      <c r="E51" s="118" t="n">
        <v>372.5</v>
      </c>
      <c r="F51" s="118" t="n">
        <v>375</v>
      </c>
      <c r="G51" s="118" t="s">
        <v>260</v>
      </c>
      <c r="H51" s="119" t="n">
        <v>20000</v>
      </c>
      <c r="I51" s="117" t="s">
        <v>45</v>
      </c>
    </row>
    <row r="52" customFormat="false" ht="22.5" hidden="false" customHeight="false" outlineLevel="0" collapsed="false">
      <c r="A52" s="117" t="s">
        <v>261</v>
      </c>
      <c r="B52" s="120" t="n">
        <v>37043</v>
      </c>
      <c r="C52" s="118" t="n">
        <v>280</v>
      </c>
      <c r="D52" s="118" t="n">
        <v>295</v>
      </c>
      <c r="E52" s="118" t="n">
        <v>287.5</v>
      </c>
      <c r="F52" s="118" t="n">
        <v>280</v>
      </c>
      <c r="G52" s="118" t="s">
        <v>262</v>
      </c>
      <c r="H52" s="119" t="n">
        <v>20800</v>
      </c>
      <c r="I52" s="117" t="s">
        <v>45</v>
      </c>
    </row>
    <row r="53" customFormat="false" ht="22.5" hidden="false" customHeight="false" outlineLevel="0" collapsed="false">
      <c r="A53" s="117" t="s">
        <v>263</v>
      </c>
      <c r="B53" s="117" t="s">
        <v>201</v>
      </c>
      <c r="C53" s="118" t="n">
        <v>18</v>
      </c>
      <c r="D53" s="118" t="n">
        <v>20</v>
      </c>
      <c r="E53" s="118" t="n">
        <v>18.833</v>
      </c>
      <c r="F53" s="118" t="n">
        <v>18</v>
      </c>
      <c r="G53" s="118" t="s">
        <v>264</v>
      </c>
      <c r="H53" s="119" t="n">
        <v>2400</v>
      </c>
      <c r="I53" s="117" t="s">
        <v>45</v>
      </c>
    </row>
    <row r="54" customFormat="false" ht="22.5" hidden="false" customHeight="false" outlineLevel="0" collapsed="false">
      <c r="A54" s="117" t="s">
        <v>265</v>
      </c>
      <c r="B54" s="120" t="n">
        <v>37043</v>
      </c>
      <c r="C54" s="118" t="n">
        <v>64.25</v>
      </c>
      <c r="D54" s="118" t="n">
        <v>64.25</v>
      </c>
      <c r="E54" s="118" t="n">
        <v>64.25</v>
      </c>
      <c r="F54" s="118" t="n">
        <v>64.25</v>
      </c>
      <c r="G54" s="118" t="s">
        <v>266</v>
      </c>
      <c r="H54" s="119" t="n">
        <v>16800</v>
      </c>
      <c r="I54" s="117" t="s">
        <v>45</v>
      </c>
    </row>
    <row r="55" customFormat="false" ht="22.5" hidden="false" customHeight="false" outlineLevel="0" collapsed="false">
      <c r="A55" s="117" t="s">
        <v>267</v>
      </c>
      <c r="B55" s="120" t="n">
        <v>37135</v>
      </c>
      <c r="C55" s="118" t="n">
        <v>41.25</v>
      </c>
      <c r="D55" s="118" t="n">
        <v>41.25</v>
      </c>
      <c r="E55" s="118" t="n">
        <v>41.25</v>
      </c>
      <c r="F55" s="118" t="n">
        <v>41.25</v>
      </c>
      <c r="G55" s="118" t="s">
        <v>268</v>
      </c>
      <c r="H55" s="119" t="n">
        <v>15200</v>
      </c>
      <c r="I55" s="117" t="s">
        <v>45</v>
      </c>
    </row>
    <row r="56" customFormat="false" ht="22.5" hidden="false" customHeight="false" outlineLevel="0" collapsed="false">
      <c r="A56" s="117" t="s">
        <v>269</v>
      </c>
      <c r="B56" s="117" t="s">
        <v>209</v>
      </c>
      <c r="C56" s="118" t="n">
        <v>69.3</v>
      </c>
      <c r="D56" s="118" t="n">
        <v>69.3</v>
      </c>
      <c r="E56" s="118" t="n">
        <v>69.3</v>
      </c>
      <c r="F56" s="118" t="n">
        <v>69.3</v>
      </c>
      <c r="G56" s="118" t="s">
        <v>270</v>
      </c>
      <c r="H56" s="119" t="n">
        <v>35200</v>
      </c>
      <c r="I56" s="117" t="s">
        <v>45</v>
      </c>
    </row>
    <row r="57" customFormat="false" ht="22.5" hidden="false" customHeight="false" outlineLevel="0" collapsed="false">
      <c r="A57" s="117" t="s">
        <v>271</v>
      </c>
      <c r="B57" s="117" t="s">
        <v>108</v>
      </c>
      <c r="C57" s="118" t="n">
        <v>42</v>
      </c>
      <c r="D57" s="118" t="n">
        <v>42</v>
      </c>
      <c r="E57" s="118" t="n">
        <v>42</v>
      </c>
      <c r="F57" s="118" t="n">
        <v>42</v>
      </c>
      <c r="G57" s="118" t="s">
        <v>272</v>
      </c>
      <c r="H57" s="119" t="n">
        <v>204000</v>
      </c>
      <c r="I57" s="117" t="s">
        <v>45</v>
      </c>
    </row>
    <row r="58" customFormat="false" ht="14.25" hidden="false" customHeight="false" outlineLevel="0" collapsed="false">
      <c r="A58" s="117"/>
      <c r="B58" s="120"/>
      <c r="C58" s="118"/>
      <c r="D58" s="118"/>
      <c r="E58" s="118"/>
      <c r="F58" s="118"/>
      <c r="G58" s="118"/>
      <c r="H58" s="119"/>
      <c r="I58" s="117"/>
    </row>
    <row r="59" customFormat="false" ht="14.25" hidden="false" customHeight="false" outlineLevel="0" collapsed="false">
      <c r="A59" s="117"/>
      <c r="B59" s="117"/>
      <c r="C59" s="118"/>
      <c r="D59" s="118"/>
      <c r="E59" s="118"/>
      <c r="F59" s="118"/>
      <c r="G59" s="118"/>
      <c r="H59" s="119"/>
      <c r="I59" s="117"/>
    </row>
    <row r="60" customFormat="false" ht="14.25" hidden="false" customHeight="false" outlineLevel="0" collapsed="false">
      <c r="A60" s="117"/>
      <c r="B60" s="117"/>
      <c r="C60" s="118"/>
      <c r="D60" s="118"/>
      <c r="E60" s="118"/>
      <c r="F60" s="118"/>
      <c r="G60" s="118"/>
      <c r="H60" s="119"/>
      <c r="I60" s="117"/>
    </row>
    <row r="61" customFormat="false" ht="14.25" hidden="false" customHeight="false" outlineLevel="0" collapsed="false">
      <c r="A61" s="117"/>
      <c r="B61" s="117"/>
      <c r="C61" s="118"/>
      <c r="D61" s="118"/>
      <c r="E61" s="118"/>
      <c r="F61" s="118"/>
      <c r="G61" s="118"/>
      <c r="H61" s="119"/>
      <c r="I61" s="117"/>
    </row>
    <row r="62" customFormat="false" ht="14.25" hidden="false" customHeight="false" outlineLevel="0" collapsed="false">
      <c r="A62" s="117"/>
      <c r="B62" s="117"/>
      <c r="C62" s="118"/>
      <c r="D62" s="118"/>
      <c r="E62" s="118"/>
      <c r="F62" s="118"/>
      <c r="G62" s="118"/>
      <c r="H62" s="119"/>
      <c r="I62" s="117"/>
    </row>
    <row r="63" customFormat="false" ht="14.25" hidden="false" customHeight="false" outlineLevel="0" collapsed="false">
      <c r="A63" s="117"/>
      <c r="B63" s="117"/>
      <c r="C63" s="118"/>
      <c r="D63" s="118"/>
      <c r="E63" s="118"/>
      <c r="F63" s="118"/>
      <c r="G63" s="118"/>
      <c r="H63" s="119"/>
      <c r="I63" s="117"/>
    </row>
    <row r="64" customFormat="false" ht="14.25" hidden="false" customHeight="false" outlineLevel="0" collapsed="false">
      <c r="A64" s="117"/>
      <c r="B64" s="117"/>
      <c r="C64" s="118"/>
      <c r="D64" s="118"/>
      <c r="E64" s="118"/>
      <c r="F64" s="118"/>
      <c r="G64" s="118"/>
      <c r="H64" s="119"/>
      <c r="I64" s="117"/>
    </row>
    <row r="65" customFormat="false" ht="14.25" hidden="false" customHeight="false" outlineLevel="0" collapsed="false">
      <c r="A65" s="117"/>
      <c r="B65" s="120"/>
      <c r="C65" s="118"/>
      <c r="D65" s="118"/>
      <c r="E65" s="118"/>
      <c r="F65" s="118"/>
      <c r="G65" s="118"/>
      <c r="H65" s="119"/>
      <c r="I65" s="117"/>
    </row>
    <row r="66" customFormat="false" ht="14.25" hidden="false" customHeight="false" outlineLevel="0" collapsed="false">
      <c r="A66" s="117"/>
      <c r="B66" s="120"/>
      <c r="C66" s="118"/>
      <c r="D66" s="118"/>
      <c r="E66" s="118"/>
      <c r="F66" s="118"/>
      <c r="G66" s="118"/>
      <c r="H66" s="119"/>
      <c r="I66" s="117"/>
    </row>
    <row r="67" customFormat="false" ht="14.25" hidden="false" customHeight="false" outlineLevel="0" collapsed="false">
      <c r="A67" s="117"/>
      <c r="B67" s="120"/>
      <c r="C67" s="118"/>
      <c r="D67" s="118"/>
      <c r="E67" s="118"/>
      <c r="F67" s="118"/>
      <c r="G67" s="118"/>
      <c r="H67" s="119"/>
      <c r="I67" s="117"/>
    </row>
    <row r="68" customFormat="false" ht="14.25" hidden="false" customHeight="false" outlineLevel="0" collapsed="false">
      <c r="A68" s="117"/>
      <c r="B68" s="117"/>
      <c r="C68" s="118"/>
      <c r="D68" s="118"/>
      <c r="E68" s="118"/>
      <c r="F68" s="118"/>
      <c r="G68" s="118"/>
      <c r="H68" s="119"/>
      <c r="I68" s="117"/>
    </row>
    <row r="69" customFormat="false" ht="14.25" hidden="false" customHeight="false" outlineLevel="0" collapsed="false">
      <c r="A69" s="117"/>
      <c r="B69" s="120"/>
      <c r="C69" s="118"/>
      <c r="D69" s="118"/>
      <c r="E69" s="118"/>
      <c r="F69" s="118"/>
      <c r="G69" s="118"/>
      <c r="H69" s="119"/>
      <c r="I69" s="117"/>
    </row>
    <row r="70" customFormat="false" ht="14.25" hidden="false" customHeight="false" outlineLevel="0" collapsed="false">
      <c r="A70" s="117"/>
      <c r="B70" s="120"/>
      <c r="C70" s="118"/>
      <c r="D70" s="118"/>
      <c r="E70" s="118"/>
      <c r="F70" s="118"/>
      <c r="G70" s="118"/>
      <c r="H70" s="119"/>
      <c r="I70" s="117"/>
    </row>
    <row r="71" customFormat="false" ht="14.25" hidden="false" customHeight="false" outlineLevel="0" collapsed="false">
      <c r="A71" s="117"/>
      <c r="B71" s="117"/>
      <c r="C71" s="118"/>
      <c r="D71" s="118"/>
      <c r="E71" s="118"/>
      <c r="F71" s="118"/>
      <c r="G71" s="118"/>
      <c r="H71" s="119"/>
      <c r="I71" s="117"/>
    </row>
    <row r="72" customFormat="false" ht="14.25" hidden="false" customHeight="false" outlineLevel="0" collapsed="false">
      <c r="A72" s="117"/>
      <c r="B72" s="117"/>
      <c r="C72" s="118"/>
      <c r="D72" s="118"/>
      <c r="E72" s="118"/>
      <c r="F72" s="118"/>
      <c r="G72" s="118"/>
      <c r="H72" s="119"/>
      <c r="I72" s="117"/>
    </row>
    <row r="73" customFormat="false" ht="14.25" hidden="false" customHeight="false" outlineLevel="0" collapsed="false">
      <c r="A73" s="117"/>
      <c r="B73" s="117"/>
      <c r="C73" s="118"/>
      <c r="D73" s="118"/>
      <c r="E73" s="118"/>
      <c r="F73" s="118"/>
      <c r="G73" s="118"/>
      <c r="H73" s="119"/>
      <c r="I73" s="117"/>
    </row>
    <row r="74" customFormat="false" ht="14.25" hidden="false" customHeight="false" outlineLevel="0" collapsed="false">
      <c r="A74" s="117"/>
      <c r="B74" s="120"/>
      <c r="C74" s="118"/>
      <c r="D74" s="118"/>
      <c r="E74" s="118"/>
      <c r="F74" s="118"/>
      <c r="G74" s="118"/>
      <c r="H74" s="119"/>
      <c r="I74" s="117"/>
    </row>
    <row r="75" customFormat="false" ht="13.5" hidden="false" customHeight="false" outlineLevel="0" collapsed="false"/>
    <row r="76" customFormat="false" ht="12.75" hidden="false" customHeight="false" outlineLevel="0" collapsed="false">
      <c r="A76" s="131"/>
    </row>
    <row r="77" customFormat="false" ht="12.75" hidden="false" customHeight="false" outlineLevel="0" collapsed="false">
      <c r="A77" s="131"/>
    </row>
  </sheetData>
  <mergeCells count="11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6:I16"/>
    <mergeCell ref="A21:I21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119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85"/>
    <col collapsed="false" customWidth="true" hidden="false" outlineLevel="0" max="2" min="2" style="0" width="12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99"/>
    <col collapsed="false" customWidth="true" hidden="false" outlineLevel="0" max="8" min="8" style="0" width="12.56"/>
    <col collapsed="false" customWidth="true" hidden="false" outlineLevel="0" max="9" min="9" style="0" width="8.56"/>
    <col collapsed="false" customWidth="true" hidden="false" outlineLevel="0" max="10" min="10" style="0" width="7.28"/>
    <col collapsed="false" customWidth="true" hidden="false" outlineLevel="0" max="11" min="11" style="0" width="14.99"/>
    <col collapsed="false" customWidth="true" hidden="false" outlineLevel="0" max="12" min="12" style="0" width="2.7"/>
  </cols>
  <sheetData>
    <row r="1" customFormat="false" ht="21" hidden="false" customHeight="false" outlineLevel="0" collapsed="false">
      <c r="A1" s="136" t="s">
        <v>80</v>
      </c>
      <c r="F1" s="132"/>
      <c r="G1" s="57" t="s">
        <v>273</v>
      </c>
      <c r="H1" s="133" t="n">
        <f aca="false">SUM(H11:H10000)</f>
        <v>43422500</v>
      </c>
    </row>
    <row r="2" customFormat="false" ht="15.75" hidden="false" customHeight="false" outlineLevel="0" collapsed="false">
      <c r="A2" s="49" t="s">
        <v>274</v>
      </c>
      <c r="F2" s="134"/>
      <c r="G2" s="137"/>
      <c r="H2" s="135"/>
    </row>
    <row r="3" customFormat="false" ht="12.75" hidden="false" customHeight="false" outlineLevel="0" collapsed="false">
      <c r="A3" s="40" t="n">
        <f aca="false">'E-Mail'!$B$2</f>
        <v>37035</v>
      </c>
      <c r="F3" s="134"/>
      <c r="G3" s="137"/>
      <c r="H3" s="135"/>
    </row>
    <row r="5" customFormat="false" ht="9.75" hidden="false" customHeight="true" outlineLevel="0" collapsed="false">
      <c r="A5" s="111" t="s">
        <v>275</v>
      </c>
      <c r="J5" s="138"/>
      <c r="K5" s="138"/>
      <c r="L5" s="138"/>
    </row>
    <row r="6" customFormat="false" ht="9.75" hidden="false" customHeight="true" outlineLevel="0" collapsed="false">
      <c r="A6" s="111" t="s">
        <v>86</v>
      </c>
      <c r="J6" s="138"/>
      <c r="K6" s="138"/>
      <c r="L6" s="138"/>
    </row>
    <row r="7" customFormat="false" ht="9.75" hidden="false" customHeight="true" outlineLevel="0" collapsed="false">
      <c r="A7" s="111" t="s">
        <v>87</v>
      </c>
      <c r="J7" s="138"/>
      <c r="K7" s="138"/>
      <c r="L7" s="138"/>
    </row>
    <row r="8" customFormat="false" ht="9.75" hidden="false" customHeight="true" outlineLevel="0" collapsed="false">
      <c r="J8" s="138"/>
      <c r="K8" s="138"/>
      <c r="L8" s="138"/>
    </row>
    <row r="9" customFormat="false" ht="13.5" hidden="false" customHeight="true" outlineLevel="0" collapsed="false">
      <c r="A9" s="112" t="s">
        <v>88</v>
      </c>
      <c r="B9" s="112" t="s">
        <v>89</v>
      </c>
      <c r="C9" s="113" t="s">
        <v>90</v>
      </c>
      <c r="D9" s="113" t="s">
        <v>91</v>
      </c>
      <c r="E9" s="114" t="s">
        <v>92</v>
      </c>
      <c r="F9" s="113" t="s">
        <v>93</v>
      </c>
      <c r="G9" s="113" t="s">
        <v>94</v>
      </c>
      <c r="H9" s="113" t="s">
        <v>7</v>
      </c>
      <c r="I9" s="112" t="s">
        <v>95</v>
      </c>
      <c r="J9" s="138"/>
      <c r="K9" s="138"/>
      <c r="L9" s="138"/>
    </row>
    <row r="10" customFormat="false" ht="25.5" hidden="false" customHeight="true" outlineLevel="0" collapsed="false">
      <c r="A10" s="112"/>
      <c r="B10" s="112"/>
      <c r="C10" s="113"/>
      <c r="D10" s="113"/>
      <c r="E10" s="115" t="s">
        <v>96</v>
      </c>
      <c r="F10" s="113"/>
      <c r="G10" s="113"/>
      <c r="H10" s="113"/>
      <c r="I10" s="112"/>
      <c r="J10" s="138"/>
      <c r="K10" s="138"/>
      <c r="L10" s="138"/>
    </row>
    <row r="11" customFormat="false" ht="10.5" hidden="false" customHeight="true" outlineLevel="0" collapsed="false">
      <c r="A11" s="116" t="s">
        <v>276</v>
      </c>
      <c r="B11" s="116"/>
      <c r="C11" s="116"/>
      <c r="D11" s="116"/>
      <c r="E11" s="116"/>
      <c r="F11" s="116"/>
      <c r="G11" s="116"/>
      <c r="H11" s="116"/>
      <c r="I11" s="116"/>
      <c r="J11" s="138"/>
      <c r="K11" s="138"/>
      <c r="L11" s="138"/>
    </row>
    <row r="12" customFormat="false" ht="14.25" hidden="false" customHeight="true" outlineLevel="0" collapsed="false">
      <c r="A12" s="117" t="s">
        <v>277</v>
      </c>
      <c r="B12" s="117" t="s">
        <v>182</v>
      </c>
      <c r="C12" s="118" t="n">
        <v>5.65</v>
      </c>
      <c r="D12" s="118" t="n">
        <v>5.65</v>
      </c>
      <c r="E12" s="118" t="n">
        <v>5.65</v>
      </c>
      <c r="F12" s="118" t="n">
        <v>5.65</v>
      </c>
      <c r="G12" s="118" t="s">
        <v>278</v>
      </c>
      <c r="H12" s="119" t="n">
        <v>300000</v>
      </c>
      <c r="I12" s="117" t="s">
        <v>279</v>
      </c>
      <c r="J12" s="138"/>
      <c r="K12" s="138"/>
      <c r="L12" s="138"/>
    </row>
    <row r="13" customFormat="false" ht="10.5" hidden="false" customHeight="true" outlineLevel="0" collapsed="false">
      <c r="A13" s="117" t="s">
        <v>280</v>
      </c>
      <c r="B13" s="117" t="s">
        <v>281</v>
      </c>
      <c r="C13" s="118" t="n">
        <v>5.68</v>
      </c>
      <c r="D13" s="118" t="n">
        <v>5.68</v>
      </c>
      <c r="E13" s="118" t="n">
        <v>5.68</v>
      </c>
      <c r="F13" s="118" t="n">
        <v>5.68</v>
      </c>
      <c r="G13" s="118" t="s">
        <v>282</v>
      </c>
      <c r="H13" s="119" t="n">
        <v>50000</v>
      </c>
      <c r="I13" s="117" t="s">
        <v>279</v>
      </c>
      <c r="J13" s="138"/>
      <c r="K13" s="138"/>
      <c r="L13" s="138"/>
    </row>
    <row r="14" customFormat="false" ht="14.25" hidden="false" customHeight="true" outlineLevel="0" collapsed="false">
      <c r="A14" s="116" t="s">
        <v>283</v>
      </c>
      <c r="B14" s="116"/>
      <c r="C14" s="116"/>
      <c r="D14" s="116"/>
      <c r="E14" s="116"/>
      <c r="F14" s="116"/>
      <c r="G14" s="116"/>
      <c r="H14" s="116"/>
      <c r="I14" s="116"/>
      <c r="J14" s="138"/>
      <c r="K14" s="138"/>
      <c r="L14" s="138"/>
    </row>
    <row r="15" customFormat="false" ht="14.25" hidden="false" customHeight="true" outlineLevel="0" collapsed="false">
      <c r="A15" s="117" t="s">
        <v>284</v>
      </c>
      <c r="B15" s="117" t="s">
        <v>285</v>
      </c>
      <c r="C15" s="118" t="n">
        <v>-0.293</v>
      </c>
      <c r="D15" s="118" t="n">
        <v>-0.293</v>
      </c>
      <c r="E15" s="118" t="n">
        <v>-0.293</v>
      </c>
      <c r="F15" s="118" t="n">
        <v>-0.293</v>
      </c>
      <c r="G15" s="118" t="s">
        <v>286</v>
      </c>
      <c r="H15" s="119" t="n">
        <v>755000</v>
      </c>
      <c r="I15" s="117" t="s">
        <v>42</v>
      </c>
      <c r="J15" s="138"/>
      <c r="K15" s="138"/>
      <c r="L15" s="138"/>
    </row>
    <row r="16" customFormat="false" ht="14.25" hidden="false" customHeight="true" outlineLevel="0" collapsed="false">
      <c r="A16" s="117" t="s">
        <v>287</v>
      </c>
      <c r="B16" s="120" t="n">
        <v>37043</v>
      </c>
      <c r="C16" s="118" t="n">
        <v>0.17</v>
      </c>
      <c r="D16" s="118" t="n">
        <v>0.17</v>
      </c>
      <c r="E16" s="118" t="n">
        <v>0.17</v>
      </c>
      <c r="F16" s="118" t="n">
        <v>0.17</v>
      </c>
      <c r="G16" s="118" t="s">
        <v>288</v>
      </c>
      <c r="H16" s="119" t="n">
        <v>300000</v>
      </c>
      <c r="I16" s="117" t="s">
        <v>42</v>
      </c>
      <c r="J16" s="138"/>
      <c r="K16" s="138"/>
      <c r="L16" s="138"/>
    </row>
    <row r="17" customFormat="false" ht="14.25" hidden="false" customHeight="true" outlineLevel="0" collapsed="false">
      <c r="A17" s="117" t="s">
        <v>289</v>
      </c>
      <c r="B17" s="120" t="n">
        <v>37043</v>
      </c>
      <c r="C17" s="118" t="n">
        <v>-0.095</v>
      </c>
      <c r="D17" s="118" t="n">
        <v>-0.095</v>
      </c>
      <c r="E17" s="118" t="n">
        <v>-0.095</v>
      </c>
      <c r="F17" s="118" t="n">
        <v>-0.095</v>
      </c>
      <c r="G17" s="118" t="s">
        <v>290</v>
      </c>
      <c r="H17" s="119" t="n">
        <v>300000</v>
      </c>
      <c r="I17" s="117" t="s">
        <v>42</v>
      </c>
      <c r="J17" s="138"/>
      <c r="K17" s="138"/>
      <c r="L17" s="138"/>
    </row>
    <row r="18" customFormat="false" ht="14.25" hidden="false" customHeight="true" outlineLevel="0" collapsed="false">
      <c r="A18" s="117" t="s">
        <v>291</v>
      </c>
      <c r="B18" s="120" t="n">
        <v>37043</v>
      </c>
      <c r="C18" s="118" t="n">
        <v>-0.025</v>
      </c>
      <c r="D18" s="118" t="n">
        <v>-0.025</v>
      </c>
      <c r="E18" s="118" t="n">
        <v>-0.025</v>
      </c>
      <c r="F18" s="118" t="n">
        <v>-0.025</v>
      </c>
      <c r="G18" s="118" t="s">
        <v>240</v>
      </c>
      <c r="H18" s="119" t="n">
        <v>300000</v>
      </c>
      <c r="I18" s="117" t="s">
        <v>42</v>
      </c>
      <c r="J18" s="138"/>
      <c r="K18" s="138"/>
      <c r="L18" s="138"/>
    </row>
    <row r="19" customFormat="false" ht="14.25" hidden="false" customHeight="true" outlineLevel="0" collapsed="false">
      <c r="A19" s="116" t="s">
        <v>58</v>
      </c>
      <c r="B19" s="116"/>
      <c r="C19" s="116"/>
      <c r="D19" s="116"/>
      <c r="E19" s="116"/>
      <c r="F19" s="116"/>
      <c r="G19" s="116"/>
      <c r="H19" s="116"/>
      <c r="I19" s="116"/>
      <c r="J19" s="138"/>
      <c r="K19" s="138"/>
      <c r="L19" s="138"/>
    </row>
    <row r="20" customFormat="false" ht="14.25" hidden="false" customHeight="true" outlineLevel="0" collapsed="false">
      <c r="A20" s="117" t="s">
        <v>292</v>
      </c>
      <c r="B20" s="117" t="s">
        <v>293</v>
      </c>
      <c r="C20" s="118" t="n">
        <v>4.033</v>
      </c>
      <c r="D20" s="118" t="n">
        <v>4.035</v>
      </c>
      <c r="E20" s="118" t="n">
        <v>4.033</v>
      </c>
      <c r="F20" s="118" t="n">
        <v>4.033</v>
      </c>
      <c r="G20" s="118" t="s">
        <v>278</v>
      </c>
      <c r="H20" s="119" t="n">
        <v>15000</v>
      </c>
      <c r="I20" s="117" t="s">
        <v>42</v>
      </c>
      <c r="J20" s="138"/>
      <c r="K20" s="138"/>
      <c r="L20" s="138"/>
    </row>
    <row r="21" customFormat="false" ht="14.25" hidden="false" customHeight="true" outlineLevel="0" collapsed="false">
      <c r="A21" s="117" t="s">
        <v>294</v>
      </c>
      <c r="B21" s="117" t="s">
        <v>293</v>
      </c>
      <c r="C21" s="118" t="n">
        <v>4.045</v>
      </c>
      <c r="D21" s="118" t="n">
        <v>4.085</v>
      </c>
      <c r="E21" s="118" t="n">
        <v>4.065</v>
      </c>
      <c r="F21" s="118" t="n">
        <v>4.08</v>
      </c>
      <c r="G21" s="118" t="s">
        <v>295</v>
      </c>
      <c r="H21" s="119" t="n">
        <v>140000</v>
      </c>
      <c r="I21" s="117" t="s">
        <v>42</v>
      </c>
      <c r="J21" s="138"/>
      <c r="K21" s="138"/>
      <c r="L21" s="138"/>
    </row>
    <row r="22" customFormat="false" ht="14.25" hidden="false" customHeight="true" outlineLevel="0" collapsed="false">
      <c r="A22" s="117" t="s">
        <v>296</v>
      </c>
      <c r="B22" s="117" t="s">
        <v>293</v>
      </c>
      <c r="C22" s="118" t="n">
        <v>7.25</v>
      </c>
      <c r="D22" s="118" t="n">
        <v>7.65</v>
      </c>
      <c r="E22" s="118" t="n">
        <v>7.45</v>
      </c>
      <c r="F22" s="118" t="n">
        <v>7.65</v>
      </c>
      <c r="G22" s="118" t="s">
        <v>297</v>
      </c>
      <c r="H22" s="119" t="n">
        <v>10000</v>
      </c>
      <c r="I22" s="117" t="s">
        <v>42</v>
      </c>
      <c r="J22" s="138"/>
      <c r="K22" s="138"/>
      <c r="L22" s="138"/>
    </row>
    <row r="23" customFormat="false" ht="14.25" hidden="false" customHeight="true" outlineLevel="0" collapsed="false">
      <c r="A23" s="117" t="s">
        <v>298</v>
      </c>
      <c r="B23" s="117" t="s">
        <v>293</v>
      </c>
      <c r="C23" s="118" t="n">
        <v>4.06</v>
      </c>
      <c r="D23" s="118" t="n">
        <v>4.08</v>
      </c>
      <c r="E23" s="118" t="n">
        <v>4.069</v>
      </c>
      <c r="F23" s="118" t="n">
        <v>4.08</v>
      </c>
      <c r="G23" s="118" t="s">
        <v>299</v>
      </c>
      <c r="H23" s="119" t="n">
        <v>17500</v>
      </c>
      <c r="I23" s="117" t="s">
        <v>42</v>
      </c>
      <c r="J23" s="138"/>
      <c r="K23" s="138"/>
      <c r="L23" s="138"/>
    </row>
    <row r="24" customFormat="false" ht="14.25" hidden="false" customHeight="true" outlineLevel="0" collapsed="false">
      <c r="A24" s="117" t="s">
        <v>300</v>
      </c>
      <c r="B24" s="117" t="s">
        <v>293</v>
      </c>
      <c r="C24" s="118" t="n">
        <v>4.345</v>
      </c>
      <c r="D24" s="118" t="n">
        <v>4.385</v>
      </c>
      <c r="E24" s="118" t="n">
        <v>4.375</v>
      </c>
      <c r="F24" s="118" t="n">
        <v>4.35</v>
      </c>
      <c r="G24" s="118" t="s">
        <v>301</v>
      </c>
      <c r="H24" s="119" t="n">
        <v>270000</v>
      </c>
      <c r="I24" s="117" t="s">
        <v>42</v>
      </c>
      <c r="J24" s="138"/>
      <c r="K24" s="138"/>
      <c r="L24" s="138"/>
    </row>
    <row r="25" customFormat="false" ht="14.25" hidden="false" customHeight="true" outlineLevel="0" collapsed="false">
      <c r="A25" s="117" t="s">
        <v>302</v>
      </c>
      <c r="B25" s="117" t="s">
        <v>293</v>
      </c>
      <c r="C25" s="118" t="n">
        <v>4.13</v>
      </c>
      <c r="D25" s="118" t="n">
        <v>4.18</v>
      </c>
      <c r="E25" s="118" t="n">
        <v>4.154</v>
      </c>
      <c r="F25" s="118" t="n">
        <v>4.13</v>
      </c>
      <c r="G25" s="118" t="s">
        <v>303</v>
      </c>
      <c r="H25" s="119" t="n">
        <v>67500</v>
      </c>
      <c r="I25" s="117" t="s">
        <v>42</v>
      </c>
      <c r="J25" s="138"/>
      <c r="K25" s="138"/>
      <c r="L25" s="138"/>
    </row>
    <row r="26" customFormat="false" ht="14.25" hidden="false" customHeight="true" outlineLevel="0" collapsed="false">
      <c r="A26" s="117" t="s">
        <v>304</v>
      </c>
      <c r="B26" s="117" t="s">
        <v>293</v>
      </c>
      <c r="C26" s="118" t="n">
        <v>4.06</v>
      </c>
      <c r="D26" s="118" t="n">
        <v>4.14</v>
      </c>
      <c r="E26" s="118" t="n">
        <v>4.092</v>
      </c>
      <c r="F26" s="118" t="n">
        <v>4.07</v>
      </c>
      <c r="G26" s="118" t="s">
        <v>305</v>
      </c>
      <c r="H26" s="119" t="n">
        <v>150000</v>
      </c>
      <c r="I26" s="117" t="s">
        <v>42</v>
      </c>
      <c r="J26" s="138"/>
      <c r="K26" s="138"/>
      <c r="L26" s="138"/>
    </row>
    <row r="27" customFormat="false" ht="14.25" hidden="false" customHeight="true" outlineLevel="0" collapsed="false">
      <c r="A27" s="117" t="s">
        <v>306</v>
      </c>
      <c r="B27" s="117" t="s">
        <v>293</v>
      </c>
      <c r="C27" s="118" t="n">
        <v>4.325</v>
      </c>
      <c r="D27" s="118" t="n">
        <v>4.355</v>
      </c>
      <c r="E27" s="118" t="n">
        <v>4.342</v>
      </c>
      <c r="F27" s="118" t="n">
        <v>4.325</v>
      </c>
      <c r="G27" s="118" t="s">
        <v>166</v>
      </c>
      <c r="H27" s="119" t="n">
        <v>77500</v>
      </c>
      <c r="I27" s="117" t="s">
        <v>42</v>
      </c>
      <c r="J27" s="138"/>
      <c r="K27" s="138"/>
      <c r="L27" s="138"/>
    </row>
    <row r="28" customFormat="false" ht="14.25" hidden="false" customHeight="true" outlineLevel="0" collapsed="false">
      <c r="A28" s="117" t="s">
        <v>307</v>
      </c>
      <c r="B28" s="117" t="s">
        <v>293</v>
      </c>
      <c r="C28" s="118" t="n">
        <v>4.25</v>
      </c>
      <c r="D28" s="118" t="n">
        <v>4.44</v>
      </c>
      <c r="E28" s="118" t="n">
        <v>4.34</v>
      </c>
      <c r="F28" s="118" t="n">
        <v>4.26</v>
      </c>
      <c r="G28" s="118" t="s">
        <v>308</v>
      </c>
      <c r="H28" s="119" t="n">
        <v>185000</v>
      </c>
      <c r="I28" s="117" t="s">
        <v>42</v>
      </c>
      <c r="J28" s="138"/>
      <c r="K28" s="138"/>
      <c r="L28" s="138"/>
    </row>
    <row r="29" customFormat="false" ht="14.25" hidden="false" customHeight="true" outlineLevel="0" collapsed="false">
      <c r="A29" s="117" t="s">
        <v>309</v>
      </c>
      <c r="B29" s="117" t="s">
        <v>293</v>
      </c>
      <c r="C29" s="118" t="n">
        <v>3.95</v>
      </c>
      <c r="D29" s="118" t="n">
        <v>4.05</v>
      </c>
      <c r="E29" s="118" t="n">
        <v>3.99</v>
      </c>
      <c r="F29" s="118" t="n">
        <v>4</v>
      </c>
      <c r="G29" s="118" t="s">
        <v>310</v>
      </c>
      <c r="H29" s="119" t="n">
        <v>202500</v>
      </c>
      <c r="I29" s="117" t="s">
        <v>42</v>
      </c>
      <c r="J29" s="138"/>
      <c r="K29" s="138"/>
      <c r="L29" s="138"/>
    </row>
    <row r="30" customFormat="false" ht="14.25" hidden="false" customHeight="true" outlineLevel="0" collapsed="false">
      <c r="A30" s="117" t="s">
        <v>311</v>
      </c>
      <c r="B30" s="120" t="n">
        <v>37043</v>
      </c>
      <c r="C30" s="118" t="n">
        <v>3.98</v>
      </c>
      <c r="D30" s="118" t="n">
        <v>4.08</v>
      </c>
      <c r="E30" s="118" t="n">
        <v>4.044</v>
      </c>
      <c r="F30" s="118" t="n">
        <v>3.98</v>
      </c>
      <c r="G30" s="118" t="s">
        <v>312</v>
      </c>
      <c r="H30" s="119" t="n">
        <v>2700000</v>
      </c>
      <c r="I30" s="117" t="s">
        <v>42</v>
      </c>
      <c r="J30" s="138"/>
      <c r="K30" s="138"/>
      <c r="L30" s="138"/>
    </row>
    <row r="31" customFormat="false" ht="14.25" hidden="false" customHeight="true" outlineLevel="0" collapsed="false">
      <c r="A31" s="117" t="s">
        <v>313</v>
      </c>
      <c r="B31" s="117" t="s">
        <v>293</v>
      </c>
      <c r="C31" s="118" t="n">
        <v>3.51</v>
      </c>
      <c r="D31" s="118" t="n">
        <v>3.515</v>
      </c>
      <c r="E31" s="118" t="n">
        <v>3.512</v>
      </c>
      <c r="F31" s="118" t="n">
        <v>3.51</v>
      </c>
      <c r="G31" s="118" t="s">
        <v>314</v>
      </c>
      <c r="H31" s="119" t="n">
        <v>15000</v>
      </c>
      <c r="I31" s="117" t="s">
        <v>42</v>
      </c>
      <c r="J31" s="138"/>
      <c r="K31" s="138"/>
      <c r="L31" s="138"/>
    </row>
    <row r="32" customFormat="false" ht="14.25" hidden="false" customHeight="true" outlineLevel="0" collapsed="false">
      <c r="A32" s="117" t="s">
        <v>315</v>
      </c>
      <c r="B32" s="117" t="s">
        <v>293</v>
      </c>
      <c r="C32" s="118" t="n">
        <v>4.08</v>
      </c>
      <c r="D32" s="118" t="n">
        <v>4.11</v>
      </c>
      <c r="E32" s="118" t="n">
        <v>4.104</v>
      </c>
      <c r="F32" s="118" t="n">
        <v>4.08</v>
      </c>
      <c r="G32" s="118" t="s">
        <v>316</v>
      </c>
      <c r="H32" s="119" t="n">
        <v>12500</v>
      </c>
      <c r="I32" s="117" t="s">
        <v>42</v>
      </c>
      <c r="J32" s="138"/>
      <c r="K32" s="138"/>
      <c r="L32" s="138"/>
    </row>
    <row r="33" customFormat="false" ht="14.25" hidden="false" customHeight="true" outlineLevel="0" collapsed="false">
      <c r="A33" s="117" t="s">
        <v>317</v>
      </c>
      <c r="B33" s="117" t="s">
        <v>293</v>
      </c>
      <c r="C33" s="118" t="n">
        <v>4.13</v>
      </c>
      <c r="D33" s="118" t="n">
        <v>4.13</v>
      </c>
      <c r="E33" s="118" t="n">
        <v>4.13</v>
      </c>
      <c r="F33" s="118" t="n">
        <v>4.13</v>
      </c>
      <c r="G33" s="118" t="s">
        <v>318</v>
      </c>
      <c r="H33" s="119" t="n">
        <v>10000</v>
      </c>
      <c r="I33" s="117" t="s">
        <v>42</v>
      </c>
      <c r="J33" s="138"/>
      <c r="K33" s="138"/>
      <c r="L33" s="138"/>
    </row>
    <row r="34" customFormat="false" ht="14.25" hidden="false" customHeight="true" outlineLevel="0" collapsed="false">
      <c r="A34" s="117" t="s">
        <v>319</v>
      </c>
      <c r="B34" s="117" t="s">
        <v>293</v>
      </c>
      <c r="C34" s="118" t="n">
        <v>4.1</v>
      </c>
      <c r="D34" s="118" t="n">
        <v>4.155</v>
      </c>
      <c r="E34" s="118" t="n">
        <v>4.126</v>
      </c>
      <c r="F34" s="118" t="n">
        <v>4.1</v>
      </c>
      <c r="G34" s="118" t="s">
        <v>320</v>
      </c>
      <c r="H34" s="119" t="n">
        <v>217500</v>
      </c>
      <c r="I34" s="117" t="s">
        <v>42</v>
      </c>
      <c r="J34" s="138"/>
      <c r="K34" s="138"/>
      <c r="L34" s="138"/>
    </row>
    <row r="35" customFormat="false" ht="14.25" hidden="false" customHeight="true" outlineLevel="0" collapsed="false">
      <c r="A35" s="117" t="s">
        <v>321</v>
      </c>
      <c r="B35" s="117" t="s">
        <v>293</v>
      </c>
      <c r="C35" s="118" t="n">
        <v>2.98</v>
      </c>
      <c r="D35" s="118" t="n">
        <v>3</v>
      </c>
      <c r="E35" s="118" t="n">
        <v>2.995</v>
      </c>
      <c r="F35" s="118" t="n">
        <v>3</v>
      </c>
      <c r="G35" s="118" t="s">
        <v>322</v>
      </c>
      <c r="H35" s="119" t="n">
        <v>20000</v>
      </c>
      <c r="I35" s="117" t="s">
        <v>42</v>
      </c>
      <c r="J35" s="138"/>
      <c r="K35" s="138"/>
      <c r="L35" s="138"/>
    </row>
    <row r="36" customFormat="false" ht="14.25" hidden="false" customHeight="true" outlineLevel="0" collapsed="false">
      <c r="A36" s="117" t="s">
        <v>323</v>
      </c>
      <c r="B36" s="117" t="s">
        <v>293</v>
      </c>
      <c r="C36" s="118" t="n">
        <v>4.333</v>
      </c>
      <c r="D36" s="118" t="n">
        <v>4.35</v>
      </c>
      <c r="E36" s="118" t="n">
        <v>4.339</v>
      </c>
      <c r="F36" s="118" t="n">
        <v>4.345</v>
      </c>
      <c r="G36" s="118" t="s">
        <v>324</v>
      </c>
      <c r="H36" s="119" t="n">
        <v>50000</v>
      </c>
      <c r="I36" s="117" t="s">
        <v>42</v>
      </c>
      <c r="J36" s="138"/>
      <c r="K36" s="138"/>
      <c r="L36" s="138"/>
    </row>
    <row r="37" customFormat="false" ht="14.25" hidden="false" customHeight="true" outlineLevel="0" collapsed="false">
      <c r="A37" s="117" t="s">
        <v>325</v>
      </c>
      <c r="B37" s="117" t="s">
        <v>293</v>
      </c>
      <c r="C37" s="118" t="n">
        <v>4.05</v>
      </c>
      <c r="D37" s="118" t="n">
        <v>4.1</v>
      </c>
      <c r="E37" s="118" t="n">
        <v>4.077</v>
      </c>
      <c r="F37" s="118" t="n">
        <v>4.05</v>
      </c>
      <c r="G37" s="118" t="s">
        <v>326</v>
      </c>
      <c r="H37" s="119" t="n">
        <v>392500</v>
      </c>
      <c r="I37" s="117" t="s">
        <v>42</v>
      </c>
      <c r="J37" s="138"/>
      <c r="K37" s="138"/>
      <c r="L37" s="138"/>
    </row>
    <row r="38" customFormat="false" ht="14.25" hidden="false" customHeight="true" outlineLevel="0" collapsed="false">
      <c r="A38" s="117" t="s">
        <v>327</v>
      </c>
      <c r="B38" s="117" t="s">
        <v>293</v>
      </c>
      <c r="C38" s="118" t="n">
        <v>4</v>
      </c>
      <c r="D38" s="118" t="n">
        <v>4.03</v>
      </c>
      <c r="E38" s="118" t="n">
        <v>4.016</v>
      </c>
      <c r="F38" s="118" t="n">
        <v>4.03</v>
      </c>
      <c r="G38" s="118" t="s">
        <v>130</v>
      </c>
      <c r="H38" s="119" t="n">
        <v>115000</v>
      </c>
      <c r="I38" s="117" t="s">
        <v>42</v>
      </c>
      <c r="J38" s="138"/>
      <c r="K38" s="138"/>
      <c r="L38" s="138"/>
    </row>
    <row r="39" customFormat="false" ht="14.25" hidden="false" customHeight="true" outlineLevel="0" collapsed="false">
      <c r="A39" s="117" t="s">
        <v>328</v>
      </c>
      <c r="B39" s="117" t="s">
        <v>293</v>
      </c>
      <c r="C39" s="118" t="n">
        <v>4.19</v>
      </c>
      <c r="D39" s="118" t="n">
        <v>4.22</v>
      </c>
      <c r="E39" s="118" t="n">
        <v>4.201</v>
      </c>
      <c r="F39" s="118" t="n">
        <v>4.195</v>
      </c>
      <c r="G39" s="118" t="s">
        <v>326</v>
      </c>
      <c r="H39" s="119" t="n">
        <v>400000</v>
      </c>
      <c r="I39" s="117" t="s">
        <v>42</v>
      </c>
      <c r="J39" s="138"/>
      <c r="K39" s="138"/>
      <c r="L39" s="138"/>
    </row>
    <row r="40" customFormat="false" ht="9.75" hidden="false" customHeight="true" outlineLevel="0" collapsed="false">
      <c r="A40" s="117" t="s">
        <v>329</v>
      </c>
      <c r="B40" s="117" t="s">
        <v>293</v>
      </c>
      <c r="C40" s="118" t="n">
        <v>4.193</v>
      </c>
      <c r="D40" s="118" t="n">
        <v>4.21</v>
      </c>
      <c r="E40" s="118" t="n">
        <v>4.202</v>
      </c>
      <c r="F40" s="118" t="n">
        <v>4.203</v>
      </c>
      <c r="G40" s="118" t="s">
        <v>195</v>
      </c>
      <c r="H40" s="119" t="n">
        <v>50000</v>
      </c>
      <c r="I40" s="117" t="s">
        <v>42</v>
      </c>
      <c r="J40" s="138"/>
      <c r="K40" s="138"/>
      <c r="L40" s="138"/>
    </row>
    <row r="41" customFormat="false" ht="14.25" hidden="false" customHeight="true" outlineLevel="0" collapsed="false">
      <c r="A41" s="117" t="s">
        <v>330</v>
      </c>
      <c r="B41" s="117" t="s">
        <v>293</v>
      </c>
      <c r="C41" s="118" t="n">
        <v>4.02</v>
      </c>
      <c r="D41" s="118" t="n">
        <v>4.02</v>
      </c>
      <c r="E41" s="118" t="n">
        <v>4.02</v>
      </c>
      <c r="F41" s="118" t="n">
        <v>4.02</v>
      </c>
      <c r="G41" s="118" t="s">
        <v>331</v>
      </c>
      <c r="H41" s="119" t="n">
        <v>2500</v>
      </c>
      <c r="I41" s="117" t="s">
        <v>42</v>
      </c>
      <c r="J41" s="138"/>
      <c r="K41" s="138"/>
      <c r="L41" s="138"/>
    </row>
    <row r="42" customFormat="false" ht="14.25" hidden="false" customHeight="true" outlineLevel="0" collapsed="false">
      <c r="A42" s="117" t="s">
        <v>332</v>
      </c>
      <c r="B42" s="117" t="s">
        <v>293</v>
      </c>
      <c r="C42" s="118" t="n">
        <v>4.04</v>
      </c>
      <c r="D42" s="118" t="n">
        <v>4.065</v>
      </c>
      <c r="E42" s="118" t="n">
        <v>4.056</v>
      </c>
      <c r="F42" s="118" t="n">
        <v>4.04</v>
      </c>
      <c r="G42" s="118" t="s">
        <v>255</v>
      </c>
      <c r="H42" s="119" t="n">
        <v>35000</v>
      </c>
      <c r="I42" s="117" t="s">
        <v>42</v>
      </c>
      <c r="J42" s="138"/>
      <c r="K42" s="138"/>
      <c r="L42" s="138"/>
    </row>
    <row r="43" customFormat="false" ht="10.5" hidden="false" customHeight="true" outlineLevel="0" collapsed="false">
      <c r="A43" s="117" t="s">
        <v>333</v>
      </c>
      <c r="B43" s="117" t="s">
        <v>293</v>
      </c>
      <c r="C43" s="118" t="n">
        <v>4.065</v>
      </c>
      <c r="D43" s="118" t="n">
        <v>4.07</v>
      </c>
      <c r="E43" s="118" t="n">
        <v>4.067</v>
      </c>
      <c r="F43" s="118" t="n">
        <v>4.07</v>
      </c>
      <c r="G43" s="118" t="s">
        <v>334</v>
      </c>
      <c r="H43" s="119" t="n">
        <v>37500</v>
      </c>
      <c r="I43" s="117" t="s">
        <v>42</v>
      </c>
      <c r="J43" s="138"/>
      <c r="K43" s="138"/>
      <c r="L43" s="138"/>
    </row>
    <row r="44" customFormat="false" ht="14.25" hidden="false" customHeight="true" outlineLevel="0" collapsed="false">
      <c r="A44" s="117" t="s">
        <v>335</v>
      </c>
      <c r="B44" s="117" t="s">
        <v>293</v>
      </c>
      <c r="C44" s="118" t="n">
        <v>3.98</v>
      </c>
      <c r="D44" s="118" t="n">
        <v>3.98</v>
      </c>
      <c r="E44" s="118" t="n">
        <v>3.98</v>
      </c>
      <c r="F44" s="118" t="n">
        <v>3.98</v>
      </c>
      <c r="G44" s="118" t="s">
        <v>336</v>
      </c>
      <c r="H44" s="119" t="n">
        <v>5000</v>
      </c>
      <c r="I44" s="117" t="s">
        <v>42</v>
      </c>
      <c r="J44" s="138"/>
      <c r="K44" s="138"/>
      <c r="L44" s="138"/>
    </row>
    <row r="45" customFormat="false" ht="10.5" hidden="false" customHeight="true" outlineLevel="0" collapsed="false">
      <c r="A45" s="117" t="s">
        <v>337</v>
      </c>
      <c r="B45" s="117" t="s">
        <v>293</v>
      </c>
      <c r="C45" s="118" t="n">
        <v>8.25</v>
      </c>
      <c r="D45" s="118" t="n">
        <v>9.5</v>
      </c>
      <c r="E45" s="118" t="n">
        <v>8.841</v>
      </c>
      <c r="F45" s="118" t="n">
        <v>8.25</v>
      </c>
      <c r="G45" s="118" t="s">
        <v>338</v>
      </c>
      <c r="H45" s="119" t="n">
        <v>55000</v>
      </c>
      <c r="I45" s="117" t="s">
        <v>42</v>
      </c>
      <c r="J45" s="138"/>
      <c r="K45" s="138"/>
      <c r="L45" s="138"/>
    </row>
    <row r="46" customFormat="false" ht="14.25" hidden="false" customHeight="true" outlineLevel="0" collapsed="false">
      <c r="A46" s="117" t="s">
        <v>339</v>
      </c>
      <c r="B46" s="120" t="n">
        <v>37043</v>
      </c>
      <c r="C46" s="118" t="n">
        <v>10.45</v>
      </c>
      <c r="D46" s="118" t="n">
        <v>11.55</v>
      </c>
      <c r="E46" s="118" t="n">
        <v>11.298</v>
      </c>
      <c r="F46" s="118" t="n">
        <v>10.45</v>
      </c>
      <c r="G46" s="118" t="s">
        <v>340</v>
      </c>
      <c r="H46" s="119" t="n">
        <v>2400000</v>
      </c>
      <c r="I46" s="117" t="s">
        <v>42</v>
      </c>
      <c r="J46" s="138"/>
      <c r="K46" s="138"/>
      <c r="L46" s="138"/>
    </row>
    <row r="47" customFormat="false" ht="14.25" hidden="false" customHeight="true" outlineLevel="0" collapsed="false">
      <c r="A47" s="117" t="s">
        <v>341</v>
      </c>
      <c r="B47" s="117" t="s">
        <v>293</v>
      </c>
      <c r="C47" s="118" t="n">
        <v>4.028</v>
      </c>
      <c r="D47" s="118" t="n">
        <v>4.035</v>
      </c>
      <c r="E47" s="118" t="n">
        <v>4.031</v>
      </c>
      <c r="F47" s="118" t="n">
        <v>4.028</v>
      </c>
      <c r="G47" s="118" t="s">
        <v>342</v>
      </c>
      <c r="H47" s="119" t="n">
        <v>10000</v>
      </c>
      <c r="I47" s="117" t="s">
        <v>42</v>
      </c>
      <c r="J47" s="138"/>
      <c r="K47" s="138"/>
      <c r="L47" s="138"/>
    </row>
    <row r="48" customFormat="false" ht="14.25" hidden="false" customHeight="true" outlineLevel="0" collapsed="false">
      <c r="A48" s="117" t="s">
        <v>343</v>
      </c>
      <c r="B48" s="117" t="s">
        <v>293</v>
      </c>
      <c r="C48" s="118" t="n">
        <v>4.19</v>
      </c>
      <c r="D48" s="118" t="n">
        <v>4.225</v>
      </c>
      <c r="E48" s="118" t="n">
        <v>4.202</v>
      </c>
      <c r="F48" s="118" t="n">
        <v>4.225</v>
      </c>
      <c r="G48" s="118" t="s">
        <v>344</v>
      </c>
      <c r="H48" s="119" t="n">
        <v>10000</v>
      </c>
      <c r="I48" s="117" t="s">
        <v>42</v>
      </c>
      <c r="J48" s="138"/>
      <c r="K48" s="138"/>
      <c r="L48" s="138"/>
    </row>
    <row r="49" customFormat="false" ht="14.25" hidden="false" customHeight="true" outlineLevel="0" collapsed="false">
      <c r="A49" s="117" t="s">
        <v>345</v>
      </c>
      <c r="B49" s="117" t="s">
        <v>293</v>
      </c>
      <c r="C49" s="118" t="n">
        <v>12.85</v>
      </c>
      <c r="D49" s="118" t="n">
        <v>12.95</v>
      </c>
      <c r="E49" s="118" t="n">
        <v>12.9</v>
      </c>
      <c r="F49" s="118" t="n">
        <v>12.85</v>
      </c>
      <c r="G49" s="118" t="s">
        <v>322</v>
      </c>
      <c r="H49" s="119" t="n">
        <v>10000</v>
      </c>
      <c r="I49" s="117" t="s">
        <v>42</v>
      </c>
      <c r="J49" s="138"/>
      <c r="K49" s="138"/>
      <c r="L49" s="138"/>
    </row>
    <row r="50" customFormat="false" ht="14.25" hidden="false" customHeight="true" outlineLevel="0" collapsed="false">
      <c r="A50" s="117" t="s">
        <v>346</v>
      </c>
      <c r="B50" s="117" t="s">
        <v>293</v>
      </c>
      <c r="C50" s="118" t="n">
        <v>12.81</v>
      </c>
      <c r="D50" s="118" t="n">
        <v>12.85</v>
      </c>
      <c r="E50" s="118" t="n">
        <v>12.83</v>
      </c>
      <c r="F50" s="118" t="n">
        <v>12.81</v>
      </c>
      <c r="G50" s="118" t="s">
        <v>299</v>
      </c>
      <c r="H50" s="119" t="n">
        <v>20000</v>
      </c>
      <c r="I50" s="117" t="s">
        <v>42</v>
      </c>
      <c r="J50" s="138"/>
      <c r="K50" s="138"/>
      <c r="L50" s="138"/>
    </row>
    <row r="51" customFormat="false" ht="10.5" hidden="false" customHeight="true" outlineLevel="0" collapsed="false">
      <c r="A51" s="117" t="s">
        <v>347</v>
      </c>
      <c r="B51" s="117" t="s">
        <v>293</v>
      </c>
      <c r="C51" s="118" t="n">
        <v>4.03</v>
      </c>
      <c r="D51" s="118" t="n">
        <v>4.03</v>
      </c>
      <c r="E51" s="118" t="n">
        <v>4.03</v>
      </c>
      <c r="F51" s="118" t="n">
        <v>4.03</v>
      </c>
      <c r="G51" s="118" t="s">
        <v>348</v>
      </c>
      <c r="H51" s="119" t="n">
        <v>10000</v>
      </c>
      <c r="I51" s="117" t="s">
        <v>42</v>
      </c>
      <c r="J51" s="138"/>
      <c r="K51" s="138"/>
      <c r="L51" s="138"/>
    </row>
    <row r="52" customFormat="false" ht="14.25" hidden="false" customHeight="true" outlineLevel="0" collapsed="false">
      <c r="A52" s="117" t="s">
        <v>349</v>
      </c>
      <c r="B52" s="117" t="s">
        <v>293</v>
      </c>
      <c r="C52" s="118" t="n">
        <v>4.06</v>
      </c>
      <c r="D52" s="118" t="n">
        <v>4.1</v>
      </c>
      <c r="E52" s="118" t="n">
        <v>4.076</v>
      </c>
      <c r="F52" s="118" t="n">
        <v>4.065</v>
      </c>
      <c r="G52" s="118" t="s">
        <v>295</v>
      </c>
      <c r="H52" s="119" t="n">
        <v>95000</v>
      </c>
      <c r="I52" s="117" t="s">
        <v>42</v>
      </c>
      <c r="J52" s="138"/>
      <c r="K52" s="138"/>
      <c r="L52" s="138"/>
    </row>
    <row r="53" customFormat="false" ht="9.75" hidden="false" customHeight="true" outlineLevel="0" collapsed="false">
      <c r="A53" s="117" t="s">
        <v>350</v>
      </c>
      <c r="B53" s="117" t="s">
        <v>293</v>
      </c>
      <c r="C53" s="118" t="n">
        <v>4.06</v>
      </c>
      <c r="D53" s="118" t="n">
        <v>4.098</v>
      </c>
      <c r="E53" s="118" t="n">
        <v>4.071</v>
      </c>
      <c r="F53" s="118" t="n">
        <v>4.07</v>
      </c>
      <c r="G53" s="118" t="s">
        <v>295</v>
      </c>
      <c r="H53" s="119" t="n">
        <v>105000</v>
      </c>
      <c r="I53" s="117" t="s">
        <v>42</v>
      </c>
      <c r="J53" s="138"/>
      <c r="K53" s="138"/>
      <c r="L53" s="138"/>
    </row>
    <row r="54" customFormat="false" ht="10.5" hidden="false" customHeight="true" outlineLevel="0" collapsed="false">
      <c r="A54" s="117" t="s">
        <v>351</v>
      </c>
      <c r="B54" s="117" t="s">
        <v>293</v>
      </c>
      <c r="C54" s="118" t="n">
        <v>4.03</v>
      </c>
      <c r="D54" s="118" t="n">
        <v>4.09</v>
      </c>
      <c r="E54" s="118" t="n">
        <v>4.055</v>
      </c>
      <c r="F54" s="118" t="n">
        <v>4.035</v>
      </c>
      <c r="G54" s="118" t="s">
        <v>352</v>
      </c>
      <c r="H54" s="119" t="n">
        <v>107500</v>
      </c>
      <c r="I54" s="117" t="s">
        <v>42</v>
      </c>
      <c r="J54" s="138"/>
      <c r="K54" s="138"/>
      <c r="L54" s="138"/>
    </row>
    <row r="55" customFormat="false" ht="10.5" hidden="false" customHeight="true" outlineLevel="0" collapsed="false">
      <c r="A55" s="117" t="s">
        <v>353</v>
      </c>
      <c r="B55" s="117" t="s">
        <v>293</v>
      </c>
      <c r="C55" s="118" t="n">
        <v>4.465</v>
      </c>
      <c r="D55" s="118" t="n">
        <v>4.475</v>
      </c>
      <c r="E55" s="118" t="n">
        <v>4.47</v>
      </c>
      <c r="F55" s="118" t="n">
        <v>4.47</v>
      </c>
      <c r="G55" s="118" t="s">
        <v>354</v>
      </c>
      <c r="H55" s="119" t="n">
        <v>30000</v>
      </c>
      <c r="I55" s="117" t="s">
        <v>42</v>
      </c>
      <c r="J55" s="138"/>
      <c r="K55" s="138"/>
      <c r="L55" s="138"/>
    </row>
    <row r="56" customFormat="false" ht="14.25" hidden="false" customHeight="true" outlineLevel="0" collapsed="false">
      <c r="A56" s="117" t="s">
        <v>355</v>
      </c>
      <c r="B56" s="117" t="s">
        <v>293</v>
      </c>
      <c r="C56" s="118" t="n">
        <v>4</v>
      </c>
      <c r="D56" s="118" t="n">
        <v>4.02</v>
      </c>
      <c r="E56" s="118" t="n">
        <v>4.008</v>
      </c>
      <c r="F56" s="118" t="n">
        <v>4</v>
      </c>
      <c r="G56" s="118" t="s">
        <v>348</v>
      </c>
      <c r="H56" s="119" t="n">
        <v>25000</v>
      </c>
      <c r="I56" s="117" t="s">
        <v>42</v>
      </c>
      <c r="J56" s="138"/>
      <c r="K56" s="138"/>
      <c r="L56" s="138"/>
    </row>
    <row r="57" customFormat="false" ht="14.25" hidden="false" customHeight="true" outlineLevel="0" collapsed="false">
      <c r="A57" s="117" t="s">
        <v>356</v>
      </c>
      <c r="B57" s="117" t="s">
        <v>293</v>
      </c>
      <c r="C57" s="118" t="n">
        <v>4.01</v>
      </c>
      <c r="D57" s="118" t="n">
        <v>4.055</v>
      </c>
      <c r="E57" s="118" t="n">
        <v>4.035</v>
      </c>
      <c r="F57" s="118" t="n">
        <v>4.035</v>
      </c>
      <c r="G57" s="118" t="s">
        <v>357</v>
      </c>
      <c r="H57" s="119" t="n">
        <v>87500</v>
      </c>
      <c r="I57" s="117" t="s">
        <v>42</v>
      </c>
      <c r="J57" s="138"/>
      <c r="K57" s="138"/>
      <c r="L57" s="138"/>
    </row>
    <row r="58" customFormat="false" ht="14.25" hidden="false" customHeight="true" outlineLevel="0" collapsed="false">
      <c r="A58" s="117" t="s">
        <v>358</v>
      </c>
      <c r="B58" s="117" t="s">
        <v>293</v>
      </c>
      <c r="C58" s="118" t="n">
        <v>4.1</v>
      </c>
      <c r="D58" s="118" t="n">
        <v>4.13</v>
      </c>
      <c r="E58" s="118" t="n">
        <v>4.111</v>
      </c>
      <c r="F58" s="118" t="n">
        <v>4.125</v>
      </c>
      <c r="G58" s="118" t="s">
        <v>344</v>
      </c>
      <c r="H58" s="119" t="n">
        <v>45000</v>
      </c>
      <c r="I58" s="117" t="s">
        <v>42</v>
      </c>
      <c r="J58" s="138"/>
      <c r="K58" s="138"/>
      <c r="L58" s="138"/>
    </row>
    <row r="59" customFormat="false" ht="10.5" hidden="false" customHeight="true" outlineLevel="0" collapsed="false">
      <c r="A59" s="117" t="s">
        <v>359</v>
      </c>
      <c r="B59" s="117" t="s">
        <v>293</v>
      </c>
      <c r="C59" s="118" t="n">
        <v>4.158</v>
      </c>
      <c r="D59" s="118" t="n">
        <v>4.185</v>
      </c>
      <c r="E59" s="118" t="n">
        <v>4.173</v>
      </c>
      <c r="F59" s="118" t="n">
        <v>4.185</v>
      </c>
      <c r="G59" s="118" t="s">
        <v>360</v>
      </c>
      <c r="H59" s="119" t="n">
        <v>85000</v>
      </c>
      <c r="I59" s="117" t="s">
        <v>42</v>
      </c>
      <c r="J59" s="138"/>
      <c r="K59" s="138"/>
      <c r="L59" s="138"/>
    </row>
    <row r="60" customFormat="false" ht="14.25" hidden="false" customHeight="true" outlineLevel="0" collapsed="false">
      <c r="A60" s="117" t="s">
        <v>361</v>
      </c>
      <c r="B60" s="117" t="s">
        <v>293</v>
      </c>
      <c r="C60" s="118" t="n">
        <v>4.49</v>
      </c>
      <c r="D60" s="118" t="n">
        <v>4.53</v>
      </c>
      <c r="E60" s="118" t="n">
        <v>4.502</v>
      </c>
      <c r="F60" s="118" t="n">
        <v>4.495</v>
      </c>
      <c r="G60" s="118" t="s">
        <v>177</v>
      </c>
      <c r="H60" s="119" t="n">
        <v>25000</v>
      </c>
      <c r="I60" s="117" t="s">
        <v>42</v>
      </c>
      <c r="J60" s="138"/>
      <c r="K60" s="138"/>
      <c r="L60" s="138"/>
    </row>
    <row r="61" customFormat="false" ht="14.25" hidden="false" customHeight="true" outlineLevel="0" collapsed="false">
      <c r="A61" s="117" t="s">
        <v>362</v>
      </c>
      <c r="B61" s="117" t="s">
        <v>293</v>
      </c>
      <c r="C61" s="118" t="n">
        <v>4.46</v>
      </c>
      <c r="D61" s="118" t="n">
        <v>4.46</v>
      </c>
      <c r="E61" s="118" t="n">
        <v>4.46</v>
      </c>
      <c r="F61" s="118" t="n">
        <v>4.46</v>
      </c>
      <c r="G61" s="118" t="s">
        <v>363</v>
      </c>
      <c r="H61" s="119" t="n">
        <v>5000</v>
      </c>
      <c r="I61" s="117" t="s">
        <v>42</v>
      </c>
      <c r="J61" s="138"/>
      <c r="K61" s="138"/>
      <c r="L61" s="138"/>
    </row>
    <row r="62" customFormat="false" ht="14.25" hidden="false" customHeight="true" outlineLevel="0" collapsed="false">
      <c r="A62" s="117" t="s">
        <v>364</v>
      </c>
      <c r="B62" s="117" t="s">
        <v>293</v>
      </c>
      <c r="C62" s="118" t="n">
        <v>3.98</v>
      </c>
      <c r="D62" s="118" t="n">
        <v>4.04</v>
      </c>
      <c r="E62" s="118" t="n">
        <v>3.999</v>
      </c>
      <c r="F62" s="118" t="n">
        <v>4</v>
      </c>
      <c r="G62" s="118" t="s">
        <v>365</v>
      </c>
      <c r="H62" s="119" t="n">
        <v>132500</v>
      </c>
      <c r="I62" s="117" t="s">
        <v>42</v>
      </c>
      <c r="J62" s="138"/>
      <c r="K62" s="138"/>
      <c r="L62" s="138"/>
    </row>
    <row r="63" customFormat="false" ht="14.25" hidden="false" customHeight="true" outlineLevel="0" collapsed="false">
      <c r="A63" s="117" t="s">
        <v>366</v>
      </c>
      <c r="B63" s="117" t="s">
        <v>293</v>
      </c>
      <c r="C63" s="118" t="n">
        <v>4</v>
      </c>
      <c r="D63" s="118" t="n">
        <v>4.055</v>
      </c>
      <c r="E63" s="118" t="n">
        <v>4.021</v>
      </c>
      <c r="F63" s="118" t="n">
        <v>4</v>
      </c>
      <c r="G63" s="118" t="s">
        <v>367</v>
      </c>
      <c r="H63" s="119" t="n">
        <v>50000</v>
      </c>
      <c r="I63" s="117" t="s">
        <v>42</v>
      </c>
      <c r="J63" s="138"/>
      <c r="K63" s="138"/>
      <c r="L63" s="138"/>
    </row>
    <row r="64" customFormat="false" ht="13.5" hidden="false" customHeight="true" outlineLevel="0" collapsed="false">
      <c r="A64" s="117" t="s">
        <v>368</v>
      </c>
      <c r="B64" s="117" t="s">
        <v>293</v>
      </c>
      <c r="C64" s="118" t="n">
        <v>3.95</v>
      </c>
      <c r="D64" s="118" t="n">
        <v>4.04</v>
      </c>
      <c r="E64" s="118" t="n">
        <v>3.98</v>
      </c>
      <c r="F64" s="118" t="n">
        <v>3.95</v>
      </c>
      <c r="G64" s="118" t="s">
        <v>324</v>
      </c>
      <c r="H64" s="119" t="n">
        <v>15000</v>
      </c>
      <c r="I64" s="117" t="s">
        <v>42</v>
      </c>
      <c r="J64" s="138"/>
      <c r="K64" s="138"/>
      <c r="L64" s="138"/>
    </row>
    <row r="65" customFormat="false" ht="14.25" hidden="false" customHeight="true" outlineLevel="0" collapsed="false">
      <c r="A65" s="116" t="s">
        <v>369</v>
      </c>
      <c r="B65" s="116"/>
      <c r="C65" s="116"/>
      <c r="D65" s="116"/>
      <c r="E65" s="116"/>
      <c r="F65" s="116"/>
      <c r="G65" s="116"/>
      <c r="H65" s="116"/>
      <c r="I65" s="116"/>
    </row>
    <row r="66" customFormat="false" ht="14.25" hidden="false" customHeight="true" outlineLevel="0" collapsed="false">
      <c r="A66" s="117" t="s">
        <v>370</v>
      </c>
      <c r="B66" s="117" t="s">
        <v>293</v>
      </c>
      <c r="C66" s="118" t="n">
        <v>0</v>
      </c>
      <c r="D66" s="118" t="n">
        <v>0</v>
      </c>
      <c r="E66" s="118" t="n">
        <v>0</v>
      </c>
      <c r="F66" s="118" t="n">
        <v>0</v>
      </c>
      <c r="G66" s="118" t="s">
        <v>371</v>
      </c>
      <c r="H66" s="119" t="n">
        <v>25000</v>
      </c>
      <c r="I66" s="117" t="s">
        <v>42</v>
      </c>
    </row>
    <row r="67" customFormat="false" ht="14.25" hidden="false" customHeight="true" outlineLevel="0" collapsed="false">
      <c r="A67" s="117" t="s">
        <v>372</v>
      </c>
      <c r="B67" s="117" t="s">
        <v>373</v>
      </c>
      <c r="C67" s="118" t="n">
        <v>0</v>
      </c>
      <c r="D67" s="118" t="n">
        <v>0</v>
      </c>
      <c r="E67" s="118" t="n">
        <v>0</v>
      </c>
      <c r="F67" s="118" t="n">
        <v>0</v>
      </c>
      <c r="G67" s="118" t="s">
        <v>374</v>
      </c>
      <c r="H67" s="119" t="n">
        <v>70000</v>
      </c>
      <c r="I67" s="117" t="s">
        <v>42</v>
      </c>
    </row>
    <row r="68" customFormat="false" ht="14.25" hidden="false" customHeight="true" outlineLevel="0" collapsed="false">
      <c r="A68" s="117" t="s">
        <v>375</v>
      </c>
      <c r="B68" s="117" t="s">
        <v>293</v>
      </c>
      <c r="C68" s="118" t="n">
        <v>0</v>
      </c>
      <c r="D68" s="118" t="n">
        <v>0</v>
      </c>
      <c r="E68" s="118" t="n">
        <v>0</v>
      </c>
      <c r="F68" s="118" t="n">
        <v>0</v>
      </c>
      <c r="G68" s="118" t="s">
        <v>376</v>
      </c>
      <c r="H68" s="119" t="n">
        <v>250000</v>
      </c>
      <c r="I68" s="117" t="s">
        <v>42</v>
      </c>
    </row>
    <row r="69" customFormat="false" ht="14.25" hidden="false" customHeight="true" outlineLevel="0" collapsed="false">
      <c r="A69" s="117" t="s">
        <v>377</v>
      </c>
      <c r="B69" s="117" t="s">
        <v>293</v>
      </c>
      <c r="C69" s="118" t="n">
        <v>0</v>
      </c>
      <c r="D69" s="118" t="n">
        <v>0</v>
      </c>
      <c r="E69" s="118" t="n">
        <v>0</v>
      </c>
      <c r="F69" s="118" t="n">
        <v>0</v>
      </c>
      <c r="G69" s="118" t="s">
        <v>378</v>
      </c>
      <c r="H69" s="119" t="n">
        <v>20000</v>
      </c>
      <c r="I69" s="117" t="s">
        <v>42</v>
      </c>
    </row>
    <row r="70" customFormat="false" ht="22.5" hidden="false" customHeight="false" outlineLevel="0" collapsed="false">
      <c r="A70" s="117" t="s">
        <v>379</v>
      </c>
      <c r="B70" s="120" t="n">
        <v>37043</v>
      </c>
      <c r="C70" s="118" t="n">
        <v>0</v>
      </c>
      <c r="D70" s="118" t="n">
        <v>0</v>
      </c>
      <c r="E70" s="118" t="n">
        <v>0</v>
      </c>
      <c r="F70" s="118" t="n">
        <v>0</v>
      </c>
      <c r="G70" s="118" t="s">
        <v>380</v>
      </c>
      <c r="H70" s="119" t="n">
        <v>1200000</v>
      </c>
      <c r="I70" s="117" t="s">
        <v>42</v>
      </c>
    </row>
    <row r="71" customFormat="false" ht="22.5" hidden="false" customHeight="false" outlineLevel="0" collapsed="false">
      <c r="A71" s="117" t="s">
        <v>381</v>
      </c>
      <c r="B71" s="117" t="s">
        <v>382</v>
      </c>
      <c r="C71" s="118" t="n">
        <v>0</v>
      </c>
      <c r="D71" s="118" t="n">
        <v>0</v>
      </c>
      <c r="E71" s="118" t="n">
        <v>0</v>
      </c>
      <c r="F71" s="118" t="n">
        <v>0</v>
      </c>
      <c r="G71" s="118" t="s">
        <v>354</v>
      </c>
      <c r="H71" s="119" t="n">
        <v>7650000</v>
      </c>
      <c r="I71" s="117" t="s">
        <v>42</v>
      </c>
    </row>
    <row r="72" customFormat="false" ht="22.5" hidden="false" customHeight="false" outlineLevel="0" collapsed="false">
      <c r="A72" s="117" t="s">
        <v>383</v>
      </c>
      <c r="B72" s="117" t="s">
        <v>293</v>
      </c>
      <c r="C72" s="118" t="n">
        <v>0</v>
      </c>
      <c r="D72" s="118" t="n">
        <v>0</v>
      </c>
      <c r="E72" s="118" t="n">
        <v>0</v>
      </c>
      <c r="F72" s="118" t="n">
        <v>0</v>
      </c>
      <c r="G72" s="118" t="s">
        <v>240</v>
      </c>
      <c r="H72" s="119" t="n">
        <v>695000</v>
      </c>
      <c r="I72" s="117" t="s">
        <v>42</v>
      </c>
    </row>
    <row r="73" customFormat="false" ht="22.5" hidden="false" customHeight="false" outlineLevel="0" collapsed="false">
      <c r="A73" s="117" t="s">
        <v>384</v>
      </c>
      <c r="B73" s="117" t="s">
        <v>293</v>
      </c>
      <c r="C73" s="118" t="n">
        <v>0</v>
      </c>
      <c r="D73" s="118" t="n">
        <v>0</v>
      </c>
      <c r="E73" s="118" t="n">
        <v>0</v>
      </c>
      <c r="F73" s="118" t="n">
        <v>0</v>
      </c>
      <c r="G73" s="118" t="s">
        <v>385</v>
      </c>
      <c r="H73" s="119" t="n">
        <v>10000</v>
      </c>
      <c r="I73" s="117" t="s">
        <v>42</v>
      </c>
    </row>
    <row r="74" customFormat="false" ht="22.5" hidden="false" customHeight="false" outlineLevel="0" collapsed="false">
      <c r="A74" s="117" t="s">
        <v>386</v>
      </c>
      <c r="B74" s="120" t="n">
        <v>37043</v>
      </c>
      <c r="C74" s="118" t="n">
        <v>0</v>
      </c>
      <c r="D74" s="118" t="n">
        <v>0</v>
      </c>
      <c r="E74" s="118" t="n">
        <v>0</v>
      </c>
      <c r="F74" s="118" t="n">
        <v>0</v>
      </c>
      <c r="G74" s="118" t="s">
        <v>387</v>
      </c>
      <c r="H74" s="119" t="n">
        <v>300000</v>
      </c>
      <c r="I74" s="117" t="s">
        <v>42</v>
      </c>
    </row>
    <row r="75" customFormat="false" ht="22.5" hidden="false" customHeight="false" outlineLevel="0" collapsed="false">
      <c r="A75" s="117" t="s">
        <v>388</v>
      </c>
      <c r="B75" s="117" t="s">
        <v>293</v>
      </c>
      <c r="C75" s="118" t="n">
        <v>0</v>
      </c>
      <c r="D75" s="118" t="n">
        <v>0</v>
      </c>
      <c r="E75" s="118" t="n">
        <v>0</v>
      </c>
      <c r="F75" s="118" t="n">
        <v>0</v>
      </c>
      <c r="G75" s="118" t="s">
        <v>389</v>
      </c>
      <c r="H75" s="119" t="n">
        <v>220000</v>
      </c>
      <c r="I75" s="117" t="s">
        <v>42</v>
      </c>
    </row>
    <row r="76" customFormat="false" ht="22.5" hidden="false" customHeight="false" outlineLevel="0" collapsed="false">
      <c r="A76" s="117" t="s">
        <v>390</v>
      </c>
      <c r="B76" s="117" t="s">
        <v>293</v>
      </c>
      <c r="C76" s="118" t="n">
        <v>0</v>
      </c>
      <c r="D76" s="118" t="n">
        <v>0</v>
      </c>
      <c r="E76" s="118" t="n">
        <v>0</v>
      </c>
      <c r="F76" s="118" t="n">
        <v>0</v>
      </c>
      <c r="G76" s="118" t="s">
        <v>391</v>
      </c>
      <c r="H76" s="119" t="n">
        <v>20000</v>
      </c>
      <c r="I76" s="117" t="s">
        <v>42</v>
      </c>
    </row>
    <row r="77" customFormat="false" ht="22.5" hidden="false" customHeight="false" outlineLevel="0" collapsed="false">
      <c r="A77" s="117" t="s">
        <v>392</v>
      </c>
      <c r="B77" s="117" t="s">
        <v>293</v>
      </c>
      <c r="C77" s="118" t="n">
        <v>0</v>
      </c>
      <c r="D77" s="118" t="n">
        <v>0</v>
      </c>
      <c r="E77" s="118" t="n">
        <v>0</v>
      </c>
      <c r="F77" s="118" t="n">
        <v>0</v>
      </c>
      <c r="G77" s="118" t="s">
        <v>393</v>
      </c>
      <c r="H77" s="119" t="n">
        <v>2500</v>
      </c>
      <c r="I77" s="117" t="s">
        <v>42</v>
      </c>
    </row>
    <row r="78" customFormat="false" ht="22.5" hidden="false" customHeight="false" outlineLevel="0" collapsed="false">
      <c r="A78" s="117" t="s">
        <v>394</v>
      </c>
      <c r="B78" s="117" t="s">
        <v>293</v>
      </c>
      <c r="C78" s="118" t="n">
        <v>0</v>
      </c>
      <c r="D78" s="118" t="n">
        <v>0</v>
      </c>
      <c r="E78" s="118" t="n">
        <v>0</v>
      </c>
      <c r="F78" s="118" t="n">
        <v>0</v>
      </c>
      <c r="G78" s="118" t="s">
        <v>395</v>
      </c>
      <c r="H78" s="119" t="n">
        <v>17500</v>
      </c>
      <c r="I78" s="117" t="s">
        <v>42</v>
      </c>
    </row>
    <row r="79" customFormat="false" ht="22.5" hidden="false" customHeight="false" outlineLevel="0" collapsed="false">
      <c r="A79" s="117" t="s">
        <v>396</v>
      </c>
      <c r="B79" s="117" t="s">
        <v>293</v>
      </c>
      <c r="C79" s="118" t="n">
        <v>0.005</v>
      </c>
      <c r="D79" s="118" t="n">
        <v>0.005</v>
      </c>
      <c r="E79" s="118" t="n">
        <v>0.005</v>
      </c>
      <c r="F79" s="118" t="n">
        <v>0.005</v>
      </c>
      <c r="G79" s="118" t="s">
        <v>192</v>
      </c>
      <c r="H79" s="119" t="n">
        <v>12500</v>
      </c>
      <c r="I79" s="117" t="s">
        <v>42</v>
      </c>
    </row>
    <row r="80" customFormat="false" ht="22.5" hidden="false" customHeight="false" outlineLevel="0" collapsed="false">
      <c r="A80" s="117" t="s">
        <v>397</v>
      </c>
      <c r="B80" s="117" t="s">
        <v>373</v>
      </c>
      <c r="C80" s="118" t="n">
        <v>0.005</v>
      </c>
      <c r="D80" s="118" t="n">
        <v>0.008</v>
      </c>
      <c r="E80" s="118" t="n">
        <v>0.007</v>
      </c>
      <c r="F80" s="118" t="n">
        <v>0.005</v>
      </c>
      <c r="G80" s="118" t="s">
        <v>177</v>
      </c>
      <c r="H80" s="119" t="n">
        <v>87500</v>
      </c>
      <c r="I80" s="117" t="s">
        <v>42</v>
      </c>
    </row>
    <row r="81" customFormat="false" ht="22.5" hidden="false" customHeight="false" outlineLevel="0" collapsed="false">
      <c r="A81" s="117" t="s">
        <v>398</v>
      </c>
      <c r="B81" s="117" t="s">
        <v>293</v>
      </c>
      <c r="C81" s="118" t="n">
        <v>0</v>
      </c>
      <c r="D81" s="118" t="n">
        <v>0</v>
      </c>
      <c r="E81" s="118" t="n">
        <v>0</v>
      </c>
      <c r="F81" s="118" t="n">
        <v>0</v>
      </c>
      <c r="G81" s="118" t="s">
        <v>399</v>
      </c>
      <c r="H81" s="119" t="n">
        <v>15000</v>
      </c>
      <c r="I81" s="117" t="s">
        <v>42</v>
      </c>
    </row>
    <row r="82" customFormat="false" ht="22.5" hidden="false" customHeight="false" outlineLevel="0" collapsed="false">
      <c r="A82" s="117" t="s">
        <v>400</v>
      </c>
      <c r="B82" s="117" t="s">
        <v>293</v>
      </c>
      <c r="C82" s="118" t="n">
        <v>0</v>
      </c>
      <c r="D82" s="118" t="n">
        <v>0</v>
      </c>
      <c r="E82" s="118" t="n">
        <v>0</v>
      </c>
      <c r="F82" s="118" t="n">
        <v>0</v>
      </c>
      <c r="G82" s="118" t="s">
        <v>401</v>
      </c>
      <c r="H82" s="119" t="n">
        <v>10000</v>
      </c>
      <c r="I82" s="117" t="s">
        <v>42</v>
      </c>
    </row>
    <row r="83" customFormat="false" ht="22.5" hidden="false" customHeight="false" outlineLevel="0" collapsed="false">
      <c r="A83" s="117" t="s">
        <v>402</v>
      </c>
      <c r="B83" s="120" t="n">
        <v>37043</v>
      </c>
      <c r="C83" s="118" t="n">
        <v>0</v>
      </c>
      <c r="D83" s="118" t="n">
        <v>0</v>
      </c>
      <c r="E83" s="118" t="n">
        <v>0</v>
      </c>
      <c r="F83" s="118" t="n">
        <v>0</v>
      </c>
      <c r="G83" s="118" t="s">
        <v>403</v>
      </c>
      <c r="H83" s="119" t="n">
        <v>750000</v>
      </c>
      <c r="I83" s="117" t="s">
        <v>42</v>
      </c>
    </row>
    <row r="84" customFormat="false" ht="22.5" hidden="false" customHeight="false" outlineLevel="0" collapsed="false">
      <c r="A84" s="117" t="s">
        <v>404</v>
      </c>
      <c r="B84" s="117" t="s">
        <v>293</v>
      </c>
      <c r="C84" s="118" t="n">
        <v>-0.005</v>
      </c>
      <c r="D84" s="118" t="n">
        <v>-0.005</v>
      </c>
      <c r="E84" s="118" t="n">
        <v>-0.005</v>
      </c>
      <c r="F84" s="118" t="n">
        <v>-0.005</v>
      </c>
      <c r="G84" s="118" t="s">
        <v>217</v>
      </c>
      <c r="H84" s="119" t="n">
        <v>10000</v>
      </c>
      <c r="I84" s="117" t="s">
        <v>42</v>
      </c>
    </row>
    <row r="85" customFormat="false" ht="22.5" hidden="false" customHeight="false" outlineLevel="0" collapsed="false">
      <c r="A85" s="117" t="s">
        <v>405</v>
      </c>
      <c r="B85" s="117" t="s">
        <v>293</v>
      </c>
      <c r="C85" s="118" t="n">
        <v>0</v>
      </c>
      <c r="D85" s="118" t="n">
        <v>0</v>
      </c>
      <c r="E85" s="118" t="n">
        <v>0</v>
      </c>
      <c r="F85" s="118" t="n">
        <v>0</v>
      </c>
      <c r="G85" s="118" t="s">
        <v>406</v>
      </c>
      <c r="H85" s="119" t="n">
        <v>10000</v>
      </c>
      <c r="I85" s="117" t="s">
        <v>42</v>
      </c>
    </row>
    <row r="86" customFormat="false" ht="22.5" hidden="false" customHeight="false" outlineLevel="0" collapsed="false">
      <c r="A86" s="117" t="s">
        <v>407</v>
      </c>
      <c r="B86" s="117" t="s">
        <v>293</v>
      </c>
      <c r="C86" s="118" t="n">
        <v>0</v>
      </c>
      <c r="D86" s="118" t="n">
        <v>0</v>
      </c>
      <c r="E86" s="118" t="n">
        <v>0</v>
      </c>
      <c r="F86" s="118" t="n">
        <v>0</v>
      </c>
      <c r="G86" s="118" t="s">
        <v>408</v>
      </c>
      <c r="H86" s="119" t="n">
        <v>10000</v>
      </c>
      <c r="I86" s="117" t="s">
        <v>42</v>
      </c>
    </row>
    <row r="87" customFormat="false" ht="22.5" hidden="false" customHeight="false" outlineLevel="0" collapsed="false">
      <c r="A87" s="117" t="s">
        <v>409</v>
      </c>
      <c r="B87" s="117" t="s">
        <v>373</v>
      </c>
      <c r="C87" s="118" t="n">
        <v>0.003</v>
      </c>
      <c r="D87" s="118" t="n">
        <v>0.003</v>
      </c>
      <c r="E87" s="118" t="n">
        <v>0.003</v>
      </c>
      <c r="F87" s="118" t="n">
        <v>0.003</v>
      </c>
      <c r="G87" s="118" t="s">
        <v>410</v>
      </c>
      <c r="H87" s="119" t="n">
        <v>60000</v>
      </c>
      <c r="I87" s="117" t="s">
        <v>42</v>
      </c>
    </row>
    <row r="88" customFormat="false" ht="22.5" hidden="false" customHeight="false" outlineLevel="0" collapsed="false">
      <c r="A88" s="117" t="s">
        <v>411</v>
      </c>
      <c r="B88" s="117" t="s">
        <v>293</v>
      </c>
      <c r="C88" s="118" t="n">
        <v>0</v>
      </c>
      <c r="D88" s="118" t="n">
        <v>0</v>
      </c>
      <c r="E88" s="118" t="n">
        <v>0</v>
      </c>
      <c r="F88" s="118" t="n">
        <v>0</v>
      </c>
      <c r="G88" s="118" t="s">
        <v>331</v>
      </c>
      <c r="H88" s="119" t="n">
        <v>15000</v>
      </c>
      <c r="I88" s="117" t="s">
        <v>42</v>
      </c>
    </row>
    <row r="89" customFormat="false" ht="22.5" hidden="false" customHeight="false" outlineLevel="0" collapsed="false">
      <c r="A89" s="117" t="s">
        <v>412</v>
      </c>
      <c r="B89" s="117" t="s">
        <v>293</v>
      </c>
      <c r="C89" s="118" t="n">
        <v>0</v>
      </c>
      <c r="D89" s="118" t="n">
        <v>0</v>
      </c>
      <c r="E89" s="118" t="n">
        <v>0</v>
      </c>
      <c r="F89" s="118" t="n">
        <v>0</v>
      </c>
      <c r="G89" s="118" t="s">
        <v>413</v>
      </c>
      <c r="H89" s="119" t="n">
        <v>5000</v>
      </c>
      <c r="I89" s="117" t="s">
        <v>42</v>
      </c>
    </row>
    <row r="90" customFormat="false" ht="22.5" hidden="false" customHeight="false" outlineLevel="0" collapsed="false">
      <c r="A90" s="117" t="s">
        <v>414</v>
      </c>
      <c r="B90" s="117" t="s">
        <v>293</v>
      </c>
      <c r="C90" s="118" t="n">
        <v>0</v>
      </c>
      <c r="D90" s="118" t="n">
        <v>0</v>
      </c>
      <c r="E90" s="118" t="n">
        <v>0</v>
      </c>
      <c r="F90" s="118" t="n">
        <v>0</v>
      </c>
      <c r="G90" s="118" t="s">
        <v>415</v>
      </c>
      <c r="H90" s="119" t="n">
        <v>5000</v>
      </c>
      <c r="I90" s="117" t="s">
        <v>42</v>
      </c>
    </row>
    <row r="91" customFormat="false" ht="22.5" hidden="false" customHeight="false" outlineLevel="0" collapsed="false">
      <c r="A91" s="117" t="s">
        <v>416</v>
      </c>
      <c r="B91" s="117" t="s">
        <v>293</v>
      </c>
      <c r="C91" s="118" t="n">
        <v>0.003</v>
      </c>
      <c r="D91" s="118" t="n">
        <v>0.003</v>
      </c>
      <c r="E91" s="118" t="n">
        <v>0.003</v>
      </c>
      <c r="F91" s="118" t="n">
        <v>0.003</v>
      </c>
      <c r="G91" s="118" t="s">
        <v>417</v>
      </c>
      <c r="H91" s="119" t="n">
        <v>40000</v>
      </c>
      <c r="I91" s="117" t="s">
        <v>42</v>
      </c>
    </row>
    <row r="92" customFormat="false" ht="22.5" hidden="false" customHeight="false" outlineLevel="0" collapsed="false">
      <c r="A92" s="117" t="s">
        <v>418</v>
      </c>
      <c r="B92" s="117" t="s">
        <v>293</v>
      </c>
      <c r="C92" s="118" t="n">
        <v>0</v>
      </c>
      <c r="D92" s="118" t="n">
        <v>0</v>
      </c>
      <c r="E92" s="118" t="n">
        <v>0</v>
      </c>
      <c r="F92" s="118" t="n">
        <v>0</v>
      </c>
      <c r="G92" s="118" t="s">
        <v>419</v>
      </c>
      <c r="H92" s="119" t="n">
        <v>12500</v>
      </c>
      <c r="I92" s="117" t="s">
        <v>42</v>
      </c>
    </row>
    <row r="93" customFormat="false" ht="22.5" hidden="false" customHeight="false" outlineLevel="0" collapsed="false">
      <c r="A93" s="117" t="s">
        <v>420</v>
      </c>
      <c r="B93" s="117" t="s">
        <v>373</v>
      </c>
      <c r="C93" s="118" t="n">
        <v>0</v>
      </c>
      <c r="D93" s="118" t="n">
        <v>0</v>
      </c>
      <c r="E93" s="118" t="n">
        <v>0</v>
      </c>
      <c r="F93" s="118" t="n">
        <v>0</v>
      </c>
      <c r="G93" s="118" t="s">
        <v>421</v>
      </c>
      <c r="H93" s="119" t="n">
        <v>75000</v>
      </c>
      <c r="I93" s="117" t="s">
        <v>42</v>
      </c>
    </row>
    <row r="94" customFormat="false" ht="22.5" hidden="false" customHeight="false" outlineLevel="0" collapsed="false">
      <c r="A94" s="117" t="s">
        <v>422</v>
      </c>
      <c r="B94" s="120" t="n">
        <v>37043</v>
      </c>
      <c r="C94" s="118" t="n">
        <v>0.005</v>
      </c>
      <c r="D94" s="118" t="n">
        <v>0.005</v>
      </c>
      <c r="E94" s="118" t="n">
        <v>0.005</v>
      </c>
      <c r="F94" s="118" t="n">
        <v>0.005</v>
      </c>
      <c r="G94" s="118" t="s">
        <v>423</v>
      </c>
      <c r="H94" s="119" t="n">
        <v>600000</v>
      </c>
      <c r="I94" s="117" t="s">
        <v>42</v>
      </c>
    </row>
    <row r="95" customFormat="false" ht="14.25" hidden="false" customHeight="true" outlineLevel="0" collapsed="false">
      <c r="A95" s="116" t="s">
        <v>52</v>
      </c>
      <c r="B95" s="116"/>
      <c r="C95" s="116"/>
      <c r="D95" s="116"/>
      <c r="E95" s="116"/>
      <c r="F95" s="116"/>
      <c r="G95" s="116"/>
      <c r="H95" s="116"/>
      <c r="I95" s="116"/>
    </row>
    <row r="96" customFormat="false" ht="22.5" hidden="false" customHeight="false" outlineLevel="0" collapsed="false">
      <c r="A96" s="117" t="s">
        <v>424</v>
      </c>
      <c r="B96" s="120" t="n">
        <v>37043</v>
      </c>
      <c r="C96" s="118" t="n">
        <v>0.005</v>
      </c>
      <c r="D96" s="118" t="n">
        <v>0.005</v>
      </c>
      <c r="E96" s="118" t="n">
        <v>0.005</v>
      </c>
      <c r="F96" s="118" t="n">
        <v>0.005</v>
      </c>
      <c r="G96" s="118" t="s">
        <v>425</v>
      </c>
      <c r="H96" s="119" t="n">
        <v>750000</v>
      </c>
      <c r="I96" s="117" t="s">
        <v>42</v>
      </c>
    </row>
    <row r="97" customFormat="false" ht="14.25" hidden="false" customHeight="true" outlineLevel="0" collapsed="false">
      <c r="A97" s="116" t="s">
        <v>426</v>
      </c>
      <c r="B97" s="116"/>
      <c r="C97" s="116"/>
      <c r="D97" s="116"/>
      <c r="E97" s="116"/>
      <c r="F97" s="116"/>
      <c r="G97" s="116"/>
      <c r="H97" s="116"/>
      <c r="I97" s="116"/>
    </row>
    <row r="98" customFormat="false" ht="22.5" hidden="false" customHeight="false" outlineLevel="0" collapsed="false">
      <c r="A98" s="117" t="s">
        <v>427</v>
      </c>
      <c r="B98" s="120" t="n">
        <v>37043</v>
      </c>
      <c r="C98" s="118" t="n">
        <v>-0.028</v>
      </c>
      <c r="D98" s="118" t="n">
        <v>-0.023</v>
      </c>
      <c r="E98" s="118" t="n">
        <v>-0.025</v>
      </c>
      <c r="F98" s="118" t="n">
        <v>-0.028</v>
      </c>
      <c r="G98" s="118" t="s">
        <v>428</v>
      </c>
      <c r="H98" s="119" t="n">
        <v>600000</v>
      </c>
      <c r="I98" s="117" t="s">
        <v>42</v>
      </c>
    </row>
    <row r="99" customFormat="false" ht="22.5" hidden="false" customHeight="false" outlineLevel="0" collapsed="false">
      <c r="A99" s="117" t="s">
        <v>429</v>
      </c>
      <c r="B99" s="120" t="n">
        <v>37043</v>
      </c>
      <c r="C99" s="118" t="n">
        <v>0.033</v>
      </c>
      <c r="D99" s="118" t="n">
        <v>0.033</v>
      </c>
      <c r="E99" s="118" t="n">
        <v>0.033</v>
      </c>
      <c r="F99" s="118" t="n">
        <v>0.033</v>
      </c>
      <c r="G99" s="118" t="s">
        <v>430</v>
      </c>
      <c r="H99" s="119" t="n">
        <v>150000</v>
      </c>
      <c r="I99" s="117" t="s">
        <v>42</v>
      </c>
    </row>
    <row r="100" customFormat="false" ht="22.5" hidden="false" customHeight="false" outlineLevel="0" collapsed="false">
      <c r="A100" s="117" t="s">
        <v>431</v>
      </c>
      <c r="B100" s="117" t="s">
        <v>285</v>
      </c>
      <c r="C100" s="118" t="n">
        <v>0.005</v>
      </c>
      <c r="D100" s="118" t="n">
        <v>0.005</v>
      </c>
      <c r="E100" s="118" t="n">
        <v>0.005</v>
      </c>
      <c r="F100" s="118" t="n">
        <v>0.005</v>
      </c>
      <c r="G100" s="118" t="s">
        <v>432</v>
      </c>
      <c r="H100" s="119" t="n">
        <v>4530000</v>
      </c>
      <c r="I100" s="117" t="s">
        <v>42</v>
      </c>
    </row>
    <row r="101" customFormat="false" ht="22.5" hidden="false" customHeight="false" outlineLevel="0" collapsed="false">
      <c r="A101" s="117" t="s">
        <v>433</v>
      </c>
      <c r="B101" s="120" t="n">
        <v>37043</v>
      </c>
      <c r="C101" s="118" t="n">
        <v>-0.028</v>
      </c>
      <c r="D101" s="118" t="n">
        <v>-0.028</v>
      </c>
      <c r="E101" s="118" t="n">
        <v>-0.028</v>
      </c>
      <c r="F101" s="118" t="n">
        <v>-0.028</v>
      </c>
      <c r="G101" s="118" t="s">
        <v>221</v>
      </c>
      <c r="H101" s="119" t="n">
        <v>300000</v>
      </c>
      <c r="I101" s="117" t="s">
        <v>42</v>
      </c>
    </row>
    <row r="102" customFormat="false" ht="22.5" hidden="false" customHeight="false" outlineLevel="0" collapsed="false">
      <c r="A102" s="117" t="s">
        <v>434</v>
      </c>
      <c r="B102" s="120" t="n">
        <v>37043</v>
      </c>
      <c r="C102" s="118" t="n">
        <v>-0.013</v>
      </c>
      <c r="D102" s="118" t="n">
        <v>-0.008</v>
      </c>
      <c r="E102" s="118" t="n">
        <v>-0.01</v>
      </c>
      <c r="F102" s="118" t="n">
        <v>-0.013</v>
      </c>
      <c r="G102" s="118" t="s">
        <v>435</v>
      </c>
      <c r="H102" s="119" t="n">
        <v>900000</v>
      </c>
      <c r="I102" s="117" t="s">
        <v>42</v>
      </c>
    </row>
    <row r="103" customFormat="false" ht="22.5" hidden="false" customHeight="false" outlineLevel="0" collapsed="false">
      <c r="A103" s="117" t="s">
        <v>436</v>
      </c>
      <c r="B103" s="120" t="n">
        <v>37043</v>
      </c>
      <c r="C103" s="118" t="n">
        <v>-0.03</v>
      </c>
      <c r="D103" s="118" t="n">
        <v>-0.008</v>
      </c>
      <c r="E103" s="118" t="n">
        <v>-0.015</v>
      </c>
      <c r="F103" s="118" t="n">
        <v>-0.03</v>
      </c>
      <c r="G103" s="118" t="s">
        <v>437</v>
      </c>
      <c r="H103" s="119" t="n">
        <v>750000</v>
      </c>
      <c r="I103" s="117" t="s">
        <v>42</v>
      </c>
    </row>
    <row r="104" customFormat="false" ht="22.5" hidden="false" customHeight="false" outlineLevel="0" collapsed="false">
      <c r="A104" s="117" t="s">
        <v>438</v>
      </c>
      <c r="B104" s="117" t="s">
        <v>382</v>
      </c>
      <c r="C104" s="118" t="n">
        <v>0.003</v>
      </c>
      <c r="D104" s="118" t="n">
        <v>0.003</v>
      </c>
      <c r="E104" s="118" t="n">
        <v>0.003</v>
      </c>
      <c r="F104" s="118" t="n">
        <v>0.003</v>
      </c>
      <c r="G104" s="118" t="s">
        <v>439</v>
      </c>
      <c r="H104" s="119" t="n">
        <v>4590000</v>
      </c>
      <c r="I104" s="117" t="s">
        <v>42</v>
      </c>
    </row>
    <row r="105" customFormat="false" ht="22.5" hidden="false" customHeight="false" outlineLevel="0" collapsed="false">
      <c r="A105" s="117" t="s">
        <v>440</v>
      </c>
      <c r="B105" s="120" t="n">
        <v>37043</v>
      </c>
      <c r="C105" s="118" t="n">
        <v>-0.03</v>
      </c>
      <c r="D105" s="118" t="n">
        <v>-0.025</v>
      </c>
      <c r="E105" s="118" t="n">
        <v>-0.029</v>
      </c>
      <c r="F105" s="118" t="n">
        <v>-0.03</v>
      </c>
      <c r="G105" s="118" t="s">
        <v>441</v>
      </c>
      <c r="H105" s="119" t="n">
        <v>1200000</v>
      </c>
      <c r="I105" s="117" t="s">
        <v>42</v>
      </c>
    </row>
    <row r="106" customFormat="false" ht="22.5" hidden="false" customHeight="false" outlineLevel="0" collapsed="false">
      <c r="A106" s="117" t="s">
        <v>442</v>
      </c>
      <c r="B106" s="120" t="n">
        <v>37043</v>
      </c>
      <c r="C106" s="118" t="n">
        <v>-0.01</v>
      </c>
      <c r="D106" s="118" t="n">
        <v>-0.01</v>
      </c>
      <c r="E106" s="118" t="n">
        <v>-0.01</v>
      </c>
      <c r="F106" s="118" t="n">
        <v>-0.01</v>
      </c>
      <c r="G106" s="118" t="s">
        <v>443</v>
      </c>
      <c r="H106" s="119" t="n">
        <v>300000</v>
      </c>
      <c r="I106" s="117" t="s">
        <v>42</v>
      </c>
    </row>
    <row r="107" customFormat="false" ht="22.5" hidden="false" customHeight="false" outlineLevel="0" collapsed="false">
      <c r="A107" s="117" t="s">
        <v>444</v>
      </c>
      <c r="B107" s="120" t="n">
        <v>37043</v>
      </c>
      <c r="C107" s="118" t="n">
        <v>-0.033</v>
      </c>
      <c r="D107" s="118" t="n">
        <v>-0.033</v>
      </c>
      <c r="E107" s="118" t="n">
        <v>-0.033</v>
      </c>
      <c r="F107" s="118" t="n">
        <v>-0.033</v>
      </c>
      <c r="G107" s="118" t="s">
        <v>445</v>
      </c>
      <c r="H107" s="119" t="n">
        <v>150000</v>
      </c>
      <c r="I107" s="117" t="s">
        <v>42</v>
      </c>
    </row>
    <row r="108" customFormat="false" ht="22.5" hidden="false" customHeight="false" outlineLevel="0" collapsed="false">
      <c r="A108" s="117" t="s">
        <v>446</v>
      </c>
      <c r="B108" s="120" t="n">
        <v>37043</v>
      </c>
      <c r="C108" s="118" t="n">
        <v>-0.03</v>
      </c>
      <c r="D108" s="118" t="n">
        <v>-0.03</v>
      </c>
      <c r="E108" s="118" t="n">
        <v>-0.03</v>
      </c>
      <c r="F108" s="118" t="n">
        <v>-0.03</v>
      </c>
      <c r="G108" s="118" t="s">
        <v>447</v>
      </c>
      <c r="H108" s="119" t="n">
        <v>300000</v>
      </c>
      <c r="I108" s="117" t="s">
        <v>42</v>
      </c>
    </row>
    <row r="109" customFormat="false" ht="22.5" hidden="false" customHeight="false" outlineLevel="0" collapsed="false">
      <c r="A109" s="117" t="s">
        <v>448</v>
      </c>
      <c r="B109" s="120" t="n">
        <v>37043</v>
      </c>
      <c r="C109" s="118" t="n">
        <v>-0.01</v>
      </c>
      <c r="D109" s="118" t="n">
        <v>-0.01</v>
      </c>
      <c r="E109" s="118" t="n">
        <v>-0.01</v>
      </c>
      <c r="F109" s="118" t="n">
        <v>-0.01</v>
      </c>
      <c r="G109" s="118" t="s">
        <v>449</v>
      </c>
      <c r="H109" s="119" t="n">
        <v>300000</v>
      </c>
      <c r="I109" s="117" t="s">
        <v>42</v>
      </c>
    </row>
    <row r="110" customFormat="false" ht="22.5" hidden="false" customHeight="false" outlineLevel="0" collapsed="false">
      <c r="A110" s="117" t="s">
        <v>450</v>
      </c>
      <c r="B110" s="120" t="n">
        <v>37043</v>
      </c>
      <c r="C110" s="118" t="n">
        <v>-0.01</v>
      </c>
      <c r="D110" s="118" t="n">
        <v>-0.01</v>
      </c>
      <c r="E110" s="118" t="n">
        <v>-0.01</v>
      </c>
      <c r="F110" s="118" t="n">
        <v>-0.01</v>
      </c>
      <c r="G110" s="118" t="s">
        <v>238</v>
      </c>
      <c r="H110" s="119" t="n">
        <v>900000</v>
      </c>
      <c r="I110" s="117" t="s">
        <v>42</v>
      </c>
    </row>
    <row r="111" customFormat="false" ht="22.5" hidden="false" customHeight="false" outlineLevel="0" collapsed="false">
      <c r="A111" s="117" t="s">
        <v>451</v>
      </c>
      <c r="B111" s="120" t="n">
        <v>37043</v>
      </c>
      <c r="C111" s="118" t="n">
        <v>-0.01</v>
      </c>
      <c r="D111" s="118" t="n">
        <v>-0.01</v>
      </c>
      <c r="E111" s="118" t="n">
        <v>-0.01</v>
      </c>
      <c r="F111" s="118" t="n">
        <v>-0.01</v>
      </c>
      <c r="G111" s="118" t="s">
        <v>452</v>
      </c>
      <c r="H111" s="119" t="n">
        <v>900000</v>
      </c>
      <c r="I111" s="117" t="s">
        <v>42</v>
      </c>
    </row>
    <row r="112" customFormat="false" ht="22.5" hidden="false" customHeight="false" outlineLevel="0" collapsed="false">
      <c r="A112" s="117" t="s">
        <v>453</v>
      </c>
      <c r="B112" s="120" t="n">
        <v>37043</v>
      </c>
      <c r="C112" s="118" t="n">
        <v>-0.008</v>
      </c>
      <c r="D112" s="118" t="n">
        <v>-0.008</v>
      </c>
      <c r="E112" s="118" t="n">
        <v>-0.008</v>
      </c>
      <c r="F112" s="118" t="n">
        <v>-0.008</v>
      </c>
      <c r="G112" s="118" t="s">
        <v>454</v>
      </c>
      <c r="H112" s="119" t="n">
        <v>600000</v>
      </c>
      <c r="I112" s="117" t="s">
        <v>42</v>
      </c>
    </row>
    <row r="113" customFormat="false" ht="22.5" hidden="false" customHeight="false" outlineLevel="0" collapsed="false">
      <c r="A113" s="117" t="s">
        <v>455</v>
      </c>
      <c r="B113" s="120" t="n">
        <v>37043</v>
      </c>
      <c r="C113" s="118" t="n">
        <v>-0.005</v>
      </c>
      <c r="D113" s="118" t="n">
        <v>-0.005</v>
      </c>
      <c r="E113" s="118" t="n">
        <v>-0.005</v>
      </c>
      <c r="F113" s="118" t="n">
        <v>-0.005</v>
      </c>
      <c r="G113" s="118" t="s">
        <v>456</v>
      </c>
      <c r="H113" s="119" t="n">
        <v>450000</v>
      </c>
      <c r="I113" s="117" t="s">
        <v>42</v>
      </c>
    </row>
    <row r="114" customFormat="false" ht="22.5" hidden="false" customHeight="false" outlineLevel="0" collapsed="false">
      <c r="A114" s="117" t="s">
        <v>457</v>
      </c>
      <c r="B114" s="120" t="n">
        <v>37043</v>
      </c>
      <c r="C114" s="118" t="n">
        <v>-0.003</v>
      </c>
      <c r="D114" s="118" t="n">
        <v>-0.003</v>
      </c>
      <c r="E114" s="118" t="n">
        <v>-0.003</v>
      </c>
      <c r="F114" s="118" t="n">
        <v>-0.003</v>
      </c>
      <c r="G114" s="118" t="s">
        <v>231</v>
      </c>
      <c r="H114" s="119" t="n">
        <v>900000</v>
      </c>
      <c r="I114" s="117" t="s">
        <v>42</v>
      </c>
    </row>
    <row r="115" customFormat="false" ht="22.5" hidden="false" customHeight="false" outlineLevel="0" collapsed="false">
      <c r="A115" s="117" t="s">
        <v>458</v>
      </c>
      <c r="B115" s="120" t="n">
        <v>37043</v>
      </c>
      <c r="C115" s="118" t="n">
        <v>-0.03</v>
      </c>
      <c r="D115" s="118" t="n">
        <v>-0.03</v>
      </c>
      <c r="E115" s="118" t="n">
        <v>-0.03</v>
      </c>
      <c r="F115" s="118" t="n">
        <v>-0.03</v>
      </c>
      <c r="G115" s="118" t="s">
        <v>459</v>
      </c>
      <c r="H115" s="119" t="n">
        <v>300000</v>
      </c>
      <c r="I115" s="117" t="s">
        <v>42</v>
      </c>
    </row>
    <row r="116" customFormat="false" ht="14.25" hidden="false" customHeight="true" outlineLevel="0" collapsed="false">
      <c r="A116" s="116" t="s">
        <v>460</v>
      </c>
      <c r="B116" s="116"/>
      <c r="C116" s="116"/>
      <c r="D116" s="116"/>
      <c r="E116" s="116"/>
      <c r="F116" s="116"/>
      <c r="G116" s="116"/>
      <c r="H116" s="116"/>
      <c r="I116" s="116"/>
    </row>
    <row r="117" customFormat="false" ht="22.5" hidden="false" customHeight="false" outlineLevel="0" collapsed="false">
      <c r="A117" s="117" t="s">
        <v>461</v>
      </c>
      <c r="B117" s="120" t="n">
        <v>37043</v>
      </c>
      <c r="C117" s="118" t="n">
        <v>-0.018</v>
      </c>
      <c r="D117" s="118" t="n">
        <v>-0.018</v>
      </c>
      <c r="E117" s="118" t="n">
        <v>-0.018</v>
      </c>
      <c r="F117" s="118" t="n">
        <v>-0.018</v>
      </c>
      <c r="G117" s="118" t="s">
        <v>462</v>
      </c>
      <c r="H117" s="119" t="n">
        <v>300000</v>
      </c>
      <c r="I117" s="117" t="s">
        <v>42</v>
      </c>
    </row>
    <row r="118" customFormat="false" ht="22.5" hidden="false" customHeight="false" outlineLevel="0" collapsed="false">
      <c r="A118" s="117" t="s">
        <v>463</v>
      </c>
      <c r="B118" s="117" t="s">
        <v>382</v>
      </c>
      <c r="C118" s="118" t="n">
        <v>-0.003</v>
      </c>
      <c r="D118" s="118" t="n">
        <v>-0.003</v>
      </c>
      <c r="E118" s="118" t="n">
        <v>-0.003</v>
      </c>
      <c r="F118" s="118" t="n">
        <v>-0.003</v>
      </c>
      <c r="G118" s="118" t="s">
        <v>464</v>
      </c>
      <c r="H118" s="119" t="n">
        <v>1530000</v>
      </c>
      <c r="I118" s="117" t="s">
        <v>42</v>
      </c>
    </row>
    <row r="119" customFormat="false" ht="13.5" hidden="false" customHeight="false" outlineLevel="0" collapsed="false"/>
  </sheetData>
  <mergeCells count="15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4:I14"/>
    <mergeCell ref="A19:I19"/>
    <mergeCell ref="A65:I65"/>
    <mergeCell ref="A95:I95"/>
    <mergeCell ref="A97:I97"/>
    <mergeCell ref="A116:I116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1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7"/>
    <col collapsed="false" customWidth="true" hidden="false" outlineLevel="0" max="2" min="2" style="0" width="11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21.42"/>
    <col collapsed="false" customWidth="true" hidden="false" outlineLevel="0" max="8" min="8" style="0" width="13.41"/>
    <col collapsed="false" customWidth="true" hidden="false" outlineLevel="0" max="9" min="9" style="0" width="9.99"/>
    <col collapsed="false" customWidth="true" hidden="false" outlineLevel="0" max="11" min="11" style="0" width="12.85"/>
    <col collapsed="false" customWidth="true" hidden="false" outlineLevel="0" max="12" min="12" style="0" width="13.41"/>
  </cols>
  <sheetData>
    <row r="1" customFormat="false" ht="21" hidden="false" customHeight="false" outlineLevel="0" collapsed="false">
      <c r="A1" s="136" t="s">
        <v>80</v>
      </c>
      <c r="F1" s="139"/>
      <c r="G1" s="57" t="s">
        <v>465</v>
      </c>
      <c r="H1" s="133" t="n">
        <f aca="false">SUM(H11:H10000)</f>
        <v>204055000</v>
      </c>
    </row>
    <row r="2" customFormat="false" ht="15.75" hidden="false" customHeight="false" outlineLevel="0" collapsed="false">
      <c r="A2" s="49" t="s">
        <v>466</v>
      </c>
      <c r="F2" s="140"/>
      <c r="G2" s="137"/>
      <c r="H2" s="135"/>
    </row>
    <row r="3" customFormat="false" ht="12.75" hidden="false" customHeight="false" outlineLevel="0" collapsed="false">
      <c r="A3" s="40" t="n">
        <f aca="false">'E-Mail'!$B$2</f>
        <v>37035</v>
      </c>
      <c r="F3" s="140"/>
      <c r="G3" s="137"/>
      <c r="H3" s="135"/>
    </row>
    <row r="5" customFormat="false" ht="9.75" hidden="false" customHeight="true" outlineLevel="0" collapsed="false">
      <c r="A5" s="111" t="s">
        <v>467</v>
      </c>
      <c r="J5" s="138"/>
      <c r="K5" s="138"/>
    </row>
    <row r="6" customFormat="false" ht="9.75" hidden="false" customHeight="true" outlineLevel="0" collapsed="false">
      <c r="A6" s="111" t="s">
        <v>86</v>
      </c>
      <c r="J6" s="138"/>
      <c r="K6" s="138"/>
    </row>
    <row r="7" customFormat="false" ht="9.75" hidden="false" customHeight="true" outlineLevel="0" collapsed="false">
      <c r="A7" s="111" t="s">
        <v>87</v>
      </c>
      <c r="J7" s="138"/>
      <c r="K7" s="138"/>
    </row>
    <row r="8" customFormat="false" ht="9.75" hidden="false" customHeight="true" outlineLevel="0" collapsed="false">
      <c r="J8" s="138"/>
      <c r="K8" s="138"/>
    </row>
    <row r="9" customFormat="false" ht="13.5" hidden="false" customHeight="true" outlineLevel="0" collapsed="false">
      <c r="A9" s="112" t="s">
        <v>88</v>
      </c>
      <c r="B9" s="112" t="s">
        <v>89</v>
      </c>
      <c r="C9" s="113" t="s">
        <v>90</v>
      </c>
      <c r="D9" s="113" t="s">
        <v>91</v>
      </c>
      <c r="E9" s="114" t="s">
        <v>92</v>
      </c>
      <c r="F9" s="113" t="s">
        <v>93</v>
      </c>
      <c r="G9" s="113" t="s">
        <v>94</v>
      </c>
      <c r="H9" s="113" t="s">
        <v>7</v>
      </c>
      <c r="I9" s="112" t="s">
        <v>95</v>
      </c>
      <c r="J9" s="138"/>
      <c r="K9" s="138"/>
    </row>
    <row r="10" customFormat="false" ht="21.75" hidden="false" customHeight="false" outlineLevel="0" collapsed="false">
      <c r="A10" s="112"/>
      <c r="B10" s="112"/>
      <c r="C10" s="113"/>
      <c r="D10" s="113"/>
      <c r="E10" s="115" t="s">
        <v>96</v>
      </c>
      <c r="F10" s="113"/>
      <c r="G10" s="113"/>
      <c r="H10" s="113"/>
      <c r="I10" s="112"/>
      <c r="J10" s="138"/>
      <c r="K10" s="138"/>
    </row>
    <row r="11" customFormat="false" ht="10.5" hidden="false" customHeight="true" outlineLevel="0" collapsed="false">
      <c r="A11" s="116" t="s">
        <v>468</v>
      </c>
      <c r="B11" s="116"/>
      <c r="C11" s="116"/>
      <c r="D11" s="116"/>
      <c r="E11" s="116"/>
      <c r="F11" s="116"/>
      <c r="G11" s="116"/>
      <c r="H11" s="116"/>
      <c r="I11" s="116"/>
      <c r="J11" s="138"/>
      <c r="K11" s="138"/>
    </row>
    <row r="12" customFormat="false" ht="14.25" hidden="false" customHeight="true" outlineLevel="0" collapsed="false">
      <c r="A12" s="117" t="s">
        <v>469</v>
      </c>
      <c r="B12" s="117" t="s">
        <v>470</v>
      </c>
      <c r="C12" s="118" t="n">
        <v>-0.37</v>
      </c>
      <c r="D12" s="118" t="n">
        <v>-0.36</v>
      </c>
      <c r="E12" s="118" t="n">
        <v>-0.363</v>
      </c>
      <c r="F12" s="118" t="n">
        <v>-0.37</v>
      </c>
      <c r="G12" s="118" t="s">
        <v>471</v>
      </c>
      <c r="H12" s="119" t="n">
        <v>2460000</v>
      </c>
      <c r="I12" s="117" t="s">
        <v>42</v>
      </c>
      <c r="J12" s="138"/>
      <c r="K12" s="138"/>
    </row>
    <row r="13" customFormat="false" ht="14.25" hidden="false" customHeight="true" outlineLevel="0" collapsed="false">
      <c r="A13" s="117" t="s">
        <v>472</v>
      </c>
      <c r="B13" s="117" t="s">
        <v>285</v>
      </c>
      <c r="C13" s="118" t="n">
        <v>-0.295</v>
      </c>
      <c r="D13" s="118" t="n">
        <v>-0.295</v>
      </c>
      <c r="E13" s="118" t="n">
        <v>-0.295</v>
      </c>
      <c r="F13" s="118" t="n">
        <v>-0.295</v>
      </c>
      <c r="G13" s="118" t="s">
        <v>251</v>
      </c>
      <c r="H13" s="119" t="n">
        <v>3020000</v>
      </c>
      <c r="I13" s="117" t="s">
        <v>42</v>
      </c>
      <c r="J13" s="138"/>
      <c r="K13" s="138"/>
    </row>
    <row r="14" customFormat="false" ht="14.25" hidden="false" customHeight="true" outlineLevel="0" collapsed="false">
      <c r="A14" s="116" t="s">
        <v>47</v>
      </c>
      <c r="B14" s="116"/>
      <c r="C14" s="116"/>
      <c r="D14" s="116"/>
      <c r="E14" s="116"/>
      <c r="F14" s="116"/>
      <c r="G14" s="116"/>
      <c r="H14" s="116"/>
      <c r="I14" s="116"/>
      <c r="J14" s="138"/>
      <c r="K14" s="138"/>
    </row>
    <row r="15" customFormat="false" ht="14.25" hidden="false" customHeight="true" outlineLevel="0" collapsed="false">
      <c r="A15" s="117" t="s">
        <v>473</v>
      </c>
      <c r="B15" s="120" t="n">
        <v>37043</v>
      </c>
      <c r="C15" s="118" t="n">
        <v>0.175</v>
      </c>
      <c r="D15" s="118" t="n">
        <v>0.185</v>
      </c>
      <c r="E15" s="118" t="n">
        <v>0.18</v>
      </c>
      <c r="F15" s="118" t="n">
        <v>0.175</v>
      </c>
      <c r="G15" s="118" t="s">
        <v>240</v>
      </c>
      <c r="H15" s="119" t="n">
        <v>750000</v>
      </c>
      <c r="I15" s="117" t="s">
        <v>42</v>
      </c>
      <c r="J15" s="138"/>
      <c r="K15" s="138"/>
    </row>
    <row r="16" customFormat="false" ht="14.25" hidden="false" customHeight="true" outlineLevel="0" collapsed="false">
      <c r="A16" s="116" t="s">
        <v>55</v>
      </c>
      <c r="B16" s="116"/>
      <c r="C16" s="116"/>
      <c r="D16" s="116"/>
      <c r="E16" s="116"/>
      <c r="F16" s="116"/>
      <c r="G16" s="116"/>
      <c r="H16" s="116"/>
      <c r="I16" s="116"/>
      <c r="J16" s="138"/>
      <c r="K16" s="138"/>
    </row>
    <row r="17" customFormat="false" ht="14.25" hidden="false" customHeight="true" outlineLevel="0" collapsed="false">
      <c r="A17" s="117" t="s">
        <v>474</v>
      </c>
      <c r="B17" s="120" t="n">
        <v>37043</v>
      </c>
      <c r="C17" s="118" t="n">
        <v>0.203</v>
      </c>
      <c r="D17" s="118" t="n">
        <v>0.21</v>
      </c>
      <c r="E17" s="118" t="n">
        <v>0.207</v>
      </c>
      <c r="F17" s="118" t="n">
        <v>0.203</v>
      </c>
      <c r="G17" s="118" t="s">
        <v>475</v>
      </c>
      <c r="H17" s="119" t="n">
        <v>600000</v>
      </c>
      <c r="I17" s="117" t="s">
        <v>42</v>
      </c>
      <c r="J17" s="138"/>
      <c r="K17" s="138"/>
    </row>
    <row r="18" customFormat="false" ht="14.25" hidden="false" customHeight="true" outlineLevel="0" collapsed="false">
      <c r="A18" s="117" t="s">
        <v>476</v>
      </c>
      <c r="B18" s="117" t="s">
        <v>470</v>
      </c>
      <c r="C18" s="118" t="n">
        <v>0.198</v>
      </c>
      <c r="D18" s="118" t="n">
        <v>0.198</v>
      </c>
      <c r="E18" s="118" t="n">
        <v>0.198</v>
      </c>
      <c r="F18" s="118" t="n">
        <v>0.198</v>
      </c>
      <c r="G18" s="118" t="s">
        <v>477</v>
      </c>
      <c r="H18" s="119" t="n">
        <v>615000</v>
      </c>
      <c r="I18" s="117" t="s">
        <v>42</v>
      </c>
      <c r="J18" s="138"/>
      <c r="K18" s="138"/>
    </row>
    <row r="19" customFormat="false" ht="14.25" hidden="false" customHeight="true" outlineLevel="0" collapsed="false">
      <c r="A19" s="117" t="s">
        <v>478</v>
      </c>
      <c r="B19" s="117" t="s">
        <v>382</v>
      </c>
      <c r="C19" s="118" t="n">
        <v>0.2</v>
      </c>
      <c r="D19" s="118" t="n">
        <v>0.2</v>
      </c>
      <c r="E19" s="118" t="n">
        <v>0.2</v>
      </c>
      <c r="F19" s="118" t="n">
        <v>0.2</v>
      </c>
      <c r="G19" s="118" t="s">
        <v>475</v>
      </c>
      <c r="H19" s="119" t="n">
        <v>765000</v>
      </c>
      <c r="I19" s="117" t="s">
        <v>42</v>
      </c>
      <c r="J19" s="138"/>
      <c r="K19" s="138"/>
    </row>
    <row r="20" customFormat="false" ht="14.25" hidden="false" customHeight="true" outlineLevel="0" collapsed="false">
      <c r="A20" s="117" t="s">
        <v>479</v>
      </c>
      <c r="B20" s="117" t="s">
        <v>285</v>
      </c>
      <c r="C20" s="118" t="n">
        <v>0.26</v>
      </c>
      <c r="D20" s="118" t="n">
        <v>0.26</v>
      </c>
      <c r="E20" s="118" t="n">
        <v>0.26</v>
      </c>
      <c r="F20" s="118" t="n">
        <v>0.26</v>
      </c>
      <c r="G20" s="118" t="s">
        <v>213</v>
      </c>
      <c r="H20" s="119" t="n">
        <v>755000</v>
      </c>
      <c r="I20" s="117" t="s">
        <v>42</v>
      </c>
      <c r="J20" s="138"/>
      <c r="K20" s="138"/>
    </row>
    <row r="21" customFormat="false" ht="14.25" hidden="false" customHeight="true" outlineLevel="0" collapsed="false">
      <c r="A21" s="117" t="s">
        <v>480</v>
      </c>
      <c r="B21" s="120" t="n">
        <v>37043</v>
      </c>
      <c r="C21" s="118" t="n">
        <v>-0.013</v>
      </c>
      <c r="D21" s="118" t="n">
        <v>-0.013</v>
      </c>
      <c r="E21" s="118" t="n">
        <v>-0.013</v>
      </c>
      <c r="F21" s="118" t="n">
        <v>-0.013</v>
      </c>
      <c r="G21" s="118" t="s">
        <v>481</v>
      </c>
      <c r="H21" s="119" t="n">
        <v>1800000</v>
      </c>
      <c r="I21" s="117" t="s">
        <v>42</v>
      </c>
      <c r="J21" s="138"/>
      <c r="K21" s="138"/>
    </row>
    <row r="22" customFormat="false" ht="14.25" hidden="false" customHeight="true" outlineLevel="0" collapsed="false">
      <c r="A22" s="117" t="s">
        <v>482</v>
      </c>
      <c r="B22" s="117" t="s">
        <v>470</v>
      </c>
      <c r="C22" s="118" t="n">
        <v>-0.013</v>
      </c>
      <c r="D22" s="118" t="n">
        <v>-0.013</v>
      </c>
      <c r="E22" s="118" t="n">
        <v>-0.013</v>
      </c>
      <c r="F22" s="118" t="n">
        <v>-0.013</v>
      </c>
      <c r="G22" s="118" t="s">
        <v>483</v>
      </c>
      <c r="H22" s="119" t="n">
        <v>2460000</v>
      </c>
      <c r="I22" s="117" t="s">
        <v>42</v>
      </c>
      <c r="J22" s="138"/>
      <c r="K22" s="138"/>
    </row>
    <row r="23" customFormat="false" ht="14.25" hidden="false" customHeight="true" outlineLevel="0" collapsed="false">
      <c r="A23" s="117" t="s">
        <v>484</v>
      </c>
      <c r="B23" s="120" t="n">
        <v>37043</v>
      </c>
      <c r="C23" s="118" t="n">
        <v>0.24</v>
      </c>
      <c r="D23" s="118" t="n">
        <v>0.245</v>
      </c>
      <c r="E23" s="118" t="n">
        <v>0.244</v>
      </c>
      <c r="F23" s="118" t="n">
        <v>0.24</v>
      </c>
      <c r="G23" s="118" t="s">
        <v>485</v>
      </c>
      <c r="H23" s="119" t="n">
        <v>600000</v>
      </c>
      <c r="I23" s="117" t="s">
        <v>42</v>
      </c>
      <c r="J23" s="138"/>
      <c r="K23" s="138"/>
    </row>
    <row r="24" customFormat="false" ht="14.25" hidden="false" customHeight="true" outlineLevel="0" collapsed="false">
      <c r="A24" s="117" t="s">
        <v>486</v>
      </c>
      <c r="B24" s="117" t="s">
        <v>285</v>
      </c>
      <c r="C24" s="118" t="n">
        <v>0.443</v>
      </c>
      <c r="D24" s="118" t="n">
        <v>0.443</v>
      </c>
      <c r="E24" s="118" t="n">
        <v>0.443</v>
      </c>
      <c r="F24" s="118" t="n">
        <v>0.443</v>
      </c>
      <c r="G24" s="118" t="s">
        <v>487</v>
      </c>
      <c r="H24" s="119" t="n">
        <v>755000</v>
      </c>
      <c r="I24" s="117" t="s">
        <v>42</v>
      </c>
      <c r="J24" s="138"/>
      <c r="K24" s="138"/>
    </row>
    <row r="25" customFormat="false" ht="14.25" hidden="false" customHeight="true" outlineLevel="0" collapsed="false">
      <c r="A25" s="117" t="s">
        <v>488</v>
      </c>
      <c r="B25" s="120" t="n">
        <v>37043</v>
      </c>
      <c r="C25" s="118" t="n">
        <v>-0.005</v>
      </c>
      <c r="D25" s="118" t="n">
        <v>-0.003</v>
      </c>
      <c r="E25" s="118" t="n">
        <v>-0.004</v>
      </c>
      <c r="F25" s="118" t="n">
        <v>-0.003</v>
      </c>
      <c r="G25" s="118" t="s">
        <v>489</v>
      </c>
      <c r="H25" s="119" t="n">
        <v>1350000</v>
      </c>
      <c r="I25" s="117" t="s">
        <v>42</v>
      </c>
      <c r="J25" s="138"/>
      <c r="K25" s="138"/>
    </row>
    <row r="26" customFormat="false" ht="14.25" hidden="false" customHeight="true" outlineLevel="0" collapsed="false">
      <c r="A26" s="117" t="s">
        <v>490</v>
      </c>
      <c r="B26" s="117" t="s">
        <v>285</v>
      </c>
      <c r="C26" s="118" t="n">
        <v>0</v>
      </c>
      <c r="D26" s="118" t="n">
        <v>0</v>
      </c>
      <c r="E26" s="118" t="n">
        <v>0</v>
      </c>
      <c r="F26" s="118" t="n">
        <v>0</v>
      </c>
      <c r="G26" s="118" t="s">
        <v>491</v>
      </c>
      <c r="H26" s="119" t="n">
        <v>3020000</v>
      </c>
      <c r="I26" s="117" t="s">
        <v>42</v>
      </c>
      <c r="J26" s="138"/>
      <c r="K26" s="138"/>
    </row>
    <row r="27" customFormat="false" ht="14.25" hidden="false" customHeight="true" outlineLevel="0" collapsed="false">
      <c r="A27" s="117" t="s">
        <v>492</v>
      </c>
      <c r="B27" s="120" t="n">
        <v>37043</v>
      </c>
      <c r="C27" s="118" t="n">
        <v>0.03</v>
      </c>
      <c r="D27" s="118" t="n">
        <v>0.03</v>
      </c>
      <c r="E27" s="118" t="n">
        <v>0.03</v>
      </c>
      <c r="F27" s="118" t="n">
        <v>0.03</v>
      </c>
      <c r="G27" s="118" t="s">
        <v>493</v>
      </c>
      <c r="H27" s="119" t="n">
        <v>600000</v>
      </c>
      <c r="I27" s="117" t="s">
        <v>42</v>
      </c>
      <c r="J27" s="138"/>
      <c r="K27" s="138"/>
    </row>
    <row r="28" customFormat="false" ht="14.25" hidden="false" customHeight="true" outlineLevel="0" collapsed="false">
      <c r="A28" s="117" t="s">
        <v>494</v>
      </c>
      <c r="B28" s="120" t="n">
        <v>37073</v>
      </c>
      <c r="C28" s="118" t="n">
        <v>0.035</v>
      </c>
      <c r="D28" s="118" t="n">
        <v>0.035</v>
      </c>
      <c r="E28" s="118" t="n">
        <v>0.035</v>
      </c>
      <c r="F28" s="118" t="n">
        <v>0.035</v>
      </c>
      <c r="G28" s="118" t="s">
        <v>199</v>
      </c>
      <c r="H28" s="119" t="n">
        <v>155000</v>
      </c>
      <c r="I28" s="117" t="s">
        <v>42</v>
      </c>
      <c r="J28" s="138"/>
      <c r="K28" s="138"/>
    </row>
    <row r="29" customFormat="false" ht="14.25" hidden="false" customHeight="true" outlineLevel="0" collapsed="false">
      <c r="A29" s="117" t="s">
        <v>495</v>
      </c>
      <c r="B29" s="120" t="n">
        <v>37104</v>
      </c>
      <c r="C29" s="118" t="n">
        <v>0.038</v>
      </c>
      <c r="D29" s="118" t="n">
        <v>0.04</v>
      </c>
      <c r="E29" s="118" t="n">
        <v>0.038</v>
      </c>
      <c r="F29" s="118" t="n">
        <v>0.038</v>
      </c>
      <c r="G29" s="118" t="s">
        <v>496</v>
      </c>
      <c r="H29" s="119" t="n">
        <v>930000</v>
      </c>
      <c r="I29" s="117" t="s">
        <v>42</v>
      </c>
      <c r="J29" s="138"/>
      <c r="K29" s="138"/>
    </row>
    <row r="30" customFormat="false" ht="14.25" hidden="false" customHeight="true" outlineLevel="0" collapsed="false">
      <c r="A30" s="117" t="s">
        <v>497</v>
      </c>
      <c r="B30" s="120" t="n">
        <v>37135</v>
      </c>
      <c r="C30" s="118" t="n">
        <v>0.028</v>
      </c>
      <c r="D30" s="118" t="n">
        <v>0.028</v>
      </c>
      <c r="E30" s="118" t="n">
        <v>0.028</v>
      </c>
      <c r="F30" s="118" t="n">
        <v>0.028</v>
      </c>
      <c r="G30" s="118" t="s">
        <v>498</v>
      </c>
      <c r="H30" s="119" t="n">
        <v>300000</v>
      </c>
      <c r="I30" s="117" t="s">
        <v>42</v>
      </c>
      <c r="J30" s="138"/>
      <c r="K30" s="138"/>
    </row>
    <row r="31" customFormat="false" ht="14.25" hidden="false" customHeight="true" outlineLevel="0" collapsed="false">
      <c r="A31" s="117" t="s">
        <v>499</v>
      </c>
      <c r="B31" s="120" t="n">
        <v>37043</v>
      </c>
      <c r="C31" s="118" t="n">
        <v>-0.125</v>
      </c>
      <c r="D31" s="118" t="n">
        <v>-0.125</v>
      </c>
      <c r="E31" s="118" t="n">
        <v>-0.125</v>
      </c>
      <c r="F31" s="118" t="n">
        <v>-0.125</v>
      </c>
      <c r="G31" s="118" t="s">
        <v>500</v>
      </c>
      <c r="H31" s="119" t="n">
        <v>300000</v>
      </c>
      <c r="I31" s="117" t="s">
        <v>42</v>
      </c>
      <c r="J31" s="138"/>
      <c r="K31" s="138"/>
    </row>
    <row r="32" customFormat="false" ht="14.25" hidden="false" customHeight="true" outlineLevel="0" collapsed="false">
      <c r="A32" s="117" t="s">
        <v>501</v>
      </c>
      <c r="B32" s="120" t="n">
        <v>37043</v>
      </c>
      <c r="C32" s="118" t="n">
        <v>-0.073</v>
      </c>
      <c r="D32" s="118" t="n">
        <v>-0.073</v>
      </c>
      <c r="E32" s="118" t="n">
        <v>-0.073</v>
      </c>
      <c r="F32" s="118" t="n">
        <v>-0.073</v>
      </c>
      <c r="G32" s="118" t="s">
        <v>502</v>
      </c>
      <c r="H32" s="119" t="n">
        <v>900000</v>
      </c>
      <c r="I32" s="117" t="s">
        <v>42</v>
      </c>
      <c r="J32" s="138"/>
      <c r="K32" s="138"/>
    </row>
    <row r="33" customFormat="false" ht="10.5" hidden="false" customHeight="true" outlineLevel="0" collapsed="false">
      <c r="A33" s="117" t="s">
        <v>503</v>
      </c>
      <c r="B33" s="117" t="s">
        <v>470</v>
      </c>
      <c r="C33" s="118" t="n">
        <v>-0.065</v>
      </c>
      <c r="D33" s="118" t="n">
        <v>-0.065</v>
      </c>
      <c r="E33" s="118" t="n">
        <v>-0.065</v>
      </c>
      <c r="F33" s="118" t="n">
        <v>-0.065</v>
      </c>
      <c r="G33" s="118" t="s">
        <v>504</v>
      </c>
      <c r="H33" s="119" t="n">
        <v>615000</v>
      </c>
      <c r="I33" s="117" t="s">
        <v>42</v>
      </c>
      <c r="J33" s="138"/>
      <c r="K33" s="138"/>
    </row>
    <row r="34" customFormat="false" ht="14.25" hidden="false" customHeight="true" outlineLevel="0" collapsed="false">
      <c r="A34" s="117" t="s">
        <v>505</v>
      </c>
      <c r="B34" s="117" t="s">
        <v>382</v>
      </c>
      <c r="C34" s="118" t="n">
        <v>-0.07</v>
      </c>
      <c r="D34" s="118" t="n">
        <v>-0.07</v>
      </c>
      <c r="E34" s="118" t="n">
        <v>-0.07</v>
      </c>
      <c r="F34" s="118" t="n">
        <v>-0.07</v>
      </c>
      <c r="G34" s="118" t="s">
        <v>506</v>
      </c>
      <c r="H34" s="119" t="n">
        <v>765000</v>
      </c>
      <c r="I34" s="117" t="s">
        <v>42</v>
      </c>
      <c r="J34" s="138"/>
      <c r="K34" s="138"/>
    </row>
    <row r="35" customFormat="false" ht="10.5" hidden="false" customHeight="true" outlineLevel="0" collapsed="false">
      <c r="A35" s="117" t="s">
        <v>507</v>
      </c>
      <c r="B35" s="120" t="n">
        <v>37043</v>
      </c>
      <c r="C35" s="118" t="n">
        <v>-1.29</v>
      </c>
      <c r="D35" s="118" t="n">
        <v>-1.265</v>
      </c>
      <c r="E35" s="118" t="n">
        <v>-1.272</v>
      </c>
      <c r="F35" s="118" t="n">
        <v>-1.265</v>
      </c>
      <c r="G35" s="118" t="s">
        <v>508</v>
      </c>
      <c r="H35" s="119" t="n">
        <v>1050000</v>
      </c>
      <c r="I35" s="117" t="s">
        <v>42</v>
      </c>
      <c r="J35" s="138"/>
      <c r="K35" s="138"/>
    </row>
    <row r="36" customFormat="false" ht="14.25" hidden="false" customHeight="true" outlineLevel="0" collapsed="false">
      <c r="A36" s="117" t="s">
        <v>509</v>
      </c>
      <c r="B36" s="120" t="n">
        <v>37043</v>
      </c>
      <c r="C36" s="118" t="n">
        <v>-0.043</v>
      </c>
      <c r="D36" s="118" t="n">
        <v>-0.033</v>
      </c>
      <c r="E36" s="118" t="n">
        <v>-0.037</v>
      </c>
      <c r="F36" s="118" t="n">
        <v>-0.038</v>
      </c>
      <c r="G36" s="118" t="s">
        <v>475</v>
      </c>
      <c r="H36" s="119" t="n">
        <v>2100000</v>
      </c>
      <c r="I36" s="117" t="s">
        <v>42</v>
      </c>
      <c r="J36" s="138"/>
      <c r="K36" s="138"/>
    </row>
    <row r="37" customFormat="false" ht="10.5" hidden="false" customHeight="true" outlineLevel="0" collapsed="false">
      <c r="A37" s="117" t="s">
        <v>510</v>
      </c>
      <c r="B37" s="120" t="n">
        <v>37043</v>
      </c>
      <c r="C37" s="118" t="n">
        <v>-0.748</v>
      </c>
      <c r="D37" s="118" t="n">
        <v>-0.71</v>
      </c>
      <c r="E37" s="118" t="n">
        <v>-0.724</v>
      </c>
      <c r="F37" s="118" t="n">
        <v>-0.735</v>
      </c>
      <c r="G37" s="118" t="s">
        <v>268</v>
      </c>
      <c r="H37" s="119" t="n">
        <v>1500000</v>
      </c>
      <c r="I37" s="117" t="s">
        <v>42</v>
      </c>
      <c r="J37" s="138"/>
      <c r="K37" s="138"/>
    </row>
    <row r="38" customFormat="false" ht="14.25" hidden="false" customHeight="true" outlineLevel="0" collapsed="false">
      <c r="A38" s="117" t="s">
        <v>511</v>
      </c>
      <c r="B38" s="120" t="n">
        <v>37043</v>
      </c>
      <c r="C38" s="118" t="n">
        <v>-0.02</v>
      </c>
      <c r="D38" s="118" t="n">
        <v>-0.015</v>
      </c>
      <c r="E38" s="118" t="n">
        <v>-0.018</v>
      </c>
      <c r="F38" s="118" t="n">
        <v>-0.02</v>
      </c>
      <c r="G38" s="118" t="s">
        <v>512</v>
      </c>
      <c r="H38" s="119" t="n">
        <v>600000</v>
      </c>
      <c r="I38" s="117" t="s">
        <v>42</v>
      </c>
      <c r="J38" s="138"/>
      <c r="K38" s="138"/>
    </row>
    <row r="39" customFormat="false" ht="14.25" hidden="false" customHeight="true" outlineLevel="0" collapsed="false">
      <c r="A39" s="117" t="s">
        <v>513</v>
      </c>
      <c r="B39" s="120" t="n">
        <v>37043</v>
      </c>
      <c r="C39" s="118" t="n">
        <v>-0.085</v>
      </c>
      <c r="D39" s="118" t="n">
        <v>-0.085</v>
      </c>
      <c r="E39" s="118" t="n">
        <v>-0.085</v>
      </c>
      <c r="F39" s="118" t="n">
        <v>-0.085</v>
      </c>
      <c r="G39" s="118" t="s">
        <v>514</v>
      </c>
      <c r="H39" s="119" t="n">
        <v>300000</v>
      </c>
      <c r="I39" s="117" t="s">
        <v>42</v>
      </c>
      <c r="J39" s="138"/>
      <c r="K39" s="138"/>
    </row>
    <row r="40" customFormat="false" ht="14.25" hidden="false" customHeight="true" outlineLevel="0" collapsed="false">
      <c r="A40" s="117" t="s">
        <v>515</v>
      </c>
      <c r="B40" s="120" t="n">
        <v>37043</v>
      </c>
      <c r="C40" s="118" t="n">
        <v>-0.075</v>
      </c>
      <c r="D40" s="118" t="n">
        <v>-0.073</v>
      </c>
      <c r="E40" s="118" t="n">
        <v>-0.074</v>
      </c>
      <c r="F40" s="118" t="n">
        <v>-0.073</v>
      </c>
      <c r="G40" s="118" t="s">
        <v>516</v>
      </c>
      <c r="H40" s="119" t="n">
        <v>900000</v>
      </c>
      <c r="I40" s="117" t="s">
        <v>42</v>
      </c>
      <c r="J40" s="138"/>
      <c r="K40" s="138"/>
    </row>
    <row r="41" customFormat="false" ht="10.5" hidden="false" customHeight="true" outlineLevel="0" collapsed="false">
      <c r="A41" s="117" t="s">
        <v>517</v>
      </c>
      <c r="B41" s="117" t="s">
        <v>285</v>
      </c>
      <c r="C41" s="118" t="n">
        <v>0.97</v>
      </c>
      <c r="D41" s="118" t="n">
        <v>0.985</v>
      </c>
      <c r="E41" s="118" t="n">
        <v>0.978</v>
      </c>
      <c r="F41" s="118" t="n">
        <v>0.97</v>
      </c>
      <c r="G41" s="118" t="s">
        <v>518</v>
      </c>
      <c r="H41" s="119" t="n">
        <v>2265000</v>
      </c>
      <c r="I41" s="117" t="s">
        <v>42</v>
      </c>
      <c r="J41" s="138"/>
      <c r="K41" s="138"/>
    </row>
    <row r="42" customFormat="false" ht="14.25" hidden="false" customHeight="true" outlineLevel="0" collapsed="false">
      <c r="A42" s="117" t="s">
        <v>519</v>
      </c>
      <c r="B42" s="117" t="s">
        <v>520</v>
      </c>
      <c r="C42" s="118" t="n">
        <v>0.368</v>
      </c>
      <c r="D42" s="118" t="n">
        <v>0.368</v>
      </c>
      <c r="E42" s="118" t="n">
        <v>0.368</v>
      </c>
      <c r="F42" s="118" t="n">
        <v>0.368</v>
      </c>
      <c r="G42" s="118" t="s">
        <v>521</v>
      </c>
      <c r="H42" s="119" t="n">
        <v>1070000</v>
      </c>
      <c r="I42" s="117" t="s">
        <v>42</v>
      </c>
      <c r="J42" s="138"/>
      <c r="K42" s="138"/>
    </row>
    <row r="43" customFormat="false" ht="14.25" hidden="false" customHeight="false" outlineLevel="0" collapsed="false">
      <c r="A43" s="117" t="s">
        <v>522</v>
      </c>
      <c r="B43" s="120" t="n">
        <v>37043</v>
      </c>
      <c r="C43" s="118" t="n">
        <v>-0.02</v>
      </c>
      <c r="D43" s="118" t="n">
        <v>-0.02</v>
      </c>
      <c r="E43" s="118" t="n">
        <v>-0.02</v>
      </c>
      <c r="F43" s="118" t="n">
        <v>-0.02</v>
      </c>
      <c r="G43" s="118" t="s">
        <v>301</v>
      </c>
      <c r="H43" s="119" t="n">
        <v>300000</v>
      </c>
      <c r="I43" s="117" t="s">
        <v>42</v>
      </c>
      <c r="J43" s="138"/>
      <c r="K43" s="138"/>
    </row>
    <row r="44" customFormat="false" ht="22.5" hidden="false" customHeight="false" outlineLevel="0" collapsed="false">
      <c r="A44" s="117" t="s">
        <v>523</v>
      </c>
      <c r="B44" s="117" t="s">
        <v>285</v>
      </c>
      <c r="C44" s="118" t="n">
        <v>-0.02</v>
      </c>
      <c r="D44" s="118" t="n">
        <v>-0.02</v>
      </c>
      <c r="E44" s="118" t="n">
        <v>-0.02</v>
      </c>
      <c r="F44" s="118" t="n">
        <v>-0.02</v>
      </c>
      <c r="G44" s="118" t="s">
        <v>524</v>
      </c>
      <c r="H44" s="119" t="n">
        <v>1510000</v>
      </c>
      <c r="I44" s="117" t="s">
        <v>42</v>
      </c>
      <c r="J44" s="138"/>
      <c r="K44" s="138"/>
    </row>
    <row r="45" customFormat="false" ht="22.5" hidden="false" customHeight="false" outlineLevel="0" collapsed="false">
      <c r="A45" s="117" t="s">
        <v>525</v>
      </c>
      <c r="B45" s="117" t="s">
        <v>285</v>
      </c>
      <c r="C45" s="118" t="n">
        <v>0.023</v>
      </c>
      <c r="D45" s="118" t="n">
        <v>0.023</v>
      </c>
      <c r="E45" s="118" t="n">
        <v>0.023</v>
      </c>
      <c r="F45" s="118" t="n">
        <v>0.023</v>
      </c>
      <c r="G45" s="118" t="s">
        <v>344</v>
      </c>
      <c r="H45" s="119" t="n">
        <v>1510000</v>
      </c>
      <c r="I45" s="117" t="s">
        <v>42</v>
      </c>
      <c r="J45" s="138"/>
      <c r="K45" s="138"/>
    </row>
    <row r="46" customFormat="false" ht="14.25" hidden="false" customHeight="false" outlineLevel="0" collapsed="false">
      <c r="A46" s="117" t="s">
        <v>526</v>
      </c>
      <c r="B46" s="120" t="n">
        <v>37043</v>
      </c>
      <c r="C46" s="118" t="n">
        <v>0.41</v>
      </c>
      <c r="D46" s="118" t="n">
        <v>0.415</v>
      </c>
      <c r="E46" s="118" t="n">
        <v>0.411</v>
      </c>
      <c r="F46" s="118" t="n">
        <v>0.41</v>
      </c>
      <c r="G46" s="118" t="s">
        <v>489</v>
      </c>
      <c r="H46" s="119" t="n">
        <v>1050000</v>
      </c>
      <c r="I46" s="117" t="s">
        <v>42</v>
      </c>
      <c r="J46" s="138"/>
      <c r="K46" s="138"/>
    </row>
    <row r="47" customFormat="false" ht="14.25" hidden="false" customHeight="false" outlineLevel="0" collapsed="false">
      <c r="A47" s="117" t="s">
        <v>527</v>
      </c>
      <c r="B47" s="120" t="n">
        <v>37104</v>
      </c>
      <c r="C47" s="118" t="n">
        <v>0.528</v>
      </c>
      <c r="D47" s="118" t="n">
        <v>0.528</v>
      </c>
      <c r="E47" s="118" t="n">
        <v>0.528</v>
      </c>
      <c r="F47" s="118" t="n">
        <v>0.528</v>
      </c>
      <c r="G47" s="118" t="s">
        <v>528</v>
      </c>
      <c r="H47" s="119" t="n">
        <v>155000</v>
      </c>
      <c r="I47" s="117" t="s">
        <v>42</v>
      </c>
      <c r="J47" s="138"/>
      <c r="K47" s="138"/>
    </row>
    <row r="48" customFormat="false" ht="22.5" hidden="false" customHeight="false" outlineLevel="0" collapsed="false">
      <c r="A48" s="117" t="s">
        <v>529</v>
      </c>
      <c r="B48" s="117" t="s">
        <v>285</v>
      </c>
      <c r="C48" s="118" t="n">
        <v>1.51</v>
      </c>
      <c r="D48" s="118" t="n">
        <v>1.528</v>
      </c>
      <c r="E48" s="118" t="n">
        <v>1.516</v>
      </c>
      <c r="F48" s="118" t="n">
        <v>1.51</v>
      </c>
      <c r="G48" s="118" t="s">
        <v>268</v>
      </c>
      <c r="H48" s="119" t="n">
        <v>1132500</v>
      </c>
      <c r="I48" s="117" t="s">
        <v>42</v>
      </c>
      <c r="J48" s="138"/>
      <c r="K48" s="138"/>
    </row>
    <row r="49" customFormat="false" ht="14.25" hidden="false" customHeight="false" outlineLevel="0" collapsed="false">
      <c r="A49" s="117" t="s">
        <v>530</v>
      </c>
      <c r="B49" s="120" t="n">
        <v>37043</v>
      </c>
      <c r="C49" s="118" t="n">
        <v>-0.045</v>
      </c>
      <c r="D49" s="118" t="n">
        <v>-0.04</v>
      </c>
      <c r="E49" s="118" t="n">
        <v>-0.043</v>
      </c>
      <c r="F49" s="118" t="n">
        <v>-0.04</v>
      </c>
      <c r="G49" s="118" t="s">
        <v>268</v>
      </c>
      <c r="H49" s="119" t="n">
        <v>900000</v>
      </c>
      <c r="I49" s="117" t="s">
        <v>42</v>
      </c>
      <c r="J49" s="138"/>
      <c r="K49" s="138"/>
    </row>
    <row r="50" customFormat="false" ht="14.25" hidden="false" customHeight="false" outlineLevel="0" collapsed="false">
      <c r="A50" s="117" t="s">
        <v>531</v>
      </c>
      <c r="B50" s="117" t="s">
        <v>382</v>
      </c>
      <c r="C50" s="118" t="n">
        <v>0.003</v>
      </c>
      <c r="D50" s="118" t="n">
        <v>0.005</v>
      </c>
      <c r="E50" s="118" t="n">
        <v>0.005</v>
      </c>
      <c r="F50" s="118" t="n">
        <v>0.003</v>
      </c>
      <c r="G50" s="118" t="s">
        <v>532</v>
      </c>
      <c r="H50" s="119" t="n">
        <v>5355000</v>
      </c>
      <c r="I50" s="117" t="s">
        <v>42</v>
      </c>
      <c r="J50" s="138"/>
      <c r="K50" s="138"/>
    </row>
    <row r="51" customFormat="false" ht="14.25" hidden="false" customHeight="true" outlineLevel="0" collapsed="false">
      <c r="A51" s="116" t="s">
        <v>49</v>
      </c>
      <c r="B51" s="116"/>
      <c r="C51" s="116"/>
      <c r="D51" s="116"/>
      <c r="E51" s="116"/>
      <c r="F51" s="116"/>
      <c r="G51" s="116"/>
      <c r="H51" s="116"/>
      <c r="I51" s="116"/>
      <c r="J51" s="138"/>
      <c r="K51" s="138"/>
    </row>
    <row r="52" customFormat="false" ht="22.5" hidden="false" customHeight="false" outlineLevel="0" collapsed="false">
      <c r="A52" s="117" t="s">
        <v>533</v>
      </c>
      <c r="B52" s="117" t="s">
        <v>285</v>
      </c>
      <c r="C52" s="118" t="n">
        <v>0.175</v>
      </c>
      <c r="D52" s="118" t="n">
        <v>0.18</v>
      </c>
      <c r="E52" s="118" t="n">
        <v>0.177</v>
      </c>
      <c r="F52" s="118" t="n">
        <v>0.175</v>
      </c>
      <c r="G52" s="118" t="s">
        <v>534</v>
      </c>
      <c r="H52" s="119" t="n">
        <v>5285000</v>
      </c>
      <c r="I52" s="117" t="s">
        <v>42</v>
      </c>
      <c r="J52" s="138"/>
      <c r="K52" s="138"/>
    </row>
    <row r="53" customFormat="false" ht="14.25" hidden="false" customHeight="false" outlineLevel="0" collapsed="false">
      <c r="A53" s="117" t="s">
        <v>535</v>
      </c>
      <c r="B53" s="120" t="n">
        <v>37043</v>
      </c>
      <c r="C53" s="118" t="n">
        <v>6.8</v>
      </c>
      <c r="D53" s="118" t="n">
        <v>6.9</v>
      </c>
      <c r="E53" s="118" t="n">
        <v>6.825</v>
      </c>
      <c r="F53" s="118" t="n">
        <v>6.8</v>
      </c>
      <c r="G53" s="118" t="s">
        <v>536</v>
      </c>
      <c r="H53" s="119" t="n">
        <v>600000</v>
      </c>
      <c r="I53" s="117" t="s">
        <v>42</v>
      </c>
      <c r="J53" s="138"/>
      <c r="K53" s="138"/>
    </row>
    <row r="54" customFormat="false" ht="14.25" hidden="false" customHeight="false" outlineLevel="0" collapsed="false">
      <c r="A54" s="117" t="s">
        <v>537</v>
      </c>
      <c r="B54" s="120" t="n">
        <v>37043</v>
      </c>
      <c r="C54" s="118" t="n">
        <v>8.25</v>
      </c>
      <c r="D54" s="118" t="n">
        <v>8.45</v>
      </c>
      <c r="E54" s="118" t="n">
        <v>8.35</v>
      </c>
      <c r="F54" s="118" t="n">
        <v>8.25</v>
      </c>
      <c r="G54" s="118" t="s">
        <v>538</v>
      </c>
      <c r="H54" s="119" t="n">
        <v>450000</v>
      </c>
      <c r="I54" s="117" t="s">
        <v>42</v>
      </c>
      <c r="J54" s="138"/>
      <c r="K54" s="138"/>
    </row>
    <row r="55" customFormat="false" ht="14.25" hidden="false" customHeight="false" outlineLevel="0" collapsed="false">
      <c r="A55" s="117" t="s">
        <v>539</v>
      </c>
      <c r="B55" s="117" t="s">
        <v>99</v>
      </c>
      <c r="C55" s="118" t="n">
        <v>7.75</v>
      </c>
      <c r="D55" s="118" t="n">
        <v>7.75</v>
      </c>
      <c r="E55" s="118" t="n">
        <v>7.75</v>
      </c>
      <c r="F55" s="118" t="n">
        <v>7.75</v>
      </c>
      <c r="G55" s="118" t="s">
        <v>540</v>
      </c>
      <c r="H55" s="119" t="n">
        <v>460000</v>
      </c>
      <c r="I55" s="117" t="s">
        <v>42</v>
      </c>
      <c r="J55" s="138"/>
      <c r="K55" s="138"/>
    </row>
    <row r="56" customFormat="false" ht="14.25" hidden="false" customHeight="true" outlineLevel="0" collapsed="false">
      <c r="A56" s="116" t="s">
        <v>541</v>
      </c>
      <c r="B56" s="116"/>
      <c r="C56" s="116"/>
      <c r="D56" s="116"/>
      <c r="E56" s="116"/>
      <c r="F56" s="116"/>
      <c r="G56" s="116"/>
      <c r="H56" s="116"/>
      <c r="I56" s="116"/>
      <c r="J56" s="138"/>
      <c r="K56" s="138"/>
    </row>
    <row r="57" customFormat="false" ht="22.5" hidden="false" customHeight="false" outlineLevel="0" collapsed="false">
      <c r="A57" s="117" t="s">
        <v>542</v>
      </c>
      <c r="B57" s="117" t="s">
        <v>373</v>
      </c>
      <c r="C57" s="118" t="n">
        <v>3.99</v>
      </c>
      <c r="D57" s="118" t="n">
        <v>4.125</v>
      </c>
      <c r="E57" s="118" t="n">
        <v>4.06</v>
      </c>
      <c r="F57" s="118" t="n">
        <v>3.99</v>
      </c>
      <c r="G57" s="118" t="s">
        <v>543</v>
      </c>
      <c r="H57" s="119" t="n">
        <v>622500</v>
      </c>
      <c r="I57" s="117" t="s">
        <v>42</v>
      </c>
      <c r="J57" s="138"/>
      <c r="K57" s="138"/>
    </row>
    <row r="58" customFormat="false" ht="14.25" hidden="false" customHeight="true" outlineLevel="0" collapsed="false">
      <c r="A58" s="116" t="s">
        <v>544</v>
      </c>
      <c r="B58" s="116"/>
      <c r="C58" s="116"/>
      <c r="D58" s="116"/>
      <c r="E58" s="116"/>
      <c r="F58" s="116"/>
      <c r="G58" s="116"/>
      <c r="H58" s="116"/>
      <c r="I58" s="116"/>
      <c r="J58" s="138"/>
      <c r="K58" s="138"/>
    </row>
    <row r="59" customFormat="false" ht="14.25" hidden="false" customHeight="false" outlineLevel="0" collapsed="false">
      <c r="A59" s="117" t="s">
        <v>545</v>
      </c>
      <c r="B59" s="120" t="n">
        <v>37043</v>
      </c>
      <c r="C59" s="118" t="n">
        <v>0.003</v>
      </c>
      <c r="D59" s="118" t="n">
        <v>0.005</v>
      </c>
      <c r="E59" s="118" t="n">
        <v>0.003</v>
      </c>
      <c r="F59" s="118" t="n">
        <v>0.005</v>
      </c>
      <c r="G59" s="118" t="s">
        <v>546</v>
      </c>
      <c r="H59" s="119" t="n">
        <v>900000</v>
      </c>
      <c r="I59" s="117" t="s">
        <v>42</v>
      </c>
      <c r="J59" s="138"/>
      <c r="K59" s="138"/>
    </row>
    <row r="60" customFormat="false" ht="14.25" hidden="false" customHeight="true" outlineLevel="0" collapsed="false">
      <c r="A60" s="116" t="s">
        <v>547</v>
      </c>
      <c r="B60" s="116"/>
      <c r="C60" s="116"/>
      <c r="D60" s="116"/>
      <c r="E60" s="116"/>
      <c r="F60" s="116"/>
      <c r="G60" s="116"/>
      <c r="H60" s="116"/>
      <c r="I60" s="116"/>
      <c r="J60" s="138"/>
      <c r="K60" s="138"/>
    </row>
    <row r="61" customFormat="false" ht="14.25" hidden="false" customHeight="false" outlineLevel="0" collapsed="false">
      <c r="A61" s="117" t="s">
        <v>548</v>
      </c>
      <c r="B61" s="120" t="n">
        <v>37043</v>
      </c>
      <c r="C61" s="118" t="n">
        <v>-0.008</v>
      </c>
      <c r="D61" s="118" t="n">
        <v>-0.008</v>
      </c>
      <c r="E61" s="118" t="n">
        <v>-0.008</v>
      </c>
      <c r="F61" s="118" t="n">
        <v>-0.008</v>
      </c>
      <c r="G61" s="118" t="s">
        <v>549</v>
      </c>
      <c r="H61" s="119" t="n">
        <v>600000</v>
      </c>
      <c r="I61" s="117" t="s">
        <v>42</v>
      </c>
      <c r="J61" s="138"/>
      <c r="K61" s="138"/>
    </row>
    <row r="62" customFormat="false" ht="14.25" hidden="false" customHeight="false" outlineLevel="0" collapsed="false">
      <c r="A62" s="117" t="s">
        <v>550</v>
      </c>
      <c r="B62" s="120" t="n">
        <v>37043</v>
      </c>
      <c r="C62" s="118" t="n">
        <v>-0.03</v>
      </c>
      <c r="D62" s="118" t="n">
        <v>-0.03</v>
      </c>
      <c r="E62" s="118" t="n">
        <v>-0.03</v>
      </c>
      <c r="F62" s="118" t="n">
        <v>-0.03</v>
      </c>
      <c r="G62" s="118" t="s">
        <v>551</v>
      </c>
      <c r="H62" s="119" t="n">
        <v>300000</v>
      </c>
      <c r="I62" s="117" t="s">
        <v>42</v>
      </c>
      <c r="J62" s="138"/>
      <c r="K62" s="138"/>
    </row>
    <row r="63" customFormat="false" ht="14.25" hidden="false" customHeight="true" outlineLevel="0" collapsed="false">
      <c r="A63" s="116" t="s">
        <v>41</v>
      </c>
      <c r="B63" s="116"/>
      <c r="C63" s="116"/>
      <c r="D63" s="116"/>
      <c r="E63" s="116"/>
      <c r="F63" s="116"/>
      <c r="G63" s="116"/>
      <c r="H63" s="116"/>
      <c r="I63" s="116"/>
      <c r="J63" s="138"/>
      <c r="K63" s="138"/>
    </row>
    <row r="64" customFormat="false" ht="14.25" hidden="false" customHeight="false" outlineLevel="0" collapsed="false">
      <c r="A64" s="117" t="s">
        <v>552</v>
      </c>
      <c r="B64" s="120" t="n">
        <v>37043</v>
      </c>
      <c r="C64" s="118" t="n">
        <v>4</v>
      </c>
      <c r="D64" s="118" t="n">
        <v>4.215</v>
      </c>
      <c r="E64" s="118" t="n">
        <v>4.13</v>
      </c>
      <c r="F64" s="118" t="n">
        <v>4</v>
      </c>
      <c r="G64" s="118" t="s">
        <v>410</v>
      </c>
      <c r="H64" s="119" t="n">
        <v>45900000</v>
      </c>
      <c r="I64" s="117" t="s">
        <v>42</v>
      </c>
      <c r="J64" s="138"/>
      <c r="K64" s="138"/>
    </row>
    <row r="65" customFormat="false" ht="14.25" hidden="false" customHeight="false" outlineLevel="0" collapsed="false">
      <c r="A65" s="117" t="s">
        <v>553</v>
      </c>
      <c r="B65" s="120" t="n">
        <v>37073</v>
      </c>
      <c r="C65" s="118" t="n">
        <v>4.065</v>
      </c>
      <c r="D65" s="118" t="n">
        <v>4.245</v>
      </c>
      <c r="E65" s="118" t="n">
        <v>4.131</v>
      </c>
      <c r="F65" s="118" t="n">
        <v>4.075</v>
      </c>
      <c r="G65" s="118" t="s">
        <v>554</v>
      </c>
      <c r="H65" s="119" t="n">
        <v>1782500</v>
      </c>
      <c r="I65" s="117" t="s">
        <v>42</v>
      </c>
      <c r="J65" s="138"/>
      <c r="K65" s="138"/>
    </row>
    <row r="66" customFormat="false" ht="14.25" hidden="false" customHeight="false" outlineLevel="0" collapsed="false">
      <c r="A66" s="117" t="s">
        <v>555</v>
      </c>
      <c r="B66" s="120" t="n">
        <v>37104</v>
      </c>
      <c r="C66" s="118" t="n">
        <v>4.145</v>
      </c>
      <c r="D66" s="118" t="n">
        <v>4.318</v>
      </c>
      <c r="E66" s="118" t="n">
        <v>4.203</v>
      </c>
      <c r="F66" s="118" t="n">
        <v>4.145</v>
      </c>
      <c r="G66" s="118" t="s">
        <v>556</v>
      </c>
      <c r="H66" s="119" t="n">
        <v>465000</v>
      </c>
      <c r="I66" s="117" t="s">
        <v>42</v>
      </c>
      <c r="J66" s="138"/>
      <c r="K66" s="138"/>
    </row>
    <row r="67" customFormat="false" ht="14.25" hidden="false" customHeight="false" outlineLevel="0" collapsed="false">
      <c r="A67" s="117" t="s">
        <v>557</v>
      </c>
      <c r="B67" s="117" t="s">
        <v>382</v>
      </c>
      <c r="C67" s="118" t="n">
        <v>4.15</v>
      </c>
      <c r="D67" s="118" t="n">
        <v>4.325</v>
      </c>
      <c r="E67" s="118" t="n">
        <v>4.262</v>
      </c>
      <c r="F67" s="118" t="n">
        <v>4.15</v>
      </c>
      <c r="G67" s="118" t="s">
        <v>558</v>
      </c>
      <c r="H67" s="119" t="n">
        <v>17977500</v>
      </c>
      <c r="I67" s="117" t="s">
        <v>42</v>
      </c>
      <c r="J67" s="138"/>
      <c r="K67" s="138"/>
    </row>
    <row r="68" customFormat="false" ht="14.25" hidden="false" customHeight="false" outlineLevel="0" collapsed="false">
      <c r="A68" s="117" t="s">
        <v>559</v>
      </c>
      <c r="B68" s="120" t="n">
        <v>37226</v>
      </c>
      <c r="C68" s="118" t="n">
        <v>4.61</v>
      </c>
      <c r="D68" s="118" t="n">
        <v>4.61</v>
      </c>
      <c r="E68" s="118" t="n">
        <v>4.61</v>
      </c>
      <c r="F68" s="118" t="n">
        <v>4.61</v>
      </c>
      <c r="G68" s="118" t="s">
        <v>560</v>
      </c>
      <c r="H68" s="119" t="n">
        <v>310000</v>
      </c>
      <c r="I68" s="117" t="s">
        <v>42</v>
      </c>
      <c r="J68" s="138"/>
      <c r="K68" s="138"/>
    </row>
    <row r="69" customFormat="false" ht="22.5" hidden="false" customHeight="false" outlineLevel="0" collapsed="false">
      <c r="A69" s="117" t="s">
        <v>561</v>
      </c>
      <c r="B69" s="117" t="s">
        <v>285</v>
      </c>
      <c r="C69" s="118" t="n">
        <v>4.56</v>
      </c>
      <c r="D69" s="118" t="n">
        <v>4.695</v>
      </c>
      <c r="E69" s="118" t="n">
        <v>4.641</v>
      </c>
      <c r="F69" s="118" t="n">
        <v>4.565</v>
      </c>
      <c r="G69" s="118" t="s">
        <v>233</v>
      </c>
      <c r="H69" s="119" t="n">
        <v>21140000</v>
      </c>
      <c r="I69" s="117" t="s">
        <v>42</v>
      </c>
      <c r="J69" s="138"/>
      <c r="K69" s="138"/>
    </row>
    <row r="70" customFormat="false" ht="14.25" hidden="false" customHeight="false" outlineLevel="0" collapsed="false">
      <c r="A70" s="117" t="s">
        <v>562</v>
      </c>
      <c r="B70" s="117" t="s">
        <v>108</v>
      </c>
      <c r="C70" s="118" t="n">
        <v>4.28</v>
      </c>
      <c r="D70" s="118" t="n">
        <v>4.393</v>
      </c>
      <c r="E70" s="118" t="n">
        <v>4.335</v>
      </c>
      <c r="F70" s="118" t="n">
        <v>4.28</v>
      </c>
      <c r="G70" s="118" t="s">
        <v>563</v>
      </c>
      <c r="H70" s="119" t="n">
        <v>47450000</v>
      </c>
      <c r="I70" s="117" t="s">
        <v>42</v>
      </c>
      <c r="J70" s="138"/>
      <c r="K70" s="138"/>
    </row>
    <row r="71" customFormat="false" ht="14.25" hidden="false" customHeight="false" outlineLevel="0" collapsed="false">
      <c r="A71" s="117" t="s">
        <v>564</v>
      </c>
      <c r="B71" s="117" t="s">
        <v>565</v>
      </c>
      <c r="C71" s="118" t="n">
        <v>4.18</v>
      </c>
      <c r="D71" s="118" t="n">
        <v>4.215</v>
      </c>
      <c r="E71" s="118" t="n">
        <v>4.186</v>
      </c>
      <c r="F71" s="118" t="n">
        <v>4.18</v>
      </c>
      <c r="G71" s="118" t="s">
        <v>185</v>
      </c>
      <c r="H71" s="119" t="n">
        <v>14600000</v>
      </c>
      <c r="I71" s="117" t="s">
        <v>42</v>
      </c>
      <c r="J71" s="138"/>
      <c r="K71" s="138"/>
    </row>
    <row r="72" customFormat="false" ht="14.25" hidden="false" customHeight="false" outlineLevel="0" collapsed="false">
      <c r="A72" s="117"/>
      <c r="B72" s="117"/>
      <c r="C72" s="118"/>
      <c r="D72" s="118"/>
      <c r="E72" s="118"/>
      <c r="F72" s="118"/>
      <c r="G72" s="118"/>
      <c r="H72" s="119"/>
      <c r="I72" s="117"/>
      <c r="J72" s="138"/>
      <c r="K72" s="138"/>
    </row>
    <row r="73" customFormat="false" ht="14.25" hidden="false" customHeight="false" outlineLevel="0" collapsed="false">
      <c r="A73" s="117"/>
      <c r="B73" s="117"/>
      <c r="C73" s="118"/>
      <c r="D73" s="118"/>
      <c r="E73" s="118"/>
      <c r="F73" s="118"/>
      <c r="G73" s="118"/>
      <c r="H73" s="119"/>
      <c r="I73" s="117"/>
      <c r="J73" s="138"/>
      <c r="K73" s="138"/>
    </row>
    <row r="74" customFormat="false" ht="14.25" hidden="false" customHeight="false" outlineLevel="0" collapsed="false">
      <c r="A74" s="117"/>
      <c r="B74" s="117"/>
      <c r="C74" s="118"/>
      <c r="D74" s="118"/>
      <c r="E74" s="118"/>
      <c r="F74" s="118"/>
      <c r="G74" s="118"/>
      <c r="H74" s="119"/>
      <c r="I74" s="117"/>
      <c r="J74" s="138"/>
      <c r="K74" s="138"/>
    </row>
    <row r="75" customFormat="false" ht="13.5" hidden="false" customHeight="false" outlineLevel="0" collapsed="false">
      <c r="J75" s="138"/>
      <c r="K75" s="138"/>
    </row>
    <row r="76" customFormat="false" ht="12.75" hidden="false" customHeight="false" outlineLevel="0" collapsed="false">
      <c r="A76" s="131"/>
      <c r="J76" s="138"/>
      <c r="K76" s="138"/>
    </row>
    <row r="77" customFormat="false" ht="12.75" hidden="false" customHeight="false" outlineLevel="0" collapsed="false">
      <c r="A77" s="131"/>
      <c r="J77" s="138"/>
      <c r="K77" s="138"/>
    </row>
    <row r="78" customFormat="false" ht="12.75" hidden="false" customHeight="false" outlineLevel="0" collapsed="false">
      <c r="A78" s="131"/>
      <c r="J78" s="138"/>
      <c r="K78" s="138"/>
    </row>
    <row r="79" customFormat="false" ht="12.75" hidden="false" customHeight="false" outlineLevel="0" collapsed="false">
      <c r="A79" s="131"/>
      <c r="J79" s="138"/>
      <c r="K79" s="138"/>
    </row>
    <row r="80" customFormat="false" ht="12.75" hidden="false" customHeight="false" outlineLevel="0" collapsed="false">
      <c r="A80" s="128"/>
      <c r="B80" s="128"/>
      <c r="C80" s="128"/>
      <c r="D80" s="128"/>
      <c r="E80" s="128"/>
      <c r="F80" s="128"/>
      <c r="G80" s="128"/>
      <c r="H80" s="128"/>
      <c r="I80" s="128"/>
      <c r="J80" s="138"/>
      <c r="K80" s="138"/>
    </row>
    <row r="81" customFormat="false" ht="12.75" hidden="false" customHeight="false" outlineLevel="0" collapsed="false">
      <c r="A81" s="125"/>
      <c r="B81" s="129"/>
      <c r="C81" s="126"/>
      <c r="D81" s="126"/>
      <c r="E81" s="126"/>
      <c r="F81" s="126"/>
      <c r="G81" s="126"/>
      <c r="H81" s="127"/>
      <c r="I81" s="125"/>
      <c r="J81" s="138"/>
      <c r="K81" s="138"/>
    </row>
    <row r="82" customFormat="false" ht="12.75" hidden="false" customHeight="false" outlineLevel="0" collapsed="false">
      <c r="A82" s="128"/>
      <c r="B82" s="128"/>
      <c r="C82" s="128"/>
      <c r="D82" s="128"/>
      <c r="E82" s="128"/>
      <c r="F82" s="128"/>
      <c r="G82" s="128"/>
      <c r="H82" s="128"/>
      <c r="I82" s="128"/>
      <c r="J82" s="138"/>
      <c r="K82" s="138"/>
    </row>
    <row r="83" customFormat="false" ht="12.75" hidden="false" customHeight="false" outlineLevel="0" collapsed="false">
      <c r="A83" s="125"/>
      <c r="B83" s="129"/>
      <c r="C83" s="126"/>
      <c r="D83" s="126"/>
      <c r="E83" s="126"/>
      <c r="F83" s="126"/>
      <c r="G83" s="126"/>
      <c r="H83" s="127"/>
      <c r="I83" s="125"/>
      <c r="J83" s="138"/>
      <c r="K83" s="138"/>
    </row>
    <row r="84" customFormat="false" ht="12.75" hidden="false" customHeight="false" outlineLevel="0" collapsed="false">
      <c r="A84" s="125"/>
      <c r="B84" s="129"/>
      <c r="C84" s="126"/>
      <c r="D84" s="126"/>
      <c r="E84" s="126"/>
      <c r="F84" s="126"/>
      <c r="G84" s="126"/>
      <c r="H84" s="127"/>
      <c r="I84" s="125"/>
      <c r="J84" s="138"/>
      <c r="K84" s="138"/>
    </row>
    <row r="85" customFormat="false" ht="12.75" hidden="false" customHeight="false" outlineLevel="0" collapsed="false">
      <c r="A85" s="125"/>
      <c r="B85" s="129"/>
      <c r="C85" s="126"/>
      <c r="D85" s="126"/>
      <c r="E85" s="126"/>
      <c r="F85" s="126"/>
      <c r="G85" s="126"/>
      <c r="H85" s="127"/>
      <c r="I85" s="125"/>
      <c r="J85" s="138"/>
      <c r="K85" s="138"/>
    </row>
    <row r="86" customFormat="false" ht="12.75" hidden="false" customHeight="false" outlineLevel="0" collapsed="false">
      <c r="A86" s="125"/>
      <c r="B86" s="125"/>
      <c r="C86" s="126"/>
      <c r="D86" s="126"/>
      <c r="E86" s="126"/>
      <c r="F86" s="126"/>
      <c r="G86" s="126"/>
      <c r="H86" s="127"/>
      <c r="I86" s="125"/>
      <c r="J86" s="138"/>
      <c r="K86" s="138"/>
    </row>
    <row r="87" customFormat="false" ht="12.75" hidden="false" customHeight="false" outlineLevel="0" collapsed="false">
      <c r="A87" s="125"/>
      <c r="B87" s="129"/>
      <c r="C87" s="126"/>
      <c r="D87" s="126"/>
      <c r="E87" s="126"/>
      <c r="F87" s="126"/>
      <c r="G87" s="126"/>
      <c r="H87" s="127"/>
      <c r="I87" s="125"/>
      <c r="J87" s="138"/>
      <c r="K87" s="138"/>
    </row>
    <row r="88" customFormat="false" ht="12.75" hidden="false" customHeight="false" outlineLevel="0" collapsed="false">
      <c r="A88" s="125"/>
      <c r="B88" s="125"/>
      <c r="C88" s="126"/>
      <c r="D88" s="126"/>
      <c r="E88" s="126"/>
      <c r="F88" s="126"/>
      <c r="G88" s="126"/>
      <c r="H88" s="127"/>
      <c r="I88" s="125"/>
      <c r="J88" s="138"/>
      <c r="K88" s="138"/>
    </row>
    <row r="89" customFormat="false" ht="12.75" hidden="false" customHeight="false" outlineLevel="0" collapsed="false">
      <c r="A89" s="125"/>
      <c r="B89" s="125"/>
      <c r="C89" s="126"/>
      <c r="D89" s="126"/>
      <c r="E89" s="126"/>
      <c r="F89" s="126"/>
      <c r="G89" s="126"/>
      <c r="H89" s="127"/>
      <c r="I89" s="125"/>
      <c r="J89" s="138"/>
      <c r="K89" s="138"/>
    </row>
    <row r="90" customFormat="false" ht="12.75" hidden="false" customHeight="false" outlineLevel="0" collapsed="false">
      <c r="A90" s="125"/>
      <c r="B90" s="125"/>
      <c r="C90" s="126"/>
      <c r="D90" s="126"/>
      <c r="E90" s="126"/>
      <c r="F90" s="126"/>
      <c r="G90" s="126"/>
      <c r="H90" s="127"/>
      <c r="I90" s="125"/>
      <c r="J90" s="138"/>
      <c r="K90" s="138"/>
    </row>
    <row r="91" customFormat="false" ht="12.75" hidden="false" customHeight="false" outlineLevel="0" collapsed="false">
      <c r="A91" s="125"/>
      <c r="B91" s="125"/>
      <c r="C91" s="126"/>
      <c r="D91" s="126"/>
      <c r="E91" s="126"/>
      <c r="F91" s="126"/>
      <c r="G91" s="126"/>
      <c r="H91" s="127"/>
      <c r="I91" s="125"/>
      <c r="J91" s="138"/>
      <c r="K91" s="138"/>
    </row>
    <row r="92" customFormat="false" ht="12.75" hidden="false" customHeight="false" outlineLevel="0" collapsed="false">
      <c r="A92" s="141"/>
      <c r="B92" s="141"/>
      <c r="C92" s="141"/>
      <c r="D92" s="141"/>
      <c r="E92" s="141"/>
      <c r="F92" s="141"/>
      <c r="G92" s="141"/>
      <c r="H92" s="141"/>
      <c r="I92" s="141"/>
      <c r="J92" s="138"/>
      <c r="K92" s="138"/>
    </row>
    <row r="93" customFormat="false" ht="12.75" hidden="false" customHeight="false" outlineLevel="0" collapsed="false">
      <c r="A93" s="141"/>
      <c r="B93" s="141"/>
      <c r="C93" s="141"/>
      <c r="D93" s="141"/>
      <c r="E93" s="141"/>
      <c r="F93" s="141"/>
      <c r="G93" s="141"/>
      <c r="H93" s="141"/>
      <c r="I93" s="141"/>
      <c r="J93" s="138"/>
      <c r="K93" s="138"/>
    </row>
    <row r="94" customFormat="false" ht="12.75" hidden="false" customHeight="false" outlineLevel="0" collapsed="false">
      <c r="A94" s="138"/>
      <c r="B94" s="138"/>
      <c r="C94" s="138"/>
      <c r="D94" s="138"/>
      <c r="E94" s="138"/>
      <c r="F94" s="138"/>
      <c r="G94" s="138"/>
      <c r="H94" s="138"/>
      <c r="I94" s="138"/>
      <c r="J94" s="138"/>
      <c r="K94" s="138"/>
    </row>
    <row r="95" customFormat="false" ht="12.75" hidden="false" customHeight="false" outlineLevel="0" collapsed="false">
      <c r="A95" s="138"/>
      <c r="B95" s="138"/>
      <c r="C95" s="138"/>
      <c r="D95" s="138"/>
      <c r="E95" s="138"/>
      <c r="F95" s="138"/>
      <c r="G95" s="138"/>
      <c r="H95" s="138"/>
      <c r="I95" s="138"/>
      <c r="J95" s="138"/>
      <c r="K95" s="138"/>
    </row>
    <row r="96" customFormat="false" ht="12.75" hidden="false" customHeight="false" outlineLevel="0" collapsed="false">
      <c r="A96" s="138"/>
      <c r="B96" s="138"/>
      <c r="C96" s="138"/>
      <c r="D96" s="138"/>
      <c r="E96" s="138"/>
      <c r="F96" s="138"/>
      <c r="G96" s="138"/>
      <c r="H96" s="138"/>
      <c r="I96" s="138"/>
      <c r="J96" s="138"/>
      <c r="K96" s="138"/>
    </row>
    <row r="97" customFormat="false" ht="12.75" hidden="false" customHeight="false" outlineLevel="0" collapsed="false">
      <c r="A97" s="138"/>
      <c r="B97" s="138"/>
      <c r="C97" s="138"/>
      <c r="D97" s="138"/>
      <c r="E97" s="138"/>
      <c r="F97" s="138"/>
      <c r="G97" s="138"/>
      <c r="H97" s="138"/>
      <c r="I97" s="138"/>
      <c r="J97" s="138"/>
      <c r="K97" s="138"/>
    </row>
    <row r="98" customFormat="false" ht="12.75" hidden="false" customHeight="false" outlineLevel="0" collapsed="false">
      <c r="A98" s="138"/>
      <c r="B98" s="138"/>
      <c r="C98" s="138"/>
      <c r="D98" s="138"/>
      <c r="E98" s="138"/>
      <c r="F98" s="138"/>
      <c r="G98" s="138"/>
      <c r="H98" s="138"/>
      <c r="I98" s="138"/>
      <c r="J98" s="138"/>
      <c r="K98" s="138"/>
    </row>
    <row r="99" customFormat="false" ht="12.75" hidden="false" customHeight="false" outlineLevel="0" collapsed="false">
      <c r="A99" s="138"/>
      <c r="B99" s="138"/>
      <c r="C99" s="138"/>
      <c r="D99" s="138"/>
      <c r="E99" s="138"/>
      <c r="F99" s="138"/>
      <c r="G99" s="138"/>
      <c r="H99" s="138"/>
      <c r="I99" s="138"/>
      <c r="J99" s="138"/>
      <c r="K99" s="138"/>
    </row>
    <row r="100" customFormat="false" ht="12.75" hidden="false" customHeight="false" outlineLevel="0" collapsed="false">
      <c r="A100" s="138"/>
      <c r="B100" s="138"/>
      <c r="C100" s="138"/>
      <c r="D100" s="138"/>
      <c r="E100" s="138"/>
      <c r="F100" s="138"/>
      <c r="G100" s="138"/>
      <c r="H100" s="138"/>
      <c r="I100" s="138"/>
      <c r="J100" s="138"/>
      <c r="K100" s="138"/>
    </row>
    <row r="101" customFormat="false" ht="12.75" hidden="false" customHeight="false" outlineLevel="0" collapsed="false">
      <c r="A101" s="138"/>
      <c r="B101" s="138"/>
      <c r="C101" s="138"/>
      <c r="D101" s="138"/>
      <c r="E101" s="138"/>
      <c r="F101" s="138"/>
      <c r="G101" s="138"/>
      <c r="H101" s="138"/>
      <c r="I101" s="138"/>
      <c r="J101" s="138"/>
      <c r="K101" s="138"/>
    </row>
    <row r="102" customFormat="false" ht="12.75" hidden="false" customHeight="false" outlineLevel="0" collapsed="false">
      <c r="A102" s="138"/>
      <c r="B102" s="138"/>
      <c r="C102" s="138"/>
      <c r="D102" s="138"/>
      <c r="E102" s="138"/>
      <c r="F102" s="138"/>
      <c r="G102" s="138"/>
      <c r="H102" s="138"/>
      <c r="I102" s="138"/>
      <c r="J102" s="138"/>
      <c r="K102" s="138"/>
    </row>
    <row r="103" customFormat="false" ht="12.75" hidden="false" customHeight="false" outlineLevel="0" collapsed="false">
      <c r="A103" s="138"/>
      <c r="B103" s="138"/>
      <c r="C103" s="138"/>
      <c r="D103" s="138"/>
      <c r="E103" s="138"/>
      <c r="F103" s="138"/>
      <c r="G103" s="138"/>
      <c r="H103" s="138"/>
      <c r="I103" s="138"/>
      <c r="J103" s="138"/>
      <c r="K103" s="138"/>
    </row>
    <row r="104" customFormat="false" ht="12.75" hidden="false" customHeight="false" outlineLevel="0" collapsed="false">
      <c r="A104" s="138"/>
      <c r="B104" s="138"/>
      <c r="C104" s="138"/>
      <c r="D104" s="138"/>
      <c r="E104" s="138"/>
      <c r="F104" s="138"/>
      <c r="G104" s="138"/>
      <c r="H104" s="138"/>
      <c r="I104" s="138"/>
      <c r="J104" s="138"/>
      <c r="K104" s="138"/>
    </row>
    <row r="105" customFormat="false" ht="12.75" hidden="false" customHeight="false" outlineLevel="0" collapsed="false">
      <c r="A105" s="138"/>
      <c r="B105" s="138"/>
      <c r="C105" s="138"/>
      <c r="D105" s="138"/>
      <c r="E105" s="138"/>
      <c r="F105" s="138"/>
      <c r="G105" s="138"/>
      <c r="H105" s="138"/>
      <c r="I105" s="138"/>
      <c r="J105" s="138"/>
      <c r="K105" s="138"/>
    </row>
    <row r="106" customFormat="false" ht="12.75" hidden="false" customHeight="false" outlineLevel="0" collapsed="false">
      <c r="A106" s="138"/>
      <c r="B106" s="138"/>
      <c r="C106" s="138"/>
      <c r="D106" s="138"/>
      <c r="E106" s="138"/>
      <c r="F106" s="138"/>
      <c r="G106" s="138"/>
      <c r="H106" s="138"/>
      <c r="I106" s="138"/>
      <c r="J106" s="138"/>
      <c r="K106" s="138"/>
    </row>
    <row r="107" customFormat="false" ht="12.75" hidden="false" customHeight="false" outlineLevel="0" collapsed="false">
      <c r="A107" s="138"/>
      <c r="B107" s="138"/>
      <c r="C107" s="138"/>
      <c r="D107" s="138"/>
      <c r="E107" s="138"/>
      <c r="F107" s="138"/>
      <c r="G107" s="138"/>
      <c r="H107" s="138"/>
      <c r="I107" s="138"/>
      <c r="J107" s="138"/>
      <c r="K107" s="138"/>
    </row>
    <row r="108" customFormat="false" ht="12.75" hidden="false" customHeight="false" outlineLevel="0" collapsed="false">
      <c r="A108" s="138"/>
      <c r="B108" s="138"/>
      <c r="C108" s="138"/>
      <c r="D108" s="138"/>
      <c r="E108" s="138"/>
      <c r="F108" s="138"/>
      <c r="G108" s="138"/>
      <c r="H108" s="138"/>
      <c r="I108" s="138"/>
      <c r="J108" s="138"/>
      <c r="K108" s="138"/>
    </row>
    <row r="109" customFormat="false" ht="12.75" hidden="false" customHeight="false" outlineLevel="0" collapsed="false">
      <c r="A109" s="138"/>
      <c r="B109" s="138"/>
      <c r="C109" s="138"/>
      <c r="D109" s="138"/>
      <c r="E109" s="138"/>
      <c r="F109" s="138"/>
      <c r="G109" s="138"/>
      <c r="H109" s="138"/>
      <c r="I109" s="138"/>
      <c r="J109" s="138"/>
      <c r="K109" s="138"/>
    </row>
    <row r="110" customFormat="false" ht="12.75" hidden="false" customHeight="false" outlineLevel="0" collapsed="false">
      <c r="A110" s="138"/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</row>
    <row r="111" customFormat="false" ht="12.75" hidden="false" customHeight="false" outlineLevel="0" collapsed="false">
      <c r="A111" s="138"/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</row>
    <row r="112" customFormat="false" ht="12.75" hidden="false" customHeight="false" outlineLevel="0" collapsed="false">
      <c r="A112" s="138"/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</row>
  </sheetData>
  <mergeCells count="18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4:I14"/>
    <mergeCell ref="A16:I16"/>
    <mergeCell ref="A51:I51"/>
    <mergeCell ref="A56:I56"/>
    <mergeCell ref="A58:I58"/>
    <mergeCell ref="A60:I60"/>
    <mergeCell ref="A63:I63"/>
    <mergeCell ref="A80:I80"/>
    <mergeCell ref="A82:I8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34"/>
  <sheetViews>
    <sheetView showFormulas="false" showGridLines="true" showRowColHeaders="true" showZeros="true" rightToLeft="false" tabSelected="false" showOutlineSymbols="true" defaultGridColor="true" view="normal" topLeftCell="E12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12.56"/>
    <col collapsed="false" customWidth="true" hidden="false" outlineLevel="0" max="3" min="3" style="0" width="14.28"/>
    <col collapsed="false" customWidth="true" hidden="false" outlineLevel="0" max="4" min="4" style="0" width="6.41"/>
    <col collapsed="false" customWidth="true" hidden="false" outlineLevel="0" max="5" min="5" style="0" width="14.41"/>
    <col collapsed="false" customWidth="true" hidden="false" outlineLevel="0" max="6" min="6" style="0" width="16.13"/>
    <col collapsed="false" customWidth="true" hidden="false" outlineLevel="0" max="7" min="7" style="0" width="5.71"/>
    <col collapsed="false" customWidth="true" hidden="false" outlineLevel="0" max="9" min="8" style="0" width="8.56"/>
    <col collapsed="false" customWidth="true" hidden="false" outlineLevel="0" max="10" min="10" style="0" width="7.14"/>
    <col collapsed="false" customWidth="true" hidden="false" outlineLevel="0" max="11" min="11" style="0" width="6.56"/>
    <col collapsed="false" customWidth="true" hidden="false" outlineLevel="0" max="12" min="12" style="0" width="5.71"/>
    <col collapsed="false" customWidth="true" hidden="false" outlineLevel="0" max="13" min="13" style="0" width="19.28"/>
    <col collapsed="false" customWidth="true" hidden="false" outlineLevel="0" max="14" min="14" style="0" width="6.28"/>
    <col collapsed="false" customWidth="true" hidden="false" outlineLevel="0" max="15" min="15" style="0" width="10.99"/>
    <col collapsed="false" customWidth="true" hidden="false" outlineLevel="0" max="16" min="16" style="0" width="14.41"/>
    <col collapsed="false" customWidth="true" hidden="false" outlineLevel="0" max="17" min="17" style="0" width="8.14"/>
    <col collapsed="false" customWidth="true" hidden="false" outlineLevel="0" max="18" min="18" style="0" width="13.7"/>
    <col collapsed="false" customWidth="true" hidden="false" outlineLevel="0" max="19" min="19" style="0" width="9.28"/>
    <col collapsed="false" customWidth="true" hidden="false" outlineLevel="0" max="20" min="20" style="0" width="7.42"/>
    <col collapsed="false" customWidth="true" hidden="false" outlineLevel="0" max="21" min="21" style="0" width="8.7"/>
  </cols>
  <sheetData>
    <row r="1" customFormat="false" ht="15.75" hidden="false" customHeight="false" outlineLevel="0" collapsed="false">
      <c r="A1" s="49" t="s">
        <v>566</v>
      </c>
    </row>
    <row r="2" customFormat="false" ht="15.75" hidden="false" customHeight="false" outlineLevel="0" collapsed="false">
      <c r="A2" s="142" t="s">
        <v>567</v>
      </c>
    </row>
    <row r="3" customFormat="false" ht="12.75" hidden="false" customHeight="false" outlineLevel="0" collapsed="false">
      <c r="A3" s="40" t="n">
        <f aca="false">'E-Mail'!$B$2</f>
        <v>37035</v>
      </c>
    </row>
    <row r="4" customFormat="false" ht="15.75" hidden="false" customHeight="false" outlineLevel="0" collapsed="false">
      <c r="A4" s="49"/>
    </row>
    <row r="5" customFormat="false" ht="13.5" hidden="false" customHeight="false" outlineLevel="0" collapsed="false">
      <c r="A5" s="143" t="s">
        <v>568</v>
      </c>
      <c r="B5" s="143" t="s">
        <v>6</v>
      </c>
      <c r="C5" s="143" t="s">
        <v>7</v>
      </c>
    </row>
    <row r="6" customFormat="false" ht="12.75" hidden="false" customHeight="false" outlineLevel="0" collapsed="false">
      <c r="A6" s="39" t="s">
        <v>42</v>
      </c>
      <c r="B6" s="144" t="n">
        <f aca="false">COUNTIF($S$15:$S$4953,A6)</f>
        <v>13</v>
      </c>
      <c r="C6" s="144" t="n">
        <f aca="false">SUMIF($S$15:$S$4954,A6,$R$15:$R$4954)</f>
        <v>11500000</v>
      </c>
    </row>
    <row r="7" customFormat="false" ht="12.75" hidden="false" customHeight="false" outlineLevel="0" collapsed="false">
      <c r="A7" s="39" t="s">
        <v>101</v>
      </c>
      <c r="B7" s="144" t="n">
        <f aca="false">COUNTIF($S$15:$S$4953,A7)</f>
        <v>0</v>
      </c>
      <c r="C7" s="144" t="n">
        <f aca="false">SUMIF($S$15:$S$4954,A7,$R$15:$R$4954)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45" t="str">
        <f aca="false">IF(A16=0,"No Activity"," ")</f>
        <v> </v>
      </c>
      <c r="H9" s="146" t="s">
        <v>569</v>
      </c>
      <c r="I9" s="146" t="s">
        <v>570</v>
      </c>
    </row>
    <row r="10" customFormat="false" ht="10.5" hidden="false" customHeight="true" outlineLevel="0" collapsed="false">
      <c r="A10" s="147" t="s">
        <v>571</v>
      </c>
    </row>
    <row r="11" customFormat="false" ht="10.5" hidden="false" customHeight="true" outlineLevel="0" collapsed="false">
      <c r="A11" s="131" t="s">
        <v>572</v>
      </c>
    </row>
    <row r="12" customFormat="false" ht="12.75" hidden="false" customHeight="false" outlineLevel="0" collapsed="false">
      <c r="A12" s="131" t="s">
        <v>573</v>
      </c>
    </row>
    <row r="13" customFormat="false" ht="12.75" hidden="false" customHeight="false" outlineLevel="0" collapsed="false">
      <c r="A13" s="131" t="s">
        <v>574</v>
      </c>
    </row>
    <row r="14" customFormat="false" ht="10.5" hidden="false" customHeight="true" outlineLevel="0" collapsed="false"/>
    <row r="15" customFormat="false" ht="10.5" hidden="false" customHeight="true" outlineLevel="0" collapsed="false">
      <c r="A15" s="148" t="s">
        <v>575</v>
      </c>
      <c r="B15" s="148" t="s">
        <v>576</v>
      </c>
      <c r="C15" s="148" t="s">
        <v>577</v>
      </c>
      <c r="D15" s="148" t="s">
        <v>578</v>
      </c>
      <c r="E15" s="148" t="s">
        <v>37</v>
      </c>
      <c r="F15" s="148" t="s">
        <v>579</v>
      </c>
      <c r="G15" s="148" t="s">
        <v>89</v>
      </c>
      <c r="H15" s="148" t="s">
        <v>569</v>
      </c>
      <c r="I15" s="148" t="s">
        <v>570</v>
      </c>
      <c r="J15" s="148" t="s">
        <v>580</v>
      </c>
      <c r="K15" s="148" t="s">
        <v>581</v>
      </c>
      <c r="L15" s="148" t="s">
        <v>582</v>
      </c>
      <c r="M15" s="148" t="s">
        <v>583</v>
      </c>
      <c r="N15" s="148" t="s">
        <v>584</v>
      </c>
      <c r="O15" s="148" t="s">
        <v>585</v>
      </c>
      <c r="P15" s="148" t="s">
        <v>586</v>
      </c>
      <c r="Q15" s="148" t="s">
        <v>587</v>
      </c>
      <c r="R15" s="148" t="s">
        <v>588</v>
      </c>
      <c r="S15" s="148" t="s">
        <v>38</v>
      </c>
      <c r="T15" s="148" t="s">
        <v>36</v>
      </c>
    </row>
    <row r="16" customFormat="false" ht="24" hidden="false" customHeight="true" outlineLevel="0" collapsed="false">
      <c r="A16" s="149" t="s">
        <v>589</v>
      </c>
      <c r="B16" s="150" t="n">
        <v>168772571</v>
      </c>
      <c r="C16" s="151"/>
      <c r="D16" s="151" t="s">
        <v>590</v>
      </c>
      <c r="E16" s="151" t="s">
        <v>58</v>
      </c>
      <c r="F16" s="151" t="s">
        <v>591</v>
      </c>
      <c r="G16" s="151" t="s">
        <v>293</v>
      </c>
      <c r="H16" s="149" t="s">
        <v>592</v>
      </c>
      <c r="I16" s="149" t="s">
        <v>592</v>
      </c>
      <c r="J16" s="151"/>
      <c r="K16" s="152"/>
      <c r="L16" s="151"/>
      <c r="M16" s="151" t="s">
        <v>593</v>
      </c>
      <c r="N16" s="152" t="n">
        <v>4.075</v>
      </c>
      <c r="O16" s="151" t="s">
        <v>594</v>
      </c>
      <c r="P16" s="153" t="n">
        <v>5000</v>
      </c>
      <c r="Q16" s="151" t="s">
        <v>595</v>
      </c>
      <c r="R16" s="153" t="n">
        <v>5000</v>
      </c>
      <c r="S16" s="151" t="s">
        <v>42</v>
      </c>
      <c r="T16" s="151" t="s">
        <v>57</v>
      </c>
    </row>
    <row r="17" customFormat="false" ht="24" hidden="false" customHeight="false" outlineLevel="0" collapsed="false">
      <c r="A17" s="149" t="s">
        <v>589</v>
      </c>
      <c r="B17" s="150" t="n">
        <v>201695465</v>
      </c>
      <c r="C17" s="151"/>
      <c r="D17" s="151" t="s">
        <v>596</v>
      </c>
      <c r="E17" s="151" t="s">
        <v>49</v>
      </c>
      <c r="F17" s="151" t="s">
        <v>597</v>
      </c>
      <c r="G17" s="151" t="s">
        <v>285</v>
      </c>
      <c r="H17" s="149" t="s">
        <v>598</v>
      </c>
      <c r="I17" s="149" t="s">
        <v>599</v>
      </c>
      <c r="J17" s="151"/>
      <c r="K17" s="152"/>
      <c r="L17" s="151"/>
      <c r="M17" s="151" t="s">
        <v>600</v>
      </c>
      <c r="N17" s="152" t="n">
        <v>0.175</v>
      </c>
      <c r="O17" s="151" t="s">
        <v>594</v>
      </c>
      <c r="P17" s="153" t="n">
        <v>20000</v>
      </c>
      <c r="Q17" s="151" t="s">
        <v>595</v>
      </c>
      <c r="R17" s="153" t="n">
        <v>3020000</v>
      </c>
      <c r="S17" s="151" t="s">
        <v>42</v>
      </c>
      <c r="T17" s="151" t="s">
        <v>46</v>
      </c>
    </row>
    <row r="18" customFormat="false" ht="14.25" hidden="false" customHeight="false" outlineLevel="0" collapsed="false">
      <c r="A18" s="149" t="s">
        <v>589</v>
      </c>
      <c r="B18" s="150" t="n">
        <v>34316778755</v>
      </c>
      <c r="C18" s="151"/>
      <c r="D18" s="151" t="s">
        <v>596</v>
      </c>
      <c r="E18" s="151" t="s">
        <v>41</v>
      </c>
      <c r="F18" s="151" t="s">
        <v>601</v>
      </c>
      <c r="G18" s="151" t="s">
        <v>108</v>
      </c>
      <c r="H18" s="149" t="s">
        <v>602</v>
      </c>
      <c r="I18" s="149" t="s">
        <v>603</v>
      </c>
      <c r="J18" s="151"/>
      <c r="K18" s="152"/>
      <c r="L18" s="151"/>
      <c r="M18" s="151" t="s">
        <v>593</v>
      </c>
      <c r="N18" s="152" t="n">
        <v>4.325</v>
      </c>
      <c r="O18" s="151" t="s">
        <v>594</v>
      </c>
      <c r="P18" s="153" t="n">
        <v>2500</v>
      </c>
      <c r="Q18" s="151" t="s">
        <v>595</v>
      </c>
      <c r="R18" s="153" t="n">
        <v>912500</v>
      </c>
      <c r="S18" s="151" t="s">
        <v>42</v>
      </c>
      <c r="T18" s="151" t="s">
        <v>40</v>
      </c>
    </row>
    <row r="19" customFormat="false" ht="24" hidden="false" customHeight="false" outlineLevel="0" collapsed="false">
      <c r="A19" s="149" t="s">
        <v>589</v>
      </c>
      <c r="B19" s="150" t="n">
        <v>383626750</v>
      </c>
      <c r="C19" s="151"/>
      <c r="D19" s="151" t="s">
        <v>596</v>
      </c>
      <c r="E19" s="151" t="s">
        <v>55</v>
      </c>
      <c r="F19" s="151" t="s">
        <v>604</v>
      </c>
      <c r="G19" s="151" t="s">
        <v>285</v>
      </c>
      <c r="H19" s="149" t="s">
        <v>598</v>
      </c>
      <c r="I19" s="149" t="s">
        <v>599</v>
      </c>
      <c r="J19" s="151"/>
      <c r="K19" s="152"/>
      <c r="L19" s="151"/>
      <c r="M19" s="151" t="s">
        <v>605</v>
      </c>
      <c r="N19" s="152" t="n">
        <v>1.51</v>
      </c>
      <c r="O19" s="151" t="s">
        <v>594</v>
      </c>
      <c r="P19" s="153" t="n">
        <v>5000</v>
      </c>
      <c r="Q19" s="151" t="s">
        <v>595</v>
      </c>
      <c r="R19" s="153" t="n">
        <v>755000</v>
      </c>
      <c r="S19" s="151" t="s">
        <v>42</v>
      </c>
      <c r="T19" s="151" t="s">
        <v>54</v>
      </c>
    </row>
    <row r="20" customFormat="false" ht="24" hidden="false" customHeight="false" outlineLevel="0" collapsed="false">
      <c r="A20" s="149" t="s">
        <v>589</v>
      </c>
      <c r="B20" s="150" t="n">
        <v>354869168</v>
      </c>
      <c r="C20" s="151"/>
      <c r="D20" s="151" t="s">
        <v>596</v>
      </c>
      <c r="E20" s="151" t="s">
        <v>41</v>
      </c>
      <c r="F20" s="151" t="s">
        <v>601</v>
      </c>
      <c r="G20" s="151" t="s">
        <v>565</v>
      </c>
      <c r="H20" s="149" t="s">
        <v>606</v>
      </c>
      <c r="I20" s="149" t="s">
        <v>607</v>
      </c>
      <c r="J20" s="151"/>
      <c r="K20" s="152"/>
      <c r="L20" s="151"/>
      <c r="M20" s="151" t="s">
        <v>608</v>
      </c>
      <c r="N20" s="152" t="n">
        <v>4.18</v>
      </c>
      <c r="O20" s="151" t="s">
        <v>594</v>
      </c>
      <c r="P20" s="153" t="n">
        <v>5000</v>
      </c>
      <c r="Q20" s="151" t="s">
        <v>595</v>
      </c>
      <c r="R20" s="153" t="n">
        <v>1825000</v>
      </c>
      <c r="S20" s="151" t="s">
        <v>42</v>
      </c>
      <c r="T20" s="151" t="s">
        <v>40</v>
      </c>
    </row>
    <row r="21" customFormat="false" ht="24" hidden="false" customHeight="false" outlineLevel="0" collapsed="false">
      <c r="A21" s="149" t="s">
        <v>589</v>
      </c>
      <c r="B21" s="150" t="n">
        <v>137299442</v>
      </c>
      <c r="C21" s="151"/>
      <c r="D21" s="151" t="s">
        <v>596</v>
      </c>
      <c r="E21" s="151" t="s">
        <v>41</v>
      </c>
      <c r="F21" s="151" t="s">
        <v>601</v>
      </c>
      <c r="G21" s="151" t="s">
        <v>108</v>
      </c>
      <c r="H21" s="149" t="s">
        <v>602</v>
      </c>
      <c r="I21" s="149" t="s">
        <v>603</v>
      </c>
      <c r="J21" s="151"/>
      <c r="K21" s="152"/>
      <c r="L21" s="151"/>
      <c r="M21" s="151" t="s">
        <v>609</v>
      </c>
      <c r="N21" s="152" t="n">
        <v>4.3</v>
      </c>
      <c r="O21" s="151" t="s">
        <v>594</v>
      </c>
      <c r="P21" s="153" t="n">
        <v>2500</v>
      </c>
      <c r="Q21" s="151" t="s">
        <v>595</v>
      </c>
      <c r="R21" s="153" t="n">
        <v>912500</v>
      </c>
      <c r="S21" s="151" t="s">
        <v>42</v>
      </c>
      <c r="T21" s="151" t="s">
        <v>40</v>
      </c>
    </row>
    <row r="22" customFormat="false" ht="24" hidden="false" customHeight="false" outlineLevel="0" collapsed="false">
      <c r="A22" s="149" t="s">
        <v>589</v>
      </c>
      <c r="B22" s="150" t="n">
        <v>140027712</v>
      </c>
      <c r="C22" s="151"/>
      <c r="D22" s="151" t="s">
        <v>590</v>
      </c>
      <c r="E22" s="151" t="s">
        <v>52</v>
      </c>
      <c r="F22" s="151" t="s">
        <v>610</v>
      </c>
      <c r="G22" s="154" t="n">
        <v>37043</v>
      </c>
      <c r="H22" s="149" t="s">
        <v>611</v>
      </c>
      <c r="I22" s="149" t="s">
        <v>612</v>
      </c>
      <c r="J22" s="151"/>
      <c r="K22" s="152"/>
      <c r="L22" s="151"/>
      <c r="M22" s="151" t="s">
        <v>593</v>
      </c>
      <c r="N22" s="152" t="n">
        <v>0.005</v>
      </c>
      <c r="O22" s="151" t="s">
        <v>594</v>
      </c>
      <c r="P22" s="153" t="n">
        <v>20000</v>
      </c>
      <c r="Q22" s="151" t="s">
        <v>595</v>
      </c>
      <c r="R22" s="153" t="n">
        <v>600000</v>
      </c>
      <c r="S22" s="151" t="s">
        <v>42</v>
      </c>
      <c r="T22" s="151" t="s">
        <v>46</v>
      </c>
    </row>
    <row r="23" customFormat="false" ht="24" hidden="false" customHeight="false" outlineLevel="0" collapsed="false">
      <c r="A23" s="149" t="s">
        <v>589</v>
      </c>
      <c r="B23" s="150" t="n">
        <v>206402009</v>
      </c>
      <c r="C23" s="151"/>
      <c r="D23" s="151" t="s">
        <v>590</v>
      </c>
      <c r="E23" s="151" t="s">
        <v>52</v>
      </c>
      <c r="F23" s="151" t="s">
        <v>610</v>
      </c>
      <c r="G23" s="154" t="n">
        <v>37043</v>
      </c>
      <c r="H23" s="149" t="s">
        <v>611</v>
      </c>
      <c r="I23" s="149" t="s">
        <v>612</v>
      </c>
      <c r="J23" s="151"/>
      <c r="K23" s="152"/>
      <c r="L23" s="151"/>
      <c r="M23" s="151" t="s">
        <v>593</v>
      </c>
      <c r="N23" s="152" t="n">
        <v>0.005</v>
      </c>
      <c r="O23" s="151" t="s">
        <v>594</v>
      </c>
      <c r="P23" s="153" t="n">
        <v>5000</v>
      </c>
      <c r="Q23" s="151" t="s">
        <v>595</v>
      </c>
      <c r="R23" s="153" t="n">
        <v>150000</v>
      </c>
      <c r="S23" s="151" t="s">
        <v>42</v>
      </c>
      <c r="T23" s="151" t="s">
        <v>46</v>
      </c>
    </row>
    <row r="24" customFormat="false" ht="24" hidden="false" customHeight="false" outlineLevel="0" collapsed="false">
      <c r="A24" s="149" t="s">
        <v>589</v>
      </c>
      <c r="B24" s="150" t="n">
        <v>201723783</v>
      </c>
      <c r="C24" s="151"/>
      <c r="D24" s="151" t="s">
        <v>596</v>
      </c>
      <c r="E24" s="151" t="s">
        <v>47</v>
      </c>
      <c r="F24" s="151" t="s">
        <v>610</v>
      </c>
      <c r="G24" s="154" t="n">
        <v>37043</v>
      </c>
      <c r="H24" s="149" t="s">
        <v>611</v>
      </c>
      <c r="I24" s="149" t="s">
        <v>612</v>
      </c>
      <c r="J24" s="151"/>
      <c r="K24" s="152"/>
      <c r="L24" s="151"/>
      <c r="M24" s="151" t="s">
        <v>593</v>
      </c>
      <c r="N24" s="152" t="n">
        <v>0.175</v>
      </c>
      <c r="O24" s="151" t="s">
        <v>594</v>
      </c>
      <c r="P24" s="153" t="n">
        <v>10000</v>
      </c>
      <c r="Q24" s="151" t="s">
        <v>595</v>
      </c>
      <c r="R24" s="153" t="n">
        <v>300000</v>
      </c>
      <c r="S24" s="151" t="s">
        <v>42</v>
      </c>
      <c r="T24" s="151" t="s">
        <v>46</v>
      </c>
    </row>
    <row r="25" customFormat="false" ht="24" hidden="false" customHeight="false" outlineLevel="0" collapsed="false">
      <c r="A25" s="149" t="s">
        <v>589</v>
      </c>
      <c r="B25" s="150" t="n">
        <v>451433662</v>
      </c>
      <c r="C25" s="151"/>
      <c r="D25" s="151" t="s">
        <v>596</v>
      </c>
      <c r="E25" s="151" t="s">
        <v>55</v>
      </c>
      <c r="F25" s="151" t="s">
        <v>613</v>
      </c>
      <c r="G25" s="151" t="s">
        <v>285</v>
      </c>
      <c r="H25" s="149" t="s">
        <v>598</v>
      </c>
      <c r="I25" s="149" t="s">
        <v>599</v>
      </c>
      <c r="J25" s="151"/>
      <c r="K25" s="152"/>
      <c r="L25" s="151"/>
      <c r="M25" s="151" t="s">
        <v>605</v>
      </c>
      <c r="N25" s="152" t="n">
        <v>0.4425</v>
      </c>
      <c r="O25" s="151" t="s">
        <v>594</v>
      </c>
      <c r="P25" s="153" t="n">
        <v>5000</v>
      </c>
      <c r="Q25" s="151" t="s">
        <v>595</v>
      </c>
      <c r="R25" s="153" t="n">
        <v>755000</v>
      </c>
      <c r="S25" s="151" t="s">
        <v>42</v>
      </c>
      <c r="T25" s="151" t="s">
        <v>54</v>
      </c>
    </row>
    <row r="26" customFormat="false" ht="24" hidden="false" customHeight="false" outlineLevel="0" collapsed="false">
      <c r="A26" s="149" t="s">
        <v>589</v>
      </c>
      <c r="B26" s="150" t="n">
        <v>536841796</v>
      </c>
      <c r="C26" s="151"/>
      <c r="D26" s="151" t="s">
        <v>596</v>
      </c>
      <c r="E26" s="151" t="s">
        <v>55</v>
      </c>
      <c r="F26" s="151" t="s">
        <v>614</v>
      </c>
      <c r="G26" s="151" t="s">
        <v>285</v>
      </c>
      <c r="H26" s="149" t="s">
        <v>598</v>
      </c>
      <c r="I26" s="149" t="s">
        <v>599</v>
      </c>
      <c r="J26" s="151"/>
      <c r="K26" s="152"/>
      <c r="L26" s="151"/>
      <c r="M26" s="151" t="s">
        <v>605</v>
      </c>
      <c r="N26" s="152" t="n">
        <v>0.985</v>
      </c>
      <c r="O26" s="151" t="s">
        <v>594</v>
      </c>
      <c r="P26" s="153" t="n">
        <v>5000</v>
      </c>
      <c r="Q26" s="151" t="s">
        <v>595</v>
      </c>
      <c r="R26" s="153" t="n">
        <v>755000</v>
      </c>
      <c r="S26" s="151" t="s">
        <v>42</v>
      </c>
      <c r="T26" s="151" t="s">
        <v>54</v>
      </c>
    </row>
    <row r="27" customFormat="false" ht="24" hidden="false" customHeight="false" outlineLevel="0" collapsed="false">
      <c r="A27" s="149" t="s">
        <v>589</v>
      </c>
      <c r="B27" s="150" t="n">
        <v>134504470</v>
      </c>
      <c r="C27" s="151"/>
      <c r="D27" s="151" t="s">
        <v>596</v>
      </c>
      <c r="E27" s="151" t="s">
        <v>55</v>
      </c>
      <c r="F27" s="151" t="s">
        <v>614</v>
      </c>
      <c r="G27" s="151" t="s">
        <v>285</v>
      </c>
      <c r="H27" s="149" t="s">
        <v>598</v>
      </c>
      <c r="I27" s="149" t="s">
        <v>599</v>
      </c>
      <c r="J27" s="151"/>
      <c r="K27" s="152"/>
      <c r="L27" s="151"/>
      <c r="M27" s="151" t="s">
        <v>615</v>
      </c>
      <c r="N27" s="152" t="n">
        <v>0.98</v>
      </c>
      <c r="O27" s="151" t="s">
        <v>594</v>
      </c>
      <c r="P27" s="153" t="n">
        <v>5000</v>
      </c>
      <c r="Q27" s="151" t="s">
        <v>595</v>
      </c>
      <c r="R27" s="153" t="n">
        <v>755000</v>
      </c>
      <c r="S27" s="151" t="s">
        <v>42</v>
      </c>
      <c r="T27" s="151" t="s">
        <v>54</v>
      </c>
    </row>
    <row r="28" customFormat="false" ht="24" hidden="false" customHeight="false" outlineLevel="0" collapsed="false">
      <c r="A28" s="149" t="s">
        <v>589</v>
      </c>
      <c r="B28" s="150" t="n">
        <v>117071951</v>
      </c>
      <c r="C28" s="151"/>
      <c r="D28" s="151" t="s">
        <v>596</v>
      </c>
      <c r="E28" s="151" t="s">
        <v>55</v>
      </c>
      <c r="F28" s="151" t="s">
        <v>614</v>
      </c>
      <c r="G28" s="151" t="s">
        <v>285</v>
      </c>
      <c r="H28" s="149" t="s">
        <v>598</v>
      </c>
      <c r="I28" s="149" t="s">
        <v>599</v>
      </c>
      <c r="J28" s="151"/>
      <c r="K28" s="152"/>
      <c r="L28" s="151"/>
      <c r="M28" s="151" t="s">
        <v>615</v>
      </c>
      <c r="N28" s="152" t="n">
        <v>0.97</v>
      </c>
      <c r="O28" s="151" t="s">
        <v>594</v>
      </c>
      <c r="P28" s="153" t="n">
        <v>5000</v>
      </c>
      <c r="Q28" s="151" t="s">
        <v>595</v>
      </c>
      <c r="R28" s="153" t="n">
        <v>755000</v>
      </c>
      <c r="S28" s="151" t="s">
        <v>42</v>
      </c>
      <c r="T28" s="151" t="s">
        <v>54</v>
      </c>
    </row>
    <row r="29" customFormat="false" ht="13.5" hidden="false" customHeight="true" outlineLevel="0" collapsed="false">
      <c r="A29" s="155" t="s">
        <v>616</v>
      </c>
      <c r="B29" s="155"/>
      <c r="C29" s="155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</row>
    <row r="30" customFormat="false" ht="12.75" hidden="false" customHeight="false" outlineLevel="0" collapsed="false">
      <c r="A30" s="156"/>
      <c r="B30" s="157"/>
      <c r="C30" s="158"/>
      <c r="D30" s="158"/>
      <c r="E30" s="158"/>
      <c r="F30" s="158"/>
      <c r="G30" s="159"/>
      <c r="H30" s="156"/>
      <c r="I30" s="156"/>
      <c r="J30" s="158"/>
      <c r="K30" s="160"/>
      <c r="L30" s="158"/>
      <c r="M30" s="158"/>
      <c r="N30" s="160"/>
      <c r="O30" s="158"/>
      <c r="P30" s="161"/>
      <c r="Q30" s="158"/>
      <c r="R30" s="161"/>
      <c r="S30" s="158"/>
      <c r="T30" s="158"/>
    </row>
    <row r="31" customFormat="false" ht="12.75" hidden="false" customHeight="false" outlineLevel="0" collapsed="false">
      <c r="A31" s="156"/>
      <c r="B31" s="157"/>
      <c r="C31" s="158"/>
      <c r="D31" s="158"/>
      <c r="E31" s="158"/>
      <c r="F31" s="158"/>
      <c r="G31" s="158"/>
      <c r="H31" s="156"/>
      <c r="I31" s="156"/>
      <c r="J31" s="158"/>
      <c r="K31" s="160"/>
      <c r="L31" s="158"/>
      <c r="M31" s="158"/>
      <c r="N31" s="160"/>
      <c r="O31" s="158"/>
      <c r="P31" s="161"/>
      <c r="Q31" s="158"/>
      <c r="R31" s="161"/>
      <c r="S31" s="158"/>
      <c r="T31" s="158"/>
    </row>
    <row r="32" customFormat="false" ht="12.75" hidden="false" customHeight="false" outlineLevel="0" collapsed="false">
      <c r="A32" s="156"/>
      <c r="B32" s="157"/>
      <c r="C32" s="158"/>
      <c r="D32" s="158"/>
      <c r="E32" s="158"/>
      <c r="F32" s="158"/>
      <c r="G32" s="158"/>
      <c r="H32" s="156"/>
      <c r="I32" s="156"/>
      <c r="J32" s="158"/>
      <c r="K32" s="160"/>
      <c r="L32" s="158"/>
      <c r="M32" s="158"/>
      <c r="N32" s="160"/>
      <c r="O32" s="158"/>
      <c r="P32" s="161"/>
      <c r="Q32" s="158"/>
      <c r="R32" s="161"/>
      <c r="S32" s="158"/>
      <c r="T32" s="158"/>
    </row>
    <row r="33" customFormat="false" ht="12.75" hidden="false" customHeight="false" outlineLevel="0" collapsed="false">
      <c r="A33" s="156"/>
      <c r="B33" s="157"/>
      <c r="C33" s="158"/>
      <c r="D33" s="158"/>
      <c r="E33" s="158"/>
      <c r="F33" s="158"/>
      <c r="G33" s="159"/>
      <c r="H33" s="156"/>
      <c r="I33" s="156"/>
      <c r="J33" s="158"/>
      <c r="K33" s="160"/>
      <c r="L33" s="158"/>
      <c r="M33" s="158"/>
      <c r="N33" s="160"/>
      <c r="O33" s="158"/>
      <c r="P33" s="161"/>
      <c r="Q33" s="158"/>
      <c r="R33" s="161"/>
      <c r="S33" s="158"/>
      <c r="T33" s="158"/>
    </row>
    <row r="34" customFormat="false" ht="12.75" hidden="false" customHeight="false" outlineLevel="0" collapsed="false">
      <c r="A34" s="162"/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</row>
  </sheetData>
  <mergeCells count="2">
    <mergeCell ref="A29:T29"/>
    <mergeCell ref="A34:T34"/>
  </mergeCells>
  <conditionalFormatting sqref="A9">
    <cfRule type="cellIs" priority="2" operator="equal" aboveAverage="0" equalAverage="0" bottom="0" percent="0" rank="0" text="" dxfId="0">
      <formula>"No Activity"</formula>
    </cfRule>
  </conditionalFormatting>
  <hyperlinks>
    <hyperlink ref="B16" r:id="rId1" display="https://www.intcx.com/ReportServlet/any.class?operation=confirm&amp;dealID=168772571&amp;dt=May-24-01"/>
    <hyperlink ref="B17" r:id="rId2" display="https://www.intcx.com/ReportServlet/any.class?operation=confirm&amp;dealID=201695465&amp;dt=May-23-01"/>
    <hyperlink ref="B18" r:id="rId3" display="https://www.intcx.com/ReportServlet/any.class?operation=confirm&amp;dealID=34316778755&amp;dt=May-24-01"/>
    <hyperlink ref="B19" r:id="rId4" display="https://www.intcx.com/ReportServlet/any.class?operation=confirm&amp;dealID=383626750&amp;dt=May-24-01"/>
    <hyperlink ref="B20" r:id="rId5" display="https://www.intcx.com/ReportServlet/any.class?operation=confirm&amp;dealID=354869168&amp;dt=May-24-01"/>
    <hyperlink ref="B21" r:id="rId6" display="https://www.intcx.com/ReportServlet/any.class?operation=confirm&amp;dealID=137299442&amp;dt=May-24-01"/>
    <hyperlink ref="B22" r:id="rId7" display="https://www.intcx.com/ReportServlet/any.class?operation=confirm&amp;dealID=140027712&amp;dt=May-24-01"/>
    <hyperlink ref="B23" r:id="rId8" display="https://www.intcx.com/ReportServlet/any.class?operation=confirm&amp;dealID=206402009&amp;dt=May-24-01"/>
    <hyperlink ref="B24" r:id="rId9" display="https://www.intcx.com/ReportServlet/any.class?operation=confirm&amp;dealID=201723783&amp;dt=May-23-01"/>
    <hyperlink ref="B25" r:id="rId10" display="https://www.intcx.com/ReportServlet/any.class?operation=confirm&amp;dealID=451433662&amp;dt=May-24-01"/>
    <hyperlink ref="B26" r:id="rId11" display="https://www.intcx.com/ReportServlet/any.class?operation=confirm&amp;dealID=536841796&amp;dt=May-22-01"/>
    <hyperlink ref="B27" r:id="rId12" display="https://www.intcx.com/ReportServlet/any.class?operation=confirm&amp;dealID=134504470&amp;dt=May-24-01"/>
    <hyperlink ref="B28" r:id="rId13" display="https://www.intcx.com/ReportServlet/any.class?operation=confirm&amp;dealID=117071951&amp;dt=May-24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37"/>
  <sheetViews>
    <sheetView showFormulas="false" showGridLines="true" showRowColHeaders="true" showZeros="true" rightToLeft="false" tabSelected="false" showOutlineSymbols="true" defaultGridColor="true" view="normal" topLeftCell="K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28"/>
    <col collapsed="false" customWidth="true" hidden="false" outlineLevel="0" max="2" min="2" style="0" width="14.85"/>
    <col collapsed="false" customWidth="true" hidden="false" outlineLevel="0" max="3" min="3" style="0" width="10.41"/>
    <col collapsed="false" customWidth="true" hidden="false" outlineLevel="0" max="5" min="5" style="0" width="26.56"/>
    <col collapsed="false" customWidth="true" hidden="false" outlineLevel="0" max="6" min="6" style="0" width="23.7"/>
    <col collapsed="false" customWidth="true" hidden="false" outlineLevel="0" max="7" min="7" style="0" width="9.28"/>
    <col collapsed="false" customWidth="true" hidden="false" outlineLevel="0" max="8" min="8" style="0" width="13.56"/>
    <col collapsed="false" customWidth="true" hidden="false" outlineLevel="0" max="13" min="13" style="0" width="30.7"/>
    <col collapsed="false" customWidth="true" hidden="false" outlineLevel="0" max="14" min="14" style="0" width="43.85"/>
    <col collapsed="false" customWidth="true" hidden="false" outlineLevel="0" max="16" min="16" style="0" width="19.28"/>
    <col collapsed="false" customWidth="true" hidden="false" outlineLevel="0" max="21" min="21" style="0" width="18.41"/>
  </cols>
  <sheetData>
    <row r="1" customFormat="false" ht="15.75" hidden="false" customHeight="false" outlineLevel="0" collapsed="false">
      <c r="A1" s="49" t="s">
        <v>617</v>
      </c>
    </row>
    <row r="2" customFormat="false" ht="15.75" hidden="false" customHeight="false" outlineLevel="0" collapsed="false">
      <c r="A2" s="142" t="s">
        <v>567</v>
      </c>
    </row>
    <row r="3" customFormat="false" ht="12.75" hidden="false" customHeight="false" outlineLevel="0" collapsed="false">
      <c r="A3" s="40" t="n">
        <f aca="false">'E-Mail'!$B$2</f>
        <v>37035</v>
      </c>
    </row>
    <row r="5" customFormat="false" ht="13.5" hidden="false" customHeight="false" outlineLevel="0" collapsed="false">
      <c r="A5" s="143" t="s">
        <v>568</v>
      </c>
      <c r="B5" s="143" t="s">
        <v>6</v>
      </c>
      <c r="C5" s="143" t="s">
        <v>7</v>
      </c>
    </row>
    <row r="6" customFormat="false" ht="12.75" hidden="false" customHeight="false" outlineLevel="0" collapsed="false">
      <c r="A6" s="39" t="s">
        <v>45</v>
      </c>
      <c r="B6" s="144" t="n">
        <f aca="false">COUNTIF($S$15:$S$4925,A6)</f>
        <v>5</v>
      </c>
      <c r="C6" s="144" t="n">
        <f aca="false">SUMIF($S$15:$S$4926,A6,$R$15:$R$4926)</f>
        <v>214800</v>
      </c>
    </row>
    <row r="7" customFormat="false" ht="12.75" hidden="false" customHeight="false" outlineLevel="0" collapsed="false">
      <c r="A7" s="39"/>
      <c r="B7" s="144"/>
      <c r="C7" s="144"/>
    </row>
    <row r="8" customFormat="false" ht="13.5" hidden="false" customHeight="false" outlineLevel="0" collapsed="false"/>
    <row r="9" customFormat="false" ht="15.75" hidden="false" customHeight="false" outlineLevel="0" collapsed="false">
      <c r="A9" s="163" t="str">
        <f aca="false">IF(A16=0,"No Activity"," ")</f>
        <v> </v>
      </c>
      <c r="H9" s="146" t="s">
        <v>569</v>
      </c>
      <c r="I9" s="146" t="s">
        <v>570</v>
      </c>
    </row>
    <row r="10" customFormat="false" ht="12.75" hidden="false" customHeight="true" outlineLevel="0" collapsed="false">
      <c r="A10" s="147" t="s">
        <v>618</v>
      </c>
      <c r="U10" s="138"/>
      <c r="V10" s="138"/>
      <c r="W10" s="138"/>
      <c r="X10" s="138"/>
      <c r="Y10" s="138"/>
      <c r="Z10" s="138"/>
    </row>
    <row r="11" customFormat="false" ht="12.75" hidden="false" customHeight="true" outlineLevel="0" collapsed="false">
      <c r="A11" s="131" t="s">
        <v>572</v>
      </c>
      <c r="U11" s="138"/>
      <c r="V11" s="138"/>
      <c r="W11" s="138"/>
      <c r="X11" s="138"/>
      <c r="Y11" s="138"/>
      <c r="Z11" s="138"/>
    </row>
    <row r="12" customFormat="false" ht="12.75" hidden="false" customHeight="false" outlineLevel="0" collapsed="false">
      <c r="A12" s="131" t="s">
        <v>573</v>
      </c>
      <c r="U12" s="138"/>
      <c r="V12" s="138"/>
      <c r="W12" s="138"/>
      <c r="X12" s="138"/>
      <c r="Y12" s="138"/>
      <c r="Z12" s="138"/>
    </row>
    <row r="13" customFormat="false" ht="12.75" hidden="false" customHeight="false" outlineLevel="0" collapsed="false">
      <c r="A13" s="131" t="s">
        <v>574</v>
      </c>
      <c r="U13" s="138"/>
      <c r="V13" s="138"/>
      <c r="W13" s="138"/>
      <c r="X13" s="138"/>
      <c r="Y13" s="138"/>
      <c r="Z13" s="138"/>
    </row>
    <row r="14" customFormat="false" ht="12.75" hidden="false" customHeight="true" outlineLevel="0" collapsed="false">
      <c r="U14" s="138"/>
      <c r="V14" s="138"/>
      <c r="W14" s="138"/>
      <c r="X14" s="138"/>
      <c r="Y14" s="138"/>
      <c r="Z14" s="138"/>
    </row>
    <row r="15" customFormat="false" ht="23.25" hidden="false" customHeight="true" outlineLevel="0" collapsed="false">
      <c r="A15" s="148" t="s">
        <v>575</v>
      </c>
      <c r="B15" s="148" t="s">
        <v>576</v>
      </c>
      <c r="C15" s="148" t="s">
        <v>577</v>
      </c>
      <c r="D15" s="148" t="s">
        <v>578</v>
      </c>
      <c r="E15" s="148" t="s">
        <v>37</v>
      </c>
      <c r="F15" s="148" t="s">
        <v>579</v>
      </c>
      <c r="G15" s="148" t="s">
        <v>89</v>
      </c>
      <c r="H15" s="148" t="s">
        <v>569</v>
      </c>
      <c r="I15" s="148" t="s">
        <v>570</v>
      </c>
      <c r="J15" s="148" t="s">
        <v>580</v>
      </c>
      <c r="K15" s="148" t="s">
        <v>581</v>
      </c>
      <c r="L15" s="148" t="s">
        <v>582</v>
      </c>
      <c r="M15" s="148" t="s">
        <v>583</v>
      </c>
      <c r="N15" s="148" t="s">
        <v>584</v>
      </c>
      <c r="O15" s="148" t="s">
        <v>585</v>
      </c>
      <c r="P15" s="148" t="s">
        <v>586</v>
      </c>
      <c r="Q15" s="148" t="s">
        <v>587</v>
      </c>
      <c r="R15" s="148" t="s">
        <v>588</v>
      </c>
      <c r="S15" s="148" t="s">
        <v>38</v>
      </c>
      <c r="T15" s="148" t="s">
        <v>36</v>
      </c>
      <c r="U15" s="138"/>
      <c r="V15" s="138"/>
      <c r="W15" s="138"/>
      <c r="X15" s="138"/>
      <c r="Y15" s="138"/>
      <c r="Z15" s="138"/>
    </row>
    <row r="16" customFormat="false" ht="24" hidden="false" customHeight="false" outlineLevel="0" collapsed="false">
      <c r="A16" s="149" t="s">
        <v>589</v>
      </c>
      <c r="B16" s="150" t="n">
        <v>201382763</v>
      </c>
      <c r="C16" s="151"/>
      <c r="D16" s="151" t="s">
        <v>596</v>
      </c>
      <c r="E16" s="151" t="s">
        <v>44</v>
      </c>
      <c r="F16" s="151" t="s">
        <v>619</v>
      </c>
      <c r="G16" s="151" t="s">
        <v>191</v>
      </c>
      <c r="H16" s="149" t="s">
        <v>620</v>
      </c>
      <c r="I16" s="149" t="s">
        <v>621</v>
      </c>
      <c r="J16" s="151"/>
      <c r="K16" s="152"/>
      <c r="L16" s="151"/>
      <c r="M16" s="151" t="s">
        <v>605</v>
      </c>
      <c r="N16" s="152" t="n">
        <v>180</v>
      </c>
      <c r="O16" s="151" t="s">
        <v>622</v>
      </c>
      <c r="P16" s="152" t="n">
        <v>25</v>
      </c>
      <c r="Q16" s="151" t="s">
        <v>623</v>
      </c>
      <c r="R16" s="153" t="n">
        <v>1200</v>
      </c>
      <c r="S16" s="151" t="s">
        <v>45</v>
      </c>
      <c r="T16" s="151" t="s">
        <v>48</v>
      </c>
      <c r="U16" s="138"/>
      <c r="V16" s="138"/>
      <c r="W16" s="138"/>
      <c r="X16" s="138"/>
      <c r="Y16" s="138"/>
      <c r="Z16" s="138"/>
    </row>
    <row r="17" customFormat="false" ht="14.25" hidden="false" customHeight="false" outlineLevel="0" collapsed="false">
      <c r="A17" s="149" t="s">
        <v>589</v>
      </c>
      <c r="B17" s="150" t="n">
        <v>153563060</v>
      </c>
      <c r="C17" s="151"/>
      <c r="D17" s="151" t="s">
        <v>596</v>
      </c>
      <c r="E17" s="151" t="s">
        <v>51</v>
      </c>
      <c r="F17" s="151" t="s">
        <v>624</v>
      </c>
      <c r="G17" s="151" t="s">
        <v>201</v>
      </c>
      <c r="H17" s="149" t="s">
        <v>592</v>
      </c>
      <c r="I17" s="149" t="s">
        <v>592</v>
      </c>
      <c r="J17" s="151"/>
      <c r="K17" s="152"/>
      <c r="L17" s="151"/>
      <c r="M17" s="151" t="s">
        <v>600</v>
      </c>
      <c r="N17" s="152" t="n">
        <v>18</v>
      </c>
      <c r="O17" s="151" t="s">
        <v>622</v>
      </c>
      <c r="P17" s="152" t="n">
        <v>50</v>
      </c>
      <c r="Q17" s="151" t="s">
        <v>623</v>
      </c>
      <c r="R17" s="152" t="n">
        <v>800</v>
      </c>
      <c r="S17" s="151" t="s">
        <v>45</v>
      </c>
      <c r="T17" s="151" t="s">
        <v>53</v>
      </c>
      <c r="U17" s="164"/>
      <c r="V17" s="138"/>
      <c r="W17" s="138"/>
      <c r="X17" s="138"/>
      <c r="Y17" s="138"/>
      <c r="Z17" s="138"/>
    </row>
    <row r="18" customFormat="false" ht="24" hidden="false" customHeight="false" outlineLevel="0" collapsed="false">
      <c r="A18" s="149" t="s">
        <v>589</v>
      </c>
      <c r="B18" s="150" t="n">
        <v>205790257</v>
      </c>
      <c r="C18" s="151"/>
      <c r="D18" s="151" t="s">
        <v>590</v>
      </c>
      <c r="E18" s="151" t="s">
        <v>44</v>
      </c>
      <c r="F18" s="151" t="s">
        <v>625</v>
      </c>
      <c r="G18" s="151" t="s">
        <v>191</v>
      </c>
      <c r="H18" s="149" t="s">
        <v>620</v>
      </c>
      <c r="I18" s="149" t="s">
        <v>621</v>
      </c>
      <c r="J18" s="151"/>
      <c r="K18" s="152"/>
      <c r="L18" s="151"/>
      <c r="M18" s="151" t="s">
        <v>600</v>
      </c>
      <c r="N18" s="152" t="n">
        <v>79</v>
      </c>
      <c r="O18" s="151" t="s">
        <v>622</v>
      </c>
      <c r="P18" s="152" t="n">
        <v>25</v>
      </c>
      <c r="Q18" s="151" t="s">
        <v>623</v>
      </c>
      <c r="R18" s="153" t="n">
        <v>1200</v>
      </c>
      <c r="S18" s="151" t="s">
        <v>45</v>
      </c>
      <c r="T18" s="151" t="s">
        <v>48</v>
      </c>
      <c r="U18" s="164"/>
      <c r="V18" s="138"/>
      <c r="W18" s="138"/>
      <c r="X18" s="138"/>
      <c r="Y18" s="138"/>
      <c r="Z18" s="138"/>
    </row>
    <row r="19" customFormat="false" ht="14.25" hidden="false" customHeight="false" outlineLevel="0" collapsed="false">
      <c r="A19" s="149" t="s">
        <v>589</v>
      </c>
      <c r="B19" s="150" t="n">
        <v>181959941</v>
      </c>
      <c r="C19" s="151"/>
      <c r="D19" s="151" t="s">
        <v>596</v>
      </c>
      <c r="E19" s="151" t="s">
        <v>44</v>
      </c>
      <c r="F19" s="151" t="s">
        <v>625</v>
      </c>
      <c r="G19" s="154" t="n">
        <v>37043</v>
      </c>
      <c r="H19" s="149" t="s">
        <v>611</v>
      </c>
      <c r="I19" s="149" t="s">
        <v>612</v>
      </c>
      <c r="J19" s="151"/>
      <c r="K19" s="152"/>
      <c r="L19" s="151"/>
      <c r="M19" s="151" t="s">
        <v>600</v>
      </c>
      <c r="N19" s="152" t="n">
        <v>105</v>
      </c>
      <c r="O19" s="151" t="s">
        <v>622</v>
      </c>
      <c r="P19" s="152" t="n">
        <v>25</v>
      </c>
      <c r="Q19" s="151" t="s">
        <v>623</v>
      </c>
      <c r="R19" s="153" t="n">
        <v>7600</v>
      </c>
      <c r="S19" s="151" t="s">
        <v>45</v>
      </c>
      <c r="T19" s="151" t="s">
        <v>43</v>
      </c>
      <c r="U19" s="138"/>
      <c r="V19" s="138"/>
      <c r="W19" s="138"/>
      <c r="X19" s="138"/>
      <c r="Y19" s="138"/>
      <c r="Z19" s="138"/>
    </row>
    <row r="20" customFormat="false" ht="14.25" hidden="false" customHeight="false" outlineLevel="0" collapsed="false">
      <c r="A20" s="149" t="s">
        <v>589</v>
      </c>
      <c r="B20" s="150" t="n">
        <v>919819041</v>
      </c>
      <c r="C20" s="151"/>
      <c r="D20" s="151" t="s">
        <v>596</v>
      </c>
      <c r="E20" s="151" t="s">
        <v>51</v>
      </c>
      <c r="F20" s="151" t="s">
        <v>626</v>
      </c>
      <c r="G20" s="151" t="s">
        <v>108</v>
      </c>
      <c r="H20" s="149" t="s">
        <v>602</v>
      </c>
      <c r="I20" s="149" t="s">
        <v>603</v>
      </c>
      <c r="J20" s="151"/>
      <c r="K20" s="152"/>
      <c r="L20" s="151"/>
      <c r="M20" s="151" t="s">
        <v>600</v>
      </c>
      <c r="N20" s="152" t="n">
        <v>42</v>
      </c>
      <c r="O20" s="151" t="s">
        <v>622</v>
      </c>
      <c r="P20" s="152" t="n">
        <v>50</v>
      </c>
      <c r="Q20" s="151" t="s">
        <v>623</v>
      </c>
      <c r="R20" s="153" t="n">
        <v>204000</v>
      </c>
      <c r="S20" s="151" t="s">
        <v>45</v>
      </c>
      <c r="T20" s="151" t="s">
        <v>50</v>
      </c>
      <c r="U20" s="138"/>
      <c r="V20" s="138"/>
      <c r="W20" s="138"/>
      <c r="X20" s="138"/>
      <c r="Y20" s="138"/>
      <c r="Z20" s="138"/>
    </row>
    <row r="21" customFormat="false" ht="13.5" hidden="false" customHeight="true" outlineLevel="0" collapsed="false">
      <c r="A21" s="155" t="s">
        <v>616</v>
      </c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38"/>
      <c r="V21" s="138"/>
      <c r="W21" s="138"/>
      <c r="X21" s="138"/>
      <c r="Y21" s="138"/>
      <c r="Z21" s="138"/>
    </row>
    <row r="22" customFormat="false" ht="12.75" hidden="false" customHeight="false" outlineLevel="0" collapsed="false">
      <c r="A22" s="156"/>
      <c r="B22" s="157"/>
      <c r="C22" s="158"/>
      <c r="D22" s="158"/>
      <c r="E22" s="158"/>
      <c r="F22" s="158"/>
      <c r="G22" s="159"/>
      <c r="H22" s="156"/>
      <c r="I22" s="156"/>
      <c r="J22" s="158"/>
      <c r="K22" s="160"/>
      <c r="L22" s="158"/>
      <c r="M22" s="158"/>
      <c r="N22" s="160"/>
      <c r="O22" s="158"/>
      <c r="P22" s="160"/>
      <c r="Q22" s="158"/>
      <c r="R22" s="161"/>
      <c r="S22" s="158"/>
      <c r="T22" s="158"/>
    </row>
    <row r="23" customFormat="false" ht="12.75" hidden="false" customHeight="false" outlineLevel="0" collapsed="false">
      <c r="A23" s="156"/>
      <c r="B23" s="157"/>
      <c r="C23" s="158"/>
      <c r="D23" s="158"/>
      <c r="E23" s="158"/>
      <c r="F23" s="158"/>
      <c r="G23" s="158"/>
      <c r="H23" s="156"/>
      <c r="I23" s="156"/>
      <c r="J23" s="158"/>
      <c r="K23" s="160"/>
      <c r="L23" s="158"/>
      <c r="M23" s="158"/>
      <c r="N23" s="160"/>
      <c r="O23" s="158"/>
      <c r="P23" s="160"/>
      <c r="Q23" s="158"/>
      <c r="R23" s="161"/>
      <c r="S23" s="158"/>
      <c r="T23" s="158"/>
    </row>
    <row r="24" customFormat="false" ht="15" hidden="false" customHeight="true" outlineLevel="0" collapsed="false">
      <c r="A24" s="156"/>
      <c r="B24" s="157"/>
      <c r="C24" s="158"/>
      <c r="D24" s="158"/>
      <c r="E24" s="158"/>
      <c r="F24" s="158"/>
      <c r="G24" s="159"/>
      <c r="H24" s="156"/>
      <c r="I24" s="156"/>
      <c r="J24" s="158"/>
      <c r="K24" s="160"/>
      <c r="L24" s="158"/>
      <c r="M24" s="158"/>
      <c r="N24" s="160"/>
      <c r="O24" s="158"/>
      <c r="P24" s="160"/>
      <c r="Q24" s="158"/>
      <c r="R24" s="161"/>
      <c r="S24" s="158"/>
      <c r="T24" s="158"/>
    </row>
    <row r="25" customFormat="false" ht="12.75" hidden="false" customHeight="false" outlineLevel="0" collapsed="false">
      <c r="A25" s="156"/>
      <c r="B25" s="157"/>
      <c r="C25" s="158"/>
      <c r="D25" s="158"/>
      <c r="E25" s="158"/>
      <c r="F25" s="158"/>
      <c r="G25" s="158"/>
      <c r="H25" s="156"/>
      <c r="I25" s="156"/>
      <c r="J25" s="158"/>
      <c r="K25" s="160"/>
      <c r="L25" s="158"/>
      <c r="M25" s="158"/>
      <c r="N25" s="160"/>
      <c r="O25" s="158"/>
      <c r="P25" s="160"/>
      <c r="Q25" s="158"/>
      <c r="R25" s="161"/>
      <c r="S25" s="158"/>
      <c r="T25" s="158"/>
    </row>
    <row r="26" customFormat="false" ht="12.75" hidden="false" customHeight="false" outlineLevel="0" collapsed="false">
      <c r="A26" s="162"/>
      <c r="B26" s="162"/>
      <c r="C26" s="162"/>
      <c r="D26" s="162"/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2"/>
      <c r="P26" s="162"/>
      <c r="Q26" s="162"/>
      <c r="R26" s="162"/>
      <c r="S26" s="162"/>
      <c r="T26" s="162"/>
    </row>
    <row r="53" customFormat="false" ht="12.75" hidden="false" customHeight="false" outlineLevel="0" collapsed="false">
      <c r="A53" s="138"/>
      <c r="B53" s="138"/>
      <c r="C53" s="138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</row>
    <row r="54" customFormat="false" ht="12.75" hidden="false" customHeight="false" outlineLevel="0" collapsed="false">
      <c r="A54" s="138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</row>
    <row r="55" customFormat="false" ht="12.75" hidden="false" customHeight="false" outlineLevel="0" collapsed="false">
      <c r="A55" s="138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</row>
    <row r="56" customFormat="false" ht="12.75" hidden="false" customHeight="false" outlineLevel="0" collapsed="false">
      <c r="A56" s="138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</row>
    <row r="57" customFormat="false" ht="12.75" hidden="false" customHeight="false" outlineLevel="0" collapsed="false">
      <c r="A57" s="138"/>
      <c r="B57" s="138"/>
      <c r="C57" s="138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</row>
    <row r="58" customFormat="false" ht="12.75" hidden="false" customHeight="false" outlineLevel="0" collapsed="false">
      <c r="A58" s="138"/>
      <c r="B58" s="138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</row>
    <row r="59" customFormat="false" ht="12.75" hidden="false" customHeight="false" outlineLevel="0" collapsed="false">
      <c r="A59" s="138"/>
      <c r="B59" s="138"/>
      <c r="C59" s="138"/>
      <c r="D59" s="138"/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</row>
    <row r="60" customFormat="false" ht="12.75" hidden="false" customHeight="false" outlineLevel="0" collapsed="false">
      <c r="A60" s="138"/>
      <c r="B60" s="138"/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</row>
    <row r="61" customFormat="false" ht="12.75" hidden="false" customHeight="false" outlineLevel="0" collapsed="false">
      <c r="A61" s="138"/>
      <c r="B61" s="138"/>
      <c r="C61" s="138"/>
      <c r="D61" s="138"/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</row>
    <row r="62" customFormat="false" ht="12.75" hidden="false" customHeight="false" outlineLevel="0" collapsed="false">
      <c r="A62" s="138"/>
      <c r="B62" s="138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</row>
    <row r="63" customFormat="false" ht="12.75" hidden="false" customHeight="false" outlineLevel="0" collapsed="false">
      <c r="A63" s="138"/>
      <c r="B63" s="138"/>
      <c r="C63" s="138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</row>
    <row r="64" customFormat="false" ht="12.75" hidden="false" customHeight="false" outlineLevel="0" collapsed="false">
      <c r="A64" s="138"/>
      <c r="B64" s="138"/>
      <c r="C64" s="138"/>
      <c r="D64" s="138"/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</row>
    <row r="65" customFormat="false" ht="12.75" hidden="false" customHeight="false" outlineLevel="0" collapsed="false">
      <c r="A65" s="138"/>
      <c r="B65" s="138"/>
      <c r="C65" s="138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</row>
    <row r="66" customFormat="false" ht="12.75" hidden="false" customHeight="false" outlineLevel="0" collapsed="false">
      <c r="A66" s="138"/>
      <c r="B66" s="138"/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</row>
    <row r="67" customFormat="false" ht="12.75" hidden="false" customHeight="false" outlineLevel="0" collapsed="false">
      <c r="A67" s="138"/>
      <c r="B67" s="138"/>
      <c r="C67" s="138"/>
      <c r="D67" s="138"/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</row>
    <row r="68" customFormat="false" ht="12.75" hidden="false" customHeight="false" outlineLevel="0" collapsed="false">
      <c r="A68" s="138"/>
      <c r="B68" s="138"/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</row>
    <row r="69" customFormat="false" ht="12.75" hidden="false" customHeight="false" outlineLevel="0" collapsed="false">
      <c r="A69" s="138"/>
      <c r="B69" s="138"/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</row>
    <row r="70" customFormat="false" ht="12.75" hidden="false" customHeight="false" outlineLevel="0" collapsed="false">
      <c r="A70" s="138"/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</row>
    <row r="71" customFormat="false" ht="12.75" hidden="false" customHeight="false" outlineLevel="0" collapsed="false">
      <c r="A71" s="138"/>
      <c r="B71" s="138"/>
      <c r="C71" s="138"/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</row>
    <row r="72" customFormat="false" ht="12.75" hidden="false" customHeight="false" outlineLevel="0" collapsed="false">
      <c r="A72" s="138"/>
      <c r="B72" s="138"/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</row>
    <row r="73" customFormat="false" ht="12.75" hidden="false" customHeight="false" outlineLevel="0" collapsed="false">
      <c r="A73" s="138"/>
      <c r="B73" s="138"/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</row>
    <row r="74" customFormat="false" ht="12.75" hidden="false" customHeight="false" outlineLevel="0" collapsed="false">
      <c r="A74" s="138"/>
      <c r="B74" s="138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</row>
    <row r="75" customFormat="false" ht="12.75" hidden="false" customHeight="false" outlineLevel="0" collapsed="false">
      <c r="A75" s="138"/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</row>
    <row r="76" customFormat="false" ht="12.75" hidden="false" customHeight="false" outlineLevel="0" collapsed="false">
      <c r="A76" s="138"/>
      <c r="B76" s="138"/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</row>
    <row r="77" customFormat="false" ht="12.75" hidden="false" customHeight="false" outlineLevel="0" collapsed="false">
      <c r="A77" s="138"/>
      <c r="B77" s="138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</row>
    <row r="78" customFormat="false" ht="12.75" hidden="false" customHeight="false" outlineLevel="0" collapsed="false">
      <c r="A78" s="138"/>
      <c r="B78" s="138"/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</row>
    <row r="79" customFormat="false" ht="12.75" hidden="false" customHeight="false" outlineLevel="0" collapsed="false">
      <c r="A79" s="138"/>
      <c r="B79" s="138"/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</row>
    <row r="80" customFormat="false" ht="12.75" hidden="false" customHeight="false" outlineLevel="0" collapsed="false">
      <c r="A80" s="138"/>
      <c r="B80" s="138"/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</row>
    <row r="81" customFormat="false" ht="12.75" hidden="false" customHeight="false" outlineLevel="0" collapsed="false">
      <c r="A81" s="138"/>
      <c r="B81" s="138"/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</row>
    <row r="82" customFormat="false" ht="12.75" hidden="false" customHeight="false" outlineLevel="0" collapsed="false">
      <c r="A82" s="138"/>
      <c r="B82" s="138"/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</row>
    <row r="83" customFormat="false" ht="12.75" hidden="false" customHeight="false" outlineLevel="0" collapsed="false">
      <c r="A83" s="138"/>
      <c r="B83" s="138"/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</row>
    <row r="84" customFormat="false" ht="12.75" hidden="false" customHeight="false" outlineLevel="0" collapsed="false">
      <c r="A84" s="138"/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</row>
    <row r="85" customFormat="false" ht="12.75" hidden="false" customHeight="false" outlineLevel="0" collapsed="false">
      <c r="A85" s="138"/>
      <c r="B85" s="138"/>
      <c r="C85" s="138"/>
      <c r="D85" s="138"/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</row>
    <row r="86" customFormat="false" ht="12.75" hidden="false" customHeight="false" outlineLevel="0" collapsed="false">
      <c r="A86" s="138"/>
      <c r="B86" s="138"/>
      <c r="C86" s="138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</row>
    <row r="87" customFormat="false" ht="12.75" hidden="false" customHeight="false" outlineLevel="0" collapsed="false">
      <c r="A87" s="138"/>
      <c r="B87" s="138"/>
      <c r="C87" s="138"/>
      <c r="D87" s="138"/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</row>
    <row r="88" customFormat="false" ht="12.75" hidden="false" customHeight="false" outlineLevel="0" collapsed="false">
      <c r="A88" s="138"/>
      <c r="B88" s="138"/>
      <c r="C88" s="138"/>
      <c r="D88" s="138"/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</row>
    <row r="89" customFormat="false" ht="12.75" hidden="false" customHeight="false" outlineLevel="0" collapsed="false">
      <c r="A89" s="138"/>
      <c r="B89" s="138"/>
      <c r="C89" s="138"/>
      <c r="D89" s="138"/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</row>
    <row r="90" customFormat="false" ht="12.75" hidden="false" customHeight="false" outlineLevel="0" collapsed="false">
      <c r="A90" s="138"/>
      <c r="B90" s="138"/>
      <c r="C90" s="138"/>
      <c r="D90" s="138"/>
      <c r="E90" s="138"/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</row>
    <row r="91" customFormat="false" ht="12.75" hidden="false" customHeight="false" outlineLevel="0" collapsed="false">
      <c r="A91" s="138"/>
      <c r="B91" s="138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</row>
    <row r="92" customFormat="false" ht="12.75" hidden="false" customHeight="false" outlineLevel="0" collapsed="false">
      <c r="A92" s="138"/>
      <c r="B92" s="138"/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</row>
    <row r="93" customFormat="false" ht="12.75" hidden="false" customHeight="false" outlineLevel="0" collapsed="false">
      <c r="A93" s="138"/>
      <c r="B93" s="138"/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</row>
    <row r="94" customFormat="false" ht="12.75" hidden="false" customHeight="false" outlineLevel="0" collapsed="false">
      <c r="A94" s="138"/>
      <c r="B94" s="138"/>
      <c r="C94" s="138"/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</row>
    <row r="95" customFormat="false" ht="12.75" hidden="false" customHeight="false" outlineLevel="0" collapsed="false">
      <c r="A95" s="138"/>
      <c r="B95" s="138"/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</row>
    <row r="96" customFormat="false" ht="12.75" hidden="false" customHeight="false" outlineLevel="0" collapsed="false">
      <c r="A96" s="138"/>
      <c r="B96" s="138"/>
      <c r="C96" s="138"/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8"/>
    </row>
    <row r="97" customFormat="false" ht="12.75" hidden="false" customHeight="false" outlineLevel="0" collapsed="false">
      <c r="A97" s="138"/>
      <c r="B97" s="138"/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8"/>
    </row>
    <row r="98" customFormat="false" ht="12.75" hidden="false" customHeight="false" outlineLevel="0" collapsed="false">
      <c r="A98" s="138"/>
      <c r="B98" s="138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138"/>
      <c r="V98" s="138"/>
      <c r="W98" s="138"/>
      <c r="X98" s="138"/>
      <c r="Y98" s="138"/>
      <c r="Z98" s="138"/>
    </row>
    <row r="99" customFormat="false" ht="12.75" hidden="false" customHeight="false" outlineLevel="0" collapsed="false">
      <c r="A99" s="138"/>
      <c r="B99" s="138"/>
      <c r="C99" s="138"/>
      <c r="D99" s="138"/>
      <c r="E99" s="138"/>
      <c r="F99" s="138"/>
      <c r="G99" s="138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</row>
    <row r="100" customFormat="false" ht="12.75" hidden="false" customHeight="false" outlineLevel="0" collapsed="false">
      <c r="A100" s="138"/>
      <c r="B100" s="138"/>
      <c r="C100" s="138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8"/>
    </row>
    <row r="101" customFormat="false" ht="12.75" hidden="false" customHeight="false" outlineLevel="0" collapsed="false">
      <c r="A101" s="138"/>
      <c r="B101" s="138"/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8"/>
      <c r="P101" s="138"/>
      <c r="Q101" s="138"/>
      <c r="R101" s="138"/>
      <c r="S101" s="138"/>
      <c r="T101" s="138"/>
      <c r="U101" s="138"/>
      <c r="V101" s="138"/>
      <c r="W101" s="138"/>
      <c r="X101" s="138"/>
      <c r="Y101" s="138"/>
      <c r="Z101" s="138"/>
    </row>
    <row r="102" customFormat="false" ht="12.75" hidden="false" customHeight="false" outlineLevel="0" collapsed="false">
      <c r="A102" s="138"/>
      <c r="B102" s="138"/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</row>
    <row r="103" customFormat="false" ht="12.75" hidden="false" customHeight="false" outlineLevel="0" collapsed="false">
      <c r="A103" s="138"/>
      <c r="B103" s="138"/>
      <c r="C103" s="138"/>
      <c r="D103" s="138"/>
      <c r="E103" s="138"/>
      <c r="F103" s="138"/>
      <c r="G103" s="138"/>
      <c r="H103" s="138"/>
      <c r="I103" s="138"/>
      <c r="J103" s="138"/>
      <c r="K103" s="138"/>
      <c r="L103" s="138"/>
      <c r="M103" s="138"/>
      <c r="N103" s="138"/>
      <c r="O103" s="138"/>
      <c r="P103" s="138"/>
      <c r="Q103" s="138"/>
      <c r="R103" s="138"/>
      <c r="S103" s="138"/>
      <c r="T103" s="138"/>
      <c r="U103" s="138"/>
      <c r="V103" s="138"/>
      <c r="W103" s="138"/>
      <c r="X103" s="138"/>
      <c r="Y103" s="138"/>
      <c r="Z103" s="138"/>
    </row>
    <row r="104" customFormat="false" ht="12.75" hidden="false" customHeight="false" outlineLevel="0" collapsed="false">
      <c r="A104" s="138"/>
      <c r="B104" s="138"/>
      <c r="C104" s="138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</row>
    <row r="105" customFormat="false" ht="12.75" hidden="false" customHeight="false" outlineLevel="0" collapsed="false">
      <c r="A105" s="138"/>
      <c r="B105" s="138"/>
      <c r="C105" s="138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</row>
    <row r="106" customFormat="false" ht="12.75" hidden="false" customHeight="false" outlineLevel="0" collapsed="false">
      <c r="A106" s="138"/>
      <c r="B106" s="138"/>
      <c r="C106" s="138"/>
      <c r="D106" s="138"/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</row>
    <row r="107" customFormat="false" ht="12.75" hidden="false" customHeight="false" outlineLevel="0" collapsed="false">
      <c r="A107" s="138"/>
      <c r="B107" s="138"/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38"/>
      <c r="W107" s="138"/>
      <c r="X107" s="138"/>
      <c r="Y107" s="138"/>
      <c r="Z107" s="138"/>
    </row>
    <row r="108" customFormat="false" ht="12.75" hidden="false" customHeight="false" outlineLevel="0" collapsed="false">
      <c r="A108" s="138"/>
      <c r="B108" s="138"/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</row>
    <row r="109" customFormat="false" ht="12.75" hidden="false" customHeight="false" outlineLevel="0" collapsed="false">
      <c r="A109" s="138"/>
      <c r="B109" s="138"/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</row>
    <row r="110" customFormat="false" ht="12.75" hidden="false" customHeight="false" outlineLevel="0" collapsed="false">
      <c r="A110" s="138"/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</row>
    <row r="111" customFormat="false" ht="12.75" hidden="false" customHeight="false" outlineLevel="0" collapsed="false">
      <c r="A111" s="138"/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</row>
    <row r="112" customFormat="false" ht="12.75" hidden="false" customHeight="false" outlineLevel="0" collapsed="false">
      <c r="A112" s="138"/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</row>
    <row r="113" customFormat="false" ht="12.75" hidden="false" customHeight="false" outlineLevel="0" collapsed="false">
      <c r="A113" s="138"/>
      <c r="B113" s="138"/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</row>
    <row r="114" customFormat="false" ht="12.75" hidden="false" customHeight="false" outlineLevel="0" collapsed="false">
      <c r="A114" s="138"/>
      <c r="B114" s="138"/>
      <c r="C114" s="138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</row>
    <row r="115" customFormat="false" ht="12.75" hidden="false" customHeight="false" outlineLevel="0" collapsed="false">
      <c r="A115" s="138"/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</row>
    <row r="116" customFormat="false" ht="12.75" hidden="false" customHeight="false" outlineLevel="0" collapsed="false">
      <c r="A116" s="138"/>
      <c r="B116" s="138"/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</row>
    <row r="117" customFormat="false" ht="12.75" hidden="false" customHeight="false" outlineLevel="0" collapsed="false">
      <c r="A117" s="138"/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</row>
    <row r="118" customFormat="false" ht="12.75" hidden="false" customHeight="false" outlineLevel="0" collapsed="false">
      <c r="A118" s="138"/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</row>
    <row r="119" customFormat="false" ht="12.75" hidden="false" customHeight="false" outlineLevel="0" collapsed="false">
      <c r="A119" s="138"/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</row>
    <row r="120" customFormat="false" ht="12.75" hidden="false" customHeight="false" outlineLevel="0" collapsed="false">
      <c r="A120" s="138"/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</row>
    <row r="121" customFormat="false" ht="12.75" hidden="false" customHeight="false" outlineLevel="0" collapsed="false">
      <c r="A121" s="138"/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</row>
    <row r="122" customFormat="false" ht="12.75" hidden="false" customHeight="false" outlineLevel="0" collapsed="false">
      <c r="A122" s="138"/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</row>
    <row r="123" customFormat="false" ht="12.75" hidden="false" customHeight="false" outlineLevel="0" collapsed="false">
      <c r="A123" s="138"/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</row>
    <row r="124" customFormat="false" ht="12.75" hidden="false" customHeight="false" outlineLevel="0" collapsed="false">
      <c r="A124" s="138"/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</row>
    <row r="125" customFormat="false" ht="12.75" hidden="false" customHeight="false" outlineLevel="0" collapsed="false">
      <c r="A125" s="138"/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</row>
    <row r="126" customFormat="false" ht="12.75" hidden="false" customHeight="false" outlineLevel="0" collapsed="false">
      <c r="A126" s="138"/>
      <c r="B126" s="138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</row>
    <row r="127" customFormat="false" ht="12.75" hidden="false" customHeight="false" outlineLevel="0" collapsed="false">
      <c r="A127" s="138"/>
      <c r="B127" s="138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</row>
    <row r="128" customFormat="false" ht="12.75" hidden="false" customHeight="false" outlineLevel="0" collapsed="false">
      <c r="A128" s="138"/>
      <c r="B128" s="138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</row>
    <row r="129" customFormat="false" ht="12.75" hidden="false" customHeight="false" outlineLevel="0" collapsed="false">
      <c r="A129" s="138"/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</row>
    <row r="130" customFormat="false" ht="12.75" hidden="false" customHeight="false" outlineLevel="0" collapsed="false">
      <c r="A130" s="138"/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</row>
    <row r="131" customFormat="false" ht="12.75" hidden="false" customHeight="false" outlineLevel="0" collapsed="false">
      <c r="A131" s="138"/>
      <c r="B131" s="138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</row>
    <row r="132" customFormat="false" ht="12.75" hidden="false" customHeight="false" outlineLevel="0" collapsed="false">
      <c r="A132" s="138"/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</row>
    <row r="133" customFormat="false" ht="12.75" hidden="false" customHeight="false" outlineLevel="0" collapsed="false">
      <c r="A133" s="138"/>
      <c r="B133" s="138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</row>
    <row r="134" customFormat="false" ht="12.75" hidden="false" customHeight="false" outlineLevel="0" collapsed="false">
      <c r="A134" s="138"/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</row>
    <row r="135" customFormat="false" ht="12.75" hidden="false" customHeight="false" outlineLevel="0" collapsed="false">
      <c r="A135" s="138"/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</row>
    <row r="136" customFormat="false" ht="12.75" hidden="false" customHeight="false" outlineLevel="0" collapsed="false">
      <c r="A136" s="138"/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</row>
    <row r="137" customFormat="false" ht="12.75" hidden="false" customHeight="false" outlineLevel="0" collapsed="false">
      <c r="A137" s="138"/>
      <c r="B137" s="138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</row>
  </sheetData>
  <mergeCells count="2">
    <mergeCell ref="A21:T21"/>
    <mergeCell ref="A26:T26"/>
  </mergeCells>
  <conditionalFormatting sqref="A9">
    <cfRule type="cellIs" priority="2" operator="equal" aboveAverage="0" equalAverage="0" bottom="0" percent="0" rank="0" text="" dxfId="1">
      <formula>"No Activity"</formula>
    </cfRule>
  </conditionalFormatting>
  <hyperlinks>
    <hyperlink ref="B16" r:id="rId1" display="https://www.intcx.com/ReportServlet/any.class?operation=confirm&amp;dealID=201382763&amp;dt=May-24-01"/>
    <hyperlink ref="B17" r:id="rId2" display="https://www.intcx.com/ReportServlet/any.class?operation=confirm&amp;dealID=153563060&amp;dt=May-24-01"/>
    <hyperlink ref="B18" r:id="rId3" display="https://www.intcx.com/ReportServlet/any.class?operation=confirm&amp;dealID=205790257&amp;dt=May-24-01"/>
    <hyperlink ref="B19" r:id="rId4" display="https://www.intcx.com/ReportServlet/any.class?operation=confirm&amp;dealID=181959941&amp;dt=May-24-01"/>
    <hyperlink ref="B20" r:id="rId5" display="https://www.intcx.com/ReportServlet/any.class?operation=confirm&amp;dealID=919819041&amp;dt=May-24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2001-02-23T12:27:09Z</dcterms:created>
  <dc:creator>ajohnson</dc:creator>
  <dc:description>- Oracle 8i ODBC QueryFix Applied</dc:description>
  <dc:language>en-US</dc:language>
  <cp:lastModifiedBy>mmotsin</cp:lastModifiedBy>
  <cp:lastPrinted>2001-05-01T11:59:46Z</cp:lastPrinted>
  <dcterms:modified xsi:type="dcterms:W3CDTF">2001-05-25T11:18:21Z</dcterms:modified>
  <cp:revision>0</cp:revision>
  <dc:subject/>
  <dc:title>Enron North America Corp. - Deal Report</dc:title>
</cp:coreProperties>
</file>